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1.xml" ContentType="application/vnd.openxmlformats-officedocument.spreadsheetml.comments+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comments3.xml" ContentType="application/vnd.openxmlformats-officedocument.spreadsheetml.comments+xml"/>
  <Override PartName="/xl/drawings/drawing8.xml" ContentType="application/vnd.openxmlformats-officedocument.drawing+xml"/>
  <Override PartName="/xl/comments4.xml" ContentType="application/vnd.openxmlformats-officedocument.spreadsheetml.comments+xml"/>
  <Override PartName="/xl/drawings/drawing9.xml" ContentType="application/vnd.openxmlformats-officedocument.drawing+xml"/>
  <Override PartName="/xl/comments5.xml" ContentType="application/vnd.openxmlformats-officedocument.spreadsheetml.comments+xml"/>
  <Override PartName="/xl/drawings/drawing10.xml" ContentType="application/vnd.openxmlformats-officedocument.drawing+xml"/>
  <Override PartName="/xl/comments6.xml" ContentType="application/vnd.openxmlformats-officedocument.spreadsheetml.comments+xml"/>
  <Override PartName="/xl/drawings/drawing11.xml" ContentType="application/vnd.openxmlformats-officedocument.drawing+xml"/>
  <Override PartName="/xl/comments7.xml" ContentType="application/vnd.openxmlformats-officedocument.spreadsheetml.comments+xml"/>
  <Override PartName="/xl/drawings/drawing12.xml" ContentType="application/vnd.openxmlformats-officedocument.drawing+xml"/>
  <Override PartName="/xl/ctrlProps/ctrlProp1.xml" ContentType="application/vnd.ms-excel.controlproperties+xml"/>
  <Override PartName="/xl/ctrlProps/ctrlProp2.xml" ContentType="application/vnd.ms-excel.controlproperties+xml"/>
  <Override PartName="/xl/comments8.xml" ContentType="application/vnd.openxmlformats-officedocument.spreadsheetml.comments+xml"/>
  <Override PartName="/xl/drawings/drawing13.xml" ContentType="application/vnd.openxmlformats-officedocument.drawing+xml"/>
  <Override PartName="/xl/comments9.xml" ContentType="application/vnd.openxmlformats-officedocument.spreadsheetml.comments+xml"/>
  <Override PartName="/xl/drawings/drawing14.xml" ContentType="application/vnd.openxmlformats-officedocument.drawing+xml"/>
  <Override PartName="/xl/comments10.xml" ContentType="application/vnd.openxmlformats-officedocument.spreadsheetml.comments+xml"/>
  <Override PartName="/xl/drawings/drawing15.xml" ContentType="application/vnd.openxmlformats-officedocument.drawing+xml"/>
  <Override PartName="/xl/comments11.xml" ContentType="application/vnd.openxmlformats-officedocument.spreadsheetml.comments+xml"/>
  <Override PartName="/xl/drawings/drawing16.xml" ContentType="application/vnd.openxmlformats-officedocument.drawing+xml"/>
  <Override PartName="/xl/comments12.xml" ContentType="application/vnd.openxmlformats-officedocument.spreadsheetml.comments+xml"/>
  <Override PartName="/xl/drawings/drawing17.xml" ContentType="application/vnd.openxmlformats-officedocument.drawing+xml"/>
  <Override PartName="/xl/comments13.xml" ContentType="application/vnd.openxmlformats-officedocument.spreadsheetml.comments+xml"/>
  <Override PartName="/xl/drawings/drawing18.xml" ContentType="application/vnd.openxmlformats-officedocument.drawing+xml"/>
  <Override PartName="/xl/comments14.xml" ContentType="application/vnd.openxmlformats-officedocument.spreadsheetml.comments+xml"/>
  <Override PartName="/xl/drawings/drawing19.xml" ContentType="application/vnd.openxmlformats-officedocument.drawing+xml"/>
  <Override PartName="/xl/comments15.xml" ContentType="application/vnd.openxmlformats-officedocument.spreadsheetml.comments+xml"/>
  <Override PartName="/xl/drawings/drawing20.xml" ContentType="application/vnd.openxmlformats-officedocument.drawing+xml"/>
  <Override PartName="/xl/comments16.xml" ContentType="application/vnd.openxmlformats-officedocument.spreadsheetml.comments+xml"/>
  <Override PartName="/xl/drawings/drawing21.xml" ContentType="application/vnd.openxmlformats-officedocument.drawing+xml"/>
  <Override PartName="/xl/comments17.xml" ContentType="application/vnd.openxmlformats-officedocument.spreadsheetml.comments+xml"/>
  <Override PartName="/xl/drawings/drawing22.xml" ContentType="application/vnd.openxmlformats-officedocument.drawing+xml"/>
  <Override PartName="/xl/comments18.xml" ContentType="application/vnd.openxmlformats-officedocument.spreadsheetml.comments+xml"/>
  <Override PartName="/xl/drawings/drawing23.xml" ContentType="application/vnd.openxmlformats-officedocument.drawing+xml"/>
  <Override PartName="/xl/comments19.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24.xml" ContentType="application/vnd.openxmlformats-officedocument.drawing+xml"/>
  <Override PartName="/xl/comments20.xml" ContentType="application/vnd.openxmlformats-officedocument.spreadsheetml.comments+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drawings/drawing25.xml" ContentType="application/vnd.openxmlformats-officedocument.drawing+xml"/>
  <Override PartName="/xl/comments21.xml" ContentType="application/vnd.openxmlformats-officedocument.spreadsheetml.comments+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drawings/drawing26.xml" ContentType="application/vnd.openxmlformats-officedocument.drawing+xml"/>
  <Override PartName="/xl/comments22.xml" ContentType="application/vnd.openxmlformats-officedocument.spreadsheetml.comments+xml"/>
  <Override PartName="/xl/drawings/drawing27.xml" ContentType="application/vnd.openxmlformats-officedocument.drawing+xml"/>
  <Override PartName="/xl/comments23.xml" ContentType="application/vnd.openxmlformats-officedocument.spreadsheetml.comments+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autoCompressPictures="0"/>
  <mc:AlternateContent xmlns:mc="http://schemas.openxmlformats.org/markup-compatibility/2006">
    <mc:Choice Requires="x15">
      <x15ac:absPath xmlns:x15ac="http://schemas.microsoft.com/office/spreadsheetml/2010/11/ac" url="C:\Users\evald\iCloudDrive\Pessoal\Concept\Projeto Contabilidade\Arquivos de teste\Fontes das Macros\"/>
    </mc:Choice>
  </mc:AlternateContent>
  <bookViews>
    <workbookView xWindow="0" yWindow="0" windowWidth="21840" windowHeight="13740" firstSheet="2" activeTab="11"/>
  </bookViews>
  <sheets>
    <sheet name="Início" sheetId="1" r:id="rId1"/>
    <sheet name="PC Receitas" sheetId="2" r:id="rId2"/>
    <sheet name="PC Despesas" sheetId="23" r:id="rId3"/>
    <sheet name="Configurações Básicas" sheetId="44" r:id="rId4"/>
    <sheet name="Jan" sheetId="13" r:id="rId5"/>
    <sheet name="Fev" sheetId="24" r:id="rId6"/>
    <sheet name="Mar" sheetId="25" r:id="rId7"/>
    <sheet name="Abr" sheetId="26" r:id="rId8"/>
    <sheet name="Mai" sheetId="27" r:id="rId9"/>
    <sheet name="Jun" sheetId="28" r:id="rId10"/>
    <sheet name="Jul" sheetId="29" r:id="rId11"/>
    <sheet name="Ago" sheetId="30" r:id="rId12"/>
    <sheet name="Set" sheetId="31" r:id="rId13"/>
    <sheet name="Out" sheetId="32" r:id="rId14"/>
    <sheet name="Nov" sheetId="33" r:id="rId15"/>
    <sheet name="Dez" sheetId="34" r:id="rId16"/>
    <sheet name="Resumo" sheetId="12" r:id="rId17"/>
    <sheet name="Resumo (2)" sheetId="41" r:id="rId18"/>
    <sheet name="FC" sheetId="14" r:id="rId19"/>
    <sheet name="DRE" sheetId="20" r:id="rId20"/>
    <sheet name="CPagar" sheetId="21" r:id="rId21"/>
    <sheet name="CReceber" sheetId="22" r:id="rId22"/>
    <sheet name="Gráficos" sheetId="15" r:id="rId23"/>
    <sheet name="G. Receitas" sheetId="39" r:id="rId24"/>
    <sheet name="G. Despesas" sheetId="40" r:id="rId25"/>
    <sheet name="Alertas" sheetId="16" r:id="rId26"/>
    <sheet name="Imprimir" sheetId="38" r:id="rId27"/>
    <sheet name="Dúvidas" sheetId="5" r:id="rId28"/>
    <sheet name="Dúvidas e Respostas" sheetId="6" state="hidden" r:id="rId29"/>
    <sheet name="Sugestões" sheetId="17" r:id="rId30"/>
    <sheet name="Sobre a LUZ" sheetId="3" r:id="rId31"/>
  </sheets>
  <definedNames>
    <definedName name="_xlnm._FilterDatabase" localSheetId="7" hidden="1">Abr!$C$4:$K$4</definedName>
    <definedName name="_xlnm._FilterDatabase" localSheetId="11" hidden="1">Ago!$C$4:$K$4</definedName>
    <definedName name="_xlnm._FilterDatabase" localSheetId="15" hidden="1">Dez!$C$4:$K$4</definedName>
    <definedName name="_xlnm._FilterDatabase" localSheetId="5" hidden="1">Fev!$C$4:$K$4</definedName>
    <definedName name="_xlnm._FilterDatabase" localSheetId="4" hidden="1">Jan!$C$4:$K$4</definedName>
    <definedName name="_xlnm._FilterDatabase" localSheetId="10" hidden="1">Jul!$C$4:$K$4</definedName>
    <definedName name="_xlnm._FilterDatabase" localSheetId="9" hidden="1">Jun!$C$4:$K$4</definedName>
    <definedName name="_xlnm._FilterDatabase" localSheetId="8" hidden="1">Mai!$C$4:$K$4</definedName>
    <definedName name="_xlnm._FilterDatabase" localSheetId="6" hidden="1">Mar!$C$4:$K$4</definedName>
    <definedName name="_xlnm._FilterDatabase" localSheetId="14" hidden="1">Nov!$C$4:$K$4</definedName>
    <definedName name="_xlnm._FilterDatabase" localSheetId="13" hidden="1">Out!$C$4:$K$4</definedName>
    <definedName name="_xlnm._FilterDatabase" localSheetId="12" hidden="1">Set!$C$4:$K$4</definedName>
    <definedName name="_xlnm.Print_Area" localSheetId="7">Abr!$C$4:$K$605</definedName>
    <definedName name="_xlnm.Print_Area" localSheetId="11">Ago!$C$4:$K$605</definedName>
    <definedName name="_xlnm.Print_Area" localSheetId="25">Alertas!$C$3:$J$11</definedName>
    <definedName name="_xlnm.Print_Area" localSheetId="3">'Configurações Básicas'!$C$4:$J$137</definedName>
    <definedName name="_xlnm.Print_Area" localSheetId="20">CPagar!$C$4:$Q$707</definedName>
    <definedName name="_xlnm.Print_Area" localSheetId="21">CReceber!$C$4:$Q$307</definedName>
    <definedName name="_xlnm.Print_Area" localSheetId="15">Dez!$C$4:$K$605</definedName>
    <definedName name="_xlnm.Print_Area" localSheetId="19">DRE!$C$4:$Q$1031</definedName>
    <definedName name="_xlnm.Print_Area" localSheetId="27">Dúvidas!$C$3:$N$17</definedName>
    <definedName name="_xlnm.Print_Area" localSheetId="18">FC!$C$4:$P$17</definedName>
    <definedName name="_xlnm.Print_Area" localSheetId="5">Fev!$C$4:$K$605</definedName>
    <definedName name="_xlnm.Print_Area" localSheetId="24">'G. Despesas'!$C$4:$P$105</definedName>
    <definedName name="_xlnm.Print_Area" localSheetId="23">'G. Receitas'!$C$4:$O$43</definedName>
    <definedName name="_xlnm.Print_Area" localSheetId="22">Gráficos!$B$4:$O$103</definedName>
    <definedName name="_xlnm.Print_Area" localSheetId="26">Imprimir!$D$3:$Q$95</definedName>
    <definedName name="_xlnm.Print_Area" localSheetId="0">Início!$A$1:$N$34</definedName>
    <definedName name="_xlnm.Print_Area" localSheetId="4">Jan!$C$4:$K$605</definedName>
    <definedName name="_xlnm.Print_Area" localSheetId="10">Jul!$C$5:$K$605</definedName>
    <definedName name="_xlnm.Print_Area" localSheetId="9">Jun!$C$4:$K$605</definedName>
    <definedName name="_xlnm.Print_Area" localSheetId="8">Mai!$C$4:$K$605</definedName>
    <definedName name="_xlnm.Print_Area" localSheetId="6">Mar!$C$4:$K$605</definedName>
    <definedName name="_xlnm.Print_Area" localSheetId="14">Nov!$C$4:$K$605</definedName>
    <definedName name="_xlnm.Print_Area" localSheetId="13">Out!$C$4:$K$605</definedName>
    <definedName name="_xlnm.Print_Area" localSheetId="2">'PC Despesas'!$C$4:$J$137</definedName>
    <definedName name="_xlnm.Print_Area" localSheetId="1">'PC Receitas'!$C$4:$K$19</definedName>
    <definedName name="_xlnm.Print_Area" localSheetId="16">Resumo!$C$4:$K$37</definedName>
    <definedName name="_xlnm.Print_Area" localSheetId="17">'Resumo (2)'!$C$4:$K$37</definedName>
    <definedName name="_xlnm.Print_Area" localSheetId="12">Set!$C$4:$K$605</definedName>
    <definedName name="Despesas_com_Marketing" localSheetId="3">'Configurações Básicas'!#REF!</definedName>
    <definedName name="Despesas_com_Marketing">'PC Despesas'!$S$5:$S$103</definedName>
    <definedName name="Despesas_com_Produtos" localSheetId="3">'Configurações Básicas'!$D$5:$D$103</definedName>
    <definedName name="Despesas_com_Produtos">'PC Despesas'!$D$5:$D$103</definedName>
    <definedName name="Despesas_com_RH" localSheetId="3">'Configurações Básicas'!$M$5:$M$103</definedName>
    <definedName name="Despesas_com_RH">'PC Despesas'!$M$5:$M$103</definedName>
    <definedName name="Despesas_com_Serviços" localSheetId="3">'Configurações Básicas'!$G$5:$G$103</definedName>
    <definedName name="Despesas_com_Serviços">'PC Despesas'!$G$5:$G$103</definedName>
    <definedName name="Despesas_Não_Operacionais" localSheetId="3">'Configurações Básicas'!$J$5:$J$103</definedName>
    <definedName name="Despesas_Não_Operacionais">'PC Despesas'!$J$5:$J$103</definedName>
    <definedName name="Despesas_Operacionais" localSheetId="3">'Configurações Básicas'!$P$5:$P$103</definedName>
    <definedName name="Despesas_Operacionais">'PC Despesas'!$P$5:$P$103</definedName>
    <definedName name="Impostos" localSheetId="3">'Configurações Básicas'!#REF!</definedName>
    <definedName name="Impostos">'PC Despesas'!$V$5:$V$103</definedName>
    <definedName name="Investimentos" localSheetId="3">'Configurações Básicas'!#REF!</definedName>
    <definedName name="Investimentos">'PC Despesas'!$Y$5:$Y$103</definedName>
    <definedName name="Receitas_com_Produtos">'PC Receitas'!$D$5:$D$103</definedName>
    <definedName name="Receitas_Com_Serviços">'PC Receitas'!$H$5:$H$103</definedName>
    <definedName name="Receitas_Não_Operacionais">'PC Receitas'!$K$5:$K$103</definedName>
    <definedName name="_xlnm.Print_Titles" localSheetId="7">Abr!$4:$4</definedName>
    <definedName name="_xlnm.Print_Titles" localSheetId="11">Ago!$4:$4</definedName>
    <definedName name="_xlnm.Print_Titles" localSheetId="20">CPagar!$4:$4</definedName>
    <definedName name="_xlnm.Print_Titles" localSheetId="21">CReceber!$4:$4</definedName>
    <definedName name="_xlnm.Print_Titles" localSheetId="15">Dez!$4:$4</definedName>
    <definedName name="_xlnm.Print_Titles" localSheetId="19">DRE!$4:$4</definedName>
    <definedName name="_xlnm.Print_Titles" localSheetId="5">Fev!$4:$4</definedName>
    <definedName name="_xlnm.Print_Titles" localSheetId="4">Jan!$4:$4</definedName>
    <definedName name="_xlnm.Print_Titles" localSheetId="10">Jul!$4:$4</definedName>
    <definedName name="_xlnm.Print_Titles" localSheetId="9">Jun!$4:$4</definedName>
    <definedName name="_xlnm.Print_Titles" localSheetId="8">Mai!$4:$4</definedName>
    <definedName name="_xlnm.Print_Titles" localSheetId="6">Mar!$4:$4</definedName>
    <definedName name="_xlnm.Print_Titles" localSheetId="14">Nov!$4:$4</definedName>
    <definedName name="_xlnm.Print_Titles" localSheetId="13">Out!$4:$4</definedName>
    <definedName name="_xlnm.Print_Titles" localSheetId="12">Set!$4:$4</definedName>
  </definedNames>
  <calcPr calcId="152511" concurrentCalc="0"/>
</workbook>
</file>

<file path=xl/calcChain.xml><?xml version="1.0" encoding="utf-8"?>
<calcChain xmlns="http://schemas.openxmlformats.org/spreadsheetml/2006/main">
  <c r="D6" i="33" l="1"/>
  <c r="D7" i="33"/>
  <c r="D8" i="33"/>
  <c r="D9" i="33"/>
  <c r="D10" i="33"/>
  <c r="D11" i="33"/>
  <c r="D12" i="33"/>
  <c r="D13" i="33"/>
  <c r="D14" i="33"/>
  <c r="D15" i="33"/>
  <c r="D16" i="33"/>
  <c r="D17" i="33"/>
  <c r="D18" i="33"/>
  <c r="D19" i="33"/>
  <c r="D20" i="33"/>
  <c r="D21" i="33"/>
  <c r="D22" i="33"/>
  <c r="D23" i="33"/>
  <c r="D24" i="33"/>
  <c r="D25" i="33"/>
  <c r="D26" i="33"/>
  <c r="D27" i="33"/>
  <c r="D28" i="33"/>
  <c r="D29" i="33"/>
  <c r="D30" i="33"/>
  <c r="D31" i="33"/>
  <c r="D32" i="33"/>
  <c r="D33" i="33"/>
  <c r="D34" i="33"/>
  <c r="D35" i="33"/>
  <c r="D36" i="33"/>
  <c r="D37" i="33"/>
  <c r="D38" i="33"/>
  <c r="D39" i="33"/>
  <c r="D40" i="33"/>
  <c r="D41" i="33"/>
  <c r="D42" i="33"/>
  <c r="D43" i="33"/>
  <c r="D44" i="33"/>
  <c r="D45" i="33"/>
  <c r="D46" i="33"/>
  <c r="D47" i="33"/>
  <c r="D48" i="33"/>
  <c r="D49" i="33"/>
  <c r="D50" i="33"/>
  <c r="D51" i="33"/>
  <c r="D52" i="33"/>
  <c r="D53" i="33"/>
  <c r="D54" i="33"/>
  <c r="D55" i="33"/>
  <c r="D56" i="33"/>
  <c r="D57" i="33"/>
  <c r="D58" i="33"/>
  <c r="D59" i="33"/>
  <c r="D60" i="33"/>
  <c r="D61" i="33"/>
  <c r="D62" i="33"/>
  <c r="D63" i="33"/>
  <c r="D64" i="33"/>
  <c r="D65" i="33"/>
  <c r="D66" i="33"/>
  <c r="D67" i="33"/>
  <c r="D68" i="33"/>
  <c r="D69" i="33"/>
  <c r="D70" i="33"/>
  <c r="D71" i="33"/>
  <c r="D72" i="33"/>
  <c r="D73" i="33"/>
  <c r="D74" i="33"/>
  <c r="D75" i="33"/>
  <c r="D76" i="33"/>
  <c r="D77" i="33"/>
  <c r="D78" i="33"/>
  <c r="D79" i="33"/>
  <c r="D80" i="33"/>
  <c r="D81" i="33"/>
  <c r="D82" i="33"/>
  <c r="D83" i="33"/>
  <c r="D84" i="33"/>
  <c r="D85" i="33"/>
  <c r="D86" i="33"/>
  <c r="D87" i="33"/>
  <c r="D88" i="33"/>
  <c r="D89" i="33"/>
  <c r="D90" i="33"/>
  <c r="D91" i="33"/>
  <c r="D92" i="33"/>
  <c r="D93" i="33"/>
  <c r="D94" i="33"/>
  <c r="D95" i="33"/>
  <c r="D96" i="33"/>
  <c r="D97" i="33"/>
  <c r="D98" i="33"/>
  <c r="D99" i="33"/>
  <c r="D100" i="33"/>
  <c r="D101" i="33"/>
  <c r="D102" i="33"/>
  <c r="D103" i="33"/>
  <c r="D104" i="33"/>
  <c r="D105" i="33"/>
  <c r="D106" i="33"/>
  <c r="D107" i="33"/>
  <c r="D108" i="33"/>
  <c r="D109" i="33"/>
  <c r="D110" i="33"/>
  <c r="D111" i="33"/>
  <c r="D112" i="33"/>
  <c r="D113" i="33"/>
  <c r="D114" i="33"/>
  <c r="D115" i="33"/>
  <c r="D116" i="33"/>
  <c r="D117" i="33"/>
  <c r="D118" i="33"/>
  <c r="D119" i="33"/>
  <c r="D120" i="33"/>
  <c r="D121" i="33"/>
  <c r="D122" i="33"/>
  <c r="D123" i="33"/>
  <c r="D124" i="33"/>
  <c r="D125" i="33"/>
  <c r="D126" i="33"/>
  <c r="D127" i="33"/>
  <c r="D128" i="33"/>
  <c r="D129" i="33"/>
  <c r="D130" i="33"/>
  <c r="D131" i="33"/>
  <c r="D132" i="33"/>
  <c r="D133" i="33"/>
  <c r="D134" i="33"/>
  <c r="D135" i="33"/>
  <c r="D136" i="33"/>
  <c r="D137" i="33"/>
  <c r="D138" i="33"/>
  <c r="D139" i="33"/>
  <c r="D140" i="33"/>
  <c r="D141" i="33"/>
  <c r="D142" i="33"/>
  <c r="D143" i="33"/>
  <c r="D144" i="33"/>
  <c r="D145" i="33"/>
  <c r="D146" i="33"/>
  <c r="D147" i="33"/>
  <c r="D148" i="33"/>
  <c r="D149" i="33"/>
  <c r="D150" i="33"/>
  <c r="D151" i="33"/>
  <c r="D152" i="33"/>
  <c r="D153" i="33"/>
  <c r="D154" i="33"/>
  <c r="D155" i="33"/>
  <c r="D156" i="33"/>
  <c r="D157" i="33"/>
  <c r="D158" i="33"/>
  <c r="D159" i="33"/>
  <c r="D160" i="33"/>
  <c r="D161" i="33"/>
  <c r="D162" i="33"/>
  <c r="D163" i="33"/>
  <c r="D164" i="33"/>
  <c r="D165" i="33"/>
  <c r="D166" i="33"/>
  <c r="D167" i="33"/>
  <c r="D168" i="33"/>
  <c r="D169" i="33"/>
  <c r="D170" i="33"/>
  <c r="D171" i="33"/>
  <c r="D172" i="33"/>
  <c r="D173" i="33"/>
  <c r="D174" i="33"/>
  <c r="D175" i="33"/>
  <c r="D176" i="33"/>
  <c r="D177" i="33"/>
  <c r="D178" i="33"/>
  <c r="D179" i="33"/>
  <c r="D180" i="33"/>
  <c r="D181" i="33"/>
  <c r="D182" i="33"/>
  <c r="D183" i="33"/>
  <c r="D184" i="33"/>
  <c r="D185" i="33"/>
  <c r="D186" i="33"/>
  <c r="D187" i="33"/>
  <c r="D188" i="33"/>
  <c r="D189" i="33"/>
  <c r="D190" i="33"/>
  <c r="D191" i="33"/>
  <c r="D192" i="33"/>
  <c r="D193" i="33"/>
  <c r="D194" i="33"/>
  <c r="D195" i="33"/>
  <c r="D196" i="33"/>
  <c r="D197" i="33"/>
  <c r="D198" i="33"/>
  <c r="D199" i="33"/>
  <c r="D200" i="33"/>
  <c r="D201" i="33"/>
  <c r="D202" i="33"/>
  <c r="D203" i="33"/>
  <c r="D204" i="33"/>
  <c r="D205" i="33"/>
  <c r="D206" i="33"/>
  <c r="D207" i="33"/>
  <c r="D208" i="33"/>
  <c r="D209" i="33"/>
  <c r="D210" i="33"/>
  <c r="D211" i="33"/>
  <c r="D212" i="33"/>
  <c r="D213" i="33"/>
  <c r="D214" i="33"/>
  <c r="D215" i="33"/>
  <c r="D216" i="33"/>
  <c r="D217" i="33"/>
  <c r="D218" i="33"/>
  <c r="D219" i="33"/>
  <c r="D220" i="33"/>
  <c r="D221" i="33"/>
  <c r="D222" i="33"/>
  <c r="D223" i="33"/>
  <c r="D224" i="33"/>
  <c r="D225" i="33"/>
  <c r="D226" i="33"/>
  <c r="D227" i="33"/>
  <c r="D228" i="33"/>
  <c r="D229" i="33"/>
  <c r="D230" i="33"/>
  <c r="D231" i="33"/>
  <c r="D232" i="33"/>
  <c r="D233" i="33"/>
  <c r="D234" i="33"/>
  <c r="D235" i="33"/>
  <c r="D236" i="33"/>
  <c r="D237" i="33"/>
  <c r="D238" i="33"/>
  <c r="D239" i="33"/>
  <c r="D240" i="33"/>
  <c r="D241" i="33"/>
  <c r="D242" i="33"/>
  <c r="D243" i="33"/>
  <c r="D244" i="33"/>
  <c r="D245" i="33"/>
  <c r="D246" i="33"/>
  <c r="D247" i="33"/>
  <c r="D248" i="33"/>
  <c r="D249" i="33"/>
  <c r="D250" i="33"/>
  <c r="D251" i="33"/>
  <c r="D252" i="33"/>
  <c r="D253" i="33"/>
  <c r="D254" i="33"/>
  <c r="D255" i="33"/>
  <c r="D256" i="33"/>
  <c r="D257" i="33"/>
  <c r="D258" i="33"/>
  <c r="D259" i="33"/>
  <c r="D260" i="33"/>
  <c r="D261" i="33"/>
  <c r="D262" i="33"/>
  <c r="D263" i="33"/>
  <c r="D264" i="33"/>
  <c r="D265" i="33"/>
  <c r="D266" i="33"/>
  <c r="D267" i="33"/>
  <c r="D268" i="33"/>
  <c r="D269" i="33"/>
  <c r="D270" i="33"/>
  <c r="D271" i="33"/>
  <c r="D272" i="33"/>
  <c r="D273" i="33"/>
  <c r="D274" i="33"/>
  <c r="D275" i="33"/>
  <c r="D276" i="33"/>
  <c r="D277" i="33"/>
  <c r="D278" i="33"/>
  <c r="D279" i="33"/>
  <c r="D280" i="33"/>
  <c r="D281" i="33"/>
  <c r="D282" i="33"/>
  <c r="D283" i="33"/>
  <c r="D284" i="33"/>
  <c r="D285" i="33"/>
  <c r="D286" i="33"/>
  <c r="D287" i="33"/>
  <c r="D288" i="33"/>
  <c r="D289" i="33"/>
  <c r="D290" i="33"/>
  <c r="D291" i="33"/>
  <c r="D292" i="33"/>
  <c r="D293" i="33"/>
  <c r="D294" i="33"/>
  <c r="D295" i="33"/>
  <c r="D296" i="33"/>
  <c r="D297" i="33"/>
  <c r="D298" i="33"/>
  <c r="D299" i="33"/>
  <c r="D300" i="33"/>
  <c r="D301" i="33"/>
  <c r="D302" i="33"/>
  <c r="D303" i="33"/>
  <c r="D304" i="33"/>
  <c r="D305" i="33"/>
  <c r="D306" i="33"/>
  <c r="D307" i="33"/>
  <c r="D308" i="33"/>
  <c r="D309" i="33"/>
  <c r="D310" i="33"/>
  <c r="D311" i="33"/>
  <c r="D312" i="33"/>
  <c r="D313" i="33"/>
  <c r="D314" i="33"/>
  <c r="D315" i="33"/>
  <c r="D316" i="33"/>
  <c r="D317" i="33"/>
  <c r="D318" i="33"/>
  <c r="D319" i="33"/>
  <c r="D320" i="33"/>
  <c r="D321" i="33"/>
  <c r="D322" i="33"/>
  <c r="D323" i="33"/>
  <c r="D324" i="33"/>
  <c r="D325" i="33"/>
  <c r="D326" i="33"/>
  <c r="D327" i="33"/>
  <c r="D328" i="33"/>
  <c r="D329" i="33"/>
  <c r="D330" i="33"/>
  <c r="D331" i="33"/>
  <c r="D332" i="33"/>
  <c r="D333" i="33"/>
  <c r="D334" i="33"/>
  <c r="D335" i="33"/>
  <c r="D336" i="33"/>
  <c r="D337" i="33"/>
  <c r="D338" i="33"/>
  <c r="D339" i="33"/>
  <c r="D340" i="33"/>
  <c r="D341" i="33"/>
  <c r="D342" i="33"/>
  <c r="D343" i="33"/>
  <c r="D344" i="33"/>
  <c r="D345" i="33"/>
  <c r="D346" i="33"/>
  <c r="D347" i="33"/>
  <c r="D348" i="33"/>
  <c r="D349" i="33"/>
  <c r="D350" i="33"/>
  <c r="D351" i="33"/>
  <c r="D352" i="33"/>
  <c r="D353" i="33"/>
  <c r="D354" i="33"/>
  <c r="D355" i="33"/>
  <c r="D356" i="33"/>
  <c r="D357" i="33"/>
  <c r="D358" i="33"/>
  <c r="D359" i="33"/>
  <c r="D360" i="33"/>
  <c r="D361" i="33"/>
  <c r="D362" i="33"/>
  <c r="D363" i="33"/>
  <c r="D364" i="33"/>
  <c r="D365" i="33"/>
  <c r="D366" i="33"/>
  <c r="D367" i="33"/>
  <c r="D368" i="33"/>
  <c r="D369" i="33"/>
  <c r="D370" i="33"/>
  <c r="D371" i="33"/>
  <c r="D372" i="33"/>
  <c r="D373" i="33"/>
  <c r="D374" i="33"/>
  <c r="D375" i="33"/>
  <c r="D376" i="33"/>
  <c r="D377" i="33"/>
  <c r="D378" i="33"/>
  <c r="D379" i="33"/>
  <c r="D380" i="33"/>
  <c r="D381" i="33"/>
  <c r="D382" i="33"/>
  <c r="D383" i="33"/>
  <c r="D384" i="33"/>
  <c r="D385" i="33"/>
  <c r="D386" i="33"/>
  <c r="D387" i="33"/>
  <c r="D388" i="33"/>
  <c r="D389" i="33"/>
  <c r="D390" i="33"/>
  <c r="D391" i="33"/>
  <c r="D392" i="33"/>
  <c r="D393" i="33"/>
  <c r="D394" i="33"/>
  <c r="D395" i="33"/>
  <c r="D396" i="33"/>
  <c r="D397" i="33"/>
  <c r="D398" i="33"/>
  <c r="D399" i="33"/>
  <c r="D400" i="33"/>
  <c r="D401" i="33"/>
  <c r="D402" i="33"/>
  <c r="D403" i="33"/>
  <c r="D404" i="33"/>
  <c r="D405" i="33"/>
  <c r="D406" i="33"/>
  <c r="D407" i="33"/>
  <c r="D408" i="33"/>
  <c r="D409" i="33"/>
  <c r="D410" i="33"/>
  <c r="D411" i="33"/>
  <c r="D412" i="33"/>
  <c r="D413" i="33"/>
  <c r="D414" i="33"/>
  <c r="D415" i="33"/>
  <c r="D416" i="33"/>
  <c r="D417" i="33"/>
  <c r="D418" i="33"/>
  <c r="D419" i="33"/>
  <c r="D420" i="33"/>
  <c r="D421" i="33"/>
  <c r="D422" i="33"/>
  <c r="D423" i="33"/>
  <c r="D424" i="33"/>
  <c r="D425" i="33"/>
  <c r="D426" i="33"/>
  <c r="D427" i="33"/>
  <c r="D428" i="33"/>
  <c r="D429" i="33"/>
  <c r="D430" i="33"/>
  <c r="D431" i="33"/>
  <c r="D432" i="33"/>
  <c r="D433" i="33"/>
  <c r="D434" i="33"/>
  <c r="D435" i="33"/>
  <c r="D436" i="33"/>
  <c r="D437" i="33"/>
  <c r="D438" i="33"/>
  <c r="D439" i="33"/>
  <c r="D440" i="33"/>
  <c r="D441" i="33"/>
  <c r="D442" i="33"/>
  <c r="D443" i="33"/>
  <c r="D444" i="33"/>
  <c r="D445" i="33"/>
  <c r="D446" i="33"/>
  <c r="D447" i="33"/>
  <c r="D448" i="33"/>
  <c r="D449" i="33"/>
  <c r="D450" i="33"/>
  <c r="D451" i="33"/>
  <c r="D452" i="33"/>
  <c r="D453" i="33"/>
  <c r="D454" i="33"/>
  <c r="D455" i="33"/>
  <c r="D456" i="33"/>
  <c r="D457" i="33"/>
  <c r="D458" i="33"/>
  <c r="D459" i="33"/>
  <c r="D460" i="33"/>
  <c r="D461" i="33"/>
  <c r="D462" i="33"/>
  <c r="D463" i="33"/>
  <c r="D464" i="33"/>
  <c r="D465" i="33"/>
  <c r="D466" i="33"/>
  <c r="D467" i="33"/>
  <c r="D468" i="33"/>
  <c r="D469" i="33"/>
  <c r="D470" i="33"/>
  <c r="D471" i="33"/>
  <c r="D472" i="33"/>
  <c r="D473" i="33"/>
  <c r="D474" i="33"/>
  <c r="D475" i="33"/>
  <c r="D476" i="33"/>
  <c r="D477" i="33"/>
  <c r="D478" i="33"/>
  <c r="D479" i="33"/>
  <c r="D480" i="33"/>
  <c r="D481" i="33"/>
  <c r="D482" i="33"/>
  <c r="D483" i="33"/>
  <c r="D484" i="33"/>
  <c r="D485" i="33"/>
  <c r="D486" i="33"/>
  <c r="D487" i="33"/>
  <c r="D488" i="33"/>
  <c r="D489" i="33"/>
  <c r="D490" i="33"/>
  <c r="D491" i="33"/>
  <c r="D492" i="33"/>
  <c r="D493" i="33"/>
  <c r="D494" i="33"/>
  <c r="D495" i="33"/>
  <c r="D496" i="33"/>
  <c r="D497" i="33"/>
  <c r="D498" i="33"/>
  <c r="D499" i="33"/>
  <c r="D500" i="33"/>
  <c r="D501" i="33"/>
  <c r="D502" i="33"/>
  <c r="D503" i="33"/>
  <c r="D504" i="33"/>
  <c r="D505" i="33"/>
  <c r="D506" i="33"/>
  <c r="D507" i="33"/>
  <c r="D508" i="33"/>
  <c r="D509" i="33"/>
  <c r="D510" i="33"/>
  <c r="D511" i="33"/>
  <c r="D512" i="33"/>
  <c r="D513" i="33"/>
  <c r="D514" i="33"/>
  <c r="D515" i="33"/>
  <c r="D516" i="33"/>
  <c r="D517" i="33"/>
  <c r="D518" i="33"/>
  <c r="D519" i="33"/>
  <c r="D520" i="33"/>
  <c r="D521" i="33"/>
  <c r="D522" i="33"/>
  <c r="D523" i="33"/>
  <c r="D524" i="33"/>
  <c r="D525" i="33"/>
  <c r="D526" i="33"/>
  <c r="D527" i="33"/>
  <c r="D528" i="33"/>
  <c r="D529" i="33"/>
  <c r="D530" i="33"/>
  <c r="D531" i="33"/>
  <c r="D532" i="33"/>
  <c r="D533" i="33"/>
  <c r="D534" i="33"/>
  <c r="D535" i="33"/>
  <c r="D536" i="33"/>
  <c r="D537" i="33"/>
  <c r="D538" i="33"/>
  <c r="D539" i="33"/>
  <c r="D540" i="33"/>
  <c r="D541" i="33"/>
  <c r="D542" i="33"/>
  <c r="D543" i="33"/>
  <c r="D544" i="33"/>
  <c r="D545" i="33"/>
  <c r="D546" i="33"/>
  <c r="D547" i="33"/>
  <c r="D548" i="33"/>
  <c r="D549" i="33"/>
  <c r="D550" i="33"/>
  <c r="D551" i="33"/>
  <c r="D552" i="33"/>
  <c r="D553" i="33"/>
  <c r="D554" i="33"/>
  <c r="D555" i="33"/>
  <c r="D556" i="33"/>
  <c r="D557" i="33"/>
  <c r="D558" i="33"/>
  <c r="D559" i="33"/>
  <c r="D560" i="33"/>
  <c r="D561" i="33"/>
  <c r="D562" i="33"/>
  <c r="D563" i="33"/>
  <c r="D564" i="33"/>
  <c r="D565" i="33"/>
  <c r="D566" i="33"/>
  <c r="D567" i="33"/>
  <c r="D568" i="33"/>
  <c r="D569" i="33"/>
  <c r="D570" i="33"/>
  <c r="D571" i="33"/>
  <c r="D572" i="33"/>
  <c r="D573" i="33"/>
  <c r="D574" i="33"/>
  <c r="D575" i="33"/>
  <c r="D576" i="33"/>
  <c r="D577" i="33"/>
  <c r="D578" i="33"/>
  <c r="D579" i="33"/>
  <c r="D580" i="33"/>
  <c r="D581" i="33"/>
  <c r="D582" i="33"/>
  <c r="D583" i="33"/>
  <c r="D584" i="33"/>
  <c r="D585" i="33"/>
  <c r="D586" i="33"/>
  <c r="D587" i="33"/>
  <c r="D588" i="33"/>
  <c r="D589" i="33"/>
  <c r="D590" i="33"/>
  <c r="D591" i="33"/>
  <c r="D592" i="33"/>
  <c r="D593" i="33"/>
  <c r="D594" i="33"/>
  <c r="D595" i="33"/>
  <c r="D596" i="33"/>
  <c r="D597" i="33"/>
  <c r="D598" i="33"/>
  <c r="D599" i="33"/>
  <c r="D600" i="33"/>
  <c r="D601" i="33"/>
  <c r="D602" i="33"/>
  <c r="D603" i="33"/>
  <c r="D604" i="33"/>
  <c r="D605" i="33"/>
  <c r="D6" i="34"/>
  <c r="D7" i="34"/>
  <c r="D8" i="34"/>
  <c r="D9" i="34"/>
  <c r="D10" i="34"/>
  <c r="D11" i="34"/>
  <c r="D12" i="34"/>
  <c r="D13" i="34"/>
  <c r="D14" i="34"/>
  <c r="D15" i="34"/>
  <c r="D16" i="34"/>
  <c r="D17" i="34"/>
  <c r="D18" i="34"/>
  <c r="D19" i="34"/>
  <c r="D20" i="34"/>
  <c r="D21" i="34"/>
  <c r="D22" i="34"/>
  <c r="D23" i="34"/>
  <c r="D24" i="34"/>
  <c r="D25" i="34"/>
  <c r="D26" i="34"/>
  <c r="D27" i="34"/>
  <c r="D28" i="34"/>
  <c r="D29" i="34"/>
  <c r="D30" i="34"/>
  <c r="D31" i="34"/>
  <c r="D32" i="34"/>
  <c r="D33" i="34"/>
  <c r="D34" i="34"/>
  <c r="D35" i="34"/>
  <c r="D36" i="34"/>
  <c r="D37" i="34"/>
  <c r="D38" i="34"/>
  <c r="D39" i="34"/>
  <c r="D40" i="34"/>
  <c r="D41" i="34"/>
  <c r="D42" i="34"/>
  <c r="D43" i="34"/>
  <c r="D44" i="34"/>
  <c r="D45" i="34"/>
  <c r="D46" i="34"/>
  <c r="D47" i="34"/>
  <c r="D48" i="34"/>
  <c r="D49" i="34"/>
  <c r="D50" i="34"/>
  <c r="D51" i="34"/>
  <c r="D52" i="34"/>
  <c r="D53" i="34"/>
  <c r="D54" i="34"/>
  <c r="D55" i="34"/>
  <c r="D56" i="34"/>
  <c r="D57" i="34"/>
  <c r="D58" i="34"/>
  <c r="D59" i="34"/>
  <c r="D60" i="34"/>
  <c r="D61" i="34"/>
  <c r="D62" i="34"/>
  <c r="D63" i="34"/>
  <c r="D64" i="34"/>
  <c r="D65" i="34"/>
  <c r="D66" i="34"/>
  <c r="D67" i="34"/>
  <c r="D68" i="34"/>
  <c r="D69" i="34"/>
  <c r="D70" i="34"/>
  <c r="D71" i="34"/>
  <c r="D72" i="34"/>
  <c r="D73" i="34"/>
  <c r="D74" i="34"/>
  <c r="D75" i="34"/>
  <c r="D76" i="34"/>
  <c r="D77" i="34"/>
  <c r="D78" i="34"/>
  <c r="D79" i="34"/>
  <c r="D80" i="34"/>
  <c r="D81" i="34"/>
  <c r="D82" i="34"/>
  <c r="D83" i="34"/>
  <c r="D84" i="34"/>
  <c r="D85" i="34"/>
  <c r="D86" i="34"/>
  <c r="D87" i="34"/>
  <c r="D88" i="34"/>
  <c r="D89" i="34"/>
  <c r="D90" i="34"/>
  <c r="D91" i="34"/>
  <c r="D92" i="34"/>
  <c r="D93" i="34"/>
  <c r="D94" i="34"/>
  <c r="D95" i="34"/>
  <c r="D96" i="34"/>
  <c r="D97" i="34"/>
  <c r="D98" i="34"/>
  <c r="D99" i="34"/>
  <c r="D100" i="34"/>
  <c r="D101" i="34"/>
  <c r="D102" i="34"/>
  <c r="D103" i="34"/>
  <c r="D104" i="34"/>
  <c r="D105" i="34"/>
  <c r="D106" i="34"/>
  <c r="D107" i="34"/>
  <c r="D108" i="34"/>
  <c r="D109" i="34"/>
  <c r="D110" i="34"/>
  <c r="D111" i="34"/>
  <c r="D112" i="34"/>
  <c r="D113" i="34"/>
  <c r="D114" i="34"/>
  <c r="D115" i="34"/>
  <c r="D116" i="34"/>
  <c r="D117" i="34"/>
  <c r="D118" i="34"/>
  <c r="D119" i="34"/>
  <c r="D120" i="34"/>
  <c r="D121" i="34"/>
  <c r="D122" i="34"/>
  <c r="D123" i="34"/>
  <c r="D124" i="34"/>
  <c r="D125" i="34"/>
  <c r="D126" i="34"/>
  <c r="D127" i="34"/>
  <c r="D128" i="34"/>
  <c r="D129" i="34"/>
  <c r="D130" i="34"/>
  <c r="D131" i="34"/>
  <c r="D132" i="34"/>
  <c r="D133" i="34"/>
  <c r="D134" i="34"/>
  <c r="D135" i="34"/>
  <c r="D136" i="34"/>
  <c r="D137" i="34"/>
  <c r="D138" i="34"/>
  <c r="D139" i="34"/>
  <c r="D140" i="34"/>
  <c r="D141" i="34"/>
  <c r="D142" i="34"/>
  <c r="D143" i="34"/>
  <c r="D144" i="34"/>
  <c r="D145" i="34"/>
  <c r="D146" i="34"/>
  <c r="D147" i="34"/>
  <c r="D148" i="34"/>
  <c r="D149" i="34"/>
  <c r="D150" i="34"/>
  <c r="D151" i="34"/>
  <c r="D152" i="34"/>
  <c r="D153" i="34"/>
  <c r="D154" i="34"/>
  <c r="D155" i="34"/>
  <c r="D156" i="34"/>
  <c r="D157" i="34"/>
  <c r="D158" i="34"/>
  <c r="D159" i="34"/>
  <c r="D160" i="34"/>
  <c r="D161" i="34"/>
  <c r="D162" i="34"/>
  <c r="D163" i="34"/>
  <c r="D164" i="34"/>
  <c r="D165" i="34"/>
  <c r="D166" i="34"/>
  <c r="D167" i="34"/>
  <c r="D168" i="34"/>
  <c r="D169" i="34"/>
  <c r="D170" i="34"/>
  <c r="D171" i="34"/>
  <c r="D172" i="34"/>
  <c r="D173" i="34"/>
  <c r="D174" i="34"/>
  <c r="D175" i="34"/>
  <c r="D176" i="34"/>
  <c r="D177" i="34"/>
  <c r="D178" i="34"/>
  <c r="D179" i="34"/>
  <c r="D180" i="34"/>
  <c r="D181" i="34"/>
  <c r="D182" i="34"/>
  <c r="D183" i="34"/>
  <c r="D184" i="34"/>
  <c r="D185" i="34"/>
  <c r="D186" i="34"/>
  <c r="D187" i="34"/>
  <c r="D188" i="34"/>
  <c r="D189" i="34"/>
  <c r="D190" i="34"/>
  <c r="D191" i="34"/>
  <c r="D192" i="34"/>
  <c r="D193" i="34"/>
  <c r="D194" i="34"/>
  <c r="D195" i="34"/>
  <c r="D196" i="34"/>
  <c r="D197" i="34"/>
  <c r="D198" i="34"/>
  <c r="D199" i="34"/>
  <c r="D200" i="34"/>
  <c r="D201" i="34"/>
  <c r="D202" i="34"/>
  <c r="D203" i="34"/>
  <c r="D204" i="34"/>
  <c r="D205" i="34"/>
  <c r="D206" i="34"/>
  <c r="D207" i="34"/>
  <c r="D208" i="34"/>
  <c r="D209" i="34"/>
  <c r="D210" i="34"/>
  <c r="D211" i="34"/>
  <c r="D212" i="34"/>
  <c r="D213" i="34"/>
  <c r="D214" i="34"/>
  <c r="D215" i="34"/>
  <c r="D216" i="34"/>
  <c r="D217" i="34"/>
  <c r="D218" i="34"/>
  <c r="D219" i="34"/>
  <c r="D220" i="34"/>
  <c r="D221" i="34"/>
  <c r="D222" i="34"/>
  <c r="D223" i="34"/>
  <c r="D224" i="34"/>
  <c r="D225" i="34"/>
  <c r="D226" i="34"/>
  <c r="D227" i="34"/>
  <c r="D228" i="34"/>
  <c r="D229" i="34"/>
  <c r="D230" i="34"/>
  <c r="D231" i="34"/>
  <c r="D232" i="34"/>
  <c r="D233" i="34"/>
  <c r="D234" i="34"/>
  <c r="D235" i="34"/>
  <c r="D236" i="34"/>
  <c r="D237" i="34"/>
  <c r="D238" i="34"/>
  <c r="D239" i="34"/>
  <c r="D240" i="34"/>
  <c r="D241" i="34"/>
  <c r="D242" i="34"/>
  <c r="D243" i="34"/>
  <c r="D244" i="34"/>
  <c r="D245" i="34"/>
  <c r="D246" i="34"/>
  <c r="D247" i="34"/>
  <c r="D248" i="34"/>
  <c r="D249" i="34"/>
  <c r="D250" i="34"/>
  <c r="D251" i="34"/>
  <c r="D252" i="34"/>
  <c r="D253" i="34"/>
  <c r="D254" i="34"/>
  <c r="D255" i="34"/>
  <c r="D256" i="34"/>
  <c r="D257" i="34"/>
  <c r="D258" i="34"/>
  <c r="D259" i="34"/>
  <c r="D260" i="34"/>
  <c r="D261" i="34"/>
  <c r="D262" i="34"/>
  <c r="D263" i="34"/>
  <c r="D264" i="34"/>
  <c r="D265" i="34"/>
  <c r="D266" i="34"/>
  <c r="D267" i="34"/>
  <c r="D268" i="34"/>
  <c r="D269" i="34"/>
  <c r="D270" i="34"/>
  <c r="D271" i="34"/>
  <c r="D272" i="34"/>
  <c r="D273" i="34"/>
  <c r="D274" i="34"/>
  <c r="D275" i="34"/>
  <c r="D276" i="34"/>
  <c r="D277" i="34"/>
  <c r="D278" i="34"/>
  <c r="D279" i="34"/>
  <c r="D280" i="34"/>
  <c r="D281" i="34"/>
  <c r="D282" i="34"/>
  <c r="D283" i="34"/>
  <c r="D284" i="34"/>
  <c r="D285" i="34"/>
  <c r="D286" i="34"/>
  <c r="D287" i="34"/>
  <c r="D288" i="34"/>
  <c r="D289" i="34"/>
  <c r="D290" i="34"/>
  <c r="D291" i="34"/>
  <c r="D292" i="34"/>
  <c r="D293" i="34"/>
  <c r="D294" i="34"/>
  <c r="D295" i="34"/>
  <c r="D296" i="34"/>
  <c r="D297" i="34"/>
  <c r="D298" i="34"/>
  <c r="D299" i="34"/>
  <c r="D300" i="34"/>
  <c r="D301" i="34"/>
  <c r="D302" i="34"/>
  <c r="D303" i="34"/>
  <c r="D304" i="34"/>
  <c r="D305" i="34"/>
  <c r="D306" i="34"/>
  <c r="D307" i="34"/>
  <c r="D308" i="34"/>
  <c r="D309" i="34"/>
  <c r="D310" i="34"/>
  <c r="D311" i="34"/>
  <c r="D312" i="34"/>
  <c r="D313" i="34"/>
  <c r="D314" i="34"/>
  <c r="D315" i="34"/>
  <c r="D316" i="34"/>
  <c r="D317" i="34"/>
  <c r="D318" i="34"/>
  <c r="D319" i="34"/>
  <c r="D320" i="34"/>
  <c r="D321" i="34"/>
  <c r="D322" i="34"/>
  <c r="D323" i="34"/>
  <c r="D324" i="34"/>
  <c r="D325" i="34"/>
  <c r="D326" i="34"/>
  <c r="D327" i="34"/>
  <c r="D328" i="34"/>
  <c r="D329" i="34"/>
  <c r="D330" i="34"/>
  <c r="D331" i="34"/>
  <c r="D332" i="34"/>
  <c r="D333" i="34"/>
  <c r="D334" i="34"/>
  <c r="D335" i="34"/>
  <c r="D336" i="34"/>
  <c r="D337" i="34"/>
  <c r="D338" i="34"/>
  <c r="D339" i="34"/>
  <c r="D340" i="34"/>
  <c r="D341" i="34"/>
  <c r="D342" i="34"/>
  <c r="D343" i="34"/>
  <c r="D344" i="34"/>
  <c r="D345" i="34"/>
  <c r="D346" i="34"/>
  <c r="D347" i="34"/>
  <c r="D348" i="34"/>
  <c r="D349" i="34"/>
  <c r="D350" i="34"/>
  <c r="D351" i="34"/>
  <c r="D352" i="34"/>
  <c r="D353" i="34"/>
  <c r="D354" i="34"/>
  <c r="D355" i="34"/>
  <c r="D356" i="34"/>
  <c r="D357" i="34"/>
  <c r="D358" i="34"/>
  <c r="D359" i="34"/>
  <c r="D360" i="34"/>
  <c r="D361" i="34"/>
  <c r="D362" i="34"/>
  <c r="D363" i="34"/>
  <c r="D364" i="34"/>
  <c r="D365" i="34"/>
  <c r="D366" i="34"/>
  <c r="D367" i="34"/>
  <c r="D368" i="34"/>
  <c r="D369" i="34"/>
  <c r="D370" i="34"/>
  <c r="D371" i="34"/>
  <c r="D372" i="34"/>
  <c r="D373" i="34"/>
  <c r="D374" i="34"/>
  <c r="D375" i="34"/>
  <c r="D376" i="34"/>
  <c r="D377" i="34"/>
  <c r="D378" i="34"/>
  <c r="D379" i="34"/>
  <c r="D380" i="34"/>
  <c r="D381" i="34"/>
  <c r="D382" i="34"/>
  <c r="D383" i="34"/>
  <c r="D384" i="34"/>
  <c r="D385" i="34"/>
  <c r="D386" i="34"/>
  <c r="D387" i="34"/>
  <c r="D388" i="34"/>
  <c r="D389" i="34"/>
  <c r="D390" i="34"/>
  <c r="D391" i="34"/>
  <c r="D392" i="34"/>
  <c r="D393" i="34"/>
  <c r="D394" i="34"/>
  <c r="D395" i="34"/>
  <c r="D396" i="34"/>
  <c r="D397" i="34"/>
  <c r="D398" i="34"/>
  <c r="D399" i="34"/>
  <c r="D400" i="34"/>
  <c r="D401" i="34"/>
  <c r="D402" i="34"/>
  <c r="D403" i="34"/>
  <c r="D404" i="34"/>
  <c r="D405" i="34"/>
  <c r="D406" i="34"/>
  <c r="D407" i="34"/>
  <c r="D408" i="34"/>
  <c r="D409" i="34"/>
  <c r="D410" i="34"/>
  <c r="D411" i="34"/>
  <c r="D412" i="34"/>
  <c r="D413" i="34"/>
  <c r="D414" i="34"/>
  <c r="D415" i="34"/>
  <c r="D416" i="34"/>
  <c r="D417" i="34"/>
  <c r="D418" i="34"/>
  <c r="D419" i="34"/>
  <c r="D420" i="34"/>
  <c r="D421" i="34"/>
  <c r="D422" i="34"/>
  <c r="D423" i="34"/>
  <c r="D424" i="34"/>
  <c r="D425" i="34"/>
  <c r="D426" i="34"/>
  <c r="D427" i="34"/>
  <c r="D428" i="34"/>
  <c r="D429" i="34"/>
  <c r="D430" i="34"/>
  <c r="D431" i="34"/>
  <c r="D432" i="34"/>
  <c r="D433" i="34"/>
  <c r="D434" i="34"/>
  <c r="D435" i="34"/>
  <c r="D436" i="34"/>
  <c r="D437" i="34"/>
  <c r="D438" i="34"/>
  <c r="D439" i="34"/>
  <c r="D440" i="34"/>
  <c r="D441" i="34"/>
  <c r="D442" i="34"/>
  <c r="D443" i="34"/>
  <c r="D444" i="34"/>
  <c r="D445" i="34"/>
  <c r="D446" i="34"/>
  <c r="D447" i="34"/>
  <c r="D448" i="34"/>
  <c r="D449" i="34"/>
  <c r="D450" i="34"/>
  <c r="D451" i="34"/>
  <c r="D452" i="34"/>
  <c r="D453" i="34"/>
  <c r="D454" i="34"/>
  <c r="D455" i="34"/>
  <c r="D456" i="34"/>
  <c r="D457" i="34"/>
  <c r="D458" i="34"/>
  <c r="D459" i="34"/>
  <c r="D460" i="34"/>
  <c r="D461" i="34"/>
  <c r="D462" i="34"/>
  <c r="D463" i="34"/>
  <c r="D464" i="34"/>
  <c r="D465" i="34"/>
  <c r="D466" i="34"/>
  <c r="D467" i="34"/>
  <c r="D468" i="34"/>
  <c r="D469" i="34"/>
  <c r="D470" i="34"/>
  <c r="D471" i="34"/>
  <c r="D472" i="34"/>
  <c r="D473" i="34"/>
  <c r="D474" i="34"/>
  <c r="D475" i="34"/>
  <c r="D476" i="34"/>
  <c r="D477" i="34"/>
  <c r="D478" i="34"/>
  <c r="D479" i="34"/>
  <c r="D480" i="34"/>
  <c r="D481" i="34"/>
  <c r="D482" i="34"/>
  <c r="D483" i="34"/>
  <c r="D484" i="34"/>
  <c r="D485" i="34"/>
  <c r="D486" i="34"/>
  <c r="D487" i="34"/>
  <c r="D488" i="34"/>
  <c r="D489" i="34"/>
  <c r="D490" i="34"/>
  <c r="D491" i="34"/>
  <c r="D492" i="34"/>
  <c r="D493" i="34"/>
  <c r="D494" i="34"/>
  <c r="D495" i="34"/>
  <c r="D496" i="34"/>
  <c r="D497" i="34"/>
  <c r="D498" i="34"/>
  <c r="D499" i="34"/>
  <c r="D500" i="34"/>
  <c r="D501" i="34"/>
  <c r="D502" i="34"/>
  <c r="D503" i="34"/>
  <c r="D504" i="34"/>
  <c r="D505" i="34"/>
  <c r="D506" i="34"/>
  <c r="D507" i="34"/>
  <c r="D508" i="34"/>
  <c r="D509" i="34"/>
  <c r="D510" i="34"/>
  <c r="D511" i="34"/>
  <c r="D512" i="34"/>
  <c r="D513" i="34"/>
  <c r="D514" i="34"/>
  <c r="D515" i="34"/>
  <c r="D516" i="34"/>
  <c r="D517" i="34"/>
  <c r="D518" i="34"/>
  <c r="D519" i="34"/>
  <c r="D520" i="34"/>
  <c r="D521" i="34"/>
  <c r="D522" i="34"/>
  <c r="D523" i="34"/>
  <c r="D524" i="34"/>
  <c r="D525" i="34"/>
  <c r="D526" i="34"/>
  <c r="D527" i="34"/>
  <c r="D528" i="34"/>
  <c r="D529" i="34"/>
  <c r="D530" i="34"/>
  <c r="D531" i="34"/>
  <c r="D532" i="34"/>
  <c r="D533" i="34"/>
  <c r="D534" i="34"/>
  <c r="D535" i="34"/>
  <c r="D536" i="34"/>
  <c r="D537" i="34"/>
  <c r="D538" i="34"/>
  <c r="D539" i="34"/>
  <c r="D540" i="34"/>
  <c r="D541" i="34"/>
  <c r="D542" i="34"/>
  <c r="D543" i="34"/>
  <c r="D544" i="34"/>
  <c r="D545" i="34"/>
  <c r="D546" i="34"/>
  <c r="D547" i="34"/>
  <c r="D548" i="34"/>
  <c r="D549" i="34"/>
  <c r="D550" i="34"/>
  <c r="D551" i="34"/>
  <c r="D552" i="34"/>
  <c r="D553" i="34"/>
  <c r="D554" i="34"/>
  <c r="D555" i="34"/>
  <c r="D556" i="34"/>
  <c r="D557" i="34"/>
  <c r="D558" i="34"/>
  <c r="D559" i="34"/>
  <c r="D560" i="34"/>
  <c r="D561" i="34"/>
  <c r="D562" i="34"/>
  <c r="D563" i="34"/>
  <c r="D564" i="34"/>
  <c r="D565" i="34"/>
  <c r="D566" i="34"/>
  <c r="D567" i="34"/>
  <c r="D568" i="34"/>
  <c r="D569" i="34"/>
  <c r="D570" i="34"/>
  <c r="D571" i="34"/>
  <c r="D572" i="34"/>
  <c r="D573" i="34"/>
  <c r="D574" i="34"/>
  <c r="D575" i="34"/>
  <c r="D576" i="34"/>
  <c r="D577" i="34"/>
  <c r="D578" i="34"/>
  <c r="D579" i="34"/>
  <c r="D580" i="34"/>
  <c r="D581" i="34"/>
  <c r="D582" i="34"/>
  <c r="D583" i="34"/>
  <c r="D584" i="34"/>
  <c r="D585" i="34"/>
  <c r="D586" i="34"/>
  <c r="D587" i="34"/>
  <c r="D588" i="34"/>
  <c r="D589" i="34"/>
  <c r="D590" i="34"/>
  <c r="D591" i="34"/>
  <c r="D592" i="34"/>
  <c r="D593" i="34"/>
  <c r="D594" i="34"/>
  <c r="D595" i="34"/>
  <c r="D596" i="34"/>
  <c r="D597" i="34"/>
  <c r="D598" i="34"/>
  <c r="D599" i="34"/>
  <c r="D600" i="34"/>
  <c r="D601" i="34"/>
  <c r="D602" i="34"/>
  <c r="D603" i="34"/>
  <c r="D604" i="34"/>
  <c r="D605" i="34"/>
  <c r="D5" i="34"/>
  <c r="D5" i="33"/>
  <c r="D6" i="32"/>
  <c r="D7" i="32"/>
  <c r="D8" i="32"/>
  <c r="D9" i="32"/>
  <c r="D10" i="32"/>
  <c r="D11" i="32"/>
  <c r="D12" i="32"/>
  <c r="D13" i="32"/>
  <c r="D14" i="32"/>
  <c r="D15" i="32"/>
  <c r="D16" i="32"/>
  <c r="D17" i="32"/>
  <c r="D18" i="32"/>
  <c r="D19" i="32"/>
  <c r="D20" i="32"/>
  <c r="D21" i="32"/>
  <c r="D22" i="32"/>
  <c r="D23" i="32"/>
  <c r="D24" i="32"/>
  <c r="D25" i="32"/>
  <c r="D26" i="32"/>
  <c r="D27" i="32"/>
  <c r="D28" i="32"/>
  <c r="D29" i="32"/>
  <c r="D30" i="32"/>
  <c r="D31" i="32"/>
  <c r="D32" i="32"/>
  <c r="D33" i="32"/>
  <c r="D34" i="32"/>
  <c r="D35" i="32"/>
  <c r="D36" i="32"/>
  <c r="D37" i="32"/>
  <c r="D38" i="32"/>
  <c r="D39" i="32"/>
  <c r="D40" i="32"/>
  <c r="D41" i="32"/>
  <c r="D42" i="32"/>
  <c r="D43" i="32"/>
  <c r="D44" i="32"/>
  <c r="D45" i="32"/>
  <c r="D46" i="32"/>
  <c r="D47" i="32"/>
  <c r="D48" i="32"/>
  <c r="D49" i="32"/>
  <c r="D50" i="32"/>
  <c r="D51" i="32"/>
  <c r="D52" i="32"/>
  <c r="D53" i="32"/>
  <c r="D54" i="32"/>
  <c r="D55" i="32"/>
  <c r="D56" i="32"/>
  <c r="D57" i="32"/>
  <c r="D58" i="32"/>
  <c r="D59" i="32"/>
  <c r="D60" i="32"/>
  <c r="D61" i="32"/>
  <c r="D62" i="32"/>
  <c r="D63" i="32"/>
  <c r="D64" i="32"/>
  <c r="D65" i="32"/>
  <c r="D66" i="32"/>
  <c r="D67" i="32"/>
  <c r="D68" i="32"/>
  <c r="D69" i="32"/>
  <c r="D70" i="32"/>
  <c r="D71" i="32"/>
  <c r="D72" i="32"/>
  <c r="D73" i="32"/>
  <c r="D74" i="32"/>
  <c r="D75" i="32"/>
  <c r="D76" i="32"/>
  <c r="D77" i="32"/>
  <c r="D78" i="32"/>
  <c r="D79" i="32"/>
  <c r="D80" i="32"/>
  <c r="D81" i="32"/>
  <c r="D82" i="32"/>
  <c r="D83" i="32"/>
  <c r="D84" i="32"/>
  <c r="D85" i="32"/>
  <c r="D86" i="32"/>
  <c r="D87" i="32"/>
  <c r="D88" i="32"/>
  <c r="D89" i="32"/>
  <c r="D90" i="32"/>
  <c r="D91" i="32"/>
  <c r="D92" i="32"/>
  <c r="D93" i="32"/>
  <c r="D94" i="32"/>
  <c r="D95" i="32"/>
  <c r="D96" i="32"/>
  <c r="D97" i="32"/>
  <c r="D98" i="32"/>
  <c r="D99" i="32"/>
  <c r="D100" i="32"/>
  <c r="D101" i="32"/>
  <c r="D102" i="32"/>
  <c r="D103" i="32"/>
  <c r="D104" i="32"/>
  <c r="D105" i="32"/>
  <c r="D106" i="32"/>
  <c r="D107" i="32"/>
  <c r="D108" i="32"/>
  <c r="D109" i="32"/>
  <c r="D110" i="32"/>
  <c r="D111" i="32"/>
  <c r="D112" i="32"/>
  <c r="D113" i="32"/>
  <c r="D114" i="32"/>
  <c r="D115" i="32"/>
  <c r="D116" i="32"/>
  <c r="D117" i="32"/>
  <c r="D118" i="32"/>
  <c r="D119" i="32"/>
  <c r="D120" i="32"/>
  <c r="D121" i="32"/>
  <c r="D122" i="32"/>
  <c r="D123" i="32"/>
  <c r="D124" i="32"/>
  <c r="D125" i="32"/>
  <c r="D126" i="32"/>
  <c r="D127" i="32"/>
  <c r="D128" i="32"/>
  <c r="D129" i="32"/>
  <c r="D130" i="32"/>
  <c r="D131" i="32"/>
  <c r="D132" i="32"/>
  <c r="D133" i="32"/>
  <c r="D134" i="32"/>
  <c r="D135" i="32"/>
  <c r="D136" i="32"/>
  <c r="D137" i="32"/>
  <c r="D138" i="32"/>
  <c r="D139" i="32"/>
  <c r="D140" i="32"/>
  <c r="D141" i="32"/>
  <c r="D142" i="32"/>
  <c r="D143" i="32"/>
  <c r="D144" i="32"/>
  <c r="D145" i="32"/>
  <c r="D146" i="32"/>
  <c r="D147" i="32"/>
  <c r="D148" i="32"/>
  <c r="D149" i="32"/>
  <c r="D150" i="32"/>
  <c r="D151" i="32"/>
  <c r="D152" i="32"/>
  <c r="D153" i="32"/>
  <c r="D154" i="32"/>
  <c r="D155" i="32"/>
  <c r="D156" i="32"/>
  <c r="D157" i="32"/>
  <c r="D158" i="32"/>
  <c r="D159" i="32"/>
  <c r="D160" i="32"/>
  <c r="D161" i="32"/>
  <c r="D162" i="32"/>
  <c r="D163" i="32"/>
  <c r="D164" i="32"/>
  <c r="D165" i="32"/>
  <c r="D166" i="32"/>
  <c r="D167" i="32"/>
  <c r="D168" i="32"/>
  <c r="D169" i="32"/>
  <c r="D170" i="32"/>
  <c r="D171" i="32"/>
  <c r="D172" i="32"/>
  <c r="D173" i="32"/>
  <c r="D174" i="32"/>
  <c r="D175" i="32"/>
  <c r="D176" i="32"/>
  <c r="D177" i="32"/>
  <c r="D178" i="32"/>
  <c r="D179" i="32"/>
  <c r="D180" i="32"/>
  <c r="D181" i="32"/>
  <c r="D182" i="32"/>
  <c r="D183" i="32"/>
  <c r="D184" i="32"/>
  <c r="D185" i="32"/>
  <c r="D186" i="32"/>
  <c r="D187" i="32"/>
  <c r="D188" i="32"/>
  <c r="D189" i="32"/>
  <c r="D190" i="32"/>
  <c r="D191" i="32"/>
  <c r="D192" i="32"/>
  <c r="D193" i="32"/>
  <c r="D194" i="32"/>
  <c r="D195" i="32"/>
  <c r="D196" i="32"/>
  <c r="D197" i="32"/>
  <c r="D198" i="32"/>
  <c r="D199" i="32"/>
  <c r="D200" i="32"/>
  <c r="D201" i="32"/>
  <c r="D202" i="32"/>
  <c r="D203" i="32"/>
  <c r="D204" i="32"/>
  <c r="D205" i="32"/>
  <c r="D206" i="32"/>
  <c r="D207" i="32"/>
  <c r="D208" i="32"/>
  <c r="D209" i="32"/>
  <c r="D210" i="32"/>
  <c r="D211" i="32"/>
  <c r="D212" i="32"/>
  <c r="D213" i="32"/>
  <c r="D214" i="32"/>
  <c r="D215" i="32"/>
  <c r="D216" i="32"/>
  <c r="D217" i="32"/>
  <c r="D218" i="32"/>
  <c r="D219" i="32"/>
  <c r="D220" i="32"/>
  <c r="D221" i="32"/>
  <c r="D222" i="32"/>
  <c r="D223" i="32"/>
  <c r="D224" i="32"/>
  <c r="D225" i="32"/>
  <c r="D226" i="32"/>
  <c r="D227" i="32"/>
  <c r="D228" i="32"/>
  <c r="D229" i="32"/>
  <c r="D230" i="32"/>
  <c r="D231" i="32"/>
  <c r="D232" i="32"/>
  <c r="D233" i="32"/>
  <c r="D234" i="32"/>
  <c r="D235" i="32"/>
  <c r="D236" i="32"/>
  <c r="D237" i="32"/>
  <c r="D238" i="32"/>
  <c r="D239" i="32"/>
  <c r="D240" i="32"/>
  <c r="D241" i="32"/>
  <c r="D242" i="32"/>
  <c r="D243" i="32"/>
  <c r="D244" i="32"/>
  <c r="D245" i="32"/>
  <c r="D246" i="32"/>
  <c r="D247" i="32"/>
  <c r="D248" i="32"/>
  <c r="D249" i="32"/>
  <c r="D250" i="32"/>
  <c r="D251" i="32"/>
  <c r="D252" i="32"/>
  <c r="D253" i="32"/>
  <c r="D254" i="32"/>
  <c r="D255" i="32"/>
  <c r="D256" i="32"/>
  <c r="D257" i="32"/>
  <c r="D258" i="32"/>
  <c r="D259" i="32"/>
  <c r="D260" i="32"/>
  <c r="D261" i="32"/>
  <c r="D262" i="32"/>
  <c r="D263" i="32"/>
  <c r="D264" i="32"/>
  <c r="D265" i="32"/>
  <c r="D266" i="32"/>
  <c r="D267" i="32"/>
  <c r="D268" i="32"/>
  <c r="D269" i="32"/>
  <c r="D270" i="32"/>
  <c r="D271" i="32"/>
  <c r="D272" i="32"/>
  <c r="D273" i="32"/>
  <c r="D274" i="32"/>
  <c r="D275" i="32"/>
  <c r="D276" i="32"/>
  <c r="D277" i="32"/>
  <c r="D278" i="32"/>
  <c r="D279" i="32"/>
  <c r="D280" i="32"/>
  <c r="D281" i="32"/>
  <c r="D282" i="32"/>
  <c r="D283" i="32"/>
  <c r="D284" i="32"/>
  <c r="D285" i="32"/>
  <c r="D286" i="32"/>
  <c r="D287" i="32"/>
  <c r="D288" i="32"/>
  <c r="D289" i="32"/>
  <c r="D290" i="32"/>
  <c r="D291" i="32"/>
  <c r="D292" i="32"/>
  <c r="D293" i="32"/>
  <c r="D294" i="32"/>
  <c r="D295" i="32"/>
  <c r="D296" i="32"/>
  <c r="D297" i="32"/>
  <c r="D298" i="32"/>
  <c r="D299" i="32"/>
  <c r="D300" i="32"/>
  <c r="D301" i="32"/>
  <c r="D302" i="32"/>
  <c r="D303" i="32"/>
  <c r="D304" i="32"/>
  <c r="D305" i="32"/>
  <c r="D306" i="32"/>
  <c r="D307" i="32"/>
  <c r="D308" i="32"/>
  <c r="D309" i="32"/>
  <c r="D310" i="32"/>
  <c r="D311" i="32"/>
  <c r="D312" i="32"/>
  <c r="D313" i="32"/>
  <c r="D314" i="32"/>
  <c r="D315" i="32"/>
  <c r="D316" i="32"/>
  <c r="D317" i="32"/>
  <c r="D318" i="32"/>
  <c r="D319" i="32"/>
  <c r="D320" i="32"/>
  <c r="D321" i="32"/>
  <c r="D322" i="32"/>
  <c r="D323" i="32"/>
  <c r="D324" i="32"/>
  <c r="D325" i="32"/>
  <c r="D326" i="32"/>
  <c r="D327" i="32"/>
  <c r="D328" i="32"/>
  <c r="D329" i="32"/>
  <c r="D330" i="32"/>
  <c r="D331" i="32"/>
  <c r="D332" i="32"/>
  <c r="D333" i="32"/>
  <c r="D334" i="32"/>
  <c r="D335" i="32"/>
  <c r="D336" i="32"/>
  <c r="D337" i="32"/>
  <c r="D338" i="32"/>
  <c r="D339" i="32"/>
  <c r="D340" i="32"/>
  <c r="D341" i="32"/>
  <c r="D342" i="32"/>
  <c r="D343" i="32"/>
  <c r="D344" i="32"/>
  <c r="D345" i="32"/>
  <c r="D346" i="32"/>
  <c r="D347" i="32"/>
  <c r="D348" i="32"/>
  <c r="D349" i="32"/>
  <c r="D350" i="32"/>
  <c r="D351" i="32"/>
  <c r="D352" i="32"/>
  <c r="D353" i="32"/>
  <c r="D354" i="32"/>
  <c r="D355" i="32"/>
  <c r="D356" i="32"/>
  <c r="D357" i="32"/>
  <c r="D358" i="32"/>
  <c r="D359" i="32"/>
  <c r="D360" i="32"/>
  <c r="D361" i="32"/>
  <c r="D362" i="32"/>
  <c r="D363" i="32"/>
  <c r="D364" i="32"/>
  <c r="D365" i="32"/>
  <c r="D366" i="32"/>
  <c r="D367" i="32"/>
  <c r="D368" i="32"/>
  <c r="D369" i="32"/>
  <c r="D370" i="32"/>
  <c r="D371" i="32"/>
  <c r="D372" i="32"/>
  <c r="D373" i="32"/>
  <c r="D374" i="32"/>
  <c r="D375" i="32"/>
  <c r="D376" i="32"/>
  <c r="D377" i="32"/>
  <c r="D378" i="32"/>
  <c r="D379" i="32"/>
  <c r="D380" i="32"/>
  <c r="D381" i="32"/>
  <c r="D382" i="32"/>
  <c r="D383" i="32"/>
  <c r="D384" i="32"/>
  <c r="D385" i="32"/>
  <c r="D386" i="32"/>
  <c r="D387" i="32"/>
  <c r="D388" i="32"/>
  <c r="D389" i="32"/>
  <c r="D390" i="32"/>
  <c r="D391" i="32"/>
  <c r="D392" i="32"/>
  <c r="D393" i="32"/>
  <c r="D394" i="32"/>
  <c r="D395" i="32"/>
  <c r="D396" i="32"/>
  <c r="D397" i="32"/>
  <c r="D398" i="32"/>
  <c r="D399" i="32"/>
  <c r="D400" i="32"/>
  <c r="D401" i="32"/>
  <c r="D402" i="32"/>
  <c r="D403" i="32"/>
  <c r="D404" i="32"/>
  <c r="D405" i="32"/>
  <c r="D406" i="32"/>
  <c r="D407" i="32"/>
  <c r="D408" i="32"/>
  <c r="D409" i="32"/>
  <c r="D410" i="32"/>
  <c r="D411" i="32"/>
  <c r="D412" i="32"/>
  <c r="D413" i="32"/>
  <c r="D414" i="32"/>
  <c r="D415" i="32"/>
  <c r="D416" i="32"/>
  <c r="D417" i="32"/>
  <c r="D418" i="32"/>
  <c r="D419" i="32"/>
  <c r="D420" i="32"/>
  <c r="D421" i="32"/>
  <c r="D422" i="32"/>
  <c r="D423" i="32"/>
  <c r="D424" i="32"/>
  <c r="D425" i="32"/>
  <c r="D426" i="32"/>
  <c r="D427" i="32"/>
  <c r="D428" i="32"/>
  <c r="D429" i="32"/>
  <c r="D430" i="32"/>
  <c r="D431" i="32"/>
  <c r="D432" i="32"/>
  <c r="D433" i="32"/>
  <c r="D434" i="32"/>
  <c r="D435" i="32"/>
  <c r="D436" i="32"/>
  <c r="D437" i="32"/>
  <c r="D438" i="32"/>
  <c r="D439" i="32"/>
  <c r="D440" i="32"/>
  <c r="D441" i="32"/>
  <c r="D442" i="32"/>
  <c r="D443" i="32"/>
  <c r="D444" i="32"/>
  <c r="D445" i="32"/>
  <c r="D446" i="32"/>
  <c r="D447" i="32"/>
  <c r="D448" i="32"/>
  <c r="D449" i="32"/>
  <c r="D450" i="32"/>
  <c r="D451" i="32"/>
  <c r="D452" i="32"/>
  <c r="D453" i="32"/>
  <c r="D454" i="32"/>
  <c r="D455" i="32"/>
  <c r="D456" i="32"/>
  <c r="D457" i="32"/>
  <c r="D458" i="32"/>
  <c r="D459" i="32"/>
  <c r="D460" i="32"/>
  <c r="D461" i="32"/>
  <c r="D462" i="32"/>
  <c r="D463" i="32"/>
  <c r="D464" i="32"/>
  <c r="D465" i="32"/>
  <c r="D466" i="32"/>
  <c r="D467" i="32"/>
  <c r="D468" i="32"/>
  <c r="D469" i="32"/>
  <c r="D470" i="32"/>
  <c r="D471" i="32"/>
  <c r="D472" i="32"/>
  <c r="D473" i="32"/>
  <c r="D474" i="32"/>
  <c r="D475" i="32"/>
  <c r="D476" i="32"/>
  <c r="D477" i="32"/>
  <c r="D478" i="32"/>
  <c r="D479" i="32"/>
  <c r="D480" i="32"/>
  <c r="D481" i="32"/>
  <c r="D482" i="32"/>
  <c r="D483" i="32"/>
  <c r="D484" i="32"/>
  <c r="D485" i="32"/>
  <c r="D486" i="32"/>
  <c r="D487" i="32"/>
  <c r="D488" i="32"/>
  <c r="D489" i="32"/>
  <c r="D490" i="32"/>
  <c r="D491" i="32"/>
  <c r="D492" i="32"/>
  <c r="D493" i="32"/>
  <c r="D494" i="32"/>
  <c r="D495" i="32"/>
  <c r="D496" i="32"/>
  <c r="D497" i="32"/>
  <c r="D498" i="32"/>
  <c r="D499" i="32"/>
  <c r="D500" i="32"/>
  <c r="D501" i="32"/>
  <c r="D502" i="32"/>
  <c r="D503" i="32"/>
  <c r="D504" i="32"/>
  <c r="D505" i="32"/>
  <c r="D506" i="32"/>
  <c r="D507" i="32"/>
  <c r="D508" i="32"/>
  <c r="D509" i="32"/>
  <c r="D510" i="32"/>
  <c r="D511" i="32"/>
  <c r="D512" i="32"/>
  <c r="D513" i="32"/>
  <c r="D514" i="32"/>
  <c r="D515" i="32"/>
  <c r="D516" i="32"/>
  <c r="D517" i="32"/>
  <c r="D518" i="32"/>
  <c r="D519" i="32"/>
  <c r="D520" i="32"/>
  <c r="D521" i="32"/>
  <c r="D522" i="32"/>
  <c r="D523" i="32"/>
  <c r="D524" i="32"/>
  <c r="D525" i="32"/>
  <c r="D526" i="32"/>
  <c r="D527" i="32"/>
  <c r="D528" i="32"/>
  <c r="D529" i="32"/>
  <c r="D530" i="32"/>
  <c r="D531" i="32"/>
  <c r="D532" i="32"/>
  <c r="D533" i="32"/>
  <c r="D534" i="32"/>
  <c r="D535" i="32"/>
  <c r="D536" i="32"/>
  <c r="D537" i="32"/>
  <c r="D538" i="32"/>
  <c r="D539" i="32"/>
  <c r="D540" i="32"/>
  <c r="D541" i="32"/>
  <c r="D542" i="32"/>
  <c r="D543" i="32"/>
  <c r="D544" i="32"/>
  <c r="D545" i="32"/>
  <c r="D546" i="32"/>
  <c r="D547" i="32"/>
  <c r="D548" i="32"/>
  <c r="D549" i="32"/>
  <c r="D550" i="32"/>
  <c r="D551" i="32"/>
  <c r="D552" i="32"/>
  <c r="D553" i="32"/>
  <c r="D554" i="32"/>
  <c r="D555" i="32"/>
  <c r="D556" i="32"/>
  <c r="D557" i="32"/>
  <c r="D558" i="32"/>
  <c r="D559" i="32"/>
  <c r="D560" i="32"/>
  <c r="D561" i="32"/>
  <c r="D562" i="32"/>
  <c r="D563" i="32"/>
  <c r="D564" i="32"/>
  <c r="D565" i="32"/>
  <c r="D566" i="32"/>
  <c r="D567" i="32"/>
  <c r="D568" i="32"/>
  <c r="D569" i="32"/>
  <c r="D570" i="32"/>
  <c r="D571" i="32"/>
  <c r="D572" i="32"/>
  <c r="D573" i="32"/>
  <c r="D574" i="32"/>
  <c r="D575" i="32"/>
  <c r="D576" i="32"/>
  <c r="D577" i="32"/>
  <c r="D578" i="32"/>
  <c r="D579" i="32"/>
  <c r="D580" i="32"/>
  <c r="D581" i="32"/>
  <c r="D582" i="32"/>
  <c r="D583" i="32"/>
  <c r="D584" i="32"/>
  <c r="D585" i="32"/>
  <c r="D586" i="32"/>
  <c r="D587" i="32"/>
  <c r="D588" i="32"/>
  <c r="D589" i="32"/>
  <c r="D590" i="32"/>
  <c r="D591" i="32"/>
  <c r="D592" i="32"/>
  <c r="D593" i="32"/>
  <c r="D594" i="32"/>
  <c r="D595" i="32"/>
  <c r="D596" i="32"/>
  <c r="D597" i="32"/>
  <c r="D598" i="32"/>
  <c r="D599" i="32"/>
  <c r="D600" i="32"/>
  <c r="D601" i="32"/>
  <c r="D602" i="32"/>
  <c r="D603" i="32"/>
  <c r="D604" i="32"/>
  <c r="D605" i="32"/>
  <c r="D5" i="32"/>
  <c r="D6" i="31"/>
  <c r="D7" i="31"/>
  <c r="D8" i="31"/>
  <c r="D9" i="31"/>
  <c r="D10" i="31"/>
  <c r="D11" i="31"/>
  <c r="D12" i="31"/>
  <c r="D13" i="31"/>
  <c r="D14" i="31"/>
  <c r="D15" i="31"/>
  <c r="D16" i="31"/>
  <c r="D17" i="31"/>
  <c r="D18" i="31"/>
  <c r="D19" i="31"/>
  <c r="D20" i="31"/>
  <c r="D21" i="31"/>
  <c r="D22" i="31"/>
  <c r="D23" i="31"/>
  <c r="D24" i="31"/>
  <c r="D25" i="31"/>
  <c r="D26" i="31"/>
  <c r="D27" i="31"/>
  <c r="D28" i="31"/>
  <c r="D29" i="31"/>
  <c r="D30" i="31"/>
  <c r="D31" i="31"/>
  <c r="D32" i="31"/>
  <c r="D33" i="31"/>
  <c r="D34" i="31"/>
  <c r="D35" i="31"/>
  <c r="D36" i="31"/>
  <c r="D37" i="31"/>
  <c r="D38" i="31"/>
  <c r="D39" i="31"/>
  <c r="D40" i="31"/>
  <c r="D41" i="31"/>
  <c r="D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80" i="31"/>
  <c r="D81" i="31"/>
  <c r="D82" i="31"/>
  <c r="D83" i="31"/>
  <c r="D84" i="31"/>
  <c r="D85" i="31"/>
  <c r="D86" i="31"/>
  <c r="D87" i="31"/>
  <c r="D88" i="31"/>
  <c r="D89" i="31"/>
  <c r="D90" i="31"/>
  <c r="D91" i="31"/>
  <c r="D92" i="31"/>
  <c r="D93" i="31"/>
  <c r="D94" i="31"/>
  <c r="D95" i="31"/>
  <c r="D96" i="31"/>
  <c r="D97" i="31"/>
  <c r="D98" i="31"/>
  <c r="D99" i="31"/>
  <c r="D100" i="31"/>
  <c r="D101" i="31"/>
  <c r="D102" i="31"/>
  <c r="D103" i="31"/>
  <c r="D104" i="31"/>
  <c r="D105" i="31"/>
  <c r="D106" i="31"/>
  <c r="D107" i="31"/>
  <c r="D108" i="31"/>
  <c r="D109" i="31"/>
  <c r="D110" i="31"/>
  <c r="D111" i="31"/>
  <c r="D112" i="31"/>
  <c r="D113" i="31"/>
  <c r="D114" i="31"/>
  <c r="D115" i="31"/>
  <c r="D116" i="31"/>
  <c r="D117" i="31"/>
  <c r="D118" i="31"/>
  <c r="D119" i="31"/>
  <c r="D120" i="31"/>
  <c r="D121" i="31"/>
  <c r="D122" i="31"/>
  <c r="D123" i="31"/>
  <c r="D124" i="31"/>
  <c r="D125" i="31"/>
  <c r="D126" i="31"/>
  <c r="D127" i="31"/>
  <c r="D128" i="31"/>
  <c r="D129" i="31"/>
  <c r="D130" i="31"/>
  <c r="D131" i="31"/>
  <c r="D132" i="31"/>
  <c r="D133" i="31"/>
  <c r="D134" i="31"/>
  <c r="D135" i="31"/>
  <c r="D136" i="31"/>
  <c r="D137" i="31"/>
  <c r="D138" i="31"/>
  <c r="D139" i="31"/>
  <c r="D140" i="31"/>
  <c r="D141" i="31"/>
  <c r="D142" i="31"/>
  <c r="D143" i="31"/>
  <c r="D144" i="31"/>
  <c r="D145" i="31"/>
  <c r="D146" i="31"/>
  <c r="D147" i="31"/>
  <c r="D148" i="31"/>
  <c r="D149" i="31"/>
  <c r="D150" i="31"/>
  <c r="D151" i="31"/>
  <c r="D152" i="31"/>
  <c r="D153" i="31"/>
  <c r="D154" i="31"/>
  <c r="D155" i="31"/>
  <c r="D156" i="31"/>
  <c r="D157" i="31"/>
  <c r="D158" i="31"/>
  <c r="D159" i="31"/>
  <c r="D160" i="31"/>
  <c r="D161" i="31"/>
  <c r="D162" i="31"/>
  <c r="D163" i="31"/>
  <c r="D164" i="31"/>
  <c r="D165" i="31"/>
  <c r="D166" i="31"/>
  <c r="D167" i="31"/>
  <c r="D168" i="31"/>
  <c r="D169" i="31"/>
  <c r="D170" i="31"/>
  <c r="D171" i="31"/>
  <c r="D172" i="31"/>
  <c r="D173" i="31"/>
  <c r="D174" i="31"/>
  <c r="D175" i="31"/>
  <c r="D176" i="31"/>
  <c r="D177" i="31"/>
  <c r="D178" i="31"/>
  <c r="D179" i="31"/>
  <c r="D180" i="31"/>
  <c r="D181" i="31"/>
  <c r="D182" i="31"/>
  <c r="D183" i="31"/>
  <c r="D184" i="31"/>
  <c r="D185" i="31"/>
  <c r="D186" i="31"/>
  <c r="D187" i="31"/>
  <c r="D188" i="31"/>
  <c r="D189" i="31"/>
  <c r="D190" i="31"/>
  <c r="D191" i="31"/>
  <c r="D192" i="31"/>
  <c r="D193" i="31"/>
  <c r="D194" i="31"/>
  <c r="D195" i="31"/>
  <c r="D196" i="31"/>
  <c r="D197" i="31"/>
  <c r="D198" i="31"/>
  <c r="D199" i="31"/>
  <c r="D200" i="31"/>
  <c r="D201" i="31"/>
  <c r="D202" i="31"/>
  <c r="D203" i="31"/>
  <c r="D204" i="31"/>
  <c r="D205" i="31"/>
  <c r="D206" i="31"/>
  <c r="D207" i="31"/>
  <c r="D208" i="31"/>
  <c r="D209" i="31"/>
  <c r="D210" i="31"/>
  <c r="D211" i="31"/>
  <c r="D212" i="31"/>
  <c r="D213" i="31"/>
  <c r="D214" i="31"/>
  <c r="D215" i="31"/>
  <c r="D216" i="31"/>
  <c r="D217" i="31"/>
  <c r="D218" i="31"/>
  <c r="D219" i="31"/>
  <c r="D220" i="31"/>
  <c r="D221" i="31"/>
  <c r="D222" i="31"/>
  <c r="D223" i="31"/>
  <c r="D224" i="31"/>
  <c r="D225" i="31"/>
  <c r="D226" i="31"/>
  <c r="D227" i="31"/>
  <c r="D228" i="31"/>
  <c r="D229" i="31"/>
  <c r="D230" i="31"/>
  <c r="D231" i="31"/>
  <c r="D232" i="31"/>
  <c r="D233" i="31"/>
  <c r="D234" i="31"/>
  <c r="D235" i="31"/>
  <c r="D236" i="31"/>
  <c r="D237" i="31"/>
  <c r="D238" i="31"/>
  <c r="D239" i="31"/>
  <c r="D240" i="31"/>
  <c r="D241" i="31"/>
  <c r="D242" i="31"/>
  <c r="D243" i="31"/>
  <c r="D244" i="31"/>
  <c r="D245" i="31"/>
  <c r="D246" i="31"/>
  <c r="D247" i="31"/>
  <c r="D248" i="31"/>
  <c r="D249" i="31"/>
  <c r="D250" i="31"/>
  <c r="D251" i="31"/>
  <c r="D252" i="31"/>
  <c r="D253" i="31"/>
  <c r="D254" i="31"/>
  <c r="D255" i="31"/>
  <c r="D256" i="31"/>
  <c r="D257" i="31"/>
  <c r="D258" i="31"/>
  <c r="D259" i="31"/>
  <c r="D260" i="31"/>
  <c r="D261" i="31"/>
  <c r="D262" i="31"/>
  <c r="D263" i="31"/>
  <c r="D264" i="31"/>
  <c r="D265" i="31"/>
  <c r="D266" i="31"/>
  <c r="D267" i="31"/>
  <c r="D268" i="31"/>
  <c r="D269" i="31"/>
  <c r="D270" i="31"/>
  <c r="D271" i="31"/>
  <c r="D272" i="31"/>
  <c r="D273" i="31"/>
  <c r="D274" i="31"/>
  <c r="D275" i="31"/>
  <c r="D276" i="31"/>
  <c r="D277" i="31"/>
  <c r="D278" i="31"/>
  <c r="D279" i="31"/>
  <c r="D280" i="31"/>
  <c r="D281" i="31"/>
  <c r="D282" i="31"/>
  <c r="D283" i="31"/>
  <c r="D284" i="31"/>
  <c r="D285" i="31"/>
  <c r="D286" i="31"/>
  <c r="D287" i="31"/>
  <c r="D288" i="31"/>
  <c r="D289" i="31"/>
  <c r="D290" i="31"/>
  <c r="D291" i="31"/>
  <c r="D292" i="31"/>
  <c r="D293" i="31"/>
  <c r="D294" i="31"/>
  <c r="D295" i="31"/>
  <c r="D296" i="31"/>
  <c r="D297" i="31"/>
  <c r="D298" i="31"/>
  <c r="D299" i="31"/>
  <c r="D300" i="31"/>
  <c r="D301" i="31"/>
  <c r="D302" i="31"/>
  <c r="D303" i="31"/>
  <c r="D304" i="31"/>
  <c r="D305" i="31"/>
  <c r="D306" i="31"/>
  <c r="D307" i="31"/>
  <c r="D308" i="31"/>
  <c r="D309" i="31"/>
  <c r="D310" i="31"/>
  <c r="D311" i="31"/>
  <c r="D312" i="31"/>
  <c r="D313" i="31"/>
  <c r="D314" i="31"/>
  <c r="D315" i="31"/>
  <c r="D316" i="31"/>
  <c r="D317" i="31"/>
  <c r="D318" i="31"/>
  <c r="D319" i="31"/>
  <c r="D320" i="31"/>
  <c r="D321" i="31"/>
  <c r="D322" i="31"/>
  <c r="D323" i="31"/>
  <c r="D324" i="31"/>
  <c r="D325" i="31"/>
  <c r="D326" i="31"/>
  <c r="D327" i="31"/>
  <c r="D328" i="31"/>
  <c r="D329" i="31"/>
  <c r="D330" i="31"/>
  <c r="D331" i="31"/>
  <c r="D332" i="31"/>
  <c r="D333" i="31"/>
  <c r="D334" i="31"/>
  <c r="D335" i="31"/>
  <c r="D336" i="31"/>
  <c r="D337" i="31"/>
  <c r="D338" i="31"/>
  <c r="D339" i="31"/>
  <c r="D340" i="31"/>
  <c r="D341" i="31"/>
  <c r="D342" i="31"/>
  <c r="D343" i="31"/>
  <c r="D344" i="31"/>
  <c r="D345" i="31"/>
  <c r="D346" i="31"/>
  <c r="D347" i="31"/>
  <c r="D348" i="31"/>
  <c r="D349" i="31"/>
  <c r="D350" i="31"/>
  <c r="D351" i="31"/>
  <c r="D352" i="31"/>
  <c r="D353" i="31"/>
  <c r="D354" i="31"/>
  <c r="D355" i="31"/>
  <c r="D356" i="31"/>
  <c r="D357" i="31"/>
  <c r="D358" i="31"/>
  <c r="D359" i="31"/>
  <c r="D360" i="31"/>
  <c r="D361" i="31"/>
  <c r="D362" i="31"/>
  <c r="D363" i="31"/>
  <c r="D364" i="31"/>
  <c r="D365" i="31"/>
  <c r="D366" i="31"/>
  <c r="D367" i="31"/>
  <c r="D368" i="31"/>
  <c r="D369" i="31"/>
  <c r="D370" i="31"/>
  <c r="D371" i="31"/>
  <c r="D372" i="31"/>
  <c r="D373" i="31"/>
  <c r="D374" i="31"/>
  <c r="D375" i="31"/>
  <c r="D376" i="31"/>
  <c r="D377" i="31"/>
  <c r="D378" i="31"/>
  <c r="D379" i="31"/>
  <c r="D380" i="31"/>
  <c r="D381" i="31"/>
  <c r="D382" i="31"/>
  <c r="D383" i="31"/>
  <c r="D384" i="31"/>
  <c r="D385" i="31"/>
  <c r="D386" i="31"/>
  <c r="D387" i="31"/>
  <c r="D388" i="31"/>
  <c r="D389" i="31"/>
  <c r="D390" i="31"/>
  <c r="D391" i="31"/>
  <c r="D392" i="31"/>
  <c r="D393" i="31"/>
  <c r="D394" i="31"/>
  <c r="D395" i="31"/>
  <c r="D396" i="31"/>
  <c r="D397" i="31"/>
  <c r="D398" i="31"/>
  <c r="D399" i="31"/>
  <c r="D400" i="31"/>
  <c r="D401" i="31"/>
  <c r="D402" i="31"/>
  <c r="D403" i="31"/>
  <c r="D404" i="31"/>
  <c r="D405" i="31"/>
  <c r="D406" i="31"/>
  <c r="D407" i="31"/>
  <c r="D408" i="31"/>
  <c r="D409" i="31"/>
  <c r="D410" i="31"/>
  <c r="D411" i="31"/>
  <c r="D412" i="31"/>
  <c r="D413" i="31"/>
  <c r="D414" i="31"/>
  <c r="D415" i="31"/>
  <c r="D416" i="31"/>
  <c r="D417" i="31"/>
  <c r="D418" i="31"/>
  <c r="D419" i="31"/>
  <c r="D420" i="31"/>
  <c r="D421" i="31"/>
  <c r="D422" i="31"/>
  <c r="D423" i="31"/>
  <c r="D424" i="31"/>
  <c r="D425" i="31"/>
  <c r="D426" i="31"/>
  <c r="D427" i="31"/>
  <c r="D428" i="31"/>
  <c r="D429" i="31"/>
  <c r="D430" i="31"/>
  <c r="D431" i="31"/>
  <c r="D432" i="31"/>
  <c r="D433" i="31"/>
  <c r="D434" i="31"/>
  <c r="D435" i="31"/>
  <c r="D436" i="31"/>
  <c r="D437" i="31"/>
  <c r="D438" i="31"/>
  <c r="D439" i="31"/>
  <c r="D440" i="31"/>
  <c r="D441" i="31"/>
  <c r="D442" i="31"/>
  <c r="D443" i="31"/>
  <c r="D444" i="31"/>
  <c r="D445" i="31"/>
  <c r="D446" i="31"/>
  <c r="D447" i="31"/>
  <c r="D448" i="31"/>
  <c r="D449" i="31"/>
  <c r="D450" i="31"/>
  <c r="D451" i="31"/>
  <c r="D452" i="31"/>
  <c r="D453" i="31"/>
  <c r="D454" i="31"/>
  <c r="D455" i="31"/>
  <c r="D456" i="31"/>
  <c r="D457" i="31"/>
  <c r="D458" i="31"/>
  <c r="D459" i="31"/>
  <c r="D460" i="31"/>
  <c r="D461" i="31"/>
  <c r="D462" i="31"/>
  <c r="D463" i="31"/>
  <c r="D464" i="31"/>
  <c r="D465" i="31"/>
  <c r="D466" i="31"/>
  <c r="D467" i="31"/>
  <c r="D468" i="31"/>
  <c r="D469" i="31"/>
  <c r="D470" i="31"/>
  <c r="D471" i="31"/>
  <c r="D472" i="31"/>
  <c r="D473" i="31"/>
  <c r="D474" i="31"/>
  <c r="D475" i="31"/>
  <c r="D476" i="31"/>
  <c r="D477" i="31"/>
  <c r="D478" i="31"/>
  <c r="D479" i="31"/>
  <c r="D480" i="31"/>
  <c r="D481" i="31"/>
  <c r="D482" i="31"/>
  <c r="D483" i="31"/>
  <c r="D484" i="31"/>
  <c r="D485" i="31"/>
  <c r="D486" i="31"/>
  <c r="D487" i="31"/>
  <c r="D488" i="31"/>
  <c r="D489" i="31"/>
  <c r="D490" i="31"/>
  <c r="D491" i="31"/>
  <c r="D492" i="31"/>
  <c r="D493" i="31"/>
  <c r="D494" i="31"/>
  <c r="D495" i="31"/>
  <c r="D496" i="31"/>
  <c r="D497" i="31"/>
  <c r="D498" i="31"/>
  <c r="D499" i="31"/>
  <c r="D500" i="31"/>
  <c r="D501" i="31"/>
  <c r="D502" i="31"/>
  <c r="D503" i="31"/>
  <c r="D504" i="31"/>
  <c r="D505" i="31"/>
  <c r="D506" i="31"/>
  <c r="D507" i="31"/>
  <c r="D508" i="31"/>
  <c r="D509" i="31"/>
  <c r="D510" i="31"/>
  <c r="D511" i="31"/>
  <c r="D512" i="31"/>
  <c r="D513" i="31"/>
  <c r="D514" i="31"/>
  <c r="D515" i="31"/>
  <c r="D516" i="31"/>
  <c r="D517" i="31"/>
  <c r="D518" i="31"/>
  <c r="D519" i="31"/>
  <c r="D520" i="31"/>
  <c r="D521" i="31"/>
  <c r="D522" i="31"/>
  <c r="D523" i="31"/>
  <c r="D524" i="31"/>
  <c r="D525" i="31"/>
  <c r="D526" i="31"/>
  <c r="D527" i="31"/>
  <c r="D528" i="31"/>
  <c r="D529" i="31"/>
  <c r="D530" i="31"/>
  <c r="D531" i="31"/>
  <c r="D532" i="31"/>
  <c r="D533" i="31"/>
  <c r="D534" i="31"/>
  <c r="D535" i="31"/>
  <c r="D536" i="31"/>
  <c r="D537" i="31"/>
  <c r="D538" i="31"/>
  <c r="D539" i="31"/>
  <c r="D540" i="31"/>
  <c r="D541" i="31"/>
  <c r="D542" i="31"/>
  <c r="D543" i="31"/>
  <c r="D544" i="31"/>
  <c r="D545" i="31"/>
  <c r="D546" i="31"/>
  <c r="D547" i="31"/>
  <c r="D548" i="31"/>
  <c r="D549" i="31"/>
  <c r="D550" i="31"/>
  <c r="D551" i="31"/>
  <c r="D552" i="31"/>
  <c r="D553" i="31"/>
  <c r="D554" i="31"/>
  <c r="D555" i="31"/>
  <c r="D556" i="31"/>
  <c r="D557" i="31"/>
  <c r="D558" i="31"/>
  <c r="D559" i="31"/>
  <c r="D560" i="31"/>
  <c r="D561" i="31"/>
  <c r="D562" i="31"/>
  <c r="D563" i="31"/>
  <c r="D564" i="31"/>
  <c r="D565" i="31"/>
  <c r="D566" i="31"/>
  <c r="D567" i="31"/>
  <c r="D568" i="31"/>
  <c r="D569" i="31"/>
  <c r="D570" i="31"/>
  <c r="D571" i="31"/>
  <c r="D572" i="31"/>
  <c r="D573" i="31"/>
  <c r="D574" i="31"/>
  <c r="D575" i="31"/>
  <c r="D576" i="31"/>
  <c r="D577" i="31"/>
  <c r="D578" i="31"/>
  <c r="D579" i="31"/>
  <c r="D580" i="31"/>
  <c r="D581" i="31"/>
  <c r="D582" i="31"/>
  <c r="D583" i="31"/>
  <c r="D584" i="31"/>
  <c r="D585" i="31"/>
  <c r="D586" i="31"/>
  <c r="D587" i="31"/>
  <c r="D588" i="31"/>
  <c r="D589" i="31"/>
  <c r="D590" i="31"/>
  <c r="D591" i="31"/>
  <c r="D592" i="31"/>
  <c r="D593" i="31"/>
  <c r="D594" i="31"/>
  <c r="D595" i="31"/>
  <c r="D596" i="31"/>
  <c r="D597" i="31"/>
  <c r="D598" i="31"/>
  <c r="D599" i="31"/>
  <c r="D600" i="31"/>
  <c r="D601" i="31"/>
  <c r="D602" i="31"/>
  <c r="D603" i="31"/>
  <c r="D604" i="31"/>
  <c r="D605" i="31"/>
  <c r="D5" i="31"/>
  <c r="D6" i="29"/>
  <c r="D7" i="29"/>
  <c r="D8" i="29"/>
  <c r="D9" i="29"/>
  <c r="D10" i="29"/>
  <c r="D11" i="29"/>
  <c r="D12" i="29"/>
  <c r="D13" i="29"/>
  <c r="D14" i="29"/>
  <c r="D15" i="29"/>
  <c r="D16" i="29"/>
  <c r="D17" i="29"/>
  <c r="D18" i="29"/>
  <c r="D19" i="29"/>
  <c r="D20" i="29"/>
  <c r="D21" i="29"/>
  <c r="D22" i="29"/>
  <c r="D23" i="29"/>
  <c r="D24" i="29"/>
  <c r="D25" i="29"/>
  <c r="D26" i="29"/>
  <c r="D27" i="29"/>
  <c r="D28" i="29"/>
  <c r="D29" i="29"/>
  <c r="D30" i="29"/>
  <c r="D31" i="29"/>
  <c r="D32" i="29"/>
  <c r="D33" i="29"/>
  <c r="D34" i="29"/>
  <c r="D35" i="29"/>
  <c r="D36" i="29"/>
  <c r="D37" i="29"/>
  <c r="D38" i="29"/>
  <c r="D39" i="29"/>
  <c r="D40" i="29"/>
  <c r="D41" i="29"/>
  <c r="D42" i="29"/>
  <c r="D43" i="29"/>
  <c r="D44" i="29"/>
  <c r="D45" i="29"/>
  <c r="D46" i="29"/>
  <c r="D47" i="29"/>
  <c r="D48" i="29"/>
  <c r="D49" i="29"/>
  <c r="D50" i="29"/>
  <c r="D51" i="29"/>
  <c r="D52" i="29"/>
  <c r="D53" i="29"/>
  <c r="D54" i="29"/>
  <c r="D55" i="29"/>
  <c r="D56" i="29"/>
  <c r="D57" i="29"/>
  <c r="D58" i="29"/>
  <c r="D59" i="29"/>
  <c r="D60" i="29"/>
  <c r="D61" i="29"/>
  <c r="D62" i="29"/>
  <c r="D63" i="29"/>
  <c r="D64" i="29"/>
  <c r="D65" i="29"/>
  <c r="D66" i="29"/>
  <c r="D67" i="29"/>
  <c r="D68" i="29"/>
  <c r="D69" i="29"/>
  <c r="D70" i="29"/>
  <c r="D71" i="29"/>
  <c r="D72" i="29"/>
  <c r="D73" i="29"/>
  <c r="D74" i="29"/>
  <c r="D75" i="29"/>
  <c r="D76" i="29"/>
  <c r="D77" i="29"/>
  <c r="D78" i="29"/>
  <c r="D79" i="29"/>
  <c r="D80" i="29"/>
  <c r="D81" i="29"/>
  <c r="D82" i="29"/>
  <c r="D83" i="29"/>
  <c r="D84" i="29"/>
  <c r="D85" i="29"/>
  <c r="D86" i="29"/>
  <c r="D87" i="29"/>
  <c r="D88" i="29"/>
  <c r="D89" i="29"/>
  <c r="D90" i="29"/>
  <c r="D91" i="29"/>
  <c r="D92" i="29"/>
  <c r="D93" i="29"/>
  <c r="D94" i="29"/>
  <c r="D95" i="29"/>
  <c r="D96" i="29"/>
  <c r="D97" i="29"/>
  <c r="D98" i="29"/>
  <c r="D99" i="29"/>
  <c r="D100" i="29"/>
  <c r="D101" i="29"/>
  <c r="D102" i="29"/>
  <c r="D103" i="29"/>
  <c r="D104" i="29"/>
  <c r="D105" i="29"/>
  <c r="D106" i="29"/>
  <c r="D107" i="29"/>
  <c r="D108" i="29"/>
  <c r="D109" i="29"/>
  <c r="D110" i="29"/>
  <c r="D111" i="29"/>
  <c r="D112" i="29"/>
  <c r="D113" i="29"/>
  <c r="D114" i="29"/>
  <c r="D115" i="29"/>
  <c r="D116" i="29"/>
  <c r="D117" i="29"/>
  <c r="D118" i="29"/>
  <c r="D119" i="29"/>
  <c r="D120" i="29"/>
  <c r="D121" i="29"/>
  <c r="D122" i="29"/>
  <c r="D123" i="29"/>
  <c r="D124" i="29"/>
  <c r="D125" i="29"/>
  <c r="D126" i="29"/>
  <c r="D127" i="29"/>
  <c r="D128" i="29"/>
  <c r="D129" i="29"/>
  <c r="D130" i="29"/>
  <c r="D131" i="29"/>
  <c r="D132" i="29"/>
  <c r="D133" i="29"/>
  <c r="D134" i="29"/>
  <c r="D135" i="29"/>
  <c r="D136" i="29"/>
  <c r="D137" i="29"/>
  <c r="D138" i="29"/>
  <c r="D139" i="29"/>
  <c r="D140" i="29"/>
  <c r="D141" i="29"/>
  <c r="D142" i="29"/>
  <c r="D143" i="29"/>
  <c r="D144" i="29"/>
  <c r="D145" i="29"/>
  <c r="D146" i="29"/>
  <c r="D147" i="29"/>
  <c r="D148" i="29"/>
  <c r="D149" i="29"/>
  <c r="D150" i="29"/>
  <c r="D151" i="29"/>
  <c r="D152" i="29"/>
  <c r="D153" i="29"/>
  <c r="D154" i="29"/>
  <c r="D155" i="29"/>
  <c r="D156" i="29"/>
  <c r="D157" i="29"/>
  <c r="D158" i="29"/>
  <c r="D159" i="29"/>
  <c r="D160" i="29"/>
  <c r="D161" i="29"/>
  <c r="D162" i="29"/>
  <c r="D163" i="29"/>
  <c r="D164" i="29"/>
  <c r="D165" i="29"/>
  <c r="D166" i="29"/>
  <c r="D167" i="29"/>
  <c r="D168" i="29"/>
  <c r="D169" i="29"/>
  <c r="D170" i="29"/>
  <c r="D171" i="29"/>
  <c r="D172" i="29"/>
  <c r="D173" i="29"/>
  <c r="D174" i="29"/>
  <c r="D175" i="29"/>
  <c r="D176" i="29"/>
  <c r="D177" i="29"/>
  <c r="D178" i="29"/>
  <c r="D179" i="29"/>
  <c r="D180" i="29"/>
  <c r="D181" i="29"/>
  <c r="D182" i="29"/>
  <c r="D183" i="29"/>
  <c r="D184" i="29"/>
  <c r="D185" i="29"/>
  <c r="D186" i="29"/>
  <c r="D187" i="29"/>
  <c r="D188" i="29"/>
  <c r="D189" i="29"/>
  <c r="D190" i="29"/>
  <c r="D191" i="29"/>
  <c r="D192" i="29"/>
  <c r="D193" i="29"/>
  <c r="D194" i="29"/>
  <c r="D195" i="29"/>
  <c r="D196" i="29"/>
  <c r="D197" i="29"/>
  <c r="D198" i="29"/>
  <c r="D199" i="29"/>
  <c r="D200" i="29"/>
  <c r="D201" i="29"/>
  <c r="D202" i="29"/>
  <c r="D203" i="29"/>
  <c r="D204" i="29"/>
  <c r="D205" i="29"/>
  <c r="D206" i="29"/>
  <c r="D207" i="29"/>
  <c r="D208" i="29"/>
  <c r="D209" i="29"/>
  <c r="D210" i="29"/>
  <c r="D211" i="29"/>
  <c r="D212" i="29"/>
  <c r="D213" i="29"/>
  <c r="D214" i="29"/>
  <c r="D215" i="29"/>
  <c r="D216" i="29"/>
  <c r="D217" i="29"/>
  <c r="D218" i="29"/>
  <c r="D219" i="29"/>
  <c r="D220" i="29"/>
  <c r="D221" i="29"/>
  <c r="D222" i="29"/>
  <c r="D223" i="29"/>
  <c r="D224" i="29"/>
  <c r="D225" i="29"/>
  <c r="D226" i="29"/>
  <c r="D227" i="29"/>
  <c r="D228" i="29"/>
  <c r="D229" i="29"/>
  <c r="D230" i="29"/>
  <c r="D231" i="29"/>
  <c r="D232" i="29"/>
  <c r="D233" i="29"/>
  <c r="D234" i="29"/>
  <c r="D235" i="29"/>
  <c r="D236" i="29"/>
  <c r="D237" i="29"/>
  <c r="D238" i="29"/>
  <c r="D239" i="29"/>
  <c r="D240" i="29"/>
  <c r="D241" i="29"/>
  <c r="D242" i="29"/>
  <c r="D243" i="29"/>
  <c r="D244" i="29"/>
  <c r="D245" i="29"/>
  <c r="D246" i="29"/>
  <c r="D247" i="29"/>
  <c r="D248" i="29"/>
  <c r="D249" i="29"/>
  <c r="D250" i="29"/>
  <c r="D251" i="29"/>
  <c r="D252" i="29"/>
  <c r="D253" i="29"/>
  <c r="D254" i="29"/>
  <c r="D255" i="29"/>
  <c r="D256" i="29"/>
  <c r="D257" i="29"/>
  <c r="D258" i="29"/>
  <c r="D259" i="29"/>
  <c r="D260" i="29"/>
  <c r="D261" i="29"/>
  <c r="D262" i="29"/>
  <c r="D263" i="29"/>
  <c r="D264" i="29"/>
  <c r="D265" i="29"/>
  <c r="D266" i="29"/>
  <c r="D267" i="29"/>
  <c r="D268" i="29"/>
  <c r="D269" i="29"/>
  <c r="D270" i="29"/>
  <c r="D271" i="29"/>
  <c r="D272" i="29"/>
  <c r="D273" i="29"/>
  <c r="D274" i="29"/>
  <c r="D275" i="29"/>
  <c r="D276" i="29"/>
  <c r="D277" i="29"/>
  <c r="D278" i="29"/>
  <c r="D279" i="29"/>
  <c r="D280" i="29"/>
  <c r="D281" i="29"/>
  <c r="D282" i="29"/>
  <c r="D283" i="29"/>
  <c r="D284" i="29"/>
  <c r="D285" i="29"/>
  <c r="D286" i="29"/>
  <c r="D287" i="29"/>
  <c r="D288" i="29"/>
  <c r="D289" i="29"/>
  <c r="D290" i="29"/>
  <c r="D291" i="29"/>
  <c r="D292" i="29"/>
  <c r="D293" i="29"/>
  <c r="D294" i="29"/>
  <c r="D295" i="29"/>
  <c r="D296" i="29"/>
  <c r="D297" i="29"/>
  <c r="D298" i="29"/>
  <c r="D299" i="29"/>
  <c r="D300" i="29"/>
  <c r="D301" i="29"/>
  <c r="D302" i="29"/>
  <c r="D303" i="29"/>
  <c r="D304" i="29"/>
  <c r="D305" i="29"/>
  <c r="D306" i="29"/>
  <c r="D307" i="29"/>
  <c r="D308" i="29"/>
  <c r="D309" i="29"/>
  <c r="D310" i="29"/>
  <c r="D311" i="29"/>
  <c r="D312" i="29"/>
  <c r="D313" i="29"/>
  <c r="D314" i="29"/>
  <c r="D315" i="29"/>
  <c r="D316" i="29"/>
  <c r="D317" i="29"/>
  <c r="D318" i="29"/>
  <c r="D319" i="29"/>
  <c r="D320" i="29"/>
  <c r="D321" i="29"/>
  <c r="D322" i="29"/>
  <c r="D323" i="29"/>
  <c r="D324" i="29"/>
  <c r="D325" i="29"/>
  <c r="D326" i="29"/>
  <c r="D327" i="29"/>
  <c r="D328" i="29"/>
  <c r="D329" i="29"/>
  <c r="D330" i="29"/>
  <c r="D331" i="29"/>
  <c r="D332" i="29"/>
  <c r="D333" i="29"/>
  <c r="D334" i="29"/>
  <c r="D335" i="29"/>
  <c r="D336" i="29"/>
  <c r="D337" i="29"/>
  <c r="D338" i="29"/>
  <c r="D339" i="29"/>
  <c r="D340" i="29"/>
  <c r="D341" i="29"/>
  <c r="D342" i="29"/>
  <c r="D343" i="29"/>
  <c r="D344" i="29"/>
  <c r="D345" i="29"/>
  <c r="D346" i="29"/>
  <c r="D347" i="29"/>
  <c r="D348" i="29"/>
  <c r="D349" i="29"/>
  <c r="D350" i="29"/>
  <c r="D351" i="29"/>
  <c r="D352" i="29"/>
  <c r="D353" i="29"/>
  <c r="D354" i="29"/>
  <c r="D355" i="29"/>
  <c r="D356" i="29"/>
  <c r="D357" i="29"/>
  <c r="D358" i="29"/>
  <c r="D359" i="29"/>
  <c r="D360" i="29"/>
  <c r="D361" i="29"/>
  <c r="D362" i="29"/>
  <c r="D363" i="29"/>
  <c r="D364" i="29"/>
  <c r="D365" i="29"/>
  <c r="D366" i="29"/>
  <c r="D367" i="29"/>
  <c r="D368" i="29"/>
  <c r="D369" i="29"/>
  <c r="D370" i="29"/>
  <c r="D371" i="29"/>
  <c r="D372" i="29"/>
  <c r="D373" i="29"/>
  <c r="D374" i="29"/>
  <c r="D375" i="29"/>
  <c r="D376" i="29"/>
  <c r="D377" i="29"/>
  <c r="D378" i="29"/>
  <c r="D379" i="29"/>
  <c r="D380" i="29"/>
  <c r="D381" i="29"/>
  <c r="D382" i="29"/>
  <c r="D383" i="29"/>
  <c r="D384" i="29"/>
  <c r="D385" i="29"/>
  <c r="D386" i="29"/>
  <c r="D387" i="29"/>
  <c r="D388" i="29"/>
  <c r="D389" i="29"/>
  <c r="D390" i="29"/>
  <c r="D391" i="29"/>
  <c r="D392" i="29"/>
  <c r="D393" i="29"/>
  <c r="D394" i="29"/>
  <c r="D395" i="29"/>
  <c r="D396" i="29"/>
  <c r="D397" i="29"/>
  <c r="D398" i="29"/>
  <c r="D399" i="29"/>
  <c r="D400" i="29"/>
  <c r="D401" i="29"/>
  <c r="D402" i="29"/>
  <c r="D403" i="29"/>
  <c r="D404" i="29"/>
  <c r="D405" i="29"/>
  <c r="D406" i="29"/>
  <c r="D407" i="29"/>
  <c r="D408" i="29"/>
  <c r="D409" i="29"/>
  <c r="D410" i="29"/>
  <c r="D411" i="29"/>
  <c r="D412" i="29"/>
  <c r="D413" i="29"/>
  <c r="D414" i="29"/>
  <c r="D415" i="29"/>
  <c r="D416" i="29"/>
  <c r="D417" i="29"/>
  <c r="D418" i="29"/>
  <c r="D419" i="29"/>
  <c r="D420" i="29"/>
  <c r="D421" i="29"/>
  <c r="D422" i="29"/>
  <c r="D423" i="29"/>
  <c r="D424" i="29"/>
  <c r="D425" i="29"/>
  <c r="D426" i="29"/>
  <c r="D427" i="29"/>
  <c r="D428" i="29"/>
  <c r="D429" i="29"/>
  <c r="D430" i="29"/>
  <c r="D431" i="29"/>
  <c r="D432" i="29"/>
  <c r="D433" i="29"/>
  <c r="D434" i="29"/>
  <c r="D435" i="29"/>
  <c r="D436" i="29"/>
  <c r="D437" i="29"/>
  <c r="D438" i="29"/>
  <c r="D439" i="29"/>
  <c r="D440" i="29"/>
  <c r="D441" i="29"/>
  <c r="D442" i="29"/>
  <c r="D443" i="29"/>
  <c r="D444" i="29"/>
  <c r="D445" i="29"/>
  <c r="D446" i="29"/>
  <c r="D447" i="29"/>
  <c r="D448" i="29"/>
  <c r="D449" i="29"/>
  <c r="D450" i="29"/>
  <c r="D451" i="29"/>
  <c r="D452" i="29"/>
  <c r="D453" i="29"/>
  <c r="D454" i="29"/>
  <c r="D455" i="29"/>
  <c r="D456" i="29"/>
  <c r="D457" i="29"/>
  <c r="D458" i="29"/>
  <c r="D459" i="29"/>
  <c r="D460" i="29"/>
  <c r="D461" i="29"/>
  <c r="D462" i="29"/>
  <c r="D463" i="29"/>
  <c r="D464" i="29"/>
  <c r="D465" i="29"/>
  <c r="D466" i="29"/>
  <c r="D467" i="29"/>
  <c r="D468" i="29"/>
  <c r="D469" i="29"/>
  <c r="D470" i="29"/>
  <c r="D471" i="29"/>
  <c r="D472" i="29"/>
  <c r="D473" i="29"/>
  <c r="D474" i="29"/>
  <c r="D475" i="29"/>
  <c r="D476" i="29"/>
  <c r="D477" i="29"/>
  <c r="D478" i="29"/>
  <c r="D479" i="29"/>
  <c r="D480" i="29"/>
  <c r="D481" i="29"/>
  <c r="D482" i="29"/>
  <c r="D483" i="29"/>
  <c r="D484" i="29"/>
  <c r="D485" i="29"/>
  <c r="D486" i="29"/>
  <c r="D487" i="29"/>
  <c r="D488" i="29"/>
  <c r="D489" i="29"/>
  <c r="D490" i="29"/>
  <c r="D491" i="29"/>
  <c r="D492" i="29"/>
  <c r="D493" i="29"/>
  <c r="D494" i="29"/>
  <c r="D495" i="29"/>
  <c r="D496" i="29"/>
  <c r="D497" i="29"/>
  <c r="D498" i="29"/>
  <c r="D499" i="29"/>
  <c r="D500" i="29"/>
  <c r="D501" i="29"/>
  <c r="D502" i="29"/>
  <c r="D503" i="29"/>
  <c r="D504" i="29"/>
  <c r="D505" i="29"/>
  <c r="D506" i="29"/>
  <c r="D507" i="29"/>
  <c r="D508" i="29"/>
  <c r="D509" i="29"/>
  <c r="D510" i="29"/>
  <c r="D511" i="29"/>
  <c r="D512" i="29"/>
  <c r="D513" i="29"/>
  <c r="D514" i="29"/>
  <c r="D515" i="29"/>
  <c r="D516" i="29"/>
  <c r="D517" i="29"/>
  <c r="D518" i="29"/>
  <c r="D519" i="29"/>
  <c r="D520" i="29"/>
  <c r="D521" i="29"/>
  <c r="D522" i="29"/>
  <c r="D523" i="29"/>
  <c r="D524" i="29"/>
  <c r="D525" i="29"/>
  <c r="D526" i="29"/>
  <c r="D527" i="29"/>
  <c r="D528" i="29"/>
  <c r="D529" i="29"/>
  <c r="D530" i="29"/>
  <c r="D531" i="29"/>
  <c r="D532" i="29"/>
  <c r="D533" i="29"/>
  <c r="D534" i="29"/>
  <c r="D535" i="29"/>
  <c r="D536" i="29"/>
  <c r="D537" i="29"/>
  <c r="D538" i="29"/>
  <c r="D539" i="29"/>
  <c r="D540" i="29"/>
  <c r="D541" i="29"/>
  <c r="D542" i="29"/>
  <c r="D543" i="29"/>
  <c r="D544" i="29"/>
  <c r="D545" i="29"/>
  <c r="D546" i="29"/>
  <c r="D547" i="29"/>
  <c r="D548" i="29"/>
  <c r="D549" i="29"/>
  <c r="D550" i="29"/>
  <c r="D551" i="29"/>
  <c r="D552" i="29"/>
  <c r="D553" i="29"/>
  <c r="D554" i="29"/>
  <c r="D555" i="29"/>
  <c r="D556" i="29"/>
  <c r="D557" i="29"/>
  <c r="D558" i="29"/>
  <c r="D559" i="29"/>
  <c r="D560" i="29"/>
  <c r="D561" i="29"/>
  <c r="D562" i="29"/>
  <c r="D563" i="29"/>
  <c r="D564" i="29"/>
  <c r="D565" i="29"/>
  <c r="D566" i="29"/>
  <c r="D567" i="29"/>
  <c r="D568" i="29"/>
  <c r="D569" i="29"/>
  <c r="D570" i="29"/>
  <c r="D571" i="29"/>
  <c r="D572" i="29"/>
  <c r="D573" i="29"/>
  <c r="D574" i="29"/>
  <c r="D575" i="29"/>
  <c r="D576" i="29"/>
  <c r="D577" i="29"/>
  <c r="D578" i="29"/>
  <c r="D579" i="29"/>
  <c r="D580" i="29"/>
  <c r="D581" i="29"/>
  <c r="D582" i="29"/>
  <c r="D583" i="29"/>
  <c r="D584" i="29"/>
  <c r="D585" i="29"/>
  <c r="D586" i="29"/>
  <c r="D587" i="29"/>
  <c r="D588" i="29"/>
  <c r="D589" i="29"/>
  <c r="D590" i="29"/>
  <c r="D591" i="29"/>
  <c r="D592" i="29"/>
  <c r="D593" i="29"/>
  <c r="D594" i="29"/>
  <c r="D595" i="29"/>
  <c r="D596" i="29"/>
  <c r="D597" i="29"/>
  <c r="D598" i="29"/>
  <c r="D599" i="29"/>
  <c r="D600" i="29"/>
  <c r="D601" i="29"/>
  <c r="D602" i="29"/>
  <c r="D603" i="29"/>
  <c r="D604" i="29"/>
  <c r="D605" i="29"/>
  <c r="D5" i="29"/>
  <c r="D6" i="28"/>
  <c r="D7" i="28"/>
  <c r="D8" i="28"/>
  <c r="D9" i="28"/>
  <c r="D10" i="28"/>
  <c r="D11" i="28"/>
  <c r="D12" i="28"/>
  <c r="D13" i="28"/>
  <c r="D14" i="28"/>
  <c r="D15" i="28"/>
  <c r="D16" i="28"/>
  <c r="D17" i="28"/>
  <c r="D18" i="28"/>
  <c r="D19" i="28"/>
  <c r="D20" i="28"/>
  <c r="D21" i="28"/>
  <c r="D22" i="28"/>
  <c r="D23" i="28"/>
  <c r="D24" i="28"/>
  <c r="D25" i="28"/>
  <c r="D26" i="28"/>
  <c r="D27" i="28"/>
  <c r="D28" i="28"/>
  <c r="D29" i="28"/>
  <c r="D30" i="28"/>
  <c r="D31" i="28"/>
  <c r="D32" i="28"/>
  <c r="D33" i="28"/>
  <c r="D34" i="28"/>
  <c r="D35" i="28"/>
  <c r="D36" i="28"/>
  <c r="D37" i="28"/>
  <c r="D38" i="28"/>
  <c r="D39" i="28"/>
  <c r="D40" i="28"/>
  <c r="D41" i="28"/>
  <c r="D42" i="28"/>
  <c r="D43" i="28"/>
  <c r="D44" i="28"/>
  <c r="D45" i="28"/>
  <c r="D46" i="28"/>
  <c r="D47" i="28"/>
  <c r="D48" i="28"/>
  <c r="D49" i="28"/>
  <c r="D50" i="28"/>
  <c r="D51" i="28"/>
  <c r="D52" i="28"/>
  <c r="D53" i="28"/>
  <c r="D54" i="28"/>
  <c r="D55" i="28"/>
  <c r="D56" i="28"/>
  <c r="D57" i="28"/>
  <c r="D58" i="28"/>
  <c r="D59" i="28"/>
  <c r="D60" i="28"/>
  <c r="D61" i="28"/>
  <c r="D62" i="28"/>
  <c r="D63" i="28"/>
  <c r="D64" i="28"/>
  <c r="D65" i="28"/>
  <c r="D66" i="28"/>
  <c r="D67" i="28"/>
  <c r="D68" i="28"/>
  <c r="D69" i="28"/>
  <c r="D70" i="28"/>
  <c r="D71" i="28"/>
  <c r="D72" i="28"/>
  <c r="D73" i="28"/>
  <c r="D74" i="28"/>
  <c r="D75" i="28"/>
  <c r="D76" i="28"/>
  <c r="D77" i="28"/>
  <c r="D78" i="28"/>
  <c r="D79" i="28"/>
  <c r="D80" i="28"/>
  <c r="D81" i="28"/>
  <c r="D82" i="28"/>
  <c r="D83" i="28"/>
  <c r="D84" i="28"/>
  <c r="D85" i="28"/>
  <c r="D86" i="28"/>
  <c r="D87" i="28"/>
  <c r="D88" i="28"/>
  <c r="D89" i="28"/>
  <c r="D90" i="28"/>
  <c r="D91" i="28"/>
  <c r="D92" i="28"/>
  <c r="D93" i="28"/>
  <c r="D94" i="28"/>
  <c r="D95" i="28"/>
  <c r="D96" i="28"/>
  <c r="D97" i="28"/>
  <c r="D98" i="28"/>
  <c r="D99" i="28"/>
  <c r="D100" i="28"/>
  <c r="D101" i="28"/>
  <c r="D102" i="28"/>
  <c r="D103" i="28"/>
  <c r="D104" i="28"/>
  <c r="D105" i="28"/>
  <c r="D106" i="28"/>
  <c r="D107" i="28"/>
  <c r="D108" i="28"/>
  <c r="D109" i="28"/>
  <c r="D110" i="28"/>
  <c r="D111" i="28"/>
  <c r="D112" i="28"/>
  <c r="D113" i="28"/>
  <c r="D114" i="28"/>
  <c r="D115" i="28"/>
  <c r="D116" i="28"/>
  <c r="D117" i="28"/>
  <c r="D118" i="28"/>
  <c r="D119" i="28"/>
  <c r="D120" i="28"/>
  <c r="D121" i="28"/>
  <c r="D122" i="28"/>
  <c r="D123" i="28"/>
  <c r="D124" i="28"/>
  <c r="D125" i="28"/>
  <c r="D126" i="28"/>
  <c r="D127" i="28"/>
  <c r="D128" i="28"/>
  <c r="D129" i="28"/>
  <c r="D130" i="28"/>
  <c r="D131" i="28"/>
  <c r="D132" i="28"/>
  <c r="D133" i="28"/>
  <c r="D134" i="28"/>
  <c r="D135" i="28"/>
  <c r="D136" i="28"/>
  <c r="D137" i="28"/>
  <c r="D138" i="28"/>
  <c r="D139" i="28"/>
  <c r="D140" i="28"/>
  <c r="D141" i="28"/>
  <c r="D142" i="28"/>
  <c r="D143" i="28"/>
  <c r="D144" i="28"/>
  <c r="D145" i="28"/>
  <c r="D146" i="28"/>
  <c r="D147" i="28"/>
  <c r="D148" i="28"/>
  <c r="D149" i="28"/>
  <c r="D150" i="28"/>
  <c r="D151" i="28"/>
  <c r="D152" i="28"/>
  <c r="D153" i="28"/>
  <c r="D154" i="28"/>
  <c r="D155" i="28"/>
  <c r="D156" i="28"/>
  <c r="D157" i="28"/>
  <c r="D158" i="28"/>
  <c r="D159" i="28"/>
  <c r="D160" i="28"/>
  <c r="D161" i="28"/>
  <c r="D162" i="28"/>
  <c r="D163" i="28"/>
  <c r="D164" i="28"/>
  <c r="D165" i="28"/>
  <c r="D166" i="28"/>
  <c r="D167" i="28"/>
  <c r="D168" i="28"/>
  <c r="D169" i="28"/>
  <c r="D170" i="28"/>
  <c r="D171" i="28"/>
  <c r="D172" i="28"/>
  <c r="D173" i="28"/>
  <c r="D174" i="28"/>
  <c r="D175" i="28"/>
  <c r="D176" i="28"/>
  <c r="D177" i="28"/>
  <c r="D178" i="28"/>
  <c r="D179" i="28"/>
  <c r="D180" i="28"/>
  <c r="D181" i="28"/>
  <c r="D182" i="28"/>
  <c r="D183" i="28"/>
  <c r="D184" i="28"/>
  <c r="D185" i="28"/>
  <c r="D186" i="28"/>
  <c r="D187" i="28"/>
  <c r="D188" i="28"/>
  <c r="D189" i="28"/>
  <c r="D190" i="28"/>
  <c r="D191" i="28"/>
  <c r="D192" i="28"/>
  <c r="D193" i="28"/>
  <c r="D194" i="28"/>
  <c r="D195" i="28"/>
  <c r="D196" i="28"/>
  <c r="D197" i="28"/>
  <c r="D198" i="28"/>
  <c r="D199" i="28"/>
  <c r="D200" i="28"/>
  <c r="D201" i="28"/>
  <c r="D202" i="28"/>
  <c r="D203" i="28"/>
  <c r="D204" i="28"/>
  <c r="D205" i="28"/>
  <c r="D206" i="28"/>
  <c r="D207" i="28"/>
  <c r="D208" i="28"/>
  <c r="D209" i="28"/>
  <c r="D210" i="28"/>
  <c r="D211" i="28"/>
  <c r="D212" i="28"/>
  <c r="D213" i="28"/>
  <c r="D214" i="28"/>
  <c r="D215" i="28"/>
  <c r="D216" i="28"/>
  <c r="D217" i="28"/>
  <c r="D218" i="28"/>
  <c r="D219" i="28"/>
  <c r="D220" i="28"/>
  <c r="D221" i="28"/>
  <c r="D222" i="28"/>
  <c r="D223" i="28"/>
  <c r="D224" i="28"/>
  <c r="D225" i="28"/>
  <c r="D226" i="28"/>
  <c r="D227" i="28"/>
  <c r="D228" i="28"/>
  <c r="D229" i="28"/>
  <c r="D230" i="28"/>
  <c r="D231" i="28"/>
  <c r="D232" i="28"/>
  <c r="D233" i="28"/>
  <c r="D234" i="28"/>
  <c r="D235" i="28"/>
  <c r="D236" i="28"/>
  <c r="D237" i="28"/>
  <c r="D238" i="28"/>
  <c r="D239" i="28"/>
  <c r="D240" i="28"/>
  <c r="D241" i="28"/>
  <c r="D242" i="28"/>
  <c r="D243" i="28"/>
  <c r="D244" i="28"/>
  <c r="D245" i="28"/>
  <c r="D246" i="28"/>
  <c r="D247" i="28"/>
  <c r="D248" i="28"/>
  <c r="D249" i="28"/>
  <c r="D250" i="28"/>
  <c r="D251" i="28"/>
  <c r="D252" i="28"/>
  <c r="D253" i="28"/>
  <c r="D254" i="28"/>
  <c r="D255" i="28"/>
  <c r="D256" i="28"/>
  <c r="D257" i="28"/>
  <c r="D258" i="28"/>
  <c r="D259" i="28"/>
  <c r="D260" i="28"/>
  <c r="D261" i="28"/>
  <c r="D262" i="28"/>
  <c r="D263" i="28"/>
  <c r="D264" i="28"/>
  <c r="D265" i="28"/>
  <c r="D266" i="28"/>
  <c r="D267" i="28"/>
  <c r="D268" i="28"/>
  <c r="D269" i="28"/>
  <c r="D270" i="28"/>
  <c r="D271" i="28"/>
  <c r="D272" i="28"/>
  <c r="D273" i="28"/>
  <c r="D274" i="28"/>
  <c r="D275" i="28"/>
  <c r="D276" i="28"/>
  <c r="D277" i="28"/>
  <c r="D278" i="28"/>
  <c r="D279" i="28"/>
  <c r="D280" i="28"/>
  <c r="D281" i="28"/>
  <c r="D282" i="28"/>
  <c r="D283" i="28"/>
  <c r="D284" i="28"/>
  <c r="D285" i="28"/>
  <c r="D286" i="28"/>
  <c r="D287" i="28"/>
  <c r="D288" i="28"/>
  <c r="D289" i="28"/>
  <c r="D290" i="28"/>
  <c r="D291" i="28"/>
  <c r="D292" i="28"/>
  <c r="D293" i="28"/>
  <c r="D294" i="28"/>
  <c r="D295" i="28"/>
  <c r="D296" i="28"/>
  <c r="D297" i="28"/>
  <c r="D298" i="28"/>
  <c r="D299" i="28"/>
  <c r="D300" i="28"/>
  <c r="D301" i="28"/>
  <c r="D302" i="28"/>
  <c r="D303" i="28"/>
  <c r="D304" i="28"/>
  <c r="D305" i="28"/>
  <c r="D306" i="28"/>
  <c r="D307" i="28"/>
  <c r="D308" i="28"/>
  <c r="D309" i="28"/>
  <c r="D310" i="28"/>
  <c r="D311" i="28"/>
  <c r="D312" i="28"/>
  <c r="D313" i="28"/>
  <c r="D314" i="28"/>
  <c r="D315" i="28"/>
  <c r="D316" i="28"/>
  <c r="D317" i="28"/>
  <c r="D318" i="28"/>
  <c r="D319" i="28"/>
  <c r="D320" i="28"/>
  <c r="D321" i="28"/>
  <c r="D322" i="28"/>
  <c r="D323" i="28"/>
  <c r="D324" i="28"/>
  <c r="D325" i="28"/>
  <c r="D326" i="28"/>
  <c r="D327" i="28"/>
  <c r="D328" i="28"/>
  <c r="D329" i="28"/>
  <c r="D330" i="28"/>
  <c r="D331" i="28"/>
  <c r="D332" i="28"/>
  <c r="D333" i="28"/>
  <c r="D334" i="28"/>
  <c r="D335" i="28"/>
  <c r="D336" i="28"/>
  <c r="D337" i="28"/>
  <c r="D338" i="28"/>
  <c r="D339" i="28"/>
  <c r="D340" i="28"/>
  <c r="D341" i="28"/>
  <c r="D342" i="28"/>
  <c r="D343" i="28"/>
  <c r="D344" i="28"/>
  <c r="D345" i="28"/>
  <c r="D346" i="28"/>
  <c r="D347" i="28"/>
  <c r="D348" i="28"/>
  <c r="D349" i="28"/>
  <c r="D350" i="28"/>
  <c r="D351" i="28"/>
  <c r="D352" i="28"/>
  <c r="D353" i="28"/>
  <c r="D354" i="28"/>
  <c r="D355" i="28"/>
  <c r="D356" i="28"/>
  <c r="D357" i="28"/>
  <c r="D358" i="28"/>
  <c r="D359" i="28"/>
  <c r="D360" i="28"/>
  <c r="D361" i="28"/>
  <c r="D362" i="28"/>
  <c r="D363" i="28"/>
  <c r="D364" i="28"/>
  <c r="D365" i="28"/>
  <c r="D366" i="28"/>
  <c r="D367" i="28"/>
  <c r="D368" i="28"/>
  <c r="D369" i="28"/>
  <c r="D370" i="28"/>
  <c r="D371" i="28"/>
  <c r="D372" i="28"/>
  <c r="D373" i="28"/>
  <c r="D374" i="28"/>
  <c r="D375" i="28"/>
  <c r="D376" i="28"/>
  <c r="D377" i="28"/>
  <c r="D378" i="28"/>
  <c r="D379" i="28"/>
  <c r="D380" i="28"/>
  <c r="D381" i="28"/>
  <c r="D382" i="28"/>
  <c r="D383" i="28"/>
  <c r="D384" i="28"/>
  <c r="D385" i="28"/>
  <c r="D386" i="28"/>
  <c r="D387" i="28"/>
  <c r="D388" i="28"/>
  <c r="D389" i="28"/>
  <c r="D390" i="28"/>
  <c r="D391" i="28"/>
  <c r="D392" i="28"/>
  <c r="D393" i="28"/>
  <c r="D394" i="28"/>
  <c r="D395" i="28"/>
  <c r="D396" i="28"/>
  <c r="D397" i="28"/>
  <c r="D398" i="28"/>
  <c r="D399" i="28"/>
  <c r="D400" i="28"/>
  <c r="D401" i="28"/>
  <c r="D402" i="28"/>
  <c r="D403" i="28"/>
  <c r="D404" i="28"/>
  <c r="D405" i="28"/>
  <c r="D406" i="28"/>
  <c r="D407" i="28"/>
  <c r="D408" i="28"/>
  <c r="D409" i="28"/>
  <c r="D410" i="28"/>
  <c r="D411" i="28"/>
  <c r="D412" i="28"/>
  <c r="D413" i="28"/>
  <c r="D414" i="28"/>
  <c r="D415" i="28"/>
  <c r="D416" i="28"/>
  <c r="D417" i="28"/>
  <c r="D418" i="28"/>
  <c r="D419" i="28"/>
  <c r="D420" i="28"/>
  <c r="D421" i="28"/>
  <c r="D422" i="28"/>
  <c r="D423" i="28"/>
  <c r="D424" i="28"/>
  <c r="D425" i="28"/>
  <c r="D426" i="28"/>
  <c r="D427" i="28"/>
  <c r="D428" i="28"/>
  <c r="D429" i="28"/>
  <c r="D430" i="28"/>
  <c r="D431" i="28"/>
  <c r="D432" i="28"/>
  <c r="D433" i="28"/>
  <c r="D434" i="28"/>
  <c r="D435" i="28"/>
  <c r="D436" i="28"/>
  <c r="D437" i="28"/>
  <c r="D438" i="28"/>
  <c r="D439" i="28"/>
  <c r="D440" i="28"/>
  <c r="D441" i="28"/>
  <c r="D442" i="28"/>
  <c r="D443" i="28"/>
  <c r="D444" i="28"/>
  <c r="D445" i="28"/>
  <c r="D446" i="28"/>
  <c r="D447" i="28"/>
  <c r="D448" i="28"/>
  <c r="D449" i="28"/>
  <c r="D450" i="28"/>
  <c r="D451" i="28"/>
  <c r="D452" i="28"/>
  <c r="D453" i="28"/>
  <c r="D454" i="28"/>
  <c r="D455" i="28"/>
  <c r="D456" i="28"/>
  <c r="D457" i="28"/>
  <c r="D458" i="28"/>
  <c r="D459" i="28"/>
  <c r="D460" i="28"/>
  <c r="D461" i="28"/>
  <c r="D462" i="28"/>
  <c r="D463" i="28"/>
  <c r="D464" i="28"/>
  <c r="D465" i="28"/>
  <c r="D466" i="28"/>
  <c r="D467" i="28"/>
  <c r="D468" i="28"/>
  <c r="D469" i="28"/>
  <c r="D470" i="28"/>
  <c r="D471" i="28"/>
  <c r="D472" i="28"/>
  <c r="D473" i="28"/>
  <c r="D474" i="28"/>
  <c r="D475" i="28"/>
  <c r="D476" i="28"/>
  <c r="D477" i="28"/>
  <c r="D478" i="28"/>
  <c r="D479" i="28"/>
  <c r="D480" i="28"/>
  <c r="D481" i="28"/>
  <c r="D482" i="28"/>
  <c r="D483" i="28"/>
  <c r="D484" i="28"/>
  <c r="D485" i="28"/>
  <c r="D486" i="28"/>
  <c r="D487" i="28"/>
  <c r="D488" i="28"/>
  <c r="D489" i="28"/>
  <c r="D490" i="28"/>
  <c r="D491" i="28"/>
  <c r="D492" i="28"/>
  <c r="D493" i="28"/>
  <c r="D494" i="28"/>
  <c r="D495" i="28"/>
  <c r="D496" i="28"/>
  <c r="D497" i="28"/>
  <c r="D498" i="28"/>
  <c r="D499" i="28"/>
  <c r="D500" i="28"/>
  <c r="D501" i="28"/>
  <c r="D502" i="28"/>
  <c r="D503" i="28"/>
  <c r="D504" i="28"/>
  <c r="D505" i="28"/>
  <c r="D506" i="28"/>
  <c r="D507" i="28"/>
  <c r="D508" i="28"/>
  <c r="D509" i="28"/>
  <c r="D510" i="28"/>
  <c r="D511" i="28"/>
  <c r="D512" i="28"/>
  <c r="D513" i="28"/>
  <c r="D514" i="28"/>
  <c r="D515" i="28"/>
  <c r="D516" i="28"/>
  <c r="D517" i="28"/>
  <c r="D518" i="28"/>
  <c r="D519" i="28"/>
  <c r="D520" i="28"/>
  <c r="D521" i="28"/>
  <c r="D522" i="28"/>
  <c r="D523" i="28"/>
  <c r="D524" i="28"/>
  <c r="D525" i="28"/>
  <c r="D526" i="28"/>
  <c r="D527" i="28"/>
  <c r="D528" i="28"/>
  <c r="D529" i="28"/>
  <c r="D530" i="28"/>
  <c r="D531" i="28"/>
  <c r="D532" i="28"/>
  <c r="D533" i="28"/>
  <c r="D534" i="28"/>
  <c r="D535" i="28"/>
  <c r="D536" i="28"/>
  <c r="D537" i="28"/>
  <c r="D538" i="28"/>
  <c r="D539" i="28"/>
  <c r="D540" i="28"/>
  <c r="D541" i="28"/>
  <c r="D542" i="28"/>
  <c r="D543" i="28"/>
  <c r="D544" i="28"/>
  <c r="D545" i="28"/>
  <c r="D546" i="28"/>
  <c r="D547" i="28"/>
  <c r="D548" i="28"/>
  <c r="D549" i="28"/>
  <c r="D550" i="28"/>
  <c r="D551" i="28"/>
  <c r="D552" i="28"/>
  <c r="D553" i="28"/>
  <c r="D554" i="28"/>
  <c r="D555" i="28"/>
  <c r="D556" i="28"/>
  <c r="D557" i="28"/>
  <c r="D558" i="28"/>
  <c r="D559" i="28"/>
  <c r="D560" i="28"/>
  <c r="D561" i="28"/>
  <c r="D562" i="28"/>
  <c r="D563" i="28"/>
  <c r="D564" i="28"/>
  <c r="D565" i="28"/>
  <c r="D566" i="28"/>
  <c r="D567" i="28"/>
  <c r="D568" i="28"/>
  <c r="D569" i="28"/>
  <c r="D570" i="28"/>
  <c r="D571" i="28"/>
  <c r="D572" i="28"/>
  <c r="D573" i="28"/>
  <c r="D574" i="28"/>
  <c r="D575" i="28"/>
  <c r="D576" i="28"/>
  <c r="D577" i="28"/>
  <c r="D578" i="28"/>
  <c r="D579" i="28"/>
  <c r="D580" i="28"/>
  <c r="D581" i="28"/>
  <c r="D582" i="28"/>
  <c r="D583" i="28"/>
  <c r="D584" i="28"/>
  <c r="D585" i="28"/>
  <c r="D586" i="28"/>
  <c r="D587" i="28"/>
  <c r="D588" i="28"/>
  <c r="D589" i="28"/>
  <c r="D590" i="28"/>
  <c r="D591" i="28"/>
  <c r="D592" i="28"/>
  <c r="D593" i="28"/>
  <c r="D594" i="28"/>
  <c r="D595" i="28"/>
  <c r="D596" i="28"/>
  <c r="D597" i="28"/>
  <c r="D598" i="28"/>
  <c r="D599" i="28"/>
  <c r="D600" i="28"/>
  <c r="D601" i="28"/>
  <c r="D602" i="28"/>
  <c r="D603" i="28"/>
  <c r="D604" i="28"/>
  <c r="D605" i="28"/>
  <c r="D5" i="28"/>
  <c r="D6" i="27"/>
  <c r="D7" i="27"/>
  <c r="D8" i="27"/>
  <c r="D9" i="27"/>
  <c r="D10" i="27"/>
  <c r="D11" i="27"/>
  <c r="D12" i="27"/>
  <c r="D13" i="27"/>
  <c r="D14" i="27"/>
  <c r="D15" i="27"/>
  <c r="D16" i="27"/>
  <c r="D17" i="27"/>
  <c r="D18" i="27"/>
  <c r="D19" i="27"/>
  <c r="D20" i="27"/>
  <c r="D21" i="27"/>
  <c r="D22" i="27"/>
  <c r="D23" i="27"/>
  <c r="D24" i="27"/>
  <c r="D25" i="27"/>
  <c r="D26" i="27"/>
  <c r="D27" i="27"/>
  <c r="D28" i="27"/>
  <c r="D29" i="27"/>
  <c r="D30" i="27"/>
  <c r="D31" i="27"/>
  <c r="D32" i="27"/>
  <c r="D33" i="27"/>
  <c r="D34" i="27"/>
  <c r="D35" i="27"/>
  <c r="D36" i="27"/>
  <c r="D37" i="27"/>
  <c r="D38" i="27"/>
  <c r="D39" i="27"/>
  <c r="D40" i="27"/>
  <c r="D41" i="27"/>
  <c r="D42" i="27"/>
  <c r="D43" i="27"/>
  <c r="D44" i="27"/>
  <c r="D45" i="27"/>
  <c r="D46" i="27"/>
  <c r="D47" i="27"/>
  <c r="D48" i="27"/>
  <c r="D49" i="27"/>
  <c r="D50" i="27"/>
  <c r="D51" i="27"/>
  <c r="D52" i="27"/>
  <c r="D53" i="27"/>
  <c r="D54" i="27"/>
  <c r="D55" i="27"/>
  <c r="D56" i="27"/>
  <c r="D57" i="27"/>
  <c r="D58" i="27"/>
  <c r="D59" i="27"/>
  <c r="D60" i="27"/>
  <c r="D61" i="27"/>
  <c r="D62" i="27"/>
  <c r="D63" i="27"/>
  <c r="D64" i="27"/>
  <c r="D65" i="27"/>
  <c r="D66" i="27"/>
  <c r="D67" i="27"/>
  <c r="D68" i="27"/>
  <c r="D69" i="27"/>
  <c r="D70" i="27"/>
  <c r="D71" i="27"/>
  <c r="D72" i="27"/>
  <c r="D73" i="27"/>
  <c r="D74" i="27"/>
  <c r="D75" i="27"/>
  <c r="D76" i="27"/>
  <c r="D77" i="27"/>
  <c r="D78" i="27"/>
  <c r="D79" i="27"/>
  <c r="D80" i="27"/>
  <c r="D81" i="27"/>
  <c r="D82" i="27"/>
  <c r="D83" i="27"/>
  <c r="D84" i="27"/>
  <c r="D85" i="27"/>
  <c r="D86" i="27"/>
  <c r="D87" i="27"/>
  <c r="D88" i="27"/>
  <c r="D89" i="27"/>
  <c r="D90" i="27"/>
  <c r="D91" i="27"/>
  <c r="D92" i="27"/>
  <c r="D93" i="27"/>
  <c r="D94" i="27"/>
  <c r="D95" i="27"/>
  <c r="D96" i="27"/>
  <c r="D97" i="27"/>
  <c r="D98" i="27"/>
  <c r="D99" i="27"/>
  <c r="D100" i="27"/>
  <c r="D101" i="27"/>
  <c r="D102" i="27"/>
  <c r="D103" i="27"/>
  <c r="D104" i="27"/>
  <c r="D105" i="27"/>
  <c r="D106" i="27"/>
  <c r="D107" i="27"/>
  <c r="D108" i="27"/>
  <c r="D109" i="27"/>
  <c r="D110" i="27"/>
  <c r="D111" i="27"/>
  <c r="D112" i="27"/>
  <c r="D113" i="27"/>
  <c r="D114" i="27"/>
  <c r="D115" i="27"/>
  <c r="D116" i="27"/>
  <c r="D117" i="27"/>
  <c r="D118" i="27"/>
  <c r="D119" i="27"/>
  <c r="D120" i="27"/>
  <c r="D121" i="27"/>
  <c r="D122" i="27"/>
  <c r="D123" i="27"/>
  <c r="D124" i="27"/>
  <c r="D125" i="27"/>
  <c r="D126" i="27"/>
  <c r="D127" i="27"/>
  <c r="D128" i="27"/>
  <c r="D129" i="27"/>
  <c r="D130" i="27"/>
  <c r="D131" i="27"/>
  <c r="D132" i="27"/>
  <c r="D133" i="27"/>
  <c r="D134" i="27"/>
  <c r="D135" i="27"/>
  <c r="D136" i="27"/>
  <c r="D137" i="27"/>
  <c r="D138" i="27"/>
  <c r="D139" i="27"/>
  <c r="D140" i="27"/>
  <c r="D141" i="27"/>
  <c r="D142" i="27"/>
  <c r="D143" i="27"/>
  <c r="D144" i="27"/>
  <c r="D145" i="27"/>
  <c r="D146" i="27"/>
  <c r="D147" i="27"/>
  <c r="D148" i="27"/>
  <c r="D149" i="27"/>
  <c r="D150" i="27"/>
  <c r="D151" i="27"/>
  <c r="D152" i="27"/>
  <c r="D153" i="27"/>
  <c r="D154" i="27"/>
  <c r="D155" i="27"/>
  <c r="D156" i="27"/>
  <c r="D157" i="27"/>
  <c r="D158" i="27"/>
  <c r="D159" i="27"/>
  <c r="D160" i="27"/>
  <c r="D161" i="27"/>
  <c r="D162" i="27"/>
  <c r="D163" i="27"/>
  <c r="D164" i="27"/>
  <c r="D165" i="27"/>
  <c r="D166" i="27"/>
  <c r="D167" i="27"/>
  <c r="D168" i="27"/>
  <c r="D169" i="27"/>
  <c r="D170" i="27"/>
  <c r="D171" i="27"/>
  <c r="D172" i="27"/>
  <c r="D173" i="27"/>
  <c r="D174" i="27"/>
  <c r="D175" i="27"/>
  <c r="D176" i="27"/>
  <c r="D177" i="27"/>
  <c r="D178" i="27"/>
  <c r="D179" i="27"/>
  <c r="D180" i="27"/>
  <c r="D181" i="27"/>
  <c r="D182" i="27"/>
  <c r="D183" i="27"/>
  <c r="D184" i="27"/>
  <c r="D185" i="27"/>
  <c r="D186" i="27"/>
  <c r="D187" i="27"/>
  <c r="D188" i="27"/>
  <c r="D189" i="27"/>
  <c r="D190" i="27"/>
  <c r="D191" i="27"/>
  <c r="D192" i="27"/>
  <c r="D193" i="27"/>
  <c r="D194" i="27"/>
  <c r="D195" i="27"/>
  <c r="D196" i="27"/>
  <c r="D197" i="27"/>
  <c r="D198" i="27"/>
  <c r="D199" i="27"/>
  <c r="D200" i="27"/>
  <c r="D201" i="27"/>
  <c r="D202" i="27"/>
  <c r="D203" i="27"/>
  <c r="D204" i="27"/>
  <c r="D205" i="27"/>
  <c r="D206" i="27"/>
  <c r="D207" i="27"/>
  <c r="D208" i="27"/>
  <c r="D209" i="27"/>
  <c r="D210" i="27"/>
  <c r="D211" i="27"/>
  <c r="D212" i="27"/>
  <c r="D213" i="27"/>
  <c r="D214" i="27"/>
  <c r="D215" i="27"/>
  <c r="D216" i="27"/>
  <c r="D217" i="27"/>
  <c r="D218" i="27"/>
  <c r="D219" i="27"/>
  <c r="D220" i="27"/>
  <c r="D221" i="27"/>
  <c r="D222" i="27"/>
  <c r="D223" i="27"/>
  <c r="D224" i="27"/>
  <c r="D225" i="27"/>
  <c r="D226" i="27"/>
  <c r="D227" i="27"/>
  <c r="D228" i="27"/>
  <c r="D229" i="27"/>
  <c r="D230" i="27"/>
  <c r="D231" i="27"/>
  <c r="D232" i="27"/>
  <c r="D233" i="27"/>
  <c r="D234" i="27"/>
  <c r="D235" i="27"/>
  <c r="D236" i="27"/>
  <c r="D237" i="27"/>
  <c r="D238" i="27"/>
  <c r="D239" i="27"/>
  <c r="D240" i="27"/>
  <c r="D241" i="27"/>
  <c r="D242" i="27"/>
  <c r="D243" i="27"/>
  <c r="D244" i="27"/>
  <c r="D245" i="27"/>
  <c r="D246" i="27"/>
  <c r="D247" i="27"/>
  <c r="D248" i="27"/>
  <c r="D249" i="27"/>
  <c r="D250" i="27"/>
  <c r="D251" i="27"/>
  <c r="D252" i="27"/>
  <c r="D253" i="27"/>
  <c r="D254" i="27"/>
  <c r="D255" i="27"/>
  <c r="D256" i="27"/>
  <c r="D257" i="27"/>
  <c r="D258" i="27"/>
  <c r="D259" i="27"/>
  <c r="D260" i="27"/>
  <c r="D261" i="27"/>
  <c r="D262" i="27"/>
  <c r="D263" i="27"/>
  <c r="D264" i="27"/>
  <c r="D265" i="27"/>
  <c r="D266" i="27"/>
  <c r="D267" i="27"/>
  <c r="D268" i="27"/>
  <c r="D269" i="27"/>
  <c r="D270" i="27"/>
  <c r="D271" i="27"/>
  <c r="D272" i="27"/>
  <c r="D273" i="27"/>
  <c r="D274" i="27"/>
  <c r="D275" i="27"/>
  <c r="D276" i="27"/>
  <c r="D277" i="27"/>
  <c r="D278" i="27"/>
  <c r="D279" i="27"/>
  <c r="D280" i="27"/>
  <c r="D281" i="27"/>
  <c r="D282" i="27"/>
  <c r="D283" i="27"/>
  <c r="D284" i="27"/>
  <c r="D285" i="27"/>
  <c r="D286" i="27"/>
  <c r="D287" i="27"/>
  <c r="D288" i="27"/>
  <c r="D289" i="27"/>
  <c r="D290" i="27"/>
  <c r="D291" i="27"/>
  <c r="D292" i="27"/>
  <c r="D293" i="27"/>
  <c r="D294" i="27"/>
  <c r="D295" i="27"/>
  <c r="D296" i="27"/>
  <c r="D297" i="27"/>
  <c r="D298" i="27"/>
  <c r="D299" i="27"/>
  <c r="D300" i="27"/>
  <c r="D301" i="27"/>
  <c r="D302" i="27"/>
  <c r="D303" i="27"/>
  <c r="D304" i="27"/>
  <c r="D305" i="27"/>
  <c r="D306" i="27"/>
  <c r="D307" i="27"/>
  <c r="D308" i="27"/>
  <c r="D309" i="27"/>
  <c r="D310" i="27"/>
  <c r="D311" i="27"/>
  <c r="D312" i="27"/>
  <c r="D313" i="27"/>
  <c r="D314" i="27"/>
  <c r="D315" i="27"/>
  <c r="D316" i="27"/>
  <c r="D317" i="27"/>
  <c r="D318" i="27"/>
  <c r="D319" i="27"/>
  <c r="D320" i="27"/>
  <c r="D321" i="27"/>
  <c r="D322" i="27"/>
  <c r="D323" i="27"/>
  <c r="D324" i="27"/>
  <c r="D325" i="27"/>
  <c r="D326" i="27"/>
  <c r="D327" i="27"/>
  <c r="D328" i="27"/>
  <c r="D329" i="27"/>
  <c r="D330" i="27"/>
  <c r="D331" i="27"/>
  <c r="D332" i="27"/>
  <c r="D333" i="27"/>
  <c r="D334" i="27"/>
  <c r="D335" i="27"/>
  <c r="D336" i="27"/>
  <c r="D337" i="27"/>
  <c r="D338" i="27"/>
  <c r="D339" i="27"/>
  <c r="D340" i="27"/>
  <c r="D341" i="27"/>
  <c r="D342" i="27"/>
  <c r="D343" i="27"/>
  <c r="D344" i="27"/>
  <c r="D345" i="27"/>
  <c r="D346" i="27"/>
  <c r="D347" i="27"/>
  <c r="D348" i="27"/>
  <c r="D349" i="27"/>
  <c r="D350" i="27"/>
  <c r="D351" i="27"/>
  <c r="D352" i="27"/>
  <c r="D353" i="27"/>
  <c r="D354" i="27"/>
  <c r="D355" i="27"/>
  <c r="D356" i="27"/>
  <c r="D357" i="27"/>
  <c r="D358" i="27"/>
  <c r="D359" i="27"/>
  <c r="D360" i="27"/>
  <c r="D361" i="27"/>
  <c r="D362" i="27"/>
  <c r="D363" i="27"/>
  <c r="D364" i="27"/>
  <c r="D365" i="27"/>
  <c r="D366" i="27"/>
  <c r="D367" i="27"/>
  <c r="D368" i="27"/>
  <c r="D369" i="27"/>
  <c r="D370" i="27"/>
  <c r="D371" i="27"/>
  <c r="D372" i="27"/>
  <c r="D373" i="27"/>
  <c r="D374" i="27"/>
  <c r="D375" i="27"/>
  <c r="D376" i="27"/>
  <c r="D377" i="27"/>
  <c r="D378" i="27"/>
  <c r="D379" i="27"/>
  <c r="D380" i="27"/>
  <c r="D381" i="27"/>
  <c r="D382" i="27"/>
  <c r="D383" i="27"/>
  <c r="D384" i="27"/>
  <c r="D385" i="27"/>
  <c r="D386" i="27"/>
  <c r="D387" i="27"/>
  <c r="D388" i="27"/>
  <c r="D389" i="27"/>
  <c r="D390" i="27"/>
  <c r="D391" i="27"/>
  <c r="D392" i="27"/>
  <c r="D393" i="27"/>
  <c r="D394" i="27"/>
  <c r="D395" i="27"/>
  <c r="D396" i="27"/>
  <c r="D397" i="27"/>
  <c r="D398" i="27"/>
  <c r="D399" i="27"/>
  <c r="D400" i="27"/>
  <c r="D401" i="27"/>
  <c r="D402" i="27"/>
  <c r="D403" i="27"/>
  <c r="D404" i="27"/>
  <c r="D405" i="27"/>
  <c r="D406" i="27"/>
  <c r="D407" i="27"/>
  <c r="D408" i="27"/>
  <c r="D409" i="27"/>
  <c r="D410" i="27"/>
  <c r="D411" i="27"/>
  <c r="D412" i="27"/>
  <c r="D413" i="27"/>
  <c r="D414" i="27"/>
  <c r="D415" i="27"/>
  <c r="D416" i="27"/>
  <c r="D417" i="27"/>
  <c r="D418" i="27"/>
  <c r="D419" i="27"/>
  <c r="D420" i="27"/>
  <c r="D421" i="27"/>
  <c r="D422" i="27"/>
  <c r="D423" i="27"/>
  <c r="D424" i="27"/>
  <c r="D425" i="27"/>
  <c r="D426" i="27"/>
  <c r="D427" i="27"/>
  <c r="D428" i="27"/>
  <c r="D429" i="27"/>
  <c r="D430" i="27"/>
  <c r="D431" i="27"/>
  <c r="D432" i="27"/>
  <c r="D433" i="27"/>
  <c r="D434" i="27"/>
  <c r="D435" i="27"/>
  <c r="D436" i="27"/>
  <c r="D437" i="27"/>
  <c r="D438" i="27"/>
  <c r="D439" i="27"/>
  <c r="D440" i="27"/>
  <c r="D441" i="27"/>
  <c r="D442" i="27"/>
  <c r="D443" i="27"/>
  <c r="D444" i="27"/>
  <c r="D445" i="27"/>
  <c r="D446" i="27"/>
  <c r="D447" i="27"/>
  <c r="D448" i="27"/>
  <c r="D449" i="27"/>
  <c r="D450" i="27"/>
  <c r="D451" i="27"/>
  <c r="D452" i="27"/>
  <c r="D453" i="27"/>
  <c r="D454" i="27"/>
  <c r="D455" i="27"/>
  <c r="D456" i="27"/>
  <c r="D457" i="27"/>
  <c r="D458" i="27"/>
  <c r="D459" i="27"/>
  <c r="D460" i="27"/>
  <c r="D461" i="27"/>
  <c r="D462" i="27"/>
  <c r="D463" i="27"/>
  <c r="D464" i="27"/>
  <c r="D465" i="27"/>
  <c r="D466" i="27"/>
  <c r="D467" i="27"/>
  <c r="D468" i="27"/>
  <c r="D469" i="27"/>
  <c r="D470" i="27"/>
  <c r="D471" i="27"/>
  <c r="D472" i="27"/>
  <c r="D473" i="27"/>
  <c r="D474" i="27"/>
  <c r="D475" i="27"/>
  <c r="D476" i="27"/>
  <c r="D477" i="27"/>
  <c r="D478" i="27"/>
  <c r="D479" i="27"/>
  <c r="D480" i="27"/>
  <c r="D481" i="27"/>
  <c r="D482" i="27"/>
  <c r="D483" i="27"/>
  <c r="D484" i="27"/>
  <c r="D485" i="27"/>
  <c r="D486" i="27"/>
  <c r="D487" i="27"/>
  <c r="D488" i="27"/>
  <c r="D489" i="27"/>
  <c r="D490" i="27"/>
  <c r="D491" i="27"/>
  <c r="D492" i="27"/>
  <c r="D493" i="27"/>
  <c r="D494" i="27"/>
  <c r="D495" i="27"/>
  <c r="D496" i="27"/>
  <c r="D497" i="27"/>
  <c r="D498" i="27"/>
  <c r="D499" i="27"/>
  <c r="D500" i="27"/>
  <c r="D501" i="27"/>
  <c r="D502" i="27"/>
  <c r="D503" i="27"/>
  <c r="D504" i="27"/>
  <c r="D505" i="27"/>
  <c r="D506" i="27"/>
  <c r="D507" i="27"/>
  <c r="D508" i="27"/>
  <c r="D509" i="27"/>
  <c r="D510" i="27"/>
  <c r="D511" i="27"/>
  <c r="D512" i="27"/>
  <c r="D513" i="27"/>
  <c r="D514" i="27"/>
  <c r="D515" i="27"/>
  <c r="D516" i="27"/>
  <c r="D517" i="27"/>
  <c r="D518" i="27"/>
  <c r="D519" i="27"/>
  <c r="D520" i="27"/>
  <c r="D521" i="27"/>
  <c r="D522" i="27"/>
  <c r="D523" i="27"/>
  <c r="D524" i="27"/>
  <c r="D525" i="27"/>
  <c r="D526" i="27"/>
  <c r="D527" i="27"/>
  <c r="D528" i="27"/>
  <c r="D529" i="27"/>
  <c r="D530" i="27"/>
  <c r="D531" i="27"/>
  <c r="D532" i="27"/>
  <c r="D533" i="27"/>
  <c r="D534" i="27"/>
  <c r="D535" i="27"/>
  <c r="D536" i="27"/>
  <c r="D537" i="27"/>
  <c r="D538" i="27"/>
  <c r="D539" i="27"/>
  <c r="D540" i="27"/>
  <c r="D541" i="27"/>
  <c r="D542" i="27"/>
  <c r="D543" i="27"/>
  <c r="D544" i="27"/>
  <c r="D545" i="27"/>
  <c r="D546" i="27"/>
  <c r="D547" i="27"/>
  <c r="D548" i="27"/>
  <c r="D549" i="27"/>
  <c r="D550" i="27"/>
  <c r="D551" i="27"/>
  <c r="D552" i="27"/>
  <c r="D553" i="27"/>
  <c r="D554" i="27"/>
  <c r="D555" i="27"/>
  <c r="D556" i="27"/>
  <c r="D557" i="27"/>
  <c r="D558" i="27"/>
  <c r="D559" i="27"/>
  <c r="D560" i="27"/>
  <c r="D561" i="27"/>
  <c r="D562" i="27"/>
  <c r="D563" i="27"/>
  <c r="D564" i="27"/>
  <c r="D565" i="27"/>
  <c r="D566" i="27"/>
  <c r="D567" i="27"/>
  <c r="D568" i="27"/>
  <c r="D569" i="27"/>
  <c r="D570" i="27"/>
  <c r="D571" i="27"/>
  <c r="D572" i="27"/>
  <c r="D573" i="27"/>
  <c r="D574" i="27"/>
  <c r="D575" i="27"/>
  <c r="D576" i="27"/>
  <c r="D577" i="27"/>
  <c r="D578" i="27"/>
  <c r="D579" i="27"/>
  <c r="D580" i="27"/>
  <c r="D581" i="27"/>
  <c r="D582" i="27"/>
  <c r="D583" i="27"/>
  <c r="D584" i="27"/>
  <c r="D585" i="27"/>
  <c r="D586" i="27"/>
  <c r="D587" i="27"/>
  <c r="D588" i="27"/>
  <c r="D589" i="27"/>
  <c r="D590" i="27"/>
  <c r="D591" i="27"/>
  <c r="D592" i="27"/>
  <c r="D593" i="27"/>
  <c r="D594" i="27"/>
  <c r="D595" i="27"/>
  <c r="D596" i="27"/>
  <c r="D597" i="27"/>
  <c r="D598" i="27"/>
  <c r="D599" i="27"/>
  <c r="D600" i="27"/>
  <c r="D601" i="27"/>
  <c r="D602" i="27"/>
  <c r="D603" i="27"/>
  <c r="D604" i="27"/>
  <c r="D605" i="27"/>
  <c r="D5" i="27"/>
  <c r="D6" i="26"/>
  <c r="D7" i="26"/>
  <c r="D8" i="26"/>
  <c r="D9" i="26"/>
  <c r="D10" i="26"/>
  <c r="D11" i="26"/>
  <c r="D12" i="26"/>
  <c r="D13" i="26"/>
  <c r="D14" i="26"/>
  <c r="D15" i="26"/>
  <c r="D16" i="26"/>
  <c r="D17" i="26"/>
  <c r="D18" i="26"/>
  <c r="D19" i="26"/>
  <c r="D20" i="26"/>
  <c r="D21" i="26"/>
  <c r="D22" i="26"/>
  <c r="D23" i="26"/>
  <c r="D24" i="26"/>
  <c r="D25" i="26"/>
  <c r="D26" i="26"/>
  <c r="D27" i="26"/>
  <c r="D28" i="26"/>
  <c r="D29" i="26"/>
  <c r="D30" i="26"/>
  <c r="D31" i="26"/>
  <c r="D32" i="26"/>
  <c r="D33" i="26"/>
  <c r="D34" i="26"/>
  <c r="D35" i="26"/>
  <c r="D36" i="26"/>
  <c r="D37" i="26"/>
  <c r="D38" i="26"/>
  <c r="D39" i="26"/>
  <c r="D40" i="26"/>
  <c r="D41" i="26"/>
  <c r="D42" i="26"/>
  <c r="D43" i="26"/>
  <c r="D44" i="26"/>
  <c r="D45" i="26"/>
  <c r="D46" i="26"/>
  <c r="D47" i="26"/>
  <c r="D48" i="26"/>
  <c r="D49" i="26"/>
  <c r="D50" i="26"/>
  <c r="D51" i="26"/>
  <c r="D52" i="26"/>
  <c r="D53" i="26"/>
  <c r="D54" i="26"/>
  <c r="D55" i="26"/>
  <c r="D56" i="26"/>
  <c r="D57" i="26"/>
  <c r="D58" i="26"/>
  <c r="D59" i="26"/>
  <c r="D60" i="26"/>
  <c r="D61" i="26"/>
  <c r="D62" i="26"/>
  <c r="D63" i="26"/>
  <c r="D64" i="26"/>
  <c r="D65" i="26"/>
  <c r="D66" i="26"/>
  <c r="D67" i="26"/>
  <c r="D68" i="26"/>
  <c r="D69" i="26"/>
  <c r="D70" i="26"/>
  <c r="D71" i="26"/>
  <c r="D72" i="26"/>
  <c r="D73" i="26"/>
  <c r="D74" i="26"/>
  <c r="D75" i="26"/>
  <c r="D76" i="26"/>
  <c r="D77" i="26"/>
  <c r="D78" i="26"/>
  <c r="D79" i="26"/>
  <c r="D80" i="26"/>
  <c r="D81" i="26"/>
  <c r="D82" i="26"/>
  <c r="D83" i="26"/>
  <c r="D84" i="26"/>
  <c r="D85" i="26"/>
  <c r="D86" i="26"/>
  <c r="D87" i="26"/>
  <c r="D88" i="26"/>
  <c r="D89" i="26"/>
  <c r="D90" i="26"/>
  <c r="D91" i="26"/>
  <c r="D92" i="26"/>
  <c r="D93" i="26"/>
  <c r="D94" i="26"/>
  <c r="D95" i="26"/>
  <c r="D96" i="26"/>
  <c r="D97" i="26"/>
  <c r="D98" i="26"/>
  <c r="D99" i="26"/>
  <c r="D100" i="26"/>
  <c r="D101" i="26"/>
  <c r="D102" i="26"/>
  <c r="D103" i="26"/>
  <c r="D104" i="26"/>
  <c r="D105" i="26"/>
  <c r="D106" i="26"/>
  <c r="D107" i="26"/>
  <c r="D108" i="26"/>
  <c r="D109" i="26"/>
  <c r="D110" i="26"/>
  <c r="D111" i="26"/>
  <c r="D112" i="26"/>
  <c r="D113" i="26"/>
  <c r="D114" i="26"/>
  <c r="D115" i="26"/>
  <c r="D116" i="26"/>
  <c r="D117" i="26"/>
  <c r="D118" i="26"/>
  <c r="D119" i="26"/>
  <c r="D120" i="26"/>
  <c r="D121" i="26"/>
  <c r="D122" i="26"/>
  <c r="D123" i="26"/>
  <c r="D124" i="26"/>
  <c r="D125" i="26"/>
  <c r="D126" i="26"/>
  <c r="D127" i="26"/>
  <c r="D128" i="26"/>
  <c r="D129" i="26"/>
  <c r="D130" i="26"/>
  <c r="D131" i="26"/>
  <c r="D132" i="26"/>
  <c r="D133" i="26"/>
  <c r="D134" i="26"/>
  <c r="D135" i="26"/>
  <c r="D136" i="26"/>
  <c r="D137" i="26"/>
  <c r="D138" i="26"/>
  <c r="D139" i="26"/>
  <c r="D140" i="26"/>
  <c r="D141" i="26"/>
  <c r="D142" i="26"/>
  <c r="D143" i="26"/>
  <c r="D144" i="26"/>
  <c r="D145" i="26"/>
  <c r="D146" i="26"/>
  <c r="D147" i="26"/>
  <c r="D148" i="26"/>
  <c r="D149" i="26"/>
  <c r="D150" i="26"/>
  <c r="D151" i="26"/>
  <c r="D152" i="26"/>
  <c r="D153" i="26"/>
  <c r="D154" i="26"/>
  <c r="D155" i="26"/>
  <c r="D156" i="26"/>
  <c r="D157" i="26"/>
  <c r="D158" i="26"/>
  <c r="D159" i="26"/>
  <c r="D160" i="26"/>
  <c r="D161" i="26"/>
  <c r="D162" i="26"/>
  <c r="D163" i="26"/>
  <c r="D164" i="26"/>
  <c r="D165" i="26"/>
  <c r="D166" i="26"/>
  <c r="D167" i="26"/>
  <c r="D168" i="26"/>
  <c r="D169" i="26"/>
  <c r="D170" i="26"/>
  <c r="D171" i="26"/>
  <c r="D172" i="26"/>
  <c r="D173" i="26"/>
  <c r="D174" i="26"/>
  <c r="D175" i="26"/>
  <c r="D176" i="26"/>
  <c r="D177" i="26"/>
  <c r="D178" i="26"/>
  <c r="D179" i="26"/>
  <c r="D180" i="26"/>
  <c r="D181" i="26"/>
  <c r="D182" i="26"/>
  <c r="D183" i="26"/>
  <c r="D184" i="26"/>
  <c r="D185" i="26"/>
  <c r="D186" i="26"/>
  <c r="D187" i="26"/>
  <c r="D188" i="26"/>
  <c r="D189" i="26"/>
  <c r="D190" i="26"/>
  <c r="D191" i="26"/>
  <c r="D192" i="26"/>
  <c r="D193" i="26"/>
  <c r="D194" i="26"/>
  <c r="D195" i="26"/>
  <c r="D196" i="26"/>
  <c r="D197" i="26"/>
  <c r="D198" i="26"/>
  <c r="D199" i="26"/>
  <c r="D200" i="26"/>
  <c r="D201" i="26"/>
  <c r="D202" i="26"/>
  <c r="D203" i="26"/>
  <c r="D204" i="26"/>
  <c r="D205" i="26"/>
  <c r="D206" i="26"/>
  <c r="D207" i="26"/>
  <c r="D208" i="26"/>
  <c r="D209" i="26"/>
  <c r="D210" i="26"/>
  <c r="D211" i="26"/>
  <c r="D212" i="26"/>
  <c r="D213" i="26"/>
  <c r="D214" i="26"/>
  <c r="D215" i="26"/>
  <c r="D216" i="26"/>
  <c r="D217" i="26"/>
  <c r="D218" i="26"/>
  <c r="D219" i="26"/>
  <c r="D220" i="26"/>
  <c r="D221" i="26"/>
  <c r="D222" i="26"/>
  <c r="D223" i="26"/>
  <c r="D224" i="26"/>
  <c r="D225" i="26"/>
  <c r="D226" i="26"/>
  <c r="D227" i="26"/>
  <c r="D228" i="26"/>
  <c r="D229" i="26"/>
  <c r="D230" i="26"/>
  <c r="D231" i="26"/>
  <c r="D232" i="26"/>
  <c r="D233" i="26"/>
  <c r="D234" i="26"/>
  <c r="D235" i="26"/>
  <c r="D236" i="26"/>
  <c r="D237" i="26"/>
  <c r="D238" i="26"/>
  <c r="D239" i="26"/>
  <c r="D240" i="26"/>
  <c r="D241" i="26"/>
  <c r="D242" i="26"/>
  <c r="D243" i="26"/>
  <c r="D244" i="26"/>
  <c r="D245" i="26"/>
  <c r="D246" i="26"/>
  <c r="D247" i="26"/>
  <c r="D248" i="26"/>
  <c r="D249" i="26"/>
  <c r="D250" i="26"/>
  <c r="D251" i="26"/>
  <c r="D252" i="26"/>
  <c r="D253" i="26"/>
  <c r="D254" i="26"/>
  <c r="D255" i="26"/>
  <c r="D256" i="26"/>
  <c r="D257" i="26"/>
  <c r="D258" i="26"/>
  <c r="D259" i="26"/>
  <c r="D260" i="26"/>
  <c r="D261" i="26"/>
  <c r="D262" i="26"/>
  <c r="D263" i="26"/>
  <c r="D264" i="26"/>
  <c r="D265" i="26"/>
  <c r="D266" i="26"/>
  <c r="D267" i="26"/>
  <c r="D268" i="26"/>
  <c r="D269" i="26"/>
  <c r="D270" i="26"/>
  <c r="D271" i="26"/>
  <c r="D272" i="26"/>
  <c r="D273" i="26"/>
  <c r="D274" i="26"/>
  <c r="D275" i="26"/>
  <c r="D276" i="26"/>
  <c r="D277" i="26"/>
  <c r="D278" i="26"/>
  <c r="D279" i="26"/>
  <c r="D280" i="26"/>
  <c r="D281" i="26"/>
  <c r="D282" i="26"/>
  <c r="D283" i="26"/>
  <c r="D284" i="26"/>
  <c r="D285" i="26"/>
  <c r="D286" i="26"/>
  <c r="D287" i="26"/>
  <c r="D288" i="26"/>
  <c r="D289" i="26"/>
  <c r="D290" i="26"/>
  <c r="D291" i="26"/>
  <c r="D292" i="26"/>
  <c r="D293" i="26"/>
  <c r="D294" i="26"/>
  <c r="D295" i="26"/>
  <c r="D296" i="26"/>
  <c r="D297" i="26"/>
  <c r="D298" i="26"/>
  <c r="D299" i="26"/>
  <c r="D300" i="26"/>
  <c r="D301" i="26"/>
  <c r="D302" i="26"/>
  <c r="D303" i="26"/>
  <c r="D304" i="26"/>
  <c r="D305" i="26"/>
  <c r="D306" i="26"/>
  <c r="D307" i="26"/>
  <c r="D308" i="26"/>
  <c r="D309" i="26"/>
  <c r="D310" i="26"/>
  <c r="D311" i="26"/>
  <c r="D312" i="26"/>
  <c r="D313" i="26"/>
  <c r="D314" i="26"/>
  <c r="D315" i="26"/>
  <c r="D316" i="26"/>
  <c r="D317" i="26"/>
  <c r="D318" i="26"/>
  <c r="D319" i="26"/>
  <c r="D320" i="26"/>
  <c r="D321" i="26"/>
  <c r="D322" i="26"/>
  <c r="D323" i="26"/>
  <c r="D324" i="26"/>
  <c r="D325" i="26"/>
  <c r="D326" i="26"/>
  <c r="D327" i="26"/>
  <c r="D328" i="26"/>
  <c r="D329" i="26"/>
  <c r="D330" i="26"/>
  <c r="D331" i="26"/>
  <c r="D332" i="26"/>
  <c r="D333" i="26"/>
  <c r="D334" i="26"/>
  <c r="D335" i="26"/>
  <c r="D336" i="26"/>
  <c r="D337" i="26"/>
  <c r="D338" i="26"/>
  <c r="D339" i="26"/>
  <c r="D340" i="26"/>
  <c r="D341" i="26"/>
  <c r="D342" i="26"/>
  <c r="D343" i="26"/>
  <c r="D344" i="26"/>
  <c r="D345" i="26"/>
  <c r="D346" i="26"/>
  <c r="D347" i="26"/>
  <c r="D348" i="26"/>
  <c r="D349" i="26"/>
  <c r="D350" i="26"/>
  <c r="D351" i="26"/>
  <c r="D352" i="26"/>
  <c r="D353" i="26"/>
  <c r="D354" i="26"/>
  <c r="D355" i="26"/>
  <c r="D356" i="26"/>
  <c r="D357" i="26"/>
  <c r="D358" i="26"/>
  <c r="D359" i="26"/>
  <c r="D360" i="26"/>
  <c r="D361" i="26"/>
  <c r="D362" i="26"/>
  <c r="D363" i="26"/>
  <c r="D364" i="26"/>
  <c r="D365" i="26"/>
  <c r="D366" i="26"/>
  <c r="D367" i="26"/>
  <c r="D368" i="26"/>
  <c r="D369" i="26"/>
  <c r="D370" i="26"/>
  <c r="D371" i="26"/>
  <c r="D372" i="26"/>
  <c r="D373" i="26"/>
  <c r="D374" i="26"/>
  <c r="D375" i="26"/>
  <c r="D376" i="26"/>
  <c r="D377" i="26"/>
  <c r="D378" i="26"/>
  <c r="D379" i="26"/>
  <c r="D380" i="26"/>
  <c r="D381" i="26"/>
  <c r="D382" i="26"/>
  <c r="D383" i="26"/>
  <c r="D384" i="26"/>
  <c r="D385" i="26"/>
  <c r="D386" i="26"/>
  <c r="D387" i="26"/>
  <c r="D388" i="26"/>
  <c r="D389" i="26"/>
  <c r="D390" i="26"/>
  <c r="D391" i="26"/>
  <c r="D392" i="26"/>
  <c r="D393" i="26"/>
  <c r="D394" i="26"/>
  <c r="D395" i="26"/>
  <c r="D396" i="26"/>
  <c r="D397" i="26"/>
  <c r="D398" i="26"/>
  <c r="D399" i="26"/>
  <c r="D400" i="26"/>
  <c r="D401" i="26"/>
  <c r="D402" i="26"/>
  <c r="D403" i="26"/>
  <c r="D404" i="26"/>
  <c r="D405" i="26"/>
  <c r="D406" i="26"/>
  <c r="D407" i="26"/>
  <c r="D408" i="26"/>
  <c r="D409" i="26"/>
  <c r="D410" i="26"/>
  <c r="D411" i="26"/>
  <c r="D412" i="26"/>
  <c r="D413" i="26"/>
  <c r="D414" i="26"/>
  <c r="D415" i="26"/>
  <c r="D416" i="26"/>
  <c r="D417" i="26"/>
  <c r="D418" i="26"/>
  <c r="D419" i="26"/>
  <c r="D420" i="26"/>
  <c r="D421" i="26"/>
  <c r="D422" i="26"/>
  <c r="D423" i="26"/>
  <c r="D424" i="26"/>
  <c r="D425" i="26"/>
  <c r="D426" i="26"/>
  <c r="D427" i="26"/>
  <c r="D428" i="26"/>
  <c r="D429" i="26"/>
  <c r="D430" i="26"/>
  <c r="D431" i="26"/>
  <c r="D432" i="26"/>
  <c r="D433" i="26"/>
  <c r="D434" i="26"/>
  <c r="D435" i="26"/>
  <c r="D436" i="26"/>
  <c r="D437" i="26"/>
  <c r="D438" i="26"/>
  <c r="D439" i="26"/>
  <c r="D440" i="26"/>
  <c r="D441" i="26"/>
  <c r="D442" i="26"/>
  <c r="D443" i="26"/>
  <c r="D444" i="26"/>
  <c r="D445" i="26"/>
  <c r="D446" i="26"/>
  <c r="D447" i="26"/>
  <c r="D448" i="26"/>
  <c r="D449" i="26"/>
  <c r="D450" i="26"/>
  <c r="D451" i="26"/>
  <c r="D452" i="26"/>
  <c r="D453" i="26"/>
  <c r="D454" i="26"/>
  <c r="D455" i="26"/>
  <c r="D456" i="26"/>
  <c r="D457" i="26"/>
  <c r="D458" i="26"/>
  <c r="D459" i="26"/>
  <c r="D460" i="26"/>
  <c r="D461" i="26"/>
  <c r="D462" i="26"/>
  <c r="D463" i="26"/>
  <c r="D464" i="26"/>
  <c r="D465" i="26"/>
  <c r="D466" i="26"/>
  <c r="D467" i="26"/>
  <c r="D468" i="26"/>
  <c r="D469" i="26"/>
  <c r="D470" i="26"/>
  <c r="D471" i="26"/>
  <c r="D472" i="26"/>
  <c r="D473" i="26"/>
  <c r="D474" i="26"/>
  <c r="D475" i="26"/>
  <c r="D476" i="26"/>
  <c r="D477" i="26"/>
  <c r="D478" i="26"/>
  <c r="D479" i="26"/>
  <c r="D480" i="26"/>
  <c r="D481" i="26"/>
  <c r="D482" i="26"/>
  <c r="D483" i="26"/>
  <c r="D484" i="26"/>
  <c r="D485" i="26"/>
  <c r="D486" i="26"/>
  <c r="D487" i="26"/>
  <c r="D488" i="26"/>
  <c r="D489" i="26"/>
  <c r="D490" i="26"/>
  <c r="D491" i="26"/>
  <c r="D492" i="26"/>
  <c r="D493" i="26"/>
  <c r="D494" i="26"/>
  <c r="D495" i="26"/>
  <c r="D496" i="26"/>
  <c r="D497" i="26"/>
  <c r="D498" i="26"/>
  <c r="D499" i="26"/>
  <c r="D500" i="26"/>
  <c r="D501" i="26"/>
  <c r="D502" i="26"/>
  <c r="D503" i="26"/>
  <c r="D504" i="26"/>
  <c r="D505" i="26"/>
  <c r="D506" i="26"/>
  <c r="D507" i="26"/>
  <c r="D508" i="26"/>
  <c r="D509" i="26"/>
  <c r="D510" i="26"/>
  <c r="D511" i="26"/>
  <c r="D512" i="26"/>
  <c r="D513" i="26"/>
  <c r="D514" i="26"/>
  <c r="D515" i="26"/>
  <c r="D516" i="26"/>
  <c r="D517" i="26"/>
  <c r="D518" i="26"/>
  <c r="D519" i="26"/>
  <c r="D520" i="26"/>
  <c r="D521" i="26"/>
  <c r="D522" i="26"/>
  <c r="D523" i="26"/>
  <c r="D524" i="26"/>
  <c r="D525" i="26"/>
  <c r="D526" i="26"/>
  <c r="D527" i="26"/>
  <c r="D528" i="26"/>
  <c r="D529" i="26"/>
  <c r="D530" i="26"/>
  <c r="D531" i="26"/>
  <c r="D532" i="26"/>
  <c r="D533" i="26"/>
  <c r="D534" i="26"/>
  <c r="D535" i="26"/>
  <c r="D536" i="26"/>
  <c r="D537" i="26"/>
  <c r="D538" i="26"/>
  <c r="D539" i="26"/>
  <c r="D540" i="26"/>
  <c r="D541" i="26"/>
  <c r="D542" i="26"/>
  <c r="D543" i="26"/>
  <c r="D544" i="26"/>
  <c r="D545" i="26"/>
  <c r="D546" i="26"/>
  <c r="D547" i="26"/>
  <c r="D548" i="26"/>
  <c r="D549" i="26"/>
  <c r="D550" i="26"/>
  <c r="D551" i="26"/>
  <c r="D552" i="26"/>
  <c r="D553" i="26"/>
  <c r="D554" i="26"/>
  <c r="D555" i="26"/>
  <c r="D556" i="26"/>
  <c r="D557" i="26"/>
  <c r="D558" i="26"/>
  <c r="D559" i="26"/>
  <c r="D560" i="26"/>
  <c r="D561" i="26"/>
  <c r="D562" i="26"/>
  <c r="D563" i="26"/>
  <c r="D564" i="26"/>
  <c r="D565" i="26"/>
  <c r="D566" i="26"/>
  <c r="D567" i="26"/>
  <c r="D568" i="26"/>
  <c r="D569" i="26"/>
  <c r="D570" i="26"/>
  <c r="D571" i="26"/>
  <c r="D572" i="26"/>
  <c r="D573" i="26"/>
  <c r="D574" i="26"/>
  <c r="D575" i="26"/>
  <c r="D576" i="26"/>
  <c r="D577" i="26"/>
  <c r="D578" i="26"/>
  <c r="D579" i="26"/>
  <c r="D580" i="26"/>
  <c r="D581" i="26"/>
  <c r="D582" i="26"/>
  <c r="D583" i="26"/>
  <c r="D584" i="26"/>
  <c r="D585" i="26"/>
  <c r="D586" i="26"/>
  <c r="D587" i="26"/>
  <c r="D588" i="26"/>
  <c r="D589" i="26"/>
  <c r="D590" i="26"/>
  <c r="D591" i="26"/>
  <c r="D592" i="26"/>
  <c r="D593" i="26"/>
  <c r="D594" i="26"/>
  <c r="D595" i="26"/>
  <c r="D596" i="26"/>
  <c r="D597" i="26"/>
  <c r="D598" i="26"/>
  <c r="D599" i="26"/>
  <c r="D600" i="26"/>
  <c r="D601" i="26"/>
  <c r="D602" i="26"/>
  <c r="D603" i="26"/>
  <c r="D604" i="26"/>
  <c r="D605" i="26"/>
  <c r="D5" i="26"/>
  <c r="D9" i="25"/>
  <c r="D10" i="25"/>
  <c r="D11" i="25"/>
  <c r="D12" i="25"/>
  <c r="D13" i="25"/>
  <c r="D14" i="25"/>
  <c r="D15" i="25"/>
  <c r="D16" i="25"/>
  <c r="D17" i="25"/>
  <c r="D18" i="25"/>
  <c r="D19" i="25"/>
  <c r="D20" i="25"/>
  <c r="D21" i="25"/>
  <c r="D22" i="25"/>
  <c r="D23" i="25"/>
  <c r="D24" i="25"/>
  <c r="D25" i="25"/>
  <c r="D26" i="25"/>
  <c r="D27" i="25"/>
  <c r="D28" i="25"/>
  <c r="D29" i="25"/>
  <c r="D30" i="25"/>
  <c r="D31" i="25"/>
  <c r="D32" i="25"/>
  <c r="D33" i="25"/>
  <c r="D34" i="25"/>
  <c r="D35" i="25"/>
  <c r="D36" i="25"/>
  <c r="D37" i="25"/>
  <c r="D38" i="25"/>
  <c r="D39" i="25"/>
  <c r="D40" i="25"/>
  <c r="D41" i="25"/>
  <c r="D42" i="25"/>
  <c r="D43" i="25"/>
  <c r="D44" i="25"/>
  <c r="D45" i="25"/>
  <c r="D46" i="25"/>
  <c r="D47" i="25"/>
  <c r="D48" i="25"/>
  <c r="D49" i="25"/>
  <c r="D50" i="25"/>
  <c r="D51" i="25"/>
  <c r="D52" i="25"/>
  <c r="D53" i="25"/>
  <c r="D54" i="25"/>
  <c r="D55" i="25"/>
  <c r="D56" i="25"/>
  <c r="D57" i="25"/>
  <c r="D58" i="25"/>
  <c r="D59" i="25"/>
  <c r="D60" i="25"/>
  <c r="D61" i="25"/>
  <c r="D62" i="25"/>
  <c r="D63" i="25"/>
  <c r="D64" i="25"/>
  <c r="D65" i="25"/>
  <c r="D66" i="25"/>
  <c r="D67" i="25"/>
  <c r="D68" i="25"/>
  <c r="D69" i="25"/>
  <c r="D70" i="25"/>
  <c r="D71" i="25"/>
  <c r="D72" i="25"/>
  <c r="D73" i="25"/>
  <c r="D74" i="25"/>
  <c r="D75" i="25"/>
  <c r="D76" i="25"/>
  <c r="D77" i="25"/>
  <c r="D78" i="25"/>
  <c r="D79" i="25"/>
  <c r="D80" i="25"/>
  <c r="D81" i="25"/>
  <c r="D82" i="25"/>
  <c r="D83" i="25"/>
  <c r="D84" i="25"/>
  <c r="D85" i="25"/>
  <c r="D86" i="25"/>
  <c r="D87" i="25"/>
  <c r="D88" i="25"/>
  <c r="D89" i="25"/>
  <c r="D90" i="25"/>
  <c r="D91" i="25"/>
  <c r="D92" i="25"/>
  <c r="D93" i="25"/>
  <c r="D94" i="25"/>
  <c r="D95" i="25"/>
  <c r="D96" i="25"/>
  <c r="D97" i="25"/>
  <c r="D98" i="25"/>
  <c r="D99" i="25"/>
  <c r="D100" i="25"/>
  <c r="D101" i="25"/>
  <c r="D102" i="25"/>
  <c r="D103" i="25"/>
  <c r="D104" i="25"/>
  <c r="D105" i="25"/>
  <c r="D106" i="25"/>
  <c r="D107" i="25"/>
  <c r="D108" i="25"/>
  <c r="D109" i="25"/>
  <c r="D110" i="25"/>
  <c r="D111" i="25"/>
  <c r="D112" i="25"/>
  <c r="D113" i="25"/>
  <c r="D114" i="25"/>
  <c r="D115" i="25"/>
  <c r="D116" i="25"/>
  <c r="D117" i="25"/>
  <c r="D118" i="25"/>
  <c r="D119" i="25"/>
  <c r="D120" i="25"/>
  <c r="D121" i="25"/>
  <c r="D122" i="25"/>
  <c r="D123" i="25"/>
  <c r="D124" i="25"/>
  <c r="D125" i="25"/>
  <c r="D126" i="25"/>
  <c r="D127" i="25"/>
  <c r="D128" i="25"/>
  <c r="D129" i="25"/>
  <c r="D130" i="25"/>
  <c r="D131" i="25"/>
  <c r="D132" i="25"/>
  <c r="D133" i="25"/>
  <c r="D134" i="25"/>
  <c r="D135" i="25"/>
  <c r="D136" i="25"/>
  <c r="D137" i="25"/>
  <c r="D138" i="25"/>
  <c r="D139" i="25"/>
  <c r="D140" i="25"/>
  <c r="D141" i="25"/>
  <c r="D142" i="25"/>
  <c r="D143" i="25"/>
  <c r="D144" i="25"/>
  <c r="D145" i="25"/>
  <c r="D146" i="25"/>
  <c r="D147" i="25"/>
  <c r="D148" i="25"/>
  <c r="D149" i="25"/>
  <c r="D150" i="25"/>
  <c r="D151" i="25"/>
  <c r="D152" i="25"/>
  <c r="D153" i="25"/>
  <c r="D154" i="25"/>
  <c r="D155" i="25"/>
  <c r="D156" i="25"/>
  <c r="D157" i="25"/>
  <c r="D158" i="25"/>
  <c r="D159" i="25"/>
  <c r="D160" i="25"/>
  <c r="D161" i="25"/>
  <c r="D162" i="25"/>
  <c r="D163" i="25"/>
  <c r="D164" i="25"/>
  <c r="D165" i="25"/>
  <c r="D166" i="25"/>
  <c r="D167" i="25"/>
  <c r="D168" i="25"/>
  <c r="D169" i="25"/>
  <c r="D170" i="25"/>
  <c r="D171" i="25"/>
  <c r="D172" i="25"/>
  <c r="D173" i="25"/>
  <c r="D174" i="25"/>
  <c r="D175" i="25"/>
  <c r="D176" i="25"/>
  <c r="D177" i="25"/>
  <c r="D178" i="25"/>
  <c r="D179" i="25"/>
  <c r="D180" i="25"/>
  <c r="D181" i="25"/>
  <c r="D182" i="25"/>
  <c r="D183" i="25"/>
  <c r="D184" i="25"/>
  <c r="D185" i="25"/>
  <c r="D186" i="25"/>
  <c r="D187" i="25"/>
  <c r="D188" i="25"/>
  <c r="D189" i="25"/>
  <c r="D190" i="25"/>
  <c r="D191" i="25"/>
  <c r="D192" i="25"/>
  <c r="D193" i="25"/>
  <c r="D194" i="25"/>
  <c r="D195" i="25"/>
  <c r="D196" i="25"/>
  <c r="D197" i="25"/>
  <c r="D198" i="25"/>
  <c r="D199" i="25"/>
  <c r="D200" i="25"/>
  <c r="D201" i="25"/>
  <c r="D202" i="25"/>
  <c r="D203" i="25"/>
  <c r="D204" i="25"/>
  <c r="D205" i="25"/>
  <c r="D206" i="25"/>
  <c r="D207" i="25"/>
  <c r="D208" i="25"/>
  <c r="D209" i="25"/>
  <c r="D210" i="25"/>
  <c r="D211" i="25"/>
  <c r="D212" i="25"/>
  <c r="D213" i="25"/>
  <c r="D214" i="25"/>
  <c r="D215" i="25"/>
  <c r="D216" i="25"/>
  <c r="D217" i="25"/>
  <c r="D218" i="25"/>
  <c r="D219" i="25"/>
  <c r="D220" i="25"/>
  <c r="D221" i="25"/>
  <c r="D222" i="25"/>
  <c r="D223" i="25"/>
  <c r="D224" i="25"/>
  <c r="D225" i="25"/>
  <c r="D226" i="25"/>
  <c r="D227" i="25"/>
  <c r="D228" i="25"/>
  <c r="D229" i="25"/>
  <c r="D230" i="25"/>
  <c r="D231" i="25"/>
  <c r="D232" i="25"/>
  <c r="D233" i="25"/>
  <c r="D234" i="25"/>
  <c r="D235" i="25"/>
  <c r="D236" i="25"/>
  <c r="D237" i="25"/>
  <c r="D238" i="25"/>
  <c r="D239" i="25"/>
  <c r="D240" i="25"/>
  <c r="D241" i="25"/>
  <c r="D242" i="25"/>
  <c r="D243" i="25"/>
  <c r="D244" i="25"/>
  <c r="D245" i="25"/>
  <c r="D246" i="25"/>
  <c r="D247" i="25"/>
  <c r="D248" i="25"/>
  <c r="D249" i="25"/>
  <c r="D250" i="25"/>
  <c r="D251" i="25"/>
  <c r="D252" i="25"/>
  <c r="D253" i="25"/>
  <c r="D254" i="25"/>
  <c r="D255" i="25"/>
  <c r="D256" i="25"/>
  <c r="D257" i="25"/>
  <c r="D258" i="25"/>
  <c r="D259" i="25"/>
  <c r="D260" i="25"/>
  <c r="D261" i="25"/>
  <c r="D262" i="25"/>
  <c r="D263" i="25"/>
  <c r="D264" i="25"/>
  <c r="D265" i="25"/>
  <c r="D266" i="25"/>
  <c r="D267" i="25"/>
  <c r="D268" i="25"/>
  <c r="D269" i="25"/>
  <c r="D270" i="25"/>
  <c r="D271" i="25"/>
  <c r="D272" i="25"/>
  <c r="D273" i="25"/>
  <c r="D274" i="25"/>
  <c r="D275" i="25"/>
  <c r="D276" i="25"/>
  <c r="D277" i="25"/>
  <c r="D278" i="25"/>
  <c r="D279" i="25"/>
  <c r="D280" i="25"/>
  <c r="D281" i="25"/>
  <c r="D282" i="25"/>
  <c r="D283" i="25"/>
  <c r="D284" i="25"/>
  <c r="D285" i="25"/>
  <c r="D286" i="25"/>
  <c r="D287" i="25"/>
  <c r="D288" i="25"/>
  <c r="D289" i="25"/>
  <c r="D290" i="25"/>
  <c r="D291" i="25"/>
  <c r="D292" i="25"/>
  <c r="D293" i="25"/>
  <c r="D294" i="25"/>
  <c r="D295" i="25"/>
  <c r="D296" i="25"/>
  <c r="D297" i="25"/>
  <c r="D298" i="25"/>
  <c r="D299" i="25"/>
  <c r="D300" i="25"/>
  <c r="D301" i="25"/>
  <c r="D302" i="25"/>
  <c r="D303" i="25"/>
  <c r="D304" i="25"/>
  <c r="D305" i="25"/>
  <c r="D306" i="25"/>
  <c r="D307" i="25"/>
  <c r="D308" i="25"/>
  <c r="D309" i="25"/>
  <c r="D310" i="25"/>
  <c r="D311" i="25"/>
  <c r="D312" i="25"/>
  <c r="D313" i="25"/>
  <c r="D314" i="25"/>
  <c r="D315" i="25"/>
  <c r="D316" i="25"/>
  <c r="D317" i="25"/>
  <c r="D318" i="25"/>
  <c r="D319" i="25"/>
  <c r="D320" i="25"/>
  <c r="D321" i="25"/>
  <c r="D322" i="25"/>
  <c r="D323" i="25"/>
  <c r="D324" i="25"/>
  <c r="D325" i="25"/>
  <c r="D326" i="25"/>
  <c r="D327" i="25"/>
  <c r="D328" i="25"/>
  <c r="D329" i="25"/>
  <c r="D330" i="25"/>
  <c r="D331" i="25"/>
  <c r="D332" i="25"/>
  <c r="D333" i="25"/>
  <c r="D334" i="25"/>
  <c r="D335" i="25"/>
  <c r="D336" i="25"/>
  <c r="D337" i="25"/>
  <c r="D338" i="25"/>
  <c r="D339" i="25"/>
  <c r="D340" i="25"/>
  <c r="D341" i="25"/>
  <c r="D342" i="25"/>
  <c r="D343" i="25"/>
  <c r="D344" i="25"/>
  <c r="D345" i="25"/>
  <c r="D346" i="25"/>
  <c r="D347" i="25"/>
  <c r="D348" i="25"/>
  <c r="D349" i="25"/>
  <c r="D350" i="25"/>
  <c r="D351" i="25"/>
  <c r="D352" i="25"/>
  <c r="D353" i="25"/>
  <c r="D354" i="25"/>
  <c r="D355" i="25"/>
  <c r="D356" i="25"/>
  <c r="D357" i="25"/>
  <c r="D358" i="25"/>
  <c r="D359" i="25"/>
  <c r="D360" i="25"/>
  <c r="D361" i="25"/>
  <c r="D362" i="25"/>
  <c r="D363" i="25"/>
  <c r="D364" i="25"/>
  <c r="D365" i="25"/>
  <c r="D366" i="25"/>
  <c r="D367" i="25"/>
  <c r="D368" i="25"/>
  <c r="D369" i="25"/>
  <c r="D370" i="25"/>
  <c r="D371" i="25"/>
  <c r="D372" i="25"/>
  <c r="D373" i="25"/>
  <c r="D374" i="25"/>
  <c r="D375" i="25"/>
  <c r="D376" i="25"/>
  <c r="D377" i="25"/>
  <c r="D378" i="25"/>
  <c r="D379" i="25"/>
  <c r="D380" i="25"/>
  <c r="D381" i="25"/>
  <c r="D382" i="25"/>
  <c r="D383" i="25"/>
  <c r="D384" i="25"/>
  <c r="D385" i="25"/>
  <c r="D386" i="25"/>
  <c r="D387" i="25"/>
  <c r="D388" i="25"/>
  <c r="D389" i="25"/>
  <c r="D390" i="25"/>
  <c r="D391" i="25"/>
  <c r="D392" i="25"/>
  <c r="D393" i="25"/>
  <c r="D394" i="25"/>
  <c r="D395" i="25"/>
  <c r="D396" i="25"/>
  <c r="D397" i="25"/>
  <c r="D398" i="25"/>
  <c r="D399" i="25"/>
  <c r="D400" i="25"/>
  <c r="D401" i="25"/>
  <c r="D402" i="25"/>
  <c r="D403" i="25"/>
  <c r="D404" i="25"/>
  <c r="D405" i="25"/>
  <c r="D406" i="25"/>
  <c r="D407" i="25"/>
  <c r="D408" i="25"/>
  <c r="D409" i="25"/>
  <c r="D410" i="25"/>
  <c r="D411" i="25"/>
  <c r="D412" i="25"/>
  <c r="D413" i="25"/>
  <c r="D414" i="25"/>
  <c r="D415" i="25"/>
  <c r="D416" i="25"/>
  <c r="D417" i="25"/>
  <c r="D418" i="25"/>
  <c r="D419" i="25"/>
  <c r="D420" i="25"/>
  <c r="D421" i="25"/>
  <c r="D422" i="25"/>
  <c r="D423" i="25"/>
  <c r="D424" i="25"/>
  <c r="D425" i="25"/>
  <c r="D426" i="25"/>
  <c r="D427" i="25"/>
  <c r="D428" i="25"/>
  <c r="D429" i="25"/>
  <c r="D430" i="25"/>
  <c r="D431" i="25"/>
  <c r="D432" i="25"/>
  <c r="D433" i="25"/>
  <c r="D434" i="25"/>
  <c r="D435" i="25"/>
  <c r="D436" i="25"/>
  <c r="D437" i="25"/>
  <c r="D438" i="25"/>
  <c r="D439" i="25"/>
  <c r="D440" i="25"/>
  <c r="D441" i="25"/>
  <c r="D442" i="25"/>
  <c r="D443" i="25"/>
  <c r="D444" i="25"/>
  <c r="D445" i="25"/>
  <c r="D446" i="25"/>
  <c r="D447" i="25"/>
  <c r="D448" i="25"/>
  <c r="D449" i="25"/>
  <c r="D450" i="25"/>
  <c r="D451" i="25"/>
  <c r="D452" i="25"/>
  <c r="D453" i="25"/>
  <c r="D454" i="25"/>
  <c r="D455" i="25"/>
  <c r="D456" i="25"/>
  <c r="D457" i="25"/>
  <c r="D458" i="25"/>
  <c r="D459" i="25"/>
  <c r="D460" i="25"/>
  <c r="D461" i="25"/>
  <c r="D462" i="25"/>
  <c r="D463" i="25"/>
  <c r="D464" i="25"/>
  <c r="D465" i="25"/>
  <c r="D466" i="25"/>
  <c r="D467" i="25"/>
  <c r="D468" i="25"/>
  <c r="D469" i="25"/>
  <c r="D470" i="25"/>
  <c r="D471" i="25"/>
  <c r="D472" i="25"/>
  <c r="D473" i="25"/>
  <c r="D474" i="25"/>
  <c r="D475" i="25"/>
  <c r="D476" i="25"/>
  <c r="D477" i="25"/>
  <c r="D478" i="25"/>
  <c r="D479" i="25"/>
  <c r="D480" i="25"/>
  <c r="D481" i="25"/>
  <c r="D482" i="25"/>
  <c r="D483" i="25"/>
  <c r="D484" i="25"/>
  <c r="D485" i="25"/>
  <c r="D486" i="25"/>
  <c r="D487" i="25"/>
  <c r="D488" i="25"/>
  <c r="D489" i="25"/>
  <c r="D490" i="25"/>
  <c r="D491" i="25"/>
  <c r="D492" i="25"/>
  <c r="D493" i="25"/>
  <c r="D494" i="25"/>
  <c r="D495" i="25"/>
  <c r="D496" i="25"/>
  <c r="D497" i="25"/>
  <c r="D498" i="25"/>
  <c r="D499" i="25"/>
  <c r="D500" i="25"/>
  <c r="D501" i="25"/>
  <c r="D502" i="25"/>
  <c r="D503" i="25"/>
  <c r="D504" i="25"/>
  <c r="D505" i="25"/>
  <c r="D506" i="25"/>
  <c r="D507" i="25"/>
  <c r="D508" i="25"/>
  <c r="D509" i="25"/>
  <c r="D510" i="25"/>
  <c r="D511" i="25"/>
  <c r="D512" i="25"/>
  <c r="D513" i="25"/>
  <c r="D514" i="25"/>
  <c r="D515" i="25"/>
  <c r="D516" i="25"/>
  <c r="D517" i="25"/>
  <c r="D518" i="25"/>
  <c r="D519" i="25"/>
  <c r="D520" i="25"/>
  <c r="D521" i="25"/>
  <c r="D522" i="25"/>
  <c r="D523" i="25"/>
  <c r="D524" i="25"/>
  <c r="D525" i="25"/>
  <c r="D526" i="25"/>
  <c r="D527" i="25"/>
  <c r="D528" i="25"/>
  <c r="D529" i="25"/>
  <c r="D530" i="25"/>
  <c r="D531" i="25"/>
  <c r="D532" i="25"/>
  <c r="D533" i="25"/>
  <c r="D534" i="25"/>
  <c r="D535" i="25"/>
  <c r="D536" i="25"/>
  <c r="D537" i="25"/>
  <c r="D538" i="25"/>
  <c r="D539" i="25"/>
  <c r="D540" i="25"/>
  <c r="D541" i="25"/>
  <c r="D542" i="25"/>
  <c r="D543" i="25"/>
  <c r="D544" i="25"/>
  <c r="D545" i="25"/>
  <c r="D546" i="25"/>
  <c r="D547" i="25"/>
  <c r="D548" i="25"/>
  <c r="D549" i="25"/>
  <c r="D550" i="25"/>
  <c r="D551" i="25"/>
  <c r="D552" i="25"/>
  <c r="D553" i="25"/>
  <c r="D554" i="25"/>
  <c r="D555" i="25"/>
  <c r="D556" i="25"/>
  <c r="D557" i="25"/>
  <c r="D558" i="25"/>
  <c r="D559" i="25"/>
  <c r="D560" i="25"/>
  <c r="D561" i="25"/>
  <c r="D562" i="25"/>
  <c r="D563" i="25"/>
  <c r="D564" i="25"/>
  <c r="D565" i="25"/>
  <c r="D566" i="25"/>
  <c r="D567" i="25"/>
  <c r="D568" i="25"/>
  <c r="D569" i="25"/>
  <c r="D570" i="25"/>
  <c r="D571" i="25"/>
  <c r="D572" i="25"/>
  <c r="D573" i="25"/>
  <c r="D574" i="25"/>
  <c r="D575" i="25"/>
  <c r="D576" i="25"/>
  <c r="D577" i="25"/>
  <c r="D578" i="25"/>
  <c r="D579" i="25"/>
  <c r="D580" i="25"/>
  <c r="D581" i="25"/>
  <c r="D582" i="25"/>
  <c r="D583" i="25"/>
  <c r="D584" i="25"/>
  <c r="D585" i="25"/>
  <c r="D586" i="25"/>
  <c r="D587" i="25"/>
  <c r="D588" i="25"/>
  <c r="D589" i="25"/>
  <c r="D590" i="25"/>
  <c r="D591" i="25"/>
  <c r="D592" i="25"/>
  <c r="D593" i="25"/>
  <c r="D594" i="25"/>
  <c r="D595" i="25"/>
  <c r="D596" i="25"/>
  <c r="D597" i="25"/>
  <c r="D598" i="25"/>
  <c r="D599" i="25"/>
  <c r="D600" i="25"/>
  <c r="D601" i="25"/>
  <c r="D602" i="25"/>
  <c r="D603" i="25"/>
  <c r="D604" i="25"/>
  <c r="D605" i="25"/>
  <c r="D8" i="25"/>
  <c r="D6" i="25"/>
  <c r="D7" i="25"/>
  <c r="D5" i="25"/>
  <c r="D6" i="24"/>
  <c r="D7" i="24"/>
  <c r="D8" i="24"/>
  <c r="D9" i="24"/>
  <c r="D10" i="24"/>
  <c r="D11" i="24"/>
  <c r="D12" i="24"/>
  <c r="D13" i="24"/>
  <c r="D14" i="24"/>
  <c r="D15" i="24"/>
  <c r="D16" i="24"/>
  <c r="D17" i="24"/>
  <c r="D18" i="24"/>
  <c r="D19" i="24"/>
  <c r="D20" i="24"/>
  <c r="D21" i="24"/>
  <c r="D22" i="24"/>
  <c r="D23" i="24"/>
  <c r="D24" i="24"/>
  <c r="D25" i="24"/>
  <c r="D26" i="24"/>
  <c r="D27" i="24"/>
  <c r="D28" i="24"/>
  <c r="D29" i="24"/>
  <c r="D30" i="24"/>
  <c r="D31" i="24"/>
  <c r="D32" i="24"/>
  <c r="D33" i="24"/>
  <c r="D34" i="24"/>
  <c r="D35" i="24"/>
  <c r="D36" i="24"/>
  <c r="D37" i="24"/>
  <c r="D38" i="24"/>
  <c r="D39" i="24"/>
  <c r="D40" i="24"/>
  <c r="D41" i="24"/>
  <c r="D42" i="24"/>
  <c r="D43" i="24"/>
  <c r="D44" i="24"/>
  <c r="D45" i="24"/>
  <c r="D46" i="24"/>
  <c r="D47" i="24"/>
  <c r="D48" i="24"/>
  <c r="D49" i="24"/>
  <c r="D50" i="24"/>
  <c r="D51" i="24"/>
  <c r="D52" i="24"/>
  <c r="D53" i="24"/>
  <c r="D54" i="24"/>
  <c r="D55" i="24"/>
  <c r="D56" i="24"/>
  <c r="D57" i="24"/>
  <c r="D58" i="24"/>
  <c r="D59" i="24"/>
  <c r="D60" i="24"/>
  <c r="D61" i="24"/>
  <c r="D62" i="24"/>
  <c r="D63" i="24"/>
  <c r="D64" i="24"/>
  <c r="D65" i="24"/>
  <c r="D66" i="24"/>
  <c r="D67" i="24"/>
  <c r="D68" i="24"/>
  <c r="D69" i="24"/>
  <c r="D70" i="24"/>
  <c r="D71" i="24"/>
  <c r="D72" i="24"/>
  <c r="D73" i="24"/>
  <c r="D74" i="24"/>
  <c r="D75" i="24"/>
  <c r="D76" i="24"/>
  <c r="D77" i="24"/>
  <c r="D78" i="24"/>
  <c r="D79" i="24"/>
  <c r="D80" i="24"/>
  <c r="D81" i="24"/>
  <c r="D82" i="24"/>
  <c r="D83" i="24"/>
  <c r="D84" i="24"/>
  <c r="D85" i="24"/>
  <c r="D86" i="24"/>
  <c r="D87" i="24"/>
  <c r="D88" i="24"/>
  <c r="D89" i="24"/>
  <c r="D90" i="24"/>
  <c r="D91" i="24"/>
  <c r="D92" i="24"/>
  <c r="D93" i="24"/>
  <c r="D94" i="24"/>
  <c r="D95" i="24"/>
  <c r="D96" i="24"/>
  <c r="D97" i="24"/>
  <c r="D98" i="24"/>
  <c r="D99" i="24"/>
  <c r="D100" i="24"/>
  <c r="D101" i="24"/>
  <c r="D102" i="24"/>
  <c r="D103" i="24"/>
  <c r="D104" i="24"/>
  <c r="D105" i="24"/>
  <c r="D106" i="24"/>
  <c r="D107" i="24"/>
  <c r="D108" i="24"/>
  <c r="D109" i="24"/>
  <c r="D110" i="24"/>
  <c r="D111" i="24"/>
  <c r="D112" i="24"/>
  <c r="D113" i="24"/>
  <c r="D114" i="24"/>
  <c r="D115" i="24"/>
  <c r="D116" i="24"/>
  <c r="D117" i="24"/>
  <c r="D118" i="24"/>
  <c r="D119" i="24"/>
  <c r="D120" i="24"/>
  <c r="D121" i="24"/>
  <c r="D122" i="24"/>
  <c r="D123" i="24"/>
  <c r="D124" i="24"/>
  <c r="D125" i="24"/>
  <c r="D126" i="24"/>
  <c r="D127" i="24"/>
  <c r="D128" i="24"/>
  <c r="D129" i="24"/>
  <c r="D130" i="24"/>
  <c r="D131" i="24"/>
  <c r="D132" i="24"/>
  <c r="D133" i="24"/>
  <c r="D134" i="24"/>
  <c r="D135" i="24"/>
  <c r="D136" i="24"/>
  <c r="D137" i="24"/>
  <c r="D138" i="24"/>
  <c r="D139" i="24"/>
  <c r="D140" i="24"/>
  <c r="D141" i="24"/>
  <c r="D142" i="24"/>
  <c r="D143" i="24"/>
  <c r="D144" i="24"/>
  <c r="D145" i="24"/>
  <c r="D146" i="24"/>
  <c r="D147" i="24"/>
  <c r="D148" i="24"/>
  <c r="D149" i="24"/>
  <c r="D150" i="24"/>
  <c r="D151" i="24"/>
  <c r="D152" i="24"/>
  <c r="D153" i="24"/>
  <c r="D154" i="24"/>
  <c r="D155" i="24"/>
  <c r="D156" i="24"/>
  <c r="D157" i="24"/>
  <c r="D158" i="24"/>
  <c r="D159" i="24"/>
  <c r="D160" i="24"/>
  <c r="D161" i="24"/>
  <c r="D162" i="24"/>
  <c r="D163" i="24"/>
  <c r="D164" i="24"/>
  <c r="D165" i="24"/>
  <c r="D166" i="24"/>
  <c r="D167" i="24"/>
  <c r="D168" i="24"/>
  <c r="D169" i="24"/>
  <c r="D170" i="24"/>
  <c r="D171" i="24"/>
  <c r="D172" i="24"/>
  <c r="D173" i="24"/>
  <c r="D174" i="24"/>
  <c r="D175" i="24"/>
  <c r="D176" i="24"/>
  <c r="D177" i="24"/>
  <c r="D178" i="24"/>
  <c r="D179" i="24"/>
  <c r="D180" i="24"/>
  <c r="D181" i="24"/>
  <c r="D182" i="24"/>
  <c r="D183" i="24"/>
  <c r="D184" i="24"/>
  <c r="D185" i="24"/>
  <c r="D186" i="24"/>
  <c r="D187" i="24"/>
  <c r="D188" i="24"/>
  <c r="D189" i="24"/>
  <c r="D190" i="24"/>
  <c r="D191" i="24"/>
  <c r="D192" i="24"/>
  <c r="D193" i="24"/>
  <c r="D194" i="24"/>
  <c r="D195" i="24"/>
  <c r="D196" i="24"/>
  <c r="D197" i="24"/>
  <c r="D198" i="24"/>
  <c r="D199" i="24"/>
  <c r="D200" i="24"/>
  <c r="D201" i="24"/>
  <c r="D202" i="24"/>
  <c r="D203" i="24"/>
  <c r="D204" i="24"/>
  <c r="D205" i="24"/>
  <c r="D206" i="24"/>
  <c r="D207" i="24"/>
  <c r="D208" i="24"/>
  <c r="D209" i="24"/>
  <c r="D210" i="24"/>
  <c r="D211" i="24"/>
  <c r="D212" i="24"/>
  <c r="D213" i="24"/>
  <c r="D214" i="24"/>
  <c r="D215" i="24"/>
  <c r="D216" i="24"/>
  <c r="D217" i="24"/>
  <c r="D218" i="24"/>
  <c r="D219" i="24"/>
  <c r="D220" i="24"/>
  <c r="D221" i="24"/>
  <c r="D222" i="24"/>
  <c r="D223" i="24"/>
  <c r="D224" i="24"/>
  <c r="D225" i="24"/>
  <c r="D226" i="24"/>
  <c r="D227" i="24"/>
  <c r="D228" i="24"/>
  <c r="D229" i="24"/>
  <c r="D230" i="24"/>
  <c r="D231" i="24"/>
  <c r="D232" i="24"/>
  <c r="D233" i="24"/>
  <c r="D234" i="24"/>
  <c r="D235" i="24"/>
  <c r="D236" i="24"/>
  <c r="D237" i="24"/>
  <c r="D238" i="24"/>
  <c r="D239" i="24"/>
  <c r="D240" i="24"/>
  <c r="D241" i="24"/>
  <c r="D242" i="24"/>
  <c r="D243" i="24"/>
  <c r="D244" i="24"/>
  <c r="D245" i="24"/>
  <c r="D246" i="24"/>
  <c r="D247" i="24"/>
  <c r="D248" i="24"/>
  <c r="D249" i="24"/>
  <c r="D250" i="24"/>
  <c r="D251" i="24"/>
  <c r="D252" i="24"/>
  <c r="D253" i="24"/>
  <c r="D254" i="24"/>
  <c r="D255" i="24"/>
  <c r="D256" i="24"/>
  <c r="D257" i="24"/>
  <c r="D258" i="24"/>
  <c r="D259" i="24"/>
  <c r="D260" i="24"/>
  <c r="D261" i="24"/>
  <c r="D262" i="24"/>
  <c r="D263" i="24"/>
  <c r="D264" i="24"/>
  <c r="D265" i="24"/>
  <c r="D266" i="24"/>
  <c r="D267" i="24"/>
  <c r="D268" i="24"/>
  <c r="D269" i="24"/>
  <c r="D270" i="24"/>
  <c r="D271" i="24"/>
  <c r="D272" i="24"/>
  <c r="D273" i="24"/>
  <c r="D274" i="24"/>
  <c r="D275" i="24"/>
  <c r="D276" i="24"/>
  <c r="D277" i="24"/>
  <c r="D278" i="24"/>
  <c r="D279" i="24"/>
  <c r="D280" i="24"/>
  <c r="D281" i="24"/>
  <c r="D282" i="24"/>
  <c r="D283" i="24"/>
  <c r="D284" i="24"/>
  <c r="D285" i="24"/>
  <c r="D286" i="24"/>
  <c r="D287" i="24"/>
  <c r="D288" i="24"/>
  <c r="D289" i="24"/>
  <c r="D290" i="24"/>
  <c r="D291" i="24"/>
  <c r="D292" i="24"/>
  <c r="D293" i="24"/>
  <c r="D294" i="24"/>
  <c r="D295" i="24"/>
  <c r="D296" i="24"/>
  <c r="D297" i="24"/>
  <c r="D298" i="24"/>
  <c r="D299" i="24"/>
  <c r="D300" i="24"/>
  <c r="D301" i="24"/>
  <c r="D302" i="24"/>
  <c r="D303" i="24"/>
  <c r="D304" i="24"/>
  <c r="D305" i="24"/>
  <c r="D306" i="24"/>
  <c r="D307" i="24"/>
  <c r="D308" i="24"/>
  <c r="D309" i="24"/>
  <c r="D310" i="24"/>
  <c r="D311" i="24"/>
  <c r="D312" i="24"/>
  <c r="D313" i="24"/>
  <c r="D314" i="24"/>
  <c r="D315" i="24"/>
  <c r="D316" i="24"/>
  <c r="D317" i="24"/>
  <c r="D318" i="24"/>
  <c r="D319" i="24"/>
  <c r="D320" i="24"/>
  <c r="D321" i="24"/>
  <c r="D322" i="24"/>
  <c r="D323" i="24"/>
  <c r="D324" i="24"/>
  <c r="D325" i="24"/>
  <c r="D326" i="24"/>
  <c r="D327" i="24"/>
  <c r="D328" i="24"/>
  <c r="D329" i="24"/>
  <c r="D330" i="24"/>
  <c r="D331" i="24"/>
  <c r="D332" i="24"/>
  <c r="D333" i="24"/>
  <c r="D334" i="24"/>
  <c r="D335" i="24"/>
  <c r="D336" i="24"/>
  <c r="D337" i="24"/>
  <c r="D338" i="24"/>
  <c r="D339" i="24"/>
  <c r="D340" i="24"/>
  <c r="D341" i="24"/>
  <c r="D342" i="24"/>
  <c r="D343" i="24"/>
  <c r="D344" i="24"/>
  <c r="D345" i="24"/>
  <c r="D346" i="24"/>
  <c r="D347" i="24"/>
  <c r="D348" i="24"/>
  <c r="D349" i="24"/>
  <c r="D350" i="24"/>
  <c r="D351" i="24"/>
  <c r="D352" i="24"/>
  <c r="D353" i="24"/>
  <c r="D354" i="24"/>
  <c r="D355" i="24"/>
  <c r="D356" i="24"/>
  <c r="D357" i="24"/>
  <c r="D358" i="24"/>
  <c r="D359" i="24"/>
  <c r="D360" i="24"/>
  <c r="D361" i="24"/>
  <c r="D362" i="24"/>
  <c r="D363" i="24"/>
  <c r="D364" i="24"/>
  <c r="D365" i="24"/>
  <c r="D366" i="24"/>
  <c r="D367" i="24"/>
  <c r="D368" i="24"/>
  <c r="D369" i="24"/>
  <c r="D370" i="24"/>
  <c r="D371" i="24"/>
  <c r="D372" i="24"/>
  <c r="D373" i="24"/>
  <c r="D374" i="24"/>
  <c r="D375" i="24"/>
  <c r="D376" i="24"/>
  <c r="D377" i="24"/>
  <c r="D378" i="24"/>
  <c r="D379" i="24"/>
  <c r="D380" i="24"/>
  <c r="D381" i="24"/>
  <c r="D382" i="24"/>
  <c r="D383" i="24"/>
  <c r="D384" i="24"/>
  <c r="D385" i="24"/>
  <c r="D386" i="24"/>
  <c r="D387" i="24"/>
  <c r="D388" i="24"/>
  <c r="D389" i="24"/>
  <c r="D390" i="24"/>
  <c r="D391" i="24"/>
  <c r="D392" i="24"/>
  <c r="D393" i="24"/>
  <c r="D394" i="24"/>
  <c r="D395" i="24"/>
  <c r="D396" i="24"/>
  <c r="D397" i="24"/>
  <c r="D398" i="24"/>
  <c r="D399" i="24"/>
  <c r="D400" i="24"/>
  <c r="D401" i="24"/>
  <c r="D402" i="24"/>
  <c r="D403" i="24"/>
  <c r="D404" i="24"/>
  <c r="D405" i="24"/>
  <c r="D406" i="24"/>
  <c r="D407" i="24"/>
  <c r="D408" i="24"/>
  <c r="D409" i="24"/>
  <c r="D410" i="24"/>
  <c r="D411" i="24"/>
  <c r="D412" i="24"/>
  <c r="D413" i="24"/>
  <c r="D414" i="24"/>
  <c r="D415" i="24"/>
  <c r="D416" i="24"/>
  <c r="D417" i="24"/>
  <c r="D418" i="24"/>
  <c r="D419" i="24"/>
  <c r="D420" i="24"/>
  <c r="D421" i="24"/>
  <c r="D422" i="24"/>
  <c r="D423" i="24"/>
  <c r="D424" i="24"/>
  <c r="D425" i="24"/>
  <c r="D426" i="24"/>
  <c r="D427" i="24"/>
  <c r="D428" i="24"/>
  <c r="D429" i="24"/>
  <c r="D430" i="24"/>
  <c r="D431" i="24"/>
  <c r="D432" i="24"/>
  <c r="D433" i="24"/>
  <c r="D434" i="24"/>
  <c r="D435" i="24"/>
  <c r="D436" i="24"/>
  <c r="D437" i="24"/>
  <c r="D438" i="24"/>
  <c r="D439" i="24"/>
  <c r="D440" i="24"/>
  <c r="D441" i="24"/>
  <c r="D442" i="24"/>
  <c r="D443" i="24"/>
  <c r="D444" i="24"/>
  <c r="D445" i="24"/>
  <c r="D446" i="24"/>
  <c r="D447" i="24"/>
  <c r="D448" i="24"/>
  <c r="D449" i="24"/>
  <c r="D450" i="24"/>
  <c r="D451" i="24"/>
  <c r="D452" i="24"/>
  <c r="D453" i="24"/>
  <c r="D454" i="24"/>
  <c r="D455" i="24"/>
  <c r="D456" i="24"/>
  <c r="D457" i="24"/>
  <c r="D458" i="24"/>
  <c r="D459" i="24"/>
  <c r="D460" i="24"/>
  <c r="D461" i="24"/>
  <c r="D462" i="24"/>
  <c r="D463" i="24"/>
  <c r="D464" i="24"/>
  <c r="D465" i="24"/>
  <c r="D466" i="24"/>
  <c r="D467" i="24"/>
  <c r="D468" i="24"/>
  <c r="D469" i="24"/>
  <c r="D470" i="24"/>
  <c r="D471" i="24"/>
  <c r="D472" i="24"/>
  <c r="D473" i="24"/>
  <c r="D474" i="24"/>
  <c r="D475" i="24"/>
  <c r="D476" i="24"/>
  <c r="D477" i="24"/>
  <c r="D478" i="24"/>
  <c r="D479" i="24"/>
  <c r="D480" i="24"/>
  <c r="D481" i="24"/>
  <c r="D482" i="24"/>
  <c r="D483" i="24"/>
  <c r="D484" i="24"/>
  <c r="D485" i="24"/>
  <c r="D486" i="24"/>
  <c r="D487" i="24"/>
  <c r="D488" i="24"/>
  <c r="D489" i="24"/>
  <c r="D490" i="24"/>
  <c r="D491" i="24"/>
  <c r="D492" i="24"/>
  <c r="D493" i="24"/>
  <c r="D494" i="24"/>
  <c r="D495" i="24"/>
  <c r="D496" i="24"/>
  <c r="D497" i="24"/>
  <c r="D498" i="24"/>
  <c r="D499" i="24"/>
  <c r="D500" i="24"/>
  <c r="D501" i="24"/>
  <c r="D502" i="24"/>
  <c r="D503" i="24"/>
  <c r="D504" i="24"/>
  <c r="D505" i="24"/>
  <c r="D506" i="24"/>
  <c r="D507" i="24"/>
  <c r="D508" i="24"/>
  <c r="D509" i="24"/>
  <c r="D510" i="24"/>
  <c r="D511" i="24"/>
  <c r="D512" i="24"/>
  <c r="D513" i="24"/>
  <c r="D514" i="24"/>
  <c r="D515" i="24"/>
  <c r="D516" i="24"/>
  <c r="D517" i="24"/>
  <c r="D518" i="24"/>
  <c r="D519" i="24"/>
  <c r="D520" i="24"/>
  <c r="D521" i="24"/>
  <c r="D522" i="24"/>
  <c r="D523" i="24"/>
  <c r="D524" i="24"/>
  <c r="D525" i="24"/>
  <c r="D526" i="24"/>
  <c r="D527" i="24"/>
  <c r="D528" i="24"/>
  <c r="D529" i="24"/>
  <c r="D530" i="24"/>
  <c r="D531" i="24"/>
  <c r="D532" i="24"/>
  <c r="D533" i="24"/>
  <c r="D534" i="24"/>
  <c r="D535" i="24"/>
  <c r="D536" i="24"/>
  <c r="D537" i="24"/>
  <c r="D538" i="24"/>
  <c r="D539" i="24"/>
  <c r="D540" i="24"/>
  <c r="D541" i="24"/>
  <c r="D542" i="24"/>
  <c r="D543" i="24"/>
  <c r="D544" i="24"/>
  <c r="D545" i="24"/>
  <c r="D546" i="24"/>
  <c r="D547" i="24"/>
  <c r="D548" i="24"/>
  <c r="D549" i="24"/>
  <c r="D550" i="24"/>
  <c r="D551" i="24"/>
  <c r="D552" i="24"/>
  <c r="D553" i="24"/>
  <c r="D554" i="24"/>
  <c r="D555" i="24"/>
  <c r="D556" i="24"/>
  <c r="D557" i="24"/>
  <c r="D558" i="24"/>
  <c r="D559" i="24"/>
  <c r="D560" i="24"/>
  <c r="D561" i="24"/>
  <c r="D562" i="24"/>
  <c r="D563" i="24"/>
  <c r="D564" i="24"/>
  <c r="D565" i="24"/>
  <c r="D566" i="24"/>
  <c r="D567" i="24"/>
  <c r="D568" i="24"/>
  <c r="D569" i="24"/>
  <c r="D570" i="24"/>
  <c r="D571" i="24"/>
  <c r="D572" i="24"/>
  <c r="D573" i="24"/>
  <c r="D574" i="24"/>
  <c r="D575" i="24"/>
  <c r="D576" i="24"/>
  <c r="D577" i="24"/>
  <c r="D578" i="24"/>
  <c r="D579" i="24"/>
  <c r="D580" i="24"/>
  <c r="D581" i="24"/>
  <c r="D582" i="24"/>
  <c r="D583" i="24"/>
  <c r="D584" i="24"/>
  <c r="D585" i="24"/>
  <c r="D586" i="24"/>
  <c r="D587" i="24"/>
  <c r="D588" i="24"/>
  <c r="D589" i="24"/>
  <c r="D590" i="24"/>
  <c r="D591" i="24"/>
  <c r="D592" i="24"/>
  <c r="D593" i="24"/>
  <c r="D594" i="24"/>
  <c r="D595" i="24"/>
  <c r="D596" i="24"/>
  <c r="D597" i="24"/>
  <c r="D598" i="24"/>
  <c r="D599" i="24"/>
  <c r="D600" i="24"/>
  <c r="D601" i="24"/>
  <c r="D602" i="24"/>
  <c r="D603" i="24"/>
  <c r="D604" i="24"/>
  <c r="D605" i="24"/>
  <c r="D5" i="24"/>
  <c r="D6" i="13"/>
  <c r="D7" i="13"/>
  <c r="D8" i="13"/>
  <c r="D9" i="13"/>
  <c r="D10" i="13"/>
  <c r="D11" i="13"/>
  <c r="D12" i="13"/>
  <c r="D13" i="13"/>
  <c r="D14" i="13"/>
  <c r="D15" i="13"/>
  <c r="D16" i="13"/>
  <c r="D17" i="13"/>
  <c r="D18" i="13"/>
  <c r="D19" i="13"/>
  <c r="D20" i="13"/>
  <c r="D21" i="13"/>
  <c r="D22" i="13"/>
  <c r="D23" i="13"/>
  <c r="D24" i="13"/>
  <c r="D25" i="13"/>
  <c r="D26" i="13"/>
  <c r="D27" i="13"/>
  <c r="D28" i="13"/>
  <c r="D29" i="13"/>
  <c r="D30" i="13"/>
  <c r="D31" i="13"/>
  <c r="D32" i="13"/>
  <c r="D33" i="13"/>
  <c r="D34" i="13"/>
  <c r="D35" i="13"/>
  <c r="D36" i="13"/>
  <c r="D37" i="13"/>
  <c r="D38" i="13"/>
  <c r="D39" i="13"/>
  <c r="D40" i="13"/>
  <c r="D41" i="13"/>
  <c r="D42" i="13"/>
  <c r="D43" i="13"/>
  <c r="D44" i="13"/>
  <c r="D45" i="13"/>
  <c r="D46" i="13"/>
  <c r="D47" i="13"/>
  <c r="D48" i="13"/>
  <c r="D49" i="13"/>
  <c r="D50" i="13"/>
  <c r="D51" i="13"/>
  <c r="D52" i="13"/>
  <c r="D53" i="13"/>
  <c r="D54" i="13"/>
  <c r="D55" i="13"/>
  <c r="D56" i="13"/>
  <c r="D57" i="13"/>
  <c r="D58" i="13"/>
  <c r="D59" i="13"/>
  <c r="D60" i="13"/>
  <c r="D61" i="13"/>
  <c r="D62" i="13"/>
  <c r="D63" i="13"/>
  <c r="D64" i="13"/>
  <c r="D65" i="13"/>
  <c r="D66" i="13"/>
  <c r="D67" i="13"/>
  <c r="D68" i="13"/>
  <c r="D69" i="13"/>
  <c r="D70" i="13"/>
  <c r="D71" i="13"/>
  <c r="D72" i="13"/>
  <c r="D73" i="13"/>
  <c r="D74" i="13"/>
  <c r="D75" i="13"/>
  <c r="D76" i="13"/>
  <c r="D77" i="13"/>
  <c r="D78" i="13"/>
  <c r="D79" i="13"/>
  <c r="D80" i="13"/>
  <c r="D81" i="13"/>
  <c r="D82" i="13"/>
  <c r="D83" i="13"/>
  <c r="D84" i="13"/>
  <c r="D85" i="13"/>
  <c r="D86" i="13"/>
  <c r="D87" i="13"/>
  <c r="D88" i="13"/>
  <c r="D89" i="13"/>
  <c r="D90" i="13"/>
  <c r="D91" i="13"/>
  <c r="D92" i="13"/>
  <c r="D93" i="13"/>
  <c r="D94" i="13"/>
  <c r="D95" i="13"/>
  <c r="D96" i="13"/>
  <c r="D97" i="13"/>
  <c r="D98" i="13"/>
  <c r="D99" i="13"/>
  <c r="D100" i="13"/>
  <c r="D101" i="13"/>
  <c r="D102" i="13"/>
  <c r="D103" i="13"/>
  <c r="D104" i="13"/>
  <c r="D105" i="13"/>
  <c r="D106" i="13"/>
  <c r="D107" i="13"/>
  <c r="D108" i="13"/>
  <c r="D109" i="13"/>
  <c r="D110" i="13"/>
  <c r="D111" i="13"/>
  <c r="D112" i="13"/>
  <c r="D113" i="13"/>
  <c r="D114" i="13"/>
  <c r="D115" i="13"/>
  <c r="D116" i="13"/>
  <c r="D117" i="13"/>
  <c r="D118" i="13"/>
  <c r="D119" i="13"/>
  <c r="D120" i="13"/>
  <c r="D121" i="13"/>
  <c r="D122" i="13"/>
  <c r="D123" i="13"/>
  <c r="D124" i="13"/>
  <c r="D125" i="13"/>
  <c r="D126" i="13"/>
  <c r="D127" i="13"/>
  <c r="D128" i="13"/>
  <c r="D129" i="13"/>
  <c r="D130" i="13"/>
  <c r="D131" i="13"/>
  <c r="D132" i="13"/>
  <c r="D133" i="13"/>
  <c r="D134" i="13"/>
  <c r="D135" i="13"/>
  <c r="D136" i="13"/>
  <c r="D137" i="13"/>
  <c r="D138" i="13"/>
  <c r="D139" i="13"/>
  <c r="D140" i="13"/>
  <c r="D141" i="13"/>
  <c r="D142" i="13"/>
  <c r="D143" i="13"/>
  <c r="D144" i="13"/>
  <c r="D145" i="13"/>
  <c r="D146" i="13"/>
  <c r="D147" i="13"/>
  <c r="D148" i="13"/>
  <c r="D149" i="13"/>
  <c r="D150" i="13"/>
  <c r="D151" i="13"/>
  <c r="D152" i="13"/>
  <c r="D153" i="13"/>
  <c r="D154" i="13"/>
  <c r="D155" i="13"/>
  <c r="D156" i="13"/>
  <c r="D157" i="13"/>
  <c r="D158" i="13"/>
  <c r="D159" i="13"/>
  <c r="D160" i="13"/>
  <c r="D161" i="13"/>
  <c r="D162" i="13"/>
  <c r="D163" i="13"/>
  <c r="D164" i="13"/>
  <c r="D165" i="13"/>
  <c r="D166" i="13"/>
  <c r="D167" i="13"/>
  <c r="D168" i="13"/>
  <c r="D169" i="13"/>
  <c r="D170" i="13"/>
  <c r="D171" i="13"/>
  <c r="D172" i="13"/>
  <c r="D173" i="13"/>
  <c r="D174" i="13"/>
  <c r="D175" i="13"/>
  <c r="D176" i="13"/>
  <c r="D177" i="13"/>
  <c r="D178" i="13"/>
  <c r="D179" i="13"/>
  <c r="D180" i="13"/>
  <c r="D181" i="13"/>
  <c r="D182" i="13"/>
  <c r="D183" i="13"/>
  <c r="D184" i="13"/>
  <c r="D185" i="13"/>
  <c r="D186" i="13"/>
  <c r="D187" i="13"/>
  <c r="D188" i="13"/>
  <c r="D189" i="13"/>
  <c r="D190" i="13"/>
  <c r="D191" i="13"/>
  <c r="D192" i="13"/>
  <c r="D193" i="13"/>
  <c r="D194" i="13"/>
  <c r="D195" i="13"/>
  <c r="D196" i="13"/>
  <c r="D197" i="13"/>
  <c r="D198" i="13"/>
  <c r="D199" i="13"/>
  <c r="D200" i="13"/>
  <c r="D201" i="13"/>
  <c r="D202" i="13"/>
  <c r="D203" i="13"/>
  <c r="D204" i="13"/>
  <c r="D205" i="13"/>
  <c r="D206" i="13"/>
  <c r="D207" i="13"/>
  <c r="D208" i="13"/>
  <c r="D209" i="13"/>
  <c r="D210" i="13"/>
  <c r="D211" i="13"/>
  <c r="D212" i="13"/>
  <c r="D213" i="13"/>
  <c r="D214" i="13"/>
  <c r="D215" i="13"/>
  <c r="D216" i="13"/>
  <c r="D217" i="13"/>
  <c r="D218" i="13"/>
  <c r="D219" i="13"/>
  <c r="D220" i="13"/>
  <c r="D221" i="13"/>
  <c r="D222" i="13"/>
  <c r="D223" i="13"/>
  <c r="D224" i="13"/>
  <c r="D225" i="13"/>
  <c r="D226" i="13"/>
  <c r="D227" i="13"/>
  <c r="D228" i="13"/>
  <c r="D229" i="13"/>
  <c r="D230" i="13"/>
  <c r="D231" i="13"/>
  <c r="D232" i="13"/>
  <c r="D233" i="13"/>
  <c r="D234" i="13"/>
  <c r="D235" i="13"/>
  <c r="D236" i="13"/>
  <c r="D237" i="13"/>
  <c r="D238" i="13"/>
  <c r="D239" i="13"/>
  <c r="D240" i="13"/>
  <c r="D241" i="13"/>
  <c r="D242" i="13"/>
  <c r="D243" i="13"/>
  <c r="D244" i="13"/>
  <c r="D245" i="13"/>
  <c r="D246" i="13"/>
  <c r="D247" i="13"/>
  <c r="D248" i="13"/>
  <c r="D249" i="13"/>
  <c r="D250" i="13"/>
  <c r="D251" i="13"/>
  <c r="D252" i="13"/>
  <c r="D253" i="13"/>
  <c r="D254" i="13"/>
  <c r="D255" i="13"/>
  <c r="D256" i="13"/>
  <c r="D257" i="13"/>
  <c r="D258" i="13"/>
  <c r="D259" i="13"/>
  <c r="D260" i="13"/>
  <c r="D261" i="13"/>
  <c r="D262" i="13"/>
  <c r="D263" i="13"/>
  <c r="D264" i="13"/>
  <c r="D265" i="13"/>
  <c r="D266" i="13"/>
  <c r="D267" i="13"/>
  <c r="D268" i="13"/>
  <c r="D269" i="13"/>
  <c r="D270" i="13"/>
  <c r="D271" i="13"/>
  <c r="D272" i="13"/>
  <c r="D273" i="13"/>
  <c r="D274" i="13"/>
  <c r="D275" i="13"/>
  <c r="D276" i="13"/>
  <c r="D277" i="13"/>
  <c r="D278" i="13"/>
  <c r="D279" i="13"/>
  <c r="D280" i="13"/>
  <c r="D281" i="13"/>
  <c r="D282" i="13"/>
  <c r="D283" i="13"/>
  <c r="D284" i="13"/>
  <c r="D285" i="13"/>
  <c r="D286" i="13"/>
  <c r="D287" i="13"/>
  <c r="D288" i="13"/>
  <c r="D289" i="13"/>
  <c r="D290" i="13"/>
  <c r="D291" i="13"/>
  <c r="D292" i="13"/>
  <c r="D293" i="13"/>
  <c r="D294" i="13"/>
  <c r="D295" i="13"/>
  <c r="D296" i="13"/>
  <c r="D297" i="13"/>
  <c r="D298" i="13"/>
  <c r="D299" i="13"/>
  <c r="D300" i="13"/>
  <c r="D301" i="13"/>
  <c r="D302" i="13"/>
  <c r="D303" i="13"/>
  <c r="D304" i="13"/>
  <c r="D305" i="13"/>
  <c r="D306" i="13"/>
  <c r="D307" i="13"/>
  <c r="D308" i="13"/>
  <c r="D309" i="13"/>
  <c r="D310" i="13"/>
  <c r="D311" i="13"/>
  <c r="D312" i="13"/>
  <c r="D313" i="13"/>
  <c r="D314" i="13"/>
  <c r="D315" i="13"/>
  <c r="D316" i="13"/>
  <c r="D317" i="13"/>
  <c r="D318" i="13"/>
  <c r="D319" i="13"/>
  <c r="D320" i="13"/>
  <c r="D321" i="13"/>
  <c r="D322" i="13"/>
  <c r="D323" i="13"/>
  <c r="D324" i="13"/>
  <c r="D325" i="13"/>
  <c r="D326" i="13"/>
  <c r="D327" i="13"/>
  <c r="D328" i="13"/>
  <c r="D329" i="13"/>
  <c r="D330" i="13"/>
  <c r="D331" i="13"/>
  <c r="D332" i="13"/>
  <c r="D333" i="13"/>
  <c r="D334" i="13"/>
  <c r="D335" i="13"/>
  <c r="D336" i="13"/>
  <c r="D337" i="13"/>
  <c r="D338" i="13"/>
  <c r="D339" i="13"/>
  <c r="D340" i="13"/>
  <c r="D341" i="13"/>
  <c r="D342" i="13"/>
  <c r="D343" i="13"/>
  <c r="D344" i="13"/>
  <c r="D345" i="13"/>
  <c r="D346" i="13"/>
  <c r="D347" i="13"/>
  <c r="D348" i="13"/>
  <c r="D349" i="13"/>
  <c r="D350" i="13"/>
  <c r="D351" i="13"/>
  <c r="D352" i="13"/>
  <c r="D353" i="13"/>
  <c r="D354" i="13"/>
  <c r="D355" i="13"/>
  <c r="D356" i="13"/>
  <c r="D357" i="13"/>
  <c r="D358" i="13"/>
  <c r="D359" i="13"/>
  <c r="D360" i="13"/>
  <c r="D361" i="13"/>
  <c r="D362" i="13"/>
  <c r="D363" i="13"/>
  <c r="D364" i="13"/>
  <c r="D365" i="13"/>
  <c r="D366" i="13"/>
  <c r="D367" i="13"/>
  <c r="D368" i="13"/>
  <c r="D369" i="13"/>
  <c r="D370" i="13"/>
  <c r="D371" i="13"/>
  <c r="D372" i="13"/>
  <c r="D373" i="13"/>
  <c r="D374" i="13"/>
  <c r="D375" i="13"/>
  <c r="D376" i="13"/>
  <c r="D377" i="13"/>
  <c r="D378" i="13"/>
  <c r="D379" i="13"/>
  <c r="D380" i="13"/>
  <c r="D381" i="13"/>
  <c r="D382" i="13"/>
  <c r="D383" i="13"/>
  <c r="D384" i="13"/>
  <c r="D385" i="13"/>
  <c r="D386" i="13"/>
  <c r="D387" i="13"/>
  <c r="D388" i="13"/>
  <c r="D389" i="13"/>
  <c r="D390" i="13"/>
  <c r="D391" i="13"/>
  <c r="D392" i="13"/>
  <c r="D393" i="13"/>
  <c r="D394" i="13"/>
  <c r="D395" i="13"/>
  <c r="D396" i="13"/>
  <c r="D397" i="13"/>
  <c r="D398" i="13"/>
  <c r="D399" i="13"/>
  <c r="D400" i="13"/>
  <c r="D401" i="13"/>
  <c r="D402" i="13"/>
  <c r="D403" i="13"/>
  <c r="D404" i="13"/>
  <c r="D405" i="13"/>
  <c r="D406" i="13"/>
  <c r="D407" i="13"/>
  <c r="D408" i="13"/>
  <c r="D409" i="13"/>
  <c r="D410" i="13"/>
  <c r="D411" i="13"/>
  <c r="D412" i="13"/>
  <c r="D413" i="13"/>
  <c r="D414" i="13"/>
  <c r="D415" i="13"/>
  <c r="D416" i="13"/>
  <c r="D417" i="13"/>
  <c r="D418" i="13"/>
  <c r="D419" i="13"/>
  <c r="D420" i="13"/>
  <c r="D421" i="13"/>
  <c r="D422" i="13"/>
  <c r="D423" i="13"/>
  <c r="D424" i="13"/>
  <c r="D425" i="13"/>
  <c r="D426" i="13"/>
  <c r="D427" i="13"/>
  <c r="D428" i="13"/>
  <c r="D429" i="13"/>
  <c r="D430" i="13"/>
  <c r="D431" i="13"/>
  <c r="D432" i="13"/>
  <c r="D433" i="13"/>
  <c r="D434" i="13"/>
  <c r="D435" i="13"/>
  <c r="D436" i="13"/>
  <c r="D437" i="13"/>
  <c r="D438" i="13"/>
  <c r="D439" i="13"/>
  <c r="D440" i="13"/>
  <c r="D441" i="13"/>
  <c r="D442" i="13"/>
  <c r="D443" i="13"/>
  <c r="D444" i="13"/>
  <c r="D445" i="13"/>
  <c r="D446" i="13"/>
  <c r="D447" i="13"/>
  <c r="D448" i="13"/>
  <c r="D449" i="13"/>
  <c r="D450" i="13"/>
  <c r="D451" i="13"/>
  <c r="D452" i="13"/>
  <c r="D453" i="13"/>
  <c r="D454" i="13"/>
  <c r="D455" i="13"/>
  <c r="D456" i="13"/>
  <c r="D457" i="13"/>
  <c r="D458" i="13"/>
  <c r="D459" i="13"/>
  <c r="D460" i="13"/>
  <c r="D461" i="13"/>
  <c r="D462" i="13"/>
  <c r="D463" i="13"/>
  <c r="D464" i="13"/>
  <c r="D465" i="13"/>
  <c r="D466" i="13"/>
  <c r="D467" i="13"/>
  <c r="D468" i="13"/>
  <c r="D469" i="13"/>
  <c r="D470" i="13"/>
  <c r="D471" i="13"/>
  <c r="D472" i="13"/>
  <c r="D473" i="13"/>
  <c r="D474" i="13"/>
  <c r="D475" i="13"/>
  <c r="D476" i="13"/>
  <c r="D477" i="13"/>
  <c r="D478" i="13"/>
  <c r="D479" i="13"/>
  <c r="D480" i="13"/>
  <c r="D481" i="13"/>
  <c r="D482" i="13"/>
  <c r="D483" i="13"/>
  <c r="D484" i="13"/>
  <c r="D485" i="13"/>
  <c r="D486" i="13"/>
  <c r="D487" i="13"/>
  <c r="D488" i="13"/>
  <c r="D489" i="13"/>
  <c r="D490" i="13"/>
  <c r="D491" i="13"/>
  <c r="D492" i="13"/>
  <c r="D493" i="13"/>
  <c r="D494" i="13"/>
  <c r="D495" i="13"/>
  <c r="D496" i="13"/>
  <c r="D497" i="13"/>
  <c r="D498" i="13"/>
  <c r="D499" i="13"/>
  <c r="D500" i="13"/>
  <c r="D501" i="13"/>
  <c r="D502" i="13"/>
  <c r="D503" i="13"/>
  <c r="D504" i="13"/>
  <c r="D505" i="13"/>
  <c r="D506" i="13"/>
  <c r="D507" i="13"/>
  <c r="D508" i="13"/>
  <c r="D509" i="13"/>
  <c r="D510" i="13"/>
  <c r="D511" i="13"/>
  <c r="D512" i="13"/>
  <c r="D513" i="13"/>
  <c r="D514" i="13"/>
  <c r="D515" i="13"/>
  <c r="D516" i="13"/>
  <c r="D517" i="13"/>
  <c r="D518" i="13"/>
  <c r="D519" i="13"/>
  <c r="D520" i="13"/>
  <c r="D521" i="13"/>
  <c r="D522" i="13"/>
  <c r="D523" i="13"/>
  <c r="D524" i="13"/>
  <c r="D525" i="13"/>
  <c r="D526" i="13"/>
  <c r="D527" i="13"/>
  <c r="D528" i="13"/>
  <c r="D529" i="13"/>
  <c r="D530" i="13"/>
  <c r="D531" i="13"/>
  <c r="D532" i="13"/>
  <c r="D533" i="13"/>
  <c r="D534" i="13"/>
  <c r="D535" i="13"/>
  <c r="D536" i="13"/>
  <c r="D537" i="13"/>
  <c r="D538" i="13"/>
  <c r="D539" i="13"/>
  <c r="D540" i="13"/>
  <c r="D541" i="13"/>
  <c r="D542" i="13"/>
  <c r="D543" i="13"/>
  <c r="D544" i="13"/>
  <c r="D545" i="13"/>
  <c r="D546" i="13"/>
  <c r="D547" i="13"/>
  <c r="D548" i="13"/>
  <c r="D549" i="13"/>
  <c r="D550" i="13"/>
  <c r="D551" i="13"/>
  <c r="D552" i="13"/>
  <c r="D553" i="13"/>
  <c r="D554" i="13"/>
  <c r="D555" i="13"/>
  <c r="D556" i="13"/>
  <c r="D557" i="13"/>
  <c r="D558" i="13"/>
  <c r="D559" i="13"/>
  <c r="D560" i="13"/>
  <c r="D561" i="13"/>
  <c r="D562" i="13"/>
  <c r="D563" i="13"/>
  <c r="D564" i="13"/>
  <c r="D565" i="13"/>
  <c r="D566" i="13"/>
  <c r="D567" i="13"/>
  <c r="D568" i="13"/>
  <c r="D569" i="13"/>
  <c r="D570" i="13"/>
  <c r="D571" i="13"/>
  <c r="D572" i="13"/>
  <c r="D573" i="13"/>
  <c r="D574" i="13"/>
  <c r="D575" i="13"/>
  <c r="D576" i="13"/>
  <c r="D577" i="13"/>
  <c r="D578" i="13"/>
  <c r="D579" i="13"/>
  <c r="D580" i="13"/>
  <c r="D581" i="13"/>
  <c r="D582" i="13"/>
  <c r="D583" i="13"/>
  <c r="D584" i="13"/>
  <c r="D585" i="13"/>
  <c r="D586" i="13"/>
  <c r="D587" i="13"/>
  <c r="D588" i="13"/>
  <c r="D589" i="13"/>
  <c r="D590" i="13"/>
  <c r="D591" i="13"/>
  <c r="D592" i="13"/>
  <c r="D593" i="13"/>
  <c r="D594" i="13"/>
  <c r="D595" i="13"/>
  <c r="D596" i="13"/>
  <c r="D597" i="13"/>
  <c r="D598" i="13"/>
  <c r="D599" i="13"/>
  <c r="D600" i="13"/>
  <c r="D601" i="13"/>
  <c r="D602" i="13"/>
  <c r="D603" i="13"/>
  <c r="D604" i="13"/>
  <c r="D605" i="13"/>
  <c r="D5" i="13"/>
  <c r="C225" i="44"/>
  <c r="C224" i="44"/>
  <c r="C223" i="44"/>
  <c r="C222" i="44"/>
  <c r="C221" i="44"/>
  <c r="C220" i="44"/>
  <c r="C219" i="44"/>
  <c r="C218" i="44"/>
  <c r="C217" i="44"/>
  <c r="C216" i="44"/>
  <c r="C214" i="44"/>
  <c r="C213" i="44"/>
  <c r="C212" i="44"/>
  <c r="C211" i="44"/>
  <c r="C210" i="44"/>
  <c r="C209" i="44"/>
  <c r="C208" i="44"/>
  <c r="C207" i="44"/>
  <c r="C206" i="44"/>
  <c r="C205" i="44"/>
  <c r="C203" i="44"/>
  <c r="C202" i="44"/>
  <c r="C201" i="44"/>
  <c r="C200" i="44"/>
  <c r="C199" i="44"/>
  <c r="C198" i="44"/>
  <c r="C197" i="44"/>
  <c r="C196" i="44"/>
  <c r="C195" i="44"/>
  <c r="C194" i="44"/>
  <c r="C192" i="44"/>
  <c r="C191" i="44"/>
  <c r="C190" i="44"/>
  <c r="C189" i="44"/>
  <c r="C188" i="44"/>
  <c r="C187" i="44"/>
  <c r="C186" i="44"/>
  <c r="C185" i="44"/>
  <c r="C184" i="44"/>
  <c r="C183" i="44"/>
  <c r="C181" i="44"/>
  <c r="C180" i="44"/>
  <c r="C179" i="44"/>
  <c r="C178" i="44"/>
  <c r="C177" i="44"/>
  <c r="C176" i="44"/>
  <c r="C175" i="44"/>
  <c r="C174" i="44"/>
  <c r="C173" i="44"/>
  <c r="C172" i="44"/>
  <c r="C170" i="44"/>
  <c r="C169" i="44"/>
  <c r="C168" i="44"/>
  <c r="C167" i="44"/>
  <c r="C166" i="44"/>
  <c r="C165" i="44"/>
  <c r="C164" i="44"/>
  <c r="C163" i="44"/>
  <c r="C162" i="44"/>
  <c r="C161" i="44"/>
  <c r="C159" i="44"/>
  <c r="C158" i="44"/>
  <c r="C157" i="44"/>
  <c r="C156" i="44"/>
  <c r="C155" i="44"/>
  <c r="C154" i="44"/>
  <c r="C153" i="44"/>
  <c r="C152" i="44"/>
  <c r="C151" i="44"/>
  <c r="C150" i="44"/>
  <c r="C148" i="44"/>
  <c r="C147" i="44"/>
  <c r="C146" i="44"/>
  <c r="C145" i="44"/>
  <c r="C144" i="44"/>
  <c r="C143" i="44"/>
  <c r="C142" i="44"/>
  <c r="C141" i="44"/>
  <c r="C140" i="44"/>
  <c r="D6" i="30"/>
  <c r="D7" i="30"/>
  <c r="D8" i="30"/>
  <c r="D9" i="30"/>
  <c r="D10" i="30"/>
  <c r="D11" i="30"/>
  <c r="D12" i="30"/>
  <c r="D13" i="30"/>
  <c r="D14" i="30"/>
  <c r="D15" i="30"/>
  <c r="D16" i="30"/>
  <c r="D17" i="30"/>
  <c r="D18" i="30"/>
  <c r="D19" i="30"/>
  <c r="D20" i="30"/>
  <c r="D21" i="30"/>
  <c r="D22" i="30"/>
  <c r="D23" i="30"/>
  <c r="D24" i="30"/>
  <c r="D25" i="30"/>
  <c r="D26" i="30"/>
  <c r="D27" i="30"/>
  <c r="D28" i="30"/>
  <c r="D29" i="30"/>
  <c r="D30" i="30"/>
  <c r="D31" i="30"/>
  <c r="D32" i="30"/>
  <c r="D33" i="30"/>
  <c r="D34" i="30"/>
  <c r="D35" i="30"/>
  <c r="D36" i="30"/>
  <c r="D37" i="30"/>
  <c r="D38" i="30"/>
  <c r="D39" i="30"/>
  <c r="D40" i="30"/>
  <c r="D41" i="30"/>
  <c r="D42" i="30"/>
  <c r="D43" i="30"/>
  <c r="D44" i="30"/>
  <c r="D45" i="30"/>
  <c r="D46" i="30"/>
  <c r="D47" i="30"/>
  <c r="D48" i="30"/>
  <c r="D49" i="30"/>
  <c r="D50" i="30"/>
  <c r="D51" i="30"/>
  <c r="D52" i="30"/>
  <c r="D53" i="30"/>
  <c r="D54" i="30"/>
  <c r="D55" i="30"/>
  <c r="D56" i="30"/>
  <c r="D57" i="30"/>
  <c r="D58" i="30"/>
  <c r="D59" i="30"/>
  <c r="D60" i="30"/>
  <c r="D61" i="30"/>
  <c r="D62" i="30"/>
  <c r="D63" i="30"/>
  <c r="D64" i="30"/>
  <c r="D65" i="30"/>
  <c r="D66" i="30"/>
  <c r="D67" i="30"/>
  <c r="D68" i="30"/>
  <c r="D69" i="30"/>
  <c r="D70" i="30"/>
  <c r="D71" i="30"/>
  <c r="D72" i="30"/>
  <c r="D73" i="30"/>
  <c r="D74" i="30"/>
  <c r="D75" i="30"/>
  <c r="D76" i="30"/>
  <c r="D77" i="30"/>
  <c r="D78" i="30"/>
  <c r="D79" i="30"/>
  <c r="D80" i="30"/>
  <c r="D81" i="30"/>
  <c r="D82" i="30"/>
  <c r="D83" i="30"/>
  <c r="D84" i="30"/>
  <c r="D85" i="30"/>
  <c r="D86" i="30"/>
  <c r="D87" i="30"/>
  <c r="D88" i="30"/>
  <c r="D89" i="30"/>
  <c r="D90" i="30"/>
  <c r="D91" i="30"/>
  <c r="D92" i="30"/>
  <c r="D93" i="30"/>
  <c r="D94" i="30"/>
  <c r="D95" i="30"/>
  <c r="D96" i="30"/>
  <c r="D97" i="30"/>
  <c r="D98" i="30"/>
  <c r="D99" i="30"/>
  <c r="D100" i="30"/>
  <c r="D101" i="30"/>
  <c r="D102" i="30"/>
  <c r="D103" i="30"/>
  <c r="D104" i="30"/>
  <c r="D105" i="30"/>
  <c r="D106" i="30"/>
  <c r="D107" i="30"/>
  <c r="D108" i="30"/>
  <c r="D109" i="30"/>
  <c r="D110" i="30"/>
  <c r="D111" i="30"/>
  <c r="D112" i="30"/>
  <c r="D113" i="30"/>
  <c r="D114" i="30"/>
  <c r="D115" i="30"/>
  <c r="D116" i="30"/>
  <c r="D117" i="30"/>
  <c r="D118" i="30"/>
  <c r="D119" i="30"/>
  <c r="D120" i="30"/>
  <c r="D121" i="30"/>
  <c r="D122" i="30"/>
  <c r="D123" i="30"/>
  <c r="D124" i="30"/>
  <c r="D125" i="30"/>
  <c r="D126" i="30"/>
  <c r="D127" i="30"/>
  <c r="D128" i="30"/>
  <c r="D129" i="30"/>
  <c r="D130" i="30"/>
  <c r="D131" i="30"/>
  <c r="D132" i="30"/>
  <c r="D133" i="30"/>
  <c r="D134" i="30"/>
  <c r="D135" i="30"/>
  <c r="D136" i="30"/>
  <c r="D137" i="30"/>
  <c r="D138" i="30"/>
  <c r="D139" i="30"/>
  <c r="D140" i="30"/>
  <c r="D141" i="30"/>
  <c r="D142" i="30"/>
  <c r="D143" i="30"/>
  <c r="D144" i="30"/>
  <c r="D145" i="30"/>
  <c r="D146" i="30"/>
  <c r="D147" i="30"/>
  <c r="D148" i="30"/>
  <c r="D149" i="30"/>
  <c r="D150" i="30"/>
  <c r="D151" i="30"/>
  <c r="D152" i="30"/>
  <c r="D153" i="30"/>
  <c r="D154" i="30"/>
  <c r="D155" i="30"/>
  <c r="D156" i="30"/>
  <c r="D157" i="30"/>
  <c r="D158" i="30"/>
  <c r="D159" i="30"/>
  <c r="D160" i="30"/>
  <c r="D161" i="30"/>
  <c r="D162" i="30"/>
  <c r="D163" i="30"/>
  <c r="D164" i="30"/>
  <c r="D165" i="30"/>
  <c r="D166" i="30"/>
  <c r="D167" i="30"/>
  <c r="D168" i="30"/>
  <c r="D169" i="30"/>
  <c r="D170" i="30"/>
  <c r="D171" i="30"/>
  <c r="D172" i="30"/>
  <c r="D173" i="30"/>
  <c r="D174" i="30"/>
  <c r="D175" i="30"/>
  <c r="D176" i="30"/>
  <c r="D177" i="30"/>
  <c r="D178" i="30"/>
  <c r="D179" i="30"/>
  <c r="D180" i="30"/>
  <c r="D181" i="30"/>
  <c r="D182" i="30"/>
  <c r="D183" i="30"/>
  <c r="D184" i="30"/>
  <c r="D185" i="30"/>
  <c r="D186" i="30"/>
  <c r="D187" i="30"/>
  <c r="D188" i="30"/>
  <c r="D189" i="30"/>
  <c r="D190" i="30"/>
  <c r="D191" i="30"/>
  <c r="D192" i="30"/>
  <c r="D193" i="30"/>
  <c r="D194" i="30"/>
  <c r="D195" i="30"/>
  <c r="D196" i="30"/>
  <c r="D197" i="30"/>
  <c r="D198" i="30"/>
  <c r="D199" i="30"/>
  <c r="D200" i="30"/>
  <c r="D201" i="30"/>
  <c r="D202" i="30"/>
  <c r="D203" i="30"/>
  <c r="D204" i="30"/>
  <c r="D205" i="30"/>
  <c r="D206" i="30"/>
  <c r="D207" i="30"/>
  <c r="D208" i="30"/>
  <c r="D209" i="30"/>
  <c r="D210" i="30"/>
  <c r="D211" i="30"/>
  <c r="D212" i="30"/>
  <c r="D213" i="30"/>
  <c r="D214" i="30"/>
  <c r="D215" i="30"/>
  <c r="D216" i="30"/>
  <c r="D217" i="30"/>
  <c r="D218" i="30"/>
  <c r="D219" i="30"/>
  <c r="D220" i="30"/>
  <c r="D221" i="30"/>
  <c r="D222" i="30"/>
  <c r="D223" i="30"/>
  <c r="D224" i="30"/>
  <c r="D225" i="30"/>
  <c r="D226" i="30"/>
  <c r="D227" i="30"/>
  <c r="D228" i="30"/>
  <c r="D229" i="30"/>
  <c r="D230" i="30"/>
  <c r="D231" i="30"/>
  <c r="D232" i="30"/>
  <c r="D233" i="30"/>
  <c r="D234" i="30"/>
  <c r="D235" i="30"/>
  <c r="D236" i="30"/>
  <c r="D237" i="30"/>
  <c r="D238" i="30"/>
  <c r="D239" i="30"/>
  <c r="D240" i="30"/>
  <c r="D241" i="30"/>
  <c r="D242" i="30"/>
  <c r="D243" i="30"/>
  <c r="D244" i="30"/>
  <c r="D245" i="30"/>
  <c r="D246" i="30"/>
  <c r="D247" i="30"/>
  <c r="D248" i="30"/>
  <c r="D249" i="30"/>
  <c r="D250" i="30"/>
  <c r="D251" i="30"/>
  <c r="D252" i="30"/>
  <c r="D253" i="30"/>
  <c r="D254" i="30"/>
  <c r="D255" i="30"/>
  <c r="D256" i="30"/>
  <c r="D257" i="30"/>
  <c r="D258" i="30"/>
  <c r="D259" i="30"/>
  <c r="D260" i="30"/>
  <c r="D261" i="30"/>
  <c r="D262" i="30"/>
  <c r="D263" i="30"/>
  <c r="D264" i="30"/>
  <c r="D265" i="30"/>
  <c r="D266" i="30"/>
  <c r="D267" i="30"/>
  <c r="D268" i="30"/>
  <c r="D269" i="30"/>
  <c r="D270" i="30"/>
  <c r="D271" i="30"/>
  <c r="D272" i="30"/>
  <c r="D273" i="30"/>
  <c r="D274" i="30"/>
  <c r="D275" i="30"/>
  <c r="D276" i="30"/>
  <c r="D277" i="30"/>
  <c r="D278" i="30"/>
  <c r="D279" i="30"/>
  <c r="D280" i="30"/>
  <c r="D281" i="30"/>
  <c r="D282" i="30"/>
  <c r="D283" i="30"/>
  <c r="D284" i="30"/>
  <c r="D285" i="30"/>
  <c r="D286" i="30"/>
  <c r="D287" i="30"/>
  <c r="D288" i="30"/>
  <c r="D289" i="30"/>
  <c r="D290" i="30"/>
  <c r="D291" i="30"/>
  <c r="D292" i="30"/>
  <c r="D293" i="30"/>
  <c r="D294" i="30"/>
  <c r="D295" i="30"/>
  <c r="D296" i="30"/>
  <c r="D297" i="30"/>
  <c r="D298" i="30"/>
  <c r="D299" i="30"/>
  <c r="D300" i="30"/>
  <c r="D301" i="30"/>
  <c r="D302" i="30"/>
  <c r="D303" i="30"/>
  <c r="D304" i="30"/>
  <c r="D305" i="30"/>
  <c r="D306" i="30"/>
  <c r="D307" i="30"/>
  <c r="D308" i="30"/>
  <c r="D309" i="30"/>
  <c r="D310" i="30"/>
  <c r="D311" i="30"/>
  <c r="D312" i="30"/>
  <c r="D313" i="30"/>
  <c r="D314" i="30"/>
  <c r="D315" i="30"/>
  <c r="D316" i="30"/>
  <c r="D317" i="30"/>
  <c r="D318" i="30"/>
  <c r="D319" i="30"/>
  <c r="D320" i="30"/>
  <c r="D321" i="30"/>
  <c r="D322" i="30"/>
  <c r="D323" i="30"/>
  <c r="D324" i="30"/>
  <c r="D325" i="30"/>
  <c r="D326" i="30"/>
  <c r="D327" i="30"/>
  <c r="D328" i="30"/>
  <c r="D329" i="30"/>
  <c r="D330" i="30"/>
  <c r="D331" i="30"/>
  <c r="D332" i="30"/>
  <c r="D333" i="30"/>
  <c r="D334" i="30"/>
  <c r="D335" i="30"/>
  <c r="D336" i="30"/>
  <c r="D337" i="30"/>
  <c r="D338" i="30"/>
  <c r="D339" i="30"/>
  <c r="D340" i="30"/>
  <c r="D341" i="30"/>
  <c r="D342" i="30"/>
  <c r="D343" i="30"/>
  <c r="D344" i="30"/>
  <c r="D345" i="30"/>
  <c r="D346" i="30"/>
  <c r="D347" i="30"/>
  <c r="D348" i="30"/>
  <c r="D349" i="30"/>
  <c r="D350" i="30"/>
  <c r="D351" i="30"/>
  <c r="D352" i="30"/>
  <c r="D353" i="30"/>
  <c r="D354" i="30"/>
  <c r="D355" i="30"/>
  <c r="D356" i="30"/>
  <c r="D357" i="30"/>
  <c r="D358" i="30"/>
  <c r="D359" i="30"/>
  <c r="D360" i="30"/>
  <c r="D361" i="30"/>
  <c r="D362" i="30"/>
  <c r="D363" i="30"/>
  <c r="D364" i="30"/>
  <c r="D365" i="30"/>
  <c r="D366" i="30"/>
  <c r="D367" i="30"/>
  <c r="D368" i="30"/>
  <c r="D369" i="30"/>
  <c r="D370" i="30"/>
  <c r="D371" i="30"/>
  <c r="D372" i="30"/>
  <c r="D373" i="30"/>
  <c r="D374" i="30"/>
  <c r="D375" i="30"/>
  <c r="D376" i="30"/>
  <c r="D377" i="30"/>
  <c r="D378" i="30"/>
  <c r="D379" i="30"/>
  <c r="D380" i="30"/>
  <c r="D381" i="30"/>
  <c r="D382" i="30"/>
  <c r="D383" i="30"/>
  <c r="D384" i="30"/>
  <c r="D385" i="30"/>
  <c r="D386" i="30"/>
  <c r="D387" i="30"/>
  <c r="D388" i="30"/>
  <c r="D389" i="30"/>
  <c r="D390" i="30"/>
  <c r="D391" i="30"/>
  <c r="D392" i="30"/>
  <c r="D393" i="30"/>
  <c r="D394" i="30"/>
  <c r="D395" i="30"/>
  <c r="D396" i="30"/>
  <c r="D397" i="30"/>
  <c r="D398" i="30"/>
  <c r="D399" i="30"/>
  <c r="D400" i="30"/>
  <c r="D401" i="30"/>
  <c r="D402" i="30"/>
  <c r="D403" i="30"/>
  <c r="D404" i="30"/>
  <c r="D405" i="30"/>
  <c r="D406" i="30"/>
  <c r="D407" i="30"/>
  <c r="D408" i="30"/>
  <c r="D409" i="30"/>
  <c r="D410" i="30"/>
  <c r="D411" i="30"/>
  <c r="D412" i="30"/>
  <c r="D413" i="30"/>
  <c r="D414" i="30"/>
  <c r="D415" i="30"/>
  <c r="D416" i="30"/>
  <c r="D417" i="30"/>
  <c r="D418" i="30"/>
  <c r="D419" i="30"/>
  <c r="D420" i="30"/>
  <c r="D421" i="30"/>
  <c r="D422" i="30"/>
  <c r="D423" i="30"/>
  <c r="D424" i="30"/>
  <c r="D425" i="30"/>
  <c r="D426" i="30"/>
  <c r="D427" i="30"/>
  <c r="D428" i="30"/>
  <c r="D429" i="30"/>
  <c r="D430" i="30"/>
  <c r="D431" i="30"/>
  <c r="D432" i="30"/>
  <c r="D433" i="30"/>
  <c r="D434" i="30"/>
  <c r="D435" i="30"/>
  <c r="D436" i="30"/>
  <c r="D437" i="30"/>
  <c r="D438" i="30"/>
  <c r="D439" i="30"/>
  <c r="D440" i="30"/>
  <c r="D441" i="30"/>
  <c r="D442" i="30"/>
  <c r="D443" i="30"/>
  <c r="D444" i="30"/>
  <c r="D445" i="30"/>
  <c r="D446" i="30"/>
  <c r="D447" i="30"/>
  <c r="D448" i="30"/>
  <c r="D449" i="30"/>
  <c r="D450" i="30"/>
  <c r="D451" i="30"/>
  <c r="D452" i="30"/>
  <c r="D453" i="30"/>
  <c r="D454" i="30"/>
  <c r="D455" i="30"/>
  <c r="D456" i="30"/>
  <c r="D457" i="30"/>
  <c r="D458" i="30"/>
  <c r="D459" i="30"/>
  <c r="D460" i="30"/>
  <c r="D461" i="30"/>
  <c r="D462" i="30"/>
  <c r="D463" i="30"/>
  <c r="D464" i="30"/>
  <c r="D465" i="30"/>
  <c r="D466" i="30"/>
  <c r="D467" i="30"/>
  <c r="D468" i="30"/>
  <c r="D469" i="30"/>
  <c r="D470" i="30"/>
  <c r="D471" i="30"/>
  <c r="D472" i="30"/>
  <c r="D473" i="30"/>
  <c r="D474" i="30"/>
  <c r="D475" i="30"/>
  <c r="D476" i="30"/>
  <c r="D477" i="30"/>
  <c r="D478" i="30"/>
  <c r="D479" i="30"/>
  <c r="D480" i="30"/>
  <c r="D481" i="30"/>
  <c r="D482" i="30"/>
  <c r="D483" i="30"/>
  <c r="D484" i="30"/>
  <c r="D485" i="30"/>
  <c r="D486" i="30"/>
  <c r="D487" i="30"/>
  <c r="D488" i="30"/>
  <c r="D489" i="30"/>
  <c r="D490" i="30"/>
  <c r="D491" i="30"/>
  <c r="D492" i="30"/>
  <c r="D493" i="30"/>
  <c r="D494" i="30"/>
  <c r="D495" i="30"/>
  <c r="D496" i="30"/>
  <c r="D497" i="30"/>
  <c r="D498" i="30"/>
  <c r="D499" i="30"/>
  <c r="D500" i="30"/>
  <c r="D501" i="30"/>
  <c r="D502" i="30"/>
  <c r="D503" i="30"/>
  <c r="D504" i="30"/>
  <c r="D505" i="30"/>
  <c r="D506" i="30"/>
  <c r="D507" i="30"/>
  <c r="D508" i="30"/>
  <c r="D509" i="30"/>
  <c r="D510" i="30"/>
  <c r="D511" i="30"/>
  <c r="D512" i="30"/>
  <c r="D513" i="30"/>
  <c r="D514" i="30"/>
  <c r="D515" i="30"/>
  <c r="D516" i="30"/>
  <c r="D517" i="30"/>
  <c r="D518" i="30"/>
  <c r="D519" i="30"/>
  <c r="D520" i="30"/>
  <c r="D521" i="30"/>
  <c r="D522" i="30"/>
  <c r="D523" i="30"/>
  <c r="D524" i="30"/>
  <c r="D525" i="30"/>
  <c r="D526" i="30"/>
  <c r="D527" i="30"/>
  <c r="D528" i="30"/>
  <c r="D529" i="30"/>
  <c r="D530" i="30"/>
  <c r="D531" i="30"/>
  <c r="D532" i="30"/>
  <c r="D533" i="30"/>
  <c r="D534" i="30"/>
  <c r="D535" i="30"/>
  <c r="D536" i="30"/>
  <c r="D537" i="30"/>
  <c r="D538" i="30"/>
  <c r="D539" i="30"/>
  <c r="D540" i="30"/>
  <c r="D541" i="30"/>
  <c r="D542" i="30"/>
  <c r="D543" i="30"/>
  <c r="D544" i="30"/>
  <c r="D545" i="30"/>
  <c r="D546" i="30"/>
  <c r="D547" i="30"/>
  <c r="D548" i="30"/>
  <c r="D549" i="30"/>
  <c r="D550" i="30"/>
  <c r="D551" i="30"/>
  <c r="D552" i="30"/>
  <c r="D553" i="30"/>
  <c r="D554" i="30"/>
  <c r="D555" i="30"/>
  <c r="D556" i="30"/>
  <c r="D557" i="30"/>
  <c r="D558" i="30"/>
  <c r="D559" i="30"/>
  <c r="D560" i="30"/>
  <c r="D561" i="30"/>
  <c r="D562" i="30"/>
  <c r="D563" i="30"/>
  <c r="D564" i="30"/>
  <c r="D565" i="30"/>
  <c r="D566" i="30"/>
  <c r="D567" i="30"/>
  <c r="D568" i="30"/>
  <c r="D569" i="30"/>
  <c r="D570" i="30"/>
  <c r="D571" i="30"/>
  <c r="D572" i="30"/>
  <c r="D573" i="30"/>
  <c r="D574" i="30"/>
  <c r="D575" i="30"/>
  <c r="D576" i="30"/>
  <c r="D577" i="30"/>
  <c r="D578" i="30"/>
  <c r="D579" i="30"/>
  <c r="D580" i="30"/>
  <c r="D581" i="30"/>
  <c r="D582" i="30"/>
  <c r="D583" i="30"/>
  <c r="D584" i="30"/>
  <c r="D585" i="30"/>
  <c r="D586" i="30"/>
  <c r="D587" i="30"/>
  <c r="D588" i="30"/>
  <c r="D589" i="30"/>
  <c r="D590" i="30"/>
  <c r="D591" i="30"/>
  <c r="D592" i="30"/>
  <c r="D593" i="30"/>
  <c r="D594" i="30"/>
  <c r="D595" i="30"/>
  <c r="D596" i="30"/>
  <c r="D597" i="30"/>
  <c r="D598" i="30"/>
  <c r="D599" i="30"/>
  <c r="D600" i="30"/>
  <c r="D601" i="30"/>
  <c r="D602" i="30"/>
  <c r="D603" i="30"/>
  <c r="D604" i="30"/>
  <c r="D605" i="30"/>
  <c r="D5" i="30"/>
  <c r="O4" i="2"/>
  <c r="O5" i="2"/>
  <c r="O6" i="2"/>
  <c r="O7" i="2"/>
  <c r="O8" i="2"/>
  <c r="O9" i="2"/>
  <c r="O10" i="2"/>
  <c r="O11" i="2"/>
  <c r="O12" i="2"/>
  <c r="O13" i="2"/>
  <c r="O14" i="2"/>
  <c r="P7" i="30"/>
  <c r="C9" i="21"/>
  <c r="D9" i="21"/>
  <c r="V5" i="24"/>
  <c r="R5" i="24"/>
  <c r="U5" i="24"/>
  <c r="V6" i="24"/>
  <c r="R6" i="24"/>
  <c r="S6" i="24"/>
  <c r="T6" i="24"/>
  <c r="U6" i="24"/>
  <c r="V7" i="24"/>
  <c r="R7" i="24"/>
  <c r="U7" i="24"/>
  <c r="V8" i="24"/>
  <c r="R8" i="24"/>
  <c r="U8" i="24"/>
  <c r="V9" i="24"/>
  <c r="R9" i="24"/>
  <c r="U9" i="24"/>
  <c r="V10" i="24"/>
  <c r="R10" i="24"/>
  <c r="U10" i="24"/>
  <c r="V11" i="24"/>
  <c r="R11" i="24"/>
  <c r="U11" i="24"/>
  <c r="V12" i="24"/>
  <c r="R12" i="24"/>
  <c r="U12" i="24"/>
  <c r="V13" i="24"/>
  <c r="R13" i="24"/>
  <c r="U13" i="24"/>
  <c r="V14" i="24"/>
  <c r="R14" i="24"/>
  <c r="U14" i="24"/>
  <c r="V15" i="24"/>
  <c r="R15" i="24"/>
  <c r="U15" i="24"/>
  <c r="V16" i="24"/>
  <c r="R16" i="24"/>
  <c r="U16" i="24"/>
  <c r="V17" i="24"/>
  <c r="R17" i="24"/>
  <c r="U17" i="24"/>
  <c r="V18" i="24"/>
  <c r="R18" i="24"/>
  <c r="U18" i="24"/>
  <c r="V19" i="24"/>
  <c r="R19" i="24"/>
  <c r="U19" i="24"/>
  <c r="V20" i="24"/>
  <c r="R20" i="24"/>
  <c r="U20" i="24"/>
  <c r="V21" i="24"/>
  <c r="R21" i="24"/>
  <c r="U21" i="24"/>
  <c r="V22" i="24"/>
  <c r="R22" i="24"/>
  <c r="U22" i="24"/>
  <c r="V23" i="24"/>
  <c r="R23" i="24"/>
  <c r="U23" i="24"/>
  <c r="V24" i="24"/>
  <c r="R24" i="24"/>
  <c r="U24" i="24"/>
  <c r="V25" i="24"/>
  <c r="R25" i="24"/>
  <c r="U25" i="24"/>
  <c r="V26" i="24"/>
  <c r="R26" i="24"/>
  <c r="U26" i="24"/>
  <c r="V27" i="24"/>
  <c r="R27" i="24"/>
  <c r="U27" i="24"/>
  <c r="V28" i="24"/>
  <c r="R28" i="24"/>
  <c r="U28" i="24"/>
  <c r="V29" i="24"/>
  <c r="R29" i="24"/>
  <c r="U29" i="24"/>
  <c r="V30" i="24"/>
  <c r="R30" i="24"/>
  <c r="U30" i="24"/>
  <c r="V31" i="24"/>
  <c r="R31" i="24"/>
  <c r="U31" i="24"/>
  <c r="V32" i="24"/>
  <c r="R32" i="24"/>
  <c r="U32" i="24"/>
  <c r="V33" i="24"/>
  <c r="R33" i="24"/>
  <c r="U33" i="24"/>
  <c r="V34" i="24"/>
  <c r="R34" i="24"/>
  <c r="U34" i="24"/>
  <c r="V35" i="24"/>
  <c r="R35" i="24"/>
  <c r="U35" i="24"/>
  <c r="V36" i="24"/>
  <c r="R36" i="24"/>
  <c r="U36" i="24"/>
  <c r="V37" i="24"/>
  <c r="R37" i="24"/>
  <c r="U37" i="24"/>
  <c r="V38" i="24"/>
  <c r="R38" i="24"/>
  <c r="U38" i="24"/>
  <c r="V39" i="24"/>
  <c r="R39" i="24"/>
  <c r="U39" i="24"/>
  <c r="V40" i="24"/>
  <c r="R40" i="24"/>
  <c r="U40" i="24"/>
  <c r="V41" i="24"/>
  <c r="R41" i="24"/>
  <c r="U41" i="24"/>
  <c r="V42" i="24"/>
  <c r="R42" i="24"/>
  <c r="U42" i="24"/>
  <c r="V43" i="24"/>
  <c r="R43" i="24"/>
  <c r="U43" i="24"/>
  <c r="V44" i="24"/>
  <c r="R44" i="24"/>
  <c r="U44" i="24"/>
  <c r="V45" i="24"/>
  <c r="R45" i="24"/>
  <c r="U45" i="24"/>
  <c r="V46" i="24"/>
  <c r="R46" i="24"/>
  <c r="U46" i="24"/>
  <c r="V47" i="24"/>
  <c r="R47" i="24"/>
  <c r="U47" i="24"/>
  <c r="V48" i="24"/>
  <c r="R48" i="24"/>
  <c r="U48" i="24"/>
  <c r="V49" i="24"/>
  <c r="R49" i="24"/>
  <c r="U49" i="24"/>
  <c r="V50" i="24"/>
  <c r="R50" i="24"/>
  <c r="U50" i="24"/>
  <c r="V51" i="24"/>
  <c r="R51" i="24"/>
  <c r="U51" i="24"/>
  <c r="V52" i="24"/>
  <c r="R52" i="24"/>
  <c r="U52" i="24"/>
  <c r="V53" i="24"/>
  <c r="R53" i="24"/>
  <c r="U53" i="24"/>
  <c r="V54" i="24"/>
  <c r="R54" i="24"/>
  <c r="U54" i="24"/>
  <c r="V55" i="24"/>
  <c r="R55" i="24"/>
  <c r="U55" i="24"/>
  <c r="V56" i="24"/>
  <c r="R56" i="24"/>
  <c r="U56" i="24"/>
  <c r="V57" i="24"/>
  <c r="R57" i="24"/>
  <c r="U57" i="24"/>
  <c r="V58" i="24"/>
  <c r="R58" i="24"/>
  <c r="U58" i="24"/>
  <c r="V59" i="24"/>
  <c r="R59" i="24"/>
  <c r="U59" i="24"/>
  <c r="V60" i="24"/>
  <c r="R60" i="24"/>
  <c r="U60" i="24"/>
  <c r="V61" i="24"/>
  <c r="R61" i="24"/>
  <c r="U61" i="24"/>
  <c r="V62" i="24"/>
  <c r="R62" i="24"/>
  <c r="U62" i="24"/>
  <c r="V63" i="24"/>
  <c r="R63" i="24"/>
  <c r="U63" i="24"/>
  <c r="V64" i="24"/>
  <c r="R64" i="24"/>
  <c r="U64" i="24"/>
  <c r="V65" i="24"/>
  <c r="R65" i="24"/>
  <c r="U65" i="24"/>
  <c r="V66" i="24"/>
  <c r="R66" i="24"/>
  <c r="U66" i="24"/>
  <c r="V67" i="24"/>
  <c r="R67" i="24"/>
  <c r="U67" i="24"/>
  <c r="V68" i="24"/>
  <c r="R68" i="24"/>
  <c r="U68" i="24"/>
  <c r="V69" i="24"/>
  <c r="R69" i="24"/>
  <c r="U69" i="24"/>
  <c r="V70" i="24"/>
  <c r="R70" i="24"/>
  <c r="U70" i="24"/>
  <c r="V71" i="24"/>
  <c r="R71" i="24"/>
  <c r="U71" i="24"/>
  <c r="V72" i="24"/>
  <c r="R72" i="24"/>
  <c r="U72" i="24"/>
  <c r="V73" i="24"/>
  <c r="R73" i="24"/>
  <c r="U73" i="24"/>
  <c r="V74" i="24"/>
  <c r="R74" i="24"/>
  <c r="U74" i="24"/>
  <c r="V75" i="24"/>
  <c r="R75" i="24"/>
  <c r="U75" i="24"/>
  <c r="V76" i="24"/>
  <c r="R76" i="24"/>
  <c r="U76" i="24"/>
  <c r="V77" i="24"/>
  <c r="R77" i="24"/>
  <c r="U77" i="24"/>
  <c r="V78" i="24"/>
  <c r="R78" i="24"/>
  <c r="U78" i="24"/>
  <c r="V79" i="24"/>
  <c r="R79" i="24"/>
  <c r="U79" i="24"/>
  <c r="V80" i="24"/>
  <c r="R80" i="24"/>
  <c r="U80" i="24"/>
  <c r="V81" i="24"/>
  <c r="R81" i="24"/>
  <c r="U81" i="24"/>
  <c r="V82" i="24"/>
  <c r="R82" i="24"/>
  <c r="U82" i="24"/>
  <c r="V83" i="24"/>
  <c r="R83" i="24"/>
  <c r="U83" i="24"/>
  <c r="V84" i="24"/>
  <c r="R84" i="24"/>
  <c r="U84" i="24"/>
  <c r="V85" i="24"/>
  <c r="R85" i="24"/>
  <c r="U85" i="24"/>
  <c r="V86" i="24"/>
  <c r="R86" i="24"/>
  <c r="U86" i="24"/>
  <c r="V87" i="24"/>
  <c r="R87" i="24"/>
  <c r="U87" i="24"/>
  <c r="V88" i="24"/>
  <c r="R88" i="24"/>
  <c r="U88" i="24"/>
  <c r="V89" i="24"/>
  <c r="R89" i="24"/>
  <c r="U89" i="24"/>
  <c r="V90" i="24"/>
  <c r="R90" i="24"/>
  <c r="U90" i="24"/>
  <c r="V91" i="24"/>
  <c r="R91" i="24"/>
  <c r="U91" i="24"/>
  <c r="V92" i="24"/>
  <c r="R92" i="24"/>
  <c r="U92" i="24"/>
  <c r="V93" i="24"/>
  <c r="R93" i="24"/>
  <c r="U93" i="24"/>
  <c r="V94" i="24"/>
  <c r="R94" i="24"/>
  <c r="U94" i="24"/>
  <c r="V95" i="24"/>
  <c r="R95" i="24"/>
  <c r="U95" i="24"/>
  <c r="V96" i="24"/>
  <c r="R96" i="24"/>
  <c r="U96" i="24"/>
  <c r="V97" i="24"/>
  <c r="R97" i="24"/>
  <c r="U97" i="24"/>
  <c r="V98" i="24"/>
  <c r="R98" i="24"/>
  <c r="U98" i="24"/>
  <c r="V99" i="24"/>
  <c r="R99" i="24"/>
  <c r="U99" i="24"/>
  <c r="V100" i="24"/>
  <c r="R100" i="24"/>
  <c r="U100" i="24"/>
  <c r="V101" i="24"/>
  <c r="R101" i="24"/>
  <c r="U101" i="24"/>
  <c r="V102" i="24"/>
  <c r="R102" i="24"/>
  <c r="U102" i="24"/>
  <c r="V103" i="24"/>
  <c r="R103" i="24"/>
  <c r="U103" i="24"/>
  <c r="V104" i="24"/>
  <c r="R104" i="24"/>
  <c r="U104" i="24"/>
  <c r="V105" i="24"/>
  <c r="R105" i="24"/>
  <c r="U105" i="24"/>
  <c r="V106" i="24"/>
  <c r="R106" i="24"/>
  <c r="U106" i="24"/>
  <c r="V107" i="24"/>
  <c r="R107" i="24"/>
  <c r="U107" i="24"/>
  <c r="V108" i="24"/>
  <c r="R108" i="24"/>
  <c r="U108" i="24"/>
  <c r="V109" i="24"/>
  <c r="R109" i="24"/>
  <c r="U109" i="24"/>
  <c r="V110" i="24"/>
  <c r="R110" i="24"/>
  <c r="U110" i="24"/>
  <c r="V111" i="24"/>
  <c r="R111" i="24"/>
  <c r="U111" i="24"/>
  <c r="V112" i="24"/>
  <c r="R112" i="24"/>
  <c r="U112" i="24"/>
  <c r="V113" i="24"/>
  <c r="R113" i="24"/>
  <c r="U113" i="24"/>
  <c r="V114" i="24"/>
  <c r="R114" i="24"/>
  <c r="U114" i="24"/>
  <c r="V115" i="24"/>
  <c r="R115" i="24"/>
  <c r="U115" i="24"/>
  <c r="V116" i="24"/>
  <c r="R116" i="24"/>
  <c r="U116" i="24"/>
  <c r="V117" i="24"/>
  <c r="R117" i="24"/>
  <c r="U117" i="24"/>
  <c r="V118" i="24"/>
  <c r="R118" i="24"/>
  <c r="U118" i="24"/>
  <c r="V119" i="24"/>
  <c r="R119" i="24"/>
  <c r="U119" i="24"/>
  <c r="V120" i="24"/>
  <c r="R120" i="24"/>
  <c r="U120" i="24"/>
  <c r="V121" i="24"/>
  <c r="R121" i="24"/>
  <c r="U121" i="24"/>
  <c r="V122" i="24"/>
  <c r="R122" i="24"/>
  <c r="U122" i="24"/>
  <c r="V123" i="24"/>
  <c r="R123" i="24"/>
  <c r="U123" i="24"/>
  <c r="V124" i="24"/>
  <c r="R124" i="24"/>
  <c r="U124" i="24"/>
  <c r="V125" i="24"/>
  <c r="R125" i="24"/>
  <c r="U125" i="24"/>
  <c r="V126" i="24"/>
  <c r="R126" i="24"/>
  <c r="U126" i="24"/>
  <c r="V127" i="24"/>
  <c r="R127" i="24"/>
  <c r="U127" i="24"/>
  <c r="V128" i="24"/>
  <c r="R128" i="24"/>
  <c r="U128" i="24"/>
  <c r="V129" i="24"/>
  <c r="R129" i="24"/>
  <c r="U129" i="24"/>
  <c r="V130" i="24"/>
  <c r="R130" i="24"/>
  <c r="U130" i="24"/>
  <c r="V131" i="24"/>
  <c r="R131" i="24"/>
  <c r="U131" i="24"/>
  <c r="V132" i="24"/>
  <c r="R132" i="24"/>
  <c r="U132" i="24"/>
  <c r="V133" i="24"/>
  <c r="R133" i="24"/>
  <c r="U133" i="24"/>
  <c r="V134" i="24"/>
  <c r="R134" i="24"/>
  <c r="U134" i="24"/>
  <c r="V135" i="24"/>
  <c r="R135" i="24"/>
  <c r="U135" i="24"/>
  <c r="V136" i="24"/>
  <c r="R136" i="24"/>
  <c r="U136" i="24"/>
  <c r="V137" i="24"/>
  <c r="R137" i="24"/>
  <c r="U137" i="24"/>
  <c r="V138" i="24"/>
  <c r="R138" i="24"/>
  <c r="U138" i="24"/>
  <c r="V139" i="24"/>
  <c r="R139" i="24"/>
  <c r="U139" i="24"/>
  <c r="V140" i="24"/>
  <c r="R140" i="24"/>
  <c r="U140" i="24"/>
  <c r="V141" i="24"/>
  <c r="R141" i="24"/>
  <c r="U141" i="24"/>
  <c r="V142" i="24"/>
  <c r="R142" i="24"/>
  <c r="U142" i="24"/>
  <c r="V143" i="24"/>
  <c r="R143" i="24"/>
  <c r="U143" i="24"/>
  <c r="V144" i="24"/>
  <c r="R144" i="24"/>
  <c r="U144" i="24"/>
  <c r="V145" i="24"/>
  <c r="R145" i="24"/>
  <c r="U145" i="24"/>
  <c r="V146" i="24"/>
  <c r="R146" i="24"/>
  <c r="U146" i="24"/>
  <c r="V147" i="24"/>
  <c r="R147" i="24"/>
  <c r="U147" i="24"/>
  <c r="V148" i="24"/>
  <c r="R148" i="24"/>
  <c r="U148" i="24"/>
  <c r="V149" i="24"/>
  <c r="R149" i="24"/>
  <c r="U149" i="24"/>
  <c r="V150" i="24"/>
  <c r="R150" i="24"/>
  <c r="U150" i="24"/>
  <c r="V151" i="24"/>
  <c r="R151" i="24"/>
  <c r="U151" i="24"/>
  <c r="V152" i="24"/>
  <c r="R152" i="24"/>
  <c r="U152" i="24"/>
  <c r="V153" i="24"/>
  <c r="R153" i="24"/>
  <c r="U153" i="24"/>
  <c r="V154" i="24"/>
  <c r="R154" i="24"/>
  <c r="U154" i="24"/>
  <c r="V155" i="24"/>
  <c r="R155" i="24"/>
  <c r="U155" i="24"/>
  <c r="V156" i="24"/>
  <c r="R156" i="24"/>
  <c r="U156" i="24"/>
  <c r="V157" i="24"/>
  <c r="R157" i="24"/>
  <c r="U157" i="24"/>
  <c r="V158" i="24"/>
  <c r="R158" i="24"/>
  <c r="U158" i="24"/>
  <c r="V159" i="24"/>
  <c r="R159" i="24"/>
  <c r="U159" i="24"/>
  <c r="V160" i="24"/>
  <c r="R160" i="24"/>
  <c r="U160" i="24"/>
  <c r="V161" i="24"/>
  <c r="R161" i="24"/>
  <c r="U161" i="24"/>
  <c r="V162" i="24"/>
  <c r="R162" i="24"/>
  <c r="U162" i="24"/>
  <c r="V163" i="24"/>
  <c r="R163" i="24"/>
  <c r="U163" i="24"/>
  <c r="V164" i="24"/>
  <c r="R164" i="24"/>
  <c r="U164" i="24"/>
  <c r="V165" i="24"/>
  <c r="R165" i="24"/>
  <c r="U165" i="24"/>
  <c r="V166" i="24"/>
  <c r="R166" i="24"/>
  <c r="U166" i="24"/>
  <c r="V167" i="24"/>
  <c r="R167" i="24"/>
  <c r="U167" i="24"/>
  <c r="V168" i="24"/>
  <c r="R168" i="24"/>
  <c r="U168" i="24"/>
  <c r="V169" i="24"/>
  <c r="R169" i="24"/>
  <c r="U169" i="24"/>
  <c r="V170" i="24"/>
  <c r="R170" i="24"/>
  <c r="U170" i="24"/>
  <c r="V171" i="24"/>
  <c r="R171" i="24"/>
  <c r="U171" i="24"/>
  <c r="V172" i="24"/>
  <c r="R172" i="24"/>
  <c r="U172" i="24"/>
  <c r="V173" i="24"/>
  <c r="R173" i="24"/>
  <c r="U173" i="24"/>
  <c r="V174" i="24"/>
  <c r="R174" i="24"/>
  <c r="U174" i="24"/>
  <c r="V175" i="24"/>
  <c r="R175" i="24"/>
  <c r="U175" i="24"/>
  <c r="V176" i="24"/>
  <c r="R176" i="24"/>
  <c r="U176" i="24"/>
  <c r="V177" i="24"/>
  <c r="R177" i="24"/>
  <c r="U177" i="24"/>
  <c r="V178" i="24"/>
  <c r="R178" i="24"/>
  <c r="U178" i="24"/>
  <c r="V179" i="24"/>
  <c r="R179" i="24"/>
  <c r="U179" i="24"/>
  <c r="V180" i="24"/>
  <c r="R180" i="24"/>
  <c r="U180" i="24"/>
  <c r="V181" i="24"/>
  <c r="R181" i="24"/>
  <c r="U181" i="24"/>
  <c r="V182" i="24"/>
  <c r="R182" i="24"/>
  <c r="U182" i="24"/>
  <c r="V183" i="24"/>
  <c r="R183" i="24"/>
  <c r="U183" i="24"/>
  <c r="V184" i="24"/>
  <c r="R184" i="24"/>
  <c r="U184" i="24"/>
  <c r="V185" i="24"/>
  <c r="R185" i="24"/>
  <c r="U185" i="24"/>
  <c r="V186" i="24"/>
  <c r="R186" i="24"/>
  <c r="U186" i="24"/>
  <c r="V187" i="24"/>
  <c r="R187" i="24"/>
  <c r="U187" i="24"/>
  <c r="V188" i="24"/>
  <c r="R188" i="24"/>
  <c r="U188" i="24"/>
  <c r="V189" i="24"/>
  <c r="R189" i="24"/>
  <c r="U189" i="24"/>
  <c r="V190" i="24"/>
  <c r="R190" i="24"/>
  <c r="U190" i="24"/>
  <c r="V191" i="24"/>
  <c r="R191" i="24"/>
  <c r="U191" i="24"/>
  <c r="V192" i="24"/>
  <c r="R192" i="24"/>
  <c r="U192" i="24"/>
  <c r="V193" i="24"/>
  <c r="R193" i="24"/>
  <c r="U193" i="24"/>
  <c r="V194" i="24"/>
  <c r="R194" i="24"/>
  <c r="U194" i="24"/>
  <c r="V195" i="24"/>
  <c r="R195" i="24"/>
  <c r="U195" i="24"/>
  <c r="V196" i="24"/>
  <c r="R196" i="24"/>
  <c r="U196" i="24"/>
  <c r="V197" i="24"/>
  <c r="R197" i="24"/>
  <c r="U197" i="24"/>
  <c r="V198" i="24"/>
  <c r="R198" i="24"/>
  <c r="U198" i="24"/>
  <c r="V199" i="24"/>
  <c r="R199" i="24"/>
  <c r="U199" i="24"/>
  <c r="V200" i="24"/>
  <c r="R200" i="24"/>
  <c r="U200" i="24"/>
  <c r="V201" i="24"/>
  <c r="R201" i="24"/>
  <c r="U201" i="24"/>
  <c r="V202" i="24"/>
  <c r="R202" i="24"/>
  <c r="U202" i="24"/>
  <c r="V203" i="24"/>
  <c r="R203" i="24"/>
  <c r="U203" i="24"/>
  <c r="V204" i="24"/>
  <c r="R204" i="24"/>
  <c r="U204" i="24"/>
  <c r="V205" i="24"/>
  <c r="R205" i="24"/>
  <c r="U205" i="24"/>
  <c r="V206" i="24"/>
  <c r="R206" i="24"/>
  <c r="U206" i="24"/>
  <c r="V207" i="24"/>
  <c r="R207" i="24"/>
  <c r="U207" i="24"/>
  <c r="V208" i="24"/>
  <c r="R208" i="24"/>
  <c r="U208" i="24"/>
  <c r="V209" i="24"/>
  <c r="R209" i="24"/>
  <c r="U209" i="24"/>
  <c r="V210" i="24"/>
  <c r="R210" i="24"/>
  <c r="U210" i="24"/>
  <c r="V211" i="24"/>
  <c r="R211" i="24"/>
  <c r="U211" i="24"/>
  <c r="V212" i="24"/>
  <c r="R212" i="24"/>
  <c r="U212" i="24"/>
  <c r="V213" i="24"/>
  <c r="R213" i="24"/>
  <c r="U213" i="24"/>
  <c r="V214" i="24"/>
  <c r="R214" i="24"/>
  <c r="U214" i="24"/>
  <c r="V215" i="24"/>
  <c r="R215" i="24"/>
  <c r="U215" i="24"/>
  <c r="V216" i="24"/>
  <c r="R216" i="24"/>
  <c r="U216" i="24"/>
  <c r="V217" i="24"/>
  <c r="R217" i="24"/>
  <c r="U217" i="24"/>
  <c r="V218" i="24"/>
  <c r="R218" i="24"/>
  <c r="U218" i="24"/>
  <c r="V219" i="24"/>
  <c r="R219" i="24"/>
  <c r="U219" i="24"/>
  <c r="V220" i="24"/>
  <c r="R220" i="24"/>
  <c r="U220" i="24"/>
  <c r="V221" i="24"/>
  <c r="R221" i="24"/>
  <c r="U221" i="24"/>
  <c r="V222" i="24"/>
  <c r="R222" i="24"/>
  <c r="U222" i="24"/>
  <c r="V223" i="24"/>
  <c r="R223" i="24"/>
  <c r="U223" i="24"/>
  <c r="V224" i="24"/>
  <c r="R224" i="24"/>
  <c r="U224" i="24"/>
  <c r="V225" i="24"/>
  <c r="R225" i="24"/>
  <c r="U225" i="24"/>
  <c r="V226" i="24"/>
  <c r="R226" i="24"/>
  <c r="U226" i="24"/>
  <c r="V227" i="24"/>
  <c r="R227" i="24"/>
  <c r="U227" i="24"/>
  <c r="V228" i="24"/>
  <c r="R228" i="24"/>
  <c r="U228" i="24"/>
  <c r="V229" i="24"/>
  <c r="R229" i="24"/>
  <c r="U229" i="24"/>
  <c r="V230" i="24"/>
  <c r="R230" i="24"/>
  <c r="U230" i="24"/>
  <c r="V231" i="24"/>
  <c r="R231" i="24"/>
  <c r="U231" i="24"/>
  <c r="V232" i="24"/>
  <c r="R232" i="24"/>
  <c r="U232" i="24"/>
  <c r="V233" i="24"/>
  <c r="R233" i="24"/>
  <c r="U233" i="24"/>
  <c r="V234" i="24"/>
  <c r="R234" i="24"/>
  <c r="U234" i="24"/>
  <c r="V235" i="24"/>
  <c r="R235" i="24"/>
  <c r="U235" i="24"/>
  <c r="V236" i="24"/>
  <c r="R236" i="24"/>
  <c r="U236" i="24"/>
  <c r="V237" i="24"/>
  <c r="R237" i="24"/>
  <c r="U237" i="24"/>
  <c r="V238" i="24"/>
  <c r="R238" i="24"/>
  <c r="U238" i="24"/>
  <c r="V239" i="24"/>
  <c r="R239" i="24"/>
  <c r="U239" i="24"/>
  <c r="V240" i="24"/>
  <c r="R240" i="24"/>
  <c r="U240" i="24"/>
  <c r="V241" i="24"/>
  <c r="R241" i="24"/>
  <c r="U241" i="24"/>
  <c r="V242" i="24"/>
  <c r="R242" i="24"/>
  <c r="U242" i="24"/>
  <c r="V243" i="24"/>
  <c r="R243" i="24"/>
  <c r="U243" i="24"/>
  <c r="V244" i="24"/>
  <c r="R244" i="24"/>
  <c r="U244" i="24"/>
  <c r="V245" i="24"/>
  <c r="R245" i="24"/>
  <c r="U245" i="24"/>
  <c r="V246" i="24"/>
  <c r="R246" i="24"/>
  <c r="U246" i="24"/>
  <c r="V247" i="24"/>
  <c r="R247" i="24"/>
  <c r="U247" i="24"/>
  <c r="V248" i="24"/>
  <c r="R248" i="24"/>
  <c r="U248" i="24"/>
  <c r="V249" i="24"/>
  <c r="R249" i="24"/>
  <c r="U249" i="24"/>
  <c r="V250" i="24"/>
  <c r="R250" i="24"/>
  <c r="U250" i="24"/>
  <c r="V251" i="24"/>
  <c r="R251" i="24"/>
  <c r="U251" i="24"/>
  <c r="V252" i="24"/>
  <c r="R252" i="24"/>
  <c r="U252" i="24"/>
  <c r="V253" i="24"/>
  <c r="R253" i="24"/>
  <c r="U253" i="24"/>
  <c r="V254" i="24"/>
  <c r="R254" i="24"/>
  <c r="U254" i="24"/>
  <c r="V255" i="24"/>
  <c r="R255" i="24"/>
  <c r="U255" i="24"/>
  <c r="V256" i="24"/>
  <c r="R256" i="24"/>
  <c r="U256" i="24"/>
  <c r="V257" i="24"/>
  <c r="R257" i="24"/>
  <c r="U257" i="24"/>
  <c r="V258" i="24"/>
  <c r="R258" i="24"/>
  <c r="U258" i="24"/>
  <c r="V259" i="24"/>
  <c r="R259" i="24"/>
  <c r="U259" i="24"/>
  <c r="V260" i="24"/>
  <c r="R260" i="24"/>
  <c r="U260" i="24"/>
  <c r="V261" i="24"/>
  <c r="R261" i="24"/>
  <c r="U261" i="24"/>
  <c r="V262" i="24"/>
  <c r="R262" i="24"/>
  <c r="U262" i="24"/>
  <c r="V263" i="24"/>
  <c r="R263" i="24"/>
  <c r="U263" i="24"/>
  <c r="V264" i="24"/>
  <c r="R264" i="24"/>
  <c r="U264" i="24"/>
  <c r="V265" i="24"/>
  <c r="R265" i="24"/>
  <c r="U265" i="24"/>
  <c r="V266" i="24"/>
  <c r="R266" i="24"/>
  <c r="U266" i="24"/>
  <c r="V267" i="24"/>
  <c r="R267" i="24"/>
  <c r="U267" i="24"/>
  <c r="V268" i="24"/>
  <c r="R268" i="24"/>
  <c r="U268" i="24"/>
  <c r="V269" i="24"/>
  <c r="R269" i="24"/>
  <c r="U269" i="24"/>
  <c r="V270" i="24"/>
  <c r="R270" i="24"/>
  <c r="U270" i="24"/>
  <c r="V271" i="24"/>
  <c r="R271" i="24"/>
  <c r="U271" i="24"/>
  <c r="V272" i="24"/>
  <c r="R272" i="24"/>
  <c r="U272" i="24"/>
  <c r="V273" i="24"/>
  <c r="R273" i="24"/>
  <c r="U273" i="24"/>
  <c r="V274" i="24"/>
  <c r="R274" i="24"/>
  <c r="U274" i="24"/>
  <c r="V275" i="24"/>
  <c r="R275" i="24"/>
  <c r="U275" i="24"/>
  <c r="V276" i="24"/>
  <c r="R276" i="24"/>
  <c r="U276" i="24"/>
  <c r="V277" i="24"/>
  <c r="R277" i="24"/>
  <c r="U277" i="24"/>
  <c r="V278" i="24"/>
  <c r="R278" i="24"/>
  <c r="U278" i="24"/>
  <c r="V279" i="24"/>
  <c r="R279" i="24"/>
  <c r="U279" i="24"/>
  <c r="V280" i="24"/>
  <c r="R280" i="24"/>
  <c r="U280" i="24"/>
  <c r="V281" i="24"/>
  <c r="R281" i="24"/>
  <c r="U281" i="24"/>
  <c r="V282" i="24"/>
  <c r="R282" i="24"/>
  <c r="U282" i="24"/>
  <c r="V283" i="24"/>
  <c r="R283" i="24"/>
  <c r="U283" i="24"/>
  <c r="V284" i="24"/>
  <c r="R284" i="24"/>
  <c r="U284" i="24"/>
  <c r="V285" i="24"/>
  <c r="R285" i="24"/>
  <c r="U285" i="24"/>
  <c r="V286" i="24"/>
  <c r="R286" i="24"/>
  <c r="U286" i="24"/>
  <c r="V287" i="24"/>
  <c r="R287" i="24"/>
  <c r="U287" i="24"/>
  <c r="V288" i="24"/>
  <c r="R288" i="24"/>
  <c r="U288" i="24"/>
  <c r="V289" i="24"/>
  <c r="R289" i="24"/>
  <c r="U289" i="24"/>
  <c r="V290" i="24"/>
  <c r="R290" i="24"/>
  <c r="U290" i="24"/>
  <c r="V291" i="24"/>
  <c r="R291" i="24"/>
  <c r="U291" i="24"/>
  <c r="V292" i="24"/>
  <c r="R292" i="24"/>
  <c r="U292" i="24"/>
  <c r="V293" i="24"/>
  <c r="R293" i="24"/>
  <c r="U293" i="24"/>
  <c r="V294" i="24"/>
  <c r="R294" i="24"/>
  <c r="U294" i="24"/>
  <c r="V295" i="24"/>
  <c r="R295" i="24"/>
  <c r="U295" i="24"/>
  <c r="V296" i="24"/>
  <c r="R296" i="24"/>
  <c r="U296" i="24"/>
  <c r="V297" i="24"/>
  <c r="R297" i="24"/>
  <c r="U297" i="24"/>
  <c r="V298" i="24"/>
  <c r="R298" i="24"/>
  <c r="U298" i="24"/>
  <c r="V299" i="24"/>
  <c r="R299" i="24"/>
  <c r="U299" i="24"/>
  <c r="V300" i="24"/>
  <c r="R300" i="24"/>
  <c r="U300" i="24"/>
  <c r="V301" i="24"/>
  <c r="R301" i="24"/>
  <c r="U301" i="24"/>
  <c r="V302" i="24"/>
  <c r="R302" i="24"/>
  <c r="U302" i="24"/>
  <c r="V303" i="24"/>
  <c r="R303" i="24"/>
  <c r="U303" i="24"/>
  <c r="V304" i="24"/>
  <c r="R304" i="24"/>
  <c r="U304" i="24"/>
  <c r="V305" i="24"/>
  <c r="R305" i="24"/>
  <c r="U305" i="24"/>
  <c r="V306" i="24"/>
  <c r="R306" i="24"/>
  <c r="U306" i="24"/>
  <c r="V307" i="24"/>
  <c r="R307" i="24"/>
  <c r="U307" i="24"/>
  <c r="V308" i="24"/>
  <c r="R308" i="24"/>
  <c r="U308" i="24"/>
  <c r="V309" i="24"/>
  <c r="R309" i="24"/>
  <c r="U309" i="24"/>
  <c r="V310" i="24"/>
  <c r="R310" i="24"/>
  <c r="U310" i="24"/>
  <c r="V311" i="24"/>
  <c r="R311" i="24"/>
  <c r="U311" i="24"/>
  <c r="V312" i="24"/>
  <c r="R312" i="24"/>
  <c r="U312" i="24"/>
  <c r="V313" i="24"/>
  <c r="R313" i="24"/>
  <c r="U313" i="24"/>
  <c r="V314" i="24"/>
  <c r="R314" i="24"/>
  <c r="U314" i="24"/>
  <c r="V315" i="24"/>
  <c r="R315" i="24"/>
  <c r="U315" i="24"/>
  <c r="V316" i="24"/>
  <c r="R316" i="24"/>
  <c r="U316" i="24"/>
  <c r="V317" i="24"/>
  <c r="R317" i="24"/>
  <c r="U317" i="24"/>
  <c r="V318" i="24"/>
  <c r="R318" i="24"/>
  <c r="U318" i="24"/>
  <c r="V319" i="24"/>
  <c r="R319" i="24"/>
  <c r="U319" i="24"/>
  <c r="V320" i="24"/>
  <c r="R320" i="24"/>
  <c r="U320" i="24"/>
  <c r="V321" i="24"/>
  <c r="R321" i="24"/>
  <c r="U321" i="24"/>
  <c r="V322" i="24"/>
  <c r="R322" i="24"/>
  <c r="U322" i="24"/>
  <c r="V323" i="24"/>
  <c r="R323" i="24"/>
  <c r="U323" i="24"/>
  <c r="V324" i="24"/>
  <c r="R324" i="24"/>
  <c r="U324" i="24"/>
  <c r="V325" i="24"/>
  <c r="R325" i="24"/>
  <c r="U325" i="24"/>
  <c r="V326" i="24"/>
  <c r="R326" i="24"/>
  <c r="U326" i="24"/>
  <c r="V327" i="24"/>
  <c r="R327" i="24"/>
  <c r="U327" i="24"/>
  <c r="V328" i="24"/>
  <c r="R328" i="24"/>
  <c r="U328" i="24"/>
  <c r="V329" i="24"/>
  <c r="R329" i="24"/>
  <c r="U329" i="24"/>
  <c r="V330" i="24"/>
  <c r="R330" i="24"/>
  <c r="U330" i="24"/>
  <c r="V331" i="24"/>
  <c r="R331" i="24"/>
  <c r="U331" i="24"/>
  <c r="V332" i="24"/>
  <c r="R332" i="24"/>
  <c r="U332" i="24"/>
  <c r="V333" i="24"/>
  <c r="R333" i="24"/>
  <c r="U333" i="24"/>
  <c r="V334" i="24"/>
  <c r="R334" i="24"/>
  <c r="U334" i="24"/>
  <c r="V335" i="24"/>
  <c r="R335" i="24"/>
  <c r="U335" i="24"/>
  <c r="V336" i="24"/>
  <c r="R336" i="24"/>
  <c r="U336" i="24"/>
  <c r="V337" i="24"/>
  <c r="R337" i="24"/>
  <c r="U337" i="24"/>
  <c r="V338" i="24"/>
  <c r="R338" i="24"/>
  <c r="U338" i="24"/>
  <c r="V339" i="24"/>
  <c r="R339" i="24"/>
  <c r="U339" i="24"/>
  <c r="V340" i="24"/>
  <c r="R340" i="24"/>
  <c r="U340" i="24"/>
  <c r="V341" i="24"/>
  <c r="R341" i="24"/>
  <c r="U341" i="24"/>
  <c r="V342" i="24"/>
  <c r="R342" i="24"/>
  <c r="U342" i="24"/>
  <c r="V343" i="24"/>
  <c r="R343" i="24"/>
  <c r="U343" i="24"/>
  <c r="V344" i="24"/>
  <c r="R344" i="24"/>
  <c r="U344" i="24"/>
  <c r="V345" i="24"/>
  <c r="R345" i="24"/>
  <c r="U345" i="24"/>
  <c r="V346" i="24"/>
  <c r="R346" i="24"/>
  <c r="U346" i="24"/>
  <c r="V347" i="24"/>
  <c r="R347" i="24"/>
  <c r="U347" i="24"/>
  <c r="V348" i="24"/>
  <c r="R348" i="24"/>
  <c r="U348" i="24"/>
  <c r="V349" i="24"/>
  <c r="R349" i="24"/>
  <c r="U349" i="24"/>
  <c r="V350" i="24"/>
  <c r="R350" i="24"/>
  <c r="U350" i="24"/>
  <c r="V351" i="24"/>
  <c r="R351" i="24"/>
  <c r="U351" i="24"/>
  <c r="V352" i="24"/>
  <c r="R352" i="24"/>
  <c r="U352" i="24"/>
  <c r="V353" i="24"/>
  <c r="R353" i="24"/>
  <c r="U353" i="24"/>
  <c r="V354" i="24"/>
  <c r="R354" i="24"/>
  <c r="U354" i="24"/>
  <c r="V355" i="24"/>
  <c r="R355" i="24"/>
  <c r="U355" i="24"/>
  <c r="V356" i="24"/>
  <c r="R356" i="24"/>
  <c r="U356" i="24"/>
  <c r="V357" i="24"/>
  <c r="R357" i="24"/>
  <c r="U357" i="24"/>
  <c r="V358" i="24"/>
  <c r="R358" i="24"/>
  <c r="U358" i="24"/>
  <c r="V359" i="24"/>
  <c r="R359" i="24"/>
  <c r="U359" i="24"/>
  <c r="V360" i="24"/>
  <c r="R360" i="24"/>
  <c r="U360" i="24"/>
  <c r="V361" i="24"/>
  <c r="R361" i="24"/>
  <c r="U361" i="24"/>
  <c r="V362" i="24"/>
  <c r="R362" i="24"/>
  <c r="U362" i="24"/>
  <c r="V363" i="24"/>
  <c r="R363" i="24"/>
  <c r="U363" i="24"/>
  <c r="V364" i="24"/>
  <c r="R364" i="24"/>
  <c r="U364" i="24"/>
  <c r="V365" i="24"/>
  <c r="R365" i="24"/>
  <c r="U365" i="24"/>
  <c r="V366" i="24"/>
  <c r="R366" i="24"/>
  <c r="U366" i="24"/>
  <c r="V367" i="24"/>
  <c r="R367" i="24"/>
  <c r="U367" i="24"/>
  <c r="V368" i="24"/>
  <c r="R368" i="24"/>
  <c r="U368" i="24"/>
  <c r="V369" i="24"/>
  <c r="R369" i="24"/>
  <c r="U369" i="24"/>
  <c r="V370" i="24"/>
  <c r="R370" i="24"/>
  <c r="U370" i="24"/>
  <c r="V371" i="24"/>
  <c r="R371" i="24"/>
  <c r="U371" i="24"/>
  <c r="V372" i="24"/>
  <c r="R372" i="24"/>
  <c r="U372" i="24"/>
  <c r="V373" i="24"/>
  <c r="R373" i="24"/>
  <c r="U373" i="24"/>
  <c r="V374" i="24"/>
  <c r="R374" i="24"/>
  <c r="U374" i="24"/>
  <c r="V375" i="24"/>
  <c r="R375" i="24"/>
  <c r="U375" i="24"/>
  <c r="V376" i="24"/>
  <c r="R376" i="24"/>
  <c r="U376" i="24"/>
  <c r="V377" i="24"/>
  <c r="R377" i="24"/>
  <c r="U377" i="24"/>
  <c r="V378" i="24"/>
  <c r="R378" i="24"/>
  <c r="U378" i="24"/>
  <c r="V379" i="24"/>
  <c r="R379" i="24"/>
  <c r="U379" i="24"/>
  <c r="V380" i="24"/>
  <c r="R380" i="24"/>
  <c r="U380" i="24"/>
  <c r="V381" i="24"/>
  <c r="R381" i="24"/>
  <c r="U381" i="24"/>
  <c r="V382" i="24"/>
  <c r="R382" i="24"/>
  <c r="U382" i="24"/>
  <c r="V383" i="24"/>
  <c r="R383" i="24"/>
  <c r="U383" i="24"/>
  <c r="V384" i="24"/>
  <c r="R384" i="24"/>
  <c r="U384" i="24"/>
  <c r="V385" i="24"/>
  <c r="R385" i="24"/>
  <c r="U385" i="24"/>
  <c r="V386" i="24"/>
  <c r="R386" i="24"/>
  <c r="U386" i="24"/>
  <c r="V387" i="24"/>
  <c r="R387" i="24"/>
  <c r="U387" i="24"/>
  <c r="V388" i="24"/>
  <c r="R388" i="24"/>
  <c r="U388" i="24"/>
  <c r="V389" i="24"/>
  <c r="R389" i="24"/>
  <c r="U389" i="24"/>
  <c r="V390" i="24"/>
  <c r="R390" i="24"/>
  <c r="U390" i="24"/>
  <c r="V391" i="24"/>
  <c r="R391" i="24"/>
  <c r="U391" i="24"/>
  <c r="V392" i="24"/>
  <c r="R392" i="24"/>
  <c r="U392" i="24"/>
  <c r="V393" i="24"/>
  <c r="R393" i="24"/>
  <c r="U393" i="24"/>
  <c r="V394" i="24"/>
  <c r="R394" i="24"/>
  <c r="U394" i="24"/>
  <c r="V395" i="24"/>
  <c r="R395" i="24"/>
  <c r="U395" i="24"/>
  <c r="V396" i="24"/>
  <c r="R396" i="24"/>
  <c r="U396" i="24"/>
  <c r="V397" i="24"/>
  <c r="R397" i="24"/>
  <c r="U397" i="24"/>
  <c r="V398" i="24"/>
  <c r="R398" i="24"/>
  <c r="U398" i="24"/>
  <c r="V399" i="24"/>
  <c r="R399" i="24"/>
  <c r="U399" i="24"/>
  <c r="V400" i="24"/>
  <c r="R400" i="24"/>
  <c r="U400" i="24"/>
  <c r="V401" i="24"/>
  <c r="R401" i="24"/>
  <c r="U401" i="24"/>
  <c r="V402" i="24"/>
  <c r="R402" i="24"/>
  <c r="U402" i="24"/>
  <c r="V403" i="24"/>
  <c r="R403" i="24"/>
  <c r="U403" i="24"/>
  <c r="V404" i="24"/>
  <c r="R404" i="24"/>
  <c r="U404" i="24"/>
  <c r="V405" i="24"/>
  <c r="R405" i="24"/>
  <c r="U405" i="24"/>
  <c r="V406" i="24"/>
  <c r="R406" i="24"/>
  <c r="U406" i="24"/>
  <c r="V407" i="24"/>
  <c r="R407" i="24"/>
  <c r="U407" i="24"/>
  <c r="V408" i="24"/>
  <c r="R408" i="24"/>
  <c r="U408" i="24"/>
  <c r="V409" i="24"/>
  <c r="R409" i="24"/>
  <c r="U409" i="24"/>
  <c r="V410" i="24"/>
  <c r="R410" i="24"/>
  <c r="U410" i="24"/>
  <c r="V411" i="24"/>
  <c r="R411" i="24"/>
  <c r="U411" i="24"/>
  <c r="V412" i="24"/>
  <c r="R412" i="24"/>
  <c r="U412" i="24"/>
  <c r="V413" i="24"/>
  <c r="R413" i="24"/>
  <c r="U413" i="24"/>
  <c r="V414" i="24"/>
  <c r="R414" i="24"/>
  <c r="U414" i="24"/>
  <c r="V415" i="24"/>
  <c r="R415" i="24"/>
  <c r="U415" i="24"/>
  <c r="V416" i="24"/>
  <c r="R416" i="24"/>
  <c r="U416" i="24"/>
  <c r="V417" i="24"/>
  <c r="R417" i="24"/>
  <c r="U417" i="24"/>
  <c r="V418" i="24"/>
  <c r="R418" i="24"/>
  <c r="U418" i="24"/>
  <c r="V419" i="24"/>
  <c r="R419" i="24"/>
  <c r="U419" i="24"/>
  <c r="V420" i="24"/>
  <c r="R420" i="24"/>
  <c r="U420" i="24"/>
  <c r="V421" i="24"/>
  <c r="R421" i="24"/>
  <c r="U421" i="24"/>
  <c r="V422" i="24"/>
  <c r="R422" i="24"/>
  <c r="U422" i="24"/>
  <c r="V423" i="24"/>
  <c r="R423" i="24"/>
  <c r="U423" i="24"/>
  <c r="V424" i="24"/>
  <c r="R424" i="24"/>
  <c r="U424" i="24"/>
  <c r="V425" i="24"/>
  <c r="R425" i="24"/>
  <c r="U425" i="24"/>
  <c r="V426" i="24"/>
  <c r="R426" i="24"/>
  <c r="U426" i="24"/>
  <c r="V427" i="24"/>
  <c r="R427" i="24"/>
  <c r="U427" i="24"/>
  <c r="V428" i="24"/>
  <c r="R428" i="24"/>
  <c r="U428" i="24"/>
  <c r="V429" i="24"/>
  <c r="R429" i="24"/>
  <c r="U429" i="24"/>
  <c r="V430" i="24"/>
  <c r="R430" i="24"/>
  <c r="U430" i="24"/>
  <c r="V431" i="24"/>
  <c r="R431" i="24"/>
  <c r="U431" i="24"/>
  <c r="V432" i="24"/>
  <c r="R432" i="24"/>
  <c r="U432" i="24"/>
  <c r="V433" i="24"/>
  <c r="R433" i="24"/>
  <c r="U433" i="24"/>
  <c r="V434" i="24"/>
  <c r="R434" i="24"/>
  <c r="U434" i="24"/>
  <c r="V435" i="24"/>
  <c r="R435" i="24"/>
  <c r="U435" i="24"/>
  <c r="V436" i="24"/>
  <c r="R436" i="24"/>
  <c r="U436" i="24"/>
  <c r="V437" i="24"/>
  <c r="R437" i="24"/>
  <c r="U437" i="24"/>
  <c r="V438" i="24"/>
  <c r="R438" i="24"/>
  <c r="U438" i="24"/>
  <c r="V439" i="24"/>
  <c r="R439" i="24"/>
  <c r="U439" i="24"/>
  <c r="V440" i="24"/>
  <c r="R440" i="24"/>
  <c r="U440" i="24"/>
  <c r="V441" i="24"/>
  <c r="R441" i="24"/>
  <c r="U441" i="24"/>
  <c r="V442" i="24"/>
  <c r="R442" i="24"/>
  <c r="U442" i="24"/>
  <c r="V443" i="24"/>
  <c r="R443" i="24"/>
  <c r="U443" i="24"/>
  <c r="V444" i="24"/>
  <c r="R444" i="24"/>
  <c r="U444" i="24"/>
  <c r="V445" i="24"/>
  <c r="R445" i="24"/>
  <c r="U445" i="24"/>
  <c r="V446" i="24"/>
  <c r="R446" i="24"/>
  <c r="U446" i="24"/>
  <c r="V447" i="24"/>
  <c r="R447" i="24"/>
  <c r="U447" i="24"/>
  <c r="V448" i="24"/>
  <c r="R448" i="24"/>
  <c r="U448" i="24"/>
  <c r="V449" i="24"/>
  <c r="R449" i="24"/>
  <c r="U449" i="24"/>
  <c r="V450" i="24"/>
  <c r="R450" i="24"/>
  <c r="U450" i="24"/>
  <c r="V451" i="24"/>
  <c r="R451" i="24"/>
  <c r="U451" i="24"/>
  <c r="V452" i="24"/>
  <c r="R452" i="24"/>
  <c r="U452" i="24"/>
  <c r="V453" i="24"/>
  <c r="R453" i="24"/>
  <c r="U453" i="24"/>
  <c r="V454" i="24"/>
  <c r="R454" i="24"/>
  <c r="U454" i="24"/>
  <c r="V455" i="24"/>
  <c r="R455" i="24"/>
  <c r="U455" i="24"/>
  <c r="V456" i="24"/>
  <c r="R456" i="24"/>
  <c r="U456" i="24"/>
  <c r="V457" i="24"/>
  <c r="R457" i="24"/>
  <c r="U457" i="24"/>
  <c r="V458" i="24"/>
  <c r="R458" i="24"/>
  <c r="U458" i="24"/>
  <c r="V459" i="24"/>
  <c r="R459" i="24"/>
  <c r="U459" i="24"/>
  <c r="V460" i="24"/>
  <c r="R460" i="24"/>
  <c r="U460" i="24"/>
  <c r="V461" i="24"/>
  <c r="R461" i="24"/>
  <c r="U461" i="24"/>
  <c r="V462" i="24"/>
  <c r="R462" i="24"/>
  <c r="U462" i="24"/>
  <c r="V463" i="24"/>
  <c r="R463" i="24"/>
  <c r="U463" i="24"/>
  <c r="V464" i="24"/>
  <c r="R464" i="24"/>
  <c r="U464" i="24"/>
  <c r="V465" i="24"/>
  <c r="R465" i="24"/>
  <c r="U465" i="24"/>
  <c r="V466" i="24"/>
  <c r="R466" i="24"/>
  <c r="U466" i="24"/>
  <c r="V467" i="24"/>
  <c r="R467" i="24"/>
  <c r="U467" i="24"/>
  <c r="V468" i="24"/>
  <c r="R468" i="24"/>
  <c r="U468" i="24"/>
  <c r="V469" i="24"/>
  <c r="R469" i="24"/>
  <c r="U469" i="24"/>
  <c r="V470" i="24"/>
  <c r="R470" i="24"/>
  <c r="U470" i="24"/>
  <c r="V471" i="24"/>
  <c r="R471" i="24"/>
  <c r="U471" i="24"/>
  <c r="V472" i="24"/>
  <c r="R472" i="24"/>
  <c r="U472" i="24"/>
  <c r="V473" i="24"/>
  <c r="R473" i="24"/>
  <c r="U473" i="24"/>
  <c r="V474" i="24"/>
  <c r="R474" i="24"/>
  <c r="U474" i="24"/>
  <c r="V475" i="24"/>
  <c r="R475" i="24"/>
  <c r="U475" i="24"/>
  <c r="V476" i="24"/>
  <c r="R476" i="24"/>
  <c r="U476" i="24"/>
  <c r="V477" i="24"/>
  <c r="R477" i="24"/>
  <c r="U477" i="24"/>
  <c r="V478" i="24"/>
  <c r="R478" i="24"/>
  <c r="U478" i="24"/>
  <c r="V479" i="24"/>
  <c r="R479" i="24"/>
  <c r="U479" i="24"/>
  <c r="V480" i="24"/>
  <c r="R480" i="24"/>
  <c r="U480" i="24"/>
  <c r="V481" i="24"/>
  <c r="R481" i="24"/>
  <c r="U481" i="24"/>
  <c r="V482" i="24"/>
  <c r="R482" i="24"/>
  <c r="U482" i="24"/>
  <c r="V483" i="24"/>
  <c r="R483" i="24"/>
  <c r="U483" i="24"/>
  <c r="V484" i="24"/>
  <c r="R484" i="24"/>
  <c r="U484" i="24"/>
  <c r="V485" i="24"/>
  <c r="R485" i="24"/>
  <c r="U485" i="24"/>
  <c r="V486" i="24"/>
  <c r="R486" i="24"/>
  <c r="U486" i="24"/>
  <c r="V487" i="24"/>
  <c r="R487" i="24"/>
  <c r="U487" i="24"/>
  <c r="V488" i="24"/>
  <c r="R488" i="24"/>
  <c r="U488" i="24"/>
  <c r="V489" i="24"/>
  <c r="R489" i="24"/>
  <c r="U489" i="24"/>
  <c r="V490" i="24"/>
  <c r="R490" i="24"/>
  <c r="U490" i="24"/>
  <c r="V491" i="24"/>
  <c r="R491" i="24"/>
  <c r="U491" i="24"/>
  <c r="V492" i="24"/>
  <c r="R492" i="24"/>
  <c r="U492" i="24"/>
  <c r="V493" i="24"/>
  <c r="R493" i="24"/>
  <c r="U493" i="24"/>
  <c r="V494" i="24"/>
  <c r="R494" i="24"/>
  <c r="U494" i="24"/>
  <c r="V495" i="24"/>
  <c r="R495" i="24"/>
  <c r="U495" i="24"/>
  <c r="V496" i="24"/>
  <c r="R496" i="24"/>
  <c r="U496" i="24"/>
  <c r="V497" i="24"/>
  <c r="R497" i="24"/>
  <c r="U497" i="24"/>
  <c r="V498" i="24"/>
  <c r="R498" i="24"/>
  <c r="U498" i="24"/>
  <c r="V499" i="24"/>
  <c r="R499" i="24"/>
  <c r="U499" i="24"/>
  <c r="V500" i="24"/>
  <c r="R500" i="24"/>
  <c r="U500" i="24"/>
  <c r="V501" i="24"/>
  <c r="R501" i="24"/>
  <c r="U501" i="24"/>
  <c r="V502" i="24"/>
  <c r="R502" i="24"/>
  <c r="U502" i="24"/>
  <c r="V503" i="24"/>
  <c r="R503" i="24"/>
  <c r="U503" i="24"/>
  <c r="V504" i="24"/>
  <c r="R504" i="24"/>
  <c r="U504" i="24"/>
  <c r="V505" i="24"/>
  <c r="R505" i="24"/>
  <c r="U505" i="24"/>
  <c r="V506" i="24"/>
  <c r="R506" i="24"/>
  <c r="U506" i="24"/>
  <c r="V507" i="24"/>
  <c r="R507" i="24"/>
  <c r="U507" i="24"/>
  <c r="V508" i="24"/>
  <c r="R508" i="24"/>
  <c r="U508" i="24"/>
  <c r="V509" i="24"/>
  <c r="R509" i="24"/>
  <c r="U509" i="24"/>
  <c r="V510" i="24"/>
  <c r="R510" i="24"/>
  <c r="U510" i="24"/>
  <c r="V511" i="24"/>
  <c r="R511" i="24"/>
  <c r="U511" i="24"/>
  <c r="V512" i="24"/>
  <c r="R512" i="24"/>
  <c r="U512" i="24"/>
  <c r="V513" i="24"/>
  <c r="R513" i="24"/>
  <c r="U513" i="24"/>
  <c r="V514" i="24"/>
  <c r="R514" i="24"/>
  <c r="U514" i="24"/>
  <c r="V515" i="24"/>
  <c r="R515" i="24"/>
  <c r="U515" i="24"/>
  <c r="V516" i="24"/>
  <c r="R516" i="24"/>
  <c r="U516" i="24"/>
  <c r="V517" i="24"/>
  <c r="R517" i="24"/>
  <c r="U517" i="24"/>
  <c r="V518" i="24"/>
  <c r="R518" i="24"/>
  <c r="U518" i="24"/>
  <c r="V519" i="24"/>
  <c r="R519" i="24"/>
  <c r="U519" i="24"/>
  <c r="V520" i="24"/>
  <c r="R520" i="24"/>
  <c r="U520" i="24"/>
  <c r="V521" i="24"/>
  <c r="R521" i="24"/>
  <c r="U521" i="24"/>
  <c r="V522" i="24"/>
  <c r="R522" i="24"/>
  <c r="U522" i="24"/>
  <c r="V523" i="24"/>
  <c r="R523" i="24"/>
  <c r="U523" i="24"/>
  <c r="V524" i="24"/>
  <c r="R524" i="24"/>
  <c r="U524" i="24"/>
  <c r="V525" i="24"/>
  <c r="R525" i="24"/>
  <c r="U525" i="24"/>
  <c r="V526" i="24"/>
  <c r="R526" i="24"/>
  <c r="U526" i="24"/>
  <c r="V527" i="24"/>
  <c r="R527" i="24"/>
  <c r="U527" i="24"/>
  <c r="V528" i="24"/>
  <c r="R528" i="24"/>
  <c r="U528" i="24"/>
  <c r="V529" i="24"/>
  <c r="R529" i="24"/>
  <c r="U529" i="24"/>
  <c r="V530" i="24"/>
  <c r="R530" i="24"/>
  <c r="U530" i="24"/>
  <c r="V531" i="24"/>
  <c r="R531" i="24"/>
  <c r="U531" i="24"/>
  <c r="V532" i="24"/>
  <c r="R532" i="24"/>
  <c r="U532" i="24"/>
  <c r="V533" i="24"/>
  <c r="R533" i="24"/>
  <c r="U533" i="24"/>
  <c r="V534" i="24"/>
  <c r="R534" i="24"/>
  <c r="U534" i="24"/>
  <c r="V535" i="24"/>
  <c r="R535" i="24"/>
  <c r="U535" i="24"/>
  <c r="V536" i="24"/>
  <c r="R536" i="24"/>
  <c r="U536" i="24"/>
  <c r="V537" i="24"/>
  <c r="R537" i="24"/>
  <c r="U537" i="24"/>
  <c r="V538" i="24"/>
  <c r="R538" i="24"/>
  <c r="U538" i="24"/>
  <c r="V539" i="24"/>
  <c r="R539" i="24"/>
  <c r="U539" i="24"/>
  <c r="V540" i="24"/>
  <c r="R540" i="24"/>
  <c r="U540" i="24"/>
  <c r="V541" i="24"/>
  <c r="R541" i="24"/>
  <c r="U541" i="24"/>
  <c r="V542" i="24"/>
  <c r="R542" i="24"/>
  <c r="U542" i="24"/>
  <c r="V543" i="24"/>
  <c r="R543" i="24"/>
  <c r="U543" i="24"/>
  <c r="V544" i="24"/>
  <c r="R544" i="24"/>
  <c r="U544" i="24"/>
  <c r="V545" i="24"/>
  <c r="R545" i="24"/>
  <c r="U545" i="24"/>
  <c r="V546" i="24"/>
  <c r="R546" i="24"/>
  <c r="U546" i="24"/>
  <c r="V547" i="24"/>
  <c r="R547" i="24"/>
  <c r="U547" i="24"/>
  <c r="V548" i="24"/>
  <c r="R548" i="24"/>
  <c r="U548" i="24"/>
  <c r="V549" i="24"/>
  <c r="R549" i="24"/>
  <c r="U549" i="24"/>
  <c r="V550" i="24"/>
  <c r="R550" i="24"/>
  <c r="U550" i="24"/>
  <c r="V551" i="24"/>
  <c r="R551" i="24"/>
  <c r="U551" i="24"/>
  <c r="V552" i="24"/>
  <c r="R552" i="24"/>
  <c r="U552" i="24"/>
  <c r="V553" i="24"/>
  <c r="R553" i="24"/>
  <c r="U553" i="24"/>
  <c r="V554" i="24"/>
  <c r="R554" i="24"/>
  <c r="U554" i="24"/>
  <c r="V555" i="24"/>
  <c r="R555" i="24"/>
  <c r="U555" i="24"/>
  <c r="V556" i="24"/>
  <c r="R556" i="24"/>
  <c r="U556" i="24"/>
  <c r="V557" i="24"/>
  <c r="R557" i="24"/>
  <c r="U557" i="24"/>
  <c r="V558" i="24"/>
  <c r="R558" i="24"/>
  <c r="U558" i="24"/>
  <c r="V559" i="24"/>
  <c r="R559" i="24"/>
  <c r="U559" i="24"/>
  <c r="V560" i="24"/>
  <c r="R560" i="24"/>
  <c r="U560" i="24"/>
  <c r="V561" i="24"/>
  <c r="R561" i="24"/>
  <c r="U561" i="24"/>
  <c r="V562" i="24"/>
  <c r="R562" i="24"/>
  <c r="U562" i="24"/>
  <c r="V563" i="24"/>
  <c r="R563" i="24"/>
  <c r="U563" i="24"/>
  <c r="V564" i="24"/>
  <c r="R564" i="24"/>
  <c r="U564" i="24"/>
  <c r="V565" i="24"/>
  <c r="R565" i="24"/>
  <c r="U565" i="24"/>
  <c r="V566" i="24"/>
  <c r="R566" i="24"/>
  <c r="U566" i="24"/>
  <c r="V567" i="24"/>
  <c r="R567" i="24"/>
  <c r="U567" i="24"/>
  <c r="V568" i="24"/>
  <c r="R568" i="24"/>
  <c r="U568" i="24"/>
  <c r="V569" i="24"/>
  <c r="R569" i="24"/>
  <c r="U569" i="24"/>
  <c r="V570" i="24"/>
  <c r="R570" i="24"/>
  <c r="U570" i="24"/>
  <c r="V571" i="24"/>
  <c r="R571" i="24"/>
  <c r="U571" i="24"/>
  <c r="V572" i="24"/>
  <c r="R572" i="24"/>
  <c r="U572" i="24"/>
  <c r="V573" i="24"/>
  <c r="R573" i="24"/>
  <c r="U573" i="24"/>
  <c r="V574" i="24"/>
  <c r="R574" i="24"/>
  <c r="U574" i="24"/>
  <c r="V575" i="24"/>
  <c r="R575" i="24"/>
  <c r="U575" i="24"/>
  <c r="V576" i="24"/>
  <c r="R576" i="24"/>
  <c r="U576" i="24"/>
  <c r="V577" i="24"/>
  <c r="R577" i="24"/>
  <c r="U577" i="24"/>
  <c r="V578" i="24"/>
  <c r="R578" i="24"/>
  <c r="U578" i="24"/>
  <c r="V579" i="24"/>
  <c r="R579" i="24"/>
  <c r="U579" i="24"/>
  <c r="V580" i="24"/>
  <c r="R580" i="24"/>
  <c r="U580" i="24"/>
  <c r="V581" i="24"/>
  <c r="R581" i="24"/>
  <c r="U581" i="24"/>
  <c r="V582" i="24"/>
  <c r="R582" i="24"/>
  <c r="U582" i="24"/>
  <c r="V583" i="24"/>
  <c r="R583" i="24"/>
  <c r="U583" i="24"/>
  <c r="V584" i="24"/>
  <c r="R584" i="24"/>
  <c r="U584" i="24"/>
  <c r="V585" i="24"/>
  <c r="R585" i="24"/>
  <c r="U585" i="24"/>
  <c r="V586" i="24"/>
  <c r="R586" i="24"/>
  <c r="U586" i="24"/>
  <c r="V587" i="24"/>
  <c r="R587" i="24"/>
  <c r="U587" i="24"/>
  <c r="V588" i="24"/>
  <c r="R588" i="24"/>
  <c r="U588" i="24"/>
  <c r="V589" i="24"/>
  <c r="R589" i="24"/>
  <c r="U589" i="24"/>
  <c r="V590" i="24"/>
  <c r="R590" i="24"/>
  <c r="U590" i="24"/>
  <c r="V591" i="24"/>
  <c r="R591" i="24"/>
  <c r="U591" i="24"/>
  <c r="V592" i="24"/>
  <c r="R592" i="24"/>
  <c r="U592" i="24"/>
  <c r="V593" i="24"/>
  <c r="R593" i="24"/>
  <c r="U593" i="24"/>
  <c r="V594" i="24"/>
  <c r="R594" i="24"/>
  <c r="U594" i="24"/>
  <c r="V595" i="24"/>
  <c r="R595" i="24"/>
  <c r="U595" i="24"/>
  <c r="V596" i="24"/>
  <c r="R596" i="24"/>
  <c r="U596" i="24"/>
  <c r="V597" i="24"/>
  <c r="R597" i="24"/>
  <c r="U597" i="24"/>
  <c r="V598" i="24"/>
  <c r="R598" i="24"/>
  <c r="U598" i="24"/>
  <c r="V599" i="24"/>
  <c r="R599" i="24"/>
  <c r="U599" i="24"/>
  <c r="V600" i="24"/>
  <c r="R600" i="24"/>
  <c r="U600" i="24"/>
  <c r="V601" i="24"/>
  <c r="R601" i="24"/>
  <c r="U601" i="24"/>
  <c r="V602" i="24"/>
  <c r="R602" i="24"/>
  <c r="U602" i="24"/>
  <c r="V603" i="24"/>
  <c r="R603" i="24"/>
  <c r="U603" i="24"/>
  <c r="V604" i="24"/>
  <c r="R604" i="24"/>
  <c r="U604" i="24"/>
  <c r="V605" i="24"/>
  <c r="R605" i="24"/>
  <c r="U605" i="24"/>
  <c r="F9" i="21"/>
  <c r="C10" i="21"/>
  <c r="D10" i="21"/>
  <c r="F10" i="21"/>
  <c r="C11" i="21"/>
  <c r="D11" i="21"/>
  <c r="F11" i="21"/>
  <c r="C12" i="21"/>
  <c r="D12" i="21"/>
  <c r="F12" i="21"/>
  <c r="C13" i="21"/>
  <c r="D13" i="21"/>
  <c r="F13" i="21"/>
  <c r="C14" i="21"/>
  <c r="D14" i="21"/>
  <c r="F14" i="21"/>
  <c r="C15" i="21"/>
  <c r="D15" i="21"/>
  <c r="F15" i="21"/>
  <c r="C16" i="21"/>
  <c r="D16" i="21"/>
  <c r="F16" i="21"/>
  <c r="C17" i="21"/>
  <c r="D17" i="21"/>
  <c r="F17" i="21"/>
  <c r="C18" i="21"/>
  <c r="D18" i="21"/>
  <c r="F18" i="21"/>
  <c r="C19" i="21"/>
  <c r="D19" i="21"/>
  <c r="F19" i="21"/>
  <c r="C20" i="21"/>
  <c r="D20" i="21"/>
  <c r="F20" i="21"/>
  <c r="C21" i="21"/>
  <c r="D21" i="21"/>
  <c r="F21" i="21"/>
  <c r="C22" i="21"/>
  <c r="D22" i="21"/>
  <c r="F22" i="21"/>
  <c r="C23" i="21"/>
  <c r="D23" i="21"/>
  <c r="F23" i="21"/>
  <c r="C24" i="21"/>
  <c r="D24" i="21"/>
  <c r="F24" i="21"/>
  <c r="C25" i="21"/>
  <c r="D25" i="21"/>
  <c r="F25" i="21"/>
  <c r="C26" i="21"/>
  <c r="D26" i="21"/>
  <c r="F26" i="21"/>
  <c r="C27" i="21"/>
  <c r="D27" i="21"/>
  <c r="F27" i="21"/>
  <c r="C28" i="21"/>
  <c r="D28" i="21"/>
  <c r="F28" i="21"/>
  <c r="C29" i="21"/>
  <c r="D29" i="21"/>
  <c r="F29" i="21"/>
  <c r="C30" i="21"/>
  <c r="D30" i="21"/>
  <c r="F30" i="21"/>
  <c r="C31" i="21"/>
  <c r="D31" i="21"/>
  <c r="F31" i="21"/>
  <c r="C32" i="21"/>
  <c r="D32" i="21"/>
  <c r="F32" i="21"/>
  <c r="C33" i="21"/>
  <c r="D33" i="21"/>
  <c r="F33" i="21"/>
  <c r="C34" i="21"/>
  <c r="D34" i="21"/>
  <c r="F34" i="21"/>
  <c r="C35" i="21"/>
  <c r="D35" i="21"/>
  <c r="F35" i="21"/>
  <c r="C36" i="21"/>
  <c r="D36" i="21"/>
  <c r="F36" i="21"/>
  <c r="C37" i="21"/>
  <c r="D37" i="21"/>
  <c r="F37" i="21"/>
  <c r="C38" i="21"/>
  <c r="D38" i="21"/>
  <c r="F38" i="21"/>
  <c r="C39" i="21"/>
  <c r="D39" i="21"/>
  <c r="F39" i="21"/>
  <c r="C40" i="21"/>
  <c r="D40" i="21"/>
  <c r="F40" i="21"/>
  <c r="C41" i="21"/>
  <c r="D41" i="21"/>
  <c r="F41" i="21"/>
  <c r="C42" i="21"/>
  <c r="D42" i="21"/>
  <c r="F42" i="21"/>
  <c r="C43" i="21"/>
  <c r="D43" i="21"/>
  <c r="F43" i="21"/>
  <c r="C44" i="21"/>
  <c r="D44" i="21"/>
  <c r="F44" i="21"/>
  <c r="C45" i="21"/>
  <c r="D45" i="21"/>
  <c r="F45" i="21"/>
  <c r="C46" i="21"/>
  <c r="D46" i="21"/>
  <c r="F46" i="21"/>
  <c r="C47" i="21"/>
  <c r="D47" i="21"/>
  <c r="F47" i="21"/>
  <c r="C48" i="21"/>
  <c r="D48" i="21"/>
  <c r="F48" i="21"/>
  <c r="C49" i="21"/>
  <c r="D49" i="21"/>
  <c r="F49" i="21"/>
  <c r="C50" i="21"/>
  <c r="D50" i="21"/>
  <c r="F50" i="21"/>
  <c r="C51" i="21"/>
  <c r="D51" i="21"/>
  <c r="F51" i="21"/>
  <c r="C52" i="21"/>
  <c r="D52" i="21"/>
  <c r="F52" i="21"/>
  <c r="C53" i="21"/>
  <c r="D53" i="21"/>
  <c r="F53" i="21"/>
  <c r="C54" i="21"/>
  <c r="D54" i="21"/>
  <c r="F54" i="21"/>
  <c r="C55" i="21"/>
  <c r="D55" i="21"/>
  <c r="F55" i="21"/>
  <c r="C56" i="21"/>
  <c r="D56" i="21"/>
  <c r="F56" i="21"/>
  <c r="C57" i="21"/>
  <c r="D57" i="21"/>
  <c r="F57" i="21"/>
  <c r="C58" i="21"/>
  <c r="D58" i="21"/>
  <c r="F58" i="21"/>
  <c r="C59" i="21"/>
  <c r="D59" i="21"/>
  <c r="F59" i="21"/>
  <c r="C60" i="21"/>
  <c r="D60" i="21"/>
  <c r="F60" i="21"/>
  <c r="C61" i="21"/>
  <c r="D61" i="21"/>
  <c r="F61" i="21"/>
  <c r="C62" i="21"/>
  <c r="D62" i="21"/>
  <c r="F62" i="21"/>
  <c r="C63" i="21"/>
  <c r="D63" i="21"/>
  <c r="F63" i="21"/>
  <c r="C64" i="21"/>
  <c r="D64" i="21"/>
  <c r="F64" i="21"/>
  <c r="C65" i="21"/>
  <c r="D65" i="21"/>
  <c r="F65" i="21"/>
  <c r="C66" i="21"/>
  <c r="D66" i="21"/>
  <c r="F66" i="21"/>
  <c r="C67" i="21"/>
  <c r="D67" i="21"/>
  <c r="F67" i="21"/>
  <c r="C68" i="21"/>
  <c r="D68" i="21"/>
  <c r="F68" i="21"/>
  <c r="C69" i="21"/>
  <c r="D69" i="21"/>
  <c r="F69" i="21"/>
  <c r="C70" i="21"/>
  <c r="D70" i="21"/>
  <c r="F70" i="21"/>
  <c r="C71" i="21"/>
  <c r="D71" i="21"/>
  <c r="F71" i="21"/>
  <c r="C72" i="21"/>
  <c r="D72" i="21"/>
  <c r="F72" i="21"/>
  <c r="C73" i="21"/>
  <c r="D73" i="21"/>
  <c r="F73" i="21"/>
  <c r="C74" i="21"/>
  <c r="D74" i="21"/>
  <c r="F74" i="21"/>
  <c r="C75" i="21"/>
  <c r="D75" i="21"/>
  <c r="F75" i="21"/>
  <c r="C76" i="21"/>
  <c r="D76" i="21"/>
  <c r="F76" i="21"/>
  <c r="C77" i="21"/>
  <c r="D77" i="21"/>
  <c r="F77" i="21"/>
  <c r="C78" i="21"/>
  <c r="D78" i="21"/>
  <c r="F78" i="21"/>
  <c r="C79" i="21"/>
  <c r="D79" i="21"/>
  <c r="F79" i="21"/>
  <c r="C80" i="21"/>
  <c r="D80" i="21"/>
  <c r="F80" i="21"/>
  <c r="C81" i="21"/>
  <c r="D81" i="21"/>
  <c r="F81" i="21"/>
  <c r="C82" i="21"/>
  <c r="D82" i="21"/>
  <c r="F82" i="21"/>
  <c r="C83" i="21"/>
  <c r="D83" i="21"/>
  <c r="F83" i="21"/>
  <c r="C84" i="21"/>
  <c r="D84" i="21"/>
  <c r="F84" i="21"/>
  <c r="C85" i="21"/>
  <c r="D85" i="21"/>
  <c r="F85" i="21"/>
  <c r="C86" i="21"/>
  <c r="D86" i="21"/>
  <c r="F86" i="21"/>
  <c r="C87" i="21"/>
  <c r="D87" i="21"/>
  <c r="F87" i="21"/>
  <c r="C88" i="21"/>
  <c r="D88" i="21"/>
  <c r="F88" i="21"/>
  <c r="C89" i="21"/>
  <c r="D89" i="21"/>
  <c r="F89" i="21"/>
  <c r="C90" i="21"/>
  <c r="D90" i="21"/>
  <c r="F90" i="21"/>
  <c r="C91" i="21"/>
  <c r="D91" i="21"/>
  <c r="F91" i="21"/>
  <c r="C92" i="21"/>
  <c r="D92" i="21"/>
  <c r="F92" i="21"/>
  <c r="C93" i="21"/>
  <c r="D93" i="21"/>
  <c r="F93" i="21"/>
  <c r="C94" i="21"/>
  <c r="D94" i="21"/>
  <c r="F94" i="21"/>
  <c r="C95" i="21"/>
  <c r="D95" i="21"/>
  <c r="F95" i="21"/>
  <c r="C96" i="21"/>
  <c r="D96" i="21"/>
  <c r="F96" i="21"/>
  <c r="C97" i="21"/>
  <c r="D97" i="21"/>
  <c r="F97" i="21"/>
  <c r="C98" i="21"/>
  <c r="D98" i="21"/>
  <c r="F98" i="21"/>
  <c r="C99" i="21"/>
  <c r="D99" i="21"/>
  <c r="F99" i="21"/>
  <c r="C100" i="21"/>
  <c r="D100" i="21"/>
  <c r="F100" i="21"/>
  <c r="C101" i="21"/>
  <c r="D101" i="21"/>
  <c r="F101" i="21"/>
  <c r="C102" i="21"/>
  <c r="D102" i="21"/>
  <c r="F102" i="21"/>
  <c r="C103" i="21"/>
  <c r="D103" i="21"/>
  <c r="F103" i="21"/>
  <c r="C104" i="21"/>
  <c r="D104" i="21"/>
  <c r="F104" i="21"/>
  <c r="C105" i="21"/>
  <c r="D105" i="21"/>
  <c r="F105" i="21"/>
  <c r="C106" i="21"/>
  <c r="D106" i="21"/>
  <c r="F106" i="21"/>
  <c r="C107" i="21"/>
  <c r="D107" i="21"/>
  <c r="F107" i="21"/>
  <c r="F8" i="21"/>
  <c r="C109" i="21"/>
  <c r="D109" i="21"/>
  <c r="F109" i="21"/>
  <c r="C110" i="21"/>
  <c r="D110" i="21"/>
  <c r="F110" i="21"/>
  <c r="C111" i="21"/>
  <c r="D111" i="21"/>
  <c r="F111" i="21"/>
  <c r="C112" i="21"/>
  <c r="D112" i="21"/>
  <c r="F112" i="21"/>
  <c r="C113" i="21"/>
  <c r="D113" i="21"/>
  <c r="F113" i="21"/>
  <c r="C114" i="21"/>
  <c r="D114" i="21"/>
  <c r="F114" i="21"/>
  <c r="C115" i="21"/>
  <c r="D115" i="21"/>
  <c r="F115" i="21"/>
  <c r="C116" i="21"/>
  <c r="D116" i="21"/>
  <c r="F116" i="21"/>
  <c r="C117" i="21"/>
  <c r="D117" i="21"/>
  <c r="F117" i="21"/>
  <c r="C118" i="21"/>
  <c r="D118" i="21"/>
  <c r="F118" i="21"/>
  <c r="C119" i="21"/>
  <c r="D119" i="21"/>
  <c r="F119" i="21"/>
  <c r="C120" i="21"/>
  <c r="D120" i="21"/>
  <c r="F120" i="21"/>
  <c r="C121" i="21"/>
  <c r="D121" i="21"/>
  <c r="F121" i="21"/>
  <c r="C122" i="21"/>
  <c r="D122" i="21"/>
  <c r="F122" i="21"/>
  <c r="C123" i="21"/>
  <c r="D123" i="21"/>
  <c r="F123" i="21"/>
  <c r="C124" i="21"/>
  <c r="D124" i="21"/>
  <c r="F124" i="21"/>
  <c r="C125" i="21"/>
  <c r="D125" i="21"/>
  <c r="F125" i="21"/>
  <c r="C126" i="21"/>
  <c r="D126" i="21"/>
  <c r="F126" i="21"/>
  <c r="C127" i="21"/>
  <c r="D127" i="21"/>
  <c r="F127" i="21"/>
  <c r="C128" i="21"/>
  <c r="D128" i="21"/>
  <c r="F128" i="21"/>
  <c r="C129" i="21"/>
  <c r="D129" i="21"/>
  <c r="F129" i="21"/>
  <c r="C130" i="21"/>
  <c r="D130" i="21"/>
  <c r="F130" i="21"/>
  <c r="C131" i="21"/>
  <c r="D131" i="21"/>
  <c r="F131" i="21"/>
  <c r="C132" i="21"/>
  <c r="D132" i="21"/>
  <c r="F132" i="21"/>
  <c r="C133" i="21"/>
  <c r="D133" i="21"/>
  <c r="F133" i="21"/>
  <c r="C134" i="21"/>
  <c r="D134" i="21"/>
  <c r="F134" i="21"/>
  <c r="C135" i="21"/>
  <c r="D135" i="21"/>
  <c r="F135" i="21"/>
  <c r="C136" i="21"/>
  <c r="D136" i="21"/>
  <c r="F136" i="21"/>
  <c r="C137" i="21"/>
  <c r="D137" i="21"/>
  <c r="F137" i="21"/>
  <c r="C138" i="21"/>
  <c r="D138" i="21"/>
  <c r="F138" i="21"/>
  <c r="C139" i="21"/>
  <c r="D139" i="21"/>
  <c r="F139" i="21"/>
  <c r="C140" i="21"/>
  <c r="D140" i="21"/>
  <c r="F140" i="21"/>
  <c r="C141" i="21"/>
  <c r="D141" i="21"/>
  <c r="F141" i="21"/>
  <c r="C142" i="21"/>
  <c r="D142" i="21"/>
  <c r="F142" i="21"/>
  <c r="C143" i="21"/>
  <c r="D143" i="21"/>
  <c r="F143" i="21"/>
  <c r="C144" i="21"/>
  <c r="D144" i="21"/>
  <c r="F144" i="21"/>
  <c r="C145" i="21"/>
  <c r="D145" i="21"/>
  <c r="F145" i="21"/>
  <c r="C146" i="21"/>
  <c r="D146" i="21"/>
  <c r="F146" i="21"/>
  <c r="C147" i="21"/>
  <c r="D147" i="21"/>
  <c r="F147" i="21"/>
  <c r="C148" i="21"/>
  <c r="D148" i="21"/>
  <c r="F148" i="21"/>
  <c r="C149" i="21"/>
  <c r="D149" i="21"/>
  <c r="F149" i="21"/>
  <c r="C150" i="21"/>
  <c r="D150" i="21"/>
  <c r="F150" i="21"/>
  <c r="C151" i="21"/>
  <c r="D151" i="21"/>
  <c r="F151" i="21"/>
  <c r="C152" i="21"/>
  <c r="D152" i="21"/>
  <c r="F152" i="21"/>
  <c r="C153" i="21"/>
  <c r="D153" i="21"/>
  <c r="F153" i="21"/>
  <c r="C154" i="21"/>
  <c r="D154" i="21"/>
  <c r="F154" i="21"/>
  <c r="C155" i="21"/>
  <c r="D155" i="21"/>
  <c r="F155" i="21"/>
  <c r="C156" i="21"/>
  <c r="D156" i="21"/>
  <c r="F156" i="21"/>
  <c r="C157" i="21"/>
  <c r="D157" i="21"/>
  <c r="F157" i="21"/>
  <c r="C158" i="21"/>
  <c r="D158" i="21"/>
  <c r="F158" i="21"/>
  <c r="C159" i="21"/>
  <c r="D159" i="21"/>
  <c r="F159" i="21"/>
  <c r="C160" i="21"/>
  <c r="D160" i="21"/>
  <c r="F160" i="21"/>
  <c r="C161" i="21"/>
  <c r="D161" i="21"/>
  <c r="F161" i="21"/>
  <c r="C162" i="21"/>
  <c r="D162" i="21"/>
  <c r="F162" i="21"/>
  <c r="C163" i="21"/>
  <c r="D163" i="21"/>
  <c r="F163" i="21"/>
  <c r="C164" i="21"/>
  <c r="D164" i="21"/>
  <c r="F164" i="21"/>
  <c r="C165" i="21"/>
  <c r="D165" i="21"/>
  <c r="F165" i="21"/>
  <c r="C166" i="21"/>
  <c r="D166" i="21"/>
  <c r="F166" i="21"/>
  <c r="C167" i="21"/>
  <c r="D167" i="21"/>
  <c r="F167" i="21"/>
  <c r="C168" i="21"/>
  <c r="D168" i="21"/>
  <c r="F168" i="21"/>
  <c r="C169" i="21"/>
  <c r="D169" i="21"/>
  <c r="F169" i="21"/>
  <c r="C170" i="21"/>
  <c r="D170" i="21"/>
  <c r="F170" i="21"/>
  <c r="C171" i="21"/>
  <c r="D171" i="21"/>
  <c r="F171" i="21"/>
  <c r="C172" i="21"/>
  <c r="D172" i="21"/>
  <c r="F172" i="21"/>
  <c r="C173" i="21"/>
  <c r="D173" i="21"/>
  <c r="F173" i="21"/>
  <c r="C174" i="21"/>
  <c r="D174" i="21"/>
  <c r="F174" i="21"/>
  <c r="C175" i="21"/>
  <c r="D175" i="21"/>
  <c r="F175" i="21"/>
  <c r="C176" i="21"/>
  <c r="D176" i="21"/>
  <c r="F176" i="21"/>
  <c r="C177" i="21"/>
  <c r="D177" i="21"/>
  <c r="F177" i="21"/>
  <c r="C178" i="21"/>
  <c r="D178" i="21"/>
  <c r="F178" i="21"/>
  <c r="C179" i="21"/>
  <c r="D179" i="21"/>
  <c r="F179" i="21"/>
  <c r="C180" i="21"/>
  <c r="D180" i="21"/>
  <c r="F180" i="21"/>
  <c r="C181" i="21"/>
  <c r="D181" i="21"/>
  <c r="F181" i="21"/>
  <c r="C182" i="21"/>
  <c r="D182" i="21"/>
  <c r="F182" i="21"/>
  <c r="C183" i="21"/>
  <c r="D183" i="21"/>
  <c r="F183" i="21"/>
  <c r="C184" i="21"/>
  <c r="D184" i="21"/>
  <c r="F184" i="21"/>
  <c r="C185" i="21"/>
  <c r="D185" i="21"/>
  <c r="F185" i="21"/>
  <c r="C186" i="21"/>
  <c r="D186" i="21"/>
  <c r="F186" i="21"/>
  <c r="C187" i="21"/>
  <c r="D187" i="21"/>
  <c r="F187" i="21"/>
  <c r="C188" i="21"/>
  <c r="D188" i="21"/>
  <c r="F188" i="21"/>
  <c r="C189" i="21"/>
  <c r="D189" i="21"/>
  <c r="F189" i="21"/>
  <c r="C190" i="21"/>
  <c r="D190" i="21"/>
  <c r="F190" i="21"/>
  <c r="C191" i="21"/>
  <c r="D191" i="21"/>
  <c r="F191" i="21"/>
  <c r="C192" i="21"/>
  <c r="D192" i="21"/>
  <c r="F192" i="21"/>
  <c r="C193" i="21"/>
  <c r="D193" i="21"/>
  <c r="F193" i="21"/>
  <c r="C194" i="21"/>
  <c r="D194" i="21"/>
  <c r="F194" i="21"/>
  <c r="C195" i="21"/>
  <c r="D195" i="21"/>
  <c r="F195" i="21"/>
  <c r="C196" i="21"/>
  <c r="D196" i="21"/>
  <c r="F196" i="21"/>
  <c r="C197" i="21"/>
  <c r="D197" i="21"/>
  <c r="F197" i="21"/>
  <c r="C198" i="21"/>
  <c r="D198" i="21"/>
  <c r="F198" i="21"/>
  <c r="C199" i="21"/>
  <c r="D199" i="21"/>
  <c r="F199" i="21"/>
  <c r="C200" i="21"/>
  <c r="D200" i="21"/>
  <c r="F200" i="21"/>
  <c r="C201" i="21"/>
  <c r="D201" i="21"/>
  <c r="F201" i="21"/>
  <c r="C202" i="21"/>
  <c r="D202" i="21"/>
  <c r="F202" i="21"/>
  <c r="C203" i="21"/>
  <c r="D203" i="21"/>
  <c r="F203" i="21"/>
  <c r="C204" i="21"/>
  <c r="D204" i="21"/>
  <c r="F204" i="21"/>
  <c r="C205" i="21"/>
  <c r="D205" i="21"/>
  <c r="F205" i="21"/>
  <c r="C206" i="21"/>
  <c r="D206" i="21"/>
  <c r="F206" i="21"/>
  <c r="C207" i="21"/>
  <c r="D207" i="21"/>
  <c r="F207" i="21"/>
  <c r="F108" i="21"/>
  <c r="C209" i="21"/>
  <c r="D209" i="21"/>
  <c r="F209" i="21"/>
  <c r="C210" i="21"/>
  <c r="D210" i="21"/>
  <c r="F210" i="21"/>
  <c r="C211" i="21"/>
  <c r="D211" i="21"/>
  <c r="F211" i="21"/>
  <c r="C212" i="21"/>
  <c r="D212" i="21"/>
  <c r="F212" i="21"/>
  <c r="C213" i="21"/>
  <c r="D213" i="21"/>
  <c r="F213" i="21"/>
  <c r="C214" i="21"/>
  <c r="D214" i="21"/>
  <c r="F214" i="21"/>
  <c r="C215" i="21"/>
  <c r="D215" i="21"/>
  <c r="F215" i="21"/>
  <c r="C216" i="21"/>
  <c r="D216" i="21"/>
  <c r="F216" i="21"/>
  <c r="C217" i="21"/>
  <c r="D217" i="21"/>
  <c r="F217" i="21"/>
  <c r="C218" i="21"/>
  <c r="D218" i="21"/>
  <c r="F218" i="21"/>
  <c r="C219" i="21"/>
  <c r="D219" i="21"/>
  <c r="F219" i="21"/>
  <c r="C220" i="21"/>
  <c r="D220" i="21"/>
  <c r="F220" i="21"/>
  <c r="C221" i="21"/>
  <c r="D221" i="21"/>
  <c r="F221" i="21"/>
  <c r="C222" i="21"/>
  <c r="D222" i="21"/>
  <c r="F222" i="21"/>
  <c r="C223" i="21"/>
  <c r="D223" i="21"/>
  <c r="F223" i="21"/>
  <c r="C224" i="21"/>
  <c r="D224" i="21"/>
  <c r="F224" i="21"/>
  <c r="C225" i="21"/>
  <c r="D225" i="21"/>
  <c r="F225" i="21"/>
  <c r="C226" i="21"/>
  <c r="D226" i="21"/>
  <c r="F226" i="21"/>
  <c r="C227" i="21"/>
  <c r="D227" i="21"/>
  <c r="F227" i="21"/>
  <c r="C228" i="21"/>
  <c r="D228" i="21"/>
  <c r="F228" i="21"/>
  <c r="C229" i="21"/>
  <c r="D229" i="21"/>
  <c r="F229" i="21"/>
  <c r="C230" i="21"/>
  <c r="D230" i="21"/>
  <c r="F230" i="21"/>
  <c r="C231" i="21"/>
  <c r="D231" i="21"/>
  <c r="F231" i="21"/>
  <c r="C232" i="21"/>
  <c r="D232" i="21"/>
  <c r="F232" i="21"/>
  <c r="C233" i="21"/>
  <c r="D233" i="21"/>
  <c r="F233" i="21"/>
  <c r="C234" i="21"/>
  <c r="D234" i="21"/>
  <c r="F234" i="21"/>
  <c r="C235" i="21"/>
  <c r="D235" i="21"/>
  <c r="F235" i="21"/>
  <c r="C236" i="21"/>
  <c r="D236" i="21"/>
  <c r="F236" i="21"/>
  <c r="C237" i="21"/>
  <c r="D237" i="21"/>
  <c r="F237" i="21"/>
  <c r="C238" i="21"/>
  <c r="D238" i="21"/>
  <c r="F238" i="21"/>
  <c r="C239" i="21"/>
  <c r="D239" i="21"/>
  <c r="F239" i="21"/>
  <c r="C240" i="21"/>
  <c r="D240" i="21"/>
  <c r="F240" i="21"/>
  <c r="C241" i="21"/>
  <c r="D241" i="21"/>
  <c r="F241" i="21"/>
  <c r="C242" i="21"/>
  <c r="D242" i="21"/>
  <c r="F242" i="21"/>
  <c r="C243" i="21"/>
  <c r="D243" i="21"/>
  <c r="F243" i="21"/>
  <c r="C244" i="21"/>
  <c r="D244" i="21"/>
  <c r="F244" i="21"/>
  <c r="C245" i="21"/>
  <c r="D245" i="21"/>
  <c r="F245" i="21"/>
  <c r="C246" i="21"/>
  <c r="D246" i="21"/>
  <c r="F246" i="21"/>
  <c r="C247" i="21"/>
  <c r="D247" i="21"/>
  <c r="F247" i="21"/>
  <c r="C248" i="21"/>
  <c r="D248" i="21"/>
  <c r="F248" i="21"/>
  <c r="C249" i="21"/>
  <c r="D249" i="21"/>
  <c r="F249" i="21"/>
  <c r="C250" i="21"/>
  <c r="D250" i="21"/>
  <c r="F250" i="21"/>
  <c r="C251" i="21"/>
  <c r="D251" i="21"/>
  <c r="F251" i="21"/>
  <c r="C252" i="21"/>
  <c r="D252" i="21"/>
  <c r="F252" i="21"/>
  <c r="C253" i="21"/>
  <c r="D253" i="21"/>
  <c r="F253" i="21"/>
  <c r="C254" i="21"/>
  <c r="D254" i="21"/>
  <c r="F254" i="21"/>
  <c r="C255" i="21"/>
  <c r="D255" i="21"/>
  <c r="F255" i="21"/>
  <c r="C256" i="21"/>
  <c r="D256" i="21"/>
  <c r="F256" i="21"/>
  <c r="C257" i="21"/>
  <c r="D257" i="21"/>
  <c r="F257" i="21"/>
  <c r="C258" i="21"/>
  <c r="D258" i="21"/>
  <c r="F258" i="21"/>
  <c r="C259" i="21"/>
  <c r="D259" i="21"/>
  <c r="F259" i="21"/>
  <c r="C260" i="21"/>
  <c r="D260" i="21"/>
  <c r="F260" i="21"/>
  <c r="C261" i="21"/>
  <c r="D261" i="21"/>
  <c r="F261" i="21"/>
  <c r="C262" i="21"/>
  <c r="D262" i="21"/>
  <c r="F262" i="21"/>
  <c r="C263" i="21"/>
  <c r="D263" i="21"/>
  <c r="F263" i="21"/>
  <c r="C264" i="21"/>
  <c r="D264" i="21"/>
  <c r="F264" i="21"/>
  <c r="C265" i="21"/>
  <c r="D265" i="21"/>
  <c r="F265" i="21"/>
  <c r="C266" i="21"/>
  <c r="D266" i="21"/>
  <c r="F266" i="21"/>
  <c r="C267" i="21"/>
  <c r="D267" i="21"/>
  <c r="F267" i="21"/>
  <c r="C268" i="21"/>
  <c r="D268" i="21"/>
  <c r="F268" i="21"/>
  <c r="C269" i="21"/>
  <c r="D269" i="21"/>
  <c r="F269" i="21"/>
  <c r="C270" i="21"/>
  <c r="D270" i="21"/>
  <c r="F270" i="21"/>
  <c r="C271" i="21"/>
  <c r="D271" i="21"/>
  <c r="F271" i="21"/>
  <c r="C272" i="21"/>
  <c r="D272" i="21"/>
  <c r="F272" i="21"/>
  <c r="C273" i="21"/>
  <c r="D273" i="21"/>
  <c r="F273" i="21"/>
  <c r="C274" i="21"/>
  <c r="D274" i="21"/>
  <c r="F274" i="21"/>
  <c r="C275" i="21"/>
  <c r="D275" i="21"/>
  <c r="F275" i="21"/>
  <c r="C276" i="21"/>
  <c r="D276" i="21"/>
  <c r="F276" i="21"/>
  <c r="C277" i="21"/>
  <c r="D277" i="21"/>
  <c r="F277" i="21"/>
  <c r="C278" i="21"/>
  <c r="D278" i="21"/>
  <c r="F278" i="21"/>
  <c r="C279" i="21"/>
  <c r="D279" i="21"/>
  <c r="F279" i="21"/>
  <c r="C280" i="21"/>
  <c r="D280" i="21"/>
  <c r="F280" i="21"/>
  <c r="C281" i="21"/>
  <c r="D281" i="21"/>
  <c r="F281" i="21"/>
  <c r="C282" i="21"/>
  <c r="D282" i="21"/>
  <c r="F282" i="21"/>
  <c r="C283" i="21"/>
  <c r="D283" i="21"/>
  <c r="F283" i="21"/>
  <c r="C284" i="21"/>
  <c r="D284" i="21"/>
  <c r="F284" i="21"/>
  <c r="C285" i="21"/>
  <c r="D285" i="21"/>
  <c r="F285" i="21"/>
  <c r="C286" i="21"/>
  <c r="D286" i="21"/>
  <c r="F286" i="21"/>
  <c r="C287" i="21"/>
  <c r="D287" i="21"/>
  <c r="F287" i="21"/>
  <c r="C288" i="21"/>
  <c r="D288" i="21"/>
  <c r="F288" i="21"/>
  <c r="C289" i="21"/>
  <c r="D289" i="21"/>
  <c r="F289" i="21"/>
  <c r="C290" i="21"/>
  <c r="D290" i="21"/>
  <c r="F290" i="21"/>
  <c r="C291" i="21"/>
  <c r="D291" i="21"/>
  <c r="F291" i="21"/>
  <c r="C292" i="21"/>
  <c r="D292" i="21"/>
  <c r="F292" i="21"/>
  <c r="C293" i="21"/>
  <c r="D293" i="21"/>
  <c r="F293" i="21"/>
  <c r="C294" i="21"/>
  <c r="D294" i="21"/>
  <c r="F294" i="21"/>
  <c r="C295" i="21"/>
  <c r="D295" i="21"/>
  <c r="F295" i="21"/>
  <c r="C296" i="21"/>
  <c r="D296" i="21"/>
  <c r="F296" i="21"/>
  <c r="C297" i="21"/>
  <c r="D297" i="21"/>
  <c r="F297" i="21"/>
  <c r="C298" i="21"/>
  <c r="D298" i="21"/>
  <c r="F298" i="21"/>
  <c r="C299" i="21"/>
  <c r="D299" i="21"/>
  <c r="F299" i="21"/>
  <c r="C300" i="21"/>
  <c r="D300" i="21"/>
  <c r="F300" i="21"/>
  <c r="C301" i="21"/>
  <c r="D301" i="21"/>
  <c r="F301" i="21"/>
  <c r="C302" i="21"/>
  <c r="D302" i="21"/>
  <c r="F302" i="21"/>
  <c r="C303" i="21"/>
  <c r="D303" i="21"/>
  <c r="F303" i="21"/>
  <c r="C304" i="21"/>
  <c r="D304" i="21"/>
  <c r="F304" i="21"/>
  <c r="C305" i="21"/>
  <c r="D305" i="21"/>
  <c r="F305" i="21"/>
  <c r="C306" i="21"/>
  <c r="D306" i="21"/>
  <c r="F306" i="21"/>
  <c r="C307" i="21"/>
  <c r="D307" i="21"/>
  <c r="F307" i="21"/>
  <c r="F208" i="21"/>
  <c r="C309" i="21"/>
  <c r="D309" i="21"/>
  <c r="F309" i="21"/>
  <c r="C310" i="21"/>
  <c r="D310" i="21"/>
  <c r="F310" i="21"/>
  <c r="C311" i="21"/>
  <c r="D311" i="21"/>
  <c r="F311" i="21"/>
  <c r="C312" i="21"/>
  <c r="D312" i="21"/>
  <c r="F312" i="21"/>
  <c r="C313" i="21"/>
  <c r="D313" i="21"/>
  <c r="F313" i="21"/>
  <c r="C314" i="21"/>
  <c r="D314" i="21"/>
  <c r="F314" i="21"/>
  <c r="C315" i="21"/>
  <c r="D315" i="21"/>
  <c r="F315" i="21"/>
  <c r="C316" i="21"/>
  <c r="D316" i="21"/>
  <c r="F316" i="21"/>
  <c r="C317" i="21"/>
  <c r="D317" i="21"/>
  <c r="F317" i="21"/>
  <c r="C318" i="21"/>
  <c r="D318" i="21"/>
  <c r="F318" i="21"/>
  <c r="C319" i="21"/>
  <c r="D319" i="21"/>
  <c r="F319" i="21"/>
  <c r="C320" i="21"/>
  <c r="D320" i="21"/>
  <c r="F320" i="21"/>
  <c r="C321" i="21"/>
  <c r="D321" i="21"/>
  <c r="F321" i="21"/>
  <c r="C322" i="21"/>
  <c r="D322" i="21"/>
  <c r="F322" i="21"/>
  <c r="C323" i="21"/>
  <c r="D323" i="21"/>
  <c r="F323" i="21"/>
  <c r="C324" i="21"/>
  <c r="D324" i="21"/>
  <c r="F324" i="21"/>
  <c r="C325" i="21"/>
  <c r="D325" i="21"/>
  <c r="F325" i="21"/>
  <c r="C326" i="21"/>
  <c r="D326" i="21"/>
  <c r="F326" i="21"/>
  <c r="C327" i="21"/>
  <c r="D327" i="21"/>
  <c r="F327" i="21"/>
  <c r="C328" i="21"/>
  <c r="D328" i="21"/>
  <c r="F328" i="21"/>
  <c r="C329" i="21"/>
  <c r="D329" i="21"/>
  <c r="F329" i="21"/>
  <c r="C330" i="21"/>
  <c r="D330" i="21"/>
  <c r="F330" i="21"/>
  <c r="C331" i="21"/>
  <c r="D331" i="21"/>
  <c r="F331" i="21"/>
  <c r="C332" i="21"/>
  <c r="D332" i="21"/>
  <c r="F332" i="21"/>
  <c r="C333" i="21"/>
  <c r="D333" i="21"/>
  <c r="F333" i="21"/>
  <c r="C334" i="21"/>
  <c r="D334" i="21"/>
  <c r="F334" i="21"/>
  <c r="C335" i="21"/>
  <c r="D335" i="21"/>
  <c r="F335" i="21"/>
  <c r="C336" i="21"/>
  <c r="D336" i="21"/>
  <c r="F336" i="21"/>
  <c r="C337" i="21"/>
  <c r="D337" i="21"/>
  <c r="F337" i="21"/>
  <c r="C338" i="21"/>
  <c r="D338" i="21"/>
  <c r="F338" i="21"/>
  <c r="C339" i="21"/>
  <c r="D339" i="21"/>
  <c r="F339" i="21"/>
  <c r="C340" i="21"/>
  <c r="D340" i="21"/>
  <c r="F340" i="21"/>
  <c r="C341" i="21"/>
  <c r="D341" i="21"/>
  <c r="F341" i="21"/>
  <c r="C342" i="21"/>
  <c r="D342" i="21"/>
  <c r="F342" i="21"/>
  <c r="C343" i="21"/>
  <c r="D343" i="21"/>
  <c r="F343" i="21"/>
  <c r="C344" i="21"/>
  <c r="D344" i="21"/>
  <c r="F344" i="21"/>
  <c r="C345" i="21"/>
  <c r="D345" i="21"/>
  <c r="F345" i="21"/>
  <c r="C346" i="21"/>
  <c r="D346" i="21"/>
  <c r="F346" i="21"/>
  <c r="C347" i="21"/>
  <c r="D347" i="21"/>
  <c r="F347" i="21"/>
  <c r="C348" i="21"/>
  <c r="D348" i="21"/>
  <c r="F348" i="21"/>
  <c r="C349" i="21"/>
  <c r="D349" i="21"/>
  <c r="F349" i="21"/>
  <c r="C350" i="21"/>
  <c r="D350" i="21"/>
  <c r="F350" i="21"/>
  <c r="C351" i="21"/>
  <c r="D351" i="21"/>
  <c r="F351" i="21"/>
  <c r="C352" i="21"/>
  <c r="D352" i="21"/>
  <c r="F352" i="21"/>
  <c r="C353" i="21"/>
  <c r="D353" i="21"/>
  <c r="F353" i="21"/>
  <c r="C354" i="21"/>
  <c r="D354" i="21"/>
  <c r="F354" i="21"/>
  <c r="C355" i="21"/>
  <c r="D355" i="21"/>
  <c r="F355" i="21"/>
  <c r="C356" i="21"/>
  <c r="D356" i="21"/>
  <c r="F356" i="21"/>
  <c r="C357" i="21"/>
  <c r="D357" i="21"/>
  <c r="F357" i="21"/>
  <c r="C358" i="21"/>
  <c r="D358" i="21"/>
  <c r="F358" i="21"/>
  <c r="C359" i="21"/>
  <c r="D359" i="21"/>
  <c r="F359" i="21"/>
  <c r="C360" i="21"/>
  <c r="D360" i="21"/>
  <c r="F360" i="21"/>
  <c r="C361" i="21"/>
  <c r="D361" i="21"/>
  <c r="F361" i="21"/>
  <c r="C362" i="21"/>
  <c r="D362" i="21"/>
  <c r="F362" i="21"/>
  <c r="C363" i="21"/>
  <c r="D363" i="21"/>
  <c r="F363" i="21"/>
  <c r="C364" i="21"/>
  <c r="D364" i="21"/>
  <c r="F364" i="21"/>
  <c r="C365" i="21"/>
  <c r="D365" i="21"/>
  <c r="F365" i="21"/>
  <c r="C366" i="21"/>
  <c r="D366" i="21"/>
  <c r="F366" i="21"/>
  <c r="C367" i="21"/>
  <c r="D367" i="21"/>
  <c r="F367" i="21"/>
  <c r="C368" i="21"/>
  <c r="D368" i="21"/>
  <c r="F368" i="21"/>
  <c r="C369" i="21"/>
  <c r="D369" i="21"/>
  <c r="F369" i="21"/>
  <c r="C370" i="21"/>
  <c r="D370" i="21"/>
  <c r="F370" i="21"/>
  <c r="C371" i="21"/>
  <c r="D371" i="21"/>
  <c r="F371" i="21"/>
  <c r="C372" i="21"/>
  <c r="D372" i="21"/>
  <c r="F372" i="21"/>
  <c r="C373" i="21"/>
  <c r="D373" i="21"/>
  <c r="F373" i="21"/>
  <c r="C374" i="21"/>
  <c r="D374" i="21"/>
  <c r="F374" i="21"/>
  <c r="C375" i="21"/>
  <c r="D375" i="21"/>
  <c r="F375" i="21"/>
  <c r="C376" i="21"/>
  <c r="D376" i="21"/>
  <c r="F376" i="21"/>
  <c r="C377" i="21"/>
  <c r="D377" i="21"/>
  <c r="F377" i="21"/>
  <c r="C378" i="21"/>
  <c r="D378" i="21"/>
  <c r="F378" i="21"/>
  <c r="C379" i="21"/>
  <c r="D379" i="21"/>
  <c r="F379" i="21"/>
  <c r="C380" i="21"/>
  <c r="D380" i="21"/>
  <c r="F380" i="21"/>
  <c r="C381" i="21"/>
  <c r="D381" i="21"/>
  <c r="F381" i="21"/>
  <c r="C382" i="21"/>
  <c r="D382" i="21"/>
  <c r="F382" i="21"/>
  <c r="C383" i="21"/>
  <c r="D383" i="21"/>
  <c r="F383" i="21"/>
  <c r="C384" i="21"/>
  <c r="D384" i="21"/>
  <c r="F384" i="21"/>
  <c r="C385" i="21"/>
  <c r="D385" i="21"/>
  <c r="F385" i="21"/>
  <c r="C386" i="21"/>
  <c r="D386" i="21"/>
  <c r="F386" i="21"/>
  <c r="C387" i="21"/>
  <c r="D387" i="21"/>
  <c r="F387" i="21"/>
  <c r="C388" i="21"/>
  <c r="D388" i="21"/>
  <c r="F388" i="21"/>
  <c r="C389" i="21"/>
  <c r="D389" i="21"/>
  <c r="F389" i="21"/>
  <c r="C390" i="21"/>
  <c r="D390" i="21"/>
  <c r="F390" i="21"/>
  <c r="C391" i="21"/>
  <c r="D391" i="21"/>
  <c r="F391" i="21"/>
  <c r="C392" i="21"/>
  <c r="D392" i="21"/>
  <c r="F392" i="21"/>
  <c r="C393" i="21"/>
  <c r="D393" i="21"/>
  <c r="F393" i="21"/>
  <c r="C394" i="21"/>
  <c r="D394" i="21"/>
  <c r="F394" i="21"/>
  <c r="C395" i="21"/>
  <c r="D395" i="21"/>
  <c r="F395" i="21"/>
  <c r="C396" i="21"/>
  <c r="D396" i="21"/>
  <c r="F396" i="21"/>
  <c r="C397" i="21"/>
  <c r="D397" i="21"/>
  <c r="F397" i="21"/>
  <c r="C398" i="21"/>
  <c r="D398" i="21"/>
  <c r="F398" i="21"/>
  <c r="C399" i="21"/>
  <c r="D399" i="21"/>
  <c r="F399" i="21"/>
  <c r="C400" i="21"/>
  <c r="D400" i="21"/>
  <c r="F400" i="21"/>
  <c r="C401" i="21"/>
  <c r="D401" i="21"/>
  <c r="F401" i="21"/>
  <c r="C402" i="21"/>
  <c r="D402" i="21"/>
  <c r="F402" i="21"/>
  <c r="C403" i="21"/>
  <c r="D403" i="21"/>
  <c r="F403" i="21"/>
  <c r="C404" i="21"/>
  <c r="D404" i="21"/>
  <c r="F404" i="21"/>
  <c r="C405" i="21"/>
  <c r="D405" i="21"/>
  <c r="F405" i="21"/>
  <c r="C406" i="21"/>
  <c r="D406" i="21"/>
  <c r="F406" i="21"/>
  <c r="C407" i="21"/>
  <c r="D407" i="21"/>
  <c r="F407" i="21"/>
  <c r="F308" i="21"/>
  <c r="C409" i="21"/>
  <c r="D409" i="21"/>
  <c r="F409" i="21"/>
  <c r="C410" i="21"/>
  <c r="D410" i="21"/>
  <c r="F410" i="21"/>
  <c r="C411" i="21"/>
  <c r="D411" i="21"/>
  <c r="F411" i="21"/>
  <c r="C412" i="21"/>
  <c r="D412" i="21"/>
  <c r="F412" i="21"/>
  <c r="C413" i="21"/>
  <c r="D413" i="21"/>
  <c r="F413" i="21"/>
  <c r="C414" i="21"/>
  <c r="D414" i="21"/>
  <c r="F414" i="21"/>
  <c r="C415" i="21"/>
  <c r="D415" i="21"/>
  <c r="F415" i="21"/>
  <c r="C416" i="21"/>
  <c r="D416" i="21"/>
  <c r="F416" i="21"/>
  <c r="C417" i="21"/>
  <c r="D417" i="21"/>
  <c r="F417" i="21"/>
  <c r="C418" i="21"/>
  <c r="D418" i="21"/>
  <c r="F418" i="21"/>
  <c r="C419" i="21"/>
  <c r="D419" i="21"/>
  <c r="F419" i="21"/>
  <c r="C420" i="21"/>
  <c r="D420" i="21"/>
  <c r="F420" i="21"/>
  <c r="C421" i="21"/>
  <c r="D421" i="21"/>
  <c r="F421" i="21"/>
  <c r="C422" i="21"/>
  <c r="D422" i="21"/>
  <c r="F422" i="21"/>
  <c r="C423" i="21"/>
  <c r="D423" i="21"/>
  <c r="F423" i="21"/>
  <c r="C424" i="21"/>
  <c r="D424" i="21"/>
  <c r="F424" i="21"/>
  <c r="C425" i="21"/>
  <c r="D425" i="21"/>
  <c r="F425" i="21"/>
  <c r="C426" i="21"/>
  <c r="D426" i="21"/>
  <c r="F426" i="21"/>
  <c r="C427" i="21"/>
  <c r="D427" i="21"/>
  <c r="F427" i="21"/>
  <c r="C428" i="21"/>
  <c r="D428" i="21"/>
  <c r="F428" i="21"/>
  <c r="C429" i="21"/>
  <c r="D429" i="21"/>
  <c r="F429" i="21"/>
  <c r="C430" i="21"/>
  <c r="D430" i="21"/>
  <c r="F430" i="21"/>
  <c r="C431" i="21"/>
  <c r="D431" i="21"/>
  <c r="F431" i="21"/>
  <c r="C432" i="21"/>
  <c r="D432" i="21"/>
  <c r="F432" i="21"/>
  <c r="C433" i="21"/>
  <c r="D433" i="21"/>
  <c r="F433" i="21"/>
  <c r="C434" i="21"/>
  <c r="D434" i="21"/>
  <c r="F434" i="21"/>
  <c r="C435" i="21"/>
  <c r="D435" i="21"/>
  <c r="F435" i="21"/>
  <c r="C436" i="21"/>
  <c r="D436" i="21"/>
  <c r="F436" i="21"/>
  <c r="C437" i="21"/>
  <c r="D437" i="21"/>
  <c r="F437" i="21"/>
  <c r="C438" i="21"/>
  <c r="D438" i="21"/>
  <c r="F438" i="21"/>
  <c r="C439" i="21"/>
  <c r="D439" i="21"/>
  <c r="F439" i="21"/>
  <c r="C440" i="21"/>
  <c r="D440" i="21"/>
  <c r="F440" i="21"/>
  <c r="C441" i="21"/>
  <c r="D441" i="21"/>
  <c r="F441" i="21"/>
  <c r="C442" i="21"/>
  <c r="D442" i="21"/>
  <c r="F442" i="21"/>
  <c r="C443" i="21"/>
  <c r="D443" i="21"/>
  <c r="F443" i="21"/>
  <c r="C444" i="21"/>
  <c r="D444" i="21"/>
  <c r="F444" i="21"/>
  <c r="C445" i="21"/>
  <c r="D445" i="21"/>
  <c r="F445" i="21"/>
  <c r="C446" i="21"/>
  <c r="D446" i="21"/>
  <c r="F446" i="21"/>
  <c r="C447" i="21"/>
  <c r="D447" i="21"/>
  <c r="F447" i="21"/>
  <c r="C448" i="21"/>
  <c r="D448" i="21"/>
  <c r="F448" i="21"/>
  <c r="C449" i="21"/>
  <c r="D449" i="21"/>
  <c r="F449" i="21"/>
  <c r="C450" i="21"/>
  <c r="D450" i="21"/>
  <c r="F450" i="21"/>
  <c r="C451" i="21"/>
  <c r="D451" i="21"/>
  <c r="F451" i="21"/>
  <c r="C452" i="21"/>
  <c r="D452" i="21"/>
  <c r="F452" i="21"/>
  <c r="C453" i="21"/>
  <c r="D453" i="21"/>
  <c r="F453" i="21"/>
  <c r="C454" i="21"/>
  <c r="D454" i="21"/>
  <c r="F454" i="21"/>
  <c r="C455" i="21"/>
  <c r="D455" i="21"/>
  <c r="F455" i="21"/>
  <c r="C456" i="21"/>
  <c r="D456" i="21"/>
  <c r="F456" i="21"/>
  <c r="C457" i="21"/>
  <c r="D457" i="21"/>
  <c r="F457" i="21"/>
  <c r="C458" i="21"/>
  <c r="D458" i="21"/>
  <c r="F458" i="21"/>
  <c r="C459" i="21"/>
  <c r="D459" i="21"/>
  <c r="F459" i="21"/>
  <c r="C460" i="21"/>
  <c r="D460" i="21"/>
  <c r="F460" i="21"/>
  <c r="C461" i="21"/>
  <c r="D461" i="21"/>
  <c r="F461" i="21"/>
  <c r="C462" i="21"/>
  <c r="D462" i="21"/>
  <c r="F462" i="21"/>
  <c r="C463" i="21"/>
  <c r="D463" i="21"/>
  <c r="F463" i="21"/>
  <c r="C464" i="21"/>
  <c r="D464" i="21"/>
  <c r="F464" i="21"/>
  <c r="C465" i="21"/>
  <c r="D465" i="21"/>
  <c r="F465" i="21"/>
  <c r="C466" i="21"/>
  <c r="D466" i="21"/>
  <c r="F466" i="21"/>
  <c r="C467" i="21"/>
  <c r="D467" i="21"/>
  <c r="F467" i="21"/>
  <c r="C468" i="21"/>
  <c r="D468" i="21"/>
  <c r="F468" i="21"/>
  <c r="C469" i="21"/>
  <c r="D469" i="21"/>
  <c r="F469" i="21"/>
  <c r="C470" i="21"/>
  <c r="D470" i="21"/>
  <c r="F470" i="21"/>
  <c r="C471" i="21"/>
  <c r="D471" i="21"/>
  <c r="F471" i="21"/>
  <c r="C472" i="21"/>
  <c r="D472" i="21"/>
  <c r="F472" i="21"/>
  <c r="C473" i="21"/>
  <c r="D473" i="21"/>
  <c r="F473" i="21"/>
  <c r="C474" i="21"/>
  <c r="D474" i="21"/>
  <c r="F474" i="21"/>
  <c r="C475" i="21"/>
  <c r="D475" i="21"/>
  <c r="F475" i="21"/>
  <c r="C476" i="21"/>
  <c r="D476" i="21"/>
  <c r="F476" i="21"/>
  <c r="C477" i="21"/>
  <c r="D477" i="21"/>
  <c r="F477" i="21"/>
  <c r="C478" i="21"/>
  <c r="D478" i="21"/>
  <c r="F478" i="21"/>
  <c r="C479" i="21"/>
  <c r="D479" i="21"/>
  <c r="F479" i="21"/>
  <c r="C480" i="21"/>
  <c r="D480" i="21"/>
  <c r="F480" i="21"/>
  <c r="C481" i="21"/>
  <c r="D481" i="21"/>
  <c r="F481" i="21"/>
  <c r="C482" i="21"/>
  <c r="D482" i="21"/>
  <c r="F482" i="21"/>
  <c r="C483" i="21"/>
  <c r="D483" i="21"/>
  <c r="F483" i="21"/>
  <c r="C484" i="21"/>
  <c r="D484" i="21"/>
  <c r="F484" i="21"/>
  <c r="C485" i="21"/>
  <c r="D485" i="21"/>
  <c r="F485" i="21"/>
  <c r="C486" i="21"/>
  <c r="D486" i="21"/>
  <c r="F486" i="21"/>
  <c r="C487" i="21"/>
  <c r="D487" i="21"/>
  <c r="F487" i="21"/>
  <c r="C488" i="21"/>
  <c r="D488" i="21"/>
  <c r="F488" i="21"/>
  <c r="C489" i="21"/>
  <c r="D489" i="21"/>
  <c r="F489" i="21"/>
  <c r="C490" i="21"/>
  <c r="D490" i="21"/>
  <c r="F490" i="21"/>
  <c r="C491" i="21"/>
  <c r="D491" i="21"/>
  <c r="F491" i="21"/>
  <c r="C492" i="21"/>
  <c r="D492" i="21"/>
  <c r="F492" i="21"/>
  <c r="C493" i="21"/>
  <c r="D493" i="21"/>
  <c r="F493" i="21"/>
  <c r="C494" i="21"/>
  <c r="D494" i="21"/>
  <c r="F494" i="21"/>
  <c r="C495" i="21"/>
  <c r="D495" i="21"/>
  <c r="F495" i="21"/>
  <c r="C496" i="21"/>
  <c r="D496" i="21"/>
  <c r="F496" i="21"/>
  <c r="C497" i="21"/>
  <c r="D497" i="21"/>
  <c r="F497" i="21"/>
  <c r="C498" i="21"/>
  <c r="D498" i="21"/>
  <c r="F498" i="21"/>
  <c r="C499" i="21"/>
  <c r="D499" i="21"/>
  <c r="F499" i="21"/>
  <c r="C500" i="21"/>
  <c r="D500" i="21"/>
  <c r="F500" i="21"/>
  <c r="C501" i="21"/>
  <c r="D501" i="21"/>
  <c r="F501" i="21"/>
  <c r="C502" i="21"/>
  <c r="D502" i="21"/>
  <c r="F502" i="21"/>
  <c r="C503" i="21"/>
  <c r="D503" i="21"/>
  <c r="F503" i="21"/>
  <c r="C504" i="21"/>
  <c r="D504" i="21"/>
  <c r="F504" i="21"/>
  <c r="C505" i="21"/>
  <c r="D505" i="21"/>
  <c r="F505" i="21"/>
  <c r="C506" i="21"/>
  <c r="D506" i="21"/>
  <c r="F506" i="21"/>
  <c r="C507" i="21"/>
  <c r="D507" i="21"/>
  <c r="F507" i="21"/>
  <c r="F408" i="21"/>
  <c r="C509" i="21"/>
  <c r="D509" i="21"/>
  <c r="F509" i="21"/>
  <c r="C510" i="21"/>
  <c r="D510" i="21"/>
  <c r="F510" i="21"/>
  <c r="C511" i="21"/>
  <c r="D511" i="21"/>
  <c r="F511" i="21"/>
  <c r="C512" i="21"/>
  <c r="D512" i="21"/>
  <c r="F512" i="21"/>
  <c r="C513" i="21"/>
  <c r="D513" i="21"/>
  <c r="F513" i="21"/>
  <c r="C514" i="21"/>
  <c r="D514" i="21"/>
  <c r="F514" i="21"/>
  <c r="C515" i="21"/>
  <c r="D515" i="21"/>
  <c r="F515" i="21"/>
  <c r="C516" i="21"/>
  <c r="D516" i="21"/>
  <c r="F516" i="21"/>
  <c r="C517" i="21"/>
  <c r="D517" i="21"/>
  <c r="F517" i="21"/>
  <c r="C518" i="21"/>
  <c r="D518" i="21"/>
  <c r="F518" i="21"/>
  <c r="C519" i="21"/>
  <c r="D519" i="21"/>
  <c r="F519" i="21"/>
  <c r="C520" i="21"/>
  <c r="D520" i="21"/>
  <c r="F520" i="21"/>
  <c r="C521" i="21"/>
  <c r="D521" i="21"/>
  <c r="F521" i="21"/>
  <c r="C522" i="21"/>
  <c r="D522" i="21"/>
  <c r="F522" i="21"/>
  <c r="C523" i="21"/>
  <c r="D523" i="21"/>
  <c r="F523" i="21"/>
  <c r="C524" i="21"/>
  <c r="D524" i="21"/>
  <c r="F524" i="21"/>
  <c r="C525" i="21"/>
  <c r="D525" i="21"/>
  <c r="F525" i="21"/>
  <c r="C526" i="21"/>
  <c r="D526" i="21"/>
  <c r="F526" i="21"/>
  <c r="C527" i="21"/>
  <c r="D527" i="21"/>
  <c r="F527" i="21"/>
  <c r="C528" i="21"/>
  <c r="D528" i="21"/>
  <c r="F528" i="21"/>
  <c r="C529" i="21"/>
  <c r="D529" i="21"/>
  <c r="F529" i="21"/>
  <c r="C530" i="21"/>
  <c r="D530" i="21"/>
  <c r="F530" i="21"/>
  <c r="C531" i="21"/>
  <c r="D531" i="21"/>
  <c r="F531" i="21"/>
  <c r="C532" i="21"/>
  <c r="D532" i="21"/>
  <c r="F532" i="21"/>
  <c r="C533" i="21"/>
  <c r="D533" i="21"/>
  <c r="F533" i="21"/>
  <c r="C534" i="21"/>
  <c r="D534" i="21"/>
  <c r="F534" i="21"/>
  <c r="C535" i="21"/>
  <c r="D535" i="21"/>
  <c r="F535" i="21"/>
  <c r="C536" i="21"/>
  <c r="D536" i="21"/>
  <c r="F536" i="21"/>
  <c r="C537" i="21"/>
  <c r="D537" i="21"/>
  <c r="F537" i="21"/>
  <c r="C538" i="21"/>
  <c r="D538" i="21"/>
  <c r="F538" i="21"/>
  <c r="C539" i="21"/>
  <c r="D539" i="21"/>
  <c r="F539" i="21"/>
  <c r="C540" i="21"/>
  <c r="D540" i="21"/>
  <c r="F540" i="21"/>
  <c r="C541" i="21"/>
  <c r="D541" i="21"/>
  <c r="F541" i="21"/>
  <c r="C542" i="21"/>
  <c r="D542" i="21"/>
  <c r="F542" i="21"/>
  <c r="C543" i="21"/>
  <c r="D543" i="21"/>
  <c r="F543" i="21"/>
  <c r="C544" i="21"/>
  <c r="D544" i="21"/>
  <c r="F544" i="21"/>
  <c r="C545" i="21"/>
  <c r="D545" i="21"/>
  <c r="F545" i="21"/>
  <c r="C546" i="21"/>
  <c r="D546" i="21"/>
  <c r="F546" i="21"/>
  <c r="C547" i="21"/>
  <c r="D547" i="21"/>
  <c r="F547" i="21"/>
  <c r="C548" i="21"/>
  <c r="D548" i="21"/>
  <c r="F548" i="21"/>
  <c r="C549" i="21"/>
  <c r="D549" i="21"/>
  <c r="F549" i="21"/>
  <c r="C550" i="21"/>
  <c r="D550" i="21"/>
  <c r="F550" i="21"/>
  <c r="C551" i="21"/>
  <c r="D551" i="21"/>
  <c r="F551" i="21"/>
  <c r="C552" i="21"/>
  <c r="D552" i="21"/>
  <c r="F552" i="21"/>
  <c r="C553" i="21"/>
  <c r="D553" i="21"/>
  <c r="F553" i="21"/>
  <c r="C554" i="21"/>
  <c r="D554" i="21"/>
  <c r="F554" i="21"/>
  <c r="C555" i="21"/>
  <c r="D555" i="21"/>
  <c r="F555" i="21"/>
  <c r="C556" i="21"/>
  <c r="D556" i="21"/>
  <c r="F556" i="21"/>
  <c r="C557" i="21"/>
  <c r="D557" i="21"/>
  <c r="F557" i="21"/>
  <c r="C558" i="21"/>
  <c r="D558" i="21"/>
  <c r="F558" i="21"/>
  <c r="C559" i="21"/>
  <c r="D559" i="21"/>
  <c r="F559" i="21"/>
  <c r="C560" i="21"/>
  <c r="D560" i="21"/>
  <c r="F560" i="21"/>
  <c r="C561" i="21"/>
  <c r="D561" i="21"/>
  <c r="F561" i="21"/>
  <c r="C562" i="21"/>
  <c r="D562" i="21"/>
  <c r="F562" i="21"/>
  <c r="C563" i="21"/>
  <c r="D563" i="21"/>
  <c r="F563" i="21"/>
  <c r="C564" i="21"/>
  <c r="D564" i="21"/>
  <c r="F564" i="21"/>
  <c r="C565" i="21"/>
  <c r="D565" i="21"/>
  <c r="F565" i="21"/>
  <c r="C566" i="21"/>
  <c r="D566" i="21"/>
  <c r="F566" i="21"/>
  <c r="C567" i="21"/>
  <c r="D567" i="21"/>
  <c r="F567" i="21"/>
  <c r="C568" i="21"/>
  <c r="D568" i="21"/>
  <c r="F568" i="21"/>
  <c r="C569" i="21"/>
  <c r="D569" i="21"/>
  <c r="F569" i="21"/>
  <c r="C570" i="21"/>
  <c r="D570" i="21"/>
  <c r="F570" i="21"/>
  <c r="C571" i="21"/>
  <c r="D571" i="21"/>
  <c r="F571" i="21"/>
  <c r="C572" i="21"/>
  <c r="D572" i="21"/>
  <c r="F572" i="21"/>
  <c r="C573" i="21"/>
  <c r="D573" i="21"/>
  <c r="F573" i="21"/>
  <c r="C574" i="21"/>
  <c r="D574" i="21"/>
  <c r="F574" i="21"/>
  <c r="C575" i="21"/>
  <c r="D575" i="21"/>
  <c r="F575" i="21"/>
  <c r="C576" i="21"/>
  <c r="D576" i="21"/>
  <c r="F576" i="21"/>
  <c r="C577" i="21"/>
  <c r="D577" i="21"/>
  <c r="F577" i="21"/>
  <c r="C578" i="21"/>
  <c r="D578" i="21"/>
  <c r="F578" i="21"/>
  <c r="C579" i="21"/>
  <c r="D579" i="21"/>
  <c r="F579" i="21"/>
  <c r="C580" i="21"/>
  <c r="D580" i="21"/>
  <c r="F580" i="21"/>
  <c r="C581" i="21"/>
  <c r="D581" i="21"/>
  <c r="F581" i="21"/>
  <c r="C582" i="21"/>
  <c r="D582" i="21"/>
  <c r="F582" i="21"/>
  <c r="C583" i="21"/>
  <c r="D583" i="21"/>
  <c r="F583" i="21"/>
  <c r="C584" i="21"/>
  <c r="D584" i="21"/>
  <c r="F584" i="21"/>
  <c r="C585" i="21"/>
  <c r="D585" i="21"/>
  <c r="F585" i="21"/>
  <c r="C586" i="21"/>
  <c r="D586" i="21"/>
  <c r="F586" i="21"/>
  <c r="C587" i="21"/>
  <c r="D587" i="21"/>
  <c r="F587" i="21"/>
  <c r="C588" i="21"/>
  <c r="D588" i="21"/>
  <c r="F588" i="21"/>
  <c r="C589" i="21"/>
  <c r="D589" i="21"/>
  <c r="F589" i="21"/>
  <c r="C590" i="21"/>
  <c r="D590" i="21"/>
  <c r="F590" i="21"/>
  <c r="C591" i="21"/>
  <c r="D591" i="21"/>
  <c r="F591" i="21"/>
  <c r="C592" i="21"/>
  <c r="D592" i="21"/>
  <c r="F592" i="21"/>
  <c r="C593" i="21"/>
  <c r="D593" i="21"/>
  <c r="F593" i="21"/>
  <c r="C594" i="21"/>
  <c r="D594" i="21"/>
  <c r="F594" i="21"/>
  <c r="C595" i="21"/>
  <c r="D595" i="21"/>
  <c r="F595" i="21"/>
  <c r="C596" i="21"/>
  <c r="D596" i="21"/>
  <c r="F596" i="21"/>
  <c r="C597" i="21"/>
  <c r="D597" i="21"/>
  <c r="F597" i="21"/>
  <c r="C598" i="21"/>
  <c r="D598" i="21"/>
  <c r="F598" i="21"/>
  <c r="C599" i="21"/>
  <c r="D599" i="21"/>
  <c r="F599" i="21"/>
  <c r="C600" i="21"/>
  <c r="D600" i="21"/>
  <c r="F600" i="21"/>
  <c r="C601" i="21"/>
  <c r="D601" i="21"/>
  <c r="F601" i="21"/>
  <c r="C602" i="21"/>
  <c r="D602" i="21"/>
  <c r="F602" i="21"/>
  <c r="C603" i="21"/>
  <c r="D603" i="21"/>
  <c r="F603" i="21"/>
  <c r="C604" i="21"/>
  <c r="D604" i="21"/>
  <c r="F604" i="21"/>
  <c r="C605" i="21"/>
  <c r="D605" i="21"/>
  <c r="F605" i="21"/>
  <c r="C606" i="21"/>
  <c r="D606" i="21"/>
  <c r="F606" i="21"/>
  <c r="C607" i="21"/>
  <c r="D607" i="21"/>
  <c r="F607" i="21"/>
  <c r="F508" i="21"/>
  <c r="C609" i="21"/>
  <c r="D609" i="21"/>
  <c r="F609" i="21"/>
  <c r="C610" i="21"/>
  <c r="D610" i="21"/>
  <c r="F610" i="21"/>
  <c r="C611" i="21"/>
  <c r="D611" i="21"/>
  <c r="F611" i="21"/>
  <c r="C612" i="21"/>
  <c r="D612" i="21"/>
  <c r="F612" i="21"/>
  <c r="C613" i="21"/>
  <c r="D613" i="21"/>
  <c r="F613" i="21"/>
  <c r="C614" i="21"/>
  <c r="D614" i="21"/>
  <c r="F614" i="21"/>
  <c r="C615" i="21"/>
  <c r="D615" i="21"/>
  <c r="F615" i="21"/>
  <c r="C616" i="21"/>
  <c r="D616" i="21"/>
  <c r="F616" i="21"/>
  <c r="C617" i="21"/>
  <c r="D617" i="21"/>
  <c r="F617" i="21"/>
  <c r="C618" i="21"/>
  <c r="D618" i="21"/>
  <c r="F618" i="21"/>
  <c r="C619" i="21"/>
  <c r="D619" i="21"/>
  <c r="F619" i="21"/>
  <c r="C620" i="21"/>
  <c r="D620" i="21"/>
  <c r="F620" i="21"/>
  <c r="C621" i="21"/>
  <c r="D621" i="21"/>
  <c r="F621" i="21"/>
  <c r="C622" i="21"/>
  <c r="D622" i="21"/>
  <c r="F622" i="21"/>
  <c r="C623" i="21"/>
  <c r="D623" i="21"/>
  <c r="F623" i="21"/>
  <c r="C624" i="21"/>
  <c r="D624" i="21"/>
  <c r="F624" i="21"/>
  <c r="C625" i="21"/>
  <c r="D625" i="21"/>
  <c r="F625" i="21"/>
  <c r="C626" i="21"/>
  <c r="D626" i="21"/>
  <c r="F626" i="21"/>
  <c r="C627" i="21"/>
  <c r="D627" i="21"/>
  <c r="F627" i="21"/>
  <c r="C628" i="21"/>
  <c r="D628" i="21"/>
  <c r="F628" i="21"/>
  <c r="C629" i="21"/>
  <c r="D629" i="21"/>
  <c r="F629" i="21"/>
  <c r="C630" i="21"/>
  <c r="D630" i="21"/>
  <c r="F630" i="21"/>
  <c r="C631" i="21"/>
  <c r="D631" i="21"/>
  <c r="F631" i="21"/>
  <c r="C632" i="21"/>
  <c r="D632" i="21"/>
  <c r="F632" i="21"/>
  <c r="C633" i="21"/>
  <c r="D633" i="21"/>
  <c r="F633" i="21"/>
  <c r="C634" i="21"/>
  <c r="D634" i="21"/>
  <c r="F634" i="21"/>
  <c r="C635" i="21"/>
  <c r="D635" i="21"/>
  <c r="F635" i="21"/>
  <c r="C636" i="21"/>
  <c r="D636" i="21"/>
  <c r="F636" i="21"/>
  <c r="C637" i="21"/>
  <c r="D637" i="21"/>
  <c r="F637" i="21"/>
  <c r="C638" i="21"/>
  <c r="D638" i="21"/>
  <c r="F638" i="21"/>
  <c r="C639" i="21"/>
  <c r="D639" i="21"/>
  <c r="F639" i="21"/>
  <c r="C640" i="21"/>
  <c r="D640" i="21"/>
  <c r="F640" i="21"/>
  <c r="C641" i="21"/>
  <c r="D641" i="21"/>
  <c r="F641" i="21"/>
  <c r="C642" i="21"/>
  <c r="D642" i="21"/>
  <c r="F642" i="21"/>
  <c r="C643" i="21"/>
  <c r="D643" i="21"/>
  <c r="F643" i="21"/>
  <c r="C644" i="21"/>
  <c r="D644" i="21"/>
  <c r="F644" i="21"/>
  <c r="C645" i="21"/>
  <c r="D645" i="21"/>
  <c r="F645" i="21"/>
  <c r="C646" i="21"/>
  <c r="D646" i="21"/>
  <c r="F646" i="21"/>
  <c r="C647" i="21"/>
  <c r="D647" i="21"/>
  <c r="F647" i="21"/>
  <c r="C648" i="21"/>
  <c r="D648" i="21"/>
  <c r="F648" i="21"/>
  <c r="C649" i="21"/>
  <c r="D649" i="21"/>
  <c r="F649" i="21"/>
  <c r="C650" i="21"/>
  <c r="D650" i="21"/>
  <c r="F650" i="21"/>
  <c r="C651" i="21"/>
  <c r="D651" i="21"/>
  <c r="F651" i="21"/>
  <c r="C652" i="21"/>
  <c r="D652" i="21"/>
  <c r="F652" i="21"/>
  <c r="C653" i="21"/>
  <c r="D653" i="21"/>
  <c r="F653" i="21"/>
  <c r="C654" i="21"/>
  <c r="D654" i="21"/>
  <c r="F654" i="21"/>
  <c r="C655" i="21"/>
  <c r="D655" i="21"/>
  <c r="F655" i="21"/>
  <c r="C656" i="21"/>
  <c r="D656" i="21"/>
  <c r="F656" i="21"/>
  <c r="C657" i="21"/>
  <c r="D657" i="21"/>
  <c r="F657" i="21"/>
  <c r="C658" i="21"/>
  <c r="D658" i="21"/>
  <c r="F658" i="21"/>
  <c r="C659" i="21"/>
  <c r="D659" i="21"/>
  <c r="F659" i="21"/>
  <c r="C660" i="21"/>
  <c r="D660" i="21"/>
  <c r="F660" i="21"/>
  <c r="C661" i="21"/>
  <c r="D661" i="21"/>
  <c r="F661" i="21"/>
  <c r="C662" i="21"/>
  <c r="D662" i="21"/>
  <c r="F662" i="21"/>
  <c r="C663" i="21"/>
  <c r="D663" i="21"/>
  <c r="F663" i="21"/>
  <c r="C664" i="21"/>
  <c r="D664" i="21"/>
  <c r="F664" i="21"/>
  <c r="C665" i="21"/>
  <c r="D665" i="21"/>
  <c r="F665" i="21"/>
  <c r="C666" i="21"/>
  <c r="D666" i="21"/>
  <c r="F666" i="21"/>
  <c r="C667" i="21"/>
  <c r="D667" i="21"/>
  <c r="F667" i="21"/>
  <c r="C668" i="21"/>
  <c r="D668" i="21"/>
  <c r="F668" i="21"/>
  <c r="C669" i="21"/>
  <c r="D669" i="21"/>
  <c r="F669" i="21"/>
  <c r="C670" i="21"/>
  <c r="D670" i="21"/>
  <c r="F670" i="21"/>
  <c r="C671" i="21"/>
  <c r="D671" i="21"/>
  <c r="F671" i="21"/>
  <c r="C672" i="21"/>
  <c r="D672" i="21"/>
  <c r="F672" i="21"/>
  <c r="C673" i="21"/>
  <c r="D673" i="21"/>
  <c r="F673" i="21"/>
  <c r="C674" i="21"/>
  <c r="D674" i="21"/>
  <c r="F674" i="21"/>
  <c r="C675" i="21"/>
  <c r="D675" i="21"/>
  <c r="F675" i="21"/>
  <c r="C676" i="21"/>
  <c r="D676" i="21"/>
  <c r="F676" i="21"/>
  <c r="C677" i="21"/>
  <c r="D677" i="21"/>
  <c r="F677" i="21"/>
  <c r="C678" i="21"/>
  <c r="D678" i="21"/>
  <c r="F678" i="21"/>
  <c r="C679" i="21"/>
  <c r="D679" i="21"/>
  <c r="F679" i="21"/>
  <c r="C680" i="21"/>
  <c r="D680" i="21"/>
  <c r="F680" i="21"/>
  <c r="C681" i="21"/>
  <c r="D681" i="21"/>
  <c r="F681" i="21"/>
  <c r="C682" i="21"/>
  <c r="D682" i="21"/>
  <c r="F682" i="21"/>
  <c r="C683" i="21"/>
  <c r="D683" i="21"/>
  <c r="F683" i="21"/>
  <c r="C684" i="21"/>
  <c r="D684" i="21"/>
  <c r="F684" i="21"/>
  <c r="C685" i="21"/>
  <c r="D685" i="21"/>
  <c r="F685" i="21"/>
  <c r="C686" i="21"/>
  <c r="D686" i="21"/>
  <c r="F686" i="21"/>
  <c r="C687" i="21"/>
  <c r="D687" i="21"/>
  <c r="F687" i="21"/>
  <c r="C688" i="21"/>
  <c r="D688" i="21"/>
  <c r="F688" i="21"/>
  <c r="C689" i="21"/>
  <c r="D689" i="21"/>
  <c r="F689" i="21"/>
  <c r="C690" i="21"/>
  <c r="D690" i="21"/>
  <c r="F690" i="21"/>
  <c r="C691" i="21"/>
  <c r="D691" i="21"/>
  <c r="F691" i="21"/>
  <c r="C692" i="21"/>
  <c r="D692" i="21"/>
  <c r="F692" i="21"/>
  <c r="C693" i="21"/>
  <c r="D693" i="21"/>
  <c r="F693" i="21"/>
  <c r="C694" i="21"/>
  <c r="D694" i="21"/>
  <c r="F694" i="21"/>
  <c r="C695" i="21"/>
  <c r="D695" i="21"/>
  <c r="F695" i="21"/>
  <c r="C696" i="21"/>
  <c r="D696" i="21"/>
  <c r="F696" i="21"/>
  <c r="C697" i="21"/>
  <c r="D697" i="21"/>
  <c r="F697" i="21"/>
  <c r="C698" i="21"/>
  <c r="D698" i="21"/>
  <c r="F698" i="21"/>
  <c r="C699" i="21"/>
  <c r="D699" i="21"/>
  <c r="F699" i="21"/>
  <c r="C700" i="21"/>
  <c r="D700" i="21"/>
  <c r="F700" i="21"/>
  <c r="C701" i="21"/>
  <c r="D701" i="21"/>
  <c r="F701" i="21"/>
  <c r="C702" i="21"/>
  <c r="D702" i="21"/>
  <c r="F702" i="21"/>
  <c r="C703" i="21"/>
  <c r="D703" i="21"/>
  <c r="F703" i="21"/>
  <c r="C704" i="21"/>
  <c r="D704" i="21"/>
  <c r="F704" i="21"/>
  <c r="C705" i="21"/>
  <c r="D705" i="21"/>
  <c r="F705" i="21"/>
  <c r="C706" i="21"/>
  <c r="D706" i="21"/>
  <c r="F706" i="21"/>
  <c r="C707" i="21"/>
  <c r="D707" i="21"/>
  <c r="F707" i="21"/>
  <c r="F608" i="21"/>
  <c r="C709" i="21"/>
  <c r="D709" i="21"/>
  <c r="F709" i="21"/>
  <c r="C710" i="21"/>
  <c r="D710" i="21"/>
  <c r="F710" i="21"/>
  <c r="C711" i="21"/>
  <c r="D711" i="21"/>
  <c r="F711" i="21"/>
  <c r="C712" i="21"/>
  <c r="D712" i="21"/>
  <c r="F712" i="21"/>
  <c r="C713" i="21"/>
  <c r="D713" i="21"/>
  <c r="F713" i="21"/>
  <c r="C714" i="21"/>
  <c r="D714" i="21"/>
  <c r="F714" i="21"/>
  <c r="C715" i="21"/>
  <c r="D715" i="21"/>
  <c r="F715" i="21"/>
  <c r="C716" i="21"/>
  <c r="D716" i="21"/>
  <c r="F716" i="21"/>
  <c r="C717" i="21"/>
  <c r="D717" i="21"/>
  <c r="F717" i="21"/>
  <c r="C718" i="21"/>
  <c r="D718" i="21"/>
  <c r="F718" i="21"/>
  <c r="C719" i="21"/>
  <c r="D719" i="21"/>
  <c r="F719" i="21"/>
  <c r="C720" i="21"/>
  <c r="D720" i="21"/>
  <c r="F720" i="21"/>
  <c r="C721" i="21"/>
  <c r="D721" i="21"/>
  <c r="F721" i="21"/>
  <c r="C722" i="21"/>
  <c r="D722" i="21"/>
  <c r="F722" i="21"/>
  <c r="C723" i="21"/>
  <c r="D723" i="21"/>
  <c r="F723" i="21"/>
  <c r="C724" i="21"/>
  <c r="D724" i="21"/>
  <c r="F724" i="21"/>
  <c r="C725" i="21"/>
  <c r="D725" i="21"/>
  <c r="F725" i="21"/>
  <c r="C726" i="21"/>
  <c r="D726" i="21"/>
  <c r="F726" i="21"/>
  <c r="C727" i="21"/>
  <c r="D727" i="21"/>
  <c r="F727" i="21"/>
  <c r="C728" i="21"/>
  <c r="D728" i="21"/>
  <c r="F728" i="21"/>
  <c r="C729" i="21"/>
  <c r="D729" i="21"/>
  <c r="F729" i="21"/>
  <c r="C730" i="21"/>
  <c r="D730" i="21"/>
  <c r="F730" i="21"/>
  <c r="C731" i="21"/>
  <c r="D731" i="21"/>
  <c r="F731" i="21"/>
  <c r="C732" i="21"/>
  <c r="D732" i="21"/>
  <c r="F732" i="21"/>
  <c r="C733" i="21"/>
  <c r="D733" i="21"/>
  <c r="F733" i="21"/>
  <c r="C734" i="21"/>
  <c r="D734" i="21"/>
  <c r="F734" i="21"/>
  <c r="C735" i="21"/>
  <c r="D735" i="21"/>
  <c r="F735" i="21"/>
  <c r="C736" i="21"/>
  <c r="D736" i="21"/>
  <c r="F736" i="21"/>
  <c r="C737" i="21"/>
  <c r="D737" i="21"/>
  <c r="F737" i="21"/>
  <c r="C738" i="21"/>
  <c r="D738" i="21"/>
  <c r="F738" i="21"/>
  <c r="C739" i="21"/>
  <c r="D739" i="21"/>
  <c r="F739" i="21"/>
  <c r="C740" i="21"/>
  <c r="D740" i="21"/>
  <c r="F740" i="21"/>
  <c r="C741" i="21"/>
  <c r="D741" i="21"/>
  <c r="F741" i="21"/>
  <c r="C742" i="21"/>
  <c r="D742" i="21"/>
  <c r="F742" i="21"/>
  <c r="C743" i="21"/>
  <c r="D743" i="21"/>
  <c r="F743" i="21"/>
  <c r="C744" i="21"/>
  <c r="D744" i="21"/>
  <c r="F744" i="21"/>
  <c r="C745" i="21"/>
  <c r="D745" i="21"/>
  <c r="F745" i="21"/>
  <c r="C746" i="21"/>
  <c r="D746" i="21"/>
  <c r="F746" i="21"/>
  <c r="C747" i="21"/>
  <c r="D747" i="21"/>
  <c r="F747" i="21"/>
  <c r="C748" i="21"/>
  <c r="D748" i="21"/>
  <c r="F748" i="21"/>
  <c r="C749" i="21"/>
  <c r="D749" i="21"/>
  <c r="F749" i="21"/>
  <c r="C750" i="21"/>
  <c r="D750" i="21"/>
  <c r="F750" i="21"/>
  <c r="C751" i="21"/>
  <c r="D751" i="21"/>
  <c r="F751" i="21"/>
  <c r="C752" i="21"/>
  <c r="D752" i="21"/>
  <c r="F752" i="21"/>
  <c r="C753" i="21"/>
  <c r="D753" i="21"/>
  <c r="F753" i="21"/>
  <c r="C754" i="21"/>
  <c r="D754" i="21"/>
  <c r="F754" i="21"/>
  <c r="C755" i="21"/>
  <c r="D755" i="21"/>
  <c r="F755" i="21"/>
  <c r="C756" i="21"/>
  <c r="D756" i="21"/>
  <c r="F756" i="21"/>
  <c r="C757" i="21"/>
  <c r="D757" i="21"/>
  <c r="F757" i="21"/>
  <c r="C758" i="21"/>
  <c r="D758" i="21"/>
  <c r="F758" i="21"/>
  <c r="C759" i="21"/>
  <c r="D759" i="21"/>
  <c r="F759" i="21"/>
  <c r="C760" i="21"/>
  <c r="D760" i="21"/>
  <c r="F760" i="21"/>
  <c r="C761" i="21"/>
  <c r="D761" i="21"/>
  <c r="F761" i="21"/>
  <c r="C762" i="21"/>
  <c r="D762" i="21"/>
  <c r="F762" i="21"/>
  <c r="C763" i="21"/>
  <c r="D763" i="21"/>
  <c r="F763" i="21"/>
  <c r="C764" i="21"/>
  <c r="D764" i="21"/>
  <c r="F764" i="21"/>
  <c r="C765" i="21"/>
  <c r="D765" i="21"/>
  <c r="F765" i="21"/>
  <c r="C766" i="21"/>
  <c r="D766" i="21"/>
  <c r="F766" i="21"/>
  <c r="C767" i="21"/>
  <c r="D767" i="21"/>
  <c r="F767" i="21"/>
  <c r="C768" i="21"/>
  <c r="D768" i="21"/>
  <c r="F768" i="21"/>
  <c r="C769" i="21"/>
  <c r="D769" i="21"/>
  <c r="F769" i="21"/>
  <c r="C770" i="21"/>
  <c r="D770" i="21"/>
  <c r="F770" i="21"/>
  <c r="C771" i="21"/>
  <c r="D771" i="21"/>
  <c r="F771" i="21"/>
  <c r="C772" i="21"/>
  <c r="D772" i="21"/>
  <c r="F772" i="21"/>
  <c r="C773" i="21"/>
  <c r="D773" i="21"/>
  <c r="F773" i="21"/>
  <c r="C774" i="21"/>
  <c r="D774" i="21"/>
  <c r="F774" i="21"/>
  <c r="C775" i="21"/>
  <c r="D775" i="21"/>
  <c r="F775" i="21"/>
  <c r="C776" i="21"/>
  <c r="D776" i="21"/>
  <c r="F776" i="21"/>
  <c r="C777" i="21"/>
  <c r="D777" i="21"/>
  <c r="F777" i="21"/>
  <c r="C778" i="21"/>
  <c r="D778" i="21"/>
  <c r="F778" i="21"/>
  <c r="C779" i="21"/>
  <c r="D779" i="21"/>
  <c r="F779" i="21"/>
  <c r="C780" i="21"/>
  <c r="D780" i="21"/>
  <c r="F780" i="21"/>
  <c r="C781" i="21"/>
  <c r="D781" i="21"/>
  <c r="F781" i="21"/>
  <c r="C782" i="21"/>
  <c r="D782" i="21"/>
  <c r="F782" i="21"/>
  <c r="C783" i="21"/>
  <c r="D783" i="21"/>
  <c r="F783" i="21"/>
  <c r="C784" i="21"/>
  <c r="D784" i="21"/>
  <c r="F784" i="21"/>
  <c r="C785" i="21"/>
  <c r="D785" i="21"/>
  <c r="F785" i="21"/>
  <c r="C786" i="21"/>
  <c r="D786" i="21"/>
  <c r="F786" i="21"/>
  <c r="C787" i="21"/>
  <c r="D787" i="21"/>
  <c r="F787" i="21"/>
  <c r="C788" i="21"/>
  <c r="D788" i="21"/>
  <c r="F788" i="21"/>
  <c r="C789" i="21"/>
  <c r="D789" i="21"/>
  <c r="F789" i="21"/>
  <c r="C790" i="21"/>
  <c r="D790" i="21"/>
  <c r="F790" i="21"/>
  <c r="C791" i="21"/>
  <c r="D791" i="21"/>
  <c r="F791" i="21"/>
  <c r="C792" i="21"/>
  <c r="D792" i="21"/>
  <c r="F792" i="21"/>
  <c r="C793" i="21"/>
  <c r="D793" i="21"/>
  <c r="F793" i="21"/>
  <c r="C794" i="21"/>
  <c r="D794" i="21"/>
  <c r="F794" i="21"/>
  <c r="C795" i="21"/>
  <c r="D795" i="21"/>
  <c r="F795" i="21"/>
  <c r="C796" i="21"/>
  <c r="D796" i="21"/>
  <c r="F796" i="21"/>
  <c r="C797" i="21"/>
  <c r="D797" i="21"/>
  <c r="F797" i="21"/>
  <c r="C798" i="21"/>
  <c r="D798" i="21"/>
  <c r="F798" i="21"/>
  <c r="C799" i="21"/>
  <c r="D799" i="21"/>
  <c r="F799" i="21"/>
  <c r="C800" i="21"/>
  <c r="D800" i="21"/>
  <c r="F800" i="21"/>
  <c r="C801" i="21"/>
  <c r="D801" i="21"/>
  <c r="F801" i="21"/>
  <c r="C802" i="21"/>
  <c r="D802" i="21"/>
  <c r="F802" i="21"/>
  <c r="C803" i="21"/>
  <c r="D803" i="21"/>
  <c r="F803" i="21"/>
  <c r="C804" i="21"/>
  <c r="D804" i="21"/>
  <c r="F804" i="21"/>
  <c r="C805" i="21"/>
  <c r="D805" i="21"/>
  <c r="F805" i="21"/>
  <c r="C806" i="21"/>
  <c r="D806" i="21"/>
  <c r="F806" i="21"/>
  <c r="C807" i="21"/>
  <c r="D807" i="21"/>
  <c r="F807" i="21"/>
  <c r="F708" i="21"/>
  <c r="F6" i="21"/>
  <c r="V5" i="25"/>
  <c r="R5" i="25"/>
  <c r="U5" i="25"/>
  <c r="V6" i="25"/>
  <c r="R6" i="25"/>
  <c r="U6" i="25"/>
  <c r="V7" i="25"/>
  <c r="R7" i="25"/>
  <c r="U7" i="25"/>
  <c r="V8" i="25"/>
  <c r="R8" i="25"/>
  <c r="U8" i="25"/>
  <c r="V9" i="25"/>
  <c r="R9" i="25"/>
  <c r="U9" i="25"/>
  <c r="V10" i="25"/>
  <c r="R10" i="25"/>
  <c r="U10" i="25"/>
  <c r="V11" i="25"/>
  <c r="R11" i="25"/>
  <c r="U11" i="25"/>
  <c r="V12" i="25"/>
  <c r="R12" i="25"/>
  <c r="U12" i="25"/>
  <c r="V13" i="25"/>
  <c r="R13" i="25"/>
  <c r="U13" i="25"/>
  <c r="V14" i="25"/>
  <c r="R14" i="25"/>
  <c r="U14" i="25"/>
  <c r="V15" i="25"/>
  <c r="R15" i="25"/>
  <c r="U15" i="25"/>
  <c r="V16" i="25"/>
  <c r="R16" i="25"/>
  <c r="U16" i="25"/>
  <c r="V17" i="25"/>
  <c r="R17" i="25"/>
  <c r="U17" i="25"/>
  <c r="V18" i="25"/>
  <c r="R18" i="25"/>
  <c r="U18" i="25"/>
  <c r="V19" i="25"/>
  <c r="R19" i="25"/>
  <c r="U19" i="25"/>
  <c r="V20" i="25"/>
  <c r="R20" i="25"/>
  <c r="U20" i="25"/>
  <c r="V21" i="25"/>
  <c r="R21" i="25"/>
  <c r="U21" i="25"/>
  <c r="V22" i="25"/>
  <c r="R22" i="25"/>
  <c r="U22" i="25"/>
  <c r="V23" i="25"/>
  <c r="R23" i="25"/>
  <c r="U23" i="25"/>
  <c r="V24" i="25"/>
  <c r="R24" i="25"/>
  <c r="U24" i="25"/>
  <c r="V25" i="25"/>
  <c r="R25" i="25"/>
  <c r="U25" i="25"/>
  <c r="V26" i="25"/>
  <c r="R26" i="25"/>
  <c r="U26" i="25"/>
  <c r="V27" i="25"/>
  <c r="R27" i="25"/>
  <c r="U27" i="25"/>
  <c r="V28" i="25"/>
  <c r="R28" i="25"/>
  <c r="U28" i="25"/>
  <c r="V29" i="25"/>
  <c r="R29" i="25"/>
  <c r="U29" i="25"/>
  <c r="V30" i="25"/>
  <c r="R30" i="25"/>
  <c r="U30" i="25"/>
  <c r="V31" i="25"/>
  <c r="R31" i="25"/>
  <c r="U31" i="25"/>
  <c r="V32" i="25"/>
  <c r="R32" i="25"/>
  <c r="U32" i="25"/>
  <c r="V33" i="25"/>
  <c r="R33" i="25"/>
  <c r="U33" i="25"/>
  <c r="V34" i="25"/>
  <c r="R34" i="25"/>
  <c r="U34" i="25"/>
  <c r="V35" i="25"/>
  <c r="R35" i="25"/>
  <c r="U35" i="25"/>
  <c r="V36" i="25"/>
  <c r="R36" i="25"/>
  <c r="U36" i="25"/>
  <c r="V37" i="25"/>
  <c r="R37" i="25"/>
  <c r="U37" i="25"/>
  <c r="V38" i="25"/>
  <c r="R38" i="25"/>
  <c r="U38" i="25"/>
  <c r="V39" i="25"/>
  <c r="R39" i="25"/>
  <c r="U39" i="25"/>
  <c r="V40" i="25"/>
  <c r="R40" i="25"/>
  <c r="U40" i="25"/>
  <c r="V41" i="25"/>
  <c r="R41" i="25"/>
  <c r="U41" i="25"/>
  <c r="V42" i="25"/>
  <c r="R42" i="25"/>
  <c r="U42" i="25"/>
  <c r="V43" i="25"/>
  <c r="R43" i="25"/>
  <c r="U43" i="25"/>
  <c r="V44" i="25"/>
  <c r="R44" i="25"/>
  <c r="U44" i="25"/>
  <c r="V45" i="25"/>
  <c r="R45" i="25"/>
  <c r="U45" i="25"/>
  <c r="V46" i="25"/>
  <c r="R46" i="25"/>
  <c r="U46" i="25"/>
  <c r="V47" i="25"/>
  <c r="R47" i="25"/>
  <c r="U47" i="25"/>
  <c r="V48" i="25"/>
  <c r="R48" i="25"/>
  <c r="U48" i="25"/>
  <c r="V49" i="25"/>
  <c r="R49" i="25"/>
  <c r="U49" i="25"/>
  <c r="V50" i="25"/>
  <c r="R50" i="25"/>
  <c r="U50" i="25"/>
  <c r="V51" i="25"/>
  <c r="R51" i="25"/>
  <c r="U51" i="25"/>
  <c r="V52" i="25"/>
  <c r="R52" i="25"/>
  <c r="U52" i="25"/>
  <c r="V53" i="25"/>
  <c r="R53" i="25"/>
  <c r="U53" i="25"/>
  <c r="V54" i="25"/>
  <c r="R54" i="25"/>
  <c r="U54" i="25"/>
  <c r="V55" i="25"/>
  <c r="R55" i="25"/>
  <c r="U55" i="25"/>
  <c r="V56" i="25"/>
  <c r="R56" i="25"/>
  <c r="U56" i="25"/>
  <c r="V57" i="25"/>
  <c r="R57" i="25"/>
  <c r="U57" i="25"/>
  <c r="V58" i="25"/>
  <c r="R58" i="25"/>
  <c r="U58" i="25"/>
  <c r="V59" i="25"/>
  <c r="R59" i="25"/>
  <c r="U59" i="25"/>
  <c r="V60" i="25"/>
  <c r="R60" i="25"/>
  <c r="U60" i="25"/>
  <c r="V61" i="25"/>
  <c r="R61" i="25"/>
  <c r="U61" i="25"/>
  <c r="V62" i="25"/>
  <c r="R62" i="25"/>
  <c r="U62" i="25"/>
  <c r="V63" i="25"/>
  <c r="R63" i="25"/>
  <c r="U63" i="25"/>
  <c r="V64" i="25"/>
  <c r="R64" i="25"/>
  <c r="U64" i="25"/>
  <c r="V65" i="25"/>
  <c r="R65" i="25"/>
  <c r="U65" i="25"/>
  <c r="V66" i="25"/>
  <c r="R66" i="25"/>
  <c r="U66" i="25"/>
  <c r="V67" i="25"/>
  <c r="R67" i="25"/>
  <c r="U67" i="25"/>
  <c r="V68" i="25"/>
  <c r="R68" i="25"/>
  <c r="U68" i="25"/>
  <c r="V69" i="25"/>
  <c r="R69" i="25"/>
  <c r="U69" i="25"/>
  <c r="V70" i="25"/>
  <c r="R70" i="25"/>
  <c r="U70" i="25"/>
  <c r="V71" i="25"/>
  <c r="R71" i="25"/>
  <c r="U71" i="25"/>
  <c r="V72" i="25"/>
  <c r="R72" i="25"/>
  <c r="U72" i="25"/>
  <c r="V73" i="25"/>
  <c r="R73" i="25"/>
  <c r="U73" i="25"/>
  <c r="V74" i="25"/>
  <c r="R74" i="25"/>
  <c r="U74" i="25"/>
  <c r="V75" i="25"/>
  <c r="R75" i="25"/>
  <c r="U75" i="25"/>
  <c r="V76" i="25"/>
  <c r="R76" i="25"/>
  <c r="U76" i="25"/>
  <c r="V77" i="25"/>
  <c r="R77" i="25"/>
  <c r="U77" i="25"/>
  <c r="V78" i="25"/>
  <c r="R78" i="25"/>
  <c r="U78" i="25"/>
  <c r="V79" i="25"/>
  <c r="R79" i="25"/>
  <c r="U79" i="25"/>
  <c r="V80" i="25"/>
  <c r="R80" i="25"/>
  <c r="U80" i="25"/>
  <c r="V81" i="25"/>
  <c r="R81" i="25"/>
  <c r="U81" i="25"/>
  <c r="V82" i="25"/>
  <c r="R82" i="25"/>
  <c r="U82" i="25"/>
  <c r="V83" i="25"/>
  <c r="R83" i="25"/>
  <c r="U83" i="25"/>
  <c r="V84" i="25"/>
  <c r="R84" i="25"/>
  <c r="U84" i="25"/>
  <c r="V85" i="25"/>
  <c r="R85" i="25"/>
  <c r="U85" i="25"/>
  <c r="V86" i="25"/>
  <c r="R86" i="25"/>
  <c r="U86" i="25"/>
  <c r="V87" i="25"/>
  <c r="R87" i="25"/>
  <c r="U87" i="25"/>
  <c r="V88" i="25"/>
  <c r="R88" i="25"/>
  <c r="U88" i="25"/>
  <c r="V89" i="25"/>
  <c r="R89" i="25"/>
  <c r="U89" i="25"/>
  <c r="V90" i="25"/>
  <c r="R90" i="25"/>
  <c r="U90" i="25"/>
  <c r="V91" i="25"/>
  <c r="R91" i="25"/>
  <c r="U91" i="25"/>
  <c r="V92" i="25"/>
  <c r="R92" i="25"/>
  <c r="U92" i="25"/>
  <c r="V93" i="25"/>
  <c r="R93" i="25"/>
  <c r="U93" i="25"/>
  <c r="V94" i="25"/>
  <c r="R94" i="25"/>
  <c r="U94" i="25"/>
  <c r="V95" i="25"/>
  <c r="R95" i="25"/>
  <c r="U95" i="25"/>
  <c r="V96" i="25"/>
  <c r="R96" i="25"/>
  <c r="U96" i="25"/>
  <c r="V97" i="25"/>
  <c r="R97" i="25"/>
  <c r="U97" i="25"/>
  <c r="V98" i="25"/>
  <c r="R98" i="25"/>
  <c r="U98" i="25"/>
  <c r="V99" i="25"/>
  <c r="R99" i="25"/>
  <c r="U99" i="25"/>
  <c r="V100" i="25"/>
  <c r="R100" i="25"/>
  <c r="U100" i="25"/>
  <c r="V101" i="25"/>
  <c r="R101" i="25"/>
  <c r="U101" i="25"/>
  <c r="V102" i="25"/>
  <c r="R102" i="25"/>
  <c r="U102" i="25"/>
  <c r="V103" i="25"/>
  <c r="R103" i="25"/>
  <c r="U103" i="25"/>
  <c r="V104" i="25"/>
  <c r="R104" i="25"/>
  <c r="U104" i="25"/>
  <c r="V105" i="25"/>
  <c r="R105" i="25"/>
  <c r="U105" i="25"/>
  <c r="V106" i="25"/>
  <c r="R106" i="25"/>
  <c r="U106" i="25"/>
  <c r="V107" i="25"/>
  <c r="R107" i="25"/>
  <c r="U107" i="25"/>
  <c r="V108" i="25"/>
  <c r="R108" i="25"/>
  <c r="U108" i="25"/>
  <c r="V109" i="25"/>
  <c r="R109" i="25"/>
  <c r="U109" i="25"/>
  <c r="V110" i="25"/>
  <c r="R110" i="25"/>
  <c r="U110" i="25"/>
  <c r="V111" i="25"/>
  <c r="R111" i="25"/>
  <c r="U111" i="25"/>
  <c r="V112" i="25"/>
  <c r="R112" i="25"/>
  <c r="U112" i="25"/>
  <c r="V113" i="25"/>
  <c r="R113" i="25"/>
  <c r="U113" i="25"/>
  <c r="V114" i="25"/>
  <c r="R114" i="25"/>
  <c r="U114" i="25"/>
  <c r="V115" i="25"/>
  <c r="R115" i="25"/>
  <c r="U115" i="25"/>
  <c r="V116" i="25"/>
  <c r="R116" i="25"/>
  <c r="U116" i="25"/>
  <c r="V117" i="25"/>
  <c r="R117" i="25"/>
  <c r="U117" i="25"/>
  <c r="V118" i="25"/>
  <c r="R118" i="25"/>
  <c r="U118" i="25"/>
  <c r="V119" i="25"/>
  <c r="R119" i="25"/>
  <c r="U119" i="25"/>
  <c r="V120" i="25"/>
  <c r="R120" i="25"/>
  <c r="U120" i="25"/>
  <c r="V121" i="25"/>
  <c r="R121" i="25"/>
  <c r="U121" i="25"/>
  <c r="V122" i="25"/>
  <c r="R122" i="25"/>
  <c r="U122" i="25"/>
  <c r="V123" i="25"/>
  <c r="R123" i="25"/>
  <c r="U123" i="25"/>
  <c r="V124" i="25"/>
  <c r="R124" i="25"/>
  <c r="U124" i="25"/>
  <c r="V125" i="25"/>
  <c r="R125" i="25"/>
  <c r="U125" i="25"/>
  <c r="V126" i="25"/>
  <c r="R126" i="25"/>
  <c r="U126" i="25"/>
  <c r="V127" i="25"/>
  <c r="R127" i="25"/>
  <c r="U127" i="25"/>
  <c r="V128" i="25"/>
  <c r="R128" i="25"/>
  <c r="U128" i="25"/>
  <c r="V129" i="25"/>
  <c r="R129" i="25"/>
  <c r="U129" i="25"/>
  <c r="V130" i="25"/>
  <c r="R130" i="25"/>
  <c r="U130" i="25"/>
  <c r="V131" i="25"/>
  <c r="R131" i="25"/>
  <c r="U131" i="25"/>
  <c r="V132" i="25"/>
  <c r="R132" i="25"/>
  <c r="U132" i="25"/>
  <c r="V133" i="25"/>
  <c r="R133" i="25"/>
  <c r="U133" i="25"/>
  <c r="V134" i="25"/>
  <c r="R134" i="25"/>
  <c r="U134" i="25"/>
  <c r="V135" i="25"/>
  <c r="R135" i="25"/>
  <c r="U135" i="25"/>
  <c r="V136" i="25"/>
  <c r="R136" i="25"/>
  <c r="U136" i="25"/>
  <c r="V137" i="25"/>
  <c r="R137" i="25"/>
  <c r="U137" i="25"/>
  <c r="V138" i="25"/>
  <c r="R138" i="25"/>
  <c r="U138" i="25"/>
  <c r="V139" i="25"/>
  <c r="R139" i="25"/>
  <c r="U139" i="25"/>
  <c r="V140" i="25"/>
  <c r="R140" i="25"/>
  <c r="U140" i="25"/>
  <c r="V141" i="25"/>
  <c r="R141" i="25"/>
  <c r="U141" i="25"/>
  <c r="V142" i="25"/>
  <c r="R142" i="25"/>
  <c r="U142" i="25"/>
  <c r="V143" i="25"/>
  <c r="R143" i="25"/>
  <c r="U143" i="25"/>
  <c r="V144" i="25"/>
  <c r="R144" i="25"/>
  <c r="U144" i="25"/>
  <c r="V145" i="25"/>
  <c r="R145" i="25"/>
  <c r="U145" i="25"/>
  <c r="V146" i="25"/>
  <c r="R146" i="25"/>
  <c r="U146" i="25"/>
  <c r="V147" i="25"/>
  <c r="R147" i="25"/>
  <c r="U147" i="25"/>
  <c r="V148" i="25"/>
  <c r="R148" i="25"/>
  <c r="U148" i="25"/>
  <c r="V149" i="25"/>
  <c r="R149" i="25"/>
  <c r="U149" i="25"/>
  <c r="V150" i="25"/>
  <c r="R150" i="25"/>
  <c r="U150" i="25"/>
  <c r="V151" i="25"/>
  <c r="R151" i="25"/>
  <c r="U151" i="25"/>
  <c r="V152" i="25"/>
  <c r="R152" i="25"/>
  <c r="U152" i="25"/>
  <c r="V153" i="25"/>
  <c r="R153" i="25"/>
  <c r="U153" i="25"/>
  <c r="V154" i="25"/>
  <c r="R154" i="25"/>
  <c r="U154" i="25"/>
  <c r="V155" i="25"/>
  <c r="R155" i="25"/>
  <c r="U155" i="25"/>
  <c r="V156" i="25"/>
  <c r="R156" i="25"/>
  <c r="U156" i="25"/>
  <c r="V157" i="25"/>
  <c r="R157" i="25"/>
  <c r="U157" i="25"/>
  <c r="V158" i="25"/>
  <c r="R158" i="25"/>
  <c r="U158" i="25"/>
  <c r="V159" i="25"/>
  <c r="R159" i="25"/>
  <c r="U159" i="25"/>
  <c r="V160" i="25"/>
  <c r="R160" i="25"/>
  <c r="U160" i="25"/>
  <c r="V161" i="25"/>
  <c r="R161" i="25"/>
  <c r="U161" i="25"/>
  <c r="V162" i="25"/>
  <c r="R162" i="25"/>
  <c r="U162" i="25"/>
  <c r="V163" i="25"/>
  <c r="R163" i="25"/>
  <c r="U163" i="25"/>
  <c r="V164" i="25"/>
  <c r="R164" i="25"/>
  <c r="U164" i="25"/>
  <c r="V165" i="25"/>
  <c r="R165" i="25"/>
  <c r="U165" i="25"/>
  <c r="V166" i="25"/>
  <c r="R166" i="25"/>
  <c r="U166" i="25"/>
  <c r="V167" i="25"/>
  <c r="R167" i="25"/>
  <c r="U167" i="25"/>
  <c r="V168" i="25"/>
  <c r="R168" i="25"/>
  <c r="U168" i="25"/>
  <c r="V169" i="25"/>
  <c r="R169" i="25"/>
  <c r="U169" i="25"/>
  <c r="V170" i="25"/>
  <c r="R170" i="25"/>
  <c r="U170" i="25"/>
  <c r="V171" i="25"/>
  <c r="R171" i="25"/>
  <c r="U171" i="25"/>
  <c r="V172" i="25"/>
  <c r="R172" i="25"/>
  <c r="U172" i="25"/>
  <c r="V173" i="25"/>
  <c r="R173" i="25"/>
  <c r="U173" i="25"/>
  <c r="V174" i="25"/>
  <c r="R174" i="25"/>
  <c r="U174" i="25"/>
  <c r="V175" i="25"/>
  <c r="R175" i="25"/>
  <c r="U175" i="25"/>
  <c r="V176" i="25"/>
  <c r="R176" i="25"/>
  <c r="U176" i="25"/>
  <c r="V177" i="25"/>
  <c r="R177" i="25"/>
  <c r="U177" i="25"/>
  <c r="V178" i="25"/>
  <c r="R178" i="25"/>
  <c r="U178" i="25"/>
  <c r="V179" i="25"/>
  <c r="R179" i="25"/>
  <c r="U179" i="25"/>
  <c r="V180" i="25"/>
  <c r="R180" i="25"/>
  <c r="U180" i="25"/>
  <c r="V181" i="25"/>
  <c r="R181" i="25"/>
  <c r="U181" i="25"/>
  <c r="V182" i="25"/>
  <c r="R182" i="25"/>
  <c r="U182" i="25"/>
  <c r="V183" i="25"/>
  <c r="R183" i="25"/>
  <c r="U183" i="25"/>
  <c r="V184" i="25"/>
  <c r="R184" i="25"/>
  <c r="U184" i="25"/>
  <c r="V185" i="25"/>
  <c r="R185" i="25"/>
  <c r="U185" i="25"/>
  <c r="V186" i="25"/>
  <c r="R186" i="25"/>
  <c r="U186" i="25"/>
  <c r="V187" i="25"/>
  <c r="R187" i="25"/>
  <c r="U187" i="25"/>
  <c r="V188" i="25"/>
  <c r="R188" i="25"/>
  <c r="U188" i="25"/>
  <c r="V189" i="25"/>
  <c r="R189" i="25"/>
  <c r="U189" i="25"/>
  <c r="V190" i="25"/>
  <c r="R190" i="25"/>
  <c r="U190" i="25"/>
  <c r="V191" i="25"/>
  <c r="R191" i="25"/>
  <c r="U191" i="25"/>
  <c r="V192" i="25"/>
  <c r="R192" i="25"/>
  <c r="U192" i="25"/>
  <c r="V193" i="25"/>
  <c r="R193" i="25"/>
  <c r="U193" i="25"/>
  <c r="V194" i="25"/>
  <c r="R194" i="25"/>
  <c r="U194" i="25"/>
  <c r="V195" i="25"/>
  <c r="R195" i="25"/>
  <c r="U195" i="25"/>
  <c r="V196" i="25"/>
  <c r="R196" i="25"/>
  <c r="U196" i="25"/>
  <c r="V197" i="25"/>
  <c r="R197" i="25"/>
  <c r="U197" i="25"/>
  <c r="V198" i="25"/>
  <c r="R198" i="25"/>
  <c r="U198" i="25"/>
  <c r="V199" i="25"/>
  <c r="R199" i="25"/>
  <c r="U199" i="25"/>
  <c r="V200" i="25"/>
  <c r="R200" i="25"/>
  <c r="U200" i="25"/>
  <c r="V201" i="25"/>
  <c r="R201" i="25"/>
  <c r="U201" i="25"/>
  <c r="V202" i="25"/>
  <c r="R202" i="25"/>
  <c r="U202" i="25"/>
  <c r="V203" i="25"/>
  <c r="R203" i="25"/>
  <c r="U203" i="25"/>
  <c r="V204" i="25"/>
  <c r="R204" i="25"/>
  <c r="U204" i="25"/>
  <c r="V205" i="25"/>
  <c r="R205" i="25"/>
  <c r="U205" i="25"/>
  <c r="V206" i="25"/>
  <c r="R206" i="25"/>
  <c r="U206" i="25"/>
  <c r="V207" i="25"/>
  <c r="R207" i="25"/>
  <c r="U207" i="25"/>
  <c r="V208" i="25"/>
  <c r="R208" i="25"/>
  <c r="U208" i="25"/>
  <c r="V209" i="25"/>
  <c r="R209" i="25"/>
  <c r="U209" i="25"/>
  <c r="V210" i="25"/>
  <c r="R210" i="25"/>
  <c r="U210" i="25"/>
  <c r="V211" i="25"/>
  <c r="R211" i="25"/>
  <c r="U211" i="25"/>
  <c r="V212" i="25"/>
  <c r="R212" i="25"/>
  <c r="U212" i="25"/>
  <c r="V213" i="25"/>
  <c r="R213" i="25"/>
  <c r="U213" i="25"/>
  <c r="V214" i="25"/>
  <c r="R214" i="25"/>
  <c r="U214" i="25"/>
  <c r="V215" i="25"/>
  <c r="R215" i="25"/>
  <c r="U215" i="25"/>
  <c r="V216" i="25"/>
  <c r="R216" i="25"/>
  <c r="U216" i="25"/>
  <c r="V217" i="25"/>
  <c r="R217" i="25"/>
  <c r="U217" i="25"/>
  <c r="V218" i="25"/>
  <c r="R218" i="25"/>
  <c r="U218" i="25"/>
  <c r="V219" i="25"/>
  <c r="R219" i="25"/>
  <c r="U219" i="25"/>
  <c r="V220" i="25"/>
  <c r="R220" i="25"/>
  <c r="U220" i="25"/>
  <c r="V221" i="25"/>
  <c r="R221" i="25"/>
  <c r="U221" i="25"/>
  <c r="V222" i="25"/>
  <c r="R222" i="25"/>
  <c r="U222" i="25"/>
  <c r="V223" i="25"/>
  <c r="R223" i="25"/>
  <c r="U223" i="25"/>
  <c r="V224" i="25"/>
  <c r="R224" i="25"/>
  <c r="U224" i="25"/>
  <c r="V225" i="25"/>
  <c r="R225" i="25"/>
  <c r="U225" i="25"/>
  <c r="V226" i="25"/>
  <c r="R226" i="25"/>
  <c r="U226" i="25"/>
  <c r="V227" i="25"/>
  <c r="R227" i="25"/>
  <c r="U227" i="25"/>
  <c r="V228" i="25"/>
  <c r="R228" i="25"/>
  <c r="U228" i="25"/>
  <c r="V229" i="25"/>
  <c r="R229" i="25"/>
  <c r="U229" i="25"/>
  <c r="V230" i="25"/>
  <c r="R230" i="25"/>
  <c r="U230" i="25"/>
  <c r="V231" i="25"/>
  <c r="R231" i="25"/>
  <c r="U231" i="25"/>
  <c r="V232" i="25"/>
  <c r="R232" i="25"/>
  <c r="U232" i="25"/>
  <c r="V233" i="25"/>
  <c r="R233" i="25"/>
  <c r="U233" i="25"/>
  <c r="V234" i="25"/>
  <c r="R234" i="25"/>
  <c r="U234" i="25"/>
  <c r="V235" i="25"/>
  <c r="R235" i="25"/>
  <c r="U235" i="25"/>
  <c r="V236" i="25"/>
  <c r="R236" i="25"/>
  <c r="U236" i="25"/>
  <c r="V237" i="25"/>
  <c r="R237" i="25"/>
  <c r="U237" i="25"/>
  <c r="V238" i="25"/>
  <c r="R238" i="25"/>
  <c r="U238" i="25"/>
  <c r="V239" i="25"/>
  <c r="R239" i="25"/>
  <c r="U239" i="25"/>
  <c r="V240" i="25"/>
  <c r="R240" i="25"/>
  <c r="U240" i="25"/>
  <c r="V241" i="25"/>
  <c r="R241" i="25"/>
  <c r="U241" i="25"/>
  <c r="V242" i="25"/>
  <c r="R242" i="25"/>
  <c r="U242" i="25"/>
  <c r="V243" i="25"/>
  <c r="R243" i="25"/>
  <c r="U243" i="25"/>
  <c r="V244" i="25"/>
  <c r="R244" i="25"/>
  <c r="U244" i="25"/>
  <c r="V245" i="25"/>
  <c r="R245" i="25"/>
  <c r="U245" i="25"/>
  <c r="V246" i="25"/>
  <c r="R246" i="25"/>
  <c r="U246" i="25"/>
  <c r="V247" i="25"/>
  <c r="R247" i="25"/>
  <c r="U247" i="25"/>
  <c r="V248" i="25"/>
  <c r="R248" i="25"/>
  <c r="U248" i="25"/>
  <c r="V249" i="25"/>
  <c r="R249" i="25"/>
  <c r="U249" i="25"/>
  <c r="V250" i="25"/>
  <c r="R250" i="25"/>
  <c r="U250" i="25"/>
  <c r="V251" i="25"/>
  <c r="R251" i="25"/>
  <c r="U251" i="25"/>
  <c r="V252" i="25"/>
  <c r="R252" i="25"/>
  <c r="U252" i="25"/>
  <c r="V253" i="25"/>
  <c r="R253" i="25"/>
  <c r="U253" i="25"/>
  <c r="V254" i="25"/>
  <c r="R254" i="25"/>
  <c r="U254" i="25"/>
  <c r="V255" i="25"/>
  <c r="R255" i="25"/>
  <c r="U255" i="25"/>
  <c r="V256" i="25"/>
  <c r="R256" i="25"/>
  <c r="U256" i="25"/>
  <c r="V257" i="25"/>
  <c r="R257" i="25"/>
  <c r="U257" i="25"/>
  <c r="V258" i="25"/>
  <c r="R258" i="25"/>
  <c r="U258" i="25"/>
  <c r="V259" i="25"/>
  <c r="R259" i="25"/>
  <c r="U259" i="25"/>
  <c r="V260" i="25"/>
  <c r="R260" i="25"/>
  <c r="U260" i="25"/>
  <c r="V261" i="25"/>
  <c r="R261" i="25"/>
  <c r="U261" i="25"/>
  <c r="V262" i="25"/>
  <c r="R262" i="25"/>
  <c r="U262" i="25"/>
  <c r="V263" i="25"/>
  <c r="R263" i="25"/>
  <c r="U263" i="25"/>
  <c r="V264" i="25"/>
  <c r="R264" i="25"/>
  <c r="U264" i="25"/>
  <c r="V265" i="25"/>
  <c r="R265" i="25"/>
  <c r="U265" i="25"/>
  <c r="V266" i="25"/>
  <c r="R266" i="25"/>
  <c r="U266" i="25"/>
  <c r="V267" i="25"/>
  <c r="R267" i="25"/>
  <c r="U267" i="25"/>
  <c r="V268" i="25"/>
  <c r="R268" i="25"/>
  <c r="U268" i="25"/>
  <c r="V269" i="25"/>
  <c r="R269" i="25"/>
  <c r="U269" i="25"/>
  <c r="V270" i="25"/>
  <c r="R270" i="25"/>
  <c r="U270" i="25"/>
  <c r="V271" i="25"/>
  <c r="R271" i="25"/>
  <c r="U271" i="25"/>
  <c r="V272" i="25"/>
  <c r="R272" i="25"/>
  <c r="U272" i="25"/>
  <c r="V273" i="25"/>
  <c r="R273" i="25"/>
  <c r="U273" i="25"/>
  <c r="V274" i="25"/>
  <c r="R274" i="25"/>
  <c r="U274" i="25"/>
  <c r="V275" i="25"/>
  <c r="R275" i="25"/>
  <c r="U275" i="25"/>
  <c r="V276" i="25"/>
  <c r="R276" i="25"/>
  <c r="U276" i="25"/>
  <c r="V277" i="25"/>
  <c r="R277" i="25"/>
  <c r="U277" i="25"/>
  <c r="V278" i="25"/>
  <c r="R278" i="25"/>
  <c r="U278" i="25"/>
  <c r="V279" i="25"/>
  <c r="R279" i="25"/>
  <c r="U279" i="25"/>
  <c r="V280" i="25"/>
  <c r="R280" i="25"/>
  <c r="U280" i="25"/>
  <c r="V281" i="25"/>
  <c r="R281" i="25"/>
  <c r="U281" i="25"/>
  <c r="V282" i="25"/>
  <c r="R282" i="25"/>
  <c r="U282" i="25"/>
  <c r="V283" i="25"/>
  <c r="R283" i="25"/>
  <c r="U283" i="25"/>
  <c r="V284" i="25"/>
  <c r="R284" i="25"/>
  <c r="U284" i="25"/>
  <c r="V285" i="25"/>
  <c r="R285" i="25"/>
  <c r="U285" i="25"/>
  <c r="V286" i="25"/>
  <c r="R286" i="25"/>
  <c r="U286" i="25"/>
  <c r="V287" i="25"/>
  <c r="R287" i="25"/>
  <c r="U287" i="25"/>
  <c r="V288" i="25"/>
  <c r="R288" i="25"/>
  <c r="U288" i="25"/>
  <c r="V289" i="25"/>
  <c r="R289" i="25"/>
  <c r="U289" i="25"/>
  <c r="V290" i="25"/>
  <c r="R290" i="25"/>
  <c r="U290" i="25"/>
  <c r="V291" i="25"/>
  <c r="R291" i="25"/>
  <c r="U291" i="25"/>
  <c r="V292" i="25"/>
  <c r="R292" i="25"/>
  <c r="U292" i="25"/>
  <c r="V293" i="25"/>
  <c r="R293" i="25"/>
  <c r="U293" i="25"/>
  <c r="V294" i="25"/>
  <c r="R294" i="25"/>
  <c r="U294" i="25"/>
  <c r="V295" i="25"/>
  <c r="R295" i="25"/>
  <c r="U295" i="25"/>
  <c r="V296" i="25"/>
  <c r="R296" i="25"/>
  <c r="U296" i="25"/>
  <c r="V297" i="25"/>
  <c r="R297" i="25"/>
  <c r="U297" i="25"/>
  <c r="V298" i="25"/>
  <c r="R298" i="25"/>
  <c r="U298" i="25"/>
  <c r="V299" i="25"/>
  <c r="R299" i="25"/>
  <c r="U299" i="25"/>
  <c r="V300" i="25"/>
  <c r="R300" i="25"/>
  <c r="U300" i="25"/>
  <c r="V301" i="25"/>
  <c r="R301" i="25"/>
  <c r="U301" i="25"/>
  <c r="V302" i="25"/>
  <c r="R302" i="25"/>
  <c r="U302" i="25"/>
  <c r="V303" i="25"/>
  <c r="R303" i="25"/>
  <c r="U303" i="25"/>
  <c r="V304" i="25"/>
  <c r="R304" i="25"/>
  <c r="U304" i="25"/>
  <c r="V305" i="25"/>
  <c r="R305" i="25"/>
  <c r="U305" i="25"/>
  <c r="V306" i="25"/>
  <c r="R306" i="25"/>
  <c r="U306" i="25"/>
  <c r="V307" i="25"/>
  <c r="R307" i="25"/>
  <c r="U307" i="25"/>
  <c r="V308" i="25"/>
  <c r="R308" i="25"/>
  <c r="U308" i="25"/>
  <c r="V309" i="25"/>
  <c r="R309" i="25"/>
  <c r="U309" i="25"/>
  <c r="V310" i="25"/>
  <c r="R310" i="25"/>
  <c r="U310" i="25"/>
  <c r="V311" i="25"/>
  <c r="R311" i="25"/>
  <c r="U311" i="25"/>
  <c r="V312" i="25"/>
  <c r="R312" i="25"/>
  <c r="U312" i="25"/>
  <c r="V313" i="25"/>
  <c r="R313" i="25"/>
  <c r="U313" i="25"/>
  <c r="V314" i="25"/>
  <c r="R314" i="25"/>
  <c r="U314" i="25"/>
  <c r="V315" i="25"/>
  <c r="R315" i="25"/>
  <c r="U315" i="25"/>
  <c r="V316" i="25"/>
  <c r="R316" i="25"/>
  <c r="U316" i="25"/>
  <c r="V317" i="25"/>
  <c r="R317" i="25"/>
  <c r="U317" i="25"/>
  <c r="V318" i="25"/>
  <c r="R318" i="25"/>
  <c r="U318" i="25"/>
  <c r="V319" i="25"/>
  <c r="R319" i="25"/>
  <c r="U319" i="25"/>
  <c r="V320" i="25"/>
  <c r="R320" i="25"/>
  <c r="U320" i="25"/>
  <c r="V321" i="25"/>
  <c r="R321" i="25"/>
  <c r="U321" i="25"/>
  <c r="V322" i="25"/>
  <c r="R322" i="25"/>
  <c r="U322" i="25"/>
  <c r="V323" i="25"/>
  <c r="R323" i="25"/>
  <c r="U323" i="25"/>
  <c r="V324" i="25"/>
  <c r="R324" i="25"/>
  <c r="U324" i="25"/>
  <c r="V325" i="25"/>
  <c r="R325" i="25"/>
  <c r="U325" i="25"/>
  <c r="V326" i="25"/>
  <c r="R326" i="25"/>
  <c r="U326" i="25"/>
  <c r="V327" i="25"/>
  <c r="R327" i="25"/>
  <c r="U327" i="25"/>
  <c r="V328" i="25"/>
  <c r="R328" i="25"/>
  <c r="U328" i="25"/>
  <c r="V329" i="25"/>
  <c r="R329" i="25"/>
  <c r="U329" i="25"/>
  <c r="V330" i="25"/>
  <c r="R330" i="25"/>
  <c r="U330" i="25"/>
  <c r="V331" i="25"/>
  <c r="R331" i="25"/>
  <c r="U331" i="25"/>
  <c r="V332" i="25"/>
  <c r="R332" i="25"/>
  <c r="U332" i="25"/>
  <c r="V333" i="25"/>
  <c r="R333" i="25"/>
  <c r="U333" i="25"/>
  <c r="V334" i="25"/>
  <c r="R334" i="25"/>
  <c r="U334" i="25"/>
  <c r="V335" i="25"/>
  <c r="R335" i="25"/>
  <c r="U335" i="25"/>
  <c r="V336" i="25"/>
  <c r="R336" i="25"/>
  <c r="U336" i="25"/>
  <c r="V337" i="25"/>
  <c r="R337" i="25"/>
  <c r="U337" i="25"/>
  <c r="V338" i="25"/>
  <c r="R338" i="25"/>
  <c r="U338" i="25"/>
  <c r="V339" i="25"/>
  <c r="R339" i="25"/>
  <c r="U339" i="25"/>
  <c r="V340" i="25"/>
  <c r="R340" i="25"/>
  <c r="U340" i="25"/>
  <c r="V341" i="25"/>
  <c r="R341" i="25"/>
  <c r="U341" i="25"/>
  <c r="V342" i="25"/>
  <c r="R342" i="25"/>
  <c r="U342" i="25"/>
  <c r="V343" i="25"/>
  <c r="R343" i="25"/>
  <c r="U343" i="25"/>
  <c r="V344" i="25"/>
  <c r="R344" i="25"/>
  <c r="U344" i="25"/>
  <c r="V345" i="25"/>
  <c r="R345" i="25"/>
  <c r="U345" i="25"/>
  <c r="V346" i="25"/>
  <c r="R346" i="25"/>
  <c r="U346" i="25"/>
  <c r="V347" i="25"/>
  <c r="R347" i="25"/>
  <c r="U347" i="25"/>
  <c r="V348" i="25"/>
  <c r="R348" i="25"/>
  <c r="U348" i="25"/>
  <c r="V349" i="25"/>
  <c r="R349" i="25"/>
  <c r="U349" i="25"/>
  <c r="V350" i="25"/>
  <c r="R350" i="25"/>
  <c r="U350" i="25"/>
  <c r="V351" i="25"/>
  <c r="R351" i="25"/>
  <c r="U351" i="25"/>
  <c r="V352" i="25"/>
  <c r="R352" i="25"/>
  <c r="U352" i="25"/>
  <c r="V353" i="25"/>
  <c r="R353" i="25"/>
  <c r="U353" i="25"/>
  <c r="V354" i="25"/>
  <c r="R354" i="25"/>
  <c r="U354" i="25"/>
  <c r="V355" i="25"/>
  <c r="R355" i="25"/>
  <c r="U355" i="25"/>
  <c r="V356" i="25"/>
  <c r="R356" i="25"/>
  <c r="U356" i="25"/>
  <c r="V357" i="25"/>
  <c r="R357" i="25"/>
  <c r="U357" i="25"/>
  <c r="V358" i="25"/>
  <c r="R358" i="25"/>
  <c r="U358" i="25"/>
  <c r="V359" i="25"/>
  <c r="R359" i="25"/>
  <c r="U359" i="25"/>
  <c r="V360" i="25"/>
  <c r="R360" i="25"/>
  <c r="U360" i="25"/>
  <c r="V361" i="25"/>
  <c r="R361" i="25"/>
  <c r="U361" i="25"/>
  <c r="V362" i="25"/>
  <c r="R362" i="25"/>
  <c r="U362" i="25"/>
  <c r="V363" i="25"/>
  <c r="R363" i="25"/>
  <c r="U363" i="25"/>
  <c r="V364" i="25"/>
  <c r="R364" i="25"/>
  <c r="U364" i="25"/>
  <c r="V365" i="25"/>
  <c r="R365" i="25"/>
  <c r="U365" i="25"/>
  <c r="V366" i="25"/>
  <c r="R366" i="25"/>
  <c r="U366" i="25"/>
  <c r="V367" i="25"/>
  <c r="R367" i="25"/>
  <c r="U367" i="25"/>
  <c r="V368" i="25"/>
  <c r="R368" i="25"/>
  <c r="U368" i="25"/>
  <c r="V369" i="25"/>
  <c r="R369" i="25"/>
  <c r="U369" i="25"/>
  <c r="V370" i="25"/>
  <c r="R370" i="25"/>
  <c r="U370" i="25"/>
  <c r="V371" i="25"/>
  <c r="R371" i="25"/>
  <c r="U371" i="25"/>
  <c r="V372" i="25"/>
  <c r="R372" i="25"/>
  <c r="U372" i="25"/>
  <c r="V373" i="25"/>
  <c r="R373" i="25"/>
  <c r="U373" i="25"/>
  <c r="V374" i="25"/>
  <c r="R374" i="25"/>
  <c r="U374" i="25"/>
  <c r="V375" i="25"/>
  <c r="R375" i="25"/>
  <c r="U375" i="25"/>
  <c r="V376" i="25"/>
  <c r="R376" i="25"/>
  <c r="U376" i="25"/>
  <c r="V377" i="25"/>
  <c r="R377" i="25"/>
  <c r="U377" i="25"/>
  <c r="V378" i="25"/>
  <c r="R378" i="25"/>
  <c r="U378" i="25"/>
  <c r="V379" i="25"/>
  <c r="R379" i="25"/>
  <c r="U379" i="25"/>
  <c r="V380" i="25"/>
  <c r="R380" i="25"/>
  <c r="U380" i="25"/>
  <c r="V381" i="25"/>
  <c r="R381" i="25"/>
  <c r="U381" i="25"/>
  <c r="V382" i="25"/>
  <c r="R382" i="25"/>
  <c r="U382" i="25"/>
  <c r="V383" i="25"/>
  <c r="R383" i="25"/>
  <c r="U383" i="25"/>
  <c r="V384" i="25"/>
  <c r="R384" i="25"/>
  <c r="U384" i="25"/>
  <c r="V385" i="25"/>
  <c r="R385" i="25"/>
  <c r="U385" i="25"/>
  <c r="V386" i="25"/>
  <c r="R386" i="25"/>
  <c r="U386" i="25"/>
  <c r="V387" i="25"/>
  <c r="R387" i="25"/>
  <c r="U387" i="25"/>
  <c r="V388" i="25"/>
  <c r="R388" i="25"/>
  <c r="U388" i="25"/>
  <c r="V389" i="25"/>
  <c r="R389" i="25"/>
  <c r="U389" i="25"/>
  <c r="V390" i="25"/>
  <c r="R390" i="25"/>
  <c r="U390" i="25"/>
  <c r="V391" i="25"/>
  <c r="R391" i="25"/>
  <c r="U391" i="25"/>
  <c r="V392" i="25"/>
  <c r="R392" i="25"/>
  <c r="U392" i="25"/>
  <c r="V393" i="25"/>
  <c r="R393" i="25"/>
  <c r="U393" i="25"/>
  <c r="V394" i="25"/>
  <c r="R394" i="25"/>
  <c r="U394" i="25"/>
  <c r="V395" i="25"/>
  <c r="R395" i="25"/>
  <c r="U395" i="25"/>
  <c r="V396" i="25"/>
  <c r="R396" i="25"/>
  <c r="U396" i="25"/>
  <c r="V397" i="25"/>
  <c r="R397" i="25"/>
  <c r="U397" i="25"/>
  <c r="V398" i="25"/>
  <c r="R398" i="25"/>
  <c r="U398" i="25"/>
  <c r="V399" i="25"/>
  <c r="R399" i="25"/>
  <c r="U399" i="25"/>
  <c r="V400" i="25"/>
  <c r="R400" i="25"/>
  <c r="U400" i="25"/>
  <c r="V401" i="25"/>
  <c r="R401" i="25"/>
  <c r="U401" i="25"/>
  <c r="V402" i="25"/>
  <c r="R402" i="25"/>
  <c r="U402" i="25"/>
  <c r="V403" i="25"/>
  <c r="R403" i="25"/>
  <c r="U403" i="25"/>
  <c r="V404" i="25"/>
  <c r="R404" i="25"/>
  <c r="U404" i="25"/>
  <c r="V405" i="25"/>
  <c r="R405" i="25"/>
  <c r="U405" i="25"/>
  <c r="V406" i="25"/>
  <c r="R406" i="25"/>
  <c r="U406" i="25"/>
  <c r="V407" i="25"/>
  <c r="R407" i="25"/>
  <c r="U407" i="25"/>
  <c r="V408" i="25"/>
  <c r="R408" i="25"/>
  <c r="U408" i="25"/>
  <c r="V409" i="25"/>
  <c r="R409" i="25"/>
  <c r="U409" i="25"/>
  <c r="V410" i="25"/>
  <c r="R410" i="25"/>
  <c r="U410" i="25"/>
  <c r="V411" i="25"/>
  <c r="R411" i="25"/>
  <c r="U411" i="25"/>
  <c r="V412" i="25"/>
  <c r="R412" i="25"/>
  <c r="U412" i="25"/>
  <c r="V413" i="25"/>
  <c r="R413" i="25"/>
  <c r="U413" i="25"/>
  <c r="V414" i="25"/>
  <c r="R414" i="25"/>
  <c r="U414" i="25"/>
  <c r="V415" i="25"/>
  <c r="R415" i="25"/>
  <c r="U415" i="25"/>
  <c r="V416" i="25"/>
  <c r="R416" i="25"/>
  <c r="U416" i="25"/>
  <c r="V417" i="25"/>
  <c r="R417" i="25"/>
  <c r="U417" i="25"/>
  <c r="V418" i="25"/>
  <c r="R418" i="25"/>
  <c r="U418" i="25"/>
  <c r="V419" i="25"/>
  <c r="R419" i="25"/>
  <c r="U419" i="25"/>
  <c r="V420" i="25"/>
  <c r="R420" i="25"/>
  <c r="U420" i="25"/>
  <c r="V421" i="25"/>
  <c r="R421" i="25"/>
  <c r="U421" i="25"/>
  <c r="V422" i="25"/>
  <c r="R422" i="25"/>
  <c r="U422" i="25"/>
  <c r="V423" i="25"/>
  <c r="R423" i="25"/>
  <c r="U423" i="25"/>
  <c r="V424" i="25"/>
  <c r="R424" i="25"/>
  <c r="U424" i="25"/>
  <c r="V425" i="25"/>
  <c r="R425" i="25"/>
  <c r="U425" i="25"/>
  <c r="V426" i="25"/>
  <c r="R426" i="25"/>
  <c r="U426" i="25"/>
  <c r="V427" i="25"/>
  <c r="R427" i="25"/>
  <c r="U427" i="25"/>
  <c r="V428" i="25"/>
  <c r="R428" i="25"/>
  <c r="U428" i="25"/>
  <c r="V429" i="25"/>
  <c r="R429" i="25"/>
  <c r="U429" i="25"/>
  <c r="V430" i="25"/>
  <c r="R430" i="25"/>
  <c r="U430" i="25"/>
  <c r="V431" i="25"/>
  <c r="R431" i="25"/>
  <c r="U431" i="25"/>
  <c r="V432" i="25"/>
  <c r="R432" i="25"/>
  <c r="U432" i="25"/>
  <c r="V433" i="25"/>
  <c r="R433" i="25"/>
  <c r="U433" i="25"/>
  <c r="V434" i="25"/>
  <c r="R434" i="25"/>
  <c r="U434" i="25"/>
  <c r="V435" i="25"/>
  <c r="R435" i="25"/>
  <c r="U435" i="25"/>
  <c r="V436" i="25"/>
  <c r="R436" i="25"/>
  <c r="U436" i="25"/>
  <c r="V437" i="25"/>
  <c r="R437" i="25"/>
  <c r="U437" i="25"/>
  <c r="V438" i="25"/>
  <c r="R438" i="25"/>
  <c r="U438" i="25"/>
  <c r="V439" i="25"/>
  <c r="R439" i="25"/>
  <c r="U439" i="25"/>
  <c r="V440" i="25"/>
  <c r="R440" i="25"/>
  <c r="U440" i="25"/>
  <c r="V441" i="25"/>
  <c r="R441" i="25"/>
  <c r="U441" i="25"/>
  <c r="V442" i="25"/>
  <c r="R442" i="25"/>
  <c r="U442" i="25"/>
  <c r="V443" i="25"/>
  <c r="R443" i="25"/>
  <c r="U443" i="25"/>
  <c r="V444" i="25"/>
  <c r="R444" i="25"/>
  <c r="U444" i="25"/>
  <c r="V445" i="25"/>
  <c r="R445" i="25"/>
  <c r="U445" i="25"/>
  <c r="V446" i="25"/>
  <c r="R446" i="25"/>
  <c r="U446" i="25"/>
  <c r="V447" i="25"/>
  <c r="R447" i="25"/>
  <c r="U447" i="25"/>
  <c r="V448" i="25"/>
  <c r="R448" i="25"/>
  <c r="U448" i="25"/>
  <c r="V449" i="25"/>
  <c r="R449" i="25"/>
  <c r="U449" i="25"/>
  <c r="V450" i="25"/>
  <c r="R450" i="25"/>
  <c r="U450" i="25"/>
  <c r="V451" i="25"/>
  <c r="R451" i="25"/>
  <c r="U451" i="25"/>
  <c r="V452" i="25"/>
  <c r="R452" i="25"/>
  <c r="U452" i="25"/>
  <c r="V453" i="25"/>
  <c r="R453" i="25"/>
  <c r="U453" i="25"/>
  <c r="V454" i="25"/>
  <c r="R454" i="25"/>
  <c r="U454" i="25"/>
  <c r="V455" i="25"/>
  <c r="R455" i="25"/>
  <c r="U455" i="25"/>
  <c r="V456" i="25"/>
  <c r="R456" i="25"/>
  <c r="U456" i="25"/>
  <c r="V457" i="25"/>
  <c r="R457" i="25"/>
  <c r="U457" i="25"/>
  <c r="V458" i="25"/>
  <c r="R458" i="25"/>
  <c r="U458" i="25"/>
  <c r="V459" i="25"/>
  <c r="R459" i="25"/>
  <c r="U459" i="25"/>
  <c r="V460" i="25"/>
  <c r="R460" i="25"/>
  <c r="U460" i="25"/>
  <c r="V461" i="25"/>
  <c r="R461" i="25"/>
  <c r="U461" i="25"/>
  <c r="V462" i="25"/>
  <c r="R462" i="25"/>
  <c r="U462" i="25"/>
  <c r="V463" i="25"/>
  <c r="R463" i="25"/>
  <c r="U463" i="25"/>
  <c r="V464" i="25"/>
  <c r="R464" i="25"/>
  <c r="U464" i="25"/>
  <c r="V465" i="25"/>
  <c r="R465" i="25"/>
  <c r="U465" i="25"/>
  <c r="V466" i="25"/>
  <c r="R466" i="25"/>
  <c r="U466" i="25"/>
  <c r="V467" i="25"/>
  <c r="R467" i="25"/>
  <c r="U467" i="25"/>
  <c r="V468" i="25"/>
  <c r="R468" i="25"/>
  <c r="U468" i="25"/>
  <c r="V469" i="25"/>
  <c r="R469" i="25"/>
  <c r="U469" i="25"/>
  <c r="V470" i="25"/>
  <c r="R470" i="25"/>
  <c r="U470" i="25"/>
  <c r="V471" i="25"/>
  <c r="R471" i="25"/>
  <c r="U471" i="25"/>
  <c r="V472" i="25"/>
  <c r="R472" i="25"/>
  <c r="U472" i="25"/>
  <c r="V473" i="25"/>
  <c r="R473" i="25"/>
  <c r="U473" i="25"/>
  <c r="V474" i="25"/>
  <c r="R474" i="25"/>
  <c r="U474" i="25"/>
  <c r="V475" i="25"/>
  <c r="R475" i="25"/>
  <c r="U475" i="25"/>
  <c r="V476" i="25"/>
  <c r="R476" i="25"/>
  <c r="U476" i="25"/>
  <c r="V477" i="25"/>
  <c r="R477" i="25"/>
  <c r="U477" i="25"/>
  <c r="V478" i="25"/>
  <c r="R478" i="25"/>
  <c r="U478" i="25"/>
  <c r="V479" i="25"/>
  <c r="R479" i="25"/>
  <c r="U479" i="25"/>
  <c r="V480" i="25"/>
  <c r="R480" i="25"/>
  <c r="U480" i="25"/>
  <c r="V481" i="25"/>
  <c r="R481" i="25"/>
  <c r="U481" i="25"/>
  <c r="V482" i="25"/>
  <c r="R482" i="25"/>
  <c r="U482" i="25"/>
  <c r="V483" i="25"/>
  <c r="R483" i="25"/>
  <c r="U483" i="25"/>
  <c r="V484" i="25"/>
  <c r="R484" i="25"/>
  <c r="U484" i="25"/>
  <c r="V485" i="25"/>
  <c r="R485" i="25"/>
  <c r="U485" i="25"/>
  <c r="V486" i="25"/>
  <c r="R486" i="25"/>
  <c r="U486" i="25"/>
  <c r="V487" i="25"/>
  <c r="R487" i="25"/>
  <c r="U487" i="25"/>
  <c r="V488" i="25"/>
  <c r="R488" i="25"/>
  <c r="U488" i="25"/>
  <c r="V489" i="25"/>
  <c r="R489" i="25"/>
  <c r="U489" i="25"/>
  <c r="V490" i="25"/>
  <c r="R490" i="25"/>
  <c r="U490" i="25"/>
  <c r="V491" i="25"/>
  <c r="R491" i="25"/>
  <c r="U491" i="25"/>
  <c r="V492" i="25"/>
  <c r="R492" i="25"/>
  <c r="U492" i="25"/>
  <c r="V493" i="25"/>
  <c r="R493" i="25"/>
  <c r="U493" i="25"/>
  <c r="V494" i="25"/>
  <c r="R494" i="25"/>
  <c r="U494" i="25"/>
  <c r="V495" i="25"/>
  <c r="R495" i="25"/>
  <c r="U495" i="25"/>
  <c r="V496" i="25"/>
  <c r="R496" i="25"/>
  <c r="U496" i="25"/>
  <c r="V497" i="25"/>
  <c r="R497" i="25"/>
  <c r="U497" i="25"/>
  <c r="V498" i="25"/>
  <c r="R498" i="25"/>
  <c r="U498" i="25"/>
  <c r="V499" i="25"/>
  <c r="R499" i="25"/>
  <c r="U499" i="25"/>
  <c r="V500" i="25"/>
  <c r="R500" i="25"/>
  <c r="U500" i="25"/>
  <c r="V501" i="25"/>
  <c r="R501" i="25"/>
  <c r="U501" i="25"/>
  <c r="V502" i="25"/>
  <c r="R502" i="25"/>
  <c r="U502" i="25"/>
  <c r="V503" i="25"/>
  <c r="R503" i="25"/>
  <c r="U503" i="25"/>
  <c r="V504" i="25"/>
  <c r="R504" i="25"/>
  <c r="U504" i="25"/>
  <c r="V505" i="25"/>
  <c r="R505" i="25"/>
  <c r="U505" i="25"/>
  <c r="V506" i="25"/>
  <c r="R506" i="25"/>
  <c r="U506" i="25"/>
  <c r="V507" i="25"/>
  <c r="R507" i="25"/>
  <c r="U507" i="25"/>
  <c r="V508" i="25"/>
  <c r="R508" i="25"/>
  <c r="U508" i="25"/>
  <c r="V509" i="25"/>
  <c r="R509" i="25"/>
  <c r="U509" i="25"/>
  <c r="V510" i="25"/>
  <c r="R510" i="25"/>
  <c r="U510" i="25"/>
  <c r="V511" i="25"/>
  <c r="R511" i="25"/>
  <c r="U511" i="25"/>
  <c r="V512" i="25"/>
  <c r="R512" i="25"/>
  <c r="U512" i="25"/>
  <c r="V513" i="25"/>
  <c r="R513" i="25"/>
  <c r="U513" i="25"/>
  <c r="V514" i="25"/>
  <c r="R514" i="25"/>
  <c r="U514" i="25"/>
  <c r="V515" i="25"/>
  <c r="R515" i="25"/>
  <c r="U515" i="25"/>
  <c r="V516" i="25"/>
  <c r="R516" i="25"/>
  <c r="U516" i="25"/>
  <c r="V517" i="25"/>
  <c r="R517" i="25"/>
  <c r="U517" i="25"/>
  <c r="V518" i="25"/>
  <c r="R518" i="25"/>
  <c r="U518" i="25"/>
  <c r="V519" i="25"/>
  <c r="R519" i="25"/>
  <c r="U519" i="25"/>
  <c r="V520" i="25"/>
  <c r="R520" i="25"/>
  <c r="U520" i="25"/>
  <c r="V521" i="25"/>
  <c r="R521" i="25"/>
  <c r="U521" i="25"/>
  <c r="V522" i="25"/>
  <c r="R522" i="25"/>
  <c r="U522" i="25"/>
  <c r="V523" i="25"/>
  <c r="R523" i="25"/>
  <c r="U523" i="25"/>
  <c r="V524" i="25"/>
  <c r="R524" i="25"/>
  <c r="U524" i="25"/>
  <c r="V525" i="25"/>
  <c r="R525" i="25"/>
  <c r="U525" i="25"/>
  <c r="V526" i="25"/>
  <c r="R526" i="25"/>
  <c r="U526" i="25"/>
  <c r="V527" i="25"/>
  <c r="R527" i="25"/>
  <c r="U527" i="25"/>
  <c r="V528" i="25"/>
  <c r="R528" i="25"/>
  <c r="U528" i="25"/>
  <c r="V529" i="25"/>
  <c r="R529" i="25"/>
  <c r="U529" i="25"/>
  <c r="V530" i="25"/>
  <c r="R530" i="25"/>
  <c r="U530" i="25"/>
  <c r="V531" i="25"/>
  <c r="R531" i="25"/>
  <c r="U531" i="25"/>
  <c r="V532" i="25"/>
  <c r="R532" i="25"/>
  <c r="U532" i="25"/>
  <c r="V533" i="25"/>
  <c r="R533" i="25"/>
  <c r="U533" i="25"/>
  <c r="V534" i="25"/>
  <c r="R534" i="25"/>
  <c r="U534" i="25"/>
  <c r="V535" i="25"/>
  <c r="R535" i="25"/>
  <c r="U535" i="25"/>
  <c r="V536" i="25"/>
  <c r="R536" i="25"/>
  <c r="U536" i="25"/>
  <c r="V537" i="25"/>
  <c r="R537" i="25"/>
  <c r="U537" i="25"/>
  <c r="V538" i="25"/>
  <c r="R538" i="25"/>
  <c r="U538" i="25"/>
  <c r="V539" i="25"/>
  <c r="R539" i="25"/>
  <c r="U539" i="25"/>
  <c r="V540" i="25"/>
  <c r="R540" i="25"/>
  <c r="U540" i="25"/>
  <c r="V541" i="25"/>
  <c r="R541" i="25"/>
  <c r="U541" i="25"/>
  <c r="V542" i="25"/>
  <c r="R542" i="25"/>
  <c r="U542" i="25"/>
  <c r="V543" i="25"/>
  <c r="R543" i="25"/>
  <c r="U543" i="25"/>
  <c r="V544" i="25"/>
  <c r="R544" i="25"/>
  <c r="U544" i="25"/>
  <c r="V545" i="25"/>
  <c r="R545" i="25"/>
  <c r="U545" i="25"/>
  <c r="V546" i="25"/>
  <c r="R546" i="25"/>
  <c r="U546" i="25"/>
  <c r="V547" i="25"/>
  <c r="R547" i="25"/>
  <c r="U547" i="25"/>
  <c r="V548" i="25"/>
  <c r="R548" i="25"/>
  <c r="U548" i="25"/>
  <c r="V549" i="25"/>
  <c r="R549" i="25"/>
  <c r="U549" i="25"/>
  <c r="V550" i="25"/>
  <c r="R550" i="25"/>
  <c r="U550" i="25"/>
  <c r="V551" i="25"/>
  <c r="R551" i="25"/>
  <c r="U551" i="25"/>
  <c r="V552" i="25"/>
  <c r="R552" i="25"/>
  <c r="U552" i="25"/>
  <c r="V553" i="25"/>
  <c r="R553" i="25"/>
  <c r="U553" i="25"/>
  <c r="V554" i="25"/>
  <c r="R554" i="25"/>
  <c r="U554" i="25"/>
  <c r="V555" i="25"/>
  <c r="R555" i="25"/>
  <c r="U555" i="25"/>
  <c r="V556" i="25"/>
  <c r="R556" i="25"/>
  <c r="U556" i="25"/>
  <c r="V557" i="25"/>
  <c r="R557" i="25"/>
  <c r="U557" i="25"/>
  <c r="V558" i="25"/>
  <c r="R558" i="25"/>
  <c r="U558" i="25"/>
  <c r="V559" i="25"/>
  <c r="R559" i="25"/>
  <c r="U559" i="25"/>
  <c r="V560" i="25"/>
  <c r="R560" i="25"/>
  <c r="U560" i="25"/>
  <c r="V561" i="25"/>
  <c r="R561" i="25"/>
  <c r="U561" i="25"/>
  <c r="V562" i="25"/>
  <c r="R562" i="25"/>
  <c r="U562" i="25"/>
  <c r="V563" i="25"/>
  <c r="R563" i="25"/>
  <c r="U563" i="25"/>
  <c r="V564" i="25"/>
  <c r="R564" i="25"/>
  <c r="U564" i="25"/>
  <c r="V565" i="25"/>
  <c r="R565" i="25"/>
  <c r="U565" i="25"/>
  <c r="V566" i="25"/>
  <c r="R566" i="25"/>
  <c r="U566" i="25"/>
  <c r="V567" i="25"/>
  <c r="R567" i="25"/>
  <c r="U567" i="25"/>
  <c r="V568" i="25"/>
  <c r="R568" i="25"/>
  <c r="U568" i="25"/>
  <c r="V569" i="25"/>
  <c r="R569" i="25"/>
  <c r="U569" i="25"/>
  <c r="V570" i="25"/>
  <c r="R570" i="25"/>
  <c r="U570" i="25"/>
  <c r="V571" i="25"/>
  <c r="R571" i="25"/>
  <c r="U571" i="25"/>
  <c r="V572" i="25"/>
  <c r="R572" i="25"/>
  <c r="U572" i="25"/>
  <c r="V573" i="25"/>
  <c r="R573" i="25"/>
  <c r="U573" i="25"/>
  <c r="V574" i="25"/>
  <c r="R574" i="25"/>
  <c r="U574" i="25"/>
  <c r="V575" i="25"/>
  <c r="R575" i="25"/>
  <c r="U575" i="25"/>
  <c r="V576" i="25"/>
  <c r="R576" i="25"/>
  <c r="U576" i="25"/>
  <c r="V577" i="25"/>
  <c r="R577" i="25"/>
  <c r="U577" i="25"/>
  <c r="V578" i="25"/>
  <c r="R578" i="25"/>
  <c r="U578" i="25"/>
  <c r="V579" i="25"/>
  <c r="R579" i="25"/>
  <c r="U579" i="25"/>
  <c r="V580" i="25"/>
  <c r="R580" i="25"/>
  <c r="U580" i="25"/>
  <c r="V581" i="25"/>
  <c r="R581" i="25"/>
  <c r="U581" i="25"/>
  <c r="V582" i="25"/>
  <c r="R582" i="25"/>
  <c r="U582" i="25"/>
  <c r="V583" i="25"/>
  <c r="R583" i="25"/>
  <c r="U583" i="25"/>
  <c r="V584" i="25"/>
  <c r="R584" i="25"/>
  <c r="U584" i="25"/>
  <c r="V585" i="25"/>
  <c r="R585" i="25"/>
  <c r="U585" i="25"/>
  <c r="V586" i="25"/>
  <c r="R586" i="25"/>
  <c r="U586" i="25"/>
  <c r="V587" i="25"/>
  <c r="R587" i="25"/>
  <c r="U587" i="25"/>
  <c r="V588" i="25"/>
  <c r="R588" i="25"/>
  <c r="U588" i="25"/>
  <c r="V589" i="25"/>
  <c r="R589" i="25"/>
  <c r="U589" i="25"/>
  <c r="V590" i="25"/>
  <c r="R590" i="25"/>
  <c r="U590" i="25"/>
  <c r="V591" i="25"/>
  <c r="R591" i="25"/>
  <c r="U591" i="25"/>
  <c r="V592" i="25"/>
  <c r="R592" i="25"/>
  <c r="U592" i="25"/>
  <c r="V593" i="25"/>
  <c r="R593" i="25"/>
  <c r="U593" i="25"/>
  <c r="V594" i="25"/>
  <c r="R594" i="25"/>
  <c r="U594" i="25"/>
  <c r="V595" i="25"/>
  <c r="R595" i="25"/>
  <c r="U595" i="25"/>
  <c r="V596" i="25"/>
  <c r="R596" i="25"/>
  <c r="U596" i="25"/>
  <c r="V597" i="25"/>
  <c r="R597" i="25"/>
  <c r="U597" i="25"/>
  <c r="V598" i="25"/>
  <c r="R598" i="25"/>
  <c r="U598" i="25"/>
  <c r="V599" i="25"/>
  <c r="R599" i="25"/>
  <c r="U599" i="25"/>
  <c r="V600" i="25"/>
  <c r="R600" i="25"/>
  <c r="U600" i="25"/>
  <c r="V601" i="25"/>
  <c r="R601" i="25"/>
  <c r="U601" i="25"/>
  <c r="V602" i="25"/>
  <c r="R602" i="25"/>
  <c r="U602" i="25"/>
  <c r="V603" i="25"/>
  <c r="R603" i="25"/>
  <c r="U603" i="25"/>
  <c r="V604" i="25"/>
  <c r="R604" i="25"/>
  <c r="U604" i="25"/>
  <c r="V605" i="25"/>
  <c r="R605" i="25"/>
  <c r="U605" i="25"/>
  <c r="G9" i="21"/>
  <c r="G10" i="21"/>
  <c r="G11" i="21"/>
  <c r="G12" i="21"/>
  <c r="G13" i="21"/>
  <c r="G14" i="21"/>
  <c r="G15" i="21"/>
  <c r="G16" i="21"/>
  <c r="G17" i="21"/>
  <c r="G18" i="21"/>
  <c r="G19" i="21"/>
  <c r="G20" i="21"/>
  <c r="G21" i="21"/>
  <c r="G22" i="21"/>
  <c r="G23" i="21"/>
  <c r="G24" i="21"/>
  <c r="G25" i="21"/>
  <c r="G26" i="21"/>
  <c r="G27" i="21"/>
  <c r="G28" i="21"/>
  <c r="G29" i="21"/>
  <c r="G30" i="21"/>
  <c r="G31" i="21"/>
  <c r="G32" i="21"/>
  <c r="G33" i="21"/>
  <c r="G34" i="21"/>
  <c r="G35" i="21"/>
  <c r="G36" i="21"/>
  <c r="G37" i="21"/>
  <c r="G38" i="21"/>
  <c r="G39" i="21"/>
  <c r="G40" i="21"/>
  <c r="G41" i="21"/>
  <c r="G42" i="21"/>
  <c r="G43" i="21"/>
  <c r="G44" i="21"/>
  <c r="G45" i="21"/>
  <c r="G46" i="21"/>
  <c r="G47" i="21"/>
  <c r="G48" i="21"/>
  <c r="G49" i="21"/>
  <c r="G50" i="21"/>
  <c r="G51" i="21"/>
  <c r="G52" i="21"/>
  <c r="G53" i="21"/>
  <c r="G54" i="21"/>
  <c r="G55" i="21"/>
  <c r="G56" i="21"/>
  <c r="G57" i="21"/>
  <c r="G58" i="21"/>
  <c r="G59" i="21"/>
  <c r="G60" i="21"/>
  <c r="G61" i="21"/>
  <c r="G62" i="21"/>
  <c r="G63" i="21"/>
  <c r="G64" i="21"/>
  <c r="G65" i="21"/>
  <c r="G66" i="21"/>
  <c r="G67" i="21"/>
  <c r="G68" i="21"/>
  <c r="G69" i="21"/>
  <c r="G70" i="21"/>
  <c r="G71" i="21"/>
  <c r="G72" i="21"/>
  <c r="G73" i="21"/>
  <c r="G74" i="21"/>
  <c r="G75" i="21"/>
  <c r="G76" i="21"/>
  <c r="G77" i="21"/>
  <c r="G78" i="21"/>
  <c r="G79" i="21"/>
  <c r="G80" i="21"/>
  <c r="G81" i="21"/>
  <c r="G82" i="21"/>
  <c r="G83" i="21"/>
  <c r="G84" i="21"/>
  <c r="G85" i="21"/>
  <c r="G86" i="21"/>
  <c r="G87" i="21"/>
  <c r="G88" i="21"/>
  <c r="G89" i="21"/>
  <c r="G90" i="21"/>
  <c r="G91" i="21"/>
  <c r="G92" i="21"/>
  <c r="G93" i="21"/>
  <c r="G94" i="21"/>
  <c r="G95" i="21"/>
  <c r="G96" i="21"/>
  <c r="G97" i="21"/>
  <c r="G98" i="21"/>
  <c r="G99" i="21"/>
  <c r="G100" i="21"/>
  <c r="G101" i="21"/>
  <c r="G102" i="21"/>
  <c r="G103" i="21"/>
  <c r="G104" i="21"/>
  <c r="G105" i="21"/>
  <c r="G106" i="21"/>
  <c r="G107" i="21"/>
  <c r="G8" i="21"/>
  <c r="G109" i="21"/>
  <c r="G110" i="21"/>
  <c r="G111" i="21"/>
  <c r="G112" i="21"/>
  <c r="G113" i="21"/>
  <c r="G114" i="21"/>
  <c r="G115" i="21"/>
  <c r="G116" i="21"/>
  <c r="G117" i="21"/>
  <c r="G118" i="21"/>
  <c r="G119" i="21"/>
  <c r="G120" i="21"/>
  <c r="G121" i="21"/>
  <c r="G122" i="21"/>
  <c r="G123" i="21"/>
  <c r="G124" i="21"/>
  <c r="G125" i="21"/>
  <c r="G126" i="21"/>
  <c r="G127" i="21"/>
  <c r="G128" i="21"/>
  <c r="G129" i="21"/>
  <c r="G130" i="21"/>
  <c r="G131" i="21"/>
  <c r="G132" i="21"/>
  <c r="G133" i="21"/>
  <c r="G134" i="21"/>
  <c r="G135" i="21"/>
  <c r="G136" i="21"/>
  <c r="G137" i="21"/>
  <c r="G138" i="21"/>
  <c r="G139" i="21"/>
  <c r="G140" i="21"/>
  <c r="G141" i="21"/>
  <c r="G142" i="21"/>
  <c r="G143" i="21"/>
  <c r="G144" i="21"/>
  <c r="G145" i="21"/>
  <c r="G146" i="21"/>
  <c r="G147" i="21"/>
  <c r="G148" i="21"/>
  <c r="G149" i="21"/>
  <c r="G150" i="21"/>
  <c r="G151" i="21"/>
  <c r="G152" i="21"/>
  <c r="G153" i="21"/>
  <c r="G154" i="21"/>
  <c r="G155" i="21"/>
  <c r="G156" i="21"/>
  <c r="G157" i="21"/>
  <c r="G158" i="21"/>
  <c r="G159" i="21"/>
  <c r="G160" i="21"/>
  <c r="G161" i="21"/>
  <c r="G162" i="21"/>
  <c r="G163" i="21"/>
  <c r="G164" i="21"/>
  <c r="G165" i="21"/>
  <c r="G166" i="21"/>
  <c r="G167" i="21"/>
  <c r="G168" i="21"/>
  <c r="G169" i="21"/>
  <c r="G170" i="21"/>
  <c r="G171" i="21"/>
  <c r="G172" i="21"/>
  <c r="G173" i="21"/>
  <c r="G174" i="21"/>
  <c r="G175" i="21"/>
  <c r="G176" i="21"/>
  <c r="G177" i="21"/>
  <c r="G178" i="21"/>
  <c r="G179" i="21"/>
  <c r="G180" i="21"/>
  <c r="G181" i="21"/>
  <c r="G182" i="21"/>
  <c r="G183" i="21"/>
  <c r="G184" i="21"/>
  <c r="G185" i="21"/>
  <c r="G186" i="21"/>
  <c r="G187" i="21"/>
  <c r="G188" i="21"/>
  <c r="G189" i="21"/>
  <c r="G190" i="21"/>
  <c r="G191" i="21"/>
  <c r="G192" i="21"/>
  <c r="G193" i="21"/>
  <c r="G194" i="21"/>
  <c r="G195" i="21"/>
  <c r="G196" i="21"/>
  <c r="G197" i="21"/>
  <c r="G198" i="21"/>
  <c r="G199" i="21"/>
  <c r="G200" i="21"/>
  <c r="G201" i="21"/>
  <c r="G202" i="21"/>
  <c r="G203" i="21"/>
  <c r="G204" i="21"/>
  <c r="G205" i="21"/>
  <c r="G206" i="21"/>
  <c r="G207" i="21"/>
  <c r="G108" i="21"/>
  <c r="G209" i="21"/>
  <c r="G210" i="21"/>
  <c r="G211" i="21"/>
  <c r="G212" i="21"/>
  <c r="G213" i="21"/>
  <c r="G214" i="21"/>
  <c r="G215" i="21"/>
  <c r="G216" i="21"/>
  <c r="G217" i="21"/>
  <c r="G218" i="21"/>
  <c r="G219" i="21"/>
  <c r="G220" i="21"/>
  <c r="G221" i="21"/>
  <c r="G222" i="21"/>
  <c r="G223" i="21"/>
  <c r="G224" i="21"/>
  <c r="G225" i="21"/>
  <c r="G226" i="21"/>
  <c r="G227" i="21"/>
  <c r="G228" i="21"/>
  <c r="G229" i="21"/>
  <c r="G230" i="21"/>
  <c r="G231" i="21"/>
  <c r="G232" i="21"/>
  <c r="G233" i="21"/>
  <c r="G234" i="21"/>
  <c r="G235" i="21"/>
  <c r="G236" i="21"/>
  <c r="G237" i="21"/>
  <c r="G238" i="21"/>
  <c r="G239" i="21"/>
  <c r="G240" i="21"/>
  <c r="G241" i="21"/>
  <c r="G242" i="21"/>
  <c r="G243" i="21"/>
  <c r="G244" i="21"/>
  <c r="G245" i="21"/>
  <c r="G246" i="21"/>
  <c r="G247" i="21"/>
  <c r="G248" i="21"/>
  <c r="G249" i="21"/>
  <c r="G250" i="21"/>
  <c r="G251" i="21"/>
  <c r="G252" i="21"/>
  <c r="G253" i="21"/>
  <c r="G254" i="21"/>
  <c r="G255" i="21"/>
  <c r="G256" i="21"/>
  <c r="G257" i="21"/>
  <c r="G258" i="21"/>
  <c r="G259" i="21"/>
  <c r="G260" i="21"/>
  <c r="G261" i="21"/>
  <c r="G262" i="21"/>
  <c r="G263" i="21"/>
  <c r="G264" i="21"/>
  <c r="G265" i="21"/>
  <c r="G266" i="21"/>
  <c r="G267" i="21"/>
  <c r="G268" i="21"/>
  <c r="G269" i="21"/>
  <c r="G270" i="21"/>
  <c r="G271" i="21"/>
  <c r="G272" i="21"/>
  <c r="G273" i="21"/>
  <c r="G274" i="21"/>
  <c r="G275" i="21"/>
  <c r="G276" i="21"/>
  <c r="G277" i="21"/>
  <c r="G278" i="21"/>
  <c r="G279" i="21"/>
  <c r="G280" i="21"/>
  <c r="G281" i="21"/>
  <c r="G282" i="21"/>
  <c r="G283" i="21"/>
  <c r="G284" i="21"/>
  <c r="G285" i="21"/>
  <c r="G286" i="21"/>
  <c r="G287" i="21"/>
  <c r="G288" i="21"/>
  <c r="G289" i="21"/>
  <c r="G290" i="21"/>
  <c r="G291" i="21"/>
  <c r="G292" i="21"/>
  <c r="G293" i="21"/>
  <c r="G294" i="21"/>
  <c r="G295" i="21"/>
  <c r="G296" i="21"/>
  <c r="G297" i="21"/>
  <c r="G298" i="21"/>
  <c r="G299" i="21"/>
  <c r="G300" i="21"/>
  <c r="G301" i="21"/>
  <c r="G302" i="21"/>
  <c r="G303" i="21"/>
  <c r="G304" i="21"/>
  <c r="G305" i="21"/>
  <c r="G306" i="21"/>
  <c r="G307" i="21"/>
  <c r="G208" i="21"/>
  <c r="G309" i="21"/>
  <c r="G310" i="21"/>
  <c r="G311" i="21"/>
  <c r="G312" i="21"/>
  <c r="G313" i="21"/>
  <c r="G314" i="21"/>
  <c r="G315" i="21"/>
  <c r="G316" i="21"/>
  <c r="G317" i="21"/>
  <c r="G318" i="21"/>
  <c r="G319" i="21"/>
  <c r="G320" i="21"/>
  <c r="G321" i="21"/>
  <c r="G322" i="21"/>
  <c r="G323" i="21"/>
  <c r="G324" i="21"/>
  <c r="G325" i="21"/>
  <c r="G326" i="21"/>
  <c r="G327" i="21"/>
  <c r="G328" i="21"/>
  <c r="G329" i="21"/>
  <c r="G330" i="21"/>
  <c r="G331" i="21"/>
  <c r="G332" i="21"/>
  <c r="G333" i="21"/>
  <c r="G334" i="21"/>
  <c r="G335" i="21"/>
  <c r="G336" i="21"/>
  <c r="G337" i="21"/>
  <c r="G338" i="21"/>
  <c r="G339" i="21"/>
  <c r="G340" i="21"/>
  <c r="G341" i="21"/>
  <c r="G342" i="21"/>
  <c r="G343" i="21"/>
  <c r="G344" i="21"/>
  <c r="G345" i="21"/>
  <c r="G346" i="21"/>
  <c r="G347" i="21"/>
  <c r="G348" i="21"/>
  <c r="G349" i="21"/>
  <c r="G350" i="21"/>
  <c r="G351" i="21"/>
  <c r="G352" i="21"/>
  <c r="G353" i="21"/>
  <c r="G354" i="21"/>
  <c r="G355" i="21"/>
  <c r="G356" i="21"/>
  <c r="G357" i="21"/>
  <c r="G358" i="21"/>
  <c r="G359" i="21"/>
  <c r="G360" i="21"/>
  <c r="G361" i="21"/>
  <c r="G362" i="21"/>
  <c r="G363" i="21"/>
  <c r="G364" i="21"/>
  <c r="G365" i="21"/>
  <c r="G366" i="21"/>
  <c r="G367" i="21"/>
  <c r="G368" i="21"/>
  <c r="G369" i="21"/>
  <c r="G370" i="21"/>
  <c r="G371" i="21"/>
  <c r="G372" i="21"/>
  <c r="G373" i="21"/>
  <c r="G374" i="21"/>
  <c r="G375" i="21"/>
  <c r="G376" i="21"/>
  <c r="G377" i="21"/>
  <c r="G378" i="21"/>
  <c r="G379" i="21"/>
  <c r="G380" i="21"/>
  <c r="G381" i="21"/>
  <c r="G382" i="21"/>
  <c r="G383" i="21"/>
  <c r="G384" i="21"/>
  <c r="G385" i="21"/>
  <c r="G386" i="21"/>
  <c r="G387" i="21"/>
  <c r="G388" i="21"/>
  <c r="G389" i="21"/>
  <c r="G390" i="21"/>
  <c r="G391" i="21"/>
  <c r="G392" i="21"/>
  <c r="G393" i="21"/>
  <c r="G394" i="21"/>
  <c r="G395" i="21"/>
  <c r="G396" i="21"/>
  <c r="G397" i="21"/>
  <c r="G398" i="21"/>
  <c r="G399" i="21"/>
  <c r="G400" i="21"/>
  <c r="G401" i="21"/>
  <c r="G402" i="21"/>
  <c r="G403" i="21"/>
  <c r="G404" i="21"/>
  <c r="G405" i="21"/>
  <c r="G406" i="21"/>
  <c r="G407" i="21"/>
  <c r="G308" i="21"/>
  <c r="G409" i="21"/>
  <c r="G410" i="21"/>
  <c r="G411" i="21"/>
  <c r="G412" i="21"/>
  <c r="G413" i="21"/>
  <c r="G414" i="21"/>
  <c r="G415" i="21"/>
  <c r="G416" i="21"/>
  <c r="G417" i="21"/>
  <c r="G418" i="21"/>
  <c r="G419" i="21"/>
  <c r="G420" i="21"/>
  <c r="G421" i="21"/>
  <c r="G422" i="21"/>
  <c r="G423" i="21"/>
  <c r="G424" i="21"/>
  <c r="G425" i="21"/>
  <c r="G426" i="21"/>
  <c r="G427" i="21"/>
  <c r="G428" i="21"/>
  <c r="G429" i="21"/>
  <c r="G430" i="21"/>
  <c r="G431" i="21"/>
  <c r="G432" i="21"/>
  <c r="G433" i="21"/>
  <c r="G434" i="21"/>
  <c r="G435" i="21"/>
  <c r="G436" i="21"/>
  <c r="G437" i="21"/>
  <c r="G438" i="21"/>
  <c r="G439" i="21"/>
  <c r="G440" i="21"/>
  <c r="G441" i="21"/>
  <c r="G442" i="21"/>
  <c r="G443" i="21"/>
  <c r="G444" i="21"/>
  <c r="G445" i="21"/>
  <c r="G446" i="21"/>
  <c r="G447" i="21"/>
  <c r="G448" i="21"/>
  <c r="G449" i="21"/>
  <c r="G450" i="21"/>
  <c r="G451" i="21"/>
  <c r="G452" i="21"/>
  <c r="G453" i="21"/>
  <c r="G454" i="21"/>
  <c r="G455" i="21"/>
  <c r="G456" i="21"/>
  <c r="G457" i="21"/>
  <c r="G458" i="21"/>
  <c r="G459" i="21"/>
  <c r="G460" i="21"/>
  <c r="G461" i="21"/>
  <c r="G462" i="21"/>
  <c r="G463" i="21"/>
  <c r="G464" i="21"/>
  <c r="G465" i="21"/>
  <c r="G466" i="21"/>
  <c r="G467" i="21"/>
  <c r="G468" i="21"/>
  <c r="G469" i="21"/>
  <c r="G470" i="21"/>
  <c r="G471" i="21"/>
  <c r="G472" i="21"/>
  <c r="G473" i="21"/>
  <c r="G474" i="21"/>
  <c r="G475" i="21"/>
  <c r="G476" i="21"/>
  <c r="G477" i="21"/>
  <c r="G478" i="21"/>
  <c r="G479" i="21"/>
  <c r="G480" i="21"/>
  <c r="G481" i="21"/>
  <c r="G482" i="21"/>
  <c r="G483" i="21"/>
  <c r="G484" i="21"/>
  <c r="G485" i="21"/>
  <c r="G486" i="21"/>
  <c r="G487" i="21"/>
  <c r="G488" i="21"/>
  <c r="G489" i="21"/>
  <c r="G490" i="21"/>
  <c r="G491" i="21"/>
  <c r="G492" i="21"/>
  <c r="G493" i="21"/>
  <c r="G494" i="21"/>
  <c r="G495" i="21"/>
  <c r="G496" i="21"/>
  <c r="G497" i="21"/>
  <c r="G498" i="21"/>
  <c r="G499" i="21"/>
  <c r="G500" i="21"/>
  <c r="G501" i="21"/>
  <c r="G502" i="21"/>
  <c r="G503" i="21"/>
  <c r="G504" i="21"/>
  <c r="G505" i="21"/>
  <c r="G506" i="21"/>
  <c r="G507" i="21"/>
  <c r="G408" i="21"/>
  <c r="G509" i="21"/>
  <c r="G510" i="21"/>
  <c r="G511" i="21"/>
  <c r="G512" i="21"/>
  <c r="G513" i="21"/>
  <c r="G514" i="21"/>
  <c r="G515" i="21"/>
  <c r="G516" i="21"/>
  <c r="G517" i="21"/>
  <c r="G518" i="21"/>
  <c r="G519" i="21"/>
  <c r="G520" i="21"/>
  <c r="G521" i="21"/>
  <c r="G522" i="21"/>
  <c r="G523" i="21"/>
  <c r="G524" i="21"/>
  <c r="G525" i="21"/>
  <c r="G526" i="21"/>
  <c r="G527" i="21"/>
  <c r="G528" i="21"/>
  <c r="G529" i="21"/>
  <c r="G530" i="21"/>
  <c r="G531" i="21"/>
  <c r="G532" i="21"/>
  <c r="G533" i="21"/>
  <c r="G534" i="21"/>
  <c r="G535" i="21"/>
  <c r="G536" i="21"/>
  <c r="G537" i="21"/>
  <c r="G538" i="21"/>
  <c r="G539" i="21"/>
  <c r="G540" i="21"/>
  <c r="G541" i="21"/>
  <c r="G542" i="21"/>
  <c r="G543" i="21"/>
  <c r="G544" i="21"/>
  <c r="G545" i="21"/>
  <c r="G546" i="21"/>
  <c r="G547" i="21"/>
  <c r="G548" i="21"/>
  <c r="G549" i="21"/>
  <c r="G550" i="21"/>
  <c r="G551" i="21"/>
  <c r="G552" i="21"/>
  <c r="G553" i="21"/>
  <c r="G554" i="21"/>
  <c r="G555" i="21"/>
  <c r="G556" i="21"/>
  <c r="G557" i="21"/>
  <c r="G558" i="21"/>
  <c r="G559" i="21"/>
  <c r="G560" i="21"/>
  <c r="G561" i="21"/>
  <c r="G562" i="21"/>
  <c r="G563" i="21"/>
  <c r="G564" i="21"/>
  <c r="G565" i="21"/>
  <c r="G566" i="21"/>
  <c r="G567" i="21"/>
  <c r="G568" i="21"/>
  <c r="G569" i="21"/>
  <c r="G570" i="21"/>
  <c r="G571" i="21"/>
  <c r="G572" i="21"/>
  <c r="G573" i="21"/>
  <c r="G574" i="21"/>
  <c r="G575" i="21"/>
  <c r="G576" i="21"/>
  <c r="G577" i="21"/>
  <c r="G578" i="21"/>
  <c r="G579" i="21"/>
  <c r="G580" i="21"/>
  <c r="G581" i="21"/>
  <c r="G582" i="21"/>
  <c r="G583" i="21"/>
  <c r="G584" i="21"/>
  <c r="G585" i="21"/>
  <c r="G586" i="21"/>
  <c r="G587" i="21"/>
  <c r="G588" i="21"/>
  <c r="G589" i="21"/>
  <c r="G590" i="21"/>
  <c r="G591" i="21"/>
  <c r="G592" i="21"/>
  <c r="G593" i="21"/>
  <c r="G594" i="21"/>
  <c r="G595" i="21"/>
  <c r="G596" i="21"/>
  <c r="G597" i="21"/>
  <c r="G598" i="21"/>
  <c r="G599" i="21"/>
  <c r="G600" i="21"/>
  <c r="G601" i="21"/>
  <c r="G602" i="21"/>
  <c r="G603" i="21"/>
  <c r="G604" i="21"/>
  <c r="G605" i="21"/>
  <c r="G606" i="21"/>
  <c r="G607" i="21"/>
  <c r="G508" i="21"/>
  <c r="G609" i="21"/>
  <c r="G610" i="21"/>
  <c r="G611" i="21"/>
  <c r="G612" i="21"/>
  <c r="G613" i="21"/>
  <c r="G614" i="21"/>
  <c r="G615" i="21"/>
  <c r="G616" i="21"/>
  <c r="G617" i="21"/>
  <c r="G618" i="21"/>
  <c r="G619" i="21"/>
  <c r="G620" i="21"/>
  <c r="G621" i="21"/>
  <c r="G622" i="21"/>
  <c r="G623" i="21"/>
  <c r="G624" i="21"/>
  <c r="G625" i="21"/>
  <c r="G626" i="21"/>
  <c r="G627" i="21"/>
  <c r="G628" i="21"/>
  <c r="G629" i="21"/>
  <c r="G630" i="21"/>
  <c r="G631" i="21"/>
  <c r="G632" i="21"/>
  <c r="G633" i="21"/>
  <c r="G634" i="21"/>
  <c r="G635" i="21"/>
  <c r="G636" i="21"/>
  <c r="G637" i="21"/>
  <c r="G638" i="21"/>
  <c r="G639" i="21"/>
  <c r="G640" i="21"/>
  <c r="G641" i="21"/>
  <c r="G642" i="21"/>
  <c r="G643" i="21"/>
  <c r="G644" i="21"/>
  <c r="G645" i="21"/>
  <c r="G646" i="21"/>
  <c r="G647" i="21"/>
  <c r="G648" i="21"/>
  <c r="G649" i="21"/>
  <c r="G650" i="21"/>
  <c r="G651" i="21"/>
  <c r="G652" i="21"/>
  <c r="G653" i="21"/>
  <c r="G654" i="21"/>
  <c r="G655" i="21"/>
  <c r="G656" i="21"/>
  <c r="G657" i="21"/>
  <c r="G658" i="21"/>
  <c r="G659" i="21"/>
  <c r="G660" i="21"/>
  <c r="G661" i="21"/>
  <c r="G662" i="21"/>
  <c r="G663" i="21"/>
  <c r="G664" i="21"/>
  <c r="G665" i="21"/>
  <c r="G666" i="21"/>
  <c r="G667" i="21"/>
  <c r="G668" i="21"/>
  <c r="G669" i="21"/>
  <c r="G670" i="21"/>
  <c r="G671" i="21"/>
  <c r="G672" i="21"/>
  <c r="G673" i="21"/>
  <c r="G674" i="21"/>
  <c r="G675" i="21"/>
  <c r="G676" i="21"/>
  <c r="G677" i="21"/>
  <c r="G678" i="21"/>
  <c r="G679" i="21"/>
  <c r="G680" i="21"/>
  <c r="G681" i="21"/>
  <c r="G682" i="21"/>
  <c r="G683" i="21"/>
  <c r="G684" i="21"/>
  <c r="G685" i="21"/>
  <c r="G686" i="21"/>
  <c r="G687" i="21"/>
  <c r="G688" i="21"/>
  <c r="G689" i="21"/>
  <c r="G690" i="21"/>
  <c r="G691" i="21"/>
  <c r="G692" i="21"/>
  <c r="G693" i="21"/>
  <c r="G694" i="21"/>
  <c r="G695" i="21"/>
  <c r="G696" i="21"/>
  <c r="G697" i="21"/>
  <c r="G698" i="21"/>
  <c r="G699" i="21"/>
  <c r="G700" i="21"/>
  <c r="G701" i="21"/>
  <c r="G702" i="21"/>
  <c r="G703" i="21"/>
  <c r="G704" i="21"/>
  <c r="G705" i="21"/>
  <c r="G706" i="21"/>
  <c r="G707" i="21"/>
  <c r="G608" i="21"/>
  <c r="G709" i="21"/>
  <c r="G710" i="21"/>
  <c r="G711" i="21"/>
  <c r="G712" i="21"/>
  <c r="G713" i="21"/>
  <c r="G714" i="21"/>
  <c r="G715" i="21"/>
  <c r="G716" i="21"/>
  <c r="G717" i="21"/>
  <c r="G718" i="21"/>
  <c r="G719" i="21"/>
  <c r="G720" i="21"/>
  <c r="G721" i="21"/>
  <c r="G722" i="21"/>
  <c r="G723" i="21"/>
  <c r="G724" i="21"/>
  <c r="G725" i="21"/>
  <c r="G726" i="21"/>
  <c r="G727" i="21"/>
  <c r="G728" i="21"/>
  <c r="G729" i="21"/>
  <c r="G730" i="21"/>
  <c r="G731" i="21"/>
  <c r="G732" i="21"/>
  <c r="G733" i="21"/>
  <c r="G734" i="21"/>
  <c r="G735" i="21"/>
  <c r="G736" i="21"/>
  <c r="G737" i="21"/>
  <c r="G738" i="21"/>
  <c r="G739" i="21"/>
  <c r="G740" i="21"/>
  <c r="G741" i="21"/>
  <c r="G742" i="21"/>
  <c r="G743" i="21"/>
  <c r="G744" i="21"/>
  <c r="G745" i="21"/>
  <c r="G746" i="21"/>
  <c r="G747" i="21"/>
  <c r="G748" i="21"/>
  <c r="G749" i="21"/>
  <c r="G750" i="21"/>
  <c r="G751" i="21"/>
  <c r="G752" i="21"/>
  <c r="G753" i="21"/>
  <c r="G754" i="21"/>
  <c r="G755" i="21"/>
  <c r="G756" i="21"/>
  <c r="G757" i="21"/>
  <c r="G758" i="21"/>
  <c r="G759" i="21"/>
  <c r="G760" i="21"/>
  <c r="G761" i="21"/>
  <c r="G762" i="21"/>
  <c r="G763" i="21"/>
  <c r="G764" i="21"/>
  <c r="G765" i="21"/>
  <c r="G766" i="21"/>
  <c r="G767" i="21"/>
  <c r="G768" i="21"/>
  <c r="G769" i="21"/>
  <c r="G770" i="21"/>
  <c r="G771" i="21"/>
  <c r="G772" i="21"/>
  <c r="G773" i="21"/>
  <c r="G774" i="21"/>
  <c r="G775" i="21"/>
  <c r="G776" i="21"/>
  <c r="G777" i="21"/>
  <c r="G778" i="21"/>
  <c r="G779" i="21"/>
  <c r="G780" i="21"/>
  <c r="G781" i="21"/>
  <c r="G782" i="21"/>
  <c r="G783" i="21"/>
  <c r="G784" i="21"/>
  <c r="G785" i="21"/>
  <c r="G786" i="21"/>
  <c r="G787" i="21"/>
  <c r="G788" i="21"/>
  <c r="G789" i="21"/>
  <c r="G790" i="21"/>
  <c r="G791" i="21"/>
  <c r="G792" i="21"/>
  <c r="G793" i="21"/>
  <c r="G794" i="21"/>
  <c r="G795" i="21"/>
  <c r="G796" i="21"/>
  <c r="G797" i="21"/>
  <c r="G798" i="21"/>
  <c r="G799" i="21"/>
  <c r="G800" i="21"/>
  <c r="G801" i="21"/>
  <c r="G802" i="21"/>
  <c r="G803" i="21"/>
  <c r="G804" i="21"/>
  <c r="G805" i="21"/>
  <c r="G806" i="21"/>
  <c r="G807" i="21"/>
  <c r="G708" i="21"/>
  <c r="G6" i="21"/>
  <c r="V5" i="26"/>
  <c r="R5" i="26"/>
  <c r="U5" i="26"/>
  <c r="V6" i="26"/>
  <c r="R6" i="26"/>
  <c r="U6" i="26"/>
  <c r="V7" i="26"/>
  <c r="R7" i="26"/>
  <c r="U7" i="26"/>
  <c r="V8" i="26"/>
  <c r="R8" i="26"/>
  <c r="U8" i="26"/>
  <c r="V9" i="26"/>
  <c r="R9" i="26"/>
  <c r="U9" i="26"/>
  <c r="V10" i="26"/>
  <c r="R10" i="26"/>
  <c r="U10" i="26"/>
  <c r="V11" i="26"/>
  <c r="R11" i="26"/>
  <c r="U11" i="26"/>
  <c r="V12" i="26"/>
  <c r="R12" i="26"/>
  <c r="U12" i="26"/>
  <c r="V13" i="26"/>
  <c r="R13" i="26"/>
  <c r="U13" i="26"/>
  <c r="V14" i="26"/>
  <c r="R14" i="26"/>
  <c r="U14" i="26"/>
  <c r="V15" i="26"/>
  <c r="R15" i="26"/>
  <c r="U15" i="26"/>
  <c r="V16" i="26"/>
  <c r="R16" i="26"/>
  <c r="U16" i="26"/>
  <c r="V17" i="26"/>
  <c r="R17" i="26"/>
  <c r="U17" i="26"/>
  <c r="V18" i="26"/>
  <c r="R18" i="26"/>
  <c r="U18" i="26"/>
  <c r="V19" i="26"/>
  <c r="R19" i="26"/>
  <c r="U19" i="26"/>
  <c r="V20" i="26"/>
  <c r="R20" i="26"/>
  <c r="U20" i="26"/>
  <c r="V21" i="26"/>
  <c r="R21" i="26"/>
  <c r="U21" i="26"/>
  <c r="V22" i="26"/>
  <c r="R22" i="26"/>
  <c r="U22" i="26"/>
  <c r="V23" i="26"/>
  <c r="R23" i="26"/>
  <c r="U23" i="26"/>
  <c r="V24" i="26"/>
  <c r="R24" i="26"/>
  <c r="U24" i="26"/>
  <c r="V25" i="26"/>
  <c r="R25" i="26"/>
  <c r="U25" i="26"/>
  <c r="V26" i="26"/>
  <c r="R26" i="26"/>
  <c r="U26" i="26"/>
  <c r="V27" i="26"/>
  <c r="R27" i="26"/>
  <c r="U27" i="26"/>
  <c r="V28" i="26"/>
  <c r="R28" i="26"/>
  <c r="U28" i="26"/>
  <c r="V29" i="26"/>
  <c r="R29" i="26"/>
  <c r="U29" i="26"/>
  <c r="V30" i="26"/>
  <c r="R30" i="26"/>
  <c r="U30" i="26"/>
  <c r="V31" i="26"/>
  <c r="R31" i="26"/>
  <c r="U31" i="26"/>
  <c r="V32" i="26"/>
  <c r="R32" i="26"/>
  <c r="U32" i="26"/>
  <c r="V33" i="26"/>
  <c r="R33" i="26"/>
  <c r="U33" i="26"/>
  <c r="V34" i="26"/>
  <c r="R34" i="26"/>
  <c r="U34" i="26"/>
  <c r="V35" i="26"/>
  <c r="R35" i="26"/>
  <c r="U35" i="26"/>
  <c r="V36" i="26"/>
  <c r="R36" i="26"/>
  <c r="U36" i="26"/>
  <c r="V37" i="26"/>
  <c r="R37" i="26"/>
  <c r="U37" i="26"/>
  <c r="V38" i="26"/>
  <c r="R38" i="26"/>
  <c r="U38" i="26"/>
  <c r="V39" i="26"/>
  <c r="R39" i="26"/>
  <c r="U39" i="26"/>
  <c r="V40" i="26"/>
  <c r="R40" i="26"/>
  <c r="U40" i="26"/>
  <c r="V41" i="26"/>
  <c r="R41" i="26"/>
  <c r="U41" i="26"/>
  <c r="V42" i="26"/>
  <c r="R42" i="26"/>
  <c r="U42" i="26"/>
  <c r="V43" i="26"/>
  <c r="R43" i="26"/>
  <c r="U43" i="26"/>
  <c r="V44" i="26"/>
  <c r="R44" i="26"/>
  <c r="U44" i="26"/>
  <c r="V45" i="26"/>
  <c r="R45" i="26"/>
  <c r="U45" i="26"/>
  <c r="V46" i="26"/>
  <c r="R46" i="26"/>
  <c r="U46" i="26"/>
  <c r="V47" i="26"/>
  <c r="R47" i="26"/>
  <c r="U47" i="26"/>
  <c r="V48" i="26"/>
  <c r="R48" i="26"/>
  <c r="U48" i="26"/>
  <c r="V49" i="26"/>
  <c r="R49" i="26"/>
  <c r="U49" i="26"/>
  <c r="V50" i="26"/>
  <c r="R50" i="26"/>
  <c r="U50" i="26"/>
  <c r="V51" i="26"/>
  <c r="R51" i="26"/>
  <c r="U51" i="26"/>
  <c r="V52" i="26"/>
  <c r="R52" i="26"/>
  <c r="U52" i="26"/>
  <c r="V53" i="26"/>
  <c r="R53" i="26"/>
  <c r="U53" i="26"/>
  <c r="V54" i="26"/>
  <c r="R54" i="26"/>
  <c r="U54" i="26"/>
  <c r="V55" i="26"/>
  <c r="R55" i="26"/>
  <c r="U55" i="26"/>
  <c r="V56" i="26"/>
  <c r="R56" i="26"/>
  <c r="U56" i="26"/>
  <c r="V57" i="26"/>
  <c r="R57" i="26"/>
  <c r="U57" i="26"/>
  <c r="V58" i="26"/>
  <c r="R58" i="26"/>
  <c r="U58" i="26"/>
  <c r="V59" i="26"/>
  <c r="R59" i="26"/>
  <c r="U59" i="26"/>
  <c r="V60" i="26"/>
  <c r="R60" i="26"/>
  <c r="U60" i="26"/>
  <c r="V61" i="26"/>
  <c r="R61" i="26"/>
  <c r="U61" i="26"/>
  <c r="V62" i="26"/>
  <c r="R62" i="26"/>
  <c r="U62" i="26"/>
  <c r="V63" i="26"/>
  <c r="R63" i="26"/>
  <c r="U63" i="26"/>
  <c r="V64" i="26"/>
  <c r="R64" i="26"/>
  <c r="U64" i="26"/>
  <c r="V65" i="26"/>
  <c r="R65" i="26"/>
  <c r="U65" i="26"/>
  <c r="V66" i="26"/>
  <c r="R66" i="26"/>
  <c r="U66" i="26"/>
  <c r="V67" i="26"/>
  <c r="R67" i="26"/>
  <c r="U67" i="26"/>
  <c r="V68" i="26"/>
  <c r="R68" i="26"/>
  <c r="U68" i="26"/>
  <c r="V69" i="26"/>
  <c r="R69" i="26"/>
  <c r="U69" i="26"/>
  <c r="V70" i="26"/>
  <c r="R70" i="26"/>
  <c r="U70" i="26"/>
  <c r="V71" i="26"/>
  <c r="R71" i="26"/>
  <c r="U71" i="26"/>
  <c r="V72" i="26"/>
  <c r="R72" i="26"/>
  <c r="U72" i="26"/>
  <c r="V73" i="26"/>
  <c r="R73" i="26"/>
  <c r="U73" i="26"/>
  <c r="V74" i="26"/>
  <c r="R74" i="26"/>
  <c r="U74" i="26"/>
  <c r="V75" i="26"/>
  <c r="R75" i="26"/>
  <c r="U75" i="26"/>
  <c r="V76" i="26"/>
  <c r="R76" i="26"/>
  <c r="U76" i="26"/>
  <c r="V77" i="26"/>
  <c r="R77" i="26"/>
  <c r="U77" i="26"/>
  <c r="V78" i="26"/>
  <c r="R78" i="26"/>
  <c r="U78" i="26"/>
  <c r="V79" i="26"/>
  <c r="R79" i="26"/>
  <c r="U79" i="26"/>
  <c r="V80" i="26"/>
  <c r="R80" i="26"/>
  <c r="U80" i="26"/>
  <c r="V81" i="26"/>
  <c r="R81" i="26"/>
  <c r="U81" i="26"/>
  <c r="V82" i="26"/>
  <c r="R82" i="26"/>
  <c r="U82" i="26"/>
  <c r="V83" i="26"/>
  <c r="R83" i="26"/>
  <c r="U83" i="26"/>
  <c r="V84" i="26"/>
  <c r="R84" i="26"/>
  <c r="U84" i="26"/>
  <c r="V85" i="26"/>
  <c r="R85" i="26"/>
  <c r="U85" i="26"/>
  <c r="V86" i="26"/>
  <c r="R86" i="26"/>
  <c r="U86" i="26"/>
  <c r="V87" i="26"/>
  <c r="R87" i="26"/>
  <c r="U87" i="26"/>
  <c r="V88" i="26"/>
  <c r="R88" i="26"/>
  <c r="U88" i="26"/>
  <c r="V89" i="26"/>
  <c r="R89" i="26"/>
  <c r="U89" i="26"/>
  <c r="V90" i="26"/>
  <c r="R90" i="26"/>
  <c r="U90" i="26"/>
  <c r="V91" i="26"/>
  <c r="R91" i="26"/>
  <c r="U91" i="26"/>
  <c r="V92" i="26"/>
  <c r="R92" i="26"/>
  <c r="U92" i="26"/>
  <c r="V93" i="26"/>
  <c r="R93" i="26"/>
  <c r="U93" i="26"/>
  <c r="V94" i="26"/>
  <c r="R94" i="26"/>
  <c r="U94" i="26"/>
  <c r="V95" i="26"/>
  <c r="R95" i="26"/>
  <c r="U95" i="26"/>
  <c r="V96" i="26"/>
  <c r="R96" i="26"/>
  <c r="U96" i="26"/>
  <c r="V97" i="26"/>
  <c r="R97" i="26"/>
  <c r="U97" i="26"/>
  <c r="V98" i="26"/>
  <c r="R98" i="26"/>
  <c r="U98" i="26"/>
  <c r="V99" i="26"/>
  <c r="R99" i="26"/>
  <c r="U99" i="26"/>
  <c r="V100" i="26"/>
  <c r="R100" i="26"/>
  <c r="U100" i="26"/>
  <c r="V101" i="26"/>
  <c r="R101" i="26"/>
  <c r="U101" i="26"/>
  <c r="V102" i="26"/>
  <c r="R102" i="26"/>
  <c r="U102" i="26"/>
  <c r="V103" i="26"/>
  <c r="R103" i="26"/>
  <c r="U103" i="26"/>
  <c r="V104" i="26"/>
  <c r="R104" i="26"/>
  <c r="U104" i="26"/>
  <c r="V105" i="26"/>
  <c r="R105" i="26"/>
  <c r="U105" i="26"/>
  <c r="V106" i="26"/>
  <c r="R106" i="26"/>
  <c r="U106" i="26"/>
  <c r="V107" i="26"/>
  <c r="R107" i="26"/>
  <c r="U107" i="26"/>
  <c r="V108" i="26"/>
  <c r="R108" i="26"/>
  <c r="U108" i="26"/>
  <c r="V109" i="26"/>
  <c r="R109" i="26"/>
  <c r="U109" i="26"/>
  <c r="V110" i="26"/>
  <c r="R110" i="26"/>
  <c r="U110" i="26"/>
  <c r="V111" i="26"/>
  <c r="R111" i="26"/>
  <c r="U111" i="26"/>
  <c r="V112" i="26"/>
  <c r="R112" i="26"/>
  <c r="U112" i="26"/>
  <c r="V113" i="26"/>
  <c r="R113" i="26"/>
  <c r="U113" i="26"/>
  <c r="V114" i="26"/>
  <c r="R114" i="26"/>
  <c r="U114" i="26"/>
  <c r="V115" i="26"/>
  <c r="R115" i="26"/>
  <c r="U115" i="26"/>
  <c r="V116" i="26"/>
  <c r="R116" i="26"/>
  <c r="U116" i="26"/>
  <c r="V117" i="26"/>
  <c r="R117" i="26"/>
  <c r="U117" i="26"/>
  <c r="V118" i="26"/>
  <c r="R118" i="26"/>
  <c r="U118" i="26"/>
  <c r="V119" i="26"/>
  <c r="R119" i="26"/>
  <c r="U119" i="26"/>
  <c r="V120" i="26"/>
  <c r="R120" i="26"/>
  <c r="U120" i="26"/>
  <c r="V121" i="26"/>
  <c r="R121" i="26"/>
  <c r="U121" i="26"/>
  <c r="V122" i="26"/>
  <c r="R122" i="26"/>
  <c r="U122" i="26"/>
  <c r="V123" i="26"/>
  <c r="R123" i="26"/>
  <c r="U123" i="26"/>
  <c r="V124" i="26"/>
  <c r="R124" i="26"/>
  <c r="U124" i="26"/>
  <c r="V125" i="26"/>
  <c r="R125" i="26"/>
  <c r="U125" i="26"/>
  <c r="V126" i="26"/>
  <c r="R126" i="26"/>
  <c r="U126" i="26"/>
  <c r="V127" i="26"/>
  <c r="R127" i="26"/>
  <c r="U127" i="26"/>
  <c r="V128" i="26"/>
  <c r="R128" i="26"/>
  <c r="U128" i="26"/>
  <c r="V129" i="26"/>
  <c r="R129" i="26"/>
  <c r="U129" i="26"/>
  <c r="V130" i="26"/>
  <c r="R130" i="26"/>
  <c r="U130" i="26"/>
  <c r="V131" i="26"/>
  <c r="R131" i="26"/>
  <c r="U131" i="26"/>
  <c r="V132" i="26"/>
  <c r="R132" i="26"/>
  <c r="U132" i="26"/>
  <c r="V133" i="26"/>
  <c r="R133" i="26"/>
  <c r="U133" i="26"/>
  <c r="V134" i="26"/>
  <c r="R134" i="26"/>
  <c r="U134" i="26"/>
  <c r="V135" i="26"/>
  <c r="R135" i="26"/>
  <c r="U135" i="26"/>
  <c r="V136" i="26"/>
  <c r="R136" i="26"/>
  <c r="U136" i="26"/>
  <c r="V137" i="26"/>
  <c r="R137" i="26"/>
  <c r="U137" i="26"/>
  <c r="V138" i="26"/>
  <c r="R138" i="26"/>
  <c r="U138" i="26"/>
  <c r="V139" i="26"/>
  <c r="R139" i="26"/>
  <c r="U139" i="26"/>
  <c r="V140" i="26"/>
  <c r="R140" i="26"/>
  <c r="U140" i="26"/>
  <c r="V141" i="26"/>
  <c r="R141" i="26"/>
  <c r="U141" i="26"/>
  <c r="V142" i="26"/>
  <c r="R142" i="26"/>
  <c r="U142" i="26"/>
  <c r="V143" i="26"/>
  <c r="R143" i="26"/>
  <c r="U143" i="26"/>
  <c r="V144" i="26"/>
  <c r="R144" i="26"/>
  <c r="U144" i="26"/>
  <c r="V145" i="26"/>
  <c r="R145" i="26"/>
  <c r="U145" i="26"/>
  <c r="V146" i="26"/>
  <c r="R146" i="26"/>
  <c r="U146" i="26"/>
  <c r="V147" i="26"/>
  <c r="R147" i="26"/>
  <c r="U147" i="26"/>
  <c r="V148" i="26"/>
  <c r="R148" i="26"/>
  <c r="U148" i="26"/>
  <c r="V149" i="26"/>
  <c r="R149" i="26"/>
  <c r="U149" i="26"/>
  <c r="V150" i="26"/>
  <c r="R150" i="26"/>
  <c r="U150" i="26"/>
  <c r="V151" i="26"/>
  <c r="R151" i="26"/>
  <c r="U151" i="26"/>
  <c r="V152" i="26"/>
  <c r="R152" i="26"/>
  <c r="U152" i="26"/>
  <c r="V153" i="26"/>
  <c r="R153" i="26"/>
  <c r="U153" i="26"/>
  <c r="V154" i="26"/>
  <c r="R154" i="26"/>
  <c r="U154" i="26"/>
  <c r="V155" i="26"/>
  <c r="R155" i="26"/>
  <c r="U155" i="26"/>
  <c r="V156" i="26"/>
  <c r="R156" i="26"/>
  <c r="U156" i="26"/>
  <c r="V157" i="26"/>
  <c r="R157" i="26"/>
  <c r="U157" i="26"/>
  <c r="V158" i="26"/>
  <c r="R158" i="26"/>
  <c r="U158" i="26"/>
  <c r="V159" i="26"/>
  <c r="R159" i="26"/>
  <c r="U159" i="26"/>
  <c r="V160" i="26"/>
  <c r="R160" i="26"/>
  <c r="U160" i="26"/>
  <c r="V161" i="26"/>
  <c r="R161" i="26"/>
  <c r="U161" i="26"/>
  <c r="V162" i="26"/>
  <c r="R162" i="26"/>
  <c r="U162" i="26"/>
  <c r="V163" i="26"/>
  <c r="R163" i="26"/>
  <c r="U163" i="26"/>
  <c r="V164" i="26"/>
  <c r="R164" i="26"/>
  <c r="U164" i="26"/>
  <c r="V165" i="26"/>
  <c r="R165" i="26"/>
  <c r="U165" i="26"/>
  <c r="V166" i="26"/>
  <c r="R166" i="26"/>
  <c r="U166" i="26"/>
  <c r="V167" i="26"/>
  <c r="R167" i="26"/>
  <c r="U167" i="26"/>
  <c r="V168" i="26"/>
  <c r="R168" i="26"/>
  <c r="U168" i="26"/>
  <c r="V169" i="26"/>
  <c r="R169" i="26"/>
  <c r="U169" i="26"/>
  <c r="V170" i="26"/>
  <c r="R170" i="26"/>
  <c r="U170" i="26"/>
  <c r="V171" i="26"/>
  <c r="R171" i="26"/>
  <c r="U171" i="26"/>
  <c r="V172" i="26"/>
  <c r="R172" i="26"/>
  <c r="U172" i="26"/>
  <c r="V173" i="26"/>
  <c r="R173" i="26"/>
  <c r="U173" i="26"/>
  <c r="V174" i="26"/>
  <c r="R174" i="26"/>
  <c r="U174" i="26"/>
  <c r="V175" i="26"/>
  <c r="R175" i="26"/>
  <c r="U175" i="26"/>
  <c r="V176" i="26"/>
  <c r="R176" i="26"/>
  <c r="U176" i="26"/>
  <c r="V177" i="26"/>
  <c r="R177" i="26"/>
  <c r="U177" i="26"/>
  <c r="V178" i="26"/>
  <c r="R178" i="26"/>
  <c r="U178" i="26"/>
  <c r="V179" i="26"/>
  <c r="R179" i="26"/>
  <c r="U179" i="26"/>
  <c r="V180" i="26"/>
  <c r="R180" i="26"/>
  <c r="U180" i="26"/>
  <c r="V181" i="26"/>
  <c r="R181" i="26"/>
  <c r="U181" i="26"/>
  <c r="V182" i="26"/>
  <c r="R182" i="26"/>
  <c r="U182" i="26"/>
  <c r="V183" i="26"/>
  <c r="R183" i="26"/>
  <c r="U183" i="26"/>
  <c r="V184" i="26"/>
  <c r="R184" i="26"/>
  <c r="U184" i="26"/>
  <c r="V185" i="26"/>
  <c r="R185" i="26"/>
  <c r="U185" i="26"/>
  <c r="V186" i="26"/>
  <c r="R186" i="26"/>
  <c r="U186" i="26"/>
  <c r="V187" i="26"/>
  <c r="R187" i="26"/>
  <c r="U187" i="26"/>
  <c r="V188" i="26"/>
  <c r="R188" i="26"/>
  <c r="U188" i="26"/>
  <c r="V189" i="26"/>
  <c r="R189" i="26"/>
  <c r="U189" i="26"/>
  <c r="V190" i="26"/>
  <c r="R190" i="26"/>
  <c r="U190" i="26"/>
  <c r="V191" i="26"/>
  <c r="R191" i="26"/>
  <c r="U191" i="26"/>
  <c r="V192" i="26"/>
  <c r="R192" i="26"/>
  <c r="U192" i="26"/>
  <c r="V193" i="26"/>
  <c r="R193" i="26"/>
  <c r="U193" i="26"/>
  <c r="V194" i="26"/>
  <c r="R194" i="26"/>
  <c r="U194" i="26"/>
  <c r="V195" i="26"/>
  <c r="R195" i="26"/>
  <c r="U195" i="26"/>
  <c r="V196" i="26"/>
  <c r="R196" i="26"/>
  <c r="U196" i="26"/>
  <c r="V197" i="26"/>
  <c r="R197" i="26"/>
  <c r="U197" i="26"/>
  <c r="V198" i="26"/>
  <c r="R198" i="26"/>
  <c r="U198" i="26"/>
  <c r="V199" i="26"/>
  <c r="R199" i="26"/>
  <c r="U199" i="26"/>
  <c r="V200" i="26"/>
  <c r="R200" i="26"/>
  <c r="U200" i="26"/>
  <c r="V201" i="26"/>
  <c r="R201" i="26"/>
  <c r="U201" i="26"/>
  <c r="V202" i="26"/>
  <c r="R202" i="26"/>
  <c r="U202" i="26"/>
  <c r="V203" i="26"/>
  <c r="R203" i="26"/>
  <c r="U203" i="26"/>
  <c r="V204" i="26"/>
  <c r="R204" i="26"/>
  <c r="U204" i="26"/>
  <c r="V205" i="26"/>
  <c r="R205" i="26"/>
  <c r="U205" i="26"/>
  <c r="V206" i="26"/>
  <c r="R206" i="26"/>
  <c r="U206" i="26"/>
  <c r="V207" i="26"/>
  <c r="R207" i="26"/>
  <c r="U207" i="26"/>
  <c r="V208" i="26"/>
  <c r="R208" i="26"/>
  <c r="U208" i="26"/>
  <c r="V209" i="26"/>
  <c r="R209" i="26"/>
  <c r="U209" i="26"/>
  <c r="V210" i="26"/>
  <c r="R210" i="26"/>
  <c r="U210" i="26"/>
  <c r="V211" i="26"/>
  <c r="R211" i="26"/>
  <c r="U211" i="26"/>
  <c r="V212" i="26"/>
  <c r="R212" i="26"/>
  <c r="U212" i="26"/>
  <c r="V213" i="26"/>
  <c r="R213" i="26"/>
  <c r="U213" i="26"/>
  <c r="V214" i="26"/>
  <c r="R214" i="26"/>
  <c r="U214" i="26"/>
  <c r="V215" i="26"/>
  <c r="R215" i="26"/>
  <c r="U215" i="26"/>
  <c r="V216" i="26"/>
  <c r="R216" i="26"/>
  <c r="U216" i="26"/>
  <c r="V217" i="26"/>
  <c r="R217" i="26"/>
  <c r="U217" i="26"/>
  <c r="V218" i="26"/>
  <c r="R218" i="26"/>
  <c r="U218" i="26"/>
  <c r="V219" i="26"/>
  <c r="R219" i="26"/>
  <c r="U219" i="26"/>
  <c r="V220" i="26"/>
  <c r="R220" i="26"/>
  <c r="U220" i="26"/>
  <c r="V221" i="26"/>
  <c r="R221" i="26"/>
  <c r="U221" i="26"/>
  <c r="V222" i="26"/>
  <c r="R222" i="26"/>
  <c r="U222" i="26"/>
  <c r="V223" i="26"/>
  <c r="R223" i="26"/>
  <c r="U223" i="26"/>
  <c r="V224" i="26"/>
  <c r="R224" i="26"/>
  <c r="U224" i="26"/>
  <c r="V225" i="26"/>
  <c r="R225" i="26"/>
  <c r="U225" i="26"/>
  <c r="V226" i="26"/>
  <c r="R226" i="26"/>
  <c r="U226" i="26"/>
  <c r="V227" i="26"/>
  <c r="R227" i="26"/>
  <c r="U227" i="26"/>
  <c r="V228" i="26"/>
  <c r="R228" i="26"/>
  <c r="U228" i="26"/>
  <c r="V229" i="26"/>
  <c r="R229" i="26"/>
  <c r="U229" i="26"/>
  <c r="V230" i="26"/>
  <c r="R230" i="26"/>
  <c r="U230" i="26"/>
  <c r="V231" i="26"/>
  <c r="R231" i="26"/>
  <c r="U231" i="26"/>
  <c r="V232" i="26"/>
  <c r="R232" i="26"/>
  <c r="U232" i="26"/>
  <c r="V233" i="26"/>
  <c r="R233" i="26"/>
  <c r="U233" i="26"/>
  <c r="V234" i="26"/>
  <c r="R234" i="26"/>
  <c r="U234" i="26"/>
  <c r="V235" i="26"/>
  <c r="R235" i="26"/>
  <c r="U235" i="26"/>
  <c r="V236" i="26"/>
  <c r="R236" i="26"/>
  <c r="U236" i="26"/>
  <c r="V237" i="26"/>
  <c r="R237" i="26"/>
  <c r="U237" i="26"/>
  <c r="V238" i="26"/>
  <c r="R238" i="26"/>
  <c r="U238" i="26"/>
  <c r="V239" i="26"/>
  <c r="R239" i="26"/>
  <c r="U239" i="26"/>
  <c r="V240" i="26"/>
  <c r="R240" i="26"/>
  <c r="U240" i="26"/>
  <c r="V241" i="26"/>
  <c r="R241" i="26"/>
  <c r="U241" i="26"/>
  <c r="V242" i="26"/>
  <c r="R242" i="26"/>
  <c r="U242" i="26"/>
  <c r="V243" i="26"/>
  <c r="R243" i="26"/>
  <c r="U243" i="26"/>
  <c r="V244" i="26"/>
  <c r="R244" i="26"/>
  <c r="U244" i="26"/>
  <c r="V245" i="26"/>
  <c r="R245" i="26"/>
  <c r="U245" i="26"/>
  <c r="V246" i="26"/>
  <c r="R246" i="26"/>
  <c r="U246" i="26"/>
  <c r="V247" i="26"/>
  <c r="R247" i="26"/>
  <c r="U247" i="26"/>
  <c r="V248" i="26"/>
  <c r="R248" i="26"/>
  <c r="U248" i="26"/>
  <c r="V249" i="26"/>
  <c r="R249" i="26"/>
  <c r="U249" i="26"/>
  <c r="V250" i="26"/>
  <c r="R250" i="26"/>
  <c r="U250" i="26"/>
  <c r="V251" i="26"/>
  <c r="R251" i="26"/>
  <c r="U251" i="26"/>
  <c r="V252" i="26"/>
  <c r="R252" i="26"/>
  <c r="U252" i="26"/>
  <c r="V253" i="26"/>
  <c r="R253" i="26"/>
  <c r="U253" i="26"/>
  <c r="V254" i="26"/>
  <c r="R254" i="26"/>
  <c r="U254" i="26"/>
  <c r="V255" i="26"/>
  <c r="R255" i="26"/>
  <c r="U255" i="26"/>
  <c r="V256" i="26"/>
  <c r="R256" i="26"/>
  <c r="U256" i="26"/>
  <c r="V257" i="26"/>
  <c r="R257" i="26"/>
  <c r="U257" i="26"/>
  <c r="V258" i="26"/>
  <c r="R258" i="26"/>
  <c r="U258" i="26"/>
  <c r="V259" i="26"/>
  <c r="R259" i="26"/>
  <c r="U259" i="26"/>
  <c r="V260" i="26"/>
  <c r="R260" i="26"/>
  <c r="U260" i="26"/>
  <c r="V261" i="26"/>
  <c r="R261" i="26"/>
  <c r="U261" i="26"/>
  <c r="V262" i="26"/>
  <c r="R262" i="26"/>
  <c r="U262" i="26"/>
  <c r="V263" i="26"/>
  <c r="R263" i="26"/>
  <c r="U263" i="26"/>
  <c r="V264" i="26"/>
  <c r="R264" i="26"/>
  <c r="U264" i="26"/>
  <c r="V265" i="26"/>
  <c r="R265" i="26"/>
  <c r="U265" i="26"/>
  <c r="V266" i="26"/>
  <c r="R266" i="26"/>
  <c r="U266" i="26"/>
  <c r="V267" i="26"/>
  <c r="R267" i="26"/>
  <c r="U267" i="26"/>
  <c r="V268" i="26"/>
  <c r="R268" i="26"/>
  <c r="U268" i="26"/>
  <c r="V269" i="26"/>
  <c r="R269" i="26"/>
  <c r="U269" i="26"/>
  <c r="V270" i="26"/>
  <c r="R270" i="26"/>
  <c r="U270" i="26"/>
  <c r="V271" i="26"/>
  <c r="R271" i="26"/>
  <c r="U271" i="26"/>
  <c r="V272" i="26"/>
  <c r="R272" i="26"/>
  <c r="U272" i="26"/>
  <c r="V273" i="26"/>
  <c r="R273" i="26"/>
  <c r="U273" i="26"/>
  <c r="V274" i="26"/>
  <c r="R274" i="26"/>
  <c r="U274" i="26"/>
  <c r="V275" i="26"/>
  <c r="R275" i="26"/>
  <c r="U275" i="26"/>
  <c r="V276" i="26"/>
  <c r="R276" i="26"/>
  <c r="U276" i="26"/>
  <c r="V277" i="26"/>
  <c r="R277" i="26"/>
  <c r="U277" i="26"/>
  <c r="V278" i="26"/>
  <c r="R278" i="26"/>
  <c r="U278" i="26"/>
  <c r="V279" i="26"/>
  <c r="R279" i="26"/>
  <c r="U279" i="26"/>
  <c r="V280" i="26"/>
  <c r="R280" i="26"/>
  <c r="U280" i="26"/>
  <c r="V281" i="26"/>
  <c r="R281" i="26"/>
  <c r="U281" i="26"/>
  <c r="V282" i="26"/>
  <c r="R282" i="26"/>
  <c r="U282" i="26"/>
  <c r="V283" i="26"/>
  <c r="R283" i="26"/>
  <c r="U283" i="26"/>
  <c r="V284" i="26"/>
  <c r="R284" i="26"/>
  <c r="U284" i="26"/>
  <c r="V285" i="26"/>
  <c r="R285" i="26"/>
  <c r="U285" i="26"/>
  <c r="V286" i="26"/>
  <c r="R286" i="26"/>
  <c r="U286" i="26"/>
  <c r="V287" i="26"/>
  <c r="R287" i="26"/>
  <c r="U287" i="26"/>
  <c r="V288" i="26"/>
  <c r="R288" i="26"/>
  <c r="U288" i="26"/>
  <c r="V289" i="26"/>
  <c r="R289" i="26"/>
  <c r="U289" i="26"/>
  <c r="V290" i="26"/>
  <c r="R290" i="26"/>
  <c r="U290" i="26"/>
  <c r="V291" i="26"/>
  <c r="R291" i="26"/>
  <c r="U291" i="26"/>
  <c r="V292" i="26"/>
  <c r="R292" i="26"/>
  <c r="U292" i="26"/>
  <c r="V293" i="26"/>
  <c r="R293" i="26"/>
  <c r="U293" i="26"/>
  <c r="V294" i="26"/>
  <c r="R294" i="26"/>
  <c r="U294" i="26"/>
  <c r="V295" i="26"/>
  <c r="R295" i="26"/>
  <c r="U295" i="26"/>
  <c r="V296" i="26"/>
  <c r="R296" i="26"/>
  <c r="U296" i="26"/>
  <c r="V297" i="26"/>
  <c r="R297" i="26"/>
  <c r="U297" i="26"/>
  <c r="V298" i="26"/>
  <c r="R298" i="26"/>
  <c r="U298" i="26"/>
  <c r="V299" i="26"/>
  <c r="R299" i="26"/>
  <c r="U299" i="26"/>
  <c r="V300" i="26"/>
  <c r="R300" i="26"/>
  <c r="U300" i="26"/>
  <c r="V301" i="26"/>
  <c r="R301" i="26"/>
  <c r="U301" i="26"/>
  <c r="V302" i="26"/>
  <c r="R302" i="26"/>
  <c r="U302" i="26"/>
  <c r="V303" i="26"/>
  <c r="R303" i="26"/>
  <c r="U303" i="26"/>
  <c r="V304" i="26"/>
  <c r="R304" i="26"/>
  <c r="U304" i="26"/>
  <c r="V305" i="26"/>
  <c r="R305" i="26"/>
  <c r="U305" i="26"/>
  <c r="V306" i="26"/>
  <c r="R306" i="26"/>
  <c r="U306" i="26"/>
  <c r="V307" i="26"/>
  <c r="R307" i="26"/>
  <c r="U307" i="26"/>
  <c r="V308" i="26"/>
  <c r="R308" i="26"/>
  <c r="U308" i="26"/>
  <c r="V309" i="26"/>
  <c r="R309" i="26"/>
  <c r="U309" i="26"/>
  <c r="V310" i="26"/>
  <c r="R310" i="26"/>
  <c r="U310" i="26"/>
  <c r="V311" i="26"/>
  <c r="R311" i="26"/>
  <c r="U311" i="26"/>
  <c r="V312" i="26"/>
  <c r="R312" i="26"/>
  <c r="U312" i="26"/>
  <c r="V313" i="26"/>
  <c r="R313" i="26"/>
  <c r="U313" i="26"/>
  <c r="V314" i="26"/>
  <c r="R314" i="26"/>
  <c r="U314" i="26"/>
  <c r="V315" i="26"/>
  <c r="R315" i="26"/>
  <c r="U315" i="26"/>
  <c r="V316" i="26"/>
  <c r="R316" i="26"/>
  <c r="U316" i="26"/>
  <c r="V317" i="26"/>
  <c r="R317" i="26"/>
  <c r="U317" i="26"/>
  <c r="V318" i="26"/>
  <c r="R318" i="26"/>
  <c r="U318" i="26"/>
  <c r="V319" i="26"/>
  <c r="R319" i="26"/>
  <c r="U319" i="26"/>
  <c r="V320" i="26"/>
  <c r="R320" i="26"/>
  <c r="U320" i="26"/>
  <c r="V321" i="26"/>
  <c r="R321" i="26"/>
  <c r="U321" i="26"/>
  <c r="V322" i="26"/>
  <c r="R322" i="26"/>
  <c r="U322" i="26"/>
  <c r="V323" i="26"/>
  <c r="R323" i="26"/>
  <c r="U323" i="26"/>
  <c r="V324" i="26"/>
  <c r="R324" i="26"/>
  <c r="U324" i="26"/>
  <c r="V325" i="26"/>
  <c r="R325" i="26"/>
  <c r="U325" i="26"/>
  <c r="V326" i="26"/>
  <c r="R326" i="26"/>
  <c r="U326" i="26"/>
  <c r="V327" i="26"/>
  <c r="R327" i="26"/>
  <c r="U327" i="26"/>
  <c r="V328" i="26"/>
  <c r="R328" i="26"/>
  <c r="U328" i="26"/>
  <c r="V329" i="26"/>
  <c r="R329" i="26"/>
  <c r="U329" i="26"/>
  <c r="V330" i="26"/>
  <c r="R330" i="26"/>
  <c r="U330" i="26"/>
  <c r="V331" i="26"/>
  <c r="R331" i="26"/>
  <c r="U331" i="26"/>
  <c r="V332" i="26"/>
  <c r="R332" i="26"/>
  <c r="U332" i="26"/>
  <c r="V333" i="26"/>
  <c r="R333" i="26"/>
  <c r="U333" i="26"/>
  <c r="V334" i="26"/>
  <c r="R334" i="26"/>
  <c r="U334" i="26"/>
  <c r="V335" i="26"/>
  <c r="R335" i="26"/>
  <c r="U335" i="26"/>
  <c r="V336" i="26"/>
  <c r="R336" i="26"/>
  <c r="U336" i="26"/>
  <c r="V337" i="26"/>
  <c r="R337" i="26"/>
  <c r="U337" i="26"/>
  <c r="V338" i="26"/>
  <c r="R338" i="26"/>
  <c r="U338" i="26"/>
  <c r="V339" i="26"/>
  <c r="R339" i="26"/>
  <c r="U339" i="26"/>
  <c r="V340" i="26"/>
  <c r="R340" i="26"/>
  <c r="U340" i="26"/>
  <c r="V341" i="26"/>
  <c r="R341" i="26"/>
  <c r="U341" i="26"/>
  <c r="V342" i="26"/>
  <c r="R342" i="26"/>
  <c r="U342" i="26"/>
  <c r="V343" i="26"/>
  <c r="R343" i="26"/>
  <c r="U343" i="26"/>
  <c r="V344" i="26"/>
  <c r="R344" i="26"/>
  <c r="U344" i="26"/>
  <c r="V345" i="26"/>
  <c r="R345" i="26"/>
  <c r="U345" i="26"/>
  <c r="V346" i="26"/>
  <c r="R346" i="26"/>
  <c r="U346" i="26"/>
  <c r="V347" i="26"/>
  <c r="R347" i="26"/>
  <c r="U347" i="26"/>
  <c r="V348" i="26"/>
  <c r="R348" i="26"/>
  <c r="U348" i="26"/>
  <c r="V349" i="26"/>
  <c r="R349" i="26"/>
  <c r="U349" i="26"/>
  <c r="V350" i="26"/>
  <c r="R350" i="26"/>
  <c r="U350" i="26"/>
  <c r="V351" i="26"/>
  <c r="R351" i="26"/>
  <c r="U351" i="26"/>
  <c r="V352" i="26"/>
  <c r="R352" i="26"/>
  <c r="U352" i="26"/>
  <c r="V353" i="26"/>
  <c r="R353" i="26"/>
  <c r="U353" i="26"/>
  <c r="V354" i="26"/>
  <c r="R354" i="26"/>
  <c r="U354" i="26"/>
  <c r="V355" i="26"/>
  <c r="R355" i="26"/>
  <c r="U355" i="26"/>
  <c r="V356" i="26"/>
  <c r="R356" i="26"/>
  <c r="U356" i="26"/>
  <c r="V357" i="26"/>
  <c r="R357" i="26"/>
  <c r="U357" i="26"/>
  <c r="V358" i="26"/>
  <c r="R358" i="26"/>
  <c r="U358" i="26"/>
  <c r="V359" i="26"/>
  <c r="R359" i="26"/>
  <c r="U359" i="26"/>
  <c r="V360" i="26"/>
  <c r="R360" i="26"/>
  <c r="U360" i="26"/>
  <c r="V361" i="26"/>
  <c r="R361" i="26"/>
  <c r="U361" i="26"/>
  <c r="V362" i="26"/>
  <c r="R362" i="26"/>
  <c r="U362" i="26"/>
  <c r="V363" i="26"/>
  <c r="R363" i="26"/>
  <c r="U363" i="26"/>
  <c r="V364" i="26"/>
  <c r="R364" i="26"/>
  <c r="U364" i="26"/>
  <c r="V365" i="26"/>
  <c r="R365" i="26"/>
  <c r="U365" i="26"/>
  <c r="V366" i="26"/>
  <c r="R366" i="26"/>
  <c r="U366" i="26"/>
  <c r="V367" i="26"/>
  <c r="R367" i="26"/>
  <c r="U367" i="26"/>
  <c r="V368" i="26"/>
  <c r="R368" i="26"/>
  <c r="U368" i="26"/>
  <c r="V369" i="26"/>
  <c r="R369" i="26"/>
  <c r="U369" i="26"/>
  <c r="V370" i="26"/>
  <c r="R370" i="26"/>
  <c r="U370" i="26"/>
  <c r="V371" i="26"/>
  <c r="R371" i="26"/>
  <c r="U371" i="26"/>
  <c r="V372" i="26"/>
  <c r="R372" i="26"/>
  <c r="U372" i="26"/>
  <c r="V373" i="26"/>
  <c r="R373" i="26"/>
  <c r="U373" i="26"/>
  <c r="V374" i="26"/>
  <c r="R374" i="26"/>
  <c r="U374" i="26"/>
  <c r="V375" i="26"/>
  <c r="R375" i="26"/>
  <c r="U375" i="26"/>
  <c r="V376" i="26"/>
  <c r="R376" i="26"/>
  <c r="U376" i="26"/>
  <c r="V377" i="26"/>
  <c r="R377" i="26"/>
  <c r="U377" i="26"/>
  <c r="V378" i="26"/>
  <c r="R378" i="26"/>
  <c r="U378" i="26"/>
  <c r="V379" i="26"/>
  <c r="R379" i="26"/>
  <c r="U379" i="26"/>
  <c r="V380" i="26"/>
  <c r="R380" i="26"/>
  <c r="U380" i="26"/>
  <c r="V381" i="26"/>
  <c r="R381" i="26"/>
  <c r="U381" i="26"/>
  <c r="V382" i="26"/>
  <c r="R382" i="26"/>
  <c r="U382" i="26"/>
  <c r="V383" i="26"/>
  <c r="R383" i="26"/>
  <c r="U383" i="26"/>
  <c r="V384" i="26"/>
  <c r="R384" i="26"/>
  <c r="U384" i="26"/>
  <c r="V385" i="26"/>
  <c r="R385" i="26"/>
  <c r="U385" i="26"/>
  <c r="V386" i="26"/>
  <c r="R386" i="26"/>
  <c r="U386" i="26"/>
  <c r="V387" i="26"/>
  <c r="R387" i="26"/>
  <c r="U387" i="26"/>
  <c r="V388" i="26"/>
  <c r="R388" i="26"/>
  <c r="U388" i="26"/>
  <c r="V389" i="26"/>
  <c r="R389" i="26"/>
  <c r="U389" i="26"/>
  <c r="V390" i="26"/>
  <c r="R390" i="26"/>
  <c r="U390" i="26"/>
  <c r="V391" i="26"/>
  <c r="R391" i="26"/>
  <c r="U391" i="26"/>
  <c r="V392" i="26"/>
  <c r="R392" i="26"/>
  <c r="U392" i="26"/>
  <c r="V393" i="26"/>
  <c r="R393" i="26"/>
  <c r="U393" i="26"/>
  <c r="V394" i="26"/>
  <c r="R394" i="26"/>
  <c r="U394" i="26"/>
  <c r="V395" i="26"/>
  <c r="R395" i="26"/>
  <c r="U395" i="26"/>
  <c r="V396" i="26"/>
  <c r="R396" i="26"/>
  <c r="U396" i="26"/>
  <c r="V397" i="26"/>
  <c r="R397" i="26"/>
  <c r="U397" i="26"/>
  <c r="V398" i="26"/>
  <c r="R398" i="26"/>
  <c r="U398" i="26"/>
  <c r="V399" i="26"/>
  <c r="R399" i="26"/>
  <c r="U399" i="26"/>
  <c r="V400" i="26"/>
  <c r="R400" i="26"/>
  <c r="U400" i="26"/>
  <c r="V401" i="26"/>
  <c r="R401" i="26"/>
  <c r="U401" i="26"/>
  <c r="V402" i="26"/>
  <c r="R402" i="26"/>
  <c r="U402" i="26"/>
  <c r="V403" i="26"/>
  <c r="R403" i="26"/>
  <c r="U403" i="26"/>
  <c r="V404" i="26"/>
  <c r="R404" i="26"/>
  <c r="U404" i="26"/>
  <c r="V405" i="26"/>
  <c r="R405" i="26"/>
  <c r="U405" i="26"/>
  <c r="V406" i="26"/>
  <c r="R406" i="26"/>
  <c r="U406" i="26"/>
  <c r="V407" i="26"/>
  <c r="R407" i="26"/>
  <c r="U407" i="26"/>
  <c r="V408" i="26"/>
  <c r="R408" i="26"/>
  <c r="U408" i="26"/>
  <c r="V409" i="26"/>
  <c r="R409" i="26"/>
  <c r="U409" i="26"/>
  <c r="V410" i="26"/>
  <c r="R410" i="26"/>
  <c r="U410" i="26"/>
  <c r="V411" i="26"/>
  <c r="R411" i="26"/>
  <c r="U411" i="26"/>
  <c r="V412" i="26"/>
  <c r="R412" i="26"/>
  <c r="U412" i="26"/>
  <c r="V413" i="26"/>
  <c r="R413" i="26"/>
  <c r="U413" i="26"/>
  <c r="V414" i="26"/>
  <c r="R414" i="26"/>
  <c r="U414" i="26"/>
  <c r="V415" i="26"/>
  <c r="R415" i="26"/>
  <c r="U415" i="26"/>
  <c r="V416" i="26"/>
  <c r="R416" i="26"/>
  <c r="U416" i="26"/>
  <c r="V417" i="26"/>
  <c r="R417" i="26"/>
  <c r="U417" i="26"/>
  <c r="V418" i="26"/>
  <c r="R418" i="26"/>
  <c r="U418" i="26"/>
  <c r="V419" i="26"/>
  <c r="R419" i="26"/>
  <c r="U419" i="26"/>
  <c r="V420" i="26"/>
  <c r="R420" i="26"/>
  <c r="U420" i="26"/>
  <c r="V421" i="26"/>
  <c r="R421" i="26"/>
  <c r="U421" i="26"/>
  <c r="V422" i="26"/>
  <c r="R422" i="26"/>
  <c r="U422" i="26"/>
  <c r="V423" i="26"/>
  <c r="R423" i="26"/>
  <c r="U423" i="26"/>
  <c r="V424" i="26"/>
  <c r="R424" i="26"/>
  <c r="U424" i="26"/>
  <c r="V425" i="26"/>
  <c r="R425" i="26"/>
  <c r="U425" i="26"/>
  <c r="V426" i="26"/>
  <c r="R426" i="26"/>
  <c r="U426" i="26"/>
  <c r="V427" i="26"/>
  <c r="R427" i="26"/>
  <c r="U427" i="26"/>
  <c r="V428" i="26"/>
  <c r="R428" i="26"/>
  <c r="U428" i="26"/>
  <c r="V429" i="26"/>
  <c r="R429" i="26"/>
  <c r="U429" i="26"/>
  <c r="V430" i="26"/>
  <c r="R430" i="26"/>
  <c r="U430" i="26"/>
  <c r="V431" i="26"/>
  <c r="R431" i="26"/>
  <c r="U431" i="26"/>
  <c r="V432" i="26"/>
  <c r="R432" i="26"/>
  <c r="U432" i="26"/>
  <c r="V433" i="26"/>
  <c r="R433" i="26"/>
  <c r="U433" i="26"/>
  <c r="V434" i="26"/>
  <c r="R434" i="26"/>
  <c r="U434" i="26"/>
  <c r="V435" i="26"/>
  <c r="R435" i="26"/>
  <c r="U435" i="26"/>
  <c r="V436" i="26"/>
  <c r="R436" i="26"/>
  <c r="U436" i="26"/>
  <c r="V437" i="26"/>
  <c r="R437" i="26"/>
  <c r="U437" i="26"/>
  <c r="V438" i="26"/>
  <c r="R438" i="26"/>
  <c r="U438" i="26"/>
  <c r="V439" i="26"/>
  <c r="R439" i="26"/>
  <c r="U439" i="26"/>
  <c r="V440" i="26"/>
  <c r="R440" i="26"/>
  <c r="U440" i="26"/>
  <c r="V441" i="26"/>
  <c r="R441" i="26"/>
  <c r="U441" i="26"/>
  <c r="V442" i="26"/>
  <c r="R442" i="26"/>
  <c r="U442" i="26"/>
  <c r="V443" i="26"/>
  <c r="R443" i="26"/>
  <c r="U443" i="26"/>
  <c r="V444" i="26"/>
  <c r="R444" i="26"/>
  <c r="U444" i="26"/>
  <c r="V445" i="26"/>
  <c r="R445" i="26"/>
  <c r="U445" i="26"/>
  <c r="V446" i="26"/>
  <c r="R446" i="26"/>
  <c r="U446" i="26"/>
  <c r="V447" i="26"/>
  <c r="R447" i="26"/>
  <c r="U447" i="26"/>
  <c r="V448" i="26"/>
  <c r="R448" i="26"/>
  <c r="U448" i="26"/>
  <c r="V449" i="26"/>
  <c r="R449" i="26"/>
  <c r="U449" i="26"/>
  <c r="V450" i="26"/>
  <c r="R450" i="26"/>
  <c r="U450" i="26"/>
  <c r="V451" i="26"/>
  <c r="R451" i="26"/>
  <c r="U451" i="26"/>
  <c r="V452" i="26"/>
  <c r="R452" i="26"/>
  <c r="U452" i="26"/>
  <c r="V453" i="26"/>
  <c r="R453" i="26"/>
  <c r="U453" i="26"/>
  <c r="V454" i="26"/>
  <c r="R454" i="26"/>
  <c r="U454" i="26"/>
  <c r="V455" i="26"/>
  <c r="R455" i="26"/>
  <c r="U455" i="26"/>
  <c r="V456" i="26"/>
  <c r="R456" i="26"/>
  <c r="U456" i="26"/>
  <c r="V457" i="26"/>
  <c r="R457" i="26"/>
  <c r="U457" i="26"/>
  <c r="V458" i="26"/>
  <c r="R458" i="26"/>
  <c r="U458" i="26"/>
  <c r="V459" i="26"/>
  <c r="R459" i="26"/>
  <c r="U459" i="26"/>
  <c r="V460" i="26"/>
  <c r="R460" i="26"/>
  <c r="U460" i="26"/>
  <c r="V461" i="26"/>
  <c r="R461" i="26"/>
  <c r="U461" i="26"/>
  <c r="V462" i="26"/>
  <c r="R462" i="26"/>
  <c r="U462" i="26"/>
  <c r="V463" i="26"/>
  <c r="R463" i="26"/>
  <c r="U463" i="26"/>
  <c r="V464" i="26"/>
  <c r="R464" i="26"/>
  <c r="U464" i="26"/>
  <c r="V465" i="26"/>
  <c r="R465" i="26"/>
  <c r="U465" i="26"/>
  <c r="V466" i="26"/>
  <c r="R466" i="26"/>
  <c r="U466" i="26"/>
  <c r="V467" i="26"/>
  <c r="R467" i="26"/>
  <c r="U467" i="26"/>
  <c r="V468" i="26"/>
  <c r="R468" i="26"/>
  <c r="U468" i="26"/>
  <c r="V469" i="26"/>
  <c r="R469" i="26"/>
  <c r="U469" i="26"/>
  <c r="V470" i="26"/>
  <c r="R470" i="26"/>
  <c r="U470" i="26"/>
  <c r="V471" i="26"/>
  <c r="R471" i="26"/>
  <c r="U471" i="26"/>
  <c r="V472" i="26"/>
  <c r="R472" i="26"/>
  <c r="U472" i="26"/>
  <c r="V473" i="26"/>
  <c r="R473" i="26"/>
  <c r="U473" i="26"/>
  <c r="V474" i="26"/>
  <c r="R474" i="26"/>
  <c r="U474" i="26"/>
  <c r="V475" i="26"/>
  <c r="R475" i="26"/>
  <c r="U475" i="26"/>
  <c r="V476" i="26"/>
  <c r="R476" i="26"/>
  <c r="U476" i="26"/>
  <c r="V477" i="26"/>
  <c r="R477" i="26"/>
  <c r="U477" i="26"/>
  <c r="V478" i="26"/>
  <c r="R478" i="26"/>
  <c r="U478" i="26"/>
  <c r="V479" i="26"/>
  <c r="R479" i="26"/>
  <c r="U479" i="26"/>
  <c r="V480" i="26"/>
  <c r="R480" i="26"/>
  <c r="U480" i="26"/>
  <c r="V481" i="26"/>
  <c r="R481" i="26"/>
  <c r="U481" i="26"/>
  <c r="V482" i="26"/>
  <c r="R482" i="26"/>
  <c r="U482" i="26"/>
  <c r="V483" i="26"/>
  <c r="R483" i="26"/>
  <c r="U483" i="26"/>
  <c r="V484" i="26"/>
  <c r="R484" i="26"/>
  <c r="U484" i="26"/>
  <c r="V485" i="26"/>
  <c r="R485" i="26"/>
  <c r="U485" i="26"/>
  <c r="V486" i="26"/>
  <c r="R486" i="26"/>
  <c r="U486" i="26"/>
  <c r="V487" i="26"/>
  <c r="R487" i="26"/>
  <c r="U487" i="26"/>
  <c r="V488" i="26"/>
  <c r="R488" i="26"/>
  <c r="U488" i="26"/>
  <c r="V489" i="26"/>
  <c r="R489" i="26"/>
  <c r="U489" i="26"/>
  <c r="V490" i="26"/>
  <c r="R490" i="26"/>
  <c r="U490" i="26"/>
  <c r="V491" i="26"/>
  <c r="R491" i="26"/>
  <c r="U491" i="26"/>
  <c r="V492" i="26"/>
  <c r="R492" i="26"/>
  <c r="U492" i="26"/>
  <c r="V493" i="26"/>
  <c r="R493" i="26"/>
  <c r="U493" i="26"/>
  <c r="V494" i="26"/>
  <c r="R494" i="26"/>
  <c r="U494" i="26"/>
  <c r="V495" i="26"/>
  <c r="R495" i="26"/>
  <c r="U495" i="26"/>
  <c r="V496" i="26"/>
  <c r="R496" i="26"/>
  <c r="U496" i="26"/>
  <c r="V497" i="26"/>
  <c r="R497" i="26"/>
  <c r="U497" i="26"/>
  <c r="V498" i="26"/>
  <c r="R498" i="26"/>
  <c r="U498" i="26"/>
  <c r="V499" i="26"/>
  <c r="R499" i="26"/>
  <c r="U499" i="26"/>
  <c r="V500" i="26"/>
  <c r="R500" i="26"/>
  <c r="U500" i="26"/>
  <c r="V501" i="26"/>
  <c r="R501" i="26"/>
  <c r="U501" i="26"/>
  <c r="V502" i="26"/>
  <c r="R502" i="26"/>
  <c r="U502" i="26"/>
  <c r="V503" i="26"/>
  <c r="R503" i="26"/>
  <c r="U503" i="26"/>
  <c r="V504" i="26"/>
  <c r="R504" i="26"/>
  <c r="U504" i="26"/>
  <c r="V505" i="26"/>
  <c r="R505" i="26"/>
  <c r="U505" i="26"/>
  <c r="V506" i="26"/>
  <c r="R506" i="26"/>
  <c r="U506" i="26"/>
  <c r="V507" i="26"/>
  <c r="R507" i="26"/>
  <c r="U507" i="26"/>
  <c r="V508" i="26"/>
  <c r="R508" i="26"/>
  <c r="U508" i="26"/>
  <c r="V509" i="26"/>
  <c r="R509" i="26"/>
  <c r="U509" i="26"/>
  <c r="V510" i="26"/>
  <c r="R510" i="26"/>
  <c r="U510" i="26"/>
  <c r="V511" i="26"/>
  <c r="R511" i="26"/>
  <c r="U511" i="26"/>
  <c r="V512" i="26"/>
  <c r="R512" i="26"/>
  <c r="U512" i="26"/>
  <c r="V513" i="26"/>
  <c r="R513" i="26"/>
  <c r="U513" i="26"/>
  <c r="V514" i="26"/>
  <c r="R514" i="26"/>
  <c r="U514" i="26"/>
  <c r="V515" i="26"/>
  <c r="R515" i="26"/>
  <c r="U515" i="26"/>
  <c r="V516" i="26"/>
  <c r="R516" i="26"/>
  <c r="U516" i="26"/>
  <c r="V517" i="26"/>
  <c r="R517" i="26"/>
  <c r="U517" i="26"/>
  <c r="V518" i="26"/>
  <c r="R518" i="26"/>
  <c r="U518" i="26"/>
  <c r="V519" i="26"/>
  <c r="R519" i="26"/>
  <c r="U519" i="26"/>
  <c r="V520" i="26"/>
  <c r="R520" i="26"/>
  <c r="U520" i="26"/>
  <c r="V521" i="26"/>
  <c r="R521" i="26"/>
  <c r="U521" i="26"/>
  <c r="V522" i="26"/>
  <c r="R522" i="26"/>
  <c r="U522" i="26"/>
  <c r="V523" i="26"/>
  <c r="R523" i="26"/>
  <c r="U523" i="26"/>
  <c r="V524" i="26"/>
  <c r="R524" i="26"/>
  <c r="U524" i="26"/>
  <c r="V525" i="26"/>
  <c r="R525" i="26"/>
  <c r="U525" i="26"/>
  <c r="V526" i="26"/>
  <c r="R526" i="26"/>
  <c r="U526" i="26"/>
  <c r="V527" i="26"/>
  <c r="R527" i="26"/>
  <c r="U527" i="26"/>
  <c r="V528" i="26"/>
  <c r="R528" i="26"/>
  <c r="U528" i="26"/>
  <c r="V529" i="26"/>
  <c r="R529" i="26"/>
  <c r="U529" i="26"/>
  <c r="V530" i="26"/>
  <c r="R530" i="26"/>
  <c r="U530" i="26"/>
  <c r="V531" i="26"/>
  <c r="R531" i="26"/>
  <c r="U531" i="26"/>
  <c r="V532" i="26"/>
  <c r="R532" i="26"/>
  <c r="U532" i="26"/>
  <c r="V533" i="26"/>
  <c r="R533" i="26"/>
  <c r="U533" i="26"/>
  <c r="V534" i="26"/>
  <c r="R534" i="26"/>
  <c r="U534" i="26"/>
  <c r="V535" i="26"/>
  <c r="R535" i="26"/>
  <c r="U535" i="26"/>
  <c r="V536" i="26"/>
  <c r="R536" i="26"/>
  <c r="U536" i="26"/>
  <c r="V537" i="26"/>
  <c r="R537" i="26"/>
  <c r="U537" i="26"/>
  <c r="V538" i="26"/>
  <c r="R538" i="26"/>
  <c r="U538" i="26"/>
  <c r="V539" i="26"/>
  <c r="R539" i="26"/>
  <c r="U539" i="26"/>
  <c r="V540" i="26"/>
  <c r="R540" i="26"/>
  <c r="U540" i="26"/>
  <c r="V541" i="26"/>
  <c r="R541" i="26"/>
  <c r="U541" i="26"/>
  <c r="V542" i="26"/>
  <c r="R542" i="26"/>
  <c r="U542" i="26"/>
  <c r="V543" i="26"/>
  <c r="R543" i="26"/>
  <c r="U543" i="26"/>
  <c r="V544" i="26"/>
  <c r="R544" i="26"/>
  <c r="U544" i="26"/>
  <c r="V545" i="26"/>
  <c r="R545" i="26"/>
  <c r="U545" i="26"/>
  <c r="V546" i="26"/>
  <c r="R546" i="26"/>
  <c r="U546" i="26"/>
  <c r="V547" i="26"/>
  <c r="R547" i="26"/>
  <c r="U547" i="26"/>
  <c r="V548" i="26"/>
  <c r="R548" i="26"/>
  <c r="U548" i="26"/>
  <c r="V549" i="26"/>
  <c r="R549" i="26"/>
  <c r="U549" i="26"/>
  <c r="V550" i="26"/>
  <c r="R550" i="26"/>
  <c r="U550" i="26"/>
  <c r="V551" i="26"/>
  <c r="R551" i="26"/>
  <c r="U551" i="26"/>
  <c r="V552" i="26"/>
  <c r="R552" i="26"/>
  <c r="U552" i="26"/>
  <c r="V553" i="26"/>
  <c r="R553" i="26"/>
  <c r="U553" i="26"/>
  <c r="V554" i="26"/>
  <c r="R554" i="26"/>
  <c r="U554" i="26"/>
  <c r="V555" i="26"/>
  <c r="R555" i="26"/>
  <c r="U555" i="26"/>
  <c r="V556" i="26"/>
  <c r="R556" i="26"/>
  <c r="U556" i="26"/>
  <c r="V557" i="26"/>
  <c r="R557" i="26"/>
  <c r="U557" i="26"/>
  <c r="V558" i="26"/>
  <c r="R558" i="26"/>
  <c r="U558" i="26"/>
  <c r="V559" i="26"/>
  <c r="R559" i="26"/>
  <c r="U559" i="26"/>
  <c r="V560" i="26"/>
  <c r="R560" i="26"/>
  <c r="U560" i="26"/>
  <c r="V561" i="26"/>
  <c r="R561" i="26"/>
  <c r="U561" i="26"/>
  <c r="V562" i="26"/>
  <c r="R562" i="26"/>
  <c r="U562" i="26"/>
  <c r="V563" i="26"/>
  <c r="R563" i="26"/>
  <c r="U563" i="26"/>
  <c r="V564" i="26"/>
  <c r="R564" i="26"/>
  <c r="U564" i="26"/>
  <c r="V565" i="26"/>
  <c r="R565" i="26"/>
  <c r="U565" i="26"/>
  <c r="V566" i="26"/>
  <c r="R566" i="26"/>
  <c r="U566" i="26"/>
  <c r="V567" i="26"/>
  <c r="R567" i="26"/>
  <c r="U567" i="26"/>
  <c r="V568" i="26"/>
  <c r="R568" i="26"/>
  <c r="U568" i="26"/>
  <c r="V569" i="26"/>
  <c r="R569" i="26"/>
  <c r="U569" i="26"/>
  <c r="V570" i="26"/>
  <c r="R570" i="26"/>
  <c r="U570" i="26"/>
  <c r="V571" i="26"/>
  <c r="R571" i="26"/>
  <c r="U571" i="26"/>
  <c r="V572" i="26"/>
  <c r="R572" i="26"/>
  <c r="U572" i="26"/>
  <c r="V573" i="26"/>
  <c r="R573" i="26"/>
  <c r="U573" i="26"/>
  <c r="V574" i="26"/>
  <c r="R574" i="26"/>
  <c r="U574" i="26"/>
  <c r="V575" i="26"/>
  <c r="R575" i="26"/>
  <c r="U575" i="26"/>
  <c r="V576" i="26"/>
  <c r="R576" i="26"/>
  <c r="U576" i="26"/>
  <c r="V577" i="26"/>
  <c r="R577" i="26"/>
  <c r="U577" i="26"/>
  <c r="V578" i="26"/>
  <c r="R578" i="26"/>
  <c r="U578" i="26"/>
  <c r="V579" i="26"/>
  <c r="R579" i="26"/>
  <c r="U579" i="26"/>
  <c r="V580" i="26"/>
  <c r="R580" i="26"/>
  <c r="U580" i="26"/>
  <c r="V581" i="26"/>
  <c r="R581" i="26"/>
  <c r="U581" i="26"/>
  <c r="V582" i="26"/>
  <c r="R582" i="26"/>
  <c r="U582" i="26"/>
  <c r="V583" i="26"/>
  <c r="R583" i="26"/>
  <c r="U583" i="26"/>
  <c r="V584" i="26"/>
  <c r="R584" i="26"/>
  <c r="U584" i="26"/>
  <c r="V585" i="26"/>
  <c r="R585" i="26"/>
  <c r="U585" i="26"/>
  <c r="V586" i="26"/>
  <c r="R586" i="26"/>
  <c r="U586" i="26"/>
  <c r="V587" i="26"/>
  <c r="R587" i="26"/>
  <c r="U587" i="26"/>
  <c r="V588" i="26"/>
  <c r="R588" i="26"/>
  <c r="U588" i="26"/>
  <c r="V589" i="26"/>
  <c r="R589" i="26"/>
  <c r="U589" i="26"/>
  <c r="V590" i="26"/>
  <c r="R590" i="26"/>
  <c r="U590" i="26"/>
  <c r="V591" i="26"/>
  <c r="R591" i="26"/>
  <c r="U591" i="26"/>
  <c r="V592" i="26"/>
  <c r="R592" i="26"/>
  <c r="U592" i="26"/>
  <c r="V593" i="26"/>
  <c r="R593" i="26"/>
  <c r="U593" i="26"/>
  <c r="V594" i="26"/>
  <c r="R594" i="26"/>
  <c r="U594" i="26"/>
  <c r="V595" i="26"/>
  <c r="R595" i="26"/>
  <c r="U595" i="26"/>
  <c r="V596" i="26"/>
  <c r="R596" i="26"/>
  <c r="U596" i="26"/>
  <c r="V597" i="26"/>
  <c r="R597" i="26"/>
  <c r="U597" i="26"/>
  <c r="V598" i="26"/>
  <c r="R598" i="26"/>
  <c r="U598" i="26"/>
  <c r="V599" i="26"/>
  <c r="R599" i="26"/>
  <c r="U599" i="26"/>
  <c r="V600" i="26"/>
  <c r="R600" i="26"/>
  <c r="U600" i="26"/>
  <c r="V601" i="26"/>
  <c r="R601" i="26"/>
  <c r="U601" i="26"/>
  <c r="V602" i="26"/>
  <c r="R602" i="26"/>
  <c r="U602" i="26"/>
  <c r="V603" i="26"/>
  <c r="R603" i="26"/>
  <c r="U603" i="26"/>
  <c r="V604" i="26"/>
  <c r="R604" i="26"/>
  <c r="U604" i="26"/>
  <c r="V605" i="26"/>
  <c r="R605" i="26"/>
  <c r="U605" i="26"/>
  <c r="H9" i="21"/>
  <c r="H10" i="21"/>
  <c r="H11" i="21"/>
  <c r="H12" i="21"/>
  <c r="H13" i="21"/>
  <c r="H14" i="21"/>
  <c r="H15" i="21"/>
  <c r="H16" i="21"/>
  <c r="H17" i="21"/>
  <c r="H18" i="21"/>
  <c r="H19" i="21"/>
  <c r="H20" i="21"/>
  <c r="H21" i="21"/>
  <c r="H22" i="21"/>
  <c r="H23" i="21"/>
  <c r="H24" i="21"/>
  <c r="H25" i="21"/>
  <c r="H26" i="21"/>
  <c r="H27" i="21"/>
  <c r="H28" i="21"/>
  <c r="H29" i="21"/>
  <c r="H30" i="21"/>
  <c r="H31" i="21"/>
  <c r="H32" i="21"/>
  <c r="H33" i="21"/>
  <c r="H34" i="21"/>
  <c r="H35" i="21"/>
  <c r="H36" i="21"/>
  <c r="H37" i="21"/>
  <c r="H38" i="21"/>
  <c r="H39" i="21"/>
  <c r="H40" i="21"/>
  <c r="H41" i="21"/>
  <c r="H42" i="21"/>
  <c r="H43" i="21"/>
  <c r="H44" i="21"/>
  <c r="H45" i="21"/>
  <c r="H46" i="21"/>
  <c r="H47" i="21"/>
  <c r="H48" i="21"/>
  <c r="H49" i="21"/>
  <c r="H50" i="21"/>
  <c r="H51" i="21"/>
  <c r="H52" i="21"/>
  <c r="H53" i="21"/>
  <c r="H54" i="21"/>
  <c r="H55" i="21"/>
  <c r="H56" i="21"/>
  <c r="H57" i="21"/>
  <c r="H58" i="21"/>
  <c r="H59" i="21"/>
  <c r="H60" i="21"/>
  <c r="H61" i="21"/>
  <c r="H62" i="21"/>
  <c r="H63" i="21"/>
  <c r="H64" i="21"/>
  <c r="H65" i="21"/>
  <c r="H66" i="21"/>
  <c r="H67" i="21"/>
  <c r="H68" i="21"/>
  <c r="H69" i="21"/>
  <c r="H70" i="21"/>
  <c r="H71" i="21"/>
  <c r="H72" i="21"/>
  <c r="H73" i="21"/>
  <c r="H74" i="21"/>
  <c r="H75" i="21"/>
  <c r="H76" i="21"/>
  <c r="H77" i="21"/>
  <c r="H78" i="21"/>
  <c r="H79" i="21"/>
  <c r="H80" i="21"/>
  <c r="H81" i="21"/>
  <c r="H82" i="21"/>
  <c r="H83" i="21"/>
  <c r="H84" i="21"/>
  <c r="H85" i="21"/>
  <c r="H86" i="21"/>
  <c r="H87" i="21"/>
  <c r="H88" i="21"/>
  <c r="H89" i="21"/>
  <c r="H90" i="21"/>
  <c r="H91" i="21"/>
  <c r="H92" i="21"/>
  <c r="H93" i="21"/>
  <c r="H94" i="21"/>
  <c r="H95" i="21"/>
  <c r="H96" i="21"/>
  <c r="H97" i="21"/>
  <c r="H98" i="21"/>
  <c r="H99" i="21"/>
  <c r="H100" i="21"/>
  <c r="H101" i="21"/>
  <c r="H102" i="21"/>
  <c r="H103" i="21"/>
  <c r="H104" i="21"/>
  <c r="H105" i="21"/>
  <c r="H106" i="21"/>
  <c r="H107" i="21"/>
  <c r="H8" i="21"/>
  <c r="H109" i="21"/>
  <c r="H110" i="21"/>
  <c r="H111" i="21"/>
  <c r="H112" i="21"/>
  <c r="H113" i="21"/>
  <c r="H114" i="21"/>
  <c r="H115" i="21"/>
  <c r="H116" i="21"/>
  <c r="H117" i="21"/>
  <c r="H118" i="21"/>
  <c r="H119" i="21"/>
  <c r="H120" i="21"/>
  <c r="H121" i="21"/>
  <c r="H122" i="21"/>
  <c r="H123" i="21"/>
  <c r="H124" i="21"/>
  <c r="H125" i="21"/>
  <c r="H126" i="21"/>
  <c r="H127" i="21"/>
  <c r="H128" i="21"/>
  <c r="H129" i="21"/>
  <c r="H130" i="21"/>
  <c r="H131" i="21"/>
  <c r="H132" i="21"/>
  <c r="H133" i="21"/>
  <c r="H134" i="21"/>
  <c r="H135" i="21"/>
  <c r="H136" i="21"/>
  <c r="H137" i="21"/>
  <c r="H138" i="21"/>
  <c r="H139" i="21"/>
  <c r="H140" i="21"/>
  <c r="H141" i="21"/>
  <c r="H142" i="21"/>
  <c r="H143" i="21"/>
  <c r="H144" i="21"/>
  <c r="H145" i="21"/>
  <c r="H146" i="21"/>
  <c r="H147" i="21"/>
  <c r="H148" i="21"/>
  <c r="H149" i="21"/>
  <c r="H150" i="21"/>
  <c r="H151" i="21"/>
  <c r="H152" i="21"/>
  <c r="H153" i="21"/>
  <c r="H154" i="21"/>
  <c r="H155" i="21"/>
  <c r="H156" i="21"/>
  <c r="H157" i="21"/>
  <c r="H158" i="21"/>
  <c r="H159" i="21"/>
  <c r="H160" i="21"/>
  <c r="H161" i="21"/>
  <c r="H162" i="21"/>
  <c r="H163" i="21"/>
  <c r="H164" i="21"/>
  <c r="H165" i="21"/>
  <c r="H166" i="21"/>
  <c r="H167" i="21"/>
  <c r="H168" i="21"/>
  <c r="H169" i="21"/>
  <c r="H170" i="21"/>
  <c r="H171" i="21"/>
  <c r="H172" i="21"/>
  <c r="H173" i="21"/>
  <c r="H174" i="21"/>
  <c r="H175" i="21"/>
  <c r="H176" i="21"/>
  <c r="H177" i="21"/>
  <c r="H178" i="21"/>
  <c r="H179" i="21"/>
  <c r="H180" i="21"/>
  <c r="H181" i="21"/>
  <c r="H182" i="21"/>
  <c r="H183" i="21"/>
  <c r="H184" i="21"/>
  <c r="H185" i="21"/>
  <c r="H186" i="21"/>
  <c r="H187" i="21"/>
  <c r="H188" i="21"/>
  <c r="H189" i="21"/>
  <c r="H190" i="21"/>
  <c r="H191" i="21"/>
  <c r="H192" i="21"/>
  <c r="H193" i="21"/>
  <c r="H194" i="21"/>
  <c r="H195" i="21"/>
  <c r="H196" i="21"/>
  <c r="H197" i="21"/>
  <c r="H198" i="21"/>
  <c r="H199" i="21"/>
  <c r="H200" i="21"/>
  <c r="H201" i="21"/>
  <c r="H202" i="21"/>
  <c r="H203" i="21"/>
  <c r="H204" i="21"/>
  <c r="H205" i="21"/>
  <c r="H206" i="21"/>
  <c r="H207" i="21"/>
  <c r="H108" i="21"/>
  <c r="H209" i="21"/>
  <c r="H210" i="21"/>
  <c r="H211" i="21"/>
  <c r="H212" i="21"/>
  <c r="H213" i="21"/>
  <c r="H214" i="21"/>
  <c r="H215" i="21"/>
  <c r="H216" i="21"/>
  <c r="H217" i="21"/>
  <c r="H218" i="21"/>
  <c r="H219" i="21"/>
  <c r="H220" i="21"/>
  <c r="H221" i="21"/>
  <c r="H222" i="21"/>
  <c r="H223" i="21"/>
  <c r="H224" i="21"/>
  <c r="H225" i="21"/>
  <c r="H226" i="21"/>
  <c r="H227" i="21"/>
  <c r="H228" i="21"/>
  <c r="H229" i="21"/>
  <c r="H230" i="21"/>
  <c r="H231" i="21"/>
  <c r="H232" i="21"/>
  <c r="H233" i="21"/>
  <c r="H234" i="21"/>
  <c r="H235" i="21"/>
  <c r="H236" i="21"/>
  <c r="H237" i="21"/>
  <c r="H238" i="21"/>
  <c r="H239" i="21"/>
  <c r="H240" i="21"/>
  <c r="H241" i="21"/>
  <c r="H242" i="21"/>
  <c r="H243" i="21"/>
  <c r="H244" i="21"/>
  <c r="H245" i="21"/>
  <c r="H246" i="21"/>
  <c r="H247" i="21"/>
  <c r="H248" i="21"/>
  <c r="H249" i="21"/>
  <c r="H250" i="21"/>
  <c r="H251" i="21"/>
  <c r="H252" i="21"/>
  <c r="H253" i="21"/>
  <c r="H254" i="21"/>
  <c r="H255" i="21"/>
  <c r="H256" i="21"/>
  <c r="H257" i="21"/>
  <c r="H258" i="21"/>
  <c r="H259" i="21"/>
  <c r="H260" i="21"/>
  <c r="H261" i="21"/>
  <c r="H262" i="21"/>
  <c r="H263" i="21"/>
  <c r="H264" i="21"/>
  <c r="H265" i="21"/>
  <c r="H266" i="21"/>
  <c r="H267" i="21"/>
  <c r="H268" i="21"/>
  <c r="H269" i="21"/>
  <c r="H270" i="21"/>
  <c r="H271" i="21"/>
  <c r="H272" i="21"/>
  <c r="H273" i="21"/>
  <c r="H274" i="21"/>
  <c r="H275" i="21"/>
  <c r="H276" i="21"/>
  <c r="H277" i="21"/>
  <c r="H278" i="21"/>
  <c r="H279" i="21"/>
  <c r="H280" i="21"/>
  <c r="H281" i="21"/>
  <c r="H282" i="21"/>
  <c r="H283" i="21"/>
  <c r="H284" i="21"/>
  <c r="H285" i="21"/>
  <c r="H286" i="21"/>
  <c r="H287" i="21"/>
  <c r="H288" i="21"/>
  <c r="H289" i="21"/>
  <c r="H290" i="21"/>
  <c r="H291" i="21"/>
  <c r="H292" i="21"/>
  <c r="H293" i="21"/>
  <c r="H294" i="21"/>
  <c r="H295" i="21"/>
  <c r="H296" i="21"/>
  <c r="H297" i="21"/>
  <c r="H298" i="21"/>
  <c r="H299" i="21"/>
  <c r="H300" i="21"/>
  <c r="H301" i="21"/>
  <c r="H302" i="21"/>
  <c r="H303" i="21"/>
  <c r="H304" i="21"/>
  <c r="H305" i="21"/>
  <c r="H306" i="21"/>
  <c r="H307" i="21"/>
  <c r="H208" i="21"/>
  <c r="H309" i="21"/>
  <c r="H310" i="21"/>
  <c r="H311" i="21"/>
  <c r="H312" i="21"/>
  <c r="H313" i="21"/>
  <c r="H314" i="21"/>
  <c r="H315" i="21"/>
  <c r="H316" i="21"/>
  <c r="H317" i="21"/>
  <c r="H318" i="21"/>
  <c r="H319" i="21"/>
  <c r="H320" i="21"/>
  <c r="H321" i="21"/>
  <c r="H322" i="21"/>
  <c r="H323" i="21"/>
  <c r="H324" i="21"/>
  <c r="H325" i="21"/>
  <c r="H326" i="21"/>
  <c r="H327" i="21"/>
  <c r="H328" i="21"/>
  <c r="H329" i="21"/>
  <c r="H330" i="21"/>
  <c r="H331" i="21"/>
  <c r="H332" i="21"/>
  <c r="H333" i="21"/>
  <c r="H334" i="21"/>
  <c r="H335" i="21"/>
  <c r="H336" i="21"/>
  <c r="H337" i="21"/>
  <c r="H338" i="21"/>
  <c r="H339" i="21"/>
  <c r="H340" i="21"/>
  <c r="H341" i="21"/>
  <c r="H342" i="21"/>
  <c r="H343" i="21"/>
  <c r="H344" i="21"/>
  <c r="H345" i="21"/>
  <c r="H346" i="21"/>
  <c r="H347" i="21"/>
  <c r="H348" i="21"/>
  <c r="H349" i="21"/>
  <c r="H350" i="21"/>
  <c r="H351" i="21"/>
  <c r="H352" i="21"/>
  <c r="H353" i="21"/>
  <c r="H354" i="21"/>
  <c r="H355" i="21"/>
  <c r="H356" i="21"/>
  <c r="H357" i="21"/>
  <c r="H358" i="21"/>
  <c r="H359" i="21"/>
  <c r="H360" i="21"/>
  <c r="H361" i="21"/>
  <c r="H362" i="21"/>
  <c r="H363" i="21"/>
  <c r="H364" i="21"/>
  <c r="H365" i="21"/>
  <c r="H366" i="21"/>
  <c r="H367" i="21"/>
  <c r="H368" i="21"/>
  <c r="H369" i="21"/>
  <c r="H370" i="21"/>
  <c r="H371" i="21"/>
  <c r="H372" i="21"/>
  <c r="H373" i="21"/>
  <c r="H374" i="21"/>
  <c r="H375" i="21"/>
  <c r="H376" i="21"/>
  <c r="H377" i="21"/>
  <c r="H378" i="21"/>
  <c r="H379" i="21"/>
  <c r="H380" i="21"/>
  <c r="H381" i="21"/>
  <c r="H382" i="21"/>
  <c r="H383" i="21"/>
  <c r="H384" i="21"/>
  <c r="H385" i="21"/>
  <c r="H386" i="21"/>
  <c r="H387" i="21"/>
  <c r="H388" i="21"/>
  <c r="H389" i="21"/>
  <c r="H390" i="21"/>
  <c r="H391" i="21"/>
  <c r="H392" i="21"/>
  <c r="H393" i="21"/>
  <c r="H394" i="21"/>
  <c r="H395" i="21"/>
  <c r="H396" i="21"/>
  <c r="H397" i="21"/>
  <c r="H398" i="21"/>
  <c r="H399" i="21"/>
  <c r="H400" i="21"/>
  <c r="H401" i="21"/>
  <c r="H402" i="21"/>
  <c r="H403" i="21"/>
  <c r="H404" i="21"/>
  <c r="H405" i="21"/>
  <c r="H406" i="21"/>
  <c r="H407" i="21"/>
  <c r="H308" i="21"/>
  <c r="H409" i="21"/>
  <c r="H410" i="21"/>
  <c r="H411" i="21"/>
  <c r="H412" i="21"/>
  <c r="H413" i="21"/>
  <c r="H414" i="21"/>
  <c r="H415" i="21"/>
  <c r="H416" i="21"/>
  <c r="H417" i="21"/>
  <c r="H418" i="21"/>
  <c r="H419" i="21"/>
  <c r="H420" i="21"/>
  <c r="H421" i="21"/>
  <c r="H422" i="21"/>
  <c r="H423" i="21"/>
  <c r="H424" i="21"/>
  <c r="H425" i="21"/>
  <c r="H426" i="21"/>
  <c r="H427" i="21"/>
  <c r="H428" i="21"/>
  <c r="H429" i="21"/>
  <c r="H430" i="21"/>
  <c r="H431" i="21"/>
  <c r="H432" i="21"/>
  <c r="H433" i="21"/>
  <c r="H434" i="21"/>
  <c r="H435" i="21"/>
  <c r="H436" i="21"/>
  <c r="H437" i="21"/>
  <c r="H438" i="21"/>
  <c r="H439" i="21"/>
  <c r="H440" i="21"/>
  <c r="H441" i="21"/>
  <c r="H442" i="21"/>
  <c r="H443" i="21"/>
  <c r="H444" i="21"/>
  <c r="H445" i="21"/>
  <c r="H446" i="21"/>
  <c r="H447" i="21"/>
  <c r="H448" i="21"/>
  <c r="H449" i="21"/>
  <c r="H450" i="21"/>
  <c r="H451" i="21"/>
  <c r="H452" i="21"/>
  <c r="H453" i="21"/>
  <c r="H454" i="21"/>
  <c r="H455" i="21"/>
  <c r="H456" i="21"/>
  <c r="H457" i="21"/>
  <c r="H458" i="21"/>
  <c r="H459" i="21"/>
  <c r="H460" i="21"/>
  <c r="H461" i="21"/>
  <c r="H462" i="21"/>
  <c r="H463" i="21"/>
  <c r="H464" i="21"/>
  <c r="H465" i="21"/>
  <c r="H466" i="21"/>
  <c r="H467" i="21"/>
  <c r="H468" i="21"/>
  <c r="H469" i="21"/>
  <c r="H470" i="21"/>
  <c r="H471" i="21"/>
  <c r="H472" i="21"/>
  <c r="H473" i="21"/>
  <c r="H474" i="21"/>
  <c r="H475" i="21"/>
  <c r="H476" i="21"/>
  <c r="H477" i="21"/>
  <c r="H478" i="21"/>
  <c r="H479" i="21"/>
  <c r="H480" i="21"/>
  <c r="H481" i="21"/>
  <c r="H482" i="21"/>
  <c r="H483" i="21"/>
  <c r="H484" i="21"/>
  <c r="H485" i="21"/>
  <c r="H486" i="21"/>
  <c r="H487" i="21"/>
  <c r="H488" i="21"/>
  <c r="H489" i="21"/>
  <c r="H490" i="21"/>
  <c r="H491" i="21"/>
  <c r="H492" i="21"/>
  <c r="H493" i="21"/>
  <c r="H494" i="21"/>
  <c r="H495" i="21"/>
  <c r="H496" i="21"/>
  <c r="H497" i="21"/>
  <c r="H498" i="21"/>
  <c r="H499" i="21"/>
  <c r="H500" i="21"/>
  <c r="H501" i="21"/>
  <c r="H502" i="21"/>
  <c r="H503" i="21"/>
  <c r="H504" i="21"/>
  <c r="H505" i="21"/>
  <c r="H506" i="21"/>
  <c r="H507" i="21"/>
  <c r="H408" i="21"/>
  <c r="H509" i="21"/>
  <c r="H510" i="21"/>
  <c r="H511" i="21"/>
  <c r="H512" i="21"/>
  <c r="H513" i="21"/>
  <c r="H514" i="21"/>
  <c r="H515" i="21"/>
  <c r="H516" i="21"/>
  <c r="H517" i="21"/>
  <c r="H518" i="21"/>
  <c r="H519" i="21"/>
  <c r="H520" i="21"/>
  <c r="H521" i="21"/>
  <c r="H522" i="21"/>
  <c r="H523" i="21"/>
  <c r="H524" i="21"/>
  <c r="H525" i="21"/>
  <c r="H526" i="21"/>
  <c r="H527" i="21"/>
  <c r="H528" i="21"/>
  <c r="H529" i="21"/>
  <c r="H530" i="21"/>
  <c r="H531" i="21"/>
  <c r="H532" i="21"/>
  <c r="H533" i="21"/>
  <c r="H534" i="21"/>
  <c r="H535" i="21"/>
  <c r="H536" i="21"/>
  <c r="H537" i="21"/>
  <c r="H538" i="21"/>
  <c r="H539" i="21"/>
  <c r="H540" i="21"/>
  <c r="H541" i="21"/>
  <c r="H542" i="21"/>
  <c r="H543" i="21"/>
  <c r="H544" i="21"/>
  <c r="H545" i="21"/>
  <c r="H546" i="21"/>
  <c r="H547" i="21"/>
  <c r="H548" i="21"/>
  <c r="H549" i="21"/>
  <c r="H550" i="21"/>
  <c r="H551" i="21"/>
  <c r="H552" i="21"/>
  <c r="H553" i="21"/>
  <c r="H554" i="21"/>
  <c r="H555" i="21"/>
  <c r="H556" i="21"/>
  <c r="H557" i="21"/>
  <c r="H558" i="21"/>
  <c r="H559" i="21"/>
  <c r="H560" i="21"/>
  <c r="H561" i="21"/>
  <c r="H562" i="21"/>
  <c r="H563" i="21"/>
  <c r="H564" i="21"/>
  <c r="H565" i="21"/>
  <c r="H566" i="21"/>
  <c r="H567" i="21"/>
  <c r="H568" i="21"/>
  <c r="H569" i="21"/>
  <c r="H570" i="21"/>
  <c r="H571" i="21"/>
  <c r="H572" i="21"/>
  <c r="H573" i="21"/>
  <c r="H574" i="21"/>
  <c r="H575" i="21"/>
  <c r="H576" i="21"/>
  <c r="H577" i="21"/>
  <c r="H578" i="21"/>
  <c r="H579" i="21"/>
  <c r="H580" i="21"/>
  <c r="H581" i="21"/>
  <c r="H582" i="21"/>
  <c r="H583" i="21"/>
  <c r="H584" i="21"/>
  <c r="H585" i="21"/>
  <c r="H586" i="21"/>
  <c r="H587" i="21"/>
  <c r="H588" i="21"/>
  <c r="H589" i="21"/>
  <c r="H590" i="21"/>
  <c r="H591" i="21"/>
  <c r="H592" i="21"/>
  <c r="H593" i="21"/>
  <c r="H594" i="21"/>
  <c r="H595" i="21"/>
  <c r="H596" i="21"/>
  <c r="H597" i="21"/>
  <c r="H598" i="21"/>
  <c r="H599" i="21"/>
  <c r="H600" i="21"/>
  <c r="H601" i="21"/>
  <c r="H602" i="21"/>
  <c r="H603" i="21"/>
  <c r="H604" i="21"/>
  <c r="H605" i="21"/>
  <c r="H606" i="21"/>
  <c r="H607" i="21"/>
  <c r="H508" i="21"/>
  <c r="H609" i="21"/>
  <c r="H610" i="21"/>
  <c r="H611" i="21"/>
  <c r="H612" i="21"/>
  <c r="H613" i="21"/>
  <c r="H614" i="21"/>
  <c r="H615" i="21"/>
  <c r="H616" i="21"/>
  <c r="H617" i="21"/>
  <c r="H618" i="21"/>
  <c r="H619" i="21"/>
  <c r="H620" i="21"/>
  <c r="H621" i="21"/>
  <c r="H622" i="21"/>
  <c r="H623" i="21"/>
  <c r="H624" i="21"/>
  <c r="H625" i="21"/>
  <c r="H626" i="21"/>
  <c r="H627" i="21"/>
  <c r="H628" i="21"/>
  <c r="H629" i="21"/>
  <c r="H630" i="21"/>
  <c r="H631" i="21"/>
  <c r="H632" i="21"/>
  <c r="H633" i="21"/>
  <c r="H634" i="21"/>
  <c r="H635" i="21"/>
  <c r="H636" i="21"/>
  <c r="H637" i="21"/>
  <c r="H638" i="21"/>
  <c r="H639" i="21"/>
  <c r="H640" i="21"/>
  <c r="H641" i="21"/>
  <c r="H642" i="21"/>
  <c r="H643" i="21"/>
  <c r="H644" i="21"/>
  <c r="H645" i="21"/>
  <c r="H646" i="21"/>
  <c r="H647" i="21"/>
  <c r="H648" i="21"/>
  <c r="H649" i="21"/>
  <c r="H650" i="21"/>
  <c r="H651" i="21"/>
  <c r="H652" i="21"/>
  <c r="H653" i="21"/>
  <c r="H654" i="21"/>
  <c r="H655" i="21"/>
  <c r="H656" i="21"/>
  <c r="H657" i="21"/>
  <c r="H658" i="21"/>
  <c r="H659" i="21"/>
  <c r="H660" i="21"/>
  <c r="H661" i="21"/>
  <c r="H662" i="21"/>
  <c r="H663" i="21"/>
  <c r="H664" i="21"/>
  <c r="H665" i="21"/>
  <c r="H666" i="21"/>
  <c r="H667" i="21"/>
  <c r="H668" i="21"/>
  <c r="H669" i="21"/>
  <c r="H670" i="21"/>
  <c r="H671" i="21"/>
  <c r="H672" i="21"/>
  <c r="H673" i="21"/>
  <c r="H674" i="21"/>
  <c r="H675" i="21"/>
  <c r="H676" i="21"/>
  <c r="H677" i="21"/>
  <c r="H678" i="21"/>
  <c r="H679" i="21"/>
  <c r="H680" i="21"/>
  <c r="H681" i="21"/>
  <c r="H682" i="21"/>
  <c r="H683" i="21"/>
  <c r="H684" i="21"/>
  <c r="H685" i="21"/>
  <c r="H686" i="21"/>
  <c r="H687" i="21"/>
  <c r="H688" i="21"/>
  <c r="H689" i="21"/>
  <c r="H690" i="21"/>
  <c r="H691" i="21"/>
  <c r="H692" i="21"/>
  <c r="H693" i="21"/>
  <c r="H694" i="21"/>
  <c r="H695" i="21"/>
  <c r="H696" i="21"/>
  <c r="H697" i="21"/>
  <c r="H698" i="21"/>
  <c r="H699" i="21"/>
  <c r="H700" i="21"/>
  <c r="H701" i="21"/>
  <c r="H702" i="21"/>
  <c r="H703" i="21"/>
  <c r="H704" i="21"/>
  <c r="H705" i="21"/>
  <c r="H706" i="21"/>
  <c r="H707" i="21"/>
  <c r="H608" i="21"/>
  <c r="H709" i="21"/>
  <c r="H710" i="21"/>
  <c r="H711" i="21"/>
  <c r="H712" i="21"/>
  <c r="H713" i="21"/>
  <c r="H714" i="21"/>
  <c r="H715" i="21"/>
  <c r="H716" i="21"/>
  <c r="H717" i="21"/>
  <c r="H718" i="21"/>
  <c r="H719" i="21"/>
  <c r="H720" i="21"/>
  <c r="H721" i="21"/>
  <c r="H722" i="21"/>
  <c r="H723" i="21"/>
  <c r="H724" i="21"/>
  <c r="H725" i="21"/>
  <c r="H726" i="21"/>
  <c r="H727" i="21"/>
  <c r="H728" i="21"/>
  <c r="H729" i="21"/>
  <c r="H730" i="21"/>
  <c r="H731" i="21"/>
  <c r="H732" i="21"/>
  <c r="H733" i="21"/>
  <c r="H734" i="21"/>
  <c r="H735" i="21"/>
  <c r="H736" i="21"/>
  <c r="H737" i="21"/>
  <c r="H738" i="21"/>
  <c r="H739" i="21"/>
  <c r="H740" i="21"/>
  <c r="H741" i="21"/>
  <c r="H742" i="21"/>
  <c r="H743" i="21"/>
  <c r="H744" i="21"/>
  <c r="H745" i="21"/>
  <c r="H746" i="21"/>
  <c r="H747" i="21"/>
  <c r="H748" i="21"/>
  <c r="H749" i="21"/>
  <c r="H750" i="21"/>
  <c r="H751" i="21"/>
  <c r="H752" i="21"/>
  <c r="H753" i="21"/>
  <c r="H754" i="21"/>
  <c r="H755" i="21"/>
  <c r="H756" i="21"/>
  <c r="H757" i="21"/>
  <c r="H758" i="21"/>
  <c r="H759" i="21"/>
  <c r="H760" i="21"/>
  <c r="H761" i="21"/>
  <c r="H762" i="21"/>
  <c r="H763" i="21"/>
  <c r="H764" i="21"/>
  <c r="H765" i="21"/>
  <c r="H766" i="21"/>
  <c r="H767" i="21"/>
  <c r="H768" i="21"/>
  <c r="H769" i="21"/>
  <c r="H770" i="21"/>
  <c r="H771" i="21"/>
  <c r="H772" i="21"/>
  <c r="H773" i="21"/>
  <c r="H774" i="21"/>
  <c r="H775" i="21"/>
  <c r="H776" i="21"/>
  <c r="H777" i="21"/>
  <c r="H778" i="21"/>
  <c r="H779" i="21"/>
  <c r="H780" i="21"/>
  <c r="H781" i="21"/>
  <c r="H782" i="21"/>
  <c r="H783" i="21"/>
  <c r="H784" i="21"/>
  <c r="H785" i="21"/>
  <c r="H786" i="21"/>
  <c r="H787" i="21"/>
  <c r="H788" i="21"/>
  <c r="H789" i="21"/>
  <c r="H790" i="21"/>
  <c r="H791" i="21"/>
  <c r="H792" i="21"/>
  <c r="H793" i="21"/>
  <c r="H794" i="21"/>
  <c r="H795" i="21"/>
  <c r="H796" i="21"/>
  <c r="H797" i="21"/>
  <c r="H798" i="21"/>
  <c r="H799" i="21"/>
  <c r="H800" i="21"/>
  <c r="H801" i="21"/>
  <c r="H802" i="21"/>
  <c r="H803" i="21"/>
  <c r="H804" i="21"/>
  <c r="H805" i="21"/>
  <c r="H806" i="21"/>
  <c r="H807" i="21"/>
  <c r="H708" i="21"/>
  <c r="H6" i="21"/>
  <c r="V5" i="27"/>
  <c r="R5" i="27"/>
  <c r="U5" i="27"/>
  <c r="V6" i="27"/>
  <c r="R6" i="27"/>
  <c r="U6" i="27"/>
  <c r="V7" i="27"/>
  <c r="R7" i="27"/>
  <c r="U7" i="27"/>
  <c r="V8" i="27"/>
  <c r="R8" i="27"/>
  <c r="U8" i="27"/>
  <c r="V9" i="27"/>
  <c r="R9" i="27"/>
  <c r="U9" i="27"/>
  <c r="V10" i="27"/>
  <c r="R10" i="27"/>
  <c r="U10" i="27"/>
  <c r="V11" i="27"/>
  <c r="R11" i="27"/>
  <c r="U11" i="27"/>
  <c r="V12" i="27"/>
  <c r="R12" i="27"/>
  <c r="U12" i="27"/>
  <c r="V13" i="27"/>
  <c r="R13" i="27"/>
  <c r="U13" i="27"/>
  <c r="V14" i="27"/>
  <c r="R14" i="27"/>
  <c r="U14" i="27"/>
  <c r="V15" i="27"/>
  <c r="R15" i="27"/>
  <c r="U15" i="27"/>
  <c r="V16" i="27"/>
  <c r="R16" i="27"/>
  <c r="U16" i="27"/>
  <c r="V17" i="27"/>
  <c r="R17" i="27"/>
  <c r="U17" i="27"/>
  <c r="V18" i="27"/>
  <c r="R18" i="27"/>
  <c r="U18" i="27"/>
  <c r="V19" i="27"/>
  <c r="R19" i="27"/>
  <c r="U19" i="27"/>
  <c r="V20" i="27"/>
  <c r="R20" i="27"/>
  <c r="U20" i="27"/>
  <c r="V21" i="27"/>
  <c r="R21" i="27"/>
  <c r="U21" i="27"/>
  <c r="V22" i="27"/>
  <c r="R22" i="27"/>
  <c r="U22" i="27"/>
  <c r="V23" i="27"/>
  <c r="R23" i="27"/>
  <c r="U23" i="27"/>
  <c r="V24" i="27"/>
  <c r="R24" i="27"/>
  <c r="U24" i="27"/>
  <c r="V25" i="27"/>
  <c r="R25" i="27"/>
  <c r="U25" i="27"/>
  <c r="V26" i="27"/>
  <c r="R26" i="27"/>
  <c r="U26" i="27"/>
  <c r="V27" i="27"/>
  <c r="R27" i="27"/>
  <c r="U27" i="27"/>
  <c r="V28" i="27"/>
  <c r="R28" i="27"/>
  <c r="U28" i="27"/>
  <c r="V29" i="27"/>
  <c r="R29" i="27"/>
  <c r="U29" i="27"/>
  <c r="V30" i="27"/>
  <c r="R30" i="27"/>
  <c r="U30" i="27"/>
  <c r="V31" i="27"/>
  <c r="R31" i="27"/>
  <c r="U31" i="27"/>
  <c r="V32" i="27"/>
  <c r="R32" i="27"/>
  <c r="U32" i="27"/>
  <c r="V33" i="27"/>
  <c r="R33" i="27"/>
  <c r="U33" i="27"/>
  <c r="V34" i="27"/>
  <c r="R34" i="27"/>
  <c r="U34" i="27"/>
  <c r="V35" i="27"/>
  <c r="R35" i="27"/>
  <c r="U35" i="27"/>
  <c r="V36" i="27"/>
  <c r="R36" i="27"/>
  <c r="U36" i="27"/>
  <c r="V37" i="27"/>
  <c r="R37" i="27"/>
  <c r="U37" i="27"/>
  <c r="V38" i="27"/>
  <c r="R38" i="27"/>
  <c r="U38" i="27"/>
  <c r="V39" i="27"/>
  <c r="R39" i="27"/>
  <c r="U39" i="27"/>
  <c r="V40" i="27"/>
  <c r="R40" i="27"/>
  <c r="U40" i="27"/>
  <c r="V41" i="27"/>
  <c r="R41" i="27"/>
  <c r="U41" i="27"/>
  <c r="V42" i="27"/>
  <c r="R42" i="27"/>
  <c r="U42" i="27"/>
  <c r="V43" i="27"/>
  <c r="R43" i="27"/>
  <c r="U43" i="27"/>
  <c r="V44" i="27"/>
  <c r="R44" i="27"/>
  <c r="U44" i="27"/>
  <c r="V45" i="27"/>
  <c r="R45" i="27"/>
  <c r="U45" i="27"/>
  <c r="V46" i="27"/>
  <c r="R46" i="27"/>
  <c r="U46" i="27"/>
  <c r="V47" i="27"/>
  <c r="R47" i="27"/>
  <c r="U47" i="27"/>
  <c r="V48" i="27"/>
  <c r="R48" i="27"/>
  <c r="U48" i="27"/>
  <c r="V49" i="27"/>
  <c r="R49" i="27"/>
  <c r="U49" i="27"/>
  <c r="V50" i="27"/>
  <c r="R50" i="27"/>
  <c r="U50" i="27"/>
  <c r="V51" i="27"/>
  <c r="R51" i="27"/>
  <c r="U51" i="27"/>
  <c r="V52" i="27"/>
  <c r="R52" i="27"/>
  <c r="U52" i="27"/>
  <c r="V53" i="27"/>
  <c r="R53" i="27"/>
  <c r="U53" i="27"/>
  <c r="V54" i="27"/>
  <c r="R54" i="27"/>
  <c r="U54" i="27"/>
  <c r="V55" i="27"/>
  <c r="R55" i="27"/>
  <c r="U55" i="27"/>
  <c r="V56" i="27"/>
  <c r="R56" i="27"/>
  <c r="U56" i="27"/>
  <c r="V57" i="27"/>
  <c r="R57" i="27"/>
  <c r="U57" i="27"/>
  <c r="V58" i="27"/>
  <c r="R58" i="27"/>
  <c r="U58" i="27"/>
  <c r="V59" i="27"/>
  <c r="R59" i="27"/>
  <c r="U59" i="27"/>
  <c r="V60" i="27"/>
  <c r="R60" i="27"/>
  <c r="U60" i="27"/>
  <c r="V61" i="27"/>
  <c r="R61" i="27"/>
  <c r="U61" i="27"/>
  <c r="V62" i="27"/>
  <c r="R62" i="27"/>
  <c r="U62" i="27"/>
  <c r="V63" i="27"/>
  <c r="R63" i="27"/>
  <c r="U63" i="27"/>
  <c r="V64" i="27"/>
  <c r="R64" i="27"/>
  <c r="U64" i="27"/>
  <c r="V65" i="27"/>
  <c r="R65" i="27"/>
  <c r="U65" i="27"/>
  <c r="V66" i="27"/>
  <c r="R66" i="27"/>
  <c r="U66" i="27"/>
  <c r="V67" i="27"/>
  <c r="R67" i="27"/>
  <c r="U67" i="27"/>
  <c r="V68" i="27"/>
  <c r="R68" i="27"/>
  <c r="U68" i="27"/>
  <c r="V69" i="27"/>
  <c r="R69" i="27"/>
  <c r="U69" i="27"/>
  <c r="V70" i="27"/>
  <c r="R70" i="27"/>
  <c r="U70" i="27"/>
  <c r="V71" i="27"/>
  <c r="R71" i="27"/>
  <c r="U71" i="27"/>
  <c r="V72" i="27"/>
  <c r="R72" i="27"/>
  <c r="U72" i="27"/>
  <c r="V73" i="27"/>
  <c r="R73" i="27"/>
  <c r="U73" i="27"/>
  <c r="V74" i="27"/>
  <c r="R74" i="27"/>
  <c r="U74" i="27"/>
  <c r="V75" i="27"/>
  <c r="R75" i="27"/>
  <c r="U75" i="27"/>
  <c r="V76" i="27"/>
  <c r="R76" i="27"/>
  <c r="U76" i="27"/>
  <c r="V77" i="27"/>
  <c r="R77" i="27"/>
  <c r="U77" i="27"/>
  <c r="V78" i="27"/>
  <c r="R78" i="27"/>
  <c r="U78" i="27"/>
  <c r="V79" i="27"/>
  <c r="R79" i="27"/>
  <c r="U79" i="27"/>
  <c r="V80" i="27"/>
  <c r="R80" i="27"/>
  <c r="U80" i="27"/>
  <c r="V81" i="27"/>
  <c r="R81" i="27"/>
  <c r="U81" i="27"/>
  <c r="V82" i="27"/>
  <c r="R82" i="27"/>
  <c r="U82" i="27"/>
  <c r="V83" i="27"/>
  <c r="R83" i="27"/>
  <c r="U83" i="27"/>
  <c r="V84" i="27"/>
  <c r="R84" i="27"/>
  <c r="U84" i="27"/>
  <c r="V85" i="27"/>
  <c r="R85" i="27"/>
  <c r="U85" i="27"/>
  <c r="V86" i="27"/>
  <c r="R86" i="27"/>
  <c r="U86" i="27"/>
  <c r="V87" i="27"/>
  <c r="R87" i="27"/>
  <c r="U87" i="27"/>
  <c r="V88" i="27"/>
  <c r="R88" i="27"/>
  <c r="U88" i="27"/>
  <c r="V89" i="27"/>
  <c r="R89" i="27"/>
  <c r="U89" i="27"/>
  <c r="V90" i="27"/>
  <c r="R90" i="27"/>
  <c r="U90" i="27"/>
  <c r="V91" i="27"/>
  <c r="R91" i="27"/>
  <c r="U91" i="27"/>
  <c r="V92" i="27"/>
  <c r="R92" i="27"/>
  <c r="U92" i="27"/>
  <c r="V93" i="27"/>
  <c r="R93" i="27"/>
  <c r="U93" i="27"/>
  <c r="V94" i="27"/>
  <c r="R94" i="27"/>
  <c r="U94" i="27"/>
  <c r="V95" i="27"/>
  <c r="R95" i="27"/>
  <c r="U95" i="27"/>
  <c r="V96" i="27"/>
  <c r="R96" i="27"/>
  <c r="U96" i="27"/>
  <c r="V97" i="27"/>
  <c r="R97" i="27"/>
  <c r="U97" i="27"/>
  <c r="V98" i="27"/>
  <c r="R98" i="27"/>
  <c r="U98" i="27"/>
  <c r="V99" i="27"/>
  <c r="R99" i="27"/>
  <c r="U99" i="27"/>
  <c r="V100" i="27"/>
  <c r="R100" i="27"/>
  <c r="U100" i="27"/>
  <c r="V101" i="27"/>
  <c r="R101" i="27"/>
  <c r="U101" i="27"/>
  <c r="V102" i="27"/>
  <c r="R102" i="27"/>
  <c r="U102" i="27"/>
  <c r="V103" i="27"/>
  <c r="R103" i="27"/>
  <c r="U103" i="27"/>
  <c r="V104" i="27"/>
  <c r="R104" i="27"/>
  <c r="U104" i="27"/>
  <c r="V105" i="27"/>
  <c r="R105" i="27"/>
  <c r="U105" i="27"/>
  <c r="V106" i="27"/>
  <c r="R106" i="27"/>
  <c r="U106" i="27"/>
  <c r="V107" i="27"/>
  <c r="R107" i="27"/>
  <c r="U107" i="27"/>
  <c r="V108" i="27"/>
  <c r="R108" i="27"/>
  <c r="U108" i="27"/>
  <c r="V109" i="27"/>
  <c r="R109" i="27"/>
  <c r="U109" i="27"/>
  <c r="V110" i="27"/>
  <c r="R110" i="27"/>
  <c r="U110" i="27"/>
  <c r="V111" i="27"/>
  <c r="R111" i="27"/>
  <c r="U111" i="27"/>
  <c r="V112" i="27"/>
  <c r="R112" i="27"/>
  <c r="U112" i="27"/>
  <c r="V113" i="27"/>
  <c r="R113" i="27"/>
  <c r="U113" i="27"/>
  <c r="V114" i="27"/>
  <c r="R114" i="27"/>
  <c r="U114" i="27"/>
  <c r="V115" i="27"/>
  <c r="R115" i="27"/>
  <c r="U115" i="27"/>
  <c r="V116" i="27"/>
  <c r="R116" i="27"/>
  <c r="U116" i="27"/>
  <c r="V117" i="27"/>
  <c r="R117" i="27"/>
  <c r="U117" i="27"/>
  <c r="V118" i="27"/>
  <c r="R118" i="27"/>
  <c r="U118" i="27"/>
  <c r="V119" i="27"/>
  <c r="R119" i="27"/>
  <c r="U119" i="27"/>
  <c r="V120" i="27"/>
  <c r="R120" i="27"/>
  <c r="U120" i="27"/>
  <c r="V121" i="27"/>
  <c r="R121" i="27"/>
  <c r="U121" i="27"/>
  <c r="V122" i="27"/>
  <c r="R122" i="27"/>
  <c r="U122" i="27"/>
  <c r="V123" i="27"/>
  <c r="R123" i="27"/>
  <c r="U123" i="27"/>
  <c r="V124" i="27"/>
  <c r="R124" i="27"/>
  <c r="U124" i="27"/>
  <c r="V125" i="27"/>
  <c r="R125" i="27"/>
  <c r="U125" i="27"/>
  <c r="V126" i="27"/>
  <c r="R126" i="27"/>
  <c r="U126" i="27"/>
  <c r="V127" i="27"/>
  <c r="R127" i="27"/>
  <c r="U127" i="27"/>
  <c r="V128" i="27"/>
  <c r="R128" i="27"/>
  <c r="U128" i="27"/>
  <c r="V129" i="27"/>
  <c r="R129" i="27"/>
  <c r="U129" i="27"/>
  <c r="V130" i="27"/>
  <c r="R130" i="27"/>
  <c r="U130" i="27"/>
  <c r="V131" i="27"/>
  <c r="R131" i="27"/>
  <c r="U131" i="27"/>
  <c r="V132" i="27"/>
  <c r="R132" i="27"/>
  <c r="U132" i="27"/>
  <c r="V133" i="27"/>
  <c r="R133" i="27"/>
  <c r="U133" i="27"/>
  <c r="V134" i="27"/>
  <c r="R134" i="27"/>
  <c r="U134" i="27"/>
  <c r="V135" i="27"/>
  <c r="R135" i="27"/>
  <c r="U135" i="27"/>
  <c r="V136" i="27"/>
  <c r="R136" i="27"/>
  <c r="U136" i="27"/>
  <c r="V137" i="27"/>
  <c r="R137" i="27"/>
  <c r="U137" i="27"/>
  <c r="V138" i="27"/>
  <c r="R138" i="27"/>
  <c r="U138" i="27"/>
  <c r="V139" i="27"/>
  <c r="R139" i="27"/>
  <c r="U139" i="27"/>
  <c r="V140" i="27"/>
  <c r="R140" i="27"/>
  <c r="U140" i="27"/>
  <c r="V141" i="27"/>
  <c r="R141" i="27"/>
  <c r="U141" i="27"/>
  <c r="V142" i="27"/>
  <c r="R142" i="27"/>
  <c r="U142" i="27"/>
  <c r="V143" i="27"/>
  <c r="R143" i="27"/>
  <c r="U143" i="27"/>
  <c r="V144" i="27"/>
  <c r="R144" i="27"/>
  <c r="U144" i="27"/>
  <c r="V145" i="27"/>
  <c r="R145" i="27"/>
  <c r="U145" i="27"/>
  <c r="V146" i="27"/>
  <c r="R146" i="27"/>
  <c r="U146" i="27"/>
  <c r="V147" i="27"/>
  <c r="R147" i="27"/>
  <c r="U147" i="27"/>
  <c r="V148" i="27"/>
  <c r="R148" i="27"/>
  <c r="U148" i="27"/>
  <c r="V149" i="27"/>
  <c r="R149" i="27"/>
  <c r="U149" i="27"/>
  <c r="V150" i="27"/>
  <c r="R150" i="27"/>
  <c r="U150" i="27"/>
  <c r="V151" i="27"/>
  <c r="R151" i="27"/>
  <c r="U151" i="27"/>
  <c r="V152" i="27"/>
  <c r="R152" i="27"/>
  <c r="U152" i="27"/>
  <c r="V153" i="27"/>
  <c r="R153" i="27"/>
  <c r="U153" i="27"/>
  <c r="V154" i="27"/>
  <c r="R154" i="27"/>
  <c r="U154" i="27"/>
  <c r="V155" i="27"/>
  <c r="R155" i="27"/>
  <c r="U155" i="27"/>
  <c r="V156" i="27"/>
  <c r="R156" i="27"/>
  <c r="U156" i="27"/>
  <c r="V157" i="27"/>
  <c r="R157" i="27"/>
  <c r="U157" i="27"/>
  <c r="V158" i="27"/>
  <c r="R158" i="27"/>
  <c r="U158" i="27"/>
  <c r="V159" i="27"/>
  <c r="R159" i="27"/>
  <c r="U159" i="27"/>
  <c r="V160" i="27"/>
  <c r="R160" i="27"/>
  <c r="U160" i="27"/>
  <c r="V161" i="27"/>
  <c r="R161" i="27"/>
  <c r="U161" i="27"/>
  <c r="V162" i="27"/>
  <c r="R162" i="27"/>
  <c r="U162" i="27"/>
  <c r="V163" i="27"/>
  <c r="R163" i="27"/>
  <c r="U163" i="27"/>
  <c r="V164" i="27"/>
  <c r="R164" i="27"/>
  <c r="U164" i="27"/>
  <c r="V165" i="27"/>
  <c r="R165" i="27"/>
  <c r="U165" i="27"/>
  <c r="V166" i="27"/>
  <c r="R166" i="27"/>
  <c r="U166" i="27"/>
  <c r="V167" i="27"/>
  <c r="R167" i="27"/>
  <c r="U167" i="27"/>
  <c r="V168" i="27"/>
  <c r="R168" i="27"/>
  <c r="U168" i="27"/>
  <c r="V169" i="27"/>
  <c r="R169" i="27"/>
  <c r="U169" i="27"/>
  <c r="V170" i="27"/>
  <c r="R170" i="27"/>
  <c r="U170" i="27"/>
  <c r="V171" i="27"/>
  <c r="R171" i="27"/>
  <c r="U171" i="27"/>
  <c r="V172" i="27"/>
  <c r="R172" i="27"/>
  <c r="U172" i="27"/>
  <c r="V173" i="27"/>
  <c r="R173" i="27"/>
  <c r="U173" i="27"/>
  <c r="V174" i="27"/>
  <c r="R174" i="27"/>
  <c r="U174" i="27"/>
  <c r="V175" i="27"/>
  <c r="R175" i="27"/>
  <c r="U175" i="27"/>
  <c r="V176" i="27"/>
  <c r="R176" i="27"/>
  <c r="U176" i="27"/>
  <c r="V177" i="27"/>
  <c r="R177" i="27"/>
  <c r="U177" i="27"/>
  <c r="V178" i="27"/>
  <c r="R178" i="27"/>
  <c r="U178" i="27"/>
  <c r="V179" i="27"/>
  <c r="R179" i="27"/>
  <c r="U179" i="27"/>
  <c r="V180" i="27"/>
  <c r="R180" i="27"/>
  <c r="U180" i="27"/>
  <c r="V181" i="27"/>
  <c r="R181" i="27"/>
  <c r="U181" i="27"/>
  <c r="V182" i="27"/>
  <c r="R182" i="27"/>
  <c r="U182" i="27"/>
  <c r="V183" i="27"/>
  <c r="R183" i="27"/>
  <c r="U183" i="27"/>
  <c r="V184" i="27"/>
  <c r="R184" i="27"/>
  <c r="U184" i="27"/>
  <c r="V185" i="27"/>
  <c r="R185" i="27"/>
  <c r="U185" i="27"/>
  <c r="V186" i="27"/>
  <c r="R186" i="27"/>
  <c r="U186" i="27"/>
  <c r="V187" i="27"/>
  <c r="R187" i="27"/>
  <c r="U187" i="27"/>
  <c r="V188" i="27"/>
  <c r="R188" i="27"/>
  <c r="U188" i="27"/>
  <c r="V189" i="27"/>
  <c r="R189" i="27"/>
  <c r="U189" i="27"/>
  <c r="V190" i="27"/>
  <c r="R190" i="27"/>
  <c r="U190" i="27"/>
  <c r="V191" i="27"/>
  <c r="R191" i="27"/>
  <c r="U191" i="27"/>
  <c r="V192" i="27"/>
  <c r="R192" i="27"/>
  <c r="U192" i="27"/>
  <c r="V193" i="27"/>
  <c r="R193" i="27"/>
  <c r="U193" i="27"/>
  <c r="V194" i="27"/>
  <c r="R194" i="27"/>
  <c r="U194" i="27"/>
  <c r="V195" i="27"/>
  <c r="R195" i="27"/>
  <c r="U195" i="27"/>
  <c r="V196" i="27"/>
  <c r="R196" i="27"/>
  <c r="U196" i="27"/>
  <c r="V197" i="27"/>
  <c r="R197" i="27"/>
  <c r="U197" i="27"/>
  <c r="V198" i="27"/>
  <c r="R198" i="27"/>
  <c r="U198" i="27"/>
  <c r="V199" i="27"/>
  <c r="R199" i="27"/>
  <c r="U199" i="27"/>
  <c r="V200" i="27"/>
  <c r="R200" i="27"/>
  <c r="U200" i="27"/>
  <c r="V201" i="27"/>
  <c r="R201" i="27"/>
  <c r="U201" i="27"/>
  <c r="V202" i="27"/>
  <c r="R202" i="27"/>
  <c r="U202" i="27"/>
  <c r="V203" i="27"/>
  <c r="R203" i="27"/>
  <c r="U203" i="27"/>
  <c r="V204" i="27"/>
  <c r="R204" i="27"/>
  <c r="U204" i="27"/>
  <c r="V205" i="27"/>
  <c r="R205" i="27"/>
  <c r="U205" i="27"/>
  <c r="V206" i="27"/>
  <c r="R206" i="27"/>
  <c r="U206" i="27"/>
  <c r="V207" i="27"/>
  <c r="R207" i="27"/>
  <c r="U207" i="27"/>
  <c r="V208" i="27"/>
  <c r="R208" i="27"/>
  <c r="U208" i="27"/>
  <c r="V209" i="27"/>
  <c r="R209" i="27"/>
  <c r="U209" i="27"/>
  <c r="V210" i="27"/>
  <c r="R210" i="27"/>
  <c r="U210" i="27"/>
  <c r="V211" i="27"/>
  <c r="R211" i="27"/>
  <c r="U211" i="27"/>
  <c r="V212" i="27"/>
  <c r="R212" i="27"/>
  <c r="U212" i="27"/>
  <c r="V213" i="27"/>
  <c r="R213" i="27"/>
  <c r="U213" i="27"/>
  <c r="V214" i="27"/>
  <c r="R214" i="27"/>
  <c r="U214" i="27"/>
  <c r="V215" i="27"/>
  <c r="R215" i="27"/>
  <c r="U215" i="27"/>
  <c r="V216" i="27"/>
  <c r="R216" i="27"/>
  <c r="U216" i="27"/>
  <c r="V217" i="27"/>
  <c r="R217" i="27"/>
  <c r="U217" i="27"/>
  <c r="V218" i="27"/>
  <c r="R218" i="27"/>
  <c r="U218" i="27"/>
  <c r="V219" i="27"/>
  <c r="R219" i="27"/>
  <c r="U219" i="27"/>
  <c r="V220" i="27"/>
  <c r="R220" i="27"/>
  <c r="U220" i="27"/>
  <c r="V221" i="27"/>
  <c r="R221" i="27"/>
  <c r="U221" i="27"/>
  <c r="V222" i="27"/>
  <c r="R222" i="27"/>
  <c r="U222" i="27"/>
  <c r="V223" i="27"/>
  <c r="R223" i="27"/>
  <c r="U223" i="27"/>
  <c r="V224" i="27"/>
  <c r="R224" i="27"/>
  <c r="U224" i="27"/>
  <c r="V225" i="27"/>
  <c r="R225" i="27"/>
  <c r="U225" i="27"/>
  <c r="V226" i="27"/>
  <c r="R226" i="27"/>
  <c r="U226" i="27"/>
  <c r="V227" i="27"/>
  <c r="R227" i="27"/>
  <c r="U227" i="27"/>
  <c r="V228" i="27"/>
  <c r="R228" i="27"/>
  <c r="U228" i="27"/>
  <c r="V229" i="27"/>
  <c r="R229" i="27"/>
  <c r="U229" i="27"/>
  <c r="V230" i="27"/>
  <c r="R230" i="27"/>
  <c r="U230" i="27"/>
  <c r="V231" i="27"/>
  <c r="R231" i="27"/>
  <c r="U231" i="27"/>
  <c r="V232" i="27"/>
  <c r="R232" i="27"/>
  <c r="U232" i="27"/>
  <c r="V233" i="27"/>
  <c r="R233" i="27"/>
  <c r="U233" i="27"/>
  <c r="V234" i="27"/>
  <c r="R234" i="27"/>
  <c r="U234" i="27"/>
  <c r="V235" i="27"/>
  <c r="R235" i="27"/>
  <c r="U235" i="27"/>
  <c r="V236" i="27"/>
  <c r="R236" i="27"/>
  <c r="U236" i="27"/>
  <c r="V237" i="27"/>
  <c r="R237" i="27"/>
  <c r="U237" i="27"/>
  <c r="V238" i="27"/>
  <c r="R238" i="27"/>
  <c r="U238" i="27"/>
  <c r="V239" i="27"/>
  <c r="R239" i="27"/>
  <c r="U239" i="27"/>
  <c r="V240" i="27"/>
  <c r="R240" i="27"/>
  <c r="U240" i="27"/>
  <c r="V241" i="27"/>
  <c r="R241" i="27"/>
  <c r="U241" i="27"/>
  <c r="V242" i="27"/>
  <c r="R242" i="27"/>
  <c r="U242" i="27"/>
  <c r="V243" i="27"/>
  <c r="R243" i="27"/>
  <c r="U243" i="27"/>
  <c r="V244" i="27"/>
  <c r="R244" i="27"/>
  <c r="U244" i="27"/>
  <c r="V245" i="27"/>
  <c r="R245" i="27"/>
  <c r="U245" i="27"/>
  <c r="V246" i="27"/>
  <c r="R246" i="27"/>
  <c r="U246" i="27"/>
  <c r="V247" i="27"/>
  <c r="R247" i="27"/>
  <c r="U247" i="27"/>
  <c r="V248" i="27"/>
  <c r="R248" i="27"/>
  <c r="U248" i="27"/>
  <c r="V249" i="27"/>
  <c r="R249" i="27"/>
  <c r="U249" i="27"/>
  <c r="V250" i="27"/>
  <c r="R250" i="27"/>
  <c r="U250" i="27"/>
  <c r="V251" i="27"/>
  <c r="R251" i="27"/>
  <c r="U251" i="27"/>
  <c r="V252" i="27"/>
  <c r="R252" i="27"/>
  <c r="U252" i="27"/>
  <c r="V253" i="27"/>
  <c r="R253" i="27"/>
  <c r="U253" i="27"/>
  <c r="V254" i="27"/>
  <c r="R254" i="27"/>
  <c r="U254" i="27"/>
  <c r="V255" i="27"/>
  <c r="R255" i="27"/>
  <c r="U255" i="27"/>
  <c r="V256" i="27"/>
  <c r="R256" i="27"/>
  <c r="U256" i="27"/>
  <c r="V257" i="27"/>
  <c r="R257" i="27"/>
  <c r="U257" i="27"/>
  <c r="V258" i="27"/>
  <c r="R258" i="27"/>
  <c r="U258" i="27"/>
  <c r="V259" i="27"/>
  <c r="R259" i="27"/>
  <c r="U259" i="27"/>
  <c r="V260" i="27"/>
  <c r="R260" i="27"/>
  <c r="U260" i="27"/>
  <c r="V261" i="27"/>
  <c r="R261" i="27"/>
  <c r="U261" i="27"/>
  <c r="V262" i="27"/>
  <c r="R262" i="27"/>
  <c r="U262" i="27"/>
  <c r="V263" i="27"/>
  <c r="R263" i="27"/>
  <c r="U263" i="27"/>
  <c r="V264" i="27"/>
  <c r="R264" i="27"/>
  <c r="U264" i="27"/>
  <c r="V265" i="27"/>
  <c r="R265" i="27"/>
  <c r="U265" i="27"/>
  <c r="V266" i="27"/>
  <c r="R266" i="27"/>
  <c r="U266" i="27"/>
  <c r="V267" i="27"/>
  <c r="R267" i="27"/>
  <c r="U267" i="27"/>
  <c r="V268" i="27"/>
  <c r="R268" i="27"/>
  <c r="U268" i="27"/>
  <c r="V269" i="27"/>
  <c r="R269" i="27"/>
  <c r="U269" i="27"/>
  <c r="V270" i="27"/>
  <c r="R270" i="27"/>
  <c r="U270" i="27"/>
  <c r="V271" i="27"/>
  <c r="R271" i="27"/>
  <c r="U271" i="27"/>
  <c r="V272" i="27"/>
  <c r="R272" i="27"/>
  <c r="U272" i="27"/>
  <c r="V273" i="27"/>
  <c r="R273" i="27"/>
  <c r="U273" i="27"/>
  <c r="V274" i="27"/>
  <c r="R274" i="27"/>
  <c r="U274" i="27"/>
  <c r="V275" i="27"/>
  <c r="R275" i="27"/>
  <c r="U275" i="27"/>
  <c r="V276" i="27"/>
  <c r="R276" i="27"/>
  <c r="U276" i="27"/>
  <c r="V277" i="27"/>
  <c r="R277" i="27"/>
  <c r="U277" i="27"/>
  <c r="V278" i="27"/>
  <c r="R278" i="27"/>
  <c r="U278" i="27"/>
  <c r="V279" i="27"/>
  <c r="R279" i="27"/>
  <c r="U279" i="27"/>
  <c r="V280" i="27"/>
  <c r="R280" i="27"/>
  <c r="U280" i="27"/>
  <c r="V281" i="27"/>
  <c r="R281" i="27"/>
  <c r="U281" i="27"/>
  <c r="V282" i="27"/>
  <c r="R282" i="27"/>
  <c r="U282" i="27"/>
  <c r="V283" i="27"/>
  <c r="R283" i="27"/>
  <c r="U283" i="27"/>
  <c r="V284" i="27"/>
  <c r="R284" i="27"/>
  <c r="U284" i="27"/>
  <c r="V285" i="27"/>
  <c r="R285" i="27"/>
  <c r="U285" i="27"/>
  <c r="V286" i="27"/>
  <c r="R286" i="27"/>
  <c r="U286" i="27"/>
  <c r="V287" i="27"/>
  <c r="R287" i="27"/>
  <c r="U287" i="27"/>
  <c r="V288" i="27"/>
  <c r="R288" i="27"/>
  <c r="U288" i="27"/>
  <c r="V289" i="27"/>
  <c r="R289" i="27"/>
  <c r="U289" i="27"/>
  <c r="V290" i="27"/>
  <c r="R290" i="27"/>
  <c r="U290" i="27"/>
  <c r="V291" i="27"/>
  <c r="R291" i="27"/>
  <c r="U291" i="27"/>
  <c r="V292" i="27"/>
  <c r="R292" i="27"/>
  <c r="U292" i="27"/>
  <c r="V293" i="27"/>
  <c r="R293" i="27"/>
  <c r="U293" i="27"/>
  <c r="V294" i="27"/>
  <c r="R294" i="27"/>
  <c r="U294" i="27"/>
  <c r="V295" i="27"/>
  <c r="R295" i="27"/>
  <c r="U295" i="27"/>
  <c r="V296" i="27"/>
  <c r="R296" i="27"/>
  <c r="U296" i="27"/>
  <c r="V297" i="27"/>
  <c r="R297" i="27"/>
  <c r="U297" i="27"/>
  <c r="V298" i="27"/>
  <c r="R298" i="27"/>
  <c r="U298" i="27"/>
  <c r="V299" i="27"/>
  <c r="R299" i="27"/>
  <c r="U299" i="27"/>
  <c r="V300" i="27"/>
  <c r="R300" i="27"/>
  <c r="U300" i="27"/>
  <c r="V301" i="27"/>
  <c r="R301" i="27"/>
  <c r="U301" i="27"/>
  <c r="V302" i="27"/>
  <c r="R302" i="27"/>
  <c r="U302" i="27"/>
  <c r="V303" i="27"/>
  <c r="R303" i="27"/>
  <c r="U303" i="27"/>
  <c r="V304" i="27"/>
  <c r="R304" i="27"/>
  <c r="U304" i="27"/>
  <c r="V305" i="27"/>
  <c r="R305" i="27"/>
  <c r="U305" i="27"/>
  <c r="V306" i="27"/>
  <c r="R306" i="27"/>
  <c r="U306" i="27"/>
  <c r="V307" i="27"/>
  <c r="R307" i="27"/>
  <c r="U307" i="27"/>
  <c r="V308" i="27"/>
  <c r="R308" i="27"/>
  <c r="U308" i="27"/>
  <c r="V309" i="27"/>
  <c r="R309" i="27"/>
  <c r="U309" i="27"/>
  <c r="V310" i="27"/>
  <c r="R310" i="27"/>
  <c r="U310" i="27"/>
  <c r="V311" i="27"/>
  <c r="R311" i="27"/>
  <c r="U311" i="27"/>
  <c r="V312" i="27"/>
  <c r="R312" i="27"/>
  <c r="U312" i="27"/>
  <c r="V313" i="27"/>
  <c r="R313" i="27"/>
  <c r="U313" i="27"/>
  <c r="V314" i="27"/>
  <c r="R314" i="27"/>
  <c r="U314" i="27"/>
  <c r="V315" i="27"/>
  <c r="R315" i="27"/>
  <c r="U315" i="27"/>
  <c r="V316" i="27"/>
  <c r="R316" i="27"/>
  <c r="U316" i="27"/>
  <c r="V317" i="27"/>
  <c r="R317" i="27"/>
  <c r="U317" i="27"/>
  <c r="V318" i="27"/>
  <c r="R318" i="27"/>
  <c r="U318" i="27"/>
  <c r="V319" i="27"/>
  <c r="R319" i="27"/>
  <c r="U319" i="27"/>
  <c r="V320" i="27"/>
  <c r="R320" i="27"/>
  <c r="U320" i="27"/>
  <c r="V321" i="27"/>
  <c r="R321" i="27"/>
  <c r="U321" i="27"/>
  <c r="V322" i="27"/>
  <c r="R322" i="27"/>
  <c r="U322" i="27"/>
  <c r="V323" i="27"/>
  <c r="R323" i="27"/>
  <c r="U323" i="27"/>
  <c r="V324" i="27"/>
  <c r="R324" i="27"/>
  <c r="U324" i="27"/>
  <c r="V325" i="27"/>
  <c r="R325" i="27"/>
  <c r="U325" i="27"/>
  <c r="V326" i="27"/>
  <c r="R326" i="27"/>
  <c r="U326" i="27"/>
  <c r="V327" i="27"/>
  <c r="R327" i="27"/>
  <c r="U327" i="27"/>
  <c r="V328" i="27"/>
  <c r="R328" i="27"/>
  <c r="U328" i="27"/>
  <c r="V329" i="27"/>
  <c r="R329" i="27"/>
  <c r="U329" i="27"/>
  <c r="V330" i="27"/>
  <c r="R330" i="27"/>
  <c r="U330" i="27"/>
  <c r="V331" i="27"/>
  <c r="R331" i="27"/>
  <c r="U331" i="27"/>
  <c r="V332" i="27"/>
  <c r="R332" i="27"/>
  <c r="U332" i="27"/>
  <c r="V333" i="27"/>
  <c r="R333" i="27"/>
  <c r="U333" i="27"/>
  <c r="V334" i="27"/>
  <c r="R334" i="27"/>
  <c r="U334" i="27"/>
  <c r="V335" i="27"/>
  <c r="R335" i="27"/>
  <c r="U335" i="27"/>
  <c r="V336" i="27"/>
  <c r="R336" i="27"/>
  <c r="U336" i="27"/>
  <c r="V337" i="27"/>
  <c r="R337" i="27"/>
  <c r="U337" i="27"/>
  <c r="V338" i="27"/>
  <c r="R338" i="27"/>
  <c r="U338" i="27"/>
  <c r="V339" i="27"/>
  <c r="R339" i="27"/>
  <c r="U339" i="27"/>
  <c r="V340" i="27"/>
  <c r="R340" i="27"/>
  <c r="U340" i="27"/>
  <c r="V341" i="27"/>
  <c r="R341" i="27"/>
  <c r="U341" i="27"/>
  <c r="V342" i="27"/>
  <c r="R342" i="27"/>
  <c r="U342" i="27"/>
  <c r="V343" i="27"/>
  <c r="R343" i="27"/>
  <c r="U343" i="27"/>
  <c r="V344" i="27"/>
  <c r="R344" i="27"/>
  <c r="U344" i="27"/>
  <c r="V345" i="27"/>
  <c r="R345" i="27"/>
  <c r="U345" i="27"/>
  <c r="V346" i="27"/>
  <c r="R346" i="27"/>
  <c r="U346" i="27"/>
  <c r="V347" i="27"/>
  <c r="R347" i="27"/>
  <c r="U347" i="27"/>
  <c r="V348" i="27"/>
  <c r="R348" i="27"/>
  <c r="U348" i="27"/>
  <c r="V349" i="27"/>
  <c r="R349" i="27"/>
  <c r="U349" i="27"/>
  <c r="V350" i="27"/>
  <c r="R350" i="27"/>
  <c r="U350" i="27"/>
  <c r="V351" i="27"/>
  <c r="R351" i="27"/>
  <c r="U351" i="27"/>
  <c r="V352" i="27"/>
  <c r="R352" i="27"/>
  <c r="U352" i="27"/>
  <c r="V353" i="27"/>
  <c r="R353" i="27"/>
  <c r="U353" i="27"/>
  <c r="V354" i="27"/>
  <c r="R354" i="27"/>
  <c r="U354" i="27"/>
  <c r="V355" i="27"/>
  <c r="R355" i="27"/>
  <c r="U355" i="27"/>
  <c r="V356" i="27"/>
  <c r="R356" i="27"/>
  <c r="U356" i="27"/>
  <c r="V357" i="27"/>
  <c r="R357" i="27"/>
  <c r="U357" i="27"/>
  <c r="V358" i="27"/>
  <c r="R358" i="27"/>
  <c r="U358" i="27"/>
  <c r="V359" i="27"/>
  <c r="R359" i="27"/>
  <c r="U359" i="27"/>
  <c r="V360" i="27"/>
  <c r="R360" i="27"/>
  <c r="U360" i="27"/>
  <c r="V361" i="27"/>
  <c r="R361" i="27"/>
  <c r="U361" i="27"/>
  <c r="V362" i="27"/>
  <c r="R362" i="27"/>
  <c r="U362" i="27"/>
  <c r="V363" i="27"/>
  <c r="R363" i="27"/>
  <c r="U363" i="27"/>
  <c r="V364" i="27"/>
  <c r="R364" i="27"/>
  <c r="U364" i="27"/>
  <c r="V365" i="27"/>
  <c r="R365" i="27"/>
  <c r="U365" i="27"/>
  <c r="V366" i="27"/>
  <c r="R366" i="27"/>
  <c r="U366" i="27"/>
  <c r="V367" i="27"/>
  <c r="R367" i="27"/>
  <c r="U367" i="27"/>
  <c r="V368" i="27"/>
  <c r="R368" i="27"/>
  <c r="U368" i="27"/>
  <c r="V369" i="27"/>
  <c r="R369" i="27"/>
  <c r="U369" i="27"/>
  <c r="V370" i="27"/>
  <c r="R370" i="27"/>
  <c r="U370" i="27"/>
  <c r="V371" i="27"/>
  <c r="R371" i="27"/>
  <c r="U371" i="27"/>
  <c r="V372" i="27"/>
  <c r="R372" i="27"/>
  <c r="U372" i="27"/>
  <c r="V373" i="27"/>
  <c r="R373" i="27"/>
  <c r="U373" i="27"/>
  <c r="V374" i="27"/>
  <c r="R374" i="27"/>
  <c r="U374" i="27"/>
  <c r="V375" i="27"/>
  <c r="R375" i="27"/>
  <c r="U375" i="27"/>
  <c r="V376" i="27"/>
  <c r="R376" i="27"/>
  <c r="U376" i="27"/>
  <c r="V377" i="27"/>
  <c r="R377" i="27"/>
  <c r="U377" i="27"/>
  <c r="V378" i="27"/>
  <c r="R378" i="27"/>
  <c r="U378" i="27"/>
  <c r="V379" i="27"/>
  <c r="R379" i="27"/>
  <c r="U379" i="27"/>
  <c r="V380" i="27"/>
  <c r="R380" i="27"/>
  <c r="U380" i="27"/>
  <c r="V381" i="27"/>
  <c r="R381" i="27"/>
  <c r="U381" i="27"/>
  <c r="V382" i="27"/>
  <c r="R382" i="27"/>
  <c r="U382" i="27"/>
  <c r="V383" i="27"/>
  <c r="R383" i="27"/>
  <c r="U383" i="27"/>
  <c r="V384" i="27"/>
  <c r="R384" i="27"/>
  <c r="U384" i="27"/>
  <c r="V385" i="27"/>
  <c r="R385" i="27"/>
  <c r="U385" i="27"/>
  <c r="V386" i="27"/>
  <c r="R386" i="27"/>
  <c r="U386" i="27"/>
  <c r="V387" i="27"/>
  <c r="R387" i="27"/>
  <c r="U387" i="27"/>
  <c r="V388" i="27"/>
  <c r="R388" i="27"/>
  <c r="U388" i="27"/>
  <c r="V389" i="27"/>
  <c r="R389" i="27"/>
  <c r="U389" i="27"/>
  <c r="V390" i="27"/>
  <c r="R390" i="27"/>
  <c r="U390" i="27"/>
  <c r="V391" i="27"/>
  <c r="R391" i="27"/>
  <c r="U391" i="27"/>
  <c r="V392" i="27"/>
  <c r="R392" i="27"/>
  <c r="U392" i="27"/>
  <c r="V393" i="27"/>
  <c r="R393" i="27"/>
  <c r="U393" i="27"/>
  <c r="V394" i="27"/>
  <c r="R394" i="27"/>
  <c r="U394" i="27"/>
  <c r="V395" i="27"/>
  <c r="R395" i="27"/>
  <c r="U395" i="27"/>
  <c r="V396" i="27"/>
  <c r="R396" i="27"/>
  <c r="U396" i="27"/>
  <c r="V397" i="27"/>
  <c r="R397" i="27"/>
  <c r="U397" i="27"/>
  <c r="V398" i="27"/>
  <c r="R398" i="27"/>
  <c r="U398" i="27"/>
  <c r="V399" i="27"/>
  <c r="R399" i="27"/>
  <c r="U399" i="27"/>
  <c r="V400" i="27"/>
  <c r="R400" i="27"/>
  <c r="U400" i="27"/>
  <c r="V401" i="27"/>
  <c r="R401" i="27"/>
  <c r="U401" i="27"/>
  <c r="V402" i="27"/>
  <c r="R402" i="27"/>
  <c r="U402" i="27"/>
  <c r="V403" i="27"/>
  <c r="R403" i="27"/>
  <c r="U403" i="27"/>
  <c r="V404" i="27"/>
  <c r="R404" i="27"/>
  <c r="U404" i="27"/>
  <c r="V405" i="27"/>
  <c r="R405" i="27"/>
  <c r="U405" i="27"/>
  <c r="V406" i="27"/>
  <c r="R406" i="27"/>
  <c r="U406" i="27"/>
  <c r="V407" i="27"/>
  <c r="R407" i="27"/>
  <c r="U407" i="27"/>
  <c r="V408" i="27"/>
  <c r="R408" i="27"/>
  <c r="U408" i="27"/>
  <c r="V409" i="27"/>
  <c r="R409" i="27"/>
  <c r="U409" i="27"/>
  <c r="V410" i="27"/>
  <c r="R410" i="27"/>
  <c r="U410" i="27"/>
  <c r="V411" i="27"/>
  <c r="R411" i="27"/>
  <c r="U411" i="27"/>
  <c r="V412" i="27"/>
  <c r="R412" i="27"/>
  <c r="U412" i="27"/>
  <c r="V413" i="27"/>
  <c r="R413" i="27"/>
  <c r="U413" i="27"/>
  <c r="V414" i="27"/>
  <c r="R414" i="27"/>
  <c r="U414" i="27"/>
  <c r="V415" i="27"/>
  <c r="R415" i="27"/>
  <c r="U415" i="27"/>
  <c r="V416" i="27"/>
  <c r="R416" i="27"/>
  <c r="U416" i="27"/>
  <c r="V417" i="27"/>
  <c r="R417" i="27"/>
  <c r="U417" i="27"/>
  <c r="V418" i="27"/>
  <c r="R418" i="27"/>
  <c r="U418" i="27"/>
  <c r="V419" i="27"/>
  <c r="R419" i="27"/>
  <c r="U419" i="27"/>
  <c r="V420" i="27"/>
  <c r="R420" i="27"/>
  <c r="U420" i="27"/>
  <c r="V421" i="27"/>
  <c r="R421" i="27"/>
  <c r="U421" i="27"/>
  <c r="V422" i="27"/>
  <c r="R422" i="27"/>
  <c r="U422" i="27"/>
  <c r="V423" i="27"/>
  <c r="R423" i="27"/>
  <c r="U423" i="27"/>
  <c r="V424" i="27"/>
  <c r="R424" i="27"/>
  <c r="U424" i="27"/>
  <c r="V425" i="27"/>
  <c r="R425" i="27"/>
  <c r="U425" i="27"/>
  <c r="V426" i="27"/>
  <c r="R426" i="27"/>
  <c r="U426" i="27"/>
  <c r="V427" i="27"/>
  <c r="R427" i="27"/>
  <c r="U427" i="27"/>
  <c r="V428" i="27"/>
  <c r="R428" i="27"/>
  <c r="U428" i="27"/>
  <c r="V429" i="27"/>
  <c r="R429" i="27"/>
  <c r="U429" i="27"/>
  <c r="V430" i="27"/>
  <c r="R430" i="27"/>
  <c r="U430" i="27"/>
  <c r="V431" i="27"/>
  <c r="R431" i="27"/>
  <c r="U431" i="27"/>
  <c r="V432" i="27"/>
  <c r="R432" i="27"/>
  <c r="U432" i="27"/>
  <c r="V433" i="27"/>
  <c r="R433" i="27"/>
  <c r="U433" i="27"/>
  <c r="V434" i="27"/>
  <c r="R434" i="27"/>
  <c r="U434" i="27"/>
  <c r="V435" i="27"/>
  <c r="R435" i="27"/>
  <c r="U435" i="27"/>
  <c r="V436" i="27"/>
  <c r="R436" i="27"/>
  <c r="U436" i="27"/>
  <c r="V437" i="27"/>
  <c r="R437" i="27"/>
  <c r="U437" i="27"/>
  <c r="V438" i="27"/>
  <c r="R438" i="27"/>
  <c r="U438" i="27"/>
  <c r="V439" i="27"/>
  <c r="R439" i="27"/>
  <c r="U439" i="27"/>
  <c r="V440" i="27"/>
  <c r="R440" i="27"/>
  <c r="U440" i="27"/>
  <c r="V441" i="27"/>
  <c r="R441" i="27"/>
  <c r="U441" i="27"/>
  <c r="V442" i="27"/>
  <c r="R442" i="27"/>
  <c r="U442" i="27"/>
  <c r="V443" i="27"/>
  <c r="R443" i="27"/>
  <c r="U443" i="27"/>
  <c r="V444" i="27"/>
  <c r="R444" i="27"/>
  <c r="U444" i="27"/>
  <c r="V445" i="27"/>
  <c r="R445" i="27"/>
  <c r="U445" i="27"/>
  <c r="V446" i="27"/>
  <c r="R446" i="27"/>
  <c r="U446" i="27"/>
  <c r="V447" i="27"/>
  <c r="R447" i="27"/>
  <c r="U447" i="27"/>
  <c r="V448" i="27"/>
  <c r="R448" i="27"/>
  <c r="U448" i="27"/>
  <c r="V449" i="27"/>
  <c r="R449" i="27"/>
  <c r="U449" i="27"/>
  <c r="V450" i="27"/>
  <c r="R450" i="27"/>
  <c r="U450" i="27"/>
  <c r="V451" i="27"/>
  <c r="R451" i="27"/>
  <c r="U451" i="27"/>
  <c r="V452" i="27"/>
  <c r="R452" i="27"/>
  <c r="U452" i="27"/>
  <c r="V453" i="27"/>
  <c r="R453" i="27"/>
  <c r="U453" i="27"/>
  <c r="V454" i="27"/>
  <c r="R454" i="27"/>
  <c r="U454" i="27"/>
  <c r="V455" i="27"/>
  <c r="R455" i="27"/>
  <c r="U455" i="27"/>
  <c r="V456" i="27"/>
  <c r="R456" i="27"/>
  <c r="U456" i="27"/>
  <c r="V457" i="27"/>
  <c r="R457" i="27"/>
  <c r="U457" i="27"/>
  <c r="V458" i="27"/>
  <c r="R458" i="27"/>
  <c r="U458" i="27"/>
  <c r="V459" i="27"/>
  <c r="R459" i="27"/>
  <c r="U459" i="27"/>
  <c r="V460" i="27"/>
  <c r="R460" i="27"/>
  <c r="U460" i="27"/>
  <c r="V461" i="27"/>
  <c r="R461" i="27"/>
  <c r="U461" i="27"/>
  <c r="V462" i="27"/>
  <c r="R462" i="27"/>
  <c r="U462" i="27"/>
  <c r="V463" i="27"/>
  <c r="R463" i="27"/>
  <c r="U463" i="27"/>
  <c r="V464" i="27"/>
  <c r="R464" i="27"/>
  <c r="U464" i="27"/>
  <c r="V465" i="27"/>
  <c r="R465" i="27"/>
  <c r="U465" i="27"/>
  <c r="V466" i="27"/>
  <c r="R466" i="27"/>
  <c r="U466" i="27"/>
  <c r="V467" i="27"/>
  <c r="R467" i="27"/>
  <c r="U467" i="27"/>
  <c r="V468" i="27"/>
  <c r="R468" i="27"/>
  <c r="U468" i="27"/>
  <c r="V469" i="27"/>
  <c r="R469" i="27"/>
  <c r="U469" i="27"/>
  <c r="V470" i="27"/>
  <c r="R470" i="27"/>
  <c r="U470" i="27"/>
  <c r="V471" i="27"/>
  <c r="R471" i="27"/>
  <c r="U471" i="27"/>
  <c r="V472" i="27"/>
  <c r="R472" i="27"/>
  <c r="U472" i="27"/>
  <c r="V473" i="27"/>
  <c r="R473" i="27"/>
  <c r="U473" i="27"/>
  <c r="V474" i="27"/>
  <c r="R474" i="27"/>
  <c r="U474" i="27"/>
  <c r="V475" i="27"/>
  <c r="R475" i="27"/>
  <c r="U475" i="27"/>
  <c r="V476" i="27"/>
  <c r="R476" i="27"/>
  <c r="U476" i="27"/>
  <c r="V477" i="27"/>
  <c r="R477" i="27"/>
  <c r="U477" i="27"/>
  <c r="V478" i="27"/>
  <c r="R478" i="27"/>
  <c r="U478" i="27"/>
  <c r="V479" i="27"/>
  <c r="R479" i="27"/>
  <c r="U479" i="27"/>
  <c r="V480" i="27"/>
  <c r="R480" i="27"/>
  <c r="U480" i="27"/>
  <c r="V481" i="27"/>
  <c r="R481" i="27"/>
  <c r="U481" i="27"/>
  <c r="V482" i="27"/>
  <c r="R482" i="27"/>
  <c r="U482" i="27"/>
  <c r="V483" i="27"/>
  <c r="R483" i="27"/>
  <c r="U483" i="27"/>
  <c r="V484" i="27"/>
  <c r="R484" i="27"/>
  <c r="U484" i="27"/>
  <c r="V485" i="27"/>
  <c r="R485" i="27"/>
  <c r="U485" i="27"/>
  <c r="V486" i="27"/>
  <c r="R486" i="27"/>
  <c r="U486" i="27"/>
  <c r="V487" i="27"/>
  <c r="R487" i="27"/>
  <c r="U487" i="27"/>
  <c r="V488" i="27"/>
  <c r="R488" i="27"/>
  <c r="U488" i="27"/>
  <c r="V489" i="27"/>
  <c r="R489" i="27"/>
  <c r="U489" i="27"/>
  <c r="V490" i="27"/>
  <c r="R490" i="27"/>
  <c r="U490" i="27"/>
  <c r="V491" i="27"/>
  <c r="R491" i="27"/>
  <c r="U491" i="27"/>
  <c r="V492" i="27"/>
  <c r="R492" i="27"/>
  <c r="U492" i="27"/>
  <c r="V493" i="27"/>
  <c r="R493" i="27"/>
  <c r="U493" i="27"/>
  <c r="V494" i="27"/>
  <c r="R494" i="27"/>
  <c r="U494" i="27"/>
  <c r="V495" i="27"/>
  <c r="R495" i="27"/>
  <c r="U495" i="27"/>
  <c r="V496" i="27"/>
  <c r="R496" i="27"/>
  <c r="U496" i="27"/>
  <c r="V497" i="27"/>
  <c r="R497" i="27"/>
  <c r="U497" i="27"/>
  <c r="V498" i="27"/>
  <c r="R498" i="27"/>
  <c r="U498" i="27"/>
  <c r="V499" i="27"/>
  <c r="R499" i="27"/>
  <c r="U499" i="27"/>
  <c r="V500" i="27"/>
  <c r="R500" i="27"/>
  <c r="U500" i="27"/>
  <c r="V501" i="27"/>
  <c r="R501" i="27"/>
  <c r="U501" i="27"/>
  <c r="V502" i="27"/>
  <c r="R502" i="27"/>
  <c r="U502" i="27"/>
  <c r="V503" i="27"/>
  <c r="R503" i="27"/>
  <c r="U503" i="27"/>
  <c r="V504" i="27"/>
  <c r="R504" i="27"/>
  <c r="U504" i="27"/>
  <c r="V505" i="27"/>
  <c r="R505" i="27"/>
  <c r="U505" i="27"/>
  <c r="V506" i="27"/>
  <c r="R506" i="27"/>
  <c r="U506" i="27"/>
  <c r="V507" i="27"/>
  <c r="R507" i="27"/>
  <c r="U507" i="27"/>
  <c r="V508" i="27"/>
  <c r="R508" i="27"/>
  <c r="U508" i="27"/>
  <c r="V509" i="27"/>
  <c r="R509" i="27"/>
  <c r="U509" i="27"/>
  <c r="V510" i="27"/>
  <c r="R510" i="27"/>
  <c r="U510" i="27"/>
  <c r="V511" i="27"/>
  <c r="R511" i="27"/>
  <c r="U511" i="27"/>
  <c r="V512" i="27"/>
  <c r="R512" i="27"/>
  <c r="U512" i="27"/>
  <c r="V513" i="27"/>
  <c r="R513" i="27"/>
  <c r="U513" i="27"/>
  <c r="V514" i="27"/>
  <c r="R514" i="27"/>
  <c r="U514" i="27"/>
  <c r="V515" i="27"/>
  <c r="R515" i="27"/>
  <c r="U515" i="27"/>
  <c r="V516" i="27"/>
  <c r="R516" i="27"/>
  <c r="U516" i="27"/>
  <c r="V517" i="27"/>
  <c r="R517" i="27"/>
  <c r="U517" i="27"/>
  <c r="V518" i="27"/>
  <c r="R518" i="27"/>
  <c r="U518" i="27"/>
  <c r="V519" i="27"/>
  <c r="R519" i="27"/>
  <c r="U519" i="27"/>
  <c r="V520" i="27"/>
  <c r="R520" i="27"/>
  <c r="U520" i="27"/>
  <c r="V521" i="27"/>
  <c r="R521" i="27"/>
  <c r="U521" i="27"/>
  <c r="V522" i="27"/>
  <c r="R522" i="27"/>
  <c r="U522" i="27"/>
  <c r="V523" i="27"/>
  <c r="R523" i="27"/>
  <c r="U523" i="27"/>
  <c r="V524" i="27"/>
  <c r="R524" i="27"/>
  <c r="U524" i="27"/>
  <c r="V525" i="27"/>
  <c r="R525" i="27"/>
  <c r="U525" i="27"/>
  <c r="V526" i="27"/>
  <c r="R526" i="27"/>
  <c r="U526" i="27"/>
  <c r="V527" i="27"/>
  <c r="R527" i="27"/>
  <c r="U527" i="27"/>
  <c r="V528" i="27"/>
  <c r="R528" i="27"/>
  <c r="U528" i="27"/>
  <c r="V529" i="27"/>
  <c r="R529" i="27"/>
  <c r="U529" i="27"/>
  <c r="V530" i="27"/>
  <c r="R530" i="27"/>
  <c r="U530" i="27"/>
  <c r="V531" i="27"/>
  <c r="R531" i="27"/>
  <c r="U531" i="27"/>
  <c r="V532" i="27"/>
  <c r="R532" i="27"/>
  <c r="U532" i="27"/>
  <c r="V533" i="27"/>
  <c r="R533" i="27"/>
  <c r="U533" i="27"/>
  <c r="V534" i="27"/>
  <c r="R534" i="27"/>
  <c r="U534" i="27"/>
  <c r="V535" i="27"/>
  <c r="R535" i="27"/>
  <c r="U535" i="27"/>
  <c r="V536" i="27"/>
  <c r="R536" i="27"/>
  <c r="U536" i="27"/>
  <c r="V537" i="27"/>
  <c r="R537" i="27"/>
  <c r="U537" i="27"/>
  <c r="V538" i="27"/>
  <c r="R538" i="27"/>
  <c r="U538" i="27"/>
  <c r="V539" i="27"/>
  <c r="R539" i="27"/>
  <c r="U539" i="27"/>
  <c r="V540" i="27"/>
  <c r="R540" i="27"/>
  <c r="U540" i="27"/>
  <c r="V541" i="27"/>
  <c r="R541" i="27"/>
  <c r="U541" i="27"/>
  <c r="V542" i="27"/>
  <c r="R542" i="27"/>
  <c r="U542" i="27"/>
  <c r="V543" i="27"/>
  <c r="R543" i="27"/>
  <c r="U543" i="27"/>
  <c r="V544" i="27"/>
  <c r="R544" i="27"/>
  <c r="U544" i="27"/>
  <c r="V545" i="27"/>
  <c r="R545" i="27"/>
  <c r="U545" i="27"/>
  <c r="V546" i="27"/>
  <c r="R546" i="27"/>
  <c r="U546" i="27"/>
  <c r="V547" i="27"/>
  <c r="R547" i="27"/>
  <c r="U547" i="27"/>
  <c r="V548" i="27"/>
  <c r="R548" i="27"/>
  <c r="U548" i="27"/>
  <c r="V549" i="27"/>
  <c r="R549" i="27"/>
  <c r="U549" i="27"/>
  <c r="V550" i="27"/>
  <c r="R550" i="27"/>
  <c r="U550" i="27"/>
  <c r="V551" i="27"/>
  <c r="R551" i="27"/>
  <c r="U551" i="27"/>
  <c r="V552" i="27"/>
  <c r="R552" i="27"/>
  <c r="U552" i="27"/>
  <c r="V553" i="27"/>
  <c r="R553" i="27"/>
  <c r="U553" i="27"/>
  <c r="V554" i="27"/>
  <c r="R554" i="27"/>
  <c r="U554" i="27"/>
  <c r="V555" i="27"/>
  <c r="R555" i="27"/>
  <c r="U555" i="27"/>
  <c r="V556" i="27"/>
  <c r="R556" i="27"/>
  <c r="U556" i="27"/>
  <c r="V557" i="27"/>
  <c r="R557" i="27"/>
  <c r="U557" i="27"/>
  <c r="V558" i="27"/>
  <c r="R558" i="27"/>
  <c r="U558" i="27"/>
  <c r="V559" i="27"/>
  <c r="R559" i="27"/>
  <c r="U559" i="27"/>
  <c r="V560" i="27"/>
  <c r="R560" i="27"/>
  <c r="U560" i="27"/>
  <c r="V561" i="27"/>
  <c r="R561" i="27"/>
  <c r="U561" i="27"/>
  <c r="V562" i="27"/>
  <c r="R562" i="27"/>
  <c r="U562" i="27"/>
  <c r="V563" i="27"/>
  <c r="R563" i="27"/>
  <c r="U563" i="27"/>
  <c r="V564" i="27"/>
  <c r="R564" i="27"/>
  <c r="U564" i="27"/>
  <c r="V565" i="27"/>
  <c r="R565" i="27"/>
  <c r="U565" i="27"/>
  <c r="V566" i="27"/>
  <c r="R566" i="27"/>
  <c r="U566" i="27"/>
  <c r="V567" i="27"/>
  <c r="R567" i="27"/>
  <c r="U567" i="27"/>
  <c r="V568" i="27"/>
  <c r="R568" i="27"/>
  <c r="U568" i="27"/>
  <c r="V569" i="27"/>
  <c r="R569" i="27"/>
  <c r="U569" i="27"/>
  <c r="V570" i="27"/>
  <c r="R570" i="27"/>
  <c r="U570" i="27"/>
  <c r="V571" i="27"/>
  <c r="R571" i="27"/>
  <c r="U571" i="27"/>
  <c r="V572" i="27"/>
  <c r="R572" i="27"/>
  <c r="U572" i="27"/>
  <c r="V573" i="27"/>
  <c r="R573" i="27"/>
  <c r="U573" i="27"/>
  <c r="V574" i="27"/>
  <c r="R574" i="27"/>
  <c r="U574" i="27"/>
  <c r="V575" i="27"/>
  <c r="R575" i="27"/>
  <c r="U575" i="27"/>
  <c r="V576" i="27"/>
  <c r="R576" i="27"/>
  <c r="U576" i="27"/>
  <c r="V577" i="27"/>
  <c r="R577" i="27"/>
  <c r="U577" i="27"/>
  <c r="V578" i="27"/>
  <c r="R578" i="27"/>
  <c r="U578" i="27"/>
  <c r="V579" i="27"/>
  <c r="R579" i="27"/>
  <c r="U579" i="27"/>
  <c r="V580" i="27"/>
  <c r="R580" i="27"/>
  <c r="U580" i="27"/>
  <c r="V581" i="27"/>
  <c r="R581" i="27"/>
  <c r="U581" i="27"/>
  <c r="V582" i="27"/>
  <c r="R582" i="27"/>
  <c r="U582" i="27"/>
  <c r="V583" i="27"/>
  <c r="R583" i="27"/>
  <c r="U583" i="27"/>
  <c r="V584" i="27"/>
  <c r="R584" i="27"/>
  <c r="U584" i="27"/>
  <c r="V585" i="27"/>
  <c r="R585" i="27"/>
  <c r="U585" i="27"/>
  <c r="V586" i="27"/>
  <c r="R586" i="27"/>
  <c r="U586" i="27"/>
  <c r="V587" i="27"/>
  <c r="R587" i="27"/>
  <c r="U587" i="27"/>
  <c r="V588" i="27"/>
  <c r="R588" i="27"/>
  <c r="U588" i="27"/>
  <c r="V589" i="27"/>
  <c r="R589" i="27"/>
  <c r="U589" i="27"/>
  <c r="V590" i="27"/>
  <c r="R590" i="27"/>
  <c r="U590" i="27"/>
  <c r="V591" i="27"/>
  <c r="R591" i="27"/>
  <c r="U591" i="27"/>
  <c r="V592" i="27"/>
  <c r="R592" i="27"/>
  <c r="U592" i="27"/>
  <c r="V593" i="27"/>
  <c r="R593" i="27"/>
  <c r="U593" i="27"/>
  <c r="V594" i="27"/>
  <c r="R594" i="27"/>
  <c r="U594" i="27"/>
  <c r="V595" i="27"/>
  <c r="R595" i="27"/>
  <c r="U595" i="27"/>
  <c r="V596" i="27"/>
  <c r="R596" i="27"/>
  <c r="U596" i="27"/>
  <c r="V597" i="27"/>
  <c r="R597" i="27"/>
  <c r="U597" i="27"/>
  <c r="V598" i="27"/>
  <c r="R598" i="27"/>
  <c r="U598" i="27"/>
  <c r="V599" i="27"/>
  <c r="R599" i="27"/>
  <c r="U599" i="27"/>
  <c r="V600" i="27"/>
  <c r="R600" i="27"/>
  <c r="U600" i="27"/>
  <c r="V601" i="27"/>
  <c r="R601" i="27"/>
  <c r="U601" i="27"/>
  <c r="V602" i="27"/>
  <c r="R602" i="27"/>
  <c r="U602" i="27"/>
  <c r="V603" i="27"/>
  <c r="R603" i="27"/>
  <c r="U603" i="27"/>
  <c r="V604" i="27"/>
  <c r="R604" i="27"/>
  <c r="U604" i="27"/>
  <c r="V605" i="27"/>
  <c r="R605" i="27"/>
  <c r="U605" i="27"/>
  <c r="I9" i="21"/>
  <c r="I10" i="21"/>
  <c r="I11" i="21"/>
  <c r="I12" i="21"/>
  <c r="I13" i="21"/>
  <c r="I14" i="21"/>
  <c r="I15" i="21"/>
  <c r="I16" i="21"/>
  <c r="I17" i="21"/>
  <c r="I18" i="21"/>
  <c r="I19" i="21"/>
  <c r="I20" i="21"/>
  <c r="I21" i="21"/>
  <c r="I22" i="21"/>
  <c r="I23" i="21"/>
  <c r="I24" i="21"/>
  <c r="I25" i="21"/>
  <c r="I26" i="21"/>
  <c r="I27" i="21"/>
  <c r="I28" i="21"/>
  <c r="I29" i="21"/>
  <c r="I30" i="21"/>
  <c r="I31" i="21"/>
  <c r="I32" i="21"/>
  <c r="I33" i="21"/>
  <c r="I34" i="21"/>
  <c r="I35" i="21"/>
  <c r="I36" i="21"/>
  <c r="I37" i="21"/>
  <c r="I38" i="21"/>
  <c r="I39" i="21"/>
  <c r="I40" i="21"/>
  <c r="I41" i="21"/>
  <c r="I42" i="21"/>
  <c r="I43" i="21"/>
  <c r="I44" i="21"/>
  <c r="I45" i="21"/>
  <c r="I46" i="21"/>
  <c r="I47" i="21"/>
  <c r="I48" i="21"/>
  <c r="I49" i="21"/>
  <c r="I50" i="21"/>
  <c r="I51" i="21"/>
  <c r="I52" i="21"/>
  <c r="I53" i="21"/>
  <c r="I54" i="21"/>
  <c r="I55" i="21"/>
  <c r="I56" i="21"/>
  <c r="I57" i="21"/>
  <c r="I58" i="21"/>
  <c r="I59" i="21"/>
  <c r="I60" i="21"/>
  <c r="I61" i="21"/>
  <c r="I62" i="21"/>
  <c r="I63" i="21"/>
  <c r="I64" i="21"/>
  <c r="I65" i="21"/>
  <c r="I66" i="21"/>
  <c r="I67" i="21"/>
  <c r="I68" i="21"/>
  <c r="I69" i="21"/>
  <c r="I70" i="21"/>
  <c r="I71" i="21"/>
  <c r="I72" i="21"/>
  <c r="I73" i="21"/>
  <c r="I74" i="21"/>
  <c r="I75" i="21"/>
  <c r="I76" i="21"/>
  <c r="I77" i="21"/>
  <c r="I78" i="21"/>
  <c r="I79" i="21"/>
  <c r="I80" i="21"/>
  <c r="I81" i="21"/>
  <c r="I82" i="21"/>
  <c r="I83" i="21"/>
  <c r="I84" i="21"/>
  <c r="I85" i="21"/>
  <c r="I86" i="21"/>
  <c r="I87" i="21"/>
  <c r="I88" i="21"/>
  <c r="I89" i="21"/>
  <c r="I90" i="21"/>
  <c r="I91" i="21"/>
  <c r="I92" i="21"/>
  <c r="I93" i="21"/>
  <c r="I94" i="21"/>
  <c r="I95" i="21"/>
  <c r="I96" i="21"/>
  <c r="I97" i="21"/>
  <c r="I98" i="21"/>
  <c r="I99" i="21"/>
  <c r="I100" i="21"/>
  <c r="I101" i="21"/>
  <c r="I102" i="21"/>
  <c r="I103" i="21"/>
  <c r="I104" i="21"/>
  <c r="I105" i="21"/>
  <c r="I106" i="21"/>
  <c r="I107" i="21"/>
  <c r="I8" i="21"/>
  <c r="I109" i="21"/>
  <c r="I110" i="21"/>
  <c r="I111" i="21"/>
  <c r="I112" i="21"/>
  <c r="I113" i="21"/>
  <c r="I114" i="21"/>
  <c r="I115" i="21"/>
  <c r="I116" i="21"/>
  <c r="I117" i="21"/>
  <c r="I118" i="21"/>
  <c r="I119" i="21"/>
  <c r="I120" i="21"/>
  <c r="I121" i="21"/>
  <c r="I122" i="21"/>
  <c r="I123" i="21"/>
  <c r="I124" i="21"/>
  <c r="I125" i="21"/>
  <c r="I126" i="21"/>
  <c r="I127" i="21"/>
  <c r="I128" i="21"/>
  <c r="I129" i="21"/>
  <c r="I130" i="21"/>
  <c r="I131" i="21"/>
  <c r="I132" i="21"/>
  <c r="I133" i="21"/>
  <c r="I134" i="21"/>
  <c r="I135" i="21"/>
  <c r="I136" i="21"/>
  <c r="I137" i="21"/>
  <c r="I138" i="21"/>
  <c r="I139" i="21"/>
  <c r="I140" i="21"/>
  <c r="I141" i="21"/>
  <c r="I142" i="21"/>
  <c r="I143" i="21"/>
  <c r="I144" i="21"/>
  <c r="I145" i="21"/>
  <c r="I146" i="21"/>
  <c r="I147" i="21"/>
  <c r="I148" i="21"/>
  <c r="I149" i="21"/>
  <c r="I150" i="21"/>
  <c r="I151" i="21"/>
  <c r="I152" i="21"/>
  <c r="I153" i="21"/>
  <c r="I154" i="21"/>
  <c r="I155" i="21"/>
  <c r="I156" i="21"/>
  <c r="I157" i="21"/>
  <c r="I158" i="21"/>
  <c r="I159" i="21"/>
  <c r="I160" i="21"/>
  <c r="I161" i="21"/>
  <c r="I162" i="21"/>
  <c r="I163" i="21"/>
  <c r="I164" i="21"/>
  <c r="I165" i="21"/>
  <c r="I166" i="21"/>
  <c r="I167" i="21"/>
  <c r="I168" i="21"/>
  <c r="I169" i="21"/>
  <c r="I170" i="21"/>
  <c r="I171" i="21"/>
  <c r="I172" i="21"/>
  <c r="I173" i="21"/>
  <c r="I174" i="21"/>
  <c r="I175" i="21"/>
  <c r="I176" i="21"/>
  <c r="I177" i="21"/>
  <c r="I178" i="21"/>
  <c r="I179" i="21"/>
  <c r="I180" i="21"/>
  <c r="I181" i="21"/>
  <c r="I182" i="21"/>
  <c r="I183" i="21"/>
  <c r="I184" i="21"/>
  <c r="I185" i="21"/>
  <c r="I186" i="21"/>
  <c r="I187" i="21"/>
  <c r="I188" i="21"/>
  <c r="I189" i="21"/>
  <c r="I190" i="21"/>
  <c r="I191" i="21"/>
  <c r="I192" i="21"/>
  <c r="I193" i="21"/>
  <c r="I194" i="21"/>
  <c r="I195" i="21"/>
  <c r="I196" i="21"/>
  <c r="I197" i="21"/>
  <c r="I198" i="21"/>
  <c r="I199" i="21"/>
  <c r="I200" i="21"/>
  <c r="I201" i="21"/>
  <c r="I202" i="21"/>
  <c r="I203" i="21"/>
  <c r="I204" i="21"/>
  <c r="I205" i="21"/>
  <c r="I206" i="21"/>
  <c r="I207" i="21"/>
  <c r="I108" i="21"/>
  <c r="I209" i="21"/>
  <c r="I210" i="21"/>
  <c r="I211" i="21"/>
  <c r="I212" i="21"/>
  <c r="I213" i="21"/>
  <c r="I214" i="21"/>
  <c r="I215" i="21"/>
  <c r="I216" i="21"/>
  <c r="I217" i="21"/>
  <c r="I218" i="21"/>
  <c r="I219" i="21"/>
  <c r="I220" i="21"/>
  <c r="I221" i="21"/>
  <c r="I222" i="21"/>
  <c r="I223" i="21"/>
  <c r="I224" i="21"/>
  <c r="I225" i="21"/>
  <c r="I226" i="21"/>
  <c r="I227" i="21"/>
  <c r="I228" i="21"/>
  <c r="I229" i="21"/>
  <c r="I230" i="21"/>
  <c r="I231" i="21"/>
  <c r="I232" i="21"/>
  <c r="I233" i="21"/>
  <c r="I234" i="21"/>
  <c r="I235" i="21"/>
  <c r="I236" i="21"/>
  <c r="I237" i="21"/>
  <c r="I238" i="21"/>
  <c r="I239" i="21"/>
  <c r="I240" i="21"/>
  <c r="I241" i="21"/>
  <c r="I242" i="21"/>
  <c r="I243" i="21"/>
  <c r="I244" i="21"/>
  <c r="I245" i="21"/>
  <c r="I246" i="21"/>
  <c r="I247" i="21"/>
  <c r="I248" i="21"/>
  <c r="I249" i="21"/>
  <c r="I250" i="21"/>
  <c r="I251" i="21"/>
  <c r="I252" i="21"/>
  <c r="I253" i="21"/>
  <c r="I254" i="21"/>
  <c r="I255" i="21"/>
  <c r="I256" i="21"/>
  <c r="I257" i="21"/>
  <c r="I258" i="21"/>
  <c r="I259" i="21"/>
  <c r="I260" i="21"/>
  <c r="I261" i="21"/>
  <c r="I262" i="21"/>
  <c r="I263" i="21"/>
  <c r="I264" i="21"/>
  <c r="I265" i="21"/>
  <c r="I266" i="21"/>
  <c r="I267" i="21"/>
  <c r="I268" i="21"/>
  <c r="I269" i="21"/>
  <c r="I270" i="21"/>
  <c r="I271" i="21"/>
  <c r="I272" i="21"/>
  <c r="I273" i="21"/>
  <c r="I274" i="21"/>
  <c r="I275" i="21"/>
  <c r="I276" i="21"/>
  <c r="I277" i="21"/>
  <c r="I278" i="21"/>
  <c r="I279" i="21"/>
  <c r="I280" i="21"/>
  <c r="I281" i="21"/>
  <c r="I282" i="21"/>
  <c r="I283" i="21"/>
  <c r="I284" i="21"/>
  <c r="I285" i="21"/>
  <c r="I286" i="21"/>
  <c r="I287" i="21"/>
  <c r="I288" i="21"/>
  <c r="I289" i="21"/>
  <c r="I290" i="21"/>
  <c r="I291" i="21"/>
  <c r="I292" i="21"/>
  <c r="I293" i="21"/>
  <c r="I294" i="21"/>
  <c r="I295" i="21"/>
  <c r="I296" i="21"/>
  <c r="I297" i="21"/>
  <c r="I298" i="21"/>
  <c r="I299" i="21"/>
  <c r="I300" i="21"/>
  <c r="I301" i="21"/>
  <c r="I302" i="21"/>
  <c r="I303" i="21"/>
  <c r="I304" i="21"/>
  <c r="I305" i="21"/>
  <c r="I306" i="21"/>
  <c r="I307" i="21"/>
  <c r="I208" i="21"/>
  <c r="I309" i="21"/>
  <c r="I310" i="21"/>
  <c r="I311" i="21"/>
  <c r="I312" i="21"/>
  <c r="I313" i="21"/>
  <c r="I314" i="21"/>
  <c r="I315" i="21"/>
  <c r="I316" i="21"/>
  <c r="I317" i="21"/>
  <c r="I318" i="21"/>
  <c r="I319" i="21"/>
  <c r="I320" i="21"/>
  <c r="I321" i="21"/>
  <c r="I322" i="21"/>
  <c r="I323" i="21"/>
  <c r="I324" i="21"/>
  <c r="I325" i="21"/>
  <c r="I326" i="21"/>
  <c r="I327" i="21"/>
  <c r="I328" i="21"/>
  <c r="I329" i="21"/>
  <c r="I330" i="21"/>
  <c r="I331" i="21"/>
  <c r="I332" i="21"/>
  <c r="I333" i="21"/>
  <c r="I334" i="21"/>
  <c r="I335" i="21"/>
  <c r="I336" i="21"/>
  <c r="I337" i="21"/>
  <c r="I338" i="21"/>
  <c r="I339" i="21"/>
  <c r="I340" i="21"/>
  <c r="I341" i="21"/>
  <c r="I342" i="21"/>
  <c r="I343" i="21"/>
  <c r="I344" i="21"/>
  <c r="I345" i="21"/>
  <c r="I346" i="21"/>
  <c r="I347" i="21"/>
  <c r="I348" i="21"/>
  <c r="I349" i="21"/>
  <c r="I350" i="21"/>
  <c r="I351" i="21"/>
  <c r="I352" i="21"/>
  <c r="I353" i="21"/>
  <c r="I354" i="21"/>
  <c r="I355" i="21"/>
  <c r="I356" i="21"/>
  <c r="I357" i="21"/>
  <c r="I358" i="21"/>
  <c r="I359" i="21"/>
  <c r="I360" i="21"/>
  <c r="I361" i="21"/>
  <c r="I362" i="21"/>
  <c r="I363" i="21"/>
  <c r="I364" i="21"/>
  <c r="I365" i="21"/>
  <c r="I366" i="21"/>
  <c r="I367" i="21"/>
  <c r="I368" i="21"/>
  <c r="I369" i="21"/>
  <c r="I370" i="21"/>
  <c r="I371" i="21"/>
  <c r="I372" i="21"/>
  <c r="I373" i="21"/>
  <c r="I374" i="21"/>
  <c r="I375" i="21"/>
  <c r="I376" i="21"/>
  <c r="I377" i="21"/>
  <c r="I378" i="21"/>
  <c r="I379" i="21"/>
  <c r="I380" i="21"/>
  <c r="I381" i="21"/>
  <c r="I382" i="21"/>
  <c r="I383" i="21"/>
  <c r="I384" i="21"/>
  <c r="I385" i="21"/>
  <c r="I386" i="21"/>
  <c r="I387" i="21"/>
  <c r="I388" i="21"/>
  <c r="I389" i="21"/>
  <c r="I390" i="21"/>
  <c r="I391" i="21"/>
  <c r="I392" i="21"/>
  <c r="I393" i="21"/>
  <c r="I394" i="21"/>
  <c r="I395" i="21"/>
  <c r="I396" i="21"/>
  <c r="I397" i="21"/>
  <c r="I398" i="21"/>
  <c r="I399" i="21"/>
  <c r="I400" i="21"/>
  <c r="I401" i="21"/>
  <c r="I402" i="21"/>
  <c r="I403" i="21"/>
  <c r="I404" i="21"/>
  <c r="I405" i="21"/>
  <c r="I406" i="21"/>
  <c r="I407" i="21"/>
  <c r="I308" i="21"/>
  <c r="I409" i="21"/>
  <c r="I410" i="21"/>
  <c r="I411" i="21"/>
  <c r="I412" i="21"/>
  <c r="I413" i="21"/>
  <c r="I414" i="21"/>
  <c r="I415" i="21"/>
  <c r="I416" i="21"/>
  <c r="I417" i="21"/>
  <c r="I418" i="21"/>
  <c r="I419" i="21"/>
  <c r="I420" i="21"/>
  <c r="I421" i="21"/>
  <c r="I422" i="21"/>
  <c r="I423" i="21"/>
  <c r="I424" i="21"/>
  <c r="I425" i="21"/>
  <c r="I426" i="21"/>
  <c r="I427" i="21"/>
  <c r="I428" i="21"/>
  <c r="I429" i="21"/>
  <c r="I430" i="21"/>
  <c r="I431" i="21"/>
  <c r="I432" i="21"/>
  <c r="I433" i="21"/>
  <c r="I434" i="21"/>
  <c r="I435" i="21"/>
  <c r="I436" i="21"/>
  <c r="I437" i="21"/>
  <c r="I438" i="21"/>
  <c r="I439" i="21"/>
  <c r="I440" i="21"/>
  <c r="I441" i="21"/>
  <c r="I442" i="21"/>
  <c r="I443" i="21"/>
  <c r="I444" i="21"/>
  <c r="I445" i="21"/>
  <c r="I446" i="21"/>
  <c r="I447" i="21"/>
  <c r="I448" i="21"/>
  <c r="I449" i="21"/>
  <c r="I450" i="21"/>
  <c r="I451" i="21"/>
  <c r="I452" i="21"/>
  <c r="I453" i="21"/>
  <c r="I454" i="21"/>
  <c r="I455" i="21"/>
  <c r="I456" i="21"/>
  <c r="I457" i="21"/>
  <c r="I458" i="21"/>
  <c r="I459" i="21"/>
  <c r="I460" i="21"/>
  <c r="I461" i="21"/>
  <c r="I462" i="21"/>
  <c r="I463" i="21"/>
  <c r="I464" i="21"/>
  <c r="I465" i="21"/>
  <c r="I466" i="21"/>
  <c r="I467" i="21"/>
  <c r="I468" i="21"/>
  <c r="I469" i="21"/>
  <c r="I470" i="21"/>
  <c r="I471" i="21"/>
  <c r="I472" i="21"/>
  <c r="I473" i="21"/>
  <c r="I474" i="21"/>
  <c r="I475" i="21"/>
  <c r="I476" i="21"/>
  <c r="I477" i="21"/>
  <c r="I478" i="21"/>
  <c r="I479" i="21"/>
  <c r="I480" i="21"/>
  <c r="I481" i="21"/>
  <c r="I482" i="21"/>
  <c r="I483" i="21"/>
  <c r="I484" i="21"/>
  <c r="I485" i="21"/>
  <c r="I486" i="21"/>
  <c r="I487" i="21"/>
  <c r="I488" i="21"/>
  <c r="I489" i="21"/>
  <c r="I490" i="21"/>
  <c r="I491" i="21"/>
  <c r="I492" i="21"/>
  <c r="I493" i="21"/>
  <c r="I494" i="21"/>
  <c r="I495" i="21"/>
  <c r="I496" i="21"/>
  <c r="I497" i="21"/>
  <c r="I498" i="21"/>
  <c r="I499" i="21"/>
  <c r="I500" i="21"/>
  <c r="I501" i="21"/>
  <c r="I502" i="21"/>
  <c r="I503" i="21"/>
  <c r="I504" i="21"/>
  <c r="I505" i="21"/>
  <c r="I506" i="21"/>
  <c r="I507" i="21"/>
  <c r="I408" i="21"/>
  <c r="I509" i="21"/>
  <c r="I510" i="21"/>
  <c r="I511" i="21"/>
  <c r="I512" i="21"/>
  <c r="I513" i="21"/>
  <c r="I514" i="21"/>
  <c r="I515" i="21"/>
  <c r="I516" i="21"/>
  <c r="I517" i="21"/>
  <c r="I518" i="21"/>
  <c r="I519" i="21"/>
  <c r="I520" i="21"/>
  <c r="I521" i="21"/>
  <c r="I522" i="21"/>
  <c r="I523" i="21"/>
  <c r="I524" i="21"/>
  <c r="I525" i="21"/>
  <c r="I526" i="21"/>
  <c r="I527" i="21"/>
  <c r="I528" i="21"/>
  <c r="I529" i="21"/>
  <c r="I530" i="21"/>
  <c r="I531" i="21"/>
  <c r="I532" i="21"/>
  <c r="I533" i="21"/>
  <c r="I534" i="21"/>
  <c r="I535" i="21"/>
  <c r="I536" i="21"/>
  <c r="I537" i="21"/>
  <c r="I538" i="21"/>
  <c r="I539" i="21"/>
  <c r="I540" i="21"/>
  <c r="I541" i="21"/>
  <c r="I542" i="21"/>
  <c r="I543" i="21"/>
  <c r="I544" i="21"/>
  <c r="I545" i="21"/>
  <c r="I546" i="21"/>
  <c r="I547" i="21"/>
  <c r="I548" i="21"/>
  <c r="I549" i="21"/>
  <c r="I550" i="21"/>
  <c r="I551" i="21"/>
  <c r="I552" i="21"/>
  <c r="I553" i="21"/>
  <c r="I554" i="21"/>
  <c r="I555" i="21"/>
  <c r="I556" i="21"/>
  <c r="I557" i="21"/>
  <c r="I558" i="21"/>
  <c r="I559" i="21"/>
  <c r="I560" i="21"/>
  <c r="I561" i="21"/>
  <c r="I562" i="21"/>
  <c r="I563" i="21"/>
  <c r="I564" i="21"/>
  <c r="I565" i="21"/>
  <c r="I566" i="21"/>
  <c r="I567" i="21"/>
  <c r="I568" i="21"/>
  <c r="I569" i="21"/>
  <c r="I570" i="21"/>
  <c r="I571" i="21"/>
  <c r="I572" i="21"/>
  <c r="I573" i="21"/>
  <c r="I574" i="21"/>
  <c r="I575" i="21"/>
  <c r="I576" i="21"/>
  <c r="I577" i="21"/>
  <c r="I578" i="21"/>
  <c r="I579" i="21"/>
  <c r="I580" i="21"/>
  <c r="I581" i="21"/>
  <c r="I582" i="21"/>
  <c r="I583" i="21"/>
  <c r="I584" i="21"/>
  <c r="I585" i="21"/>
  <c r="I586" i="21"/>
  <c r="I587" i="21"/>
  <c r="I588" i="21"/>
  <c r="I589" i="21"/>
  <c r="I590" i="21"/>
  <c r="I591" i="21"/>
  <c r="I592" i="21"/>
  <c r="I593" i="21"/>
  <c r="I594" i="21"/>
  <c r="I595" i="21"/>
  <c r="I596" i="21"/>
  <c r="I597" i="21"/>
  <c r="I598" i="21"/>
  <c r="I599" i="21"/>
  <c r="I600" i="21"/>
  <c r="I601" i="21"/>
  <c r="I602" i="21"/>
  <c r="I603" i="21"/>
  <c r="I604" i="21"/>
  <c r="I605" i="21"/>
  <c r="I606" i="21"/>
  <c r="I607" i="21"/>
  <c r="I508" i="21"/>
  <c r="I609" i="21"/>
  <c r="I610" i="21"/>
  <c r="I611" i="21"/>
  <c r="I612" i="21"/>
  <c r="I613" i="21"/>
  <c r="I614" i="21"/>
  <c r="I615" i="21"/>
  <c r="I616" i="21"/>
  <c r="I617" i="21"/>
  <c r="I618" i="21"/>
  <c r="I619" i="21"/>
  <c r="I620" i="21"/>
  <c r="I621" i="21"/>
  <c r="I622" i="21"/>
  <c r="I623" i="21"/>
  <c r="I624" i="21"/>
  <c r="I625" i="21"/>
  <c r="I626" i="21"/>
  <c r="I627" i="21"/>
  <c r="I628" i="21"/>
  <c r="I629" i="21"/>
  <c r="I630" i="21"/>
  <c r="I631" i="21"/>
  <c r="I632" i="21"/>
  <c r="I633" i="21"/>
  <c r="I634" i="21"/>
  <c r="I635" i="21"/>
  <c r="I636" i="21"/>
  <c r="I637" i="21"/>
  <c r="I638" i="21"/>
  <c r="I639" i="21"/>
  <c r="I640" i="21"/>
  <c r="I641" i="21"/>
  <c r="I642" i="21"/>
  <c r="I643" i="21"/>
  <c r="I644" i="21"/>
  <c r="I645" i="21"/>
  <c r="I646" i="21"/>
  <c r="I647" i="21"/>
  <c r="I648" i="21"/>
  <c r="I649" i="21"/>
  <c r="I650" i="21"/>
  <c r="I651" i="21"/>
  <c r="I652" i="21"/>
  <c r="I653" i="21"/>
  <c r="I654" i="21"/>
  <c r="I655" i="21"/>
  <c r="I656" i="21"/>
  <c r="I657" i="21"/>
  <c r="I658" i="21"/>
  <c r="I659" i="21"/>
  <c r="I660" i="21"/>
  <c r="I661" i="21"/>
  <c r="I662" i="21"/>
  <c r="I663" i="21"/>
  <c r="I664" i="21"/>
  <c r="I665" i="21"/>
  <c r="I666" i="21"/>
  <c r="I667" i="21"/>
  <c r="I668" i="21"/>
  <c r="I669" i="21"/>
  <c r="I670" i="21"/>
  <c r="I671" i="21"/>
  <c r="I672" i="21"/>
  <c r="I673" i="21"/>
  <c r="I674" i="21"/>
  <c r="I675" i="21"/>
  <c r="I676" i="21"/>
  <c r="I677" i="21"/>
  <c r="I678" i="21"/>
  <c r="I679" i="21"/>
  <c r="I680" i="21"/>
  <c r="I681" i="21"/>
  <c r="I682" i="21"/>
  <c r="I683" i="21"/>
  <c r="I684" i="21"/>
  <c r="I685" i="21"/>
  <c r="I686" i="21"/>
  <c r="I687" i="21"/>
  <c r="I688" i="21"/>
  <c r="I689" i="21"/>
  <c r="I690" i="21"/>
  <c r="I691" i="21"/>
  <c r="I692" i="21"/>
  <c r="I693" i="21"/>
  <c r="I694" i="21"/>
  <c r="I695" i="21"/>
  <c r="I696" i="21"/>
  <c r="I697" i="21"/>
  <c r="I698" i="21"/>
  <c r="I699" i="21"/>
  <c r="I700" i="21"/>
  <c r="I701" i="21"/>
  <c r="I702" i="21"/>
  <c r="I703" i="21"/>
  <c r="I704" i="21"/>
  <c r="I705" i="21"/>
  <c r="I706" i="21"/>
  <c r="I707" i="21"/>
  <c r="I608" i="21"/>
  <c r="I709" i="21"/>
  <c r="I710" i="21"/>
  <c r="I711" i="21"/>
  <c r="I712" i="21"/>
  <c r="I713" i="21"/>
  <c r="I714" i="21"/>
  <c r="I715" i="21"/>
  <c r="I716" i="21"/>
  <c r="I717" i="21"/>
  <c r="I718" i="21"/>
  <c r="I719" i="21"/>
  <c r="I720" i="21"/>
  <c r="I721" i="21"/>
  <c r="I722" i="21"/>
  <c r="I723" i="21"/>
  <c r="I724" i="21"/>
  <c r="I725" i="21"/>
  <c r="I726" i="21"/>
  <c r="I727" i="21"/>
  <c r="I728" i="21"/>
  <c r="I729" i="21"/>
  <c r="I730" i="21"/>
  <c r="I731" i="21"/>
  <c r="I732" i="21"/>
  <c r="I733" i="21"/>
  <c r="I734" i="21"/>
  <c r="I735" i="21"/>
  <c r="I736" i="21"/>
  <c r="I737" i="21"/>
  <c r="I738" i="21"/>
  <c r="I739" i="21"/>
  <c r="I740" i="21"/>
  <c r="I741" i="21"/>
  <c r="I742" i="21"/>
  <c r="I743" i="21"/>
  <c r="I744" i="21"/>
  <c r="I745" i="21"/>
  <c r="I746" i="21"/>
  <c r="I747" i="21"/>
  <c r="I748" i="21"/>
  <c r="I749" i="21"/>
  <c r="I750" i="21"/>
  <c r="I751" i="21"/>
  <c r="I752" i="21"/>
  <c r="I753" i="21"/>
  <c r="I754" i="21"/>
  <c r="I755" i="21"/>
  <c r="I756" i="21"/>
  <c r="I757" i="21"/>
  <c r="I758" i="21"/>
  <c r="I759" i="21"/>
  <c r="I760" i="21"/>
  <c r="I761" i="21"/>
  <c r="I762" i="21"/>
  <c r="I763" i="21"/>
  <c r="I764" i="21"/>
  <c r="I765" i="21"/>
  <c r="I766" i="21"/>
  <c r="I767" i="21"/>
  <c r="I768" i="21"/>
  <c r="I769" i="21"/>
  <c r="I770" i="21"/>
  <c r="I771" i="21"/>
  <c r="I772" i="21"/>
  <c r="I773" i="21"/>
  <c r="I774" i="21"/>
  <c r="I775" i="21"/>
  <c r="I776" i="21"/>
  <c r="I777" i="21"/>
  <c r="I778" i="21"/>
  <c r="I779" i="21"/>
  <c r="I780" i="21"/>
  <c r="I781" i="21"/>
  <c r="I782" i="21"/>
  <c r="I783" i="21"/>
  <c r="I784" i="21"/>
  <c r="I785" i="21"/>
  <c r="I786" i="21"/>
  <c r="I787" i="21"/>
  <c r="I788" i="21"/>
  <c r="I789" i="21"/>
  <c r="I790" i="21"/>
  <c r="I791" i="21"/>
  <c r="I792" i="21"/>
  <c r="I793" i="21"/>
  <c r="I794" i="21"/>
  <c r="I795" i="21"/>
  <c r="I796" i="21"/>
  <c r="I797" i="21"/>
  <c r="I798" i="21"/>
  <c r="I799" i="21"/>
  <c r="I800" i="21"/>
  <c r="I801" i="21"/>
  <c r="I802" i="21"/>
  <c r="I803" i="21"/>
  <c r="I804" i="21"/>
  <c r="I805" i="21"/>
  <c r="I806" i="21"/>
  <c r="I807" i="21"/>
  <c r="I708" i="21"/>
  <c r="I6" i="21"/>
  <c r="V5" i="28"/>
  <c r="R5" i="28"/>
  <c r="U5" i="28"/>
  <c r="V6" i="28"/>
  <c r="R6" i="28"/>
  <c r="U6" i="28"/>
  <c r="V7" i="28"/>
  <c r="R7" i="28"/>
  <c r="U7" i="28"/>
  <c r="V8" i="28"/>
  <c r="R8" i="28"/>
  <c r="U8" i="28"/>
  <c r="V9" i="28"/>
  <c r="R9" i="28"/>
  <c r="U9" i="28"/>
  <c r="V10" i="28"/>
  <c r="R10" i="28"/>
  <c r="U10" i="28"/>
  <c r="V11" i="28"/>
  <c r="R11" i="28"/>
  <c r="U11" i="28"/>
  <c r="V12" i="28"/>
  <c r="R12" i="28"/>
  <c r="U12" i="28"/>
  <c r="V13" i="28"/>
  <c r="R13" i="28"/>
  <c r="U13" i="28"/>
  <c r="V14" i="28"/>
  <c r="R14" i="28"/>
  <c r="U14" i="28"/>
  <c r="V15" i="28"/>
  <c r="R15" i="28"/>
  <c r="U15" i="28"/>
  <c r="V16" i="28"/>
  <c r="R16" i="28"/>
  <c r="U16" i="28"/>
  <c r="V17" i="28"/>
  <c r="R17" i="28"/>
  <c r="U17" i="28"/>
  <c r="V18" i="28"/>
  <c r="R18" i="28"/>
  <c r="U18" i="28"/>
  <c r="V19" i="28"/>
  <c r="R19" i="28"/>
  <c r="U19" i="28"/>
  <c r="V20" i="28"/>
  <c r="R20" i="28"/>
  <c r="U20" i="28"/>
  <c r="V21" i="28"/>
  <c r="R21" i="28"/>
  <c r="U21" i="28"/>
  <c r="V22" i="28"/>
  <c r="R22" i="28"/>
  <c r="U22" i="28"/>
  <c r="V23" i="28"/>
  <c r="R23" i="28"/>
  <c r="U23" i="28"/>
  <c r="V24" i="28"/>
  <c r="R24" i="28"/>
  <c r="U24" i="28"/>
  <c r="V25" i="28"/>
  <c r="R25" i="28"/>
  <c r="U25" i="28"/>
  <c r="V26" i="28"/>
  <c r="R26" i="28"/>
  <c r="U26" i="28"/>
  <c r="V27" i="28"/>
  <c r="R27" i="28"/>
  <c r="U27" i="28"/>
  <c r="V28" i="28"/>
  <c r="R28" i="28"/>
  <c r="U28" i="28"/>
  <c r="V29" i="28"/>
  <c r="R29" i="28"/>
  <c r="U29" i="28"/>
  <c r="V30" i="28"/>
  <c r="R30" i="28"/>
  <c r="U30" i="28"/>
  <c r="V31" i="28"/>
  <c r="R31" i="28"/>
  <c r="U31" i="28"/>
  <c r="V32" i="28"/>
  <c r="R32" i="28"/>
  <c r="U32" i="28"/>
  <c r="V33" i="28"/>
  <c r="R33" i="28"/>
  <c r="U33" i="28"/>
  <c r="V34" i="28"/>
  <c r="R34" i="28"/>
  <c r="U34" i="28"/>
  <c r="V35" i="28"/>
  <c r="R35" i="28"/>
  <c r="U35" i="28"/>
  <c r="V36" i="28"/>
  <c r="R36" i="28"/>
  <c r="U36" i="28"/>
  <c r="V37" i="28"/>
  <c r="R37" i="28"/>
  <c r="U37" i="28"/>
  <c r="V38" i="28"/>
  <c r="R38" i="28"/>
  <c r="U38" i="28"/>
  <c r="V39" i="28"/>
  <c r="R39" i="28"/>
  <c r="U39" i="28"/>
  <c r="V40" i="28"/>
  <c r="R40" i="28"/>
  <c r="U40" i="28"/>
  <c r="V41" i="28"/>
  <c r="R41" i="28"/>
  <c r="U41" i="28"/>
  <c r="V42" i="28"/>
  <c r="R42" i="28"/>
  <c r="U42" i="28"/>
  <c r="V43" i="28"/>
  <c r="R43" i="28"/>
  <c r="U43" i="28"/>
  <c r="V44" i="28"/>
  <c r="R44" i="28"/>
  <c r="U44" i="28"/>
  <c r="V45" i="28"/>
  <c r="R45" i="28"/>
  <c r="U45" i="28"/>
  <c r="V46" i="28"/>
  <c r="R46" i="28"/>
  <c r="U46" i="28"/>
  <c r="V47" i="28"/>
  <c r="R47" i="28"/>
  <c r="U47" i="28"/>
  <c r="V48" i="28"/>
  <c r="R48" i="28"/>
  <c r="U48" i="28"/>
  <c r="V49" i="28"/>
  <c r="R49" i="28"/>
  <c r="U49" i="28"/>
  <c r="V50" i="28"/>
  <c r="R50" i="28"/>
  <c r="U50" i="28"/>
  <c r="V51" i="28"/>
  <c r="R51" i="28"/>
  <c r="U51" i="28"/>
  <c r="V52" i="28"/>
  <c r="R52" i="28"/>
  <c r="U52" i="28"/>
  <c r="V53" i="28"/>
  <c r="R53" i="28"/>
  <c r="U53" i="28"/>
  <c r="V54" i="28"/>
  <c r="R54" i="28"/>
  <c r="U54" i="28"/>
  <c r="V55" i="28"/>
  <c r="R55" i="28"/>
  <c r="U55" i="28"/>
  <c r="V56" i="28"/>
  <c r="R56" i="28"/>
  <c r="U56" i="28"/>
  <c r="V57" i="28"/>
  <c r="R57" i="28"/>
  <c r="U57" i="28"/>
  <c r="V58" i="28"/>
  <c r="R58" i="28"/>
  <c r="U58" i="28"/>
  <c r="V59" i="28"/>
  <c r="R59" i="28"/>
  <c r="U59" i="28"/>
  <c r="V60" i="28"/>
  <c r="R60" i="28"/>
  <c r="U60" i="28"/>
  <c r="V61" i="28"/>
  <c r="R61" i="28"/>
  <c r="U61" i="28"/>
  <c r="V62" i="28"/>
  <c r="R62" i="28"/>
  <c r="U62" i="28"/>
  <c r="V63" i="28"/>
  <c r="R63" i="28"/>
  <c r="U63" i="28"/>
  <c r="V64" i="28"/>
  <c r="R64" i="28"/>
  <c r="U64" i="28"/>
  <c r="V65" i="28"/>
  <c r="R65" i="28"/>
  <c r="U65" i="28"/>
  <c r="V66" i="28"/>
  <c r="R66" i="28"/>
  <c r="U66" i="28"/>
  <c r="V67" i="28"/>
  <c r="R67" i="28"/>
  <c r="U67" i="28"/>
  <c r="V68" i="28"/>
  <c r="R68" i="28"/>
  <c r="U68" i="28"/>
  <c r="V69" i="28"/>
  <c r="R69" i="28"/>
  <c r="U69" i="28"/>
  <c r="V70" i="28"/>
  <c r="R70" i="28"/>
  <c r="U70" i="28"/>
  <c r="V71" i="28"/>
  <c r="R71" i="28"/>
  <c r="U71" i="28"/>
  <c r="V72" i="28"/>
  <c r="R72" i="28"/>
  <c r="U72" i="28"/>
  <c r="V73" i="28"/>
  <c r="R73" i="28"/>
  <c r="U73" i="28"/>
  <c r="V74" i="28"/>
  <c r="R74" i="28"/>
  <c r="U74" i="28"/>
  <c r="V75" i="28"/>
  <c r="R75" i="28"/>
  <c r="U75" i="28"/>
  <c r="V76" i="28"/>
  <c r="R76" i="28"/>
  <c r="U76" i="28"/>
  <c r="V77" i="28"/>
  <c r="R77" i="28"/>
  <c r="U77" i="28"/>
  <c r="V78" i="28"/>
  <c r="R78" i="28"/>
  <c r="U78" i="28"/>
  <c r="V79" i="28"/>
  <c r="R79" i="28"/>
  <c r="U79" i="28"/>
  <c r="V80" i="28"/>
  <c r="R80" i="28"/>
  <c r="U80" i="28"/>
  <c r="V81" i="28"/>
  <c r="R81" i="28"/>
  <c r="U81" i="28"/>
  <c r="V82" i="28"/>
  <c r="R82" i="28"/>
  <c r="U82" i="28"/>
  <c r="V83" i="28"/>
  <c r="R83" i="28"/>
  <c r="U83" i="28"/>
  <c r="V84" i="28"/>
  <c r="R84" i="28"/>
  <c r="U84" i="28"/>
  <c r="V85" i="28"/>
  <c r="R85" i="28"/>
  <c r="U85" i="28"/>
  <c r="V86" i="28"/>
  <c r="R86" i="28"/>
  <c r="U86" i="28"/>
  <c r="V87" i="28"/>
  <c r="R87" i="28"/>
  <c r="U87" i="28"/>
  <c r="V88" i="28"/>
  <c r="R88" i="28"/>
  <c r="U88" i="28"/>
  <c r="V89" i="28"/>
  <c r="R89" i="28"/>
  <c r="U89" i="28"/>
  <c r="V90" i="28"/>
  <c r="R90" i="28"/>
  <c r="U90" i="28"/>
  <c r="V91" i="28"/>
  <c r="R91" i="28"/>
  <c r="U91" i="28"/>
  <c r="V92" i="28"/>
  <c r="R92" i="28"/>
  <c r="U92" i="28"/>
  <c r="V93" i="28"/>
  <c r="R93" i="28"/>
  <c r="U93" i="28"/>
  <c r="V94" i="28"/>
  <c r="R94" i="28"/>
  <c r="U94" i="28"/>
  <c r="V95" i="28"/>
  <c r="R95" i="28"/>
  <c r="U95" i="28"/>
  <c r="V96" i="28"/>
  <c r="R96" i="28"/>
  <c r="U96" i="28"/>
  <c r="V97" i="28"/>
  <c r="R97" i="28"/>
  <c r="U97" i="28"/>
  <c r="V98" i="28"/>
  <c r="R98" i="28"/>
  <c r="U98" i="28"/>
  <c r="V99" i="28"/>
  <c r="R99" i="28"/>
  <c r="U99" i="28"/>
  <c r="V100" i="28"/>
  <c r="R100" i="28"/>
  <c r="U100" i="28"/>
  <c r="V101" i="28"/>
  <c r="R101" i="28"/>
  <c r="U101" i="28"/>
  <c r="V102" i="28"/>
  <c r="R102" i="28"/>
  <c r="U102" i="28"/>
  <c r="V103" i="28"/>
  <c r="R103" i="28"/>
  <c r="U103" i="28"/>
  <c r="V104" i="28"/>
  <c r="R104" i="28"/>
  <c r="U104" i="28"/>
  <c r="V105" i="28"/>
  <c r="R105" i="28"/>
  <c r="U105" i="28"/>
  <c r="V106" i="28"/>
  <c r="R106" i="28"/>
  <c r="U106" i="28"/>
  <c r="V107" i="28"/>
  <c r="R107" i="28"/>
  <c r="U107" i="28"/>
  <c r="V108" i="28"/>
  <c r="R108" i="28"/>
  <c r="U108" i="28"/>
  <c r="V109" i="28"/>
  <c r="R109" i="28"/>
  <c r="U109" i="28"/>
  <c r="V110" i="28"/>
  <c r="R110" i="28"/>
  <c r="U110" i="28"/>
  <c r="V111" i="28"/>
  <c r="R111" i="28"/>
  <c r="U111" i="28"/>
  <c r="V112" i="28"/>
  <c r="R112" i="28"/>
  <c r="U112" i="28"/>
  <c r="V113" i="28"/>
  <c r="R113" i="28"/>
  <c r="U113" i="28"/>
  <c r="V114" i="28"/>
  <c r="R114" i="28"/>
  <c r="U114" i="28"/>
  <c r="V115" i="28"/>
  <c r="R115" i="28"/>
  <c r="U115" i="28"/>
  <c r="V116" i="28"/>
  <c r="R116" i="28"/>
  <c r="U116" i="28"/>
  <c r="V117" i="28"/>
  <c r="R117" i="28"/>
  <c r="U117" i="28"/>
  <c r="V118" i="28"/>
  <c r="R118" i="28"/>
  <c r="U118" i="28"/>
  <c r="V119" i="28"/>
  <c r="R119" i="28"/>
  <c r="U119" i="28"/>
  <c r="V120" i="28"/>
  <c r="R120" i="28"/>
  <c r="U120" i="28"/>
  <c r="V121" i="28"/>
  <c r="R121" i="28"/>
  <c r="U121" i="28"/>
  <c r="V122" i="28"/>
  <c r="R122" i="28"/>
  <c r="U122" i="28"/>
  <c r="V123" i="28"/>
  <c r="R123" i="28"/>
  <c r="U123" i="28"/>
  <c r="V124" i="28"/>
  <c r="R124" i="28"/>
  <c r="U124" i="28"/>
  <c r="V125" i="28"/>
  <c r="R125" i="28"/>
  <c r="U125" i="28"/>
  <c r="V126" i="28"/>
  <c r="R126" i="28"/>
  <c r="U126" i="28"/>
  <c r="V127" i="28"/>
  <c r="R127" i="28"/>
  <c r="U127" i="28"/>
  <c r="V128" i="28"/>
  <c r="R128" i="28"/>
  <c r="U128" i="28"/>
  <c r="V129" i="28"/>
  <c r="R129" i="28"/>
  <c r="U129" i="28"/>
  <c r="V130" i="28"/>
  <c r="R130" i="28"/>
  <c r="U130" i="28"/>
  <c r="V131" i="28"/>
  <c r="R131" i="28"/>
  <c r="U131" i="28"/>
  <c r="V132" i="28"/>
  <c r="R132" i="28"/>
  <c r="U132" i="28"/>
  <c r="V133" i="28"/>
  <c r="R133" i="28"/>
  <c r="U133" i="28"/>
  <c r="V134" i="28"/>
  <c r="R134" i="28"/>
  <c r="U134" i="28"/>
  <c r="V135" i="28"/>
  <c r="R135" i="28"/>
  <c r="U135" i="28"/>
  <c r="V136" i="28"/>
  <c r="R136" i="28"/>
  <c r="U136" i="28"/>
  <c r="V137" i="28"/>
  <c r="R137" i="28"/>
  <c r="U137" i="28"/>
  <c r="V138" i="28"/>
  <c r="R138" i="28"/>
  <c r="U138" i="28"/>
  <c r="V139" i="28"/>
  <c r="R139" i="28"/>
  <c r="U139" i="28"/>
  <c r="V140" i="28"/>
  <c r="R140" i="28"/>
  <c r="U140" i="28"/>
  <c r="V141" i="28"/>
  <c r="R141" i="28"/>
  <c r="U141" i="28"/>
  <c r="V142" i="28"/>
  <c r="R142" i="28"/>
  <c r="U142" i="28"/>
  <c r="V143" i="28"/>
  <c r="R143" i="28"/>
  <c r="U143" i="28"/>
  <c r="V144" i="28"/>
  <c r="R144" i="28"/>
  <c r="U144" i="28"/>
  <c r="V145" i="28"/>
  <c r="R145" i="28"/>
  <c r="U145" i="28"/>
  <c r="V146" i="28"/>
  <c r="R146" i="28"/>
  <c r="U146" i="28"/>
  <c r="V147" i="28"/>
  <c r="R147" i="28"/>
  <c r="U147" i="28"/>
  <c r="V148" i="28"/>
  <c r="R148" i="28"/>
  <c r="U148" i="28"/>
  <c r="V149" i="28"/>
  <c r="R149" i="28"/>
  <c r="U149" i="28"/>
  <c r="V150" i="28"/>
  <c r="R150" i="28"/>
  <c r="U150" i="28"/>
  <c r="V151" i="28"/>
  <c r="R151" i="28"/>
  <c r="U151" i="28"/>
  <c r="V152" i="28"/>
  <c r="R152" i="28"/>
  <c r="U152" i="28"/>
  <c r="V153" i="28"/>
  <c r="R153" i="28"/>
  <c r="U153" i="28"/>
  <c r="V154" i="28"/>
  <c r="R154" i="28"/>
  <c r="U154" i="28"/>
  <c r="V155" i="28"/>
  <c r="R155" i="28"/>
  <c r="U155" i="28"/>
  <c r="V156" i="28"/>
  <c r="R156" i="28"/>
  <c r="U156" i="28"/>
  <c r="V157" i="28"/>
  <c r="R157" i="28"/>
  <c r="U157" i="28"/>
  <c r="V158" i="28"/>
  <c r="R158" i="28"/>
  <c r="U158" i="28"/>
  <c r="V159" i="28"/>
  <c r="R159" i="28"/>
  <c r="U159" i="28"/>
  <c r="V160" i="28"/>
  <c r="R160" i="28"/>
  <c r="U160" i="28"/>
  <c r="V161" i="28"/>
  <c r="R161" i="28"/>
  <c r="U161" i="28"/>
  <c r="V162" i="28"/>
  <c r="R162" i="28"/>
  <c r="U162" i="28"/>
  <c r="V163" i="28"/>
  <c r="R163" i="28"/>
  <c r="U163" i="28"/>
  <c r="V164" i="28"/>
  <c r="R164" i="28"/>
  <c r="U164" i="28"/>
  <c r="V165" i="28"/>
  <c r="R165" i="28"/>
  <c r="U165" i="28"/>
  <c r="V166" i="28"/>
  <c r="R166" i="28"/>
  <c r="U166" i="28"/>
  <c r="V167" i="28"/>
  <c r="R167" i="28"/>
  <c r="U167" i="28"/>
  <c r="V168" i="28"/>
  <c r="R168" i="28"/>
  <c r="U168" i="28"/>
  <c r="V169" i="28"/>
  <c r="R169" i="28"/>
  <c r="U169" i="28"/>
  <c r="V170" i="28"/>
  <c r="R170" i="28"/>
  <c r="U170" i="28"/>
  <c r="V171" i="28"/>
  <c r="R171" i="28"/>
  <c r="U171" i="28"/>
  <c r="V172" i="28"/>
  <c r="R172" i="28"/>
  <c r="U172" i="28"/>
  <c r="V173" i="28"/>
  <c r="R173" i="28"/>
  <c r="U173" i="28"/>
  <c r="V174" i="28"/>
  <c r="R174" i="28"/>
  <c r="U174" i="28"/>
  <c r="V175" i="28"/>
  <c r="R175" i="28"/>
  <c r="U175" i="28"/>
  <c r="V176" i="28"/>
  <c r="R176" i="28"/>
  <c r="U176" i="28"/>
  <c r="V177" i="28"/>
  <c r="R177" i="28"/>
  <c r="U177" i="28"/>
  <c r="V178" i="28"/>
  <c r="R178" i="28"/>
  <c r="U178" i="28"/>
  <c r="V179" i="28"/>
  <c r="R179" i="28"/>
  <c r="U179" i="28"/>
  <c r="V180" i="28"/>
  <c r="R180" i="28"/>
  <c r="U180" i="28"/>
  <c r="V181" i="28"/>
  <c r="R181" i="28"/>
  <c r="U181" i="28"/>
  <c r="V182" i="28"/>
  <c r="R182" i="28"/>
  <c r="U182" i="28"/>
  <c r="V183" i="28"/>
  <c r="R183" i="28"/>
  <c r="U183" i="28"/>
  <c r="V184" i="28"/>
  <c r="R184" i="28"/>
  <c r="U184" i="28"/>
  <c r="V185" i="28"/>
  <c r="R185" i="28"/>
  <c r="U185" i="28"/>
  <c r="V186" i="28"/>
  <c r="R186" i="28"/>
  <c r="U186" i="28"/>
  <c r="V187" i="28"/>
  <c r="R187" i="28"/>
  <c r="U187" i="28"/>
  <c r="V188" i="28"/>
  <c r="R188" i="28"/>
  <c r="U188" i="28"/>
  <c r="V189" i="28"/>
  <c r="R189" i="28"/>
  <c r="U189" i="28"/>
  <c r="V190" i="28"/>
  <c r="R190" i="28"/>
  <c r="U190" i="28"/>
  <c r="V191" i="28"/>
  <c r="R191" i="28"/>
  <c r="U191" i="28"/>
  <c r="V192" i="28"/>
  <c r="R192" i="28"/>
  <c r="U192" i="28"/>
  <c r="V193" i="28"/>
  <c r="R193" i="28"/>
  <c r="U193" i="28"/>
  <c r="V194" i="28"/>
  <c r="R194" i="28"/>
  <c r="U194" i="28"/>
  <c r="V195" i="28"/>
  <c r="R195" i="28"/>
  <c r="U195" i="28"/>
  <c r="V196" i="28"/>
  <c r="R196" i="28"/>
  <c r="U196" i="28"/>
  <c r="V197" i="28"/>
  <c r="R197" i="28"/>
  <c r="U197" i="28"/>
  <c r="V198" i="28"/>
  <c r="R198" i="28"/>
  <c r="U198" i="28"/>
  <c r="V199" i="28"/>
  <c r="R199" i="28"/>
  <c r="U199" i="28"/>
  <c r="V200" i="28"/>
  <c r="R200" i="28"/>
  <c r="U200" i="28"/>
  <c r="V201" i="28"/>
  <c r="R201" i="28"/>
  <c r="U201" i="28"/>
  <c r="V202" i="28"/>
  <c r="R202" i="28"/>
  <c r="U202" i="28"/>
  <c r="V203" i="28"/>
  <c r="R203" i="28"/>
  <c r="U203" i="28"/>
  <c r="V204" i="28"/>
  <c r="R204" i="28"/>
  <c r="U204" i="28"/>
  <c r="V205" i="28"/>
  <c r="R205" i="28"/>
  <c r="U205" i="28"/>
  <c r="V206" i="28"/>
  <c r="R206" i="28"/>
  <c r="U206" i="28"/>
  <c r="V207" i="28"/>
  <c r="R207" i="28"/>
  <c r="U207" i="28"/>
  <c r="V208" i="28"/>
  <c r="R208" i="28"/>
  <c r="U208" i="28"/>
  <c r="V209" i="28"/>
  <c r="R209" i="28"/>
  <c r="U209" i="28"/>
  <c r="V210" i="28"/>
  <c r="R210" i="28"/>
  <c r="U210" i="28"/>
  <c r="V211" i="28"/>
  <c r="R211" i="28"/>
  <c r="U211" i="28"/>
  <c r="V212" i="28"/>
  <c r="R212" i="28"/>
  <c r="U212" i="28"/>
  <c r="V213" i="28"/>
  <c r="R213" i="28"/>
  <c r="U213" i="28"/>
  <c r="V214" i="28"/>
  <c r="R214" i="28"/>
  <c r="U214" i="28"/>
  <c r="V215" i="28"/>
  <c r="R215" i="28"/>
  <c r="U215" i="28"/>
  <c r="V216" i="28"/>
  <c r="R216" i="28"/>
  <c r="U216" i="28"/>
  <c r="V217" i="28"/>
  <c r="R217" i="28"/>
  <c r="U217" i="28"/>
  <c r="V218" i="28"/>
  <c r="R218" i="28"/>
  <c r="U218" i="28"/>
  <c r="V219" i="28"/>
  <c r="R219" i="28"/>
  <c r="U219" i="28"/>
  <c r="V220" i="28"/>
  <c r="R220" i="28"/>
  <c r="U220" i="28"/>
  <c r="V221" i="28"/>
  <c r="R221" i="28"/>
  <c r="U221" i="28"/>
  <c r="V222" i="28"/>
  <c r="R222" i="28"/>
  <c r="U222" i="28"/>
  <c r="V223" i="28"/>
  <c r="R223" i="28"/>
  <c r="U223" i="28"/>
  <c r="V224" i="28"/>
  <c r="R224" i="28"/>
  <c r="U224" i="28"/>
  <c r="V225" i="28"/>
  <c r="R225" i="28"/>
  <c r="U225" i="28"/>
  <c r="V226" i="28"/>
  <c r="R226" i="28"/>
  <c r="U226" i="28"/>
  <c r="V227" i="28"/>
  <c r="R227" i="28"/>
  <c r="U227" i="28"/>
  <c r="V228" i="28"/>
  <c r="R228" i="28"/>
  <c r="U228" i="28"/>
  <c r="V229" i="28"/>
  <c r="R229" i="28"/>
  <c r="U229" i="28"/>
  <c r="V230" i="28"/>
  <c r="R230" i="28"/>
  <c r="U230" i="28"/>
  <c r="V231" i="28"/>
  <c r="R231" i="28"/>
  <c r="U231" i="28"/>
  <c r="V232" i="28"/>
  <c r="R232" i="28"/>
  <c r="U232" i="28"/>
  <c r="V233" i="28"/>
  <c r="R233" i="28"/>
  <c r="U233" i="28"/>
  <c r="V234" i="28"/>
  <c r="R234" i="28"/>
  <c r="U234" i="28"/>
  <c r="V235" i="28"/>
  <c r="R235" i="28"/>
  <c r="U235" i="28"/>
  <c r="V236" i="28"/>
  <c r="R236" i="28"/>
  <c r="U236" i="28"/>
  <c r="V237" i="28"/>
  <c r="R237" i="28"/>
  <c r="U237" i="28"/>
  <c r="V238" i="28"/>
  <c r="R238" i="28"/>
  <c r="U238" i="28"/>
  <c r="V239" i="28"/>
  <c r="R239" i="28"/>
  <c r="U239" i="28"/>
  <c r="V240" i="28"/>
  <c r="R240" i="28"/>
  <c r="U240" i="28"/>
  <c r="V241" i="28"/>
  <c r="R241" i="28"/>
  <c r="U241" i="28"/>
  <c r="V242" i="28"/>
  <c r="R242" i="28"/>
  <c r="U242" i="28"/>
  <c r="V243" i="28"/>
  <c r="R243" i="28"/>
  <c r="U243" i="28"/>
  <c r="V244" i="28"/>
  <c r="R244" i="28"/>
  <c r="U244" i="28"/>
  <c r="V245" i="28"/>
  <c r="R245" i="28"/>
  <c r="U245" i="28"/>
  <c r="V246" i="28"/>
  <c r="R246" i="28"/>
  <c r="U246" i="28"/>
  <c r="V247" i="28"/>
  <c r="R247" i="28"/>
  <c r="U247" i="28"/>
  <c r="V248" i="28"/>
  <c r="R248" i="28"/>
  <c r="U248" i="28"/>
  <c r="V249" i="28"/>
  <c r="R249" i="28"/>
  <c r="U249" i="28"/>
  <c r="V250" i="28"/>
  <c r="R250" i="28"/>
  <c r="U250" i="28"/>
  <c r="V251" i="28"/>
  <c r="R251" i="28"/>
  <c r="U251" i="28"/>
  <c r="V252" i="28"/>
  <c r="R252" i="28"/>
  <c r="U252" i="28"/>
  <c r="V253" i="28"/>
  <c r="R253" i="28"/>
  <c r="U253" i="28"/>
  <c r="V254" i="28"/>
  <c r="R254" i="28"/>
  <c r="U254" i="28"/>
  <c r="V255" i="28"/>
  <c r="R255" i="28"/>
  <c r="U255" i="28"/>
  <c r="V256" i="28"/>
  <c r="R256" i="28"/>
  <c r="U256" i="28"/>
  <c r="V257" i="28"/>
  <c r="R257" i="28"/>
  <c r="U257" i="28"/>
  <c r="V258" i="28"/>
  <c r="R258" i="28"/>
  <c r="U258" i="28"/>
  <c r="V259" i="28"/>
  <c r="R259" i="28"/>
  <c r="U259" i="28"/>
  <c r="V260" i="28"/>
  <c r="R260" i="28"/>
  <c r="U260" i="28"/>
  <c r="V261" i="28"/>
  <c r="R261" i="28"/>
  <c r="U261" i="28"/>
  <c r="V262" i="28"/>
  <c r="R262" i="28"/>
  <c r="U262" i="28"/>
  <c r="V263" i="28"/>
  <c r="R263" i="28"/>
  <c r="U263" i="28"/>
  <c r="V264" i="28"/>
  <c r="R264" i="28"/>
  <c r="U264" i="28"/>
  <c r="V265" i="28"/>
  <c r="R265" i="28"/>
  <c r="U265" i="28"/>
  <c r="V266" i="28"/>
  <c r="R266" i="28"/>
  <c r="U266" i="28"/>
  <c r="V267" i="28"/>
  <c r="R267" i="28"/>
  <c r="U267" i="28"/>
  <c r="V268" i="28"/>
  <c r="R268" i="28"/>
  <c r="U268" i="28"/>
  <c r="V269" i="28"/>
  <c r="R269" i="28"/>
  <c r="U269" i="28"/>
  <c r="V270" i="28"/>
  <c r="R270" i="28"/>
  <c r="U270" i="28"/>
  <c r="V271" i="28"/>
  <c r="R271" i="28"/>
  <c r="U271" i="28"/>
  <c r="V272" i="28"/>
  <c r="R272" i="28"/>
  <c r="U272" i="28"/>
  <c r="V273" i="28"/>
  <c r="R273" i="28"/>
  <c r="U273" i="28"/>
  <c r="V274" i="28"/>
  <c r="R274" i="28"/>
  <c r="U274" i="28"/>
  <c r="V275" i="28"/>
  <c r="R275" i="28"/>
  <c r="U275" i="28"/>
  <c r="V276" i="28"/>
  <c r="R276" i="28"/>
  <c r="U276" i="28"/>
  <c r="V277" i="28"/>
  <c r="R277" i="28"/>
  <c r="U277" i="28"/>
  <c r="V278" i="28"/>
  <c r="R278" i="28"/>
  <c r="U278" i="28"/>
  <c r="V279" i="28"/>
  <c r="R279" i="28"/>
  <c r="U279" i="28"/>
  <c r="V280" i="28"/>
  <c r="R280" i="28"/>
  <c r="U280" i="28"/>
  <c r="V281" i="28"/>
  <c r="R281" i="28"/>
  <c r="U281" i="28"/>
  <c r="V282" i="28"/>
  <c r="R282" i="28"/>
  <c r="U282" i="28"/>
  <c r="V283" i="28"/>
  <c r="R283" i="28"/>
  <c r="U283" i="28"/>
  <c r="V284" i="28"/>
  <c r="R284" i="28"/>
  <c r="U284" i="28"/>
  <c r="V285" i="28"/>
  <c r="R285" i="28"/>
  <c r="U285" i="28"/>
  <c r="V286" i="28"/>
  <c r="R286" i="28"/>
  <c r="U286" i="28"/>
  <c r="V287" i="28"/>
  <c r="R287" i="28"/>
  <c r="U287" i="28"/>
  <c r="V288" i="28"/>
  <c r="R288" i="28"/>
  <c r="U288" i="28"/>
  <c r="V289" i="28"/>
  <c r="R289" i="28"/>
  <c r="U289" i="28"/>
  <c r="V290" i="28"/>
  <c r="R290" i="28"/>
  <c r="U290" i="28"/>
  <c r="V291" i="28"/>
  <c r="R291" i="28"/>
  <c r="U291" i="28"/>
  <c r="V292" i="28"/>
  <c r="R292" i="28"/>
  <c r="U292" i="28"/>
  <c r="V293" i="28"/>
  <c r="R293" i="28"/>
  <c r="U293" i="28"/>
  <c r="V294" i="28"/>
  <c r="R294" i="28"/>
  <c r="U294" i="28"/>
  <c r="V295" i="28"/>
  <c r="R295" i="28"/>
  <c r="U295" i="28"/>
  <c r="V296" i="28"/>
  <c r="R296" i="28"/>
  <c r="U296" i="28"/>
  <c r="V297" i="28"/>
  <c r="R297" i="28"/>
  <c r="U297" i="28"/>
  <c r="V298" i="28"/>
  <c r="R298" i="28"/>
  <c r="U298" i="28"/>
  <c r="V299" i="28"/>
  <c r="R299" i="28"/>
  <c r="U299" i="28"/>
  <c r="V300" i="28"/>
  <c r="R300" i="28"/>
  <c r="U300" i="28"/>
  <c r="V301" i="28"/>
  <c r="R301" i="28"/>
  <c r="U301" i="28"/>
  <c r="V302" i="28"/>
  <c r="R302" i="28"/>
  <c r="U302" i="28"/>
  <c r="V303" i="28"/>
  <c r="R303" i="28"/>
  <c r="U303" i="28"/>
  <c r="V304" i="28"/>
  <c r="R304" i="28"/>
  <c r="U304" i="28"/>
  <c r="V305" i="28"/>
  <c r="R305" i="28"/>
  <c r="U305" i="28"/>
  <c r="V306" i="28"/>
  <c r="R306" i="28"/>
  <c r="U306" i="28"/>
  <c r="V307" i="28"/>
  <c r="R307" i="28"/>
  <c r="U307" i="28"/>
  <c r="V308" i="28"/>
  <c r="R308" i="28"/>
  <c r="U308" i="28"/>
  <c r="V309" i="28"/>
  <c r="R309" i="28"/>
  <c r="U309" i="28"/>
  <c r="V310" i="28"/>
  <c r="R310" i="28"/>
  <c r="U310" i="28"/>
  <c r="V311" i="28"/>
  <c r="R311" i="28"/>
  <c r="U311" i="28"/>
  <c r="V312" i="28"/>
  <c r="R312" i="28"/>
  <c r="U312" i="28"/>
  <c r="V313" i="28"/>
  <c r="R313" i="28"/>
  <c r="U313" i="28"/>
  <c r="V314" i="28"/>
  <c r="R314" i="28"/>
  <c r="U314" i="28"/>
  <c r="V315" i="28"/>
  <c r="R315" i="28"/>
  <c r="U315" i="28"/>
  <c r="V316" i="28"/>
  <c r="R316" i="28"/>
  <c r="U316" i="28"/>
  <c r="V317" i="28"/>
  <c r="R317" i="28"/>
  <c r="U317" i="28"/>
  <c r="V318" i="28"/>
  <c r="R318" i="28"/>
  <c r="U318" i="28"/>
  <c r="V319" i="28"/>
  <c r="R319" i="28"/>
  <c r="U319" i="28"/>
  <c r="V320" i="28"/>
  <c r="R320" i="28"/>
  <c r="U320" i="28"/>
  <c r="V321" i="28"/>
  <c r="R321" i="28"/>
  <c r="U321" i="28"/>
  <c r="V322" i="28"/>
  <c r="R322" i="28"/>
  <c r="U322" i="28"/>
  <c r="V323" i="28"/>
  <c r="R323" i="28"/>
  <c r="U323" i="28"/>
  <c r="V324" i="28"/>
  <c r="R324" i="28"/>
  <c r="U324" i="28"/>
  <c r="V325" i="28"/>
  <c r="R325" i="28"/>
  <c r="U325" i="28"/>
  <c r="V326" i="28"/>
  <c r="R326" i="28"/>
  <c r="U326" i="28"/>
  <c r="V327" i="28"/>
  <c r="R327" i="28"/>
  <c r="U327" i="28"/>
  <c r="V328" i="28"/>
  <c r="R328" i="28"/>
  <c r="U328" i="28"/>
  <c r="V329" i="28"/>
  <c r="R329" i="28"/>
  <c r="U329" i="28"/>
  <c r="V330" i="28"/>
  <c r="R330" i="28"/>
  <c r="U330" i="28"/>
  <c r="V331" i="28"/>
  <c r="R331" i="28"/>
  <c r="U331" i="28"/>
  <c r="V332" i="28"/>
  <c r="R332" i="28"/>
  <c r="U332" i="28"/>
  <c r="V333" i="28"/>
  <c r="R333" i="28"/>
  <c r="U333" i="28"/>
  <c r="V334" i="28"/>
  <c r="R334" i="28"/>
  <c r="U334" i="28"/>
  <c r="V335" i="28"/>
  <c r="R335" i="28"/>
  <c r="U335" i="28"/>
  <c r="V336" i="28"/>
  <c r="R336" i="28"/>
  <c r="U336" i="28"/>
  <c r="V337" i="28"/>
  <c r="R337" i="28"/>
  <c r="U337" i="28"/>
  <c r="V338" i="28"/>
  <c r="R338" i="28"/>
  <c r="U338" i="28"/>
  <c r="V339" i="28"/>
  <c r="R339" i="28"/>
  <c r="U339" i="28"/>
  <c r="V340" i="28"/>
  <c r="R340" i="28"/>
  <c r="U340" i="28"/>
  <c r="V341" i="28"/>
  <c r="R341" i="28"/>
  <c r="U341" i="28"/>
  <c r="V342" i="28"/>
  <c r="R342" i="28"/>
  <c r="U342" i="28"/>
  <c r="V343" i="28"/>
  <c r="R343" i="28"/>
  <c r="U343" i="28"/>
  <c r="V344" i="28"/>
  <c r="R344" i="28"/>
  <c r="U344" i="28"/>
  <c r="V345" i="28"/>
  <c r="R345" i="28"/>
  <c r="U345" i="28"/>
  <c r="V346" i="28"/>
  <c r="R346" i="28"/>
  <c r="U346" i="28"/>
  <c r="V347" i="28"/>
  <c r="R347" i="28"/>
  <c r="U347" i="28"/>
  <c r="V348" i="28"/>
  <c r="R348" i="28"/>
  <c r="U348" i="28"/>
  <c r="V349" i="28"/>
  <c r="R349" i="28"/>
  <c r="U349" i="28"/>
  <c r="V350" i="28"/>
  <c r="R350" i="28"/>
  <c r="U350" i="28"/>
  <c r="V351" i="28"/>
  <c r="R351" i="28"/>
  <c r="U351" i="28"/>
  <c r="V352" i="28"/>
  <c r="R352" i="28"/>
  <c r="U352" i="28"/>
  <c r="V353" i="28"/>
  <c r="R353" i="28"/>
  <c r="U353" i="28"/>
  <c r="V354" i="28"/>
  <c r="R354" i="28"/>
  <c r="U354" i="28"/>
  <c r="V355" i="28"/>
  <c r="R355" i="28"/>
  <c r="U355" i="28"/>
  <c r="V356" i="28"/>
  <c r="R356" i="28"/>
  <c r="U356" i="28"/>
  <c r="V357" i="28"/>
  <c r="R357" i="28"/>
  <c r="U357" i="28"/>
  <c r="V358" i="28"/>
  <c r="R358" i="28"/>
  <c r="U358" i="28"/>
  <c r="V359" i="28"/>
  <c r="R359" i="28"/>
  <c r="U359" i="28"/>
  <c r="V360" i="28"/>
  <c r="R360" i="28"/>
  <c r="U360" i="28"/>
  <c r="V361" i="28"/>
  <c r="R361" i="28"/>
  <c r="U361" i="28"/>
  <c r="V362" i="28"/>
  <c r="R362" i="28"/>
  <c r="U362" i="28"/>
  <c r="V363" i="28"/>
  <c r="R363" i="28"/>
  <c r="U363" i="28"/>
  <c r="V364" i="28"/>
  <c r="R364" i="28"/>
  <c r="U364" i="28"/>
  <c r="V365" i="28"/>
  <c r="R365" i="28"/>
  <c r="U365" i="28"/>
  <c r="V366" i="28"/>
  <c r="R366" i="28"/>
  <c r="U366" i="28"/>
  <c r="V367" i="28"/>
  <c r="R367" i="28"/>
  <c r="U367" i="28"/>
  <c r="V368" i="28"/>
  <c r="R368" i="28"/>
  <c r="U368" i="28"/>
  <c r="V369" i="28"/>
  <c r="R369" i="28"/>
  <c r="U369" i="28"/>
  <c r="V370" i="28"/>
  <c r="R370" i="28"/>
  <c r="U370" i="28"/>
  <c r="V371" i="28"/>
  <c r="R371" i="28"/>
  <c r="U371" i="28"/>
  <c r="V372" i="28"/>
  <c r="R372" i="28"/>
  <c r="U372" i="28"/>
  <c r="V373" i="28"/>
  <c r="R373" i="28"/>
  <c r="U373" i="28"/>
  <c r="V374" i="28"/>
  <c r="R374" i="28"/>
  <c r="U374" i="28"/>
  <c r="V375" i="28"/>
  <c r="R375" i="28"/>
  <c r="U375" i="28"/>
  <c r="V376" i="28"/>
  <c r="R376" i="28"/>
  <c r="U376" i="28"/>
  <c r="V377" i="28"/>
  <c r="R377" i="28"/>
  <c r="U377" i="28"/>
  <c r="V378" i="28"/>
  <c r="R378" i="28"/>
  <c r="U378" i="28"/>
  <c r="V379" i="28"/>
  <c r="R379" i="28"/>
  <c r="U379" i="28"/>
  <c r="V380" i="28"/>
  <c r="R380" i="28"/>
  <c r="U380" i="28"/>
  <c r="V381" i="28"/>
  <c r="R381" i="28"/>
  <c r="U381" i="28"/>
  <c r="V382" i="28"/>
  <c r="R382" i="28"/>
  <c r="U382" i="28"/>
  <c r="V383" i="28"/>
  <c r="R383" i="28"/>
  <c r="U383" i="28"/>
  <c r="V384" i="28"/>
  <c r="R384" i="28"/>
  <c r="U384" i="28"/>
  <c r="V385" i="28"/>
  <c r="R385" i="28"/>
  <c r="U385" i="28"/>
  <c r="V386" i="28"/>
  <c r="R386" i="28"/>
  <c r="U386" i="28"/>
  <c r="V387" i="28"/>
  <c r="R387" i="28"/>
  <c r="U387" i="28"/>
  <c r="V388" i="28"/>
  <c r="R388" i="28"/>
  <c r="U388" i="28"/>
  <c r="V389" i="28"/>
  <c r="R389" i="28"/>
  <c r="U389" i="28"/>
  <c r="V390" i="28"/>
  <c r="R390" i="28"/>
  <c r="U390" i="28"/>
  <c r="V391" i="28"/>
  <c r="R391" i="28"/>
  <c r="U391" i="28"/>
  <c r="V392" i="28"/>
  <c r="R392" i="28"/>
  <c r="U392" i="28"/>
  <c r="V393" i="28"/>
  <c r="R393" i="28"/>
  <c r="U393" i="28"/>
  <c r="V394" i="28"/>
  <c r="R394" i="28"/>
  <c r="U394" i="28"/>
  <c r="V395" i="28"/>
  <c r="R395" i="28"/>
  <c r="U395" i="28"/>
  <c r="V396" i="28"/>
  <c r="R396" i="28"/>
  <c r="U396" i="28"/>
  <c r="V397" i="28"/>
  <c r="R397" i="28"/>
  <c r="U397" i="28"/>
  <c r="V398" i="28"/>
  <c r="R398" i="28"/>
  <c r="U398" i="28"/>
  <c r="V399" i="28"/>
  <c r="R399" i="28"/>
  <c r="U399" i="28"/>
  <c r="V400" i="28"/>
  <c r="R400" i="28"/>
  <c r="U400" i="28"/>
  <c r="V401" i="28"/>
  <c r="R401" i="28"/>
  <c r="U401" i="28"/>
  <c r="V402" i="28"/>
  <c r="R402" i="28"/>
  <c r="U402" i="28"/>
  <c r="V403" i="28"/>
  <c r="R403" i="28"/>
  <c r="U403" i="28"/>
  <c r="V404" i="28"/>
  <c r="R404" i="28"/>
  <c r="U404" i="28"/>
  <c r="V405" i="28"/>
  <c r="R405" i="28"/>
  <c r="U405" i="28"/>
  <c r="V406" i="28"/>
  <c r="R406" i="28"/>
  <c r="U406" i="28"/>
  <c r="V407" i="28"/>
  <c r="R407" i="28"/>
  <c r="U407" i="28"/>
  <c r="V408" i="28"/>
  <c r="R408" i="28"/>
  <c r="U408" i="28"/>
  <c r="V409" i="28"/>
  <c r="R409" i="28"/>
  <c r="U409" i="28"/>
  <c r="V410" i="28"/>
  <c r="R410" i="28"/>
  <c r="U410" i="28"/>
  <c r="V411" i="28"/>
  <c r="R411" i="28"/>
  <c r="U411" i="28"/>
  <c r="V412" i="28"/>
  <c r="R412" i="28"/>
  <c r="U412" i="28"/>
  <c r="V413" i="28"/>
  <c r="R413" i="28"/>
  <c r="U413" i="28"/>
  <c r="V414" i="28"/>
  <c r="R414" i="28"/>
  <c r="U414" i="28"/>
  <c r="V415" i="28"/>
  <c r="R415" i="28"/>
  <c r="U415" i="28"/>
  <c r="V416" i="28"/>
  <c r="R416" i="28"/>
  <c r="U416" i="28"/>
  <c r="V417" i="28"/>
  <c r="R417" i="28"/>
  <c r="U417" i="28"/>
  <c r="V418" i="28"/>
  <c r="R418" i="28"/>
  <c r="U418" i="28"/>
  <c r="V419" i="28"/>
  <c r="R419" i="28"/>
  <c r="U419" i="28"/>
  <c r="V420" i="28"/>
  <c r="R420" i="28"/>
  <c r="U420" i="28"/>
  <c r="V421" i="28"/>
  <c r="R421" i="28"/>
  <c r="U421" i="28"/>
  <c r="V422" i="28"/>
  <c r="R422" i="28"/>
  <c r="U422" i="28"/>
  <c r="V423" i="28"/>
  <c r="R423" i="28"/>
  <c r="U423" i="28"/>
  <c r="V424" i="28"/>
  <c r="R424" i="28"/>
  <c r="U424" i="28"/>
  <c r="V425" i="28"/>
  <c r="R425" i="28"/>
  <c r="U425" i="28"/>
  <c r="V426" i="28"/>
  <c r="R426" i="28"/>
  <c r="U426" i="28"/>
  <c r="V427" i="28"/>
  <c r="R427" i="28"/>
  <c r="U427" i="28"/>
  <c r="V428" i="28"/>
  <c r="R428" i="28"/>
  <c r="U428" i="28"/>
  <c r="V429" i="28"/>
  <c r="R429" i="28"/>
  <c r="U429" i="28"/>
  <c r="V430" i="28"/>
  <c r="R430" i="28"/>
  <c r="U430" i="28"/>
  <c r="V431" i="28"/>
  <c r="R431" i="28"/>
  <c r="U431" i="28"/>
  <c r="V432" i="28"/>
  <c r="R432" i="28"/>
  <c r="U432" i="28"/>
  <c r="V433" i="28"/>
  <c r="R433" i="28"/>
  <c r="U433" i="28"/>
  <c r="V434" i="28"/>
  <c r="R434" i="28"/>
  <c r="U434" i="28"/>
  <c r="V435" i="28"/>
  <c r="R435" i="28"/>
  <c r="U435" i="28"/>
  <c r="V436" i="28"/>
  <c r="R436" i="28"/>
  <c r="U436" i="28"/>
  <c r="V437" i="28"/>
  <c r="R437" i="28"/>
  <c r="U437" i="28"/>
  <c r="V438" i="28"/>
  <c r="R438" i="28"/>
  <c r="U438" i="28"/>
  <c r="V439" i="28"/>
  <c r="R439" i="28"/>
  <c r="U439" i="28"/>
  <c r="V440" i="28"/>
  <c r="R440" i="28"/>
  <c r="U440" i="28"/>
  <c r="V441" i="28"/>
  <c r="R441" i="28"/>
  <c r="U441" i="28"/>
  <c r="V442" i="28"/>
  <c r="R442" i="28"/>
  <c r="U442" i="28"/>
  <c r="V443" i="28"/>
  <c r="R443" i="28"/>
  <c r="U443" i="28"/>
  <c r="V444" i="28"/>
  <c r="R444" i="28"/>
  <c r="U444" i="28"/>
  <c r="V445" i="28"/>
  <c r="R445" i="28"/>
  <c r="U445" i="28"/>
  <c r="V446" i="28"/>
  <c r="R446" i="28"/>
  <c r="U446" i="28"/>
  <c r="V447" i="28"/>
  <c r="R447" i="28"/>
  <c r="U447" i="28"/>
  <c r="V448" i="28"/>
  <c r="R448" i="28"/>
  <c r="U448" i="28"/>
  <c r="V449" i="28"/>
  <c r="R449" i="28"/>
  <c r="U449" i="28"/>
  <c r="V450" i="28"/>
  <c r="R450" i="28"/>
  <c r="U450" i="28"/>
  <c r="V451" i="28"/>
  <c r="R451" i="28"/>
  <c r="U451" i="28"/>
  <c r="V452" i="28"/>
  <c r="R452" i="28"/>
  <c r="U452" i="28"/>
  <c r="V453" i="28"/>
  <c r="R453" i="28"/>
  <c r="U453" i="28"/>
  <c r="V454" i="28"/>
  <c r="R454" i="28"/>
  <c r="U454" i="28"/>
  <c r="V455" i="28"/>
  <c r="R455" i="28"/>
  <c r="U455" i="28"/>
  <c r="V456" i="28"/>
  <c r="R456" i="28"/>
  <c r="U456" i="28"/>
  <c r="V457" i="28"/>
  <c r="R457" i="28"/>
  <c r="U457" i="28"/>
  <c r="V458" i="28"/>
  <c r="R458" i="28"/>
  <c r="U458" i="28"/>
  <c r="V459" i="28"/>
  <c r="R459" i="28"/>
  <c r="U459" i="28"/>
  <c r="V460" i="28"/>
  <c r="R460" i="28"/>
  <c r="U460" i="28"/>
  <c r="V461" i="28"/>
  <c r="R461" i="28"/>
  <c r="U461" i="28"/>
  <c r="V462" i="28"/>
  <c r="R462" i="28"/>
  <c r="U462" i="28"/>
  <c r="V463" i="28"/>
  <c r="R463" i="28"/>
  <c r="U463" i="28"/>
  <c r="V464" i="28"/>
  <c r="R464" i="28"/>
  <c r="U464" i="28"/>
  <c r="V465" i="28"/>
  <c r="R465" i="28"/>
  <c r="U465" i="28"/>
  <c r="V466" i="28"/>
  <c r="R466" i="28"/>
  <c r="U466" i="28"/>
  <c r="V467" i="28"/>
  <c r="R467" i="28"/>
  <c r="U467" i="28"/>
  <c r="V468" i="28"/>
  <c r="R468" i="28"/>
  <c r="U468" i="28"/>
  <c r="V469" i="28"/>
  <c r="R469" i="28"/>
  <c r="U469" i="28"/>
  <c r="V470" i="28"/>
  <c r="R470" i="28"/>
  <c r="U470" i="28"/>
  <c r="V471" i="28"/>
  <c r="R471" i="28"/>
  <c r="U471" i="28"/>
  <c r="V472" i="28"/>
  <c r="R472" i="28"/>
  <c r="U472" i="28"/>
  <c r="V473" i="28"/>
  <c r="R473" i="28"/>
  <c r="U473" i="28"/>
  <c r="V474" i="28"/>
  <c r="R474" i="28"/>
  <c r="U474" i="28"/>
  <c r="V475" i="28"/>
  <c r="R475" i="28"/>
  <c r="U475" i="28"/>
  <c r="V476" i="28"/>
  <c r="R476" i="28"/>
  <c r="U476" i="28"/>
  <c r="V477" i="28"/>
  <c r="R477" i="28"/>
  <c r="U477" i="28"/>
  <c r="V478" i="28"/>
  <c r="R478" i="28"/>
  <c r="U478" i="28"/>
  <c r="V479" i="28"/>
  <c r="R479" i="28"/>
  <c r="U479" i="28"/>
  <c r="V480" i="28"/>
  <c r="R480" i="28"/>
  <c r="U480" i="28"/>
  <c r="V481" i="28"/>
  <c r="R481" i="28"/>
  <c r="U481" i="28"/>
  <c r="V482" i="28"/>
  <c r="R482" i="28"/>
  <c r="U482" i="28"/>
  <c r="V483" i="28"/>
  <c r="R483" i="28"/>
  <c r="U483" i="28"/>
  <c r="V484" i="28"/>
  <c r="R484" i="28"/>
  <c r="U484" i="28"/>
  <c r="V485" i="28"/>
  <c r="R485" i="28"/>
  <c r="U485" i="28"/>
  <c r="V486" i="28"/>
  <c r="R486" i="28"/>
  <c r="U486" i="28"/>
  <c r="V487" i="28"/>
  <c r="R487" i="28"/>
  <c r="U487" i="28"/>
  <c r="V488" i="28"/>
  <c r="R488" i="28"/>
  <c r="U488" i="28"/>
  <c r="V489" i="28"/>
  <c r="R489" i="28"/>
  <c r="U489" i="28"/>
  <c r="V490" i="28"/>
  <c r="R490" i="28"/>
  <c r="U490" i="28"/>
  <c r="V491" i="28"/>
  <c r="R491" i="28"/>
  <c r="U491" i="28"/>
  <c r="V492" i="28"/>
  <c r="R492" i="28"/>
  <c r="U492" i="28"/>
  <c r="V493" i="28"/>
  <c r="R493" i="28"/>
  <c r="U493" i="28"/>
  <c r="V494" i="28"/>
  <c r="R494" i="28"/>
  <c r="U494" i="28"/>
  <c r="V495" i="28"/>
  <c r="R495" i="28"/>
  <c r="U495" i="28"/>
  <c r="V496" i="28"/>
  <c r="R496" i="28"/>
  <c r="U496" i="28"/>
  <c r="V497" i="28"/>
  <c r="R497" i="28"/>
  <c r="U497" i="28"/>
  <c r="V498" i="28"/>
  <c r="R498" i="28"/>
  <c r="U498" i="28"/>
  <c r="V499" i="28"/>
  <c r="R499" i="28"/>
  <c r="U499" i="28"/>
  <c r="V500" i="28"/>
  <c r="R500" i="28"/>
  <c r="U500" i="28"/>
  <c r="V501" i="28"/>
  <c r="R501" i="28"/>
  <c r="U501" i="28"/>
  <c r="V502" i="28"/>
  <c r="R502" i="28"/>
  <c r="U502" i="28"/>
  <c r="V503" i="28"/>
  <c r="R503" i="28"/>
  <c r="U503" i="28"/>
  <c r="V504" i="28"/>
  <c r="R504" i="28"/>
  <c r="U504" i="28"/>
  <c r="V505" i="28"/>
  <c r="R505" i="28"/>
  <c r="U505" i="28"/>
  <c r="V506" i="28"/>
  <c r="R506" i="28"/>
  <c r="U506" i="28"/>
  <c r="V507" i="28"/>
  <c r="R507" i="28"/>
  <c r="U507" i="28"/>
  <c r="V508" i="28"/>
  <c r="R508" i="28"/>
  <c r="U508" i="28"/>
  <c r="V509" i="28"/>
  <c r="R509" i="28"/>
  <c r="U509" i="28"/>
  <c r="V510" i="28"/>
  <c r="R510" i="28"/>
  <c r="U510" i="28"/>
  <c r="V511" i="28"/>
  <c r="R511" i="28"/>
  <c r="U511" i="28"/>
  <c r="V512" i="28"/>
  <c r="R512" i="28"/>
  <c r="U512" i="28"/>
  <c r="V513" i="28"/>
  <c r="R513" i="28"/>
  <c r="U513" i="28"/>
  <c r="V514" i="28"/>
  <c r="R514" i="28"/>
  <c r="U514" i="28"/>
  <c r="V515" i="28"/>
  <c r="R515" i="28"/>
  <c r="U515" i="28"/>
  <c r="V516" i="28"/>
  <c r="R516" i="28"/>
  <c r="U516" i="28"/>
  <c r="V517" i="28"/>
  <c r="R517" i="28"/>
  <c r="U517" i="28"/>
  <c r="V518" i="28"/>
  <c r="R518" i="28"/>
  <c r="U518" i="28"/>
  <c r="V519" i="28"/>
  <c r="R519" i="28"/>
  <c r="U519" i="28"/>
  <c r="V520" i="28"/>
  <c r="R520" i="28"/>
  <c r="U520" i="28"/>
  <c r="V521" i="28"/>
  <c r="R521" i="28"/>
  <c r="U521" i="28"/>
  <c r="V522" i="28"/>
  <c r="R522" i="28"/>
  <c r="U522" i="28"/>
  <c r="V523" i="28"/>
  <c r="R523" i="28"/>
  <c r="U523" i="28"/>
  <c r="V524" i="28"/>
  <c r="R524" i="28"/>
  <c r="U524" i="28"/>
  <c r="V525" i="28"/>
  <c r="R525" i="28"/>
  <c r="U525" i="28"/>
  <c r="V526" i="28"/>
  <c r="R526" i="28"/>
  <c r="U526" i="28"/>
  <c r="V527" i="28"/>
  <c r="R527" i="28"/>
  <c r="U527" i="28"/>
  <c r="V528" i="28"/>
  <c r="R528" i="28"/>
  <c r="U528" i="28"/>
  <c r="V529" i="28"/>
  <c r="R529" i="28"/>
  <c r="U529" i="28"/>
  <c r="V530" i="28"/>
  <c r="R530" i="28"/>
  <c r="U530" i="28"/>
  <c r="V531" i="28"/>
  <c r="R531" i="28"/>
  <c r="U531" i="28"/>
  <c r="V532" i="28"/>
  <c r="R532" i="28"/>
  <c r="U532" i="28"/>
  <c r="V533" i="28"/>
  <c r="R533" i="28"/>
  <c r="U533" i="28"/>
  <c r="V534" i="28"/>
  <c r="R534" i="28"/>
  <c r="U534" i="28"/>
  <c r="V535" i="28"/>
  <c r="R535" i="28"/>
  <c r="U535" i="28"/>
  <c r="V536" i="28"/>
  <c r="R536" i="28"/>
  <c r="U536" i="28"/>
  <c r="V537" i="28"/>
  <c r="R537" i="28"/>
  <c r="U537" i="28"/>
  <c r="V538" i="28"/>
  <c r="R538" i="28"/>
  <c r="U538" i="28"/>
  <c r="V539" i="28"/>
  <c r="R539" i="28"/>
  <c r="U539" i="28"/>
  <c r="V540" i="28"/>
  <c r="R540" i="28"/>
  <c r="U540" i="28"/>
  <c r="V541" i="28"/>
  <c r="R541" i="28"/>
  <c r="U541" i="28"/>
  <c r="V542" i="28"/>
  <c r="R542" i="28"/>
  <c r="U542" i="28"/>
  <c r="V543" i="28"/>
  <c r="R543" i="28"/>
  <c r="U543" i="28"/>
  <c r="V544" i="28"/>
  <c r="R544" i="28"/>
  <c r="U544" i="28"/>
  <c r="V545" i="28"/>
  <c r="R545" i="28"/>
  <c r="U545" i="28"/>
  <c r="V546" i="28"/>
  <c r="R546" i="28"/>
  <c r="U546" i="28"/>
  <c r="V547" i="28"/>
  <c r="R547" i="28"/>
  <c r="U547" i="28"/>
  <c r="V548" i="28"/>
  <c r="R548" i="28"/>
  <c r="U548" i="28"/>
  <c r="V549" i="28"/>
  <c r="R549" i="28"/>
  <c r="U549" i="28"/>
  <c r="V550" i="28"/>
  <c r="R550" i="28"/>
  <c r="U550" i="28"/>
  <c r="V551" i="28"/>
  <c r="R551" i="28"/>
  <c r="U551" i="28"/>
  <c r="V552" i="28"/>
  <c r="R552" i="28"/>
  <c r="U552" i="28"/>
  <c r="V553" i="28"/>
  <c r="R553" i="28"/>
  <c r="U553" i="28"/>
  <c r="V554" i="28"/>
  <c r="R554" i="28"/>
  <c r="U554" i="28"/>
  <c r="V555" i="28"/>
  <c r="R555" i="28"/>
  <c r="U555" i="28"/>
  <c r="V556" i="28"/>
  <c r="R556" i="28"/>
  <c r="U556" i="28"/>
  <c r="V557" i="28"/>
  <c r="R557" i="28"/>
  <c r="U557" i="28"/>
  <c r="V558" i="28"/>
  <c r="R558" i="28"/>
  <c r="U558" i="28"/>
  <c r="V559" i="28"/>
  <c r="R559" i="28"/>
  <c r="U559" i="28"/>
  <c r="V560" i="28"/>
  <c r="R560" i="28"/>
  <c r="U560" i="28"/>
  <c r="V561" i="28"/>
  <c r="R561" i="28"/>
  <c r="U561" i="28"/>
  <c r="V562" i="28"/>
  <c r="R562" i="28"/>
  <c r="U562" i="28"/>
  <c r="V563" i="28"/>
  <c r="R563" i="28"/>
  <c r="U563" i="28"/>
  <c r="V564" i="28"/>
  <c r="R564" i="28"/>
  <c r="U564" i="28"/>
  <c r="V565" i="28"/>
  <c r="R565" i="28"/>
  <c r="U565" i="28"/>
  <c r="V566" i="28"/>
  <c r="R566" i="28"/>
  <c r="U566" i="28"/>
  <c r="V567" i="28"/>
  <c r="R567" i="28"/>
  <c r="U567" i="28"/>
  <c r="V568" i="28"/>
  <c r="R568" i="28"/>
  <c r="U568" i="28"/>
  <c r="V569" i="28"/>
  <c r="R569" i="28"/>
  <c r="U569" i="28"/>
  <c r="V570" i="28"/>
  <c r="R570" i="28"/>
  <c r="U570" i="28"/>
  <c r="V571" i="28"/>
  <c r="R571" i="28"/>
  <c r="U571" i="28"/>
  <c r="V572" i="28"/>
  <c r="R572" i="28"/>
  <c r="U572" i="28"/>
  <c r="V573" i="28"/>
  <c r="R573" i="28"/>
  <c r="U573" i="28"/>
  <c r="V574" i="28"/>
  <c r="R574" i="28"/>
  <c r="U574" i="28"/>
  <c r="V575" i="28"/>
  <c r="R575" i="28"/>
  <c r="U575" i="28"/>
  <c r="V576" i="28"/>
  <c r="R576" i="28"/>
  <c r="U576" i="28"/>
  <c r="V577" i="28"/>
  <c r="R577" i="28"/>
  <c r="U577" i="28"/>
  <c r="V578" i="28"/>
  <c r="R578" i="28"/>
  <c r="U578" i="28"/>
  <c r="V579" i="28"/>
  <c r="R579" i="28"/>
  <c r="U579" i="28"/>
  <c r="V580" i="28"/>
  <c r="R580" i="28"/>
  <c r="U580" i="28"/>
  <c r="V581" i="28"/>
  <c r="R581" i="28"/>
  <c r="U581" i="28"/>
  <c r="V582" i="28"/>
  <c r="R582" i="28"/>
  <c r="U582" i="28"/>
  <c r="V583" i="28"/>
  <c r="R583" i="28"/>
  <c r="U583" i="28"/>
  <c r="V584" i="28"/>
  <c r="R584" i="28"/>
  <c r="U584" i="28"/>
  <c r="V585" i="28"/>
  <c r="R585" i="28"/>
  <c r="U585" i="28"/>
  <c r="V586" i="28"/>
  <c r="R586" i="28"/>
  <c r="U586" i="28"/>
  <c r="V587" i="28"/>
  <c r="R587" i="28"/>
  <c r="U587" i="28"/>
  <c r="V588" i="28"/>
  <c r="R588" i="28"/>
  <c r="U588" i="28"/>
  <c r="V589" i="28"/>
  <c r="R589" i="28"/>
  <c r="U589" i="28"/>
  <c r="V590" i="28"/>
  <c r="R590" i="28"/>
  <c r="U590" i="28"/>
  <c r="V591" i="28"/>
  <c r="R591" i="28"/>
  <c r="U591" i="28"/>
  <c r="V592" i="28"/>
  <c r="R592" i="28"/>
  <c r="U592" i="28"/>
  <c r="V593" i="28"/>
  <c r="R593" i="28"/>
  <c r="U593" i="28"/>
  <c r="V594" i="28"/>
  <c r="R594" i="28"/>
  <c r="U594" i="28"/>
  <c r="V595" i="28"/>
  <c r="R595" i="28"/>
  <c r="U595" i="28"/>
  <c r="V596" i="28"/>
  <c r="R596" i="28"/>
  <c r="U596" i="28"/>
  <c r="V597" i="28"/>
  <c r="R597" i="28"/>
  <c r="U597" i="28"/>
  <c r="V598" i="28"/>
  <c r="R598" i="28"/>
  <c r="U598" i="28"/>
  <c r="V599" i="28"/>
  <c r="R599" i="28"/>
  <c r="U599" i="28"/>
  <c r="V600" i="28"/>
  <c r="R600" i="28"/>
  <c r="U600" i="28"/>
  <c r="V601" i="28"/>
  <c r="R601" i="28"/>
  <c r="U601" i="28"/>
  <c r="V602" i="28"/>
  <c r="R602" i="28"/>
  <c r="U602" i="28"/>
  <c r="V603" i="28"/>
  <c r="R603" i="28"/>
  <c r="U603" i="28"/>
  <c r="V604" i="28"/>
  <c r="R604" i="28"/>
  <c r="U604" i="28"/>
  <c r="V605" i="28"/>
  <c r="R605" i="28"/>
  <c r="U605" i="28"/>
  <c r="J9" i="21"/>
  <c r="J10" i="21"/>
  <c r="J11" i="21"/>
  <c r="J12" i="21"/>
  <c r="J13" i="21"/>
  <c r="J14" i="21"/>
  <c r="J15" i="21"/>
  <c r="J16" i="21"/>
  <c r="J17" i="21"/>
  <c r="J18" i="21"/>
  <c r="J19" i="21"/>
  <c r="J20" i="21"/>
  <c r="J21" i="21"/>
  <c r="J22" i="21"/>
  <c r="J23" i="21"/>
  <c r="J24" i="21"/>
  <c r="J25" i="21"/>
  <c r="J26" i="21"/>
  <c r="J27" i="21"/>
  <c r="J28" i="21"/>
  <c r="J29" i="21"/>
  <c r="J30" i="21"/>
  <c r="J31" i="21"/>
  <c r="J32" i="21"/>
  <c r="J33" i="21"/>
  <c r="J34" i="21"/>
  <c r="J35" i="21"/>
  <c r="J36" i="21"/>
  <c r="J37" i="21"/>
  <c r="J38" i="21"/>
  <c r="J39" i="21"/>
  <c r="J40" i="21"/>
  <c r="J41" i="21"/>
  <c r="J42" i="21"/>
  <c r="J43" i="21"/>
  <c r="J44" i="21"/>
  <c r="J45" i="21"/>
  <c r="J46" i="21"/>
  <c r="J47" i="21"/>
  <c r="J48" i="21"/>
  <c r="J49" i="21"/>
  <c r="J50" i="21"/>
  <c r="J51" i="21"/>
  <c r="J52" i="21"/>
  <c r="J53" i="21"/>
  <c r="J54" i="21"/>
  <c r="J55" i="21"/>
  <c r="J56" i="21"/>
  <c r="J57" i="21"/>
  <c r="J58" i="21"/>
  <c r="J59" i="21"/>
  <c r="J60" i="21"/>
  <c r="J61" i="21"/>
  <c r="J62" i="21"/>
  <c r="J63" i="21"/>
  <c r="J64" i="21"/>
  <c r="J65" i="21"/>
  <c r="J66" i="21"/>
  <c r="J67" i="21"/>
  <c r="J68" i="21"/>
  <c r="J69" i="21"/>
  <c r="J70" i="21"/>
  <c r="J71" i="21"/>
  <c r="J72" i="21"/>
  <c r="J73" i="21"/>
  <c r="J74" i="21"/>
  <c r="J75" i="21"/>
  <c r="J76" i="21"/>
  <c r="J77" i="21"/>
  <c r="J78" i="21"/>
  <c r="J79" i="21"/>
  <c r="J80" i="21"/>
  <c r="J81" i="21"/>
  <c r="J82" i="21"/>
  <c r="J83" i="21"/>
  <c r="J84" i="21"/>
  <c r="J85" i="21"/>
  <c r="J86" i="21"/>
  <c r="J87" i="21"/>
  <c r="J88" i="21"/>
  <c r="J89" i="21"/>
  <c r="J90" i="21"/>
  <c r="J91" i="21"/>
  <c r="J92" i="21"/>
  <c r="J93" i="21"/>
  <c r="J94" i="21"/>
  <c r="J95" i="21"/>
  <c r="J96" i="21"/>
  <c r="J97" i="21"/>
  <c r="J98" i="21"/>
  <c r="J99" i="21"/>
  <c r="J100" i="21"/>
  <c r="J101" i="21"/>
  <c r="J102" i="21"/>
  <c r="J103" i="21"/>
  <c r="J104" i="21"/>
  <c r="J105" i="21"/>
  <c r="J106" i="21"/>
  <c r="J107" i="21"/>
  <c r="J8" i="21"/>
  <c r="J109" i="21"/>
  <c r="J110" i="21"/>
  <c r="J111" i="21"/>
  <c r="J112" i="21"/>
  <c r="J113" i="21"/>
  <c r="J114" i="21"/>
  <c r="J115" i="21"/>
  <c r="J116" i="21"/>
  <c r="J117" i="21"/>
  <c r="J118" i="21"/>
  <c r="J119" i="21"/>
  <c r="J120" i="21"/>
  <c r="J121" i="21"/>
  <c r="J122" i="21"/>
  <c r="J123" i="21"/>
  <c r="J124" i="21"/>
  <c r="J125" i="21"/>
  <c r="J126" i="21"/>
  <c r="J127" i="21"/>
  <c r="J128" i="21"/>
  <c r="J129" i="21"/>
  <c r="J130" i="21"/>
  <c r="J131" i="21"/>
  <c r="J132" i="21"/>
  <c r="J133" i="21"/>
  <c r="J134" i="21"/>
  <c r="J135" i="21"/>
  <c r="J136" i="21"/>
  <c r="J137" i="21"/>
  <c r="J138" i="21"/>
  <c r="J139" i="21"/>
  <c r="J140" i="21"/>
  <c r="J141" i="21"/>
  <c r="J142" i="21"/>
  <c r="J143" i="21"/>
  <c r="J144" i="21"/>
  <c r="J145" i="21"/>
  <c r="J146" i="21"/>
  <c r="J147" i="21"/>
  <c r="J148" i="21"/>
  <c r="J149" i="21"/>
  <c r="J150" i="21"/>
  <c r="J151" i="21"/>
  <c r="J152" i="21"/>
  <c r="J153" i="21"/>
  <c r="J154" i="21"/>
  <c r="J155" i="21"/>
  <c r="J156" i="21"/>
  <c r="J157" i="21"/>
  <c r="J158" i="21"/>
  <c r="J159" i="21"/>
  <c r="J160" i="21"/>
  <c r="J161" i="21"/>
  <c r="J162" i="21"/>
  <c r="J163" i="21"/>
  <c r="J164" i="21"/>
  <c r="J165" i="21"/>
  <c r="J166" i="21"/>
  <c r="J167" i="21"/>
  <c r="J168" i="21"/>
  <c r="J169" i="21"/>
  <c r="J170" i="21"/>
  <c r="J171" i="21"/>
  <c r="J172" i="21"/>
  <c r="J173" i="21"/>
  <c r="J174" i="21"/>
  <c r="J175" i="21"/>
  <c r="J176" i="21"/>
  <c r="J177" i="21"/>
  <c r="J178" i="21"/>
  <c r="J179" i="21"/>
  <c r="J180" i="21"/>
  <c r="J181" i="21"/>
  <c r="J182" i="21"/>
  <c r="J183" i="21"/>
  <c r="J184" i="21"/>
  <c r="J185" i="21"/>
  <c r="J186" i="21"/>
  <c r="J187" i="21"/>
  <c r="J188" i="21"/>
  <c r="J189" i="21"/>
  <c r="J190" i="21"/>
  <c r="J191" i="21"/>
  <c r="J192" i="21"/>
  <c r="J193" i="21"/>
  <c r="J194" i="21"/>
  <c r="J195" i="21"/>
  <c r="J196" i="21"/>
  <c r="J197" i="21"/>
  <c r="J198" i="21"/>
  <c r="J199" i="21"/>
  <c r="J200" i="21"/>
  <c r="J201" i="21"/>
  <c r="J202" i="21"/>
  <c r="J203" i="21"/>
  <c r="J204" i="21"/>
  <c r="J205" i="21"/>
  <c r="J206" i="21"/>
  <c r="J207" i="21"/>
  <c r="J108" i="21"/>
  <c r="J209" i="21"/>
  <c r="J210" i="21"/>
  <c r="J211" i="21"/>
  <c r="J212" i="21"/>
  <c r="J213" i="21"/>
  <c r="J214" i="21"/>
  <c r="J215" i="21"/>
  <c r="J216" i="21"/>
  <c r="J217" i="21"/>
  <c r="J218" i="21"/>
  <c r="J219" i="21"/>
  <c r="J220" i="21"/>
  <c r="J221" i="21"/>
  <c r="J222" i="21"/>
  <c r="J223" i="21"/>
  <c r="J224" i="21"/>
  <c r="J225" i="21"/>
  <c r="J226" i="21"/>
  <c r="J227" i="21"/>
  <c r="J228" i="21"/>
  <c r="J229" i="21"/>
  <c r="J230" i="21"/>
  <c r="J231" i="21"/>
  <c r="J232" i="21"/>
  <c r="J233" i="21"/>
  <c r="J234" i="21"/>
  <c r="J235" i="21"/>
  <c r="J236" i="21"/>
  <c r="J237" i="21"/>
  <c r="J238" i="21"/>
  <c r="J239" i="21"/>
  <c r="J240" i="21"/>
  <c r="J241" i="21"/>
  <c r="J242" i="21"/>
  <c r="J243" i="21"/>
  <c r="J244" i="21"/>
  <c r="J245" i="21"/>
  <c r="J246" i="21"/>
  <c r="J247" i="21"/>
  <c r="J248" i="21"/>
  <c r="J249" i="21"/>
  <c r="J250" i="21"/>
  <c r="J251" i="21"/>
  <c r="J252" i="21"/>
  <c r="J253" i="21"/>
  <c r="J254" i="21"/>
  <c r="J255" i="21"/>
  <c r="J256" i="21"/>
  <c r="J257" i="21"/>
  <c r="J258" i="21"/>
  <c r="J259" i="21"/>
  <c r="J260" i="21"/>
  <c r="J261" i="21"/>
  <c r="J262" i="21"/>
  <c r="J263" i="21"/>
  <c r="J264" i="21"/>
  <c r="J265" i="21"/>
  <c r="J266" i="21"/>
  <c r="J267" i="21"/>
  <c r="J268" i="21"/>
  <c r="J269" i="21"/>
  <c r="J270" i="21"/>
  <c r="J271" i="21"/>
  <c r="J272" i="21"/>
  <c r="J273" i="21"/>
  <c r="J274" i="21"/>
  <c r="J275" i="21"/>
  <c r="J276" i="21"/>
  <c r="J277" i="21"/>
  <c r="J278" i="21"/>
  <c r="J279" i="21"/>
  <c r="J280" i="21"/>
  <c r="J281" i="21"/>
  <c r="J282" i="21"/>
  <c r="J283" i="21"/>
  <c r="J284" i="21"/>
  <c r="J285" i="21"/>
  <c r="J286" i="21"/>
  <c r="J287" i="21"/>
  <c r="J288" i="21"/>
  <c r="J289" i="21"/>
  <c r="J290" i="21"/>
  <c r="J291" i="21"/>
  <c r="J292" i="21"/>
  <c r="J293" i="21"/>
  <c r="J294" i="21"/>
  <c r="J295" i="21"/>
  <c r="J296" i="21"/>
  <c r="J297" i="21"/>
  <c r="J298" i="21"/>
  <c r="J299" i="21"/>
  <c r="J300" i="21"/>
  <c r="J301" i="21"/>
  <c r="J302" i="21"/>
  <c r="J303" i="21"/>
  <c r="J304" i="21"/>
  <c r="J305" i="21"/>
  <c r="J306" i="21"/>
  <c r="J307" i="21"/>
  <c r="J208" i="21"/>
  <c r="J309" i="21"/>
  <c r="J310" i="21"/>
  <c r="J311" i="21"/>
  <c r="J312" i="21"/>
  <c r="J313" i="21"/>
  <c r="J314" i="21"/>
  <c r="J315" i="21"/>
  <c r="J316" i="21"/>
  <c r="J317" i="21"/>
  <c r="J318" i="21"/>
  <c r="J319" i="21"/>
  <c r="J320" i="21"/>
  <c r="J321" i="21"/>
  <c r="J322" i="21"/>
  <c r="J323" i="21"/>
  <c r="J324" i="21"/>
  <c r="J325" i="21"/>
  <c r="J326" i="21"/>
  <c r="J327" i="21"/>
  <c r="J328" i="21"/>
  <c r="J329" i="21"/>
  <c r="J330" i="21"/>
  <c r="J331" i="21"/>
  <c r="J332" i="21"/>
  <c r="J333" i="21"/>
  <c r="J334" i="21"/>
  <c r="J335" i="21"/>
  <c r="J336" i="21"/>
  <c r="J337" i="21"/>
  <c r="J338" i="21"/>
  <c r="J339" i="21"/>
  <c r="J340" i="21"/>
  <c r="J341" i="21"/>
  <c r="J342" i="21"/>
  <c r="J343" i="21"/>
  <c r="J344" i="21"/>
  <c r="J345" i="21"/>
  <c r="J346" i="21"/>
  <c r="J347" i="21"/>
  <c r="J348" i="21"/>
  <c r="J349" i="21"/>
  <c r="J350" i="21"/>
  <c r="J351" i="21"/>
  <c r="J352" i="21"/>
  <c r="J353" i="21"/>
  <c r="J354" i="21"/>
  <c r="J355" i="21"/>
  <c r="J356" i="21"/>
  <c r="J357" i="21"/>
  <c r="J358" i="21"/>
  <c r="J359" i="21"/>
  <c r="J360" i="21"/>
  <c r="J361" i="21"/>
  <c r="J362" i="21"/>
  <c r="J363" i="21"/>
  <c r="J364" i="21"/>
  <c r="J365" i="21"/>
  <c r="J366" i="21"/>
  <c r="J367" i="21"/>
  <c r="J368" i="21"/>
  <c r="J369" i="21"/>
  <c r="J370" i="21"/>
  <c r="J371" i="21"/>
  <c r="J372" i="21"/>
  <c r="J373" i="21"/>
  <c r="J374" i="21"/>
  <c r="J375" i="21"/>
  <c r="J376" i="21"/>
  <c r="J377" i="21"/>
  <c r="J378" i="21"/>
  <c r="J379" i="21"/>
  <c r="J380" i="21"/>
  <c r="J381" i="21"/>
  <c r="J382" i="21"/>
  <c r="J383" i="21"/>
  <c r="J384" i="21"/>
  <c r="J385" i="21"/>
  <c r="J386" i="21"/>
  <c r="J387" i="21"/>
  <c r="J388" i="21"/>
  <c r="J389" i="21"/>
  <c r="J390" i="21"/>
  <c r="J391" i="21"/>
  <c r="J392" i="21"/>
  <c r="J393" i="21"/>
  <c r="J394" i="21"/>
  <c r="J395" i="21"/>
  <c r="J396" i="21"/>
  <c r="J397" i="21"/>
  <c r="J398" i="21"/>
  <c r="J399" i="21"/>
  <c r="J400" i="21"/>
  <c r="J401" i="21"/>
  <c r="J402" i="21"/>
  <c r="J403" i="21"/>
  <c r="J404" i="21"/>
  <c r="J405" i="21"/>
  <c r="J406" i="21"/>
  <c r="J407" i="21"/>
  <c r="J308" i="21"/>
  <c r="J409" i="21"/>
  <c r="J410" i="21"/>
  <c r="J411" i="21"/>
  <c r="J412" i="21"/>
  <c r="J413" i="21"/>
  <c r="J414" i="21"/>
  <c r="J415" i="21"/>
  <c r="J416" i="21"/>
  <c r="J417" i="21"/>
  <c r="J418" i="21"/>
  <c r="J419" i="21"/>
  <c r="J420" i="21"/>
  <c r="J421" i="21"/>
  <c r="J422" i="21"/>
  <c r="J423" i="21"/>
  <c r="J424" i="21"/>
  <c r="J425" i="21"/>
  <c r="J426" i="21"/>
  <c r="J427" i="21"/>
  <c r="J428" i="21"/>
  <c r="J429" i="21"/>
  <c r="J430" i="21"/>
  <c r="J431" i="21"/>
  <c r="J432" i="21"/>
  <c r="J433" i="21"/>
  <c r="J434" i="21"/>
  <c r="J435" i="21"/>
  <c r="J436" i="21"/>
  <c r="J437" i="21"/>
  <c r="J438" i="21"/>
  <c r="J439" i="21"/>
  <c r="J440" i="21"/>
  <c r="J441" i="21"/>
  <c r="J442" i="21"/>
  <c r="J443" i="21"/>
  <c r="J444" i="21"/>
  <c r="J445" i="21"/>
  <c r="J446" i="21"/>
  <c r="J447" i="21"/>
  <c r="J448" i="21"/>
  <c r="J449" i="21"/>
  <c r="J450" i="21"/>
  <c r="J451" i="21"/>
  <c r="J452" i="21"/>
  <c r="J453" i="21"/>
  <c r="J454" i="21"/>
  <c r="J455" i="21"/>
  <c r="J456" i="21"/>
  <c r="J457" i="21"/>
  <c r="J458" i="21"/>
  <c r="J459" i="21"/>
  <c r="J460" i="21"/>
  <c r="J461" i="21"/>
  <c r="J462" i="21"/>
  <c r="J463" i="21"/>
  <c r="J464" i="21"/>
  <c r="J465" i="21"/>
  <c r="J466" i="21"/>
  <c r="J467" i="21"/>
  <c r="J468" i="21"/>
  <c r="J469" i="21"/>
  <c r="J470" i="21"/>
  <c r="J471" i="21"/>
  <c r="J472" i="21"/>
  <c r="J473" i="21"/>
  <c r="J474" i="21"/>
  <c r="J475" i="21"/>
  <c r="J476" i="21"/>
  <c r="J477" i="21"/>
  <c r="J478" i="21"/>
  <c r="J479" i="21"/>
  <c r="J480" i="21"/>
  <c r="J481" i="21"/>
  <c r="J482" i="21"/>
  <c r="J483" i="21"/>
  <c r="J484" i="21"/>
  <c r="J485" i="21"/>
  <c r="J486" i="21"/>
  <c r="J487" i="21"/>
  <c r="J488" i="21"/>
  <c r="J489" i="21"/>
  <c r="J490" i="21"/>
  <c r="J491" i="21"/>
  <c r="J492" i="21"/>
  <c r="J493" i="21"/>
  <c r="J494" i="21"/>
  <c r="J495" i="21"/>
  <c r="J496" i="21"/>
  <c r="J497" i="21"/>
  <c r="J498" i="21"/>
  <c r="J499" i="21"/>
  <c r="J500" i="21"/>
  <c r="J501" i="21"/>
  <c r="J502" i="21"/>
  <c r="J503" i="21"/>
  <c r="J504" i="21"/>
  <c r="J505" i="21"/>
  <c r="J506" i="21"/>
  <c r="J507" i="21"/>
  <c r="J408" i="21"/>
  <c r="J509" i="21"/>
  <c r="J510" i="21"/>
  <c r="J511" i="21"/>
  <c r="J512" i="21"/>
  <c r="J513" i="21"/>
  <c r="J514" i="21"/>
  <c r="J515" i="21"/>
  <c r="J516" i="21"/>
  <c r="J517" i="21"/>
  <c r="J518" i="21"/>
  <c r="J519" i="21"/>
  <c r="J520" i="21"/>
  <c r="J521" i="21"/>
  <c r="J522" i="21"/>
  <c r="J523" i="21"/>
  <c r="J524" i="21"/>
  <c r="J525" i="21"/>
  <c r="J526" i="21"/>
  <c r="J527" i="21"/>
  <c r="J528" i="21"/>
  <c r="J529" i="21"/>
  <c r="J530" i="21"/>
  <c r="J531" i="21"/>
  <c r="J532" i="21"/>
  <c r="J533" i="21"/>
  <c r="J534" i="21"/>
  <c r="J535" i="21"/>
  <c r="J536" i="21"/>
  <c r="J537" i="21"/>
  <c r="J538" i="21"/>
  <c r="J539" i="21"/>
  <c r="J540" i="21"/>
  <c r="J541" i="21"/>
  <c r="J542" i="21"/>
  <c r="J543" i="21"/>
  <c r="J544" i="21"/>
  <c r="J545" i="21"/>
  <c r="J546" i="21"/>
  <c r="J547" i="21"/>
  <c r="J548" i="21"/>
  <c r="J549" i="21"/>
  <c r="J550" i="21"/>
  <c r="J551" i="21"/>
  <c r="J552" i="21"/>
  <c r="J553" i="21"/>
  <c r="J554" i="21"/>
  <c r="J555" i="21"/>
  <c r="J556" i="21"/>
  <c r="J557" i="21"/>
  <c r="J558" i="21"/>
  <c r="J559" i="21"/>
  <c r="J560" i="21"/>
  <c r="J561" i="21"/>
  <c r="J562" i="21"/>
  <c r="J563" i="21"/>
  <c r="J564" i="21"/>
  <c r="J565" i="21"/>
  <c r="J566" i="21"/>
  <c r="J567" i="21"/>
  <c r="J568" i="21"/>
  <c r="J569" i="21"/>
  <c r="J570" i="21"/>
  <c r="J571" i="21"/>
  <c r="J572" i="21"/>
  <c r="J573" i="21"/>
  <c r="J574" i="21"/>
  <c r="J575" i="21"/>
  <c r="J576" i="21"/>
  <c r="J577" i="21"/>
  <c r="J578" i="21"/>
  <c r="J579" i="21"/>
  <c r="J580" i="21"/>
  <c r="J581" i="21"/>
  <c r="J582" i="21"/>
  <c r="J583" i="21"/>
  <c r="J584" i="21"/>
  <c r="J585" i="21"/>
  <c r="J586" i="21"/>
  <c r="J587" i="21"/>
  <c r="J588" i="21"/>
  <c r="J589" i="21"/>
  <c r="J590" i="21"/>
  <c r="J591" i="21"/>
  <c r="J592" i="21"/>
  <c r="J593" i="21"/>
  <c r="J594" i="21"/>
  <c r="J595" i="21"/>
  <c r="J596" i="21"/>
  <c r="J597" i="21"/>
  <c r="J598" i="21"/>
  <c r="J599" i="21"/>
  <c r="J600" i="21"/>
  <c r="J601" i="21"/>
  <c r="J602" i="21"/>
  <c r="J603" i="21"/>
  <c r="J604" i="21"/>
  <c r="J605" i="21"/>
  <c r="J606" i="21"/>
  <c r="J607" i="21"/>
  <c r="J508" i="21"/>
  <c r="J609" i="21"/>
  <c r="J610" i="21"/>
  <c r="J611" i="21"/>
  <c r="J612" i="21"/>
  <c r="J613" i="21"/>
  <c r="J614" i="21"/>
  <c r="J615" i="21"/>
  <c r="J616" i="21"/>
  <c r="J617" i="21"/>
  <c r="J618" i="21"/>
  <c r="J619" i="21"/>
  <c r="J620" i="21"/>
  <c r="J621" i="21"/>
  <c r="J622" i="21"/>
  <c r="J623" i="21"/>
  <c r="J624" i="21"/>
  <c r="J625" i="21"/>
  <c r="J626" i="21"/>
  <c r="J627" i="21"/>
  <c r="J628" i="21"/>
  <c r="J629" i="21"/>
  <c r="J630" i="21"/>
  <c r="J631" i="21"/>
  <c r="J632" i="21"/>
  <c r="J633" i="21"/>
  <c r="J634" i="21"/>
  <c r="J635" i="21"/>
  <c r="J636" i="21"/>
  <c r="J637" i="21"/>
  <c r="J638" i="21"/>
  <c r="J639" i="21"/>
  <c r="J640" i="21"/>
  <c r="J641" i="21"/>
  <c r="J642" i="21"/>
  <c r="J643" i="21"/>
  <c r="J644" i="21"/>
  <c r="J645" i="21"/>
  <c r="J646" i="21"/>
  <c r="J647" i="21"/>
  <c r="J648" i="21"/>
  <c r="J649" i="21"/>
  <c r="J650" i="21"/>
  <c r="J651" i="21"/>
  <c r="J652" i="21"/>
  <c r="J653" i="21"/>
  <c r="J654" i="21"/>
  <c r="J655" i="21"/>
  <c r="J656" i="21"/>
  <c r="J657" i="21"/>
  <c r="J658" i="21"/>
  <c r="J659" i="21"/>
  <c r="J660" i="21"/>
  <c r="J661" i="21"/>
  <c r="J662" i="21"/>
  <c r="J663" i="21"/>
  <c r="J664" i="21"/>
  <c r="J665" i="21"/>
  <c r="J666" i="21"/>
  <c r="J667" i="21"/>
  <c r="J668" i="21"/>
  <c r="J669" i="21"/>
  <c r="J670" i="21"/>
  <c r="J671" i="21"/>
  <c r="J672" i="21"/>
  <c r="J673" i="21"/>
  <c r="J674" i="21"/>
  <c r="J675" i="21"/>
  <c r="J676" i="21"/>
  <c r="J677" i="21"/>
  <c r="J678" i="21"/>
  <c r="J679" i="21"/>
  <c r="J680" i="21"/>
  <c r="J681" i="21"/>
  <c r="J682" i="21"/>
  <c r="J683" i="21"/>
  <c r="J684" i="21"/>
  <c r="J685" i="21"/>
  <c r="J686" i="21"/>
  <c r="J687" i="21"/>
  <c r="J688" i="21"/>
  <c r="J689" i="21"/>
  <c r="J690" i="21"/>
  <c r="J691" i="21"/>
  <c r="J692" i="21"/>
  <c r="J693" i="21"/>
  <c r="J694" i="21"/>
  <c r="J695" i="21"/>
  <c r="J696" i="21"/>
  <c r="J697" i="21"/>
  <c r="J698" i="21"/>
  <c r="J699" i="21"/>
  <c r="J700" i="21"/>
  <c r="J701" i="21"/>
  <c r="J702" i="21"/>
  <c r="J703" i="21"/>
  <c r="J704" i="21"/>
  <c r="J705" i="21"/>
  <c r="J706" i="21"/>
  <c r="J707" i="21"/>
  <c r="J608" i="21"/>
  <c r="J709" i="21"/>
  <c r="J710" i="21"/>
  <c r="J711" i="21"/>
  <c r="J712" i="21"/>
  <c r="J713" i="21"/>
  <c r="J714" i="21"/>
  <c r="J715" i="21"/>
  <c r="J716" i="21"/>
  <c r="J717" i="21"/>
  <c r="J718" i="21"/>
  <c r="J719" i="21"/>
  <c r="J720" i="21"/>
  <c r="J721" i="21"/>
  <c r="J722" i="21"/>
  <c r="J723" i="21"/>
  <c r="J724" i="21"/>
  <c r="J725" i="21"/>
  <c r="J726" i="21"/>
  <c r="J727" i="21"/>
  <c r="J728" i="21"/>
  <c r="J729" i="21"/>
  <c r="J730" i="21"/>
  <c r="J731" i="21"/>
  <c r="J732" i="21"/>
  <c r="J733" i="21"/>
  <c r="J734" i="21"/>
  <c r="J735" i="21"/>
  <c r="J736" i="21"/>
  <c r="J737" i="21"/>
  <c r="J738" i="21"/>
  <c r="J739" i="21"/>
  <c r="J740" i="21"/>
  <c r="J741" i="21"/>
  <c r="J742" i="21"/>
  <c r="J743" i="21"/>
  <c r="J744" i="21"/>
  <c r="J745" i="21"/>
  <c r="J746" i="21"/>
  <c r="J747" i="21"/>
  <c r="J748" i="21"/>
  <c r="J749" i="21"/>
  <c r="J750" i="21"/>
  <c r="J751" i="21"/>
  <c r="J752" i="21"/>
  <c r="J753" i="21"/>
  <c r="J754" i="21"/>
  <c r="J755" i="21"/>
  <c r="J756" i="21"/>
  <c r="J757" i="21"/>
  <c r="J758" i="21"/>
  <c r="J759" i="21"/>
  <c r="J760" i="21"/>
  <c r="J761" i="21"/>
  <c r="J762" i="21"/>
  <c r="J763" i="21"/>
  <c r="J764" i="21"/>
  <c r="J765" i="21"/>
  <c r="J766" i="21"/>
  <c r="J767" i="21"/>
  <c r="J768" i="21"/>
  <c r="J769" i="21"/>
  <c r="J770" i="21"/>
  <c r="J771" i="21"/>
  <c r="J772" i="21"/>
  <c r="J773" i="21"/>
  <c r="J774" i="21"/>
  <c r="J775" i="21"/>
  <c r="J776" i="21"/>
  <c r="J777" i="21"/>
  <c r="J778" i="21"/>
  <c r="J779" i="21"/>
  <c r="J780" i="21"/>
  <c r="J781" i="21"/>
  <c r="J782" i="21"/>
  <c r="J783" i="21"/>
  <c r="J784" i="21"/>
  <c r="J785" i="21"/>
  <c r="J786" i="21"/>
  <c r="J787" i="21"/>
  <c r="J788" i="21"/>
  <c r="J789" i="21"/>
  <c r="J790" i="21"/>
  <c r="J791" i="21"/>
  <c r="J792" i="21"/>
  <c r="J793" i="21"/>
  <c r="J794" i="21"/>
  <c r="J795" i="21"/>
  <c r="J796" i="21"/>
  <c r="J797" i="21"/>
  <c r="J798" i="21"/>
  <c r="J799" i="21"/>
  <c r="J800" i="21"/>
  <c r="J801" i="21"/>
  <c r="J802" i="21"/>
  <c r="J803" i="21"/>
  <c r="J804" i="21"/>
  <c r="J805" i="21"/>
  <c r="J806" i="21"/>
  <c r="J807" i="21"/>
  <c r="J708" i="21"/>
  <c r="J6" i="21"/>
  <c r="V5" i="29"/>
  <c r="R5" i="29"/>
  <c r="S5" i="29"/>
  <c r="T5" i="29"/>
  <c r="U5" i="29"/>
  <c r="V6" i="29"/>
  <c r="R6" i="29"/>
  <c r="S6" i="29"/>
  <c r="T6" i="29"/>
  <c r="U6" i="29"/>
  <c r="V7" i="29"/>
  <c r="R7" i="29"/>
  <c r="S7" i="29"/>
  <c r="T7" i="29"/>
  <c r="U7" i="29"/>
  <c r="V8" i="29"/>
  <c r="R8" i="29"/>
  <c r="S8" i="29"/>
  <c r="T8" i="29"/>
  <c r="U8" i="29"/>
  <c r="V9" i="29"/>
  <c r="R9" i="29"/>
  <c r="U9" i="29"/>
  <c r="V10" i="29"/>
  <c r="R10" i="29"/>
  <c r="U10" i="29"/>
  <c r="V11" i="29"/>
  <c r="R11" i="29"/>
  <c r="U11" i="29"/>
  <c r="V12" i="29"/>
  <c r="R12" i="29"/>
  <c r="U12" i="29"/>
  <c r="V13" i="29"/>
  <c r="R13" i="29"/>
  <c r="U13" i="29"/>
  <c r="V14" i="29"/>
  <c r="R14" i="29"/>
  <c r="U14" i="29"/>
  <c r="V15" i="29"/>
  <c r="R15" i="29"/>
  <c r="U15" i="29"/>
  <c r="V16" i="29"/>
  <c r="R16" i="29"/>
  <c r="U16" i="29"/>
  <c r="V17" i="29"/>
  <c r="R17" i="29"/>
  <c r="U17" i="29"/>
  <c r="V18" i="29"/>
  <c r="R18" i="29"/>
  <c r="U18" i="29"/>
  <c r="V19" i="29"/>
  <c r="R19" i="29"/>
  <c r="U19" i="29"/>
  <c r="V20" i="29"/>
  <c r="R20" i="29"/>
  <c r="U20" i="29"/>
  <c r="V21" i="29"/>
  <c r="R21" i="29"/>
  <c r="U21" i="29"/>
  <c r="V22" i="29"/>
  <c r="R22" i="29"/>
  <c r="U22" i="29"/>
  <c r="V23" i="29"/>
  <c r="R23" i="29"/>
  <c r="U23" i="29"/>
  <c r="V24" i="29"/>
  <c r="R24" i="29"/>
  <c r="U24" i="29"/>
  <c r="V25" i="29"/>
  <c r="R25" i="29"/>
  <c r="U25" i="29"/>
  <c r="V26" i="29"/>
  <c r="R26" i="29"/>
  <c r="U26" i="29"/>
  <c r="V27" i="29"/>
  <c r="R27" i="29"/>
  <c r="U27" i="29"/>
  <c r="V28" i="29"/>
  <c r="R28" i="29"/>
  <c r="U28" i="29"/>
  <c r="V29" i="29"/>
  <c r="R29" i="29"/>
  <c r="U29" i="29"/>
  <c r="V30" i="29"/>
  <c r="R30" i="29"/>
  <c r="U30" i="29"/>
  <c r="V31" i="29"/>
  <c r="R31" i="29"/>
  <c r="U31" i="29"/>
  <c r="V32" i="29"/>
  <c r="R32" i="29"/>
  <c r="U32" i="29"/>
  <c r="V33" i="29"/>
  <c r="R33" i="29"/>
  <c r="U33" i="29"/>
  <c r="V34" i="29"/>
  <c r="R34" i="29"/>
  <c r="U34" i="29"/>
  <c r="V35" i="29"/>
  <c r="R35" i="29"/>
  <c r="U35" i="29"/>
  <c r="V36" i="29"/>
  <c r="R36" i="29"/>
  <c r="U36" i="29"/>
  <c r="V37" i="29"/>
  <c r="R37" i="29"/>
  <c r="U37" i="29"/>
  <c r="V38" i="29"/>
  <c r="R38" i="29"/>
  <c r="U38" i="29"/>
  <c r="V39" i="29"/>
  <c r="R39" i="29"/>
  <c r="U39" i="29"/>
  <c r="V40" i="29"/>
  <c r="R40" i="29"/>
  <c r="U40" i="29"/>
  <c r="V41" i="29"/>
  <c r="R41" i="29"/>
  <c r="U41" i="29"/>
  <c r="V42" i="29"/>
  <c r="R42" i="29"/>
  <c r="U42" i="29"/>
  <c r="V43" i="29"/>
  <c r="R43" i="29"/>
  <c r="U43" i="29"/>
  <c r="V44" i="29"/>
  <c r="R44" i="29"/>
  <c r="U44" i="29"/>
  <c r="V45" i="29"/>
  <c r="R45" i="29"/>
  <c r="U45" i="29"/>
  <c r="V46" i="29"/>
  <c r="R46" i="29"/>
  <c r="U46" i="29"/>
  <c r="V47" i="29"/>
  <c r="R47" i="29"/>
  <c r="U47" i="29"/>
  <c r="V48" i="29"/>
  <c r="R48" i="29"/>
  <c r="U48" i="29"/>
  <c r="V49" i="29"/>
  <c r="R49" i="29"/>
  <c r="U49" i="29"/>
  <c r="V50" i="29"/>
  <c r="R50" i="29"/>
  <c r="U50" i="29"/>
  <c r="V51" i="29"/>
  <c r="R51" i="29"/>
  <c r="U51" i="29"/>
  <c r="V52" i="29"/>
  <c r="R52" i="29"/>
  <c r="U52" i="29"/>
  <c r="V53" i="29"/>
  <c r="R53" i="29"/>
  <c r="U53" i="29"/>
  <c r="V54" i="29"/>
  <c r="R54" i="29"/>
  <c r="U54" i="29"/>
  <c r="V55" i="29"/>
  <c r="R55" i="29"/>
  <c r="U55" i="29"/>
  <c r="V56" i="29"/>
  <c r="R56" i="29"/>
  <c r="U56" i="29"/>
  <c r="V57" i="29"/>
  <c r="R57" i="29"/>
  <c r="U57" i="29"/>
  <c r="V58" i="29"/>
  <c r="R58" i="29"/>
  <c r="U58" i="29"/>
  <c r="V59" i="29"/>
  <c r="R59" i="29"/>
  <c r="U59" i="29"/>
  <c r="V60" i="29"/>
  <c r="R60" i="29"/>
  <c r="U60" i="29"/>
  <c r="V61" i="29"/>
  <c r="R61" i="29"/>
  <c r="U61" i="29"/>
  <c r="V62" i="29"/>
  <c r="R62" i="29"/>
  <c r="U62" i="29"/>
  <c r="V63" i="29"/>
  <c r="R63" i="29"/>
  <c r="U63" i="29"/>
  <c r="V64" i="29"/>
  <c r="R64" i="29"/>
  <c r="U64" i="29"/>
  <c r="V65" i="29"/>
  <c r="R65" i="29"/>
  <c r="U65" i="29"/>
  <c r="V66" i="29"/>
  <c r="R66" i="29"/>
  <c r="U66" i="29"/>
  <c r="V67" i="29"/>
  <c r="R67" i="29"/>
  <c r="U67" i="29"/>
  <c r="V68" i="29"/>
  <c r="R68" i="29"/>
  <c r="U68" i="29"/>
  <c r="V69" i="29"/>
  <c r="R69" i="29"/>
  <c r="U69" i="29"/>
  <c r="V70" i="29"/>
  <c r="R70" i="29"/>
  <c r="U70" i="29"/>
  <c r="V71" i="29"/>
  <c r="R71" i="29"/>
  <c r="U71" i="29"/>
  <c r="V72" i="29"/>
  <c r="R72" i="29"/>
  <c r="U72" i="29"/>
  <c r="V73" i="29"/>
  <c r="R73" i="29"/>
  <c r="U73" i="29"/>
  <c r="V74" i="29"/>
  <c r="R74" i="29"/>
  <c r="U74" i="29"/>
  <c r="V75" i="29"/>
  <c r="R75" i="29"/>
  <c r="U75" i="29"/>
  <c r="V76" i="29"/>
  <c r="R76" i="29"/>
  <c r="U76" i="29"/>
  <c r="V77" i="29"/>
  <c r="R77" i="29"/>
  <c r="U77" i="29"/>
  <c r="V78" i="29"/>
  <c r="R78" i="29"/>
  <c r="U78" i="29"/>
  <c r="V79" i="29"/>
  <c r="R79" i="29"/>
  <c r="U79" i="29"/>
  <c r="V80" i="29"/>
  <c r="R80" i="29"/>
  <c r="U80" i="29"/>
  <c r="V81" i="29"/>
  <c r="R81" i="29"/>
  <c r="U81" i="29"/>
  <c r="V82" i="29"/>
  <c r="R82" i="29"/>
  <c r="U82" i="29"/>
  <c r="V83" i="29"/>
  <c r="R83" i="29"/>
  <c r="U83" i="29"/>
  <c r="V84" i="29"/>
  <c r="R84" i="29"/>
  <c r="U84" i="29"/>
  <c r="V85" i="29"/>
  <c r="R85" i="29"/>
  <c r="U85" i="29"/>
  <c r="V86" i="29"/>
  <c r="R86" i="29"/>
  <c r="U86" i="29"/>
  <c r="V87" i="29"/>
  <c r="R87" i="29"/>
  <c r="U87" i="29"/>
  <c r="V88" i="29"/>
  <c r="R88" i="29"/>
  <c r="U88" i="29"/>
  <c r="V89" i="29"/>
  <c r="R89" i="29"/>
  <c r="U89" i="29"/>
  <c r="V90" i="29"/>
  <c r="R90" i="29"/>
  <c r="U90" i="29"/>
  <c r="V91" i="29"/>
  <c r="R91" i="29"/>
  <c r="U91" i="29"/>
  <c r="V92" i="29"/>
  <c r="R92" i="29"/>
  <c r="U92" i="29"/>
  <c r="V93" i="29"/>
  <c r="R93" i="29"/>
  <c r="U93" i="29"/>
  <c r="V94" i="29"/>
  <c r="R94" i="29"/>
  <c r="U94" i="29"/>
  <c r="V95" i="29"/>
  <c r="R95" i="29"/>
  <c r="U95" i="29"/>
  <c r="V96" i="29"/>
  <c r="R96" i="29"/>
  <c r="U96" i="29"/>
  <c r="V97" i="29"/>
  <c r="R97" i="29"/>
  <c r="U97" i="29"/>
  <c r="V98" i="29"/>
  <c r="R98" i="29"/>
  <c r="U98" i="29"/>
  <c r="V99" i="29"/>
  <c r="R99" i="29"/>
  <c r="U99" i="29"/>
  <c r="V100" i="29"/>
  <c r="R100" i="29"/>
  <c r="U100" i="29"/>
  <c r="V101" i="29"/>
  <c r="R101" i="29"/>
  <c r="U101" i="29"/>
  <c r="V102" i="29"/>
  <c r="R102" i="29"/>
  <c r="U102" i="29"/>
  <c r="V103" i="29"/>
  <c r="R103" i="29"/>
  <c r="U103" i="29"/>
  <c r="V104" i="29"/>
  <c r="R104" i="29"/>
  <c r="U104" i="29"/>
  <c r="V105" i="29"/>
  <c r="R105" i="29"/>
  <c r="U105" i="29"/>
  <c r="V106" i="29"/>
  <c r="R106" i="29"/>
  <c r="U106" i="29"/>
  <c r="V107" i="29"/>
  <c r="R107" i="29"/>
  <c r="U107" i="29"/>
  <c r="V108" i="29"/>
  <c r="R108" i="29"/>
  <c r="U108" i="29"/>
  <c r="V109" i="29"/>
  <c r="R109" i="29"/>
  <c r="U109" i="29"/>
  <c r="V110" i="29"/>
  <c r="R110" i="29"/>
  <c r="U110" i="29"/>
  <c r="V111" i="29"/>
  <c r="R111" i="29"/>
  <c r="U111" i="29"/>
  <c r="V112" i="29"/>
  <c r="R112" i="29"/>
  <c r="U112" i="29"/>
  <c r="V113" i="29"/>
  <c r="R113" i="29"/>
  <c r="U113" i="29"/>
  <c r="V114" i="29"/>
  <c r="R114" i="29"/>
  <c r="U114" i="29"/>
  <c r="V115" i="29"/>
  <c r="R115" i="29"/>
  <c r="U115" i="29"/>
  <c r="V116" i="29"/>
  <c r="R116" i="29"/>
  <c r="U116" i="29"/>
  <c r="V117" i="29"/>
  <c r="R117" i="29"/>
  <c r="U117" i="29"/>
  <c r="V118" i="29"/>
  <c r="R118" i="29"/>
  <c r="U118" i="29"/>
  <c r="V119" i="29"/>
  <c r="R119" i="29"/>
  <c r="U119" i="29"/>
  <c r="V120" i="29"/>
  <c r="R120" i="29"/>
  <c r="U120" i="29"/>
  <c r="V121" i="29"/>
  <c r="R121" i="29"/>
  <c r="U121" i="29"/>
  <c r="V122" i="29"/>
  <c r="R122" i="29"/>
  <c r="U122" i="29"/>
  <c r="V123" i="29"/>
  <c r="R123" i="29"/>
  <c r="U123" i="29"/>
  <c r="V124" i="29"/>
  <c r="R124" i="29"/>
  <c r="U124" i="29"/>
  <c r="V125" i="29"/>
  <c r="R125" i="29"/>
  <c r="U125" i="29"/>
  <c r="V126" i="29"/>
  <c r="R126" i="29"/>
  <c r="U126" i="29"/>
  <c r="V127" i="29"/>
  <c r="R127" i="29"/>
  <c r="U127" i="29"/>
  <c r="V128" i="29"/>
  <c r="R128" i="29"/>
  <c r="U128" i="29"/>
  <c r="V129" i="29"/>
  <c r="R129" i="29"/>
  <c r="U129" i="29"/>
  <c r="V130" i="29"/>
  <c r="R130" i="29"/>
  <c r="U130" i="29"/>
  <c r="V131" i="29"/>
  <c r="R131" i="29"/>
  <c r="U131" i="29"/>
  <c r="V132" i="29"/>
  <c r="R132" i="29"/>
  <c r="U132" i="29"/>
  <c r="V133" i="29"/>
  <c r="R133" i="29"/>
  <c r="U133" i="29"/>
  <c r="V134" i="29"/>
  <c r="R134" i="29"/>
  <c r="U134" i="29"/>
  <c r="V135" i="29"/>
  <c r="R135" i="29"/>
  <c r="U135" i="29"/>
  <c r="V136" i="29"/>
  <c r="R136" i="29"/>
  <c r="U136" i="29"/>
  <c r="V137" i="29"/>
  <c r="R137" i="29"/>
  <c r="U137" i="29"/>
  <c r="V138" i="29"/>
  <c r="R138" i="29"/>
  <c r="U138" i="29"/>
  <c r="V139" i="29"/>
  <c r="R139" i="29"/>
  <c r="U139" i="29"/>
  <c r="V140" i="29"/>
  <c r="R140" i="29"/>
  <c r="U140" i="29"/>
  <c r="V141" i="29"/>
  <c r="R141" i="29"/>
  <c r="U141" i="29"/>
  <c r="V142" i="29"/>
  <c r="R142" i="29"/>
  <c r="U142" i="29"/>
  <c r="V143" i="29"/>
  <c r="R143" i="29"/>
  <c r="U143" i="29"/>
  <c r="V144" i="29"/>
  <c r="R144" i="29"/>
  <c r="U144" i="29"/>
  <c r="V145" i="29"/>
  <c r="R145" i="29"/>
  <c r="U145" i="29"/>
  <c r="V146" i="29"/>
  <c r="R146" i="29"/>
  <c r="U146" i="29"/>
  <c r="V147" i="29"/>
  <c r="R147" i="29"/>
  <c r="U147" i="29"/>
  <c r="V148" i="29"/>
  <c r="R148" i="29"/>
  <c r="U148" i="29"/>
  <c r="V149" i="29"/>
  <c r="R149" i="29"/>
  <c r="U149" i="29"/>
  <c r="V150" i="29"/>
  <c r="R150" i="29"/>
  <c r="U150" i="29"/>
  <c r="V151" i="29"/>
  <c r="R151" i="29"/>
  <c r="U151" i="29"/>
  <c r="V152" i="29"/>
  <c r="R152" i="29"/>
  <c r="U152" i="29"/>
  <c r="V153" i="29"/>
  <c r="R153" i="29"/>
  <c r="U153" i="29"/>
  <c r="V154" i="29"/>
  <c r="R154" i="29"/>
  <c r="U154" i="29"/>
  <c r="V155" i="29"/>
  <c r="R155" i="29"/>
  <c r="U155" i="29"/>
  <c r="V156" i="29"/>
  <c r="R156" i="29"/>
  <c r="U156" i="29"/>
  <c r="V157" i="29"/>
  <c r="R157" i="29"/>
  <c r="U157" i="29"/>
  <c r="V158" i="29"/>
  <c r="R158" i="29"/>
  <c r="U158" i="29"/>
  <c r="V159" i="29"/>
  <c r="R159" i="29"/>
  <c r="U159" i="29"/>
  <c r="V160" i="29"/>
  <c r="R160" i="29"/>
  <c r="U160" i="29"/>
  <c r="V161" i="29"/>
  <c r="R161" i="29"/>
  <c r="U161" i="29"/>
  <c r="V162" i="29"/>
  <c r="R162" i="29"/>
  <c r="U162" i="29"/>
  <c r="V163" i="29"/>
  <c r="R163" i="29"/>
  <c r="U163" i="29"/>
  <c r="V164" i="29"/>
  <c r="R164" i="29"/>
  <c r="U164" i="29"/>
  <c r="V165" i="29"/>
  <c r="R165" i="29"/>
  <c r="U165" i="29"/>
  <c r="V166" i="29"/>
  <c r="R166" i="29"/>
  <c r="U166" i="29"/>
  <c r="V167" i="29"/>
  <c r="R167" i="29"/>
  <c r="U167" i="29"/>
  <c r="V168" i="29"/>
  <c r="R168" i="29"/>
  <c r="U168" i="29"/>
  <c r="V169" i="29"/>
  <c r="R169" i="29"/>
  <c r="U169" i="29"/>
  <c r="V170" i="29"/>
  <c r="R170" i="29"/>
  <c r="U170" i="29"/>
  <c r="V171" i="29"/>
  <c r="R171" i="29"/>
  <c r="U171" i="29"/>
  <c r="V172" i="29"/>
  <c r="R172" i="29"/>
  <c r="U172" i="29"/>
  <c r="V173" i="29"/>
  <c r="R173" i="29"/>
  <c r="U173" i="29"/>
  <c r="V174" i="29"/>
  <c r="R174" i="29"/>
  <c r="U174" i="29"/>
  <c r="V175" i="29"/>
  <c r="R175" i="29"/>
  <c r="U175" i="29"/>
  <c r="V176" i="29"/>
  <c r="R176" i="29"/>
  <c r="U176" i="29"/>
  <c r="V177" i="29"/>
  <c r="R177" i="29"/>
  <c r="U177" i="29"/>
  <c r="V178" i="29"/>
  <c r="R178" i="29"/>
  <c r="U178" i="29"/>
  <c r="V179" i="29"/>
  <c r="R179" i="29"/>
  <c r="U179" i="29"/>
  <c r="V180" i="29"/>
  <c r="R180" i="29"/>
  <c r="U180" i="29"/>
  <c r="V181" i="29"/>
  <c r="R181" i="29"/>
  <c r="U181" i="29"/>
  <c r="V182" i="29"/>
  <c r="R182" i="29"/>
  <c r="U182" i="29"/>
  <c r="V183" i="29"/>
  <c r="R183" i="29"/>
  <c r="U183" i="29"/>
  <c r="V184" i="29"/>
  <c r="R184" i="29"/>
  <c r="U184" i="29"/>
  <c r="V185" i="29"/>
  <c r="R185" i="29"/>
  <c r="U185" i="29"/>
  <c r="V186" i="29"/>
  <c r="R186" i="29"/>
  <c r="U186" i="29"/>
  <c r="V187" i="29"/>
  <c r="R187" i="29"/>
  <c r="U187" i="29"/>
  <c r="V188" i="29"/>
  <c r="R188" i="29"/>
  <c r="U188" i="29"/>
  <c r="V189" i="29"/>
  <c r="R189" i="29"/>
  <c r="U189" i="29"/>
  <c r="V190" i="29"/>
  <c r="R190" i="29"/>
  <c r="U190" i="29"/>
  <c r="V191" i="29"/>
  <c r="R191" i="29"/>
  <c r="U191" i="29"/>
  <c r="V192" i="29"/>
  <c r="R192" i="29"/>
  <c r="U192" i="29"/>
  <c r="V193" i="29"/>
  <c r="R193" i="29"/>
  <c r="U193" i="29"/>
  <c r="V194" i="29"/>
  <c r="R194" i="29"/>
  <c r="U194" i="29"/>
  <c r="V195" i="29"/>
  <c r="R195" i="29"/>
  <c r="U195" i="29"/>
  <c r="V196" i="29"/>
  <c r="R196" i="29"/>
  <c r="U196" i="29"/>
  <c r="V197" i="29"/>
  <c r="R197" i="29"/>
  <c r="U197" i="29"/>
  <c r="V198" i="29"/>
  <c r="R198" i="29"/>
  <c r="U198" i="29"/>
  <c r="V199" i="29"/>
  <c r="R199" i="29"/>
  <c r="U199" i="29"/>
  <c r="V200" i="29"/>
  <c r="R200" i="29"/>
  <c r="U200" i="29"/>
  <c r="V201" i="29"/>
  <c r="R201" i="29"/>
  <c r="U201" i="29"/>
  <c r="V202" i="29"/>
  <c r="R202" i="29"/>
  <c r="U202" i="29"/>
  <c r="V203" i="29"/>
  <c r="R203" i="29"/>
  <c r="U203" i="29"/>
  <c r="V204" i="29"/>
  <c r="R204" i="29"/>
  <c r="U204" i="29"/>
  <c r="V205" i="29"/>
  <c r="R205" i="29"/>
  <c r="U205" i="29"/>
  <c r="V206" i="29"/>
  <c r="R206" i="29"/>
  <c r="U206" i="29"/>
  <c r="V207" i="29"/>
  <c r="R207" i="29"/>
  <c r="U207" i="29"/>
  <c r="V208" i="29"/>
  <c r="R208" i="29"/>
  <c r="U208" i="29"/>
  <c r="V209" i="29"/>
  <c r="R209" i="29"/>
  <c r="U209" i="29"/>
  <c r="V210" i="29"/>
  <c r="R210" i="29"/>
  <c r="U210" i="29"/>
  <c r="V211" i="29"/>
  <c r="R211" i="29"/>
  <c r="U211" i="29"/>
  <c r="V212" i="29"/>
  <c r="R212" i="29"/>
  <c r="U212" i="29"/>
  <c r="V213" i="29"/>
  <c r="R213" i="29"/>
  <c r="U213" i="29"/>
  <c r="V214" i="29"/>
  <c r="R214" i="29"/>
  <c r="U214" i="29"/>
  <c r="V215" i="29"/>
  <c r="R215" i="29"/>
  <c r="U215" i="29"/>
  <c r="V216" i="29"/>
  <c r="R216" i="29"/>
  <c r="U216" i="29"/>
  <c r="V217" i="29"/>
  <c r="R217" i="29"/>
  <c r="U217" i="29"/>
  <c r="V218" i="29"/>
  <c r="R218" i="29"/>
  <c r="U218" i="29"/>
  <c r="V219" i="29"/>
  <c r="R219" i="29"/>
  <c r="U219" i="29"/>
  <c r="V220" i="29"/>
  <c r="R220" i="29"/>
  <c r="U220" i="29"/>
  <c r="V221" i="29"/>
  <c r="R221" i="29"/>
  <c r="U221" i="29"/>
  <c r="V222" i="29"/>
  <c r="R222" i="29"/>
  <c r="U222" i="29"/>
  <c r="V223" i="29"/>
  <c r="R223" i="29"/>
  <c r="U223" i="29"/>
  <c r="V224" i="29"/>
  <c r="R224" i="29"/>
  <c r="U224" i="29"/>
  <c r="V225" i="29"/>
  <c r="R225" i="29"/>
  <c r="U225" i="29"/>
  <c r="V226" i="29"/>
  <c r="R226" i="29"/>
  <c r="U226" i="29"/>
  <c r="V227" i="29"/>
  <c r="R227" i="29"/>
  <c r="U227" i="29"/>
  <c r="V228" i="29"/>
  <c r="R228" i="29"/>
  <c r="U228" i="29"/>
  <c r="V229" i="29"/>
  <c r="R229" i="29"/>
  <c r="U229" i="29"/>
  <c r="V230" i="29"/>
  <c r="R230" i="29"/>
  <c r="U230" i="29"/>
  <c r="V231" i="29"/>
  <c r="R231" i="29"/>
  <c r="U231" i="29"/>
  <c r="V232" i="29"/>
  <c r="R232" i="29"/>
  <c r="U232" i="29"/>
  <c r="V233" i="29"/>
  <c r="R233" i="29"/>
  <c r="U233" i="29"/>
  <c r="V234" i="29"/>
  <c r="R234" i="29"/>
  <c r="U234" i="29"/>
  <c r="V235" i="29"/>
  <c r="R235" i="29"/>
  <c r="U235" i="29"/>
  <c r="V236" i="29"/>
  <c r="R236" i="29"/>
  <c r="U236" i="29"/>
  <c r="V237" i="29"/>
  <c r="R237" i="29"/>
  <c r="U237" i="29"/>
  <c r="V238" i="29"/>
  <c r="R238" i="29"/>
  <c r="U238" i="29"/>
  <c r="V239" i="29"/>
  <c r="R239" i="29"/>
  <c r="U239" i="29"/>
  <c r="V240" i="29"/>
  <c r="R240" i="29"/>
  <c r="U240" i="29"/>
  <c r="V241" i="29"/>
  <c r="R241" i="29"/>
  <c r="U241" i="29"/>
  <c r="V242" i="29"/>
  <c r="R242" i="29"/>
  <c r="U242" i="29"/>
  <c r="V243" i="29"/>
  <c r="R243" i="29"/>
  <c r="U243" i="29"/>
  <c r="V244" i="29"/>
  <c r="R244" i="29"/>
  <c r="U244" i="29"/>
  <c r="V245" i="29"/>
  <c r="R245" i="29"/>
  <c r="U245" i="29"/>
  <c r="V246" i="29"/>
  <c r="R246" i="29"/>
  <c r="U246" i="29"/>
  <c r="V247" i="29"/>
  <c r="R247" i="29"/>
  <c r="U247" i="29"/>
  <c r="V248" i="29"/>
  <c r="R248" i="29"/>
  <c r="U248" i="29"/>
  <c r="V249" i="29"/>
  <c r="R249" i="29"/>
  <c r="U249" i="29"/>
  <c r="V250" i="29"/>
  <c r="R250" i="29"/>
  <c r="U250" i="29"/>
  <c r="V251" i="29"/>
  <c r="R251" i="29"/>
  <c r="U251" i="29"/>
  <c r="V252" i="29"/>
  <c r="R252" i="29"/>
  <c r="U252" i="29"/>
  <c r="V253" i="29"/>
  <c r="R253" i="29"/>
  <c r="U253" i="29"/>
  <c r="V254" i="29"/>
  <c r="R254" i="29"/>
  <c r="U254" i="29"/>
  <c r="V255" i="29"/>
  <c r="R255" i="29"/>
  <c r="U255" i="29"/>
  <c r="V256" i="29"/>
  <c r="R256" i="29"/>
  <c r="U256" i="29"/>
  <c r="V257" i="29"/>
  <c r="R257" i="29"/>
  <c r="U257" i="29"/>
  <c r="V258" i="29"/>
  <c r="R258" i="29"/>
  <c r="U258" i="29"/>
  <c r="V259" i="29"/>
  <c r="R259" i="29"/>
  <c r="U259" i="29"/>
  <c r="V260" i="29"/>
  <c r="R260" i="29"/>
  <c r="U260" i="29"/>
  <c r="V261" i="29"/>
  <c r="R261" i="29"/>
  <c r="U261" i="29"/>
  <c r="V262" i="29"/>
  <c r="R262" i="29"/>
  <c r="U262" i="29"/>
  <c r="V263" i="29"/>
  <c r="R263" i="29"/>
  <c r="U263" i="29"/>
  <c r="V264" i="29"/>
  <c r="R264" i="29"/>
  <c r="U264" i="29"/>
  <c r="V265" i="29"/>
  <c r="R265" i="29"/>
  <c r="U265" i="29"/>
  <c r="V266" i="29"/>
  <c r="R266" i="29"/>
  <c r="U266" i="29"/>
  <c r="V267" i="29"/>
  <c r="R267" i="29"/>
  <c r="U267" i="29"/>
  <c r="V268" i="29"/>
  <c r="R268" i="29"/>
  <c r="U268" i="29"/>
  <c r="V269" i="29"/>
  <c r="R269" i="29"/>
  <c r="U269" i="29"/>
  <c r="V270" i="29"/>
  <c r="R270" i="29"/>
  <c r="U270" i="29"/>
  <c r="V271" i="29"/>
  <c r="R271" i="29"/>
  <c r="U271" i="29"/>
  <c r="V272" i="29"/>
  <c r="R272" i="29"/>
  <c r="U272" i="29"/>
  <c r="V273" i="29"/>
  <c r="R273" i="29"/>
  <c r="U273" i="29"/>
  <c r="V274" i="29"/>
  <c r="R274" i="29"/>
  <c r="U274" i="29"/>
  <c r="V275" i="29"/>
  <c r="R275" i="29"/>
  <c r="U275" i="29"/>
  <c r="V276" i="29"/>
  <c r="R276" i="29"/>
  <c r="U276" i="29"/>
  <c r="V277" i="29"/>
  <c r="R277" i="29"/>
  <c r="U277" i="29"/>
  <c r="V278" i="29"/>
  <c r="R278" i="29"/>
  <c r="U278" i="29"/>
  <c r="V279" i="29"/>
  <c r="R279" i="29"/>
  <c r="U279" i="29"/>
  <c r="V280" i="29"/>
  <c r="R280" i="29"/>
  <c r="U280" i="29"/>
  <c r="V281" i="29"/>
  <c r="R281" i="29"/>
  <c r="U281" i="29"/>
  <c r="V282" i="29"/>
  <c r="R282" i="29"/>
  <c r="U282" i="29"/>
  <c r="V283" i="29"/>
  <c r="R283" i="29"/>
  <c r="U283" i="29"/>
  <c r="V284" i="29"/>
  <c r="R284" i="29"/>
  <c r="U284" i="29"/>
  <c r="V285" i="29"/>
  <c r="R285" i="29"/>
  <c r="U285" i="29"/>
  <c r="V286" i="29"/>
  <c r="R286" i="29"/>
  <c r="U286" i="29"/>
  <c r="V287" i="29"/>
  <c r="R287" i="29"/>
  <c r="U287" i="29"/>
  <c r="V288" i="29"/>
  <c r="R288" i="29"/>
  <c r="U288" i="29"/>
  <c r="V289" i="29"/>
  <c r="R289" i="29"/>
  <c r="U289" i="29"/>
  <c r="V290" i="29"/>
  <c r="R290" i="29"/>
  <c r="U290" i="29"/>
  <c r="V291" i="29"/>
  <c r="R291" i="29"/>
  <c r="U291" i="29"/>
  <c r="V292" i="29"/>
  <c r="R292" i="29"/>
  <c r="U292" i="29"/>
  <c r="V293" i="29"/>
  <c r="R293" i="29"/>
  <c r="U293" i="29"/>
  <c r="V294" i="29"/>
  <c r="R294" i="29"/>
  <c r="U294" i="29"/>
  <c r="V295" i="29"/>
  <c r="R295" i="29"/>
  <c r="U295" i="29"/>
  <c r="V296" i="29"/>
  <c r="R296" i="29"/>
  <c r="U296" i="29"/>
  <c r="V297" i="29"/>
  <c r="R297" i="29"/>
  <c r="U297" i="29"/>
  <c r="V298" i="29"/>
  <c r="R298" i="29"/>
  <c r="U298" i="29"/>
  <c r="V299" i="29"/>
  <c r="R299" i="29"/>
  <c r="U299" i="29"/>
  <c r="V300" i="29"/>
  <c r="R300" i="29"/>
  <c r="U300" i="29"/>
  <c r="V301" i="29"/>
  <c r="R301" i="29"/>
  <c r="U301" i="29"/>
  <c r="V302" i="29"/>
  <c r="R302" i="29"/>
  <c r="U302" i="29"/>
  <c r="V303" i="29"/>
  <c r="R303" i="29"/>
  <c r="U303" i="29"/>
  <c r="V304" i="29"/>
  <c r="R304" i="29"/>
  <c r="U304" i="29"/>
  <c r="V305" i="29"/>
  <c r="R305" i="29"/>
  <c r="U305" i="29"/>
  <c r="V306" i="29"/>
  <c r="R306" i="29"/>
  <c r="U306" i="29"/>
  <c r="V307" i="29"/>
  <c r="R307" i="29"/>
  <c r="U307" i="29"/>
  <c r="V308" i="29"/>
  <c r="R308" i="29"/>
  <c r="U308" i="29"/>
  <c r="V309" i="29"/>
  <c r="R309" i="29"/>
  <c r="U309" i="29"/>
  <c r="V310" i="29"/>
  <c r="R310" i="29"/>
  <c r="U310" i="29"/>
  <c r="V311" i="29"/>
  <c r="R311" i="29"/>
  <c r="U311" i="29"/>
  <c r="V312" i="29"/>
  <c r="R312" i="29"/>
  <c r="U312" i="29"/>
  <c r="V313" i="29"/>
  <c r="R313" i="29"/>
  <c r="U313" i="29"/>
  <c r="V314" i="29"/>
  <c r="R314" i="29"/>
  <c r="U314" i="29"/>
  <c r="V315" i="29"/>
  <c r="R315" i="29"/>
  <c r="U315" i="29"/>
  <c r="V316" i="29"/>
  <c r="R316" i="29"/>
  <c r="U316" i="29"/>
  <c r="V317" i="29"/>
  <c r="R317" i="29"/>
  <c r="U317" i="29"/>
  <c r="V318" i="29"/>
  <c r="R318" i="29"/>
  <c r="U318" i="29"/>
  <c r="V319" i="29"/>
  <c r="R319" i="29"/>
  <c r="U319" i="29"/>
  <c r="V320" i="29"/>
  <c r="R320" i="29"/>
  <c r="U320" i="29"/>
  <c r="V321" i="29"/>
  <c r="R321" i="29"/>
  <c r="U321" i="29"/>
  <c r="V322" i="29"/>
  <c r="R322" i="29"/>
  <c r="U322" i="29"/>
  <c r="V323" i="29"/>
  <c r="R323" i="29"/>
  <c r="U323" i="29"/>
  <c r="V324" i="29"/>
  <c r="R324" i="29"/>
  <c r="U324" i="29"/>
  <c r="V325" i="29"/>
  <c r="R325" i="29"/>
  <c r="U325" i="29"/>
  <c r="V326" i="29"/>
  <c r="R326" i="29"/>
  <c r="U326" i="29"/>
  <c r="V327" i="29"/>
  <c r="R327" i="29"/>
  <c r="U327" i="29"/>
  <c r="V328" i="29"/>
  <c r="R328" i="29"/>
  <c r="U328" i="29"/>
  <c r="V329" i="29"/>
  <c r="R329" i="29"/>
  <c r="U329" i="29"/>
  <c r="V330" i="29"/>
  <c r="R330" i="29"/>
  <c r="U330" i="29"/>
  <c r="V331" i="29"/>
  <c r="R331" i="29"/>
  <c r="U331" i="29"/>
  <c r="V332" i="29"/>
  <c r="R332" i="29"/>
  <c r="U332" i="29"/>
  <c r="V333" i="29"/>
  <c r="R333" i="29"/>
  <c r="U333" i="29"/>
  <c r="V334" i="29"/>
  <c r="R334" i="29"/>
  <c r="U334" i="29"/>
  <c r="V335" i="29"/>
  <c r="R335" i="29"/>
  <c r="U335" i="29"/>
  <c r="V336" i="29"/>
  <c r="R336" i="29"/>
  <c r="U336" i="29"/>
  <c r="V337" i="29"/>
  <c r="R337" i="29"/>
  <c r="U337" i="29"/>
  <c r="V338" i="29"/>
  <c r="R338" i="29"/>
  <c r="U338" i="29"/>
  <c r="V339" i="29"/>
  <c r="R339" i="29"/>
  <c r="U339" i="29"/>
  <c r="V340" i="29"/>
  <c r="R340" i="29"/>
  <c r="U340" i="29"/>
  <c r="V341" i="29"/>
  <c r="R341" i="29"/>
  <c r="U341" i="29"/>
  <c r="V342" i="29"/>
  <c r="R342" i="29"/>
  <c r="U342" i="29"/>
  <c r="V343" i="29"/>
  <c r="R343" i="29"/>
  <c r="U343" i="29"/>
  <c r="V344" i="29"/>
  <c r="R344" i="29"/>
  <c r="U344" i="29"/>
  <c r="V345" i="29"/>
  <c r="R345" i="29"/>
  <c r="U345" i="29"/>
  <c r="V346" i="29"/>
  <c r="R346" i="29"/>
  <c r="U346" i="29"/>
  <c r="V347" i="29"/>
  <c r="R347" i="29"/>
  <c r="U347" i="29"/>
  <c r="V348" i="29"/>
  <c r="R348" i="29"/>
  <c r="U348" i="29"/>
  <c r="V349" i="29"/>
  <c r="R349" i="29"/>
  <c r="U349" i="29"/>
  <c r="V350" i="29"/>
  <c r="R350" i="29"/>
  <c r="U350" i="29"/>
  <c r="V351" i="29"/>
  <c r="R351" i="29"/>
  <c r="U351" i="29"/>
  <c r="V352" i="29"/>
  <c r="R352" i="29"/>
  <c r="U352" i="29"/>
  <c r="V353" i="29"/>
  <c r="R353" i="29"/>
  <c r="U353" i="29"/>
  <c r="V354" i="29"/>
  <c r="R354" i="29"/>
  <c r="U354" i="29"/>
  <c r="V355" i="29"/>
  <c r="R355" i="29"/>
  <c r="U355" i="29"/>
  <c r="V356" i="29"/>
  <c r="R356" i="29"/>
  <c r="U356" i="29"/>
  <c r="V357" i="29"/>
  <c r="R357" i="29"/>
  <c r="U357" i="29"/>
  <c r="V358" i="29"/>
  <c r="R358" i="29"/>
  <c r="U358" i="29"/>
  <c r="V359" i="29"/>
  <c r="R359" i="29"/>
  <c r="U359" i="29"/>
  <c r="V360" i="29"/>
  <c r="R360" i="29"/>
  <c r="U360" i="29"/>
  <c r="V361" i="29"/>
  <c r="R361" i="29"/>
  <c r="U361" i="29"/>
  <c r="V362" i="29"/>
  <c r="R362" i="29"/>
  <c r="U362" i="29"/>
  <c r="V363" i="29"/>
  <c r="R363" i="29"/>
  <c r="U363" i="29"/>
  <c r="V364" i="29"/>
  <c r="R364" i="29"/>
  <c r="U364" i="29"/>
  <c r="V365" i="29"/>
  <c r="R365" i="29"/>
  <c r="U365" i="29"/>
  <c r="V366" i="29"/>
  <c r="R366" i="29"/>
  <c r="U366" i="29"/>
  <c r="V367" i="29"/>
  <c r="R367" i="29"/>
  <c r="U367" i="29"/>
  <c r="V368" i="29"/>
  <c r="R368" i="29"/>
  <c r="U368" i="29"/>
  <c r="V369" i="29"/>
  <c r="R369" i="29"/>
  <c r="U369" i="29"/>
  <c r="V370" i="29"/>
  <c r="R370" i="29"/>
  <c r="U370" i="29"/>
  <c r="V371" i="29"/>
  <c r="R371" i="29"/>
  <c r="U371" i="29"/>
  <c r="V372" i="29"/>
  <c r="R372" i="29"/>
  <c r="U372" i="29"/>
  <c r="V373" i="29"/>
  <c r="R373" i="29"/>
  <c r="U373" i="29"/>
  <c r="V374" i="29"/>
  <c r="R374" i="29"/>
  <c r="U374" i="29"/>
  <c r="V375" i="29"/>
  <c r="R375" i="29"/>
  <c r="U375" i="29"/>
  <c r="V376" i="29"/>
  <c r="R376" i="29"/>
  <c r="U376" i="29"/>
  <c r="V377" i="29"/>
  <c r="R377" i="29"/>
  <c r="U377" i="29"/>
  <c r="V378" i="29"/>
  <c r="R378" i="29"/>
  <c r="U378" i="29"/>
  <c r="V379" i="29"/>
  <c r="R379" i="29"/>
  <c r="U379" i="29"/>
  <c r="V380" i="29"/>
  <c r="R380" i="29"/>
  <c r="U380" i="29"/>
  <c r="V381" i="29"/>
  <c r="R381" i="29"/>
  <c r="U381" i="29"/>
  <c r="V382" i="29"/>
  <c r="R382" i="29"/>
  <c r="U382" i="29"/>
  <c r="V383" i="29"/>
  <c r="R383" i="29"/>
  <c r="U383" i="29"/>
  <c r="V384" i="29"/>
  <c r="R384" i="29"/>
  <c r="U384" i="29"/>
  <c r="V385" i="29"/>
  <c r="R385" i="29"/>
  <c r="U385" i="29"/>
  <c r="V386" i="29"/>
  <c r="R386" i="29"/>
  <c r="U386" i="29"/>
  <c r="V387" i="29"/>
  <c r="R387" i="29"/>
  <c r="U387" i="29"/>
  <c r="V388" i="29"/>
  <c r="R388" i="29"/>
  <c r="U388" i="29"/>
  <c r="V389" i="29"/>
  <c r="R389" i="29"/>
  <c r="U389" i="29"/>
  <c r="V390" i="29"/>
  <c r="R390" i="29"/>
  <c r="U390" i="29"/>
  <c r="V391" i="29"/>
  <c r="R391" i="29"/>
  <c r="U391" i="29"/>
  <c r="V392" i="29"/>
  <c r="R392" i="29"/>
  <c r="U392" i="29"/>
  <c r="V393" i="29"/>
  <c r="R393" i="29"/>
  <c r="U393" i="29"/>
  <c r="V394" i="29"/>
  <c r="R394" i="29"/>
  <c r="U394" i="29"/>
  <c r="V395" i="29"/>
  <c r="R395" i="29"/>
  <c r="U395" i="29"/>
  <c r="V396" i="29"/>
  <c r="R396" i="29"/>
  <c r="U396" i="29"/>
  <c r="V397" i="29"/>
  <c r="R397" i="29"/>
  <c r="U397" i="29"/>
  <c r="V398" i="29"/>
  <c r="R398" i="29"/>
  <c r="U398" i="29"/>
  <c r="V399" i="29"/>
  <c r="R399" i="29"/>
  <c r="U399" i="29"/>
  <c r="V400" i="29"/>
  <c r="R400" i="29"/>
  <c r="U400" i="29"/>
  <c r="V401" i="29"/>
  <c r="R401" i="29"/>
  <c r="U401" i="29"/>
  <c r="V402" i="29"/>
  <c r="R402" i="29"/>
  <c r="U402" i="29"/>
  <c r="V403" i="29"/>
  <c r="R403" i="29"/>
  <c r="U403" i="29"/>
  <c r="V404" i="29"/>
  <c r="R404" i="29"/>
  <c r="U404" i="29"/>
  <c r="V405" i="29"/>
  <c r="R405" i="29"/>
  <c r="U405" i="29"/>
  <c r="V406" i="29"/>
  <c r="R406" i="29"/>
  <c r="U406" i="29"/>
  <c r="V407" i="29"/>
  <c r="R407" i="29"/>
  <c r="U407" i="29"/>
  <c r="V408" i="29"/>
  <c r="R408" i="29"/>
  <c r="U408" i="29"/>
  <c r="V409" i="29"/>
  <c r="R409" i="29"/>
  <c r="U409" i="29"/>
  <c r="V410" i="29"/>
  <c r="R410" i="29"/>
  <c r="U410" i="29"/>
  <c r="V411" i="29"/>
  <c r="R411" i="29"/>
  <c r="U411" i="29"/>
  <c r="V412" i="29"/>
  <c r="R412" i="29"/>
  <c r="U412" i="29"/>
  <c r="V413" i="29"/>
  <c r="R413" i="29"/>
  <c r="U413" i="29"/>
  <c r="V414" i="29"/>
  <c r="R414" i="29"/>
  <c r="U414" i="29"/>
  <c r="V415" i="29"/>
  <c r="R415" i="29"/>
  <c r="U415" i="29"/>
  <c r="V416" i="29"/>
  <c r="R416" i="29"/>
  <c r="U416" i="29"/>
  <c r="V417" i="29"/>
  <c r="R417" i="29"/>
  <c r="U417" i="29"/>
  <c r="V418" i="29"/>
  <c r="R418" i="29"/>
  <c r="U418" i="29"/>
  <c r="V419" i="29"/>
  <c r="R419" i="29"/>
  <c r="U419" i="29"/>
  <c r="V420" i="29"/>
  <c r="R420" i="29"/>
  <c r="U420" i="29"/>
  <c r="V421" i="29"/>
  <c r="R421" i="29"/>
  <c r="U421" i="29"/>
  <c r="V422" i="29"/>
  <c r="R422" i="29"/>
  <c r="U422" i="29"/>
  <c r="V423" i="29"/>
  <c r="R423" i="29"/>
  <c r="U423" i="29"/>
  <c r="V424" i="29"/>
  <c r="R424" i="29"/>
  <c r="U424" i="29"/>
  <c r="V425" i="29"/>
  <c r="R425" i="29"/>
  <c r="U425" i="29"/>
  <c r="V426" i="29"/>
  <c r="R426" i="29"/>
  <c r="U426" i="29"/>
  <c r="V427" i="29"/>
  <c r="R427" i="29"/>
  <c r="U427" i="29"/>
  <c r="V428" i="29"/>
  <c r="R428" i="29"/>
  <c r="U428" i="29"/>
  <c r="V429" i="29"/>
  <c r="R429" i="29"/>
  <c r="U429" i="29"/>
  <c r="V430" i="29"/>
  <c r="R430" i="29"/>
  <c r="U430" i="29"/>
  <c r="V431" i="29"/>
  <c r="R431" i="29"/>
  <c r="U431" i="29"/>
  <c r="V432" i="29"/>
  <c r="R432" i="29"/>
  <c r="U432" i="29"/>
  <c r="V433" i="29"/>
  <c r="R433" i="29"/>
  <c r="U433" i="29"/>
  <c r="V434" i="29"/>
  <c r="R434" i="29"/>
  <c r="U434" i="29"/>
  <c r="V435" i="29"/>
  <c r="R435" i="29"/>
  <c r="U435" i="29"/>
  <c r="V436" i="29"/>
  <c r="R436" i="29"/>
  <c r="U436" i="29"/>
  <c r="V437" i="29"/>
  <c r="R437" i="29"/>
  <c r="U437" i="29"/>
  <c r="V438" i="29"/>
  <c r="R438" i="29"/>
  <c r="U438" i="29"/>
  <c r="V439" i="29"/>
  <c r="R439" i="29"/>
  <c r="U439" i="29"/>
  <c r="V440" i="29"/>
  <c r="R440" i="29"/>
  <c r="U440" i="29"/>
  <c r="V441" i="29"/>
  <c r="R441" i="29"/>
  <c r="U441" i="29"/>
  <c r="V442" i="29"/>
  <c r="R442" i="29"/>
  <c r="U442" i="29"/>
  <c r="V443" i="29"/>
  <c r="R443" i="29"/>
  <c r="U443" i="29"/>
  <c r="V444" i="29"/>
  <c r="R444" i="29"/>
  <c r="U444" i="29"/>
  <c r="V445" i="29"/>
  <c r="R445" i="29"/>
  <c r="U445" i="29"/>
  <c r="V446" i="29"/>
  <c r="R446" i="29"/>
  <c r="U446" i="29"/>
  <c r="V447" i="29"/>
  <c r="R447" i="29"/>
  <c r="U447" i="29"/>
  <c r="V448" i="29"/>
  <c r="R448" i="29"/>
  <c r="U448" i="29"/>
  <c r="V449" i="29"/>
  <c r="R449" i="29"/>
  <c r="U449" i="29"/>
  <c r="V450" i="29"/>
  <c r="R450" i="29"/>
  <c r="U450" i="29"/>
  <c r="V451" i="29"/>
  <c r="R451" i="29"/>
  <c r="U451" i="29"/>
  <c r="V452" i="29"/>
  <c r="R452" i="29"/>
  <c r="U452" i="29"/>
  <c r="V453" i="29"/>
  <c r="R453" i="29"/>
  <c r="U453" i="29"/>
  <c r="V454" i="29"/>
  <c r="R454" i="29"/>
  <c r="U454" i="29"/>
  <c r="V455" i="29"/>
  <c r="R455" i="29"/>
  <c r="U455" i="29"/>
  <c r="V456" i="29"/>
  <c r="R456" i="29"/>
  <c r="U456" i="29"/>
  <c r="V457" i="29"/>
  <c r="R457" i="29"/>
  <c r="U457" i="29"/>
  <c r="V458" i="29"/>
  <c r="R458" i="29"/>
  <c r="U458" i="29"/>
  <c r="V459" i="29"/>
  <c r="R459" i="29"/>
  <c r="U459" i="29"/>
  <c r="V460" i="29"/>
  <c r="R460" i="29"/>
  <c r="U460" i="29"/>
  <c r="V461" i="29"/>
  <c r="R461" i="29"/>
  <c r="U461" i="29"/>
  <c r="V462" i="29"/>
  <c r="R462" i="29"/>
  <c r="U462" i="29"/>
  <c r="V463" i="29"/>
  <c r="R463" i="29"/>
  <c r="U463" i="29"/>
  <c r="V464" i="29"/>
  <c r="R464" i="29"/>
  <c r="U464" i="29"/>
  <c r="V465" i="29"/>
  <c r="R465" i="29"/>
  <c r="U465" i="29"/>
  <c r="V466" i="29"/>
  <c r="R466" i="29"/>
  <c r="U466" i="29"/>
  <c r="V467" i="29"/>
  <c r="R467" i="29"/>
  <c r="U467" i="29"/>
  <c r="V468" i="29"/>
  <c r="R468" i="29"/>
  <c r="U468" i="29"/>
  <c r="V469" i="29"/>
  <c r="R469" i="29"/>
  <c r="U469" i="29"/>
  <c r="V470" i="29"/>
  <c r="R470" i="29"/>
  <c r="U470" i="29"/>
  <c r="V471" i="29"/>
  <c r="R471" i="29"/>
  <c r="U471" i="29"/>
  <c r="V472" i="29"/>
  <c r="R472" i="29"/>
  <c r="U472" i="29"/>
  <c r="V473" i="29"/>
  <c r="R473" i="29"/>
  <c r="U473" i="29"/>
  <c r="V474" i="29"/>
  <c r="R474" i="29"/>
  <c r="U474" i="29"/>
  <c r="V475" i="29"/>
  <c r="R475" i="29"/>
  <c r="U475" i="29"/>
  <c r="V476" i="29"/>
  <c r="R476" i="29"/>
  <c r="U476" i="29"/>
  <c r="V477" i="29"/>
  <c r="R477" i="29"/>
  <c r="U477" i="29"/>
  <c r="V478" i="29"/>
  <c r="R478" i="29"/>
  <c r="U478" i="29"/>
  <c r="V479" i="29"/>
  <c r="R479" i="29"/>
  <c r="U479" i="29"/>
  <c r="V480" i="29"/>
  <c r="R480" i="29"/>
  <c r="U480" i="29"/>
  <c r="V481" i="29"/>
  <c r="R481" i="29"/>
  <c r="U481" i="29"/>
  <c r="V482" i="29"/>
  <c r="R482" i="29"/>
  <c r="U482" i="29"/>
  <c r="V483" i="29"/>
  <c r="R483" i="29"/>
  <c r="U483" i="29"/>
  <c r="V484" i="29"/>
  <c r="R484" i="29"/>
  <c r="U484" i="29"/>
  <c r="V485" i="29"/>
  <c r="R485" i="29"/>
  <c r="U485" i="29"/>
  <c r="V486" i="29"/>
  <c r="R486" i="29"/>
  <c r="U486" i="29"/>
  <c r="V487" i="29"/>
  <c r="R487" i="29"/>
  <c r="U487" i="29"/>
  <c r="V488" i="29"/>
  <c r="R488" i="29"/>
  <c r="U488" i="29"/>
  <c r="V489" i="29"/>
  <c r="R489" i="29"/>
  <c r="U489" i="29"/>
  <c r="V490" i="29"/>
  <c r="R490" i="29"/>
  <c r="U490" i="29"/>
  <c r="V491" i="29"/>
  <c r="R491" i="29"/>
  <c r="U491" i="29"/>
  <c r="V492" i="29"/>
  <c r="R492" i="29"/>
  <c r="U492" i="29"/>
  <c r="V493" i="29"/>
  <c r="R493" i="29"/>
  <c r="U493" i="29"/>
  <c r="V494" i="29"/>
  <c r="R494" i="29"/>
  <c r="U494" i="29"/>
  <c r="V495" i="29"/>
  <c r="R495" i="29"/>
  <c r="U495" i="29"/>
  <c r="V496" i="29"/>
  <c r="R496" i="29"/>
  <c r="U496" i="29"/>
  <c r="V497" i="29"/>
  <c r="R497" i="29"/>
  <c r="U497" i="29"/>
  <c r="V498" i="29"/>
  <c r="R498" i="29"/>
  <c r="U498" i="29"/>
  <c r="V499" i="29"/>
  <c r="R499" i="29"/>
  <c r="U499" i="29"/>
  <c r="V500" i="29"/>
  <c r="R500" i="29"/>
  <c r="U500" i="29"/>
  <c r="V501" i="29"/>
  <c r="R501" i="29"/>
  <c r="U501" i="29"/>
  <c r="V502" i="29"/>
  <c r="R502" i="29"/>
  <c r="U502" i="29"/>
  <c r="V503" i="29"/>
  <c r="R503" i="29"/>
  <c r="U503" i="29"/>
  <c r="V504" i="29"/>
  <c r="R504" i="29"/>
  <c r="U504" i="29"/>
  <c r="V505" i="29"/>
  <c r="R505" i="29"/>
  <c r="U505" i="29"/>
  <c r="V506" i="29"/>
  <c r="R506" i="29"/>
  <c r="U506" i="29"/>
  <c r="V507" i="29"/>
  <c r="R507" i="29"/>
  <c r="U507" i="29"/>
  <c r="V508" i="29"/>
  <c r="R508" i="29"/>
  <c r="U508" i="29"/>
  <c r="V509" i="29"/>
  <c r="R509" i="29"/>
  <c r="U509" i="29"/>
  <c r="V510" i="29"/>
  <c r="R510" i="29"/>
  <c r="U510" i="29"/>
  <c r="V511" i="29"/>
  <c r="R511" i="29"/>
  <c r="U511" i="29"/>
  <c r="V512" i="29"/>
  <c r="R512" i="29"/>
  <c r="U512" i="29"/>
  <c r="V513" i="29"/>
  <c r="R513" i="29"/>
  <c r="U513" i="29"/>
  <c r="V514" i="29"/>
  <c r="R514" i="29"/>
  <c r="U514" i="29"/>
  <c r="V515" i="29"/>
  <c r="R515" i="29"/>
  <c r="U515" i="29"/>
  <c r="V516" i="29"/>
  <c r="R516" i="29"/>
  <c r="U516" i="29"/>
  <c r="V517" i="29"/>
  <c r="R517" i="29"/>
  <c r="U517" i="29"/>
  <c r="V518" i="29"/>
  <c r="R518" i="29"/>
  <c r="U518" i="29"/>
  <c r="V519" i="29"/>
  <c r="R519" i="29"/>
  <c r="U519" i="29"/>
  <c r="V520" i="29"/>
  <c r="R520" i="29"/>
  <c r="U520" i="29"/>
  <c r="V521" i="29"/>
  <c r="R521" i="29"/>
  <c r="U521" i="29"/>
  <c r="V522" i="29"/>
  <c r="R522" i="29"/>
  <c r="U522" i="29"/>
  <c r="V523" i="29"/>
  <c r="R523" i="29"/>
  <c r="U523" i="29"/>
  <c r="V524" i="29"/>
  <c r="R524" i="29"/>
  <c r="U524" i="29"/>
  <c r="V525" i="29"/>
  <c r="R525" i="29"/>
  <c r="U525" i="29"/>
  <c r="V526" i="29"/>
  <c r="R526" i="29"/>
  <c r="U526" i="29"/>
  <c r="V527" i="29"/>
  <c r="R527" i="29"/>
  <c r="U527" i="29"/>
  <c r="V528" i="29"/>
  <c r="R528" i="29"/>
  <c r="U528" i="29"/>
  <c r="V529" i="29"/>
  <c r="R529" i="29"/>
  <c r="U529" i="29"/>
  <c r="V530" i="29"/>
  <c r="R530" i="29"/>
  <c r="U530" i="29"/>
  <c r="V531" i="29"/>
  <c r="R531" i="29"/>
  <c r="U531" i="29"/>
  <c r="V532" i="29"/>
  <c r="R532" i="29"/>
  <c r="U532" i="29"/>
  <c r="V533" i="29"/>
  <c r="R533" i="29"/>
  <c r="U533" i="29"/>
  <c r="V534" i="29"/>
  <c r="R534" i="29"/>
  <c r="U534" i="29"/>
  <c r="V535" i="29"/>
  <c r="R535" i="29"/>
  <c r="U535" i="29"/>
  <c r="V536" i="29"/>
  <c r="R536" i="29"/>
  <c r="U536" i="29"/>
  <c r="V537" i="29"/>
  <c r="R537" i="29"/>
  <c r="U537" i="29"/>
  <c r="V538" i="29"/>
  <c r="R538" i="29"/>
  <c r="U538" i="29"/>
  <c r="V539" i="29"/>
  <c r="R539" i="29"/>
  <c r="U539" i="29"/>
  <c r="V540" i="29"/>
  <c r="R540" i="29"/>
  <c r="U540" i="29"/>
  <c r="V541" i="29"/>
  <c r="R541" i="29"/>
  <c r="U541" i="29"/>
  <c r="V542" i="29"/>
  <c r="R542" i="29"/>
  <c r="U542" i="29"/>
  <c r="V543" i="29"/>
  <c r="R543" i="29"/>
  <c r="U543" i="29"/>
  <c r="V544" i="29"/>
  <c r="R544" i="29"/>
  <c r="U544" i="29"/>
  <c r="V545" i="29"/>
  <c r="R545" i="29"/>
  <c r="U545" i="29"/>
  <c r="V546" i="29"/>
  <c r="R546" i="29"/>
  <c r="U546" i="29"/>
  <c r="V547" i="29"/>
  <c r="R547" i="29"/>
  <c r="U547" i="29"/>
  <c r="V548" i="29"/>
  <c r="R548" i="29"/>
  <c r="U548" i="29"/>
  <c r="V549" i="29"/>
  <c r="R549" i="29"/>
  <c r="U549" i="29"/>
  <c r="V550" i="29"/>
  <c r="R550" i="29"/>
  <c r="U550" i="29"/>
  <c r="V551" i="29"/>
  <c r="R551" i="29"/>
  <c r="U551" i="29"/>
  <c r="V552" i="29"/>
  <c r="R552" i="29"/>
  <c r="U552" i="29"/>
  <c r="V553" i="29"/>
  <c r="R553" i="29"/>
  <c r="U553" i="29"/>
  <c r="V554" i="29"/>
  <c r="R554" i="29"/>
  <c r="U554" i="29"/>
  <c r="V555" i="29"/>
  <c r="R555" i="29"/>
  <c r="U555" i="29"/>
  <c r="V556" i="29"/>
  <c r="R556" i="29"/>
  <c r="U556" i="29"/>
  <c r="V557" i="29"/>
  <c r="R557" i="29"/>
  <c r="U557" i="29"/>
  <c r="V558" i="29"/>
  <c r="R558" i="29"/>
  <c r="U558" i="29"/>
  <c r="V559" i="29"/>
  <c r="R559" i="29"/>
  <c r="U559" i="29"/>
  <c r="V560" i="29"/>
  <c r="R560" i="29"/>
  <c r="U560" i="29"/>
  <c r="V561" i="29"/>
  <c r="R561" i="29"/>
  <c r="U561" i="29"/>
  <c r="V562" i="29"/>
  <c r="R562" i="29"/>
  <c r="U562" i="29"/>
  <c r="V563" i="29"/>
  <c r="R563" i="29"/>
  <c r="U563" i="29"/>
  <c r="V564" i="29"/>
  <c r="R564" i="29"/>
  <c r="U564" i="29"/>
  <c r="V565" i="29"/>
  <c r="R565" i="29"/>
  <c r="U565" i="29"/>
  <c r="V566" i="29"/>
  <c r="R566" i="29"/>
  <c r="U566" i="29"/>
  <c r="V567" i="29"/>
  <c r="R567" i="29"/>
  <c r="U567" i="29"/>
  <c r="V568" i="29"/>
  <c r="R568" i="29"/>
  <c r="U568" i="29"/>
  <c r="V569" i="29"/>
  <c r="R569" i="29"/>
  <c r="U569" i="29"/>
  <c r="V570" i="29"/>
  <c r="R570" i="29"/>
  <c r="U570" i="29"/>
  <c r="V571" i="29"/>
  <c r="R571" i="29"/>
  <c r="U571" i="29"/>
  <c r="V572" i="29"/>
  <c r="R572" i="29"/>
  <c r="U572" i="29"/>
  <c r="V573" i="29"/>
  <c r="R573" i="29"/>
  <c r="U573" i="29"/>
  <c r="V574" i="29"/>
  <c r="R574" i="29"/>
  <c r="U574" i="29"/>
  <c r="V575" i="29"/>
  <c r="R575" i="29"/>
  <c r="U575" i="29"/>
  <c r="V576" i="29"/>
  <c r="R576" i="29"/>
  <c r="U576" i="29"/>
  <c r="V577" i="29"/>
  <c r="R577" i="29"/>
  <c r="U577" i="29"/>
  <c r="V578" i="29"/>
  <c r="R578" i="29"/>
  <c r="U578" i="29"/>
  <c r="V579" i="29"/>
  <c r="R579" i="29"/>
  <c r="U579" i="29"/>
  <c r="V580" i="29"/>
  <c r="R580" i="29"/>
  <c r="U580" i="29"/>
  <c r="V581" i="29"/>
  <c r="R581" i="29"/>
  <c r="U581" i="29"/>
  <c r="V582" i="29"/>
  <c r="R582" i="29"/>
  <c r="U582" i="29"/>
  <c r="V583" i="29"/>
  <c r="R583" i="29"/>
  <c r="U583" i="29"/>
  <c r="V584" i="29"/>
  <c r="R584" i="29"/>
  <c r="U584" i="29"/>
  <c r="V585" i="29"/>
  <c r="R585" i="29"/>
  <c r="U585" i="29"/>
  <c r="V586" i="29"/>
  <c r="R586" i="29"/>
  <c r="U586" i="29"/>
  <c r="V587" i="29"/>
  <c r="R587" i="29"/>
  <c r="U587" i="29"/>
  <c r="V588" i="29"/>
  <c r="R588" i="29"/>
  <c r="U588" i="29"/>
  <c r="V589" i="29"/>
  <c r="R589" i="29"/>
  <c r="U589" i="29"/>
  <c r="V590" i="29"/>
  <c r="R590" i="29"/>
  <c r="U590" i="29"/>
  <c r="V591" i="29"/>
  <c r="R591" i="29"/>
  <c r="U591" i="29"/>
  <c r="V592" i="29"/>
  <c r="R592" i="29"/>
  <c r="U592" i="29"/>
  <c r="V593" i="29"/>
  <c r="R593" i="29"/>
  <c r="U593" i="29"/>
  <c r="V594" i="29"/>
  <c r="R594" i="29"/>
  <c r="U594" i="29"/>
  <c r="V595" i="29"/>
  <c r="R595" i="29"/>
  <c r="U595" i="29"/>
  <c r="V596" i="29"/>
  <c r="R596" i="29"/>
  <c r="U596" i="29"/>
  <c r="V597" i="29"/>
  <c r="R597" i="29"/>
  <c r="U597" i="29"/>
  <c r="V598" i="29"/>
  <c r="R598" i="29"/>
  <c r="U598" i="29"/>
  <c r="V599" i="29"/>
  <c r="R599" i="29"/>
  <c r="U599" i="29"/>
  <c r="V600" i="29"/>
  <c r="R600" i="29"/>
  <c r="U600" i="29"/>
  <c r="V601" i="29"/>
  <c r="R601" i="29"/>
  <c r="U601" i="29"/>
  <c r="V602" i="29"/>
  <c r="R602" i="29"/>
  <c r="U602" i="29"/>
  <c r="V603" i="29"/>
  <c r="R603" i="29"/>
  <c r="U603" i="29"/>
  <c r="V604" i="29"/>
  <c r="R604" i="29"/>
  <c r="U604" i="29"/>
  <c r="V605" i="29"/>
  <c r="R605" i="29"/>
  <c r="U605" i="29"/>
  <c r="K9" i="21"/>
  <c r="K10" i="21"/>
  <c r="K11" i="21"/>
  <c r="K12" i="21"/>
  <c r="K13" i="21"/>
  <c r="K14" i="21"/>
  <c r="K15" i="21"/>
  <c r="K16" i="21"/>
  <c r="K17" i="21"/>
  <c r="K18" i="21"/>
  <c r="K19" i="21"/>
  <c r="K20" i="21"/>
  <c r="K21" i="21"/>
  <c r="K22" i="21"/>
  <c r="K23" i="21"/>
  <c r="K24" i="21"/>
  <c r="K25" i="21"/>
  <c r="K26" i="21"/>
  <c r="K27" i="21"/>
  <c r="K28" i="21"/>
  <c r="K29" i="21"/>
  <c r="K30" i="21"/>
  <c r="K31" i="21"/>
  <c r="K32" i="21"/>
  <c r="K33" i="21"/>
  <c r="K34" i="21"/>
  <c r="K35" i="21"/>
  <c r="K36" i="21"/>
  <c r="K37" i="21"/>
  <c r="K38" i="21"/>
  <c r="K39" i="21"/>
  <c r="K40" i="21"/>
  <c r="K41" i="21"/>
  <c r="K42" i="21"/>
  <c r="K43" i="21"/>
  <c r="K44" i="21"/>
  <c r="K45" i="21"/>
  <c r="K46" i="21"/>
  <c r="K47" i="21"/>
  <c r="K48" i="21"/>
  <c r="K49" i="21"/>
  <c r="K50" i="21"/>
  <c r="K51" i="21"/>
  <c r="K52" i="21"/>
  <c r="K53" i="21"/>
  <c r="K54" i="21"/>
  <c r="K55" i="21"/>
  <c r="K56" i="21"/>
  <c r="K57" i="21"/>
  <c r="K58" i="21"/>
  <c r="K59" i="21"/>
  <c r="K60" i="21"/>
  <c r="K61" i="21"/>
  <c r="K62" i="21"/>
  <c r="K63" i="21"/>
  <c r="K64" i="21"/>
  <c r="K65" i="21"/>
  <c r="K66" i="21"/>
  <c r="K67" i="21"/>
  <c r="K68" i="21"/>
  <c r="K69" i="21"/>
  <c r="K70" i="21"/>
  <c r="K71" i="21"/>
  <c r="K72" i="21"/>
  <c r="K73" i="21"/>
  <c r="K74" i="21"/>
  <c r="K75" i="21"/>
  <c r="K76" i="21"/>
  <c r="K77" i="21"/>
  <c r="K78" i="21"/>
  <c r="K79" i="21"/>
  <c r="K80" i="21"/>
  <c r="K81" i="21"/>
  <c r="K82" i="21"/>
  <c r="K83" i="21"/>
  <c r="K84" i="21"/>
  <c r="K85" i="21"/>
  <c r="K86" i="21"/>
  <c r="K87" i="21"/>
  <c r="K88" i="21"/>
  <c r="K89" i="21"/>
  <c r="K90" i="21"/>
  <c r="K91" i="21"/>
  <c r="K92" i="21"/>
  <c r="K93" i="21"/>
  <c r="K94" i="21"/>
  <c r="K95" i="21"/>
  <c r="K96" i="21"/>
  <c r="K97" i="21"/>
  <c r="K98" i="21"/>
  <c r="K99" i="21"/>
  <c r="K100" i="21"/>
  <c r="K101" i="21"/>
  <c r="K102" i="21"/>
  <c r="K103" i="21"/>
  <c r="K104" i="21"/>
  <c r="K105" i="21"/>
  <c r="K106" i="21"/>
  <c r="K107" i="21"/>
  <c r="K8" i="21"/>
  <c r="K109" i="21"/>
  <c r="K110" i="21"/>
  <c r="K111" i="21"/>
  <c r="K112" i="21"/>
  <c r="K113" i="21"/>
  <c r="K114" i="21"/>
  <c r="K115" i="21"/>
  <c r="K116" i="21"/>
  <c r="K117" i="21"/>
  <c r="K118" i="21"/>
  <c r="K119" i="21"/>
  <c r="K120" i="21"/>
  <c r="K121" i="21"/>
  <c r="K122" i="21"/>
  <c r="K123" i="21"/>
  <c r="K124" i="21"/>
  <c r="K125" i="21"/>
  <c r="K126" i="21"/>
  <c r="K127" i="21"/>
  <c r="K128" i="21"/>
  <c r="K129" i="21"/>
  <c r="K130" i="21"/>
  <c r="K131" i="21"/>
  <c r="K132" i="21"/>
  <c r="K133" i="21"/>
  <c r="K134" i="21"/>
  <c r="K135" i="21"/>
  <c r="K136" i="21"/>
  <c r="K137" i="21"/>
  <c r="K138" i="21"/>
  <c r="K139" i="21"/>
  <c r="K140" i="21"/>
  <c r="K141" i="21"/>
  <c r="K142" i="21"/>
  <c r="K143" i="21"/>
  <c r="K144" i="21"/>
  <c r="K145" i="21"/>
  <c r="K146" i="21"/>
  <c r="K147" i="21"/>
  <c r="K148" i="21"/>
  <c r="K149" i="21"/>
  <c r="K150" i="21"/>
  <c r="K151" i="21"/>
  <c r="K152" i="21"/>
  <c r="K153" i="21"/>
  <c r="K154" i="21"/>
  <c r="K155" i="21"/>
  <c r="K156" i="21"/>
  <c r="K157" i="21"/>
  <c r="K158" i="21"/>
  <c r="K159" i="21"/>
  <c r="K160" i="21"/>
  <c r="K161" i="21"/>
  <c r="K162" i="21"/>
  <c r="K163" i="21"/>
  <c r="K164" i="21"/>
  <c r="K165" i="21"/>
  <c r="K166" i="21"/>
  <c r="K167" i="21"/>
  <c r="K168" i="21"/>
  <c r="K169" i="21"/>
  <c r="K170" i="21"/>
  <c r="K171" i="21"/>
  <c r="K172" i="21"/>
  <c r="K173" i="21"/>
  <c r="K174" i="21"/>
  <c r="K175" i="21"/>
  <c r="K176" i="21"/>
  <c r="K177" i="21"/>
  <c r="K178" i="21"/>
  <c r="K179" i="21"/>
  <c r="K180" i="21"/>
  <c r="K181" i="21"/>
  <c r="K182" i="21"/>
  <c r="K183" i="21"/>
  <c r="K184" i="21"/>
  <c r="K185" i="21"/>
  <c r="K186" i="21"/>
  <c r="K187" i="21"/>
  <c r="K188" i="21"/>
  <c r="K189" i="21"/>
  <c r="K190" i="21"/>
  <c r="K191" i="21"/>
  <c r="K192" i="21"/>
  <c r="K193" i="21"/>
  <c r="K194" i="21"/>
  <c r="K195" i="21"/>
  <c r="K196" i="21"/>
  <c r="K197" i="21"/>
  <c r="K198" i="21"/>
  <c r="K199" i="21"/>
  <c r="K200" i="21"/>
  <c r="K201" i="21"/>
  <c r="K202" i="21"/>
  <c r="K203" i="21"/>
  <c r="K204" i="21"/>
  <c r="K205" i="21"/>
  <c r="K206" i="21"/>
  <c r="K207" i="21"/>
  <c r="K108" i="21"/>
  <c r="K209" i="21"/>
  <c r="K210" i="21"/>
  <c r="K211" i="21"/>
  <c r="K212" i="21"/>
  <c r="K213" i="21"/>
  <c r="K214" i="21"/>
  <c r="K215" i="21"/>
  <c r="K216" i="21"/>
  <c r="K217" i="21"/>
  <c r="K218" i="21"/>
  <c r="K219" i="21"/>
  <c r="K220" i="21"/>
  <c r="K221" i="21"/>
  <c r="K222" i="21"/>
  <c r="K223" i="21"/>
  <c r="K224" i="21"/>
  <c r="K225" i="21"/>
  <c r="K226" i="21"/>
  <c r="K227" i="21"/>
  <c r="K228" i="21"/>
  <c r="K229" i="21"/>
  <c r="K230" i="21"/>
  <c r="K231" i="21"/>
  <c r="K232" i="21"/>
  <c r="K233" i="21"/>
  <c r="K234" i="21"/>
  <c r="K235" i="21"/>
  <c r="K236" i="21"/>
  <c r="K237" i="21"/>
  <c r="K238" i="21"/>
  <c r="K239" i="21"/>
  <c r="K240" i="21"/>
  <c r="K241" i="21"/>
  <c r="K242" i="21"/>
  <c r="K243" i="21"/>
  <c r="K244" i="21"/>
  <c r="K245" i="21"/>
  <c r="K246" i="21"/>
  <c r="K247" i="21"/>
  <c r="K248" i="21"/>
  <c r="K249" i="21"/>
  <c r="K250" i="21"/>
  <c r="K251" i="21"/>
  <c r="K252" i="21"/>
  <c r="K253" i="21"/>
  <c r="K254" i="21"/>
  <c r="K255" i="21"/>
  <c r="K256" i="21"/>
  <c r="K257" i="21"/>
  <c r="K258" i="21"/>
  <c r="K259" i="21"/>
  <c r="K260" i="21"/>
  <c r="K261" i="21"/>
  <c r="K262" i="21"/>
  <c r="K263" i="21"/>
  <c r="K264" i="21"/>
  <c r="K265" i="21"/>
  <c r="K266" i="21"/>
  <c r="K267" i="21"/>
  <c r="K268" i="21"/>
  <c r="K269" i="21"/>
  <c r="K270" i="21"/>
  <c r="K271" i="21"/>
  <c r="K272" i="21"/>
  <c r="K273" i="21"/>
  <c r="K274" i="21"/>
  <c r="K275" i="21"/>
  <c r="K276" i="21"/>
  <c r="K277" i="21"/>
  <c r="K278" i="21"/>
  <c r="K279" i="21"/>
  <c r="K280" i="21"/>
  <c r="K281" i="21"/>
  <c r="K282" i="21"/>
  <c r="K283" i="21"/>
  <c r="K284" i="21"/>
  <c r="K285" i="21"/>
  <c r="K286" i="21"/>
  <c r="K287" i="21"/>
  <c r="K288" i="21"/>
  <c r="K289" i="21"/>
  <c r="K290" i="21"/>
  <c r="K291" i="21"/>
  <c r="K292" i="21"/>
  <c r="K293" i="21"/>
  <c r="K294" i="21"/>
  <c r="K295" i="21"/>
  <c r="K296" i="21"/>
  <c r="K297" i="21"/>
  <c r="K298" i="21"/>
  <c r="K299" i="21"/>
  <c r="K300" i="21"/>
  <c r="K301" i="21"/>
  <c r="K302" i="21"/>
  <c r="K303" i="21"/>
  <c r="K304" i="21"/>
  <c r="K305" i="21"/>
  <c r="K306" i="21"/>
  <c r="K307" i="21"/>
  <c r="K208" i="21"/>
  <c r="K309" i="21"/>
  <c r="K310" i="21"/>
  <c r="K311" i="21"/>
  <c r="K312" i="21"/>
  <c r="K313" i="21"/>
  <c r="K314" i="21"/>
  <c r="K315" i="21"/>
  <c r="K316" i="21"/>
  <c r="K317" i="21"/>
  <c r="K318" i="21"/>
  <c r="K319" i="21"/>
  <c r="K320" i="21"/>
  <c r="K321" i="21"/>
  <c r="K322" i="21"/>
  <c r="K323" i="21"/>
  <c r="K324" i="21"/>
  <c r="K325" i="21"/>
  <c r="K326" i="21"/>
  <c r="K327" i="21"/>
  <c r="K328" i="21"/>
  <c r="K329" i="21"/>
  <c r="K330" i="21"/>
  <c r="K331" i="21"/>
  <c r="K332" i="21"/>
  <c r="K333" i="21"/>
  <c r="K334" i="21"/>
  <c r="K335" i="21"/>
  <c r="K336" i="21"/>
  <c r="K337" i="21"/>
  <c r="K338" i="21"/>
  <c r="K339" i="21"/>
  <c r="K340" i="21"/>
  <c r="K341" i="21"/>
  <c r="K342" i="21"/>
  <c r="K343" i="21"/>
  <c r="K344" i="21"/>
  <c r="K345" i="21"/>
  <c r="K346" i="21"/>
  <c r="K347" i="21"/>
  <c r="K348" i="21"/>
  <c r="K349" i="21"/>
  <c r="K350" i="21"/>
  <c r="K351" i="21"/>
  <c r="K352" i="21"/>
  <c r="K353" i="21"/>
  <c r="K354" i="21"/>
  <c r="K355" i="21"/>
  <c r="K356" i="21"/>
  <c r="K357" i="21"/>
  <c r="K358" i="21"/>
  <c r="K359" i="21"/>
  <c r="K360" i="21"/>
  <c r="K361" i="21"/>
  <c r="K362" i="21"/>
  <c r="K363" i="21"/>
  <c r="K364" i="21"/>
  <c r="K365" i="21"/>
  <c r="K366" i="21"/>
  <c r="K367" i="21"/>
  <c r="K368" i="21"/>
  <c r="K369" i="21"/>
  <c r="K370" i="21"/>
  <c r="K371" i="21"/>
  <c r="K372" i="21"/>
  <c r="K373" i="21"/>
  <c r="K374" i="21"/>
  <c r="K375" i="21"/>
  <c r="K376" i="21"/>
  <c r="K377" i="21"/>
  <c r="K378" i="21"/>
  <c r="K379" i="21"/>
  <c r="K380" i="21"/>
  <c r="K381" i="21"/>
  <c r="K382" i="21"/>
  <c r="K383" i="21"/>
  <c r="K384" i="21"/>
  <c r="K385" i="21"/>
  <c r="K386" i="21"/>
  <c r="K387" i="21"/>
  <c r="K388" i="21"/>
  <c r="K389" i="21"/>
  <c r="K390" i="21"/>
  <c r="K391" i="21"/>
  <c r="K392" i="21"/>
  <c r="K393" i="21"/>
  <c r="K394" i="21"/>
  <c r="K395" i="21"/>
  <c r="K396" i="21"/>
  <c r="K397" i="21"/>
  <c r="K398" i="21"/>
  <c r="K399" i="21"/>
  <c r="K400" i="21"/>
  <c r="K401" i="21"/>
  <c r="K402" i="21"/>
  <c r="K403" i="21"/>
  <c r="K404" i="21"/>
  <c r="K405" i="21"/>
  <c r="K406" i="21"/>
  <c r="K407" i="21"/>
  <c r="K308" i="21"/>
  <c r="K409" i="21"/>
  <c r="K410" i="21"/>
  <c r="K411" i="21"/>
  <c r="K412" i="21"/>
  <c r="K413" i="21"/>
  <c r="K414" i="21"/>
  <c r="K415" i="21"/>
  <c r="K416" i="21"/>
  <c r="K417" i="21"/>
  <c r="K418" i="21"/>
  <c r="K419" i="21"/>
  <c r="K420" i="21"/>
  <c r="K421" i="21"/>
  <c r="K422" i="21"/>
  <c r="K423" i="21"/>
  <c r="K424" i="21"/>
  <c r="K425" i="21"/>
  <c r="K426" i="21"/>
  <c r="K427" i="21"/>
  <c r="K428" i="21"/>
  <c r="K429" i="21"/>
  <c r="K430" i="21"/>
  <c r="K431" i="21"/>
  <c r="K432" i="21"/>
  <c r="K433" i="21"/>
  <c r="K434" i="21"/>
  <c r="K435" i="21"/>
  <c r="K436" i="21"/>
  <c r="K437" i="21"/>
  <c r="K438" i="21"/>
  <c r="K439" i="21"/>
  <c r="K440" i="21"/>
  <c r="K441" i="21"/>
  <c r="K442" i="21"/>
  <c r="K443" i="21"/>
  <c r="K444" i="21"/>
  <c r="K445" i="21"/>
  <c r="K446" i="21"/>
  <c r="K447" i="21"/>
  <c r="K448" i="21"/>
  <c r="K449" i="21"/>
  <c r="K450" i="21"/>
  <c r="K451" i="21"/>
  <c r="K452" i="21"/>
  <c r="K453" i="21"/>
  <c r="K454" i="21"/>
  <c r="K455" i="21"/>
  <c r="K456" i="21"/>
  <c r="K457" i="21"/>
  <c r="K458" i="21"/>
  <c r="K459" i="21"/>
  <c r="K460" i="21"/>
  <c r="K461" i="21"/>
  <c r="K462" i="21"/>
  <c r="K463" i="21"/>
  <c r="K464" i="21"/>
  <c r="K465" i="21"/>
  <c r="K466" i="21"/>
  <c r="K467" i="21"/>
  <c r="K468" i="21"/>
  <c r="K469" i="21"/>
  <c r="K470" i="21"/>
  <c r="K471" i="21"/>
  <c r="K472" i="21"/>
  <c r="K473" i="21"/>
  <c r="K474" i="21"/>
  <c r="K475" i="21"/>
  <c r="K476" i="21"/>
  <c r="K477" i="21"/>
  <c r="K478" i="21"/>
  <c r="K479" i="21"/>
  <c r="K480" i="21"/>
  <c r="K481" i="21"/>
  <c r="K482" i="21"/>
  <c r="K483" i="21"/>
  <c r="K484" i="21"/>
  <c r="K485" i="21"/>
  <c r="K486" i="21"/>
  <c r="K487" i="21"/>
  <c r="K488" i="21"/>
  <c r="K489" i="21"/>
  <c r="K490" i="21"/>
  <c r="K491" i="21"/>
  <c r="K492" i="21"/>
  <c r="K493" i="21"/>
  <c r="K494" i="21"/>
  <c r="K495" i="21"/>
  <c r="K496" i="21"/>
  <c r="K497" i="21"/>
  <c r="K498" i="21"/>
  <c r="K499" i="21"/>
  <c r="K500" i="21"/>
  <c r="K501" i="21"/>
  <c r="K502" i="21"/>
  <c r="K503" i="21"/>
  <c r="K504" i="21"/>
  <c r="K505" i="21"/>
  <c r="K506" i="21"/>
  <c r="K507" i="21"/>
  <c r="K408" i="21"/>
  <c r="K509" i="21"/>
  <c r="K510" i="21"/>
  <c r="K511" i="21"/>
  <c r="K512" i="21"/>
  <c r="K513" i="21"/>
  <c r="K514" i="21"/>
  <c r="K515" i="21"/>
  <c r="K516" i="21"/>
  <c r="K517" i="21"/>
  <c r="K518" i="21"/>
  <c r="K519" i="21"/>
  <c r="K520" i="21"/>
  <c r="K521" i="21"/>
  <c r="K522" i="21"/>
  <c r="K523" i="21"/>
  <c r="K524" i="21"/>
  <c r="K525" i="21"/>
  <c r="K526" i="21"/>
  <c r="K527" i="21"/>
  <c r="K528" i="21"/>
  <c r="K529" i="21"/>
  <c r="K530" i="21"/>
  <c r="K531" i="21"/>
  <c r="K532" i="21"/>
  <c r="K533" i="21"/>
  <c r="K534" i="21"/>
  <c r="K535" i="21"/>
  <c r="K536" i="21"/>
  <c r="K537" i="21"/>
  <c r="K538" i="21"/>
  <c r="K539" i="21"/>
  <c r="K540" i="21"/>
  <c r="K541" i="21"/>
  <c r="K542" i="21"/>
  <c r="K543" i="21"/>
  <c r="K544" i="21"/>
  <c r="K545" i="21"/>
  <c r="K546" i="21"/>
  <c r="K547" i="21"/>
  <c r="K548" i="21"/>
  <c r="K549" i="21"/>
  <c r="K550" i="21"/>
  <c r="K551" i="21"/>
  <c r="K552" i="21"/>
  <c r="K553" i="21"/>
  <c r="K554" i="21"/>
  <c r="K555" i="21"/>
  <c r="K556" i="21"/>
  <c r="K557" i="21"/>
  <c r="K558" i="21"/>
  <c r="K559" i="21"/>
  <c r="K560" i="21"/>
  <c r="K561" i="21"/>
  <c r="K562" i="21"/>
  <c r="K563" i="21"/>
  <c r="K564" i="21"/>
  <c r="K565" i="21"/>
  <c r="K566" i="21"/>
  <c r="K567" i="21"/>
  <c r="K568" i="21"/>
  <c r="K569" i="21"/>
  <c r="K570" i="21"/>
  <c r="K571" i="21"/>
  <c r="K572" i="21"/>
  <c r="K573" i="21"/>
  <c r="K574" i="21"/>
  <c r="K575" i="21"/>
  <c r="K576" i="21"/>
  <c r="K577" i="21"/>
  <c r="K578" i="21"/>
  <c r="K579" i="21"/>
  <c r="K580" i="21"/>
  <c r="K581" i="21"/>
  <c r="K582" i="21"/>
  <c r="K583" i="21"/>
  <c r="K584" i="21"/>
  <c r="K585" i="21"/>
  <c r="K586" i="21"/>
  <c r="K587" i="21"/>
  <c r="K588" i="21"/>
  <c r="K589" i="21"/>
  <c r="K590" i="21"/>
  <c r="K591" i="21"/>
  <c r="K592" i="21"/>
  <c r="K593" i="21"/>
  <c r="K594" i="21"/>
  <c r="K595" i="21"/>
  <c r="K596" i="21"/>
  <c r="K597" i="21"/>
  <c r="K598" i="21"/>
  <c r="K599" i="21"/>
  <c r="K600" i="21"/>
  <c r="K601" i="21"/>
  <c r="K602" i="21"/>
  <c r="K603" i="21"/>
  <c r="K604" i="21"/>
  <c r="K605" i="21"/>
  <c r="K606" i="21"/>
  <c r="K607" i="21"/>
  <c r="K508" i="21"/>
  <c r="K609" i="21"/>
  <c r="K610" i="21"/>
  <c r="K611" i="21"/>
  <c r="K612" i="21"/>
  <c r="K613" i="21"/>
  <c r="K614" i="21"/>
  <c r="K615" i="21"/>
  <c r="K616" i="21"/>
  <c r="K617" i="21"/>
  <c r="K618" i="21"/>
  <c r="K619" i="21"/>
  <c r="K620" i="21"/>
  <c r="K621" i="21"/>
  <c r="K622" i="21"/>
  <c r="K623" i="21"/>
  <c r="K624" i="21"/>
  <c r="K625" i="21"/>
  <c r="K626" i="21"/>
  <c r="K627" i="21"/>
  <c r="K628" i="21"/>
  <c r="K629" i="21"/>
  <c r="K630" i="21"/>
  <c r="K631" i="21"/>
  <c r="K632" i="21"/>
  <c r="K633" i="21"/>
  <c r="K634" i="21"/>
  <c r="K635" i="21"/>
  <c r="K636" i="21"/>
  <c r="K637" i="21"/>
  <c r="K638" i="21"/>
  <c r="K639" i="21"/>
  <c r="K640" i="21"/>
  <c r="K641" i="21"/>
  <c r="K642" i="21"/>
  <c r="K643" i="21"/>
  <c r="K644" i="21"/>
  <c r="K645" i="21"/>
  <c r="K646" i="21"/>
  <c r="K647" i="21"/>
  <c r="K648" i="21"/>
  <c r="K649" i="21"/>
  <c r="K650" i="21"/>
  <c r="K651" i="21"/>
  <c r="K652" i="21"/>
  <c r="K653" i="21"/>
  <c r="K654" i="21"/>
  <c r="K655" i="21"/>
  <c r="K656" i="21"/>
  <c r="K657" i="21"/>
  <c r="K658" i="21"/>
  <c r="K659" i="21"/>
  <c r="K660" i="21"/>
  <c r="K661" i="21"/>
  <c r="K662" i="21"/>
  <c r="K663" i="21"/>
  <c r="K664" i="21"/>
  <c r="K665" i="21"/>
  <c r="K666" i="21"/>
  <c r="K667" i="21"/>
  <c r="K668" i="21"/>
  <c r="K669" i="21"/>
  <c r="K670" i="21"/>
  <c r="K671" i="21"/>
  <c r="K672" i="21"/>
  <c r="K673" i="21"/>
  <c r="K674" i="21"/>
  <c r="K675" i="21"/>
  <c r="K676" i="21"/>
  <c r="K677" i="21"/>
  <c r="K678" i="21"/>
  <c r="K679" i="21"/>
  <c r="K680" i="21"/>
  <c r="K681" i="21"/>
  <c r="K682" i="21"/>
  <c r="K683" i="21"/>
  <c r="K684" i="21"/>
  <c r="K685" i="21"/>
  <c r="K686" i="21"/>
  <c r="K687" i="21"/>
  <c r="K688" i="21"/>
  <c r="K689" i="21"/>
  <c r="K690" i="21"/>
  <c r="K691" i="21"/>
  <c r="K692" i="21"/>
  <c r="K693" i="21"/>
  <c r="K694" i="21"/>
  <c r="K695" i="21"/>
  <c r="K696" i="21"/>
  <c r="K697" i="21"/>
  <c r="K698" i="21"/>
  <c r="K699" i="21"/>
  <c r="K700" i="21"/>
  <c r="K701" i="21"/>
  <c r="K702" i="21"/>
  <c r="K703" i="21"/>
  <c r="K704" i="21"/>
  <c r="K705" i="21"/>
  <c r="K706" i="21"/>
  <c r="K707" i="21"/>
  <c r="K608" i="21"/>
  <c r="K709" i="21"/>
  <c r="K710" i="21"/>
  <c r="K711" i="21"/>
  <c r="K712" i="21"/>
  <c r="K713" i="21"/>
  <c r="K714" i="21"/>
  <c r="K715" i="21"/>
  <c r="K716" i="21"/>
  <c r="K717" i="21"/>
  <c r="K718" i="21"/>
  <c r="K719" i="21"/>
  <c r="K720" i="21"/>
  <c r="K721" i="21"/>
  <c r="K722" i="21"/>
  <c r="K723" i="21"/>
  <c r="K724" i="21"/>
  <c r="K725" i="21"/>
  <c r="K726" i="21"/>
  <c r="K727" i="21"/>
  <c r="K728" i="21"/>
  <c r="K729" i="21"/>
  <c r="K730" i="21"/>
  <c r="K731" i="21"/>
  <c r="K732" i="21"/>
  <c r="K733" i="21"/>
  <c r="K734" i="21"/>
  <c r="K735" i="21"/>
  <c r="K736" i="21"/>
  <c r="K737" i="21"/>
  <c r="K738" i="21"/>
  <c r="K739" i="21"/>
  <c r="K740" i="21"/>
  <c r="K741" i="21"/>
  <c r="K742" i="21"/>
  <c r="K743" i="21"/>
  <c r="K744" i="21"/>
  <c r="K745" i="21"/>
  <c r="K746" i="21"/>
  <c r="K747" i="21"/>
  <c r="K748" i="21"/>
  <c r="K749" i="21"/>
  <c r="K750" i="21"/>
  <c r="K751" i="21"/>
  <c r="K752" i="21"/>
  <c r="K753" i="21"/>
  <c r="K754" i="21"/>
  <c r="K755" i="21"/>
  <c r="K756" i="21"/>
  <c r="K757" i="21"/>
  <c r="K758" i="21"/>
  <c r="K759" i="21"/>
  <c r="K760" i="21"/>
  <c r="K761" i="21"/>
  <c r="K762" i="21"/>
  <c r="K763" i="21"/>
  <c r="K764" i="21"/>
  <c r="K765" i="21"/>
  <c r="K766" i="21"/>
  <c r="K767" i="21"/>
  <c r="K768" i="21"/>
  <c r="K769" i="21"/>
  <c r="K770" i="21"/>
  <c r="K771" i="21"/>
  <c r="K772" i="21"/>
  <c r="K773" i="21"/>
  <c r="K774" i="21"/>
  <c r="K775" i="21"/>
  <c r="K776" i="21"/>
  <c r="K777" i="21"/>
  <c r="K778" i="21"/>
  <c r="K779" i="21"/>
  <c r="K780" i="21"/>
  <c r="K781" i="21"/>
  <c r="K782" i="21"/>
  <c r="K783" i="21"/>
  <c r="K784" i="21"/>
  <c r="K785" i="21"/>
  <c r="K786" i="21"/>
  <c r="K787" i="21"/>
  <c r="K788" i="21"/>
  <c r="K789" i="21"/>
  <c r="K790" i="21"/>
  <c r="K791" i="21"/>
  <c r="K792" i="21"/>
  <c r="K793" i="21"/>
  <c r="K794" i="21"/>
  <c r="K795" i="21"/>
  <c r="K796" i="21"/>
  <c r="K797" i="21"/>
  <c r="K798" i="21"/>
  <c r="K799" i="21"/>
  <c r="K800" i="21"/>
  <c r="K801" i="21"/>
  <c r="K802" i="21"/>
  <c r="K803" i="21"/>
  <c r="K804" i="21"/>
  <c r="K805" i="21"/>
  <c r="K806" i="21"/>
  <c r="K807" i="21"/>
  <c r="K708" i="21"/>
  <c r="K6" i="21"/>
  <c r="V5" i="30"/>
  <c r="R5" i="30"/>
  <c r="S5" i="30"/>
  <c r="T5" i="30"/>
  <c r="U5" i="30"/>
  <c r="V6" i="30"/>
  <c r="R6" i="30"/>
  <c r="S6" i="30"/>
  <c r="T6" i="30"/>
  <c r="U6" i="30"/>
  <c r="V7" i="30"/>
  <c r="R7" i="30"/>
  <c r="S7" i="30"/>
  <c r="U7" i="30"/>
  <c r="V8" i="30"/>
  <c r="R8" i="30"/>
  <c r="U8" i="30"/>
  <c r="V9" i="30"/>
  <c r="R9" i="30"/>
  <c r="U9" i="30"/>
  <c r="V10" i="30"/>
  <c r="R10" i="30"/>
  <c r="S10" i="30"/>
  <c r="T10" i="30"/>
  <c r="U10" i="30"/>
  <c r="V11" i="30"/>
  <c r="R11" i="30"/>
  <c r="S11" i="30"/>
  <c r="T11" i="30"/>
  <c r="U11" i="30"/>
  <c r="V12" i="30"/>
  <c r="R12" i="30"/>
  <c r="S12" i="30"/>
  <c r="T12" i="30"/>
  <c r="U12" i="30"/>
  <c r="V13" i="30"/>
  <c r="R13" i="30"/>
  <c r="S13" i="30"/>
  <c r="T13" i="30"/>
  <c r="U13" i="30"/>
  <c r="V14" i="30"/>
  <c r="R14" i="30"/>
  <c r="U14" i="30"/>
  <c r="V15" i="30"/>
  <c r="R15" i="30"/>
  <c r="S15" i="30"/>
  <c r="T15" i="30"/>
  <c r="U15" i="30"/>
  <c r="V16" i="30"/>
  <c r="R16" i="30"/>
  <c r="S16" i="30"/>
  <c r="T16" i="30"/>
  <c r="U16" i="30"/>
  <c r="V17" i="30"/>
  <c r="R17" i="30"/>
  <c r="S17" i="30"/>
  <c r="T17" i="30"/>
  <c r="U17" i="30"/>
  <c r="V18" i="30"/>
  <c r="R18" i="30"/>
  <c r="S18" i="30"/>
  <c r="T18" i="30"/>
  <c r="U18" i="30"/>
  <c r="V19" i="30"/>
  <c r="R19" i="30"/>
  <c r="U19" i="30"/>
  <c r="V20" i="30"/>
  <c r="R20" i="30"/>
  <c r="S20" i="30"/>
  <c r="U20" i="30"/>
  <c r="V21" i="30"/>
  <c r="R21" i="30"/>
  <c r="S21" i="30"/>
  <c r="U21" i="30"/>
  <c r="V22" i="30"/>
  <c r="R22" i="30"/>
  <c r="S22" i="30"/>
  <c r="T22" i="30"/>
  <c r="U22" i="30"/>
  <c r="V23" i="30"/>
  <c r="R23" i="30"/>
  <c r="S23" i="30"/>
  <c r="T23" i="30"/>
  <c r="U23" i="30"/>
  <c r="V24" i="30"/>
  <c r="R24" i="30"/>
  <c r="S24" i="30"/>
  <c r="T24" i="30"/>
  <c r="U24" i="30"/>
  <c r="V25" i="30"/>
  <c r="R25" i="30"/>
  <c r="S25" i="30"/>
  <c r="T25" i="30"/>
  <c r="U25" i="30"/>
  <c r="V26" i="30"/>
  <c r="R26" i="30"/>
  <c r="U26" i="30"/>
  <c r="V27" i="30"/>
  <c r="R27" i="30"/>
  <c r="S27" i="30"/>
  <c r="T27" i="30"/>
  <c r="U27" i="30"/>
  <c r="V28" i="30"/>
  <c r="R28" i="30"/>
  <c r="S28" i="30"/>
  <c r="T28" i="30"/>
  <c r="U28" i="30"/>
  <c r="V29" i="30"/>
  <c r="R29" i="30"/>
  <c r="S29" i="30"/>
  <c r="T29" i="30"/>
  <c r="U29" i="30"/>
  <c r="V30" i="30"/>
  <c r="R30" i="30"/>
  <c r="S30" i="30"/>
  <c r="T30" i="30"/>
  <c r="U30" i="30"/>
  <c r="V31" i="30"/>
  <c r="R31" i="30"/>
  <c r="S31" i="30"/>
  <c r="T31" i="30"/>
  <c r="U31" i="30"/>
  <c r="V32" i="30"/>
  <c r="R32" i="30"/>
  <c r="U32" i="30"/>
  <c r="V33" i="30"/>
  <c r="R33" i="30"/>
  <c r="S33" i="30"/>
  <c r="T33" i="30"/>
  <c r="U33" i="30"/>
  <c r="V34" i="30"/>
  <c r="R34" i="30"/>
  <c r="S34" i="30"/>
  <c r="T34" i="30"/>
  <c r="U34" i="30"/>
  <c r="V35" i="30"/>
  <c r="R35" i="30"/>
  <c r="S35" i="30"/>
  <c r="T35" i="30"/>
  <c r="U35" i="30"/>
  <c r="V36" i="30"/>
  <c r="R36" i="30"/>
  <c r="S36" i="30"/>
  <c r="T36" i="30"/>
  <c r="U36" i="30"/>
  <c r="V37" i="30"/>
  <c r="R37" i="30"/>
  <c r="S37" i="30"/>
  <c r="T37" i="30"/>
  <c r="U37" i="30"/>
  <c r="V38" i="30"/>
  <c r="R38" i="30"/>
  <c r="S38" i="30"/>
  <c r="T38" i="30"/>
  <c r="U38" i="30"/>
  <c r="V39" i="30"/>
  <c r="R39" i="30"/>
  <c r="U39" i="30"/>
  <c r="V40" i="30"/>
  <c r="R40" i="30"/>
  <c r="U40" i="30"/>
  <c r="V41" i="30"/>
  <c r="R41" i="30"/>
  <c r="U41" i="30"/>
  <c r="V42" i="30"/>
  <c r="R42" i="30"/>
  <c r="S42" i="30"/>
  <c r="U42" i="30"/>
  <c r="V43" i="30"/>
  <c r="R43" i="30"/>
  <c r="S43" i="30"/>
  <c r="U43" i="30"/>
  <c r="V44" i="30"/>
  <c r="R44" i="30"/>
  <c r="U44" i="30"/>
  <c r="V45" i="30"/>
  <c r="R45" i="30"/>
  <c r="U45" i="30"/>
  <c r="V46" i="30"/>
  <c r="R46" i="30"/>
  <c r="U46" i="30"/>
  <c r="V47" i="30"/>
  <c r="R47" i="30"/>
  <c r="U47" i="30"/>
  <c r="V48" i="30"/>
  <c r="R48" i="30"/>
  <c r="U48" i="30"/>
  <c r="V49" i="30"/>
  <c r="R49" i="30"/>
  <c r="U49" i="30"/>
  <c r="V50" i="30"/>
  <c r="R50" i="30"/>
  <c r="U50" i="30"/>
  <c r="V51" i="30"/>
  <c r="R51" i="30"/>
  <c r="U51" i="30"/>
  <c r="V52" i="30"/>
  <c r="R52" i="30"/>
  <c r="U52" i="30"/>
  <c r="V53" i="30"/>
  <c r="R53" i="30"/>
  <c r="U53" i="30"/>
  <c r="V54" i="30"/>
  <c r="R54" i="30"/>
  <c r="U54" i="30"/>
  <c r="V55" i="30"/>
  <c r="R55" i="30"/>
  <c r="U55" i="30"/>
  <c r="V56" i="30"/>
  <c r="R56" i="30"/>
  <c r="S56" i="30"/>
  <c r="T56" i="30"/>
  <c r="U56" i="30"/>
  <c r="V57" i="30"/>
  <c r="R57" i="30"/>
  <c r="U57" i="30"/>
  <c r="V58" i="30"/>
  <c r="R58" i="30"/>
  <c r="U58" i="30"/>
  <c r="V59" i="30"/>
  <c r="R59" i="30"/>
  <c r="U59" i="30"/>
  <c r="V60" i="30"/>
  <c r="R60" i="30"/>
  <c r="U60" i="30"/>
  <c r="V61" i="30"/>
  <c r="R61" i="30"/>
  <c r="U61" i="30"/>
  <c r="V62" i="30"/>
  <c r="R62" i="30"/>
  <c r="U62" i="30"/>
  <c r="V63" i="30"/>
  <c r="R63" i="30"/>
  <c r="U63" i="30"/>
  <c r="V64" i="30"/>
  <c r="R64" i="30"/>
  <c r="U64" i="30"/>
  <c r="V65" i="30"/>
  <c r="R65" i="30"/>
  <c r="U65" i="30"/>
  <c r="V66" i="30"/>
  <c r="R66" i="30"/>
  <c r="U66" i="30"/>
  <c r="V67" i="30"/>
  <c r="R67" i="30"/>
  <c r="U67" i="30"/>
  <c r="V68" i="30"/>
  <c r="R68" i="30"/>
  <c r="U68" i="30"/>
  <c r="V69" i="30"/>
  <c r="R69" i="30"/>
  <c r="U69" i="30"/>
  <c r="V70" i="30"/>
  <c r="R70" i="30"/>
  <c r="U70" i="30"/>
  <c r="V71" i="30"/>
  <c r="R71" i="30"/>
  <c r="U71" i="30"/>
  <c r="V72" i="30"/>
  <c r="R72" i="30"/>
  <c r="U72" i="30"/>
  <c r="V73" i="30"/>
  <c r="R73" i="30"/>
  <c r="U73" i="30"/>
  <c r="V74" i="30"/>
  <c r="R74" i="30"/>
  <c r="U74" i="30"/>
  <c r="V75" i="30"/>
  <c r="R75" i="30"/>
  <c r="U75" i="30"/>
  <c r="V76" i="30"/>
  <c r="R76" i="30"/>
  <c r="U76" i="30"/>
  <c r="V77" i="30"/>
  <c r="R77" i="30"/>
  <c r="U77" i="30"/>
  <c r="V78" i="30"/>
  <c r="R78" i="30"/>
  <c r="U78" i="30"/>
  <c r="V79" i="30"/>
  <c r="R79" i="30"/>
  <c r="U79" i="30"/>
  <c r="V80" i="30"/>
  <c r="R80" i="30"/>
  <c r="U80" i="30"/>
  <c r="V81" i="30"/>
  <c r="R81" i="30"/>
  <c r="U81" i="30"/>
  <c r="V82" i="30"/>
  <c r="R82" i="30"/>
  <c r="U82" i="30"/>
  <c r="V83" i="30"/>
  <c r="R83" i="30"/>
  <c r="U83" i="30"/>
  <c r="V84" i="30"/>
  <c r="R84" i="30"/>
  <c r="U84" i="30"/>
  <c r="V85" i="30"/>
  <c r="R85" i="30"/>
  <c r="U85" i="30"/>
  <c r="V86" i="30"/>
  <c r="R86" i="30"/>
  <c r="U86" i="30"/>
  <c r="V87" i="30"/>
  <c r="R87" i="30"/>
  <c r="U87" i="30"/>
  <c r="V88" i="30"/>
  <c r="R88" i="30"/>
  <c r="U88" i="30"/>
  <c r="V89" i="30"/>
  <c r="R89" i="30"/>
  <c r="U89" i="30"/>
  <c r="V90" i="30"/>
  <c r="R90" i="30"/>
  <c r="U90" i="30"/>
  <c r="V91" i="30"/>
  <c r="R91" i="30"/>
  <c r="U91" i="30"/>
  <c r="V92" i="30"/>
  <c r="R92" i="30"/>
  <c r="U92" i="30"/>
  <c r="V93" i="30"/>
  <c r="R93" i="30"/>
  <c r="U93" i="30"/>
  <c r="V94" i="30"/>
  <c r="R94" i="30"/>
  <c r="U94" i="30"/>
  <c r="V95" i="30"/>
  <c r="R95" i="30"/>
  <c r="U95" i="30"/>
  <c r="V96" i="30"/>
  <c r="R96" i="30"/>
  <c r="U96" i="30"/>
  <c r="V97" i="30"/>
  <c r="R97" i="30"/>
  <c r="U97" i="30"/>
  <c r="V98" i="30"/>
  <c r="R98" i="30"/>
  <c r="U98" i="30"/>
  <c r="V99" i="30"/>
  <c r="R99" i="30"/>
  <c r="U99" i="30"/>
  <c r="V100" i="30"/>
  <c r="R100" i="30"/>
  <c r="U100" i="30"/>
  <c r="V101" i="30"/>
  <c r="R101" i="30"/>
  <c r="U101" i="30"/>
  <c r="V102" i="30"/>
  <c r="R102" i="30"/>
  <c r="U102" i="30"/>
  <c r="V103" i="30"/>
  <c r="R103" i="30"/>
  <c r="U103" i="30"/>
  <c r="V104" i="30"/>
  <c r="R104" i="30"/>
  <c r="U104" i="30"/>
  <c r="V105" i="30"/>
  <c r="R105" i="30"/>
  <c r="U105" i="30"/>
  <c r="V106" i="30"/>
  <c r="R106" i="30"/>
  <c r="U106" i="30"/>
  <c r="V107" i="30"/>
  <c r="R107" i="30"/>
  <c r="U107" i="30"/>
  <c r="V108" i="30"/>
  <c r="R108" i="30"/>
  <c r="U108" i="30"/>
  <c r="V109" i="30"/>
  <c r="R109" i="30"/>
  <c r="U109" i="30"/>
  <c r="V110" i="30"/>
  <c r="R110" i="30"/>
  <c r="U110" i="30"/>
  <c r="V111" i="30"/>
  <c r="R111" i="30"/>
  <c r="U111" i="30"/>
  <c r="V112" i="30"/>
  <c r="R112" i="30"/>
  <c r="U112" i="30"/>
  <c r="V113" i="30"/>
  <c r="R113" i="30"/>
  <c r="U113" i="30"/>
  <c r="V114" i="30"/>
  <c r="R114" i="30"/>
  <c r="U114" i="30"/>
  <c r="V115" i="30"/>
  <c r="R115" i="30"/>
  <c r="U115" i="30"/>
  <c r="V116" i="30"/>
  <c r="R116" i="30"/>
  <c r="U116" i="30"/>
  <c r="V117" i="30"/>
  <c r="R117" i="30"/>
  <c r="U117" i="30"/>
  <c r="V118" i="30"/>
  <c r="R118" i="30"/>
  <c r="U118" i="30"/>
  <c r="V119" i="30"/>
  <c r="R119" i="30"/>
  <c r="U119" i="30"/>
  <c r="V120" i="30"/>
  <c r="R120" i="30"/>
  <c r="U120" i="30"/>
  <c r="V121" i="30"/>
  <c r="R121" i="30"/>
  <c r="U121" i="30"/>
  <c r="V122" i="30"/>
  <c r="R122" i="30"/>
  <c r="U122" i="30"/>
  <c r="V123" i="30"/>
  <c r="R123" i="30"/>
  <c r="U123" i="30"/>
  <c r="V124" i="30"/>
  <c r="R124" i="30"/>
  <c r="U124" i="30"/>
  <c r="V125" i="30"/>
  <c r="R125" i="30"/>
  <c r="U125" i="30"/>
  <c r="V126" i="30"/>
  <c r="R126" i="30"/>
  <c r="U126" i="30"/>
  <c r="V127" i="30"/>
  <c r="R127" i="30"/>
  <c r="U127" i="30"/>
  <c r="V128" i="30"/>
  <c r="R128" i="30"/>
  <c r="U128" i="30"/>
  <c r="V129" i="30"/>
  <c r="R129" i="30"/>
  <c r="U129" i="30"/>
  <c r="V130" i="30"/>
  <c r="R130" i="30"/>
  <c r="U130" i="30"/>
  <c r="V131" i="30"/>
  <c r="R131" i="30"/>
  <c r="U131" i="30"/>
  <c r="V132" i="30"/>
  <c r="R132" i="30"/>
  <c r="U132" i="30"/>
  <c r="V133" i="30"/>
  <c r="R133" i="30"/>
  <c r="U133" i="30"/>
  <c r="V134" i="30"/>
  <c r="R134" i="30"/>
  <c r="U134" i="30"/>
  <c r="V135" i="30"/>
  <c r="R135" i="30"/>
  <c r="U135" i="30"/>
  <c r="V136" i="30"/>
  <c r="R136" i="30"/>
  <c r="U136" i="30"/>
  <c r="V137" i="30"/>
  <c r="R137" i="30"/>
  <c r="U137" i="30"/>
  <c r="V138" i="30"/>
  <c r="R138" i="30"/>
  <c r="U138" i="30"/>
  <c r="V139" i="30"/>
  <c r="R139" i="30"/>
  <c r="U139" i="30"/>
  <c r="V140" i="30"/>
  <c r="R140" i="30"/>
  <c r="U140" i="30"/>
  <c r="V141" i="30"/>
  <c r="R141" i="30"/>
  <c r="U141" i="30"/>
  <c r="V142" i="30"/>
  <c r="R142" i="30"/>
  <c r="U142" i="30"/>
  <c r="V143" i="30"/>
  <c r="R143" i="30"/>
  <c r="U143" i="30"/>
  <c r="V144" i="30"/>
  <c r="R144" i="30"/>
  <c r="U144" i="30"/>
  <c r="V145" i="30"/>
  <c r="R145" i="30"/>
  <c r="U145" i="30"/>
  <c r="V146" i="30"/>
  <c r="R146" i="30"/>
  <c r="U146" i="30"/>
  <c r="V147" i="30"/>
  <c r="R147" i="30"/>
  <c r="U147" i="30"/>
  <c r="V148" i="30"/>
  <c r="R148" i="30"/>
  <c r="U148" i="30"/>
  <c r="V149" i="30"/>
  <c r="R149" i="30"/>
  <c r="U149" i="30"/>
  <c r="V150" i="30"/>
  <c r="R150" i="30"/>
  <c r="U150" i="30"/>
  <c r="V151" i="30"/>
  <c r="R151" i="30"/>
  <c r="U151" i="30"/>
  <c r="V152" i="30"/>
  <c r="R152" i="30"/>
  <c r="U152" i="30"/>
  <c r="V153" i="30"/>
  <c r="R153" i="30"/>
  <c r="U153" i="30"/>
  <c r="V154" i="30"/>
  <c r="R154" i="30"/>
  <c r="U154" i="30"/>
  <c r="V155" i="30"/>
  <c r="R155" i="30"/>
  <c r="U155" i="30"/>
  <c r="V156" i="30"/>
  <c r="R156" i="30"/>
  <c r="U156" i="30"/>
  <c r="V157" i="30"/>
  <c r="R157" i="30"/>
  <c r="U157" i="30"/>
  <c r="V158" i="30"/>
  <c r="R158" i="30"/>
  <c r="U158" i="30"/>
  <c r="V159" i="30"/>
  <c r="R159" i="30"/>
  <c r="U159" i="30"/>
  <c r="V160" i="30"/>
  <c r="R160" i="30"/>
  <c r="U160" i="30"/>
  <c r="V161" i="30"/>
  <c r="R161" i="30"/>
  <c r="U161" i="30"/>
  <c r="V162" i="30"/>
  <c r="R162" i="30"/>
  <c r="U162" i="30"/>
  <c r="V163" i="30"/>
  <c r="R163" i="30"/>
  <c r="U163" i="30"/>
  <c r="V164" i="30"/>
  <c r="R164" i="30"/>
  <c r="U164" i="30"/>
  <c r="V165" i="30"/>
  <c r="R165" i="30"/>
  <c r="U165" i="30"/>
  <c r="V166" i="30"/>
  <c r="R166" i="30"/>
  <c r="U166" i="30"/>
  <c r="V167" i="30"/>
  <c r="R167" i="30"/>
  <c r="U167" i="30"/>
  <c r="V168" i="30"/>
  <c r="R168" i="30"/>
  <c r="U168" i="30"/>
  <c r="V169" i="30"/>
  <c r="R169" i="30"/>
  <c r="U169" i="30"/>
  <c r="V170" i="30"/>
  <c r="R170" i="30"/>
  <c r="U170" i="30"/>
  <c r="V171" i="30"/>
  <c r="R171" i="30"/>
  <c r="U171" i="30"/>
  <c r="V172" i="30"/>
  <c r="R172" i="30"/>
  <c r="U172" i="30"/>
  <c r="V173" i="30"/>
  <c r="R173" i="30"/>
  <c r="U173" i="30"/>
  <c r="V174" i="30"/>
  <c r="R174" i="30"/>
  <c r="U174" i="30"/>
  <c r="V175" i="30"/>
  <c r="R175" i="30"/>
  <c r="U175" i="30"/>
  <c r="V176" i="30"/>
  <c r="R176" i="30"/>
  <c r="U176" i="30"/>
  <c r="V177" i="30"/>
  <c r="R177" i="30"/>
  <c r="U177" i="30"/>
  <c r="V178" i="30"/>
  <c r="R178" i="30"/>
  <c r="U178" i="30"/>
  <c r="V179" i="30"/>
  <c r="R179" i="30"/>
  <c r="U179" i="30"/>
  <c r="V180" i="30"/>
  <c r="R180" i="30"/>
  <c r="U180" i="30"/>
  <c r="V181" i="30"/>
  <c r="R181" i="30"/>
  <c r="U181" i="30"/>
  <c r="V182" i="30"/>
  <c r="R182" i="30"/>
  <c r="U182" i="30"/>
  <c r="V183" i="30"/>
  <c r="R183" i="30"/>
  <c r="U183" i="30"/>
  <c r="V184" i="30"/>
  <c r="R184" i="30"/>
  <c r="U184" i="30"/>
  <c r="V185" i="30"/>
  <c r="R185" i="30"/>
  <c r="U185" i="30"/>
  <c r="V186" i="30"/>
  <c r="R186" i="30"/>
  <c r="U186" i="30"/>
  <c r="V187" i="30"/>
  <c r="R187" i="30"/>
  <c r="U187" i="30"/>
  <c r="V188" i="30"/>
  <c r="R188" i="30"/>
  <c r="U188" i="30"/>
  <c r="V189" i="30"/>
  <c r="R189" i="30"/>
  <c r="U189" i="30"/>
  <c r="V190" i="30"/>
  <c r="R190" i="30"/>
  <c r="U190" i="30"/>
  <c r="V191" i="30"/>
  <c r="R191" i="30"/>
  <c r="U191" i="30"/>
  <c r="V192" i="30"/>
  <c r="R192" i="30"/>
  <c r="U192" i="30"/>
  <c r="V193" i="30"/>
  <c r="R193" i="30"/>
  <c r="U193" i="30"/>
  <c r="V194" i="30"/>
  <c r="R194" i="30"/>
  <c r="U194" i="30"/>
  <c r="V195" i="30"/>
  <c r="R195" i="30"/>
  <c r="U195" i="30"/>
  <c r="V196" i="30"/>
  <c r="R196" i="30"/>
  <c r="U196" i="30"/>
  <c r="V197" i="30"/>
  <c r="R197" i="30"/>
  <c r="U197" i="30"/>
  <c r="V198" i="30"/>
  <c r="R198" i="30"/>
  <c r="U198" i="30"/>
  <c r="V199" i="30"/>
  <c r="R199" i="30"/>
  <c r="U199" i="30"/>
  <c r="V200" i="30"/>
  <c r="R200" i="30"/>
  <c r="U200" i="30"/>
  <c r="V201" i="30"/>
  <c r="R201" i="30"/>
  <c r="U201" i="30"/>
  <c r="V202" i="30"/>
  <c r="R202" i="30"/>
  <c r="U202" i="30"/>
  <c r="V203" i="30"/>
  <c r="R203" i="30"/>
  <c r="U203" i="30"/>
  <c r="V204" i="30"/>
  <c r="R204" i="30"/>
  <c r="U204" i="30"/>
  <c r="V205" i="30"/>
  <c r="R205" i="30"/>
  <c r="U205" i="30"/>
  <c r="V206" i="30"/>
  <c r="R206" i="30"/>
  <c r="U206" i="30"/>
  <c r="V207" i="30"/>
  <c r="R207" i="30"/>
  <c r="U207" i="30"/>
  <c r="V208" i="30"/>
  <c r="R208" i="30"/>
  <c r="U208" i="30"/>
  <c r="V209" i="30"/>
  <c r="R209" i="30"/>
  <c r="U209" i="30"/>
  <c r="V210" i="30"/>
  <c r="R210" i="30"/>
  <c r="U210" i="30"/>
  <c r="V211" i="30"/>
  <c r="R211" i="30"/>
  <c r="U211" i="30"/>
  <c r="V212" i="30"/>
  <c r="R212" i="30"/>
  <c r="U212" i="30"/>
  <c r="V213" i="30"/>
  <c r="R213" i="30"/>
  <c r="U213" i="30"/>
  <c r="V214" i="30"/>
  <c r="R214" i="30"/>
  <c r="U214" i="30"/>
  <c r="V215" i="30"/>
  <c r="R215" i="30"/>
  <c r="U215" i="30"/>
  <c r="V216" i="30"/>
  <c r="R216" i="30"/>
  <c r="U216" i="30"/>
  <c r="V217" i="30"/>
  <c r="R217" i="30"/>
  <c r="U217" i="30"/>
  <c r="V218" i="30"/>
  <c r="R218" i="30"/>
  <c r="U218" i="30"/>
  <c r="V219" i="30"/>
  <c r="R219" i="30"/>
  <c r="U219" i="30"/>
  <c r="V220" i="30"/>
  <c r="R220" i="30"/>
  <c r="U220" i="30"/>
  <c r="V221" i="30"/>
  <c r="R221" i="30"/>
  <c r="U221" i="30"/>
  <c r="V222" i="30"/>
  <c r="R222" i="30"/>
  <c r="U222" i="30"/>
  <c r="V223" i="30"/>
  <c r="R223" i="30"/>
  <c r="U223" i="30"/>
  <c r="V224" i="30"/>
  <c r="R224" i="30"/>
  <c r="U224" i="30"/>
  <c r="V225" i="30"/>
  <c r="R225" i="30"/>
  <c r="U225" i="30"/>
  <c r="V226" i="30"/>
  <c r="R226" i="30"/>
  <c r="U226" i="30"/>
  <c r="V227" i="30"/>
  <c r="R227" i="30"/>
  <c r="U227" i="30"/>
  <c r="V228" i="30"/>
  <c r="R228" i="30"/>
  <c r="U228" i="30"/>
  <c r="V229" i="30"/>
  <c r="R229" i="30"/>
  <c r="U229" i="30"/>
  <c r="V230" i="30"/>
  <c r="R230" i="30"/>
  <c r="U230" i="30"/>
  <c r="V231" i="30"/>
  <c r="R231" i="30"/>
  <c r="U231" i="30"/>
  <c r="V232" i="30"/>
  <c r="R232" i="30"/>
  <c r="U232" i="30"/>
  <c r="V233" i="30"/>
  <c r="R233" i="30"/>
  <c r="U233" i="30"/>
  <c r="V234" i="30"/>
  <c r="R234" i="30"/>
  <c r="U234" i="30"/>
  <c r="V235" i="30"/>
  <c r="R235" i="30"/>
  <c r="U235" i="30"/>
  <c r="V236" i="30"/>
  <c r="R236" i="30"/>
  <c r="U236" i="30"/>
  <c r="V237" i="30"/>
  <c r="R237" i="30"/>
  <c r="U237" i="30"/>
  <c r="V238" i="30"/>
  <c r="R238" i="30"/>
  <c r="U238" i="30"/>
  <c r="V239" i="30"/>
  <c r="R239" i="30"/>
  <c r="U239" i="30"/>
  <c r="V240" i="30"/>
  <c r="R240" i="30"/>
  <c r="U240" i="30"/>
  <c r="V241" i="30"/>
  <c r="R241" i="30"/>
  <c r="U241" i="30"/>
  <c r="V242" i="30"/>
  <c r="R242" i="30"/>
  <c r="U242" i="30"/>
  <c r="V243" i="30"/>
  <c r="R243" i="30"/>
  <c r="U243" i="30"/>
  <c r="V244" i="30"/>
  <c r="R244" i="30"/>
  <c r="U244" i="30"/>
  <c r="V245" i="30"/>
  <c r="R245" i="30"/>
  <c r="U245" i="30"/>
  <c r="V246" i="30"/>
  <c r="R246" i="30"/>
  <c r="U246" i="30"/>
  <c r="V247" i="30"/>
  <c r="R247" i="30"/>
  <c r="U247" i="30"/>
  <c r="V248" i="30"/>
  <c r="R248" i="30"/>
  <c r="U248" i="30"/>
  <c r="V249" i="30"/>
  <c r="R249" i="30"/>
  <c r="U249" i="30"/>
  <c r="V250" i="30"/>
  <c r="R250" i="30"/>
  <c r="U250" i="30"/>
  <c r="V251" i="30"/>
  <c r="R251" i="30"/>
  <c r="U251" i="30"/>
  <c r="V252" i="30"/>
  <c r="R252" i="30"/>
  <c r="U252" i="30"/>
  <c r="V253" i="30"/>
  <c r="R253" i="30"/>
  <c r="U253" i="30"/>
  <c r="V254" i="30"/>
  <c r="R254" i="30"/>
  <c r="U254" i="30"/>
  <c r="V255" i="30"/>
  <c r="R255" i="30"/>
  <c r="U255" i="30"/>
  <c r="V256" i="30"/>
  <c r="R256" i="30"/>
  <c r="U256" i="30"/>
  <c r="V257" i="30"/>
  <c r="R257" i="30"/>
  <c r="U257" i="30"/>
  <c r="V258" i="30"/>
  <c r="R258" i="30"/>
  <c r="U258" i="30"/>
  <c r="V259" i="30"/>
  <c r="R259" i="30"/>
  <c r="U259" i="30"/>
  <c r="V260" i="30"/>
  <c r="R260" i="30"/>
  <c r="U260" i="30"/>
  <c r="V261" i="30"/>
  <c r="R261" i="30"/>
  <c r="U261" i="30"/>
  <c r="V262" i="30"/>
  <c r="R262" i="30"/>
  <c r="U262" i="30"/>
  <c r="V263" i="30"/>
  <c r="R263" i="30"/>
  <c r="U263" i="30"/>
  <c r="V264" i="30"/>
  <c r="R264" i="30"/>
  <c r="U264" i="30"/>
  <c r="V265" i="30"/>
  <c r="R265" i="30"/>
  <c r="U265" i="30"/>
  <c r="V266" i="30"/>
  <c r="R266" i="30"/>
  <c r="U266" i="30"/>
  <c r="V267" i="30"/>
  <c r="R267" i="30"/>
  <c r="U267" i="30"/>
  <c r="V268" i="30"/>
  <c r="R268" i="30"/>
  <c r="U268" i="30"/>
  <c r="V269" i="30"/>
  <c r="R269" i="30"/>
  <c r="U269" i="30"/>
  <c r="V270" i="30"/>
  <c r="R270" i="30"/>
  <c r="U270" i="30"/>
  <c r="V271" i="30"/>
  <c r="R271" i="30"/>
  <c r="U271" i="30"/>
  <c r="V272" i="30"/>
  <c r="R272" i="30"/>
  <c r="U272" i="30"/>
  <c r="V273" i="30"/>
  <c r="R273" i="30"/>
  <c r="U273" i="30"/>
  <c r="V274" i="30"/>
  <c r="R274" i="30"/>
  <c r="U274" i="30"/>
  <c r="V275" i="30"/>
  <c r="R275" i="30"/>
  <c r="U275" i="30"/>
  <c r="V276" i="30"/>
  <c r="R276" i="30"/>
  <c r="U276" i="30"/>
  <c r="V277" i="30"/>
  <c r="R277" i="30"/>
  <c r="U277" i="30"/>
  <c r="V278" i="30"/>
  <c r="R278" i="30"/>
  <c r="U278" i="30"/>
  <c r="V279" i="30"/>
  <c r="R279" i="30"/>
  <c r="U279" i="30"/>
  <c r="V280" i="30"/>
  <c r="R280" i="30"/>
  <c r="U280" i="30"/>
  <c r="V281" i="30"/>
  <c r="R281" i="30"/>
  <c r="U281" i="30"/>
  <c r="V282" i="30"/>
  <c r="R282" i="30"/>
  <c r="U282" i="30"/>
  <c r="V283" i="30"/>
  <c r="R283" i="30"/>
  <c r="U283" i="30"/>
  <c r="V284" i="30"/>
  <c r="R284" i="30"/>
  <c r="U284" i="30"/>
  <c r="V285" i="30"/>
  <c r="R285" i="30"/>
  <c r="U285" i="30"/>
  <c r="V286" i="30"/>
  <c r="R286" i="30"/>
  <c r="U286" i="30"/>
  <c r="V287" i="30"/>
  <c r="R287" i="30"/>
  <c r="U287" i="30"/>
  <c r="V288" i="30"/>
  <c r="R288" i="30"/>
  <c r="U288" i="30"/>
  <c r="V289" i="30"/>
  <c r="R289" i="30"/>
  <c r="U289" i="30"/>
  <c r="V290" i="30"/>
  <c r="R290" i="30"/>
  <c r="U290" i="30"/>
  <c r="V291" i="30"/>
  <c r="R291" i="30"/>
  <c r="U291" i="30"/>
  <c r="V292" i="30"/>
  <c r="R292" i="30"/>
  <c r="U292" i="30"/>
  <c r="V293" i="30"/>
  <c r="R293" i="30"/>
  <c r="U293" i="30"/>
  <c r="V294" i="30"/>
  <c r="R294" i="30"/>
  <c r="U294" i="30"/>
  <c r="V295" i="30"/>
  <c r="R295" i="30"/>
  <c r="U295" i="30"/>
  <c r="V296" i="30"/>
  <c r="R296" i="30"/>
  <c r="U296" i="30"/>
  <c r="V297" i="30"/>
  <c r="R297" i="30"/>
  <c r="U297" i="30"/>
  <c r="V298" i="30"/>
  <c r="R298" i="30"/>
  <c r="U298" i="30"/>
  <c r="V299" i="30"/>
  <c r="R299" i="30"/>
  <c r="U299" i="30"/>
  <c r="V300" i="30"/>
  <c r="R300" i="30"/>
  <c r="U300" i="30"/>
  <c r="V301" i="30"/>
  <c r="R301" i="30"/>
  <c r="U301" i="30"/>
  <c r="V302" i="30"/>
  <c r="R302" i="30"/>
  <c r="U302" i="30"/>
  <c r="V303" i="30"/>
  <c r="R303" i="30"/>
  <c r="U303" i="30"/>
  <c r="V304" i="30"/>
  <c r="R304" i="30"/>
  <c r="U304" i="30"/>
  <c r="V305" i="30"/>
  <c r="R305" i="30"/>
  <c r="U305" i="30"/>
  <c r="V306" i="30"/>
  <c r="R306" i="30"/>
  <c r="U306" i="30"/>
  <c r="V307" i="30"/>
  <c r="R307" i="30"/>
  <c r="U307" i="30"/>
  <c r="V308" i="30"/>
  <c r="R308" i="30"/>
  <c r="U308" i="30"/>
  <c r="V309" i="30"/>
  <c r="R309" i="30"/>
  <c r="U309" i="30"/>
  <c r="V310" i="30"/>
  <c r="R310" i="30"/>
  <c r="U310" i="30"/>
  <c r="V311" i="30"/>
  <c r="R311" i="30"/>
  <c r="U311" i="30"/>
  <c r="V312" i="30"/>
  <c r="R312" i="30"/>
  <c r="U312" i="30"/>
  <c r="V313" i="30"/>
  <c r="R313" i="30"/>
  <c r="U313" i="30"/>
  <c r="V314" i="30"/>
  <c r="R314" i="30"/>
  <c r="U314" i="30"/>
  <c r="V315" i="30"/>
  <c r="R315" i="30"/>
  <c r="U315" i="30"/>
  <c r="V316" i="30"/>
  <c r="R316" i="30"/>
  <c r="U316" i="30"/>
  <c r="V317" i="30"/>
  <c r="R317" i="30"/>
  <c r="U317" i="30"/>
  <c r="V318" i="30"/>
  <c r="R318" i="30"/>
  <c r="U318" i="30"/>
  <c r="V319" i="30"/>
  <c r="R319" i="30"/>
  <c r="U319" i="30"/>
  <c r="V320" i="30"/>
  <c r="R320" i="30"/>
  <c r="U320" i="30"/>
  <c r="V321" i="30"/>
  <c r="R321" i="30"/>
  <c r="U321" i="30"/>
  <c r="V322" i="30"/>
  <c r="R322" i="30"/>
  <c r="U322" i="30"/>
  <c r="V323" i="30"/>
  <c r="R323" i="30"/>
  <c r="U323" i="30"/>
  <c r="V324" i="30"/>
  <c r="R324" i="30"/>
  <c r="U324" i="30"/>
  <c r="V325" i="30"/>
  <c r="R325" i="30"/>
  <c r="U325" i="30"/>
  <c r="V326" i="30"/>
  <c r="R326" i="30"/>
  <c r="U326" i="30"/>
  <c r="V327" i="30"/>
  <c r="R327" i="30"/>
  <c r="U327" i="30"/>
  <c r="V328" i="30"/>
  <c r="R328" i="30"/>
  <c r="U328" i="30"/>
  <c r="V329" i="30"/>
  <c r="R329" i="30"/>
  <c r="U329" i="30"/>
  <c r="V330" i="30"/>
  <c r="R330" i="30"/>
  <c r="U330" i="30"/>
  <c r="V331" i="30"/>
  <c r="R331" i="30"/>
  <c r="U331" i="30"/>
  <c r="V332" i="30"/>
  <c r="R332" i="30"/>
  <c r="U332" i="30"/>
  <c r="V333" i="30"/>
  <c r="R333" i="30"/>
  <c r="U333" i="30"/>
  <c r="V334" i="30"/>
  <c r="R334" i="30"/>
  <c r="U334" i="30"/>
  <c r="V335" i="30"/>
  <c r="R335" i="30"/>
  <c r="U335" i="30"/>
  <c r="V336" i="30"/>
  <c r="R336" i="30"/>
  <c r="U336" i="30"/>
  <c r="V337" i="30"/>
  <c r="R337" i="30"/>
  <c r="U337" i="30"/>
  <c r="V338" i="30"/>
  <c r="R338" i="30"/>
  <c r="U338" i="30"/>
  <c r="V339" i="30"/>
  <c r="R339" i="30"/>
  <c r="U339" i="30"/>
  <c r="V340" i="30"/>
  <c r="R340" i="30"/>
  <c r="U340" i="30"/>
  <c r="V341" i="30"/>
  <c r="R341" i="30"/>
  <c r="U341" i="30"/>
  <c r="V342" i="30"/>
  <c r="R342" i="30"/>
  <c r="U342" i="30"/>
  <c r="V343" i="30"/>
  <c r="R343" i="30"/>
  <c r="U343" i="30"/>
  <c r="V344" i="30"/>
  <c r="R344" i="30"/>
  <c r="U344" i="30"/>
  <c r="V345" i="30"/>
  <c r="R345" i="30"/>
  <c r="U345" i="30"/>
  <c r="V346" i="30"/>
  <c r="R346" i="30"/>
  <c r="U346" i="30"/>
  <c r="V347" i="30"/>
  <c r="R347" i="30"/>
  <c r="U347" i="30"/>
  <c r="V348" i="30"/>
  <c r="R348" i="30"/>
  <c r="U348" i="30"/>
  <c r="V349" i="30"/>
  <c r="R349" i="30"/>
  <c r="U349" i="30"/>
  <c r="V350" i="30"/>
  <c r="R350" i="30"/>
  <c r="U350" i="30"/>
  <c r="V351" i="30"/>
  <c r="R351" i="30"/>
  <c r="U351" i="30"/>
  <c r="V352" i="30"/>
  <c r="R352" i="30"/>
  <c r="U352" i="30"/>
  <c r="V353" i="30"/>
  <c r="R353" i="30"/>
  <c r="U353" i="30"/>
  <c r="V354" i="30"/>
  <c r="R354" i="30"/>
  <c r="U354" i="30"/>
  <c r="V355" i="30"/>
  <c r="R355" i="30"/>
  <c r="U355" i="30"/>
  <c r="V356" i="30"/>
  <c r="R356" i="30"/>
  <c r="U356" i="30"/>
  <c r="V357" i="30"/>
  <c r="R357" i="30"/>
  <c r="U357" i="30"/>
  <c r="V358" i="30"/>
  <c r="R358" i="30"/>
  <c r="U358" i="30"/>
  <c r="V359" i="30"/>
  <c r="R359" i="30"/>
  <c r="U359" i="30"/>
  <c r="V360" i="30"/>
  <c r="R360" i="30"/>
  <c r="U360" i="30"/>
  <c r="V361" i="30"/>
  <c r="R361" i="30"/>
  <c r="U361" i="30"/>
  <c r="V362" i="30"/>
  <c r="R362" i="30"/>
  <c r="U362" i="30"/>
  <c r="V363" i="30"/>
  <c r="R363" i="30"/>
  <c r="U363" i="30"/>
  <c r="V364" i="30"/>
  <c r="R364" i="30"/>
  <c r="U364" i="30"/>
  <c r="V365" i="30"/>
  <c r="R365" i="30"/>
  <c r="U365" i="30"/>
  <c r="V366" i="30"/>
  <c r="R366" i="30"/>
  <c r="U366" i="30"/>
  <c r="V367" i="30"/>
  <c r="R367" i="30"/>
  <c r="U367" i="30"/>
  <c r="V368" i="30"/>
  <c r="R368" i="30"/>
  <c r="U368" i="30"/>
  <c r="V369" i="30"/>
  <c r="R369" i="30"/>
  <c r="U369" i="30"/>
  <c r="V370" i="30"/>
  <c r="R370" i="30"/>
  <c r="U370" i="30"/>
  <c r="V371" i="30"/>
  <c r="R371" i="30"/>
  <c r="U371" i="30"/>
  <c r="V372" i="30"/>
  <c r="R372" i="30"/>
  <c r="U372" i="30"/>
  <c r="V373" i="30"/>
  <c r="R373" i="30"/>
  <c r="U373" i="30"/>
  <c r="V374" i="30"/>
  <c r="R374" i="30"/>
  <c r="U374" i="30"/>
  <c r="V375" i="30"/>
  <c r="R375" i="30"/>
  <c r="U375" i="30"/>
  <c r="V376" i="30"/>
  <c r="R376" i="30"/>
  <c r="U376" i="30"/>
  <c r="V377" i="30"/>
  <c r="R377" i="30"/>
  <c r="U377" i="30"/>
  <c r="V378" i="30"/>
  <c r="R378" i="30"/>
  <c r="U378" i="30"/>
  <c r="V379" i="30"/>
  <c r="R379" i="30"/>
  <c r="U379" i="30"/>
  <c r="V380" i="30"/>
  <c r="R380" i="30"/>
  <c r="U380" i="30"/>
  <c r="V381" i="30"/>
  <c r="R381" i="30"/>
  <c r="U381" i="30"/>
  <c r="V382" i="30"/>
  <c r="R382" i="30"/>
  <c r="U382" i="30"/>
  <c r="V383" i="30"/>
  <c r="R383" i="30"/>
  <c r="U383" i="30"/>
  <c r="V384" i="30"/>
  <c r="R384" i="30"/>
  <c r="U384" i="30"/>
  <c r="V385" i="30"/>
  <c r="R385" i="30"/>
  <c r="U385" i="30"/>
  <c r="V386" i="30"/>
  <c r="R386" i="30"/>
  <c r="U386" i="30"/>
  <c r="V387" i="30"/>
  <c r="R387" i="30"/>
  <c r="U387" i="30"/>
  <c r="V388" i="30"/>
  <c r="R388" i="30"/>
  <c r="U388" i="30"/>
  <c r="V389" i="30"/>
  <c r="R389" i="30"/>
  <c r="U389" i="30"/>
  <c r="V390" i="30"/>
  <c r="R390" i="30"/>
  <c r="U390" i="30"/>
  <c r="V391" i="30"/>
  <c r="R391" i="30"/>
  <c r="U391" i="30"/>
  <c r="V392" i="30"/>
  <c r="R392" i="30"/>
  <c r="U392" i="30"/>
  <c r="V393" i="30"/>
  <c r="R393" i="30"/>
  <c r="U393" i="30"/>
  <c r="V394" i="30"/>
  <c r="R394" i="30"/>
  <c r="U394" i="30"/>
  <c r="V395" i="30"/>
  <c r="R395" i="30"/>
  <c r="U395" i="30"/>
  <c r="V396" i="30"/>
  <c r="R396" i="30"/>
  <c r="U396" i="30"/>
  <c r="V397" i="30"/>
  <c r="R397" i="30"/>
  <c r="U397" i="30"/>
  <c r="V398" i="30"/>
  <c r="R398" i="30"/>
  <c r="U398" i="30"/>
  <c r="V399" i="30"/>
  <c r="R399" i="30"/>
  <c r="U399" i="30"/>
  <c r="V400" i="30"/>
  <c r="R400" i="30"/>
  <c r="U400" i="30"/>
  <c r="V401" i="30"/>
  <c r="R401" i="30"/>
  <c r="U401" i="30"/>
  <c r="V402" i="30"/>
  <c r="R402" i="30"/>
  <c r="U402" i="30"/>
  <c r="V403" i="30"/>
  <c r="R403" i="30"/>
  <c r="U403" i="30"/>
  <c r="V404" i="30"/>
  <c r="R404" i="30"/>
  <c r="U404" i="30"/>
  <c r="V405" i="30"/>
  <c r="R405" i="30"/>
  <c r="U405" i="30"/>
  <c r="V406" i="30"/>
  <c r="R406" i="30"/>
  <c r="U406" i="30"/>
  <c r="V407" i="30"/>
  <c r="R407" i="30"/>
  <c r="U407" i="30"/>
  <c r="V408" i="30"/>
  <c r="R408" i="30"/>
  <c r="U408" i="30"/>
  <c r="V409" i="30"/>
  <c r="R409" i="30"/>
  <c r="U409" i="30"/>
  <c r="V410" i="30"/>
  <c r="R410" i="30"/>
  <c r="U410" i="30"/>
  <c r="V411" i="30"/>
  <c r="R411" i="30"/>
  <c r="U411" i="30"/>
  <c r="V412" i="30"/>
  <c r="R412" i="30"/>
  <c r="U412" i="30"/>
  <c r="V413" i="30"/>
  <c r="R413" i="30"/>
  <c r="U413" i="30"/>
  <c r="V414" i="30"/>
  <c r="R414" i="30"/>
  <c r="U414" i="30"/>
  <c r="V415" i="30"/>
  <c r="R415" i="30"/>
  <c r="U415" i="30"/>
  <c r="V416" i="30"/>
  <c r="R416" i="30"/>
  <c r="U416" i="30"/>
  <c r="V417" i="30"/>
  <c r="R417" i="30"/>
  <c r="U417" i="30"/>
  <c r="V418" i="30"/>
  <c r="R418" i="30"/>
  <c r="U418" i="30"/>
  <c r="V419" i="30"/>
  <c r="R419" i="30"/>
  <c r="U419" i="30"/>
  <c r="V420" i="30"/>
  <c r="R420" i="30"/>
  <c r="U420" i="30"/>
  <c r="V421" i="30"/>
  <c r="R421" i="30"/>
  <c r="U421" i="30"/>
  <c r="V422" i="30"/>
  <c r="R422" i="30"/>
  <c r="U422" i="30"/>
  <c r="V423" i="30"/>
  <c r="R423" i="30"/>
  <c r="U423" i="30"/>
  <c r="V424" i="30"/>
  <c r="R424" i="30"/>
  <c r="U424" i="30"/>
  <c r="V425" i="30"/>
  <c r="R425" i="30"/>
  <c r="U425" i="30"/>
  <c r="V426" i="30"/>
  <c r="R426" i="30"/>
  <c r="U426" i="30"/>
  <c r="V427" i="30"/>
  <c r="R427" i="30"/>
  <c r="U427" i="30"/>
  <c r="V428" i="30"/>
  <c r="R428" i="30"/>
  <c r="U428" i="30"/>
  <c r="V429" i="30"/>
  <c r="R429" i="30"/>
  <c r="U429" i="30"/>
  <c r="V430" i="30"/>
  <c r="R430" i="30"/>
  <c r="U430" i="30"/>
  <c r="V431" i="30"/>
  <c r="R431" i="30"/>
  <c r="U431" i="30"/>
  <c r="V432" i="30"/>
  <c r="R432" i="30"/>
  <c r="U432" i="30"/>
  <c r="V433" i="30"/>
  <c r="R433" i="30"/>
  <c r="U433" i="30"/>
  <c r="V434" i="30"/>
  <c r="R434" i="30"/>
  <c r="U434" i="30"/>
  <c r="V435" i="30"/>
  <c r="R435" i="30"/>
  <c r="U435" i="30"/>
  <c r="V436" i="30"/>
  <c r="R436" i="30"/>
  <c r="U436" i="30"/>
  <c r="V437" i="30"/>
  <c r="R437" i="30"/>
  <c r="U437" i="30"/>
  <c r="V438" i="30"/>
  <c r="R438" i="30"/>
  <c r="U438" i="30"/>
  <c r="V439" i="30"/>
  <c r="R439" i="30"/>
  <c r="U439" i="30"/>
  <c r="V440" i="30"/>
  <c r="R440" i="30"/>
  <c r="U440" i="30"/>
  <c r="V441" i="30"/>
  <c r="R441" i="30"/>
  <c r="U441" i="30"/>
  <c r="V442" i="30"/>
  <c r="R442" i="30"/>
  <c r="U442" i="30"/>
  <c r="V443" i="30"/>
  <c r="R443" i="30"/>
  <c r="U443" i="30"/>
  <c r="V444" i="30"/>
  <c r="R444" i="30"/>
  <c r="U444" i="30"/>
  <c r="V445" i="30"/>
  <c r="R445" i="30"/>
  <c r="U445" i="30"/>
  <c r="V446" i="30"/>
  <c r="R446" i="30"/>
  <c r="U446" i="30"/>
  <c r="V447" i="30"/>
  <c r="R447" i="30"/>
  <c r="U447" i="30"/>
  <c r="V448" i="30"/>
  <c r="R448" i="30"/>
  <c r="U448" i="30"/>
  <c r="V449" i="30"/>
  <c r="R449" i="30"/>
  <c r="U449" i="30"/>
  <c r="V450" i="30"/>
  <c r="R450" i="30"/>
  <c r="U450" i="30"/>
  <c r="V451" i="30"/>
  <c r="R451" i="30"/>
  <c r="U451" i="30"/>
  <c r="V452" i="30"/>
  <c r="R452" i="30"/>
  <c r="U452" i="30"/>
  <c r="V453" i="30"/>
  <c r="R453" i="30"/>
  <c r="U453" i="30"/>
  <c r="V454" i="30"/>
  <c r="R454" i="30"/>
  <c r="U454" i="30"/>
  <c r="V455" i="30"/>
  <c r="R455" i="30"/>
  <c r="U455" i="30"/>
  <c r="V456" i="30"/>
  <c r="R456" i="30"/>
  <c r="U456" i="30"/>
  <c r="V457" i="30"/>
  <c r="R457" i="30"/>
  <c r="U457" i="30"/>
  <c r="V458" i="30"/>
  <c r="R458" i="30"/>
  <c r="U458" i="30"/>
  <c r="V459" i="30"/>
  <c r="R459" i="30"/>
  <c r="U459" i="30"/>
  <c r="V460" i="30"/>
  <c r="R460" i="30"/>
  <c r="U460" i="30"/>
  <c r="V461" i="30"/>
  <c r="R461" i="30"/>
  <c r="U461" i="30"/>
  <c r="V462" i="30"/>
  <c r="R462" i="30"/>
  <c r="U462" i="30"/>
  <c r="V463" i="30"/>
  <c r="R463" i="30"/>
  <c r="U463" i="30"/>
  <c r="V464" i="30"/>
  <c r="R464" i="30"/>
  <c r="U464" i="30"/>
  <c r="V465" i="30"/>
  <c r="R465" i="30"/>
  <c r="U465" i="30"/>
  <c r="V466" i="30"/>
  <c r="R466" i="30"/>
  <c r="U466" i="30"/>
  <c r="V467" i="30"/>
  <c r="R467" i="30"/>
  <c r="U467" i="30"/>
  <c r="V468" i="30"/>
  <c r="R468" i="30"/>
  <c r="U468" i="30"/>
  <c r="V469" i="30"/>
  <c r="R469" i="30"/>
  <c r="U469" i="30"/>
  <c r="V470" i="30"/>
  <c r="R470" i="30"/>
  <c r="U470" i="30"/>
  <c r="V471" i="30"/>
  <c r="R471" i="30"/>
  <c r="U471" i="30"/>
  <c r="V472" i="30"/>
  <c r="R472" i="30"/>
  <c r="U472" i="30"/>
  <c r="V473" i="30"/>
  <c r="R473" i="30"/>
  <c r="U473" i="30"/>
  <c r="V474" i="30"/>
  <c r="R474" i="30"/>
  <c r="U474" i="30"/>
  <c r="V475" i="30"/>
  <c r="R475" i="30"/>
  <c r="U475" i="30"/>
  <c r="V476" i="30"/>
  <c r="R476" i="30"/>
  <c r="U476" i="30"/>
  <c r="V477" i="30"/>
  <c r="R477" i="30"/>
  <c r="U477" i="30"/>
  <c r="V478" i="30"/>
  <c r="R478" i="30"/>
  <c r="U478" i="30"/>
  <c r="V479" i="30"/>
  <c r="R479" i="30"/>
  <c r="U479" i="30"/>
  <c r="V480" i="30"/>
  <c r="R480" i="30"/>
  <c r="U480" i="30"/>
  <c r="V481" i="30"/>
  <c r="R481" i="30"/>
  <c r="U481" i="30"/>
  <c r="V482" i="30"/>
  <c r="R482" i="30"/>
  <c r="U482" i="30"/>
  <c r="V483" i="30"/>
  <c r="R483" i="30"/>
  <c r="U483" i="30"/>
  <c r="V484" i="30"/>
  <c r="R484" i="30"/>
  <c r="U484" i="30"/>
  <c r="V485" i="30"/>
  <c r="R485" i="30"/>
  <c r="U485" i="30"/>
  <c r="V486" i="30"/>
  <c r="R486" i="30"/>
  <c r="U486" i="30"/>
  <c r="V487" i="30"/>
  <c r="R487" i="30"/>
  <c r="U487" i="30"/>
  <c r="V488" i="30"/>
  <c r="R488" i="30"/>
  <c r="U488" i="30"/>
  <c r="V489" i="30"/>
  <c r="R489" i="30"/>
  <c r="U489" i="30"/>
  <c r="V490" i="30"/>
  <c r="R490" i="30"/>
  <c r="U490" i="30"/>
  <c r="V491" i="30"/>
  <c r="R491" i="30"/>
  <c r="U491" i="30"/>
  <c r="V492" i="30"/>
  <c r="R492" i="30"/>
  <c r="U492" i="30"/>
  <c r="V493" i="30"/>
  <c r="R493" i="30"/>
  <c r="U493" i="30"/>
  <c r="V494" i="30"/>
  <c r="R494" i="30"/>
  <c r="U494" i="30"/>
  <c r="V495" i="30"/>
  <c r="R495" i="30"/>
  <c r="U495" i="30"/>
  <c r="V496" i="30"/>
  <c r="R496" i="30"/>
  <c r="U496" i="30"/>
  <c r="V497" i="30"/>
  <c r="R497" i="30"/>
  <c r="U497" i="30"/>
  <c r="V498" i="30"/>
  <c r="R498" i="30"/>
  <c r="U498" i="30"/>
  <c r="V499" i="30"/>
  <c r="R499" i="30"/>
  <c r="U499" i="30"/>
  <c r="V500" i="30"/>
  <c r="R500" i="30"/>
  <c r="U500" i="30"/>
  <c r="V501" i="30"/>
  <c r="R501" i="30"/>
  <c r="U501" i="30"/>
  <c r="V502" i="30"/>
  <c r="R502" i="30"/>
  <c r="U502" i="30"/>
  <c r="V503" i="30"/>
  <c r="R503" i="30"/>
  <c r="U503" i="30"/>
  <c r="V504" i="30"/>
  <c r="R504" i="30"/>
  <c r="U504" i="30"/>
  <c r="V505" i="30"/>
  <c r="R505" i="30"/>
  <c r="U505" i="30"/>
  <c r="V506" i="30"/>
  <c r="R506" i="30"/>
  <c r="U506" i="30"/>
  <c r="V507" i="30"/>
  <c r="R507" i="30"/>
  <c r="U507" i="30"/>
  <c r="V508" i="30"/>
  <c r="R508" i="30"/>
  <c r="U508" i="30"/>
  <c r="V509" i="30"/>
  <c r="R509" i="30"/>
  <c r="U509" i="30"/>
  <c r="V510" i="30"/>
  <c r="R510" i="30"/>
  <c r="U510" i="30"/>
  <c r="V511" i="30"/>
  <c r="R511" i="30"/>
  <c r="U511" i="30"/>
  <c r="V512" i="30"/>
  <c r="R512" i="30"/>
  <c r="U512" i="30"/>
  <c r="V513" i="30"/>
  <c r="R513" i="30"/>
  <c r="U513" i="30"/>
  <c r="V514" i="30"/>
  <c r="R514" i="30"/>
  <c r="U514" i="30"/>
  <c r="V515" i="30"/>
  <c r="R515" i="30"/>
  <c r="U515" i="30"/>
  <c r="V516" i="30"/>
  <c r="R516" i="30"/>
  <c r="U516" i="30"/>
  <c r="V517" i="30"/>
  <c r="R517" i="30"/>
  <c r="U517" i="30"/>
  <c r="V518" i="30"/>
  <c r="R518" i="30"/>
  <c r="U518" i="30"/>
  <c r="V519" i="30"/>
  <c r="R519" i="30"/>
  <c r="U519" i="30"/>
  <c r="V520" i="30"/>
  <c r="R520" i="30"/>
  <c r="U520" i="30"/>
  <c r="V521" i="30"/>
  <c r="R521" i="30"/>
  <c r="U521" i="30"/>
  <c r="V522" i="30"/>
  <c r="R522" i="30"/>
  <c r="U522" i="30"/>
  <c r="V523" i="30"/>
  <c r="R523" i="30"/>
  <c r="U523" i="30"/>
  <c r="V524" i="30"/>
  <c r="R524" i="30"/>
  <c r="U524" i="30"/>
  <c r="V525" i="30"/>
  <c r="R525" i="30"/>
  <c r="U525" i="30"/>
  <c r="V526" i="30"/>
  <c r="R526" i="30"/>
  <c r="U526" i="30"/>
  <c r="V527" i="30"/>
  <c r="R527" i="30"/>
  <c r="U527" i="30"/>
  <c r="V528" i="30"/>
  <c r="R528" i="30"/>
  <c r="U528" i="30"/>
  <c r="V529" i="30"/>
  <c r="R529" i="30"/>
  <c r="U529" i="30"/>
  <c r="V530" i="30"/>
  <c r="R530" i="30"/>
  <c r="U530" i="30"/>
  <c r="V531" i="30"/>
  <c r="R531" i="30"/>
  <c r="U531" i="30"/>
  <c r="V532" i="30"/>
  <c r="R532" i="30"/>
  <c r="U532" i="30"/>
  <c r="V533" i="30"/>
  <c r="R533" i="30"/>
  <c r="U533" i="30"/>
  <c r="V534" i="30"/>
  <c r="R534" i="30"/>
  <c r="U534" i="30"/>
  <c r="V535" i="30"/>
  <c r="R535" i="30"/>
  <c r="U535" i="30"/>
  <c r="V536" i="30"/>
  <c r="R536" i="30"/>
  <c r="U536" i="30"/>
  <c r="V537" i="30"/>
  <c r="R537" i="30"/>
  <c r="U537" i="30"/>
  <c r="V538" i="30"/>
  <c r="R538" i="30"/>
  <c r="U538" i="30"/>
  <c r="V539" i="30"/>
  <c r="R539" i="30"/>
  <c r="U539" i="30"/>
  <c r="V540" i="30"/>
  <c r="R540" i="30"/>
  <c r="U540" i="30"/>
  <c r="V541" i="30"/>
  <c r="R541" i="30"/>
  <c r="U541" i="30"/>
  <c r="V542" i="30"/>
  <c r="R542" i="30"/>
  <c r="U542" i="30"/>
  <c r="V543" i="30"/>
  <c r="R543" i="30"/>
  <c r="U543" i="30"/>
  <c r="V544" i="30"/>
  <c r="R544" i="30"/>
  <c r="U544" i="30"/>
  <c r="V545" i="30"/>
  <c r="R545" i="30"/>
  <c r="U545" i="30"/>
  <c r="V546" i="30"/>
  <c r="R546" i="30"/>
  <c r="U546" i="30"/>
  <c r="V547" i="30"/>
  <c r="R547" i="30"/>
  <c r="U547" i="30"/>
  <c r="V548" i="30"/>
  <c r="R548" i="30"/>
  <c r="U548" i="30"/>
  <c r="V549" i="30"/>
  <c r="R549" i="30"/>
  <c r="U549" i="30"/>
  <c r="V550" i="30"/>
  <c r="R550" i="30"/>
  <c r="U550" i="30"/>
  <c r="V551" i="30"/>
  <c r="R551" i="30"/>
  <c r="U551" i="30"/>
  <c r="V552" i="30"/>
  <c r="R552" i="30"/>
  <c r="U552" i="30"/>
  <c r="V553" i="30"/>
  <c r="R553" i="30"/>
  <c r="U553" i="30"/>
  <c r="V554" i="30"/>
  <c r="R554" i="30"/>
  <c r="U554" i="30"/>
  <c r="V555" i="30"/>
  <c r="R555" i="30"/>
  <c r="U555" i="30"/>
  <c r="V556" i="30"/>
  <c r="R556" i="30"/>
  <c r="U556" i="30"/>
  <c r="V557" i="30"/>
  <c r="R557" i="30"/>
  <c r="U557" i="30"/>
  <c r="V558" i="30"/>
  <c r="R558" i="30"/>
  <c r="U558" i="30"/>
  <c r="V559" i="30"/>
  <c r="R559" i="30"/>
  <c r="U559" i="30"/>
  <c r="V560" i="30"/>
  <c r="R560" i="30"/>
  <c r="U560" i="30"/>
  <c r="V561" i="30"/>
  <c r="R561" i="30"/>
  <c r="U561" i="30"/>
  <c r="V562" i="30"/>
  <c r="R562" i="30"/>
  <c r="U562" i="30"/>
  <c r="V563" i="30"/>
  <c r="R563" i="30"/>
  <c r="U563" i="30"/>
  <c r="V564" i="30"/>
  <c r="R564" i="30"/>
  <c r="U564" i="30"/>
  <c r="V565" i="30"/>
  <c r="R565" i="30"/>
  <c r="U565" i="30"/>
  <c r="V566" i="30"/>
  <c r="R566" i="30"/>
  <c r="U566" i="30"/>
  <c r="V567" i="30"/>
  <c r="R567" i="30"/>
  <c r="U567" i="30"/>
  <c r="V568" i="30"/>
  <c r="R568" i="30"/>
  <c r="U568" i="30"/>
  <c r="V569" i="30"/>
  <c r="R569" i="30"/>
  <c r="U569" i="30"/>
  <c r="V570" i="30"/>
  <c r="R570" i="30"/>
  <c r="U570" i="30"/>
  <c r="V571" i="30"/>
  <c r="R571" i="30"/>
  <c r="U571" i="30"/>
  <c r="V572" i="30"/>
  <c r="R572" i="30"/>
  <c r="U572" i="30"/>
  <c r="V573" i="30"/>
  <c r="R573" i="30"/>
  <c r="U573" i="30"/>
  <c r="V574" i="30"/>
  <c r="R574" i="30"/>
  <c r="U574" i="30"/>
  <c r="V575" i="30"/>
  <c r="R575" i="30"/>
  <c r="U575" i="30"/>
  <c r="V576" i="30"/>
  <c r="R576" i="30"/>
  <c r="U576" i="30"/>
  <c r="V577" i="30"/>
  <c r="R577" i="30"/>
  <c r="U577" i="30"/>
  <c r="V578" i="30"/>
  <c r="R578" i="30"/>
  <c r="U578" i="30"/>
  <c r="V579" i="30"/>
  <c r="R579" i="30"/>
  <c r="U579" i="30"/>
  <c r="V580" i="30"/>
  <c r="R580" i="30"/>
  <c r="U580" i="30"/>
  <c r="V581" i="30"/>
  <c r="R581" i="30"/>
  <c r="U581" i="30"/>
  <c r="V582" i="30"/>
  <c r="R582" i="30"/>
  <c r="U582" i="30"/>
  <c r="V583" i="30"/>
  <c r="R583" i="30"/>
  <c r="U583" i="30"/>
  <c r="V584" i="30"/>
  <c r="R584" i="30"/>
  <c r="U584" i="30"/>
  <c r="V585" i="30"/>
  <c r="R585" i="30"/>
  <c r="U585" i="30"/>
  <c r="V586" i="30"/>
  <c r="R586" i="30"/>
  <c r="U586" i="30"/>
  <c r="V587" i="30"/>
  <c r="R587" i="30"/>
  <c r="U587" i="30"/>
  <c r="V588" i="30"/>
  <c r="R588" i="30"/>
  <c r="U588" i="30"/>
  <c r="V589" i="30"/>
  <c r="R589" i="30"/>
  <c r="U589" i="30"/>
  <c r="V590" i="30"/>
  <c r="R590" i="30"/>
  <c r="U590" i="30"/>
  <c r="V591" i="30"/>
  <c r="R591" i="30"/>
  <c r="U591" i="30"/>
  <c r="V592" i="30"/>
  <c r="R592" i="30"/>
  <c r="U592" i="30"/>
  <c r="V593" i="30"/>
  <c r="R593" i="30"/>
  <c r="U593" i="30"/>
  <c r="V594" i="30"/>
  <c r="R594" i="30"/>
  <c r="U594" i="30"/>
  <c r="V595" i="30"/>
  <c r="R595" i="30"/>
  <c r="U595" i="30"/>
  <c r="V596" i="30"/>
  <c r="R596" i="30"/>
  <c r="U596" i="30"/>
  <c r="V597" i="30"/>
  <c r="R597" i="30"/>
  <c r="U597" i="30"/>
  <c r="V598" i="30"/>
  <c r="R598" i="30"/>
  <c r="U598" i="30"/>
  <c r="V599" i="30"/>
  <c r="R599" i="30"/>
  <c r="U599" i="30"/>
  <c r="V600" i="30"/>
  <c r="R600" i="30"/>
  <c r="U600" i="30"/>
  <c r="V601" i="30"/>
  <c r="R601" i="30"/>
  <c r="U601" i="30"/>
  <c r="V602" i="30"/>
  <c r="R602" i="30"/>
  <c r="U602" i="30"/>
  <c r="V603" i="30"/>
  <c r="R603" i="30"/>
  <c r="U603" i="30"/>
  <c r="V604" i="30"/>
  <c r="R604" i="30"/>
  <c r="U604" i="30"/>
  <c r="V605" i="30"/>
  <c r="R605" i="30"/>
  <c r="U605" i="30"/>
  <c r="L9" i="21"/>
  <c r="L10" i="21"/>
  <c r="L11" i="21"/>
  <c r="L12" i="21"/>
  <c r="L13" i="21"/>
  <c r="L14" i="21"/>
  <c r="L15" i="21"/>
  <c r="L16" i="21"/>
  <c r="L17" i="21"/>
  <c r="L18" i="21"/>
  <c r="L19" i="21"/>
  <c r="L20" i="21"/>
  <c r="L21" i="21"/>
  <c r="L22" i="21"/>
  <c r="L23" i="21"/>
  <c r="L24" i="21"/>
  <c r="L25" i="21"/>
  <c r="L26" i="21"/>
  <c r="L27" i="21"/>
  <c r="L28" i="21"/>
  <c r="L29" i="21"/>
  <c r="L30" i="21"/>
  <c r="L31" i="21"/>
  <c r="L32" i="21"/>
  <c r="L33" i="21"/>
  <c r="L34" i="21"/>
  <c r="L35" i="21"/>
  <c r="L36" i="21"/>
  <c r="L37" i="21"/>
  <c r="L38" i="21"/>
  <c r="L39" i="21"/>
  <c r="L40" i="21"/>
  <c r="L41" i="21"/>
  <c r="L42" i="21"/>
  <c r="L43" i="21"/>
  <c r="L44" i="21"/>
  <c r="L45" i="21"/>
  <c r="L46" i="21"/>
  <c r="L47" i="21"/>
  <c r="L48" i="21"/>
  <c r="L49" i="21"/>
  <c r="L50" i="21"/>
  <c r="L51" i="21"/>
  <c r="L52" i="21"/>
  <c r="L53" i="21"/>
  <c r="L54" i="21"/>
  <c r="L55" i="21"/>
  <c r="L56" i="21"/>
  <c r="L57" i="21"/>
  <c r="L58" i="21"/>
  <c r="L59" i="21"/>
  <c r="L60" i="21"/>
  <c r="L61" i="21"/>
  <c r="L62" i="21"/>
  <c r="L63" i="21"/>
  <c r="L64" i="21"/>
  <c r="L65" i="21"/>
  <c r="L66" i="21"/>
  <c r="L67" i="21"/>
  <c r="L68" i="21"/>
  <c r="L69" i="21"/>
  <c r="L70" i="21"/>
  <c r="L71" i="21"/>
  <c r="L72" i="21"/>
  <c r="L73" i="21"/>
  <c r="L74" i="21"/>
  <c r="L75" i="21"/>
  <c r="L76" i="21"/>
  <c r="L77" i="21"/>
  <c r="L78" i="21"/>
  <c r="L79" i="21"/>
  <c r="L80" i="21"/>
  <c r="L81" i="21"/>
  <c r="L82" i="21"/>
  <c r="L83" i="21"/>
  <c r="L84" i="21"/>
  <c r="L85" i="21"/>
  <c r="L86" i="21"/>
  <c r="L87" i="21"/>
  <c r="L88" i="21"/>
  <c r="L89" i="21"/>
  <c r="L90" i="21"/>
  <c r="L91" i="21"/>
  <c r="L92" i="21"/>
  <c r="L93" i="21"/>
  <c r="L94" i="21"/>
  <c r="L95" i="21"/>
  <c r="L96" i="21"/>
  <c r="L97" i="21"/>
  <c r="L98" i="21"/>
  <c r="L99" i="21"/>
  <c r="L100" i="21"/>
  <c r="L101" i="21"/>
  <c r="L102" i="21"/>
  <c r="L103" i="21"/>
  <c r="L104" i="21"/>
  <c r="L105" i="21"/>
  <c r="L106" i="21"/>
  <c r="L107" i="21"/>
  <c r="L8" i="21"/>
  <c r="L109" i="21"/>
  <c r="L110" i="21"/>
  <c r="L111" i="21"/>
  <c r="L112" i="21"/>
  <c r="L113" i="21"/>
  <c r="L114" i="21"/>
  <c r="L115" i="21"/>
  <c r="L116" i="21"/>
  <c r="L117" i="21"/>
  <c r="L118" i="21"/>
  <c r="L119" i="21"/>
  <c r="L120" i="21"/>
  <c r="L121" i="21"/>
  <c r="L122" i="21"/>
  <c r="L123" i="21"/>
  <c r="L124" i="21"/>
  <c r="L125" i="21"/>
  <c r="L126" i="21"/>
  <c r="L127" i="21"/>
  <c r="L128" i="21"/>
  <c r="L129" i="21"/>
  <c r="L130" i="21"/>
  <c r="L131" i="21"/>
  <c r="L132" i="21"/>
  <c r="L133" i="21"/>
  <c r="L134" i="21"/>
  <c r="L135" i="21"/>
  <c r="L136" i="21"/>
  <c r="L137" i="21"/>
  <c r="L138" i="21"/>
  <c r="L139" i="21"/>
  <c r="L140" i="21"/>
  <c r="L141" i="21"/>
  <c r="L142" i="21"/>
  <c r="L143" i="21"/>
  <c r="L144" i="21"/>
  <c r="L145" i="21"/>
  <c r="L146" i="21"/>
  <c r="L147" i="21"/>
  <c r="L148" i="21"/>
  <c r="L149" i="21"/>
  <c r="L150" i="21"/>
  <c r="L151" i="21"/>
  <c r="L152" i="21"/>
  <c r="L153" i="21"/>
  <c r="L154" i="21"/>
  <c r="L155" i="21"/>
  <c r="L156" i="21"/>
  <c r="L157" i="21"/>
  <c r="L158" i="21"/>
  <c r="L159" i="21"/>
  <c r="L160" i="21"/>
  <c r="L161" i="21"/>
  <c r="L162" i="21"/>
  <c r="L163" i="21"/>
  <c r="L164" i="21"/>
  <c r="L165" i="21"/>
  <c r="L166" i="21"/>
  <c r="L167" i="21"/>
  <c r="L168" i="21"/>
  <c r="L169" i="21"/>
  <c r="L170" i="21"/>
  <c r="L171" i="21"/>
  <c r="L172" i="21"/>
  <c r="L173" i="21"/>
  <c r="L174" i="21"/>
  <c r="L175" i="21"/>
  <c r="L176" i="21"/>
  <c r="L177" i="21"/>
  <c r="L178" i="21"/>
  <c r="L179" i="21"/>
  <c r="L180" i="21"/>
  <c r="L181" i="21"/>
  <c r="L182" i="21"/>
  <c r="L183" i="21"/>
  <c r="L184" i="21"/>
  <c r="L185" i="21"/>
  <c r="L186" i="21"/>
  <c r="L187" i="21"/>
  <c r="L188" i="21"/>
  <c r="L189" i="21"/>
  <c r="L190" i="21"/>
  <c r="L191" i="21"/>
  <c r="L192" i="21"/>
  <c r="L193" i="21"/>
  <c r="L194" i="21"/>
  <c r="L195" i="21"/>
  <c r="L196" i="21"/>
  <c r="L197" i="21"/>
  <c r="L198" i="21"/>
  <c r="L199" i="21"/>
  <c r="L200" i="21"/>
  <c r="L201" i="21"/>
  <c r="L202" i="21"/>
  <c r="L203" i="21"/>
  <c r="L204" i="21"/>
  <c r="L205" i="21"/>
  <c r="L206" i="21"/>
  <c r="L207" i="21"/>
  <c r="L108" i="21"/>
  <c r="L209" i="21"/>
  <c r="L210" i="21"/>
  <c r="L211" i="21"/>
  <c r="L212" i="21"/>
  <c r="L213" i="21"/>
  <c r="L214" i="21"/>
  <c r="L215" i="21"/>
  <c r="L216" i="21"/>
  <c r="L217" i="21"/>
  <c r="L218" i="21"/>
  <c r="L219" i="21"/>
  <c r="L220" i="21"/>
  <c r="L221" i="21"/>
  <c r="L222" i="21"/>
  <c r="L223" i="21"/>
  <c r="L224" i="21"/>
  <c r="L225" i="21"/>
  <c r="L226" i="21"/>
  <c r="L227" i="21"/>
  <c r="L228" i="21"/>
  <c r="L229" i="21"/>
  <c r="L230" i="21"/>
  <c r="L231" i="21"/>
  <c r="L232" i="21"/>
  <c r="L233" i="21"/>
  <c r="L234" i="21"/>
  <c r="L235" i="21"/>
  <c r="L236" i="21"/>
  <c r="L237" i="21"/>
  <c r="L238" i="21"/>
  <c r="L239" i="21"/>
  <c r="L240" i="21"/>
  <c r="L241" i="21"/>
  <c r="L242" i="21"/>
  <c r="L243" i="21"/>
  <c r="L244" i="21"/>
  <c r="L245" i="21"/>
  <c r="L246" i="21"/>
  <c r="L247" i="21"/>
  <c r="L248" i="21"/>
  <c r="L249" i="21"/>
  <c r="L250" i="21"/>
  <c r="L251" i="21"/>
  <c r="L252" i="21"/>
  <c r="L253" i="21"/>
  <c r="L254" i="21"/>
  <c r="L255" i="21"/>
  <c r="L256" i="21"/>
  <c r="L257" i="21"/>
  <c r="L258" i="21"/>
  <c r="L259" i="21"/>
  <c r="L260" i="21"/>
  <c r="L261" i="21"/>
  <c r="L262" i="21"/>
  <c r="L263" i="21"/>
  <c r="L264" i="21"/>
  <c r="L265" i="21"/>
  <c r="L266" i="21"/>
  <c r="L267" i="21"/>
  <c r="L268" i="21"/>
  <c r="L269" i="21"/>
  <c r="L270" i="21"/>
  <c r="L271" i="21"/>
  <c r="L272" i="21"/>
  <c r="L273" i="21"/>
  <c r="L274" i="21"/>
  <c r="L275" i="21"/>
  <c r="L276" i="21"/>
  <c r="L277" i="21"/>
  <c r="L278" i="21"/>
  <c r="L279" i="21"/>
  <c r="L280" i="21"/>
  <c r="L281" i="21"/>
  <c r="L282" i="21"/>
  <c r="L283" i="21"/>
  <c r="L284" i="21"/>
  <c r="L285" i="21"/>
  <c r="L286" i="21"/>
  <c r="L287" i="21"/>
  <c r="L288" i="21"/>
  <c r="L289" i="21"/>
  <c r="L290" i="21"/>
  <c r="L291" i="21"/>
  <c r="L292" i="21"/>
  <c r="L293" i="21"/>
  <c r="L294" i="21"/>
  <c r="L295" i="21"/>
  <c r="L296" i="21"/>
  <c r="L297" i="21"/>
  <c r="L298" i="21"/>
  <c r="L299" i="21"/>
  <c r="L300" i="21"/>
  <c r="L301" i="21"/>
  <c r="L302" i="21"/>
  <c r="L303" i="21"/>
  <c r="L304" i="21"/>
  <c r="L305" i="21"/>
  <c r="L306" i="21"/>
  <c r="L307" i="21"/>
  <c r="L208" i="21"/>
  <c r="L309" i="21"/>
  <c r="L310" i="21"/>
  <c r="L311" i="21"/>
  <c r="L312" i="21"/>
  <c r="L313" i="21"/>
  <c r="L314" i="21"/>
  <c r="L315" i="21"/>
  <c r="L316" i="21"/>
  <c r="L317" i="21"/>
  <c r="L318" i="21"/>
  <c r="L319" i="21"/>
  <c r="L320" i="21"/>
  <c r="L321" i="21"/>
  <c r="L322" i="21"/>
  <c r="L323" i="21"/>
  <c r="L324" i="21"/>
  <c r="L325" i="21"/>
  <c r="L326" i="21"/>
  <c r="L327" i="21"/>
  <c r="L328" i="21"/>
  <c r="L329" i="21"/>
  <c r="L330" i="21"/>
  <c r="L331" i="21"/>
  <c r="L332" i="21"/>
  <c r="L333" i="21"/>
  <c r="L334" i="21"/>
  <c r="L335" i="21"/>
  <c r="L336" i="21"/>
  <c r="L337" i="21"/>
  <c r="L338" i="21"/>
  <c r="L339" i="21"/>
  <c r="L340" i="21"/>
  <c r="L341" i="21"/>
  <c r="L342" i="21"/>
  <c r="L343" i="21"/>
  <c r="L344" i="21"/>
  <c r="L345" i="21"/>
  <c r="L346" i="21"/>
  <c r="L347" i="21"/>
  <c r="L348" i="21"/>
  <c r="L349" i="21"/>
  <c r="L350" i="21"/>
  <c r="L351" i="21"/>
  <c r="L352" i="21"/>
  <c r="L353" i="21"/>
  <c r="L354" i="21"/>
  <c r="L355" i="21"/>
  <c r="L356" i="21"/>
  <c r="L357" i="21"/>
  <c r="L358" i="21"/>
  <c r="L359" i="21"/>
  <c r="L360" i="21"/>
  <c r="L361" i="21"/>
  <c r="L362" i="21"/>
  <c r="L363" i="21"/>
  <c r="L364" i="21"/>
  <c r="L365" i="21"/>
  <c r="L366" i="21"/>
  <c r="L367" i="21"/>
  <c r="L368" i="21"/>
  <c r="L369" i="21"/>
  <c r="L370" i="21"/>
  <c r="L371" i="21"/>
  <c r="L372" i="21"/>
  <c r="L373" i="21"/>
  <c r="L374" i="21"/>
  <c r="L375" i="21"/>
  <c r="L376" i="21"/>
  <c r="L377" i="21"/>
  <c r="L378" i="21"/>
  <c r="L379" i="21"/>
  <c r="L380" i="21"/>
  <c r="L381" i="21"/>
  <c r="L382" i="21"/>
  <c r="L383" i="21"/>
  <c r="L384" i="21"/>
  <c r="L385" i="21"/>
  <c r="L386" i="21"/>
  <c r="L387" i="21"/>
  <c r="L388" i="21"/>
  <c r="L389" i="21"/>
  <c r="L390" i="21"/>
  <c r="L391" i="21"/>
  <c r="L392" i="21"/>
  <c r="L393" i="21"/>
  <c r="L394" i="21"/>
  <c r="L395" i="21"/>
  <c r="L396" i="21"/>
  <c r="L397" i="21"/>
  <c r="L398" i="21"/>
  <c r="L399" i="21"/>
  <c r="L400" i="21"/>
  <c r="L401" i="21"/>
  <c r="L402" i="21"/>
  <c r="L403" i="21"/>
  <c r="L404" i="21"/>
  <c r="L405" i="21"/>
  <c r="L406" i="21"/>
  <c r="L407" i="21"/>
  <c r="L308" i="21"/>
  <c r="L409" i="21"/>
  <c r="L410" i="21"/>
  <c r="L411" i="21"/>
  <c r="L412" i="21"/>
  <c r="L413" i="21"/>
  <c r="L414" i="21"/>
  <c r="L415" i="21"/>
  <c r="L416" i="21"/>
  <c r="L417" i="21"/>
  <c r="L418" i="21"/>
  <c r="L419" i="21"/>
  <c r="L420" i="21"/>
  <c r="L421" i="21"/>
  <c r="L422" i="21"/>
  <c r="L423" i="21"/>
  <c r="L424" i="21"/>
  <c r="L425" i="21"/>
  <c r="L426" i="21"/>
  <c r="L427" i="21"/>
  <c r="L428" i="21"/>
  <c r="L429" i="21"/>
  <c r="L430" i="21"/>
  <c r="L431" i="21"/>
  <c r="L432" i="21"/>
  <c r="L433" i="21"/>
  <c r="L434" i="21"/>
  <c r="L435" i="21"/>
  <c r="L436" i="21"/>
  <c r="L437" i="21"/>
  <c r="L438" i="21"/>
  <c r="L439" i="21"/>
  <c r="L440" i="21"/>
  <c r="L441" i="21"/>
  <c r="L442" i="21"/>
  <c r="L443" i="21"/>
  <c r="L444" i="21"/>
  <c r="L445" i="21"/>
  <c r="L446" i="21"/>
  <c r="L447" i="21"/>
  <c r="L448" i="21"/>
  <c r="L449" i="21"/>
  <c r="L450" i="21"/>
  <c r="L451" i="21"/>
  <c r="L452" i="21"/>
  <c r="L453" i="21"/>
  <c r="L454" i="21"/>
  <c r="L455" i="21"/>
  <c r="L456" i="21"/>
  <c r="L457" i="21"/>
  <c r="L458" i="21"/>
  <c r="L459" i="21"/>
  <c r="L460" i="21"/>
  <c r="L461" i="21"/>
  <c r="L462" i="21"/>
  <c r="L463" i="21"/>
  <c r="L464" i="21"/>
  <c r="L465" i="21"/>
  <c r="L466" i="21"/>
  <c r="L467" i="21"/>
  <c r="L468" i="21"/>
  <c r="L469" i="21"/>
  <c r="L470" i="21"/>
  <c r="L471" i="21"/>
  <c r="L472" i="21"/>
  <c r="L473" i="21"/>
  <c r="L474" i="21"/>
  <c r="L475" i="21"/>
  <c r="L476" i="21"/>
  <c r="L477" i="21"/>
  <c r="L478" i="21"/>
  <c r="L479" i="21"/>
  <c r="L480" i="21"/>
  <c r="L481" i="21"/>
  <c r="L482" i="21"/>
  <c r="L483" i="21"/>
  <c r="L484" i="21"/>
  <c r="L485" i="21"/>
  <c r="L486" i="21"/>
  <c r="L487" i="21"/>
  <c r="L488" i="21"/>
  <c r="L489" i="21"/>
  <c r="L490" i="21"/>
  <c r="L491" i="21"/>
  <c r="L492" i="21"/>
  <c r="L493" i="21"/>
  <c r="L494" i="21"/>
  <c r="L495" i="21"/>
  <c r="L496" i="21"/>
  <c r="L497" i="21"/>
  <c r="L498" i="21"/>
  <c r="L499" i="21"/>
  <c r="L500" i="21"/>
  <c r="L501" i="21"/>
  <c r="L502" i="21"/>
  <c r="L503" i="21"/>
  <c r="L504" i="21"/>
  <c r="L505" i="21"/>
  <c r="L506" i="21"/>
  <c r="L507" i="21"/>
  <c r="L408" i="21"/>
  <c r="L509" i="21"/>
  <c r="L510" i="21"/>
  <c r="L511" i="21"/>
  <c r="L512" i="21"/>
  <c r="L513" i="21"/>
  <c r="L514" i="21"/>
  <c r="L515" i="21"/>
  <c r="L516" i="21"/>
  <c r="L517" i="21"/>
  <c r="L518" i="21"/>
  <c r="L519" i="21"/>
  <c r="L520" i="21"/>
  <c r="L521" i="21"/>
  <c r="L522" i="21"/>
  <c r="L523" i="21"/>
  <c r="L524" i="21"/>
  <c r="L525" i="21"/>
  <c r="L526" i="21"/>
  <c r="L527" i="21"/>
  <c r="L528" i="21"/>
  <c r="L529" i="21"/>
  <c r="L530" i="21"/>
  <c r="L531" i="21"/>
  <c r="L532" i="21"/>
  <c r="L533" i="21"/>
  <c r="L534" i="21"/>
  <c r="L535" i="21"/>
  <c r="L536" i="21"/>
  <c r="L537" i="21"/>
  <c r="L538" i="21"/>
  <c r="L539" i="21"/>
  <c r="L540" i="21"/>
  <c r="L541" i="21"/>
  <c r="L542" i="21"/>
  <c r="L543" i="21"/>
  <c r="L544" i="21"/>
  <c r="L545" i="21"/>
  <c r="L546" i="21"/>
  <c r="L547" i="21"/>
  <c r="L548" i="21"/>
  <c r="L549" i="21"/>
  <c r="L550" i="21"/>
  <c r="L551" i="21"/>
  <c r="L552" i="21"/>
  <c r="L553" i="21"/>
  <c r="L554" i="21"/>
  <c r="L555" i="21"/>
  <c r="L556" i="21"/>
  <c r="L557" i="21"/>
  <c r="L558" i="21"/>
  <c r="L559" i="21"/>
  <c r="L560" i="21"/>
  <c r="L561" i="21"/>
  <c r="L562" i="21"/>
  <c r="L563" i="21"/>
  <c r="L564" i="21"/>
  <c r="L565" i="21"/>
  <c r="L566" i="21"/>
  <c r="L567" i="21"/>
  <c r="L568" i="21"/>
  <c r="L569" i="21"/>
  <c r="L570" i="21"/>
  <c r="L571" i="21"/>
  <c r="L572" i="21"/>
  <c r="L573" i="21"/>
  <c r="L574" i="21"/>
  <c r="L575" i="21"/>
  <c r="L576" i="21"/>
  <c r="L577" i="21"/>
  <c r="L578" i="21"/>
  <c r="L579" i="21"/>
  <c r="L580" i="21"/>
  <c r="L581" i="21"/>
  <c r="L582" i="21"/>
  <c r="L583" i="21"/>
  <c r="L584" i="21"/>
  <c r="L585" i="21"/>
  <c r="L586" i="21"/>
  <c r="L587" i="21"/>
  <c r="L588" i="21"/>
  <c r="L589" i="21"/>
  <c r="L590" i="21"/>
  <c r="L591" i="21"/>
  <c r="L592" i="21"/>
  <c r="L593" i="21"/>
  <c r="L594" i="21"/>
  <c r="L595" i="21"/>
  <c r="L596" i="21"/>
  <c r="L597" i="21"/>
  <c r="L598" i="21"/>
  <c r="L599" i="21"/>
  <c r="L600" i="21"/>
  <c r="L601" i="21"/>
  <c r="L602" i="21"/>
  <c r="L603" i="21"/>
  <c r="L604" i="21"/>
  <c r="L605" i="21"/>
  <c r="L606" i="21"/>
  <c r="L607" i="21"/>
  <c r="L508" i="21"/>
  <c r="L609" i="21"/>
  <c r="L610" i="21"/>
  <c r="L611" i="21"/>
  <c r="L612" i="21"/>
  <c r="L613" i="21"/>
  <c r="L614" i="21"/>
  <c r="L615" i="21"/>
  <c r="L616" i="21"/>
  <c r="L617" i="21"/>
  <c r="L618" i="21"/>
  <c r="L619" i="21"/>
  <c r="L620" i="21"/>
  <c r="L621" i="21"/>
  <c r="L622" i="21"/>
  <c r="L623" i="21"/>
  <c r="L624" i="21"/>
  <c r="L625" i="21"/>
  <c r="L626" i="21"/>
  <c r="L627" i="21"/>
  <c r="L628" i="21"/>
  <c r="L629" i="21"/>
  <c r="L630" i="21"/>
  <c r="L631" i="21"/>
  <c r="L632" i="21"/>
  <c r="L633" i="21"/>
  <c r="L634" i="21"/>
  <c r="L635" i="21"/>
  <c r="L636" i="21"/>
  <c r="L637" i="21"/>
  <c r="L638" i="21"/>
  <c r="L639" i="21"/>
  <c r="L640" i="21"/>
  <c r="L641" i="21"/>
  <c r="L642" i="21"/>
  <c r="L643" i="21"/>
  <c r="L644" i="21"/>
  <c r="L645" i="21"/>
  <c r="L646" i="21"/>
  <c r="L647" i="21"/>
  <c r="L648" i="21"/>
  <c r="L649" i="21"/>
  <c r="L650" i="21"/>
  <c r="L651" i="21"/>
  <c r="L652" i="21"/>
  <c r="L653" i="21"/>
  <c r="L654" i="21"/>
  <c r="L655" i="21"/>
  <c r="L656" i="21"/>
  <c r="L657" i="21"/>
  <c r="L658" i="21"/>
  <c r="L659" i="21"/>
  <c r="L660" i="21"/>
  <c r="L661" i="21"/>
  <c r="L662" i="21"/>
  <c r="L663" i="21"/>
  <c r="L664" i="21"/>
  <c r="L665" i="21"/>
  <c r="L666" i="21"/>
  <c r="L667" i="21"/>
  <c r="L668" i="21"/>
  <c r="L669" i="21"/>
  <c r="L670" i="21"/>
  <c r="L671" i="21"/>
  <c r="L672" i="21"/>
  <c r="L673" i="21"/>
  <c r="L674" i="21"/>
  <c r="L675" i="21"/>
  <c r="L676" i="21"/>
  <c r="L677" i="21"/>
  <c r="L678" i="21"/>
  <c r="L679" i="21"/>
  <c r="L680" i="21"/>
  <c r="L681" i="21"/>
  <c r="L682" i="21"/>
  <c r="L683" i="21"/>
  <c r="L684" i="21"/>
  <c r="L685" i="21"/>
  <c r="L686" i="21"/>
  <c r="L687" i="21"/>
  <c r="L688" i="21"/>
  <c r="L689" i="21"/>
  <c r="L690" i="21"/>
  <c r="L691" i="21"/>
  <c r="L692" i="21"/>
  <c r="L693" i="21"/>
  <c r="L694" i="21"/>
  <c r="L695" i="21"/>
  <c r="L696" i="21"/>
  <c r="L697" i="21"/>
  <c r="L698" i="21"/>
  <c r="L699" i="21"/>
  <c r="L700" i="21"/>
  <c r="L701" i="21"/>
  <c r="L702" i="21"/>
  <c r="L703" i="21"/>
  <c r="L704" i="21"/>
  <c r="L705" i="21"/>
  <c r="L706" i="21"/>
  <c r="L707" i="21"/>
  <c r="L608" i="21"/>
  <c r="L709" i="21"/>
  <c r="L710" i="21"/>
  <c r="L711" i="21"/>
  <c r="L712" i="21"/>
  <c r="L713" i="21"/>
  <c r="L714" i="21"/>
  <c r="L715" i="21"/>
  <c r="L716" i="21"/>
  <c r="L717" i="21"/>
  <c r="L718" i="21"/>
  <c r="L719" i="21"/>
  <c r="L720" i="21"/>
  <c r="L721" i="21"/>
  <c r="L722" i="21"/>
  <c r="L723" i="21"/>
  <c r="L724" i="21"/>
  <c r="L725" i="21"/>
  <c r="L726" i="21"/>
  <c r="L727" i="21"/>
  <c r="L728" i="21"/>
  <c r="L729" i="21"/>
  <c r="L730" i="21"/>
  <c r="L731" i="21"/>
  <c r="L732" i="21"/>
  <c r="L733" i="21"/>
  <c r="L734" i="21"/>
  <c r="L735" i="21"/>
  <c r="L736" i="21"/>
  <c r="L737" i="21"/>
  <c r="L738" i="21"/>
  <c r="L739" i="21"/>
  <c r="L740" i="21"/>
  <c r="L741" i="21"/>
  <c r="L742" i="21"/>
  <c r="L743" i="21"/>
  <c r="L744" i="21"/>
  <c r="L745" i="21"/>
  <c r="L746" i="21"/>
  <c r="L747" i="21"/>
  <c r="L748" i="21"/>
  <c r="L749" i="21"/>
  <c r="L750" i="21"/>
  <c r="L751" i="21"/>
  <c r="L752" i="21"/>
  <c r="L753" i="21"/>
  <c r="L754" i="21"/>
  <c r="L755" i="21"/>
  <c r="L756" i="21"/>
  <c r="L757" i="21"/>
  <c r="L758" i="21"/>
  <c r="L759" i="21"/>
  <c r="L760" i="21"/>
  <c r="L761" i="21"/>
  <c r="L762" i="21"/>
  <c r="L763" i="21"/>
  <c r="L764" i="21"/>
  <c r="L765" i="21"/>
  <c r="L766" i="21"/>
  <c r="L767" i="21"/>
  <c r="L768" i="21"/>
  <c r="L769" i="21"/>
  <c r="L770" i="21"/>
  <c r="L771" i="21"/>
  <c r="L772" i="21"/>
  <c r="L773" i="21"/>
  <c r="L774" i="21"/>
  <c r="L775" i="21"/>
  <c r="L776" i="21"/>
  <c r="L777" i="21"/>
  <c r="L778" i="21"/>
  <c r="L779" i="21"/>
  <c r="L780" i="21"/>
  <c r="L781" i="21"/>
  <c r="L782" i="21"/>
  <c r="L783" i="21"/>
  <c r="L784" i="21"/>
  <c r="L785" i="21"/>
  <c r="L786" i="21"/>
  <c r="L787" i="21"/>
  <c r="L788" i="21"/>
  <c r="L789" i="21"/>
  <c r="L790" i="21"/>
  <c r="L791" i="21"/>
  <c r="L792" i="21"/>
  <c r="L793" i="21"/>
  <c r="L794" i="21"/>
  <c r="L795" i="21"/>
  <c r="L796" i="21"/>
  <c r="L797" i="21"/>
  <c r="L798" i="21"/>
  <c r="L799" i="21"/>
  <c r="L800" i="21"/>
  <c r="L801" i="21"/>
  <c r="L802" i="21"/>
  <c r="L803" i="21"/>
  <c r="L804" i="21"/>
  <c r="L805" i="21"/>
  <c r="L806" i="21"/>
  <c r="L807" i="21"/>
  <c r="L708" i="21"/>
  <c r="L6" i="21"/>
  <c r="V5" i="31"/>
  <c r="R5" i="31"/>
  <c r="U5" i="31"/>
  <c r="V6" i="31"/>
  <c r="R6" i="31"/>
  <c r="S6" i="31"/>
  <c r="U6" i="31"/>
  <c r="V7" i="31"/>
  <c r="R7" i="31"/>
  <c r="U7" i="31"/>
  <c r="V8" i="31"/>
  <c r="R8" i="31"/>
  <c r="U8" i="31"/>
  <c r="V9" i="31"/>
  <c r="R9" i="31"/>
  <c r="U9" i="31"/>
  <c r="V10" i="31"/>
  <c r="R10" i="31"/>
  <c r="U10" i="31"/>
  <c r="V11" i="31"/>
  <c r="R11" i="31"/>
  <c r="U11" i="31"/>
  <c r="V12" i="31"/>
  <c r="R12" i="31"/>
  <c r="U12" i="31"/>
  <c r="V13" i="31"/>
  <c r="R13" i="31"/>
  <c r="U13" i="31"/>
  <c r="V14" i="31"/>
  <c r="R14" i="31"/>
  <c r="U14" i="31"/>
  <c r="V15" i="31"/>
  <c r="R15" i="31"/>
  <c r="U15" i="31"/>
  <c r="V16" i="31"/>
  <c r="R16" i="31"/>
  <c r="U16" i="31"/>
  <c r="V17" i="31"/>
  <c r="R17" i="31"/>
  <c r="U17" i="31"/>
  <c r="V18" i="31"/>
  <c r="R18" i="31"/>
  <c r="U18" i="31"/>
  <c r="V19" i="31"/>
  <c r="R19" i="31"/>
  <c r="U19" i="31"/>
  <c r="V20" i="31"/>
  <c r="R20" i="31"/>
  <c r="U20" i="31"/>
  <c r="V21" i="31"/>
  <c r="R21" i="31"/>
  <c r="U21" i="31"/>
  <c r="V22" i="31"/>
  <c r="R22" i="31"/>
  <c r="U22" i="31"/>
  <c r="V23" i="31"/>
  <c r="R23" i="31"/>
  <c r="U23" i="31"/>
  <c r="V24" i="31"/>
  <c r="R24" i="31"/>
  <c r="U24" i="31"/>
  <c r="V25" i="31"/>
  <c r="R25" i="31"/>
  <c r="U25" i="31"/>
  <c r="V26" i="31"/>
  <c r="R26" i="31"/>
  <c r="U26" i="31"/>
  <c r="V27" i="31"/>
  <c r="R27" i="31"/>
  <c r="U27" i="31"/>
  <c r="V28" i="31"/>
  <c r="R28" i="31"/>
  <c r="U28" i="31"/>
  <c r="V29" i="31"/>
  <c r="R29" i="31"/>
  <c r="U29" i="31"/>
  <c r="V30" i="31"/>
  <c r="R30" i="31"/>
  <c r="U30" i="31"/>
  <c r="V31" i="31"/>
  <c r="R31" i="31"/>
  <c r="U31" i="31"/>
  <c r="V32" i="31"/>
  <c r="R32" i="31"/>
  <c r="U32" i="31"/>
  <c r="V33" i="31"/>
  <c r="R33" i="31"/>
  <c r="U33" i="31"/>
  <c r="V34" i="31"/>
  <c r="R34" i="31"/>
  <c r="U34" i="31"/>
  <c r="V35" i="31"/>
  <c r="R35" i="31"/>
  <c r="U35" i="31"/>
  <c r="V36" i="31"/>
  <c r="R36" i="31"/>
  <c r="U36" i="31"/>
  <c r="V37" i="31"/>
  <c r="R37" i="31"/>
  <c r="U37" i="31"/>
  <c r="V38" i="31"/>
  <c r="R38" i="31"/>
  <c r="U38" i="31"/>
  <c r="V39" i="31"/>
  <c r="R39" i="31"/>
  <c r="U39" i="31"/>
  <c r="V40" i="31"/>
  <c r="R40" i="31"/>
  <c r="U40" i="31"/>
  <c r="V41" i="31"/>
  <c r="R41" i="31"/>
  <c r="U41" i="31"/>
  <c r="V42" i="31"/>
  <c r="R42" i="31"/>
  <c r="U42" i="31"/>
  <c r="V43" i="31"/>
  <c r="R43" i="31"/>
  <c r="U43" i="31"/>
  <c r="V44" i="31"/>
  <c r="R44" i="31"/>
  <c r="U44" i="31"/>
  <c r="V45" i="31"/>
  <c r="R45" i="31"/>
  <c r="U45" i="31"/>
  <c r="V46" i="31"/>
  <c r="R46" i="31"/>
  <c r="U46" i="31"/>
  <c r="V47" i="31"/>
  <c r="R47" i="31"/>
  <c r="U47" i="31"/>
  <c r="V48" i="31"/>
  <c r="R48" i="31"/>
  <c r="U48" i="31"/>
  <c r="V49" i="31"/>
  <c r="R49" i="31"/>
  <c r="U49" i="31"/>
  <c r="V50" i="31"/>
  <c r="R50" i="31"/>
  <c r="U50" i="31"/>
  <c r="V51" i="31"/>
  <c r="R51" i="31"/>
  <c r="U51" i="31"/>
  <c r="V52" i="31"/>
  <c r="R52" i="31"/>
  <c r="U52" i="31"/>
  <c r="V53" i="31"/>
  <c r="R53" i="31"/>
  <c r="U53" i="31"/>
  <c r="V54" i="31"/>
  <c r="R54" i="31"/>
  <c r="U54" i="31"/>
  <c r="V55" i="31"/>
  <c r="R55" i="31"/>
  <c r="U55" i="31"/>
  <c r="V56" i="31"/>
  <c r="R56" i="31"/>
  <c r="U56" i="31"/>
  <c r="V57" i="31"/>
  <c r="R57" i="31"/>
  <c r="U57" i="31"/>
  <c r="V58" i="31"/>
  <c r="R58" i="31"/>
  <c r="U58" i="31"/>
  <c r="V59" i="31"/>
  <c r="R59" i="31"/>
  <c r="U59" i="31"/>
  <c r="V60" i="31"/>
  <c r="R60" i="31"/>
  <c r="U60" i="31"/>
  <c r="V61" i="31"/>
  <c r="R61" i="31"/>
  <c r="U61" i="31"/>
  <c r="V62" i="31"/>
  <c r="R62" i="31"/>
  <c r="U62" i="31"/>
  <c r="V63" i="31"/>
  <c r="R63" i="31"/>
  <c r="U63" i="31"/>
  <c r="V64" i="31"/>
  <c r="R64" i="31"/>
  <c r="U64" i="31"/>
  <c r="V65" i="31"/>
  <c r="R65" i="31"/>
  <c r="U65" i="31"/>
  <c r="V66" i="31"/>
  <c r="R66" i="31"/>
  <c r="U66" i="31"/>
  <c r="V67" i="31"/>
  <c r="R67" i="31"/>
  <c r="U67" i="31"/>
  <c r="V68" i="31"/>
  <c r="R68" i="31"/>
  <c r="U68" i="31"/>
  <c r="V69" i="31"/>
  <c r="R69" i="31"/>
  <c r="U69" i="31"/>
  <c r="V70" i="31"/>
  <c r="R70" i="31"/>
  <c r="U70" i="31"/>
  <c r="V71" i="31"/>
  <c r="R71" i="31"/>
  <c r="U71" i="31"/>
  <c r="V72" i="31"/>
  <c r="R72" i="31"/>
  <c r="U72" i="31"/>
  <c r="V73" i="31"/>
  <c r="R73" i="31"/>
  <c r="U73" i="31"/>
  <c r="V74" i="31"/>
  <c r="R74" i="31"/>
  <c r="U74" i="31"/>
  <c r="V75" i="31"/>
  <c r="R75" i="31"/>
  <c r="U75" i="31"/>
  <c r="V76" i="31"/>
  <c r="R76" i="31"/>
  <c r="U76" i="31"/>
  <c r="V77" i="31"/>
  <c r="R77" i="31"/>
  <c r="U77" i="31"/>
  <c r="V78" i="31"/>
  <c r="R78" i="31"/>
  <c r="U78" i="31"/>
  <c r="V79" i="31"/>
  <c r="R79" i="31"/>
  <c r="U79" i="31"/>
  <c r="V80" i="31"/>
  <c r="R80" i="31"/>
  <c r="U80" i="31"/>
  <c r="V81" i="31"/>
  <c r="R81" i="31"/>
  <c r="U81" i="31"/>
  <c r="V82" i="31"/>
  <c r="R82" i="31"/>
  <c r="U82" i="31"/>
  <c r="V83" i="31"/>
  <c r="R83" i="31"/>
  <c r="U83" i="31"/>
  <c r="V84" i="31"/>
  <c r="R84" i="31"/>
  <c r="U84" i="31"/>
  <c r="V85" i="31"/>
  <c r="R85" i="31"/>
  <c r="U85" i="31"/>
  <c r="V86" i="31"/>
  <c r="R86" i="31"/>
  <c r="U86" i="31"/>
  <c r="V87" i="31"/>
  <c r="R87" i="31"/>
  <c r="U87" i="31"/>
  <c r="V88" i="31"/>
  <c r="R88" i="31"/>
  <c r="U88" i="31"/>
  <c r="V89" i="31"/>
  <c r="R89" i="31"/>
  <c r="U89" i="31"/>
  <c r="V90" i="31"/>
  <c r="R90" i="31"/>
  <c r="U90" i="31"/>
  <c r="V91" i="31"/>
  <c r="R91" i="31"/>
  <c r="U91" i="31"/>
  <c r="V92" i="31"/>
  <c r="R92" i="31"/>
  <c r="U92" i="31"/>
  <c r="V93" i="31"/>
  <c r="R93" i="31"/>
  <c r="U93" i="31"/>
  <c r="V94" i="31"/>
  <c r="R94" i="31"/>
  <c r="U94" i="31"/>
  <c r="V95" i="31"/>
  <c r="R95" i="31"/>
  <c r="U95" i="31"/>
  <c r="V96" i="31"/>
  <c r="R96" i="31"/>
  <c r="U96" i="31"/>
  <c r="V97" i="31"/>
  <c r="R97" i="31"/>
  <c r="U97" i="31"/>
  <c r="V98" i="31"/>
  <c r="R98" i="31"/>
  <c r="U98" i="31"/>
  <c r="V99" i="31"/>
  <c r="R99" i="31"/>
  <c r="U99" i="31"/>
  <c r="V100" i="31"/>
  <c r="R100" i="31"/>
  <c r="U100" i="31"/>
  <c r="V101" i="31"/>
  <c r="R101" i="31"/>
  <c r="U101" i="31"/>
  <c r="V102" i="31"/>
  <c r="R102" i="31"/>
  <c r="U102" i="31"/>
  <c r="V103" i="31"/>
  <c r="R103" i="31"/>
  <c r="U103" i="31"/>
  <c r="V104" i="31"/>
  <c r="R104" i="31"/>
  <c r="U104" i="31"/>
  <c r="V105" i="31"/>
  <c r="R105" i="31"/>
  <c r="U105" i="31"/>
  <c r="V106" i="31"/>
  <c r="R106" i="31"/>
  <c r="U106" i="31"/>
  <c r="V107" i="31"/>
  <c r="R107" i="31"/>
  <c r="U107" i="31"/>
  <c r="V108" i="31"/>
  <c r="R108" i="31"/>
  <c r="U108" i="31"/>
  <c r="V109" i="31"/>
  <c r="R109" i="31"/>
  <c r="U109" i="31"/>
  <c r="V110" i="31"/>
  <c r="R110" i="31"/>
  <c r="U110" i="31"/>
  <c r="V111" i="31"/>
  <c r="R111" i="31"/>
  <c r="U111" i="31"/>
  <c r="V112" i="31"/>
  <c r="R112" i="31"/>
  <c r="U112" i="31"/>
  <c r="V113" i="31"/>
  <c r="R113" i="31"/>
  <c r="U113" i="31"/>
  <c r="V114" i="31"/>
  <c r="R114" i="31"/>
  <c r="U114" i="31"/>
  <c r="V115" i="31"/>
  <c r="R115" i="31"/>
  <c r="U115" i="31"/>
  <c r="V116" i="31"/>
  <c r="R116" i="31"/>
  <c r="U116" i="31"/>
  <c r="V117" i="31"/>
  <c r="R117" i="31"/>
  <c r="U117" i="31"/>
  <c r="V118" i="31"/>
  <c r="R118" i="31"/>
  <c r="U118" i="31"/>
  <c r="V119" i="31"/>
  <c r="R119" i="31"/>
  <c r="U119" i="31"/>
  <c r="V120" i="31"/>
  <c r="R120" i="31"/>
  <c r="U120" i="31"/>
  <c r="V121" i="31"/>
  <c r="R121" i="31"/>
  <c r="U121" i="31"/>
  <c r="V122" i="31"/>
  <c r="R122" i="31"/>
  <c r="U122" i="31"/>
  <c r="V123" i="31"/>
  <c r="R123" i="31"/>
  <c r="U123" i="31"/>
  <c r="V124" i="31"/>
  <c r="R124" i="31"/>
  <c r="U124" i="31"/>
  <c r="V125" i="31"/>
  <c r="R125" i="31"/>
  <c r="U125" i="31"/>
  <c r="V126" i="31"/>
  <c r="R126" i="31"/>
  <c r="U126" i="31"/>
  <c r="V127" i="31"/>
  <c r="R127" i="31"/>
  <c r="U127" i="31"/>
  <c r="V128" i="31"/>
  <c r="R128" i="31"/>
  <c r="U128" i="31"/>
  <c r="V129" i="31"/>
  <c r="R129" i="31"/>
  <c r="U129" i="31"/>
  <c r="V130" i="31"/>
  <c r="R130" i="31"/>
  <c r="U130" i="31"/>
  <c r="V131" i="31"/>
  <c r="R131" i="31"/>
  <c r="U131" i="31"/>
  <c r="V132" i="31"/>
  <c r="R132" i="31"/>
  <c r="U132" i="31"/>
  <c r="V133" i="31"/>
  <c r="R133" i="31"/>
  <c r="U133" i="31"/>
  <c r="V134" i="31"/>
  <c r="R134" i="31"/>
  <c r="U134" i="31"/>
  <c r="V135" i="31"/>
  <c r="R135" i="31"/>
  <c r="U135" i="31"/>
  <c r="V136" i="31"/>
  <c r="R136" i="31"/>
  <c r="U136" i="31"/>
  <c r="V137" i="31"/>
  <c r="R137" i="31"/>
  <c r="U137" i="31"/>
  <c r="V138" i="31"/>
  <c r="R138" i="31"/>
  <c r="U138" i="31"/>
  <c r="V139" i="31"/>
  <c r="R139" i="31"/>
  <c r="U139" i="31"/>
  <c r="V140" i="31"/>
  <c r="R140" i="31"/>
  <c r="U140" i="31"/>
  <c r="V141" i="31"/>
  <c r="R141" i="31"/>
  <c r="U141" i="31"/>
  <c r="V142" i="31"/>
  <c r="R142" i="31"/>
  <c r="U142" i="31"/>
  <c r="V143" i="31"/>
  <c r="R143" i="31"/>
  <c r="U143" i="31"/>
  <c r="V144" i="31"/>
  <c r="R144" i="31"/>
  <c r="U144" i="31"/>
  <c r="V145" i="31"/>
  <c r="R145" i="31"/>
  <c r="U145" i="31"/>
  <c r="V146" i="31"/>
  <c r="R146" i="31"/>
  <c r="U146" i="31"/>
  <c r="V147" i="31"/>
  <c r="R147" i="31"/>
  <c r="U147" i="31"/>
  <c r="V148" i="31"/>
  <c r="R148" i="31"/>
  <c r="U148" i="31"/>
  <c r="V149" i="31"/>
  <c r="R149" i="31"/>
  <c r="U149" i="31"/>
  <c r="V150" i="31"/>
  <c r="R150" i="31"/>
  <c r="U150" i="31"/>
  <c r="V151" i="31"/>
  <c r="R151" i="31"/>
  <c r="U151" i="31"/>
  <c r="V152" i="31"/>
  <c r="R152" i="31"/>
  <c r="U152" i="31"/>
  <c r="V153" i="31"/>
  <c r="R153" i="31"/>
  <c r="U153" i="31"/>
  <c r="V154" i="31"/>
  <c r="R154" i="31"/>
  <c r="U154" i="31"/>
  <c r="V155" i="31"/>
  <c r="R155" i="31"/>
  <c r="U155" i="31"/>
  <c r="V156" i="31"/>
  <c r="R156" i="31"/>
  <c r="U156" i="31"/>
  <c r="V157" i="31"/>
  <c r="R157" i="31"/>
  <c r="U157" i="31"/>
  <c r="V158" i="31"/>
  <c r="R158" i="31"/>
  <c r="U158" i="31"/>
  <c r="V159" i="31"/>
  <c r="R159" i="31"/>
  <c r="U159" i="31"/>
  <c r="V160" i="31"/>
  <c r="R160" i="31"/>
  <c r="U160" i="31"/>
  <c r="V161" i="31"/>
  <c r="R161" i="31"/>
  <c r="U161" i="31"/>
  <c r="V162" i="31"/>
  <c r="R162" i="31"/>
  <c r="U162" i="31"/>
  <c r="V163" i="31"/>
  <c r="R163" i="31"/>
  <c r="U163" i="31"/>
  <c r="V164" i="31"/>
  <c r="R164" i="31"/>
  <c r="U164" i="31"/>
  <c r="V165" i="31"/>
  <c r="R165" i="31"/>
  <c r="U165" i="31"/>
  <c r="V166" i="31"/>
  <c r="R166" i="31"/>
  <c r="U166" i="31"/>
  <c r="V167" i="31"/>
  <c r="R167" i="31"/>
  <c r="U167" i="31"/>
  <c r="V168" i="31"/>
  <c r="R168" i="31"/>
  <c r="U168" i="31"/>
  <c r="V169" i="31"/>
  <c r="R169" i="31"/>
  <c r="U169" i="31"/>
  <c r="V170" i="31"/>
  <c r="R170" i="31"/>
  <c r="U170" i="31"/>
  <c r="V171" i="31"/>
  <c r="R171" i="31"/>
  <c r="U171" i="31"/>
  <c r="V172" i="31"/>
  <c r="R172" i="31"/>
  <c r="U172" i="31"/>
  <c r="V173" i="31"/>
  <c r="R173" i="31"/>
  <c r="U173" i="31"/>
  <c r="V174" i="31"/>
  <c r="R174" i="31"/>
  <c r="U174" i="31"/>
  <c r="V175" i="31"/>
  <c r="R175" i="31"/>
  <c r="U175" i="31"/>
  <c r="V176" i="31"/>
  <c r="R176" i="31"/>
  <c r="U176" i="31"/>
  <c r="V177" i="31"/>
  <c r="R177" i="31"/>
  <c r="U177" i="31"/>
  <c r="V178" i="31"/>
  <c r="R178" i="31"/>
  <c r="U178" i="31"/>
  <c r="V179" i="31"/>
  <c r="R179" i="31"/>
  <c r="U179" i="31"/>
  <c r="V180" i="31"/>
  <c r="R180" i="31"/>
  <c r="U180" i="31"/>
  <c r="V181" i="31"/>
  <c r="R181" i="31"/>
  <c r="U181" i="31"/>
  <c r="V182" i="31"/>
  <c r="R182" i="31"/>
  <c r="U182" i="31"/>
  <c r="V183" i="31"/>
  <c r="R183" i="31"/>
  <c r="U183" i="31"/>
  <c r="V184" i="31"/>
  <c r="R184" i="31"/>
  <c r="U184" i="31"/>
  <c r="V185" i="31"/>
  <c r="R185" i="31"/>
  <c r="U185" i="31"/>
  <c r="V186" i="31"/>
  <c r="R186" i="31"/>
  <c r="U186" i="31"/>
  <c r="V187" i="31"/>
  <c r="R187" i="31"/>
  <c r="U187" i="31"/>
  <c r="V188" i="31"/>
  <c r="R188" i="31"/>
  <c r="U188" i="31"/>
  <c r="V189" i="31"/>
  <c r="R189" i="31"/>
  <c r="U189" i="31"/>
  <c r="V190" i="31"/>
  <c r="R190" i="31"/>
  <c r="U190" i="31"/>
  <c r="V191" i="31"/>
  <c r="R191" i="31"/>
  <c r="U191" i="31"/>
  <c r="V192" i="31"/>
  <c r="R192" i="31"/>
  <c r="U192" i="31"/>
  <c r="V193" i="31"/>
  <c r="R193" i="31"/>
  <c r="U193" i="31"/>
  <c r="V194" i="31"/>
  <c r="R194" i="31"/>
  <c r="U194" i="31"/>
  <c r="V195" i="31"/>
  <c r="R195" i="31"/>
  <c r="U195" i="31"/>
  <c r="V196" i="31"/>
  <c r="R196" i="31"/>
  <c r="U196" i="31"/>
  <c r="V197" i="31"/>
  <c r="R197" i="31"/>
  <c r="U197" i="31"/>
  <c r="V198" i="31"/>
  <c r="R198" i="31"/>
  <c r="U198" i="31"/>
  <c r="V199" i="31"/>
  <c r="R199" i="31"/>
  <c r="U199" i="31"/>
  <c r="V200" i="31"/>
  <c r="R200" i="31"/>
  <c r="U200" i="31"/>
  <c r="V201" i="31"/>
  <c r="R201" i="31"/>
  <c r="U201" i="31"/>
  <c r="V202" i="31"/>
  <c r="R202" i="31"/>
  <c r="U202" i="31"/>
  <c r="V203" i="31"/>
  <c r="R203" i="31"/>
  <c r="U203" i="31"/>
  <c r="V204" i="31"/>
  <c r="R204" i="31"/>
  <c r="U204" i="31"/>
  <c r="V205" i="31"/>
  <c r="R205" i="31"/>
  <c r="U205" i="31"/>
  <c r="V206" i="31"/>
  <c r="R206" i="31"/>
  <c r="U206" i="31"/>
  <c r="V207" i="31"/>
  <c r="R207" i="31"/>
  <c r="U207" i="31"/>
  <c r="V208" i="31"/>
  <c r="R208" i="31"/>
  <c r="U208" i="31"/>
  <c r="V209" i="31"/>
  <c r="R209" i="31"/>
  <c r="U209" i="31"/>
  <c r="V210" i="31"/>
  <c r="R210" i="31"/>
  <c r="U210" i="31"/>
  <c r="V211" i="31"/>
  <c r="R211" i="31"/>
  <c r="U211" i="31"/>
  <c r="V212" i="31"/>
  <c r="R212" i="31"/>
  <c r="U212" i="31"/>
  <c r="V213" i="31"/>
  <c r="R213" i="31"/>
  <c r="U213" i="31"/>
  <c r="V214" i="31"/>
  <c r="R214" i="31"/>
  <c r="U214" i="31"/>
  <c r="V215" i="31"/>
  <c r="R215" i="31"/>
  <c r="U215" i="31"/>
  <c r="V216" i="31"/>
  <c r="R216" i="31"/>
  <c r="U216" i="31"/>
  <c r="V217" i="31"/>
  <c r="R217" i="31"/>
  <c r="U217" i="31"/>
  <c r="V218" i="31"/>
  <c r="R218" i="31"/>
  <c r="U218" i="31"/>
  <c r="V219" i="31"/>
  <c r="R219" i="31"/>
  <c r="U219" i="31"/>
  <c r="V220" i="31"/>
  <c r="R220" i="31"/>
  <c r="U220" i="31"/>
  <c r="V221" i="31"/>
  <c r="R221" i="31"/>
  <c r="U221" i="31"/>
  <c r="V222" i="31"/>
  <c r="R222" i="31"/>
  <c r="U222" i="31"/>
  <c r="V223" i="31"/>
  <c r="R223" i="31"/>
  <c r="U223" i="31"/>
  <c r="V224" i="31"/>
  <c r="R224" i="31"/>
  <c r="U224" i="31"/>
  <c r="V225" i="31"/>
  <c r="R225" i="31"/>
  <c r="U225" i="31"/>
  <c r="V226" i="31"/>
  <c r="R226" i="31"/>
  <c r="U226" i="31"/>
  <c r="V227" i="31"/>
  <c r="R227" i="31"/>
  <c r="U227" i="31"/>
  <c r="V228" i="31"/>
  <c r="R228" i="31"/>
  <c r="U228" i="31"/>
  <c r="V229" i="31"/>
  <c r="R229" i="31"/>
  <c r="U229" i="31"/>
  <c r="V230" i="31"/>
  <c r="R230" i="31"/>
  <c r="U230" i="31"/>
  <c r="V231" i="31"/>
  <c r="R231" i="31"/>
  <c r="U231" i="31"/>
  <c r="V232" i="31"/>
  <c r="R232" i="31"/>
  <c r="U232" i="31"/>
  <c r="V233" i="31"/>
  <c r="R233" i="31"/>
  <c r="U233" i="31"/>
  <c r="V234" i="31"/>
  <c r="R234" i="31"/>
  <c r="U234" i="31"/>
  <c r="V235" i="31"/>
  <c r="R235" i="31"/>
  <c r="U235" i="31"/>
  <c r="V236" i="31"/>
  <c r="R236" i="31"/>
  <c r="U236" i="31"/>
  <c r="V237" i="31"/>
  <c r="R237" i="31"/>
  <c r="U237" i="31"/>
  <c r="V238" i="31"/>
  <c r="R238" i="31"/>
  <c r="U238" i="31"/>
  <c r="V239" i="31"/>
  <c r="R239" i="31"/>
  <c r="U239" i="31"/>
  <c r="V240" i="31"/>
  <c r="R240" i="31"/>
  <c r="U240" i="31"/>
  <c r="V241" i="31"/>
  <c r="R241" i="31"/>
  <c r="U241" i="31"/>
  <c r="V242" i="31"/>
  <c r="R242" i="31"/>
  <c r="U242" i="31"/>
  <c r="V243" i="31"/>
  <c r="R243" i="31"/>
  <c r="U243" i="31"/>
  <c r="V244" i="31"/>
  <c r="R244" i="31"/>
  <c r="U244" i="31"/>
  <c r="V245" i="31"/>
  <c r="R245" i="31"/>
  <c r="U245" i="31"/>
  <c r="V246" i="31"/>
  <c r="R246" i="31"/>
  <c r="U246" i="31"/>
  <c r="V247" i="31"/>
  <c r="R247" i="31"/>
  <c r="U247" i="31"/>
  <c r="V248" i="31"/>
  <c r="R248" i="31"/>
  <c r="U248" i="31"/>
  <c r="V249" i="31"/>
  <c r="R249" i="31"/>
  <c r="U249" i="31"/>
  <c r="V250" i="31"/>
  <c r="R250" i="31"/>
  <c r="U250" i="31"/>
  <c r="V251" i="31"/>
  <c r="R251" i="31"/>
  <c r="U251" i="31"/>
  <c r="V252" i="31"/>
  <c r="R252" i="31"/>
  <c r="U252" i="31"/>
  <c r="V253" i="31"/>
  <c r="R253" i="31"/>
  <c r="U253" i="31"/>
  <c r="V254" i="31"/>
  <c r="R254" i="31"/>
  <c r="U254" i="31"/>
  <c r="V255" i="31"/>
  <c r="R255" i="31"/>
  <c r="U255" i="31"/>
  <c r="V256" i="31"/>
  <c r="R256" i="31"/>
  <c r="U256" i="31"/>
  <c r="V257" i="31"/>
  <c r="R257" i="31"/>
  <c r="U257" i="31"/>
  <c r="V258" i="31"/>
  <c r="R258" i="31"/>
  <c r="U258" i="31"/>
  <c r="V259" i="31"/>
  <c r="R259" i="31"/>
  <c r="U259" i="31"/>
  <c r="V260" i="31"/>
  <c r="R260" i="31"/>
  <c r="U260" i="31"/>
  <c r="V261" i="31"/>
  <c r="R261" i="31"/>
  <c r="U261" i="31"/>
  <c r="V262" i="31"/>
  <c r="R262" i="31"/>
  <c r="U262" i="31"/>
  <c r="V263" i="31"/>
  <c r="R263" i="31"/>
  <c r="U263" i="31"/>
  <c r="V264" i="31"/>
  <c r="R264" i="31"/>
  <c r="U264" i="31"/>
  <c r="V265" i="31"/>
  <c r="R265" i="31"/>
  <c r="U265" i="31"/>
  <c r="V266" i="31"/>
  <c r="R266" i="31"/>
  <c r="U266" i="31"/>
  <c r="V267" i="31"/>
  <c r="R267" i="31"/>
  <c r="U267" i="31"/>
  <c r="V268" i="31"/>
  <c r="R268" i="31"/>
  <c r="U268" i="31"/>
  <c r="V269" i="31"/>
  <c r="R269" i="31"/>
  <c r="U269" i="31"/>
  <c r="V270" i="31"/>
  <c r="R270" i="31"/>
  <c r="U270" i="31"/>
  <c r="V271" i="31"/>
  <c r="R271" i="31"/>
  <c r="U271" i="31"/>
  <c r="V272" i="31"/>
  <c r="R272" i="31"/>
  <c r="U272" i="31"/>
  <c r="V273" i="31"/>
  <c r="R273" i="31"/>
  <c r="U273" i="31"/>
  <c r="V274" i="31"/>
  <c r="R274" i="31"/>
  <c r="U274" i="31"/>
  <c r="V275" i="31"/>
  <c r="R275" i="31"/>
  <c r="U275" i="31"/>
  <c r="V276" i="31"/>
  <c r="R276" i="31"/>
  <c r="U276" i="31"/>
  <c r="V277" i="31"/>
  <c r="R277" i="31"/>
  <c r="U277" i="31"/>
  <c r="V278" i="31"/>
  <c r="R278" i="31"/>
  <c r="U278" i="31"/>
  <c r="V279" i="31"/>
  <c r="R279" i="31"/>
  <c r="U279" i="31"/>
  <c r="V280" i="31"/>
  <c r="R280" i="31"/>
  <c r="U280" i="31"/>
  <c r="V281" i="31"/>
  <c r="R281" i="31"/>
  <c r="U281" i="31"/>
  <c r="V282" i="31"/>
  <c r="R282" i="31"/>
  <c r="U282" i="31"/>
  <c r="V283" i="31"/>
  <c r="R283" i="31"/>
  <c r="U283" i="31"/>
  <c r="V284" i="31"/>
  <c r="R284" i="31"/>
  <c r="U284" i="31"/>
  <c r="V285" i="31"/>
  <c r="R285" i="31"/>
  <c r="U285" i="31"/>
  <c r="V286" i="31"/>
  <c r="R286" i="31"/>
  <c r="U286" i="31"/>
  <c r="V287" i="31"/>
  <c r="R287" i="31"/>
  <c r="U287" i="31"/>
  <c r="V288" i="31"/>
  <c r="R288" i="31"/>
  <c r="U288" i="31"/>
  <c r="V289" i="31"/>
  <c r="R289" i="31"/>
  <c r="U289" i="31"/>
  <c r="V290" i="31"/>
  <c r="R290" i="31"/>
  <c r="U290" i="31"/>
  <c r="V291" i="31"/>
  <c r="R291" i="31"/>
  <c r="U291" i="31"/>
  <c r="V292" i="31"/>
  <c r="R292" i="31"/>
  <c r="U292" i="31"/>
  <c r="V293" i="31"/>
  <c r="R293" i="31"/>
  <c r="U293" i="31"/>
  <c r="V294" i="31"/>
  <c r="R294" i="31"/>
  <c r="U294" i="31"/>
  <c r="V295" i="31"/>
  <c r="R295" i="31"/>
  <c r="U295" i="31"/>
  <c r="V296" i="31"/>
  <c r="R296" i="31"/>
  <c r="U296" i="31"/>
  <c r="V297" i="31"/>
  <c r="R297" i="31"/>
  <c r="U297" i="31"/>
  <c r="V298" i="31"/>
  <c r="R298" i="31"/>
  <c r="U298" i="31"/>
  <c r="V299" i="31"/>
  <c r="R299" i="31"/>
  <c r="U299" i="31"/>
  <c r="V300" i="31"/>
  <c r="R300" i="31"/>
  <c r="U300" i="31"/>
  <c r="V301" i="31"/>
  <c r="R301" i="31"/>
  <c r="U301" i="31"/>
  <c r="V302" i="31"/>
  <c r="R302" i="31"/>
  <c r="U302" i="31"/>
  <c r="V303" i="31"/>
  <c r="R303" i="31"/>
  <c r="U303" i="31"/>
  <c r="V304" i="31"/>
  <c r="R304" i="31"/>
  <c r="U304" i="31"/>
  <c r="V305" i="31"/>
  <c r="R305" i="31"/>
  <c r="U305" i="31"/>
  <c r="V306" i="31"/>
  <c r="R306" i="31"/>
  <c r="U306" i="31"/>
  <c r="V307" i="31"/>
  <c r="R307" i="31"/>
  <c r="U307" i="31"/>
  <c r="V308" i="31"/>
  <c r="R308" i="31"/>
  <c r="U308" i="31"/>
  <c r="V309" i="31"/>
  <c r="R309" i="31"/>
  <c r="U309" i="31"/>
  <c r="V310" i="31"/>
  <c r="R310" i="31"/>
  <c r="U310" i="31"/>
  <c r="V311" i="31"/>
  <c r="R311" i="31"/>
  <c r="U311" i="31"/>
  <c r="V312" i="31"/>
  <c r="R312" i="31"/>
  <c r="U312" i="31"/>
  <c r="V313" i="31"/>
  <c r="R313" i="31"/>
  <c r="U313" i="31"/>
  <c r="V314" i="31"/>
  <c r="R314" i="31"/>
  <c r="U314" i="31"/>
  <c r="V315" i="31"/>
  <c r="R315" i="31"/>
  <c r="U315" i="31"/>
  <c r="V316" i="31"/>
  <c r="R316" i="31"/>
  <c r="U316" i="31"/>
  <c r="V317" i="31"/>
  <c r="R317" i="31"/>
  <c r="U317" i="31"/>
  <c r="V318" i="31"/>
  <c r="R318" i="31"/>
  <c r="U318" i="31"/>
  <c r="V319" i="31"/>
  <c r="R319" i="31"/>
  <c r="U319" i="31"/>
  <c r="V320" i="31"/>
  <c r="R320" i="31"/>
  <c r="U320" i="31"/>
  <c r="V321" i="31"/>
  <c r="R321" i="31"/>
  <c r="U321" i="31"/>
  <c r="V322" i="31"/>
  <c r="R322" i="31"/>
  <c r="U322" i="31"/>
  <c r="V323" i="31"/>
  <c r="R323" i="31"/>
  <c r="U323" i="31"/>
  <c r="V324" i="31"/>
  <c r="R324" i="31"/>
  <c r="U324" i="31"/>
  <c r="V325" i="31"/>
  <c r="R325" i="31"/>
  <c r="U325" i="31"/>
  <c r="V326" i="31"/>
  <c r="R326" i="31"/>
  <c r="U326" i="31"/>
  <c r="V327" i="31"/>
  <c r="R327" i="31"/>
  <c r="U327" i="31"/>
  <c r="V328" i="31"/>
  <c r="R328" i="31"/>
  <c r="U328" i="31"/>
  <c r="V329" i="31"/>
  <c r="R329" i="31"/>
  <c r="U329" i="31"/>
  <c r="V330" i="31"/>
  <c r="R330" i="31"/>
  <c r="U330" i="31"/>
  <c r="V331" i="31"/>
  <c r="R331" i="31"/>
  <c r="U331" i="31"/>
  <c r="V332" i="31"/>
  <c r="R332" i="31"/>
  <c r="U332" i="31"/>
  <c r="V333" i="31"/>
  <c r="R333" i="31"/>
  <c r="U333" i="31"/>
  <c r="V334" i="31"/>
  <c r="R334" i="31"/>
  <c r="U334" i="31"/>
  <c r="V335" i="31"/>
  <c r="R335" i="31"/>
  <c r="U335" i="31"/>
  <c r="V336" i="31"/>
  <c r="R336" i="31"/>
  <c r="U336" i="31"/>
  <c r="V337" i="31"/>
  <c r="R337" i="31"/>
  <c r="U337" i="31"/>
  <c r="V338" i="31"/>
  <c r="R338" i="31"/>
  <c r="U338" i="31"/>
  <c r="V339" i="31"/>
  <c r="R339" i="31"/>
  <c r="U339" i="31"/>
  <c r="V340" i="31"/>
  <c r="R340" i="31"/>
  <c r="U340" i="31"/>
  <c r="V341" i="31"/>
  <c r="R341" i="31"/>
  <c r="U341" i="31"/>
  <c r="V342" i="31"/>
  <c r="R342" i="31"/>
  <c r="U342" i="31"/>
  <c r="V343" i="31"/>
  <c r="R343" i="31"/>
  <c r="U343" i="31"/>
  <c r="V344" i="31"/>
  <c r="R344" i="31"/>
  <c r="U344" i="31"/>
  <c r="V345" i="31"/>
  <c r="R345" i="31"/>
  <c r="U345" i="31"/>
  <c r="V346" i="31"/>
  <c r="R346" i="31"/>
  <c r="U346" i="31"/>
  <c r="V347" i="31"/>
  <c r="R347" i="31"/>
  <c r="U347" i="31"/>
  <c r="V348" i="31"/>
  <c r="R348" i="31"/>
  <c r="U348" i="31"/>
  <c r="V349" i="31"/>
  <c r="R349" i="31"/>
  <c r="U349" i="31"/>
  <c r="V350" i="31"/>
  <c r="R350" i="31"/>
  <c r="U350" i="31"/>
  <c r="V351" i="31"/>
  <c r="R351" i="31"/>
  <c r="U351" i="31"/>
  <c r="V352" i="31"/>
  <c r="R352" i="31"/>
  <c r="U352" i="31"/>
  <c r="V353" i="31"/>
  <c r="R353" i="31"/>
  <c r="U353" i="31"/>
  <c r="V354" i="31"/>
  <c r="R354" i="31"/>
  <c r="U354" i="31"/>
  <c r="V355" i="31"/>
  <c r="R355" i="31"/>
  <c r="U355" i="31"/>
  <c r="V356" i="31"/>
  <c r="R356" i="31"/>
  <c r="U356" i="31"/>
  <c r="V357" i="31"/>
  <c r="R357" i="31"/>
  <c r="U357" i="31"/>
  <c r="V358" i="31"/>
  <c r="R358" i="31"/>
  <c r="U358" i="31"/>
  <c r="V359" i="31"/>
  <c r="R359" i="31"/>
  <c r="U359" i="31"/>
  <c r="V360" i="31"/>
  <c r="R360" i="31"/>
  <c r="U360" i="31"/>
  <c r="V361" i="31"/>
  <c r="R361" i="31"/>
  <c r="U361" i="31"/>
  <c r="V362" i="31"/>
  <c r="R362" i="31"/>
  <c r="U362" i="31"/>
  <c r="V363" i="31"/>
  <c r="R363" i="31"/>
  <c r="U363" i="31"/>
  <c r="V364" i="31"/>
  <c r="R364" i="31"/>
  <c r="U364" i="31"/>
  <c r="V365" i="31"/>
  <c r="R365" i="31"/>
  <c r="U365" i="31"/>
  <c r="V366" i="31"/>
  <c r="R366" i="31"/>
  <c r="U366" i="31"/>
  <c r="V367" i="31"/>
  <c r="R367" i="31"/>
  <c r="U367" i="31"/>
  <c r="V368" i="31"/>
  <c r="R368" i="31"/>
  <c r="U368" i="31"/>
  <c r="V369" i="31"/>
  <c r="R369" i="31"/>
  <c r="U369" i="31"/>
  <c r="V370" i="31"/>
  <c r="R370" i="31"/>
  <c r="U370" i="31"/>
  <c r="V371" i="31"/>
  <c r="R371" i="31"/>
  <c r="U371" i="31"/>
  <c r="V372" i="31"/>
  <c r="R372" i="31"/>
  <c r="U372" i="31"/>
  <c r="V373" i="31"/>
  <c r="R373" i="31"/>
  <c r="U373" i="31"/>
  <c r="V374" i="31"/>
  <c r="R374" i="31"/>
  <c r="U374" i="31"/>
  <c r="V375" i="31"/>
  <c r="R375" i="31"/>
  <c r="U375" i="31"/>
  <c r="V376" i="31"/>
  <c r="R376" i="31"/>
  <c r="U376" i="31"/>
  <c r="V377" i="31"/>
  <c r="R377" i="31"/>
  <c r="U377" i="31"/>
  <c r="V378" i="31"/>
  <c r="R378" i="31"/>
  <c r="U378" i="31"/>
  <c r="V379" i="31"/>
  <c r="R379" i="31"/>
  <c r="U379" i="31"/>
  <c r="V380" i="31"/>
  <c r="R380" i="31"/>
  <c r="U380" i="31"/>
  <c r="V381" i="31"/>
  <c r="R381" i="31"/>
  <c r="U381" i="31"/>
  <c r="V382" i="31"/>
  <c r="R382" i="31"/>
  <c r="U382" i="31"/>
  <c r="V383" i="31"/>
  <c r="R383" i="31"/>
  <c r="U383" i="31"/>
  <c r="V384" i="31"/>
  <c r="R384" i="31"/>
  <c r="U384" i="31"/>
  <c r="V385" i="31"/>
  <c r="R385" i="31"/>
  <c r="U385" i="31"/>
  <c r="V386" i="31"/>
  <c r="R386" i="31"/>
  <c r="U386" i="31"/>
  <c r="V387" i="31"/>
  <c r="R387" i="31"/>
  <c r="U387" i="31"/>
  <c r="V388" i="31"/>
  <c r="R388" i="31"/>
  <c r="U388" i="31"/>
  <c r="V389" i="31"/>
  <c r="R389" i="31"/>
  <c r="U389" i="31"/>
  <c r="V390" i="31"/>
  <c r="R390" i="31"/>
  <c r="U390" i="31"/>
  <c r="V391" i="31"/>
  <c r="R391" i="31"/>
  <c r="U391" i="31"/>
  <c r="V392" i="31"/>
  <c r="R392" i="31"/>
  <c r="U392" i="31"/>
  <c r="V393" i="31"/>
  <c r="R393" i="31"/>
  <c r="U393" i="31"/>
  <c r="V394" i="31"/>
  <c r="R394" i="31"/>
  <c r="U394" i="31"/>
  <c r="V395" i="31"/>
  <c r="R395" i="31"/>
  <c r="U395" i="31"/>
  <c r="V396" i="31"/>
  <c r="R396" i="31"/>
  <c r="U396" i="31"/>
  <c r="V397" i="31"/>
  <c r="R397" i="31"/>
  <c r="U397" i="31"/>
  <c r="V398" i="31"/>
  <c r="R398" i="31"/>
  <c r="U398" i="31"/>
  <c r="V399" i="31"/>
  <c r="R399" i="31"/>
  <c r="U399" i="31"/>
  <c r="V400" i="31"/>
  <c r="R400" i="31"/>
  <c r="U400" i="31"/>
  <c r="V401" i="31"/>
  <c r="R401" i="31"/>
  <c r="U401" i="31"/>
  <c r="V402" i="31"/>
  <c r="R402" i="31"/>
  <c r="U402" i="31"/>
  <c r="V403" i="31"/>
  <c r="R403" i="31"/>
  <c r="U403" i="31"/>
  <c r="V404" i="31"/>
  <c r="R404" i="31"/>
  <c r="U404" i="31"/>
  <c r="V405" i="31"/>
  <c r="R405" i="31"/>
  <c r="U405" i="31"/>
  <c r="V406" i="31"/>
  <c r="R406" i="31"/>
  <c r="U406" i="31"/>
  <c r="V407" i="31"/>
  <c r="R407" i="31"/>
  <c r="U407" i="31"/>
  <c r="V408" i="31"/>
  <c r="R408" i="31"/>
  <c r="U408" i="31"/>
  <c r="V409" i="31"/>
  <c r="R409" i="31"/>
  <c r="U409" i="31"/>
  <c r="V410" i="31"/>
  <c r="R410" i="31"/>
  <c r="U410" i="31"/>
  <c r="V411" i="31"/>
  <c r="R411" i="31"/>
  <c r="U411" i="31"/>
  <c r="V412" i="31"/>
  <c r="R412" i="31"/>
  <c r="U412" i="31"/>
  <c r="V413" i="31"/>
  <c r="R413" i="31"/>
  <c r="U413" i="31"/>
  <c r="V414" i="31"/>
  <c r="R414" i="31"/>
  <c r="U414" i="31"/>
  <c r="V415" i="31"/>
  <c r="R415" i="31"/>
  <c r="U415" i="31"/>
  <c r="V416" i="31"/>
  <c r="R416" i="31"/>
  <c r="U416" i="31"/>
  <c r="V417" i="31"/>
  <c r="R417" i="31"/>
  <c r="U417" i="31"/>
  <c r="V418" i="31"/>
  <c r="R418" i="31"/>
  <c r="U418" i="31"/>
  <c r="V419" i="31"/>
  <c r="R419" i="31"/>
  <c r="U419" i="31"/>
  <c r="V420" i="31"/>
  <c r="R420" i="31"/>
  <c r="U420" i="31"/>
  <c r="V421" i="31"/>
  <c r="R421" i="31"/>
  <c r="U421" i="31"/>
  <c r="V422" i="31"/>
  <c r="R422" i="31"/>
  <c r="U422" i="31"/>
  <c r="V423" i="31"/>
  <c r="R423" i="31"/>
  <c r="U423" i="31"/>
  <c r="V424" i="31"/>
  <c r="R424" i="31"/>
  <c r="U424" i="31"/>
  <c r="V425" i="31"/>
  <c r="R425" i="31"/>
  <c r="U425" i="31"/>
  <c r="V426" i="31"/>
  <c r="R426" i="31"/>
  <c r="U426" i="31"/>
  <c r="V427" i="31"/>
  <c r="R427" i="31"/>
  <c r="U427" i="31"/>
  <c r="V428" i="31"/>
  <c r="R428" i="31"/>
  <c r="U428" i="31"/>
  <c r="V429" i="31"/>
  <c r="R429" i="31"/>
  <c r="U429" i="31"/>
  <c r="V430" i="31"/>
  <c r="R430" i="31"/>
  <c r="U430" i="31"/>
  <c r="V431" i="31"/>
  <c r="R431" i="31"/>
  <c r="U431" i="31"/>
  <c r="V432" i="31"/>
  <c r="R432" i="31"/>
  <c r="U432" i="31"/>
  <c r="V433" i="31"/>
  <c r="R433" i="31"/>
  <c r="U433" i="31"/>
  <c r="V434" i="31"/>
  <c r="R434" i="31"/>
  <c r="U434" i="31"/>
  <c r="V435" i="31"/>
  <c r="R435" i="31"/>
  <c r="U435" i="31"/>
  <c r="V436" i="31"/>
  <c r="R436" i="31"/>
  <c r="U436" i="31"/>
  <c r="V437" i="31"/>
  <c r="R437" i="31"/>
  <c r="U437" i="31"/>
  <c r="V438" i="31"/>
  <c r="R438" i="31"/>
  <c r="U438" i="31"/>
  <c r="V439" i="31"/>
  <c r="R439" i="31"/>
  <c r="U439" i="31"/>
  <c r="V440" i="31"/>
  <c r="R440" i="31"/>
  <c r="U440" i="31"/>
  <c r="V441" i="31"/>
  <c r="R441" i="31"/>
  <c r="U441" i="31"/>
  <c r="V442" i="31"/>
  <c r="R442" i="31"/>
  <c r="U442" i="31"/>
  <c r="V443" i="31"/>
  <c r="R443" i="31"/>
  <c r="U443" i="31"/>
  <c r="V444" i="31"/>
  <c r="R444" i="31"/>
  <c r="U444" i="31"/>
  <c r="V445" i="31"/>
  <c r="R445" i="31"/>
  <c r="U445" i="31"/>
  <c r="V446" i="31"/>
  <c r="R446" i="31"/>
  <c r="U446" i="31"/>
  <c r="V447" i="31"/>
  <c r="R447" i="31"/>
  <c r="U447" i="31"/>
  <c r="V448" i="31"/>
  <c r="R448" i="31"/>
  <c r="U448" i="31"/>
  <c r="V449" i="31"/>
  <c r="R449" i="31"/>
  <c r="U449" i="31"/>
  <c r="V450" i="31"/>
  <c r="R450" i="31"/>
  <c r="U450" i="31"/>
  <c r="V451" i="31"/>
  <c r="R451" i="31"/>
  <c r="U451" i="31"/>
  <c r="V452" i="31"/>
  <c r="R452" i="31"/>
  <c r="U452" i="31"/>
  <c r="V453" i="31"/>
  <c r="R453" i="31"/>
  <c r="U453" i="31"/>
  <c r="V454" i="31"/>
  <c r="R454" i="31"/>
  <c r="U454" i="31"/>
  <c r="V455" i="31"/>
  <c r="R455" i="31"/>
  <c r="U455" i="31"/>
  <c r="V456" i="31"/>
  <c r="R456" i="31"/>
  <c r="U456" i="31"/>
  <c r="V457" i="31"/>
  <c r="R457" i="31"/>
  <c r="U457" i="31"/>
  <c r="V458" i="31"/>
  <c r="R458" i="31"/>
  <c r="U458" i="31"/>
  <c r="V459" i="31"/>
  <c r="R459" i="31"/>
  <c r="U459" i="31"/>
  <c r="V460" i="31"/>
  <c r="R460" i="31"/>
  <c r="U460" i="31"/>
  <c r="V461" i="31"/>
  <c r="R461" i="31"/>
  <c r="U461" i="31"/>
  <c r="V462" i="31"/>
  <c r="R462" i="31"/>
  <c r="U462" i="31"/>
  <c r="V463" i="31"/>
  <c r="R463" i="31"/>
  <c r="U463" i="31"/>
  <c r="V464" i="31"/>
  <c r="R464" i="31"/>
  <c r="U464" i="31"/>
  <c r="V465" i="31"/>
  <c r="R465" i="31"/>
  <c r="U465" i="31"/>
  <c r="V466" i="31"/>
  <c r="R466" i="31"/>
  <c r="U466" i="31"/>
  <c r="V467" i="31"/>
  <c r="R467" i="31"/>
  <c r="U467" i="31"/>
  <c r="V468" i="31"/>
  <c r="R468" i="31"/>
  <c r="U468" i="31"/>
  <c r="V469" i="31"/>
  <c r="R469" i="31"/>
  <c r="U469" i="31"/>
  <c r="V470" i="31"/>
  <c r="R470" i="31"/>
  <c r="U470" i="31"/>
  <c r="V471" i="31"/>
  <c r="R471" i="31"/>
  <c r="U471" i="31"/>
  <c r="V472" i="31"/>
  <c r="R472" i="31"/>
  <c r="U472" i="31"/>
  <c r="V473" i="31"/>
  <c r="R473" i="31"/>
  <c r="U473" i="31"/>
  <c r="V474" i="31"/>
  <c r="R474" i="31"/>
  <c r="U474" i="31"/>
  <c r="V475" i="31"/>
  <c r="R475" i="31"/>
  <c r="U475" i="31"/>
  <c r="V476" i="31"/>
  <c r="R476" i="31"/>
  <c r="U476" i="31"/>
  <c r="V477" i="31"/>
  <c r="R477" i="31"/>
  <c r="U477" i="31"/>
  <c r="V478" i="31"/>
  <c r="R478" i="31"/>
  <c r="U478" i="31"/>
  <c r="V479" i="31"/>
  <c r="R479" i="31"/>
  <c r="U479" i="31"/>
  <c r="V480" i="31"/>
  <c r="R480" i="31"/>
  <c r="U480" i="31"/>
  <c r="V481" i="31"/>
  <c r="R481" i="31"/>
  <c r="U481" i="31"/>
  <c r="V482" i="31"/>
  <c r="R482" i="31"/>
  <c r="U482" i="31"/>
  <c r="V483" i="31"/>
  <c r="R483" i="31"/>
  <c r="U483" i="31"/>
  <c r="V484" i="31"/>
  <c r="R484" i="31"/>
  <c r="U484" i="31"/>
  <c r="V485" i="31"/>
  <c r="R485" i="31"/>
  <c r="U485" i="31"/>
  <c r="V486" i="31"/>
  <c r="R486" i="31"/>
  <c r="U486" i="31"/>
  <c r="V487" i="31"/>
  <c r="R487" i="31"/>
  <c r="U487" i="31"/>
  <c r="V488" i="31"/>
  <c r="R488" i="31"/>
  <c r="U488" i="31"/>
  <c r="V489" i="31"/>
  <c r="R489" i="31"/>
  <c r="U489" i="31"/>
  <c r="V490" i="31"/>
  <c r="R490" i="31"/>
  <c r="U490" i="31"/>
  <c r="V491" i="31"/>
  <c r="R491" i="31"/>
  <c r="U491" i="31"/>
  <c r="V492" i="31"/>
  <c r="R492" i="31"/>
  <c r="U492" i="31"/>
  <c r="V493" i="31"/>
  <c r="R493" i="31"/>
  <c r="U493" i="31"/>
  <c r="V494" i="31"/>
  <c r="R494" i="31"/>
  <c r="U494" i="31"/>
  <c r="V495" i="31"/>
  <c r="R495" i="31"/>
  <c r="U495" i="31"/>
  <c r="V496" i="31"/>
  <c r="R496" i="31"/>
  <c r="U496" i="31"/>
  <c r="V497" i="31"/>
  <c r="R497" i="31"/>
  <c r="U497" i="31"/>
  <c r="V498" i="31"/>
  <c r="R498" i="31"/>
  <c r="U498" i="31"/>
  <c r="V499" i="31"/>
  <c r="R499" i="31"/>
  <c r="U499" i="31"/>
  <c r="V500" i="31"/>
  <c r="R500" i="31"/>
  <c r="U500" i="31"/>
  <c r="V501" i="31"/>
  <c r="R501" i="31"/>
  <c r="U501" i="31"/>
  <c r="V502" i="31"/>
  <c r="R502" i="31"/>
  <c r="U502" i="31"/>
  <c r="V503" i="31"/>
  <c r="R503" i="31"/>
  <c r="U503" i="31"/>
  <c r="V504" i="31"/>
  <c r="R504" i="31"/>
  <c r="U504" i="31"/>
  <c r="V505" i="31"/>
  <c r="R505" i="31"/>
  <c r="U505" i="31"/>
  <c r="V506" i="31"/>
  <c r="R506" i="31"/>
  <c r="U506" i="31"/>
  <c r="V507" i="31"/>
  <c r="R507" i="31"/>
  <c r="U507" i="31"/>
  <c r="V508" i="31"/>
  <c r="R508" i="31"/>
  <c r="U508" i="31"/>
  <c r="V509" i="31"/>
  <c r="R509" i="31"/>
  <c r="U509" i="31"/>
  <c r="V510" i="31"/>
  <c r="R510" i="31"/>
  <c r="U510" i="31"/>
  <c r="V511" i="31"/>
  <c r="R511" i="31"/>
  <c r="U511" i="31"/>
  <c r="V512" i="31"/>
  <c r="R512" i="31"/>
  <c r="U512" i="31"/>
  <c r="V513" i="31"/>
  <c r="R513" i="31"/>
  <c r="U513" i="31"/>
  <c r="V514" i="31"/>
  <c r="R514" i="31"/>
  <c r="U514" i="31"/>
  <c r="V515" i="31"/>
  <c r="R515" i="31"/>
  <c r="U515" i="31"/>
  <c r="V516" i="31"/>
  <c r="R516" i="31"/>
  <c r="U516" i="31"/>
  <c r="V517" i="31"/>
  <c r="R517" i="31"/>
  <c r="U517" i="31"/>
  <c r="V518" i="31"/>
  <c r="R518" i="31"/>
  <c r="U518" i="31"/>
  <c r="V519" i="31"/>
  <c r="R519" i="31"/>
  <c r="U519" i="31"/>
  <c r="V520" i="31"/>
  <c r="R520" i="31"/>
  <c r="U520" i="31"/>
  <c r="V521" i="31"/>
  <c r="R521" i="31"/>
  <c r="U521" i="31"/>
  <c r="V522" i="31"/>
  <c r="R522" i="31"/>
  <c r="U522" i="31"/>
  <c r="V523" i="31"/>
  <c r="R523" i="31"/>
  <c r="U523" i="31"/>
  <c r="V524" i="31"/>
  <c r="R524" i="31"/>
  <c r="U524" i="31"/>
  <c r="V525" i="31"/>
  <c r="R525" i="31"/>
  <c r="U525" i="31"/>
  <c r="V526" i="31"/>
  <c r="R526" i="31"/>
  <c r="U526" i="31"/>
  <c r="V527" i="31"/>
  <c r="R527" i="31"/>
  <c r="U527" i="31"/>
  <c r="V528" i="31"/>
  <c r="R528" i="31"/>
  <c r="U528" i="31"/>
  <c r="V529" i="31"/>
  <c r="R529" i="31"/>
  <c r="U529" i="31"/>
  <c r="V530" i="31"/>
  <c r="R530" i="31"/>
  <c r="U530" i="31"/>
  <c r="V531" i="31"/>
  <c r="R531" i="31"/>
  <c r="U531" i="31"/>
  <c r="V532" i="31"/>
  <c r="R532" i="31"/>
  <c r="U532" i="31"/>
  <c r="V533" i="31"/>
  <c r="R533" i="31"/>
  <c r="U533" i="31"/>
  <c r="V534" i="31"/>
  <c r="R534" i="31"/>
  <c r="U534" i="31"/>
  <c r="V535" i="31"/>
  <c r="R535" i="31"/>
  <c r="U535" i="31"/>
  <c r="V536" i="31"/>
  <c r="R536" i="31"/>
  <c r="U536" i="31"/>
  <c r="V537" i="31"/>
  <c r="R537" i="31"/>
  <c r="U537" i="31"/>
  <c r="V538" i="31"/>
  <c r="R538" i="31"/>
  <c r="U538" i="31"/>
  <c r="V539" i="31"/>
  <c r="R539" i="31"/>
  <c r="U539" i="31"/>
  <c r="V540" i="31"/>
  <c r="R540" i="31"/>
  <c r="U540" i="31"/>
  <c r="V541" i="31"/>
  <c r="R541" i="31"/>
  <c r="U541" i="31"/>
  <c r="V542" i="31"/>
  <c r="R542" i="31"/>
  <c r="U542" i="31"/>
  <c r="V543" i="31"/>
  <c r="R543" i="31"/>
  <c r="U543" i="31"/>
  <c r="V544" i="31"/>
  <c r="R544" i="31"/>
  <c r="U544" i="31"/>
  <c r="V545" i="31"/>
  <c r="R545" i="31"/>
  <c r="U545" i="31"/>
  <c r="V546" i="31"/>
  <c r="R546" i="31"/>
  <c r="U546" i="31"/>
  <c r="V547" i="31"/>
  <c r="R547" i="31"/>
  <c r="U547" i="31"/>
  <c r="V548" i="31"/>
  <c r="R548" i="31"/>
  <c r="U548" i="31"/>
  <c r="V549" i="31"/>
  <c r="R549" i="31"/>
  <c r="U549" i="31"/>
  <c r="V550" i="31"/>
  <c r="R550" i="31"/>
  <c r="U550" i="31"/>
  <c r="V551" i="31"/>
  <c r="R551" i="31"/>
  <c r="U551" i="31"/>
  <c r="V552" i="31"/>
  <c r="R552" i="31"/>
  <c r="U552" i="31"/>
  <c r="V553" i="31"/>
  <c r="R553" i="31"/>
  <c r="U553" i="31"/>
  <c r="V554" i="31"/>
  <c r="R554" i="31"/>
  <c r="U554" i="31"/>
  <c r="V555" i="31"/>
  <c r="R555" i="31"/>
  <c r="U555" i="31"/>
  <c r="V556" i="31"/>
  <c r="R556" i="31"/>
  <c r="U556" i="31"/>
  <c r="V557" i="31"/>
  <c r="R557" i="31"/>
  <c r="U557" i="31"/>
  <c r="V558" i="31"/>
  <c r="R558" i="31"/>
  <c r="U558" i="31"/>
  <c r="V559" i="31"/>
  <c r="R559" i="31"/>
  <c r="U559" i="31"/>
  <c r="V560" i="31"/>
  <c r="R560" i="31"/>
  <c r="U560" i="31"/>
  <c r="V561" i="31"/>
  <c r="R561" i="31"/>
  <c r="U561" i="31"/>
  <c r="V562" i="31"/>
  <c r="R562" i="31"/>
  <c r="U562" i="31"/>
  <c r="V563" i="31"/>
  <c r="R563" i="31"/>
  <c r="U563" i="31"/>
  <c r="V564" i="31"/>
  <c r="R564" i="31"/>
  <c r="U564" i="31"/>
  <c r="V565" i="31"/>
  <c r="R565" i="31"/>
  <c r="U565" i="31"/>
  <c r="V566" i="31"/>
  <c r="R566" i="31"/>
  <c r="U566" i="31"/>
  <c r="V567" i="31"/>
  <c r="R567" i="31"/>
  <c r="U567" i="31"/>
  <c r="V568" i="31"/>
  <c r="R568" i="31"/>
  <c r="U568" i="31"/>
  <c r="V569" i="31"/>
  <c r="R569" i="31"/>
  <c r="U569" i="31"/>
  <c r="V570" i="31"/>
  <c r="R570" i="31"/>
  <c r="U570" i="31"/>
  <c r="V571" i="31"/>
  <c r="R571" i="31"/>
  <c r="U571" i="31"/>
  <c r="V572" i="31"/>
  <c r="R572" i="31"/>
  <c r="U572" i="31"/>
  <c r="V573" i="31"/>
  <c r="R573" i="31"/>
  <c r="U573" i="31"/>
  <c r="V574" i="31"/>
  <c r="R574" i="31"/>
  <c r="U574" i="31"/>
  <c r="V575" i="31"/>
  <c r="R575" i="31"/>
  <c r="U575" i="31"/>
  <c r="V576" i="31"/>
  <c r="R576" i="31"/>
  <c r="U576" i="31"/>
  <c r="V577" i="31"/>
  <c r="R577" i="31"/>
  <c r="U577" i="31"/>
  <c r="V578" i="31"/>
  <c r="R578" i="31"/>
  <c r="U578" i="31"/>
  <c r="V579" i="31"/>
  <c r="R579" i="31"/>
  <c r="U579" i="31"/>
  <c r="V580" i="31"/>
  <c r="R580" i="31"/>
  <c r="U580" i="31"/>
  <c r="V581" i="31"/>
  <c r="R581" i="31"/>
  <c r="U581" i="31"/>
  <c r="V582" i="31"/>
  <c r="R582" i="31"/>
  <c r="U582" i="31"/>
  <c r="V583" i="31"/>
  <c r="R583" i="31"/>
  <c r="U583" i="31"/>
  <c r="V584" i="31"/>
  <c r="R584" i="31"/>
  <c r="U584" i="31"/>
  <c r="V585" i="31"/>
  <c r="R585" i="31"/>
  <c r="U585" i="31"/>
  <c r="V586" i="31"/>
  <c r="R586" i="31"/>
  <c r="U586" i="31"/>
  <c r="V587" i="31"/>
  <c r="R587" i="31"/>
  <c r="U587" i="31"/>
  <c r="V588" i="31"/>
  <c r="R588" i="31"/>
  <c r="U588" i="31"/>
  <c r="V589" i="31"/>
  <c r="R589" i="31"/>
  <c r="U589" i="31"/>
  <c r="V590" i="31"/>
  <c r="R590" i="31"/>
  <c r="U590" i="31"/>
  <c r="V591" i="31"/>
  <c r="R591" i="31"/>
  <c r="U591" i="31"/>
  <c r="V592" i="31"/>
  <c r="R592" i="31"/>
  <c r="U592" i="31"/>
  <c r="V593" i="31"/>
  <c r="R593" i="31"/>
  <c r="U593" i="31"/>
  <c r="V594" i="31"/>
  <c r="R594" i="31"/>
  <c r="U594" i="31"/>
  <c r="V595" i="31"/>
  <c r="R595" i="31"/>
  <c r="U595" i="31"/>
  <c r="V596" i="31"/>
  <c r="R596" i="31"/>
  <c r="U596" i="31"/>
  <c r="V597" i="31"/>
  <c r="R597" i="31"/>
  <c r="U597" i="31"/>
  <c r="V598" i="31"/>
  <c r="R598" i="31"/>
  <c r="U598" i="31"/>
  <c r="V599" i="31"/>
  <c r="R599" i="31"/>
  <c r="U599" i="31"/>
  <c r="V600" i="31"/>
  <c r="R600" i="31"/>
  <c r="U600" i="31"/>
  <c r="V601" i="31"/>
  <c r="R601" i="31"/>
  <c r="U601" i="31"/>
  <c r="V602" i="31"/>
  <c r="R602" i="31"/>
  <c r="U602" i="31"/>
  <c r="V603" i="31"/>
  <c r="R603" i="31"/>
  <c r="U603" i="31"/>
  <c r="V604" i="31"/>
  <c r="R604" i="31"/>
  <c r="U604" i="31"/>
  <c r="V605" i="31"/>
  <c r="R605" i="31"/>
  <c r="U605" i="31"/>
  <c r="M9" i="21"/>
  <c r="M10" i="21"/>
  <c r="M11" i="21"/>
  <c r="M12" i="21"/>
  <c r="M13" i="21"/>
  <c r="M14" i="21"/>
  <c r="M15" i="21"/>
  <c r="M16" i="21"/>
  <c r="M17" i="21"/>
  <c r="M18" i="21"/>
  <c r="M19" i="21"/>
  <c r="M20" i="21"/>
  <c r="M21" i="21"/>
  <c r="M22" i="21"/>
  <c r="M23" i="21"/>
  <c r="M24" i="21"/>
  <c r="M25" i="21"/>
  <c r="M26" i="21"/>
  <c r="M27" i="21"/>
  <c r="M28" i="21"/>
  <c r="M29" i="21"/>
  <c r="M30" i="21"/>
  <c r="M31" i="21"/>
  <c r="M32" i="21"/>
  <c r="M33" i="21"/>
  <c r="M34" i="21"/>
  <c r="M35" i="21"/>
  <c r="M36" i="21"/>
  <c r="M37" i="21"/>
  <c r="M38" i="21"/>
  <c r="M39" i="21"/>
  <c r="M40" i="21"/>
  <c r="M41" i="21"/>
  <c r="M42" i="21"/>
  <c r="M43" i="21"/>
  <c r="M44" i="21"/>
  <c r="M45" i="21"/>
  <c r="M46" i="21"/>
  <c r="M47" i="21"/>
  <c r="M48" i="21"/>
  <c r="M49" i="21"/>
  <c r="M50" i="21"/>
  <c r="M51" i="21"/>
  <c r="M52" i="21"/>
  <c r="M53" i="21"/>
  <c r="M54" i="21"/>
  <c r="M55" i="21"/>
  <c r="M56" i="21"/>
  <c r="M57" i="21"/>
  <c r="M58" i="21"/>
  <c r="M59" i="21"/>
  <c r="M60" i="21"/>
  <c r="M61" i="21"/>
  <c r="M62" i="21"/>
  <c r="M63" i="21"/>
  <c r="M64" i="21"/>
  <c r="M65" i="21"/>
  <c r="M66" i="21"/>
  <c r="M67" i="21"/>
  <c r="M68" i="21"/>
  <c r="M69" i="21"/>
  <c r="M70" i="21"/>
  <c r="M71" i="21"/>
  <c r="M72" i="21"/>
  <c r="M73" i="21"/>
  <c r="M74" i="21"/>
  <c r="M75" i="21"/>
  <c r="M76" i="21"/>
  <c r="M77" i="21"/>
  <c r="M78" i="21"/>
  <c r="M79" i="21"/>
  <c r="M80" i="21"/>
  <c r="M81" i="21"/>
  <c r="M82" i="21"/>
  <c r="M83" i="21"/>
  <c r="M84" i="21"/>
  <c r="M85" i="21"/>
  <c r="M86" i="21"/>
  <c r="M87" i="21"/>
  <c r="M88" i="21"/>
  <c r="M89" i="21"/>
  <c r="M90" i="21"/>
  <c r="M91" i="21"/>
  <c r="M92" i="21"/>
  <c r="M93" i="21"/>
  <c r="M94" i="21"/>
  <c r="M95" i="21"/>
  <c r="M96" i="21"/>
  <c r="M97" i="21"/>
  <c r="M98" i="21"/>
  <c r="M99" i="21"/>
  <c r="M100" i="21"/>
  <c r="M101" i="21"/>
  <c r="M102" i="21"/>
  <c r="M103" i="21"/>
  <c r="M104" i="21"/>
  <c r="M105" i="21"/>
  <c r="M106" i="21"/>
  <c r="M107" i="21"/>
  <c r="M8" i="21"/>
  <c r="M109" i="21"/>
  <c r="M110" i="21"/>
  <c r="M111" i="21"/>
  <c r="M112" i="21"/>
  <c r="M113" i="21"/>
  <c r="M114" i="21"/>
  <c r="M115" i="21"/>
  <c r="M116" i="21"/>
  <c r="M117" i="21"/>
  <c r="M118" i="21"/>
  <c r="M119" i="21"/>
  <c r="M120" i="21"/>
  <c r="M121" i="21"/>
  <c r="M122" i="21"/>
  <c r="M123" i="21"/>
  <c r="M124" i="21"/>
  <c r="M125" i="21"/>
  <c r="M126" i="21"/>
  <c r="M127" i="21"/>
  <c r="M128" i="21"/>
  <c r="M129" i="21"/>
  <c r="M130" i="21"/>
  <c r="M131" i="21"/>
  <c r="M132" i="21"/>
  <c r="M133" i="21"/>
  <c r="M134" i="21"/>
  <c r="M135" i="21"/>
  <c r="M136" i="21"/>
  <c r="M137" i="21"/>
  <c r="M138" i="21"/>
  <c r="M139" i="21"/>
  <c r="M140" i="21"/>
  <c r="M141" i="21"/>
  <c r="M142" i="21"/>
  <c r="M143" i="21"/>
  <c r="M144" i="21"/>
  <c r="M145" i="21"/>
  <c r="M146" i="21"/>
  <c r="M147" i="21"/>
  <c r="M148" i="21"/>
  <c r="M149" i="21"/>
  <c r="M150" i="21"/>
  <c r="M151" i="21"/>
  <c r="M152" i="21"/>
  <c r="M153" i="21"/>
  <c r="M154" i="21"/>
  <c r="M155" i="21"/>
  <c r="M156" i="21"/>
  <c r="M157" i="21"/>
  <c r="M158" i="21"/>
  <c r="M159" i="21"/>
  <c r="M160" i="21"/>
  <c r="M161" i="21"/>
  <c r="M162" i="21"/>
  <c r="M163" i="21"/>
  <c r="M164" i="21"/>
  <c r="M165" i="21"/>
  <c r="M166" i="21"/>
  <c r="M167" i="21"/>
  <c r="M168" i="21"/>
  <c r="M169" i="21"/>
  <c r="M170" i="21"/>
  <c r="M171" i="21"/>
  <c r="M172" i="21"/>
  <c r="M173" i="21"/>
  <c r="M174" i="21"/>
  <c r="M175" i="21"/>
  <c r="M176" i="21"/>
  <c r="M177" i="21"/>
  <c r="M178" i="21"/>
  <c r="M179" i="21"/>
  <c r="M180" i="21"/>
  <c r="M181" i="21"/>
  <c r="M182" i="21"/>
  <c r="M183" i="21"/>
  <c r="M184" i="21"/>
  <c r="M185" i="21"/>
  <c r="M186" i="21"/>
  <c r="M187" i="21"/>
  <c r="M188" i="21"/>
  <c r="M189" i="21"/>
  <c r="M190" i="21"/>
  <c r="M191" i="21"/>
  <c r="M192" i="21"/>
  <c r="M193" i="21"/>
  <c r="M194" i="21"/>
  <c r="M195" i="21"/>
  <c r="M196" i="21"/>
  <c r="M197" i="21"/>
  <c r="M198" i="21"/>
  <c r="M199" i="21"/>
  <c r="M200" i="21"/>
  <c r="M201" i="21"/>
  <c r="M202" i="21"/>
  <c r="M203" i="21"/>
  <c r="M204" i="21"/>
  <c r="M205" i="21"/>
  <c r="M206" i="21"/>
  <c r="M207" i="21"/>
  <c r="M108" i="21"/>
  <c r="M209" i="21"/>
  <c r="M210" i="21"/>
  <c r="M211" i="21"/>
  <c r="M212" i="21"/>
  <c r="M213" i="21"/>
  <c r="M214" i="21"/>
  <c r="M215" i="21"/>
  <c r="M216" i="21"/>
  <c r="M217" i="21"/>
  <c r="M218" i="21"/>
  <c r="M219" i="21"/>
  <c r="M220" i="21"/>
  <c r="M221" i="21"/>
  <c r="M222" i="21"/>
  <c r="M223" i="21"/>
  <c r="M224" i="21"/>
  <c r="M225" i="21"/>
  <c r="M226" i="21"/>
  <c r="M227" i="21"/>
  <c r="M228" i="21"/>
  <c r="M229" i="21"/>
  <c r="M230" i="21"/>
  <c r="M231" i="21"/>
  <c r="M232" i="21"/>
  <c r="M233" i="21"/>
  <c r="M234" i="21"/>
  <c r="M235" i="21"/>
  <c r="M236" i="21"/>
  <c r="M237" i="21"/>
  <c r="M238" i="21"/>
  <c r="M239" i="21"/>
  <c r="M240" i="21"/>
  <c r="M241" i="21"/>
  <c r="M242" i="21"/>
  <c r="M243" i="21"/>
  <c r="M244" i="21"/>
  <c r="M245" i="21"/>
  <c r="M246" i="21"/>
  <c r="M247" i="21"/>
  <c r="M248" i="21"/>
  <c r="M249" i="21"/>
  <c r="M250" i="21"/>
  <c r="M251" i="21"/>
  <c r="M252" i="21"/>
  <c r="M253" i="21"/>
  <c r="M254" i="21"/>
  <c r="M255" i="21"/>
  <c r="M256" i="21"/>
  <c r="M257" i="21"/>
  <c r="M258" i="21"/>
  <c r="M259" i="21"/>
  <c r="M260" i="21"/>
  <c r="M261" i="21"/>
  <c r="M262" i="21"/>
  <c r="M263" i="21"/>
  <c r="M264" i="21"/>
  <c r="M265" i="21"/>
  <c r="M266" i="21"/>
  <c r="M267" i="21"/>
  <c r="M268" i="21"/>
  <c r="M269" i="21"/>
  <c r="M270" i="21"/>
  <c r="M271" i="21"/>
  <c r="M272" i="21"/>
  <c r="M273" i="21"/>
  <c r="M274" i="21"/>
  <c r="M275" i="21"/>
  <c r="M276" i="21"/>
  <c r="M277" i="21"/>
  <c r="M278" i="21"/>
  <c r="M279" i="21"/>
  <c r="M280" i="21"/>
  <c r="M281" i="21"/>
  <c r="M282" i="21"/>
  <c r="M283" i="21"/>
  <c r="M284" i="21"/>
  <c r="M285" i="21"/>
  <c r="M286" i="21"/>
  <c r="M287" i="21"/>
  <c r="M288" i="21"/>
  <c r="M289" i="21"/>
  <c r="M290" i="21"/>
  <c r="M291" i="21"/>
  <c r="M292" i="21"/>
  <c r="M293" i="21"/>
  <c r="M294" i="21"/>
  <c r="M295" i="21"/>
  <c r="M296" i="21"/>
  <c r="M297" i="21"/>
  <c r="M298" i="21"/>
  <c r="M299" i="21"/>
  <c r="M300" i="21"/>
  <c r="M301" i="21"/>
  <c r="M302" i="21"/>
  <c r="M303" i="21"/>
  <c r="M304" i="21"/>
  <c r="M305" i="21"/>
  <c r="M306" i="21"/>
  <c r="M307" i="21"/>
  <c r="M208" i="21"/>
  <c r="M309" i="21"/>
  <c r="M310" i="21"/>
  <c r="M311" i="21"/>
  <c r="M312" i="21"/>
  <c r="M313" i="21"/>
  <c r="M314" i="21"/>
  <c r="M315" i="21"/>
  <c r="M316" i="21"/>
  <c r="M317" i="21"/>
  <c r="M318" i="21"/>
  <c r="M319" i="21"/>
  <c r="M320" i="21"/>
  <c r="M321" i="21"/>
  <c r="M322" i="21"/>
  <c r="M323" i="21"/>
  <c r="M324" i="21"/>
  <c r="M325" i="21"/>
  <c r="M326" i="21"/>
  <c r="M327" i="21"/>
  <c r="M328" i="21"/>
  <c r="M329" i="21"/>
  <c r="M330" i="21"/>
  <c r="M331" i="21"/>
  <c r="M332" i="21"/>
  <c r="M333" i="21"/>
  <c r="M334" i="21"/>
  <c r="M335" i="21"/>
  <c r="M336" i="21"/>
  <c r="M337" i="21"/>
  <c r="M338" i="21"/>
  <c r="M339" i="21"/>
  <c r="M340" i="21"/>
  <c r="M341" i="21"/>
  <c r="M342" i="21"/>
  <c r="M343" i="21"/>
  <c r="M344" i="21"/>
  <c r="M345" i="21"/>
  <c r="M346" i="21"/>
  <c r="M347" i="21"/>
  <c r="M348" i="21"/>
  <c r="M349" i="21"/>
  <c r="M350" i="21"/>
  <c r="M351" i="21"/>
  <c r="M352" i="21"/>
  <c r="M353" i="21"/>
  <c r="M354" i="21"/>
  <c r="M355" i="21"/>
  <c r="M356" i="21"/>
  <c r="M357" i="21"/>
  <c r="M358" i="21"/>
  <c r="M359" i="21"/>
  <c r="M360" i="21"/>
  <c r="M361" i="21"/>
  <c r="M362" i="21"/>
  <c r="M363" i="21"/>
  <c r="M364" i="21"/>
  <c r="M365" i="21"/>
  <c r="M366" i="21"/>
  <c r="M367" i="21"/>
  <c r="M368" i="21"/>
  <c r="M369" i="21"/>
  <c r="M370" i="21"/>
  <c r="M371" i="21"/>
  <c r="M372" i="21"/>
  <c r="M373" i="21"/>
  <c r="M374" i="21"/>
  <c r="M375" i="21"/>
  <c r="M376" i="21"/>
  <c r="M377" i="21"/>
  <c r="M378" i="21"/>
  <c r="M379" i="21"/>
  <c r="M380" i="21"/>
  <c r="M381" i="21"/>
  <c r="M382" i="21"/>
  <c r="M383" i="21"/>
  <c r="M384" i="21"/>
  <c r="M385" i="21"/>
  <c r="M386" i="21"/>
  <c r="M387" i="21"/>
  <c r="M388" i="21"/>
  <c r="M389" i="21"/>
  <c r="M390" i="21"/>
  <c r="M391" i="21"/>
  <c r="M392" i="21"/>
  <c r="M393" i="21"/>
  <c r="M394" i="21"/>
  <c r="M395" i="21"/>
  <c r="M396" i="21"/>
  <c r="M397" i="21"/>
  <c r="M398" i="21"/>
  <c r="M399" i="21"/>
  <c r="M400" i="21"/>
  <c r="M401" i="21"/>
  <c r="M402" i="21"/>
  <c r="M403" i="21"/>
  <c r="M404" i="21"/>
  <c r="M405" i="21"/>
  <c r="M406" i="21"/>
  <c r="M407" i="21"/>
  <c r="M308" i="21"/>
  <c r="M409" i="21"/>
  <c r="M410" i="21"/>
  <c r="M411" i="21"/>
  <c r="M412" i="21"/>
  <c r="M413" i="21"/>
  <c r="M414" i="21"/>
  <c r="M415" i="21"/>
  <c r="M416" i="21"/>
  <c r="M417" i="21"/>
  <c r="M418" i="21"/>
  <c r="M419" i="21"/>
  <c r="M420" i="21"/>
  <c r="M421" i="21"/>
  <c r="M422" i="21"/>
  <c r="M423" i="21"/>
  <c r="M424" i="21"/>
  <c r="M425" i="21"/>
  <c r="M426" i="21"/>
  <c r="M427" i="21"/>
  <c r="M428" i="21"/>
  <c r="M429" i="21"/>
  <c r="M430" i="21"/>
  <c r="M431" i="21"/>
  <c r="M432" i="21"/>
  <c r="M433" i="21"/>
  <c r="M434" i="21"/>
  <c r="M435" i="21"/>
  <c r="M436" i="21"/>
  <c r="M437" i="21"/>
  <c r="M438" i="21"/>
  <c r="M439" i="21"/>
  <c r="M440" i="21"/>
  <c r="M441" i="21"/>
  <c r="M442" i="21"/>
  <c r="M443" i="21"/>
  <c r="M444" i="21"/>
  <c r="M445" i="21"/>
  <c r="M446" i="21"/>
  <c r="M447" i="21"/>
  <c r="M448" i="21"/>
  <c r="M449" i="21"/>
  <c r="M450" i="21"/>
  <c r="M451" i="21"/>
  <c r="M452" i="21"/>
  <c r="M453" i="21"/>
  <c r="M454" i="21"/>
  <c r="M455" i="21"/>
  <c r="M456" i="21"/>
  <c r="M457" i="21"/>
  <c r="M458" i="21"/>
  <c r="M459" i="21"/>
  <c r="M460" i="21"/>
  <c r="M461" i="21"/>
  <c r="M462" i="21"/>
  <c r="M463" i="21"/>
  <c r="M464" i="21"/>
  <c r="M465" i="21"/>
  <c r="M466" i="21"/>
  <c r="M467" i="21"/>
  <c r="M468" i="21"/>
  <c r="M469" i="21"/>
  <c r="M470" i="21"/>
  <c r="M471" i="21"/>
  <c r="M472" i="21"/>
  <c r="M473" i="21"/>
  <c r="M474" i="21"/>
  <c r="M475" i="21"/>
  <c r="M476" i="21"/>
  <c r="M477" i="21"/>
  <c r="M478" i="21"/>
  <c r="M479" i="21"/>
  <c r="M480" i="21"/>
  <c r="M481" i="21"/>
  <c r="M482" i="21"/>
  <c r="M483" i="21"/>
  <c r="M484" i="21"/>
  <c r="M485" i="21"/>
  <c r="M486" i="21"/>
  <c r="M487" i="21"/>
  <c r="M488" i="21"/>
  <c r="M489" i="21"/>
  <c r="M490" i="21"/>
  <c r="M491" i="21"/>
  <c r="M492" i="21"/>
  <c r="M493" i="21"/>
  <c r="M494" i="21"/>
  <c r="M495" i="21"/>
  <c r="M496" i="21"/>
  <c r="M497" i="21"/>
  <c r="M498" i="21"/>
  <c r="M499" i="21"/>
  <c r="M500" i="21"/>
  <c r="M501" i="21"/>
  <c r="M502" i="21"/>
  <c r="M503" i="21"/>
  <c r="M504" i="21"/>
  <c r="M505" i="21"/>
  <c r="M506" i="21"/>
  <c r="M507" i="21"/>
  <c r="M408" i="21"/>
  <c r="M509" i="21"/>
  <c r="M510" i="21"/>
  <c r="M511" i="21"/>
  <c r="M512" i="21"/>
  <c r="M513" i="21"/>
  <c r="M514" i="21"/>
  <c r="M515" i="21"/>
  <c r="M516" i="21"/>
  <c r="M517" i="21"/>
  <c r="M518" i="21"/>
  <c r="M519" i="21"/>
  <c r="M520" i="21"/>
  <c r="M521" i="21"/>
  <c r="M522" i="21"/>
  <c r="M523" i="21"/>
  <c r="M524" i="21"/>
  <c r="M525" i="21"/>
  <c r="M526" i="21"/>
  <c r="M527" i="21"/>
  <c r="M528" i="21"/>
  <c r="M529" i="21"/>
  <c r="M530" i="21"/>
  <c r="M531" i="21"/>
  <c r="M532" i="21"/>
  <c r="M533" i="21"/>
  <c r="M534" i="21"/>
  <c r="M535" i="21"/>
  <c r="M536" i="21"/>
  <c r="M537" i="21"/>
  <c r="M538" i="21"/>
  <c r="M539" i="21"/>
  <c r="M540" i="21"/>
  <c r="M541" i="21"/>
  <c r="M542" i="21"/>
  <c r="M543" i="21"/>
  <c r="M544" i="21"/>
  <c r="M545" i="21"/>
  <c r="M546" i="21"/>
  <c r="M547" i="21"/>
  <c r="M548" i="21"/>
  <c r="M549" i="21"/>
  <c r="M550" i="21"/>
  <c r="M551" i="21"/>
  <c r="M552" i="21"/>
  <c r="M553" i="21"/>
  <c r="M554" i="21"/>
  <c r="M555" i="21"/>
  <c r="M556" i="21"/>
  <c r="M557" i="21"/>
  <c r="M558" i="21"/>
  <c r="M559" i="21"/>
  <c r="M560" i="21"/>
  <c r="M561" i="21"/>
  <c r="M562" i="21"/>
  <c r="M563" i="21"/>
  <c r="M564" i="21"/>
  <c r="M565" i="21"/>
  <c r="M566" i="21"/>
  <c r="M567" i="21"/>
  <c r="M568" i="21"/>
  <c r="M569" i="21"/>
  <c r="M570" i="21"/>
  <c r="M571" i="21"/>
  <c r="M572" i="21"/>
  <c r="M573" i="21"/>
  <c r="M574" i="21"/>
  <c r="M575" i="21"/>
  <c r="M576" i="21"/>
  <c r="M577" i="21"/>
  <c r="M578" i="21"/>
  <c r="M579" i="21"/>
  <c r="M580" i="21"/>
  <c r="M581" i="21"/>
  <c r="M582" i="21"/>
  <c r="M583" i="21"/>
  <c r="M584" i="21"/>
  <c r="M585" i="21"/>
  <c r="M586" i="21"/>
  <c r="M587" i="21"/>
  <c r="M588" i="21"/>
  <c r="M589" i="21"/>
  <c r="M590" i="21"/>
  <c r="M591" i="21"/>
  <c r="M592" i="21"/>
  <c r="M593" i="21"/>
  <c r="M594" i="21"/>
  <c r="M595" i="21"/>
  <c r="M596" i="21"/>
  <c r="M597" i="21"/>
  <c r="M598" i="21"/>
  <c r="M599" i="21"/>
  <c r="M600" i="21"/>
  <c r="M601" i="21"/>
  <c r="M602" i="21"/>
  <c r="M603" i="21"/>
  <c r="M604" i="21"/>
  <c r="M605" i="21"/>
  <c r="M606" i="21"/>
  <c r="M607" i="21"/>
  <c r="M508" i="21"/>
  <c r="M609" i="21"/>
  <c r="M610" i="21"/>
  <c r="M611" i="21"/>
  <c r="M612" i="21"/>
  <c r="M613" i="21"/>
  <c r="M614" i="21"/>
  <c r="M615" i="21"/>
  <c r="M616" i="21"/>
  <c r="M617" i="21"/>
  <c r="M618" i="21"/>
  <c r="M619" i="21"/>
  <c r="M620" i="21"/>
  <c r="M621" i="21"/>
  <c r="M622" i="21"/>
  <c r="M623" i="21"/>
  <c r="M624" i="21"/>
  <c r="M625" i="21"/>
  <c r="M626" i="21"/>
  <c r="M627" i="21"/>
  <c r="M628" i="21"/>
  <c r="M629" i="21"/>
  <c r="M630" i="21"/>
  <c r="M631" i="21"/>
  <c r="M632" i="21"/>
  <c r="M633" i="21"/>
  <c r="M634" i="21"/>
  <c r="M635" i="21"/>
  <c r="M636" i="21"/>
  <c r="M637" i="21"/>
  <c r="M638" i="21"/>
  <c r="M639" i="21"/>
  <c r="M640" i="21"/>
  <c r="M641" i="21"/>
  <c r="M642" i="21"/>
  <c r="M643" i="21"/>
  <c r="M644" i="21"/>
  <c r="M645" i="21"/>
  <c r="M646" i="21"/>
  <c r="M647" i="21"/>
  <c r="M648" i="21"/>
  <c r="M649" i="21"/>
  <c r="M650" i="21"/>
  <c r="M651" i="21"/>
  <c r="M652" i="21"/>
  <c r="M653" i="21"/>
  <c r="M654" i="21"/>
  <c r="M655" i="21"/>
  <c r="M656" i="21"/>
  <c r="M657" i="21"/>
  <c r="M658" i="21"/>
  <c r="M659" i="21"/>
  <c r="M660" i="21"/>
  <c r="M661" i="21"/>
  <c r="M662" i="21"/>
  <c r="M663" i="21"/>
  <c r="M664" i="21"/>
  <c r="M665" i="21"/>
  <c r="M666" i="21"/>
  <c r="M667" i="21"/>
  <c r="M668" i="21"/>
  <c r="M669" i="21"/>
  <c r="M670" i="21"/>
  <c r="M671" i="21"/>
  <c r="M672" i="21"/>
  <c r="M673" i="21"/>
  <c r="M674" i="21"/>
  <c r="M675" i="21"/>
  <c r="M676" i="21"/>
  <c r="M677" i="21"/>
  <c r="M678" i="21"/>
  <c r="M679" i="21"/>
  <c r="M680" i="21"/>
  <c r="M681" i="21"/>
  <c r="M682" i="21"/>
  <c r="M683" i="21"/>
  <c r="M684" i="21"/>
  <c r="M685" i="21"/>
  <c r="M686" i="21"/>
  <c r="M687" i="21"/>
  <c r="M688" i="21"/>
  <c r="M689" i="21"/>
  <c r="M690" i="21"/>
  <c r="M691" i="21"/>
  <c r="M692" i="21"/>
  <c r="M693" i="21"/>
  <c r="M694" i="21"/>
  <c r="M695" i="21"/>
  <c r="M696" i="21"/>
  <c r="M697" i="21"/>
  <c r="M698" i="21"/>
  <c r="M699" i="21"/>
  <c r="M700" i="21"/>
  <c r="M701" i="21"/>
  <c r="M702" i="21"/>
  <c r="M703" i="21"/>
  <c r="M704" i="21"/>
  <c r="M705" i="21"/>
  <c r="M706" i="21"/>
  <c r="M707" i="21"/>
  <c r="M608" i="21"/>
  <c r="M709" i="21"/>
  <c r="M710" i="21"/>
  <c r="M711" i="21"/>
  <c r="M712" i="21"/>
  <c r="M713" i="21"/>
  <c r="M714" i="21"/>
  <c r="M715" i="21"/>
  <c r="M716" i="21"/>
  <c r="M717" i="21"/>
  <c r="M718" i="21"/>
  <c r="M719" i="21"/>
  <c r="M720" i="21"/>
  <c r="M721" i="21"/>
  <c r="M722" i="21"/>
  <c r="M723" i="21"/>
  <c r="M724" i="21"/>
  <c r="M725" i="21"/>
  <c r="M726" i="21"/>
  <c r="M727" i="21"/>
  <c r="M728" i="21"/>
  <c r="M729" i="21"/>
  <c r="M730" i="21"/>
  <c r="M731" i="21"/>
  <c r="M732" i="21"/>
  <c r="M733" i="21"/>
  <c r="M734" i="21"/>
  <c r="M735" i="21"/>
  <c r="M736" i="21"/>
  <c r="M737" i="21"/>
  <c r="M738" i="21"/>
  <c r="M739" i="21"/>
  <c r="M740" i="21"/>
  <c r="M741" i="21"/>
  <c r="M742" i="21"/>
  <c r="M743" i="21"/>
  <c r="M744" i="21"/>
  <c r="M745" i="21"/>
  <c r="M746" i="21"/>
  <c r="M747" i="21"/>
  <c r="M748" i="21"/>
  <c r="M749" i="21"/>
  <c r="M750" i="21"/>
  <c r="M751" i="21"/>
  <c r="M752" i="21"/>
  <c r="M753" i="21"/>
  <c r="M754" i="21"/>
  <c r="M755" i="21"/>
  <c r="M756" i="21"/>
  <c r="M757" i="21"/>
  <c r="M758" i="21"/>
  <c r="M759" i="21"/>
  <c r="M760" i="21"/>
  <c r="M761" i="21"/>
  <c r="M762" i="21"/>
  <c r="M763" i="21"/>
  <c r="M764" i="21"/>
  <c r="M765" i="21"/>
  <c r="M766" i="21"/>
  <c r="M767" i="21"/>
  <c r="M768" i="21"/>
  <c r="M769" i="21"/>
  <c r="M770" i="21"/>
  <c r="M771" i="21"/>
  <c r="M772" i="21"/>
  <c r="M773" i="21"/>
  <c r="M774" i="21"/>
  <c r="M775" i="21"/>
  <c r="M776" i="21"/>
  <c r="M777" i="21"/>
  <c r="M778" i="21"/>
  <c r="M779" i="21"/>
  <c r="M780" i="21"/>
  <c r="M781" i="21"/>
  <c r="M782" i="21"/>
  <c r="M783" i="21"/>
  <c r="M784" i="21"/>
  <c r="M785" i="21"/>
  <c r="M786" i="21"/>
  <c r="M787" i="21"/>
  <c r="M788" i="21"/>
  <c r="M789" i="21"/>
  <c r="M790" i="21"/>
  <c r="M791" i="21"/>
  <c r="M792" i="21"/>
  <c r="M793" i="21"/>
  <c r="M794" i="21"/>
  <c r="M795" i="21"/>
  <c r="M796" i="21"/>
  <c r="M797" i="21"/>
  <c r="M798" i="21"/>
  <c r="M799" i="21"/>
  <c r="M800" i="21"/>
  <c r="M801" i="21"/>
  <c r="M802" i="21"/>
  <c r="M803" i="21"/>
  <c r="M804" i="21"/>
  <c r="M805" i="21"/>
  <c r="M806" i="21"/>
  <c r="M807" i="21"/>
  <c r="M708" i="21"/>
  <c r="M6" i="21"/>
  <c r="V5" i="32"/>
  <c r="R5" i="32"/>
  <c r="U5" i="32"/>
  <c r="V6" i="32"/>
  <c r="R6" i="32"/>
  <c r="S6" i="32"/>
  <c r="U6" i="32"/>
  <c r="V7" i="32"/>
  <c r="R7" i="32"/>
  <c r="U7" i="32"/>
  <c r="V8" i="32"/>
  <c r="R8" i="32"/>
  <c r="U8" i="32"/>
  <c r="V9" i="32"/>
  <c r="R9" i="32"/>
  <c r="U9" i="32"/>
  <c r="V10" i="32"/>
  <c r="R10" i="32"/>
  <c r="U10" i="32"/>
  <c r="V11" i="32"/>
  <c r="R11" i="32"/>
  <c r="U11" i="32"/>
  <c r="V12" i="32"/>
  <c r="R12" i="32"/>
  <c r="U12" i="32"/>
  <c r="V13" i="32"/>
  <c r="R13" i="32"/>
  <c r="U13" i="32"/>
  <c r="V14" i="32"/>
  <c r="R14" i="32"/>
  <c r="U14" i="32"/>
  <c r="V15" i="32"/>
  <c r="R15" i="32"/>
  <c r="U15" i="32"/>
  <c r="V16" i="32"/>
  <c r="R16" i="32"/>
  <c r="U16" i="32"/>
  <c r="V17" i="32"/>
  <c r="R17" i="32"/>
  <c r="U17" i="32"/>
  <c r="V18" i="32"/>
  <c r="R18" i="32"/>
  <c r="U18" i="32"/>
  <c r="V19" i="32"/>
  <c r="R19" i="32"/>
  <c r="U19" i="32"/>
  <c r="V20" i="32"/>
  <c r="R20" i="32"/>
  <c r="U20" i="32"/>
  <c r="V21" i="32"/>
  <c r="R21" i="32"/>
  <c r="U21" i="32"/>
  <c r="V22" i="32"/>
  <c r="R22" i="32"/>
  <c r="U22" i="32"/>
  <c r="V23" i="32"/>
  <c r="R23" i="32"/>
  <c r="U23" i="32"/>
  <c r="V24" i="32"/>
  <c r="R24" i="32"/>
  <c r="U24" i="32"/>
  <c r="V25" i="32"/>
  <c r="R25" i="32"/>
  <c r="U25" i="32"/>
  <c r="V26" i="32"/>
  <c r="R26" i="32"/>
  <c r="U26" i="32"/>
  <c r="V27" i="32"/>
  <c r="R27" i="32"/>
  <c r="U27" i="32"/>
  <c r="V28" i="32"/>
  <c r="R28" i="32"/>
  <c r="U28" i="32"/>
  <c r="V29" i="32"/>
  <c r="R29" i="32"/>
  <c r="U29" i="32"/>
  <c r="V30" i="32"/>
  <c r="R30" i="32"/>
  <c r="U30" i="32"/>
  <c r="V31" i="32"/>
  <c r="R31" i="32"/>
  <c r="U31" i="32"/>
  <c r="V32" i="32"/>
  <c r="R32" i="32"/>
  <c r="U32" i="32"/>
  <c r="V33" i="32"/>
  <c r="R33" i="32"/>
  <c r="U33" i="32"/>
  <c r="V34" i="32"/>
  <c r="R34" i="32"/>
  <c r="U34" i="32"/>
  <c r="V35" i="32"/>
  <c r="R35" i="32"/>
  <c r="U35" i="32"/>
  <c r="V36" i="32"/>
  <c r="R36" i="32"/>
  <c r="U36" i="32"/>
  <c r="V37" i="32"/>
  <c r="R37" i="32"/>
  <c r="U37" i="32"/>
  <c r="V38" i="32"/>
  <c r="R38" i="32"/>
  <c r="U38" i="32"/>
  <c r="V39" i="32"/>
  <c r="R39" i="32"/>
  <c r="U39" i="32"/>
  <c r="V40" i="32"/>
  <c r="R40" i="32"/>
  <c r="U40" i="32"/>
  <c r="V41" i="32"/>
  <c r="R41" i="32"/>
  <c r="U41" i="32"/>
  <c r="V42" i="32"/>
  <c r="R42" i="32"/>
  <c r="U42" i="32"/>
  <c r="V43" i="32"/>
  <c r="R43" i="32"/>
  <c r="U43" i="32"/>
  <c r="V44" i="32"/>
  <c r="R44" i="32"/>
  <c r="U44" i="32"/>
  <c r="V45" i="32"/>
  <c r="R45" i="32"/>
  <c r="U45" i="32"/>
  <c r="V46" i="32"/>
  <c r="R46" i="32"/>
  <c r="U46" i="32"/>
  <c r="V47" i="32"/>
  <c r="R47" i="32"/>
  <c r="U47" i="32"/>
  <c r="V48" i="32"/>
  <c r="R48" i="32"/>
  <c r="U48" i="32"/>
  <c r="V49" i="32"/>
  <c r="R49" i="32"/>
  <c r="U49" i="32"/>
  <c r="V50" i="32"/>
  <c r="R50" i="32"/>
  <c r="U50" i="32"/>
  <c r="V51" i="32"/>
  <c r="R51" i="32"/>
  <c r="U51" i="32"/>
  <c r="V52" i="32"/>
  <c r="R52" i="32"/>
  <c r="U52" i="32"/>
  <c r="V53" i="32"/>
  <c r="R53" i="32"/>
  <c r="U53" i="32"/>
  <c r="V54" i="32"/>
  <c r="R54" i="32"/>
  <c r="U54" i="32"/>
  <c r="V55" i="32"/>
  <c r="R55" i="32"/>
  <c r="U55" i="32"/>
  <c r="V56" i="32"/>
  <c r="R56" i="32"/>
  <c r="U56" i="32"/>
  <c r="V57" i="32"/>
  <c r="R57" i="32"/>
  <c r="U57" i="32"/>
  <c r="V58" i="32"/>
  <c r="R58" i="32"/>
  <c r="U58" i="32"/>
  <c r="V59" i="32"/>
  <c r="R59" i="32"/>
  <c r="U59" i="32"/>
  <c r="V60" i="32"/>
  <c r="R60" i="32"/>
  <c r="U60" i="32"/>
  <c r="V61" i="32"/>
  <c r="R61" i="32"/>
  <c r="U61" i="32"/>
  <c r="V62" i="32"/>
  <c r="R62" i="32"/>
  <c r="U62" i="32"/>
  <c r="V63" i="32"/>
  <c r="R63" i="32"/>
  <c r="U63" i="32"/>
  <c r="V64" i="32"/>
  <c r="R64" i="32"/>
  <c r="U64" i="32"/>
  <c r="V65" i="32"/>
  <c r="R65" i="32"/>
  <c r="U65" i="32"/>
  <c r="V66" i="32"/>
  <c r="R66" i="32"/>
  <c r="U66" i="32"/>
  <c r="V67" i="32"/>
  <c r="R67" i="32"/>
  <c r="U67" i="32"/>
  <c r="V68" i="32"/>
  <c r="R68" i="32"/>
  <c r="U68" i="32"/>
  <c r="V69" i="32"/>
  <c r="R69" i="32"/>
  <c r="U69" i="32"/>
  <c r="V70" i="32"/>
  <c r="R70" i="32"/>
  <c r="U70" i="32"/>
  <c r="V71" i="32"/>
  <c r="R71" i="32"/>
  <c r="U71" i="32"/>
  <c r="V72" i="32"/>
  <c r="R72" i="32"/>
  <c r="U72" i="32"/>
  <c r="V73" i="32"/>
  <c r="R73" i="32"/>
  <c r="U73" i="32"/>
  <c r="V74" i="32"/>
  <c r="R74" i="32"/>
  <c r="U74" i="32"/>
  <c r="V75" i="32"/>
  <c r="R75" i="32"/>
  <c r="U75" i="32"/>
  <c r="V76" i="32"/>
  <c r="R76" i="32"/>
  <c r="U76" i="32"/>
  <c r="V77" i="32"/>
  <c r="R77" i="32"/>
  <c r="U77" i="32"/>
  <c r="V78" i="32"/>
  <c r="R78" i="32"/>
  <c r="U78" i="32"/>
  <c r="V79" i="32"/>
  <c r="R79" i="32"/>
  <c r="U79" i="32"/>
  <c r="V80" i="32"/>
  <c r="R80" i="32"/>
  <c r="U80" i="32"/>
  <c r="V81" i="32"/>
  <c r="R81" i="32"/>
  <c r="U81" i="32"/>
  <c r="V82" i="32"/>
  <c r="R82" i="32"/>
  <c r="U82" i="32"/>
  <c r="V83" i="32"/>
  <c r="R83" i="32"/>
  <c r="U83" i="32"/>
  <c r="V84" i="32"/>
  <c r="R84" i="32"/>
  <c r="U84" i="32"/>
  <c r="V85" i="32"/>
  <c r="R85" i="32"/>
  <c r="U85" i="32"/>
  <c r="V86" i="32"/>
  <c r="R86" i="32"/>
  <c r="U86" i="32"/>
  <c r="V87" i="32"/>
  <c r="R87" i="32"/>
  <c r="U87" i="32"/>
  <c r="V88" i="32"/>
  <c r="R88" i="32"/>
  <c r="U88" i="32"/>
  <c r="V89" i="32"/>
  <c r="R89" i="32"/>
  <c r="U89" i="32"/>
  <c r="V90" i="32"/>
  <c r="R90" i="32"/>
  <c r="U90" i="32"/>
  <c r="V91" i="32"/>
  <c r="R91" i="32"/>
  <c r="U91" i="32"/>
  <c r="V92" i="32"/>
  <c r="R92" i="32"/>
  <c r="U92" i="32"/>
  <c r="V93" i="32"/>
  <c r="R93" i="32"/>
  <c r="U93" i="32"/>
  <c r="V94" i="32"/>
  <c r="R94" i="32"/>
  <c r="U94" i="32"/>
  <c r="V95" i="32"/>
  <c r="R95" i="32"/>
  <c r="U95" i="32"/>
  <c r="V96" i="32"/>
  <c r="R96" i="32"/>
  <c r="U96" i="32"/>
  <c r="V97" i="32"/>
  <c r="R97" i="32"/>
  <c r="U97" i="32"/>
  <c r="V98" i="32"/>
  <c r="R98" i="32"/>
  <c r="U98" i="32"/>
  <c r="V99" i="32"/>
  <c r="R99" i="32"/>
  <c r="U99" i="32"/>
  <c r="V100" i="32"/>
  <c r="R100" i="32"/>
  <c r="U100" i="32"/>
  <c r="V101" i="32"/>
  <c r="R101" i="32"/>
  <c r="U101" i="32"/>
  <c r="V102" i="32"/>
  <c r="R102" i="32"/>
  <c r="U102" i="32"/>
  <c r="V103" i="32"/>
  <c r="R103" i="32"/>
  <c r="U103" i="32"/>
  <c r="V104" i="32"/>
  <c r="R104" i="32"/>
  <c r="U104" i="32"/>
  <c r="V105" i="32"/>
  <c r="R105" i="32"/>
  <c r="U105" i="32"/>
  <c r="V106" i="32"/>
  <c r="R106" i="32"/>
  <c r="U106" i="32"/>
  <c r="V107" i="32"/>
  <c r="R107" i="32"/>
  <c r="U107" i="32"/>
  <c r="V108" i="32"/>
  <c r="R108" i="32"/>
  <c r="U108" i="32"/>
  <c r="V109" i="32"/>
  <c r="R109" i="32"/>
  <c r="U109" i="32"/>
  <c r="V110" i="32"/>
  <c r="R110" i="32"/>
  <c r="U110" i="32"/>
  <c r="V111" i="32"/>
  <c r="R111" i="32"/>
  <c r="U111" i="32"/>
  <c r="V112" i="32"/>
  <c r="R112" i="32"/>
  <c r="U112" i="32"/>
  <c r="V113" i="32"/>
  <c r="R113" i="32"/>
  <c r="U113" i="32"/>
  <c r="V114" i="32"/>
  <c r="R114" i="32"/>
  <c r="U114" i="32"/>
  <c r="V115" i="32"/>
  <c r="R115" i="32"/>
  <c r="U115" i="32"/>
  <c r="V116" i="32"/>
  <c r="R116" i="32"/>
  <c r="U116" i="32"/>
  <c r="V117" i="32"/>
  <c r="R117" i="32"/>
  <c r="U117" i="32"/>
  <c r="V118" i="32"/>
  <c r="R118" i="32"/>
  <c r="U118" i="32"/>
  <c r="V119" i="32"/>
  <c r="R119" i="32"/>
  <c r="U119" i="32"/>
  <c r="V120" i="32"/>
  <c r="R120" i="32"/>
  <c r="U120" i="32"/>
  <c r="V121" i="32"/>
  <c r="R121" i="32"/>
  <c r="U121" i="32"/>
  <c r="V122" i="32"/>
  <c r="R122" i="32"/>
  <c r="U122" i="32"/>
  <c r="V123" i="32"/>
  <c r="R123" i="32"/>
  <c r="U123" i="32"/>
  <c r="V124" i="32"/>
  <c r="R124" i="32"/>
  <c r="U124" i="32"/>
  <c r="V125" i="32"/>
  <c r="R125" i="32"/>
  <c r="U125" i="32"/>
  <c r="V126" i="32"/>
  <c r="R126" i="32"/>
  <c r="U126" i="32"/>
  <c r="V127" i="32"/>
  <c r="R127" i="32"/>
  <c r="U127" i="32"/>
  <c r="V128" i="32"/>
  <c r="R128" i="32"/>
  <c r="U128" i="32"/>
  <c r="V129" i="32"/>
  <c r="R129" i="32"/>
  <c r="U129" i="32"/>
  <c r="V130" i="32"/>
  <c r="R130" i="32"/>
  <c r="U130" i="32"/>
  <c r="V131" i="32"/>
  <c r="R131" i="32"/>
  <c r="U131" i="32"/>
  <c r="V132" i="32"/>
  <c r="R132" i="32"/>
  <c r="U132" i="32"/>
  <c r="V133" i="32"/>
  <c r="R133" i="32"/>
  <c r="U133" i="32"/>
  <c r="V134" i="32"/>
  <c r="R134" i="32"/>
  <c r="U134" i="32"/>
  <c r="V135" i="32"/>
  <c r="R135" i="32"/>
  <c r="U135" i="32"/>
  <c r="V136" i="32"/>
  <c r="R136" i="32"/>
  <c r="U136" i="32"/>
  <c r="V137" i="32"/>
  <c r="R137" i="32"/>
  <c r="U137" i="32"/>
  <c r="V138" i="32"/>
  <c r="R138" i="32"/>
  <c r="U138" i="32"/>
  <c r="V139" i="32"/>
  <c r="R139" i="32"/>
  <c r="U139" i="32"/>
  <c r="V140" i="32"/>
  <c r="R140" i="32"/>
  <c r="U140" i="32"/>
  <c r="V141" i="32"/>
  <c r="R141" i="32"/>
  <c r="U141" i="32"/>
  <c r="V142" i="32"/>
  <c r="R142" i="32"/>
  <c r="U142" i="32"/>
  <c r="V143" i="32"/>
  <c r="R143" i="32"/>
  <c r="U143" i="32"/>
  <c r="V144" i="32"/>
  <c r="R144" i="32"/>
  <c r="U144" i="32"/>
  <c r="V145" i="32"/>
  <c r="R145" i="32"/>
  <c r="U145" i="32"/>
  <c r="V146" i="32"/>
  <c r="R146" i="32"/>
  <c r="U146" i="32"/>
  <c r="V147" i="32"/>
  <c r="R147" i="32"/>
  <c r="U147" i="32"/>
  <c r="V148" i="32"/>
  <c r="R148" i="32"/>
  <c r="U148" i="32"/>
  <c r="V149" i="32"/>
  <c r="R149" i="32"/>
  <c r="U149" i="32"/>
  <c r="V150" i="32"/>
  <c r="R150" i="32"/>
  <c r="U150" i="32"/>
  <c r="V151" i="32"/>
  <c r="R151" i="32"/>
  <c r="U151" i="32"/>
  <c r="V152" i="32"/>
  <c r="R152" i="32"/>
  <c r="U152" i="32"/>
  <c r="V153" i="32"/>
  <c r="R153" i="32"/>
  <c r="U153" i="32"/>
  <c r="V154" i="32"/>
  <c r="R154" i="32"/>
  <c r="U154" i="32"/>
  <c r="V155" i="32"/>
  <c r="R155" i="32"/>
  <c r="U155" i="32"/>
  <c r="V156" i="32"/>
  <c r="R156" i="32"/>
  <c r="U156" i="32"/>
  <c r="V157" i="32"/>
  <c r="R157" i="32"/>
  <c r="U157" i="32"/>
  <c r="V158" i="32"/>
  <c r="R158" i="32"/>
  <c r="U158" i="32"/>
  <c r="V159" i="32"/>
  <c r="R159" i="32"/>
  <c r="U159" i="32"/>
  <c r="V160" i="32"/>
  <c r="R160" i="32"/>
  <c r="U160" i="32"/>
  <c r="V161" i="32"/>
  <c r="R161" i="32"/>
  <c r="U161" i="32"/>
  <c r="V162" i="32"/>
  <c r="R162" i="32"/>
  <c r="U162" i="32"/>
  <c r="V163" i="32"/>
  <c r="R163" i="32"/>
  <c r="U163" i="32"/>
  <c r="V164" i="32"/>
  <c r="R164" i="32"/>
  <c r="U164" i="32"/>
  <c r="V165" i="32"/>
  <c r="R165" i="32"/>
  <c r="U165" i="32"/>
  <c r="V166" i="32"/>
  <c r="R166" i="32"/>
  <c r="U166" i="32"/>
  <c r="V167" i="32"/>
  <c r="R167" i="32"/>
  <c r="U167" i="32"/>
  <c r="V168" i="32"/>
  <c r="R168" i="32"/>
  <c r="U168" i="32"/>
  <c r="V169" i="32"/>
  <c r="R169" i="32"/>
  <c r="U169" i="32"/>
  <c r="V170" i="32"/>
  <c r="R170" i="32"/>
  <c r="U170" i="32"/>
  <c r="V171" i="32"/>
  <c r="R171" i="32"/>
  <c r="U171" i="32"/>
  <c r="V172" i="32"/>
  <c r="R172" i="32"/>
  <c r="U172" i="32"/>
  <c r="V173" i="32"/>
  <c r="R173" i="32"/>
  <c r="U173" i="32"/>
  <c r="V174" i="32"/>
  <c r="R174" i="32"/>
  <c r="U174" i="32"/>
  <c r="V175" i="32"/>
  <c r="R175" i="32"/>
  <c r="U175" i="32"/>
  <c r="V176" i="32"/>
  <c r="R176" i="32"/>
  <c r="U176" i="32"/>
  <c r="V177" i="32"/>
  <c r="R177" i="32"/>
  <c r="U177" i="32"/>
  <c r="V178" i="32"/>
  <c r="R178" i="32"/>
  <c r="U178" i="32"/>
  <c r="V179" i="32"/>
  <c r="R179" i="32"/>
  <c r="U179" i="32"/>
  <c r="V180" i="32"/>
  <c r="R180" i="32"/>
  <c r="U180" i="32"/>
  <c r="V181" i="32"/>
  <c r="R181" i="32"/>
  <c r="U181" i="32"/>
  <c r="V182" i="32"/>
  <c r="R182" i="32"/>
  <c r="U182" i="32"/>
  <c r="V183" i="32"/>
  <c r="R183" i="32"/>
  <c r="U183" i="32"/>
  <c r="V184" i="32"/>
  <c r="R184" i="32"/>
  <c r="U184" i="32"/>
  <c r="V185" i="32"/>
  <c r="R185" i="32"/>
  <c r="U185" i="32"/>
  <c r="V186" i="32"/>
  <c r="R186" i="32"/>
  <c r="U186" i="32"/>
  <c r="V187" i="32"/>
  <c r="R187" i="32"/>
  <c r="U187" i="32"/>
  <c r="V188" i="32"/>
  <c r="R188" i="32"/>
  <c r="U188" i="32"/>
  <c r="V189" i="32"/>
  <c r="R189" i="32"/>
  <c r="U189" i="32"/>
  <c r="V190" i="32"/>
  <c r="R190" i="32"/>
  <c r="U190" i="32"/>
  <c r="V191" i="32"/>
  <c r="R191" i="32"/>
  <c r="U191" i="32"/>
  <c r="V192" i="32"/>
  <c r="R192" i="32"/>
  <c r="U192" i="32"/>
  <c r="V193" i="32"/>
  <c r="R193" i="32"/>
  <c r="U193" i="32"/>
  <c r="V194" i="32"/>
  <c r="R194" i="32"/>
  <c r="U194" i="32"/>
  <c r="V195" i="32"/>
  <c r="R195" i="32"/>
  <c r="U195" i="32"/>
  <c r="V196" i="32"/>
  <c r="R196" i="32"/>
  <c r="U196" i="32"/>
  <c r="V197" i="32"/>
  <c r="R197" i="32"/>
  <c r="U197" i="32"/>
  <c r="V198" i="32"/>
  <c r="R198" i="32"/>
  <c r="U198" i="32"/>
  <c r="V199" i="32"/>
  <c r="R199" i="32"/>
  <c r="U199" i="32"/>
  <c r="V200" i="32"/>
  <c r="R200" i="32"/>
  <c r="U200" i="32"/>
  <c r="V201" i="32"/>
  <c r="R201" i="32"/>
  <c r="U201" i="32"/>
  <c r="V202" i="32"/>
  <c r="R202" i="32"/>
  <c r="U202" i="32"/>
  <c r="V203" i="32"/>
  <c r="R203" i="32"/>
  <c r="U203" i="32"/>
  <c r="V204" i="32"/>
  <c r="R204" i="32"/>
  <c r="U204" i="32"/>
  <c r="V205" i="32"/>
  <c r="R205" i="32"/>
  <c r="U205" i="32"/>
  <c r="V206" i="32"/>
  <c r="R206" i="32"/>
  <c r="U206" i="32"/>
  <c r="V207" i="32"/>
  <c r="R207" i="32"/>
  <c r="U207" i="32"/>
  <c r="V208" i="32"/>
  <c r="R208" i="32"/>
  <c r="U208" i="32"/>
  <c r="V209" i="32"/>
  <c r="R209" i="32"/>
  <c r="U209" i="32"/>
  <c r="V210" i="32"/>
  <c r="R210" i="32"/>
  <c r="U210" i="32"/>
  <c r="V211" i="32"/>
  <c r="R211" i="32"/>
  <c r="U211" i="32"/>
  <c r="V212" i="32"/>
  <c r="R212" i="32"/>
  <c r="U212" i="32"/>
  <c r="V213" i="32"/>
  <c r="R213" i="32"/>
  <c r="U213" i="32"/>
  <c r="V214" i="32"/>
  <c r="R214" i="32"/>
  <c r="U214" i="32"/>
  <c r="V215" i="32"/>
  <c r="R215" i="32"/>
  <c r="U215" i="32"/>
  <c r="V216" i="32"/>
  <c r="R216" i="32"/>
  <c r="U216" i="32"/>
  <c r="V217" i="32"/>
  <c r="R217" i="32"/>
  <c r="U217" i="32"/>
  <c r="V218" i="32"/>
  <c r="R218" i="32"/>
  <c r="U218" i="32"/>
  <c r="V219" i="32"/>
  <c r="R219" i="32"/>
  <c r="U219" i="32"/>
  <c r="V220" i="32"/>
  <c r="R220" i="32"/>
  <c r="U220" i="32"/>
  <c r="V221" i="32"/>
  <c r="R221" i="32"/>
  <c r="U221" i="32"/>
  <c r="V222" i="32"/>
  <c r="R222" i="32"/>
  <c r="U222" i="32"/>
  <c r="V223" i="32"/>
  <c r="R223" i="32"/>
  <c r="U223" i="32"/>
  <c r="V224" i="32"/>
  <c r="R224" i="32"/>
  <c r="U224" i="32"/>
  <c r="V225" i="32"/>
  <c r="R225" i="32"/>
  <c r="U225" i="32"/>
  <c r="V226" i="32"/>
  <c r="R226" i="32"/>
  <c r="U226" i="32"/>
  <c r="V227" i="32"/>
  <c r="R227" i="32"/>
  <c r="U227" i="32"/>
  <c r="V228" i="32"/>
  <c r="R228" i="32"/>
  <c r="U228" i="32"/>
  <c r="V229" i="32"/>
  <c r="R229" i="32"/>
  <c r="U229" i="32"/>
  <c r="V230" i="32"/>
  <c r="R230" i="32"/>
  <c r="U230" i="32"/>
  <c r="V231" i="32"/>
  <c r="R231" i="32"/>
  <c r="U231" i="32"/>
  <c r="V232" i="32"/>
  <c r="R232" i="32"/>
  <c r="U232" i="32"/>
  <c r="V233" i="32"/>
  <c r="R233" i="32"/>
  <c r="U233" i="32"/>
  <c r="V234" i="32"/>
  <c r="R234" i="32"/>
  <c r="U234" i="32"/>
  <c r="V235" i="32"/>
  <c r="R235" i="32"/>
  <c r="U235" i="32"/>
  <c r="V236" i="32"/>
  <c r="R236" i="32"/>
  <c r="U236" i="32"/>
  <c r="V237" i="32"/>
  <c r="R237" i="32"/>
  <c r="U237" i="32"/>
  <c r="V238" i="32"/>
  <c r="R238" i="32"/>
  <c r="U238" i="32"/>
  <c r="V239" i="32"/>
  <c r="R239" i="32"/>
  <c r="U239" i="32"/>
  <c r="V240" i="32"/>
  <c r="R240" i="32"/>
  <c r="U240" i="32"/>
  <c r="V241" i="32"/>
  <c r="R241" i="32"/>
  <c r="U241" i="32"/>
  <c r="V242" i="32"/>
  <c r="R242" i="32"/>
  <c r="U242" i="32"/>
  <c r="V243" i="32"/>
  <c r="R243" i="32"/>
  <c r="U243" i="32"/>
  <c r="V244" i="32"/>
  <c r="R244" i="32"/>
  <c r="U244" i="32"/>
  <c r="V245" i="32"/>
  <c r="R245" i="32"/>
  <c r="U245" i="32"/>
  <c r="V246" i="32"/>
  <c r="R246" i="32"/>
  <c r="U246" i="32"/>
  <c r="V247" i="32"/>
  <c r="R247" i="32"/>
  <c r="U247" i="32"/>
  <c r="V248" i="32"/>
  <c r="R248" i="32"/>
  <c r="U248" i="32"/>
  <c r="V249" i="32"/>
  <c r="R249" i="32"/>
  <c r="U249" i="32"/>
  <c r="V250" i="32"/>
  <c r="R250" i="32"/>
  <c r="U250" i="32"/>
  <c r="V251" i="32"/>
  <c r="R251" i="32"/>
  <c r="U251" i="32"/>
  <c r="V252" i="32"/>
  <c r="R252" i="32"/>
  <c r="U252" i="32"/>
  <c r="V253" i="32"/>
  <c r="R253" i="32"/>
  <c r="U253" i="32"/>
  <c r="V254" i="32"/>
  <c r="R254" i="32"/>
  <c r="U254" i="32"/>
  <c r="V255" i="32"/>
  <c r="R255" i="32"/>
  <c r="U255" i="32"/>
  <c r="V256" i="32"/>
  <c r="R256" i="32"/>
  <c r="U256" i="32"/>
  <c r="V257" i="32"/>
  <c r="R257" i="32"/>
  <c r="U257" i="32"/>
  <c r="V258" i="32"/>
  <c r="R258" i="32"/>
  <c r="U258" i="32"/>
  <c r="V259" i="32"/>
  <c r="R259" i="32"/>
  <c r="U259" i="32"/>
  <c r="V260" i="32"/>
  <c r="R260" i="32"/>
  <c r="U260" i="32"/>
  <c r="V261" i="32"/>
  <c r="R261" i="32"/>
  <c r="U261" i="32"/>
  <c r="V262" i="32"/>
  <c r="R262" i="32"/>
  <c r="U262" i="32"/>
  <c r="V263" i="32"/>
  <c r="R263" i="32"/>
  <c r="U263" i="32"/>
  <c r="V264" i="32"/>
  <c r="R264" i="32"/>
  <c r="U264" i="32"/>
  <c r="V265" i="32"/>
  <c r="R265" i="32"/>
  <c r="U265" i="32"/>
  <c r="V266" i="32"/>
  <c r="R266" i="32"/>
  <c r="U266" i="32"/>
  <c r="V267" i="32"/>
  <c r="R267" i="32"/>
  <c r="U267" i="32"/>
  <c r="V268" i="32"/>
  <c r="R268" i="32"/>
  <c r="U268" i="32"/>
  <c r="V269" i="32"/>
  <c r="R269" i="32"/>
  <c r="U269" i="32"/>
  <c r="V270" i="32"/>
  <c r="R270" i="32"/>
  <c r="U270" i="32"/>
  <c r="V271" i="32"/>
  <c r="R271" i="32"/>
  <c r="U271" i="32"/>
  <c r="V272" i="32"/>
  <c r="R272" i="32"/>
  <c r="U272" i="32"/>
  <c r="V273" i="32"/>
  <c r="R273" i="32"/>
  <c r="U273" i="32"/>
  <c r="V274" i="32"/>
  <c r="R274" i="32"/>
  <c r="U274" i="32"/>
  <c r="V275" i="32"/>
  <c r="R275" i="32"/>
  <c r="U275" i="32"/>
  <c r="V276" i="32"/>
  <c r="R276" i="32"/>
  <c r="U276" i="32"/>
  <c r="V277" i="32"/>
  <c r="R277" i="32"/>
  <c r="U277" i="32"/>
  <c r="V278" i="32"/>
  <c r="R278" i="32"/>
  <c r="U278" i="32"/>
  <c r="V279" i="32"/>
  <c r="R279" i="32"/>
  <c r="U279" i="32"/>
  <c r="V280" i="32"/>
  <c r="R280" i="32"/>
  <c r="U280" i="32"/>
  <c r="V281" i="32"/>
  <c r="R281" i="32"/>
  <c r="U281" i="32"/>
  <c r="V282" i="32"/>
  <c r="R282" i="32"/>
  <c r="U282" i="32"/>
  <c r="V283" i="32"/>
  <c r="R283" i="32"/>
  <c r="U283" i="32"/>
  <c r="V284" i="32"/>
  <c r="R284" i="32"/>
  <c r="U284" i="32"/>
  <c r="V285" i="32"/>
  <c r="R285" i="32"/>
  <c r="U285" i="32"/>
  <c r="V286" i="32"/>
  <c r="R286" i="32"/>
  <c r="U286" i="32"/>
  <c r="V287" i="32"/>
  <c r="R287" i="32"/>
  <c r="U287" i="32"/>
  <c r="V288" i="32"/>
  <c r="R288" i="32"/>
  <c r="U288" i="32"/>
  <c r="V289" i="32"/>
  <c r="R289" i="32"/>
  <c r="U289" i="32"/>
  <c r="V290" i="32"/>
  <c r="R290" i="32"/>
  <c r="U290" i="32"/>
  <c r="V291" i="32"/>
  <c r="R291" i="32"/>
  <c r="U291" i="32"/>
  <c r="V292" i="32"/>
  <c r="R292" i="32"/>
  <c r="U292" i="32"/>
  <c r="V293" i="32"/>
  <c r="R293" i="32"/>
  <c r="U293" i="32"/>
  <c r="V294" i="32"/>
  <c r="R294" i="32"/>
  <c r="U294" i="32"/>
  <c r="V295" i="32"/>
  <c r="R295" i="32"/>
  <c r="U295" i="32"/>
  <c r="V296" i="32"/>
  <c r="R296" i="32"/>
  <c r="U296" i="32"/>
  <c r="V297" i="32"/>
  <c r="R297" i="32"/>
  <c r="U297" i="32"/>
  <c r="V298" i="32"/>
  <c r="R298" i="32"/>
  <c r="U298" i="32"/>
  <c r="V299" i="32"/>
  <c r="R299" i="32"/>
  <c r="U299" i="32"/>
  <c r="V300" i="32"/>
  <c r="R300" i="32"/>
  <c r="U300" i="32"/>
  <c r="V301" i="32"/>
  <c r="R301" i="32"/>
  <c r="U301" i="32"/>
  <c r="V302" i="32"/>
  <c r="R302" i="32"/>
  <c r="U302" i="32"/>
  <c r="V303" i="32"/>
  <c r="R303" i="32"/>
  <c r="U303" i="32"/>
  <c r="V304" i="32"/>
  <c r="R304" i="32"/>
  <c r="U304" i="32"/>
  <c r="V305" i="32"/>
  <c r="R305" i="32"/>
  <c r="U305" i="32"/>
  <c r="V306" i="32"/>
  <c r="R306" i="32"/>
  <c r="U306" i="32"/>
  <c r="V307" i="32"/>
  <c r="R307" i="32"/>
  <c r="U307" i="32"/>
  <c r="V308" i="32"/>
  <c r="R308" i="32"/>
  <c r="U308" i="32"/>
  <c r="V309" i="32"/>
  <c r="R309" i="32"/>
  <c r="U309" i="32"/>
  <c r="V310" i="32"/>
  <c r="R310" i="32"/>
  <c r="U310" i="32"/>
  <c r="V311" i="32"/>
  <c r="R311" i="32"/>
  <c r="U311" i="32"/>
  <c r="V312" i="32"/>
  <c r="R312" i="32"/>
  <c r="U312" i="32"/>
  <c r="V313" i="32"/>
  <c r="R313" i="32"/>
  <c r="U313" i="32"/>
  <c r="V314" i="32"/>
  <c r="R314" i="32"/>
  <c r="U314" i="32"/>
  <c r="V315" i="32"/>
  <c r="R315" i="32"/>
  <c r="U315" i="32"/>
  <c r="V316" i="32"/>
  <c r="R316" i="32"/>
  <c r="U316" i="32"/>
  <c r="V317" i="32"/>
  <c r="R317" i="32"/>
  <c r="U317" i="32"/>
  <c r="V318" i="32"/>
  <c r="R318" i="32"/>
  <c r="U318" i="32"/>
  <c r="V319" i="32"/>
  <c r="R319" i="32"/>
  <c r="U319" i="32"/>
  <c r="V320" i="32"/>
  <c r="R320" i="32"/>
  <c r="U320" i="32"/>
  <c r="V321" i="32"/>
  <c r="R321" i="32"/>
  <c r="U321" i="32"/>
  <c r="V322" i="32"/>
  <c r="R322" i="32"/>
  <c r="U322" i="32"/>
  <c r="V323" i="32"/>
  <c r="R323" i="32"/>
  <c r="U323" i="32"/>
  <c r="V324" i="32"/>
  <c r="R324" i="32"/>
  <c r="U324" i="32"/>
  <c r="V325" i="32"/>
  <c r="R325" i="32"/>
  <c r="U325" i="32"/>
  <c r="V326" i="32"/>
  <c r="R326" i="32"/>
  <c r="U326" i="32"/>
  <c r="V327" i="32"/>
  <c r="R327" i="32"/>
  <c r="U327" i="32"/>
  <c r="V328" i="32"/>
  <c r="R328" i="32"/>
  <c r="U328" i="32"/>
  <c r="V329" i="32"/>
  <c r="R329" i="32"/>
  <c r="U329" i="32"/>
  <c r="V330" i="32"/>
  <c r="R330" i="32"/>
  <c r="U330" i="32"/>
  <c r="V331" i="32"/>
  <c r="R331" i="32"/>
  <c r="U331" i="32"/>
  <c r="V332" i="32"/>
  <c r="R332" i="32"/>
  <c r="U332" i="32"/>
  <c r="V333" i="32"/>
  <c r="R333" i="32"/>
  <c r="U333" i="32"/>
  <c r="V334" i="32"/>
  <c r="R334" i="32"/>
  <c r="U334" i="32"/>
  <c r="V335" i="32"/>
  <c r="R335" i="32"/>
  <c r="U335" i="32"/>
  <c r="V336" i="32"/>
  <c r="R336" i="32"/>
  <c r="U336" i="32"/>
  <c r="V337" i="32"/>
  <c r="R337" i="32"/>
  <c r="U337" i="32"/>
  <c r="V338" i="32"/>
  <c r="R338" i="32"/>
  <c r="U338" i="32"/>
  <c r="V339" i="32"/>
  <c r="R339" i="32"/>
  <c r="U339" i="32"/>
  <c r="V340" i="32"/>
  <c r="R340" i="32"/>
  <c r="U340" i="32"/>
  <c r="V341" i="32"/>
  <c r="R341" i="32"/>
  <c r="U341" i="32"/>
  <c r="V342" i="32"/>
  <c r="R342" i="32"/>
  <c r="U342" i="32"/>
  <c r="V343" i="32"/>
  <c r="R343" i="32"/>
  <c r="U343" i="32"/>
  <c r="V344" i="32"/>
  <c r="R344" i="32"/>
  <c r="U344" i="32"/>
  <c r="V345" i="32"/>
  <c r="R345" i="32"/>
  <c r="U345" i="32"/>
  <c r="V346" i="32"/>
  <c r="R346" i="32"/>
  <c r="U346" i="32"/>
  <c r="V347" i="32"/>
  <c r="R347" i="32"/>
  <c r="U347" i="32"/>
  <c r="V348" i="32"/>
  <c r="R348" i="32"/>
  <c r="U348" i="32"/>
  <c r="V349" i="32"/>
  <c r="R349" i="32"/>
  <c r="U349" i="32"/>
  <c r="V350" i="32"/>
  <c r="R350" i="32"/>
  <c r="U350" i="32"/>
  <c r="V351" i="32"/>
  <c r="R351" i="32"/>
  <c r="U351" i="32"/>
  <c r="V352" i="32"/>
  <c r="R352" i="32"/>
  <c r="U352" i="32"/>
  <c r="V353" i="32"/>
  <c r="R353" i="32"/>
  <c r="U353" i="32"/>
  <c r="V354" i="32"/>
  <c r="R354" i="32"/>
  <c r="U354" i="32"/>
  <c r="V355" i="32"/>
  <c r="R355" i="32"/>
  <c r="U355" i="32"/>
  <c r="V356" i="32"/>
  <c r="R356" i="32"/>
  <c r="U356" i="32"/>
  <c r="V357" i="32"/>
  <c r="R357" i="32"/>
  <c r="U357" i="32"/>
  <c r="V358" i="32"/>
  <c r="R358" i="32"/>
  <c r="U358" i="32"/>
  <c r="V359" i="32"/>
  <c r="R359" i="32"/>
  <c r="U359" i="32"/>
  <c r="V360" i="32"/>
  <c r="R360" i="32"/>
  <c r="U360" i="32"/>
  <c r="V361" i="32"/>
  <c r="R361" i="32"/>
  <c r="U361" i="32"/>
  <c r="V362" i="32"/>
  <c r="R362" i="32"/>
  <c r="U362" i="32"/>
  <c r="V363" i="32"/>
  <c r="R363" i="32"/>
  <c r="U363" i="32"/>
  <c r="V364" i="32"/>
  <c r="R364" i="32"/>
  <c r="U364" i="32"/>
  <c r="V365" i="32"/>
  <c r="R365" i="32"/>
  <c r="U365" i="32"/>
  <c r="V366" i="32"/>
  <c r="R366" i="32"/>
  <c r="U366" i="32"/>
  <c r="V367" i="32"/>
  <c r="R367" i="32"/>
  <c r="U367" i="32"/>
  <c r="V368" i="32"/>
  <c r="R368" i="32"/>
  <c r="U368" i="32"/>
  <c r="V369" i="32"/>
  <c r="R369" i="32"/>
  <c r="U369" i="32"/>
  <c r="V370" i="32"/>
  <c r="R370" i="32"/>
  <c r="U370" i="32"/>
  <c r="V371" i="32"/>
  <c r="R371" i="32"/>
  <c r="U371" i="32"/>
  <c r="V372" i="32"/>
  <c r="R372" i="32"/>
  <c r="U372" i="32"/>
  <c r="V373" i="32"/>
  <c r="R373" i="32"/>
  <c r="U373" i="32"/>
  <c r="V374" i="32"/>
  <c r="R374" i="32"/>
  <c r="U374" i="32"/>
  <c r="V375" i="32"/>
  <c r="R375" i="32"/>
  <c r="U375" i="32"/>
  <c r="V376" i="32"/>
  <c r="R376" i="32"/>
  <c r="U376" i="32"/>
  <c r="V377" i="32"/>
  <c r="R377" i="32"/>
  <c r="U377" i="32"/>
  <c r="V378" i="32"/>
  <c r="R378" i="32"/>
  <c r="U378" i="32"/>
  <c r="V379" i="32"/>
  <c r="R379" i="32"/>
  <c r="U379" i="32"/>
  <c r="V380" i="32"/>
  <c r="R380" i="32"/>
  <c r="U380" i="32"/>
  <c r="V381" i="32"/>
  <c r="R381" i="32"/>
  <c r="U381" i="32"/>
  <c r="V382" i="32"/>
  <c r="R382" i="32"/>
  <c r="U382" i="32"/>
  <c r="V383" i="32"/>
  <c r="R383" i="32"/>
  <c r="U383" i="32"/>
  <c r="V384" i="32"/>
  <c r="R384" i="32"/>
  <c r="U384" i="32"/>
  <c r="V385" i="32"/>
  <c r="R385" i="32"/>
  <c r="U385" i="32"/>
  <c r="V386" i="32"/>
  <c r="R386" i="32"/>
  <c r="U386" i="32"/>
  <c r="V387" i="32"/>
  <c r="R387" i="32"/>
  <c r="U387" i="32"/>
  <c r="V388" i="32"/>
  <c r="R388" i="32"/>
  <c r="U388" i="32"/>
  <c r="V389" i="32"/>
  <c r="R389" i="32"/>
  <c r="U389" i="32"/>
  <c r="V390" i="32"/>
  <c r="R390" i="32"/>
  <c r="U390" i="32"/>
  <c r="V391" i="32"/>
  <c r="R391" i="32"/>
  <c r="U391" i="32"/>
  <c r="V392" i="32"/>
  <c r="R392" i="32"/>
  <c r="U392" i="32"/>
  <c r="V393" i="32"/>
  <c r="R393" i="32"/>
  <c r="U393" i="32"/>
  <c r="V394" i="32"/>
  <c r="R394" i="32"/>
  <c r="U394" i="32"/>
  <c r="V395" i="32"/>
  <c r="R395" i="32"/>
  <c r="U395" i="32"/>
  <c r="V396" i="32"/>
  <c r="R396" i="32"/>
  <c r="U396" i="32"/>
  <c r="V397" i="32"/>
  <c r="R397" i="32"/>
  <c r="U397" i="32"/>
  <c r="V398" i="32"/>
  <c r="R398" i="32"/>
  <c r="U398" i="32"/>
  <c r="V399" i="32"/>
  <c r="R399" i="32"/>
  <c r="U399" i="32"/>
  <c r="V400" i="32"/>
  <c r="R400" i="32"/>
  <c r="U400" i="32"/>
  <c r="V401" i="32"/>
  <c r="R401" i="32"/>
  <c r="U401" i="32"/>
  <c r="V402" i="32"/>
  <c r="R402" i="32"/>
  <c r="U402" i="32"/>
  <c r="V403" i="32"/>
  <c r="R403" i="32"/>
  <c r="U403" i="32"/>
  <c r="V404" i="32"/>
  <c r="R404" i="32"/>
  <c r="U404" i="32"/>
  <c r="V405" i="32"/>
  <c r="R405" i="32"/>
  <c r="U405" i="32"/>
  <c r="V406" i="32"/>
  <c r="R406" i="32"/>
  <c r="U406" i="32"/>
  <c r="V407" i="32"/>
  <c r="R407" i="32"/>
  <c r="U407" i="32"/>
  <c r="V408" i="32"/>
  <c r="R408" i="32"/>
  <c r="U408" i="32"/>
  <c r="V409" i="32"/>
  <c r="R409" i="32"/>
  <c r="U409" i="32"/>
  <c r="V410" i="32"/>
  <c r="R410" i="32"/>
  <c r="U410" i="32"/>
  <c r="V411" i="32"/>
  <c r="R411" i="32"/>
  <c r="U411" i="32"/>
  <c r="V412" i="32"/>
  <c r="R412" i="32"/>
  <c r="U412" i="32"/>
  <c r="V413" i="32"/>
  <c r="R413" i="32"/>
  <c r="U413" i="32"/>
  <c r="V414" i="32"/>
  <c r="R414" i="32"/>
  <c r="U414" i="32"/>
  <c r="V415" i="32"/>
  <c r="R415" i="32"/>
  <c r="U415" i="32"/>
  <c r="V416" i="32"/>
  <c r="R416" i="32"/>
  <c r="U416" i="32"/>
  <c r="V417" i="32"/>
  <c r="R417" i="32"/>
  <c r="U417" i="32"/>
  <c r="V418" i="32"/>
  <c r="R418" i="32"/>
  <c r="U418" i="32"/>
  <c r="V419" i="32"/>
  <c r="R419" i="32"/>
  <c r="U419" i="32"/>
  <c r="V420" i="32"/>
  <c r="R420" i="32"/>
  <c r="U420" i="32"/>
  <c r="V421" i="32"/>
  <c r="R421" i="32"/>
  <c r="U421" i="32"/>
  <c r="V422" i="32"/>
  <c r="R422" i="32"/>
  <c r="U422" i="32"/>
  <c r="V423" i="32"/>
  <c r="R423" i="32"/>
  <c r="U423" i="32"/>
  <c r="V424" i="32"/>
  <c r="R424" i="32"/>
  <c r="U424" i="32"/>
  <c r="V425" i="32"/>
  <c r="R425" i="32"/>
  <c r="U425" i="32"/>
  <c r="V426" i="32"/>
  <c r="R426" i="32"/>
  <c r="U426" i="32"/>
  <c r="V427" i="32"/>
  <c r="R427" i="32"/>
  <c r="U427" i="32"/>
  <c r="V428" i="32"/>
  <c r="R428" i="32"/>
  <c r="U428" i="32"/>
  <c r="V429" i="32"/>
  <c r="R429" i="32"/>
  <c r="U429" i="32"/>
  <c r="V430" i="32"/>
  <c r="R430" i="32"/>
  <c r="U430" i="32"/>
  <c r="V431" i="32"/>
  <c r="R431" i="32"/>
  <c r="U431" i="32"/>
  <c r="V432" i="32"/>
  <c r="R432" i="32"/>
  <c r="U432" i="32"/>
  <c r="V433" i="32"/>
  <c r="R433" i="32"/>
  <c r="U433" i="32"/>
  <c r="V434" i="32"/>
  <c r="R434" i="32"/>
  <c r="U434" i="32"/>
  <c r="V435" i="32"/>
  <c r="R435" i="32"/>
  <c r="U435" i="32"/>
  <c r="V436" i="32"/>
  <c r="R436" i="32"/>
  <c r="U436" i="32"/>
  <c r="V437" i="32"/>
  <c r="R437" i="32"/>
  <c r="U437" i="32"/>
  <c r="V438" i="32"/>
  <c r="R438" i="32"/>
  <c r="U438" i="32"/>
  <c r="V439" i="32"/>
  <c r="R439" i="32"/>
  <c r="U439" i="32"/>
  <c r="V440" i="32"/>
  <c r="R440" i="32"/>
  <c r="U440" i="32"/>
  <c r="V441" i="32"/>
  <c r="R441" i="32"/>
  <c r="U441" i="32"/>
  <c r="V442" i="32"/>
  <c r="R442" i="32"/>
  <c r="U442" i="32"/>
  <c r="V443" i="32"/>
  <c r="R443" i="32"/>
  <c r="U443" i="32"/>
  <c r="V444" i="32"/>
  <c r="R444" i="32"/>
  <c r="U444" i="32"/>
  <c r="V445" i="32"/>
  <c r="R445" i="32"/>
  <c r="U445" i="32"/>
  <c r="V446" i="32"/>
  <c r="R446" i="32"/>
  <c r="U446" i="32"/>
  <c r="V447" i="32"/>
  <c r="R447" i="32"/>
  <c r="U447" i="32"/>
  <c r="V448" i="32"/>
  <c r="R448" i="32"/>
  <c r="U448" i="32"/>
  <c r="V449" i="32"/>
  <c r="R449" i="32"/>
  <c r="U449" i="32"/>
  <c r="V450" i="32"/>
  <c r="R450" i="32"/>
  <c r="U450" i="32"/>
  <c r="V451" i="32"/>
  <c r="R451" i="32"/>
  <c r="U451" i="32"/>
  <c r="V452" i="32"/>
  <c r="R452" i="32"/>
  <c r="U452" i="32"/>
  <c r="V453" i="32"/>
  <c r="R453" i="32"/>
  <c r="U453" i="32"/>
  <c r="V454" i="32"/>
  <c r="R454" i="32"/>
  <c r="U454" i="32"/>
  <c r="V455" i="32"/>
  <c r="R455" i="32"/>
  <c r="U455" i="32"/>
  <c r="V456" i="32"/>
  <c r="R456" i="32"/>
  <c r="U456" i="32"/>
  <c r="V457" i="32"/>
  <c r="R457" i="32"/>
  <c r="U457" i="32"/>
  <c r="V458" i="32"/>
  <c r="R458" i="32"/>
  <c r="U458" i="32"/>
  <c r="V459" i="32"/>
  <c r="R459" i="32"/>
  <c r="U459" i="32"/>
  <c r="V460" i="32"/>
  <c r="R460" i="32"/>
  <c r="U460" i="32"/>
  <c r="V461" i="32"/>
  <c r="R461" i="32"/>
  <c r="U461" i="32"/>
  <c r="V462" i="32"/>
  <c r="R462" i="32"/>
  <c r="U462" i="32"/>
  <c r="V463" i="32"/>
  <c r="R463" i="32"/>
  <c r="U463" i="32"/>
  <c r="V464" i="32"/>
  <c r="R464" i="32"/>
  <c r="U464" i="32"/>
  <c r="V465" i="32"/>
  <c r="R465" i="32"/>
  <c r="U465" i="32"/>
  <c r="V466" i="32"/>
  <c r="R466" i="32"/>
  <c r="U466" i="32"/>
  <c r="V467" i="32"/>
  <c r="R467" i="32"/>
  <c r="U467" i="32"/>
  <c r="V468" i="32"/>
  <c r="R468" i="32"/>
  <c r="U468" i="32"/>
  <c r="V469" i="32"/>
  <c r="R469" i="32"/>
  <c r="U469" i="32"/>
  <c r="V470" i="32"/>
  <c r="R470" i="32"/>
  <c r="U470" i="32"/>
  <c r="V471" i="32"/>
  <c r="R471" i="32"/>
  <c r="U471" i="32"/>
  <c r="V472" i="32"/>
  <c r="R472" i="32"/>
  <c r="U472" i="32"/>
  <c r="V473" i="32"/>
  <c r="R473" i="32"/>
  <c r="U473" i="32"/>
  <c r="V474" i="32"/>
  <c r="R474" i="32"/>
  <c r="U474" i="32"/>
  <c r="V475" i="32"/>
  <c r="R475" i="32"/>
  <c r="U475" i="32"/>
  <c r="V476" i="32"/>
  <c r="R476" i="32"/>
  <c r="U476" i="32"/>
  <c r="V477" i="32"/>
  <c r="R477" i="32"/>
  <c r="U477" i="32"/>
  <c r="V478" i="32"/>
  <c r="R478" i="32"/>
  <c r="U478" i="32"/>
  <c r="V479" i="32"/>
  <c r="R479" i="32"/>
  <c r="U479" i="32"/>
  <c r="V480" i="32"/>
  <c r="R480" i="32"/>
  <c r="U480" i="32"/>
  <c r="V481" i="32"/>
  <c r="R481" i="32"/>
  <c r="U481" i="32"/>
  <c r="V482" i="32"/>
  <c r="R482" i="32"/>
  <c r="U482" i="32"/>
  <c r="V483" i="32"/>
  <c r="R483" i="32"/>
  <c r="U483" i="32"/>
  <c r="V484" i="32"/>
  <c r="R484" i="32"/>
  <c r="U484" i="32"/>
  <c r="V485" i="32"/>
  <c r="R485" i="32"/>
  <c r="U485" i="32"/>
  <c r="V486" i="32"/>
  <c r="R486" i="32"/>
  <c r="U486" i="32"/>
  <c r="V487" i="32"/>
  <c r="R487" i="32"/>
  <c r="U487" i="32"/>
  <c r="V488" i="32"/>
  <c r="R488" i="32"/>
  <c r="U488" i="32"/>
  <c r="V489" i="32"/>
  <c r="R489" i="32"/>
  <c r="U489" i="32"/>
  <c r="V490" i="32"/>
  <c r="R490" i="32"/>
  <c r="U490" i="32"/>
  <c r="V491" i="32"/>
  <c r="R491" i="32"/>
  <c r="U491" i="32"/>
  <c r="V492" i="32"/>
  <c r="R492" i="32"/>
  <c r="U492" i="32"/>
  <c r="V493" i="32"/>
  <c r="R493" i="32"/>
  <c r="U493" i="32"/>
  <c r="V494" i="32"/>
  <c r="R494" i="32"/>
  <c r="U494" i="32"/>
  <c r="V495" i="32"/>
  <c r="R495" i="32"/>
  <c r="U495" i="32"/>
  <c r="V496" i="32"/>
  <c r="R496" i="32"/>
  <c r="U496" i="32"/>
  <c r="V497" i="32"/>
  <c r="R497" i="32"/>
  <c r="U497" i="32"/>
  <c r="V498" i="32"/>
  <c r="R498" i="32"/>
  <c r="U498" i="32"/>
  <c r="V499" i="32"/>
  <c r="R499" i="32"/>
  <c r="U499" i="32"/>
  <c r="V500" i="32"/>
  <c r="R500" i="32"/>
  <c r="U500" i="32"/>
  <c r="V501" i="32"/>
  <c r="R501" i="32"/>
  <c r="U501" i="32"/>
  <c r="V502" i="32"/>
  <c r="R502" i="32"/>
  <c r="U502" i="32"/>
  <c r="V503" i="32"/>
  <c r="R503" i="32"/>
  <c r="U503" i="32"/>
  <c r="V504" i="32"/>
  <c r="R504" i="32"/>
  <c r="U504" i="32"/>
  <c r="V505" i="32"/>
  <c r="R505" i="32"/>
  <c r="U505" i="32"/>
  <c r="V506" i="32"/>
  <c r="R506" i="32"/>
  <c r="U506" i="32"/>
  <c r="V507" i="32"/>
  <c r="R507" i="32"/>
  <c r="U507" i="32"/>
  <c r="V508" i="32"/>
  <c r="R508" i="32"/>
  <c r="U508" i="32"/>
  <c r="V509" i="32"/>
  <c r="R509" i="32"/>
  <c r="U509" i="32"/>
  <c r="V510" i="32"/>
  <c r="R510" i="32"/>
  <c r="U510" i="32"/>
  <c r="V511" i="32"/>
  <c r="R511" i="32"/>
  <c r="U511" i="32"/>
  <c r="V512" i="32"/>
  <c r="R512" i="32"/>
  <c r="U512" i="32"/>
  <c r="V513" i="32"/>
  <c r="R513" i="32"/>
  <c r="U513" i="32"/>
  <c r="V514" i="32"/>
  <c r="R514" i="32"/>
  <c r="U514" i="32"/>
  <c r="V515" i="32"/>
  <c r="R515" i="32"/>
  <c r="U515" i="32"/>
  <c r="V516" i="32"/>
  <c r="R516" i="32"/>
  <c r="U516" i="32"/>
  <c r="V517" i="32"/>
  <c r="R517" i="32"/>
  <c r="U517" i="32"/>
  <c r="V518" i="32"/>
  <c r="R518" i="32"/>
  <c r="U518" i="32"/>
  <c r="V519" i="32"/>
  <c r="R519" i="32"/>
  <c r="U519" i="32"/>
  <c r="V520" i="32"/>
  <c r="R520" i="32"/>
  <c r="U520" i="32"/>
  <c r="V521" i="32"/>
  <c r="R521" i="32"/>
  <c r="U521" i="32"/>
  <c r="V522" i="32"/>
  <c r="R522" i="32"/>
  <c r="U522" i="32"/>
  <c r="V523" i="32"/>
  <c r="R523" i="32"/>
  <c r="U523" i="32"/>
  <c r="V524" i="32"/>
  <c r="R524" i="32"/>
  <c r="U524" i="32"/>
  <c r="V525" i="32"/>
  <c r="R525" i="32"/>
  <c r="U525" i="32"/>
  <c r="V526" i="32"/>
  <c r="R526" i="32"/>
  <c r="U526" i="32"/>
  <c r="V527" i="32"/>
  <c r="R527" i="32"/>
  <c r="U527" i="32"/>
  <c r="V528" i="32"/>
  <c r="R528" i="32"/>
  <c r="U528" i="32"/>
  <c r="V529" i="32"/>
  <c r="R529" i="32"/>
  <c r="U529" i="32"/>
  <c r="V530" i="32"/>
  <c r="R530" i="32"/>
  <c r="U530" i="32"/>
  <c r="V531" i="32"/>
  <c r="R531" i="32"/>
  <c r="U531" i="32"/>
  <c r="V532" i="32"/>
  <c r="R532" i="32"/>
  <c r="U532" i="32"/>
  <c r="V533" i="32"/>
  <c r="R533" i="32"/>
  <c r="U533" i="32"/>
  <c r="V534" i="32"/>
  <c r="R534" i="32"/>
  <c r="U534" i="32"/>
  <c r="V535" i="32"/>
  <c r="R535" i="32"/>
  <c r="U535" i="32"/>
  <c r="V536" i="32"/>
  <c r="R536" i="32"/>
  <c r="U536" i="32"/>
  <c r="V537" i="32"/>
  <c r="R537" i="32"/>
  <c r="U537" i="32"/>
  <c r="V538" i="32"/>
  <c r="R538" i="32"/>
  <c r="U538" i="32"/>
  <c r="V539" i="32"/>
  <c r="R539" i="32"/>
  <c r="U539" i="32"/>
  <c r="V540" i="32"/>
  <c r="R540" i="32"/>
  <c r="U540" i="32"/>
  <c r="V541" i="32"/>
  <c r="R541" i="32"/>
  <c r="U541" i="32"/>
  <c r="V542" i="32"/>
  <c r="R542" i="32"/>
  <c r="U542" i="32"/>
  <c r="V543" i="32"/>
  <c r="R543" i="32"/>
  <c r="U543" i="32"/>
  <c r="V544" i="32"/>
  <c r="R544" i="32"/>
  <c r="U544" i="32"/>
  <c r="V545" i="32"/>
  <c r="R545" i="32"/>
  <c r="U545" i="32"/>
  <c r="V546" i="32"/>
  <c r="R546" i="32"/>
  <c r="U546" i="32"/>
  <c r="V547" i="32"/>
  <c r="R547" i="32"/>
  <c r="U547" i="32"/>
  <c r="V548" i="32"/>
  <c r="R548" i="32"/>
  <c r="U548" i="32"/>
  <c r="V549" i="32"/>
  <c r="R549" i="32"/>
  <c r="U549" i="32"/>
  <c r="V550" i="32"/>
  <c r="R550" i="32"/>
  <c r="U550" i="32"/>
  <c r="V551" i="32"/>
  <c r="R551" i="32"/>
  <c r="U551" i="32"/>
  <c r="V552" i="32"/>
  <c r="R552" i="32"/>
  <c r="U552" i="32"/>
  <c r="V553" i="32"/>
  <c r="R553" i="32"/>
  <c r="U553" i="32"/>
  <c r="V554" i="32"/>
  <c r="R554" i="32"/>
  <c r="U554" i="32"/>
  <c r="V555" i="32"/>
  <c r="R555" i="32"/>
  <c r="U555" i="32"/>
  <c r="V556" i="32"/>
  <c r="R556" i="32"/>
  <c r="U556" i="32"/>
  <c r="V557" i="32"/>
  <c r="R557" i="32"/>
  <c r="U557" i="32"/>
  <c r="V558" i="32"/>
  <c r="R558" i="32"/>
  <c r="U558" i="32"/>
  <c r="V559" i="32"/>
  <c r="R559" i="32"/>
  <c r="U559" i="32"/>
  <c r="V560" i="32"/>
  <c r="R560" i="32"/>
  <c r="U560" i="32"/>
  <c r="V561" i="32"/>
  <c r="R561" i="32"/>
  <c r="U561" i="32"/>
  <c r="V562" i="32"/>
  <c r="R562" i="32"/>
  <c r="U562" i="32"/>
  <c r="V563" i="32"/>
  <c r="R563" i="32"/>
  <c r="U563" i="32"/>
  <c r="V564" i="32"/>
  <c r="R564" i="32"/>
  <c r="U564" i="32"/>
  <c r="V565" i="32"/>
  <c r="R565" i="32"/>
  <c r="U565" i="32"/>
  <c r="V566" i="32"/>
  <c r="R566" i="32"/>
  <c r="U566" i="32"/>
  <c r="V567" i="32"/>
  <c r="R567" i="32"/>
  <c r="U567" i="32"/>
  <c r="V568" i="32"/>
  <c r="R568" i="32"/>
  <c r="U568" i="32"/>
  <c r="V569" i="32"/>
  <c r="R569" i="32"/>
  <c r="U569" i="32"/>
  <c r="V570" i="32"/>
  <c r="R570" i="32"/>
  <c r="U570" i="32"/>
  <c r="V571" i="32"/>
  <c r="R571" i="32"/>
  <c r="U571" i="32"/>
  <c r="V572" i="32"/>
  <c r="R572" i="32"/>
  <c r="U572" i="32"/>
  <c r="V573" i="32"/>
  <c r="R573" i="32"/>
  <c r="U573" i="32"/>
  <c r="V574" i="32"/>
  <c r="R574" i="32"/>
  <c r="U574" i="32"/>
  <c r="V575" i="32"/>
  <c r="R575" i="32"/>
  <c r="U575" i="32"/>
  <c r="V576" i="32"/>
  <c r="R576" i="32"/>
  <c r="U576" i="32"/>
  <c r="V577" i="32"/>
  <c r="R577" i="32"/>
  <c r="U577" i="32"/>
  <c r="V578" i="32"/>
  <c r="R578" i="32"/>
  <c r="U578" i="32"/>
  <c r="V579" i="32"/>
  <c r="R579" i="32"/>
  <c r="U579" i="32"/>
  <c r="V580" i="32"/>
  <c r="R580" i="32"/>
  <c r="U580" i="32"/>
  <c r="V581" i="32"/>
  <c r="R581" i="32"/>
  <c r="U581" i="32"/>
  <c r="V582" i="32"/>
  <c r="R582" i="32"/>
  <c r="U582" i="32"/>
  <c r="V583" i="32"/>
  <c r="R583" i="32"/>
  <c r="U583" i="32"/>
  <c r="V584" i="32"/>
  <c r="R584" i="32"/>
  <c r="U584" i="32"/>
  <c r="V585" i="32"/>
  <c r="R585" i="32"/>
  <c r="U585" i="32"/>
  <c r="V586" i="32"/>
  <c r="R586" i="32"/>
  <c r="U586" i="32"/>
  <c r="V587" i="32"/>
  <c r="R587" i="32"/>
  <c r="U587" i="32"/>
  <c r="V588" i="32"/>
  <c r="R588" i="32"/>
  <c r="U588" i="32"/>
  <c r="V589" i="32"/>
  <c r="R589" i="32"/>
  <c r="U589" i="32"/>
  <c r="V590" i="32"/>
  <c r="R590" i="32"/>
  <c r="U590" i="32"/>
  <c r="V591" i="32"/>
  <c r="R591" i="32"/>
  <c r="U591" i="32"/>
  <c r="V592" i="32"/>
  <c r="R592" i="32"/>
  <c r="U592" i="32"/>
  <c r="V593" i="32"/>
  <c r="R593" i="32"/>
  <c r="U593" i="32"/>
  <c r="V594" i="32"/>
  <c r="R594" i="32"/>
  <c r="U594" i="32"/>
  <c r="V595" i="32"/>
  <c r="R595" i="32"/>
  <c r="U595" i="32"/>
  <c r="V596" i="32"/>
  <c r="R596" i="32"/>
  <c r="U596" i="32"/>
  <c r="V597" i="32"/>
  <c r="R597" i="32"/>
  <c r="U597" i="32"/>
  <c r="V598" i="32"/>
  <c r="R598" i="32"/>
  <c r="U598" i="32"/>
  <c r="V599" i="32"/>
  <c r="R599" i="32"/>
  <c r="U599" i="32"/>
  <c r="V600" i="32"/>
  <c r="R600" i="32"/>
  <c r="U600" i="32"/>
  <c r="V601" i="32"/>
  <c r="R601" i="32"/>
  <c r="U601" i="32"/>
  <c r="V602" i="32"/>
  <c r="R602" i="32"/>
  <c r="U602" i="32"/>
  <c r="V603" i="32"/>
  <c r="R603" i="32"/>
  <c r="U603" i="32"/>
  <c r="V604" i="32"/>
  <c r="R604" i="32"/>
  <c r="U604" i="32"/>
  <c r="V605" i="32"/>
  <c r="R605" i="32"/>
  <c r="U605" i="32"/>
  <c r="N9" i="21"/>
  <c r="N10" i="21"/>
  <c r="N11" i="21"/>
  <c r="N12" i="21"/>
  <c r="N13" i="21"/>
  <c r="N14" i="21"/>
  <c r="N15" i="21"/>
  <c r="N16" i="21"/>
  <c r="N17" i="21"/>
  <c r="N18" i="21"/>
  <c r="N19" i="21"/>
  <c r="N20" i="21"/>
  <c r="N21" i="21"/>
  <c r="N22" i="21"/>
  <c r="N23" i="21"/>
  <c r="N24" i="21"/>
  <c r="N25" i="21"/>
  <c r="N26" i="21"/>
  <c r="N27" i="21"/>
  <c r="N28" i="21"/>
  <c r="N29" i="21"/>
  <c r="N30" i="21"/>
  <c r="N31" i="21"/>
  <c r="N32" i="21"/>
  <c r="N33" i="21"/>
  <c r="N34" i="21"/>
  <c r="N35" i="21"/>
  <c r="N36" i="21"/>
  <c r="N37" i="21"/>
  <c r="N38" i="21"/>
  <c r="N39" i="21"/>
  <c r="N40" i="21"/>
  <c r="N41" i="21"/>
  <c r="N42" i="21"/>
  <c r="N43" i="21"/>
  <c r="N44" i="21"/>
  <c r="N45" i="21"/>
  <c r="N46" i="21"/>
  <c r="N47" i="21"/>
  <c r="N48" i="21"/>
  <c r="N49" i="21"/>
  <c r="N50" i="21"/>
  <c r="N51" i="21"/>
  <c r="N52" i="21"/>
  <c r="N53" i="21"/>
  <c r="N54" i="21"/>
  <c r="N55" i="21"/>
  <c r="N56" i="21"/>
  <c r="N57" i="21"/>
  <c r="N58" i="21"/>
  <c r="N59" i="21"/>
  <c r="N60" i="21"/>
  <c r="N61" i="21"/>
  <c r="N62" i="21"/>
  <c r="N63" i="21"/>
  <c r="N64" i="21"/>
  <c r="N65" i="21"/>
  <c r="N66" i="21"/>
  <c r="N67" i="21"/>
  <c r="N68" i="21"/>
  <c r="N69" i="21"/>
  <c r="N70" i="21"/>
  <c r="N71" i="21"/>
  <c r="N72" i="21"/>
  <c r="N73" i="21"/>
  <c r="N74" i="21"/>
  <c r="N75" i="21"/>
  <c r="N76" i="21"/>
  <c r="N77" i="21"/>
  <c r="N78" i="21"/>
  <c r="N79" i="21"/>
  <c r="N80" i="21"/>
  <c r="N81" i="21"/>
  <c r="N82" i="21"/>
  <c r="N83" i="21"/>
  <c r="N84" i="21"/>
  <c r="N85" i="21"/>
  <c r="N86" i="21"/>
  <c r="N87" i="21"/>
  <c r="N88" i="21"/>
  <c r="N89" i="21"/>
  <c r="N90" i="21"/>
  <c r="N91" i="21"/>
  <c r="N92" i="21"/>
  <c r="N93" i="21"/>
  <c r="N94" i="21"/>
  <c r="N95" i="21"/>
  <c r="N96" i="21"/>
  <c r="N97" i="21"/>
  <c r="N98" i="21"/>
  <c r="N99" i="21"/>
  <c r="N100" i="21"/>
  <c r="N101" i="21"/>
  <c r="N102" i="21"/>
  <c r="N103" i="21"/>
  <c r="N104" i="21"/>
  <c r="N105" i="21"/>
  <c r="N106" i="21"/>
  <c r="N107" i="21"/>
  <c r="N8" i="21"/>
  <c r="N109" i="21"/>
  <c r="N110" i="21"/>
  <c r="N111" i="21"/>
  <c r="N112" i="21"/>
  <c r="N113" i="21"/>
  <c r="N114" i="21"/>
  <c r="N115" i="21"/>
  <c r="N116" i="21"/>
  <c r="N117" i="21"/>
  <c r="N118" i="21"/>
  <c r="N119" i="21"/>
  <c r="N120" i="21"/>
  <c r="N121" i="21"/>
  <c r="N122" i="21"/>
  <c r="N123" i="21"/>
  <c r="N124" i="21"/>
  <c r="N125" i="21"/>
  <c r="N126" i="21"/>
  <c r="N127" i="21"/>
  <c r="N128" i="21"/>
  <c r="N129" i="21"/>
  <c r="N130" i="21"/>
  <c r="N131" i="21"/>
  <c r="N132" i="21"/>
  <c r="N133" i="21"/>
  <c r="N134" i="21"/>
  <c r="N135" i="21"/>
  <c r="N136" i="21"/>
  <c r="N137" i="21"/>
  <c r="N138" i="21"/>
  <c r="N139" i="21"/>
  <c r="N140" i="21"/>
  <c r="N141" i="21"/>
  <c r="N142" i="21"/>
  <c r="N143" i="21"/>
  <c r="N144" i="21"/>
  <c r="N145" i="21"/>
  <c r="N146" i="21"/>
  <c r="N147" i="21"/>
  <c r="N148" i="21"/>
  <c r="N149" i="21"/>
  <c r="N150" i="21"/>
  <c r="N151" i="21"/>
  <c r="N152" i="21"/>
  <c r="N153" i="21"/>
  <c r="N154" i="21"/>
  <c r="N155" i="21"/>
  <c r="N156" i="21"/>
  <c r="N157" i="21"/>
  <c r="N158" i="21"/>
  <c r="N159" i="21"/>
  <c r="N160" i="21"/>
  <c r="N161" i="21"/>
  <c r="N162" i="21"/>
  <c r="N163" i="21"/>
  <c r="N164" i="21"/>
  <c r="N165" i="21"/>
  <c r="N166" i="21"/>
  <c r="N167" i="21"/>
  <c r="N168" i="21"/>
  <c r="N169" i="21"/>
  <c r="N170" i="21"/>
  <c r="N171" i="21"/>
  <c r="N172" i="21"/>
  <c r="N173" i="21"/>
  <c r="N174" i="21"/>
  <c r="N175" i="21"/>
  <c r="N176" i="21"/>
  <c r="N177" i="21"/>
  <c r="N178" i="21"/>
  <c r="N179" i="21"/>
  <c r="N180" i="21"/>
  <c r="N181" i="21"/>
  <c r="N182" i="21"/>
  <c r="N183" i="21"/>
  <c r="N184" i="21"/>
  <c r="N185" i="21"/>
  <c r="N186" i="21"/>
  <c r="N187" i="21"/>
  <c r="N188" i="21"/>
  <c r="N189" i="21"/>
  <c r="N190" i="21"/>
  <c r="N191" i="21"/>
  <c r="N192" i="21"/>
  <c r="N193" i="21"/>
  <c r="N194" i="21"/>
  <c r="N195" i="21"/>
  <c r="N196" i="21"/>
  <c r="N197" i="21"/>
  <c r="N198" i="21"/>
  <c r="N199" i="21"/>
  <c r="N200" i="21"/>
  <c r="N201" i="21"/>
  <c r="N202" i="21"/>
  <c r="N203" i="21"/>
  <c r="N204" i="21"/>
  <c r="N205" i="21"/>
  <c r="N206" i="21"/>
  <c r="N207" i="21"/>
  <c r="N108" i="21"/>
  <c r="N209" i="21"/>
  <c r="N210" i="21"/>
  <c r="N211" i="21"/>
  <c r="N212" i="21"/>
  <c r="N213" i="21"/>
  <c r="N214" i="21"/>
  <c r="N215" i="21"/>
  <c r="N216" i="21"/>
  <c r="N217" i="21"/>
  <c r="N218" i="21"/>
  <c r="N219" i="21"/>
  <c r="N220" i="21"/>
  <c r="N221" i="21"/>
  <c r="N222" i="21"/>
  <c r="N223" i="21"/>
  <c r="N224" i="21"/>
  <c r="N225" i="21"/>
  <c r="N226" i="21"/>
  <c r="N227" i="21"/>
  <c r="N228" i="21"/>
  <c r="N229" i="21"/>
  <c r="N230" i="21"/>
  <c r="N231" i="21"/>
  <c r="N232" i="21"/>
  <c r="N233" i="21"/>
  <c r="N234" i="21"/>
  <c r="N235" i="21"/>
  <c r="N236" i="21"/>
  <c r="N237" i="21"/>
  <c r="N238" i="21"/>
  <c r="N239" i="21"/>
  <c r="N240" i="21"/>
  <c r="N241" i="21"/>
  <c r="N242" i="21"/>
  <c r="N243" i="21"/>
  <c r="N244" i="21"/>
  <c r="N245" i="21"/>
  <c r="N246" i="21"/>
  <c r="N247" i="21"/>
  <c r="N248" i="21"/>
  <c r="N249" i="21"/>
  <c r="N250" i="21"/>
  <c r="N251" i="21"/>
  <c r="N252" i="21"/>
  <c r="N253" i="21"/>
  <c r="N254" i="21"/>
  <c r="N255" i="21"/>
  <c r="N256" i="21"/>
  <c r="N257" i="21"/>
  <c r="N258" i="21"/>
  <c r="N259" i="21"/>
  <c r="N260" i="21"/>
  <c r="N261" i="21"/>
  <c r="N262" i="21"/>
  <c r="N263" i="21"/>
  <c r="N264" i="21"/>
  <c r="N265" i="21"/>
  <c r="N266" i="21"/>
  <c r="N267" i="21"/>
  <c r="N268" i="21"/>
  <c r="N269" i="21"/>
  <c r="N270" i="21"/>
  <c r="N271" i="21"/>
  <c r="N272" i="21"/>
  <c r="N273" i="21"/>
  <c r="N274" i="21"/>
  <c r="N275" i="21"/>
  <c r="N276" i="21"/>
  <c r="N277" i="21"/>
  <c r="N278" i="21"/>
  <c r="N279" i="21"/>
  <c r="N280" i="21"/>
  <c r="N281" i="21"/>
  <c r="N282" i="21"/>
  <c r="N283" i="21"/>
  <c r="N284" i="21"/>
  <c r="N285" i="21"/>
  <c r="N286" i="21"/>
  <c r="N287" i="21"/>
  <c r="N288" i="21"/>
  <c r="N289" i="21"/>
  <c r="N290" i="21"/>
  <c r="N291" i="21"/>
  <c r="N292" i="21"/>
  <c r="N293" i="21"/>
  <c r="N294" i="21"/>
  <c r="N295" i="21"/>
  <c r="N296" i="21"/>
  <c r="N297" i="21"/>
  <c r="N298" i="21"/>
  <c r="N299" i="21"/>
  <c r="N300" i="21"/>
  <c r="N301" i="21"/>
  <c r="N302" i="21"/>
  <c r="N303" i="21"/>
  <c r="N304" i="21"/>
  <c r="N305" i="21"/>
  <c r="N306" i="21"/>
  <c r="N307" i="21"/>
  <c r="N208" i="21"/>
  <c r="N309" i="21"/>
  <c r="N310" i="21"/>
  <c r="N311" i="21"/>
  <c r="N312" i="21"/>
  <c r="N313" i="21"/>
  <c r="N314" i="21"/>
  <c r="N315" i="21"/>
  <c r="N316" i="21"/>
  <c r="N317" i="21"/>
  <c r="N318" i="21"/>
  <c r="N319" i="21"/>
  <c r="N320" i="21"/>
  <c r="N321" i="21"/>
  <c r="N322" i="21"/>
  <c r="N323" i="21"/>
  <c r="N324" i="21"/>
  <c r="N325" i="21"/>
  <c r="N326" i="21"/>
  <c r="N327" i="21"/>
  <c r="N328" i="21"/>
  <c r="N329" i="21"/>
  <c r="N330" i="21"/>
  <c r="N331" i="21"/>
  <c r="N332" i="21"/>
  <c r="N333" i="21"/>
  <c r="N334" i="21"/>
  <c r="N335" i="21"/>
  <c r="N336" i="21"/>
  <c r="N337" i="21"/>
  <c r="N338" i="21"/>
  <c r="N339" i="21"/>
  <c r="N340" i="21"/>
  <c r="N341" i="21"/>
  <c r="N342" i="21"/>
  <c r="N343" i="21"/>
  <c r="N344" i="21"/>
  <c r="N345" i="21"/>
  <c r="N346" i="21"/>
  <c r="N347" i="21"/>
  <c r="N348" i="21"/>
  <c r="N349" i="21"/>
  <c r="N350" i="21"/>
  <c r="N351" i="21"/>
  <c r="N352" i="21"/>
  <c r="N353" i="21"/>
  <c r="N354" i="21"/>
  <c r="N355" i="21"/>
  <c r="N356" i="21"/>
  <c r="N357" i="21"/>
  <c r="N358" i="21"/>
  <c r="N359" i="21"/>
  <c r="N360" i="21"/>
  <c r="N361" i="21"/>
  <c r="N362" i="21"/>
  <c r="N363" i="21"/>
  <c r="N364" i="21"/>
  <c r="N365" i="21"/>
  <c r="N366" i="21"/>
  <c r="N367" i="21"/>
  <c r="N368" i="21"/>
  <c r="N369" i="21"/>
  <c r="N370" i="21"/>
  <c r="N371" i="21"/>
  <c r="N372" i="21"/>
  <c r="N373" i="21"/>
  <c r="N374" i="21"/>
  <c r="N375" i="21"/>
  <c r="N376" i="21"/>
  <c r="N377" i="21"/>
  <c r="N378" i="21"/>
  <c r="N379" i="21"/>
  <c r="N380" i="21"/>
  <c r="N381" i="21"/>
  <c r="N382" i="21"/>
  <c r="N383" i="21"/>
  <c r="N384" i="21"/>
  <c r="N385" i="21"/>
  <c r="N386" i="21"/>
  <c r="N387" i="21"/>
  <c r="N388" i="21"/>
  <c r="N389" i="21"/>
  <c r="N390" i="21"/>
  <c r="N391" i="21"/>
  <c r="N392" i="21"/>
  <c r="N393" i="21"/>
  <c r="N394" i="21"/>
  <c r="N395" i="21"/>
  <c r="N396" i="21"/>
  <c r="N397" i="21"/>
  <c r="N398" i="21"/>
  <c r="N399" i="21"/>
  <c r="N400" i="21"/>
  <c r="N401" i="21"/>
  <c r="N402" i="21"/>
  <c r="N403" i="21"/>
  <c r="N404" i="21"/>
  <c r="N405" i="21"/>
  <c r="N406" i="21"/>
  <c r="N407" i="21"/>
  <c r="N308" i="21"/>
  <c r="N409" i="21"/>
  <c r="N410" i="21"/>
  <c r="N411" i="21"/>
  <c r="N412" i="21"/>
  <c r="N413" i="21"/>
  <c r="N414" i="21"/>
  <c r="N415" i="21"/>
  <c r="N416" i="21"/>
  <c r="N417" i="21"/>
  <c r="N418" i="21"/>
  <c r="N419" i="21"/>
  <c r="N420" i="21"/>
  <c r="N421" i="21"/>
  <c r="N422" i="21"/>
  <c r="N423" i="21"/>
  <c r="N424" i="21"/>
  <c r="N425" i="21"/>
  <c r="N426" i="21"/>
  <c r="N427" i="21"/>
  <c r="N428" i="21"/>
  <c r="N429" i="21"/>
  <c r="N430" i="21"/>
  <c r="N431" i="21"/>
  <c r="N432" i="21"/>
  <c r="N433" i="21"/>
  <c r="N434" i="21"/>
  <c r="N435" i="21"/>
  <c r="N436" i="21"/>
  <c r="N437" i="21"/>
  <c r="N438" i="21"/>
  <c r="N439" i="21"/>
  <c r="N440" i="21"/>
  <c r="N441" i="21"/>
  <c r="N442" i="21"/>
  <c r="N443" i="21"/>
  <c r="N444" i="21"/>
  <c r="N445" i="21"/>
  <c r="N446" i="21"/>
  <c r="N447" i="21"/>
  <c r="N448" i="21"/>
  <c r="N449" i="21"/>
  <c r="N450" i="21"/>
  <c r="N451" i="21"/>
  <c r="N452" i="21"/>
  <c r="N453" i="21"/>
  <c r="N454" i="21"/>
  <c r="N455" i="21"/>
  <c r="N456" i="21"/>
  <c r="N457" i="21"/>
  <c r="N458" i="21"/>
  <c r="N459" i="21"/>
  <c r="N460" i="21"/>
  <c r="N461" i="21"/>
  <c r="N462" i="21"/>
  <c r="N463" i="21"/>
  <c r="N464" i="21"/>
  <c r="N465" i="21"/>
  <c r="N466" i="21"/>
  <c r="N467" i="21"/>
  <c r="N468" i="21"/>
  <c r="N469" i="21"/>
  <c r="N470" i="21"/>
  <c r="N471" i="21"/>
  <c r="N472" i="21"/>
  <c r="N473" i="21"/>
  <c r="N474" i="21"/>
  <c r="N475" i="21"/>
  <c r="N476" i="21"/>
  <c r="N477" i="21"/>
  <c r="N478" i="21"/>
  <c r="N479" i="21"/>
  <c r="N480" i="21"/>
  <c r="N481" i="21"/>
  <c r="N482" i="21"/>
  <c r="N483" i="21"/>
  <c r="N484" i="21"/>
  <c r="N485" i="21"/>
  <c r="N486" i="21"/>
  <c r="N487" i="21"/>
  <c r="N488" i="21"/>
  <c r="N489" i="21"/>
  <c r="N490" i="21"/>
  <c r="N491" i="21"/>
  <c r="N492" i="21"/>
  <c r="N493" i="21"/>
  <c r="N494" i="21"/>
  <c r="N495" i="21"/>
  <c r="N496" i="21"/>
  <c r="N497" i="21"/>
  <c r="N498" i="21"/>
  <c r="N499" i="21"/>
  <c r="N500" i="21"/>
  <c r="N501" i="21"/>
  <c r="N502" i="21"/>
  <c r="N503" i="21"/>
  <c r="N504" i="21"/>
  <c r="N505" i="21"/>
  <c r="N506" i="21"/>
  <c r="N507" i="21"/>
  <c r="N408" i="21"/>
  <c r="N509" i="21"/>
  <c r="N510" i="21"/>
  <c r="N511" i="21"/>
  <c r="N512" i="21"/>
  <c r="N513" i="21"/>
  <c r="N514" i="21"/>
  <c r="N515" i="21"/>
  <c r="N516" i="21"/>
  <c r="N517" i="21"/>
  <c r="N518" i="21"/>
  <c r="N519" i="21"/>
  <c r="N520" i="21"/>
  <c r="N521" i="21"/>
  <c r="N522" i="21"/>
  <c r="N523" i="21"/>
  <c r="N524" i="21"/>
  <c r="N525" i="21"/>
  <c r="N526" i="21"/>
  <c r="N527" i="21"/>
  <c r="N528" i="21"/>
  <c r="N529" i="21"/>
  <c r="N530" i="21"/>
  <c r="N531" i="21"/>
  <c r="N532" i="21"/>
  <c r="N533" i="21"/>
  <c r="N534" i="21"/>
  <c r="N535" i="21"/>
  <c r="N536" i="21"/>
  <c r="N537" i="21"/>
  <c r="N538" i="21"/>
  <c r="N539" i="21"/>
  <c r="N540" i="21"/>
  <c r="N541" i="21"/>
  <c r="N542" i="21"/>
  <c r="N543" i="21"/>
  <c r="N544" i="21"/>
  <c r="N545" i="21"/>
  <c r="N546" i="21"/>
  <c r="N547" i="21"/>
  <c r="N548" i="21"/>
  <c r="N549" i="21"/>
  <c r="N550" i="21"/>
  <c r="N551" i="21"/>
  <c r="N552" i="21"/>
  <c r="N553" i="21"/>
  <c r="N554" i="21"/>
  <c r="N555" i="21"/>
  <c r="N556" i="21"/>
  <c r="N557" i="21"/>
  <c r="N558" i="21"/>
  <c r="N559" i="21"/>
  <c r="N560" i="21"/>
  <c r="N561" i="21"/>
  <c r="N562" i="21"/>
  <c r="N563" i="21"/>
  <c r="N564" i="21"/>
  <c r="N565" i="21"/>
  <c r="N566" i="21"/>
  <c r="N567" i="21"/>
  <c r="N568" i="21"/>
  <c r="N569" i="21"/>
  <c r="N570" i="21"/>
  <c r="N571" i="21"/>
  <c r="N572" i="21"/>
  <c r="N573" i="21"/>
  <c r="N574" i="21"/>
  <c r="N575" i="21"/>
  <c r="N576" i="21"/>
  <c r="N577" i="21"/>
  <c r="N578" i="21"/>
  <c r="N579" i="21"/>
  <c r="N580" i="21"/>
  <c r="N581" i="21"/>
  <c r="N582" i="21"/>
  <c r="N583" i="21"/>
  <c r="N584" i="21"/>
  <c r="N585" i="21"/>
  <c r="N586" i="21"/>
  <c r="N587" i="21"/>
  <c r="N588" i="21"/>
  <c r="N589" i="21"/>
  <c r="N590" i="21"/>
  <c r="N591" i="21"/>
  <c r="N592" i="21"/>
  <c r="N593" i="21"/>
  <c r="N594" i="21"/>
  <c r="N595" i="21"/>
  <c r="N596" i="21"/>
  <c r="N597" i="21"/>
  <c r="N598" i="21"/>
  <c r="N599" i="21"/>
  <c r="N600" i="21"/>
  <c r="N601" i="21"/>
  <c r="N602" i="21"/>
  <c r="N603" i="21"/>
  <c r="N604" i="21"/>
  <c r="N605" i="21"/>
  <c r="N606" i="21"/>
  <c r="N607" i="21"/>
  <c r="N508" i="21"/>
  <c r="N609" i="21"/>
  <c r="N610" i="21"/>
  <c r="N611" i="21"/>
  <c r="N612" i="21"/>
  <c r="N613" i="21"/>
  <c r="N614" i="21"/>
  <c r="N615" i="21"/>
  <c r="N616" i="21"/>
  <c r="N617" i="21"/>
  <c r="N618" i="21"/>
  <c r="N619" i="21"/>
  <c r="N620" i="21"/>
  <c r="N621" i="21"/>
  <c r="N622" i="21"/>
  <c r="N623" i="21"/>
  <c r="N624" i="21"/>
  <c r="N625" i="21"/>
  <c r="N626" i="21"/>
  <c r="N627" i="21"/>
  <c r="N628" i="21"/>
  <c r="N629" i="21"/>
  <c r="N630" i="21"/>
  <c r="N631" i="21"/>
  <c r="N632" i="21"/>
  <c r="N633" i="21"/>
  <c r="N634" i="21"/>
  <c r="N635" i="21"/>
  <c r="N636" i="21"/>
  <c r="N637" i="21"/>
  <c r="N638" i="21"/>
  <c r="N639" i="21"/>
  <c r="N640" i="21"/>
  <c r="N641" i="21"/>
  <c r="N642" i="21"/>
  <c r="N643" i="21"/>
  <c r="N644" i="21"/>
  <c r="N645" i="21"/>
  <c r="N646" i="21"/>
  <c r="N647" i="21"/>
  <c r="N648" i="21"/>
  <c r="N649" i="21"/>
  <c r="N650" i="21"/>
  <c r="N651" i="21"/>
  <c r="N652" i="21"/>
  <c r="N653" i="21"/>
  <c r="N654" i="21"/>
  <c r="N655" i="21"/>
  <c r="N656" i="21"/>
  <c r="N657" i="21"/>
  <c r="N658" i="21"/>
  <c r="N659" i="21"/>
  <c r="N660" i="21"/>
  <c r="N661" i="21"/>
  <c r="N662" i="21"/>
  <c r="N663" i="21"/>
  <c r="N664" i="21"/>
  <c r="N665" i="21"/>
  <c r="N666" i="21"/>
  <c r="N667" i="21"/>
  <c r="N668" i="21"/>
  <c r="N669" i="21"/>
  <c r="N670" i="21"/>
  <c r="N671" i="21"/>
  <c r="N672" i="21"/>
  <c r="N673" i="21"/>
  <c r="N674" i="21"/>
  <c r="N675" i="21"/>
  <c r="N676" i="21"/>
  <c r="N677" i="21"/>
  <c r="N678" i="21"/>
  <c r="N679" i="21"/>
  <c r="N680" i="21"/>
  <c r="N681" i="21"/>
  <c r="N682" i="21"/>
  <c r="N683" i="21"/>
  <c r="N684" i="21"/>
  <c r="N685" i="21"/>
  <c r="N686" i="21"/>
  <c r="N687" i="21"/>
  <c r="N688" i="21"/>
  <c r="N689" i="21"/>
  <c r="N690" i="21"/>
  <c r="N691" i="21"/>
  <c r="N692" i="21"/>
  <c r="N693" i="21"/>
  <c r="N694" i="21"/>
  <c r="N695" i="21"/>
  <c r="N696" i="21"/>
  <c r="N697" i="21"/>
  <c r="N698" i="21"/>
  <c r="N699" i="21"/>
  <c r="N700" i="21"/>
  <c r="N701" i="21"/>
  <c r="N702" i="21"/>
  <c r="N703" i="21"/>
  <c r="N704" i="21"/>
  <c r="N705" i="21"/>
  <c r="N706" i="21"/>
  <c r="N707" i="21"/>
  <c r="N608" i="21"/>
  <c r="N709" i="21"/>
  <c r="N710" i="21"/>
  <c r="N711" i="21"/>
  <c r="N712" i="21"/>
  <c r="N713" i="21"/>
  <c r="N714" i="21"/>
  <c r="N715" i="21"/>
  <c r="N716" i="21"/>
  <c r="N717" i="21"/>
  <c r="N718" i="21"/>
  <c r="N719" i="21"/>
  <c r="N720" i="21"/>
  <c r="N721" i="21"/>
  <c r="N722" i="21"/>
  <c r="N723" i="21"/>
  <c r="N724" i="21"/>
  <c r="N725" i="21"/>
  <c r="N726" i="21"/>
  <c r="N727" i="21"/>
  <c r="N728" i="21"/>
  <c r="N729" i="21"/>
  <c r="N730" i="21"/>
  <c r="N731" i="21"/>
  <c r="N732" i="21"/>
  <c r="N733" i="21"/>
  <c r="N734" i="21"/>
  <c r="N735" i="21"/>
  <c r="N736" i="21"/>
  <c r="N737" i="21"/>
  <c r="N738" i="21"/>
  <c r="N739" i="21"/>
  <c r="N740" i="21"/>
  <c r="N741" i="21"/>
  <c r="N742" i="21"/>
  <c r="N743" i="21"/>
  <c r="N744" i="21"/>
  <c r="N745" i="21"/>
  <c r="N746" i="21"/>
  <c r="N747" i="21"/>
  <c r="N748" i="21"/>
  <c r="N749" i="21"/>
  <c r="N750" i="21"/>
  <c r="N751" i="21"/>
  <c r="N752" i="21"/>
  <c r="N753" i="21"/>
  <c r="N754" i="21"/>
  <c r="N755" i="21"/>
  <c r="N756" i="21"/>
  <c r="N757" i="21"/>
  <c r="N758" i="21"/>
  <c r="N759" i="21"/>
  <c r="N760" i="21"/>
  <c r="N761" i="21"/>
  <c r="N762" i="21"/>
  <c r="N763" i="21"/>
  <c r="N764" i="21"/>
  <c r="N765" i="21"/>
  <c r="N766" i="21"/>
  <c r="N767" i="21"/>
  <c r="N768" i="21"/>
  <c r="N769" i="21"/>
  <c r="N770" i="21"/>
  <c r="N771" i="21"/>
  <c r="N772" i="21"/>
  <c r="N773" i="21"/>
  <c r="N774" i="21"/>
  <c r="N775" i="21"/>
  <c r="N776" i="21"/>
  <c r="N777" i="21"/>
  <c r="N778" i="21"/>
  <c r="N779" i="21"/>
  <c r="N780" i="21"/>
  <c r="N781" i="21"/>
  <c r="N782" i="21"/>
  <c r="N783" i="21"/>
  <c r="N784" i="21"/>
  <c r="N785" i="21"/>
  <c r="N786" i="21"/>
  <c r="N787" i="21"/>
  <c r="N788" i="21"/>
  <c r="N789" i="21"/>
  <c r="N790" i="21"/>
  <c r="N791" i="21"/>
  <c r="N792" i="21"/>
  <c r="N793" i="21"/>
  <c r="N794" i="21"/>
  <c r="N795" i="21"/>
  <c r="N796" i="21"/>
  <c r="N797" i="21"/>
  <c r="N798" i="21"/>
  <c r="N799" i="21"/>
  <c r="N800" i="21"/>
  <c r="N801" i="21"/>
  <c r="N802" i="21"/>
  <c r="N803" i="21"/>
  <c r="N804" i="21"/>
  <c r="N805" i="21"/>
  <c r="N806" i="21"/>
  <c r="N807" i="21"/>
  <c r="N708" i="21"/>
  <c r="N6" i="21"/>
  <c r="V5" i="33"/>
  <c r="R5" i="33"/>
  <c r="U5" i="33"/>
  <c r="V6" i="33"/>
  <c r="R6" i="33"/>
  <c r="S6" i="33"/>
  <c r="U6" i="33"/>
  <c r="V7" i="33"/>
  <c r="R7" i="33"/>
  <c r="U7" i="33"/>
  <c r="V8" i="33"/>
  <c r="R8" i="33"/>
  <c r="U8" i="33"/>
  <c r="V9" i="33"/>
  <c r="R9" i="33"/>
  <c r="U9" i="33"/>
  <c r="V10" i="33"/>
  <c r="R10" i="33"/>
  <c r="U10" i="33"/>
  <c r="V11" i="33"/>
  <c r="R11" i="33"/>
  <c r="U11" i="33"/>
  <c r="V12" i="33"/>
  <c r="R12" i="33"/>
  <c r="U12" i="33"/>
  <c r="V13" i="33"/>
  <c r="R13" i="33"/>
  <c r="U13" i="33"/>
  <c r="V14" i="33"/>
  <c r="R14" i="33"/>
  <c r="U14" i="33"/>
  <c r="V15" i="33"/>
  <c r="R15" i="33"/>
  <c r="U15" i="33"/>
  <c r="V16" i="33"/>
  <c r="R16" i="33"/>
  <c r="U16" i="33"/>
  <c r="V17" i="33"/>
  <c r="R17" i="33"/>
  <c r="U17" i="33"/>
  <c r="V18" i="33"/>
  <c r="R18" i="33"/>
  <c r="U18" i="33"/>
  <c r="V19" i="33"/>
  <c r="R19" i="33"/>
  <c r="U19" i="33"/>
  <c r="V20" i="33"/>
  <c r="R20" i="33"/>
  <c r="U20" i="33"/>
  <c r="V21" i="33"/>
  <c r="R21" i="33"/>
  <c r="U21" i="33"/>
  <c r="V22" i="33"/>
  <c r="R22" i="33"/>
  <c r="U22" i="33"/>
  <c r="V23" i="33"/>
  <c r="R23" i="33"/>
  <c r="U23" i="33"/>
  <c r="V24" i="33"/>
  <c r="R24" i="33"/>
  <c r="U24" i="33"/>
  <c r="V25" i="33"/>
  <c r="R25" i="33"/>
  <c r="U25" i="33"/>
  <c r="V26" i="33"/>
  <c r="R26" i="33"/>
  <c r="U26" i="33"/>
  <c r="V27" i="33"/>
  <c r="R27" i="33"/>
  <c r="U27" i="33"/>
  <c r="V28" i="33"/>
  <c r="R28" i="33"/>
  <c r="U28" i="33"/>
  <c r="V29" i="33"/>
  <c r="R29" i="33"/>
  <c r="U29" i="33"/>
  <c r="V30" i="33"/>
  <c r="R30" i="33"/>
  <c r="U30" i="33"/>
  <c r="V31" i="33"/>
  <c r="R31" i="33"/>
  <c r="U31" i="33"/>
  <c r="V32" i="33"/>
  <c r="R32" i="33"/>
  <c r="U32" i="33"/>
  <c r="V33" i="33"/>
  <c r="R33" i="33"/>
  <c r="U33" i="33"/>
  <c r="V34" i="33"/>
  <c r="R34" i="33"/>
  <c r="U34" i="33"/>
  <c r="V35" i="33"/>
  <c r="R35" i="33"/>
  <c r="U35" i="33"/>
  <c r="V36" i="33"/>
  <c r="R36" i="33"/>
  <c r="U36" i="33"/>
  <c r="V37" i="33"/>
  <c r="R37" i="33"/>
  <c r="U37" i="33"/>
  <c r="V38" i="33"/>
  <c r="R38" i="33"/>
  <c r="U38" i="33"/>
  <c r="V39" i="33"/>
  <c r="R39" i="33"/>
  <c r="U39" i="33"/>
  <c r="V40" i="33"/>
  <c r="R40" i="33"/>
  <c r="U40" i="33"/>
  <c r="V41" i="33"/>
  <c r="R41" i="33"/>
  <c r="U41" i="33"/>
  <c r="V42" i="33"/>
  <c r="R42" i="33"/>
  <c r="U42" i="33"/>
  <c r="V43" i="33"/>
  <c r="R43" i="33"/>
  <c r="U43" i="33"/>
  <c r="V44" i="33"/>
  <c r="R44" i="33"/>
  <c r="U44" i="33"/>
  <c r="V45" i="33"/>
  <c r="R45" i="33"/>
  <c r="U45" i="33"/>
  <c r="V46" i="33"/>
  <c r="R46" i="33"/>
  <c r="U46" i="33"/>
  <c r="V47" i="33"/>
  <c r="R47" i="33"/>
  <c r="U47" i="33"/>
  <c r="V48" i="33"/>
  <c r="R48" i="33"/>
  <c r="U48" i="33"/>
  <c r="V49" i="33"/>
  <c r="R49" i="33"/>
  <c r="U49" i="33"/>
  <c r="V50" i="33"/>
  <c r="R50" i="33"/>
  <c r="U50" i="33"/>
  <c r="V51" i="33"/>
  <c r="R51" i="33"/>
  <c r="U51" i="33"/>
  <c r="V52" i="33"/>
  <c r="R52" i="33"/>
  <c r="U52" i="33"/>
  <c r="V53" i="33"/>
  <c r="R53" i="33"/>
  <c r="U53" i="33"/>
  <c r="V54" i="33"/>
  <c r="R54" i="33"/>
  <c r="U54" i="33"/>
  <c r="V55" i="33"/>
  <c r="R55" i="33"/>
  <c r="U55" i="33"/>
  <c r="V56" i="33"/>
  <c r="R56" i="33"/>
  <c r="U56" i="33"/>
  <c r="V57" i="33"/>
  <c r="R57" i="33"/>
  <c r="U57" i="33"/>
  <c r="V58" i="33"/>
  <c r="R58" i="33"/>
  <c r="U58" i="33"/>
  <c r="V59" i="33"/>
  <c r="R59" i="33"/>
  <c r="U59" i="33"/>
  <c r="V60" i="33"/>
  <c r="R60" i="33"/>
  <c r="U60" i="33"/>
  <c r="V61" i="33"/>
  <c r="R61" i="33"/>
  <c r="U61" i="33"/>
  <c r="V62" i="33"/>
  <c r="R62" i="33"/>
  <c r="U62" i="33"/>
  <c r="V63" i="33"/>
  <c r="R63" i="33"/>
  <c r="U63" i="33"/>
  <c r="V64" i="33"/>
  <c r="R64" i="33"/>
  <c r="U64" i="33"/>
  <c r="V65" i="33"/>
  <c r="R65" i="33"/>
  <c r="U65" i="33"/>
  <c r="V66" i="33"/>
  <c r="R66" i="33"/>
  <c r="U66" i="33"/>
  <c r="V67" i="33"/>
  <c r="R67" i="33"/>
  <c r="U67" i="33"/>
  <c r="V68" i="33"/>
  <c r="R68" i="33"/>
  <c r="U68" i="33"/>
  <c r="V69" i="33"/>
  <c r="R69" i="33"/>
  <c r="U69" i="33"/>
  <c r="V70" i="33"/>
  <c r="R70" i="33"/>
  <c r="U70" i="33"/>
  <c r="V71" i="33"/>
  <c r="R71" i="33"/>
  <c r="U71" i="33"/>
  <c r="V72" i="33"/>
  <c r="R72" i="33"/>
  <c r="U72" i="33"/>
  <c r="V73" i="33"/>
  <c r="R73" i="33"/>
  <c r="U73" i="33"/>
  <c r="V74" i="33"/>
  <c r="R74" i="33"/>
  <c r="U74" i="33"/>
  <c r="V75" i="33"/>
  <c r="R75" i="33"/>
  <c r="U75" i="33"/>
  <c r="V76" i="33"/>
  <c r="R76" i="33"/>
  <c r="U76" i="33"/>
  <c r="V77" i="33"/>
  <c r="R77" i="33"/>
  <c r="U77" i="33"/>
  <c r="V78" i="33"/>
  <c r="R78" i="33"/>
  <c r="U78" i="33"/>
  <c r="V79" i="33"/>
  <c r="R79" i="33"/>
  <c r="U79" i="33"/>
  <c r="V80" i="33"/>
  <c r="R80" i="33"/>
  <c r="U80" i="33"/>
  <c r="V81" i="33"/>
  <c r="R81" i="33"/>
  <c r="U81" i="33"/>
  <c r="V82" i="33"/>
  <c r="R82" i="33"/>
  <c r="U82" i="33"/>
  <c r="V83" i="33"/>
  <c r="R83" i="33"/>
  <c r="U83" i="33"/>
  <c r="V84" i="33"/>
  <c r="R84" i="33"/>
  <c r="U84" i="33"/>
  <c r="V85" i="33"/>
  <c r="R85" i="33"/>
  <c r="U85" i="33"/>
  <c r="V86" i="33"/>
  <c r="R86" i="33"/>
  <c r="U86" i="33"/>
  <c r="V87" i="33"/>
  <c r="R87" i="33"/>
  <c r="U87" i="33"/>
  <c r="V88" i="33"/>
  <c r="R88" i="33"/>
  <c r="U88" i="33"/>
  <c r="V89" i="33"/>
  <c r="R89" i="33"/>
  <c r="U89" i="33"/>
  <c r="V90" i="33"/>
  <c r="R90" i="33"/>
  <c r="U90" i="33"/>
  <c r="V91" i="33"/>
  <c r="R91" i="33"/>
  <c r="U91" i="33"/>
  <c r="V92" i="33"/>
  <c r="R92" i="33"/>
  <c r="U92" i="33"/>
  <c r="V93" i="33"/>
  <c r="R93" i="33"/>
  <c r="U93" i="33"/>
  <c r="V94" i="33"/>
  <c r="R94" i="33"/>
  <c r="U94" i="33"/>
  <c r="V95" i="33"/>
  <c r="R95" i="33"/>
  <c r="U95" i="33"/>
  <c r="V96" i="33"/>
  <c r="R96" i="33"/>
  <c r="U96" i="33"/>
  <c r="V97" i="33"/>
  <c r="R97" i="33"/>
  <c r="U97" i="33"/>
  <c r="V98" i="33"/>
  <c r="R98" i="33"/>
  <c r="U98" i="33"/>
  <c r="V99" i="33"/>
  <c r="R99" i="33"/>
  <c r="U99" i="33"/>
  <c r="V100" i="33"/>
  <c r="R100" i="33"/>
  <c r="U100" i="33"/>
  <c r="V101" i="33"/>
  <c r="R101" i="33"/>
  <c r="U101" i="33"/>
  <c r="V102" i="33"/>
  <c r="R102" i="33"/>
  <c r="U102" i="33"/>
  <c r="V103" i="33"/>
  <c r="R103" i="33"/>
  <c r="U103" i="33"/>
  <c r="V104" i="33"/>
  <c r="R104" i="33"/>
  <c r="U104" i="33"/>
  <c r="V105" i="33"/>
  <c r="R105" i="33"/>
  <c r="U105" i="33"/>
  <c r="V106" i="33"/>
  <c r="R106" i="33"/>
  <c r="U106" i="33"/>
  <c r="V107" i="33"/>
  <c r="R107" i="33"/>
  <c r="U107" i="33"/>
  <c r="V108" i="33"/>
  <c r="R108" i="33"/>
  <c r="U108" i="33"/>
  <c r="V109" i="33"/>
  <c r="R109" i="33"/>
  <c r="U109" i="33"/>
  <c r="V110" i="33"/>
  <c r="R110" i="33"/>
  <c r="U110" i="33"/>
  <c r="V111" i="33"/>
  <c r="R111" i="33"/>
  <c r="U111" i="33"/>
  <c r="V112" i="33"/>
  <c r="R112" i="33"/>
  <c r="U112" i="33"/>
  <c r="V113" i="33"/>
  <c r="R113" i="33"/>
  <c r="U113" i="33"/>
  <c r="V114" i="33"/>
  <c r="R114" i="33"/>
  <c r="U114" i="33"/>
  <c r="V115" i="33"/>
  <c r="R115" i="33"/>
  <c r="U115" i="33"/>
  <c r="V116" i="33"/>
  <c r="R116" i="33"/>
  <c r="U116" i="33"/>
  <c r="V117" i="33"/>
  <c r="R117" i="33"/>
  <c r="U117" i="33"/>
  <c r="V118" i="33"/>
  <c r="R118" i="33"/>
  <c r="U118" i="33"/>
  <c r="V119" i="33"/>
  <c r="R119" i="33"/>
  <c r="U119" i="33"/>
  <c r="V120" i="33"/>
  <c r="R120" i="33"/>
  <c r="U120" i="33"/>
  <c r="V121" i="33"/>
  <c r="R121" i="33"/>
  <c r="U121" i="33"/>
  <c r="V122" i="33"/>
  <c r="R122" i="33"/>
  <c r="U122" i="33"/>
  <c r="V123" i="33"/>
  <c r="R123" i="33"/>
  <c r="U123" i="33"/>
  <c r="V124" i="33"/>
  <c r="R124" i="33"/>
  <c r="U124" i="33"/>
  <c r="V125" i="33"/>
  <c r="R125" i="33"/>
  <c r="U125" i="33"/>
  <c r="V126" i="33"/>
  <c r="R126" i="33"/>
  <c r="U126" i="33"/>
  <c r="V127" i="33"/>
  <c r="R127" i="33"/>
  <c r="U127" i="33"/>
  <c r="V128" i="33"/>
  <c r="R128" i="33"/>
  <c r="U128" i="33"/>
  <c r="V129" i="33"/>
  <c r="R129" i="33"/>
  <c r="U129" i="33"/>
  <c r="V130" i="33"/>
  <c r="R130" i="33"/>
  <c r="U130" i="33"/>
  <c r="V131" i="33"/>
  <c r="R131" i="33"/>
  <c r="U131" i="33"/>
  <c r="V132" i="33"/>
  <c r="R132" i="33"/>
  <c r="U132" i="33"/>
  <c r="V133" i="33"/>
  <c r="R133" i="33"/>
  <c r="U133" i="33"/>
  <c r="V134" i="33"/>
  <c r="R134" i="33"/>
  <c r="U134" i="33"/>
  <c r="V135" i="33"/>
  <c r="R135" i="33"/>
  <c r="U135" i="33"/>
  <c r="V136" i="33"/>
  <c r="R136" i="33"/>
  <c r="U136" i="33"/>
  <c r="V137" i="33"/>
  <c r="R137" i="33"/>
  <c r="U137" i="33"/>
  <c r="V138" i="33"/>
  <c r="R138" i="33"/>
  <c r="U138" i="33"/>
  <c r="V139" i="33"/>
  <c r="R139" i="33"/>
  <c r="U139" i="33"/>
  <c r="V140" i="33"/>
  <c r="R140" i="33"/>
  <c r="U140" i="33"/>
  <c r="V141" i="33"/>
  <c r="R141" i="33"/>
  <c r="U141" i="33"/>
  <c r="V142" i="33"/>
  <c r="R142" i="33"/>
  <c r="U142" i="33"/>
  <c r="V143" i="33"/>
  <c r="R143" i="33"/>
  <c r="U143" i="33"/>
  <c r="V144" i="33"/>
  <c r="R144" i="33"/>
  <c r="U144" i="33"/>
  <c r="V145" i="33"/>
  <c r="R145" i="33"/>
  <c r="U145" i="33"/>
  <c r="V146" i="33"/>
  <c r="R146" i="33"/>
  <c r="U146" i="33"/>
  <c r="V147" i="33"/>
  <c r="R147" i="33"/>
  <c r="U147" i="33"/>
  <c r="V148" i="33"/>
  <c r="R148" i="33"/>
  <c r="U148" i="33"/>
  <c r="V149" i="33"/>
  <c r="R149" i="33"/>
  <c r="U149" i="33"/>
  <c r="V150" i="33"/>
  <c r="R150" i="33"/>
  <c r="U150" i="33"/>
  <c r="V151" i="33"/>
  <c r="R151" i="33"/>
  <c r="U151" i="33"/>
  <c r="V152" i="33"/>
  <c r="R152" i="33"/>
  <c r="U152" i="33"/>
  <c r="V153" i="33"/>
  <c r="R153" i="33"/>
  <c r="U153" i="33"/>
  <c r="V154" i="33"/>
  <c r="R154" i="33"/>
  <c r="U154" i="33"/>
  <c r="V155" i="33"/>
  <c r="R155" i="33"/>
  <c r="U155" i="33"/>
  <c r="V156" i="33"/>
  <c r="R156" i="33"/>
  <c r="U156" i="33"/>
  <c r="V157" i="33"/>
  <c r="R157" i="33"/>
  <c r="U157" i="33"/>
  <c r="V158" i="33"/>
  <c r="R158" i="33"/>
  <c r="U158" i="33"/>
  <c r="V159" i="33"/>
  <c r="R159" i="33"/>
  <c r="U159" i="33"/>
  <c r="V160" i="33"/>
  <c r="R160" i="33"/>
  <c r="U160" i="33"/>
  <c r="V161" i="33"/>
  <c r="R161" i="33"/>
  <c r="U161" i="33"/>
  <c r="V162" i="33"/>
  <c r="R162" i="33"/>
  <c r="U162" i="33"/>
  <c r="V163" i="33"/>
  <c r="R163" i="33"/>
  <c r="U163" i="33"/>
  <c r="V164" i="33"/>
  <c r="R164" i="33"/>
  <c r="U164" i="33"/>
  <c r="V165" i="33"/>
  <c r="R165" i="33"/>
  <c r="U165" i="33"/>
  <c r="V166" i="33"/>
  <c r="R166" i="33"/>
  <c r="U166" i="33"/>
  <c r="V167" i="33"/>
  <c r="R167" i="33"/>
  <c r="U167" i="33"/>
  <c r="V168" i="33"/>
  <c r="R168" i="33"/>
  <c r="U168" i="33"/>
  <c r="V169" i="33"/>
  <c r="R169" i="33"/>
  <c r="U169" i="33"/>
  <c r="V170" i="33"/>
  <c r="R170" i="33"/>
  <c r="U170" i="33"/>
  <c r="V171" i="33"/>
  <c r="R171" i="33"/>
  <c r="U171" i="33"/>
  <c r="V172" i="33"/>
  <c r="R172" i="33"/>
  <c r="U172" i="33"/>
  <c r="V173" i="33"/>
  <c r="R173" i="33"/>
  <c r="U173" i="33"/>
  <c r="V174" i="33"/>
  <c r="R174" i="33"/>
  <c r="U174" i="33"/>
  <c r="V175" i="33"/>
  <c r="R175" i="33"/>
  <c r="U175" i="33"/>
  <c r="V176" i="33"/>
  <c r="R176" i="33"/>
  <c r="U176" i="33"/>
  <c r="V177" i="33"/>
  <c r="R177" i="33"/>
  <c r="U177" i="33"/>
  <c r="V178" i="33"/>
  <c r="R178" i="33"/>
  <c r="U178" i="33"/>
  <c r="V179" i="33"/>
  <c r="R179" i="33"/>
  <c r="U179" i="33"/>
  <c r="V180" i="33"/>
  <c r="R180" i="33"/>
  <c r="U180" i="33"/>
  <c r="V181" i="33"/>
  <c r="R181" i="33"/>
  <c r="U181" i="33"/>
  <c r="V182" i="33"/>
  <c r="R182" i="33"/>
  <c r="U182" i="33"/>
  <c r="V183" i="33"/>
  <c r="R183" i="33"/>
  <c r="U183" i="33"/>
  <c r="V184" i="33"/>
  <c r="R184" i="33"/>
  <c r="U184" i="33"/>
  <c r="V185" i="33"/>
  <c r="R185" i="33"/>
  <c r="U185" i="33"/>
  <c r="V186" i="33"/>
  <c r="R186" i="33"/>
  <c r="U186" i="33"/>
  <c r="V187" i="33"/>
  <c r="R187" i="33"/>
  <c r="U187" i="33"/>
  <c r="V188" i="33"/>
  <c r="R188" i="33"/>
  <c r="U188" i="33"/>
  <c r="V189" i="33"/>
  <c r="R189" i="33"/>
  <c r="U189" i="33"/>
  <c r="V190" i="33"/>
  <c r="R190" i="33"/>
  <c r="U190" i="33"/>
  <c r="V191" i="33"/>
  <c r="R191" i="33"/>
  <c r="U191" i="33"/>
  <c r="V192" i="33"/>
  <c r="R192" i="33"/>
  <c r="U192" i="33"/>
  <c r="V193" i="33"/>
  <c r="R193" i="33"/>
  <c r="U193" i="33"/>
  <c r="V194" i="33"/>
  <c r="R194" i="33"/>
  <c r="U194" i="33"/>
  <c r="V195" i="33"/>
  <c r="R195" i="33"/>
  <c r="U195" i="33"/>
  <c r="V196" i="33"/>
  <c r="R196" i="33"/>
  <c r="U196" i="33"/>
  <c r="V197" i="33"/>
  <c r="R197" i="33"/>
  <c r="U197" i="33"/>
  <c r="V198" i="33"/>
  <c r="R198" i="33"/>
  <c r="U198" i="33"/>
  <c r="V199" i="33"/>
  <c r="R199" i="33"/>
  <c r="U199" i="33"/>
  <c r="V200" i="33"/>
  <c r="R200" i="33"/>
  <c r="U200" i="33"/>
  <c r="V201" i="33"/>
  <c r="R201" i="33"/>
  <c r="U201" i="33"/>
  <c r="V202" i="33"/>
  <c r="R202" i="33"/>
  <c r="U202" i="33"/>
  <c r="V203" i="33"/>
  <c r="R203" i="33"/>
  <c r="U203" i="33"/>
  <c r="V204" i="33"/>
  <c r="R204" i="33"/>
  <c r="U204" i="33"/>
  <c r="V205" i="33"/>
  <c r="R205" i="33"/>
  <c r="U205" i="33"/>
  <c r="V206" i="33"/>
  <c r="R206" i="33"/>
  <c r="U206" i="33"/>
  <c r="V207" i="33"/>
  <c r="R207" i="33"/>
  <c r="U207" i="33"/>
  <c r="V208" i="33"/>
  <c r="R208" i="33"/>
  <c r="U208" i="33"/>
  <c r="V209" i="33"/>
  <c r="R209" i="33"/>
  <c r="U209" i="33"/>
  <c r="V210" i="33"/>
  <c r="R210" i="33"/>
  <c r="U210" i="33"/>
  <c r="V211" i="33"/>
  <c r="R211" i="33"/>
  <c r="U211" i="33"/>
  <c r="V212" i="33"/>
  <c r="R212" i="33"/>
  <c r="U212" i="33"/>
  <c r="V213" i="33"/>
  <c r="R213" i="33"/>
  <c r="U213" i="33"/>
  <c r="V214" i="33"/>
  <c r="R214" i="33"/>
  <c r="U214" i="33"/>
  <c r="V215" i="33"/>
  <c r="R215" i="33"/>
  <c r="U215" i="33"/>
  <c r="V216" i="33"/>
  <c r="R216" i="33"/>
  <c r="U216" i="33"/>
  <c r="V217" i="33"/>
  <c r="R217" i="33"/>
  <c r="U217" i="33"/>
  <c r="V218" i="33"/>
  <c r="R218" i="33"/>
  <c r="U218" i="33"/>
  <c r="V219" i="33"/>
  <c r="R219" i="33"/>
  <c r="U219" i="33"/>
  <c r="V220" i="33"/>
  <c r="R220" i="33"/>
  <c r="U220" i="33"/>
  <c r="V221" i="33"/>
  <c r="R221" i="33"/>
  <c r="U221" i="33"/>
  <c r="V222" i="33"/>
  <c r="R222" i="33"/>
  <c r="U222" i="33"/>
  <c r="V223" i="33"/>
  <c r="R223" i="33"/>
  <c r="U223" i="33"/>
  <c r="V224" i="33"/>
  <c r="R224" i="33"/>
  <c r="U224" i="33"/>
  <c r="V225" i="33"/>
  <c r="R225" i="33"/>
  <c r="U225" i="33"/>
  <c r="V226" i="33"/>
  <c r="R226" i="33"/>
  <c r="U226" i="33"/>
  <c r="V227" i="33"/>
  <c r="R227" i="33"/>
  <c r="U227" i="33"/>
  <c r="V228" i="33"/>
  <c r="R228" i="33"/>
  <c r="U228" i="33"/>
  <c r="V229" i="33"/>
  <c r="R229" i="33"/>
  <c r="U229" i="33"/>
  <c r="V230" i="33"/>
  <c r="R230" i="33"/>
  <c r="U230" i="33"/>
  <c r="V231" i="33"/>
  <c r="R231" i="33"/>
  <c r="U231" i="33"/>
  <c r="V232" i="33"/>
  <c r="R232" i="33"/>
  <c r="U232" i="33"/>
  <c r="V233" i="33"/>
  <c r="R233" i="33"/>
  <c r="U233" i="33"/>
  <c r="V234" i="33"/>
  <c r="R234" i="33"/>
  <c r="U234" i="33"/>
  <c r="V235" i="33"/>
  <c r="R235" i="33"/>
  <c r="U235" i="33"/>
  <c r="V236" i="33"/>
  <c r="R236" i="33"/>
  <c r="U236" i="33"/>
  <c r="V237" i="33"/>
  <c r="R237" i="33"/>
  <c r="U237" i="33"/>
  <c r="V238" i="33"/>
  <c r="R238" i="33"/>
  <c r="U238" i="33"/>
  <c r="V239" i="33"/>
  <c r="R239" i="33"/>
  <c r="U239" i="33"/>
  <c r="V240" i="33"/>
  <c r="R240" i="33"/>
  <c r="U240" i="33"/>
  <c r="V241" i="33"/>
  <c r="R241" i="33"/>
  <c r="U241" i="33"/>
  <c r="V242" i="33"/>
  <c r="R242" i="33"/>
  <c r="U242" i="33"/>
  <c r="V243" i="33"/>
  <c r="R243" i="33"/>
  <c r="U243" i="33"/>
  <c r="V244" i="33"/>
  <c r="R244" i="33"/>
  <c r="U244" i="33"/>
  <c r="V245" i="33"/>
  <c r="R245" i="33"/>
  <c r="U245" i="33"/>
  <c r="V246" i="33"/>
  <c r="R246" i="33"/>
  <c r="U246" i="33"/>
  <c r="V247" i="33"/>
  <c r="R247" i="33"/>
  <c r="U247" i="33"/>
  <c r="V248" i="33"/>
  <c r="R248" i="33"/>
  <c r="U248" i="33"/>
  <c r="V249" i="33"/>
  <c r="R249" i="33"/>
  <c r="U249" i="33"/>
  <c r="V250" i="33"/>
  <c r="R250" i="33"/>
  <c r="U250" i="33"/>
  <c r="V251" i="33"/>
  <c r="R251" i="33"/>
  <c r="U251" i="33"/>
  <c r="V252" i="33"/>
  <c r="R252" i="33"/>
  <c r="U252" i="33"/>
  <c r="V253" i="33"/>
  <c r="R253" i="33"/>
  <c r="U253" i="33"/>
  <c r="V254" i="33"/>
  <c r="R254" i="33"/>
  <c r="U254" i="33"/>
  <c r="V255" i="33"/>
  <c r="R255" i="33"/>
  <c r="U255" i="33"/>
  <c r="V256" i="33"/>
  <c r="R256" i="33"/>
  <c r="U256" i="33"/>
  <c r="V257" i="33"/>
  <c r="R257" i="33"/>
  <c r="U257" i="33"/>
  <c r="V258" i="33"/>
  <c r="R258" i="33"/>
  <c r="U258" i="33"/>
  <c r="V259" i="33"/>
  <c r="R259" i="33"/>
  <c r="U259" i="33"/>
  <c r="V260" i="33"/>
  <c r="R260" i="33"/>
  <c r="U260" i="33"/>
  <c r="V261" i="33"/>
  <c r="R261" i="33"/>
  <c r="U261" i="33"/>
  <c r="V262" i="33"/>
  <c r="R262" i="33"/>
  <c r="U262" i="33"/>
  <c r="V263" i="33"/>
  <c r="R263" i="33"/>
  <c r="U263" i="33"/>
  <c r="V264" i="33"/>
  <c r="R264" i="33"/>
  <c r="U264" i="33"/>
  <c r="V265" i="33"/>
  <c r="R265" i="33"/>
  <c r="U265" i="33"/>
  <c r="V266" i="33"/>
  <c r="R266" i="33"/>
  <c r="U266" i="33"/>
  <c r="V267" i="33"/>
  <c r="R267" i="33"/>
  <c r="U267" i="33"/>
  <c r="V268" i="33"/>
  <c r="R268" i="33"/>
  <c r="U268" i="33"/>
  <c r="V269" i="33"/>
  <c r="R269" i="33"/>
  <c r="U269" i="33"/>
  <c r="V270" i="33"/>
  <c r="R270" i="33"/>
  <c r="U270" i="33"/>
  <c r="V271" i="33"/>
  <c r="R271" i="33"/>
  <c r="U271" i="33"/>
  <c r="V272" i="33"/>
  <c r="R272" i="33"/>
  <c r="U272" i="33"/>
  <c r="V273" i="33"/>
  <c r="R273" i="33"/>
  <c r="U273" i="33"/>
  <c r="V274" i="33"/>
  <c r="R274" i="33"/>
  <c r="U274" i="33"/>
  <c r="V275" i="33"/>
  <c r="R275" i="33"/>
  <c r="U275" i="33"/>
  <c r="V276" i="33"/>
  <c r="R276" i="33"/>
  <c r="U276" i="33"/>
  <c r="V277" i="33"/>
  <c r="R277" i="33"/>
  <c r="U277" i="33"/>
  <c r="V278" i="33"/>
  <c r="R278" i="33"/>
  <c r="U278" i="33"/>
  <c r="V279" i="33"/>
  <c r="R279" i="33"/>
  <c r="U279" i="33"/>
  <c r="V280" i="33"/>
  <c r="R280" i="33"/>
  <c r="U280" i="33"/>
  <c r="V281" i="33"/>
  <c r="R281" i="33"/>
  <c r="U281" i="33"/>
  <c r="V282" i="33"/>
  <c r="R282" i="33"/>
  <c r="U282" i="33"/>
  <c r="V283" i="33"/>
  <c r="R283" i="33"/>
  <c r="U283" i="33"/>
  <c r="V284" i="33"/>
  <c r="R284" i="33"/>
  <c r="U284" i="33"/>
  <c r="V285" i="33"/>
  <c r="R285" i="33"/>
  <c r="U285" i="33"/>
  <c r="V286" i="33"/>
  <c r="R286" i="33"/>
  <c r="U286" i="33"/>
  <c r="V287" i="33"/>
  <c r="R287" i="33"/>
  <c r="U287" i="33"/>
  <c r="V288" i="33"/>
  <c r="R288" i="33"/>
  <c r="U288" i="33"/>
  <c r="V289" i="33"/>
  <c r="R289" i="33"/>
  <c r="U289" i="33"/>
  <c r="V290" i="33"/>
  <c r="R290" i="33"/>
  <c r="U290" i="33"/>
  <c r="V291" i="33"/>
  <c r="R291" i="33"/>
  <c r="U291" i="33"/>
  <c r="V292" i="33"/>
  <c r="R292" i="33"/>
  <c r="U292" i="33"/>
  <c r="V293" i="33"/>
  <c r="R293" i="33"/>
  <c r="U293" i="33"/>
  <c r="V294" i="33"/>
  <c r="R294" i="33"/>
  <c r="U294" i="33"/>
  <c r="V295" i="33"/>
  <c r="R295" i="33"/>
  <c r="U295" i="33"/>
  <c r="V296" i="33"/>
  <c r="R296" i="33"/>
  <c r="U296" i="33"/>
  <c r="V297" i="33"/>
  <c r="R297" i="33"/>
  <c r="U297" i="33"/>
  <c r="V298" i="33"/>
  <c r="R298" i="33"/>
  <c r="U298" i="33"/>
  <c r="V299" i="33"/>
  <c r="R299" i="33"/>
  <c r="U299" i="33"/>
  <c r="V300" i="33"/>
  <c r="R300" i="33"/>
  <c r="U300" i="33"/>
  <c r="V301" i="33"/>
  <c r="R301" i="33"/>
  <c r="U301" i="33"/>
  <c r="V302" i="33"/>
  <c r="R302" i="33"/>
  <c r="U302" i="33"/>
  <c r="V303" i="33"/>
  <c r="R303" i="33"/>
  <c r="U303" i="33"/>
  <c r="V304" i="33"/>
  <c r="R304" i="33"/>
  <c r="U304" i="33"/>
  <c r="V305" i="33"/>
  <c r="R305" i="33"/>
  <c r="U305" i="33"/>
  <c r="V306" i="33"/>
  <c r="R306" i="33"/>
  <c r="U306" i="33"/>
  <c r="V307" i="33"/>
  <c r="R307" i="33"/>
  <c r="U307" i="33"/>
  <c r="V308" i="33"/>
  <c r="R308" i="33"/>
  <c r="U308" i="33"/>
  <c r="V309" i="33"/>
  <c r="R309" i="33"/>
  <c r="U309" i="33"/>
  <c r="V310" i="33"/>
  <c r="R310" i="33"/>
  <c r="U310" i="33"/>
  <c r="V311" i="33"/>
  <c r="R311" i="33"/>
  <c r="U311" i="33"/>
  <c r="V312" i="33"/>
  <c r="R312" i="33"/>
  <c r="U312" i="33"/>
  <c r="V313" i="33"/>
  <c r="R313" i="33"/>
  <c r="U313" i="33"/>
  <c r="V314" i="33"/>
  <c r="R314" i="33"/>
  <c r="U314" i="33"/>
  <c r="V315" i="33"/>
  <c r="R315" i="33"/>
  <c r="U315" i="33"/>
  <c r="V316" i="33"/>
  <c r="R316" i="33"/>
  <c r="U316" i="33"/>
  <c r="V317" i="33"/>
  <c r="R317" i="33"/>
  <c r="U317" i="33"/>
  <c r="V318" i="33"/>
  <c r="R318" i="33"/>
  <c r="U318" i="33"/>
  <c r="V319" i="33"/>
  <c r="R319" i="33"/>
  <c r="U319" i="33"/>
  <c r="V320" i="33"/>
  <c r="R320" i="33"/>
  <c r="U320" i="33"/>
  <c r="V321" i="33"/>
  <c r="R321" i="33"/>
  <c r="U321" i="33"/>
  <c r="V322" i="33"/>
  <c r="R322" i="33"/>
  <c r="U322" i="33"/>
  <c r="V323" i="33"/>
  <c r="R323" i="33"/>
  <c r="U323" i="33"/>
  <c r="V324" i="33"/>
  <c r="R324" i="33"/>
  <c r="U324" i="33"/>
  <c r="V325" i="33"/>
  <c r="R325" i="33"/>
  <c r="U325" i="33"/>
  <c r="V326" i="33"/>
  <c r="R326" i="33"/>
  <c r="U326" i="33"/>
  <c r="V327" i="33"/>
  <c r="R327" i="33"/>
  <c r="U327" i="33"/>
  <c r="V328" i="33"/>
  <c r="R328" i="33"/>
  <c r="U328" i="33"/>
  <c r="V329" i="33"/>
  <c r="R329" i="33"/>
  <c r="U329" i="33"/>
  <c r="V330" i="33"/>
  <c r="R330" i="33"/>
  <c r="U330" i="33"/>
  <c r="V331" i="33"/>
  <c r="R331" i="33"/>
  <c r="U331" i="33"/>
  <c r="V332" i="33"/>
  <c r="R332" i="33"/>
  <c r="U332" i="33"/>
  <c r="V333" i="33"/>
  <c r="R333" i="33"/>
  <c r="U333" i="33"/>
  <c r="V334" i="33"/>
  <c r="R334" i="33"/>
  <c r="U334" i="33"/>
  <c r="V335" i="33"/>
  <c r="R335" i="33"/>
  <c r="U335" i="33"/>
  <c r="V336" i="33"/>
  <c r="R336" i="33"/>
  <c r="U336" i="33"/>
  <c r="V337" i="33"/>
  <c r="R337" i="33"/>
  <c r="U337" i="33"/>
  <c r="V338" i="33"/>
  <c r="R338" i="33"/>
  <c r="U338" i="33"/>
  <c r="V339" i="33"/>
  <c r="R339" i="33"/>
  <c r="U339" i="33"/>
  <c r="V340" i="33"/>
  <c r="R340" i="33"/>
  <c r="U340" i="33"/>
  <c r="V341" i="33"/>
  <c r="R341" i="33"/>
  <c r="U341" i="33"/>
  <c r="V342" i="33"/>
  <c r="R342" i="33"/>
  <c r="U342" i="33"/>
  <c r="V343" i="33"/>
  <c r="R343" i="33"/>
  <c r="U343" i="33"/>
  <c r="V344" i="33"/>
  <c r="R344" i="33"/>
  <c r="U344" i="33"/>
  <c r="V345" i="33"/>
  <c r="R345" i="33"/>
  <c r="U345" i="33"/>
  <c r="V346" i="33"/>
  <c r="R346" i="33"/>
  <c r="U346" i="33"/>
  <c r="V347" i="33"/>
  <c r="R347" i="33"/>
  <c r="U347" i="33"/>
  <c r="V348" i="33"/>
  <c r="R348" i="33"/>
  <c r="U348" i="33"/>
  <c r="V349" i="33"/>
  <c r="R349" i="33"/>
  <c r="U349" i="33"/>
  <c r="V350" i="33"/>
  <c r="R350" i="33"/>
  <c r="U350" i="33"/>
  <c r="V351" i="33"/>
  <c r="R351" i="33"/>
  <c r="U351" i="33"/>
  <c r="V352" i="33"/>
  <c r="R352" i="33"/>
  <c r="U352" i="33"/>
  <c r="V353" i="33"/>
  <c r="R353" i="33"/>
  <c r="U353" i="33"/>
  <c r="V354" i="33"/>
  <c r="R354" i="33"/>
  <c r="U354" i="33"/>
  <c r="V355" i="33"/>
  <c r="R355" i="33"/>
  <c r="U355" i="33"/>
  <c r="V356" i="33"/>
  <c r="R356" i="33"/>
  <c r="U356" i="33"/>
  <c r="V357" i="33"/>
  <c r="R357" i="33"/>
  <c r="U357" i="33"/>
  <c r="V358" i="33"/>
  <c r="R358" i="33"/>
  <c r="U358" i="33"/>
  <c r="V359" i="33"/>
  <c r="R359" i="33"/>
  <c r="U359" i="33"/>
  <c r="V360" i="33"/>
  <c r="R360" i="33"/>
  <c r="U360" i="33"/>
  <c r="V361" i="33"/>
  <c r="R361" i="33"/>
  <c r="U361" i="33"/>
  <c r="V362" i="33"/>
  <c r="R362" i="33"/>
  <c r="U362" i="33"/>
  <c r="V363" i="33"/>
  <c r="R363" i="33"/>
  <c r="U363" i="33"/>
  <c r="V364" i="33"/>
  <c r="R364" i="33"/>
  <c r="U364" i="33"/>
  <c r="V365" i="33"/>
  <c r="R365" i="33"/>
  <c r="U365" i="33"/>
  <c r="V366" i="33"/>
  <c r="R366" i="33"/>
  <c r="U366" i="33"/>
  <c r="V367" i="33"/>
  <c r="R367" i="33"/>
  <c r="U367" i="33"/>
  <c r="V368" i="33"/>
  <c r="R368" i="33"/>
  <c r="U368" i="33"/>
  <c r="V369" i="33"/>
  <c r="R369" i="33"/>
  <c r="U369" i="33"/>
  <c r="V370" i="33"/>
  <c r="R370" i="33"/>
  <c r="U370" i="33"/>
  <c r="V371" i="33"/>
  <c r="R371" i="33"/>
  <c r="U371" i="33"/>
  <c r="V372" i="33"/>
  <c r="R372" i="33"/>
  <c r="U372" i="33"/>
  <c r="V373" i="33"/>
  <c r="R373" i="33"/>
  <c r="U373" i="33"/>
  <c r="V374" i="33"/>
  <c r="R374" i="33"/>
  <c r="U374" i="33"/>
  <c r="V375" i="33"/>
  <c r="R375" i="33"/>
  <c r="U375" i="33"/>
  <c r="V376" i="33"/>
  <c r="R376" i="33"/>
  <c r="U376" i="33"/>
  <c r="V377" i="33"/>
  <c r="R377" i="33"/>
  <c r="U377" i="33"/>
  <c r="V378" i="33"/>
  <c r="R378" i="33"/>
  <c r="U378" i="33"/>
  <c r="V379" i="33"/>
  <c r="R379" i="33"/>
  <c r="U379" i="33"/>
  <c r="V380" i="33"/>
  <c r="R380" i="33"/>
  <c r="U380" i="33"/>
  <c r="V381" i="33"/>
  <c r="R381" i="33"/>
  <c r="U381" i="33"/>
  <c r="V382" i="33"/>
  <c r="R382" i="33"/>
  <c r="U382" i="33"/>
  <c r="V383" i="33"/>
  <c r="R383" i="33"/>
  <c r="U383" i="33"/>
  <c r="V384" i="33"/>
  <c r="R384" i="33"/>
  <c r="U384" i="33"/>
  <c r="V385" i="33"/>
  <c r="R385" i="33"/>
  <c r="U385" i="33"/>
  <c r="V386" i="33"/>
  <c r="R386" i="33"/>
  <c r="U386" i="33"/>
  <c r="V387" i="33"/>
  <c r="R387" i="33"/>
  <c r="U387" i="33"/>
  <c r="V388" i="33"/>
  <c r="R388" i="33"/>
  <c r="U388" i="33"/>
  <c r="V389" i="33"/>
  <c r="R389" i="33"/>
  <c r="U389" i="33"/>
  <c r="V390" i="33"/>
  <c r="R390" i="33"/>
  <c r="U390" i="33"/>
  <c r="V391" i="33"/>
  <c r="R391" i="33"/>
  <c r="U391" i="33"/>
  <c r="V392" i="33"/>
  <c r="R392" i="33"/>
  <c r="U392" i="33"/>
  <c r="V393" i="33"/>
  <c r="R393" i="33"/>
  <c r="U393" i="33"/>
  <c r="V394" i="33"/>
  <c r="R394" i="33"/>
  <c r="U394" i="33"/>
  <c r="V395" i="33"/>
  <c r="R395" i="33"/>
  <c r="U395" i="33"/>
  <c r="V396" i="33"/>
  <c r="R396" i="33"/>
  <c r="U396" i="33"/>
  <c r="V397" i="33"/>
  <c r="R397" i="33"/>
  <c r="U397" i="33"/>
  <c r="V398" i="33"/>
  <c r="R398" i="33"/>
  <c r="U398" i="33"/>
  <c r="V399" i="33"/>
  <c r="R399" i="33"/>
  <c r="U399" i="33"/>
  <c r="V400" i="33"/>
  <c r="R400" i="33"/>
  <c r="U400" i="33"/>
  <c r="V401" i="33"/>
  <c r="R401" i="33"/>
  <c r="U401" i="33"/>
  <c r="V402" i="33"/>
  <c r="R402" i="33"/>
  <c r="U402" i="33"/>
  <c r="V403" i="33"/>
  <c r="R403" i="33"/>
  <c r="U403" i="33"/>
  <c r="V404" i="33"/>
  <c r="R404" i="33"/>
  <c r="U404" i="33"/>
  <c r="V405" i="33"/>
  <c r="R405" i="33"/>
  <c r="U405" i="33"/>
  <c r="V406" i="33"/>
  <c r="R406" i="33"/>
  <c r="U406" i="33"/>
  <c r="V407" i="33"/>
  <c r="R407" i="33"/>
  <c r="U407" i="33"/>
  <c r="V408" i="33"/>
  <c r="R408" i="33"/>
  <c r="U408" i="33"/>
  <c r="V409" i="33"/>
  <c r="R409" i="33"/>
  <c r="U409" i="33"/>
  <c r="V410" i="33"/>
  <c r="R410" i="33"/>
  <c r="U410" i="33"/>
  <c r="V411" i="33"/>
  <c r="R411" i="33"/>
  <c r="U411" i="33"/>
  <c r="V412" i="33"/>
  <c r="R412" i="33"/>
  <c r="U412" i="33"/>
  <c r="V413" i="33"/>
  <c r="R413" i="33"/>
  <c r="U413" i="33"/>
  <c r="V414" i="33"/>
  <c r="R414" i="33"/>
  <c r="U414" i="33"/>
  <c r="V415" i="33"/>
  <c r="R415" i="33"/>
  <c r="U415" i="33"/>
  <c r="V416" i="33"/>
  <c r="R416" i="33"/>
  <c r="U416" i="33"/>
  <c r="V417" i="33"/>
  <c r="R417" i="33"/>
  <c r="U417" i="33"/>
  <c r="V418" i="33"/>
  <c r="R418" i="33"/>
  <c r="U418" i="33"/>
  <c r="V419" i="33"/>
  <c r="R419" i="33"/>
  <c r="U419" i="33"/>
  <c r="V420" i="33"/>
  <c r="R420" i="33"/>
  <c r="U420" i="33"/>
  <c r="V421" i="33"/>
  <c r="R421" i="33"/>
  <c r="U421" i="33"/>
  <c r="V422" i="33"/>
  <c r="R422" i="33"/>
  <c r="U422" i="33"/>
  <c r="V423" i="33"/>
  <c r="R423" i="33"/>
  <c r="U423" i="33"/>
  <c r="V424" i="33"/>
  <c r="R424" i="33"/>
  <c r="U424" i="33"/>
  <c r="V425" i="33"/>
  <c r="R425" i="33"/>
  <c r="U425" i="33"/>
  <c r="V426" i="33"/>
  <c r="R426" i="33"/>
  <c r="U426" i="33"/>
  <c r="V427" i="33"/>
  <c r="R427" i="33"/>
  <c r="U427" i="33"/>
  <c r="V428" i="33"/>
  <c r="R428" i="33"/>
  <c r="U428" i="33"/>
  <c r="V429" i="33"/>
  <c r="R429" i="33"/>
  <c r="U429" i="33"/>
  <c r="V430" i="33"/>
  <c r="R430" i="33"/>
  <c r="U430" i="33"/>
  <c r="V431" i="33"/>
  <c r="R431" i="33"/>
  <c r="U431" i="33"/>
  <c r="V432" i="33"/>
  <c r="R432" i="33"/>
  <c r="U432" i="33"/>
  <c r="V433" i="33"/>
  <c r="R433" i="33"/>
  <c r="U433" i="33"/>
  <c r="V434" i="33"/>
  <c r="R434" i="33"/>
  <c r="U434" i="33"/>
  <c r="V435" i="33"/>
  <c r="R435" i="33"/>
  <c r="U435" i="33"/>
  <c r="V436" i="33"/>
  <c r="R436" i="33"/>
  <c r="U436" i="33"/>
  <c r="V437" i="33"/>
  <c r="R437" i="33"/>
  <c r="U437" i="33"/>
  <c r="V438" i="33"/>
  <c r="R438" i="33"/>
  <c r="U438" i="33"/>
  <c r="V439" i="33"/>
  <c r="R439" i="33"/>
  <c r="U439" i="33"/>
  <c r="V440" i="33"/>
  <c r="R440" i="33"/>
  <c r="U440" i="33"/>
  <c r="V441" i="33"/>
  <c r="R441" i="33"/>
  <c r="U441" i="33"/>
  <c r="V442" i="33"/>
  <c r="R442" i="33"/>
  <c r="U442" i="33"/>
  <c r="V443" i="33"/>
  <c r="R443" i="33"/>
  <c r="U443" i="33"/>
  <c r="V444" i="33"/>
  <c r="R444" i="33"/>
  <c r="U444" i="33"/>
  <c r="V445" i="33"/>
  <c r="R445" i="33"/>
  <c r="U445" i="33"/>
  <c r="V446" i="33"/>
  <c r="R446" i="33"/>
  <c r="U446" i="33"/>
  <c r="V447" i="33"/>
  <c r="R447" i="33"/>
  <c r="U447" i="33"/>
  <c r="V448" i="33"/>
  <c r="R448" i="33"/>
  <c r="U448" i="33"/>
  <c r="V449" i="33"/>
  <c r="R449" i="33"/>
  <c r="U449" i="33"/>
  <c r="V450" i="33"/>
  <c r="R450" i="33"/>
  <c r="U450" i="33"/>
  <c r="V451" i="33"/>
  <c r="R451" i="33"/>
  <c r="U451" i="33"/>
  <c r="V452" i="33"/>
  <c r="R452" i="33"/>
  <c r="U452" i="33"/>
  <c r="V453" i="33"/>
  <c r="R453" i="33"/>
  <c r="U453" i="33"/>
  <c r="V454" i="33"/>
  <c r="R454" i="33"/>
  <c r="U454" i="33"/>
  <c r="V455" i="33"/>
  <c r="R455" i="33"/>
  <c r="U455" i="33"/>
  <c r="V456" i="33"/>
  <c r="R456" i="33"/>
  <c r="U456" i="33"/>
  <c r="V457" i="33"/>
  <c r="R457" i="33"/>
  <c r="U457" i="33"/>
  <c r="V458" i="33"/>
  <c r="R458" i="33"/>
  <c r="U458" i="33"/>
  <c r="V459" i="33"/>
  <c r="R459" i="33"/>
  <c r="U459" i="33"/>
  <c r="V460" i="33"/>
  <c r="R460" i="33"/>
  <c r="U460" i="33"/>
  <c r="V461" i="33"/>
  <c r="R461" i="33"/>
  <c r="U461" i="33"/>
  <c r="V462" i="33"/>
  <c r="R462" i="33"/>
  <c r="U462" i="33"/>
  <c r="V463" i="33"/>
  <c r="R463" i="33"/>
  <c r="U463" i="33"/>
  <c r="V464" i="33"/>
  <c r="R464" i="33"/>
  <c r="U464" i="33"/>
  <c r="V465" i="33"/>
  <c r="R465" i="33"/>
  <c r="U465" i="33"/>
  <c r="V466" i="33"/>
  <c r="R466" i="33"/>
  <c r="U466" i="33"/>
  <c r="V467" i="33"/>
  <c r="R467" i="33"/>
  <c r="U467" i="33"/>
  <c r="V468" i="33"/>
  <c r="R468" i="33"/>
  <c r="U468" i="33"/>
  <c r="V469" i="33"/>
  <c r="R469" i="33"/>
  <c r="U469" i="33"/>
  <c r="V470" i="33"/>
  <c r="R470" i="33"/>
  <c r="U470" i="33"/>
  <c r="V471" i="33"/>
  <c r="R471" i="33"/>
  <c r="U471" i="33"/>
  <c r="V472" i="33"/>
  <c r="R472" i="33"/>
  <c r="U472" i="33"/>
  <c r="V473" i="33"/>
  <c r="R473" i="33"/>
  <c r="U473" i="33"/>
  <c r="V474" i="33"/>
  <c r="R474" i="33"/>
  <c r="U474" i="33"/>
  <c r="V475" i="33"/>
  <c r="R475" i="33"/>
  <c r="U475" i="33"/>
  <c r="V476" i="33"/>
  <c r="R476" i="33"/>
  <c r="U476" i="33"/>
  <c r="V477" i="33"/>
  <c r="R477" i="33"/>
  <c r="U477" i="33"/>
  <c r="V478" i="33"/>
  <c r="R478" i="33"/>
  <c r="U478" i="33"/>
  <c r="V479" i="33"/>
  <c r="R479" i="33"/>
  <c r="U479" i="33"/>
  <c r="V480" i="33"/>
  <c r="R480" i="33"/>
  <c r="U480" i="33"/>
  <c r="V481" i="33"/>
  <c r="R481" i="33"/>
  <c r="U481" i="33"/>
  <c r="V482" i="33"/>
  <c r="R482" i="33"/>
  <c r="U482" i="33"/>
  <c r="V483" i="33"/>
  <c r="R483" i="33"/>
  <c r="U483" i="33"/>
  <c r="V484" i="33"/>
  <c r="R484" i="33"/>
  <c r="U484" i="33"/>
  <c r="V485" i="33"/>
  <c r="R485" i="33"/>
  <c r="U485" i="33"/>
  <c r="V486" i="33"/>
  <c r="R486" i="33"/>
  <c r="U486" i="33"/>
  <c r="V487" i="33"/>
  <c r="R487" i="33"/>
  <c r="U487" i="33"/>
  <c r="V488" i="33"/>
  <c r="R488" i="33"/>
  <c r="U488" i="33"/>
  <c r="V489" i="33"/>
  <c r="R489" i="33"/>
  <c r="U489" i="33"/>
  <c r="V490" i="33"/>
  <c r="R490" i="33"/>
  <c r="U490" i="33"/>
  <c r="V491" i="33"/>
  <c r="R491" i="33"/>
  <c r="U491" i="33"/>
  <c r="V492" i="33"/>
  <c r="R492" i="33"/>
  <c r="U492" i="33"/>
  <c r="V493" i="33"/>
  <c r="R493" i="33"/>
  <c r="U493" i="33"/>
  <c r="V494" i="33"/>
  <c r="R494" i="33"/>
  <c r="U494" i="33"/>
  <c r="V495" i="33"/>
  <c r="R495" i="33"/>
  <c r="U495" i="33"/>
  <c r="V496" i="33"/>
  <c r="R496" i="33"/>
  <c r="U496" i="33"/>
  <c r="V497" i="33"/>
  <c r="R497" i="33"/>
  <c r="U497" i="33"/>
  <c r="V498" i="33"/>
  <c r="R498" i="33"/>
  <c r="U498" i="33"/>
  <c r="V499" i="33"/>
  <c r="R499" i="33"/>
  <c r="U499" i="33"/>
  <c r="V500" i="33"/>
  <c r="R500" i="33"/>
  <c r="U500" i="33"/>
  <c r="V501" i="33"/>
  <c r="R501" i="33"/>
  <c r="U501" i="33"/>
  <c r="V502" i="33"/>
  <c r="R502" i="33"/>
  <c r="U502" i="33"/>
  <c r="V503" i="33"/>
  <c r="R503" i="33"/>
  <c r="U503" i="33"/>
  <c r="V504" i="33"/>
  <c r="R504" i="33"/>
  <c r="U504" i="33"/>
  <c r="V505" i="33"/>
  <c r="R505" i="33"/>
  <c r="U505" i="33"/>
  <c r="V506" i="33"/>
  <c r="R506" i="33"/>
  <c r="U506" i="33"/>
  <c r="V507" i="33"/>
  <c r="R507" i="33"/>
  <c r="U507" i="33"/>
  <c r="V508" i="33"/>
  <c r="R508" i="33"/>
  <c r="U508" i="33"/>
  <c r="V509" i="33"/>
  <c r="R509" i="33"/>
  <c r="U509" i="33"/>
  <c r="V510" i="33"/>
  <c r="R510" i="33"/>
  <c r="U510" i="33"/>
  <c r="V511" i="33"/>
  <c r="R511" i="33"/>
  <c r="U511" i="33"/>
  <c r="V512" i="33"/>
  <c r="R512" i="33"/>
  <c r="U512" i="33"/>
  <c r="V513" i="33"/>
  <c r="R513" i="33"/>
  <c r="U513" i="33"/>
  <c r="V514" i="33"/>
  <c r="R514" i="33"/>
  <c r="U514" i="33"/>
  <c r="V515" i="33"/>
  <c r="R515" i="33"/>
  <c r="U515" i="33"/>
  <c r="V516" i="33"/>
  <c r="R516" i="33"/>
  <c r="U516" i="33"/>
  <c r="V517" i="33"/>
  <c r="R517" i="33"/>
  <c r="U517" i="33"/>
  <c r="V518" i="33"/>
  <c r="R518" i="33"/>
  <c r="U518" i="33"/>
  <c r="V519" i="33"/>
  <c r="R519" i="33"/>
  <c r="U519" i="33"/>
  <c r="V520" i="33"/>
  <c r="R520" i="33"/>
  <c r="U520" i="33"/>
  <c r="V521" i="33"/>
  <c r="R521" i="33"/>
  <c r="U521" i="33"/>
  <c r="V522" i="33"/>
  <c r="R522" i="33"/>
  <c r="U522" i="33"/>
  <c r="V523" i="33"/>
  <c r="R523" i="33"/>
  <c r="U523" i="33"/>
  <c r="V524" i="33"/>
  <c r="R524" i="33"/>
  <c r="U524" i="33"/>
  <c r="V525" i="33"/>
  <c r="R525" i="33"/>
  <c r="U525" i="33"/>
  <c r="V526" i="33"/>
  <c r="R526" i="33"/>
  <c r="U526" i="33"/>
  <c r="V527" i="33"/>
  <c r="R527" i="33"/>
  <c r="U527" i="33"/>
  <c r="V528" i="33"/>
  <c r="R528" i="33"/>
  <c r="U528" i="33"/>
  <c r="V529" i="33"/>
  <c r="R529" i="33"/>
  <c r="U529" i="33"/>
  <c r="V530" i="33"/>
  <c r="R530" i="33"/>
  <c r="U530" i="33"/>
  <c r="V531" i="33"/>
  <c r="R531" i="33"/>
  <c r="U531" i="33"/>
  <c r="V532" i="33"/>
  <c r="R532" i="33"/>
  <c r="U532" i="33"/>
  <c r="V533" i="33"/>
  <c r="R533" i="33"/>
  <c r="U533" i="33"/>
  <c r="V534" i="33"/>
  <c r="R534" i="33"/>
  <c r="U534" i="33"/>
  <c r="V535" i="33"/>
  <c r="R535" i="33"/>
  <c r="U535" i="33"/>
  <c r="V536" i="33"/>
  <c r="R536" i="33"/>
  <c r="U536" i="33"/>
  <c r="V537" i="33"/>
  <c r="R537" i="33"/>
  <c r="U537" i="33"/>
  <c r="V538" i="33"/>
  <c r="R538" i="33"/>
  <c r="U538" i="33"/>
  <c r="V539" i="33"/>
  <c r="R539" i="33"/>
  <c r="U539" i="33"/>
  <c r="V540" i="33"/>
  <c r="R540" i="33"/>
  <c r="U540" i="33"/>
  <c r="V541" i="33"/>
  <c r="R541" i="33"/>
  <c r="U541" i="33"/>
  <c r="V542" i="33"/>
  <c r="R542" i="33"/>
  <c r="U542" i="33"/>
  <c r="V543" i="33"/>
  <c r="R543" i="33"/>
  <c r="U543" i="33"/>
  <c r="V544" i="33"/>
  <c r="R544" i="33"/>
  <c r="U544" i="33"/>
  <c r="V545" i="33"/>
  <c r="R545" i="33"/>
  <c r="U545" i="33"/>
  <c r="V546" i="33"/>
  <c r="R546" i="33"/>
  <c r="U546" i="33"/>
  <c r="V547" i="33"/>
  <c r="R547" i="33"/>
  <c r="U547" i="33"/>
  <c r="V548" i="33"/>
  <c r="R548" i="33"/>
  <c r="U548" i="33"/>
  <c r="V549" i="33"/>
  <c r="R549" i="33"/>
  <c r="U549" i="33"/>
  <c r="V550" i="33"/>
  <c r="R550" i="33"/>
  <c r="U550" i="33"/>
  <c r="V551" i="33"/>
  <c r="R551" i="33"/>
  <c r="U551" i="33"/>
  <c r="V552" i="33"/>
  <c r="R552" i="33"/>
  <c r="U552" i="33"/>
  <c r="V553" i="33"/>
  <c r="R553" i="33"/>
  <c r="U553" i="33"/>
  <c r="V554" i="33"/>
  <c r="R554" i="33"/>
  <c r="U554" i="33"/>
  <c r="V555" i="33"/>
  <c r="R555" i="33"/>
  <c r="U555" i="33"/>
  <c r="V556" i="33"/>
  <c r="R556" i="33"/>
  <c r="U556" i="33"/>
  <c r="V557" i="33"/>
  <c r="R557" i="33"/>
  <c r="U557" i="33"/>
  <c r="V558" i="33"/>
  <c r="R558" i="33"/>
  <c r="U558" i="33"/>
  <c r="V559" i="33"/>
  <c r="R559" i="33"/>
  <c r="U559" i="33"/>
  <c r="V560" i="33"/>
  <c r="R560" i="33"/>
  <c r="U560" i="33"/>
  <c r="V561" i="33"/>
  <c r="R561" i="33"/>
  <c r="U561" i="33"/>
  <c r="V562" i="33"/>
  <c r="R562" i="33"/>
  <c r="U562" i="33"/>
  <c r="V563" i="33"/>
  <c r="R563" i="33"/>
  <c r="U563" i="33"/>
  <c r="V564" i="33"/>
  <c r="R564" i="33"/>
  <c r="U564" i="33"/>
  <c r="V565" i="33"/>
  <c r="R565" i="33"/>
  <c r="U565" i="33"/>
  <c r="V566" i="33"/>
  <c r="R566" i="33"/>
  <c r="U566" i="33"/>
  <c r="V567" i="33"/>
  <c r="R567" i="33"/>
  <c r="U567" i="33"/>
  <c r="V568" i="33"/>
  <c r="R568" i="33"/>
  <c r="U568" i="33"/>
  <c r="V569" i="33"/>
  <c r="R569" i="33"/>
  <c r="U569" i="33"/>
  <c r="V570" i="33"/>
  <c r="R570" i="33"/>
  <c r="U570" i="33"/>
  <c r="V571" i="33"/>
  <c r="R571" i="33"/>
  <c r="U571" i="33"/>
  <c r="V572" i="33"/>
  <c r="R572" i="33"/>
  <c r="U572" i="33"/>
  <c r="V573" i="33"/>
  <c r="R573" i="33"/>
  <c r="U573" i="33"/>
  <c r="V574" i="33"/>
  <c r="R574" i="33"/>
  <c r="U574" i="33"/>
  <c r="V575" i="33"/>
  <c r="R575" i="33"/>
  <c r="U575" i="33"/>
  <c r="V576" i="33"/>
  <c r="R576" i="33"/>
  <c r="U576" i="33"/>
  <c r="V577" i="33"/>
  <c r="R577" i="33"/>
  <c r="U577" i="33"/>
  <c r="V578" i="33"/>
  <c r="R578" i="33"/>
  <c r="U578" i="33"/>
  <c r="V579" i="33"/>
  <c r="R579" i="33"/>
  <c r="U579" i="33"/>
  <c r="V580" i="33"/>
  <c r="R580" i="33"/>
  <c r="U580" i="33"/>
  <c r="V581" i="33"/>
  <c r="R581" i="33"/>
  <c r="U581" i="33"/>
  <c r="V582" i="33"/>
  <c r="R582" i="33"/>
  <c r="U582" i="33"/>
  <c r="V583" i="33"/>
  <c r="R583" i="33"/>
  <c r="U583" i="33"/>
  <c r="V584" i="33"/>
  <c r="R584" i="33"/>
  <c r="U584" i="33"/>
  <c r="V585" i="33"/>
  <c r="R585" i="33"/>
  <c r="U585" i="33"/>
  <c r="V586" i="33"/>
  <c r="R586" i="33"/>
  <c r="U586" i="33"/>
  <c r="V587" i="33"/>
  <c r="R587" i="33"/>
  <c r="U587" i="33"/>
  <c r="V588" i="33"/>
  <c r="R588" i="33"/>
  <c r="U588" i="33"/>
  <c r="V589" i="33"/>
  <c r="R589" i="33"/>
  <c r="U589" i="33"/>
  <c r="V590" i="33"/>
  <c r="R590" i="33"/>
  <c r="U590" i="33"/>
  <c r="V591" i="33"/>
  <c r="R591" i="33"/>
  <c r="U591" i="33"/>
  <c r="V592" i="33"/>
  <c r="R592" i="33"/>
  <c r="U592" i="33"/>
  <c r="V593" i="33"/>
  <c r="R593" i="33"/>
  <c r="U593" i="33"/>
  <c r="V594" i="33"/>
  <c r="R594" i="33"/>
  <c r="U594" i="33"/>
  <c r="V595" i="33"/>
  <c r="R595" i="33"/>
  <c r="U595" i="33"/>
  <c r="V596" i="33"/>
  <c r="R596" i="33"/>
  <c r="U596" i="33"/>
  <c r="V597" i="33"/>
  <c r="R597" i="33"/>
  <c r="U597" i="33"/>
  <c r="V598" i="33"/>
  <c r="R598" i="33"/>
  <c r="U598" i="33"/>
  <c r="V599" i="33"/>
  <c r="R599" i="33"/>
  <c r="U599" i="33"/>
  <c r="V600" i="33"/>
  <c r="R600" i="33"/>
  <c r="U600" i="33"/>
  <c r="V601" i="33"/>
  <c r="R601" i="33"/>
  <c r="U601" i="33"/>
  <c r="V602" i="33"/>
  <c r="R602" i="33"/>
  <c r="U602" i="33"/>
  <c r="V603" i="33"/>
  <c r="R603" i="33"/>
  <c r="U603" i="33"/>
  <c r="V604" i="33"/>
  <c r="R604" i="33"/>
  <c r="U604" i="33"/>
  <c r="V605" i="33"/>
  <c r="R605" i="33"/>
  <c r="U605" i="33"/>
  <c r="O9" i="21"/>
  <c r="O10" i="21"/>
  <c r="O11" i="21"/>
  <c r="O12" i="21"/>
  <c r="O13" i="21"/>
  <c r="O14" i="21"/>
  <c r="O15" i="21"/>
  <c r="O16" i="21"/>
  <c r="O17" i="21"/>
  <c r="O18" i="21"/>
  <c r="O19" i="21"/>
  <c r="O20" i="21"/>
  <c r="O21" i="21"/>
  <c r="O22" i="21"/>
  <c r="O23" i="21"/>
  <c r="O24" i="21"/>
  <c r="O25" i="21"/>
  <c r="O26" i="21"/>
  <c r="O27" i="21"/>
  <c r="O28" i="21"/>
  <c r="O29" i="21"/>
  <c r="O30" i="21"/>
  <c r="O31" i="21"/>
  <c r="O32" i="21"/>
  <c r="O33" i="21"/>
  <c r="O34" i="21"/>
  <c r="O35" i="21"/>
  <c r="O36" i="21"/>
  <c r="O37" i="21"/>
  <c r="O38" i="21"/>
  <c r="O39" i="21"/>
  <c r="O40" i="21"/>
  <c r="O41" i="21"/>
  <c r="O42" i="21"/>
  <c r="O43" i="21"/>
  <c r="O44" i="21"/>
  <c r="O45" i="21"/>
  <c r="O46" i="21"/>
  <c r="O47" i="21"/>
  <c r="O48" i="21"/>
  <c r="O49" i="21"/>
  <c r="O50" i="21"/>
  <c r="O51" i="21"/>
  <c r="O52" i="21"/>
  <c r="O53" i="21"/>
  <c r="O54" i="21"/>
  <c r="O55" i="21"/>
  <c r="O56" i="21"/>
  <c r="O57" i="21"/>
  <c r="O58" i="21"/>
  <c r="O59" i="21"/>
  <c r="O60" i="21"/>
  <c r="O61" i="21"/>
  <c r="O62" i="21"/>
  <c r="O63" i="21"/>
  <c r="O64" i="21"/>
  <c r="O65" i="21"/>
  <c r="O66" i="21"/>
  <c r="O67" i="21"/>
  <c r="O68" i="21"/>
  <c r="O69" i="21"/>
  <c r="O70" i="21"/>
  <c r="O71" i="21"/>
  <c r="O72" i="21"/>
  <c r="O73" i="21"/>
  <c r="O74" i="21"/>
  <c r="O75" i="21"/>
  <c r="O76" i="21"/>
  <c r="O77" i="21"/>
  <c r="O78" i="21"/>
  <c r="O79" i="21"/>
  <c r="O80" i="21"/>
  <c r="O81" i="21"/>
  <c r="O82" i="21"/>
  <c r="O83" i="21"/>
  <c r="O84" i="21"/>
  <c r="O85" i="21"/>
  <c r="O86" i="21"/>
  <c r="O87" i="21"/>
  <c r="O88" i="21"/>
  <c r="O89" i="21"/>
  <c r="O90" i="21"/>
  <c r="O91" i="21"/>
  <c r="O92" i="21"/>
  <c r="O93" i="21"/>
  <c r="O94" i="21"/>
  <c r="O95" i="21"/>
  <c r="O96" i="21"/>
  <c r="O97" i="21"/>
  <c r="O98" i="21"/>
  <c r="O99" i="21"/>
  <c r="O100" i="21"/>
  <c r="O101" i="21"/>
  <c r="O102" i="21"/>
  <c r="O103" i="21"/>
  <c r="O104" i="21"/>
  <c r="O105" i="21"/>
  <c r="O106" i="21"/>
  <c r="O107" i="21"/>
  <c r="O8" i="21"/>
  <c r="O109" i="21"/>
  <c r="O110" i="21"/>
  <c r="O111" i="21"/>
  <c r="O112" i="21"/>
  <c r="O113" i="21"/>
  <c r="O114" i="21"/>
  <c r="O115" i="21"/>
  <c r="O116" i="21"/>
  <c r="O117" i="21"/>
  <c r="O118" i="21"/>
  <c r="O119" i="21"/>
  <c r="O120" i="21"/>
  <c r="O121" i="21"/>
  <c r="O122" i="21"/>
  <c r="O123" i="21"/>
  <c r="O124" i="21"/>
  <c r="O125" i="21"/>
  <c r="O126" i="21"/>
  <c r="O127" i="21"/>
  <c r="O128" i="21"/>
  <c r="O129" i="21"/>
  <c r="O130" i="21"/>
  <c r="O131" i="21"/>
  <c r="O132" i="21"/>
  <c r="O133" i="21"/>
  <c r="O134" i="21"/>
  <c r="O135" i="21"/>
  <c r="O136" i="21"/>
  <c r="O137" i="21"/>
  <c r="O138" i="21"/>
  <c r="O139" i="21"/>
  <c r="O140" i="21"/>
  <c r="O141" i="21"/>
  <c r="O142" i="21"/>
  <c r="O143" i="21"/>
  <c r="O144" i="21"/>
  <c r="O145" i="21"/>
  <c r="O146" i="21"/>
  <c r="O147" i="21"/>
  <c r="O148" i="21"/>
  <c r="O149" i="21"/>
  <c r="O150" i="21"/>
  <c r="O151" i="21"/>
  <c r="O152" i="21"/>
  <c r="O153" i="21"/>
  <c r="O154" i="21"/>
  <c r="O155" i="21"/>
  <c r="O156" i="21"/>
  <c r="O157" i="21"/>
  <c r="O158" i="21"/>
  <c r="O159" i="21"/>
  <c r="O160" i="21"/>
  <c r="O161" i="21"/>
  <c r="O162" i="21"/>
  <c r="O163" i="21"/>
  <c r="O164" i="21"/>
  <c r="O165" i="21"/>
  <c r="O166" i="21"/>
  <c r="O167" i="21"/>
  <c r="O168" i="21"/>
  <c r="O169" i="21"/>
  <c r="O170" i="21"/>
  <c r="O171" i="21"/>
  <c r="O172" i="21"/>
  <c r="O173" i="21"/>
  <c r="O174" i="21"/>
  <c r="O175" i="21"/>
  <c r="O176" i="21"/>
  <c r="O177" i="21"/>
  <c r="O178" i="21"/>
  <c r="O179" i="21"/>
  <c r="O180" i="21"/>
  <c r="O181" i="21"/>
  <c r="O182" i="21"/>
  <c r="O183" i="21"/>
  <c r="O184" i="21"/>
  <c r="O185" i="21"/>
  <c r="O186" i="21"/>
  <c r="O187" i="21"/>
  <c r="O188" i="21"/>
  <c r="O189" i="21"/>
  <c r="O190" i="21"/>
  <c r="O191" i="21"/>
  <c r="O192" i="21"/>
  <c r="O193" i="21"/>
  <c r="O194" i="21"/>
  <c r="O195" i="21"/>
  <c r="O196" i="21"/>
  <c r="O197" i="21"/>
  <c r="O198" i="21"/>
  <c r="O199" i="21"/>
  <c r="O200" i="21"/>
  <c r="O201" i="21"/>
  <c r="O202" i="21"/>
  <c r="O203" i="21"/>
  <c r="O204" i="21"/>
  <c r="O205" i="21"/>
  <c r="O206" i="21"/>
  <c r="O207" i="21"/>
  <c r="O108" i="21"/>
  <c r="O209" i="21"/>
  <c r="O210" i="21"/>
  <c r="O211" i="21"/>
  <c r="O212" i="21"/>
  <c r="O213" i="21"/>
  <c r="O214" i="21"/>
  <c r="O215" i="21"/>
  <c r="O216" i="21"/>
  <c r="O217" i="21"/>
  <c r="O218" i="21"/>
  <c r="O219" i="21"/>
  <c r="O220" i="21"/>
  <c r="O221" i="21"/>
  <c r="O222" i="21"/>
  <c r="O223" i="21"/>
  <c r="O224" i="21"/>
  <c r="O225" i="21"/>
  <c r="O226" i="21"/>
  <c r="O227" i="21"/>
  <c r="O228" i="21"/>
  <c r="O229" i="21"/>
  <c r="O230" i="21"/>
  <c r="O231" i="21"/>
  <c r="O232" i="21"/>
  <c r="O233" i="21"/>
  <c r="O234" i="21"/>
  <c r="O235" i="21"/>
  <c r="O236" i="21"/>
  <c r="O237" i="21"/>
  <c r="O238" i="21"/>
  <c r="O239" i="21"/>
  <c r="O240" i="21"/>
  <c r="O241" i="21"/>
  <c r="O242" i="21"/>
  <c r="O243" i="21"/>
  <c r="O244" i="21"/>
  <c r="O245" i="21"/>
  <c r="O246" i="21"/>
  <c r="O247" i="21"/>
  <c r="O248" i="21"/>
  <c r="O249" i="21"/>
  <c r="O250" i="21"/>
  <c r="O251" i="21"/>
  <c r="O252" i="21"/>
  <c r="O253" i="21"/>
  <c r="O254" i="21"/>
  <c r="O255" i="21"/>
  <c r="O256" i="21"/>
  <c r="O257" i="21"/>
  <c r="O258" i="21"/>
  <c r="O259" i="21"/>
  <c r="O260" i="21"/>
  <c r="O261" i="21"/>
  <c r="O262" i="21"/>
  <c r="O263" i="21"/>
  <c r="O264" i="21"/>
  <c r="O265" i="21"/>
  <c r="O266" i="21"/>
  <c r="O267" i="21"/>
  <c r="O268" i="21"/>
  <c r="O269" i="21"/>
  <c r="O270" i="21"/>
  <c r="O271" i="21"/>
  <c r="O272" i="21"/>
  <c r="O273" i="21"/>
  <c r="O274" i="21"/>
  <c r="O275" i="21"/>
  <c r="O276" i="21"/>
  <c r="O277" i="21"/>
  <c r="O278" i="21"/>
  <c r="O279" i="21"/>
  <c r="O280" i="21"/>
  <c r="O281" i="21"/>
  <c r="O282" i="21"/>
  <c r="O283" i="21"/>
  <c r="O284" i="21"/>
  <c r="O285" i="21"/>
  <c r="O286" i="21"/>
  <c r="O287" i="21"/>
  <c r="O288" i="21"/>
  <c r="O289" i="21"/>
  <c r="O290" i="21"/>
  <c r="O291" i="21"/>
  <c r="O292" i="21"/>
  <c r="O293" i="21"/>
  <c r="O294" i="21"/>
  <c r="O295" i="21"/>
  <c r="O296" i="21"/>
  <c r="O297" i="21"/>
  <c r="O298" i="21"/>
  <c r="O299" i="21"/>
  <c r="O300" i="21"/>
  <c r="O301" i="21"/>
  <c r="O302" i="21"/>
  <c r="O303" i="21"/>
  <c r="O304" i="21"/>
  <c r="O305" i="21"/>
  <c r="O306" i="21"/>
  <c r="O307" i="21"/>
  <c r="O208" i="21"/>
  <c r="O309" i="21"/>
  <c r="O310" i="21"/>
  <c r="O311" i="21"/>
  <c r="O312" i="21"/>
  <c r="O313" i="21"/>
  <c r="O314" i="21"/>
  <c r="O315" i="21"/>
  <c r="O316" i="21"/>
  <c r="O317" i="21"/>
  <c r="O318" i="21"/>
  <c r="O319" i="21"/>
  <c r="O320" i="21"/>
  <c r="O321" i="21"/>
  <c r="O322" i="21"/>
  <c r="O323" i="21"/>
  <c r="O324" i="21"/>
  <c r="O325" i="21"/>
  <c r="O326" i="21"/>
  <c r="O327" i="21"/>
  <c r="O328" i="21"/>
  <c r="O329" i="21"/>
  <c r="O330" i="21"/>
  <c r="O331" i="21"/>
  <c r="O332" i="21"/>
  <c r="O333" i="21"/>
  <c r="O334" i="21"/>
  <c r="O335" i="21"/>
  <c r="O336" i="21"/>
  <c r="O337" i="21"/>
  <c r="O338" i="21"/>
  <c r="O339" i="21"/>
  <c r="O340" i="21"/>
  <c r="O341" i="21"/>
  <c r="O342" i="21"/>
  <c r="O343" i="21"/>
  <c r="O344" i="21"/>
  <c r="O345" i="21"/>
  <c r="O346" i="21"/>
  <c r="O347" i="21"/>
  <c r="O348" i="21"/>
  <c r="O349" i="21"/>
  <c r="O350" i="21"/>
  <c r="O351" i="21"/>
  <c r="O352" i="21"/>
  <c r="O353" i="21"/>
  <c r="O354" i="21"/>
  <c r="O355" i="21"/>
  <c r="O356" i="21"/>
  <c r="O357" i="21"/>
  <c r="O358" i="21"/>
  <c r="O359" i="21"/>
  <c r="O360" i="21"/>
  <c r="O361" i="21"/>
  <c r="O362" i="21"/>
  <c r="O363" i="21"/>
  <c r="O364" i="21"/>
  <c r="O365" i="21"/>
  <c r="O366" i="21"/>
  <c r="O367" i="21"/>
  <c r="O368" i="21"/>
  <c r="O369" i="21"/>
  <c r="O370" i="21"/>
  <c r="O371" i="21"/>
  <c r="O372" i="21"/>
  <c r="O373" i="21"/>
  <c r="O374" i="21"/>
  <c r="O375" i="21"/>
  <c r="O376" i="21"/>
  <c r="O377" i="21"/>
  <c r="O378" i="21"/>
  <c r="O379" i="21"/>
  <c r="O380" i="21"/>
  <c r="O381" i="21"/>
  <c r="O382" i="21"/>
  <c r="O383" i="21"/>
  <c r="O384" i="21"/>
  <c r="O385" i="21"/>
  <c r="O386" i="21"/>
  <c r="O387" i="21"/>
  <c r="O388" i="21"/>
  <c r="O389" i="21"/>
  <c r="O390" i="21"/>
  <c r="O391" i="21"/>
  <c r="O392" i="21"/>
  <c r="O393" i="21"/>
  <c r="O394" i="21"/>
  <c r="O395" i="21"/>
  <c r="O396" i="21"/>
  <c r="O397" i="21"/>
  <c r="O398" i="21"/>
  <c r="O399" i="21"/>
  <c r="O400" i="21"/>
  <c r="O401" i="21"/>
  <c r="O402" i="21"/>
  <c r="O403" i="21"/>
  <c r="O404" i="21"/>
  <c r="O405" i="21"/>
  <c r="O406" i="21"/>
  <c r="O407" i="21"/>
  <c r="O308" i="21"/>
  <c r="O409" i="21"/>
  <c r="O410" i="21"/>
  <c r="O411" i="21"/>
  <c r="O412" i="21"/>
  <c r="O413" i="21"/>
  <c r="O414" i="21"/>
  <c r="O415" i="21"/>
  <c r="O416" i="21"/>
  <c r="O417" i="21"/>
  <c r="O418" i="21"/>
  <c r="O419" i="21"/>
  <c r="O420" i="21"/>
  <c r="O421" i="21"/>
  <c r="O422" i="21"/>
  <c r="O423" i="21"/>
  <c r="O424" i="21"/>
  <c r="O425" i="21"/>
  <c r="O426" i="21"/>
  <c r="O427" i="21"/>
  <c r="O428" i="21"/>
  <c r="O429" i="21"/>
  <c r="O430" i="21"/>
  <c r="O431" i="21"/>
  <c r="O432" i="21"/>
  <c r="O433" i="21"/>
  <c r="O434" i="21"/>
  <c r="O435" i="21"/>
  <c r="O436" i="21"/>
  <c r="O437" i="21"/>
  <c r="O438" i="21"/>
  <c r="O439" i="21"/>
  <c r="O440" i="21"/>
  <c r="O441" i="21"/>
  <c r="O442" i="21"/>
  <c r="O443" i="21"/>
  <c r="O444" i="21"/>
  <c r="O445" i="21"/>
  <c r="O446" i="21"/>
  <c r="O447" i="21"/>
  <c r="O448" i="21"/>
  <c r="O449" i="21"/>
  <c r="O450" i="21"/>
  <c r="O451" i="21"/>
  <c r="O452" i="21"/>
  <c r="O453" i="21"/>
  <c r="O454" i="21"/>
  <c r="O455" i="21"/>
  <c r="O456" i="21"/>
  <c r="O457" i="21"/>
  <c r="O458" i="21"/>
  <c r="O459" i="21"/>
  <c r="O460" i="21"/>
  <c r="O461" i="21"/>
  <c r="O462" i="21"/>
  <c r="O463" i="21"/>
  <c r="O464" i="21"/>
  <c r="O465" i="21"/>
  <c r="O466" i="21"/>
  <c r="O467" i="21"/>
  <c r="O468" i="21"/>
  <c r="O469" i="21"/>
  <c r="O470" i="21"/>
  <c r="O471" i="21"/>
  <c r="O472" i="21"/>
  <c r="O473" i="21"/>
  <c r="O474" i="21"/>
  <c r="O475" i="21"/>
  <c r="O476" i="21"/>
  <c r="O477" i="21"/>
  <c r="O478" i="21"/>
  <c r="O479" i="21"/>
  <c r="O480" i="21"/>
  <c r="O481" i="21"/>
  <c r="O482" i="21"/>
  <c r="O483" i="21"/>
  <c r="O484" i="21"/>
  <c r="O485" i="21"/>
  <c r="O486" i="21"/>
  <c r="O487" i="21"/>
  <c r="O488" i="21"/>
  <c r="O489" i="21"/>
  <c r="O490" i="21"/>
  <c r="O491" i="21"/>
  <c r="O492" i="21"/>
  <c r="O493" i="21"/>
  <c r="O494" i="21"/>
  <c r="O495" i="21"/>
  <c r="O496" i="21"/>
  <c r="O497" i="21"/>
  <c r="O498" i="21"/>
  <c r="O499" i="21"/>
  <c r="O500" i="21"/>
  <c r="O501" i="21"/>
  <c r="O502" i="21"/>
  <c r="O503" i="21"/>
  <c r="O504" i="21"/>
  <c r="O505" i="21"/>
  <c r="O506" i="21"/>
  <c r="O507" i="21"/>
  <c r="O408" i="21"/>
  <c r="O509" i="21"/>
  <c r="O510" i="21"/>
  <c r="O511" i="21"/>
  <c r="O512" i="21"/>
  <c r="O513" i="21"/>
  <c r="O514" i="21"/>
  <c r="O515" i="21"/>
  <c r="O516" i="21"/>
  <c r="O517" i="21"/>
  <c r="O518" i="21"/>
  <c r="O519" i="21"/>
  <c r="O520" i="21"/>
  <c r="O521" i="21"/>
  <c r="O522" i="21"/>
  <c r="O523" i="21"/>
  <c r="O524" i="21"/>
  <c r="O525" i="21"/>
  <c r="O526" i="21"/>
  <c r="O527" i="21"/>
  <c r="O528" i="21"/>
  <c r="O529" i="21"/>
  <c r="O530" i="21"/>
  <c r="O531" i="21"/>
  <c r="O532" i="21"/>
  <c r="O533" i="21"/>
  <c r="O534" i="21"/>
  <c r="O535" i="21"/>
  <c r="O536" i="21"/>
  <c r="O537" i="21"/>
  <c r="O538" i="21"/>
  <c r="O539" i="21"/>
  <c r="O540" i="21"/>
  <c r="O541" i="21"/>
  <c r="O542" i="21"/>
  <c r="O543" i="21"/>
  <c r="O544" i="21"/>
  <c r="O545" i="21"/>
  <c r="O546" i="21"/>
  <c r="O547" i="21"/>
  <c r="O548" i="21"/>
  <c r="O549" i="21"/>
  <c r="O550" i="21"/>
  <c r="O551" i="21"/>
  <c r="O552" i="21"/>
  <c r="O553" i="21"/>
  <c r="O554" i="21"/>
  <c r="O555" i="21"/>
  <c r="O556" i="21"/>
  <c r="O557" i="21"/>
  <c r="O558" i="21"/>
  <c r="O559" i="21"/>
  <c r="O560" i="21"/>
  <c r="O561" i="21"/>
  <c r="O562" i="21"/>
  <c r="O563" i="21"/>
  <c r="O564" i="21"/>
  <c r="O565" i="21"/>
  <c r="O566" i="21"/>
  <c r="O567" i="21"/>
  <c r="O568" i="21"/>
  <c r="O569" i="21"/>
  <c r="O570" i="21"/>
  <c r="O571" i="21"/>
  <c r="O572" i="21"/>
  <c r="O573" i="21"/>
  <c r="O574" i="21"/>
  <c r="O575" i="21"/>
  <c r="O576" i="21"/>
  <c r="O577" i="21"/>
  <c r="O578" i="21"/>
  <c r="O579" i="21"/>
  <c r="O580" i="21"/>
  <c r="O581" i="21"/>
  <c r="O582" i="21"/>
  <c r="O583" i="21"/>
  <c r="O584" i="21"/>
  <c r="O585" i="21"/>
  <c r="O586" i="21"/>
  <c r="O587" i="21"/>
  <c r="O588" i="21"/>
  <c r="O589" i="21"/>
  <c r="O590" i="21"/>
  <c r="O591" i="21"/>
  <c r="O592" i="21"/>
  <c r="O593" i="21"/>
  <c r="O594" i="21"/>
  <c r="O595" i="21"/>
  <c r="O596" i="21"/>
  <c r="O597" i="21"/>
  <c r="O598" i="21"/>
  <c r="O599" i="21"/>
  <c r="O600" i="21"/>
  <c r="O601" i="21"/>
  <c r="O602" i="21"/>
  <c r="O603" i="21"/>
  <c r="O604" i="21"/>
  <c r="O605" i="21"/>
  <c r="O606" i="21"/>
  <c r="O607" i="21"/>
  <c r="O508" i="21"/>
  <c r="O609" i="21"/>
  <c r="O610" i="21"/>
  <c r="O611" i="21"/>
  <c r="O612" i="21"/>
  <c r="O613" i="21"/>
  <c r="O614" i="21"/>
  <c r="O615" i="21"/>
  <c r="O616" i="21"/>
  <c r="O617" i="21"/>
  <c r="O618" i="21"/>
  <c r="O619" i="21"/>
  <c r="O620" i="21"/>
  <c r="O621" i="21"/>
  <c r="O622" i="21"/>
  <c r="O623" i="21"/>
  <c r="O624" i="21"/>
  <c r="O625" i="21"/>
  <c r="O626" i="21"/>
  <c r="O627" i="21"/>
  <c r="O628" i="21"/>
  <c r="O629" i="21"/>
  <c r="O630" i="21"/>
  <c r="O631" i="21"/>
  <c r="O632" i="21"/>
  <c r="O633" i="21"/>
  <c r="O634" i="21"/>
  <c r="O635" i="21"/>
  <c r="O636" i="21"/>
  <c r="O637" i="21"/>
  <c r="O638" i="21"/>
  <c r="O639" i="21"/>
  <c r="O640" i="21"/>
  <c r="O641" i="21"/>
  <c r="O642" i="21"/>
  <c r="O643" i="21"/>
  <c r="O644" i="21"/>
  <c r="O645" i="21"/>
  <c r="O646" i="21"/>
  <c r="O647" i="21"/>
  <c r="O648" i="21"/>
  <c r="O649" i="21"/>
  <c r="O650" i="21"/>
  <c r="O651" i="21"/>
  <c r="O652" i="21"/>
  <c r="O653" i="21"/>
  <c r="O654" i="21"/>
  <c r="O655" i="21"/>
  <c r="O656" i="21"/>
  <c r="O657" i="21"/>
  <c r="O658" i="21"/>
  <c r="O659" i="21"/>
  <c r="O660" i="21"/>
  <c r="O661" i="21"/>
  <c r="O662" i="21"/>
  <c r="O663" i="21"/>
  <c r="O664" i="21"/>
  <c r="O665" i="21"/>
  <c r="O666" i="21"/>
  <c r="O667" i="21"/>
  <c r="O668" i="21"/>
  <c r="O669" i="21"/>
  <c r="O670" i="21"/>
  <c r="O671" i="21"/>
  <c r="O672" i="21"/>
  <c r="O673" i="21"/>
  <c r="O674" i="21"/>
  <c r="O675" i="21"/>
  <c r="O676" i="21"/>
  <c r="O677" i="21"/>
  <c r="O678" i="21"/>
  <c r="O679" i="21"/>
  <c r="O680" i="21"/>
  <c r="O681" i="21"/>
  <c r="O682" i="21"/>
  <c r="O683" i="21"/>
  <c r="O684" i="21"/>
  <c r="O685" i="21"/>
  <c r="O686" i="21"/>
  <c r="O687" i="21"/>
  <c r="O688" i="21"/>
  <c r="O689" i="21"/>
  <c r="O690" i="21"/>
  <c r="O691" i="21"/>
  <c r="O692" i="21"/>
  <c r="O693" i="21"/>
  <c r="O694" i="21"/>
  <c r="O695" i="21"/>
  <c r="O696" i="21"/>
  <c r="O697" i="21"/>
  <c r="O698" i="21"/>
  <c r="O699" i="21"/>
  <c r="O700" i="21"/>
  <c r="O701" i="21"/>
  <c r="O702" i="21"/>
  <c r="O703" i="21"/>
  <c r="O704" i="21"/>
  <c r="O705" i="21"/>
  <c r="O706" i="21"/>
  <c r="O707" i="21"/>
  <c r="O608" i="21"/>
  <c r="O709" i="21"/>
  <c r="O710" i="21"/>
  <c r="O711" i="21"/>
  <c r="O712" i="21"/>
  <c r="O713" i="21"/>
  <c r="O714" i="21"/>
  <c r="O715" i="21"/>
  <c r="O716" i="21"/>
  <c r="O717" i="21"/>
  <c r="O718" i="21"/>
  <c r="O719" i="21"/>
  <c r="O720" i="21"/>
  <c r="O721" i="21"/>
  <c r="O722" i="21"/>
  <c r="O723" i="21"/>
  <c r="O724" i="21"/>
  <c r="O725" i="21"/>
  <c r="O726" i="21"/>
  <c r="O727" i="21"/>
  <c r="O728" i="21"/>
  <c r="O729" i="21"/>
  <c r="O730" i="21"/>
  <c r="O731" i="21"/>
  <c r="O732" i="21"/>
  <c r="O733" i="21"/>
  <c r="O734" i="21"/>
  <c r="O735" i="21"/>
  <c r="O736" i="21"/>
  <c r="O737" i="21"/>
  <c r="O738" i="21"/>
  <c r="O739" i="21"/>
  <c r="O740" i="21"/>
  <c r="O741" i="21"/>
  <c r="O742" i="21"/>
  <c r="O743" i="21"/>
  <c r="O744" i="21"/>
  <c r="O745" i="21"/>
  <c r="O746" i="21"/>
  <c r="O747" i="21"/>
  <c r="O748" i="21"/>
  <c r="O749" i="21"/>
  <c r="O750" i="21"/>
  <c r="O751" i="21"/>
  <c r="O752" i="21"/>
  <c r="O753" i="21"/>
  <c r="O754" i="21"/>
  <c r="O755" i="21"/>
  <c r="O756" i="21"/>
  <c r="O757" i="21"/>
  <c r="O758" i="21"/>
  <c r="O759" i="21"/>
  <c r="O760" i="21"/>
  <c r="O761" i="21"/>
  <c r="O762" i="21"/>
  <c r="O763" i="21"/>
  <c r="O764" i="21"/>
  <c r="O765" i="21"/>
  <c r="O766" i="21"/>
  <c r="O767" i="21"/>
  <c r="O768" i="21"/>
  <c r="O769" i="21"/>
  <c r="O770" i="21"/>
  <c r="O771" i="21"/>
  <c r="O772" i="21"/>
  <c r="O773" i="21"/>
  <c r="O774" i="21"/>
  <c r="O775" i="21"/>
  <c r="O776" i="21"/>
  <c r="O777" i="21"/>
  <c r="O778" i="21"/>
  <c r="O779" i="21"/>
  <c r="O780" i="21"/>
  <c r="O781" i="21"/>
  <c r="O782" i="21"/>
  <c r="O783" i="21"/>
  <c r="O784" i="21"/>
  <c r="O785" i="21"/>
  <c r="O786" i="21"/>
  <c r="O787" i="21"/>
  <c r="O788" i="21"/>
  <c r="O789" i="21"/>
  <c r="O790" i="21"/>
  <c r="O791" i="21"/>
  <c r="O792" i="21"/>
  <c r="O793" i="21"/>
  <c r="O794" i="21"/>
  <c r="O795" i="21"/>
  <c r="O796" i="21"/>
  <c r="O797" i="21"/>
  <c r="O798" i="21"/>
  <c r="O799" i="21"/>
  <c r="O800" i="21"/>
  <c r="O801" i="21"/>
  <c r="O802" i="21"/>
  <c r="O803" i="21"/>
  <c r="O804" i="21"/>
  <c r="O805" i="21"/>
  <c r="O806" i="21"/>
  <c r="O807" i="21"/>
  <c r="O708" i="21"/>
  <c r="O6" i="21"/>
  <c r="V5" i="34"/>
  <c r="R5" i="34"/>
  <c r="U5" i="34"/>
  <c r="V6" i="34"/>
  <c r="R6" i="34"/>
  <c r="S6" i="34"/>
  <c r="U6" i="34"/>
  <c r="V7" i="34"/>
  <c r="R7" i="34"/>
  <c r="U7" i="34"/>
  <c r="V8" i="34"/>
  <c r="R8" i="34"/>
  <c r="U8" i="34"/>
  <c r="V9" i="34"/>
  <c r="R9" i="34"/>
  <c r="U9" i="34"/>
  <c r="V10" i="34"/>
  <c r="R10" i="34"/>
  <c r="U10" i="34"/>
  <c r="V11" i="34"/>
  <c r="R11" i="34"/>
  <c r="U11" i="34"/>
  <c r="V12" i="34"/>
  <c r="R12" i="34"/>
  <c r="U12" i="34"/>
  <c r="V13" i="34"/>
  <c r="R13" i="34"/>
  <c r="U13" i="34"/>
  <c r="V14" i="34"/>
  <c r="R14" i="34"/>
  <c r="U14" i="34"/>
  <c r="V15" i="34"/>
  <c r="R15" i="34"/>
  <c r="U15" i="34"/>
  <c r="V16" i="34"/>
  <c r="R16" i="34"/>
  <c r="U16" i="34"/>
  <c r="V17" i="34"/>
  <c r="R17" i="34"/>
  <c r="U17" i="34"/>
  <c r="V18" i="34"/>
  <c r="R18" i="34"/>
  <c r="U18" i="34"/>
  <c r="V19" i="34"/>
  <c r="R19" i="34"/>
  <c r="U19" i="34"/>
  <c r="V20" i="34"/>
  <c r="R20" i="34"/>
  <c r="U20" i="34"/>
  <c r="V21" i="34"/>
  <c r="R21" i="34"/>
  <c r="U21" i="34"/>
  <c r="V22" i="34"/>
  <c r="R22" i="34"/>
  <c r="U22" i="34"/>
  <c r="V23" i="34"/>
  <c r="R23" i="34"/>
  <c r="U23" i="34"/>
  <c r="V24" i="34"/>
  <c r="R24" i="34"/>
  <c r="U24" i="34"/>
  <c r="V25" i="34"/>
  <c r="R25" i="34"/>
  <c r="U25" i="34"/>
  <c r="V26" i="34"/>
  <c r="R26" i="34"/>
  <c r="U26" i="34"/>
  <c r="V27" i="34"/>
  <c r="R27" i="34"/>
  <c r="U27" i="34"/>
  <c r="V28" i="34"/>
  <c r="R28" i="34"/>
  <c r="U28" i="34"/>
  <c r="V29" i="34"/>
  <c r="R29" i="34"/>
  <c r="U29" i="34"/>
  <c r="V30" i="34"/>
  <c r="R30" i="34"/>
  <c r="U30" i="34"/>
  <c r="V31" i="34"/>
  <c r="R31" i="34"/>
  <c r="U31" i="34"/>
  <c r="V32" i="34"/>
  <c r="R32" i="34"/>
  <c r="U32" i="34"/>
  <c r="V33" i="34"/>
  <c r="R33" i="34"/>
  <c r="U33" i="34"/>
  <c r="V34" i="34"/>
  <c r="R34" i="34"/>
  <c r="U34" i="34"/>
  <c r="V35" i="34"/>
  <c r="R35" i="34"/>
  <c r="U35" i="34"/>
  <c r="V36" i="34"/>
  <c r="R36" i="34"/>
  <c r="U36" i="34"/>
  <c r="V37" i="34"/>
  <c r="R37" i="34"/>
  <c r="U37" i="34"/>
  <c r="V38" i="34"/>
  <c r="R38" i="34"/>
  <c r="U38" i="34"/>
  <c r="V39" i="34"/>
  <c r="R39" i="34"/>
  <c r="U39" i="34"/>
  <c r="V40" i="34"/>
  <c r="R40" i="34"/>
  <c r="U40" i="34"/>
  <c r="V41" i="34"/>
  <c r="R41" i="34"/>
  <c r="U41" i="34"/>
  <c r="V42" i="34"/>
  <c r="R42" i="34"/>
  <c r="U42" i="34"/>
  <c r="V43" i="34"/>
  <c r="R43" i="34"/>
  <c r="U43" i="34"/>
  <c r="V44" i="34"/>
  <c r="R44" i="34"/>
  <c r="U44" i="34"/>
  <c r="V45" i="34"/>
  <c r="R45" i="34"/>
  <c r="U45" i="34"/>
  <c r="V46" i="34"/>
  <c r="R46" i="34"/>
  <c r="U46" i="34"/>
  <c r="V47" i="34"/>
  <c r="R47" i="34"/>
  <c r="U47" i="34"/>
  <c r="V48" i="34"/>
  <c r="R48" i="34"/>
  <c r="U48" i="34"/>
  <c r="V49" i="34"/>
  <c r="R49" i="34"/>
  <c r="U49" i="34"/>
  <c r="V50" i="34"/>
  <c r="R50" i="34"/>
  <c r="U50" i="34"/>
  <c r="V51" i="34"/>
  <c r="R51" i="34"/>
  <c r="U51" i="34"/>
  <c r="V52" i="34"/>
  <c r="R52" i="34"/>
  <c r="U52" i="34"/>
  <c r="V53" i="34"/>
  <c r="R53" i="34"/>
  <c r="U53" i="34"/>
  <c r="V54" i="34"/>
  <c r="R54" i="34"/>
  <c r="U54" i="34"/>
  <c r="V55" i="34"/>
  <c r="R55" i="34"/>
  <c r="U55" i="34"/>
  <c r="V56" i="34"/>
  <c r="R56" i="34"/>
  <c r="U56" i="34"/>
  <c r="V57" i="34"/>
  <c r="R57" i="34"/>
  <c r="U57" i="34"/>
  <c r="V58" i="34"/>
  <c r="R58" i="34"/>
  <c r="U58" i="34"/>
  <c r="V59" i="34"/>
  <c r="R59" i="34"/>
  <c r="U59" i="34"/>
  <c r="V60" i="34"/>
  <c r="R60" i="34"/>
  <c r="U60" i="34"/>
  <c r="V61" i="34"/>
  <c r="R61" i="34"/>
  <c r="U61" i="34"/>
  <c r="V62" i="34"/>
  <c r="R62" i="34"/>
  <c r="U62" i="34"/>
  <c r="V63" i="34"/>
  <c r="R63" i="34"/>
  <c r="U63" i="34"/>
  <c r="V64" i="34"/>
  <c r="R64" i="34"/>
  <c r="U64" i="34"/>
  <c r="V65" i="34"/>
  <c r="R65" i="34"/>
  <c r="U65" i="34"/>
  <c r="V66" i="34"/>
  <c r="R66" i="34"/>
  <c r="U66" i="34"/>
  <c r="V67" i="34"/>
  <c r="R67" i="34"/>
  <c r="U67" i="34"/>
  <c r="V68" i="34"/>
  <c r="R68" i="34"/>
  <c r="U68" i="34"/>
  <c r="V69" i="34"/>
  <c r="R69" i="34"/>
  <c r="U69" i="34"/>
  <c r="V70" i="34"/>
  <c r="R70" i="34"/>
  <c r="U70" i="34"/>
  <c r="V71" i="34"/>
  <c r="R71" i="34"/>
  <c r="U71" i="34"/>
  <c r="V72" i="34"/>
  <c r="R72" i="34"/>
  <c r="U72" i="34"/>
  <c r="V73" i="34"/>
  <c r="R73" i="34"/>
  <c r="U73" i="34"/>
  <c r="V74" i="34"/>
  <c r="R74" i="34"/>
  <c r="U74" i="34"/>
  <c r="V75" i="34"/>
  <c r="R75" i="34"/>
  <c r="U75" i="34"/>
  <c r="V76" i="34"/>
  <c r="R76" i="34"/>
  <c r="U76" i="34"/>
  <c r="V77" i="34"/>
  <c r="R77" i="34"/>
  <c r="U77" i="34"/>
  <c r="V78" i="34"/>
  <c r="R78" i="34"/>
  <c r="U78" i="34"/>
  <c r="V79" i="34"/>
  <c r="R79" i="34"/>
  <c r="U79" i="34"/>
  <c r="V80" i="34"/>
  <c r="R80" i="34"/>
  <c r="U80" i="34"/>
  <c r="V81" i="34"/>
  <c r="R81" i="34"/>
  <c r="U81" i="34"/>
  <c r="V82" i="34"/>
  <c r="R82" i="34"/>
  <c r="U82" i="34"/>
  <c r="V83" i="34"/>
  <c r="R83" i="34"/>
  <c r="U83" i="34"/>
  <c r="V84" i="34"/>
  <c r="R84" i="34"/>
  <c r="U84" i="34"/>
  <c r="V85" i="34"/>
  <c r="R85" i="34"/>
  <c r="U85" i="34"/>
  <c r="V86" i="34"/>
  <c r="R86" i="34"/>
  <c r="U86" i="34"/>
  <c r="V87" i="34"/>
  <c r="R87" i="34"/>
  <c r="U87" i="34"/>
  <c r="V88" i="34"/>
  <c r="R88" i="34"/>
  <c r="U88" i="34"/>
  <c r="V89" i="34"/>
  <c r="R89" i="34"/>
  <c r="U89" i="34"/>
  <c r="V90" i="34"/>
  <c r="R90" i="34"/>
  <c r="U90" i="34"/>
  <c r="V91" i="34"/>
  <c r="R91" i="34"/>
  <c r="U91" i="34"/>
  <c r="V92" i="34"/>
  <c r="R92" i="34"/>
  <c r="U92" i="34"/>
  <c r="V93" i="34"/>
  <c r="R93" i="34"/>
  <c r="U93" i="34"/>
  <c r="V94" i="34"/>
  <c r="R94" i="34"/>
  <c r="U94" i="34"/>
  <c r="V95" i="34"/>
  <c r="R95" i="34"/>
  <c r="U95" i="34"/>
  <c r="V96" i="34"/>
  <c r="R96" i="34"/>
  <c r="U96" i="34"/>
  <c r="V97" i="34"/>
  <c r="R97" i="34"/>
  <c r="U97" i="34"/>
  <c r="V98" i="34"/>
  <c r="R98" i="34"/>
  <c r="U98" i="34"/>
  <c r="V99" i="34"/>
  <c r="R99" i="34"/>
  <c r="U99" i="34"/>
  <c r="V100" i="34"/>
  <c r="R100" i="34"/>
  <c r="U100" i="34"/>
  <c r="V101" i="34"/>
  <c r="R101" i="34"/>
  <c r="U101" i="34"/>
  <c r="V102" i="34"/>
  <c r="R102" i="34"/>
  <c r="U102" i="34"/>
  <c r="V103" i="34"/>
  <c r="R103" i="34"/>
  <c r="U103" i="34"/>
  <c r="V104" i="34"/>
  <c r="R104" i="34"/>
  <c r="U104" i="34"/>
  <c r="V105" i="34"/>
  <c r="R105" i="34"/>
  <c r="U105" i="34"/>
  <c r="V106" i="34"/>
  <c r="R106" i="34"/>
  <c r="U106" i="34"/>
  <c r="V107" i="34"/>
  <c r="R107" i="34"/>
  <c r="U107" i="34"/>
  <c r="V108" i="34"/>
  <c r="R108" i="34"/>
  <c r="U108" i="34"/>
  <c r="V109" i="34"/>
  <c r="R109" i="34"/>
  <c r="U109" i="34"/>
  <c r="V110" i="34"/>
  <c r="R110" i="34"/>
  <c r="U110" i="34"/>
  <c r="V111" i="34"/>
  <c r="R111" i="34"/>
  <c r="U111" i="34"/>
  <c r="V112" i="34"/>
  <c r="R112" i="34"/>
  <c r="U112" i="34"/>
  <c r="V113" i="34"/>
  <c r="R113" i="34"/>
  <c r="U113" i="34"/>
  <c r="V114" i="34"/>
  <c r="R114" i="34"/>
  <c r="U114" i="34"/>
  <c r="V115" i="34"/>
  <c r="R115" i="34"/>
  <c r="U115" i="34"/>
  <c r="V116" i="34"/>
  <c r="R116" i="34"/>
  <c r="U116" i="34"/>
  <c r="V117" i="34"/>
  <c r="R117" i="34"/>
  <c r="U117" i="34"/>
  <c r="V118" i="34"/>
  <c r="R118" i="34"/>
  <c r="U118" i="34"/>
  <c r="V119" i="34"/>
  <c r="R119" i="34"/>
  <c r="U119" i="34"/>
  <c r="V120" i="34"/>
  <c r="R120" i="34"/>
  <c r="U120" i="34"/>
  <c r="V121" i="34"/>
  <c r="R121" i="34"/>
  <c r="U121" i="34"/>
  <c r="V122" i="34"/>
  <c r="R122" i="34"/>
  <c r="U122" i="34"/>
  <c r="V123" i="34"/>
  <c r="R123" i="34"/>
  <c r="U123" i="34"/>
  <c r="V124" i="34"/>
  <c r="R124" i="34"/>
  <c r="U124" i="34"/>
  <c r="V125" i="34"/>
  <c r="R125" i="34"/>
  <c r="U125" i="34"/>
  <c r="V126" i="34"/>
  <c r="R126" i="34"/>
  <c r="U126" i="34"/>
  <c r="V127" i="34"/>
  <c r="R127" i="34"/>
  <c r="U127" i="34"/>
  <c r="V128" i="34"/>
  <c r="R128" i="34"/>
  <c r="U128" i="34"/>
  <c r="V129" i="34"/>
  <c r="R129" i="34"/>
  <c r="U129" i="34"/>
  <c r="V130" i="34"/>
  <c r="R130" i="34"/>
  <c r="U130" i="34"/>
  <c r="V131" i="34"/>
  <c r="R131" i="34"/>
  <c r="U131" i="34"/>
  <c r="V132" i="34"/>
  <c r="R132" i="34"/>
  <c r="U132" i="34"/>
  <c r="V133" i="34"/>
  <c r="R133" i="34"/>
  <c r="U133" i="34"/>
  <c r="V134" i="34"/>
  <c r="R134" i="34"/>
  <c r="U134" i="34"/>
  <c r="V135" i="34"/>
  <c r="R135" i="34"/>
  <c r="U135" i="34"/>
  <c r="V136" i="34"/>
  <c r="R136" i="34"/>
  <c r="U136" i="34"/>
  <c r="V137" i="34"/>
  <c r="R137" i="34"/>
  <c r="U137" i="34"/>
  <c r="V138" i="34"/>
  <c r="R138" i="34"/>
  <c r="U138" i="34"/>
  <c r="V139" i="34"/>
  <c r="R139" i="34"/>
  <c r="U139" i="34"/>
  <c r="V140" i="34"/>
  <c r="R140" i="34"/>
  <c r="U140" i="34"/>
  <c r="V141" i="34"/>
  <c r="R141" i="34"/>
  <c r="U141" i="34"/>
  <c r="V142" i="34"/>
  <c r="R142" i="34"/>
  <c r="U142" i="34"/>
  <c r="V143" i="34"/>
  <c r="R143" i="34"/>
  <c r="U143" i="34"/>
  <c r="V144" i="34"/>
  <c r="R144" i="34"/>
  <c r="U144" i="34"/>
  <c r="V145" i="34"/>
  <c r="R145" i="34"/>
  <c r="U145" i="34"/>
  <c r="V146" i="34"/>
  <c r="R146" i="34"/>
  <c r="U146" i="34"/>
  <c r="V147" i="34"/>
  <c r="R147" i="34"/>
  <c r="U147" i="34"/>
  <c r="V148" i="34"/>
  <c r="R148" i="34"/>
  <c r="U148" i="34"/>
  <c r="V149" i="34"/>
  <c r="R149" i="34"/>
  <c r="U149" i="34"/>
  <c r="V150" i="34"/>
  <c r="R150" i="34"/>
  <c r="U150" i="34"/>
  <c r="V151" i="34"/>
  <c r="R151" i="34"/>
  <c r="U151" i="34"/>
  <c r="V152" i="34"/>
  <c r="R152" i="34"/>
  <c r="U152" i="34"/>
  <c r="V153" i="34"/>
  <c r="R153" i="34"/>
  <c r="U153" i="34"/>
  <c r="V154" i="34"/>
  <c r="R154" i="34"/>
  <c r="U154" i="34"/>
  <c r="V155" i="34"/>
  <c r="R155" i="34"/>
  <c r="U155" i="34"/>
  <c r="V156" i="34"/>
  <c r="R156" i="34"/>
  <c r="U156" i="34"/>
  <c r="V157" i="34"/>
  <c r="R157" i="34"/>
  <c r="U157" i="34"/>
  <c r="V158" i="34"/>
  <c r="R158" i="34"/>
  <c r="U158" i="34"/>
  <c r="V159" i="34"/>
  <c r="R159" i="34"/>
  <c r="U159" i="34"/>
  <c r="V160" i="34"/>
  <c r="R160" i="34"/>
  <c r="U160" i="34"/>
  <c r="V161" i="34"/>
  <c r="R161" i="34"/>
  <c r="U161" i="34"/>
  <c r="V162" i="34"/>
  <c r="R162" i="34"/>
  <c r="U162" i="34"/>
  <c r="V163" i="34"/>
  <c r="R163" i="34"/>
  <c r="U163" i="34"/>
  <c r="V164" i="34"/>
  <c r="R164" i="34"/>
  <c r="U164" i="34"/>
  <c r="V165" i="34"/>
  <c r="R165" i="34"/>
  <c r="U165" i="34"/>
  <c r="V166" i="34"/>
  <c r="R166" i="34"/>
  <c r="U166" i="34"/>
  <c r="V167" i="34"/>
  <c r="R167" i="34"/>
  <c r="U167" i="34"/>
  <c r="V168" i="34"/>
  <c r="R168" i="34"/>
  <c r="U168" i="34"/>
  <c r="V169" i="34"/>
  <c r="R169" i="34"/>
  <c r="U169" i="34"/>
  <c r="V170" i="34"/>
  <c r="R170" i="34"/>
  <c r="U170" i="34"/>
  <c r="V171" i="34"/>
  <c r="R171" i="34"/>
  <c r="U171" i="34"/>
  <c r="V172" i="34"/>
  <c r="R172" i="34"/>
  <c r="U172" i="34"/>
  <c r="V173" i="34"/>
  <c r="R173" i="34"/>
  <c r="U173" i="34"/>
  <c r="V174" i="34"/>
  <c r="R174" i="34"/>
  <c r="U174" i="34"/>
  <c r="V175" i="34"/>
  <c r="R175" i="34"/>
  <c r="U175" i="34"/>
  <c r="V176" i="34"/>
  <c r="R176" i="34"/>
  <c r="U176" i="34"/>
  <c r="V177" i="34"/>
  <c r="R177" i="34"/>
  <c r="U177" i="34"/>
  <c r="V178" i="34"/>
  <c r="R178" i="34"/>
  <c r="U178" i="34"/>
  <c r="V179" i="34"/>
  <c r="R179" i="34"/>
  <c r="U179" i="34"/>
  <c r="V180" i="34"/>
  <c r="R180" i="34"/>
  <c r="U180" i="34"/>
  <c r="V181" i="34"/>
  <c r="R181" i="34"/>
  <c r="U181" i="34"/>
  <c r="V182" i="34"/>
  <c r="R182" i="34"/>
  <c r="U182" i="34"/>
  <c r="V183" i="34"/>
  <c r="R183" i="34"/>
  <c r="U183" i="34"/>
  <c r="V184" i="34"/>
  <c r="R184" i="34"/>
  <c r="U184" i="34"/>
  <c r="V185" i="34"/>
  <c r="R185" i="34"/>
  <c r="U185" i="34"/>
  <c r="V186" i="34"/>
  <c r="R186" i="34"/>
  <c r="U186" i="34"/>
  <c r="V187" i="34"/>
  <c r="R187" i="34"/>
  <c r="U187" i="34"/>
  <c r="V188" i="34"/>
  <c r="R188" i="34"/>
  <c r="U188" i="34"/>
  <c r="V189" i="34"/>
  <c r="R189" i="34"/>
  <c r="U189" i="34"/>
  <c r="V190" i="34"/>
  <c r="R190" i="34"/>
  <c r="U190" i="34"/>
  <c r="V191" i="34"/>
  <c r="R191" i="34"/>
  <c r="U191" i="34"/>
  <c r="V192" i="34"/>
  <c r="R192" i="34"/>
  <c r="U192" i="34"/>
  <c r="V193" i="34"/>
  <c r="R193" i="34"/>
  <c r="U193" i="34"/>
  <c r="V194" i="34"/>
  <c r="R194" i="34"/>
  <c r="U194" i="34"/>
  <c r="V195" i="34"/>
  <c r="R195" i="34"/>
  <c r="U195" i="34"/>
  <c r="V196" i="34"/>
  <c r="R196" i="34"/>
  <c r="U196" i="34"/>
  <c r="V197" i="34"/>
  <c r="R197" i="34"/>
  <c r="U197" i="34"/>
  <c r="V198" i="34"/>
  <c r="R198" i="34"/>
  <c r="U198" i="34"/>
  <c r="V199" i="34"/>
  <c r="R199" i="34"/>
  <c r="U199" i="34"/>
  <c r="V200" i="34"/>
  <c r="R200" i="34"/>
  <c r="U200" i="34"/>
  <c r="V201" i="34"/>
  <c r="R201" i="34"/>
  <c r="U201" i="34"/>
  <c r="V202" i="34"/>
  <c r="R202" i="34"/>
  <c r="U202" i="34"/>
  <c r="V203" i="34"/>
  <c r="R203" i="34"/>
  <c r="U203" i="34"/>
  <c r="V204" i="34"/>
  <c r="R204" i="34"/>
  <c r="U204" i="34"/>
  <c r="V205" i="34"/>
  <c r="R205" i="34"/>
  <c r="U205" i="34"/>
  <c r="V206" i="34"/>
  <c r="R206" i="34"/>
  <c r="U206" i="34"/>
  <c r="V207" i="34"/>
  <c r="R207" i="34"/>
  <c r="U207" i="34"/>
  <c r="V208" i="34"/>
  <c r="R208" i="34"/>
  <c r="U208" i="34"/>
  <c r="V209" i="34"/>
  <c r="R209" i="34"/>
  <c r="U209" i="34"/>
  <c r="V210" i="34"/>
  <c r="R210" i="34"/>
  <c r="U210" i="34"/>
  <c r="V211" i="34"/>
  <c r="R211" i="34"/>
  <c r="U211" i="34"/>
  <c r="V212" i="34"/>
  <c r="R212" i="34"/>
  <c r="U212" i="34"/>
  <c r="V213" i="34"/>
  <c r="R213" i="34"/>
  <c r="U213" i="34"/>
  <c r="V214" i="34"/>
  <c r="R214" i="34"/>
  <c r="U214" i="34"/>
  <c r="V215" i="34"/>
  <c r="R215" i="34"/>
  <c r="U215" i="34"/>
  <c r="V216" i="34"/>
  <c r="R216" i="34"/>
  <c r="U216" i="34"/>
  <c r="V217" i="34"/>
  <c r="R217" i="34"/>
  <c r="U217" i="34"/>
  <c r="V218" i="34"/>
  <c r="R218" i="34"/>
  <c r="U218" i="34"/>
  <c r="V219" i="34"/>
  <c r="R219" i="34"/>
  <c r="U219" i="34"/>
  <c r="V220" i="34"/>
  <c r="R220" i="34"/>
  <c r="U220" i="34"/>
  <c r="V221" i="34"/>
  <c r="R221" i="34"/>
  <c r="U221" i="34"/>
  <c r="V222" i="34"/>
  <c r="R222" i="34"/>
  <c r="U222" i="34"/>
  <c r="V223" i="34"/>
  <c r="R223" i="34"/>
  <c r="U223" i="34"/>
  <c r="V224" i="34"/>
  <c r="R224" i="34"/>
  <c r="U224" i="34"/>
  <c r="V225" i="34"/>
  <c r="R225" i="34"/>
  <c r="U225" i="34"/>
  <c r="V226" i="34"/>
  <c r="R226" i="34"/>
  <c r="U226" i="34"/>
  <c r="V227" i="34"/>
  <c r="R227" i="34"/>
  <c r="U227" i="34"/>
  <c r="V228" i="34"/>
  <c r="R228" i="34"/>
  <c r="U228" i="34"/>
  <c r="V229" i="34"/>
  <c r="R229" i="34"/>
  <c r="U229" i="34"/>
  <c r="V230" i="34"/>
  <c r="R230" i="34"/>
  <c r="U230" i="34"/>
  <c r="V231" i="34"/>
  <c r="R231" i="34"/>
  <c r="U231" i="34"/>
  <c r="V232" i="34"/>
  <c r="R232" i="34"/>
  <c r="U232" i="34"/>
  <c r="V233" i="34"/>
  <c r="R233" i="34"/>
  <c r="U233" i="34"/>
  <c r="V234" i="34"/>
  <c r="R234" i="34"/>
  <c r="U234" i="34"/>
  <c r="V235" i="34"/>
  <c r="R235" i="34"/>
  <c r="U235" i="34"/>
  <c r="V236" i="34"/>
  <c r="R236" i="34"/>
  <c r="U236" i="34"/>
  <c r="V237" i="34"/>
  <c r="R237" i="34"/>
  <c r="U237" i="34"/>
  <c r="V238" i="34"/>
  <c r="R238" i="34"/>
  <c r="U238" i="34"/>
  <c r="V239" i="34"/>
  <c r="R239" i="34"/>
  <c r="U239" i="34"/>
  <c r="V240" i="34"/>
  <c r="R240" i="34"/>
  <c r="U240" i="34"/>
  <c r="V241" i="34"/>
  <c r="R241" i="34"/>
  <c r="U241" i="34"/>
  <c r="V242" i="34"/>
  <c r="R242" i="34"/>
  <c r="U242" i="34"/>
  <c r="V243" i="34"/>
  <c r="R243" i="34"/>
  <c r="U243" i="34"/>
  <c r="V244" i="34"/>
  <c r="R244" i="34"/>
  <c r="U244" i="34"/>
  <c r="V245" i="34"/>
  <c r="R245" i="34"/>
  <c r="U245" i="34"/>
  <c r="V246" i="34"/>
  <c r="R246" i="34"/>
  <c r="U246" i="34"/>
  <c r="V247" i="34"/>
  <c r="R247" i="34"/>
  <c r="U247" i="34"/>
  <c r="V248" i="34"/>
  <c r="R248" i="34"/>
  <c r="U248" i="34"/>
  <c r="V249" i="34"/>
  <c r="R249" i="34"/>
  <c r="U249" i="34"/>
  <c r="V250" i="34"/>
  <c r="R250" i="34"/>
  <c r="U250" i="34"/>
  <c r="V251" i="34"/>
  <c r="R251" i="34"/>
  <c r="U251" i="34"/>
  <c r="V252" i="34"/>
  <c r="R252" i="34"/>
  <c r="U252" i="34"/>
  <c r="V253" i="34"/>
  <c r="R253" i="34"/>
  <c r="U253" i="34"/>
  <c r="V254" i="34"/>
  <c r="R254" i="34"/>
  <c r="U254" i="34"/>
  <c r="V255" i="34"/>
  <c r="R255" i="34"/>
  <c r="U255" i="34"/>
  <c r="V256" i="34"/>
  <c r="R256" i="34"/>
  <c r="U256" i="34"/>
  <c r="V257" i="34"/>
  <c r="R257" i="34"/>
  <c r="U257" i="34"/>
  <c r="V258" i="34"/>
  <c r="R258" i="34"/>
  <c r="U258" i="34"/>
  <c r="V259" i="34"/>
  <c r="R259" i="34"/>
  <c r="U259" i="34"/>
  <c r="V260" i="34"/>
  <c r="R260" i="34"/>
  <c r="U260" i="34"/>
  <c r="V261" i="34"/>
  <c r="R261" i="34"/>
  <c r="U261" i="34"/>
  <c r="V262" i="34"/>
  <c r="R262" i="34"/>
  <c r="U262" i="34"/>
  <c r="V263" i="34"/>
  <c r="R263" i="34"/>
  <c r="U263" i="34"/>
  <c r="V264" i="34"/>
  <c r="R264" i="34"/>
  <c r="U264" i="34"/>
  <c r="V265" i="34"/>
  <c r="R265" i="34"/>
  <c r="U265" i="34"/>
  <c r="V266" i="34"/>
  <c r="R266" i="34"/>
  <c r="U266" i="34"/>
  <c r="V267" i="34"/>
  <c r="R267" i="34"/>
  <c r="U267" i="34"/>
  <c r="V268" i="34"/>
  <c r="R268" i="34"/>
  <c r="U268" i="34"/>
  <c r="V269" i="34"/>
  <c r="R269" i="34"/>
  <c r="U269" i="34"/>
  <c r="V270" i="34"/>
  <c r="R270" i="34"/>
  <c r="U270" i="34"/>
  <c r="V271" i="34"/>
  <c r="R271" i="34"/>
  <c r="U271" i="34"/>
  <c r="V272" i="34"/>
  <c r="R272" i="34"/>
  <c r="U272" i="34"/>
  <c r="V273" i="34"/>
  <c r="R273" i="34"/>
  <c r="U273" i="34"/>
  <c r="V274" i="34"/>
  <c r="R274" i="34"/>
  <c r="U274" i="34"/>
  <c r="V275" i="34"/>
  <c r="R275" i="34"/>
  <c r="U275" i="34"/>
  <c r="V276" i="34"/>
  <c r="R276" i="34"/>
  <c r="U276" i="34"/>
  <c r="V277" i="34"/>
  <c r="R277" i="34"/>
  <c r="U277" i="34"/>
  <c r="V278" i="34"/>
  <c r="R278" i="34"/>
  <c r="U278" i="34"/>
  <c r="V279" i="34"/>
  <c r="R279" i="34"/>
  <c r="U279" i="34"/>
  <c r="V280" i="34"/>
  <c r="R280" i="34"/>
  <c r="U280" i="34"/>
  <c r="V281" i="34"/>
  <c r="R281" i="34"/>
  <c r="U281" i="34"/>
  <c r="V282" i="34"/>
  <c r="R282" i="34"/>
  <c r="U282" i="34"/>
  <c r="V283" i="34"/>
  <c r="R283" i="34"/>
  <c r="U283" i="34"/>
  <c r="V284" i="34"/>
  <c r="R284" i="34"/>
  <c r="U284" i="34"/>
  <c r="V285" i="34"/>
  <c r="R285" i="34"/>
  <c r="U285" i="34"/>
  <c r="V286" i="34"/>
  <c r="R286" i="34"/>
  <c r="U286" i="34"/>
  <c r="V287" i="34"/>
  <c r="R287" i="34"/>
  <c r="U287" i="34"/>
  <c r="V288" i="34"/>
  <c r="R288" i="34"/>
  <c r="U288" i="34"/>
  <c r="V289" i="34"/>
  <c r="R289" i="34"/>
  <c r="U289" i="34"/>
  <c r="V290" i="34"/>
  <c r="R290" i="34"/>
  <c r="U290" i="34"/>
  <c r="V291" i="34"/>
  <c r="R291" i="34"/>
  <c r="U291" i="34"/>
  <c r="V292" i="34"/>
  <c r="R292" i="34"/>
  <c r="U292" i="34"/>
  <c r="V293" i="34"/>
  <c r="R293" i="34"/>
  <c r="U293" i="34"/>
  <c r="V294" i="34"/>
  <c r="R294" i="34"/>
  <c r="U294" i="34"/>
  <c r="V295" i="34"/>
  <c r="R295" i="34"/>
  <c r="U295" i="34"/>
  <c r="V296" i="34"/>
  <c r="R296" i="34"/>
  <c r="U296" i="34"/>
  <c r="V297" i="34"/>
  <c r="R297" i="34"/>
  <c r="U297" i="34"/>
  <c r="V298" i="34"/>
  <c r="R298" i="34"/>
  <c r="U298" i="34"/>
  <c r="V299" i="34"/>
  <c r="R299" i="34"/>
  <c r="U299" i="34"/>
  <c r="V300" i="34"/>
  <c r="R300" i="34"/>
  <c r="U300" i="34"/>
  <c r="V301" i="34"/>
  <c r="R301" i="34"/>
  <c r="U301" i="34"/>
  <c r="V302" i="34"/>
  <c r="R302" i="34"/>
  <c r="U302" i="34"/>
  <c r="V303" i="34"/>
  <c r="R303" i="34"/>
  <c r="U303" i="34"/>
  <c r="V304" i="34"/>
  <c r="R304" i="34"/>
  <c r="U304" i="34"/>
  <c r="V305" i="34"/>
  <c r="R305" i="34"/>
  <c r="U305" i="34"/>
  <c r="V306" i="34"/>
  <c r="R306" i="34"/>
  <c r="U306" i="34"/>
  <c r="V307" i="34"/>
  <c r="R307" i="34"/>
  <c r="U307" i="34"/>
  <c r="V308" i="34"/>
  <c r="R308" i="34"/>
  <c r="U308" i="34"/>
  <c r="V309" i="34"/>
  <c r="R309" i="34"/>
  <c r="U309" i="34"/>
  <c r="V310" i="34"/>
  <c r="R310" i="34"/>
  <c r="U310" i="34"/>
  <c r="V311" i="34"/>
  <c r="R311" i="34"/>
  <c r="U311" i="34"/>
  <c r="V312" i="34"/>
  <c r="R312" i="34"/>
  <c r="U312" i="34"/>
  <c r="V313" i="34"/>
  <c r="R313" i="34"/>
  <c r="U313" i="34"/>
  <c r="V314" i="34"/>
  <c r="R314" i="34"/>
  <c r="U314" i="34"/>
  <c r="V315" i="34"/>
  <c r="R315" i="34"/>
  <c r="U315" i="34"/>
  <c r="V316" i="34"/>
  <c r="R316" i="34"/>
  <c r="U316" i="34"/>
  <c r="V317" i="34"/>
  <c r="R317" i="34"/>
  <c r="U317" i="34"/>
  <c r="V318" i="34"/>
  <c r="R318" i="34"/>
  <c r="U318" i="34"/>
  <c r="V319" i="34"/>
  <c r="R319" i="34"/>
  <c r="U319" i="34"/>
  <c r="V320" i="34"/>
  <c r="R320" i="34"/>
  <c r="U320" i="34"/>
  <c r="V321" i="34"/>
  <c r="R321" i="34"/>
  <c r="U321" i="34"/>
  <c r="V322" i="34"/>
  <c r="R322" i="34"/>
  <c r="U322" i="34"/>
  <c r="V323" i="34"/>
  <c r="R323" i="34"/>
  <c r="U323" i="34"/>
  <c r="V324" i="34"/>
  <c r="R324" i="34"/>
  <c r="U324" i="34"/>
  <c r="V325" i="34"/>
  <c r="R325" i="34"/>
  <c r="U325" i="34"/>
  <c r="V326" i="34"/>
  <c r="R326" i="34"/>
  <c r="U326" i="34"/>
  <c r="V327" i="34"/>
  <c r="R327" i="34"/>
  <c r="U327" i="34"/>
  <c r="V328" i="34"/>
  <c r="R328" i="34"/>
  <c r="U328" i="34"/>
  <c r="V329" i="34"/>
  <c r="R329" i="34"/>
  <c r="U329" i="34"/>
  <c r="V330" i="34"/>
  <c r="R330" i="34"/>
  <c r="U330" i="34"/>
  <c r="V331" i="34"/>
  <c r="R331" i="34"/>
  <c r="U331" i="34"/>
  <c r="V332" i="34"/>
  <c r="R332" i="34"/>
  <c r="U332" i="34"/>
  <c r="V333" i="34"/>
  <c r="R333" i="34"/>
  <c r="U333" i="34"/>
  <c r="V334" i="34"/>
  <c r="R334" i="34"/>
  <c r="U334" i="34"/>
  <c r="V335" i="34"/>
  <c r="R335" i="34"/>
  <c r="U335" i="34"/>
  <c r="V336" i="34"/>
  <c r="R336" i="34"/>
  <c r="U336" i="34"/>
  <c r="V337" i="34"/>
  <c r="R337" i="34"/>
  <c r="U337" i="34"/>
  <c r="V338" i="34"/>
  <c r="R338" i="34"/>
  <c r="U338" i="34"/>
  <c r="V339" i="34"/>
  <c r="R339" i="34"/>
  <c r="U339" i="34"/>
  <c r="V340" i="34"/>
  <c r="R340" i="34"/>
  <c r="U340" i="34"/>
  <c r="V341" i="34"/>
  <c r="R341" i="34"/>
  <c r="U341" i="34"/>
  <c r="V342" i="34"/>
  <c r="R342" i="34"/>
  <c r="U342" i="34"/>
  <c r="V343" i="34"/>
  <c r="R343" i="34"/>
  <c r="U343" i="34"/>
  <c r="V344" i="34"/>
  <c r="R344" i="34"/>
  <c r="U344" i="34"/>
  <c r="V345" i="34"/>
  <c r="R345" i="34"/>
  <c r="U345" i="34"/>
  <c r="V346" i="34"/>
  <c r="R346" i="34"/>
  <c r="U346" i="34"/>
  <c r="V347" i="34"/>
  <c r="R347" i="34"/>
  <c r="U347" i="34"/>
  <c r="V348" i="34"/>
  <c r="R348" i="34"/>
  <c r="U348" i="34"/>
  <c r="V349" i="34"/>
  <c r="R349" i="34"/>
  <c r="U349" i="34"/>
  <c r="V350" i="34"/>
  <c r="R350" i="34"/>
  <c r="U350" i="34"/>
  <c r="V351" i="34"/>
  <c r="R351" i="34"/>
  <c r="U351" i="34"/>
  <c r="V352" i="34"/>
  <c r="R352" i="34"/>
  <c r="U352" i="34"/>
  <c r="V353" i="34"/>
  <c r="R353" i="34"/>
  <c r="U353" i="34"/>
  <c r="V354" i="34"/>
  <c r="R354" i="34"/>
  <c r="U354" i="34"/>
  <c r="V355" i="34"/>
  <c r="R355" i="34"/>
  <c r="U355" i="34"/>
  <c r="V356" i="34"/>
  <c r="R356" i="34"/>
  <c r="U356" i="34"/>
  <c r="V357" i="34"/>
  <c r="R357" i="34"/>
  <c r="U357" i="34"/>
  <c r="V358" i="34"/>
  <c r="R358" i="34"/>
  <c r="U358" i="34"/>
  <c r="V359" i="34"/>
  <c r="R359" i="34"/>
  <c r="U359" i="34"/>
  <c r="V360" i="34"/>
  <c r="R360" i="34"/>
  <c r="U360" i="34"/>
  <c r="V361" i="34"/>
  <c r="R361" i="34"/>
  <c r="U361" i="34"/>
  <c r="V362" i="34"/>
  <c r="R362" i="34"/>
  <c r="U362" i="34"/>
  <c r="V363" i="34"/>
  <c r="R363" i="34"/>
  <c r="U363" i="34"/>
  <c r="V364" i="34"/>
  <c r="R364" i="34"/>
  <c r="U364" i="34"/>
  <c r="V365" i="34"/>
  <c r="R365" i="34"/>
  <c r="U365" i="34"/>
  <c r="V366" i="34"/>
  <c r="R366" i="34"/>
  <c r="U366" i="34"/>
  <c r="V367" i="34"/>
  <c r="R367" i="34"/>
  <c r="U367" i="34"/>
  <c r="V368" i="34"/>
  <c r="R368" i="34"/>
  <c r="U368" i="34"/>
  <c r="V369" i="34"/>
  <c r="R369" i="34"/>
  <c r="U369" i="34"/>
  <c r="V370" i="34"/>
  <c r="R370" i="34"/>
  <c r="U370" i="34"/>
  <c r="V371" i="34"/>
  <c r="R371" i="34"/>
  <c r="U371" i="34"/>
  <c r="V372" i="34"/>
  <c r="R372" i="34"/>
  <c r="U372" i="34"/>
  <c r="V373" i="34"/>
  <c r="R373" i="34"/>
  <c r="U373" i="34"/>
  <c r="V374" i="34"/>
  <c r="R374" i="34"/>
  <c r="U374" i="34"/>
  <c r="V375" i="34"/>
  <c r="R375" i="34"/>
  <c r="U375" i="34"/>
  <c r="V376" i="34"/>
  <c r="R376" i="34"/>
  <c r="U376" i="34"/>
  <c r="V377" i="34"/>
  <c r="R377" i="34"/>
  <c r="U377" i="34"/>
  <c r="V378" i="34"/>
  <c r="R378" i="34"/>
  <c r="U378" i="34"/>
  <c r="V379" i="34"/>
  <c r="R379" i="34"/>
  <c r="U379" i="34"/>
  <c r="V380" i="34"/>
  <c r="R380" i="34"/>
  <c r="U380" i="34"/>
  <c r="V381" i="34"/>
  <c r="R381" i="34"/>
  <c r="U381" i="34"/>
  <c r="V382" i="34"/>
  <c r="R382" i="34"/>
  <c r="U382" i="34"/>
  <c r="V383" i="34"/>
  <c r="R383" i="34"/>
  <c r="U383" i="34"/>
  <c r="V384" i="34"/>
  <c r="R384" i="34"/>
  <c r="U384" i="34"/>
  <c r="V385" i="34"/>
  <c r="R385" i="34"/>
  <c r="U385" i="34"/>
  <c r="V386" i="34"/>
  <c r="R386" i="34"/>
  <c r="U386" i="34"/>
  <c r="V387" i="34"/>
  <c r="R387" i="34"/>
  <c r="U387" i="34"/>
  <c r="V388" i="34"/>
  <c r="R388" i="34"/>
  <c r="U388" i="34"/>
  <c r="V389" i="34"/>
  <c r="R389" i="34"/>
  <c r="U389" i="34"/>
  <c r="V390" i="34"/>
  <c r="R390" i="34"/>
  <c r="U390" i="34"/>
  <c r="V391" i="34"/>
  <c r="R391" i="34"/>
  <c r="U391" i="34"/>
  <c r="V392" i="34"/>
  <c r="R392" i="34"/>
  <c r="U392" i="34"/>
  <c r="V393" i="34"/>
  <c r="R393" i="34"/>
  <c r="U393" i="34"/>
  <c r="V394" i="34"/>
  <c r="R394" i="34"/>
  <c r="U394" i="34"/>
  <c r="V395" i="34"/>
  <c r="R395" i="34"/>
  <c r="U395" i="34"/>
  <c r="V396" i="34"/>
  <c r="R396" i="34"/>
  <c r="U396" i="34"/>
  <c r="V397" i="34"/>
  <c r="R397" i="34"/>
  <c r="U397" i="34"/>
  <c r="V398" i="34"/>
  <c r="R398" i="34"/>
  <c r="U398" i="34"/>
  <c r="V399" i="34"/>
  <c r="R399" i="34"/>
  <c r="U399" i="34"/>
  <c r="V400" i="34"/>
  <c r="R400" i="34"/>
  <c r="U400" i="34"/>
  <c r="V401" i="34"/>
  <c r="R401" i="34"/>
  <c r="U401" i="34"/>
  <c r="V402" i="34"/>
  <c r="R402" i="34"/>
  <c r="U402" i="34"/>
  <c r="V403" i="34"/>
  <c r="R403" i="34"/>
  <c r="U403" i="34"/>
  <c r="V404" i="34"/>
  <c r="R404" i="34"/>
  <c r="U404" i="34"/>
  <c r="V405" i="34"/>
  <c r="R405" i="34"/>
  <c r="U405" i="34"/>
  <c r="V406" i="34"/>
  <c r="R406" i="34"/>
  <c r="U406" i="34"/>
  <c r="V407" i="34"/>
  <c r="R407" i="34"/>
  <c r="U407" i="34"/>
  <c r="V408" i="34"/>
  <c r="R408" i="34"/>
  <c r="U408" i="34"/>
  <c r="V409" i="34"/>
  <c r="R409" i="34"/>
  <c r="U409" i="34"/>
  <c r="V410" i="34"/>
  <c r="R410" i="34"/>
  <c r="U410" i="34"/>
  <c r="V411" i="34"/>
  <c r="R411" i="34"/>
  <c r="U411" i="34"/>
  <c r="V412" i="34"/>
  <c r="R412" i="34"/>
  <c r="U412" i="34"/>
  <c r="V413" i="34"/>
  <c r="R413" i="34"/>
  <c r="U413" i="34"/>
  <c r="V414" i="34"/>
  <c r="R414" i="34"/>
  <c r="U414" i="34"/>
  <c r="V415" i="34"/>
  <c r="R415" i="34"/>
  <c r="U415" i="34"/>
  <c r="V416" i="34"/>
  <c r="R416" i="34"/>
  <c r="U416" i="34"/>
  <c r="V417" i="34"/>
  <c r="R417" i="34"/>
  <c r="U417" i="34"/>
  <c r="V418" i="34"/>
  <c r="R418" i="34"/>
  <c r="U418" i="34"/>
  <c r="V419" i="34"/>
  <c r="R419" i="34"/>
  <c r="U419" i="34"/>
  <c r="V420" i="34"/>
  <c r="R420" i="34"/>
  <c r="U420" i="34"/>
  <c r="V421" i="34"/>
  <c r="R421" i="34"/>
  <c r="U421" i="34"/>
  <c r="V422" i="34"/>
  <c r="R422" i="34"/>
  <c r="U422" i="34"/>
  <c r="V423" i="34"/>
  <c r="R423" i="34"/>
  <c r="U423" i="34"/>
  <c r="V424" i="34"/>
  <c r="R424" i="34"/>
  <c r="U424" i="34"/>
  <c r="V425" i="34"/>
  <c r="R425" i="34"/>
  <c r="U425" i="34"/>
  <c r="V426" i="34"/>
  <c r="R426" i="34"/>
  <c r="U426" i="34"/>
  <c r="V427" i="34"/>
  <c r="R427" i="34"/>
  <c r="U427" i="34"/>
  <c r="V428" i="34"/>
  <c r="R428" i="34"/>
  <c r="U428" i="34"/>
  <c r="V429" i="34"/>
  <c r="R429" i="34"/>
  <c r="U429" i="34"/>
  <c r="V430" i="34"/>
  <c r="R430" i="34"/>
  <c r="U430" i="34"/>
  <c r="V431" i="34"/>
  <c r="R431" i="34"/>
  <c r="U431" i="34"/>
  <c r="V432" i="34"/>
  <c r="R432" i="34"/>
  <c r="U432" i="34"/>
  <c r="V433" i="34"/>
  <c r="R433" i="34"/>
  <c r="U433" i="34"/>
  <c r="V434" i="34"/>
  <c r="R434" i="34"/>
  <c r="U434" i="34"/>
  <c r="V435" i="34"/>
  <c r="R435" i="34"/>
  <c r="U435" i="34"/>
  <c r="V436" i="34"/>
  <c r="R436" i="34"/>
  <c r="U436" i="34"/>
  <c r="V437" i="34"/>
  <c r="R437" i="34"/>
  <c r="U437" i="34"/>
  <c r="V438" i="34"/>
  <c r="R438" i="34"/>
  <c r="U438" i="34"/>
  <c r="V439" i="34"/>
  <c r="R439" i="34"/>
  <c r="U439" i="34"/>
  <c r="V440" i="34"/>
  <c r="R440" i="34"/>
  <c r="U440" i="34"/>
  <c r="V441" i="34"/>
  <c r="R441" i="34"/>
  <c r="U441" i="34"/>
  <c r="V442" i="34"/>
  <c r="R442" i="34"/>
  <c r="U442" i="34"/>
  <c r="V443" i="34"/>
  <c r="R443" i="34"/>
  <c r="U443" i="34"/>
  <c r="V444" i="34"/>
  <c r="R444" i="34"/>
  <c r="U444" i="34"/>
  <c r="V445" i="34"/>
  <c r="R445" i="34"/>
  <c r="U445" i="34"/>
  <c r="V446" i="34"/>
  <c r="R446" i="34"/>
  <c r="U446" i="34"/>
  <c r="V447" i="34"/>
  <c r="R447" i="34"/>
  <c r="U447" i="34"/>
  <c r="V448" i="34"/>
  <c r="R448" i="34"/>
  <c r="U448" i="34"/>
  <c r="V449" i="34"/>
  <c r="R449" i="34"/>
  <c r="U449" i="34"/>
  <c r="V450" i="34"/>
  <c r="R450" i="34"/>
  <c r="U450" i="34"/>
  <c r="V451" i="34"/>
  <c r="R451" i="34"/>
  <c r="U451" i="34"/>
  <c r="V452" i="34"/>
  <c r="R452" i="34"/>
  <c r="U452" i="34"/>
  <c r="V453" i="34"/>
  <c r="R453" i="34"/>
  <c r="U453" i="34"/>
  <c r="V454" i="34"/>
  <c r="R454" i="34"/>
  <c r="U454" i="34"/>
  <c r="V455" i="34"/>
  <c r="R455" i="34"/>
  <c r="U455" i="34"/>
  <c r="V456" i="34"/>
  <c r="R456" i="34"/>
  <c r="U456" i="34"/>
  <c r="V457" i="34"/>
  <c r="R457" i="34"/>
  <c r="U457" i="34"/>
  <c r="V458" i="34"/>
  <c r="R458" i="34"/>
  <c r="U458" i="34"/>
  <c r="V459" i="34"/>
  <c r="R459" i="34"/>
  <c r="U459" i="34"/>
  <c r="V460" i="34"/>
  <c r="R460" i="34"/>
  <c r="U460" i="34"/>
  <c r="V461" i="34"/>
  <c r="R461" i="34"/>
  <c r="U461" i="34"/>
  <c r="V462" i="34"/>
  <c r="R462" i="34"/>
  <c r="U462" i="34"/>
  <c r="V463" i="34"/>
  <c r="R463" i="34"/>
  <c r="U463" i="34"/>
  <c r="V464" i="34"/>
  <c r="R464" i="34"/>
  <c r="U464" i="34"/>
  <c r="V465" i="34"/>
  <c r="R465" i="34"/>
  <c r="U465" i="34"/>
  <c r="V466" i="34"/>
  <c r="R466" i="34"/>
  <c r="U466" i="34"/>
  <c r="V467" i="34"/>
  <c r="R467" i="34"/>
  <c r="U467" i="34"/>
  <c r="V468" i="34"/>
  <c r="R468" i="34"/>
  <c r="U468" i="34"/>
  <c r="V469" i="34"/>
  <c r="R469" i="34"/>
  <c r="U469" i="34"/>
  <c r="V470" i="34"/>
  <c r="R470" i="34"/>
  <c r="U470" i="34"/>
  <c r="V471" i="34"/>
  <c r="R471" i="34"/>
  <c r="U471" i="34"/>
  <c r="V472" i="34"/>
  <c r="R472" i="34"/>
  <c r="U472" i="34"/>
  <c r="V473" i="34"/>
  <c r="R473" i="34"/>
  <c r="U473" i="34"/>
  <c r="V474" i="34"/>
  <c r="R474" i="34"/>
  <c r="U474" i="34"/>
  <c r="V475" i="34"/>
  <c r="R475" i="34"/>
  <c r="U475" i="34"/>
  <c r="V476" i="34"/>
  <c r="R476" i="34"/>
  <c r="U476" i="34"/>
  <c r="V477" i="34"/>
  <c r="R477" i="34"/>
  <c r="U477" i="34"/>
  <c r="V478" i="34"/>
  <c r="R478" i="34"/>
  <c r="U478" i="34"/>
  <c r="V479" i="34"/>
  <c r="R479" i="34"/>
  <c r="U479" i="34"/>
  <c r="V480" i="34"/>
  <c r="R480" i="34"/>
  <c r="U480" i="34"/>
  <c r="V481" i="34"/>
  <c r="R481" i="34"/>
  <c r="U481" i="34"/>
  <c r="V482" i="34"/>
  <c r="R482" i="34"/>
  <c r="U482" i="34"/>
  <c r="V483" i="34"/>
  <c r="R483" i="34"/>
  <c r="U483" i="34"/>
  <c r="V484" i="34"/>
  <c r="R484" i="34"/>
  <c r="U484" i="34"/>
  <c r="V485" i="34"/>
  <c r="R485" i="34"/>
  <c r="U485" i="34"/>
  <c r="V486" i="34"/>
  <c r="R486" i="34"/>
  <c r="U486" i="34"/>
  <c r="V487" i="34"/>
  <c r="R487" i="34"/>
  <c r="U487" i="34"/>
  <c r="V488" i="34"/>
  <c r="R488" i="34"/>
  <c r="U488" i="34"/>
  <c r="V489" i="34"/>
  <c r="R489" i="34"/>
  <c r="U489" i="34"/>
  <c r="V490" i="34"/>
  <c r="R490" i="34"/>
  <c r="U490" i="34"/>
  <c r="V491" i="34"/>
  <c r="R491" i="34"/>
  <c r="U491" i="34"/>
  <c r="V492" i="34"/>
  <c r="R492" i="34"/>
  <c r="U492" i="34"/>
  <c r="V493" i="34"/>
  <c r="R493" i="34"/>
  <c r="U493" i="34"/>
  <c r="V494" i="34"/>
  <c r="R494" i="34"/>
  <c r="U494" i="34"/>
  <c r="V495" i="34"/>
  <c r="R495" i="34"/>
  <c r="U495" i="34"/>
  <c r="V496" i="34"/>
  <c r="R496" i="34"/>
  <c r="U496" i="34"/>
  <c r="V497" i="34"/>
  <c r="R497" i="34"/>
  <c r="U497" i="34"/>
  <c r="V498" i="34"/>
  <c r="R498" i="34"/>
  <c r="U498" i="34"/>
  <c r="V499" i="34"/>
  <c r="R499" i="34"/>
  <c r="U499" i="34"/>
  <c r="V500" i="34"/>
  <c r="R500" i="34"/>
  <c r="U500" i="34"/>
  <c r="V501" i="34"/>
  <c r="R501" i="34"/>
  <c r="U501" i="34"/>
  <c r="V502" i="34"/>
  <c r="R502" i="34"/>
  <c r="U502" i="34"/>
  <c r="V503" i="34"/>
  <c r="R503" i="34"/>
  <c r="U503" i="34"/>
  <c r="V504" i="34"/>
  <c r="R504" i="34"/>
  <c r="U504" i="34"/>
  <c r="V505" i="34"/>
  <c r="R505" i="34"/>
  <c r="U505" i="34"/>
  <c r="V506" i="34"/>
  <c r="R506" i="34"/>
  <c r="U506" i="34"/>
  <c r="V507" i="34"/>
  <c r="R507" i="34"/>
  <c r="U507" i="34"/>
  <c r="V508" i="34"/>
  <c r="R508" i="34"/>
  <c r="U508" i="34"/>
  <c r="V509" i="34"/>
  <c r="R509" i="34"/>
  <c r="U509" i="34"/>
  <c r="V510" i="34"/>
  <c r="R510" i="34"/>
  <c r="U510" i="34"/>
  <c r="V511" i="34"/>
  <c r="R511" i="34"/>
  <c r="U511" i="34"/>
  <c r="V512" i="34"/>
  <c r="R512" i="34"/>
  <c r="U512" i="34"/>
  <c r="V513" i="34"/>
  <c r="R513" i="34"/>
  <c r="U513" i="34"/>
  <c r="V514" i="34"/>
  <c r="R514" i="34"/>
  <c r="U514" i="34"/>
  <c r="V515" i="34"/>
  <c r="R515" i="34"/>
  <c r="U515" i="34"/>
  <c r="V516" i="34"/>
  <c r="R516" i="34"/>
  <c r="U516" i="34"/>
  <c r="V517" i="34"/>
  <c r="R517" i="34"/>
  <c r="U517" i="34"/>
  <c r="V518" i="34"/>
  <c r="R518" i="34"/>
  <c r="U518" i="34"/>
  <c r="V519" i="34"/>
  <c r="R519" i="34"/>
  <c r="U519" i="34"/>
  <c r="V520" i="34"/>
  <c r="R520" i="34"/>
  <c r="U520" i="34"/>
  <c r="V521" i="34"/>
  <c r="R521" i="34"/>
  <c r="U521" i="34"/>
  <c r="V522" i="34"/>
  <c r="R522" i="34"/>
  <c r="U522" i="34"/>
  <c r="V523" i="34"/>
  <c r="R523" i="34"/>
  <c r="U523" i="34"/>
  <c r="V524" i="34"/>
  <c r="R524" i="34"/>
  <c r="U524" i="34"/>
  <c r="V525" i="34"/>
  <c r="R525" i="34"/>
  <c r="U525" i="34"/>
  <c r="V526" i="34"/>
  <c r="R526" i="34"/>
  <c r="U526" i="34"/>
  <c r="V527" i="34"/>
  <c r="R527" i="34"/>
  <c r="U527" i="34"/>
  <c r="V528" i="34"/>
  <c r="R528" i="34"/>
  <c r="U528" i="34"/>
  <c r="V529" i="34"/>
  <c r="R529" i="34"/>
  <c r="U529" i="34"/>
  <c r="V530" i="34"/>
  <c r="R530" i="34"/>
  <c r="U530" i="34"/>
  <c r="V531" i="34"/>
  <c r="R531" i="34"/>
  <c r="U531" i="34"/>
  <c r="V532" i="34"/>
  <c r="R532" i="34"/>
  <c r="U532" i="34"/>
  <c r="V533" i="34"/>
  <c r="R533" i="34"/>
  <c r="U533" i="34"/>
  <c r="V534" i="34"/>
  <c r="R534" i="34"/>
  <c r="U534" i="34"/>
  <c r="V535" i="34"/>
  <c r="R535" i="34"/>
  <c r="U535" i="34"/>
  <c r="V536" i="34"/>
  <c r="R536" i="34"/>
  <c r="U536" i="34"/>
  <c r="V537" i="34"/>
  <c r="R537" i="34"/>
  <c r="U537" i="34"/>
  <c r="V538" i="34"/>
  <c r="R538" i="34"/>
  <c r="U538" i="34"/>
  <c r="V539" i="34"/>
  <c r="R539" i="34"/>
  <c r="U539" i="34"/>
  <c r="V540" i="34"/>
  <c r="R540" i="34"/>
  <c r="U540" i="34"/>
  <c r="V541" i="34"/>
  <c r="R541" i="34"/>
  <c r="U541" i="34"/>
  <c r="V542" i="34"/>
  <c r="R542" i="34"/>
  <c r="U542" i="34"/>
  <c r="V543" i="34"/>
  <c r="R543" i="34"/>
  <c r="U543" i="34"/>
  <c r="V544" i="34"/>
  <c r="R544" i="34"/>
  <c r="U544" i="34"/>
  <c r="V545" i="34"/>
  <c r="R545" i="34"/>
  <c r="U545" i="34"/>
  <c r="V546" i="34"/>
  <c r="R546" i="34"/>
  <c r="U546" i="34"/>
  <c r="V547" i="34"/>
  <c r="R547" i="34"/>
  <c r="U547" i="34"/>
  <c r="V548" i="34"/>
  <c r="R548" i="34"/>
  <c r="U548" i="34"/>
  <c r="V549" i="34"/>
  <c r="R549" i="34"/>
  <c r="U549" i="34"/>
  <c r="V550" i="34"/>
  <c r="R550" i="34"/>
  <c r="U550" i="34"/>
  <c r="V551" i="34"/>
  <c r="R551" i="34"/>
  <c r="U551" i="34"/>
  <c r="V552" i="34"/>
  <c r="R552" i="34"/>
  <c r="U552" i="34"/>
  <c r="V553" i="34"/>
  <c r="R553" i="34"/>
  <c r="U553" i="34"/>
  <c r="V554" i="34"/>
  <c r="R554" i="34"/>
  <c r="U554" i="34"/>
  <c r="V555" i="34"/>
  <c r="R555" i="34"/>
  <c r="U555" i="34"/>
  <c r="V556" i="34"/>
  <c r="R556" i="34"/>
  <c r="U556" i="34"/>
  <c r="V557" i="34"/>
  <c r="R557" i="34"/>
  <c r="U557" i="34"/>
  <c r="V558" i="34"/>
  <c r="R558" i="34"/>
  <c r="U558" i="34"/>
  <c r="V559" i="34"/>
  <c r="R559" i="34"/>
  <c r="U559" i="34"/>
  <c r="V560" i="34"/>
  <c r="R560" i="34"/>
  <c r="U560" i="34"/>
  <c r="V561" i="34"/>
  <c r="R561" i="34"/>
  <c r="U561" i="34"/>
  <c r="V562" i="34"/>
  <c r="R562" i="34"/>
  <c r="U562" i="34"/>
  <c r="V563" i="34"/>
  <c r="R563" i="34"/>
  <c r="U563" i="34"/>
  <c r="V564" i="34"/>
  <c r="R564" i="34"/>
  <c r="U564" i="34"/>
  <c r="V565" i="34"/>
  <c r="R565" i="34"/>
  <c r="U565" i="34"/>
  <c r="V566" i="34"/>
  <c r="R566" i="34"/>
  <c r="U566" i="34"/>
  <c r="V567" i="34"/>
  <c r="R567" i="34"/>
  <c r="U567" i="34"/>
  <c r="V568" i="34"/>
  <c r="R568" i="34"/>
  <c r="U568" i="34"/>
  <c r="V569" i="34"/>
  <c r="R569" i="34"/>
  <c r="U569" i="34"/>
  <c r="V570" i="34"/>
  <c r="R570" i="34"/>
  <c r="U570" i="34"/>
  <c r="V571" i="34"/>
  <c r="R571" i="34"/>
  <c r="U571" i="34"/>
  <c r="V572" i="34"/>
  <c r="R572" i="34"/>
  <c r="U572" i="34"/>
  <c r="V573" i="34"/>
  <c r="R573" i="34"/>
  <c r="U573" i="34"/>
  <c r="V574" i="34"/>
  <c r="R574" i="34"/>
  <c r="U574" i="34"/>
  <c r="V575" i="34"/>
  <c r="R575" i="34"/>
  <c r="U575" i="34"/>
  <c r="V576" i="34"/>
  <c r="R576" i="34"/>
  <c r="U576" i="34"/>
  <c r="V577" i="34"/>
  <c r="R577" i="34"/>
  <c r="U577" i="34"/>
  <c r="V578" i="34"/>
  <c r="R578" i="34"/>
  <c r="U578" i="34"/>
  <c r="V579" i="34"/>
  <c r="R579" i="34"/>
  <c r="U579" i="34"/>
  <c r="V580" i="34"/>
  <c r="R580" i="34"/>
  <c r="U580" i="34"/>
  <c r="V581" i="34"/>
  <c r="R581" i="34"/>
  <c r="U581" i="34"/>
  <c r="V582" i="34"/>
  <c r="R582" i="34"/>
  <c r="U582" i="34"/>
  <c r="V583" i="34"/>
  <c r="R583" i="34"/>
  <c r="U583" i="34"/>
  <c r="V584" i="34"/>
  <c r="R584" i="34"/>
  <c r="U584" i="34"/>
  <c r="V585" i="34"/>
  <c r="R585" i="34"/>
  <c r="U585" i="34"/>
  <c r="V586" i="34"/>
  <c r="R586" i="34"/>
  <c r="U586" i="34"/>
  <c r="V587" i="34"/>
  <c r="R587" i="34"/>
  <c r="U587" i="34"/>
  <c r="V588" i="34"/>
  <c r="R588" i="34"/>
  <c r="U588" i="34"/>
  <c r="V589" i="34"/>
  <c r="R589" i="34"/>
  <c r="U589" i="34"/>
  <c r="V590" i="34"/>
  <c r="R590" i="34"/>
  <c r="U590" i="34"/>
  <c r="V591" i="34"/>
  <c r="R591" i="34"/>
  <c r="U591" i="34"/>
  <c r="V592" i="34"/>
  <c r="R592" i="34"/>
  <c r="U592" i="34"/>
  <c r="V593" i="34"/>
  <c r="R593" i="34"/>
  <c r="U593" i="34"/>
  <c r="V594" i="34"/>
  <c r="R594" i="34"/>
  <c r="U594" i="34"/>
  <c r="V595" i="34"/>
  <c r="R595" i="34"/>
  <c r="U595" i="34"/>
  <c r="V596" i="34"/>
  <c r="R596" i="34"/>
  <c r="U596" i="34"/>
  <c r="V597" i="34"/>
  <c r="R597" i="34"/>
  <c r="U597" i="34"/>
  <c r="V598" i="34"/>
  <c r="R598" i="34"/>
  <c r="U598" i="34"/>
  <c r="V599" i="34"/>
  <c r="R599" i="34"/>
  <c r="U599" i="34"/>
  <c r="V600" i="34"/>
  <c r="R600" i="34"/>
  <c r="U600" i="34"/>
  <c r="V601" i="34"/>
  <c r="R601" i="34"/>
  <c r="U601" i="34"/>
  <c r="V602" i="34"/>
  <c r="R602" i="34"/>
  <c r="U602" i="34"/>
  <c r="V603" i="34"/>
  <c r="R603" i="34"/>
  <c r="U603" i="34"/>
  <c r="V604" i="34"/>
  <c r="R604" i="34"/>
  <c r="U604" i="34"/>
  <c r="V605" i="34"/>
  <c r="R605" i="34"/>
  <c r="U605" i="34"/>
  <c r="P9" i="21"/>
  <c r="P10" i="21"/>
  <c r="P11" i="21"/>
  <c r="P12" i="21"/>
  <c r="P13" i="21"/>
  <c r="P14" i="21"/>
  <c r="P15" i="21"/>
  <c r="P16" i="21"/>
  <c r="P17" i="21"/>
  <c r="P18" i="21"/>
  <c r="P19" i="21"/>
  <c r="P20" i="21"/>
  <c r="P21" i="21"/>
  <c r="P22" i="21"/>
  <c r="P23" i="21"/>
  <c r="P24" i="21"/>
  <c r="P25" i="21"/>
  <c r="P26" i="21"/>
  <c r="P27" i="21"/>
  <c r="P28" i="21"/>
  <c r="P29" i="21"/>
  <c r="P30" i="21"/>
  <c r="P31" i="21"/>
  <c r="P32" i="21"/>
  <c r="P33" i="21"/>
  <c r="P34" i="21"/>
  <c r="P35" i="21"/>
  <c r="P36" i="21"/>
  <c r="P37" i="21"/>
  <c r="P38" i="21"/>
  <c r="P39" i="21"/>
  <c r="P40" i="21"/>
  <c r="P41" i="21"/>
  <c r="P42" i="21"/>
  <c r="P43" i="21"/>
  <c r="P44" i="21"/>
  <c r="P45" i="21"/>
  <c r="P46" i="21"/>
  <c r="P47" i="21"/>
  <c r="P48" i="21"/>
  <c r="P49" i="21"/>
  <c r="P50" i="21"/>
  <c r="P51" i="21"/>
  <c r="P52" i="21"/>
  <c r="P53" i="21"/>
  <c r="P54" i="21"/>
  <c r="P55" i="21"/>
  <c r="P56" i="21"/>
  <c r="P57" i="21"/>
  <c r="P58" i="21"/>
  <c r="P59" i="21"/>
  <c r="P60" i="21"/>
  <c r="P61" i="21"/>
  <c r="P62" i="21"/>
  <c r="P63" i="21"/>
  <c r="P64" i="21"/>
  <c r="P65" i="21"/>
  <c r="P66" i="21"/>
  <c r="P67" i="21"/>
  <c r="P68" i="21"/>
  <c r="P69" i="21"/>
  <c r="P70" i="21"/>
  <c r="P71" i="21"/>
  <c r="P72" i="21"/>
  <c r="P73" i="21"/>
  <c r="P74" i="21"/>
  <c r="P75" i="21"/>
  <c r="P76" i="21"/>
  <c r="P77" i="21"/>
  <c r="P78" i="21"/>
  <c r="P79" i="21"/>
  <c r="P80" i="21"/>
  <c r="P81" i="21"/>
  <c r="P82" i="21"/>
  <c r="P83" i="21"/>
  <c r="P84" i="21"/>
  <c r="P85" i="21"/>
  <c r="P86" i="21"/>
  <c r="P87" i="21"/>
  <c r="P88" i="21"/>
  <c r="P89" i="21"/>
  <c r="P90" i="21"/>
  <c r="P91" i="21"/>
  <c r="P92" i="21"/>
  <c r="P93" i="21"/>
  <c r="P94" i="21"/>
  <c r="P95" i="21"/>
  <c r="P96" i="21"/>
  <c r="P97" i="21"/>
  <c r="P98" i="21"/>
  <c r="P99" i="21"/>
  <c r="P100" i="21"/>
  <c r="P101" i="21"/>
  <c r="P102" i="21"/>
  <c r="P103" i="21"/>
  <c r="P104" i="21"/>
  <c r="P105" i="21"/>
  <c r="P106" i="21"/>
  <c r="P107" i="21"/>
  <c r="P8" i="21"/>
  <c r="P109" i="21"/>
  <c r="P110" i="21"/>
  <c r="P111" i="21"/>
  <c r="P112" i="21"/>
  <c r="P113" i="21"/>
  <c r="P114" i="21"/>
  <c r="P115" i="21"/>
  <c r="P116" i="21"/>
  <c r="P117" i="21"/>
  <c r="P118" i="21"/>
  <c r="P119" i="21"/>
  <c r="P120" i="21"/>
  <c r="P121" i="21"/>
  <c r="P122" i="21"/>
  <c r="P123" i="21"/>
  <c r="P124" i="21"/>
  <c r="P125" i="21"/>
  <c r="P126" i="21"/>
  <c r="P127" i="21"/>
  <c r="P128" i="21"/>
  <c r="P129" i="21"/>
  <c r="P130" i="21"/>
  <c r="P131" i="21"/>
  <c r="P132" i="21"/>
  <c r="P133" i="21"/>
  <c r="P134" i="21"/>
  <c r="P135" i="21"/>
  <c r="P136" i="21"/>
  <c r="P137" i="21"/>
  <c r="P138" i="21"/>
  <c r="P139" i="21"/>
  <c r="P140" i="21"/>
  <c r="P141" i="21"/>
  <c r="P142" i="21"/>
  <c r="P143" i="21"/>
  <c r="P144" i="21"/>
  <c r="P145" i="21"/>
  <c r="P146" i="21"/>
  <c r="P147" i="21"/>
  <c r="P148" i="21"/>
  <c r="P149" i="21"/>
  <c r="P150" i="21"/>
  <c r="P151" i="21"/>
  <c r="P152" i="21"/>
  <c r="P153" i="21"/>
  <c r="P154" i="21"/>
  <c r="P155" i="21"/>
  <c r="P156" i="21"/>
  <c r="P157" i="21"/>
  <c r="P158" i="21"/>
  <c r="P159" i="21"/>
  <c r="P160" i="21"/>
  <c r="P161" i="21"/>
  <c r="P162" i="21"/>
  <c r="P163" i="21"/>
  <c r="P164" i="21"/>
  <c r="P165" i="21"/>
  <c r="P166" i="21"/>
  <c r="P167" i="21"/>
  <c r="P168" i="21"/>
  <c r="P169" i="21"/>
  <c r="P170" i="21"/>
  <c r="P171" i="21"/>
  <c r="P172" i="21"/>
  <c r="P173" i="21"/>
  <c r="P174" i="21"/>
  <c r="P175" i="21"/>
  <c r="P176" i="21"/>
  <c r="P177" i="21"/>
  <c r="P178" i="21"/>
  <c r="P179" i="21"/>
  <c r="P180" i="21"/>
  <c r="P181" i="21"/>
  <c r="P182" i="21"/>
  <c r="P183" i="21"/>
  <c r="P184" i="21"/>
  <c r="P185" i="21"/>
  <c r="P186" i="21"/>
  <c r="P187" i="21"/>
  <c r="P188" i="21"/>
  <c r="P189" i="21"/>
  <c r="P190" i="21"/>
  <c r="P191" i="21"/>
  <c r="P192" i="21"/>
  <c r="P193" i="21"/>
  <c r="P194" i="21"/>
  <c r="P195" i="21"/>
  <c r="P196" i="21"/>
  <c r="P197" i="21"/>
  <c r="P198" i="21"/>
  <c r="P199" i="21"/>
  <c r="P200" i="21"/>
  <c r="P201" i="21"/>
  <c r="P202" i="21"/>
  <c r="P203" i="21"/>
  <c r="P204" i="21"/>
  <c r="P205" i="21"/>
  <c r="P206" i="21"/>
  <c r="P207" i="21"/>
  <c r="P108" i="21"/>
  <c r="P209" i="21"/>
  <c r="P210" i="21"/>
  <c r="P211" i="21"/>
  <c r="P212" i="21"/>
  <c r="P213" i="21"/>
  <c r="P214" i="21"/>
  <c r="P215" i="21"/>
  <c r="P216" i="21"/>
  <c r="P217" i="21"/>
  <c r="P218" i="21"/>
  <c r="P219" i="21"/>
  <c r="P220" i="21"/>
  <c r="P221" i="21"/>
  <c r="P222" i="21"/>
  <c r="P223" i="21"/>
  <c r="P224" i="21"/>
  <c r="P225" i="21"/>
  <c r="P226" i="21"/>
  <c r="P227" i="21"/>
  <c r="P228" i="21"/>
  <c r="P229" i="21"/>
  <c r="P230" i="21"/>
  <c r="P231" i="21"/>
  <c r="P232" i="21"/>
  <c r="P233" i="21"/>
  <c r="P234" i="21"/>
  <c r="P235" i="21"/>
  <c r="P236" i="21"/>
  <c r="P237" i="21"/>
  <c r="P238" i="21"/>
  <c r="P239" i="21"/>
  <c r="P240" i="21"/>
  <c r="P241" i="21"/>
  <c r="P242" i="21"/>
  <c r="P243" i="21"/>
  <c r="P244" i="21"/>
  <c r="P245" i="21"/>
  <c r="P246" i="21"/>
  <c r="P247" i="21"/>
  <c r="P248" i="21"/>
  <c r="P249" i="21"/>
  <c r="P250" i="21"/>
  <c r="P251" i="21"/>
  <c r="P252" i="21"/>
  <c r="P253" i="21"/>
  <c r="P254" i="21"/>
  <c r="P255" i="21"/>
  <c r="P256" i="21"/>
  <c r="P257" i="21"/>
  <c r="P258" i="21"/>
  <c r="P259" i="21"/>
  <c r="P260" i="21"/>
  <c r="P261" i="21"/>
  <c r="P262" i="21"/>
  <c r="P263" i="21"/>
  <c r="P264" i="21"/>
  <c r="P265" i="21"/>
  <c r="P266" i="21"/>
  <c r="P267" i="21"/>
  <c r="P268" i="21"/>
  <c r="P269" i="21"/>
  <c r="P270" i="21"/>
  <c r="P271" i="21"/>
  <c r="P272" i="21"/>
  <c r="P273" i="21"/>
  <c r="P274" i="21"/>
  <c r="P275" i="21"/>
  <c r="P276" i="21"/>
  <c r="P277" i="21"/>
  <c r="P278" i="21"/>
  <c r="P279" i="21"/>
  <c r="P280" i="21"/>
  <c r="P281" i="21"/>
  <c r="P282" i="21"/>
  <c r="P283" i="21"/>
  <c r="P284" i="21"/>
  <c r="P285" i="21"/>
  <c r="P286" i="21"/>
  <c r="P287" i="21"/>
  <c r="P288" i="21"/>
  <c r="P289" i="21"/>
  <c r="P290" i="21"/>
  <c r="P291" i="21"/>
  <c r="P292" i="21"/>
  <c r="P293" i="21"/>
  <c r="P294" i="21"/>
  <c r="P295" i="21"/>
  <c r="P296" i="21"/>
  <c r="P297" i="21"/>
  <c r="P298" i="21"/>
  <c r="P299" i="21"/>
  <c r="P300" i="21"/>
  <c r="P301" i="21"/>
  <c r="P302" i="21"/>
  <c r="P303" i="21"/>
  <c r="P304" i="21"/>
  <c r="P305" i="21"/>
  <c r="P306" i="21"/>
  <c r="P307" i="21"/>
  <c r="P208" i="21"/>
  <c r="P309" i="21"/>
  <c r="P310" i="21"/>
  <c r="P311" i="21"/>
  <c r="P312" i="21"/>
  <c r="P313" i="21"/>
  <c r="P314" i="21"/>
  <c r="P315" i="21"/>
  <c r="P316" i="21"/>
  <c r="P317" i="21"/>
  <c r="P318" i="21"/>
  <c r="P319" i="21"/>
  <c r="P320" i="21"/>
  <c r="P321" i="21"/>
  <c r="P322" i="21"/>
  <c r="P323" i="21"/>
  <c r="P324" i="21"/>
  <c r="P325" i="21"/>
  <c r="P326" i="21"/>
  <c r="P327" i="21"/>
  <c r="P328" i="21"/>
  <c r="P329" i="21"/>
  <c r="P330" i="21"/>
  <c r="P331" i="21"/>
  <c r="P332" i="21"/>
  <c r="P333" i="21"/>
  <c r="P334" i="21"/>
  <c r="P335" i="21"/>
  <c r="P336" i="21"/>
  <c r="P337" i="21"/>
  <c r="P338" i="21"/>
  <c r="P339" i="21"/>
  <c r="P340" i="21"/>
  <c r="P341" i="21"/>
  <c r="P342" i="21"/>
  <c r="P343" i="21"/>
  <c r="P344" i="21"/>
  <c r="P345" i="21"/>
  <c r="P346" i="21"/>
  <c r="P347" i="21"/>
  <c r="P348" i="21"/>
  <c r="P349" i="21"/>
  <c r="P350" i="21"/>
  <c r="P351" i="21"/>
  <c r="P352" i="21"/>
  <c r="P353" i="21"/>
  <c r="P354" i="21"/>
  <c r="P355" i="21"/>
  <c r="P356" i="21"/>
  <c r="P357" i="21"/>
  <c r="P358" i="21"/>
  <c r="P359" i="21"/>
  <c r="P360" i="21"/>
  <c r="P361" i="21"/>
  <c r="P362" i="21"/>
  <c r="P363" i="21"/>
  <c r="P364" i="21"/>
  <c r="P365" i="21"/>
  <c r="P366" i="21"/>
  <c r="P367" i="21"/>
  <c r="P368" i="21"/>
  <c r="P369" i="21"/>
  <c r="P370" i="21"/>
  <c r="P371" i="21"/>
  <c r="P372" i="21"/>
  <c r="P373" i="21"/>
  <c r="P374" i="21"/>
  <c r="P375" i="21"/>
  <c r="P376" i="21"/>
  <c r="P377" i="21"/>
  <c r="P378" i="21"/>
  <c r="P379" i="21"/>
  <c r="P380" i="21"/>
  <c r="P381" i="21"/>
  <c r="P382" i="21"/>
  <c r="P383" i="21"/>
  <c r="P384" i="21"/>
  <c r="P385" i="21"/>
  <c r="P386" i="21"/>
  <c r="P387" i="21"/>
  <c r="P388" i="21"/>
  <c r="P389" i="21"/>
  <c r="P390" i="21"/>
  <c r="P391" i="21"/>
  <c r="P392" i="21"/>
  <c r="P393" i="21"/>
  <c r="P394" i="21"/>
  <c r="P395" i="21"/>
  <c r="P396" i="21"/>
  <c r="P397" i="21"/>
  <c r="P398" i="21"/>
  <c r="P399" i="21"/>
  <c r="P400" i="21"/>
  <c r="P401" i="21"/>
  <c r="P402" i="21"/>
  <c r="P403" i="21"/>
  <c r="P404" i="21"/>
  <c r="P405" i="21"/>
  <c r="P406" i="21"/>
  <c r="P407" i="21"/>
  <c r="P308" i="21"/>
  <c r="P409" i="21"/>
  <c r="P410" i="21"/>
  <c r="P411" i="21"/>
  <c r="P412" i="21"/>
  <c r="P413" i="21"/>
  <c r="P414" i="21"/>
  <c r="P415" i="21"/>
  <c r="P416" i="21"/>
  <c r="P417" i="21"/>
  <c r="P418" i="21"/>
  <c r="P419" i="21"/>
  <c r="P420" i="21"/>
  <c r="P421" i="21"/>
  <c r="P422" i="21"/>
  <c r="P423" i="21"/>
  <c r="P424" i="21"/>
  <c r="P425" i="21"/>
  <c r="P426" i="21"/>
  <c r="P427" i="21"/>
  <c r="P428" i="21"/>
  <c r="P429" i="21"/>
  <c r="P430" i="21"/>
  <c r="P431" i="21"/>
  <c r="P432" i="21"/>
  <c r="P433" i="21"/>
  <c r="P434" i="21"/>
  <c r="P435" i="21"/>
  <c r="P436" i="21"/>
  <c r="P437" i="21"/>
  <c r="P438" i="21"/>
  <c r="P439" i="21"/>
  <c r="P440" i="21"/>
  <c r="P441" i="21"/>
  <c r="P442" i="21"/>
  <c r="P443" i="21"/>
  <c r="P444" i="21"/>
  <c r="P445" i="21"/>
  <c r="P446" i="21"/>
  <c r="P447" i="21"/>
  <c r="P448" i="21"/>
  <c r="P449" i="21"/>
  <c r="P450" i="21"/>
  <c r="P451" i="21"/>
  <c r="P452" i="21"/>
  <c r="P453" i="21"/>
  <c r="P454" i="21"/>
  <c r="P455" i="21"/>
  <c r="P456" i="21"/>
  <c r="P457" i="21"/>
  <c r="P458" i="21"/>
  <c r="P459" i="21"/>
  <c r="P460" i="21"/>
  <c r="P461" i="21"/>
  <c r="P462" i="21"/>
  <c r="P463" i="21"/>
  <c r="P464" i="21"/>
  <c r="P465" i="21"/>
  <c r="P466" i="21"/>
  <c r="P467" i="21"/>
  <c r="P468" i="21"/>
  <c r="P469" i="21"/>
  <c r="P470" i="21"/>
  <c r="P471" i="21"/>
  <c r="P472" i="21"/>
  <c r="P473" i="21"/>
  <c r="P474" i="21"/>
  <c r="P475" i="21"/>
  <c r="P476" i="21"/>
  <c r="P477" i="21"/>
  <c r="P478" i="21"/>
  <c r="P479" i="21"/>
  <c r="P480" i="21"/>
  <c r="P481" i="21"/>
  <c r="P482" i="21"/>
  <c r="P483" i="21"/>
  <c r="P484" i="21"/>
  <c r="P485" i="21"/>
  <c r="P486" i="21"/>
  <c r="P487" i="21"/>
  <c r="P488" i="21"/>
  <c r="P489" i="21"/>
  <c r="P490" i="21"/>
  <c r="P491" i="21"/>
  <c r="P492" i="21"/>
  <c r="P493" i="21"/>
  <c r="P494" i="21"/>
  <c r="P495" i="21"/>
  <c r="P496" i="21"/>
  <c r="P497" i="21"/>
  <c r="P498" i="21"/>
  <c r="P499" i="21"/>
  <c r="P500" i="21"/>
  <c r="P501" i="21"/>
  <c r="P502" i="21"/>
  <c r="P503" i="21"/>
  <c r="P504" i="21"/>
  <c r="P505" i="21"/>
  <c r="P506" i="21"/>
  <c r="P507" i="21"/>
  <c r="P408" i="21"/>
  <c r="P509" i="21"/>
  <c r="P510" i="21"/>
  <c r="P511" i="21"/>
  <c r="P512" i="21"/>
  <c r="P513" i="21"/>
  <c r="P514" i="21"/>
  <c r="P515" i="21"/>
  <c r="P516" i="21"/>
  <c r="P517" i="21"/>
  <c r="P518" i="21"/>
  <c r="P519" i="21"/>
  <c r="P520" i="21"/>
  <c r="P521" i="21"/>
  <c r="P522" i="21"/>
  <c r="P523" i="21"/>
  <c r="P524" i="21"/>
  <c r="P525" i="21"/>
  <c r="P526" i="21"/>
  <c r="P527" i="21"/>
  <c r="P528" i="21"/>
  <c r="P529" i="21"/>
  <c r="P530" i="21"/>
  <c r="P531" i="21"/>
  <c r="P532" i="21"/>
  <c r="P533" i="21"/>
  <c r="P534" i="21"/>
  <c r="P535" i="21"/>
  <c r="P536" i="21"/>
  <c r="P537" i="21"/>
  <c r="P538" i="21"/>
  <c r="P539" i="21"/>
  <c r="P540" i="21"/>
  <c r="P541" i="21"/>
  <c r="P542" i="21"/>
  <c r="P543" i="21"/>
  <c r="P544" i="21"/>
  <c r="P545" i="21"/>
  <c r="P546" i="21"/>
  <c r="P547" i="21"/>
  <c r="P548" i="21"/>
  <c r="P549" i="21"/>
  <c r="P550" i="21"/>
  <c r="P551" i="21"/>
  <c r="P552" i="21"/>
  <c r="P553" i="21"/>
  <c r="P554" i="21"/>
  <c r="P555" i="21"/>
  <c r="P556" i="21"/>
  <c r="P557" i="21"/>
  <c r="P558" i="21"/>
  <c r="P559" i="21"/>
  <c r="P560" i="21"/>
  <c r="P561" i="21"/>
  <c r="P562" i="21"/>
  <c r="P563" i="21"/>
  <c r="P564" i="21"/>
  <c r="P565" i="21"/>
  <c r="P566" i="21"/>
  <c r="P567" i="21"/>
  <c r="P568" i="21"/>
  <c r="P569" i="21"/>
  <c r="P570" i="21"/>
  <c r="P571" i="21"/>
  <c r="P572" i="21"/>
  <c r="P573" i="21"/>
  <c r="P574" i="21"/>
  <c r="P575" i="21"/>
  <c r="P576" i="21"/>
  <c r="P577" i="21"/>
  <c r="P578" i="21"/>
  <c r="P579" i="21"/>
  <c r="P580" i="21"/>
  <c r="P581" i="21"/>
  <c r="P582" i="21"/>
  <c r="P583" i="21"/>
  <c r="P584" i="21"/>
  <c r="P585" i="21"/>
  <c r="P586" i="21"/>
  <c r="P587" i="21"/>
  <c r="P588" i="21"/>
  <c r="P589" i="21"/>
  <c r="P590" i="21"/>
  <c r="P591" i="21"/>
  <c r="P592" i="21"/>
  <c r="P593" i="21"/>
  <c r="P594" i="21"/>
  <c r="P595" i="21"/>
  <c r="P596" i="21"/>
  <c r="P597" i="21"/>
  <c r="P598" i="21"/>
  <c r="P599" i="21"/>
  <c r="P600" i="21"/>
  <c r="P601" i="21"/>
  <c r="P602" i="21"/>
  <c r="P603" i="21"/>
  <c r="P604" i="21"/>
  <c r="P605" i="21"/>
  <c r="P606" i="21"/>
  <c r="P607" i="21"/>
  <c r="P508" i="21"/>
  <c r="P609" i="21"/>
  <c r="P610" i="21"/>
  <c r="P611" i="21"/>
  <c r="P612" i="21"/>
  <c r="P613" i="21"/>
  <c r="P614" i="21"/>
  <c r="P615" i="21"/>
  <c r="P616" i="21"/>
  <c r="P617" i="21"/>
  <c r="P618" i="21"/>
  <c r="P619" i="21"/>
  <c r="P620" i="21"/>
  <c r="P621" i="21"/>
  <c r="P622" i="21"/>
  <c r="P623" i="21"/>
  <c r="P624" i="21"/>
  <c r="P625" i="21"/>
  <c r="P626" i="21"/>
  <c r="P627" i="21"/>
  <c r="P628" i="21"/>
  <c r="P629" i="21"/>
  <c r="P630" i="21"/>
  <c r="P631" i="21"/>
  <c r="P632" i="21"/>
  <c r="P633" i="21"/>
  <c r="P634" i="21"/>
  <c r="P635" i="21"/>
  <c r="P636" i="21"/>
  <c r="P637" i="21"/>
  <c r="P638" i="21"/>
  <c r="P639" i="21"/>
  <c r="P640" i="21"/>
  <c r="P641" i="21"/>
  <c r="P642" i="21"/>
  <c r="P643" i="21"/>
  <c r="P644" i="21"/>
  <c r="P645" i="21"/>
  <c r="P646" i="21"/>
  <c r="P647" i="21"/>
  <c r="P648" i="21"/>
  <c r="P649" i="21"/>
  <c r="P650" i="21"/>
  <c r="P651" i="21"/>
  <c r="P652" i="21"/>
  <c r="P653" i="21"/>
  <c r="P654" i="21"/>
  <c r="P655" i="21"/>
  <c r="P656" i="21"/>
  <c r="P657" i="21"/>
  <c r="P658" i="21"/>
  <c r="P659" i="21"/>
  <c r="P660" i="21"/>
  <c r="P661" i="21"/>
  <c r="P662" i="21"/>
  <c r="P663" i="21"/>
  <c r="P664" i="21"/>
  <c r="P665" i="21"/>
  <c r="P666" i="21"/>
  <c r="P667" i="21"/>
  <c r="P668" i="21"/>
  <c r="P669" i="21"/>
  <c r="P670" i="21"/>
  <c r="P671" i="21"/>
  <c r="P672" i="21"/>
  <c r="P673" i="21"/>
  <c r="P674" i="21"/>
  <c r="P675" i="21"/>
  <c r="P676" i="21"/>
  <c r="P677" i="21"/>
  <c r="P678" i="21"/>
  <c r="P679" i="21"/>
  <c r="P680" i="21"/>
  <c r="P681" i="21"/>
  <c r="P682" i="21"/>
  <c r="P683" i="21"/>
  <c r="P684" i="21"/>
  <c r="P685" i="21"/>
  <c r="P686" i="21"/>
  <c r="P687" i="21"/>
  <c r="P688" i="21"/>
  <c r="P689" i="21"/>
  <c r="P690" i="21"/>
  <c r="P691" i="21"/>
  <c r="P692" i="21"/>
  <c r="P693" i="21"/>
  <c r="P694" i="21"/>
  <c r="P695" i="21"/>
  <c r="P696" i="21"/>
  <c r="P697" i="21"/>
  <c r="P698" i="21"/>
  <c r="P699" i="21"/>
  <c r="P700" i="21"/>
  <c r="P701" i="21"/>
  <c r="P702" i="21"/>
  <c r="P703" i="21"/>
  <c r="P704" i="21"/>
  <c r="P705" i="21"/>
  <c r="P706" i="21"/>
  <c r="P707" i="21"/>
  <c r="P608" i="21"/>
  <c r="P709" i="21"/>
  <c r="P710" i="21"/>
  <c r="P711" i="21"/>
  <c r="P712" i="21"/>
  <c r="P713" i="21"/>
  <c r="P714" i="21"/>
  <c r="P715" i="21"/>
  <c r="P716" i="21"/>
  <c r="P717" i="21"/>
  <c r="P718" i="21"/>
  <c r="P719" i="21"/>
  <c r="P720" i="21"/>
  <c r="P721" i="21"/>
  <c r="P722" i="21"/>
  <c r="P723" i="21"/>
  <c r="P724" i="21"/>
  <c r="P725" i="21"/>
  <c r="P726" i="21"/>
  <c r="P727" i="21"/>
  <c r="P728" i="21"/>
  <c r="P729" i="21"/>
  <c r="P730" i="21"/>
  <c r="P731" i="21"/>
  <c r="P732" i="21"/>
  <c r="P733" i="21"/>
  <c r="P734" i="21"/>
  <c r="P735" i="21"/>
  <c r="P736" i="21"/>
  <c r="P737" i="21"/>
  <c r="P738" i="21"/>
  <c r="P739" i="21"/>
  <c r="P740" i="21"/>
  <c r="P741" i="21"/>
  <c r="P742" i="21"/>
  <c r="P743" i="21"/>
  <c r="P744" i="21"/>
  <c r="P745" i="21"/>
  <c r="P746" i="21"/>
  <c r="P747" i="21"/>
  <c r="P748" i="21"/>
  <c r="P749" i="21"/>
  <c r="P750" i="21"/>
  <c r="P751" i="21"/>
  <c r="P752" i="21"/>
  <c r="P753" i="21"/>
  <c r="P754" i="21"/>
  <c r="P755" i="21"/>
  <c r="P756" i="21"/>
  <c r="P757" i="21"/>
  <c r="P758" i="21"/>
  <c r="P759" i="21"/>
  <c r="P760" i="21"/>
  <c r="P761" i="21"/>
  <c r="P762" i="21"/>
  <c r="P763" i="21"/>
  <c r="P764" i="21"/>
  <c r="P765" i="21"/>
  <c r="P766" i="21"/>
  <c r="P767" i="21"/>
  <c r="P768" i="21"/>
  <c r="P769" i="21"/>
  <c r="P770" i="21"/>
  <c r="P771" i="21"/>
  <c r="P772" i="21"/>
  <c r="P773" i="21"/>
  <c r="P774" i="21"/>
  <c r="P775" i="21"/>
  <c r="P776" i="21"/>
  <c r="P777" i="21"/>
  <c r="P778" i="21"/>
  <c r="P779" i="21"/>
  <c r="P780" i="21"/>
  <c r="P781" i="21"/>
  <c r="P782" i="21"/>
  <c r="P783" i="21"/>
  <c r="P784" i="21"/>
  <c r="P785" i="21"/>
  <c r="P786" i="21"/>
  <c r="P787" i="21"/>
  <c r="P788" i="21"/>
  <c r="P789" i="21"/>
  <c r="P790" i="21"/>
  <c r="P791" i="21"/>
  <c r="P792" i="21"/>
  <c r="P793" i="21"/>
  <c r="P794" i="21"/>
  <c r="P795" i="21"/>
  <c r="P796" i="21"/>
  <c r="P797" i="21"/>
  <c r="P798" i="21"/>
  <c r="P799" i="21"/>
  <c r="P800" i="21"/>
  <c r="P801" i="21"/>
  <c r="P802" i="21"/>
  <c r="P803" i="21"/>
  <c r="P804" i="21"/>
  <c r="P805" i="21"/>
  <c r="P806" i="21"/>
  <c r="P807" i="21"/>
  <c r="P708" i="21"/>
  <c r="P6" i="21"/>
  <c r="V5" i="13"/>
  <c r="R5" i="13"/>
  <c r="S5" i="13"/>
  <c r="T5" i="13"/>
  <c r="U5" i="13"/>
  <c r="V6" i="13"/>
  <c r="R6" i="13"/>
  <c r="S6" i="13"/>
  <c r="T6" i="13"/>
  <c r="U6" i="13"/>
  <c r="V7" i="13"/>
  <c r="R7" i="13"/>
  <c r="S7" i="13"/>
  <c r="U7" i="13"/>
  <c r="V8" i="13"/>
  <c r="R8" i="13"/>
  <c r="S8" i="13"/>
  <c r="T8" i="13"/>
  <c r="U8" i="13"/>
  <c r="V9" i="13"/>
  <c r="R9" i="13"/>
  <c r="U9" i="13"/>
  <c r="V10" i="13"/>
  <c r="R10" i="13"/>
  <c r="U10" i="13"/>
  <c r="V11" i="13"/>
  <c r="R11" i="13"/>
  <c r="U11" i="13"/>
  <c r="V12" i="13"/>
  <c r="R12" i="13"/>
  <c r="U12" i="13"/>
  <c r="V13" i="13"/>
  <c r="R13" i="13"/>
  <c r="U13" i="13"/>
  <c r="V14" i="13"/>
  <c r="R14" i="13"/>
  <c r="S14" i="13"/>
  <c r="U14" i="13"/>
  <c r="V15" i="13"/>
  <c r="R15" i="13"/>
  <c r="U15" i="13"/>
  <c r="V16" i="13"/>
  <c r="R16" i="13"/>
  <c r="U16" i="13"/>
  <c r="V17" i="13"/>
  <c r="R17" i="13"/>
  <c r="U17" i="13"/>
  <c r="V18" i="13"/>
  <c r="R18" i="13"/>
  <c r="U18" i="13"/>
  <c r="V19" i="13"/>
  <c r="R19" i="13"/>
  <c r="U19" i="13"/>
  <c r="V20" i="13"/>
  <c r="R20" i="13"/>
  <c r="U20" i="13"/>
  <c r="V21" i="13"/>
  <c r="R21" i="13"/>
  <c r="U21" i="13"/>
  <c r="V22" i="13"/>
  <c r="R22" i="13"/>
  <c r="U22" i="13"/>
  <c r="V23" i="13"/>
  <c r="R23" i="13"/>
  <c r="U23" i="13"/>
  <c r="V24" i="13"/>
  <c r="R24" i="13"/>
  <c r="U24" i="13"/>
  <c r="V25" i="13"/>
  <c r="R25" i="13"/>
  <c r="U25" i="13"/>
  <c r="V26" i="13"/>
  <c r="R26" i="13"/>
  <c r="U26" i="13"/>
  <c r="V27" i="13"/>
  <c r="R27" i="13"/>
  <c r="U27" i="13"/>
  <c r="V28" i="13"/>
  <c r="R28" i="13"/>
  <c r="U28" i="13"/>
  <c r="V29" i="13"/>
  <c r="R29" i="13"/>
  <c r="U29" i="13"/>
  <c r="V30" i="13"/>
  <c r="R30" i="13"/>
  <c r="U30" i="13"/>
  <c r="V31" i="13"/>
  <c r="R31" i="13"/>
  <c r="U31" i="13"/>
  <c r="V32" i="13"/>
  <c r="R32" i="13"/>
  <c r="U32" i="13"/>
  <c r="V33" i="13"/>
  <c r="R33" i="13"/>
  <c r="U33" i="13"/>
  <c r="V34" i="13"/>
  <c r="R34" i="13"/>
  <c r="U34" i="13"/>
  <c r="V35" i="13"/>
  <c r="R35" i="13"/>
  <c r="U35" i="13"/>
  <c r="V36" i="13"/>
  <c r="R36" i="13"/>
  <c r="U36" i="13"/>
  <c r="V37" i="13"/>
  <c r="R37" i="13"/>
  <c r="U37" i="13"/>
  <c r="V38" i="13"/>
  <c r="R38" i="13"/>
  <c r="U38" i="13"/>
  <c r="V39" i="13"/>
  <c r="R39" i="13"/>
  <c r="U39" i="13"/>
  <c r="V40" i="13"/>
  <c r="R40" i="13"/>
  <c r="U40" i="13"/>
  <c r="V41" i="13"/>
  <c r="R41" i="13"/>
  <c r="U41" i="13"/>
  <c r="V42" i="13"/>
  <c r="R42" i="13"/>
  <c r="U42" i="13"/>
  <c r="V43" i="13"/>
  <c r="R43" i="13"/>
  <c r="U43" i="13"/>
  <c r="V44" i="13"/>
  <c r="R44" i="13"/>
  <c r="U44" i="13"/>
  <c r="V45" i="13"/>
  <c r="R45" i="13"/>
  <c r="U45" i="13"/>
  <c r="V46" i="13"/>
  <c r="R46" i="13"/>
  <c r="U46" i="13"/>
  <c r="V47" i="13"/>
  <c r="R47" i="13"/>
  <c r="U47" i="13"/>
  <c r="V48" i="13"/>
  <c r="R48" i="13"/>
  <c r="U48" i="13"/>
  <c r="V49" i="13"/>
  <c r="R49" i="13"/>
  <c r="U49" i="13"/>
  <c r="V50" i="13"/>
  <c r="R50" i="13"/>
  <c r="U50" i="13"/>
  <c r="V51" i="13"/>
  <c r="R51" i="13"/>
  <c r="U51" i="13"/>
  <c r="V52" i="13"/>
  <c r="R52" i="13"/>
  <c r="U52" i="13"/>
  <c r="V53" i="13"/>
  <c r="R53" i="13"/>
  <c r="U53" i="13"/>
  <c r="V54" i="13"/>
  <c r="R54" i="13"/>
  <c r="U54" i="13"/>
  <c r="V55" i="13"/>
  <c r="R55" i="13"/>
  <c r="U55" i="13"/>
  <c r="V56" i="13"/>
  <c r="R56" i="13"/>
  <c r="U56" i="13"/>
  <c r="V57" i="13"/>
  <c r="R57" i="13"/>
  <c r="U57" i="13"/>
  <c r="V58" i="13"/>
  <c r="R58" i="13"/>
  <c r="U58" i="13"/>
  <c r="V59" i="13"/>
  <c r="R59" i="13"/>
  <c r="U59" i="13"/>
  <c r="V60" i="13"/>
  <c r="R60" i="13"/>
  <c r="U60" i="13"/>
  <c r="V61" i="13"/>
  <c r="R61" i="13"/>
  <c r="U61" i="13"/>
  <c r="V62" i="13"/>
  <c r="R62" i="13"/>
  <c r="U62" i="13"/>
  <c r="V63" i="13"/>
  <c r="R63" i="13"/>
  <c r="U63" i="13"/>
  <c r="V64" i="13"/>
  <c r="R64" i="13"/>
  <c r="U64" i="13"/>
  <c r="V65" i="13"/>
  <c r="R65" i="13"/>
  <c r="U65" i="13"/>
  <c r="V66" i="13"/>
  <c r="R66" i="13"/>
  <c r="U66" i="13"/>
  <c r="V67" i="13"/>
  <c r="R67" i="13"/>
  <c r="U67" i="13"/>
  <c r="V68" i="13"/>
  <c r="R68" i="13"/>
  <c r="U68" i="13"/>
  <c r="V69" i="13"/>
  <c r="R69" i="13"/>
  <c r="U69" i="13"/>
  <c r="V70" i="13"/>
  <c r="R70" i="13"/>
  <c r="U70" i="13"/>
  <c r="V71" i="13"/>
  <c r="R71" i="13"/>
  <c r="U71" i="13"/>
  <c r="V72" i="13"/>
  <c r="R72" i="13"/>
  <c r="U72" i="13"/>
  <c r="V73" i="13"/>
  <c r="R73" i="13"/>
  <c r="U73" i="13"/>
  <c r="V74" i="13"/>
  <c r="R74" i="13"/>
  <c r="U74" i="13"/>
  <c r="V75" i="13"/>
  <c r="R75" i="13"/>
  <c r="U75" i="13"/>
  <c r="V76" i="13"/>
  <c r="R76" i="13"/>
  <c r="U76" i="13"/>
  <c r="V77" i="13"/>
  <c r="R77" i="13"/>
  <c r="U77" i="13"/>
  <c r="V78" i="13"/>
  <c r="R78" i="13"/>
  <c r="U78" i="13"/>
  <c r="V79" i="13"/>
  <c r="R79" i="13"/>
  <c r="U79" i="13"/>
  <c r="V80" i="13"/>
  <c r="R80" i="13"/>
  <c r="U80" i="13"/>
  <c r="V81" i="13"/>
  <c r="R81" i="13"/>
  <c r="U81" i="13"/>
  <c r="V82" i="13"/>
  <c r="R82" i="13"/>
  <c r="U82" i="13"/>
  <c r="V83" i="13"/>
  <c r="R83" i="13"/>
  <c r="U83" i="13"/>
  <c r="V84" i="13"/>
  <c r="R84" i="13"/>
  <c r="U84" i="13"/>
  <c r="V85" i="13"/>
  <c r="R85" i="13"/>
  <c r="U85" i="13"/>
  <c r="V86" i="13"/>
  <c r="R86" i="13"/>
  <c r="U86" i="13"/>
  <c r="V87" i="13"/>
  <c r="R87" i="13"/>
  <c r="U87" i="13"/>
  <c r="V88" i="13"/>
  <c r="R88" i="13"/>
  <c r="U88" i="13"/>
  <c r="V89" i="13"/>
  <c r="R89" i="13"/>
  <c r="U89" i="13"/>
  <c r="V90" i="13"/>
  <c r="R90" i="13"/>
  <c r="U90" i="13"/>
  <c r="V91" i="13"/>
  <c r="R91" i="13"/>
  <c r="U91" i="13"/>
  <c r="V92" i="13"/>
  <c r="R92" i="13"/>
  <c r="U92" i="13"/>
  <c r="V93" i="13"/>
  <c r="R93" i="13"/>
  <c r="U93" i="13"/>
  <c r="V94" i="13"/>
  <c r="R94" i="13"/>
  <c r="U94" i="13"/>
  <c r="V95" i="13"/>
  <c r="R95" i="13"/>
  <c r="U95" i="13"/>
  <c r="V96" i="13"/>
  <c r="R96" i="13"/>
  <c r="U96" i="13"/>
  <c r="V97" i="13"/>
  <c r="R97" i="13"/>
  <c r="U97" i="13"/>
  <c r="V98" i="13"/>
  <c r="R98" i="13"/>
  <c r="U98" i="13"/>
  <c r="V99" i="13"/>
  <c r="R99" i="13"/>
  <c r="U99" i="13"/>
  <c r="V100" i="13"/>
  <c r="R100" i="13"/>
  <c r="U100" i="13"/>
  <c r="V101" i="13"/>
  <c r="R101" i="13"/>
  <c r="U101" i="13"/>
  <c r="V102" i="13"/>
  <c r="R102" i="13"/>
  <c r="U102" i="13"/>
  <c r="V103" i="13"/>
  <c r="R103" i="13"/>
  <c r="U103" i="13"/>
  <c r="V104" i="13"/>
  <c r="R104" i="13"/>
  <c r="U104" i="13"/>
  <c r="V105" i="13"/>
  <c r="R105" i="13"/>
  <c r="U105" i="13"/>
  <c r="V106" i="13"/>
  <c r="R106" i="13"/>
  <c r="U106" i="13"/>
  <c r="V107" i="13"/>
  <c r="R107" i="13"/>
  <c r="U107" i="13"/>
  <c r="V108" i="13"/>
  <c r="R108" i="13"/>
  <c r="U108" i="13"/>
  <c r="V109" i="13"/>
  <c r="R109" i="13"/>
  <c r="U109" i="13"/>
  <c r="V110" i="13"/>
  <c r="R110" i="13"/>
  <c r="U110" i="13"/>
  <c r="V111" i="13"/>
  <c r="R111" i="13"/>
  <c r="U111" i="13"/>
  <c r="V112" i="13"/>
  <c r="R112" i="13"/>
  <c r="U112" i="13"/>
  <c r="V113" i="13"/>
  <c r="R113" i="13"/>
  <c r="U113" i="13"/>
  <c r="V114" i="13"/>
  <c r="R114" i="13"/>
  <c r="U114" i="13"/>
  <c r="V115" i="13"/>
  <c r="R115" i="13"/>
  <c r="U115" i="13"/>
  <c r="V116" i="13"/>
  <c r="R116" i="13"/>
  <c r="U116" i="13"/>
  <c r="V117" i="13"/>
  <c r="R117" i="13"/>
  <c r="U117" i="13"/>
  <c r="V118" i="13"/>
  <c r="R118" i="13"/>
  <c r="U118" i="13"/>
  <c r="V119" i="13"/>
  <c r="R119" i="13"/>
  <c r="U119" i="13"/>
  <c r="V120" i="13"/>
  <c r="R120" i="13"/>
  <c r="U120" i="13"/>
  <c r="V121" i="13"/>
  <c r="R121" i="13"/>
  <c r="U121" i="13"/>
  <c r="V122" i="13"/>
  <c r="R122" i="13"/>
  <c r="U122" i="13"/>
  <c r="V123" i="13"/>
  <c r="R123" i="13"/>
  <c r="U123" i="13"/>
  <c r="V124" i="13"/>
  <c r="R124" i="13"/>
  <c r="U124" i="13"/>
  <c r="V125" i="13"/>
  <c r="R125" i="13"/>
  <c r="U125" i="13"/>
  <c r="V126" i="13"/>
  <c r="R126" i="13"/>
  <c r="U126" i="13"/>
  <c r="V127" i="13"/>
  <c r="R127" i="13"/>
  <c r="U127" i="13"/>
  <c r="V128" i="13"/>
  <c r="R128" i="13"/>
  <c r="U128" i="13"/>
  <c r="V129" i="13"/>
  <c r="R129" i="13"/>
  <c r="U129" i="13"/>
  <c r="V130" i="13"/>
  <c r="R130" i="13"/>
  <c r="U130" i="13"/>
  <c r="V131" i="13"/>
  <c r="R131" i="13"/>
  <c r="U131" i="13"/>
  <c r="V132" i="13"/>
  <c r="R132" i="13"/>
  <c r="U132" i="13"/>
  <c r="V133" i="13"/>
  <c r="R133" i="13"/>
  <c r="U133" i="13"/>
  <c r="V134" i="13"/>
  <c r="R134" i="13"/>
  <c r="U134" i="13"/>
  <c r="V135" i="13"/>
  <c r="R135" i="13"/>
  <c r="U135" i="13"/>
  <c r="V136" i="13"/>
  <c r="R136" i="13"/>
  <c r="U136" i="13"/>
  <c r="V137" i="13"/>
  <c r="R137" i="13"/>
  <c r="U137" i="13"/>
  <c r="V138" i="13"/>
  <c r="R138" i="13"/>
  <c r="U138" i="13"/>
  <c r="V139" i="13"/>
  <c r="R139" i="13"/>
  <c r="U139" i="13"/>
  <c r="V140" i="13"/>
  <c r="R140" i="13"/>
  <c r="U140" i="13"/>
  <c r="V141" i="13"/>
  <c r="R141" i="13"/>
  <c r="U141" i="13"/>
  <c r="V142" i="13"/>
  <c r="R142" i="13"/>
  <c r="U142" i="13"/>
  <c r="V143" i="13"/>
  <c r="R143" i="13"/>
  <c r="U143" i="13"/>
  <c r="V144" i="13"/>
  <c r="R144" i="13"/>
  <c r="U144" i="13"/>
  <c r="V145" i="13"/>
  <c r="R145" i="13"/>
  <c r="U145" i="13"/>
  <c r="V146" i="13"/>
  <c r="R146" i="13"/>
  <c r="U146" i="13"/>
  <c r="V147" i="13"/>
  <c r="R147" i="13"/>
  <c r="U147" i="13"/>
  <c r="V148" i="13"/>
  <c r="R148" i="13"/>
  <c r="U148" i="13"/>
  <c r="V149" i="13"/>
  <c r="R149" i="13"/>
  <c r="U149" i="13"/>
  <c r="V150" i="13"/>
  <c r="R150" i="13"/>
  <c r="U150" i="13"/>
  <c r="V151" i="13"/>
  <c r="R151" i="13"/>
  <c r="U151" i="13"/>
  <c r="V152" i="13"/>
  <c r="R152" i="13"/>
  <c r="U152" i="13"/>
  <c r="V153" i="13"/>
  <c r="R153" i="13"/>
  <c r="U153" i="13"/>
  <c r="V154" i="13"/>
  <c r="R154" i="13"/>
  <c r="U154" i="13"/>
  <c r="V155" i="13"/>
  <c r="R155" i="13"/>
  <c r="U155" i="13"/>
  <c r="V156" i="13"/>
  <c r="R156" i="13"/>
  <c r="U156" i="13"/>
  <c r="V157" i="13"/>
  <c r="R157" i="13"/>
  <c r="U157" i="13"/>
  <c r="V158" i="13"/>
  <c r="R158" i="13"/>
  <c r="U158" i="13"/>
  <c r="V159" i="13"/>
  <c r="R159" i="13"/>
  <c r="U159" i="13"/>
  <c r="V160" i="13"/>
  <c r="R160" i="13"/>
  <c r="U160" i="13"/>
  <c r="V161" i="13"/>
  <c r="R161" i="13"/>
  <c r="U161" i="13"/>
  <c r="V162" i="13"/>
  <c r="R162" i="13"/>
  <c r="U162" i="13"/>
  <c r="V163" i="13"/>
  <c r="R163" i="13"/>
  <c r="U163" i="13"/>
  <c r="V164" i="13"/>
  <c r="R164" i="13"/>
  <c r="U164" i="13"/>
  <c r="V165" i="13"/>
  <c r="R165" i="13"/>
  <c r="U165" i="13"/>
  <c r="V166" i="13"/>
  <c r="R166" i="13"/>
  <c r="U166" i="13"/>
  <c r="V167" i="13"/>
  <c r="R167" i="13"/>
  <c r="U167" i="13"/>
  <c r="V168" i="13"/>
  <c r="R168" i="13"/>
  <c r="U168" i="13"/>
  <c r="V169" i="13"/>
  <c r="R169" i="13"/>
  <c r="U169" i="13"/>
  <c r="V170" i="13"/>
  <c r="R170" i="13"/>
  <c r="U170" i="13"/>
  <c r="V171" i="13"/>
  <c r="R171" i="13"/>
  <c r="U171" i="13"/>
  <c r="V172" i="13"/>
  <c r="R172" i="13"/>
  <c r="U172" i="13"/>
  <c r="V173" i="13"/>
  <c r="R173" i="13"/>
  <c r="U173" i="13"/>
  <c r="V174" i="13"/>
  <c r="R174" i="13"/>
  <c r="U174" i="13"/>
  <c r="V175" i="13"/>
  <c r="R175" i="13"/>
  <c r="U175" i="13"/>
  <c r="V176" i="13"/>
  <c r="R176" i="13"/>
  <c r="U176" i="13"/>
  <c r="V177" i="13"/>
  <c r="R177" i="13"/>
  <c r="U177" i="13"/>
  <c r="V178" i="13"/>
  <c r="R178" i="13"/>
  <c r="U178" i="13"/>
  <c r="V179" i="13"/>
  <c r="R179" i="13"/>
  <c r="U179" i="13"/>
  <c r="V180" i="13"/>
  <c r="R180" i="13"/>
  <c r="U180" i="13"/>
  <c r="V181" i="13"/>
  <c r="R181" i="13"/>
  <c r="U181" i="13"/>
  <c r="V182" i="13"/>
  <c r="R182" i="13"/>
  <c r="U182" i="13"/>
  <c r="V183" i="13"/>
  <c r="R183" i="13"/>
  <c r="U183" i="13"/>
  <c r="V184" i="13"/>
  <c r="R184" i="13"/>
  <c r="U184" i="13"/>
  <c r="V185" i="13"/>
  <c r="R185" i="13"/>
  <c r="U185" i="13"/>
  <c r="V186" i="13"/>
  <c r="R186" i="13"/>
  <c r="U186" i="13"/>
  <c r="V187" i="13"/>
  <c r="R187" i="13"/>
  <c r="U187" i="13"/>
  <c r="V188" i="13"/>
  <c r="R188" i="13"/>
  <c r="U188" i="13"/>
  <c r="V189" i="13"/>
  <c r="R189" i="13"/>
  <c r="U189" i="13"/>
  <c r="V190" i="13"/>
  <c r="R190" i="13"/>
  <c r="U190" i="13"/>
  <c r="V191" i="13"/>
  <c r="R191" i="13"/>
  <c r="U191" i="13"/>
  <c r="V192" i="13"/>
  <c r="R192" i="13"/>
  <c r="U192" i="13"/>
  <c r="V193" i="13"/>
  <c r="R193" i="13"/>
  <c r="U193" i="13"/>
  <c r="V194" i="13"/>
  <c r="R194" i="13"/>
  <c r="U194" i="13"/>
  <c r="V195" i="13"/>
  <c r="R195" i="13"/>
  <c r="U195" i="13"/>
  <c r="V196" i="13"/>
  <c r="R196" i="13"/>
  <c r="U196" i="13"/>
  <c r="V197" i="13"/>
  <c r="R197" i="13"/>
  <c r="U197" i="13"/>
  <c r="V198" i="13"/>
  <c r="R198" i="13"/>
  <c r="U198" i="13"/>
  <c r="V199" i="13"/>
  <c r="R199" i="13"/>
  <c r="U199" i="13"/>
  <c r="V200" i="13"/>
  <c r="R200" i="13"/>
  <c r="U200" i="13"/>
  <c r="V201" i="13"/>
  <c r="R201" i="13"/>
  <c r="U201" i="13"/>
  <c r="V202" i="13"/>
  <c r="R202" i="13"/>
  <c r="U202" i="13"/>
  <c r="V203" i="13"/>
  <c r="R203" i="13"/>
  <c r="U203" i="13"/>
  <c r="V204" i="13"/>
  <c r="R204" i="13"/>
  <c r="U204" i="13"/>
  <c r="V205" i="13"/>
  <c r="R205" i="13"/>
  <c r="U205" i="13"/>
  <c r="V206" i="13"/>
  <c r="R206" i="13"/>
  <c r="U206" i="13"/>
  <c r="V207" i="13"/>
  <c r="R207" i="13"/>
  <c r="U207" i="13"/>
  <c r="V208" i="13"/>
  <c r="R208" i="13"/>
  <c r="U208" i="13"/>
  <c r="V209" i="13"/>
  <c r="R209" i="13"/>
  <c r="U209" i="13"/>
  <c r="V210" i="13"/>
  <c r="R210" i="13"/>
  <c r="U210" i="13"/>
  <c r="V211" i="13"/>
  <c r="R211" i="13"/>
  <c r="U211" i="13"/>
  <c r="V212" i="13"/>
  <c r="R212" i="13"/>
  <c r="U212" i="13"/>
  <c r="V213" i="13"/>
  <c r="R213" i="13"/>
  <c r="U213" i="13"/>
  <c r="V214" i="13"/>
  <c r="R214" i="13"/>
  <c r="U214" i="13"/>
  <c r="V215" i="13"/>
  <c r="R215" i="13"/>
  <c r="U215" i="13"/>
  <c r="V216" i="13"/>
  <c r="R216" i="13"/>
  <c r="U216" i="13"/>
  <c r="V217" i="13"/>
  <c r="R217" i="13"/>
  <c r="U217" i="13"/>
  <c r="V218" i="13"/>
  <c r="R218" i="13"/>
  <c r="U218" i="13"/>
  <c r="V219" i="13"/>
  <c r="R219" i="13"/>
  <c r="U219" i="13"/>
  <c r="V220" i="13"/>
  <c r="R220" i="13"/>
  <c r="U220" i="13"/>
  <c r="V221" i="13"/>
  <c r="R221" i="13"/>
  <c r="U221" i="13"/>
  <c r="V222" i="13"/>
  <c r="R222" i="13"/>
  <c r="U222" i="13"/>
  <c r="V223" i="13"/>
  <c r="R223" i="13"/>
  <c r="U223" i="13"/>
  <c r="V224" i="13"/>
  <c r="R224" i="13"/>
  <c r="U224" i="13"/>
  <c r="V225" i="13"/>
  <c r="R225" i="13"/>
  <c r="U225" i="13"/>
  <c r="V226" i="13"/>
  <c r="R226" i="13"/>
  <c r="U226" i="13"/>
  <c r="V227" i="13"/>
  <c r="R227" i="13"/>
  <c r="U227" i="13"/>
  <c r="V228" i="13"/>
  <c r="R228" i="13"/>
  <c r="U228" i="13"/>
  <c r="V229" i="13"/>
  <c r="R229" i="13"/>
  <c r="U229" i="13"/>
  <c r="V230" i="13"/>
  <c r="R230" i="13"/>
  <c r="U230" i="13"/>
  <c r="V231" i="13"/>
  <c r="R231" i="13"/>
  <c r="U231" i="13"/>
  <c r="V232" i="13"/>
  <c r="R232" i="13"/>
  <c r="U232" i="13"/>
  <c r="V233" i="13"/>
  <c r="R233" i="13"/>
  <c r="U233" i="13"/>
  <c r="V234" i="13"/>
  <c r="R234" i="13"/>
  <c r="U234" i="13"/>
  <c r="V235" i="13"/>
  <c r="R235" i="13"/>
  <c r="U235" i="13"/>
  <c r="V236" i="13"/>
  <c r="R236" i="13"/>
  <c r="U236" i="13"/>
  <c r="V237" i="13"/>
  <c r="R237" i="13"/>
  <c r="U237" i="13"/>
  <c r="V238" i="13"/>
  <c r="R238" i="13"/>
  <c r="U238" i="13"/>
  <c r="V239" i="13"/>
  <c r="R239" i="13"/>
  <c r="U239" i="13"/>
  <c r="V240" i="13"/>
  <c r="R240" i="13"/>
  <c r="U240" i="13"/>
  <c r="V241" i="13"/>
  <c r="R241" i="13"/>
  <c r="U241" i="13"/>
  <c r="V242" i="13"/>
  <c r="R242" i="13"/>
  <c r="U242" i="13"/>
  <c r="V243" i="13"/>
  <c r="R243" i="13"/>
  <c r="U243" i="13"/>
  <c r="V244" i="13"/>
  <c r="R244" i="13"/>
  <c r="U244" i="13"/>
  <c r="V245" i="13"/>
  <c r="R245" i="13"/>
  <c r="U245" i="13"/>
  <c r="V246" i="13"/>
  <c r="R246" i="13"/>
  <c r="U246" i="13"/>
  <c r="V247" i="13"/>
  <c r="R247" i="13"/>
  <c r="U247" i="13"/>
  <c r="V248" i="13"/>
  <c r="R248" i="13"/>
  <c r="U248" i="13"/>
  <c r="V249" i="13"/>
  <c r="R249" i="13"/>
  <c r="U249" i="13"/>
  <c r="V250" i="13"/>
  <c r="R250" i="13"/>
  <c r="U250" i="13"/>
  <c r="V251" i="13"/>
  <c r="R251" i="13"/>
  <c r="U251" i="13"/>
  <c r="V252" i="13"/>
  <c r="R252" i="13"/>
  <c r="U252" i="13"/>
  <c r="V253" i="13"/>
  <c r="R253" i="13"/>
  <c r="U253" i="13"/>
  <c r="V254" i="13"/>
  <c r="R254" i="13"/>
  <c r="U254" i="13"/>
  <c r="V255" i="13"/>
  <c r="R255" i="13"/>
  <c r="U255" i="13"/>
  <c r="V256" i="13"/>
  <c r="R256" i="13"/>
  <c r="U256" i="13"/>
  <c r="V257" i="13"/>
  <c r="R257" i="13"/>
  <c r="U257" i="13"/>
  <c r="V258" i="13"/>
  <c r="R258" i="13"/>
  <c r="U258" i="13"/>
  <c r="V259" i="13"/>
  <c r="R259" i="13"/>
  <c r="U259" i="13"/>
  <c r="V260" i="13"/>
  <c r="R260" i="13"/>
  <c r="U260" i="13"/>
  <c r="V261" i="13"/>
  <c r="R261" i="13"/>
  <c r="U261" i="13"/>
  <c r="V262" i="13"/>
  <c r="R262" i="13"/>
  <c r="U262" i="13"/>
  <c r="V263" i="13"/>
  <c r="R263" i="13"/>
  <c r="U263" i="13"/>
  <c r="V264" i="13"/>
  <c r="R264" i="13"/>
  <c r="U264" i="13"/>
  <c r="V265" i="13"/>
  <c r="R265" i="13"/>
  <c r="U265" i="13"/>
  <c r="V266" i="13"/>
  <c r="R266" i="13"/>
  <c r="U266" i="13"/>
  <c r="V267" i="13"/>
  <c r="R267" i="13"/>
  <c r="U267" i="13"/>
  <c r="V268" i="13"/>
  <c r="R268" i="13"/>
  <c r="U268" i="13"/>
  <c r="V269" i="13"/>
  <c r="R269" i="13"/>
  <c r="U269" i="13"/>
  <c r="V270" i="13"/>
  <c r="R270" i="13"/>
  <c r="U270" i="13"/>
  <c r="V271" i="13"/>
  <c r="R271" i="13"/>
  <c r="U271" i="13"/>
  <c r="V272" i="13"/>
  <c r="R272" i="13"/>
  <c r="U272" i="13"/>
  <c r="V273" i="13"/>
  <c r="R273" i="13"/>
  <c r="U273" i="13"/>
  <c r="V274" i="13"/>
  <c r="R274" i="13"/>
  <c r="U274" i="13"/>
  <c r="V275" i="13"/>
  <c r="R275" i="13"/>
  <c r="U275" i="13"/>
  <c r="V276" i="13"/>
  <c r="R276" i="13"/>
  <c r="U276" i="13"/>
  <c r="V277" i="13"/>
  <c r="R277" i="13"/>
  <c r="U277" i="13"/>
  <c r="V278" i="13"/>
  <c r="R278" i="13"/>
  <c r="U278" i="13"/>
  <c r="V279" i="13"/>
  <c r="R279" i="13"/>
  <c r="U279" i="13"/>
  <c r="V280" i="13"/>
  <c r="R280" i="13"/>
  <c r="U280" i="13"/>
  <c r="V281" i="13"/>
  <c r="R281" i="13"/>
  <c r="U281" i="13"/>
  <c r="V282" i="13"/>
  <c r="R282" i="13"/>
  <c r="U282" i="13"/>
  <c r="V283" i="13"/>
  <c r="R283" i="13"/>
  <c r="U283" i="13"/>
  <c r="V284" i="13"/>
  <c r="R284" i="13"/>
  <c r="U284" i="13"/>
  <c r="V285" i="13"/>
  <c r="R285" i="13"/>
  <c r="U285" i="13"/>
  <c r="V286" i="13"/>
  <c r="R286" i="13"/>
  <c r="U286" i="13"/>
  <c r="V287" i="13"/>
  <c r="R287" i="13"/>
  <c r="U287" i="13"/>
  <c r="V288" i="13"/>
  <c r="R288" i="13"/>
  <c r="U288" i="13"/>
  <c r="V289" i="13"/>
  <c r="R289" i="13"/>
  <c r="U289" i="13"/>
  <c r="V290" i="13"/>
  <c r="R290" i="13"/>
  <c r="U290" i="13"/>
  <c r="V291" i="13"/>
  <c r="R291" i="13"/>
  <c r="U291" i="13"/>
  <c r="V292" i="13"/>
  <c r="R292" i="13"/>
  <c r="U292" i="13"/>
  <c r="V293" i="13"/>
  <c r="R293" i="13"/>
  <c r="U293" i="13"/>
  <c r="V294" i="13"/>
  <c r="R294" i="13"/>
  <c r="U294" i="13"/>
  <c r="V295" i="13"/>
  <c r="R295" i="13"/>
  <c r="U295" i="13"/>
  <c r="V296" i="13"/>
  <c r="R296" i="13"/>
  <c r="U296" i="13"/>
  <c r="V297" i="13"/>
  <c r="R297" i="13"/>
  <c r="U297" i="13"/>
  <c r="V298" i="13"/>
  <c r="R298" i="13"/>
  <c r="U298" i="13"/>
  <c r="V299" i="13"/>
  <c r="R299" i="13"/>
  <c r="U299" i="13"/>
  <c r="V300" i="13"/>
  <c r="R300" i="13"/>
  <c r="U300" i="13"/>
  <c r="V301" i="13"/>
  <c r="R301" i="13"/>
  <c r="U301" i="13"/>
  <c r="V302" i="13"/>
  <c r="R302" i="13"/>
  <c r="U302" i="13"/>
  <c r="V303" i="13"/>
  <c r="R303" i="13"/>
  <c r="U303" i="13"/>
  <c r="V304" i="13"/>
  <c r="R304" i="13"/>
  <c r="U304" i="13"/>
  <c r="V305" i="13"/>
  <c r="R305" i="13"/>
  <c r="U305" i="13"/>
  <c r="V306" i="13"/>
  <c r="R306" i="13"/>
  <c r="U306" i="13"/>
  <c r="V307" i="13"/>
  <c r="R307" i="13"/>
  <c r="U307" i="13"/>
  <c r="V308" i="13"/>
  <c r="R308" i="13"/>
  <c r="U308" i="13"/>
  <c r="V309" i="13"/>
  <c r="R309" i="13"/>
  <c r="U309" i="13"/>
  <c r="V310" i="13"/>
  <c r="R310" i="13"/>
  <c r="U310" i="13"/>
  <c r="V311" i="13"/>
  <c r="R311" i="13"/>
  <c r="U311" i="13"/>
  <c r="V312" i="13"/>
  <c r="R312" i="13"/>
  <c r="U312" i="13"/>
  <c r="V313" i="13"/>
  <c r="R313" i="13"/>
  <c r="U313" i="13"/>
  <c r="V314" i="13"/>
  <c r="R314" i="13"/>
  <c r="U314" i="13"/>
  <c r="V315" i="13"/>
  <c r="R315" i="13"/>
  <c r="U315" i="13"/>
  <c r="V316" i="13"/>
  <c r="R316" i="13"/>
  <c r="U316" i="13"/>
  <c r="V317" i="13"/>
  <c r="R317" i="13"/>
  <c r="U317" i="13"/>
  <c r="V318" i="13"/>
  <c r="R318" i="13"/>
  <c r="U318" i="13"/>
  <c r="V319" i="13"/>
  <c r="R319" i="13"/>
  <c r="U319" i="13"/>
  <c r="V320" i="13"/>
  <c r="R320" i="13"/>
  <c r="U320" i="13"/>
  <c r="V321" i="13"/>
  <c r="R321" i="13"/>
  <c r="U321" i="13"/>
  <c r="V322" i="13"/>
  <c r="R322" i="13"/>
  <c r="U322" i="13"/>
  <c r="V323" i="13"/>
  <c r="R323" i="13"/>
  <c r="U323" i="13"/>
  <c r="V324" i="13"/>
  <c r="R324" i="13"/>
  <c r="U324" i="13"/>
  <c r="V325" i="13"/>
  <c r="R325" i="13"/>
  <c r="U325" i="13"/>
  <c r="V326" i="13"/>
  <c r="R326" i="13"/>
  <c r="U326" i="13"/>
  <c r="V327" i="13"/>
  <c r="R327" i="13"/>
  <c r="U327" i="13"/>
  <c r="V328" i="13"/>
  <c r="R328" i="13"/>
  <c r="U328" i="13"/>
  <c r="V329" i="13"/>
  <c r="R329" i="13"/>
  <c r="U329" i="13"/>
  <c r="V330" i="13"/>
  <c r="R330" i="13"/>
  <c r="U330" i="13"/>
  <c r="V331" i="13"/>
  <c r="R331" i="13"/>
  <c r="U331" i="13"/>
  <c r="V332" i="13"/>
  <c r="R332" i="13"/>
  <c r="U332" i="13"/>
  <c r="V333" i="13"/>
  <c r="R333" i="13"/>
  <c r="U333" i="13"/>
  <c r="V334" i="13"/>
  <c r="R334" i="13"/>
  <c r="U334" i="13"/>
  <c r="V335" i="13"/>
  <c r="R335" i="13"/>
  <c r="U335" i="13"/>
  <c r="V336" i="13"/>
  <c r="R336" i="13"/>
  <c r="U336" i="13"/>
  <c r="V337" i="13"/>
  <c r="R337" i="13"/>
  <c r="U337" i="13"/>
  <c r="V338" i="13"/>
  <c r="R338" i="13"/>
  <c r="U338" i="13"/>
  <c r="V339" i="13"/>
  <c r="R339" i="13"/>
  <c r="U339" i="13"/>
  <c r="V340" i="13"/>
  <c r="R340" i="13"/>
  <c r="U340" i="13"/>
  <c r="V341" i="13"/>
  <c r="R341" i="13"/>
  <c r="U341" i="13"/>
  <c r="V342" i="13"/>
  <c r="R342" i="13"/>
  <c r="U342" i="13"/>
  <c r="V343" i="13"/>
  <c r="R343" i="13"/>
  <c r="U343" i="13"/>
  <c r="V344" i="13"/>
  <c r="R344" i="13"/>
  <c r="U344" i="13"/>
  <c r="V345" i="13"/>
  <c r="R345" i="13"/>
  <c r="U345" i="13"/>
  <c r="V346" i="13"/>
  <c r="R346" i="13"/>
  <c r="U346" i="13"/>
  <c r="V347" i="13"/>
  <c r="R347" i="13"/>
  <c r="U347" i="13"/>
  <c r="V348" i="13"/>
  <c r="R348" i="13"/>
  <c r="U348" i="13"/>
  <c r="V349" i="13"/>
  <c r="R349" i="13"/>
  <c r="U349" i="13"/>
  <c r="V350" i="13"/>
  <c r="R350" i="13"/>
  <c r="U350" i="13"/>
  <c r="V351" i="13"/>
  <c r="R351" i="13"/>
  <c r="U351" i="13"/>
  <c r="V352" i="13"/>
  <c r="R352" i="13"/>
  <c r="U352" i="13"/>
  <c r="V353" i="13"/>
  <c r="R353" i="13"/>
  <c r="U353" i="13"/>
  <c r="V354" i="13"/>
  <c r="R354" i="13"/>
  <c r="U354" i="13"/>
  <c r="V355" i="13"/>
  <c r="R355" i="13"/>
  <c r="U355" i="13"/>
  <c r="V356" i="13"/>
  <c r="R356" i="13"/>
  <c r="U356" i="13"/>
  <c r="V357" i="13"/>
  <c r="R357" i="13"/>
  <c r="U357" i="13"/>
  <c r="V358" i="13"/>
  <c r="R358" i="13"/>
  <c r="U358" i="13"/>
  <c r="V359" i="13"/>
  <c r="R359" i="13"/>
  <c r="U359" i="13"/>
  <c r="V360" i="13"/>
  <c r="R360" i="13"/>
  <c r="U360" i="13"/>
  <c r="V361" i="13"/>
  <c r="R361" i="13"/>
  <c r="U361" i="13"/>
  <c r="V362" i="13"/>
  <c r="R362" i="13"/>
  <c r="U362" i="13"/>
  <c r="V363" i="13"/>
  <c r="R363" i="13"/>
  <c r="U363" i="13"/>
  <c r="V364" i="13"/>
  <c r="R364" i="13"/>
  <c r="U364" i="13"/>
  <c r="V365" i="13"/>
  <c r="R365" i="13"/>
  <c r="U365" i="13"/>
  <c r="V366" i="13"/>
  <c r="R366" i="13"/>
  <c r="U366" i="13"/>
  <c r="V367" i="13"/>
  <c r="R367" i="13"/>
  <c r="U367" i="13"/>
  <c r="V368" i="13"/>
  <c r="R368" i="13"/>
  <c r="U368" i="13"/>
  <c r="V369" i="13"/>
  <c r="R369" i="13"/>
  <c r="U369" i="13"/>
  <c r="V370" i="13"/>
  <c r="R370" i="13"/>
  <c r="U370" i="13"/>
  <c r="V371" i="13"/>
  <c r="R371" i="13"/>
  <c r="U371" i="13"/>
  <c r="V372" i="13"/>
  <c r="R372" i="13"/>
  <c r="U372" i="13"/>
  <c r="V373" i="13"/>
  <c r="R373" i="13"/>
  <c r="U373" i="13"/>
  <c r="V374" i="13"/>
  <c r="R374" i="13"/>
  <c r="U374" i="13"/>
  <c r="V375" i="13"/>
  <c r="R375" i="13"/>
  <c r="U375" i="13"/>
  <c r="V376" i="13"/>
  <c r="R376" i="13"/>
  <c r="U376" i="13"/>
  <c r="V377" i="13"/>
  <c r="R377" i="13"/>
  <c r="U377" i="13"/>
  <c r="V378" i="13"/>
  <c r="R378" i="13"/>
  <c r="U378" i="13"/>
  <c r="V379" i="13"/>
  <c r="R379" i="13"/>
  <c r="U379" i="13"/>
  <c r="V380" i="13"/>
  <c r="R380" i="13"/>
  <c r="U380" i="13"/>
  <c r="V381" i="13"/>
  <c r="R381" i="13"/>
  <c r="U381" i="13"/>
  <c r="V382" i="13"/>
  <c r="R382" i="13"/>
  <c r="U382" i="13"/>
  <c r="V383" i="13"/>
  <c r="R383" i="13"/>
  <c r="U383" i="13"/>
  <c r="V384" i="13"/>
  <c r="R384" i="13"/>
  <c r="U384" i="13"/>
  <c r="V385" i="13"/>
  <c r="R385" i="13"/>
  <c r="U385" i="13"/>
  <c r="V386" i="13"/>
  <c r="R386" i="13"/>
  <c r="U386" i="13"/>
  <c r="V387" i="13"/>
  <c r="R387" i="13"/>
  <c r="U387" i="13"/>
  <c r="V388" i="13"/>
  <c r="R388" i="13"/>
  <c r="U388" i="13"/>
  <c r="V389" i="13"/>
  <c r="R389" i="13"/>
  <c r="U389" i="13"/>
  <c r="V390" i="13"/>
  <c r="R390" i="13"/>
  <c r="U390" i="13"/>
  <c r="V391" i="13"/>
  <c r="R391" i="13"/>
  <c r="U391" i="13"/>
  <c r="V392" i="13"/>
  <c r="R392" i="13"/>
  <c r="U392" i="13"/>
  <c r="V393" i="13"/>
  <c r="R393" i="13"/>
  <c r="U393" i="13"/>
  <c r="V394" i="13"/>
  <c r="R394" i="13"/>
  <c r="U394" i="13"/>
  <c r="V395" i="13"/>
  <c r="R395" i="13"/>
  <c r="U395" i="13"/>
  <c r="V396" i="13"/>
  <c r="R396" i="13"/>
  <c r="U396" i="13"/>
  <c r="V397" i="13"/>
  <c r="R397" i="13"/>
  <c r="U397" i="13"/>
  <c r="V398" i="13"/>
  <c r="R398" i="13"/>
  <c r="U398" i="13"/>
  <c r="V399" i="13"/>
  <c r="R399" i="13"/>
  <c r="U399" i="13"/>
  <c r="V400" i="13"/>
  <c r="R400" i="13"/>
  <c r="U400" i="13"/>
  <c r="V401" i="13"/>
  <c r="R401" i="13"/>
  <c r="U401" i="13"/>
  <c r="V402" i="13"/>
  <c r="R402" i="13"/>
  <c r="U402" i="13"/>
  <c r="V403" i="13"/>
  <c r="R403" i="13"/>
  <c r="U403" i="13"/>
  <c r="V404" i="13"/>
  <c r="R404" i="13"/>
  <c r="U404" i="13"/>
  <c r="V405" i="13"/>
  <c r="R405" i="13"/>
  <c r="U405" i="13"/>
  <c r="V406" i="13"/>
  <c r="R406" i="13"/>
  <c r="U406" i="13"/>
  <c r="V407" i="13"/>
  <c r="R407" i="13"/>
  <c r="U407" i="13"/>
  <c r="V408" i="13"/>
  <c r="R408" i="13"/>
  <c r="U408" i="13"/>
  <c r="V409" i="13"/>
  <c r="R409" i="13"/>
  <c r="U409" i="13"/>
  <c r="V410" i="13"/>
  <c r="R410" i="13"/>
  <c r="U410" i="13"/>
  <c r="V411" i="13"/>
  <c r="R411" i="13"/>
  <c r="U411" i="13"/>
  <c r="V412" i="13"/>
  <c r="R412" i="13"/>
  <c r="U412" i="13"/>
  <c r="V413" i="13"/>
  <c r="R413" i="13"/>
  <c r="U413" i="13"/>
  <c r="V414" i="13"/>
  <c r="R414" i="13"/>
  <c r="U414" i="13"/>
  <c r="V415" i="13"/>
  <c r="R415" i="13"/>
  <c r="U415" i="13"/>
  <c r="V416" i="13"/>
  <c r="R416" i="13"/>
  <c r="U416" i="13"/>
  <c r="V417" i="13"/>
  <c r="R417" i="13"/>
  <c r="U417" i="13"/>
  <c r="V418" i="13"/>
  <c r="R418" i="13"/>
  <c r="U418" i="13"/>
  <c r="V419" i="13"/>
  <c r="R419" i="13"/>
  <c r="U419" i="13"/>
  <c r="V420" i="13"/>
  <c r="R420" i="13"/>
  <c r="U420" i="13"/>
  <c r="V421" i="13"/>
  <c r="R421" i="13"/>
  <c r="U421" i="13"/>
  <c r="V422" i="13"/>
  <c r="R422" i="13"/>
  <c r="U422" i="13"/>
  <c r="V423" i="13"/>
  <c r="R423" i="13"/>
  <c r="U423" i="13"/>
  <c r="V424" i="13"/>
  <c r="R424" i="13"/>
  <c r="U424" i="13"/>
  <c r="V425" i="13"/>
  <c r="R425" i="13"/>
  <c r="U425" i="13"/>
  <c r="V426" i="13"/>
  <c r="R426" i="13"/>
  <c r="U426" i="13"/>
  <c r="V427" i="13"/>
  <c r="R427" i="13"/>
  <c r="U427" i="13"/>
  <c r="V428" i="13"/>
  <c r="R428" i="13"/>
  <c r="U428" i="13"/>
  <c r="V429" i="13"/>
  <c r="R429" i="13"/>
  <c r="U429" i="13"/>
  <c r="V430" i="13"/>
  <c r="R430" i="13"/>
  <c r="U430" i="13"/>
  <c r="V431" i="13"/>
  <c r="R431" i="13"/>
  <c r="U431" i="13"/>
  <c r="V432" i="13"/>
  <c r="R432" i="13"/>
  <c r="U432" i="13"/>
  <c r="V433" i="13"/>
  <c r="R433" i="13"/>
  <c r="U433" i="13"/>
  <c r="V434" i="13"/>
  <c r="R434" i="13"/>
  <c r="U434" i="13"/>
  <c r="V435" i="13"/>
  <c r="R435" i="13"/>
  <c r="U435" i="13"/>
  <c r="V436" i="13"/>
  <c r="R436" i="13"/>
  <c r="U436" i="13"/>
  <c r="V437" i="13"/>
  <c r="R437" i="13"/>
  <c r="U437" i="13"/>
  <c r="V438" i="13"/>
  <c r="R438" i="13"/>
  <c r="U438" i="13"/>
  <c r="V439" i="13"/>
  <c r="R439" i="13"/>
  <c r="U439" i="13"/>
  <c r="V440" i="13"/>
  <c r="R440" i="13"/>
  <c r="U440" i="13"/>
  <c r="V441" i="13"/>
  <c r="R441" i="13"/>
  <c r="U441" i="13"/>
  <c r="V442" i="13"/>
  <c r="R442" i="13"/>
  <c r="U442" i="13"/>
  <c r="V443" i="13"/>
  <c r="R443" i="13"/>
  <c r="U443" i="13"/>
  <c r="V444" i="13"/>
  <c r="R444" i="13"/>
  <c r="U444" i="13"/>
  <c r="V445" i="13"/>
  <c r="R445" i="13"/>
  <c r="U445" i="13"/>
  <c r="V446" i="13"/>
  <c r="R446" i="13"/>
  <c r="U446" i="13"/>
  <c r="V447" i="13"/>
  <c r="R447" i="13"/>
  <c r="U447" i="13"/>
  <c r="V448" i="13"/>
  <c r="R448" i="13"/>
  <c r="U448" i="13"/>
  <c r="V449" i="13"/>
  <c r="R449" i="13"/>
  <c r="U449" i="13"/>
  <c r="V450" i="13"/>
  <c r="R450" i="13"/>
  <c r="U450" i="13"/>
  <c r="V451" i="13"/>
  <c r="R451" i="13"/>
  <c r="U451" i="13"/>
  <c r="V452" i="13"/>
  <c r="R452" i="13"/>
  <c r="U452" i="13"/>
  <c r="V453" i="13"/>
  <c r="R453" i="13"/>
  <c r="U453" i="13"/>
  <c r="V454" i="13"/>
  <c r="R454" i="13"/>
  <c r="U454" i="13"/>
  <c r="V455" i="13"/>
  <c r="R455" i="13"/>
  <c r="U455" i="13"/>
  <c r="V456" i="13"/>
  <c r="R456" i="13"/>
  <c r="U456" i="13"/>
  <c r="V457" i="13"/>
  <c r="R457" i="13"/>
  <c r="U457" i="13"/>
  <c r="V458" i="13"/>
  <c r="R458" i="13"/>
  <c r="U458" i="13"/>
  <c r="V459" i="13"/>
  <c r="R459" i="13"/>
  <c r="U459" i="13"/>
  <c r="V460" i="13"/>
  <c r="R460" i="13"/>
  <c r="U460" i="13"/>
  <c r="V461" i="13"/>
  <c r="R461" i="13"/>
  <c r="U461" i="13"/>
  <c r="V462" i="13"/>
  <c r="R462" i="13"/>
  <c r="U462" i="13"/>
  <c r="V463" i="13"/>
  <c r="R463" i="13"/>
  <c r="U463" i="13"/>
  <c r="V464" i="13"/>
  <c r="R464" i="13"/>
  <c r="U464" i="13"/>
  <c r="V465" i="13"/>
  <c r="R465" i="13"/>
  <c r="U465" i="13"/>
  <c r="V466" i="13"/>
  <c r="R466" i="13"/>
  <c r="U466" i="13"/>
  <c r="V467" i="13"/>
  <c r="R467" i="13"/>
  <c r="U467" i="13"/>
  <c r="V468" i="13"/>
  <c r="R468" i="13"/>
  <c r="U468" i="13"/>
  <c r="V469" i="13"/>
  <c r="R469" i="13"/>
  <c r="U469" i="13"/>
  <c r="V470" i="13"/>
  <c r="R470" i="13"/>
  <c r="U470" i="13"/>
  <c r="V471" i="13"/>
  <c r="R471" i="13"/>
  <c r="U471" i="13"/>
  <c r="V472" i="13"/>
  <c r="R472" i="13"/>
  <c r="U472" i="13"/>
  <c r="V473" i="13"/>
  <c r="R473" i="13"/>
  <c r="U473" i="13"/>
  <c r="V474" i="13"/>
  <c r="R474" i="13"/>
  <c r="U474" i="13"/>
  <c r="V475" i="13"/>
  <c r="R475" i="13"/>
  <c r="U475" i="13"/>
  <c r="V476" i="13"/>
  <c r="R476" i="13"/>
  <c r="U476" i="13"/>
  <c r="V477" i="13"/>
  <c r="R477" i="13"/>
  <c r="U477" i="13"/>
  <c r="V478" i="13"/>
  <c r="R478" i="13"/>
  <c r="U478" i="13"/>
  <c r="V479" i="13"/>
  <c r="R479" i="13"/>
  <c r="U479" i="13"/>
  <c r="V480" i="13"/>
  <c r="R480" i="13"/>
  <c r="U480" i="13"/>
  <c r="V481" i="13"/>
  <c r="R481" i="13"/>
  <c r="U481" i="13"/>
  <c r="V482" i="13"/>
  <c r="R482" i="13"/>
  <c r="U482" i="13"/>
  <c r="V483" i="13"/>
  <c r="R483" i="13"/>
  <c r="U483" i="13"/>
  <c r="V484" i="13"/>
  <c r="R484" i="13"/>
  <c r="U484" i="13"/>
  <c r="V485" i="13"/>
  <c r="R485" i="13"/>
  <c r="U485" i="13"/>
  <c r="V486" i="13"/>
  <c r="R486" i="13"/>
  <c r="U486" i="13"/>
  <c r="V487" i="13"/>
  <c r="R487" i="13"/>
  <c r="U487" i="13"/>
  <c r="V488" i="13"/>
  <c r="R488" i="13"/>
  <c r="U488" i="13"/>
  <c r="V489" i="13"/>
  <c r="R489" i="13"/>
  <c r="U489" i="13"/>
  <c r="V490" i="13"/>
  <c r="R490" i="13"/>
  <c r="U490" i="13"/>
  <c r="V491" i="13"/>
  <c r="R491" i="13"/>
  <c r="U491" i="13"/>
  <c r="V492" i="13"/>
  <c r="R492" i="13"/>
  <c r="U492" i="13"/>
  <c r="V493" i="13"/>
  <c r="R493" i="13"/>
  <c r="U493" i="13"/>
  <c r="V494" i="13"/>
  <c r="R494" i="13"/>
  <c r="U494" i="13"/>
  <c r="V495" i="13"/>
  <c r="R495" i="13"/>
  <c r="U495" i="13"/>
  <c r="V496" i="13"/>
  <c r="R496" i="13"/>
  <c r="U496" i="13"/>
  <c r="V497" i="13"/>
  <c r="R497" i="13"/>
  <c r="U497" i="13"/>
  <c r="V498" i="13"/>
  <c r="R498" i="13"/>
  <c r="U498" i="13"/>
  <c r="V499" i="13"/>
  <c r="R499" i="13"/>
  <c r="U499" i="13"/>
  <c r="V500" i="13"/>
  <c r="R500" i="13"/>
  <c r="U500" i="13"/>
  <c r="V501" i="13"/>
  <c r="R501" i="13"/>
  <c r="U501" i="13"/>
  <c r="V502" i="13"/>
  <c r="R502" i="13"/>
  <c r="U502" i="13"/>
  <c r="V503" i="13"/>
  <c r="R503" i="13"/>
  <c r="U503" i="13"/>
  <c r="V504" i="13"/>
  <c r="R504" i="13"/>
  <c r="U504" i="13"/>
  <c r="V505" i="13"/>
  <c r="R505" i="13"/>
  <c r="U505" i="13"/>
  <c r="V506" i="13"/>
  <c r="R506" i="13"/>
  <c r="U506" i="13"/>
  <c r="V507" i="13"/>
  <c r="R507" i="13"/>
  <c r="U507" i="13"/>
  <c r="V508" i="13"/>
  <c r="R508" i="13"/>
  <c r="U508" i="13"/>
  <c r="V509" i="13"/>
  <c r="R509" i="13"/>
  <c r="U509" i="13"/>
  <c r="V510" i="13"/>
  <c r="R510" i="13"/>
  <c r="U510" i="13"/>
  <c r="V511" i="13"/>
  <c r="R511" i="13"/>
  <c r="U511" i="13"/>
  <c r="V512" i="13"/>
  <c r="R512" i="13"/>
  <c r="U512" i="13"/>
  <c r="V513" i="13"/>
  <c r="R513" i="13"/>
  <c r="U513" i="13"/>
  <c r="V514" i="13"/>
  <c r="R514" i="13"/>
  <c r="U514" i="13"/>
  <c r="V515" i="13"/>
  <c r="R515" i="13"/>
  <c r="U515" i="13"/>
  <c r="V516" i="13"/>
  <c r="R516" i="13"/>
  <c r="U516" i="13"/>
  <c r="V517" i="13"/>
  <c r="R517" i="13"/>
  <c r="U517" i="13"/>
  <c r="V518" i="13"/>
  <c r="R518" i="13"/>
  <c r="U518" i="13"/>
  <c r="V519" i="13"/>
  <c r="R519" i="13"/>
  <c r="U519" i="13"/>
  <c r="V520" i="13"/>
  <c r="R520" i="13"/>
  <c r="U520" i="13"/>
  <c r="V521" i="13"/>
  <c r="R521" i="13"/>
  <c r="U521" i="13"/>
  <c r="V522" i="13"/>
  <c r="R522" i="13"/>
  <c r="U522" i="13"/>
  <c r="V523" i="13"/>
  <c r="R523" i="13"/>
  <c r="U523" i="13"/>
  <c r="V524" i="13"/>
  <c r="R524" i="13"/>
  <c r="U524" i="13"/>
  <c r="V525" i="13"/>
  <c r="R525" i="13"/>
  <c r="U525" i="13"/>
  <c r="V526" i="13"/>
  <c r="R526" i="13"/>
  <c r="U526" i="13"/>
  <c r="V527" i="13"/>
  <c r="R527" i="13"/>
  <c r="U527" i="13"/>
  <c r="V528" i="13"/>
  <c r="R528" i="13"/>
  <c r="U528" i="13"/>
  <c r="V529" i="13"/>
  <c r="R529" i="13"/>
  <c r="U529" i="13"/>
  <c r="V530" i="13"/>
  <c r="R530" i="13"/>
  <c r="U530" i="13"/>
  <c r="V531" i="13"/>
  <c r="R531" i="13"/>
  <c r="U531" i="13"/>
  <c r="V532" i="13"/>
  <c r="R532" i="13"/>
  <c r="U532" i="13"/>
  <c r="V533" i="13"/>
  <c r="R533" i="13"/>
  <c r="U533" i="13"/>
  <c r="V534" i="13"/>
  <c r="R534" i="13"/>
  <c r="U534" i="13"/>
  <c r="V535" i="13"/>
  <c r="R535" i="13"/>
  <c r="U535" i="13"/>
  <c r="V536" i="13"/>
  <c r="R536" i="13"/>
  <c r="U536" i="13"/>
  <c r="V537" i="13"/>
  <c r="R537" i="13"/>
  <c r="U537" i="13"/>
  <c r="V538" i="13"/>
  <c r="R538" i="13"/>
  <c r="U538" i="13"/>
  <c r="V539" i="13"/>
  <c r="R539" i="13"/>
  <c r="U539" i="13"/>
  <c r="V540" i="13"/>
  <c r="R540" i="13"/>
  <c r="U540" i="13"/>
  <c r="V541" i="13"/>
  <c r="R541" i="13"/>
  <c r="U541" i="13"/>
  <c r="V542" i="13"/>
  <c r="R542" i="13"/>
  <c r="U542" i="13"/>
  <c r="V543" i="13"/>
  <c r="R543" i="13"/>
  <c r="U543" i="13"/>
  <c r="V544" i="13"/>
  <c r="R544" i="13"/>
  <c r="U544" i="13"/>
  <c r="V545" i="13"/>
  <c r="R545" i="13"/>
  <c r="U545" i="13"/>
  <c r="V546" i="13"/>
  <c r="R546" i="13"/>
  <c r="U546" i="13"/>
  <c r="V547" i="13"/>
  <c r="R547" i="13"/>
  <c r="U547" i="13"/>
  <c r="V548" i="13"/>
  <c r="R548" i="13"/>
  <c r="U548" i="13"/>
  <c r="V549" i="13"/>
  <c r="R549" i="13"/>
  <c r="U549" i="13"/>
  <c r="V550" i="13"/>
  <c r="R550" i="13"/>
  <c r="U550" i="13"/>
  <c r="V551" i="13"/>
  <c r="R551" i="13"/>
  <c r="U551" i="13"/>
  <c r="V552" i="13"/>
  <c r="R552" i="13"/>
  <c r="U552" i="13"/>
  <c r="V553" i="13"/>
  <c r="R553" i="13"/>
  <c r="U553" i="13"/>
  <c r="V554" i="13"/>
  <c r="R554" i="13"/>
  <c r="U554" i="13"/>
  <c r="V555" i="13"/>
  <c r="R555" i="13"/>
  <c r="U555" i="13"/>
  <c r="V556" i="13"/>
  <c r="R556" i="13"/>
  <c r="U556" i="13"/>
  <c r="V557" i="13"/>
  <c r="R557" i="13"/>
  <c r="U557" i="13"/>
  <c r="V558" i="13"/>
  <c r="R558" i="13"/>
  <c r="U558" i="13"/>
  <c r="V559" i="13"/>
  <c r="R559" i="13"/>
  <c r="U559" i="13"/>
  <c r="V560" i="13"/>
  <c r="R560" i="13"/>
  <c r="U560" i="13"/>
  <c r="V561" i="13"/>
  <c r="R561" i="13"/>
  <c r="U561" i="13"/>
  <c r="V562" i="13"/>
  <c r="R562" i="13"/>
  <c r="U562" i="13"/>
  <c r="V563" i="13"/>
  <c r="R563" i="13"/>
  <c r="U563" i="13"/>
  <c r="V564" i="13"/>
  <c r="R564" i="13"/>
  <c r="U564" i="13"/>
  <c r="V565" i="13"/>
  <c r="R565" i="13"/>
  <c r="U565" i="13"/>
  <c r="V566" i="13"/>
  <c r="R566" i="13"/>
  <c r="U566" i="13"/>
  <c r="V567" i="13"/>
  <c r="R567" i="13"/>
  <c r="U567" i="13"/>
  <c r="V568" i="13"/>
  <c r="R568" i="13"/>
  <c r="U568" i="13"/>
  <c r="V569" i="13"/>
  <c r="R569" i="13"/>
  <c r="U569" i="13"/>
  <c r="V570" i="13"/>
  <c r="R570" i="13"/>
  <c r="U570" i="13"/>
  <c r="V571" i="13"/>
  <c r="R571" i="13"/>
  <c r="U571" i="13"/>
  <c r="V572" i="13"/>
  <c r="R572" i="13"/>
  <c r="U572" i="13"/>
  <c r="V573" i="13"/>
  <c r="R573" i="13"/>
  <c r="U573" i="13"/>
  <c r="V574" i="13"/>
  <c r="R574" i="13"/>
  <c r="U574" i="13"/>
  <c r="V575" i="13"/>
  <c r="R575" i="13"/>
  <c r="U575" i="13"/>
  <c r="V576" i="13"/>
  <c r="R576" i="13"/>
  <c r="U576" i="13"/>
  <c r="V577" i="13"/>
  <c r="R577" i="13"/>
  <c r="U577" i="13"/>
  <c r="V578" i="13"/>
  <c r="R578" i="13"/>
  <c r="U578" i="13"/>
  <c r="V579" i="13"/>
  <c r="R579" i="13"/>
  <c r="U579" i="13"/>
  <c r="V580" i="13"/>
  <c r="R580" i="13"/>
  <c r="U580" i="13"/>
  <c r="V581" i="13"/>
  <c r="R581" i="13"/>
  <c r="U581" i="13"/>
  <c r="V582" i="13"/>
  <c r="R582" i="13"/>
  <c r="U582" i="13"/>
  <c r="V583" i="13"/>
  <c r="R583" i="13"/>
  <c r="U583" i="13"/>
  <c r="V584" i="13"/>
  <c r="R584" i="13"/>
  <c r="U584" i="13"/>
  <c r="V585" i="13"/>
  <c r="R585" i="13"/>
  <c r="U585" i="13"/>
  <c r="V586" i="13"/>
  <c r="R586" i="13"/>
  <c r="U586" i="13"/>
  <c r="V587" i="13"/>
  <c r="R587" i="13"/>
  <c r="U587" i="13"/>
  <c r="V588" i="13"/>
  <c r="R588" i="13"/>
  <c r="U588" i="13"/>
  <c r="V589" i="13"/>
  <c r="R589" i="13"/>
  <c r="U589" i="13"/>
  <c r="V590" i="13"/>
  <c r="R590" i="13"/>
  <c r="U590" i="13"/>
  <c r="V591" i="13"/>
  <c r="R591" i="13"/>
  <c r="U591" i="13"/>
  <c r="V592" i="13"/>
  <c r="R592" i="13"/>
  <c r="U592" i="13"/>
  <c r="V593" i="13"/>
  <c r="R593" i="13"/>
  <c r="U593" i="13"/>
  <c r="V594" i="13"/>
  <c r="R594" i="13"/>
  <c r="U594" i="13"/>
  <c r="V595" i="13"/>
  <c r="R595" i="13"/>
  <c r="U595" i="13"/>
  <c r="V596" i="13"/>
  <c r="R596" i="13"/>
  <c r="U596" i="13"/>
  <c r="V597" i="13"/>
  <c r="R597" i="13"/>
  <c r="U597" i="13"/>
  <c r="V598" i="13"/>
  <c r="R598" i="13"/>
  <c r="U598" i="13"/>
  <c r="V599" i="13"/>
  <c r="R599" i="13"/>
  <c r="U599" i="13"/>
  <c r="V600" i="13"/>
  <c r="R600" i="13"/>
  <c r="U600" i="13"/>
  <c r="V601" i="13"/>
  <c r="R601" i="13"/>
  <c r="U601" i="13"/>
  <c r="V602" i="13"/>
  <c r="R602" i="13"/>
  <c r="U602" i="13"/>
  <c r="V603" i="13"/>
  <c r="R603" i="13"/>
  <c r="U603" i="13"/>
  <c r="V604" i="13"/>
  <c r="R604" i="13"/>
  <c r="U604" i="13"/>
  <c r="V605" i="13"/>
  <c r="R605" i="13"/>
  <c r="U605" i="13"/>
  <c r="E9" i="21"/>
  <c r="E10" i="21"/>
  <c r="E11" i="21"/>
  <c r="E12" i="21"/>
  <c r="E13" i="21"/>
  <c r="E14" i="21"/>
  <c r="E15" i="21"/>
  <c r="E16" i="21"/>
  <c r="E17" i="21"/>
  <c r="E18" i="21"/>
  <c r="E19" i="21"/>
  <c r="E20" i="21"/>
  <c r="E21" i="21"/>
  <c r="E22" i="21"/>
  <c r="E23" i="21"/>
  <c r="E24" i="21"/>
  <c r="E25" i="21"/>
  <c r="E26" i="21"/>
  <c r="E27" i="21"/>
  <c r="E28" i="21"/>
  <c r="E29" i="21"/>
  <c r="E30" i="21"/>
  <c r="E31" i="21"/>
  <c r="E32" i="21"/>
  <c r="E33" i="21"/>
  <c r="E34" i="21"/>
  <c r="E35" i="21"/>
  <c r="E36" i="21"/>
  <c r="E37" i="21"/>
  <c r="E38" i="21"/>
  <c r="E39" i="21"/>
  <c r="E40" i="21"/>
  <c r="E41" i="21"/>
  <c r="E42" i="21"/>
  <c r="E43" i="21"/>
  <c r="E44" i="21"/>
  <c r="E45" i="21"/>
  <c r="E46" i="21"/>
  <c r="E47" i="21"/>
  <c r="E48" i="21"/>
  <c r="E49" i="21"/>
  <c r="E50" i="21"/>
  <c r="E51" i="21"/>
  <c r="E52" i="21"/>
  <c r="E53" i="21"/>
  <c r="E54" i="21"/>
  <c r="E55" i="21"/>
  <c r="E56" i="21"/>
  <c r="E57" i="21"/>
  <c r="E58" i="21"/>
  <c r="E59" i="21"/>
  <c r="E60" i="21"/>
  <c r="E61" i="21"/>
  <c r="E62" i="21"/>
  <c r="E63" i="21"/>
  <c r="E64" i="21"/>
  <c r="E65" i="21"/>
  <c r="E66" i="21"/>
  <c r="E67" i="21"/>
  <c r="E68" i="21"/>
  <c r="E69" i="21"/>
  <c r="E70" i="21"/>
  <c r="E71" i="21"/>
  <c r="E72" i="21"/>
  <c r="E73" i="21"/>
  <c r="E74" i="21"/>
  <c r="E75" i="21"/>
  <c r="E76" i="21"/>
  <c r="E77" i="21"/>
  <c r="E78" i="21"/>
  <c r="E79" i="21"/>
  <c r="E80" i="21"/>
  <c r="E81" i="21"/>
  <c r="E82" i="21"/>
  <c r="E83" i="21"/>
  <c r="E84" i="21"/>
  <c r="E85" i="21"/>
  <c r="E86" i="21"/>
  <c r="E87" i="21"/>
  <c r="E88" i="21"/>
  <c r="E89" i="21"/>
  <c r="E90" i="21"/>
  <c r="E91" i="21"/>
  <c r="E92" i="21"/>
  <c r="E93" i="21"/>
  <c r="E94" i="21"/>
  <c r="E95" i="21"/>
  <c r="E96" i="21"/>
  <c r="E97" i="21"/>
  <c r="E98" i="21"/>
  <c r="E99" i="21"/>
  <c r="E100" i="21"/>
  <c r="E101" i="21"/>
  <c r="E102" i="21"/>
  <c r="E103" i="21"/>
  <c r="E104" i="21"/>
  <c r="E105" i="21"/>
  <c r="E106" i="21"/>
  <c r="E107" i="21"/>
  <c r="E8" i="21"/>
  <c r="E109" i="21"/>
  <c r="E110" i="21"/>
  <c r="E111" i="21"/>
  <c r="E112" i="21"/>
  <c r="E113" i="21"/>
  <c r="E114" i="21"/>
  <c r="E115" i="21"/>
  <c r="E116" i="21"/>
  <c r="E117" i="21"/>
  <c r="E118" i="21"/>
  <c r="E119" i="21"/>
  <c r="E120" i="21"/>
  <c r="E121" i="21"/>
  <c r="E122" i="21"/>
  <c r="E123" i="21"/>
  <c r="E124" i="21"/>
  <c r="E125" i="21"/>
  <c r="E126" i="21"/>
  <c r="E127" i="21"/>
  <c r="E128" i="21"/>
  <c r="E129" i="21"/>
  <c r="E130" i="21"/>
  <c r="E131" i="21"/>
  <c r="E132" i="21"/>
  <c r="E133" i="21"/>
  <c r="E134" i="21"/>
  <c r="E135" i="21"/>
  <c r="E136" i="21"/>
  <c r="E137" i="21"/>
  <c r="E138" i="21"/>
  <c r="E139" i="21"/>
  <c r="E140" i="21"/>
  <c r="E141" i="21"/>
  <c r="E142" i="21"/>
  <c r="E143" i="21"/>
  <c r="E144" i="21"/>
  <c r="E145" i="21"/>
  <c r="E146" i="21"/>
  <c r="E147" i="21"/>
  <c r="E148" i="21"/>
  <c r="E149" i="21"/>
  <c r="E150" i="21"/>
  <c r="E151" i="21"/>
  <c r="E152" i="21"/>
  <c r="E153" i="21"/>
  <c r="E154" i="21"/>
  <c r="E155" i="21"/>
  <c r="E156" i="21"/>
  <c r="E157" i="21"/>
  <c r="E158" i="21"/>
  <c r="E159" i="21"/>
  <c r="E160" i="21"/>
  <c r="E161" i="21"/>
  <c r="E162" i="21"/>
  <c r="E163" i="21"/>
  <c r="E164" i="21"/>
  <c r="E165" i="21"/>
  <c r="E166" i="21"/>
  <c r="E167" i="21"/>
  <c r="E168" i="21"/>
  <c r="E169" i="21"/>
  <c r="E170" i="21"/>
  <c r="E171" i="21"/>
  <c r="E172" i="21"/>
  <c r="E173" i="21"/>
  <c r="E174" i="21"/>
  <c r="E175" i="21"/>
  <c r="E176" i="21"/>
  <c r="E177" i="21"/>
  <c r="E178" i="21"/>
  <c r="E179" i="21"/>
  <c r="E180" i="21"/>
  <c r="E181" i="21"/>
  <c r="E182" i="21"/>
  <c r="E183" i="21"/>
  <c r="E184" i="21"/>
  <c r="E185" i="21"/>
  <c r="E186" i="21"/>
  <c r="E187" i="21"/>
  <c r="E188" i="21"/>
  <c r="E189" i="21"/>
  <c r="E190" i="21"/>
  <c r="E191" i="21"/>
  <c r="E192" i="21"/>
  <c r="E193" i="21"/>
  <c r="E194" i="21"/>
  <c r="E195" i="21"/>
  <c r="E196" i="21"/>
  <c r="E197" i="21"/>
  <c r="E198" i="21"/>
  <c r="E199" i="21"/>
  <c r="E200" i="21"/>
  <c r="E201" i="21"/>
  <c r="E202" i="21"/>
  <c r="E203" i="21"/>
  <c r="E204" i="21"/>
  <c r="E205" i="21"/>
  <c r="E206" i="21"/>
  <c r="E207" i="21"/>
  <c r="E108" i="21"/>
  <c r="E209" i="21"/>
  <c r="E210" i="21"/>
  <c r="E211" i="21"/>
  <c r="E212" i="21"/>
  <c r="E213" i="21"/>
  <c r="E214" i="21"/>
  <c r="E215" i="21"/>
  <c r="E216" i="21"/>
  <c r="E217" i="21"/>
  <c r="E218" i="21"/>
  <c r="E219" i="21"/>
  <c r="E220" i="21"/>
  <c r="E221" i="21"/>
  <c r="E222" i="21"/>
  <c r="E223" i="21"/>
  <c r="E224" i="21"/>
  <c r="E225" i="21"/>
  <c r="E226" i="21"/>
  <c r="E227" i="21"/>
  <c r="E228" i="21"/>
  <c r="E229" i="21"/>
  <c r="E230" i="21"/>
  <c r="E231" i="21"/>
  <c r="E232" i="21"/>
  <c r="E233" i="21"/>
  <c r="E234" i="21"/>
  <c r="E235" i="21"/>
  <c r="E236" i="21"/>
  <c r="E237" i="21"/>
  <c r="E238" i="21"/>
  <c r="E239" i="21"/>
  <c r="E240" i="21"/>
  <c r="E241" i="21"/>
  <c r="E242" i="21"/>
  <c r="E243" i="21"/>
  <c r="E244" i="21"/>
  <c r="E245" i="21"/>
  <c r="E246" i="21"/>
  <c r="E247" i="21"/>
  <c r="E248" i="21"/>
  <c r="E249" i="21"/>
  <c r="E250" i="21"/>
  <c r="E251" i="21"/>
  <c r="E252" i="21"/>
  <c r="E253" i="21"/>
  <c r="E254" i="21"/>
  <c r="E255" i="21"/>
  <c r="E256" i="21"/>
  <c r="E257" i="21"/>
  <c r="E258" i="21"/>
  <c r="E259" i="21"/>
  <c r="E260" i="21"/>
  <c r="E261" i="21"/>
  <c r="E262" i="21"/>
  <c r="E263" i="21"/>
  <c r="E264" i="21"/>
  <c r="E265" i="21"/>
  <c r="E266" i="21"/>
  <c r="E267" i="21"/>
  <c r="E268" i="21"/>
  <c r="E269" i="21"/>
  <c r="E270" i="21"/>
  <c r="E271" i="21"/>
  <c r="E272" i="21"/>
  <c r="E273" i="21"/>
  <c r="E274" i="21"/>
  <c r="E275" i="21"/>
  <c r="E276" i="21"/>
  <c r="E277" i="21"/>
  <c r="E278" i="21"/>
  <c r="E279" i="21"/>
  <c r="E280" i="21"/>
  <c r="E281" i="21"/>
  <c r="E282" i="21"/>
  <c r="E283" i="21"/>
  <c r="E284" i="21"/>
  <c r="E285" i="21"/>
  <c r="E286" i="21"/>
  <c r="E287" i="21"/>
  <c r="E288" i="21"/>
  <c r="E289" i="21"/>
  <c r="E290" i="21"/>
  <c r="E291" i="21"/>
  <c r="E292" i="21"/>
  <c r="E293" i="21"/>
  <c r="E294" i="21"/>
  <c r="E295" i="21"/>
  <c r="E296" i="21"/>
  <c r="E297" i="21"/>
  <c r="E298" i="21"/>
  <c r="E299" i="21"/>
  <c r="E300" i="21"/>
  <c r="E301" i="21"/>
  <c r="E302" i="21"/>
  <c r="E303" i="21"/>
  <c r="E304" i="21"/>
  <c r="E305" i="21"/>
  <c r="E306" i="21"/>
  <c r="E307" i="21"/>
  <c r="E208" i="21"/>
  <c r="E309" i="21"/>
  <c r="E310" i="21"/>
  <c r="E311" i="21"/>
  <c r="E312" i="21"/>
  <c r="E313" i="21"/>
  <c r="E314" i="21"/>
  <c r="E315" i="21"/>
  <c r="E316" i="21"/>
  <c r="E317" i="21"/>
  <c r="E318" i="21"/>
  <c r="E319" i="21"/>
  <c r="E320" i="21"/>
  <c r="E321" i="21"/>
  <c r="E322" i="21"/>
  <c r="E323" i="21"/>
  <c r="E324" i="21"/>
  <c r="E325" i="21"/>
  <c r="E326" i="21"/>
  <c r="E327" i="21"/>
  <c r="E328" i="21"/>
  <c r="E329" i="21"/>
  <c r="E330" i="21"/>
  <c r="E331" i="21"/>
  <c r="E332" i="21"/>
  <c r="E333" i="21"/>
  <c r="E334" i="21"/>
  <c r="E335" i="21"/>
  <c r="E336" i="21"/>
  <c r="E337" i="21"/>
  <c r="E338" i="21"/>
  <c r="E339" i="21"/>
  <c r="E340" i="21"/>
  <c r="E341" i="21"/>
  <c r="E342" i="21"/>
  <c r="E343" i="21"/>
  <c r="E344" i="21"/>
  <c r="E345" i="21"/>
  <c r="E346" i="21"/>
  <c r="E347" i="21"/>
  <c r="E348" i="21"/>
  <c r="E349" i="21"/>
  <c r="E350" i="21"/>
  <c r="E351" i="21"/>
  <c r="E352" i="21"/>
  <c r="E353" i="21"/>
  <c r="E354" i="21"/>
  <c r="E355" i="21"/>
  <c r="E356" i="21"/>
  <c r="E357" i="21"/>
  <c r="E358" i="21"/>
  <c r="E359" i="21"/>
  <c r="E360" i="21"/>
  <c r="E361" i="21"/>
  <c r="E362" i="21"/>
  <c r="E363" i="21"/>
  <c r="E364" i="21"/>
  <c r="E365" i="21"/>
  <c r="E366" i="21"/>
  <c r="E367" i="21"/>
  <c r="E368" i="21"/>
  <c r="E369" i="21"/>
  <c r="E370" i="21"/>
  <c r="E371" i="21"/>
  <c r="E372" i="21"/>
  <c r="E373" i="21"/>
  <c r="E374" i="21"/>
  <c r="E375" i="21"/>
  <c r="E376" i="21"/>
  <c r="E377" i="21"/>
  <c r="E378" i="21"/>
  <c r="E379" i="21"/>
  <c r="E380" i="21"/>
  <c r="E381" i="21"/>
  <c r="E382" i="21"/>
  <c r="E383" i="21"/>
  <c r="E384" i="21"/>
  <c r="E385" i="21"/>
  <c r="E386" i="21"/>
  <c r="E387" i="21"/>
  <c r="E388" i="21"/>
  <c r="E389" i="21"/>
  <c r="E390" i="21"/>
  <c r="E391" i="21"/>
  <c r="E392" i="21"/>
  <c r="E393" i="21"/>
  <c r="E394" i="21"/>
  <c r="E395" i="21"/>
  <c r="E396" i="21"/>
  <c r="E397" i="21"/>
  <c r="E398" i="21"/>
  <c r="E399" i="21"/>
  <c r="E400" i="21"/>
  <c r="E401" i="21"/>
  <c r="E402" i="21"/>
  <c r="E403" i="21"/>
  <c r="E404" i="21"/>
  <c r="E405" i="21"/>
  <c r="E406" i="21"/>
  <c r="E407" i="21"/>
  <c r="E308" i="21"/>
  <c r="E409" i="21"/>
  <c r="E410" i="21"/>
  <c r="E411" i="21"/>
  <c r="E412" i="21"/>
  <c r="E413" i="21"/>
  <c r="E414" i="21"/>
  <c r="E415" i="21"/>
  <c r="E416" i="21"/>
  <c r="E417" i="21"/>
  <c r="E418" i="21"/>
  <c r="E419" i="21"/>
  <c r="E420" i="21"/>
  <c r="E421" i="21"/>
  <c r="E422" i="21"/>
  <c r="E423" i="21"/>
  <c r="E424" i="21"/>
  <c r="E425" i="21"/>
  <c r="E426" i="21"/>
  <c r="E427" i="21"/>
  <c r="E428" i="21"/>
  <c r="E429" i="21"/>
  <c r="E430" i="21"/>
  <c r="E431" i="21"/>
  <c r="E432" i="21"/>
  <c r="E433" i="21"/>
  <c r="E434" i="21"/>
  <c r="E435" i="21"/>
  <c r="E436" i="21"/>
  <c r="E437" i="21"/>
  <c r="E438" i="21"/>
  <c r="E439" i="21"/>
  <c r="E440" i="21"/>
  <c r="E441" i="21"/>
  <c r="E442" i="21"/>
  <c r="E443" i="21"/>
  <c r="E444" i="21"/>
  <c r="E445" i="21"/>
  <c r="E446" i="21"/>
  <c r="E447" i="21"/>
  <c r="E448" i="21"/>
  <c r="E449" i="21"/>
  <c r="E450" i="21"/>
  <c r="E451" i="21"/>
  <c r="E452" i="21"/>
  <c r="E453" i="21"/>
  <c r="E454" i="21"/>
  <c r="E455" i="21"/>
  <c r="E456" i="21"/>
  <c r="E457" i="21"/>
  <c r="E458" i="21"/>
  <c r="E459" i="21"/>
  <c r="E460" i="21"/>
  <c r="E461" i="21"/>
  <c r="E462" i="21"/>
  <c r="E463" i="21"/>
  <c r="E464" i="21"/>
  <c r="E465" i="21"/>
  <c r="E466" i="21"/>
  <c r="E467" i="21"/>
  <c r="E468" i="21"/>
  <c r="E469" i="21"/>
  <c r="E470" i="21"/>
  <c r="E471" i="21"/>
  <c r="E472" i="21"/>
  <c r="E473" i="21"/>
  <c r="E474" i="21"/>
  <c r="E475" i="21"/>
  <c r="E476" i="21"/>
  <c r="E477" i="21"/>
  <c r="E478" i="21"/>
  <c r="E479" i="21"/>
  <c r="E480" i="21"/>
  <c r="E481" i="21"/>
  <c r="E482" i="21"/>
  <c r="E483" i="21"/>
  <c r="E484" i="21"/>
  <c r="E485" i="21"/>
  <c r="E486" i="21"/>
  <c r="E487" i="21"/>
  <c r="E488" i="21"/>
  <c r="E489" i="21"/>
  <c r="E490" i="21"/>
  <c r="E491" i="21"/>
  <c r="E492" i="21"/>
  <c r="E493" i="21"/>
  <c r="E494" i="21"/>
  <c r="E495" i="21"/>
  <c r="E496" i="21"/>
  <c r="E497" i="21"/>
  <c r="E498" i="21"/>
  <c r="E499" i="21"/>
  <c r="E500" i="21"/>
  <c r="E501" i="21"/>
  <c r="E502" i="21"/>
  <c r="E503" i="21"/>
  <c r="E504" i="21"/>
  <c r="E505" i="21"/>
  <c r="E506" i="21"/>
  <c r="E507" i="21"/>
  <c r="E408" i="21"/>
  <c r="E509" i="21"/>
  <c r="E510" i="21"/>
  <c r="E511" i="21"/>
  <c r="E512" i="21"/>
  <c r="E513" i="21"/>
  <c r="E514" i="21"/>
  <c r="E515" i="21"/>
  <c r="E516" i="21"/>
  <c r="E517" i="21"/>
  <c r="E518" i="21"/>
  <c r="E519" i="21"/>
  <c r="E520" i="21"/>
  <c r="E521" i="21"/>
  <c r="E522" i="21"/>
  <c r="E523" i="21"/>
  <c r="E524" i="21"/>
  <c r="E525" i="21"/>
  <c r="E526" i="21"/>
  <c r="E527" i="21"/>
  <c r="E528" i="21"/>
  <c r="E529" i="21"/>
  <c r="E530" i="21"/>
  <c r="E531" i="21"/>
  <c r="E532" i="21"/>
  <c r="E533" i="21"/>
  <c r="E534" i="21"/>
  <c r="E535" i="21"/>
  <c r="E536" i="21"/>
  <c r="E537" i="21"/>
  <c r="E538" i="21"/>
  <c r="E539" i="21"/>
  <c r="E540" i="21"/>
  <c r="E541" i="21"/>
  <c r="E542" i="21"/>
  <c r="E543" i="21"/>
  <c r="E544" i="21"/>
  <c r="E545" i="21"/>
  <c r="E546" i="21"/>
  <c r="E547" i="21"/>
  <c r="E548" i="21"/>
  <c r="E549" i="21"/>
  <c r="E550" i="21"/>
  <c r="E551" i="21"/>
  <c r="E552" i="21"/>
  <c r="E553" i="21"/>
  <c r="E554" i="21"/>
  <c r="E555" i="21"/>
  <c r="E556" i="21"/>
  <c r="E557" i="21"/>
  <c r="E558" i="21"/>
  <c r="E559" i="21"/>
  <c r="E560" i="21"/>
  <c r="E561" i="21"/>
  <c r="E562" i="21"/>
  <c r="E563" i="21"/>
  <c r="E564" i="21"/>
  <c r="E565" i="21"/>
  <c r="E566" i="21"/>
  <c r="E567" i="21"/>
  <c r="E568" i="21"/>
  <c r="E569" i="21"/>
  <c r="E570" i="21"/>
  <c r="E571" i="21"/>
  <c r="E572" i="21"/>
  <c r="E573" i="21"/>
  <c r="E574" i="21"/>
  <c r="E575" i="21"/>
  <c r="E576" i="21"/>
  <c r="E577" i="21"/>
  <c r="E578" i="21"/>
  <c r="E579" i="21"/>
  <c r="E580" i="21"/>
  <c r="E581" i="21"/>
  <c r="E582" i="21"/>
  <c r="E583" i="21"/>
  <c r="E584" i="21"/>
  <c r="E585" i="21"/>
  <c r="E586" i="21"/>
  <c r="E587" i="21"/>
  <c r="E588" i="21"/>
  <c r="E589" i="21"/>
  <c r="E590" i="21"/>
  <c r="E591" i="21"/>
  <c r="E592" i="21"/>
  <c r="E593" i="21"/>
  <c r="E594" i="21"/>
  <c r="E595" i="21"/>
  <c r="E596" i="21"/>
  <c r="E597" i="21"/>
  <c r="E598" i="21"/>
  <c r="E599" i="21"/>
  <c r="E600" i="21"/>
  <c r="E601" i="21"/>
  <c r="E602" i="21"/>
  <c r="E603" i="21"/>
  <c r="E604" i="21"/>
  <c r="E605" i="21"/>
  <c r="E606" i="21"/>
  <c r="E607" i="21"/>
  <c r="E508" i="21"/>
  <c r="E609" i="21"/>
  <c r="E610" i="21"/>
  <c r="E611" i="21"/>
  <c r="E612" i="21"/>
  <c r="E613" i="21"/>
  <c r="E614" i="21"/>
  <c r="E615" i="21"/>
  <c r="E616" i="21"/>
  <c r="E617" i="21"/>
  <c r="E618" i="21"/>
  <c r="E619" i="21"/>
  <c r="E620" i="21"/>
  <c r="E621" i="21"/>
  <c r="E622" i="21"/>
  <c r="E623" i="21"/>
  <c r="E624" i="21"/>
  <c r="E625" i="21"/>
  <c r="E626" i="21"/>
  <c r="E627" i="21"/>
  <c r="E628" i="21"/>
  <c r="E629" i="21"/>
  <c r="E630" i="21"/>
  <c r="E631" i="21"/>
  <c r="E632" i="21"/>
  <c r="E633" i="21"/>
  <c r="E634" i="21"/>
  <c r="E635" i="21"/>
  <c r="E636" i="21"/>
  <c r="E637" i="21"/>
  <c r="E638" i="21"/>
  <c r="E639" i="21"/>
  <c r="E640" i="21"/>
  <c r="E641" i="21"/>
  <c r="E642" i="21"/>
  <c r="E643" i="21"/>
  <c r="E644" i="21"/>
  <c r="E645" i="21"/>
  <c r="E646" i="21"/>
  <c r="E647" i="21"/>
  <c r="E648" i="21"/>
  <c r="E649" i="21"/>
  <c r="E650" i="21"/>
  <c r="E651" i="21"/>
  <c r="E652" i="21"/>
  <c r="E653" i="21"/>
  <c r="E654" i="21"/>
  <c r="E655" i="21"/>
  <c r="E656" i="21"/>
  <c r="E657" i="21"/>
  <c r="E658" i="21"/>
  <c r="E659" i="21"/>
  <c r="E660" i="21"/>
  <c r="E661" i="21"/>
  <c r="E662" i="21"/>
  <c r="E663" i="21"/>
  <c r="E664" i="21"/>
  <c r="E665" i="21"/>
  <c r="E666" i="21"/>
  <c r="E667" i="21"/>
  <c r="E668" i="21"/>
  <c r="E669" i="21"/>
  <c r="E670" i="21"/>
  <c r="E671" i="21"/>
  <c r="E672" i="21"/>
  <c r="E673" i="21"/>
  <c r="E674" i="21"/>
  <c r="E675" i="21"/>
  <c r="E676" i="21"/>
  <c r="E677" i="21"/>
  <c r="E678" i="21"/>
  <c r="E679" i="21"/>
  <c r="E680" i="21"/>
  <c r="E681" i="21"/>
  <c r="E682" i="21"/>
  <c r="E683" i="21"/>
  <c r="E684" i="21"/>
  <c r="E685" i="21"/>
  <c r="E686" i="21"/>
  <c r="E687" i="21"/>
  <c r="E688" i="21"/>
  <c r="E689" i="21"/>
  <c r="E690" i="21"/>
  <c r="E691" i="21"/>
  <c r="E692" i="21"/>
  <c r="E693" i="21"/>
  <c r="E694" i="21"/>
  <c r="E695" i="21"/>
  <c r="E696" i="21"/>
  <c r="E697" i="21"/>
  <c r="E698" i="21"/>
  <c r="E699" i="21"/>
  <c r="E700" i="21"/>
  <c r="E701" i="21"/>
  <c r="E702" i="21"/>
  <c r="E703" i="21"/>
  <c r="E704" i="21"/>
  <c r="E705" i="21"/>
  <c r="E706" i="21"/>
  <c r="E707" i="21"/>
  <c r="E608" i="21"/>
  <c r="E709" i="21"/>
  <c r="E710" i="21"/>
  <c r="E711" i="21"/>
  <c r="E712" i="21"/>
  <c r="E713" i="21"/>
  <c r="E714" i="21"/>
  <c r="E715" i="21"/>
  <c r="E716" i="21"/>
  <c r="E717" i="21"/>
  <c r="E718" i="21"/>
  <c r="E719" i="21"/>
  <c r="E720" i="21"/>
  <c r="E721" i="21"/>
  <c r="E722" i="21"/>
  <c r="E723" i="21"/>
  <c r="E724" i="21"/>
  <c r="E725" i="21"/>
  <c r="E726" i="21"/>
  <c r="E727" i="21"/>
  <c r="E728" i="21"/>
  <c r="E729" i="21"/>
  <c r="E730" i="21"/>
  <c r="E731" i="21"/>
  <c r="E732" i="21"/>
  <c r="E733" i="21"/>
  <c r="E734" i="21"/>
  <c r="E735" i="21"/>
  <c r="E736" i="21"/>
  <c r="E737" i="21"/>
  <c r="E738" i="21"/>
  <c r="E739" i="21"/>
  <c r="E740" i="21"/>
  <c r="E741" i="21"/>
  <c r="E742" i="21"/>
  <c r="E743" i="21"/>
  <c r="E744" i="21"/>
  <c r="E745" i="21"/>
  <c r="E746" i="21"/>
  <c r="E747" i="21"/>
  <c r="E748" i="21"/>
  <c r="E749" i="21"/>
  <c r="E750" i="21"/>
  <c r="E751" i="21"/>
  <c r="E752" i="21"/>
  <c r="E753" i="21"/>
  <c r="E754" i="21"/>
  <c r="E755" i="21"/>
  <c r="E756" i="21"/>
  <c r="E757" i="21"/>
  <c r="E758" i="21"/>
  <c r="E759" i="21"/>
  <c r="E760" i="21"/>
  <c r="E761" i="21"/>
  <c r="E762" i="21"/>
  <c r="E763" i="21"/>
  <c r="E764" i="21"/>
  <c r="E765" i="21"/>
  <c r="E766" i="21"/>
  <c r="E767" i="21"/>
  <c r="E768" i="21"/>
  <c r="E769" i="21"/>
  <c r="E770" i="21"/>
  <c r="E771" i="21"/>
  <c r="E772" i="21"/>
  <c r="E773" i="21"/>
  <c r="E774" i="21"/>
  <c r="E775" i="21"/>
  <c r="E776" i="21"/>
  <c r="E777" i="21"/>
  <c r="E778" i="21"/>
  <c r="E779" i="21"/>
  <c r="E780" i="21"/>
  <c r="E781" i="21"/>
  <c r="E782" i="21"/>
  <c r="E783" i="21"/>
  <c r="E784" i="21"/>
  <c r="E785" i="21"/>
  <c r="E786" i="21"/>
  <c r="E787" i="21"/>
  <c r="E788" i="21"/>
  <c r="E789" i="21"/>
  <c r="E790" i="21"/>
  <c r="E791" i="21"/>
  <c r="E792" i="21"/>
  <c r="E793" i="21"/>
  <c r="E794" i="21"/>
  <c r="E795" i="21"/>
  <c r="E796" i="21"/>
  <c r="E797" i="21"/>
  <c r="E798" i="21"/>
  <c r="E799" i="21"/>
  <c r="E800" i="21"/>
  <c r="E801" i="21"/>
  <c r="E802" i="21"/>
  <c r="E803" i="21"/>
  <c r="E804" i="21"/>
  <c r="E805" i="21"/>
  <c r="E806" i="21"/>
  <c r="E807" i="21"/>
  <c r="E708" i="21"/>
  <c r="E6" i="21"/>
  <c r="C1034" i="20"/>
  <c r="D1034" i="20"/>
  <c r="E1034" i="20"/>
  <c r="C1035" i="20"/>
  <c r="D1035" i="20"/>
  <c r="E1035" i="20"/>
  <c r="C1036" i="20"/>
  <c r="D1036" i="20"/>
  <c r="E1036" i="20"/>
  <c r="C1037" i="20"/>
  <c r="D1037" i="20"/>
  <c r="E1037" i="20"/>
  <c r="C1038" i="20"/>
  <c r="D1038" i="20"/>
  <c r="E1038" i="20"/>
  <c r="C1039" i="20"/>
  <c r="D1039" i="20"/>
  <c r="E1039" i="20"/>
  <c r="C1040" i="20"/>
  <c r="D1040" i="20"/>
  <c r="E1040" i="20"/>
  <c r="C1041" i="20"/>
  <c r="D1041" i="20"/>
  <c r="E1041" i="20"/>
  <c r="C1042" i="20"/>
  <c r="D1042" i="20"/>
  <c r="E1042" i="20"/>
  <c r="C1043" i="20"/>
  <c r="D1043" i="20"/>
  <c r="E1043" i="20"/>
  <c r="C1044" i="20"/>
  <c r="D1044" i="20"/>
  <c r="E1044" i="20"/>
  <c r="C1045" i="20"/>
  <c r="D1045" i="20"/>
  <c r="E1045" i="20"/>
  <c r="C1046" i="20"/>
  <c r="D1046" i="20"/>
  <c r="E1046" i="20"/>
  <c r="C1047" i="20"/>
  <c r="D1047" i="20"/>
  <c r="E1047" i="20"/>
  <c r="C1048" i="20"/>
  <c r="D1048" i="20"/>
  <c r="E1048" i="20"/>
  <c r="C1049" i="20"/>
  <c r="D1049" i="20"/>
  <c r="E1049" i="20"/>
  <c r="C1050" i="20"/>
  <c r="D1050" i="20"/>
  <c r="E1050" i="20"/>
  <c r="C1051" i="20"/>
  <c r="D1051" i="20"/>
  <c r="E1051" i="20"/>
  <c r="C1052" i="20"/>
  <c r="D1052" i="20"/>
  <c r="E1052" i="20"/>
  <c r="C1053" i="20"/>
  <c r="D1053" i="20"/>
  <c r="E1053" i="20"/>
  <c r="C1054" i="20"/>
  <c r="D1054" i="20"/>
  <c r="E1054" i="20"/>
  <c r="C1055" i="20"/>
  <c r="D1055" i="20"/>
  <c r="E1055" i="20"/>
  <c r="C1056" i="20"/>
  <c r="D1056" i="20"/>
  <c r="E1056" i="20"/>
  <c r="C1057" i="20"/>
  <c r="D1057" i="20"/>
  <c r="E1057" i="20"/>
  <c r="C1058" i="20"/>
  <c r="D1058" i="20"/>
  <c r="E1058" i="20"/>
  <c r="C1059" i="20"/>
  <c r="D1059" i="20"/>
  <c r="E1059" i="20"/>
  <c r="C1060" i="20"/>
  <c r="D1060" i="20"/>
  <c r="E1060" i="20"/>
  <c r="C1061" i="20"/>
  <c r="D1061" i="20"/>
  <c r="E1061" i="20"/>
  <c r="C1062" i="20"/>
  <c r="D1062" i="20"/>
  <c r="E1062" i="20"/>
  <c r="C1063" i="20"/>
  <c r="D1063" i="20"/>
  <c r="E1063" i="20"/>
  <c r="C1064" i="20"/>
  <c r="D1064" i="20"/>
  <c r="E1064" i="20"/>
  <c r="C1065" i="20"/>
  <c r="D1065" i="20"/>
  <c r="E1065" i="20"/>
  <c r="C1066" i="20"/>
  <c r="D1066" i="20"/>
  <c r="E1066" i="20"/>
  <c r="C1067" i="20"/>
  <c r="D1067" i="20"/>
  <c r="E1067" i="20"/>
  <c r="C1068" i="20"/>
  <c r="D1068" i="20"/>
  <c r="E1068" i="20"/>
  <c r="C1069" i="20"/>
  <c r="D1069" i="20"/>
  <c r="E1069" i="20"/>
  <c r="C1070" i="20"/>
  <c r="D1070" i="20"/>
  <c r="E1070" i="20"/>
  <c r="C1071" i="20"/>
  <c r="D1071" i="20"/>
  <c r="E1071" i="20"/>
  <c r="C1072" i="20"/>
  <c r="D1072" i="20"/>
  <c r="E1072" i="20"/>
  <c r="C1073" i="20"/>
  <c r="D1073" i="20"/>
  <c r="E1073" i="20"/>
  <c r="C1074" i="20"/>
  <c r="D1074" i="20"/>
  <c r="E1074" i="20"/>
  <c r="C1075" i="20"/>
  <c r="D1075" i="20"/>
  <c r="E1075" i="20"/>
  <c r="C1076" i="20"/>
  <c r="D1076" i="20"/>
  <c r="E1076" i="20"/>
  <c r="C1077" i="20"/>
  <c r="D1077" i="20"/>
  <c r="E1077" i="20"/>
  <c r="C1078" i="20"/>
  <c r="D1078" i="20"/>
  <c r="E1078" i="20"/>
  <c r="C1079" i="20"/>
  <c r="D1079" i="20"/>
  <c r="E1079" i="20"/>
  <c r="C1080" i="20"/>
  <c r="D1080" i="20"/>
  <c r="E1080" i="20"/>
  <c r="C1081" i="20"/>
  <c r="D1081" i="20"/>
  <c r="E1081" i="20"/>
  <c r="C1082" i="20"/>
  <c r="D1082" i="20"/>
  <c r="E1082" i="20"/>
  <c r="C1083" i="20"/>
  <c r="D1083" i="20"/>
  <c r="E1083" i="20"/>
  <c r="C1084" i="20"/>
  <c r="D1084" i="20"/>
  <c r="E1084" i="20"/>
  <c r="C1085" i="20"/>
  <c r="D1085" i="20"/>
  <c r="E1085" i="20"/>
  <c r="C1086" i="20"/>
  <c r="D1086" i="20"/>
  <c r="E1086" i="20"/>
  <c r="C1087" i="20"/>
  <c r="D1087" i="20"/>
  <c r="E1087" i="20"/>
  <c r="C1088" i="20"/>
  <c r="D1088" i="20"/>
  <c r="E1088" i="20"/>
  <c r="C1089" i="20"/>
  <c r="D1089" i="20"/>
  <c r="E1089" i="20"/>
  <c r="C1090" i="20"/>
  <c r="D1090" i="20"/>
  <c r="E1090" i="20"/>
  <c r="C1091" i="20"/>
  <c r="D1091" i="20"/>
  <c r="E1091" i="20"/>
  <c r="C1092" i="20"/>
  <c r="D1092" i="20"/>
  <c r="E1092" i="20"/>
  <c r="C1093" i="20"/>
  <c r="D1093" i="20"/>
  <c r="E1093" i="20"/>
  <c r="C1094" i="20"/>
  <c r="D1094" i="20"/>
  <c r="E1094" i="20"/>
  <c r="C1095" i="20"/>
  <c r="D1095" i="20"/>
  <c r="E1095" i="20"/>
  <c r="C1096" i="20"/>
  <c r="D1096" i="20"/>
  <c r="E1096" i="20"/>
  <c r="C1097" i="20"/>
  <c r="D1097" i="20"/>
  <c r="E1097" i="20"/>
  <c r="C1098" i="20"/>
  <c r="D1098" i="20"/>
  <c r="E1098" i="20"/>
  <c r="C1099" i="20"/>
  <c r="D1099" i="20"/>
  <c r="E1099" i="20"/>
  <c r="C1100" i="20"/>
  <c r="D1100" i="20"/>
  <c r="E1100" i="20"/>
  <c r="C1101" i="20"/>
  <c r="D1101" i="20"/>
  <c r="E1101" i="20"/>
  <c r="C1102" i="20"/>
  <c r="D1102" i="20"/>
  <c r="E1102" i="20"/>
  <c r="C1103" i="20"/>
  <c r="D1103" i="20"/>
  <c r="E1103" i="20"/>
  <c r="C1104" i="20"/>
  <c r="D1104" i="20"/>
  <c r="E1104" i="20"/>
  <c r="C1105" i="20"/>
  <c r="D1105" i="20"/>
  <c r="E1105" i="20"/>
  <c r="C1106" i="20"/>
  <c r="D1106" i="20"/>
  <c r="E1106" i="20"/>
  <c r="C1107" i="20"/>
  <c r="D1107" i="20"/>
  <c r="E1107" i="20"/>
  <c r="C1108" i="20"/>
  <c r="D1108" i="20"/>
  <c r="E1108" i="20"/>
  <c r="C1109" i="20"/>
  <c r="D1109" i="20"/>
  <c r="E1109" i="20"/>
  <c r="C1110" i="20"/>
  <c r="D1110" i="20"/>
  <c r="E1110" i="20"/>
  <c r="C1111" i="20"/>
  <c r="D1111" i="20"/>
  <c r="E1111" i="20"/>
  <c r="C1112" i="20"/>
  <c r="D1112" i="20"/>
  <c r="E1112" i="20"/>
  <c r="C1113" i="20"/>
  <c r="D1113" i="20"/>
  <c r="E1113" i="20"/>
  <c r="C1114" i="20"/>
  <c r="D1114" i="20"/>
  <c r="E1114" i="20"/>
  <c r="C1115" i="20"/>
  <c r="D1115" i="20"/>
  <c r="E1115" i="20"/>
  <c r="C1116" i="20"/>
  <c r="D1116" i="20"/>
  <c r="E1116" i="20"/>
  <c r="C1117" i="20"/>
  <c r="D1117" i="20"/>
  <c r="E1117" i="20"/>
  <c r="C1118" i="20"/>
  <c r="D1118" i="20"/>
  <c r="E1118" i="20"/>
  <c r="C1119" i="20"/>
  <c r="D1119" i="20"/>
  <c r="E1119" i="20"/>
  <c r="C1120" i="20"/>
  <c r="D1120" i="20"/>
  <c r="E1120" i="20"/>
  <c r="C1121" i="20"/>
  <c r="D1121" i="20"/>
  <c r="E1121" i="20"/>
  <c r="C1122" i="20"/>
  <c r="D1122" i="20"/>
  <c r="E1122" i="20"/>
  <c r="C1123" i="20"/>
  <c r="D1123" i="20"/>
  <c r="E1123" i="20"/>
  <c r="C1124" i="20"/>
  <c r="D1124" i="20"/>
  <c r="E1124" i="20"/>
  <c r="C1125" i="20"/>
  <c r="D1125" i="20"/>
  <c r="E1125" i="20"/>
  <c r="C1126" i="20"/>
  <c r="D1126" i="20"/>
  <c r="E1126" i="20"/>
  <c r="C1127" i="20"/>
  <c r="D1127" i="20"/>
  <c r="E1127" i="20"/>
  <c r="C1128" i="20"/>
  <c r="D1128" i="20"/>
  <c r="E1128" i="20"/>
  <c r="C1129" i="20"/>
  <c r="D1129" i="20"/>
  <c r="E1129" i="20"/>
  <c r="C1130" i="20"/>
  <c r="D1130" i="20"/>
  <c r="E1130" i="20"/>
  <c r="C1131" i="20"/>
  <c r="D1131" i="20"/>
  <c r="E1131" i="20"/>
  <c r="C1132" i="20"/>
  <c r="D1132" i="20"/>
  <c r="E1132" i="20"/>
  <c r="E1033" i="20"/>
  <c r="C708" i="20"/>
  <c r="D708" i="20"/>
  <c r="E708" i="20"/>
  <c r="O20" i="25"/>
  <c r="O20" i="26"/>
  <c r="O24" i="26"/>
  <c r="O20" i="27"/>
  <c r="O18" i="28"/>
  <c r="O20" i="28"/>
  <c r="O20" i="29"/>
  <c r="O24" i="29"/>
  <c r="O26" i="29"/>
  <c r="O20" i="30"/>
  <c r="O20" i="31"/>
  <c r="O24" i="31"/>
  <c r="O18" i="32"/>
  <c r="O20" i="32"/>
  <c r="O24" i="32"/>
  <c r="O20" i="33"/>
  <c r="O20" i="34"/>
  <c r="O24" i="34"/>
  <c r="O26" i="34"/>
  <c r="O20" i="24"/>
  <c r="O16" i="25"/>
  <c r="O16" i="26"/>
  <c r="O16" i="27"/>
  <c r="O16" i="28"/>
  <c r="O16" i="29"/>
  <c r="O16" i="30"/>
  <c r="O16" i="31"/>
  <c r="O16" i="32"/>
  <c r="O16" i="33"/>
  <c r="O16" i="34"/>
  <c r="O16" i="24"/>
  <c r="O26" i="13"/>
  <c r="O20" i="13"/>
  <c r="O16" i="13"/>
  <c r="T7" i="24"/>
  <c r="O24" i="28"/>
  <c r="D626" i="20"/>
  <c r="AC72" i="40"/>
  <c r="Z12" i="40"/>
  <c r="AB616" i="39"/>
  <c r="Y14" i="39"/>
  <c r="C62" i="40"/>
  <c r="AC716" i="39"/>
  <c r="AC718" i="39"/>
  <c r="AC919" i="39"/>
  <c r="AD919" i="39"/>
  <c r="AC1020" i="39"/>
  <c r="AC1022" i="39"/>
  <c r="AC411" i="39"/>
  <c r="AD411" i="39"/>
  <c r="AC413" i="39"/>
  <c r="AD413" i="39"/>
  <c r="AC415" i="39"/>
  <c r="AD415" i="39"/>
  <c r="O26" i="27"/>
  <c r="O25" i="27"/>
  <c r="O23" i="30"/>
  <c r="O22" i="27"/>
  <c r="O21" i="24"/>
  <c r="O19" i="25"/>
  <c r="O18" i="25"/>
  <c r="D1033" i="20"/>
  <c r="AB1023" i="39"/>
  <c r="Y17" i="39"/>
  <c r="C80" i="40"/>
  <c r="D930" i="20"/>
  <c r="D526" i="20"/>
  <c r="D426" i="20"/>
  <c r="C18" i="20"/>
  <c r="D18" i="20"/>
  <c r="AB8" i="39"/>
  <c r="Y8" i="39"/>
  <c r="I6" i="39"/>
  <c r="C19" i="20"/>
  <c r="D19" i="20"/>
  <c r="AB9" i="39"/>
  <c r="C20" i="20"/>
  <c r="D20" i="20"/>
  <c r="C21" i="20"/>
  <c r="D21" i="20"/>
  <c r="AH10" i="12"/>
  <c r="C23" i="20"/>
  <c r="D23" i="20"/>
  <c r="AB13" i="39"/>
  <c r="C24" i="20"/>
  <c r="D24" i="20"/>
  <c r="C25" i="20"/>
  <c r="D25" i="20"/>
  <c r="C26" i="20"/>
  <c r="D26" i="20"/>
  <c r="AB16" i="39"/>
  <c r="C27" i="20"/>
  <c r="D27" i="20"/>
  <c r="C28" i="20"/>
  <c r="D28" i="20"/>
  <c r="C29" i="20"/>
  <c r="D29" i="20"/>
  <c r="AB19" i="39"/>
  <c r="C30" i="20"/>
  <c r="D30" i="20"/>
  <c r="C31" i="20"/>
  <c r="D31" i="20"/>
  <c r="C32" i="20"/>
  <c r="D32" i="20"/>
  <c r="AB22" i="39"/>
  <c r="C33" i="20"/>
  <c r="D33" i="20"/>
  <c r="C34" i="20"/>
  <c r="D34" i="20"/>
  <c r="C35" i="20"/>
  <c r="D35" i="20"/>
  <c r="AB25" i="39"/>
  <c r="C36" i="20"/>
  <c r="D36" i="20"/>
  <c r="AB26" i="39"/>
  <c r="C37" i="20"/>
  <c r="D37" i="20"/>
  <c r="AB27" i="39"/>
  <c r="C38" i="20"/>
  <c r="D38" i="20"/>
  <c r="C39" i="20"/>
  <c r="D39" i="20"/>
  <c r="C40" i="20"/>
  <c r="D40" i="20"/>
  <c r="C41" i="20"/>
  <c r="D41" i="20"/>
  <c r="C42" i="20"/>
  <c r="D42" i="20"/>
  <c r="C43" i="20"/>
  <c r="D43" i="20"/>
  <c r="C44" i="20"/>
  <c r="D44" i="20"/>
  <c r="C45" i="20"/>
  <c r="D45" i="20"/>
  <c r="C46" i="20"/>
  <c r="D46" i="20"/>
  <c r="C47" i="20"/>
  <c r="D47" i="20"/>
  <c r="AB37" i="39"/>
  <c r="C48" i="20"/>
  <c r="D48" i="20"/>
  <c r="C49" i="20"/>
  <c r="D49" i="20"/>
  <c r="C50" i="20"/>
  <c r="D50" i="20"/>
  <c r="C51" i="20"/>
  <c r="D51" i="20"/>
  <c r="C52" i="20"/>
  <c r="D52" i="20"/>
  <c r="AB42" i="39"/>
  <c r="C53" i="20"/>
  <c r="D53" i="20"/>
  <c r="C54" i="20"/>
  <c r="D54" i="20"/>
  <c r="C55" i="20"/>
  <c r="D55" i="20"/>
  <c r="C56" i="20"/>
  <c r="D56" i="20"/>
  <c r="AB46" i="39"/>
  <c r="C57" i="20"/>
  <c r="D57" i="20"/>
  <c r="C58" i="20"/>
  <c r="D58" i="20"/>
  <c r="C59" i="20"/>
  <c r="D59" i="20"/>
  <c r="C60" i="20"/>
  <c r="D60" i="20"/>
  <c r="AB50" i="39"/>
  <c r="C61" i="20"/>
  <c r="D61" i="20"/>
  <c r="AB51" i="39"/>
  <c r="C62" i="20"/>
  <c r="D62" i="20"/>
  <c r="AB52" i="39"/>
  <c r="C63" i="20"/>
  <c r="D63" i="20"/>
  <c r="C64" i="20"/>
  <c r="D64" i="20"/>
  <c r="AB54" i="39"/>
  <c r="C65" i="20"/>
  <c r="D65" i="20"/>
  <c r="C66" i="20"/>
  <c r="D66" i="20"/>
  <c r="AB56" i="39"/>
  <c r="C67" i="20"/>
  <c r="D67" i="20"/>
  <c r="AB57" i="39"/>
  <c r="C68" i="20"/>
  <c r="D68" i="20"/>
  <c r="C69" i="20"/>
  <c r="D69" i="20"/>
  <c r="C70" i="20"/>
  <c r="D70" i="20"/>
  <c r="AB60" i="39"/>
  <c r="C71" i="20"/>
  <c r="D71" i="20"/>
  <c r="C72" i="20"/>
  <c r="D72" i="20"/>
  <c r="C73" i="20"/>
  <c r="D73" i="20"/>
  <c r="AB63" i="39"/>
  <c r="C74" i="20"/>
  <c r="D74" i="20"/>
  <c r="C75" i="20"/>
  <c r="D75" i="20"/>
  <c r="C76" i="20"/>
  <c r="D76" i="20"/>
  <c r="AB66" i="39"/>
  <c r="C77" i="20"/>
  <c r="D77" i="20"/>
  <c r="C78" i="20"/>
  <c r="D78" i="20"/>
  <c r="C79" i="20"/>
  <c r="D79" i="20"/>
  <c r="C80" i="20"/>
  <c r="D80" i="20"/>
  <c r="C81" i="20"/>
  <c r="D81" i="20"/>
  <c r="C82" i="20"/>
  <c r="D82" i="20"/>
  <c r="C83" i="20"/>
  <c r="D83" i="20"/>
  <c r="C84" i="20"/>
  <c r="D84" i="20"/>
  <c r="AB74" i="39"/>
  <c r="C85" i="20"/>
  <c r="D85" i="20"/>
  <c r="C86" i="20"/>
  <c r="D86" i="20"/>
  <c r="AB76" i="39"/>
  <c r="C87" i="20"/>
  <c r="D87" i="20"/>
  <c r="AB77" i="39"/>
  <c r="C88" i="20"/>
  <c r="D88" i="20"/>
  <c r="AB78" i="39"/>
  <c r="C89" i="20"/>
  <c r="D89" i="20"/>
  <c r="C90" i="20"/>
  <c r="D90" i="20"/>
  <c r="AB80" i="39"/>
  <c r="C91" i="20"/>
  <c r="D91" i="20"/>
  <c r="C92" i="20"/>
  <c r="D92" i="20"/>
  <c r="C93" i="20"/>
  <c r="D93" i="20"/>
  <c r="C94" i="20"/>
  <c r="D94" i="20"/>
  <c r="C95" i="20"/>
  <c r="D95" i="20"/>
  <c r="C96" i="20"/>
  <c r="D96" i="20"/>
  <c r="C97" i="20"/>
  <c r="D97" i="20"/>
  <c r="C98" i="20"/>
  <c r="D98" i="20"/>
  <c r="AB88" i="39"/>
  <c r="C99" i="20"/>
  <c r="D99" i="20"/>
  <c r="C100" i="20"/>
  <c r="D100" i="20"/>
  <c r="AB90" i="39"/>
  <c r="C101" i="20"/>
  <c r="D101" i="20"/>
  <c r="C102" i="20"/>
  <c r="D102" i="20"/>
  <c r="C103" i="20"/>
  <c r="D103" i="20"/>
  <c r="AB93" i="39"/>
  <c r="C104" i="20"/>
  <c r="D104" i="20"/>
  <c r="AB94" i="39"/>
  <c r="C105" i="20"/>
  <c r="D105" i="20"/>
  <c r="C106" i="20"/>
  <c r="D106" i="20"/>
  <c r="C107" i="20"/>
  <c r="D107" i="20"/>
  <c r="C108" i="20"/>
  <c r="D108" i="20"/>
  <c r="C109" i="20"/>
  <c r="D109" i="20"/>
  <c r="C110" i="20"/>
  <c r="D110" i="20"/>
  <c r="C111" i="20"/>
  <c r="D111" i="20"/>
  <c r="AB101" i="39"/>
  <c r="C112" i="20"/>
  <c r="D112" i="20"/>
  <c r="C113" i="20"/>
  <c r="D113" i="20"/>
  <c r="C114" i="20"/>
  <c r="D114" i="20"/>
  <c r="C115" i="20"/>
  <c r="D115" i="20"/>
  <c r="C116" i="20"/>
  <c r="D116" i="20"/>
  <c r="AB106" i="39"/>
  <c r="C117" i="20"/>
  <c r="D117" i="20"/>
  <c r="C119" i="20"/>
  <c r="D119" i="20"/>
  <c r="AB109" i="39"/>
  <c r="C120" i="20"/>
  <c r="D120" i="20"/>
  <c r="AB110" i="39"/>
  <c r="C121" i="20"/>
  <c r="D121" i="20"/>
  <c r="C122" i="20"/>
  <c r="D122" i="20"/>
  <c r="AB112" i="39"/>
  <c r="C123" i="20"/>
  <c r="D123" i="20"/>
  <c r="AB113" i="39"/>
  <c r="C124" i="20"/>
  <c r="D124" i="20"/>
  <c r="AB114" i="39"/>
  <c r="C125" i="20"/>
  <c r="D125" i="20"/>
  <c r="AB115" i="39"/>
  <c r="C126" i="20"/>
  <c r="D126" i="20"/>
  <c r="C127" i="20"/>
  <c r="D127" i="20"/>
  <c r="AB117" i="39"/>
  <c r="C128" i="20"/>
  <c r="D128" i="20"/>
  <c r="AB118" i="39"/>
  <c r="C129" i="20"/>
  <c r="D129" i="20"/>
  <c r="AB119" i="39"/>
  <c r="C130" i="20"/>
  <c r="D130" i="20"/>
  <c r="C131" i="20"/>
  <c r="D131" i="20"/>
  <c r="AB121" i="39"/>
  <c r="C132" i="20"/>
  <c r="D132" i="20"/>
  <c r="AB122" i="39"/>
  <c r="C133" i="20"/>
  <c r="D133" i="20"/>
  <c r="AB123" i="39"/>
  <c r="C134" i="20"/>
  <c r="D134" i="20"/>
  <c r="C135" i="20"/>
  <c r="D135" i="20"/>
  <c r="AB125" i="39"/>
  <c r="C136" i="20"/>
  <c r="D136" i="20"/>
  <c r="AB126" i="39"/>
  <c r="C137" i="20"/>
  <c r="D137" i="20"/>
  <c r="C138" i="20"/>
  <c r="D138" i="20"/>
  <c r="AB128" i="39"/>
  <c r="C139" i="20"/>
  <c r="D139" i="20"/>
  <c r="AB129" i="39"/>
  <c r="C140" i="20"/>
  <c r="D140" i="20"/>
  <c r="C141" i="20"/>
  <c r="D141" i="20"/>
  <c r="C142" i="20"/>
  <c r="D142" i="20"/>
  <c r="AB132" i="39"/>
  <c r="C143" i="20"/>
  <c r="D143" i="20"/>
  <c r="AB133" i="39"/>
  <c r="C144" i="20"/>
  <c r="D144" i="20"/>
  <c r="AB134" i="39"/>
  <c r="C145" i="20"/>
  <c r="D145" i="20"/>
  <c r="AB135" i="39"/>
  <c r="C146" i="20"/>
  <c r="D146" i="20"/>
  <c r="C147" i="20"/>
  <c r="D147" i="20"/>
  <c r="AB137" i="39"/>
  <c r="C148" i="20"/>
  <c r="D148" i="20"/>
  <c r="AB138" i="39"/>
  <c r="C149" i="20"/>
  <c r="D149" i="20"/>
  <c r="AB139" i="39"/>
  <c r="C150" i="20"/>
  <c r="D150" i="20"/>
  <c r="C151" i="20"/>
  <c r="D151" i="20"/>
  <c r="AB141" i="39"/>
  <c r="C152" i="20"/>
  <c r="D152" i="20"/>
  <c r="C153" i="20"/>
  <c r="D153" i="20"/>
  <c r="AB143" i="39"/>
  <c r="C154" i="20"/>
  <c r="D154" i="20"/>
  <c r="C155" i="20"/>
  <c r="D155" i="20"/>
  <c r="AB145" i="39"/>
  <c r="C156" i="20"/>
  <c r="D156" i="20"/>
  <c r="C157" i="20"/>
  <c r="D157" i="20"/>
  <c r="C158" i="20"/>
  <c r="D158" i="20"/>
  <c r="AB148" i="39"/>
  <c r="C159" i="20"/>
  <c r="D159" i="20"/>
  <c r="AB149" i="39"/>
  <c r="C160" i="20"/>
  <c r="D160" i="20"/>
  <c r="AB150" i="39"/>
  <c r="C161" i="20"/>
  <c r="D161" i="20"/>
  <c r="C162" i="20"/>
  <c r="D162" i="20"/>
  <c r="AB152" i="39"/>
  <c r="C163" i="20"/>
  <c r="D163" i="20"/>
  <c r="AB153" i="39"/>
  <c r="C164" i="20"/>
  <c r="D164" i="20"/>
  <c r="C165" i="20"/>
  <c r="D165" i="20"/>
  <c r="AB155" i="39"/>
  <c r="C166" i="20"/>
  <c r="D166" i="20"/>
  <c r="C167" i="20"/>
  <c r="D167" i="20"/>
  <c r="AB157" i="39"/>
  <c r="C168" i="20"/>
  <c r="D168" i="20"/>
  <c r="AB158" i="39"/>
  <c r="C169" i="20"/>
  <c r="D169" i="20"/>
  <c r="AB159" i="39"/>
  <c r="C170" i="20"/>
  <c r="D170" i="20"/>
  <c r="AB160" i="39"/>
  <c r="C171" i="20"/>
  <c r="D171" i="20"/>
  <c r="AB161" i="39"/>
  <c r="C172" i="20"/>
  <c r="D172" i="20"/>
  <c r="AB162" i="39"/>
  <c r="C173" i="20"/>
  <c r="D173" i="20"/>
  <c r="AB163" i="39"/>
  <c r="C174" i="20"/>
  <c r="D174" i="20"/>
  <c r="AB164" i="39"/>
  <c r="C175" i="20"/>
  <c r="D175" i="20"/>
  <c r="AB165" i="39"/>
  <c r="C176" i="20"/>
  <c r="D176" i="20"/>
  <c r="AB166" i="39"/>
  <c r="C177" i="20"/>
  <c r="D177" i="20"/>
  <c r="AB167" i="39"/>
  <c r="C178" i="20"/>
  <c r="D178" i="20"/>
  <c r="C179" i="20"/>
  <c r="D179" i="20"/>
  <c r="AB169" i="39"/>
  <c r="C180" i="20"/>
  <c r="D180" i="20"/>
  <c r="AB170" i="39"/>
  <c r="C181" i="20"/>
  <c r="D181" i="20"/>
  <c r="AB171" i="39"/>
  <c r="C182" i="20"/>
  <c r="D182" i="20"/>
  <c r="AB172" i="39"/>
  <c r="C183" i="20"/>
  <c r="D183" i="20"/>
  <c r="AB173" i="39"/>
  <c r="C184" i="20"/>
  <c r="D184" i="20"/>
  <c r="AB174" i="39"/>
  <c r="C185" i="20"/>
  <c r="D185" i="20"/>
  <c r="AB175" i="39"/>
  <c r="C186" i="20"/>
  <c r="D186" i="20"/>
  <c r="C187" i="20"/>
  <c r="D187" i="20"/>
  <c r="AB177" i="39"/>
  <c r="C188" i="20"/>
  <c r="D188" i="20"/>
  <c r="C189" i="20"/>
  <c r="D189" i="20"/>
  <c r="AB179" i="39"/>
  <c r="C190" i="20"/>
  <c r="D190" i="20"/>
  <c r="AB180" i="39"/>
  <c r="C191" i="20"/>
  <c r="D191" i="20"/>
  <c r="AB181" i="39"/>
  <c r="C192" i="20"/>
  <c r="D192" i="20"/>
  <c r="AB182" i="39"/>
  <c r="C193" i="20"/>
  <c r="D193" i="20"/>
  <c r="AB183" i="39"/>
  <c r="C194" i="20"/>
  <c r="D194" i="20"/>
  <c r="AB184" i="39"/>
  <c r="C195" i="20"/>
  <c r="D195" i="20"/>
  <c r="AB185" i="39"/>
  <c r="C196" i="20"/>
  <c r="D196" i="20"/>
  <c r="AB186" i="39"/>
  <c r="C197" i="20"/>
  <c r="D197" i="20"/>
  <c r="AB187" i="39"/>
  <c r="C198" i="20"/>
  <c r="D198" i="20"/>
  <c r="C199" i="20"/>
  <c r="D199" i="20"/>
  <c r="AB189" i="39"/>
  <c r="C200" i="20"/>
  <c r="D200" i="20"/>
  <c r="AB190" i="39"/>
  <c r="C201" i="20"/>
  <c r="D201" i="20"/>
  <c r="C202" i="20"/>
  <c r="D202" i="20"/>
  <c r="AB192" i="39"/>
  <c r="C203" i="20"/>
  <c r="D203" i="20"/>
  <c r="C204" i="20"/>
  <c r="D204" i="20"/>
  <c r="C205" i="20"/>
  <c r="D205" i="20"/>
  <c r="AB195" i="39"/>
  <c r="C206" i="20"/>
  <c r="D206" i="20"/>
  <c r="C207" i="20"/>
  <c r="D207" i="20"/>
  <c r="AB197" i="39"/>
  <c r="C208" i="20"/>
  <c r="D208" i="20"/>
  <c r="AB198" i="39"/>
  <c r="C209" i="20"/>
  <c r="D209" i="20"/>
  <c r="AB199" i="39"/>
  <c r="C210" i="20"/>
  <c r="D210" i="20"/>
  <c r="AB200" i="39"/>
  <c r="C211" i="20"/>
  <c r="D211" i="20"/>
  <c r="AB201" i="39"/>
  <c r="C212" i="20"/>
  <c r="D212" i="20"/>
  <c r="AB202" i="39"/>
  <c r="C213" i="20"/>
  <c r="D213" i="20"/>
  <c r="C214" i="20"/>
  <c r="D214" i="20"/>
  <c r="C215" i="20"/>
  <c r="D215" i="20"/>
  <c r="AB205" i="39"/>
  <c r="C216" i="20"/>
  <c r="D216" i="20"/>
  <c r="AB206" i="39"/>
  <c r="C217" i="20"/>
  <c r="D217" i="20"/>
  <c r="AB207" i="39"/>
  <c r="C222" i="20"/>
  <c r="D222" i="20"/>
  <c r="AB212" i="39"/>
  <c r="C223" i="20"/>
  <c r="D223" i="20"/>
  <c r="C224" i="20"/>
  <c r="D224" i="20"/>
  <c r="C225" i="20"/>
  <c r="D225" i="20"/>
  <c r="AB215" i="39"/>
  <c r="C226" i="20"/>
  <c r="D226" i="20"/>
  <c r="AB216" i="39"/>
  <c r="C227" i="20"/>
  <c r="D227" i="20"/>
  <c r="C228" i="20"/>
  <c r="D228" i="20"/>
  <c r="C229" i="20"/>
  <c r="D229" i="20"/>
  <c r="AB219" i="39"/>
  <c r="C230" i="20"/>
  <c r="D230" i="20"/>
  <c r="C231" i="20"/>
  <c r="D231" i="20"/>
  <c r="C232" i="20"/>
  <c r="D232" i="20"/>
  <c r="C233" i="20"/>
  <c r="D233" i="20"/>
  <c r="C234" i="20"/>
  <c r="D234" i="20"/>
  <c r="AB224" i="39"/>
  <c r="C235" i="20"/>
  <c r="D235" i="20"/>
  <c r="AB225" i="39"/>
  <c r="C236" i="20"/>
  <c r="D236" i="20"/>
  <c r="C237" i="20"/>
  <c r="D237" i="20"/>
  <c r="C238" i="20"/>
  <c r="D238" i="20"/>
  <c r="AB228" i="39"/>
  <c r="C239" i="20"/>
  <c r="D239" i="20"/>
  <c r="AB229" i="39"/>
  <c r="C240" i="20"/>
  <c r="D240" i="20"/>
  <c r="AB230" i="39"/>
  <c r="C241" i="20"/>
  <c r="D241" i="20"/>
  <c r="AB231" i="39"/>
  <c r="C242" i="20"/>
  <c r="D242" i="20"/>
  <c r="C243" i="20"/>
  <c r="D243" i="20"/>
  <c r="AB233" i="39"/>
  <c r="C244" i="20"/>
  <c r="D244" i="20"/>
  <c r="AB234" i="39"/>
  <c r="C245" i="20"/>
  <c r="D245" i="20"/>
  <c r="AB235" i="39"/>
  <c r="C246" i="20"/>
  <c r="D246" i="20"/>
  <c r="C247" i="20"/>
  <c r="D247" i="20"/>
  <c r="AB237" i="39"/>
  <c r="C248" i="20"/>
  <c r="D248" i="20"/>
  <c r="AB238" i="39"/>
  <c r="C249" i="20"/>
  <c r="D249" i="20"/>
  <c r="AB239" i="39"/>
  <c r="C250" i="20"/>
  <c r="D250" i="20"/>
  <c r="AB240" i="39"/>
  <c r="C251" i="20"/>
  <c r="D251" i="20"/>
  <c r="AB241" i="39"/>
  <c r="C252" i="20"/>
  <c r="D252" i="20"/>
  <c r="C253" i="20"/>
  <c r="D253" i="20"/>
  <c r="AB243" i="39"/>
  <c r="C254" i="20"/>
  <c r="D254" i="20"/>
  <c r="AB244" i="39"/>
  <c r="C255" i="20"/>
  <c r="D255" i="20"/>
  <c r="AB245" i="39"/>
  <c r="C256" i="20"/>
  <c r="D256" i="20"/>
  <c r="AB246" i="39"/>
  <c r="C257" i="20"/>
  <c r="D257" i="20"/>
  <c r="AB247" i="39"/>
  <c r="C258" i="20"/>
  <c r="D258" i="20"/>
  <c r="AB248" i="39"/>
  <c r="C259" i="20"/>
  <c r="D259" i="20"/>
  <c r="C260" i="20"/>
  <c r="D260" i="20"/>
  <c r="AB250" i="39"/>
  <c r="C261" i="20"/>
  <c r="D261" i="20"/>
  <c r="C262" i="20"/>
  <c r="D262" i="20"/>
  <c r="AB252" i="39"/>
  <c r="C263" i="20"/>
  <c r="D263" i="20"/>
  <c r="C264" i="20"/>
  <c r="D264" i="20"/>
  <c r="AB254" i="39"/>
  <c r="C265" i="20"/>
  <c r="D265" i="20"/>
  <c r="C266" i="20"/>
  <c r="D266" i="20"/>
  <c r="C267" i="20"/>
  <c r="D267" i="20"/>
  <c r="C268" i="20"/>
  <c r="D268" i="20"/>
  <c r="AB258" i="39"/>
  <c r="C269" i="20"/>
  <c r="D269" i="20"/>
  <c r="C270" i="20"/>
  <c r="D270" i="20"/>
  <c r="AB260" i="39"/>
  <c r="C271" i="20"/>
  <c r="D271" i="20"/>
  <c r="AB261" i="39"/>
  <c r="C272" i="20"/>
  <c r="D272" i="20"/>
  <c r="AB262" i="39"/>
  <c r="C273" i="20"/>
  <c r="D273" i="20"/>
  <c r="AB263" i="39"/>
  <c r="C274" i="20"/>
  <c r="D274" i="20"/>
  <c r="AB264" i="39"/>
  <c r="C275" i="20"/>
  <c r="D275" i="20"/>
  <c r="AB265" i="39"/>
  <c r="C276" i="20"/>
  <c r="D276" i="20"/>
  <c r="AB266" i="39"/>
  <c r="C277" i="20"/>
  <c r="D277" i="20"/>
  <c r="C278" i="20"/>
  <c r="D278" i="20"/>
  <c r="AB268" i="39"/>
  <c r="C279" i="20"/>
  <c r="D279" i="20"/>
  <c r="C280" i="20"/>
  <c r="D280" i="20"/>
  <c r="AB270" i="39"/>
  <c r="C281" i="20"/>
  <c r="D281" i="20"/>
  <c r="AB271" i="39"/>
  <c r="C282" i="20"/>
  <c r="D282" i="20"/>
  <c r="C283" i="20"/>
  <c r="D283" i="20"/>
  <c r="C284" i="20"/>
  <c r="D284" i="20"/>
  <c r="AB274" i="39"/>
  <c r="C285" i="20"/>
  <c r="D285" i="20"/>
  <c r="AB275" i="39"/>
  <c r="C286" i="20"/>
  <c r="D286" i="20"/>
  <c r="C287" i="20"/>
  <c r="D287" i="20"/>
  <c r="C288" i="20"/>
  <c r="D288" i="20"/>
  <c r="AB278" i="39"/>
  <c r="C289" i="20"/>
  <c r="D289" i="20"/>
  <c r="AB279" i="39"/>
  <c r="C290" i="20"/>
  <c r="D290" i="20"/>
  <c r="AB280" i="39"/>
  <c r="C291" i="20"/>
  <c r="D291" i="20"/>
  <c r="AB281" i="39"/>
  <c r="C292" i="20"/>
  <c r="D292" i="20"/>
  <c r="C293" i="20"/>
  <c r="D293" i="20"/>
  <c r="AB283" i="39"/>
  <c r="C294" i="20"/>
  <c r="D294" i="20"/>
  <c r="AB284" i="39"/>
  <c r="C295" i="20"/>
  <c r="D295" i="20"/>
  <c r="AB285" i="39"/>
  <c r="C296" i="20"/>
  <c r="D296" i="20"/>
  <c r="AB286" i="39"/>
  <c r="C297" i="20"/>
  <c r="D297" i="20"/>
  <c r="AB287" i="39"/>
  <c r="C298" i="20"/>
  <c r="D298" i="20"/>
  <c r="AB288" i="39"/>
  <c r="C299" i="20"/>
  <c r="D299" i="20"/>
  <c r="AB289" i="39"/>
  <c r="C300" i="20"/>
  <c r="D300" i="20"/>
  <c r="C301" i="20"/>
  <c r="D301" i="20"/>
  <c r="AB291" i="39"/>
  <c r="C302" i="20"/>
  <c r="D302" i="20"/>
  <c r="AB292" i="39"/>
  <c r="C303" i="20"/>
  <c r="D303" i="20"/>
  <c r="AB293" i="39"/>
  <c r="C304" i="20"/>
  <c r="D304" i="20"/>
  <c r="AB294" i="39"/>
  <c r="C305" i="20"/>
  <c r="D305" i="20"/>
  <c r="AB295" i="39"/>
  <c r="C306" i="20"/>
  <c r="D306" i="20"/>
  <c r="AB296" i="39"/>
  <c r="C307" i="20"/>
  <c r="D307" i="20"/>
  <c r="AB297" i="39"/>
  <c r="C308" i="20"/>
  <c r="D308" i="20"/>
  <c r="AB298" i="39"/>
  <c r="C309" i="20"/>
  <c r="D309" i="20"/>
  <c r="AC12" i="40"/>
  <c r="C310" i="20"/>
  <c r="D310" i="20"/>
  <c r="AC13" i="40"/>
  <c r="C311" i="20"/>
  <c r="D311" i="20"/>
  <c r="AC14" i="40"/>
  <c r="C312" i="20"/>
  <c r="D312" i="20"/>
  <c r="AB302" i="39"/>
  <c r="C313" i="20"/>
  <c r="D313" i="20"/>
  <c r="AB303" i="39"/>
  <c r="C314" i="20"/>
  <c r="D314" i="20"/>
  <c r="AC17" i="40"/>
  <c r="C315" i="20"/>
  <c r="D315" i="20"/>
  <c r="AC18" i="40"/>
  <c r="C316" i="20"/>
  <c r="D316" i="20"/>
  <c r="AB306" i="39"/>
  <c r="C317" i="20"/>
  <c r="D317" i="20"/>
  <c r="AB307" i="39"/>
  <c r="C318" i="20"/>
  <c r="D318" i="20"/>
  <c r="C319" i="20"/>
  <c r="D319" i="20"/>
  <c r="C320" i="20"/>
  <c r="D320" i="20"/>
  <c r="C322" i="20"/>
  <c r="D322" i="20"/>
  <c r="C323" i="20"/>
  <c r="D323" i="20"/>
  <c r="AB313" i="39"/>
  <c r="C324" i="20"/>
  <c r="D324" i="20"/>
  <c r="C325" i="20"/>
  <c r="D325" i="20"/>
  <c r="C326" i="20"/>
  <c r="D326" i="20"/>
  <c r="AB316" i="39"/>
  <c r="C327" i="20"/>
  <c r="D327" i="20"/>
  <c r="C328" i="20"/>
  <c r="D328" i="20"/>
  <c r="AB318" i="39"/>
  <c r="C329" i="20"/>
  <c r="D329" i="20"/>
  <c r="C330" i="20"/>
  <c r="D330" i="20"/>
  <c r="AB320" i="39"/>
  <c r="C331" i="20"/>
  <c r="D331" i="20"/>
  <c r="AB321" i="39"/>
  <c r="C332" i="20"/>
  <c r="D332" i="20"/>
  <c r="C333" i="20"/>
  <c r="D333" i="20"/>
  <c r="AB323" i="39"/>
  <c r="C334" i="20"/>
  <c r="D334" i="20"/>
  <c r="AB324" i="39"/>
  <c r="C335" i="20"/>
  <c r="D335" i="20"/>
  <c r="C336" i="20"/>
  <c r="D336" i="20"/>
  <c r="AB326" i="39"/>
  <c r="C337" i="20"/>
  <c r="D337" i="20"/>
  <c r="AB327" i="39"/>
  <c r="C338" i="20"/>
  <c r="D338" i="20"/>
  <c r="C339" i="20"/>
  <c r="D339" i="20"/>
  <c r="C340" i="20"/>
  <c r="D340" i="20"/>
  <c r="C341" i="20"/>
  <c r="D341" i="20"/>
  <c r="C342" i="20"/>
  <c r="D342" i="20"/>
  <c r="C343" i="20"/>
  <c r="D343" i="20"/>
  <c r="AB333" i="39"/>
  <c r="C344" i="20"/>
  <c r="D344" i="20"/>
  <c r="AB334" i="39"/>
  <c r="C345" i="20"/>
  <c r="D345" i="20"/>
  <c r="AB335" i="39"/>
  <c r="C346" i="20"/>
  <c r="D346" i="20"/>
  <c r="AB336" i="39"/>
  <c r="C347" i="20"/>
  <c r="D347" i="20"/>
  <c r="C348" i="20"/>
  <c r="D348" i="20"/>
  <c r="C349" i="20"/>
  <c r="D349" i="20"/>
  <c r="AB339" i="39"/>
  <c r="C350" i="20"/>
  <c r="D350" i="20"/>
  <c r="AB340" i="39"/>
  <c r="C351" i="20"/>
  <c r="D351" i="20"/>
  <c r="C352" i="20"/>
  <c r="D352" i="20"/>
  <c r="AB342" i="39"/>
  <c r="C353" i="20"/>
  <c r="D353" i="20"/>
  <c r="AB343" i="39"/>
  <c r="C354" i="20"/>
  <c r="D354" i="20"/>
  <c r="AB344" i="39"/>
  <c r="C355" i="20"/>
  <c r="D355" i="20"/>
  <c r="AB345" i="39"/>
  <c r="C356" i="20"/>
  <c r="D356" i="20"/>
  <c r="C357" i="20"/>
  <c r="D357" i="20"/>
  <c r="AB347" i="39"/>
  <c r="C358" i="20"/>
  <c r="D358" i="20"/>
  <c r="C359" i="20"/>
  <c r="D359" i="20"/>
  <c r="AB349" i="39"/>
  <c r="C360" i="20"/>
  <c r="D360" i="20"/>
  <c r="AB350" i="39"/>
  <c r="C361" i="20"/>
  <c r="D361" i="20"/>
  <c r="C362" i="20"/>
  <c r="D362" i="20"/>
  <c r="AB352" i="39"/>
  <c r="C363" i="20"/>
  <c r="D363" i="20"/>
  <c r="AB353" i="39"/>
  <c r="C364" i="20"/>
  <c r="D364" i="20"/>
  <c r="AB354" i="39"/>
  <c r="C365" i="20"/>
  <c r="D365" i="20"/>
  <c r="C366" i="20"/>
  <c r="D366" i="20"/>
  <c r="C367" i="20"/>
  <c r="D367" i="20"/>
  <c r="AB357" i="39"/>
  <c r="C368" i="20"/>
  <c r="D368" i="20"/>
  <c r="AB358" i="39"/>
  <c r="C369" i="20"/>
  <c r="D369" i="20"/>
  <c r="AB359" i="39"/>
  <c r="C370" i="20"/>
  <c r="D370" i="20"/>
  <c r="C371" i="20"/>
  <c r="D371" i="20"/>
  <c r="C372" i="20"/>
  <c r="D372" i="20"/>
  <c r="C373" i="20"/>
  <c r="D373" i="20"/>
  <c r="C374" i="20"/>
  <c r="D374" i="20"/>
  <c r="AB364" i="39"/>
  <c r="C375" i="20"/>
  <c r="D375" i="20"/>
  <c r="C376" i="20"/>
  <c r="D376" i="20"/>
  <c r="C377" i="20"/>
  <c r="D377" i="20"/>
  <c r="C378" i="20"/>
  <c r="D378" i="20"/>
  <c r="C379" i="20"/>
  <c r="D379" i="20"/>
  <c r="AB369" i="39"/>
  <c r="C380" i="20"/>
  <c r="D380" i="20"/>
  <c r="C381" i="20"/>
  <c r="D381" i="20"/>
  <c r="AB371" i="39"/>
  <c r="C382" i="20"/>
  <c r="D382" i="20"/>
  <c r="AB372" i="39"/>
  <c r="C383" i="20"/>
  <c r="D383" i="20"/>
  <c r="C384" i="20"/>
  <c r="D384" i="20"/>
  <c r="AB374" i="39"/>
  <c r="C385" i="20"/>
  <c r="D385" i="20"/>
  <c r="C386" i="20"/>
  <c r="D386" i="20"/>
  <c r="C387" i="20"/>
  <c r="D387" i="20"/>
  <c r="C388" i="20"/>
  <c r="D388" i="20"/>
  <c r="C389" i="20"/>
  <c r="D389" i="20"/>
  <c r="AB379" i="39"/>
  <c r="C390" i="20"/>
  <c r="D390" i="20"/>
  <c r="C391" i="20"/>
  <c r="D391" i="20"/>
  <c r="C392" i="20"/>
  <c r="D392" i="20"/>
  <c r="C393" i="20"/>
  <c r="D393" i="20"/>
  <c r="AB383" i="39"/>
  <c r="C394" i="20"/>
  <c r="D394" i="20"/>
  <c r="C395" i="20"/>
  <c r="D395" i="20"/>
  <c r="AB385" i="39"/>
  <c r="C396" i="20"/>
  <c r="D396" i="20"/>
  <c r="C397" i="20"/>
  <c r="D397" i="20"/>
  <c r="AB387" i="39"/>
  <c r="C398" i="20"/>
  <c r="D398" i="20"/>
  <c r="AB388" i="39"/>
  <c r="C399" i="20"/>
  <c r="D399" i="20"/>
  <c r="C400" i="20"/>
  <c r="D400" i="20"/>
  <c r="AB390" i="39"/>
  <c r="C401" i="20"/>
  <c r="D401" i="20"/>
  <c r="C402" i="20"/>
  <c r="D402" i="20"/>
  <c r="AB392" i="39"/>
  <c r="C403" i="20"/>
  <c r="D403" i="20"/>
  <c r="C404" i="20"/>
  <c r="D404" i="20"/>
  <c r="AB394" i="39"/>
  <c r="C405" i="20"/>
  <c r="D405" i="20"/>
  <c r="C406" i="20"/>
  <c r="D406" i="20"/>
  <c r="C407" i="20"/>
  <c r="D407" i="20"/>
  <c r="AB397" i="39"/>
  <c r="C408" i="20"/>
  <c r="D408" i="20"/>
  <c r="AB398" i="39"/>
  <c r="C409" i="20"/>
  <c r="D409" i="20"/>
  <c r="C410" i="20"/>
  <c r="D410" i="20"/>
  <c r="AB400" i="39"/>
  <c r="C411" i="20"/>
  <c r="D411" i="20"/>
  <c r="C412" i="20"/>
  <c r="D412" i="20"/>
  <c r="AB402" i="39"/>
  <c r="C413" i="20"/>
  <c r="D413" i="20"/>
  <c r="AB403" i="39"/>
  <c r="C414" i="20"/>
  <c r="D414" i="20"/>
  <c r="AC33" i="40"/>
  <c r="C415" i="20"/>
  <c r="D415" i="20"/>
  <c r="AC34" i="40"/>
  <c r="C416" i="20"/>
  <c r="D416" i="20"/>
  <c r="AB406" i="39"/>
  <c r="C417" i="20"/>
  <c r="D417" i="20"/>
  <c r="C418" i="20"/>
  <c r="D418" i="20"/>
  <c r="AB408" i="39"/>
  <c r="C419" i="20"/>
  <c r="D419" i="20"/>
  <c r="C420" i="20"/>
  <c r="D420" i="20"/>
  <c r="AB410" i="39"/>
  <c r="C427" i="20"/>
  <c r="D427" i="20"/>
  <c r="AC41" i="40"/>
  <c r="C428" i="20"/>
  <c r="D428" i="20"/>
  <c r="AB418" i="39"/>
  <c r="C429" i="20"/>
  <c r="D429" i="20"/>
  <c r="C430" i="20"/>
  <c r="D430" i="20"/>
  <c r="AB420" i="39"/>
  <c r="C431" i="20"/>
  <c r="D431" i="20"/>
  <c r="C432" i="20"/>
  <c r="D432" i="20"/>
  <c r="C433" i="20"/>
  <c r="D433" i="20"/>
  <c r="AB423" i="39"/>
  <c r="C434" i="20"/>
  <c r="D434" i="20"/>
  <c r="C435" i="20"/>
  <c r="D435" i="20"/>
  <c r="AB425" i="39"/>
  <c r="C436" i="20"/>
  <c r="D436" i="20"/>
  <c r="AB426" i="39"/>
  <c r="C437" i="20"/>
  <c r="D437" i="20"/>
  <c r="AB427" i="39"/>
  <c r="C438" i="20"/>
  <c r="D438" i="20"/>
  <c r="C439" i="20"/>
  <c r="D439" i="20"/>
  <c r="C440" i="20"/>
  <c r="D440" i="20"/>
  <c r="C441" i="20"/>
  <c r="D441" i="20"/>
  <c r="AB431" i="39"/>
  <c r="C442" i="20"/>
  <c r="D442" i="20"/>
  <c r="C443" i="20"/>
  <c r="D443" i="20"/>
  <c r="C444" i="20"/>
  <c r="D444" i="20"/>
  <c r="C445" i="20"/>
  <c r="D445" i="20"/>
  <c r="AB435" i="39"/>
  <c r="C446" i="20"/>
  <c r="D446" i="20"/>
  <c r="AB436" i="39"/>
  <c r="C447" i="20"/>
  <c r="D447" i="20"/>
  <c r="C448" i="20"/>
  <c r="D448" i="20"/>
  <c r="AB438" i="39"/>
  <c r="C449" i="20"/>
  <c r="D449" i="20"/>
  <c r="C450" i="20"/>
  <c r="D450" i="20"/>
  <c r="AB440" i="39"/>
  <c r="C451" i="20"/>
  <c r="D451" i="20"/>
  <c r="C452" i="20"/>
  <c r="D452" i="20"/>
  <c r="AB442" i="39"/>
  <c r="C453" i="20"/>
  <c r="D453" i="20"/>
  <c r="AB443" i="39"/>
  <c r="C454" i="20"/>
  <c r="D454" i="20"/>
  <c r="AB444" i="39"/>
  <c r="C455" i="20"/>
  <c r="D455" i="20"/>
  <c r="C456" i="20"/>
  <c r="D456" i="20"/>
  <c r="AB446" i="39"/>
  <c r="C457" i="20"/>
  <c r="D457" i="20"/>
  <c r="C458" i="20"/>
  <c r="D458" i="20"/>
  <c r="AB448" i="39"/>
  <c r="C459" i="20"/>
  <c r="D459" i="20"/>
  <c r="C460" i="20"/>
  <c r="D460" i="20"/>
  <c r="C461" i="20"/>
  <c r="D461" i="20"/>
  <c r="C462" i="20"/>
  <c r="D462" i="20"/>
  <c r="C463" i="20"/>
  <c r="D463" i="20"/>
  <c r="C464" i="20"/>
  <c r="D464" i="20"/>
  <c r="AB454" i="39"/>
  <c r="C465" i="20"/>
  <c r="D465" i="20"/>
  <c r="C466" i="20"/>
  <c r="D466" i="20"/>
  <c r="AB456" i="39"/>
  <c r="C467" i="20"/>
  <c r="D467" i="20"/>
  <c r="C468" i="20"/>
  <c r="D468" i="20"/>
  <c r="C469" i="20"/>
  <c r="D469" i="20"/>
  <c r="AB459" i="39"/>
  <c r="C470" i="20"/>
  <c r="D470" i="20"/>
  <c r="C471" i="20"/>
  <c r="D471" i="20"/>
  <c r="C472" i="20"/>
  <c r="D472" i="20"/>
  <c r="AB462" i="39"/>
  <c r="C473" i="20"/>
  <c r="D473" i="20"/>
  <c r="C474" i="20"/>
  <c r="D474" i="20"/>
  <c r="AB464" i="39"/>
  <c r="C475" i="20"/>
  <c r="D475" i="20"/>
  <c r="C476" i="20"/>
  <c r="D476" i="20"/>
  <c r="C477" i="20"/>
  <c r="D477" i="20"/>
  <c r="AB467" i="39"/>
  <c r="C478" i="20"/>
  <c r="D478" i="20"/>
  <c r="AB468" i="39"/>
  <c r="C479" i="20"/>
  <c r="D479" i="20"/>
  <c r="AB469" i="39"/>
  <c r="C480" i="20"/>
  <c r="D480" i="20"/>
  <c r="C481" i="20"/>
  <c r="D481" i="20"/>
  <c r="C482" i="20"/>
  <c r="D482" i="20"/>
  <c r="AB472" i="39"/>
  <c r="C483" i="20"/>
  <c r="D483" i="20"/>
  <c r="AB473" i="39"/>
  <c r="C484" i="20"/>
  <c r="D484" i="20"/>
  <c r="C485" i="20"/>
  <c r="D485" i="20"/>
  <c r="AB475" i="39"/>
  <c r="C486" i="20"/>
  <c r="D486" i="20"/>
  <c r="AB476" i="39"/>
  <c r="C487" i="20"/>
  <c r="D487" i="20"/>
  <c r="AB477" i="39"/>
  <c r="C488" i="20"/>
  <c r="D488" i="20"/>
  <c r="AB478" i="39"/>
  <c r="C489" i="20"/>
  <c r="D489" i="20"/>
  <c r="C490" i="20"/>
  <c r="D490" i="20"/>
  <c r="C491" i="20"/>
  <c r="D491" i="20"/>
  <c r="C492" i="20"/>
  <c r="D492" i="20"/>
  <c r="AB482" i="39"/>
  <c r="C493" i="20"/>
  <c r="D493" i="20"/>
  <c r="C494" i="20"/>
  <c r="D494" i="20"/>
  <c r="AB484" i="39"/>
  <c r="C495" i="20"/>
  <c r="D495" i="20"/>
  <c r="AB485" i="39"/>
  <c r="C496" i="20"/>
  <c r="D496" i="20"/>
  <c r="AB486" i="39"/>
  <c r="C497" i="20"/>
  <c r="D497" i="20"/>
  <c r="AB487" i="39"/>
  <c r="C498" i="20"/>
  <c r="D498" i="20"/>
  <c r="C499" i="20"/>
  <c r="D499" i="20"/>
  <c r="C500" i="20"/>
  <c r="D500" i="20"/>
  <c r="AB490" i="39"/>
  <c r="C501" i="20"/>
  <c r="D501" i="20"/>
  <c r="C502" i="20"/>
  <c r="D502" i="20"/>
  <c r="C503" i="20"/>
  <c r="D503" i="20"/>
  <c r="C504" i="20"/>
  <c r="D504" i="20"/>
  <c r="C505" i="20"/>
  <c r="D505" i="20"/>
  <c r="C506" i="20"/>
  <c r="D506" i="20"/>
  <c r="C507" i="20"/>
  <c r="D507" i="20"/>
  <c r="AB497" i="39"/>
  <c r="C508" i="20"/>
  <c r="D508" i="20"/>
  <c r="AB498" i="39"/>
  <c r="C509" i="20"/>
  <c r="D509" i="20"/>
  <c r="C510" i="20"/>
  <c r="D510" i="20"/>
  <c r="AB500" i="39"/>
  <c r="C511" i="20"/>
  <c r="D511" i="20"/>
  <c r="C512" i="20"/>
  <c r="D512" i="20"/>
  <c r="AB502" i="39"/>
  <c r="C513" i="20"/>
  <c r="D513" i="20"/>
  <c r="C514" i="20"/>
  <c r="D514" i="20"/>
  <c r="AB504" i="39"/>
  <c r="C515" i="20"/>
  <c r="D515" i="20"/>
  <c r="AC45" i="40"/>
  <c r="C516" i="20"/>
  <c r="D516" i="20"/>
  <c r="AB506" i="39"/>
  <c r="C517" i="20"/>
  <c r="D517" i="20"/>
  <c r="AB507" i="39"/>
  <c r="C518" i="20"/>
  <c r="D518" i="20"/>
  <c r="AB508" i="39"/>
  <c r="C519" i="20"/>
  <c r="D519" i="20"/>
  <c r="C520" i="20"/>
  <c r="D520" i="20"/>
  <c r="AB510" i="39"/>
  <c r="C521" i="20"/>
  <c r="D521" i="20"/>
  <c r="C522" i="20"/>
  <c r="D522" i="20"/>
  <c r="AB512" i="39"/>
  <c r="C523" i="20"/>
  <c r="D523" i="20"/>
  <c r="AC53" i="40"/>
  <c r="C524" i="20"/>
  <c r="D524" i="20"/>
  <c r="AB514" i="39"/>
  <c r="C525" i="20"/>
  <c r="D525" i="20"/>
  <c r="C527" i="20"/>
  <c r="D527" i="20"/>
  <c r="C528" i="20"/>
  <c r="D528" i="20"/>
  <c r="C529" i="20"/>
  <c r="D529" i="20"/>
  <c r="AB519" i="39"/>
  <c r="C530" i="20"/>
  <c r="D530" i="20"/>
  <c r="C531" i="20"/>
  <c r="D531" i="20"/>
  <c r="C532" i="20"/>
  <c r="D532" i="20"/>
  <c r="C533" i="20"/>
  <c r="D533" i="20"/>
  <c r="AB523" i="39"/>
  <c r="C534" i="20"/>
  <c r="D534" i="20"/>
  <c r="C535" i="20"/>
  <c r="D535" i="20"/>
  <c r="AB525" i="39"/>
  <c r="C536" i="20"/>
  <c r="D536" i="20"/>
  <c r="C537" i="20"/>
  <c r="D537" i="20"/>
  <c r="C538" i="20"/>
  <c r="D538" i="20"/>
  <c r="C539" i="20"/>
  <c r="D539" i="20"/>
  <c r="AB529" i="39"/>
  <c r="C540" i="20"/>
  <c r="D540" i="20"/>
  <c r="AB530" i="39"/>
  <c r="C541" i="20"/>
  <c r="D541" i="20"/>
  <c r="C542" i="20"/>
  <c r="D542" i="20"/>
  <c r="C543" i="20"/>
  <c r="D543" i="20"/>
  <c r="C544" i="20"/>
  <c r="D544" i="20"/>
  <c r="AB534" i="39"/>
  <c r="C545" i="20"/>
  <c r="D545" i="20"/>
  <c r="C546" i="20"/>
  <c r="D546" i="20"/>
  <c r="AB536" i="39"/>
  <c r="C547" i="20"/>
  <c r="D547" i="20"/>
  <c r="AB537" i="39"/>
  <c r="C548" i="20"/>
  <c r="D548" i="20"/>
  <c r="C549" i="20"/>
  <c r="D549" i="20"/>
  <c r="C550" i="20"/>
  <c r="D550" i="20"/>
  <c r="AB540" i="39"/>
  <c r="C551" i="20"/>
  <c r="D551" i="20"/>
  <c r="AB541" i="39"/>
  <c r="C552" i="20"/>
  <c r="D552" i="20"/>
  <c r="AB542" i="39"/>
  <c r="C553" i="20"/>
  <c r="D553" i="20"/>
  <c r="C554" i="20"/>
  <c r="D554" i="20"/>
  <c r="AB544" i="39"/>
  <c r="C555" i="20"/>
  <c r="D555" i="20"/>
  <c r="C556" i="20"/>
  <c r="D556" i="20"/>
  <c r="AB546" i="39"/>
  <c r="C557" i="20"/>
  <c r="D557" i="20"/>
  <c r="AB547" i="39"/>
  <c r="C558" i="20"/>
  <c r="D558" i="20"/>
  <c r="AB548" i="39"/>
  <c r="C559" i="20"/>
  <c r="D559" i="20"/>
  <c r="C560" i="20"/>
  <c r="D560" i="20"/>
  <c r="AB550" i="39"/>
  <c r="C561" i="20"/>
  <c r="D561" i="20"/>
  <c r="C562" i="20"/>
  <c r="D562" i="20"/>
  <c r="AB552" i="39"/>
  <c r="C563" i="20"/>
  <c r="D563" i="20"/>
  <c r="C564" i="20"/>
  <c r="D564" i="20"/>
  <c r="C565" i="20"/>
  <c r="D565" i="20"/>
  <c r="C566" i="20"/>
  <c r="D566" i="20"/>
  <c r="AB556" i="39"/>
  <c r="C567" i="20"/>
  <c r="D567" i="20"/>
  <c r="C568" i="20"/>
  <c r="D568" i="20"/>
  <c r="AB558" i="39"/>
  <c r="C569" i="20"/>
  <c r="D569" i="20"/>
  <c r="C570" i="20"/>
  <c r="D570" i="20"/>
  <c r="C571" i="20"/>
  <c r="D571" i="20"/>
  <c r="AB561" i="39"/>
  <c r="C572" i="20"/>
  <c r="D572" i="20"/>
  <c r="C573" i="20"/>
  <c r="D573" i="20"/>
  <c r="AB563" i="39"/>
  <c r="C574" i="20"/>
  <c r="D574" i="20"/>
  <c r="C575" i="20"/>
  <c r="D575" i="20"/>
  <c r="AB565" i="39"/>
  <c r="C576" i="20"/>
  <c r="D576" i="20"/>
  <c r="C577" i="20"/>
  <c r="D577" i="20"/>
  <c r="C578" i="20"/>
  <c r="D578" i="20"/>
  <c r="C579" i="20"/>
  <c r="D579" i="20"/>
  <c r="AB569" i="39"/>
  <c r="C580" i="20"/>
  <c r="D580" i="20"/>
  <c r="AB570" i="39"/>
  <c r="C581" i="20"/>
  <c r="D581" i="20"/>
  <c r="C582" i="20"/>
  <c r="D582" i="20"/>
  <c r="C583" i="20"/>
  <c r="D583" i="20"/>
  <c r="C584" i="20"/>
  <c r="D584" i="20"/>
  <c r="AB574" i="39"/>
  <c r="C585" i="20"/>
  <c r="D585" i="20"/>
  <c r="C586" i="20"/>
  <c r="D586" i="20"/>
  <c r="C587" i="20"/>
  <c r="D587" i="20"/>
  <c r="C588" i="20"/>
  <c r="D588" i="20"/>
  <c r="C589" i="20"/>
  <c r="D589" i="20"/>
  <c r="C590" i="20"/>
  <c r="D590" i="20"/>
  <c r="C591" i="20"/>
  <c r="D591" i="20"/>
  <c r="AB581" i="39"/>
  <c r="C592" i="20"/>
  <c r="D592" i="20"/>
  <c r="C593" i="20"/>
  <c r="D593" i="20"/>
  <c r="C594" i="20"/>
  <c r="D594" i="20"/>
  <c r="C595" i="20"/>
  <c r="D595" i="20"/>
  <c r="C596" i="20"/>
  <c r="D596" i="20"/>
  <c r="C597" i="20"/>
  <c r="D597" i="20"/>
  <c r="AB587" i="39"/>
  <c r="C598" i="20"/>
  <c r="D598" i="20"/>
  <c r="C599" i="20"/>
  <c r="D599" i="20"/>
  <c r="C600" i="20"/>
  <c r="D600" i="20"/>
  <c r="C601" i="20"/>
  <c r="D601" i="20"/>
  <c r="AB591" i="39"/>
  <c r="C602" i="20"/>
  <c r="D602" i="20"/>
  <c r="C603" i="20"/>
  <c r="D603" i="20"/>
  <c r="AB593" i="39"/>
  <c r="C604" i="20"/>
  <c r="D604" i="20"/>
  <c r="C605" i="20"/>
  <c r="D605" i="20"/>
  <c r="C606" i="20"/>
  <c r="D606" i="20"/>
  <c r="C607" i="20"/>
  <c r="D607" i="20"/>
  <c r="AB597" i="39"/>
  <c r="C608" i="20"/>
  <c r="D608" i="20"/>
  <c r="C609" i="20"/>
  <c r="D609" i="20"/>
  <c r="AB599" i="39"/>
  <c r="C610" i="20"/>
  <c r="D610" i="20"/>
  <c r="C611" i="20"/>
  <c r="D611" i="20"/>
  <c r="AB601" i="39"/>
  <c r="C612" i="20"/>
  <c r="D612" i="20"/>
  <c r="C613" i="20"/>
  <c r="D613" i="20"/>
  <c r="AB603" i="39"/>
  <c r="C614" i="20"/>
  <c r="D614" i="20"/>
  <c r="C615" i="20"/>
  <c r="D615" i="20"/>
  <c r="AB605" i="39"/>
  <c r="C616" i="20"/>
  <c r="D616" i="20"/>
  <c r="C617" i="20"/>
  <c r="D617" i="20"/>
  <c r="AB607" i="39"/>
  <c r="C618" i="20"/>
  <c r="D618" i="20"/>
  <c r="C619" i="20"/>
  <c r="D619" i="20"/>
  <c r="AC65" i="40"/>
  <c r="C620" i="20"/>
  <c r="D620" i="20"/>
  <c r="C621" i="20"/>
  <c r="D621" i="20"/>
  <c r="AC67" i="40"/>
  <c r="C622" i="20"/>
  <c r="D622" i="20"/>
  <c r="AB612" i="39"/>
  <c r="C623" i="20"/>
  <c r="D623" i="20"/>
  <c r="AC69" i="40"/>
  <c r="C624" i="20"/>
  <c r="D624" i="20"/>
  <c r="AC70" i="40"/>
  <c r="C625" i="20"/>
  <c r="D625" i="20"/>
  <c r="C627" i="20"/>
  <c r="D627" i="20"/>
  <c r="C628" i="20"/>
  <c r="D628" i="20"/>
  <c r="AB618" i="39"/>
  <c r="C629" i="20"/>
  <c r="D629" i="20"/>
  <c r="C630" i="20"/>
  <c r="D630" i="20"/>
  <c r="C631" i="20"/>
  <c r="D631" i="20"/>
  <c r="AB621" i="39"/>
  <c r="C632" i="20"/>
  <c r="D632" i="20"/>
  <c r="C633" i="20"/>
  <c r="D633" i="20"/>
  <c r="AB623" i="39"/>
  <c r="C634" i="20"/>
  <c r="D634" i="20"/>
  <c r="C635" i="20"/>
  <c r="D635" i="20"/>
  <c r="AB625" i="39"/>
  <c r="C636" i="20"/>
  <c r="D636" i="20"/>
  <c r="C637" i="20"/>
  <c r="D637" i="20"/>
  <c r="AB627" i="39"/>
  <c r="C638" i="20"/>
  <c r="D638" i="20"/>
  <c r="AB628" i="39"/>
  <c r="C639" i="20"/>
  <c r="D639" i="20"/>
  <c r="AB629" i="39"/>
  <c r="C640" i="20"/>
  <c r="D640" i="20"/>
  <c r="C641" i="20"/>
  <c r="D641" i="20"/>
  <c r="C642" i="20"/>
  <c r="D642" i="20"/>
  <c r="AB632" i="39"/>
  <c r="C643" i="20"/>
  <c r="D643" i="20"/>
  <c r="C644" i="20"/>
  <c r="D644" i="20"/>
  <c r="C645" i="20"/>
  <c r="D645" i="20"/>
  <c r="C646" i="20"/>
  <c r="D646" i="20"/>
  <c r="AB636" i="39"/>
  <c r="C647" i="20"/>
  <c r="D647" i="20"/>
  <c r="AB637" i="39"/>
  <c r="C648" i="20"/>
  <c r="D648" i="20"/>
  <c r="C649" i="20"/>
  <c r="D649" i="20"/>
  <c r="C650" i="20"/>
  <c r="D650" i="20"/>
  <c r="AB640" i="39"/>
  <c r="C651" i="20"/>
  <c r="D651" i="20"/>
  <c r="C652" i="20"/>
  <c r="D652" i="20"/>
  <c r="AB642" i="39"/>
  <c r="C653" i="20"/>
  <c r="D653" i="20"/>
  <c r="AB643" i="39"/>
  <c r="C654" i="20"/>
  <c r="D654" i="20"/>
  <c r="C655" i="20"/>
  <c r="D655" i="20"/>
  <c r="AB645" i="39"/>
  <c r="C656" i="20"/>
  <c r="D656" i="20"/>
  <c r="C657" i="20"/>
  <c r="D657" i="20"/>
  <c r="AB647" i="39"/>
  <c r="C658" i="20"/>
  <c r="D658" i="20"/>
  <c r="C659" i="20"/>
  <c r="D659" i="20"/>
  <c r="AB649" i="39"/>
  <c r="C660" i="20"/>
  <c r="D660" i="20"/>
  <c r="C661" i="20"/>
  <c r="D661" i="20"/>
  <c r="AB651" i="39"/>
  <c r="C662" i="20"/>
  <c r="D662" i="20"/>
  <c r="AB652" i="39"/>
  <c r="C663" i="20"/>
  <c r="D663" i="20"/>
  <c r="C664" i="20"/>
  <c r="D664" i="20"/>
  <c r="AB654" i="39"/>
  <c r="C665" i="20"/>
  <c r="D665" i="20"/>
  <c r="C666" i="20"/>
  <c r="D666" i="20"/>
  <c r="C667" i="20"/>
  <c r="D667" i="20"/>
  <c r="C668" i="20"/>
  <c r="D668" i="20"/>
  <c r="C669" i="20"/>
  <c r="D669" i="20"/>
  <c r="AB659" i="39"/>
  <c r="C670" i="20"/>
  <c r="D670" i="20"/>
  <c r="AB660" i="39"/>
  <c r="C671" i="20"/>
  <c r="D671" i="20"/>
  <c r="C672" i="20"/>
  <c r="D672" i="20"/>
  <c r="AB662" i="39"/>
  <c r="C673" i="20"/>
  <c r="D673" i="20"/>
  <c r="AB663" i="39"/>
  <c r="C674" i="20"/>
  <c r="D674" i="20"/>
  <c r="C675" i="20"/>
  <c r="D675" i="20"/>
  <c r="AB665" i="39"/>
  <c r="C676" i="20"/>
  <c r="D676" i="20"/>
  <c r="AB666" i="39"/>
  <c r="C677" i="20"/>
  <c r="D677" i="20"/>
  <c r="C678" i="20"/>
  <c r="D678" i="20"/>
  <c r="C679" i="20"/>
  <c r="D679" i="20"/>
  <c r="C680" i="20"/>
  <c r="D680" i="20"/>
  <c r="C681" i="20"/>
  <c r="D681" i="20"/>
  <c r="C682" i="20"/>
  <c r="D682" i="20"/>
  <c r="C683" i="20"/>
  <c r="D683" i="20"/>
  <c r="C684" i="20"/>
  <c r="D684" i="20"/>
  <c r="C685" i="20"/>
  <c r="D685" i="20"/>
  <c r="C686" i="20"/>
  <c r="D686" i="20"/>
  <c r="AB676" i="39"/>
  <c r="C687" i="20"/>
  <c r="D687" i="20"/>
  <c r="C688" i="20"/>
  <c r="D688" i="20"/>
  <c r="AB678" i="39"/>
  <c r="C689" i="20"/>
  <c r="D689" i="20"/>
  <c r="C690" i="20"/>
  <c r="D690" i="20"/>
  <c r="C691" i="20"/>
  <c r="D691" i="20"/>
  <c r="C692" i="20"/>
  <c r="D692" i="20"/>
  <c r="AB682" i="39"/>
  <c r="C693" i="20"/>
  <c r="D693" i="20"/>
  <c r="C694" i="20"/>
  <c r="D694" i="20"/>
  <c r="AB684" i="39"/>
  <c r="C695" i="20"/>
  <c r="D695" i="20"/>
  <c r="C696" i="20"/>
  <c r="D696" i="20"/>
  <c r="AB686" i="39"/>
  <c r="C697" i="20"/>
  <c r="D697" i="20"/>
  <c r="C698" i="20"/>
  <c r="D698" i="20"/>
  <c r="AB688" i="39"/>
  <c r="C699" i="20"/>
  <c r="D699" i="20"/>
  <c r="C700" i="20"/>
  <c r="D700" i="20"/>
  <c r="AB690" i="39"/>
  <c r="C701" i="20"/>
  <c r="D701" i="20"/>
  <c r="AB691" i="39"/>
  <c r="C702" i="20"/>
  <c r="D702" i="20"/>
  <c r="C703" i="20"/>
  <c r="D703" i="20"/>
  <c r="C704" i="20"/>
  <c r="D704" i="20"/>
  <c r="C705" i="20"/>
  <c r="D705" i="20"/>
  <c r="C706" i="20"/>
  <c r="D706" i="20"/>
  <c r="C707" i="20"/>
  <c r="D707" i="20"/>
  <c r="C709" i="20"/>
  <c r="D709" i="20"/>
  <c r="AB699" i="39"/>
  <c r="C710" i="20"/>
  <c r="D710" i="20"/>
  <c r="C711" i="20"/>
  <c r="D711" i="20"/>
  <c r="AB701" i="39"/>
  <c r="C712" i="20"/>
  <c r="D712" i="20"/>
  <c r="C713" i="20"/>
  <c r="D713" i="20"/>
  <c r="AC75" i="40"/>
  <c r="C714" i="20"/>
  <c r="D714" i="20"/>
  <c r="C715" i="20"/>
  <c r="D715" i="20"/>
  <c r="AC77" i="40"/>
  <c r="C716" i="20"/>
  <c r="D716" i="20"/>
  <c r="C717" i="20"/>
  <c r="D717" i="20"/>
  <c r="AB707" i="39"/>
  <c r="C718" i="20"/>
  <c r="D718" i="20"/>
  <c r="AC80" i="40"/>
  <c r="C719" i="20"/>
  <c r="D719" i="20"/>
  <c r="C720" i="20"/>
  <c r="D720" i="20"/>
  <c r="AB710" i="39"/>
  <c r="C721" i="20"/>
  <c r="D721" i="20"/>
  <c r="C722" i="20"/>
  <c r="D722" i="20"/>
  <c r="AB712" i="39"/>
  <c r="C723" i="20"/>
  <c r="D723" i="20"/>
  <c r="C724" i="20"/>
  <c r="D724" i="20"/>
  <c r="AC86" i="40"/>
  <c r="AB714" i="39"/>
  <c r="C725" i="20"/>
  <c r="D725" i="20"/>
  <c r="C730" i="20"/>
  <c r="D730" i="20"/>
  <c r="AC92" i="40"/>
  <c r="C731" i="20"/>
  <c r="D731" i="20"/>
  <c r="C732" i="20"/>
  <c r="D732" i="20"/>
  <c r="AB722" i="39"/>
  <c r="C733" i="20"/>
  <c r="D733" i="20"/>
  <c r="C734" i="20"/>
  <c r="D734" i="20"/>
  <c r="C735" i="20"/>
  <c r="D735" i="20"/>
  <c r="AB725" i="39"/>
  <c r="C736" i="20"/>
  <c r="D736" i="20"/>
  <c r="C737" i="20"/>
  <c r="D737" i="20"/>
  <c r="AB727" i="39"/>
  <c r="C738" i="20"/>
  <c r="D738" i="20"/>
  <c r="C739" i="20"/>
  <c r="D739" i="20"/>
  <c r="C740" i="20"/>
  <c r="D740" i="20"/>
  <c r="AB730" i="39"/>
  <c r="C741" i="20"/>
  <c r="D741" i="20"/>
  <c r="AB731" i="39"/>
  <c r="C742" i="20"/>
  <c r="D742" i="20"/>
  <c r="C743" i="20"/>
  <c r="D743" i="20"/>
  <c r="C744" i="20"/>
  <c r="D744" i="20"/>
  <c r="C745" i="20"/>
  <c r="D745" i="20"/>
  <c r="AB735" i="39"/>
  <c r="C746" i="20"/>
  <c r="D746" i="20"/>
  <c r="AB736" i="39"/>
  <c r="C747" i="20"/>
  <c r="D747" i="20"/>
  <c r="C748" i="20"/>
  <c r="D748" i="20"/>
  <c r="AB738" i="39"/>
  <c r="C749" i="20"/>
  <c r="D749" i="20"/>
  <c r="AB739" i="39"/>
  <c r="C750" i="20"/>
  <c r="D750" i="20"/>
  <c r="C751" i="20"/>
  <c r="D751" i="20"/>
  <c r="AB741" i="39"/>
  <c r="C752" i="20"/>
  <c r="D752" i="20"/>
  <c r="AB742" i="39"/>
  <c r="C753" i="20"/>
  <c r="D753" i="20"/>
  <c r="AB743" i="39"/>
  <c r="C754" i="20"/>
  <c r="D754" i="20"/>
  <c r="C755" i="20"/>
  <c r="D755" i="20"/>
  <c r="AB745" i="39"/>
  <c r="C756" i="20"/>
  <c r="D756" i="20"/>
  <c r="C757" i="20"/>
  <c r="D757" i="20"/>
  <c r="AB747" i="39"/>
  <c r="C758" i="20"/>
  <c r="D758" i="20"/>
  <c r="C759" i="20"/>
  <c r="D759" i="20"/>
  <c r="AB749" i="39"/>
  <c r="C760" i="20"/>
  <c r="D760" i="20"/>
  <c r="C761" i="20"/>
  <c r="D761" i="20"/>
  <c r="AB751" i="39"/>
  <c r="C762" i="20"/>
  <c r="D762" i="20"/>
  <c r="C763" i="20"/>
  <c r="D763" i="20"/>
  <c r="C764" i="20"/>
  <c r="D764" i="20"/>
  <c r="C765" i="20"/>
  <c r="D765" i="20"/>
  <c r="C766" i="20"/>
  <c r="D766" i="20"/>
  <c r="AB756" i="39"/>
  <c r="C767" i="20"/>
  <c r="D767" i="20"/>
  <c r="C768" i="20"/>
  <c r="D768" i="20"/>
  <c r="C769" i="20"/>
  <c r="D769" i="20"/>
  <c r="AB759" i="39"/>
  <c r="C770" i="20"/>
  <c r="D770" i="20"/>
  <c r="C771" i="20"/>
  <c r="D771" i="20"/>
  <c r="C772" i="20"/>
  <c r="D772" i="20"/>
  <c r="C773" i="20"/>
  <c r="D773" i="20"/>
  <c r="C774" i="20"/>
  <c r="D774" i="20"/>
  <c r="C775" i="20"/>
  <c r="D775" i="20"/>
  <c r="C776" i="20"/>
  <c r="D776" i="20"/>
  <c r="C777" i="20"/>
  <c r="D777" i="20"/>
  <c r="C778" i="20"/>
  <c r="D778" i="20"/>
  <c r="C779" i="20"/>
  <c r="D779" i="20"/>
  <c r="C780" i="20"/>
  <c r="D780" i="20"/>
  <c r="C781" i="20"/>
  <c r="D781" i="20"/>
  <c r="C782" i="20"/>
  <c r="D782" i="20"/>
  <c r="C783" i="20"/>
  <c r="D783" i="20"/>
  <c r="AB773" i="39"/>
  <c r="C784" i="20"/>
  <c r="D784" i="20"/>
  <c r="AB774" i="39"/>
  <c r="C785" i="20"/>
  <c r="D785" i="20"/>
  <c r="AB775" i="39"/>
  <c r="C786" i="20"/>
  <c r="D786" i="20"/>
  <c r="AB776" i="39"/>
  <c r="C787" i="20"/>
  <c r="D787" i="20"/>
  <c r="C788" i="20"/>
  <c r="D788" i="20"/>
  <c r="AB778" i="39"/>
  <c r="C789" i="20"/>
  <c r="D789" i="20"/>
  <c r="C790" i="20"/>
  <c r="D790" i="20"/>
  <c r="AB780" i="39"/>
  <c r="C791" i="20"/>
  <c r="D791" i="20"/>
  <c r="C792" i="20"/>
  <c r="D792" i="20"/>
  <c r="C793" i="20"/>
  <c r="D793" i="20"/>
  <c r="C794" i="20"/>
  <c r="D794" i="20"/>
  <c r="C795" i="20"/>
  <c r="D795" i="20"/>
  <c r="C796" i="20"/>
  <c r="D796" i="20"/>
  <c r="AB786" i="39"/>
  <c r="C797" i="20"/>
  <c r="D797" i="20"/>
  <c r="AB787" i="39"/>
  <c r="C798" i="20"/>
  <c r="D798" i="20"/>
  <c r="C799" i="20"/>
  <c r="D799" i="20"/>
  <c r="AB789" i="39"/>
  <c r="C800" i="20"/>
  <c r="D800" i="20"/>
  <c r="C801" i="20"/>
  <c r="D801" i="20"/>
  <c r="C802" i="20"/>
  <c r="D802" i="20"/>
  <c r="AB792" i="39"/>
  <c r="C803" i="20"/>
  <c r="D803" i="20"/>
  <c r="C804" i="20"/>
  <c r="D804" i="20"/>
  <c r="C805" i="20"/>
  <c r="D805" i="20"/>
  <c r="C806" i="20"/>
  <c r="D806" i="20"/>
  <c r="C807" i="20"/>
  <c r="D807" i="20"/>
  <c r="C808" i="20"/>
  <c r="D808" i="20"/>
  <c r="C809" i="20"/>
  <c r="D809" i="20"/>
  <c r="C810" i="20"/>
  <c r="D810" i="20"/>
  <c r="C811" i="20"/>
  <c r="D811" i="20"/>
  <c r="AB801" i="39"/>
  <c r="C812" i="20"/>
  <c r="D812" i="20"/>
  <c r="C813" i="20"/>
  <c r="D813" i="20"/>
  <c r="C814" i="20"/>
  <c r="D814" i="20"/>
  <c r="C815" i="20"/>
  <c r="D815" i="20"/>
  <c r="AB805" i="39"/>
  <c r="C816" i="20"/>
  <c r="D816" i="20"/>
  <c r="AC94" i="40"/>
  <c r="C817" i="20"/>
  <c r="D817" i="20"/>
  <c r="C818" i="20"/>
  <c r="D818" i="20"/>
  <c r="C819" i="20"/>
  <c r="D819" i="20"/>
  <c r="AB809" i="39"/>
  <c r="C820" i="20"/>
  <c r="D820" i="20"/>
  <c r="AB810" i="39"/>
  <c r="C821" i="20"/>
  <c r="D821" i="20"/>
  <c r="C822" i="20"/>
  <c r="D822" i="20"/>
  <c r="AC100" i="40"/>
  <c r="C823" i="20"/>
  <c r="D823" i="20"/>
  <c r="C824" i="20"/>
  <c r="D824" i="20"/>
  <c r="AC102" i="40"/>
  <c r="C825" i="20"/>
  <c r="D825" i="20"/>
  <c r="C826" i="20"/>
  <c r="D826" i="20"/>
  <c r="C827" i="20"/>
  <c r="D827" i="20"/>
  <c r="C828" i="20"/>
  <c r="D828" i="20"/>
  <c r="AB818" i="39"/>
  <c r="C830" i="20"/>
  <c r="D830" i="20"/>
  <c r="AC108" i="40"/>
  <c r="C831" i="20"/>
  <c r="D831" i="20"/>
  <c r="AB821" i="39"/>
  <c r="C832" i="20"/>
  <c r="D832" i="20"/>
  <c r="AB822" i="39"/>
  <c r="C833" i="20"/>
  <c r="D833" i="20"/>
  <c r="AB823" i="39"/>
  <c r="C834" i="20"/>
  <c r="D834" i="20"/>
  <c r="AB824" i="39"/>
  <c r="C835" i="20"/>
  <c r="D835" i="20"/>
  <c r="C836" i="20"/>
  <c r="D836" i="20"/>
  <c r="AB826" i="39"/>
  <c r="C837" i="20"/>
  <c r="D837" i="20"/>
  <c r="AB827" i="39"/>
  <c r="C838" i="20"/>
  <c r="D838" i="20"/>
  <c r="AB828" i="39"/>
  <c r="C839" i="20"/>
  <c r="D839" i="20"/>
  <c r="AB829" i="39"/>
  <c r="C840" i="20"/>
  <c r="D840" i="20"/>
  <c r="AB830" i="39"/>
  <c r="C841" i="20"/>
  <c r="D841" i="20"/>
  <c r="AB831" i="39"/>
  <c r="C842" i="20"/>
  <c r="D842" i="20"/>
  <c r="AB832" i="39"/>
  <c r="C843" i="20"/>
  <c r="D843" i="20"/>
  <c r="AB833" i="39"/>
  <c r="C844" i="20"/>
  <c r="D844" i="20"/>
  <c r="C845" i="20"/>
  <c r="D845" i="20"/>
  <c r="AB835" i="39"/>
  <c r="C846" i="20"/>
  <c r="D846" i="20"/>
  <c r="AB836" i="39"/>
  <c r="C847" i="20"/>
  <c r="D847" i="20"/>
  <c r="AB837" i="39"/>
  <c r="C848" i="20"/>
  <c r="D848" i="20"/>
  <c r="C849" i="20"/>
  <c r="D849" i="20"/>
  <c r="AB839" i="39"/>
  <c r="C850" i="20"/>
  <c r="D850" i="20"/>
  <c r="C851" i="20"/>
  <c r="D851" i="20"/>
  <c r="AB841" i="39"/>
  <c r="C852" i="20"/>
  <c r="D852" i="20"/>
  <c r="C853" i="20"/>
  <c r="D853" i="20"/>
  <c r="C854" i="20"/>
  <c r="D854" i="20"/>
  <c r="AB844" i="39"/>
  <c r="C855" i="20"/>
  <c r="D855" i="20"/>
  <c r="AB845" i="39"/>
  <c r="C856" i="20"/>
  <c r="D856" i="20"/>
  <c r="AB846" i="39"/>
  <c r="C857" i="20"/>
  <c r="D857" i="20"/>
  <c r="AB847" i="39"/>
  <c r="C858" i="20"/>
  <c r="D858" i="20"/>
  <c r="C859" i="20"/>
  <c r="D859" i="20"/>
  <c r="C860" i="20"/>
  <c r="D860" i="20"/>
  <c r="C861" i="20"/>
  <c r="D861" i="20"/>
  <c r="AB851" i="39"/>
  <c r="C862" i="20"/>
  <c r="D862" i="20"/>
  <c r="AB852" i="39"/>
  <c r="C863" i="20"/>
  <c r="D863" i="20"/>
  <c r="AB853" i="39"/>
  <c r="C864" i="20"/>
  <c r="D864" i="20"/>
  <c r="C865" i="20"/>
  <c r="D865" i="20"/>
  <c r="AB855" i="39"/>
  <c r="C866" i="20"/>
  <c r="D866" i="20"/>
  <c r="C867" i="20"/>
  <c r="D867" i="20"/>
  <c r="AB857" i="39"/>
  <c r="C868" i="20"/>
  <c r="D868" i="20"/>
  <c r="C869" i="20"/>
  <c r="D869" i="20"/>
  <c r="AB859" i="39"/>
  <c r="C870" i="20"/>
  <c r="D870" i="20"/>
  <c r="C871" i="20"/>
  <c r="D871" i="20"/>
  <c r="AB861" i="39"/>
  <c r="C872" i="20"/>
  <c r="D872" i="20"/>
  <c r="AB862" i="39"/>
  <c r="C873" i="20"/>
  <c r="D873" i="20"/>
  <c r="C874" i="20"/>
  <c r="D874" i="20"/>
  <c r="AB864" i="39"/>
  <c r="C875" i="20"/>
  <c r="D875" i="20"/>
  <c r="AB865" i="39"/>
  <c r="C876" i="20"/>
  <c r="D876" i="20"/>
  <c r="C877" i="20"/>
  <c r="D877" i="20"/>
  <c r="AB867" i="39"/>
  <c r="C878" i="20"/>
  <c r="D878" i="20"/>
  <c r="C879" i="20"/>
  <c r="D879" i="20"/>
  <c r="AB869" i="39"/>
  <c r="C880" i="20"/>
  <c r="D880" i="20"/>
  <c r="AB870" i="39"/>
  <c r="C881" i="20"/>
  <c r="D881" i="20"/>
  <c r="AB871" i="39"/>
  <c r="C882" i="20"/>
  <c r="D882" i="20"/>
  <c r="AB872" i="39"/>
  <c r="C883" i="20"/>
  <c r="D883" i="20"/>
  <c r="AB873" i="39"/>
  <c r="C884" i="20"/>
  <c r="D884" i="20"/>
  <c r="C885" i="20"/>
  <c r="D885" i="20"/>
  <c r="AB875" i="39"/>
  <c r="C886" i="20"/>
  <c r="D886" i="20"/>
  <c r="AB876" i="39"/>
  <c r="C887" i="20"/>
  <c r="D887" i="20"/>
  <c r="AB877" i="39"/>
  <c r="C888" i="20"/>
  <c r="D888" i="20"/>
  <c r="C889" i="20"/>
  <c r="D889" i="20"/>
  <c r="AB879" i="39"/>
  <c r="C890" i="20"/>
  <c r="D890" i="20"/>
  <c r="AB880" i="39"/>
  <c r="C891" i="20"/>
  <c r="D891" i="20"/>
  <c r="AB881" i="39"/>
  <c r="C892" i="20"/>
  <c r="D892" i="20"/>
  <c r="C893" i="20"/>
  <c r="D893" i="20"/>
  <c r="AB883" i="39"/>
  <c r="C894" i="20"/>
  <c r="D894" i="20"/>
  <c r="C895" i="20"/>
  <c r="D895" i="20"/>
  <c r="AB885" i="39"/>
  <c r="C896" i="20"/>
  <c r="D896" i="20"/>
  <c r="C897" i="20"/>
  <c r="D897" i="20"/>
  <c r="AB887" i="39"/>
  <c r="C898" i="20"/>
  <c r="D898" i="20"/>
  <c r="AB888" i="39"/>
  <c r="C899" i="20"/>
  <c r="D899" i="20"/>
  <c r="C900" i="20"/>
  <c r="D900" i="20"/>
  <c r="AB890" i="39"/>
  <c r="C901" i="20"/>
  <c r="D901" i="20"/>
  <c r="C902" i="20"/>
  <c r="D902" i="20"/>
  <c r="C903" i="20"/>
  <c r="D903" i="20"/>
  <c r="C904" i="20"/>
  <c r="D904" i="20"/>
  <c r="AB894" i="39"/>
  <c r="C905" i="20"/>
  <c r="D905" i="20"/>
  <c r="C906" i="20"/>
  <c r="D906" i="20"/>
  <c r="AB896" i="39"/>
  <c r="C907" i="20"/>
  <c r="D907" i="20"/>
  <c r="C908" i="20"/>
  <c r="D908" i="20"/>
  <c r="C909" i="20"/>
  <c r="D909" i="20"/>
  <c r="AB899" i="39"/>
  <c r="C910" i="20"/>
  <c r="D910" i="20"/>
  <c r="AB900" i="39"/>
  <c r="C911" i="20"/>
  <c r="D911" i="20"/>
  <c r="AB901" i="39"/>
  <c r="C912" i="20"/>
  <c r="D912" i="20"/>
  <c r="C913" i="20"/>
  <c r="D913" i="20"/>
  <c r="AB903" i="39"/>
  <c r="C914" i="20"/>
  <c r="D914" i="20"/>
  <c r="AB904" i="39"/>
  <c r="C915" i="20"/>
  <c r="D915" i="20"/>
  <c r="AB905" i="39"/>
  <c r="AC109" i="40"/>
  <c r="C916" i="20"/>
  <c r="D916" i="20"/>
  <c r="C917" i="20"/>
  <c r="D917" i="20"/>
  <c r="AC111" i="40"/>
  <c r="C918" i="20"/>
  <c r="D918" i="20"/>
  <c r="AB908" i="39"/>
  <c r="C919" i="20"/>
  <c r="D919" i="20"/>
  <c r="AC113" i="40"/>
  <c r="C920" i="20"/>
  <c r="D920" i="20"/>
  <c r="AB910" i="39"/>
  <c r="C921" i="20"/>
  <c r="D921" i="20"/>
  <c r="AB911" i="39"/>
  <c r="C922" i="20"/>
  <c r="D922" i="20"/>
  <c r="AC116" i="40"/>
  <c r="C923" i="20"/>
  <c r="D923" i="20"/>
  <c r="AC117" i="40"/>
  <c r="C924" i="20"/>
  <c r="D924" i="20"/>
  <c r="AC118" i="40"/>
  <c r="C925" i="20"/>
  <c r="D925" i="20"/>
  <c r="AC119" i="40"/>
  <c r="C926" i="20"/>
  <c r="D926" i="20"/>
  <c r="AB916" i="39"/>
  <c r="C927" i="20"/>
  <c r="D927" i="20"/>
  <c r="AC121" i="40"/>
  <c r="C928" i="20"/>
  <c r="D928" i="20"/>
  <c r="AC122" i="40"/>
  <c r="C931" i="20"/>
  <c r="D931" i="20"/>
  <c r="AB921" i="39"/>
  <c r="C932" i="20"/>
  <c r="D932" i="20"/>
  <c r="C933" i="20"/>
  <c r="D933" i="20"/>
  <c r="AB923" i="39"/>
  <c r="C934" i="20"/>
  <c r="D934" i="20"/>
  <c r="AB924" i="39"/>
  <c r="C935" i="20"/>
  <c r="D935" i="20"/>
  <c r="C936" i="20"/>
  <c r="D936" i="20"/>
  <c r="AB926" i="39"/>
  <c r="C937" i="20"/>
  <c r="D937" i="20"/>
  <c r="AB927" i="39"/>
  <c r="C938" i="20"/>
  <c r="D938" i="20"/>
  <c r="AB928" i="39"/>
  <c r="C939" i="20"/>
  <c r="D939" i="20"/>
  <c r="AB929" i="39"/>
  <c r="C940" i="20"/>
  <c r="D940" i="20"/>
  <c r="AB930" i="39"/>
  <c r="C941" i="20"/>
  <c r="D941" i="20"/>
  <c r="C942" i="20"/>
  <c r="D942" i="20"/>
  <c r="AB932" i="39"/>
  <c r="C943" i="20"/>
  <c r="D943" i="20"/>
  <c r="C944" i="20"/>
  <c r="D944" i="20"/>
  <c r="AB934" i="39"/>
  <c r="C945" i="20"/>
  <c r="D945" i="20"/>
  <c r="AB935" i="39"/>
  <c r="C946" i="20"/>
  <c r="D946" i="20"/>
  <c r="C947" i="20"/>
  <c r="D947" i="20"/>
  <c r="AB937" i="39"/>
  <c r="C948" i="20"/>
  <c r="D948" i="20"/>
  <c r="AB938" i="39"/>
  <c r="C949" i="20"/>
  <c r="D949" i="20"/>
  <c r="AB939" i="39"/>
  <c r="C950" i="20"/>
  <c r="D950" i="20"/>
  <c r="AB940" i="39"/>
  <c r="C951" i="20"/>
  <c r="D951" i="20"/>
  <c r="AB941" i="39"/>
  <c r="C952" i="20"/>
  <c r="D952" i="20"/>
  <c r="C953" i="20"/>
  <c r="D953" i="20"/>
  <c r="AB943" i="39"/>
  <c r="C954" i="20"/>
  <c r="D954" i="20"/>
  <c r="AB944" i="39"/>
  <c r="C955" i="20"/>
  <c r="D955" i="20"/>
  <c r="AB945" i="39"/>
  <c r="C956" i="20"/>
  <c r="D956" i="20"/>
  <c r="C957" i="20"/>
  <c r="D957" i="20"/>
  <c r="C958" i="20"/>
  <c r="D958" i="20"/>
  <c r="C959" i="20"/>
  <c r="D959" i="20"/>
  <c r="AB949" i="39"/>
  <c r="C960" i="20"/>
  <c r="D960" i="20"/>
  <c r="AB950" i="39"/>
  <c r="C961" i="20"/>
  <c r="D961" i="20"/>
  <c r="AB951" i="39"/>
  <c r="C962" i="20"/>
  <c r="D962" i="20"/>
  <c r="AB952" i="39"/>
  <c r="C963" i="20"/>
  <c r="D963" i="20"/>
  <c r="AB953" i="39"/>
  <c r="C964" i="20"/>
  <c r="D964" i="20"/>
  <c r="AB954" i="39"/>
  <c r="C965" i="20"/>
  <c r="D965" i="20"/>
  <c r="C966" i="20"/>
  <c r="D966" i="20"/>
  <c r="AB956" i="39"/>
  <c r="C967" i="20"/>
  <c r="D967" i="20"/>
  <c r="C968" i="20"/>
  <c r="D968" i="20"/>
  <c r="AB958" i="39"/>
  <c r="C969" i="20"/>
  <c r="D969" i="20"/>
  <c r="AB959" i="39"/>
  <c r="C970" i="20"/>
  <c r="D970" i="20"/>
  <c r="C971" i="20"/>
  <c r="D971" i="20"/>
  <c r="AB961" i="39"/>
  <c r="C972" i="20"/>
  <c r="D972" i="20"/>
  <c r="AB962" i="39"/>
  <c r="C973" i="20"/>
  <c r="D973" i="20"/>
  <c r="C974" i="20"/>
  <c r="D974" i="20"/>
  <c r="AB964" i="39"/>
  <c r="C975" i="20"/>
  <c r="D975" i="20"/>
  <c r="AB965" i="39"/>
  <c r="C976" i="20"/>
  <c r="D976" i="20"/>
  <c r="C977" i="20"/>
  <c r="D977" i="20"/>
  <c r="AB967" i="39"/>
  <c r="C978" i="20"/>
  <c r="D978" i="20"/>
  <c r="AB968" i="39"/>
  <c r="C979" i="20"/>
  <c r="D979" i="20"/>
  <c r="C980" i="20"/>
  <c r="D980" i="20"/>
  <c r="AB970" i="39"/>
  <c r="C981" i="20"/>
  <c r="D981" i="20"/>
  <c r="AB971" i="39"/>
  <c r="C982" i="20"/>
  <c r="D982" i="20"/>
  <c r="AB972" i="39"/>
  <c r="C983" i="20"/>
  <c r="D983" i="20"/>
  <c r="AB973" i="39"/>
  <c r="C984" i="20"/>
  <c r="D984" i="20"/>
  <c r="AB974" i="39"/>
  <c r="C985" i="20"/>
  <c r="D985" i="20"/>
  <c r="C986" i="20"/>
  <c r="D986" i="20"/>
  <c r="C987" i="20"/>
  <c r="D987" i="20"/>
  <c r="AB977" i="39"/>
  <c r="C988" i="20"/>
  <c r="D988" i="20"/>
  <c r="AB978" i="39"/>
  <c r="C989" i="20"/>
  <c r="D989" i="20"/>
  <c r="AB979" i="39"/>
  <c r="C990" i="20"/>
  <c r="D990" i="20"/>
  <c r="C991" i="20"/>
  <c r="D991" i="20"/>
  <c r="AB981" i="39"/>
  <c r="C992" i="20"/>
  <c r="D992" i="20"/>
  <c r="AB982" i="39"/>
  <c r="C993" i="20"/>
  <c r="D993" i="20"/>
  <c r="AB983" i="39"/>
  <c r="C994" i="20"/>
  <c r="D994" i="20"/>
  <c r="AB984" i="39"/>
  <c r="C995" i="20"/>
  <c r="D995" i="20"/>
  <c r="C996" i="20"/>
  <c r="D996" i="20"/>
  <c r="AB986" i="39"/>
  <c r="C997" i="20"/>
  <c r="D997" i="20"/>
  <c r="AB987" i="39"/>
  <c r="C998" i="20"/>
  <c r="D998" i="20"/>
  <c r="C999" i="20"/>
  <c r="D999" i="20"/>
  <c r="C1000" i="20"/>
  <c r="D1000" i="20"/>
  <c r="AB990" i="39"/>
  <c r="C1001" i="20"/>
  <c r="D1001" i="20"/>
  <c r="AB991" i="39"/>
  <c r="C1002" i="20"/>
  <c r="D1002" i="20"/>
  <c r="C1003" i="20"/>
  <c r="D1003" i="20"/>
  <c r="AB993" i="39"/>
  <c r="C1004" i="20"/>
  <c r="D1004" i="20"/>
  <c r="AB994" i="39"/>
  <c r="C1005" i="20"/>
  <c r="D1005" i="20"/>
  <c r="C1006" i="20"/>
  <c r="D1006" i="20"/>
  <c r="AB996" i="39"/>
  <c r="C1007" i="20"/>
  <c r="D1007" i="20"/>
  <c r="C1008" i="20"/>
  <c r="D1008" i="20"/>
  <c r="AB998" i="39"/>
  <c r="C1009" i="20"/>
  <c r="D1009" i="20"/>
  <c r="AB999" i="39"/>
  <c r="C1010" i="20"/>
  <c r="D1010" i="20"/>
  <c r="AB1000" i="39"/>
  <c r="C1011" i="20"/>
  <c r="D1011" i="20"/>
  <c r="C1012" i="20"/>
  <c r="D1012" i="20"/>
  <c r="C1013" i="20"/>
  <c r="D1013" i="20"/>
  <c r="AB1003" i="39"/>
  <c r="C1014" i="20"/>
  <c r="D1014" i="20"/>
  <c r="C1015" i="20"/>
  <c r="D1015" i="20"/>
  <c r="AB1005" i="39"/>
  <c r="C1016" i="20"/>
  <c r="D1016" i="20"/>
  <c r="AB1006" i="39"/>
  <c r="C1017" i="20"/>
  <c r="D1017" i="20"/>
  <c r="AB1007" i="39"/>
  <c r="C1018" i="20"/>
  <c r="D1018" i="20"/>
  <c r="AC128" i="40"/>
  <c r="C1019" i="20"/>
  <c r="D1019" i="20"/>
  <c r="AC129" i="40"/>
  <c r="C1020" i="20"/>
  <c r="D1020" i="20"/>
  <c r="AB1010" i="39"/>
  <c r="C1021" i="20"/>
  <c r="D1021" i="20"/>
  <c r="AC131" i="40"/>
  <c r="C1022" i="20"/>
  <c r="D1022" i="20"/>
  <c r="AC132" i="40"/>
  <c r="C1023" i="20"/>
  <c r="D1023" i="20"/>
  <c r="AB1013" i="39"/>
  <c r="C1024" i="20"/>
  <c r="D1024" i="20"/>
  <c r="C1025" i="20"/>
  <c r="D1025" i="20"/>
  <c r="AB1015" i="39"/>
  <c r="C1026" i="20"/>
  <c r="D1026" i="20"/>
  <c r="C1027" i="20"/>
  <c r="D1027" i="20"/>
  <c r="AC137" i="40"/>
  <c r="C1028" i="20"/>
  <c r="D1028" i="20"/>
  <c r="AB1018" i="39"/>
  <c r="C1029" i="20"/>
  <c r="D1029" i="20"/>
  <c r="AC139" i="40"/>
  <c r="AB1025" i="39"/>
  <c r="AB1026" i="39"/>
  <c r="AB1027" i="39"/>
  <c r="AB1029" i="39"/>
  <c r="AB1030" i="39"/>
  <c r="AB1031" i="39"/>
  <c r="AB1034" i="39"/>
  <c r="AB1037" i="39"/>
  <c r="AB1038" i="39"/>
  <c r="AB1044" i="39"/>
  <c r="AB1045" i="39"/>
  <c r="AB1046" i="39"/>
  <c r="AB1047" i="39"/>
  <c r="AB1048" i="39"/>
  <c r="AB1050" i="39"/>
  <c r="AB1051" i="39"/>
  <c r="AB1052" i="39"/>
  <c r="AB1058" i="39"/>
  <c r="AB1059" i="39"/>
  <c r="AB1061" i="39"/>
  <c r="AB1063" i="39"/>
  <c r="AB1069" i="39"/>
  <c r="AB1072" i="39"/>
  <c r="AB1073" i="39"/>
  <c r="AB1074" i="39"/>
  <c r="AB1075" i="39"/>
  <c r="AB1077" i="39"/>
  <c r="AB1078" i="39"/>
  <c r="AB1083" i="39"/>
  <c r="AB1084" i="39"/>
  <c r="AB1085" i="39"/>
  <c r="AB1086" i="39"/>
  <c r="AB1089" i="39"/>
  <c r="AB1090" i="39"/>
  <c r="AB1092" i="39"/>
  <c r="AB1093" i="39"/>
  <c r="AB1094" i="39"/>
  <c r="AB1097" i="39"/>
  <c r="AB1098" i="39"/>
  <c r="AB1099" i="39"/>
  <c r="AB1101" i="39"/>
  <c r="AB1102" i="39"/>
  <c r="AB1104" i="39"/>
  <c r="AB1105" i="39"/>
  <c r="AC145" i="40"/>
  <c r="AC147" i="40"/>
  <c r="AB1113" i="39"/>
  <c r="AB1114" i="39"/>
  <c r="AC152" i="40"/>
  <c r="AB1117" i="39"/>
  <c r="AB1118" i="39"/>
  <c r="AC157" i="40"/>
  <c r="AC158" i="40"/>
  <c r="C729" i="20"/>
  <c r="D729" i="20"/>
  <c r="AB719" i="39"/>
  <c r="Y7" i="39"/>
  <c r="I24" i="39"/>
  <c r="C118" i="20"/>
  <c r="D118" i="20"/>
  <c r="AB108" i="39"/>
  <c r="Y9" i="39"/>
  <c r="C24" i="39"/>
  <c r="AB116" i="39"/>
  <c r="C221" i="20"/>
  <c r="D221" i="20"/>
  <c r="AB211" i="39"/>
  <c r="Y10" i="39"/>
  <c r="J6" i="40"/>
  <c r="C321" i="20"/>
  <c r="D321" i="20"/>
  <c r="AB311" i="39"/>
  <c r="Y11" i="39"/>
  <c r="C24" i="40"/>
  <c r="AB411" i="39"/>
  <c r="AB412" i="39"/>
  <c r="AB413" i="39"/>
  <c r="AB414" i="39"/>
  <c r="AB415" i="39"/>
  <c r="AB450" i="39"/>
  <c r="AB458" i="39"/>
  <c r="AB562" i="39"/>
  <c r="AB617" i="39"/>
  <c r="AB619" i="39"/>
  <c r="AB622" i="39"/>
  <c r="AB626" i="39"/>
  <c r="AB630" i="39"/>
  <c r="AB634" i="39"/>
  <c r="AB638" i="39"/>
  <c r="AB661" i="39"/>
  <c r="AB669" i="39"/>
  <c r="AB685" i="39"/>
  <c r="AB695" i="39"/>
  <c r="AB698" i="39"/>
  <c r="AB713" i="39"/>
  <c r="AB753" i="39"/>
  <c r="C829" i="20"/>
  <c r="D829" i="20"/>
  <c r="AB819" i="39"/>
  <c r="Y15" i="39"/>
  <c r="J24" i="40"/>
  <c r="AB919" i="39"/>
  <c r="AB931" i="39"/>
  <c r="AB955" i="39"/>
  <c r="AB969" i="39"/>
  <c r="AB975" i="39"/>
  <c r="AB1053" i="39"/>
  <c r="D210" i="22"/>
  <c r="D211" i="22"/>
  <c r="D212" i="22"/>
  <c r="D213" i="22"/>
  <c r="D214" i="22"/>
  <c r="D215" i="22"/>
  <c r="D216" i="22"/>
  <c r="D217" i="22"/>
  <c r="D218" i="22"/>
  <c r="D219" i="22"/>
  <c r="D220" i="22"/>
  <c r="D221" i="22"/>
  <c r="D222" i="22"/>
  <c r="D223" i="22"/>
  <c r="D224" i="22"/>
  <c r="D225" i="22"/>
  <c r="D226" i="22"/>
  <c r="D227" i="22"/>
  <c r="D228" i="22"/>
  <c r="D229" i="22"/>
  <c r="D230" i="22"/>
  <c r="D231" i="22"/>
  <c r="D232" i="22"/>
  <c r="D233" i="22"/>
  <c r="D234" i="22"/>
  <c r="D235" i="22"/>
  <c r="D236" i="22"/>
  <c r="D237" i="22"/>
  <c r="D238" i="22"/>
  <c r="D239" i="22"/>
  <c r="D240" i="22"/>
  <c r="D241" i="22"/>
  <c r="D242" i="22"/>
  <c r="D243" i="22"/>
  <c r="D244" i="22"/>
  <c r="D245" i="22"/>
  <c r="D246" i="22"/>
  <c r="D247" i="22"/>
  <c r="D248" i="22"/>
  <c r="D249" i="22"/>
  <c r="D250" i="22"/>
  <c r="D251" i="22"/>
  <c r="D252" i="22"/>
  <c r="D253" i="22"/>
  <c r="D254" i="22"/>
  <c r="D255" i="22"/>
  <c r="D256" i="22"/>
  <c r="D257" i="22"/>
  <c r="D258" i="22"/>
  <c r="D259" i="22"/>
  <c r="D260" i="22"/>
  <c r="D261" i="22"/>
  <c r="D262" i="22"/>
  <c r="D263" i="22"/>
  <c r="D264" i="22"/>
  <c r="D265" i="22"/>
  <c r="D266" i="22"/>
  <c r="D267" i="22"/>
  <c r="D268" i="22"/>
  <c r="D269" i="22"/>
  <c r="D270" i="22"/>
  <c r="D271" i="22"/>
  <c r="D272" i="22"/>
  <c r="D273" i="22"/>
  <c r="D274" i="22"/>
  <c r="D275" i="22"/>
  <c r="D276" i="22"/>
  <c r="D277" i="22"/>
  <c r="D278" i="22"/>
  <c r="D279" i="22"/>
  <c r="D280" i="22"/>
  <c r="D281" i="22"/>
  <c r="D282" i="22"/>
  <c r="D283" i="22"/>
  <c r="D284" i="22"/>
  <c r="D285" i="22"/>
  <c r="D286" i="22"/>
  <c r="D287" i="22"/>
  <c r="D288" i="22"/>
  <c r="D289" i="22"/>
  <c r="D290" i="22"/>
  <c r="D291" i="22"/>
  <c r="D292" i="22"/>
  <c r="D293" i="22"/>
  <c r="D294" i="22"/>
  <c r="D295" i="22"/>
  <c r="D296" i="22"/>
  <c r="D297" i="22"/>
  <c r="D298" i="22"/>
  <c r="D299" i="22"/>
  <c r="D300" i="22"/>
  <c r="D301" i="22"/>
  <c r="D302" i="22"/>
  <c r="D303" i="22"/>
  <c r="D304" i="22"/>
  <c r="D305" i="22"/>
  <c r="D306" i="22"/>
  <c r="D307" i="22"/>
  <c r="D209" i="22"/>
  <c r="D208" i="22"/>
  <c r="C110" i="22"/>
  <c r="D110" i="22"/>
  <c r="C111" i="22"/>
  <c r="D111" i="22"/>
  <c r="C112" i="22"/>
  <c r="D112" i="22"/>
  <c r="C113" i="22"/>
  <c r="D113" i="22"/>
  <c r="C114" i="22"/>
  <c r="D114" i="22"/>
  <c r="C115" i="22"/>
  <c r="D115" i="22"/>
  <c r="C116" i="22"/>
  <c r="D116" i="22"/>
  <c r="C117" i="22"/>
  <c r="D117" i="22"/>
  <c r="C118" i="22"/>
  <c r="D118" i="22"/>
  <c r="C119" i="22"/>
  <c r="D119" i="22"/>
  <c r="C120" i="22"/>
  <c r="D120" i="22"/>
  <c r="C121" i="22"/>
  <c r="D121" i="22"/>
  <c r="C122" i="22"/>
  <c r="D122" i="22"/>
  <c r="C123" i="22"/>
  <c r="D123" i="22"/>
  <c r="C124" i="22"/>
  <c r="D124" i="22"/>
  <c r="C125" i="22"/>
  <c r="D125" i="22"/>
  <c r="C126" i="22"/>
  <c r="D126" i="22"/>
  <c r="C127" i="22"/>
  <c r="D127" i="22"/>
  <c r="C128" i="22"/>
  <c r="D128" i="22"/>
  <c r="C129" i="22"/>
  <c r="D129" i="22"/>
  <c r="C130" i="22"/>
  <c r="D130" i="22"/>
  <c r="C131" i="22"/>
  <c r="D131" i="22"/>
  <c r="C132" i="22"/>
  <c r="D132" i="22"/>
  <c r="C133" i="22"/>
  <c r="D133" i="22"/>
  <c r="C134" i="22"/>
  <c r="D134" i="22"/>
  <c r="C135" i="22"/>
  <c r="D135" i="22"/>
  <c r="C136" i="22"/>
  <c r="D136" i="22"/>
  <c r="C137" i="22"/>
  <c r="D137" i="22"/>
  <c r="C138" i="22"/>
  <c r="D138" i="22"/>
  <c r="C139" i="22"/>
  <c r="D139" i="22"/>
  <c r="C140" i="22"/>
  <c r="D140" i="22"/>
  <c r="C141" i="22"/>
  <c r="D141" i="22"/>
  <c r="C142" i="22"/>
  <c r="D142" i="22"/>
  <c r="C143" i="22"/>
  <c r="D143" i="22"/>
  <c r="C144" i="22"/>
  <c r="D144" i="22"/>
  <c r="C145" i="22"/>
  <c r="D145" i="22"/>
  <c r="C146" i="22"/>
  <c r="D146" i="22"/>
  <c r="C147" i="22"/>
  <c r="D147" i="22"/>
  <c r="C148" i="22"/>
  <c r="D148" i="22"/>
  <c r="C149" i="22"/>
  <c r="D149" i="22"/>
  <c r="C150" i="22"/>
  <c r="D150" i="22"/>
  <c r="C151" i="22"/>
  <c r="D151" i="22"/>
  <c r="C152" i="22"/>
  <c r="D152" i="22"/>
  <c r="C153" i="22"/>
  <c r="D153" i="22"/>
  <c r="C154" i="22"/>
  <c r="D154" i="22"/>
  <c r="C155" i="22"/>
  <c r="D155" i="22"/>
  <c r="C156" i="22"/>
  <c r="D156" i="22"/>
  <c r="C157" i="22"/>
  <c r="D157" i="22"/>
  <c r="C158" i="22"/>
  <c r="D158" i="22"/>
  <c r="C159" i="22"/>
  <c r="D159" i="22"/>
  <c r="C160" i="22"/>
  <c r="D160" i="22"/>
  <c r="C161" i="22"/>
  <c r="D161" i="22"/>
  <c r="C162" i="22"/>
  <c r="D162" i="22"/>
  <c r="C163" i="22"/>
  <c r="D163" i="22"/>
  <c r="C164" i="22"/>
  <c r="D164" i="22"/>
  <c r="C165" i="22"/>
  <c r="D165" i="22"/>
  <c r="C166" i="22"/>
  <c r="D166" i="22"/>
  <c r="C167" i="22"/>
  <c r="D167" i="22"/>
  <c r="C168" i="22"/>
  <c r="D168" i="22"/>
  <c r="C169" i="22"/>
  <c r="D169" i="22"/>
  <c r="C170" i="22"/>
  <c r="D170" i="22"/>
  <c r="C171" i="22"/>
  <c r="D171" i="22"/>
  <c r="C172" i="22"/>
  <c r="D172" i="22"/>
  <c r="C173" i="22"/>
  <c r="D173" i="22"/>
  <c r="C174" i="22"/>
  <c r="D174" i="22"/>
  <c r="C175" i="22"/>
  <c r="D175" i="22"/>
  <c r="C176" i="22"/>
  <c r="D176" i="22"/>
  <c r="C177" i="22"/>
  <c r="D177" i="22"/>
  <c r="C178" i="22"/>
  <c r="D178" i="22"/>
  <c r="C179" i="22"/>
  <c r="D179" i="22"/>
  <c r="C180" i="22"/>
  <c r="D180" i="22"/>
  <c r="C181" i="22"/>
  <c r="D181" i="22"/>
  <c r="C182" i="22"/>
  <c r="D182" i="22"/>
  <c r="C183" i="22"/>
  <c r="D183" i="22"/>
  <c r="C184" i="22"/>
  <c r="D184" i="22"/>
  <c r="C185" i="22"/>
  <c r="D185" i="22"/>
  <c r="C186" i="22"/>
  <c r="D186" i="22"/>
  <c r="C187" i="22"/>
  <c r="D187" i="22"/>
  <c r="C188" i="22"/>
  <c r="D188" i="22"/>
  <c r="C189" i="22"/>
  <c r="D189" i="22"/>
  <c r="C190" i="22"/>
  <c r="D190" i="22"/>
  <c r="C191" i="22"/>
  <c r="D191" i="22"/>
  <c r="C192" i="22"/>
  <c r="D192" i="22"/>
  <c r="C193" i="22"/>
  <c r="D193" i="22"/>
  <c r="C194" i="22"/>
  <c r="D194" i="22"/>
  <c r="C195" i="22"/>
  <c r="D195" i="22"/>
  <c r="C196" i="22"/>
  <c r="D196" i="22"/>
  <c r="C197" i="22"/>
  <c r="D197" i="22"/>
  <c r="C198" i="22"/>
  <c r="D198" i="22"/>
  <c r="C199" i="22"/>
  <c r="D199" i="22"/>
  <c r="C200" i="22"/>
  <c r="D200" i="22"/>
  <c r="C201" i="22"/>
  <c r="D201" i="22"/>
  <c r="C202" i="22"/>
  <c r="D202" i="22"/>
  <c r="C203" i="22"/>
  <c r="D203" i="22"/>
  <c r="C204" i="22"/>
  <c r="D204" i="22"/>
  <c r="C205" i="22"/>
  <c r="D205" i="22"/>
  <c r="C206" i="22"/>
  <c r="D206" i="22"/>
  <c r="C207" i="22"/>
  <c r="D207" i="22"/>
  <c r="C109" i="22"/>
  <c r="D109" i="22"/>
  <c r="C108" i="22"/>
  <c r="D108" i="22"/>
  <c r="C10" i="22"/>
  <c r="D10" i="22"/>
  <c r="C11" i="22"/>
  <c r="D11" i="22"/>
  <c r="C12" i="22"/>
  <c r="C13" i="22"/>
  <c r="D13" i="22"/>
  <c r="C14" i="22"/>
  <c r="D14" i="22"/>
  <c r="C15" i="22"/>
  <c r="D15" i="22"/>
  <c r="C16" i="22"/>
  <c r="D16" i="22"/>
  <c r="C17" i="22"/>
  <c r="D17" i="22"/>
  <c r="C18" i="22"/>
  <c r="D18" i="22"/>
  <c r="C19" i="22"/>
  <c r="D19" i="22"/>
  <c r="C20" i="22"/>
  <c r="D20" i="22"/>
  <c r="C21" i="22"/>
  <c r="D21" i="22"/>
  <c r="C22" i="22"/>
  <c r="D22" i="22"/>
  <c r="C23" i="22"/>
  <c r="D23" i="22"/>
  <c r="C24" i="22"/>
  <c r="D24" i="22"/>
  <c r="C25" i="22"/>
  <c r="D25" i="22"/>
  <c r="C26" i="22"/>
  <c r="D26" i="22"/>
  <c r="C27" i="22"/>
  <c r="D27" i="22"/>
  <c r="C28" i="22"/>
  <c r="D28" i="22"/>
  <c r="C29" i="22"/>
  <c r="D29" i="22"/>
  <c r="C30" i="22"/>
  <c r="D30" i="22"/>
  <c r="C31" i="22"/>
  <c r="D31" i="22"/>
  <c r="C32" i="22"/>
  <c r="D32" i="22"/>
  <c r="C33" i="22"/>
  <c r="D33" i="22"/>
  <c r="C34" i="22"/>
  <c r="D34" i="22"/>
  <c r="C35" i="22"/>
  <c r="D35" i="22"/>
  <c r="C36" i="22"/>
  <c r="D36" i="22"/>
  <c r="C37" i="22"/>
  <c r="D37" i="22"/>
  <c r="C38" i="22"/>
  <c r="D38" i="22"/>
  <c r="C39" i="22"/>
  <c r="D39" i="22"/>
  <c r="C40" i="22"/>
  <c r="D40" i="22"/>
  <c r="C41" i="22"/>
  <c r="D41" i="22"/>
  <c r="C42" i="22"/>
  <c r="D42" i="22"/>
  <c r="C43" i="22"/>
  <c r="D43" i="22"/>
  <c r="C44" i="22"/>
  <c r="D44" i="22"/>
  <c r="C45" i="22"/>
  <c r="D45" i="22"/>
  <c r="C46" i="22"/>
  <c r="D46" i="22"/>
  <c r="C47" i="22"/>
  <c r="D47" i="22"/>
  <c r="C48" i="22"/>
  <c r="D48" i="22"/>
  <c r="C49" i="22"/>
  <c r="D49" i="22"/>
  <c r="C50" i="22"/>
  <c r="D50" i="22"/>
  <c r="C51" i="22"/>
  <c r="D51" i="22"/>
  <c r="C52" i="22"/>
  <c r="D52" i="22"/>
  <c r="C53" i="22"/>
  <c r="D53" i="22"/>
  <c r="C54" i="22"/>
  <c r="D54" i="22"/>
  <c r="C55" i="22"/>
  <c r="D55" i="22"/>
  <c r="C56" i="22"/>
  <c r="D56" i="22"/>
  <c r="C57" i="22"/>
  <c r="D57" i="22"/>
  <c r="C58" i="22"/>
  <c r="D58" i="22"/>
  <c r="C59" i="22"/>
  <c r="D59" i="22"/>
  <c r="C60" i="22"/>
  <c r="D60" i="22"/>
  <c r="C61" i="22"/>
  <c r="D61" i="22"/>
  <c r="C62" i="22"/>
  <c r="D62" i="22"/>
  <c r="C63" i="22"/>
  <c r="D63" i="22"/>
  <c r="C64" i="22"/>
  <c r="D64" i="22"/>
  <c r="C65" i="22"/>
  <c r="D65" i="22"/>
  <c r="C66" i="22"/>
  <c r="D66" i="22"/>
  <c r="C67" i="22"/>
  <c r="D67" i="22"/>
  <c r="C68" i="22"/>
  <c r="D68" i="22"/>
  <c r="C69" i="22"/>
  <c r="D69" i="22"/>
  <c r="C70" i="22"/>
  <c r="D70" i="22"/>
  <c r="C71" i="22"/>
  <c r="D71" i="22"/>
  <c r="C72" i="22"/>
  <c r="D72" i="22"/>
  <c r="C73" i="22"/>
  <c r="D73" i="22"/>
  <c r="C74" i="22"/>
  <c r="D74" i="22"/>
  <c r="C75" i="22"/>
  <c r="D75" i="22"/>
  <c r="C76" i="22"/>
  <c r="D76" i="22"/>
  <c r="C77" i="22"/>
  <c r="D77" i="22"/>
  <c r="C78" i="22"/>
  <c r="D78" i="22"/>
  <c r="C79" i="22"/>
  <c r="D79" i="22"/>
  <c r="C80" i="22"/>
  <c r="D80" i="22"/>
  <c r="C81" i="22"/>
  <c r="D81" i="22"/>
  <c r="C82" i="22"/>
  <c r="D82" i="22"/>
  <c r="C83" i="22"/>
  <c r="D83" i="22"/>
  <c r="C84" i="22"/>
  <c r="D84" i="22"/>
  <c r="C85" i="22"/>
  <c r="D85" i="22"/>
  <c r="C86" i="22"/>
  <c r="D86" i="22"/>
  <c r="C87" i="22"/>
  <c r="D87" i="22"/>
  <c r="C88" i="22"/>
  <c r="D88" i="22"/>
  <c r="C89" i="22"/>
  <c r="D89" i="22"/>
  <c r="C90" i="22"/>
  <c r="D90" i="22"/>
  <c r="C91" i="22"/>
  <c r="D91" i="22"/>
  <c r="C92" i="22"/>
  <c r="D92" i="22"/>
  <c r="C93" i="22"/>
  <c r="D93" i="22"/>
  <c r="C94" i="22"/>
  <c r="D94" i="22"/>
  <c r="C95" i="22"/>
  <c r="D95" i="22"/>
  <c r="C96" i="22"/>
  <c r="D96" i="22"/>
  <c r="C97" i="22"/>
  <c r="D97" i="22"/>
  <c r="C98" i="22"/>
  <c r="D98" i="22"/>
  <c r="C99" i="22"/>
  <c r="D99" i="22"/>
  <c r="C100" i="22"/>
  <c r="D100" i="22"/>
  <c r="C101" i="22"/>
  <c r="D101" i="22"/>
  <c r="C102" i="22"/>
  <c r="D102" i="22"/>
  <c r="C103" i="22"/>
  <c r="D103" i="22"/>
  <c r="C104" i="22"/>
  <c r="D104" i="22"/>
  <c r="C105" i="22"/>
  <c r="D105" i="22"/>
  <c r="C106" i="22"/>
  <c r="D106" i="22"/>
  <c r="C107" i="22"/>
  <c r="D107" i="22"/>
  <c r="C9" i="22"/>
  <c r="D9" i="22"/>
  <c r="C8" i="22"/>
  <c r="D8" i="22"/>
  <c r="C708" i="21"/>
  <c r="D708" i="21"/>
  <c r="C608" i="21"/>
  <c r="D608" i="21"/>
  <c r="C508" i="21"/>
  <c r="D508" i="21"/>
  <c r="C408" i="21"/>
  <c r="D408" i="21"/>
  <c r="C308" i="21"/>
  <c r="D308" i="21"/>
  <c r="C22" i="20"/>
  <c r="C161" i="23"/>
  <c r="C162" i="23"/>
  <c r="C163" i="23"/>
  <c r="C164" i="23"/>
  <c r="C165" i="23"/>
  <c r="C166" i="23"/>
  <c r="C167" i="23"/>
  <c r="C168" i="23"/>
  <c r="C169" i="23"/>
  <c r="C170" i="23"/>
  <c r="C187" i="23"/>
  <c r="E29" i="38"/>
  <c r="AG8" i="41"/>
  <c r="AK8" i="41"/>
  <c r="AL8" i="41"/>
  <c r="AO8" i="41"/>
  <c r="AP8" i="41"/>
  <c r="AG9" i="41"/>
  <c r="AI9" i="41"/>
  <c r="AK9" i="41"/>
  <c r="AL9" i="41"/>
  <c r="AO9" i="41"/>
  <c r="AP9" i="41"/>
  <c r="AG10" i="41"/>
  <c r="AH10" i="41"/>
  <c r="AI10" i="41"/>
  <c r="AJ10" i="41"/>
  <c r="AK10" i="41"/>
  <c r="AN10" i="41"/>
  <c r="AO10" i="41"/>
  <c r="AP10" i="41"/>
  <c r="AH11" i="41"/>
  <c r="AK11" i="41"/>
  <c r="AN11" i="41"/>
  <c r="AO11" i="41"/>
  <c r="AP11" i="41"/>
  <c r="AH12" i="41"/>
  <c r="AK12" i="41"/>
  <c r="AO12" i="41"/>
  <c r="AP12" i="41"/>
  <c r="AJ13" i="41"/>
  <c r="AK13" i="41"/>
  <c r="AO13" i="41"/>
  <c r="AP13" i="41"/>
  <c r="AF14" i="41"/>
  <c r="AG14" i="41"/>
  <c r="AJ14" i="41"/>
  <c r="AK14" i="41"/>
  <c r="AO14" i="41"/>
  <c r="AP14" i="41"/>
  <c r="AF15" i="41"/>
  <c r="AG15" i="41"/>
  <c r="AK15" i="41"/>
  <c r="AL15" i="41"/>
  <c r="AO15" i="41"/>
  <c r="AP15" i="41"/>
  <c r="AI16" i="41"/>
  <c r="AK16" i="41"/>
  <c r="AL16" i="41"/>
  <c r="AO16" i="41"/>
  <c r="AP16" i="41"/>
  <c r="AE17" i="41"/>
  <c r="AL17" i="41"/>
  <c r="G17" i="41"/>
  <c r="AI17" i="41"/>
  <c r="AN17" i="41"/>
  <c r="AO17" i="41"/>
  <c r="AP17" i="41"/>
  <c r="AE18" i="41"/>
  <c r="AL18" i="41"/>
  <c r="G18" i="41"/>
  <c r="AH18" i="41"/>
  <c r="AJ18" i="41"/>
  <c r="AK18" i="41"/>
  <c r="AN18" i="41"/>
  <c r="AO18" i="41"/>
  <c r="AP18" i="41"/>
  <c r="AH19" i="41"/>
  <c r="AK19" i="41"/>
  <c r="AM19" i="41"/>
  <c r="AN19" i="41"/>
  <c r="AO19" i="41"/>
  <c r="AP19" i="41"/>
  <c r="AE20" i="41"/>
  <c r="AL20" i="41"/>
  <c r="G20" i="41"/>
  <c r="AF20" i="41"/>
  <c r="AJ20" i="41"/>
  <c r="AM20" i="41"/>
  <c r="AN20" i="41"/>
  <c r="AO20" i="41"/>
  <c r="AP20" i="41"/>
  <c r="AF21" i="41"/>
  <c r="AG21" i="41"/>
  <c r="AJ21" i="41"/>
  <c r="AN21" i="41"/>
  <c r="AO21" i="41"/>
  <c r="AP21" i="41"/>
  <c r="AF22" i="41"/>
  <c r="AG22" i="41"/>
  <c r="AL22" i="41"/>
  <c r="AN22" i="41"/>
  <c r="AO22" i="41"/>
  <c r="AP22" i="41"/>
  <c r="AI23" i="41"/>
  <c r="AL23" i="41"/>
  <c r="AN23" i="41"/>
  <c r="AO23" i="41"/>
  <c r="AP23" i="41"/>
  <c r="AE24" i="41"/>
  <c r="AL24" i="41"/>
  <c r="G24" i="41"/>
  <c r="AH24" i="41"/>
  <c r="AI24" i="41"/>
  <c r="AN24" i="41"/>
  <c r="AO24" i="41"/>
  <c r="AP24" i="41"/>
  <c r="AE25" i="41"/>
  <c r="AL25" i="41"/>
  <c r="G25" i="41"/>
  <c r="AH25" i="41"/>
  <c r="AJ25" i="41"/>
  <c r="AK25" i="41"/>
  <c r="AN25" i="41"/>
  <c r="AO25" i="41"/>
  <c r="AP25" i="41"/>
  <c r="AH26" i="41"/>
  <c r="AK26" i="41"/>
  <c r="AN26" i="41"/>
  <c r="AO26" i="41"/>
  <c r="AP26" i="41"/>
  <c r="AH27" i="41"/>
  <c r="AJ27" i="41"/>
  <c r="AM27" i="41"/>
  <c r="AN27" i="41"/>
  <c r="AO27" i="41"/>
  <c r="AP27" i="41"/>
  <c r="AF28" i="41"/>
  <c r="AG28" i="41"/>
  <c r="AJ28" i="41"/>
  <c r="AN28" i="41"/>
  <c r="AO28" i="41"/>
  <c r="AP28" i="41"/>
  <c r="AF29" i="41"/>
  <c r="AG29" i="41"/>
  <c r="AI29" i="41"/>
  <c r="AL29" i="41"/>
  <c r="AN29" i="41"/>
  <c r="AO29" i="41"/>
  <c r="AP29" i="41"/>
  <c r="AH30" i="41"/>
  <c r="AI30" i="41"/>
  <c r="AL30" i="41"/>
  <c r="AN30" i="41"/>
  <c r="AO30" i="41"/>
  <c r="AP30" i="41"/>
  <c r="AE31" i="41"/>
  <c r="AL31" i="41"/>
  <c r="G31" i="41"/>
  <c r="AI31" i="41"/>
  <c r="AN31" i="41"/>
  <c r="AO31" i="41"/>
  <c r="AP31" i="41"/>
  <c r="AE32" i="41"/>
  <c r="AL32" i="41"/>
  <c r="G32" i="41"/>
  <c r="AH32" i="41"/>
  <c r="AK32" i="41"/>
  <c r="AN32" i="41"/>
  <c r="AO32" i="41"/>
  <c r="AP32" i="41"/>
  <c r="AF33" i="41"/>
  <c r="AG33" i="41"/>
  <c r="AH33" i="41"/>
  <c r="AI33" i="41"/>
  <c r="AK33" i="41"/>
  <c r="AN33" i="41"/>
  <c r="AO33" i="41"/>
  <c r="AP33" i="41"/>
  <c r="AE34" i="41"/>
  <c r="AL34" i="41"/>
  <c r="G34" i="41"/>
  <c r="AH34" i="41"/>
  <c r="AJ34" i="41"/>
  <c r="AM34" i="41"/>
  <c r="AN34" i="41"/>
  <c r="AO34" i="41"/>
  <c r="AP34" i="41"/>
  <c r="AE35" i="41"/>
  <c r="AL35" i="41"/>
  <c r="G35" i="41"/>
  <c r="AF35" i="41"/>
  <c r="AG35" i="41"/>
  <c r="AJ35" i="41"/>
  <c r="AN35" i="41"/>
  <c r="AO35" i="41"/>
  <c r="AP35" i="41"/>
  <c r="AF36" i="41"/>
  <c r="AG36" i="41"/>
  <c r="AL36" i="41"/>
  <c r="AN36" i="41"/>
  <c r="AO36" i="41"/>
  <c r="AP36" i="41"/>
  <c r="AF37" i="41"/>
  <c r="AH37" i="41"/>
  <c r="AI37" i="41"/>
  <c r="AJ37" i="41"/>
  <c r="AL37" i="41"/>
  <c r="AM37" i="41"/>
  <c r="AN37" i="41"/>
  <c r="AO37" i="41"/>
  <c r="AP37" i="41"/>
  <c r="AP7" i="41"/>
  <c r="AO7" i="41"/>
  <c r="AK7" i="41"/>
  <c r="AJ7" i="41"/>
  <c r="AI7" i="41"/>
  <c r="AG7" i="41"/>
  <c r="AF7" i="41"/>
  <c r="S8" i="41"/>
  <c r="W8" i="41"/>
  <c r="X8" i="41"/>
  <c r="AA8" i="41"/>
  <c r="AB8" i="41"/>
  <c r="S9" i="41"/>
  <c r="U9" i="41"/>
  <c r="W9" i="41"/>
  <c r="X9" i="41"/>
  <c r="AA9" i="41"/>
  <c r="AB9" i="41"/>
  <c r="S10" i="41"/>
  <c r="T10" i="41"/>
  <c r="U10" i="41"/>
  <c r="V10" i="41"/>
  <c r="W10" i="41"/>
  <c r="Z10" i="41"/>
  <c r="AA10" i="41"/>
  <c r="AB10" i="41"/>
  <c r="T11" i="41"/>
  <c r="W11" i="41"/>
  <c r="Z11" i="41"/>
  <c r="AA11" i="41"/>
  <c r="AB11" i="41"/>
  <c r="T12" i="41"/>
  <c r="W12" i="41"/>
  <c r="AA12" i="41"/>
  <c r="AB12" i="41"/>
  <c r="V13" i="41"/>
  <c r="W13" i="41"/>
  <c r="AA13" i="41"/>
  <c r="AB13" i="41"/>
  <c r="R14" i="41"/>
  <c r="S14" i="41"/>
  <c r="V14" i="41"/>
  <c r="W14" i="41"/>
  <c r="AA14" i="41"/>
  <c r="AB14" i="41"/>
  <c r="R15" i="41"/>
  <c r="S15" i="41"/>
  <c r="W15" i="41"/>
  <c r="X15" i="41"/>
  <c r="AA15" i="41"/>
  <c r="AB15" i="41"/>
  <c r="U16" i="41"/>
  <c r="W16" i="41"/>
  <c r="X16" i="41"/>
  <c r="AA16" i="41"/>
  <c r="AB16" i="41"/>
  <c r="Q17" i="41"/>
  <c r="X17" i="41"/>
  <c r="F17" i="41"/>
  <c r="U17" i="41"/>
  <c r="Z17" i="41"/>
  <c r="AA17" i="41"/>
  <c r="AB17" i="41"/>
  <c r="Q18" i="41"/>
  <c r="T18" i="41"/>
  <c r="V18" i="41"/>
  <c r="W18" i="41"/>
  <c r="Z18" i="41"/>
  <c r="AA18" i="41"/>
  <c r="AB18" i="41"/>
  <c r="T19" i="41"/>
  <c r="W19" i="41"/>
  <c r="Y19" i="41"/>
  <c r="Z19" i="41"/>
  <c r="AA19" i="41"/>
  <c r="AB19" i="41"/>
  <c r="Q20" i="41"/>
  <c r="X20" i="41"/>
  <c r="F20" i="41"/>
  <c r="R20" i="41"/>
  <c r="V20" i="41"/>
  <c r="Y20" i="41"/>
  <c r="Z20" i="41"/>
  <c r="AA20" i="41"/>
  <c r="AB20" i="41"/>
  <c r="R21" i="41"/>
  <c r="S21" i="41"/>
  <c r="V21" i="41"/>
  <c r="Z21" i="41"/>
  <c r="AA21" i="41"/>
  <c r="AB21" i="41"/>
  <c r="R22" i="41"/>
  <c r="S22" i="41"/>
  <c r="X22" i="41"/>
  <c r="Z22" i="41"/>
  <c r="AA22" i="41"/>
  <c r="AB22" i="41"/>
  <c r="U23" i="41"/>
  <c r="X23" i="41"/>
  <c r="Z23" i="41"/>
  <c r="AA23" i="41"/>
  <c r="AB23" i="41"/>
  <c r="Q24" i="41"/>
  <c r="X24" i="41"/>
  <c r="F24" i="41"/>
  <c r="T24" i="41"/>
  <c r="U24" i="41"/>
  <c r="Z24" i="41"/>
  <c r="AA24" i="41"/>
  <c r="AB24" i="41"/>
  <c r="Q25" i="41"/>
  <c r="X25" i="41"/>
  <c r="F25" i="41"/>
  <c r="T25" i="41"/>
  <c r="V25" i="41"/>
  <c r="W25" i="41"/>
  <c r="Z25" i="41"/>
  <c r="AA25" i="41"/>
  <c r="AB25" i="41"/>
  <c r="T26" i="41"/>
  <c r="W26" i="41"/>
  <c r="Z26" i="41"/>
  <c r="AA26" i="41"/>
  <c r="AB26" i="41"/>
  <c r="T27" i="41"/>
  <c r="V27" i="41"/>
  <c r="Y27" i="41"/>
  <c r="Z27" i="41"/>
  <c r="AA27" i="41"/>
  <c r="AB27" i="41"/>
  <c r="R28" i="41"/>
  <c r="S28" i="41"/>
  <c r="V28" i="41"/>
  <c r="Z28" i="41"/>
  <c r="AA28" i="41"/>
  <c r="AB28" i="41"/>
  <c r="R29" i="41"/>
  <c r="S29" i="41"/>
  <c r="U29" i="41"/>
  <c r="X29" i="41"/>
  <c r="Z29" i="41"/>
  <c r="AA29" i="41"/>
  <c r="AB29" i="41"/>
  <c r="T30" i="41"/>
  <c r="U30" i="41"/>
  <c r="X30" i="41"/>
  <c r="Z30" i="41"/>
  <c r="AA30" i="41"/>
  <c r="AB30" i="41"/>
  <c r="Q31" i="41"/>
  <c r="U31" i="41"/>
  <c r="Z31" i="41"/>
  <c r="AA31" i="41"/>
  <c r="AB31" i="41"/>
  <c r="Q32" i="41"/>
  <c r="X32" i="41"/>
  <c r="F32" i="41"/>
  <c r="T32" i="41"/>
  <c r="W32" i="41"/>
  <c r="Z32" i="41"/>
  <c r="AA32" i="41"/>
  <c r="AB32" i="41"/>
  <c r="R33" i="41"/>
  <c r="S33" i="41"/>
  <c r="T33" i="41"/>
  <c r="U33" i="41"/>
  <c r="W33" i="41"/>
  <c r="Z33" i="41"/>
  <c r="AA33" i="41"/>
  <c r="AB33" i="41"/>
  <c r="Q34" i="41"/>
  <c r="X34" i="41"/>
  <c r="F34" i="41"/>
  <c r="T34" i="41"/>
  <c r="V34" i="41"/>
  <c r="Y34" i="41"/>
  <c r="Z34" i="41"/>
  <c r="AA34" i="41"/>
  <c r="AB34" i="41"/>
  <c r="Q35" i="41"/>
  <c r="X35" i="41"/>
  <c r="F35" i="41"/>
  <c r="R35" i="41"/>
  <c r="S35" i="41"/>
  <c r="V35" i="41"/>
  <c r="Z35" i="41"/>
  <c r="AA35" i="41"/>
  <c r="AB35" i="41"/>
  <c r="R36" i="41"/>
  <c r="S36" i="41"/>
  <c r="X36" i="41"/>
  <c r="Z36" i="41"/>
  <c r="AA36" i="41"/>
  <c r="AB36" i="41"/>
  <c r="R37" i="41"/>
  <c r="T37" i="41"/>
  <c r="U37" i="41"/>
  <c r="V37" i="41"/>
  <c r="X37" i="41"/>
  <c r="Y37" i="41"/>
  <c r="Z37" i="41"/>
  <c r="AA37" i="41"/>
  <c r="AB37" i="41"/>
  <c r="AB7" i="41"/>
  <c r="AA7" i="41"/>
  <c r="W7" i="41"/>
  <c r="V7" i="41"/>
  <c r="U7" i="41"/>
  <c r="S7" i="41"/>
  <c r="R7" i="41"/>
  <c r="AG8" i="12"/>
  <c r="AK8" i="12"/>
  <c r="AL8" i="12"/>
  <c r="AO8" i="12"/>
  <c r="AP8" i="12"/>
  <c r="AG9" i="12"/>
  <c r="AI9" i="12"/>
  <c r="AK9" i="12"/>
  <c r="AL9" i="12"/>
  <c r="AO9" i="12"/>
  <c r="AP9" i="12"/>
  <c r="AG10" i="12"/>
  <c r="AI10" i="12"/>
  <c r="AJ10" i="12"/>
  <c r="AK10" i="12"/>
  <c r="AN10" i="12"/>
  <c r="AO10" i="12"/>
  <c r="AP10" i="12"/>
  <c r="AH11" i="12"/>
  <c r="AK11" i="12"/>
  <c r="AN11" i="12"/>
  <c r="AO11" i="12"/>
  <c r="AP11" i="12"/>
  <c r="AH12" i="12"/>
  <c r="AK12" i="12"/>
  <c r="AO12" i="12"/>
  <c r="AP12" i="12"/>
  <c r="AJ13" i="12"/>
  <c r="AK13" i="12"/>
  <c r="AO13" i="12"/>
  <c r="AP13" i="12"/>
  <c r="AF14" i="12"/>
  <c r="AG14" i="12"/>
  <c r="AJ14" i="12"/>
  <c r="AK14" i="12"/>
  <c r="AO14" i="12"/>
  <c r="AP14" i="12"/>
  <c r="AF15" i="12"/>
  <c r="AG15" i="12"/>
  <c r="AK15" i="12"/>
  <c r="AL15" i="12"/>
  <c r="AO15" i="12"/>
  <c r="AP15" i="12"/>
  <c r="AI16" i="12"/>
  <c r="AK16" i="12"/>
  <c r="AL16" i="12"/>
  <c r="AO16" i="12"/>
  <c r="AP16" i="12"/>
  <c r="AE17" i="12"/>
  <c r="AF17" i="12"/>
  <c r="AL17" i="12"/>
  <c r="G17" i="12"/>
  <c r="AI17" i="12"/>
  <c r="AN17" i="12"/>
  <c r="AO17" i="12"/>
  <c r="AP17" i="12"/>
  <c r="AE18" i="12"/>
  <c r="AF18" i="12"/>
  <c r="AL18" i="12"/>
  <c r="G18" i="12"/>
  <c r="AH18" i="12"/>
  <c r="AJ18" i="12"/>
  <c r="AK18" i="12"/>
  <c r="AN18" i="12"/>
  <c r="AO18" i="12"/>
  <c r="AP18" i="12"/>
  <c r="AH19" i="12"/>
  <c r="AK19" i="12"/>
  <c r="AM19" i="12"/>
  <c r="AN19" i="12"/>
  <c r="AO19" i="12"/>
  <c r="AP19" i="12"/>
  <c r="AE20" i="12"/>
  <c r="AF20" i="12"/>
  <c r="AL20" i="12"/>
  <c r="G20" i="12"/>
  <c r="AJ20" i="12"/>
  <c r="AM20" i="12"/>
  <c r="AN20" i="12"/>
  <c r="AO20" i="12"/>
  <c r="AP20" i="12"/>
  <c r="AF21" i="12"/>
  <c r="AG21" i="12"/>
  <c r="AJ21" i="12"/>
  <c r="AN21" i="12"/>
  <c r="AO21" i="12"/>
  <c r="AP21" i="12"/>
  <c r="AF22" i="12"/>
  <c r="AG22" i="12"/>
  <c r="AL22" i="12"/>
  <c r="AN22" i="12"/>
  <c r="AO22" i="12"/>
  <c r="AP22" i="12"/>
  <c r="AI23" i="12"/>
  <c r="AL23" i="12"/>
  <c r="AN23" i="12"/>
  <c r="AO23" i="12"/>
  <c r="AP23" i="12"/>
  <c r="AE24" i="12"/>
  <c r="AF24" i="12"/>
  <c r="AL24" i="12"/>
  <c r="G24" i="12"/>
  <c r="AH24" i="12"/>
  <c r="AI24" i="12"/>
  <c r="AN24" i="12"/>
  <c r="AO24" i="12"/>
  <c r="AP24" i="12"/>
  <c r="AE25" i="12"/>
  <c r="AF25" i="12"/>
  <c r="AL25" i="12"/>
  <c r="G25" i="12"/>
  <c r="AH25" i="12"/>
  <c r="AJ25" i="12"/>
  <c r="AK25" i="12"/>
  <c r="AN25" i="12"/>
  <c r="AO25" i="12"/>
  <c r="AP25" i="12"/>
  <c r="AH26" i="12"/>
  <c r="AK26" i="12"/>
  <c r="AN26" i="12"/>
  <c r="AO26" i="12"/>
  <c r="AP26" i="12"/>
  <c r="AH27" i="12"/>
  <c r="AJ27" i="12"/>
  <c r="AM27" i="12"/>
  <c r="AN27" i="12"/>
  <c r="AO27" i="12"/>
  <c r="AP27" i="12"/>
  <c r="AF28" i="12"/>
  <c r="AG28" i="12"/>
  <c r="AJ28" i="12"/>
  <c r="AN28" i="12"/>
  <c r="AO28" i="12"/>
  <c r="AP28" i="12"/>
  <c r="AF29" i="12"/>
  <c r="AG29" i="12"/>
  <c r="AI29" i="12"/>
  <c r="AL29" i="12"/>
  <c r="AN29" i="12"/>
  <c r="AO29" i="12"/>
  <c r="AP29" i="12"/>
  <c r="AH30" i="12"/>
  <c r="AI30" i="12"/>
  <c r="AL30" i="12"/>
  <c r="AN30" i="12"/>
  <c r="AO30" i="12"/>
  <c r="AP30" i="12"/>
  <c r="AE31" i="12"/>
  <c r="AF31" i="12"/>
  <c r="AL31" i="12"/>
  <c r="G31" i="12"/>
  <c r="AI31" i="12"/>
  <c r="AN31" i="12"/>
  <c r="AO31" i="12"/>
  <c r="AP31" i="12"/>
  <c r="AE32" i="12"/>
  <c r="AF32" i="12"/>
  <c r="AL32" i="12"/>
  <c r="G32" i="12"/>
  <c r="AH32" i="12"/>
  <c r="AK32" i="12"/>
  <c r="AN32" i="12"/>
  <c r="AO32" i="12"/>
  <c r="AP32" i="12"/>
  <c r="AF33" i="12"/>
  <c r="AG33" i="12"/>
  <c r="AH33" i="12"/>
  <c r="AI33" i="12"/>
  <c r="AK33" i="12"/>
  <c r="AN33" i="12"/>
  <c r="AO33" i="12"/>
  <c r="AP33" i="12"/>
  <c r="AE34" i="12"/>
  <c r="AF34" i="12"/>
  <c r="AL34" i="12"/>
  <c r="G34" i="12"/>
  <c r="AH34" i="12"/>
  <c r="AJ34" i="12"/>
  <c r="AM34" i="12"/>
  <c r="AN34" i="12"/>
  <c r="AO34" i="12"/>
  <c r="AP34" i="12"/>
  <c r="AE35" i="12"/>
  <c r="AF35" i="12"/>
  <c r="AL35" i="12"/>
  <c r="G35" i="12"/>
  <c r="AG35" i="12"/>
  <c r="AJ35" i="12"/>
  <c r="AN35" i="12"/>
  <c r="AO35" i="12"/>
  <c r="AP35" i="12"/>
  <c r="AF36" i="12"/>
  <c r="AG36" i="12"/>
  <c r="AL36" i="12"/>
  <c r="AN36" i="12"/>
  <c r="AO36" i="12"/>
  <c r="AP36" i="12"/>
  <c r="AF37" i="12"/>
  <c r="AH37" i="12"/>
  <c r="AI37" i="12"/>
  <c r="AJ37" i="12"/>
  <c r="AL37" i="12"/>
  <c r="AM37" i="12"/>
  <c r="AN37" i="12"/>
  <c r="AO37" i="12"/>
  <c r="AP37" i="12"/>
  <c r="AP7" i="12"/>
  <c r="AO7" i="12"/>
  <c r="AK7" i="12"/>
  <c r="AJ7" i="12"/>
  <c r="AI7" i="12"/>
  <c r="AG7" i="12"/>
  <c r="AF7" i="12"/>
  <c r="S8" i="12"/>
  <c r="W8" i="12"/>
  <c r="X8" i="12"/>
  <c r="AA8" i="12"/>
  <c r="AB8" i="12"/>
  <c r="S9" i="12"/>
  <c r="U9" i="12"/>
  <c r="W9" i="12"/>
  <c r="X9" i="12"/>
  <c r="AA9" i="12"/>
  <c r="AB9" i="12"/>
  <c r="S10" i="12"/>
  <c r="T10" i="12"/>
  <c r="U10" i="12"/>
  <c r="V10" i="12"/>
  <c r="W10" i="12"/>
  <c r="Z10" i="12"/>
  <c r="AA10" i="12"/>
  <c r="AB10" i="12"/>
  <c r="T11" i="12"/>
  <c r="W11" i="12"/>
  <c r="Z11" i="12"/>
  <c r="AA11" i="12"/>
  <c r="AB11" i="12"/>
  <c r="T12" i="12"/>
  <c r="W12" i="12"/>
  <c r="AA12" i="12"/>
  <c r="AB12" i="12"/>
  <c r="V13" i="12"/>
  <c r="W13" i="12"/>
  <c r="AA13" i="12"/>
  <c r="AB13" i="12"/>
  <c r="R14" i="12"/>
  <c r="S14" i="12"/>
  <c r="V14" i="12"/>
  <c r="W14" i="12"/>
  <c r="AA14" i="12"/>
  <c r="AB14" i="12"/>
  <c r="R15" i="12"/>
  <c r="S15" i="12"/>
  <c r="W15" i="12"/>
  <c r="X15" i="12"/>
  <c r="AA15" i="12"/>
  <c r="AB15" i="12"/>
  <c r="U16" i="12"/>
  <c r="W16" i="12"/>
  <c r="X16" i="12"/>
  <c r="AA16" i="12"/>
  <c r="AB16" i="12"/>
  <c r="Q17" i="12"/>
  <c r="R17" i="12"/>
  <c r="X17" i="12"/>
  <c r="F17" i="12"/>
  <c r="U17" i="12"/>
  <c r="Z17" i="12"/>
  <c r="AA17" i="12"/>
  <c r="AB17" i="12"/>
  <c r="Q18" i="12"/>
  <c r="R18" i="12"/>
  <c r="X18" i="12"/>
  <c r="F18" i="12"/>
  <c r="T18" i="12"/>
  <c r="V18" i="12"/>
  <c r="W18" i="12"/>
  <c r="Z18" i="12"/>
  <c r="AA18" i="12"/>
  <c r="AB18" i="12"/>
  <c r="T19" i="12"/>
  <c r="W19" i="12"/>
  <c r="Y19" i="12"/>
  <c r="Z19" i="12"/>
  <c r="AA19" i="12"/>
  <c r="AB19" i="12"/>
  <c r="Q20" i="12"/>
  <c r="R20" i="12"/>
  <c r="X20" i="12"/>
  <c r="F20" i="12"/>
  <c r="V20" i="12"/>
  <c r="Y20" i="12"/>
  <c r="Z20" i="12"/>
  <c r="AA20" i="12"/>
  <c r="AB20" i="12"/>
  <c r="R21" i="12"/>
  <c r="S21" i="12"/>
  <c r="V21" i="12"/>
  <c r="Z21" i="12"/>
  <c r="AA21" i="12"/>
  <c r="AB21" i="12"/>
  <c r="R22" i="12"/>
  <c r="S22" i="12"/>
  <c r="X22" i="12"/>
  <c r="Z22" i="12"/>
  <c r="AA22" i="12"/>
  <c r="AB22" i="12"/>
  <c r="U23" i="12"/>
  <c r="X23" i="12"/>
  <c r="Z23" i="12"/>
  <c r="AA23" i="12"/>
  <c r="AB23" i="12"/>
  <c r="Q24" i="12"/>
  <c r="T24" i="12"/>
  <c r="U24" i="12"/>
  <c r="Z24" i="12"/>
  <c r="AA24" i="12"/>
  <c r="AB24" i="12"/>
  <c r="Q25" i="12"/>
  <c r="R25" i="12"/>
  <c r="X25" i="12"/>
  <c r="F25" i="12"/>
  <c r="T25" i="12"/>
  <c r="V25" i="12"/>
  <c r="W25" i="12"/>
  <c r="Z25" i="12"/>
  <c r="AA25" i="12"/>
  <c r="AB25" i="12"/>
  <c r="T26" i="12"/>
  <c r="W26" i="12"/>
  <c r="Z26" i="12"/>
  <c r="AA26" i="12"/>
  <c r="AB26" i="12"/>
  <c r="T27" i="12"/>
  <c r="V27" i="12"/>
  <c r="Y27" i="12"/>
  <c r="Z27" i="12"/>
  <c r="AA27" i="12"/>
  <c r="AB27" i="12"/>
  <c r="R28" i="12"/>
  <c r="S28" i="12"/>
  <c r="V28" i="12"/>
  <c r="Z28" i="12"/>
  <c r="AA28" i="12"/>
  <c r="AB28" i="12"/>
  <c r="R29" i="12"/>
  <c r="S29" i="12"/>
  <c r="U29" i="12"/>
  <c r="X29" i="12"/>
  <c r="Z29" i="12"/>
  <c r="AA29" i="12"/>
  <c r="AB29" i="12"/>
  <c r="T30" i="12"/>
  <c r="U30" i="12"/>
  <c r="X30" i="12"/>
  <c r="Z30" i="12"/>
  <c r="AA30" i="12"/>
  <c r="AB30" i="12"/>
  <c r="Q31" i="12"/>
  <c r="R31" i="12"/>
  <c r="X31" i="12"/>
  <c r="F31" i="12"/>
  <c r="U31" i="12"/>
  <c r="Z31" i="12"/>
  <c r="AA31" i="12"/>
  <c r="AB31" i="12"/>
  <c r="Q32" i="12"/>
  <c r="R32" i="12"/>
  <c r="X32" i="12"/>
  <c r="F32" i="12"/>
  <c r="T32" i="12"/>
  <c r="W32" i="12"/>
  <c r="Z32" i="12"/>
  <c r="AA32" i="12"/>
  <c r="AB32" i="12"/>
  <c r="R33" i="12"/>
  <c r="S33" i="12"/>
  <c r="T33" i="12"/>
  <c r="U33" i="12"/>
  <c r="W33" i="12"/>
  <c r="Z33" i="12"/>
  <c r="AA33" i="12"/>
  <c r="AB33" i="12"/>
  <c r="Q34" i="12"/>
  <c r="R34" i="12"/>
  <c r="X34" i="12"/>
  <c r="F34" i="12"/>
  <c r="T34" i="12"/>
  <c r="V34" i="12"/>
  <c r="Y34" i="12"/>
  <c r="Z34" i="12"/>
  <c r="AA34" i="12"/>
  <c r="AB34" i="12"/>
  <c r="Q35" i="12"/>
  <c r="R35" i="12"/>
  <c r="X35" i="12"/>
  <c r="F35" i="12"/>
  <c r="S35" i="12"/>
  <c r="V35" i="12"/>
  <c r="Z35" i="12"/>
  <c r="AA35" i="12"/>
  <c r="AB35" i="12"/>
  <c r="R36" i="12"/>
  <c r="S36" i="12"/>
  <c r="X36" i="12"/>
  <c r="Z36" i="12"/>
  <c r="AA36" i="12"/>
  <c r="AB36" i="12"/>
  <c r="R37" i="12"/>
  <c r="T37" i="12"/>
  <c r="U37" i="12"/>
  <c r="V37" i="12"/>
  <c r="X37" i="12"/>
  <c r="Y37" i="12"/>
  <c r="Z37" i="12"/>
  <c r="AA37" i="12"/>
  <c r="AB37" i="12"/>
  <c r="AB7" i="12"/>
  <c r="AA7" i="12"/>
  <c r="W7" i="12"/>
  <c r="V7" i="12"/>
  <c r="U7" i="12"/>
  <c r="S7" i="12"/>
  <c r="R7" i="12"/>
  <c r="AC73" i="40"/>
  <c r="AC74" i="40"/>
  <c r="AC78" i="40"/>
  <c r="AC82" i="40"/>
  <c r="AC85" i="40"/>
  <c r="AC88" i="40"/>
  <c r="AC89" i="40"/>
  <c r="AC90" i="40"/>
  <c r="AC93" i="40"/>
  <c r="AC99" i="40"/>
  <c r="AC103" i="40"/>
  <c r="AC123" i="40"/>
  <c r="AC133" i="40"/>
  <c r="AC140" i="40"/>
  <c r="AC141" i="40"/>
  <c r="AC142" i="40"/>
  <c r="AC153" i="40"/>
  <c r="AC154" i="40"/>
  <c r="AC55" i="40"/>
  <c r="AC43" i="40"/>
  <c r="AC46" i="40"/>
  <c r="AC47" i="40"/>
  <c r="AC51" i="40"/>
  <c r="P37" i="41"/>
  <c r="AD37" i="41"/>
  <c r="P36" i="41"/>
  <c r="AD36" i="41"/>
  <c r="P35" i="41"/>
  <c r="AD35" i="41"/>
  <c r="P34" i="41"/>
  <c r="AD34" i="41"/>
  <c r="P33" i="41"/>
  <c r="AD33" i="41"/>
  <c r="P32" i="41"/>
  <c r="AD32" i="41"/>
  <c r="P31" i="41"/>
  <c r="AD31" i="41"/>
  <c r="P30" i="41"/>
  <c r="AD30" i="41"/>
  <c r="P29" i="41"/>
  <c r="AD29" i="41"/>
  <c r="P28" i="41"/>
  <c r="AD28" i="41"/>
  <c r="P27" i="41"/>
  <c r="AD27" i="41"/>
  <c r="P26" i="41"/>
  <c r="AD26" i="41"/>
  <c r="P25" i="41"/>
  <c r="AD25" i="41"/>
  <c r="P24" i="41"/>
  <c r="AD24" i="41"/>
  <c r="P23" i="41"/>
  <c r="AD23" i="41"/>
  <c r="P22" i="41"/>
  <c r="AD22" i="41"/>
  <c r="P21" i="41"/>
  <c r="AD21" i="41"/>
  <c r="P20" i="41"/>
  <c r="AD20" i="41"/>
  <c r="P19" i="41"/>
  <c r="AD19" i="41"/>
  <c r="P18" i="41"/>
  <c r="AD18" i="41"/>
  <c r="P17" i="41"/>
  <c r="AD17" i="41"/>
  <c r="P16" i="41"/>
  <c r="AD16" i="41"/>
  <c r="P15" i="41"/>
  <c r="AD15" i="41"/>
  <c r="P14" i="41"/>
  <c r="AD14" i="41"/>
  <c r="P13" i="41"/>
  <c r="AD13" i="41"/>
  <c r="P12" i="41"/>
  <c r="AD12" i="41"/>
  <c r="P11" i="41"/>
  <c r="AD11" i="41"/>
  <c r="P10" i="41"/>
  <c r="AD10" i="41"/>
  <c r="P9" i="41"/>
  <c r="AD9" i="41"/>
  <c r="P8" i="41"/>
  <c r="AD8" i="41"/>
  <c r="P7" i="41"/>
  <c r="AD7" i="41"/>
  <c r="D6" i="14"/>
  <c r="E10" i="16"/>
  <c r="F6" i="16"/>
  <c r="P8" i="12"/>
  <c r="AD8" i="12"/>
  <c r="P9" i="12"/>
  <c r="AD9" i="12"/>
  <c r="P10" i="12"/>
  <c r="AD10" i="12"/>
  <c r="P11" i="12"/>
  <c r="AD11" i="12"/>
  <c r="P12" i="12"/>
  <c r="AD12" i="12"/>
  <c r="P13" i="12"/>
  <c r="AD13" i="12"/>
  <c r="P14" i="12"/>
  <c r="AD14" i="12"/>
  <c r="P15" i="12"/>
  <c r="AD15" i="12"/>
  <c r="P16" i="12"/>
  <c r="AD16" i="12"/>
  <c r="P17" i="12"/>
  <c r="AD17" i="12"/>
  <c r="P18" i="12"/>
  <c r="AD18" i="12"/>
  <c r="P19" i="12"/>
  <c r="AD19" i="12"/>
  <c r="P20" i="12"/>
  <c r="AD20" i="12"/>
  <c r="P21" i="12"/>
  <c r="AD21" i="12"/>
  <c r="P22" i="12"/>
  <c r="AD22" i="12"/>
  <c r="P23" i="12"/>
  <c r="AD23" i="12"/>
  <c r="P24" i="12"/>
  <c r="AD24" i="12"/>
  <c r="P25" i="12"/>
  <c r="AD25" i="12"/>
  <c r="P26" i="12"/>
  <c r="AD26" i="12"/>
  <c r="P27" i="12"/>
  <c r="AD27" i="12"/>
  <c r="P28" i="12"/>
  <c r="AD28" i="12"/>
  <c r="P29" i="12"/>
  <c r="AD29" i="12"/>
  <c r="P30" i="12"/>
  <c r="AD30" i="12"/>
  <c r="P31" i="12"/>
  <c r="AD31" i="12"/>
  <c r="P32" i="12"/>
  <c r="AD32" i="12"/>
  <c r="P33" i="12"/>
  <c r="AD33" i="12"/>
  <c r="P34" i="12"/>
  <c r="AD34" i="12"/>
  <c r="P35" i="12"/>
  <c r="AD35" i="12"/>
  <c r="P36" i="12"/>
  <c r="AD36" i="12"/>
  <c r="P37" i="12"/>
  <c r="AD37" i="12"/>
  <c r="P7" i="12"/>
  <c r="AD7" i="12"/>
  <c r="O79" i="38"/>
  <c r="I79" i="38"/>
  <c r="C206" i="23"/>
  <c r="C207" i="23"/>
  <c r="C208" i="23"/>
  <c r="C209" i="23"/>
  <c r="C210" i="23"/>
  <c r="C211" i="23"/>
  <c r="C212" i="23"/>
  <c r="C213" i="23"/>
  <c r="C214" i="23"/>
  <c r="C205" i="23"/>
  <c r="C208" i="21"/>
  <c r="D208" i="21"/>
  <c r="C108" i="21"/>
  <c r="D108" i="21"/>
  <c r="C8" i="21"/>
  <c r="D8" i="21"/>
  <c r="C7" i="5"/>
  <c r="A4" i="6"/>
  <c r="A3" i="6"/>
  <c r="C217" i="23"/>
  <c r="C218" i="23"/>
  <c r="C219" i="23"/>
  <c r="C220" i="23"/>
  <c r="C221" i="23"/>
  <c r="C222" i="23"/>
  <c r="C223" i="23"/>
  <c r="C224" i="23"/>
  <c r="C225" i="23"/>
  <c r="C216" i="23"/>
  <c r="C195" i="23"/>
  <c r="C196" i="23"/>
  <c r="C197" i="23"/>
  <c r="C198" i="23"/>
  <c r="C199" i="23"/>
  <c r="C200" i="23"/>
  <c r="C201" i="23"/>
  <c r="C202" i="23"/>
  <c r="C203" i="23"/>
  <c r="C194" i="23"/>
  <c r="C184" i="23"/>
  <c r="C185" i="23"/>
  <c r="C186" i="23"/>
  <c r="C188" i="23"/>
  <c r="C189" i="23"/>
  <c r="C190" i="23"/>
  <c r="C191" i="23"/>
  <c r="C192" i="23"/>
  <c r="C183" i="23"/>
  <c r="C173" i="23"/>
  <c r="C174" i="23"/>
  <c r="C175" i="23"/>
  <c r="C176" i="23"/>
  <c r="C177" i="23"/>
  <c r="C178" i="23"/>
  <c r="C179" i="23"/>
  <c r="C180" i="23"/>
  <c r="C181" i="23"/>
  <c r="C172" i="23"/>
  <c r="C151" i="23"/>
  <c r="C152" i="23"/>
  <c r="C153" i="23"/>
  <c r="C154" i="23"/>
  <c r="C155" i="23"/>
  <c r="C156" i="23"/>
  <c r="C157" i="23"/>
  <c r="C158" i="23"/>
  <c r="C159" i="23"/>
  <c r="C150" i="23"/>
  <c r="C141" i="23"/>
  <c r="C142" i="23"/>
  <c r="C143" i="23"/>
  <c r="C144" i="23"/>
  <c r="C145" i="23"/>
  <c r="C146" i="23"/>
  <c r="C147" i="23"/>
  <c r="C148" i="23"/>
  <c r="C140" i="23"/>
  <c r="D22" i="20"/>
  <c r="D12" i="22"/>
  <c r="AC146" i="40"/>
  <c r="AB675" i="39"/>
  <c r="AB608" i="39"/>
  <c r="AB595" i="39"/>
  <c r="AB555" i="39"/>
  <c r="AB571" i="39"/>
  <c r="AB515" i="39"/>
  <c r="AB499" i="39"/>
  <c r="AB463" i="39"/>
  <c r="AB455" i="39"/>
  <c r="AB447" i="39"/>
  <c r="AB439" i="39"/>
  <c r="AB495" i="39"/>
  <c r="AB511" i="39"/>
  <c r="AB503" i="39"/>
  <c r="AB491" i="39"/>
  <c r="AB451" i="39"/>
  <c r="AC76" i="40"/>
  <c r="AC64" i="40"/>
  <c r="AB600" i="39"/>
  <c r="AB575" i="39"/>
  <c r="AB551" i="39"/>
  <c r="AB531" i="39"/>
  <c r="AB520" i="39"/>
  <c r="AB592" i="39"/>
  <c r="AC71" i="40"/>
  <c r="AC59" i="40"/>
  <c r="AB528" i="39"/>
  <c r="AC95" i="40"/>
  <c r="AB791" i="39"/>
  <c r="AB1110" i="39"/>
  <c r="AB1082" i="39"/>
  <c r="AB1055" i="39"/>
  <c r="AB1043" i="39"/>
  <c r="AB1035" i="39"/>
  <c r="AB1106" i="39"/>
  <c r="AB1054" i="39"/>
  <c r="AC138" i="40"/>
  <c r="AB936" i="39"/>
  <c r="AB948" i="39"/>
  <c r="AB615" i="39"/>
  <c r="AB532" i="39"/>
  <c r="AB524" i="39"/>
  <c r="AC68" i="40"/>
  <c r="AC60" i="40"/>
  <c r="AB604" i="39"/>
  <c r="AB596" i="39"/>
  <c r="AB584" i="39"/>
  <c r="AB583" i="39"/>
  <c r="AB567" i="39"/>
  <c r="AB543" i="39"/>
  <c r="AB535" i="39"/>
  <c r="AB609" i="39"/>
  <c r="AB573" i="39"/>
  <c r="AB613" i="39"/>
  <c r="AB577" i="39"/>
  <c r="AB489" i="39"/>
  <c r="AB457" i="39"/>
  <c r="AB429" i="39"/>
  <c r="AB493" i="39"/>
  <c r="AB481" i="39"/>
  <c r="AB461" i="39"/>
  <c r="AB433" i="39"/>
  <c r="AB465" i="39"/>
  <c r="AB421" i="39"/>
  <c r="AB453" i="39"/>
  <c r="AC110" i="40"/>
  <c r="AC30" i="40"/>
  <c r="AB376" i="39"/>
  <c r="AB365" i="39"/>
  <c r="AC35" i="40"/>
  <c r="AB409" i="39"/>
  <c r="AB370" i="39"/>
  <c r="AB346" i="39"/>
  <c r="AB338" i="39"/>
  <c r="AB314" i="39"/>
  <c r="AC25" i="40"/>
  <c r="AB382" i="39"/>
  <c r="AB360" i="39"/>
  <c r="AB330" i="39"/>
  <c r="AB312" i="39"/>
  <c r="AB920" i="39"/>
  <c r="Y16" i="39"/>
  <c r="J62" i="40"/>
  <c r="AC124" i="40"/>
  <c r="Z14" i="40"/>
  <c r="AB273" i="39"/>
  <c r="AC22" i="40"/>
  <c r="AB309" i="39"/>
  <c r="AC16" i="40"/>
  <c r="AC97" i="40"/>
  <c r="AC143" i="40"/>
  <c r="Z15" i="40"/>
  <c r="AB754" i="39"/>
  <c r="AB416" i="39"/>
  <c r="Y12" i="39"/>
  <c r="C44" i="40"/>
  <c r="AC40" i="40"/>
  <c r="Z10" i="40"/>
  <c r="AB804" i="39"/>
  <c r="AB724" i="39"/>
  <c r="AB516" i="39"/>
  <c r="Y13" i="39"/>
  <c r="J44" i="40"/>
  <c r="AC56" i="40"/>
  <c r="Z11" i="40"/>
  <c r="AB1081" i="39"/>
  <c r="AB1065" i="39"/>
  <c r="AB1057" i="39"/>
  <c r="AB1039" i="39"/>
  <c r="AB946" i="39"/>
  <c r="AB942" i="39"/>
  <c r="AB922" i="39"/>
  <c r="AB771" i="39"/>
  <c r="AB721" i="39"/>
  <c r="AB933" i="39"/>
  <c r="AB925" i="39"/>
  <c r="AB761" i="39"/>
  <c r="AB86" i="39"/>
  <c r="AB23" i="39"/>
  <c r="AB1121" i="39"/>
  <c r="AB957" i="39"/>
  <c r="AB866" i="39"/>
  <c r="AB47" i="39"/>
  <c r="AB30" i="39"/>
  <c r="AC120" i="40"/>
  <c r="AB860" i="39"/>
  <c r="AB840" i="39"/>
  <c r="AB834" i="39"/>
  <c r="AC38" i="40"/>
  <c r="AC27" i="40"/>
  <c r="AB401" i="39"/>
  <c r="AB386" i="39"/>
  <c r="AB378" i="39"/>
  <c r="AB373" i="39"/>
  <c r="AB368" i="39"/>
  <c r="AB362" i="39"/>
  <c r="AB356" i="39"/>
  <c r="AC39" i="40"/>
  <c r="AC37" i="40"/>
  <c r="AB405" i="39"/>
  <c r="AB384" i="39"/>
  <c r="AB380" i="39"/>
  <c r="AB377" i="39"/>
  <c r="AB366" i="39"/>
  <c r="AB361" i="39"/>
  <c r="AB351" i="39"/>
  <c r="AB348" i="39"/>
  <c r="AB332" i="39"/>
  <c r="AB328" i="39"/>
  <c r="AB325" i="39"/>
  <c r="AB322" i="39"/>
  <c r="AB317" i="39"/>
  <c r="AB222" i="39"/>
  <c r="AB277" i="39"/>
  <c r="AB267" i="39"/>
  <c r="AB259" i="39"/>
  <c r="AC20" i="40"/>
  <c r="AB310" i="39"/>
  <c r="AB290" i="39"/>
  <c r="AB194" i="39"/>
  <c r="AB147" i="39"/>
  <c r="AB124" i="39"/>
  <c r="AC105" i="40"/>
  <c r="AB811" i="39"/>
  <c r="AB795" i="39"/>
  <c r="AB767" i="39"/>
  <c r="AB757" i="39"/>
  <c r="AB737" i="39"/>
  <c r="AB732" i="39"/>
  <c r="AB729" i="39"/>
  <c r="AB178" i="39"/>
  <c r="AB154" i="39"/>
  <c r="AB130" i="39"/>
  <c r="AB191" i="39"/>
  <c r="AB151" i="39"/>
  <c r="AB127" i="39"/>
  <c r="AB120" i="39"/>
  <c r="AM33" i="12"/>
  <c r="Y33" i="12"/>
  <c r="AM33" i="41"/>
  <c r="Y33" i="41"/>
  <c r="AM26" i="41"/>
  <c r="Y26" i="41"/>
  <c r="AM26" i="12"/>
  <c r="Y26" i="12"/>
  <c r="AM32" i="12"/>
  <c r="Y32" i="12"/>
  <c r="AM32" i="41"/>
  <c r="Y32" i="41"/>
  <c r="AB995" i="39"/>
  <c r="AB1002" i="39"/>
  <c r="AC130" i="40"/>
  <c r="AC84" i="40"/>
  <c r="AC79" i="40"/>
  <c r="AB700" i="39"/>
  <c r="AB668" i="39"/>
  <c r="AB656" i="39"/>
  <c r="AC87" i="40"/>
  <c r="AC83" i="40"/>
  <c r="AB715" i="39"/>
  <c r="AB711" i="39"/>
  <c r="AB704" i="39"/>
  <c r="AB672" i="39"/>
  <c r="AB655" i="39"/>
  <c r="AB578" i="39"/>
  <c r="AB518" i="39"/>
  <c r="AB566" i="39"/>
  <c r="AB582" i="39"/>
  <c r="AB554" i="39"/>
  <c r="AB492" i="39"/>
  <c r="AB460" i="39"/>
  <c r="AB428" i="39"/>
  <c r="AB424" i="39"/>
  <c r="AB496" i="39"/>
  <c r="AB480" i="39"/>
  <c r="AC48" i="40"/>
  <c r="AC44" i="40"/>
  <c r="AC107" i="40"/>
  <c r="Z13" i="40"/>
  <c r="AB889" i="39"/>
  <c r="AB849" i="39"/>
  <c r="AB404" i="39"/>
  <c r="AB395" i="39"/>
  <c r="AB389" i="39"/>
  <c r="AB381" i="39"/>
  <c r="AB341" i="39"/>
  <c r="AB337" i="39"/>
  <c r="AB315" i="39"/>
  <c r="AC28" i="40"/>
  <c r="AB399" i="39"/>
  <c r="AB393" i="39"/>
  <c r="AB375" i="39"/>
  <c r="AB367" i="39"/>
  <c r="AB363" i="39"/>
  <c r="AB319" i="39"/>
  <c r="AB331" i="39"/>
  <c r="AC19" i="40"/>
  <c r="AB236" i="39"/>
  <c r="AB226" i="39"/>
  <c r="AC23" i="40"/>
  <c r="AB304" i="39"/>
  <c r="AB232" i="39"/>
  <c r="AB220" i="39"/>
  <c r="AB308" i="39"/>
  <c r="AB276" i="39"/>
  <c r="AB272" i="39"/>
  <c r="AB214" i="39"/>
  <c r="AC11" i="40"/>
  <c r="AC9" i="40"/>
  <c r="AB257" i="39"/>
  <c r="AB242" i="39"/>
  <c r="AB218" i="39"/>
  <c r="AC106" i="40"/>
  <c r="AB808" i="39"/>
  <c r="AB785" i="39"/>
  <c r="AB764" i="39"/>
  <c r="AB755" i="39"/>
  <c r="AB728" i="39"/>
  <c r="AC104" i="40"/>
  <c r="AC96" i="40"/>
  <c r="AB800" i="39"/>
  <c r="AB777" i="39"/>
  <c r="AB769" i="39"/>
  <c r="AB817" i="39"/>
  <c r="AB807" i="39"/>
  <c r="AB803" i="39"/>
  <c r="AB794" i="39"/>
  <c r="AB790" i="39"/>
  <c r="AB782" i="39"/>
  <c r="AB772" i="39"/>
  <c r="AB768" i="39"/>
  <c r="AB763" i="39"/>
  <c r="AB758" i="39"/>
  <c r="AB750" i="39"/>
  <c r="AB744" i="39"/>
  <c r="AB740" i="39"/>
  <c r="AB816" i="39"/>
  <c r="AB806" i="39"/>
  <c r="AB798" i="39"/>
  <c r="AB748" i="39"/>
  <c r="AB726" i="39"/>
  <c r="AB815" i="39"/>
  <c r="AB784" i="39"/>
  <c r="AB779" i="39"/>
  <c r="AB770" i="39"/>
  <c r="AB766" i="39"/>
  <c r="AB760" i="39"/>
  <c r="AB752" i="39"/>
  <c r="AB734" i="39"/>
  <c r="AB193" i="39"/>
  <c r="AB146" i="39"/>
  <c r="AB140" i="39"/>
  <c r="AB142" i="39"/>
  <c r="AB188" i="39"/>
  <c r="AB176" i="39"/>
  <c r="AB204" i="39"/>
  <c r="X21" i="41"/>
  <c r="AL19" i="41"/>
  <c r="AK28" i="41"/>
  <c r="W24" i="41"/>
  <c r="AJ26" i="12"/>
  <c r="V24" i="12"/>
  <c r="V8" i="12"/>
  <c r="V26" i="41"/>
  <c r="AH7" i="12"/>
  <c r="AH22" i="41"/>
  <c r="AH16" i="41"/>
  <c r="AG20" i="41"/>
  <c r="S20" i="41"/>
  <c r="AG20" i="12"/>
  <c r="S20" i="12"/>
  <c r="AG37" i="41"/>
  <c r="S37" i="41"/>
  <c r="AG37" i="12"/>
  <c r="S37" i="12"/>
  <c r="AG19" i="41"/>
  <c r="S19" i="41"/>
  <c r="AG19" i="12"/>
  <c r="S19" i="12"/>
  <c r="AG24" i="41"/>
  <c r="S25" i="12"/>
  <c r="AG34" i="12"/>
  <c r="AG26" i="41"/>
  <c r="AG16" i="12"/>
  <c r="AB746" i="39"/>
  <c r="AB762" i="39"/>
  <c r="AC91" i="40"/>
  <c r="AB797" i="39"/>
  <c r="AB781" i="39"/>
  <c r="AB765" i="39"/>
  <c r="AB733" i="39"/>
  <c r="AB196" i="39"/>
  <c r="AB168" i="39"/>
  <c r="AB156" i="39"/>
  <c r="AB144" i="39"/>
  <c r="AB136" i="39"/>
  <c r="AB203" i="39"/>
  <c r="AB131" i="39"/>
  <c r="AB111" i="39"/>
  <c r="AB1100" i="39"/>
  <c r="AB1068" i="39"/>
  <c r="AB1080" i="39"/>
  <c r="AB1120" i="39"/>
  <c r="AB1112" i="39"/>
  <c r="AC156" i="40"/>
  <c r="AC144" i="40"/>
  <c r="AB1096" i="39"/>
  <c r="AB1024" i="39"/>
  <c r="AC148" i="40"/>
  <c r="AB1088" i="39"/>
  <c r="AB1056" i="39"/>
  <c r="AB1108" i="39"/>
  <c r="AB1076" i="39"/>
  <c r="AB1060" i="39"/>
  <c r="AC151" i="40"/>
  <c r="AB988" i="39"/>
  <c r="AB992" i="39"/>
  <c r="AB960" i="39"/>
  <c r="AB980" i="39"/>
  <c r="AB693" i="39"/>
  <c r="AB680" i="39"/>
  <c r="AB664" i="39"/>
  <c r="AB650" i="39"/>
  <c r="AB646" i="39"/>
  <c r="AB624" i="39"/>
  <c r="AB696" i="39"/>
  <c r="AB683" i="39"/>
  <c r="AB671" i="39"/>
  <c r="AB667" i="39"/>
  <c r="AB653" i="39"/>
  <c r="AB639" i="39"/>
  <c r="AB635" i="39"/>
  <c r="AB631" i="39"/>
  <c r="AC81" i="40"/>
  <c r="AB709" i="39"/>
  <c r="AB689" i="39"/>
  <c r="AB657" i="39"/>
  <c r="AB641" i="39"/>
  <c r="AB708" i="39"/>
  <c r="AB644" i="39"/>
  <c r="AB620" i="39"/>
  <c r="AB1107" i="39"/>
  <c r="AB1103" i="39"/>
  <c r="AB1115" i="39"/>
  <c r="AB966" i="39"/>
  <c r="AB1017" i="39"/>
  <c r="AB985" i="39"/>
  <c r="AB449" i="39"/>
  <c r="AB445" i="39"/>
  <c r="AB441" i="39"/>
  <c r="AB437" i="39"/>
  <c r="AB434" i="39"/>
  <c r="AB419" i="39"/>
  <c r="AB417" i="39"/>
  <c r="AB513" i="39"/>
  <c r="AB505" i="39"/>
  <c r="AB501" i="39"/>
  <c r="AB494" i="39"/>
  <c r="AB483" i="39"/>
  <c r="AB479" i="39"/>
  <c r="AC114" i="40"/>
  <c r="AB884" i="39"/>
  <c r="AB396" i="39"/>
  <c r="AB329" i="39"/>
  <c r="AB391" i="39"/>
  <c r="AB355" i="39"/>
  <c r="AC8" i="40"/>
  <c r="Z8" i="40"/>
  <c r="AB227" i="39"/>
  <c r="AB223" i="39"/>
  <c r="AB213" i="39"/>
  <c r="AB299" i="39"/>
  <c r="AB282" i="39"/>
  <c r="AB1067" i="39"/>
  <c r="AB1028" i="39"/>
  <c r="AB1040" i="39"/>
  <c r="AB1036" i="39"/>
  <c r="AB1032" i="39"/>
  <c r="AB1091" i="39"/>
  <c r="AB1087" i="39"/>
  <c r="AB1079" i="39"/>
  <c r="AB1071" i="39"/>
  <c r="AB1001" i="39"/>
  <c r="AB997" i="39"/>
  <c r="AC66" i="40"/>
  <c r="AC62" i="40"/>
  <c r="AB610" i="39"/>
  <c r="AB572" i="39"/>
  <c r="AB568" i="39"/>
  <c r="AC58" i="40"/>
  <c r="AB564" i="39"/>
  <c r="AB560" i="39"/>
  <c r="AB545" i="39"/>
  <c r="AB526" i="39"/>
  <c r="AB522" i="39"/>
  <c r="AB602" i="39"/>
  <c r="AB598" i="39"/>
  <c r="AB586" i="39"/>
  <c r="AB549" i="39"/>
  <c r="AB590" i="39"/>
  <c r="AB579" i="39"/>
  <c r="AB585" i="39"/>
  <c r="AB553" i="39"/>
  <c r="AB539" i="39"/>
  <c r="AB606" i="39"/>
  <c r="AB594" i="39"/>
  <c r="AB521" i="39"/>
  <c r="AB580" i="39"/>
  <c r="AB576" i="39"/>
  <c r="AB533" i="39"/>
  <c r="AB589" i="39"/>
  <c r="AC61" i="40"/>
  <c r="AB488" i="39"/>
  <c r="AB452" i="39"/>
  <c r="AB432" i="39"/>
  <c r="AB892" i="39"/>
  <c r="AB886" i="39"/>
  <c r="AB825" i="39"/>
  <c r="AB913" i="39"/>
  <c r="AB854" i="39"/>
  <c r="AB914" i="39"/>
  <c r="AB897" i="39"/>
  <c r="AB878" i="39"/>
  <c r="AB906" i="39"/>
  <c r="AB253" i="39"/>
  <c r="AB249" i="39"/>
  <c r="AB255" i="39"/>
  <c r="AB301" i="39"/>
  <c r="AB269" i="39"/>
  <c r="AB221" i="39"/>
  <c r="AB217" i="39"/>
  <c r="AB28" i="39"/>
  <c r="AB92" i="39"/>
  <c r="AB43" i="39"/>
  <c r="AB39" i="39"/>
  <c r="AB38" i="39"/>
  <c r="AB82" i="39"/>
  <c r="AB18" i="39"/>
  <c r="AB84" i="39"/>
  <c r="AB14" i="39"/>
  <c r="AB15" i="39"/>
  <c r="AB11" i="39"/>
  <c r="AB12" i="39"/>
  <c r="AB104" i="39"/>
  <c r="AB105" i="39"/>
  <c r="AB97" i="39"/>
  <c r="AB100" i="39"/>
  <c r="AB98" i="39"/>
  <c r="AB64" i="39"/>
  <c r="AB62" i="39"/>
  <c r="AB58" i="39"/>
  <c r="AB73" i="39"/>
  <c r="AB69" i="39"/>
  <c r="AB68" i="39"/>
  <c r="AB59" i="39"/>
  <c r="AB32" i="39"/>
  <c r="AB20" i="39"/>
  <c r="AB35" i="39"/>
  <c r="AB31" i="39"/>
  <c r="AB10" i="39"/>
  <c r="AB107" i="39"/>
  <c r="AB102" i="39"/>
  <c r="AB91" i="39"/>
  <c r="AB103" i="39"/>
  <c r="AB95" i="39"/>
  <c r="AB99" i="39"/>
  <c r="AB49" i="39"/>
  <c r="AB45" i="39"/>
  <c r="AB24" i="39"/>
  <c r="AB75" i="39"/>
  <c r="AB65" i="39"/>
  <c r="AB61" i="39"/>
  <c r="AB29" i="39"/>
  <c r="AB71" i="39"/>
  <c r="AB67" i="39"/>
  <c r="AB36" i="39"/>
  <c r="AB21" i="39"/>
  <c r="AB41" i="39"/>
  <c r="AB33" i="39"/>
  <c r="AB17" i="39"/>
  <c r="AN14" i="12"/>
  <c r="Z16" i="12"/>
  <c r="Z16" i="41"/>
  <c r="AN16" i="12"/>
  <c r="AN16" i="41"/>
  <c r="AN15" i="12"/>
  <c r="AN15" i="41"/>
  <c r="Z15" i="12"/>
  <c r="Z15" i="41"/>
  <c r="Z14" i="41"/>
  <c r="AN14" i="41"/>
  <c r="Z14" i="12"/>
  <c r="Z7" i="41"/>
  <c r="AN7" i="12"/>
  <c r="AN7" i="41"/>
  <c r="Z7" i="12"/>
  <c r="AM12" i="41"/>
  <c r="AN8" i="41"/>
  <c r="Z8" i="41"/>
  <c r="AN8" i="12"/>
  <c r="Z8" i="12"/>
  <c r="Z13" i="12"/>
  <c r="Z13" i="41"/>
  <c r="AN13" i="41"/>
  <c r="AN13" i="12"/>
  <c r="AN9" i="12"/>
  <c r="Z9" i="12"/>
  <c r="AN9" i="41"/>
  <c r="Z9" i="41"/>
  <c r="AN12" i="41"/>
  <c r="Z12" i="41"/>
  <c r="AN12" i="12"/>
  <c r="Z12" i="12"/>
  <c r="Y11" i="41"/>
  <c r="AM11" i="12"/>
  <c r="Y11" i="12"/>
  <c r="AM11" i="41"/>
  <c r="Y35" i="12"/>
  <c r="AM35" i="41"/>
  <c r="Y35" i="41"/>
  <c r="AM35" i="12"/>
  <c r="Y8" i="41"/>
  <c r="AM8" i="12"/>
  <c r="Y8" i="12"/>
  <c r="AM8" i="41"/>
  <c r="AM13" i="41"/>
  <c r="Y29" i="12"/>
  <c r="AM29" i="41"/>
  <c r="Y29" i="41"/>
  <c r="AM29" i="12"/>
  <c r="AM25" i="41"/>
  <c r="AM10" i="41"/>
  <c r="AM21" i="12"/>
  <c r="AM7" i="41"/>
  <c r="Y36" i="12"/>
  <c r="AM36" i="41"/>
  <c r="AM36" i="12"/>
  <c r="Y36" i="41"/>
  <c r="Y15" i="41"/>
  <c r="Y10" i="12"/>
  <c r="AM21" i="41"/>
  <c r="Y21" i="12"/>
  <c r="Y21" i="41"/>
  <c r="Y18" i="12"/>
  <c r="AM30" i="41"/>
  <c r="Y30" i="41"/>
  <c r="AM30" i="12"/>
  <c r="Y30" i="12"/>
  <c r="AM25" i="12"/>
  <c r="AM31" i="41"/>
  <c r="AL13" i="41"/>
  <c r="AL13" i="12"/>
  <c r="X13" i="41"/>
  <c r="X13" i="12"/>
  <c r="AL33" i="41"/>
  <c r="X33" i="41"/>
  <c r="AL33" i="12"/>
  <c r="X33" i="12"/>
  <c r="X19" i="41"/>
  <c r="AL21" i="41"/>
  <c r="X24" i="12"/>
  <c r="AL26" i="41"/>
  <c r="AL26" i="12"/>
  <c r="X26" i="41"/>
  <c r="X26" i="12"/>
  <c r="AL28" i="41"/>
  <c r="X28" i="41"/>
  <c r="AL28" i="12"/>
  <c r="X28" i="12"/>
  <c r="AL27" i="41"/>
  <c r="X27" i="41"/>
  <c r="AL27" i="12"/>
  <c r="X27" i="12"/>
  <c r="X10" i="12"/>
  <c r="AL10" i="41"/>
  <c r="X10" i="41"/>
  <c r="AL10" i="12"/>
  <c r="X31" i="41"/>
  <c r="X11" i="12"/>
  <c r="AL11" i="12"/>
  <c r="X11" i="41"/>
  <c r="AL11" i="41"/>
  <c r="X14" i="12"/>
  <c r="AL14" i="41"/>
  <c r="X14" i="41"/>
  <c r="AL14" i="12"/>
  <c r="AL19" i="12"/>
  <c r="X19" i="12"/>
  <c r="X18" i="41"/>
  <c r="X12" i="12"/>
  <c r="AL12" i="41"/>
  <c r="AL12" i="12"/>
  <c r="X12" i="41"/>
  <c r="AL21" i="12"/>
  <c r="X21" i="12"/>
  <c r="AK17" i="41"/>
  <c r="W17" i="41"/>
  <c r="AK17" i="12"/>
  <c r="W17" i="12"/>
  <c r="AK34" i="12"/>
  <c r="W34" i="12"/>
  <c r="AK34" i="41"/>
  <c r="W34" i="41"/>
  <c r="AK37" i="41"/>
  <c r="W37" i="41"/>
  <c r="W37" i="12"/>
  <c r="AK37" i="12"/>
  <c r="W24" i="12"/>
  <c r="AK28" i="12"/>
  <c r="AK23" i="12"/>
  <c r="W23" i="12"/>
  <c r="AK23" i="41"/>
  <c r="W23" i="41"/>
  <c r="AK21" i="41"/>
  <c r="AK21" i="12"/>
  <c r="W21" i="12"/>
  <c r="W21" i="41"/>
  <c r="AK27" i="12"/>
  <c r="W27" i="12"/>
  <c r="AK27" i="41"/>
  <c r="W27" i="41"/>
  <c r="AK31" i="12"/>
  <c r="W31" i="12"/>
  <c r="AK24" i="12"/>
  <c r="W28" i="12"/>
  <c r="W31" i="41"/>
  <c r="AK20" i="12"/>
  <c r="W20" i="12"/>
  <c r="AK20" i="41"/>
  <c r="W20" i="41"/>
  <c r="AK35" i="12"/>
  <c r="W35" i="12"/>
  <c r="AK35" i="41"/>
  <c r="W35" i="41"/>
  <c r="AK24" i="41"/>
  <c r="AK31" i="41"/>
  <c r="AK30" i="41"/>
  <c r="W30" i="41"/>
  <c r="AK30" i="12"/>
  <c r="W30" i="12"/>
  <c r="AK29" i="41"/>
  <c r="W29" i="41"/>
  <c r="AK29" i="12"/>
  <c r="W29" i="12"/>
  <c r="AK36" i="12"/>
  <c r="W36" i="12"/>
  <c r="AK36" i="41"/>
  <c r="W36" i="41"/>
  <c r="AK22" i="41"/>
  <c r="AK22" i="12"/>
  <c r="W22" i="12"/>
  <c r="W22" i="41"/>
  <c r="W28" i="41"/>
  <c r="V24" i="41"/>
  <c r="V23" i="12"/>
  <c r="AJ23" i="41"/>
  <c r="V23" i="41"/>
  <c r="AJ23" i="12"/>
  <c r="V30" i="41"/>
  <c r="AJ30" i="12"/>
  <c r="AJ30" i="41"/>
  <c r="V30" i="12"/>
  <c r="AJ19" i="41"/>
  <c r="V19" i="12"/>
  <c r="AJ19" i="12"/>
  <c r="V19" i="41"/>
  <c r="V36" i="12"/>
  <c r="V36" i="41"/>
  <c r="AJ36" i="12"/>
  <c r="AJ36" i="41"/>
  <c r="V17" i="12"/>
  <c r="AJ17" i="41"/>
  <c r="V17" i="41"/>
  <c r="AJ17" i="12"/>
  <c r="AJ12" i="12"/>
  <c r="V12" i="41"/>
  <c r="AJ12" i="41"/>
  <c r="V12" i="12"/>
  <c r="V22" i="12"/>
  <c r="V22" i="41"/>
  <c r="AJ22" i="12"/>
  <c r="AJ22" i="41"/>
  <c r="V31" i="12"/>
  <c r="AJ31" i="41"/>
  <c r="V31" i="41"/>
  <c r="AJ31" i="12"/>
  <c r="AJ9" i="12"/>
  <c r="V9" i="12"/>
  <c r="AJ9" i="41"/>
  <c r="V9" i="41"/>
  <c r="V33" i="12"/>
  <c r="AJ33" i="41"/>
  <c r="V33" i="41"/>
  <c r="AJ33" i="12"/>
  <c r="AJ24" i="41"/>
  <c r="V15" i="41"/>
  <c r="AJ15" i="12"/>
  <c r="AJ15" i="41"/>
  <c r="V15" i="12"/>
  <c r="AJ32" i="41"/>
  <c r="V32" i="12"/>
  <c r="AJ32" i="12"/>
  <c r="V32" i="41"/>
  <c r="AJ26" i="41"/>
  <c r="AJ24" i="12"/>
  <c r="AJ8" i="12"/>
  <c r="V26" i="12"/>
  <c r="V11" i="12"/>
  <c r="AJ11" i="12"/>
  <c r="AJ11" i="41"/>
  <c r="V11" i="41"/>
  <c r="AJ29" i="12"/>
  <c r="V29" i="41"/>
  <c r="AJ29" i="41"/>
  <c r="V29" i="12"/>
  <c r="AJ8" i="41"/>
  <c r="V16" i="41"/>
  <c r="AJ16" i="12"/>
  <c r="AJ16" i="41"/>
  <c r="V16" i="12"/>
  <c r="V8" i="41"/>
  <c r="AI11" i="41"/>
  <c r="U11" i="41"/>
  <c r="U11" i="12"/>
  <c r="AI11" i="12"/>
  <c r="U36" i="41"/>
  <c r="AI36" i="12"/>
  <c r="AI36" i="41"/>
  <c r="U36" i="12"/>
  <c r="AI15" i="41"/>
  <c r="U15" i="41"/>
  <c r="AI15" i="12"/>
  <c r="U15" i="12"/>
  <c r="U28" i="41"/>
  <c r="AI28" i="41"/>
  <c r="U28" i="12"/>
  <c r="AI28" i="12"/>
  <c r="U22" i="41"/>
  <c r="AI22" i="12"/>
  <c r="U22" i="12"/>
  <c r="AI22" i="41"/>
  <c r="AI8" i="12"/>
  <c r="U8" i="12"/>
  <c r="U8" i="41"/>
  <c r="AI8" i="41"/>
  <c r="U25" i="41"/>
  <c r="U25" i="12"/>
  <c r="AI25" i="41"/>
  <c r="AI25" i="12"/>
  <c r="U14" i="41"/>
  <c r="AI14" i="41"/>
  <c r="AI14" i="12"/>
  <c r="U14" i="12"/>
  <c r="U35" i="41"/>
  <c r="AI35" i="12"/>
  <c r="AI35" i="41"/>
  <c r="U35" i="12"/>
  <c r="AI32" i="41"/>
  <c r="U32" i="41"/>
  <c r="AI32" i="12"/>
  <c r="U32" i="12"/>
  <c r="AI19" i="41"/>
  <c r="U19" i="41"/>
  <c r="AI19" i="12"/>
  <c r="U19" i="12"/>
  <c r="AI26" i="41"/>
  <c r="U26" i="41"/>
  <c r="U26" i="12"/>
  <c r="AI26" i="12"/>
  <c r="U20" i="41"/>
  <c r="AI20" i="41"/>
  <c r="U20" i="12"/>
  <c r="AI20" i="12"/>
  <c r="AI13" i="41"/>
  <c r="AI13" i="12"/>
  <c r="U13" i="41"/>
  <c r="U13" i="12"/>
  <c r="U34" i="41"/>
  <c r="AI34" i="12"/>
  <c r="AI34" i="41"/>
  <c r="U34" i="12"/>
  <c r="AI12" i="41"/>
  <c r="AI12" i="12"/>
  <c r="U12" i="41"/>
  <c r="U12" i="12"/>
  <c r="AI18" i="41"/>
  <c r="U18" i="12"/>
  <c r="U18" i="41"/>
  <c r="AI18" i="12"/>
  <c r="AI21" i="41"/>
  <c r="AI21" i="12"/>
  <c r="U21" i="12"/>
  <c r="U21" i="41"/>
  <c r="AI27" i="41"/>
  <c r="AI27" i="12"/>
  <c r="U27" i="41"/>
  <c r="U27" i="12"/>
  <c r="T20" i="12"/>
  <c r="T20" i="41"/>
  <c r="AH20" i="41"/>
  <c r="AH13" i="41"/>
  <c r="T13" i="12"/>
  <c r="AH13" i="12"/>
  <c r="T13" i="41"/>
  <c r="AH28" i="41"/>
  <c r="T28" i="41"/>
  <c r="T28" i="12"/>
  <c r="AH28" i="12"/>
  <c r="AH23" i="41"/>
  <c r="T23" i="12"/>
  <c r="AH23" i="12"/>
  <c r="T23" i="41"/>
  <c r="AH36" i="41"/>
  <c r="T36" i="41"/>
  <c r="T36" i="12"/>
  <c r="AH36" i="12"/>
  <c r="AH20" i="12"/>
  <c r="T8" i="41"/>
  <c r="AH8" i="12"/>
  <c r="AH8" i="41"/>
  <c r="T8" i="12"/>
  <c r="AH14" i="41"/>
  <c r="T14" i="12"/>
  <c r="T14" i="41"/>
  <c r="AH14" i="12"/>
  <c r="AH29" i="41"/>
  <c r="T29" i="12"/>
  <c r="T29" i="41"/>
  <c r="AH29" i="12"/>
  <c r="T17" i="41"/>
  <c r="T17" i="12"/>
  <c r="AH17" i="12"/>
  <c r="AH17" i="41"/>
  <c r="AH7" i="41"/>
  <c r="T9" i="12"/>
  <c r="AH9" i="12"/>
  <c r="T9" i="41"/>
  <c r="AH9" i="41"/>
  <c r="T22" i="12"/>
  <c r="T22" i="41"/>
  <c r="AH22" i="12"/>
  <c r="T7" i="41"/>
  <c r="T7" i="12"/>
  <c r="T31" i="41"/>
  <c r="AH31" i="41"/>
  <c r="AH31" i="12"/>
  <c r="T31" i="12"/>
  <c r="AH15" i="41"/>
  <c r="AH15" i="12"/>
  <c r="T15" i="41"/>
  <c r="T15" i="12"/>
  <c r="AH16" i="12"/>
  <c r="T16" i="41"/>
  <c r="T16" i="12"/>
  <c r="AH21" i="41"/>
  <c r="AH21" i="12"/>
  <c r="T21" i="12"/>
  <c r="T21" i="41"/>
  <c r="T35" i="41"/>
  <c r="AH35" i="41"/>
  <c r="AH35" i="12"/>
  <c r="T35" i="12"/>
  <c r="S18" i="12"/>
  <c r="AG18" i="12"/>
  <c r="S18" i="41"/>
  <c r="AG18" i="41"/>
  <c r="AG31" i="41"/>
  <c r="S31" i="41"/>
  <c r="AG31" i="12"/>
  <c r="S31" i="12"/>
  <c r="S16" i="41"/>
  <c r="S26" i="12"/>
  <c r="S34" i="41"/>
  <c r="AG25" i="41"/>
  <c r="AG16" i="41"/>
  <c r="AG26" i="12"/>
  <c r="AG23" i="41"/>
  <c r="S23" i="41"/>
  <c r="AG23" i="12"/>
  <c r="S23" i="12"/>
  <c r="AG11" i="41"/>
  <c r="AG11" i="12"/>
  <c r="S11" i="41"/>
  <c r="S11" i="12"/>
  <c r="AG32" i="41"/>
  <c r="S32" i="41"/>
  <c r="AG32" i="12"/>
  <c r="S32" i="12"/>
  <c r="AG17" i="41"/>
  <c r="S16" i="12"/>
  <c r="S17" i="41"/>
  <c r="S26" i="41"/>
  <c r="S34" i="12"/>
  <c r="AG25" i="12"/>
  <c r="S27" i="12"/>
  <c r="AG27" i="12"/>
  <c r="S27" i="41"/>
  <c r="AG27" i="41"/>
  <c r="S24" i="41"/>
  <c r="S24" i="12"/>
  <c r="AG24" i="12"/>
  <c r="S30" i="12"/>
  <c r="AG30" i="12"/>
  <c r="S30" i="41"/>
  <c r="AG30" i="41"/>
  <c r="AG34" i="41"/>
  <c r="S25" i="41"/>
  <c r="AF24" i="41"/>
  <c r="R24" i="12"/>
  <c r="R24" i="41"/>
  <c r="R32" i="41"/>
  <c r="AF32" i="41"/>
  <c r="R30" i="41"/>
  <c r="AF30" i="12"/>
  <c r="AF30" i="41"/>
  <c r="R30" i="12"/>
  <c r="AF18" i="41"/>
  <c r="R18" i="41"/>
  <c r="R26" i="41"/>
  <c r="AF26" i="12"/>
  <c r="AF26" i="41"/>
  <c r="R26" i="12"/>
  <c r="R34" i="41"/>
  <c r="AF34" i="41"/>
  <c r="AF25" i="41"/>
  <c r="R25" i="41"/>
  <c r="R19" i="41"/>
  <c r="AF19" i="12"/>
  <c r="AF19" i="41"/>
  <c r="R19" i="12"/>
  <c r="R31" i="41"/>
  <c r="AF31" i="41"/>
  <c r="AF27" i="12"/>
  <c r="R27" i="12"/>
  <c r="R27" i="41"/>
  <c r="AF27" i="41"/>
  <c r="AE28" i="41"/>
  <c r="G28" i="41"/>
  <c r="Q28" i="41"/>
  <c r="F28" i="41"/>
  <c r="AE28" i="12"/>
  <c r="G28" i="12"/>
  <c r="Q28" i="12"/>
  <c r="F28" i="12"/>
  <c r="AE15" i="41"/>
  <c r="G15" i="41"/>
  <c r="Q15" i="41"/>
  <c r="F15" i="41"/>
  <c r="AE15" i="12"/>
  <c r="G15" i="12"/>
  <c r="Q15" i="12"/>
  <c r="F15" i="12"/>
  <c r="AE23" i="41"/>
  <c r="G23" i="41"/>
  <c r="Q23" i="41"/>
  <c r="F23" i="41"/>
  <c r="Q23" i="12"/>
  <c r="R23" i="12"/>
  <c r="F23" i="12"/>
  <c r="AE23" i="12"/>
  <c r="AF23" i="12"/>
  <c r="G23" i="12"/>
  <c r="AE26" i="41"/>
  <c r="G26" i="41"/>
  <c r="Q26" i="41"/>
  <c r="F26" i="41"/>
  <c r="AE26" i="12"/>
  <c r="G26" i="12"/>
  <c r="Q26" i="12"/>
  <c r="F26" i="12"/>
  <c r="AE13" i="41"/>
  <c r="G13" i="41"/>
  <c r="Q13" i="41"/>
  <c r="F13" i="41"/>
  <c r="Q13" i="12"/>
  <c r="R13" i="12"/>
  <c r="F13" i="12"/>
  <c r="AE13" i="12"/>
  <c r="AF13" i="12"/>
  <c r="G13" i="12"/>
  <c r="AE16" i="41"/>
  <c r="G16" i="41"/>
  <c r="Q16" i="41"/>
  <c r="F16" i="41"/>
  <c r="Q16" i="12"/>
  <c r="R16" i="12"/>
  <c r="F16" i="12"/>
  <c r="AE16" i="12"/>
  <c r="AF16" i="12"/>
  <c r="G16" i="12"/>
  <c r="AE37" i="41"/>
  <c r="G37" i="41"/>
  <c r="Q37" i="12"/>
  <c r="F37" i="12"/>
  <c r="Q37" i="41"/>
  <c r="F37" i="41"/>
  <c r="AE37" i="12"/>
  <c r="G37" i="12"/>
  <c r="AE27" i="41"/>
  <c r="G27" i="41"/>
  <c r="Q27" i="41"/>
  <c r="F27" i="41"/>
  <c r="Q27" i="12"/>
  <c r="F27" i="12"/>
  <c r="AE27" i="12"/>
  <c r="G27" i="12"/>
  <c r="AE22" i="41"/>
  <c r="G22" i="41"/>
  <c r="Q22" i="41"/>
  <c r="F22" i="41"/>
  <c r="Q22" i="12"/>
  <c r="F22" i="12"/>
  <c r="AE22" i="12"/>
  <c r="G22" i="12"/>
  <c r="AE33" i="41"/>
  <c r="G33" i="41"/>
  <c r="Q33" i="41"/>
  <c r="F33" i="41"/>
  <c r="AE33" i="12"/>
  <c r="G33" i="12"/>
  <c r="Q33" i="12"/>
  <c r="F33" i="12"/>
  <c r="AE21" i="41"/>
  <c r="G21" i="41"/>
  <c r="Q21" i="41"/>
  <c r="F21" i="41"/>
  <c r="Q21" i="12"/>
  <c r="F21" i="12"/>
  <c r="AE21" i="12"/>
  <c r="G21" i="12"/>
  <c r="AE36" i="41"/>
  <c r="G36" i="41"/>
  <c r="AE36" i="12"/>
  <c r="G36" i="12"/>
  <c r="Q36" i="12"/>
  <c r="F36" i="12"/>
  <c r="Q36" i="41"/>
  <c r="F36" i="41"/>
  <c r="AE30" i="41"/>
  <c r="G30" i="41"/>
  <c r="Q30" i="41"/>
  <c r="F30" i="41"/>
  <c r="AE30" i="12"/>
  <c r="G30" i="12"/>
  <c r="Q30" i="12"/>
  <c r="F30" i="12"/>
  <c r="AE19" i="41"/>
  <c r="G19" i="41"/>
  <c r="Q19" i="41"/>
  <c r="F19" i="41"/>
  <c r="Q19" i="12"/>
  <c r="F19" i="12"/>
  <c r="AE19" i="12"/>
  <c r="G19" i="12"/>
  <c r="AE29" i="41"/>
  <c r="G29" i="41"/>
  <c r="Q29" i="41"/>
  <c r="F29" i="41"/>
  <c r="AE29" i="12"/>
  <c r="G29" i="12"/>
  <c r="Q29" i="12"/>
  <c r="F29" i="12"/>
  <c r="Y14" i="41"/>
  <c r="AM16" i="41"/>
  <c r="AM13" i="12"/>
  <c r="AM12" i="12"/>
  <c r="AM9" i="12"/>
  <c r="Y14" i="12"/>
  <c r="AM16" i="12"/>
  <c r="Y13" i="41"/>
  <c r="Y12" i="41"/>
  <c r="AM14" i="41"/>
  <c r="Y16" i="41"/>
  <c r="Y13" i="12"/>
  <c r="Y12" i="12"/>
  <c r="AM14" i="12"/>
  <c r="Y16" i="12"/>
  <c r="Y25" i="12"/>
  <c r="Y25" i="41"/>
  <c r="AM10" i="12"/>
  <c r="Y10" i="41"/>
  <c r="AM28" i="41"/>
  <c r="Y9" i="41"/>
  <c r="Y28" i="12"/>
  <c r="AM9" i="41"/>
  <c r="AM18" i="41"/>
  <c r="Y18" i="41"/>
  <c r="AM18" i="12"/>
  <c r="AM28" i="12"/>
  <c r="Y9" i="12"/>
  <c r="Y28" i="41"/>
  <c r="AM15" i="41"/>
  <c r="AM15" i="12"/>
  <c r="Y15" i="12"/>
  <c r="AM23" i="41"/>
  <c r="Y23" i="12"/>
  <c r="Y23" i="41"/>
  <c r="AM23" i="12"/>
  <c r="Y7" i="12"/>
  <c r="Y31" i="41"/>
  <c r="AM7" i="12"/>
  <c r="AM31" i="12"/>
  <c r="Y22" i="12"/>
  <c r="AM22" i="12"/>
  <c r="Y22" i="41"/>
  <c r="AM22" i="41"/>
  <c r="Y31" i="12"/>
  <c r="Y7" i="41"/>
  <c r="AM24" i="12"/>
  <c r="Y24" i="41"/>
  <c r="AM24" i="41"/>
  <c r="Y24" i="12"/>
  <c r="Y17" i="41"/>
  <c r="AM17" i="12"/>
  <c r="AM17" i="41"/>
  <c r="Y17" i="12"/>
  <c r="X7" i="12"/>
  <c r="X7" i="41"/>
  <c r="AL7" i="41"/>
  <c r="AL7" i="12"/>
  <c r="S13" i="41"/>
  <c r="AG13" i="12"/>
  <c r="S13" i="12"/>
  <c r="AG13" i="41"/>
  <c r="AG17" i="12"/>
  <c r="AG12" i="41"/>
  <c r="AG12" i="12"/>
  <c r="S17" i="12"/>
  <c r="S12" i="12"/>
  <c r="S12" i="41"/>
  <c r="AF16" i="41"/>
  <c r="R16" i="41"/>
  <c r="AF23" i="41"/>
  <c r="R23" i="41"/>
  <c r="R13" i="41"/>
  <c r="AF13" i="41"/>
  <c r="F24" i="12"/>
  <c r="F18" i="41"/>
  <c r="F31" i="41"/>
  <c r="AC21" i="40"/>
  <c r="AB256" i="39"/>
  <c r="AC15" i="40"/>
  <c r="AB300" i="39"/>
  <c r="AB843" i="39"/>
  <c r="AB868" i="39"/>
  <c r="AB838" i="39"/>
  <c r="AC29" i="40"/>
  <c r="AB40" i="39"/>
  <c r="AB55" i="39"/>
  <c r="AB895" i="39"/>
  <c r="AB898" i="39"/>
  <c r="AB915" i="39"/>
  <c r="AB918" i="39"/>
  <c r="AB842" i="39"/>
  <c r="AB848" i="39"/>
  <c r="AB858" i="39"/>
  <c r="AB893" i="39"/>
  <c r="AB912" i="39"/>
  <c r="AB1064" i="39"/>
  <c r="AB1016" i="39"/>
  <c r="AC136" i="40"/>
  <c r="AB1004" i="39"/>
  <c r="AB902" i="39"/>
  <c r="AB863" i="39"/>
  <c r="AC101" i="40"/>
  <c r="AB813" i="39"/>
  <c r="AB793" i="39"/>
  <c r="AB723" i="39"/>
  <c r="AB673" i="39"/>
  <c r="AB588" i="39"/>
  <c r="AB517" i="39"/>
  <c r="AC57" i="40"/>
  <c r="AB474" i="39"/>
  <c r="AB407" i="39"/>
  <c r="AC36" i="40"/>
  <c r="AB251" i="39"/>
  <c r="AC150" i="40"/>
  <c r="AB1070" i="39"/>
  <c r="AB989" i="39"/>
  <c r="AB947" i="39"/>
  <c r="AB874" i="39"/>
  <c r="AB796" i="39"/>
  <c r="AB783" i="39"/>
  <c r="AB557" i="39"/>
  <c r="AB466" i="39"/>
  <c r="AC155" i="40"/>
  <c r="AB1119" i="39"/>
  <c r="AB1062" i="39"/>
  <c r="AB1042" i="39"/>
  <c r="AC134" i="40"/>
  <c r="AB1014" i="39"/>
  <c r="AB882" i="39"/>
  <c r="AB850" i="39"/>
  <c r="AB799" i="39"/>
  <c r="AB788" i="39"/>
  <c r="AB687" i="39"/>
  <c r="AB648" i="39"/>
  <c r="AB559" i="39"/>
  <c r="AB1095" i="39"/>
  <c r="AB1049" i="39"/>
  <c r="AB976" i="39"/>
  <c r="AB891" i="39"/>
  <c r="AB856" i="39"/>
  <c r="AB802" i="39"/>
  <c r="AB692" i="39"/>
  <c r="AC49" i="40"/>
  <c r="AB509" i="39"/>
  <c r="AB471" i="39"/>
  <c r="AB1008" i="39"/>
  <c r="AB1011" i="39"/>
  <c r="AC149" i="40"/>
  <c r="AB1116" i="39"/>
  <c r="AC126" i="40"/>
  <c r="AC112" i="40"/>
  <c r="AB53" i="39"/>
  <c r="AB81" i="39"/>
  <c r="AB48" i="39"/>
  <c r="AB70" i="39"/>
  <c r="AB83" i="39"/>
  <c r="AB87" i="39"/>
  <c r="AB44" i="39"/>
  <c r="AB85" i="39"/>
  <c r="AB89" i="39"/>
  <c r="AB79" i="39"/>
  <c r="AB34" i="39"/>
  <c r="AB72" i="39"/>
  <c r="AB96" i="39"/>
  <c r="AB679" i="39"/>
  <c r="AB674" i="39"/>
  <c r="AB633" i="39"/>
  <c r="AB1033" i="39"/>
  <c r="AB694" i="39"/>
  <c r="AB670" i="39"/>
  <c r="AB658" i="39"/>
  <c r="AB706" i="39"/>
  <c r="AB538" i="39"/>
  <c r="AB820" i="39"/>
  <c r="AB702" i="39"/>
  <c r="AB677" i="39"/>
  <c r="AB470" i="39"/>
  <c r="AB1041" i="39"/>
  <c r="AB963" i="39"/>
  <c r="AB681" i="39"/>
  <c r="AB422" i="39"/>
  <c r="AB1066" i="39"/>
  <c r="AB527" i="39"/>
  <c r="AB697" i="39"/>
  <c r="AB430" i="39"/>
  <c r="AB1122" i="39"/>
  <c r="AB1109" i="39"/>
  <c r="AB1111" i="39"/>
  <c r="AC127" i="40"/>
  <c r="AC135" i="40"/>
  <c r="AB705" i="39"/>
  <c r="AB703" i="39"/>
  <c r="AB614" i="39"/>
  <c r="AC63" i="40"/>
  <c r="AB611" i="39"/>
  <c r="AC52" i="40"/>
  <c r="AC54" i="40"/>
  <c r="AB909" i="39"/>
  <c r="AB907" i="39"/>
  <c r="AB917" i="39"/>
  <c r="AC115" i="40"/>
  <c r="AC26" i="40"/>
  <c r="AC31" i="40"/>
  <c r="AC32" i="40"/>
  <c r="AC24" i="40"/>
  <c r="Z9" i="40"/>
  <c r="AB305" i="39"/>
  <c r="AC10" i="40"/>
  <c r="AB720" i="39"/>
  <c r="AB814" i="39"/>
  <c r="AC98" i="40"/>
  <c r="AB812" i="39"/>
  <c r="H20" i="41"/>
  <c r="H25" i="41"/>
  <c r="AB1012" i="39"/>
  <c r="AB1019" i="39"/>
  <c r="AC125" i="40"/>
  <c r="AB1009" i="39"/>
  <c r="H32" i="41"/>
  <c r="O24" i="13"/>
  <c r="O24" i="24"/>
  <c r="O24" i="30"/>
  <c r="O24" i="27"/>
  <c r="O24" i="25"/>
  <c r="O24" i="33"/>
  <c r="O26" i="24"/>
  <c r="O26" i="30"/>
  <c r="O26" i="25"/>
  <c r="O26" i="32"/>
  <c r="O26" i="31"/>
  <c r="O26" i="26"/>
  <c r="O26" i="33"/>
  <c r="O26" i="28"/>
  <c r="H35" i="41"/>
  <c r="O25" i="33"/>
  <c r="O25" i="31"/>
  <c r="O25" i="24"/>
  <c r="O23" i="33"/>
  <c r="O23" i="25"/>
  <c r="O23" i="27"/>
  <c r="H18" i="12"/>
  <c r="O22" i="24"/>
  <c r="O22" i="34"/>
  <c r="O22" i="30"/>
  <c r="O22" i="29"/>
  <c r="O22" i="25"/>
  <c r="O21" i="13"/>
  <c r="O21" i="34"/>
  <c r="O21" i="31"/>
  <c r="O21" i="27"/>
  <c r="O21" i="26"/>
  <c r="O21" i="30"/>
  <c r="O21" i="33"/>
  <c r="O21" i="32"/>
  <c r="O21" i="29"/>
  <c r="O21" i="28"/>
  <c r="O21" i="25"/>
  <c r="O25" i="30"/>
  <c r="O25" i="28"/>
  <c r="O25" i="26"/>
  <c r="O25" i="13"/>
  <c r="O25" i="34"/>
  <c r="O25" i="32"/>
  <c r="O25" i="25"/>
  <c r="H28" i="41"/>
  <c r="O25" i="29"/>
  <c r="H36" i="12"/>
  <c r="H21" i="12"/>
  <c r="H33" i="12"/>
  <c r="H27" i="12"/>
  <c r="H37" i="41"/>
  <c r="H16" i="12"/>
  <c r="H26" i="12"/>
  <c r="H23" i="12"/>
  <c r="S7" i="24"/>
  <c r="O23" i="34"/>
  <c r="O23" i="31"/>
  <c r="O23" i="28"/>
  <c r="O23" i="24"/>
  <c r="O23" i="32"/>
  <c r="O23" i="29"/>
  <c r="O23" i="26"/>
  <c r="O23" i="13"/>
  <c r="H36" i="41"/>
  <c r="H21" i="41"/>
  <c r="H33" i="41"/>
  <c r="H26" i="41"/>
  <c r="AC50" i="40"/>
  <c r="AC42" i="40"/>
  <c r="O22" i="32"/>
  <c r="O22" i="31"/>
  <c r="O22" i="26"/>
  <c r="H32" i="12"/>
  <c r="H17" i="41"/>
  <c r="H34" i="12"/>
  <c r="H31" i="41"/>
  <c r="H31" i="12"/>
  <c r="O22" i="13"/>
  <c r="O22" i="33"/>
  <c r="O22" i="28"/>
  <c r="H27" i="41"/>
  <c r="H37" i="12"/>
  <c r="P9" i="34"/>
  <c r="P9" i="30"/>
  <c r="P9" i="26"/>
  <c r="H35" i="12"/>
  <c r="H15" i="41"/>
  <c r="H15" i="12"/>
  <c r="H17" i="12"/>
  <c r="H24" i="12"/>
  <c r="H24" i="41"/>
  <c r="H29" i="41"/>
  <c r="H19" i="41"/>
  <c r="H30" i="41"/>
  <c r="H16" i="41"/>
  <c r="H13" i="41"/>
  <c r="H23" i="41"/>
  <c r="H28" i="12"/>
  <c r="P9" i="33"/>
  <c r="P9" i="29"/>
  <c r="P9" i="25"/>
  <c r="O19" i="24"/>
  <c r="O19" i="34"/>
  <c r="O19" i="33"/>
  <c r="O19" i="32"/>
  <c r="H18" i="41"/>
  <c r="P9" i="13"/>
  <c r="P9" i="32"/>
  <c r="P9" i="28"/>
  <c r="O19" i="13"/>
  <c r="O19" i="31"/>
  <c r="O19" i="30"/>
  <c r="O19" i="29"/>
  <c r="O19" i="28"/>
  <c r="P9" i="24"/>
  <c r="P9" i="31"/>
  <c r="P9" i="27"/>
  <c r="O19" i="27"/>
  <c r="O19" i="26"/>
  <c r="H22" i="41"/>
  <c r="H20" i="12"/>
  <c r="O18" i="13"/>
  <c r="O18" i="24"/>
  <c r="O18" i="31"/>
  <c r="O18" i="27"/>
  <c r="H22" i="12"/>
  <c r="H34" i="41"/>
  <c r="T5" i="24"/>
  <c r="O18" i="34"/>
  <c r="O18" i="30"/>
  <c r="O18" i="26"/>
  <c r="H13" i="12"/>
  <c r="H25" i="12"/>
  <c r="H19" i="12"/>
  <c r="O18" i="33"/>
  <c r="O18" i="29"/>
  <c r="H29" i="12"/>
  <c r="H30" i="12"/>
  <c r="O17" i="25"/>
  <c r="O17" i="27"/>
  <c r="O17" i="29"/>
  <c r="O17" i="31"/>
  <c r="O17" i="33"/>
  <c r="O17" i="24"/>
  <c r="O17" i="13"/>
  <c r="O17" i="26"/>
  <c r="O17" i="28"/>
  <c r="O17" i="30"/>
  <c r="O17" i="32"/>
  <c r="O17" i="34"/>
  <c r="P7" i="13"/>
  <c r="P7" i="32"/>
  <c r="P11" i="32"/>
  <c r="P7" i="28"/>
  <c r="P11" i="28"/>
  <c r="P7" i="24"/>
  <c r="P7" i="31"/>
  <c r="P7" i="27"/>
  <c r="P11" i="27"/>
  <c r="P7" i="34"/>
  <c r="P11" i="34"/>
  <c r="P11" i="30"/>
  <c r="P7" i="26"/>
  <c r="P11" i="26"/>
  <c r="T7" i="13"/>
  <c r="M5" i="13"/>
  <c r="M6" i="13"/>
  <c r="M7" i="13"/>
  <c r="M8" i="13"/>
  <c r="M9" i="13"/>
  <c r="M10" i="13"/>
  <c r="M11" i="13"/>
  <c r="M12" i="13"/>
  <c r="M13" i="13"/>
  <c r="M14" i="13"/>
  <c r="M15" i="13"/>
  <c r="M16" i="13"/>
  <c r="M17" i="13"/>
  <c r="M18" i="13"/>
  <c r="M19" i="13"/>
  <c r="M20" i="13"/>
  <c r="M21" i="13"/>
  <c r="M22" i="13"/>
  <c r="M23" i="13"/>
  <c r="M24" i="13"/>
  <c r="M25" i="13"/>
  <c r="M26" i="13"/>
  <c r="M27" i="13"/>
  <c r="M28" i="13"/>
  <c r="M29" i="13"/>
  <c r="M30" i="13"/>
  <c r="M31" i="13"/>
  <c r="M32" i="13"/>
  <c r="M33" i="13"/>
  <c r="M34" i="13"/>
  <c r="M35" i="13"/>
  <c r="M36" i="13"/>
  <c r="M37" i="13"/>
  <c r="M38" i="13"/>
  <c r="M39" i="13"/>
  <c r="M40" i="13"/>
  <c r="M41" i="13"/>
  <c r="M42" i="13"/>
  <c r="M43" i="13"/>
  <c r="M44" i="13"/>
  <c r="M45" i="13"/>
  <c r="M46" i="13"/>
  <c r="M47" i="13"/>
  <c r="M48" i="13"/>
  <c r="M49" i="13"/>
  <c r="M50" i="13"/>
  <c r="M51" i="13"/>
  <c r="M52" i="13"/>
  <c r="M53" i="13"/>
  <c r="M54" i="13"/>
  <c r="M55" i="13"/>
  <c r="M56" i="13"/>
  <c r="M57" i="13"/>
  <c r="M58" i="13"/>
  <c r="M59" i="13"/>
  <c r="M60" i="13"/>
  <c r="M61" i="13"/>
  <c r="M62" i="13"/>
  <c r="M63" i="13"/>
  <c r="M64" i="13"/>
  <c r="M65" i="13"/>
  <c r="M66" i="13"/>
  <c r="M67" i="13"/>
  <c r="M68" i="13"/>
  <c r="M69" i="13"/>
  <c r="M70" i="13"/>
  <c r="M71" i="13"/>
  <c r="M72" i="13"/>
  <c r="M73" i="13"/>
  <c r="M74" i="13"/>
  <c r="M75" i="13"/>
  <c r="M76" i="13"/>
  <c r="M77" i="13"/>
  <c r="M78" i="13"/>
  <c r="M79" i="13"/>
  <c r="M80" i="13"/>
  <c r="M81" i="13"/>
  <c r="M82" i="13"/>
  <c r="M83" i="13"/>
  <c r="M84" i="13"/>
  <c r="M85" i="13"/>
  <c r="M86" i="13"/>
  <c r="M87" i="13"/>
  <c r="M88" i="13"/>
  <c r="M89" i="13"/>
  <c r="M90" i="13"/>
  <c r="M91" i="13"/>
  <c r="M92" i="13"/>
  <c r="M93" i="13"/>
  <c r="M94" i="13"/>
  <c r="M95" i="13"/>
  <c r="M96" i="13"/>
  <c r="M97" i="13"/>
  <c r="M98" i="13"/>
  <c r="M99" i="13"/>
  <c r="M100" i="13"/>
  <c r="M101" i="13"/>
  <c r="M102" i="13"/>
  <c r="M103" i="13"/>
  <c r="M104" i="13"/>
  <c r="M105" i="13"/>
  <c r="M106" i="13"/>
  <c r="M107" i="13"/>
  <c r="M108" i="13"/>
  <c r="M109" i="13"/>
  <c r="M110" i="13"/>
  <c r="M111" i="13"/>
  <c r="M112" i="13"/>
  <c r="M113" i="13"/>
  <c r="M114" i="13"/>
  <c r="M115" i="13"/>
  <c r="M116" i="13"/>
  <c r="M117" i="13"/>
  <c r="M118" i="13"/>
  <c r="M119" i="13"/>
  <c r="M120" i="13"/>
  <c r="M121" i="13"/>
  <c r="M122" i="13"/>
  <c r="M123" i="13"/>
  <c r="M124" i="13"/>
  <c r="M125" i="13"/>
  <c r="M126" i="13"/>
  <c r="M127" i="13"/>
  <c r="M128" i="13"/>
  <c r="M129" i="13"/>
  <c r="M130" i="13"/>
  <c r="M131" i="13"/>
  <c r="M132" i="13"/>
  <c r="M133" i="13"/>
  <c r="M134" i="13"/>
  <c r="M135" i="13"/>
  <c r="M136" i="13"/>
  <c r="M137" i="13"/>
  <c r="M138" i="13"/>
  <c r="M139" i="13"/>
  <c r="M140" i="13"/>
  <c r="M141" i="13"/>
  <c r="M142" i="13"/>
  <c r="M143" i="13"/>
  <c r="M144" i="13"/>
  <c r="M145" i="13"/>
  <c r="M146" i="13"/>
  <c r="M147" i="13"/>
  <c r="M148" i="13"/>
  <c r="M149" i="13"/>
  <c r="M150" i="13"/>
  <c r="M151" i="13"/>
  <c r="M152" i="13"/>
  <c r="M153" i="13"/>
  <c r="M154" i="13"/>
  <c r="M155" i="13"/>
  <c r="M156" i="13"/>
  <c r="M157" i="13"/>
  <c r="M158" i="13"/>
  <c r="M159" i="13"/>
  <c r="M160" i="13"/>
  <c r="M161" i="13"/>
  <c r="M162" i="13"/>
  <c r="M163" i="13"/>
  <c r="M164" i="13"/>
  <c r="M165" i="13"/>
  <c r="M166" i="13"/>
  <c r="M167" i="13"/>
  <c r="M168" i="13"/>
  <c r="M169" i="13"/>
  <c r="M170" i="13"/>
  <c r="M171" i="13"/>
  <c r="M172" i="13"/>
  <c r="M173" i="13"/>
  <c r="M174" i="13"/>
  <c r="M175" i="13"/>
  <c r="M176" i="13"/>
  <c r="M177" i="13"/>
  <c r="M178" i="13"/>
  <c r="M179" i="13"/>
  <c r="M180" i="13"/>
  <c r="M181" i="13"/>
  <c r="M182" i="13"/>
  <c r="M183" i="13"/>
  <c r="M184" i="13"/>
  <c r="M185" i="13"/>
  <c r="M186" i="13"/>
  <c r="M187" i="13"/>
  <c r="M188" i="13"/>
  <c r="M189" i="13"/>
  <c r="M190" i="13"/>
  <c r="M191" i="13"/>
  <c r="M192" i="13"/>
  <c r="M193" i="13"/>
  <c r="M194" i="13"/>
  <c r="M195" i="13"/>
  <c r="M196" i="13"/>
  <c r="M197" i="13"/>
  <c r="M198" i="13"/>
  <c r="M199" i="13"/>
  <c r="M200" i="13"/>
  <c r="M201" i="13"/>
  <c r="M202" i="13"/>
  <c r="M203" i="13"/>
  <c r="M204" i="13"/>
  <c r="M205" i="13"/>
  <c r="M206" i="13"/>
  <c r="M207" i="13"/>
  <c r="M208" i="13"/>
  <c r="M209" i="13"/>
  <c r="M210" i="13"/>
  <c r="M211" i="13"/>
  <c r="M212" i="13"/>
  <c r="M213" i="13"/>
  <c r="M214" i="13"/>
  <c r="M215" i="13"/>
  <c r="M216" i="13"/>
  <c r="M217" i="13"/>
  <c r="M218" i="13"/>
  <c r="M219" i="13"/>
  <c r="M220" i="13"/>
  <c r="M221" i="13"/>
  <c r="M222" i="13"/>
  <c r="M223" i="13"/>
  <c r="M224" i="13"/>
  <c r="M225" i="13"/>
  <c r="M226" i="13"/>
  <c r="M227" i="13"/>
  <c r="M228" i="13"/>
  <c r="M229" i="13"/>
  <c r="M230" i="13"/>
  <c r="M231" i="13"/>
  <c r="M232" i="13"/>
  <c r="M233" i="13"/>
  <c r="M234" i="13"/>
  <c r="M235" i="13"/>
  <c r="M236" i="13"/>
  <c r="M237" i="13"/>
  <c r="M238" i="13"/>
  <c r="M239" i="13"/>
  <c r="M240" i="13"/>
  <c r="M241" i="13"/>
  <c r="M242" i="13"/>
  <c r="M243" i="13"/>
  <c r="M244" i="13"/>
  <c r="M245" i="13"/>
  <c r="M246" i="13"/>
  <c r="M247" i="13"/>
  <c r="M248" i="13"/>
  <c r="M249" i="13"/>
  <c r="M250" i="13"/>
  <c r="M251" i="13"/>
  <c r="M252" i="13"/>
  <c r="M253" i="13"/>
  <c r="M254" i="13"/>
  <c r="M255" i="13"/>
  <c r="M256" i="13"/>
  <c r="M257" i="13"/>
  <c r="M258" i="13"/>
  <c r="M259" i="13"/>
  <c r="M260" i="13"/>
  <c r="M261" i="13"/>
  <c r="M262" i="13"/>
  <c r="M263" i="13"/>
  <c r="M264" i="13"/>
  <c r="M265" i="13"/>
  <c r="M266" i="13"/>
  <c r="M267" i="13"/>
  <c r="M268" i="13"/>
  <c r="M269" i="13"/>
  <c r="M270" i="13"/>
  <c r="M271" i="13"/>
  <c r="M272" i="13"/>
  <c r="M273" i="13"/>
  <c r="M274" i="13"/>
  <c r="M275" i="13"/>
  <c r="M276" i="13"/>
  <c r="M277" i="13"/>
  <c r="M278" i="13"/>
  <c r="M279" i="13"/>
  <c r="M280" i="13"/>
  <c r="M281" i="13"/>
  <c r="M282" i="13"/>
  <c r="M283" i="13"/>
  <c r="M284" i="13"/>
  <c r="M285" i="13"/>
  <c r="M286" i="13"/>
  <c r="M287" i="13"/>
  <c r="M288" i="13"/>
  <c r="M289" i="13"/>
  <c r="M290" i="13"/>
  <c r="M291" i="13"/>
  <c r="M292" i="13"/>
  <c r="M293" i="13"/>
  <c r="M294" i="13"/>
  <c r="M295" i="13"/>
  <c r="M296" i="13"/>
  <c r="M297" i="13"/>
  <c r="M298" i="13"/>
  <c r="M299" i="13"/>
  <c r="M300" i="13"/>
  <c r="M301" i="13"/>
  <c r="M302" i="13"/>
  <c r="M303" i="13"/>
  <c r="M304" i="13"/>
  <c r="M305" i="13"/>
  <c r="M306" i="13"/>
  <c r="M307" i="13"/>
  <c r="M308" i="13"/>
  <c r="M309" i="13"/>
  <c r="M310" i="13"/>
  <c r="M311" i="13"/>
  <c r="M312" i="13"/>
  <c r="M313" i="13"/>
  <c r="M314" i="13"/>
  <c r="M315" i="13"/>
  <c r="M316" i="13"/>
  <c r="M317" i="13"/>
  <c r="M318" i="13"/>
  <c r="M319" i="13"/>
  <c r="M320" i="13"/>
  <c r="M321" i="13"/>
  <c r="M322" i="13"/>
  <c r="M323" i="13"/>
  <c r="M324" i="13"/>
  <c r="M325" i="13"/>
  <c r="M326" i="13"/>
  <c r="M327" i="13"/>
  <c r="M328" i="13"/>
  <c r="M329" i="13"/>
  <c r="M330" i="13"/>
  <c r="M331" i="13"/>
  <c r="M332" i="13"/>
  <c r="M333" i="13"/>
  <c r="M334" i="13"/>
  <c r="M335" i="13"/>
  <c r="M336" i="13"/>
  <c r="M337" i="13"/>
  <c r="M338" i="13"/>
  <c r="M339" i="13"/>
  <c r="M340" i="13"/>
  <c r="M341" i="13"/>
  <c r="M342" i="13"/>
  <c r="M343" i="13"/>
  <c r="M344" i="13"/>
  <c r="M345" i="13"/>
  <c r="M346" i="13"/>
  <c r="M347" i="13"/>
  <c r="M348" i="13"/>
  <c r="M349" i="13"/>
  <c r="M350" i="13"/>
  <c r="M351" i="13"/>
  <c r="M352" i="13"/>
  <c r="M353" i="13"/>
  <c r="M354" i="13"/>
  <c r="M355" i="13"/>
  <c r="M356" i="13"/>
  <c r="M357" i="13"/>
  <c r="M358" i="13"/>
  <c r="M359" i="13"/>
  <c r="M360" i="13"/>
  <c r="M361" i="13"/>
  <c r="M362" i="13"/>
  <c r="M363" i="13"/>
  <c r="M364" i="13"/>
  <c r="M365" i="13"/>
  <c r="M366" i="13"/>
  <c r="M367" i="13"/>
  <c r="M368" i="13"/>
  <c r="M369" i="13"/>
  <c r="M370" i="13"/>
  <c r="M371" i="13"/>
  <c r="M372" i="13"/>
  <c r="M373" i="13"/>
  <c r="M374" i="13"/>
  <c r="M375" i="13"/>
  <c r="M376" i="13"/>
  <c r="M377" i="13"/>
  <c r="M378" i="13"/>
  <c r="M379" i="13"/>
  <c r="M380" i="13"/>
  <c r="M381" i="13"/>
  <c r="M382" i="13"/>
  <c r="M383" i="13"/>
  <c r="M384" i="13"/>
  <c r="M385" i="13"/>
  <c r="M386" i="13"/>
  <c r="M387" i="13"/>
  <c r="M388" i="13"/>
  <c r="M389" i="13"/>
  <c r="M390" i="13"/>
  <c r="M391" i="13"/>
  <c r="M392" i="13"/>
  <c r="M393" i="13"/>
  <c r="M394" i="13"/>
  <c r="M395" i="13"/>
  <c r="M396" i="13"/>
  <c r="M397" i="13"/>
  <c r="M398" i="13"/>
  <c r="M399" i="13"/>
  <c r="M400" i="13"/>
  <c r="M401" i="13"/>
  <c r="M402" i="13"/>
  <c r="M403" i="13"/>
  <c r="M404" i="13"/>
  <c r="M405" i="13"/>
  <c r="M406" i="13"/>
  <c r="M407" i="13"/>
  <c r="M408" i="13"/>
  <c r="M409" i="13"/>
  <c r="M410" i="13"/>
  <c r="M411" i="13"/>
  <c r="M412" i="13"/>
  <c r="M413" i="13"/>
  <c r="M414" i="13"/>
  <c r="M415" i="13"/>
  <c r="M416" i="13"/>
  <c r="M417" i="13"/>
  <c r="M418" i="13"/>
  <c r="M419" i="13"/>
  <c r="M420" i="13"/>
  <c r="M421" i="13"/>
  <c r="M422" i="13"/>
  <c r="M423" i="13"/>
  <c r="M424" i="13"/>
  <c r="M425" i="13"/>
  <c r="M426" i="13"/>
  <c r="M427" i="13"/>
  <c r="M428" i="13"/>
  <c r="M429" i="13"/>
  <c r="M430" i="13"/>
  <c r="M431" i="13"/>
  <c r="M432" i="13"/>
  <c r="M433" i="13"/>
  <c r="M434" i="13"/>
  <c r="M435" i="13"/>
  <c r="M436" i="13"/>
  <c r="M437" i="13"/>
  <c r="M438" i="13"/>
  <c r="M439" i="13"/>
  <c r="M440" i="13"/>
  <c r="M441" i="13"/>
  <c r="M442" i="13"/>
  <c r="M443" i="13"/>
  <c r="M444" i="13"/>
  <c r="M445" i="13"/>
  <c r="M446" i="13"/>
  <c r="M447" i="13"/>
  <c r="M448" i="13"/>
  <c r="M449" i="13"/>
  <c r="M450" i="13"/>
  <c r="M451" i="13"/>
  <c r="M452" i="13"/>
  <c r="M453" i="13"/>
  <c r="M454" i="13"/>
  <c r="M455" i="13"/>
  <c r="M456" i="13"/>
  <c r="M457" i="13"/>
  <c r="M458" i="13"/>
  <c r="M459" i="13"/>
  <c r="M460" i="13"/>
  <c r="M461" i="13"/>
  <c r="M462" i="13"/>
  <c r="M463" i="13"/>
  <c r="M464" i="13"/>
  <c r="M465" i="13"/>
  <c r="M466" i="13"/>
  <c r="M467" i="13"/>
  <c r="M468" i="13"/>
  <c r="M469" i="13"/>
  <c r="M470" i="13"/>
  <c r="M471" i="13"/>
  <c r="M472" i="13"/>
  <c r="M473" i="13"/>
  <c r="M474" i="13"/>
  <c r="M475" i="13"/>
  <c r="M476" i="13"/>
  <c r="M477" i="13"/>
  <c r="M478" i="13"/>
  <c r="M479" i="13"/>
  <c r="M480" i="13"/>
  <c r="M481" i="13"/>
  <c r="M482" i="13"/>
  <c r="M483" i="13"/>
  <c r="M484" i="13"/>
  <c r="M485" i="13"/>
  <c r="M486" i="13"/>
  <c r="M487" i="13"/>
  <c r="M488" i="13"/>
  <c r="M489" i="13"/>
  <c r="M490" i="13"/>
  <c r="M491" i="13"/>
  <c r="M492" i="13"/>
  <c r="M493" i="13"/>
  <c r="M494" i="13"/>
  <c r="M495" i="13"/>
  <c r="M496" i="13"/>
  <c r="M497" i="13"/>
  <c r="M498" i="13"/>
  <c r="M499" i="13"/>
  <c r="M500" i="13"/>
  <c r="M501" i="13"/>
  <c r="M502" i="13"/>
  <c r="M503" i="13"/>
  <c r="M504" i="13"/>
  <c r="M505" i="13"/>
  <c r="M506" i="13"/>
  <c r="M507" i="13"/>
  <c r="M508" i="13"/>
  <c r="M509" i="13"/>
  <c r="M510" i="13"/>
  <c r="M511" i="13"/>
  <c r="M512" i="13"/>
  <c r="M513" i="13"/>
  <c r="M514" i="13"/>
  <c r="M515" i="13"/>
  <c r="M516" i="13"/>
  <c r="M517" i="13"/>
  <c r="M518" i="13"/>
  <c r="M519" i="13"/>
  <c r="M520" i="13"/>
  <c r="M521" i="13"/>
  <c r="M522" i="13"/>
  <c r="M523" i="13"/>
  <c r="M524" i="13"/>
  <c r="M525" i="13"/>
  <c r="M526" i="13"/>
  <c r="M527" i="13"/>
  <c r="M528" i="13"/>
  <c r="M529" i="13"/>
  <c r="M530" i="13"/>
  <c r="M531" i="13"/>
  <c r="M532" i="13"/>
  <c r="M533" i="13"/>
  <c r="M534" i="13"/>
  <c r="M535" i="13"/>
  <c r="M536" i="13"/>
  <c r="M537" i="13"/>
  <c r="M538" i="13"/>
  <c r="M539" i="13"/>
  <c r="M540" i="13"/>
  <c r="M541" i="13"/>
  <c r="M542" i="13"/>
  <c r="M543" i="13"/>
  <c r="M544" i="13"/>
  <c r="M545" i="13"/>
  <c r="M546" i="13"/>
  <c r="M547" i="13"/>
  <c r="M548" i="13"/>
  <c r="M549" i="13"/>
  <c r="M550" i="13"/>
  <c r="M551" i="13"/>
  <c r="M552" i="13"/>
  <c r="M553" i="13"/>
  <c r="M554" i="13"/>
  <c r="M555" i="13"/>
  <c r="M556" i="13"/>
  <c r="M557" i="13"/>
  <c r="M558" i="13"/>
  <c r="M559" i="13"/>
  <c r="M560" i="13"/>
  <c r="M561" i="13"/>
  <c r="M562" i="13"/>
  <c r="M563" i="13"/>
  <c r="M564" i="13"/>
  <c r="M565" i="13"/>
  <c r="M566" i="13"/>
  <c r="M567" i="13"/>
  <c r="M568" i="13"/>
  <c r="M569" i="13"/>
  <c r="M570" i="13"/>
  <c r="M571" i="13"/>
  <c r="M572" i="13"/>
  <c r="M573" i="13"/>
  <c r="M574" i="13"/>
  <c r="M575" i="13"/>
  <c r="M576" i="13"/>
  <c r="M577" i="13"/>
  <c r="M578" i="13"/>
  <c r="M579" i="13"/>
  <c r="M580" i="13"/>
  <c r="M581" i="13"/>
  <c r="M582" i="13"/>
  <c r="M583" i="13"/>
  <c r="M584" i="13"/>
  <c r="M585" i="13"/>
  <c r="M586" i="13"/>
  <c r="M587" i="13"/>
  <c r="M588" i="13"/>
  <c r="M589" i="13"/>
  <c r="M590" i="13"/>
  <c r="M591" i="13"/>
  <c r="M592" i="13"/>
  <c r="M593" i="13"/>
  <c r="M594" i="13"/>
  <c r="M595" i="13"/>
  <c r="M596" i="13"/>
  <c r="M597" i="13"/>
  <c r="M598" i="13"/>
  <c r="M599" i="13"/>
  <c r="M600" i="13"/>
  <c r="M601" i="13"/>
  <c r="M602" i="13"/>
  <c r="M603" i="13"/>
  <c r="M604" i="13"/>
  <c r="M605" i="13"/>
  <c r="P13" i="13"/>
  <c r="P5" i="24"/>
  <c r="M5" i="24"/>
  <c r="M6" i="24"/>
  <c r="M7" i="24"/>
  <c r="M8" i="24"/>
  <c r="M9" i="24"/>
  <c r="M10" i="24"/>
  <c r="M11" i="24"/>
  <c r="M12" i="24"/>
  <c r="M13" i="24"/>
  <c r="M14" i="24"/>
  <c r="M15" i="24"/>
  <c r="M16" i="24"/>
  <c r="M17" i="24"/>
  <c r="M18" i="24"/>
  <c r="M19" i="24"/>
  <c r="M20" i="24"/>
  <c r="M21" i="24"/>
  <c r="M22" i="24"/>
  <c r="M23" i="24"/>
  <c r="M24" i="24"/>
  <c r="M25" i="24"/>
  <c r="M26" i="24"/>
  <c r="M27" i="24"/>
  <c r="M28" i="24"/>
  <c r="M29" i="24"/>
  <c r="M30" i="24"/>
  <c r="M31" i="24"/>
  <c r="M32" i="24"/>
  <c r="M33" i="24"/>
  <c r="M34" i="24"/>
  <c r="M35" i="24"/>
  <c r="M36" i="24"/>
  <c r="M37" i="24"/>
  <c r="M38" i="24"/>
  <c r="M39" i="24"/>
  <c r="M40" i="24"/>
  <c r="M41" i="24"/>
  <c r="M42" i="24"/>
  <c r="M43" i="24"/>
  <c r="M44" i="24"/>
  <c r="M45" i="24"/>
  <c r="M46" i="24"/>
  <c r="M47" i="24"/>
  <c r="M48" i="24"/>
  <c r="M49" i="24"/>
  <c r="M50" i="24"/>
  <c r="M51" i="24"/>
  <c r="M52" i="24"/>
  <c r="M53" i="24"/>
  <c r="M54" i="24"/>
  <c r="M55" i="24"/>
  <c r="M56" i="24"/>
  <c r="M57" i="24"/>
  <c r="M58" i="24"/>
  <c r="M59" i="24"/>
  <c r="M60" i="24"/>
  <c r="M61" i="24"/>
  <c r="M62" i="24"/>
  <c r="M63" i="24"/>
  <c r="M64" i="24"/>
  <c r="M65" i="24"/>
  <c r="M66" i="24"/>
  <c r="M67" i="24"/>
  <c r="M68" i="24"/>
  <c r="M69" i="24"/>
  <c r="M70" i="24"/>
  <c r="M71" i="24"/>
  <c r="M72" i="24"/>
  <c r="M73" i="24"/>
  <c r="M74" i="24"/>
  <c r="M75" i="24"/>
  <c r="M76" i="24"/>
  <c r="M77" i="24"/>
  <c r="M78" i="24"/>
  <c r="M79" i="24"/>
  <c r="M80" i="24"/>
  <c r="M81" i="24"/>
  <c r="M82" i="24"/>
  <c r="M83" i="24"/>
  <c r="M84" i="24"/>
  <c r="M85" i="24"/>
  <c r="M86" i="24"/>
  <c r="M87" i="24"/>
  <c r="M88" i="24"/>
  <c r="M89" i="24"/>
  <c r="M90" i="24"/>
  <c r="M91" i="24"/>
  <c r="M92" i="24"/>
  <c r="M93" i="24"/>
  <c r="M94" i="24"/>
  <c r="M95" i="24"/>
  <c r="M96" i="24"/>
  <c r="M97" i="24"/>
  <c r="M98" i="24"/>
  <c r="M99" i="24"/>
  <c r="M100" i="24"/>
  <c r="M101" i="24"/>
  <c r="M102" i="24"/>
  <c r="M103" i="24"/>
  <c r="M104" i="24"/>
  <c r="M105" i="24"/>
  <c r="M106" i="24"/>
  <c r="M107" i="24"/>
  <c r="M108" i="24"/>
  <c r="M109" i="24"/>
  <c r="M110" i="24"/>
  <c r="M111" i="24"/>
  <c r="M112" i="24"/>
  <c r="M113" i="24"/>
  <c r="M114" i="24"/>
  <c r="M115" i="24"/>
  <c r="M116" i="24"/>
  <c r="M117" i="24"/>
  <c r="M118" i="24"/>
  <c r="M119" i="24"/>
  <c r="M120" i="24"/>
  <c r="M121" i="24"/>
  <c r="M122" i="24"/>
  <c r="M123" i="24"/>
  <c r="M124" i="24"/>
  <c r="M125" i="24"/>
  <c r="M126" i="24"/>
  <c r="M127" i="24"/>
  <c r="M128" i="24"/>
  <c r="M129" i="24"/>
  <c r="M130" i="24"/>
  <c r="M131" i="24"/>
  <c r="M132" i="24"/>
  <c r="M133" i="24"/>
  <c r="M134" i="24"/>
  <c r="M135" i="24"/>
  <c r="M136" i="24"/>
  <c r="M137" i="24"/>
  <c r="M138" i="24"/>
  <c r="M139" i="24"/>
  <c r="M140" i="24"/>
  <c r="M141" i="24"/>
  <c r="M142" i="24"/>
  <c r="M143" i="24"/>
  <c r="M144" i="24"/>
  <c r="M145" i="24"/>
  <c r="M146" i="24"/>
  <c r="M147" i="24"/>
  <c r="M148" i="24"/>
  <c r="M149" i="24"/>
  <c r="M150" i="24"/>
  <c r="M151" i="24"/>
  <c r="M152" i="24"/>
  <c r="M153" i="24"/>
  <c r="M154" i="24"/>
  <c r="M155" i="24"/>
  <c r="M156" i="24"/>
  <c r="M157" i="24"/>
  <c r="M158" i="24"/>
  <c r="M159" i="24"/>
  <c r="M160" i="24"/>
  <c r="M161" i="24"/>
  <c r="M162" i="24"/>
  <c r="M163" i="24"/>
  <c r="M164" i="24"/>
  <c r="M165" i="24"/>
  <c r="M166" i="24"/>
  <c r="M167" i="24"/>
  <c r="M168" i="24"/>
  <c r="M169" i="24"/>
  <c r="M170" i="24"/>
  <c r="M171" i="24"/>
  <c r="M172" i="24"/>
  <c r="M173" i="24"/>
  <c r="M174" i="24"/>
  <c r="M175" i="24"/>
  <c r="M176" i="24"/>
  <c r="M177" i="24"/>
  <c r="M178" i="24"/>
  <c r="M179" i="24"/>
  <c r="M180" i="24"/>
  <c r="M181" i="24"/>
  <c r="M182" i="24"/>
  <c r="M183" i="24"/>
  <c r="M184" i="24"/>
  <c r="M185" i="24"/>
  <c r="M186" i="24"/>
  <c r="M187" i="24"/>
  <c r="M188" i="24"/>
  <c r="M189" i="24"/>
  <c r="M190" i="24"/>
  <c r="M191" i="24"/>
  <c r="M192" i="24"/>
  <c r="M193" i="24"/>
  <c r="M194" i="24"/>
  <c r="M195" i="24"/>
  <c r="M196" i="24"/>
  <c r="M197" i="24"/>
  <c r="M198" i="24"/>
  <c r="M199" i="24"/>
  <c r="M200" i="24"/>
  <c r="M201" i="24"/>
  <c r="M202" i="24"/>
  <c r="M203" i="24"/>
  <c r="M204" i="24"/>
  <c r="M205" i="24"/>
  <c r="M206" i="24"/>
  <c r="M207" i="24"/>
  <c r="M208" i="24"/>
  <c r="M209" i="24"/>
  <c r="M210" i="24"/>
  <c r="M211" i="24"/>
  <c r="M212" i="24"/>
  <c r="M213" i="24"/>
  <c r="M214" i="24"/>
  <c r="M215" i="24"/>
  <c r="M216" i="24"/>
  <c r="M217" i="24"/>
  <c r="M218" i="24"/>
  <c r="M219" i="24"/>
  <c r="M220" i="24"/>
  <c r="M221" i="24"/>
  <c r="M222" i="24"/>
  <c r="M223" i="24"/>
  <c r="M224" i="24"/>
  <c r="M225" i="24"/>
  <c r="M226" i="24"/>
  <c r="M227" i="24"/>
  <c r="M228" i="24"/>
  <c r="M229" i="24"/>
  <c r="M230" i="24"/>
  <c r="M231" i="24"/>
  <c r="M232" i="24"/>
  <c r="M233" i="24"/>
  <c r="M234" i="24"/>
  <c r="M235" i="24"/>
  <c r="M236" i="24"/>
  <c r="M237" i="24"/>
  <c r="M238" i="24"/>
  <c r="M239" i="24"/>
  <c r="M240" i="24"/>
  <c r="M241" i="24"/>
  <c r="M242" i="24"/>
  <c r="M243" i="24"/>
  <c r="M244" i="24"/>
  <c r="M245" i="24"/>
  <c r="M246" i="24"/>
  <c r="M247" i="24"/>
  <c r="M248" i="24"/>
  <c r="M249" i="24"/>
  <c r="M250" i="24"/>
  <c r="M251" i="24"/>
  <c r="M252" i="24"/>
  <c r="M253" i="24"/>
  <c r="M254" i="24"/>
  <c r="M255" i="24"/>
  <c r="M256" i="24"/>
  <c r="M257" i="24"/>
  <c r="M258" i="24"/>
  <c r="M259" i="24"/>
  <c r="M260" i="24"/>
  <c r="M261" i="24"/>
  <c r="M262" i="24"/>
  <c r="M263" i="24"/>
  <c r="M264" i="24"/>
  <c r="M265" i="24"/>
  <c r="M266" i="24"/>
  <c r="M267" i="24"/>
  <c r="M268" i="24"/>
  <c r="M269" i="24"/>
  <c r="M270" i="24"/>
  <c r="M271" i="24"/>
  <c r="M272" i="24"/>
  <c r="M273" i="24"/>
  <c r="M274" i="24"/>
  <c r="M275" i="24"/>
  <c r="M276" i="24"/>
  <c r="M277" i="24"/>
  <c r="M278" i="24"/>
  <c r="M279" i="24"/>
  <c r="M280" i="24"/>
  <c r="M281" i="24"/>
  <c r="M282" i="24"/>
  <c r="M283" i="24"/>
  <c r="M284" i="24"/>
  <c r="M285" i="24"/>
  <c r="M286" i="24"/>
  <c r="M287" i="24"/>
  <c r="M288" i="24"/>
  <c r="M289" i="24"/>
  <c r="M290" i="24"/>
  <c r="M291" i="24"/>
  <c r="M292" i="24"/>
  <c r="M293" i="24"/>
  <c r="M294" i="24"/>
  <c r="M295" i="24"/>
  <c r="M296" i="24"/>
  <c r="M297" i="24"/>
  <c r="M298" i="24"/>
  <c r="M299" i="24"/>
  <c r="M300" i="24"/>
  <c r="M301" i="24"/>
  <c r="M302" i="24"/>
  <c r="M303" i="24"/>
  <c r="M304" i="24"/>
  <c r="M305" i="24"/>
  <c r="M306" i="24"/>
  <c r="M307" i="24"/>
  <c r="M308" i="24"/>
  <c r="M309" i="24"/>
  <c r="M310" i="24"/>
  <c r="M311" i="24"/>
  <c r="M312" i="24"/>
  <c r="M313" i="24"/>
  <c r="M314" i="24"/>
  <c r="M315" i="24"/>
  <c r="M316" i="24"/>
  <c r="M317" i="24"/>
  <c r="M318" i="24"/>
  <c r="M319" i="24"/>
  <c r="M320" i="24"/>
  <c r="M321" i="24"/>
  <c r="M322" i="24"/>
  <c r="M323" i="24"/>
  <c r="M324" i="24"/>
  <c r="M325" i="24"/>
  <c r="M326" i="24"/>
  <c r="M327" i="24"/>
  <c r="M328" i="24"/>
  <c r="M329" i="24"/>
  <c r="M330" i="24"/>
  <c r="M331" i="24"/>
  <c r="M332" i="24"/>
  <c r="M333" i="24"/>
  <c r="M334" i="24"/>
  <c r="M335" i="24"/>
  <c r="M336" i="24"/>
  <c r="M337" i="24"/>
  <c r="M338" i="24"/>
  <c r="M339" i="24"/>
  <c r="M340" i="24"/>
  <c r="M341" i="24"/>
  <c r="M342" i="24"/>
  <c r="M343" i="24"/>
  <c r="M344" i="24"/>
  <c r="M345" i="24"/>
  <c r="M346" i="24"/>
  <c r="M347" i="24"/>
  <c r="M348" i="24"/>
  <c r="M349" i="24"/>
  <c r="M350" i="24"/>
  <c r="M351" i="24"/>
  <c r="M352" i="24"/>
  <c r="M353" i="24"/>
  <c r="M354" i="24"/>
  <c r="M355" i="24"/>
  <c r="M356" i="24"/>
  <c r="M357" i="24"/>
  <c r="M358" i="24"/>
  <c r="M359" i="24"/>
  <c r="M360" i="24"/>
  <c r="M361" i="24"/>
  <c r="M362" i="24"/>
  <c r="M363" i="24"/>
  <c r="M364" i="24"/>
  <c r="M365" i="24"/>
  <c r="M366" i="24"/>
  <c r="M367" i="24"/>
  <c r="M368" i="24"/>
  <c r="M369" i="24"/>
  <c r="M370" i="24"/>
  <c r="M371" i="24"/>
  <c r="M372" i="24"/>
  <c r="M373" i="24"/>
  <c r="M374" i="24"/>
  <c r="M375" i="24"/>
  <c r="M376" i="24"/>
  <c r="M377" i="24"/>
  <c r="M378" i="24"/>
  <c r="M379" i="24"/>
  <c r="M380" i="24"/>
  <c r="M381" i="24"/>
  <c r="M382" i="24"/>
  <c r="M383" i="24"/>
  <c r="M384" i="24"/>
  <c r="M385" i="24"/>
  <c r="M386" i="24"/>
  <c r="M387" i="24"/>
  <c r="M388" i="24"/>
  <c r="M389" i="24"/>
  <c r="M390" i="24"/>
  <c r="M391" i="24"/>
  <c r="M392" i="24"/>
  <c r="M393" i="24"/>
  <c r="M394" i="24"/>
  <c r="M395" i="24"/>
  <c r="M396" i="24"/>
  <c r="M397" i="24"/>
  <c r="M398" i="24"/>
  <c r="M399" i="24"/>
  <c r="M400" i="24"/>
  <c r="M401" i="24"/>
  <c r="M402" i="24"/>
  <c r="M403" i="24"/>
  <c r="M404" i="24"/>
  <c r="M405" i="24"/>
  <c r="M406" i="24"/>
  <c r="M407" i="24"/>
  <c r="M408" i="24"/>
  <c r="M409" i="24"/>
  <c r="M410" i="24"/>
  <c r="M411" i="24"/>
  <c r="M412" i="24"/>
  <c r="M413" i="24"/>
  <c r="M414" i="24"/>
  <c r="M415" i="24"/>
  <c r="M416" i="24"/>
  <c r="M417" i="24"/>
  <c r="M418" i="24"/>
  <c r="M419" i="24"/>
  <c r="M420" i="24"/>
  <c r="M421" i="24"/>
  <c r="M422" i="24"/>
  <c r="M423" i="24"/>
  <c r="M424" i="24"/>
  <c r="M425" i="24"/>
  <c r="M426" i="24"/>
  <c r="M427" i="24"/>
  <c r="M428" i="24"/>
  <c r="M429" i="24"/>
  <c r="M430" i="24"/>
  <c r="M431" i="24"/>
  <c r="M432" i="24"/>
  <c r="M433" i="24"/>
  <c r="M434" i="24"/>
  <c r="M435" i="24"/>
  <c r="M436" i="24"/>
  <c r="M437" i="24"/>
  <c r="M438" i="24"/>
  <c r="M439" i="24"/>
  <c r="M440" i="24"/>
  <c r="M441" i="24"/>
  <c r="M442" i="24"/>
  <c r="M443" i="24"/>
  <c r="M444" i="24"/>
  <c r="M445" i="24"/>
  <c r="M446" i="24"/>
  <c r="M447" i="24"/>
  <c r="M448" i="24"/>
  <c r="M449" i="24"/>
  <c r="M450" i="24"/>
  <c r="M451" i="24"/>
  <c r="M452" i="24"/>
  <c r="M453" i="24"/>
  <c r="M454" i="24"/>
  <c r="M455" i="24"/>
  <c r="M456" i="24"/>
  <c r="M457" i="24"/>
  <c r="M458" i="24"/>
  <c r="M459" i="24"/>
  <c r="M460" i="24"/>
  <c r="M461" i="24"/>
  <c r="M462" i="24"/>
  <c r="M463" i="24"/>
  <c r="M464" i="24"/>
  <c r="M465" i="24"/>
  <c r="M466" i="24"/>
  <c r="M467" i="24"/>
  <c r="M468" i="24"/>
  <c r="M469" i="24"/>
  <c r="M470" i="24"/>
  <c r="M471" i="24"/>
  <c r="M472" i="24"/>
  <c r="M473" i="24"/>
  <c r="M474" i="24"/>
  <c r="M475" i="24"/>
  <c r="M476" i="24"/>
  <c r="M477" i="24"/>
  <c r="M478" i="24"/>
  <c r="M479" i="24"/>
  <c r="M480" i="24"/>
  <c r="M481" i="24"/>
  <c r="M482" i="24"/>
  <c r="M483" i="24"/>
  <c r="M484" i="24"/>
  <c r="M485" i="24"/>
  <c r="M486" i="24"/>
  <c r="M487" i="24"/>
  <c r="M488" i="24"/>
  <c r="M489" i="24"/>
  <c r="M490" i="24"/>
  <c r="M491" i="24"/>
  <c r="M492" i="24"/>
  <c r="M493" i="24"/>
  <c r="M494" i="24"/>
  <c r="M495" i="24"/>
  <c r="M496" i="24"/>
  <c r="M497" i="24"/>
  <c r="M498" i="24"/>
  <c r="M499" i="24"/>
  <c r="M500" i="24"/>
  <c r="M501" i="24"/>
  <c r="M502" i="24"/>
  <c r="M503" i="24"/>
  <c r="M504" i="24"/>
  <c r="M505" i="24"/>
  <c r="M506" i="24"/>
  <c r="M507" i="24"/>
  <c r="M508" i="24"/>
  <c r="M509" i="24"/>
  <c r="M510" i="24"/>
  <c r="M511" i="24"/>
  <c r="M512" i="24"/>
  <c r="M513" i="24"/>
  <c r="M514" i="24"/>
  <c r="M515" i="24"/>
  <c r="M516" i="24"/>
  <c r="M517" i="24"/>
  <c r="M518" i="24"/>
  <c r="M519" i="24"/>
  <c r="M520" i="24"/>
  <c r="M521" i="24"/>
  <c r="M522" i="24"/>
  <c r="M523" i="24"/>
  <c r="M524" i="24"/>
  <c r="M525" i="24"/>
  <c r="M526" i="24"/>
  <c r="M527" i="24"/>
  <c r="M528" i="24"/>
  <c r="M529" i="24"/>
  <c r="M530" i="24"/>
  <c r="M531" i="24"/>
  <c r="M532" i="24"/>
  <c r="M533" i="24"/>
  <c r="M534" i="24"/>
  <c r="M535" i="24"/>
  <c r="M536" i="24"/>
  <c r="M537" i="24"/>
  <c r="M538" i="24"/>
  <c r="M539" i="24"/>
  <c r="M540" i="24"/>
  <c r="M541" i="24"/>
  <c r="M542" i="24"/>
  <c r="M543" i="24"/>
  <c r="M544" i="24"/>
  <c r="M545" i="24"/>
  <c r="M546" i="24"/>
  <c r="M547" i="24"/>
  <c r="M548" i="24"/>
  <c r="M549" i="24"/>
  <c r="M550" i="24"/>
  <c r="M551" i="24"/>
  <c r="M552" i="24"/>
  <c r="M553" i="24"/>
  <c r="M554" i="24"/>
  <c r="M555" i="24"/>
  <c r="M556" i="24"/>
  <c r="M557" i="24"/>
  <c r="M558" i="24"/>
  <c r="M559" i="24"/>
  <c r="M560" i="24"/>
  <c r="M561" i="24"/>
  <c r="M562" i="24"/>
  <c r="M563" i="24"/>
  <c r="M564" i="24"/>
  <c r="M565" i="24"/>
  <c r="M566" i="24"/>
  <c r="M567" i="24"/>
  <c r="M568" i="24"/>
  <c r="M569" i="24"/>
  <c r="M570" i="24"/>
  <c r="M571" i="24"/>
  <c r="M572" i="24"/>
  <c r="M573" i="24"/>
  <c r="M574" i="24"/>
  <c r="M575" i="24"/>
  <c r="M576" i="24"/>
  <c r="M577" i="24"/>
  <c r="M578" i="24"/>
  <c r="M579" i="24"/>
  <c r="M580" i="24"/>
  <c r="M581" i="24"/>
  <c r="M582" i="24"/>
  <c r="M583" i="24"/>
  <c r="M584" i="24"/>
  <c r="M585" i="24"/>
  <c r="M586" i="24"/>
  <c r="M587" i="24"/>
  <c r="M588" i="24"/>
  <c r="M589" i="24"/>
  <c r="M590" i="24"/>
  <c r="M591" i="24"/>
  <c r="M592" i="24"/>
  <c r="M593" i="24"/>
  <c r="M594" i="24"/>
  <c r="M595" i="24"/>
  <c r="M596" i="24"/>
  <c r="M597" i="24"/>
  <c r="M598" i="24"/>
  <c r="M599" i="24"/>
  <c r="M600" i="24"/>
  <c r="M601" i="24"/>
  <c r="M602" i="24"/>
  <c r="M603" i="24"/>
  <c r="M604" i="24"/>
  <c r="M605" i="24"/>
  <c r="P13" i="24"/>
  <c r="P5" i="25"/>
  <c r="M5" i="25"/>
  <c r="M6" i="25"/>
  <c r="M7" i="25"/>
  <c r="M8" i="25"/>
  <c r="M9" i="25"/>
  <c r="M10" i="25"/>
  <c r="M11" i="25"/>
  <c r="M12" i="25"/>
  <c r="M13" i="25"/>
  <c r="M14" i="25"/>
  <c r="M15" i="25"/>
  <c r="M16" i="25"/>
  <c r="M17" i="25"/>
  <c r="M18" i="25"/>
  <c r="M19" i="25"/>
  <c r="M20"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M57" i="25"/>
  <c r="M58" i="25"/>
  <c r="M59" i="25"/>
  <c r="M60" i="25"/>
  <c r="M61" i="25"/>
  <c r="M62" i="25"/>
  <c r="M63" i="25"/>
  <c r="M64" i="25"/>
  <c r="M65" i="25"/>
  <c r="M66" i="25"/>
  <c r="M67" i="25"/>
  <c r="M68" i="25"/>
  <c r="M69" i="25"/>
  <c r="M70" i="25"/>
  <c r="M71" i="25"/>
  <c r="M72" i="25"/>
  <c r="M73" i="25"/>
  <c r="M74" i="25"/>
  <c r="M75" i="25"/>
  <c r="M76" i="25"/>
  <c r="M77" i="25"/>
  <c r="M78" i="25"/>
  <c r="M79" i="25"/>
  <c r="M80" i="25"/>
  <c r="M81" i="25"/>
  <c r="M82" i="25"/>
  <c r="M83" i="25"/>
  <c r="M84" i="25"/>
  <c r="M85" i="25"/>
  <c r="M86" i="25"/>
  <c r="M87" i="25"/>
  <c r="M88" i="25"/>
  <c r="M89" i="25"/>
  <c r="M90" i="25"/>
  <c r="M91" i="25"/>
  <c r="M92" i="25"/>
  <c r="M93" i="25"/>
  <c r="M94" i="25"/>
  <c r="M95" i="25"/>
  <c r="M96" i="25"/>
  <c r="M97" i="25"/>
  <c r="M98" i="25"/>
  <c r="M99" i="25"/>
  <c r="M100" i="25"/>
  <c r="M101" i="25"/>
  <c r="M102" i="25"/>
  <c r="M103" i="25"/>
  <c r="M104" i="25"/>
  <c r="M105" i="25"/>
  <c r="M106" i="25"/>
  <c r="M107" i="25"/>
  <c r="M108" i="25"/>
  <c r="M109" i="25"/>
  <c r="M110" i="25"/>
  <c r="M111" i="25"/>
  <c r="M112" i="25"/>
  <c r="M113" i="25"/>
  <c r="M114" i="25"/>
  <c r="M115" i="25"/>
  <c r="M116" i="25"/>
  <c r="M117" i="25"/>
  <c r="M118" i="25"/>
  <c r="M119" i="25"/>
  <c r="M120" i="25"/>
  <c r="M121" i="25"/>
  <c r="M122" i="25"/>
  <c r="M123" i="25"/>
  <c r="M124" i="25"/>
  <c r="M125" i="25"/>
  <c r="M126" i="25"/>
  <c r="M127" i="25"/>
  <c r="M128" i="25"/>
  <c r="M129" i="25"/>
  <c r="M130" i="25"/>
  <c r="M131" i="25"/>
  <c r="M132" i="25"/>
  <c r="M133" i="25"/>
  <c r="M134" i="25"/>
  <c r="M135" i="25"/>
  <c r="M136" i="25"/>
  <c r="M137" i="25"/>
  <c r="M138" i="25"/>
  <c r="M139" i="25"/>
  <c r="M140" i="25"/>
  <c r="M141" i="25"/>
  <c r="M142" i="25"/>
  <c r="M143" i="25"/>
  <c r="M144" i="25"/>
  <c r="M145" i="25"/>
  <c r="M146" i="25"/>
  <c r="M147" i="25"/>
  <c r="M148" i="25"/>
  <c r="M149" i="25"/>
  <c r="M150" i="25"/>
  <c r="M151" i="25"/>
  <c r="M152" i="25"/>
  <c r="M153" i="25"/>
  <c r="M154" i="25"/>
  <c r="M155" i="25"/>
  <c r="M156" i="25"/>
  <c r="M157" i="25"/>
  <c r="M158" i="25"/>
  <c r="M159" i="25"/>
  <c r="M160" i="25"/>
  <c r="M161" i="25"/>
  <c r="M162" i="25"/>
  <c r="M163" i="25"/>
  <c r="M164" i="25"/>
  <c r="M165" i="25"/>
  <c r="M166" i="25"/>
  <c r="M167" i="25"/>
  <c r="M168" i="25"/>
  <c r="M169" i="25"/>
  <c r="M170" i="25"/>
  <c r="M171" i="25"/>
  <c r="M172" i="25"/>
  <c r="M173" i="25"/>
  <c r="M174" i="25"/>
  <c r="M175" i="25"/>
  <c r="M176" i="25"/>
  <c r="M177" i="25"/>
  <c r="M178" i="25"/>
  <c r="M179" i="25"/>
  <c r="M180" i="25"/>
  <c r="M181" i="25"/>
  <c r="M182" i="25"/>
  <c r="M183" i="25"/>
  <c r="M184" i="25"/>
  <c r="M185" i="25"/>
  <c r="M186" i="25"/>
  <c r="M187" i="25"/>
  <c r="M188" i="25"/>
  <c r="M189" i="25"/>
  <c r="M190" i="25"/>
  <c r="M191" i="25"/>
  <c r="M192" i="25"/>
  <c r="M193" i="25"/>
  <c r="M194" i="25"/>
  <c r="M195" i="25"/>
  <c r="M196" i="25"/>
  <c r="M197" i="25"/>
  <c r="M198" i="25"/>
  <c r="M199" i="25"/>
  <c r="M200" i="25"/>
  <c r="M201" i="25"/>
  <c r="M202" i="25"/>
  <c r="M203" i="25"/>
  <c r="M204" i="25"/>
  <c r="M205" i="25"/>
  <c r="M206" i="25"/>
  <c r="M207" i="25"/>
  <c r="M208" i="25"/>
  <c r="M209" i="25"/>
  <c r="M210" i="25"/>
  <c r="M211" i="25"/>
  <c r="M212" i="25"/>
  <c r="M213" i="25"/>
  <c r="M214" i="25"/>
  <c r="M215" i="25"/>
  <c r="M216" i="25"/>
  <c r="M217" i="25"/>
  <c r="M218" i="25"/>
  <c r="M219" i="25"/>
  <c r="M220" i="25"/>
  <c r="M221" i="25"/>
  <c r="M222" i="25"/>
  <c r="M223" i="25"/>
  <c r="M224" i="25"/>
  <c r="M225" i="25"/>
  <c r="M226" i="25"/>
  <c r="M227" i="25"/>
  <c r="M228" i="25"/>
  <c r="M229" i="25"/>
  <c r="M230" i="25"/>
  <c r="M231" i="25"/>
  <c r="M232" i="25"/>
  <c r="M233" i="25"/>
  <c r="M234" i="25"/>
  <c r="M235" i="25"/>
  <c r="M236" i="25"/>
  <c r="M237" i="25"/>
  <c r="M238" i="25"/>
  <c r="M239" i="25"/>
  <c r="M240" i="25"/>
  <c r="M241" i="25"/>
  <c r="M242" i="25"/>
  <c r="M243" i="25"/>
  <c r="M244" i="25"/>
  <c r="M245" i="25"/>
  <c r="M246" i="25"/>
  <c r="M247" i="25"/>
  <c r="M248" i="25"/>
  <c r="M249" i="25"/>
  <c r="M250" i="25"/>
  <c r="M251" i="25"/>
  <c r="M252" i="25"/>
  <c r="M253" i="25"/>
  <c r="M254" i="25"/>
  <c r="M255" i="25"/>
  <c r="M256" i="25"/>
  <c r="M257" i="25"/>
  <c r="M258" i="25"/>
  <c r="M259" i="25"/>
  <c r="M260" i="25"/>
  <c r="M261" i="25"/>
  <c r="M262" i="25"/>
  <c r="M263" i="25"/>
  <c r="M264" i="25"/>
  <c r="M265" i="25"/>
  <c r="M266" i="25"/>
  <c r="M267" i="25"/>
  <c r="M268" i="25"/>
  <c r="M269" i="25"/>
  <c r="M270" i="25"/>
  <c r="M271" i="25"/>
  <c r="M272" i="25"/>
  <c r="M273" i="25"/>
  <c r="M274" i="25"/>
  <c r="M275" i="25"/>
  <c r="M276" i="25"/>
  <c r="M277" i="25"/>
  <c r="M278" i="25"/>
  <c r="M279" i="25"/>
  <c r="M280" i="25"/>
  <c r="M281" i="25"/>
  <c r="M282" i="25"/>
  <c r="M283" i="25"/>
  <c r="M284" i="25"/>
  <c r="M285" i="25"/>
  <c r="M286" i="25"/>
  <c r="M287" i="25"/>
  <c r="M288" i="25"/>
  <c r="M289" i="25"/>
  <c r="M290" i="25"/>
  <c r="M291" i="25"/>
  <c r="M292" i="25"/>
  <c r="M293" i="25"/>
  <c r="M294" i="25"/>
  <c r="M295" i="25"/>
  <c r="M296" i="25"/>
  <c r="M297" i="25"/>
  <c r="M298" i="25"/>
  <c r="M299" i="25"/>
  <c r="M300" i="25"/>
  <c r="M301" i="25"/>
  <c r="M302" i="25"/>
  <c r="M303" i="25"/>
  <c r="M304" i="25"/>
  <c r="M305" i="25"/>
  <c r="M306" i="25"/>
  <c r="M307" i="25"/>
  <c r="M308" i="25"/>
  <c r="M309" i="25"/>
  <c r="M310" i="25"/>
  <c r="M311" i="25"/>
  <c r="M312" i="25"/>
  <c r="M313" i="25"/>
  <c r="M314" i="25"/>
  <c r="M315" i="25"/>
  <c r="M316" i="25"/>
  <c r="M317" i="25"/>
  <c r="M318" i="25"/>
  <c r="M319" i="25"/>
  <c r="M320" i="25"/>
  <c r="M321" i="25"/>
  <c r="M322" i="25"/>
  <c r="M323" i="25"/>
  <c r="M324" i="25"/>
  <c r="M325" i="25"/>
  <c r="M326" i="25"/>
  <c r="M327" i="25"/>
  <c r="M328" i="25"/>
  <c r="M329" i="25"/>
  <c r="M330" i="25"/>
  <c r="M331" i="25"/>
  <c r="M332" i="25"/>
  <c r="M333" i="25"/>
  <c r="M334" i="25"/>
  <c r="M335" i="25"/>
  <c r="M336" i="25"/>
  <c r="M337" i="25"/>
  <c r="M338" i="25"/>
  <c r="M339" i="25"/>
  <c r="M340" i="25"/>
  <c r="M341" i="25"/>
  <c r="M342" i="25"/>
  <c r="M343" i="25"/>
  <c r="M344" i="25"/>
  <c r="M345" i="25"/>
  <c r="M346" i="25"/>
  <c r="M347" i="25"/>
  <c r="M348" i="25"/>
  <c r="M349" i="25"/>
  <c r="M350" i="25"/>
  <c r="M351" i="25"/>
  <c r="M352" i="25"/>
  <c r="M353" i="25"/>
  <c r="M354" i="25"/>
  <c r="M355" i="25"/>
  <c r="M356" i="25"/>
  <c r="M357" i="25"/>
  <c r="M358" i="25"/>
  <c r="M359" i="25"/>
  <c r="M360" i="25"/>
  <c r="M361" i="25"/>
  <c r="M362" i="25"/>
  <c r="M363" i="25"/>
  <c r="M364" i="25"/>
  <c r="M365" i="25"/>
  <c r="M366" i="25"/>
  <c r="M367" i="25"/>
  <c r="M368" i="25"/>
  <c r="M369" i="25"/>
  <c r="M370" i="25"/>
  <c r="M371" i="25"/>
  <c r="M372" i="25"/>
  <c r="M373" i="25"/>
  <c r="M374" i="25"/>
  <c r="M375" i="25"/>
  <c r="M376" i="25"/>
  <c r="M377" i="25"/>
  <c r="M378" i="25"/>
  <c r="M379" i="25"/>
  <c r="M380" i="25"/>
  <c r="M381" i="25"/>
  <c r="M382" i="25"/>
  <c r="M383" i="25"/>
  <c r="M384" i="25"/>
  <c r="M385" i="25"/>
  <c r="M386" i="25"/>
  <c r="M387" i="25"/>
  <c r="M388" i="25"/>
  <c r="M389" i="25"/>
  <c r="M390" i="25"/>
  <c r="M391" i="25"/>
  <c r="M392" i="25"/>
  <c r="M393" i="25"/>
  <c r="M394" i="25"/>
  <c r="M395" i="25"/>
  <c r="M396" i="25"/>
  <c r="M397" i="25"/>
  <c r="M398" i="25"/>
  <c r="M399" i="25"/>
  <c r="M400" i="25"/>
  <c r="M401" i="25"/>
  <c r="M402" i="25"/>
  <c r="M403" i="25"/>
  <c r="M404" i="25"/>
  <c r="M405" i="25"/>
  <c r="M406" i="25"/>
  <c r="M407" i="25"/>
  <c r="M408" i="25"/>
  <c r="M409" i="25"/>
  <c r="M410" i="25"/>
  <c r="M411" i="25"/>
  <c r="M412" i="25"/>
  <c r="M413" i="25"/>
  <c r="M414" i="25"/>
  <c r="M415" i="25"/>
  <c r="M416" i="25"/>
  <c r="M417" i="25"/>
  <c r="M418" i="25"/>
  <c r="M419" i="25"/>
  <c r="M420" i="25"/>
  <c r="M421" i="25"/>
  <c r="M422" i="25"/>
  <c r="M423" i="25"/>
  <c r="M424" i="25"/>
  <c r="M425" i="25"/>
  <c r="M426" i="25"/>
  <c r="M427" i="25"/>
  <c r="M428" i="25"/>
  <c r="M429" i="25"/>
  <c r="M430" i="25"/>
  <c r="M431" i="25"/>
  <c r="M432" i="25"/>
  <c r="M433" i="25"/>
  <c r="M434" i="25"/>
  <c r="M435" i="25"/>
  <c r="M436" i="25"/>
  <c r="M437" i="25"/>
  <c r="M438" i="25"/>
  <c r="M439" i="25"/>
  <c r="M440" i="25"/>
  <c r="M441" i="25"/>
  <c r="M442" i="25"/>
  <c r="M443" i="25"/>
  <c r="M444" i="25"/>
  <c r="M445" i="25"/>
  <c r="M446" i="25"/>
  <c r="M447" i="25"/>
  <c r="M448" i="25"/>
  <c r="M449" i="25"/>
  <c r="M450" i="25"/>
  <c r="M451" i="25"/>
  <c r="M452" i="25"/>
  <c r="M453" i="25"/>
  <c r="M454" i="25"/>
  <c r="M455" i="25"/>
  <c r="M456" i="25"/>
  <c r="M457" i="25"/>
  <c r="M458" i="25"/>
  <c r="M459" i="25"/>
  <c r="M460" i="25"/>
  <c r="M461" i="25"/>
  <c r="M462" i="25"/>
  <c r="M463" i="25"/>
  <c r="M464" i="25"/>
  <c r="M465" i="25"/>
  <c r="M466" i="25"/>
  <c r="M467" i="25"/>
  <c r="M468" i="25"/>
  <c r="M469" i="25"/>
  <c r="M470" i="25"/>
  <c r="M471" i="25"/>
  <c r="M472" i="25"/>
  <c r="M473" i="25"/>
  <c r="M474" i="25"/>
  <c r="M475" i="25"/>
  <c r="M476" i="25"/>
  <c r="M477" i="25"/>
  <c r="M478" i="25"/>
  <c r="M479" i="25"/>
  <c r="M480" i="25"/>
  <c r="M481" i="25"/>
  <c r="M482" i="25"/>
  <c r="M483" i="25"/>
  <c r="M484" i="25"/>
  <c r="M485" i="25"/>
  <c r="M486" i="25"/>
  <c r="M487" i="25"/>
  <c r="M488" i="25"/>
  <c r="M489" i="25"/>
  <c r="M490" i="25"/>
  <c r="M491" i="25"/>
  <c r="M492" i="25"/>
  <c r="M493" i="25"/>
  <c r="M494" i="25"/>
  <c r="M495" i="25"/>
  <c r="M496" i="25"/>
  <c r="M497" i="25"/>
  <c r="M498" i="25"/>
  <c r="M499" i="25"/>
  <c r="M500" i="25"/>
  <c r="M501" i="25"/>
  <c r="M502" i="25"/>
  <c r="M503" i="25"/>
  <c r="M504" i="25"/>
  <c r="M505" i="25"/>
  <c r="M506" i="25"/>
  <c r="M507" i="25"/>
  <c r="M508" i="25"/>
  <c r="M509" i="25"/>
  <c r="M510" i="25"/>
  <c r="M511" i="25"/>
  <c r="M512" i="25"/>
  <c r="M513" i="25"/>
  <c r="M514" i="25"/>
  <c r="M515" i="25"/>
  <c r="M516" i="25"/>
  <c r="M517" i="25"/>
  <c r="M518" i="25"/>
  <c r="M519" i="25"/>
  <c r="M520" i="25"/>
  <c r="M521" i="25"/>
  <c r="M522" i="25"/>
  <c r="M523" i="25"/>
  <c r="M524" i="25"/>
  <c r="M525" i="25"/>
  <c r="M526" i="25"/>
  <c r="M527" i="25"/>
  <c r="M528" i="25"/>
  <c r="M529" i="25"/>
  <c r="M530" i="25"/>
  <c r="M531" i="25"/>
  <c r="M532" i="25"/>
  <c r="M533" i="25"/>
  <c r="M534" i="25"/>
  <c r="M535" i="25"/>
  <c r="M536" i="25"/>
  <c r="M537" i="25"/>
  <c r="M538" i="25"/>
  <c r="M539" i="25"/>
  <c r="M540" i="25"/>
  <c r="M541" i="25"/>
  <c r="M542" i="25"/>
  <c r="M543" i="25"/>
  <c r="M544" i="25"/>
  <c r="M545" i="25"/>
  <c r="M546" i="25"/>
  <c r="M547" i="25"/>
  <c r="M548" i="25"/>
  <c r="M549" i="25"/>
  <c r="M550" i="25"/>
  <c r="M551" i="25"/>
  <c r="M552" i="25"/>
  <c r="M553" i="25"/>
  <c r="M554" i="25"/>
  <c r="M555" i="25"/>
  <c r="M556" i="25"/>
  <c r="M557" i="25"/>
  <c r="M558" i="25"/>
  <c r="M559" i="25"/>
  <c r="M560" i="25"/>
  <c r="M561" i="25"/>
  <c r="M562" i="25"/>
  <c r="M563" i="25"/>
  <c r="M564" i="25"/>
  <c r="M565" i="25"/>
  <c r="M566" i="25"/>
  <c r="M567" i="25"/>
  <c r="M568" i="25"/>
  <c r="M569" i="25"/>
  <c r="M570" i="25"/>
  <c r="M571" i="25"/>
  <c r="M572" i="25"/>
  <c r="M573" i="25"/>
  <c r="M574" i="25"/>
  <c r="M575" i="25"/>
  <c r="M576" i="25"/>
  <c r="M577" i="25"/>
  <c r="M578" i="25"/>
  <c r="M579" i="25"/>
  <c r="M580" i="25"/>
  <c r="M581" i="25"/>
  <c r="M582" i="25"/>
  <c r="M583" i="25"/>
  <c r="M584" i="25"/>
  <c r="M585" i="25"/>
  <c r="M586" i="25"/>
  <c r="M587" i="25"/>
  <c r="M588" i="25"/>
  <c r="M589" i="25"/>
  <c r="M590" i="25"/>
  <c r="M591" i="25"/>
  <c r="M592" i="25"/>
  <c r="M593" i="25"/>
  <c r="M594" i="25"/>
  <c r="M595" i="25"/>
  <c r="M596" i="25"/>
  <c r="M597" i="25"/>
  <c r="M598" i="25"/>
  <c r="M599" i="25"/>
  <c r="M600" i="25"/>
  <c r="M601" i="25"/>
  <c r="M602" i="25"/>
  <c r="M603" i="25"/>
  <c r="M604" i="25"/>
  <c r="M605" i="25"/>
  <c r="P13" i="25"/>
  <c r="P5" i="26"/>
  <c r="M5" i="26"/>
  <c r="M6" i="26"/>
  <c r="M7" i="26"/>
  <c r="M8" i="26"/>
  <c r="M9" i="26"/>
  <c r="M10" i="26"/>
  <c r="M11" i="26"/>
  <c r="M12" i="26"/>
  <c r="M13" i="26"/>
  <c r="M14" i="26"/>
  <c r="M15" i="26"/>
  <c r="M16" i="26"/>
  <c r="M17" i="26"/>
  <c r="M18" i="26"/>
  <c r="M19" i="26"/>
  <c r="M20" i="26"/>
  <c r="M21" i="26"/>
  <c r="M22" i="26"/>
  <c r="M23" i="26"/>
  <c r="M24" i="26"/>
  <c r="M25" i="26"/>
  <c r="M26" i="26"/>
  <c r="M27" i="26"/>
  <c r="M28" i="26"/>
  <c r="M29" i="26"/>
  <c r="M30" i="26"/>
  <c r="M31" i="26"/>
  <c r="M32" i="26"/>
  <c r="M33" i="26"/>
  <c r="M34" i="26"/>
  <c r="M35" i="26"/>
  <c r="M36" i="26"/>
  <c r="M37" i="26"/>
  <c r="M38" i="26"/>
  <c r="M39" i="26"/>
  <c r="M40" i="26"/>
  <c r="M41" i="26"/>
  <c r="M42" i="26"/>
  <c r="M43" i="26"/>
  <c r="M44" i="26"/>
  <c r="M45" i="26"/>
  <c r="M46" i="26"/>
  <c r="M47" i="26"/>
  <c r="M48" i="26"/>
  <c r="M49" i="26"/>
  <c r="M50" i="26"/>
  <c r="M51" i="26"/>
  <c r="M52" i="26"/>
  <c r="M53" i="26"/>
  <c r="M54" i="26"/>
  <c r="M55" i="26"/>
  <c r="M56" i="26"/>
  <c r="M57" i="26"/>
  <c r="M58" i="26"/>
  <c r="M59" i="26"/>
  <c r="M60" i="26"/>
  <c r="M61" i="26"/>
  <c r="M62" i="26"/>
  <c r="M63" i="26"/>
  <c r="M64" i="26"/>
  <c r="M65" i="26"/>
  <c r="M66" i="26"/>
  <c r="M67" i="26"/>
  <c r="M68" i="26"/>
  <c r="M69" i="26"/>
  <c r="M70" i="26"/>
  <c r="M71" i="26"/>
  <c r="M72" i="26"/>
  <c r="M73" i="26"/>
  <c r="M74" i="26"/>
  <c r="M75" i="26"/>
  <c r="M76" i="26"/>
  <c r="M77" i="26"/>
  <c r="M78" i="26"/>
  <c r="M79" i="26"/>
  <c r="M80" i="26"/>
  <c r="M81" i="26"/>
  <c r="M82" i="26"/>
  <c r="M83" i="26"/>
  <c r="M84" i="26"/>
  <c r="M85" i="26"/>
  <c r="M86" i="26"/>
  <c r="M87" i="26"/>
  <c r="M88" i="26"/>
  <c r="M89" i="26"/>
  <c r="M90" i="26"/>
  <c r="M91" i="26"/>
  <c r="M92" i="26"/>
  <c r="M93" i="26"/>
  <c r="M94" i="26"/>
  <c r="M95" i="26"/>
  <c r="M96" i="26"/>
  <c r="M97" i="26"/>
  <c r="M98" i="26"/>
  <c r="M99" i="26"/>
  <c r="M100" i="26"/>
  <c r="M101" i="26"/>
  <c r="M102" i="26"/>
  <c r="M103" i="26"/>
  <c r="M104" i="26"/>
  <c r="M105" i="26"/>
  <c r="M106" i="26"/>
  <c r="M107" i="26"/>
  <c r="M108" i="26"/>
  <c r="M109" i="26"/>
  <c r="M110" i="26"/>
  <c r="M111" i="26"/>
  <c r="M112" i="26"/>
  <c r="M113" i="26"/>
  <c r="M114" i="26"/>
  <c r="M115" i="26"/>
  <c r="M116" i="26"/>
  <c r="M117" i="26"/>
  <c r="M118" i="26"/>
  <c r="M119" i="26"/>
  <c r="M120" i="26"/>
  <c r="M121" i="26"/>
  <c r="M122" i="26"/>
  <c r="M123" i="26"/>
  <c r="M124" i="26"/>
  <c r="M125" i="26"/>
  <c r="M126" i="26"/>
  <c r="M127" i="26"/>
  <c r="M128" i="26"/>
  <c r="M129" i="26"/>
  <c r="M130" i="26"/>
  <c r="M131" i="26"/>
  <c r="M132" i="26"/>
  <c r="M133" i="26"/>
  <c r="M134" i="26"/>
  <c r="M135" i="26"/>
  <c r="M136" i="26"/>
  <c r="M137" i="26"/>
  <c r="M138" i="26"/>
  <c r="M139" i="26"/>
  <c r="M140" i="26"/>
  <c r="M141" i="26"/>
  <c r="M142" i="26"/>
  <c r="M143" i="26"/>
  <c r="M144" i="26"/>
  <c r="M145" i="26"/>
  <c r="M146" i="26"/>
  <c r="M147" i="26"/>
  <c r="M148" i="26"/>
  <c r="M149" i="26"/>
  <c r="M150" i="26"/>
  <c r="M151" i="26"/>
  <c r="M152" i="26"/>
  <c r="M153" i="26"/>
  <c r="M154" i="26"/>
  <c r="M155" i="26"/>
  <c r="M156" i="26"/>
  <c r="M157" i="26"/>
  <c r="M158" i="26"/>
  <c r="M159" i="26"/>
  <c r="M160" i="26"/>
  <c r="M161" i="26"/>
  <c r="M162" i="26"/>
  <c r="M163" i="26"/>
  <c r="M164" i="26"/>
  <c r="M165" i="26"/>
  <c r="M166" i="26"/>
  <c r="M167" i="26"/>
  <c r="M168" i="26"/>
  <c r="M169" i="26"/>
  <c r="M170" i="26"/>
  <c r="M171" i="26"/>
  <c r="M172" i="26"/>
  <c r="M173" i="26"/>
  <c r="M174" i="26"/>
  <c r="M175" i="26"/>
  <c r="M176" i="26"/>
  <c r="M177" i="26"/>
  <c r="M178" i="26"/>
  <c r="M179" i="26"/>
  <c r="M180" i="26"/>
  <c r="M181" i="26"/>
  <c r="M182" i="26"/>
  <c r="M183" i="26"/>
  <c r="M184" i="26"/>
  <c r="M185" i="26"/>
  <c r="M186" i="26"/>
  <c r="M187" i="26"/>
  <c r="M188" i="26"/>
  <c r="M189" i="26"/>
  <c r="M190" i="26"/>
  <c r="M191" i="26"/>
  <c r="M192" i="26"/>
  <c r="M193" i="26"/>
  <c r="M194" i="26"/>
  <c r="M195" i="26"/>
  <c r="M196" i="26"/>
  <c r="M197" i="26"/>
  <c r="M198" i="26"/>
  <c r="M199" i="26"/>
  <c r="M200" i="26"/>
  <c r="M201" i="26"/>
  <c r="M202" i="26"/>
  <c r="M203" i="26"/>
  <c r="M204" i="26"/>
  <c r="M205" i="26"/>
  <c r="M206" i="26"/>
  <c r="M207" i="26"/>
  <c r="M208" i="26"/>
  <c r="M209" i="26"/>
  <c r="M210" i="26"/>
  <c r="M211" i="26"/>
  <c r="M212" i="26"/>
  <c r="M213" i="26"/>
  <c r="M214" i="26"/>
  <c r="M215" i="26"/>
  <c r="M216" i="26"/>
  <c r="M217" i="26"/>
  <c r="M218" i="26"/>
  <c r="M219" i="26"/>
  <c r="M220" i="26"/>
  <c r="M221" i="26"/>
  <c r="M222" i="26"/>
  <c r="M223" i="26"/>
  <c r="M224" i="26"/>
  <c r="M225" i="26"/>
  <c r="M226" i="26"/>
  <c r="M227" i="26"/>
  <c r="M228" i="26"/>
  <c r="M229" i="26"/>
  <c r="M230" i="26"/>
  <c r="M231" i="26"/>
  <c r="M232" i="26"/>
  <c r="M233" i="26"/>
  <c r="M234" i="26"/>
  <c r="M235" i="26"/>
  <c r="M236" i="26"/>
  <c r="M237" i="26"/>
  <c r="M238" i="26"/>
  <c r="M239" i="26"/>
  <c r="M240" i="26"/>
  <c r="M241" i="26"/>
  <c r="M242" i="26"/>
  <c r="M243" i="26"/>
  <c r="M244" i="26"/>
  <c r="M245" i="26"/>
  <c r="M246" i="26"/>
  <c r="M247" i="26"/>
  <c r="M248" i="26"/>
  <c r="M249" i="26"/>
  <c r="M250" i="26"/>
  <c r="M251" i="26"/>
  <c r="M252" i="26"/>
  <c r="M253" i="26"/>
  <c r="M254" i="26"/>
  <c r="M255" i="26"/>
  <c r="M256" i="26"/>
  <c r="M257" i="26"/>
  <c r="M258" i="26"/>
  <c r="M259" i="26"/>
  <c r="M260" i="26"/>
  <c r="M261" i="26"/>
  <c r="M262" i="26"/>
  <c r="M263" i="26"/>
  <c r="M264" i="26"/>
  <c r="M265" i="26"/>
  <c r="M266" i="26"/>
  <c r="M267" i="26"/>
  <c r="M268" i="26"/>
  <c r="M269" i="26"/>
  <c r="M270" i="26"/>
  <c r="M271" i="26"/>
  <c r="M272" i="26"/>
  <c r="M273" i="26"/>
  <c r="M274" i="26"/>
  <c r="M275" i="26"/>
  <c r="M276" i="26"/>
  <c r="M277" i="26"/>
  <c r="M278" i="26"/>
  <c r="M279" i="26"/>
  <c r="M280" i="26"/>
  <c r="M281" i="26"/>
  <c r="M282" i="26"/>
  <c r="M283" i="26"/>
  <c r="M284" i="26"/>
  <c r="M285" i="26"/>
  <c r="M286" i="26"/>
  <c r="M287" i="26"/>
  <c r="M288" i="26"/>
  <c r="M289" i="26"/>
  <c r="M290" i="26"/>
  <c r="M291" i="26"/>
  <c r="M292" i="26"/>
  <c r="M293" i="26"/>
  <c r="M294" i="26"/>
  <c r="M295" i="26"/>
  <c r="M296" i="26"/>
  <c r="M297" i="26"/>
  <c r="M298" i="26"/>
  <c r="M299" i="26"/>
  <c r="M300" i="26"/>
  <c r="M301" i="26"/>
  <c r="M302" i="26"/>
  <c r="M303" i="26"/>
  <c r="M304" i="26"/>
  <c r="M305" i="26"/>
  <c r="M306" i="26"/>
  <c r="M307" i="26"/>
  <c r="M308" i="26"/>
  <c r="M309" i="26"/>
  <c r="M310" i="26"/>
  <c r="M311" i="26"/>
  <c r="M312" i="26"/>
  <c r="M313" i="26"/>
  <c r="M314" i="26"/>
  <c r="M315" i="26"/>
  <c r="M316" i="26"/>
  <c r="M317" i="26"/>
  <c r="M318" i="26"/>
  <c r="M319" i="26"/>
  <c r="M320" i="26"/>
  <c r="M321" i="26"/>
  <c r="M322" i="26"/>
  <c r="M323" i="26"/>
  <c r="M324" i="26"/>
  <c r="M325" i="26"/>
  <c r="M326" i="26"/>
  <c r="M327" i="26"/>
  <c r="M328" i="26"/>
  <c r="M329" i="26"/>
  <c r="M330" i="26"/>
  <c r="M331" i="26"/>
  <c r="M332" i="26"/>
  <c r="M333" i="26"/>
  <c r="M334" i="26"/>
  <c r="M335" i="26"/>
  <c r="M336" i="26"/>
  <c r="M337" i="26"/>
  <c r="M338" i="26"/>
  <c r="M339" i="26"/>
  <c r="M340" i="26"/>
  <c r="M341" i="26"/>
  <c r="M342" i="26"/>
  <c r="M343" i="26"/>
  <c r="M344" i="26"/>
  <c r="M345" i="26"/>
  <c r="M346" i="26"/>
  <c r="M347" i="26"/>
  <c r="M348" i="26"/>
  <c r="M349" i="26"/>
  <c r="M350" i="26"/>
  <c r="M351" i="26"/>
  <c r="M352" i="26"/>
  <c r="M353" i="26"/>
  <c r="M354" i="26"/>
  <c r="M355" i="26"/>
  <c r="M356" i="26"/>
  <c r="M357" i="26"/>
  <c r="M358" i="26"/>
  <c r="M359" i="26"/>
  <c r="M360" i="26"/>
  <c r="M361" i="26"/>
  <c r="M362" i="26"/>
  <c r="M363" i="26"/>
  <c r="M364" i="26"/>
  <c r="M365" i="26"/>
  <c r="M366" i="26"/>
  <c r="M367" i="26"/>
  <c r="M368" i="26"/>
  <c r="M369" i="26"/>
  <c r="M370" i="26"/>
  <c r="M371" i="26"/>
  <c r="M372" i="26"/>
  <c r="M373" i="26"/>
  <c r="M374" i="26"/>
  <c r="M375" i="26"/>
  <c r="M376" i="26"/>
  <c r="M377" i="26"/>
  <c r="M378" i="26"/>
  <c r="M379" i="26"/>
  <c r="M380" i="26"/>
  <c r="M381" i="26"/>
  <c r="M382" i="26"/>
  <c r="M383" i="26"/>
  <c r="M384" i="26"/>
  <c r="M385" i="26"/>
  <c r="M386" i="26"/>
  <c r="M387" i="26"/>
  <c r="M388" i="26"/>
  <c r="M389" i="26"/>
  <c r="M390" i="26"/>
  <c r="M391" i="26"/>
  <c r="M392" i="26"/>
  <c r="M393" i="26"/>
  <c r="M394" i="26"/>
  <c r="M395" i="26"/>
  <c r="M396" i="26"/>
  <c r="M397" i="26"/>
  <c r="M398" i="26"/>
  <c r="M399" i="26"/>
  <c r="M400" i="26"/>
  <c r="M401" i="26"/>
  <c r="M402" i="26"/>
  <c r="M403" i="26"/>
  <c r="M404" i="26"/>
  <c r="M405" i="26"/>
  <c r="M406" i="26"/>
  <c r="M407" i="26"/>
  <c r="M408" i="26"/>
  <c r="M409" i="26"/>
  <c r="M410" i="26"/>
  <c r="M411" i="26"/>
  <c r="M412" i="26"/>
  <c r="M413" i="26"/>
  <c r="M414" i="26"/>
  <c r="M415" i="26"/>
  <c r="M416" i="26"/>
  <c r="M417" i="26"/>
  <c r="M418" i="26"/>
  <c r="M419" i="26"/>
  <c r="M420" i="26"/>
  <c r="M421" i="26"/>
  <c r="M422" i="26"/>
  <c r="M423" i="26"/>
  <c r="M424" i="26"/>
  <c r="M425" i="26"/>
  <c r="M426" i="26"/>
  <c r="M427" i="26"/>
  <c r="M428" i="26"/>
  <c r="M429" i="26"/>
  <c r="M430" i="26"/>
  <c r="M431" i="26"/>
  <c r="M432" i="26"/>
  <c r="M433" i="26"/>
  <c r="M434" i="26"/>
  <c r="M435" i="26"/>
  <c r="M436" i="26"/>
  <c r="M437" i="26"/>
  <c r="M438" i="26"/>
  <c r="M439" i="26"/>
  <c r="M440" i="26"/>
  <c r="M441" i="26"/>
  <c r="M442" i="26"/>
  <c r="M443" i="26"/>
  <c r="M444" i="26"/>
  <c r="M445" i="26"/>
  <c r="M446" i="26"/>
  <c r="M447" i="26"/>
  <c r="M448" i="26"/>
  <c r="M449" i="26"/>
  <c r="M450" i="26"/>
  <c r="M451" i="26"/>
  <c r="M452" i="26"/>
  <c r="M453" i="26"/>
  <c r="M454" i="26"/>
  <c r="M455" i="26"/>
  <c r="M456" i="26"/>
  <c r="M457" i="26"/>
  <c r="M458" i="26"/>
  <c r="M459" i="26"/>
  <c r="M460" i="26"/>
  <c r="M461" i="26"/>
  <c r="M462" i="26"/>
  <c r="M463" i="26"/>
  <c r="M464" i="26"/>
  <c r="M465" i="26"/>
  <c r="M466" i="26"/>
  <c r="M467" i="26"/>
  <c r="M468" i="26"/>
  <c r="M469" i="26"/>
  <c r="M470" i="26"/>
  <c r="M471" i="26"/>
  <c r="M472" i="26"/>
  <c r="M473" i="26"/>
  <c r="M474" i="26"/>
  <c r="M475" i="26"/>
  <c r="M476" i="26"/>
  <c r="M477" i="26"/>
  <c r="M478" i="26"/>
  <c r="M479" i="26"/>
  <c r="M480" i="26"/>
  <c r="M481" i="26"/>
  <c r="M482" i="26"/>
  <c r="M483" i="26"/>
  <c r="M484" i="26"/>
  <c r="M485" i="26"/>
  <c r="M486" i="26"/>
  <c r="M487" i="26"/>
  <c r="M488" i="26"/>
  <c r="M489" i="26"/>
  <c r="M490" i="26"/>
  <c r="M491" i="26"/>
  <c r="M492" i="26"/>
  <c r="M493" i="26"/>
  <c r="M494" i="26"/>
  <c r="M495" i="26"/>
  <c r="M496" i="26"/>
  <c r="M497" i="26"/>
  <c r="M498" i="26"/>
  <c r="M499" i="26"/>
  <c r="M500" i="26"/>
  <c r="M501" i="26"/>
  <c r="M502" i="26"/>
  <c r="M503" i="26"/>
  <c r="M504" i="26"/>
  <c r="M505" i="26"/>
  <c r="M506" i="26"/>
  <c r="M507" i="26"/>
  <c r="M508" i="26"/>
  <c r="M509" i="26"/>
  <c r="M510" i="26"/>
  <c r="M511" i="26"/>
  <c r="M512" i="26"/>
  <c r="M513" i="26"/>
  <c r="M514" i="26"/>
  <c r="M515" i="26"/>
  <c r="M516" i="26"/>
  <c r="M517" i="26"/>
  <c r="M518" i="26"/>
  <c r="M519" i="26"/>
  <c r="M520" i="26"/>
  <c r="M521" i="26"/>
  <c r="M522" i="26"/>
  <c r="M523" i="26"/>
  <c r="M524" i="26"/>
  <c r="M525" i="26"/>
  <c r="M526" i="26"/>
  <c r="M527" i="26"/>
  <c r="M528" i="26"/>
  <c r="M529" i="26"/>
  <c r="M530" i="26"/>
  <c r="M531" i="26"/>
  <c r="M532" i="26"/>
  <c r="M533" i="26"/>
  <c r="M534" i="26"/>
  <c r="M535" i="26"/>
  <c r="M536" i="26"/>
  <c r="M537" i="26"/>
  <c r="M538" i="26"/>
  <c r="M539" i="26"/>
  <c r="M540" i="26"/>
  <c r="M541" i="26"/>
  <c r="M542" i="26"/>
  <c r="M543" i="26"/>
  <c r="M544" i="26"/>
  <c r="M545" i="26"/>
  <c r="M546" i="26"/>
  <c r="M547" i="26"/>
  <c r="M548" i="26"/>
  <c r="M549" i="26"/>
  <c r="M550" i="26"/>
  <c r="M551" i="26"/>
  <c r="M552" i="26"/>
  <c r="M553" i="26"/>
  <c r="M554" i="26"/>
  <c r="M555" i="26"/>
  <c r="M556" i="26"/>
  <c r="M557" i="26"/>
  <c r="M558" i="26"/>
  <c r="M559" i="26"/>
  <c r="M560" i="26"/>
  <c r="M561" i="26"/>
  <c r="M562" i="26"/>
  <c r="M563" i="26"/>
  <c r="M564" i="26"/>
  <c r="M565" i="26"/>
  <c r="M566" i="26"/>
  <c r="M567" i="26"/>
  <c r="M568" i="26"/>
  <c r="M569" i="26"/>
  <c r="M570" i="26"/>
  <c r="M571" i="26"/>
  <c r="M572" i="26"/>
  <c r="M573" i="26"/>
  <c r="M574" i="26"/>
  <c r="M575" i="26"/>
  <c r="M576" i="26"/>
  <c r="M577" i="26"/>
  <c r="M578" i="26"/>
  <c r="M579" i="26"/>
  <c r="M580" i="26"/>
  <c r="M581" i="26"/>
  <c r="M582" i="26"/>
  <c r="M583" i="26"/>
  <c r="M584" i="26"/>
  <c r="M585" i="26"/>
  <c r="M586" i="26"/>
  <c r="M587" i="26"/>
  <c r="M588" i="26"/>
  <c r="M589" i="26"/>
  <c r="M590" i="26"/>
  <c r="M591" i="26"/>
  <c r="M592" i="26"/>
  <c r="M593" i="26"/>
  <c r="M594" i="26"/>
  <c r="M595" i="26"/>
  <c r="M596" i="26"/>
  <c r="M597" i="26"/>
  <c r="M598" i="26"/>
  <c r="M599" i="26"/>
  <c r="M600" i="26"/>
  <c r="M601" i="26"/>
  <c r="M602" i="26"/>
  <c r="M603" i="26"/>
  <c r="M604" i="26"/>
  <c r="M605" i="26"/>
  <c r="P13" i="26"/>
  <c r="P5" i="27"/>
  <c r="M5" i="27"/>
  <c r="M6" i="27"/>
  <c r="M7" i="27"/>
  <c r="M8" i="27"/>
  <c r="M9" i="27"/>
  <c r="M10" i="27"/>
  <c r="M11" i="27"/>
  <c r="M12" i="27"/>
  <c r="M13" i="27"/>
  <c r="M14" i="27"/>
  <c r="M15" i="27"/>
  <c r="M16" i="27"/>
  <c r="M17" i="27"/>
  <c r="M18" i="27"/>
  <c r="M19" i="27"/>
  <c r="M20" i="27"/>
  <c r="M21" i="27"/>
  <c r="M22" i="27"/>
  <c r="M23" i="27"/>
  <c r="M24" i="27"/>
  <c r="M25" i="27"/>
  <c r="M26" i="27"/>
  <c r="M27" i="27"/>
  <c r="M28" i="27"/>
  <c r="M29" i="27"/>
  <c r="M30" i="27"/>
  <c r="M31" i="27"/>
  <c r="M32" i="27"/>
  <c r="M33" i="27"/>
  <c r="M34" i="27"/>
  <c r="M35" i="27"/>
  <c r="M36" i="27"/>
  <c r="M37" i="27"/>
  <c r="M38" i="27"/>
  <c r="M39" i="27"/>
  <c r="M40" i="27"/>
  <c r="M41" i="27"/>
  <c r="M42" i="27"/>
  <c r="M43" i="27"/>
  <c r="M44" i="27"/>
  <c r="M45" i="27"/>
  <c r="M46" i="27"/>
  <c r="M47" i="27"/>
  <c r="M48" i="27"/>
  <c r="M49" i="27"/>
  <c r="M50" i="27"/>
  <c r="M51" i="27"/>
  <c r="M52" i="27"/>
  <c r="M53" i="27"/>
  <c r="M54" i="27"/>
  <c r="M55" i="27"/>
  <c r="M56" i="27"/>
  <c r="M57" i="27"/>
  <c r="M58" i="27"/>
  <c r="M59" i="27"/>
  <c r="M60" i="27"/>
  <c r="M61" i="27"/>
  <c r="M62" i="27"/>
  <c r="M63" i="27"/>
  <c r="M64" i="27"/>
  <c r="M65" i="27"/>
  <c r="M66" i="27"/>
  <c r="M67" i="27"/>
  <c r="M68" i="27"/>
  <c r="M69" i="27"/>
  <c r="M70" i="27"/>
  <c r="M71" i="27"/>
  <c r="M72" i="27"/>
  <c r="M73" i="27"/>
  <c r="M74" i="27"/>
  <c r="M75" i="27"/>
  <c r="M76" i="27"/>
  <c r="M77" i="27"/>
  <c r="M78" i="27"/>
  <c r="M79" i="27"/>
  <c r="M80" i="27"/>
  <c r="M81" i="27"/>
  <c r="M82" i="27"/>
  <c r="M83" i="27"/>
  <c r="M84" i="27"/>
  <c r="M85" i="27"/>
  <c r="M86" i="27"/>
  <c r="M87" i="27"/>
  <c r="M88" i="27"/>
  <c r="M89" i="27"/>
  <c r="M90" i="27"/>
  <c r="M91" i="27"/>
  <c r="M92" i="27"/>
  <c r="M93" i="27"/>
  <c r="M94" i="27"/>
  <c r="M95" i="27"/>
  <c r="M96" i="27"/>
  <c r="M97" i="27"/>
  <c r="M98" i="27"/>
  <c r="M99" i="27"/>
  <c r="M100" i="27"/>
  <c r="M101" i="27"/>
  <c r="M102" i="27"/>
  <c r="M103" i="27"/>
  <c r="M104" i="27"/>
  <c r="M105" i="27"/>
  <c r="M106" i="27"/>
  <c r="M107" i="27"/>
  <c r="M108" i="27"/>
  <c r="M109" i="27"/>
  <c r="M110" i="27"/>
  <c r="M111" i="27"/>
  <c r="M112" i="27"/>
  <c r="M113" i="27"/>
  <c r="M114" i="27"/>
  <c r="M115" i="27"/>
  <c r="M116" i="27"/>
  <c r="M117" i="27"/>
  <c r="M118" i="27"/>
  <c r="M119" i="27"/>
  <c r="M120" i="27"/>
  <c r="M121" i="27"/>
  <c r="M122" i="27"/>
  <c r="M123" i="27"/>
  <c r="M124" i="27"/>
  <c r="M125" i="27"/>
  <c r="M126" i="27"/>
  <c r="M127" i="27"/>
  <c r="M128" i="27"/>
  <c r="M129" i="27"/>
  <c r="M130" i="27"/>
  <c r="M131" i="27"/>
  <c r="M132" i="27"/>
  <c r="M133" i="27"/>
  <c r="M134" i="27"/>
  <c r="M135" i="27"/>
  <c r="M136" i="27"/>
  <c r="M137" i="27"/>
  <c r="M138" i="27"/>
  <c r="M139" i="27"/>
  <c r="M140" i="27"/>
  <c r="M141" i="27"/>
  <c r="M142" i="27"/>
  <c r="M143" i="27"/>
  <c r="M144" i="27"/>
  <c r="M145" i="27"/>
  <c r="M146" i="27"/>
  <c r="M147" i="27"/>
  <c r="M148" i="27"/>
  <c r="M149" i="27"/>
  <c r="M150" i="27"/>
  <c r="M151" i="27"/>
  <c r="M152" i="27"/>
  <c r="M153" i="27"/>
  <c r="M154" i="27"/>
  <c r="M155" i="27"/>
  <c r="M156" i="27"/>
  <c r="M157" i="27"/>
  <c r="M158" i="27"/>
  <c r="M159" i="27"/>
  <c r="M160" i="27"/>
  <c r="M161" i="27"/>
  <c r="M162" i="27"/>
  <c r="M163" i="27"/>
  <c r="M164" i="27"/>
  <c r="M165" i="27"/>
  <c r="M166" i="27"/>
  <c r="M167" i="27"/>
  <c r="M168" i="27"/>
  <c r="M169" i="27"/>
  <c r="M170" i="27"/>
  <c r="M171" i="27"/>
  <c r="M172" i="27"/>
  <c r="M173" i="27"/>
  <c r="M174" i="27"/>
  <c r="M175" i="27"/>
  <c r="M176" i="27"/>
  <c r="M177" i="27"/>
  <c r="M178" i="27"/>
  <c r="M179" i="27"/>
  <c r="M180" i="27"/>
  <c r="M181" i="27"/>
  <c r="M182" i="27"/>
  <c r="M183" i="27"/>
  <c r="M184" i="27"/>
  <c r="M185" i="27"/>
  <c r="M186" i="27"/>
  <c r="M187" i="27"/>
  <c r="M188" i="27"/>
  <c r="M189" i="27"/>
  <c r="M190" i="27"/>
  <c r="M191" i="27"/>
  <c r="M192" i="27"/>
  <c r="M193" i="27"/>
  <c r="M194" i="27"/>
  <c r="M195" i="27"/>
  <c r="M196" i="27"/>
  <c r="M197" i="27"/>
  <c r="M198" i="27"/>
  <c r="M199" i="27"/>
  <c r="M200" i="27"/>
  <c r="M201" i="27"/>
  <c r="M202" i="27"/>
  <c r="M203" i="27"/>
  <c r="M204" i="27"/>
  <c r="M205" i="27"/>
  <c r="M206" i="27"/>
  <c r="M207" i="27"/>
  <c r="M208" i="27"/>
  <c r="M209" i="27"/>
  <c r="M210" i="27"/>
  <c r="M211" i="27"/>
  <c r="M212" i="27"/>
  <c r="M213" i="27"/>
  <c r="M214" i="27"/>
  <c r="M215" i="27"/>
  <c r="M216" i="27"/>
  <c r="M217" i="27"/>
  <c r="M218" i="27"/>
  <c r="M219" i="27"/>
  <c r="M220" i="27"/>
  <c r="M221" i="27"/>
  <c r="M222" i="27"/>
  <c r="M223" i="27"/>
  <c r="M224" i="27"/>
  <c r="M225" i="27"/>
  <c r="M226" i="27"/>
  <c r="M227" i="27"/>
  <c r="M228" i="27"/>
  <c r="M229" i="27"/>
  <c r="M230" i="27"/>
  <c r="M231" i="27"/>
  <c r="M232" i="27"/>
  <c r="M233" i="27"/>
  <c r="M234" i="27"/>
  <c r="M235" i="27"/>
  <c r="M236" i="27"/>
  <c r="M237" i="27"/>
  <c r="M238" i="27"/>
  <c r="M239" i="27"/>
  <c r="M240" i="27"/>
  <c r="M241" i="27"/>
  <c r="M242" i="27"/>
  <c r="M243" i="27"/>
  <c r="M244" i="27"/>
  <c r="M245" i="27"/>
  <c r="M246" i="27"/>
  <c r="M247" i="27"/>
  <c r="M248" i="27"/>
  <c r="M249" i="27"/>
  <c r="M250" i="27"/>
  <c r="M251" i="27"/>
  <c r="M252" i="27"/>
  <c r="M253" i="27"/>
  <c r="M254" i="27"/>
  <c r="M255" i="27"/>
  <c r="M256" i="27"/>
  <c r="M257" i="27"/>
  <c r="M258" i="27"/>
  <c r="M259" i="27"/>
  <c r="M260" i="27"/>
  <c r="M261" i="27"/>
  <c r="M262" i="27"/>
  <c r="M263" i="27"/>
  <c r="M264" i="27"/>
  <c r="M265" i="27"/>
  <c r="M266" i="27"/>
  <c r="M267" i="27"/>
  <c r="M268" i="27"/>
  <c r="M269" i="27"/>
  <c r="M270" i="27"/>
  <c r="M271" i="27"/>
  <c r="M272" i="27"/>
  <c r="M273" i="27"/>
  <c r="M274" i="27"/>
  <c r="M275" i="27"/>
  <c r="M276" i="27"/>
  <c r="M277" i="27"/>
  <c r="M278" i="27"/>
  <c r="M279" i="27"/>
  <c r="M280" i="27"/>
  <c r="M281" i="27"/>
  <c r="M282" i="27"/>
  <c r="M283" i="27"/>
  <c r="M284" i="27"/>
  <c r="M285" i="27"/>
  <c r="M286" i="27"/>
  <c r="M287" i="27"/>
  <c r="M288" i="27"/>
  <c r="M289" i="27"/>
  <c r="M290" i="27"/>
  <c r="M291" i="27"/>
  <c r="M292" i="27"/>
  <c r="M293" i="27"/>
  <c r="M294" i="27"/>
  <c r="M295" i="27"/>
  <c r="M296" i="27"/>
  <c r="M297" i="27"/>
  <c r="M298" i="27"/>
  <c r="M299" i="27"/>
  <c r="M300" i="27"/>
  <c r="M301" i="27"/>
  <c r="M302" i="27"/>
  <c r="M303" i="27"/>
  <c r="M304" i="27"/>
  <c r="M305" i="27"/>
  <c r="M306" i="27"/>
  <c r="M307" i="27"/>
  <c r="M308" i="27"/>
  <c r="M309" i="27"/>
  <c r="M310" i="27"/>
  <c r="M311" i="27"/>
  <c r="M312" i="27"/>
  <c r="M313" i="27"/>
  <c r="M314" i="27"/>
  <c r="M315" i="27"/>
  <c r="M316" i="27"/>
  <c r="M317" i="27"/>
  <c r="M318" i="27"/>
  <c r="M319" i="27"/>
  <c r="M320" i="27"/>
  <c r="M321" i="27"/>
  <c r="M322" i="27"/>
  <c r="M323" i="27"/>
  <c r="M324" i="27"/>
  <c r="M325" i="27"/>
  <c r="M326" i="27"/>
  <c r="M327" i="27"/>
  <c r="M328" i="27"/>
  <c r="M329" i="27"/>
  <c r="M330" i="27"/>
  <c r="M331" i="27"/>
  <c r="M332" i="27"/>
  <c r="M333" i="27"/>
  <c r="M334" i="27"/>
  <c r="M335" i="27"/>
  <c r="M336" i="27"/>
  <c r="M337" i="27"/>
  <c r="M338" i="27"/>
  <c r="M339" i="27"/>
  <c r="M340" i="27"/>
  <c r="M341" i="27"/>
  <c r="M342" i="27"/>
  <c r="M343" i="27"/>
  <c r="M344" i="27"/>
  <c r="M345" i="27"/>
  <c r="M346" i="27"/>
  <c r="M347" i="27"/>
  <c r="M348" i="27"/>
  <c r="M349" i="27"/>
  <c r="M350" i="27"/>
  <c r="M351" i="27"/>
  <c r="M352" i="27"/>
  <c r="M353" i="27"/>
  <c r="M354" i="27"/>
  <c r="M355" i="27"/>
  <c r="M356" i="27"/>
  <c r="M357" i="27"/>
  <c r="M358" i="27"/>
  <c r="M359" i="27"/>
  <c r="M360" i="27"/>
  <c r="M361" i="27"/>
  <c r="M362" i="27"/>
  <c r="M363" i="27"/>
  <c r="M364" i="27"/>
  <c r="M365" i="27"/>
  <c r="M366" i="27"/>
  <c r="M367" i="27"/>
  <c r="M368" i="27"/>
  <c r="M369" i="27"/>
  <c r="M370" i="27"/>
  <c r="M371" i="27"/>
  <c r="M372" i="27"/>
  <c r="M373" i="27"/>
  <c r="M374" i="27"/>
  <c r="M375" i="27"/>
  <c r="M376" i="27"/>
  <c r="M377" i="27"/>
  <c r="M378" i="27"/>
  <c r="M379" i="27"/>
  <c r="M380" i="27"/>
  <c r="M381" i="27"/>
  <c r="M382" i="27"/>
  <c r="M383" i="27"/>
  <c r="M384" i="27"/>
  <c r="M385" i="27"/>
  <c r="M386" i="27"/>
  <c r="M387" i="27"/>
  <c r="M388" i="27"/>
  <c r="M389" i="27"/>
  <c r="M390" i="27"/>
  <c r="M391" i="27"/>
  <c r="M392" i="27"/>
  <c r="M393" i="27"/>
  <c r="M394" i="27"/>
  <c r="M395" i="27"/>
  <c r="M396" i="27"/>
  <c r="M397" i="27"/>
  <c r="M398" i="27"/>
  <c r="M399" i="27"/>
  <c r="M400" i="27"/>
  <c r="M401" i="27"/>
  <c r="M402" i="27"/>
  <c r="M403" i="27"/>
  <c r="M404" i="27"/>
  <c r="M405" i="27"/>
  <c r="M406" i="27"/>
  <c r="M407" i="27"/>
  <c r="M408" i="27"/>
  <c r="M409" i="27"/>
  <c r="M410" i="27"/>
  <c r="M411" i="27"/>
  <c r="M412" i="27"/>
  <c r="M413" i="27"/>
  <c r="M414" i="27"/>
  <c r="M415" i="27"/>
  <c r="M416" i="27"/>
  <c r="M417" i="27"/>
  <c r="M418" i="27"/>
  <c r="M419" i="27"/>
  <c r="M420" i="27"/>
  <c r="M421" i="27"/>
  <c r="M422" i="27"/>
  <c r="M423" i="27"/>
  <c r="M424" i="27"/>
  <c r="M425" i="27"/>
  <c r="M426" i="27"/>
  <c r="M427" i="27"/>
  <c r="M428" i="27"/>
  <c r="M429" i="27"/>
  <c r="M430" i="27"/>
  <c r="M431" i="27"/>
  <c r="M432" i="27"/>
  <c r="M433" i="27"/>
  <c r="M434" i="27"/>
  <c r="M435" i="27"/>
  <c r="M436" i="27"/>
  <c r="M437" i="27"/>
  <c r="M438" i="27"/>
  <c r="M439" i="27"/>
  <c r="M440" i="27"/>
  <c r="M441" i="27"/>
  <c r="M442" i="27"/>
  <c r="M443" i="27"/>
  <c r="M444" i="27"/>
  <c r="M445" i="27"/>
  <c r="M446" i="27"/>
  <c r="M447" i="27"/>
  <c r="M448" i="27"/>
  <c r="M449" i="27"/>
  <c r="M450" i="27"/>
  <c r="M451" i="27"/>
  <c r="M452" i="27"/>
  <c r="M453" i="27"/>
  <c r="M454" i="27"/>
  <c r="M455" i="27"/>
  <c r="M456" i="27"/>
  <c r="M457" i="27"/>
  <c r="M458" i="27"/>
  <c r="M459" i="27"/>
  <c r="M460" i="27"/>
  <c r="M461" i="27"/>
  <c r="M462" i="27"/>
  <c r="M463" i="27"/>
  <c r="M464" i="27"/>
  <c r="M465" i="27"/>
  <c r="M466" i="27"/>
  <c r="M467" i="27"/>
  <c r="M468" i="27"/>
  <c r="M469" i="27"/>
  <c r="M470" i="27"/>
  <c r="M471" i="27"/>
  <c r="M472" i="27"/>
  <c r="M473" i="27"/>
  <c r="M474" i="27"/>
  <c r="M475" i="27"/>
  <c r="M476" i="27"/>
  <c r="M477" i="27"/>
  <c r="M478" i="27"/>
  <c r="M479" i="27"/>
  <c r="M480" i="27"/>
  <c r="M481" i="27"/>
  <c r="M482" i="27"/>
  <c r="M483" i="27"/>
  <c r="M484" i="27"/>
  <c r="M485" i="27"/>
  <c r="M486" i="27"/>
  <c r="M487" i="27"/>
  <c r="M488" i="27"/>
  <c r="M489" i="27"/>
  <c r="M490" i="27"/>
  <c r="M491" i="27"/>
  <c r="M492" i="27"/>
  <c r="M493" i="27"/>
  <c r="M494" i="27"/>
  <c r="M495" i="27"/>
  <c r="M496" i="27"/>
  <c r="M497" i="27"/>
  <c r="M498" i="27"/>
  <c r="M499" i="27"/>
  <c r="M500" i="27"/>
  <c r="M501" i="27"/>
  <c r="M502" i="27"/>
  <c r="M503" i="27"/>
  <c r="M504" i="27"/>
  <c r="M505" i="27"/>
  <c r="M506" i="27"/>
  <c r="M507" i="27"/>
  <c r="M508" i="27"/>
  <c r="M509" i="27"/>
  <c r="M510" i="27"/>
  <c r="M511" i="27"/>
  <c r="M512" i="27"/>
  <c r="M513" i="27"/>
  <c r="M514" i="27"/>
  <c r="M515" i="27"/>
  <c r="M516" i="27"/>
  <c r="M517" i="27"/>
  <c r="M518" i="27"/>
  <c r="M519" i="27"/>
  <c r="M520" i="27"/>
  <c r="M521" i="27"/>
  <c r="M522" i="27"/>
  <c r="M523" i="27"/>
  <c r="M524" i="27"/>
  <c r="M525" i="27"/>
  <c r="M526" i="27"/>
  <c r="M527" i="27"/>
  <c r="M528" i="27"/>
  <c r="M529" i="27"/>
  <c r="M530" i="27"/>
  <c r="M531" i="27"/>
  <c r="M532" i="27"/>
  <c r="M533" i="27"/>
  <c r="M534" i="27"/>
  <c r="M535" i="27"/>
  <c r="M536" i="27"/>
  <c r="M537" i="27"/>
  <c r="M538" i="27"/>
  <c r="M539" i="27"/>
  <c r="M540" i="27"/>
  <c r="M541" i="27"/>
  <c r="M542" i="27"/>
  <c r="M543" i="27"/>
  <c r="M544" i="27"/>
  <c r="M545" i="27"/>
  <c r="M546" i="27"/>
  <c r="M547" i="27"/>
  <c r="M548" i="27"/>
  <c r="M549" i="27"/>
  <c r="M550" i="27"/>
  <c r="M551" i="27"/>
  <c r="M552" i="27"/>
  <c r="M553" i="27"/>
  <c r="M554" i="27"/>
  <c r="M555" i="27"/>
  <c r="M556" i="27"/>
  <c r="M557" i="27"/>
  <c r="M558" i="27"/>
  <c r="M559" i="27"/>
  <c r="M560" i="27"/>
  <c r="M561" i="27"/>
  <c r="M562" i="27"/>
  <c r="M563" i="27"/>
  <c r="M564" i="27"/>
  <c r="M565" i="27"/>
  <c r="M566" i="27"/>
  <c r="M567" i="27"/>
  <c r="M568" i="27"/>
  <c r="M569" i="27"/>
  <c r="M570" i="27"/>
  <c r="M571" i="27"/>
  <c r="M572" i="27"/>
  <c r="M573" i="27"/>
  <c r="M574" i="27"/>
  <c r="M575" i="27"/>
  <c r="M576" i="27"/>
  <c r="M577" i="27"/>
  <c r="M578" i="27"/>
  <c r="M579" i="27"/>
  <c r="M580" i="27"/>
  <c r="M581" i="27"/>
  <c r="M582" i="27"/>
  <c r="M583" i="27"/>
  <c r="M584" i="27"/>
  <c r="M585" i="27"/>
  <c r="M586" i="27"/>
  <c r="M587" i="27"/>
  <c r="M588" i="27"/>
  <c r="M589" i="27"/>
  <c r="M590" i="27"/>
  <c r="M591" i="27"/>
  <c r="M592" i="27"/>
  <c r="M593" i="27"/>
  <c r="M594" i="27"/>
  <c r="M595" i="27"/>
  <c r="M596" i="27"/>
  <c r="M597" i="27"/>
  <c r="M598" i="27"/>
  <c r="M599" i="27"/>
  <c r="M600" i="27"/>
  <c r="M601" i="27"/>
  <c r="M602" i="27"/>
  <c r="M603" i="27"/>
  <c r="M604" i="27"/>
  <c r="M605" i="27"/>
  <c r="P13" i="27"/>
  <c r="P5" i="28"/>
  <c r="M5" i="28"/>
  <c r="M6" i="28"/>
  <c r="M7" i="28"/>
  <c r="M8" i="28"/>
  <c r="M9" i="28"/>
  <c r="M10" i="28"/>
  <c r="M11" i="28"/>
  <c r="M12" i="28"/>
  <c r="M13" i="28"/>
  <c r="M14" i="28"/>
  <c r="M15" i="28"/>
  <c r="M16" i="28"/>
  <c r="M17" i="28"/>
  <c r="M18" i="28"/>
  <c r="M19" i="28"/>
  <c r="M20" i="28"/>
  <c r="M21" i="28"/>
  <c r="M22" i="28"/>
  <c r="M23" i="28"/>
  <c r="M24" i="28"/>
  <c r="M25" i="28"/>
  <c r="M26" i="28"/>
  <c r="M27" i="28"/>
  <c r="M28" i="28"/>
  <c r="M29" i="28"/>
  <c r="M30" i="28"/>
  <c r="M31" i="28"/>
  <c r="M32" i="28"/>
  <c r="M33" i="28"/>
  <c r="M34" i="28"/>
  <c r="M35" i="28"/>
  <c r="M36" i="28"/>
  <c r="M37" i="28"/>
  <c r="M38" i="28"/>
  <c r="M39" i="28"/>
  <c r="M40" i="28"/>
  <c r="M41" i="28"/>
  <c r="M42" i="28"/>
  <c r="M43" i="28"/>
  <c r="M44" i="28"/>
  <c r="M45" i="28"/>
  <c r="M46" i="28"/>
  <c r="M47" i="28"/>
  <c r="M48" i="28"/>
  <c r="M49" i="28"/>
  <c r="M50" i="28"/>
  <c r="M51" i="28"/>
  <c r="M52" i="28"/>
  <c r="M53" i="28"/>
  <c r="M54" i="28"/>
  <c r="M55" i="28"/>
  <c r="M56" i="28"/>
  <c r="M57" i="28"/>
  <c r="M58" i="28"/>
  <c r="M59" i="28"/>
  <c r="M60" i="28"/>
  <c r="M61" i="28"/>
  <c r="M62" i="28"/>
  <c r="M63" i="28"/>
  <c r="M64" i="28"/>
  <c r="M65" i="28"/>
  <c r="M66" i="28"/>
  <c r="M67" i="28"/>
  <c r="M68" i="28"/>
  <c r="M69" i="28"/>
  <c r="M70" i="28"/>
  <c r="M71" i="28"/>
  <c r="M72" i="28"/>
  <c r="M73" i="28"/>
  <c r="M74" i="28"/>
  <c r="M75" i="28"/>
  <c r="M76" i="28"/>
  <c r="M77" i="28"/>
  <c r="M78" i="28"/>
  <c r="M79" i="28"/>
  <c r="M80" i="28"/>
  <c r="M81" i="28"/>
  <c r="M82" i="28"/>
  <c r="M83" i="28"/>
  <c r="M84" i="28"/>
  <c r="M85" i="28"/>
  <c r="M86" i="28"/>
  <c r="M87" i="28"/>
  <c r="M88" i="28"/>
  <c r="M89" i="28"/>
  <c r="M90" i="28"/>
  <c r="M91" i="28"/>
  <c r="M92" i="28"/>
  <c r="M93" i="28"/>
  <c r="M94" i="28"/>
  <c r="M95" i="28"/>
  <c r="M96" i="28"/>
  <c r="M97" i="28"/>
  <c r="M98" i="28"/>
  <c r="M99" i="28"/>
  <c r="M100" i="28"/>
  <c r="M101" i="28"/>
  <c r="M102" i="28"/>
  <c r="M103" i="28"/>
  <c r="M104" i="28"/>
  <c r="M105" i="28"/>
  <c r="M106" i="28"/>
  <c r="M107" i="28"/>
  <c r="M108" i="28"/>
  <c r="M109" i="28"/>
  <c r="M110" i="28"/>
  <c r="M111" i="28"/>
  <c r="M112" i="28"/>
  <c r="M113" i="28"/>
  <c r="M114" i="28"/>
  <c r="M115" i="28"/>
  <c r="M116" i="28"/>
  <c r="M117" i="28"/>
  <c r="M118" i="28"/>
  <c r="M119" i="28"/>
  <c r="M120" i="28"/>
  <c r="M121" i="28"/>
  <c r="M122" i="28"/>
  <c r="M123" i="28"/>
  <c r="M124" i="28"/>
  <c r="M125" i="28"/>
  <c r="M126" i="28"/>
  <c r="M127" i="28"/>
  <c r="M128" i="28"/>
  <c r="M129" i="28"/>
  <c r="M130" i="28"/>
  <c r="M131" i="28"/>
  <c r="M132" i="28"/>
  <c r="M133" i="28"/>
  <c r="M134" i="28"/>
  <c r="M135" i="28"/>
  <c r="M136" i="28"/>
  <c r="M137" i="28"/>
  <c r="M138" i="28"/>
  <c r="M139" i="28"/>
  <c r="M140" i="28"/>
  <c r="M141" i="28"/>
  <c r="M142" i="28"/>
  <c r="M143" i="28"/>
  <c r="M144" i="28"/>
  <c r="M145" i="28"/>
  <c r="M146" i="28"/>
  <c r="M147" i="28"/>
  <c r="M148" i="28"/>
  <c r="M149" i="28"/>
  <c r="M150" i="28"/>
  <c r="M151" i="28"/>
  <c r="M152" i="28"/>
  <c r="M153" i="28"/>
  <c r="M154" i="28"/>
  <c r="M155" i="28"/>
  <c r="M156" i="28"/>
  <c r="M157" i="28"/>
  <c r="M158" i="28"/>
  <c r="M159" i="28"/>
  <c r="M160" i="28"/>
  <c r="M161" i="28"/>
  <c r="M162" i="28"/>
  <c r="M163" i="28"/>
  <c r="M164" i="28"/>
  <c r="M165" i="28"/>
  <c r="M166" i="28"/>
  <c r="M167" i="28"/>
  <c r="M168" i="28"/>
  <c r="M169" i="28"/>
  <c r="M170" i="28"/>
  <c r="M171" i="28"/>
  <c r="M172" i="28"/>
  <c r="M173" i="28"/>
  <c r="M174" i="28"/>
  <c r="M175" i="28"/>
  <c r="M176" i="28"/>
  <c r="M177" i="28"/>
  <c r="M178" i="28"/>
  <c r="M179" i="28"/>
  <c r="M180" i="28"/>
  <c r="M181" i="28"/>
  <c r="M182" i="28"/>
  <c r="M183" i="28"/>
  <c r="M184" i="28"/>
  <c r="M185" i="28"/>
  <c r="M186" i="28"/>
  <c r="M187" i="28"/>
  <c r="M188" i="28"/>
  <c r="M189" i="28"/>
  <c r="M190" i="28"/>
  <c r="M191" i="28"/>
  <c r="M192" i="28"/>
  <c r="M193" i="28"/>
  <c r="M194" i="28"/>
  <c r="M195" i="28"/>
  <c r="M196" i="28"/>
  <c r="M197" i="28"/>
  <c r="M198" i="28"/>
  <c r="M199" i="28"/>
  <c r="M200" i="28"/>
  <c r="M201" i="28"/>
  <c r="M202" i="28"/>
  <c r="M203" i="28"/>
  <c r="M204" i="28"/>
  <c r="M205" i="28"/>
  <c r="M206" i="28"/>
  <c r="M207" i="28"/>
  <c r="M208" i="28"/>
  <c r="M209" i="28"/>
  <c r="M210" i="28"/>
  <c r="M211" i="28"/>
  <c r="M212" i="28"/>
  <c r="M213" i="28"/>
  <c r="M214" i="28"/>
  <c r="M215" i="28"/>
  <c r="M216" i="28"/>
  <c r="M217" i="28"/>
  <c r="M218" i="28"/>
  <c r="M219" i="28"/>
  <c r="M220" i="28"/>
  <c r="M221" i="28"/>
  <c r="M222" i="28"/>
  <c r="M223" i="28"/>
  <c r="M224" i="28"/>
  <c r="M225" i="28"/>
  <c r="M226" i="28"/>
  <c r="M227" i="28"/>
  <c r="M228" i="28"/>
  <c r="M229" i="28"/>
  <c r="M230" i="28"/>
  <c r="M231" i="28"/>
  <c r="M232" i="28"/>
  <c r="M233" i="28"/>
  <c r="M234" i="28"/>
  <c r="M235" i="28"/>
  <c r="M236" i="28"/>
  <c r="M237" i="28"/>
  <c r="M238" i="28"/>
  <c r="M239" i="28"/>
  <c r="M240" i="28"/>
  <c r="M241" i="28"/>
  <c r="M242" i="28"/>
  <c r="M243" i="28"/>
  <c r="M244" i="28"/>
  <c r="M245" i="28"/>
  <c r="M246" i="28"/>
  <c r="M247" i="28"/>
  <c r="M248" i="28"/>
  <c r="M249" i="28"/>
  <c r="M250" i="28"/>
  <c r="M251" i="28"/>
  <c r="M252" i="28"/>
  <c r="M253" i="28"/>
  <c r="M254" i="28"/>
  <c r="M255" i="28"/>
  <c r="M256" i="28"/>
  <c r="M257" i="28"/>
  <c r="M258" i="28"/>
  <c r="M259" i="28"/>
  <c r="M260" i="28"/>
  <c r="M261" i="28"/>
  <c r="M262" i="28"/>
  <c r="M263" i="28"/>
  <c r="M264" i="28"/>
  <c r="M265" i="28"/>
  <c r="M266" i="28"/>
  <c r="M267" i="28"/>
  <c r="M268" i="28"/>
  <c r="M269" i="28"/>
  <c r="M270" i="28"/>
  <c r="M271" i="28"/>
  <c r="M272" i="28"/>
  <c r="M273" i="28"/>
  <c r="M274" i="28"/>
  <c r="M275" i="28"/>
  <c r="M276" i="28"/>
  <c r="M277" i="28"/>
  <c r="M278" i="28"/>
  <c r="M279" i="28"/>
  <c r="M280" i="28"/>
  <c r="M281" i="28"/>
  <c r="M282" i="28"/>
  <c r="M283" i="28"/>
  <c r="M284" i="28"/>
  <c r="M285" i="28"/>
  <c r="M286" i="28"/>
  <c r="M287" i="28"/>
  <c r="M288" i="28"/>
  <c r="M289" i="28"/>
  <c r="M290" i="28"/>
  <c r="M291" i="28"/>
  <c r="M292" i="28"/>
  <c r="M293" i="28"/>
  <c r="M294" i="28"/>
  <c r="M295" i="28"/>
  <c r="M296" i="28"/>
  <c r="M297" i="28"/>
  <c r="M298" i="28"/>
  <c r="M299" i="28"/>
  <c r="M300" i="28"/>
  <c r="M301" i="28"/>
  <c r="M302" i="28"/>
  <c r="M303" i="28"/>
  <c r="M304" i="28"/>
  <c r="M305" i="28"/>
  <c r="M306" i="28"/>
  <c r="M307" i="28"/>
  <c r="M308" i="28"/>
  <c r="M309" i="28"/>
  <c r="M310" i="28"/>
  <c r="M311" i="28"/>
  <c r="M312" i="28"/>
  <c r="M313" i="28"/>
  <c r="M314" i="28"/>
  <c r="M315" i="28"/>
  <c r="M316" i="28"/>
  <c r="M317" i="28"/>
  <c r="M318" i="28"/>
  <c r="M319" i="28"/>
  <c r="M320" i="28"/>
  <c r="M321" i="28"/>
  <c r="M322" i="28"/>
  <c r="M323" i="28"/>
  <c r="M324" i="28"/>
  <c r="M325" i="28"/>
  <c r="M326" i="28"/>
  <c r="M327" i="28"/>
  <c r="M328" i="28"/>
  <c r="M329" i="28"/>
  <c r="M330" i="28"/>
  <c r="M331" i="28"/>
  <c r="M332" i="28"/>
  <c r="M333" i="28"/>
  <c r="M334" i="28"/>
  <c r="M335" i="28"/>
  <c r="M336" i="28"/>
  <c r="M337" i="28"/>
  <c r="M338" i="28"/>
  <c r="M339" i="28"/>
  <c r="M340" i="28"/>
  <c r="M341" i="28"/>
  <c r="M342" i="28"/>
  <c r="M343" i="28"/>
  <c r="M344" i="28"/>
  <c r="M345" i="28"/>
  <c r="M346" i="28"/>
  <c r="M347" i="28"/>
  <c r="M348" i="28"/>
  <c r="M349" i="28"/>
  <c r="M350" i="28"/>
  <c r="M351" i="28"/>
  <c r="M352" i="28"/>
  <c r="M353" i="28"/>
  <c r="M354" i="28"/>
  <c r="M355" i="28"/>
  <c r="M356" i="28"/>
  <c r="M357" i="28"/>
  <c r="M358" i="28"/>
  <c r="M359" i="28"/>
  <c r="M360" i="28"/>
  <c r="M361" i="28"/>
  <c r="M362" i="28"/>
  <c r="M363" i="28"/>
  <c r="M364" i="28"/>
  <c r="M365" i="28"/>
  <c r="M366" i="28"/>
  <c r="M367" i="28"/>
  <c r="M368" i="28"/>
  <c r="M369" i="28"/>
  <c r="M370" i="28"/>
  <c r="M371" i="28"/>
  <c r="M372" i="28"/>
  <c r="M373" i="28"/>
  <c r="M374" i="28"/>
  <c r="M375" i="28"/>
  <c r="M376" i="28"/>
  <c r="M377" i="28"/>
  <c r="M378" i="28"/>
  <c r="M379" i="28"/>
  <c r="M380" i="28"/>
  <c r="M381" i="28"/>
  <c r="M382" i="28"/>
  <c r="M383" i="28"/>
  <c r="M384" i="28"/>
  <c r="M385" i="28"/>
  <c r="M386" i="28"/>
  <c r="M387" i="28"/>
  <c r="M388" i="28"/>
  <c r="M389" i="28"/>
  <c r="M390" i="28"/>
  <c r="M391" i="28"/>
  <c r="M392" i="28"/>
  <c r="M393" i="28"/>
  <c r="M394" i="28"/>
  <c r="M395" i="28"/>
  <c r="M396" i="28"/>
  <c r="M397" i="28"/>
  <c r="M398" i="28"/>
  <c r="M399" i="28"/>
  <c r="M400" i="28"/>
  <c r="M401" i="28"/>
  <c r="M402" i="28"/>
  <c r="M403" i="28"/>
  <c r="M404" i="28"/>
  <c r="M405" i="28"/>
  <c r="M406" i="28"/>
  <c r="M407" i="28"/>
  <c r="M408" i="28"/>
  <c r="M409" i="28"/>
  <c r="M410" i="28"/>
  <c r="M411" i="28"/>
  <c r="M412" i="28"/>
  <c r="M413" i="28"/>
  <c r="M414" i="28"/>
  <c r="M415" i="28"/>
  <c r="M416" i="28"/>
  <c r="M417" i="28"/>
  <c r="M418" i="28"/>
  <c r="M419" i="28"/>
  <c r="M420" i="28"/>
  <c r="M421" i="28"/>
  <c r="M422" i="28"/>
  <c r="M423" i="28"/>
  <c r="M424" i="28"/>
  <c r="M425" i="28"/>
  <c r="M426" i="28"/>
  <c r="M427" i="28"/>
  <c r="M428" i="28"/>
  <c r="M429" i="28"/>
  <c r="M430" i="28"/>
  <c r="M431" i="28"/>
  <c r="M432" i="28"/>
  <c r="M433" i="28"/>
  <c r="M434" i="28"/>
  <c r="M435" i="28"/>
  <c r="M436" i="28"/>
  <c r="M437" i="28"/>
  <c r="M438" i="28"/>
  <c r="M439" i="28"/>
  <c r="M440" i="28"/>
  <c r="M441" i="28"/>
  <c r="M442" i="28"/>
  <c r="M443" i="28"/>
  <c r="M444" i="28"/>
  <c r="M445" i="28"/>
  <c r="M446" i="28"/>
  <c r="M447" i="28"/>
  <c r="M448" i="28"/>
  <c r="M449" i="28"/>
  <c r="M450" i="28"/>
  <c r="M451" i="28"/>
  <c r="M452" i="28"/>
  <c r="M453" i="28"/>
  <c r="M454" i="28"/>
  <c r="M455" i="28"/>
  <c r="M456" i="28"/>
  <c r="M457" i="28"/>
  <c r="M458" i="28"/>
  <c r="M459" i="28"/>
  <c r="M460" i="28"/>
  <c r="M461" i="28"/>
  <c r="M462" i="28"/>
  <c r="M463" i="28"/>
  <c r="M464" i="28"/>
  <c r="M465" i="28"/>
  <c r="M466" i="28"/>
  <c r="M467" i="28"/>
  <c r="M468" i="28"/>
  <c r="M469" i="28"/>
  <c r="M470" i="28"/>
  <c r="M471" i="28"/>
  <c r="M472" i="28"/>
  <c r="M473" i="28"/>
  <c r="M474" i="28"/>
  <c r="M475" i="28"/>
  <c r="M476" i="28"/>
  <c r="M477" i="28"/>
  <c r="M478" i="28"/>
  <c r="M479" i="28"/>
  <c r="M480" i="28"/>
  <c r="M481" i="28"/>
  <c r="M482" i="28"/>
  <c r="M483" i="28"/>
  <c r="M484" i="28"/>
  <c r="M485" i="28"/>
  <c r="M486" i="28"/>
  <c r="M487" i="28"/>
  <c r="M488" i="28"/>
  <c r="M489" i="28"/>
  <c r="M490" i="28"/>
  <c r="M491" i="28"/>
  <c r="M492" i="28"/>
  <c r="M493" i="28"/>
  <c r="M494" i="28"/>
  <c r="M495" i="28"/>
  <c r="M496" i="28"/>
  <c r="M497" i="28"/>
  <c r="M498" i="28"/>
  <c r="M499" i="28"/>
  <c r="M500" i="28"/>
  <c r="M501" i="28"/>
  <c r="M502" i="28"/>
  <c r="M503" i="28"/>
  <c r="M504" i="28"/>
  <c r="M505" i="28"/>
  <c r="M506" i="28"/>
  <c r="M507" i="28"/>
  <c r="M508" i="28"/>
  <c r="M509" i="28"/>
  <c r="M510" i="28"/>
  <c r="M511" i="28"/>
  <c r="M512" i="28"/>
  <c r="M513" i="28"/>
  <c r="M514" i="28"/>
  <c r="M515" i="28"/>
  <c r="M516" i="28"/>
  <c r="M517" i="28"/>
  <c r="M518" i="28"/>
  <c r="M519" i="28"/>
  <c r="M520" i="28"/>
  <c r="M521" i="28"/>
  <c r="M522" i="28"/>
  <c r="M523" i="28"/>
  <c r="M524" i="28"/>
  <c r="M525" i="28"/>
  <c r="M526" i="28"/>
  <c r="M527" i="28"/>
  <c r="M528" i="28"/>
  <c r="M529" i="28"/>
  <c r="M530" i="28"/>
  <c r="M531" i="28"/>
  <c r="M532" i="28"/>
  <c r="M533" i="28"/>
  <c r="M534" i="28"/>
  <c r="M535" i="28"/>
  <c r="M536" i="28"/>
  <c r="M537" i="28"/>
  <c r="M538" i="28"/>
  <c r="M539" i="28"/>
  <c r="M540" i="28"/>
  <c r="M541" i="28"/>
  <c r="M542" i="28"/>
  <c r="M543" i="28"/>
  <c r="M544" i="28"/>
  <c r="M545" i="28"/>
  <c r="M546" i="28"/>
  <c r="M547" i="28"/>
  <c r="M548" i="28"/>
  <c r="M549" i="28"/>
  <c r="M550" i="28"/>
  <c r="M551" i="28"/>
  <c r="M552" i="28"/>
  <c r="M553" i="28"/>
  <c r="M554" i="28"/>
  <c r="M555" i="28"/>
  <c r="M556" i="28"/>
  <c r="M557" i="28"/>
  <c r="M558" i="28"/>
  <c r="M559" i="28"/>
  <c r="M560" i="28"/>
  <c r="M561" i="28"/>
  <c r="M562" i="28"/>
  <c r="M563" i="28"/>
  <c r="M564" i="28"/>
  <c r="M565" i="28"/>
  <c r="M566" i="28"/>
  <c r="M567" i="28"/>
  <c r="M568" i="28"/>
  <c r="M569" i="28"/>
  <c r="M570" i="28"/>
  <c r="M571" i="28"/>
  <c r="M572" i="28"/>
  <c r="M573" i="28"/>
  <c r="M574" i="28"/>
  <c r="M575" i="28"/>
  <c r="M576" i="28"/>
  <c r="M577" i="28"/>
  <c r="M578" i="28"/>
  <c r="M579" i="28"/>
  <c r="M580" i="28"/>
  <c r="M581" i="28"/>
  <c r="M582" i="28"/>
  <c r="M583" i="28"/>
  <c r="M584" i="28"/>
  <c r="M585" i="28"/>
  <c r="M586" i="28"/>
  <c r="M587" i="28"/>
  <c r="M588" i="28"/>
  <c r="M589" i="28"/>
  <c r="M590" i="28"/>
  <c r="M591" i="28"/>
  <c r="M592" i="28"/>
  <c r="M593" i="28"/>
  <c r="M594" i="28"/>
  <c r="M595" i="28"/>
  <c r="M596" i="28"/>
  <c r="M597" i="28"/>
  <c r="M598" i="28"/>
  <c r="M599" i="28"/>
  <c r="M600" i="28"/>
  <c r="M601" i="28"/>
  <c r="M602" i="28"/>
  <c r="M603" i="28"/>
  <c r="M604" i="28"/>
  <c r="M605" i="28"/>
  <c r="P13" i="28"/>
  <c r="P5" i="29"/>
  <c r="M5" i="29"/>
  <c r="M6" i="29"/>
  <c r="M7" i="29"/>
  <c r="M8" i="29"/>
  <c r="M9" i="29"/>
  <c r="M10" i="29"/>
  <c r="M11" i="29"/>
  <c r="M12" i="29"/>
  <c r="M13" i="29"/>
  <c r="M14" i="29"/>
  <c r="M15" i="29"/>
  <c r="M16" i="29"/>
  <c r="M17" i="29"/>
  <c r="M18" i="29"/>
  <c r="M19" i="29"/>
  <c r="M20" i="29"/>
  <c r="M21" i="29"/>
  <c r="M22" i="29"/>
  <c r="M23" i="29"/>
  <c r="M24" i="29"/>
  <c r="M25" i="29"/>
  <c r="M26" i="29"/>
  <c r="M27" i="29"/>
  <c r="M28" i="29"/>
  <c r="M29" i="29"/>
  <c r="M30" i="29"/>
  <c r="M31" i="29"/>
  <c r="M32" i="29"/>
  <c r="M33" i="29"/>
  <c r="M34" i="29"/>
  <c r="M35" i="29"/>
  <c r="M36" i="29"/>
  <c r="M37" i="29"/>
  <c r="M38" i="29"/>
  <c r="M39" i="29"/>
  <c r="M40" i="29"/>
  <c r="M41" i="29"/>
  <c r="M42" i="29"/>
  <c r="M43" i="29"/>
  <c r="M44" i="29"/>
  <c r="M45" i="29"/>
  <c r="M46" i="29"/>
  <c r="M47" i="29"/>
  <c r="M48" i="29"/>
  <c r="M49" i="29"/>
  <c r="M50" i="29"/>
  <c r="M51" i="29"/>
  <c r="M52" i="29"/>
  <c r="M53" i="29"/>
  <c r="M54" i="29"/>
  <c r="M55" i="29"/>
  <c r="M56" i="29"/>
  <c r="M57" i="29"/>
  <c r="M58" i="29"/>
  <c r="M59" i="29"/>
  <c r="M60" i="29"/>
  <c r="M61" i="29"/>
  <c r="M62" i="29"/>
  <c r="M63" i="29"/>
  <c r="M64" i="29"/>
  <c r="M65" i="29"/>
  <c r="M66" i="29"/>
  <c r="M67" i="29"/>
  <c r="M68" i="29"/>
  <c r="M69" i="29"/>
  <c r="M70" i="29"/>
  <c r="M71" i="29"/>
  <c r="M72" i="29"/>
  <c r="M73" i="29"/>
  <c r="M74" i="29"/>
  <c r="M75" i="29"/>
  <c r="M76" i="29"/>
  <c r="M77" i="29"/>
  <c r="M78" i="29"/>
  <c r="M79" i="29"/>
  <c r="M80" i="29"/>
  <c r="M81" i="29"/>
  <c r="M82" i="29"/>
  <c r="M83" i="29"/>
  <c r="M84" i="29"/>
  <c r="M85" i="29"/>
  <c r="M86" i="29"/>
  <c r="M87" i="29"/>
  <c r="M88" i="29"/>
  <c r="M89" i="29"/>
  <c r="M90" i="29"/>
  <c r="M91" i="29"/>
  <c r="M92" i="29"/>
  <c r="M93" i="29"/>
  <c r="M94" i="29"/>
  <c r="M95" i="29"/>
  <c r="M96" i="29"/>
  <c r="M97" i="29"/>
  <c r="M98" i="29"/>
  <c r="M99" i="29"/>
  <c r="M100" i="29"/>
  <c r="M101" i="29"/>
  <c r="M102" i="29"/>
  <c r="M103" i="29"/>
  <c r="M104" i="29"/>
  <c r="M105" i="29"/>
  <c r="M106" i="29"/>
  <c r="M107" i="29"/>
  <c r="M108" i="29"/>
  <c r="M109" i="29"/>
  <c r="M110" i="29"/>
  <c r="M111" i="29"/>
  <c r="M112" i="29"/>
  <c r="M113" i="29"/>
  <c r="M114" i="29"/>
  <c r="M115" i="29"/>
  <c r="M116" i="29"/>
  <c r="M117" i="29"/>
  <c r="M118" i="29"/>
  <c r="M119" i="29"/>
  <c r="M120" i="29"/>
  <c r="M121" i="29"/>
  <c r="M122" i="29"/>
  <c r="M123" i="29"/>
  <c r="M124" i="29"/>
  <c r="M125" i="29"/>
  <c r="M126" i="29"/>
  <c r="M127" i="29"/>
  <c r="M128" i="29"/>
  <c r="M129" i="29"/>
  <c r="M130" i="29"/>
  <c r="M131" i="29"/>
  <c r="M132" i="29"/>
  <c r="M133" i="29"/>
  <c r="M134" i="29"/>
  <c r="M135" i="29"/>
  <c r="M136" i="29"/>
  <c r="M137" i="29"/>
  <c r="M138" i="29"/>
  <c r="M139" i="29"/>
  <c r="M140" i="29"/>
  <c r="M141" i="29"/>
  <c r="M142" i="29"/>
  <c r="M143" i="29"/>
  <c r="M144" i="29"/>
  <c r="M145" i="29"/>
  <c r="M146" i="29"/>
  <c r="M147" i="29"/>
  <c r="M148" i="29"/>
  <c r="M149" i="29"/>
  <c r="M150" i="29"/>
  <c r="M151" i="29"/>
  <c r="M152" i="29"/>
  <c r="M153" i="29"/>
  <c r="M154" i="29"/>
  <c r="M155" i="29"/>
  <c r="M156" i="29"/>
  <c r="M157" i="29"/>
  <c r="M158" i="29"/>
  <c r="M159" i="29"/>
  <c r="M160" i="29"/>
  <c r="M161" i="29"/>
  <c r="M162" i="29"/>
  <c r="M163" i="29"/>
  <c r="M164" i="29"/>
  <c r="M165" i="29"/>
  <c r="M166" i="29"/>
  <c r="M167" i="29"/>
  <c r="M168" i="29"/>
  <c r="M169" i="29"/>
  <c r="M170" i="29"/>
  <c r="M171" i="29"/>
  <c r="M172" i="29"/>
  <c r="M173" i="29"/>
  <c r="M174" i="29"/>
  <c r="M175" i="29"/>
  <c r="M176" i="29"/>
  <c r="M177" i="29"/>
  <c r="M178" i="29"/>
  <c r="M179" i="29"/>
  <c r="M180" i="29"/>
  <c r="M181" i="29"/>
  <c r="M182" i="29"/>
  <c r="M183" i="29"/>
  <c r="M184" i="29"/>
  <c r="M185" i="29"/>
  <c r="M186" i="29"/>
  <c r="M187" i="29"/>
  <c r="M188" i="29"/>
  <c r="M189" i="29"/>
  <c r="M190" i="29"/>
  <c r="M191" i="29"/>
  <c r="M192" i="29"/>
  <c r="M193" i="29"/>
  <c r="M194" i="29"/>
  <c r="M195" i="29"/>
  <c r="M196" i="29"/>
  <c r="M197" i="29"/>
  <c r="M198" i="29"/>
  <c r="M199" i="29"/>
  <c r="M200" i="29"/>
  <c r="M201" i="29"/>
  <c r="M202" i="29"/>
  <c r="M203" i="29"/>
  <c r="M204" i="29"/>
  <c r="M205" i="29"/>
  <c r="M206" i="29"/>
  <c r="M207" i="29"/>
  <c r="M208" i="29"/>
  <c r="M209" i="29"/>
  <c r="M210" i="29"/>
  <c r="M211" i="29"/>
  <c r="M212" i="29"/>
  <c r="M213" i="29"/>
  <c r="M214" i="29"/>
  <c r="M215" i="29"/>
  <c r="M216" i="29"/>
  <c r="M217" i="29"/>
  <c r="M218" i="29"/>
  <c r="M219" i="29"/>
  <c r="M220" i="29"/>
  <c r="M221" i="29"/>
  <c r="M222" i="29"/>
  <c r="M223" i="29"/>
  <c r="M224" i="29"/>
  <c r="M225" i="29"/>
  <c r="M226" i="29"/>
  <c r="M227" i="29"/>
  <c r="M228" i="29"/>
  <c r="M229" i="29"/>
  <c r="M230" i="29"/>
  <c r="M231" i="29"/>
  <c r="M232" i="29"/>
  <c r="M233" i="29"/>
  <c r="M234" i="29"/>
  <c r="M235" i="29"/>
  <c r="M236" i="29"/>
  <c r="M237" i="29"/>
  <c r="M238" i="29"/>
  <c r="M239" i="29"/>
  <c r="M240" i="29"/>
  <c r="M241" i="29"/>
  <c r="M242" i="29"/>
  <c r="M243" i="29"/>
  <c r="M244" i="29"/>
  <c r="M245" i="29"/>
  <c r="M246" i="29"/>
  <c r="M247" i="29"/>
  <c r="M248" i="29"/>
  <c r="M249" i="29"/>
  <c r="M250" i="29"/>
  <c r="M251" i="29"/>
  <c r="M252" i="29"/>
  <c r="M253" i="29"/>
  <c r="M254" i="29"/>
  <c r="M255" i="29"/>
  <c r="M256" i="29"/>
  <c r="M257" i="29"/>
  <c r="M258" i="29"/>
  <c r="M259" i="29"/>
  <c r="M260" i="29"/>
  <c r="M261" i="29"/>
  <c r="M262" i="29"/>
  <c r="M263" i="29"/>
  <c r="M264" i="29"/>
  <c r="M265" i="29"/>
  <c r="M266" i="29"/>
  <c r="M267" i="29"/>
  <c r="M268" i="29"/>
  <c r="M269" i="29"/>
  <c r="M270" i="29"/>
  <c r="M271" i="29"/>
  <c r="M272" i="29"/>
  <c r="M273" i="29"/>
  <c r="M274" i="29"/>
  <c r="M275" i="29"/>
  <c r="M276" i="29"/>
  <c r="M277" i="29"/>
  <c r="M278" i="29"/>
  <c r="M279" i="29"/>
  <c r="M280" i="29"/>
  <c r="M281" i="29"/>
  <c r="M282" i="29"/>
  <c r="M283" i="29"/>
  <c r="M284" i="29"/>
  <c r="M285" i="29"/>
  <c r="M286" i="29"/>
  <c r="M287" i="29"/>
  <c r="M288" i="29"/>
  <c r="M289" i="29"/>
  <c r="M290" i="29"/>
  <c r="M291" i="29"/>
  <c r="M292" i="29"/>
  <c r="M293" i="29"/>
  <c r="M294" i="29"/>
  <c r="M295" i="29"/>
  <c r="M296" i="29"/>
  <c r="M297" i="29"/>
  <c r="M298" i="29"/>
  <c r="M299" i="29"/>
  <c r="M300" i="29"/>
  <c r="M301" i="29"/>
  <c r="M302" i="29"/>
  <c r="M303" i="29"/>
  <c r="M304" i="29"/>
  <c r="M305" i="29"/>
  <c r="M306" i="29"/>
  <c r="M307" i="29"/>
  <c r="M308" i="29"/>
  <c r="M309" i="29"/>
  <c r="M310" i="29"/>
  <c r="M311" i="29"/>
  <c r="M312" i="29"/>
  <c r="M313" i="29"/>
  <c r="M314" i="29"/>
  <c r="M315" i="29"/>
  <c r="M316" i="29"/>
  <c r="M317" i="29"/>
  <c r="M318" i="29"/>
  <c r="M319" i="29"/>
  <c r="M320" i="29"/>
  <c r="M321" i="29"/>
  <c r="M322" i="29"/>
  <c r="M323" i="29"/>
  <c r="M324" i="29"/>
  <c r="M325" i="29"/>
  <c r="M326" i="29"/>
  <c r="M327" i="29"/>
  <c r="M328" i="29"/>
  <c r="M329" i="29"/>
  <c r="M330" i="29"/>
  <c r="M331" i="29"/>
  <c r="M332" i="29"/>
  <c r="M333" i="29"/>
  <c r="M334" i="29"/>
  <c r="M335" i="29"/>
  <c r="M336" i="29"/>
  <c r="M337" i="29"/>
  <c r="M338" i="29"/>
  <c r="M339" i="29"/>
  <c r="M340" i="29"/>
  <c r="M341" i="29"/>
  <c r="M342" i="29"/>
  <c r="M343" i="29"/>
  <c r="M344" i="29"/>
  <c r="M345" i="29"/>
  <c r="M346" i="29"/>
  <c r="M347" i="29"/>
  <c r="M348" i="29"/>
  <c r="M349" i="29"/>
  <c r="M350" i="29"/>
  <c r="M351" i="29"/>
  <c r="M352" i="29"/>
  <c r="M353" i="29"/>
  <c r="M354" i="29"/>
  <c r="M355" i="29"/>
  <c r="M356" i="29"/>
  <c r="M357" i="29"/>
  <c r="M358" i="29"/>
  <c r="M359" i="29"/>
  <c r="M360" i="29"/>
  <c r="M361" i="29"/>
  <c r="M362" i="29"/>
  <c r="M363" i="29"/>
  <c r="M364" i="29"/>
  <c r="M365" i="29"/>
  <c r="M366" i="29"/>
  <c r="M367" i="29"/>
  <c r="M368" i="29"/>
  <c r="M369" i="29"/>
  <c r="M370" i="29"/>
  <c r="M371" i="29"/>
  <c r="M372" i="29"/>
  <c r="M373" i="29"/>
  <c r="M374" i="29"/>
  <c r="M375" i="29"/>
  <c r="M376" i="29"/>
  <c r="M377" i="29"/>
  <c r="M378" i="29"/>
  <c r="M379" i="29"/>
  <c r="M380" i="29"/>
  <c r="M381" i="29"/>
  <c r="M382" i="29"/>
  <c r="M383" i="29"/>
  <c r="M384" i="29"/>
  <c r="M385" i="29"/>
  <c r="M386" i="29"/>
  <c r="M387" i="29"/>
  <c r="M388" i="29"/>
  <c r="M389" i="29"/>
  <c r="M390" i="29"/>
  <c r="M391" i="29"/>
  <c r="M392" i="29"/>
  <c r="M393" i="29"/>
  <c r="M394" i="29"/>
  <c r="M395" i="29"/>
  <c r="M396" i="29"/>
  <c r="M397" i="29"/>
  <c r="M398" i="29"/>
  <c r="M399" i="29"/>
  <c r="M400" i="29"/>
  <c r="M401" i="29"/>
  <c r="M402" i="29"/>
  <c r="M403" i="29"/>
  <c r="M404" i="29"/>
  <c r="M405" i="29"/>
  <c r="M406" i="29"/>
  <c r="M407" i="29"/>
  <c r="M408" i="29"/>
  <c r="M409" i="29"/>
  <c r="M410" i="29"/>
  <c r="M411" i="29"/>
  <c r="M412" i="29"/>
  <c r="M413" i="29"/>
  <c r="M414" i="29"/>
  <c r="M415" i="29"/>
  <c r="M416" i="29"/>
  <c r="M417" i="29"/>
  <c r="M418" i="29"/>
  <c r="M419" i="29"/>
  <c r="M420" i="29"/>
  <c r="M421" i="29"/>
  <c r="M422" i="29"/>
  <c r="M423" i="29"/>
  <c r="M424" i="29"/>
  <c r="M425" i="29"/>
  <c r="M426" i="29"/>
  <c r="M427" i="29"/>
  <c r="M428" i="29"/>
  <c r="M429" i="29"/>
  <c r="M430" i="29"/>
  <c r="M431" i="29"/>
  <c r="M432" i="29"/>
  <c r="M433" i="29"/>
  <c r="M434" i="29"/>
  <c r="M435" i="29"/>
  <c r="M436" i="29"/>
  <c r="M437" i="29"/>
  <c r="M438" i="29"/>
  <c r="M439" i="29"/>
  <c r="M440" i="29"/>
  <c r="M441" i="29"/>
  <c r="M442" i="29"/>
  <c r="M443" i="29"/>
  <c r="M444" i="29"/>
  <c r="M445" i="29"/>
  <c r="M446" i="29"/>
  <c r="M447" i="29"/>
  <c r="M448" i="29"/>
  <c r="M449" i="29"/>
  <c r="M450" i="29"/>
  <c r="M451" i="29"/>
  <c r="M452" i="29"/>
  <c r="M453" i="29"/>
  <c r="M454" i="29"/>
  <c r="M455" i="29"/>
  <c r="M456" i="29"/>
  <c r="M457" i="29"/>
  <c r="M458" i="29"/>
  <c r="M459" i="29"/>
  <c r="M460" i="29"/>
  <c r="M461" i="29"/>
  <c r="M462" i="29"/>
  <c r="M463" i="29"/>
  <c r="M464" i="29"/>
  <c r="M465" i="29"/>
  <c r="M466" i="29"/>
  <c r="M467" i="29"/>
  <c r="M468" i="29"/>
  <c r="M469" i="29"/>
  <c r="M470" i="29"/>
  <c r="M471" i="29"/>
  <c r="M472" i="29"/>
  <c r="M473" i="29"/>
  <c r="M474" i="29"/>
  <c r="M475" i="29"/>
  <c r="M476" i="29"/>
  <c r="M477" i="29"/>
  <c r="M478" i="29"/>
  <c r="M479" i="29"/>
  <c r="M480" i="29"/>
  <c r="M481" i="29"/>
  <c r="M482" i="29"/>
  <c r="M483" i="29"/>
  <c r="M484" i="29"/>
  <c r="M485" i="29"/>
  <c r="M486" i="29"/>
  <c r="M487" i="29"/>
  <c r="M488" i="29"/>
  <c r="M489" i="29"/>
  <c r="M490" i="29"/>
  <c r="M491" i="29"/>
  <c r="M492" i="29"/>
  <c r="M493" i="29"/>
  <c r="M494" i="29"/>
  <c r="M495" i="29"/>
  <c r="M496" i="29"/>
  <c r="M497" i="29"/>
  <c r="M498" i="29"/>
  <c r="M499" i="29"/>
  <c r="M500" i="29"/>
  <c r="M501" i="29"/>
  <c r="M502" i="29"/>
  <c r="M503" i="29"/>
  <c r="M504" i="29"/>
  <c r="M505" i="29"/>
  <c r="M506" i="29"/>
  <c r="M507" i="29"/>
  <c r="M508" i="29"/>
  <c r="M509" i="29"/>
  <c r="M510" i="29"/>
  <c r="M511" i="29"/>
  <c r="M512" i="29"/>
  <c r="M513" i="29"/>
  <c r="M514" i="29"/>
  <c r="M515" i="29"/>
  <c r="M516" i="29"/>
  <c r="M517" i="29"/>
  <c r="M518" i="29"/>
  <c r="M519" i="29"/>
  <c r="M520" i="29"/>
  <c r="M521" i="29"/>
  <c r="M522" i="29"/>
  <c r="M523" i="29"/>
  <c r="M524" i="29"/>
  <c r="M525" i="29"/>
  <c r="M526" i="29"/>
  <c r="M527" i="29"/>
  <c r="M528" i="29"/>
  <c r="M529" i="29"/>
  <c r="M530" i="29"/>
  <c r="M531" i="29"/>
  <c r="M532" i="29"/>
  <c r="M533" i="29"/>
  <c r="M534" i="29"/>
  <c r="M535" i="29"/>
  <c r="M536" i="29"/>
  <c r="M537" i="29"/>
  <c r="M538" i="29"/>
  <c r="M539" i="29"/>
  <c r="M540" i="29"/>
  <c r="M541" i="29"/>
  <c r="M542" i="29"/>
  <c r="M543" i="29"/>
  <c r="M544" i="29"/>
  <c r="M545" i="29"/>
  <c r="M546" i="29"/>
  <c r="M547" i="29"/>
  <c r="M548" i="29"/>
  <c r="M549" i="29"/>
  <c r="M550" i="29"/>
  <c r="M551" i="29"/>
  <c r="M552" i="29"/>
  <c r="M553" i="29"/>
  <c r="M554" i="29"/>
  <c r="M555" i="29"/>
  <c r="M556" i="29"/>
  <c r="M557" i="29"/>
  <c r="M558" i="29"/>
  <c r="M559" i="29"/>
  <c r="M560" i="29"/>
  <c r="M561" i="29"/>
  <c r="M562" i="29"/>
  <c r="M563" i="29"/>
  <c r="M564" i="29"/>
  <c r="M565" i="29"/>
  <c r="M566" i="29"/>
  <c r="M567" i="29"/>
  <c r="M568" i="29"/>
  <c r="M569" i="29"/>
  <c r="M570" i="29"/>
  <c r="M571" i="29"/>
  <c r="M572" i="29"/>
  <c r="M573" i="29"/>
  <c r="M574" i="29"/>
  <c r="M575" i="29"/>
  <c r="M576" i="29"/>
  <c r="M577" i="29"/>
  <c r="M578" i="29"/>
  <c r="M579" i="29"/>
  <c r="M580" i="29"/>
  <c r="M581" i="29"/>
  <c r="M582" i="29"/>
  <c r="M583" i="29"/>
  <c r="M584" i="29"/>
  <c r="M585" i="29"/>
  <c r="M586" i="29"/>
  <c r="M587" i="29"/>
  <c r="M588" i="29"/>
  <c r="M589" i="29"/>
  <c r="M590" i="29"/>
  <c r="M591" i="29"/>
  <c r="M592" i="29"/>
  <c r="M593" i="29"/>
  <c r="M594" i="29"/>
  <c r="M595" i="29"/>
  <c r="M596" i="29"/>
  <c r="M597" i="29"/>
  <c r="M598" i="29"/>
  <c r="M599" i="29"/>
  <c r="M600" i="29"/>
  <c r="M601" i="29"/>
  <c r="M602" i="29"/>
  <c r="M603" i="29"/>
  <c r="M604" i="29"/>
  <c r="M605" i="29"/>
  <c r="P13" i="29"/>
  <c r="P5" i="30"/>
  <c r="M5" i="30"/>
  <c r="M6" i="30"/>
  <c r="M7" i="30"/>
  <c r="M8" i="30"/>
  <c r="M9" i="30"/>
  <c r="M10" i="30"/>
  <c r="M11" i="30"/>
  <c r="M12" i="30"/>
  <c r="M13" i="30"/>
  <c r="M14" i="30"/>
  <c r="M15" i="30"/>
  <c r="M16" i="30"/>
  <c r="M17" i="30"/>
  <c r="M18" i="30"/>
  <c r="M19" i="30"/>
  <c r="M20" i="30"/>
  <c r="M21" i="30"/>
  <c r="M22" i="30"/>
  <c r="M23" i="30"/>
  <c r="M24" i="30"/>
  <c r="M25" i="30"/>
  <c r="M26" i="30"/>
  <c r="M27" i="30"/>
  <c r="M28" i="30"/>
  <c r="M29" i="30"/>
  <c r="M30" i="30"/>
  <c r="M31" i="30"/>
  <c r="M32" i="30"/>
  <c r="M33" i="30"/>
  <c r="M34" i="30"/>
  <c r="M35" i="30"/>
  <c r="M36" i="30"/>
  <c r="M37" i="30"/>
  <c r="M38" i="30"/>
  <c r="M39" i="30"/>
  <c r="M40" i="30"/>
  <c r="M41" i="30"/>
  <c r="M42" i="30"/>
  <c r="M43" i="30"/>
  <c r="M44" i="30"/>
  <c r="M45" i="30"/>
  <c r="M46" i="30"/>
  <c r="M47" i="30"/>
  <c r="M48" i="30"/>
  <c r="M49" i="30"/>
  <c r="M50" i="30"/>
  <c r="M51" i="30"/>
  <c r="M52" i="30"/>
  <c r="M53" i="30"/>
  <c r="M54" i="30"/>
  <c r="M55" i="30"/>
  <c r="M56" i="30"/>
  <c r="M57" i="30"/>
  <c r="M58" i="30"/>
  <c r="M59" i="30"/>
  <c r="M60" i="30"/>
  <c r="M61" i="30"/>
  <c r="M62" i="30"/>
  <c r="M63" i="30"/>
  <c r="M64" i="30"/>
  <c r="M65" i="30"/>
  <c r="M66" i="30"/>
  <c r="M67" i="30"/>
  <c r="M68" i="30"/>
  <c r="M69" i="30"/>
  <c r="M70" i="30"/>
  <c r="M71" i="30"/>
  <c r="M72" i="30"/>
  <c r="M73" i="30"/>
  <c r="M74" i="30"/>
  <c r="M75" i="30"/>
  <c r="M76" i="30"/>
  <c r="M77" i="30"/>
  <c r="M78" i="30"/>
  <c r="M79" i="30"/>
  <c r="M80" i="30"/>
  <c r="M81" i="30"/>
  <c r="M82" i="30"/>
  <c r="M83" i="30"/>
  <c r="M84" i="30"/>
  <c r="M85" i="30"/>
  <c r="M86" i="30"/>
  <c r="M87" i="30"/>
  <c r="M88" i="30"/>
  <c r="M89" i="30"/>
  <c r="M90" i="30"/>
  <c r="M91" i="30"/>
  <c r="M92" i="30"/>
  <c r="M93" i="30"/>
  <c r="M94" i="30"/>
  <c r="M95" i="30"/>
  <c r="M96" i="30"/>
  <c r="M97" i="30"/>
  <c r="M98" i="30"/>
  <c r="M99" i="30"/>
  <c r="M100" i="30"/>
  <c r="M101" i="30"/>
  <c r="M102" i="30"/>
  <c r="M103" i="30"/>
  <c r="M104" i="30"/>
  <c r="M105" i="30"/>
  <c r="M106" i="30"/>
  <c r="M107" i="30"/>
  <c r="M108" i="30"/>
  <c r="M109" i="30"/>
  <c r="M110" i="30"/>
  <c r="M111" i="30"/>
  <c r="M112" i="30"/>
  <c r="M113" i="30"/>
  <c r="M114" i="30"/>
  <c r="M115" i="30"/>
  <c r="M116" i="30"/>
  <c r="M117" i="30"/>
  <c r="M118" i="30"/>
  <c r="M119" i="30"/>
  <c r="M120" i="30"/>
  <c r="M121" i="30"/>
  <c r="M122" i="30"/>
  <c r="M123" i="30"/>
  <c r="M124" i="30"/>
  <c r="M125" i="30"/>
  <c r="M126" i="30"/>
  <c r="M127" i="30"/>
  <c r="M128" i="30"/>
  <c r="M129" i="30"/>
  <c r="M130" i="30"/>
  <c r="M131" i="30"/>
  <c r="M132" i="30"/>
  <c r="M133" i="30"/>
  <c r="M134" i="30"/>
  <c r="M135" i="30"/>
  <c r="M136" i="30"/>
  <c r="M137" i="30"/>
  <c r="M138" i="30"/>
  <c r="M139" i="30"/>
  <c r="M140" i="30"/>
  <c r="M141" i="30"/>
  <c r="M142" i="30"/>
  <c r="M143" i="30"/>
  <c r="M144" i="30"/>
  <c r="M145" i="30"/>
  <c r="M146" i="30"/>
  <c r="M147" i="30"/>
  <c r="M148" i="30"/>
  <c r="M149" i="30"/>
  <c r="M150" i="30"/>
  <c r="M151" i="30"/>
  <c r="M152" i="30"/>
  <c r="M153" i="30"/>
  <c r="M154" i="30"/>
  <c r="M155" i="30"/>
  <c r="M156" i="30"/>
  <c r="M157" i="30"/>
  <c r="M158" i="30"/>
  <c r="M159" i="30"/>
  <c r="M160" i="30"/>
  <c r="M161" i="30"/>
  <c r="M162" i="30"/>
  <c r="M163" i="30"/>
  <c r="M164" i="30"/>
  <c r="M165" i="30"/>
  <c r="M166" i="30"/>
  <c r="M167" i="30"/>
  <c r="M168" i="30"/>
  <c r="M169" i="30"/>
  <c r="M170" i="30"/>
  <c r="M171" i="30"/>
  <c r="M172" i="30"/>
  <c r="M173" i="30"/>
  <c r="M174" i="30"/>
  <c r="M175" i="30"/>
  <c r="M176" i="30"/>
  <c r="M177" i="30"/>
  <c r="M178" i="30"/>
  <c r="M179" i="30"/>
  <c r="M180" i="30"/>
  <c r="M181" i="30"/>
  <c r="M182" i="30"/>
  <c r="M183" i="30"/>
  <c r="M184" i="30"/>
  <c r="M185" i="30"/>
  <c r="M186" i="30"/>
  <c r="M187" i="30"/>
  <c r="M188" i="30"/>
  <c r="M189" i="30"/>
  <c r="M190" i="30"/>
  <c r="M191" i="30"/>
  <c r="M192" i="30"/>
  <c r="M193" i="30"/>
  <c r="M194" i="30"/>
  <c r="M195" i="30"/>
  <c r="M196" i="30"/>
  <c r="M197" i="30"/>
  <c r="M198" i="30"/>
  <c r="M199" i="30"/>
  <c r="M200" i="30"/>
  <c r="M201" i="30"/>
  <c r="M202" i="30"/>
  <c r="M203" i="30"/>
  <c r="M204" i="30"/>
  <c r="M205" i="30"/>
  <c r="M206" i="30"/>
  <c r="M207" i="30"/>
  <c r="M208" i="30"/>
  <c r="M209" i="30"/>
  <c r="M210" i="30"/>
  <c r="M211" i="30"/>
  <c r="M212" i="30"/>
  <c r="M213" i="30"/>
  <c r="M214" i="30"/>
  <c r="M215" i="30"/>
  <c r="M216" i="30"/>
  <c r="M217" i="30"/>
  <c r="M218" i="30"/>
  <c r="M219" i="30"/>
  <c r="M220" i="30"/>
  <c r="M221" i="30"/>
  <c r="M222" i="30"/>
  <c r="M223" i="30"/>
  <c r="M224" i="30"/>
  <c r="M225" i="30"/>
  <c r="M226" i="30"/>
  <c r="M227" i="30"/>
  <c r="M228" i="30"/>
  <c r="M229" i="30"/>
  <c r="M230" i="30"/>
  <c r="M231" i="30"/>
  <c r="M232" i="30"/>
  <c r="M233" i="30"/>
  <c r="M234" i="30"/>
  <c r="M235" i="30"/>
  <c r="M236" i="30"/>
  <c r="M237" i="30"/>
  <c r="M238" i="30"/>
  <c r="M239" i="30"/>
  <c r="M240" i="30"/>
  <c r="M241" i="30"/>
  <c r="M242" i="30"/>
  <c r="M243" i="30"/>
  <c r="M244" i="30"/>
  <c r="M245" i="30"/>
  <c r="M246" i="30"/>
  <c r="M247" i="30"/>
  <c r="M248" i="30"/>
  <c r="M249" i="30"/>
  <c r="M250" i="30"/>
  <c r="M251" i="30"/>
  <c r="M252" i="30"/>
  <c r="M253" i="30"/>
  <c r="M254" i="30"/>
  <c r="M255" i="30"/>
  <c r="M256" i="30"/>
  <c r="M257" i="30"/>
  <c r="M258" i="30"/>
  <c r="M259" i="30"/>
  <c r="M260" i="30"/>
  <c r="M261" i="30"/>
  <c r="M262" i="30"/>
  <c r="M263" i="30"/>
  <c r="M264" i="30"/>
  <c r="M265" i="30"/>
  <c r="M266" i="30"/>
  <c r="M267" i="30"/>
  <c r="M268" i="30"/>
  <c r="M269" i="30"/>
  <c r="M270" i="30"/>
  <c r="M271" i="30"/>
  <c r="M272" i="30"/>
  <c r="M273" i="30"/>
  <c r="M274" i="30"/>
  <c r="M275" i="30"/>
  <c r="M276" i="30"/>
  <c r="M277" i="30"/>
  <c r="M278" i="30"/>
  <c r="M279" i="30"/>
  <c r="M280" i="30"/>
  <c r="M281" i="30"/>
  <c r="M282" i="30"/>
  <c r="M283" i="30"/>
  <c r="M284" i="30"/>
  <c r="M285" i="30"/>
  <c r="M286" i="30"/>
  <c r="M287" i="30"/>
  <c r="M288" i="30"/>
  <c r="M289" i="30"/>
  <c r="M290" i="30"/>
  <c r="M291" i="30"/>
  <c r="M292" i="30"/>
  <c r="M293" i="30"/>
  <c r="M294" i="30"/>
  <c r="M295" i="30"/>
  <c r="M296" i="30"/>
  <c r="M297" i="30"/>
  <c r="M298" i="30"/>
  <c r="M299" i="30"/>
  <c r="M300" i="30"/>
  <c r="M301" i="30"/>
  <c r="M302" i="30"/>
  <c r="M303" i="30"/>
  <c r="M304" i="30"/>
  <c r="M305" i="30"/>
  <c r="M306" i="30"/>
  <c r="M307" i="30"/>
  <c r="M308" i="30"/>
  <c r="M309" i="30"/>
  <c r="M310" i="30"/>
  <c r="M311" i="30"/>
  <c r="M312" i="30"/>
  <c r="M313" i="30"/>
  <c r="M314" i="30"/>
  <c r="M315" i="30"/>
  <c r="M316" i="30"/>
  <c r="M317" i="30"/>
  <c r="M318" i="30"/>
  <c r="M319" i="30"/>
  <c r="M320" i="30"/>
  <c r="M321" i="30"/>
  <c r="M322" i="30"/>
  <c r="M323" i="30"/>
  <c r="M324" i="30"/>
  <c r="M325" i="30"/>
  <c r="M326" i="30"/>
  <c r="M327" i="30"/>
  <c r="M328" i="30"/>
  <c r="M329" i="30"/>
  <c r="M330" i="30"/>
  <c r="M331" i="30"/>
  <c r="M332" i="30"/>
  <c r="M333" i="30"/>
  <c r="M334" i="30"/>
  <c r="M335" i="30"/>
  <c r="M336" i="30"/>
  <c r="M337" i="30"/>
  <c r="M338" i="30"/>
  <c r="M339" i="30"/>
  <c r="M340" i="30"/>
  <c r="M341" i="30"/>
  <c r="M342" i="30"/>
  <c r="M343" i="30"/>
  <c r="M344" i="30"/>
  <c r="M345" i="30"/>
  <c r="M346" i="30"/>
  <c r="M347" i="30"/>
  <c r="M348" i="30"/>
  <c r="M349" i="30"/>
  <c r="M350" i="30"/>
  <c r="M351" i="30"/>
  <c r="M352" i="30"/>
  <c r="M353" i="30"/>
  <c r="M354" i="30"/>
  <c r="M355" i="30"/>
  <c r="M356" i="30"/>
  <c r="M357" i="30"/>
  <c r="M358" i="30"/>
  <c r="M359" i="30"/>
  <c r="M360" i="30"/>
  <c r="M361" i="30"/>
  <c r="M362" i="30"/>
  <c r="M363" i="30"/>
  <c r="M364" i="30"/>
  <c r="M365" i="30"/>
  <c r="M366" i="30"/>
  <c r="M367" i="30"/>
  <c r="M368" i="30"/>
  <c r="M369" i="30"/>
  <c r="M370" i="30"/>
  <c r="M371" i="30"/>
  <c r="M372" i="30"/>
  <c r="M373" i="30"/>
  <c r="M374" i="30"/>
  <c r="M375" i="30"/>
  <c r="M376" i="30"/>
  <c r="M377" i="30"/>
  <c r="M378" i="30"/>
  <c r="M379" i="30"/>
  <c r="M380" i="30"/>
  <c r="M381" i="30"/>
  <c r="M382" i="30"/>
  <c r="M383" i="30"/>
  <c r="M384" i="30"/>
  <c r="M385" i="30"/>
  <c r="M386" i="30"/>
  <c r="M387" i="30"/>
  <c r="M388" i="30"/>
  <c r="M389" i="30"/>
  <c r="M390" i="30"/>
  <c r="M391" i="30"/>
  <c r="M392" i="30"/>
  <c r="M393" i="30"/>
  <c r="M394" i="30"/>
  <c r="M395" i="30"/>
  <c r="M396" i="30"/>
  <c r="M397" i="30"/>
  <c r="M398" i="30"/>
  <c r="M399" i="30"/>
  <c r="M400" i="30"/>
  <c r="M401" i="30"/>
  <c r="M402" i="30"/>
  <c r="M403" i="30"/>
  <c r="M404" i="30"/>
  <c r="M405" i="30"/>
  <c r="M406" i="30"/>
  <c r="M407" i="30"/>
  <c r="M408" i="30"/>
  <c r="M409" i="30"/>
  <c r="M410" i="30"/>
  <c r="M411" i="30"/>
  <c r="M412" i="30"/>
  <c r="M413" i="30"/>
  <c r="M414" i="30"/>
  <c r="M415" i="30"/>
  <c r="M416" i="30"/>
  <c r="M417" i="30"/>
  <c r="M418" i="30"/>
  <c r="M419" i="30"/>
  <c r="M420" i="30"/>
  <c r="M421" i="30"/>
  <c r="M422" i="30"/>
  <c r="M423" i="30"/>
  <c r="M424" i="30"/>
  <c r="M425" i="30"/>
  <c r="M426" i="30"/>
  <c r="M427" i="30"/>
  <c r="M428" i="30"/>
  <c r="M429" i="30"/>
  <c r="M430" i="30"/>
  <c r="M431" i="30"/>
  <c r="M432" i="30"/>
  <c r="M433" i="30"/>
  <c r="M434" i="30"/>
  <c r="M435" i="30"/>
  <c r="M436" i="30"/>
  <c r="M437" i="30"/>
  <c r="M438" i="30"/>
  <c r="M439" i="30"/>
  <c r="M440" i="30"/>
  <c r="M441" i="30"/>
  <c r="M442" i="30"/>
  <c r="M443" i="30"/>
  <c r="M444" i="30"/>
  <c r="M445" i="30"/>
  <c r="M446" i="30"/>
  <c r="M447" i="30"/>
  <c r="M448" i="30"/>
  <c r="M449" i="30"/>
  <c r="M450" i="30"/>
  <c r="M451" i="30"/>
  <c r="M452" i="30"/>
  <c r="M453" i="30"/>
  <c r="M454" i="30"/>
  <c r="M455" i="30"/>
  <c r="M456" i="30"/>
  <c r="M457" i="30"/>
  <c r="M458" i="30"/>
  <c r="M459" i="30"/>
  <c r="M460" i="30"/>
  <c r="M461" i="30"/>
  <c r="M462" i="30"/>
  <c r="M463" i="30"/>
  <c r="M464" i="30"/>
  <c r="M465" i="30"/>
  <c r="M466" i="30"/>
  <c r="M467" i="30"/>
  <c r="M468" i="30"/>
  <c r="M469" i="30"/>
  <c r="M470" i="30"/>
  <c r="M471" i="30"/>
  <c r="M472" i="30"/>
  <c r="M473" i="30"/>
  <c r="M474" i="30"/>
  <c r="M475" i="30"/>
  <c r="M476" i="30"/>
  <c r="M477" i="30"/>
  <c r="M478" i="30"/>
  <c r="M479" i="30"/>
  <c r="M480" i="30"/>
  <c r="M481" i="30"/>
  <c r="M482" i="30"/>
  <c r="M483" i="30"/>
  <c r="M484" i="30"/>
  <c r="M485" i="30"/>
  <c r="M486" i="30"/>
  <c r="M487" i="30"/>
  <c r="M488" i="30"/>
  <c r="M489" i="30"/>
  <c r="M490" i="30"/>
  <c r="M491" i="30"/>
  <c r="M492" i="30"/>
  <c r="M493" i="30"/>
  <c r="M494" i="30"/>
  <c r="M495" i="30"/>
  <c r="M496" i="30"/>
  <c r="M497" i="30"/>
  <c r="M498" i="30"/>
  <c r="M499" i="30"/>
  <c r="M500" i="30"/>
  <c r="M501" i="30"/>
  <c r="M502" i="30"/>
  <c r="M503" i="30"/>
  <c r="M504" i="30"/>
  <c r="M505" i="30"/>
  <c r="M506" i="30"/>
  <c r="M507" i="30"/>
  <c r="M508" i="30"/>
  <c r="M509" i="30"/>
  <c r="M510" i="30"/>
  <c r="M511" i="30"/>
  <c r="M512" i="30"/>
  <c r="M513" i="30"/>
  <c r="M514" i="30"/>
  <c r="M515" i="30"/>
  <c r="M516" i="30"/>
  <c r="M517" i="30"/>
  <c r="M518" i="30"/>
  <c r="M519" i="30"/>
  <c r="M520" i="30"/>
  <c r="M521" i="30"/>
  <c r="M522" i="30"/>
  <c r="M523" i="30"/>
  <c r="M524" i="30"/>
  <c r="M525" i="30"/>
  <c r="M526" i="30"/>
  <c r="M527" i="30"/>
  <c r="M528" i="30"/>
  <c r="M529" i="30"/>
  <c r="M530" i="30"/>
  <c r="M531" i="30"/>
  <c r="M532" i="30"/>
  <c r="M533" i="30"/>
  <c r="M534" i="30"/>
  <c r="M535" i="30"/>
  <c r="M536" i="30"/>
  <c r="M537" i="30"/>
  <c r="M538" i="30"/>
  <c r="M539" i="30"/>
  <c r="M540" i="30"/>
  <c r="M541" i="30"/>
  <c r="M542" i="30"/>
  <c r="M543" i="30"/>
  <c r="M544" i="30"/>
  <c r="M545" i="30"/>
  <c r="M546" i="30"/>
  <c r="M547" i="30"/>
  <c r="M548" i="30"/>
  <c r="M549" i="30"/>
  <c r="M550" i="30"/>
  <c r="M551" i="30"/>
  <c r="M552" i="30"/>
  <c r="M553" i="30"/>
  <c r="M554" i="30"/>
  <c r="M555" i="30"/>
  <c r="M556" i="30"/>
  <c r="M557" i="30"/>
  <c r="M558" i="30"/>
  <c r="M559" i="30"/>
  <c r="M560" i="30"/>
  <c r="M561" i="30"/>
  <c r="M562" i="30"/>
  <c r="M563" i="30"/>
  <c r="M564" i="30"/>
  <c r="M565" i="30"/>
  <c r="M566" i="30"/>
  <c r="M567" i="30"/>
  <c r="M568" i="30"/>
  <c r="M569" i="30"/>
  <c r="M570" i="30"/>
  <c r="M571" i="30"/>
  <c r="M572" i="30"/>
  <c r="M573" i="30"/>
  <c r="M574" i="30"/>
  <c r="M575" i="30"/>
  <c r="M576" i="30"/>
  <c r="M577" i="30"/>
  <c r="M578" i="30"/>
  <c r="M579" i="30"/>
  <c r="M580" i="30"/>
  <c r="M581" i="30"/>
  <c r="M582" i="30"/>
  <c r="M583" i="30"/>
  <c r="M584" i="30"/>
  <c r="M585" i="30"/>
  <c r="M586" i="30"/>
  <c r="M587" i="30"/>
  <c r="M588" i="30"/>
  <c r="M589" i="30"/>
  <c r="M590" i="30"/>
  <c r="M591" i="30"/>
  <c r="M592" i="30"/>
  <c r="M593" i="30"/>
  <c r="M594" i="30"/>
  <c r="M595" i="30"/>
  <c r="M596" i="30"/>
  <c r="M597" i="30"/>
  <c r="M598" i="30"/>
  <c r="M599" i="30"/>
  <c r="M600" i="30"/>
  <c r="M601" i="30"/>
  <c r="M602" i="30"/>
  <c r="M603" i="30"/>
  <c r="M604" i="30"/>
  <c r="M605" i="30"/>
  <c r="P13" i="30"/>
  <c r="P5" i="31"/>
  <c r="M5" i="31"/>
  <c r="M6" i="31"/>
  <c r="M7" i="31"/>
  <c r="M8" i="31"/>
  <c r="M9" i="31"/>
  <c r="M10" i="31"/>
  <c r="M11" i="31"/>
  <c r="M12" i="31"/>
  <c r="M13" i="31"/>
  <c r="M14" i="31"/>
  <c r="M15" i="31"/>
  <c r="M16" i="31"/>
  <c r="M17" i="31"/>
  <c r="M18" i="31"/>
  <c r="M19" i="31"/>
  <c r="M20" i="31"/>
  <c r="M21" i="31"/>
  <c r="M22" i="31"/>
  <c r="M23" i="31"/>
  <c r="M24" i="31"/>
  <c r="M25" i="31"/>
  <c r="M26" i="31"/>
  <c r="M27" i="31"/>
  <c r="M28" i="31"/>
  <c r="M29" i="31"/>
  <c r="M30" i="31"/>
  <c r="M31" i="31"/>
  <c r="M32" i="31"/>
  <c r="M33" i="31"/>
  <c r="M34" i="31"/>
  <c r="M35" i="31"/>
  <c r="M36" i="31"/>
  <c r="M37" i="31"/>
  <c r="M38" i="31"/>
  <c r="M39" i="31"/>
  <c r="M40" i="31"/>
  <c r="M41" i="31"/>
  <c r="M42" i="31"/>
  <c r="M43" i="31"/>
  <c r="M44" i="31"/>
  <c r="M45" i="31"/>
  <c r="M46" i="31"/>
  <c r="M47" i="31"/>
  <c r="M48" i="31"/>
  <c r="M49" i="31"/>
  <c r="M50" i="31"/>
  <c r="M51" i="31"/>
  <c r="M52" i="31"/>
  <c r="M53" i="31"/>
  <c r="M54" i="31"/>
  <c r="M55" i="31"/>
  <c r="M56" i="31"/>
  <c r="M57" i="31"/>
  <c r="M58" i="31"/>
  <c r="M59" i="31"/>
  <c r="M60" i="31"/>
  <c r="M61" i="31"/>
  <c r="M62" i="31"/>
  <c r="M63" i="31"/>
  <c r="M64" i="31"/>
  <c r="M65" i="31"/>
  <c r="M66" i="31"/>
  <c r="M67" i="31"/>
  <c r="M68" i="31"/>
  <c r="M69" i="31"/>
  <c r="M70" i="31"/>
  <c r="M71" i="31"/>
  <c r="M72" i="31"/>
  <c r="M73" i="31"/>
  <c r="M74" i="31"/>
  <c r="M75" i="31"/>
  <c r="M76" i="31"/>
  <c r="M77" i="31"/>
  <c r="M78" i="31"/>
  <c r="M79" i="31"/>
  <c r="M80" i="31"/>
  <c r="M81" i="31"/>
  <c r="M82" i="31"/>
  <c r="M83" i="31"/>
  <c r="M84" i="31"/>
  <c r="M85" i="31"/>
  <c r="M86" i="31"/>
  <c r="M87" i="31"/>
  <c r="M88" i="31"/>
  <c r="M89" i="31"/>
  <c r="M90" i="31"/>
  <c r="M91" i="31"/>
  <c r="M92" i="31"/>
  <c r="M93" i="31"/>
  <c r="M94" i="31"/>
  <c r="M95" i="31"/>
  <c r="M96" i="31"/>
  <c r="M97" i="31"/>
  <c r="M98" i="31"/>
  <c r="M99" i="31"/>
  <c r="M100" i="31"/>
  <c r="M101" i="31"/>
  <c r="M102" i="31"/>
  <c r="M103" i="31"/>
  <c r="M104" i="31"/>
  <c r="M105" i="31"/>
  <c r="M106" i="31"/>
  <c r="M107" i="31"/>
  <c r="M108" i="31"/>
  <c r="M109" i="31"/>
  <c r="M110" i="31"/>
  <c r="M111" i="31"/>
  <c r="M112" i="31"/>
  <c r="M113" i="31"/>
  <c r="M114" i="31"/>
  <c r="M115" i="31"/>
  <c r="M116" i="31"/>
  <c r="M117" i="31"/>
  <c r="M118" i="31"/>
  <c r="M119" i="31"/>
  <c r="M120" i="31"/>
  <c r="M121" i="31"/>
  <c r="M122" i="31"/>
  <c r="M123" i="31"/>
  <c r="M124" i="31"/>
  <c r="M125" i="31"/>
  <c r="M126" i="31"/>
  <c r="M127" i="31"/>
  <c r="M128" i="31"/>
  <c r="M129" i="31"/>
  <c r="M130" i="31"/>
  <c r="M131" i="31"/>
  <c r="M132" i="31"/>
  <c r="M133" i="31"/>
  <c r="M134" i="31"/>
  <c r="M135" i="31"/>
  <c r="M136" i="31"/>
  <c r="M137" i="31"/>
  <c r="M138" i="31"/>
  <c r="M139" i="31"/>
  <c r="M140" i="31"/>
  <c r="M141" i="31"/>
  <c r="M142" i="31"/>
  <c r="M143" i="31"/>
  <c r="M144" i="31"/>
  <c r="M145" i="31"/>
  <c r="M146" i="31"/>
  <c r="M147" i="31"/>
  <c r="M148" i="31"/>
  <c r="M149" i="31"/>
  <c r="M150" i="31"/>
  <c r="M151" i="31"/>
  <c r="M152" i="31"/>
  <c r="M153" i="31"/>
  <c r="M154" i="31"/>
  <c r="M155" i="31"/>
  <c r="M156" i="31"/>
  <c r="M157" i="31"/>
  <c r="M158" i="31"/>
  <c r="M159" i="31"/>
  <c r="M160" i="31"/>
  <c r="M161" i="31"/>
  <c r="M162" i="31"/>
  <c r="M163" i="31"/>
  <c r="M164" i="31"/>
  <c r="M165" i="31"/>
  <c r="M166" i="31"/>
  <c r="M167" i="31"/>
  <c r="M168" i="31"/>
  <c r="M169" i="31"/>
  <c r="M170" i="31"/>
  <c r="M171" i="31"/>
  <c r="M172" i="31"/>
  <c r="M173" i="31"/>
  <c r="M174" i="31"/>
  <c r="M175" i="31"/>
  <c r="M176" i="31"/>
  <c r="M177" i="31"/>
  <c r="M178" i="31"/>
  <c r="M179" i="31"/>
  <c r="M180" i="31"/>
  <c r="M181" i="31"/>
  <c r="M182" i="31"/>
  <c r="M183" i="31"/>
  <c r="M184" i="31"/>
  <c r="M185" i="31"/>
  <c r="M186" i="31"/>
  <c r="M187" i="31"/>
  <c r="M188" i="31"/>
  <c r="M189" i="31"/>
  <c r="M190" i="31"/>
  <c r="M191" i="31"/>
  <c r="M192" i="31"/>
  <c r="M193" i="31"/>
  <c r="M194" i="31"/>
  <c r="M195" i="31"/>
  <c r="M196" i="31"/>
  <c r="M197" i="31"/>
  <c r="M198" i="31"/>
  <c r="M199" i="31"/>
  <c r="M200" i="31"/>
  <c r="M201" i="31"/>
  <c r="M202" i="31"/>
  <c r="M203" i="31"/>
  <c r="M204" i="31"/>
  <c r="M205" i="31"/>
  <c r="M206" i="31"/>
  <c r="M207" i="31"/>
  <c r="M208" i="31"/>
  <c r="M209" i="31"/>
  <c r="M210" i="31"/>
  <c r="M211" i="31"/>
  <c r="M212" i="31"/>
  <c r="M213" i="31"/>
  <c r="M214" i="31"/>
  <c r="M215" i="31"/>
  <c r="M216" i="31"/>
  <c r="M217" i="31"/>
  <c r="M218" i="31"/>
  <c r="M219" i="31"/>
  <c r="M220" i="31"/>
  <c r="M221" i="31"/>
  <c r="M222" i="31"/>
  <c r="M223" i="31"/>
  <c r="M224" i="31"/>
  <c r="M225" i="31"/>
  <c r="M226" i="31"/>
  <c r="M227" i="31"/>
  <c r="M228" i="31"/>
  <c r="M229" i="31"/>
  <c r="M230" i="31"/>
  <c r="M231" i="31"/>
  <c r="M232" i="31"/>
  <c r="M233" i="31"/>
  <c r="M234" i="31"/>
  <c r="M235" i="31"/>
  <c r="M236" i="31"/>
  <c r="M237" i="31"/>
  <c r="M238" i="31"/>
  <c r="M239" i="31"/>
  <c r="M240" i="31"/>
  <c r="M241" i="31"/>
  <c r="M242" i="31"/>
  <c r="M243" i="31"/>
  <c r="M244" i="31"/>
  <c r="M245" i="31"/>
  <c r="M246" i="31"/>
  <c r="M247" i="31"/>
  <c r="M248" i="31"/>
  <c r="M249" i="31"/>
  <c r="M250" i="31"/>
  <c r="M251" i="31"/>
  <c r="M252" i="31"/>
  <c r="M253" i="31"/>
  <c r="M254" i="31"/>
  <c r="M255" i="31"/>
  <c r="M256" i="31"/>
  <c r="M257" i="31"/>
  <c r="M258" i="31"/>
  <c r="M259" i="31"/>
  <c r="M260" i="31"/>
  <c r="M261" i="31"/>
  <c r="M262" i="31"/>
  <c r="M263" i="31"/>
  <c r="M264" i="31"/>
  <c r="M265" i="31"/>
  <c r="M266" i="31"/>
  <c r="M267" i="31"/>
  <c r="M268" i="31"/>
  <c r="M269" i="31"/>
  <c r="M270" i="31"/>
  <c r="M271" i="31"/>
  <c r="M272" i="31"/>
  <c r="M273" i="31"/>
  <c r="M274" i="31"/>
  <c r="M275" i="31"/>
  <c r="M276" i="31"/>
  <c r="M277" i="31"/>
  <c r="M278" i="31"/>
  <c r="M279" i="31"/>
  <c r="M280" i="31"/>
  <c r="M281" i="31"/>
  <c r="M282" i="31"/>
  <c r="M283" i="31"/>
  <c r="M284" i="31"/>
  <c r="M285" i="31"/>
  <c r="M286" i="31"/>
  <c r="M287" i="31"/>
  <c r="M288" i="31"/>
  <c r="M289" i="31"/>
  <c r="M290" i="31"/>
  <c r="M291" i="31"/>
  <c r="M292" i="31"/>
  <c r="M293" i="31"/>
  <c r="M294" i="31"/>
  <c r="M295" i="31"/>
  <c r="M296" i="31"/>
  <c r="M297" i="31"/>
  <c r="M298" i="31"/>
  <c r="M299" i="31"/>
  <c r="M300" i="31"/>
  <c r="M301" i="31"/>
  <c r="M302" i="31"/>
  <c r="M303" i="31"/>
  <c r="M304" i="31"/>
  <c r="M305" i="31"/>
  <c r="M306" i="31"/>
  <c r="M307" i="31"/>
  <c r="M308" i="31"/>
  <c r="M309" i="31"/>
  <c r="M310" i="31"/>
  <c r="M311" i="31"/>
  <c r="M312" i="31"/>
  <c r="M313" i="31"/>
  <c r="M314" i="31"/>
  <c r="M315" i="31"/>
  <c r="M316" i="31"/>
  <c r="M317" i="31"/>
  <c r="M318" i="31"/>
  <c r="M319" i="31"/>
  <c r="M320" i="31"/>
  <c r="M321" i="31"/>
  <c r="M322" i="31"/>
  <c r="M323" i="31"/>
  <c r="M324" i="31"/>
  <c r="M325" i="31"/>
  <c r="M326" i="31"/>
  <c r="M327" i="31"/>
  <c r="M328" i="31"/>
  <c r="M329" i="31"/>
  <c r="M330" i="31"/>
  <c r="M331" i="31"/>
  <c r="M332" i="31"/>
  <c r="M333" i="31"/>
  <c r="M334" i="31"/>
  <c r="M335" i="31"/>
  <c r="M336" i="31"/>
  <c r="M337" i="31"/>
  <c r="M338" i="31"/>
  <c r="M339" i="31"/>
  <c r="M340" i="31"/>
  <c r="M341" i="31"/>
  <c r="M342" i="31"/>
  <c r="M343" i="31"/>
  <c r="M344" i="31"/>
  <c r="M345" i="31"/>
  <c r="M346" i="31"/>
  <c r="M347" i="31"/>
  <c r="M348" i="31"/>
  <c r="M349" i="31"/>
  <c r="M350" i="31"/>
  <c r="M351" i="31"/>
  <c r="M352" i="31"/>
  <c r="M353" i="31"/>
  <c r="M354" i="31"/>
  <c r="M355" i="31"/>
  <c r="M356" i="31"/>
  <c r="M357" i="31"/>
  <c r="M358" i="31"/>
  <c r="M359" i="31"/>
  <c r="M360" i="31"/>
  <c r="M361" i="31"/>
  <c r="M362" i="31"/>
  <c r="M363" i="31"/>
  <c r="M364" i="31"/>
  <c r="M365" i="31"/>
  <c r="M366" i="31"/>
  <c r="M367" i="31"/>
  <c r="M368" i="31"/>
  <c r="M369" i="31"/>
  <c r="M370" i="31"/>
  <c r="M371" i="31"/>
  <c r="M372" i="31"/>
  <c r="M373" i="31"/>
  <c r="M374" i="31"/>
  <c r="M375" i="31"/>
  <c r="M376" i="31"/>
  <c r="M377" i="31"/>
  <c r="M378" i="31"/>
  <c r="M379" i="31"/>
  <c r="M380" i="31"/>
  <c r="M381" i="31"/>
  <c r="M382" i="31"/>
  <c r="M383" i="31"/>
  <c r="M384" i="31"/>
  <c r="M385" i="31"/>
  <c r="M386" i="31"/>
  <c r="M387" i="31"/>
  <c r="M388" i="31"/>
  <c r="M389" i="31"/>
  <c r="M390" i="31"/>
  <c r="M391" i="31"/>
  <c r="M392" i="31"/>
  <c r="M393" i="31"/>
  <c r="M394" i="31"/>
  <c r="M395" i="31"/>
  <c r="M396" i="31"/>
  <c r="M397" i="31"/>
  <c r="M398" i="31"/>
  <c r="M399" i="31"/>
  <c r="M400" i="31"/>
  <c r="M401" i="31"/>
  <c r="M402" i="31"/>
  <c r="M403" i="31"/>
  <c r="M404" i="31"/>
  <c r="M405" i="31"/>
  <c r="M406" i="31"/>
  <c r="M407" i="31"/>
  <c r="M408" i="31"/>
  <c r="M409" i="31"/>
  <c r="M410" i="31"/>
  <c r="M411" i="31"/>
  <c r="M412" i="31"/>
  <c r="M413" i="31"/>
  <c r="M414" i="31"/>
  <c r="M415" i="31"/>
  <c r="M416" i="31"/>
  <c r="M417" i="31"/>
  <c r="M418" i="31"/>
  <c r="M419" i="31"/>
  <c r="M420" i="31"/>
  <c r="M421" i="31"/>
  <c r="M422" i="31"/>
  <c r="M423" i="31"/>
  <c r="M424" i="31"/>
  <c r="M425" i="31"/>
  <c r="M426" i="31"/>
  <c r="M427" i="31"/>
  <c r="M428" i="31"/>
  <c r="M429" i="31"/>
  <c r="M430" i="31"/>
  <c r="M431" i="31"/>
  <c r="M432" i="31"/>
  <c r="M433" i="31"/>
  <c r="M434" i="31"/>
  <c r="M435" i="31"/>
  <c r="M436" i="31"/>
  <c r="M437" i="31"/>
  <c r="M438" i="31"/>
  <c r="M439" i="31"/>
  <c r="M440" i="31"/>
  <c r="M441" i="31"/>
  <c r="M442" i="31"/>
  <c r="M443" i="31"/>
  <c r="M444" i="31"/>
  <c r="M445" i="31"/>
  <c r="M446" i="31"/>
  <c r="M447" i="31"/>
  <c r="M448" i="31"/>
  <c r="M449" i="31"/>
  <c r="M450" i="31"/>
  <c r="M451" i="31"/>
  <c r="M452" i="31"/>
  <c r="M453" i="31"/>
  <c r="M454" i="31"/>
  <c r="M455" i="31"/>
  <c r="M456" i="31"/>
  <c r="M457" i="31"/>
  <c r="M458" i="31"/>
  <c r="M459" i="31"/>
  <c r="M460" i="31"/>
  <c r="M461" i="31"/>
  <c r="M462" i="31"/>
  <c r="M463" i="31"/>
  <c r="M464" i="31"/>
  <c r="M465" i="31"/>
  <c r="M466" i="31"/>
  <c r="M467" i="31"/>
  <c r="M468" i="31"/>
  <c r="M469" i="31"/>
  <c r="M470" i="31"/>
  <c r="M471" i="31"/>
  <c r="M472" i="31"/>
  <c r="M473" i="31"/>
  <c r="M474" i="31"/>
  <c r="M475" i="31"/>
  <c r="M476" i="31"/>
  <c r="M477" i="31"/>
  <c r="M478" i="31"/>
  <c r="M479" i="31"/>
  <c r="M480" i="31"/>
  <c r="M481" i="31"/>
  <c r="M482" i="31"/>
  <c r="M483" i="31"/>
  <c r="M484" i="31"/>
  <c r="M485" i="31"/>
  <c r="M486" i="31"/>
  <c r="M487" i="31"/>
  <c r="M488" i="31"/>
  <c r="M489" i="31"/>
  <c r="M490" i="31"/>
  <c r="M491" i="31"/>
  <c r="M492" i="31"/>
  <c r="M493" i="31"/>
  <c r="M494" i="31"/>
  <c r="M495" i="31"/>
  <c r="M496" i="31"/>
  <c r="M497" i="31"/>
  <c r="M498" i="31"/>
  <c r="M499" i="31"/>
  <c r="M500" i="31"/>
  <c r="M501" i="31"/>
  <c r="M502" i="31"/>
  <c r="M503" i="31"/>
  <c r="M504" i="31"/>
  <c r="M505" i="31"/>
  <c r="M506" i="31"/>
  <c r="M507" i="31"/>
  <c r="M508" i="31"/>
  <c r="M509" i="31"/>
  <c r="M510" i="31"/>
  <c r="M511" i="31"/>
  <c r="M512" i="31"/>
  <c r="M513" i="31"/>
  <c r="M514" i="31"/>
  <c r="M515" i="31"/>
  <c r="M516" i="31"/>
  <c r="M517" i="31"/>
  <c r="M518" i="31"/>
  <c r="M519" i="31"/>
  <c r="M520" i="31"/>
  <c r="M521" i="31"/>
  <c r="M522" i="31"/>
  <c r="M523" i="31"/>
  <c r="M524" i="31"/>
  <c r="M525" i="31"/>
  <c r="M526" i="31"/>
  <c r="M527" i="31"/>
  <c r="M528" i="31"/>
  <c r="M529" i="31"/>
  <c r="M530" i="31"/>
  <c r="M531" i="31"/>
  <c r="M532" i="31"/>
  <c r="M533" i="31"/>
  <c r="M534" i="31"/>
  <c r="M535" i="31"/>
  <c r="M536" i="31"/>
  <c r="M537" i="31"/>
  <c r="M538" i="31"/>
  <c r="M539" i="31"/>
  <c r="M540" i="31"/>
  <c r="M541" i="31"/>
  <c r="M542" i="31"/>
  <c r="M543" i="31"/>
  <c r="M544" i="31"/>
  <c r="M545" i="31"/>
  <c r="M546" i="31"/>
  <c r="M547" i="31"/>
  <c r="M548" i="31"/>
  <c r="M549" i="31"/>
  <c r="M550" i="31"/>
  <c r="M551" i="31"/>
  <c r="M552" i="31"/>
  <c r="M553" i="31"/>
  <c r="M554" i="31"/>
  <c r="M555" i="31"/>
  <c r="M556" i="31"/>
  <c r="M557" i="31"/>
  <c r="M558" i="31"/>
  <c r="M559" i="31"/>
  <c r="M560" i="31"/>
  <c r="M561" i="31"/>
  <c r="M562" i="31"/>
  <c r="M563" i="31"/>
  <c r="M564" i="31"/>
  <c r="M565" i="31"/>
  <c r="M566" i="31"/>
  <c r="M567" i="31"/>
  <c r="M568" i="31"/>
  <c r="M569" i="31"/>
  <c r="M570" i="31"/>
  <c r="M571" i="31"/>
  <c r="M572" i="31"/>
  <c r="M573" i="31"/>
  <c r="M574" i="31"/>
  <c r="M575" i="31"/>
  <c r="M576" i="31"/>
  <c r="M577" i="31"/>
  <c r="M578" i="31"/>
  <c r="M579" i="31"/>
  <c r="M580" i="31"/>
  <c r="M581" i="31"/>
  <c r="M582" i="31"/>
  <c r="M583" i="31"/>
  <c r="M584" i="31"/>
  <c r="M585" i="31"/>
  <c r="M586" i="31"/>
  <c r="M587" i="31"/>
  <c r="M588" i="31"/>
  <c r="M589" i="31"/>
  <c r="M590" i="31"/>
  <c r="M591" i="31"/>
  <c r="M592" i="31"/>
  <c r="M593" i="31"/>
  <c r="M594" i="31"/>
  <c r="M595" i="31"/>
  <c r="M596" i="31"/>
  <c r="M597" i="31"/>
  <c r="M598" i="31"/>
  <c r="M599" i="31"/>
  <c r="M600" i="31"/>
  <c r="M601" i="31"/>
  <c r="M602" i="31"/>
  <c r="M603" i="31"/>
  <c r="M604" i="31"/>
  <c r="M605" i="31"/>
  <c r="P13" i="31"/>
  <c r="P5" i="32"/>
  <c r="M5" i="32"/>
  <c r="M6" i="32"/>
  <c r="M7" i="32"/>
  <c r="M8" i="32"/>
  <c r="M9" i="32"/>
  <c r="M10" i="32"/>
  <c r="M11" i="32"/>
  <c r="M12" i="32"/>
  <c r="M13" i="32"/>
  <c r="M14" i="32"/>
  <c r="M15" i="32"/>
  <c r="M16" i="32"/>
  <c r="M17" i="32"/>
  <c r="M18" i="32"/>
  <c r="M19" i="32"/>
  <c r="M20" i="32"/>
  <c r="M21" i="32"/>
  <c r="M22" i="32"/>
  <c r="M23" i="32"/>
  <c r="M24" i="32"/>
  <c r="M25" i="32"/>
  <c r="M26" i="32"/>
  <c r="M27" i="32"/>
  <c r="M28" i="32"/>
  <c r="M29" i="32"/>
  <c r="M30" i="32"/>
  <c r="M31" i="32"/>
  <c r="M32" i="32"/>
  <c r="M33" i="32"/>
  <c r="M34" i="32"/>
  <c r="M35" i="32"/>
  <c r="M36" i="32"/>
  <c r="M37" i="32"/>
  <c r="M38" i="32"/>
  <c r="M39" i="32"/>
  <c r="M40" i="32"/>
  <c r="M41" i="32"/>
  <c r="M42" i="32"/>
  <c r="M43" i="32"/>
  <c r="M44" i="32"/>
  <c r="M45" i="32"/>
  <c r="M46" i="32"/>
  <c r="M47" i="32"/>
  <c r="M48" i="32"/>
  <c r="M49" i="32"/>
  <c r="M50" i="32"/>
  <c r="M51" i="32"/>
  <c r="M52" i="32"/>
  <c r="M53" i="32"/>
  <c r="M54" i="32"/>
  <c r="M55" i="32"/>
  <c r="M56" i="32"/>
  <c r="M57" i="32"/>
  <c r="M58" i="32"/>
  <c r="M59" i="32"/>
  <c r="M60" i="32"/>
  <c r="M61" i="32"/>
  <c r="M62" i="32"/>
  <c r="M63" i="32"/>
  <c r="M64" i="32"/>
  <c r="M65" i="32"/>
  <c r="M66" i="32"/>
  <c r="M67" i="32"/>
  <c r="M68" i="32"/>
  <c r="M69" i="32"/>
  <c r="M70" i="32"/>
  <c r="M71" i="32"/>
  <c r="M72" i="32"/>
  <c r="M73" i="32"/>
  <c r="M74" i="32"/>
  <c r="M75" i="32"/>
  <c r="M76" i="32"/>
  <c r="M77" i="32"/>
  <c r="M78" i="32"/>
  <c r="M79" i="32"/>
  <c r="M80" i="32"/>
  <c r="M81" i="32"/>
  <c r="M82" i="32"/>
  <c r="M83" i="32"/>
  <c r="M84" i="32"/>
  <c r="M85" i="32"/>
  <c r="M86" i="32"/>
  <c r="M87" i="32"/>
  <c r="M88" i="32"/>
  <c r="M89" i="32"/>
  <c r="M90" i="32"/>
  <c r="M91" i="32"/>
  <c r="M92" i="32"/>
  <c r="M93" i="32"/>
  <c r="M94" i="32"/>
  <c r="M95" i="32"/>
  <c r="M96" i="32"/>
  <c r="M97" i="32"/>
  <c r="M98" i="32"/>
  <c r="M99" i="32"/>
  <c r="M100" i="32"/>
  <c r="M101" i="32"/>
  <c r="M102" i="32"/>
  <c r="M103" i="32"/>
  <c r="M104" i="32"/>
  <c r="M105" i="32"/>
  <c r="M106" i="32"/>
  <c r="M107" i="32"/>
  <c r="M108" i="32"/>
  <c r="M109" i="32"/>
  <c r="M110" i="32"/>
  <c r="M111" i="32"/>
  <c r="M112" i="32"/>
  <c r="M113" i="32"/>
  <c r="M114" i="32"/>
  <c r="M115" i="32"/>
  <c r="M116" i="32"/>
  <c r="M117" i="32"/>
  <c r="M118" i="32"/>
  <c r="M119" i="32"/>
  <c r="M120" i="32"/>
  <c r="M121" i="32"/>
  <c r="M122" i="32"/>
  <c r="M123" i="32"/>
  <c r="M124" i="32"/>
  <c r="M125" i="32"/>
  <c r="M126" i="32"/>
  <c r="M127" i="32"/>
  <c r="M128" i="32"/>
  <c r="M129" i="32"/>
  <c r="M130" i="32"/>
  <c r="M131" i="32"/>
  <c r="M132" i="32"/>
  <c r="M133" i="32"/>
  <c r="M134" i="32"/>
  <c r="M135" i="32"/>
  <c r="M136" i="32"/>
  <c r="M137" i="32"/>
  <c r="M138" i="32"/>
  <c r="M139" i="32"/>
  <c r="M140" i="32"/>
  <c r="M141" i="32"/>
  <c r="M142" i="32"/>
  <c r="M143" i="32"/>
  <c r="M144" i="32"/>
  <c r="M145" i="32"/>
  <c r="M146" i="32"/>
  <c r="M147" i="32"/>
  <c r="M148" i="32"/>
  <c r="M149" i="32"/>
  <c r="M150" i="32"/>
  <c r="M151" i="32"/>
  <c r="M152" i="32"/>
  <c r="M153" i="32"/>
  <c r="M154" i="32"/>
  <c r="M155" i="32"/>
  <c r="M156" i="32"/>
  <c r="M157" i="32"/>
  <c r="M158" i="32"/>
  <c r="M159" i="32"/>
  <c r="M160" i="32"/>
  <c r="M161" i="32"/>
  <c r="M162" i="32"/>
  <c r="M163" i="32"/>
  <c r="M164" i="32"/>
  <c r="M165" i="32"/>
  <c r="M166" i="32"/>
  <c r="M167" i="32"/>
  <c r="M168" i="32"/>
  <c r="M169" i="32"/>
  <c r="M170" i="32"/>
  <c r="M171" i="32"/>
  <c r="M172" i="32"/>
  <c r="M173" i="32"/>
  <c r="M174" i="32"/>
  <c r="M175" i="32"/>
  <c r="M176" i="32"/>
  <c r="M177" i="32"/>
  <c r="M178" i="32"/>
  <c r="M179" i="32"/>
  <c r="M180" i="32"/>
  <c r="M181" i="32"/>
  <c r="M182" i="32"/>
  <c r="M183" i="32"/>
  <c r="M184" i="32"/>
  <c r="M185" i="32"/>
  <c r="M186" i="32"/>
  <c r="M187" i="32"/>
  <c r="M188" i="32"/>
  <c r="M189" i="32"/>
  <c r="M190" i="32"/>
  <c r="M191" i="32"/>
  <c r="M192" i="32"/>
  <c r="M193" i="32"/>
  <c r="M194" i="32"/>
  <c r="M195" i="32"/>
  <c r="M196" i="32"/>
  <c r="M197" i="32"/>
  <c r="M198" i="32"/>
  <c r="M199" i="32"/>
  <c r="M200" i="32"/>
  <c r="M201" i="32"/>
  <c r="M202" i="32"/>
  <c r="M203" i="32"/>
  <c r="M204" i="32"/>
  <c r="M205" i="32"/>
  <c r="M206" i="32"/>
  <c r="M207" i="32"/>
  <c r="M208" i="32"/>
  <c r="M209" i="32"/>
  <c r="M210" i="32"/>
  <c r="M211" i="32"/>
  <c r="M212" i="32"/>
  <c r="M213" i="32"/>
  <c r="M214" i="32"/>
  <c r="M215" i="32"/>
  <c r="M216" i="32"/>
  <c r="M217" i="32"/>
  <c r="M218" i="32"/>
  <c r="M219" i="32"/>
  <c r="M220" i="32"/>
  <c r="M221" i="32"/>
  <c r="M222" i="32"/>
  <c r="M223" i="32"/>
  <c r="M224" i="32"/>
  <c r="M225" i="32"/>
  <c r="M226" i="32"/>
  <c r="M227" i="32"/>
  <c r="M228" i="32"/>
  <c r="M229" i="32"/>
  <c r="M230" i="32"/>
  <c r="M231" i="32"/>
  <c r="M232" i="32"/>
  <c r="M233" i="32"/>
  <c r="M234" i="32"/>
  <c r="M235" i="32"/>
  <c r="M236" i="32"/>
  <c r="M237" i="32"/>
  <c r="M238" i="32"/>
  <c r="M239" i="32"/>
  <c r="M240" i="32"/>
  <c r="M241" i="32"/>
  <c r="M242" i="32"/>
  <c r="M243" i="32"/>
  <c r="M244" i="32"/>
  <c r="M245" i="32"/>
  <c r="M246" i="32"/>
  <c r="M247" i="32"/>
  <c r="M248" i="32"/>
  <c r="M249" i="32"/>
  <c r="M250" i="32"/>
  <c r="M251" i="32"/>
  <c r="M252" i="32"/>
  <c r="M253" i="32"/>
  <c r="M254" i="32"/>
  <c r="M255" i="32"/>
  <c r="M256" i="32"/>
  <c r="M257" i="32"/>
  <c r="M258" i="32"/>
  <c r="M259" i="32"/>
  <c r="M260" i="32"/>
  <c r="M261" i="32"/>
  <c r="M262" i="32"/>
  <c r="M263" i="32"/>
  <c r="M264" i="32"/>
  <c r="M265" i="32"/>
  <c r="M266" i="32"/>
  <c r="M267" i="32"/>
  <c r="M268" i="32"/>
  <c r="M269" i="32"/>
  <c r="M270" i="32"/>
  <c r="M271" i="32"/>
  <c r="M272" i="32"/>
  <c r="M273" i="32"/>
  <c r="M274" i="32"/>
  <c r="M275" i="32"/>
  <c r="M276" i="32"/>
  <c r="M277" i="32"/>
  <c r="M278" i="32"/>
  <c r="M279" i="32"/>
  <c r="M280" i="32"/>
  <c r="M281" i="32"/>
  <c r="M282" i="32"/>
  <c r="M283" i="32"/>
  <c r="M284" i="32"/>
  <c r="M285" i="32"/>
  <c r="M286" i="32"/>
  <c r="M287" i="32"/>
  <c r="M288" i="32"/>
  <c r="M289" i="32"/>
  <c r="M290" i="32"/>
  <c r="M291" i="32"/>
  <c r="M292" i="32"/>
  <c r="M293" i="32"/>
  <c r="M294" i="32"/>
  <c r="M295" i="32"/>
  <c r="M296" i="32"/>
  <c r="M297" i="32"/>
  <c r="M298" i="32"/>
  <c r="M299" i="32"/>
  <c r="M300" i="32"/>
  <c r="M301" i="32"/>
  <c r="M302" i="32"/>
  <c r="M303" i="32"/>
  <c r="M304" i="32"/>
  <c r="M305" i="32"/>
  <c r="M306" i="32"/>
  <c r="M307" i="32"/>
  <c r="M308" i="32"/>
  <c r="M309" i="32"/>
  <c r="M310" i="32"/>
  <c r="M311" i="32"/>
  <c r="M312" i="32"/>
  <c r="M313" i="32"/>
  <c r="M314" i="32"/>
  <c r="M315" i="32"/>
  <c r="M316" i="32"/>
  <c r="M317" i="32"/>
  <c r="M318" i="32"/>
  <c r="M319" i="32"/>
  <c r="M320" i="32"/>
  <c r="M321" i="32"/>
  <c r="M322" i="32"/>
  <c r="M323" i="32"/>
  <c r="M324" i="32"/>
  <c r="M325" i="32"/>
  <c r="M326" i="32"/>
  <c r="M327" i="32"/>
  <c r="M328" i="32"/>
  <c r="M329" i="32"/>
  <c r="M330" i="32"/>
  <c r="M331" i="32"/>
  <c r="M332" i="32"/>
  <c r="M333" i="32"/>
  <c r="M334" i="32"/>
  <c r="M335" i="32"/>
  <c r="M336" i="32"/>
  <c r="M337" i="32"/>
  <c r="M338" i="32"/>
  <c r="M339" i="32"/>
  <c r="M340" i="32"/>
  <c r="M341" i="32"/>
  <c r="M342" i="32"/>
  <c r="M343" i="32"/>
  <c r="M344" i="32"/>
  <c r="M345" i="32"/>
  <c r="M346" i="32"/>
  <c r="M347" i="32"/>
  <c r="M348" i="32"/>
  <c r="M349" i="32"/>
  <c r="M350" i="32"/>
  <c r="M351" i="32"/>
  <c r="M352" i="32"/>
  <c r="M353" i="32"/>
  <c r="M354" i="32"/>
  <c r="M355" i="32"/>
  <c r="M356" i="32"/>
  <c r="M357" i="32"/>
  <c r="M358" i="32"/>
  <c r="M359" i="32"/>
  <c r="M360" i="32"/>
  <c r="M361" i="32"/>
  <c r="M362" i="32"/>
  <c r="M363" i="32"/>
  <c r="M364" i="32"/>
  <c r="M365" i="32"/>
  <c r="M366" i="32"/>
  <c r="M367" i="32"/>
  <c r="M368" i="32"/>
  <c r="M369" i="32"/>
  <c r="M370" i="32"/>
  <c r="M371" i="32"/>
  <c r="M372" i="32"/>
  <c r="M373" i="32"/>
  <c r="M374" i="32"/>
  <c r="M375" i="32"/>
  <c r="M376" i="32"/>
  <c r="M377" i="32"/>
  <c r="M378" i="32"/>
  <c r="M379" i="32"/>
  <c r="M380" i="32"/>
  <c r="M381" i="32"/>
  <c r="M382" i="32"/>
  <c r="M383" i="32"/>
  <c r="M384" i="32"/>
  <c r="M385" i="32"/>
  <c r="M386" i="32"/>
  <c r="M387" i="32"/>
  <c r="M388" i="32"/>
  <c r="M389" i="32"/>
  <c r="M390" i="32"/>
  <c r="M391" i="32"/>
  <c r="M392" i="32"/>
  <c r="M393" i="32"/>
  <c r="M394" i="32"/>
  <c r="M395" i="32"/>
  <c r="M396" i="32"/>
  <c r="M397" i="32"/>
  <c r="M398" i="32"/>
  <c r="M399" i="32"/>
  <c r="M400" i="32"/>
  <c r="M401" i="32"/>
  <c r="M402" i="32"/>
  <c r="M403" i="32"/>
  <c r="M404" i="32"/>
  <c r="M405" i="32"/>
  <c r="M406" i="32"/>
  <c r="M407" i="32"/>
  <c r="M408" i="32"/>
  <c r="M409" i="32"/>
  <c r="M410" i="32"/>
  <c r="M411" i="32"/>
  <c r="M412" i="32"/>
  <c r="M413" i="32"/>
  <c r="M414" i="32"/>
  <c r="M415" i="32"/>
  <c r="M416" i="32"/>
  <c r="M417" i="32"/>
  <c r="M418" i="32"/>
  <c r="M419" i="32"/>
  <c r="M420" i="32"/>
  <c r="M421" i="32"/>
  <c r="M422" i="32"/>
  <c r="M423" i="32"/>
  <c r="M424" i="32"/>
  <c r="M425" i="32"/>
  <c r="M426" i="32"/>
  <c r="M427" i="32"/>
  <c r="M428" i="32"/>
  <c r="M429" i="32"/>
  <c r="M430" i="32"/>
  <c r="M431" i="32"/>
  <c r="M432" i="32"/>
  <c r="M433" i="32"/>
  <c r="M434" i="32"/>
  <c r="M435" i="32"/>
  <c r="M436" i="32"/>
  <c r="M437" i="32"/>
  <c r="M438" i="32"/>
  <c r="M439" i="32"/>
  <c r="M440" i="32"/>
  <c r="M441" i="32"/>
  <c r="M442" i="32"/>
  <c r="M443" i="32"/>
  <c r="M444" i="32"/>
  <c r="M445" i="32"/>
  <c r="M446" i="32"/>
  <c r="M447" i="32"/>
  <c r="M448" i="32"/>
  <c r="M449" i="32"/>
  <c r="M450" i="32"/>
  <c r="M451" i="32"/>
  <c r="M452" i="32"/>
  <c r="M453" i="32"/>
  <c r="M454" i="32"/>
  <c r="M455" i="32"/>
  <c r="M456" i="32"/>
  <c r="M457" i="32"/>
  <c r="M458" i="32"/>
  <c r="M459" i="32"/>
  <c r="M460" i="32"/>
  <c r="M461" i="32"/>
  <c r="M462" i="32"/>
  <c r="M463" i="32"/>
  <c r="M464" i="32"/>
  <c r="M465" i="32"/>
  <c r="M466" i="32"/>
  <c r="M467" i="32"/>
  <c r="M468" i="32"/>
  <c r="M469" i="32"/>
  <c r="M470" i="32"/>
  <c r="M471" i="32"/>
  <c r="M472" i="32"/>
  <c r="M473" i="32"/>
  <c r="M474" i="32"/>
  <c r="M475" i="32"/>
  <c r="M476" i="32"/>
  <c r="M477" i="32"/>
  <c r="M478" i="32"/>
  <c r="M479" i="32"/>
  <c r="M480" i="32"/>
  <c r="M481" i="32"/>
  <c r="M482" i="32"/>
  <c r="M483" i="32"/>
  <c r="M484" i="32"/>
  <c r="M485" i="32"/>
  <c r="M486" i="32"/>
  <c r="M487" i="32"/>
  <c r="M488" i="32"/>
  <c r="M489" i="32"/>
  <c r="M490" i="32"/>
  <c r="M491" i="32"/>
  <c r="M492" i="32"/>
  <c r="M493" i="32"/>
  <c r="M494" i="32"/>
  <c r="M495" i="32"/>
  <c r="M496" i="32"/>
  <c r="M497" i="32"/>
  <c r="M498" i="32"/>
  <c r="M499" i="32"/>
  <c r="M500" i="32"/>
  <c r="M501" i="32"/>
  <c r="M502" i="32"/>
  <c r="M503" i="32"/>
  <c r="M504" i="32"/>
  <c r="M505" i="32"/>
  <c r="M506" i="32"/>
  <c r="M507" i="32"/>
  <c r="M508" i="32"/>
  <c r="M509" i="32"/>
  <c r="M510" i="32"/>
  <c r="M511" i="32"/>
  <c r="M512" i="32"/>
  <c r="M513" i="32"/>
  <c r="M514" i="32"/>
  <c r="M515" i="32"/>
  <c r="M516" i="32"/>
  <c r="M517" i="32"/>
  <c r="M518" i="32"/>
  <c r="M519" i="32"/>
  <c r="M520" i="32"/>
  <c r="M521" i="32"/>
  <c r="M522" i="32"/>
  <c r="M523" i="32"/>
  <c r="M524" i="32"/>
  <c r="M525" i="32"/>
  <c r="M526" i="32"/>
  <c r="M527" i="32"/>
  <c r="M528" i="32"/>
  <c r="M529" i="32"/>
  <c r="M530" i="32"/>
  <c r="M531" i="32"/>
  <c r="M532" i="32"/>
  <c r="M533" i="32"/>
  <c r="M534" i="32"/>
  <c r="M535" i="32"/>
  <c r="M536" i="32"/>
  <c r="M537" i="32"/>
  <c r="M538" i="32"/>
  <c r="M539" i="32"/>
  <c r="M540" i="32"/>
  <c r="M541" i="32"/>
  <c r="M542" i="32"/>
  <c r="M543" i="32"/>
  <c r="M544" i="32"/>
  <c r="M545" i="32"/>
  <c r="M546" i="32"/>
  <c r="M547" i="32"/>
  <c r="M548" i="32"/>
  <c r="M549" i="32"/>
  <c r="M550" i="32"/>
  <c r="M551" i="32"/>
  <c r="M552" i="32"/>
  <c r="M553" i="32"/>
  <c r="M554" i="32"/>
  <c r="M555" i="32"/>
  <c r="M556" i="32"/>
  <c r="M557" i="32"/>
  <c r="M558" i="32"/>
  <c r="M559" i="32"/>
  <c r="M560" i="32"/>
  <c r="M561" i="32"/>
  <c r="M562" i="32"/>
  <c r="M563" i="32"/>
  <c r="M564" i="32"/>
  <c r="M565" i="32"/>
  <c r="M566" i="32"/>
  <c r="M567" i="32"/>
  <c r="M568" i="32"/>
  <c r="M569" i="32"/>
  <c r="M570" i="32"/>
  <c r="M571" i="32"/>
  <c r="M572" i="32"/>
  <c r="M573" i="32"/>
  <c r="M574" i="32"/>
  <c r="M575" i="32"/>
  <c r="M576" i="32"/>
  <c r="M577" i="32"/>
  <c r="M578" i="32"/>
  <c r="M579" i="32"/>
  <c r="M580" i="32"/>
  <c r="M581" i="32"/>
  <c r="M582" i="32"/>
  <c r="M583" i="32"/>
  <c r="M584" i="32"/>
  <c r="M585" i="32"/>
  <c r="M586" i="32"/>
  <c r="M587" i="32"/>
  <c r="M588" i="32"/>
  <c r="M589" i="32"/>
  <c r="M590" i="32"/>
  <c r="M591" i="32"/>
  <c r="M592" i="32"/>
  <c r="M593" i="32"/>
  <c r="M594" i="32"/>
  <c r="M595" i="32"/>
  <c r="M596" i="32"/>
  <c r="M597" i="32"/>
  <c r="M598" i="32"/>
  <c r="M599" i="32"/>
  <c r="M600" i="32"/>
  <c r="M601" i="32"/>
  <c r="M602" i="32"/>
  <c r="M603" i="32"/>
  <c r="M604" i="32"/>
  <c r="M605" i="32"/>
  <c r="P13" i="32"/>
  <c r="P5" i="33"/>
  <c r="M5" i="33"/>
  <c r="M6" i="33"/>
  <c r="M7" i="33"/>
  <c r="M8" i="33"/>
  <c r="M9" i="33"/>
  <c r="M10" i="33"/>
  <c r="M11" i="33"/>
  <c r="M12" i="33"/>
  <c r="M13" i="33"/>
  <c r="M14" i="33"/>
  <c r="M15" i="33"/>
  <c r="M16" i="33"/>
  <c r="M17" i="33"/>
  <c r="M18" i="33"/>
  <c r="M19" i="33"/>
  <c r="M20" i="33"/>
  <c r="M21" i="33"/>
  <c r="M22" i="33"/>
  <c r="M23" i="33"/>
  <c r="M24" i="33"/>
  <c r="M25" i="33"/>
  <c r="M26" i="33"/>
  <c r="M27" i="33"/>
  <c r="M28" i="33"/>
  <c r="M29" i="33"/>
  <c r="M30" i="33"/>
  <c r="M31" i="33"/>
  <c r="M32" i="33"/>
  <c r="M33" i="33"/>
  <c r="M34" i="33"/>
  <c r="M35" i="33"/>
  <c r="M36" i="33"/>
  <c r="M37" i="33"/>
  <c r="M38" i="33"/>
  <c r="M39" i="33"/>
  <c r="M40" i="33"/>
  <c r="M41" i="33"/>
  <c r="M42" i="33"/>
  <c r="M43" i="33"/>
  <c r="M44" i="33"/>
  <c r="M45" i="33"/>
  <c r="M46" i="33"/>
  <c r="M47" i="33"/>
  <c r="M48" i="33"/>
  <c r="M49" i="33"/>
  <c r="M50" i="33"/>
  <c r="M51" i="33"/>
  <c r="M52" i="33"/>
  <c r="M53" i="33"/>
  <c r="M54" i="33"/>
  <c r="M55" i="33"/>
  <c r="M56" i="33"/>
  <c r="M57" i="33"/>
  <c r="M58" i="33"/>
  <c r="M59" i="33"/>
  <c r="M60" i="33"/>
  <c r="M61" i="33"/>
  <c r="M62" i="33"/>
  <c r="M63" i="33"/>
  <c r="M64" i="33"/>
  <c r="M65" i="33"/>
  <c r="M66" i="33"/>
  <c r="M67" i="33"/>
  <c r="M68" i="33"/>
  <c r="M69" i="33"/>
  <c r="M70" i="33"/>
  <c r="M71" i="33"/>
  <c r="M72" i="33"/>
  <c r="M73" i="33"/>
  <c r="M74" i="33"/>
  <c r="M75" i="33"/>
  <c r="M76" i="33"/>
  <c r="M77" i="33"/>
  <c r="M78" i="33"/>
  <c r="M79" i="33"/>
  <c r="M80" i="33"/>
  <c r="M81" i="33"/>
  <c r="M82" i="33"/>
  <c r="M83" i="33"/>
  <c r="M84" i="33"/>
  <c r="M85" i="33"/>
  <c r="M86" i="33"/>
  <c r="M87" i="33"/>
  <c r="M88" i="33"/>
  <c r="M89" i="33"/>
  <c r="M90" i="33"/>
  <c r="M91" i="33"/>
  <c r="M92" i="33"/>
  <c r="M93" i="33"/>
  <c r="M94" i="33"/>
  <c r="M95" i="33"/>
  <c r="M96" i="33"/>
  <c r="M97" i="33"/>
  <c r="M98" i="33"/>
  <c r="M99" i="33"/>
  <c r="M100" i="33"/>
  <c r="M101" i="33"/>
  <c r="M102" i="33"/>
  <c r="M103" i="33"/>
  <c r="M104" i="33"/>
  <c r="M105" i="33"/>
  <c r="M106" i="33"/>
  <c r="M107" i="33"/>
  <c r="M108" i="33"/>
  <c r="M109" i="33"/>
  <c r="M110" i="33"/>
  <c r="M111" i="33"/>
  <c r="M112" i="33"/>
  <c r="M113" i="33"/>
  <c r="M114" i="33"/>
  <c r="M115" i="33"/>
  <c r="M116" i="33"/>
  <c r="M117" i="33"/>
  <c r="M118" i="33"/>
  <c r="M119" i="33"/>
  <c r="M120" i="33"/>
  <c r="M121" i="33"/>
  <c r="M122" i="33"/>
  <c r="M123" i="33"/>
  <c r="M124" i="33"/>
  <c r="M125" i="33"/>
  <c r="M126" i="33"/>
  <c r="M127" i="33"/>
  <c r="M128" i="33"/>
  <c r="M129" i="33"/>
  <c r="M130" i="33"/>
  <c r="M131" i="33"/>
  <c r="M132" i="33"/>
  <c r="M133" i="33"/>
  <c r="M134" i="33"/>
  <c r="M135" i="33"/>
  <c r="M136" i="33"/>
  <c r="M137" i="33"/>
  <c r="M138" i="33"/>
  <c r="M139" i="33"/>
  <c r="M140" i="33"/>
  <c r="M141" i="33"/>
  <c r="M142" i="33"/>
  <c r="M143" i="33"/>
  <c r="M144" i="33"/>
  <c r="M145" i="33"/>
  <c r="M146" i="33"/>
  <c r="M147" i="33"/>
  <c r="M148" i="33"/>
  <c r="M149" i="33"/>
  <c r="M150" i="33"/>
  <c r="M151" i="33"/>
  <c r="M152" i="33"/>
  <c r="M153" i="33"/>
  <c r="M154" i="33"/>
  <c r="M155" i="33"/>
  <c r="M156" i="33"/>
  <c r="M157" i="33"/>
  <c r="M158" i="33"/>
  <c r="M159" i="33"/>
  <c r="M160" i="33"/>
  <c r="M161" i="33"/>
  <c r="M162" i="33"/>
  <c r="M163" i="33"/>
  <c r="M164" i="33"/>
  <c r="M165" i="33"/>
  <c r="M166" i="33"/>
  <c r="M167" i="33"/>
  <c r="M168" i="33"/>
  <c r="M169" i="33"/>
  <c r="M170" i="33"/>
  <c r="M171" i="33"/>
  <c r="M172" i="33"/>
  <c r="M173" i="33"/>
  <c r="M174" i="33"/>
  <c r="M175" i="33"/>
  <c r="M176" i="33"/>
  <c r="M177" i="33"/>
  <c r="M178" i="33"/>
  <c r="M179" i="33"/>
  <c r="M180" i="33"/>
  <c r="M181" i="33"/>
  <c r="M182" i="33"/>
  <c r="M183" i="33"/>
  <c r="M184" i="33"/>
  <c r="M185" i="33"/>
  <c r="M186" i="33"/>
  <c r="M187" i="33"/>
  <c r="M188" i="33"/>
  <c r="M189" i="33"/>
  <c r="M190" i="33"/>
  <c r="M191" i="33"/>
  <c r="M192" i="33"/>
  <c r="M193" i="33"/>
  <c r="M194" i="33"/>
  <c r="M195" i="33"/>
  <c r="M196" i="33"/>
  <c r="M197" i="33"/>
  <c r="M198" i="33"/>
  <c r="M199" i="33"/>
  <c r="M200" i="33"/>
  <c r="M201" i="33"/>
  <c r="M202" i="33"/>
  <c r="M203" i="33"/>
  <c r="M204" i="33"/>
  <c r="M205" i="33"/>
  <c r="M206" i="33"/>
  <c r="M207" i="33"/>
  <c r="M208" i="33"/>
  <c r="M209" i="33"/>
  <c r="M210" i="33"/>
  <c r="M211" i="33"/>
  <c r="M212" i="33"/>
  <c r="M213" i="33"/>
  <c r="M214" i="33"/>
  <c r="M215" i="33"/>
  <c r="M216" i="33"/>
  <c r="M217" i="33"/>
  <c r="M218" i="33"/>
  <c r="M219" i="33"/>
  <c r="M220" i="33"/>
  <c r="M221" i="33"/>
  <c r="M222" i="33"/>
  <c r="M223" i="33"/>
  <c r="M224" i="33"/>
  <c r="M225" i="33"/>
  <c r="M226" i="33"/>
  <c r="M227" i="33"/>
  <c r="M228" i="33"/>
  <c r="M229" i="33"/>
  <c r="M230" i="33"/>
  <c r="M231" i="33"/>
  <c r="M232" i="33"/>
  <c r="M233" i="33"/>
  <c r="M234" i="33"/>
  <c r="M235" i="33"/>
  <c r="M236" i="33"/>
  <c r="M237" i="33"/>
  <c r="M238" i="33"/>
  <c r="M239" i="33"/>
  <c r="M240" i="33"/>
  <c r="M241" i="33"/>
  <c r="M242" i="33"/>
  <c r="M243" i="33"/>
  <c r="M244" i="33"/>
  <c r="M245" i="33"/>
  <c r="M246" i="33"/>
  <c r="M247" i="33"/>
  <c r="M248" i="33"/>
  <c r="M249" i="33"/>
  <c r="M250" i="33"/>
  <c r="M251" i="33"/>
  <c r="M252" i="33"/>
  <c r="M253" i="33"/>
  <c r="M254" i="33"/>
  <c r="M255" i="33"/>
  <c r="M256" i="33"/>
  <c r="M257" i="33"/>
  <c r="M258" i="33"/>
  <c r="M259" i="33"/>
  <c r="M260" i="33"/>
  <c r="M261" i="33"/>
  <c r="M262" i="33"/>
  <c r="M263" i="33"/>
  <c r="M264" i="33"/>
  <c r="M265" i="33"/>
  <c r="M266" i="33"/>
  <c r="M267" i="33"/>
  <c r="M268" i="33"/>
  <c r="M269" i="33"/>
  <c r="M270" i="33"/>
  <c r="M271" i="33"/>
  <c r="M272" i="33"/>
  <c r="M273" i="33"/>
  <c r="M274" i="33"/>
  <c r="M275" i="33"/>
  <c r="M276" i="33"/>
  <c r="M277" i="33"/>
  <c r="M278" i="33"/>
  <c r="M279" i="33"/>
  <c r="M280" i="33"/>
  <c r="M281" i="33"/>
  <c r="M282" i="33"/>
  <c r="M283" i="33"/>
  <c r="M284" i="33"/>
  <c r="M285" i="33"/>
  <c r="M286" i="33"/>
  <c r="M287" i="33"/>
  <c r="M288" i="33"/>
  <c r="M289" i="33"/>
  <c r="M290" i="33"/>
  <c r="M291" i="33"/>
  <c r="M292" i="33"/>
  <c r="M293" i="33"/>
  <c r="M294" i="33"/>
  <c r="M295" i="33"/>
  <c r="M296" i="33"/>
  <c r="M297" i="33"/>
  <c r="M298" i="33"/>
  <c r="M299" i="33"/>
  <c r="M300" i="33"/>
  <c r="M301" i="33"/>
  <c r="M302" i="33"/>
  <c r="M303" i="33"/>
  <c r="M304" i="33"/>
  <c r="M305" i="33"/>
  <c r="M306" i="33"/>
  <c r="M307" i="33"/>
  <c r="M308" i="33"/>
  <c r="M309" i="33"/>
  <c r="M310" i="33"/>
  <c r="M311" i="33"/>
  <c r="M312" i="33"/>
  <c r="M313" i="33"/>
  <c r="M314" i="33"/>
  <c r="M315" i="33"/>
  <c r="M316" i="33"/>
  <c r="M317" i="33"/>
  <c r="M318" i="33"/>
  <c r="M319" i="33"/>
  <c r="M320" i="33"/>
  <c r="M321" i="33"/>
  <c r="M322" i="33"/>
  <c r="M323" i="33"/>
  <c r="M324" i="33"/>
  <c r="M325" i="33"/>
  <c r="M326" i="33"/>
  <c r="M327" i="33"/>
  <c r="M328" i="33"/>
  <c r="M329" i="33"/>
  <c r="M330" i="33"/>
  <c r="M331" i="33"/>
  <c r="M332" i="33"/>
  <c r="M333" i="33"/>
  <c r="M334" i="33"/>
  <c r="M335" i="33"/>
  <c r="M336" i="33"/>
  <c r="M337" i="33"/>
  <c r="M338" i="33"/>
  <c r="M339" i="33"/>
  <c r="M340" i="33"/>
  <c r="M341" i="33"/>
  <c r="M342" i="33"/>
  <c r="M343" i="33"/>
  <c r="M344" i="33"/>
  <c r="M345" i="33"/>
  <c r="M346" i="33"/>
  <c r="M347" i="33"/>
  <c r="M348" i="33"/>
  <c r="M349" i="33"/>
  <c r="M350" i="33"/>
  <c r="M351" i="33"/>
  <c r="M352" i="33"/>
  <c r="M353" i="33"/>
  <c r="M354" i="33"/>
  <c r="M355" i="33"/>
  <c r="M356" i="33"/>
  <c r="M357" i="33"/>
  <c r="M358" i="33"/>
  <c r="M359" i="33"/>
  <c r="M360" i="33"/>
  <c r="M361" i="33"/>
  <c r="M362" i="33"/>
  <c r="M363" i="33"/>
  <c r="M364" i="33"/>
  <c r="M365" i="33"/>
  <c r="M366" i="33"/>
  <c r="M367" i="33"/>
  <c r="M368" i="33"/>
  <c r="M369" i="33"/>
  <c r="M370" i="33"/>
  <c r="M371" i="33"/>
  <c r="M372" i="33"/>
  <c r="M373" i="33"/>
  <c r="M374" i="33"/>
  <c r="M375" i="33"/>
  <c r="M376" i="33"/>
  <c r="M377" i="33"/>
  <c r="M378" i="33"/>
  <c r="M379" i="33"/>
  <c r="M380" i="33"/>
  <c r="M381" i="33"/>
  <c r="M382" i="33"/>
  <c r="M383" i="33"/>
  <c r="M384" i="33"/>
  <c r="M385" i="33"/>
  <c r="M386" i="33"/>
  <c r="M387" i="33"/>
  <c r="M388" i="33"/>
  <c r="M389" i="33"/>
  <c r="M390" i="33"/>
  <c r="M391" i="33"/>
  <c r="M392" i="33"/>
  <c r="M393" i="33"/>
  <c r="M394" i="33"/>
  <c r="M395" i="33"/>
  <c r="M396" i="33"/>
  <c r="M397" i="33"/>
  <c r="M398" i="33"/>
  <c r="M399" i="33"/>
  <c r="M400" i="33"/>
  <c r="M401" i="33"/>
  <c r="M402" i="33"/>
  <c r="M403" i="33"/>
  <c r="M404" i="33"/>
  <c r="M405" i="33"/>
  <c r="M406" i="33"/>
  <c r="M407" i="33"/>
  <c r="M408" i="33"/>
  <c r="M409" i="33"/>
  <c r="M410" i="33"/>
  <c r="M411" i="33"/>
  <c r="M412" i="33"/>
  <c r="M413" i="33"/>
  <c r="M414" i="33"/>
  <c r="M415" i="33"/>
  <c r="M416" i="33"/>
  <c r="M417" i="33"/>
  <c r="M418" i="33"/>
  <c r="M419" i="33"/>
  <c r="M420" i="33"/>
  <c r="M421" i="33"/>
  <c r="M422" i="33"/>
  <c r="M423" i="33"/>
  <c r="M424" i="33"/>
  <c r="M425" i="33"/>
  <c r="M426" i="33"/>
  <c r="M427" i="33"/>
  <c r="M428" i="33"/>
  <c r="M429" i="33"/>
  <c r="M430" i="33"/>
  <c r="M431" i="33"/>
  <c r="M432" i="33"/>
  <c r="M433" i="33"/>
  <c r="M434" i="33"/>
  <c r="M435" i="33"/>
  <c r="M436" i="33"/>
  <c r="M437" i="33"/>
  <c r="M438" i="33"/>
  <c r="M439" i="33"/>
  <c r="M440" i="33"/>
  <c r="M441" i="33"/>
  <c r="M442" i="33"/>
  <c r="M443" i="33"/>
  <c r="M444" i="33"/>
  <c r="M445" i="33"/>
  <c r="M446" i="33"/>
  <c r="M447" i="33"/>
  <c r="M448" i="33"/>
  <c r="M449" i="33"/>
  <c r="M450" i="33"/>
  <c r="M451" i="33"/>
  <c r="M452" i="33"/>
  <c r="M453" i="33"/>
  <c r="M454" i="33"/>
  <c r="M455" i="33"/>
  <c r="M456" i="33"/>
  <c r="M457" i="33"/>
  <c r="M458" i="33"/>
  <c r="M459" i="33"/>
  <c r="M460" i="33"/>
  <c r="M461" i="33"/>
  <c r="M462" i="33"/>
  <c r="M463" i="33"/>
  <c r="M464" i="33"/>
  <c r="M465" i="33"/>
  <c r="M466" i="33"/>
  <c r="M467" i="33"/>
  <c r="M468" i="33"/>
  <c r="M469" i="33"/>
  <c r="M470" i="33"/>
  <c r="M471" i="33"/>
  <c r="M472" i="33"/>
  <c r="M473" i="33"/>
  <c r="M474" i="33"/>
  <c r="M475" i="33"/>
  <c r="M476" i="33"/>
  <c r="M477" i="33"/>
  <c r="M478" i="33"/>
  <c r="M479" i="33"/>
  <c r="M480" i="33"/>
  <c r="M481" i="33"/>
  <c r="M482" i="33"/>
  <c r="M483" i="33"/>
  <c r="M484" i="33"/>
  <c r="M485" i="33"/>
  <c r="M486" i="33"/>
  <c r="M487" i="33"/>
  <c r="M488" i="33"/>
  <c r="M489" i="33"/>
  <c r="M490" i="33"/>
  <c r="M491" i="33"/>
  <c r="M492" i="33"/>
  <c r="M493" i="33"/>
  <c r="M494" i="33"/>
  <c r="M495" i="33"/>
  <c r="M496" i="33"/>
  <c r="M497" i="33"/>
  <c r="M498" i="33"/>
  <c r="M499" i="33"/>
  <c r="M500" i="33"/>
  <c r="M501" i="33"/>
  <c r="M502" i="33"/>
  <c r="M503" i="33"/>
  <c r="M504" i="33"/>
  <c r="M505" i="33"/>
  <c r="M506" i="33"/>
  <c r="M507" i="33"/>
  <c r="M508" i="33"/>
  <c r="M509" i="33"/>
  <c r="M510" i="33"/>
  <c r="M511" i="33"/>
  <c r="M512" i="33"/>
  <c r="M513" i="33"/>
  <c r="M514" i="33"/>
  <c r="M515" i="33"/>
  <c r="M516" i="33"/>
  <c r="M517" i="33"/>
  <c r="M518" i="33"/>
  <c r="M519" i="33"/>
  <c r="M520" i="33"/>
  <c r="M521" i="33"/>
  <c r="M522" i="33"/>
  <c r="M523" i="33"/>
  <c r="M524" i="33"/>
  <c r="M525" i="33"/>
  <c r="M526" i="33"/>
  <c r="M527" i="33"/>
  <c r="M528" i="33"/>
  <c r="M529" i="33"/>
  <c r="M530" i="33"/>
  <c r="M531" i="33"/>
  <c r="M532" i="33"/>
  <c r="M533" i="33"/>
  <c r="M534" i="33"/>
  <c r="M535" i="33"/>
  <c r="M536" i="33"/>
  <c r="M537" i="33"/>
  <c r="M538" i="33"/>
  <c r="M539" i="33"/>
  <c r="M540" i="33"/>
  <c r="M541" i="33"/>
  <c r="M542" i="33"/>
  <c r="M543" i="33"/>
  <c r="M544" i="33"/>
  <c r="M545" i="33"/>
  <c r="M546" i="33"/>
  <c r="M547" i="33"/>
  <c r="M548" i="33"/>
  <c r="M549" i="33"/>
  <c r="M550" i="33"/>
  <c r="M551" i="33"/>
  <c r="M552" i="33"/>
  <c r="M553" i="33"/>
  <c r="M554" i="33"/>
  <c r="M555" i="33"/>
  <c r="M556" i="33"/>
  <c r="M557" i="33"/>
  <c r="M558" i="33"/>
  <c r="M559" i="33"/>
  <c r="M560" i="33"/>
  <c r="M561" i="33"/>
  <c r="M562" i="33"/>
  <c r="M563" i="33"/>
  <c r="M564" i="33"/>
  <c r="M565" i="33"/>
  <c r="M566" i="33"/>
  <c r="M567" i="33"/>
  <c r="M568" i="33"/>
  <c r="M569" i="33"/>
  <c r="M570" i="33"/>
  <c r="M571" i="33"/>
  <c r="M572" i="33"/>
  <c r="M573" i="33"/>
  <c r="M574" i="33"/>
  <c r="M575" i="33"/>
  <c r="M576" i="33"/>
  <c r="M577" i="33"/>
  <c r="M578" i="33"/>
  <c r="M579" i="33"/>
  <c r="M580" i="33"/>
  <c r="M581" i="33"/>
  <c r="M582" i="33"/>
  <c r="M583" i="33"/>
  <c r="M584" i="33"/>
  <c r="M585" i="33"/>
  <c r="M586" i="33"/>
  <c r="M587" i="33"/>
  <c r="M588" i="33"/>
  <c r="M589" i="33"/>
  <c r="M590" i="33"/>
  <c r="M591" i="33"/>
  <c r="M592" i="33"/>
  <c r="M593" i="33"/>
  <c r="M594" i="33"/>
  <c r="M595" i="33"/>
  <c r="M596" i="33"/>
  <c r="M597" i="33"/>
  <c r="M598" i="33"/>
  <c r="M599" i="33"/>
  <c r="M600" i="33"/>
  <c r="M601" i="33"/>
  <c r="M602" i="33"/>
  <c r="M603" i="33"/>
  <c r="M604" i="33"/>
  <c r="M605" i="33"/>
  <c r="P13" i="33"/>
  <c r="P5" i="34"/>
  <c r="M5" i="34"/>
  <c r="M6" i="34"/>
  <c r="M7" i="34"/>
  <c r="M8" i="34"/>
  <c r="M9" i="34"/>
  <c r="M10" i="34"/>
  <c r="M11" i="34"/>
  <c r="M12" i="34"/>
  <c r="M13" i="34"/>
  <c r="M14" i="34"/>
  <c r="M15" i="34"/>
  <c r="M16" i="34"/>
  <c r="M17" i="34"/>
  <c r="M18" i="34"/>
  <c r="M19" i="34"/>
  <c r="M20" i="34"/>
  <c r="M21" i="34"/>
  <c r="M22" i="34"/>
  <c r="M23" i="34"/>
  <c r="M24" i="34"/>
  <c r="M25" i="34"/>
  <c r="M26" i="34"/>
  <c r="M27" i="34"/>
  <c r="M28" i="34"/>
  <c r="M29" i="34"/>
  <c r="M30" i="34"/>
  <c r="M31" i="34"/>
  <c r="M32" i="34"/>
  <c r="M33" i="34"/>
  <c r="M34" i="34"/>
  <c r="M35" i="34"/>
  <c r="M36" i="34"/>
  <c r="M37" i="34"/>
  <c r="M38" i="34"/>
  <c r="M39" i="34"/>
  <c r="M40" i="34"/>
  <c r="M41" i="34"/>
  <c r="M42" i="34"/>
  <c r="M43" i="34"/>
  <c r="M44" i="34"/>
  <c r="M45" i="34"/>
  <c r="M46" i="34"/>
  <c r="M47" i="34"/>
  <c r="M48" i="34"/>
  <c r="M49" i="34"/>
  <c r="M50" i="34"/>
  <c r="M51" i="34"/>
  <c r="M52" i="34"/>
  <c r="M53" i="34"/>
  <c r="M54" i="34"/>
  <c r="M55" i="34"/>
  <c r="M56" i="34"/>
  <c r="M57" i="34"/>
  <c r="M58" i="34"/>
  <c r="M59" i="34"/>
  <c r="M60" i="34"/>
  <c r="M61" i="34"/>
  <c r="M62" i="34"/>
  <c r="M63" i="34"/>
  <c r="M64" i="34"/>
  <c r="M65" i="34"/>
  <c r="M66" i="34"/>
  <c r="M67" i="34"/>
  <c r="M68" i="34"/>
  <c r="M69" i="34"/>
  <c r="M70" i="34"/>
  <c r="M71" i="34"/>
  <c r="M72" i="34"/>
  <c r="M73" i="34"/>
  <c r="M74" i="34"/>
  <c r="M75" i="34"/>
  <c r="M76" i="34"/>
  <c r="M77" i="34"/>
  <c r="M78" i="34"/>
  <c r="M79" i="34"/>
  <c r="M80" i="34"/>
  <c r="M81" i="34"/>
  <c r="M82" i="34"/>
  <c r="M83" i="34"/>
  <c r="M84" i="34"/>
  <c r="M85" i="34"/>
  <c r="M86" i="34"/>
  <c r="M87" i="34"/>
  <c r="M88" i="34"/>
  <c r="M89" i="34"/>
  <c r="M90" i="34"/>
  <c r="M91" i="34"/>
  <c r="M92" i="34"/>
  <c r="M93" i="34"/>
  <c r="M94" i="34"/>
  <c r="M95" i="34"/>
  <c r="M96" i="34"/>
  <c r="M97" i="34"/>
  <c r="M98" i="34"/>
  <c r="M99" i="34"/>
  <c r="M100" i="34"/>
  <c r="M101" i="34"/>
  <c r="M102" i="34"/>
  <c r="M103" i="34"/>
  <c r="M104" i="34"/>
  <c r="M105" i="34"/>
  <c r="M106" i="34"/>
  <c r="M107" i="34"/>
  <c r="M108" i="34"/>
  <c r="M109" i="34"/>
  <c r="M110" i="34"/>
  <c r="M111" i="34"/>
  <c r="M112" i="34"/>
  <c r="M113" i="34"/>
  <c r="M114" i="34"/>
  <c r="M115" i="34"/>
  <c r="M116" i="34"/>
  <c r="M117" i="34"/>
  <c r="M118" i="34"/>
  <c r="M119" i="34"/>
  <c r="M120" i="34"/>
  <c r="M121" i="34"/>
  <c r="M122" i="34"/>
  <c r="M123" i="34"/>
  <c r="M124" i="34"/>
  <c r="M125" i="34"/>
  <c r="M126" i="34"/>
  <c r="M127" i="34"/>
  <c r="M128" i="34"/>
  <c r="M129" i="34"/>
  <c r="M130" i="34"/>
  <c r="M131" i="34"/>
  <c r="M132" i="34"/>
  <c r="M133" i="34"/>
  <c r="M134" i="34"/>
  <c r="M135" i="34"/>
  <c r="M136" i="34"/>
  <c r="M137" i="34"/>
  <c r="M138" i="34"/>
  <c r="M139" i="34"/>
  <c r="M140" i="34"/>
  <c r="M141" i="34"/>
  <c r="M142" i="34"/>
  <c r="M143" i="34"/>
  <c r="M144" i="34"/>
  <c r="M145" i="34"/>
  <c r="M146" i="34"/>
  <c r="M147" i="34"/>
  <c r="M148" i="34"/>
  <c r="M149" i="34"/>
  <c r="M150" i="34"/>
  <c r="M151" i="34"/>
  <c r="M152" i="34"/>
  <c r="M153" i="34"/>
  <c r="M154" i="34"/>
  <c r="M155" i="34"/>
  <c r="M156" i="34"/>
  <c r="M157" i="34"/>
  <c r="M158" i="34"/>
  <c r="M159" i="34"/>
  <c r="M160" i="34"/>
  <c r="M161" i="34"/>
  <c r="M162" i="34"/>
  <c r="M163" i="34"/>
  <c r="M164" i="34"/>
  <c r="M165" i="34"/>
  <c r="M166" i="34"/>
  <c r="M167" i="34"/>
  <c r="M168" i="34"/>
  <c r="M169" i="34"/>
  <c r="M170" i="34"/>
  <c r="M171" i="34"/>
  <c r="M172" i="34"/>
  <c r="M173" i="34"/>
  <c r="M174" i="34"/>
  <c r="M175" i="34"/>
  <c r="M176" i="34"/>
  <c r="M177" i="34"/>
  <c r="M178" i="34"/>
  <c r="M179" i="34"/>
  <c r="M180" i="34"/>
  <c r="M181" i="34"/>
  <c r="M182" i="34"/>
  <c r="M183" i="34"/>
  <c r="M184" i="34"/>
  <c r="M185" i="34"/>
  <c r="M186" i="34"/>
  <c r="M187" i="34"/>
  <c r="M188" i="34"/>
  <c r="M189" i="34"/>
  <c r="M190" i="34"/>
  <c r="M191" i="34"/>
  <c r="M192" i="34"/>
  <c r="M193" i="34"/>
  <c r="M194" i="34"/>
  <c r="M195" i="34"/>
  <c r="M196" i="34"/>
  <c r="M197" i="34"/>
  <c r="M198" i="34"/>
  <c r="M199" i="34"/>
  <c r="M200" i="34"/>
  <c r="M201" i="34"/>
  <c r="M202" i="34"/>
  <c r="M203" i="34"/>
  <c r="M204" i="34"/>
  <c r="M205" i="34"/>
  <c r="M206" i="34"/>
  <c r="M207" i="34"/>
  <c r="M208" i="34"/>
  <c r="M209" i="34"/>
  <c r="M210" i="34"/>
  <c r="M211" i="34"/>
  <c r="M212" i="34"/>
  <c r="M213" i="34"/>
  <c r="M214" i="34"/>
  <c r="M215" i="34"/>
  <c r="M216" i="34"/>
  <c r="M217" i="34"/>
  <c r="M218" i="34"/>
  <c r="M219" i="34"/>
  <c r="M220" i="34"/>
  <c r="M221" i="34"/>
  <c r="M222" i="34"/>
  <c r="M223" i="34"/>
  <c r="M224" i="34"/>
  <c r="M225" i="34"/>
  <c r="M226" i="34"/>
  <c r="M227" i="34"/>
  <c r="M228" i="34"/>
  <c r="M229" i="34"/>
  <c r="M230" i="34"/>
  <c r="M231" i="34"/>
  <c r="M232" i="34"/>
  <c r="M233" i="34"/>
  <c r="M234" i="34"/>
  <c r="M235" i="34"/>
  <c r="M236" i="34"/>
  <c r="M237" i="34"/>
  <c r="M238" i="34"/>
  <c r="M239" i="34"/>
  <c r="M240" i="34"/>
  <c r="M241" i="34"/>
  <c r="M242" i="34"/>
  <c r="M243" i="34"/>
  <c r="M244" i="34"/>
  <c r="M245" i="34"/>
  <c r="M246" i="34"/>
  <c r="M247" i="34"/>
  <c r="M248" i="34"/>
  <c r="M249" i="34"/>
  <c r="M250" i="34"/>
  <c r="M251" i="34"/>
  <c r="M252" i="34"/>
  <c r="M253" i="34"/>
  <c r="M254" i="34"/>
  <c r="M255" i="34"/>
  <c r="M256" i="34"/>
  <c r="M257" i="34"/>
  <c r="M258" i="34"/>
  <c r="M259" i="34"/>
  <c r="M260" i="34"/>
  <c r="M261" i="34"/>
  <c r="M262" i="34"/>
  <c r="M263" i="34"/>
  <c r="M264" i="34"/>
  <c r="M265" i="34"/>
  <c r="M266" i="34"/>
  <c r="M267" i="34"/>
  <c r="M268" i="34"/>
  <c r="M269" i="34"/>
  <c r="M270" i="34"/>
  <c r="M271" i="34"/>
  <c r="M272" i="34"/>
  <c r="M273" i="34"/>
  <c r="M274" i="34"/>
  <c r="M275" i="34"/>
  <c r="M276" i="34"/>
  <c r="M277" i="34"/>
  <c r="M278" i="34"/>
  <c r="M279" i="34"/>
  <c r="M280" i="34"/>
  <c r="M281" i="34"/>
  <c r="M282" i="34"/>
  <c r="M283" i="34"/>
  <c r="M284" i="34"/>
  <c r="M285" i="34"/>
  <c r="M286" i="34"/>
  <c r="M287" i="34"/>
  <c r="M288" i="34"/>
  <c r="M289" i="34"/>
  <c r="M290" i="34"/>
  <c r="M291" i="34"/>
  <c r="M292" i="34"/>
  <c r="M293" i="34"/>
  <c r="M294" i="34"/>
  <c r="M295" i="34"/>
  <c r="M296" i="34"/>
  <c r="M297" i="34"/>
  <c r="M298" i="34"/>
  <c r="M299" i="34"/>
  <c r="M300" i="34"/>
  <c r="M301" i="34"/>
  <c r="M302" i="34"/>
  <c r="M303" i="34"/>
  <c r="M304" i="34"/>
  <c r="M305" i="34"/>
  <c r="M306" i="34"/>
  <c r="M307" i="34"/>
  <c r="M308" i="34"/>
  <c r="M309" i="34"/>
  <c r="M310" i="34"/>
  <c r="M311" i="34"/>
  <c r="M312" i="34"/>
  <c r="M313" i="34"/>
  <c r="M314" i="34"/>
  <c r="M315" i="34"/>
  <c r="M316" i="34"/>
  <c r="M317" i="34"/>
  <c r="M318" i="34"/>
  <c r="M319" i="34"/>
  <c r="M320" i="34"/>
  <c r="M321" i="34"/>
  <c r="M322" i="34"/>
  <c r="M323" i="34"/>
  <c r="M324" i="34"/>
  <c r="M325" i="34"/>
  <c r="M326" i="34"/>
  <c r="M327" i="34"/>
  <c r="M328" i="34"/>
  <c r="M329" i="34"/>
  <c r="M330" i="34"/>
  <c r="M331" i="34"/>
  <c r="M332" i="34"/>
  <c r="M333" i="34"/>
  <c r="M334" i="34"/>
  <c r="M335" i="34"/>
  <c r="M336" i="34"/>
  <c r="M337" i="34"/>
  <c r="M338" i="34"/>
  <c r="M339" i="34"/>
  <c r="M340" i="34"/>
  <c r="M341" i="34"/>
  <c r="M342" i="34"/>
  <c r="M343" i="34"/>
  <c r="M344" i="34"/>
  <c r="M345" i="34"/>
  <c r="M346" i="34"/>
  <c r="M347" i="34"/>
  <c r="M348" i="34"/>
  <c r="M349" i="34"/>
  <c r="M350" i="34"/>
  <c r="M351" i="34"/>
  <c r="M352" i="34"/>
  <c r="M353" i="34"/>
  <c r="M354" i="34"/>
  <c r="M355" i="34"/>
  <c r="M356" i="34"/>
  <c r="M357" i="34"/>
  <c r="M358" i="34"/>
  <c r="M359" i="34"/>
  <c r="M360" i="34"/>
  <c r="M361" i="34"/>
  <c r="M362" i="34"/>
  <c r="M363" i="34"/>
  <c r="M364" i="34"/>
  <c r="M365" i="34"/>
  <c r="M366" i="34"/>
  <c r="M367" i="34"/>
  <c r="M368" i="34"/>
  <c r="M369" i="34"/>
  <c r="M370" i="34"/>
  <c r="M371" i="34"/>
  <c r="M372" i="34"/>
  <c r="M373" i="34"/>
  <c r="M374" i="34"/>
  <c r="M375" i="34"/>
  <c r="M376" i="34"/>
  <c r="M377" i="34"/>
  <c r="M378" i="34"/>
  <c r="M379" i="34"/>
  <c r="M380" i="34"/>
  <c r="M381" i="34"/>
  <c r="M382" i="34"/>
  <c r="M383" i="34"/>
  <c r="M384" i="34"/>
  <c r="M385" i="34"/>
  <c r="M386" i="34"/>
  <c r="M387" i="34"/>
  <c r="M388" i="34"/>
  <c r="M389" i="34"/>
  <c r="M390" i="34"/>
  <c r="M391" i="34"/>
  <c r="M392" i="34"/>
  <c r="M393" i="34"/>
  <c r="M394" i="34"/>
  <c r="M395" i="34"/>
  <c r="M396" i="34"/>
  <c r="M397" i="34"/>
  <c r="M398" i="34"/>
  <c r="M399" i="34"/>
  <c r="M400" i="34"/>
  <c r="M401" i="34"/>
  <c r="M402" i="34"/>
  <c r="M403" i="34"/>
  <c r="M404" i="34"/>
  <c r="M405" i="34"/>
  <c r="M406" i="34"/>
  <c r="M407" i="34"/>
  <c r="M408" i="34"/>
  <c r="M409" i="34"/>
  <c r="M410" i="34"/>
  <c r="M411" i="34"/>
  <c r="M412" i="34"/>
  <c r="M413" i="34"/>
  <c r="M414" i="34"/>
  <c r="M415" i="34"/>
  <c r="M416" i="34"/>
  <c r="M417" i="34"/>
  <c r="M418" i="34"/>
  <c r="M419" i="34"/>
  <c r="M420" i="34"/>
  <c r="M421" i="34"/>
  <c r="M422" i="34"/>
  <c r="M423" i="34"/>
  <c r="M424" i="34"/>
  <c r="M425" i="34"/>
  <c r="M426" i="34"/>
  <c r="M427" i="34"/>
  <c r="M428" i="34"/>
  <c r="M429" i="34"/>
  <c r="M430" i="34"/>
  <c r="M431" i="34"/>
  <c r="M432" i="34"/>
  <c r="M433" i="34"/>
  <c r="M434" i="34"/>
  <c r="M435" i="34"/>
  <c r="M436" i="34"/>
  <c r="M437" i="34"/>
  <c r="M438" i="34"/>
  <c r="M439" i="34"/>
  <c r="M440" i="34"/>
  <c r="M441" i="34"/>
  <c r="M442" i="34"/>
  <c r="M443" i="34"/>
  <c r="M444" i="34"/>
  <c r="M445" i="34"/>
  <c r="M446" i="34"/>
  <c r="M447" i="34"/>
  <c r="M448" i="34"/>
  <c r="M449" i="34"/>
  <c r="M450" i="34"/>
  <c r="M451" i="34"/>
  <c r="M452" i="34"/>
  <c r="M453" i="34"/>
  <c r="M454" i="34"/>
  <c r="M455" i="34"/>
  <c r="M456" i="34"/>
  <c r="M457" i="34"/>
  <c r="M458" i="34"/>
  <c r="M459" i="34"/>
  <c r="M460" i="34"/>
  <c r="M461" i="34"/>
  <c r="M462" i="34"/>
  <c r="M463" i="34"/>
  <c r="M464" i="34"/>
  <c r="M465" i="34"/>
  <c r="M466" i="34"/>
  <c r="M467" i="34"/>
  <c r="M468" i="34"/>
  <c r="M469" i="34"/>
  <c r="M470" i="34"/>
  <c r="M471" i="34"/>
  <c r="M472" i="34"/>
  <c r="M473" i="34"/>
  <c r="M474" i="34"/>
  <c r="M475" i="34"/>
  <c r="M476" i="34"/>
  <c r="M477" i="34"/>
  <c r="M478" i="34"/>
  <c r="M479" i="34"/>
  <c r="M480" i="34"/>
  <c r="M481" i="34"/>
  <c r="M482" i="34"/>
  <c r="M483" i="34"/>
  <c r="M484" i="34"/>
  <c r="M485" i="34"/>
  <c r="M486" i="34"/>
  <c r="M487" i="34"/>
  <c r="M488" i="34"/>
  <c r="M489" i="34"/>
  <c r="M490" i="34"/>
  <c r="M491" i="34"/>
  <c r="M492" i="34"/>
  <c r="M493" i="34"/>
  <c r="M494" i="34"/>
  <c r="M495" i="34"/>
  <c r="M496" i="34"/>
  <c r="M497" i="34"/>
  <c r="M498" i="34"/>
  <c r="M499" i="34"/>
  <c r="M500" i="34"/>
  <c r="M501" i="34"/>
  <c r="M502" i="34"/>
  <c r="M503" i="34"/>
  <c r="M504" i="34"/>
  <c r="M505" i="34"/>
  <c r="M506" i="34"/>
  <c r="M507" i="34"/>
  <c r="M508" i="34"/>
  <c r="M509" i="34"/>
  <c r="M510" i="34"/>
  <c r="M511" i="34"/>
  <c r="M512" i="34"/>
  <c r="M513" i="34"/>
  <c r="M514" i="34"/>
  <c r="M515" i="34"/>
  <c r="M516" i="34"/>
  <c r="M517" i="34"/>
  <c r="M518" i="34"/>
  <c r="M519" i="34"/>
  <c r="M520" i="34"/>
  <c r="M521" i="34"/>
  <c r="M522" i="34"/>
  <c r="M523" i="34"/>
  <c r="M524" i="34"/>
  <c r="M525" i="34"/>
  <c r="M526" i="34"/>
  <c r="M527" i="34"/>
  <c r="M528" i="34"/>
  <c r="M529" i="34"/>
  <c r="M530" i="34"/>
  <c r="M531" i="34"/>
  <c r="M532" i="34"/>
  <c r="M533" i="34"/>
  <c r="M534" i="34"/>
  <c r="M535" i="34"/>
  <c r="M536" i="34"/>
  <c r="M537" i="34"/>
  <c r="M538" i="34"/>
  <c r="M539" i="34"/>
  <c r="M540" i="34"/>
  <c r="M541" i="34"/>
  <c r="M542" i="34"/>
  <c r="M543" i="34"/>
  <c r="M544" i="34"/>
  <c r="M545" i="34"/>
  <c r="M546" i="34"/>
  <c r="M547" i="34"/>
  <c r="M548" i="34"/>
  <c r="M549" i="34"/>
  <c r="M550" i="34"/>
  <c r="M551" i="34"/>
  <c r="M552" i="34"/>
  <c r="M553" i="34"/>
  <c r="M554" i="34"/>
  <c r="M555" i="34"/>
  <c r="M556" i="34"/>
  <c r="M557" i="34"/>
  <c r="M558" i="34"/>
  <c r="M559" i="34"/>
  <c r="M560" i="34"/>
  <c r="M561" i="34"/>
  <c r="M562" i="34"/>
  <c r="M563" i="34"/>
  <c r="M564" i="34"/>
  <c r="M565" i="34"/>
  <c r="M566" i="34"/>
  <c r="M567" i="34"/>
  <c r="M568" i="34"/>
  <c r="M569" i="34"/>
  <c r="M570" i="34"/>
  <c r="M571" i="34"/>
  <c r="M572" i="34"/>
  <c r="M573" i="34"/>
  <c r="M574" i="34"/>
  <c r="M575" i="34"/>
  <c r="M576" i="34"/>
  <c r="M577" i="34"/>
  <c r="M578" i="34"/>
  <c r="M579" i="34"/>
  <c r="M580" i="34"/>
  <c r="M581" i="34"/>
  <c r="M582" i="34"/>
  <c r="M583" i="34"/>
  <c r="M584" i="34"/>
  <c r="M585" i="34"/>
  <c r="M586" i="34"/>
  <c r="M587" i="34"/>
  <c r="M588" i="34"/>
  <c r="M589" i="34"/>
  <c r="M590" i="34"/>
  <c r="M591" i="34"/>
  <c r="M592" i="34"/>
  <c r="M593" i="34"/>
  <c r="M594" i="34"/>
  <c r="M595" i="34"/>
  <c r="M596" i="34"/>
  <c r="M597" i="34"/>
  <c r="M598" i="34"/>
  <c r="M599" i="34"/>
  <c r="M600" i="34"/>
  <c r="M601" i="34"/>
  <c r="M602" i="34"/>
  <c r="M603" i="34"/>
  <c r="M604" i="34"/>
  <c r="M605" i="34"/>
  <c r="P13" i="34"/>
  <c r="P7" i="33"/>
  <c r="P11" i="33"/>
  <c r="P7" i="29"/>
  <c r="P11" i="29"/>
  <c r="P7" i="25"/>
  <c r="P11" i="25"/>
  <c r="S12" i="24"/>
  <c r="T12" i="24"/>
  <c r="S5" i="24"/>
  <c r="P11" i="24"/>
  <c r="P11" i="13"/>
  <c r="P11" i="31"/>
  <c r="R9" i="41"/>
  <c r="R9" i="12"/>
  <c r="AF9" i="41"/>
  <c r="AF9" i="12"/>
  <c r="T384" i="33"/>
  <c r="S384" i="33"/>
  <c r="T512" i="33"/>
  <c r="S512" i="33"/>
  <c r="T272" i="33"/>
  <c r="S272" i="33"/>
  <c r="T336" i="33"/>
  <c r="S336" i="33"/>
  <c r="T464" i="33"/>
  <c r="S464" i="33"/>
  <c r="T592" i="33"/>
  <c r="S592" i="33"/>
  <c r="S58" i="34"/>
  <c r="T58" i="34"/>
  <c r="S122" i="34"/>
  <c r="T122" i="34"/>
  <c r="S192" i="34"/>
  <c r="T192" i="34"/>
  <c r="T304" i="33"/>
  <c r="S304" i="33"/>
  <c r="T368" i="33"/>
  <c r="S368" i="33"/>
  <c r="T432" i="33"/>
  <c r="S432" i="33"/>
  <c r="T496" i="33"/>
  <c r="S496" i="33"/>
  <c r="T560" i="33"/>
  <c r="S560" i="33"/>
  <c r="T10" i="34"/>
  <c r="S10" i="34"/>
  <c r="S42" i="34"/>
  <c r="T42" i="34"/>
  <c r="T74" i="34"/>
  <c r="S74" i="34"/>
  <c r="T106" i="34"/>
  <c r="S106" i="34"/>
  <c r="T138" i="34"/>
  <c r="S138" i="34"/>
  <c r="S168" i="34"/>
  <c r="T168" i="34"/>
  <c r="S184" i="34"/>
  <c r="T184" i="34"/>
  <c r="T200" i="34"/>
  <c r="S200" i="34"/>
  <c r="T216" i="34"/>
  <c r="S216" i="34"/>
  <c r="T232" i="34"/>
  <c r="S232" i="34"/>
  <c r="T248" i="34"/>
  <c r="S248" i="34"/>
  <c r="S264" i="34"/>
  <c r="T264" i="34"/>
  <c r="T280" i="34"/>
  <c r="S280" i="34"/>
  <c r="T296" i="34"/>
  <c r="S296" i="34"/>
  <c r="S312" i="34"/>
  <c r="T312" i="34"/>
  <c r="T328" i="34"/>
  <c r="S328" i="34"/>
  <c r="T344" i="34"/>
  <c r="S344" i="34"/>
  <c r="T360" i="34"/>
  <c r="S360" i="34"/>
  <c r="T376" i="34"/>
  <c r="S376" i="34"/>
  <c r="T392" i="34"/>
  <c r="S392" i="34"/>
  <c r="T408" i="34"/>
  <c r="S408" i="34"/>
  <c r="T424" i="34"/>
  <c r="S424" i="34"/>
  <c r="T440" i="34"/>
  <c r="S440" i="34"/>
  <c r="S456" i="34"/>
  <c r="T456" i="34"/>
  <c r="S472" i="34"/>
  <c r="T472" i="34"/>
  <c r="S488" i="34"/>
  <c r="T488" i="34"/>
  <c r="S504" i="34"/>
  <c r="T504" i="34"/>
  <c r="S520" i="34"/>
  <c r="T520" i="34"/>
  <c r="S536" i="34"/>
  <c r="T536" i="34"/>
  <c r="S552" i="34"/>
  <c r="T552" i="34"/>
  <c r="S568" i="34"/>
  <c r="T568" i="34"/>
  <c r="S584" i="34"/>
  <c r="T584" i="34"/>
  <c r="S600" i="34"/>
  <c r="T600" i="34"/>
  <c r="S18" i="13"/>
  <c r="T18" i="13"/>
  <c r="S34" i="13"/>
  <c r="T34" i="13"/>
  <c r="S50" i="13"/>
  <c r="T50" i="13"/>
  <c r="T66" i="13"/>
  <c r="S66" i="13"/>
  <c r="S82" i="13"/>
  <c r="T82" i="13"/>
  <c r="S98" i="13"/>
  <c r="T98" i="13"/>
  <c r="T114" i="13"/>
  <c r="S114" i="13"/>
  <c r="S130" i="13"/>
  <c r="T130" i="13"/>
  <c r="T146" i="13"/>
  <c r="S146" i="13"/>
  <c r="S162" i="13"/>
  <c r="T162" i="13"/>
  <c r="T178" i="13"/>
  <c r="S178" i="13"/>
  <c r="S194" i="13"/>
  <c r="T194" i="13"/>
  <c r="T210" i="13"/>
  <c r="S210" i="13"/>
  <c r="S226" i="13"/>
  <c r="T226" i="13"/>
  <c r="T242" i="13"/>
  <c r="S242" i="13"/>
  <c r="S258" i="13"/>
  <c r="T258" i="13"/>
  <c r="T274" i="13"/>
  <c r="S274" i="13"/>
  <c r="S290" i="13"/>
  <c r="T290" i="13"/>
  <c r="T306" i="13"/>
  <c r="S306" i="13"/>
  <c r="S322" i="13"/>
  <c r="T322" i="13"/>
  <c r="T338" i="13"/>
  <c r="S338" i="13"/>
  <c r="S354" i="13"/>
  <c r="T354" i="13"/>
  <c r="T370" i="13"/>
  <c r="S370" i="13"/>
  <c r="S386" i="13"/>
  <c r="T386" i="13"/>
  <c r="T402" i="13"/>
  <c r="S402" i="13"/>
  <c r="S418" i="13"/>
  <c r="T418" i="13"/>
  <c r="S434" i="13"/>
  <c r="T434" i="13"/>
  <c r="S450" i="13"/>
  <c r="T450" i="13"/>
  <c r="S466" i="13"/>
  <c r="T466" i="13"/>
  <c r="S482" i="13"/>
  <c r="T482" i="13"/>
  <c r="S498" i="13"/>
  <c r="T498" i="13"/>
  <c r="S514" i="13"/>
  <c r="T514" i="13"/>
  <c r="S530" i="13"/>
  <c r="T530" i="13"/>
  <c r="S546" i="13"/>
  <c r="T546" i="13"/>
  <c r="S562" i="13"/>
  <c r="T562" i="13"/>
  <c r="S578" i="13"/>
  <c r="T578" i="13"/>
  <c r="S594" i="13"/>
  <c r="T594" i="13"/>
  <c r="T300" i="33"/>
  <c r="S300" i="33"/>
  <c r="T364" i="33"/>
  <c r="S364" i="33"/>
  <c r="T428" i="33"/>
  <c r="S428" i="33"/>
  <c r="T492" i="33"/>
  <c r="S492" i="33"/>
  <c r="T556" i="33"/>
  <c r="S556" i="33"/>
  <c r="T16" i="34"/>
  <c r="S16" i="34"/>
  <c r="T48" i="34"/>
  <c r="S48" i="34"/>
  <c r="S80" i="34"/>
  <c r="T80" i="34"/>
  <c r="S112" i="34"/>
  <c r="T112" i="34"/>
  <c r="T144" i="34"/>
  <c r="S144" i="34"/>
  <c r="T167" i="34"/>
  <c r="S167" i="34"/>
  <c r="T183" i="34"/>
  <c r="S183" i="34"/>
  <c r="T199" i="34"/>
  <c r="S199" i="34"/>
  <c r="T215" i="34"/>
  <c r="S215" i="34"/>
  <c r="T231" i="34"/>
  <c r="S231" i="34"/>
  <c r="T247" i="34"/>
  <c r="S247" i="34"/>
  <c r="T263" i="34"/>
  <c r="S263" i="34"/>
  <c r="T279" i="34"/>
  <c r="S279" i="34"/>
  <c r="T295" i="34"/>
  <c r="S295" i="34"/>
  <c r="T311" i="34"/>
  <c r="S311" i="34"/>
  <c r="S327" i="34"/>
  <c r="T327" i="34"/>
  <c r="T343" i="34"/>
  <c r="S343" i="34"/>
  <c r="T359" i="34"/>
  <c r="S359" i="34"/>
  <c r="S375" i="34"/>
  <c r="T375" i="34"/>
  <c r="T391" i="34"/>
  <c r="S391" i="34"/>
  <c r="S407" i="34"/>
  <c r="T407" i="34"/>
  <c r="S423" i="34"/>
  <c r="T423" i="34"/>
  <c r="S439" i="34"/>
  <c r="T439" i="34"/>
  <c r="T455" i="34"/>
  <c r="S455" i="34"/>
  <c r="T471" i="34"/>
  <c r="S471" i="34"/>
  <c r="T487" i="34"/>
  <c r="S487" i="34"/>
  <c r="T503" i="34"/>
  <c r="S503" i="34"/>
  <c r="T519" i="34"/>
  <c r="S519" i="34"/>
  <c r="T535" i="34"/>
  <c r="S535" i="34"/>
  <c r="T551" i="34"/>
  <c r="S551" i="34"/>
  <c r="S567" i="34"/>
  <c r="T567" i="34"/>
  <c r="T583" i="34"/>
  <c r="S583" i="34"/>
  <c r="T599" i="34"/>
  <c r="S599" i="34"/>
  <c r="T17" i="13"/>
  <c r="S17" i="13"/>
  <c r="T33" i="13"/>
  <c r="S33" i="13"/>
  <c r="T49" i="13"/>
  <c r="S49" i="13"/>
  <c r="T65" i="13"/>
  <c r="S65" i="13"/>
  <c r="T81" i="13"/>
  <c r="S81" i="13"/>
  <c r="S97" i="13"/>
  <c r="T97" i="13"/>
  <c r="S113" i="13"/>
  <c r="T113" i="13"/>
  <c r="S129" i="13"/>
  <c r="T129" i="13"/>
  <c r="T145" i="13"/>
  <c r="S145" i="13"/>
  <c r="S161" i="13"/>
  <c r="T161" i="13"/>
  <c r="S177" i="13"/>
  <c r="T177" i="13"/>
  <c r="S193" i="13"/>
  <c r="T193" i="13"/>
  <c r="S209" i="13"/>
  <c r="T209" i="13"/>
  <c r="T225" i="13"/>
  <c r="S225" i="13"/>
  <c r="S241" i="13"/>
  <c r="T241" i="13"/>
  <c r="S257" i="13"/>
  <c r="T257" i="13"/>
  <c r="T273" i="13"/>
  <c r="S273" i="13"/>
  <c r="S289" i="13"/>
  <c r="T289" i="13"/>
  <c r="S305" i="13"/>
  <c r="T305" i="13"/>
  <c r="S321" i="13"/>
  <c r="T321" i="13"/>
  <c r="S337" i="13"/>
  <c r="T337" i="13"/>
  <c r="T353" i="13"/>
  <c r="S353" i="13"/>
  <c r="T369" i="13"/>
  <c r="S369" i="13"/>
  <c r="S385" i="13"/>
  <c r="T385" i="13"/>
  <c r="T401" i="13"/>
  <c r="S401" i="13"/>
  <c r="T417" i="13"/>
  <c r="S417" i="13"/>
  <c r="T433" i="13"/>
  <c r="S433" i="13"/>
  <c r="S449" i="13"/>
  <c r="T449" i="13"/>
  <c r="S465" i="13"/>
  <c r="T465" i="13"/>
  <c r="S481" i="13"/>
  <c r="T481" i="13"/>
  <c r="S497" i="13"/>
  <c r="T497" i="13"/>
  <c r="S513" i="13"/>
  <c r="T513" i="13"/>
  <c r="S529" i="13"/>
  <c r="T529" i="13"/>
  <c r="S545" i="13"/>
  <c r="T545" i="13"/>
  <c r="S561" i="13"/>
  <c r="T561" i="13"/>
  <c r="S577" i="13"/>
  <c r="T577" i="13"/>
  <c r="S593" i="13"/>
  <c r="T593" i="13"/>
  <c r="T296" i="33"/>
  <c r="S296" i="33"/>
  <c r="T360" i="33"/>
  <c r="S360" i="33"/>
  <c r="T424" i="33"/>
  <c r="S424" i="33"/>
  <c r="T488" i="33"/>
  <c r="S488" i="33"/>
  <c r="T552" i="33"/>
  <c r="S552" i="33"/>
  <c r="S9" i="34"/>
  <c r="T9" i="34"/>
  <c r="T38" i="34"/>
  <c r="S38" i="34"/>
  <c r="T70" i="34"/>
  <c r="S70" i="34"/>
  <c r="T102" i="34"/>
  <c r="S102" i="34"/>
  <c r="T134" i="34"/>
  <c r="S134" i="34"/>
  <c r="T162" i="34"/>
  <c r="S162" i="34"/>
  <c r="S178" i="34"/>
  <c r="T178" i="34"/>
  <c r="T194" i="34"/>
  <c r="S194" i="34"/>
  <c r="T210" i="34"/>
  <c r="S210" i="34"/>
  <c r="T226" i="34"/>
  <c r="S226" i="34"/>
  <c r="T242" i="34"/>
  <c r="S242" i="34"/>
  <c r="S258" i="34"/>
  <c r="T258" i="34"/>
  <c r="S274" i="34"/>
  <c r="T274" i="34"/>
  <c r="T290" i="34"/>
  <c r="S290" i="34"/>
  <c r="T306" i="34"/>
  <c r="S306" i="34"/>
  <c r="T322" i="34"/>
  <c r="S322" i="34"/>
  <c r="T338" i="34"/>
  <c r="S338" i="34"/>
  <c r="S354" i="34"/>
  <c r="T354" i="34"/>
  <c r="S370" i="34"/>
  <c r="T370" i="34"/>
  <c r="T386" i="34"/>
  <c r="S386" i="34"/>
  <c r="T402" i="34"/>
  <c r="S402" i="34"/>
  <c r="T418" i="34"/>
  <c r="S418" i="34"/>
  <c r="S434" i="34"/>
  <c r="T434" i="34"/>
  <c r="T450" i="34"/>
  <c r="S450" i="34"/>
  <c r="T466" i="34"/>
  <c r="S466" i="34"/>
  <c r="T482" i="34"/>
  <c r="S482" i="34"/>
  <c r="T498" i="34"/>
  <c r="S498" i="34"/>
  <c r="T514" i="34"/>
  <c r="S514" i="34"/>
  <c r="T530" i="34"/>
  <c r="S530" i="34"/>
  <c r="S546" i="34"/>
  <c r="T546" i="34"/>
  <c r="S562" i="34"/>
  <c r="T562" i="34"/>
  <c r="T578" i="34"/>
  <c r="S578" i="34"/>
  <c r="S594" i="34"/>
  <c r="T594" i="34"/>
  <c r="S16" i="13"/>
  <c r="T16" i="13"/>
  <c r="T32" i="13"/>
  <c r="S32" i="13"/>
  <c r="T48" i="13"/>
  <c r="S48" i="13"/>
  <c r="S64" i="13"/>
  <c r="T64" i="13"/>
  <c r="S80" i="13"/>
  <c r="T80" i="13"/>
  <c r="T96" i="13"/>
  <c r="S96" i="13"/>
  <c r="S112" i="13"/>
  <c r="T112" i="13"/>
  <c r="S128" i="13"/>
  <c r="T128" i="13"/>
  <c r="S144" i="13"/>
  <c r="T144" i="13"/>
  <c r="S160" i="13"/>
  <c r="T160" i="13"/>
  <c r="S176" i="13"/>
  <c r="T176" i="13"/>
  <c r="S192" i="13"/>
  <c r="T192" i="13"/>
  <c r="S208" i="13"/>
  <c r="T208" i="13"/>
  <c r="S224" i="13"/>
  <c r="T224" i="13"/>
  <c r="S240" i="13"/>
  <c r="T240" i="13"/>
  <c r="S256" i="13"/>
  <c r="T256" i="13"/>
  <c r="S272" i="13"/>
  <c r="T272" i="13"/>
  <c r="S288" i="13"/>
  <c r="T288" i="13"/>
  <c r="S304" i="13"/>
  <c r="T304" i="13"/>
  <c r="S320" i="13"/>
  <c r="T320" i="13"/>
  <c r="S336" i="13"/>
  <c r="T336" i="13"/>
  <c r="S352" i="13"/>
  <c r="T352" i="13"/>
  <c r="S368" i="13"/>
  <c r="T368" i="13"/>
  <c r="S384" i="13"/>
  <c r="T384" i="13"/>
  <c r="S400" i="13"/>
  <c r="T400" i="13"/>
  <c r="S416" i="13"/>
  <c r="T416" i="13"/>
  <c r="S432" i="13"/>
  <c r="T432" i="13"/>
  <c r="S448" i="13"/>
  <c r="T448" i="13"/>
  <c r="S464" i="13"/>
  <c r="T464" i="13"/>
  <c r="S480" i="13"/>
  <c r="T480" i="13"/>
  <c r="S496" i="13"/>
  <c r="T496" i="13"/>
  <c r="S512" i="13"/>
  <c r="T512" i="13"/>
  <c r="S528" i="13"/>
  <c r="T528" i="13"/>
  <c r="S544" i="13"/>
  <c r="T544" i="13"/>
  <c r="S560" i="13"/>
  <c r="T560" i="13"/>
  <c r="S576" i="13"/>
  <c r="T576" i="13"/>
  <c r="S592" i="13"/>
  <c r="T592" i="13"/>
  <c r="T276" i="33"/>
  <c r="S276" i="33"/>
  <c r="T340" i="33"/>
  <c r="S340" i="33"/>
  <c r="T404" i="33"/>
  <c r="S404" i="33"/>
  <c r="T468" i="33"/>
  <c r="S468" i="33"/>
  <c r="T532" i="33"/>
  <c r="S532" i="33"/>
  <c r="S596" i="33"/>
  <c r="T596" i="33"/>
  <c r="T28" i="34"/>
  <c r="S28" i="34"/>
  <c r="T60" i="34"/>
  <c r="S60" i="34"/>
  <c r="T92" i="34"/>
  <c r="S92" i="34"/>
  <c r="T124" i="34"/>
  <c r="S124" i="34"/>
  <c r="T156" i="34"/>
  <c r="S156" i="34"/>
  <c r="T177" i="34"/>
  <c r="S177" i="34"/>
  <c r="T193" i="34"/>
  <c r="S193" i="34"/>
  <c r="T209" i="34"/>
  <c r="S209" i="34"/>
  <c r="S225" i="34"/>
  <c r="T225" i="34"/>
  <c r="T241" i="34"/>
  <c r="S241" i="34"/>
  <c r="T257" i="34"/>
  <c r="S257" i="34"/>
  <c r="T273" i="34"/>
  <c r="S273" i="34"/>
  <c r="S289" i="34"/>
  <c r="T289" i="34"/>
  <c r="S305" i="34"/>
  <c r="T305" i="34"/>
  <c r="T321" i="34"/>
  <c r="S321" i="34"/>
  <c r="S337" i="34"/>
  <c r="T337" i="34"/>
  <c r="T353" i="34"/>
  <c r="S353" i="34"/>
  <c r="T369" i="34"/>
  <c r="S369" i="34"/>
  <c r="T385" i="34"/>
  <c r="S385" i="34"/>
  <c r="T401" i="34"/>
  <c r="S401" i="34"/>
  <c r="S417" i="34"/>
  <c r="T417" i="34"/>
  <c r="T433" i="34"/>
  <c r="S433" i="34"/>
  <c r="S449" i="34"/>
  <c r="T449" i="34"/>
  <c r="S465" i="34"/>
  <c r="T465" i="34"/>
  <c r="T481" i="34"/>
  <c r="S481" i="34"/>
  <c r="T497" i="34"/>
  <c r="S497" i="34"/>
  <c r="T513" i="34"/>
  <c r="S513" i="34"/>
  <c r="S529" i="34"/>
  <c r="T529" i="34"/>
  <c r="T545" i="34"/>
  <c r="S545" i="34"/>
  <c r="T561" i="34"/>
  <c r="S561" i="34"/>
  <c r="T577" i="34"/>
  <c r="S577" i="34"/>
  <c r="T593" i="34"/>
  <c r="S593" i="34"/>
  <c r="S15" i="13"/>
  <c r="T15" i="13"/>
  <c r="S31" i="13"/>
  <c r="T31" i="13"/>
  <c r="S47" i="13"/>
  <c r="T47" i="13"/>
  <c r="T63" i="13"/>
  <c r="S63" i="13"/>
  <c r="T79" i="13"/>
  <c r="S79" i="13"/>
  <c r="T95" i="13"/>
  <c r="S95" i="13"/>
  <c r="T111" i="13"/>
  <c r="S111" i="13"/>
  <c r="S127" i="13"/>
  <c r="T127" i="13"/>
  <c r="T143" i="13"/>
  <c r="S143" i="13"/>
  <c r="S159" i="13"/>
  <c r="T159" i="13"/>
  <c r="T175" i="13"/>
  <c r="S175" i="13"/>
  <c r="T191" i="13"/>
  <c r="S191" i="13"/>
  <c r="T207" i="13"/>
  <c r="S207" i="13"/>
  <c r="S223" i="13"/>
  <c r="T223" i="13"/>
  <c r="S239" i="13"/>
  <c r="T239" i="13"/>
  <c r="S255" i="13"/>
  <c r="T255" i="13"/>
  <c r="T271" i="13"/>
  <c r="S271" i="13"/>
  <c r="T287" i="13"/>
  <c r="S287" i="13"/>
  <c r="T303" i="13"/>
  <c r="S303" i="13"/>
  <c r="T319" i="13"/>
  <c r="S319" i="13"/>
  <c r="T335" i="13"/>
  <c r="S335" i="13"/>
  <c r="S351" i="13"/>
  <c r="T351" i="13"/>
  <c r="S367" i="13"/>
  <c r="T367" i="13"/>
  <c r="S383" i="13"/>
  <c r="T383" i="13"/>
  <c r="S399" i="13"/>
  <c r="T399" i="13"/>
  <c r="S415" i="13"/>
  <c r="T415" i="13"/>
  <c r="S431" i="13"/>
  <c r="T431" i="13"/>
  <c r="S447" i="13"/>
  <c r="T447" i="13"/>
  <c r="S463" i="13"/>
  <c r="T463" i="13"/>
  <c r="S479" i="13"/>
  <c r="T479" i="13"/>
  <c r="S495" i="13"/>
  <c r="T495" i="13"/>
  <c r="S511" i="13"/>
  <c r="T511" i="13"/>
  <c r="S527" i="13"/>
  <c r="T527" i="13"/>
  <c r="S543" i="13"/>
  <c r="T543" i="13"/>
  <c r="S559" i="13"/>
  <c r="T559" i="13"/>
  <c r="S575" i="13"/>
  <c r="T575" i="13"/>
  <c r="S591" i="13"/>
  <c r="T591" i="13"/>
  <c r="T155" i="34"/>
  <c r="S155" i="34"/>
  <c r="S139" i="34"/>
  <c r="T139" i="34"/>
  <c r="S123" i="34"/>
  <c r="T123" i="34"/>
  <c r="S107" i="34"/>
  <c r="T107" i="34"/>
  <c r="T91" i="34"/>
  <c r="S91" i="34"/>
  <c r="S75" i="34"/>
  <c r="T75" i="34"/>
  <c r="S59" i="34"/>
  <c r="T59" i="34"/>
  <c r="T43" i="34"/>
  <c r="S43" i="34"/>
  <c r="T27" i="34"/>
  <c r="S27" i="34"/>
  <c r="S11" i="34"/>
  <c r="T11" i="34"/>
  <c r="T595" i="33"/>
  <c r="S595" i="33"/>
  <c r="T579" i="33"/>
  <c r="S579" i="33"/>
  <c r="S563" i="33"/>
  <c r="T563" i="33"/>
  <c r="S547" i="33"/>
  <c r="T547" i="33"/>
  <c r="T531" i="33"/>
  <c r="S531" i="33"/>
  <c r="T515" i="33"/>
  <c r="S515" i="33"/>
  <c r="T499" i="33"/>
  <c r="S499" i="33"/>
  <c r="T483" i="33"/>
  <c r="S483" i="33"/>
  <c r="T467" i="33"/>
  <c r="S467" i="33"/>
  <c r="T451" i="33"/>
  <c r="S451" i="33"/>
  <c r="T435" i="33"/>
  <c r="S435" i="33"/>
  <c r="T419" i="33"/>
  <c r="S419" i="33"/>
  <c r="T403" i="33"/>
  <c r="S403" i="33"/>
  <c r="T387" i="33"/>
  <c r="S387" i="33"/>
  <c r="T371" i="33"/>
  <c r="S371" i="33"/>
  <c r="T355" i="33"/>
  <c r="S355" i="33"/>
  <c r="T339" i="33"/>
  <c r="S339" i="33"/>
  <c r="T323" i="33"/>
  <c r="S323" i="33"/>
  <c r="T307" i="33"/>
  <c r="S307" i="33"/>
  <c r="T291" i="33"/>
  <c r="S291" i="33"/>
  <c r="T275" i="33"/>
  <c r="S275" i="33"/>
  <c r="T259" i="33"/>
  <c r="S259" i="33"/>
  <c r="T243" i="33"/>
  <c r="S243" i="33"/>
  <c r="T227" i="33"/>
  <c r="S227" i="33"/>
  <c r="T211" i="33"/>
  <c r="S211" i="33"/>
  <c r="T195" i="33"/>
  <c r="S195" i="33"/>
  <c r="T179" i="33"/>
  <c r="S179" i="33"/>
  <c r="T163" i="33"/>
  <c r="S163" i="33"/>
  <c r="T147" i="33"/>
  <c r="S147" i="33"/>
  <c r="T131" i="33"/>
  <c r="S131" i="33"/>
  <c r="T115" i="33"/>
  <c r="S115" i="33"/>
  <c r="T99" i="33"/>
  <c r="S99" i="33"/>
  <c r="T83" i="33"/>
  <c r="S83" i="33"/>
  <c r="T67" i="33"/>
  <c r="S67" i="33"/>
  <c r="T51" i="33"/>
  <c r="S51" i="33"/>
  <c r="T35" i="33"/>
  <c r="S35" i="33"/>
  <c r="S16" i="33"/>
  <c r="T16" i="33"/>
  <c r="S552" i="32"/>
  <c r="T552" i="32"/>
  <c r="S488" i="32"/>
  <c r="T488" i="32"/>
  <c r="T424" i="32"/>
  <c r="S424" i="32"/>
  <c r="T360" i="32"/>
  <c r="S360" i="32"/>
  <c r="T272" i="32"/>
  <c r="S272" i="32"/>
  <c r="T144" i="32"/>
  <c r="S144" i="32"/>
  <c r="S16" i="32"/>
  <c r="T16" i="32"/>
  <c r="T260" i="33"/>
  <c r="S260" i="33"/>
  <c r="T244" i="33"/>
  <c r="S244" i="33"/>
  <c r="T228" i="33"/>
  <c r="S228" i="33"/>
  <c r="T212" i="33"/>
  <c r="S212" i="33"/>
  <c r="T196" i="33"/>
  <c r="S196" i="33"/>
  <c r="T180" i="33"/>
  <c r="S180" i="33"/>
  <c r="T164" i="33"/>
  <c r="S164" i="33"/>
  <c r="T148" i="33"/>
  <c r="S148" i="33"/>
  <c r="T132" i="33"/>
  <c r="S132" i="33"/>
  <c r="T116" i="33"/>
  <c r="S116" i="33"/>
  <c r="S100" i="33"/>
  <c r="T100" i="33"/>
  <c r="S84" i="33"/>
  <c r="T84" i="33"/>
  <c r="S68" i="33"/>
  <c r="T68" i="33"/>
  <c r="S52" i="33"/>
  <c r="T52" i="33"/>
  <c r="S36" i="33"/>
  <c r="T36" i="33"/>
  <c r="T21" i="33"/>
  <c r="S21" i="33"/>
  <c r="T588" i="32"/>
  <c r="S588" i="32"/>
  <c r="S524" i="32"/>
  <c r="T524" i="32"/>
  <c r="S460" i="32"/>
  <c r="T460" i="32"/>
  <c r="S396" i="32"/>
  <c r="T396" i="32"/>
  <c r="T332" i="32"/>
  <c r="S332" i="32"/>
  <c r="T216" i="32"/>
  <c r="S216" i="32"/>
  <c r="T88" i="32"/>
  <c r="S88" i="32"/>
  <c r="T157" i="34"/>
  <c r="S157" i="34"/>
  <c r="T141" i="34"/>
  <c r="S141" i="34"/>
  <c r="T125" i="34"/>
  <c r="S125" i="34"/>
  <c r="T109" i="34"/>
  <c r="S109" i="34"/>
  <c r="T93" i="34"/>
  <c r="S93" i="34"/>
  <c r="S77" i="34"/>
  <c r="T77" i="34"/>
  <c r="T61" i="34"/>
  <c r="S61" i="34"/>
  <c r="S45" i="34"/>
  <c r="T45" i="34"/>
  <c r="S29" i="34"/>
  <c r="T29" i="34"/>
  <c r="T13" i="34"/>
  <c r="S13" i="34"/>
  <c r="T597" i="33"/>
  <c r="S597" i="33"/>
  <c r="S581" i="33"/>
  <c r="T581" i="33"/>
  <c r="T565" i="33"/>
  <c r="S565" i="33"/>
  <c r="T549" i="33"/>
  <c r="S549" i="33"/>
  <c r="T533" i="33"/>
  <c r="S533" i="33"/>
  <c r="T517" i="33"/>
  <c r="S517" i="33"/>
  <c r="S501" i="33"/>
  <c r="T501" i="33"/>
  <c r="T485" i="33"/>
  <c r="S485" i="33"/>
  <c r="S469" i="33"/>
  <c r="T469" i="33"/>
  <c r="T453" i="33"/>
  <c r="S453" i="33"/>
  <c r="T437" i="33"/>
  <c r="S437" i="33"/>
  <c r="T421" i="33"/>
  <c r="S421" i="33"/>
  <c r="T405" i="33"/>
  <c r="S405" i="33"/>
  <c r="T389" i="33"/>
  <c r="S389" i="33"/>
  <c r="T373" i="33"/>
  <c r="S373" i="33"/>
  <c r="T357" i="33"/>
  <c r="S357" i="33"/>
  <c r="T341" i="33"/>
  <c r="S341" i="33"/>
  <c r="T325" i="33"/>
  <c r="S325" i="33"/>
  <c r="T309" i="33"/>
  <c r="S309" i="33"/>
  <c r="T293" i="33"/>
  <c r="S293" i="33"/>
  <c r="T277" i="33"/>
  <c r="S277" i="33"/>
  <c r="T261" i="33"/>
  <c r="S261" i="33"/>
  <c r="T245" i="33"/>
  <c r="S245" i="33"/>
  <c r="T229" i="33"/>
  <c r="S229" i="33"/>
  <c r="S213" i="33"/>
  <c r="T213" i="33"/>
  <c r="T197" i="33"/>
  <c r="S197" i="33"/>
  <c r="T181" i="33"/>
  <c r="S181" i="33"/>
  <c r="T165" i="33"/>
  <c r="S165" i="33"/>
  <c r="T149" i="33"/>
  <c r="S149" i="33"/>
  <c r="T133" i="33"/>
  <c r="S133" i="33"/>
  <c r="T117" i="33"/>
  <c r="S117" i="33"/>
  <c r="T101" i="33"/>
  <c r="S101" i="33"/>
  <c r="T85" i="33"/>
  <c r="S85" i="33"/>
  <c r="T69" i="33"/>
  <c r="S69" i="33"/>
  <c r="T53" i="33"/>
  <c r="S53" i="33"/>
  <c r="T37" i="33"/>
  <c r="S37" i="33"/>
  <c r="S20" i="33"/>
  <c r="T20" i="33"/>
  <c r="T560" i="32"/>
  <c r="S560" i="32"/>
  <c r="T496" i="32"/>
  <c r="S496" i="32"/>
  <c r="T432" i="32"/>
  <c r="S432" i="32"/>
  <c r="T368" i="32"/>
  <c r="S368" i="32"/>
  <c r="S288" i="32"/>
  <c r="T288" i="32"/>
  <c r="S160" i="32"/>
  <c r="T160" i="32"/>
  <c r="S32" i="32"/>
  <c r="T32" i="32"/>
  <c r="T590" i="33"/>
  <c r="S590" i="33"/>
  <c r="S574" i="33"/>
  <c r="T574" i="33"/>
  <c r="T558" i="33"/>
  <c r="S558" i="33"/>
  <c r="T542" i="33"/>
  <c r="S542" i="33"/>
  <c r="T526" i="33"/>
  <c r="S526" i="33"/>
  <c r="T510" i="33"/>
  <c r="S510" i="33"/>
  <c r="T494" i="33"/>
  <c r="S494" i="33"/>
  <c r="T478" i="33"/>
  <c r="S478" i="33"/>
  <c r="T462" i="33"/>
  <c r="S462" i="33"/>
  <c r="T446" i="33"/>
  <c r="S446" i="33"/>
  <c r="T430" i="33"/>
  <c r="S430" i="33"/>
  <c r="T414" i="33"/>
  <c r="S414" i="33"/>
  <c r="T398" i="33"/>
  <c r="S398" i="33"/>
  <c r="T382" i="33"/>
  <c r="S382" i="33"/>
  <c r="T366" i="33"/>
  <c r="S366" i="33"/>
  <c r="T350" i="33"/>
  <c r="S350" i="33"/>
  <c r="T334" i="33"/>
  <c r="S334" i="33"/>
  <c r="T318" i="33"/>
  <c r="S318" i="33"/>
  <c r="T302" i="33"/>
  <c r="S302" i="33"/>
  <c r="T286" i="33"/>
  <c r="S286" i="33"/>
  <c r="T270" i="33"/>
  <c r="S270" i="33"/>
  <c r="T254" i="33"/>
  <c r="S254" i="33"/>
  <c r="T238" i="33"/>
  <c r="S238" i="33"/>
  <c r="T222" i="33"/>
  <c r="S222" i="33"/>
  <c r="T206" i="33"/>
  <c r="S206" i="33"/>
  <c r="T190" i="33"/>
  <c r="S190" i="33"/>
  <c r="T174" i="33"/>
  <c r="S174" i="33"/>
  <c r="T158" i="33"/>
  <c r="S158" i="33"/>
  <c r="T142" i="33"/>
  <c r="S142" i="33"/>
  <c r="T126" i="33"/>
  <c r="S126" i="33"/>
  <c r="T110" i="33"/>
  <c r="S110" i="33"/>
  <c r="T94" i="33"/>
  <c r="S94" i="33"/>
  <c r="T78" i="33"/>
  <c r="S78" i="33"/>
  <c r="T62" i="33"/>
  <c r="S62" i="33"/>
  <c r="T46" i="33"/>
  <c r="S46" i="33"/>
  <c r="T30" i="33"/>
  <c r="S30" i="33"/>
  <c r="T596" i="32"/>
  <c r="S596" i="32"/>
  <c r="S532" i="32"/>
  <c r="T532" i="32"/>
  <c r="T468" i="32"/>
  <c r="S468" i="32"/>
  <c r="S404" i="32"/>
  <c r="T404" i="32"/>
  <c r="S340" i="32"/>
  <c r="T340" i="32"/>
  <c r="T232" i="32"/>
  <c r="S232" i="32"/>
  <c r="T104" i="32"/>
  <c r="S104" i="32"/>
  <c r="T584" i="31"/>
  <c r="S584" i="31"/>
  <c r="S552" i="31"/>
  <c r="T552" i="31"/>
  <c r="S520" i="31"/>
  <c r="T520" i="31"/>
  <c r="S488" i="31"/>
  <c r="T488" i="31"/>
  <c r="S456" i="31"/>
  <c r="T456" i="31"/>
  <c r="S424" i="31"/>
  <c r="T424" i="31"/>
  <c r="S392" i="31"/>
  <c r="T392" i="31"/>
  <c r="S360" i="31"/>
  <c r="T360" i="31"/>
  <c r="S328" i="31"/>
  <c r="T328" i="31"/>
  <c r="S296" i="31"/>
  <c r="T296" i="31"/>
  <c r="T264" i="31"/>
  <c r="S264" i="31"/>
  <c r="T232" i="31"/>
  <c r="S232" i="31"/>
  <c r="T168" i="31"/>
  <c r="S168" i="31"/>
  <c r="T104" i="31"/>
  <c r="S104" i="31"/>
  <c r="S40" i="31"/>
  <c r="T40" i="31"/>
  <c r="T560" i="30"/>
  <c r="S560" i="30"/>
  <c r="T496" i="30"/>
  <c r="S496" i="30"/>
  <c r="S432" i="30"/>
  <c r="T432" i="30"/>
  <c r="S368" i="30"/>
  <c r="T368" i="30"/>
  <c r="S304" i="30"/>
  <c r="T304" i="30"/>
  <c r="T240" i="30"/>
  <c r="S240" i="30"/>
  <c r="T176" i="30"/>
  <c r="S176" i="30"/>
  <c r="T112" i="30"/>
  <c r="S112" i="30"/>
  <c r="S48" i="30"/>
  <c r="T48" i="30"/>
  <c r="T584" i="29"/>
  <c r="S584" i="29"/>
  <c r="S520" i="29"/>
  <c r="T520" i="29"/>
  <c r="S414" i="29"/>
  <c r="T414" i="29"/>
  <c r="S106" i="29"/>
  <c r="T106" i="29"/>
  <c r="S597" i="32"/>
  <c r="T597" i="32"/>
  <c r="S581" i="32"/>
  <c r="T581" i="32"/>
  <c r="S565" i="32"/>
  <c r="T565" i="32"/>
  <c r="T549" i="32"/>
  <c r="S549" i="32"/>
  <c r="S533" i="32"/>
  <c r="T533" i="32"/>
  <c r="S517" i="32"/>
  <c r="T517" i="32"/>
  <c r="S501" i="32"/>
  <c r="T501" i="32"/>
  <c r="S485" i="32"/>
  <c r="T485" i="32"/>
  <c r="T469" i="32"/>
  <c r="S469" i="32"/>
  <c r="S453" i="32"/>
  <c r="T453" i="32"/>
  <c r="T437" i="32"/>
  <c r="S437" i="32"/>
  <c r="S421" i="32"/>
  <c r="T421" i="32"/>
  <c r="S405" i="32"/>
  <c r="T405" i="32"/>
  <c r="T389" i="32"/>
  <c r="S389" i="32"/>
  <c r="T373" i="32"/>
  <c r="S373" i="32"/>
  <c r="S357" i="32"/>
  <c r="T357" i="32"/>
  <c r="T341" i="32"/>
  <c r="S341" i="32"/>
  <c r="T325" i="32"/>
  <c r="S325" i="32"/>
  <c r="T301" i="32"/>
  <c r="S301" i="32"/>
  <c r="T269" i="32"/>
  <c r="S269" i="32"/>
  <c r="T237" i="32"/>
  <c r="S237" i="32"/>
  <c r="T205" i="32"/>
  <c r="S205" i="32"/>
  <c r="S173" i="32"/>
  <c r="T173" i="32"/>
  <c r="S141" i="32"/>
  <c r="T141" i="32"/>
  <c r="S109" i="32"/>
  <c r="T109" i="32"/>
  <c r="T77" i="32"/>
  <c r="S77" i="32"/>
  <c r="T45" i="32"/>
  <c r="S45" i="32"/>
  <c r="T13" i="32"/>
  <c r="S13" i="32"/>
  <c r="S589" i="31"/>
  <c r="T589" i="31"/>
  <c r="S557" i="31"/>
  <c r="T557" i="31"/>
  <c r="T525" i="31"/>
  <c r="S525" i="31"/>
  <c r="T493" i="31"/>
  <c r="S493" i="31"/>
  <c r="T461" i="31"/>
  <c r="S461" i="31"/>
  <c r="T429" i="31"/>
  <c r="S429" i="31"/>
  <c r="T397" i="31"/>
  <c r="S397" i="31"/>
  <c r="T365" i="31"/>
  <c r="S365" i="31"/>
  <c r="T333" i="31"/>
  <c r="S333" i="31"/>
  <c r="T301" i="31"/>
  <c r="S301" i="31"/>
  <c r="S269" i="31"/>
  <c r="T269" i="31"/>
  <c r="T236" i="31"/>
  <c r="S236" i="31"/>
  <c r="T172" i="31"/>
  <c r="S172" i="31"/>
  <c r="T108" i="31"/>
  <c r="S108" i="31"/>
  <c r="T44" i="31"/>
  <c r="S44" i="31"/>
  <c r="T580" i="30"/>
  <c r="S580" i="30"/>
  <c r="T516" i="30"/>
  <c r="S516" i="30"/>
  <c r="T452" i="30"/>
  <c r="S452" i="30"/>
  <c r="S388" i="30"/>
  <c r="T388" i="30"/>
  <c r="S324" i="30"/>
  <c r="T324" i="30"/>
  <c r="T260" i="30"/>
  <c r="S260" i="30"/>
  <c r="T196" i="30"/>
  <c r="S196" i="30"/>
  <c r="T132" i="30"/>
  <c r="S132" i="30"/>
  <c r="S68" i="30"/>
  <c r="T68" i="30"/>
  <c r="T556" i="29"/>
  <c r="S556" i="29"/>
  <c r="S486" i="29"/>
  <c r="T486" i="29"/>
  <c r="S266" i="29"/>
  <c r="T266" i="29"/>
  <c r="S10" i="33"/>
  <c r="T10" i="33"/>
  <c r="S598" i="32"/>
  <c r="T598" i="32"/>
  <c r="T582" i="32"/>
  <c r="S582" i="32"/>
  <c r="S566" i="32"/>
  <c r="T566" i="32"/>
  <c r="T550" i="32"/>
  <c r="S550" i="32"/>
  <c r="T534" i="32"/>
  <c r="S534" i="32"/>
  <c r="S518" i="32"/>
  <c r="T518" i="32"/>
  <c r="T502" i="32"/>
  <c r="S502" i="32"/>
  <c r="T486" i="32"/>
  <c r="S486" i="32"/>
  <c r="S470" i="32"/>
  <c r="T470" i="32"/>
  <c r="S454" i="32"/>
  <c r="T454" i="32"/>
  <c r="T438" i="32"/>
  <c r="S438" i="32"/>
  <c r="S422" i="32"/>
  <c r="T422" i="32"/>
  <c r="T406" i="32"/>
  <c r="S406" i="32"/>
  <c r="T390" i="32"/>
  <c r="S390" i="32"/>
  <c r="T374" i="32"/>
  <c r="S374" i="32"/>
  <c r="S358" i="32"/>
  <c r="T358" i="32"/>
  <c r="T342" i="32"/>
  <c r="S342" i="32"/>
  <c r="T326" i="32"/>
  <c r="S326" i="32"/>
  <c r="S300" i="32"/>
  <c r="T300" i="32"/>
  <c r="S268" i="32"/>
  <c r="T268" i="32"/>
  <c r="T236" i="32"/>
  <c r="S236" i="32"/>
  <c r="T204" i="32"/>
  <c r="S204" i="32"/>
  <c r="T172" i="32"/>
  <c r="S172" i="32"/>
  <c r="T140" i="32"/>
  <c r="S140" i="32"/>
  <c r="T108" i="32"/>
  <c r="S108" i="32"/>
  <c r="T76" i="32"/>
  <c r="S76" i="32"/>
  <c r="S44" i="32"/>
  <c r="T44" i="32"/>
  <c r="T12" i="32"/>
  <c r="S12" i="32"/>
  <c r="S588" i="31"/>
  <c r="T588" i="31"/>
  <c r="T556" i="31"/>
  <c r="S556" i="31"/>
  <c r="S524" i="31"/>
  <c r="T524" i="31"/>
  <c r="S492" i="31"/>
  <c r="T492" i="31"/>
  <c r="S460" i="31"/>
  <c r="T460" i="31"/>
  <c r="S428" i="31"/>
  <c r="T428" i="31"/>
  <c r="S396" i="31"/>
  <c r="T396" i="31"/>
  <c r="S364" i="31"/>
  <c r="T364" i="31"/>
  <c r="S332" i="31"/>
  <c r="T332" i="31"/>
  <c r="S300" i="31"/>
  <c r="T300" i="31"/>
  <c r="T268" i="31"/>
  <c r="S268" i="31"/>
  <c r="T224" i="31"/>
  <c r="S224" i="31"/>
  <c r="S160" i="31"/>
  <c r="T160" i="31"/>
  <c r="S96" i="31"/>
  <c r="T96" i="31"/>
  <c r="S32" i="31"/>
  <c r="T32" i="31"/>
  <c r="T568" i="30"/>
  <c r="S568" i="30"/>
  <c r="T504" i="30"/>
  <c r="S504" i="30"/>
  <c r="S440" i="30"/>
  <c r="T440" i="30"/>
  <c r="S376" i="30"/>
  <c r="T376" i="30"/>
  <c r="S312" i="30"/>
  <c r="T312" i="30"/>
  <c r="T248" i="30"/>
  <c r="S248" i="30"/>
  <c r="T184" i="30"/>
  <c r="S184" i="30"/>
  <c r="T120" i="30"/>
  <c r="S120" i="30"/>
  <c r="S576" i="29"/>
  <c r="T576" i="29"/>
  <c r="S494" i="29"/>
  <c r="T494" i="29"/>
  <c r="S298" i="29"/>
  <c r="T298" i="29"/>
  <c r="S11" i="33"/>
  <c r="T11" i="33"/>
  <c r="T595" i="32"/>
  <c r="S595" i="32"/>
  <c r="S579" i="32"/>
  <c r="T579" i="32"/>
  <c r="T563" i="32"/>
  <c r="S563" i="32"/>
  <c r="S547" i="32"/>
  <c r="T547" i="32"/>
  <c r="S531" i="32"/>
  <c r="T531" i="32"/>
  <c r="T515" i="32"/>
  <c r="S515" i="32"/>
  <c r="S499" i="32"/>
  <c r="T499" i="32"/>
  <c r="S483" i="32"/>
  <c r="T483" i="32"/>
  <c r="T467" i="32"/>
  <c r="S467" i="32"/>
  <c r="T451" i="32"/>
  <c r="S451" i="32"/>
  <c r="T435" i="32"/>
  <c r="S435" i="32"/>
  <c r="T419" i="32"/>
  <c r="S419" i="32"/>
  <c r="S403" i="32"/>
  <c r="T403" i="32"/>
  <c r="S387" i="32"/>
  <c r="T387" i="32"/>
  <c r="T371" i="32"/>
  <c r="S371" i="32"/>
  <c r="T355" i="32"/>
  <c r="S355" i="32"/>
  <c r="S339" i="32"/>
  <c r="T339" i="32"/>
  <c r="T323" i="32"/>
  <c r="S323" i="32"/>
  <c r="S289" i="32"/>
  <c r="T289" i="32"/>
  <c r="T257" i="32"/>
  <c r="S257" i="32"/>
  <c r="T225" i="32"/>
  <c r="S225" i="32"/>
  <c r="S193" i="32"/>
  <c r="T193" i="32"/>
  <c r="T161" i="32"/>
  <c r="S161" i="32"/>
  <c r="T129" i="32"/>
  <c r="S129" i="32"/>
  <c r="T97" i="32"/>
  <c r="S97" i="32"/>
  <c r="S65" i="32"/>
  <c r="T65" i="32"/>
  <c r="T33" i="32"/>
  <c r="S33" i="32"/>
  <c r="S593" i="31"/>
  <c r="T593" i="31"/>
  <c r="T561" i="31"/>
  <c r="S561" i="31"/>
  <c r="S529" i="31"/>
  <c r="T529" i="31"/>
  <c r="S497" i="31"/>
  <c r="T497" i="31"/>
  <c r="S465" i="31"/>
  <c r="T465" i="31"/>
  <c r="T433" i="31"/>
  <c r="S433" i="31"/>
  <c r="T401" i="31"/>
  <c r="S401" i="31"/>
  <c r="T369" i="31"/>
  <c r="S369" i="31"/>
  <c r="T337" i="31"/>
  <c r="S337" i="31"/>
  <c r="T305" i="31"/>
  <c r="S305" i="31"/>
  <c r="S273" i="31"/>
  <c r="T273" i="31"/>
  <c r="S241" i="31"/>
  <c r="T241" i="31"/>
  <c r="T180" i="31"/>
  <c r="S180" i="31"/>
  <c r="S116" i="31"/>
  <c r="T116" i="31"/>
  <c r="S52" i="31"/>
  <c r="T52" i="31"/>
  <c r="T604" i="30"/>
  <c r="S604" i="30"/>
  <c r="T540" i="30"/>
  <c r="S540" i="30"/>
  <c r="T476" i="30"/>
  <c r="S476" i="30"/>
  <c r="S412" i="30"/>
  <c r="T412" i="30"/>
  <c r="S348" i="30"/>
  <c r="T348" i="30"/>
  <c r="S284" i="30"/>
  <c r="T284" i="30"/>
  <c r="T220" i="30"/>
  <c r="S220" i="30"/>
  <c r="T156" i="30"/>
  <c r="S156" i="30"/>
  <c r="T92" i="30"/>
  <c r="S92" i="30"/>
  <c r="S564" i="29"/>
  <c r="T564" i="29"/>
  <c r="S470" i="29"/>
  <c r="T470" i="29"/>
  <c r="S202" i="29"/>
  <c r="T202" i="29"/>
  <c r="T225" i="31"/>
  <c r="S225" i="31"/>
  <c r="T209" i="31"/>
  <c r="S209" i="31"/>
  <c r="S193" i="31"/>
  <c r="T193" i="31"/>
  <c r="T177" i="31"/>
  <c r="S177" i="31"/>
  <c r="T161" i="31"/>
  <c r="S161" i="31"/>
  <c r="S145" i="31"/>
  <c r="T145" i="31"/>
  <c r="S129" i="31"/>
  <c r="T129" i="31"/>
  <c r="T113" i="31"/>
  <c r="S113" i="31"/>
  <c r="T97" i="31"/>
  <c r="S97" i="31"/>
  <c r="T81" i="31"/>
  <c r="S81" i="31"/>
  <c r="S65" i="31"/>
  <c r="T65" i="31"/>
  <c r="S49" i="31"/>
  <c r="T49" i="31"/>
  <c r="S33" i="31"/>
  <c r="T33" i="31"/>
  <c r="S17" i="31"/>
  <c r="T17" i="31"/>
  <c r="T601" i="30"/>
  <c r="S601" i="30"/>
  <c r="T585" i="30"/>
  <c r="S585" i="30"/>
  <c r="T569" i="30"/>
  <c r="S569" i="30"/>
  <c r="T553" i="30"/>
  <c r="S553" i="30"/>
  <c r="T537" i="30"/>
  <c r="S537" i="30"/>
  <c r="T521" i="30"/>
  <c r="S521" i="30"/>
  <c r="T505" i="30"/>
  <c r="S505" i="30"/>
  <c r="T489" i="30"/>
  <c r="S489" i="30"/>
  <c r="T473" i="30"/>
  <c r="S473" i="30"/>
  <c r="S457" i="30"/>
  <c r="T457" i="30"/>
  <c r="T441" i="30"/>
  <c r="S441" i="30"/>
  <c r="T425" i="30"/>
  <c r="S425" i="30"/>
  <c r="T409" i="30"/>
  <c r="S409" i="30"/>
  <c r="T393" i="30"/>
  <c r="S393" i="30"/>
  <c r="T377" i="30"/>
  <c r="S377" i="30"/>
  <c r="T361" i="30"/>
  <c r="S361" i="30"/>
  <c r="T345" i="30"/>
  <c r="S345" i="30"/>
  <c r="T329" i="30"/>
  <c r="S329" i="30"/>
  <c r="T313" i="30"/>
  <c r="S313" i="30"/>
  <c r="T297" i="30"/>
  <c r="S297" i="30"/>
  <c r="T281" i="30"/>
  <c r="S281" i="30"/>
  <c r="T265" i="30"/>
  <c r="S265" i="30"/>
  <c r="S249" i="30"/>
  <c r="T249" i="30"/>
  <c r="T233" i="30"/>
  <c r="S233" i="30"/>
  <c r="T217" i="30"/>
  <c r="S217" i="30"/>
  <c r="T201" i="30"/>
  <c r="S201" i="30"/>
  <c r="T185" i="30"/>
  <c r="S185" i="30"/>
  <c r="T169" i="30"/>
  <c r="S169" i="30"/>
  <c r="T153" i="30"/>
  <c r="S153" i="30"/>
  <c r="T137" i="30"/>
  <c r="S137" i="30"/>
  <c r="S121" i="30"/>
  <c r="T121" i="30"/>
  <c r="T105" i="30"/>
  <c r="S105" i="30"/>
  <c r="S89" i="30"/>
  <c r="T89" i="30"/>
  <c r="S73" i="30"/>
  <c r="T73" i="30"/>
  <c r="S57" i="30"/>
  <c r="T57" i="30"/>
  <c r="S41" i="30"/>
  <c r="T41" i="30"/>
  <c r="T593" i="29"/>
  <c r="S593" i="29"/>
  <c r="S577" i="29"/>
  <c r="T577" i="29"/>
  <c r="S561" i="29"/>
  <c r="T561" i="29"/>
  <c r="S545" i="29"/>
  <c r="T545" i="29"/>
  <c r="S529" i="29"/>
  <c r="T529" i="29"/>
  <c r="S504" i="29"/>
  <c r="T504" i="29"/>
  <c r="S472" i="29"/>
  <c r="T472" i="29"/>
  <c r="S440" i="29"/>
  <c r="T440" i="29"/>
  <c r="S408" i="29"/>
  <c r="T408" i="29"/>
  <c r="S376" i="29"/>
  <c r="T376" i="29"/>
  <c r="S274" i="29"/>
  <c r="T274" i="29"/>
  <c r="S146" i="29"/>
  <c r="T146" i="29"/>
  <c r="T310" i="32"/>
  <c r="S310" i="32"/>
  <c r="S294" i="32"/>
  <c r="T294" i="32"/>
  <c r="T278" i="32"/>
  <c r="S278" i="32"/>
  <c r="T262" i="32"/>
  <c r="S262" i="32"/>
  <c r="T246" i="32"/>
  <c r="S246" i="32"/>
  <c r="T230" i="32"/>
  <c r="S230" i="32"/>
  <c r="T214" i="32"/>
  <c r="S214" i="32"/>
  <c r="T198" i="32"/>
  <c r="S198" i="32"/>
  <c r="T182" i="32"/>
  <c r="S182" i="32"/>
  <c r="S166" i="32"/>
  <c r="T166" i="32"/>
  <c r="S150" i="32"/>
  <c r="T150" i="32"/>
  <c r="S134" i="32"/>
  <c r="T134" i="32"/>
  <c r="T118" i="32"/>
  <c r="S118" i="32"/>
  <c r="S102" i="32"/>
  <c r="T102" i="32"/>
  <c r="T86" i="32"/>
  <c r="S86" i="32"/>
  <c r="S70" i="32"/>
  <c r="T70" i="32"/>
  <c r="S54" i="32"/>
  <c r="T54" i="32"/>
  <c r="T38" i="32"/>
  <c r="S38" i="32"/>
  <c r="S22" i="32"/>
  <c r="T22" i="32"/>
  <c r="S9" i="32"/>
  <c r="T9" i="32"/>
  <c r="T594" i="31"/>
  <c r="S594" i="31"/>
  <c r="S578" i="31"/>
  <c r="T578" i="31"/>
  <c r="S562" i="31"/>
  <c r="T562" i="31"/>
  <c r="S546" i="31"/>
  <c r="T546" i="31"/>
  <c r="S530" i="31"/>
  <c r="T530" i="31"/>
  <c r="S514" i="31"/>
  <c r="T514" i="31"/>
  <c r="S498" i="31"/>
  <c r="T498" i="31"/>
  <c r="S482" i="31"/>
  <c r="T482" i="31"/>
  <c r="S466" i="31"/>
  <c r="T466" i="31"/>
  <c r="S450" i="31"/>
  <c r="T450" i="31"/>
  <c r="S434" i="31"/>
  <c r="T434" i="31"/>
  <c r="S418" i="31"/>
  <c r="T418" i="31"/>
  <c r="S402" i="31"/>
  <c r="T402" i="31"/>
  <c r="S386" i="31"/>
  <c r="T386" i="31"/>
  <c r="S370" i="31"/>
  <c r="T370" i="31"/>
  <c r="S354" i="31"/>
  <c r="T354" i="31"/>
  <c r="S338" i="31"/>
  <c r="T338" i="31"/>
  <c r="S322" i="31"/>
  <c r="T322" i="31"/>
  <c r="S306" i="31"/>
  <c r="T306" i="31"/>
  <c r="S290" i="31"/>
  <c r="T290" i="31"/>
  <c r="T274" i="31"/>
  <c r="S274" i="31"/>
  <c r="T258" i="31"/>
  <c r="S258" i="31"/>
  <c r="T242" i="31"/>
  <c r="S242" i="31"/>
  <c r="T226" i="31"/>
  <c r="S226" i="31"/>
  <c r="T210" i="31"/>
  <c r="S210" i="31"/>
  <c r="T194" i="31"/>
  <c r="S194" i="31"/>
  <c r="T178" i="31"/>
  <c r="S178" i="31"/>
  <c r="T162" i="31"/>
  <c r="S162" i="31"/>
  <c r="T146" i="31"/>
  <c r="S146" i="31"/>
  <c r="S130" i="31"/>
  <c r="T130" i="31"/>
  <c r="T114" i="31"/>
  <c r="S114" i="31"/>
  <c r="T98" i="31"/>
  <c r="S98" i="31"/>
  <c r="T82" i="31"/>
  <c r="S82" i="31"/>
  <c r="S66" i="31"/>
  <c r="T66" i="31"/>
  <c r="T50" i="31"/>
  <c r="S50" i="31"/>
  <c r="T34" i="31"/>
  <c r="S34" i="31"/>
  <c r="S18" i="31"/>
  <c r="T18" i="31"/>
  <c r="S8" i="31"/>
  <c r="T8" i="31"/>
  <c r="T590" i="30"/>
  <c r="S590" i="30"/>
  <c r="T574" i="30"/>
  <c r="S574" i="30"/>
  <c r="T558" i="30"/>
  <c r="S558" i="30"/>
  <c r="T542" i="30"/>
  <c r="S542" i="30"/>
  <c r="T526" i="30"/>
  <c r="S526" i="30"/>
  <c r="T510" i="30"/>
  <c r="S510" i="30"/>
  <c r="T494" i="30"/>
  <c r="S494" i="30"/>
  <c r="T478" i="30"/>
  <c r="S478" i="30"/>
  <c r="T462" i="30"/>
  <c r="S462" i="30"/>
  <c r="S446" i="30"/>
  <c r="T446" i="30"/>
  <c r="S430" i="30"/>
  <c r="T430" i="30"/>
  <c r="S414" i="30"/>
  <c r="T414" i="30"/>
  <c r="S398" i="30"/>
  <c r="T398" i="30"/>
  <c r="S382" i="30"/>
  <c r="T382" i="30"/>
  <c r="S366" i="30"/>
  <c r="T366" i="30"/>
  <c r="S350" i="30"/>
  <c r="T350" i="30"/>
  <c r="S334" i="30"/>
  <c r="T334" i="30"/>
  <c r="S318" i="30"/>
  <c r="T318" i="30"/>
  <c r="S302" i="30"/>
  <c r="T302" i="30"/>
  <c r="T286" i="30"/>
  <c r="S286" i="30"/>
  <c r="T270" i="30"/>
  <c r="S270" i="30"/>
  <c r="T254" i="30"/>
  <c r="S254" i="30"/>
  <c r="T238" i="30"/>
  <c r="S238" i="30"/>
  <c r="T222" i="30"/>
  <c r="S222" i="30"/>
  <c r="T206" i="30"/>
  <c r="S206" i="30"/>
  <c r="T190" i="30"/>
  <c r="S190" i="30"/>
  <c r="T174" i="30"/>
  <c r="S174" i="30"/>
  <c r="T158" i="30"/>
  <c r="S158" i="30"/>
  <c r="T142" i="30"/>
  <c r="S142" i="30"/>
  <c r="T126" i="30"/>
  <c r="S126" i="30"/>
  <c r="S110" i="30"/>
  <c r="T110" i="30"/>
  <c r="T94" i="30"/>
  <c r="S94" i="30"/>
  <c r="T78" i="30"/>
  <c r="S78" i="30"/>
  <c r="S62" i="30"/>
  <c r="T62" i="30"/>
  <c r="S46" i="30"/>
  <c r="T46" i="30"/>
  <c r="S14" i="30"/>
  <c r="T14" i="30"/>
  <c r="T602" i="29"/>
  <c r="S602" i="29"/>
  <c r="T586" i="29"/>
  <c r="S586" i="29"/>
  <c r="S570" i="29"/>
  <c r="T570" i="29"/>
  <c r="S554" i="29"/>
  <c r="T554" i="29"/>
  <c r="S538" i="29"/>
  <c r="T538" i="29"/>
  <c r="S522" i="29"/>
  <c r="T522" i="29"/>
  <c r="S490" i="29"/>
  <c r="T490" i="29"/>
  <c r="S458" i="29"/>
  <c r="T458" i="29"/>
  <c r="S426" i="29"/>
  <c r="T426" i="29"/>
  <c r="S394" i="29"/>
  <c r="T394" i="29"/>
  <c r="S314" i="29"/>
  <c r="T314" i="29"/>
  <c r="S186" i="29"/>
  <c r="T186" i="29"/>
  <c r="S315" i="32"/>
  <c r="T315" i="32"/>
  <c r="T299" i="32"/>
  <c r="S299" i="32"/>
  <c r="T283" i="32"/>
  <c r="S283" i="32"/>
  <c r="S267" i="32"/>
  <c r="T267" i="32"/>
  <c r="T251" i="32"/>
  <c r="S251" i="32"/>
  <c r="T235" i="32"/>
  <c r="S235" i="32"/>
  <c r="S219" i="32"/>
  <c r="T219" i="32"/>
  <c r="T203" i="32"/>
  <c r="S203" i="32"/>
  <c r="S187" i="32"/>
  <c r="T187" i="32"/>
  <c r="T171" i="32"/>
  <c r="S171" i="32"/>
  <c r="T155" i="32"/>
  <c r="S155" i="32"/>
  <c r="S139" i="32"/>
  <c r="T139" i="32"/>
  <c r="T123" i="32"/>
  <c r="S123" i="32"/>
  <c r="T107" i="32"/>
  <c r="S107" i="32"/>
  <c r="S91" i="32"/>
  <c r="T91" i="32"/>
  <c r="S75" i="32"/>
  <c r="T75" i="32"/>
  <c r="S59" i="32"/>
  <c r="T59" i="32"/>
  <c r="S43" i="32"/>
  <c r="T43" i="32"/>
  <c r="T27" i="32"/>
  <c r="S27" i="32"/>
  <c r="S11" i="32"/>
  <c r="T11" i="32"/>
  <c r="S595" i="31"/>
  <c r="T595" i="31"/>
  <c r="S579" i="31"/>
  <c r="T579" i="31"/>
  <c r="S563" i="31"/>
  <c r="T563" i="31"/>
  <c r="S547" i="31"/>
  <c r="T547" i="31"/>
  <c r="T531" i="31"/>
  <c r="S531" i="31"/>
  <c r="T515" i="31"/>
  <c r="S515" i="31"/>
  <c r="T499" i="31"/>
  <c r="S499" i="31"/>
  <c r="T483" i="31"/>
  <c r="S483" i="31"/>
  <c r="T467" i="31"/>
  <c r="S467" i="31"/>
  <c r="S451" i="31"/>
  <c r="T451" i="31"/>
  <c r="T435" i="31"/>
  <c r="S435" i="31"/>
  <c r="T419" i="31"/>
  <c r="S419" i="31"/>
  <c r="T403" i="31"/>
  <c r="S403" i="31"/>
  <c r="T387" i="31"/>
  <c r="S387" i="31"/>
  <c r="T371" i="31"/>
  <c r="S371" i="31"/>
  <c r="T355" i="31"/>
  <c r="S355" i="31"/>
  <c r="T339" i="31"/>
  <c r="S339" i="31"/>
  <c r="T323" i="31"/>
  <c r="S323" i="31"/>
  <c r="T307" i="31"/>
  <c r="S307" i="31"/>
  <c r="T291" i="31"/>
  <c r="S291" i="31"/>
  <c r="S275" i="31"/>
  <c r="T275" i="31"/>
  <c r="S259" i="31"/>
  <c r="T259" i="31"/>
  <c r="S243" i="31"/>
  <c r="T243" i="31"/>
  <c r="T227" i="31"/>
  <c r="S227" i="31"/>
  <c r="T211" i="31"/>
  <c r="S211" i="31"/>
  <c r="T195" i="31"/>
  <c r="S195" i="31"/>
  <c r="S179" i="31"/>
  <c r="T179" i="31"/>
  <c r="T163" i="31"/>
  <c r="S163" i="31"/>
  <c r="T147" i="31"/>
  <c r="S147" i="31"/>
  <c r="S131" i="31"/>
  <c r="T131" i="31"/>
  <c r="T115" i="31"/>
  <c r="S115" i="31"/>
  <c r="T99" i="31"/>
  <c r="S99" i="31"/>
  <c r="T83" i="31"/>
  <c r="S83" i="31"/>
  <c r="T67" i="31"/>
  <c r="S67" i="31"/>
  <c r="T51" i="31"/>
  <c r="S51" i="31"/>
  <c r="T35" i="31"/>
  <c r="S35" i="31"/>
  <c r="S19" i="31"/>
  <c r="T19" i="31"/>
  <c r="T603" i="30"/>
  <c r="S603" i="30"/>
  <c r="T587" i="30"/>
  <c r="S587" i="30"/>
  <c r="T571" i="30"/>
  <c r="S571" i="30"/>
  <c r="T555" i="30"/>
  <c r="S555" i="30"/>
  <c r="T539" i="30"/>
  <c r="S539" i="30"/>
  <c r="T523" i="30"/>
  <c r="S523" i="30"/>
  <c r="T507" i="30"/>
  <c r="S507" i="30"/>
  <c r="T491" i="30"/>
  <c r="S491" i="30"/>
  <c r="T475" i="30"/>
  <c r="S475" i="30"/>
  <c r="S459" i="30"/>
  <c r="T459" i="30"/>
  <c r="T443" i="30"/>
  <c r="S443" i="30"/>
  <c r="T427" i="30"/>
  <c r="S427" i="30"/>
  <c r="T411" i="30"/>
  <c r="S411" i="30"/>
  <c r="T395" i="30"/>
  <c r="S395" i="30"/>
  <c r="T379" i="30"/>
  <c r="S379" i="30"/>
  <c r="T363" i="30"/>
  <c r="S363" i="30"/>
  <c r="T347" i="30"/>
  <c r="S347" i="30"/>
  <c r="T331" i="30"/>
  <c r="S331" i="30"/>
  <c r="T315" i="30"/>
  <c r="S315" i="30"/>
  <c r="T299" i="30"/>
  <c r="S299" i="30"/>
  <c r="T283" i="30"/>
  <c r="S283" i="30"/>
  <c r="T267" i="30"/>
  <c r="S267" i="30"/>
  <c r="T251" i="30"/>
  <c r="S251" i="30"/>
  <c r="T235" i="30"/>
  <c r="S235" i="30"/>
  <c r="T219" i="30"/>
  <c r="S219" i="30"/>
  <c r="T203" i="30"/>
  <c r="S203" i="30"/>
  <c r="T187" i="30"/>
  <c r="S187" i="30"/>
  <c r="T171" i="30"/>
  <c r="S171" i="30"/>
  <c r="T155" i="30"/>
  <c r="S155" i="30"/>
  <c r="T139" i="30"/>
  <c r="S139" i="30"/>
  <c r="T123" i="30"/>
  <c r="S123" i="30"/>
  <c r="T107" i="30"/>
  <c r="S107" i="30"/>
  <c r="T91" i="30"/>
  <c r="S91" i="30"/>
  <c r="S75" i="30"/>
  <c r="T75" i="30"/>
  <c r="S59" i="30"/>
  <c r="T59" i="30"/>
  <c r="T43" i="30"/>
  <c r="S595" i="29"/>
  <c r="T595" i="29"/>
  <c r="S579" i="29"/>
  <c r="T579" i="29"/>
  <c r="T563" i="29"/>
  <c r="S563" i="29"/>
  <c r="S547" i="29"/>
  <c r="T547" i="29"/>
  <c r="S531" i="29"/>
  <c r="T531" i="29"/>
  <c r="S508" i="29"/>
  <c r="T508" i="29"/>
  <c r="S476" i="29"/>
  <c r="T476" i="29"/>
  <c r="S444" i="29"/>
  <c r="T444" i="29"/>
  <c r="S412" i="29"/>
  <c r="T412" i="29"/>
  <c r="S380" i="29"/>
  <c r="T380" i="29"/>
  <c r="S290" i="29"/>
  <c r="T290" i="29"/>
  <c r="S162" i="29"/>
  <c r="T162" i="29"/>
  <c r="S342" i="29"/>
  <c r="T342" i="29"/>
  <c r="S278" i="29"/>
  <c r="T278" i="29"/>
  <c r="S214" i="29"/>
  <c r="T214" i="29"/>
  <c r="S150" i="29"/>
  <c r="T150" i="29"/>
  <c r="T86" i="29"/>
  <c r="S86" i="29"/>
  <c r="T22" i="29"/>
  <c r="S22" i="29"/>
  <c r="S542" i="28"/>
  <c r="T542" i="28"/>
  <c r="S478" i="28"/>
  <c r="T478" i="28"/>
  <c r="S414" i="28"/>
  <c r="T414" i="28"/>
  <c r="S350" i="28"/>
  <c r="T350" i="28"/>
  <c r="T228" i="28"/>
  <c r="S228" i="28"/>
  <c r="S588" i="27"/>
  <c r="T588" i="27"/>
  <c r="T332" i="27"/>
  <c r="S332" i="27"/>
  <c r="T74" i="29"/>
  <c r="S74" i="29"/>
  <c r="T10" i="29"/>
  <c r="S10" i="29"/>
  <c r="S546" i="28"/>
  <c r="T546" i="28"/>
  <c r="S482" i="28"/>
  <c r="T482" i="28"/>
  <c r="S418" i="28"/>
  <c r="T418" i="28"/>
  <c r="S354" i="28"/>
  <c r="T354" i="28"/>
  <c r="T116" i="28"/>
  <c r="S116" i="28"/>
  <c r="S476" i="27"/>
  <c r="T476" i="27"/>
  <c r="T220" i="27"/>
  <c r="S220" i="27"/>
  <c r="S350" i="29"/>
  <c r="T350" i="29"/>
  <c r="S286" i="29"/>
  <c r="T286" i="29"/>
  <c r="S222" i="29"/>
  <c r="T222" i="29"/>
  <c r="S158" i="29"/>
  <c r="T158" i="29"/>
  <c r="T94" i="29"/>
  <c r="S94" i="29"/>
  <c r="S30" i="29"/>
  <c r="T30" i="29"/>
  <c r="S582" i="28"/>
  <c r="T582" i="28"/>
  <c r="S518" i="28"/>
  <c r="T518" i="28"/>
  <c r="S454" i="28"/>
  <c r="T454" i="28"/>
  <c r="S390" i="28"/>
  <c r="T390" i="28"/>
  <c r="S322" i="28"/>
  <c r="T322" i="28"/>
  <c r="T68" i="28"/>
  <c r="S68" i="28"/>
  <c r="S428" i="27"/>
  <c r="T428" i="27"/>
  <c r="S26" i="27"/>
  <c r="T26" i="27"/>
  <c r="S66" i="29"/>
  <c r="T66" i="29"/>
  <c r="S554" i="28"/>
  <c r="T554" i="28"/>
  <c r="S490" i="28"/>
  <c r="T490" i="28"/>
  <c r="S426" i="28"/>
  <c r="T426" i="28"/>
  <c r="S362" i="28"/>
  <c r="T362" i="28"/>
  <c r="T212" i="28"/>
  <c r="S212" i="28"/>
  <c r="S572" i="27"/>
  <c r="T572" i="27"/>
  <c r="T316" i="27"/>
  <c r="S316" i="27"/>
  <c r="S515" i="29"/>
  <c r="T515" i="29"/>
  <c r="S499" i="29"/>
  <c r="T499" i="29"/>
  <c r="S483" i="29"/>
  <c r="T483" i="29"/>
  <c r="S467" i="29"/>
  <c r="T467" i="29"/>
  <c r="S451" i="29"/>
  <c r="T451" i="29"/>
  <c r="S435" i="29"/>
  <c r="T435" i="29"/>
  <c r="S419" i="29"/>
  <c r="T419" i="29"/>
  <c r="S403" i="29"/>
  <c r="T403" i="29"/>
  <c r="S387" i="29"/>
  <c r="T387" i="29"/>
  <c r="S371" i="29"/>
  <c r="T371" i="29"/>
  <c r="S355" i="29"/>
  <c r="T355" i="29"/>
  <c r="S339" i="29"/>
  <c r="T339" i="29"/>
  <c r="S323" i="29"/>
  <c r="T323" i="29"/>
  <c r="S307" i="29"/>
  <c r="T307" i="29"/>
  <c r="S291" i="29"/>
  <c r="T291" i="29"/>
  <c r="S275" i="29"/>
  <c r="T275" i="29"/>
  <c r="S259" i="29"/>
  <c r="T259" i="29"/>
  <c r="S243" i="29"/>
  <c r="T243" i="29"/>
  <c r="S227" i="29"/>
  <c r="T227" i="29"/>
  <c r="S211" i="29"/>
  <c r="T211" i="29"/>
  <c r="S195" i="29"/>
  <c r="T195" i="29"/>
  <c r="S179" i="29"/>
  <c r="T179" i="29"/>
  <c r="S163" i="29"/>
  <c r="T163" i="29"/>
  <c r="S147" i="29"/>
  <c r="T147" i="29"/>
  <c r="S131" i="29"/>
  <c r="T131" i="29"/>
  <c r="S115" i="29"/>
  <c r="T115" i="29"/>
  <c r="S99" i="29"/>
  <c r="T99" i="29"/>
  <c r="T83" i="29"/>
  <c r="S83" i="29"/>
  <c r="T67" i="29"/>
  <c r="S67" i="29"/>
  <c r="S51" i="29"/>
  <c r="T51" i="29"/>
  <c r="T35" i="29"/>
  <c r="S35" i="29"/>
  <c r="S19" i="29"/>
  <c r="T19" i="29"/>
  <c r="T603" i="28"/>
  <c r="S603" i="28"/>
  <c r="T587" i="28"/>
  <c r="S587" i="28"/>
  <c r="S571" i="28"/>
  <c r="T571" i="28"/>
  <c r="S555" i="28"/>
  <c r="T555" i="28"/>
  <c r="S539" i="28"/>
  <c r="T539" i="28"/>
  <c r="S523" i="28"/>
  <c r="T523" i="28"/>
  <c r="S507" i="28"/>
  <c r="T507" i="28"/>
  <c r="S491" i="28"/>
  <c r="T491" i="28"/>
  <c r="S475" i="28"/>
  <c r="T475" i="28"/>
  <c r="S459" i="28"/>
  <c r="T459" i="28"/>
  <c r="S443" i="28"/>
  <c r="T443" i="28"/>
  <c r="S427" i="28"/>
  <c r="T427" i="28"/>
  <c r="S411" i="28"/>
  <c r="T411" i="28"/>
  <c r="S395" i="28"/>
  <c r="T395" i="28"/>
  <c r="S379" i="28"/>
  <c r="T379" i="28"/>
  <c r="S363" i="28"/>
  <c r="T363" i="28"/>
  <c r="S347" i="28"/>
  <c r="T347" i="28"/>
  <c r="S324" i="28"/>
  <c r="T324" i="28"/>
  <c r="S296" i="28"/>
  <c r="T296" i="28"/>
  <c r="S232" i="28"/>
  <c r="T232" i="28"/>
  <c r="T168" i="28"/>
  <c r="S168" i="28"/>
  <c r="T104" i="28"/>
  <c r="S104" i="28"/>
  <c r="S40" i="28"/>
  <c r="T40" i="28"/>
  <c r="T560" i="27"/>
  <c r="S560" i="27"/>
  <c r="T496" i="27"/>
  <c r="S496" i="27"/>
  <c r="T432" i="27"/>
  <c r="S432" i="27"/>
  <c r="T368" i="27"/>
  <c r="S368" i="27"/>
  <c r="T304" i="27"/>
  <c r="S304" i="27"/>
  <c r="T240" i="27"/>
  <c r="S240" i="27"/>
  <c r="T106" i="27"/>
  <c r="S106" i="27"/>
  <c r="T466" i="26"/>
  <c r="S466" i="26"/>
  <c r="S372" i="29"/>
  <c r="T372" i="29"/>
  <c r="S356" i="29"/>
  <c r="T356" i="29"/>
  <c r="S340" i="29"/>
  <c r="T340" i="29"/>
  <c r="S324" i="29"/>
  <c r="T324" i="29"/>
  <c r="S308" i="29"/>
  <c r="T308" i="29"/>
  <c r="S292" i="29"/>
  <c r="T292" i="29"/>
  <c r="S276" i="29"/>
  <c r="T276" i="29"/>
  <c r="S260" i="29"/>
  <c r="T260" i="29"/>
  <c r="S244" i="29"/>
  <c r="T244" i="29"/>
  <c r="S228" i="29"/>
  <c r="T228" i="29"/>
  <c r="S212" i="29"/>
  <c r="T212" i="29"/>
  <c r="S196" i="29"/>
  <c r="T196" i="29"/>
  <c r="S180" i="29"/>
  <c r="T180" i="29"/>
  <c r="S164" i="29"/>
  <c r="T164" i="29"/>
  <c r="S148" i="29"/>
  <c r="T148" i="29"/>
  <c r="S132" i="29"/>
  <c r="T132" i="29"/>
  <c r="S116" i="29"/>
  <c r="T116" i="29"/>
  <c r="S100" i="29"/>
  <c r="T100" i="29"/>
  <c r="T84" i="29"/>
  <c r="S84" i="29"/>
  <c r="T68" i="29"/>
  <c r="S68" i="29"/>
  <c r="S52" i="29"/>
  <c r="T52" i="29"/>
  <c r="T36" i="29"/>
  <c r="S36" i="29"/>
  <c r="S20" i="29"/>
  <c r="T20" i="29"/>
  <c r="T604" i="28"/>
  <c r="S604" i="28"/>
  <c r="T588" i="28"/>
  <c r="S588" i="28"/>
  <c r="S572" i="28"/>
  <c r="T572" i="28"/>
  <c r="S556" i="28"/>
  <c r="T556" i="28"/>
  <c r="S540" i="28"/>
  <c r="T540" i="28"/>
  <c r="S524" i="28"/>
  <c r="T524" i="28"/>
  <c r="S508" i="28"/>
  <c r="T508" i="28"/>
  <c r="S492" i="28"/>
  <c r="T492" i="28"/>
  <c r="S476" i="28"/>
  <c r="T476" i="28"/>
  <c r="S460" i="28"/>
  <c r="T460" i="28"/>
  <c r="S444" i="28"/>
  <c r="T444" i="28"/>
  <c r="S428" i="28"/>
  <c r="T428" i="28"/>
  <c r="S412" i="28"/>
  <c r="T412" i="28"/>
  <c r="S396" i="28"/>
  <c r="T396" i="28"/>
  <c r="S380" i="28"/>
  <c r="T380" i="28"/>
  <c r="S364" i="28"/>
  <c r="T364" i="28"/>
  <c r="S348" i="28"/>
  <c r="T348" i="28"/>
  <c r="S318" i="28"/>
  <c r="T318" i="28"/>
  <c r="T268" i="28"/>
  <c r="S268" i="28"/>
  <c r="T204" i="28"/>
  <c r="S204" i="28"/>
  <c r="T140" i="28"/>
  <c r="S140" i="28"/>
  <c r="S76" i="28"/>
  <c r="T76" i="28"/>
  <c r="T12" i="28"/>
  <c r="S12" i="28"/>
  <c r="S548" i="27"/>
  <c r="T548" i="27"/>
  <c r="S484" i="27"/>
  <c r="T484" i="27"/>
  <c r="S420" i="27"/>
  <c r="T420" i="27"/>
  <c r="T356" i="27"/>
  <c r="S356" i="27"/>
  <c r="T292" i="27"/>
  <c r="S292" i="27"/>
  <c r="T228" i="27"/>
  <c r="S228" i="27"/>
  <c r="T122" i="27"/>
  <c r="S122" i="27"/>
  <c r="T458" i="26"/>
  <c r="S458" i="26"/>
  <c r="S509" i="29"/>
  <c r="T509" i="29"/>
  <c r="S493" i="29"/>
  <c r="T493" i="29"/>
  <c r="S477" i="29"/>
  <c r="T477" i="29"/>
  <c r="S461" i="29"/>
  <c r="T461" i="29"/>
  <c r="S445" i="29"/>
  <c r="T445" i="29"/>
  <c r="S429" i="29"/>
  <c r="T429" i="29"/>
  <c r="S413" i="29"/>
  <c r="T413" i="29"/>
  <c r="S397" i="29"/>
  <c r="T397" i="29"/>
  <c r="S381" i="29"/>
  <c r="T381" i="29"/>
  <c r="S365" i="29"/>
  <c r="T365" i="29"/>
  <c r="S349" i="29"/>
  <c r="T349" i="29"/>
  <c r="S333" i="29"/>
  <c r="T333" i="29"/>
  <c r="S317" i="29"/>
  <c r="T317" i="29"/>
  <c r="S301" i="29"/>
  <c r="T301" i="29"/>
  <c r="S285" i="29"/>
  <c r="T285" i="29"/>
  <c r="S269" i="29"/>
  <c r="T269" i="29"/>
  <c r="S253" i="29"/>
  <c r="T253" i="29"/>
  <c r="S237" i="29"/>
  <c r="T237" i="29"/>
  <c r="S221" i="29"/>
  <c r="T221" i="29"/>
  <c r="S205" i="29"/>
  <c r="T205" i="29"/>
  <c r="S189" i="29"/>
  <c r="T189" i="29"/>
  <c r="S173" i="29"/>
  <c r="T173" i="29"/>
  <c r="S157" i="29"/>
  <c r="T157" i="29"/>
  <c r="S141" i="29"/>
  <c r="T141" i="29"/>
  <c r="S125" i="29"/>
  <c r="T125" i="29"/>
  <c r="S109" i="29"/>
  <c r="T109" i="29"/>
  <c r="T93" i="29"/>
  <c r="S93" i="29"/>
  <c r="S77" i="29"/>
  <c r="T77" i="29"/>
  <c r="S61" i="29"/>
  <c r="T61" i="29"/>
  <c r="S45" i="29"/>
  <c r="T45" i="29"/>
  <c r="S29" i="29"/>
  <c r="T29" i="29"/>
  <c r="T13" i="29"/>
  <c r="S13" i="29"/>
  <c r="T597" i="28"/>
  <c r="S597" i="28"/>
  <c r="T581" i="28"/>
  <c r="S581" i="28"/>
  <c r="S565" i="28"/>
  <c r="T565" i="28"/>
  <c r="S549" i="28"/>
  <c r="T549" i="28"/>
  <c r="S533" i="28"/>
  <c r="T533" i="28"/>
  <c r="S517" i="28"/>
  <c r="T517" i="28"/>
  <c r="S501" i="28"/>
  <c r="T501" i="28"/>
  <c r="S485" i="28"/>
  <c r="T485" i="28"/>
  <c r="S469" i="28"/>
  <c r="T469" i="28"/>
  <c r="S453" i="28"/>
  <c r="T453" i="28"/>
  <c r="S437" i="28"/>
  <c r="T437" i="28"/>
  <c r="S421" i="28"/>
  <c r="T421" i="28"/>
  <c r="S405" i="28"/>
  <c r="T405" i="28"/>
  <c r="S389" i="28"/>
  <c r="T389" i="28"/>
  <c r="S373" i="28"/>
  <c r="T373" i="28"/>
  <c r="S357" i="28"/>
  <c r="T357" i="28"/>
  <c r="S341" i="28"/>
  <c r="T341" i="28"/>
  <c r="S312" i="28"/>
  <c r="T312" i="28"/>
  <c r="T256" i="28"/>
  <c r="S256" i="28"/>
  <c r="T192" i="28"/>
  <c r="S192" i="28"/>
  <c r="T128" i="28"/>
  <c r="S128" i="28"/>
  <c r="S64" i="28"/>
  <c r="T64" i="28"/>
  <c r="T600" i="27"/>
  <c r="S600" i="27"/>
  <c r="T536" i="27"/>
  <c r="S536" i="27"/>
  <c r="T472" i="27"/>
  <c r="S472" i="27"/>
  <c r="T408" i="27"/>
  <c r="S408" i="27"/>
  <c r="T344" i="27"/>
  <c r="S344" i="27"/>
  <c r="T280" i="27"/>
  <c r="S280" i="27"/>
  <c r="T216" i="27"/>
  <c r="S216" i="27"/>
  <c r="T74" i="27"/>
  <c r="S74" i="27"/>
  <c r="T230" i="26"/>
  <c r="S230" i="26"/>
  <c r="S329" i="28"/>
  <c r="T329" i="28"/>
  <c r="S313" i="28"/>
  <c r="T313" i="28"/>
  <c r="S297" i="28"/>
  <c r="T297" i="28"/>
  <c r="S281" i="28"/>
  <c r="T281" i="28"/>
  <c r="S265" i="28"/>
  <c r="T265" i="28"/>
  <c r="S249" i="28"/>
  <c r="T249" i="28"/>
  <c r="T233" i="28"/>
  <c r="S233" i="28"/>
  <c r="T217" i="28"/>
  <c r="S217" i="28"/>
  <c r="T201" i="28"/>
  <c r="S201" i="28"/>
  <c r="T185" i="28"/>
  <c r="S185" i="28"/>
  <c r="T169" i="28"/>
  <c r="S169" i="28"/>
  <c r="T153" i="28"/>
  <c r="S153" i="28"/>
  <c r="T137" i="28"/>
  <c r="S137" i="28"/>
  <c r="T121" i="28"/>
  <c r="S121" i="28"/>
  <c r="T105" i="28"/>
  <c r="S105" i="28"/>
  <c r="S89" i="28"/>
  <c r="T89" i="28"/>
  <c r="T73" i="28"/>
  <c r="S73" i="28"/>
  <c r="S57" i="28"/>
  <c r="T57" i="28"/>
  <c r="T41" i="28"/>
  <c r="S41" i="28"/>
  <c r="T25" i="28"/>
  <c r="S25" i="28"/>
  <c r="S5" i="28"/>
  <c r="T5" i="28"/>
  <c r="S593" i="27"/>
  <c r="T593" i="27"/>
  <c r="S577" i="27"/>
  <c r="T577" i="27"/>
  <c r="S561" i="27"/>
  <c r="T561" i="27"/>
  <c r="S545" i="27"/>
  <c r="T545" i="27"/>
  <c r="S529" i="27"/>
  <c r="T529" i="27"/>
  <c r="S513" i="27"/>
  <c r="T513" i="27"/>
  <c r="S497" i="27"/>
  <c r="T497" i="27"/>
  <c r="S481" i="27"/>
  <c r="T481" i="27"/>
  <c r="S465" i="27"/>
  <c r="T465" i="27"/>
  <c r="S449" i="27"/>
  <c r="T449" i="27"/>
  <c r="S433" i="27"/>
  <c r="T433" i="27"/>
  <c r="S417" i="27"/>
  <c r="T417" i="27"/>
  <c r="T401" i="27"/>
  <c r="S401" i="27"/>
  <c r="T385" i="27"/>
  <c r="S385" i="27"/>
  <c r="T369" i="27"/>
  <c r="S369" i="27"/>
  <c r="T353" i="27"/>
  <c r="S353" i="27"/>
  <c r="T337" i="27"/>
  <c r="S337" i="27"/>
  <c r="T321" i="27"/>
  <c r="S321" i="27"/>
  <c r="T305" i="27"/>
  <c r="S305" i="27"/>
  <c r="T289" i="27"/>
  <c r="S289" i="27"/>
  <c r="T273" i="27"/>
  <c r="S273" i="27"/>
  <c r="T257" i="27"/>
  <c r="S257" i="27"/>
  <c r="T241" i="27"/>
  <c r="S241" i="27"/>
  <c r="T225" i="27"/>
  <c r="S225" i="27"/>
  <c r="T204" i="27"/>
  <c r="S204" i="27"/>
  <c r="T172" i="27"/>
  <c r="S172" i="27"/>
  <c r="T126" i="27"/>
  <c r="S126" i="27"/>
  <c r="T62" i="27"/>
  <c r="S62" i="27"/>
  <c r="S9" i="27"/>
  <c r="T9" i="27"/>
  <c r="T550" i="26"/>
  <c r="S550" i="26"/>
  <c r="T486" i="26"/>
  <c r="S486" i="26"/>
  <c r="T310" i="26"/>
  <c r="S310" i="26"/>
  <c r="T31" i="26"/>
  <c r="S31" i="26"/>
  <c r="S290" i="28"/>
  <c r="T290" i="28"/>
  <c r="S274" i="28"/>
  <c r="T274" i="28"/>
  <c r="T258" i="28"/>
  <c r="S258" i="28"/>
  <c r="T242" i="28"/>
  <c r="S242" i="28"/>
  <c r="S226" i="28"/>
  <c r="T226" i="28"/>
  <c r="S210" i="28"/>
  <c r="T210" i="28"/>
  <c r="S194" i="28"/>
  <c r="T194" i="28"/>
  <c r="S178" i="28"/>
  <c r="T178" i="28"/>
  <c r="S162" i="28"/>
  <c r="T162" i="28"/>
  <c r="S146" i="28"/>
  <c r="T146" i="28"/>
  <c r="S130" i="28"/>
  <c r="T130" i="28"/>
  <c r="S114" i="28"/>
  <c r="T114" i="28"/>
  <c r="S98" i="28"/>
  <c r="T98" i="28"/>
  <c r="T82" i="28"/>
  <c r="S82" i="28"/>
  <c r="S66" i="28"/>
  <c r="T66" i="28"/>
  <c r="S50" i="28"/>
  <c r="T50" i="28"/>
  <c r="S34" i="28"/>
  <c r="T34" i="28"/>
  <c r="S18" i="28"/>
  <c r="T18" i="28"/>
  <c r="S8" i="28"/>
  <c r="T8" i="28"/>
  <c r="T590" i="27"/>
  <c r="S590" i="27"/>
  <c r="T574" i="27"/>
  <c r="S574" i="27"/>
  <c r="T558" i="27"/>
  <c r="S558" i="27"/>
  <c r="T542" i="27"/>
  <c r="S542" i="27"/>
  <c r="T526" i="27"/>
  <c r="S526" i="27"/>
  <c r="T510" i="27"/>
  <c r="S510" i="27"/>
  <c r="T494" i="27"/>
  <c r="S494" i="27"/>
  <c r="T478" i="27"/>
  <c r="S478" i="27"/>
  <c r="T462" i="27"/>
  <c r="S462" i="27"/>
  <c r="T446" i="27"/>
  <c r="S446" i="27"/>
  <c r="T430" i="27"/>
  <c r="S430" i="27"/>
  <c r="T414" i="27"/>
  <c r="S414" i="27"/>
  <c r="T398" i="27"/>
  <c r="S398" i="27"/>
  <c r="T382" i="27"/>
  <c r="S382" i="27"/>
  <c r="T366" i="27"/>
  <c r="S366" i="27"/>
  <c r="T350" i="27"/>
  <c r="S350" i="27"/>
  <c r="T334" i="27"/>
  <c r="S334" i="27"/>
  <c r="T318" i="27"/>
  <c r="S318" i="27"/>
  <c r="T302" i="27"/>
  <c r="S302" i="27"/>
  <c r="T286" i="27"/>
  <c r="S286" i="27"/>
  <c r="T270" i="27"/>
  <c r="S270" i="27"/>
  <c r="T254" i="27"/>
  <c r="S254" i="27"/>
  <c r="T238" i="27"/>
  <c r="S238" i="27"/>
  <c r="T222" i="27"/>
  <c r="S222" i="27"/>
  <c r="T198" i="27"/>
  <c r="S198" i="27"/>
  <c r="T166" i="27"/>
  <c r="S166" i="27"/>
  <c r="T114" i="27"/>
  <c r="S114" i="27"/>
  <c r="S50" i="27"/>
  <c r="T50" i="27"/>
  <c r="T602" i="26"/>
  <c r="S602" i="26"/>
  <c r="T538" i="26"/>
  <c r="S538" i="26"/>
  <c r="T474" i="26"/>
  <c r="S474" i="26"/>
  <c r="T326" i="26"/>
  <c r="S326" i="26"/>
  <c r="S387" i="25"/>
  <c r="T387" i="25"/>
  <c r="S327" i="28"/>
  <c r="T327" i="28"/>
  <c r="S311" i="28"/>
  <c r="T311" i="28"/>
  <c r="S295" i="28"/>
  <c r="T295" i="28"/>
  <c r="S279" i="28"/>
  <c r="T279" i="28"/>
  <c r="S263" i="28"/>
  <c r="T263" i="28"/>
  <c r="S247" i="28"/>
  <c r="T247" i="28"/>
  <c r="T231" i="28"/>
  <c r="S231" i="28"/>
  <c r="T215" i="28"/>
  <c r="S215" i="28"/>
  <c r="T199" i="28"/>
  <c r="S199" i="28"/>
  <c r="T183" i="28"/>
  <c r="S183" i="28"/>
  <c r="T167" i="28"/>
  <c r="S167" i="28"/>
  <c r="T151" i="28"/>
  <c r="S151" i="28"/>
  <c r="T135" i="28"/>
  <c r="S135" i="28"/>
  <c r="T119" i="28"/>
  <c r="S119" i="28"/>
  <c r="T103" i="28"/>
  <c r="S103" i="28"/>
  <c r="S87" i="28"/>
  <c r="T87" i="28"/>
  <c r="S71" i="28"/>
  <c r="T71" i="28"/>
  <c r="T55" i="28"/>
  <c r="S55" i="28"/>
  <c r="T39" i="28"/>
  <c r="S39" i="28"/>
  <c r="S23" i="28"/>
  <c r="T23" i="28"/>
  <c r="S7" i="28"/>
  <c r="T7" i="28"/>
  <c r="S591" i="27"/>
  <c r="T591" i="27"/>
  <c r="S575" i="27"/>
  <c r="T575" i="27"/>
  <c r="S559" i="27"/>
  <c r="T559" i="27"/>
  <c r="S543" i="27"/>
  <c r="T543" i="27"/>
  <c r="S527" i="27"/>
  <c r="T527" i="27"/>
  <c r="S511" i="27"/>
  <c r="T511" i="27"/>
  <c r="S495" i="27"/>
  <c r="T495" i="27"/>
  <c r="S479" i="27"/>
  <c r="T479" i="27"/>
  <c r="S463" i="27"/>
  <c r="T463" i="27"/>
  <c r="S447" i="27"/>
  <c r="T447" i="27"/>
  <c r="S431" i="27"/>
  <c r="T431" i="27"/>
  <c r="S415" i="27"/>
  <c r="T415" i="27"/>
  <c r="T399" i="27"/>
  <c r="S399" i="27"/>
  <c r="T383" i="27"/>
  <c r="S383" i="27"/>
  <c r="T367" i="27"/>
  <c r="S367" i="27"/>
  <c r="T351" i="27"/>
  <c r="S351" i="27"/>
  <c r="T335" i="27"/>
  <c r="S335" i="27"/>
  <c r="T319" i="27"/>
  <c r="S319" i="27"/>
  <c r="T303" i="27"/>
  <c r="S303" i="27"/>
  <c r="T287" i="27"/>
  <c r="S287" i="27"/>
  <c r="T271" i="27"/>
  <c r="S271" i="27"/>
  <c r="T255" i="27"/>
  <c r="S255" i="27"/>
  <c r="T239" i="27"/>
  <c r="S239" i="27"/>
  <c r="T223" i="27"/>
  <c r="S223" i="27"/>
  <c r="T200" i="27"/>
  <c r="S200" i="27"/>
  <c r="T168" i="27"/>
  <c r="S168" i="27"/>
  <c r="T118" i="27"/>
  <c r="S118" i="27"/>
  <c r="T54" i="27"/>
  <c r="S54" i="27"/>
  <c r="T574" i="26"/>
  <c r="S574" i="26"/>
  <c r="T510" i="26"/>
  <c r="S510" i="26"/>
  <c r="T418" i="26"/>
  <c r="S418" i="26"/>
  <c r="T214" i="26"/>
  <c r="S214" i="26"/>
  <c r="T207" i="27"/>
  <c r="S207" i="27"/>
  <c r="T191" i="27"/>
  <c r="S191" i="27"/>
  <c r="T175" i="27"/>
  <c r="S175" i="27"/>
  <c r="T159" i="27"/>
  <c r="S159" i="27"/>
  <c r="T143" i="27"/>
  <c r="S143" i="27"/>
  <c r="T127" i="27"/>
  <c r="S127" i="27"/>
  <c r="T111" i="27"/>
  <c r="S111" i="27"/>
  <c r="T95" i="27"/>
  <c r="S95" i="27"/>
  <c r="S79" i="27"/>
  <c r="T79" i="27"/>
  <c r="T63" i="27"/>
  <c r="S63" i="27"/>
  <c r="T47" i="27"/>
  <c r="S47" i="27"/>
  <c r="S31" i="27"/>
  <c r="T31" i="27"/>
  <c r="T15" i="27"/>
  <c r="S15" i="27"/>
  <c r="T599" i="26"/>
  <c r="S599" i="26"/>
  <c r="T583" i="26"/>
  <c r="S583" i="26"/>
  <c r="T567" i="26"/>
  <c r="S567" i="26"/>
  <c r="T551" i="26"/>
  <c r="S551" i="26"/>
  <c r="T535" i="26"/>
  <c r="S535" i="26"/>
  <c r="T519" i="26"/>
  <c r="S519" i="26"/>
  <c r="T503" i="26"/>
  <c r="S503" i="26"/>
  <c r="T487" i="26"/>
  <c r="S487" i="26"/>
  <c r="T471" i="26"/>
  <c r="S471" i="26"/>
  <c r="T444" i="26"/>
  <c r="S444" i="26"/>
  <c r="T412" i="26"/>
  <c r="S412" i="26"/>
  <c r="T346" i="26"/>
  <c r="S346" i="26"/>
  <c r="T282" i="26"/>
  <c r="S282" i="26"/>
  <c r="T218" i="26"/>
  <c r="S218" i="26"/>
  <c r="T154" i="26"/>
  <c r="S154" i="26"/>
  <c r="S599" i="25"/>
  <c r="T599" i="25"/>
  <c r="S309" i="25"/>
  <c r="T309" i="25"/>
  <c r="T140" i="27"/>
  <c r="S140" i="27"/>
  <c r="T124" i="27"/>
  <c r="S124" i="27"/>
  <c r="T108" i="27"/>
  <c r="S108" i="27"/>
  <c r="S92" i="27"/>
  <c r="T92" i="27"/>
  <c r="S76" i="27"/>
  <c r="T76" i="27"/>
  <c r="T60" i="27"/>
  <c r="S60" i="27"/>
  <c r="T44" i="27"/>
  <c r="S44" i="27"/>
  <c r="T28" i="27"/>
  <c r="S28" i="27"/>
  <c r="T12" i="27"/>
  <c r="S12" i="27"/>
  <c r="T596" i="26"/>
  <c r="S596" i="26"/>
  <c r="T580" i="26"/>
  <c r="S580" i="26"/>
  <c r="T564" i="26"/>
  <c r="S564" i="26"/>
  <c r="T548" i="26"/>
  <c r="S548" i="26"/>
  <c r="T532" i="26"/>
  <c r="S532" i="26"/>
  <c r="T516" i="26"/>
  <c r="S516" i="26"/>
  <c r="T500" i="26"/>
  <c r="S500" i="26"/>
  <c r="T484" i="26"/>
  <c r="S484" i="26"/>
  <c r="T468" i="26"/>
  <c r="S468" i="26"/>
  <c r="T446" i="26"/>
  <c r="S446" i="26"/>
  <c r="T414" i="26"/>
  <c r="S414" i="26"/>
  <c r="T350" i="26"/>
  <c r="S350" i="26"/>
  <c r="T286" i="26"/>
  <c r="S286" i="26"/>
  <c r="T222" i="26"/>
  <c r="S222" i="26"/>
  <c r="T158" i="26"/>
  <c r="S158" i="26"/>
  <c r="T63" i="26"/>
  <c r="S63" i="26"/>
  <c r="T209" i="27"/>
  <c r="S209" i="27"/>
  <c r="T193" i="27"/>
  <c r="S193" i="27"/>
  <c r="T177" i="27"/>
  <c r="S177" i="27"/>
  <c r="T161" i="27"/>
  <c r="S161" i="27"/>
  <c r="T145" i="27"/>
  <c r="S145" i="27"/>
  <c r="T129" i="27"/>
  <c r="S129" i="27"/>
  <c r="T113" i="27"/>
  <c r="S113" i="27"/>
  <c r="S97" i="27"/>
  <c r="T97" i="27"/>
  <c r="T81" i="27"/>
  <c r="S81" i="27"/>
  <c r="T65" i="27"/>
  <c r="S65" i="27"/>
  <c r="T49" i="27"/>
  <c r="S49" i="27"/>
  <c r="S33" i="27"/>
  <c r="T33" i="27"/>
  <c r="T17" i="27"/>
  <c r="S17" i="27"/>
  <c r="T601" i="26"/>
  <c r="S601" i="26"/>
  <c r="T585" i="26"/>
  <c r="S585" i="26"/>
  <c r="T569" i="26"/>
  <c r="S569" i="26"/>
  <c r="T553" i="26"/>
  <c r="S553" i="26"/>
  <c r="T537" i="26"/>
  <c r="S537" i="26"/>
  <c r="T521" i="26"/>
  <c r="S521" i="26"/>
  <c r="T505" i="26"/>
  <c r="S505" i="26"/>
  <c r="T489" i="26"/>
  <c r="S489" i="26"/>
  <c r="T473" i="26"/>
  <c r="S473" i="26"/>
  <c r="T448" i="26"/>
  <c r="S448" i="26"/>
  <c r="T416" i="26"/>
  <c r="S416" i="26"/>
  <c r="T354" i="26"/>
  <c r="S354" i="26"/>
  <c r="T290" i="26"/>
  <c r="S290" i="26"/>
  <c r="T226" i="26"/>
  <c r="S226" i="26"/>
  <c r="T162" i="26"/>
  <c r="S162" i="26"/>
  <c r="T79" i="26"/>
  <c r="S79" i="26"/>
  <c r="S439" i="25"/>
  <c r="T439" i="25"/>
  <c r="T451" i="26"/>
  <c r="S451" i="26"/>
  <c r="T435" i="26"/>
  <c r="S435" i="26"/>
  <c r="T419" i="26"/>
  <c r="S419" i="26"/>
  <c r="T403" i="26"/>
  <c r="S403" i="26"/>
  <c r="T387" i="26"/>
  <c r="S387" i="26"/>
  <c r="T371" i="26"/>
  <c r="S371" i="26"/>
  <c r="T355" i="26"/>
  <c r="S355" i="26"/>
  <c r="T339" i="26"/>
  <c r="S339" i="26"/>
  <c r="T323" i="26"/>
  <c r="S323" i="26"/>
  <c r="T307" i="26"/>
  <c r="S307" i="26"/>
  <c r="T291" i="26"/>
  <c r="S291" i="26"/>
  <c r="T275" i="26"/>
  <c r="S275" i="26"/>
  <c r="T259" i="26"/>
  <c r="S259" i="26"/>
  <c r="T243" i="26"/>
  <c r="S243" i="26"/>
  <c r="T227" i="26"/>
  <c r="S227" i="26"/>
  <c r="T211" i="26"/>
  <c r="S211" i="26"/>
  <c r="T195" i="26"/>
  <c r="S195" i="26"/>
  <c r="T179" i="26"/>
  <c r="S179" i="26"/>
  <c r="T163" i="26"/>
  <c r="S163" i="26"/>
  <c r="T147" i="26"/>
  <c r="S147" i="26"/>
  <c r="T125" i="26"/>
  <c r="S125" i="26"/>
  <c r="T93" i="26"/>
  <c r="S93" i="26"/>
  <c r="T35" i="26"/>
  <c r="S35" i="26"/>
  <c r="S571" i="25"/>
  <c r="T571" i="25"/>
  <c r="S507" i="25"/>
  <c r="T507" i="25"/>
  <c r="S443" i="25"/>
  <c r="T443" i="25"/>
  <c r="S363" i="25"/>
  <c r="T363" i="25"/>
  <c r="T54" i="25"/>
  <c r="S54" i="25"/>
  <c r="T396" i="26"/>
  <c r="S396" i="26"/>
  <c r="T380" i="26"/>
  <c r="S380" i="26"/>
  <c r="T364" i="26"/>
  <c r="S364" i="26"/>
  <c r="T348" i="26"/>
  <c r="S348" i="26"/>
  <c r="T332" i="26"/>
  <c r="S332" i="26"/>
  <c r="T316" i="26"/>
  <c r="S316" i="26"/>
  <c r="T300" i="26"/>
  <c r="S300" i="26"/>
  <c r="T284" i="26"/>
  <c r="S284" i="26"/>
  <c r="T268" i="26"/>
  <c r="S268" i="26"/>
  <c r="T252" i="26"/>
  <c r="S252" i="26"/>
  <c r="T236" i="26"/>
  <c r="S236" i="26"/>
  <c r="T220" i="26"/>
  <c r="S220" i="26"/>
  <c r="T204" i="26"/>
  <c r="S204" i="26"/>
  <c r="T188" i="26"/>
  <c r="S188" i="26"/>
  <c r="T172" i="26"/>
  <c r="S172" i="26"/>
  <c r="T156" i="26"/>
  <c r="S156" i="26"/>
  <c r="T140" i="26"/>
  <c r="S140" i="26"/>
  <c r="T111" i="26"/>
  <c r="S111" i="26"/>
  <c r="T71" i="26"/>
  <c r="S71" i="26"/>
  <c r="S591" i="25"/>
  <c r="T591" i="25"/>
  <c r="S527" i="25"/>
  <c r="T527" i="25"/>
  <c r="S463" i="25"/>
  <c r="T463" i="25"/>
  <c r="S399" i="25"/>
  <c r="T399" i="25"/>
  <c r="S213" i="25"/>
  <c r="T213" i="25"/>
  <c r="T453" i="26"/>
  <c r="S453" i="26"/>
  <c r="T437" i="26"/>
  <c r="S437" i="26"/>
  <c r="T421" i="26"/>
  <c r="S421" i="26"/>
  <c r="T405" i="26"/>
  <c r="S405" i="26"/>
  <c r="T389" i="26"/>
  <c r="S389" i="26"/>
  <c r="T373" i="26"/>
  <c r="S373" i="26"/>
  <c r="T357" i="26"/>
  <c r="S357" i="26"/>
  <c r="T341" i="26"/>
  <c r="S341" i="26"/>
  <c r="T325" i="26"/>
  <c r="S325" i="26"/>
  <c r="T309" i="26"/>
  <c r="S309" i="26"/>
  <c r="T293" i="26"/>
  <c r="S293" i="26"/>
  <c r="T277" i="26"/>
  <c r="S277" i="26"/>
  <c r="T261" i="26"/>
  <c r="S261" i="26"/>
  <c r="T245" i="26"/>
  <c r="S245" i="26"/>
  <c r="T229" i="26"/>
  <c r="S229" i="26"/>
  <c r="T213" i="26"/>
  <c r="S213" i="26"/>
  <c r="T197" i="26"/>
  <c r="S197" i="26"/>
  <c r="T181" i="26"/>
  <c r="S181" i="26"/>
  <c r="T165" i="26"/>
  <c r="S165" i="26"/>
  <c r="T149" i="26"/>
  <c r="S149" i="26"/>
  <c r="T129" i="26"/>
  <c r="S129" i="26"/>
  <c r="S97" i="26"/>
  <c r="T97" i="26"/>
  <c r="S43" i="26"/>
  <c r="T43" i="26"/>
  <c r="S595" i="25"/>
  <c r="T595" i="25"/>
  <c r="S531" i="25"/>
  <c r="T531" i="25"/>
  <c r="S467" i="25"/>
  <c r="T467" i="25"/>
  <c r="S403" i="25"/>
  <c r="T403" i="25"/>
  <c r="S229" i="25"/>
  <c r="T229" i="25"/>
  <c r="T128" i="26"/>
  <c r="S128" i="26"/>
  <c r="T112" i="26"/>
  <c r="S112" i="26"/>
  <c r="S96" i="26"/>
  <c r="T96" i="26"/>
  <c r="T80" i="26"/>
  <c r="S80" i="26"/>
  <c r="T64" i="26"/>
  <c r="S64" i="26"/>
  <c r="S48" i="26"/>
  <c r="T48" i="26"/>
  <c r="T32" i="26"/>
  <c r="S32" i="26"/>
  <c r="T16" i="26"/>
  <c r="S16" i="26"/>
  <c r="S600" i="25"/>
  <c r="T600" i="25"/>
  <c r="S584" i="25"/>
  <c r="T584" i="25"/>
  <c r="S568" i="25"/>
  <c r="T568" i="25"/>
  <c r="S552" i="25"/>
  <c r="T552" i="25"/>
  <c r="S536" i="25"/>
  <c r="T536" i="25"/>
  <c r="S520" i="25"/>
  <c r="T520" i="25"/>
  <c r="S504" i="25"/>
  <c r="T504" i="25"/>
  <c r="S488" i="25"/>
  <c r="T488" i="25"/>
  <c r="S472" i="25"/>
  <c r="T472" i="25"/>
  <c r="S456" i="25"/>
  <c r="T456" i="25"/>
  <c r="S440" i="25"/>
  <c r="T440" i="25"/>
  <c r="S424" i="25"/>
  <c r="T424" i="25"/>
  <c r="S408" i="25"/>
  <c r="T408" i="25"/>
  <c r="S389" i="25"/>
  <c r="T389" i="25"/>
  <c r="S345" i="25"/>
  <c r="T345" i="25"/>
  <c r="S281" i="25"/>
  <c r="T281" i="25"/>
  <c r="S217" i="25"/>
  <c r="T217" i="25"/>
  <c r="T81" i="26"/>
  <c r="S81" i="26"/>
  <c r="T65" i="26"/>
  <c r="S65" i="26"/>
  <c r="T49" i="26"/>
  <c r="S49" i="26"/>
  <c r="T33" i="26"/>
  <c r="S33" i="26"/>
  <c r="S17" i="26"/>
  <c r="T17" i="26"/>
  <c r="S601" i="25"/>
  <c r="T601" i="25"/>
  <c r="S585" i="25"/>
  <c r="T585" i="25"/>
  <c r="S569" i="25"/>
  <c r="T569" i="25"/>
  <c r="S553" i="25"/>
  <c r="T553" i="25"/>
  <c r="S537" i="25"/>
  <c r="T537" i="25"/>
  <c r="S521" i="25"/>
  <c r="T521" i="25"/>
  <c r="S505" i="25"/>
  <c r="T505" i="25"/>
  <c r="S489" i="25"/>
  <c r="T489" i="25"/>
  <c r="S473" i="25"/>
  <c r="T473" i="25"/>
  <c r="S457" i="25"/>
  <c r="T457" i="25"/>
  <c r="S441" i="25"/>
  <c r="T441" i="25"/>
  <c r="S425" i="25"/>
  <c r="T425" i="25"/>
  <c r="S409" i="25"/>
  <c r="T409" i="25"/>
  <c r="S391" i="25"/>
  <c r="T391" i="25"/>
  <c r="S359" i="25"/>
  <c r="T359" i="25"/>
  <c r="S301" i="25"/>
  <c r="T301" i="25"/>
  <c r="S237" i="25"/>
  <c r="T237" i="25"/>
  <c r="S150" i="25"/>
  <c r="T150" i="25"/>
  <c r="T130" i="26"/>
  <c r="S130" i="26"/>
  <c r="T114" i="26"/>
  <c r="S114" i="26"/>
  <c r="T98" i="26"/>
  <c r="S98" i="26"/>
  <c r="S82" i="26"/>
  <c r="T82" i="26"/>
  <c r="S66" i="26"/>
  <c r="T66" i="26"/>
  <c r="T50" i="26"/>
  <c r="S50" i="26"/>
  <c r="T34" i="26"/>
  <c r="S34" i="26"/>
  <c r="T18" i="26"/>
  <c r="S18" i="26"/>
  <c r="S8" i="26"/>
  <c r="T8" i="26"/>
  <c r="S590" i="25"/>
  <c r="T590" i="25"/>
  <c r="S574" i="25"/>
  <c r="T574" i="25"/>
  <c r="S558" i="25"/>
  <c r="T558" i="25"/>
  <c r="S542" i="25"/>
  <c r="T542" i="25"/>
  <c r="S526" i="25"/>
  <c r="T526" i="25"/>
  <c r="S510" i="25"/>
  <c r="T510" i="25"/>
  <c r="S494" i="25"/>
  <c r="T494" i="25"/>
  <c r="S478" i="25"/>
  <c r="T478" i="25"/>
  <c r="S462" i="25"/>
  <c r="T462" i="25"/>
  <c r="S446" i="25"/>
  <c r="T446" i="25"/>
  <c r="S430" i="25"/>
  <c r="T430" i="25"/>
  <c r="S414" i="25"/>
  <c r="T414" i="25"/>
  <c r="S398" i="25"/>
  <c r="T398" i="25"/>
  <c r="S369" i="25"/>
  <c r="T369" i="25"/>
  <c r="S321" i="25"/>
  <c r="T321" i="25"/>
  <c r="S257" i="25"/>
  <c r="T257" i="25"/>
  <c r="S193" i="25"/>
  <c r="T193" i="25"/>
  <c r="T596" i="24"/>
  <c r="S596" i="24"/>
  <c r="S382" i="25"/>
  <c r="T382" i="25"/>
  <c r="S366" i="25"/>
  <c r="T366" i="25"/>
  <c r="S350" i="25"/>
  <c r="T350" i="25"/>
  <c r="S334" i="25"/>
  <c r="T334" i="25"/>
  <c r="S318" i="25"/>
  <c r="T318" i="25"/>
  <c r="S302" i="25"/>
  <c r="T302" i="25"/>
  <c r="S286" i="25"/>
  <c r="T286" i="25"/>
  <c r="S270" i="25"/>
  <c r="T270" i="25"/>
  <c r="S254" i="25"/>
  <c r="T254" i="25"/>
  <c r="S238" i="25"/>
  <c r="T238" i="25"/>
  <c r="S222" i="25"/>
  <c r="T222" i="25"/>
  <c r="S206" i="25"/>
  <c r="T206" i="25"/>
  <c r="S190" i="25"/>
  <c r="T190" i="25"/>
  <c r="S138" i="25"/>
  <c r="T138" i="25"/>
  <c r="S74" i="25"/>
  <c r="T74" i="25"/>
  <c r="S10" i="25"/>
  <c r="T10" i="25"/>
  <c r="S347" i="25"/>
  <c r="T347" i="25"/>
  <c r="S331" i="25"/>
  <c r="T331" i="25"/>
  <c r="S315" i="25"/>
  <c r="T315" i="25"/>
  <c r="S299" i="25"/>
  <c r="T299" i="25"/>
  <c r="S283" i="25"/>
  <c r="T283" i="25"/>
  <c r="S267" i="25"/>
  <c r="T267" i="25"/>
  <c r="S251" i="25"/>
  <c r="T251" i="25"/>
  <c r="S235" i="25"/>
  <c r="T235" i="25"/>
  <c r="S219" i="25"/>
  <c r="T219" i="25"/>
  <c r="S203" i="25"/>
  <c r="T203" i="25"/>
  <c r="S188" i="25"/>
  <c r="T188" i="25"/>
  <c r="S126" i="25"/>
  <c r="T126" i="25"/>
  <c r="T62" i="25"/>
  <c r="S62" i="25"/>
  <c r="S9" i="25"/>
  <c r="T9" i="25"/>
  <c r="S384" i="25"/>
  <c r="T384" i="25"/>
  <c r="S368" i="25"/>
  <c r="T368" i="25"/>
  <c r="S352" i="25"/>
  <c r="T352" i="25"/>
  <c r="S336" i="25"/>
  <c r="T336" i="25"/>
  <c r="S320" i="25"/>
  <c r="T320" i="25"/>
  <c r="S304" i="25"/>
  <c r="T304" i="25"/>
  <c r="S288" i="25"/>
  <c r="T288" i="25"/>
  <c r="S272" i="25"/>
  <c r="T272" i="25"/>
  <c r="S256" i="25"/>
  <c r="T256" i="25"/>
  <c r="S240" i="25"/>
  <c r="T240" i="25"/>
  <c r="S224" i="25"/>
  <c r="T224" i="25"/>
  <c r="S208" i="25"/>
  <c r="T208" i="25"/>
  <c r="S192" i="25"/>
  <c r="T192" i="25"/>
  <c r="S130" i="25"/>
  <c r="T130" i="25"/>
  <c r="S66" i="25"/>
  <c r="T66" i="25"/>
  <c r="S8" i="25"/>
  <c r="T8" i="25"/>
  <c r="S179" i="25"/>
  <c r="T179" i="25"/>
  <c r="S163" i="25"/>
  <c r="T163" i="25"/>
  <c r="S147" i="25"/>
  <c r="T147" i="25"/>
  <c r="S131" i="25"/>
  <c r="T131" i="25"/>
  <c r="S115" i="25"/>
  <c r="T115" i="25"/>
  <c r="S99" i="25"/>
  <c r="T99" i="25"/>
  <c r="S83" i="25"/>
  <c r="T83" i="25"/>
  <c r="S67" i="25"/>
  <c r="T67" i="25"/>
  <c r="S51" i="25"/>
  <c r="T51" i="25"/>
  <c r="T35" i="25"/>
  <c r="S35" i="25"/>
  <c r="S19" i="25"/>
  <c r="T19" i="25"/>
  <c r="T600" i="24"/>
  <c r="S600" i="24"/>
  <c r="S184" i="25"/>
  <c r="T184" i="25"/>
  <c r="S168" i="25"/>
  <c r="T168" i="25"/>
  <c r="S152" i="25"/>
  <c r="T152" i="25"/>
  <c r="S136" i="25"/>
  <c r="T136" i="25"/>
  <c r="S120" i="25"/>
  <c r="T120" i="25"/>
  <c r="S104" i="25"/>
  <c r="T104" i="25"/>
  <c r="T88" i="25"/>
  <c r="S88" i="25"/>
  <c r="T72" i="25"/>
  <c r="S72" i="25"/>
  <c r="T56" i="25"/>
  <c r="S56" i="25"/>
  <c r="T40" i="25"/>
  <c r="S40" i="25"/>
  <c r="S24" i="25"/>
  <c r="T24" i="25"/>
  <c r="T6" i="25"/>
  <c r="S6" i="25"/>
  <c r="T556" i="24"/>
  <c r="S556" i="24"/>
  <c r="S173" i="25"/>
  <c r="T173" i="25"/>
  <c r="S157" i="25"/>
  <c r="T157" i="25"/>
  <c r="S141" i="25"/>
  <c r="T141" i="25"/>
  <c r="S125" i="25"/>
  <c r="T125" i="25"/>
  <c r="S109" i="25"/>
  <c r="T109" i="25"/>
  <c r="S93" i="25"/>
  <c r="T93" i="25"/>
  <c r="S77" i="25"/>
  <c r="T77" i="25"/>
  <c r="T61" i="25"/>
  <c r="S61" i="25"/>
  <c r="T45" i="25"/>
  <c r="S45" i="25"/>
  <c r="S29" i="25"/>
  <c r="T29" i="25"/>
  <c r="S13" i="25"/>
  <c r="T13" i="25"/>
  <c r="T560" i="24"/>
  <c r="S560" i="24"/>
  <c r="T532" i="24"/>
  <c r="S532" i="24"/>
  <c r="T516" i="24"/>
  <c r="S516" i="24"/>
  <c r="T500" i="24"/>
  <c r="S500" i="24"/>
  <c r="T462" i="24"/>
  <c r="S462" i="24"/>
  <c r="T398" i="24"/>
  <c r="S398" i="24"/>
  <c r="T334" i="24"/>
  <c r="S334" i="24"/>
  <c r="T112" i="24"/>
  <c r="S112" i="24"/>
  <c r="T593" i="24"/>
  <c r="S593" i="24"/>
  <c r="T577" i="24"/>
  <c r="S577" i="24"/>
  <c r="T561" i="24"/>
  <c r="S561" i="24"/>
  <c r="T545" i="24"/>
  <c r="S545" i="24"/>
  <c r="T529" i="24"/>
  <c r="S529" i="24"/>
  <c r="T513" i="24"/>
  <c r="S513" i="24"/>
  <c r="T497" i="24"/>
  <c r="S497" i="24"/>
  <c r="T466" i="24"/>
  <c r="S466" i="24"/>
  <c r="T402" i="24"/>
  <c r="S402" i="24"/>
  <c r="T338" i="24"/>
  <c r="S338" i="24"/>
  <c r="T262" i="24"/>
  <c r="S262" i="24"/>
  <c r="T598" i="24"/>
  <c r="S598" i="24"/>
  <c r="T582" i="24"/>
  <c r="S582" i="24"/>
  <c r="T566" i="24"/>
  <c r="S566" i="24"/>
  <c r="T550" i="24"/>
  <c r="S550" i="24"/>
  <c r="T534" i="24"/>
  <c r="S534" i="24"/>
  <c r="T518" i="24"/>
  <c r="S518" i="24"/>
  <c r="T502" i="24"/>
  <c r="S502" i="24"/>
  <c r="T478" i="24"/>
  <c r="S478" i="24"/>
  <c r="T422" i="24"/>
  <c r="S422" i="24"/>
  <c r="T358" i="24"/>
  <c r="S358" i="24"/>
  <c r="T304" i="24"/>
  <c r="S304" i="24"/>
  <c r="T599" i="24"/>
  <c r="S599" i="24"/>
  <c r="T583" i="24"/>
  <c r="S583" i="24"/>
  <c r="T567" i="24"/>
  <c r="S567" i="24"/>
  <c r="T551" i="24"/>
  <c r="S551" i="24"/>
  <c r="T535" i="24"/>
  <c r="S535" i="24"/>
  <c r="T519" i="24"/>
  <c r="S519" i="24"/>
  <c r="T503" i="24"/>
  <c r="S503" i="24"/>
  <c r="T480" i="24"/>
  <c r="S480" i="24"/>
  <c r="T426" i="24"/>
  <c r="S426" i="24"/>
  <c r="T362" i="24"/>
  <c r="S362" i="24"/>
  <c r="T230" i="24"/>
  <c r="S230" i="24"/>
  <c r="T483" i="24"/>
  <c r="S483" i="24"/>
  <c r="T467" i="24"/>
  <c r="S467" i="24"/>
  <c r="T451" i="24"/>
  <c r="S451" i="24"/>
  <c r="T435" i="24"/>
  <c r="S435" i="24"/>
  <c r="T419" i="24"/>
  <c r="S419" i="24"/>
  <c r="T403" i="24"/>
  <c r="S403" i="24"/>
  <c r="T387" i="24"/>
  <c r="S387" i="24"/>
  <c r="T371" i="24"/>
  <c r="S371" i="24"/>
  <c r="T355" i="24"/>
  <c r="S355" i="24"/>
  <c r="T339" i="24"/>
  <c r="S339" i="24"/>
  <c r="T323" i="24"/>
  <c r="S323" i="24"/>
  <c r="T307" i="24"/>
  <c r="S307" i="24"/>
  <c r="T266" i="24"/>
  <c r="S266" i="24"/>
  <c r="T192" i="24"/>
  <c r="S192" i="24"/>
  <c r="T468" i="24"/>
  <c r="S468" i="24"/>
  <c r="T452" i="24"/>
  <c r="S452" i="24"/>
  <c r="T436" i="24"/>
  <c r="S436" i="24"/>
  <c r="T420" i="24"/>
  <c r="S420" i="24"/>
  <c r="T404" i="24"/>
  <c r="S404" i="24"/>
  <c r="T388" i="24"/>
  <c r="S388" i="24"/>
  <c r="T372" i="24"/>
  <c r="S372" i="24"/>
  <c r="T356" i="24"/>
  <c r="S356" i="24"/>
  <c r="T340" i="24"/>
  <c r="S340" i="24"/>
  <c r="T324" i="24"/>
  <c r="S324" i="24"/>
  <c r="T308" i="24"/>
  <c r="S308" i="24"/>
  <c r="T270" i="24"/>
  <c r="S270" i="24"/>
  <c r="S78" i="24"/>
  <c r="T78" i="24"/>
  <c r="T481" i="24"/>
  <c r="S481" i="24"/>
  <c r="T465" i="24"/>
  <c r="S465" i="24"/>
  <c r="T449" i="24"/>
  <c r="S449" i="24"/>
  <c r="T433" i="24"/>
  <c r="S433" i="24"/>
  <c r="T417" i="24"/>
  <c r="S417" i="24"/>
  <c r="T401" i="24"/>
  <c r="S401" i="24"/>
  <c r="T385" i="24"/>
  <c r="S385" i="24"/>
  <c r="T369" i="24"/>
  <c r="S369" i="24"/>
  <c r="T353" i="24"/>
  <c r="S353" i="24"/>
  <c r="T337" i="24"/>
  <c r="S337" i="24"/>
  <c r="T321" i="24"/>
  <c r="S321" i="24"/>
  <c r="T302" i="24"/>
  <c r="S302" i="24"/>
  <c r="T242" i="24"/>
  <c r="S242" i="24"/>
  <c r="T303" i="24"/>
  <c r="S303" i="24"/>
  <c r="T287" i="24"/>
  <c r="S287" i="24"/>
  <c r="T271" i="24"/>
  <c r="S271" i="24"/>
  <c r="T255" i="24"/>
  <c r="S255" i="24"/>
  <c r="T239" i="24"/>
  <c r="S239" i="24"/>
  <c r="T223" i="24"/>
  <c r="S223" i="24"/>
  <c r="T200" i="24"/>
  <c r="S200" i="24"/>
  <c r="T164" i="24"/>
  <c r="S164" i="24"/>
  <c r="T94" i="24"/>
  <c r="S94" i="24"/>
  <c r="T276" i="24"/>
  <c r="S276" i="24"/>
  <c r="T260" i="24"/>
  <c r="S260" i="24"/>
  <c r="T244" i="24"/>
  <c r="S244" i="24"/>
  <c r="T228" i="24"/>
  <c r="S228" i="24"/>
  <c r="T210" i="24"/>
  <c r="S210" i="24"/>
  <c r="T152" i="24"/>
  <c r="S152" i="24"/>
  <c r="S10" i="24"/>
  <c r="T10" i="24"/>
  <c r="T293" i="24"/>
  <c r="S293" i="24"/>
  <c r="T277" i="24"/>
  <c r="S277" i="24"/>
  <c r="T261" i="24"/>
  <c r="S261" i="24"/>
  <c r="T245" i="24"/>
  <c r="S245" i="24"/>
  <c r="T229" i="24"/>
  <c r="S229" i="24"/>
  <c r="T208" i="24"/>
  <c r="S208" i="24"/>
  <c r="T172" i="24"/>
  <c r="S172" i="24"/>
  <c r="T62" i="24"/>
  <c r="S62" i="24"/>
  <c r="T209" i="24"/>
  <c r="S209" i="24"/>
  <c r="T193" i="24"/>
  <c r="S193" i="24"/>
  <c r="T177" i="24"/>
  <c r="S177" i="24"/>
  <c r="T161" i="24"/>
  <c r="S161" i="24"/>
  <c r="T145" i="24"/>
  <c r="S145" i="24"/>
  <c r="T129" i="24"/>
  <c r="S129" i="24"/>
  <c r="T113" i="24"/>
  <c r="S113" i="24"/>
  <c r="S50" i="24"/>
  <c r="T50" i="24"/>
  <c r="T194" i="24"/>
  <c r="S194" i="24"/>
  <c r="T178" i="24"/>
  <c r="S178" i="24"/>
  <c r="T162" i="24"/>
  <c r="S162" i="24"/>
  <c r="T146" i="24"/>
  <c r="S146" i="24"/>
  <c r="T130" i="24"/>
  <c r="S130" i="24"/>
  <c r="T114" i="24"/>
  <c r="S114" i="24"/>
  <c r="T70" i="24"/>
  <c r="S70" i="24"/>
  <c r="S8" i="24"/>
  <c r="T8" i="24"/>
  <c r="T183" i="24"/>
  <c r="S183" i="24"/>
  <c r="T167" i="24"/>
  <c r="S167" i="24"/>
  <c r="T151" i="24"/>
  <c r="S151" i="24"/>
  <c r="T135" i="24"/>
  <c r="S135" i="24"/>
  <c r="T119" i="24"/>
  <c r="S119" i="24"/>
  <c r="T90" i="24"/>
  <c r="S90" i="24"/>
  <c r="T26" i="24"/>
  <c r="S26" i="24"/>
  <c r="S99" i="24"/>
  <c r="T99" i="24"/>
  <c r="T83" i="24"/>
  <c r="S83" i="24"/>
  <c r="S67" i="24"/>
  <c r="T67" i="24"/>
  <c r="T51" i="24"/>
  <c r="S51" i="24"/>
  <c r="S35" i="24"/>
  <c r="T35" i="24"/>
  <c r="S19" i="24"/>
  <c r="T19" i="24"/>
  <c r="S104" i="24"/>
  <c r="T104" i="24"/>
  <c r="T88" i="24"/>
  <c r="S88" i="24"/>
  <c r="S72" i="24"/>
  <c r="T72" i="24"/>
  <c r="T56" i="24"/>
  <c r="S56" i="24"/>
  <c r="S40" i="24"/>
  <c r="T40" i="24"/>
  <c r="T24" i="24"/>
  <c r="S24" i="24"/>
  <c r="T109" i="24"/>
  <c r="S109" i="24"/>
  <c r="T93" i="24"/>
  <c r="S93" i="24"/>
  <c r="T77" i="24"/>
  <c r="S77" i="24"/>
  <c r="S61" i="24"/>
  <c r="T61" i="24"/>
  <c r="S45" i="24"/>
  <c r="T45" i="24"/>
  <c r="S29" i="24"/>
  <c r="T29" i="24"/>
  <c r="S13" i="24"/>
  <c r="T13" i="24"/>
  <c r="AF8" i="41"/>
  <c r="R8" i="12"/>
  <c r="R8" i="41"/>
  <c r="AF8" i="12"/>
  <c r="T448" i="33"/>
  <c r="S448" i="33"/>
  <c r="T576" i="33"/>
  <c r="S576" i="33"/>
  <c r="S18" i="34"/>
  <c r="T18" i="34"/>
  <c r="T50" i="34"/>
  <c r="S50" i="34"/>
  <c r="T82" i="34"/>
  <c r="S82" i="34"/>
  <c r="S114" i="34"/>
  <c r="T114" i="34"/>
  <c r="T146" i="34"/>
  <c r="S146" i="34"/>
  <c r="S172" i="34"/>
  <c r="T172" i="34"/>
  <c r="T188" i="34"/>
  <c r="S188" i="34"/>
  <c r="T204" i="34"/>
  <c r="S204" i="34"/>
  <c r="T220" i="34"/>
  <c r="S220" i="34"/>
  <c r="T236" i="34"/>
  <c r="S236" i="34"/>
  <c r="T252" i="34"/>
  <c r="S252" i="34"/>
  <c r="T268" i="34"/>
  <c r="S268" i="34"/>
  <c r="T284" i="34"/>
  <c r="S284" i="34"/>
  <c r="S300" i="34"/>
  <c r="T300" i="34"/>
  <c r="T316" i="34"/>
  <c r="S316" i="34"/>
  <c r="T332" i="34"/>
  <c r="S332" i="34"/>
  <c r="S348" i="34"/>
  <c r="T348" i="34"/>
  <c r="T364" i="34"/>
  <c r="S364" i="34"/>
  <c r="S380" i="34"/>
  <c r="T380" i="34"/>
  <c r="T396" i="34"/>
  <c r="S396" i="34"/>
  <c r="T412" i="34"/>
  <c r="S412" i="34"/>
  <c r="S428" i="34"/>
  <c r="T428" i="34"/>
  <c r="T444" i="34"/>
  <c r="S444" i="34"/>
  <c r="S460" i="34"/>
  <c r="T460" i="34"/>
  <c r="S476" i="34"/>
  <c r="T476" i="34"/>
  <c r="S492" i="34"/>
  <c r="T492" i="34"/>
  <c r="S508" i="34"/>
  <c r="T508" i="34"/>
  <c r="S524" i="34"/>
  <c r="T524" i="34"/>
  <c r="S540" i="34"/>
  <c r="T540" i="34"/>
  <c r="S556" i="34"/>
  <c r="T556" i="34"/>
  <c r="S572" i="34"/>
  <c r="T572" i="34"/>
  <c r="S588" i="34"/>
  <c r="T588" i="34"/>
  <c r="S604" i="34"/>
  <c r="T604" i="34"/>
  <c r="T22" i="13"/>
  <c r="S22" i="13"/>
  <c r="T38" i="13"/>
  <c r="S38" i="13"/>
  <c r="S54" i="13"/>
  <c r="T54" i="13"/>
  <c r="T70" i="13"/>
  <c r="S70" i="13"/>
  <c r="S86" i="13"/>
  <c r="T86" i="13"/>
  <c r="S102" i="13"/>
  <c r="T102" i="13"/>
  <c r="T118" i="13"/>
  <c r="S118" i="13"/>
  <c r="T134" i="13"/>
  <c r="S134" i="13"/>
  <c r="T150" i="13"/>
  <c r="S150" i="13"/>
  <c r="S166" i="13"/>
  <c r="T166" i="13"/>
  <c r="T182" i="13"/>
  <c r="S182" i="13"/>
  <c r="S198" i="13"/>
  <c r="T198" i="13"/>
  <c r="S214" i="13"/>
  <c r="T214" i="13"/>
  <c r="T230" i="13"/>
  <c r="S230" i="13"/>
  <c r="T246" i="13"/>
  <c r="S246" i="13"/>
  <c r="S262" i="13"/>
  <c r="T262" i="13"/>
  <c r="S278" i="13"/>
  <c r="T278" i="13"/>
  <c r="T294" i="13"/>
  <c r="S294" i="13"/>
  <c r="T310" i="13"/>
  <c r="S310" i="13"/>
  <c r="S326" i="13"/>
  <c r="T326" i="13"/>
  <c r="S342" i="13"/>
  <c r="T342" i="13"/>
  <c r="T358" i="13"/>
  <c r="S358" i="13"/>
  <c r="T374" i="13"/>
  <c r="S374" i="13"/>
  <c r="S390" i="13"/>
  <c r="T390" i="13"/>
  <c r="S406" i="13"/>
  <c r="T406" i="13"/>
  <c r="S422" i="13"/>
  <c r="T422" i="13"/>
  <c r="S438" i="13"/>
  <c r="T438" i="13"/>
  <c r="S454" i="13"/>
  <c r="T454" i="13"/>
  <c r="S470" i="13"/>
  <c r="T470" i="13"/>
  <c r="S486" i="13"/>
  <c r="T486" i="13"/>
  <c r="S502" i="13"/>
  <c r="T502" i="13"/>
  <c r="S518" i="13"/>
  <c r="T518" i="13"/>
  <c r="S534" i="13"/>
  <c r="T534" i="13"/>
  <c r="S550" i="13"/>
  <c r="T550" i="13"/>
  <c r="S566" i="13"/>
  <c r="T566" i="13"/>
  <c r="S582" i="13"/>
  <c r="T582" i="13"/>
  <c r="S598" i="13"/>
  <c r="T598" i="13"/>
  <c r="T316" i="33"/>
  <c r="S316" i="33"/>
  <c r="T380" i="33"/>
  <c r="S380" i="33"/>
  <c r="T444" i="33"/>
  <c r="S444" i="33"/>
  <c r="T508" i="33"/>
  <c r="S508" i="33"/>
  <c r="S572" i="33"/>
  <c r="T572" i="33"/>
  <c r="T24" i="34"/>
  <c r="S24" i="34"/>
  <c r="T56" i="34"/>
  <c r="S56" i="34"/>
  <c r="T88" i="34"/>
  <c r="S88" i="34"/>
  <c r="S120" i="34"/>
  <c r="T120" i="34"/>
  <c r="T152" i="34"/>
  <c r="S152" i="34"/>
  <c r="T171" i="34"/>
  <c r="S171" i="34"/>
  <c r="S187" i="34"/>
  <c r="T187" i="34"/>
  <c r="T203" i="34"/>
  <c r="S203" i="34"/>
  <c r="T219" i="34"/>
  <c r="S219" i="34"/>
  <c r="S235" i="34"/>
  <c r="T235" i="34"/>
  <c r="T251" i="34"/>
  <c r="S251" i="34"/>
  <c r="T267" i="34"/>
  <c r="S267" i="34"/>
  <c r="T283" i="34"/>
  <c r="S283" i="34"/>
  <c r="T299" i="34"/>
  <c r="S299" i="34"/>
  <c r="T315" i="34"/>
  <c r="S315" i="34"/>
  <c r="T331" i="34"/>
  <c r="S331" i="34"/>
  <c r="T347" i="34"/>
  <c r="S347" i="34"/>
  <c r="T363" i="34"/>
  <c r="S363" i="34"/>
  <c r="T379" i="34"/>
  <c r="S379" i="34"/>
  <c r="T395" i="34"/>
  <c r="S395" i="34"/>
  <c r="S411" i="34"/>
  <c r="T411" i="34"/>
  <c r="T427" i="34"/>
  <c r="S427" i="34"/>
  <c r="T443" i="34"/>
  <c r="S443" i="34"/>
  <c r="T459" i="34"/>
  <c r="S459" i="34"/>
  <c r="T475" i="34"/>
  <c r="S475" i="34"/>
  <c r="T491" i="34"/>
  <c r="S491" i="34"/>
  <c r="T507" i="34"/>
  <c r="S507" i="34"/>
  <c r="T523" i="34"/>
  <c r="S523" i="34"/>
  <c r="T539" i="34"/>
  <c r="S539" i="34"/>
  <c r="T555" i="34"/>
  <c r="S555" i="34"/>
  <c r="T571" i="34"/>
  <c r="S571" i="34"/>
  <c r="T587" i="34"/>
  <c r="S587" i="34"/>
  <c r="T603" i="34"/>
  <c r="S603" i="34"/>
  <c r="S21" i="13"/>
  <c r="T21" i="13"/>
  <c r="T37" i="13"/>
  <c r="S37" i="13"/>
  <c r="S53" i="13"/>
  <c r="T53" i="13"/>
  <c r="S69" i="13"/>
  <c r="T69" i="13"/>
  <c r="S85" i="13"/>
  <c r="T85" i="13"/>
  <c r="S101" i="13"/>
  <c r="T101" i="13"/>
  <c r="T117" i="13"/>
  <c r="S117" i="13"/>
  <c r="S133" i="13"/>
  <c r="T133" i="13"/>
  <c r="S149" i="13"/>
  <c r="T149" i="13"/>
  <c r="S165" i="13"/>
  <c r="T165" i="13"/>
  <c r="S181" i="13"/>
  <c r="T181" i="13"/>
  <c r="S197" i="13"/>
  <c r="T197" i="13"/>
  <c r="S213" i="13"/>
  <c r="T213" i="13"/>
  <c r="S229" i="13"/>
  <c r="T229" i="13"/>
  <c r="S245" i="13"/>
  <c r="T245" i="13"/>
  <c r="S261" i="13"/>
  <c r="T261" i="13"/>
  <c r="S277" i="13"/>
  <c r="T277" i="13"/>
  <c r="S293" i="13"/>
  <c r="T293" i="13"/>
  <c r="S309" i="13"/>
  <c r="T309" i="13"/>
  <c r="S325" i="13"/>
  <c r="T325" i="13"/>
  <c r="S341" i="13"/>
  <c r="T341" i="13"/>
  <c r="S357" i="13"/>
  <c r="T357" i="13"/>
  <c r="S373" i="13"/>
  <c r="T373" i="13"/>
  <c r="S389" i="13"/>
  <c r="T389" i="13"/>
  <c r="S405" i="13"/>
  <c r="T405" i="13"/>
  <c r="S421" i="13"/>
  <c r="T421" i="13"/>
  <c r="T437" i="13"/>
  <c r="S437" i="13"/>
  <c r="S453" i="13"/>
  <c r="T453" i="13"/>
  <c r="T469" i="13"/>
  <c r="S469" i="13"/>
  <c r="S485" i="13"/>
  <c r="T485" i="13"/>
  <c r="S501" i="13"/>
  <c r="T501" i="13"/>
  <c r="S517" i="13"/>
  <c r="T517" i="13"/>
  <c r="S533" i="13"/>
  <c r="T533" i="13"/>
  <c r="S549" i="13"/>
  <c r="T549" i="13"/>
  <c r="S565" i="13"/>
  <c r="T565" i="13"/>
  <c r="S581" i="13"/>
  <c r="T581" i="13"/>
  <c r="S597" i="13"/>
  <c r="T597" i="13"/>
  <c r="T312" i="33"/>
  <c r="S312" i="33"/>
  <c r="T376" i="33"/>
  <c r="S376" i="33"/>
  <c r="T440" i="33"/>
  <c r="S440" i="33"/>
  <c r="T504" i="33"/>
  <c r="S504" i="33"/>
  <c r="S568" i="33"/>
  <c r="T568" i="33"/>
  <c r="S14" i="34"/>
  <c r="T14" i="34"/>
  <c r="S46" i="34"/>
  <c r="T46" i="34"/>
  <c r="T78" i="34"/>
  <c r="S78" i="34"/>
  <c r="S110" i="34"/>
  <c r="T110" i="34"/>
  <c r="S142" i="34"/>
  <c r="T142" i="34"/>
  <c r="S166" i="34"/>
  <c r="T166" i="34"/>
  <c r="S182" i="34"/>
  <c r="T182" i="34"/>
  <c r="T198" i="34"/>
  <c r="S198" i="34"/>
  <c r="T214" i="34"/>
  <c r="S214" i="34"/>
  <c r="T230" i="34"/>
  <c r="S230" i="34"/>
  <c r="T246" i="34"/>
  <c r="S246" i="34"/>
  <c r="S262" i="34"/>
  <c r="T262" i="34"/>
  <c r="S278" i="34"/>
  <c r="T278" i="34"/>
  <c r="T294" i="34"/>
  <c r="S294" i="34"/>
  <c r="T310" i="34"/>
  <c r="S310" i="34"/>
  <c r="S326" i="34"/>
  <c r="T326" i="34"/>
  <c r="T342" i="34"/>
  <c r="S342" i="34"/>
  <c r="S358" i="34"/>
  <c r="T358" i="34"/>
  <c r="T374" i="34"/>
  <c r="S374" i="34"/>
  <c r="S390" i="34"/>
  <c r="T390" i="34"/>
  <c r="T406" i="34"/>
  <c r="S406" i="34"/>
  <c r="T422" i="34"/>
  <c r="S422" i="34"/>
  <c r="T438" i="34"/>
  <c r="S438" i="34"/>
  <c r="S454" i="34"/>
  <c r="T454" i="34"/>
  <c r="S470" i="34"/>
  <c r="T470" i="34"/>
  <c r="S486" i="34"/>
  <c r="T486" i="34"/>
  <c r="S502" i="34"/>
  <c r="T502" i="34"/>
  <c r="S518" i="34"/>
  <c r="T518" i="34"/>
  <c r="S534" i="34"/>
  <c r="T534" i="34"/>
  <c r="S550" i="34"/>
  <c r="T550" i="34"/>
  <c r="S566" i="34"/>
  <c r="T566" i="34"/>
  <c r="S582" i="34"/>
  <c r="T582" i="34"/>
  <c r="S598" i="34"/>
  <c r="T598" i="34"/>
  <c r="T20" i="13"/>
  <c r="S20" i="13"/>
  <c r="T36" i="13"/>
  <c r="S36" i="13"/>
  <c r="S52" i="13"/>
  <c r="T52" i="13"/>
  <c r="T68" i="13"/>
  <c r="S68" i="13"/>
  <c r="S84" i="13"/>
  <c r="T84" i="13"/>
  <c r="S100" i="13"/>
  <c r="T100" i="13"/>
  <c r="S116" i="13"/>
  <c r="T116" i="13"/>
  <c r="S132" i="13"/>
  <c r="T132" i="13"/>
  <c r="S148" i="13"/>
  <c r="T148" i="13"/>
  <c r="S164" i="13"/>
  <c r="T164" i="13"/>
  <c r="S180" i="13"/>
  <c r="T180" i="13"/>
  <c r="S196" i="13"/>
  <c r="T196" i="13"/>
  <c r="S212" i="13"/>
  <c r="T212" i="13"/>
  <c r="S228" i="13"/>
  <c r="T228" i="13"/>
  <c r="S244" i="13"/>
  <c r="T244" i="13"/>
  <c r="S260" i="13"/>
  <c r="T260" i="13"/>
  <c r="S276" i="13"/>
  <c r="T276" i="13"/>
  <c r="S292" i="13"/>
  <c r="T292" i="13"/>
  <c r="S308" i="13"/>
  <c r="T308" i="13"/>
  <c r="S324" i="13"/>
  <c r="T324" i="13"/>
  <c r="S340" i="13"/>
  <c r="T340" i="13"/>
  <c r="S356" i="13"/>
  <c r="T356" i="13"/>
  <c r="S372" i="13"/>
  <c r="T372" i="13"/>
  <c r="S388" i="13"/>
  <c r="T388" i="13"/>
  <c r="S404" i="13"/>
  <c r="T404" i="13"/>
  <c r="S420" i="13"/>
  <c r="T420" i="13"/>
  <c r="S436" i="13"/>
  <c r="T436" i="13"/>
  <c r="S452" i="13"/>
  <c r="T452" i="13"/>
  <c r="S468" i="13"/>
  <c r="T468" i="13"/>
  <c r="S484" i="13"/>
  <c r="T484" i="13"/>
  <c r="S500" i="13"/>
  <c r="T500" i="13"/>
  <c r="S516" i="13"/>
  <c r="T516" i="13"/>
  <c r="S532" i="13"/>
  <c r="T532" i="13"/>
  <c r="S548" i="13"/>
  <c r="T548" i="13"/>
  <c r="S564" i="13"/>
  <c r="T564" i="13"/>
  <c r="S580" i="13"/>
  <c r="T580" i="13"/>
  <c r="S596" i="13"/>
  <c r="T596" i="13"/>
  <c r="T292" i="33"/>
  <c r="S292" i="33"/>
  <c r="T356" i="33"/>
  <c r="S356" i="33"/>
  <c r="T420" i="33"/>
  <c r="S420" i="33"/>
  <c r="T484" i="33"/>
  <c r="S484" i="33"/>
  <c r="T548" i="33"/>
  <c r="S548" i="33"/>
  <c r="T6" i="34"/>
  <c r="T36" i="34"/>
  <c r="S36" i="34"/>
  <c r="T68" i="34"/>
  <c r="S68" i="34"/>
  <c r="T100" i="34"/>
  <c r="S100" i="34"/>
  <c r="T132" i="34"/>
  <c r="S132" i="34"/>
  <c r="T165" i="34"/>
  <c r="S165" i="34"/>
  <c r="S181" i="34"/>
  <c r="T181" i="34"/>
  <c r="T197" i="34"/>
  <c r="S197" i="34"/>
  <c r="T213" i="34"/>
  <c r="S213" i="34"/>
  <c r="T229" i="34"/>
  <c r="S229" i="34"/>
  <c r="T245" i="34"/>
  <c r="S245" i="34"/>
  <c r="T261" i="34"/>
  <c r="S261" i="34"/>
  <c r="T277" i="34"/>
  <c r="S277" i="34"/>
  <c r="T293" i="34"/>
  <c r="S293" i="34"/>
  <c r="T309" i="34"/>
  <c r="S309" i="34"/>
  <c r="T325" i="34"/>
  <c r="S325" i="34"/>
  <c r="T341" i="34"/>
  <c r="S341" i="34"/>
  <c r="T357" i="34"/>
  <c r="S357" i="34"/>
  <c r="T373" i="34"/>
  <c r="S373" i="34"/>
  <c r="T389" i="34"/>
  <c r="S389" i="34"/>
  <c r="T405" i="34"/>
  <c r="S405" i="34"/>
  <c r="T421" i="34"/>
  <c r="S421" i="34"/>
  <c r="T437" i="34"/>
  <c r="S437" i="34"/>
  <c r="T453" i="34"/>
  <c r="S453" i="34"/>
  <c r="T469" i="34"/>
  <c r="S469" i="34"/>
  <c r="S485" i="34"/>
  <c r="T485" i="34"/>
  <c r="S501" i="34"/>
  <c r="T501" i="34"/>
  <c r="T517" i="34"/>
  <c r="S517" i="34"/>
  <c r="S533" i="34"/>
  <c r="T533" i="34"/>
  <c r="S549" i="34"/>
  <c r="T549" i="34"/>
  <c r="S565" i="34"/>
  <c r="T565" i="34"/>
  <c r="S581" i="34"/>
  <c r="T581" i="34"/>
  <c r="T597" i="34"/>
  <c r="S597" i="34"/>
  <c r="T19" i="13"/>
  <c r="S19" i="13"/>
  <c r="T35" i="13"/>
  <c r="S35" i="13"/>
  <c r="T51" i="13"/>
  <c r="S51" i="13"/>
  <c r="S67" i="13"/>
  <c r="T67" i="13"/>
  <c r="T83" i="13"/>
  <c r="S83" i="13"/>
  <c r="S99" i="13"/>
  <c r="T99" i="13"/>
  <c r="T115" i="13"/>
  <c r="S115" i="13"/>
  <c r="S131" i="13"/>
  <c r="T131" i="13"/>
  <c r="S147" i="13"/>
  <c r="T147" i="13"/>
  <c r="S163" i="13"/>
  <c r="T163" i="13"/>
  <c r="S179" i="13"/>
  <c r="T179" i="13"/>
  <c r="S195" i="13"/>
  <c r="T195" i="13"/>
  <c r="S211" i="13"/>
  <c r="T211" i="13"/>
  <c r="S227" i="13"/>
  <c r="T227" i="13"/>
  <c r="S243" i="13"/>
  <c r="T243" i="13"/>
  <c r="S259" i="13"/>
  <c r="T259" i="13"/>
  <c r="S275" i="13"/>
  <c r="T275" i="13"/>
  <c r="S291" i="13"/>
  <c r="T291" i="13"/>
  <c r="S307" i="13"/>
  <c r="T307" i="13"/>
  <c r="S323" i="13"/>
  <c r="T323" i="13"/>
  <c r="S339" i="13"/>
  <c r="T339" i="13"/>
  <c r="S355" i="13"/>
  <c r="T355" i="13"/>
  <c r="S371" i="13"/>
  <c r="T371" i="13"/>
  <c r="S387" i="13"/>
  <c r="T387" i="13"/>
  <c r="S403" i="13"/>
  <c r="T403" i="13"/>
  <c r="S419" i="13"/>
  <c r="T419" i="13"/>
  <c r="S435" i="13"/>
  <c r="T435" i="13"/>
  <c r="S451" i="13"/>
  <c r="T451" i="13"/>
  <c r="S467" i="13"/>
  <c r="T467" i="13"/>
  <c r="S483" i="13"/>
  <c r="T483" i="13"/>
  <c r="S499" i="13"/>
  <c r="T499" i="13"/>
  <c r="S515" i="13"/>
  <c r="T515" i="13"/>
  <c r="S531" i="13"/>
  <c r="T531" i="13"/>
  <c r="S547" i="13"/>
  <c r="T547" i="13"/>
  <c r="S563" i="13"/>
  <c r="T563" i="13"/>
  <c r="S579" i="13"/>
  <c r="T579" i="13"/>
  <c r="S595" i="13"/>
  <c r="T595" i="13"/>
  <c r="T151" i="34"/>
  <c r="S151" i="34"/>
  <c r="T135" i="34"/>
  <c r="S135" i="34"/>
  <c r="T119" i="34"/>
  <c r="S119" i="34"/>
  <c r="T103" i="34"/>
  <c r="S103" i="34"/>
  <c r="T87" i="34"/>
  <c r="S87" i="34"/>
  <c r="S71" i="34"/>
  <c r="T71" i="34"/>
  <c r="T55" i="34"/>
  <c r="S55" i="34"/>
  <c r="T39" i="34"/>
  <c r="S39" i="34"/>
  <c r="S23" i="34"/>
  <c r="T23" i="34"/>
  <c r="S7" i="34"/>
  <c r="T7" i="34"/>
  <c r="T591" i="33"/>
  <c r="S591" i="33"/>
  <c r="T575" i="33"/>
  <c r="S575" i="33"/>
  <c r="T559" i="33"/>
  <c r="S559" i="33"/>
  <c r="T543" i="33"/>
  <c r="S543" i="33"/>
  <c r="T527" i="33"/>
  <c r="S527" i="33"/>
  <c r="S511" i="33"/>
  <c r="T511" i="33"/>
  <c r="T495" i="33"/>
  <c r="S495" i="33"/>
  <c r="T479" i="33"/>
  <c r="S479" i="33"/>
  <c r="T463" i="33"/>
  <c r="S463" i="33"/>
  <c r="T447" i="33"/>
  <c r="S447" i="33"/>
  <c r="T431" i="33"/>
  <c r="S431" i="33"/>
  <c r="T415" i="33"/>
  <c r="S415" i="33"/>
  <c r="T399" i="33"/>
  <c r="S399" i="33"/>
  <c r="T383" i="33"/>
  <c r="S383" i="33"/>
  <c r="S367" i="33"/>
  <c r="T367" i="33"/>
  <c r="S351" i="33"/>
  <c r="T351" i="33"/>
  <c r="S335" i="33"/>
  <c r="T335" i="33"/>
  <c r="S319" i="33"/>
  <c r="T319" i="33"/>
  <c r="S303" i="33"/>
  <c r="T303" i="33"/>
  <c r="S287" i="33"/>
  <c r="T287" i="33"/>
  <c r="S271" i="33"/>
  <c r="T271" i="33"/>
  <c r="S255" i="33"/>
  <c r="T255" i="33"/>
  <c r="S239" i="33"/>
  <c r="T239" i="33"/>
  <c r="S223" i="33"/>
  <c r="T223" i="33"/>
  <c r="T207" i="33"/>
  <c r="S207" i="33"/>
  <c r="T191" i="33"/>
  <c r="S191" i="33"/>
  <c r="S175" i="33"/>
  <c r="T175" i="33"/>
  <c r="S159" i="33"/>
  <c r="T159" i="33"/>
  <c r="T143" i="33"/>
  <c r="S143" i="33"/>
  <c r="T127" i="33"/>
  <c r="S127" i="33"/>
  <c r="T111" i="33"/>
  <c r="S111" i="33"/>
  <c r="T95" i="33"/>
  <c r="S95" i="33"/>
  <c r="T79" i="33"/>
  <c r="S79" i="33"/>
  <c r="T63" i="33"/>
  <c r="S63" i="33"/>
  <c r="T47" i="33"/>
  <c r="S47" i="33"/>
  <c r="T31" i="33"/>
  <c r="S31" i="33"/>
  <c r="T600" i="32"/>
  <c r="S600" i="32"/>
  <c r="T536" i="32"/>
  <c r="S536" i="32"/>
  <c r="S472" i="32"/>
  <c r="T472" i="32"/>
  <c r="T408" i="32"/>
  <c r="S408" i="32"/>
  <c r="T344" i="32"/>
  <c r="S344" i="32"/>
  <c r="S240" i="32"/>
  <c r="T240" i="32"/>
  <c r="T112" i="32"/>
  <c r="S112" i="32"/>
  <c r="T600" i="31"/>
  <c r="S600" i="31"/>
  <c r="T256" i="33"/>
  <c r="S256" i="33"/>
  <c r="T240" i="33"/>
  <c r="S240" i="33"/>
  <c r="T224" i="33"/>
  <c r="S224" i="33"/>
  <c r="T208" i="33"/>
  <c r="S208" i="33"/>
  <c r="S192" i="33"/>
  <c r="T192" i="33"/>
  <c r="T176" i="33"/>
  <c r="S176" i="33"/>
  <c r="T160" i="33"/>
  <c r="S160" i="33"/>
  <c r="T144" i="33"/>
  <c r="S144" i="33"/>
  <c r="T128" i="33"/>
  <c r="S128" i="33"/>
  <c r="T112" i="33"/>
  <c r="S112" i="33"/>
  <c r="T96" i="33"/>
  <c r="S96" i="33"/>
  <c r="T80" i="33"/>
  <c r="S80" i="33"/>
  <c r="T64" i="33"/>
  <c r="S64" i="33"/>
  <c r="T48" i="33"/>
  <c r="S48" i="33"/>
  <c r="T32" i="33"/>
  <c r="S32" i="33"/>
  <c r="S13" i="33"/>
  <c r="T13" i="33"/>
  <c r="T572" i="32"/>
  <c r="S572" i="32"/>
  <c r="T508" i="32"/>
  <c r="S508" i="32"/>
  <c r="S444" i="32"/>
  <c r="T444" i="32"/>
  <c r="T380" i="32"/>
  <c r="S380" i="32"/>
  <c r="T312" i="32"/>
  <c r="S312" i="32"/>
  <c r="S184" i="32"/>
  <c r="T184" i="32"/>
  <c r="T56" i="32"/>
  <c r="S56" i="32"/>
  <c r="T153" i="34"/>
  <c r="S153" i="34"/>
  <c r="T137" i="34"/>
  <c r="S137" i="34"/>
  <c r="T121" i="34"/>
  <c r="S121" i="34"/>
  <c r="T105" i="34"/>
  <c r="S105" i="34"/>
  <c r="S89" i="34"/>
  <c r="T89" i="34"/>
  <c r="T73" i="34"/>
  <c r="S73" i="34"/>
  <c r="T57" i="34"/>
  <c r="S57" i="34"/>
  <c r="S41" i="34"/>
  <c r="T41" i="34"/>
  <c r="T25" i="34"/>
  <c r="S25" i="34"/>
  <c r="S5" i="34"/>
  <c r="T5" i="34"/>
  <c r="T593" i="33"/>
  <c r="S593" i="33"/>
  <c r="T577" i="33"/>
  <c r="S577" i="33"/>
  <c r="S561" i="33"/>
  <c r="T561" i="33"/>
  <c r="T545" i="33"/>
  <c r="S545" i="33"/>
  <c r="T529" i="33"/>
  <c r="S529" i="33"/>
  <c r="T513" i="33"/>
  <c r="S513" i="33"/>
  <c r="T497" i="33"/>
  <c r="S497" i="33"/>
  <c r="T481" i="33"/>
  <c r="S481" i="33"/>
  <c r="T465" i="33"/>
  <c r="S465" i="33"/>
  <c r="S449" i="33"/>
  <c r="T449" i="33"/>
  <c r="T433" i="33"/>
  <c r="S433" i="33"/>
  <c r="S417" i="33"/>
  <c r="T417" i="33"/>
  <c r="T401" i="33"/>
  <c r="S401" i="33"/>
  <c r="S385" i="33"/>
  <c r="T385" i="33"/>
  <c r="T369" i="33"/>
  <c r="S369" i="33"/>
  <c r="T353" i="33"/>
  <c r="S353" i="33"/>
  <c r="T337" i="33"/>
  <c r="S337" i="33"/>
  <c r="T321" i="33"/>
  <c r="S321" i="33"/>
  <c r="T305" i="33"/>
  <c r="S305" i="33"/>
  <c r="T289" i="33"/>
  <c r="S289" i="33"/>
  <c r="T273" i="33"/>
  <c r="S273" i="33"/>
  <c r="T257" i="33"/>
  <c r="S257" i="33"/>
  <c r="T241" i="33"/>
  <c r="S241" i="33"/>
  <c r="T225" i="33"/>
  <c r="S225" i="33"/>
  <c r="T209" i="33"/>
  <c r="S209" i="33"/>
  <c r="T193" i="33"/>
  <c r="S193" i="33"/>
  <c r="T177" i="33"/>
  <c r="S177" i="33"/>
  <c r="T161" i="33"/>
  <c r="S161" i="33"/>
  <c r="T145" i="33"/>
  <c r="S145" i="33"/>
  <c r="T129" i="33"/>
  <c r="S129" i="33"/>
  <c r="T113" i="33"/>
  <c r="S113" i="33"/>
  <c r="T97" i="33"/>
  <c r="S97" i="33"/>
  <c r="T81" i="33"/>
  <c r="S81" i="33"/>
  <c r="T65" i="33"/>
  <c r="S65" i="33"/>
  <c r="T49" i="33"/>
  <c r="S49" i="33"/>
  <c r="T33" i="33"/>
  <c r="S33" i="33"/>
  <c r="T12" i="33"/>
  <c r="S12" i="33"/>
  <c r="S544" i="32"/>
  <c r="T544" i="32"/>
  <c r="S480" i="32"/>
  <c r="T480" i="32"/>
  <c r="S416" i="32"/>
  <c r="T416" i="32"/>
  <c r="S352" i="32"/>
  <c r="T352" i="32"/>
  <c r="T256" i="32"/>
  <c r="S256" i="32"/>
  <c r="S128" i="32"/>
  <c r="T128" i="32"/>
  <c r="T602" i="33"/>
  <c r="S602" i="33"/>
  <c r="T586" i="33"/>
  <c r="S586" i="33"/>
  <c r="T570" i="33"/>
  <c r="S570" i="33"/>
  <c r="T554" i="33"/>
  <c r="S554" i="33"/>
  <c r="S538" i="33"/>
  <c r="T538" i="33"/>
  <c r="T522" i="33"/>
  <c r="S522" i="33"/>
  <c r="T506" i="33"/>
  <c r="S506" i="33"/>
  <c r="T490" i="33"/>
  <c r="S490" i="33"/>
  <c r="T474" i="33"/>
  <c r="S474" i="33"/>
  <c r="T458" i="33"/>
  <c r="S458" i="33"/>
  <c r="T442" i="33"/>
  <c r="S442" i="33"/>
  <c r="T426" i="33"/>
  <c r="S426" i="33"/>
  <c r="T410" i="33"/>
  <c r="S410" i="33"/>
  <c r="T394" i="33"/>
  <c r="S394" i="33"/>
  <c r="T378" i="33"/>
  <c r="S378" i="33"/>
  <c r="T362" i="33"/>
  <c r="S362" i="33"/>
  <c r="T346" i="33"/>
  <c r="S346" i="33"/>
  <c r="T330" i="33"/>
  <c r="S330" i="33"/>
  <c r="T314" i="33"/>
  <c r="S314" i="33"/>
  <c r="T298" i="33"/>
  <c r="S298" i="33"/>
  <c r="T282" i="33"/>
  <c r="S282" i="33"/>
  <c r="T266" i="33"/>
  <c r="S266" i="33"/>
  <c r="T250" i="33"/>
  <c r="S250" i="33"/>
  <c r="T234" i="33"/>
  <c r="S234" i="33"/>
  <c r="T218" i="33"/>
  <c r="S218" i="33"/>
  <c r="T202" i="33"/>
  <c r="S202" i="33"/>
  <c r="T186" i="33"/>
  <c r="S186" i="33"/>
  <c r="T170" i="33"/>
  <c r="S170" i="33"/>
  <c r="T154" i="33"/>
  <c r="S154" i="33"/>
  <c r="T138" i="33"/>
  <c r="S138" i="33"/>
  <c r="T122" i="33"/>
  <c r="S122" i="33"/>
  <c r="T106" i="33"/>
  <c r="S106" i="33"/>
  <c r="T90" i="33"/>
  <c r="S90" i="33"/>
  <c r="T74" i="33"/>
  <c r="S74" i="33"/>
  <c r="T58" i="33"/>
  <c r="S58" i="33"/>
  <c r="T42" i="33"/>
  <c r="S42" i="33"/>
  <c r="S26" i="33"/>
  <c r="T26" i="33"/>
  <c r="S580" i="32"/>
  <c r="T580" i="32"/>
  <c r="T516" i="32"/>
  <c r="S516" i="32"/>
  <c r="T452" i="32"/>
  <c r="S452" i="32"/>
  <c r="S388" i="32"/>
  <c r="T388" i="32"/>
  <c r="S324" i="32"/>
  <c r="T324" i="32"/>
  <c r="S200" i="32"/>
  <c r="T200" i="32"/>
  <c r="T72" i="32"/>
  <c r="S72" i="32"/>
  <c r="S576" i="31"/>
  <c r="T576" i="31"/>
  <c r="S544" i="31"/>
  <c r="T544" i="31"/>
  <c r="S512" i="31"/>
  <c r="T512" i="31"/>
  <c r="S480" i="31"/>
  <c r="T480" i="31"/>
  <c r="S448" i="31"/>
  <c r="T448" i="31"/>
  <c r="S416" i="31"/>
  <c r="T416" i="31"/>
  <c r="S384" i="31"/>
  <c r="T384" i="31"/>
  <c r="S352" i="31"/>
  <c r="T352" i="31"/>
  <c r="S320" i="31"/>
  <c r="T320" i="31"/>
  <c r="T288" i="31"/>
  <c r="S288" i="31"/>
  <c r="T256" i="31"/>
  <c r="S256" i="31"/>
  <c r="T216" i="31"/>
  <c r="S216" i="31"/>
  <c r="S152" i="31"/>
  <c r="T152" i="31"/>
  <c r="T88" i="31"/>
  <c r="S88" i="31"/>
  <c r="T24" i="31"/>
  <c r="S24" i="31"/>
  <c r="T544" i="30"/>
  <c r="S544" i="30"/>
  <c r="T480" i="30"/>
  <c r="S480" i="30"/>
  <c r="S416" i="30"/>
  <c r="T416" i="30"/>
  <c r="S352" i="30"/>
  <c r="T352" i="30"/>
  <c r="S288" i="30"/>
  <c r="T288" i="30"/>
  <c r="T224" i="30"/>
  <c r="S224" i="30"/>
  <c r="T160" i="30"/>
  <c r="S160" i="30"/>
  <c r="T96" i="30"/>
  <c r="S96" i="30"/>
  <c r="S32" i="30"/>
  <c r="T32" i="30"/>
  <c r="S568" i="29"/>
  <c r="T568" i="29"/>
  <c r="S510" i="29"/>
  <c r="T510" i="29"/>
  <c r="S382" i="29"/>
  <c r="T382" i="29"/>
  <c r="S5" i="33"/>
  <c r="T5" i="33"/>
  <c r="T593" i="32"/>
  <c r="S593" i="32"/>
  <c r="T577" i="32"/>
  <c r="S577" i="32"/>
  <c r="S561" i="32"/>
  <c r="T561" i="32"/>
  <c r="T545" i="32"/>
  <c r="S545" i="32"/>
  <c r="S529" i="32"/>
  <c r="T529" i="32"/>
  <c r="T513" i="32"/>
  <c r="S513" i="32"/>
  <c r="T497" i="32"/>
  <c r="S497" i="32"/>
  <c r="T481" i="32"/>
  <c r="S481" i="32"/>
  <c r="S465" i="32"/>
  <c r="T465" i="32"/>
  <c r="S449" i="32"/>
  <c r="T449" i="32"/>
  <c r="T433" i="32"/>
  <c r="S433" i="32"/>
  <c r="T417" i="32"/>
  <c r="S417" i="32"/>
  <c r="T401" i="32"/>
  <c r="S401" i="32"/>
  <c r="T385" i="32"/>
  <c r="S385" i="32"/>
  <c r="T369" i="32"/>
  <c r="S369" i="32"/>
  <c r="T353" i="32"/>
  <c r="S353" i="32"/>
  <c r="T337" i="32"/>
  <c r="S337" i="32"/>
  <c r="T321" i="32"/>
  <c r="S321" i="32"/>
  <c r="T293" i="32"/>
  <c r="S293" i="32"/>
  <c r="T261" i="32"/>
  <c r="S261" i="32"/>
  <c r="S229" i="32"/>
  <c r="T229" i="32"/>
  <c r="T197" i="32"/>
  <c r="S197" i="32"/>
  <c r="T165" i="32"/>
  <c r="S165" i="32"/>
  <c r="S133" i="32"/>
  <c r="T133" i="32"/>
  <c r="T101" i="32"/>
  <c r="S101" i="32"/>
  <c r="S69" i="32"/>
  <c r="T69" i="32"/>
  <c r="S37" i="32"/>
  <c r="T37" i="32"/>
  <c r="S5" i="32"/>
  <c r="T5" i="32"/>
  <c r="S581" i="31"/>
  <c r="T581" i="31"/>
  <c r="S549" i="31"/>
  <c r="T549" i="31"/>
  <c r="T517" i="31"/>
  <c r="S517" i="31"/>
  <c r="T485" i="31"/>
  <c r="S485" i="31"/>
  <c r="S453" i="31"/>
  <c r="T453" i="31"/>
  <c r="T421" i="31"/>
  <c r="S421" i="31"/>
  <c r="T389" i="31"/>
  <c r="S389" i="31"/>
  <c r="T357" i="31"/>
  <c r="S357" i="31"/>
  <c r="T325" i="31"/>
  <c r="S325" i="31"/>
  <c r="T293" i="31"/>
  <c r="S293" i="31"/>
  <c r="S261" i="31"/>
  <c r="T261" i="31"/>
  <c r="T220" i="31"/>
  <c r="S220" i="31"/>
  <c r="T156" i="31"/>
  <c r="S156" i="31"/>
  <c r="T92" i="31"/>
  <c r="S92" i="31"/>
  <c r="T28" i="31"/>
  <c r="S28" i="31"/>
  <c r="T564" i="30"/>
  <c r="S564" i="30"/>
  <c r="T500" i="30"/>
  <c r="S500" i="30"/>
  <c r="S436" i="30"/>
  <c r="T436" i="30"/>
  <c r="S372" i="30"/>
  <c r="T372" i="30"/>
  <c r="S308" i="30"/>
  <c r="T308" i="30"/>
  <c r="T244" i="30"/>
  <c r="S244" i="30"/>
  <c r="T180" i="30"/>
  <c r="S180" i="30"/>
  <c r="T116" i="30"/>
  <c r="S116" i="30"/>
  <c r="T52" i="30"/>
  <c r="S52" i="30"/>
  <c r="S604" i="29"/>
  <c r="T604" i="29"/>
  <c r="S540" i="29"/>
  <c r="T540" i="29"/>
  <c r="S454" i="29"/>
  <c r="T454" i="29"/>
  <c r="S138" i="29"/>
  <c r="T138" i="29"/>
  <c r="S9" i="33"/>
  <c r="T9" i="33"/>
  <c r="T594" i="32"/>
  <c r="S594" i="32"/>
  <c r="T578" i="32"/>
  <c r="S578" i="32"/>
  <c r="T562" i="32"/>
  <c r="S562" i="32"/>
  <c r="T546" i="32"/>
  <c r="S546" i="32"/>
  <c r="T530" i="32"/>
  <c r="S530" i="32"/>
  <c r="S514" i="32"/>
  <c r="T514" i="32"/>
  <c r="S498" i="32"/>
  <c r="T498" i="32"/>
  <c r="S482" i="32"/>
  <c r="T482" i="32"/>
  <c r="T466" i="32"/>
  <c r="S466" i="32"/>
  <c r="T450" i="32"/>
  <c r="S450" i="32"/>
  <c r="T434" i="32"/>
  <c r="S434" i="32"/>
  <c r="T418" i="32"/>
  <c r="S418" i="32"/>
  <c r="T402" i="32"/>
  <c r="S402" i="32"/>
  <c r="T386" i="32"/>
  <c r="S386" i="32"/>
  <c r="T370" i="32"/>
  <c r="S370" i="32"/>
  <c r="T354" i="32"/>
  <c r="S354" i="32"/>
  <c r="T338" i="32"/>
  <c r="S338" i="32"/>
  <c r="S322" i="32"/>
  <c r="T322" i="32"/>
  <c r="S292" i="32"/>
  <c r="T292" i="32"/>
  <c r="T260" i="32"/>
  <c r="S260" i="32"/>
  <c r="T228" i="32"/>
  <c r="S228" i="32"/>
  <c r="T196" i="32"/>
  <c r="S196" i="32"/>
  <c r="S164" i="32"/>
  <c r="T164" i="32"/>
  <c r="S132" i="32"/>
  <c r="T132" i="32"/>
  <c r="S100" i="32"/>
  <c r="T100" i="32"/>
  <c r="T68" i="32"/>
  <c r="S68" i="32"/>
  <c r="S36" i="32"/>
  <c r="T36" i="32"/>
  <c r="T6" i="32"/>
  <c r="S580" i="31"/>
  <c r="T580" i="31"/>
  <c r="S548" i="31"/>
  <c r="T548" i="31"/>
  <c r="S516" i="31"/>
  <c r="T516" i="31"/>
  <c r="S484" i="31"/>
  <c r="T484" i="31"/>
  <c r="T452" i="31"/>
  <c r="S452" i="31"/>
  <c r="S420" i="31"/>
  <c r="T420" i="31"/>
  <c r="S388" i="31"/>
  <c r="T388" i="31"/>
  <c r="S356" i="31"/>
  <c r="T356" i="31"/>
  <c r="S324" i="31"/>
  <c r="T324" i="31"/>
  <c r="S292" i="31"/>
  <c r="T292" i="31"/>
  <c r="T260" i="31"/>
  <c r="S260" i="31"/>
  <c r="T208" i="31"/>
  <c r="S208" i="31"/>
  <c r="S144" i="31"/>
  <c r="T144" i="31"/>
  <c r="S80" i="31"/>
  <c r="T80" i="31"/>
  <c r="S16" i="31"/>
  <c r="T16" i="31"/>
  <c r="T552" i="30"/>
  <c r="S552" i="30"/>
  <c r="T488" i="30"/>
  <c r="S488" i="30"/>
  <c r="S424" i="30"/>
  <c r="T424" i="30"/>
  <c r="S360" i="30"/>
  <c r="T360" i="30"/>
  <c r="S296" i="30"/>
  <c r="T296" i="30"/>
  <c r="T232" i="30"/>
  <c r="S232" i="30"/>
  <c r="T168" i="30"/>
  <c r="S168" i="30"/>
  <c r="T104" i="30"/>
  <c r="S104" i="30"/>
  <c r="S40" i="30"/>
  <c r="T40" i="30"/>
  <c r="T560" i="29"/>
  <c r="S560" i="29"/>
  <c r="S462" i="29"/>
  <c r="T462" i="29"/>
  <c r="S170" i="29"/>
  <c r="T170" i="29"/>
  <c r="S7" i="33"/>
  <c r="T7" i="33"/>
  <c r="S591" i="32"/>
  <c r="T591" i="32"/>
  <c r="S575" i="32"/>
  <c r="T575" i="32"/>
  <c r="T559" i="32"/>
  <c r="S559" i="32"/>
  <c r="S543" i="32"/>
  <c r="T543" i="32"/>
  <c r="T527" i="32"/>
  <c r="S527" i="32"/>
  <c r="T511" i="32"/>
  <c r="S511" i="32"/>
  <c r="T495" i="32"/>
  <c r="S495" i="32"/>
  <c r="T479" i="32"/>
  <c r="S479" i="32"/>
  <c r="S463" i="32"/>
  <c r="T463" i="32"/>
  <c r="T447" i="32"/>
  <c r="S447" i="32"/>
  <c r="T431" i="32"/>
  <c r="S431" i="32"/>
  <c r="T415" i="32"/>
  <c r="S415" i="32"/>
  <c r="T399" i="32"/>
  <c r="S399" i="32"/>
  <c r="T383" i="32"/>
  <c r="S383" i="32"/>
  <c r="T367" i="32"/>
  <c r="S367" i="32"/>
  <c r="T351" i="32"/>
  <c r="S351" i="32"/>
  <c r="S335" i="32"/>
  <c r="T335" i="32"/>
  <c r="S313" i="32"/>
  <c r="T313" i="32"/>
  <c r="T281" i="32"/>
  <c r="S281" i="32"/>
  <c r="S249" i="32"/>
  <c r="T249" i="32"/>
  <c r="T217" i="32"/>
  <c r="S217" i="32"/>
  <c r="S185" i="32"/>
  <c r="T185" i="32"/>
  <c r="T153" i="32"/>
  <c r="S153" i="32"/>
  <c r="T121" i="32"/>
  <c r="S121" i="32"/>
  <c r="T89" i="32"/>
  <c r="S89" i="32"/>
  <c r="S57" i="32"/>
  <c r="T57" i="32"/>
  <c r="S25" i="32"/>
  <c r="T25" i="32"/>
  <c r="S585" i="31"/>
  <c r="T585" i="31"/>
  <c r="T553" i="31"/>
  <c r="S553" i="31"/>
  <c r="S521" i="31"/>
  <c r="T521" i="31"/>
  <c r="S489" i="31"/>
  <c r="T489" i="31"/>
  <c r="S457" i="31"/>
  <c r="T457" i="31"/>
  <c r="T425" i="31"/>
  <c r="S425" i="31"/>
  <c r="T393" i="31"/>
  <c r="S393" i="31"/>
  <c r="T361" i="31"/>
  <c r="S361" i="31"/>
  <c r="T329" i="31"/>
  <c r="S329" i="31"/>
  <c r="T297" i="31"/>
  <c r="S297" i="31"/>
  <c r="S265" i="31"/>
  <c r="T265" i="31"/>
  <c r="T228" i="31"/>
  <c r="S228" i="31"/>
  <c r="T164" i="31"/>
  <c r="S164" i="31"/>
  <c r="T100" i="31"/>
  <c r="S100" i="31"/>
  <c r="S36" i="31"/>
  <c r="T36" i="31"/>
  <c r="T588" i="30"/>
  <c r="S588" i="30"/>
  <c r="T524" i="30"/>
  <c r="S524" i="30"/>
  <c r="T460" i="30"/>
  <c r="S460" i="30"/>
  <c r="S396" i="30"/>
  <c r="T396" i="30"/>
  <c r="S332" i="30"/>
  <c r="T332" i="30"/>
  <c r="S268" i="30"/>
  <c r="T268" i="30"/>
  <c r="T204" i="30"/>
  <c r="S204" i="30"/>
  <c r="T140" i="30"/>
  <c r="S140" i="30"/>
  <c r="S76" i="30"/>
  <c r="T76" i="30"/>
  <c r="T548" i="29"/>
  <c r="S548" i="29"/>
  <c r="S438" i="29"/>
  <c r="T438" i="29"/>
  <c r="S237" i="31"/>
  <c r="T237" i="31"/>
  <c r="T221" i="31"/>
  <c r="S221" i="31"/>
  <c r="T205" i="31"/>
  <c r="S205" i="31"/>
  <c r="T189" i="31"/>
  <c r="S189" i="31"/>
  <c r="T173" i="31"/>
  <c r="S173" i="31"/>
  <c r="S157" i="31"/>
  <c r="T157" i="31"/>
  <c r="S141" i="31"/>
  <c r="T141" i="31"/>
  <c r="T125" i="31"/>
  <c r="S125" i="31"/>
  <c r="T109" i="31"/>
  <c r="S109" i="31"/>
  <c r="S93" i="31"/>
  <c r="T93" i="31"/>
  <c r="T77" i="31"/>
  <c r="S77" i="31"/>
  <c r="S61" i="31"/>
  <c r="T61" i="31"/>
  <c r="S45" i="31"/>
  <c r="T45" i="31"/>
  <c r="S29" i="31"/>
  <c r="T29" i="31"/>
  <c r="S13" i="31"/>
  <c r="T13" i="31"/>
  <c r="T597" i="30"/>
  <c r="S597" i="30"/>
  <c r="T581" i="30"/>
  <c r="S581" i="30"/>
  <c r="T565" i="30"/>
  <c r="S565" i="30"/>
  <c r="T549" i="30"/>
  <c r="S549" i="30"/>
  <c r="T533" i="30"/>
  <c r="S533" i="30"/>
  <c r="T517" i="30"/>
  <c r="S517" i="30"/>
  <c r="T501" i="30"/>
  <c r="S501" i="30"/>
  <c r="T485" i="30"/>
  <c r="S485" i="30"/>
  <c r="T469" i="30"/>
  <c r="S469" i="30"/>
  <c r="T453" i="30"/>
  <c r="S453" i="30"/>
  <c r="T437" i="30"/>
  <c r="S437" i="30"/>
  <c r="T421" i="30"/>
  <c r="S421" i="30"/>
  <c r="T405" i="30"/>
  <c r="S405" i="30"/>
  <c r="T389" i="30"/>
  <c r="S389" i="30"/>
  <c r="T373" i="30"/>
  <c r="S373" i="30"/>
  <c r="T357" i="30"/>
  <c r="S357" i="30"/>
  <c r="T341" i="30"/>
  <c r="S341" i="30"/>
  <c r="T325" i="30"/>
  <c r="S325" i="30"/>
  <c r="T309" i="30"/>
  <c r="S309" i="30"/>
  <c r="T293" i="30"/>
  <c r="S293" i="30"/>
  <c r="S277" i="30"/>
  <c r="T277" i="30"/>
  <c r="S261" i="30"/>
  <c r="T261" i="30"/>
  <c r="S245" i="30"/>
  <c r="T245" i="30"/>
  <c r="T229" i="30"/>
  <c r="S229" i="30"/>
  <c r="T213" i="30"/>
  <c r="S213" i="30"/>
  <c r="T197" i="30"/>
  <c r="S197" i="30"/>
  <c r="T181" i="30"/>
  <c r="S181" i="30"/>
  <c r="T165" i="30"/>
  <c r="S165" i="30"/>
  <c r="T149" i="30"/>
  <c r="S149" i="30"/>
  <c r="T133" i="30"/>
  <c r="S133" i="30"/>
  <c r="T117" i="30"/>
  <c r="S117" i="30"/>
  <c r="T101" i="30"/>
  <c r="S101" i="30"/>
  <c r="S85" i="30"/>
  <c r="T85" i="30"/>
  <c r="S69" i="30"/>
  <c r="T69" i="30"/>
  <c r="S53" i="30"/>
  <c r="T53" i="30"/>
  <c r="T21" i="30"/>
  <c r="S605" i="29"/>
  <c r="T605" i="29"/>
  <c r="S589" i="29"/>
  <c r="T589" i="29"/>
  <c r="S573" i="29"/>
  <c r="T573" i="29"/>
  <c r="T557" i="29"/>
  <c r="S557" i="29"/>
  <c r="S541" i="29"/>
  <c r="T541" i="29"/>
  <c r="S525" i="29"/>
  <c r="T525" i="29"/>
  <c r="S496" i="29"/>
  <c r="T496" i="29"/>
  <c r="S464" i="29"/>
  <c r="T464" i="29"/>
  <c r="S432" i="29"/>
  <c r="T432" i="29"/>
  <c r="S400" i="29"/>
  <c r="T400" i="29"/>
  <c r="S370" i="29"/>
  <c r="T370" i="29"/>
  <c r="S242" i="29"/>
  <c r="T242" i="29"/>
  <c r="S114" i="29"/>
  <c r="T114" i="29"/>
  <c r="T306" i="32"/>
  <c r="S306" i="32"/>
  <c r="S290" i="32"/>
  <c r="T290" i="32"/>
  <c r="T274" i="32"/>
  <c r="S274" i="32"/>
  <c r="S258" i="32"/>
  <c r="T258" i="32"/>
  <c r="S242" i="32"/>
  <c r="T242" i="32"/>
  <c r="S226" i="32"/>
  <c r="T226" i="32"/>
  <c r="T210" i="32"/>
  <c r="S210" i="32"/>
  <c r="T194" i="32"/>
  <c r="S194" i="32"/>
  <c r="T178" i="32"/>
  <c r="S178" i="32"/>
  <c r="S162" i="32"/>
  <c r="T162" i="32"/>
  <c r="T146" i="32"/>
  <c r="S146" i="32"/>
  <c r="S130" i="32"/>
  <c r="T130" i="32"/>
  <c r="T114" i="32"/>
  <c r="S114" i="32"/>
  <c r="T98" i="32"/>
  <c r="S98" i="32"/>
  <c r="S82" i="32"/>
  <c r="T82" i="32"/>
  <c r="S66" i="32"/>
  <c r="T66" i="32"/>
  <c r="S50" i="32"/>
  <c r="T50" i="32"/>
  <c r="S34" i="32"/>
  <c r="T34" i="32"/>
  <c r="S18" i="32"/>
  <c r="T18" i="32"/>
  <c r="S8" i="32"/>
  <c r="T8" i="32"/>
  <c r="T590" i="31"/>
  <c r="S590" i="31"/>
  <c r="S574" i="31"/>
  <c r="T574" i="31"/>
  <c r="S558" i="31"/>
  <c r="T558" i="31"/>
  <c r="S542" i="31"/>
  <c r="T542" i="31"/>
  <c r="S526" i="31"/>
  <c r="T526" i="31"/>
  <c r="S510" i="31"/>
  <c r="T510" i="31"/>
  <c r="S494" i="31"/>
  <c r="T494" i="31"/>
  <c r="S478" i="31"/>
  <c r="T478" i="31"/>
  <c r="S462" i="31"/>
  <c r="T462" i="31"/>
  <c r="S446" i="31"/>
  <c r="T446" i="31"/>
  <c r="S430" i="31"/>
  <c r="T430" i="31"/>
  <c r="S414" i="31"/>
  <c r="T414" i="31"/>
  <c r="S398" i="31"/>
  <c r="T398" i="31"/>
  <c r="S382" i="31"/>
  <c r="T382" i="31"/>
  <c r="S366" i="31"/>
  <c r="T366" i="31"/>
  <c r="S350" i="31"/>
  <c r="T350" i="31"/>
  <c r="S334" i="31"/>
  <c r="T334" i="31"/>
  <c r="S318" i="31"/>
  <c r="T318" i="31"/>
  <c r="S302" i="31"/>
  <c r="T302" i="31"/>
  <c r="T286" i="31"/>
  <c r="S286" i="31"/>
  <c r="S270" i="31"/>
  <c r="T270" i="31"/>
  <c r="S254" i="31"/>
  <c r="T254" i="31"/>
  <c r="S238" i="31"/>
  <c r="T238" i="31"/>
  <c r="T222" i="31"/>
  <c r="S222" i="31"/>
  <c r="T206" i="31"/>
  <c r="S206" i="31"/>
  <c r="S190" i="31"/>
  <c r="T190" i="31"/>
  <c r="T174" i="31"/>
  <c r="S174" i="31"/>
  <c r="T158" i="31"/>
  <c r="S158" i="31"/>
  <c r="S142" i="31"/>
  <c r="T142" i="31"/>
  <c r="T126" i="31"/>
  <c r="S126" i="31"/>
  <c r="T110" i="31"/>
  <c r="S110" i="31"/>
  <c r="T94" i="31"/>
  <c r="S94" i="31"/>
  <c r="T78" i="31"/>
  <c r="S78" i="31"/>
  <c r="T62" i="31"/>
  <c r="S62" i="31"/>
  <c r="T46" i="31"/>
  <c r="S46" i="31"/>
  <c r="T30" i="31"/>
  <c r="S30" i="31"/>
  <c r="S14" i="31"/>
  <c r="T14" i="31"/>
  <c r="T602" i="30"/>
  <c r="S602" i="30"/>
  <c r="T586" i="30"/>
  <c r="S586" i="30"/>
  <c r="T570" i="30"/>
  <c r="S570" i="30"/>
  <c r="T554" i="30"/>
  <c r="S554" i="30"/>
  <c r="T538" i="30"/>
  <c r="S538" i="30"/>
  <c r="T522" i="30"/>
  <c r="S522" i="30"/>
  <c r="T506" i="30"/>
  <c r="S506" i="30"/>
  <c r="T490" i="30"/>
  <c r="S490" i="30"/>
  <c r="T474" i="30"/>
  <c r="S474" i="30"/>
  <c r="T458" i="30"/>
  <c r="S458" i="30"/>
  <c r="S442" i="30"/>
  <c r="T442" i="30"/>
  <c r="S426" i="30"/>
  <c r="T426" i="30"/>
  <c r="S410" i="30"/>
  <c r="T410" i="30"/>
  <c r="S394" i="30"/>
  <c r="T394" i="30"/>
  <c r="S378" i="30"/>
  <c r="T378" i="30"/>
  <c r="S362" i="30"/>
  <c r="T362" i="30"/>
  <c r="S346" i="30"/>
  <c r="T346" i="30"/>
  <c r="S330" i="30"/>
  <c r="T330" i="30"/>
  <c r="S314" i="30"/>
  <c r="T314" i="30"/>
  <c r="S298" i="30"/>
  <c r="T298" i="30"/>
  <c r="S282" i="30"/>
  <c r="T282" i="30"/>
  <c r="S266" i="30"/>
  <c r="T266" i="30"/>
  <c r="S250" i="30"/>
  <c r="T250" i="30"/>
  <c r="T234" i="30"/>
  <c r="S234" i="30"/>
  <c r="T218" i="30"/>
  <c r="S218" i="30"/>
  <c r="T202" i="30"/>
  <c r="S202" i="30"/>
  <c r="T186" i="30"/>
  <c r="S186" i="30"/>
  <c r="T170" i="30"/>
  <c r="S170" i="30"/>
  <c r="T154" i="30"/>
  <c r="S154" i="30"/>
  <c r="T138" i="30"/>
  <c r="S138" i="30"/>
  <c r="T122" i="30"/>
  <c r="S122" i="30"/>
  <c r="T106" i="30"/>
  <c r="S106" i="30"/>
  <c r="T90" i="30"/>
  <c r="S90" i="30"/>
  <c r="S74" i="30"/>
  <c r="T74" i="30"/>
  <c r="S58" i="30"/>
  <c r="T58" i="30"/>
  <c r="T42" i="30"/>
  <c r="S26" i="30"/>
  <c r="T26" i="30"/>
  <c r="T598" i="29"/>
  <c r="S598" i="29"/>
  <c r="T582" i="29"/>
  <c r="S582" i="29"/>
  <c r="S566" i="29"/>
  <c r="T566" i="29"/>
  <c r="T550" i="29"/>
  <c r="S550" i="29"/>
  <c r="S534" i="29"/>
  <c r="T534" i="29"/>
  <c r="S514" i="29"/>
  <c r="T514" i="29"/>
  <c r="S482" i="29"/>
  <c r="T482" i="29"/>
  <c r="S450" i="29"/>
  <c r="T450" i="29"/>
  <c r="S418" i="29"/>
  <c r="T418" i="29"/>
  <c r="S386" i="29"/>
  <c r="T386" i="29"/>
  <c r="S282" i="29"/>
  <c r="T282" i="29"/>
  <c r="S154" i="29"/>
  <c r="T154" i="29"/>
  <c r="T311" i="32"/>
  <c r="S311" i="32"/>
  <c r="S295" i="32"/>
  <c r="T295" i="32"/>
  <c r="T279" i="32"/>
  <c r="S279" i="32"/>
  <c r="S263" i="32"/>
  <c r="T263" i="32"/>
  <c r="T247" i="32"/>
  <c r="S247" i="32"/>
  <c r="T231" i="32"/>
  <c r="S231" i="32"/>
  <c r="T215" i="32"/>
  <c r="S215" i="32"/>
  <c r="T199" i="32"/>
  <c r="S199" i="32"/>
  <c r="S183" i="32"/>
  <c r="T183" i="32"/>
  <c r="S167" i="32"/>
  <c r="T167" i="32"/>
  <c r="T151" i="32"/>
  <c r="S151" i="32"/>
  <c r="S135" i="32"/>
  <c r="T135" i="32"/>
  <c r="S119" i="32"/>
  <c r="T119" i="32"/>
  <c r="T103" i="32"/>
  <c r="S103" i="32"/>
  <c r="T87" i="32"/>
  <c r="S87" i="32"/>
  <c r="T71" i="32"/>
  <c r="S71" i="32"/>
  <c r="T55" i="32"/>
  <c r="S55" i="32"/>
  <c r="S39" i="32"/>
  <c r="T39" i="32"/>
  <c r="T23" i="32"/>
  <c r="S23" i="32"/>
  <c r="S7" i="32"/>
  <c r="T7" i="32"/>
  <c r="S591" i="31"/>
  <c r="T591" i="31"/>
  <c r="T575" i="31"/>
  <c r="S575" i="31"/>
  <c r="S559" i="31"/>
  <c r="T559" i="31"/>
  <c r="T543" i="31"/>
  <c r="S543" i="31"/>
  <c r="T527" i="31"/>
  <c r="S527" i="31"/>
  <c r="T511" i="31"/>
  <c r="S511" i="31"/>
  <c r="T495" i="31"/>
  <c r="S495" i="31"/>
  <c r="T479" i="31"/>
  <c r="S479" i="31"/>
  <c r="T463" i="31"/>
  <c r="S463" i="31"/>
  <c r="S447" i="31"/>
  <c r="T447" i="31"/>
  <c r="S431" i="31"/>
  <c r="T431" i="31"/>
  <c r="S415" i="31"/>
  <c r="T415" i="31"/>
  <c r="S399" i="31"/>
  <c r="T399" i="31"/>
  <c r="S383" i="31"/>
  <c r="T383" i="31"/>
  <c r="S367" i="31"/>
  <c r="T367" i="31"/>
  <c r="S351" i="31"/>
  <c r="T351" i="31"/>
  <c r="S335" i="31"/>
  <c r="T335" i="31"/>
  <c r="S319" i="31"/>
  <c r="T319" i="31"/>
  <c r="S303" i="31"/>
  <c r="T303" i="31"/>
  <c r="T287" i="31"/>
  <c r="S287" i="31"/>
  <c r="S271" i="31"/>
  <c r="T271" i="31"/>
  <c r="S255" i="31"/>
  <c r="T255" i="31"/>
  <c r="S239" i="31"/>
  <c r="T239" i="31"/>
  <c r="T223" i="31"/>
  <c r="S223" i="31"/>
  <c r="T207" i="31"/>
  <c r="S207" i="31"/>
  <c r="T191" i="31"/>
  <c r="S191" i="31"/>
  <c r="S175" i="31"/>
  <c r="T175" i="31"/>
  <c r="S159" i="31"/>
  <c r="T159" i="31"/>
  <c r="T143" i="31"/>
  <c r="S143" i="31"/>
  <c r="T127" i="31"/>
  <c r="S127" i="31"/>
  <c r="T111" i="31"/>
  <c r="S111" i="31"/>
  <c r="T95" i="31"/>
  <c r="S95" i="31"/>
  <c r="S79" i="31"/>
  <c r="T79" i="31"/>
  <c r="S63" i="31"/>
  <c r="T63" i="31"/>
  <c r="S47" i="31"/>
  <c r="T47" i="31"/>
  <c r="S31" i="31"/>
  <c r="T31" i="31"/>
  <c r="T15" i="31"/>
  <c r="S15" i="31"/>
  <c r="T599" i="30"/>
  <c r="S599" i="30"/>
  <c r="T583" i="30"/>
  <c r="S583" i="30"/>
  <c r="T567" i="30"/>
  <c r="S567" i="30"/>
  <c r="T551" i="30"/>
  <c r="S551" i="30"/>
  <c r="T535" i="30"/>
  <c r="S535" i="30"/>
  <c r="T519" i="30"/>
  <c r="S519" i="30"/>
  <c r="T503" i="30"/>
  <c r="S503" i="30"/>
  <c r="T487" i="30"/>
  <c r="S487" i="30"/>
  <c r="T471" i="30"/>
  <c r="S471" i="30"/>
  <c r="S455" i="30"/>
  <c r="T455" i="30"/>
  <c r="T439" i="30"/>
  <c r="S439" i="30"/>
  <c r="T423" i="30"/>
  <c r="S423" i="30"/>
  <c r="T407" i="30"/>
  <c r="S407" i="30"/>
  <c r="T391" i="30"/>
  <c r="S391" i="30"/>
  <c r="T375" i="30"/>
  <c r="S375" i="30"/>
  <c r="T359" i="30"/>
  <c r="S359" i="30"/>
  <c r="T343" i="30"/>
  <c r="S343" i="30"/>
  <c r="T327" i="30"/>
  <c r="S327" i="30"/>
  <c r="T311" i="30"/>
  <c r="S311" i="30"/>
  <c r="T295" i="30"/>
  <c r="S295" i="30"/>
  <c r="S279" i="30"/>
  <c r="T279" i="30"/>
  <c r="S263" i="30"/>
  <c r="T263" i="30"/>
  <c r="T247" i="30"/>
  <c r="S247" i="30"/>
  <c r="T231" i="30"/>
  <c r="S231" i="30"/>
  <c r="T215" i="30"/>
  <c r="S215" i="30"/>
  <c r="T199" i="30"/>
  <c r="S199" i="30"/>
  <c r="T183" i="30"/>
  <c r="S183" i="30"/>
  <c r="T167" i="30"/>
  <c r="S167" i="30"/>
  <c r="T151" i="30"/>
  <c r="S151" i="30"/>
  <c r="T135" i="30"/>
  <c r="S135" i="30"/>
  <c r="S119" i="30"/>
  <c r="T119" i="30"/>
  <c r="T103" i="30"/>
  <c r="S103" i="30"/>
  <c r="T87" i="30"/>
  <c r="S87" i="30"/>
  <c r="S71" i="30"/>
  <c r="T71" i="30"/>
  <c r="T55" i="30"/>
  <c r="S55" i="30"/>
  <c r="S39" i="30"/>
  <c r="T39" i="30"/>
  <c r="T7" i="30"/>
  <c r="T591" i="29"/>
  <c r="S591" i="29"/>
  <c r="S575" i="29"/>
  <c r="T575" i="29"/>
  <c r="T559" i="29"/>
  <c r="S559" i="29"/>
  <c r="S543" i="29"/>
  <c r="T543" i="29"/>
  <c r="S527" i="29"/>
  <c r="T527" i="29"/>
  <c r="S500" i="29"/>
  <c r="T500" i="29"/>
  <c r="S468" i="29"/>
  <c r="T468" i="29"/>
  <c r="S436" i="29"/>
  <c r="T436" i="29"/>
  <c r="S404" i="29"/>
  <c r="T404" i="29"/>
  <c r="S374" i="29"/>
  <c r="T374" i="29"/>
  <c r="S258" i="29"/>
  <c r="T258" i="29"/>
  <c r="S130" i="29"/>
  <c r="T130" i="29"/>
  <c r="S326" i="29"/>
  <c r="T326" i="29"/>
  <c r="S262" i="29"/>
  <c r="T262" i="29"/>
  <c r="S198" i="29"/>
  <c r="T198" i="29"/>
  <c r="S134" i="29"/>
  <c r="T134" i="29"/>
  <c r="T70" i="29"/>
  <c r="S70" i="29"/>
  <c r="S590" i="28"/>
  <c r="T590" i="28"/>
  <c r="S526" i="28"/>
  <c r="T526" i="28"/>
  <c r="S462" i="28"/>
  <c r="T462" i="28"/>
  <c r="S398" i="28"/>
  <c r="T398" i="28"/>
  <c r="S338" i="28"/>
  <c r="T338" i="28"/>
  <c r="T164" i="28"/>
  <c r="S164" i="28"/>
  <c r="S524" i="27"/>
  <c r="T524" i="27"/>
  <c r="T268" i="27"/>
  <c r="S268" i="27"/>
  <c r="T58" i="29"/>
  <c r="S58" i="29"/>
  <c r="S594" i="28"/>
  <c r="T594" i="28"/>
  <c r="S530" i="28"/>
  <c r="T530" i="28"/>
  <c r="S466" i="28"/>
  <c r="T466" i="28"/>
  <c r="S402" i="28"/>
  <c r="T402" i="28"/>
  <c r="S314" i="28"/>
  <c r="T314" i="28"/>
  <c r="T52" i="28"/>
  <c r="S52" i="28"/>
  <c r="S412" i="27"/>
  <c r="T412" i="27"/>
  <c r="T186" i="27"/>
  <c r="S186" i="27"/>
  <c r="S334" i="29"/>
  <c r="T334" i="29"/>
  <c r="S270" i="29"/>
  <c r="T270" i="29"/>
  <c r="S206" i="29"/>
  <c r="T206" i="29"/>
  <c r="S142" i="29"/>
  <c r="T142" i="29"/>
  <c r="S78" i="29"/>
  <c r="T78" i="29"/>
  <c r="S14" i="29"/>
  <c r="T14" i="29"/>
  <c r="S566" i="28"/>
  <c r="T566" i="28"/>
  <c r="S502" i="28"/>
  <c r="T502" i="28"/>
  <c r="S438" i="28"/>
  <c r="T438" i="28"/>
  <c r="S374" i="28"/>
  <c r="T374" i="28"/>
  <c r="T260" i="28"/>
  <c r="S260" i="28"/>
  <c r="S6" i="28"/>
  <c r="T6" i="28"/>
  <c r="T364" i="27"/>
  <c r="S364" i="27"/>
  <c r="T578" i="26"/>
  <c r="S578" i="26"/>
  <c r="T50" i="29"/>
  <c r="S50" i="29"/>
  <c r="T602" i="28"/>
  <c r="S602" i="28"/>
  <c r="S538" i="28"/>
  <c r="T538" i="28"/>
  <c r="S474" i="28"/>
  <c r="T474" i="28"/>
  <c r="S410" i="28"/>
  <c r="T410" i="28"/>
  <c r="S346" i="28"/>
  <c r="T346" i="28"/>
  <c r="T148" i="28"/>
  <c r="S148" i="28"/>
  <c r="S508" i="27"/>
  <c r="T508" i="27"/>
  <c r="T252" i="27"/>
  <c r="S252" i="27"/>
  <c r="S511" i="29"/>
  <c r="T511" i="29"/>
  <c r="S495" i="29"/>
  <c r="T495" i="29"/>
  <c r="S479" i="29"/>
  <c r="T479" i="29"/>
  <c r="S463" i="29"/>
  <c r="T463" i="29"/>
  <c r="S447" i="29"/>
  <c r="T447" i="29"/>
  <c r="S431" i="29"/>
  <c r="T431" i="29"/>
  <c r="S415" i="29"/>
  <c r="T415" i="29"/>
  <c r="S399" i="29"/>
  <c r="T399" i="29"/>
  <c r="S383" i="29"/>
  <c r="T383" i="29"/>
  <c r="S367" i="29"/>
  <c r="T367" i="29"/>
  <c r="S351" i="29"/>
  <c r="T351" i="29"/>
  <c r="S335" i="29"/>
  <c r="T335" i="29"/>
  <c r="S319" i="29"/>
  <c r="T319" i="29"/>
  <c r="S303" i="29"/>
  <c r="T303" i="29"/>
  <c r="S287" i="29"/>
  <c r="T287" i="29"/>
  <c r="S271" i="29"/>
  <c r="T271" i="29"/>
  <c r="S255" i="29"/>
  <c r="T255" i="29"/>
  <c r="S239" i="29"/>
  <c r="T239" i="29"/>
  <c r="S223" i="29"/>
  <c r="T223" i="29"/>
  <c r="S207" i="29"/>
  <c r="T207" i="29"/>
  <c r="S191" i="29"/>
  <c r="T191" i="29"/>
  <c r="S175" i="29"/>
  <c r="T175" i="29"/>
  <c r="S159" i="29"/>
  <c r="T159" i="29"/>
  <c r="S143" i="29"/>
  <c r="T143" i="29"/>
  <c r="S127" i="29"/>
  <c r="T127" i="29"/>
  <c r="S111" i="29"/>
  <c r="T111" i="29"/>
  <c r="T95" i="29"/>
  <c r="S95" i="29"/>
  <c r="T79" i="29"/>
  <c r="S79" i="29"/>
  <c r="T63" i="29"/>
  <c r="S63" i="29"/>
  <c r="S47" i="29"/>
  <c r="T47" i="29"/>
  <c r="S31" i="29"/>
  <c r="T31" i="29"/>
  <c r="T15" i="29"/>
  <c r="S15" i="29"/>
  <c r="S599" i="28"/>
  <c r="T599" i="28"/>
  <c r="S583" i="28"/>
  <c r="T583" i="28"/>
  <c r="S567" i="28"/>
  <c r="T567" i="28"/>
  <c r="S551" i="28"/>
  <c r="T551" i="28"/>
  <c r="S535" i="28"/>
  <c r="T535" i="28"/>
  <c r="S519" i="28"/>
  <c r="T519" i="28"/>
  <c r="S503" i="28"/>
  <c r="T503" i="28"/>
  <c r="S487" i="28"/>
  <c r="T487" i="28"/>
  <c r="S471" i="28"/>
  <c r="T471" i="28"/>
  <c r="S455" i="28"/>
  <c r="T455" i="28"/>
  <c r="S439" i="28"/>
  <c r="T439" i="28"/>
  <c r="S423" i="28"/>
  <c r="T423" i="28"/>
  <c r="S407" i="28"/>
  <c r="T407" i="28"/>
  <c r="S391" i="28"/>
  <c r="T391" i="28"/>
  <c r="S375" i="28"/>
  <c r="T375" i="28"/>
  <c r="S359" i="28"/>
  <c r="T359" i="28"/>
  <c r="S343" i="28"/>
  <c r="T343" i="28"/>
  <c r="S316" i="28"/>
  <c r="T316" i="28"/>
  <c r="S280" i="28"/>
  <c r="T280" i="28"/>
  <c r="T216" i="28"/>
  <c r="S216" i="28"/>
  <c r="T152" i="28"/>
  <c r="S152" i="28"/>
  <c r="T88" i="28"/>
  <c r="S88" i="28"/>
  <c r="S24" i="28"/>
  <c r="T24" i="28"/>
  <c r="T544" i="27"/>
  <c r="S544" i="27"/>
  <c r="T480" i="27"/>
  <c r="S480" i="27"/>
  <c r="T416" i="27"/>
  <c r="S416" i="27"/>
  <c r="T352" i="27"/>
  <c r="S352" i="27"/>
  <c r="T288" i="27"/>
  <c r="S288" i="27"/>
  <c r="T224" i="27"/>
  <c r="S224" i="27"/>
  <c r="S42" i="27"/>
  <c r="T42" i="27"/>
  <c r="T426" i="26"/>
  <c r="S426" i="26"/>
  <c r="S368" i="29"/>
  <c r="T368" i="29"/>
  <c r="S352" i="29"/>
  <c r="T352" i="29"/>
  <c r="S336" i="29"/>
  <c r="T336" i="29"/>
  <c r="S320" i="29"/>
  <c r="T320" i="29"/>
  <c r="S304" i="29"/>
  <c r="T304" i="29"/>
  <c r="S288" i="29"/>
  <c r="T288" i="29"/>
  <c r="S272" i="29"/>
  <c r="T272" i="29"/>
  <c r="S256" i="29"/>
  <c r="T256" i="29"/>
  <c r="S240" i="29"/>
  <c r="T240" i="29"/>
  <c r="S224" i="29"/>
  <c r="T224" i="29"/>
  <c r="S208" i="29"/>
  <c r="T208" i="29"/>
  <c r="S192" i="29"/>
  <c r="T192" i="29"/>
  <c r="S176" i="29"/>
  <c r="T176" i="29"/>
  <c r="S160" i="29"/>
  <c r="T160" i="29"/>
  <c r="S144" i="29"/>
  <c r="T144" i="29"/>
  <c r="S128" i="29"/>
  <c r="T128" i="29"/>
  <c r="S112" i="29"/>
  <c r="T112" i="29"/>
  <c r="T96" i="29"/>
  <c r="S96" i="29"/>
  <c r="T80" i="29"/>
  <c r="S80" i="29"/>
  <c r="S64" i="29"/>
  <c r="T64" i="29"/>
  <c r="T48" i="29"/>
  <c r="S48" i="29"/>
  <c r="T32" i="29"/>
  <c r="S32" i="29"/>
  <c r="T16" i="29"/>
  <c r="S16" i="29"/>
  <c r="S600" i="28"/>
  <c r="T600" i="28"/>
  <c r="S584" i="28"/>
  <c r="T584" i="28"/>
  <c r="S568" i="28"/>
  <c r="T568" i="28"/>
  <c r="S552" i="28"/>
  <c r="T552" i="28"/>
  <c r="S536" i="28"/>
  <c r="T536" i="28"/>
  <c r="S520" i="28"/>
  <c r="T520" i="28"/>
  <c r="S504" i="28"/>
  <c r="T504" i="28"/>
  <c r="S488" i="28"/>
  <c r="T488" i="28"/>
  <c r="S472" i="28"/>
  <c r="T472" i="28"/>
  <c r="S456" i="28"/>
  <c r="T456" i="28"/>
  <c r="S440" i="28"/>
  <c r="T440" i="28"/>
  <c r="S424" i="28"/>
  <c r="T424" i="28"/>
  <c r="S408" i="28"/>
  <c r="T408" i="28"/>
  <c r="S392" i="28"/>
  <c r="T392" i="28"/>
  <c r="S376" i="28"/>
  <c r="T376" i="28"/>
  <c r="S360" i="28"/>
  <c r="T360" i="28"/>
  <c r="S344" i="28"/>
  <c r="T344" i="28"/>
  <c r="S310" i="28"/>
  <c r="T310" i="28"/>
  <c r="T252" i="28"/>
  <c r="S252" i="28"/>
  <c r="T188" i="28"/>
  <c r="S188" i="28"/>
  <c r="T124" i="28"/>
  <c r="S124" i="28"/>
  <c r="T60" i="28"/>
  <c r="S60" i="28"/>
  <c r="S596" i="27"/>
  <c r="T596" i="27"/>
  <c r="S532" i="27"/>
  <c r="T532" i="27"/>
  <c r="S468" i="27"/>
  <c r="T468" i="27"/>
  <c r="T404" i="27"/>
  <c r="S404" i="27"/>
  <c r="T340" i="27"/>
  <c r="S340" i="27"/>
  <c r="T276" i="27"/>
  <c r="S276" i="27"/>
  <c r="T212" i="27"/>
  <c r="S212" i="27"/>
  <c r="S58" i="27"/>
  <c r="T58" i="27"/>
  <c r="T166" i="26"/>
  <c r="S166" i="26"/>
  <c r="S505" i="29"/>
  <c r="T505" i="29"/>
  <c r="S489" i="29"/>
  <c r="T489" i="29"/>
  <c r="S473" i="29"/>
  <c r="T473" i="29"/>
  <c r="S457" i="29"/>
  <c r="T457" i="29"/>
  <c r="S441" i="29"/>
  <c r="T441" i="29"/>
  <c r="S425" i="29"/>
  <c r="T425" i="29"/>
  <c r="S409" i="29"/>
  <c r="T409" i="29"/>
  <c r="S393" i="29"/>
  <c r="T393" i="29"/>
  <c r="S377" i="29"/>
  <c r="T377" i="29"/>
  <c r="S361" i="29"/>
  <c r="T361" i="29"/>
  <c r="S345" i="29"/>
  <c r="T345" i="29"/>
  <c r="S329" i="29"/>
  <c r="T329" i="29"/>
  <c r="S313" i="29"/>
  <c r="T313" i="29"/>
  <c r="S297" i="29"/>
  <c r="T297" i="29"/>
  <c r="S281" i="29"/>
  <c r="T281" i="29"/>
  <c r="S265" i="29"/>
  <c r="T265" i="29"/>
  <c r="S249" i="29"/>
  <c r="T249" i="29"/>
  <c r="S233" i="29"/>
  <c r="T233" i="29"/>
  <c r="S217" i="29"/>
  <c r="T217" i="29"/>
  <c r="S201" i="29"/>
  <c r="T201" i="29"/>
  <c r="S185" i="29"/>
  <c r="T185" i="29"/>
  <c r="S169" i="29"/>
  <c r="T169" i="29"/>
  <c r="S153" i="29"/>
  <c r="T153" i="29"/>
  <c r="S137" i="29"/>
  <c r="T137" i="29"/>
  <c r="S121" i="29"/>
  <c r="T121" i="29"/>
  <c r="S105" i="29"/>
  <c r="T105" i="29"/>
  <c r="T89" i="29"/>
  <c r="S89" i="29"/>
  <c r="T73" i="29"/>
  <c r="S73" i="29"/>
  <c r="S57" i="29"/>
  <c r="T57" i="29"/>
  <c r="S41" i="29"/>
  <c r="T41" i="29"/>
  <c r="T25" i="29"/>
  <c r="S25" i="29"/>
  <c r="S593" i="28"/>
  <c r="T593" i="28"/>
  <c r="S577" i="28"/>
  <c r="T577" i="28"/>
  <c r="S561" i="28"/>
  <c r="T561" i="28"/>
  <c r="S545" i="28"/>
  <c r="T545" i="28"/>
  <c r="S529" i="28"/>
  <c r="T529" i="28"/>
  <c r="S513" i="28"/>
  <c r="T513" i="28"/>
  <c r="S497" i="28"/>
  <c r="T497" i="28"/>
  <c r="S481" i="28"/>
  <c r="T481" i="28"/>
  <c r="S465" i="28"/>
  <c r="T465" i="28"/>
  <c r="S449" i="28"/>
  <c r="T449" i="28"/>
  <c r="S433" i="28"/>
  <c r="T433" i="28"/>
  <c r="S417" i="28"/>
  <c r="T417" i="28"/>
  <c r="S401" i="28"/>
  <c r="T401" i="28"/>
  <c r="S385" i="28"/>
  <c r="T385" i="28"/>
  <c r="S369" i="28"/>
  <c r="T369" i="28"/>
  <c r="S353" i="28"/>
  <c r="T353" i="28"/>
  <c r="S336" i="28"/>
  <c r="T336" i="28"/>
  <c r="S304" i="28"/>
  <c r="T304" i="28"/>
  <c r="T240" i="28"/>
  <c r="S240" i="28"/>
  <c r="T176" i="28"/>
  <c r="S176" i="28"/>
  <c r="T112" i="28"/>
  <c r="S112" i="28"/>
  <c r="T48" i="28"/>
  <c r="S48" i="28"/>
  <c r="T584" i="27"/>
  <c r="S584" i="27"/>
  <c r="T520" i="27"/>
  <c r="S520" i="27"/>
  <c r="T456" i="27"/>
  <c r="S456" i="27"/>
  <c r="T392" i="27"/>
  <c r="S392" i="27"/>
  <c r="T328" i="27"/>
  <c r="S328" i="27"/>
  <c r="T264" i="27"/>
  <c r="S264" i="27"/>
  <c r="T210" i="27"/>
  <c r="S210" i="27"/>
  <c r="T10" i="27"/>
  <c r="S10" i="27"/>
  <c r="S519" i="25"/>
  <c r="T519" i="25"/>
  <c r="S325" i="28"/>
  <c r="T325" i="28"/>
  <c r="S309" i="28"/>
  <c r="T309" i="28"/>
  <c r="S293" i="28"/>
  <c r="T293" i="28"/>
  <c r="S277" i="28"/>
  <c r="T277" i="28"/>
  <c r="S261" i="28"/>
  <c r="T261" i="28"/>
  <c r="S245" i="28"/>
  <c r="T245" i="28"/>
  <c r="T229" i="28"/>
  <c r="S229" i="28"/>
  <c r="T213" i="28"/>
  <c r="S213" i="28"/>
  <c r="T197" i="28"/>
  <c r="S197" i="28"/>
  <c r="T181" i="28"/>
  <c r="S181" i="28"/>
  <c r="T165" i="28"/>
  <c r="S165" i="28"/>
  <c r="T149" i="28"/>
  <c r="S149" i="28"/>
  <c r="T133" i="28"/>
  <c r="S133" i="28"/>
  <c r="T117" i="28"/>
  <c r="S117" i="28"/>
  <c r="T101" i="28"/>
  <c r="S101" i="28"/>
  <c r="T85" i="28"/>
  <c r="S85" i="28"/>
  <c r="S69" i="28"/>
  <c r="T69" i="28"/>
  <c r="S53" i="28"/>
  <c r="T53" i="28"/>
  <c r="S37" i="28"/>
  <c r="T37" i="28"/>
  <c r="S21" i="28"/>
  <c r="T21" i="28"/>
  <c r="S605" i="27"/>
  <c r="T605" i="27"/>
  <c r="S589" i="27"/>
  <c r="T589" i="27"/>
  <c r="S573" i="27"/>
  <c r="T573" i="27"/>
  <c r="S557" i="27"/>
  <c r="T557" i="27"/>
  <c r="S541" i="27"/>
  <c r="T541" i="27"/>
  <c r="S525" i="27"/>
  <c r="T525" i="27"/>
  <c r="S509" i="27"/>
  <c r="T509" i="27"/>
  <c r="S493" i="27"/>
  <c r="T493" i="27"/>
  <c r="S477" i="27"/>
  <c r="T477" i="27"/>
  <c r="S461" i="27"/>
  <c r="T461" i="27"/>
  <c r="S445" i="27"/>
  <c r="T445" i="27"/>
  <c r="S429" i="27"/>
  <c r="T429" i="27"/>
  <c r="S413" i="27"/>
  <c r="T413" i="27"/>
  <c r="T397" i="27"/>
  <c r="S397" i="27"/>
  <c r="T381" i="27"/>
  <c r="S381" i="27"/>
  <c r="T365" i="27"/>
  <c r="S365" i="27"/>
  <c r="T349" i="27"/>
  <c r="S349" i="27"/>
  <c r="T333" i="27"/>
  <c r="S333" i="27"/>
  <c r="T317" i="27"/>
  <c r="S317" i="27"/>
  <c r="T301" i="27"/>
  <c r="S301" i="27"/>
  <c r="T285" i="27"/>
  <c r="S285" i="27"/>
  <c r="T269" i="27"/>
  <c r="S269" i="27"/>
  <c r="T253" i="27"/>
  <c r="S253" i="27"/>
  <c r="T237" i="27"/>
  <c r="S237" i="27"/>
  <c r="T221" i="27"/>
  <c r="S221" i="27"/>
  <c r="T196" i="27"/>
  <c r="S196" i="27"/>
  <c r="T164" i="27"/>
  <c r="S164" i="27"/>
  <c r="T110" i="27"/>
  <c r="S110" i="27"/>
  <c r="S46" i="27"/>
  <c r="T46" i="27"/>
  <c r="T598" i="26"/>
  <c r="S598" i="26"/>
  <c r="T534" i="26"/>
  <c r="S534" i="26"/>
  <c r="T470" i="26"/>
  <c r="S470" i="26"/>
  <c r="T246" i="26"/>
  <c r="S246" i="26"/>
  <c r="S583" i="25"/>
  <c r="T583" i="25"/>
  <c r="S286" i="28"/>
  <c r="T286" i="28"/>
  <c r="S270" i="28"/>
  <c r="T270" i="28"/>
  <c r="S254" i="28"/>
  <c r="T254" i="28"/>
  <c r="S238" i="28"/>
  <c r="T238" i="28"/>
  <c r="T222" i="28"/>
  <c r="S222" i="28"/>
  <c r="T206" i="28"/>
  <c r="S206" i="28"/>
  <c r="T190" i="28"/>
  <c r="S190" i="28"/>
  <c r="T174" i="28"/>
  <c r="S174" i="28"/>
  <c r="T158" i="28"/>
  <c r="S158" i="28"/>
  <c r="T142" i="28"/>
  <c r="S142" i="28"/>
  <c r="T126" i="28"/>
  <c r="S126" i="28"/>
  <c r="T110" i="28"/>
  <c r="S110" i="28"/>
  <c r="T94" i="28"/>
  <c r="S94" i="28"/>
  <c r="T78" i="28"/>
  <c r="S78" i="28"/>
  <c r="T62" i="28"/>
  <c r="S62" i="28"/>
  <c r="T46" i="28"/>
  <c r="S46" i="28"/>
  <c r="S30" i="28"/>
  <c r="T30" i="28"/>
  <c r="T14" i="28"/>
  <c r="S14" i="28"/>
  <c r="T602" i="27"/>
  <c r="S602" i="27"/>
  <c r="T586" i="27"/>
  <c r="S586" i="27"/>
  <c r="T570" i="27"/>
  <c r="S570" i="27"/>
  <c r="T554" i="27"/>
  <c r="S554" i="27"/>
  <c r="T538" i="27"/>
  <c r="S538" i="27"/>
  <c r="T522" i="27"/>
  <c r="S522" i="27"/>
  <c r="T506" i="27"/>
  <c r="S506" i="27"/>
  <c r="T490" i="27"/>
  <c r="S490" i="27"/>
  <c r="T474" i="27"/>
  <c r="S474" i="27"/>
  <c r="T458" i="27"/>
  <c r="S458" i="27"/>
  <c r="T442" i="27"/>
  <c r="S442" i="27"/>
  <c r="T426" i="27"/>
  <c r="S426" i="27"/>
  <c r="T410" i="27"/>
  <c r="S410" i="27"/>
  <c r="T394" i="27"/>
  <c r="S394" i="27"/>
  <c r="T378" i="27"/>
  <c r="S378" i="27"/>
  <c r="T362" i="27"/>
  <c r="S362" i="27"/>
  <c r="T346" i="27"/>
  <c r="S346" i="27"/>
  <c r="T330" i="27"/>
  <c r="S330" i="27"/>
  <c r="T314" i="27"/>
  <c r="S314" i="27"/>
  <c r="T298" i="27"/>
  <c r="S298" i="27"/>
  <c r="T282" i="27"/>
  <c r="S282" i="27"/>
  <c r="T266" i="27"/>
  <c r="S266" i="27"/>
  <c r="T250" i="27"/>
  <c r="S250" i="27"/>
  <c r="T234" i="27"/>
  <c r="S234" i="27"/>
  <c r="T218" i="27"/>
  <c r="S218" i="27"/>
  <c r="T190" i="27"/>
  <c r="S190" i="27"/>
  <c r="T158" i="27"/>
  <c r="S158" i="27"/>
  <c r="T98" i="27"/>
  <c r="S98" i="27"/>
  <c r="T34" i="27"/>
  <c r="S34" i="27"/>
  <c r="T586" i="26"/>
  <c r="S586" i="26"/>
  <c r="T522" i="26"/>
  <c r="S522" i="26"/>
  <c r="T442" i="26"/>
  <c r="S442" i="26"/>
  <c r="T262" i="26"/>
  <c r="S262" i="26"/>
  <c r="S339" i="28"/>
  <c r="T339" i="28"/>
  <c r="S323" i="28"/>
  <c r="T323" i="28"/>
  <c r="S307" i="28"/>
  <c r="T307" i="28"/>
  <c r="S291" i="28"/>
  <c r="T291" i="28"/>
  <c r="S275" i="28"/>
  <c r="T275" i="28"/>
  <c r="S259" i="28"/>
  <c r="T259" i="28"/>
  <c r="S243" i="28"/>
  <c r="T243" i="28"/>
  <c r="T227" i="28"/>
  <c r="S227" i="28"/>
  <c r="T211" i="28"/>
  <c r="S211" i="28"/>
  <c r="T195" i="28"/>
  <c r="S195" i="28"/>
  <c r="T179" i="28"/>
  <c r="S179" i="28"/>
  <c r="T163" i="28"/>
  <c r="S163" i="28"/>
  <c r="T147" i="28"/>
  <c r="S147" i="28"/>
  <c r="T131" i="28"/>
  <c r="S131" i="28"/>
  <c r="T115" i="28"/>
  <c r="S115" i="28"/>
  <c r="T99" i="28"/>
  <c r="S99" i="28"/>
  <c r="T83" i="28"/>
  <c r="S83" i="28"/>
  <c r="S67" i="28"/>
  <c r="T67" i="28"/>
  <c r="S51" i="28"/>
  <c r="T51" i="28"/>
  <c r="T35" i="28"/>
  <c r="S35" i="28"/>
  <c r="S19" i="28"/>
  <c r="T19" i="28"/>
  <c r="S603" i="27"/>
  <c r="T603" i="27"/>
  <c r="S587" i="27"/>
  <c r="T587" i="27"/>
  <c r="S571" i="27"/>
  <c r="T571" i="27"/>
  <c r="S555" i="27"/>
  <c r="T555" i="27"/>
  <c r="S539" i="27"/>
  <c r="T539" i="27"/>
  <c r="S523" i="27"/>
  <c r="T523" i="27"/>
  <c r="S507" i="27"/>
  <c r="T507" i="27"/>
  <c r="S491" i="27"/>
  <c r="T491" i="27"/>
  <c r="S475" i="27"/>
  <c r="T475" i="27"/>
  <c r="S459" i="27"/>
  <c r="T459" i="27"/>
  <c r="S443" i="27"/>
  <c r="T443" i="27"/>
  <c r="S427" i="27"/>
  <c r="T427" i="27"/>
  <c r="S411" i="27"/>
  <c r="T411" i="27"/>
  <c r="T395" i="27"/>
  <c r="S395" i="27"/>
  <c r="T379" i="27"/>
  <c r="S379" i="27"/>
  <c r="T363" i="27"/>
  <c r="S363" i="27"/>
  <c r="T347" i="27"/>
  <c r="S347" i="27"/>
  <c r="T331" i="27"/>
  <c r="S331" i="27"/>
  <c r="T315" i="27"/>
  <c r="S315" i="27"/>
  <c r="T299" i="27"/>
  <c r="S299" i="27"/>
  <c r="T283" i="27"/>
  <c r="S283" i="27"/>
  <c r="T267" i="27"/>
  <c r="S267" i="27"/>
  <c r="T251" i="27"/>
  <c r="S251" i="27"/>
  <c r="T235" i="27"/>
  <c r="S235" i="27"/>
  <c r="T219" i="27"/>
  <c r="S219" i="27"/>
  <c r="T192" i="27"/>
  <c r="S192" i="27"/>
  <c r="T160" i="27"/>
  <c r="S160" i="27"/>
  <c r="T102" i="27"/>
  <c r="S102" i="27"/>
  <c r="S38" i="27"/>
  <c r="T38" i="27"/>
  <c r="T558" i="26"/>
  <c r="S558" i="26"/>
  <c r="T494" i="26"/>
  <c r="S494" i="26"/>
  <c r="T406" i="26"/>
  <c r="S406" i="26"/>
  <c r="T150" i="26"/>
  <c r="S150" i="26"/>
  <c r="T203" i="27"/>
  <c r="S203" i="27"/>
  <c r="T187" i="27"/>
  <c r="S187" i="27"/>
  <c r="T171" i="27"/>
  <c r="S171" i="27"/>
  <c r="T155" i="27"/>
  <c r="S155" i="27"/>
  <c r="T139" i="27"/>
  <c r="S139" i="27"/>
  <c r="T123" i="27"/>
  <c r="S123" i="27"/>
  <c r="T107" i="27"/>
  <c r="S107" i="27"/>
  <c r="T91" i="27"/>
  <c r="S91" i="27"/>
  <c r="S75" i="27"/>
  <c r="T75" i="27"/>
  <c r="T59" i="27"/>
  <c r="S59" i="27"/>
  <c r="T43" i="27"/>
  <c r="S43" i="27"/>
  <c r="T27" i="27"/>
  <c r="S27" i="27"/>
  <c r="S11" i="27"/>
  <c r="T11" i="27"/>
  <c r="T595" i="26"/>
  <c r="S595" i="26"/>
  <c r="T579" i="26"/>
  <c r="S579" i="26"/>
  <c r="T563" i="26"/>
  <c r="S563" i="26"/>
  <c r="T547" i="26"/>
  <c r="S547" i="26"/>
  <c r="T531" i="26"/>
  <c r="S531" i="26"/>
  <c r="T515" i="26"/>
  <c r="S515" i="26"/>
  <c r="T499" i="26"/>
  <c r="S499" i="26"/>
  <c r="T483" i="26"/>
  <c r="S483" i="26"/>
  <c r="T467" i="26"/>
  <c r="S467" i="26"/>
  <c r="T436" i="26"/>
  <c r="S436" i="26"/>
  <c r="T394" i="26"/>
  <c r="S394" i="26"/>
  <c r="T330" i="26"/>
  <c r="S330" i="26"/>
  <c r="T266" i="26"/>
  <c r="S266" i="26"/>
  <c r="T202" i="26"/>
  <c r="S202" i="26"/>
  <c r="T138" i="26"/>
  <c r="S138" i="26"/>
  <c r="S535" i="25"/>
  <c r="T535" i="25"/>
  <c r="T152" i="27"/>
  <c r="S152" i="27"/>
  <c r="T136" i="27"/>
  <c r="S136" i="27"/>
  <c r="T120" i="27"/>
  <c r="S120" i="27"/>
  <c r="T104" i="27"/>
  <c r="S104" i="27"/>
  <c r="S88" i="27"/>
  <c r="T88" i="27"/>
  <c r="T72" i="27"/>
  <c r="S72" i="27"/>
  <c r="T56" i="27"/>
  <c r="S56" i="27"/>
  <c r="T40" i="27"/>
  <c r="S40" i="27"/>
  <c r="T24" i="27"/>
  <c r="S24" i="27"/>
  <c r="T6" i="27"/>
  <c r="S6" i="27"/>
  <c r="T592" i="26"/>
  <c r="S592" i="26"/>
  <c r="T576" i="26"/>
  <c r="S576" i="26"/>
  <c r="T560" i="26"/>
  <c r="S560" i="26"/>
  <c r="T544" i="26"/>
  <c r="S544" i="26"/>
  <c r="T528" i="26"/>
  <c r="S528" i="26"/>
  <c r="T512" i="26"/>
  <c r="S512" i="26"/>
  <c r="T496" i="26"/>
  <c r="S496" i="26"/>
  <c r="T480" i="26"/>
  <c r="S480" i="26"/>
  <c r="T464" i="26"/>
  <c r="S464" i="26"/>
  <c r="T438" i="26"/>
  <c r="S438" i="26"/>
  <c r="T398" i="26"/>
  <c r="S398" i="26"/>
  <c r="T334" i="26"/>
  <c r="S334" i="26"/>
  <c r="T270" i="26"/>
  <c r="S270" i="26"/>
  <c r="T206" i="26"/>
  <c r="S206" i="26"/>
  <c r="T142" i="26"/>
  <c r="S142" i="26"/>
  <c r="S551" i="25"/>
  <c r="T551" i="25"/>
  <c r="T205" i="27"/>
  <c r="S205" i="27"/>
  <c r="T189" i="27"/>
  <c r="S189" i="27"/>
  <c r="T173" i="27"/>
  <c r="S173" i="27"/>
  <c r="T157" i="27"/>
  <c r="S157" i="27"/>
  <c r="T141" i="27"/>
  <c r="S141" i="27"/>
  <c r="T125" i="27"/>
  <c r="S125" i="27"/>
  <c r="T109" i="27"/>
  <c r="S109" i="27"/>
  <c r="S93" i="27"/>
  <c r="T93" i="27"/>
  <c r="T77" i="27"/>
  <c r="S77" i="27"/>
  <c r="T61" i="27"/>
  <c r="S61" i="27"/>
  <c r="S45" i="27"/>
  <c r="T45" i="27"/>
  <c r="S29" i="27"/>
  <c r="T29" i="27"/>
  <c r="T13" i="27"/>
  <c r="S13" i="27"/>
  <c r="T597" i="26"/>
  <c r="S597" i="26"/>
  <c r="T581" i="26"/>
  <c r="S581" i="26"/>
  <c r="T565" i="26"/>
  <c r="S565" i="26"/>
  <c r="T549" i="26"/>
  <c r="S549" i="26"/>
  <c r="T533" i="26"/>
  <c r="S533" i="26"/>
  <c r="T517" i="26"/>
  <c r="S517" i="26"/>
  <c r="T501" i="26"/>
  <c r="S501" i="26"/>
  <c r="T485" i="26"/>
  <c r="S485" i="26"/>
  <c r="T469" i="26"/>
  <c r="S469" i="26"/>
  <c r="T440" i="26"/>
  <c r="S440" i="26"/>
  <c r="T402" i="26"/>
  <c r="S402" i="26"/>
  <c r="T338" i="26"/>
  <c r="S338" i="26"/>
  <c r="T274" i="26"/>
  <c r="S274" i="26"/>
  <c r="T210" i="26"/>
  <c r="S210" i="26"/>
  <c r="T146" i="26"/>
  <c r="S146" i="26"/>
  <c r="S15" i="26"/>
  <c r="T15" i="26"/>
  <c r="T463" i="26"/>
  <c r="S463" i="26"/>
  <c r="T447" i="26"/>
  <c r="S447" i="26"/>
  <c r="T431" i="26"/>
  <c r="S431" i="26"/>
  <c r="T415" i="26"/>
  <c r="S415" i="26"/>
  <c r="T399" i="26"/>
  <c r="S399" i="26"/>
  <c r="T383" i="26"/>
  <c r="S383" i="26"/>
  <c r="T367" i="26"/>
  <c r="S367" i="26"/>
  <c r="T351" i="26"/>
  <c r="S351" i="26"/>
  <c r="T335" i="26"/>
  <c r="S335" i="26"/>
  <c r="T319" i="26"/>
  <c r="S319" i="26"/>
  <c r="T303" i="26"/>
  <c r="S303" i="26"/>
  <c r="T287" i="26"/>
  <c r="S287" i="26"/>
  <c r="T271" i="26"/>
  <c r="S271" i="26"/>
  <c r="T255" i="26"/>
  <c r="S255" i="26"/>
  <c r="T239" i="26"/>
  <c r="S239" i="26"/>
  <c r="T223" i="26"/>
  <c r="S223" i="26"/>
  <c r="T207" i="26"/>
  <c r="S207" i="26"/>
  <c r="T191" i="26"/>
  <c r="S191" i="26"/>
  <c r="T175" i="26"/>
  <c r="S175" i="26"/>
  <c r="T159" i="26"/>
  <c r="S159" i="26"/>
  <c r="T143" i="26"/>
  <c r="S143" i="26"/>
  <c r="S117" i="26"/>
  <c r="T117" i="26"/>
  <c r="S85" i="26"/>
  <c r="T85" i="26"/>
  <c r="T19" i="26"/>
  <c r="S19" i="26"/>
  <c r="S555" i="25"/>
  <c r="T555" i="25"/>
  <c r="S491" i="25"/>
  <c r="T491" i="25"/>
  <c r="S427" i="25"/>
  <c r="T427" i="25"/>
  <c r="S325" i="25"/>
  <c r="T325" i="25"/>
  <c r="T408" i="26"/>
  <c r="S408" i="26"/>
  <c r="T392" i="26"/>
  <c r="S392" i="26"/>
  <c r="T376" i="26"/>
  <c r="S376" i="26"/>
  <c r="T360" i="26"/>
  <c r="S360" i="26"/>
  <c r="T344" i="26"/>
  <c r="S344" i="26"/>
  <c r="T328" i="26"/>
  <c r="S328" i="26"/>
  <c r="T312" i="26"/>
  <c r="S312" i="26"/>
  <c r="T296" i="26"/>
  <c r="S296" i="26"/>
  <c r="T280" i="26"/>
  <c r="S280" i="26"/>
  <c r="T264" i="26"/>
  <c r="S264" i="26"/>
  <c r="T248" i="26"/>
  <c r="S248" i="26"/>
  <c r="T232" i="26"/>
  <c r="S232" i="26"/>
  <c r="T216" i="26"/>
  <c r="S216" i="26"/>
  <c r="T200" i="26"/>
  <c r="S200" i="26"/>
  <c r="T184" i="26"/>
  <c r="S184" i="26"/>
  <c r="T168" i="26"/>
  <c r="S168" i="26"/>
  <c r="T152" i="26"/>
  <c r="S152" i="26"/>
  <c r="T135" i="26"/>
  <c r="S135" i="26"/>
  <c r="S103" i="26"/>
  <c r="T103" i="26"/>
  <c r="S55" i="26"/>
  <c r="T55" i="26"/>
  <c r="S575" i="25"/>
  <c r="T575" i="25"/>
  <c r="S511" i="25"/>
  <c r="T511" i="25"/>
  <c r="S447" i="25"/>
  <c r="T447" i="25"/>
  <c r="S371" i="25"/>
  <c r="T371" i="25"/>
  <c r="S118" i="25"/>
  <c r="T118" i="25"/>
  <c r="T449" i="26"/>
  <c r="S449" i="26"/>
  <c r="T433" i="26"/>
  <c r="S433" i="26"/>
  <c r="T417" i="26"/>
  <c r="S417" i="26"/>
  <c r="T401" i="26"/>
  <c r="S401" i="26"/>
  <c r="T385" i="26"/>
  <c r="S385" i="26"/>
  <c r="T369" i="26"/>
  <c r="S369" i="26"/>
  <c r="T353" i="26"/>
  <c r="S353" i="26"/>
  <c r="T337" i="26"/>
  <c r="S337" i="26"/>
  <c r="T321" i="26"/>
  <c r="S321" i="26"/>
  <c r="T305" i="26"/>
  <c r="S305" i="26"/>
  <c r="T289" i="26"/>
  <c r="S289" i="26"/>
  <c r="T273" i="26"/>
  <c r="S273" i="26"/>
  <c r="T257" i="26"/>
  <c r="S257" i="26"/>
  <c r="T241" i="26"/>
  <c r="S241" i="26"/>
  <c r="T225" i="26"/>
  <c r="S225" i="26"/>
  <c r="T209" i="26"/>
  <c r="S209" i="26"/>
  <c r="T193" i="26"/>
  <c r="S193" i="26"/>
  <c r="T177" i="26"/>
  <c r="S177" i="26"/>
  <c r="T161" i="26"/>
  <c r="S161" i="26"/>
  <c r="T145" i="26"/>
  <c r="S145" i="26"/>
  <c r="T121" i="26"/>
  <c r="S121" i="26"/>
  <c r="S89" i="26"/>
  <c r="T89" i="26"/>
  <c r="T27" i="26"/>
  <c r="S27" i="26"/>
  <c r="S579" i="25"/>
  <c r="T579" i="25"/>
  <c r="S515" i="25"/>
  <c r="T515" i="25"/>
  <c r="S451" i="25"/>
  <c r="T451" i="25"/>
  <c r="S379" i="25"/>
  <c r="T379" i="25"/>
  <c r="S182" i="25"/>
  <c r="T182" i="25"/>
  <c r="T124" i="26"/>
  <c r="S124" i="26"/>
  <c r="S108" i="26"/>
  <c r="T108" i="26"/>
  <c r="T92" i="26"/>
  <c r="S92" i="26"/>
  <c r="T76" i="26"/>
  <c r="S76" i="26"/>
  <c r="T60" i="26"/>
  <c r="S60" i="26"/>
  <c r="S44" i="26"/>
  <c r="T44" i="26"/>
  <c r="T28" i="26"/>
  <c r="S28" i="26"/>
  <c r="S12" i="26"/>
  <c r="T12" i="26"/>
  <c r="S596" i="25"/>
  <c r="T596" i="25"/>
  <c r="S580" i="25"/>
  <c r="T580" i="25"/>
  <c r="S564" i="25"/>
  <c r="T564" i="25"/>
  <c r="S548" i="25"/>
  <c r="T548" i="25"/>
  <c r="S532" i="25"/>
  <c r="T532" i="25"/>
  <c r="S516" i="25"/>
  <c r="T516" i="25"/>
  <c r="S500" i="25"/>
  <c r="T500" i="25"/>
  <c r="S484" i="25"/>
  <c r="T484" i="25"/>
  <c r="S468" i="25"/>
  <c r="T468" i="25"/>
  <c r="S452" i="25"/>
  <c r="T452" i="25"/>
  <c r="S436" i="25"/>
  <c r="T436" i="25"/>
  <c r="S420" i="25"/>
  <c r="T420" i="25"/>
  <c r="S404" i="25"/>
  <c r="T404" i="25"/>
  <c r="S381" i="25"/>
  <c r="T381" i="25"/>
  <c r="S329" i="25"/>
  <c r="T329" i="25"/>
  <c r="S265" i="25"/>
  <c r="T265" i="25"/>
  <c r="S201" i="25"/>
  <c r="T201" i="25"/>
  <c r="T77" i="26"/>
  <c r="S77" i="26"/>
  <c r="S61" i="26"/>
  <c r="T61" i="26"/>
  <c r="T45" i="26"/>
  <c r="S45" i="26"/>
  <c r="T29" i="26"/>
  <c r="S29" i="26"/>
  <c r="S13" i="26"/>
  <c r="T13" i="26"/>
  <c r="S597" i="25"/>
  <c r="T597" i="25"/>
  <c r="S581" i="25"/>
  <c r="T581" i="25"/>
  <c r="S565" i="25"/>
  <c r="T565" i="25"/>
  <c r="S549" i="25"/>
  <c r="T549" i="25"/>
  <c r="S533" i="25"/>
  <c r="T533" i="25"/>
  <c r="S517" i="25"/>
  <c r="T517" i="25"/>
  <c r="S501" i="25"/>
  <c r="T501" i="25"/>
  <c r="S485" i="25"/>
  <c r="T485" i="25"/>
  <c r="S469" i="25"/>
  <c r="T469" i="25"/>
  <c r="S453" i="25"/>
  <c r="T453" i="25"/>
  <c r="S437" i="25"/>
  <c r="T437" i="25"/>
  <c r="S421" i="25"/>
  <c r="T421" i="25"/>
  <c r="S405" i="25"/>
  <c r="T405" i="25"/>
  <c r="S383" i="25"/>
  <c r="T383" i="25"/>
  <c r="S349" i="25"/>
  <c r="T349" i="25"/>
  <c r="S285" i="25"/>
  <c r="T285" i="25"/>
  <c r="S221" i="25"/>
  <c r="T221" i="25"/>
  <c r="T86" i="25"/>
  <c r="S86" i="25"/>
  <c r="T126" i="26"/>
  <c r="S126" i="26"/>
  <c r="T110" i="26"/>
  <c r="S110" i="26"/>
  <c r="S94" i="26"/>
  <c r="T94" i="26"/>
  <c r="S78" i="26"/>
  <c r="T78" i="26"/>
  <c r="T62" i="26"/>
  <c r="S62" i="26"/>
  <c r="S46" i="26"/>
  <c r="T46" i="26"/>
  <c r="S30" i="26"/>
  <c r="T30" i="26"/>
  <c r="T14" i="26"/>
  <c r="S14" i="26"/>
  <c r="S602" i="25"/>
  <c r="T602" i="25"/>
  <c r="S586" i="25"/>
  <c r="T586" i="25"/>
  <c r="S570" i="25"/>
  <c r="T570" i="25"/>
  <c r="S554" i="25"/>
  <c r="T554" i="25"/>
  <c r="S538" i="25"/>
  <c r="T538" i="25"/>
  <c r="S522" i="25"/>
  <c r="T522" i="25"/>
  <c r="S506" i="25"/>
  <c r="T506" i="25"/>
  <c r="S490" i="25"/>
  <c r="T490" i="25"/>
  <c r="S474" i="25"/>
  <c r="T474" i="25"/>
  <c r="S458" i="25"/>
  <c r="T458" i="25"/>
  <c r="S442" i="25"/>
  <c r="T442" i="25"/>
  <c r="S426" i="25"/>
  <c r="T426" i="25"/>
  <c r="S410" i="25"/>
  <c r="T410" i="25"/>
  <c r="S393" i="25"/>
  <c r="T393" i="25"/>
  <c r="S361" i="25"/>
  <c r="T361" i="25"/>
  <c r="S305" i="25"/>
  <c r="T305" i="25"/>
  <c r="S241" i="25"/>
  <c r="T241" i="25"/>
  <c r="S166" i="25"/>
  <c r="T166" i="25"/>
  <c r="S394" i="25"/>
  <c r="T394" i="25"/>
  <c r="S378" i="25"/>
  <c r="T378" i="25"/>
  <c r="S362" i="25"/>
  <c r="T362" i="25"/>
  <c r="S346" i="25"/>
  <c r="T346" i="25"/>
  <c r="S330" i="25"/>
  <c r="T330" i="25"/>
  <c r="S314" i="25"/>
  <c r="T314" i="25"/>
  <c r="S298" i="25"/>
  <c r="T298" i="25"/>
  <c r="S282" i="25"/>
  <c r="T282" i="25"/>
  <c r="S266" i="25"/>
  <c r="T266" i="25"/>
  <c r="S250" i="25"/>
  <c r="T250" i="25"/>
  <c r="S234" i="25"/>
  <c r="T234" i="25"/>
  <c r="S218" i="25"/>
  <c r="T218" i="25"/>
  <c r="S202" i="25"/>
  <c r="T202" i="25"/>
  <c r="S186" i="25"/>
  <c r="T186" i="25"/>
  <c r="S122" i="25"/>
  <c r="T122" i="25"/>
  <c r="S58" i="25"/>
  <c r="T58" i="25"/>
  <c r="T548" i="24"/>
  <c r="S548" i="24"/>
  <c r="S343" i="25"/>
  <c r="T343" i="25"/>
  <c r="S327" i="25"/>
  <c r="T327" i="25"/>
  <c r="S311" i="25"/>
  <c r="T311" i="25"/>
  <c r="S295" i="25"/>
  <c r="T295" i="25"/>
  <c r="S279" i="25"/>
  <c r="T279" i="25"/>
  <c r="S263" i="25"/>
  <c r="T263" i="25"/>
  <c r="S247" i="25"/>
  <c r="T247" i="25"/>
  <c r="S231" i="25"/>
  <c r="T231" i="25"/>
  <c r="S215" i="25"/>
  <c r="T215" i="25"/>
  <c r="S199" i="25"/>
  <c r="T199" i="25"/>
  <c r="S174" i="25"/>
  <c r="T174" i="25"/>
  <c r="S110" i="25"/>
  <c r="T110" i="25"/>
  <c r="S46" i="25"/>
  <c r="T46" i="25"/>
  <c r="T564" i="24"/>
  <c r="S564" i="24"/>
  <c r="S380" i="25"/>
  <c r="T380" i="25"/>
  <c r="S364" i="25"/>
  <c r="T364" i="25"/>
  <c r="S348" i="25"/>
  <c r="T348" i="25"/>
  <c r="S332" i="25"/>
  <c r="T332" i="25"/>
  <c r="S316" i="25"/>
  <c r="T316" i="25"/>
  <c r="S300" i="25"/>
  <c r="T300" i="25"/>
  <c r="S284" i="25"/>
  <c r="T284" i="25"/>
  <c r="S268" i="25"/>
  <c r="T268" i="25"/>
  <c r="S252" i="25"/>
  <c r="T252" i="25"/>
  <c r="S236" i="25"/>
  <c r="T236" i="25"/>
  <c r="S220" i="25"/>
  <c r="T220" i="25"/>
  <c r="S204" i="25"/>
  <c r="T204" i="25"/>
  <c r="S178" i="25"/>
  <c r="T178" i="25"/>
  <c r="S114" i="25"/>
  <c r="T114" i="25"/>
  <c r="S50" i="25"/>
  <c r="T50" i="25"/>
  <c r="T580" i="24"/>
  <c r="S580" i="24"/>
  <c r="S175" i="25"/>
  <c r="T175" i="25"/>
  <c r="S159" i="25"/>
  <c r="T159" i="25"/>
  <c r="S143" i="25"/>
  <c r="T143" i="25"/>
  <c r="S127" i="25"/>
  <c r="T127" i="25"/>
  <c r="S111" i="25"/>
  <c r="T111" i="25"/>
  <c r="S95" i="25"/>
  <c r="T95" i="25"/>
  <c r="S79" i="25"/>
  <c r="T79" i="25"/>
  <c r="T63" i="25"/>
  <c r="S63" i="25"/>
  <c r="S47" i="25"/>
  <c r="T47" i="25"/>
  <c r="T31" i="25"/>
  <c r="S31" i="25"/>
  <c r="S15" i="25"/>
  <c r="T15" i="25"/>
  <c r="T584" i="24"/>
  <c r="S584" i="24"/>
  <c r="S180" i="25"/>
  <c r="T180" i="25"/>
  <c r="S164" i="25"/>
  <c r="T164" i="25"/>
  <c r="S148" i="25"/>
  <c r="T148" i="25"/>
  <c r="S132" i="25"/>
  <c r="T132" i="25"/>
  <c r="S116" i="25"/>
  <c r="T116" i="25"/>
  <c r="S100" i="25"/>
  <c r="T100" i="25"/>
  <c r="T84" i="25"/>
  <c r="S84" i="25"/>
  <c r="S68" i="25"/>
  <c r="T68" i="25"/>
  <c r="T52" i="25"/>
  <c r="S52" i="25"/>
  <c r="T36" i="25"/>
  <c r="S36" i="25"/>
  <c r="T20" i="25"/>
  <c r="S20" i="25"/>
  <c r="T604" i="24"/>
  <c r="S604" i="24"/>
  <c r="S185" i="25"/>
  <c r="T185" i="25"/>
  <c r="S169" i="25"/>
  <c r="T169" i="25"/>
  <c r="S153" i="25"/>
  <c r="T153" i="25"/>
  <c r="S137" i="25"/>
  <c r="T137" i="25"/>
  <c r="S121" i="25"/>
  <c r="T121" i="25"/>
  <c r="S105" i="25"/>
  <c r="T105" i="25"/>
  <c r="S89" i="25"/>
  <c r="T89" i="25"/>
  <c r="S73" i="25"/>
  <c r="T73" i="25"/>
  <c r="T57" i="25"/>
  <c r="S57" i="25"/>
  <c r="T41" i="25"/>
  <c r="S41" i="25"/>
  <c r="S25" i="25"/>
  <c r="T25" i="25"/>
  <c r="S5" i="25"/>
  <c r="T5" i="25"/>
  <c r="T544" i="24"/>
  <c r="S544" i="24"/>
  <c r="T528" i="24"/>
  <c r="S528" i="24"/>
  <c r="T512" i="24"/>
  <c r="S512" i="24"/>
  <c r="T496" i="24"/>
  <c r="S496" i="24"/>
  <c r="T446" i="24"/>
  <c r="S446" i="24"/>
  <c r="T382" i="24"/>
  <c r="S382" i="24"/>
  <c r="T318" i="24"/>
  <c r="S318" i="24"/>
  <c r="T605" i="24"/>
  <c r="S605" i="24"/>
  <c r="T589" i="24"/>
  <c r="S589" i="24"/>
  <c r="T573" i="24"/>
  <c r="S573" i="24"/>
  <c r="T557" i="24"/>
  <c r="S557" i="24"/>
  <c r="T541" i="24"/>
  <c r="S541" i="24"/>
  <c r="T525" i="24"/>
  <c r="S525" i="24"/>
  <c r="T509" i="24"/>
  <c r="S509" i="24"/>
  <c r="T492" i="24"/>
  <c r="S492" i="24"/>
  <c r="T450" i="24"/>
  <c r="S450" i="24"/>
  <c r="T386" i="24"/>
  <c r="S386" i="24"/>
  <c r="T322" i="24"/>
  <c r="S322" i="24"/>
  <c r="T218" i="24"/>
  <c r="S218" i="24"/>
  <c r="T594" i="24"/>
  <c r="S594" i="24"/>
  <c r="T578" i="24"/>
  <c r="S578" i="24"/>
  <c r="T562" i="24"/>
  <c r="S562" i="24"/>
  <c r="T546" i="24"/>
  <c r="S546" i="24"/>
  <c r="T530" i="24"/>
  <c r="S530" i="24"/>
  <c r="T514" i="24"/>
  <c r="S514" i="24"/>
  <c r="T498" i="24"/>
  <c r="S498" i="24"/>
  <c r="T470" i="24"/>
  <c r="S470" i="24"/>
  <c r="T406" i="24"/>
  <c r="S406" i="24"/>
  <c r="T342" i="24"/>
  <c r="S342" i="24"/>
  <c r="T278" i="24"/>
  <c r="S278" i="24"/>
  <c r="T595" i="24"/>
  <c r="S595" i="24"/>
  <c r="T579" i="24"/>
  <c r="S579" i="24"/>
  <c r="T563" i="24"/>
  <c r="S563" i="24"/>
  <c r="T547" i="24"/>
  <c r="S547" i="24"/>
  <c r="T531" i="24"/>
  <c r="S531" i="24"/>
  <c r="T515" i="24"/>
  <c r="S515" i="24"/>
  <c r="T499" i="24"/>
  <c r="S499" i="24"/>
  <c r="T474" i="24"/>
  <c r="S474" i="24"/>
  <c r="T410" i="24"/>
  <c r="S410" i="24"/>
  <c r="T346" i="24"/>
  <c r="S346" i="24"/>
  <c r="T204" i="24"/>
  <c r="S204" i="24"/>
  <c r="T479" i="24"/>
  <c r="S479" i="24"/>
  <c r="T463" i="24"/>
  <c r="S463" i="24"/>
  <c r="T447" i="24"/>
  <c r="S447" i="24"/>
  <c r="T431" i="24"/>
  <c r="S431" i="24"/>
  <c r="T415" i="24"/>
  <c r="S415" i="24"/>
  <c r="T399" i="24"/>
  <c r="S399" i="24"/>
  <c r="T383" i="24"/>
  <c r="S383" i="24"/>
  <c r="T367" i="24"/>
  <c r="S367" i="24"/>
  <c r="T351" i="24"/>
  <c r="S351" i="24"/>
  <c r="T335" i="24"/>
  <c r="S335" i="24"/>
  <c r="T319" i="24"/>
  <c r="S319" i="24"/>
  <c r="T298" i="24"/>
  <c r="S298" i="24"/>
  <c r="T250" i="24"/>
  <c r="S250" i="24"/>
  <c r="T128" i="24"/>
  <c r="S128" i="24"/>
  <c r="T464" i="24"/>
  <c r="S464" i="24"/>
  <c r="T448" i="24"/>
  <c r="S448" i="24"/>
  <c r="T432" i="24"/>
  <c r="S432" i="24"/>
  <c r="T416" i="24"/>
  <c r="S416" i="24"/>
  <c r="T400" i="24"/>
  <c r="S400" i="24"/>
  <c r="T384" i="24"/>
  <c r="S384" i="24"/>
  <c r="T368" i="24"/>
  <c r="S368" i="24"/>
  <c r="T352" i="24"/>
  <c r="S352" i="24"/>
  <c r="T336" i="24"/>
  <c r="S336" i="24"/>
  <c r="T320" i="24"/>
  <c r="S320" i="24"/>
  <c r="T300" i="24"/>
  <c r="S300" i="24"/>
  <c r="T254" i="24"/>
  <c r="S254" i="24"/>
  <c r="T493" i="24"/>
  <c r="S493" i="24"/>
  <c r="T477" i="24"/>
  <c r="S477" i="24"/>
  <c r="T461" i="24"/>
  <c r="S461" i="24"/>
  <c r="T445" i="24"/>
  <c r="S445" i="24"/>
  <c r="T429" i="24"/>
  <c r="S429" i="24"/>
  <c r="T413" i="24"/>
  <c r="S413" i="24"/>
  <c r="T397" i="24"/>
  <c r="S397" i="24"/>
  <c r="T381" i="24"/>
  <c r="S381" i="24"/>
  <c r="T365" i="24"/>
  <c r="S365" i="24"/>
  <c r="T349" i="24"/>
  <c r="S349" i="24"/>
  <c r="T333" i="24"/>
  <c r="S333" i="24"/>
  <c r="T317" i="24"/>
  <c r="S317" i="24"/>
  <c r="T294" i="24"/>
  <c r="S294" i="24"/>
  <c r="T226" i="24"/>
  <c r="S226" i="24"/>
  <c r="T299" i="24"/>
  <c r="S299" i="24"/>
  <c r="T283" i="24"/>
  <c r="S283" i="24"/>
  <c r="T267" i="24"/>
  <c r="S267" i="24"/>
  <c r="T251" i="24"/>
  <c r="S251" i="24"/>
  <c r="T235" i="24"/>
  <c r="S235" i="24"/>
  <c r="T216" i="24"/>
  <c r="S216" i="24"/>
  <c r="T198" i="24"/>
  <c r="S198" i="24"/>
  <c r="T148" i="24"/>
  <c r="S148" i="24"/>
  <c r="S30" i="24"/>
  <c r="T30" i="24"/>
  <c r="T272" i="24"/>
  <c r="S272" i="24"/>
  <c r="T256" i="24"/>
  <c r="S256" i="24"/>
  <c r="T240" i="24"/>
  <c r="S240" i="24"/>
  <c r="T224" i="24"/>
  <c r="S224" i="24"/>
  <c r="T203" i="24"/>
  <c r="S203" i="24"/>
  <c r="T136" i="24"/>
  <c r="S136" i="24"/>
  <c r="T305" i="24"/>
  <c r="S305" i="24"/>
  <c r="T289" i="24"/>
  <c r="S289" i="24"/>
  <c r="T273" i="24"/>
  <c r="S273" i="24"/>
  <c r="T257" i="24"/>
  <c r="S257" i="24"/>
  <c r="T241" i="24"/>
  <c r="S241" i="24"/>
  <c r="T225" i="24"/>
  <c r="S225" i="24"/>
  <c r="T206" i="24"/>
  <c r="S206" i="24"/>
  <c r="T156" i="24"/>
  <c r="S156" i="24"/>
  <c r="T221" i="24"/>
  <c r="S221" i="24"/>
  <c r="T205" i="24"/>
  <c r="S205" i="24"/>
  <c r="T189" i="24"/>
  <c r="S189" i="24"/>
  <c r="T173" i="24"/>
  <c r="S173" i="24"/>
  <c r="T157" i="24"/>
  <c r="S157" i="24"/>
  <c r="T141" i="24"/>
  <c r="S141" i="24"/>
  <c r="T125" i="24"/>
  <c r="S125" i="24"/>
  <c r="T98" i="24"/>
  <c r="S98" i="24"/>
  <c r="S34" i="24"/>
  <c r="T34" i="24"/>
  <c r="T190" i="24"/>
  <c r="S190" i="24"/>
  <c r="T174" i="24"/>
  <c r="S174" i="24"/>
  <c r="T158" i="24"/>
  <c r="S158" i="24"/>
  <c r="T142" i="24"/>
  <c r="S142" i="24"/>
  <c r="T126" i="24"/>
  <c r="S126" i="24"/>
  <c r="T110" i="24"/>
  <c r="S110" i="24"/>
  <c r="T54" i="24"/>
  <c r="S54" i="24"/>
  <c r="T195" i="24"/>
  <c r="S195" i="24"/>
  <c r="T179" i="24"/>
  <c r="S179" i="24"/>
  <c r="T163" i="24"/>
  <c r="S163" i="24"/>
  <c r="T147" i="24"/>
  <c r="S147" i="24"/>
  <c r="T131" i="24"/>
  <c r="S131" i="24"/>
  <c r="T115" i="24"/>
  <c r="S115" i="24"/>
  <c r="T74" i="24"/>
  <c r="S74" i="24"/>
  <c r="S11" i="24"/>
  <c r="T11" i="24"/>
  <c r="S95" i="24"/>
  <c r="T95" i="24"/>
  <c r="T79" i="24"/>
  <c r="S79" i="24"/>
  <c r="S63" i="24"/>
  <c r="T63" i="24"/>
  <c r="T47" i="24"/>
  <c r="S47" i="24"/>
  <c r="T31" i="24"/>
  <c r="S31" i="24"/>
  <c r="T15" i="24"/>
  <c r="S15" i="24"/>
  <c r="T100" i="24"/>
  <c r="S100" i="24"/>
  <c r="T84" i="24"/>
  <c r="S84" i="24"/>
  <c r="T68" i="24"/>
  <c r="S68" i="24"/>
  <c r="T52" i="24"/>
  <c r="S52" i="24"/>
  <c r="S36" i="24"/>
  <c r="T36" i="24"/>
  <c r="S20" i="24"/>
  <c r="T20" i="24"/>
  <c r="S105" i="24"/>
  <c r="T105" i="24"/>
  <c r="S89" i="24"/>
  <c r="T89" i="24"/>
  <c r="S73" i="24"/>
  <c r="T73" i="24"/>
  <c r="T57" i="24"/>
  <c r="S57" i="24"/>
  <c r="S41" i="24"/>
  <c r="T41" i="24"/>
  <c r="T25" i="24"/>
  <c r="S25" i="24"/>
  <c r="T332" i="33"/>
  <c r="S332" i="33"/>
  <c r="T396" i="33"/>
  <c r="S396" i="33"/>
  <c r="T460" i="33"/>
  <c r="S460" i="33"/>
  <c r="S524" i="33"/>
  <c r="T524" i="33"/>
  <c r="T588" i="33"/>
  <c r="S588" i="33"/>
  <c r="T32" i="34"/>
  <c r="S32" i="34"/>
  <c r="T64" i="34"/>
  <c r="S64" i="34"/>
  <c r="T96" i="34"/>
  <c r="S96" i="34"/>
  <c r="S128" i="34"/>
  <c r="T128" i="34"/>
  <c r="S160" i="34"/>
  <c r="T160" i="34"/>
  <c r="S175" i="34"/>
  <c r="T175" i="34"/>
  <c r="T191" i="34"/>
  <c r="S191" i="34"/>
  <c r="T207" i="34"/>
  <c r="S207" i="34"/>
  <c r="T223" i="34"/>
  <c r="S223" i="34"/>
  <c r="T239" i="34"/>
  <c r="S239" i="34"/>
  <c r="T255" i="34"/>
  <c r="S255" i="34"/>
  <c r="T271" i="34"/>
  <c r="S271" i="34"/>
  <c r="T287" i="34"/>
  <c r="S287" i="34"/>
  <c r="T303" i="34"/>
  <c r="S303" i="34"/>
  <c r="T319" i="34"/>
  <c r="S319" i="34"/>
  <c r="S335" i="34"/>
  <c r="T335" i="34"/>
  <c r="S351" i="34"/>
  <c r="T351" i="34"/>
  <c r="S367" i="34"/>
  <c r="T367" i="34"/>
  <c r="T383" i="34"/>
  <c r="S383" i="34"/>
  <c r="T399" i="34"/>
  <c r="S399" i="34"/>
  <c r="T415" i="34"/>
  <c r="S415" i="34"/>
  <c r="T431" i="34"/>
  <c r="S431" i="34"/>
  <c r="S447" i="34"/>
  <c r="T447" i="34"/>
  <c r="T463" i="34"/>
  <c r="S463" i="34"/>
  <c r="S479" i="34"/>
  <c r="T479" i="34"/>
  <c r="S495" i="34"/>
  <c r="T495" i="34"/>
  <c r="S511" i="34"/>
  <c r="T511" i="34"/>
  <c r="T527" i="34"/>
  <c r="S527" i="34"/>
  <c r="T543" i="34"/>
  <c r="S543" i="34"/>
  <c r="T559" i="34"/>
  <c r="S559" i="34"/>
  <c r="T575" i="34"/>
  <c r="S575" i="34"/>
  <c r="S591" i="34"/>
  <c r="T591" i="34"/>
  <c r="T25" i="13"/>
  <c r="S25" i="13"/>
  <c r="T41" i="13"/>
  <c r="S41" i="13"/>
  <c r="S57" i="13"/>
  <c r="T57" i="13"/>
  <c r="T73" i="13"/>
  <c r="S73" i="13"/>
  <c r="T89" i="13"/>
  <c r="S89" i="13"/>
  <c r="T105" i="13"/>
  <c r="S105" i="13"/>
  <c r="T121" i="13"/>
  <c r="S121" i="13"/>
  <c r="S137" i="13"/>
  <c r="T137" i="13"/>
  <c r="S153" i="13"/>
  <c r="T153" i="13"/>
  <c r="S169" i="13"/>
  <c r="T169" i="13"/>
  <c r="S185" i="13"/>
  <c r="T185" i="13"/>
  <c r="S201" i="13"/>
  <c r="T201" i="13"/>
  <c r="S217" i="13"/>
  <c r="T217" i="13"/>
  <c r="S233" i="13"/>
  <c r="T233" i="13"/>
  <c r="S249" i="13"/>
  <c r="T249" i="13"/>
  <c r="S265" i="13"/>
  <c r="T265" i="13"/>
  <c r="S281" i="13"/>
  <c r="T281" i="13"/>
  <c r="S297" i="13"/>
  <c r="T297" i="13"/>
  <c r="S313" i="13"/>
  <c r="T313" i="13"/>
  <c r="S329" i="13"/>
  <c r="T329" i="13"/>
  <c r="S345" i="13"/>
  <c r="T345" i="13"/>
  <c r="S361" i="13"/>
  <c r="T361" i="13"/>
  <c r="S377" i="13"/>
  <c r="T377" i="13"/>
  <c r="S393" i="13"/>
  <c r="T393" i="13"/>
  <c r="S409" i="13"/>
  <c r="T409" i="13"/>
  <c r="T425" i="13"/>
  <c r="S425" i="13"/>
  <c r="S441" i="13"/>
  <c r="T441" i="13"/>
  <c r="S457" i="13"/>
  <c r="T457" i="13"/>
  <c r="S473" i="13"/>
  <c r="T473" i="13"/>
  <c r="S489" i="13"/>
  <c r="T489" i="13"/>
  <c r="S505" i="13"/>
  <c r="T505" i="13"/>
  <c r="S521" i="13"/>
  <c r="T521" i="13"/>
  <c r="S537" i="13"/>
  <c r="T537" i="13"/>
  <c r="S553" i="13"/>
  <c r="T553" i="13"/>
  <c r="S569" i="13"/>
  <c r="T569" i="13"/>
  <c r="S585" i="13"/>
  <c r="T585" i="13"/>
  <c r="S601" i="13"/>
  <c r="T601" i="13"/>
  <c r="T328" i="33"/>
  <c r="S328" i="33"/>
  <c r="T392" i="33"/>
  <c r="S392" i="33"/>
  <c r="T456" i="33"/>
  <c r="S456" i="33"/>
  <c r="T520" i="33"/>
  <c r="S520" i="33"/>
  <c r="S584" i="33"/>
  <c r="T584" i="33"/>
  <c r="T22" i="34"/>
  <c r="S22" i="34"/>
  <c r="S54" i="34"/>
  <c r="T54" i="34"/>
  <c r="T86" i="34"/>
  <c r="S86" i="34"/>
  <c r="T118" i="34"/>
  <c r="S118" i="34"/>
  <c r="T150" i="34"/>
  <c r="S150" i="34"/>
  <c r="T170" i="34"/>
  <c r="S170" i="34"/>
  <c r="S186" i="34"/>
  <c r="T186" i="34"/>
  <c r="T202" i="34"/>
  <c r="S202" i="34"/>
  <c r="T218" i="34"/>
  <c r="S218" i="34"/>
  <c r="T234" i="34"/>
  <c r="S234" i="34"/>
  <c r="T250" i="34"/>
  <c r="S250" i="34"/>
  <c r="S266" i="34"/>
  <c r="T266" i="34"/>
  <c r="T282" i="34"/>
  <c r="S282" i="34"/>
  <c r="T298" i="34"/>
  <c r="S298" i="34"/>
  <c r="T314" i="34"/>
  <c r="S314" i="34"/>
  <c r="T330" i="34"/>
  <c r="S330" i="34"/>
  <c r="T346" i="34"/>
  <c r="S346" i="34"/>
  <c r="S362" i="34"/>
  <c r="T362" i="34"/>
  <c r="S378" i="34"/>
  <c r="T378" i="34"/>
  <c r="S394" i="34"/>
  <c r="T394" i="34"/>
  <c r="S410" i="34"/>
  <c r="T410" i="34"/>
  <c r="T426" i="34"/>
  <c r="S426" i="34"/>
  <c r="T442" i="34"/>
  <c r="S442" i="34"/>
  <c r="T458" i="34"/>
  <c r="S458" i="34"/>
  <c r="S474" i="34"/>
  <c r="T474" i="34"/>
  <c r="T490" i="34"/>
  <c r="S490" i="34"/>
  <c r="T506" i="34"/>
  <c r="S506" i="34"/>
  <c r="T522" i="34"/>
  <c r="S522" i="34"/>
  <c r="T538" i="34"/>
  <c r="S538" i="34"/>
  <c r="S554" i="34"/>
  <c r="T554" i="34"/>
  <c r="S570" i="34"/>
  <c r="T570" i="34"/>
  <c r="T586" i="34"/>
  <c r="S586" i="34"/>
  <c r="T602" i="34"/>
  <c r="S602" i="34"/>
  <c r="T24" i="13"/>
  <c r="S24" i="13"/>
  <c r="T40" i="13"/>
  <c r="S40" i="13"/>
  <c r="S56" i="13"/>
  <c r="T56" i="13"/>
  <c r="S72" i="13"/>
  <c r="T72" i="13"/>
  <c r="S88" i="13"/>
  <c r="T88" i="13"/>
  <c r="T104" i="13"/>
  <c r="S104" i="13"/>
  <c r="S120" i="13"/>
  <c r="T120" i="13"/>
  <c r="T136" i="13"/>
  <c r="S136" i="13"/>
  <c r="T152" i="13"/>
  <c r="S152" i="13"/>
  <c r="T168" i="13"/>
  <c r="S168" i="13"/>
  <c r="T184" i="13"/>
  <c r="S184" i="13"/>
  <c r="S200" i="13"/>
  <c r="T200" i="13"/>
  <c r="T216" i="13"/>
  <c r="S216" i="13"/>
  <c r="S232" i="13"/>
  <c r="T232" i="13"/>
  <c r="T248" i="13"/>
  <c r="S248" i="13"/>
  <c r="T264" i="13"/>
  <c r="S264" i="13"/>
  <c r="T280" i="13"/>
  <c r="S280" i="13"/>
  <c r="T296" i="13"/>
  <c r="S296" i="13"/>
  <c r="T312" i="13"/>
  <c r="S312" i="13"/>
  <c r="T328" i="13"/>
  <c r="S328" i="13"/>
  <c r="T344" i="13"/>
  <c r="S344" i="13"/>
  <c r="S360" i="13"/>
  <c r="T360" i="13"/>
  <c r="T376" i="13"/>
  <c r="S376" i="13"/>
  <c r="T392" i="13"/>
  <c r="S392" i="13"/>
  <c r="T408" i="13"/>
  <c r="S408" i="13"/>
  <c r="S424" i="13"/>
  <c r="T424" i="13"/>
  <c r="S440" i="13"/>
  <c r="T440" i="13"/>
  <c r="S456" i="13"/>
  <c r="T456" i="13"/>
  <c r="S472" i="13"/>
  <c r="T472" i="13"/>
  <c r="S488" i="13"/>
  <c r="T488" i="13"/>
  <c r="S504" i="13"/>
  <c r="T504" i="13"/>
  <c r="S520" i="13"/>
  <c r="T520" i="13"/>
  <c r="S536" i="13"/>
  <c r="T536" i="13"/>
  <c r="S552" i="13"/>
  <c r="T552" i="13"/>
  <c r="S568" i="13"/>
  <c r="T568" i="13"/>
  <c r="S584" i="13"/>
  <c r="T584" i="13"/>
  <c r="S600" i="13"/>
  <c r="T600" i="13"/>
  <c r="T308" i="33"/>
  <c r="S308" i="33"/>
  <c r="T372" i="33"/>
  <c r="S372" i="33"/>
  <c r="T436" i="33"/>
  <c r="S436" i="33"/>
  <c r="T500" i="33"/>
  <c r="S500" i="33"/>
  <c r="T564" i="33"/>
  <c r="S564" i="33"/>
  <c r="T12" i="34"/>
  <c r="S12" i="34"/>
  <c r="T44" i="34"/>
  <c r="S44" i="34"/>
  <c r="T76" i="34"/>
  <c r="S76" i="34"/>
  <c r="S108" i="34"/>
  <c r="T108" i="34"/>
  <c r="S140" i="34"/>
  <c r="T140" i="34"/>
  <c r="T169" i="34"/>
  <c r="S169" i="34"/>
  <c r="T185" i="34"/>
  <c r="S185" i="34"/>
  <c r="T201" i="34"/>
  <c r="S201" i="34"/>
  <c r="T217" i="34"/>
  <c r="S217" i="34"/>
  <c r="T233" i="34"/>
  <c r="S233" i="34"/>
  <c r="T249" i="34"/>
  <c r="S249" i="34"/>
  <c r="T265" i="34"/>
  <c r="S265" i="34"/>
  <c r="T281" i="34"/>
  <c r="S281" i="34"/>
  <c r="S297" i="34"/>
  <c r="T297" i="34"/>
  <c r="S313" i="34"/>
  <c r="T313" i="34"/>
  <c r="S329" i="34"/>
  <c r="T329" i="34"/>
  <c r="T345" i="34"/>
  <c r="S345" i="34"/>
  <c r="T361" i="34"/>
  <c r="S361" i="34"/>
  <c r="T377" i="34"/>
  <c r="S377" i="34"/>
  <c r="T393" i="34"/>
  <c r="S393" i="34"/>
  <c r="T409" i="34"/>
  <c r="S409" i="34"/>
  <c r="T425" i="34"/>
  <c r="S425" i="34"/>
  <c r="S441" i="34"/>
  <c r="T441" i="34"/>
  <c r="T457" i="34"/>
  <c r="S457" i="34"/>
  <c r="T473" i="34"/>
  <c r="S473" i="34"/>
  <c r="T489" i="34"/>
  <c r="S489" i="34"/>
  <c r="S505" i="34"/>
  <c r="T505" i="34"/>
  <c r="S521" i="34"/>
  <c r="T521" i="34"/>
  <c r="T537" i="34"/>
  <c r="S537" i="34"/>
  <c r="T553" i="34"/>
  <c r="S553" i="34"/>
  <c r="T569" i="34"/>
  <c r="S569" i="34"/>
  <c r="T585" i="34"/>
  <c r="S585" i="34"/>
  <c r="T601" i="34"/>
  <c r="S601" i="34"/>
  <c r="S9" i="13"/>
  <c r="T9" i="13"/>
  <c r="T23" i="13"/>
  <c r="S23" i="13"/>
  <c r="T39" i="13"/>
  <c r="S39" i="13"/>
  <c r="S55" i="13"/>
  <c r="T55" i="13"/>
  <c r="S71" i="13"/>
  <c r="T71" i="13"/>
  <c r="S87" i="13"/>
  <c r="T87" i="13"/>
  <c r="T103" i="13"/>
  <c r="S103" i="13"/>
  <c r="T119" i="13"/>
  <c r="S119" i="13"/>
  <c r="S135" i="13"/>
  <c r="T135" i="13"/>
  <c r="S151" i="13"/>
  <c r="T151" i="13"/>
  <c r="S167" i="13"/>
  <c r="T167" i="13"/>
  <c r="S183" i="13"/>
  <c r="T183" i="13"/>
  <c r="S199" i="13"/>
  <c r="T199" i="13"/>
  <c r="S215" i="13"/>
  <c r="T215" i="13"/>
  <c r="S231" i="13"/>
  <c r="T231" i="13"/>
  <c r="S247" i="13"/>
  <c r="T247" i="13"/>
  <c r="S263" i="13"/>
  <c r="T263" i="13"/>
  <c r="S279" i="13"/>
  <c r="T279" i="13"/>
  <c r="S295" i="13"/>
  <c r="T295" i="13"/>
  <c r="S311" i="13"/>
  <c r="T311" i="13"/>
  <c r="S327" i="13"/>
  <c r="T327" i="13"/>
  <c r="S343" i="13"/>
  <c r="T343" i="13"/>
  <c r="S359" i="13"/>
  <c r="T359" i="13"/>
  <c r="S375" i="13"/>
  <c r="T375" i="13"/>
  <c r="S391" i="13"/>
  <c r="T391" i="13"/>
  <c r="S407" i="13"/>
  <c r="T407" i="13"/>
  <c r="S423" i="13"/>
  <c r="T423" i="13"/>
  <c r="S439" i="13"/>
  <c r="T439" i="13"/>
  <c r="S455" i="13"/>
  <c r="T455" i="13"/>
  <c r="S471" i="13"/>
  <c r="T471" i="13"/>
  <c r="S487" i="13"/>
  <c r="T487" i="13"/>
  <c r="S503" i="13"/>
  <c r="T503" i="13"/>
  <c r="S519" i="13"/>
  <c r="T519" i="13"/>
  <c r="S535" i="13"/>
  <c r="T535" i="13"/>
  <c r="S551" i="13"/>
  <c r="T551" i="13"/>
  <c r="S567" i="13"/>
  <c r="T567" i="13"/>
  <c r="S583" i="13"/>
  <c r="T583" i="13"/>
  <c r="S599" i="13"/>
  <c r="T599" i="13"/>
  <c r="T147" i="34"/>
  <c r="S147" i="34"/>
  <c r="T131" i="34"/>
  <c r="S131" i="34"/>
  <c r="T115" i="34"/>
  <c r="S115" i="34"/>
  <c r="S99" i="34"/>
  <c r="T99" i="34"/>
  <c r="T83" i="34"/>
  <c r="S83" i="34"/>
  <c r="T67" i="34"/>
  <c r="S67" i="34"/>
  <c r="S51" i="34"/>
  <c r="T51" i="34"/>
  <c r="T35" i="34"/>
  <c r="S35" i="34"/>
  <c r="T19" i="34"/>
  <c r="S19" i="34"/>
  <c r="T603" i="33"/>
  <c r="S603" i="33"/>
  <c r="T587" i="33"/>
  <c r="S587" i="33"/>
  <c r="T571" i="33"/>
  <c r="S571" i="33"/>
  <c r="S555" i="33"/>
  <c r="T555" i="33"/>
  <c r="T539" i="33"/>
  <c r="S539" i="33"/>
  <c r="T523" i="33"/>
  <c r="S523" i="33"/>
  <c r="T507" i="33"/>
  <c r="S507" i="33"/>
  <c r="S491" i="33"/>
  <c r="T491" i="33"/>
  <c r="T475" i="33"/>
  <c r="S475" i="33"/>
  <c r="S459" i="33"/>
  <c r="T459" i="33"/>
  <c r="T443" i="33"/>
  <c r="S443" i="33"/>
  <c r="S427" i="33"/>
  <c r="T427" i="33"/>
  <c r="T411" i="33"/>
  <c r="S411" i="33"/>
  <c r="S395" i="33"/>
  <c r="T395" i="33"/>
  <c r="T379" i="33"/>
  <c r="S379" i="33"/>
  <c r="T363" i="33"/>
  <c r="S363" i="33"/>
  <c r="T347" i="33"/>
  <c r="S347" i="33"/>
  <c r="T331" i="33"/>
  <c r="S331" i="33"/>
  <c r="T315" i="33"/>
  <c r="S315" i="33"/>
  <c r="T299" i="33"/>
  <c r="S299" i="33"/>
  <c r="T283" i="33"/>
  <c r="S283" i="33"/>
  <c r="T267" i="33"/>
  <c r="S267" i="33"/>
  <c r="T251" i="33"/>
  <c r="S251" i="33"/>
  <c r="T235" i="33"/>
  <c r="S235" i="33"/>
  <c r="T219" i="33"/>
  <c r="S219" i="33"/>
  <c r="S203" i="33"/>
  <c r="T203" i="33"/>
  <c r="T187" i="33"/>
  <c r="S187" i="33"/>
  <c r="T171" i="33"/>
  <c r="S171" i="33"/>
  <c r="T155" i="33"/>
  <c r="S155" i="33"/>
  <c r="S139" i="33"/>
  <c r="T139" i="33"/>
  <c r="T123" i="33"/>
  <c r="S123" i="33"/>
  <c r="T107" i="33"/>
  <c r="S107" i="33"/>
  <c r="T91" i="33"/>
  <c r="S91" i="33"/>
  <c r="T75" i="33"/>
  <c r="S75" i="33"/>
  <c r="T59" i="33"/>
  <c r="S59" i="33"/>
  <c r="T43" i="33"/>
  <c r="S43" i="33"/>
  <c r="T27" i="33"/>
  <c r="S27" i="33"/>
  <c r="T584" i="32"/>
  <c r="S584" i="32"/>
  <c r="T520" i="32"/>
  <c r="S520" i="32"/>
  <c r="T456" i="32"/>
  <c r="S456" i="32"/>
  <c r="S392" i="32"/>
  <c r="T392" i="32"/>
  <c r="T328" i="32"/>
  <c r="S328" i="32"/>
  <c r="T208" i="32"/>
  <c r="S208" i="32"/>
  <c r="T80" i="32"/>
  <c r="S80" i="32"/>
  <c r="T268" i="33"/>
  <c r="S268" i="33"/>
  <c r="T252" i="33"/>
  <c r="S252" i="33"/>
  <c r="T236" i="33"/>
  <c r="S236" i="33"/>
  <c r="T220" i="33"/>
  <c r="S220" i="33"/>
  <c r="T204" i="33"/>
  <c r="S204" i="33"/>
  <c r="T188" i="33"/>
  <c r="S188" i="33"/>
  <c r="T172" i="33"/>
  <c r="S172" i="33"/>
  <c r="T156" i="33"/>
  <c r="S156" i="33"/>
  <c r="T140" i="33"/>
  <c r="S140" i="33"/>
  <c r="T124" i="33"/>
  <c r="S124" i="33"/>
  <c r="T108" i="33"/>
  <c r="S108" i="33"/>
  <c r="S92" i="33"/>
  <c r="T92" i="33"/>
  <c r="S76" i="33"/>
  <c r="T76" i="33"/>
  <c r="S60" i="33"/>
  <c r="T60" i="33"/>
  <c r="S44" i="33"/>
  <c r="T44" i="33"/>
  <c r="T28" i="33"/>
  <c r="S28" i="33"/>
  <c r="T6" i="33"/>
  <c r="S556" i="32"/>
  <c r="T556" i="32"/>
  <c r="T492" i="32"/>
  <c r="S492" i="32"/>
  <c r="T428" i="32"/>
  <c r="S428" i="32"/>
  <c r="T364" i="32"/>
  <c r="S364" i="32"/>
  <c r="T280" i="32"/>
  <c r="S280" i="32"/>
  <c r="S152" i="32"/>
  <c r="T152" i="32"/>
  <c r="S24" i="32"/>
  <c r="T24" i="32"/>
  <c r="T149" i="34"/>
  <c r="S149" i="34"/>
  <c r="T133" i="34"/>
  <c r="S133" i="34"/>
  <c r="S117" i="34"/>
  <c r="T117" i="34"/>
  <c r="T101" i="34"/>
  <c r="S101" i="34"/>
  <c r="T85" i="34"/>
  <c r="S85" i="34"/>
  <c r="T69" i="34"/>
  <c r="S69" i="34"/>
  <c r="S53" i="34"/>
  <c r="T53" i="34"/>
  <c r="S37" i="34"/>
  <c r="T37" i="34"/>
  <c r="S21" i="34"/>
  <c r="T21" i="34"/>
  <c r="T605" i="33"/>
  <c r="S605" i="33"/>
  <c r="T589" i="33"/>
  <c r="S589" i="33"/>
  <c r="T573" i="33"/>
  <c r="S573" i="33"/>
  <c r="T557" i="33"/>
  <c r="S557" i="33"/>
  <c r="T541" i="33"/>
  <c r="S541" i="33"/>
  <c r="T525" i="33"/>
  <c r="S525" i="33"/>
  <c r="T509" i="33"/>
  <c r="S509" i="33"/>
  <c r="T493" i="33"/>
  <c r="S493" i="33"/>
  <c r="T477" i="33"/>
  <c r="S477" i="33"/>
  <c r="T461" i="33"/>
  <c r="S461" i="33"/>
  <c r="T445" i="33"/>
  <c r="S445" i="33"/>
  <c r="T429" i="33"/>
  <c r="S429" i="33"/>
  <c r="T413" i="33"/>
  <c r="S413" i="33"/>
  <c r="T397" i="33"/>
  <c r="S397" i="33"/>
  <c r="T381" i="33"/>
  <c r="S381" i="33"/>
  <c r="T365" i="33"/>
  <c r="S365" i="33"/>
  <c r="T349" i="33"/>
  <c r="S349" i="33"/>
  <c r="T333" i="33"/>
  <c r="S333" i="33"/>
  <c r="T317" i="33"/>
  <c r="S317" i="33"/>
  <c r="T301" i="33"/>
  <c r="S301" i="33"/>
  <c r="T285" i="33"/>
  <c r="S285" i="33"/>
  <c r="T269" i="33"/>
  <c r="S269" i="33"/>
  <c r="T253" i="33"/>
  <c r="S253" i="33"/>
  <c r="T237" i="33"/>
  <c r="S237" i="33"/>
  <c r="T221" i="33"/>
  <c r="S221" i="33"/>
  <c r="T205" i="33"/>
  <c r="S205" i="33"/>
  <c r="T189" i="33"/>
  <c r="S189" i="33"/>
  <c r="T173" i="33"/>
  <c r="S173" i="33"/>
  <c r="T157" i="33"/>
  <c r="S157" i="33"/>
  <c r="T141" i="33"/>
  <c r="S141" i="33"/>
  <c r="T125" i="33"/>
  <c r="S125" i="33"/>
  <c r="S109" i="33"/>
  <c r="T109" i="33"/>
  <c r="T93" i="33"/>
  <c r="S93" i="33"/>
  <c r="T77" i="33"/>
  <c r="S77" i="33"/>
  <c r="T61" i="33"/>
  <c r="S61" i="33"/>
  <c r="T45" i="33"/>
  <c r="S45" i="33"/>
  <c r="T29" i="33"/>
  <c r="S29" i="33"/>
  <c r="T592" i="32"/>
  <c r="S592" i="32"/>
  <c r="S528" i="32"/>
  <c r="T528" i="32"/>
  <c r="S464" i="32"/>
  <c r="T464" i="32"/>
  <c r="T400" i="32"/>
  <c r="S400" i="32"/>
  <c r="T336" i="32"/>
  <c r="S336" i="32"/>
  <c r="T224" i="32"/>
  <c r="S224" i="32"/>
  <c r="T96" i="32"/>
  <c r="S96" i="32"/>
  <c r="T598" i="33"/>
  <c r="S598" i="33"/>
  <c r="T582" i="33"/>
  <c r="S582" i="33"/>
  <c r="T566" i="33"/>
  <c r="S566" i="33"/>
  <c r="T550" i="33"/>
  <c r="S550" i="33"/>
  <c r="T534" i="33"/>
  <c r="S534" i="33"/>
  <c r="T518" i="33"/>
  <c r="S518" i="33"/>
  <c r="T502" i="33"/>
  <c r="S502" i="33"/>
  <c r="T486" i="33"/>
  <c r="S486" i="33"/>
  <c r="T470" i="33"/>
  <c r="S470" i="33"/>
  <c r="T454" i="33"/>
  <c r="S454" i="33"/>
  <c r="S438" i="33"/>
  <c r="T438" i="33"/>
  <c r="T422" i="33"/>
  <c r="S422" i="33"/>
  <c r="S406" i="33"/>
  <c r="T406" i="33"/>
  <c r="T390" i="33"/>
  <c r="S390" i="33"/>
  <c r="T374" i="33"/>
  <c r="S374" i="33"/>
  <c r="T358" i="33"/>
  <c r="S358" i="33"/>
  <c r="T342" i="33"/>
  <c r="S342" i="33"/>
  <c r="T326" i="33"/>
  <c r="S326" i="33"/>
  <c r="T310" i="33"/>
  <c r="S310" i="33"/>
  <c r="T294" i="33"/>
  <c r="S294" i="33"/>
  <c r="T278" i="33"/>
  <c r="S278" i="33"/>
  <c r="T262" i="33"/>
  <c r="S262" i="33"/>
  <c r="T246" i="33"/>
  <c r="S246" i="33"/>
  <c r="T230" i="33"/>
  <c r="S230" i="33"/>
  <c r="T214" i="33"/>
  <c r="S214" i="33"/>
  <c r="T198" i="33"/>
  <c r="S198" i="33"/>
  <c r="T182" i="33"/>
  <c r="S182" i="33"/>
  <c r="T166" i="33"/>
  <c r="S166" i="33"/>
  <c r="S150" i="33"/>
  <c r="T150" i="33"/>
  <c r="T134" i="33"/>
  <c r="S134" i="33"/>
  <c r="T118" i="33"/>
  <c r="S118" i="33"/>
  <c r="T102" i="33"/>
  <c r="S102" i="33"/>
  <c r="T86" i="33"/>
  <c r="S86" i="33"/>
  <c r="T70" i="33"/>
  <c r="S70" i="33"/>
  <c r="T54" i="33"/>
  <c r="S54" i="33"/>
  <c r="T38" i="33"/>
  <c r="S38" i="33"/>
  <c r="T22" i="33"/>
  <c r="S22" i="33"/>
  <c r="S564" i="32"/>
  <c r="T564" i="32"/>
  <c r="T500" i="32"/>
  <c r="S500" i="32"/>
  <c r="T436" i="32"/>
  <c r="S436" i="32"/>
  <c r="T372" i="32"/>
  <c r="S372" i="32"/>
  <c r="S296" i="32"/>
  <c r="T296" i="32"/>
  <c r="S168" i="32"/>
  <c r="T168" i="32"/>
  <c r="T40" i="32"/>
  <c r="S40" i="32"/>
  <c r="S568" i="31"/>
  <c r="T568" i="31"/>
  <c r="S536" i="31"/>
  <c r="T536" i="31"/>
  <c r="S504" i="31"/>
  <c r="T504" i="31"/>
  <c r="S472" i="31"/>
  <c r="T472" i="31"/>
  <c r="S440" i="31"/>
  <c r="T440" i="31"/>
  <c r="S408" i="31"/>
  <c r="T408" i="31"/>
  <c r="S376" i="31"/>
  <c r="T376" i="31"/>
  <c r="S344" i="31"/>
  <c r="T344" i="31"/>
  <c r="S312" i="31"/>
  <c r="T312" i="31"/>
  <c r="T280" i="31"/>
  <c r="S280" i="31"/>
  <c r="T248" i="31"/>
  <c r="S248" i="31"/>
  <c r="T200" i="31"/>
  <c r="S200" i="31"/>
  <c r="T136" i="31"/>
  <c r="S136" i="31"/>
  <c r="T72" i="31"/>
  <c r="S72" i="31"/>
  <c r="T592" i="30"/>
  <c r="S592" i="30"/>
  <c r="T528" i="30"/>
  <c r="S528" i="30"/>
  <c r="T464" i="30"/>
  <c r="S464" i="30"/>
  <c r="S400" i="30"/>
  <c r="T400" i="30"/>
  <c r="S336" i="30"/>
  <c r="T336" i="30"/>
  <c r="S272" i="30"/>
  <c r="T272" i="30"/>
  <c r="T208" i="30"/>
  <c r="S208" i="30"/>
  <c r="T144" i="30"/>
  <c r="S144" i="30"/>
  <c r="T80" i="30"/>
  <c r="S80" i="30"/>
  <c r="T552" i="29"/>
  <c r="S552" i="29"/>
  <c r="S478" i="29"/>
  <c r="T478" i="29"/>
  <c r="S362" i="29"/>
  <c r="T362" i="29"/>
  <c r="S605" i="32"/>
  <c r="T605" i="32"/>
  <c r="S589" i="32"/>
  <c r="T589" i="32"/>
  <c r="S573" i="32"/>
  <c r="T573" i="32"/>
  <c r="T557" i="32"/>
  <c r="S557" i="32"/>
  <c r="T541" i="32"/>
  <c r="S541" i="32"/>
  <c r="T525" i="32"/>
  <c r="S525" i="32"/>
  <c r="T509" i="32"/>
  <c r="S509" i="32"/>
  <c r="S493" i="32"/>
  <c r="T493" i="32"/>
  <c r="S477" i="32"/>
  <c r="T477" i="32"/>
  <c r="T461" i="32"/>
  <c r="S461" i="32"/>
  <c r="T445" i="32"/>
  <c r="S445" i="32"/>
  <c r="T429" i="32"/>
  <c r="S429" i="32"/>
  <c r="T413" i="32"/>
  <c r="S413" i="32"/>
  <c r="S397" i="32"/>
  <c r="T397" i="32"/>
  <c r="T381" i="32"/>
  <c r="S381" i="32"/>
  <c r="S365" i="32"/>
  <c r="T365" i="32"/>
  <c r="T349" i="32"/>
  <c r="S349" i="32"/>
  <c r="T333" i="32"/>
  <c r="S333" i="32"/>
  <c r="S317" i="32"/>
  <c r="T317" i="32"/>
  <c r="S285" i="32"/>
  <c r="T285" i="32"/>
  <c r="T253" i="32"/>
  <c r="S253" i="32"/>
  <c r="T221" i="32"/>
  <c r="S221" i="32"/>
  <c r="S189" i="32"/>
  <c r="T189" i="32"/>
  <c r="T157" i="32"/>
  <c r="S157" i="32"/>
  <c r="S125" i="32"/>
  <c r="T125" i="32"/>
  <c r="T93" i="32"/>
  <c r="S93" i="32"/>
  <c r="S61" i="32"/>
  <c r="T61" i="32"/>
  <c r="T29" i="32"/>
  <c r="S29" i="32"/>
  <c r="S605" i="31"/>
  <c r="T605" i="31"/>
  <c r="S573" i="31"/>
  <c r="T573" i="31"/>
  <c r="S541" i="31"/>
  <c r="T541" i="31"/>
  <c r="T509" i="31"/>
  <c r="S509" i="31"/>
  <c r="T477" i="31"/>
  <c r="S477" i="31"/>
  <c r="T445" i="31"/>
  <c r="S445" i="31"/>
  <c r="T413" i="31"/>
  <c r="S413" i="31"/>
  <c r="T381" i="31"/>
  <c r="S381" i="31"/>
  <c r="T349" i="31"/>
  <c r="S349" i="31"/>
  <c r="T317" i="31"/>
  <c r="S317" i="31"/>
  <c r="T285" i="31"/>
  <c r="S285" i="31"/>
  <c r="S253" i="31"/>
  <c r="T253" i="31"/>
  <c r="T204" i="31"/>
  <c r="S204" i="31"/>
  <c r="T140" i="31"/>
  <c r="S140" i="31"/>
  <c r="T76" i="31"/>
  <c r="S76" i="31"/>
  <c r="T12" i="31"/>
  <c r="S12" i="31"/>
  <c r="T548" i="30"/>
  <c r="S548" i="30"/>
  <c r="T484" i="30"/>
  <c r="S484" i="30"/>
  <c r="S420" i="30"/>
  <c r="T420" i="30"/>
  <c r="S356" i="30"/>
  <c r="T356" i="30"/>
  <c r="S292" i="30"/>
  <c r="T292" i="30"/>
  <c r="T228" i="30"/>
  <c r="S228" i="30"/>
  <c r="T164" i="30"/>
  <c r="S164" i="30"/>
  <c r="T100" i="30"/>
  <c r="S100" i="30"/>
  <c r="S588" i="29"/>
  <c r="T588" i="29"/>
  <c r="S524" i="29"/>
  <c r="T524" i="29"/>
  <c r="S422" i="29"/>
  <c r="T422" i="29"/>
  <c r="S18" i="33"/>
  <c r="T18" i="33"/>
  <c r="S8" i="33"/>
  <c r="T8" i="33"/>
  <c r="T590" i="32"/>
  <c r="S590" i="32"/>
  <c r="T574" i="32"/>
  <c r="S574" i="32"/>
  <c r="T558" i="32"/>
  <c r="S558" i="32"/>
  <c r="T542" i="32"/>
  <c r="S542" i="32"/>
  <c r="T526" i="32"/>
  <c r="S526" i="32"/>
  <c r="T510" i="32"/>
  <c r="S510" i="32"/>
  <c r="T494" i="32"/>
  <c r="S494" i="32"/>
  <c r="T478" i="32"/>
  <c r="S478" i="32"/>
  <c r="T462" i="32"/>
  <c r="S462" i="32"/>
  <c r="S446" i="32"/>
  <c r="T446" i="32"/>
  <c r="T430" i="32"/>
  <c r="S430" i="32"/>
  <c r="S414" i="32"/>
  <c r="T414" i="32"/>
  <c r="T398" i="32"/>
  <c r="S398" i="32"/>
  <c r="T382" i="32"/>
  <c r="S382" i="32"/>
  <c r="T366" i="32"/>
  <c r="S366" i="32"/>
  <c r="T350" i="32"/>
  <c r="S350" i="32"/>
  <c r="T334" i="32"/>
  <c r="S334" i="32"/>
  <c r="S316" i="32"/>
  <c r="T316" i="32"/>
  <c r="S284" i="32"/>
  <c r="T284" i="32"/>
  <c r="S252" i="32"/>
  <c r="T252" i="32"/>
  <c r="T220" i="32"/>
  <c r="S220" i="32"/>
  <c r="T188" i="32"/>
  <c r="S188" i="32"/>
  <c r="S156" i="32"/>
  <c r="T156" i="32"/>
  <c r="S124" i="32"/>
  <c r="T124" i="32"/>
  <c r="T92" i="32"/>
  <c r="S92" i="32"/>
  <c r="S60" i="32"/>
  <c r="T60" i="32"/>
  <c r="T28" i="32"/>
  <c r="S28" i="32"/>
  <c r="S604" i="31"/>
  <c r="T604" i="31"/>
  <c r="T572" i="31"/>
  <c r="S572" i="31"/>
  <c r="T540" i="31"/>
  <c r="S540" i="31"/>
  <c r="S508" i="31"/>
  <c r="T508" i="31"/>
  <c r="S476" i="31"/>
  <c r="T476" i="31"/>
  <c r="S444" i="31"/>
  <c r="T444" i="31"/>
  <c r="S412" i="31"/>
  <c r="T412" i="31"/>
  <c r="S380" i="31"/>
  <c r="T380" i="31"/>
  <c r="S348" i="31"/>
  <c r="T348" i="31"/>
  <c r="S316" i="31"/>
  <c r="T316" i="31"/>
  <c r="T284" i="31"/>
  <c r="S284" i="31"/>
  <c r="T252" i="31"/>
  <c r="S252" i="31"/>
  <c r="T192" i="31"/>
  <c r="S192" i="31"/>
  <c r="T128" i="31"/>
  <c r="S128" i="31"/>
  <c r="T64" i="31"/>
  <c r="S64" i="31"/>
  <c r="T600" i="30"/>
  <c r="S600" i="30"/>
  <c r="T536" i="30"/>
  <c r="S536" i="30"/>
  <c r="T472" i="30"/>
  <c r="S472" i="30"/>
  <c r="S408" i="30"/>
  <c r="T408" i="30"/>
  <c r="S344" i="30"/>
  <c r="T344" i="30"/>
  <c r="T280" i="30"/>
  <c r="S280" i="30"/>
  <c r="T216" i="30"/>
  <c r="S216" i="30"/>
  <c r="T152" i="30"/>
  <c r="S152" i="30"/>
  <c r="T88" i="30"/>
  <c r="S88" i="30"/>
  <c r="S544" i="29"/>
  <c r="T544" i="29"/>
  <c r="S430" i="29"/>
  <c r="T430" i="29"/>
  <c r="S19" i="33"/>
  <c r="T19" i="33"/>
  <c r="T603" i="32"/>
  <c r="S603" i="32"/>
  <c r="S587" i="32"/>
  <c r="T587" i="32"/>
  <c r="S571" i="32"/>
  <c r="T571" i="32"/>
  <c r="T555" i="32"/>
  <c r="S555" i="32"/>
  <c r="T539" i="32"/>
  <c r="S539" i="32"/>
  <c r="T523" i="32"/>
  <c r="S523" i="32"/>
  <c r="S507" i="32"/>
  <c r="T507" i="32"/>
  <c r="T491" i="32"/>
  <c r="S491" i="32"/>
  <c r="T475" i="32"/>
  <c r="S475" i="32"/>
  <c r="T459" i="32"/>
  <c r="S459" i="32"/>
  <c r="S443" i="32"/>
  <c r="T443" i="32"/>
  <c r="S427" i="32"/>
  <c r="T427" i="32"/>
  <c r="T411" i="32"/>
  <c r="S411" i="32"/>
  <c r="T395" i="32"/>
  <c r="S395" i="32"/>
  <c r="T379" i="32"/>
  <c r="S379" i="32"/>
  <c r="T363" i="32"/>
  <c r="S363" i="32"/>
  <c r="T347" i="32"/>
  <c r="S347" i="32"/>
  <c r="T331" i="32"/>
  <c r="S331" i="32"/>
  <c r="T305" i="32"/>
  <c r="S305" i="32"/>
  <c r="S273" i="32"/>
  <c r="T273" i="32"/>
  <c r="T241" i="32"/>
  <c r="S241" i="32"/>
  <c r="S209" i="32"/>
  <c r="T209" i="32"/>
  <c r="S177" i="32"/>
  <c r="T177" i="32"/>
  <c r="S145" i="32"/>
  <c r="T145" i="32"/>
  <c r="T113" i="32"/>
  <c r="S113" i="32"/>
  <c r="S81" i="32"/>
  <c r="T81" i="32"/>
  <c r="S49" i="32"/>
  <c r="T49" i="32"/>
  <c r="S17" i="32"/>
  <c r="T17" i="32"/>
  <c r="T577" i="31"/>
  <c r="S577" i="31"/>
  <c r="T545" i="31"/>
  <c r="S545" i="31"/>
  <c r="S513" i="31"/>
  <c r="T513" i="31"/>
  <c r="S481" i="31"/>
  <c r="T481" i="31"/>
  <c r="T449" i="31"/>
  <c r="S449" i="31"/>
  <c r="T417" i="31"/>
  <c r="S417" i="31"/>
  <c r="T385" i="31"/>
  <c r="S385" i="31"/>
  <c r="T353" i="31"/>
  <c r="S353" i="31"/>
  <c r="T321" i="31"/>
  <c r="S321" i="31"/>
  <c r="T289" i="31"/>
  <c r="S289" i="31"/>
  <c r="S257" i="31"/>
  <c r="T257" i="31"/>
  <c r="T212" i="31"/>
  <c r="S212" i="31"/>
  <c r="T148" i="31"/>
  <c r="S148" i="31"/>
  <c r="S84" i="31"/>
  <c r="T84" i="31"/>
  <c r="S20" i="31"/>
  <c r="T20" i="31"/>
  <c r="T572" i="30"/>
  <c r="S572" i="30"/>
  <c r="T508" i="30"/>
  <c r="S508" i="30"/>
  <c r="S444" i="30"/>
  <c r="T444" i="30"/>
  <c r="S380" i="30"/>
  <c r="T380" i="30"/>
  <c r="S316" i="30"/>
  <c r="T316" i="30"/>
  <c r="S252" i="30"/>
  <c r="T252" i="30"/>
  <c r="T188" i="30"/>
  <c r="S188" i="30"/>
  <c r="T124" i="30"/>
  <c r="S124" i="30"/>
  <c r="S60" i="30"/>
  <c r="T60" i="30"/>
  <c r="S596" i="29"/>
  <c r="T596" i="29"/>
  <c r="S532" i="29"/>
  <c r="T532" i="29"/>
  <c r="S406" i="29"/>
  <c r="T406" i="29"/>
  <c r="S233" i="31"/>
  <c r="T233" i="31"/>
  <c r="T217" i="31"/>
  <c r="S217" i="31"/>
  <c r="T201" i="31"/>
  <c r="S201" i="31"/>
  <c r="T185" i="31"/>
  <c r="S185" i="31"/>
  <c r="S169" i="31"/>
  <c r="T169" i="31"/>
  <c r="T153" i="31"/>
  <c r="S153" i="31"/>
  <c r="T137" i="31"/>
  <c r="S137" i="31"/>
  <c r="T121" i="31"/>
  <c r="S121" i="31"/>
  <c r="S105" i="31"/>
  <c r="T105" i="31"/>
  <c r="T89" i="31"/>
  <c r="S89" i="31"/>
  <c r="T73" i="31"/>
  <c r="S73" i="31"/>
  <c r="S57" i="31"/>
  <c r="T57" i="31"/>
  <c r="T41" i="31"/>
  <c r="S41" i="31"/>
  <c r="T25" i="31"/>
  <c r="S25" i="31"/>
  <c r="S5" i="31"/>
  <c r="T5" i="31"/>
  <c r="T593" i="30"/>
  <c r="S593" i="30"/>
  <c r="T577" i="30"/>
  <c r="S577" i="30"/>
  <c r="T561" i="30"/>
  <c r="S561" i="30"/>
  <c r="T545" i="30"/>
  <c r="S545" i="30"/>
  <c r="T529" i="30"/>
  <c r="S529" i="30"/>
  <c r="T513" i="30"/>
  <c r="S513" i="30"/>
  <c r="T497" i="30"/>
  <c r="S497" i="30"/>
  <c r="T481" i="30"/>
  <c r="S481" i="30"/>
  <c r="T465" i="30"/>
  <c r="S465" i="30"/>
  <c r="T449" i="30"/>
  <c r="S449" i="30"/>
  <c r="T433" i="30"/>
  <c r="S433" i="30"/>
  <c r="T417" i="30"/>
  <c r="S417" i="30"/>
  <c r="T401" i="30"/>
  <c r="S401" i="30"/>
  <c r="T385" i="30"/>
  <c r="S385" i="30"/>
  <c r="T369" i="30"/>
  <c r="S369" i="30"/>
  <c r="T353" i="30"/>
  <c r="S353" i="30"/>
  <c r="T337" i="30"/>
  <c r="S337" i="30"/>
  <c r="T321" i="30"/>
  <c r="S321" i="30"/>
  <c r="T305" i="30"/>
  <c r="S305" i="30"/>
  <c r="T289" i="30"/>
  <c r="S289" i="30"/>
  <c r="T273" i="30"/>
  <c r="S273" i="30"/>
  <c r="T257" i="30"/>
  <c r="S257" i="30"/>
  <c r="S241" i="30"/>
  <c r="T241" i="30"/>
  <c r="T225" i="30"/>
  <c r="S225" i="30"/>
  <c r="T209" i="30"/>
  <c r="S209" i="30"/>
  <c r="T193" i="30"/>
  <c r="S193" i="30"/>
  <c r="T177" i="30"/>
  <c r="S177" i="30"/>
  <c r="T161" i="30"/>
  <c r="S161" i="30"/>
  <c r="T145" i="30"/>
  <c r="S145" i="30"/>
  <c r="T129" i="30"/>
  <c r="S129" i="30"/>
  <c r="T113" i="30"/>
  <c r="S113" i="30"/>
  <c r="T97" i="30"/>
  <c r="S97" i="30"/>
  <c r="S81" i="30"/>
  <c r="T81" i="30"/>
  <c r="S65" i="30"/>
  <c r="T65" i="30"/>
  <c r="S49" i="30"/>
  <c r="T49" i="30"/>
  <c r="T601" i="29"/>
  <c r="S601" i="29"/>
  <c r="T585" i="29"/>
  <c r="S585" i="29"/>
  <c r="S569" i="29"/>
  <c r="T569" i="29"/>
  <c r="S553" i="29"/>
  <c r="T553" i="29"/>
  <c r="S537" i="29"/>
  <c r="T537" i="29"/>
  <c r="S521" i="29"/>
  <c r="T521" i="29"/>
  <c r="S488" i="29"/>
  <c r="T488" i="29"/>
  <c r="S456" i="29"/>
  <c r="T456" i="29"/>
  <c r="S424" i="29"/>
  <c r="T424" i="29"/>
  <c r="S392" i="29"/>
  <c r="T392" i="29"/>
  <c r="S338" i="29"/>
  <c r="T338" i="29"/>
  <c r="S210" i="29"/>
  <c r="T210" i="29"/>
  <c r="T318" i="32"/>
  <c r="S318" i="32"/>
  <c r="T302" i="32"/>
  <c r="S302" i="32"/>
  <c r="T286" i="32"/>
  <c r="S286" i="32"/>
  <c r="T270" i="32"/>
  <c r="S270" i="32"/>
  <c r="S254" i="32"/>
  <c r="T254" i="32"/>
  <c r="S238" i="32"/>
  <c r="T238" i="32"/>
  <c r="S222" i="32"/>
  <c r="T222" i="32"/>
  <c r="T206" i="32"/>
  <c r="S206" i="32"/>
  <c r="T190" i="32"/>
  <c r="S190" i="32"/>
  <c r="T174" i="32"/>
  <c r="S174" i="32"/>
  <c r="S158" i="32"/>
  <c r="T158" i="32"/>
  <c r="S142" i="32"/>
  <c r="T142" i="32"/>
  <c r="S126" i="32"/>
  <c r="T126" i="32"/>
  <c r="S110" i="32"/>
  <c r="T110" i="32"/>
  <c r="T94" i="32"/>
  <c r="S94" i="32"/>
  <c r="T78" i="32"/>
  <c r="S78" i="32"/>
  <c r="S62" i="32"/>
  <c r="T62" i="32"/>
  <c r="S46" i="32"/>
  <c r="T46" i="32"/>
  <c r="S30" i="32"/>
  <c r="T30" i="32"/>
  <c r="T14" i="32"/>
  <c r="S14" i="32"/>
  <c r="T602" i="31"/>
  <c r="S602" i="31"/>
  <c r="T586" i="31"/>
  <c r="S586" i="31"/>
  <c r="T570" i="31"/>
  <c r="S570" i="31"/>
  <c r="T554" i="31"/>
  <c r="S554" i="31"/>
  <c r="T538" i="31"/>
  <c r="S538" i="31"/>
  <c r="S522" i="31"/>
  <c r="T522" i="31"/>
  <c r="S506" i="31"/>
  <c r="T506" i="31"/>
  <c r="S490" i="31"/>
  <c r="T490" i="31"/>
  <c r="S474" i="31"/>
  <c r="T474" i="31"/>
  <c r="S458" i="31"/>
  <c r="T458" i="31"/>
  <c r="S442" i="31"/>
  <c r="T442" i="31"/>
  <c r="S426" i="31"/>
  <c r="T426" i="31"/>
  <c r="S410" i="31"/>
  <c r="T410" i="31"/>
  <c r="S394" i="31"/>
  <c r="T394" i="31"/>
  <c r="S378" i="31"/>
  <c r="T378" i="31"/>
  <c r="S362" i="31"/>
  <c r="T362" i="31"/>
  <c r="S346" i="31"/>
  <c r="T346" i="31"/>
  <c r="S330" i="31"/>
  <c r="T330" i="31"/>
  <c r="S314" i="31"/>
  <c r="T314" i="31"/>
  <c r="S298" i="31"/>
  <c r="T298" i="31"/>
  <c r="T282" i="31"/>
  <c r="S282" i="31"/>
  <c r="T266" i="31"/>
  <c r="S266" i="31"/>
  <c r="T250" i="31"/>
  <c r="S250" i="31"/>
  <c r="T234" i="31"/>
  <c r="S234" i="31"/>
  <c r="T218" i="31"/>
  <c r="S218" i="31"/>
  <c r="T202" i="31"/>
  <c r="S202" i="31"/>
  <c r="T186" i="31"/>
  <c r="S186" i="31"/>
  <c r="T170" i="31"/>
  <c r="S170" i="31"/>
  <c r="S154" i="31"/>
  <c r="T154" i="31"/>
  <c r="T138" i="31"/>
  <c r="S138" i="31"/>
  <c r="S122" i="31"/>
  <c r="T122" i="31"/>
  <c r="T106" i="31"/>
  <c r="S106" i="31"/>
  <c r="T90" i="31"/>
  <c r="S90" i="31"/>
  <c r="T74" i="31"/>
  <c r="S74" i="31"/>
  <c r="T58" i="31"/>
  <c r="S58" i="31"/>
  <c r="T42" i="31"/>
  <c r="S42" i="31"/>
  <c r="T26" i="31"/>
  <c r="S26" i="31"/>
  <c r="T10" i="31"/>
  <c r="S10" i="31"/>
  <c r="T598" i="30"/>
  <c r="S598" i="30"/>
  <c r="T582" i="30"/>
  <c r="S582" i="30"/>
  <c r="T566" i="30"/>
  <c r="S566" i="30"/>
  <c r="T550" i="30"/>
  <c r="S550" i="30"/>
  <c r="T534" i="30"/>
  <c r="S534" i="30"/>
  <c r="T518" i="30"/>
  <c r="S518" i="30"/>
  <c r="T502" i="30"/>
  <c r="S502" i="30"/>
  <c r="T486" i="30"/>
  <c r="S486" i="30"/>
  <c r="T470" i="30"/>
  <c r="S470" i="30"/>
  <c r="T454" i="30"/>
  <c r="S454" i="30"/>
  <c r="S438" i="30"/>
  <c r="T438" i="30"/>
  <c r="S422" i="30"/>
  <c r="T422" i="30"/>
  <c r="S406" i="30"/>
  <c r="T406" i="30"/>
  <c r="S390" i="30"/>
  <c r="T390" i="30"/>
  <c r="S374" i="30"/>
  <c r="T374" i="30"/>
  <c r="S358" i="30"/>
  <c r="T358" i="30"/>
  <c r="S342" i="30"/>
  <c r="T342" i="30"/>
  <c r="S326" i="30"/>
  <c r="T326" i="30"/>
  <c r="S310" i="30"/>
  <c r="T310" i="30"/>
  <c r="S294" i="30"/>
  <c r="T294" i="30"/>
  <c r="T278" i="30"/>
  <c r="S278" i="30"/>
  <c r="T262" i="30"/>
  <c r="S262" i="30"/>
  <c r="T246" i="30"/>
  <c r="S246" i="30"/>
  <c r="S230" i="30"/>
  <c r="T230" i="30"/>
  <c r="T214" i="30"/>
  <c r="S214" i="30"/>
  <c r="T198" i="30"/>
  <c r="S198" i="30"/>
  <c r="T182" i="30"/>
  <c r="S182" i="30"/>
  <c r="T166" i="30"/>
  <c r="S166" i="30"/>
  <c r="T150" i="30"/>
  <c r="S150" i="30"/>
  <c r="T134" i="30"/>
  <c r="S134" i="30"/>
  <c r="T118" i="30"/>
  <c r="S118" i="30"/>
  <c r="T102" i="30"/>
  <c r="S102" i="30"/>
  <c r="T86" i="30"/>
  <c r="S86" i="30"/>
  <c r="S70" i="30"/>
  <c r="T70" i="30"/>
  <c r="T54" i="30"/>
  <c r="S54" i="30"/>
  <c r="S9" i="30"/>
  <c r="T9" i="30"/>
  <c r="T594" i="29"/>
  <c r="S594" i="29"/>
  <c r="S578" i="29"/>
  <c r="T578" i="29"/>
  <c r="S562" i="29"/>
  <c r="T562" i="29"/>
  <c r="S546" i="29"/>
  <c r="T546" i="29"/>
  <c r="S530" i="29"/>
  <c r="T530" i="29"/>
  <c r="S506" i="29"/>
  <c r="T506" i="29"/>
  <c r="S474" i="29"/>
  <c r="T474" i="29"/>
  <c r="S442" i="29"/>
  <c r="T442" i="29"/>
  <c r="S410" i="29"/>
  <c r="T410" i="29"/>
  <c r="S378" i="29"/>
  <c r="T378" i="29"/>
  <c r="S250" i="29"/>
  <c r="T250" i="29"/>
  <c r="S122" i="29"/>
  <c r="T122" i="29"/>
  <c r="S307" i="32"/>
  <c r="T307" i="32"/>
  <c r="T291" i="32"/>
  <c r="S291" i="32"/>
  <c r="S275" i="32"/>
  <c r="T275" i="32"/>
  <c r="T259" i="32"/>
  <c r="S259" i="32"/>
  <c r="T243" i="32"/>
  <c r="S243" i="32"/>
  <c r="T227" i="32"/>
  <c r="S227" i="32"/>
  <c r="T211" i="32"/>
  <c r="S211" i="32"/>
  <c r="T195" i="32"/>
  <c r="S195" i="32"/>
  <c r="S179" i="32"/>
  <c r="T179" i="32"/>
  <c r="T163" i="32"/>
  <c r="S163" i="32"/>
  <c r="S147" i="32"/>
  <c r="T147" i="32"/>
  <c r="T131" i="32"/>
  <c r="S131" i="32"/>
  <c r="S115" i="32"/>
  <c r="T115" i="32"/>
  <c r="T99" i="32"/>
  <c r="S99" i="32"/>
  <c r="T83" i="32"/>
  <c r="S83" i="32"/>
  <c r="T67" i="32"/>
  <c r="S67" i="32"/>
  <c r="S51" i="32"/>
  <c r="T51" i="32"/>
  <c r="T35" i="32"/>
  <c r="S35" i="32"/>
  <c r="T19" i="32"/>
  <c r="S19" i="32"/>
  <c r="S603" i="31"/>
  <c r="T603" i="31"/>
  <c r="S587" i="31"/>
  <c r="T587" i="31"/>
  <c r="S571" i="31"/>
  <c r="T571" i="31"/>
  <c r="S555" i="31"/>
  <c r="T555" i="31"/>
  <c r="S539" i="31"/>
  <c r="T539" i="31"/>
  <c r="T523" i="31"/>
  <c r="S523" i="31"/>
  <c r="T507" i="31"/>
  <c r="S507" i="31"/>
  <c r="T491" i="31"/>
  <c r="S491" i="31"/>
  <c r="T475" i="31"/>
  <c r="S475" i="31"/>
  <c r="T459" i="31"/>
  <c r="S459" i="31"/>
  <c r="T443" i="31"/>
  <c r="S443" i="31"/>
  <c r="T427" i="31"/>
  <c r="S427" i="31"/>
  <c r="T411" i="31"/>
  <c r="S411" i="31"/>
  <c r="T395" i="31"/>
  <c r="S395" i="31"/>
  <c r="T379" i="31"/>
  <c r="S379" i="31"/>
  <c r="T363" i="31"/>
  <c r="S363" i="31"/>
  <c r="T347" i="31"/>
  <c r="S347" i="31"/>
  <c r="T331" i="31"/>
  <c r="S331" i="31"/>
  <c r="T315" i="31"/>
  <c r="S315" i="31"/>
  <c r="T299" i="31"/>
  <c r="S299" i="31"/>
  <c r="S283" i="31"/>
  <c r="T283" i="31"/>
  <c r="S267" i="31"/>
  <c r="T267" i="31"/>
  <c r="S251" i="31"/>
  <c r="T251" i="31"/>
  <c r="S235" i="31"/>
  <c r="T235" i="31"/>
  <c r="T219" i="31"/>
  <c r="S219" i="31"/>
  <c r="T203" i="31"/>
  <c r="S203" i="31"/>
  <c r="T187" i="31"/>
  <c r="S187" i="31"/>
  <c r="S171" i="31"/>
  <c r="T171" i="31"/>
  <c r="S155" i="31"/>
  <c r="T155" i="31"/>
  <c r="S139" i="31"/>
  <c r="T139" i="31"/>
  <c r="S123" i="31"/>
  <c r="T123" i="31"/>
  <c r="T107" i="31"/>
  <c r="S107" i="31"/>
  <c r="T91" i="31"/>
  <c r="S91" i="31"/>
  <c r="T75" i="31"/>
  <c r="S75" i="31"/>
  <c r="S59" i="31"/>
  <c r="T59" i="31"/>
  <c r="S43" i="31"/>
  <c r="T43" i="31"/>
  <c r="T27" i="31"/>
  <c r="S27" i="31"/>
  <c r="S11" i="31"/>
  <c r="T11" i="31"/>
  <c r="T595" i="30"/>
  <c r="S595" i="30"/>
  <c r="T579" i="30"/>
  <c r="S579" i="30"/>
  <c r="T563" i="30"/>
  <c r="S563" i="30"/>
  <c r="T547" i="30"/>
  <c r="S547" i="30"/>
  <c r="T531" i="30"/>
  <c r="S531" i="30"/>
  <c r="T515" i="30"/>
  <c r="S515" i="30"/>
  <c r="T499" i="30"/>
  <c r="S499" i="30"/>
  <c r="T483" i="30"/>
  <c r="S483" i="30"/>
  <c r="T467" i="30"/>
  <c r="S467" i="30"/>
  <c r="S451" i="30"/>
  <c r="T451" i="30"/>
  <c r="T435" i="30"/>
  <c r="S435" i="30"/>
  <c r="T419" i="30"/>
  <c r="S419" i="30"/>
  <c r="T403" i="30"/>
  <c r="S403" i="30"/>
  <c r="T387" i="30"/>
  <c r="S387" i="30"/>
  <c r="T371" i="30"/>
  <c r="S371" i="30"/>
  <c r="T355" i="30"/>
  <c r="S355" i="30"/>
  <c r="T339" i="30"/>
  <c r="S339" i="30"/>
  <c r="T323" i="30"/>
  <c r="S323" i="30"/>
  <c r="T307" i="30"/>
  <c r="S307" i="30"/>
  <c r="T291" i="30"/>
  <c r="S291" i="30"/>
  <c r="T275" i="30"/>
  <c r="S275" i="30"/>
  <c r="T259" i="30"/>
  <c r="S259" i="30"/>
  <c r="S243" i="30"/>
  <c r="T243" i="30"/>
  <c r="T227" i="30"/>
  <c r="S227" i="30"/>
  <c r="T211" i="30"/>
  <c r="S211" i="30"/>
  <c r="T195" i="30"/>
  <c r="S195" i="30"/>
  <c r="T179" i="30"/>
  <c r="S179" i="30"/>
  <c r="T163" i="30"/>
  <c r="S163" i="30"/>
  <c r="T147" i="30"/>
  <c r="S147" i="30"/>
  <c r="T131" i="30"/>
  <c r="S131" i="30"/>
  <c r="T115" i="30"/>
  <c r="S115" i="30"/>
  <c r="S99" i="30"/>
  <c r="T99" i="30"/>
  <c r="T83" i="30"/>
  <c r="S83" i="30"/>
  <c r="S67" i="30"/>
  <c r="T67" i="30"/>
  <c r="T51" i="30"/>
  <c r="S51" i="30"/>
  <c r="S19" i="30"/>
  <c r="T19" i="30"/>
  <c r="S603" i="29"/>
  <c r="T603" i="29"/>
  <c r="S587" i="29"/>
  <c r="T587" i="29"/>
  <c r="S571" i="29"/>
  <c r="T571" i="29"/>
  <c r="S555" i="29"/>
  <c r="T555" i="29"/>
  <c r="S539" i="29"/>
  <c r="T539" i="29"/>
  <c r="S523" i="29"/>
  <c r="T523" i="29"/>
  <c r="S492" i="29"/>
  <c r="T492" i="29"/>
  <c r="S460" i="29"/>
  <c r="T460" i="29"/>
  <c r="S428" i="29"/>
  <c r="T428" i="29"/>
  <c r="S396" i="29"/>
  <c r="T396" i="29"/>
  <c r="S354" i="29"/>
  <c r="T354" i="29"/>
  <c r="S226" i="29"/>
  <c r="T226" i="29"/>
  <c r="T98" i="29"/>
  <c r="S98" i="29"/>
  <c r="S310" i="29"/>
  <c r="T310" i="29"/>
  <c r="S246" i="29"/>
  <c r="T246" i="29"/>
  <c r="S182" i="29"/>
  <c r="T182" i="29"/>
  <c r="S118" i="29"/>
  <c r="T118" i="29"/>
  <c r="S54" i="29"/>
  <c r="T54" i="29"/>
  <c r="S574" i="28"/>
  <c r="T574" i="28"/>
  <c r="S510" i="28"/>
  <c r="T510" i="28"/>
  <c r="S446" i="28"/>
  <c r="T446" i="28"/>
  <c r="S382" i="28"/>
  <c r="T382" i="28"/>
  <c r="S306" i="28"/>
  <c r="T306" i="28"/>
  <c r="T100" i="28"/>
  <c r="S100" i="28"/>
  <c r="S460" i="27"/>
  <c r="T460" i="27"/>
  <c r="T154" i="27"/>
  <c r="S154" i="27"/>
  <c r="T42" i="29"/>
  <c r="S42" i="29"/>
  <c r="S578" i="28"/>
  <c r="T578" i="28"/>
  <c r="S514" i="28"/>
  <c r="T514" i="28"/>
  <c r="S450" i="28"/>
  <c r="T450" i="28"/>
  <c r="S386" i="28"/>
  <c r="T386" i="28"/>
  <c r="T244" i="28"/>
  <c r="S244" i="28"/>
  <c r="S604" i="27"/>
  <c r="T604" i="27"/>
  <c r="T348" i="27"/>
  <c r="S348" i="27"/>
  <c r="T514" i="26"/>
  <c r="S514" i="26"/>
  <c r="S318" i="29"/>
  <c r="T318" i="29"/>
  <c r="S254" i="29"/>
  <c r="T254" i="29"/>
  <c r="S190" i="29"/>
  <c r="T190" i="29"/>
  <c r="S126" i="29"/>
  <c r="T126" i="29"/>
  <c r="T62" i="29"/>
  <c r="S62" i="29"/>
  <c r="S9" i="29"/>
  <c r="T9" i="29"/>
  <c r="S550" i="28"/>
  <c r="T550" i="28"/>
  <c r="S486" i="28"/>
  <c r="T486" i="28"/>
  <c r="S422" i="28"/>
  <c r="T422" i="28"/>
  <c r="S358" i="28"/>
  <c r="T358" i="28"/>
  <c r="T196" i="28"/>
  <c r="S196" i="28"/>
  <c r="S556" i="27"/>
  <c r="T556" i="27"/>
  <c r="T300" i="27"/>
  <c r="S300" i="27"/>
  <c r="T294" i="26"/>
  <c r="S294" i="26"/>
  <c r="T34" i="29"/>
  <c r="S34" i="29"/>
  <c r="S586" i="28"/>
  <c r="T586" i="28"/>
  <c r="S522" i="28"/>
  <c r="T522" i="28"/>
  <c r="S458" i="28"/>
  <c r="T458" i="28"/>
  <c r="S394" i="28"/>
  <c r="T394" i="28"/>
  <c r="S330" i="28"/>
  <c r="T330" i="28"/>
  <c r="T84" i="28"/>
  <c r="S84" i="28"/>
  <c r="S444" i="27"/>
  <c r="T444" i="27"/>
  <c r="S90" i="27"/>
  <c r="T90" i="27"/>
  <c r="S507" i="29"/>
  <c r="T507" i="29"/>
  <c r="S491" i="29"/>
  <c r="T491" i="29"/>
  <c r="S475" i="29"/>
  <c r="T475" i="29"/>
  <c r="S459" i="29"/>
  <c r="T459" i="29"/>
  <c r="S443" i="29"/>
  <c r="T443" i="29"/>
  <c r="S427" i="29"/>
  <c r="T427" i="29"/>
  <c r="S411" i="29"/>
  <c r="T411" i="29"/>
  <c r="S395" i="29"/>
  <c r="T395" i="29"/>
  <c r="S379" i="29"/>
  <c r="T379" i="29"/>
  <c r="S363" i="29"/>
  <c r="T363" i="29"/>
  <c r="S347" i="29"/>
  <c r="T347" i="29"/>
  <c r="S331" i="29"/>
  <c r="T331" i="29"/>
  <c r="S315" i="29"/>
  <c r="T315" i="29"/>
  <c r="S299" i="29"/>
  <c r="T299" i="29"/>
  <c r="S283" i="29"/>
  <c r="T283" i="29"/>
  <c r="S267" i="29"/>
  <c r="T267" i="29"/>
  <c r="S251" i="29"/>
  <c r="T251" i="29"/>
  <c r="S235" i="29"/>
  <c r="T235" i="29"/>
  <c r="S219" i="29"/>
  <c r="T219" i="29"/>
  <c r="S203" i="29"/>
  <c r="T203" i="29"/>
  <c r="S187" i="29"/>
  <c r="T187" i="29"/>
  <c r="S171" i="29"/>
  <c r="T171" i="29"/>
  <c r="S155" i="29"/>
  <c r="T155" i="29"/>
  <c r="S139" i="29"/>
  <c r="T139" i="29"/>
  <c r="S123" i="29"/>
  <c r="T123" i="29"/>
  <c r="S107" i="29"/>
  <c r="T107" i="29"/>
  <c r="T91" i="29"/>
  <c r="S91" i="29"/>
  <c r="T75" i="29"/>
  <c r="S75" i="29"/>
  <c r="S59" i="29"/>
  <c r="T59" i="29"/>
  <c r="T43" i="29"/>
  <c r="S43" i="29"/>
  <c r="S27" i="29"/>
  <c r="T27" i="29"/>
  <c r="T11" i="29"/>
  <c r="S11" i="29"/>
  <c r="T595" i="28"/>
  <c r="S595" i="28"/>
  <c r="T579" i="28"/>
  <c r="S579" i="28"/>
  <c r="S563" i="28"/>
  <c r="T563" i="28"/>
  <c r="S547" i="28"/>
  <c r="T547" i="28"/>
  <c r="S531" i="28"/>
  <c r="T531" i="28"/>
  <c r="S515" i="28"/>
  <c r="T515" i="28"/>
  <c r="S499" i="28"/>
  <c r="T499" i="28"/>
  <c r="S483" i="28"/>
  <c r="T483" i="28"/>
  <c r="S467" i="28"/>
  <c r="T467" i="28"/>
  <c r="S451" i="28"/>
  <c r="T451" i="28"/>
  <c r="S435" i="28"/>
  <c r="T435" i="28"/>
  <c r="S419" i="28"/>
  <c r="T419" i="28"/>
  <c r="S403" i="28"/>
  <c r="T403" i="28"/>
  <c r="S387" i="28"/>
  <c r="T387" i="28"/>
  <c r="S371" i="28"/>
  <c r="T371" i="28"/>
  <c r="S355" i="28"/>
  <c r="T355" i="28"/>
  <c r="S340" i="28"/>
  <c r="T340" i="28"/>
  <c r="S308" i="28"/>
  <c r="T308" i="28"/>
  <c r="T264" i="28"/>
  <c r="S264" i="28"/>
  <c r="T200" i="28"/>
  <c r="S200" i="28"/>
  <c r="T136" i="28"/>
  <c r="S136" i="28"/>
  <c r="S72" i="28"/>
  <c r="T72" i="28"/>
  <c r="T592" i="27"/>
  <c r="S592" i="27"/>
  <c r="T528" i="27"/>
  <c r="S528" i="27"/>
  <c r="T464" i="27"/>
  <c r="S464" i="27"/>
  <c r="T400" i="27"/>
  <c r="S400" i="27"/>
  <c r="T336" i="27"/>
  <c r="S336" i="27"/>
  <c r="T272" i="27"/>
  <c r="S272" i="27"/>
  <c r="T194" i="27"/>
  <c r="S194" i="27"/>
  <c r="T594" i="26"/>
  <c r="S594" i="26"/>
  <c r="T358" i="26"/>
  <c r="S358" i="26"/>
  <c r="S364" i="29"/>
  <c r="T364" i="29"/>
  <c r="S348" i="29"/>
  <c r="T348" i="29"/>
  <c r="S332" i="29"/>
  <c r="T332" i="29"/>
  <c r="S316" i="29"/>
  <c r="T316" i="29"/>
  <c r="S300" i="29"/>
  <c r="T300" i="29"/>
  <c r="S284" i="29"/>
  <c r="T284" i="29"/>
  <c r="S268" i="29"/>
  <c r="T268" i="29"/>
  <c r="S252" i="29"/>
  <c r="T252" i="29"/>
  <c r="S236" i="29"/>
  <c r="T236" i="29"/>
  <c r="S220" i="29"/>
  <c r="T220" i="29"/>
  <c r="S204" i="29"/>
  <c r="T204" i="29"/>
  <c r="S188" i="29"/>
  <c r="T188" i="29"/>
  <c r="S172" i="29"/>
  <c r="T172" i="29"/>
  <c r="S156" i="29"/>
  <c r="T156" i="29"/>
  <c r="S140" i="29"/>
  <c r="T140" i="29"/>
  <c r="S124" i="29"/>
  <c r="T124" i="29"/>
  <c r="S108" i="29"/>
  <c r="T108" i="29"/>
  <c r="T92" i="29"/>
  <c r="S92" i="29"/>
  <c r="S76" i="29"/>
  <c r="T76" i="29"/>
  <c r="T60" i="29"/>
  <c r="S60" i="29"/>
  <c r="S44" i="29"/>
  <c r="T44" i="29"/>
  <c r="T28" i="29"/>
  <c r="S28" i="29"/>
  <c r="S12" i="29"/>
  <c r="T12" i="29"/>
  <c r="T596" i="28"/>
  <c r="S596" i="28"/>
  <c r="T580" i="28"/>
  <c r="S580" i="28"/>
  <c r="S564" i="28"/>
  <c r="T564" i="28"/>
  <c r="S548" i="28"/>
  <c r="T548" i="28"/>
  <c r="S532" i="28"/>
  <c r="T532" i="28"/>
  <c r="S516" i="28"/>
  <c r="T516" i="28"/>
  <c r="S500" i="28"/>
  <c r="T500" i="28"/>
  <c r="S484" i="28"/>
  <c r="T484" i="28"/>
  <c r="S468" i="28"/>
  <c r="T468" i="28"/>
  <c r="S452" i="28"/>
  <c r="T452" i="28"/>
  <c r="S436" i="28"/>
  <c r="T436" i="28"/>
  <c r="S420" i="28"/>
  <c r="T420" i="28"/>
  <c r="S404" i="28"/>
  <c r="T404" i="28"/>
  <c r="S388" i="28"/>
  <c r="T388" i="28"/>
  <c r="S372" i="28"/>
  <c r="T372" i="28"/>
  <c r="S356" i="28"/>
  <c r="T356" i="28"/>
  <c r="S334" i="28"/>
  <c r="T334" i="28"/>
  <c r="S302" i="28"/>
  <c r="T302" i="28"/>
  <c r="T236" i="28"/>
  <c r="S236" i="28"/>
  <c r="T172" i="28"/>
  <c r="S172" i="28"/>
  <c r="T108" i="28"/>
  <c r="S108" i="28"/>
  <c r="T44" i="28"/>
  <c r="S44" i="28"/>
  <c r="S580" i="27"/>
  <c r="T580" i="27"/>
  <c r="S516" i="27"/>
  <c r="T516" i="27"/>
  <c r="S452" i="27"/>
  <c r="T452" i="27"/>
  <c r="T388" i="27"/>
  <c r="S388" i="27"/>
  <c r="T324" i="27"/>
  <c r="S324" i="27"/>
  <c r="T260" i="27"/>
  <c r="S260" i="27"/>
  <c r="T202" i="27"/>
  <c r="S202" i="27"/>
  <c r="T546" i="26"/>
  <c r="S546" i="26"/>
  <c r="S517" i="29"/>
  <c r="T517" i="29"/>
  <c r="S501" i="29"/>
  <c r="T501" i="29"/>
  <c r="S485" i="29"/>
  <c r="T485" i="29"/>
  <c r="S469" i="29"/>
  <c r="T469" i="29"/>
  <c r="S453" i="29"/>
  <c r="T453" i="29"/>
  <c r="S437" i="29"/>
  <c r="T437" i="29"/>
  <c r="S421" i="29"/>
  <c r="T421" i="29"/>
  <c r="S405" i="29"/>
  <c r="T405" i="29"/>
  <c r="S389" i="29"/>
  <c r="T389" i="29"/>
  <c r="S373" i="29"/>
  <c r="T373" i="29"/>
  <c r="S357" i="29"/>
  <c r="T357" i="29"/>
  <c r="S341" i="29"/>
  <c r="T341" i="29"/>
  <c r="S325" i="29"/>
  <c r="T325" i="29"/>
  <c r="S309" i="29"/>
  <c r="T309" i="29"/>
  <c r="S293" i="29"/>
  <c r="T293" i="29"/>
  <c r="S277" i="29"/>
  <c r="T277" i="29"/>
  <c r="S261" i="29"/>
  <c r="T261" i="29"/>
  <c r="S245" i="29"/>
  <c r="T245" i="29"/>
  <c r="S229" i="29"/>
  <c r="T229" i="29"/>
  <c r="S213" i="29"/>
  <c r="T213" i="29"/>
  <c r="S197" i="29"/>
  <c r="T197" i="29"/>
  <c r="S181" i="29"/>
  <c r="T181" i="29"/>
  <c r="S165" i="29"/>
  <c r="T165" i="29"/>
  <c r="S149" i="29"/>
  <c r="T149" i="29"/>
  <c r="S133" i="29"/>
  <c r="T133" i="29"/>
  <c r="S117" i="29"/>
  <c r="T117" i="29"/>
  <c r="S101" i="29"/>
  <c r="T101" i="29"/>
  <c r="T85" i="29"/>
  <c r="S85" i="29"/>
  <c r="T69" i="29"/>
  <c r="S69" i="29"/>
  <c r="S53" i="29"/>
  <c r="T53" i="29"/>
  <c r="S37" i="29"/>
  <c r="T37" i="29"/>
  <c r="T21" i="29"/>
  <c r="S21" i="29"/>
  <c r="S605" i="28"/>
  <c r="T605" i="28"/>
  <c r="T589" i="28"/>
  <c r="S589" i="28"/>
  <c r="S573" i="28"/>
  <c r="T573" i="28"/>
  <c r="S557" i="28"/>
  <c r="T557" i="28"/>
  <c r="S541" i="28"/>
  <c r="T541" i="28"/>
  <c r="S525" i="28"/>
  <c r="T525" i="28"/>
  <c r="S509" i="28"/>
  <c r="T509" i="28"/>
  <c r="S493" i="28"/>
  <c r="T493" i="28"/>
  <c r="S477" i="28"/>
  <c r="T477" i="28"/>
  <c r="S461" i="28"/>
  <c r="T461" i="28"/>
  <c r="S445" i="28"/>
  <c r="T445" i="28"/>
  <c r="S429" i="28"/>
  <c r="T429" i="28"/>
  <c r="S413" i="28"/>
  <c r="T413" i="28"/>
  <c r="S397" i="28"/>
  <c r="T397" i="28"/>
  <c r="S381" i="28"/>
  <c r="T381" i="28"/>
  <c r="S365" i="28"/>
  <c r="T365" i="28"/>
  <c r="S349" i="28"/>
  <c r="T349" i="28"/>
  <c r="S328" i="28"/>
  <c r="T328" i="28"/>
  <c r="S288" i="28"/>
  <c r="T288" i="28"/>
  <c r="T224" i="28"/>
  <c r="S224" i="28"/>
  <c r="T160" i="28"/>
  <c r="S160" i="28"/>
  <c r="T96" i="28"/>
  <c r="S96" i="28"/>
  <c r="S32" i="28"/>
  <c r="T32" i="28"/>
  <c r="T568" i="27"/>
  <c r="S568" i="27"/>
  <c r="T504" i="27"/>
  <c r="S504" i="27"/>
  <c r="T440" i="27"/>
  <c r="S440" i="27"/>
  <c r="T376" i="27"/>
  <c r="S376" i="27"/>
  <c r="T312" i="27"/>
  <c r="S312" i="27"/>
  <c r="T248" i="27"/>
  <c r="S248" i="27"/>
  <c r="T178" i="27"/>
  <c r="S178" i="27"/>
  <c r="T562" i="26"/>
  <c r="S562" i="26"/>
  <c r="S337" i="28"/>
  <c r="T337" i="28"/>
  <c r="S321" i="28"/>
  <c r="T321" i="28"/>
  <c r="S305" i="28"/>
  <c r="T305" i="28"/>
  <c r="S289" i="28"/>
  <c r="T289" i="28"/>
  <c r="S273" i="28"/>
  <c r="T273" i="28"/>
  <c r="S257" i="28"/>
  <c r="T257" i="28"/>
  <c r="S241" i="28"/>
  <c r="T241" i="28"/>
  <c r="T225" i="28"/>
  <c r="S225" i="28"/>
  <c r="T209" i="28"/>
  <c r="S209" i="28"/>
  <c r="T193" i="28"/>
  <c r="S193" i="28"/>
  <c r="T177" i="28"/>
  <c r="S177" i="28"/>
  <c r="T161" i="28"/>
  <c r="S161" i="28"/>
  <c r="T145" i="28"/>
  <c r="S145" i="28"/>
  <c r="T129" i="28"/>
  <c r="S129" i="28"/>
  <c r="T113" i="28"/>
  <c r="S113" i="28"/>
  <c r="T97" i="28"/>
  <c r="S97" i="28"/>
  <c r="T81" i="28"/>
  <c r="S81" i="28"/>
  <c r="T65" i="28"/>
  <c r="S65" i="28"/>
  <c r="T49" i="28"/>
  <c r="S49" i="28"/>
  <c r="S33" i="28"/>
  <c r="T33" i="28"/>
  <c r="T17" i="28"/>
  <c r="S17" i="28"/>
  <c r="S601" i="27"/>
  <c r="T601" i="27"/>
  <c r="S585" i="27"/>
  <c r="T585" i="27"/>
  <c r="S569" i="27"/>
  <c r="T569" i="27"/>
  <c r="S553" i="27"/>
  <c r="T553" i="27"/>
  <c r="S537" i="27"/>
  <c r="T537" i="27"/>
  <c r="S521" i="27"/>
  <c r="T521" i="27"/>
  <c r="S505" i="27"/>
  <c r="T505" i="27"/>
  <c r="S489" i="27"/>
  <c r="T489" i="27"/>
  <c r="S473" i="27"/>
  <c r="T473" i="27"/>
  <c r="S457" i="27"/>
  <c r="T457" i="27"/>
  <c r="S441" i="27"/>
  <c r="T441" i="27"/>
  <c r="S425" i="27"/>
  <c r="T425" i="27"/>
  <c r="S409" i="27"/>
  <c r="T409" i="27"/>
  <c r="T393" i="27"/>
  <c r="S393" i="27"/>
  <c r="T377" i="27"/>
  <c r="S377" i="27"/>
  <c r="T361" i="27"/>
  <c r="S361" i="27"/>
  <c r="T345" i="27"/>
  <c r="S345" i="27"/>
  <c r="T329" i="27"/>
  <c r="S329" i="27"/>
  <c r="T313" i="27"/>
  <c r="S313" i="27"/>
  <c r="T297" i="27"/>
  <c r="S297" i="27"/>
  <c r="T281" i="27"/>
  <c r="S281" i="27"/>
  <c r="T265" i="27"/>
  <c r="S265" i="27"/>
  <c r="T249" i="27"/>
  <c r="S249" i="27"/>
  <c r="T233" i="27"/>
  <c r="S233" i="27"/>
  <c r="T217" i="27"/>
  <c r="S217" i="27"/>
  <c r="T188" i="27"/>
  <c r="S188" i="27"/>
  <c r="T156" i="27"/>
  <c r="S156" i="27"/>
  <c r="S94" i="27"/>
  <c r="T94" i="27"/>
  <c r="T30" i="27"/>
  <c r="S30" i="27"/>
  <c r="T582" i="26"/>
  <c r="S582" i="26"/>
  <c r="T518" i="26"/>
  <c r="S518" i="26"/>
  <c r="T434" i="26"/>
  <c r="S434" i="26"/>
  <c r="T182" i="26"/>
  <c r="S182" i="26"/>
  <c r="S298" i="28"/>
  <c r="T298" i="28"/>
  <c r="S282" i="28"/>
  <c r="T282" i="28"/>
  <c r="T266" i="28"/>
  <c r="S266" i="28"/>
  <c r="T250" i="28"/>
  <c r="S250" i="28"/>
  <c r="S234" i="28"/>
  <c r="T234" i="28"/>
  <c r="S218" i="28"/>
  <c r="T218" i="28"/>
  <c r="S202" i="28"/>
  <c r="T202" i="28"/>
  <c r="S186" i="28"/>
  <c r="T186" i="28"/>
  <c r="S170" i="28"/>
  <c r="T170" i="28"/>
  <c r="S154" i="28"/>
  <c r="T154" i="28"/>
  <c r="S138" i="28"/>
  <c r="T138" i="28"/>
  <c r="S122" i="28"/>
  <c r="T122" i="28"/>
  <c r="S106" i="28"/>
  <c r="T106" i="28"/>
  <c r="S90" i="28"/>
  <c r="T90" i="28"/>
  <c r="S74" i="28"/>
  <c r="T74" i="28"/>
  <c r="S58" i="28"/>
  <c r="T58" i="28"/>
  <c r="S42" i="28"/>
  <c r="T42" i="28"/>
  <c r="T26" i="28"/>
  <c r="S26" i="28"/>
  <c r="T10" i="28"/>
  <c r="S10" i="28"/>
  <c r="T598" i="27"/>
  <c r="S598" i="27"/>
  <c r="T582" i="27"/>
  <c r="S582" i="27"/>
  <c r="T566" i="27"/>
  <c r="S566" i="27"/>
  <c r="T550" i="27"/>
  <c r="S550" i="27"/>
  <c r="T534" i="27"/>
  <c r="S534" i="27"/>
  <c r="T518" i="27"/>
  <c r="S518" i="27"/>
  <c r="T502" i="27"/>
  <c r="S502" i="27"/>
  <c r="T486" i="27"/>
  <c r="S486" i="27"/>
  <c r="T470" i="27"/>
  <c r="S470" i="27"/>
  <c r="T454" i="27"/>
  <c r="S454" i="27"/>
  <c r="T438" i="27"/>
  <c r="S438" i="27"/>
  <c r="T422" i="27"/>
  <c r="S422" i="27"/>
  <c r="T406" i="27"/>
  <c r="S406" i="27"/>
  <c r="T390" i="27"/>
  <c r="S390" i="27"/>
  <c r="T374" i="27"/>
  <c r="S374" i="27"/>
  <c r="T358" i="27"/>
  <c r="S358" i="27"/>
  <c r="T342" i="27"/>
  <c r="S342" i="27"/>
  <c r="T326" i="27"/>
  <c r="S326" i="27"/>
  <c r="T310" i="27"/>
  <c r="S310" i="27"/>
  <c r="T294" i="27"/>
  <c r="S294" i="27"/>
  <c r="T278" i="27"/>
  <c r="S278" i="27"/>
  <c r="T262" i="27"/>
  <c r="S262" i="27"/>
  <c r="T246" i="27"/>
  <c r="S246" i="27"/>
  <c r="T230" i="27"/>
  <c r="S230" i="27"/>
  <c r="T214" i="27"/>
  <c r="S214" i="27"/>
  <c r="T182" i="27"/>
  <c r="S182" i="27"/>
  <c r="T146" i="27"/>
  <c r="S146" i="27"/>
  <c r="S82" i="27"/>
  <c r="T82" i="27"/>
  <c r="S18" i="27"/>
  <c r="T18" i="27"/>
  <c r="T570" i="26"/>
  <c r="S570" i="26"/>
  <c r="T506" i="26"/>
  <c r="S506" i="26"/>
  <c r="T410" i="26"/>
  <c r="S410" i="26"/>
  <c r="T198" i="26"/>
  <c r="S198" i="26"/>
  <c r="S335" i="28"/>
  <c r="T335" i="28"/>
  <c r="S319" i="28"/>
  <c r="T319" i="28"/>
  <c r="S303" i="28"/>
  <c r="T303" i="28"/>
  <c r="S287" i="28"/>
  <c r="T287" i="28"/>
  <c r="S271" i="28"/>
  <c r="T271" i="28"/>
  <c r="S255" i="28"/>
  <c r="T255" i="28"/>
  <c r="S239" i="28"/>
  <c r="T239" i="28"/>
  <c r="T223" i="28"/>
  <c r="S223" i="28"/>
  <c r="T207" i="28"/>
  <c r="S207" i="28"/>
  <c r="T191" i="28"/>
  <c r="S191" i="28"/>
  <c r="T175" i="28"/>
  <c r="S175" i="28"/>
  <c r="T159" i="28"/>
  <c r="S159" i="28"/>
  <c r="T143" i="28"/>
  <c r="S143" i="28"/>
  <c r="T127" i="28"/>
  <c r="S127" i="28"/>
  <c r="T111" i="28"/>
  <c r="S111" i="28"/>
  <c r="S95" i="28"/>
  <c r="T95" i="28"/>
  <c r="S79" i="28"/>
  <c r="T79" i="28"/>
  <c r="S63" i="28"/>
  <c r="T63" i="28"/>
  <c r="S47" i="28"/>
  <c r="T47" i="28"/>
  <c r="T31" i="28"/>
  <c r="S31" i="28"/>
  <c r="S15" i="28"/>
  <c r="T15" i="28"/>
  <c r="S599" i="27"/>
  <c r="T599" i="27"/>
  <c r="S583" i="27"/>
  <c r="T583" i="27"/>
  <c r="S567" i="27"/>
  <c r="T567" i="27"/>
  <c r="S551" i="27"/>
  <c r="T551" i="27"/>
  <c r="S535" i="27"/>
  <c r="T535" i="27"/>
  <c r="S519" i="27"/>
  <c r="T519" i="27"/>
  <c r="S503" i="27"/>
  <c r="T503" i="27"/>
  <c r="S487" i="27"/>
  <c r="T487" i="27"/>
  <c r="S471" i="27"/>
  <c r="T471" i="27"/>
  <c r="S455" i="27"/>
  <c r="T455" i="27"/>
  <c r="S439" i="27"/>
  <c r="T439" i="27"/>
  <c r="S423" i="27"/>
  <c r="T423" i="27"/>
  <c r="S407" i="27"/>
  <c r="T407" i="27"/>
  <c r="T391" i="27"/>
  <c r="S391" i="27"/>
  <c r="T375" i="27"/>
  <c r="S375" i="27"/>
  <c r="T359" i="27"/>
  <c r="S359" i="27"/>
  <c r="T343" i="27"/>
  <c r="S343" i="27"/>
  <c r="T327" i="27"/>
  <c r="S327" i="27"/>
  <c r="T311" i="27"/>
  <c r="S311" i="27"/>
  <c r="T295" i="27"/>
  <c r="S295" i="27"/>
  <c r="T279" i="27"/>
  <c r="S279" i="27"/>
  <c r="T263" i="27"/>
  <c r="S263" i="27"/>
  <c r="T247" i="27"/>
  <c r="S247" i="27"/>
  <c r="T231" i="27"/>
  <c r="S231" i="27"/>
  <c r="T215" i="27"/>
  <c r="S215" i="27"/>
  <c r="T184" i="27"/>
  <c r="S184" i="27"/>
  <c r="T150" i="27"/>
  <c r="S150" i="27"/>
  <c r="S86" i="27"/>
  <c r="T86" i="27"/>
  <c r="T22" i="27"/>
  <c r="S22" i="27"/>
  <c r="T542" i="26"/>
  <c r="S542" i="26"/>
  <c r="T478" i="26"/>
  <c r="S478" i="26"/>
  <c r="T342" i="26"/>
  <c r="S342" i="26"/>
  <c r="S455" i="25"/>
  <c r="T455" i="25"/>
  <c r="T199" i="27"/>
  <c r="S199" i="27"/>
  <c r="T183" i="27"/>
  <c r="S183" i="27"/>
  <c r="T167" i="27"/>
  <c r="S167" i="27"/>
  <c r="T151" i="27"/>
  <c r="S151" i="27"/>
  <c r="T135" i="27"/>
  <c r="S135" i="27"/>
  <c r="T119" i="27"/>
  <c r="S119" i="27"/>
  <c r="T103" i="27"/>
  <c r="S103" i="27"/>
  <c r="T87" i="27"/>
  <c r="S87" i="27"/>
  <c r="S71" i="27"/>
  <c r="T71" i="27"/>
  <c r="S55" i="27"/>
  <c r="T55" i="27"/>
  <c r="S39" i="27"/>
  <c r="T39" i="27"/>
  <c r="S23" i="27"/>
  <c r="T23" i="27"/>
  <c r="S7" i="27"/>
  <c r="T7" i="27"/>
  <c r="T591" i="26"/>
  <c r="S591" i="26"/>
  <c r="T575" i="26"/>
  <c r="S575" i="26"/>
  <c r="T559" i="26"/>
  <c r="S559" i="26"/>
  <c r="T543" i="26"/>
  <c r="S543" i="26"/>
  <c r="T527" i="26"/>
  <c r="S527" i="26"/>
  <c r="T511" i="26"/>
  <c r="S511" i="26"/>
  <c r="T495" i="26"/>
  <c r="S495" i="26"/>
  <c r="T479" i="26"/>
  <c r="S479" i="26"/>
  <c r="T460" i="26"/>
  <c r="S460" i="26"/>
  <c r="T428" i="26"/>
  <c r="S428" i="26"/>
  <c r="T378" i="26"/>
  <c r="S378" i="26"/>
  <c r="T314" i="26"/>
  <c r="S314" i="26"/>
  <c r="T250" i="26"/>
  <c r="S250" i="26"/>
  <c r="T186" i="26"/>
  <c r="S186" i="26"/>
  <c r="T107" i="26"/>
  <c r="S107" i="26"/>
  <c r="S471" i="25"/>
  <c r="T471" i="25"/>
  <c r="T148" i="27"/>
  <c r="S148" i="27"/>
  <c r="T132" i="27"/>
  <c r="S132" i="27"/>
  <c r="T116" i="27"/>
  <c r="S116" i="27"/>
  <c r="T100" i="27"/>
  <c r="S100" i="27"/>
  <c r="T84" i="27"/>
  <c r="S84" i="27"/>
  <c r="S68" i="27"/>
  <c r="T68" i="27"/>
  <c r="S52" i="27"/>
  <c r="T52" i="27"/>
  <c r="S36" i="27"/>
  <c r="T36" i="27"/>
  <c r="T20" i="27"/>
  <c r="S20" i="27"/>
  <c r="T604" i="26"/>
  <c r="S604" i="26"/>
  <c r="T588" i="26"/>
  <c r="S588" i="26"/>
  <c r="T572" i="26"/>
  <c r="S572" i="26"/>
  <c r="T556" i="26"/>
  <c r="S556" i="26"/>
  <c r="T540" i="26"/>
  <c r="S540" i="26"/>
  <c r="T524" i="26"/>
  <c r="S524" i="26"/>
  <c r="T508" i="26"/>
  <c r="S508" i="26"/>
  <c r="T492" i="26"/>
  <c r="S492" i="26"/>
  <c r="T476" i="26"/>
  <c r="S476" i="26"/>
  <c r="T462" i="26"/>
  <c r="S462" i="26"/>
  <c r="T430" i="26"/>
  <c r="S430" i="26"/>
  <c r="T382" i="26"/>
  <c r="S382" i="26"/>
  <c r="T318" i="26"/>
  <c r="S318" i="26"/>
  <c r="T254" i="26"/>
  <c r="S254" i="26"/>
  <c r="T190" i="26"/>
  <c r="S190" i="26"/>
  <c r="T115" i="26"/>
  <c r="S115" i="26"/>
  <c r="S487" i="25"/>
  <c r="T487" i="25"/>
  <c r="T201" i="27"/>
  <c r="S201" i="27"/>
  <c r="T185" i="27"/>
  <c r="S185" i="27"/>
  <c r="T169" i="27"/>
  <c r="S169" i="27"/>
  <c r="T153" i="27"/>
  <c r="S153" i="27"/>
  <c r="T137" i="27"/>
  <c r="S137" i="27"/>
  <c r="T121" i="27"/>
  <c r="S121" i="27"/>
  <c r="T105" i="27"/>
  <c r="S105" i="27"/>
  <c r="T89" i="27"/>
  <c r="S89" i="27"/>
  <c r="S73" i="27"/>
  <c r="T73" i="27"/>
  <c r="T57" i="27"/>
  <c r="S57" i="27"/>
  <c r="T41" i="27"/>
  <c r="S41" i="27"/>
  <c r="T25" i="27"/>
  <c r="S25" i="27"/>
  <c r="S5" i="27"/>
  <c r="T5" i="27"/>
  <c r="T593" i="26"/>
  <c r="S593" i="26"/>
  <c r="T577" i="26"/>
  <c r="S577" i="26"/>
  <c r="T561" i="26"/>
  <c r="S561" i="26"/>
  <c r="T545" i="26"/>
  <c r="S545" i="26"/>
  <c r="T529" i="26"/>
  <c r="S529" i="26"/>
  <c r="T513" i="26"/>
  <c r="S513" i="26"/>
  <c r="T497" i="26"/>
  <c r="S497" i="26"/>
  <c r="T481" i="26"/>
  <c r="S481" i="26"/>
  <c r="T465" i="26"/>
  <c r="S465" i="26"/>
  <c r="T432" i="26"/>
  <c r="S432" i="26"/>
  <c r="T386" i="26"/>
  <c r="S386" i="26"/>
  <c r="T322" i="26"/>
  <c r="S322" i="26"/>
  <c r="T258" i="26"/>
  <c r="S258" i="26"/>
  <c r="T194" i="26"/>
  <c r="S194" i="26"/>
  <c r="T123" i="26"/>
  <c r="S123" i="26"/>
  <c r="S567" i="25"/>
  <c r="T567" i="25"/>
  <c r="T459" i="26"/>
  <c r="S459" i="26"/>
  <c r="T443" i="26"/>
  <c r="S443" i="26"/>
  <c r="T427" i="26"/>
  <c r="S427" i="26"/>
  <c r="T411" i="26"/>
  <c r="S411" i="26"/>
  <c r="T395" i="26"/>
  <c r="S395" i="26"/>
  <c r="T379" i="26"/>
  <c r="S379" i="26"/>
  <c r="T363" i="26"/>
  <c r="S363" i="26"/>
  <c r="T347" i="26"/>
  <c r="S347" i="26"/>
  <c r="T331" i="26"/>
  <c r="S331" i="26"/>
  <c r="T315" i="26"/>
  <c r="S315" i="26"/>
  <c r="T299" i="26"/>
  <c r="S299" i="26"/>
  <c r="T283" i="26"/>
  <c r="S283" i="26"/>
  <c r="T267" i="26"/>
  <c r="S267" i="26"/>
  <c r="T251" i="26"/>
  <c r="S251" i="26"/>
  <c r="T235" i="26"/>
  <c r="S235" i="26"/>
  <c r="T219" i="26"/>
  <c r="S219" i="26"/>
  <c r="T203" i="26"/>
  <c r="S203" i="26"/>
  <c r="T187" i="26"/>
  <c r="S187" i="26"/>
  <c r="T171" i="26"/>
  <c r="S171" i="26"/>
  <c r="T155" i="26"/>
  <c r="S155" i="26"/>
  <c r="T139" i="26"/>
  <c r="S139" i="26"/>
  <c r="S109" i="26"/>
  <c r="T109" i="26"/>
  <c r="S67" i="26"/>
  <c r="T67" i="26"/>
  <c r="S603" i="25"/>
  <c r="T603" i="25"/>
  <c r="S539" i="25"/>
  <c r="T539" i="25"/>
  <c r="S475" i="25"/>
  <c r="T475" i="25"/>
  <c r="S411" i="25"/>
  <c r="T411" i="25"/>
  <c r="S261" i="25"/>
  <c r="T261" i="25"/>
  <c r="T404" i="26"/>
  <c r="S404" i="26"/>
  <c r="T388" i="26"/>
  <c r="S388" i="26"/>
  <c r="T372" i="26"/>
  <c r="S372" i="26"/>
  <c r="T356" i="26"/>
  <c r="S356" i="26"/>
  <c r="T340" i="26"/>
  <c r="S340" i="26"/>
  <c r="T324" i="26"/>
  <c r="S324" i="26"/>
  <c r="T308" i="26"/>
  <c r="S308" i="26"/>
  <c r="T292" i="26"/>
  <c r="S292" i="26"/>
  <c r="T276" i="26"/>
  <c r="S276" i="26"/>
  <c r="T260" i="26"/>
  <c r="S260" i="26"/>
  <c r="T244" i="26"/>
  <c r="S244" i="26"/>
  <c r="T228" i="26"/>
  <c r="S228" i="26"/>
  <c r="T212" i="26"/>
  <c r="S212" i="26"/>
  <c r="T196" i="26"/>
  <c r="S196" i="26"/>
  <c r="T180" i="26"/>
  <c r="S180" i="26"/>
  <c r="T164" i="26"/>
  <c r="S164" i="26"/>
  <c r="T148" i="26"/>
  <c r="S148" i="26"/>
  <c r="T127" i="26"/>
  <c r="S127" i="26"/>
  <c r="T95" i="26"/>
  <c r="S95" i="26"/>
  <c r="S39" i="26"/>
  <c r="T39" i="26"/>
  <c r="S559" i="25"/>
  <c r="T559" i="25"/>
  <c r="S495" i="25"/>
  <c r="T495" i="25"/>
  <c r="S431" i="25"/>
  <c r="T431" i="25"/>
  <c r="S341" i="25"/>
  <c r="T341" i="25"/>
  <c r="T461" i="26"/>
  <c r="S461" i="26"/>
  <c r="T445" i="26"/>
  <c r="S445" i="26"/>
  <c r="T429" i="26"/>
  <c r="S429" i="26"/>
  <c r="T413" i="26"/>
  <c r="S413" i="26"/>
  <c r="T397" i="26"/>
  <c r="S397" i="26"/>
  <c r="T381" i="26"/>
  <c r="S381" i="26"/>
  <c r="T365" i="26"/>
  <c r="S365" i="26"/>
  <c r="T349" i="26"/>
  <c r="S349" i="26"/>
  <c r="T333" i="26"/>
  <c r="S333" i="26"/>
  <c r="T317" i="26"/>
  <c r="S317" i="26"/>
  <c r="T301" i="26"/>
  <c r="S301" i="26"/>
  <c r="T285" i="26"/>
  <c r="S285" i="26"/>
  <c r="T269" i="26"/>
  <c r="S269" i="26"/>
  <c r="T253" i="26"/>
  <c r="S253" i="26"/>
  <c r="T237" i="26"/>
  <c r="S237" i="26"/>
  <c r="T221" i="26"/>
  <c r="S221" i="26"/>
  <c r="T205" i="26"/>
  <c r="S205" i="26"/>
  <c r="T189" i="26"/>
  <c r="S189" i="26"/>
  <c r="T173" i="26"/>
  <c r="S173" i="26"/>
  <c r="T157" i="26"/>
  <c r="S157" i="26"/>
  <c r="T141" i="26"/>
  <c r="S141" i="26"/>
  <c r="S113" i="26"/>
  <c r="T113" i="26"/>
  <c r="T75" i="26"/>
  <c r="S75" i="26"/>
  <c r="S11" i="26"/>
  <c r="T11" i="26"/>
  <c r="S563" i="25"/>
  <c r="T563" i="25"/>
  <c r="S499" i="25"/>
  <c r="T499" i="25"/>
  <c r="S435" i="25"/>
  <c r="T435" i="25"/>
  <c r="S357" i="25"/>
  <c r="T357" i="25"/>
  <c r="T136" i="26"/>
  <c r="S136" i="26"/>
  <c r="T120" i="26"/>
  <c r="S120" i="26"/>
  <c r="T104" i="26"/>
  <c r="S104" i="26"/>
  <c r="S88" i="26"/>
  <c r="T88" i="26"/>
  <c r="T72" i="26"/>
  <c r="S72" i="26"/>
  <c r="T56" i="26"/>
  <c r="S56" i="26"/>
  <c r="T40" i="26"/>
  <c r="S40" i="26"/>
  <c r="S24" i="26"/>
  <c r="T24" i="26"/>
  <c r="S6" i="26"/>
  <c r="T6" i="26"/>
  <c r="S592" i="25"/>
  <c r="T592" i="25"/>
  <c r="S576" i="25"/>
  <c r="T576" i="25"/>
  <c r="S560" i="25"/>
  <c r="T560" i="25"/>
  <c r="S544" i="25"/>
  <c r="T544" i="25"/>
  <c r="S528" i="25"/>
  <c r="T528" i="25"/>
  <c r="S512" i="25"/>
  <c r="T512" i="25"/>
  <c r="S496" i="25"/>
  <c r="T496" i="25"/>
  <c r="S480" i="25"/>
  <c r="T480" i="25"/>
  <c r="S464" i="25"/>
  <c r="T464" i="25"/>
  <c r="S448" i="25"/>
  <c r="T448" i="25"/>
  <c r="S432" i="25"/>
  <c r="T432" i="25"/>
  <c r="S416" i="25"/>
  <c r="T416" i="25"/>
  <c r="S400" i="25"/>
  <c r="T400" i="25"/>
  <c r="S373" i="25"/>
  <c r="T373" i="25"/>
  <c r="S313" i="25"/>
  <c r="T313" i="25"/>
  <c r="S249" i="25"/>
  <c r="T249" i="25"/>
  <c r="S134" i="25"/>
  <c r="T134" i="25"/>
  <c r="S73" i="26"/>
  <c r="T73" i="26"/>
  <c r="T57" i="26"/>
  <c r="S57" i="26"/>
  <c r="S41" i="26"/>
  <c r="T41" i="26"/>
  <c r="T25" i="26"/>
  <c r="S25" i="26"/>
  <c r="T5" i="26"/>
  <c r="S5" i="26"/>
  <c r="S593" i="25"/>
  <c r="T593" i="25"/>
  <c r="S577" i="25"/>
  <c r="T577" i="25"/>
  <c r="S561" i="25"/>
  <c r="T561" i="25"/>
  <c r="S545" i="25"/>
  <c r="T545" i="25"/>
  <c r="S529" i="25"/>
  <c r="T529" i="25"/>
  <c r="S513" i="25"/>
  <c r="T513" i="25"/>
  <c r="S497" i="25"/>
  <c r="T497" i="25"/>
  <c r="S481" i="25"/>
  <c r="T481" i="25"/>
  <c r="S465" i="25"/>
  <c r="T465" i="25"/>
  <c r="S449" i="25"/>
  <c r="T449" i="25"/>
  <c r="S433" i="25"/>
  <c r="T433" i="25"/>
  <c r="S417" i="25"/>
  <c r="T417" i="25"/>
  <c r="S401" i="25"/>
  <c r="T401" i="25"/>
  <c r="S375" i="25"/>
  <c r="T375" i="25"/>
  <c r="S333" i="25"/>
  <c r="T333" i="25"/>
  <c r="S269" i="25"/>
  <c r="T269" i="25"/>
  <c r="S205" i="25"/>
  <c r="T205" i="25"/>
  <c r="S22" i="25"/>
  <c r="T22" i="25"/>
  <c r="T122" i="26"/>
  <c r="S122" i="26"/>
  <c r="T106" i="26"/>
  <c r="S106" i="26"/>
  <c r="S90" i="26"/>
  <c r="T90" i="26"/>
  <c r="S74" i="26"/>
  <c r="T74" i="26"/>
  <c r="S58" i="26"/>
  <c r="T58" i="26"/>
  <c r="S42" i="26"/>
  <c r="T42" i="26"/>
  <c r="T26" i="26"/>
  <c r="S26" i="26"/>
  <c r="S10" i="26"/>
  <c r="T10" i="26"/>
  <c r="S598" i="25"/>
  <c r="T598" i="25"/>
  <c r="S582" i="25"/>
  <c r="T582" i="25"/>
  <c r="S566" i="25"/>
  <c r="T566" i="25"/>
  <c r="S550" i="25"/>
  <c r="T550" i="25"/>
  <c r="S534" i="25"/>
  <c r="T534" i="25"/>
  <c r="S518" i="25"/>
  <c r="T518" i="25"/>
  <c r="S502" i="25"/>
  <c r="T502" i="25"/>
  <c r="S486" i="25"/>
  <c r="T486" i="25"/>
  <c r="S470" i="25"/>
  <c r="T470" i="25"/>
  <c r="S454" i="25"/>
  <c r="T454" i="25"/>
  <c r="S438" i="25"/>
  <c r="T438" i="25"/>
  <c r="S422" i="25"/>
  <c r="T422" i="25"/>
  <c r="S406" i="25"/>
  <c r="T406" i="25"/>
  <c r="S385" i="25"/>
  <c r="T385" i="25"/>
  <c r="S353" i="25"/>
  <c r="T353" i="25"/>
  <c r="S289" i="25"/>
  <c r="T289" i="25"/>
  <c r="S225" i="25"/>
  <c r="T225" i="25"/>
  <c r="S102" i="25"/>
  <c r="T102" i="25"/>
  <c r="S390" i="25"/>
  <c r="T390" i="25"/>
  <c r="S374" i="25"/>
  <c r="T374" i="25"/>
  <c r="S358" i="25"/>
  <c r="T358" i="25"/>
  <c r="S342" i="25"/>
  <c r="T342" i="25"/>
  <c r="S326" i="25"/>
  <c r="T326" i="25"/>
  <c r="S310" i="25"/>
  <c r="T310" i="25"/>
  <c r="S294" i="25"/>
  <c r="T294" i="25"/>
  <c r="S278" i="25"/>
  <c r="T278" i="25"/>
  <c r="S262" i="25"/>
  <c r="T262" i="25"/>
  <c r="S246" i="25"/>
  <c r="T246" i="25"/>
  <c r="S230" i="25"/>
  <c r="T230" i="25"/>
  <c r="S214" i="25"/>
  <c r="T214" i="25"/>
  <c r="S198" i="25"/>
  <c r="T198" i="25"/>
  <c r="S170" i="25"/>
  <c r="T170" i="25"/>
  <c r="S106" i="25"/>
  <c r="T106" i="25"/>
  <c r="S42" i="25"/>
  <c r="T42" i="25"/>
  <c r="S355" i="25"/>
  <c r="T355" i="25"/>
  <c r="S339" i="25"/>
  <c r="T339" i="25"/>
  <c r="S323" i="25"/>
  <c r="T323" i="25"/>
  <c r="S307" i="25"/>
  <c r="T307" i="25"/>
  <c r="S291" i="25"/>
  <c r="T291" i="25"/>
  <c r="S275" i="25"/>
  <c r="T275" i="25"/>
  <c r="S259" i="25"/>
  <c r="T259" i="25"/>
  <c r="S243" i="25"/>
  <c r="T243" i="25"/>
  <c r="S227" i="25"/>
  <c r="T227" i="25"/>
  <c r="S211" i="25"/>
  <c r="T211" i="25"/>
  <c r="S195" i="25"/>
  <c r="T195" i="25"/>
  <c r="S158" i="25"/>
  <c r="T158" i="25"/>
  <c r="S94" i="25"/>
  <c r="T94" i="25"/>
  <c r="T30" i="25"/>
  <c r="S30" i="25"/>
  <c r="S392" i="25"/>
  <c r="T392" i="25"/>
  <c r="S376" i="25"/>
  <c r="T376" i="25"/>
  <c r="S360" i="25"/>
  <c r="T360" i="25"/>
  <c r="S344" i="25"/>
  <c r="T344" i="25"/>
  <c r="S328" i="25"/>
  <c r="T328" i="25"/>
  <c r="S312" i="25"/>
  <c r="T312" i="25"/>
  <c r="S296" i="25"/>
  <c r="T296" i="25"/>
  <c r="S280" i="25"/>
  <c r="T280" i="25"/>
  <c r="S264" i="25"/>
  <c r="T264" i="25"/>
  <c r="S248" i="25"/>
  <c r="T248" i="25"/>
  <c r="S232" i="25"/>
  <c r="T232" i="25"/>
  <c r="S216" i="25"/>
  <c r="T216" i="25"/>
  <c r="S200" i="25"/>
  <c r="T200" i="25"/>
  <c r="S162" i="25"/>
  <c r="T162" i="25"/>
  <c r="S98" i="25"/>
  <c r="T98" i="25"/>
  <c r="S34" i="25"/>
  <c r="T34" i="25"/>
  <c r="S187" i="25"/>
  <c r="T187" i="25"/>
  <c r="S171" i="25"/>
  <c r="T171" i="25"/>
  <c r="S155" i="25"/>
  <c r="T155" i="25"/>
  <c r="S139" i="25"/>
  <c r="T139" i="25"/>
  <c r="S123" i="25"/>
  <c r="T123" i="25"/>
  <c r="S107" i="25"/>
  <c r="T107" i="25"/>
  <c r="T91" i="25"/>
  <c r="S91" i="25"/>
  <c r="S75" i="25"/>
  <c r="T75" i="25"/>
  <c r="S59" i="25"/>
  <c r="T59" i="25"/>
  <c r="T43" i="25"/>
  <c r="S43" i="25"/>
  <c r="S27" i="25"/>
  <c r="T27" i="25"/>
  <c r="S11" i="25"/>
  <c r="T11" i="25"/>
  <c r="T568" i="24"/>
  <c r="S568" i="24"/>
  <c r="S176" i="25"/>
  <c r="T176" i="25"/>
  <c r="S160" i="25"/>
  <c r="T160" i="25"/>
  <c r="S144" i="25"/>
  <c r="T144" i="25"/>
  <c r="S128" i="25"/>
  <c r="T128" i="25"/>
  <c r="S112" i="25"/>
  <c r="T112" i="25"/>
  <c r="S96" i="25"/>
  <c r="T96" i="25"/>
  <c r="S80" i="25"/>
  <c r="T80" i="25"/>
  <c r="T64" i="25"/>
  <c r="S64" i="25"/>
  <c r="S48" i="25"/>
  <c r="T48" i="25"/>
  <c r="T32" i="25"/>
  <c r="S32" i="25"/>
  <c r="S16" i="25"/>
  <c r="T16" i="25"/>
  <c r="T588" i="24"/>
  <c r="S588" i="24"/>
  <c r="S181" i="25"/>
  <c r="T181" i="25"/>
  <c r="S165" i="25"/>
  <c r="T165" i="25"/>
  <c r="S149" i="25"/>
  <c r="T149" i="25"/>
  <c r="S133" i="25"/>
  <c r="T133" i="25"/>
  <c r="S117" i="25"/>
  <c r="T117" i="25"/>
  <c r="S101" i="25"/>
  <c r="T101" i="25"/>
  <c r="T85" i="25"/>
  <c r="S85" i="25"/>
  <c r="S69" i="25"/>
  <c r="T69" i="25"/>
  <c r="S53" i="25"/>
  <c r="T53" i="25"/>
  <c r="T37" i="25"/>
  <c r="S37" i="25"/>
  <c r="S21" i="25"/>
  <c r="T21" i="25"/>
  <c r="T592" i="24"/>
  <c r="S592" i="24"/>
  <c r="T540" i="24"/>
  <c r="S540" i="24"/>
  <c r="T524" i="24"/>
  <c r="S524" i="24"/>
  <c r="T508" i="24"/>
  <c r="S508" i="24"/>
  <c r="T490" i="24"/>
  <c r="S490" i="24"/>
  <c r="T430" i="24"/>
  <c r="S430" i="24"/>
  <c r="T366" i="24"/>
  <c r="S366" i="24"/>
  <c r="T288" i="24"/>
  <c r="S288" i="24"/>
  <c r="T601" i="24"/>
  <c r="S601" i="24"/>
  <c r="T585" i="24"/>
  <c r="S585" i="24"/>
  <c r="T569" i="24"/>
  <c r="S569" i="24"/>
  <c r="T553" i="24"/>
  <c r="S553" i="24"/>
  <c r="T537" i="24"/>
  <c r="S537" i="24"/>
  <c r="T521" i="24"/>
  <c r="S521" i="24"/>
  <c r="T505" i="24"/>
  <c r="S505" i="24"/>
  <c r="T484" i="24"/>
  <c r="S484" i="24"/>
  <c r="T434" i="24"/>
  <c r="S434" i="24"/>
  <c r="T370" i="24"/>
  <c r="S370" i="24"/>
  <c r="T306" i="24"/>
  <c r="S306" i="24"/>
  <c r="T176" i="24"/>
  <c r="S176" i="24"/>
  <c r="T590" i="24"/>
  <c r="S590" i="24"/>
  <c r="T574" i="24"/>
  <c r="S574" i="24"/>
  <c r="T558" i="24"/>
  <c r="S558" i="24"/>
  <c r="T542" i="24"/>
  <c r="S542" i="24"/>
  <c r="T526" i="24"/>
  <c r="S526" i="24"/>
  <c r="T510" i="24"/>
  <c r="S510" i="24"/>
  <c r="T494" i="24"/>
  <c r="S494" i="24"/>
  <c r="T454" i="24"/>
  <c r="S454" i="24"/>
  <c r="T390" i="24"/>
  <c r="S390" i="24"/>
  <c r="T326" i="24"/>
  <c r="S326" i="24"/>
  <c r="T211" i="24"/>
  <c r="S211" i="24"/>
  <c r="T591" i="24"/>
  <c r="S591" i="24"/>
  <c r="T575" i="24"/>
  <c r="S575" i="24"/>
  <c r="T559" i="24"/>
  <c r="S559" i="24"/>
  <c r="T543" i="24"/>
  <c r="S543" i="24"/>
  <c r="T527" i="24"/>
  <c r="S527" i="24"/>
  <c r="T511" i="24"/>
  <c r="S511" i="24"/>
  <c r="T495" i="24"/>
  <c r="S495" i="24"/>
  <c r="T458" i="24"/>
  <c r="S458" i="24"/>
  <c r="T394" i="24"/>
  <c r="S394" i="24"/>
  <c r="T330" i="24"/>
  <c r="S330" i="24"/>
  <c r="T491" i="24"/>
  <c r="S491" i="24"/>
  <c r="T475" i="24"/>
  <c r="S475" i="24"/>
  <c r="T459" i="24"/>
  <c r="S459" i="24"/>
  <c r="T443" i="24"/>
  <c r="S443" i="24"/>
  <c r="T427" i="24"/>
  <c r="S427" i="24"/>
  <c r="T411" i="24"/>
  <c r="S411" i="24"/>
  <c r="T395" i="24"/>
  <c r="S395" i="24"/>
  <c r="T379" i="24"/>
  <c r="S379" i="24"/>
  <c r="T363" i="24"/>
  <c r="S363" i="24"/>
  <c r="T347" i="24"/>
  <c r="S347" i="24"/>
  <c r="T331" i="24"/>
  <c r="S331" i="24"/>
  <c r="T315" i="24"/>
  <c r="S315" i="24"/>
  <c r="T290" i="24"/>
  <c r="S290" i="24"/>
  <c r="T234" i="24"/>
  <c r="S234" i="24"/>
  <c r="T14" i="24"/>
  <c r="S14" i="24"/>
  <c r="T460" i="24"/>
  <c r="S460" i="24"/>
  <c r="T444" i="24"/>
  <c r="S444" i="24"/>
  <c r="T428" i="24"/>
  <c r="S428" i="24"/>
  <c r="T412" i="24"/>
  <c r="S412" i="24"/>
  <c r="T396" i="24"/>
  <c r="S396" i="24"/>
  <c r="T380" i="24"/>
  <c r="S380" i="24"/>
  <c r="T364" i="24"/>
  <c r="S364" i="24"/>
  <c r="T348" i="24"/>
  <c r="S348" i="24"/>
  <c r="T332" i="24"/>
  <c r="S332" i="24"/>
  <c r="T316" i="24"/>
  <c r="S316" i="24"/>
  <c r="T292" i="24"/>
  <c r="S292" i="24"/>
  <c r="T238" i="24"/>
  <c r="S238" i="24"/>
  <c r="T489" i="24"/>
  <c r="S489" i="24"/>
  <c r="T473" i="24"/>
  <c r="S473" i="24"/>
  <c r="T457" i="24"/>
  <c r="S457" i="24"/>
  <c r="T441" i="24"/>
  <c r="S441" i="24"/>
  <c r="T425" i="24"/>
  <c r="S425" i="24"/>
  <c r="T409" i="24"/>
  <c r="S409" i="24"/>
  <c r="T393" i="24"/>
  <c r="S393" i="24"/>
  <c r="T377" i="24"/>
  <c r="S377" i="24"/>
  <c r="T361" i="24"/>
  <c r="S361" i="24"/>
  <c r="T345" i="24"/>
  <c r="S345" i="24"/>
  <c r="T329" i="24"/>
  <c r="S329" i="24"/>
  <c r="T313" i="24"/>
  <c r="S313" i="24"/>
  <c r="T274" i="24"/>
  <c r="S274" i="24"/>
  <c r="T220" i="24"/>
  <c r="S220" i="24"/>
  <c r="T295" i="24"/>
  <c r="S295" i="24"/>
  <c r="T279" i="24"/>
  <c r="S279" i="24"/>
  <c r="T263" i="24"/>
  <c r="S263" i="24"/>
  <c r="T247" i="24"/>
  <c r="S247" i="24"/>
  <c r="T231" i="24"/>
  <c r="S231" i="24"/>
  <c r="T214" i="24"/>
  <c r="S214" i="24"/>
  <c r="T196" i="24"/>
  <c r="S196" i="24"/>
  <c r="T132" i="24"/>
  <c r="S132" i="24"/>
  <c r="T284" i="24"/>
  <c r="S284" i="24"/>
  <c r="T268" i="24"/>
  <c r="S268" i="24"/>
  <c r="T252" i="24"/>
  <c r="S252" i="24"/>
  <c r="T236" i="24"/>
  <c r="S236" i="24"/>
  <c r="T219" i="24"/>
  <c r="S219" i="24"/>
  <c r="T184" i="24"/>
  <c r="S184" i="24"/>
  <c r="T120" i="24"/>
  <c r="S120" i="24"/>
  <c r="T301" i="24"/>
  <c r="S301" i="24"/>
  <c r="T285" i="24"/>
  <c r="S285" i="24"/>
  <c r="T269" i="24"/>
  <c r="S269" i="24"/>
  <c r="T253" i="24"/>
  <c r="S253" i="24"/>
  <c r="T237" i="24"/>
  <c r="S237" i="24"/>
  <c r="T222" i="24"/>
  <c r="S222" i="24"/>
  <c r="T199" i="24"/>
  <c r="S199" i="24"/>
  <c r="T140" i="24"/>
  <c r="S140" i="24"/>
  <c r="T217" i="24"/>
  <c r="S217" i="24"/>
  <c r="T201" i="24"/>
  <c r="S201" i="24"/>
  <c r="T185" i="24"/>
  <c r="S185" i="24"/>
  <c r="T169" i="24"/>
  <c r="S169" i="24"/>
  <c r="T153" i="24"/>
  <c r="S153" i="24"/>
  <c r="T137" i="24"/>
  <c r="S137" i="24"/>
  <c r="T121" i="24"/>
  <c r="S121" i="24"/>
  <c r="T82" i="24"/>
  <c r="S82" i="24"/>
  <c r="T18" i="24"/>
  <c r="S18" i="24"/>
  <c r="T186" i="24"/>
  <c r="S186" i="24"/>
  <c r="T170" i="24"/>
  <c r="S170" i="24"/>
  <c r="T154" i="24"/>
  <c r="S154" i="24"/>
  <c r="T138" i="24"/>
  <c r="S138" i="24"/>
  <c r="T122" i="24"/>
  <c r="S122" i="24"/>
  <c r="T102" i="24"/>
  <c r="S102" i="24"/>
  <c r="S38" i="24"/>
  <c r="T38" i="24"/>
  <c r="T191" i="24"/>
  <c r="S191" i="24"/>
  <c r="T175" i="24"/>
  <c r="S175" i="24"/>
  <c r="T159" i="24"/>
  <c r="S159" i="24"/>
  <c r="T143" i="24"/>
  <c r="S143" i="24"/>
  <c r="T127" i="24"/>
  <c r="S127" i="24"/>
  <c r="T111" i="24"/>
  <c r="S111" i="24"/>
  <c r="T58" i="24"/>
  <c r="S58" i="24"/>
  <c r="T107" i="24"/>
  <c r="S107" i="24"/>
  <c r="T91" i="24"/>
  <c r="S91" i="24"/>
  <c r="T75" i="24"/>
  <c r="S75" i="24"/>
  <c r="S59" i="24"/>
  <c r="T59" i="24"/>
  <c r="T43" i="24"/>
  <c r="S43" i="24"/>
  <c r="S27" i="24"/>
  <c r="T27" i="24"/>
  <c r="T96" i="24"/>
  <c r="S96" i="24"/>
  <c r="T80" i="24"/>
  <c r="S80" i="24"/>
  <c r="T64" i="24"/>
  <c r="S64" i="24"/>
  <c r="S48" i="24"/>
  <c r="T48" i="24"/>
  <c r="T32" i="24"/>
  <c r="S32" i="24"/>
  <c r="T16" i="24"/>
  <c r="S16" i="24"/>
  <c r="S101" i="24"/>
  <c r="T101" i="24"/>
  <c r="T85" i="24"/>
  <c r="S85" i="24"/>
  <c r="S69" i="24"/>
  <c r="T69" i="24"/>
  <c r="T53" i="24"/>
  <c r="S53" i="24"/>
  <c r="T37" i="24"/>
  <c r="S37" i="24"/>
  <c r="S21" i="24"/>
  <c r="T21" i="24"/>
  <c r="T320" i="33"/>
  <c r="S320" i="33"/>
  <c r="T400" i="33"/>
  <c r="S400" i="33"/>
  <c r="T528" i="33"/>
  <c r="S528" i="33"/>
  <c r="T26" i="34"/>
  <c r="S26" i="34"/>
  <c r="T90" i="34"/>
  <c r="S90" i="34"/>
  <c r="T154" i="34"/>
  <c r="S154" i="34"/>
  <c r="S176" i="34"/>
  <c r="T176" i="34"/>
  <c r="T208" i="34"/>
  <c r="S208" i="34"/>
  <c r="T224" i="34"/>
  <c r="S224" i="34"/>
  <c r="S240" i="34"/>
  <c r="T240" i="34"/>
  <c r="T256" i="34"/>
  <c r="S256" i="34"/>
  <c r="S272" i="34"/>
  <c r="T272" i="34"/>
  <c r="T288" i="34"/>
  <c r="S288" i="34"/>
  <c r="T304" i="34"/>
  <c r="S304" i="34"/>
  <c r="T320" i="34"/>
  <c r="S320" i="34"/>
  <c r="T336" i="34"/>
  <c r="S336" i="34"/>
  <c r="T352" i="34"/>
  <c r="S352" i="34"/>
  <c r="S368" i="34"/>
  <c r="T368" i="34"/>
  <c r="T384" i="34"/>
  <c r="S384" i="34"/>
  <c r="T400" i="34"/>
  <c r="S400" i="34"/>
  <c r="T416" i="34"/>
  <c r="S416" i="34"/>
  <c r="T432" i="34"/>
  <c r="S432" i="34"/>
  <c r="T448" i="34"/>
  <c r="S448" i="34"/>
  <c r="S464" i="34"/>
  <c r="T464" i="34"/>
  <c r="S480" i="34"/>
  <c r="T480" i="34"/>
  <c r="S496" i="34"/>
  <c r="T496" i="34"/>
  <c r="S512" i="34"/>
  <c r="T512" i="34"/>
  <c r="S528" i="34"/>
  <c r="T528" i="34"/>
  <c r="S544" i="34"/>
  <c r="T544" i="34"/>
  <c r="S560" i="34"/>
  <c r="T560" i="34"/>
  <c r="S576" i="34"/>
  <c r="T576" i="34"/>
  <c r="S592" i="34"/>
  <c r="T592" i="34"/>
  <c r="S10" i="13"/>
  <c r="T10" i="13"/>
  <c r="S26" i="13"/>
  <c r="T26" i="13"/>
  <c r="T42" i="13"/>
  <c r="S42" i="13"/>
  <c r="S58" i="13"/>
  <c r="T58" i="13"/>
  <c r="T74" i="13"/>
  <c r="S74" i="13"/>
  <c r="S90" i="13"/>
  <c r="T90" i="13"/>
  <c r="S106" i="13"/>
  <c r="T106" i="13"/>
  <c r="S122" i="13"/>
  <c r="T122" i="13"/>
  <c r="S138" i="13"/>
  <c r="T138" i="13"/>
  <c r="T154" i="13"/>
  <c r="S154" i="13"/>
  <c r="T170" i="13"/>
  <c r="S170" i="13"/>
  <c r="T186" i="13"/>
  <c r="S186" i="13"/>
  <c r="S202" i="13"/>
  <c r="T202" i="13"/>
  <c r="T218" i="13"/>
  <c r="S218" i="13"/>
  <c r="T234" i="13"/>
  <c r="S234" i="13"/>
  <c r="T250" i="13"/>
  <c r="S250" i="13"/>
  <c r="S266" i="13"/>
  <c r="T266" i="13"/>
  <c r="T282" i="13"/>
  <c r="S282" i="13"/>
  <c r="T298" i="13"/>
  <c r="S298" i="13"/>
  <c r="S314" i="13"/>
  <c r="T314" i="13"/>
  <c r="T330" i="13"/>
  <c r="S330" i="13"/>
  <c r="T346" i="13"/>
  <c r="S346" i="13"/>
  <c r="T362" i="13"/>
  <c r="S362" i="13"/>
  <c r="T378" i="13"/>
  <c r="S378" i="13"/>
  <c r="S394" i="13"/>
  <c r="T394" i="13"/>
  <c r="T410" i="13"/>
  <c r="S410" i="13"/>
  <c r="S426" i="13"/>
  <c r="T426" i="13"/>
  <c r="S442" i="13"/>
  <c r="T442" i="13"/>
  <c r="S458" i="13"/>
  <c r="T458" i="13"/>
  <c r="S474" i="13"/>
  <c r="T474" i="13"/>
  <c r="S490" i="13"/>
  <c r="T490" i="13"/>
  <c r="S506" i="13"/>
  <c r="T506" i="13"/>
  <c r="S522" i="13"/>
  <c r="T522" i="13"/>
  <c r="S538" i="13"/>
  <c r="T538" i="13"/>
  <c r="S554" i="13"/>
  <c r="T554" i="13"/>
  <c r="S570" i="13"/>
  <c r="T570" i="13"/>
  <c r="S586" i="13"/>
  <c r="T586" i="13"/>
  <c r="S602" i="13"/>
  <c r="T602" i="13"/>
  <c r="T288" i="33"/>
  <c r="S288" i="33"/>
  <c r="T352" i="33"/>
  <c r="S352" i="33"/>
  <c r="T416" i="33"/>
  <c r="S416" i="33"/>
  <c r="S480" i="33"/>
  <c r="T480" i="33"/>
  <c r="T544" i="33"/>
  <c r="S544" i="33"/>
  <c r="S8" i="34"/>
  <c r="T8" i="34"/>
  <c r="T34" i="34"/>
  <c r="S34" i="34"/>
  <c r="T66" i="34"/>
  <c r="S66" i="34"/>
  <c r="T98" i="34"/>
  <c r="S98" i="34"/>
  <c r="T130" i="34"/>
  <c r="S130" i="34"/>
  <c r="T164" i="34"/>
  <c r="S164" i="34"/>
  <c r="T180" i="34"/>
  <c r="S180" i="34"/>
  <c r="T196" i="34"/>
  <c r="S196" i="34"/>
  <c r="T212" i="34"/>
  <c r="S212" i="34"/>
  <c r="S228" i="34"/>
  <c r="T228" i="34"/>
  <c r="T244" i="34"/>
  <c r="S244" i="34"/>
  <c r="S260" i="34"/>
  <c r="T260" i="34"/>
  <c r="S276" i="34"/>
  <c r="T276" i="34"/>
  <c r="S292" i="34"/>
  <c r="T292" i="34"/>
  <c r="S308" i="34"/>
  <c r="T308" i="34"/>
  <c r="T324" i="34"/>
  <c r="S324" i="34"/>
  <c r="T340" i="34"/>
  <c r="S340" i="34"/>
  <c r="S356" i="34"/>
  <c r="T356" i="34"/>
  <c r="T372" i="34"/>
  <c r="S372" i="34"/>
  <c r="S388" i="34"/>
  <c r="T388" i="34"/>
  <c r="S404" i="34"/>
  <c r="T404" i="34"/>
  <c r="S420" i="34"/>
  <c r="T420" i="34"/>
  <c r="T436" i="34"/>
  <c r="S436" i="34"/>
  <c r="S452" i="34"/>
  <c r="T452" i="34"/>
  <c r="S468" i="34"/>
  <c r="T468" i="34"/>
  <c r="S484" i="34"/>
  <c r="T484" i="34"/>
  <c r="S500" i="34"/>
  <c r="T500" i="34"/>
  <c r="S516" i="34"/>
  <c r="T516" i="34"/>
  <c r="S532" i="34"/>
  <c r="T532" i="34"/>
  <c r="S548" i="34"/>
  <c r="T548" i="34"/>
  <c r="S564" i="34"/>
  <c r="T564" i="34"/>
  <c r="S580" i="34"/>
  <c r="T580" i="34"/>
  <c r="S596" i="34"/>
  <c r="T596" i="34"/>
  <c r="T14" i="13"/>
  <c r="S30" i="13"/>
  <c r="T30" i="13"/>
  <c r="S46" i="13"/>
  <c r="T46" i="13"/>
  <c r="T62" i="13"/>
  <c r="S62" i="13"/>
  <c r="S78" i="13"/>
  <c r="T78" i="13"/>
  <c r="S94" i="13"/>
  <c r="T94" i="13"/>
  <c r="S110" i="13"/>
  <c r="T110" i="13"/>
  <c r="S126" i="13"/>
  <c r="T126" i="13"/>
  <c r="T142" i="13"/>
  <c r="S142" i="13"/>
  <c r="T158" i="13"/>
  <c r="S158" i="13"/>
  <c r="T174" i="13"/>
  <c r="S174" i="13"/>
  <c r="T190" i="13"/>
  <c r="S190" i="13"/>
  <c r="T206" i="13"/>
  <c r="S206" i="13"/>
  <c r="T222" i="13"/>
  <c r="S222" i="13"/>
  <c r="T238" i="13"/>
  <c r="S238" i="13"/>
  <c r="T254" i="13"/>
  <c r="S254" i="13"/>
  <c r="T270" i="13"/>
  <c r="S270" i="13"/>
  <c r="T286" i="13"/>
  <c r="S286" i="13"/>
  <c r="S302" i="13"/>
  <c r="T302" i="13"/>
  <c r="T318" i="13"/>
  <c r="S318" i="13"/>
  <c r="T334" i="13"/>
  <c r="S334" i="13"/>
  <c r="T350" i="13"/>
  <c r="S350" i="13"/>
  <c r="T366" i="13"/>
  <c r="S366" i="13"/>
  <c r="S382" i="13"/>
  <c r="T382" i="13"/>
  <c r="T398" i="13"/>
  <c r="S398" i="13"/>
  <c r="T414" i="13"/>
  <c r="S414" i="13"/>
  <c r="S430" i="13"/>
  <c r="T430" i="13"/>
  <c r="S446" i="13"/>
  <c r="T446" i="13"/>
  <c r="S462" i="13"/>
  <c r="T462" i="13"/>
  <c r="S478" i="13"/>
  <c r="T478" i="13"/>
  <c r="S494" i="13"/>
  <c r="T494" i="13"/>
  <c r="S510" i="13"/>
  <c r="T510" i="13"/>
  <c r="S526" i="13"/>
  <c r="T526" i="13"/>
  <c r="S542" i="13"/>
  <c r="T542" i="13"/>
  <c r="S558" i="13"/>
  <c r="T558" i="13"/>
  <c r="S574" i="13"/>
  <c r="T574" i="13"/>
  <c r="S590" i="13"/>
  <c r="T590" i="13"/>
  <c r="T284" i="33"/>
  <c r="S284" i="33"/>
  <c r="T348" i="33"/>
  <c r="S348" i="33"/>
  <c r="T412" i="33"/>
  <c r="S412" i="33"/>
  <c r="T476" i="33"/>
  <c r="S476" i="33"/>
  <c r="T540" i="33"/>
  <c r="S540" i="33"/>
  <c r="S604" i="33"/>
  <c r="T604" i="33"/>
  <c r="T40" i="34"/>
  <c r="S40" i="34"/>
  <c r="T72" i="34"/>
  <c r="S72" i="34"/>
  <c r="T104" i="34"/>
  <c r="S104" i="34"/>
  <c r="T136" i="34"/>
  <c r="S136" i="34"/>
  <c r="S163" i="34"/>
  <c r="T163" i="34"/>
  <c r="T179" i="34"/>
  <c r="S179" i="34"/>
  <c r="T195" i="34"/>
  <c r="S195" i="34"/>
  <c r="T211" i="34"/>
  <c r="S211" i="34"/>
  <c r="T227" i="34"/>
  <c r="S227" i="34"/>
  <c r="T243" i="34"/>
  <c r="S243" i="34"/>
  <c r="T259" i="34"/>
  <c r="S259" i="34"/>
  <c r="T275" i="34"/>
  <c r="S275" i="34"/>
  <c r="T291" i="34"/>
  <c r="S291" i="34"/>
  <c r="T307" i="34"/>
  <c r="S307" i="34"/>
  <c r="T323" i="34"/>
  <c r="S323" i="34"/>
  <c r="T339" i="34"/>
  <c r="S339" i="34"/>
  <c r="T355" i="34"/>
  <c r="S355" i="34"/>
  <c r="T371" i="34"/>
  <c r="S371" i="34"/>
  <c r="T387" i="34"/>
  <c r="S387" i="34"/>
  <c r="T403" i="34"/>
  <c r="S403" i="34"/>
  <c r="T419" i="34"/>
  <c r="S419" i="34"/>
  <c r="T435" i="34"/>
  <c r="S435" i="34"/>
  <c r="T451" i="34"/>
  <c r="S451" i="34"/>
  <c r="T467" i="34"/>
  <c r="S467" i="34"/>
  <c r="T483" i="34"/>
  <c r="S483" i="34"/>
  <c r="T499" i="34"/>
  <c r="S499" i="34"/>
  <c r="T515" i="34"/>
  <c r="S515" i="34"/>
  <c r="S531" i="34"/>
  <c r="T531" i="34"/>
  <c r="T547" i="34"/>
  <c r="S547" i="34"/>
  <c r="S563" i="34"/>
  <c r="T563" i="34"/>
  <c r="T579" i="34"/>
  <c r="S579" i="34"/>
  <c r="S595" i="34"/>
  <c r="T595" i="34"/>
  <c r="S13" i="13"/>
  <c r="T13" i="13"/>
  <c r="T29" i="13"/>
  <c r="S29" i="13"/>
  <c r="T45" i="13"/>
  <c r="S45" i="13"/>
  <c r="T61" i="13"/>
  <c r="S61" i="13"/>
  <c r="S77" i="13"/>
  <c r="T77" i="13"/>
  <c r="S93" i="13"/>
  <c r="T93" i="13"/>
  <c r="S109" i="13"/>
  <c r="T109" i="13"/>
  <c r="S125" i="13"/>
  <c r="T125" i="13"/>
  <c r="S141" i="13"/>
  <c r="T141" i="13"/>
  <c r="S157" i="13"/>
  <c r="T157" i="13"/>
  <c r="S173" i="13"/>
  <c r="T173" i="13"/>
  <c r="S189" i="13"/>
  <c r="T189" i="13"/>
  <c r="S205" i="13"/>
  <c r="T205" i="13"/>
  <c r="S221" i="13"/>
  <c r="T221" i="13"/>
  <c r="S237" i="13"/>
  <c r="T237" i="13"/>
  <c r="S253" i="13"/>
  <c r="T253" i="13"/>
  <c r="S269" i="13"/>
  <c r="T269" i="13"/>
  <c r="S285" i="13"/>
  <c r="T285" i="13"/>
  <c r="S301" i="13"/>
  <c r="T301" i="13"/>
  <c r="S317" i="13"/>
  <c r="T317" i="13"/>
  <c r="S333" i="13"/>
  <c r="T333" i="13"/>
  <c r="S349" i="13"/>
  <c r="T349" i="13"/>
  <c r="S365" i="13"/>
  <c r="T365" i="13"/>
  <c r="S381" i="13"/>
  <c r="T381" i="13"/>
  <c r="S397" i="13"/>
  <c r="T397" i="13"/>
  <c r="S413" i="13"/>
  <c r="T413" i="13"/>
  <c r="S429" i="13"/>
  <c r="T429" i="13"/>
  <c r="T445" i="13"/>
  <c r="S445" i="13"/>
  <c r="S461" i="13"/>
  <c r="T461" i="13"/>
  <c r="S477" i="13"/>
  <c r="T477" i="13"/>
  <c r="S493" i="13"/>
  <c r="T493" i="13"/>
  <c r="S509" i="13"/>
  <c r="T509" i="13"/>
  <c r="S525" i="13"/>
  <c r="T525" i="13"/>
  <c r="S541" i="13"/>
  <c r="T541" i="13"/>
  <c r="S557" i="13"/>
  <c r="T557" i="13"/>
  <c r="S573" i="13"/>
  <c r="T573" i="13"/>
  <c r="S589" i="13"/>
  <c r="T589" i="13"/>
  <c r="S605" i="13"/>
  <c r="T605" i="13"/>
  <c r="T280" i="33"/>
  <c r="S280" i="33"/>
  <c r="T344" i="33"/>
  <c r="S344" i="33"/>
  <c r="T408" i="33"/>
  <c r="S408" i="33"/>
  <c r="T472" i="33"/>
  <c r="S472" i="33"/>
  <c r="T536" i="33"/>
  <c r="S536" i="33"/>
  <c r="T600" i="33"/>
  <c r="S600" i="33"/>
  <c r="T30" i="34"/>
  <c r="S30" i="34"/>
  <c r="S62" i="34"/>
  <c r="T62" i="34"/>
  <c r="T94" i="34"/>
  <c r="S94" i="34"/>
  <c r="S126" i="34"/>
  <c r="T126" i="34"/>
  <c r="S158" i="34"/>
  <c r="T158" i="34"/>
  <c r="T174" i="34"/>
  <c r="S174" i="34"/>
  <c r="S190" i="34"/>
  <c r="T190" i="34"/>
  <c r="T206" i="34"/>
  <c r="S206" i="34"/>
  <c r="T222" i="34"/>
  <c r="S222" i="34"/>
  <c r="T238" i="34"/>
  <c r="S238" i="34"/>
  <c r="T254" i="34"/>
  <c r="S254" i="34"/>
  <c r="T270" i="34"/>
  <c r="S270" i="34"/>
  <c r="T286" i="34"/>
  <c r="S286" i="34"/>
  <c r="T302" i="34"/>
  <c r="S302" i="34"/>
  <c r="T318" i="34"/>
  <c r="S318" i="34"/>
  <c r="T334" i="34"/>
  <c r="S334" i="34"/>
  <c r="T350" i="34"/>
  <c r="S350" i="34"/>
  <c r="T366" i="34"/>
  <c r="S366" i="34"/>
  <c r="T382" i="34"/>
  <c r="S382" i="34"/>
  <c r="T398" i="34"/>
  <c r="S398" i="34"/>
  <c r="T414" i="34"/>
  <c r="S414" i="34"/>
  <c r="T430" i="34"/>
  <c r="S430" i="34"/>
  <c r="T446" i="34"/>
  <c r="S446" i="34"/>
  <c r="T462" i="34"/>
  <c r="S462" i="34"/>
  <c r="S478" i="34"/>
  <c r="T478" i="34"/>
  <c r="S494" i="34"/>
  <c r="T494" i="34"/>
  <c r="S510" i="34"/>
  <c r="T510" i="34"/>
  <c r="S526" i="34"/>
  <c r="T526" i="34"/>
  <c r="T542" i="34"/>
  <c r="S542" i="34"/>
  <c r="S558" i="34"/>
  <c r="T558" i="34"/>
  <c r="T574" i="34"/>
  <c r="S574" i="34"/>
  <c r="S590" i="34"/>
  <c r="T590" i="34"/>
  <c r="S12" i="13"/>
  <c r="T12" i="13"/>
  <c r="S28" i="13"/>
  <c r="T28" i="13"/>
  <c r="S44" i="13"/>
  <c r="T44" i="13"/>
  <c r="S60" i="13"/>
  <c r="T60" i="13"/>
  <c r="T76" i="13"/>
  <c r="S76" i="13"/>
  <c r="S92" i="13"/>
  <c r="T92" i="13"/>
  <c r="S108" i="13"/>
  <c r="T108" i="13"/>
  <c r="T124" i="13"/>
  <c r="S124" i="13"/>
  <c r="S140" i="13"/>
  <c r="T140" i="13"/>
  <c r="S156" i="13"/>
  <c r="T156" i="13"/>
  <c r="S172" i="13"/>
  <c r="T172" i="13"/>
  <c r="S188" i="13"/>
  <c r="T188" i="13"/>
  <c r="S204" i="13"/>
  <c r="T204" i="13"/>
  <c r="S220" i="13"/>
  <c r="T220" i="13"/>
  <c r="S236" i="13"/>
  <c r="T236" i="13"/>
  <c r="S252" i="13"/>
  <c r="T252" i="13"/>
  <c r="S268" i="13"/>
  <c r="T268" i="13"/>
  <c r="S284" i="13"/>
  <c r="T284" i="13"/>
  <c r="S300" i="13"/>
  <c r="T300" i="13"/>
  <c r="S316" i="13"/>
  <c r="T316" i="13"/>
  <c r="S332" i="13"/>
  <c r="T332" i="13"/>
  <c r="S348" i="13"/>
  <c r="T348" i="13"/>
  <c r="S364" i="13"/>
  <c r="T364" i="13"/>
  <c r="S380" i="13"/>
  <c r="T380" i="13"/>
  <c r="S396" i="13"/>
  <c r="T396" i="13"/>
  <c r="S412" i="13"/>
  <c r="T412" i="13"/>
  <c r="S428" i="13"/>
  <c r="T428" i="13"/>
  <c r="S444" i="13"/>
  <c r="T444" i="13"/>
  <c r="S460" i="13"/>
  <c r="T460" i="13"/>
  <c r="S476" i="13"/>
  <c r="T476" i="13"/>
  <c r="S492" i="13"/>
  <c r="T492" i="13"/>
  <c r="S508" i="13"/>
  <c r="T508" i="13"/>
  <c r="S524" i="13"/>
  <c r="T524" i="13"/>
  <c r="S540" i="13"/>
  <c r="T540" i="13"/>
  <c r="S556" i="13"/>
  <c r="T556" i="13"/>
  <c r="S572" i="13"/>
  <c r="T572" i="13"/>
  <c r="S588" i="13"/>
  <c r="T588" i="13"/>
  <c r="S604" i="13"/>
  <c r="T604" i="13"/>
  <c r="T324" i="33"/>
  <c r="S324" i="33"/>
  <c r="T388" i="33"/>
  <c r="S388" i="33"/>
  <c r="T452" i="33"/>
  <c r="S452" i="33"/>
  <c r="T516" i="33"/>
  <c r="S516" i="33"/>
  <c r="T580" i="33"/>
  <c r="S580" i="33"/>
  <c r="S20" i="34"/>
  <c r="T20" i="34"/>
  <c r="T52" i="34"/>
  <c r="S52" i="34"/>
  <c r="T84" i="34"/>
  <c r="S84" i="34"/>
  <c r="T116" i="34"/>
  <c r="S116" i="34"/>
  <c r="T148" i="34"/>
  <c r="S148" i="34"/>
  <c r="S173" i="34"/>
  <c r="T173" i="34"/>
  <c r="T189" i="34"/>
  <c r="S189" i="34"/>
  <c r="T205" i="34"/>
  <c r="S205" i="34"/>
  <c r="T221" i="34"/>
  <c r="S221" i="34"/>
  <c r="T237" i="34"/>
  <c r="S237" i="34"/>
  <c r="T253" i="34"/>
  <c r="S253" i="34"/>
  <c r="S269" i="34"/>
  <c r="T269" i="34"/>
  <c r="T285" i="34"/>
  <c r="S285" i="34"/>
  <c r="T301" i="34"/>
  <c r="S301" i="34"/>
  <c r="T317" i="34"/>
  <c r="S317" i="34"/>
  <c r="S333" i="34"/>
  <c r="T333" i="34"/>
  <c r="T349" i="34"/>
  <c r="S349" i="34"/>
  <c r="S365" i="34"/>
  <c r="T365" i="34"/>
  <c r="T381" i="34"/>
  <c r="S381" i="34"/>
  <c r="T397" i="34"/>
  <c r="S397" i="34"/>
  <c r="T413" i="34"/>
  <c r="S413" i="34"/>
  <c r="T429" i="34"/>
  <c r="S429" i="34"/>
  <c r="T445" i="34"/>
  <c r="S445" i="34"/>
  <c r="S461" i="34"/>
  <c r="T461" i="34"/>
  <c r="S477" i="34"/>
  <c r="T477" i="34"/>
  <c r="S493" i="34"/>
  <c r="T493" i="34"/>
  <c r="S509" i="34"/>
  <c r="T509" i="34"/>
  <c r="S525" i="34"/>
  <c r="T525" i="34"/>
  <c r="S541" i="34"/>
  <c r="T541" i="34"/>
  <c r="S557" i="34"/>
  <c r="T557" i="34"/>
  <c r="S573" i="34"/>
  <c r="T573" i="34"/>
  <c r="S589" i="34"/>
  <c r="T589" i="34"/>
  <c r="S605" i="34"/>
  <c r="T605" i="34"/>
  <c r="T11" i="13"/>
  <c r="S11" i="13"/>
  <c r="T27" i="13"/>
  <c r="S27" i="13"/>
  <c r="S43" i="13"/>
  <c r="T43" i="13"/>
  <c r="T59" i="13"/>
  <c r="S59" i="13"/>
  <c r="S75" i="13"/>
  <c r="T75" i="13"/>
  <c r="S91" i="13"/>
  <c r="T91" i="13"/>
  <c r="T107" i="13"/>
  <c r="S107" i="13"/>
  <c r="T123" i="13"/>
  <c r="S123" i="13"/>
  <c r="S139" i="13"/>
  <c r="T139" i="13"/>
  <c r="S155" i="13"/>
  <c r="T155" i="13"/>
  <c r="S171" i="13"/>
  <c r="T171" i="13"/>
  <c r="S187" i="13"/>
  <c r="T187" i="13"/>
  <c r="S203" i="13"/>
  <c r="T203" i="13"/>
  <c r="S219" i="13"/>
  <c r="T219" i="13"/>
  <c r="S235" i="13"/>
  <c r="T235" i="13"/>
  <c r="S251" i="13"/>
  <c r="T251" i="13"/>
  <c r="S267" i="13"/>
  <c r="T267" i="13"/>
  <c r="S283" i="13"/>
  <c r="T283" i="13"/>
  <c r="S299" i="13"/>
  <c r="T299" i="13"/>
  <c r="S315" i="13"/>
  <c r="T315" i="13"/>
  <c r="S331" i="13"/>
  <c r="T331" i="13"/>
  <c r="S347" i="13"/>
  <c r="T347" i="13"/>
  <c r="S363" i="13"/>
  <c r="T363" i="13"/>
  <c r="S379" i="13"/>
  <c r="T379" i="13"/>
  <c r="S395" i="13"/>
  <c r="T395" i="13"/>
  <c r="S411" i="13"/>
  <c r="T411" i="13"/>
  <c r="S427" i="13"/>
  <c r="T427" i="13"/>
  <c r="S443" i="13"/>
  <c r="T443" i="13"/>
  <c r="S459" i="13"/>
  <c r="T459" i="13"/>
  <c r="S475" i="13"/>
  <c r="T475" i="13"/>
  <c r="S491" i="13"/>
  <c r="T491" i="13"/>
  <c r="S507" i="13"/>
  <c r="T507" i="13"/>
  <c r="S523" i="13"/>
  <c r="T523" i="13"/>
  <c r="S539" i="13"/>
  <c r="T539" i="13"/>
  <c r="S555" i="13"/>
  <c r="T555" i="13"/>
  <c r="S571" i="13"/>
  <c r="T571" i="13"/>
  <c r="S587" i="13"/>
  <c r="T587" i="13"/>
  <c r="S603" i="13"/>
  <c r="T603" i="13"/>
  <c r="T159" i="34"/>
  <c r="S159" i="34"/>
  <c r="S143" i="34"/>
  <c r="T143" i="34"/>
  <c r="T127" i="34"/>
  <c r="S127" i="34"/>
  <c r="S111" i="34"/>
  <c r="T111" i="34"/>
  <c r="T95" i="34"/>
  <c r="S95" i="34"/>
  <c r="S79" i="34"/>
  <c r="T79" i="34"/>
  <c r="T63" i="34"/>
  <c r="S63" i="34"/>
  <c r="T47" i="34"/>
  <c r="S47" i="34"/>
  <c r="S31" i="34"/>
  <c r="T31" i="34"/>
  <c r="T15" i="34"/>
  <c r="S15" i="34"/>
  <c r="T599" i="33"/>
  <c r="S599" i="33"/>
  <c r="T583" i="33"/>
  <c r="S583" i="33"/>
  <c r="S567" i="33"/>
  <c r="T567" i="33"/>
  <c r="T551" i="33"/>
  <c r="S551" i="33"/>
  <c r="T535" i="33"/>
  <c r="S535" i="33"/>
  <c r="S519" i="33"/>
  <c r="T519" i="33"/>
  <c r="T503" i="33"/>
  <c r="S503" i="33"/>
  <c r="T487" i="33"/>
  <c r="S487" i="33"/>
  <c r="T471" i="33"/>
  <c r="S471" i="33"/>
  <c r="T455" i="33"/>
  <c r="S455" i="33"/>
  <c r="T439" i="33"/>
  <c r="S439" i="33"/>
  <c r="T423" i="33"/>
  <c r="S423" i="33"/>
  <c r="T407" i="33"/>
  <c r="S407" i="33"/>
  <c r="T391" i="33"/>
  <c r="S391" i="33"/>
  <c r="S375" i="33"/>
  <c r="T375" i="33"/>
  <c r="S359" i="33"/>
  <c r="T359" i="33"/>
  <c r="S343" i="33"/>
  <c r="T343" i="33"/>
  <c r="S327" i="33"/>
  <c r="T327" i="33"/>
  <c r="S311" i="33"/>
  <c r="T311" i="33"/>
  <c r="S295" i="33"/>
  <c r="T295" i="33"/>
  <c r="S279" i="33"/>
  <c r="T279" i="33"/>
  <c r="S263" i="33"/>
  <c r="T263" i="33"/>
  <c r="S247" i="33"/>
  <c r="T247" i="33"/>
  <c r="S231" i="33"/>
  <c r="T231" i="33"/>
  <c r="T215" i="33"/>
  <c r="S215" i="33"/>
  <c r="T199" i="33"/>
  <c r="S199" i="33"/>
  <c r="S183" i="33"/>
  <c r="T183" i="33"/>
  <c r="S167" i="33"/>
  <c r="T167" i="33"/>
  <c r="T151" i="33"/>
  <c r="S151" i="33"/>
  <c r="T135" i="33"/>
  <c r="S135" i="33"/>
  <c r="S119" i="33"/>
  <c r="T119" i="33"/>
  <c r="T103" i="33"/>
  <c r="S103" i="33"/>
  <c r="T87" i="33"/>
  <c r="S87" i="33"/>
  <c r="T71" i="33"/>
  <c r="S71" i="33"/>
  <c r="T55" i="33"/>
  <c r="S55" i="33"/>
  <c r="T39" i="33"/>
  <c r="S39" i="33"/>
  <c r="T23" i="33"/>
  <c r="S23" i="33"/>
  <c r="T568" i="32"/>
  <c r="S568" i="32"/>
  <c r="S504" i="32"/>
  <c r="T504" i="32"/>
  <c r="S440" i="32"/>
  <c r="T440" i="32"/>
  <c r="S376" i="32"/>
  <c r="T376" i="32"/>
  <c r="S304" i="32"/>
  <c r="T304" i="32"/>
  <c r="S176" i="32"/>
  <c r="T176" i="32"/>
  <c r="T48" i="32"/>
  <c r="S48" i="32"/>
  <c r="T264" i="33"/>
  <c r="S264" i="33"/>
  <c r="T248" i="33"/>
  <c r="S248" i="33"/>
  <c r="T232" i="33"/>
  <c r="S232" i="33"/>
  <c r="T216" i="33"/>
  <c r="S216" i="33"/>
  <c r="T200" i="33"/>
  <c r="S200" i="33"/>
  <c r="T184" i="33"/>
  <c r="S184" i="33"/>
  <c r="T168" i="33"/>
  <c r="S168" i="33"/>
  <c r="T152" i="33"/>
  <c r="S152" i="33"/>
  <c r="T136" i="33"/>
  <c r="S136" i="33"/>
  <c r="T120" i="33"/>
  <c r="S120" i="33"/>
  <c r="T104" i="33"/>
  <c r="S104" i="33"/>
  <c r="T88" i="33"/>
  <c r="S88" i="33"/>
  <c r="T72" i="33"/>
  <c r="S72" i="33"/>
  <c r="T56" i="33"/>
  <c r="S56" i="33"/>
  <c r="T40" i="33"/>
  <c r="S40" i="33"/>
  <c r="T24" i="33"/>
  <c r="S24" i="33"/>
  <c r="T604" i="32"/>
  <c r="S604" i="32"/>
  <c r="S540" i="32"/>
  <c r="T540" i="32"/>
  <c r="T476" i="32"/>
  <c r="S476" i="32"/>
  <c r="T412" i="32"/>
  <c r="S412" i="32"/>
  <c r="T348" i="32"/>
  <c r="S348" i="32"/>
  <c r="T248" i="32"/>
  <c r="S248" i="32"/>
  <c r="S120" i="32"/>
  <c r="T120" i="32"/>
  <c r="S161" i="34"/>
  <c r="T161" i="34"/>
  <c r="T145" i="34"/>
  <c r="S145" i="34"/>
  <c r="T129" i="34"/>
  <c r="S129" i="34"/>
  <c r="S113" i="34"/>
  <c r="T113" i="34"/>
  <c r="S97" i="34"/>
  <c r="T97" i="34"/>
  <c r="T81" i="34"/>
  <c r="S81" i="34"/>
  <c r="T65" i="34"/>
  <c r="S65" i="34"/>
  <c r="T49" i="34"/>
  <c r="S49" i="34"/>
  <c r="S33" i="34"/>
  <c r="T33" i="34"/>
  <c r="T17" i="34"/>
  <c r="S17" i="34"/>
  <c r="T601" i="33"/>
  <c r="S601" i="33"/>
  <c r="T585" i="33"/>
  <c r="S585" i="33"/>
  <c r="T569" i="33"/>
  <c r="S569" i="33"/>
  <c r="T553" i="33"/>
  <c r="S553" i="33"/>
  <c r="T537" i="33"/>
  <c r="S537" i="33"/>
  <c r="T521" i="33"/>
  <c r="S521" i="33"/>
  <c r="T505" i="33"/>
  <c r="S505" i="33"/>
  <c r="T489" i="33"/>
  <c r="S489" i="33"/>
  <c r="T473" i="33"/>
  <c r="S473" i="33"/>
  <c r="T457" i="33"/>
  <c r="S457" i="33"/>
  <c r="T441" i="33"/>
  <c r="S441" i="33"/>
  <c r="T425" i="33"/>
  <c r="S425" i="33"/>
  <c r="T409" i="33"/>
  <c r="S409" i="33"/>
  <c r="T393" i="33"/>
  <c r="S393" i="33"/>
  <c r="T377" i="33"/>
  <c r="S377" i="33"/>
  <c r="T361" i="33"/>
  <c r="S361" i="33"/>
  <c r="T345" i="33"/>
  <c r="S345" i="33"/>
  <c r="T329" i="33"/>
  <c r="S329" i="33"/>
  <c r="T313" i="33"/>
  <c r="S313" i="33"/>
  <c r="T297" i="33"/>
  <c r="S297" i="33"/>
  <c r="T281" i="33"/>
  <c r="S281" i="33"/>
  <c r="T265" i="33"/>
  <c r="S265" i="33"/>
  <c r="T249" i="33"/>
  <c r="S249" i="33"/>
  <c r="T233" i="33"/>
  <c r="S233" i="33"/>
  <c r="T217" i="33"/>
  <c r="S217" i="33"/>
  <c r="T201" i="33"/>
  <c r="S201" i="33"/>
  <c r="T185" i="33"/>
  <c r="S185" i="33"/>
  <c r="T169" i="33"/>
  <c r="S169" i="33"/>
  <c r="T153" i="33"/>
  <c r="S153" i="33"/>
  <c r="T137" i="33"/>
  <c r="S137" i="33"/>
  <c r="T121" i="33"/>
  <c r="S121" i="33"/>
  <c r="T105" i="33"/>
  <c r="S105" i="33"/>
  <c r="T89" i="33"/>
  <c r="S89" i="33"/>
  <c r="T73" i="33"/>
  <c r="S73" i="33"/>
  <c r="T57" i="33"/>
  <c r="S57" i="33"/>
  <c r="T41" i="33"/>
  <c r="S41" i="33"/>
  <c r="T25" i="33"/>
  <c r="S25" i="33"/>
  <c r="S576" i="32"/>
  <c r="T576" i="32"/>
  <c r="S512" i="32"/>
  <c r="T512" i="32"/>
  <c r="T448" i="32"/>
  <c r="S448" i="32"/>
  <c r="S384" i="32"/>
  <c r="T384" i="32"/>
  <c r="T320" i="32"/>
  <c r="S320" i="32"/>
  <c r="S192" i="32"/>
  <c r="T192" i="32"/>
  <c r="S64" i="32"/>
  <c r="T64" i="32"/>
  <c r="T594" i="33"/>
  <c r="S594" i="33"/>
  <c r="T578" i="33"/>
  <c r="S578" i="33"/>
  <c r="T562" i="33"/>
  <c r="S562" i="33"/>
  <c r="T546" i="33"/>
  <c r="S546" i="33"/>
  <c r="S530" i="33"/>
  <c r="T530" i="33"/>
  <c r="T514" i="33"/>
  <c r="S514" i="33"/>
  <c r="T498" i="33"/>
  <c r="S498" i="33"/>
  <c r="T482" i="33"/>
  <c r="S482" i="33"/>
  <c r="T466" i="33"/>
  <c r="S466" i="33"/>
  <c r="T450" i="33"/>
  <c r="S450" i="33"/>
  <c r="T434" i="33"/>
  <c r="S434" i="33"/>
  <c r="T418" i="33"/>
  <c r="S418" i="33"/>
  <c r="T402" i="33"/>
  <c r="S402" i="33"/>
  <c r="T386" i="33"/>
  <c r="S386" i="33"/>
  <c r="T370" i="33"/>
  <c r="S370" i="33"/>
  <c r="T354" i="33"/>
  <c r="S354" i="33"/>
  <c r="T338" i="33"/>
  <c r="S338" i="33"/>
  <c r="T322" i="33"/>
  <c r="S322" i="33"/>
  <c r="T306" i="33"/>
  <c r="S306" i="33"/>
  <c r="T290" i="33"/>
  <c r="S290" i="33"/>
  <c r="T274" i="33"/>
  <c r="S274" i="33"/>
  <c r="T258" i="33"/>
  <c r="S258" i="33"/>
  <c r="T242" i="33"/>
  <c r="S242" i="33"/>
  <c r="T226" i="33"/>
  <c r="S226" i="33"/>
  <c r="T210" i="33"/>
  <c r="S210" i="33"/>
  <c r="T194" i="33"/>
  <c r="S194" i="33"/>
  <c r="T178" i="33"/>
  <c r="S178" i="33"/>
  <c r="T162" i="33"/>
  <c r="S162" i="33"/>
  <c r="T146" i="33"/>
  <c r="S146" i="33"/>
  <c r="S130" i="33"/>
  <c r="T130" i="33"/>
  <c r="T114" i="33"/>
  <c r="S114" i="33"/>
  <c r="T98" i="33"/>
  <c r="S98" i="33"/>
  <c r="T82" i="33"/>
  <c r="S82" i="33"/>
  <c r="T66" i="33"/>
  <c r="S66" i="33"/>
  <c r="T50" i="33"/>
  <c r="S50" i="33"/>
  <c r="T34" i="33"/>
  <c r="S34" i="33"/>
  <c r="S17" i="33"/>
  <c r="T17" i="33"/>
  <c r="T548" i="32"/>
  <c r="S548" i="32"/>
  <c r="T484" i="32"/>
  <c r="S484" i="32"/>
  <c r="T420" i="32"/>
  <c r="S420" i="32"/>
  <c r="T356" i="32"/>
  <c r="S356" i="32"/>
  <c r="T264" i="32"/>
  <c r="S264" i="32"/>
  <c r="T136" i="32"/>
  <c r="S136" i="32"/>
  <c r="T592" i="31"/>
  <c r="S592" i="31"/>
  <c r="S560" i="31"/>
  <c r="T560" i="31"/>
  <c r="S528" i="31"/>
  <c r="T528" i="31"/>
  <c r="S496" i="31"/>
  <c r="T496" i="31"/>
  <c r="S464" i="31"/>
  <c r="T464" i="31"/>
  <c r="S432" i="31"/>
  <c r="T432" i="31"/>
  <c r="S400" i="31"/>
  <c r="T400" i="31"/>
  <c r="S368" i="31"/>
  <c r="T368" i="31"/>
  <c r="S336" i="31"/>
  <c r="T336" i="31"/>
  <c r="S304" i="31"/>
  <c r="T304" i="31"/>
  <c r="T272" i="31"/>
  <c r="S272" i="31"/>
  <c r="T240" i="31"/>
  <c r="S240" i="31"/>
  <c r="T184" i="31"/>
  <c r="S184" i="31"/>
  <c r="S120" i="31"/>
  <c r="T120" i="31"/>
  <c r="S56" i="31"/>
  <c r="T56" i="31"/>
  <c r="T576" i="30"/>
  <c r="S576" i="30"/>
  <c r="T512" i="30"/>
  <c r="S512" i="30"/>
  <c r="S448" i="30"/>
  <c r="T448" i="30"/>
  <c r="S384" i="30"/>
  <c r="T384" i="30"/>
  <c r="S320" i="30"/>
  <c r="T320" i="30"/>
  <c r="S256" i="30"/>
  <c r="T256" i="30"/>
  <c r="T192" i="30"/>
  <c r="S192" i="30"/>
  <c r="T128" i="30"/>
  <c r="S128" i="30"/>
  <c r="S64" i="30"/>
  <c r="T64" i="30"/>
  <c r="T600" i="29"/>
  <c r="S600" i="29"/>
  <c r="S536" i="29"/>
  <c r="T536" i="29"/>
  <c r="S446" i="29"/>
  <c r="T446" i="29"/>
  <c r="S234" i="29"/>
  <c r="T234" i="29"/>
  <c r="T601" i="32"/>
  <c r="S601" i="32"/>
  <c r="T585" i="32"/>
  <c r="S585" i="32"/>
  <c r="S569" i="32"/>
  <c r="T569" i="32"/>
  <c r="T553" i="32"/>
  <c r="S553" i="32"/>
  <c r="T537" i="32"/>
  <c r="S537" i="32"/>
  <c r="T521" i="32"/>
  <c r="S521" i="32"/>
  <c r="T505" i="32"/>
  <c r="S505" i="32"/>
  <c r="T489" i="32"/>
  <c r="S489" i="32"/>
  <c r="S473" i="32"/>
  <c r="T473" i="32"/>
  <c r="T457" i="32"/>
  <c r="S457" i="32"/>
  <c r="T441" i="32"/>
  <c r="S441" i="32"/>
  <c r="S425" i="32"/>
  <c r="T425" i="32"/>
  <c r="S409" i="32"/>
  <c r="T409" i="32"/>
  <c r="T393" i="32"/>
  <c r="S393" i="32"/>
  <c r="T377" i="32"/>
  <c r="S377" i="32"/>
  <c r="S361" i="32"/>
  <c r="T361" i="32"/>
  <c r="S345" i="32"/>
  <c r="T345" i="32"/>
  <c r="T329" i="32"/>
  <c r="S329" i="32"/>
  <c r="T309" i="32"/>
  <c r="S309" i="32"/>
  <c r="S277" i="32"/>
  <c r="T277" i="32"/>
  <c r="T245" i="32"/>
  <c r="S245" i="32"/>
  <c r="T213" i="32"/>
  <c r="S213" i="32"/>
  <c r="S181" i="32"/>
  <c r="T181" i="32"/>
  <c r="S149" i="32"/>
  <c r="T149" i="32"/>
  <c r="S117" i="32"/>
  <c r="T117" i="32"/>
  <c r="T85" i="32"/>
  <c r="S85" i="32"/>
  <c r="S53" i="32"/>
  <c r="T53" i="32"/>
  <c r="S21" i="32"/>
  <c r="T21" i="32"/>
  <c r="S597" i="31"/>
  <c r="T597" i="31"/>
  <c r="S565" i="31"/>
  <c r="T565" i="31"/>
  <c r="T533" i="31"/>
  <c r="S533" i="31"/>
  <c r="T501" i="31"/>
  <c r="S501" i="31"/>
  <c r="T469" i="31"/>
  <c r="S469" i="31"/>
  <c r="T437" i="31"/>
  <c r="S437" i="31"/>
  <c r="T405" i="31"/>
  <c r="S405" i="31"/>
  <c r="T373" i="31"/>
  <c r="S373" i="31"/>
  <c r="T341" i="31"/>
  <c r="S341" i="31"/>
  <c r="T309" i="31"/>
  <c r="S309" i="31"/>
  <c r="S277" i="31"/>
  <c r="T277" i="31"/>
  <c r="S245" i="31"/>
  <c r="T245" i="31"/>
  <c r="T188" i="31"/>
  <c r="S188" i="31"/>
  <c r="S124" i="31"/>
  <c r="T124" i="31"/>
  <c r="T60" i="31"/>
  <c r="S60" i="31"/>
  <c r="T596" i="30"/>
  <c r="S596" i="30"/>
  <c r="T532" i="30"/>
  <c r="S532" i="30"/>
  <c r="T468" i="30"/>
  <c r="S468" i="30"/>
  <c r="S404" i="30"/>
  <c r="T404" i="30"/>
  <c r="S340" i="30"/>
  <c r="T340" i="30"/>
  <c r="T276" i="30"/>
  <c r="S276" i="30"/>
  <c r="T212" i="30"/>
  <c r="S212" i="30"/>
  <c r="T148" i="30"/>
  <c r="S148" i="30"/>
  <c r="T84" i="30"/>
  <c r="S84" i="30"/>
  <c r="T20" i="30"/>
  <c r="S572" i="29"/>
  <c r="T572" i="29"/>
  <c r="S518" i="29"/>
  <c r="T518" i="29"/>
  <c r="S390" i="29"/>
  <c r="T390" i="29"/>
  <c r="T14" i="33"/>
  <c r="S14" i="33"/>
  <c r="S602" i="32"/>
  <c r="T602" i="32"/>
  <c r="T586" i="32"/>
  <c r="S586" i="32"/>
  <c r="T570" i="32"/>
  <c r="S570" i="32"/>
  <c r="T554" i="32"/>
  <c r="S554" i="32"/>
  <c r="T538" i="32"/>
  <c r="S538" i="32"/>
  <c r="T522" i="32"/>
  <c r="S522" i="32"/>
  <c r="S506" i="32"/>
  <c r="T506" i="32"/>
  <c r="T490" i="32"/>
  <c r="S490" i="32"/>
  <c r="T474" i="32"/>
  <c r="S474" i="32"/>
  <c r="T458" i="32"/>
  <c r="S458" i="32"/>
  <c r="S442" i="32"/>
  <c r="T442" i="32"/>
  <c r="T426" i="32"/>
  <c r="S426" i="32"/>
  <c r="T410" i="32"/>
  <c r="S410" i="32"/>
  <c r="S394" i="32"/>
  <c r="T394" i="32"/>
  <c r="T378" i="32"/>
  <c r="S378" i="32"/>
  <c r="T362" i="32"/>
  <c r="S362" i="32"/>
  <c r="S346" i="32"/>
  <c r="T346" i="32"/>
  <c r="T330" i="32"/>
  <c r="S330" i="32"/>
  <c r="S308" i="32"/>
  <c r="T308" i="32"/>
  <c r="S276" i="32"/>
  <c r="T276" i="32"/>
  <c r="T244" i="32"/>
  <c r="S244" i="32"/>
  <c r="T212" i="32"/>
  <c r="S212" i="32"/>
  <c r="T180" i="32"/>
  <c r="S180" i="32"/>
  <c r="T148" i="32"/>
  <c r="S148" i="32"/>
  <c r="S116" i="32"/>
  <c r="T116" i="32"/>
  <c r="S84" i="32"/>
  <c r="T84" i="32"/>
  <c r="T52" i="32"/>
  <c r="S52" i="32"/>
  <c r="T20" i="32"/>
  <c r="S20" i="32"/>
  <c r="S596" i="31"/>
  <c r="T596" i="31"/>
  <c r="T564" i="31"/>
  <c r="S564" i="31"/>
  <c r="S532" i="31"/>
  <c r="T532" i="31"/>
  <c r="S500" i="31"/>
  <c r="T500" i="31"/>
  <c r="S468" i="31"/>
  <c r="T468" i="31"/>
  <c r="S436" i="31"/>
  <c r="T436" i="31"/>
  <c r="S404" i="31"/>
  <c r="T404" i="31"/>
  <c r="S372" i="31"/>
  <c r="T372" i="31"/>
  <c r="S340" i="31"/>
  <c r="T340" i="31"/>
  <c r="S308" i="31"/>
  <c r="T308" i="31"/>
  <c r="T276" i="31"/>
  <c r="S276" i="31"/>
  <c r="T244" i="31"/>
  <c r="S244" i="31"/>
  <c r="T176" i="31"/>
  <c r="S176" i="31"/>
  <c r="T112" i="31"/>
  <c r="S112" i="31"/>
  <c r="T48" i="31"/>
  <c r="S48" i="31"/>
  <c r="T584" i="30"/>
  <c r="S584" i="30"/>
  <c r="T520" i="30"/>
  <c r="S520" i="30"/>
  <c r="T456" i="30"/>
  <c r="S456" i="30"/>
  <c r="S392" i="30"/>
  <c r="T392" i="30"/>
  <c r="S328" i="30"/>
  <c r="T328" i="30"/>
  <c r="T264" i="30"/>
  <c r="S264" i="30"/>
  <c r="T200" i="30"/>
  <c r="S200" i="30"/>
  <c r="T136" i="30"/>
  <c r="S136" i="30"/>
  <c r="S72" i="30"/>
  <c r="T72" i="30"/>
  <c r="T592" i="29"/>
  <c r="S592" i="29"/>
  <c r="S528" i="29"/>
  <c r="T528" i="29"/>
  <c r="S398" i="29"/>
  <c r="T398" i="29"/>
  <c r="T15" i="33"/>
  <c r="S15" i="33"/>
  <c r="T599" i="32"/>
  <c r="S599" i="32"/>
  <c r="S583" i="32"/>
  <c r="T583" i="32"/>
  <c r="S567" i="32"/>
  <c r="T567" i="32"/>
  <c r="S551" i="32"/>
  <c r="T551" i="32"/>
  <c r="S535" i="32"/>
  <c r="T535" i="32"/>
  <c r="T519" i="32"/>
  <c r="S519" i="32"/>
  <c r="T503" i="32"/>
  <c r="S503" i="32"/>
  <c r="S487" i="32"/>
  <c r="T487" i="32"/>
  <c r="T471" i="32"/>
  <c r="S471" i="32"/>
  <c r="T455" i="32"/>
  <c r="S455" i="32"/>
  <c r="S439" i="32"/>
  <c r="T439" i="32"/>
  <c r="T423" i="32"/>
  <c r="S423" i="32"/>
  <c r="S407" i="32"/>
  <c r="T407" i="32"/>
  <c r="T391" i="32"/>
  <c r="S391" i="32"/>
  <c r="T375" i="32"/>
  <c r="S375" i="32"/>
  <c r="T359" i="32"/>
  <c r="S359" i="32"/>
  <c r="S343" i="32"/>
  <c r="T343" i="32"/>
  <c r="T327" i="32"/>
  <c r="S327" i="32"/>
  <c r="S297" i="32"/>
  <c r="T297" i="32"/>
  <c r="T265" i="32"/>
  <c r="S265" i="32"/>
  <c r="T233" i="32"/>
  <c r="S233" i="32"/>
  <c r="S201" i="32"/>
  <c r="T201" i="32"/>
  <c r="T169" i="32"/>
  <c r="S169" i="32"/>
  <c r="S137" i="32"/>
  <c r="T137" i="32"/>
  <c r="T105" i="32"/>
  <c r="S105" i="32"/>
  <c r="T73" i="32"/>
  <c r="S73" i="32"/>
  <c r="T41" i="32"/>
  <c r="S41" i="32"/>
  <c r="S601" i="31"/>
  <c r="T601" i="31"/>
  <c r="S569" i="31"/>
  <c r="T569" i="31"/>
  <c r="S537" i="31"/>
  <c r="T537" i="31"/>
  <c r="S505" i="31"/>
  <c r="T505" i="31"/>
  <c r="S473" i="31"/>
  <c r="T473" i="31"/>
  <c r="T441" i="31"/>
  <c r="S441" i="31"/>
  <c r="T409" i="31"/>
  <c r="S409" i="31"/>
  <c r="T377" i="31"/>
  <c r="S377" i="31"/>
  <c r="T345" i="31"/>
  <c r="S345" i="31"/>
  <c r="T313" i="31"/>
  <c r="S313" i="31"/>
  <c r="S281" i="31"/>
  <c r="T281" i="31"/>
  <c r="S249" i="31"/>
  <c r="T249" i="31"/>
  <c r="T196" i="31"/>
  <c r="S196" i="31"/>
  <c r="T132" i="31"/>
  <c r="S132" i="31"/>
  <c r="S68" i="31"/>
  <c r="T68" i="31"/>
  <c r="T6" i="31"/>
  <c r="T556" i="30"/>
  <c r="S556" i="30"/>
  <c r="T492" i="30"/>
  <c r="S492" i="30"/>
  <c r="S428" i="30"/>
  <c r="T428" i="30"/>
  <c r="S364" i="30"/>
  <c r="T364" i="30"/>
  <c r="S300" i="30"/>
  <c r="T300" i="30"/>
  <c r="T236" i="30"/>
  <c r="S236" i="30"/>
  <c r="T172" i="30"/>
  <c r="S172" i="30"/>
  <c r="T108" i="30"/>
  <c r="S108" i="30"/>
  <c r="S44" i="30"/>
  <c r="T44" i="30"/>
  <c r="S580" i="29"/>
  <c r="T580" i="29"/>
  <c r="S502" i="29"/>
  <c r="T502" i="29"/>
  <c r="S330" i="29"/>
  <c r="T330" i="29"/>
  <c r="S229" i="31"/>
  <c r="T229" i="31"/>
  <c r="T213" i="31"/>
  <c r="S213" i="31"/>
  <c r="T197" i="31"/>
  <c r="S197" i="31"/>
  <c r="S181" i="31"/>
  <c r="T181" i="31"/>
  <c r="T165" i="31"/>
  <c r="S165" i="31"/>
  <c r="S149" i="31"/>
  <c r="T149" i="31"/>
  <c r="S133" i="31"/>
  <c r="T133" i="31"/>
  <c r="S117" i="31"/>
  <c r="T117" i="31"/>
  <c r="T101" i="31"/>
  <c r="S101" i="31"/>
  <c r="S85" i="31"/>
  <c r="T85" i="31"/>
  <c r="S69" i="31"/>
  <c r="T69" i="31"/>
  <c r="T53" i="31"/>
  <c r="S53" i="31"/>
  <c r="S37" i="31"/>
  <c r="T37" i="31"/>
  <c r="T21" i="31"/>
  <c r="S21" i="31"/>
  <c r="T605" i="30"/>
  <c r="S605" i="30"/>
  <c r="T589" i="30"/>
  <c r="S589" i="30"/>
  <c r="T573" i="30"/>
  <c r="S573" i="30"/>
  <c r="T557" i="30"/>
  <c r="S557" i="30"/>
  <c r="T541" i="30"/>
  <c r="S541" i="30"/>
  <c r="T525" i="30"/>
  <c r="S525" i="30"/>
  <c r="T509" i="30"/>
  <c r="S509" i="30"/>
  <c r="T493" i="30"/>
  <c r="S493" i="30"/>
  <c r="T477" i="30"/>
  <c r="S477" i="30"/>
  <c r="T461" i="30"/>
  <c r="S461" i="30"/>
  <c r="T445" i="30"/>
  <c r="S445" i="30"/>
  <c r="T429" i="30"/>
  <c r="S429" i="30"/>
  <c r="T413" i="30"/>
  <c r="S413" i="30"/>
  <c r="T397" i="30"/>
  <c r="S397" i="30"/>
  <c r="T381" i="30"/>
  <c r="S381" i="30"/>
  <c r="T365" i="30"/>
  <c r="S365" i="30"/>
  <c r="T349" i="30"/>
  <c r="S349" i="30"/>
  <c r="T333" i="30"/>
  <c r="S333" i="30"/>
  <c r="T317" i="30"/>
  <c r="S317" i="30"/>
  <c r="T301" i="30"/>
  <c r="S301" i="30"/>
  <c r="S285" i="30"/>
  <c r="T285" i="30"/>
  <c r="S269" i="30"/>
  <c r="T269" i="30"/>
  <c r="S253" i="30"/>
  <c r="T253" i="30"/>
  <c r="T237" i="30"/>
  <c r="S237" i="30"/>
  <c r="T221" i="30"/>
  <c r="S221" i="30"/>
  <c r="T205" i="30"/>
  <c r="S205" i="30"/>
  <c r="T189" i="30"/>
  <c r="S189" i="30"/>
  <c r="T173" i="30"/>
  <c r="S173" i="30"/>
  <c r="T157" i="30"/>
  <c r="S157" i="30"/>
  <c r="T141" i="30"/>
  <c r="S141" i="30"/>
  <c r="T125" i="30"/>
  <c r="S125" i="30"/>
  <c r="S109" i="30"/>
  <c r="T109" i="30"/>
  <c r="S93" i="30"/>
  <c r="T93" i="30"/>
  <c r="S77" i="30"/>
  <c r="T77" i="30"/>
  <c r="S61" i="30"/>
  <c r="T61" i="30"/>
  <c r="S45" i="30"/>
  <c r="T45" i="30"/>
  <c r="S597" i="29"/>
  <c r="T597" i="29"/>
  <c r="S581" i="29"/>
  <c r="T581" i="29"/>
  <c r="S565" i="29"/>
  <c r="T565" i="29"/>
  <c r="T549" i="29"/>
  <c r="S549" i="29"/>
  <c r="S533" i="29"/>
  <c r="T533" i="29"/>
  <c r="S512" i="29"/>
  <c r="T512" i="29"/>
  <c r="S480" i="29"/>
  <c r="T480" i="29"/>
  <c r="S448" i="29"/>
  <c r="T448" i="29"/>
  <c r="S416" i="29"/>
  <c r="T416" i="29"/>
  <c r="S384" i="29"/>
  <c r="T384" i="29"/>
  <c r="S306" i="29"/>
  <c r="T306" i="29"/>
  <c r="S178" i="29"/>
  <c r="T178" i="29"/>
  <c r="T314" i="32"/>
  <c r="S314" i="32"/>
  <c r="T298" i="32"/>
  <c r="S298" i="32"/>
  <c r="T282" i="32"/>
  <c r="S282" i="32"/>
  <c r="T266" i="32"/>
  <c r="S266" i="32"/>
  <c r="S250" i="32"/>
  <c r="T250" i="32"/>
  <c r="S234" i="32"/>
  <c r="T234" i="32"/>
  <c r="S218" i="32"/>
  <c r="T218" i="32"/>
  <c r="T202" i="32"/>
  <c r="S202" i="32"/>
  <c r="T186" i="32"/>
  <c r="S186" i="32"/>
  <c r="S170" i="32"/>
  <c r="T170" i="32"/>
  <c r="S154" i="32"/>
  <c r="T154" i="32"/>
  <c r="T138" i="32"/>
  <c r="S138" i="32"/>
  <c r="S122" i="32"/>
  <c r="T122" i="32"/>
  <c r="T106" i="32"/>
  <c r="S106" i="32"/>
  <c r="S90" i="32"/>
  <c r="T90" i="32"/>
  <c r="S74" i="32"/>
  <c r="T74" i="32"/>
  <c r="T58" i="32"/>
  <c r="S58" i="32"/>
  <c r="T42" i="32"/>
  <c r="S42" i="32"/>
  <c r="T26" i="32"/>
  <c r="S26" i="32"/>
  <c r="T10" i="32"/>
  <c r="S10" i="32"/>
  <c r="T598" i="31"/>
  <c r="S598" i="31"/>
  <c r="T582" i="31"/>
  <c r="S582" i="31"/>
  <c r="T566" i="31"/>
  <c r="S566" i="31"/>
  <c r="T550" i="31"/>
  <c r="S550" i="31"/>
  <c r="S534" i="31"/>
  <c r="T534" i="31"/>
  <c r="S518" i="31"/>
  <c r="T518" i="31"/>
  <c r="S502" i="31"/>
  <c r="T502" i="31"/>
  <c r="S486" i="31"/>
  <c r="T486" i="31"/>
  <c r="S470" i="31"/>
  <c r="T470" i="31"/>
  <c r="T454" i="31"/>
  <c r="S454" i="31"/>
  <c r="S438" i="31"/>
  <c r="T438" i="31"/>
  <c r="S422" i="31"/>
  <c r="T422" i="31"/>
  <c r="S406" i="31"/>
  <c r="T406" i="31"/>
  <c r="S390" i="31"/>
  <c r="T390" i="31"/>
  <c r="S374" i="31"/>
  <c r="T374" i="31"/>
  <c r="S358" i="31"/>
  <c r="T358" i="31"/>
  <c r="S342" i="31"/>
  <c r="T342" i="31"/>
  <c r="S326" i="31"/>
  <c r="T326" i="31"/>
  <c r="S310" i="31"/>
  <c r="T310" i="31"/>
  <c r="S294" i="31"/>
  <c r="T294" i="31"/>
  <c r="S278" i="31"/>
  <c r="T278" i="31"/>
  <c r="S262" i="31"/>
  <c r="T262" i="31"/>
  <c r="S246" i="31"/>
  <c r="T246" i="31"/>
  <c r="S230" i="31"/>
  <c r="T230" i="31"/>
  <c r="T214" i="31"/>
  <c r="S214" i="31"/>
  <c r="T198" i="31"/>
  <c r="S198" i="31"/>
  <c r="T182" i="31"/>
  <c r="S182" i="31"/>
  <c r="T166" i="31"/>
  <c r="S166" i="31"/>
  <c r="T150" i="31"/>
  <c r="S150" i="31"/>
  <c r="T134" i="31"/>
  <c r="S134" i="31"/>
  <c r="T118" i="31"/>
  <c r="S118" i="31"/>
  <c r="S102" i="31"/>
  <c r="T102" i="31"/>
  <c r="T86" i="31"/>
  <c r="S86" i="31"/>
  <c r="T70" i="31"/>
  <c r="S70" i="31"/>
  <c r="T54" i="31"/>
  <c r="S54" i="31"/>
  <c r="T38" i="31"/>
  <c r="S38" i="31"/>
  <c r="T22" i="31"/>
  <c r="S22" i="31"/>
  <c r="S9" i="31"/>
  <c r="T9" i="31"/>
  <c r="T594" i="30"/>
  <c r="S594" i="30"/>
  <c r="T578" i="30"/>
  <c r="S578" i="30"/>
  <c r="T562" i="30"/>
  <c r="S562" i="30"/>
  <c r="T546" i="30"/>
  <c r="S546" i="30"/>
  <c r="T530" i="30"/>
  <c r="S530" i="30"/>
  <c r="T514" i="30"/>
  <c r="S514" i="30"/>
  <c r="T498" i="30"/>
  <c r="S498" i="30"/>
  <c r="T482" i="30"/>
  <c r="S482" i="30"/>
  <c r="T466" i="30"/>
  <c r="S466" i="30"/>
  <c r="S450" i="30"/>
  <c r="T450" i="30"/>
  <c r="S434" i="30"/>
  <c r="T434" i="30"/>
  <c r="S418" i="30"/>
  <c r="T418" i="30"/>
  <c r="S402" i="30"/>
  <c r="T402" i="30"/>
  <c r="S386" i="30"/>
  <c r="T386" i="30"/>
  <c r="S370" i="30"/>
  <c r="T370" i="30"/>
  <c r="S354" i="30"/>
  <c r="T354" i="30"/>
  <c r="S338" i="30"/>
  <c r="T338" i="30"/>
  <c r="S322" i="30"/>
  <c r="T322" i="30"/>
  <c r="S306" i="30"/>
  <c r="T306" i="30"/>
  <c r="S290" i="30"/>
  <c r="T290" i="30"/>
  <c r="S274" i="30"/>
  <c r="T274" i="30"/>
  <c r="S258" i="30"/>
  <c r="T258" i="30"/>
  <c r="T242" i="30"/>
  <c r="S242" i="30"/>
  <c r="S226" i="30"/>
  <c r="T226" i="30"/>
  <c r="T210" i="30"/>
  <c r="S210" i="30"/>
  <c r="T194" i="30"/>
  <c r="S194" i="30"/>
  <c r="T178" i="30"/>
  <c r="S178" i="30"/>
  <c r="T162" i="30"/>
  <c r="S162" i="30"/>
  <c r="T146" i="30"/>
  <c r="S146" i="30"/>
  <c r="T130" i="30"/>
  <c r="S130" i="30"/>
  <c r="T114" i="30"/>
  <c r="S114" i="30"/>
  <c r="T98" i="30"/>
  <c r="S98" i="30"/>
  <c r="T82" i="30"/>
  <c r="S82" i="30"/>
  <c r="S66" i="30"/>
  <c r="T66" i="30"/>
  <c r="T50" i="30"/>
  <c r="S50" i="30"/>
  <c r="S8" i="30"/>
  <c r="T8" i="30"/>
  <c r="T590" i="29"/>
  <c r="S590" i="29"/>
  <c r="S574" i="29"/>
  <c r="T574" i="29"/>
  <c r="T558" i="29"/>
  <c r="S558" i="29"/>
  <c r="S542" i="29"/>
  <c r="T542" i="29"/>
  <c r="S526" i="29"/>
  <c r="T526" i="29"/>
  <c r="S498" i="29"/>
  <c r="T498" i="29"/>
  <c r="S466" i="29"/>
  <c r="T466" i="29"/>
  <c r="S434" i="29"/>
  <c r="T434" i="29"/>
  <c r="S402" i="29"/>
  <c r="T402" i="29"/>
  <c r="S346" i="29"/>
  <c r="T346" i="29"/>
  <c r="S218" i="29"/>
  <c r="T218" i="29"/>
  <c r="T319" i="32"/>
  <c r="S319" i="32"/>
  <c r="T303" i="32"/>
  <c r="S303" i="32"/>
  <c r="T287" i="32"/>
  <c r="S287" i="32"/>
  <c r="T271" i="32"/>
  <c r="S271" i="32"/>
  <c r="T255" i="32"/>
  <c r="S255" i="32"/>
  <c r="T239" i="32"/>
  <c r="S239" i="32"/>
  <c r="T223" i="32"/>
  <c r="S223" i="32"/>
  <c r="S207" i="32"/>
  <c r="T207" i="32"/>
  <c r="S191" i="32"/>
  <c r="T191" i="32"/>
  <c r="S175" i="32"/>
  <c r="T175" i="32"/>
  <c r="S159" i="32"/>
  <c r="T159" i="32"/>
  <c r="S143" i="32"/>
  <c r="T143" i="32"/>
  <c r="T127" i="32"/>
  <c r="S127" i="32"/>
  <c r="T111" i="32"/>
  <c r="S111" i="32"/>
  <c r="T95" i="32"/>
  <c r="S95" i="32"/>
  <c r="S79" i="32"/>
  <c r="T79" i="32"/>
  <c r="T63" i="32"/>
  <c r="S63" i="32"/>
  <c r="S47" i="32"/>
  <c r="T47" i="32"/>
  <c r="S31" i="32"/>
  <c r="T31" i="32"/>
  <c r="S15" i="32"/>
  <c r="T15" i="32"/>
  <c r="S599" i="31"/>
  <c r="T599" i="31"/>
  <c r="S583" i="31"/>
  <c r="T583" i="31"/>
  <c r="T567" i="31"/>
  <c r="S567" i="31"/>
  <c r="T551" i="31"/>
  <c r="S551" i="31"/>
  <c r="T535" i="31"/>
  <c r="S535" i="31"/>
  <c r="T519" i="31"/>
  <c r="S519" i="31"/>
  <c r="T503" i="31"/>
  <c r="S503" i="31"/>
  <c r="T487" i="31"/>
  <c r="S487" i="31"/>
  <c r="T471" i="31"/>
  <c r="S471" i="31"/>
  <c r="T455" i="31"/>
  <c r="S455" i="31"/>
  <c r="S439" i="31"/>
  <c r="T439" i="31"/>
  <c r="S423" i="31"/>
  <c r="T423" i="31"/>
  <c r="S407" i="31"/>
  <c r="T407" i="31"/>
  <c r="S391" i="31"/>
  <c r="T391" i="31"/>
  <c r="S375" i="31"/>
  <c r="T375" i="31"/>
  <c r="S359" i="31"/>
  <c r="T359" i="31"/>
  <c r="S343" i="31"/>
  <c r="T343" i="31"/>
  <c r="S327" i="31"/>
  <c r="T327" i="31"/>
  <c r="S311" i="31"/>
  <c r="T311" i="31"/>
  <c r="S295" i="31"/>
  <c r="T295" i="31"/>
  <c r="S279" i="31"/>
  <c r="T279" i="31"/>
  <c r="S263" i="31"/>
  <c r="T263" i="31"/>
  <c r="S247" i="31"/>
  <c r="T247" i="31"/>
  <c r="S231" i="31"/>
  <c r="T231" i="31"/>
  <c r="T215" i="31"/>
  <c r="S215" i="31"/>
  <c r="T199" i="31"/>
  <c r="S199" i="31"/>
  <c r="S183" i="31"/>
  <c r="T183" i="31"/>
  <c r="T167" i="31"/>
  <c r="S167" i="31"/>
  <c r="T151" i="31"/>
  <c r="S151" i="31"/>
  <c r="T135" i="31"/>
  <c r="S135" i="31"/>
  <c r="S119" i="31"/>
  <c r="T119" i="31"/>
  <c r="T103" i="31"/>
  <c r="S103" i="31"/>
  <c r="T87" i="31"/>
  <c r="S87" i="31"/>
  <c r="S71" i="31"/>
  <c r="T71" i="31"/>
  <c r="S55" i="31"/>
  <c r="T55" i="31"/>
  <c r="S39" i="31"/>
  <c r="T39" i="31"/>
  <c r="T23" i="31"/>
  <c r="S23" i="31"/>
  <c r="S7" i="31"/>
  <c r="T7" i="31"/>
  <c r="T591" i="30"/>
  <c r="S591" i="30"/>
  <c r="T575" i="30"/>
  <c r="S575" i="30"/>
  <c r="T559" i="30"/>
  <c r="S559" i="30"/>
  <c r="T543" i="30"/>
  <c r="S543" i="30"/>
  <c r="T527" i="30"/>
  <c r="S527" i="30"/>
  <c r="T511" i="30"/>
  <c r="S511" i="30"/>
  <c r="T495" i="30"/>
  <c r="S495" i="30"/>
  <c r="T479" i="30"/>
  <c r="S479" i="30"/>
  <c r="T463" i="30"/>
  <c r="S463" i="30"/>
  <c r="T447" i="30"/>
  <c r="S447" i="30"/>
  <c r="T431" i="30"/>
  <c r="S431" i="30"/>
  <c r="T415" i="30"/>
  <c r="S415" i="30"/>
  <c r="T399" i="30"/>
  <c r="S399" i="30"/>
  <c r="T383" i="30"/>
  <c r="S383" i="30"/>
  <c r="T367" i="30"/>
  <c r="S367" i="30"/>
  <c r="T351" i="30"/>
  <c r="S351" i="30"/>
  <c r="T335" i="30"/>
  <c r="S335" i="30"/>
  <c r="T319" i="30"/>
  <c r="S319" i="30"/>
  <c r="T303" i="30"/>
  <c r="S303" i="30"/>
  <c r="S287" i="30"/>
  <c r="T287" i="30"/>
  <c r="S271" i="30"/>
  <c r="T271" i="30"/>
  <c r="S255" i="30"/>
  <c r="T255" i="30"/>
  <c r="T239" i="30"/>
  <c r="S239" i="30"/>
  <c r="T223" i="30"/>
  <c r="S223" i="30"/>
  <c r="T207" i="30"/>
  <c r="S207" i="30"/>
  <c r="T191" i="30"/>
  <c r="S191" i="30"/>
  <c r="T175" i="30"/>
  <c r="S175" i="30"/>
  <c r="T159" i="30"/>
  <c r="S159" i="30"/>
  <c r="T143" i="30"/>
  <c r="S143" i="30"/>
  <c r="T127" i="30"/>
  <c r="S127" i="30"/>
  <c r="S111" i="30"/>
  <c r="T111" i="30"/>
  <c r="T95" i="30"/>
  <c r="S95" i="30"/>
  <c r="T79" i="30"/>
  <c r="S79" i="30"/>
  <c r="S63" i="30"/>
  <c r="T63" i="30"/>
  <c r="S47" i="30"/>
  <c r="T47" i="30"/>
  <c r="T599" i="29"/>
  <c r="S599" i="29"/>
  <c r="T583" i="29"/>
  <c r="S583" i="29"/>
  <c r="S567" i="29"/>
  <c r="T567" i="29"/>
  <c r="T551" i="29"/>
  <c r="S551" i="29"/>
  <c r="S535" i="29"/>
  <c r="T535" i="29"/>
  <c r="S516" i="29"/>
  <c r="T516" i="29"/>
  <c r="S484" i="29"/>
  <c r="T484" i="29"/>
  <c r="S452" i="29"/>
  <c r="T452" i="29"/>
  <c r="S420" i="29"/>
  <c r="T420" i="29"/>
  <c r="S388" i="29"/>
  <c r="T388" i="29"/>
  <c r="S322" i="29"/>
  <c r="T322" i="29"/>
  <c r="S194" i="29"/>
  <c r="T194" i="29"/>
  <c r="S358" i="29"/>
  <c r="T358" i="29"/>
  <c r="S294" i="29"/>
  <c r="T294" i="29"/>
  <c r="S230" i="29"/>
  <c r="T230" i="29"/>
  <c r="S166" i="29"/>
  <c r="T166" i="29"/>
  <c r="S102" i="29"/>
  <c r="T102" i="29"/>
  <c r="T38" i="29"/>
  <c r="S38" i="29"/>
  <c r="S558" i="28"/>
  <c r="T558" i="28"/>
  <c r="S494" i="28"/>
  <c r="T494" i="28"/>
  <c r="S430" i="28"/>
  <c r="T430" i="28"/>
  <c r="S366" i="28"/>
  <c r="T366" i="28"/>
  <c r="S292" i="28"/>
  <c r="T292" i="28"/>
  <c r="S36" i="28"/>
  <c r="T36" i="28"/>
  <c r="T396" i="27"/>
  <c r="S396" i="27"/>
  <c r="T90" i="29"/>
  <c r="S90" i="29"/>
  <c r="T26" i="29"/>
  <c r="S26" i="29"/>
  <c r="S562" i="28"/>
  <c r="T562" i="28"/>
  <c r="S498" i="28"/>
  <c r="T498" i="28"/>
  <c r="S434" i="28"/>
  <c r="T434" i="28"/>
  <c r="S370" i="28"/>
  <c r="T370" i="28"/>
  <c r="T180" i="28"/>
  <c r="S180" i="28"/>
  <c r="S540" i="27"/>
  <c r="T540" i="27"/>
  <c r="T284" i="27"/>
  <c r="S284" i="27"/>
  <c r="S366" i="29"/>
  <c r="T366" i="29"/>
  <c r="S302" i="29"/>
  <c r="T302" i="29"/>
  <c r="S238" i="29"/>
  <c r="T238" i="29"/>
  <c r="S174" i="29"/>
  <c r="T174" i="29"/>
  <c r="S110" i="29"/>
  <c r="T110" i="29"/>
  <c r="S46" i="29"/>
  <c r="T46" i="29"/>
  <c r="S598" i="28"/>
  <c r="T598" i="28"/>
  <c r="S534" i="28"/>
  <c r="T534" i="28"/>
  <c r="S470" i="28"/>
  <c r="T470" i="28"/>
  <c r="S406" i="28"/>
  <c r="T406" i="28"/>
  <c r="S342" i="28"/>
  <c r="T342" i="28"/>
  <c r="T132" i="28"/>
  <c r="S132" i="28"/>
  <c r="S492" i="27"/>
  <c r="T492" i="27"/>
  <c r="T236" i="27"/>
  <c r="S236" i="27"/>
  <c r="T82" i="29"/>
  <c r="S82" i="29"/>
  <c r="T18" i="29"/>
  <c r="S18" i="29"/>
  <c r="S570" i="28"/>
  <c r="T570" i="28"/>
  <c r="S506" i="28"/>
  <c r="T506" i="28"/>
  <c r="S442" i="28"/>
  <c r="T442" i="28"/>
  <c r="S378" i="28"/>
  <c r="T378" i="28"/>
  <c r="S276" i="28"/>
  <c r="T276" i="28"/>
  <c r="S20" i="28"/>
  <c r="T20" i="28"/>
  <c r="T380" i="27"/>
  <c r="S380" i="27"/>
  <c r="S519" i="29"/>
  <c r="T519" i="29"/>
  <c r="S503" i="29"/>
  <c r="T503" i="29"/>
  <c r="S487" i="29"/>
  <c r="T487" i="29"/>
  <c r="S471" i="29"/>
  <c r="T471" i="29"/>
  <c r="S455" i="29"/>
  <c r="T455" i="29"/>
  <c r="S439" i="29"/>
  <c r="T439" i="29"/>
  <c r="S423" i="29"/>
  <c r="T423" i="29"/>
  <c r="S407" i="29"/>
  <c r="T407" i="29"/>
  <c r="S391" i="29"/>
  <c r="T391" i="29"/>
  <c r="S375" i="29"/>
  <c r="T375" i="29"/>
  <c r="S359" i="29"/>
  <c r="T359" i="29"/>
  <c r="S343" i="29"/>
  <c r="T343" i="29"/>
  <c r="S327" i="29"/>
  <c r="T327" i="29"/>
  <c r="S311" i="29"/>
  <c r="T311" i="29"/>
  <c r="S295" i="29"/>
  <c r="T295" i="29"/>
  <c r="S279" i="29"/>
  <c r="T279" i="29"/>
  <c r="S263" i="29"/>
  <c r="T263" i="29"/>
  <c r="S247" i="29"/>
  <c r="T247" i="29"/>
  <c r="S231" i="29"/>
  <c r="T231" i="29"/>
  <c r="S215" i="29"/>
  <c r="T215" i="29"/>
  <c r="S199" i="29"/>
  <c r="T199" i="29"/>
  <c r="S183" i="29"/>
  <c r="T183" i="29"/>
  <c r="S167" i="29"/>
  <c r="T167" i="29"/>
  <c r="S151" i="29"/>
  <c r="T151" i="29"/>
  <c r="S135" i="29"/>
  <c r="T135" i="29"/>
  <c r="S119" i="29"/>
  <c r="T119" i="29"/>
  <c r="S103" i="29"/>
  <c r="T103" i="29"/>
  <c r="T87" i="29"/>
  <c r="S87" i="29"/>
  <c r="S71" i="29"/>
  <c r="T71" i="29"/>
  <c r="T55" i="29"/>
  <c r="S55" i="29"/>
  <c r="T39" i="29"/>
  <c r="S39" i="29"/>
  <c r="S23" i="29"/>
  <c r="T23" i="29"/>
  <c r="S591" i="28"/>
  <c r="T591" i="28"/>
  <c r="S575" i="28"/>
  <c r="T575" i="28"/>
  <c r="S559" i="28"/>
  <c r="T559" i="28"/>
  <c r="S543" i="28"/>
  <c r="T543" i="28"/>
  <c r="S527" i="28"/>
  <c r="T527" i="28"/>
  <c r="S511" i="28"/>
  <c r="T511" i="28"/>
  <c r="S495" i="28"/>
  <c r="T495" i="28"/>
  <c r="S479" i="28"/>
  <c r="T479" i="28"/>
  <c r="S463" i="28"/>
  <c r="T463" i="28"/>
  <c r="S447" i="28"/>
  <c r="T447" i="28"/>
  <c r="S431" i="28"/>
  <c r="T431" i="28"/>
  <c r="S415" i="28"/>
  <c r="T415" i="28"/>
  <c r="S399" i="28"/>
  <c r="T399" i="28"/>
  <c r="S383" i="28"/>
  <c r="T383" i="28"/>
  <c r="S367" i="28"/>
  <c r="T367" i="28"/>
  <c r="S351" i="28"/>
  <c r="T351" i="28"/>
  <c r="S332" i="28"/>
  <c r="T332" i="28"/>
  <c r="S300" i="28"/>
  <c r="T300" i="28"/>
  <c r="T248" i="28"/>
  <c r="S248" i="28"/>
  <c r="T184" i="28"/>
  <c r="S184" i="28"/>
  <c r="T120" i="28"/>
  <c r="S120" i="28"/>
  <c r="S56" i="28"/>
  <c r="T56" i="28"/>
  <c r="T576" i="27"/>
  <c r="S576" i="27"/>
  <c r="T512" i="27"/>
  <c r="S512" i="27"/>
  <c r="T448" i="27"/>
  <c r="S448" i="27"/>
  <c r="T384" i="27"/>
  <c r="S384" i="27"/>
  <c r="T320" i="27"/>
  <c r="S320" i="27"/>
  <c r="T256" i="27"/>
  <c r="S256" i="27"/>
  <c r="T162" i="27"/>
  <c r="S162" i="27"/>
  <c r="T530" i="26"/>
  <c r="S530" i="26"/>
  <c r="S245" i="25"/>
  <c r="T245" i="25"/>
  <c r="S360" i="29"/>
  <c r="T360" i="29"/>
  <c r="S344" i="29"/>
  <c r="T344" i="29"/>
  <c r="S328" i="29"/>
  <c r="T328" i="29"/>
  <c r="S312" i="29"/>
  <c r="T312" i="29"/>
  <c r="S296" i="29"/>
  <c r="T296" i="29"/>
  <c r="S280" i="29"/>
  <c r="T280" i="29"/>
  <c r="S264" i="29"/>
  <c r="T264" i="29"/>
  <c r="S248" i="29"/>
  <c r="T248" i="29"/>
  <c r="S232" i="29"/>
  <c r="T232" i="29"/>
  <c r="S216" i="29"/>
  <c r="T216" i="29"/>
  <c r="S200" i="29"/>
  <c r="T200" i="29"/>
  <c r="S184" i="29"/>
  <c r="T184" i="29"/>
  <c r="S168" i="29"/>
  <c r="T168" i="29"/>
  <c r="S152" i="29"/>
  <c r="T152" i="29"/>
  <c r="S136" i="29"/>
  <c r="T136" i="29"/>
  <c r="S120" i="29"/>
  <c r="T120" i="29"/>
  <c r="S104" i="29"/>
  <c r="T104" i="29"/>
  <c r="T88" i="29"/>
  <c r="S88" i="29"/>
  <c r="S72" i="29"/>
  <c r="T72" i="29"/>
  <c r="T56" i="29"/>
  <c r="S56" i="29"/>
  <c r="S40" i="29"/>
  <c r="T40" i="29"/>
  <c r="T24" i="29"/>
  <c r="S24" i="29"/>
  <c r="S592" i="28"/>
  <c r="T592" i="28"/>
  <c r="S576" i="28"/>
  <c r="T576" i="28"/>
  <c r="S560" i="28"/>
  <c r="T560" i="28"/>
  <c r="S544" i="28"/>
  <c r="T544" i="28"/>
  <c r="S528" i="28"/>
  <c r="T528" i="28"/>
  <c r="S512" i="28"/>
  <c r="T512" i="28"/>
  <c r="S496" i="28"/>
  <c r="T496" i="28"/>
  <c r="S480" i="28"/>
  <c r="T480" i="28"/>
  <c r="S464" i="28"/>
  <c r="T464" i="28"/>
  <c r="S448" i="28"/>
  <c r="T448" i="28"/>
  <c r="S432" i="28"/>
  <c r="T432" i="28"/>
  <c r="S416" i="28"/>
  <c r="T416" i="28"/>
  <c r="S400" i="28"/>
  <c r="T400" i="28"/>
  <c r="S384" i="28"/>
  <c r="T384" i="28"/>
  <c r="S368" i="28"/>
  <c r="T368" i="28"/>
  <c r="S352" i="28"/>
  <c r="T352" i="28"/>
  <c r="S326" i="28"/>
  <c r="T326" i="28"/>
  <c r="S284" i="28"/>
  <c r="T284" i="28"/>
  <c r="T220" i="28"/>
  <c r="S220" i="28"/>
  <c r="T156" i="28"/>
  <c r="S156" i="28"/>
  <c r="S92" i="28"/>
  <c r="T92" i="28"/>
  <c r="T28" i="28"/>
  <c r="S28" i="28"/>
  <c r="S564" i="27"/>
  <c r="T564" i="27"/>
  <c r="S500" i="27"/>
  <c r="T500" i="27"/>
  <c r="S436" i="27"/>
  <c r="T436" i="27"/>
  <c r="T372" i="27"/>
  <c r="S372" i="27"/>
  <c r="T308" i="27"/>
  <c r="S308" i="27"/>
  <c r="T244" i="27"/>
  <c r="S244" i="27"/>
  <c r="T170" i="27"/>
  <c r="S170" i="27"/>
  <c r="T482" i="26"/>
  <c r="S482" i="26"/>
  <c r="S513" i="29"/>
  <c r="T513" i="29"/>
  <c r="S497" i="29"/>
  <c r="T497" i="29"/>
  <c r="S481" i="29"/>
  <c r="T481" i="29"/>
  <c r="S465" i="29"/>
  <c r="T465" i="29"/>
  <c r="S449" i="29"/>
  <c r="T449" i="29"/>
  <c r="S433" i="29"/>
  <c r="T433" i="29"/>
  <c r="S417" i="29"/>
  <c r="T417" i="29"/>
  <c r="S401" i="29"/>
  <c r="T401" i="29"/>
  <c r="S385" i="29"/>
  <c r="T385" i="29"/>
  <c r="S369" i="29"/>
  <c r="T369" i="29"/>
  <c r="S353" i="29"/>
  <c r="T353" i="29"/>
  <c r="S337" i="29"/>
  <c r="T337" i="29"/>
  <c r="S321" i="29"/>
  <c r="T321" i="29"/>
  <c r="S305" i="29"/>
  <c r="T305" i="29"/>
  <c r="S289" i="29"/>
  <c r="T289" i="29"/>
  <c r="S273" i="29"/>
  <c r="T273" i="29"/>
  <c r="S257" i="29"/>
  <c r="T257" i="29"/>
  <c r="S241" i="29"/>
  <c r="T241" i="29"/>
  <c r="S225" i="29"/>
  <c r="T225" i="29"/>
  <c r="S209" i="29"/>
  <c r="T209" i="29"/>
  <c r="S193" i="29"/>
  <c r="T193" i="29"/>
  <c r="S177" i="29"/>
  <c r="T177" i="29"/>
  <c r="S161" i="29"/>
  <c r="T161" i="29"/>
  <c r="S145" i="29"/>
  <c r="T145" i="29"/>
  <c r="S129" i="29"/>
  <c r="T129" i="29"/>
  <c r="S113" i="29"/>
  <c r="T113" i="29"/>
  <c r="T97" i="29"/>
  <c r="S97" i="29"/>
  <c r="T81" i="29"/>
  <c r="S81" i="29"/>
  <c r="S65" i="29"/>
  <c r="T65" i="29"/>
  <c r="S49" i="29"/>
  <c r="T49" i="29"/>
  <c r="T33" i="29"/>
  <c r="S33" i="29"/>
  <c r="S17" i="29"/>
  <c r="T17" i="29"/>
  <c r="S601" i="28"/>
  <c r="T601" i="28"/>
  <c r="S585" i="28"/>
  <c r="T585" i="28"/>
  <c r="S569" i="28"/>
  <c r="T569" i="28"/>
  <c r="S553" i="28"/>
  <c r="T553" i="28"/>
  <c r="S537" i="28"/>
  <c r="T537" i="28"/>
  <c r="S521" i="28"/>
  <c r="T521" i="28"/>
  <c r="S505" i="28"/>
  <c r="T505" i="28"/>
  <c r="S489" i="28"/>
  <c r="T489" i="28"/>
  <c r="S473" i="28"/>
  <c r="T473" i="28"/>
  <c r="S457" i="28"/>
  <c r="T457" i="28"/>
  <c r="S441" i="28"/>
  <c r="T441" i="28"/>
  <c r="S425" i="28"/>
  <c r="T425" i="28"/>
  <c r="S409" i="28"/>
  <c r="T409" i="28"/>
  <c r="S393" i="28"/>
  <c r="T393" i="28"/>
  <c r="S377" i="28"/>
  <c r="T377" i="28"/>
  <c r="S361" i="28"/>
  <c r="T361" i="28"/>
  <c r="S345" i="28"/>
  <c r="T345" i="28"/>
  <c r="S320" i="28"/>
  <c r="T320" i="28"/>
  <c r="T272" i="28"/>
  <c r="S272" i="28"/>
  <c r="T208" i="28"/>
  <c r="S208" i="28"/>
  <c r="T144" i="28"/>
  <c r="S144" i="28"/>
  <c r="T80" i="28"/>
  <c r="S80" i="28"/>
  <c r="S16" i="28"/>
  <c r="T16" i="28"/>
  <c r="T552" i="27"/>
  <c r="S552" i="27"/>
  <c r="T488" i="27"/>
  <c r="S488" i="27"/>
  <c r="T424" i="27"/>
  <c r="S424" i="27"/>
  <c r="T360" i="27"/>
  <c r="S360" i="27"/>
  <c r="T296" i="27"/>
  <c r="S296" i="27"/>
  <c r="T232" i="27"/>
  <c r="S232" i="27"/>
  <c r="T138" i="27"/>
  <c r="S138" i="27"/>
  <c r="T498" i="26"/>
  <c r="S498" i="26"/>
  <c r="S333" i="28"/>
  <c r="T333" i="28"/>
  <c r="S317" i="28"/>
  <c r="T317" i="28"/>
  <c r="S301" i="28"/>
  <c r="T301" i="28"/>
  <c r="S285" i="28"/>
  <c r="T285" i="28"/>
  <c r="S269" i="28"/>
  <c r="T269" i="28"/>
  <c r="S253" i="28"/>
  <c r="T253" i="28"/>
  <c r="T237" i="28"/>
  <c r="S237" i="28"/>
  <c r="T221" i="28"/>
  <c r="S221" i="28"/>
  <c r="T205" i="28"/>
  <c r="S205" i="28"/>
  <c r="T189" i="28"/>
  <c r="S189" i="28"/>
  <c r="T173" i="28"/>
  <c r="S173" i="28"/>
  <c r="T157" i="28"/>
  <c r="S157" i="28"/>
  <c r="T141" i="28"/>
  <c r="S141" i="28"/>
  <c r="T125" i="28"/>
  <c r="S125" i="28"/>
  <c r="T109" i="28"/>
  <c r="S109" i="28"/>
  <c r="T93" i="28"/>
  <c r="S93" i="28"/>
  <c r="S77" i="28"/>
  <c r="T77" i="28"/>
  <c r="T61" i="28"/>
  <c r="S61" i="28"/>
  <c r="T45" i="28"/>
  <c r="S45" i="28"/>
  <c r="S29" i="28"/>
  <c r="T29" i="28"/>
  <c r="T13" i="28"/>
  <c r="S13" i="28"/>
  <c r="S597" i="27"/>
  <c r="T597" i="27"/>
  <c r="S581" i="27"/>
  <c r="T581" i="27"/>
  <c r="S565" i="27"/>
  <c r="T565" i="27"/>
  <c r="S549" i="27"/>
  <c r="T549" i="27"/>
  <c r="S533" i="27"/>
  <c r="T533" i="27"/>
  <c r="S517" i="27"/>
  <c r="T517" i="27"/>
  <c r="S501" i="27"/>
  <c r="T501" i="27"/>
  <c r="S485" i="27"/>
  <c r="T485" i="27"/>
  <c r="S469" i="27"/>
  <c r="T469" i="27"/>
  <c r="S453" i="27"/>
  <c r="T453" i="27"/>
  <c r="S437" i="27"/>
  <c r="T437" i="27"/>
  <c r="S421" i="27"/>
  <c r="T421" i="27"/>
  <c r="T405" i="27"/>
  <c r="S405" i="27"/>
  <c r="T389" i="27"/>
  <c r="S389" i="27"/>
  <c r="T373" i="27"/>
  <c r="S373" i="27"/>
  <c r="T357" i="27"/>
  <c r="S357" i="27"/>
  <c r="T341" i="27"/>
  <c r="S341" i="27"/>
  <c r="T325" i="27"/>
  <c r="S325" i="27"/>
  <c r="T309" i="27"/>
  <c r="S309" i="27"/>
  <c r="T293" i="27"/>
  <c r="S293" i="27"/>
  <c r="T277" i="27"/>
  <c r="S277" i="27"/>
  <c r="T261" i="27"/>
  <c r="S261" i="27"/>
  <c r="T245" i="27"/>
  <c r="S245" i="27"/>
  <c r="T229" i="27"/>
  <c r="S229" i="27"/>
  <c r="T213" i="27"/>
  <c r="S213" i="27"/>
  <c r="T180" i="27"/>
  <c r="S180" i="27"/>
  <c r="T142" i="27"/>
  <c r="S142" i="27"/>
  <c r="S78" i="27"/>
  <c r="T78" i="27"/>
  <c r="S14" i="27"/>
  <c r="T14" i="27"/>
  <c r="T566" i="26"/>
  <c r="S566" i="26"/>
  <c r="T502" i="26"/>
  <c r="S502" i="26"/>
  <c r="T374" i="26"/>
  <c r="S374" i="26"/>
  <c r="T99" i="26"/>
  <c r="S99" i="26"/>
  <c r="S294" i="28"/>
  <c r="T294" i="28"/>
  <c r="S278" i="28"/>
  <c r="T278" i="28"/>
  <c r="S262" i="28"/>
  <c r="T262" i="28"/>
  <c r="S246" i="28"/>
  <c r="T246" i="28"/>
  <c r="S230" i="28"/>
  <c r="T230" i="28"/>
  <c r="T214" i="28"/>
  <c r="S214" i="28"/>
  <c r="T198" i="28"/>
  <c r="S198" i="28"/>
  <c r="T182" i="28"/>
  <c r="S182" i="28"/>
  <c r="T166" i="28"/>
  <c r="S166" i="28"/>
  <c r="T150" i="28"/>
  <c r="S150" i="28"/>
  <c r="T134" i="28"/>
  <c r="S134" i="28"/>
  <c r="T118" i="28"/>
  <c r="S118" i="28"/>
  <c r="T102" i="28"/>
  <c r="S102" i="28"/>
  <c r="S86" i="28"/>
  <c r="T86" i="28"/>
  <c r="T70" i="28"/>
  <c r="S70" i="28"/>
  <c r="S54" i="28"/>
  <c r="T54" i="28"/>
  <c r="T38" i="28"/>
  <c r="S38" i="28"/>
  <c r="S22" i="28"/>
  <c r="T22" i="28"/>
  <c r="S9" i="28"/>
  <c r="T9" i="28"/>
  <c r="T594" i="27"/>
  <c r="S594" i="27"/>
  <c r="T578" i="27"/>
  <c r="S578" i="27"/>
  <c r="T562" i="27"/>
  <c r="S562" i="27"/>
  <c r="T546" i="27"/>
  <c r="S546" i="27"/>
  <c r="T530" i="27"/>
  <c r="S530" i="27"/>
  <c r="T514" i="27"/>
  <c r="S514" i="27"/>
  <c r="T498" i="27"/>
  <c r="S498" i="27"/>
  <c r="T482" i="27"/>
  <c r="S482" i="27"/>
  <c r="T466" i="27"/>
  <c r="S466" i="27"/>
  <c r="T450" i="27"/>
  <c r="S450" i="27"/>
  <c r="T434" i="27"/>
  <c r="S434" i="27"/>
  <c r="T418" i="27"/>
  <c r="S418" i="27"/>
  <c r="T402" i="27"/>
  <c r="S402" i="27"/>
  <c r="T386" i="27"/>
  <c r="S386" i="27"/>
  <c r="T370" i="27"/>
  <c r="S370" i="27"/>
  <c r="T354" i="27"/>
  <c r="S354" i="27"/>
  <c r="T338" i="27"/>
  <c r="S338" i="27"/>
  <c r="T322" i="27"/>
  <c r="S322" i="27"/>
  <c r="T306" i="27"/>
  <c r="S306" i="27"/>
  <c r="T290" i="27"/>
  <c r="S290" i="27"/>
  <c r="T274" i="27"/>
  <c r="S274" i="27"/>
  <c r="T258" i="27"/>
  <c r="S258" i="27"/>
  <c r="T242" i="27"/>
  <c r="S242" i="27"/>
  <c r="T226" i="27"/>
  <c r="S226" i="27"/>
  <c r="T206" i="27"/>
  <c r="S206" i="27"/>
  <c r="T174" i="27"/>
  <c r="S174" i="27"/>
  <c r="T130" i="27"/>
  <c r="S130" i="27"/>
  <c r="T66" i="27"/>
  <c r="S66" i="27"/>
  <c r="S8" i="27"/>
  <c r="T8" i="27"/>
  <c r="T554" i="26"/>
  <c r="S554" i="26"/>
  <c r="T490" i="26"/>
  <c r="S490" i="26"/>
  <c r="T390" i="26"/>
  <c r="S390" i="26"/>
  <c r="T131" i="26"/>
  <c r="S131" i="26"/>
  <c r="S331" i="28"/>
  <c r="T331" i="28"/>
  <c r="S315" i="28"/>
  <c r="T315" i="28"/>
  <c r="S299" i="28"/>
  <c r="T299" i="28"/>
  <c r="S283" i="28"/>
  <c r="T283" i="28"/>
  <c r="S267" i="28"/>
  <c r="T267" i="28"/>
  <c r="S251" i="28"/>
  <c r="T251" i="28"/>
  <c r="S235" i="28"/>
  <c r="T235" i="28"/>
  <c r="T219" i="28"/>
  <c r="S219" i="28"/>
  <c r="T203" i="28"/>
  <c r="S203" i="28"/>
  <c r="T187" i="28"/>
  <c r="S187" i="28"/>
  <c r="T171" i="28"/>
  <c r="S171" i="28"/>
  <c r="T155" i="28"/>
  <c r="S155" i="28"/>
  <c r="T139" i="28"/>
  <c r="S139" i="28"/>
  <c r="T123" i="28"/>
  <c r="S123" i="28"/>
  <c r="T107" i="28"/>
  <c r="S107" i="28"/>
  <c r="S91" i="28"/>
  <c r="T91" i="28"/>
  <c r="T75" i="28"/>
  <c r="S75" i="28"/>
  <c r="T59" i="28"/>
  <c r="S59" i="28"/>
  <c r="T43" i="28"/>
  <c r="S43" i="28"/>
  <c r="T27" i="28"/>
  <c r="S27" i="28"/>
  <c r="T11" i="28"/>
  <c r="S11" i="28"/>
  <c r="S595" i="27"/>
  <c r="T595" i="27"/>
  <c r="S579" i="27"/>
  <c r="T579" i="27"/>
  <c r="S563" i="27"/>
  <c r="T563" i="27"/>
  <c r="S547" i="27"/>
  <c r="T547" i="27"/>
  <c r="S531" i="27"/>
  <c r="T531" i="27"/>
  <c r="S515" i="27"/>
  <c r="T515" i="27"/>
  <c r="S499" i="27"/>
  <c r="T499" i="27"/>
  <c r="S483" i="27"/>
  <c r="T483" i="27"/>
  <c r="S467" i="27"/>
  <c r="T467" i="27"/>
  <c r="S451" i="27"/>
  <c r="T451" i="27"/>
  <c r="S435" i="27"/>
  <c r="T435" i="27"/>
  <c r="S419" i="27"/>
  <c r="T419" i="27"/>
  <c r="T403" i="27"/>
  <c r="S403" i="27"/>
  <c r="T387" i="27"/>
  <c r="S387" i="27"/>
  <c r="T371" i="27"/>
  <c r="S371" i="27"/>
  <c r="T355" i="27"/>
  <c r="S355" i="27"/>
  <c r="T339" i="27"/>
  <c r="S339" i="27"/>
  <c r="T323" i="27"/>
  <c r="S323" i="27"/>
  <c r="T307" i="27"/>
  <c r="S307" i="27"/>
  <c r="T291" i="27"/>
  <c r="S291" i="27"/>
  <c r="T275" i="27"/>
  <c r="S275" i="27"/>
  <c r="T259" i="27"/>
  <c r="S259" i="27"/>
  <c r="T243" i="27"/>
  <c r="S243" i="27"/>
  <c r="T227" i="27"/>
  <c r="S227" i="27"/>
  <c r="T208" i="27"/>
  <c r="S208" i="27"/>
  <c r="T176" i="27"/>
  <c r="S176" i="27"/>
  <c r="T134" i="27"/>
  <c r="S134" i="27"/>
  <c r="S70" i="27"/>
  <c r="T70" i="27"/>
  <c r="T590" i="26"/>
  <c r="S590" i="26"/>
  <c r="T526" i="26"/>
  <c r="S526" i="26"/>
  <c r="T450" i="26"/>
  <c r="S450" i="26"/>
  <c r="T278" i="26"/>
  <c r="S278" i="26"/>
  <c r="T211" i="27"/>
  <c r="S211" i="27"/>
  <c r="T195" i="27"/>
  <c r="S195" i="27"/>
  <c r="T179" i="27"/>
  <c r="S179" i="27"/>
  <c r="T163" i="27"/>
  <c r="S163" i="27"/>
  <c r="T147" i="27"/>
  <c r="S147" i="27"/>
  <c r="T131" i="27"/>
  <c r="S131" i="27"/>
  <c r="T115" i="27"/>
  <c r="S115" i="27"/>
  <c r="T99" i="27"/>
  <c r="S99" i="27"/>
  <c r="T83" i="27"/>
  <c r="S83" i="27"/>
  <c r="S67" i="27"/>
  <c r="T67" i="27"/>
  <c r="T51" i="27"/>
  <c r="S51" i="27"/>
  <c r="S35" i="27"/>
  <c r="T35" i="27"/>
  <c r="S19" i="27"/>
  <c r="T19" i="27"/>
  <c r="T603" i="26"/>
  <c r="S603" i="26"/>
  <c r="T587" i="26"/>
  <c r="S587" i="26"/>
  <c r="T571" i="26"/>
  <c r="S571" i="26"/>
  <c r="T555" i="26"/>
  <c r="S555" i="26"/>
  <c r="T539" i="26"/>
  <c r="S539" i="26"/>
  <c r="T523" i="26"/>
  <c r="S523" i="26"/>
  <c r="T507" i="26"/>
  <c r="S507" i="26"/>
  <c r="T491" i="26"/>
  <c r="S491" i="26"/>
  <c r="T475" i="26"/>
  <c r="S475" i="26"/>
  <c r="T452" i="26"/>
  <c r="S452" i="26"/>
  <c r="T420" i="26"/>
  <c r="S420" i="26"/>
  <c r="T362" i="26"/>
  <c r="S362" i="26"/>
  <c r="T298" i="26"/>
  <c r="S298" i="26"/>
  <c r="T234" i="26"/>
  <c r="S234" i="26"/>
  <c r="T170" i="26"/>
  <c r="S170" i="26"/>
  <c r="S47" i="26"/>
  <c r="T47" i="26"/>
  <c r="S407" i="25"/>
  <c r="T407" i="25"/>
  <c r="T144" i="27"/>
  <c r="S144" i="27"/>
  <c r="T128" i="27"/>
  <c r="S128" i="27"/>
  <c r="T112" i="27"/>
  <c r="S112" i="27"/>
  <c r="S96" i="27"/>
  <c r="T96" i="27"/>
  <c r="T80" i="27"/>
  <c r="S80" i="27"/>
  <c r="S64" i="27"/>
  <c r="T64" i="27"/>
  <c r="S48" i="27"/>
  <c r="T48" i="27"/>
  <c r="T32" i="27"/>
  <c r="S32" i="27"/>
  <c r="T16" i="27"/>
  <c r="S16" i="27"/>
  <c r="T600" i="26"/>
  <c r="S600" i="26"/>
  <c r="T584" i="26"/>
  <c r="S584" i="26"/>
  <c r="T568" i="26"/>
  <c r="S568" i="26"/>
  <c r="T552" i="26"/>
  <c r="S552" i="26"/>
  <c r="T536" i="26"/>
  <c r="S536" i="26"/>
  <c r="T520" i="26"/>
  <c r="S520" i="26"/>
  <c r="T504" i="26"/>
  <c r="S504" i="26"/>
  <c r="T488" i="26"/>
  <c r="S488" i="26"/>
  <c r="T472" i="26"/>
  <c r="S472" i="26"/>
  <c r="T454" i="26"/>
  <c r="S454" i="26"/>
  <c r="T422" i="26"/>
  <c r="S422" i="26"/>
  <c r="T366" i="26"/>
  <c r="S366" i="26"/>
  <c r="T302" i="26"/>
  <c r="S302" i="26"/>
  <c r="T238" i="26"/>
  <c r="S238" i="26"/>
  <c r="T174" i="26"/>
  <c r="S174" i="26"/>
  <c r="S83" i="26"/>
  <c r="T83" i="26"/>
  <c r="S423" i="25"/>
  <c r="T423" i="25"/>
  <c r="T197" i="27"/>
  <c r="S197" i="27"/>
  <c r="T181" i="27"/>
  <c r="S181" i="27"/>
  <c r="T165" i="27"/>
  <c r="S165" i="27"/>
  <c r="T149" i="27"/>
  <c r="S149" i="27"/>
  <c r="T133" i="27"/>
  <c r="S133" i="27"/>
  <c r="T117" i="27"/>
  <c r="S117" i="27"/>
  <c r="T101" i="27"/>
  <c r="S101" i="27"/>
  <c r="S85" i="27"/>
  <c r="T85" i="27"/>
  <c r="T69" i="27"/>
  <c r="S69" i="27"/>
  <c r="S53" i="27"/>
  <c r="T53" i="27"/>
  <c r="T37" i="27"/>
  <c r="S37" i="27"/>
  <c r="S21" i="27"/>
  <c r="T21" i="27"/>
  <c r="T605" i="26"/>
  <c r="S605" i="26"/>
  <c r="T589" i="26"/>
  <c r="S589" i="26"/>
  <c r="T573" i="26"/>
  <c r="S573" i="26"/>
  <c r="T557" i="26"/>
  <c r="S557" i="26"/>
  <c r="T541" i="26"/>
  <c r="S541" i="26"/>
  <c r="T525" i="26"/>
  <c r="S525" i="26"/>
  <c r="T509" i="26"/>
  <c r="S509" i="26"/>
  <c r="T493" i="26"/>
  <c r="S493" i="26"/>
  <c r="T477" i="26"/>
  <c r="S477" i="26"/>
  <c r="T456" i="26"/>
  <c r="S456" i="26"/>
  <c r="T424" i="26"/>
  <c r="S424" i="26"/>
  <c r="T370" i="26"/>
  <c r="S370" i="26"/>
  <c r="T306" i="26"/>
  <c r="S306" i="26"/>
  <c r="T242" i="26"/>
  <c r="S242" i="26"/>
  <c r="T178" i="26"/>
  <c r="S178" i="26"/>
  <c r="S91" i="26"/>
  <c r="T91" i="26"/>
  <c r="S503" i="25"/>
  <c r="T503" i="25"/>
  <c r="T455" i="26"/>
  <c r="S455" i="26"/>
  <c r="T439" i="26"/>
  <c r="S439" i="26"/>
  <c r="T423" i="26"/>
  <c r="S423" i="26"/>
  <c r="T407" i="26"/>
  <c r="S407" i="26"/>
  <c r="T391" i="26"/>
  <c r="S391" i="26"/>
  <c r="T375" i="26"/>
  <c r="S375" i="26"/>
  <c r="T359" i="26"/>
  <c r="S359" i="26"/>
  <c r="T343" i="26"/>
  <c r="S343" i="26"/>
  <c r="T327" i="26"/>
  <c r="S327" i="26"/>
  <c r="T311" i="26"/>
  <c r="S311" i="26"/>
  <c r="T295" i="26"/>
  <c r="S295" i="26"/>
  <c r="T279" i="26"/>
  <c r="S279" i="26"/>
  <c r="T263" i="26"/>
  <c r="S263" i="26"/>
  <c r="T247" i="26"/>
  <c r="S247" i="26"/>
  <c r="T231" i="26"/>
  <c r="S231" i="26"/>
  <c r="T215" i="26"/>
  <c r="S215" i="26"/>
  <c r="T199" i="26"/>
  <c r="S199" i="26"/>
  <c r="T183" i="26"/>
  <c r="S183" i="26"/>
  <c r="T167" i="26"/>
  <c r="S167" i="26"/>
  <c r="T151" i="26"/>
  <c r="S151" i="26"/>
  <c r="T133" i="26"/>
  <c r="S133" i="26"/>
  <c r="S101" i="26"/>
  <c r="T101" i="26"/>
  <c r="T51" i="26"/>
  <c r="S51" i="26"/>
  <c r="S587" i="25"/>
  <c r="T587" i="25"/>
  <c r="S523" i="25"/>
  <c r="T523" i="25"/>
  <c r="S459" i="25"/>
  <c r="T459" i="25"/>
  <c r="S395" i="25"/>
  <c r="T395" i="25"/>
  <c r="S197" i="25"/>
  <c r="T197" i="25"/>
  <c r="T400" i="26"/>
  <c r="S400" i="26"/>
  <c r="T384" i="26"/>
  <c r="S384" i="26"/>
  <c r="T368" i="26"/>
  <c r="S368" i="26"/>
  <c r="T352" i="26"/>
  <c r="S352" i="26"/>
  <c r="T336" i="26"/>
  <c r="S336" i="26"/>
  <c r="T320" i="26"/>
  <c r="S320" i="26"/>
  <c r="T304" i="26"/>
  <c r="S304" i="26"/>
  <c r="T288" i="26"/>
  <c r="S288" i="26"/>
  <c r="T272" i="26"/>
  <c r="S272" i="26"/>
  <c r="T256" i="26"/>
  <c r="S256" i="26"/>
  <c r="T240" i="26"/>
  <c r="S240" i="26"/>
  <c r="T224" i="26"/>
  <c r="S224" i="26"/>
  <c r="T208" i="26"/>
  <c r="S208" i="26"/>
  <c r="T192" i="26"/>
  <c r="S192" i="26"/>
  <c r="T176" i="26"/>
  <c r="S176" i="26"/>
  <c r="T160" i="26"/>
  <c r="S160" i="26"/>
  <c r="T144" i="26"/>
  <c r="S144" i="26"/>
  <c r="T119" i="26"/>
  <c r="S119" i="26"/>
  <c r="T87" i="26"/>
  <c r="S87" i="26"/>
  <c r="S23" i="26"/>
  <c r="T23" i="26"/>
  <c r="S543" i="25"/>
  <c r="T543" i="25"/>
  <c r="S479" i="25"/>
  <c r="T479" i="25"/>
  <c r="S415" i="25"/>
  <c r="T415" i="25"/>
  <c r="S277" i="25"/>
  <c r="T277" i="25"/>
  <c r="T457" i="26"/>
  <c r="S457" i="26"/>
  <c r="T441" i="26"/>
  <c r="S441" i="26"/>
  <c r="T425" i="26"/>
  <c r="S425" i="26"/>
  <c r="T409" i="26"/>
  <c r="S409" i="26"/>
  <c r="T393" i="26"/>
  <c r="S393" i="26"/>
  <c r="T377" i="26"/>
  <c r="S377" i="26"/>
  <c r="T361" i="26"/>
  <c r="S361" i="26"/>
  <c r="T345" i="26"/>
  <c r="S345" i="26"/>
  <c r="T329" i="26"/>
  <c r="S329" i="26"/>
  <c r="T313" i="26"/>
  <c r="S313" i="26"/>
  <c r="T297" i="26"/>
  <c r="S297" i="26"/>
  <c r="T281" i="26"/>
  <c r="S281" i="26"/>
  <c r="T265" i="26"/>
  <c r="S265" i="26"/>
  <c r="T249" i="26"/>
  <c r="S249" i="26"/>
  <c r="T233" i="26"/>
  <c r="S233" i="26"/>
  <c r="T217" i="26"/>
  <c r="S217" i="26"/>
  <c r="T201" i="26"/>
  <c r="S201" i="26"/>
  <c r="T185" i="26"/>
  <c r="S185" i="26"/>
  <c r="T169" i="26"/>
  <c r="S169" i="26"/>
  <c r="T153" i="26"/>
  <c r="S153" i="26"/>
  <c r="T137" i="26"/>
  <c r="S137" i="26"/>
  <c r="T105" i="26"/>
  <c r="S105" i="26"/>
  <c r="S59" i="26"/>
  <c r="T59" i="26"/>
  <c r="S7" i="26"/>
  <c r="T7" i="26"/>
  <c r="S547" i="25"/>
  <c r="T547" i="25"/>
  <c r="S483" i="25"/>
  <c r="T483" i="25"/>
  <c r="S419" i="25"/>
  <c r="T419" i="25"/>
  <c r="S293" i="25"/>
  <c r="T293" i="25"/>
  <c r="T132" i="26"/>
  <c r="S132" i="26"/>
  <c r="S116" i="26"/>
  <c r="T116" i="26"/>
  <c r="T100" i="26"/>
  <c r="S100" i="26"/>
  <c r="S84" i="26"/>
  <c r="T84" i="26"/>
  <c r="T68" i="26"/>
  <c r="S68" i="26"/>
  <c r="T52" i="26"/>
  <c r="S52" i="26"/>
  <c r="T36" i="26"/>
  <c r="S36" i="26"/>
  <c r="T20" i="26"/>
  <c r="S20" i="26"/>
  <c r="S604" i="25"/>
  <c r="T604" i="25"/>
  <c r="S588" i="25"/>
  <c r="T588" i="25"/>
  <c r="S572" i="25"/>
  <c r="T572" i="25"/>
  <c r="S556" i="25"/>
  <c r="T556" i="25"/>
  <c r="S540" i="25"/>
  <c r="T540" i="25"/>
  <c r="S524" i="25"/>
  <c r="T524" i="25"/>
  <c r="S508" i="25"/>
  <c r="T508" i="25"/>
  <c r="S492" i="25"/>
  <c r="T492" i="25"/>
  <c r="S476" i="25"/>
  <c r="T476" i="25"/>
  <c r="S460" i="25"/>
  <c r="T460" i="25"/>
  <c r="S444" i="25"/>
  <c r="T444" i="25"/>
  <c r="S428" i="25"/>
  <c r="T428" i="25"/>
  <c r="S412" i="25"/>
  <c r="T412" i="25"/>
  <c r="S396" i="25"/>
  <c r="T396" i="25"/>
  <c r="S365" i="25"/>
  <c r="T365" i="25"/>
  <c r="S297" i="25"/>
  <c r="T297" i="25"/>
  <c r="S233" i="25"/>
  <c r="T233" i="25"/>
  <c r="S70" i="25"/>
  <c r="T70" i="25"/>
  <c r="S69" i="26"/>
  <c r="T69" i="26"/>
  <c r="S53" i="26"/>
  <c r="T53" i="26"/>
  <c r="T37" i="26"/>
  <c r="S37" i="26"/>
  <c r="T21" i="26"/>
  <c r="S21" i="26"/>
  <c r="S605" i="25"/>
  <c r="T605" i="25"/>
  <c r="S589" i="25"/>
  <c r="T589" i="25"/>
  <c r="S573" i="25"/>
  <c r="T573" i="25"/>
  <c r="S557" i="25"/>
  <c r="T557" i="25"/>
  <c r="S541" i="25"/>
  <c r="T541" i="25"/>
  <c r="S525" i="25"/>
  <c r="T525" i="25"/>
  <c r="S509" i="25"/>
  <c r="T509" i="25"/>
  <c r="S493" i="25"/>
  <c r="T493" i="25"/>
  <c r="S477" i="25"/>
  <c r="T477" i="25"/>
  <c r="S461" i="25"/>
  <c r="T461" i="25"/>
  <c r="S445" i="25"/>
  <c r="T445" i="25"/>
  <c r="S429" i="25"/>
  <c r="T429" i="25"/>
  <c r="S413" i="25"/>
  <c r="T413" i="25"/>
  <c r="S397" i="25"/>
  <c r="T397" i="25"/>
  <c r="S367" i="25"/>
  <c r="T367" i="25"/>
  <c r="S317" i="25"/>
  <c r="T317" i="25"/>
  <c r="S253" i="25"/>
  <c r="T253" i="25"/>
  <c r="S189" i="25"/>
  <c r="T189" i="25"/>
  <c r="T134" i="26"/>
  <c r="S134" i="26"/>
  <c r="S118" i="26"/>
  <c r="T118" i="26"/>
  <c r="S102" i="26"/>
  <c r="T102" i="26"/>
  <c r="S86" i="26"/>
  <c r="T86" i="26"/>
  <c r="T70" i="26"/>
  <c r="S70" i="26"/>
  <c r="T54" i="26"/>
  <c r="S54" i="26"/>
  <c r="S38" i="26"/>
  <c r="T38" i="26"/>
  <c r="S22" i="26"/>
  <c r="T22" i="26"/>
  <c r="S9" i="26"/>
  <c r="T9" i="26"/>
  <c r="S594" i="25"/>
  <c r="T594" i="25"/>
  <c r="S578" i="25"/>
  <c r="T578" i="25"/>
  <c r="S562" i="25"/>
  <c r="T562" i="25"/>
  <c r="S546" i="25"/>
  <c r="T546" i="25"/>
  <c r="S530" i="25"/>
  <c r="T530" i="25"/>
  <c r="S514" i="25"/>
  <c r="T514" i="25"/>
  <c r="S498" i="25"/>
  <c r="T498" i="25"/>
  <c r="S482" i="25"/>
  <c r="T482" i="25"/>
  <c r="S466" i="25"/>
  <c r="T466" i="25"/>
  <c r="S450" i="25"/>
  <c r="T450" i="25"/>
  <c r="S434" i="25"/>
  <c r="T434" i="25"/>
  <c r="S418" i="25"/>
  <c r="T418" i="25"/>
  <c r="S402" i="25"/>
  <c r="T402" i="25"/>
  <c r="S377" i="25"/>
  <c r="T377" i="25"/>
  <c r="S337" i="25"/>
  <c r="T337" i="25"/>
  <c r="S273" i="25"/>
  <c r="T273" i="25"/>
  <c r="S209" i="25"/>
  <c r="T209" i="25"/>
  <c r="T38" i="25"/>
  <c r="S38" i="25"/>
  <c r="S386" i="25"/>
  <c r="T386" i="25"/>
  <c r="S370" i="25"/>
  <c r="T370" i="25"/>
  <c r="S354" i="25"/>
  <c r="T354" i="25"/>
  <c r="S338" i="25"/>
  <c r="T338" i="25"/>
  <c r="S322" i="25"/>
  <c r="T322" i="25"/>
  <c r="S306" i="25"/>
  <c r="T306" i="25"/>
  <c r="S290" i="25"/>
  <c r="T290" i="25"/>
  <c r="S274" i="25"/>
  <c r="T274" i="25"/>
  <c r="S258" i="25"/>
  <c r="T258" i="25"/>
  <c r="S242" i="25"/>
  <c r="T242" i="25"/>
  <c r="S226" i="25"/>
  <c r="T226" i="25"/>
  <c r="S210" i="25"/>
  <c r="T210" i="25"/>
  <c r="S194" i="25"/>
  <c r="T194" i="25"/>
  <c r="S154" i="25"/>
  <c r="T154" i="25"/>
  <c r="T90" i="25"/>
  <c r="S90" i="25"/>
  <c r="S26" i="25"/>
  <c r="T26" i="25"/>
  <c r="S351" i="25"/>
  <c r="T351" i="25"/>
  <c r="S335" i="25"/>
  <c r="T335" i="25"/>
  <c r="S319" i="25"/>
  <c r="T319" i="25"/>
  <c r="S303" i="25"/>
  <c r="T303" i="25"/>
  <c r="S287" i="25"/>
  <c r="T287" i="25"/>
  <c r="S271" i="25"/>
  <c r="T271" i="25"/>
  <c r="S255" i="25"/>
  <c r="T255" i="25"/>
  <c r="S239" i="25"/>
  <c r="T239" i="25"/>
  <c r="S223" i="25"/>
  <c r="T223" i="25"/>
  <c r="S207" i="25"/>
  <c r="T207" i="25"/>
  <c r="S191" i="25"/>
  <c r="T191" i="25"/>
  <c r="S142" i="25"/>
  <c r="T142" i="25"/>
  <c r="T78" i="25"/>
  <c r="S78" i="25"/>
  <c r="T14" i="25"/>
  <c r="S14" i="25"/>
  <c r="S388" i="25"/>
  <c r="T388" i="25"/>
  <c r="S372" i="25"/>
  <c r="T372" i="25"/>
  <c r="S356" i="25"/>
  <c r="T356" i="25"/>
  <c r="S340" i="25"/>
  <c r="T340" i="25"/>
  <c r="S324" i="25"/>
  <c r="T324" i="25"/>
  <c r="S308" i="25"/>
  <c r="T308" i="25"/>
  <c r="S292" i="25"/>
  <c r="T292" i="25"/>
  <c r="S276" i="25"/>
  <c r="T276" i="25"/>
  <c r="S260" i="25"/>
  <c r="T260" i="25"/>
  <c r="S244" i="25"/>
  <c r="T244" i="25"/>
  <c r="S228" i="25"/>
  <c r="T228" i="25"/>
  <c r="S212" i="25"/>
  <c r="T212" i="25"/>
  <c r="S196" i="25"/>
  <c r="T196" i="25"/>
  <c r="S146" i="25"/>
  <c r="T146" i="25"/>
  <c r="S82" i="25"/>
  <c r="T82" i="25"/>
  <c r="S18" i="25"/>
  <c r="T18" i="25"/>
  <c r="S183" i="25"/>
  <c r="T183" i="25"/>
  <c r="S167" i="25"/>
  <c r="T167" i="25"/>
  <c r="S151" i="25"/>
  <c r="T151" i="25"/>
  <c r="S135" i="25"/>
  <c r="T135" i="25"/>
  <c r="S119" i="25"/>
  <c r="T119" i="25"/>
  <c r="S103" i="25"/>
  <c r="T103" i="25"/>
  <c r="S87" i="25"/>
  <c r="T87" i="25"/>
  <c r="S71" i="25"/>
  <c r="T71" i="25"/>
  <c r="T55" i="25"/>
  <c r="S55" i="25"/>
  <c r="T39" i="25"/>
  <c r="S39" i="25"/>
  <c r="S23" i="25"/>
  <c r="T23" i="25"/>
  <c r="S7" i="25"/>
  <c r="T7" i="25"/>
  <c r="T552" i="24"/>
  <c r="S552" i="24"/>
  <c r="S172" i="25"/>
  <c r="T172" i="25"/>
  <c r="S156" i="25"/>
  <c r="T156" i="25"/>
  <c r="S140" i="25"/>
  <c r="T140" i="25"/>
  <c r="S124" i="25"/>
  <c r="T124" i="25"/>
  <c r="S108" i="25"/>
  <c r="T108" i="25"/>
  <c r="T92" i="25"/>
  <c r="S92" i="25"/>
  <c r="S76" i="25"/>
  <c r="T76" i="25"/>
  <c r="S60" i="25"/>
  <c r="T60" i="25"/>
  <c r="T44" i="25"/>
  <c r="S44" i="25"/>
  <c r="T28" i="25"/>
  <c r="S28" i="25"/>
  <c r="S12" i="25"/>
  <c r="T12" i="25"/>
  <c r="T572" i="24"/>
  <c r="S572" i="24"/>
  <c r="S177" i="25"/>
  <c r="T177" i="25"/>
  <c r="S161" i="25"/>
  <c r="T161" i="25"/>
  <c r="S145" i="25"/>
  <c r="T145" i="25"/>
  <c r="S129" i="25"/>
  <c r="T129" i="25"/>
  <c r="S113" i="25"/>
  <c r="T113" i="25"/>
  <c r="S97" i="25"/>
  <c r="T97" i="25"/>
  <c r="S81" i="25"/>
  <c r="T81" i="25"/>
  <c r="S65" i="25"/>
  <c r="T65" i="25"/>
  <c r="S49" i="25"/>
  <c r="T49" i="25"/>
  <c r="T33" i="25"/>
  <c r="S33" i="25"/>
  <c r="S17" i="25"/>
  <c r="T17" i="25"/>
  <c r="T576" i="24"/>
  <c r="S576" i="24"/>
  <c r="T536" i="24"/>
  <c r="S536" i="24"/>
  <c r="T520" i="24"/>
  <c r="S520" i="24"/>
  <c r="T504" i="24"/>
  <c r="S504" i="24"/>
  <c r="T482" i="24"/>
  <c r="S482" i="24"/>
  <c r="T414" i="24"/>
  <c r="S414" i="24"/>
  <c r="T350" i="24"/>
  <c r="S350" i="24"/>
  <c r="T246" i="24"/>
  <c r="S246" i="24"/>
  <c r="T597" i="24"/>
  <c r="S597" i="24"/>
  <c r="T581" i="24"/>
  <c r="S581" i="24"/>
  <c r="T565" i="24"/>
  <c r="S565" i="24"/>
  <c r="T549" i="24"/>
  <c r="S549" i="24"/>
  <c r="T533" i="24"/>
  <c r="S533" i="24"/>
  <c r="T517" i="24"/>
  <c r="S517" i="24"/>
  <c r="T501" i="24"/>
  <c r="S501" i="24"/>
  <c r="T476" i="24"/>
  <c r="S476" i="24"/>
  <c r="T418" i="24"/>
  <c r="S418" i="24"/>
  <c r="T354" i="24"/>
  <c r="S354" i="24"/>
  <c r="T296" i="24"/>
  <c r="S296" i="24"/>
  <c r="T602" i="24"/>
  <c r="S602" i="24"/>
  <c r="T586" i="24"/>
  <c r="S586" i="24"/>
  <c r="T570" i="24"/>
  <c r="S570" i="24"/>
  <c r="T554" i="24"/>
  <c r="S554" i="24"/>
  <c r="T538" i="24"/>
  <c r="S538" i="24"/>
  <c r="T522" i="24"/>
  <c r="S522" i="24"/>
  <c r="T506" i="24"/>
  <c r="S506" i="24"/>
  <c r="T486" i="24"/>
  <c r="S486" i="24"/>
  <c r="T438" i="24"/>
  <c r="S438" i="24"/>
  <c r="T374" i="24"/>
  <c r="S374" i="24"/>
  <c r="T310" i="24"/>
  <c r="S310" i="24"/>
  <c r="T603" i="24"/>
  <c r="S603" i="24"/>
  <c r="T587" i="24"/>
  <c r="S587" i="24"/>
  <c r="T571" i="24"/>
  <c r="S571" i="24"/>
  <c r="T555" i="24"/>
  <c r="S555" i="24"/>
  <c r="T539" i="24"/>
  <c r="S539" i="24"/>
  <c r="T523" i="24"/>
  <c r="S523" i="24"/>
  <c r="T507" i="24"/>
  <c r="S507" i="24"/>
  <c r="T488" i="24"/>
  <c r="S488" i="24"/>
  <c r="T442" i="24"/>
  <c r="S442" i="24"/>
  <c r="T378" i="24"/>
  <c r="S378" i="24"/>
  <c r="T314" i="24"/>
  <c r="S314" i="24"/>
  <c r="T487" i="24"/>
  <c r="S487" i="24"/>
  <c r="T471" i="24"/>
  <c r="S471" i="24"/>
  <c r="T455" i="24"/>
  <c r="S455" i="24"/>
  <c r="T439" i="24"/>
  <c r="S439" i="24"/>
  <c r="T423" i="24"/>
  <c r="S423" i="24"/>
  <c r="T407" i="24"/>
  <c r="S407" i="24"/>
  <c r="T391" i="24"/>
  <c r="S391" i="24"/>
  <c r="T375" i="24"/>
  <c r="S375" i="24"/>
  <c r="T359" i="24"/>
  <c r="S359" i="24"/>
  <c r="T343" i="24"/>
  <c r="S343" i="24"/>
  <c r="T327" i="24"/>
  <c r="S327" i="24"/>
  <c r="T311" i="24"/>
  <c r="S311" i="24"/>
  <c r="T282" i="24"/>
  <c r="S282" i="24"/>
  <c r="T202" i="24"/>
  <c r="S202" i="24"/>
  <c r="T472" i="24"/>
  <c r="S472" i="24"/>
  <c r="T456" i="24"/>
  <c r="S456" i="24"/>
  <c r="T440" i="24"/>
  <c r="S440" i="24"/>
  <c r="T424" i="24"/>
  <c r="S424" i="24"/>
  <c r="T408" i="24"/>
  <c r="S408" i="24"/>
  <c r="T392" i="24"/>
  <c r="S392" i="24"/>
  <c r="T376" i="24"/>
  <c r="S376" i="24"/>
  <c r="T360" i="24"/>
  <c r="S360" i="24"/>
  <c r="T344" i="24"/>
  <c r="S344" i="24"/>
  <c r="T328" i="24"/>
  <c r="S328" i="24"/>
  <c r="T312" i="24"/>
  <c r="S312" i="24"/>
  <c r="T286" i="24"/>
  <c r="S286" i="24"/>
  <c r="T144" i="24"/>
  <c r="S144" i="24"/>
  <c r="T485" i="24"/>
  <c r="S485" i="24"/>
  <c r="T469" i="24"/>
  <c r="S469" i="24"/>
  <c r="T453" i="24"/>
  <c r="S453" i="24"/>
  <c r="T437" i="24"/>
  <c r="S437" i="24"/>
  <c r="T421" i="24"/>
  <c r="S421" i="24"/>
  <c r="T405" i="24"/>
  <c r="S405" i="24"/>
  <c r="T389" i="24"/>
  <c r="S389" i="24"/>
  <c r="T373" i="24"/>
  <c r="S373" i="24"/>
  <c r="T357" i="24"/>
  <c r="S357" i="24"/>
  <c r="T341" i="24"/>
  <c r="S341" i="24"/>
  <c r="T325" i="24"/>
  <c r="S325" i="24"/>
  <c r="T309" i="24"/>
  <c r="S309" i="24"/>
  <c r="T258" i="24"/>
  <c r="S258" i="24"/>
  <c r="T160" i="24"/>
  <c r="S160" i="24"/>
  <c r="T291" i="24"/>
  <c r="S291" i="24"/>
  <c r="T275" i="24"/>
  <c r="S275" i="24"/>
  <c r="T259" i="24"/>
  <c r="S259" i="24"/>
  <c r="T243" i="24"/>
  <c r="S243" i="24"/>
  <c r="T227" i="24"/>
  <c r="S227" i="24"/>
  <c r="T207" i="24"/>
  <c r="S207" i="24"/>
  <c r="T180" i="24"/>
  <c r="S180" i="24"/>
  <c r="T116" i="24"/>
  <c r="S116" i="24"/>
  <c r="T280" i="24"/>
  <c r="S280" i="24"/>
  <c r="T264" i="24"/>
  <c r="S264" i="24"/>
  <c r="T248" i="24"/>
  <c r="S248" i="24"/>
  <c r="T232" i="24"/>
  <c r="S232" i="24"/>
  <c r="T212" i="24"/>
  <c r="S212" i="24"/>
  <c r="T168" i="24"/>
  <c r="S168" i="24"/>
  <c r="T46" i="24"/>
  <c r="S46" i="24"/>
  <c r="T297" i="24"/>
  <c r="S297" i="24"/>
  <c r="T281" i="24"/>
  <c r="S281" i="24"/>
  <c r="T265" i="24"/>
  <c r="S265" i="24"/>
  <c r="T249" i="24"/>
  <c r="S249" i="24"/>
  <c r="T233" i="24"/>
  <c r="S233" i="24"/>
  <c r="T215" i="24"/>
  <c r="S215" i="24"/>
  <c r="T188" i="24"/>
  <c r="S188" i="24"/>
  <c r="T124" i="24"/>
  <c r="S124" i="24"/>
  <c r="T213" i="24"/>
  <c r="S213" i="24"/>
  <c r="T197" i="24"/>
  <c r="S197" i="24"/>
  <c r="T181" i="24"/>
  <c r="S181" i="24"/>
  <c r="T165" i="24"/>
  <c r="S165" i="24"/>
  <c r="T149" i="24"/>
  <c r="S149" i="24"/>
  <c r="T133" i="24"/>
  <c r="S133" i="24"/>
  <c r="T117" i="24"/>
  <c r="S117" i="24"/>
  <c r="T66" i="24"/>
  <c r="S66" i="24"/>
  <c r="S9" i="24"/>
  <c r="T9" i="24"/>
  <c r="T182" i="24"/>
  <c r="S182" i="24"/>
  <c r="T166" i="24"/>
  <c r="S166" i="24"/>
  <c r="T150" i="24"/>
  <c r="S150" i="24"/>
  <c r="T134" i="24"/>
  <c r="S134" i="24"/>
  <c r="T118" i="24"/>
  <c r="S118" i="24"/>
  <c r="T86" i="24"/>
  <c r="S86" i="24"/>
  <c r="S22" i="24"/>
  <c r="T22" i="24"/>
  <c r="T187" i="24"/>
  <c r="S187" i="24"/>
  <c r="T171" i="24"/>
  <c r="S171" i="24"/>
  <c r="T155" i="24"/>
  <c r="S155" i="24"/>
  <c r="T139" i="24"/>
  <c r="S139" i="24"/>
  <c r="T123" i="24"/>
  <c r="S123" i="24"/>
  <c r="T106" i="24"/>
  <c r="S106" i="24"/>
  <c r="S42" i="24"/>
  <c r="T42" i="24"/>
  <c r="S103" i="24"/>
  <c r="T103" i="24"/>
  <c r="S87" i="24"/>
  <c r="T87" i="24"/>
  <c r="S71" i="24"/>
  <c r="T71" i="24"/>
  <c r="S55" i="24"/>
  <c r="T55" i="24"/>
  <c r="T39" i="24"/>
  <c r="S39" i="24"/>
  <c r="S23" i="24"/>
  <c r="T23" i="24"/>
  <c r="T108" i="24"/>
  <c r="S108" i="24"/>
  <c r="T92" i="24"/>
  <c r="S92" i="24"/>
  <c r="T76" i="24"/>
  <c r="S76" i="24"/>
  <c r="S60" i="24"/>
  <c r="T60" i="24"/>
  <c r="T44" i="24"/>
  <c r="S44" i="24"/>
  <c r="T28" i="24"/>
  <c r="S28" i="24"/>
  <c r="T97" i="24"/>
  <c r="S97" i="24"/>
  <c r="T81" i="24"/>
  <c r="S81" i="24"/>
  <c r="S65" i="24"/>
  <c r="T65" i="24"/>
  <c r="S49" i="24"/>
  <c r="T49" i="24"/>
  <c r="S33" i="24"/>
  <c r="T33" i="24"/>
  <c r="T17" i="24"/>
  <c r="S17" i="24"/>
  <c r="AE14" i="12"/>
  <c r="G14" i="12"/>
  <c r="AE14" i="41"/>
  <c r="G14" i="41"/>
  <c r="Q14" i="12"/>
  <c r="F14" i="12"/>
  <c r="Q14" i="41"/>
  <c r="F14" i="41"/>
  <c r="H14" i="41"/>
  <c r="Q7" i="41"/>
  <c r="F7" i="41"/>
  <c r="R17" i="41"/>
  <c r="AF17" i="41"/>
  <c r="G627" i="20"/>
  <c r="G631" i="20"/>
  <c r="G635" i="20"/>
  <c r="G639" i="20"/>
  <c r="G643" i="20"/>
  <c r="G647" i="20"/>
  <c r="G651" i="20"/>
  <c r="G655" i="20"/>
  <c r="G659" i="20"/>
  <c r="G663" i="20"/>
  <c r="G667" i="20"/>
  <c r="G671" i="20"/>
  <c r="G675" i="20"/>
  <c r="G679" i="20"/>
  <c r="G683" i="20"/>
  <c r="G687" i="20"/>
  <c r="G691" i="20"/>
  <c r="G695" i="20"/>
  <c r="G699" i="20"/>
  <c r="G703" i="20"/>
  <c r="G707" i="20"/>
  <c r="G711" i="20"/>
  <c r="G715" i="20"/>
  <c r="G719" i="20"/>
  <c r="G723" i="20"/>
  <c r="G628" i="20"/>
  <c r="G632" i="20"/>
  <c r="G636" i="20"/>
  <c r="G640" i="20"/>
  <c r="G644" i="20"/>
  <c r="G648" i="20"/>
  <c r="G652" i="20"/>
  <c r="G656" i="20"/>
  <c r="G660" i="20"/>
  <c r="G664" i="20"/>
  <c r="G668" i="20"/>
  <c r="G672" i="20"/>
  <c r="G676" i="20"/>
  <c r="G680" i="20"/>
  <c r="G684" i="20"/>
  <c r="G688" i="20"/>
  <c r="G692" i="20"/>
  <c r="G696" i="20"/>
  <c r="G700" i="20"/>
  <c r="G704" i="20"/>
  <c r="G708" i="20"/>
  <c r="G712" i="20"/>
  <c r="G716" i="20"/>
  <c r="G720" i="20"/>
  <c r="G724" i="20"/>
  <c r="G629" i="20"/>
  <c r="G633" i="20"/>
  <c r="G637" i="20"/>
  <c r="G641" i="20"/>
  <c r="G645" i="20"/>
  <c r="G649" i="20"/>
  <c r="G653" i="20"/>
  <c r="G657" i="20"/>
  <c r="G661" i="20"/>
  <c r="G665" i="20"/>
  <c r="G669" i="20"/>
  <c r="G673" i="20"/>
  <c r="G677" i="20"/>
  <c r="G681" i="20"/>
  <c r="G685" i="20"/>
  <c r="G689" i="20"/>
  <c r="G693" i="20"/>
  <c r="G697" i="20"/>
  <c r="G701" i="20"/>
  <c r="G705" i="20"/>
  <c r="G709" i="20"/>
  <c r="G713" i="20"/>
  <c r="G717" i="20"/>
  <c r="G721" i="20"/>
  <c r="G725" i="20"/>
  <c r="G642" i="20"/>
  <c r="G658" i="20"/>
  <c r="G674" i="20"/>
  <c r="G690" i="20"/>
  <c r="G706" i="20"/>
  <c r="G722" i="20"/>
  <c r="G630" i="20"/>
  <c r="G646" i="20"/>
  <c r="G662" i="20"/>
  <c r="G678" i="20"/>
  <c r="G694" i="20"/>
  <c r="G710" i="20"/>
  <c r="G634" i="20"/>
  <c r="G650" i="20"/>
  <c r="G666" i="20"/>
  <c r="G682" i="20"/>
  <c r="G698" i="20"/>
  <c r="G714" i="20"/>
  <c r="G638" i="20"/>
  <c r="G702" i="20"/>
  <c r="G654" i="20"/>
  <c r="G718" i="20"/>
  <c r="G670" i="20"/>
  <c r="G686" i="20"/>
  <c r="G604" i="20"/>
  <c r="G779" i="20"/>
  <c r="G153" i="20"/>
  <c r="G87" i="20"/>
  <c r="G342" i="20"/>
  <c r="G1063" i="20"/>
  <c r="G923" i="20"/>
  <c r="G152" i="20"/>
  <c r="G278" i="20"/>
  <c r="G825" i="20"/>
  <c r="G774" i="20"/>
  <c r="G1002" i="20"/>
  <c r="G510" i="20"/>
  <c r="G812" i="20"/>
  <c r="G335" i="20"/>
  <c r="G32" i="20"/>
  <c r="G804" i="20"/>
  <c r="G947" i="20"/>
  <c r="G1023" i="20"/>
  <c r="G291" i="22"/>
  <c r="G961" i="20"/>
  <c r="G427" i="20"/>
  <c r="G743" i="20"/>
  <c r="G1098" i="20"/>
  <c r="G251" i="20"/>
  <c r="G128" i="20"/>
  <c r="G983" i="20"/>
  <c r="G1054" i="20"/>
  <c r="G1004" i="20"/>
  <c r="G356" i="20"/>
  <c r="G155" i="20"/>
  <c r="G1017" i="20"/>
  <c r="G757" i="20"/>
  <c r="G470" i="20"/>
  <c r="G1111" i="20"/>
  <c r="G584" i="20"/>
  <c r="G755" i="20"/>
  <c r="G959" i="20"/>
  <c r="G460" i="20"/>
  <c r="G797" i="20"/>
  <c r="G319" i="20"/>
  <c r="G411" i="20"/>
  <c r="G347" i="20"/>
  <c r="G176" i="22"/>
  <c r="G553" i="20"/>
  <c r="G1055" i="20"/>
  <c r="G486" i="20"/>
  <c r="G357" i="20"/>
  <c r="G301" i="22"/>
  <c r="F7" i="14"/>
  <c r="G430" i="20"/>
  <c r="G738" i="20"/>
  <c r="G345" i="20"/>
  <c r="G585" i="20"/>
  <c r="G211" i="20"/>
  <c r="G751" i="20"/>
  <c r="G846" i="20"/>
  <c r="G767" i="20"/>
  <c r="G862" i="20"/>
  <c r="G252" i="22"/>
  <c r="G982" i="20"/>
  <c r="G945" i="20"/>
  <c r="G294" i="22"/>
  <c r="G1090" i="20"/>
  <c r="G317" i="20"/>
  <c r="G1034" i="20"/>
  <c r="G840" i="20"/>
  <c r="G253" i="20"/>
  <c r="G730" i="20"/>
  <c r="G269" i="22"/>
  <c r="G1049" i="20"/>
  <c r="G1038" i="20"/>
  <c r="G1079" i="20"/>
  <c r="G868" i="20"/>
  <c r="G378" i="20"/>
  <c r="G538" i="20"/>
  <c r="G310" i="20"/>
  <c r="G529" i="20"/>
  <c r="G178" i="20"/>
  <c r="G139" i="20"/>
  <c r="G998" i="20"/>
  <c r="G957" i="20"/>
  <c r="G467" i="20"/>
  <c r="G243" i="22"/>
  <c r="G990" i="20"/>
  <c r="G348" i="20"/>
  <c r="G71" i="20"/>
  <c r="G196" i="20"/>
  <c r="G940" i="20"/>
  <c r="G293" i="20"/>
  <c r="G409" i="20"/>
  <c r="G213" i="20"/>
  <c r="G291" i="20"/>
  <c r="G806" i="20"/>
  <c r="G811" i="20"/>
  <c r="G262" i="22"/>
  <c r="G936" i="20"/>
  <c r="G232" i="22"/>
  <c r="G598" i="20"/>
  <c r="G1001" i="20"/>
  <c r="G332" i="20"/>
  <c r="G252" i="20"/>
  <c r="G270" i="22"/>
  <c r="G126" i="20"/>
  <c r="G265" i="22"/>
  <c r="G978" i="20"/>
  <c r="G1121" i="20"/>
  <c r="G382" i="20"/>
  <c r="G255" i="22"/>
  <c r="G188" i="22"/>
  <c r="G815" i="20"/>
  <c r="G986" i="20"/>
  <c r="G1129" i="20"/>
  <c r="G859" i="20"/>
  <c r="G1101" i="20"/>
  <c r="G1003" i="20"/>
  <c r="G302" i="20"/>
  <c r="G307" i="22"/>
  <c r="G392" i="20"/>
  <c r="G306" i="20"/>
  <c r="G362" i="20"/>
  <c r="G938" i="20"/>
  <c r="G338" i="20"/>
  <c r="G1061" i="20"/>
  <c r="G188" i="20"/>
  <c r="G1020" i="20"/>
  <c r="G911" i="20"/>
  <c r="G1116" i="20"/>
  <c r="G545" i="20"/>
  <c r="G958" i="20"/>
  <c r="G217" i="20"/>
  <c r="G228" i="20"/>
  <c r="G820" i="20"/>
  <c r="G1082" i="20"/>
  <c r="G926" i="20"/>
  <c r="G121" i="20"/>
  <c r="G522" i="20"/>
  <c r="G260" i="22"/>
  <c r="G1118" i="20"/>
  <c r="G158" i="20"/>
  <c r="G782" i="20"/>
  <c r="G985" i="20"/>
  <c r="G176" i="20"/>
  <c r="G164" i="20"/>
  <c r="G198" i="22"/>
  <c r="G902" i="20"/>
  <c r="G775" i="20"/>
  <c r="G303" i="20"/>
  <c r="G292" i="22"/>
  <c r="G403" i="20"/>
  <c r="G358" i="20"/>
  <c r="G184" i="20"/>
  <c r="G271" i="22"/>
  <c r="G991" i="20"/>
  <c r="G298" i="20"/>
  <c r="G187" i="20"/>
  <c r="G1125" i="20"/>
  <c r="G788" i="20"/>
  <c r="G133" i="20"/>
  <c r="G1108" i="20"/>
  <c r="G1088" i="20"/>
  <c r="G607" i="20"/>
  <c r="G309" i="20"/>
  <c r="G256" i="20"/>
  <c r="G1083" i="20"/>
  <c r="G601" i="20"/>
  <c r="G918" i="20"/>
  <c r="G889" i="20"/>
  <c r="G875" i="20"/>
  <c r="G873" i="20"/>
  <c r="G239" i="20"/>
  <c r="G150" i="22"/>
  <c r="G103" i="20"/>
  <c r="G621" i="20"/>
  <c r="G525" i="20"/>
  <c r="G132" i="22"/>
  <c r="G172" i="22"/>
  <c r="G473" i="20"/>
  <c r="G220" i="22"/>
  <c r="G174" i="22"/>
  <c r="G173" i="20"/>
  <c r="G14" i="22"/>
  <c r="G48" i="22"/>
  <c r="G47" i="22"/>
  <c r="G107" i="20"/>
  <c r="G215" i="22"/>
  <c r="G48" i="20"/>
  <c r="G56" i="22"/>
  <c r="G73" i="20"/>
  <c r="G22" i="20"/>
  <c r="G274" i="20"/>
  <c r="G206" i="22"/>
  <c r="G62" i="22"/>
  <c r="G793" i="20"/>
  <c r="G18" i="22"/>
  <c r="G410" i="20"/>
  <c r="G237" i="22"/>
  <c r="G1010" i="20"/>
  <c r="G370" i="20"/>
  <c r="G735" i="20"/>
  <c r="G969" i="20"/>
  <c r="G232" i="20"/>
  <c r="G105" i="22"/>
  <c r="G560" i="20"/>
  <c r="G981" i="20"/>
  <c r="G161" i="22"/>
  <c r="G452" i="20"/>
  <c r="G82" i="20"/>
  <c r="G131" i="20"/>
  <c r="G1113" i="20"/>
  <c r="G1106" i="20"/>
  <c r="G55" i="20"/>
  <c r="G294" i="20"/>
  <c r="G1046" i="20"/>
  <c r="G266" i="20"/>
  <c r="G582" i="20"/>
  <c r="G485" i="20"/>
  <c r="G853" i="20"/>
  <c r="G603" i="20"/>
  <c r="G838" i="20"/>
  <c r="G897" i="20"/>
  <c r="G196" i="22"/>
  <c r="G91" i="20"/>
  <c r="G559" i="20"/>
  <c r="G905" i="20"/>
  <c r="G173" i="22"/>
  <c r="G83" i="20"/>
  <c r="G491" i="20"/>
  <c r="G242" i="22"/>
  <c r="G207" i="22"/>
  <c r="G246" i="20"/>
  <c r="G272" i="22"/>
  <c r="G20" i="22"/>
  <c r="G59" i="20"/>
  <c r="G36" i="20"/>
  <c r="G265" i="20"/>
  <c r="G65" i="22"/>
  <c r="G99" i="20"/>
  <c r="G58" i="20"/>
  <c r="G148" i="22"/>
  <c r="G1067" i="20"/>
  <c r="G235" i="22"/>
  <c r="G1072" i="20"/>
  <c r="G879" i="20"/>
  <c r="G249" i="22"/>
  <c r="G202" i="20"/>
  <c r="G375" i="20"/>
  <c r="G280" i="20"/>
  <c r="G770" i="20"/>
  <c r="G171" i="20"/>
  <c r="G1103" i="20"/>
  <c r="G931" i="20"/>
  <c r="G241" i="22"/>
  <c r="G733" i="20"/>
  <c r="G817" i="20"/>
  <c r="G340" i="20"/>
  <c r="G165" i="20"/>
  <c r="G238" i="20"/>
  <c r="G123" i="22"/>
  <c r="G361" i="20"/>
  <c r="G285" i="20"/>
  <c r="G453" i="20"/>
  <c r="G255" i="20"/>
  <c r="G113" i="20"/>
  <c r="G127" i="20"/>
  <c r="G126" i="22"/>
  <c r="G948" i="20"/>
  <c r="G19" i="22"/>
  <c r="G193" i="20"/>
  <c r="G766" i="20"/>
  <c r="G508" i="20"/>
  <c r="G87" i="22"/>
  <c r="G181" i="20"/>
  <c r="G781" i="20"/>
  <c r="G777" i="20"/>
  <c r="G955" i="20"/>
  <c r="G234" i="22"/>
  <c r="G346" i="20"/>
  <c r="G109" i="22"/>
  <c r="G972" i="20"/>
  <c r="G182" i="20"/>
  <c r="G1059" i="20"/>
  <c r="G599" i="20"/>
  <c r="G850" i="20"/>
  <c r="G1039" i="20"/>
  <c r="G587" i="20"/>
  <c r="G444" i="20"/>
  <c r="G913" i="20"/>
  <c r="G117" i="22"/>
  <c r="G34" i="22"/>
  <c r="G557" i="20"/>
  <c r="G843" i="20"/>
  <c r="G184" i="22"/>
  <c r="G30" i="22"/>
  <c r="G611" i="20"/>
  <c r="G836" i="20"/>
  <c r="G191" i="22"/>
  <c r="G219" i="22"/>
  <c r="G114" i="20"/>
  <c r="G40" i="22"/>
  <c r="G27" i="20"/>
  <c r="G44" i="20"/>
  <c r="G24" i="22"/>
  <c r="G92" i="22"/>
  <c r="G236" i="20"/>
  <c r="G144" i="20"/>
  <c r="G278" i="22"/>
  <c r="G230" i="22"/>
  <c r="G372" i="20"/>
  <c r="G162" i="22"/>
  <c r="G402" i="20"/>
  <c r="G54" i="22"/>
  <c r="G1099" i="20"/>
  <c r="G446" i="20"/>
  <c r="G808" i="20"/>
  <c r="G331" i="20"/>
  <c r="G23" i="20"/>
  <c r="G800" i="20"/>
  <c r="G516" i="20"/>
  <c r="G329" i="20"/>
  <c r="G876" i="20"/>
  <c r="G222" i="22"/>
  <c r="G568" i="20"/>
  <c r="G977" i="20"/>
  <c r="G245" i="20"/>
  <c r="G120" i="20"/>
  <c r="G855" i="20"/>
  <c r="G116" i="22"/>
  <c r="G438" i="20"/>
  <c r="G68" i="20"/>
  <c r="G28" i="20"/>
  <c r="G11" i="22"/>
  <c r="G202" i="22"/>
  <c r="G254" i="22"/>
  <c r="G964" i="20"/>
  <c r="G328" i="20"/>
  <c r="G975" i="20"/>
  <c r="G1104" i="20"/>
  <c r="G895" i="20"/>
  <c r="G286" i="20"/>
  <c r="G316" i="20"/>
  <c r="G248" i="20"/>
  <c r="G398" i="20"/>
  <c r="G51" i="22"/>
  <c r="G832" i="20"/>
  <c r="G413" i="20"/>
  <c r="G1009" i="20"/>
  <c r="G1086" i="20"/>
  <c r="G612" i="20"/>
  <c r="G313" i="20"/>
  <c r="G223" i="20"/>
  <c r="G27" i="22"/>
  <c r="G249" i="20"/>
  <c r="G147" i="22"/>
  <c r="G787" i="20"/>
  <c r="G207" i="20"/>
  <c r="G369" i="20"/>
  <c r="G867" i="20"/>
  <c r="G565" i="20"/>
  <c r="G625" i="20"/>
  <c r="G28" i="22"/>
  <c r="G754" i="20"/>
  <c r="G744" i="20"/>
  <c r="G935" i="20"/>
  <c r="G145" i="22"/>
  <c r="G740" i="20"/>
  <c r="G732" i="20"/>
  <c r="G1105" i="20"/>
  <c r="G602" i="20"/>
  <c r="G578" i="20"/>
  <c r="G547" i="20"/>
  <c r="G1085" i="20"/>
  <c r="G1130" i="20"/>
  <c r="G571" i="20"/>
  <c r="G878" i="20"/>
  <c r="G882" i="20"/>
  <c r="G290" i="22"/>
  <c r="G159" i="22"/>
  <c r="G514" i="20"/>
  <c r="G349" i="20"/>
  <c r="G266" i="22"/>
  <c r="G239" i="22"/>
  <c r="G101" i="22"/>
  <c r="G35" i="22"/>
  <c r="G39" i="22"/>
  <c r="G71" i="22"/>
  <c r="G435" i="20"/>
  <c r="G408" i="20"/>
  <c r="G1092" i="20"/>
  <c r="G374" i="20"/>
  <c r="G146" i="20"/>
  <c r="G227" i="22"/>
  <c r="G1022" i="20"/>
  <c r="G502" i="20"/>
  <c r="G536" i="20"/>
  <c r="G400" i="20"/>
  <c r="G841" i="20"/>
  <c r="G69" i="20"/>
  <c r="G115" i="20"/>
  <c r="G741" i="20"/>
  <c r="G1071" i="20"/>
  <c r="G942" i="20"/>
  <c r="G396" i="20"/>
  <c r="G750" i="20"/>
  <c r="G934" i="20"/>
  <c r="G1094" i="20"/>
  <c r="G622" i="20"/>
  <c r="G25" i="22"/>
  <c r="G102" i="20"/>
  <c r="G922" i="20"/>
  <c r="G195" i="20"/>
  <c r="G405" i="20"/>
  <c r="G210" i="20"/>
  <c r="G507" i="20"/>
  <c r="G186" i="20"/>
  <c r="G198" i="20"/>
  <c r="G247" i="22"/>
  <c r="G500" i="20"/>
  <c r="G736" i="20"/>
  <c r="G1110" i="20"/>
  <c r="G1050" i="20"/>
  <c r="G760" i="20"/>
  <c r="G209" i="22"/>
  <c r="G790" i="20"/>
  <c r="G326" i="20"/>
  <c r="G1006" i="20"/>
  <c r="G133" i="22"/>
  <c r="G943" i="20"/>
  <c r="G226" i="22"/>
  <c r="G1122" i="20"/>
  <c r="G307" i="20"/>
  <c r="G1112" i="20"/>
  <c r="G1041" i="20"/>
  <c r="G1097" i="20"/>
  <c r="G558" i="20"/>
  <c r="G543" i="20"/>
  <c r="G501" i="20"/>
  <c r="G573" i="20"/>
  <c r="G450" i="20"/>
  <c r="G437" i="20"/>
  <c r="G907" i="20"/>
  <c r="G769" i="20"/>
  <c r="G193" i="22"/>
  <c r="G531" i="20"/>
  <c r="G475" i="20"/>
  <c r="G481" i="20"/>
  <c r="G880" i="20"/>
  <c r="G885" i="20"/>
  <c r="G290" i="20"/>
  <c r="G231" i="20"/>
  <c r="G183" i="22"/>
  <c r="G119" i="20"/>
  <c r="G223" i="22"/>
  <c r="G182" i="22"/>
  <c r="G261" i="20"/>
  <c r="G225" i="22"/>
  <c r="G179" i="22"/>
  <c r="G92" i="20"/>
  <c r="G66" i="20"/>
  <c r="G85" i="20"/>
  <c r="G279" i="20"/>
  <c r="G124" i="22"/>
  <c r="G96" i="20"/>
  <c r="G45" i="22"/>
  <c r="G63" i="22"/>
  <c r="G55" i="22"/>
  <c r="G125" i="22"/>
  <c r="G77" i="20"/>
  <c r="G303" i="22"/>
  <c r="G550" i="20"/>
  <c r="G212" i="20"/>
  <c r="G83" i="22"/>
  <c r="G805" i="20"/>
  <c r="G752" i="20"/>
  <c r="G238" i="22"/>
  <c r="G387" i="20"/>
  <c r="G542" i="20"/>
  <c r="G765" i="20"/>
  <c r="G97" i="22"/>
  <c r="G802" i="20"/>
  <c r="G204" i="20"/>
  <c r="G150" i="20"/>
  <c r="G974" i="20"/>
  <c r="G518" i="20"/>
  <c r="G887" i="20"/>
  <c r="G263" i="22"/>
  <c r="G1019" i="20"/>
  <c r="G1011" i="20"/>
  <c r="G1029" i="20"/>
  <c r="G596" i="20"/>
  <c r="G583" i="20"/>
  <c r="G292" i="20"/>
  <c r="G1093" i="20"/>
  <c r="G589" i="20"/>
  <c r="G429" i="20"/>
  <c r="G624" i="20"/>
  <c r="G521" i="20"/>
  <c r="G837" i="20"/>
  <c r="G125" i="20"/>
  <c r="G860" i="20"/>
  <c r="G233" i="20"/>
  <c r="G205" i="22"/>
  <c r="G447" i="20"/>
  <c r="G863" i="20"/>
  <c r="G881" i="20"/>
  <c r="G244" i="22"/>
  <c r="G167" i="22"/>
  <c r="G163" i="20"/>
  <c r="G29" i="20"/>
  <c r="G43" i="20"/>
  <c r="G34" i="20"/>
  <c r="G175" i="22"/>
  <c r="G33" i="20"/>
  <c r="G62" i="20"/>
  <c r="G96" i="22"/>
  <c r="G297" i="20"/>
  <c r="G36" i="22"/>
  <c r="G42" i="22"/>
  <c r="G420" i="20"/>
  <c r="G903" i="20"/>
  <c r="G952" i="20"/>
  <c r="G1035" i="20"/>
  <c r="G351" i="20"/>
  <c r="G142" i="20"/>
  <c r="G257" i="22"/>
  <c r="G778" i="20"/>
  <c r="G758" i="20"/>
  <c r="G1028" i="20"/>
  <c r="G376" i="20"/>
  <c r="G613" i="20"/>
  <c r="G222" i="20"/>
  <c r="G597" i="20"/>
  <c r="G302" i="22"/>
  <c r="G264" i="20"/>
  <c r="G823" i="20"/>
  <c r="G600" i="20"/>
  <c r="G608" i="20"/>
  <c r="G924" i="20"/>
  <c r="G160" i="20"/>
  <c r="G113" i="22"/>
  <c r="G166" i="22"/>
  <c r="G116" i="20"/>
  <c r="G53" i="22"/>
  <c r="G168" i="20"/>
  <c r="G763" i="20"/>
  <c r="G916" i="20"/>
  <c r="G495" i="20"/>
  <c r="G271" i="20"/>
  <c r="G337" i="20"/>
  <c r="G78" i="20"/>
  <c r="G762" i="20"/>
  <c r="G1123" i="20"/>
  <c r="G499" i="20"/>
  <c r="G203" i="20"/>
  <c r="G407" i="20"/>
  <c r="G283" i="22"/>
  <c r="G163" i="22"/>
  <c r="G1027" i="20"/>
  <c r="G1132" i="20"/>
  <c r="G994" i="20"/>
  <c r="G367" i="20"/>
  <c r="G360" i="20"/>
  <c r="G483" i="20"/>
  <c r="G469" i="20"/>
  <c r="G909" i="20"/>
  <c r="G472" i="20"/>
  <c r="G865" i="20"/>
  <c r="G185" i="22"/>
  <c r="G106" i="22"/>
  <c r="G539" i="20"/>
  <c r="G927" i="20"/>
  <c r="G857" i="20"/>
  <c r="G129" i="22"/>
  <c r="G24" i="20"/>
  <c r="G523" i="20"/>
  <c r="G910" i="20"/>
  <c r="G233" i="22"/>
  <c r="G158" i="22"/>
  <c r="G244" i="20"/>
  <c r="G264" i="22"/>
  <c r="G72" i="20"/>
  <c r="G97" i="20"/>
  <c r="G103" i="22"/>
  <c r="G213" i="22"/>
  <c r="G90" i="22"/>
  <c r="G54" i="20"/>
  <c r="G98" i="22"/>
  <c r="G110" i="20"/>
  <c r="G464" i="20"/>
  <c r="G363" i="20"/>
  <c r="G50" i="22"/>
  <c r="G1075" i="20"/>
  <c r="G275" i="22"/>
  <c r="G956" i="20"/>
  <c r="G771" i="20"/>
  <c r="G343" i="20"/>
  <c r="G566" i="20"/>
  <c r="G209" i="20"/>
  <c r="G170" i="22"/>
  <c r="G60" i="20"/>
  <c r="G1012" i="20"/>
  <c r="G576" i="20"/>
  <c r="G973" i="20"/>
  <c r="G490" i="20"/>
  <c r="G803" i="20"/>
  <c r="G324" i="20"/>
  <c r="G893" i="20"/>
  <c r="G304" i="22"/>
  <c r="G74" i="22"/>
  <c r="G104" i="22"/>
  <c r="G52" i="22"/>
  <c r="G52" i="20"/>
  <c r="G205" i="20"/>
  <c r="G177" i="20"/>
  <c r="G67" i="20"/>
  <c r="G200" i="22"/>
  <c r="G792" i="20"/>
  <c r="G418" i="20"/>
  <c r="G953" i="20"/>
  <c r="G355" i="20"/>
  <c r="G954" i="20"/>
  <c r="G1021" i="20"/>
  <c r="G816" i="20"/>
  <c r="G299" i="20"/>
  <c r="G208" i="20"/>
  <c r="G968" i="20"/>
  <c r="G268" i="22"/>
  <c r="G1095" i="20"/>
  <c r="G440" i="20"/>
  <c r="G434" i="20"/>
  <c r="G135" i="22"/>
  <c r="G68" i="22"/>
  <c r="G120" i="22"/>
  <c r="G285" i="22"/>
  <c r="G854" i="20"/>
  <c r="G199" i="20"/>
  <c r="G1068" i="20"/>
  <c r="G801" i="20"/>
  <c r="G534" i="20"/>
  <c r="G269" i="20"/>
  <c r="G287" i="22"/>
  <c r="G226" i="20"/>
  <c r="G749" i="20"/>
  <c r="G379" i="20"/>
  <c r="G267" i="22"/>
  <c r="G432" i="20"/>
  <c r="G484" i="20"/>
  <c r="G791" i="20"/>
  <c r="G949" i="20"/>
  <c r="G122" i="20"/>
  <c r="G1114" i="20"/>
  <c r="G339" i="20"/>
  <c r="G496" i="20"/>
  <c r="G1056" i="20"/>
  <c r="G594" i="20"/>
  <c r="G623" i="20"/>
  <c r="G494" i="20"/>
  <c r="G157" i="22"/>
  <c r="G104" i="20"/>
  <c r="G180" i="22"/>
  <c r="G555" i="20"/>
  <c r="G128" i="22"/>
  <c r="G61" i="20"/>
  <c r="G247" i="20"/>
  <c r="G57" i="22"/>
  <c r="G80" i="22"/>
  <c r="G281" i="20"/>
  <c r="G101" i="20"/>
  <c r="G799" i="20"/>
  <c r="G56" i="20"/>
  <c r="G275" i="20"/>
  <c r="G834" i="20"/>
  <c r="G439" i="20"/>
  <c r="G1062" i="20"/>
  <c r="G477" i="20"/>
  <c r="G563" i="20"/>
  <c r="G259" i="20"/>
  <c r="G311" i="20"/>
  <c r="G192" i="22"/>
  <c r="G194" i="22"/>
  <c r="G141" i="22"/>
  <c r="G1052" i="20"/>
  <c r="G482" i="20"/>
  <c r="G305" i="22"/>
  <c r="G353" i="20"/>
  <c r="G179" i="20"/>
  <c r="G298" i="22"/>
  <c r="G933" i="20"/>
  <c r="G1036" i="20"/>
  <c r="G847" i="20"/>
  <c r="G562" i="20"/>
  <c r="G917" i="20"/>
  <c r="G462" i="20"/>
  <c r="G288" i="20"/>
  <c r="G459" i="20"/>
  <c r="G761" i="20"/>
  <c r="G169" i="22"/>
  <c r="G156" i="20"/>
  <c r="G336" i="20"/>
  <c r="G318" i="20"/>
  <c r="G592" i="20"/>
  <c r="G242" i="20"/>
  <c r="G115" i="22"/>
  <c r="G385" i="20"/>
  <c r="G88" i="20"/>
  <c r="G962" i="20"/>
  <c r="G390" i="20"/>
  <c r="G145" i="20"/>
  <c r="G297" i="22"/>
  <c r="G515" i="20"/>
  <c r="G295" i="22"/>
  <c r="G828" i="20"/>
  <c r="G458" i="20"/>
  <c r="G1066" i="20"/>
  <c r="G380" i="20"/>
  <c r="G532" i="20"/>
  <c r="G996" i="20"/>
  <c r="G856" i="20"/>
  <c r="G509" i="20"/>
  <c r="G595" i="20"/>
  <c r="G445" i="20"/>
  <c r="G381" i="20"/>
  <c r="G304" i="20"/>
  <c r="G170" i="20"/>
  <c r="G143" i="22"/>
  <c r="G915" i="20"/>
  <c r="G845" i="20"/>
  <c r="G210" i="22"/>
  <c r="G135" i="20"/>
  <c r="G109" i="20"/>
  <c r="G869" i="20"/>
  <c r="G124" i="20"/>
  <c r="G66" i="22"/>
  <c r="G288" i="22"/>
  <c r="G164" i="22"/>
  <c r="G107" i="22"/>
  <c r="G95" i="20"/>
  <c r="G73" i="22"/>
  <c r="G141" i="20"/>
  <c r="G60" i="22"/>
  <c r="G21" i="22"/>
  <c r="G63" i="20"/>
  <c r="G108" i="20"/>
  <c r="G178" i="22"/>
  <c r="G245" i="22"/>
  <c r="G780" i="20"/>
  <c r="G72" i="22"/>
  <c r="G399" i="20"/>
  <c r="G216" i="20"/>
  <c r="G261" i="22"/>
  <c r="G932" i="20"/>
  <c r="G229" i="22"/>
  <c r="G590" i="20"/>
  <c r="G237" i="20"/>
  <c r="G146" i="22"/>
  <c r="G809" i="20"/>
  <c r="G167" i="20"/>
  <c r="G776" i="20"/>
  <c r="G230" i="20"/>
  <c r="G827" i="20"/>
  <c r="G293" i="22"/>
  <c r="G478" i="20"/>
  <c r="G759" i="20"/>
  <c r="G1117" i="20"/>
  <c r="G159" i="20"/>
  <c r="G588" i="20"/>
  <c r="G615" i="20"/>
  <c r="G1077" i="20"/>
  <c r="G898" i="20"/>
  <c r="G333" i="20"/>
  <c r="G537" i="20"/>
  <c r="G480" i="20"/>
  <c r="G896" i="20"/>
  <c r="G229" i="20"/>
  <c r="G273" i="20"/>
  <c r="G142" i="22"/>
  <c r="G433" i="20"/>
  <c r="G221" i="22"/>
  <c r="G119" i="22"/>
  <c r="G548" i="20"/>
  <c r="G505" i="20"/>
  <c r="G745" i="20"/>
  <c r="G85" i="22"/>
  <c r="G138" i="20"/>
  <c r="G78" i="22"/>
  <c r="G106" i="20"/>
  <c r="G186" i="22"/>
  <c r="G77" i="22"/>
  <c r="G102" i="22"/>
  <c r="G81" i="20"/>
  <c r="G165" i="22"/>
  <c r="G22" i="22"/>
  <c r="G40" i="20"/>
  <c r="G325" i="20"/>
  <c r="G965" i="20"/>
  <c r="G971" i="20"/>
  <c r="G734" i="20"/>
  <c r="G818" i="20"/>
  <c r="G234" i="20"/>
  <c r="G1120" i="20"/>
  <c r="G1051" i="20"/>
  <c r="G937" i="20"/>
  <c r="G416" i="20"/>
  <c r="G742" i="20"/>
  <c r="G200" i="20"/>
  <c r="G524" i="20"/>
  <c r="G134" i="20"/>
  <c r="G41" i="20"/>
  <c r="G334" i="20"/>
  <c r="G821" i="20"/>
  <c r="G147" i="20"/>
  <c r="G260" i="20"/>
  <c r="G966" i="20"/>
  <c r="G546" i="20"/>
  <c r="G614" i="20"/>
  <c r="G100" i="20"/>
  <c r="G90" i="20"/>
  <c r="G272" i="20"/>
  <c r="G13" i="22"/>
  <c r="G79" i="20"/>
  <c r="G773" i="20"/>
  <c r="G1131" i="20"/>
  <c r="G768" i="20"/>
  <c r="G388" i="20"/>
  <c r="G1096" i="20"/>
  <c r="G393" i="20"/>
  <c r="G89" i="22"/>
  <c r="G1043" i="20"/>
  <c r="G414" i="20"/>
  <c r="G282" i="20"/>
  <c r="G796" i="20"/>
  <c r="G455" i="20"/>
  <c r="G554" i="20"/>
  <c r="G772" i="20"/>
  <c r="G268" i="20"/>
  <c r="G1040" i="20"/>
  <c r="G315" i="20"/>
  <c r="G1126" i="20"/>
  <c r="G1007" i="20"/>
  <c r="G1073" i="20"/>
  <c r="G497" i="20"/>
  <c r="G620" i="20"/>
  <c r="G489" i="20"/>
  <c r="G852" i="20"/>
  <c r="G861" i="20"/>
  <c r="G199" i="22"/>
  <c r="G618" i="20"/>
  <c r="G519" i="20"/>
  <c r="G493" i="20"/>
  <c r="G323" i="20"/>
  <c r="G282" i="22"/>
  <c r="G111" i="22"/>
  <c r="G451" i="20"/>
  <c r="G849" i="20"/>
  <c r="G217" i="22"/>
  <c r="G69" i="22"/>
  <c r="G132" i="20"/>
  <c r="G49" i="20"/>
  <c r="G47" i="20"/>
  <c r="G38" i="20"/>
  <c r="G154" i="22"/>
  <c r="G95" i="22"/>
  <c r="G65" i="20"/>
  <c r="G32" i="22"/>
  <c r="G274" i="22"/>
  <c r="G16" i="22"/>
  <c r="G995" i="20"/>
  <c r="G1087" i="20"/>
  <c r="G540" i="20"/>
  <c r="G848" i="20"/>
  <c r="G512" i="20"/>
  <c r="G417" i="20"/>
  <c r="G162" i="20"/>
  <c r="G488" i="20"/>
  <c r="G377" i="20"/>
  <c r="G299" i="22"/>
  <c r="G1084" i="20"/>
  <c r="G88" i="22"/>
  <c r="G366" i="20"/>
  <c r="G593" i="20"/>
  <c r="G341" i="20"/>
  <c r="G556" i="20"/>
  <c r="G26" i="20"/>
  <c r="G175" i="20"/>
  <c r="G541" i="20"/>
  <c r="G835" i="20"/>
  <c r="G330" i="20"/>
  <c r="G256" i="22"/>
  <c r="G75" i="20"/>
  <c r="G17" i="22"/>
  <c r="G117" i="20"/>
  <c r="G155" i="22"/>
  <c r="G41" i="22"/>
  <c r="G928" i="20"/>
  <c r="G798" i="20"/>
  <c r="G920" i="20"/>
  <c r="G1016" i="20"/>
  <c r="G1076" i="20"/>
  <c r="G786" i="20"/>
  <c r="G214" i="20"/>
  <c r="G235" i="20"/>
  <c r="G789" i="20"/>
  <c r="G301" i="20"/>
  <c r="G428" i="20"/>
  <c r="G21" i="20"/>
  <c r="G1037" i="20"/>
  <c r="G471" i="20"/>
  <c r="G864" i="20"/>
  <c r="G240" i="22"/>
  <c r="G129" i="20"/>
  <c r="G886" i="20"/>
  <c r="G187" i="22"/>
  <c r="G61" i="22"/>
  <c r="G105" i="20"/>
  <c r="G1047" i="20"/>
  <c r="G819" i="20"/>
  <c r="G137" i="20"/>
  <c r="G46" i="22"/>
  <c r="G844" i="20"/>
  <c r="G454" i="20"/>
  <c r="G259" i="22"/>
  <c r="G412" i="20"/>
  <c r="G960" i="20"/>
  <c r="G391" i="20"/>
  <c r="G240" i="20"/>
  <c r="G748" i="20"/>
  <c r="G1109" i="20"/>
  <c r="G384" i="20"/>
  <c r="G192" i="20"/>
  <c r="G970" i="20"/>
  <c r="G254" i="20"/>
  <c r="G352" i="20"/>
  <c r="G401" i="20"/>
  <c r="G1069" i="20"/>
  <c r="G570" i="20"/>
  <c r="G874" i="20"/>
  <c r="G140" i="22"/>
  <c r="G479" i="20"/>
  <c r="G127" i="22"/>
  <c r="G320" i="20"/>
  <c r="G177" i="22"/>
  <c r="G295" i="20"/>
  <c r="G296" i="22"/>
  <c r="G29" i="22"/>
  <c r="G33" i="22"/>
  <c r="G149" i="22"/>
  <c r="G111" i="20"/>
  <c r="G185" i="20"/>
  <c r="G373" i="20"/>
  <c r="G784" i="20"/>
  <c r="G870" i="20"/>
  <c r="G140" i="20"/>
  <c r="G136" i="20"/>
  <c r="G296" i="20"/>
  <c r="G839" i="20"/>
  <c r="G225" i="20"/>
  <c r="G231" i="22"/>
  <c r="G91" i="22"/>
  <c r="G20" i="20"/>
  <c r="G89" i="20"/>
  <c r="G171" i="22"/>
  <c r="G386" i="20"/>
  <c r="G795" i="20"/>
  <c r="G189" i="20"/>
  <c r="G215" i="20"/>
  <c r="G951" i="20"/>
  <c r="G1078" i="20"/>
  <c r="G148" i="20"/>
  <c r="G283" i="20"/>
  <c r="G1057" i="20"/>
  <c r="G591" i="20"/>
  <c r="G914" i="20"/>
  <c r="G289" i="20"/>
  <c r="G513" i="20"/>
  <c r="G212" i="22"/>
  <c r="G211" i="22"/>
  <c r="G80" i="20"/>
  <c r="G84" i="20"/>
  <c r="G93" i="22"/>
  <c r="G561" i="20"/>
  <c r="G191" i="20"/>
  <c r="G276" i="22"/>
  <c r="G157" i="20"/>
  <c r="G1115" i="20"/>
  <c r="G253" i="22"/>
  <c r="G394" i="20"/>
  <c r="G756" i="20"/>
  <c r="G406" i="20"/>
  <c r="G45" i="20"/>
  <c r="G1100" i="20"/>
  <c r="G443" i="20"/>
  <c r="G258" i="22"/>
  <c r="G365" i="20"/>
  <c r="G908" i="20"/>
  <c r="G228" i="22"/>
  <c r="G273" i="22"/>
  <c r="G206" i="20"/>
  <c r="G963" i="20"/>
  <c r="G976" i="20"/>
  <c r="G851" i="20"/>
  <c r="G1058" i="20"/>
  <c r="G1089" i="20"/>
  <c r="G1081" i="20"/>
  <c r="G1026" i="20"/>
  <c r="G552" i="20"/>
  <c r="G350" i="20"/>
  <c r="G544" i="20"/>
  <c r="G564" i="20"/>
  <c r="G465" i="20"/>
  <c r="G871" i="20"/>
  <c r="G574" i="20"/>
  <c r="G894" i="20"/>
  <c r="G884" i="20"/>
  <c r="G833" i="20"/>
  <c r="G121" i="22"/>
  <c r="G37" i="20"/>
  <c r="G616" i="20"/>
  <c r="G921" i="20"/>
  <c r="G737" i="20"/>
  <c r="G168" i="22"/>
  <c r="G579" i="20"/>
  <c r="G492" i="20"/>
  <c r="G900" i="20"/>
  <c r="G263" i="20"/>
  <c r="G306" i="22"/>
  <c r="G203" i="22"/>
  <c r="G39" i="20"/>
  <c r="G246" i="22"/>
  <c r="G38" i="22"/>
  <c r="G76" i="22"/>
  <c r="G58" i="22"/>
  <c r="G84" i="22"/>
  <c r="G151" i="22"/>
  <c r="G86" i="22"/>
  <c r="G70" i="20"/>
  <c r="G82" i="22"/>
  <c r="G35" i="20"/>
  <c r="G214" i="22"/>
  <c r="G94" i="20"/>
  <c r="G939" i="20"/>
  <c r="G1025" i="20"/>
  <c r="G739" i="20"/>
  <c r="G344" i="20"/>
  <c r="G79" i="22"/>
  <c r="G822" i="20"/>
  <c r="G606" i="20"/>
  <c r="G979" i="20"/>
  <c r="G250" i="20"/>
  <c r="G197" i="20"/>
  <c r="G359" i="20"/>
  <c r="G1124" i="20"/>
  <c r="G218" i="22"/>
  <c r="G925" i="20"/>
  <c r="G1053" i="20"/>
  <c r="G354" i="20"/>
  <c r="G251" i="22"/>
  <c r="G250" i="22"/>
  <c r="G783" i="20"/>
  <c r="G1070" i="20"/>
  <c r="G892" i="20"/>
  <c r="G436" i="20"/>
  <c r="G586" i="20"/>
  <c r="G474" i="20"/>
  <c r="G1128" i="20"/>
  <c r="G992" i="20"/>
  <c r="G577" i="20"/>
  <c r="G530" i="20"/>
  <c r="G619" i="20"/>
  <c r="G442" i="20"/>
  <c r="G831" i="20"/>
  <c r="G118" i="22"/>
  <c r="G59" i="22"/>
  <c r="G580" i="20"/>
  <c r="G204" i="22"/>
  <c r="G51" i="20"/>
  <c r="G912" i="20"/>
  <c r="G890" i="20"/>
  <c r="G201" i="22"/>
  <c r="G248" i="22"/>
  <c r="G123" i="20"/>
  <c r="G15" i="22"/>
  <c r="G46" i="20"/>
  <c r="G75" i="22"/>
  <c r="G37" i="22"/>
  <c r="G99" i="22"/>
  <c r="G149" i="20"/>
  <c r="G993" i="20"/>
  <c r="G463" i="20"/>
  <c r="G216" i="22"/>
  <c r="G364" i="20"/>
  <c r="G224" i="20"/>
  <c r="G503" i="20"/>
  <c r="G731" i="20"/>
  <c r="G76" i="20"/>
  <c r="F16" i="14"/>
  <c r="G609" i="20"/>
  <c r="G506" i="20"/>
  <c r="G236" i="22"/>
  <c r="F15" i="14"/>
  <c r="G415" i="20"/>
  <c r="G1008" i="20"/>
  <c r="G371" i="20"/>
  <c r="G308" i="20"/>
  <c r="G312" i="20"/>
  <c r="G262" i="20"/>
  <c r="G794" i="20"/>
  <c r="G194" i="20"/>
  <c r="G830" i="20"/>
  <c r="G1102" i="20"/>
  <c r="G575" i="20"/>
  <c r="G581" i="20"/>
  <c r="G517" i="20"/>
  <c r="G551" i="20"/>
  <c r="G280" i="22"/>
  <c r="G785" i="20"/>
  <c r="G277" i="20"/>
  <c r="G1005" i="20"/>
  <c r="G397" i="20"/>
  <c r="G814" i="20"/>
  <c r="G86" i="20"/>
  <c r="G810" i="20"/>
  <c r="G1045" i="20"/>
  <c r="G64" i="22"/>
  <c r="G19" i="20"/>
  <c r="G327" i="20"/>
  <c r="G180" i="20"/>
  <c r="G980" i="20"/>
  <c r="G404" i="20"/>
  <c r="G431" i="20"/>
  <c r="G224" i="22"/>
  <c r="G764" i="20"/>
  <c r="G1042" i="20"/>
  <c r="G984" i="20"/>
  <c r="G610" i="20"/>
  <c r="G535" i="20"/>
  <c r="G1127" i="20"/>
  <c r="G567" i="20"/>
  <c r="G498" i="20"/>
  <c r="G891" i="20"/>
  <c r="G904" i="20"/>
  <c r="G227" i="20"/>
  <c r="G241" i="20"/>
  <c r="G144" i="22"/>
  <c r="G549" i="20"/>
  <c r="G456" i="20"/>
  <c r="G906" i="20"/>
  <c r="G753" i="20"/>
  <c r="G156" i="22"/>
  <c r="G605" i="20"/>
  <c r="G520" i="20"/>
  <c r="G449" i="20"/>
  <c r="G110" i="22"/>
  <c r="G112" i="20"/>
  <c r="G257" i="20"/>
  <c r="G190" i="22"/>
  <c r="G100" i="22"/>
  <c r="G70" i="22"/>
  <c r="G152" i="22"/>
  <c r="G49" i="22"/>
  <c r="G31" i="22"/>
  <c r="G74" i="20"/>
  <c r="G136" i="22"/>
  <c r="G258" i="20"/>
  <c r="G1091" i="20"/>
  <c r="G267" i="20"/>
  <c r="G1000" i="20"/>
  <c r="G26" i="22"/>
  <c r="G9" i="22"/>
  <c r="G533" i="20"/>
  <c r="G989" i="20"/>
  <c r="G284" i="20"/>
  <c r="G243" i="20"/>
  <c r="G997" i="20"/>
  <c r="G813" i="20"/>
  <c r="G1065" i="20"/>
  <c r="G383" i="20"/>
  <c r="G161" i="20"/>
  <c r="G468" i="20"/>
  <c r="G276" i="20"/>
  <c r="G154" i="20"/>
  <c r="G511" i="20"/>
  <c r="G888" i="20"/>
  <c r="G160" i="22"/>
  <c r="G190" i="20"/>
  <c r="G57" i="20"/>
  <c r="G53" i="20"/>
  <c r="G134" i="22"/>
  <c r="G824" i="20"/>
  <c r="G826" i="20"/>
  <c r="G617" i="20"/>
  <c r="G746" i="20"/>
  <c r="G174" i="20"/>
  <c r="G277" i="22"/>
  <c r="G314" i="20"/>
  <c r="G419" i="20"/>
  <c r="G279" i="22"/>
  <c r="G944" i="20"/>
  <c r="G94" i="22"/>
  <c r="G946" i="20"/>
  <c r="G81" i="22"/>
  <c r="G281" i="22"/>
  <c r="G883" i="20"/>
  <c r="G572" i="20"/>
  <c r="G1119" i="20"/>
  <c r="G504" i="20"/>
  <c r="G138" i="22"/>
  <c r="G122" i="22"/>
  <c r="G10" i="22"/>
  <c r="G50" i="20"/>
  <c r="G67" i="22"/>
  <c r="G189" i="22"/>
  <c r="G172" i="20"/>
  <c r="G872" i="20"/>
  <c r="G130" i="20"/>
  <c r="G322" i="20"/>
  <c r="G950" i="20"/>
  <c r="G395" i="20"/>
  <c r="G1013" i="20"/>
  <c r="G289" i="22"/>
  <c r="G1048" i="20"/>
  <c r="G287" i="20"/>
  <c r="G151" i="20"/>
  <c r="G987" i="20"/>
  <c r="G286" i="22"/>
  <c r="G941" i="20"/>
  <c r="G300" i="22"/>
  <c r="G1014" i="20"/>
  <c r="G1044" i="20"/>
  <c r="G270" i="20"/>
  <c r="G1107" i="20"/>
  <c r="G999" i="20"/>
  <c r="G1015" i="20"/>
  <c r="G300" i="20"/>
  <c r="G569" i="20"/>
  <c r="G487" i="20"/>
  <c r="G441" i="20"/>
  <c r="G858" i="20"/>
  <c r="G877" i="20"/>
  <c r="G457" i="20"/>
  <c r="G842" i="20"/>
  <c r="G305" i="20"/>
  <c r="G181" i="22"/>
  <c r="G528" i="20"/>
  <c r="G466" i="20"/>
  <c r="G461" i="20"/>
  <c r="G44" i="22"/>
  <c r="G139" i="22"/>
  <c r="G137" i="22"/>
  <c r="G43" i="22"/>
  <c r="G42" i="20"/>
  <c r="G114" i="22"/>
  <c r="G23" i="22"/>
  <c r="G747" i="20"/>
  <c r="G166" i="20"/>
  <c r="G899" i="20"/>
  <c r="G967" i="20"/>
  <c r="G183" i="20"/>
  <c r="G284" i="22"/>
  <c r="G389" i="20"/>
  <c r="G1074" i="20"/>
  <c r="G527" i="20"/>
  <c r="G901" i="20"/>
  <c r="G197" i="22"/>
  <c r="G195" i="22"/>
  <c r="G12" i="22"/>
  <c r="G98" i="20"/>
  <c r="G30" i="20"/>
  <c r="G448" i="20"/>
  <c r="G1024" i="20"/>
  <c r="G143" i="20"/>
  <c r="G153" i="22"/>
  <c r="G1060" i="20"/>
  <c r="G169" i="20"/>
  <c r="G1080" i="20"/>
  <c r="G807" i="20"/>
  <c r="G988" i="20"/>
  <c r="G1018" i="20"/>
  <c r="G476" i="20"/>
  <c r="G368" i="20"/>
  <c r="G130" i="22"/>
  <c r="G919" i="20"/>
  <c r="G131" i="22"/>
  <c r="G866" i="20"/>
  <c r="G112" i="22"/>
  <c r="G31" i="20"/>
  <c r="G93" i="20"/>
  <c r="G25" i="20"/>
  <c r="G64" i="20"/>
  <c r="G1064" i="20"/>
  <c r="F8" i="14"/>
  <c r="G201" i="20"/>
  <c r="K630" i="20"/>
  <c r="K634" i="20"/>
  <c r="K638" i="20"/>
  <c r="K642" i="20"/>
  <c r="K646" i="20"/>
  <c r="K650" i="20"/>
  <c r="K654" i="20"/>
  <c r="K658" i="20"/>
  <c r="K662" i="20"/>
  <c r="K666" i="20"/>
  <c r="K670" i="20"/>
  <c r="K674" i="20"/>
  <c r="K678" i="20"/>
  <c r="K682" i="20"/>
  <c r="K686" i="20"/>
  <c r="K690" i="20"/>
  <c r="K694" i="20"/>
  <c r="K698" i="20"/>
  <c r="K702" i="20"/>
  <c r="K706" i="20"/>
  <c r="K710" i="20"/>
  <c r="K714" i="20"/>
  <c r="K718" i="20"/>
  <c r="K722" i="20"/>
  <c r="K627" i="20"/>
  <c r="K631" i="20"/>
  <c r="K635" i="20"/>
  <c r="K639" i="20"/>
  <c r="K643" i="20"/>
  <c r="K647" i="20"/>
  <c r="K651" i="20"/>
  <c r="K655" i="20"/>
  <c r="K659" i="20"/>
  <c r="K663" i="20"/>
  <c r="K667" i="20"/>
  <c r="K671" i="20"/>
  <c r="K675" i="20"/>
  <c r="K679" i="20"/>
  <c r="K683" i="20"/>
  <c r="K687" i="20"/>
  <c r="K691" i="20"/>
  <c r="K695" i="20"/>
  <c r="K699" i="20"/>
  <c r="K703" i="20"/>
  <c r="K707" i="20"/>
  <c r="K711" i="20"/>
  <c r="K715" i="20"/>
  <c r="K719" i="20"/>
  <c r="K723" i="20"/>
  <c r="K628" i="20"/>
  <c r="K632" i="20"/>
  <c r="K636" i="20"/>
  <c r="K640" i="20"/>
  <c r="K644" i="20"/>
  <c r="K648" i="20"/>
  <c r="K652" i="20"/>
  <c r="K656" i="20"/>
  <c r="K660" i="20"/>
  <c r="K664" i="20"/>
  <c r="K668" i="20"/>
  <c r="K672" i="20"/>
  <c r="K676" i="20"/>
  <c r="K680" i="20"/>
  <c r="K684" i="20"/>
  <c r="K688" i="20"/>
  <c r="K692" i="20"/>
  <c r="K696" i="20"/>
  <c r="K700" i="20"/>
  <c r="K704" i="20"/>
  <c r="K708" i="20"/>
  <c r="K712" i="20"/>
  <c r="K716" i="20"/>
  <c r="K720" i="20"/>
  <c r="K724" i="20"/>
  <c r="K629" i="20"/>
  <c r="K645" i="20"/>
  <c r="K661" i="20"/>
  <c r="K677" i="20"/>
  <c r="K693" i="20"/>
  <c r="K709" i="20"/>
  <c r="K725" i="20"/>
  <c r="K633" i="20"/>
  <c r="K649" i="20"/>
  <c r="K665" i="20"/>
  <c r="K681" i="20"/>
  <c r="K697" i="20"/>
  <c r="K713" i="20"/>
  <c r="K637" i="20"/>
  <c r="K653" i="20"/>
  <c r="K669" i="20"/>
  <c r="K685" i="20"/>
  <c r="K701" i="20"/>
  <c r="K717" i="20"/>
  <c r="K641" i="20"/>
  <c r="K657" i="20"/>
  <c r="K673" i="20"/>
  <c r="K689" i="20"/>
  <c r="K705" i="20"/>
  <c r="K721" i="20"/>
  <c r="K83" i="22"/>
  <c r="K109" i="20"/>
  <c r="K73" i="20"/>
  <c r="K868" i="20"/>
  <c r="K879" i="20"/>
  <c r="K994" i="20"/>
  <c r="K823" i="20"/>
  <c r="K417" i="20"/>
  <c r="K1124" i="20"/>
  <c r="K1061" i="20"/>
  <c r="K476" i="20"/>
  <c r="K1052" i="20"/>
  <c r="K798" i="20"/>
  <c r="K80" i="20"/>
  <c r="K41" i="20"/>
  <c r="K91" i="20"/>
  <c r="K76" i="22"/>
  <c r="K103" i="22"/>
  <c r="K27" i="22"/>
  <c r="K106" i="20"/>
  <c r="K292" i="20"/>
  <c r="K489" i="20"/>
  <c r="K270" i="20"/>
  <c r="K1108" i="20"/>
  <c r="K1057" i="20"/>
  <c r="K582" i="20"/>
  <c r="K544" i="20"/>
  <c r="K616" i="20"/>
  <c r="K563" i="20"/>
  <c r="K543" i="20"/>
  <c r="K487" i="20"/>
  <c r="K462" i="20"/>
  <c r="K918" i="20"/>
  <c r="K919" i="20"/>
  <c r="K1018" i="20"/>
  <c r="K988" i="20"/>
  <c r="K572" i="20"/>
  <c r="K599" i="20"/>
  <c r="K902" i="20"/>
  <c r="K923" i="20"/>
  <c r="K927" i="20"/>
  <c r="K855" i="20"/>
  <c r="K889" i="20"/>
  <c r="K845" i="20"/>
  <c r="K349" i="20"/>
  <c r="K608" i="20"/>
  <c r="K569" i="20"/>
  <c r="K551" i="20"/>
  <c r="K623" i="20"/>
  <c r="K587" i="20"/>
  <c r="K498" i="20"/>
  <c r="K444" i="20"/>
  <c r="K907" i="20"/>
  <c r="K881" i="20"/>
  <c r="K229" i="20"/>
  <c r="K620" i="20"/>
  <c r="K483" i="20"/>
  <c r="K451" i="20"/>
  <c r="K882" i="20"/>
  <c r="K880" i="20"/>
  <c r="K858" i="20"/>
  <c r="K941" i="20"/>
  <c r="K1107" i="20"/>
  <c r="K307" i="20"/>
  <c r="K856" i="20"/>
  <c r="K1127" i="20"/>
  <c r="K256" i="20"/>
  <c r="K268" i="20"/>
  <c r="K1054" i="20"/>
  <c r="K283" i="20"/>
  <c r="K260" i="20"/>
  <c r="K294" i="20"/>
  <c r="K851" i="20"/>
  <c r="K508" i="20"/>
  <c r="K987" i="20"/>
  <c r="K1109" i="20"/>
  <c r="K1070" i="20"/>
  <c r="K598" i="20"/>
  <c r="K1056" i="20"/>
  <c r="K1128" i="20"/>
  <c r="K1130" i="20"/>
  <c r="K1089" i="20"/>
  <c r="K235" i="20"/>
  <c r="K365" i="20"/>
  <c r="K899" i="20"/>
  <c r="K432" i="20"/>
  <c r="K949" i="20"/>
  <c r="K951" i="20"/>
  <c r="K367" i="20"/>
  <c r="K862" i="20"/>
  <c r="K474" i="20"/>
  <c r="K961" i="20"/>
  <c r="K1121" i="20"/>
  <c r="K939" i="20"/>
  <c r="K251" i="22"/>
  <c r="K740" i="20"/>
  <c r="K163" i="20"/>
  <c r="K81" i="22"/>
  <c r="K97" i="20"/>
  <c r="K68" i="20"/>
  <c r="K47" i="22"/>
  <c r="K20" i="20"/>
  <c r="K893" i="20"/>
  <c r="K873" i="20"/>
  <c r="K1080" i="20"/>
  <c r="K806" i="20"/>
  <c r="K1024" i="20"/>
  <c r="K1004" i="20"/>
  <c r="K812" i="20"/>
  <c r="K191" i="20"/>
  <c r="K33" i="22"/>
  <c r="K93" i="20"/>
  <c r="K24" i="22"/>
  <c r="K27" i="20"/>
  <c r="K39" i="20"/>
  <c r="K93" i="22"/>
  <c r="K99" i="20"/>
  <c r="K903" i="20"/>
  <c r="K1038" i="20"/>
  <c r="K1050" i="20"/>
  <c r="K574" i="20"/>
  <c r="K586" i="20"/>
  <c r="K567" i="20"/>
  <c r="K531" i="20"/>
  <c r="K603" i="20"/>
  <c r="K447" i="20"/>
  <c r="K892" i="20"/>
  <c r="K864" i="20"/>
  <c r="K838" i="20"/>
  <c r="K1014" i="20"/>
  <c r="K536" i="20"/>
  <c r="K601" i="20"/>
  <c r="K915" i="20"/>
  <c r="K912" i="20"/>
  <c r="K836" i="20"/>
  <c r="K901" i="20"/>
  <c r="K857" i="20"/>
  <c r="K613" i="20"/>
  <c r="K618" i="20"/>
  <c r="K611" i="20"/>
  <c r="K591" i="20"/>
  <c r="K555" i="20"/>
  <c r="K519" i="20"/>
  <c r="K442" i="20"/>
  <c r="K888" i="20"/>
  <c r="K849" i="20"/>
  <c r="K333" i="20"/>
  <c r="K304" i="20"/>
  <c r="K227" i="20"/>
  <c r="K281" i="20"/>
  <c r="K1077" i="20"/>
  <c r="K992" i="20"/>
  <c r="K604" i="20"/>
  <c r="K527" i="20"/>
  <c r="K523" i="20"/>
  <c r="K438" i="20"/>
  <c r="K896" i="20"/>
  <c r="K890" i="20"/>
  <c r="K830" i="20"/>
  <c r="K959" i="20"/>
  <c r="K271" i="20"/>
  <c r="K296" i="20"/>
  <c r="K504" i="20"/>
  <c r="K1046" i="20"/>
  <c r="K266" i="20"/>
  <c r="K309" i="20"/>
  <c r="K998" i="20"/>
  <c r="K1085" i="20"/>
  <c r="K1062" i="20"/>
  <c r="K298" i="20"/>
  <c r="K926" i="20"/>
  <c r="K1117" i="20"/>
  <c r="K986" i="20"/>
  <c r="K748" i="20"/>
  <c r="K624" i="20"/>
  <c r="K1066" i="20"/>
  <c r="K1088" i="20"/>
  <c r="K1104" i="20"/>
  <c r="K1097" i="20"/>
  <c r="K239" i="20"/>
  <c r="K382" i="20"/>
  <c r="K481" i="20"/>
  <c r="K463" i="20"/>
  <c r="K976" i="20"/>
  <c r="K990" i="20"/>
  <c r="K380" i="20"/>
  <c r="K908" i="20"/>
  <c r="K933" i="20"/>
  <c r="K966" i="20"/>
  <c r="K242" i="20"/>
  <c r="K106" i="22"/>
  <c r="K45" i="22"/>
  <c r="K30" i="22"/>
  <c r="K885" i="20"/>
  <c r="K803" i="20"/>
  <c r="K733" i="20"/>
  <c r="K484" i="20"/>
  <c r="K809" i="20"/>
  <c r="K1009" i="20"/>
  <c r="K89" i="20"/>
  <c r="K64" i="22"/>
  <c r="K87" i="20"/>
  <c r="K58" i="20"/>
  <c r="K116" i="20"/>
  <c r="K980" i="20"/>
  <c r="K352" i="20"/>
  <c r="K302" i="20"/>
  <c r="K1105" i="20"/>
  <c r="K1114" i="20"/>
  <c r="K1095" i="20"/>
  <c r="K612" i="20"/>
  <c r="K535" i="20"/>
  <c r="K607" i="20"/>
  <c r="K571" i="20"/>
  <c r="K494" i="20"/>
  <c r="K434" i="20"/>
  <c r="K917" i="20"/>
  <c r="K860" i="20"/>
  <c r="K884" i="20"/>
  <c r="K1119" i="20"/>
  <c r="K1026" i="20"/>
  <c r="K1003" i="20"/>
  <c r="K578" i="20"/>
  <c r="K540" i="20"/>
  <c r="K898" i="20"/>
  <c r="K891" i="20"/>
  <c r="K866" i="20"/>
  <c r="K839" i="20"/>
  <c r="K869" i="20"/>
  <c r="K909" i="20"/>
  <c r="K400" i="20"/>
  <c r="K552" i="20"/>
  <c r="K584" i="20"/>
  <c r="K579" i="20"/>
  <c r="K559" i="20"/>
  <c r="K491" i="20"/>
  <c r="K455" i="20"/>
  <c r="K863" i="20"/>
  <c r="K261" i="20"/>
  <c r="K233" i="22"/>
  <c r="K1073" i="20"/>
  <c r="K984" i="20"/>
  <c r="K596" i="20"/>
  <c r="K549" i="20"/>
  <c r="K459" i="20"/>
  <c r="K904" i="20"/>
  <c r="K871" i="20"/>
  <c r="K955" i="20"/>
  <c r="K384" i="20"/>
  <c r="K478" i="20"/>
  <c r="K1132" i="20"/>
  <c r="K1101" i="20"/>
  <c r="K389" i="20"/>
  <c r="K1126" i="20"/>
  <c r="K303" i="20"/>
  <c r="K850" i="20"/>
  <c r="K957" i="20"/>
  <c r="K972" i="20"/>
  <c r="K963" i="20"/>
  <c r="K1040" i="20"/>
  <c r="K1059" i="20"/>
  <c r="K1102" i="20"/>
  <c r="K1112" i="20"/>
  <c r="K285" i="20"/>
  <c r="K317" i="20"/>
  <c r="K401" i="20"/>
  <c r="K339" i="20"/>
  <c r="K493" i="20"/>
  <c r="K1019" i="20"/>
  <c r="K974" i="20"/>
  <c r="K360" i="20"/>
  <c r="K326" i="20"/>
  <c r="K440" i="20"/>
  <c r="K968" i="20"/>
  <c r="K1113" i="20"/>
  <c r="K1110" i="20"/>
  <c r="K88" i="22"/>
  <c r="K71" i="22"/>
  <c r="K78" i="20"/>
  <c r="K54" i="20"/>
  <c r="K53" i="22"/>
  <c r="K42" i="22"/>
  <c r="K865" i="20"/>
  <c r="K793" i="20"/>
  <c r="K1100" i="20"/>
  <c r="K1072" i="20"/>
  <c r="K973" i="20"/>
  <c r="K32" i="20"/>
  <c r="K13" i="22"/>
  <c r="K76" i="20"/>
  <c r="K95" i="20"/>
  <c r="K69" i="22"/>
  <c r="K37" i="20"/>
  <c r="K56" i="20"/>
  <c r="K21" i="22"/>
  <c r="K100" i="22"/>
  <c r="K49" i="20"/>
  <c r="K82" i="20"/>
  <c r="K44" i="20"/>
  <c r="K983" i="20"/>
  <c r="K436" i="20"/>
  <c r="K1093" i="20"/>
  <c r="K1081" i="20"/>
  <c r="K1039" i="20"/>
  <c r="K1044" i="20"/>
  <c r="K1036" i="20"/>
  <c r="K595" i="20"/>
  <c r="K575" i="20"/>
  <c r="K539" i="20"/>
  <c r="K511" i="20"/>
  <c r="K835" i="20"/>
  <c r="K900" i="20"/>
  <c r="K842" i="20"/>
  <c r="K1074" i="20"/>
  <c r="K1022" i="20"/>
  <c r="K996" i="20"/>
  <c r="K532" i="20"/>
  <c r="K581" i="20"/>
  <c r="K615" i="20"/>
  <c r="K515" i="20"/>
  <c r="K878" i="20"/>
  <c r="K886" i="20"/>
  <c r="K916" i="20"/>
  <c r="K837" i="20"/>
  <c r="K877" i="20"/>
  <c r="K368" i="20"/>
  <c r="K1007" i="20"/>
  <c r="K614" i="20"/>
  <c r="K554" i="20"/>
  <c r="K583" i="20"/>
  <c r="K547" i="20"/>
  <c r="K619" i="20"/>
  <c r="K479" i="20"/>
  <c r="K466" i="20"/>
  <c r="K831" i="20"/>
  <c r="K910" i="20"/>
  <c r="K913" i="20"/>
  <c r="K274" i="20"/>
  <c r="K1041" i="20"/>
  <c r="K1069" i="20"/>
  <c r="K1011" i="20"/>
  <c r="K600" i="20"/>
  <c r="K894" i="20"/>
  <c r="K921" i="20"/>
  <c r="K924" i="20"/>
  <c r="K852" i="20"/>
  <c r="K978" i="20"/>
  <c r="K1029" i="20"/>
  <c r="K1058" i="20"/>
  <c r="K237" i="20"/>
  <c r="K1023" i="20"/>
  <c r="K158" i="20"/>
  <c r="K300" i="20"/>
  <c r="K406" i="20"/>
  <c r="K1034" i="20"/>
  <c r="K1042" i="20"/>
  <c r="K254" i="20"/>
  <c r="K315" i="20"/>
  <c r="K348" i="20"/>
  <c r="K404" i="20"/>
  <c r="K914" i="20"/>
  <c r="K1015" i="20"/>
  <c r="K1125" i="20"/>
  <c r="K970" i="20"/>
  <c r="K570" i="20"/>
  <c r="K589" i="20"/>
  <c r="K999" i="20"/>
  <c r="K1083" i="20"/>
  <c r="K859" i="20"/>
  <c r="K497" i="20"/>
  <c r="K945" i="20"/>
  <c r="K1129" i="20"/>
  <c r="K847" i="20"/>
  <c r="K427" i="20"/>
  <c r="K1027" i="20"/>
  <c r="K991" i="20"/>
  <c r="K1118" i="20"/>
  <c r="K804" i="20"/>
  <c r="K861" i="20"/>
  <c r="K273" i="20"/>
  <c r="K246" i="22"/>
  <c r="K853" i="20"/>
  <c r="K244" i="20"/>
  <c r="K905" i="20"/>
  <c r="K297" i="20"/>
  <c r="K320" i="20"/>
  <c r="K289" i="20"/>
  <c r="K264" i="22"/>
  <c r="K745" i="20"/>
  <c r="K170" i="20"/>
  <c r="K184" i="22"/>
  <c r="K138" i="20"/>
  <c r="K158" i="22"/>
  <c r="K126" i="22"/>
  <c r="K116" i="22"/>
  <c r="K38" i="20"/>
  <c r="K90" i="22"/>
  <c r="K103" i="20"/>
  <c r="K47" i="20"/>
  <c r="K84" i="22"/>
  <c r="K36" i="22"/>
  <c r="K75" i="20"/>
  <c r="K74" i="20"/>
  <c r="K841" i="20"/>
  <c r="K290" i="22"/>
  <c r="K153" i="22"/>
  <c r="K114" i="22"/>
  <c r="K141" i="20"/>
  <c r="K186" i="22"/>
  <c r="K112" i="22"/>
  <c r="K120" i="22"/>
  <c r="K124" i="22"/>
  <c r="K79" i="22"/>
  <c r="K58" i="22"/>
  <c r="K55" i="22"/>
  <c r="K70" i="22"/>
  <c r="K25" i="22"/>
  <c r="K113" i="20"/>
  <c r="K63" i="20"/>
  <c r="K767" i="20"/>
  <c r="K145" i="20"/>
  <c r="K149" i="22"/>
  <c r="K154" i="20"/>
  <c r="K191" i="22"/>
  <c r="K20" i="22"/>
  <c r="K68" i="22"/>
  <c r="K96" i="20"/>
  <c r="K44" i="22"/>
  <c r="K371" i="20"/>
  <c r="K26" i="20"/>
  <c r="K232" i="20"/>
  <c r="K439" i="20"/>
  <c r="K545" i="20"/>
  <c r="K324" i="20"/>
  <c r="K441" i="20"/>
  <c r="K162" i="20"/>
  <c r="K282" i="22"/>
  <c r="K203" i="22"/>
  <c r="K136" i="22"/>
  <c r="K102" i="20"/>
  <c r="K60" i="20"/>
  <c r="K92" i="22"/>
  <c r="K23" i="22"/>
  <c r="K783" i="20"/>
  <c r="K201" i="20"/>
  <c r="K293" i="20"/>
  <c r="K446" i="20"/>
  <c r="K553" i="20"/>
  <c r="K331" i="20"/>
  <c r="K448" i="20"/>
  <c r="K179" i="20"/>
  <c r="K214" i="22"/>
  <c r="K201" i="22"/>
  <c r="K202" i="22"/>
  <c r="K130" i="22"/>
  <c r="K35" i="22"/>
  <c r="K74" i="22"/>
  <c r="K67" i="20"/>
  <c r="K251" i="20"/>
  <c r="K19" i="20"/>
  <c r="K397" i="20"/>
  <c r="K501" i="20"/>
  <c r="K594" i="20"/>
  <c r="K373" i="20"/>
  <c r="K211" i="22"/>
  <c r="K157" i="22"/>
  <c r="K137" i="22"/>
  <c r="K195" i="22"/>
  <c r="K119" i="22"/>
  <c r="K53" i="20"/>
  <c r="K60" i="22"/>
  <c r="K42" i="20"/>
  <c r="K29" i="22"/>
  <c r="K237" i="22"/>
  <c r="K198" i="20"/>
  <c r="K181" i="20"/>
  <c r="K393" i="20"/>
  <c r="K503" i="20"/>
  <c r="K602" i="20"/>
  <c r="K573" i="20"/>
  <c r="K813" i="20"/>
  <c r="K1045" i="20"/>
  <c r="K279" i="22"/>
  <c r="K561" i="20"/>
  <c r="K824" i="20"/>
  <c r="K1001" i="20"/>
  <c r="K259" i="22"/>
  <c r="K808" i="20"/>
  <c r="K1096" i="20"/>
  <c r="K534" i="20"/>
  <c r="K895" i="20"/>
  <c r="K770" i="20"/>
  <c r="K1055" i="20"/>
  <c r="J8" i="14"/>
  <c r="K1063" i="20"/>
  <c r="K1068" i="20"/>
  <c r="K301" i="22"/>
  <c r="K1082" i="20"/>
  <c r="K258" i="22"/>
  <c r="K347" i="20"/>
  <c r="K314" i="20"/>
  <c r="K1122" i="20"/>
  <c r="K263" i="22"/>
  <c r="K245" i="20"/>
  <c r="K152" i="20"/>
  <c r="K1006" i="20"/>
  <c r="K283" i="22"/>
  <c r="K243" i="20"/>
  <c r="K148" i="20"/>
  <c r="K431" i="20"/>
  <c r="K502" i="20"/>
  <c r="K449" i="20"/>
  <c r="K568" i="20"/>
  <c r="K516" i="20"/>
  <c r="K780" i="20"/>
  <c r="K947" i="20"/>
  <c r="K216" i="22"/>
  <c r="K411" i="20"/>
  <c r="K754" i="20"/>
  <c r="K956" i="20"/>
  <c r="K1099" i="20"/>
  <c r="K742" i="20"/>
  <c r="K942" i="20"/>
  <c r="K200" i="22"/>
  <c r="K778" i="20"/>
  <c r="K223" i="22"/>
  <c r="K109" i="22"/>
  <c r="K950" i="20"/>
  <c r="K54" i="22"/>
  <c r="K123" i="22"/>
  <c r="K170" i="22"/>
  <c r="K141" i="22"/>
  <c r="K187" i="20"/>
  <c r="K243" i="22"/>
  <c r="K222" i="20"/>
  <c r="K161" i="20"/>
  <c r="K982" i="20"/>
  <c r="K234" i="22"/>
  <c r="K329" i="20"/>
  <c r="K228" i="20"/>
  <c r="K935" i="20"/>
  <c r="K297" i="22"/>
  <c r="K215" i="20"/>
  <c r="K312" i="20"/>
  <c r="K458" i="20"/>
  <c r="K402" i="20"/>
  <c r="K514" i="20"/>
  <c r="K768" i="20"/>
  <c r="K769" i="20"/>
  <c r="K911" i="20"/>
  <c r="K1111" i="20"/>
  <c r="K310" i="20"/>
  <c r="K597" i="20"/>
  <c r="K920" i="20"/>
  <c r="K1010" i="20"/>
  <c r="K277" i="22"/>
  <c r="K817" i="20"/>
  <c r="K238" i="22"/>
  <c r="K430" i="20"/>
  <c r="K826" i="20"/>
  <c r="K19" i="22"/>
  <c r="K590" i="20"/>
  <c r="K1016" i="20"/>
  <c r="K934" i="20"/>
  <c r="K1103" i="20"/>
  <c r="J7" i="14"/>
  <c r="K206" i="20"/>
  <c r="K160" i="20"/>
  <c r="K175" i="20"/>
  <c r="K184" i="20"/>
  <c r="K193" i="20"/>
  <c r="K203" i="20"/>
  <c r="K210" i="20"/>
  <c r="K230" i="20"/>
  <c r="K346" i="20"/>
  <c r="K224" i="20"/>
  <c r="K328" i="20"/>
  <c r="K154" i="22"/>
  <c r="K788" i="20"/>
  <c r="K325" i="20"/>
  <c r="K356" i="20"/>
  <c r="K475" i="20"/>
  <c r="K410" i="20"/>
  <c r="K520" i="20"/>
  <c r="K390" i="20"/>
  <c r="K773" i="20"/>
  <c r="K922" i="20"/>
  <c r="K1120" i="20"/>
  <c r="K450" i="20"/>
  <c r="K774" i="20"/>
  <c r="K977" i="20"/>
  <c r="K229" i="22"/>
  <c r="K776" i="20"/>
  <c r="K997" i="20"/>
  <c r="K46" i="22"/>
  <c r="K209" i="22"/>
  <c r="K766" i="20"/>
  <c r="K1087" i="20"/>
  <c r="K876" i="20"/>
  <c r="K303" i="22"/>
  <c r="K870" i="20"/>
  <c r="K294" i="22"/>
  <c r="K145" i="22"/>
  <c r="K372" i="20"/>
  <c r="K57" i="20"/>
  <c r="K743" i="20"/>
  <c r="K255" i="20"/>
  <c r="K267" i="22"/>
  <c r="K291" i="20"/>
  <c r="K134" i="22"/>
  <c r="K259" i="20"/>
  <c r="K219" i="22"/>
  <c r="K295" i="20"/>
  <c r="K311" i="20"/>
  <c r="K246" i="20"/>
  <c r="K256" i="22"/>
  <c r="K227" i="22"/>
  <c r="K146" i="22"/>
  <c r="K173" i="20"/>
  <c r="K121" i="22"/>
  <c r="K125" i="20"/>
  <c r="K160" i="22"/>
  <c r="K187" i="22"/>
  <c r="K128" i="22"/>
  <c r="K114" i="20"/>
  <c r="K80" i="22"/>
  <c r="K92" i="20"/>
  <c r="K33" i="20"/>
  <c r="K39" i="22"/>
  <c r="K112" i="20"/>
  <c r="K81" i="20"/>
  <c r="K828" i="20"/>
  <c r="K241" i="20"/>
  <c r="K217" i="22"/>
  <c r="K155" i="20"/>
  <c r="K171" i="22"/>
  <c r="K206" i="22"/>
  <c r="K207" i="22"/>
  <c r="K152" i="22"/>
  <c r="K183" i="22"/>
  <c r="K123" i="20"/>
  <c r="K63" i="22"/>
  <c r="K115" i="20"/>
  <c r="K107" i="22"/>
  <c r="K82" i="22"/>
  <c r="K117" i="20"/>
  <c r="K105" i="20"/>
  <c r="K164" i="20"/>
  <c r="K355" i="20"/>
  <c r="K204" i="20"/>
  <c r="K257" i="20"/>
  <c r="K115" i="22"/>
  <c r="K198" i="22"/>
  <c r="K148" i="22"/>
  <c r="K61" i="20"/>
  <c r="K14" i="22"/>
  <c r="K65" i="20"/>
  <c r="K55" i="20"/>
  <c r="K943" i="20"/>
  <c r="K137" i="20"/>
  <c r="K323" i="20"/>
  <c r="K464" i="20"/>
  <c r="K576" i="20"/>
  <c r="K357" i="20"/>
  <c r="K465" i="20"/>
  <c r="K316" i="20"/>
  <c r="K233" i="20"/>
  <c r="K761" i="20"/>
  <c r="K174" i="22"/>
  <c r="K127" i="20"/>
  <c r="K36" i="20"/>
  <c r="K30" i="20"/>
  <c r="K65" i="22"/>
  <c r="K85" i="20"/>
  <c r="K351" i="20"/>
  <c r="K330" i="20"/>
  <c r="K469" i="20"/>
  <c r="K588" i="20"/>
  <c r="K369" i="20"/>
  <c r="K470" i="20"/>
  <c r="K342" i="20"/>
  <c r="K225" i="20"/>
  <c r="K213" i="22"/>
  <c r="K162" i="22"/>
  <c r="K168" i="22"/>
  <c r="K132" i="22"/>
  <c r="K61" i="22"/>
  <c r="K11" i="22"/>
  <c r="K295" i="22"/>
  <c r="K240" i="20"/>
  <c r="K186" i="20"/>
  <c r="K418" i="20"/>
  <c r="K522" i="20"/>
  <c r="K130" i="20"/>
  <c r="K392" i="20"/>
  <c r="K222" i="22"/>
  <c r="K149" i="20"/>
  <c r="K122" i="22"/>
  <c r="K190" i="22"/>
  <c r="K156" i="22"/>
  <c r="K48" i="20"/>
  <c r="K38" i="22"/>
  <c r="K95" i="22"/>
  <c r="K34" i="20"/>
  <c r="K759" i="20"/>
  <c r="K134" i="20"/>
  <c r="K398" i="20"/>
  <c r="K415" i="20"/>
  <c r="K525" i="20"/>
  <c r="K755" i="20"/>
  <c r="K744" i="20"/>
  <c r="K872" i="20"/>
  <c r="K1075" i="20"/>
  <c r="K199" i="20"/>
  <c r="K731" i="20"/>
  <c r="K936" i="20"/>
  <c r="K1035" i="20"/>
  <c r="K302" i="22"/>
  <c r="K846" i="20"/>
  <c r="K280" i="22"/>
  <c r="K751" i="20"/>
  <c r="K1017" i="20"/>
  <c r="K818" i="20"/>
  <c r="K261" i="22"/>
  <c r="K779" i="20"/>
  <c r="K289" i="22"/>
  <c r="K304" i="22"/>
  <c r="K159" i="20"/>
  <c r="K270" i="22"/>
  <c r="K248" i="20"/>
  <c r="K188" i="20"/>
  <c r="K194" i="20"/>
  <c r="K69" i="20"/>
  <c r="K169" i="20"/>
  <c r="K128" i="20"/>
  <c r="K79" i="20"/>
  <c r="K167" i="20"/>
  <c r="K537" i="20"/>
  <c r="K354" i="20"/>
  <c r="K471" i="20"/>
  <c r="K610" i="20"/>
  <c r="K528" i="20"/>
  <c r="K799" i="20"/>
  <c r="K1000" i="20"/>
  <c r="K257" i="22"/>
  <c r="K500" i="20"/>
  <c r="K814" i="20"/>
  <c r="K985" i="20"/>
  <c r="K232" i="22"/>
  <c r="K794" i="20"/>
  <c r="K1053" i="20"/>
  <c r="K105" i="22"/>
  <c r="K416" i="20"/>
  <c r="K822" i="20"/>
  <c r="K161" i="22"/>
  <c r="K556" i="20"/>
  <c r="K1008" i="20"/>
  <c r="K238" i="20"/>
  <c r="K485" i="20"/>
  <c r="K763" i="20"/>
  <c r="K208" i="20"/>
  <c r="K280" i="20"/>
  <c r="K157" i="20"/>
  <c r="K133" i="20"/>
  <c r="K288" i="22"/>
  <c r="K217" i="20"/>
  <c r="K136" i="20"/>
  <c r="K156" i="20"/>
  <c r="K252" i="20"/>
  <c r="K142" i="20"/>
  <c r="K457" i="20"/>
  <c r="K507" i="20"/>
  <c r="K428" i="20"/>
  <c r="K548" i="20"/>
  <c r="K445" i="20"/>
  <c r="K782" i="20"/>
  <c r="K952" i="20"/>
  <c r="K218" i="22"/>
  <c r="K412" i="20"/>
  <c r="K738" i="20"/>
  <c r="K944" i="20"/>
  <c r="K1047" i="20"/>
  <c r="K505" i="20"/>
  <c r="K875" i="20"/>
  <c r="K292" i="22"/>
  <c r="K605" i="20"/>
  <c r="K975" i="20"/>
  <c r="K795" i="20"/>
  <c r="K1115" i="20"/>
  <c r="K1025" i="20"/>
  <c r="K247" i="22"/>
  <c r="K121" i="20"/>
  <c r="K166" i="20"/>
  <c r="K177" i="20"/>
  <c r="K185" i="20"/>
  <c r="K195" i="20"/>
  <c r="K205" i="20"/>
  <c r="K211" i="20"/>
  <c r="K228" i="22"/>
  <c r="K72" i="20"/>
  <c r="K234" i="20"/>
  <c r="K273" i="22"/>
  <c r="K387" i="20"/>
  <c r="K25" i="20"/>
  <c r="K1094" i="20"/>
  <c r="K385" i="20"/>
  <c r="K843" i="20"/>
  <c r="K480" i="20"/>
  <c r="K524" i="20"/>
  <c r="K435" i="20"/>
  <c r="K557" i="20"/>
  <c r="K468" i="20"/>
  <c r="K785" i="20"/>
  <c r="K960" i="20"/>
  <c r="K241" i="22"/>
  <c r="K546" i="20"/>
  <c r="K821" i="20"/>
  <c r="K993" i="20"/>
  <c r="K253" i="22"/>
  <c r="K800" i="20"/>
  <c r="K1064" i="20"/>
  <c r="K350" i="20"/>
  <c r="K792" i="20"/>
  <c r="K278" i="22"/>
  <c r="K461" i="20"/>
  <c r="K979" i="20"/>
  <c r="K1012" i="20"/>
  <c r="K971" i="20"/>
  <c r="K262" i="22"/>
  <c r="K262" i="20"/>
  <c r="K820" i="20"/>
  <c r="K21" i="20"/>
  <c r="K362" i="20"/>
  <c r="K296" i="22"/>
  <c r="K897" i="20"/>
  <c r="K288" i="20"/>
  <c r="K306" i="22"/>
  <c r="K236" i="20"/>
  <c r="K279" i="20"/>
  <c r="K240" i="22"/>
  <c r="K239" i="22"/>
  <c r="K117" i="22"/>
  <c r="K204" i="22"/>
  <c r="K197" i="22"/>
  <c r="K199" i="22"/>
  <c r="K138" i="22"/>
  <c r="K172" i="22"/>
  <c r="K119" i="20"/>
  <c r="K18" i="22"/>
  <c r="K51" i="22"/>
  <c r="K84" i="20"/>
  <c r="K57" i="22"/>
  <c r="K49" i="22"/>
  <c r="K101" i="20"/>
  <c r="K31" i="20"/>
  <c r="K265" i="22"/>
  <c r="K313" i="20"/>
  <c r="K221" i="22"/>
  <c r="K180" i="22"/>
  <c r="K129" i="22"/>
  <c r="K193" i="22"/>
  <c r="K194" i="22"/>
  <c r="K127" i="22"/>
  <c r="K164" i="22"/>
  <c r="K75" i="22"/>
  <c r="K22" i="20"/>
  <c r="K43" i="20"/>
  <c r="K86" i="22"/>
  <c r="K16" i="22"/>
  <c r="K37" i="22"/>
  <c r="K66" i="20"/>
  <c r="K775" i="20"/>
  <c r="K322" i="20"/>
  <c r="K305" i="20"/>
  <c r="K173" i="22"/>
  <c r="K150" i="22"/>
  <c r="K34" i="22"/>
  <c r="K94" i="22"/>
  <c r="K107" i="20"/>
  <c r="K62" i="22"/>
  <c r="K71" i="20"/>
  <c r="K337" i="20"/>
  <c r="K378" i="20"/>
  <c r="K366" i="20"/>
  <c r="K486" i="20"/>
  <c r="K621" i="20"/>
  <c r="K379" i="20"/>
  <c r="K488" i="20"/>
  <c r="K374" i="20"/>
  <c r="K290" i="20"/>
  <c r="K223" i="20"/>
  <c r="K122" i="20"/>
  <c r="K111" i="22"/>
  <c r="K100" i="20"/>
  <c r="K97" i="22"/>
  <c r="K66" i="22"/>
  <c r="K15" i="22"/>
  <c r="K70" i="20"/>
  <c r="K278" i="20"/>
  <c r="K264" i="20"/>
  <c r="K383" i="20"/>
  <c r="K495" i="20"/>
  <c r="K730" i="20"/>
  <c r="K388" i="20"/>
  <c r="K496" i="20"/>
  <c r="K376" i="20"/>
  <c r="K266" i="22"/>
  <c r="K753" i="20"/>
  <c r="K205" i="22"/>
  <c r="K182" i="22"/>
  <c r="K48" i="22"/>
  <c r="K99" i="22"/>
  <c r="K108" i="20"/>
  <c r="K293" i="22"/>
  <c r="K247" i="20"/>
  <c r="K301" i="20"/>
  <c r="K452" i="20"/>
  <c r="K529" i="20"/>
  <c r="K299" i="20"/>
  <c r="K419" i="20"/>
  <c r="K210" i="22"/>
  <c r="K124" i="20"/>
  <c r="K144" i="20"/>
  <c r="K142" i="22"/>
  <c r="K32" i="22"/>
  <c r="K22" i="22"/>
  <c r="K43" i="22"/>
  <c r="K73" i="22"/>
  <c r="K35" i="20"/>
  <c r="K180" i="20"/>
  <c r="K405" i="20"/>
  <c r="K482" i="20"/>
  <c r="K443" i="20"/>
  <c r="K533" i="20"/>
  <c r="K391" i="20"/>
  <c r="K777" i="20"/>
  <c r="K938" i="20"/>
  <c r="K1131" i="20"/>
  <c r="K403" i="20"/>
  <c r="K749" i="20"/>
  <c r="K953" i="20"/>
  <c r="K1091" i="20"/>
  <c r="K585" i="20"/>
  <c r="K931" i="20"/>
  <c r="K147" i="22"/>
  <c r="K771" i="20"/>
  <c r="K1116" i="20"/>
  <c r="J15" i="14"/>
  <c r="K937" i="20"/>
  <c r="K28" i="22"/>
  <c r="K87" i="22"/>
  <c r="K538" i="20"/>
  <c r="K151" i="22"/>
  <c r="K163" i="22"/>
  <c r="K23" i="20"/>
  <c r="K176" i="20"/>
  <c r="K796" i="20"/>
  <c r="K147" i="20"/>
  <c r="K361" i="20"/>
  <c r="K139" i="20"/>
  <c r="K143" i="20"/>
  <c r="K358" i="20"/>
  <c r="K271" i="22"/>
  <c r="K319" i="20"/>
  <c r="K395" i="20"/>
  <c r="K509" i="20"/>
  <c r="K758" i="20"/>
  <c r="K593" i="20"/>
  <c r="K819" i="20"/>
  <c r="K1051" i="20"/>
  <c r="K299" i="22"/>
  <c r="K577" i="20"/>
  <c r="K874" i="20"/>
  <c r="K1005" i="20"/>
  <c r="K272" i="22"/>
  <c r="K810" i="20"/>
  <c r="K231" i="22"/>
  <c r="K564" i="20"/>
  <c r="K958" i="20"/>
  <c r="K784" i="20"/>
  <c r="K1084" i="20"/>
  <c r="K437" i="20"/>
  <c r="K844" i="20"/>
  <c r="K946" i="20"/>
  <c r="K1049" i="20"/>
  <c r="K1086" i="20"/>
  <c r="K732" i="20"/>
  <c r="K129" i="20"/>
  <c r="K364" i="20"/>
  <c r="K168" i="20"/>
  <c r="K267" i="20"/>
  <c r="K146" i="20"/>
  <c r="K220" i="22"/>
  <c r="K815" i="20"/>
  <c r="K86" i="20"/>
  <c r="K340" i="20"/>
  <c r="K565" i="20"/>
  <c r="K88" i="20"/>
  <c r="K454" i="20"/>
  <c r="K580" i="20"/>
  <c r="K542" i="20"/>
  <c r="K801" i="20"/>
  <c r="K1013" i="20"/>
  <c r="K268" i="22"/>
  <c r="K521" i="20"/>
  <c r="K760" i="20"/>
  <c r="K969" i="20"/>
  <c r="K1123" i="20"/>
  <c r="K757" i="20"/>
  <c r="K962" i="20"/>
  <c r="K26" i="22"/>
  <c r="J16" i="14"/>
  <c r="K765" i="20"/>
  <c r="K1067" i="20"/>
  <c r="K832" i="20"/>
  <c r="K284" i="22"/>
  <c r="K133" i="22"/>
  <c r="K786" i="20"/>
  <c r="K1098" i="20"/>
  <c r="K131" i="20"/>
  <c r="K172" i="20"/>
  <c r="K178" i="20"/>
  <c r="K189" i="20"/>
  <c r="K196" i="20"/>
  <c r="K207" i="20"/>
  <c r="K212" i="20"/>
  <c r="K291" i="22"/>
  <c r="K286" i="20"/>
  <c r="K143" i="22"/>
  <c r="K300" i="22"/>
  <c r="K277" i="20"/>
  <c r="K189" i="22"/>
  <c r="K764" i="20"/>
  <c r="K275" i="20"/>
  <c r="K606" i="20"/>
  <c r="K226" i="20"/>
  <c r="K460" i="20"/>
  <c r="K592" i="20"/>
  <c r="K558" i="20"/>
  <c r="K805" i="20"/>
  <c r="K1028" i="20"/>
  <c r="K276" i="22"/>
  <c r="K622" i="20"/>
  <c r="K932" i="20"/>
  <c r="K1020" i="20"/>
  <c r="K285" i="22"/>
  <c r="K840" i="20"/>
  <c r="K252" i="22"/>
  <c r="K477" i="20"/>
  <c r="K887" i="20"/>
  <c r="K739" i="20"/>
  <c r="K1043" i="20"/>
  <c r="K275" i="22"/>
  <c r="K236" i="22"/>
  <c r="K226" i="22"/>
  <c r="K45" i="20"/>
  <c r="K1078" i="20"/>
  <c r="K265" i="20"/>
  <c r="K308" i="20"/>
  <c r="K188" i="22"/>
  <c r="K253" i="20"/>
  <c r="K90" i="20"/>
  <c r="K306" i="20"/>
  <c r="K274" i="22"/>
  <c r="K833" i="20"/>
  <c r="K381" i="20"/>
  <c r="K272" i="20"/>
  <c r="K231" i="20"/>
  <c r="K249" i="20"/>
  <c r="K298" i="22"/>
  <c r="K215" i="22"/>
  <c r="K176" i="22"/>
  <c r="K169" i="22"/>
  <c r="K151" i="20"/>
  <c r="K181" i="22"/>
  <c r="K178" i="22"/>
  <c r="K135" i="22"/>
  <c r="K72" i="22"/>
  <c r="K9" i="22"/>
  <c r="K98" i="20"/>
  <c r="K52" i="20"/>
  <c r="K91" i="22"/>
  <c r="K52" i="22"/>
  <c r="K50" i="20"/>
  <c r="K62" i="20"/>
  <c r="K263" i="20"/>
  <c r="K242" i="22"/>
  <c r="K737" i="20"/>
  <c r="K167" i="22"/>
  <c r="K190" i="20"/>
  <c r="K166" i="22"/>
  <c r="K185" i="22"/>
  <c r="K131" i="22"/>
  <c r="K140" i="22"/>
  <c r="K28" i="20"/>
  <c r="K101" i="22"/>
  <c r="K29" i="20"/>
  <c r="K96" i="22"/>
  <c r="K41" i="22"/>
  <c r="K17" i="22"/>
  <c r="K46" i="20"/>
  <c r="K132" i="20"/>
  <c r="K213" i="20"/>
  <c r="K235" i="22"/>
  <c r="K192" i="22"/>
  <c r="K139" i="22"/>
  <c r="K89" i="22"/>
  <c r="K77" i="22"/>
  <c r="K94" i="20"/>
  <c r="K78" i="22"/>
  <c r="K77" i="20"/>
  <c r="K429" i="20"/>
  <c r="K165" i="20"/>
  <c r="K408" i="20"/>
  <c r="K512" i="20"/>
  <c r="K250" i="20"/>
  <c r="K409" i="20"/>
  <c r="K513" i="20"/>
  <c r="K248" i="22"/>
  <c r="K113" i="22"/>
  <c r="K179" i="22"/>
  <c r="K50" i="22"/>
  <c r="K56" i="22"/>
  <c r="K12" i="22"/>
  <c r="K10" i="22"/>
  <c r="K51" i="20"/>
  <c r="K153" i="20"/>
  <c r="K183" i="20"/>
  <c r="K413" i="20"/>
  <c r="K517" i="20"/>
  <c r="K287" i="20"/>
  <c r="K414" i="20"/>
  <c r="K518" i="20"/>
  <c r="K399" i="20"/>
  <c r="K244" i="22"/>
  <c r="K125" i="22"/>
  <c r="K177" i="22"/>
  <c r="K175" i="22"/>
  <c r="K40" i="22"/>
  <c r="K104" i="22"/>
  <c r="K59" i="20"/>
  <c r="K735" i="20"/>
  <c r="K335" i="20"/>
  <c r="K338" i="20"/>
  <c r="K473" i="20"/>
  <c r="K560" i="20"/>
  <c r="K345" i="20"/>
  <c r="K453" i="20"/>
  <c r="K225" i="22"/>
  <c r="K155" i="22"/>
  <c r="K196" i="22"/>
  <c r="K135" i="20"/>
  <c r="K144" i="22"/>
  <c r="K59" i="22"/>
  <c r="K102" i="22"/>
  <c r="K104" i="20"/>
  <c r="K31" i="22"/>
  <c r="K255" i="22"/>
  <c r="K318" i="20"/>
  <c r="K506" i="20"/>
  <c r="K284" i="20"/>
  <c r="K467" i="20"/>
  <c r="K562" i="20"/>
  <c r="K492" i="20"/>
  <c r="K789" i="20"/>
  <c r="K965" i="20"/>
  <c r="K249" i="22"/>
  <c r="K472" i="20"/>
  <c r="K790" i="20"/>
  <c r="K981" i="20"/>
  <c r="K230" i="22"/>
  <c r="K787" i="20"/>
  <c r="K1021" i="20"/>
  <c r="K67" i="22"/>
  <c r="K359" i="20"/>
  <c r="K802" i="20"/>
  <c r="K305" i="22"/>
  <c r="K510" i="20"/>
  <c r="K995" i="20"/>
  <c r="K566" i="20"/>
  <c r="K925" i="20"/>
  <c r="K854" i="20"/>
  <c r="K165" i="22"/>
  <c r="K150" i="20"/>
  <c r="K24" i="20"/>
  <c r="K807" i="20"/>
  <c r="K344" i="20"/>
  <c r="K269" i="20"/>
  <c r="K791" i="20"/>
  <c r="K341" i="20"/>
  <c r="K258" i="20"/>
  <c r="K197" i="20"/>
  <c r="K433" i="20"/>
  <c r="K420" i="20"/>
  <c r="K541" i="20"/>
  <c r="K407" i="20"/>
  <c r="K752" i="20"/>
  <c r="K883" i="20"/>
  <c r="K1090" i="20"/>
  <c r="K200" i="20"/>
  <c r="K734" i="20"/>
  <c r="K940" i="20"/>
  <c r="K1037" i="20"/>
  <c r="K456" i="20"/>
  <c r="K867" i="20"/>
  <c r="K287" i="22"/>
  <c r="K762" i="20"/>
  <c r="K1048" i="20"/>
  <c r="K825" i="20"/>
  <c r="K269" i="22"/>
  <c r="K954" i="20"/>
  <c r="K1092" i="20"/>
  <c r="K1079" i="20"/>
  <c r="K159" i="22"/>
  <c r="K126" i="20"/>
  <c r="K281" i="22"/>
  <c r="K336" i="20"/>
  <c r="K276" i="20"/>
  <c r="K118" i="22"/>
  <c r="K212" i="22"/>
  <c r="K120" i="20"/>
  <c r="K343" i="20"/>
  <c r="K756" i="20"/>
  <c r="K327" i="20"/>
  <c r="K214" i="20"/>
  <c r="K353" i="20"/>
  <c r="K363" i="20"/>
  <c r="K490" i="20"/>
  <c r="K625" i="20"/>
  <c r="K617" i="20"/>
  <c r="K827" i="20"/>
  <c r="K1065" i="20"/>
  <c r="K40" i="20"/>
  <c r="K530" i="20"/>
  <c r="K816" i="20"/>
  <c r="K989" i="20"/>
  <c r="K250" i="22"/>
  <c r="K797" i="20"/>
  <c r="K1060" i="20"/>
  <c r="K282" i="20"/>
  <c r="K781" i="20"/>
  <c r="K245" i="22"/>
  <c r="K334" i="20"/>
  <c r="K964" i="20"/>
  <c r="K98" i="22"/>
  <c r="K394" i="20"/>
  <c r="K967" i="20"/>
  <c r="K254" i="22"/>
  <c r="K171" i="20"/>
  <c r="K140" i="20"/>
  <c r="K174" i="20"/>
  <c r="K182" i="20"/>
  <c r="K192" i="20"/>
  <c r="K202" i="20"/>
  <c r="K209" i="20"/>
  <c r="K216" i="20"/>
  <c r="K286" i="22"/>
  <c r="K111" i="20"/>
  <c r="K772" i="20"/>
  <c r="K110" i="20"/>
  <c r="K307" i="22"/>
  <c r="K64" i="20"/>
  <c r="K375" i="20"/>
  <c r="K386" i="20"/>
  <c r="K499" i="20"/>
  <c r="K750" i="20"/>
  <c r="K741" i="20"/>
  <c r="K834" i="20"/>
  <c r="K1071" i="20"/>
  <c r="K396" i="20"/>
  <c r="K746" i="20"/>
  <c r="K948" i="20"/>
  <c r="K1076" i="20"/>
  <c r="K550" i="20"/>
  <c r="K928" i="20"/>
  <c r="K110" i="22"/>
  <c r="K747" i="20"/>
  <c r="K1002" i="20"/>
  <c r="K811" i="20"/>
  <c r="K260" i="22"/>
  <c r="K609" i="20"/>
  <c r="K85" i="22"/>
  <c r="K848" i="20"/>
  <c r="K1106" i="20"/>
  <c r="K83" i="20"/>
  <c r="K332" i="20"/>
  <c r="K736" i="20"/>
  <c r="K370" i="20"/>
  <c r="K906" i="20"/>
  <c r="K224" i="22"/>
  <c r="K377" i="20"/>
  <c r="P629" i="20"/>
  <c r="P633" i="20"/>
  <c r="P637" i="20"/>
  <c r="P641" i="20"/>
  <c r="P645" i="20"/>
  <c r="P649" i="20"/>
  <c r="P653" i="20"/>
  <c r="P657" i="20"/>
  <c r="P661" i="20"/>
  <c r="P665" i="20"/>
  <c r="P669" i="20"/>
  <c r="P673" i="20"/>
  <c r="P677" i="20"/>
  <c r="P681" i="20"/>
  <c r="P685" i="20"/>
  <c r="P689" i="20"/>
  <c r="P693" i="20"/>
  <c r="P697" i="20"/>
  <c r="P701" i="20"/>
  <c r="P705" i="20"/>
  <c r="P709" i="20"/>
  <c r="P713" i="20"/>
  <c r="P717" i="20"/>
  <c r="P721" i="20"/>
  <c r="P725" i="20"/>
  <c r="P630" i="20"/>
  <c r="P634" i="20"/>
  <c r="P638" i="20"/>
  <c r="P642" i="20"/>
  <c r="P646" i="20"/>
  <c r="P650" i="20"/>
  <c r="P654" i="20"/>
  <c r="P658" i="20"/>
  <c r="P662" i="20"/>
  <c r="P666" i="20"/>
  <c r="P670" i="20"/>
  <c r="P674" i="20"/>
  <c r="P678" i="20"/>
  <c r="P682" i="20"/>
  <c r="P686" i="20"/>
  <c r="P690" i="20"/>
  <c r="P694" i="20"/>
  <c r="P698" i="20"/>
  <c r="P702" i="20"/>
  <c r="P706" i="20"/>
  <c r="P710" i="20"/>
  <c r="P714" i="20"/>
  <c r="P718" i="20"/>
  <c r="P722" i="20"/>
  <c r="P627" i="20"/>
  <c r="P631" i="20"/>
  <c r="P635" i="20"/>
  <c r="P639" i="20"/>
  <c r="P643" i="20"/>
  <c r="P647" i="20"/>
  <c r="P651" i="20"/>
  <c r="P655" i="20"/>
  <c r="P659" i="20"/>
  <c r="P663" i="20"/>
  <c r="P667" i="20"/>
  <c r="P671" i="20"/>
  <c r="P675" i="20"/>
  <c r="P679" i="20"/>
  <c r="P683" i="20"/>
  <c r="P687" i="20"/>
  <c r="P691" i="20"/>
  <c r="P695" i="20"/>
  <c r="P699" i="20"/>
  <c r="P703" i="20"/>
  <c r="P707" i="20"/>
  <c r="P711" i="20"/>
  <c r="P715" i="20"/>
  <c r="P719" i="20"/>
  <c r="P723" i="20"/>
  <c r="P628" i="20"/>
  <c r="P632" i="20"/>
  <c r="P636" i="20"/>
  <c r="P640" i="20"/>
  <c r="P644" i="20"/>
  <c r="P648" i="20"/>
  <c r="P652" i="20"/>
  <c r="P656" i="20"/>
  <c r="P660" i="20"/>
  <c r="P664" i="20"/>
  <c r="P668" i="20"/>
  <c r="P672" i="20"/>
  <c r="P676" i="20"/>
  <c r="P680" i="20"/>
  <c r="P684" i="20"/>
  <c r="P688" i="20"/>
  <c r="P692" i="20"/>
  <c r="P696" i="20"/>
  <c r="P700" i="20"/>
  <c r="P704" i="20"/>
  <c r="P708" i="20"/>
  <c r="P712" i="20"/>
  <c r="P716" i="20"/>
  <c r="P720" i="20"/>
  <c r="P724" i="20"/>
  <c r="P268" i="22"/>
  <c r="P409" i="20"/>
  <c r="P605" i="20"/>
  <c r="P573" i="20"/>
  <c r="P257" i="22"/>
  <c r="P1068" i="20"/>
  <c r="P818" i="20"/>
  <c r="P149" i="22"/>
  <c r="P444" i="20"/>
  <c r="P1002" i="20"/>
  <c r="P887" i="20"/>
  <c r="P825" i="20"/>
  <c r="P150" i="20"/>
  <c r="P799" i="20"/>
  <c r="P917" i="20"/>
  <c r="P285" i="22"/>
  <c r="P602" i="20"/>
  <c r="P928" i="20"/>
  <c r="P901" i="20"/>
  <c r="P817" i="20"/>
  <c r="P161" i="20"/>
  <c r="P295" i="22"/>
  <c r="P87" i="20"/>
  <c r="P895" i="20"/>
  <c r="P541" i="20"/>
  <c r="P1073" i="20"/>
  <c r="P1022" i="20"/>
  <c r="P460" i="20"/>
  <c r="P1047" i="20"/>
  <c r="P130" i="20"/>
  <c r="P293" i="22"/>
  <c r="P1000" i="20"/>
  <c r="P821" i="20"/>
  <c r="P940" i="20"/>
  <c r="P1043" i="20"/>
  <c r="P1055" i="20"/>
  <c r="P473" i="20"/>
  <c r="P448" i="20"/>
  <c r="P1100" i="20"/>
  <c r="P440" i="20"/>
  <c r="P500" i="20"/>
  <c r="P969" i="20"/>
  <c r="P480" i="20"/>
  <c r="P259" i="22"/>
  <c r="P558" i="20"/>
  <c r="P1123" i="20"/>
  <c r="P211" i="20"/>
  <c r="P870" i="20"/>
  <c r="P549" i="20"/>
  <c r="P484" i="20"/>
  <c r="P531" i="20"/>
  <c r="P158" i="20"/>
  <c r="P238" i="22"/>
  <c r="P372" i="20"/>
  <c r="P67" i="22"/>
  <c r="P555" i="20"/>
  <c r="P22" i="22"/>
  <c r="P778" i="20"/>
  <c r="P1026" i="20"/>
  <c r="P261" i="22"/>
  <c r="P221" i="22"/>
  <c r="P292" i="22"/>
  <c r="P201" i="20"/>
  <c r="P156" i="20"/>
  <c r="P613" i="20"/>
  <c r="P508" i="20"/>
  <c r="P820" i="20"/>
  <c r="P909" i="20"/>
  <c r="P995" i="20"/>
  <c r="P213" i="22"/>
  <c r="P253" i="22"/>
  <c r="P133" i="22"/>
  <c r="P100" i="22"/>
  <c r="P203" i="20"/>
  <c r="P340" i="20"/>
  <c r="P411" i="20"/>
  <c r="P575" i="20"/>
  <c r="P492" i="20"/>
  <c r="P289" i="22"/>
  <c r="P395" i="20"/>
  <c r="P496" i="20"/>
  <c r="O15" i="14"/>
  <c r="P394" i="20"/>
  <c r="P533" i="20"/>
  <c r="P481" i="20"/>
  <c r="P791" i="20"/>
  <c r="P920" i="20"/>
  <c r="P231" i="22"/>
  <c r="P278" i="22"/>
  <c r="P105" i="22"/>
  <c r="P461" i="20"/>
  <c r="P1099" i="20"/>
  <c r="P946" i="20"/>
  <c r="P571" i="20"/>
  <c r="P276" i="20"/>
  <c r="P402" i="20"/>
  <c r="P21" i="20"/>
  <c r="P264" i="20"/>
  <c r="P486" i="20"/>
  <c r="P197" i="20"/>
  <c r="P199" i="20"/>
  <c r="P434" i="20"/>
  <c r="P373" i="20"/>
  <c r="P312" i="20"/>
  <c r="P216" i="22"/>
  <c r="P746" i="20"/>
  <c r="P509" i="20"/>
  <c r="P1016" i="20"/>
  <c r="P623" i="20"/>
  <c r="P431" i="20"/>
  <c r="P806" i="20"/>
  <c r="P1079" i="20"/>
  <c r="P79" i="20"/>
  <c r="P518" i="20"/>
  <c r="P416" i="20"/>
  <c r="P336" i="20"/>
  <c r="P766" i="20"/>
  <c r="P1025" i="20"/>
  <c r="P430" i="20"/>
  <c r="P502" i="20"/>
  <c r="P393" i="20"/>
  <c r="P826" i="20"/>
  <c r="P754" i="20"/>
  <c r="P200" i="22"/>
  <c r="P740" i="20"/>
  <c r="P465" i="20"/>
  <c r="P1103" i="20"/>
  <c r="P942" i="20"/>
  <c r="P603" i="20"/>
  <c r="P26" i="22"/>
  <c r="P1051" i="20"/>
  <c r="P410" i="20"/>
  <c r="P252" i="20"/>
  <c r="P383" i="20"/>
  <c r="P376" i="20"/>
  <c r="P182" i="20"/>
  <c r="P217" i="20"/>
  <c r="P936" i="20"/>
  <c r="P482" i="20"/>
  <c r="P385" i="20"/>
  <c r="P224" i="20"/>
  <c r="P773" i="20"/>
  <c r="P223" i="22"/>
  <c r="P750" i="20"/>
  <c r="P159" i="22"/>
  <c r="P244" i="22"/>
  <c r="P457" i="20"/>
  <c r="P962" i="20"/>
  <c r="P587" i="20"/>
  <c r="P85" i="22"/>
  <c r="P46" i="22"/>
  <c r="P106" i="20"/>
  <c r="P246" i="20"/>
  <c r="P337" i="20"/>
  <c r="P299" i="20"/>
  <c r="P232" i="22"/>
  <c r="P1024" i="20"/>
  <c r="P454" i="20"/>
  <c r="P510" i="20"/>
  <c r="P377" i="20"/>
  <c r="P262" i="20"/>
  <c r="P765" i="20"/>
  <c r="P812" i="20"/>
  <c r="P300" i="22"/>
  <c r="P137" i="20"/>
  <c r="P26" i="20"/>
  <c r="P88" i="20"/>
  <c r="P284" i="22"/>
  <c r="P732" i="20"/>
  <c r="P168" i="22"/>
  <c r="P1118" i="20"/>
  <c r="P1018" i="20"/>
  <c r="P987" i="20"/>
  <c r="P471" i="20"/>
  <c r="P911" i="20"/>
  <c r="P311" i="20"/>
  <c r="P302" i="20"/>
  <c r="P1077" i="20"/>
  <c r="P1126" i="20"/>
  <c r="P1054" i="20"/>
  <c r="P959" i="20"/>
  <c r="P612" i="20"/>
  <c r="P540" i="20"/>
  <c r="P535" i="20"/>
  <c r="P912" i="20"/>
  <c r="P863" i="20"/>
  <c r="P358" i="20"/>
  <c r="P236" i="20"/>
  <c r="P229" i="20"/>
  <c r="P214" i="22"/>
  <c r="P137" i="22"/>
  <c r="P136" i="22"/>
  <c r="P178" i="22"/>
  <c r="P162" i="22"/>
  <c r="P202" i="22"/>
  <c r="P142" i="22"/>
  <c r="P155" i="20"/>
  <c r="P9" i="22"/>
  <c r="P98" i="22"/>
  <c r="P64" i="22"/>
  <c r="P107" i="20"/>
  <c r="P73" i="20"/>
  <c r="P62" i="22"/>
  <c r="P11" i="22"/>
  <c r="P113" i="20"/>
  <c r="P39" i="20"/>
  <c r="P301" i="22"/>
  <c r="P267" i="22"/>
  <c r="P263" i="22"/>
  <c r="P815" i="20"/>
  <c r="P165" i="22"/>
  <c r="P149" i="20"/>
  <c r="P1014" i="20"/>
  <c r="P515" i="20"/>
  <c r="P406" i="20"/>
  <c r="P317" i="20"/>
  <c r="P1130" i="20"/>
  <c r="P1076" i="20"/>
  <c r="P996" i="20"/>
  <c r="P1003" i="20"/>
  <c r="P578" i="20"/>
  <c r="P536" i="20"/>
  <c r="P581" i="20"/>
  <c r="P888" i="20"/>
  <c r="P923" i="20"/>
  <c r="P866" i="20"/>
  <c r="P834" i="20"/>
  <c r="P839" i="20"/>
  <c r="P885" i="20"/>
  <c r="P405" i="20"/>
  <c r="P346" i="20"/>
  <c r="P279" i="20"/>
  <c r="P297" i="20"/>
  <c r="P235" i="20"/>
  <c r="P264" i="22"/>
  <c r="P793" i="20"/>
  <c r="P743" i="20"/>
  <c r="P115" i="22"/>
  <c r="P190" i="22"/>
  <c r="P167" i="22"/>
  <c r="P140" i="22"/>
  <c r="P181" i="22"/>
  <c r="P159" i="20"/>
  <c r="P75" i="22"/>
  <c r="P79" i="22"/>
  <c r="P63" i="22"/>
  <c r="P78" i="20"/>
  <c r="P44" i="20"/>
  <c r="P20" i="20"/>
  <c r="P108" i="20"/>
  <c r="P35" i="20"/>
  <c r="P271" i="22"/>
  <c r="P163" i="22"/>
  <c r="P1070" i="20"/>
  <c r="P966" i="20"/>
  <c r="P961" i="20"/>
  <c r="P918" i="20"/>
  <c r="P926" i="20"/>
  <c r="P348" i="20"/>
  <c r="P365" i="20"/>
  <c r="P300" i="20"/>
  <c r="P1042" i="20"/>
  <c r="P1069" i="20"/>
  <c r="P1040" i="20"/>
  <c r="P574" i="20"/>
  <c r="P552" i="20"/>
  <c r="P483" i="20"/>
  <c r="P875" i="20"/>
  <c r="P837" i="20"/>
  <c r="P333" i="20"/>
  <c r="P334" i="20"/>
  <c r="P322" i="20"/>
  <c r="P231" i="20"/>
  <c r="P225" i="22"/>
  <c r="P220" i="22"/>
  <c r="P753" i="20"/>
  <c r="P155" i="22"/>
  <c r="P160" i="20"/>
  <c r="P154" i="22"/>
  <c r="P114" i="22"/>
  <c r="P116" i="22"/>
  <c r="P129" i="20"/>
  <c r="P112" i="22"/>
  <c r="P151" i="20"/>
  <c r="P179" i="20"/>
  <c r="P92" i="20"/>
  <c r="P99" i="20"/>
  <c r="P94" i="22"/>
  <c r="P68" i="22"/>
  <c r="P80" i="20"/>
  <c r="P60" i="20"/>
  <c r="P74" i="22"/>
  <c r="P109" i="20"/>
  <c r="P81" i="20"/>
  <c r="P63" i="20"/>
  <c r="P216" i="20"/>
  <c r="P283" i="22"/>
  <c r="P246" i="22"/>
  <c r="P273" i="22"/>
  <c r="P187" i="22"/>
  <c r="P188" i="22"/>
  <c r="P1082" i="20"/>
  <c r="P1094" i="20"/>
  <c r="P994" i="20"/>
  <c r="P1129" i="20"/>
  <c r="P474" i="20"/>
  <c r="P862" i="20"/>
  <c r="P367" i="20"/>
  <c r="P268" i="20"/>
  <c r="P1089" i="20"/>
  <c r="P1112" i="20"/>
  <c r="P1105" i="20"/>
  <c r="P931" i="20"/>
  <c r="P607" i="20"/>
  <c r="P615" i="20"/>
  <c r="P886" i="20"/>
  <c r="P884" i="20"/>
  <c r="P833" i="20"/>
  <c r="P889" i="20"/>
  <c r="P368" i="20"/>
  <c r="P366" i="20"/>
  <c r="P327" i="20"/>
  <c r="P272" i="20"/>
  <c r="P233" i="20"/>
  <c r="P289" i="20"/>
  <c r="P227" i="20"/>
  <c r="P282" i="22"/>
  <c r="P239" i="22"/>
  <c r="P735" i="20"/>
  <c r="P118" i="22"/>
  <c r="P173" i="20"/>
  <c r="P189" i="22"/>
  <c r="P144" i="22"/>
  <c r="P128" i="20"/>
  <c r="P138" i="22"/>
  <c r="P131" i="20"/>
  <c r="P34" i="22"/>
  <c r="P101" i="22"/>
  <c r="P51" i="22"/>
  <c r="P40" i="22"/>
  <c r="P94" i="20"/>
  <c r="P28" i="20"/>
  <c r="P57" i="22"/>
  <c r="P117" i="20"/>
  <c r="P89" i="20"/>
  <c r="P95" i="20"/>
  <c r="P46" i="20"/>
  <c r="P58" i="20"/>
  <c r="P357" i="20"/>
  <c r="P953" i="20"/>
  <c r="P779" i="20"/>
  <c r="P559" i="20"/>
  <c r="P803" i="20"/>
  <c r="P977" i="20"/>
  <c r="P115" i="20"/>
  <c r="P277" i="20"/>
  <c r="P618" i="20"/>
  <c r="P805" i="20"/>
  <c r="P595" i="20"/>
  <c r="P218" i="22"/>
  <c r="P1096" i="20"/>
  <c r="P41" i="20"/>
  <c r="P1115" i="20"/>
  <c r="P619" i="20"/>
  <c r="P186" i="20"/>
  <c r="P1067" i="20"/>
  <c r="P291" i="20"/>
  <c r="P516" i="20"/>
  <c r="P140" i="20"/>
  <c r="P168" i="20"/>
  <c r="P441" i="20"/>
  <c r="P525" i="20"/>
  <c r="P823" i="20"/>
  <c r="P964" i="20"/>
  <c r="P1005" i="20"/>
  <c r="P215" i="22"/>
  <c r="P294" i="22"/>
  <c r="P171" i="22"/>
  <c r="P207" i="20"/>
  <c r="P347" i="20"/>
  <c r="P491" i="20"/>
  <c r="P428" i="20"/>
  <c r="P512" i="20"/>
  <c r="O7" i="14"/>
  <c r="P415" i="20"/>
  <c r="P520" i="20"/>
  <c r="P25" i="20"/>
  <c r="P414" i="20"/>
  <c r="P565" i="20"/>
  <c r="P504" i="20"/>
  <c r="P804" i="20"/>
  <c r="P971" i="20"/>
  <c r="P236" i="22"/>
  <c r="P288" i="22"/>
  <c r="O16" i="14"/>
  <c r="P593" i="20"/>
  <c r="P1052" i="20"/>
  <c r="P550" i="20"/>
  <c r="P487" i="20"/>
  <c r="P1091" i="20"/>
  <c r="P564" i="20"/>
  <c r="P242" i="20"/>
  <c r="P458" i="20"/>
  <c r="P364" i="20"/>
  <c r="P280" i="22"/>
  <c r="P120" i="20"/>
  <c r="P1004" i="20"/>
  <c r="P446" i="20"/>
  <c r="P353" i="20"/>
  <c r="P813" i="20"/>
  <c r="P819" i="20"/>
  <c r="P529" i="20"/>
  <c r="P546" i="20"/>
  <c r="P610" i="20"/>
  <c r="P539" i="20"/>
  <c r="P310" i="20"/>
  <c r="P1124" i="20"/>
  <c r="P361" i="20"/>
  <c r="P560" i="20"/>
  <c r="P842" i="20"/>
  <c r="P392" i="20"/>
  <c r="P267" i="20"/>
  <c r="P176" i="20"/>
  <c r="P1001" i="20"/>
  <c r="P494" i="20"/>
  <c r="P412" i="20"/>
  <c r="P355" i="20"/>
  <c r="P308" i="20"/>
  <c r="P768" i="20"/>
  <c r="P198" i="20"/>
  <c r="P195" i="20"/>
  <c r="P597" i="20"/>
  <c r="P1092" i="20"/>
  <c r="P1037" i="20"/>
  <c r="P577" i="20"/>
  <c r="P435" i="20"/>
  <c r="P956" i="20"/>
  <c r="P328" i="20"/>
  <c r="P64" i="20"/>
  <c r="P343" i="20"/>
  <c r="P351" i="20"/>
  <c r="P138" i="20"/>
  <c r="P142" i="20"/>
  <c r="P948" i="20"/>
  <c r="P438" i="20"/>
  <c r="P282" i="20"/>
  <c r="P302" i="22"/>
  <c r="P277" i="22"/>
  <c r="P814" i="20"/>
  <c r="P275" i="22"/>
  <c r="P56" i="20"/>
  <c r="P756" i="20"/>
  <c r="P562" i="20"/>
  <c r="P1010" i="20"/>
  <c r="P503" i="20"/>
  <c r="P816" i="20"/>
  <c r="P379" i="20"/>
  <c r="P49" i="20"/>
  <c r="P232" i="20"/>
  <c r="P258" i="20"/>
  <c r="P811" i="20"/>
  <c r="P1008" i="20"/>
  <c r="P514" i="20"/>
  <c r="P359" i="20"/>
  <c r="P278" i="20"/>
  <c r="P790" i="20"/>
  <c r="P260" i="22"/>
  <c r="P786" i="20"/>
  <c r="P262" i="22"/>
  <c r="P214" i="20"/>
  <c r="P758" i="20"/>
  <c r="P788" i="20"/>
  <c r="P286" i="22"/>
  <c r="P767" i="20"/>
  <c r="P185" i="20"/>
  <c r="P982" i="20"/>
  <c r="P980" i="20"/>
  <c r="P1027" i="20"/>
  <c r="P455" i="20"/>
  <c r="P850" i="20"/>
  <c r="P307" i="20"/>
  <c r="P285" i="20"/>
  <c r="P1127" i="20"/>
  <c r="P1083" i="20"/>
  <c r="P988" i="20"/>
  <c r="P943" i="20"/>
  <c r="P544" i="20"/>
  <c r="P601" i="20"/>
  <c r="P501" i="20"/>
  <c r="P893" i="20"/>
  <c r="P924" i="20"/>
  <c r="P883" i="20"/>
  <c r="P869" i="20"/>
  <c r="P400" i="20"/>
  <c r="P326" i="20"/>
  <c r="P274" i="20"/>
  <c r="P228" i="20"/>
  <c r="P250" i="22"/>
  <c r="P769" i="20"/>
  <c r="P110" i="22"/>
  <c r="P170" i="20"/>
  <c r="P113" i="22"/>
  <c r="P196" i="22"/>
  <c r="P195" i="22"/>
  <c r="P111" i="22"/>
  <c r="P123" i="20"/>
  <c r="P20" i="22"/>
  <c r="P66" i="22"/>
  <c r="P30" i="22"/>
  <c r="P14" i="22"/>
  <c r="P84" i="20"/>
  <c r="P103" i="22"/>
  <c r="P53" i="22"/>
  <c r="P55" i="20"/>
  <c r="P77" i="20"/>
  <c r="P202" i="20"/>
  <c r="P237" i="22"/>
  <c r="P775" i="20"/>
  <c r="P141" i="20"/>
  <c r="P194" i="20"/>
  <c r="P1086" i="20"/>
  <c r="P978" i="20"/>
  <c r="P998" i="20"/>
  <c r="P1109" i="20"/>
  <c r="P949" i="20"/>
  <c r="P922" i="20"/>
  <c r="P360" i="20"/>
  <c r="P270" i="20"/>
  <c r="P1107" i="20"/>
  <c r="P1039" i="20"/>
  <c r="P1088" i="20"/>
  <c r="P992" i="20"/>
  <c r="P999" i="20"/>
  <c r="P955" i="20"/>
  <c r="P589" i="20"/>
  <c r="P572" i="20"/>
  <c r="P583" i="20"/>
  <c r="P908" i="20"/>
  <c r="P898" i="20"/>
  <c r="P838" i="20"/>
  <c r="P868" i="20"/>
  <c r="P857" i="20"/>
  <c r="P382" i="20"/>
  <c r="P323" i="20"/>
  <c r="P306" i="20"/>
  <c r="P248" i="20"/>
  <c r="P249" i="20"/>
  <c r="P281" i="20"/>
  <c r="P306" i="22"/>
  <c r="P222" i="22"/>
  <c r="P745" i="20"/>
  <c r="P757" i="20"/>
  <c r="P180" i="20"/>
  <c r="P182" i="22"/>
  <c r="P156" i="22"/>
  <c r="P132" i="20"/>
  <c r="P127" i="22"/>
  <c r="P163" i="20"/>
  <c r="P48" i="20"/>
  <c r="P77" i="22"/>
  <c r="P43" i="22"/>
  <c r="P76" i="20"/>
  <c r="P47" i="22"/>
  <c r="P84" i="22"/>
  <c r="P50" i="20"/>
  <c r="P27" i="20"/>
  <c r="P224" i="22"/>
  <c r="P176" i="22"/>
  <c r="P991" i="20"/>
  <c r="P1023" i="20"/>
  <c r="P459" i="20"/>
  <c r="P906" i="20"/>
  <c r="P835" i="20"/>
  <c r="P401" i="20"/>
  <c r="P389" i="20"/>
  <c r="P283" i="20"/>
  <c r="P1108" i="20"/>
  <c r="P1041" i="20"/>
  <c r="P1057" i="20"/>
  <c r="P1116" i="20"/>
  <c r="P967" i="20"/>
  <c r="P479" i="20"/>
  <c r="P462" i="20"/>
  <c r="P517" i="20"/>
  <c r="P905" i="20"/>
  <c r="P897" i="20"/>
  <c r="P873" i="20"/>
  <c r="P374" i="20"/>
  <c r="P313" i="20"/>
  <c r="P219" i="22"/>
  <c r="P227" i="22"/>
  <c r="P749" i="20"/>
  <c r="P157" i="22"/>
  <c r="P146" i="20"/>
  <c r="P148" i="22"/>
  <c r="P204" i="22"/>
  <c r="P144" i="20"/>
  <c r="P207" i="22"/>
  <c r="P139" i="22"/>
  <c r="P119" i="20"/>
  <c r="P147" i="20"/>
  <c r="P89" i="22"/>
  <c r="P69" i="20"/>
  <c r="P97" i="22"/>
  <c r="P29" i="22"/>
  <c r="P72" i="20"/>
  <c r="P36" i="20"/>
  <c r="P76" i="22"/>
  <c r="P54" i="20"/>
  <c r="P67" i="20"/>
  <c r="P42" i="20"/>
  <c r="P126" i="20"/>
  <c r="P265" i="22"/>
  <c r="P291" i="22"/>
  <c r="P796" i="20"/>
  <c r="P147" i="22"/>
  <c r="P133" i="20"/>
  <c r="P1106" i="20"/>
  <c r="P974" i="20"/>
  <c r="P1121" i="20"/>
  <c r="P451" i="20"/>
  <c r="P511" i="20"/>
  <c r="P859" i="20"/>
  <c r="P294" i="20"/>
  <c r="P256" i="20"/>
  <c r="P1062" i="20"/>
  <c r="P1074" i="20"/>
  <c r="P1044" i="20"/>
  <c r="P582" i="20"/>
  <c r="P569" i="20"/>
  <c r="P599" i="20"/>
  <c r="P902" i="20"/>
  <c r="P871" i="20"/>
  <c r="P877" i="20"/>
  <c r="P338" i="20"/>
  <c r="P250" i="20"/>
  <c r="P255" i="20"/>
  <c r="P273" i="20"/>
  <c r="P233" i="22"/>
  <c r="P266" i="22"/>
  <c r="P801" i="20"/>
  <c r="P741" i="20"/>
  <c r="P172" i="22"/>
  <c r="P184" i="22"/>
  <c r="P164" i="22"/>
  <c r="P174" i="20"/>
  <c r="P206" i="22"/>
  <c r="P135" i="20"/>
  <c r="P72" i="22"/>
  <c r="P53" i="20"/>
  <c r="P92" i="22"/>
  <c r="P25" i="22"/>
  <c r="P27" i="22"/>
  <c r="P90" i="20"/>
  <c r="P12" i="22"/>
  <c r="P39" i="22"/>
  <c r="P101" i="20"/>
  <c r="P116" i="20"/>
  <c r="P75" i="20"/>
  <c r="P31" i="20"/>
  <c r="P295" i="20"/>
  <c r="P210" i="20"/>
  <c r="P585" i="20"/>
  <c r="P1020" i="20"/>
  <c r="P960" i="20"/>
  <c r="P827" i="20"/>
  <c r="P907" i="20"/>
  <c r="P209" i="22"/>
  <c r="P1084" i="20"/>
  <c r="P344" i="20"/>
  <c r="P1066" i="20"/>
  <c r="P781" i="20"/>
  <c r="P965" i="20"/>
  <c r="P840" i="20"/>
  <c r="P104" i="22"/>
  <c r="P598" i="20"/>
  <c r="P134" i="22"/>
  <c r="P189" i="20"/>
  <c r="P472" i="20"/>
  <c r="P247" i="22"/>
  <c r="P270" i="22"/>
  <c r="P934" i="20"/>
  <c r="P1087" i="20"/>
  <c r="P1080" i="20"/>
  <c r="P209" i="20"/>
  <c r="P275" i="20"/>
  <c r="P452" i="20"/>
  <c r="P576" i="20"/>
  <c r="P836" i="20"/>
  <c r="P973" i="20"/>
  <c r="P937" i="20"/>
  <c r="P217" i="22"/>
  <c r="P304" i="22"/>
  <c r="P109" i="22"/>
  <c r="P153" i="20"/>
  <c r="P319" i="20"/>
  <c r="P391" i="20"/>
  <c r="P542" i="20"/>
  <c r="P456" i="20"/>
  <c r="P584" i="20"/>
  <c r="O8" i="14"/>
  <c r="P432" i="20"/>
  <c r="P299" i="22"/>
  <c r="P332" i="20"/>
  <c r="P439" i="20"/>
  <c r="P436" i="20"/>
  <c r="P524" i="20"/>
  <c r="P858" i="20"/>
  <c r="P985" i="20"/>
  <c r="P269" i="22"/>
  <c r="P169" i="22"/>
  <c r="P537" i="20"/>
  <c r="P594" i="20"/>
  <c r="P1009" i="20"/>
  <c r="P611" i="20"/>
  <c r="P507" i="20"/>
  <c r="P42" i="22"/>
  <c r="P396" i="20"/>
  <c r="P528" i="20"/>
  <c r="P86" i="20"/>
  <c r="P420" i="20"/>
  <c r="P301" i="20"/>
  <c r="P774" i="20"/>
  <c r="P993" i="20"/>
  <c r="P932" i="20"/>
  <c r="P450" i="20"/>
  <c r="P403" i="20"/>
  <c r="P787" i="20"/>
  <c r="P802" i="20"/>
  <c r="P433" i="20"/>
  <c r="P554" i="20"/>
  <c r="P606" i="20"/>
  <c r="P463" i="20"/>
  <c r="P771" i="20"/>
  <c r="P1064" i="20"/>
  <c r="P872" i="20"/>
  <c r="P286" i="20"/>
  <c r="P854" i="20"/>
  <c r="P324" i="20"/>
  <c r="P287" i="20"/>
  <c r="P212" i="20"/>
  <c r="P1012" i="20"/>
  <c r="P442" i="20"/>
  <c r="P371" i="20"/>
  <c r="P305" i="22"/>
  <c r="P738" i="20"/>
  <c r="P162" i="20"/>
  <c r="P123" i="22"/>
  <c r="P513" i="20"/>
  <c r="P545" i="20"/>
  <c r="P1071" i="20"/>
  <c r="P625" i="20"/>
  <c r="P427" i="20"/>
  <c r="P1120" i="20"/>
  <c r="P57" i="20"/>
  <c r="P556" i="20"/>
  <c r="P844" i="20"/>
  <c r="P269" i="20"/>
  <c r="P241" i="22"/>
  <c r="P1021" i="20"/>
  <c r="P588" i="20"/>
  <c r="P408" i="20"/>
  <c r="P230" i="20"/>
  <c r="P798" i="20"/>
  <c r="P824" i="20"/>
  <c r="P794" i="20"/>
  <c r="P200" i="20"/>
  <c r="P28" i="22"/>
  <c r="P561" i="20"/>
  <c r="P1049" i="20"/>
  <c r="P1028" i="20"/>
  <c r="P495" i="20"/>
  <c r="P1111" i="20"/>
  <c r="P341" i="20"/>
  <c r="P548" i="20"/>
  <c r="P100" i="20"/>
  <c r="P417" i="20"/>
  <c r="P314" i="20"/>
  <c r="P134" i="20"/>
  <c r="P944" i="20"/>
  <c r="P470" i="20"/>
  <c r="P331" i="20"/>
  <c r="P244" i="20"/>
  <c r="P760" i="20"/>
  <c r="P822" i="20"/>
  <c r="P762" i="20"/>
  <c r="P205" i="20"/>
  <c r="P145" i="20"/>
  <c r="P279" i="22"/>
  <c r="P297" i="22"/>
  <c r="P254" i="22"/>
  <c r="P736" i="20"/>
  <c r="P169" i="20"/>
  <c r="P990" i="20"/>
  <c r="P972" i="20"/>
  <c r="P1019" i="20"/>
  <c r="P523" i="20"/>
  <c r="P404" i="20"/>
  <c r="P266" i="20"/>
  <c r="P271" i="20"/>
  <c r="P1102" i="20"/>
  <c r="P1104" i="20"/>
  <c r="P590" i="20"/>
  <c r="P469" i="20"/>
  <c r="P896" i="20"/>
  <c r="P910" i="20"/>
  <c r="P846" i="20"/>
  <c r="P852" i="20"/>
  <c r="P849" i="20"/>
  <c r="P841" i="20"/>
  <c r="P350" i="20"/>
  <c r="P288" i="20"/>
  <c r="P241" i="20"/>
  <c r="P242" i="22"/>
  <c r="P733" i="20"/>
  <c r="P128" i="22"/>
  <c r="P152" i="20"/>
  <c r="P160" i="22"/>
  <c r="P122" i="20"/>
  <c r="P174" i="22"/>
  <c r="P120" i="22"/>
  <c r="P187" i="20"/>
  <c r="P24" i="20"/>
  <c r="P95" i="22"/>
  <c r="P19" i="22"/>
  <c r="P13" i="22"/>
  <c r="P33" i="20"/>
  <c r="P16" i="22"/>
  <c r="P36" i="22"/>
  <c r="P85" i="20"/>
  <c r="P74" i="20"/>
  <c r="P281" i="22"/>
  <c r="P272" i="22"/>
  <c r="P228" i="22"/>
  <c r="P196" i="20"/>
  <c r="P164" i="20"/>
  <c r="P1078" i="20"/>
  <c r="P970" i="20"/>
  <c r="P945" i="20"/>
  <c r="P856" i="20"/>
  <c r="P298" i="20"/>
  <c r="P1050" i="20"/>
  <c r="P1081" i="20"/>
  <c r="P1060" i="20"/>
  <c r="P1011" i="20"/>
  <c r="P939" i="20"/>
  <c r="P608" i="20"/>
  <c r="P596" i="20"/>
  <c r="P867" i="20"/>
  <c r="P921" i="20"/>
  <c r="P831" i="20"/>
  <c r="P860" i="20"/>
  <c r="P874" i="20"/>
  <c r="P845" i="20"/>
  <c r="P349" i="20"/>
  <c r="P354" i="20"/>
  <c r="P261" i="20"/>
  <c r="P263" i="20"/>
  <c r="P253" i="20"/>
  <c r="P290" i="22"/>
  <c r="P212" i="22"/>
  <c r="P737" i="20"/>
  <c r="P739" i="20"/>
  <c r="P205" i="22"/>
  <c r="P173" i="22"/>
  <c r="P191" i="22"/>
  <c r="P193" i="22"/>
  <c r="P175" i="20"/>
  <c r="P58" i="22"/>
  <c r="P111" i="20"/>
  <c r="P69" i="22"/>
  <c r="P68" i="20"/>
  <c r="P61" i="20"/>
  <c r="P82" i="22"/>
  <c r="P31" i="22"/>
  <c r="P66" i="20"/>
  <c r="P87" i="22"/>
  <c r="P748" i="20"/>
  <c r="P208" i="20"/>
  <c r="P1006" i="20"/>
  <c r="P976" i="20"/>
  <c r="P1015" i="20"/>
  <c r="P519" i="20"/>
  <c r="P878" i="20"/>
  <c r="P384" i="20"/>
  <c r="P292" i="20"/>
  <c r="P1097" i="20"/>
  <c r="P1128" i="20"/>
  <c r="P1093" i="20"/>
  <c r="P951" i="20"/>
  <c r="P532" i="20"/>
  <c r="P543" i="20"/>
  <c r="P485" i="20"/>
  <c r="P915" i="20"/>
  <c r="P914" i="20"/>
  <c r="P916" i="20"/>
  <c r="P881" i="20"/>
  <c r="P861" i="20"/>
  <c r="P381" i="20"/>
  <c r="P378" i="20"/>
  <c r="P257" i="20"/>
  <c r="P245" i="20"/>
  <c r="P248" i="22"/>
  <c r="P777" i="20"/>
  <c r="P763" i="20"/>
  <c r="P141" i="22"/>
  <c r="P185" i="22"/>
  <c r="P201" i="22"/>
  <c r="P146" i="22"/>
  <c r="P154" i="20"/>
  <c r="P199" i="22"/>
  <c r="P119" i="22"/>
  <c r="P143" i="20"/>
  <c r="P41" i="22"/>
  <c r="P24" i="22"/>
  <c r="P45" i="20"/>
  <c r="P71" i="22"/>
  <c r="P32" i="22"/>
  <c r="P104" i="20"/>
  <c r="P55" i="22"/>
  <c r="P52" i="22"/>
  <c r="P97" i="20"/>
  <c r="P51" i="20"/>
  <c r="P30" i="20"/>
  <c r="P226" i="22"/>
  <c r="P255" i="22"/>
  <c r="P807" i="20"/>
  <c r="P783" i="20"/>
  <c r="P136" i="20"/>
  <c r="P117" i="22"/>
  <c r="P1098" i="20"/>
  <c r="P1132" i="20"/>
  <c r="P941" i="20"/>
  <c r="P429" i="20"/>
  <c r="P489" i="20"/>
  <c r="P315" i="20"/>
  <c r="P1046" i="20"/>
  <c r="P1056" i="20"/>
  <c r="P984" i="20"/>
  <c r="P963" i="20"/>
  <c r="P466" i="20"/>
  <c r="P904" i="20"/>
  <c r="P900" i="20"/>
  <c r="P342" i="20"/>
  <c r="P238" i="20"/>
  <c r="P239" i="20"/>
  <c r="P237" i="20"/>
  <c r="P258" i="22"/>
  <c r="P256" i="22"/>
  <c r="P785" i="20"/>
  <c r="P755" i="20"/>
  <c r="P153" i="22"/>
  <c r="P152" i="22"/>
  <c r="P183" i="22"/>
  <c r="P157" i="20"/>
  <c r="P166" i="22"/>
  <c r="P191" i="20"/>
  <c r="P37" i="20"/>
  <c r="P70" i="22"/>
  <c r="P49" i="22"/>
  <c r="P48" i="22"/>
  <c r="P17" i="22"/>
  <c r="P103" i="20"/>
  <c r="P73" i="22"/>
  <c r="P44" i="22"/>
  <c r="P23" i="22"/>
  <c r="P59" i="20"/>
  <c r="P70" i="20"/>
  <c r="P62" i="20"/>
  <c r="P443" i="20"/>
  <c r="P1061" i="20"/>
  <c r="P744" i="20"/>
  <c r="P249" i="22"/>
  <c r="P407" i="20"/>
  <c r="P135" i="22"/>
  <c r="P397" i="20"/>
  <c r="P958" i="20"/>
  <c r="P50" i="22"/>
  <c r="P534" i="20"/>
  <c r="P177" i="22"/>
  <c r="P178" i="20"/>
  <c r="P245" i="22"/>
  <c r="P1053" i="20"/>
  <c r="P1065" i="20"/>
  <c r="P989" i="20"/>
  <c r="P876" i="20"/>
  <c r="P99" i="22"/>
  <c r="P538" i="20"/>
  <c r="P981" i="20"/>
  <c r="P390" i="20"/>
  <c r="P206" i="20"/>
  <c r="P131" i="22"/>
  <c r="P230" i="22"/>
  <c r="P369" i="20"/>
  <c r="P488" i="20"/>
  <c r="P780" i="20"/>
  <c r="P879" i="20"/>
  <c r="P975" i="20"/>
  <c r="P1045" i="20"/>
  <c r="P229" i="22"/>
  <c r="P129" i="22"/>
  <c r="P93" i="22"/>
  <c r="P172" i="20"/>
  <c r="P329" i="20"/>
  <c r="P398" i="20"/>
  <c r="P566" i="20"/>
  <c r="P476" i="20"/>
  <c r="P287" i="22"/>
  <c r="P388" i="20"/>
  <c r="P445" i="20"/>
  <c r="P303" i="22"/>
  <c r="P387" i="20"/>
  <c r="P467" i="20"/>
  <c r="P468" i="20"/>
  <c r="P568" i="20"/>
  <c r="P864" i="20"/>
  <c r="P1048" i="20"/>
  <c r="P276" i="22"/>
  <c r="P96" i="22"/>
  <c r="P557" i="20"/>
  <c r="P553" i="20"/>
  <c r="P954" i="20"/>
  <c r="P591" i="20"/>
  <c r="P499" i="20"/>
  <c r="P1035" i="20"/>
  <c r="P293" i="20"/>
  <c r="P280" i="20"/>
  <c r="P522" i="20"/>
  <c r="P363" i="20"/>
  <c r="P226" i="20"/>
  <c r="P215" i="20"/>
  <c r="P1013" i="20"/>
  <c r="P592" i="20"/>
  <c r="P506" i="20"/>
  <c r="P375" i="20"/>
  <c r="P752" i="20"/>
  <c r="P784" i="20"/>
  <c r="P521" i="20"/>
  <c r="P530" i="20"/>
  <c r="P621" i="20"/>
  <c r="P475" i="20"/>
  <c r="P54" i="22"/>
  <c r="P335" i="20"/>
  <c r="P418" i="20"/>
  <c r="P65" i="20"/>
  <c r="P832" i="20"/>
  <c r="P356" i="20"/>
  <c r="P797" i="20"/>
  <c r="P193" i="20"/>
  <c r="P952" i="20"/>
  <c r="P345" i="20"/>
  <c r="P234" i="20"/>
  <c r="P734" i="20"/>
  <c r="P776" i="20"/>
  <c r="P165" i="20"/>
  <c r="P83" i="22"/>
  <c r="P477" i="20"/>
  <c r="P622" i="20"/>
  <c r="P950" i="20"/>
  <c r="P579" i="20"/>
  <c r="P60" i="22"/>
  <c r="P1131" i="20"/>
  <c r="P32" i="20"/>
  <c r="P320" i="20"/>
  <c r="P925" i="20"/>
  <c r="P419" i="20"/>
  <c r="P222" i="20"/>
  <c r="P789" i="20"/>
  <c r="P997" i="20"/>
  <c r="P490" i="20"/>
  <c r="P284" i="20"/>
  <c r="P800" i="20"/>
  <c r="P792" i="20"/>
  <c r="P770" i="20"/>
  <c r="P161" i="22"/>
  <c r="P19" i="20"/>
  <c r="P505" i="20"/>
  <c r="P938" i="20"/>
  <c r="P617" i="20"/>
  <c r="P1075" i="20"/>
  <c r="P40" i="20"/>
  <c r="P318" i="20"/>
  <c r="P848" i="20"/>
  <c r="P325" i="20"/>
  <c r="P213" i="20"/>
  <c r="P1017" i="20"/>
  <c r="P580" i="20"/>
  <c r="P498" i="20"/>
  <c r="P316" i="20"/>
  <c r="P795" i="20"/>
  <c r="P808" i="20"/>
  <c r="P742" i="20"/>
  <c r="P181" i="20"/>
  <c r="P88" i="22"/>
  <c r="P204" i="20"/>
  <c r="P243" i="22"/>
  <c r="P764" i="20"/>
  <c r="P143" i="22"/>
  <c r="P1090" i="20"/>
  <c r="P986" i="20"/>
  <c r="P1117" i="20"/>
  <c r="P933" i="20"/>
  <c r="P957" i="20"/>
  <c r="P493" i="20"/>
  <c r="P339" i="20"/>
  <c r="P296" i="20"/>
  <c r="P260" i="20"/>
  <c r="P1085" i="20"/>
  <c r="P1119" i="20"/>
  <c r="P1029" i="20"/>
  <c r="P547" i="20"/>
  <c r="P624" i="20"/>
  <c r="P616" i="20"/>
  <c r="P437" i="20"/>
  <c r="P894" i="20"/>
  <c r="P919" i="20"/>
  <c r="P370" i="20"/>
  <c r="P304" i="20"/>
  <c r="P223" i="20"/>
  <c r="P235" i="22"/>
  <c r="P747" i="20"/>
  <c r="P186" i="22"/>
  <c r="P192" i="22"/>
  <c r="P124" i="22"/>
  <c r="P198" i="22"/>
  <c r="P158" i="22"/>
  <c r="P183" i="20"/>
  <c r="P171" i="20"/>
  <c r="P106" i="22"/>
  <c r="P90" i="22"/>
  <c r="P114" i="20"/>
  <c r="P96" i="20"/>
  <c r="P107" i="22"/>
  <c r="P15" i="22"/>
  <c r="P10" i="22"/>
  <c r="P71" i="20"/>
  <c r="P810" i="20"/>
  <c r="P296" i="22"/>
  <c r="P251" i="22"/>
  <c r="P828" i="20"/>
  <c r="P121" i="20"/>
  <c r="P184" i="20"/>
  <c r="P1110" i="20"/>
  <c r="P1125" i="20"/>
  <c r="P983" i="20"/>
  <c r="P447" i="20"/>
  <c r="P851" i="20"/>
  <c r="P1034" i="20"/>
  <c r="P1114" i="20"/>
  <c r="P1095" i="20"/>
  <c r="P1007" i="20"/>
  <c r="P604" i="20"/>
  <c r="P527" i="20"/>
  <c r="P620" i="20"/>
  <c r="P563" i="20"/>
  <c r="P882" i="20"/>
  <c r="P891" i="20"/>
  <c r="P843" i="20"/>
  <c r="P855" i="20"/>
  <c r="P865" i="20"/>
  <c r="P386" i="20"/>
  <c r="P290" i="20"/>
  <c r="P247" i="20"/>
  <c r="P259" i="20"/>
  <c r="P274" i="22"/>
  <c r="P809" i="20"/>
  <c r="P759" i="20"/>
  <c r="P170" i="22"/>
  <c r="P197" i="22"/>
  <c r="P121" i="22"/>
  <c r="P179" i="22"/>
  <c r="P194" i="22"/>
  <c r="P139" i="20"/>
  <c r="P33" i="22"/>
  <c r="P91" i="22"/>
  <c r="P22" i="20"/>
  <c r="P98" i="20"/>
  <c r="P52" i="20"/>
  <c r="P61" i="22"/>
  <c r="P112" i="20"/>
  <c r="P47" i="20"/>
  <c r="P307" i="22"/>
  <c r="P151" i="22"/>
  <c r="P148" i="20"/>
  <c r="P968" i="20"/>
  <c r="P497" i="20"/>
  <c r="P847" i="20"/>
  <c r="P380" i="20"/>
  <c r="P309" i="20"/>
  <c r="P254" i="20"/>
  <c r="P1058" i="20"/>
  <c r="P1059" i="20"/>
  <c r="P1072" i="20"/>
  <c r="P935" i="20"/>
  <c r="P600" i="20"/>
  <c r="P567" i="20"/>
  <c r="P453" i="20"/>
  <c r="P899" i="20"/>
  <c r="P890" i="20"/>
  <c r="P330" i="20"/>
  <c r="P240" i="20"/>
  <c r="P225" i="20"/>
  <c r="P251" i="20"/>
  <c r="P240" i="22"/>
  <c r="P761" i="20"/>
  <c r="P731" i="20"/>
  <c r="P125" i="22"/>
  <c r="P180" i="22"/>
  <c r="P122" i="22"/>
  <c r="P130" i="22"/>
  <c r="P177" i="20"/>
  <c r="P150" i="22"/>
  <c r="P126" i="22"/>
  <c r="P127" i="20"/>
  <c r="P102" i="20"/>
  <c r="P18" i="22"/>
  <c r="P65" i="22"/>
  <c r="P80" i="22"/>
  <c r="P82" i="20"/>
  <c r="P83" i="20"/>
  <c r="P81" i="22"/>
  <c r="P45" i="22"/>
  <c r="P93" i="20"/>
  <c r="P43" i="20"/>
  <c r="P23" i="20"/>
  <c r="P772" i="20"/>
  <c r="P234" i="22"/>
  <c r="P210" i="22"/>
  <c r="P166" i="20"/>
  <c r="P192" i="20"/>
  <c r="P190" i="20"/>
  <c r="P1122" i="20"/>
  <c r="P1113" i="20"/>
  <c r="P478" i="20"/>
  <c r="P927" i="20"/>
  <c r="P352" i="20"/>
  <c r="P303" i="20"/>
  <c r="P1101" i="20"/>
  <c r="P1038" i="20"/>
  <c r="P947" i="20"/>
  <c r="P570" i="20"/>
  <c r="P586" i="20"/>
  <c r="P551" i="20"/>
  <c r="P892" i="20"/>
  <c r="P880" i="20"/>
  <c r="P903" i="20"/>
  <c r="P913" i="20"/>
  <c r="P853" i="20"/>
  <c r="P362" i="20"/>
  <c r="P265" i="20"/>
  <c r="P305" i="20"/>
  <c r="P243" i="20"/>
  <c r="P298" i="22"/>
  <c r="P211" i="22"/>
  <c r="P751" i="20"/>
  <c r="P730" i="20"/>
  <c r="P124" i="20"/>
  <c r="P132" i="22"/>
  <c r="P175" i="22"/>
  <c r="P125" i="20"/>
  <c r="P203" i="22"/>
  <c r="P167" i="20"/>
  <c r="P59" i="22"/>
  <c r="P102" i="22"/>
  <c r="P86" i="22"/>
  <c r="P35" i="22"/>
  <c r="P110" i="20"/>
  <c r="P29" i="20"/>
  <c r="P56" i="22"/>
  <c r="P37" i="22"/>
  <c r="P105" i="20"/>
  <c r="P34" i="20"/>
  <c r="P91" i="20"/>
  <c r="P38" i="20"/>
  <c r="P1036" i="20"/>
  <c r="P830" i="20"/>
  <c r="P21" i="22"/>
  <c r="P609" i="20"/>
  <c r="P78" i="22"/>
  <c r="P449" i="20"/>
  <c r="P38" i="22"/>
  <c r="P464" i="20"/>
  <c r="P782" i="20"/>
  <c r="P188" i="20"/>
  <c r="P399" i="20"/>
  <c r="P252" i="22"/>
  <c r="P614" i="20"/>
  <c r="P145" i="22"/>
  <c r="P413" i="20"/>
  <c r="P1063" i="20"/>
  <c r="P979" i="20"/>
  <c r="AF10" i="12"/>
  <c r="R10" i="12"/>
  <c r="R10" i="41"/>
  <c r="AF10" i="41"/>
  <c r="AF12" i="41"/>
  <c r="R12" i="12"/>
  <c r="R12" i="41"/>
  <c r="AF12" i="12"/>
  <c r="H628" i="20"/>
  <c r="H632" i="20"/>
  <c r="H636" i="20"/>
  <c r="H640" i="20"/>
  <c r="H644" i="20"/>
  <c r="H648" i="20"/>
  <c r="H652" i="20"/>
  <c r="H656" i="20"/>
  <c r="H660" i="20"/>
  <c r="H664" i="20"/>
  <c r="H668" i="20"/>
  <c r="H672" i="20"/>
  <c r="H676" i="20"/>
  <c r="H680" i="20"/>
  <c r="H684" i="20"/>
  <c r="H688" i="20"/>
  <c r="H692" i="20"/>
  <c r="H696" i="20"/>
  <c r="H700" i="20"/>
  <c r="H704" i="20"/>
  <c r="H708" i="20"/>
  <c r="H712" i="20"/>
  <c r="H716" i="20"/>
  <c r="H720" i="20"/>
  <c r="H724" i="20"/>
  <c r="H629" i="20"/>
  <c r="H633" i="20"/>
  <c r="H637" i="20"/>
  <c r="H641" i="20"/>
  <c r="H645" i="20"/>
  <c r="H649" i="20"/>
  <c r="H653" i="20"/>
  <c r="H657" i="20"/>
  <c r="H661" i="20"/>
  <c r="H665" i="20"/>
  <c r="H669" i="20"/>
  <c r="H673" i="20"/>
  <c r="H677" i="20"/>
  <c r="H681" i="20"/>
  <c r="H685" i="20"/>
  <c r="H689" i="20"/>
  <c r="H693" i="20"/>
  <c r="H697" i="20"/>
  <c r="H701" i="20"/>
  <c r="H705" i="20"/>
  <c r="H709" i="20"/>
  <c r="H713" i="20"/>
  <c r="H717" i="20"/>
  <c r="H721" i="20"/>
  <c r="H725" i="20"/>
  <c r="H630" i="20"/>
  <c r="H634" i="20"/>
  <c r="H638" i="20"/>
  <c r="H642" i="20"/>
  <c r="H646" i="20"/>
  <c r="H650" i="20"/>
  <c r="H654" i="20"/>
  <c r="H658" i="20"/>
  <c r="H662" i="20"/>
  <c r="H666" i="20"/>
  <c r="H670" i="20"/>
  <c r="H674" i="20"/>
  <c r="H678" i="20"/>
  <c r="H682" i="20"/>
  <c r="H686" i="20"/>
  <c r="H690" i="20"/>
  <c r="H694" i="20"/>
  <c r="H698" i="20"/>
  <c r="H702" i="20"/>
  <c r="H706" i="20"/>
  <c r="H710" i="20"/>
  <c r="H714" i="20"/>
  <c r="H718" i="20"/>
  <c r="H722" i="20"/>
  <c r="H627" i="20"/>
  <c r="H643" i="20"/>
  <c r="H659" i="20"/>
  <c r="H675" i="20"/>
  <c r="H691" i="20"/>
  <c r="H707" i="20"/>
  <c r="H723" i="20"/>
  <c r="H631" i="20"/>
  <c r="H647" i="20"/>
  <c r="H663" i="20"/>
  <c r="H679" i="20"/>
  <c r="H695" i="20"/>
  <c r="H711" i="20"/>
  <c r="H635" i="20"/>
  <c r="H651" i="20"/>
  <c r="H667" i="20"/>
  <c r="H683" i="20"/>
  <c r="H699" i="20"/>
  <c r="H715" i="20"/>
  <c r="H687" i="20"/>
  <c r="H639" i="20"/>
  <c r="H703" i="20"/>
  <c r="H655" i="20"/>
  <c r="H719" i="20"/>
  <c r="H671" i="20"/>
  <c r="H885" i="20"/>
  <c r="H290" i="20"/>
  <c r="H233" i="22"/>
  <c r="H759" i="20"/>
  <c r="H182" i="22"/>
  <c r="H30" i="22"/>
  <c r="H85" i="22"/>
  <c r="H35" i="20"/>
  <c r="H1089" i="20"/>
  <c r="H1015" i="20"/>
  <c r="H1081" i="20"/>
  <c r="H1027" i="20"/>
  <c r="H928" i="20"/>
  <c r="H500" i="20"/>
  <c r="H1029" i="20"/>
  <c r="H612" i="20"/>
  <c r="H1088" i="20"/>
  <c r="H570" i="20"/>
  <c r="H599" i="20"/>
  <c r="H618" i="20"/>
  <c r="H211" i="20"/>
  <c r="H838" i="20"/>
  <c r="H886" i="20"/>
  <c r="H535" i="20"/>
  <c r="H571" i="20"/>
  <c r="H502" i="20"/>
  <c r="H517" i="20"/>
  <c r="H27" i="20"/>
  <c r="H107" i="22"/>
  <c r="H94" i="20"/>
  <c r="H113" i="22"/>
  <c r="H298" i="22"/>
  <c r="H346" i="20"/>
  <c r="H1085" i="20"/>
  <c r="H84" i="22"/>
  <c r="H53" i="20"/>
  <c r="H168" i="22"/>
  <c r="H190" i="22"/>
  <c r="H259" i="20"/>
  <c r="H23" i="20"/>
  <c r="H13" i="22"/>
  <c r="H119" i="20"/>
  <c r="H156" i="22"/>
  <c r="H741" i="20"/>
  <c r="H240" i="20"/>
  <c r="H881" i="20"/>
  <c r="H400" i="20"/>
  <c r="H231" i="20"/>
  <c r="H753" i="20"/>
  <c r="H31" i="22"/>
  <c r="H84" i="20"/>
  <c r="H15" i="22"/>
  <c r="H1070" i="20"/>
  <c r="H961" i="20"/>
  <c r="H1114" i="20"/>
  <c r="H1127" i="20"/>
  <c r="H394" i="20"/>
  <c r="H391" i="20"/>
  <c r="H1011" i="20"/>
  <c r="H489" i="20"/>
  <c r="H624" i="20"/>
  <c r="H590" i="20"/>
  <c r="H479" i="20"/>
  <c r="H369" i="20"/>
  <c r="H831" i="20"/>
  <c r="H913" i="20"/>
  <c r="H943" i="20"/>
  <c r="H611" i="20"/>
  <c r="H555" i="20"/>
  <c r="H501" i="20"/>
  <c r="H67" i="20"/>
  <c r="H44" i="20"/>
  <c r="H111" i="20"/>
  <c r="H183" i="22"/>
  <c r="H250" i="22"/>
  <c r="H362" i="20"/>
  <c r="H405" i="20"/>
  <c r="H57" i="22"/>
  <c r="H104" i="20"/>
  <c r="H111" i="22"/>
  <c r="H152" i="20"/>
  <c r="H229" i="20"/>
  <c r="H839" i="20"/>
  <c r="H51" i="20"/>
  <c r="H14" i="22"/>
  <c r="H115" i="22"/>
  <c r="H192" i="22"/>
  <c r="H749" i="20"/>
  <c r="H288" i="20"/>
  <c r="H880" i="20"/>
  <c r="H165" i="22"/>
  <c r="H199" i="20"/>
  <c r="H164" i="20"/>
  <c r="H823" i="20"/>
  <c r="H248" i="22"/>
  <c r="H285" i="22"/>
  <c r="H125" i="22"/>
  <c r="H774" i="20"/>
  <c r="H267" i="22"/>
  <c r="H433" i="20"/>
  <c r="H858" i="20"/>
  <c r="H808" i="20"/>
  <c r="H307" i="22"/>
  <c r="H813" i="20"/>
  <c r="H347" i="20"/>
  <c r="H87" i="20"/>
  <c r="H301" i="20"/>
  <c r="H944" i="20"/>
  <c r="H478" i="20"/>
  <c r="H312" i="20"/>
  <c r="H980" i="20"/>
  <c r="H82" i="22"/>
  <c r="H528" i="20"/>
  <c r="H413" i="20"/>
  <c r="H337" i="20"/>
  <c r="H1053" i="20"/>
  <c r="H104" i="22"/>
  <c r="H748" i="20"/>
  <c r="H948" i="20"/>
  <c r="H222" i="20"/>
  <c r="H512" i="20"/>
  <c r="H68" i="20"/>
  <c r="H825" i="20"/>
  <c r="H1028" i="20"/>
  <c r="H77" i="20"/>
  <c r="H403" i="20"/>
  <c r="H903" i="20"/>
  <c r="H290" i="22"/>
  <c r="H109" i="22"/>
  <c r="H69" i="20"/>
  <c r="H89" i="20"/>
  <c r="H1042" i="20"/>
  <c r="H352" i="20"/>
  <c r="H1105" i="20"/>
  <c r="H947" i="20"/>
  <c r="H1126" i="20"/>
  <c r="H544" i="20"/>
  <c r="H868" i="20"/>
  <c r="H504" i="20"/>
  <c r="H836" i="20"/>
  <c r="H1023" i="20"/>
  <c r="H531" i="20"/>
  <c r="H523" i="20"/>
  <c r="H908" i="20"/>
  <c r="H66" i="20"/>
  <c r="H21" i="22"/>
  <c r="H138" i="22"/>
  <c r="H785" i="20"/>
  <c r="H225" i="20"/>
  <c r="H897" i="20"/>
  <c r="H39" i="20"/>
  <c r="H80" i="20"/>
  <c r="H175" i="20"/>
  <c r="H128" i="20"/>
  <c r="H745" i="20"/>
  <c r="H34" i="20"/>
  <c r="H29" i="22"/>
  <c r="H162" i="22"/>
  <c r="H146" i="20"/>
  <c r="H211" i="22"/>
  <c r="H326" i="20"/>
  <c r="H333" i="20"/>
  <c r="H1110" i="20"/>
  <c r="H1066" i="20"/>
  <c r="H986" i="20"/>
  <c r="H145" i="22"/>
  <c r="H856" i="20"/>
  <c r="H772" i="20"/>
  <c r="H161" i="22"/>
  <c r="H318" i="20"/>
  <c r="H257" i="22"/>
  <c r="H439" i="20"/>
  <c r="H1005" i="20"/>
  <c r="H533" i="20"/>
  <c r="H282" i="20"/>
  <c r="H592" i="20"/>
  <c r="H938" i="20"/>
  <c r="H1052" i="20"/>
  <c r="H311" i="20"/>
  <c r="H541" i="20"/>
  <c r="H251" i="22"/>
  <c r="H786" i="20"/>
  <c r="H443" i="20"/>
  <c r="H279" i="20"/>
  <c r="H399" i="20"/>
  <c r="H137" i="22"/>
  <c r="H332" i="20"/>
  <c r="H964" i="20"/>
  <c r="H506" i="20"/>
  <c r="H142" i="20"/>
  <c r="H934" i="20"/>
  <c r="H83" i="22"/>
  <c r="H51" i="22"/>
  <c r="H297" i="22"/>
  <c r="H280" i="20"/>
  <c r="H553" i="20"/>
  <c r="H462" i="20"/>
  <c r="H417" i="20"/>
  <c r="H32" i="20"/>
  <c r="H819" i="20"/>
  <c r="H970" i="20"/>
  <c r="H538" i="20"/>
  <c r="H322" i="20"/>
  <c r="H219" i="22"/>
  <c r="H195" i="22"/>
  <c r="H74" i="22"/>
  <c r="H71" i="22"/>
  <c r="H27" i="22"/>
  <c r="H1112" i="20"/>
  <c r="H404" i="20"/>
  <c r="H1077" i="20"/>
  <c r="H203" i="20"/>
  <c r="H984" i="20"/>
  <c r="H348" i="20"/>
  <c r="H1060" i="20"/>
  <c r="H1104" i="20"/>
  <c r="H562" i="20"/>
  <c r="H1054" i="20"/>
  <c r="H515" i="20"/>
  <c r="H867" i="20"/>
  <c r="H893" i="20"/>
  <c r="H855" i="20"/>
  <c r="H853" i="20"/>
  <c r="H579" i="20"/>
  <c r="H469" i="20"/>
  <c r="H70" i="20"/>
  <c r="H82" i="20"/>
  <c r="H139" i="20"/>
  <c r="H177" i="22"/>
  <c r="H245" i="20"/>
  <c r="H334" i="20"/>
  <c r="H845" i="20"/>
  <c r="H63" i="20"/>
  <c r="H36" i="20"/>
  <c r="H159" i="20"/>
  <c r="H207" i="22"/>
  <c r="H157" i="22"/>
  <c r="H247" i="20"/>
  <c r="H250" i="20"/>
  <c r="H900" i="20"/>
  <c r="H38" i="20"/>
  <c r="H65" i="22"/>
  <c r="H122" i="22"/>
  <c r="H132" i="22"/>
  <c r="H809" i="20"/>
  <c r="H951" i="20"/>
  <c r="H1086" i="20"/>
  <c r="H99" i="20"/>
  <c r="H147" i="22"/>
  <c r="H153" i="22"/>
  <c r="H244" i="22"/>
  <c r="H35" i="22"/>
  <c r="H499" i="20"/>
  <c r="H240" i="22"/>
  <c r="H331" i="20"/>
  <c r="H962" i="20"/>
  <c r="H497" i="20"/>
  <c r="H134" i="20"/>
  <c r="H28" i="22"/>
  <c r="H991" i="20"/>
  <c r="H89" i="22"/>
  <c r="H566" i="20"/>
  <c r="H415" i="20"/>
  <c r="H420" i="20"/>
  <c r="H471" i="20"/>
  <c r="H1013" i="20"/>
  <c r="H230" i="20"/>
  <c r="H336" i="20"/>
  <c r="H105" i="22"/>
  <c r="H299" i="20"/>
  <c r="H933" i="20"/>
  <c r="H752" i="20"/>
  <c r="H431" i="20"/>
  <c r="H744" i="20"/>
  <c r="H269" i="22"/>
  <c r="H197" i="22"/>
  <c r="H503" i="20"/>
  <c r="H291" i="20"/>
  <c r="H806" i="20"/>
  <c r="H230" i="22"/>
  <c r="H46" i="22"/>
  <c r="H129" i="20"/>
  <c r="H977" i="20"/>
  <c r="H923" i="20"/>
  <c r="H198" i="20"/>
  <c r="H496" i="20"/>
  <c r="H1091" i="20"/>
  <c r="H141" i="20"/>
  <c r="H1071" i="20"/>
  <c r="H561" i="20"/>
  <c r="H1004" i="20"/>
  <c r="H361" i="20"/>
  <c r="H276" i="22"/>
  <c r="H754" i="20"/>
  <c r="H419" i="20"/>
  <c r="H189" i="20"/>
  <c r="H130" i="22"/>
  <c r="H1090" i="20"/>
  <c r="H245" i="22"/>
  <c r="H1047" i="20"/>
  <c r="H1084" i="20"/>
  <c r="H1049" i="20"/>
  <c r="H989" i="20"/>
  <c r="H304" i="22"/>
  <c r="H45" i="20"/>
  <c r="H949" i="20"/>
  <c r="H1098" i="20"/>
  <c r="H914" i="20"/>
  <c r="H460" i="20"/>
  <c r="H976" i="20"/>
  <c r="H975" i="20"/>
  <c r="H319" i="20"/>
  <c r="H597" i="20"/>
  <c r="H879" i="20"/>
  <c r="H351" i="20"/>
  <c r="H445" i="20"/>
  <c r="H473" i="20"/>
  <c r="H213" i="20"/>
  <c r="G16" i="14"/>
  <c r="H1057" i="20"/>
  <c r="H278" i="20"/>
  <c r="H377" i="20"/>
  <c r="H1111" i="20"/>
  <c r="H25" i="22"/>
  <c r="H768" i="20"/>
  <c r="H126" i="20"/>
  <c r="H186" i="20"/>
  <c r="H368" i="20"/>
  <c r="H258" i="22"/>
  <c r="H743" i="20"/>
  <c r="H175" i="22"/>
  <c r="H91" i="22"/>
  <c r="H20" i="20"/>
  <c r="H357" i="20"/>
  <c r="H851" i="20"/>
  <c r="H302" i="20"/>
  <c r="H606" i="20"/>
  <c r="H613" i="20"/>
  <c r="H493" i="20"/>
  <c r="H536" i="20"/>
  <c r="H1072" i="20"/>
  <c r="H455" i="20"/>
  <c r="H898" i="20"/>
  <c r="H899" i="20"/>
  <c r="H922" i="20"/>
  <c r="H1113" i="20"/>
  <c r="H550" i="20"/>
  <c r="H563" i="20"/>
  <c r="H453" i="20"/>
  <c r="H924" i="20"/>
  <c r="H95" i="20"/>
  <c r="H103" i="20"/>
  <c r="H127" i="22"/>
  <c r="H172" i="22"/>
  <c r="H253" i="20"/>
  <c r="H350" i="20"/>
  <c r="H841" i="20"/>
  <c r="H47" i="20"/>
  <c r="H49" i="20"/>
  <c r="H155" i="20"/>
  <c r="H150" i="22"/>
  <c r="H128" i="22"/>
  <c r="H265" i="20"/>
  <c r="H304" i="20"/>
  <c r="H890" i="20"/>
  <c r="H31" i="20"/>
  <c r="H69" i="22"/>
  <c r="H126" i="22"/>
  <c r="H178" i="22"/>
  <c r="H215" i="22"/>
  <c r="H915" i="20"/>
  <c r="H280" i="22"/>
  <c r="H763" i="20"/>
  <c r="H90" i="22"/>
  <c r="H72" i="20"/>
  <c r="H48" i="22"/>
  <c r="H941" i="20"/>
  <c r="H262" i="20"/>
  <c r="H1122" i="20"/>
  <c r="H389" i="20"/>
  <c r="H258" i="20"/>
  <c r="H966" i="20"/>
  <c r="H955" i="20"/>
  <c r="H1062" i="20"/>
  <c r="H589" i="20"/>
  <c r="H894" i="20"/>
  <c r="H916" i="20"/>
  <c r="H999" i="20"/>
  <c r="H511" i="20"/>
  <c r="H884" i="20"/>
  <c r="H987" i="20"/>
  <c r="H546" i="20"/>
  <c r="H547" i="20"/>
  <c r="H498" i="20"/>
  <c r="H437" i="20"/>
  <c r="H883" i="20"/>
  <c r="H54" i="20"/>
  <c r="H17" i="22"/>
  <c r="H119" i="22"/>
  <c r="H769" i="20"/>
  <c r="H239" i="20"/>
  <c r="H390" i="20"/>
  <c r="H833" i="20"/>
  <c r="H43" i="20"/>
  <c r="H74" i="20"/>
  <c r="H167" i="20"/>
  <c r="H122" i="20"/>
  <c r="H184" i="22"/>
  <c r="H905" i="20"/>
  <c r="H93" i="20"/>
  <c r="H24" i="22"/>
  <c r="H154" i="22"/>
  <c r="H191" i="22"/>
  <c r="H212" i="22"/>
  <c r="H263" i="22"/>
  <c r="H279" i="22"/>
  <c r="H217" i="20"/>
  <c r="H428" i="20"/>
  <c r="H780" i="20"/>
  <c r="H764" i="20"/>
  <c r="H810" i="20"/>
  <c r="H229" i="22"/>
  <c r="H510" i="20"/>
  <c r="H1021" i="20"/>
  <c r="H234" i="20"/>
  <c r="H359" i="20"/>
  <c r="H919" i="20"/>
  <c r="H1092" i="20"/>
  <c r="H1068" i="20"/>
  <c r="H155" i="22"/>
  <c r="H343" i="20"/>
  <c r="H746" i="20"/>
  <c r="H289" i="22"/>
  <c r="H791" i="20"/>
  <c r="H324" i="20"/>
  <c r="H62" i="20"/>
  <c r="H395" i="20"/>
  <c r="H762" i="20"/>
  <c r="H232" i="22"/>
  <c r="H408" i="20"/>
  <c r="H805" i="20"/>
  <c r="H560" i="20"/>
  <c r="H224" i="22"/>
  <c r="H465" i="20"/>
  <c r="H776" i="20"/>
  <c r="H150" i="20"/>
  <c r="H781" i="20"/>
  <c r="H44" i="22"/>
  <c r="H277" i="22"/>
  <c r="H477" i="20"/>
  <c r="H800" i="20"/>
  <c r="H284" i="20"/>
  <c r="H576" i="20"/>
  <c r="H366" i="20"/>
  <c r="H281" i="20"/>
  <c r="H264" i="22"/>
  <c r="H121" i="22"/>
  <c r="H40" i="22"/>
  <c r="H46" i="20"/>
  <c r="H1109" i="20"/>
  <c r="H447" i="20"/>
  <c r="H315" i="20"/>
  <c r="H1102" i="20"/>
  <c r="H440" i="20"/>
  <c r="H309" i="20"/>
  <c r="H285" i="20"/>
  <c r="H1069" i="20"/>
  <c r="H1125" i="20"/>
  <c r="H600" i="20"/>
  <c r="H596" i="20"/>
  <c r="H572" i="20"/>
  <c r="H582" i="20"/>
  <c r="H865" i="20"/>
  <c r="H967" i="20"/>
  <c r="H575" i="20"/>
  <c r="H882" i="20"/>
  <c r="H41" i="22"/>
  <c r="H52" i="20"/>
  <c r="H167" i="22"/>
  <c r="H231" i="22"/>
  <c r="H55" i="20"/>
  <c r="H52" i="22"/>
  <c r="H114" i="22"/>
  <c r="H171" i="22"/>
  <c r="H222" i="22"/>
  <c r="H386" i="20"/>
  <c r="H103" i="22"/>
  <c r="H98" i="20"/>
  <c r="H198" i="22"/>
  <c r="H186" i="22"/>
  <c r="H251" i="20"/>
  <c r="H320" i="20"/>
  <c r="H168" i="20"/>
  <c r="H1034" i="20"/>
  <c r="H804" i="20"/>
  <c r="H1018" i="20"/>
  <c r="H327" i="20"/>
  <c r="H213" i="22"/>
  <c r="H81" i="22"/>
  <c r="H204" i="20"/>
  <c r="H847" i="20"/>
  <c r="H412" i="20"/>
  <c r="H794" i="20"/>
  <c r="H397" i="20"/>
  <c r="H93" i="22"/>
  <c r="H293" i="20"/>
  <c r="H907" i="20"/>
  <c r="H734" i="20"/>
  <c r="H388" i="20"/>
  <c r="H1043" i="20"/>
  <c r="H287" i="22"/>
  <c r="H470" i="20"/>
  <c r="H65" i="20"/>
  <c r="H842" i="20"/>
  <c r="H1075" i="20"/>
  <c r="H815" i="20"/>
  <c r="H356" i="20"/>
  <c r="H41" i="20"/>
  <c r="H1001" i="20"/>
  <c r="H176" i="22"/>
  <c r="H1024" i="20"/>
  <c r="H876" i="20"/>
  <c r="H210" i="20"/>
  <c r="H792" i="20"/>
  <c r="H275" i="22"/>
  <c r="H1026" i="20"/>
  <c r="H131" i="22"/>
  <c r="H340" i="20"/>
  <c r="H325" i="20"/>
  <c r="H180" i="22"/>
  <c r="H199" i="22"/>
  <c r="H24" i="20"/>
  <c r="H43" i="22"/>
  <c r="H30" i="20"/>
  <c r="H1121" i="20"/>
  <c r="H429" i="20"/>
  <c r="H270" i="20"/>
  <c r="H1083" i="20"/>
  <c r="H380" i="20"/>
  <c r="H344" i="20"/>
  <c r="H1040" i="20"/>
  <c r="H622" i="20"/>
  <c r="H554" i="20"/>
  <c r="H491" i="20"/>
  <c r="H1107" i="20"/>
  <c r="H580" i="20"/>
  <c r="H444" i="20"/>
  <c r="H411" i="20"/>
  <c r="H623" i="20"/>
  <c r="H508" i="20"/>
  <c r="H921" i="20"/>
  <c r="H50" i="20"/>
  <c r="H60" i="22"/>
  <c r="H143" i="22"/>
  <c r="H210" i="22"/>
  <c r="H241" i="20"/>
  <c r="H71" i="20"/>
  <c r="H92" i="20"/>
  <c r="H183" i="20"/>
  <c r="H177" i="20"/>
  <c r="H761" i="20"/>
  <c r="H116" i="20"/>
  <c r="H38" i="22"/>
  <c r="H139" i="22"/>
  <c r="H180" i="20"/>
  <c r="H296" i="22"/>
  <c r="H374" i="20"/>
  <c r="H925" i="20"/>
  <c r="H185" i="20"/>
  <c r="H1082" i="20"/>
  <c r="H246" i="22"/>
  <c r="H581" i="20"/>
  <c r="H275" i="20"/>
  <c r="H247" i="22"/>
  <c r="H277" i="20"/>
  <c r="H814" i="20"/>
  <c r="H355" i="20"/>
  <c r="H162" i="20"/>
  <c r="H271" i="20"/>
  <c r="H773" i="20"/>
  <c r="H260" i="22"/>
  <c r="H410" i="20"/>
  <c r="H821" i="20"/>
  <c r="H1103" i="20"/>
  <c r="H206" i="20"/>
  <c r="H854" i="20"/>
  <c r="H556" i="20"/>
  <c r="H48" i="20"/>
  <c r="H276" i="20"/>
  <c r="H273" i="22"/>
  <c r="H790" i="20"/>
  <c r="H464" i="20"/>
  <c r="H272" i="20"/>
  <c r="H954" i="20"/>
  <c r="H291" i="22"/>
  <c r="H335" i="20"/>
  <c r="H316" i="20"/>
  <c r="H848" i="20"/>
  <c r="H960" i="20"/>
  <c r="H192" i="20"/>
  <c r="H588" i="20"/>
  <c r="H88" i="20"/>
  <c r="H778" i="20"/>
  <c r="H252" i="22"/>
  <c r="H54" i="22"/>
  <c r="H182" i="20"/>
  <c r="H163" i="22"/>
  <c r="H294" i="20"/>
  <c r="H10" i="22"/>
  <c r="H212" i="20"/>
  <c r="H965" i="20"/>
  <c r="H997" i="20"/>
  <c r="H452" i="20"/>
  <c r="H141" i="22"/>
  <c r="H106" i="20"/>
  <c r="H371" i="20"/>
  <c r="H176" i="20"/>
  <c r="H295" i="22"/>
  <c r="H840" i="20"/>
  <c r="H981" i="20"/>
  <c r="H242" i="20"/>
  <c r="H216" i="22"/>
  <c r="H345" i="20"/>
  <c r="H26" i="20"/>
  <c r="H387" i="20"/>
  <c r="H202" i="22"/>
  <c r="H23" i="22"/>
  <c r="H79" i="22"/>
  <c r="H940" i="20"/>
  <c r="H256" i="20"/>
  <c r="H45" i="22"/>
  <c r="H26" i="22"/>
  <c r="H238" i="22"/>
  <c r="H518" i="20"/>
  <c r="H1008" i="20"/>
  <c r="H742" i="20"/>
  <c r="H827" i="20"/>
  <c r="H314" i="20"/>
  <c r="H384" i="20"/>
  <c r="H376" i="20"/>
  <c r="H534" i="20"/>
  <c r="H363" i="20"/>
  <c r="H797" i="20"/>
  <c r="H765" i="20"/>
  <c r="H530" i="20"/>
  <c r="H263" i="20"/>
  <c r="H220" i="22"/>
  <c r="H757" i="20"/>
  <c r="H170" i="22"/>
  <c r="H37" i="20"/>
  <c r="H39" i="22"/>
  <c r="H474" i="20"/>
  <c r="H268" i="20"/>
  <c r="H1108" i="20"/>
  <c r="H1010" i="20"/>
  <c r="H365" i="20"/>
  <c r="H992" i="20"/>
  <c r="H620" i="20"/>
  <c r="H963" i="20"/>
  <c r="H472" i="20"/>
  <c r="H607" i="20"/>
  <c r="H451" i="20"/>
  <c r="H896" i="20"/>
  <c r="H113" i="20"/>
  <c r="H63" i="22"/>
  <c r="H151" i="22"/>
  <c r="H217" i="22"/>
  <c r="H257" i="20"/>
  <c r="H238" i="20"/>
  <c r="H480" i="20"/>
  <c r="H75" i="20"/>
  <c r="H107" i="20"/>
  <c r="H135" i="20"/>
  <c r="H154" i="20"/>
  <c r="H793" i="20"/>
  <c r="H381" i="20"/>
  <c r="H11" i="22"/>
  <c r="H58" i="20"/>
  <c r="H112" i="22"/>
  <c r="H173" i="20"/>
  <c r="H274" i="22"/>
  <c r="H382" i="20"/>
  <c r="H889" i="20"/>
  <c r="H866" i="20"/>
  <c r="H378" i="20"/>
  <c r="H242" i="22"/>
  <c r="H127" i="20"/>
  <c r="H53" i="22"/>
  <c r="H83" i="20"/>
  <c r="H19" i="22"/>
  <c r="H1058" i="20"/>
  <c r="H983" i="20"/>
  <c r="H519" i="20"/>
  <c r="H1074" i="20"/>
  <c r="H507" i="20"/>
  <c r="H1073" i="20"/>
  <c r="H1059" i="20"/>
  <c r="H926" i="20"/>
  <c r="H548" i="20"/>
  <c r="H578" i="20"/>
  <c r="H283" i="22"/>
  <c r="H601" i="20"/>
  <c r="H615" i="20"/>
  <c r="H959" i="20"/>
  <c r="H1050" i="20"/>
  <c r="H569" i="20"/>
  <c r="H591" i="20"/>
  <c r="H888" i="20"/>
  <c r="H33" i="22"/>
  <c r="H66" i="22"/>
  <c r="H159" i="22"/>
  <c r="H223" i="22"/>
  <c r="H261" i="20"/>
  <c r="H85" i="20"/>
  <c r="H36" i="22"/>
  <c r="H151" i="20"/>
  <c r="H174" i="20"/>
  <c r="H218" i="22"/>
  <c r="H330" i="20"/>
  <c r="H112" i="20"/>
  <c r="H20" i="22"/>
  <c r="H158" i="22"/>
  <c r="H110" i="22"/>
  <c r="H243" i="20"/>
  <c r="H837" i="20"/>
  <c r="H1006" i="20"/>
  <c r="H284" i="22"/>
  <c r="H158" i="20"/>
  <c r="H102" i="20"/>
  <c r="H393" i="20"/>
  <c r="H1099" i="20"/>
  <c r="H974" i="20"/>
  <c r="H208" i="20"/>
  <c r="H872" i="20"/>
  <c r="H577" i="20"/>
  <c r="H76" i="20"/>
  <c r="H968" i="20"/>
  <c r="H1064" i="20"/>
  <c r="H766" i="20"/>
  <c r="H463" i="20"/>
  <c r="H1067" i="20"/>
  <c r="H129" i="22"/>
  <c r="H329" i="20"/>
  <c r="H625" i="20"/>
  <c r="H811" i="20"/>
  <c r="H188" i="22"/>
  <c r="H457" i="20"/>
  <c r="H1012" i="20"/>
  <c r="H216" i="20"/>
  <c r="H287" i="20"/>
  <c r="H844" i="20"/>
  <c r="H196" i="22"/>
  <c r="H372" i="20"/>
  <c r="H145" i="20"/>
  <c r="H25" i="20"/>
  <c r="H978" i="20"/>
  <c r="H828" i="20"/>
  <c r="H430" i="20"/>
  <c r="H260" i="20"/>
  <c r="H803" i="20"/>
  <c r="H1025" i="20"/>
  <c r="H299" i="22"/>
  <c r="H442" i="20"/>
  <c r="H342" i="20"/>
  <c r="H751" i="20"/>
  <c r="H102" i="22"/>
  <c r="H117" i="20"/>
  <c r="H945" i="20"/>
  <c r="H488" i="20"/>
  <c r="H918" i="20"/>
  <c r="H995" i="20"/>
  <c r="H481" i="20"/>
  <c r="H292" i="20"/>
  <c r="H1119" i="20"/>
  <c r="H1129" i="20"/>
  <c r="H435" i="20"/>
  <c r="H339" i="20"/>
  <c r="H996" i="20"/>
  <c r="H549" i="20"/>
  <c r="H1056" i="20"/>
  <c r="H558" i="20"/>
  <c r="H877" i="20"/>
  <c r="H616" i="20"/>
  <c r="H438" i="20"/>
  <c r="H892" i="20"/>
  <c r="H567" i="20"/>
  <c r="H603" i="20"/>
  <c r="H487" i="20"/>
  <c r="H78" i="22"/>
  <c r="H75" i="22"/>
  <c r="H144" i="20"/>
  <c r="H294" i="22"/>
  <c r="H16" i="22"/>
  <c r="H70" i="22"/>
  <c r="H152" i="22"/>
  <c r="H148" i="22"/>
  <c r="H302" i="22"/>
  <c r="H849" i="20"/>
  <c r="H110" i="20"/>
  <c r="H123" i="20"/>
  <c r="H157" i="20"/>
  <c r="H755" i="20"/>
  <c r="H233" i="20"/>
  <c r="H852" i="20"/>
  <c r="H156" i="20"/>
  <c r="H1094" i="20"/>
  <c r="H244" i="20"/>
  <c r="H153" i="20"/>
  <c r="H214" i="22"/>
  <c r="H97" i="22"/>
  <c r="H243" i="22"/>
  <c r="H68" i="22"/>
  <c r="H979" i="20"/>
  <c r="H64" i="22"/>
  <c r="H407" i="20"/>
  <c r="H802" i="20"/>
  <c r="H832" i="20"/>
  <c r="H259" i="22"/>
  <c r="H787" i="20"/>
  <c r="H449" i="20"/>
  <c r="H209" i="20"/>
  <c r="H887" i="20"/>
  <c r="H1051" i="20"/>
  <c r="H310" i="20"/>
  <c r="H379" i="20"/>
  <c r="H136" i="22"/>
  <c r="H972" i="20"/>
  <c r="H22" i="22"/>
  <c r="H375" i="20"/>
  <c r="H779" i="20"/>
  <c r="H446" i="20"/>
  <c r="H1055" i="20"/>
  <c r="H193" i="20"/>
  <c r="H200" i="20"/>
  <c r="H138" i="20"/>
  <c r="H942" i="20"/>
  <c r="H1035" i="20"/>
  <c r="H130" i="20"/>
  <c r="H617" i="20"/>
  <c r="H958" i="20"/>
  <c r="H149" i="20"/>
  <c r="H458" i="20"/>
  <c r="H459" i="20"/>
  <c r="H323" i="20"/>
  <c r="H179" i="22"/>
  <c r="H187" i="20"/>
  <c r="H9" i="22"/>
  <c r="H114" i="20"/>
  <c r="H1002" i="20"/>
  <c r="H1019" i="20"/>
  <c r="H859" i="20"/>
  <c r="H296" i="20"/>
  <c r="H136" i="20"/>
  <c r="H436" i="20"/>
  <c r="H307" i="20"/>
  <c r="H283" i="20"/>
  <c r="H1041" i="20"/>
  <c r="H939" i="20"/>
  <c r="H1022" i="20"/>
  <c r="H520" i="20"/>
  <c r="H935" i="20"/>
  <c r="H495" i="20"/>
  <c r="H902" i="20"/>
  <c r="H559" i="20"/>
  <c r="H875" i="20"/>
  <c r="H49" i="22"/>
  <c r="H96" i="20"/>
  <c r="H142" i="22"/>
  <c r="H239" i="22"/>
  <c r="H274" i="20"/>
  <c r="H59" i="20"/>
  <c r="H98" i="22"/>
  <c r="H146" i="22"/>
  <c r="H201" i="22"/>
  <c r="H256" i="22"/>
  <c r="H338" i="20"/>
  <c r="H456" i="20"/>
  <c r="H47" i="22"/>
  <c r="H131" i="20"/>
  <c r="H166" i="22"/>
  <c r="H731" i="20"/>
  <c r="H313" i="20"/>
  <c r="H586" i="20"/>
  <c r="H799" i="20"/>
  <c r="H396" i="20"/>
  <c r="H1118" i="20"/>
  <c r="H29" i="20"/>
  <c r="H197" i="20"/>
  <c r="H268" i="22"/>
  <c r="H58" i="22"/>
  <c r="H73" i="20"/>
  <c r="H261" i="22"/>
  <c r="H826" i="20"/>
  <c r="H18" i="22"/>
  <c r="H367" i="20"/>
  <c r="H758" i="20"/>
  <c r="H193" i="22"/>
  <c r="H461" i="20"/>
  <c r="H55" i="22"/>
  <c r="H494" i="20"/>
  <c r="H1020" i="20"/>
  <c r="H232" i="20"/>
  <c r="H341" i="20"/>
  <c r="H985" i="20"/>
  <c r="H87" i="22"/>
  <c r="H545" i="20"/>
  <c r="H414" i="20"/>
  <c r="H204" i="22"/>
  <c r="H973" i="20"/>
  <c r="H1048" i="20"/>
  <c r="H118" i="22"/>
  <c r="H524" i="20"/>
  <c r="H308" i="20"/>
  <c r="H273" i="20"/>
  <c r="H1016" i="20"/>
  <c r="H200" i="22"/>
  <c r="H969" i="20"/>
  <c r="H1036" i="20"/>
  <c r="H108" i="20"/>
  <c r="H441" i="20"/>
  <c r="H1132" i="20"/>
  <c r="H796" i="20"/>
  <c r="H297" i="20"/>
  <c r="H140" i="20"/>
  <c r="H864" i="20"/>
  <c r="H909" i="20"/>
  <c r="H1009" i="20"/>
  <c r="H202" i="20"/>
  <c r="H226" i="22"/>
  <c r="H932" i="20"/>
  <c r="H169" i="22"/>
  <c r="H784" i="20"/>
  <c r="H120" i="20"/>
  <c r="G15" i="14"/>
  <c r="H432" i="20"/>
  <c r="H750" i="20"/>
  <c r="H253" i="22"/>
  <c r="H783" i="20"/>
  <c r="H149" i="22"/>
  <c r="H148" i="20"/>
  <c r="H789" i="20"/>
  <c r="H1087" i="20"/>
  <c r="H830" i="20"/>
  <c r="H72" i="22"/>
  <c r="H21" i="20"/>
  <c r="H235" i="22"/>
  <c r="H822" i="20"/>
  <c r="H917" i="20"/>
  <c r="H86" i="20"/>
  <c r="H732" i="20"/>
  <c r="H398" i="20"/>
  <c r="H301" i="22"/>
  <c r="H522" i="20"/>
  <c r="H513" i="20"/>
  <c r="H236" i="20"/>
  <c r="H1017" i="20"/>
  <c r="H165" i="20"/>
  <c r="H931" i="20"/>
  <c r="H226" i="20"/>
  <c r="H990" i="20"/>
  <c r="H254" i="22"/>
  <c r="H195" i="20"/>
  <c r="H568" i="20"/>
  <c r="H269" i="20"/>
  <c r="H383" i="20"/>
  <c r="H994" i="20"/>
  <c r="H221" i="22"/>
  <c r="H60" i="20"/>
  <c r="H306" i="20"/>
  <c r="H235" i="20"/>
  <c r="H737" i="20"/>
  <c r="H124" i="20"/>
  <c r="H116" i="22"/>
  <c r="H80" i="22"/>
  <c r="H91" i="20"/>
  <c r="H957" i="20"/>
  <c r="H878" i="20"/>
  <c r="H266" i="20"/>
  <c r="H169" i="20"/>
  <c r="H427" i="20"/>
  <c r="H1128" i="20"/>
  <c r="H540" i="20"/>
  <c r="H998" i="20"/>
  <c r="H1076" i="20"/>
  <c r="H598" i="20"/>
  <c r="H288" i="22"/>
  <c r="H527" i="20"/>
  <c r="H434" i="20"/>
  <c r="H869" i="20"/>
  <c r="H490" i="20"/>
  <c r="H863" i="20"/>
  <c r="H988" i="20"/>
  <c r="H543" i="20"/>
  <c r="H56" i="22"/>
  <c r="H34" i="22"/>
  <c r="H206" i="22"/>
  <c r="H278" i="22"/>
  <c r="H295" i="20"/>
  <c r="H564" i="20"/>
  <c r="H109" i="20"/>
  <c r="H94" i="22"/>
  <c r="H120" i="22"/>
  <c r="H181" i="22"/>
  <c r="H262" i="22"/>
  <c r="H354" i="20"/>
  <c r="H861" i="20"/>
  <c r="H79" i="20"/>
  <c r="H147" i="20"/>
  <c r="H194" i="22"/>
  <c r="H739" i="20"/>
  <c r="H223" i="20"/>
  <c r="H466" i="20"/>
  <c r="H777" i="20"/>
  <c r="H179" i="20"/>
  <c r="H37" i="22"/>
  <c r="H77" i="22"/>
  <c r="H97" i="20"/>
  <c r="H467" i="20"/>
  <c r="H317" i="20"/>
  <c r="H1130" i="20"/>
  <c r="H300" i="20"/>
  <c r="H236" i="22"/>
  <c r="H920" i="20"/>
  <c r="H1038" i="20"/>
  <c r="H594" i="20"/>
  <c r="H537" i="20"/>
  <c r="H1044" i="20"/>
  <c r="H574" i="20"/>
  <c r="H584" i="20"/>
  <c r="H166" i="20"/>
  <c r="H450" i="20"/>
  <c r="H857" i="20"/>
  <c r="H604" i="20"/>
  <c r="H514" i="20"/>
  <c r="H904" i="20"/>
  <c r="H843" i="20"/>
  <c r="H1007" i="20"/>
  <c r="H583" i="20"/>
  <c r="H619" i="20"/>
  <c r="H12" i="22"/>
  <c r="H59" i="22"/>
  <c r="H125" i="20"/>
  <c r="H286" i="22"/>
  <c r="H846" i="20"/>
  <c r="H105" i="20"/>
  <c r="H106" i="22"/>
  <c r="H144" i="22"/>
  <c r="H185" i="22"/>
  <c r="H270" i="22"/>
  <c r="H873" i="20"/>
  <c r="H90" i="20"/>
  <c r="H163" i="20"/>
  <c r="H203" i="22"/>
  <c r="H747" i="20"/>
  <c r="H255" i="20"/>
  <c r="H476" i="20"/>
  <c r="H201" i="20"/>
  <c r="H205" i="22"/>
  <c r="H1078" i="20"/>
  <c r="H132" i="20"/>
  <c r="H820" i="20"/>
  <c r="H740" i="20"/>
  <c r="H173" i="22"/>
  <c r="H993" i="20"/>
  <c r="H100" i="22"/>
  <c r="H602" i="20"/>
  <c r="H416" i="20"/>
  <c r="H373" i="20"/>
  <c r="H392" i="20"/>
  <c r="H303" i="20"/>
  <c r="H956" i="20"/>
  <c r="H486" i="20"/>
  <c r="H40" i="20"/>
  <c r="H952" i="20"/>
  <c r="H1063" i="20"/>
  <c r="H760" i="20"/>
  <c r="H448" i="20"/>
  <c r="H927" i="20"/>
  <c r="H265" i="22"/>
  <c r="H1100" i="20"/>
  <c r="H205" i="20"/>
  <c r="H850" i="20"/>
  <c r="H542" i="20"/>
  <c r="H286" i="20"/>
  <c r="H1000" i="20"/>
  <c r="H228" i="22"/>
  <c r="H1079" i="20"/>
  <c r="H305" i="22"/>
  <c r="H19" i="20"/>
  <c r="H364" i="20"/>
  <c r="H188" i="20"/>
  <c r="H266" i="22"/>
  <c r="H190" i="20"/>
  <c r="H1123" i="20"/>
  <c r="H95" i="22"/>
  <c r="H267" i="20"/>
  <c r="H305" i="20"/>
  <c r="H557" i="20"/>
  <c r="H194" i="20"/>
  <c r="H860" i="20"/>
  <c r="H227" i="20"/>
  <c r="H735" i="20"/>
  <c r="H92" i="22"/>
  <c r="H101" i="20"/>
  <c r="H953" i="20"/>
  <c r="H252" i="20"/>
  <c r="H1106" i="20"/>
  <c r="H406" i="20"/>
  <c r="H1097" i="20"/>
  <c r="H215" i="20"/>
  <c r="H1095" i="20"/>
  <c r="H1093" i="20"/>
  <c r="H608" i="20"/>
  <c r="H1046" i="20"/>
  <c r="H1003" i="20"/>
  <c r="H906" i="20"/>
  <c r="H585" i="20"/>
  <c r="H912" i="20"/>
  <c r="H834" i="20"/>
  <c r="H871" i="20"/>
  <c r="H595" i="20"/>
  <c r="H539" i="20"/>
  <c r="H485" i="20"/>
  <c r="H81" i="20"/>
  <c r="H78" i="20"/>
  <c r="H73" i="22"/>
  <c r="H170" i="20"/>
  <c r="H272" i="22"/>
  <c r="H370" i="20"/>
  <c r="H349" i="20"/>
  <c r="H891" i="20"/>
  <c r="H298" i="20"/>
  <c r="H28" i="20"/>
  <c r="H143" i="20"/>
  <c r="H174" i="22"/>
  <c r="H160" i="20"/>
  <c r="H237" i="20"/>
  <c r="H248" i="20"/>
  <c r="H874" i="20"/>
  <c r="H42" i="20"/>
  <c r="H32" i="22"/>
  <c r="H123" i="22"/>
  <c r="H164" i="22"/>
  <c r="H801" i="20"/>
  <c r="H255" i="22"/>
  <c r="H161" i="20"/>
  <c r="H196" i="20"/>
  <c r="H807" i="20"/>
  <c r="H982" i="20"/>
  <c r="H271" i="22"/>
  <c r="H61" i="22"/>
  <c r="H605" i="20"/>
  <c r="H1124" i="20"/>
  <c r="H214" i="20"/>
  <c r="H264" i="20"/>
  <c r="H117" i="22"/>
  <c r="H1045" i="20"/>
  <c r="H293" i="22"/>
  <c r="H492" i="20"/>
  <c r="H137" i="20"/>
  <c r="H254" i="20"/>
  <c r="H901" i="20"/>
  <c r="H614" i="20"/>
  <c r="H184" i="20"/>
  <c r="H529" i="20"/>
  <c r="H1096" i="20"/>
  <c r="H770" i="20"/>
  <c r="H505" i="20"/>
  <c r="H621" i="20"/>
  <c r="H227" i="22"/>
  <c r="H64" i="20"/>
  <c r="H401" i="20"/>
  <c r="G7" i="14"/>
  <c r="H482" i="20"/>
  <c r="H816" i="20"/>
  <c r="H795" i="20"/>
  <c r="H56" i="20"/>
  <c r="H738" i="20"/>
  <c r="H300" i="22"/>
  <c r="H234" i="22"/>
  <c r="H358" i="20"/>
  <c r="H225" i="22"/>
  <c r="H124" i="22"/>
  <c r="H171" i="20"/>
  <c r="H22" i="20"/>
  <c r="H76" i="22"/>
  <c r="H937" i="20"/>
  <c r="H1101" i="20"/>
  <c r="H454" i="20"/>
  <c r="H246" i="20"/>
  <c r="H1116" i="20"/>
  <c r="H1039" i="20"/>
  <c r="H573" i="20"/>
  <c r="H532" i="20"/>
  <c r="H610" i="20"/>
  <c r="H910" i="20"/>
  <c r="H551" i="20"/>
  <c r="H587" i="20"/>
  <c r="H468" i="20"/>
  <c r="H86" i="22"/>
  <c r="H99" i="22"/>
  <c r="H189" i="22"/>
  <c r="H282" i="22"/>
  <c r="H62" i="22"/>
  <c r="H100" i="20"/>
  <c r="H160" i="22"/>
  <c r="H187" i="22"/>
  <c r="H306" i="22"/>
  <c r="H228" i="20"/>
  <c r="H115" i="20"/>
  <c r="H191" i="20"/>
  <c r="H140" i="22"/>
  <c r="H733" i="20"/>
  <c r="H249" i="20"/>
  <c r="H756" i="20"/>
  <c r="H178" i="20"/>
  <c r="H133" i="22"/>
  <c r="H775" i="20"/>
  <c r="H946" i="20"/>
  <c r="H237" i="22"/>
  <c r="H101" i="22"/>
  <c r="H971" i="20"/>
  <c r="H1065" i="20"/>
  <c r="H767" i="20"/>
  <c r="H484" i="20"/>
  <c r="H936" i="20"/>
  <c r="H1131" i="20"/>
  <c r="H207" i="20"/>
  <c r="H870" i="20"/>
  <c r="H565" i="20"/>
  <c r="H57" i="20"/>
  <c r="H771" i="20"/>
  <c r="H249" i="22"/>
  <c r="H409" i="20"/>
  <c r="H818" i="20"/>
  <c r="H67" i="22"/>
  <c r="H950" i="20"/>
  <c r="H1061" i="20"/>
  <c r="H328" i="20"/>
  <c r="H593" i="20"/>
  <c r="H483" i="20"/>
  <c r="H1115" i="20"/>
  <c r="G8" i="14"/>
  <c r="H516" i="20"/>
  <c r="H817" i="20"/>
  <c r="H33" i="20"/>
  <c r="H609" i="20"/>
  <c r="H418" i="20"/>
  <c r="H42" i="22"/>
  <c r="H303" i="22"/>
  <c r="H61" i="20"/>
  <c r="H360" i="20"/>
  <c r="H353" i="20"/>
  <c r="H911" i="20"/>
  <c r="H1117" i="20"/>
  <c r="H135" i="22"/>
  <c r="H736" i="20"/>
  <c r="H385" i="20"/>
  <c r="H798" i="20"/>
  <c r="H782" i="20"/>
  <c r="H862" i="20"/>
  <c r="H133" i="20"/>
  <c r="H1080" i="20"/>
  <c r="H121" i="20"/>
  <c r="H134" i="22"/>
  <c r="H402" i="20"/>
  <c r="H835" i="20"/>
  <c r="H521" i="20"/>
  <c r="H525" i="20"/>
  <c r="H289" i="20"/>
  <c r="H50" i="22"/>
  <c r="H1037" i="20"/>
  <c r="H241" i="22"/>
  <c r="H824" i="20"/>
  <c r="H812" i="20"/>
  <c r="H1014" i="20"/>
  <c r="H292" i="22"/>
  <c r="H509" i="20"/>
  <c r="H96" i="22"/>
  <c r="H181" i="20"/>
  <c r="H172" i="20"/>
  <c r="H895" i="20"/>
  <c r="H88" i="22"/>
  <c r="H475" i="20"/>
  <c r="H788" i="20"/>
  <c r="H281" i="22"/>
  <c r="H730" i="20"/>
  <c r="H1120" i="20"/>
  <c r="H552" i="20"/>
  <c r="H224" i="20"/>
  <c r="H209" i="22"/>
  <c r="M630" i="20"/>
  <c r="M634" i="20"/>
  <c r="M638" i="20"/>
  <c r="M642" i="20"/>
  <c r="M646" i="20"/>
  <c r="M650" i="20"/>
  <c r="M654" i="20"/>
  <c r="M658" i="20"/>
  <c r="M662" i="20"/>
  <c r="M666" i="20"/>
  <c r="M670" i="20"/>
  <c r="M674" i="20"/>
  <c r="M678" i="20"/>
  <c r="M682" i="20"/>
  <c r="M686" i="20"/>
  <c r="M690" i="20"/>
  <c r="M694" i="20"/>
  <c r="M698" i="20"/>
  <c r="M702" i="20"/>
  <c r="M706" i="20"/>
  <c r="M710" i="20"/>
  <c r="M714" i="20"/>
  <c r="M718" i="20"/>
  <c r="M722" i="20"/>
  <c r="M627" i="20"/>
  <c r="M631" i="20"/>
  <c r="M635" i="20"/>
  <c r="M639" i="20"/>
  <c r="M643" i="20"/>
  <c r="M647" i="20"/>
  <c r="M651" i="20"/>
  <c r="M655" i="20"/>
  <c r="M659" i="20"/>
  <c r="M663" i="20"/>
  <c r="M667" i="20"/>
  <c r="M671" i="20"/>
  <c r="M675" i="20"/>
  <c r="M679" i="20"/>
  <c r="M683" i="20"/>
  <c r="M687" i="20"/>
  <c r="M691" i="20"/>
  <c r="M695" i="20"/>
  <c r="M699" i="20"/>
  <c r="M703" i="20"/>
  <c r="M707" i="20"/>
  <c r="M711" i="20"/>
  <c r="M715" i="20"/>
  <c r="M719" i="20"/>
  <c r="M723" i="20"/>
  <c r="M628" i="20"/>
  <c r="M636" i="20"/>
  <c r="M644" i="20"/>
  <c r="M652" i="20"/>
  <c r="M660" i="20"/>
  <c r="M668" i="20"/>
  <c r="M676" i="20"/>
  <c r="M684" i="20"/>
  <c r="M692" i="20"/>
  <c r="M700" i="20"/>
  <c r="M708" i="20"/>
  <c r="M716" i="20"/>
  <c r="M724" i="20"/>
  <c r="M629" i="20"/>
  <c r="M637" i="20"/>
  <c r="M645" i="20"/>
  <c r="M653" i="20"/>
  <c r="M661" i="20"/>
  <c r="M669" i="20"/>
  <c r="M677" i="20"/>
  <c r="M685" i="20"/>
  <c r="M693" i="20"/>
  <c r="M701" i="20"/>
  <c r="M709" i="20"/>
  <c r="M717" i="20"/>
  <c r="M725" i="20"/>
  <c r="M632" i="20"/>
  <c r="M640" i="20"/>
  <c r="M648" i="20"/>
  <c r="M656" i="20"/>
  <c r="M664" i="20"/>
  <c r="M672" i="20"/>
  <c r="M680" i="20"/>
  <c r="M688" i="20"/>
  <c r="M696" i="20"/>
  <c r="M704" i="20"/>
  <c r="M712" i="20"/>
  <c r="M720" i="20"/>
  <c r="M649" i="20"/>
  <c r="M681" i="20"/>
  <c r="M713" i="20"/>
  <c r="M657" i="20"/>
  <c r="M689" i="20"/>
  <c r="M721" i="20"/>
  <c r="M633" i="20"/>
  <c r="M665" i="20"/>
  <c r="M697" i="20"/>
  <c r="M641" i="20"/>
  <c r="M673" i="20"/>
  <c r="M705" i="20"/>
  <c r="M266" i="20"/>
  <c r="M395" i="20"/>
  <c r="M867" i="20"/>
  <c r="M79" i="20"/>
  <c r="M101" i="20"/>
  <c r="M852" i="20"/>
  <c r="M863" i="20"/>
  <c r="M896" i="20"/>
  <c r="M21" i="22"/>
  <c r="M95" i="22"/>
  <c r="M50" i="20"/>
  <c r="M224" i="20"/>
  <c r="M291" i="20"/>
  <c r="M844" i="20"/>
  <c r="M848" i="20"/>
  <c r="M858" i="20"/>
  <c r="M872" i="20"/>
  <c r="M899" i="20"/>
  <c r="M908" i="20"/>
  <c r="M88" i="22"/>
  <c r="M65" i="20"/>
  <c r="M318" i="20"/>
  <c r="M401" i="20"/>
  <c r="M874" i="20"/>
  <c r="M810" i="20"/>
  <c r="M1035" i="20"/>
  <c r="M360" i="20"/>
  <c r="M214" i="20"/>
  <c r="M150" i="20"/>
  <c r="M335" i="20"/>
  <c r="M153" i="20"/>
  <c r="M347" i="20"/>
  <c r="M57" i="20"/>
  <c r="M308" i="20"/>
  <c r="M202" i="20"/>
  <c r="M588" i="20"/>
  <c r="M504" i="20"/>
  <c r="M159" i="20"/>
  <c r="M176" i="20"/>
  <c r="M316" i="20"/>
  <c r="M419" i="20"/>
  <c r="M181" i="20"/>
  <c r="M270" i="20"/>
  <c r="M349" i="20"/>
  <c r="M456" i="20"/>
  <c r="M148" i="20"/>
  <c r="M253" i="20"/>
  <c r="M378" i="20"/>
  <c r="M486" i="20"/>
  <c r="M493" i="20"/>
  <c r="M594" i="20"/>
  <c r="M508" i="20"/>
  <c r="M178" i="20"/>
  <c r="M267" i="20"/>
  <c r="M19" i="20"/>
  <c r="M278" i="20"/>
  <c r="M440" i="20"/>
  <c r="M280" i="20"/>
  <c r="M452" i="20"/>
  <c r="M545" i="20"/>
  <c r="M590" i="20"/>
  <c r="M328" i="20"/>
  <c r="M541" i="20"/>
  <c r="M557" i="20"/>
  <c r="M799" i="20"/>
  <c r="M1019" i="20"/>
  <c r="M533" i="20"/>
  <c r="M790" i="20"/>
  <c r="M934" i="20"/>
  <c r="M1012" i="20"/>
  <c r="M1109" i="20"/>
  <c r="M738" i="20"/>
  <c r="M822" i="20"/>
  <c r="M987" i="20"/>
  <c r="M1106" i="20"/>
  <c r="M948" i="20"/>
  <c r="M305" i="22"/>
  <c r="M796" i="20"/>
  <c r="M1023" i="20"/>
  <c r="M287" i="22"/>
  <c r="M209" i="22"/>
  <c r="M275" i="20"/>
  <c r="M147" i="20"/>
  <c r="M327" i="20"/>
  <c r="M485" i="20"/>
  <c r="M285" i="20"/>
  <c r="M497" i="20"/>
  <c r="M552" i="20"/>
  <c r="M538" i="20"/>
  <c r="M268" i="20"/>
  <c r="M499" i="20"/>
  <c r="M609" i="20"/>
  <c r="M760" i="20"/>
  <c r="M851" i="20"/>
  <c r="M1045" i="20"/>
  <c r="M564" i="20"/>
  <c r="M794" i="20"/>
  <c r="M196" i="20"/>
  <c r="M167" i="20"/>
  <c r="M144" i="20"/>
  <c r="M561" i="20"/>
  <c r="M505" i="20"/>
  <c r="M762" i="20"/>
  <c r="M997" i="20"/>
  <c r="M782" i="20"/>
  <c r="M968" i="20"/>
  <c r="M736" i="20"/>
  <c r="M945" i="20"/>
  <c r="M1051" i="20"/>
  <c r="M811" i="20"/>
  <c r="M234" i="22"/>
  <c r="M936" i="20"/>
  <c r="M271" i="22"/>
  <c r="M178" i="22"/>
  <c r="M1060" i="20"/>
  <c r="M221" i="22"/>
  <c r="M259" i="22"/>
  <c r="M1021" i="20"/>
  <c r="M1115" i="20"/>
  <c r="M998" i="20"/>
  <c r="M190" i="22"/>
  <c r="M384" i="20"/>
  <c r="M388" i="20"/>
  <c r="M353" i="20"/>
  <c r="M168" i="20"/>
  <c r="M292" i="20"/>
  <c r="M165" i="20"/>
  <c r="M826" i="20"/>
  <c r="M750" i="20"/>
  <c r="M954" i="20"/>
  <c r="M1075" i="20"/>
  <c r="M797" i="20"/>
  <c r="M975" i="20"/>
  <c r="M237" i="22"/>
  <c r="M1128" i="20"/>
  <c r="M1003" i="20"/>
  <c r="M815" i="20"/>
  <c r="M1121" i="20"/>
  <c r="M981" i="20"/>
  <c r="M232" i="20"/>
  <c r="M289" i="22"/>
  <c r="M847" i="20"/>
  <c r="M979" i="20"/>
  <c r="M807" i="20"/>
  <c r="M407" i="20"/>
  <c r="M1037" i="20"/>
  <c r="M301" i="22"/>
  <c r="M243" i="22"/>
  <c r="M961" i="20"/>
  <c r="M1089" i="20"/>
  <c r="M854" i="20"/>
  <c r="M779" i="20"/>
  <c r="M580" i="20"/>
  <c r="M174" i="20"/>
  <c r="M263" i="22"/>
  <c r="M741" i="20"/>
  <c r="M746" i="20"/>
  <c r="M292" i="22"/>
  <c r="M67" i="22"/>
  <c r="M780" i="20"/>
  <c r="M109" i="22"/>
  <c r="M145" i="22"/>
  <c r="M1002" i="20"/>
  <c r="M1015" i="20"/>
  <c r="M775" i="20"/>
  <c r="M625" i="20"/>
  <c r="M501" i="20"/>
  <c r="M158" i="20"/>
  <c r="M1097" i="20"/>
  <c r="M1050" i="20"/>
  <c r="M1069" i="20"/>
  <c r="M955" i="20"/>
  <c r="M606" i="20"/>
  <c r="M1038" i="20"/>
  <c r="M1123" i="20"/>
  <c r="M1116" i="20"/>
  <c r="M1040" i="20"/>
  <c r="M984" i="20"/>
  <c r="M536" i="20"/>
  <c r="M1034" i="20"/>
  <c r="M1107" i="20"/>
  <c r="M1044" i="20"/>
  <c r="M939" i="20"/>
  <c r="M589" i="20"/>
  <c r="M549" i="20"/>
  <c r="M595" i="20"/>
  <c r="M487" i="20"/>
  <c r="M451" i="20"/>
  <c r="M888" i="20"/>
  <c r="M903" i="20"/>
  <c r="M330" i="20"/>
  <c r="M240" i="20"/>
  <c r="M271" i="20"/>
  <c r="M286" i="22"/>
  <c r="M222" i="22"/>
  <c r="M1102" i="20"/>
  <c r="M1088" i="20"/>
  <c r="M578" i="20"/>
  <c r="M559" i="20"/>
  <c r="M434" i="20"/>
  <c r="M543" i="20"/>
  <c r="M466" i="20"/>
  <c r="M921" i="20"/>
  <c r="M836" i="20"/>
  <c r="M405" i="20"/>
  <c r="M281" i="20"/>
  <c r="M249" i="20"/>
  <c r="M288" i="22"/>
  <c r="M250" i="22"/>
  <c r="M777" i="20"/>
  <c r="M737" i="20"/>
  <c r="M155" i="20"/>
  <c r="M137" i="22"/>
  <c r="M141" i="20"/>
  <c r="M194" i="22"/>
  <c r="M151" i="22"/>
  <c r="M118" i="22"/>
  <c r="M64" i="20"/>
  <c r="M72" i="20"/>
  <c r="M9" i="22"/>
  <c r="M15" i="22"/>
  <c r="M105" i="20"/>
  <c r="M92" i="20"/>
  <c r="M855" i="20"/>
  <c r="M334" i="20"/>
  <c r="M304" i="20"/>
  <c r="M244" i="20"/>
  <c r="M239" i="20"/>
  <c r="M304" i="22"/>
  <c r="M231" i="22"/>
  <c r="M176" i="22"/>
  <c r="M146" i="20"/>
  <c r="M127" i="22"/>
  <c r="M197" i="22"/>
  <c r="M158" i="22"/>
  <c r="M159" i="22"/>
  <c r="M116" i="22"/>
  <c r="M44" i="22"/>
  <c r="M66" i="22"/>
  <c r="M34" i="22"/>
  <c r="M69" i="20"/>
  <c r="M77" i="22"/>
  <c r="M56" i="22"/>
  <c r="M23" i="22"/>
  <c r="M1073" i="20"/>
  <c r="M584" i="20"/>
  <c r="M839" i="20"/>
  <c r="M381" i="20"/>
  <c r="M288" i="20"/>
  <c r="M247" i="20"/>
  <c r="M248" i="22"/>
  <c r="M252" i="22"/>
  <c r="M183" i="22"/>
  <c r="M122" i="20"/>
  <c r="M185" i="22"/>
  <c r="M167" i="22"/>
  <c r="M139" i="22"/>
  <c r="M26" i="22"/>
  <c r="M70" i="22"/>
  <c r="M63" i="22"/>
  <c r="M52" i="22"/>
  <c r="M85" i="22"/>
  <c r="M51" i="22"/>
  <c r="M66" i="20"/>
  <c r="M43" i="20"/>
  <c r="M583" i="20"/>
  <c r="M323" i="20"/>
  <c r="M350" i="20"/>
  <c r="M294" i="22"/>
  <c r="M192" i="22"/>
  <c r="M143" i="22"/>
  <c r="M90" i="22"/>
  <c r="M49" i="22"/>
  <c r="M36" i="20"/>
  <c r="M338" i="20"/>
  <c r="M270" i="22"/>
  <c r="M186" i="22"/>
  <c r="M57" i="22"/>
  <c r="M248" i="20"/>
  <c r="M273" i="20"/>
  <c r="M128" i="22"/>
  <c r="M170" i="22"/>
  <c r="M14" i="22"/>
  <c r="M65" i="22"/>
  <c r="M16" i="22"/>
  <c r="M104" i="20"/>
  <c r="M272" i="22"/>
  <c r="M160" i="20"/>
  <c r="M46" i="20"/>
  <c r="M287" i="20"/>
  <c r="M201" i="22"/>
  <c r="M234" i="20"/>
  <c r="M298" i="20"/>
  <c r="M878" i="20"/>
  <c r="M853" i="20"/>
  <c r="M910" i="20"/>
  <c r="M404" i="20"/>
  <c r="M906" i="20"/>
  <c r="M831" i="20"/>
  <c r="M887" i="20"/>
  <c r="M70" i="20"/>
  <c r="M90" i="20"/>
  <c r="M103" i="20"/>
  <c r="M868" i="20"/>
  <c r="M914" i="20"/>
  <c r="M886" i="20"/>
  <c r="M843" i="20"/>
  <c r="M865" i="20"/>
  <c r="M816" i="20"/>
  <c r="M213" i="22"/>
  <c r="M283" i="20"/>
  <c r="M286" i="20"/>
  <c r="M236" i="20"/>
  <c r="M512" i="20"/>
  <c r="M154" i="20"/>
  <c r="M1098" i="20"/>
  <c r="M188" i="22"/>
  <c r="M732" i="20"/>
  <c r="M204" i="22"/>
  <c r="M197" i="20"/>
  <c r="M204" i="20"/>
  <c r="M184" i="20"/>
  <c r="M369" i="20"/>
  <c r="M230" i="20"/>
  <c r="M36" i="22"/>
  <c r="M1014" i="20"/>
  <c r="M803" i="20"/>
  <c r="M527" i="20"/>
  <c r="M484" i="20"/>
  <c r="M884" i="20"/>
  <c r="M1072" i="20"/>
  <c r="M1004" i="20"/>
  <c r="M1059" i="20"/>
  <c r="M54" i="20"/>
  <c r="M24" i="22"/>
  <c r="M13" i="22"/>
  <c r="M93" i="22"/>
  <c r="M42" i="22"/>
  <c r="M99" i="20"/>
  <c r="M100" i="22"/>
  <c r="M49" i="20"/>
  <c r="M116" i="20"/>
  <c r="M256" i="20"/>
  <c r="M207" i="20"/>
  <c r="M747" i="20"/>
  <c r="M821" i="20"/>
  <c r="M164" i="20"/>
  <c r="M351" i="20"/>
  <c r="M177" i="20"/>
  <c r="M406" i="20"/>
  <c r="M195" i="20"/>
  <c r="M376" i="20"/>
  <c r="M443" i="20"/>
  <c r="M623" i="20"/>
  <c r="M524" i="20"/>
  <c r="M110" i="20"/>
  <c r="M201" i="20"/>
  <c r="M355" i="20"/>
  <c r="M134" i="20"/>
  <c r="M192" i="20"/>
  <c r="M294" i="20"/>
  <c r="M377" i="20"/>
  <c r="M475" i="20"/>
  <c r="M186" i="20"/>
  <c r="M277" i="20"/>
  <c r="M427" i="20"/>
  <c r="M345" i="20"/>
  <c r="M517" i="20"/>
  <c r="M254" i="20"/>
  <c r="M553" i="20"/>
  <c r="M137" i="20"/>
  <c r="M320" i="20"/>
  <c r="M142" i="20"/>
  <c r="M325" i="20"/>
  <c r="M480" i="20"/>
  <c r="M314" i="20"/>
  <c r="M492" i="20"/>
  <c r="M605" i="20"/>
  <c r="M194" i="20"/>
  <c r="M448" i="20"/>
  <c r="M568" i="20"/>
  <c r="M749" i="20"/>
  <c r="M814" i="20"/>
  <c r="M1082" i="20"/>
  <c r="M734" i="20"/>
  <c r="M850" i="20"/>
  <c r="M950" i="20"/>
  <c r="M1041" i="20"/>
  <c r="M380" i="20"/>
  <c r="M754" i="20"/>
  <c r="M937" i="20"/>
  <c r="M1005" i="20"/>
  <c r="M429" i="20"/>
  <c r="M1111" i="20"/>
  <c r="M161" i="22"/>
  <c r="M550" i="20"/>
  <c r="M1108" i="20"/>
  <c r="M149" i="22"/>
  <c r="M143" i="20"/>
  <c r="M333" i="20"/>
  <c r="M187" i="20"/>
  <c r="M372" i="20"/>
  <c r="M125" i="20"/>
  <c r="M371" i="20"/>
  <c r="M317" i="20"/>
  <c r="M614" i="20"/>
  <c r="M597" i="20"/>
  <c r="M341" i="20"/>
  <c r="M520" i="20"/>
  <c r="M420" i="20"/>
  <c r="M771" i="20"/>
  <c r="M977" i="20"/>
  <c r="M1087" i="20"/>
  <c r="M735" i="20"/>
  <c r="M813" i="20"/>
  <c r="M299" i="20"/>
  <c r="M262" i="20"/>
  <c r="M464" i="20"/>
  <c r="M222" i="20"/>
  <c r="M556" i="20"/>
  <c r="M791" i="20"/>
  <c r="M1063" i="20"/>
  <c r="M819" i="20"/>
  <c r="M1028" i="20"/>
  <c r="M755" i="20"/>
  <c r="M965" i="20"/>
  <c r="M1094" i="20"/>
  <c r="M932" i="20"/>
  <c r="M247" i="22"/>
  <c r="L15" i="14"/>
  <c r="M990" i="20"/>
  <c r="M307" i="22"/>
  <c r="L16" i="14"/>
  <c r="M229" i="22"/>
  <c r="M277" i="22"/>
  <c r="M82" i="22"/>
  <c r="M268" i="22"/>
  <c r="M1099" i="20"/>
  <c r="M253" i="22"/>
  <c r="M241" i="22"/>
  <c r="M124" i="20"/>
  <c r="M136" i="20"/>
  <c r="M467" i="20"/>
  <c r="M436" i="20"/>
  <c r="M518" i="20"/>
  <c r="M437" i="20"/>
  <c r="M731" i="20"/>
  <c r="M969" i="20"/>
  <c r="M786" i="20"/>
  <c r="M972" i="20"/>
  <c r="M542" i="20"/>
  <c r="M828" i="20"/>
  <c r="M995" i="20"/>
  <c r="M136" i="22"/>
  <c r="L8" i="14"/>
  <c r="M279" i="22"/>
  <c r="M230" i="22"/>
  <c r="M1047" i="20"/>
  <c r="M1103" i="20"/>
  <c r="M439" i="20"/>
  <c r="M579" i="20"/>
  <c r="M17" i="22"/>
  <c r="M1117" i="20"/>
  <c r="M469" i="20"/>
  <c r="M269" i="22"/>
  <c r="M133" i="22"/>
  <c r="M982" i="20"/>
  <c r="M1017" i="20"/>
  <c r="M781" i="20"/>
  <c r="M1025" i="20"/>
  <c r="M770" i="20"/>
  <c r="M592" i="20"/>
  <c r="M302" i="20"/>
  <c r="M348" i="20"/>
  <c r="M1131" i="20"/>
  <c r="M1078" i="20"/>
  <c r="M1055" i="20"/>
  <c r="M352" i="20"/>
  <c r="M1127" i="20"/>
  <c r="M1064" i="20"/>
  <c r="M275" i="22"/>
  <c r="M255" i="22"/>
  <c r="M300" i="22"/>
  <c r="M239" i="22"/>
  <c r="M765" i="20"/>
  <c r="M958" i="20"/>
  <c r="M585" i="20"/>
  <c r="M573" i="20"/>
  <c r="M339" i="20"/>
  <c r="M1085" i="20"/>
  <c r="M1083" i="20"/>
  <c r="M1120" i="20"/>
  <c r="M943" i="20"/>
  <c r="M540" i="20"/>
  <c r="M1048" i="20"/>
  <c r="M963" i="20"/>
  <c r="M11" i="22"/>
  <c r="M1062" i="20"/>
  <c r="M1056" i="20"/>
  <c r="M582" i="20"/>
  <c r="M613" i="20"/>
  <c r="M612" i="20"/>
  <c r="M535" i="20"/>
  <c r="M438" i="20"/>
  <c r="M913" i="20"/>
  <c r="M322" i="20"/>
  <c r="M242" i="20"/>
  <c r="M231" i="20"/>
  <c r="M211" i="22"/>
  <c r="M214" i="22"/>
  <c r="M587" i="20"/>
  <c r="M1039" i="20"/>
  <c r="M935" i="20"/>
  <c r="M596" i="20"/>
  <c r="M615" i="20"/>
  <c r="M555" i="20"/>
  <c r="M523" i="20"/>
  <c r="M841" i="20"/>
  <c r="M601" i="20"/>
  <c r="M539" i="20"/>
  <c r="M835" i="20"/>
  <c r="M902" i="20"/>
  <c r="M491" i="20"/>
  <c r="M265" i="20"/>
  <c r="M256" i="22"/>
  <c r="M219" i="22"/>
  <c r="M218" i="22"/>
  <c r="M761" i="20"/>
  <c r="M172" i="22"/>
  <c r="M149" i="20"/>
  <c r="M173" i="22"/>
  <c r="M138" i="20"/>
  <c r="M193" i="22"/>
  <c r="M146" i="22"/>
  <c r="M30" i="22"/>
  <c r="M87" i="22"/>
  <c r="M45" i="20"/>
  <c r="M86" i="22"/>
  <c r="M40" i="22"/>
  <c r="M71" i="20"/>
  <c r="M84" i="20"/>
  <c r="M864" i="20"/>
  <c r="M362" i="20"/>
  <c r="M274" i="20"/>
  <c r="M306" i="22"/>
  <c r="M262" i="22"/>
  <c r="M217" i="22"/>
  <c r="M173" i="20"/>
  <c r="M129" i="20"/>
  <c r="M175" i="22"/>
  <c r="M150" i="22"/>
  <c r="M142" i="22"/>
  <c r="M154" i="22"/>
  <c r="M51" i="20"/>
  <c r="M10" i="22"/>
  <c r="M58" i="22"/>
  <c r="M20" i="22"/>
  <c r="M60" i="20"/>
  <c r="M72" i="22"/>
  <c r="M48" i="22"/>
  <c r="M96" i="20"/>
  <c r="M1058" i="20"/>
  <c r="M442" i="20"/>
  <c r="M223" i="20"/>
  <c r="M240" i="22"/>
  <c r="M215" i="22"/>
  <c r="M121" i="22"/>
  <c r="M202" i="22"/>
  <c r="M198" i="22"/>
  <c r="M162" i="22"/>
  <c r="M22" i="22"/>
  <c r="M86" i="20"/>
  <c r="M92" i="22"/>
  <c r="M89" i="22"/>
  <c r="M25" i="22"/>
  <c r="M80" i="22"/>
  <c r="M41" i="22"/>
  <c r="M34" i="20"/>
  <c r="M74" i="20"/>
  <c r="M511" i="20"/>
  <c r="M132" i="22"/>
  <c r="M164" i="22"/>
  <c r="M130" i="22"/>
  <c r="M107" i="22"/>
  <c r="M85" i="20"/>
  <c r="M31" i="22"/>
  <c r="M180" i="22"/>
  <c r="M207" i="22"/>
  <c r="M88" i="20"/>
  <c r="M246" i="20"/>
  <c r="M223" i="22"/>
  <c r="M180" i="20"/>
  <c r="M134" i="22"/>
  <c r="M107" i="20"/>
  <c r="M55" i="22"/>
  <c r="M59" i="22"/>
  <c r="M809" i="20"/>
  <c r="M177" i="22"/>
  <c r="M38" i="20"/>
  <c r="M290" i="22"/>
  <c r="M160" i="22"/>
  <c r="M312" i="20"/>
  <c r="M296" i="20"/>
  <c r="M904" i="20"/>
  <c r="M832" i="20"/>
  <c r="M881" i="20"/>
  <c r="M834" i="20"/>
  <c r="M379" i="20"/>
  <c r="M900" i="20"/>
  <c r="M926" i="20"/>
  <c r="M26" i="20"/>
  <c r="M67" i="20"/>
  <c r="M833" i="20"/>
  <c r="M925" i="20"/>
  <c r="M928" i="20"/>
  <c r="M919" i="20"/>
  <c r="M964" i="20"/>
  <c r="M784" i="20"/>
  <c r="M370" i="20"/>
  <c r="M374" i="20"/>
  <c r="M324" i="20"/>
  <c r="M560" i="20"/>
  <c r="M217" i="20"/>
  <c r="M411" i="20"/>
  <c r="M418" i="20"/>
  <c r="M983" i="20"/>
  <c r="M941" i="20"/>
  <c r="M310" i="20"/>
  <c r="M315" i="20"/>
  <c r="M269" i="20"/>
  <c r="M266" i="22"/>
  <c r="M1049" i="20"/>
  <c r="M299" i="22"/>
  <c r="M297" i="22"/>
  <c r="M869" i="20"/>
  <c r="M1026" i="20"/>
  <c r="M261" i="20"/>
  <c r="M1124" i="20"/>
  <c r="M1061" i="20"/>
  <c r="M957" i="20"/>
  <c r="M476" i="20"/>
  <c r="M1052" i="20"/>
  <c r="M973" i="20"/>
  <c r="M478" i="20"/>
  <c r="M1105" i="20"/>
  <c r="M986" i="20"/>
  <c r="M866" i="20"/>
  <c r="M519" i="20"/>
  <c r="M481" i="20"/>
  <c r="M56" i="20"/>
  <c r="M109" i="20"/>
  <c r="M32" i="20"/>
  <c r="M45" i="22"/>
  <c r="M73" i="20"/>
  <c r="M103" i="22"/>
  <c r="M71" i="22"/>
  <c r="M33" i="22"/>
  <c r="M78" i="20"/>
  <c r="M20" i="20"/>
  <c r="M81" i="22"/>
  <c r="M792" i="20"/>
  <c r="M213" i="20"/>
  <c r="M399" i="20"/>
  <c r="M226" i="20"/>
  <c r="M430" i="20"/>
  <c r="M211" i="20"/>
  <c r="M397" i="20"/>
  <c r="M482" i="20"/>
  <c r="M206" i="20"/>
  <c r="M546" i="20"/>
  <c r="M130" i="20"/>
  <c r="M258" i="20"/>
  <c r="M373" i="20"/>
  <c r="M140" i="20"/>
  <c r="M208" i="20"/>
  <c r="M319" i="20"/>
  <c r="M394" i="20"/>
  <c r="M496" i="20"/>
  <c r="M199" i="20"/>
  <c r="M329" i="20"/>
  <c r="M446" i="20"/>
  <c r="M396" i="20"/>
  <c r="M534" i="20"/>
  <c r="M433" i="20"/>
  <c r="M581" i="20"/>
  <c r="M169" i="20"/>
  <c r="M359" i="20"/>
  <c r="M183" i="20"/>
  <c r="M367" i="20"/>
  <c r="M123" i="20"/>
  <c r="M365" i="20"/>
  <c r="M408" i="20"/>
  <c r="M366" i="20"/>
  <c r="M243" i="20"/>
  <c r="M488" i="20"/>
  <c r="M276" i="20"/>
  <c r="M766" i="20"/>
  <c r="M989" i="20"/>
  <c r="M198" i="20"/>
  <c r="M751" i="20"/>
  <c r="M859" i="20"/>
  <c r="M966" i="20"/>
  <c r="M1071" i="20"/>
  <c r="M521" i="20"/>
  <c r="M773" i="20"/>
  <c r="M953" i="20"/>
  <c r="M1053" i="20"/>
  <c r="M742" i="20"/>
  <c r="M238" i="22"/>
  <c r="M788" i="20"/>
  <c r="M232" i="22"/>
  <c r="M18" i="22"/>
  <c r="M170" i="20"/>
  <c r="M363" i="20"/>
  <c r="M216" i="20"/>
  <c r="M402" i="20"/>
  <c r="M190" i="20"/>
  <c r="M413" i="20"/>
  <c r="M432" i="20"/>
  <c r="M385" i="20"/>
  <c r="M210" i="20"/>
  <c r="M416" i="20"/>
  <c r="M548" i="20"/>
  <c r="M586" i="20"/>
  <c r="M787" i="20"/>
  <c r="M993" i="20"/>
  <c r="M307" i="20"/>
  <c r="M764" i="20"/>
  <c r="M121" i="20"/>
  <c r="M383" i="20"/>
  <c r="M331" i="20"/>
  <c r="M131" i="20"/>
  <c r="M284" i="20"/>
  <c r="M619" i="20"/>
  <c r="M824" i="20"/>
  <c r="M392" i="20"/>
  <c r="M876" i="20"/>
  <c r="M1090" i="20"/>
  <c r="M789" i="20"/>
  <c r="M991" i="20"/>
  <c r="M1130" i="20"/>
  <c r="M974" i="20"/>
  <c r="M131" i="22"/>
  <c r="M506" i="20"/>
  <c r="M1092" i="20"/>
  <c r="M1020" i="20"/>
  <c r="M283" i="22"/>
  <c r="M293" i="22"/>
  <c r="M756" i="20"/>
  <c r="M827" i="20"/>
  <c r="M743" i="20"/>
  <c r="M740" i="20"/>
  <c r="M155" i="22"/>
  <c r="M1068" i="20"/>
  <c r="M193" i="20"/>
  <c r="M200" i="20"/>
  <c r="M179" i="20"/>
  <c r="M145" i="20"/>
  <c r="M566" i="20"/>
  <c r="M509" i="20"/>
  <c r="M763" i="20"/>
  <c r="M1067" i="20"/>
  <c r="M861" i="20"/>
  <c r="M1011" i="20"/>
  <c r="M739" i="20"/>
  <c r="M931" i="20"/>
  <c r="M1065" i="20"/>
  <c r="M227" i="22"/>
  <c r="M28" i="22"/>
  <c r="M147" i="22"/>
  <c r="M285" i="22"/>
  <c r="M776" i="20"/>
  <c r="M933" i="20"/>
  <c r="M251" i="20"/>
  <c r="M260" i="22"/>
  <c r="M257" i="22"/>
  <c r="M938" i="20"/>
  <c r="M444" i="20"/>
  <c r="M1122" i="20"/>
  <c r="M276" i="22"/>
  <c r="M165" i="22"/>
  <c r="M759" i="20"/>
  <c r="M1079" i="20"/>
  <c r="M730" i="20"/>
  <c r="M962" i="20"/>
  <c r="M1016" i="20"/>
  <c r="M364" i="20"/>
  <c r="M33" i="20"/>
  <c r="M162" i="20"/>
  <c r="M210" i="22"/>
  <c r="M956" i="20"/>
  <c r="M862" i="20"/>
  <c r="M414" i="20"/>
  <c r="M303" i="22"/>
  <c r="M1125" i="20"/>
  <c r="M952" i="20"/>
  <c r="M1001" i="20"/>
  <c r="M603" i="20"/>
  <c r="M767" i="20"/>
  <c r="M525" i="20"/>
  <c r="M522" i="20"/>
  <c r="M172" i="20"/>
  <c r="M909" i="20"/>
  <c r="M1093" i="20"/>
  <c r="M1036" i="20"/>
  <c r="M608" i="20"/>
  <c r="M570" i="20"/>
  <c r="M163" i="20"/>
  <c r="M1126" i="20"/>
  <c r="M951" i="20"/>
  <c r="M602" i="20"/>
  <c r="M877" i="20"/>
  <c r="M1077" i="20"/>
  <c r="M1066" i="20"/>
  <c r="M1029" i="20"/>
  <c r="M591" i="20"/>
  <c r="M620" i="20"/>
  <c r="M1104" i="20"/>
  <c r="M575" i="20"/>
  <c r="M354" i="20"/>
  <c r="M297" i="20"/>
  <c r="M225" i="22"/>
  <c r="M258" i="22"/>
  <c r="M817" i="20"/>
  <c r="M574" i="20"/>
  <c r="M537" i="20"/>
  <c r="M483" i="20"/>
  <c r="M515" i="20"/>
  <c r="M462" i="20"/>
  <c r="M622" i="20"/>
  <c r="M599" i="20"/>
  <c r="M498" i="20"/>
  <c r="M875" i="20"/>
  <c r="M846" i="20"/>
  <c r="M600" i="20"/>
  <c r="M894" i="20"/>
  <c r="M400" i="20"/>
  <c r="M228" i="20"/>
  <c r="M313" i="20"/>
  <c r="M242" i="22"/>
  <c r="M282" i="22"/>
  <c r="M825" i="20"/>
  <c r="M753" i="20"/>
  <c r="M135" i="22"/>
  <c r="M132" i="20"/>
  <c r="M129" i="22"/>
  <c r="M119" i="20"/>
  <c r="M199" i="22"/>
  <c r="M122" i="22"/>
  <c r="M53" i="20"/>
  <c r="M29" i="22"/>
  <c r="M47" i="22"/>
  <c r="M69" i="22"/>
  <c r="M35" i="22"/>
  <c r="M77" i="20"/>
  <c r="M23" i="20"/>
  <c r="M882" i="20"/>
  <c r="M326" i="20"/>
  <c r="M311" i="20"/>
  <c r="M289" i="20"/>
  <c r="M274" i="22"/>
  <c r="M246" i="22"/>
  <c r="M212" i="22"/>
  <c r="M175" i="20"/>
  <c r="M174" i="22"/>
  <c r="M182" i="20"/>
  <c r="M206" i="22"/>
  <c r="M138" i="22"/>
  <c r="M144" i="22"/>
  <c r="M105" i="22"/>
  <c r="M48" i="20"/>
  <c r="M79" i="22"/>
  <c r="M38" i="22"/>
  <c r="M102" i="22"/>
  <c r="M61" i="22"/>
  <c r="M43" i="22"/>
  <c r="M80" i="20"/>
  <c r="M459" i="20"/>
  <c r="M1101" i="20"/>
  <c r="M531" i="20"/>
  <c r="M241" i="20"/>
  <c r="M298" i="22"/>
  <c r="M191" i="22"/>
  <c r="M171" i="22"/>
  <c r="M195" i="22"/>
  <c r="M112" i="22"/>
  <c r="M152" i="22"/>
  <c r="M46" i="22"/>
  <c r="M83" i="20"/>
  <c r="M22" i="20"/>
  <c r="M73" i="22"/>
  <c r="M111" i="20"/>
  <c r="M68" i="22"/>
  <c r="M19" i="22"/>
  <c r="M81" i="20"/>
  <c r="M988" i="20"/>
  <c r="M187" i="22"/>
  <c r="M205" i="22"/>
  <c r="M114" i="22"/>
  <c r="M99" i="22"/>
  <c r="M42" i="20"/>
  <c r="M141" i="22"/>
  <c r="M54" i="22"/>
  <c r="M769" i="20"/>
  <c r="M148" i="22"/>
  <c r="M115" i="22"/>
  <c r="M94" i="20"/>
  <c r="M98" i="22"/>
  <c r="M75" i="20"/>
  <c r="M157" i="22"/>
  <c r="M37" i="22"/>
  <c r="M346" i="20"/>
  <c r="M156" i="22"/>
  <c r="M104" i="22"/>
  <c r="M893" i="20"/>
  <c r="M842" i="20"/>
  <c r="M927" i="20"/>
  <c r="M918" i="20"/>
  <c r="M410" i="20"/>
  <c r="M920" i="20"/>
  <c r="M29" i="20"/>
  <c r="M47" i="20"/>
  <c r="M889" i="20"/>
  <c r="M883" i="20"/>
  <c r="M911" i="20"/>
  <c r="M838" i="20"/>
  <c r="M922" i="20"/>
  <c r="M295" i="22"/>
  <c r="M1006" i="20"/>
  <c r="M156" i="20"/>
  <c r="M985" i="20"/>
  <c r="M114" i="20"/>
  <c r="M450" i="20"/>
  <c r="M441" i="20"/>
  <c r="M412" i="20"/>
  <c r="M340" i="20"/>
  <c r="M454" i="20"/>
  <c r="M252" i="20"/>
  <c r="M530" i="20"/>
  <c r="M386" i="20"/>
  <c r="M390" i="20"/>
  <c r="M357" i="20"/>
  <c r="M752" i="20"/>
  <c r="M1110" i="20"/>
  <c r="M393" i="20"/>
  <c r="M89" i="20"/>
  <c r="M63" i="20"/>
  <c r="M95" i="20"/>
  <c r="M994" i="20"/>
  <c r="M598" i="20"/>
  <c r="M1080" i="20"/>
  <c r="M999" i="20"/>
  <c r="M793" i="20"/>
  <c r="M1129" i="20"/>
  <c r="M1100" i="20"/>
  <c r="M1024" i="20"/>
  <c r="M798" i="20"/>
  <c r="M901" i="20"/>
  <c r="M191" i="20"/>
  <c r="M76" i="22"/>
  <c r="M37" i="20"/>
  <c r="M106" i="20"/>
  <c r="M50" i="22"/>
  <c r="M93" i="20"/>
  <c r="M44" i="20"/>
  <c r="M27" i="22"/>
  <c r="M41" i="20"/>
  <c r="M39" i="20"/>
  <c r="M53" i="22"/>
  <c r="M261" i="22"/>
  <c r="M891" i="20"/>
  <c r="M808" i="20"/>
  <c r="M257" i="20"/>
  <c r="M415" i="20"/>
  <c r="M332" i="20"/>
  <c r="M490" i="20"/>
  <c r="M293" i="20"/>
  <c r="M502" i="20"/>
  <c r="M528" i="20"/>
  <c r="M465" i="20"/>
  <c r="M576" i="20"/>
  <c r="M166" i="20"/>
  <c r="M290" i="20"/>
  <c r="M389" i="20"/>
  <c r="M161" i="20"/>
  <c r="M227" i="20"/>
  <c r="M336" i="20"/>
  <c r="M435" i="20"/>
  <c r="M120" i="20"/>
  <c r="M215" i="20"/>
  <c r="M361" i="20"/>
  <c r="M468" i="20"/>
  <c r="M453" i="20"/>
  <c r="M565" i="20"/>
  <c r="M474" i="20"/>
  <c r="M617" i="20"/>
  <c r="M205" i="20"/>
  <c r="M391" i="20"/>
  <c r="M212" i="20"/>
  <c r="M398" i="20"/>
  <c r="M188" i="20"/>
  <c r="M409" i="20"/>
  <c r="M503" i="20"/>
  <c r="M529" i="20"/>
  <c r="M260" i="20"/>
  <c r="M514" i="20"/>
  <c r="M510" i="20"/>
  <c r="M783" i="20"/>
  <c r="M1000" i="20"/>
  <c r="M489" i="20"/>
  <c r="M774" i="20"/>
  <c r="M870" i="20"/>
  <c r="M980" i="20"/>
  <c r="M1086" i="20"/>
  <c r="M572" i="20"/>
  <c r="M805" i="20"/>
  <c r="M971" i="20"/>
  <c r="M1084" i="20"/>
  <c r="M804" i="20"/>
  <c r="M249" i="22"/>
  <c r="L7" i="14"/>
  <c r="M960" i="20"/>
  <c r="M265" i="22"/>
  <c r="M209" i="20"/>
  <c r="M25" i="20"/>
  <c r="M282" i="20"/>
  <c r="M445" i="20"/>
  <c r="M235" i="20"/>
  <c r="M457" i="20"/>
  <c r="M507" i="20"/>
  <c r="M495" i="20"/>
  <c r="M245" i="20"/>
  <c r="M458" i="20"/>
  <c r="M577" i="20"/>
  <c r="M744" i="20"/>
  <c r="M820" i="20"/>
  <c r="M1010" i="20"/>
  <c r="M516" i="20"/>
  <c r="M778" i="20"/>
  <c r="M135" i="20"/>
  <c r="M461" i="20"/>
  <c r="M431" i="20"/>
  <c r="M513" i="20"/>
  <c r="M428" i="20"/>
  <c r="M621" i="20"/>
  <c r="M967" i="20"/>
  <c r="M748" i="20"/>
  <c r="M946" i="20"/>
  <c r="M375" i="20"/>
  <c r="M818" i="20"/>
  <c r="M1008" i="20"/>
  <c r="M611" i="20"/>
  <c r="M1114" i="20"/>
  <c r="M768" i="20"/>
  <c r="M235" i="22"/>
  <c r="M224" i="22"/>
  <c r="M978" i="20"/>
  <c r="M153" i="22"/>
  <c r="M1113" i="20"/>
  <c r="M382" i="20"/>
  <c r="M940" i="20"/>
  <c r="M800" i="20"/>
  <c r="M1118" i="20"/>
  <c r="M284" i="22"/>
  <c r="M300" i="20"/>
  <c r="M309" i="20"/>
  <c r="M264" i="20"/>
  <c r="M473" i="20"/>
  <c r="M237" i="20"/>
  <c r="M562" i="20"/>
  <c r="M795" i="20"/>
  <c r="M449" i="20"/>
  <c r="M885" i="20"/>
  <c r="M1043" i="20"/>
  <c r="M757" i="20"/>
  <c r="M949" i="20"/>
  <c r="M226" i="22"/>
  <c r="M944" i="20"/>
  <c r="M1096" i="20"/>
  <c r="M976" i="20"/>
  <c r="M203" i="20"/>
  <c r="M251" i="22"/>
  <c r="M163" i="22"/>
  <c r="M772" i="20"/>
  <c r="M593" i="20"/>
  <c r="M387" i="20"/>
  <c r="M1095" i="20"/>
  <c r="M281" i="22"/>
  <c r="M970" i="20"/>
  <c r="M470" i="20"/>
  <c r="M200" i="22"/>
  <c r="M1007" i="20"/>
  <c r="M500" i="20"/>
  <c r="M924" i="20"/>
  <c r="M879" i="20"/>
  <c r="M127" i="20"/>
  <c r="M343" i="20"/>
  <c r="M236" i="22"/>
  <c r="M1027" i="20"/>
  <c r="M1091" i="20"/>
  <c r="M229" i="20"/>
  <c r="M267" i="22"/>
  <c r="M840" i="20"/>
  <c r="M245" i="22"/>
  <c r="M758" i="20"/>
  <c r="M1070" i="20"/>
  <c r="M460" i="20"/>
  <c r="M1013" i="20"/>
  <c r="M356" i="20"/>
  <c r="M472" i="20"/>
  <c r="M344" i="20"/>
  <c r="M616" i="20"/>
  <c r="M1081" i="20"/>
  <c r="M1076" i="20"/>
  <c r="M1042" i="20"/>
  <c r="M1046" i="20"/>
  <c r="M1119" i="20"/>
  <c r="M992" i="20"/>
  <c r="M604" i="20"/>
  <c r="M544" i="20"/>
  <c r="M59" i="20"/>
  <c r="M1054" i="20"/>
  <c r="M1018" i="20"/>
  <c r="M996" i="20"/>
  <c r="M959" i="20"/>
  <c r="M624" i="20"/>
  <c r="M532" i="20"/>
  <c r="M225" i="20"/>
  <c r="M1022" i="20"/>
  <c r="M571" i="20"/>
  <c r="M907" i="20"/>
  <c r="M916" i="20"/>
  <c r="M342" i="20"/>
  <c r="M303" i="20"/>
  <c r="M264" i="22"/>
  <c r="M220" i="22"/>
  <c r="M785" i="20"/>
  <c r="M610" i="20"/>
  <c r="M618" i="20"/>
  <c r="M563" i="20"/>
  <c r="M479" i="20"/>
  <c r="M455" i="20"/>
  <c r="M447" i="20"/>
  <c r="M917" i="20"/>
  <c r="M182" i="22"/>
  <c r="M558" i="20"/>
  <c r="M547" i="20"/>
  <c r="M837" i="20"/>
  <c r="M1057" i="20"/>
  <c r="M368" i="20"/>
  <c r="M238" i="20"/>
  <c r="M305" i="20"/>
  <c r="M295" i="20"/>
  <c r="M296" i="22"/>
  <c r="M302" i="22"/>
  <c r="M801" i="20"/>
  <c r="M745" i="20"/>
  <c r="M196" i="22"/>
  <c r="M169" i="22"/>
  <c r="M185" i="20"/>
  <c r="M203" i="22"/>
  <c r="M168" i="22"/>
  <c r="M123" i="22"/>
  <c r="M28" i="20"/>
  <c r="M113" i="20"/>
  <c r="M84" i="22"/>
  <c r="M39" i="22"/>
  <c r="M112" i="20"/>
  <c r="M31" i="20"/>
  <c r="M554" i="20"/>
  <c r="M551" i="20"/>
  <c r="M306" i="20"/>
  <c r="M250" i="20"/>
  <c r="M263" i="20"/>
  <c r="M233" i="22"/>
  <c r="M244" i="22"/>
  <c r="M216" i="22"/>
  <c r="M152" i="20"/>
  <c r="M179" i="22"/>
  <c r="M157" i="20"/>
  <c r="M189" i="22"/>
  <c r="M111" i="22"/>
  <c r="M119" i="22"/>
  <c r="M101" i="22"/>
  <c r="M96" i="22"/>
  <c r="M74" i="22"/>
  <c r="M68" i="20"/>
  <c r="M94" i="22"/>
  <c r="M62" i="22"/>
  <c r="M117" i="20"/>
  <c r="M30" i="20"/>
  <c r="M947" i="20"/>
  <c r="M494" i="20"/>
  <c r="M849" i="20"/>
  <c r="M259" i="20"/>
  <c r="M279" i="20"/>
  <c r="M254" i="22"/>
  <c r="M278" i="22"/>
  <c r="M184" i="22"/>
  <c r="M128" i="20"/>
  <c r="M166" i="22"/>
  <c r="M126" i="22"/>
  <c r="M120" i="22"/>
  <c r="M32" i="22"/>
  <c r="M40" i="20"/>
  <c r="M97" i="22"/>
  <c r="M115" i="20"/>
  <c r="M61" i="20"/>
  <c r="M60" i="22"/>
  <c r="M108" i="20"/>
  <c r="M100" i="20"/>
  <c r="M255" i="20"/>
  <c r="M124" i="22"/>
  <c r="M181" i="22"/>
  <c r="M75" i="22"/>
  <c r="M91" i="22"/>
  <c r="M21" i="20"/>
  <c r="M280" i="22"/>
  <c r="M113" i="22"/>
  <c r="M102" i="20"/>
  <c r="M117" i="22"/>
  <c r="M140" i="22"/>
  <c r="M110" i="22"/>
  <c r="M24" i="20"/>
  <c r="M78" i="22"/>
  <c r="M55" i="20"/>
  <c r="M358" i="20"/>
  <c r="M233" i="20"/>
  <c r="M125" i="22"/>
  <c r="M12" i="22"/>
  <c r="M880" i="20"/>
  <c r="M151" i="20"/>
  <c r="M301" i="20"/>
  <c r="M272" i="20"/>
  <c r="M890" i="20"/>
  <c r="M898" i="20"/>
  <c r="M856" i="20"/>
  <c r="M915" i="20"/>
  <c r="M845" i="20"/>
  <c r="M871" i="20"/>
  <c r="M98" i="20"/>
  <c r="M62" i="20"/>
  <c r="M35" i="20"/>
  <c r="M897" i="20"/>
  <c r="M905" i="20"/>
  <c r="M830" i="20"/>
  <c r="M895" i="20"/>
  <c r="M1112" i="20"/>
  <c r="M291" i="22"/>
  <c r="M273" i="22"/>
  <c r="M171" i="20"/>
  <c r="M189" i="20"/>
  <c r="M133" i="20"/>
  <c r="M337" i="20"/>
  <c r="M607" i="20"/>
  <c r="M403" i="20"/>
  <c r="M802" i="20"/>
  <c r="M228" i="22"/>
  <c r="M126" i="20"/>
  <c r="M139" i="20"/>
  <c r="M471" i="20"/>
  <c r="M463" i="20"/>
  <c r="M923" i="20"/>
  <c r="M477" i="20"/>
  <c r="M942" i="20"/>
  <c r="M91" i="20"/>
  <c r="M1074" i="20"/>
  <c r="M912" i="20"/>
  <c r="M873" i="20"/>
  <c r="M823" i="20"/>
  <c r="M733" i="20"/>
  <c r="M417" i="20"/>
  <c r="M857" i="20"/>
  <c r="M806" i="20"/>
  <c r="M567" i="20"/>
  <c r="M892" i="20"/>
  <c r="M860" i="20"/>
  <c r="M569" i="20"/>
  <c r="M1132" i="20"/>
  <c r="M1009" i="20"/>
  <c r="M812" i="20"/>
  <c r="M97" i="20"/>
  <c r="M27" i="20"/>
  <c r="M64" i="22"/>
  <c r="M83" i="22"/>
  <c r="M82" i="20"/>
  <c r="M58" i="20"/>
  <c r="M76" i="20"/>
  <c r="M87" i="20"/>
  <c r="M106" i="22"/>
  <c r="M52" i="20"/>
  <c r="Q10" i="41"/>
  <c r="F10" i="41"/>
  <c r="Q10" i="12"/>
  <c r="F10" i="12"/>
  <c r="AE10" i="41"/>
  <c r="G10" i="41"/>
  <c r="AE10" i="12"/>
  <c r="G10" i="12"/>
  <c r="J628" i="20"/>
  <c r="J632" i="20"/>
  <c r="J636" i="20"/>
  <c r="J640" i="20"/>
  <c r="J644" i="20"/>
  <c r="J648" i="20"/>
  <c r="J652" i="20"/>
  <c r="J656" i="20"/>
  <c r="J660" i="20"/>
  <c r="J664" i="20"/>
  <c r="J668" i="20"/>
  <c r="J672" i="20"/>
  <c r="J676" i="20"/>
  <c r="J680" i="20"/>
  <c r="J684" i="20"/>
  <c r="J688" i="20"/>
  <c r="J692" i="20"/>
  <c r="J696" i="20"/>
  <c r="J700" i="20"/>
  <c r="J704" i="20"/>
  <c r="J708" i="20"/>
  <c r="J712" i="20"/>
  <c r="J716" i="20"/>
  <c r="J720" i="20"/>
  <c r="J724" i="20"/>
  <c r="J629" i="20"/>
  <c r="J633" i="20"/>
  <c r="J637" i="20"/>
  <c r="J641" i="20"/>
  <c r="J645" i="20"/>
  <c r="J649" i="20"/>
  <c r="J653" i="20"/>
  <c r="J657" i="20"/>
  <c r="J661" i="20"/>
  <c r="J665" i="20"/>
  <c r="J669" i="20"/>
  <c r="J673" i="20"/>
  <c r="J677" i="20"/>
  <c r="J681" i="20"/>
  <c r="J685" i="20"/>
  <c r="J689" i="20"/>
  <c r="J693" i="20"/>
  <c r="J697" i="20"/>
  <c r="J701" i="20"/>
  <c r="J705" i="20"/>
  <c r="J709" i="20"/>
  <c r="J713" i="20"/>
  <c r="J717" i="20"/>
  <c r="J721" i="20"/>
  <c r="J725" i="20"/>
  <c r="J630" i="20"/>
  <c r="J634" i="20"/>
  <c r="J638" i="20"/>
  <c r="J642" i="20"/>
  <c r="J646" i="20"/>
  <c r="J650" i="20"/>
  <c r="J654" i="20"/>
  <c r="J658" i="20"/>
  <c r="J662" i="20"/>
  <c r="J666" i="20"/>
  <c r="J670" i="20"/>
  <c r="J674" i="20"/>
  <c r="J678" i="20"/>
  <c r="J682" i="20"/>
  <c r="J686" i="20"/>
  <c r="J690" i="20"/>
  <c r="J694" i="20"/>
  <c r="J698" i="20"/>
  <c r="J702" i="20"/>
  <c r="J706" i="20"/>
  <c r="J710" i="20"/>
  <c r="J714" i="20"/>
  <c r="J718" i="20"/>
  <c r="J722" i="20"/>
  <c r="J631" i="20"/>
  <c r="J647" i="20"/>
  <c r="J663" i="20"/>
  <c r="J679" i="20"/>
  <c r="J695" i="20"/>
  <c r="J711" i="20"/>
  <c r="J635" i="20"/>
  <c r="J651" i="20"/>
  <c r="J667" i="20"/>
  <c r="J683" i="20"/>
  <c r="J699" i="20"/>
  <c r="J715" i="20"/>
  <c r="J639" i="20"/>
  <c r="J655" i="20"/>
  <c r="J671" i="20"/>
  <c r="J687" i="20"/>
  <c r="J703" i="20"/>
  <c r="J719" i="20"/>
  <c r="J627" i="20"/>
  <c r="J643" i="20"/>
  <c r="J659" i="20"/>
  <c r="J675" i="20"/>
  <c r="J691" i="20"/>
  <c r="J707" i="20"/>
  <c r="J723" i="20"/>
  <c r="J128" i="22"/>
  <c r="J53" i="20"/>
  <c r="J71" i="22"/>
  <c r="J76" i="22"/>
  <c r="J249" i="20"/>
  <c r="J36" i="22"/>
  <c r="J48" i="20"/>
  <c r="J63" i="20"/>
  <c r="J247" i="20"/>
  <c r="J146" i="20"/>
  <c r="J95" i="22"/>
  <c r="J133" i="22"/>
  <c r="J150" i="22"/>
  <c r="J110" i="20"/>
  <c r="J180" i="22"/>
  <c r="J177" i="22"/>
  <c r="J22" i="20"/>
  <c r="J53" i="22"/>
  <c r="J1098" i="20"/>
  <c r="J66" i="20"/>
  <c r="J33" i="22"/>
  <c r="J749" i="20"/>
  <c r="J26" i="20"/>
  <c r="J119" i="20"/>
  <c r="J109" i="20"/>
  <c r="J95" i="20"/>
  <c r="J262" i="22"/>
  <c r="J767" i="20"/>
  <c r="J203" i="22"/>
  <c r="J244" i="22"/>
  <c r="J50" i="22"/>
  <c r="J176" i="22"/>
  <c r="J30" i="22"/>
  <c r="J121" i="22"/>
  <c r="J185" i="22"/>
  <c r="J171" i="22"/>
  <c r="J72" i="20"/>
  <c r="J156" i="22"/>
  <c r="J298" i="22"/>
  <c r="J122" i="20"/>
  <c r="J237" i="22"/>
  <c r="J191" i="20"/>
  <c r="J243" i="20"/>
  <c r="J138" i="22"/>
  <c r="J111" i="20"/>
  <c r="J187" i="20"/>
  <c r="J77" i="20"/>
  <c r="J225" i="20"/>
  <c r="J256" i="20"/>
  <c r="J555" i="20"/>
  <c r="J923" i="20"/>
  <c r="J913" i="20"/>
  <c r="J623" i="20"/>
  <c r="J1119" i="20"/>
  <c r="J544" i="20"/>
  <c r="J989" i="20"/>
  <c r="J931" i="20"/>
  <c r="J586" i="20"/>
  <c r="J504" i="20"/>
  <c r="J501" i="20"/>
  <c r="J858" i="20"/>
  <c r="J225" i="22"/>
  <c r="J871" i="20"/>
  <c r="J1079" i="20"/>
  <c r="J290" i="20"/>
  <c r="J875" i="20"/>
  <c r="J578" i="20"/>
  <c r="J894" i="20"/>
  <c r="J265" i="22"/>
  <c r="J994" i="20"/>
  <c r="J391" i="20"/>
  <c r="J229" i="22"/>
  <c r="J182" i="22"/>
  <c r="J109" i="22"/>
  <c r="J94" i="22"/>
  <c r="J266" i="22"/>
  <c r="J28" i="20"/>
  <c r="J11" i="22"/>
  <c r="J74" i="22"/>
  <c r="J851" i="20"/>
  <c r="J536" i="20"/>
  <c r="J596" i="20"/>
  <c r="J491" i="20"/>
  <c r="J917" i="20"/>
  <c r="J897" i="20"/>
  <c r="J585" i="20"/>
  <c r="J474" i="20"/>
  <c r="J567" i="20"/>
  <c r="J834" i="20"/>
  <c r="J842" i="20"/>
  <c r="J877" i="20"/>
  <c r="J214" i="20"/>
  <c r="J847" i="20"/>
  <c r="J955" i="20"/>
  <c r="J622" i="20"/>
  <c r="J479" i="20"/>
  <c r="J853" i="20"/>
  <c r="J358" i="20"/>
  <c r="J476" i="20"/>
  <c r="J471" i="20"/>
  <c r="J158" i="20"/>
  <c r="J1097" i="20"/>
  <c r="J999" i="20"/>
  <c r="J142" i="22"/>
  <c r="J192" i="20"/>
  <c r="J360" i="20"/>
  <c r="J486" i="20"/>
  <c r="J209" i="20"/>
  <c r="J230" i="20"/>
  <c r="J804" i="20"/>
  <c r="J269" i="22"/>
  <c r="J295" i="22"/>
  <c r="J1096" i="20"/>
  <c r="J475" i="20"/>
  <c r="J619" i="20"/>
  <c r="J899" i="20"/>
  <c r="J1099" i="20"/>
  <c r="J762" i="20"/>
  <c r="J496" i="20"/>
  <c r="J186" i="20"/>
  <c r="J818" i="20"/>
  <c r="J1053" i="20"/>
  <c r="J145" i="20"/>
  <c r="I8" i="14"/>
  <c r="J766" i="20"/>
  <c r="J966" i="20"/>
  <c r="J468" i="20"/>
  <c r="J364" i="20"/>
  <c r="J366" i="20"/>
  <c r="J31" i="22"/>
  <c r="J166" i="22"/>
  <c r="J944" i="20"/>
  <c r="J734" i="20"/>
  <c r="J26" i="22"/>
  <c r="J1005" i="20"/>
  <c r="J1068" i="20"/>
  <c r="J212" i="22"/>
  <c r="J557" i="20"/>
  <c r="J580" i="20"/>
  <c r="J213" i="20"/>
  <c r="J592" i="20"/>
  <c r="J848" i="20"/>
  <c r="J80" i="20"/>
  <c r="J245" i="20"/>
  <c r="J113" i="22"/>
  <c r="J246" i="22"/>
  <c r="J174" i="22"/>
  <c r="J233" i="20"/>
  <c r="J138" i="20"/>
  <c r="J87" i="20"/>
  <c r="J147" i="20"/>
  <c r="J73" i="20"/>
  <c r="J761" i="20"/>
  <c r="J976" i="20"/>
  <c r="J574" i="20"/>
  <c r="J892" i="20"/>
  <c r="J866" i="20"/>
  <c r="J199" i="20"/>
  <c r="J861" i="20"/>
  <c r="J393" i="20"/>
  <c r="J493" i="20"/>
  <c r="J572" i="20"/>
  <c r="J334" i="20"/>
  <c r="J602" i="20"/>
  <c r="J907" i="20"/>
  <c r="J100" i="20"/>
  <c r="J326" i="20"/>
  <c r="J1129" i="20"/>
  <c r="J891" i="20"/>
  <c r="J298" i="20"/>
  <c r="J1076" i="20"/>
  <c r="J756" i="20"/>
  <c r="J511" i="20"/>
  <c r="J277" i="20"/>
  <c r="J1018" i="20"/>
  <c r="J369" i="20"/>
  <c r="J600" i="20"/>
  <c r="J918" i="20"/>
  <c r="J417" i="20"/>
  <c r="J261" i="22"/>
  <c r="J502" i="20"/>
  <c r="J105" i="20"/>
  <c r="J299" i="22"/>
  <c r="J121" i="20"/>
  <c r="J332" i="20"/>
  <c r="J1100" i="20"/>
  <c r="J1013" i="20"/>
  <c r="J76" i="20"/>
  <c r="J450" i="20"/>
  <c r="J738" i="20"/>
  <c r="J197" i="20"/>
  <c r="J816" i="20"/>
  <c r="J420" i="20"/>
  <c r="J579" i="20"/>
  <c r="J940" i="20"/>
  <c r="J439" i="20"/>
  <c r="J267" i="20"/>
  <c r="J327" i="20"/>
  <c r="J86" i="22"/>
  <c r="J79" i="22"/>
  <c r="J973" i="20"/>
  <c r="J333" i="20"/>
  <c r="J283" i="22"/>
  <c r="J798" i="20"/>
  <c r="J1047" i="20"/>
  <c r="J361" i="20"/>
  <c r="J188" i="20"/>
  <c r="J546" i="20"/>
  <c r="J234" i="20"/>
  <c r="J525" i="20"/>
  <c r="J112" i="20"/>
  <c r="J278" i="22"/>
  <c r="J258" i="22"/>
  <c r="J139" i="22"/>
  <c r="J751" i="20"/>
  <c r="J25" i="22"/>
  <c r="J219" i="22"/>
  <c r="J159" i="20"/>
  <c r="J28" i="22"/>
  <c r="J136" i="22"/>
  <c r="J113" i="20"/>
  <c r="J134" i="20"/>
  <c r="J951" i="20"/>
  <c r="J349" i="20"/>
  <c r="J250" i="20"/>
  <c r="J264" i="20"/>
  <c r="J523" i="20"/>
  <c r="J925" i="20"/>
  <c r="J845" i="20"/>
  <c r="J238" i="22"/>
  <c r="J489" i="20"/>
  <c r="J551" i="20"/>
  <c r="J885" i="20"/>
  <c r="J354" i="20"/>
  <c r="J919" i="20"/>
  <c r="J573" i="20"/>
  <c r="J346" i="20"/>
  <c r="J444" i="20"/>
  <c r="J1058" i="20"/>
  <c r="J775" i="20"/>
  <c r="J570" i="20"/>
  <c r="J1069" i="20"/>
  <c r="J860" i="20"/>
  <c r="J275" i="20"/>
  <c r="J1093" i="20"/>
  <c r="J1007" i="20"/>
  <c r="J791" i="20"/>
  <c r="J331" i="20"/>
  <c r="J307" i="22"/>
  <c r="J345" i="20"/>
  <c r="J416" i="20"/>
  <c r="J1103" i="20"/>
  <c r="J148" i="20"/>
  <c r="J884" i="20"/>
  <c r="J822" i="20"/>
  <c r="J576" i="20"/>
  <c r="J299" i="20"/>
  <c r="J470" i="20"/>
  <c r="J986" i="20"/>
  <c r="J412" i="20"/>
  <c r="J241" i="22"/>
  <c r="J257" i="22"/>
  <c r="J303" i="22"/>
  <c r="J992" i="20"/>
  <c r="J415" i="20"/>
  <c r="J324" i="20"/>
  <c r="J1066" i="20"/>
  <c r="J571" i="20"/>
  <c r="J188" i="22"/>
  <c r="J198" i="20"/>
  <c r="J996" i="20"/>
  <c r="J414" i="20"/>
  <c r="J1084" i="20"/>
  <c r="J373" i="20"/>
  <c r="J60" i="20"/>
  <c r="J825" i="20"/>
  <c r="J988" i="20"/>
  <c r="J161" i="22"/>
  <c r="J1124" i="20"/>
  <c r="J768" i="20"/>
  <c r="J482" i="20"/>
  <c r="J981" i="20"/>
  <c r="J258" i="20"/>
  <c r="J35" i="20"/>
  <c r="J184" i="20"/>
  <c r="J771" i="20"/>
  <c r="J34" i="22"/>
  <c r="J850" i="20"/>
  <c r="J96" i="20"/>
  <c r="J926" i="20"/>
  <c r="J800" i="20"/>
  <c r="J514" i="20"/>
  <c r="J827" i="20"/>
  <c r="J252" i="20"/>
  <c r="J411" i="20"/>
  <c r="J457" i="20"/>
  <c r="J387" i="20"/>
  <c r="J430" i="20"/>
  <c r="J137" i="20"/>
  <c r="J1002" i="20"/>
  <c r="J998" i="20"/>
  <c r="J748" i="20"/>
  <c r="J950" i="20"/>
  <c r="J948" i="20"/>
  <c r="J503" i="20"/>
  <c r="J207" i="20"/>
  <c r="J1072" i="20"/>
  <c r="J565" i="20"/>
  <c r="J287" i="20"/>
  <c r="J356" i="20"/>
  <c r="J228" i="22"/>
  <c r="J1061" i="20"/>
  <c r="J1019" i="20"/>
  <c r="J478" i="20"/>
  <c r="J359" i="20"/>
  <c r="J59" i="22"/>
  <c r="J302" i="22"/>
  <c r="J179" i="20"/>
  <c r="J193" i="22"/>
  <c r="J151" i="20"/>
  <c r="J240" i="22"/>
  <c r="J99" i="20"/>
  <c r="J126" i="22"/>
  <c r="J98" i="20"/>
  <c r="J184" i="22"/>
  <c r="J194" i="22"/>
  <c r="J106" i="22"/>
  <c r="J146" i="22"/>
  <c r="J56" i="22"/>
  <c r="J731" i="20"/>
  <c r="J17" i="22"/>
  <c r="J141" i="22"/>
  <c r="J195" i="22"/>
  <c r="J163" i="22"/>
  <c r="J1125" i="20"/>
  <c r="J69" i="22"/>
  <c r="J228" i="20"/>
  <c r="J143" i="22"/>
  <c r="J167" i="22"/>
  <c r="J123" i="20"/>
  <c r="J906" i="20"/>
  <c r="J292" i="22"/>
  <c r="J115" i="20"/>
  <c r="J23" i="20"/>
  <c r="J104" i="22"/>
  <c r="J117" i="20"/>
  <c r="J211" i="22"/>
  <c r="J735" i="20"/>
  <c r="J151" i="22"/>
  <c r="J84" i="20"/>
  <c r="J284" i="22"/>
  <c r="J171" i="20"/>
  <c r="J206" i="22"/>
  <c r="J119" i="22"/>
  <c r="J438" i="20"/>
  <c r="J294" i="22"/>
  <c r="J102" i="22"/>
  <c r="J83" i="20"/>
  <c r="J68" i="20"/>
  <c r="J59" i="20"/>
  <c r="J898" i="20"/>
  <c r="J239" i="20"/>
  <c r="J129" i="20"/>
  <c r="J36" i="20"/>
  <c r="J200" i="22"/>
  <c r="J103" i="22"/>
  <c r="J73" i="22"/>
  <c r="J231" i="22"/>
  <c r="J170" i="22"/>
  <c r="J179" i="22"/>
  <c r="J147" i="22"/>
  <c r="J80" i="22"/>
  <c r="J223" i="22"/>
  <c r="J130" i="22"/>
  <c r="J747" i="20"/>
  <c r="J63" i="22"/>
  <c r="J290" i="22"/>
  <c r="J97" i="20"/>
  <c r="J37" i="22"/>
  <c r="J61" i="22"/>
  <c r="J1006" i="20"/>
  <c r="J608" i="20"/>
  <c r="J508" i="20"/>
  <c r="J886" i="20"/>
  <c r="J1088" i="20"/>
  <c r="J562" i="20"/>
  <c r="J846" i="20"/>
  <c r="J322" i="20"/>
  <c r="J978" i="20"/>
  <c r="J624" i="20"/>
  <c r="J449" i="20"/>
  <c r="J237" i="20"/>
  <c r="J256" i="22"/>
  <c r="J389" i="20"/>
  <c r="J304" i="20"/>
  <c r="J873" i="20"/>
  <c r="J39" i="20"/>
  <c r="J270" i="20"/>
  <c r="J91" i="22"/>
  <c r="J849" i="20"/>
  <c r="J172" i="22"/>
  <c r="J175" i="20"/>
  <c r="J255" i="20"/>
  <c r="J140" i="22"/>
  <c r="J168" i="22"/>
  <c r="J30" i="20"/>
  <c r="J99" i="22"/>
  <c r="J66" i="22"/>
  <c r="J29" i="22"/>
  <c r="J1090" i="20"/>
  <c r="J459" i="20"/>
  <c r="J916" i="20"/>
  <c r="J970" i="20"/>
  <c r="J582" i="20"/>
  <c r="J462" i="20"/>
  <c r="J806" i="20"/>
  <c r="J1046" i="20"/>
  <c r="J540" i="20"/>
  <c r="J455" i="20"/>
  <c r="J437" i="20"/>
  <c r="J233" i="22"/>
  <c r="J605" i="20"/>
  <c r="J446" i="20"/>
  <c r="J272" i="20"/>
  <c r="J864" i="20"/>
  <c r="J613" i="20"/>
  <c r="J344" i="20"/>
  <c r="J1126" i="20"/>
  <c r="J990" i="20"/>
  <c r="J292" i="20"/>
  <c r="J1044" i="20"/>
  <c r="J610" i="20"/>
  <c r="J64" i="22"/>
  <c r="J782" i="20"/>
  <c r="J458" i="20"/>
  <c r="J230" i="22"/>
  <c r="J253" i="22"/>
  <c r="J206" i="20"/>
  <c r="J452" i="20"/>
  <c r="J173" i="20"/>
  <c r="J142" i="20"/>
  <c r="I7" i="14"/>
  <c r="J779" i="20"/>
  <c r="J971" i="20"/>
  <c r="J477" i="20"/>
  <c r="J385" i="20"/>
  <c r="J383" i="20"/>
  <c r="J239" i="22"/>
  <c r="J68" i="22"/>
  <c r="J787" i="20"/>
  <c r="J215" i="22"/>
  <c r="J480" i="20"/>
  <c r="J770" i="20"/>
  <c r="J340" i="20"/>
  <c r="J348" i="20"/>
  <c r="J276" i="20"/>
  <c r="J335" i="20"/>
  <c r="J1060" i="20"/>
  <c r="J856" i="20"/>
  <c r="J958" i="20"/>
  <c r="J1001" i="20"/>
  <c r="J516" i="20"/>
  <c r="J419" i="20"/>
  <c r="J410" i="20"/>
  <c r="J1120" i="20"/>
  <c r="J213" i="22"/>
  <c r="J282" i="22"/>
  <c r="J252" i="22"/>
  <c r="J189" i="22"/>
  <c r="J759" i="20"/>
  <c r="J43" i="22"/>
  <c r="J248" i="22"/>
  <c r="J155" i="20"/>
  <c r="J20" i="22"/>
  <c r="J204" i="22"/>
  <c r="J50" i="20"/>
  <c r="J545" i="20"/>
  <c r="J1041" i="20"/>
  <c r="J620" i="20"/>
  <c r="J564" i="20"/>
  <c r="J487" i="20"/>
  <c r="J835" i="20"/>
  <c r="J833" i="20"/>
  <c r="J1025" i="20"/>
  <c r="J588" i="20"/>
  <c r="J447" i="20"/>
  <c r="J947" i="20"/>
  <c r="J837" i="20"/>
  <c r="J342" i="20"/>
  <c r="J558" i="20"/>
  <c r="J1104" i="20"/>
  <c r="J156" i="20"/>
  <c r="J404" i="20"/>
  <c r="J288" i="20"/>
  <c r="J1056" i="20"/>
  <c r="J547" i="20"/>
  <c r="J1055" i="20"/>
  <c r="J408" i="20"/>
  <c r="J506" i="20"/>
  <c r="J189" i="20"/>
  <c r="J293" i="22"/>
  <c r="J214" i="22"/>
  <c r="J285" i="22"/>
  <c r="J1016" i="20"/>
  <c r="J284" i="20"/>
  <c r="J47" i="22"/>
  <c r="J830" i="20"/>
  <c r="J1037" i="20"/>
  <c r="J625" i="20"/>
  <c r="J467" i="20"/>
  <c r="J165" i="20"/>
  <c r="J934" i="20"/>
  <c r="J1108" i="20"/>
  <c r="J859" i="20"/>
  <c r="J1087" i="20"/>
  <c r="J413" i="20"/>
  <c r="J606" i="20"/>
  <c r="J278" i="20"/>
  <c r="J315" i="20"/>
  <c r="J224" i="20"/>
  <c r="J209" i="22"/>
  <c r="J443" i="20"/>
  <c r="J224" i="22"/>
  <c r="J781" i="20"/>
  <c r="J46" i="22"/>
  <c r="J1048" i="20"/>
  <c r="J920" i="20"/>
  <c r="J1107" i="20"/>
  <c r="J492" i="20"/>
  <c r="J509" i="20"/>
  <c r="J200" i="20"/>
  <c r="J840" i="20"/>
  <c r="J962" i="20"/>
  <c r="J101" i="20"/>
  <c r="J581" i="20"/>
  <c r="J757" i="20"/>
  <c r="J134" i="22"/>
  <c r="J132" i="22"/>
  <c r="J18" i="22"/>
  <c r="J745" i="20"/>
  <c r="J90" i="22"/>
  <c r="J20" i="20"/>
  <c r="J67" i="20"/>
  <c r="J65" i="22"/>
  <c r="J922" i="20"/>
  <c r="J614" i="20"/>
  <c r="J583" i="20"/>
  <c r="J309" i="20"/>
  <c r="J924" i="20"/>
  <c r="J330" i="20"/>
  <c r="J210" i="20"/>
  <c r="J367" i="20"/>
  <c r="J939" i="20"/>
  <c r="J519" i="20"/>
  <c r="J874" i="20"/>
  <c r="J905" i="20"/>
  <c r="J1040" i="20"/>
  <c r="J852" i="20"/>
  <c r="J216" i="20"/>
  <c r="J911" i="20"/>
  <c r="J612" i="20"/>
  <c r="J1086" i="20"/>
  <c r="J855" i="20"/>
  <c r="J271" i="20"/>
  <c r="J1116" i="20"/>
  <c r="J740" i="20"/>
  <c r="J497" i="20"/>
  <c r="J1077" i="20"/>
  <c r="J1014" i="20"/>
  <c r="J191" i="22"/>
  <c r="J176" i="20"/>
  <c r="J105" i="22"/>
  <c r="J518" i="20"/>
  <c r="J481" i="20"/>
  <c r="J1034" i="20"/>
  <c r="J395" i="20"/>
  <c r="J823" i="20"/>
  <c r="J832" i="20"/>
  <c r="J936" i="20"/>
  <c r="J379" i="20"/>
  <c r="J382" i="20"/>
  <c r="J44" i="20"/>
  <c r="J277" i="22"/>
  <c r="J1049" i="20"/>
  <c r="J528" i="20"/>
  <c r="J238" i="20"/>
  <c r="J499" i="20"/>
  <c r="I15" i="14"/>
  <c r="J870" i="20"/>
  <c r="J560" i="20"/>
  <c r="J217" i="20"/>
  <c r="J97" i="22"/>
  <c r="J980" i="20"/>
  <c r="J255" i="22"/>
  <c r="J249" i="22"/>
  <c r="J243" i="22"/>
  <c r="J975" i="20"/>
  <c r="J1052" i="20"/>
  <c r="J538" i="20"/>
  <c r="J240" i="20"/>
  <c r="J129" i="22"/>
  <c r="J969" i="20"/>
  <c r="J524" i="20"/>
  <c r="J314" i="20"/>
  <c r="J55" i="22"/>
  <c r="J60" i="22"/>
  <c r="J872" i="20"/>
  <c r="J752" i="20"/>
  <c r="J329" i="20"/>
  <c r="J41" i="22"/>
  <c r="J168" i="20"/>
  <c r="J125" i="22"/>
  <c r="J262" i="20"/>
  <c r="J381" i="20"/>
  <c r="J316" i="20"/>
  <c r="J183" i="22"/>
  <c r="J268" i="20"/>
  <c r="J400" i="20"/>
  <c r="J780" i="20"/>
  <c r="J790" i="20"/>
  <c r="J245" i="22"/>
  <c r="J1028" i="20"/>
  <c r="J730" i="20"/>
  <c r="J202" i="20"/>
  <c r="J1050" i="20"/>
  <c r="J82" i="20"/>
  <c r="J297" i="22"/>
  <c r="J180" i="20"/>
  <c r="J553" i="20"/>
  <c r="J1115" i="20"/>
  <c r="J174" i="20"/>
  <c r="J300" i="20"/>
  <c r="J819" i="20"/>
  <c r="J380" i="20"/>
  <c r="J19" i="20"/>
  <c r="J1131" i="20"/>
  <c r="J93" i="22"/>
  <c r="J746" i="20"/>
  <c r="J337" i="20"/>
  <c r="J427" i="20"/>
  <c r="J13" i="22"/>
  <c r="J70" i="22"/>
  <c r="J763" i="20"/>
  <c r="J162" i="22"/>
  <c r="J135" i="20"/>
  <c r="J81" i="22"/>
  <c r="J10" i="22"/>
  <c r="J24" i="22"/>
  <c r="J304" i="22"/>
  <c r="J743" i="20"/>
  <c r="J111" i="22"/>
  <c r="J305" i="20"/>
  <c r="J120" i="22"/>
  <c r="J85" i="22"/>
  <c r="J92" i="22"/>
  <c r="J227" i="22"/>
  <c r="J152" i="20"/>
  <c r="J196" i="22"/>
  <c r="J190" i="22"/>
  <c r="J166" i="20"/>
  <c r="J86" i="20"/>
  <c r="J77" i="22"/>
  <c r="J110" i="22"/>
  <c r="J144" i="20"/>
  <c r="J120" i="20"/>
  <c r="J260" i="22"/>
  <c r="J100" i="22"/>
  <c r="J37" i="20"/>
  <c r="J78" i="20"/>
  <c r="J259" i="20"/>
  <c r="J169" i="22"/>
  <c r="J19" i="22"/>
  <c r="J144" i="22"/>
  <c r="J24" i="20"/>
  <c r="J84" i="22"/>
  <c r="J733" i="20"/>
  <c r="J160" i="22"/>
  <c r="J123" i="22"/>
  <c r="J107" i="22"/>
  <c r="J165" i="22"/>
  <c r="J127" i="22"/>
  <c r="J127" i="20"/>
  <c r="J336" i="20"/>
  <c r="J268" i="22"/>
  <c r="J107" i="20"/>
  <c r="J57" i="20"/>
  <c r="J42" i="20"/>
  <c r="J254" i="22"/>
  <c r="J777" i="20"/>
  <c r="J441" i="20"/>
  <c r="J93" i="20"/>
  <c r="J157" i="22"/>
  <c r="J183" i="20"/>
  <c r="J241" i="20"/>
  <c r="J205" i="22"/>
  <c r="J755" i="20"/>
  <c r="J49" i="20"/>
  <c r="J82" i="22"/>
  <c r="J96" i="22"/>
  <c r="J23" i="22"/>
  <c r="J604" i="20"/>
  <c r="J895" i="20"/>
  <c r="J868" i="20"/>
  <c r="J405" i="20"/>
  <c r="J263" i="20"/>
  <c r="J261" i="20"/>
  <c r="J615" i="20"/>
  <c r="J896" i="20"/>
  <c r="J900" i="20"/>
  <c r="J865" i="20"/>
  <c r="J601" i="20"/>
  <c r="J297" i="20"/>
  <c r="J617" i="20"/>
  <c r="J362" i="20"/>
  <c r="J472" i="20"/>
  <c r="J208" i="20"/>
  <c r="J1073" i="20"/>
  <c r="J40" i="22"/>
  <c r="J124" i="22"/>
  <c r="J392" i="20"/>
  <c r="J286" i="22"/>
  <c r="J198" i="22"/>
  <c r="J197" i="22"/>
  <c r="J114" i="20"/>
  <c r="J14" i="22"/>
  <c r="J21" i="20"/>
  <c r="J118" i="22"/>
  <c r="J967" i="20"/>
  <c r="J575" i="20"/>
  <c r="J323" i="20"/>
  <c r="J313" i="20"/>
  <c r="J1095" i="20"/>
  <c r="J527" i="20"/>
  <c r="J888" i="20"/>
  <c r="J1081" i="20"/>
  <c r="J550" i="20"/>
  <c r="J541" i="20"/>
  <c r="J908" i="20"/>
  <c r="J253" i="20"/>
  <c r="J912" i="20"/>
  <c r="J235" i="20"/>
  <c r="J961" i="20"/>
  <c r="J909" i="20"/>
  <c r="J267" i="22"/>
  <c r="J296" i="20"/>
  <c r="J616" i="20"/>
  <c r="J982" i="20"/>
  <c r="J972" i="20"/>
  <c r="J515" i="20"/>
  <c r="J294" i="20"/>
  <c r="J1022" i="20"/>
  <c r="J1117" i="20"/>
  <c r="J317" i="20"/>
  <c r="J1074" i="20"/>
  <c r="J67" i="22"/>
  <c r="J805" i="20"/>
  <c r="J815" i="20"/>
  <c r="J979" i="20"/>
  <c r="J440" i="20"/>
  <c r="J161" i="20"/>
  <c r="J783" i="20"/>
  <c r="J173" i="22"/>
  <c r="J754" i="20"/>
  <c r="J1071" i="20"/>
  <c r="J778" i="20"/>
  <c r="J217" i="22"/>
  <c r="J495" i="20"/>
  <c r="J795" i="20"/>
  <c r="J351" i="20"/>
  <c r="J390" i="20"/>
  <c r="J280" i="20"/>
  <c r="J1035" i="20"/>
  <c r="J1021" i="20"/>
  <c r="J341" i="20"/>
  <c r="J494" i="20"/>
  <c r="J88" i="20"/>
  <c r="J222" i="20"/>
  <c r="J418" i="20"/>
  <c r="J529" i="20"/>
  <c r="J568" i="20"/>
  <c r="J301" i="22"/>
  <c r="J985" i="20"/>
  <c r="J817" i="20"/>
  <c r="J808" i="20"/>
  <c r="J377" i="20"/>
  <c r="J54" i="20"/>
  <c r="J310" i="20"/>
  <c r="J765" i="20"/>
  <c r="J155" i="22"/>
  <c r="J149" i="20"/>
  <c r="J58" i="22"/>
  <c r="J769" i="20"/>
  <c r="J98" i="22"/>
  <c r="J9" i="22"/>
  <c r="J69" i="20"/>
  <c r="J12" i="22"/>
  <c r="J1082" i="20"/>
  <c r="J466" i="20"/>
  <c r="J882" i="20"/>
  <c r="J890" i="20"/>
  <c r="J552" i="20"/>
  <c r="J530" i="20"/>
  <c r="J1038" i="20"/>
  <c r="J242" i="22"/>
  <c r="J902" i="20"/>
  <c r="J276" i="22"/>
  <c r="J517" i="20"/>
  <c r="J843" i="20"/>
  <c r="J281" i="22"/>
  <c r="J365" i="20"/>
  <c r="J190" i="20"/>
  <c r="J1109" i="20"/>
  <c r="J522" i="20"/>
  <c r="J260" i="20"/>
  <c r="J1114" i="20"/>
  <c r="J236" i="22"/>
  <c r="J370" i="20"/>
  <c r="J844" i="20"/>
  <c r="J797" i="20"/>
  <c r="J993" i="20"/>
  <c r="J133" i="20"/>
  <c r="J807" i="20"/>
  <c r="J196" i="20"/>
  <c r="J285" i="20"/>
  <c r="J347" i="20"/>
  <c r="J376" i="20"/>
  <c r="J607" i="20"/>
  <c r="J942" i="20"/>
  <c r="J448" i="20"/>
  <c r="J269" i="20"/>
  <c r="J328" i="20"/>
  <c r="J122" i="22"/>
  <c r="J216" i="22"/>
  <c r="J1008" i="20"/>
  <c r="J273" i="22"/>
  <c r="J431" i="20"/>
  <c r="J736" i="20"/>
  <c r="J164" i="20"/>
  <c r="J513" i="20"/>
  <c r="J794" i="20"/>
  <c r="J732" i="20"/>
  <c r="J21" i="22"/>
  <c r="J863" i="20"/>
  <c r="I16" i="14"/>
  <c r="J784" i="20"/>
  <c r="J984" i="20"/>
  <c r="J355" i="20"/>
  <c r="J402" i="20"/>
  <c r="J397" i="20"/>
  <c r="J305" i="22"/>
  <c r="J114" i="22"/>
  <c r="J52" i="22"/>
  <c r="J170" i="20"/>
  <c r="J108" i="20"/>
  <c r="J273" i="20"/>
  <c r="J126" i="20"/>
  <c r="J192" i="22"/>
  <c r="J16" i="22"/>
  <c r="J58" i="20"/>
  <c r="J38" i="22"/>
  <c r="J131" i="22"/>
  <c r="J1070" i="20"/>
  <c r="J483" i="20"/>
  <c r="J921" i="20"/>
  <c r="J893" i="20"/>
  <c r="J824" i="20"/>
  <c r="J531" i="20"/>
  <c r="J306" i="20"/>
  <c r="J1132" i="20"/>
  <c r="J442" i="20"/>
  <c r="J445" i="20"/>
  <c r="J272" i="22"/>
  <c r="J270" i="22"/>
  <c r="J357" i="20"/>
  <c r="J878" i="20"/>
  <c r="J1122" i="20"/>
  <c r="J1113" i="20"/>
  <c r="J1042" i="20"/>
  <c r="J1118" i="20"/>
  <c r="J339" i="20"/>
  <c r="J1011" i="20"/>
  <c r="J598" i="20"/>
  <c r="J956" i="20"/>
  <c r="J409" i="20"/>
  <c r="J954" i="20"/>
  <c r="J353" i="20"/>
  <c r="J548" i="20"/>
  <c r="J275" i="22"/>
  <c r="J136" i="20"/>
  <c r="J744" i="20"/>
  <c r="J1023" i="20"/>
  <c r="J609" i="20"/>
  <c r="J157" i="20"/>
  <c r="J786" i="20"/>
  <c r="J372" i="20"/>
  <c r="J399" i="20"/>
  <c r="J279" i="22"/>
  <c r="J533" i="20"/>
  <c r="J247" i="22"/>
  <c r="J212" i="20"/>
  <c r="J812" i="20"/>
  <c r="J303" i="20"/>
  <c r="J589" i="20"/>
  <c r="J764" i="20"/>
  <c r="J187" i="22"/>
  <c r="J776" i="20"/>
  <c r="J789" i="20"/>
  <c r="J374" i="20"/>
  <c r="J401" i="20"/>
  <c r="J74" i="20"/>
  <c r="J218" i="22"/>
  <c r="J195" i="20"/>
  <c r="J554" i="20"/>
  <c r="J204" i="20"/>
  <c r="J621" i="20"/>
  <c r="J952" i="20"/>
  <c r="J465" i="20"/>
  <c r="J461" i="20"/>
  <c r="J177" i="20"/>
  <c r="J1024" i="20"/>
  <c r="J1010" i="20"/>
  <c r="J1089" i="20"/>
  <c r="J251" i="22"/>
  <c r="J92" i="20"/>
  <c r="J271" i="22"/>
  <c r="J47" i="20"/>
  <c r="J977" i="20"/>
  <c r="J201" i="20"/>
  <c r="J488" i="20"/>
  <c r="J539" i="20"/>
  <c r="J928" i="20"/>
  <c r="J498" i="20"/>
  <c r="J205" i="20"/>
  <c r="J946" i="20"/>
  <c r="J1015" i="20"/>
  <c r="J1051" i="20"/>
  <c r="J1083" i="20"/>
  <c r="J577" i="20"/>
  <c r="J454" i="20"/>
  <c r="J1045" i="20"/>
  <c r="J1026" i="20"/>
  <c r="J903" i="20"/>
  <c r="J117" i="22"/>
  <c r="J194" i="20"/>
  <c r="J42" i="22"/>
  <c r="J802" i="20"/>
  <c r="J521" i="20"/>
  <c r="J938" i="20"/>
  <c r="J378" i="20"/>
  <c r="J593" i="20"/>
  <c r="J106" i="20"/>
  <c r="J500" i="20"/>
  <c r="J473" i="20"/>
  <c r="J39" i="22"/>
  <c r="J301" i="20"/>
  <c r="J291" i="20"/>
  <c r="J72" i="22"/>
  <c r="J31" i="20"/>
  <c r="J91" i="20"/>
  <c r="J289" i="20"/>
  <c r="J210" i="22"/>
  <c r="J153" i="22"/>
  <c r="J154" i="22"/>
  <c r="J167" i="20"/>
  <c r="J29" i="20"/>
  <c r="J62" i="22"/>
  <c r="J229" i="20"/>
  <c r="J124" i="20"/>
  <c r="J27" i="22"/>
  <c r="J785" i="20"/>
  <c r="J65" i="20"/>
  <c r="J79" i="20"/>
  <c r="J288" i="22"/>
  <c r="J737" i="20"/>
  <c r="J46" i="20"/>
  <c r="J75" i="20"/>
  <c r="J55" i="20"/>
  <c r="J280" i="22"/>
  <c r="J753" i="20"/>
  <c r="J181" i="22"/>
  <c r="J801" i="20"/>
  <c r="J54" i="22"/>
  <c r="J186" i="22"/>
  <c r="J131" i="20"/>
  <c r="J56" i="20"/>
  <c r="J220" i="22"/>
  <c r="J71" i="20"/>
  <c r="J507" i="20"/>
  <c r="J38" i="20"/>
  <c r="J103" i="20"/>
  <c r="J274" i="22"/>
  <c r="J169" i="20"/>
  <c r="J152" i="22"/>
  <c r="J49" i="22"/>
  <c r="J141" i="20"/>
  <c r="J104" i="20"/>
  <c r="J32" i="20"/>
  <c r="J158" i="22"/>
  <c r="J145" i="22"/>
  <c r="J22" i="22"/>
  <c r="J15" i="22"/>
  <c r="J33" i="20"/>
  <c r="J40" i="20"/>
  <c r="J87" i="22"/>
  <c r="J199" i="22"/>
  <c r="J44" i="22"/>
  <c r="J41" i="20"/>
  <c r="J137" i="22"/>
  <c r="J101" i="22"/>
  <c r="J264" i="22"/>
  <c r="J202" i="22"/>
  <c r="J320" i="20"/>
  <c r="J148" i="22"/>
  <c r="J81" i="20"/>
  <c r="J70" i="20"/>
  <c r="J45" i="20"/>
  <c r="J164" i="22"/>
  <c r="J943" i="20"/>
  <c r="J590" i="20"/>
  <c r="J429" i="20"/>
  <c r="J248" i="20"/>
  <c r="J436" i="20"/>
  <c r="J880" i="20"/>
  <c r="J901" i="20"/>
  <c r="J211" i="20"/>
  <c r="J854" i="20"/>
  <c r="J963" i="20"/>
  <c r="J563" i="20"/>
  <c r="J869" i="20"/>
  <c r="J338" i="20"/>
  <c r="J535" i="20"/>
  <c r="J236" i="20"/>
  <c r="J537" i="20"/>
  <c r="J953" i="20"/>
  <c r="J1094" i="20"/>
  <c r="J394" i="20"/>
  <c r="J1123" i="20"/>
  <c r="J793" i="20"/>
  <c r="J300" i="22"/>
  <c r="J207" i="22"/>
  <c r="J235" i="22"/>
  <c r="J139" i="20"/>
  <c r="J296" i="22"/>
  <c r="J112" i="22"/>
  <c r="J34" i="20"/>
  <c r="J178" i="22"/>
  <c r="J85" i="20"/>
  <c r="J935" i="20"/>
  <c r="J543" i="20"/>
  <c r="J433" i="20"/>
  <c r="J927" i="20"/>
  <c r="J803" i="20"/>
  <c r="J1029" i="20"/>
  <c r="J485" i="20"/>
  <c r="J881" i="20"/>
  <c r="J311" i="20"/>
  <c r="J549" i="20"/>
  <c r="J599" i="20"/>
  <c r="J831" i="20"/>
  <c r="J838" i="20"/>
  <c r="J350" i="20"/>
  <c r="J883" i="20"/>
  <c r="J386" i="20"/>
  <c r="J889" i="20"/>
  <c r="J289" i="22"/>
  <c r="J254" i="20"/>
  <c r="J1128" i="20"/>
  <c r="J772" i="20"/>
  <c r="J406" i="20"/>
  <c r="J1085" i="20"/>
  <c r="J1054" i="20"/>
  <c r="J820" i="20"/>
  <c r="J510" i="20"/>
  <c r="J534" i="20"/>
  <c r="J591" i="20"/>
  <c r="J263" i="22"/>
  <c r="J149" i="22"/>
  <c r="J1009" i="20"/>
  <c r="J456" i="20"/>
  <c r="J116" i="22"/>
  <c r="J1012" i="20"/>
  <c r="J1039" i="20"/>
  <c r="J343" i="20"/>
  <c r="J505" i="20"/>
  <c r="J89" i="20"/>
  <c r="J226" i="20"/>
  <c r="J201" i="22"/>
  <c r="J792" i="20"/>
  <c r="J43" i="20"/>
  <c r="J876" i="20"/>
  <c r="J1065" i="20"/>
  <c r="J758" i="20"/>
  <c r="J490" i="20"/>
  <c r="J182" i="20"/>
  <c r="J965" i="20"/>
  <c r="J1017" i="20"/>
  <c r="J809" i="20"/>
  <c r="J1092" i="20"/>
  <c r="J773" i="20"/>
  <c r="J371" i="20"/>
  <c r="J352" i="20"/>
  <c r="J193" i="20"/>
  <c r="J282" i="20"/>
  <c r="J94" i="20"/>
  <c r="J403" i="20"/>
  <c r="J172" i="20"/>
  <c r="J185" i="20"/>
  <c r="J90" i="20"/>
  <c r="J231" i="20"/>
  <c r="J128" i="20"/>
  <c r="J132" i="20"/>
  <c r="J48" i="22"/>
  <c r="J52" i="20"/>
  <c r="J102" i="20"/>
  <c r="J115" i="22"/>
  <c r="J959" i="20"/>
  <c r="J618" i="20"/>
  <c r="J469" i="20"/>
  <c r="J279" i="20"/>
  <c r="J991" i="20"/>
  <c r="J569" i="20"/>
  <c r="J914" i="20"/>
  <c r="J246" i="20"/>
  <c r="J594" i="20"/>
  <c r="J867" i="20"/>
  <c r="J910" i="20"/>
  <c r="J265" i="20"/>
  <c r="J242" i="20"/>
  <c r="J453" i="20"/>
  <c r="J251" i="20"/>
  <c r="J987" i="20"/>
  <c r="J274" i="20"/>
  <c r="J841" i="20"/>
  <c r="J1130" i="20"/>
  <c r="J974" i="20"/>
  <c r="J933" i="20"/>
  <c r="J463" i="20"/>
  <c r="J384" i="20"/>
  <c r="J1102" i="20"/>
  <c r="J945" i="20"/>
  <c r="J1062" i="20"/>
  <c r="J603" i="20"/>
  <c r="J375" i="20"/>
  <c r="J1080" i="20"/>
  <c r="J484" i="20"/>
  <c r="J879" i="20"/>
  <c r="J130" i="20"/>
  <c r="J178" i="20"/>
  <c r="J1110" i="20"/>
  <c r="J464" i="20"/>
  <c r="J821" i="20"/>
  <c r="J1091" i="20"/>
  <c r="J432" i="20"/>
  <c r="J750" i="20"/>
  <c r="J302" i="20"/>
  <c r="J319" i="20"/>
  <c r="J232" i="20"/>
  <c r="J57" i="22"/>
  <c r="J828" i="20"/>
  <c r="J1036" i="20"/>
  <c r="J611" i="20"/>
  <c r="J460" i="20"/>
  <c r="J140" i="20"/>
  <c r="J1027" i="20"/>
  <c r="J1064" i="20"/>
  <c r="J813" i="20"/>
  <c r="J997" i="20"/>
  <c r="J215" i="20"/>
  <c r="J175" i="22"/>
  <c r="J520" i="20"/>
  <c r="J799" i="20"/>
  <c r="J153" i="20"/>
  <c r="J398" i="20"/>
  <c r="J286" i="20"/>
  <c r="J135" i="22"/>
  <c r="J227" i="20"/>
  <c r="J160" i="20"/>
  <c r="J532" i="20"/>
  <c r="J306" i="22"/>
  <c r="J159" i="22"/>
  <c r="J223" i="20"/>
  <c r="J125" i="20"/>
  <c r="J51" i="20"/>
  <c r="J163" i="20"/>
  <c r="J27" i="20"/>
  <c r="J222" i="22"/>
  <c r="J434" i="20"/>
  <c r="J839" i="20"/>
  <c r="J887" i="20"/>
  <c r="J1003" i="20"/>
  <c r="J584" i="20"/>
  <c r="J318" i="20"/>
  <c r="J904" i="20"/>
  <c r="J244" i="20"/>
  <c r="J595" i="20"/>
  <c r="J281" i="20"/>
  <c r="J836" i="20"/>
  <c r="J968" i="20"/>
  <c r="J295" i="20"/>
  <c r="J857" i="20"/>
  <c r="J1121" i="20"/>
  <c r="J995" i="20"/>
  <c r="J1106" i="20"/>
  <c r="J937" i="20"/>
  <c r="J451" i="20"/>
  <c r="J1105" i="20"/>
  <c r="J1127" i="20"/>
  <c r="J308" i="20"/>
  <c r="J1043" i="20"/>
  <c r="J388" i="20"/>
  <c r="J788" i="20"/>
  <c r="J949" i="20"/>
  <c r="J221" i="22"/>
  <c r="J291" i="22"/>
  <c r="J325" i="20"/>
  <c r="J1075" i="20"/>
  <c r="J542" i="20"/>
  <c r="J435" i="20"/>
  <c r="J1020" i="20"/>
  <c r="J983" i="20"/>
  <c r="J363" i="20"/>
  <c r="J556" i="20"/>
  <c r="J915" i="20"/>
  <c r="J941" i="20"/>
  <c r="J932" i="20"/>
  <c r="J150" i="20"/>
  <c r="J83" i="22"/>
  <c r="J234" i="22"/>
  <c r="J1057" i="20"/>
  <c r="J283" i="20"/>
  <c r="J259" i="22"/>
  <c r="J742" i="20"/>
  <c r="J957" i="20"/>
  <c r="J368" i="20"/>
  <c r="J561" i="20"/>
  <c r="J62" i="20"/>
  <c r="J35" i="22"/>
  <c r="J811" i="20"/>
  <c r="J162" i="20"/>
  <c r="J760" i="20"/>
  <c r="J960" i="20"/>
  <c r="J1063" i="20"/>
  <c r="J774" i="20"/>
  <c r="J266" i="20"/>
  <c r="J226" i="22"/>
  <c r="J1078" i="20"/>
  <c r="J814" i="20"/>
  <c r="J75" i="22"/>
  <c r="J796" i="20"/>
  <c r="J1059" i="20"/>
  <c r="J512" i="20"/>
  <c r="J232" i="22"/>
  <c r="J181" i="20"/>
  <c r="J78" i="22"/>
  <c r="J587" i="20"/>
  <c r="J1111" i="20"/>
  <c r="J154" i="20"/>
  <c r="J293" i="20"/>
  <c r="J88" i="22"/>
  <c r="J89" i="22"/>
  <c r="J826" i="20"/>
  <c r="J597" i="20"/>
  <c r="J312" i="20"/>
  <c r="J1067" i="20"/>
  <c r="J559" i="20"/>
  <c r="J396" i="20"/>
  <c r="J287" i="22"/>
  <c r="J51" i="22"/>
  <c r="J307" i="20"/>
  <c r="J407" i="20"/>
  <c r="J1000" i="20"/>
  <c r="J1004" i="20"/>
  <c r="J428" i="20"/>
  <c r="J1112" i="20"/>
  <c r="J862" i="20"/>
  <c r="J810" i="20"/>
  <c r="J1101" i="20"/>
  <c r="J964" i="20"/>
  <c r="J203" i="20"/>
  <c r="J566" i="20"/>
  <c r="J45" i="22"/>
  <c r="J116" i="20"/>
  <c r="J739" i="20"/>
  <c r="J61" i="20"/>
  <c r="J257" i="20"/>
  <c r="J741" i="20"/>
  <c r="J143" i="20"/>
  <c r="J64" i="20"/>
  <c r="J250" i="22"/>
  <c r="J25" i="20"/>
  <c r="J32" i="22"/>
  <c r="L630" i="20"/>
  <c r="L634" i="20"/>
  <c r="L638" i="20"/>
  <c r="L642" i="20"/>
  <c r="L646" i="20"/>
  <c r="L650" i="20"/>
  <c r="L654" i="20"/>
  <c r="L658" i="20"/>
  <c r="L662" i="20"/>
  <c r="L666" i="20"/>
  <c r="L670" i="20"/>
  <c r="L674" i="20"/>
  <c r="L678" i="20"/>
  <c r="L682" i="20"/>
  <c r="L686" i="20"/>
  <c r="L690" i="20"/>
  <c r="L694" i="20"/>
  <c r="L698" i="20"/>
  <c r="L702" i="20"/>
  <c r="L706" i="20"/>
  <c r="L710" i="20"/>
  <c r="L714" i="20"/>
  <c r="L718" i="20"/>
  <c r="L722" i="20"/>
  <c r="L627" i="20"/>
  <c r="L631" i="20"/>
  <c r="L635" i="20"/>
  <c r="L639" i="20"/>
  <c r="L643" i="20"/>
  <c r="L647" i="20"/>
  <c r="L651" i="20"/>
  <c r="L655" i="20"/>
  <c r="L659" i="20"/>
  <c r="L663" i="20"/>
  <c r="L667" i="20"/>
  <c r="L671" i="20"/>
  <c r="L675" i="20"/>
  <c r="L679" i="20"/>
  <c r="L683" i="20"/>
  <c r="L687" i="20"/>
  <c r="L691" i="20"/>
  <c r="L695" i="20"/>
  <c r="L699" i="20"/>
  <c r="L703" i="20"/>
  <c r="L707" i="20"/>
  <c r="L711" i="20"/>
  <c r="L715" i="20"/>
  <c r="L719" i="20"/>
  <c r="L723" i="20"/>
  <c r="L628" i="20"/>
  <c r="L632" i="20"/>
  <c r="L636" i="20"/>
  <c r="L640" i="20"/>
  <c r="L644" i="20"/>
  <c r="L648" i="20"/>
  <c r="L652" i="20"/>
  <c r="L656" i="20"/>
  <c r="L660" i="20"/>
  <c r="L664" i="20"/>
  <c r="L668" i="20"/>
  <c r="L672" i="20"/>
  <c r="L676" i="20"/>
  <c r="L680" i="20"/>
  <c r="L684" i="20"/>
  <c r="L688" i="20"/>
  <c r="L692" i="20"/>
  <c r="L696" i="20"/>
  <c r="L700" i="20"/>
  <c r="L704" i="20"/>
  <c r="L708" i="20"/>
  <c r="L712" i="20"/>
  <c r="L716" i="20"/>
  <c r="L720" i="20"/>
  <c r="L724" i="20"/>
  <c r="L637" i="20"/>
  <c r="L653" i="20"/>
  <c r="L669" i="20"/>
  <c r="L685" i="20"/>
  <c r="L701" i="20"/>
  <c r="L717" i="20"/>
  <c r="L641" i="20"/>
  <c r="L657" i="20"/>
  <c r="L673" i="20"/>
  <c r="L689" i="20"/>
  <c r="L705" i="20"/>
  <c r="L721" i="20"/>
  <c r="L629" i="20"/>
  <c r="L645" i="20"/>
  <c r="L661" i="20"/>
  <c r="L677" i="20"/>
  <c r="L693" i="20"/>
  <c r="L709" i="20"/>
  <c r="L725" i="20"/>
  <c r="L633" i="20"/>
  <c r="L649" i="20"/>
  <c r="L665" i="20"/>
  <c r="L681" i="20"/>
  <c r="L697" i="20"/>
  <c r="L713" i="20"/>
  <c r="L850" i="20"/>
  <c r="L853" i="20"/>
  <c r="L860" i="20"/>
  <c r="L880" i="20"/>
  <c r="L901" i="20"/>
  <c r="L64" i="22"/>
  <c r="L859" i="20"/>
  <c r="L866" i="20"/>
  <c r="L878" i="20"/>
  <c r="L892" i="20"/>
  <c r="L905" i="20"/>
  <c r="L868" i="20"/>
  <c r="L898" i="20"/>
  <c r="L904" i="20"/>
  <c r="L71" i="22"/>
  <c r="L142" i="20"/>
  <c r="L196" i="20"/>
  <c r="L210" i="20"/>
  <c r="L254" i="20"/>
  <c r="L304" i="20"/>
  <c r="L25" i="20"/>
  <c r="L145" i="20"/>
  <c r="L192" i="20"/>
  <c r="L230" i="20"/>
  <c r="L282" i="20"/>
  <c r="L301" i="20"/>
  <c r="L64" i="20"/>
  <c r="L134" i="20"/>
  <c r="L162" i="20"/>
  <c r="L194" i="20"/>
  <c r="L256" i="20"/>
  <c r="L277" i="20"/>
  <c r="L318" i="20"/>
  <c r="L347" i="20"/>
  <c r="L376" i="20"/>
  <c r="L392" i="20"/>
  <c r="L441" i="20"/>
  <c r="L465" i="20"/>
  <c r="L496" i="20"/>
  <c r="L518" i="20"/>
  <c r="L546" i="20"/>
  <c r="L577" i="20"/>
  <c r="L613" i="20"/>
  <c r="L328" i="20"/>
  <c r="L351" i="20"/>
  <c r="L402" i="20"/>
  <c r="L420" i="20"/>
  <c r="L448" i="20"/>
  <c r="L473" i="20"/>
  <c r="L497" i="20"/>
  <c r="L520" i="20"/>
  <c r="L548" i="20"/>
  <c r="L580" i="20"/>
  <c r="L617" i="20"/>
  <c r="L244" i="20"/>
  <c r="L363" i="20"/>
  <c r="L373" i="20"/>
  <c r="L397" i="20"/>
  <c r="L412" i="20"/>
  <c r="L416" i="20"/>
  <c r="L449" i="20"/>
  <c r="L475" i="20"/>
  <c r="L503" i="20"/>
  <c r="L533" i="20"/>
  <c r="L565" i="20"/>
  <c r="L598" i="20"/>
  <c r="L150" i="20"/>
  <c r="L320" i="20"/>
  <c r="L450" i="20"/>
  <c r="L585" i="20"/>
  <c r="L752" i="20"/>
  <c r="L786" i="20"/>
  <c r="L797" i="20"/>
  <c r="L854" i="20"/>
  <c r="L952" i="20"/>
  <c r="L971" i="20"/>
  <c r="L985" i="20"/>
  <c r="L1100" i="20"/>
  <c r="L216" i="22"/>
  <c r="L247" i="22"/>
  <c r="L273" i="22"/>
  <c r="L307" i="22"/>
  <c r="L176" i="22"/>
  <c r="L408" i="20"/>
  <c r="L457" i="20"/>
  <c r="L561" i="20"/>
  <c r="L770" i="20"/>
  <c r="L781" i="20"/>
  <c r="L810" i="20"/>
  <c r="L825" i="20"/>
  <c r="L840" i="20"/>
  <c r="L942" i="20"/>
  <c r="L981" i="20"/>
  <c r="L1013" i="20"/>
  <c r="L1075" i="20"/>
  <c r="L222" i="22"/>
  <c r="L286" i="22"/>
  <c r="L113" i="22"/>
  <c r="L196" i="22"/>
  <c r="L189" i="20"/>
  <c r="L293" i="20"/>
  <c r="L510" i="20"/>
  <c r="L738" i="20"/>
  <c r="L762" i="20"/>
  <c r="L796" i="20"/>
  <c r="L876" i="20"/>
  <c r="L934" i="20"/>
  <c r="L975" i="20"/>
  <c r="L1000" i="20"/>
  <c r="L1028" i="20"/>
  <c r="L1045" i="20"/>
  <c r="L1051" i="20"/>
  <c r="L1061" i="20"/>
  <c r="L1079" i="20"/>
  <c r="L229" i="22"/>
  <c r="L283" i="22"/>
  <c r="L610" i="20"/>
  <c r="L1087" i="20"/>
  <c r="L1098" i="20"/>
  <c r="L305" i="22"/>
  <c r="L74" i="22"/>
  <c r="L340" i="20"/>
  <c r="L387" i="20"/>
  <c r="L779" i="20"/>
  <c r="L819" i="20"/>
  <c r="L1004" i="20"/>
  <c r="L140" i="22"/>
  <c r="L87" i="22"/>
  <c r="L209" i="22"/>
  <c r="L784" i="20"/>
  <c r="L949" i="20"/>
  <c r="L970" i="20"/>
  <c r="L257" i="22"/>
  <c r="L129" i="22"/>
  <c r="L18" i="22"/>
  <c r="L42" i="22"/>
  <c r="K15" i="14"/>
  <c r="L734" i="20"/>
  <c r="L805" i="20"/>
  <c r="L1020" i="20"/>
  <c r="L1071" i="20"/>
  <c r="L277" i="22"/>
  <c r="L45" i="22"/>
  <c r="L79" i="22"/>
  <c r="L104" i="22"/>
  <c r="K16" i="14"/>
  <c r="L256" i="22"/>
  <c r="L788" i="20"/>
  <c r="L284" i="22"/>
  <c r="L254" i="22"/>
  <c r="L121" i="20"/>
  <c r="L211" i="20"/>
  <c r="L1081" i="20"/>
  <c r="L240" i="22"/>
  <c r="L237" i="22"/>
  <c r="L190" i="20"/>
  <c r="L148" i="22"/>
  <c r="L199" i="20"/>
  <c r="L1110" i="20"/>
  <c r="L986" i="20"/>
  <c r="L1121" i="20"/>
  <c r="L1015" i="20"/>
  <c r="L137" i="22"/>
  <c r="L127" i="22"/>
  <c r="L243" i="22"/>
  <c r="L791" i="20"/>
  <c r="L780" i="20"/>
  <c r="L156" i="20"/>
  <c r="L164" i="20"/>
  <c r="L1118" i="20"/>
  <c r="L270" i="22"/>
  <c r="L772" i="20"/>
  <c r="L163" i="22"/>
  <c r="L130" i="20"/>
  <c r="L1102" i="20"/>
  <c r="L1006" i="20"/>
  <c r="L1019" i="20"/>
  <c r="L1097" i="20"/>
  <c r="L1034" i="20"/>
  <c r="L1069" i="20"/>
  <c r="L959" i="20"/>
  <c r="L624" i="20"/>
  <c r="L596" i="20"/>
  <c r="L569" i="20"/>
  <c r="L537" i="20"/>
  <c r="L590" i="20"/>
  <c r="L535" i="20"/>
  <c r="L571" i="20"/>
  <c r="L479" i="20"/>
  <c r="L517" i="20"/>
  <c r="L834" i="20"/>
  <c r="L523" i="20"/>
  <c r="L317" i="20"/>
  <c r="L302" i="20"/>
  <c r="L1108" i="20"/>
  <c r="L1041" i="20"/>
  <c r="L1119" i="20"/>
  <c r="L1072" i="20"/>
  <c r="L963" i="20"/>
  <c r="L618" i="20"/>
  <c r="L589" i="20"/>
  <c r="L616" i="20"/>
  <c r="L531" i="20"/>
  <c r="L924" i="20"/>
  <c r="L427" i="20"/>
  <c r="L348" i="20"/>
  <c r="L270" i="20"/>
  <c r="L1101" i="20"/>
  <c r="L1046" i="20"/>
  <c r="L1018" i="20"/>
  <c r="L999" i="20"/>
  <c r="L935" i="20"/>
  <c r="L612" i="20"/>
  <c r="L582" i="20"/>
  <c r="L601" i="20"/>
  <c r="L554" i="20"/>
  <c r="L543" i="20"/>
  <c r="L437" i="20"/>
  <c r="L463" i="20"/>
  <c r="L436" i="20"/>
  <c r="L917" i="20"/>
  <c r="L352" i="20"/>
  <c r="L311" i="20"/>
  <c r="L252" i="20"/>
  <c r="L1112" i="20"/>
  <c r="L1114" i="20"/>
  <c r="L984" i="20"/>
  <c r="L939" i="20"/>
  <c r="L527" i="20"/>
  <c r="L547" i="20"/>
  <c r="L483" i="20"/>
  <c r="L902" i="20"/>
  <c r="L841" i="20"/>
  <c r="L326" i="20"/>
  <c r="L249" i="20"/>
  <c r="L289" i="20"/>
  <c r="L306" i="22"/>
  <c r="L801" i="20"/>
  <c r="L769" i="20"/>
  <c r="L749" i="20"/>
  <c r="L154" i="22"/>
  <c r="L184" i="22"/>
  <c r="L155" i="22"/>
  <c r="L202" i="22"/>
  <c r="L114" i="22"/>
  <c r="L155" i="20"/>
  <c r="L147" i="20"/>
  <c r="L9" i="22"/>
  <c r="L20" i="20"/>
  <c r="L54" i="20"/>
  <c r="L51" i="20"/>
  <c r="L35" i="20"/>
  <c r="L354" i="20"/>
  <c r="L272" i="20"/>
  <c r="L237" i="20"/>
  <c r="L282" i="22"/>
  <c r="L220" i="22"/>
  <c r="L763" i="20"/>
  <c r="L157" i="22"/>
  <c r="L152" i="20"/>
  <c r="L174" i="20"/>
  <c r="L177" i="22"/>
  <c r="L75" i="22"/>
  <c r="L86" i="20"/>
  <c r="L32" i="20"/>
  <c r="L114" i="20"/>
  <c r="L84" i="20"/>
  <c r="L33" i="20"/>
  <c r="L32" i="22"/>
  <c r="L105" i="20"/>
  <c r="L67" i="20"/>
  <c r="L865" i="20"/>
  <c r="L342" i="20"/>
  <c r="L236" i="20"/>
  <c r="L305" i="20"/>
  <c r="L247" i="20"/>
  <c r="L253" i="20"/>
  <c r="L288" i="22"/>
  <c r="L809" i="20"/>
  <c r="L757" i="20"/>
  <c r="L180" i="20"/>
  <c r="L173" i="22"/>
  <c r="L118" i="22"/>
  <c r="L194" i="22"/>
  <c r="L144" i="22"/>
  <c r="L167" i="20"/>
  <c r="L127" i="20"/>
  <c r="L38" i="20"/>
  <c r="L66" i="22"/>
  <c r="L68" i="20"/>
  <c r="L56" i="22"/>
  <c r="L49" i="22"/>
  <c r="L59" i="20"/>
  <c r="L31" i="20"/>
  <c r="L884" i="20"/>
  <c r="L386" i="20"/>
  <c r="L323" i="20"/>
  <c r="L290" i="20"/>
  <c r="L229" i="20"/>
  <c r="L296" i="22"/>
  <c r="L755" i="20"/>
  <c r="L124" i="22"/>
  <c r="L173" i="20"/>
  <c r="L156" i="22"/>
  <c r="L166" i="22"/>
  <c r="L112" i="22"/>
  <c r="L151" i="22"/>
  <c r="L31" i="22"/>
  <c r="L96" i="22"/>
  <c r="L90" i="22"/>
  <c r="L90" i="20"/>
  <c r="L62" i="22"/>
  <c r="L113" i="20"/>
  <c r="L70" i="20"/>
  <c r="L74" i="20"/>
  <c r="L73" i="20"/>
  <c r="L890" i="20"/>
  <c r="L910" i="20"/>
  <c r="L832" i="20"/>
  <c r="L913" i="20"/>
  <c r="L848" i="20"/>
  <c r="L922" i="20"/>
  <c r="L886" i="20"/>
  <c r="L858" i="20"/>
  <c r="L838" i="20"/>
  <c r="L908" i="20"/>
  <c r="L50" i="22"/>
  <c r="L24" i="22"/>
  <c r="L912" i="20"/>
  <c r="L803" i="20"/>
  <c r="L1124" i="20"/>
  <c r="L27" i="20"/>
  <c r="L13" i="22"/>
  <c r="L76" i="20"/>
  <c r="L47" i="22"/>
  <c r="L56" i="20"/>
  <c r="L109" i="20"/>
  <c r="L87" i="20"/>
  <c r="L21" i="20"/>
  <c r="L161" i="20"/>
  <c r="L204" i="20"/>
  <c r="L222" i="20"/>
  <c r="L269" i="20"/>
  <c r="L316" i="20"/>
  <c r="L40" i="20"/>
  <c r="L168" i="20"/>
  <c r="L202" i="20"/>
  <c r="L232" i="20"/>
  <c r="L286" i="20"/>
  <c r="L343" i="20"/>
  <c r="L83" i="20"/>
  <c r="L137" i="20"/>
  <c r="L178" i="20"/>
  <c r="L200" i="20"/>
  <c r="L260" i="20"/>
  <c r="L291" i="20"/>
  <c r="L319" i="20"/>
  <c r="L359" i="20"/>
  <c r="L377" i="20"/>
  <c r="L393" i="20"/>
  <c r="L446" i="20"/>
  <c r="L472" i="20"/>
  <c r="L500" i="20"/>
  <c r="L524" i="20"/>
  <c r="L556" i="20"/>
  <c r="L586" i="20"/>
  <c r="L165" i="20"/>
  <c r="L329" i="20"/>
  <c r="L361" i="20"/>
  <c r="L403" i="20"/>
  <c r="L430" i="20"/>
  <c r="L454" i="20"/>
  <c r="L480" i="20"/>
  <c r="L502" i="20"/>
  <c r="L525" i="20"/>
  <c r="L557" i="20"/>
  <c r="L588" i="20"/>
  <c r="L60" i="20"/>
  <c r="L299" i="20"/>
  <c r="L364" i="20"/>
  <c r="L379" i="20"/>
  <c r="L398" i="20"/>
  <c r="L413" i="20"/>
  <c r="L431" i="20"/>
  <c r="L456" i="20"/>
  <c r="L488" i="20"/>
  <c r="L509" i="20"/>
  <c r="L542" i="20"/>
  <c r="L573" i="20"/>
  <c r="L609" i="20"/>
  <c r="L310" i="20"/>
  <c r="L335" i="20"/>
  <c r="L499" i="20"/>
  <c r="L625" i="20"/>
  <c r="L754" i="20"/>
  <c r="L787" i="20"/>
  <c r="L813" i="20"/>
  <c r="L938" i="20"/>
  <c r="L962" i="20"/>
  <c r="L972" i="20"/>
  <c r="L991" i="20"/>
  <c r="L1103" i="20"/>
  <c r="L227" i="22"/>
  <c r="L249" i="22"/>
  <c r="L278" i="22"/>
  <c r="L139" i="22"/>
  <c r="L188" i="22"/>
  <c r="L409" i="20"/>
  <c r="L482" i="20"/>
  <c r="L593" i="20"/>
  <c r="L771" i="20"/>
  <c r="L782" i="20"/>
  <c r="L811" i="20"/>
  <c r="L826" i="20"/>
  <c r="L842" i="20"/>
  <c r="L954" i="20"/>
  <c r="L982" i="20"/>
  <c r="L1025" i="20"/>
  <c r="L1115" i="20"/>
  <c r="L230" i="22"/>
  <c r="L289" i="22"/>
  <c r="L123" i="22"/>
  <c r="L199" i="22"/>
  <c r="L264" i="20"/>
  <c r="L439" i="20"/>
  <c r="L534" i="20"/>
  <c r="L748" i="20"/>
  <c r="L776" i="20"/>
  <c r="L800" i="20"/>
  <c r="L879" i="20"/>
  <c r="L944" i="20"/>
  <c r="L976" i="20"/>
  <c r="L1001" i="20"/>
  <c r="L1035" i="20"/>
  <c r="L1047" i="20"/>
  <c r="L1052" i="20"/>
  <c r="L1063" i="20"/>
  <c r="L1080" i="20"/>
  <c r="L253" i="22"/>
  <c r="L285" i="22"/>
  <c r="L977" i="20"/>
  <c r="L1091" i="20"/>
  <c r="L218" i="22"/>
  <c r="L204" i="22"/>
  <c r="L89" i="22"/>
  <c r="K7" i="14"/>
  <c r="L341" i="20"/>
  <c r="L388" i="20"/>
  <c r="L816" i="20"/>
  <c r="L821" i="20"/>
  <c r="L1005" i="20"/>
  <c r="L22" i="22"/>
  <c r="L936" i="20"/>
  <c r="L958" i="20"/>
  <c r="L236" i="22"/>
  <c r="L259" i="22"/>
  <c r="L134" i="22"/>
  <c r="L19" i="22"/>
  <c r="L82" i="22"/>
  <c r="L736" i="20"/>
  <c r="L806" i="20"/>
  <c r="L1021" i="20"/>
  <c r="L224" i="22"/>
  <c r="L29" i="22"/>
  <c r="L46" i="22"/>
  <c r="L94" i="22"/>
  <c r="L105" i="22"/>
  <c r="L190" i="22"/>
  <c r="L291" i="22"/>
  <c r="L246" i="22"/>
  <c r="L221" i="22"/>
  <c r="L153" i="22"/>
  <c r="L182" i="20"/>
  <c r="L1002" i="20"/>
  <c r="L995" i="20"/>
  <c r="L740" i="20"/>
  <c r="L823" i="20"/>
  <c r="L136" i="22"/>
  <c r="L115" i="22"/>
  <c r="L149" i="20"/>
  <c r="L1082" i="20"/>
  <c r="L961" i="20"/>
  <c r="L941" i="20"/>
  <c r="L160" i="20"/>
  <c r="L281" i="22"/>
  <c r="L775" i="20"/>
  <c r="L213" i="22"/>
  <c r="L149" i="22"/>
  <c r="L133" i="22"/>
  <c r="L1094" i="20"/>
  <c r="L966" i="20"/>
  <c r="L15" i="22"/>
  <c r="L63" i="22"/>
  <c r="L185" i="22"/>
  <c r="L255" i="22"/>
  <c r="L262" i="22"/>
  <c r="L166" i="20"/>
  <c r="L201" i="20"/>
  <c r="L1070" i="20"/>
  <c r="L990" i="20"/>
  <c r="L945" i="20"/>
  <c r="L983" i="20"/>
  <c r="L451" i="20"/>
  <c r="L515" i="20"/>
  <c r="L1077" i="20"/>
  <c r="L1128" i="20"/>
  <c r="L1088" i="20"/>
  <c r="L996" i="20"/>
  <c r="L943" i="20"/>
  <c r="L532" i="20"/>
  <c r="L579" i="20"/>
  <c r="L539" i="20"/>
  <c r="L485" i="20"/>
  <c r="L471" i="20"/>
  <c r="L519" i="20"/>
  <c r="L411" i="20"/>
  <c r="L391" i="20"/>
  <c r="L309" i="20"/>
  <c r="L283" i="20"/>
  <c r="L1130" i="20"/>
  <c r="L1083" i="20"/>
  <c r="L1054" i="20"/>
  <c r="L1029" i="20"/>
  <c r="L947" i="20"/>
  <c r="L574" i="20"/>
  <c r="L622" i="20"/>
  <c r="L591" i="20"/>
  <c r="L508" i="20"/>
  <c r="L888" i="20"/>
  <c r="L863" i="20"/>
  <c r="L489" i="20"/>
  <c r="L404" i="20"/>
  <c r="L298" i="20"/>
  <c r="L1089" i="20"/>
  <c r="L1044" i="20"/>
  <c r="L1011" i="20"/>
  <c r="L614" i="20"/>
  <c r="L540" i="20"/>
  <c r="L615" i="20"/>
  <c r="L551" i="20"/>
  <c r="L603" i="20"/>
  <c r="L882" i="20"/>
  <c r="L459" i="20"/>
  <c r="L432" i="20"/>
  <c r="L835" i="20"/>
  <c r="L344" i="20"/>
  <c r="L268" i="20"/>
  <c r="L1127" i="20"/>
  <c r="L1059" i="20"/>
  <c r="L1093" i="20"/>
  <c r="L1056" i="20"/>
  <c r="L608" i="20"/>
  <c r="L623" i="20"/>
  <c r="L466" i="20"/>
  <c r="L846" i="20"/>
  <c r="L333" i="20"/>
  <c r="L390" i="20"/>
  <c r="L274" i="20"/>
  <c r="L241" i="20"/>
  <c r="L245" i="20"/>
  <c r="L298" i="22"/>
  <c r="L793" i="20"/>
  <c r="L761" i="20"/>
  <c r="L733" i="20"/>
  <c r="L175" i="22"/>
  <c r="L180" i="22"/>
  <c r="L110" i="22"/>
  <c r="L174" i="22"/>
  <c r="L151" i="20"/>
  <c r="L159" i="20"/>
  <c r="L34" i="22"/>
  <c r="L14" i="22"/>
  <c r="L85" i="22"/>
  <c r="L107" i="20"/>
  <c r="L43" i="20"/>
  <c r="L857" i="20"/>
  <c r="L378" i="20"/>
  <c r="L295" i="20"/>
  <c r="L240" i="20"/>
  <c r="L259" i="20"/>
  <c r="L244" i="22"/>
  <c r="L239" i="22"/>
  <c r="L747" i="20"/>
  <c r="L141" i="22"/>
  <c r="L201" i="22"/>
  <c r="L193" i="22"/>
  <c r="L142" i="22"/>
  <c r="L59" i="22"/>
  <c r="L73" i="22"/>
  <c r="L98" i="22"/>
  <c r="L43" i="22"/>
  <c r="L92" i="20"/>
  <c r="L28" i="20"/>
  <c r="L117" i="20"/>
  <c r="L89" i="20"/>
  <c r="L58" i="20"/>
  <c r="L869" i="20"/>
  <c r="L327" i="20"/>
  <c r="L273" i="20"/>
  <c r="L239" i="20"/>
  <c r="L251" i="20"/>
  <c r="L264" i="22"/>
  <c r="L745" i="20"/>
  <c r="L741" i="20"/>
  <c r="L146" i="20"/>
  <c r="L130" i="22"/>
  <c r="L177" i="20"/>
  <c r="L168" i="22"/>
  <c r="L135" i="20"/>
  <c r="L139" i="20"/>
  <c r="L179" i="20"/>
  <c r="L100" i="20"/>
  <c r="L80" i="22"/>
  <c r="L102" i="20"/>
  <c r="L39" i="22"/>
  <c r="L17" i="22"/>
  <c r="L34" i="20"/>
  <c r="L63" i="20"/>
  <c r="L382" i="20"/>
  <c r="L374" i="20"/>
  <c r="L279" i="20"/>
  <c r="L227" i="20"/>
  <c r="L272" i="22"/>
  <c r="L739" i="20"/>
  <c r="L109" i="22"/>
  <c r="L187" i="22"/>
  <c r="L147" i="22"/>
  <c r="L150" i="22"/>
  <c r="L111" i="22"/>
  <c r="L143" i="22"/>
  <c r="L95" i="20"/>
  <c r="L22" i="20"/>
  <c r="L37" i="22"/>
  <c r="L72" i="20"/>
  <c r="L86" i="22"/>
  <c r="L55" i="20"/>
  <c r="L111" i="20"/>
  <c r="L69" i="20"/>
  <c r="L875" i="20"/>
  <c r="L918" i="20"/>
  <c r="L921" i="20"/>
  <c r="L877" i="20"/>
  <c r="L900" i="20"/>
  <c r="L909" i="20"/>
  <c r="L843" i="20"/>
  <c r="L914" i="20"/>
  <c r="L833" i="20"/>
  <c r="L889" i="20"/>
  <c r="L899" i="20"/>
  <c r="L925" i="20"/>
  <c r="L883" i="20"/>
  <c r="L95" i="22"/>
  <c r="L41" i="20"/>
  <c r="L33" i="22"/>
  <c r="L484" i="20"/>
  <c r="L417" i="20"/>
  <c r="L476" i="20"/>
  <c r="L798" i="20"/>
  <c r="L69" i="22"/>
  <c r="L67" i="22"/>
  <c r="L106" i="22"/>
  <c r="L49" i="20"/>
  <c r="L106" i="20"/>
  <c r="L80" i="20"/>
  <c r="L176" i="20"/>
  <c r="L205" i="20"/>
  <c r="L224" i="20"/>
  <c r="L275" i="20"/>
  <c r="L324" i="20"/>
  <c r="L45" i="20"/>
  <c r="L172" i="20"/>
  <c r="L212" i="20"/>
  <c r="L234" i="20"/>
  <c r="L287" i="20"/>
  <c r="L19" i="20"/>
  <c r="L88" i="20"/>
  <c r="L138" i="20"/>
  <c r="L181" i="20"/>
  <c r="L207" i="20"/>
  <c r="L271" i="20"/>
  <c r="L292" i="20"/>
  <c r="L169" i="20"/>
  <c r="L360" i="20"/>
  <c r="L383" i="20"/>
  <c r="L428" i="20"/>
  <c r="L452" i="20"/>
  <c r="L477" i="20"/>
  <c r="L506" i="20"/>
  <c r="L529" i="20"/>
  <c r="L562" i="20"/>
  <c r="L594" i="20"/>
  <c r="L214" i="20"/>
  <c r="L331" i="20"/>
  <c r="L367" i="20"/>
  <c r="L418" i="20"/>
  <c r="L435" i="20"/>
  <c r="L460" i="20"/>
  <c r="L486" i="20"/>
  <c r="L507" i="20"/>
  <c r="L530" i="20"/>
  <c r="L564" i="20"/>
  <c r="L597" i="20"/>
  <c r="L198" i="20"/>
  <c r="L337" i="20"/>
  <c r="L371" i="20"/>
  <c r="L395" i="20"/>
  <c r="L399" i="20"/>
  <c r="L414" i="20"/>
  <c r="L438" i="20"/>
  <c r="L461" i="20"/>
  <c r="L494" i="20"/>
  <c r="L514" i="20"/>
  <c r="L550" i="20"/>
  <c r="L581" i="20"/>
  <c r="L621" i="20"/>
  <c r="L312" i="20"/>
  <c r="L336" i="20"/>
  <c r="L522" i="20"/>
  <c r="L742" i="20"/>
  <c r="L765" i="20"/>
  <c r="L789" i="20"/>
  <c r="L814" i="20"/>
  <c r="L940" i="20"/>
  <c r="L964" i="20"/>
  <c r="L979" i="20"/>
  <c r="L1008" i="20"/>
  <c r="L1111" i="20"/>
  <c r="L235" i="22"/>
  <c r="L265" i="22"/>
  <c r="L279" i="22"/>
  <c r="L161" i="22"/>
  <c r="L200" i="22"/>
  <c r="L410" i="20"/>
  <c r="L505" i="20"/>
  <c r="L744" i="20"/>
  <c r="L773" i="20"/>
  <c r="L783" i="20"/>
  <c r="L812" i="20"/>
  <c r="L827" i="20"/>
  <c r="L932" i="20"/>
  <c r="L973" i="20"/>
  <c r="L997" i="20"/>
  <c r="L1037" i="20"/>
  <c r="L1120" i="20"/>
  <c r="L263" i="22"/>
  <c r="L292" i="22"/>
  <c r="L172" i="22"/>
  <c r="L186" i="20"/>
  <c r="L267" i="20"/>
  <c r="L464" i="20"/>
  <c r="L566" i="20"/>
  <c r="L758" i="20"/>
  <c r="L794" i="20"/>
  <c r="L870" i="20"/>
  <c r="L887" i="20"/>
  <c r="L956" i="20"/>
  <c r="L993" i="20"/>
  <c r="L1016" i="20"/>
  <c r="L1036" i="20"/>
  <c r="L1048" i="20"/>
  <c r="L1053" i="20"/>
  <c r="L1064" i="20"/>
  <c r="L1131" i="20"/>
  <c r="L261" i="22"/>
  <c r="L301" i="22"/>
  <c r="L978" i="20"/>
  <c r="L1092" i="20"/>
  <c r="L219" i="22"/>
  <c r="L21" i="22"/>
  <c r="L97" i="22"/>
  <c r="K8" i="14"/>
  <c r="L355" i="20"/>
  <c r="L516" i="20"/>
  <c r="L817" i="20"/>
  <c r="L822" i="20"/>
  <c r="L302" i="22"/>
  <c r="L52" i="22"/>
  <c r="L445" i="20"/>
  <c r="L946" i="20"/>
  <c r="L960" i="20"/>
  <c r="L238" i="22"/>
  <c r="L287" i="22"/>
  <c r="L206" i="22"/>
  <c r="L26" i="22"/>
  <c r="L470" i="20"/>
  <c r="L766" i="20"/>
  <c r="L808" i="20"/>
  <c r="L1067" i="20"/>
  <c r="L232" i="22"/>
  <c r="L38" i="22"/>
  <c r="L54" i="22"/>
  <c r="L99" i="22"/>
  <c r="L1105" i="20"/>
  <c r="L135" i="22"/>
  <c r="L46" i="20"/>
  <c r="L295" i="22"/>
  <c r="L260" i="22"/>
  <c r="L732" i="20"/>
  <c r="L171" i="22"/>
  <c r="L1122" i="20"/>
  <c r="L1113" i="20"/>
  <c r="L248" i="22"/>
  <c r="L807" i="20"/>
  <c r="L185" i="20"/>
  <c r="L215" i="20"/>
  <c r="L126" i="20"/>
  <c r="L1010" i="20"/>
  <c r="L953" i="20"/>
  <c r="L756" i="20"/>
  <c r="L226" i="22"/>
  <c r="L210" i="22"/>
  <c r="L799" i="20"/>
  <c r="L206" i="20"/>
  <c r="L136" i="20"/>
  <c r="L1078" i="20"/>
  <c r="L987" i="20"/>
  <c r="L258" i="22"/>
  <c r="L820" i="20"/>
  <c r="L764" i="20"/>
  <c r="L198" i="22"/>
  <c r="L197" i="20"/>
  <c r="L1106" i="20"/>
  <c r="L1109" i="20"/>
  <c r="L957" i="20"/>
  <c r="L926" i="20"/>
  <c r="L294" i="20"/>
  <c r="L285" i="20"/>
  <c r="L1058" i="20"/>
  <c r="L1057" i="20"/>
  <c r="L1026" i="20"/>
  <c r="L988" i="20"/>
  <c r="L604" i="20"/>
  <c r="L558" i="20"/>
  <c r="L607" i="20"/>
  <c r="L453" i="20"/>
  <c r="L447" i="20"/>
  <c r="L394" i="20"/>
  <c r="L389" i="20"/>
  <c r="L1038" i="20"/>
  <c r="L1074" i="20"/>
  <c r="L1022" i="20"/>
  <c r="L931" i="20"/>
  <c r="L578" i="20"/>
  <c r="L619" i="20"/>
  <c r="L315" i="20"/>
  <c r="L1085" i="20"/>
  <c r="L1107" i="20"/>
  <c r="L1104" i="20"/>
  <c r="L1007" i="20"/>
  <c r="L967" i="20"/>
  <c r="L536" i="20"/>
  <c r="L611" i="20"/>
  <c r="L555" i="20"/>
  <c r="L501" i="20"/>
  <c r="L864" i="20"/>
  <c r="L455" i="20"/>
  <c r="L474" i="20"/>
  <c r="L339" i="20"/>
  <c r="L380" i="20"/>
  <c r="L262" i="20"/>
  <c r="L1050" i="20"/>
  <c r="L1076" i="20"/>
  <c r="L1060" i="20"/>
  <c r="L600" i="20"/>
  <c r="L544" i="20"/>
  <c r="L549" i="20"/>
  <c r="L583" i="20"/>
  <c r="L587" i="20"/>
  <c r="L462" i="20"/>
  <c r="L906" i="20"/>
  <c r="L338" i="20"/>
  <c r="L238" i="20"/>
  <c r="L265" i="20"/>
  <c r="L233" i="20"/>
  <c r="L243" i="20"/>
  <c r="L242" i="22"/>
  <c r="L785" i="20"/>
  <c r="L751" i="20"/>
  <c r="L186" i="22"/>
  <c r="L162" i="22"/>
  <c r="L164" i="22"/>
  <c r="L132" i="20"/>
  <c r="L158" i="22"/>
  <c r="L191" i="20"/>
  <c r="L187" i="20"/>
  <c r="L103" i="20"/>
  <c r="L29" i="20"/>
  <c r="L77" i="22"/>
  <c r="L77" i="20"/>
  <c r="L47" i="20"/>
  <c r="L836" i="20"/>
  <c r="L349" i="20"/>
  <c r="L362" i="20"/>
  <c r="L288" i="20"/>
  <c r="L235" i="20"/>
  <c r="L280" i="22"/>
  <c r="L212" i="22"/>
  <c r="L731" i="20"/>
  <c r="L170" i="20"/>
  <c r="L183" i="22"/>
  <c r="L195" i="22"/>
  <c r="L120" i="22"/>
  <c r="L37" i="20"/>
  <c r="L24" i="20"/>
  <c r="L65" i="22"/>
  <c r="L110" i="20"/>
  <c r="L36" i="20"/>
  <c r="L55" i="22"/>
  <c r="L101" i="20"/>
  <c r="L66" i="20"/>
  <c r="L61" i="20"/>
  <c r="L873" i="20"/>
  <c r="L306" i="20"/>
  <c r="L228" i="20"/>
  <c r="L263" i="20"/>
  <c r="L231" i="20"/>
  <c r="L274" i="22"/>
  <c r="L217" i="22"/>
  <c r="L759" i="20"/>
  <c r="L170" i="22"/>
  <c r="L192" i="22"/>
  <c r="L116" i="22"/>
  <c r="L157" i="20"/>
  <c r="L160" i="22"/>
  <c r="L119" i="20"/>
  <c r="L123" i="20"/>
  <c r="L163" i="20"/>
  <c r="L72" i="22"/>
  <c r="L92" i="22"/>
  <c r="L57" i="22"/>
  <c r="L25" i="22"/>
  <c r="L108" i="20"/>
  <c r="L71" i="20"/>
  <c r="L849" i="20"/>
  <c r="L366" i="20"/>
  <c r="L358" i="20"/>
  <c r="L297" i="20"/>
  <c r="L225" i="22"/>
  <c r="L223" i="22"/>
  <c r="L730" i="20"/>
  <c r="L128" i="22"/>
  <c r="L179" i="22"/>
  <c r="L125" i="20"/>
  <c r="L203" i="22"/>
  <c r="L167" i="22"/>
  <c r="L91" i="22"/>
  <c r="L48" i="20"/>
  <c r="L70" i="22"/>
  <c r="L35" i="22"/>
  <c r="L44" i="20"/>
  <c r="L78" i="22"/>
  <c r="L97" i="20"/>
  <c r="L93" i="20"/>
  <c r="L53" i="20"/>
  <c r="L856" i="20"/>
  <c r="L885" i="20"/>
  <c r="L893" i="20"/>
  <c r="L862" i="20"/>
  <c r="L855" i="20"/>
  <c r="L874" i="20"/>
  <c r="L830" i="20"/>
  <c r="L919" i="20"/>
  <c r="L76" i="22"/>
  <c r="L99" i="20"/>
  <c r="L60" i="22"/>
  <c r="L1024" i="20"/>
  <c r="L481" i="20"/>
  <c r="L100" i="22"/>
  <c r="L53" i="22"/>
  <c r="L30" i="22"/>
  <c r="L39" i="20"/>
  <c r="L140" i="20"/>
  <c r="L195" i="20"/>
  <c r="L209" i="20"/>
  <c r="L226" i="20"/>
  <c r="L278" i="20"/>
  <c r="L325" i="20"/>
  <c r="L120" i="20"/>
  <c r="L184" i="20"/>
  <c r="L216" i="20"/>
  <c r="L280" i="20"/>
  <c r="L296" i="20"/>
  <c r="L42" i="20"/>
  <c r="L94" i="20"/>
  <c r="L148" i="20"/>
  <c r="L193" i="20"/>
  <c r="L208" i="20"/>
  <c r="L276" i="20"/>
  <c r="L308" i="20"/>
  <c r="L345" i="20"/>
  <c r="L375" i="20"/>
  <c r="L384" i="20"/>
  <c r="L434" i="20"/>
  <c r="L458" i="20"/>
  <c r="L492" i="20"/>
  <c r="L512" i="20"/>
  <c r="L538" i="20"/>
  <c r="L568" i="20"/>
  <c r="L605" i="20"/>
  <c r="L303" i="20"/>
  <c r="L332" i="20"/>
  <c r="L385" i="20"/>
  <c r="L419" i="20"/>
  <c r="L442" i="20"/>
  <c r="L467" i="20"/>
  <c r="L493" i="20"/>
  <c r="L513" i="20"/>
  <c r="L541" i="20"/>
  <c r="L572" i="20"/>
  <c r="L606" i="20"/>
  <c r="L242" i="20"/>
  <c r="L353" i="20"/>
  <c r="L372" i="20"/>
  <c r="L396" i="20"/>
  <c r="L406" i="20"/>
  <c r="L415" i="20"/>
  <c r="L443" i="20"/>
  <c r="L468" i="20"/>
  <c r="L498" i="20"/>
  <c r="L521" i="20"/>
  <c r="L560" i="20"/>
  <c r="L592" i="20"/>
  <c r="L96" i="20"/>
  <c r="L314" i="20"/>
  <c r="L401" i="20"/>
  <c r="L553" i="20"/>
  <c r="L750" i="20"/>
  <c r="L768" i="20"/>
  <c r="L790" i="20"/>
  <c r="L815" i="20"/>
  <c r="L950" i="20"/>
  <c r="L965" i="20"/>
  <c r="L980" i="20"/>
  <c r="L1099" i="20"/>
  <c r="L215" i="22"/>
  <c r="L245" i="22"/>
  <c r="L267" i="22"/>
  <c r="L299" i="22"/>
  <c r="L169" i="22"/>
  <c r="L407" i="20"/>
  <c r="L433" i="20"/>
  <c r="L528" i="20"/>
  <c r="L746" i="20"/>
  <c r="L774" i="20"/>
  <c r="L792" i="20"/>
  <c r="L824" i="20"/>
  <c r="L828" i="20"/>
  <c r="L933" i="20"/>
  <c r="L974" i="20"/>
  <c r="L1012" i="20"/>
  <c r="L1040" i="20"/>
  <c r="L1123" i="20"/>
  <c r="L269" i="22"/>
  <c r="L297" i="22"/>
  <c r="L178" i="22"/>
  <c r="L188" i="20"/>
  <c r="L284" i="20"/>
  <c r="L490" i="20"/>
  <c r="L602" i="20"/>
  <c r="L760" i="20"/>
  <c r="L795" i="20"/>
  <c r="L872" i="20"/>
  <c r="L916" i="20"/>
  <c r="L968" i="20"/>
  <c r="L994" i="20"/>
  <c r="L1017" i="20"/>
  <c r="L1043" i="20"/>
  <c r="L1049" i="20"/>
  <c r="L1055" i="20"/>
  <c r="L1065" i="20"/>
  <c r="L228" i="22"/>
  <c r="L275" i="22"/>
  <c r="L495" i="20"/>
  <c r="L1084" i="20"/>
  <c r="L1096" i="20"/>
  <c r="L294" i="22"/>
  <c r="L51" i="22"/>
  <c r="L356" i="20"/>
  <c r="L778" i="20"/>
  <c r="L818" i="20"/>
  <c r="L844" i="20"/>
  <c r="L303" i="22"/>
  <c r="L61" i="22"/>
  <c r="L545" i="20"/>
  <c r="L948" i="20"/>
  <c r="L969" i="20"/>
  <c r="L241" i="22"/>
  <c r="L117" i="22"/>
  <c r="L11" i="22"/>
  <c r="L28" i="22"/>
  <c r="L576" i="20"/>
  <c r="L802" i="20"/>
  <c r="L989" i="20"/>
  <c r="L1068" i="20"/>
  <c r="L276" i="22"/>
  <c r="L44" i="22"/>
  <c r="L68" i="22"/>
  <c r="L101" i="22"/>
  <c r="L138" i="22"/>
  <c r="L271" i="22"/>
  <c r="L251" i="22"/>
  <c r="L250" i="22"/>
  <c r="L767" i="20"/>
  <c r="L217" i="20"/>
  <c r="L998" i="20"/>
  <c r="L907" i="20"/>
  <c r="L131" i="22"/>
  <c r="L132" i="22"/>
  <c r="L234" i="22"/>
  <c r="L145" i="22"/>
  <c r="L207" i="22"/>
  <c r="L203" i="20"/>
  <c r="L1066" i="20"/>
  <c r="L1132" i="20"/>
  <c r="L1129" i="20"/>
  <c r="L1023" i="20"/>
  <c r="L300" i="22"/>
  <c r="L268" i="22"/>
  <c r="L252" i="22"/>
  <c r="L125" i="22"/>
  <c r="L133" i="20"/>
  <c r="L153" i="20"/>
  <c r="L1117" i="20"/>
  <c r="L293" i="22"/>
  <c r="L804" i="20"/>
  <c r="L158" i="20"/>
  <c r="L213" i="20"/>
  <c r="L1086" i="20"/>
  <c r="L1090" i="20"/>
  <c r="L1125" i="20"/>
  <c r="L1027" i="20"/>
  <c r="L937" i="20"/>
  <c r="L478" i="20"/>
  <c r="L1042" i="20"/>
  <c r="L1126" i="20"/>
  <c r="L1039" i="20"/>
  <c r="L1095" i="20"/>
  <c r="L570" i="20"/>
  <c r="L552" i="20"/>
  <c r="L599" i="20"/>
  <c r="L567" i="20"/>
  <c r="L559" i="20"/>
  <c r="L491" i="20"/>
  <c r="L444" i="20"/>
  <c r="L927" i="20"/>
  <c r="L429" i="20"/>
  <c r="L851" i="20"/>
  <c r="L365" i="20"/>
  <c r="L357" i="20"/>
  <c r="L266" i="20"/>
  <c r="L1073" i="20"/>
  <c r="L992" i="20"/>
  <c r="L563" i="20"/>
  <c r="L307" i="20"/>
  <c r="L246" i="20"/>
  <c r="L300" i="20"/>
  <c r="L1062" i="20"/>
  <c r="L1003" i="20"/>
  <c r="L951" i="20"/>
  <c r="L620" i="20"/>
  <c r="L584" i="20"/>
  <c r="L575" i="20"/>
  <c r="L504" i="20"/>
  <c r="L469" i="20"/>
  <c r="L894" i="20"/>
  <c r="L891" i="20"/>
  <c r="L440" i="20"/>
  <c r="L511" i="20"/>
  <c r="L369" i="20"/>
  <c r="L258" i="20"/>
  <c r="L1116" i="20"/>
  <c r="L1014" i="20"/>
  <c r="L955" i="20"/>
  <c r="L595" i="20"/>
  <c r="L487" i="20"/>
  <c r="L923" i="20"/>
  <c r="L837" i="20"/>
  <c r="L368" i="20"/>
  <c r="L346" i="20"/>
  <c r="L257" i="20"/>
  <c r="L225" i="20"/>
  <c r="L233" i="22"/>
  <c r="L231" i="22"/>
  <c r="L777" i="20"/>
  <c r="L735" i="20"/>
  <c r="L126" i="22"/>
  <c r="L191" i="22"/>
  <c r="L146" i="22"/>
  <c r="L128" i="20"/>
  <c r="L122" i="22"/>
  <c r="L175" i="20"/>
  <c r="L171" i="20"/>
  <c r="L58" i="22"/>
  <c r="L12" i="22"/>
  <c r="L41" i="22"/>
  <c r="L62" i="20"/>
  <c r="L65" i="20"/>
  <c r="L381" i="20"/>
  <c r="L370" i="20"/>
  <c r="L322" i="20"/>
  <c r="L248" i="20"/>
  <c r="L281" i="20"/>
  <c r="L290" i="22"/>
  <c r="L211" i="22"/>
  <c r="L753" i="20"/>
  <c r="L182" i="22"/>
  <c r="L141" i="20"/>
  <c r="L144" i="20"/>
  <c r="L197" i="22"/>
  <c r="L119" i="22"/>
  <c r="L104" i="20"/>
  <c r="L79" i="20"/>
  <c r="L10" i="22"/>
  <c r="L91" i="20"/>
  <c r="L30" i="20"/>
  <c r="L84" i="22"/>
  <c r="L40" i="22"/>
  <c r="L75" i="20"/>
  <c r="L57" i="20"/>
  <c r="L861" i="20"/>
  <c r="L400" i="20"/>
  <c r="L334" i="20"/>
  <c r="L250" i="20"/>
  <c r="L255" i="20"/>
  <c r="L223" i="20"/>
  <c r="L266" i="22"/>
  <c r="L214" i="22"/>
  <c r="L743" i="20"/>
  <c r="L121" i="22"/>
  <c r="L189" i="22"/>
  <c r="L154" i="20"/>
  <c r="L129" i="20"/>
  <c r="L152" i="22"/>
  <c r="L183" i="20"/>
  <c r="L143" i="20"/>
  <c r="L131" i="20"/>
  <c r="L23" i="22"/>
  <c r="L20" i="22"/>
  <c r="L16" i="22"/>
  <c r="L112" i="20"/>
  <c r="L50" i="20"/>
  <c r="L115" i="20"/>
  <c r="L903" i="20"/>
  <c r="L405" i="20"/>
  <c r="L350" i="20"/>
  <c r="L330" i="20"/>
  <c r="L261" i="20"/>
  <c r="L313" i="20"/>
  <c r="L304" i="22"/>
  <c r="L737" i="20"/>
  <c r="L165" i="22"/>
  <c r="L124" i="20"/>
  <c r="L181" i="22"/>
  <c r="L122" i="20"/>
  <c r="L205" i="22"/>
  <c r="L159" i="22"/>
  <c r="L36" i="22"/>
  <c r="L26" i="20"/>
  <c r="L102" i="22"/>
  <c r="L98" i="20"/>
  <c r="L107" i="22"/>
  <c r="L48" i="22"/>
  <c r="L85" i="20"/>
  <c r="L81" i="20"/>
  <c r="L23" i="20"/>
  <c r="L867" i="20"/>
  <c r="L845" i="20"/>
  <c r="L896" i="20"/>
  <c r="L839" i="20"/>
  <c r="L915" i="20"/>
  <c r="L881" i="20"/>
  <c r="L831" i="20"/>
  <c r="L871" i="20"/>
  <c r="L920" i="20"/>
  <c r="L847" i="20"/>
  <c r="L88" i="22"/>
  <c r="L895" i="20"/>
  <c r="L852" i="20"/>
  <c r="L897" i="20"/>
  <c r="L928" i="20"/>
  <c r="L911" i="20"/>
  <c r="L103" i="22"/>
  <c r="L82" i="20"/>
  <c r="L27" i="22"/>
  <c r="L1009" i="20"/>
  <c r="L93" i="22"/>
  <c r="L83" i="22"/>
  <c r="L52" i="20"/>
  <c r="L81" i="22"/>
  <c r="L78" i="20"/>
  <c r="L116" i="20"/>
  <c r="Q11" i="12"/>
  <c r="R11" i="12"/>
  <c r="F11" i="12"/>
  <c r="Q11" i="41"/>
  <c r="F11" i="41"/>
  <c r="AE11" i="12"/>
  <c r="AF11" i="12"/>
  <c r="G11" i="12"/>
  <c r="AE11" i="41"/>
  <c r="G11" i="41"/>
  <c r="N630" i="20"/>
  <c r="N634" i="20"/>
  <c r="N638" i="20"/>
  <c r="N642" i="20"/>
  <c r="N646" i="20"/>
  <c r="N650" i="20"/>
  <c r="N654" i="20"/>
  <c r="N658" i="20"/>
  <c r="N662" i="20"/>
  <c r="N666" i="20"/>
  <c r="N670" i="20"/>
  <c r="N674" i="20"/>
  <c r="N678" i="20"/>
  <c r="N682" i="20"/>
  <c r="N686" i="20"/>
  <c r="N690" i="20"/>
  <c r="N694" i="20"/>
  <c r="N698" i="20"/>
  <c r="N702" i="20"/>
  <c r="N706" i="20"/>
  <c r="N710" i="20"/>
  <c r="N714" i="20"/>
  <c r="N718" i="20"/>
  <c r="N722" i="20"/>
  <c r="N627" i="20"/>
  <c r="N631" i="20"/>
  <c r="N635" i="20"/>
  <c r="N639" i="20"/>
  <c r="N643" i="20"/>
  <c r="N647" i="20"/>
  <c r="N651" i="20"/>
  <c r="N655" i="20"/>
  <c r="N659" i="20"/>
  <c r="N663" i="20"/>
  <c r="N667" i="20"/>
  <c r="N671" i="20"/>
  <c r="N675" i="20"/>
  <c r="N679" i="20"/>
  <c r="N683" i="20"/>
  <c r="N687" i="20"/>
  <c r="N691" i="20"/>
  <c r="N695" i="20"/>
  <c r="N699" i="20"/>
  <c r="N703" i="20"/>
  <c r="N707" i="20"/>
  <c r="N711" i="20"/>
  <c r="N715" i="20"/>
  <c r="N719" i="20"/>
  <c r="N723" i="20"/>
  <c r="N628" i="20"/>
  <c r="N632" i="20"/>
  <c r="N636" i="20"/>
  <c r="N640" i="20"/>
  <c r="N644" i="20"/>
  <c r="N648" i="20"/>
  <c r="N652" i="20"/>
  <c r="N656" i="20"/>
  <c r="N660" i="20"/>
  <c r="N664" i="20"/>
  <c r="N668" i="20"/>
  <c r="N672" i="20"/>
  <c r="N676" i="20"/>
  <c r="N680" i="20"/>
  <c r="N684" i="20"/>
  <c r="N688" i="20"/>
  <c r="N692" i="20"/>
  <c r="N696" i="20"/>
  <c r="N700" i="20"/>
  <c r="N704" i="20"/>
  <c r="N708" i="20"/>
  <c r="N712" i="20"/>
  <c r="N716" i="20"/>
  <c r="N720" i="20"/>
  <c r="N724" i="20"/>
  <c r="N629" i="20"/>
  <c r="N645" i="20"/>
  <c r="N661" i="20"/>
  <c r="N677" i="20"/>
  <c r="N693" i="20"/>
  <c r="N709" i="20"/>
  <c r="N725" i="20"/>
  <c r="N633" i="20"/>
  <c r="N649" i="20"/>
  <c r="N665" i="20"/>
  <c r="N681" i="20"/>
  <c r="N697" i="20"/>
  <c r="N713" i="20"/>
  <c r="N637" i="20"/>
  <c r="N653" i="20"/>
  <c r="N669" i="20"/>
  <c r="N685" i="20"/>
  <c r="N701" i="20"/>
  <c r="N717" i="20"/>
  <c r="N641" i="20"/>
  <c r="N657" i="20"/>
  <c r="N673" i="20"/>
  <c r="N689" i="20"/>
  <c r="N705" i="20"/>
  <c r="N721" i="20"/>
  <c r="N501" i="20"/>
  <c r="N101" i="22"/>
  <c r="N504" i="20"/>
  <c r="N616" i="20"/>
  <c r="N740" i="20"/>
  <c r="N1002" i="20"/>
  <c r="N804" i="20"/>
  <c r="N243" i="22"/>
  <c r="N224" i="22"/>
  <c r="N919" i="20"/>
  <c r="N462" i="20"/>
  <c r="N918" i="20"/>
  <c r="N605" i="20"/>
  <c r="N783" i="20"/>
  <c r="N35" i="22"/>
  <c r="N575" i="20"/>
  <c r="N752" i="20"/>
  <c r="N944" i="20"/>
  <c r="N202" i="20"/>
  <c r="N253" i="22"/>
  <c r="N184" i="22"/>
  <c r="N872" i="20"/>
  <c r="M16" i="14"/>
  <c r="N234" i="22"/>
  <c r="N978" i="20"/>
  <c r="N285" i="22"/>
  <c r="N1048" i="20"/>
  <c r="N94" i="22"/>
  <c r="N1086" i="20"/>
  <c r="N1037" i="20"/>
  <c r="N1091" i="20"/>
  <c r="N129" i="22"/>
  <c r="N245" i="22"/>
  <c r="N608" i="20"/>
  <c r="N788" i="20"/>
  <c r="N1007" i="20"/>
  <c r="N414" i="20"/>
  <c r="N459" i="20"/>
  <c r="N949" i="20"/>
  <c r="N609" i="20"/>
  <c r="N215" i="22"/>
  <c r="N78" i="22"/>
  <c r="N915" i="20"/>
  <c r="N1009" i="20"/>
  <c r="N750" i="20"/>
  <c r="N863" i="20"/>
  <c r="N998" i="20"/>
  <c r="N1006" i="20"/>
  <c r="N274" i="20"/>
  <c r="N46" i="22"/>
  <c r="N134" i="20"/>
  <c r="N796" i="20"/>
  <c r="N564" i="20"/>
  <c r="N88" i="22"/>
  <c r="N267" i="22"/>
  <c r="N297" i="20"/>
  <c r="N808" i="20"/>
  <c r="N74" i="22"/>
  <c r="N197" i="20"/>
  <c r="N1088" i="20"/>
  <c r="N1022" i="20"/>
  <c r="N772" i="20"/>
  <c r="N1063" i="20"/>
  <c r="N549" i="20"/>
  <c r="N622" i="20"/>
  <c r="N39" i="20"/>
  <c r="N30" i="22"/>
  <c r="N109" i="22"/>
  <c r="N195" i="22"/>
  <c r="N44" i="22"/>
  <c r="N86" i="20"/>
  <c r="N142" i="22"/>
  <c r="N61" i="20"/>
  <c r="N36" i="20"/>
  <c r="N44" i="20"/>
  <c r="N124" i="20"/>
  <c r="N220" i="22"/>
  <c r="N146" i="22"/>
  <c r="N1125" i="20"/>
  <c r="N84" i="22"/>
  <c r="N159" i="22"/>
  <c r="N165" i="22"/>
  <c r="N245" i="20"/>
  <c r="N306" i="20"/>
  <c r="N182" i="22"/>
  <c r="N1114" i="20"/>
  <c r="N882" i="20"/>
  <c r="N463" i="20"/>
  <c r="N133" i="22"/>
  <c r="N947" i="20"/>
  <c r="N158" i="20"/>
  <c r="N920" i="20"/>
  <c r="N900" i="20"/>
  <c r="N314" i="20"/>
  <c r="N355" i="20"/>
  <c r="N364" i="20"/>
  <c r="N834" i="20"/>
  <c r="N839" i="20"/>
  <c r="N1059" i="20"/>
  <c r="N977" i="20"/>
  <c r="N903" i="20"/>
  <c r="N961" i="20"/>
  <c r="N962" i="20"/>
  <c r="N263" i="20"/>
  <c r="N989" i="20"/>
  <c r="N590" i="20"/>
  <c r="N63" i="20"/>
  <c r="N784" i="20"/>
  <c r="N269" i="22"/>
  <c r="N823" i="20"/>
  <c r="N436" i="20"/>
  <c r="N211" i="20"/>
  <c r="N602" i="20"/>
  <c r="M7" i="14"/>
  <c r="N928" i="20"/>
  <c r="N554" i="20"/>
  <c r="N908" i="20"/>
  <c r="N1051" i="20"/>
  <c r="N62" i="22"/>
  <c r="N56" i="20"/>
  <c r="N132" i="20"/>
  <c r="N38" i="20"/>
  <c r="N96" i="20"/>
  <c r="N139" i="22"/>
  <c r="N153" i="22"/>
  <c r="N237" i="22"/>
  <c r="N101" i="20"/>
  <c r="N114" i="20"/>
  <c r="N767" i="20"/>
  <c r="N231" i="20"/>
  <c r="N259" i="20"/>
  <c r="N612" i="20"/>
  <c r="N163" i="20"/>
  <c r="N138" i="20"/>
  <c r="N110" i="22"/>
  <c r="N125" i="20"/>
  <c r="N250" i="22"/>
  <c r="N931" i="20"/>
  <c r="N574" i="20"/>
  <c r="N227" i="22"/>
  <c r="N173" i="20"/>
  <c r="N193" i="20"/>
  <c r="N406" i="20"/>
  <c r="N1084" i="20"/>
  <c r="N1024" i="20"/>
  <c r="N1106" i="20"/>
  <c r="N168" i="20"/>
  <c r="N1023" i="20"/>
  <c r="N764" i="20"/>
  <c r="N125" i="22"/>
  <c r="N596" i="20"/>
  <c r="N12" i="22"/>
  <c r="N104" i="20"/>
  <c r="N52" i="22"/>
  <c r="N149" i="20"/>
  <c r="N243" i="20"/>
  <c r="N1029" i="20"/>
  <c r="N119" i="20"/>
  <c r="N229" i="22"/>
  <c r="N858" i="20"/>
  <c r="N843" i="20"/>
  <c r="N336" i="20"/>
  <c r="N925" i="20"/>
  <c r="N397" i="20"/>
  <c r="N399" i="20"/>
  <c r="N942" i="20"/>
  <c r="N884" i="20"/>
  <c r="N25" i="22"/>
  <c r="N383" i="20"/>
  <c r="N1115" i="20"/>
  <c r="N53" i="22"/>
  <c r="N26" i="20"/>
  <c r="N68" i="22"/>
  <c r="N258" i="22"/>
  <c r="N82" i="20"/>
  <c r="N155" i="20"/>
  <c r="N187" i="22"/>
  <c r="N793" i="20"/>
  <c r="N248" i="20"/>
  <c r="N558" i="20"/>
  <c r="N472" i="20"/>
  <c r="N848" i="20"/>
  <c r="N1123" i="20"/>
  <c r="N435" i="20"/>
  <c r="N452" i="20"/>
  <c r="N418" i="20"/>
  <c r="N862" i="20"/>
  <c r="N874" i="20"/>
  <c r="N277" i="20"/>
  <c r="N865" i="20"/>
  <c r="N883" i="20"/>
  <c r="N281" i="20"/>
  <c r="N617" i="20"/>
  <c r="N819" i="20"/>
  <c r="N140" i="22"/>
  <c r="N960" i="20"/>
  <c r="N565" i="20"/>
  <c r="N45" i="22"/>
  <c r="N937" i="20"/>
  <c r="N968" i="20"/>
  <c r="N182" i="20"/>
  <c r="N600" i="20"/>
  <c r="N87" i="20"/>
  <c r="N163" i="22"/>
  <c r="N107" i="20"/>
  <c r="N731" i="20"/>
  <c r="N741" i="20"/>
  <c r="N102" i="22"/>
  <c r="N233" i="22"/>
  <c r="N132" i="22"/>
  <c r="N181" i="22"/>
  <c r="N50" i="22"/>
  <c r="N146" i="20"/>
  <c r="N200" i="22"/>
  <c r="N890" i="20"/>
  <c r="N500" i="20"/>
  <c r="N174" i="22"/>
  <c r="N329" i="20"/>
  <c r="N456" i="20"/>
  <c r="N206" i="20"/>
  <c r="N259" i="22"/>
  <c r="N261" i="22"/>
  <c r="N117" i="20"/>
  <c r="N576" i="20"/>
  <c r="N113" i="20"/>
  <c r="N380" i="20"/>
  <c r="N360" i="20"/>
  <c r="N292" i="20"/>
  <c r="N483" i="20"/>
  <c r="N36" i="22"/>
  <c r="N278" i="22"/>
  <c r="N56" i="22"/>
  <c r="N43" i="20"/>
  <c r="N150" i="22"/>
  <c r="N212" i="22"/>
  <c r="N119" i="22"/>
  <c r="N236" i="20"/>
  <c r="N171" i="20"/>
  <c r="N535" i="20"/>
  <c r="N1076" i="20"/>
  <c r="N384" i="20"/>
  <c r="N836" i="20"/>
  <c r="N878" i="20"/>
  <c r="N328" i="20"/>
  <c r="N376" i="20"/>
  <c r="N544" i="20"/>
  <c r="N761" i="20"/>
  <c r="N189" i="20"/>
  <c r="N195" i="20"/>
  <c r="N398" i="20"/>
  <c r="N269" i="20"/>
  <c r="N595" i="20"/>
  <c r="N852" i="20"/>
  <c r="N265" i="20"/>
  <c r="N511" i="20"/>
  <c r="N71" i="20"/>
  <c r="N498" i="20"/>
  <c r="N1013" i="20"/>
  <c r="N781" i="20"/>
  <c r="N756" i="20"/>
  <c r="N789" i="20"/>
  <c r="N484" i="20"/>
  <c r="N541" i="20"/>
  <c r="N539" i="20"/>
  <c r="N201" i="20"/>
  <c r="N89" i="20"/>
  <c r="N139" i="20"/>
  <c r="N52" i="20"/>
  <c r="N283" i="20"/>
  <c r="N341" i="20"/>
  <c r="N587" i="20"/>
  <c r="N910" i="20"/>
  <c r="N190" i="20"/>
  <c r="N393" i="20"/>
  <c r="N473" i="20"/>
  <c r="N519" i="20"/>
  <c r="N512" i="20"/>
  <c r="N405" i="20"/>
  <c r="N546" i="20"/>
  <c r="N439" i="20"/>
  <c r="N177" i="20"/>
  <c r="N288" i="22"/>
  <c r="N100" i="22"/>
  <c r="N106" i="22"/>
  <c r="N897" i="20"/>
  <c r="N88" i="20"/>
  <c r="N302" i="20"/>
  <c r="N378" i="20"/>
  <c r="N291" i="20"/>
  <c r="N950" i="20"/>
  <c r="N560" i="20"/>
  <c r="N1061" i="20"/>
  <c r="N385" i="20"/>
  <c r="N270" i="22"/>
  <c r="N773" i="20"/>
  <c r="N67" i="20"/>
  <c r="N25" i="20"/>
  <c r="N71" i="22"/>
  <c r="N904" i="20"/>
  <c r="N613" i="20"/>
  <c r="N60" i="20"/>
  <c r="N226" i="20"/>
  <c r="N981" i="20"/>
  <c r="N219" i="22"/>
  <c r="N312" i="20"/>
  <c r="N428" i="20"/>
  <c r="N844" i="20"/>
  <c r="N318" i="20"/>
  <c r="N973" i="20"/>
  <c r="N471" i="20"/>
  <c r="N275" i="20"/>
  <c r="N936" i="20"/>
  <c r="N447" i="20"/>
  <c r="N18" i="22"/>
  <c r="N160" i="22"/>
  <c r="N208" i="20"/>
  <c r="N287" i="20"/>
  <c r="N533" i="20"/>
  <c r="N589" i="20"/>
  <c r="N751" i="20"/>
  <c r="N374" i="20"/>
  <c r="N449" i="20"/>
  <c r="N734" i="20"/>
  <c r="N495" i="20"/>
  <c r="N1126" i="20"/>
  <c r="N499" i="20"/>
  <c r="N359" i="20"/>
  <c r="N971" i="20"/>
  <c r="N579" i="20"/>
  <c r="N487" i="20"/>
  <c r="N35" i="20"/>
  <c r="N69" i="22"/>
  <c r="N116" i="20"/>
  <c r="N299" i="22"/>
  <c r="N598" i="20"/>
  <c r="N969" i="20"/>
  <c r="N1008" i="20"/>
  <c r="N264" i="22"/>
  <c r="N948" i="20"/>
  <c r="N1127" i="20"/>
  <c r="N889" i="20"/>
  <c r="N625" i="20"/>
  <c r="N1107" i="20"/>
  <c r="N293" i="22"/>
  <c r="N577" i="20"/>
  <c r="N974" i="20"/>
  <c r="N289" i="22"/>
  <c r="N976" i="20"/>
  <c r="N216" i="22"/>
  <c r="N1027" i="20"/>
  <c r="N972" i="20"/>
  <c r="N1120" i="20"/>
  <c r="N941" i="20"/>
  <c r="N1042" i="20"/>
  <c r="N540" i="20"/>
  <c r="N1098" i="20"/>
  <c r="N295" i="22"/>
  <c r="N966" i="20"/>
  <c r="N1014" i="20"/>
  <c r="N567" i="20"/>
  <c r="N532" i="20"/>
  <c r="N411" i="20"/>
  <c r="N826" i="20"/>
  <c r="N603" i="20"/>
  <c r="N987" i="20"/>
  <c r="N795" i="20"/>
  <c r="N1064" i="20"/>
  <c r="N443" i="20"/>
  <c r="N1100" i="20"/>
  <c r="N762" i="20"/>
  <c r="N1020" i="20"/>
  <c r="N790" i="20"/>
  <c r="N1012" i="20"/>
  <c r="N1111" i="20"/>
  <c r="N742" i="20"/>
  <c r="N1080" i="20"/>
  <c r="N305" i="20"/>
  <c r="N188" i="22"/>
  <c r="N891" i="20"/>
  <c r="N1055" i="20"/>
  <c r="N1053" i="20"/>
  <c r="N1082" i="20"/>
  <c r="N939" i="20"/>
  <c r="N251" i="22"/>
  <c r="N986" i="20"/>
  <c r="N547" i="20"/>
  <c r="N352" i="20"/>
  <c r="N1077" i="20"/>
  <c r="N951" i="20"/>
  <c r="N74" i="20"/>
  <c r="N186" i="22"/>
  <c r="N102" i="20"/>
  <c r="N98" i="22"/>
  <c r="N757" i="20"/>
  <c r="N348" i="20"/>
  <c r="N96" i="22"/>
  <c r="N22" i="22"/>
  <c r="N1069" i="20"/>
  <c r="N123" i="20"/>
  <c r="N197" i="22"/>
  <c r="N23" i="22"/>
  <c r="N210" i="22"/>
  <c r="N244" i="22"/>
  <c r="N881" i="20"/>
  <c r="N866" i="20"/>
  <c r="N282" i="22"/>
  <c r="N170" i="20"/>
  <c r="N769" i="20"/>
  <c r="N1046" i="20"/>
  <c r="N1026" i="20"/>
  <c r="N841" i="20"/>
  <c r="N737" i="20"/>
  <c r="N1085" i="20"/>
  <c r="N1116" i="20"/>
  <c r="N831" i="20"/>
  <c r="N349" i="20"/>
  <c r="N1101" i="20"/>
  <c r="N430" i="20"/>
  <c r="N448" i="20"/>
  <c r="N415" i="20"/>
  <c r="N1128" i="20"/>
  <c r="N803" i="20"/>
  <c r="N515" i="20"/>
  <c r="N1065" i="20"/>
  <c r="N255" i="20"/>
  <c r="N766" i="20"/>
  <c r="N279" i="22"/>
  <c r="N1060" i="20"/>
  <c r="N128" i="22"/>
  <c r="N136" i="20"/>
  <c r="N130" i="20"/>
  <c r="N275" i="22"/>
  <c r="N257" i="22"/>
  <c r="N144" i="22"/>
  <c r="N117" i="22"/>
  <c r="N604" i="20"/>
  <c r="N172" i="22"/>
  <c r="N508" i="20"/>
  <c r="N199" i="22"/>
  <c r="N15" i="22"/>
  <c r="N59" i="22"/>
  <c r="N114" i="22"/>
  <c r="N48" i="20"/>
  <c r="N115" i="22"/>
  <c r="N147" i="20"/>
  <c r="N28" i="22"/>
  <c r="N58" i="22"/>
  <c r="N735" i="20"/>
  <c r="N198" i="22"/>
  <c r="N747" i="20"/>
  <c r="N354" i="20"/>
  <c r="N242" i="22"/>
  <c r="N1093" i="20"/>
  <c r="N246" i="20"/>
  <c r="N1078" i="20"/>
  <c r="N151" i="20"/>
  <c r="N66" i="20"/>
  <c r="N252" i="22"/>
  <c r="N266" i="22"/>
  <c r="N161" i="20"/>
  <c r="N264" i="20"/>
  <c r="N444" i="20"/>
  <c r="N237" i="20"/>
  <c r="N1105" i="20"/>
  <c r="N272" i="20"/>
  <c r="N913" i="20"/>
  <c r="N240" i="22"/>
  <c r="N551" i="20"/>
  <c r="N222" i="20"/>
  <c r="N293" i="20"/>
  <c r="N308" i="20"/>
  <c r="N953" i="20"/>
  <c r="N1131" i="20"/>
  <c r="N530" i="20"/>
  <c r="N797" i="20"/>
  <c r="N82" i="22"/>
  <c r="N964" i="20"/>
  <c r="N990" i="20"/>
  <c r="N933" i="20"/>
  <c r="N812" i="20"/>
  <c r="N1070" i="20"/>
  <c r="N173" i="22"/>
  <c r="N1118" i="20"/>
  <c r="N54" i="20"/>
  <c r="N284" i="22"/>
  <c r="N20" i="22"/>
  <c r="N745" i="20"/>
  <c r="N29" i="20"/>
  <c r="N167" i="20"/>
  <c r="N123" i="22"/>
  <c r="N75" i="20"/>
  <c r="N235" i="22"/>
  <c r="N467" i="20"/>
  <c r="N201" i="22"/>
  <c r="N983" i="20"/>
  <c r="N885" i="20"/>
  <c r="N204" i="20"/>
  <c r="N970" i="20"/>
  <c r="N956" i="20"/>
  <c r="N222" i="22"/>
  <c r="M15" i="14"/>
  <c r="N315" i="20"/>
  <c r="N982" i="20"/>
  <c r="N1117" i="20"/>
  <c r="N67" i="22"/>
  <c r="N453" i="20"/>
  <c r="N967" i="20"/>
  <c r="N60" i="22"/>
  <c r="N75" i="22"/>
  <c r="N77" i="20"/>
  <c r="N141" i="20"/>
  <c r="N164" i="22"/>
  <c r="N169" i="22"/>
  <c r="N170" i="22"/>
  <c r="N615" i="20"/>
  <c r="N205" i="20"/>
  <c r="N284" i="20"/>
  <c r="N248" i="22"/>
  <c r="N524" i="20"/>
  <c r="N142" i="20"/>
  <c r="N513" i="20"/>
  <c r="N1001" i="20"/>
  <c r="N290" i="22"/>
  <c r="N1025" i="20"/>
  <c r="N230" i="22"/>
  <c r="N758" i="20"/>
  <c r="N1096" i="20"/>
  <c r="N152" i="22"/>
  <c r="N1047" i="20"/>
  <c r="N211" i="22"/>
  <c r="N744" i="20"/>
  <c r="N283" i="22"/>
  <c r="N126" i="22"/>
  <c r="N68" i="20"/>
  <c r="N193" i="22"/>
  <c r="N144" i="20"/>
  <c r="N791" i="20"/>
  <c r="N158" i="22"/>
  <c r="N868" i="20"/>
  <c r="N323" i="20"/>
  <c r="N54" i="22"/>
  <c r="N842" i="20"/>
  <c r="N748" i="20"/>
  <c r="N332" i="20"/>
  <c r="N536" i="20"/>
  <c r="N746" i="20"/>
  <c r="N830" i="20"/>
  <c r="N815" i="20"/>
  <c r="N305" i="22"/>
  <c r="N478" i="20"/>
  <c r="N214" i="22"/>
  <c r="N822" i="20"/>
  <c r="N485" i="20"/>
  <c r="N1003" i="20"/>
  <c r="N345" i="20"/>
  <c r="N1010" i="20"/>
  <c r="N479" i="20"/>
  <c r="N27" i="20"/>
  <c r="N272" i="22"/>
  <c r="N231" i="22"/>
  <c r="N358" i="20"/>
  <c r="N127" i="22"/>
  <c r="N111" i="22"/>
  <c r="N30" i="20"/>
  <c r="N225" i="22"/>
  <c r="N171" i="22"/>
  <c r="N861" i="20"/>
  <c r="N160" i="20"/>
  <c r="N72" i="20"/>
  <c r="N304" i="22"/>
  <c r="N234" i="20"/>
  <c r="N309" i="20"/>
  <c r="N310" i="20"/>
  <c r="N597" i="20"/>
  <c r="N561" i="20"/>
  <c r="N225" i="20"/>
  <c r="N905" i="20"/>
  <c r="N62" i="20"/>
  <c r="N209" i="20"/>
  <c r="N230" i="20"/>
  <c r="N525" i="20"/>
  <c r="N805" i="20"/>
  <c r="N503" i="20"/>
  <c r="N901" i="20"/>
  <c r="N340" i="20"/>
  <c r="N188" i="20"/>
  <c r="N959" i="20"/>
  <c r="N240" i="20"/>
  <c r="N450" i="20"/>
  <c r="N522" i="20"/>
  <c r="N877" i="20"/>
  <c r="N81" i="22"/>
  <c r="N763" i="20"/>
  <c r="N40" i="22"/>
  <c r="N871" i="20"/>
  <c r="N506" i="20"/>
  <c r="N492" i="20"/>
  <c r="N356" i="20"/>
  <c r="N507" i="20"/>
  <c r="N299" i="20"/>
  <c r="N899" i="20"/>
  <c r="N394" i="20"/>
  <c r="N180" i="20"/>
  <c r="N396" i="20"/>
  <c r="N821" i="20"/>
  <c r="N924" i="20"/>
  <c r="N24" i="20"/>
  <c r="N37" i="20"/>
  <c r="N73" i="20"/>
  <c r="N389" i="20"/>
  <c r="N572" i="20"/>
  <c r="N255" i="22"/>
  <c r="N285" i="20"/>
  <c r="N392" i="20"/>
  <c r="N553" i="20"/>
  <c r="N454" i="20"/>
  <c r="N851" i="20"/>
  <c r="N840" i="20"/>
  <c r="N289" i="20"/>
  <c r="N963" i="20"/>
  <c r="N996" i="20"/>
  <c r="N253" i="20"/>
  <c r="N1110" i="20"/>
  <c r="N409" i="20"/>
  <c r="N403" i="20"/>
  <c r="N749" i="20"/>
  <c r="N912" i="20"/>
  <c r="N254" i="20"/>
  <c r="N458" i="20"/>
  <c r="N361" i="20"/>
  <c r="N1017" i="20"/>
  <c r="N892" i="20"/>
  <c r="N621" i="20"/>
  <c r="N330" i="20"/>
  <c r="N372" i="20"/>
  <c r="N611" i="20"/>
  <c r="N21" i="20"/>
  <c r="N19" i="22"/>
  <c r="N59" i="20"/>
  <c r="N907" i="20"/>
  <c r="N457" i="20"/>
  <c r="N445" i="20"/>
  <c r="N191" i="20"/>
  <c r="N319" i="20"/>
  <c r="N482" i="20"/>
  <c r="N446" i="20"/>
  <c r="N984" i="20"/>
  <c r="N295" i="20"/>
  <c r="N267" i="20"/>
  <c r="N870" i="20"/>
  <c r="N573" i="20"/>
  <c r="N477" i="20"/>
  <c r="N37" i="22"/>
  <c r="N1073" i="20"/>
  <c r="N563" i="20"/>
  <c r="N521" i="20"/>
  <c r="N585" i="20"/>
  <c r="N241" i="22"/>
  <c r="N434" i="20"/>
  <c r="N1028" i="20"/>
  <c r="N509" i="20"/>
  <c r="N854" i="20"/>
  <c r="N775" i="20"/>
  <c r="N41" i="22"/>
  <c r="N51" i="22"/>
  <c r="N301" i="20"/>
  <c r="N161" i="22"/>
  <c r="N271" i="22"/>
  <c r="N178" i="20"/>
  <c r="N1097" i="20"/>
  <c r="N583" i="20"/>
  <c r="N252" i="20"/>
  <c r="N850" i="20"/>
  <c r="N493" i="20"/>
  <c r="N1095" i="20"/>
  <c r="N914" i="20"/>
  <c r="N432" i="20"/>
  <c r="N162" i="20"/>
  <c r="N286" i="20"/>
  <c r="N786" i="20"/>
  <c r="N588" i="20"/>
  <c r="N1108" i="20"/>
  <c r="N301" i="22"/>
  <c r="N965" i="20"/>
  <c r="N619" i="20"/>
  <c r="N787" i="20"/>
  <c r="N106" i="20"/>
  <c r="N1016" i="20"/>
  <c r="N1043" i="20"/>
  <c r="M8" i="14"/>
  <c r="N238" i="22"/>
  <c r="N1122" i="20"/>
  <c r="N566" i="20"/>
  <c r="N1005" i="20"/>
  <c r="N1072" i="20"/>
  <c r="N97" i="22"/>
  <c r="N1057" i="20"/>
  <c r="N1054" i="20"/>
  <c r="N1129" i="20"/>
  <c r="N262" i="22"/>
  <c r="N99" i="20"/>
  <c r="N92" i="22"/>
  <c r="N159" i="20"/>
  <c r="N49" i="20"/>
  <c r="N888" i="20"/>
  <c r="N943" i="20"/>
  <c r="N167" i="22"/>
  <c r="N109" i="20"/>
  <c r="N185" i="22"/>
  <c r="N129" i="20"/>
  <c r="N249" i="20"/>
  <c r="N111" i="20"/>
  <c r="N151" i="22"/>
  <c r="N145" i="22"/>
  <c r="N33" i="22"/>
  <c r="N894" i="20"/>
  <c r="N138" i="22"/>
  <c r="N250" i="20"/>
  <c r="N980" i="20"/>
  <c r="N113" i="22"/>
  <c r="N849" i="20"/>
  <c r="N531" i="20"/>
  <c r="N311" i="20"/>
  <c r="N294" i="22"/>
  <c r="N520" i="20"/>
  <c r="N85" i="20"/>
  <c r="N770" i="20"/>
  <c r="N754" i="20"/>
  <c r="N538" i="20"/>
  <c r="N268" i="20"/>
  <c r="N1112" i="20"/>
  <c r="N550" i="20"/>
  <c r="N42" i="22"/>
  <c r="N800" i="20"/>
  <c r="N594" i="20"/>
  <c r="N353" i="20"/>
  <c r="N273" i="22"/>
  <c r="N782" i="20"/>
  <c r="N367" i="20"/>
  <c r="N1038" i="20"/>
  <c r="N517" i="20"/>
  <c r="N880" i="20"/>
  <c r="N273" i="20"/>
  <c r="N226" i="22"/>
  <c r="N1121" i="20"/>
  <c r="N34" i="22"/>
  <c r="N45" i="20"/>
  <c r="N1066" i="20"/>
  <c r="N169" i="20"/>
  <c r="N83" i="20"/>
  <c r="N38" i="22"/>
  <c r="N137" i="22"/>
  <c r="N63" i="22"/>
  <c r="N166" i="22"/>
  <c r="N23" i="20"/>
  <c r="N191" i="22"/>
  <c r="N765" i="20"/>
  <c r="N555" i="20"/>
  <c r="N183" i="22"/>
  <c r="N13" i="22"/>
  <c r="N177" i="22"/>
  <c r="N152" i="20"/>
  <c r="N855" i="20"/>
  <c r="N11" i="22"/>
  <c r="N570" i="20"/>
  <c r="N401" i="20"/>
  <c r="N895" i="20"/>
  <c r="N176" i="22"/>
  <c r="N1058" i="20"/>
  <c r="N1113" i="20"/>
  <c r="N911" i="20"/>
  <c r="N368" i="20"/>
  <c r="N400" i="20"/>
  <c r="N388" i="20"/>
  <c r="N391" i="20"/>
  <c r="N945" i="20"/>
  <c r="N461" i="20"/>
  <c r="N988" i="20"/>
  <c r="N93" i="22"/>
  <c r="N149" i="22"/>
  <c r="N55" i="22"/>
  <c r="N196" i="20"/>
  <c r="N21" i="22"/>
  <c r="N153" i="20"/>
  <c r="N296" i="20"/>
  <c r="N1041" i="20"/>
  <c r="N440" i="20"/>
  <c r="N1044" i="20"/>
  <c r="N183" i="20"/>
  <c r="N187" i="20"/>
  <c r="N122" i="20"/>
  <c r="N31" i="22"/>
  <c r="N97" i="20"/>
  <c r="N162" i="22"/>
  <c r="N247" i="20"/>
  <c r="N300" i="22"/>
  <c r="N753" i="20"/>
  <c r="N288" i="20"/>
  <c r="N135" i="20"/>
  <c r="N202" i="22"/>
  <c r="N991" i="20"/>
  <c r="N78" i="20"/>
  <c r="N887" i="20"/>
  <c r="N262" i="20"/>
  <c r="N320" i="20"/>
  <c r="N419" i="20"/>
  <c r="N192" i="20"/>
  <c r="N975" i="20"/>
  <c r="N568" i="20"/>
  <c r="N249" i="22"/>
  <c r="N481" i="20"/>
  <c r="N1109" i="20"/>
  <c r="N995" i="20"/>
  <c r="N955" i="20"/>
  <c r="N156" i="20"/>
  <c r="N20" i="20"/>
  <c r="N755" i="20"/>
  <c r="N32" i="20"/>
  <c r="N185" i="20"/>
  <c r="N34" i="20"/>
  <c r="N306" i="22"/>
  <c r="N110" i="20"/>
  <c r="N733" i="20"/>
  <c r="N916" i="20"/>
  <c r="N322" i="20"/>
  <c r="N846" i="20"/>
  <c r="N342" i="20"/>
  <c r="N902" i="20"/>
  <c r="N451" i="20"/>
  <c r="N223" i="20"/>
  <c r="N909" i="20"/>
  <c r="N181" i="20"/>
  <c r="N238" i="20"/>
  <c r="N276" i="20"/>
  <c r="N545" i="20"/>
  <c r="N474" i="20"/>
  <c r="N1124" i="20"/>
  <c r="N79" i="22"/>
  <c r="N814" i="20"/>
  <c r="N317" i="20"/>
  <c r="N817" i="20"/>
  <c r="N148" i="22"/>
  <c r="N584" i="20"/>
  <c r="N93" i="20"/>
  <c r="N205" i="22"/>
  <c r="N57" i="22"/>
  <c r="N206" i="22"/>
  <c r="N47" i="22"/>
  <c r="N204" i="22"/>
  <c r="N927" i="20"/>
  <c r="N53" i="20"/>
  <c r="N179" i="22"/>
  <c r="N338" i="20"/>
  <c r="N124" i="22"/>
  <c r="N743" i="20"/>
  <c r="N999" i="20"/>
  <c r="N233" i="20"/>
  <c r="N516" i="20"/>
  <c r="N287" i="22"/>
  <c r="N1067" i="20"/>
  <c r="N156" i="22"/>
  <c r="N281" i="22"/>
  <c r="N213" i="22"/>
  <c r="N221" i="22"/>
  <c r="N732" i="20"/>
  <c r="N1119" i="20"/>
  <c r="N64" i="20"/>
  <c r="N189" i="22"/>
  <c r="N58" i="20"/>
  <c r="N175" i="20"/>
  <c r="N14" i="22"/>
  <c r="N141" i="22"/>
  <c r="N362" i="20"/>
  <c r="N134" i="22"/>
  <c r="N207" i="22"/>
  <c r="N296" i="22"/>
  <c r="N236" i="22"/>
  <c r="N339" i="20"/>
  <c r="N228" i="20"/>
  <c r="N386" i="20"/>
  <c r="N879" i="20"/>
  <c r="N371" i="20"/>
  <c r="N408" i="20"/>
  <c r="N390" i="20"/>
  <c r="N813" i="20"/>
  <c r="N39" i="22"/>
  <c r="N799" i="20"/>
  <c r="N294" i="20"/>
  <c r="N351" i="20"/>
  <c r="N343" i="20"/>
  <c r="N542" i="20"/>
  <c r="N417" i="20"/>
  <c r="N203" i="20"/>
  <c r="N624" i="20"/>
  <c r="N137" i="20"/>
  <c r="N938" i="20"/>
  <c r="N157" i="20"/>
  <c r="N1036" i="20"/>
  <c r="N958" i="20"/>
  <c r="N280" i="20"/>
  <c r="N87" i="22"/>
  <c r="N24" i="22"/>
  <c r="N57" i="20"/>
  <c r="N217" i="22"/>
  <c r="N347" i="20"/>
  <c r="N828" i="20"/>
  <c r="N873" i="20"/>
  <c r="N893" i="20"/>
  <c r="N488" i="20"/>
  <c r="N278" i="20"/>
  <c r="N985" i="20"/>
  <c r="N591" i="20"/>
  <c r="N1092" i="20"/>
  <c r="N824" i="20"/>
  <c r="N212" i="20"/>
  <c r="N1079" i="20"/>
  <c r="N433" i="20"/>
  <c r="N85" i="22"/>
  <c r="N32" i="22"/>
  <c r="N100" i="20"/>
  <c r="N246" i="22"/>
  <c r="N174" i="20"/>
  <c r="N934" i="20"/>
  <c r="N559" i="20"/>
  <c r="N412" i="20"/>
  <c r="N518" i="20"/>
  <c r="N198" i="20"/>
  <c r="N416" i="20"/>
  <c r="N1004" i="20"/>
  <c r="N254" i="22"/>
  <c r="N774" i="20"/>
  <c r="N898" i="20"/>
  <c r="N31" i="20"/>
  <c r="N77" i="22"/>
  <c r="N107" i="22"/>
  <c r="N257" i="20"/>
  <c r="N853" i="20"/>
  <c r="N207" i="20"/>
  <c r="N514" i="20"/>
  <c r="N442" i="20"/>
  <c r="N184" i="20"/>
  <c r="N505" i="20"/>
  <c r="N810" i="20"/>
  <c r="N875" i="20"/>
  <c r="N1039" i="20"/>
  <c r="N494" i="20"/>
  <c r="N997" i="20"/>
  <c r="N470" i="20"/>
  <c r="N94" i="20"/>
  <c r="N43" i="22"/>
  <c r="N115" i="20"/>
  <c r="N256" i="22"/>
  <c r="N282" i="20"/>
  <c r="N792" i="20"/>
  <c r="N833" i="20"/>
  <c r="N464" i="20"/>
  <c r="N199" i="20"/>
  <c r="N410" i="20"/>
  <c r="N736" i="20"/>
  <c r="N979" i="20"/>
  <c r="N586" i="20"/>
  <c r="N337" i="20"/>
  <c r="N465" i="20"/>
  <c r="N247" i="22"/>
  <c r="N261" i="20"/>
  <c r="N42" i="20"/>
  <c r="N606" i="20"/>
  <c r="N420" i="20"/>
  <c r="N556" i="20"/>
  <c r="N1052" i="20"/>
  <c r="N441" i="20"/>
  <c r="N528" i="20"/>
  <c r="N303" i="22"/>
  <c r="N779" i="20"/>
  <c r="N429" i="20"/>
  <c r="N992" i="20"/>
  <c r="N1071" i="20"/>
  <c r="N510" i="20"/>
  <c r="N876" i="20"/>
  <c r="N571" i="20"/>
  <c r="N807" i="20"/>
  <c r="N921" i="20"/>
  <c r="N548" i="20"/>
  <c r="N1087" i="20"/>
  <c r="N1090" i="20"/>
  <c r="N112" i="20"/>
  <c r="N497" i="20"/>
  <c r="N768" i="20"/>
  <c r="N825" i="20"/>
  <c r="N168" i="22"/>
  <c r="N215" i="20"/>
  <c r="N277" i="22"/>
  <c r="N217" i="20"/>
  <c r="N357" i="20"/>
  <c r="N582" i="20"/>
  <c r="N818" i="20"/>
  <c r="N298" i="20"/>
  <c r="N148" i="20"/>
  <c r="N1075" i="20"/>
  <c r="N946" i="20"/>
  <c r="N1099" i="20"/>
  <c r="N80" i="20"/>
  <c r="N809" i="20"/>
  <c r="N105" i="22"/>
  <c r="N523" i="20"/>
  <c r="N581" i="20"/>
  <c r="N291" i="22"/>
  <c r="N610" i="20"/>
  <c r="N228" i="22"/>
  <c r="N534" i="20"/>
  <c r="N72" i="22"/>
  <c r="N1049" i="20"/>
  <c r="N1083" i="20"/>
  <c r="N557" i="20"/>
  <c r="N994" i="20"/>
  <c r="N224" i="20"/>
  <c r="N1034" i="20"/>
  <c r="N164" i="20"/>
  <c r="N993" i="20"/>
  <c r="N133" i="20"/>
  <c r="N116" i="22"/>
  <c r="N1035" i="20"/>
  <c r="N26" i="22"/>
  <c r="N105" i="20"/>
  <c r="N84" i="20"/>
  <c r="N777" i="20"/>
  <c r="N70" i="22"/>
  <c r="N90" i="22"/>
  <c r="N192" i="22"/>
  <c r="N235" i="20"/>
  <c r="N79" i="20"/>
  <c r="N76" i="22"/>
  <c r="N302" i="22"/>
  <c r="N242" i="20"/>
  <c r="N131" i="20"/>
  <c r="N154" i="22"/>
  <c r="N46" i="20"/>
  <c r="N157" i="22"/>
  <c r="N785" i="20"/>
  <c r="N326" i="20"/>
  <c r="N179" i="20"/>
  <c r="N847" i="20"/>
  <c r="N121" i="22"/>
  <c r="N1130" i="20"/>
  <c r="N143" i="22"/>
  <c r="N906" i="20"/>
  <c r="N239" i="20"/>
  <c r="N857" i="20"/>
  <c r="N176" i="20"/>
  <c r="N232" i="20"/>
  <c r="N270" i="20"/>
  <c r="N469" i="20"/>
  <c r="N491" i="20"/>
  <c r="N1062" i="20"/>
  <c r="N89" i="22"/>
  <c r="N562" i="20"/>
  <c r="N265" i="22"/>
  <c r="N593" i="20"/>
  <c r="N186" i="20"/>
  <c r="N307" i="22"/>
  <c r="N375" i="20"/>
  <c r="N196" i="22"/>
  <c r="N771" i="20"/>
  <c r="N120" i="22"/>
  <c r="N957" i="20"/>
  <c r="N798" i="20"/>
  <c r="N427" i="20"/>
  <c r="N49" i="22"/>
  <c r="N121" i="20"/>
  <c r="N940" i="20"/>
  <c r="N213" i="20"/>
  <c r="N527" i="20"/>
  <c r="N923" i="20"/>
  <c r="N1132" i="20"/>
  <c r="N65" i="20"/>
  <c r="N99" i="22"/>
  <c r="N251" i="20"/>
  <c r="N103" i="20"/>
  <c r="N51" i="20"/>
  <c r="N276" i="22"/>
  <c r="N48" i="22"/>
  <c r="N155" i="22"/>
  <c r="N95" i="22"/>
  <c r="N131" i="22"/>
  <c r="N126" i="20"/>
  <c r="N61" i="22"/>
  <c r="N268" i="22"/>
  <c r="N260" i="22"/>
  <c r="N194" i="22"/>
  <c r="N127" i="20"/>
  <c r="N178" i="22"/>
  <c r="N223" i="22"/>
  <c r="N1011" i="20"/>
  <c r="N22" i="20"/>
  <c r="N837" i="20"/>
  <c r="N1081" i="20"/>
  <c r="N578" i="20"/>
  <c r="N838" i="20"/>
  <c r="N1040" i="20"/>
  <c r="N620" i="20"/>
  <c r="N475" i="20"/>
  <c r="N496" i="20"/>
  <c r="N135" i="22"/>
  <c r="N486" i="20"/>
  <c r="N811" i="20"/>
  <c r="N180" i="22"/>
  <c r="N1021" i="20"/>
  <c r="N29" i="22"/>
  <c r="N64" i="22"/>
  <c r="N860" i="20"/>
  <c r="N325" i="20"/>
  <c r="N437" i="20"/>
  <c r="N66" i="22"/>
  <c r="N17" i="22"/>
  <c r="N241" i="20"/>
  <c r="N91" i="22"/>
  <c r="N334" i="20"/>
  <c r="N40" i="20"/>
  <c r="N112" i="22"/>
  <c r="N759" i="20"/>
  <c r="N1050" i="20"/>
  <c r="N917" i="20"/>
  <c r="N218" i="22"/>
  <c r="N19" i="20"/>
  <c r="N216" i="20"/>
  <c r="N402" i="20"/>
  <c r="N1104" i="20"/>
  <c r="N529" i="20"/>
  <c r="N802" i="20"/>
  <c r="N86" i="22"/>
  <c r="N455" i="20"/>
  <c r="N601" i="20"/>
  <c r="N537" i="20"/>
  <c r="N489" i="20"/>
  <c r="N369" i="20"/>
  <c r="N118" i="22"/>
  <c r="N80" i="22"/>
  <c r="N33" i="20"/>
  <c r="N147" i="22"/>
  <c r="N120" i="20"/>
  <c r="N90" i="20"/>
  <c r="N801" i="20"/>
  <c r="N258" i="20"/>
  <c r="N286" i="22"/>
  <c r="N95" i="20"/>
  <c r="N739" i="20"/>
  <c r="N569" i="20"/>
  <c r="N303" i="20"/>
  <c r="N227" i="20"/>
  <c r="N845" i="20"/>
  <c r="N279" i="20"/>
  <c r="N869" i="20"/>
  <c r="N867" i="20"/>
  <c r="N316" i="20"/>
  <c r="N365" i="20"/>
  <c r="N366" i="20"/>
  <c r="N776" i="20"/>
  <c r="N614" i="20"/>
  <c r="N280" i="22"/>
  <c r="N896" i="20"/>
  <c r="N350" i="20"/>
  <c r="N460" i="20"/>
  <c r="N618" i="20"/>
  <c r="N83" i="22"/>
  <c r="N232" i="22"/>
  <c r="N209" i="22"/>
  <c r="N816" i="20"/>
  <c r="N1015" i="20"/>
  <c r="N835" i="20"/>
  <c r="N543" i="20"/>
  <c r="N1094" i="20"/>
  <c r="N69" i="20"/>
  <c r="N10" i="22"/>
  <c r="N864" i="20"/>
  <c r="N344" i="20"/>
  <c r="N65" i="22"/>
  <c r="N136" i="22"/>
  <c r="N143" i="20"/>
  <c r="N130" i="22"/>
  <c r="N175" i="22"/>
  <c r="N104" i="22"/>
  <c r="N1089" i="20"/>
  <c r="N271" i="20"/>
  <c r="N335" i="20"/>
  <c r="N935" i="20"/>
  <c r="N214" i="20"/>
  <c r="N926" i="20"/>
  <c r="N738" i="20"/>
  <c r="N1019" i="20"/>
  <c r="N239" i="22"/>
  <c r="N263" i="22"/>
  <c r="N297" i="22"/>
  <c r="N780" i="20"/>
  <c r="N73" i="22"/>
  <c r="N103" i="22"/>
  <c r="N244" i="20"/>
  <c r="N55" i="20"/>
  <c r="N41" i="20"/>
  <c r="N166" i="20"/>
  <c r="N70" i="20"/>
  <c r="N190" i="22"/>
  <c r="N203" i="22"/>
  <c r="N1102" i="20"/>
  <c r="N122" i="22"/>
  <c r="N599" i="20"/>
  <c r="N382" i="20"/>
  <c r="N292" i="22"/>
  <c r="N172" i="20"/>
  <c r="N480" i="20"/>
  <c r="N502" i="20"/>
  <c r="N468" i="20"/>
  <c r="N954" i="20"/>
  <c r="N1074" i="20"/>
  <c r="N307" i="20"/>
  <c r="N290" i="20"/>
  <c r="N413" i="20"/>
  <c r="N438" i="20"/>
  <c r="N407" i="20"/>
  <c r="N140" i="20"/>
  <c r="N952" i="20"/>
  <c r="N200" i="20"/>
  <c r="N1000" i="20"/>
  <c r="N778" i="20"/>
  <c r="N274" i="22"/>
  <c r="N827" i="20"/>
  <c r="N794" i="20"/>
  <c r="N266" i="20"/>
  <c r="N229" i="20"/>
  <c r="N128" i="20"/>
  <c r="N27" i="22"/>
  <c r="N28" i="20"/>
  <c r="N387" i="20"/>
  <c r="N256" i="20"/>
  <c r="N381" i="20"/>
  <c r="N592" i="20"/>
  <c r="N363" i="20"/>
  <c r="N1018" i="20"/>
  <c r="N932" i="20"/>
  <c r="N552" i="20"/>
  <c r="N922" i="20"/>
  <c r="N377" i="20"/>
  <c r="N466" i="20"/>
  <c r="N9" i="22"/>
  <c r="N47" i="20"/>
  <c r="N333" i="20"/>
  <c r="N379" i="20"/>
  <c r="N760" i="20"/>
  <c r="N210" i="20"/>
  <c r="N145" i="20"/>
  <c r="N1103" i="20"/>
  <c r="N832" i="20"/>
  <c r="N260" i="20"/>
  <c r="N806" i="20"/>
  <c r="N886" i="20"/>
  <c r="N1056" i="20"/>
  <c r="N373" i="20"/>
  <c r="N108" i="20"/>
  <c r="N81" i="20"/>
  <c r="N50" i="20"/>
  <c r="N313" i="20"/>
  <c r="N431" i="20"/>
  <c r="N730" i="20"/>
  <c r="N404" i="20"/>
  <c r="N154" i="20"/>
  <c r="N327" i="20"/>
  <c r="N1068" i="20"/>
  <c r="N395" i="20"/>
  <c r="N820" i="20"/>
  <c r="N623" i="20"/>
  <c r="N300" i="20"/>
  <c r="N607" i="20"/>
  <c r="N150" i="20"/>
  <c r="N16" i="22"/>
  <c r="N98" i="20"/>
  <c r="N476" i="20"/>
  <c r="N165" i="20"/>
  <c r="N859" i="20"/>
  <c r="N304" i="20"/>
  <c r="N194" i="20"/>
  <c r="N370" i="20"/>
  <c r="N1045" i="20"/>
  <c r="N331" i="20"/>
  <c r="N346" i="20"/>
  <c r="N580" i="20"/>
  <c r="N490" i="20"/>
  <c r="N76" i="20"/>
  <c r="N856" i="20"/>
  <c r="N324" i="20"/>
  <c r="N91" i="20"/>
  <c r="N92" i="20"/>
  <c r="N298" i="22"/>
  <c r="O627" i="20"/>
  <c r="O631" i="20"/>
  <c r="O635" i="20"/>
  <c r="O639" i="20"/>
  <c r="O643" i="20"/>
  <c r="O647" i="20"/>
  <c r="O651" i="20"/>
  <c r="O655" i="20"/>
  <c r="O659" i="20"/>
  <c r="O663" i="20"/>
  <c r="O667" i="20"/>
  <c r="O671" i="20"/>
  <c r="O675" i="20"/>
  <c r="O679" i="20"/>
  <c r="O683" i="20"/>
  <c r="O687" i="20"/>
  <c r="O691" i="20"/>
  <c r="O695" i="20"/>
  <c r="O699" i="20"/>
  <c r="O703" i="20"/>
  <c r="O707" i="20"/>
  <c r="O628" i="20"/>
  <c r="O632" i="20"/>
  <c r="O636" i="20"/>
  <c r="O640" i="20"/>
  <c r="O644" i="20"/>
  <c r="O648" i="20"/>
  <c r="O652" i="20"/>
  <c r="O656" i="20"/>
  <c r="O660" i="20"/>
  <c r="O664" i="20"/>
  <c r="O668" i="20"/>
  <c r="O672" i="20"/>
  <c r="O676" i="20"/>
  <c r="O680" i="20"/>
  <c r="O684" i="20"/>
  <c r="O688" i="20"/>
  <c r="O692" i="20"/>
  <c r="O696" i="20"/>
  <c r="O700" i="20"/>
  <c r="O704" i="20"/>
  <c r="O708" i="20"/>
  <c r="O712" i="20"/>
  <c r="O716" i="20"/>
  <c r="O720" i="20"/>
  <c r="O724" i="20"/>
  <c r="O630" i="20"/>
  <c r="O634" i="20"/>
  <c r="O638" i="20"/>
  <c r="O642" i="20"/>
  <c r="O646" i="20"/>
  <c r="O650" i="20"/>
  <c r="O654" i="20"/>
  <c r="O658" i="20"/>
  <c r="O662" i="20"/>
  <c r="O666" i="20"/>
  <c r="O670" i="20"/>
  <c r="O674" i="20"/>
  <c r="O678" i="20"/>
  <c r="O682" i="20"/>
  <c r="O686" i="20"/>
  <c r="O690" i="20"/>
  <c r="O694" i="20"/>
  <c r="O698" i="20"/>
  <c r="O702" i="20"/>
  <c r="O706" i="20"/>
  <c r="O710" i="20"/>
  <c r="O714" i="20"/>
  <c r="O718" i="20"/>
  <c r="O722" i="20"/>
  <c r="O633" i="20"/>
  <c r="O649" i="20"/>
  <c r="O665" i="20"/>
  <c r="O681" i="20"/>
  <c r="O697" i="20"/>
  <c r="O711" i="20"/>
  <c r="O719" i="20"/>
  <c r="O637" i="20"/>
  <c r="O653" i="20"/>
  <c r="O669" i="20"/>
  <c r="O685" i="20"/>
  <c r="O701" i="20"/>
  <c r="O713" i="20"/>
  <c r="O721" i="20"/>
  <c r="O641" i="20"/>
  <c r="O657" i="20"/>
  <c r="O673" i="20"/>
  <c r="O689" i="20"/>
  <c r="O705" i="20"/>
  <c r="O715" i="20"/>
  <c r="O723" i="20"/>
  <c r="O629" i="20"/>
  <c r="O645" i="20"/>
  <c r="O661" i="20"/>
  <c r="O677" i="20"/>
  <c r="O693" i="20"/>
  <c r="O709" i="20"/>
  <c r="O717" i="20"/>
  <c r="O725" i="20"/>
  <c r="O314" i="20"/>
  <c r="O23" i="22"/>
  <c r="N15" i="14"/>
  <c r="O485" i="20"/>
  <c r="O1045" i="20"/>
  <c r="O614" i="20"/>
  <c r="O60" i="22"/>
  <c r="O64" i="20"/>
  <c r="O96" i="20"/>
  <c r="O588" i="20"/>
  <c r="O230" i="20"/>
  <c r="O80" i="22"/>
  <c r="N16" i="14"/>
  <c r="O453" i="20"/>
  <c r="O942" i="20"/>
  <c r="O539" i="20"/>
  <c r="O42" i="22"/>
  <c r="O1035" i="20"/>
  <c r="O733" i="20"/>
  <c r="O308" i="20"/>
  <c r="O506" i="20"/>
  <c r="O926" i="20"/>
  <c r="O354" i="20"/>
  <c r="O387" i="20"/>
  <c r="O541" i="20"/>
  <c r="O445" i="20"/>
  <c r="O958" i="20"/>
  <c r="O467" i="20"/>
  <c r="O730" i="20"/>
  <c r="O816" i="20"/>
  <c r="O1020" i="20"/>
  <c r="O325" i="20"/>
  <c r="O226" i="20"/>
  <c r="O252" i="20"/>
  <c r="O408" i="20"/>
  <c r="O397" i="20"/>
  <c r="O242" i="20"/>
  <c r="O89" i="22"/>
  <c r="O28" i="22"/>
  <c r="O826" i="20"/>
  <c r="O59" i="22"/>
  <c r="O962" i="20"/>
  <c r="O245" i="20"/>
  <c r="O509" i="20"/>
  <c r="O500" i="20"/>
  <c r="O754" i="20"/>
  <c r="O810" i="20"/>
  <c r="O979" i="20"/>
  <c r="O262" i="22"/>
  <c r="O215" i="20"/>
  <c r="O380" i="20"/>
  <c r="O501" i="20"/>
  <c r="O428" i="20"/>
  <c r="O760" i="20"/>
  <c r="O935" i="20"/>
  <c r="O1028" i="20"/>
  <c r="O243" i="22"/>
  <c r="O280" i="22"/>
  <c r="O14" i="22"/>
  <c r="O343" i="20"/>
  <c r="O436" i="20"/>
  <c r="O731" i="20"/>
  <c r="O773" i="20"/>
  <c r="O971" i="20"/>
  <c r="O200" i="22"/>
  <c r="O1027" i="20"/>
  <c r="O437" i="20"/>
  <c r="O594" i="20"/>
  <c r="O342" i="20"/>
  <c r="O121" i="20"/>
  <c r="O859" i="20"/>
  <c r="O732" i="20"/>
  <c r="O362" i="20"/>
  <c r="O174" i="20"/>
  <c r="O123" i="22"/>
  <c r="O232" i="22"/>
  <c r="O1067" i="20"/>
  <c r="O812" i="20"/>
  <c r="O562" i="20"/>
  <c r="O269" i="20"/>
  <c r="O9" i="22"/>
  <c r="O79" i="22"/>
  <c r="O223" i="22"/>
  <c r="O1052" i="20"/>
  <c r="O998" i="20"/>
  <c r="O952" i="20"/>
  <c r="O936" i="20"/>
  <c r="O832" i="20"/>
  <c r="O758" i="20"/>
  <c r="O610" i="20"/>
  <c r="O546" i="20"/>
  <c r="O385" i="20"/>
  <c r="O356" i="20"/>
  <c r="O331" i="20"/>
  <c r="O197" i="20"/>
  <c r="O55" i="22"/>
  <c r="O291" i="22"/>
  <c r="O1049" i="20"/>
  <c r="O943" i="20"/>
  <c r="O800" i="20"/>
  <c r="O755" i="20"/>
  <c r="O583" i="20"/>
  <c r="O524" i="20"/>
  <c r="O463" i="20"/>
  <c r="O366" i="20"/>
  <c r="O182" i="20"/>
  <c r="O73" i="22"/>
  <c r="O159" i="22"/>
  <c r="O1023" i="20"/>
  <c r="O986" i="20"/>
  <c r="O872" i="20"/>
  <c r="O793" i="20"/>
  <c r="O597" i="20"/>
  <c r="O521" i="20"/>
  <c r="O460" i="20"/>
  <c r="O370" i="20"/>
  <c r="O327" i="20"/>
  <c r="O198" i="20"/>
  <c r="O464" i="20"/>
  <c r="O548" i="20"/>
  <c r="O538" i="20"/>
  <c r="O26" i="20"/>
  <c r="O157" i="20"/>
  <c r="O1063" i="20"/>
  <c r="O977" i="20"/>
  <c r="O86" i="20"/>
  <c r="O928" i="20"/>
  <c r="O293" i="20"/>
  <c r="O498" i="20"/>
  <c r="O388" i="20"/>
  <c r="O236" i="20"/>
  <c r="O1080" i="20"/>
  <c r="O1072" i="20"/>
  <c r="O1017" i="20"/>
  <c r="O68" i="22"/>
  <c r="N7" i="14"/>
  <c r="N8" i="14"/>
  <c r="O1065" i="20"/>
  <c r="O1061" i="20"/>
  <c r="O579" i="20"/>
  <c r="O806" i="20"/>
  <c r="O1111" i="20"/>
  <c r="O779" i="20"/>
  <c r="O312" i="20"/>
  <c r="O510" i="20"/>
  <c r="O1123" i="20"/>
  <c r="O550" i="20"/>
  <c r="O566" i="20"/>
  <c r="O619" i="20"/>
  <c r="O734" i="20"/>
  <c r="O749" i="20"/>
  <c r="O396" i="20"/>
  <c r="O282" i="20"/>
  <c r="O490" i="20"/>
  <c r="O870" i="20"/>
  <c r="O1048" i="20"/>
  <c r="O533" i="20"/>
  <c r="O609" i="20"/>
  <c r="O535" i="20"/>
  <c r="O439" i="20"/>
  <c r="O764" i="20"/>
  <c r="O1087" i="20"/>
  <c r="O341" i="20"/>
  <c r="O300" i="20"/>
  <c r="O502" i="20"/>
  <c r="O895" i="20"/>
  <c r="O332" i="20"/>
  <c r="O372" i="20"/>
  <c r="O76" i="22"/>
  <c r="O1091" i="20"/>
  <c r="O776" i="20"/>
  <c r="O161" i="22"/>
  <c r="O932" i="20"/>
  <c r="O164" i="20"/>
  <c r="O283" i="20"/>
  <c r="O525" i="20"/>
  <c r="O520" i="20"/>
  <c r="O763" i="20"/>
  <c r="O851" i="20"/>
  <c r="O1120" i="20"/>
  <c r="O277" i="22"/>
  <c r="O351" i="20"/>
  <c r="O405" i="20"/>
  <c r="O530" i="20"/>
  <c r="O448" i="20"/>
  <c r="O762" i="20"/>
  <c r="O954" i="20"/>
  <c r="O965" i="20"/>
  <c r="O260" i="22"/>
  <c r="O283" i="22"/>
  <c r="O35" i="22"/>
  <c r="O358" i="20"/>
  <c r="O452" i="20"/>
  <c r="O738" i="20"/>
  <c r="O813" i="20"/>
  <c r="O1075" i="20"/>
  <c r="O34" i="22"/>
  <c r="O944" i="20"/>
  <c r="O625" i="20"/>
  <c r="O475" i="20"/>
  <c r="O162" i="20"/>
  <c r="O856" i="20"/>
  <c r="O516" i="20"/>
  <c r="O243" i="20"/>
  <c r="O166" i="20"/>
  <c r="O64" i="22"/>
  <c r="O305" i="22"/>
  <c r="O228" i="22"/>
  <c r="O1064" i="20"/>
  <c r="O739" i="20"/>
  <c r="O553" i="20"/>
  <c r="O253" i="20"/>
  <c r="O97" i="22"/>
  <c r="O20" i="22"/>
  <c r="O1124" i="20"/>
  <c r="O1013" i="20"/>
  <c r="O985" i="20"/>
  <c r="O948" i="20"/>
  <c r="O916" i="20"/>
  <c r="O797" i="20"/>
  <c r="O750" i="20"/>
  <c r="O607" i="20"/>
  <c r="O461" i="20"/>
  <c r="O383" i="20"/>
  <c r="O352" i="20"/>
  <c r="O324" i="20"/>
  <c r="O179" i="20"/>
  <c r="O44" i="22"/>
  <c r="O254" i="22"/>
  <c r="O1019" i="20"/>
  <c r="O938" i="20"/>
  <c r="O794" i="20"/>
  <c r="O747" i="20"/>
  <c r="O577" i="20"/>
  <c r="O508" i="20"/>
  <c r="O441" i="20"/>
  <c r="O217" i="20"/>
  <c r="O131" i="20"/>
  <c r="O51" i="22"/>
  <c r="O1131" i="20"/>
  <c r="O1012" i="20"/>
  <c r="O973" i="20"/>
  <c r="O862" i="20"/>
  <c r="O789" i="20"/>
  <c r="O586" i="20"/>
  <c r="O513" i="20"/>
  <c r="O420" i="20"/>
  <c r="O338" i="20"/>
  <c r="O299" i="20"/>
  <c r="O152" i="20"/>
  <c r="O556" i="20"/>
  <c r="O981" i="20"/>
  <c r="O1001" i="20"/>
  <c r="O1096" i="20"/>
  <c r="O82" i="20"/>
  <c r="O165" i="20"/>
  <c r="O432" i="20"/>
  <c r="O537" i="20"/>
  <c r="O529" i="20"/>
  <c r="O823" i="20"/>
  <c r="O769" i="20"/>
  <c r="O374" i="20"/>
  <c r="O879" i="20"/>
  <c r="O274" i="22"/>
  <c r="O83" i="22"/>
  <c r="O456" i="20"/>
  <c r="O605" i="20"/>
  <c r="O585" i="20"/>
  <c r="O1115" i="20"/>
  <c r="O414" i="20"/>
  <c r="O1071" i="20"/>
  <c r="O785" i="20"/>
  <c r="O40" i="20"/>
  <c r="O284" i="20"/>
  <c r="O590" i="20"/>
  <c r="O565" i="20"/>
  <c r="O1053" i="20"/>
  <c r="O602" i="20"/>
  <c r="O495" i="20"/>
  <c r="O1103" i="20"/>
  <c r="O361" i="20"/>
  <c r="O77" i="20"/>
  <c r="O262" i="20"/>
  <c r="O454" i="20"/>
  <c r="O876" i="20"/>
  <c r="O413" i="20"/>
  <c r="O573" i="20"/>
  <c r="O1100" i="20"/>
  <c r="O598" i="20"/>
  <c r="O507" i="20"/>
  <c r="O26" i="22"/>
  <c r="O1043" i="20"/>
  <c r="O32" i="20"/>
  <c r="O278" i="20"/>
  <c r="O470" i="20"/>
  <c r="O834" i="20"/>
  <c r="O235" i="20"/>
  <c r="O48" i="22"/>
  <c r="O1076" i="20"/>
  <c r="O774" i="20"/>
  <c r="O88" i="22"/>
  <c r="O983" i="20"/>
  <c r="O386" i="20"/>
  <c r="O212" i="20"/>
  <c r="O376" i="20"/>
  <c r="O440" i="20"/>
  <c r="O542" i="20"/>
  <c r="O770" i="20"/>
  <c r="O957" i="20"/>
  <c r="O1068" i="20"/>
  <c r="O142" i="22"/>
  <c r="O355" i="20"/>
  <c r="O465" i="20"/>
  <c r="O581" i="20"/>
  <c r="O484" i="20"/>
  <c r="O777" i="20"/>
  <c r="O956" i="20"/>
  <c r="O989" i="20"/>
  <c r="O273" i="22"/>
  <c r="O301" i="22"/>
  <c r="O195" i="20"/>
  <c r="O457" i="20"/>
  <c r="O488" i="20"/>
  <c r="O743" i="20"/>
  <c r="O848" i="20"/>
  <c r="O234" i="22"/>
  <c r="O272" i="22"/>
  <c r="O795" i="20"/>
  <c r="O621" i="20"/>
  <c r="O473" i="20"/>
  <c r="O145" i="20"/>
  <c r="O1125" i="20"/>
  <c r="O801" i="20"/>
  <c r="O419" i="20"/>
  <c r="O233" i="20"/>
  <c r="O65" i="20"/>
  <c r="O10" i="22"/>
  <c r="O302" i="22"/>
  <c r="O216" i="22"/>
  <c r="O899" i="20"/>
  <c r="O496" i="20"/>
  <c r="O431" i="20"/>
  <c r="O199" i="20"/>
  <c r="O87" i="22"/>
  <c r="O18" i="22"/>
  <c r="O1099" i="20"/>
  <c r="O1008" i="20"/>
  <c r="O966" i="20"/>
  <c r="O946" i="20"/>
  <c r="O867" i="20"/>
  <c r="O792" i="20"/>
  <c r="O741" i="20"/>
  <c r="O587" i="20"/>
  <c r="O433" i="20"/>
  <c r="O371" i="20"/>
  <c r="O348" i="20"/>
  <c r="O287" i="20"/>
  <c r="O151" i="20"/>
  <c r="O130" i="22"/>
  <c r="O214" i="22"/>
  <c r="O1015" i="20"/>
  <c r="O850" i="20"/>
  <c r="O787" i="20"/>
  <c r="O736" i="20"/>
  <c r="O561" i="20"/>
  <c r="O503" i="20"/>
  <c r="O392" i="20"/>
  <c r="O213" i="20"/>
  <c r="O84" i="22"/>
  <c r="O46" i="22"/>
  <c r="O1051" i="20"/>
  <c r="O1009" i="20"/>
  <c r="O908" i="20"/>
  <c r="O824" i="20"/>
  <c r="O742" i="20"/>
  <c r="O554" i="20"/>
  <c r="O505" i="20"/>
  <c r="O403" i="20"/>
  <c r="O336" i="20"/>
  <c r="O267" i="20"/>
  <c r="O134" i="20"/>
  <c r="O1055" i="20"/>
  <c r="O449" i="20"/>
  <c r="O940" i="20"/>
  <c r="O969" i="20"/>
  <c r="O85" i="20"/>
  <c r="O200" i="20"/>
  <c r="O1024" i="20"/>
  <c r="O248" i="20"/>
  <c r="O207" i="20"/>
  <c r="O522" i="20"/>
  <c r="O128" i="20"/>
  <c r="O458" i="20"/>
  <c r="O443" i="20"/>
  <c r="O159" i="20"/>
  <c r="O825" i="20"/>
  <c r="O300" i="22"/>
  <c r="O557" i="20"/>
  <c r="O534" i="20"/>
  <c r="O950" i="20"/>
  <c r="O821" i="20"/>
  <c r="O379" i="20"/>
  <c r="O410" i="20"/>
  <c r="O266" i="20"/>
  <c r="O279" i="22"/>
  <c r="O477" i="20"/>
  <c r="O1084" i="20"/>
  <c r="O623" i="20"/>
  <c r="O1047" i="20"/>
  <c r="O33" i="20"/>
  <c r="O576" i="20"/>
  <c r="O228" i="20"/>
  <c r="O430" i="20"/>
  <c r="O412" i="20"/>
  <c r="O399" i="20"/>
  <c r="O1104" i="20"/>
  <c r="O469" i="20"/>
  <c r="O1060" i="20"/>
  <c r="O571" i="20"/>
  <c r="O54" i="22"/>
  <c r="O814" i="20"/>
  <c r="O60" i="20"/>
  <c r="O328" i="20"/>
  <c r="O238" i="20"/>
  <c r="O442" i="20"/>
  <c r="O840" i="20"/>
  <c r="O411" i="20"/>
  <c r="O306" i="20"/>
  <c r="O43" i="22"/>
  <c r="O844" i="20"/>
  <c r="O72" i="22"/>
  <c r="O967" i="20"/>
  <c r="O301" i="20"/>
  <c r="O216" i="20"/>
  <c r="O401" i="20"/>
  <c r="O468" i="20"/>
  <c r="O746" i="20"/>
  <c r="O799" i="20"/>
  <c r="O964" i="20"/>
  <c r="O235" i="22"/>
  <c r="O173" i="22"/>
  <c r="O359" i="20"/>
  <c r="O499" i="20"/>
  <c r="O593" i="20"/>
  <c r="O504" i="20"/>
  <c r="O868" i="20"/>
  <c r="O1021" i="20"/>
  <c r="O1116" i="20"/>
  <c r="O275" i="22"/>
  <c r="O205" i="22"/>
  <c r="O322" i="20"/>
  <c r="O481" i="20"/>
  <c r="O512" i="20"/>
  <c r="O767" i="20"/>
  <c r="O931" i="20"/>
  <c r="O251" i="22"/>
  <c r="O975" i="20"/>
  <c r="O786" i="20"/>
  <c r="O603" i="20"/>
  <c r="O471" i="20"/>
  <c r="O137" i="20"/>
  <c r="O934" i="20"/>
  <c r="O768" i="20"/>
  <c r="O373" i="20"/>
  <c r="O183" i="20"/>
  <c r="O126" i="22"/>
  <c r="O255" i="22"/>
  <c r="O212" i="22"/>
  <c r="O874" i="20"/>
  <c r="O567" i="20"/>
  <c r="O377" i="20"/>
  <c r="O81" i="22"/>
  <c r="O241" i="22"/>
  <c r="O1079" i="20"/>
  <c r="O1005" i="20"/>
  <c r="O955" i="20"/>
  <c r="O941" i="20"/>
  <c r="O846" i="20"/>
  <c r="O765" i="20"/>
  <c r="O617" i="20"/>
  <c r="O580" i="20"/>
  <c r="O393" i="20"/>
  <c r="O364" i="20"/>
  <c r="O335" i="20"/>
  <c r="O214" i="20"/>
  <c r="O126" i="20"/>
  <c r="O307" i="22"/>
  <c r="O1092" i="20"/>
  <c r="O997" i="20"/>
  <c r="O822" i="20"/>
  <c r="O771" i="20"/>
  <c r="O591" i="20"/>
  <c r="O545" i="20"/>
  <c r="O476" i="20"/>
  <c r="O375" i="20"/>
  <c r="O193" i="20"/>
  <c r="O75" i="22"/>
  <c r="O24" i="22"/>
  <c r="O1025" i="20"/>
  <c r="O1004" i="20"/>
  <c r="O883" i="20"/>
  <c r="O808" i="20"/>
  <c r="O606" i="20"/>
  <c r="O551" i="20"/>
  <c r="O492" i="20"/>
  <c r="O378" i="20"/>
  <c r="O334" i="20"/>
  <c r="O202" i="20"/>
  <c r="O120" i="20"/>
  <c r="O444" i="20"/>
  <c r="O472" i="20"/>
  <c r="O480" i="20"/>
  <c r="O143" i="20"/>
  <c r="O204" i="20"/>
  <c r="O167" i="20"/>
  <c r="O803" i="20"/>
  <c r="O285" i="20"/>
  <c r="O319" i="20"/>
  <c r="O317" i="20"/>
  <c r="O201" i="20"/>
  <c r="O61" i="20"/>
  <c r="O276" i="22"/>
  <c r="O109" i="22"/>
  <c r="O318" i="20"/>
  <c r="O815" i="20"/>
  <c r="O205" i="20"/>
  <c r="O434" i="20"/>
  <c r="O280" i="20"/>
  <c r="O486" i="20"/>
  <c r="O780" i="20"/>
  <c r="O156" i="20"/>
  <c r="O295" i="22"/>
  <c r="O292" i="22"/>
  <c r="O791" i="20"/>
  <c r="O783" i="20"/>
  <c r="O118" i="22"/>
  <c r="O169" i="20"/>
  <c r="O963" i="20"/>
  <c r="O987" i="20"/>
  <c r="O1037" i="20"/>
  <c r="O494" i="20"/>
  <c r="O203" i="20"/>
  <c r="O345" i="20"/>
  <c r="O817" i="20"/>
  <c r="O176" i="20"/>
  <c r="O265" i="22"/>
  <c r="O253" i="22"/>
  <c r="O168" i="20"/>
  <c r="O180" i="20"/>
  <c r="O947" i="20"/>
  <c r="O406" i="20"/>
  <c r="O344" i="20"/>
  <c r="O828" i="20"/>
  <c r="O329" i="20"/>
  <c r="O564" i="20"/>
  <c r="O809" i="20"/>
  <c r="O171" i="20"/>
  <c r="O284" i="22"/>
  <c r="O289" i="22"/>
  <c r="O230" i="22"/>
  <c r="O130" i="20"/>
  <c r="O1118" i="20"/>
  <c r="O1117" i="20"/>
  <c r="O949" i="20"/>
  <c r="O925" i="20"/>
  <c r="O360" i="20"/>
  <c r="O611" i="20"/>
  <c r="O402" i="20"/>
  <c r="O798" i="20"/>
  <c r="O316" i="20"/>
  <c r="O191" i="20"/>
  <c r="O782" i="20"/>
  <c r="O788" i="20"/>
  <c r="O224" i="22"/>
  <c r="O1132" i="20"/>
  <c r="O404" i="20"/>
  <c r="O260" i="20"/>
  <c r="O1038" i="20"/>
  <c r="O1088" i="20"/>
  <c r="O1126" i="20"/>
  <c r="O1040" i="20"/>
  <c r="O1011" i="20"/>
  <c r="O608" i="20"/>
  <c r="O604" i="20"/>
  <c r="O238" i="22"/>
  <c r="O268" i="22"/>
  <c r="O196" i="20"/>
  <c r="O1129" i="20"/>
  <c r="O357" i="20"/>
  <c r="O256" i="20"/>
  <c r="O1089" i="20"/>
  <c r="O1130" i="20"/>
  <c r="O1102" i="20"/>
  <c r="O1119" i="20"/>
  <c r="O247" i="22"/>
  <c r="O350" i="20"/>
  <c r="O307" i="20"/>
  <c r="O1112" i="20"/>
  <c r="O1074" i="20"/>
  <c r="O984" i="20"/>
  <c r="O624" i="20"/>
  <c r="O622" i="20"/>
  <c r="O914" i="20"/>
  <c r="O894" i="20"/>
  <c r="O891" i="20"/>
  <c r="O838" i="20"/>
  <c r="O236" i="22"/>
  <c r="O1090" i="20"/>
  <c r="O945" i="20"/>
  <c r="O303" i="20"/>
  <c r="O1077" i="20"/>
  <c r="O1081" i="20"/>
  <c r="O620" i="20"/>
  <c r="O601" i="20"/>
  <c r="O540" i="20"/>
  <c r="O483" i="20"/>
  <c r="O902" i="20"/>
  <c r="O875" i="20"/>
  <c r="O927" i="20"/>
  <c r="O297" i="22"/>
  <c r="O1082" i="20"/>
  <c r="O1069" i="20"/>
  <c r="O1018" i="20"/>
  <c r="O536" i="20"/>
  <c r="O618" i="20"/>
  <c r="O515" i="20"/>
  <c r="O878" i="20"/>
  <c r="O904" i="20"/>
  <c r="O880" i="20"/>
  <c r="O849" i="20"/>
  <c r="O893" i="20"/>
  <c r="O198" i="22"/>
  <c r="O1095" i="20"/>
  <c r="O552" i="20"/>
  <c r="O910" i="20"/>
  <c r="O884" i="20"/>
  <c r="O246" i="20"/>
  <c r="O298" i="22"/>
  <c r="O233" i="22"/>
  <c r="O737" i="20"/>
  <c r="O125" i="22"/>
  <c r="O196" i="22"/>
  <c r="O119" i="22"/>
  <c r="O125" i="20"/>
  <c r="O182" i="22"/>
  <c r="O119" i="20"/>
  <c r="O44" i="20"/>
  <c r="O63" i="22"/>
  <c r="O47" i="22"/>
  <c r="O102" i="20"/>
  <c r="O36" i="20"/>
  <c r="O91" i="22"/>
  <c r="O49" i="22"/>
  <c r="O53" i="22"/>
  <c r="O116" i="20"/>
  <c r="O87" i="20"/>
  <c r="O30" i="20"/>
  <c r="O923" i="20"/>
  <c r="O905" i="20"/>
  <c r="O227" i="20"/>
  <c r="O241" i="20"/>
  <c r="O273" i="20"/>
  <c r="O210" i="22"/>
  <c r="O117" i="22"/>
  <c r="O160" i="20"/>
  <c r="O114" i="22"/>
  <c r="O203" i="22"/>
  <c r="O194" i="22"/>
  <c r="O131" i="22"/>
  <c r="O135" i="22"/>
  <c r="O40" i="22"/>
  <c r="O62" i="20"/>
  <c r="O101" i="22"/>
  <c r="O29" i="20"/>
  <c r="O70" i="22"/>
  <c r="O91" i="20"/>
  <c r="O47" i="20"/>
  <c r="O858" i="20"/>
  <c r="O295" i="20"/>
  <c r="O297" i="20"/>
  <c r="O252" i="22"/>
  <c r="O220" i="22"/>
  <c r="O158" i="22"/>
  <c r="O144" i="20"/>
  <c r="O206" i="22"/>
  <c r="O160" i="22"/>
  <c r="O120" i="22"/>
  <c r="O123" i="20"/>
  <c r="O94" i="20"/>
  <c r="O93" i="22"/>
  <c r="O45" i="20"/>
  <c r="O12" i="22"/>
  <c r="O11" i="22"/>
  <c r="O113" i="20"/>
  <c r="O67" i="20"/>
  <c r="O27" i="20"/>
  <c r="O882" i="20"/>
  <c r="O852" i="20"/>
  <c r="O857" i="20"/>
  <c r="O263" i="20"/>
  <c r="O311" i="20"/>
  <c r="O251" i="20"/>
  <c r="O231" i="20"/>
  <c r="O246" i="22"/>
  <c r="O215" i="22"/>
  <c r="O197" i="22"/>
  <c r="O173" i="20"/>
  <c r="O180" i="22"/>
  <c r="O139" i="20"/>
  <c r="O187" i="22"/>
  <c r="O132" i="22"/>
  <c r="O105" i="20"/>
  <c r="O102" i="22"/>
  <c r="O115" i="20"/>
  <c r="O73" i="20"/>
  <c r="O39" i="22"/>
  <c r="O16" i="22"/>
  <c r="O50" i="20"/>
  <c r="O34" i="20"/>
  <c r="O83" i="20"/>
  <c r="O232" i="20"/>
  <c r="O517" i="20"/>
  <c r="O390" i="20"/>
  <c r="O407" i="20"/>
  <c r="O218" i="22"/>
  <c r="O415" i="20"/>
  <c r="O920" i="20"/>
  <c r="O181" i="20"/>
  <c r="O222" i="20"/>
  <c r="O766" i="20"/>
  <c r="O153" i="20"/>
  <c r="O772" i="20"/>
  <c r="O264" i="22"/>
  <c r="O257" i="22"/>
  <c r="O208" i="20"/>
  <c r="O192" i="20"/>
  <c r="O1098" i="20"/>
  <c r="O994" i="20"/>
  <c r="O937" i="20"/>
  <c r="O427" i="20"/>
  <c r="O347" i="20"/>
  <c r="O568" i="20"/>
  <c r="O250" i="20"/>
  <c r="O790" i="20"/>
  <c r="O67" i="22"/>
  <c r="O271" i="22"/>
  <c r="O231" i="22"/>
  <c r="O133" i="22"/>
  <c r="O1086" i="20"/>
  <c r="O1002" i="20"/>
  <c r="O369" i="20"/>
  <c r="O418" i="20"/>
  <c r="O291" i="20"/>
  <c r="O518" i="20"/>
  <c r="O752" i="20"/>
  <c r="O189" i="20"/>
  <c r="O740" i="20"/>
  <c r="O293" i="22"/>
  <c r="O751" i="20"/>
  <c r="O170" i="22"/>
  <c r="O478" i="20"/>
  <c r="O435" i="20"/>
  <c r="O353" i="20"/>
  <c r="O784" i="20"/>
  <c r="O395" i="20"/>
  <c r="O450" i="20"/>
  <c r="O142" i="20"/>
  <c r="O269" i="22"/>
  <c r="O136" i="20"/>
  <c r="O990" i="20"/>
  <c r="O292" i="20"/>
  <c r="O1093" i="20"/>
  <c r="O1107" i="20"/>
  <c r="O1066" i="20"/>
  <c r="O1022" i="20"/>
  <c r="O1003" i="20"/>
  <c r="O547" i="20"/>
  <c r="O140" i="20"/>
  <c r="O229" i="22"/>
  <c r="O147" i="22"/>
  <c r="O995" i="20"/>
  <c r="O497" i="20"/>
  <c r="O384" i="20"/>
  <c r="O1073" i="20"/>
  <c r="O1057" i="20"/>
  <c r="O988" i="20"/>
  <c r="O171" i="22"/>
  <c r="O389" i="20"/>
  <c r="O315" i="20"/>
  <c r="O999" i="20"/>
  <c r="O600" i="20"/>
  <c r="O555" i="20"/>
  <c r="O584" i="20"/>
  <c r="O519" i="20"/>
  <c r="O863" i="20"/>
  <c r="O871" i="20"/>
  <c r="O869" i="20"/>
  <c r="O323" i="20"/>
  <c r="O141" i="22"/>
  <c r="O1058" i="20"/>
  <c r="O1041" i="20"/>
  <c r="O1044" i="20"/>
  <c r="O589" i="20"/>
  <c r="O612" i="20"/>
  <c r="O835" i="20"/>
  <c r="O912" i="20"/>
  <c r="O860" i="20"/>
  <c r="O804" i="20"/>
  <c r="O1094" i="20"/>
  <c r="O254" i="20"/>
  <c r="O1039" i="20"/>
  <c r="O595" i="20"/>
  <c r="O491" i="20"/>
  <c r="O459" i="20"/>
  <c r="O892" i="20"/>
  <c r="O886" i="20"/>
  <c r="O903" i="20"/>
  <c r="O900" i="20"/>
  <c r="O845" i="20"/>
  <c r="O186" i="20"/>
  <c r="O1121" i="20"/>
  <c r="O429" i="20"/>
  <c r="O382" i="20"/>
  <c r="O275" i="20"/>
  <c r="O1128" i="20"/>
  <c r="O559" i="20"/>
  <c r="O569" i="20"/>
  <c r="O487" i="20"/>
  <c r="O830" i="20"/>
  <c r="O400" i="20"/>
  <c r="O255" i="20"/>
  <c r="O240" i="22"/>
  <c r="O239" i="22"/>
  <c r="O189" i="22"/>
  <c r="O149" i="20"/>
  <c r="O122" i="22"/>
  <c r="O141" i="20"/>
  <c r="O195" i="22"/>
  <c r="O111" i="22"/>
  <c r="O127" i="20"/>
  <c r="O100" i="20"/>
  <c r="O94" i="22"/>
  <c r="O31" i="22"/>
  <c r="O80" i="20"/>
  <c r="O62" i="22"/>
  <c r="O92" i="22"/>
  <c r="O33" i="22"/>
  <c r="O37" i="22"/>
  <c r="O66" i="20"/>
  <c r="O74" i="20"/>
  <c r="O881" i="20"/>
  <c r="O841" i="20"/>
  <c r="O349" i="20"/>
  <c r="O274" i="20"/>
  <c r="O247" i="20"/>
  <c r="O304" i="22"/>
  <c r="O217" i="22"/>
  <c r="O157" i="22"/>
  <c r="O122" i="20"/>
  <c r="O184" i="22"/>
  <c r="O177" i="22"/>
  <c r="O207" i="22"/>
  <c r="O191" i="22"/>
  <c r="O136" i="22"/>
  <c r="O110" i="20"/>
  <c r="O98" i="22"/>
  <c r="O52" i="22"/>
  <c r="O41" i="20"/>
  <c r="O101" i="20"/>
  <c r="O75" i="20"/>
  <c r="O272" i="20"/>
  <c r="O257" i="20"/>
  <c r="O219" i="22"/>
  <c r="O222" i="22"/>
  <c r="O132" i="20"/>
  <c r="O115" i="22"/>
  <c r="O174" i="22"/>
  <c r="O144" i="22"/>
  <c r="O164" i="22"/>
  <c r="O19" i="22"/>
  <c r="O23" i="20"/>
  <c r="O32" i="22"/>
  <c r="O66" i="22"/>
  <c r="O100" i="22"/>
  <c r="O112" i="20"/>
  <c r="O109" i="20"/>
  <c r="O58" i="20"/>
  <c r="O864" i="20"/>
  <c r="O865" i="20"/>
  <c r="O877" i="20"/>
  <c r="O261" i="20"/>
  <c r="O288" i="20"/>
  <c r="O313" i="20"/>
  <c r="O211" i="22"/>
  <c r="O146" i="22"/>
  <c r="O155" i="22"/>
  <c r="O169" i="22"/>
  <c r="O113" i="22"/>
  <c r="O199" i="22"/>
  <c r="O179" i="22"/>
  <c r="O124" i="22"/>
  <c r="O24" i="20"/>
  <c r="O65" i="22"/>
  <c r="O92" i="20"/>
  <c r="O106" i="20"/>
  <c r="O57" i="22"/>
  <c r="O20" i="20"/>
  <c r="O95" i="20"/>
  <c r="O70" i="20"/>
  <c r="O63" i="20"/>
  <c r="O560" i="20"/>
  <c r="O340" i="20"/>
  <c r="O819" i="20"/>
  <c r="O21" i="20"/>
  <c r="O172" i="20"/>
  <c r="O298" i="20"/>
  <c r="O417" i="20"/>
  <c r="O438" i="20"/>
  <c r="O398" i="20"/>
  <c r="O993" i="20"/>
  <c r="O310" i="20"/>
  <c r="O303" i="22"/>
  <c r="O105" i="22"/>
  <c r="O285" i="22"/>
  <c r="O281" i="22"/>
  <c r="O245" i="22"/>
  <c r="O133" i="20"/>
  <c r="O145" i="22"/>
  <c r="O1078" i="20"/>
  <c r="O970" i="20"/>
  <c r="O972" i="20"/>
  <c r="O1000" i="20"/>
  <c r="O286" i="20"/>
  <c r="O482" i="20"/>
  <c r="O302" i="20"/>
  <c r="O278" i="22"/>
  <c r="O88" i="20"/>
  <c r="O294" i="22"/>
  <c r="O748" i="20"/>
  <c r="O161" i="20"/>
  <c r="O1122" i="20"/>
  <c r="O982" i="20"/>
  <c r="O953" i="20"/>
  <c r="O224" i="20"/>
  <c r="O158" i="20"/>
  <c r="O744" i="20"/>
  <c r="O802" i="20"/>
  <c r="O111" i="20"/>
  <c r="O226" i="22"/>
  <c r="O775" i="20"/>
  <c r="O178" i="20"/>
  <c r="O1110" i="20"/>
  <c r="O978" i="20"/>
  <c r="O326" i="20"/>
  <c r="O818" i="20"/>
  <c r="O234" i="20"/>
  <c r="O150" i="20"/>
  <c r="O155" i="20"/>
  <c r="O911" i="20"/>
  <c r="O209" i="20"/>
  <c r="O759" i="20"/>
  <c r="O187" i="20"/>
  <c r="O339" i="20"/>
  <c r="O237" i="20"/>
  <c r="O268" i="20"/>
  <c r="O1054" i="20"/>
  <c r="O1050" i="20"/>
  <c r="O596" i="20"/>
  <c r="O57" i="20"/>
  <c r="O299" i="22"/>
  <c r="O259" i="22"/>
  <c r="O210" i="20"/>
  <c r="O1010" i="20"/>
  <c r="O980" i="20"/>
  <c r="O489" i="20"/>
  <c r="O365" i="20"/>
  <c r="O277" i="20"/>
  <c r="O1046" i="20"/>
  <c r="O1034" i="20"/>
  <c r="O1036" i="20"/>
  <c r="O194" i="20"/>
  <c r="O1109" i="20"/>
  <c r="O847" i="20"/>
  <c r="O1097" i="20"/>
  <c r="O527" i="20"/>
  <c r="O582" i="20"/>
  <c r="O563" i="20"/>
  <c r="O511" i="20"/>
  <c r="O919" i="20"/>
  <c r="O855" i="20"/>
  <c r="O913" i="20"/>
  <c r="O873" i="20"/>
  <c r="O258" i="20"/>
  <c r="O163" i="22"/>
  <c r="O264" i="20"/>
  <c r="O1108" i="20"/>
  <c r="O1059" i="20"/>
  <c r="O572" i="20"/>
  <c r="O906" i="20"/>
  <c r="O811" i="20"/>
  <c r="O735" i="20"/>
  <c r="O959" i="20"/>
  <c r="O474" i="20"/>
  <c r="O1042" i="20"/>
  <c r="O574" i="20"/>
  <c r="O451" i="20"/>
  <c r="O917" i="20"/>
  <c r="O907" i="20"/>
  <c r="O853" i="20"/>
  <c r="O330" i="20"/>
  <c r="O267" i="22"/>
  <c r="O493" i="20"/>
  <c r="O391" i="20"/>
  <c r="O1101" i="20"/>
  <c r="O996" i="20"/>
  <c r="O570" i="20"/>
  <c r="O549" i="20"/>
  <c r="O479" i="20"/>
  <c r="O223" i="20"/>
  <c r="O306" i="22"/>
  <c r="O213" i="22"/>
  <c r="O153" i="22"/>
  <c r="O185" i="20"/>
  <c r="O121" i="22"/>
  <c r="O154" i="20"/>
  <c r="O168" i="22"/>
  <c r="O172" i="22"/>
  <c r="O37" i="20"/>
  <c r="O28" i="20"/>
  <c r="O58" i="22"/>
  <c r="O36" i="22"/>
  <c r="O93" i="20"/>
  <c r="O107" i="22"/>
  <c r="O82" i="22"/>
  <c r="O25" i="22"/>
  <c r="O29" i="22"/>
  <c r="O97" i="20"/>
  <c r="O51" i="20"/>
  <c r="O898" i="20"/>
  <c r="O861" i="20"/>
  <c r="O290" i="20"/>
  <c r="O265" i="20"/>
  <c r="O248" i="22"/>
  <c r="O221" i="22"/>
  <c r="O134" i="22"/>
  <c r="O204" i="22"/>
  <c r="O154" i="22"/>
  <c r="O186" i="22"/>
  <c r="O190" i="22"/>
  <c r="O183" i="22"/>
  <c r="O128" i="22"/>
  <c r="O90" i="20"/>
  <c r="O77" i="22"/>
  <c r="O84" i="20"/>
  <c r="O78" i="22"/>
  <c r="O17" i="22"/>
  <c r="O71" i="20"/>
  <c r="O890" i="20"/>
  <c r="O259" i="20"/>
  <c r="O239" i="20"/>
  <c r="O242" i="22"/>
  <c r="O296" i="22"/>
  <c r="O761" i="20"/>
  <c r="O170" i="20"/>
  <c r="O202" i="22"/>
  <c r="O150" i="22"/>
  <c r="O127" i="22"/>
  <c r="O148" i="22"/>
  <c r="O27" i="22"/>
  <c r="O69" i="22"/>
  <c r="O107" i="20"/>
  <c r="O103" i="22"/>
  <c r="O15" i="22"/>
  <c r="O45" i="22"/>
  <c r="O99" i="20"/>
  <c r="O38" i="20"/>
  <c r="O831" i="20"/>
  <c r="O901" i="20"/>
  <c r="O244" i="20"/>
  <c r="O289" i="20"/>
  <c r="O256" i="22"/>
  <c r="O149" i="22"/>
  <c r="O129" i="20"/>
  <c r="O137" i="22"/>
  <c r="O190" i="20"/>
  <c r="O193" i="22"/>
  <c r="O138" i="22"/>
  <c r="O30" i="22"/>
  <c r="O52" i="20"/>
  <c r="O71" i="22"/>
  <c r="O72" i="20"/>
  <c r="O98" i="20"/>
  <c r="O86" i="22"/>
  <c r="O74" i="22"/>
  <c r="O59" i="20"/>
  <c r="O39" i="20"/>
  <c r="O42" i="20"/>
  <c r="O1016" i="20"/>
  <c r="O466" i="20"/>
  <c r="O240" i="20"/>
  <c r="O592" i="20"/>
  <c r="O757" i="20"/>
  <c r="O85" i="22"/>
  <c r="O188" i="20"/>
  <c r="O960" i="20"/>
  <c r="O409" i="20"/>
  <c r="O514" i="20"/>
  <c r="O805" i="20"/>
  <c r="O211" i="20"/>
  <c r="O56" i="20"/>
  <c r="O820" i="20"/>
  <c r="O282" i="22"/>
  <c r="O227" i="22"/>
  <c r="O188" i="22"/>
  <c r="O165" i="22"/>
  <c r="O270" i="20"/>
  <c r="O147" i="20"/>
  <c r="O337" i="20"/>
  <c r="O778" i="20"/>
  <c r="O177" i="20"/>
  <c r="O756" i="20"/>
  <c r="O237" i="22"/>
  <c r="O206" i="20"/>
  <c r="O148" i="20"/>
  <c r="O951" i="20"/>
  <c r="O968" i="20"/>
  <c r="O843" i="20"/>
  <c r="O394" i="20"/>
  <c r="O558" i="20"/>
  <c r="O462" i="20"/>
  <c r="O528" i="20"/>
  <c r="O209" i="22"/>
  <c r="O261" i="22"/>
  <c r="O19" i="20"/>
  <c r="O270" i="22"/>
  <c r="O249" i="22"/>
  <c r="O146" i="20"/>
  <c r="O1106" i="20"/>
  <c r="O939" i="20"/>
  <c r="O991" i="20"/>
  <c r="O294" i="20"/>
  <c r="O446" i="20"/>
  <c r="O827" i="20"/>
  <c r="O76" i="20"/>
  <c r="O781" i="20"/>
  <c r="O363" i="20"/>
  <c r="O104" i="20"/>
  <c r="O807" i="20"/>
  <c r="O1070" i="20"/>
  <c r="O1113" i="20"/>
  <c r="O854" i="20"/>
  <c r="O367" i="20"/>
  <c r="O271" i="20"/>
  <c r="O1105" i="20"/>
  <c r="O1056" i="20"/>
  <c r="O992" i="20"/>
  <c r="O276" i="20"/>
  <c r="O290" i="22"/>
  <c r="O796" i="20"/>
  <c r="O974" i="20"/>
  <c r="O922" i="20"/>
  <c r="O416" i="20"/>
  <c r="O1085" i="20"/>
  <c r="O1083" i="20"/>
  <c r="O1026" i="20"/>
  <c r="O266" i="22"/>
  <c r="O961" i="20"/>
  <c r="O1062" i="20"/>
  <c r="O1014" i="20"/>
  <c r="O543" i="20"/>
  <c r="O615" i="20"/>
  <c r="O455" i="20"/>
  <c r="O896" i="20"/>
  <c r="O921" i="20"/>
  <c r="O888" i="20"/>
  <c r="O839" i="20"/>
  <c r="O833" i="20"/>
  <c r="O909" i="20"/>
  <c r="O368" i="20"/>
  <c r="O286" i="22"/>
  <c r="O184" i="20"/>
  <c r="O976" i="20"/>
  <c r="O346" i="20"/>
  <c r="O309" i="20"/>
  <c r="O1114" i="20"/>
  <c r="O1007" i="20"/>
  <c r="O616" i="20"/>
  <c r="O578" i="20"/>
  <c r="O531" i="20"/>
  <c r="O915" i="20"/>
  <c r="O924" i="20"/>
  <c r="O263" i="22"/>
  <c r="O143" i="22"/>
  <c r="O933" i="20"/>
  <c r="O1127" i="20"/>
  <c r="O544" i="20"/>
  <c r="O613" i="20"/>
  <c r="O523" i="20"/>
  <c r="O918" i="20"/>
  <c r="O866" i="20"/>
  <c r="O842" i="20"/>
  <c r="O897" i="20"/>
  <c r="O889" i="20"/>
  <c r="O381" i="20"/>
  <c r="O287" i="22"/>
  <c r="O1006" i="20"/>
  <c r="O887" i="20"/>
  <c r="O296" i="20"/>
  <c r="O1029" i="20"/>
  <c r="O532" i="20"/>
  <c r="O575" i="20"/>
  <c r="O599" i="20"/>
  <c r="O447" i="20"/>
  <c r="O304" i="20"/>
  <c r="O281" i="20"/>
  <c r="O250" i="22"/>
  <c r="O753" i="20"/>
  <c r="O176" i="22"/>
  <c r="O163" i="20"/>
  <c r="O162" i="22"/>
  <c r="O135" i="20"/>
  <c r="O152" i="22"/>
  <c r="O156" i="22"/>
  <c r="O53" i="20"/>
  <c r="O22" i="22"/>
  <c r="O56" i="22"/>
  <c r="O108" i="20"/>
  <c r="O69" i="20"/>
  <c r="O99" i="22"/>
  <c r="O61" i="22"/>
  <c r="O117" i="20"/>
  <c r="O13" i="22"/>
  <c r="O46" i="20"/>
  <c r="O43" i="20"/>
  <c r="O885" i="20"/>
  <c r="O279" i="20"/>
  <c r="O305" i="20"/>
  <c r="O225" i="22"/>
  <c r="O151" i="22"/>
  <c r="O175" i="20"/>
  <c r="O167" i="22"/>
  <c r="O129" i="22"/>
  <c r="O181" i="22"/>
  <c r="O112" i="22"/>
  <c r="O175" i="22"/>
  <c r="O90" i="22"/>
  <c r="O48" i="20"/>
  <c r="O22" i="20"/>
  <c r="O78" i="20"/>
  <c r="O96" i="22"/>
  <c r="O54" i="20"/>
  <c r="O31" i="20"/>
  <c r="O836" i="20"/>
  <c r="O333" i="20"/>
  <c r="O249" i="20"/>
  <c r="O288" i="22"/>
  <c r="O258" i="22"/>
  <c r="O745" i="20"/>
  <c r="O201" i="22"/>
  <c r="O185" i="22"/>
  <c r="O139" i="22"/>
  <c r="O178" i="22"/>
  <c r="O116" i="22"/>
  <c r="O50" i="22"/>
  <c r="O106" i="22"/>
  <c r="O68" i="20"/>
  <c r="O95" i="22"/>
  <c r="O41" i="22"/>
  <c r="O21" i="22"/>
  <c r="O79" i="20"/>
  <c r="O35" i="20"/>
  <c r="O837" i="20"/>
  <c r="O320" i="20"/>
  <c r="O229" i="20"/>
  <c r="O225" i="20"/>
  <c r="O244" i="22"/>
  <c r="O110" i="22"/>
  <c r="O124" i="20"/>
  <c r="O192" i="22"/>
  <c r="O138" i="20"/>
  <c r="O166" i="22"/>
  <c r="O140" i="22"/>
  <c r="O114" i="20"/>
  <c r="O25" i="20"/>
  <c r="O38" i="22"/>
  <c r="O81" i="20"/>
  <c r="O49" i="20"/>
  <c r="O104" i="22"/>
  <c r="O89" i="20"/>
  <c r="O55" i="20"/>
  <c r="O103" i="20"/>
  <c r="E115" i="20"/>
  <c r="E277" i="22"/>
  <c r="E734" i="20"/>
  <c r="E213" i="20"/>
  <c r="E306" i="22"/>
  <c r="E82" i="22"/>
  <c r="E77" i="22"/>
  <c r="E824" i="20"/>
  <c r="E816" i="20"/>
  <c r="E209" i="20"/>
  <c r="E12" i="22"/>
  <c r="E105" i="22"/>
  <c r="E46" i="22"/>
  <c r="E274" i="22"/>
  <c r="E787" i="20"/>
  <c r="E707" i="20"/>
  <c r="E673" i="20"/>
  <c r="E698" i="20"/>
  <c r="E520" i="20"/>
  <c r="E241" i="22"/>
  <c r="E818" i="20"/>
  <c r="E243" i="22"/>
  <c r="E766" i="20"/>
  <c r="E798" i="20"/>
  <c r="E192" i="22"/>
  <c r="E545" i="20"/>
  <c r="E771" i="20"/>
  <c r="E719" i="20"/>
  <c r="E276" i="20"/>
  <c r="E821" i="20"/>
  <c r="E797" i="20"/>
  <c r="E206" i="22"/>
  <c r="E207" i="20"/>
  <c r="E697" i="20"/>
  <c r="E532" i="20"/>
  <c r="E506" i="20"/>
  <c r="E632" i="20"/>
  <c r="E468" i="20"/>
  <c r="E678" i="20"/>
  <c r="E502" i="20"/>
  <c r="E238" i="20"/>
  <c r="E284" i="22"/>
  <c r="E1019" i="20"/>
  <c r="E980" i="20"/>
  <c r="E713" i="20"/>
  <c r="E716" i="20"/>
  <c r="E176" i="20"/>
  <c r="E273" i="22"/>
  <c r="E200" i="22"/>
  <c r="E42" i="22"/>
  <c r="E89" i="22"/>
  <c r="E606" i="20"/>
  <c r="E723" i="20"/>
  <c r="E79" i="22"/>
  <c r="E499" i="20"/>
  <c r="E744" i="20"/>
  <c r="E736" i="20"/>
  <c r="E40" i="22"/>
  <c r="E157" i="22"/>
  <c r="E180" i="22"/>
  <c r="E598" i="20"/>
  <c r="E533" i="20"/>
  <c r="E553" i="20"/>
  <c r="E629" i="20"/>
  <c r="E609" i="20"/>
  <c r="E933" i="20"/>
  <c r="E592" i="20"/>
  <c r="E286" i="20"/>
  <c r="E656" i="20"/>
  <c r="E946" i="20"/>
  <c r="E996" i="20"/>
  <c r="E540" i="20"/>
  <c r="E623" i="20"/>
  <c r="E441" i="20"/>
  <c r="E145" i="20"/>
  <c r="E675" i="20"/>
  <c r="E290" i="22"/>
  <c r="E247" i="22"/>
  <c r="E764" i="20"/>
  <c r="E987" i="20"/>
  <c r="E212" i="20"/>
  <c r="E696" i="20"/>
  <c r="E694" i="20"/>
  <c r="E630" i="20"/>
  <c r="E618" i="20"/>
  <c r="E615" i="20"/>
  <c r="E992" i="20"/>
  <c r="E466" i="20"/>
  <c r="E509" i="20"/>
  <c r="E515" i="20"/>
  <c r="E457" i="20"/>
  <c r="E311" i="20"/>
  <c r="E257" i="20"/>
  <c r="E255" i="20"/>
  <c r="E264" i="22"/>
  <c r="E153" i="22"/>
  <c r="E178" i="22"/>
  <c r="E126" i="22"/>
  <c r="E53" i="20"/>
  <c r="E76" i="20"/>
  <c r="E117" i="20"/>
  <c r="E75" i="20"/>
  <c r="E65" i="20"/>
  <c r="E161" i="22"/>
  <c r="E287" i="22"/>
  <c r="E56" i="22"/>
  <c r="E711" i="20"/>
  <c r="E73" i="22"/>
  <c r="E578" i="20"/>
  <c r="E680" i="20"/>
  <c r="E568" i="20"/>
  <c r="E294" i="20"/>
  <c r="E641" i="20"/>
  <c r="E968" i="20"/>
  <c r="E742" i="20"/>
  <c r="E658" i="20"/>
  <c r="E944" i="20"/>
  <c r="E983" i="20"/>
  <c r="E1005" i="20"/>
  <c r="E1016" i="20"/>
  <c r="E774" i="20"/>
  <c r="E640" i="20"/>
  <c r="E264" i="20"/>
  <c r="E471" i="20"/>
  <c r="E252" i="20"/>
  <c r="E788" i="20"/>
  <c r="E999" i="20"/>
  <c r="E549" i="20"/>
  <c r="E586" i="20"/>
  <c r="E607" i="20"/>
  <c r="E491" i="20"/>
  <c r="E603" i="20"/>
  <c r="E437" i="20"/>
  <c r="E211" i="22"/>
  <c r="E128" i="22"/>
  <c r="E166" i="20"/>
  <c r="E112" i="22"/>
  <c r="E95" i="20"/>
  <c r="E91" i="20"/>
  <c r="E20" i="20"/>
  <c r="E67" i="20"/>
  <c r="E222" i="22"/>
  <c r="E763" i="20"/>
  <c r="E127" i="22"/>
  <c r="E174" i="20"/>
  <c r="E183" i="20"/>
  <c r="E41" i="22"/>
  <c r="E49" i="22"/>
  <c r="E23" i="22"/>
  <c r="E63" i="20"/>
  <c r="E751" i="20"/>
  <c r="E202" i="22"/>
  <c r="E104" i="22"/>
  <c r="E718" i="20"/>
  <c r="E642" i="20"/>
  <c r="E192" i="20"/>
  <c r="E149" i="22"/>
  <c r="E293" i="22"/>
  <c r="E529" i="20"/>
  <c r="E490" i="20"/>
  <c r="E1008" i="20"/>
  <c r="E440" i="20"/>
  <c r="E938" i="20"/>
  <c r="E234" i="22"/>
  <c r="E588" i="20"/>
  <c r="E488" i="20"/>
  <c r="E770" i="20"/>
  <c r="E278" i="22"/>
  <c r="E292" i="22"/>
  <c r="E981" i="20"/>
  <c r="E1017" i="20"/>
  <c r="E775" i="20"/>
  <c r="E530" i="20"/>
  <c r="E712" i="20"/>
  <c r="E562" i="20"/>
  <c r="E221" i="22"/>
  <c r="E646" i="20"/>
  <c r="E1015" i="20"/>
  <c r="E1010" i="20"/>
  <c r="E682" i="20"/>
  <c r="E548" i="20"/>
  <c r="E156" i="20"/>
  <c r="E184" i="20"/>
  <c r="E634" i="20"/>
  <c r="E317" i="20"/>
  <c r="E611" i="20"/>
  <c r="E1014" i="20"/>
  <c r="E613" i="20"/>
  <c r="E504" i="20"/>
  <c r="E595" i="20"/>
  <c r="E519" i="20"/>
  <c r="E459" i="20"/>
  <c r="E497" i="20"/>
  <c r="E216" i="22"/>
  <c r="E155" i="22"/>
  <c r="E177" i="22"/>
  <c r="E119" i="22"/>
  <c r="E49" i="20"/>
  <c r="E98" i="20"/>
  <c r="E57" i="22"/>
  <c r="E74" i="20"/>
  <c r="E241" i="20"/>
  <c r="E237" i="20"/>
  <c r="E220" i="22"/>
  <c r="E125" i="22"/>
  <c r="E160" i="20"/>
  <c r="E146" i="22"/>
  <c r="E45" i="20"/>
  <c r="E9" i="22"/>
  <c r="E218" i="22"/>
  <c r="E191" i="22"/>
  <c r="E167" i="22"/>
  <c r="E138" i="20"/>
  <c r="E167" i="20"/>
  <c r="E93" i="20"/>
  <c r="E33" i="22"/>
  <c r="E19" i="22"/>
  <c r="E23" i="20"/>
  <c r="E747" i="20"/>
  <c r="E189" i="22"/>
  <c r="E94" i="22"/>
  <c r="E258" i="20"/>
  <c r="E651" i="20"/>
  <c r="E672" i="20"/>
  <c r="E977" i="20"/>
  <c r="E463" i="20"/>
  <c r="E158" i="20"/>
  <c r="E760" i="20"/>
  <c r="E827" i="20"/>
  <c r="E527" i="20"/>
  <c r="E643" i="20"/>
  <c r="E189" i="20"/>
  <c r="E536" i="20"/>
  <c r="E633" i="20"/>
  <c r="E1001" i="20"/>
  <c r="E270" i="22"/>
  <c r="E685" i="20"/>
  <c r="E522" i="20"/>
  <c r="E566" i="20"/>
  <c r="E260" i="22"/>
  <c r="E1006" i="20"/>
  <c r="E269" i="22"/>
  <c r="E480" i="20"/>
  <c r="E669" i="20"/>
  <c r="E507" i="20"/>
  <c r="E266" i="22"/>
  <c r="E145" i="22"/>
  <c r="E149" i="20"/>
  <c r="E512" i="20"/>
  <c r="E124" i="20"/>
  <c r="E783" i="20"/>
  <c r="E998" i="20"/>
  <c r="E979" i="20"/>
  <c r="E251" i="22"/>
  <c r="E974" i="20"/>
  <c r="E796" i="20"/>
  <c r="E963" i="20"/>
  <c r="E261" i="22"/>
  <c r="E653" i="20"/>
  <c r="E589" i="20"/>
  <c r="E550" i="20"/>
  <c r="E172" i="20"/>
  <c r="E790" i="20"/>
  <c r="E232" i="22"/>
  <c r="E213" i="22"/>
  <c r="E813" i="20"/>
  <c r="E34" i="22"/>
  <c r="E91" i="22"/>
  <c r="E679" i="20"/>
  <c r="E165" i="20"/>
  <c r="E14" i="22"/>
  <c r="E803" i="20"/>
  <c r="E541" i="20"/>
  <c r="E68" i="22"/>
  <c r="E691" i="20"/>
  <c r="E700" i="20"/>
  <c r="E701" i="20"/>
  <c r="E941" i="20"/>
  <c r="E560" i="20"/>
  <c r="E32" i="20"/>
  <c r="E1002" i="20"/>
  <c r="E948" i="20"/>
  <c r="E936" i="20"/>
  <c r="E500" i="20"/>
  <c r="E267" i="20"/>
  <c r="E79" i="20"/>
  <c r="E239" i="22"/>
  <c r="E217" i="22"/>
  <c r="E143" i="22"/>
  <c r="E25" i="20"/>
  <c r="E205" i="20"/>
  <c r="E81" i="22"/>
  <c r="E278" i="20"/>
  <c r="E752" i="20"/>
  <c r="E557" i="20"/>
  <c r="E59" i="22"/>
  <c r="E687" i="20"/>
  <c r="E280" i="22"/>
  <c r="E754" i="20"/>
  <c r="E41" i="20"/>
  <c r="D7" i="14"/>
  <c r="E78" i="22"/>
  <c r="E768" i="20"/>
  <c r="E181" i="20"/>
  <c r="E175" i="22"/>
  <c r="E36" i="22"/>
  <c r="E17" i="22"/>
  <c r="E428" i="20"/>
  <c r="E282" i="20"/>
  <c r="E300" i="22"/>
  <c r="E198" i="20"/>
  <c r="E187" i="22"/>
  <c r="E38" i="22"/>
  <c r="E610" i="20"/>
  <c r="E717" i="20"/>
  <c r="E937" i="20"/>
  <c r="E556" i="20"/>
  <c r="E150" i="20"/>
  <c r="E660" i="20"/>
  <c r="E492" i="20"/>
  <c r="E706" i="20"/>
  <c r="E524" i="20"/>
  <c r="E965" i="20"/>
  <c r="E255" i="22"/>
  <c r="E650" i="20"/>
  <c r="E989" i="20"/>
  <c r="E456" i="20"/>
  <c r="E232" i="20"/>
  <c r="E617" i="20"/>
  <c r="E204" i="20"/>
  <c r="E231" i="22"/>
  <c r="E750" i="20"/>
  <c r="E786" i="20"/>
  <c r="E21" i="20"/>
  <c r="E732" i="20"/>
  <c r="E665" i="20"/>
  <c r="E943" i="20"/>
  <c r="E748" i="20"/>
  <c r="E994" i="20"/>
  <c r="E434" i="20"/>
  <c r="E460" i="20"/>
  <c r="E226" i="20"/>
  <c r="E822" i="20"/>
  <c r="E120" i="20"/>
  <c r="E649" i="20"/>
  <c r="E209" i="22"/>
  <c r="E688" i="20"/>
  <c r="E478" i="20"/>
  <c r="E203" i="20"/>
  <c r="E298" i="20"/>
  <c r="E584" i="20"/>
  <c r="E931" i="20"/>
  <c r="E563" i="20"/>
  <c r="E547" i="20"/>
  <c r="E469" i="20"/>
  <c r="E511" i="20"/>
  <c r="E465" i="20"/>
  <c r="E552" i="20"/>
  <c r="E517" i="20"/>
  <c r="E248" i="20"/>
  <c r="E825" i="20"/>
  <c r="E135" i="22"/>
  <c r="E171" i="22"/>
  <c r="E181" i="22"/>
  <c r="E151" i="20"/>
  <c r="E22" i="22"/>
  <c r="E87" i="22"/>
  <c r="E94" i="20"/>
  <c r="E15" i="22"/>
  <c r="E31" i="20"/>
  <c r="E714" i="20"/>
  <c r="E276" i="22"/>
  <c r="E814" i="20"/>
  <c r="E773" i="20"/>
  <c r="E74" i="22"/>
  <c r="E186" i="20"/>
  <c r="E674" i="20"/>
  <c r="E608" i="20"/>
  <c r="E804" i="20"/>
  <c r="E197" i="20"/>
  <c r="E128" i="20"/>
  <c r="E631" i="20"/>
  <c r="E64" i="20"/>
  <c r="E214" i="20"/>
  <c r="E746" i="20"/>
  <c r="E85" i="20"/>
  <c r="E100" i="22"/>
  <c r="E970" i="20"/>
  <c r="E942" i="20"/>
  <c r="E705" i="20"/>
  <c r="E596" i="20"/>
  <c r="E142" i="20"/>
  <c r="E123" i="22"/>
  <c r="E300" i="20"/>
  <c r="E295" i="22"/>
  <c r="E296" i="22"/>
  <c r="E494" i="20"/>
  <c r="E513" i="20"/>
  <c r="E313" i="20"/>
  <c r="E240" i="22"/>
  <c r="E741" i="20"/>
  <c r="E190" i="20"/>
  <c r="E138" i="22"/>
  <c r="E50" i="22"/>
  <c r="E106" i="20"/>
  <c r="E47" i="22"/>
  <c r="E77" i="20"/>
  <c r="E258" i="22"/>
  <c r="E733" i="20"/>
  <c r="E132" i="22"/>
  <c r="E144" i="20"/>
  <c r="E135" i="20"/>
  <c r="E103" i="20"/>
  <c r="E58" i="22"/>
  <c r="E39" i="22"/>
  <c r="E38" i="20"/>
  <c r="E761" i="20"/>
  <c r="E157" i="20"/>
  <c r="E37" i="20"/>
  <c r="E287" i="20"/>
  <c r="E248" i="22"/>
  <c r="E199" i="22"/>
  <c r="E139" i="20"/>
  <c r="E84" i="22"/>
  <c r="E10" i="22"/>
  <c r="E65" i="22"/>
  <c r="E84" i="20"/>
  <c r="E277" i="20"/>
  <c r="E991" i="20"/>
  <c r="E178" i="20"/>
  <c r="E637" i="20"/>
  <c r="E223" i="22"/>
  <c r="E240" i="20"/>
  <c r="E676" i="20"/>
  <c r="E762" i="20"/>
  <c r="E960" i="20"/>
  <c r="E932" i="20"/>
  <c r="E1021" i="20"/>
  <c r="E961" i="20"/>
  <c r="E572" i="20"/>
  <c r="E575" i="20"/>
  <c r="E599" i="20"/>
  <c r="E591" i="20"/>
  <c r="E525" i="20"/>
  <c r="E297" i="20"/>
  <c r="E295" i="20"/>
  <c r="E242" i="22"/>
  <c r="E735" i="20"/>
  <c r="E160" i="22"/>
  <c r="E205" i="22"/>
  <c r="E155" i="20"/>
  <c r="E60" i="22"/>
  <c r="E62" i="22"/>
  <c r="E66" i="20"/>
  <c r="E271" i="20"/>
  <c r="E252" i="22"/>
  <c r="E190" i="22"/>
  <c r="E114" i="20"/>
  <c r="E43" i="22"/>
  <c r="E89" i="20"/>
  <c r="E88" i="22"/>
  <c r="E80" i="20"/>
  <c r="E812" i="20"/>
  <c r="E702" i="20"/>
  <c r="E982" i="20"/>
  <c r="E133" i="20"/>
  <c r="E730" i="20"/>
  <c r="E782" i="20"/>
  <c r="E184" i="22"/>
  <c r="E483" i="20"/>
  <c r="E51" i="22"/>
  <c r="E55" i="20"/>
  <c r="E239" i="20"/>
  <c r="E244" i="22"/>
  <c r="E182" i="20"/>
  <c r="E28" i="20"/>
  <c r="E59" i="20"/>
  <c r="E71" i="20"/>
  <c r="E34" i="20"/>
  <c r="E43" i="20"/>
  <c r="E432" i="20"/>
  <c r="E962" i="20"/>
  <c r="E823" i="20"/>
  <c r="E756" i="20"/>
  <c r="E486" i="20"/>
  <c r="E267" i="22"/>
  <c r="E561" i="20"/>
  <c r="E285" i="22"/>
  <c r="E275" i="22"/>
  <c r="E451" i="20"/>
  <c r="E670" i="20"/>
  <c r="E121" i="20"/>
  <c r="E1029" i="20"/>
  <c r="E622" i="20"/>
  <c r="E472" i="20"/>
  <c r="E477" i="20"/>
  <c r="E217" i="20"/>
  <c r="E810" i="20"/>
  <c r="E131" i="22"/>
  <c r="E289" i="22"/>
  <c r="E800" i="20"/>
  <c r="E284" i="20"/>
  <c r="E179" i="22"/>
  <c r="E200" i="20"/>
  <c r="E26" i="22"/>
  <c r="E37" i="22"/>
  <c r="E93" i="22"/>
  <c r="E215" i="20"/>
  <c r="E52" i="20"/>
  <c r="E776" i="20"/>
  <c r="E600" i="20"/>
  <c r="E972" i="20"/>
  <c r="E621" i="20"/>
  <c r="E216" i="20"/>
  <c r="E294" i="22"/>
  <c r="E103" i="22"/>
  <c r="E54" i="22"/>
  <c r="E659" i="20"/>
  <c r="E125" i="20"/>
  <c r="E26" i="20"/>
  <c r="E808" i="20"/>
  <c r="E186" i="22"/>
  <c r="E75" i="22"/>
  <c r="E56" i="20"/>
  <c r="E198" i="22"/>
  <c r="E52" i="22"/>
  <c r="E614" i="20"/>
  <c r="E45" i="22"/>
  <c r="E24" i="22"/>
  <c r="E624" i="20"/>
  <c r="E1004" i="20"/>
  <c r="E439" i="20"/>
  <c r="E228" i="20"/>
  <c r="E724" i="20"/>
  <c r="E721" i="20"/>
  <c r="E957" i="20"/>
  <c r="E605" i="20"/>
  <c r="E152" i="20"/>
  <c r="E180" i="20"/>
  <c r="E628" i="20"/>
  <c r="E577" i="20"/>
  <c r="E224" i="20"/>
  <c r="E593" i="20"/>
  <c r="E164" i="20"/>
  <c r="E802" i="20"/>
  <c r="E305" i="22"/>
  <c r="E253" i="22"/>
  <c r="E215" i="22"/>
  <c r="E291" i="20"/>
  <c r="E639" i="20"/>
  <c r="E811" i="20"/>
  <c r="E32" i="22"/>
  <c r="E268" i="22"/>
  <c r="E695" i="20"/>
  <c r="E627" i="20"/>
  <c r="E314" i="20"/>
  <c r="E299" i="20"/>
  <c r="E647" i="20"/>
  <c r="E663" i="20"/>
  <c r="E454" i="20"/>
  <c r="E947" i="20"/>
  <c r="E570" i="20"/>
  <c r="E534" i="20"/>
  <c r="E234" i="20"/>
  <c r="E57" i="20"/>
  <c r="E302" i="22"/>
  <c r="E136" i="20"/>
  <c r="E202" i="20"/>
  <c r="E308" i="20"/>
  <c r="E594" i="20"/>
  <c r="E959" i="20"/>
  <c r="E958" i="20"/>
  <c r="E620" i="20"/>
  <c r="E201" i="20"/>
  <c r="E1022" i="20"/>
  <c r="E1018" i="20"/>
  <c r="E1011" i="20"/>
  <c r="E590" i="20"/>
  <c r="E535" i="20"/>
  <c r="E1007" i="20"/>
  <c r="E539" i="20"/>
  <c r="E559" i="20"/>
  <c r="E225" i="20"/>
  <c r="E243" i="20"/>
  <c r="E767" i="20"/>
  <c r="E169" i="22"/>
  <c r="E177" i="20"/>
  <c r="E114" i="22"/>
  <c r="E97" i="22"/>
  <c r="E16" i="22"/>
  <c r="E99" i="20"/>
  <c r="E130" i="20"/>
  <c r="E133" i="22"/>
  <c r="E265" i="22"/>
  <c r="E86" i="22"/>
  <c r="E99" i="22"/>
  <c r="E40" i="20"/>
  <c r="E64" i="22"/>
  <c r="E297" i="22"/>
  <c r="E183" i="22"/>
  <c r="E293" i="20"/>
  <c r="E597" i="20"/>
  <c r="E939" i="20"/>
  <c r="E271" i="22"/>
  <c r="E815" i="20"/>
  <c r="E514" i="20"/>
  <c r="E692" i="20"/>
  <c r="E652" i="20"/>
  <c r="E19" i="20"/>
  <c r="E249" i="22"/>
  <c r="E772" i="20"/>
  <c r="E954" i="20"/>
  <c r="E227" i="22"/>
  <c r="E448" i="20"/>
  <c r="E826" i="20"/>
  <c r="E951" i="20"/>
  <c r="E683" i="20"/>
  <c r="E165" i="22"/>
  <c r="E699" i="20"/>
  <c r="E558" i="20"/>
  <c r="E583" i="20"/>
  <c r="E601" i="20"/>
  <c r="E498" i="20"/>
  <c r="E988" i="20"/>
  <c r="E445" i="20"/>
  <c r="E508" i="20"/>
  <c r="E493" i="20"/>
  <c r="E449" i="20"/>
  <c r="E769" i="20"/>
  <c r="E124" i="22"/>
  <c r="E203" i="22"/>
  <c r="E175" i="20"/>
  <c r="E86" i="20"/>
  <c r="E87" i="20"/>
  <c r="E27" i="22"/>
  <c r="E223" i="20"/>
  <c r="E743" i="20"/>
  <c r="E115" i="22"/>
  <c r="E156" i="22"/>
  <c r="E142" i="22"/>
  <c r="E127" i="20"/>
  <c r="E95" i="22"/>
  <c r="E68" i="20"/>
  <c r="E116" i="20"/>
  <c r="E246" i="22"/>
  <c r="E140" i="22"/>
  <c r="E134" i="22"/>
  <c r="E686" i="20"/>
  <c r="E444" i="20"/>
  <c r="E196" i="20"/>
  <c r="E291" i="22"/>
  <c r="E703" i="20"/>
  <c r="E163" i="22"/>
  <c r="E573" i="20"/>
  <c r="E222" i="20"/>
  <c r="E268" i="20"/>
  <c r="E995" i="20"/>
  <c r="E967" i="20"/>
  <c r="E978" i="20"/>
  <c r="E544" i="20"/>
  <c r="E690" i="20"/>
  <c r="E806" i="20"/>
  <c r="E237" i="22"/>
  <c r="E1027" i="20"/>
  <c r="E122" i="20"/>
  <c r="E662" i="20"/>
  <c r="E722" i="20"/>
  <c r="E758" i="20"/>
  <c r="E997" i="20"/>
  <c r="E969" i="20"/>
  <c r="E807" i="20"/>
  <c r="E546" i="20"/>
  <c r="E484" i="20"/>
  <c r="E503" i="20"/>
  <c r="E238" i="22"/>
  <c r="E427" i="20"/>
  <c r="E709" i="20"/>
  <c r="E283" i="20"/>
  <c r="E638" i="20"/>
  <c r="E307" i="20"/>
  <c r="E436" i="20"/>
  <c r="E993" i="20"/>
  <c r="E1003" i="20"/>
  <c r="E581" i="20"/>
  <c r="E543" i="20"/>
  <c r="E1026" i="20"/>
  <c r="E604" i="20"/>
  <c r="E554" i="20"/>
  <c r="E619" i="20"/>
  <c r="E505" i="20"/>
  <c r="E737" i="20"/>
  <c r="E196" i="22"/>
  <c r="E201" i="22"/>
  <c r="E163" i="20"/>
  <c r="E71" i="22"/>
  <c r="E60" i="20"/>
  <c r="E50" i="20"/>
  <c r="E272" i="20"/>
  <c r="E281" i="20"/>
  <c r="E279" i="20"/>
  <c r="E233" i="22"/>
  <c r="E755" i="20"/>
  <c r="E164" i="22"/>
  <c r="E193" i="22"/>
  <c r="E171" i="20"/>
  <c r="E29" i="22"/>
  <c r="E274" i="20"/>
  <c r="E227" i="20"/>
  <c r="E765" i="20"/>
  <c r="E129" i="20"/>
  <c r="E182" i="22"/>
  <c r="E111" i="22"/>
  <c r="E179" i="20"/>
  <c r="E22" i="20"/>
  <c r="E29" i="20"/>
  <c r="E46" i="20"/>
  <c r="E210" i="22"/>
  <c r="E185" i="20"/>
  <c r="E118" i="22"/>
  <c r="E654" i="20"/>
  <c r="E657" i="20"/>
  <c r="E1009" i="20"/>
  <c r="E257" i="22"/>
  <c r="E528" i="20"/>
  <c r="E704" i="20"/>
  <c r="E310" i="20"/>
  <c r="E101" i="22"/>
  <c r="E789" i="20"/>
  <c r="E312" i="20"/>
  <c r="E953" i="20"/>
  <c r="E681" i="20"/>
  <c r="E245" i="22"/>
  <c r="E799" i="20"/>
  <c r="E199" i="20"/>
  <c r="E450" i="20"/>
  <c r="E516" i="20"/>
  <c r="E126" i="20"/>
  <c r="D15" i="14"/>
  <c r="E791" i="20"/>
  <c r="E208" i="20"/>
  <c r="E147" i="22"/>
  <c r="E564" i="20"/>
  <c r="E435" i="20"/>
  <c r="E137" i="20"/>
  <c r="E644" i="20"/>
  <c r="E496" i="20"/>
  <c r="E689" i="20"/>
  <c r="E161" i="20"/>
  <c r="E950" i="20"/>
  <c r="E146" i="20"/>
  <c r="E740" i="20"/>
  <c r="E173" i="20"/>
  <c r="E820" i="20"/>
  <c r="E1013" i="20"/>
  <c r="E148" i="20"/>
  <c r="E1028" i="20"/>
  <c r="E431" i="20"/>
  <c r="E949" i="20"/>
  <c r="E510" i="20"/>
  <c r="E794" i="20"/>
  <c r="E301" i="22"/>
  <c r="E109" i="22"/>
  <c r="E83" i="22"/>
  <c r="E44" i="22"/>
  <c r="E565" i="20"/>
  <c r="E779" i="20"/>
  <c r="E211" i="20"/>
  <c r="E195" i="20"/>
  <c r="E655" i="20"/>
  <c r="E495" i="20"/>
  <c r="E452" i="20"/>
  <c r="E430" i="20"/>
  <c r="E1024" i="20"/>
  <c r="E470" i="20"/>
  <c r="E230" i="20"/>
  <c r="E985" i="20"/>
  <c r="E973" i="20"/>
  <c r="E684" i="20"/>
  <c r="E576" i="20"/>
  <c r="E666" i="20"/>
  <c r="E964" i="20"/>
  <c r="E738" i="20"/>
  <c r="E303" i="22"/>
  <c r="E188" i="20"/>
  <c r="E279" i="22"/>
  <c r="E319" i="20"/>
  <c r="E20" i="22"/>
  <c r="E188" i="22"/>
  <c r="E48" i="22"/>
  <c r="E172" i="22"/>
  <c r="E53" i="22"/>
  <c r="E671" i="20"/>
  <c r="E475" i="20"/>
  <c r="E229" i="22"/>
  <c r="E21" i="22"/>
  <c r="E69" i="20"/>
  <c r="E159" i="22"/>
  <c r="E224" i="22"/>
  <c r="E781" i="20"/>
  <c r="E784" i="20"/>
  <c r="E316" i="20"/>
  <c r="E140" i="20"/>
  <c r="E92" i="22"/>
  <c r="E805" i="20"/>
  <c r="E819" i="20"/>
  <c r="E795" i="20"/>
  <c r="E442" i="20"/>
  <c r="E1020" i="20"/>
  <c r="E458" i="20"/>
  <c r="E236" i="20"/>
  <c r="E542" i="20"/>
  <c r="E582" i="20"/>
  <c r="E976" i="20"/>
  <c r="E625" i="20"/>
  <c r="E193" i="20"/>
  <c r="E262" i="22"/>
  <c r="E828" i="20"/>
  <c r="E952" i="20"/>
  <c r="E1012" i="20"/>
  <c r="E574" i="20"/>
  <c r="E538" i="20"/>
  <c r="E242" i="20"/>
  <c r="E67" i="22"/>
  <c r="E85" i="22"/>
  <c r="E230" i="22"/>
  <c r="E282" i="22"/>
  <c r="E648" i="20"/>
  <c r="E636" i="20"/>
  <c r="E482" i="20"/>
  <c r="E1000" i="20"/>
  <c r="E585" i="20"/>
  <c r="E162" i="20"/>
  <c r="E986" i="20"/>
  <c r="E168" i="22"/>
  <c r="E780" i="20"/>
  <c r="E474" i="20"/>
  <c r="E153" i="20"/>
  <c r="E270" i="20"/>
  <c r="E635" i="20"/>
  <c r="E315" i="20"/>
  <c r="E667" i="20"/>
  <c r="E693" i="20"/>
  <c r="E966" i="20"/>
  <c r="E236" i="22"/>
  <c r="E616" i="20"/>
  <c r="E476" i="20"/>
  <c r="E984" i="20"/>
  <c r="E487" i="20"/>
  <c r="E481" i="20"/>
  <c r="E555" i="20"/>
  <c r="E521" i="20"/>
  <c r="E579" i="20"/>
  <c r="E461" i="20"/>
  <c r="E261" i="20"/>
  <c r="E745" i="20"/>
  <c r="E152" i="22"/>
  <c r="E169" i="20"/>
  <c r="E174" i="22"/>
  <c r="E143" i="20"/>
  <c r="E111" i="20"/>
  <c r="E102" i="20"/>
  <c r="E55" i="22"/>
  <c r="E108" i="20"/>
  <c r="E96" i="20"/>
  <c r="E464" i="20"/>
  <c r="E283" i="22"/>
  <c r="E134" i="20"/>
  <c r="E18" i="22"/>
  <c r="E107" i="22"/>
  <c r="E269" i="20"/>
  <c r="E443" i="20"/>
  <c r="E955" i="20"/>
  <c r="E990" i="20"/>
  <c r="E612" i="20"/>
  <c r="E446" i="20"/>
  <c r="E288" i="22"/>
  <c r="E28" i="22"/>
  <c r="E272" i="22"/>
  <c r="E206" i="20"/>
  <c r="E971" i="20"/>
  <c r="E170" i="20"/>
  <c r="E580" i="20"/>
  <c r="E778" i="20"/>
  <c r="E296" i="20"/>
  <c r="E281" i="22"/>
  <c r="E1023" i="20"/>
  <c r="E715" i="20"/>
  <c r="E567" i="20"/>
  <c r="E501" i="20"/>
  <c r="E531" i="20"/>
  <c r="E489" i="20"/>
  <c r="E777" i="20"/>
  <c r="E148" i="22"/>
  <c r="E150" i="22"/>
  <c r="E191" i="20"/>
  <c r="E110" i="20"/>
  <c r="E73" i="20"/>
  <c r="E31" i="22"/>
  <c r="E231" i="20"/>
  <c r="E793" i="20"/>
  <c r="E136" i="22"/>
  <c r="E113" i="22"/>
  <c r="E185" i="22"/>
  <c r="E159" i="20"/>
  <c r="E24" i="20"/>
  <c r="E72" i="20"/>
  <c r="E109" i="20"/>
  <c r="E298" i="22"/>
  <c r="E173" i="22"/>
  <c r="E130" i="22"/>
  <c r="E305" i="20"/>
  <c r="E98" i="22"/>
  <c r="E42" i="20"/>
  <c r="E304" i="22"/>
  <c r="E318" i="20"/>
  <c r="E664" i="20"/>
  <c r="E523" i="20"/>
  <c r="E249" i="20"/>
  <c r="E116" i="22"/>
  <c r="E112" i="20"/>
  <c r="E289" i="20"/>
  <c r="E90" i="22"/>
  <c r="E302" i="20"/>
  <c r="E168" i="20"/>
  <c r="E438" i="20"/>
  <c r="E280" i="20"/>
  <c r="E301" i="20"/>
  <c r="D16" i="14"/>
  <c r="E306" i="20"/>
  <c r="E101" i="20"/>
  <c r="E273" i="20"/>
  <c r="E66" i="22"/>
  <c r="E292" i="20"/>
  <c r="E518" i="20"/>
  <c r="E571" i="20"/>
  <c r="E587" i="20"/>
  <c r="E473" i="20"/>
  <c r="E453" i="20"/>
  <c r="E303" i="20"/>
  <c r="E254" i="22"/>
  <c r="E731" i="20"/>
  <c r="E122" i="22"/>
  <c r="E61" i="20"/>
  <c r="E69" i="22"/>
  <c r="E36" i="20"/>
  <c r="E100" i="20"/>
  <c r="E260" i="20"/>
  <c r="AE9" i="41"/>
  <c r="G9" i="41"/>
  <c r="E288" i="20"/>
  <c r="E229" i="20"/>
  <c r="E35" i="20"/>
  <c r="E720" i="20"/>
  <c r="E668" i="20"/>
  <c r="E602" i="20"/>
  <c r="D8" i="14"/>
  <c r="E934" i="20"/>
  <c r="E250" i="20"/>
  <c r="E253" i="20"/>
  <c r="E162" i="22"/>
  <c r="E104" i="20"/>
  <c r="E246" i="20"/>
  <c r="E251" i="20"/>
  <c r="E102" i="22"/>
  <c r="E645" i="20"/>
  <c r="E88" i="20"/>
  <c r="E244" i="20"/>
  <c r="E256" i="22"/>
  <c r="E72" i="22"/>
  <c r="E228" i="22"/>
  <c r="E956" i="20"/>
  <c r="E537" i="20"/>
  <c r="E455" i="20"/>
  <c r="E479" i="20"/>
  <c r="E809" i="20"/>
  <c r="E151" i="22"/>
  <c r="E166" i="22"/>
  <c r="E119" i="20"/>
  <c r="E44" i="20"/>
  <c r="E82" i="20"/>
  <c r="E11" i="22"/>
  <c r="E39" i="20"/>
  <c r="E233" i="20"/>
  <c r="E259" i="20"/>
  <c r="E785" i="20"/>
  <c r="E132" i="20"/>
  <c r="E154" i="20"/>
  <c r="E120" i="22"/>
  <c r="E96" i="22"/>
  <c r="E80" i="22"/>
  <c r="E113" i="20"/>
  <c r="E817" i="20"/>
  <c r="E117" i="22"/>
  <c r="E121" i="22"/>
  <c r="E207" i="22"/>
  <c r="E123" i="20"/>
  <c r="E83" i="20"/>
  <c r="E13" i="22"/>
  <c r="E105" i="20"/>
  <c r="E235" i="20"/>
  <c r="E176" i="22"/>
  <c r="E170" i="22"/>
  <c r="E447" i="20"/>
  <c r="E975" i="20"/>
  <c r="E1025" i="20"/>
  <c r="AE9" i="12"/>
  <c r="G9" i="12"/>
  <c r="E801" i="20"/>
  <c r="E30" i="20"/>
  <c r="E256" i="20"/>
  <c r="E945" i="20"/>
  <c r="E226" i="22"/>
  <c r="E250" i="22"/>
  <c r="E48" i="20"/>
  <c r="E753" i="20"/>
  <c r="E81" i="20"/>
  <c r="E262" i="20"/>
  <c r="E792" i="20"/>
  <c r="E757" i="20"/>
  <c r="E78" i="20"/>
  <c r="E275" i="20"/>
  <c r="E194" i="20"/>
  <c r="E309" i="20"/>
  <c r="E462" i="20"/>
  <c r="E433" i="20"/>
  <c r="E245" i="20"/>
  <c r="E214" i="22"/>
  <c r="E197" i="22"/>
  <c r="E70" i="22"/>
  <c r="E47" i="20"/>
  <c r="E58" i="20"/>
  <c r="E92" i="20"/>
  <c r="E62" i="20"/>
  <c r="E661" i="20"/>
  <c r="E940" i="20"/>
  <c r="E286" i="22"/>
  <c r="E194" i="22"/>
  <c r="E27" i="20"/>
  <c r="E725" i="20"/>
  <c r="E235" i="22"/>
  <c r="E141" i="22"/>
  <c r="E76" i="22"/>
  <c r="E154" i="22"/>
  <c r="E25" i="22"/>
  <c r="E467" i="20"/>
  <c r="E710" i="20"/>
  <c r="E266" i="20"/>
  <c r="E30" i="22"/>
  <c r="E429" i="20"/>
  <c r="E139" i="22"/>
  <c r="E97" i="20"/>
  <c r="E259" i="22"/>
  <c r="E299" i="22"/>
  <c r="E307" i="22"/>
  <c r="E210" i="20"/>
  <c r="E551" i="20"/>
  <c r="E485" i="20"/>
  <c r="E569" i="20"/>
  <c r="E304" i="20"/>
  <c r="E247" i="20"/>
  <c r="E759" i="20"/>
  <c r="E144" i="22"/>
  <c r="E195" i="22"/>
  <c r="E131" i="20"/>
  <c r="E63" i="22"/>
  <c r="E33" i="20"/>
  <c r="E70" i="20"/>
  <c r="E320" i="20"/>
  <c r="E265" i="20"/>
  <c r="E263" i="20"/>
  <c r="E225" i="22"/>
  <c r="E739" i="20"/>
  <c r="E204" i="22"/>
  <c r="E158" i="22"/>
  <c r="E90" i="20"/>
  <c r="E107" i="20"/>
  <c r="E35" i="22"/>
  <c r="E54" i="20"/>
  <c r="E290" i="20"/>
  <c r="E219" i="22"/>
  <c r="E749" i="20"/>
  <c r="E137" i="22"/>
  <c r="E129" i="22"/>
  <c r="E110" i="22"/>
  <c r="E147" i="20"/>
  <c r="E106" i="22"/>
  <c r="E61" i="22"/>
  <c r="E51" i="20"/>
  <c r="E212" i="22"/>
  <c r="E141" i="20"/>
  <c r="E187" i="20"/>
  <c r="E254" i="20"/>
  <c r="E677" i="20"/>
  <c r="E263" i="22"/>
  <c r="E285" i="20"/>
  <c r="E935" i="20"/>
  <c r="Q9" i="12"/>
  <c r="F9" i="12"/>
  <c r="Q9" i="41"/>
  <c r="F9" i="41"/>
  <c r="E326" i="20"/>
  <c r="E342" i="20"/>
  <c r="E358" i="20"/>
  <c r="E374" i="20"/>
  <c r="E390" i="20"/>
  <c r="E406" i="20"/>
  <c r="E833" i="20"/>
  <c r="E849" i="20"/>
  <c r="E865" i="20"/>
  <c r="E881" i="20"/>
  <c r="E897" i="20"/>
  <c r="E913" i="20"/>
  <c r="E323" i="20"/>
  <c r="E339" i="20"/>
  <c r="E355" i="20"/>
  <c r="E371" i="20"/>
  <c r="E387" i="20"/>
  <c r="E403" i="20"/>
  <c r="E419" i="20"/>
  <c r="E842" i="20"/>
  <c r="E858" i="20"/>
  <c r="E874" i="20"/>
  <c r="E890" i="20"/>
  <c r="E906" i="20"/>
  <c r="E922" i="20"/>
  <c r="E332" i="20"/>
  <c r="E348" i="20"/>
  <c r="E364" i="20"/>
  <c r="E380" i="20"/>
  <c r="E396" i="20"/>
  <c r="E412" i="20"/>
  <c r="E835" i="20"/>
  <c r="E851" i="20"/>
  <c r="E867" i="20"/>
  <c r="E883" i="20"/>
  <c r="E899" i="20"/>
  <c r="E915" i="20"/>
  <c r="E325" i="20"/>
  <c r="E341" i="20"/>
  <c r="E357" i="20"/>
  <c r="E373" i="20"/>
  <c r="E389" i="20"/>
  <c r="E405" i="20"/>
  <c r="E832" i="20"/>
  <c r="E848" i="20"/>
  <c r="E864" i="20"/>
  <c r="E880" i="20"/>
  <c r="E896" i="20"/>
  <c r="E912" i="20"/>
  <c r="E928" i="20"/>
  <c r="E330" i="20"/>
  <c r="E346" i="20"/>
  <c r="E362" i="20"/>
  <c r="E378" i="20"/>
  <c r="E394" i="20"/>
  <c r="E410" i="20"/>
  <c r="E837" i="20"/>
  <c r="E853" i="20"/>
  <c r="E869" i="20"/>
  <c r="E885" i="20"/>
  <c r="E901" i="20"/>
  <c r="E917" i="20"/>
  <c r="E327" i="20"/>
  <c r="E343" i="20"/>
  <c r="E359" i="20"/>
  <c r="E375" i="20"/>
  <c r="E391" i="20"/>
  <c r="E407" i="20"/>
  <c r="E830" i="20"/>
  <c r="E846" i="20"/>
  <c r="E862" i="20"/>
  <c r="E878" i="20"/>
  <c r="E894" i="20"/>
  <c r="E910" i="20"/>
  <c r="E926" i="20"/>
  <c r="E336" i="20"/>
  <c r="E352" i="20"/>
  <c r="E368" i="20"/>
  <c r="E384" i="20"/>
  <c r="E400" i="20"/>
  <c r="E416" i="20"/>
  <c r="E839" i="20"/>
  <c r="E855" i="20"/>
  <c r="E871" i="20"/>
  <c r="E887" i="20"/>
  <c r="E903" i="20"/>
  <c r="E919" i="20"/>
  <c r="E329" i="20"/>
  <c r="E345" i="20"/>
  <c r="E361" i="20"/>
  <c r="E377" i="20"/>
  <c r="E393" i="20"/>
  <c r="E409" i="20"/>
  <c r="E836" i="20"/>
  <c r="E852" i="20"/>
  <c r="E868" i="20"/>
  <c r="E884" i="20"/>
  <c r="E900" i="20"/>
  <c r="E916" i="20"/>
  <c r="E334" i="20"/>
  <c r="E350" i="20"/>
  <c r="E366" i="20"/>
  <c r="E382" i="20"/>
  <c r="E398" i="20"/>
  <c r="E414" i="20"/>
  <c r="E841" i="20"/>
  <c r="E857" i="20"/>
  <c r="E873" i="20"/>
  <c r="E889" i="20"/>
  <c r="E905" i="20"/>
  <c r="E921" i="20"/>
  <c r="E331" i="20"/>
  <c r="E347" i="20"/>
  <c r="E363" i="20"/>
  <c r="E379" i="20"/>
  <c r="E395" i="20"/>
  <c r="E411" i="20"/>
  <c r="E834" i="20"/>
  <c r="E850" i="20"/>
  <c r="E866" i="20"/>
  <c r="E882" i="20"/>
  <c r="E898" i="20"/>
  <c r="E914" i="20"/>
  <c r="E324" i="20"/>
  <c r="E340" i="20"/>
  <c r="E356" i="20"/>
  <c r="E372" i="20"/>
  <c r="E388" i="20"/>
  <c r="E404" i="20"/>
  <c r="E420" i="20"/>
  <c r="E843" i="20"/>
  <c r="E859" i="20"/>
  <c r="E875" i="20"/>
  <c r="E891" i="20"/>
  <c r="E907" i="20"/>
  <c r="E923" i="20"/>
  <c r="E333" i="20"/>
  <c r="E349" i="20"/>
  <c r="E365" i="20"/>
  <c r="E381" i="20"/>
  <c r="E397" i="20"/>
  <c r="E413" i="20"/>
  <c r="E840" i="20"/>
  <c r="E856" i="20"/>
  <c r="E872" i="20"/>
  <c r="E888" i="20"/>
  <c r="E904" i="20"/>
  <c r="E920" i="20"/>
  <c r="E322" i="20"/>
  <c r="E338" i="20"/>
  <c r="E354" i="20"/>
  <c r="E370" i="20"/>
  <c r="E386" i="20"/>
  <c r="E402" i="20"/>
  <c r="E418" i="20"/>
  <c r="E845" i="20"/>
  <c r="E861" i="20"/>
  <c r="E877" i="20"/>
  <c r="E893" i="20"/>
  <c r="E909" i="20"/>
  <c r="E925" i="20"/>
  <c r="E335" i="20"/>
  <c r="E351" i="20"/>
  <c r="E367" i="20"/>
  <c r="E383" i="20"/>
  <c r="E399" i="20"/>
  <c r="E415" i="20"/>
  <c r="E838" i="20"/>
  <c r="E854" i="20"/>
  <c r="E870" i="20"/>
  <c r="E886" i="20"/>
  <c r="E902" i="20"/>
  <c r="E918" i="20"/>
  <c r="E328" i="20"/>
  <c r="E344" i="20"/>
  <c r="E360" i="20"/>
  <c r="E376" i="20"/>
  <c r="E392" i="20"/>
  <c r="E408" i="20"/>
  <c r="E831" i="20"/>
  <c r="E847" i="20"/>
  <c r="E863" i="20"/>
  <c r="E879" i="20"/>
  <c r="E895" i="20"/>
  <c r="E911" i="20"/>
  <c r="E927" i="20"/>
  <c r="E337" i="20"/>
  <c r="E353" i="20"/>
  <c r="E369" i="20"/>
  <c r="E385" i="20"/>
  <c r="E401" i="20"/>
  <c r="E417" i="20"/>
  <c r="E844" i="20"/>
  <c r="E860" i="20"/>
  <c r="E876" i="20"/>
  <c r="E892" i="20"/>
  <c r="E908" i="20"/>
  <c r="E924" i="20"/>
  <c r="F627" i="20"/>
  <c r="I630" i="20"/>
  <c r="I634" i="20"/>
  <c r="I638" i="20"/>
  <c r="I642" i="20"/>
  <c r="I646" i="20"/>
  <c r="I650" i="20"/>
  <c r="I654" i="20"/>
  <c r="I658" i="20"/>
  <c r="I662" i="20"/>
  <c r="I666" i="20"/>
  <c r="I670" i="20"/>
  <c r="I674" i="20"/>
  <c r="I678" i="20"/>
  <c r="I682" i="20"/>
  <c r="I686" i="20"/>
  <c r="I690" i="20"/>
  <c r="I694" i="20"/>
  <c r="I698" i="20"/>
  <c r="I702" i="20"/>
  <c r="I706" i="20"/>
  <c r="I710" i="20"/>
  <c r="I714" i="20"/>
  <c r="I718" i="20"/>
  <c r="I722" i="20"/>
  <c r="I627" i="20"/>
  <c r="I631" i="20"/>
  <c r="I635" i="20"/>
  <c r="I639" i="20"/>
  <c r="I643" i="20"/>
  <c r="I647" i="20"/>
  <c r="I651" i="20"/>
  <c r="I655" i="20"/>
  <c r="I659" i="20"/>
  <c r="I663" i="20"/>
  <c r="I667" i="20"/>
  <c r="I671" i="20"/>
  <c r="I675" i="20"/>
  <c r="I679" i="20"/>
  <c r="I683" i="20"/>
  <c r="I687" i="20"/>
  <c r="I691" i="20"/>
  <c r="I695" i="20"/>
  <c r="I699" i="20"/>
  <c r="I703" i="20"/>
  <c r="I707" i="20"/>
  <c r="I711" i="20"/>
  <c r="I715" i="20"/>
  <c r="I719" i="20"/>
  <c r="I723" i="20"/>
  <c r="I628" i="20"/>
  <c r="I632" i="20"/>
  <c r="I636" i="20"/>
  <c r="I640" i="20"/>
  <c r="I644" i="20"/>
  <c r="I648" i="20"/>
  <c r="I652" i="20"/>
  <c r="I656" i="20"/>
  <c r="I660" i="20"/>
  <c r="I664" i="20"/>
  <c r="I668" i="20"/>
  <c r="I672" i="20"/>
  <c r="I676" i="20"/>
  <c r="I680" i="20"/>
  <c r="I684" i="20"/>
  <c r="I688" i="20"/>
  <c r="I692" i="20"/>
  <c r="I696" i="20"/>
  <c r="I700" i="20"/>
  <c r="I704" i="20"/>
  <c r="I708" i="20"/>
  <c r="I712" i="20"/>
  <c r="I716" i="20"/>
  <c r="I720" i="20"/>
  <c r="I724" i="20"/>
  <c r="I641" i="20"/>
  <c r="I657" i="20"/>
  <c r="I673" i="20"/>
  <c r="I689" i="20"/>
  <c r="I705" i="20"/>
  <c r="I721" i="20"/>
  <c r="I629" i="20"/>
  <c r="I645" i="20"/>
  <c r="I661" i="20"/>
  <c r="I677" i="20"/>
  <c r="I693" i="20"/>
  <c r="I709" i="20"/>
  <c r="I725" i="20"/>
  <c r="I633" i="20"/>
  <c r="I649" i="20"/>
  <c r="I665" i="20"/>
  <c r="I681" i="20"/>
  <c r="I697" i="20"/>
  <c r="I713" i="20"/>
  <c r="I653" i="20"/>
  <c r="I717" i="20"/>
  <c r="I669" i="20"/>
  <c r="I685" i="20"/>
  <c r="I637" i="20"/>
  <c r="I701" i="20"/>
  <c r="I100" i="22"/>
  <c r="I58" i="20"/>
  <c r="I80" i="20"/>
  <c r="I27" i="20"/>
  <c r="I67" i="22"/>
  <c r="I858" i="20"/>
  <c r="I44" i="20"/>
  <c r="I873" i="20"/>
  <c r="I733" i="20"/>
  <c r="I598" i="20"/>
  <c r="I957" i="20"/>
  <c r="I793" i="20"/>
  <c r="I567" i="20"/>
  <c r="I973" i="20"/>
  <c r="I892" i="20"/>
  <c r="I274" i="20"/>
  <c r="I1009" i="20"/>
  <c r="I901" i="20"/>
  <c r="I519" i="20"/>
  <c r="I481" i="20"/>
  <c r="I191" i="20"/>
  <c r="I95" i="20"/>
  <c r="I60" i="22"/>
  <c r="I41" i="20"/>
  <c r="I68" i="20"/>
  <c r="I36" i="22"/>
  <c r="I71" i="22"/>
  <c r="I73" i="20"/>
  <c r="I37" i="20"/>
  <c r="I53" i="22"/>
  <c r="I1018" i="20"/>
  <c r="I532" i="20"/>
  <c r="I1072" i="20"/>
  <c r="I735" i="20"/>
  <c r="I996" i="20"/>
  <c r="I622" i="20"/>
  <c r="I551" i="20"/>
  <c r="I587" i="20"/>
  <c r="I508" i="20"/>
  <c r="I492" i="20"/>
  <c r="I915" i="20"/>
  <c r="I368" i="20"/>
  <c r="I350" i="20"/>
  <c r="I272" i="20"/>
  <c r="I238" i="20"/>
  <c r="I289" i="20"/>
  <c r="I295" i="20"/>
  <c r="I248" i="22"/>
  <c r="I584" i="20"/>
  <c r="I557" i="20"/>
  <c r="I563" i="20"/>
  <c r="I459" i="20"/>
  <c r="I490" i="20"/>
  <c r="I501" i="20"/>
  <c r="I835" i="20"/>
  <c r="I913" i="20"/>
  <c r="I342" i="20"/>
  <c r="I229" i="20"/>
  <c r="I581" i="20"/>
  <c r="I589" i="20"/>
  <c r="I547" i="20"/>
  <c r="I491" i="20"/>
  <c r="I477" i="20"/>
  <c r="I485" i="20"/>
  <c r="I875" i="20"/>
  <c r="I855" i="20"/>
  <c r="I362" i="20"/>
  <c r="I246" i="20"/>
  <c r="I228" i="20"/>
  <c r="I249" i="20"/>
  <c r="I834" i="20"/>
  <c r="I240" i="20"/>
  <c r="I242" i="22"/>
  <c r="I777" i="20"/>
  <c r="I132" i="20"/>
  <c r="I129" i="22"/>
  <c r="I197" i="22"/>
  <c r="I186" i="22"/>
  <c r="I20" i="22"/>
  <c r="I86" i="20"/>
  <c r="I79" i="22"/>
  <c r="I77" i="20"/>
  <c r="I55" i="22"/>
  <c r="I72" i="22"/>
  <c r="I19" i="22"/>
  <c r="I91" i="20"/>
  <c r="I43" i="20"/>
  <c r="I281" i="20"/>
  <c r="I246" i="22"/>
  <c r="I817" i="20"/>
  <c r="I143" i="22"/>
  <c r="I149" i="20"/>
  <c r="I191" i="22"/>
  <c r="I203" i="22"/>
  <c r="I111" i="22"/>
  <c r="I26" i="22"/>
  <c r="I63" i="22"/>
  <c r="I34" i="22"/>
  <c r="I72" i="20"/>
  <c r="I88" i="22"/>
  <c r="I35" i="22"/>
  <c r="I104" i="20"/>
  <c r="I419" i="20"/>
  <c r="I487" i="20"/>
  <c r="I894" i="20"/>
  <c r="I296" i="22"/>
  <c r="I155" i="22"/>
  <c r="I179" i="22"/>
  <c r="I189" i="22"/>
  <c r="I110" i="22"/>
  <c r="I51" i="20"/>
  <c r="I99" i="22"/>
  <c r="I23" i="22"/>
  <c r="I83" i="20"/>
  <c r="I507" i="20"/>
  <c r="I608" i="20"/>
  <c r="I216" i="22"/>
  <c r="I152" i="20"/>
  <c r="I185" i="20"/>
  <c r="I206" i="22"/>
  <c r="I90" i="20"/>
  <c r="I17" i="22"/>
  <c r="I43" i="22"/>
  <c r="I103" i="20"/>
  <c r="I260" i="20"/>
  <c r="I469" i="20"/>
  <c r="I132" i="22"/>
  <c r="I160" i="20"/>
  <c r="I158" i="22"/>
  <c r="I40" i="20"/>
  <c r="I69" i="20"/>
  <c r="I10" i="22"/>
  <c r="I29" i="22"/>
  <c r="I45" i="22"/>
  <c r="I74" i="22"/>
  <c r="I83" i="22"/>
  <c r="I101" i="22"/>
  <c r="I285" i="20"/>
  <c r="I539" i="20"/>
  <c r="I265" i="20"/>
  <c r="I180" i="22"/>
  <c r="I150" i="22"/>
  <c r="I105" i="20"/>
  <c r="I84" i="20"/>
  <c r="I294" i="20"/>
  <c r="I505" i="20"/>
  <c r="I120" i="22"/>
  <c r="I270" i="20"/>
  <c r="I1042" i="20"/>
  <c r="I941" i="20"/>
  <c r="I465" i="20"/>
  <c r="I536" i="20"/>
  <c r="I1057" i="20"/>
  <c r="I879" i="20"/>
  <c r="I337" i="20"/>
  <c r="I131" i="20"/>
  <c r="I309" i="20"/>
  <c r="I292" i="20"/>
  <c r="I224" i="20"/>
  <c r="I1120" i="20"/>
  <c r="I1077" i="20"/>
  <c r="I506" i="20"/>
  <c r="I161" i="20"/>
  <c r="I756" i="20"/>
  <c r="I178" i="20"/>
  <c r="I270" i="22"/>
  <c r="I194" i="20"/>
  <c r="I1036" i="20"/>
  <c r="I1116" i="20"/>
  <c r="I144" i="20"/>
  <c r="I411" i="20"/>
  <c r="I165" i="20"/>
  <c r="I449" i="20"/>
  <c r="I762" i="20"/>
  <c r="I938" i="20"/>
  <c r="I226" i="20"/>
  <c r="I565" i="20"/>
  <c r="I818" i="20"/>
  <c r="I977" i="20"/>
  <c r="I617" i="20"/>
  <c r="I997" i="20"/>
  <c r="I278" i="22"/>
  <c r="I827" i="20"/>
  <c r="I1084" i="20"/>
  <c r="I779" i="20"/>
  <c r="I230" i="22"/>
  <c r="I840" i="20"/>
  <c r="I262" i="22"/>
  <c r="I457" i="20"/>
  <c r="I126" i="20"/>
  <c r="I160" i="22"/>
  <c r="I736" i="20"/>
  <c r="I216" i="20"/>
  <c r="I232" i="20"/>
  <c r="I236" i="20"/>
  <c r="I196" i="20"/>
  <c r="I831" i="20"/>
  <c r="I193" i="20"/>
  <c r="I1118" i="20"/>
  <c r="I267" i="22"/>
  <c r="I147" i="22"/>
  <c r="I382" i="20"/>
  <c r="I260" i="22"/>
  <c r="I1094" i="20"/>
  <c r="I404" i="20"/>
  <c r="I988" i="20"/>
  <c r="I518" i="20"/>
  <c r="I186" i="20"/>
  <c r="I343" i="20"/>
  <c r="I553" i="20"/>
  <c r="I345" i="20"/>
  <c r="I754" i="20"/>
  <c r="I844" i="20"/>
  <c r="I1043" i="20"/>
  <c r="I510" i="20"/>
  <c r="I800" i="20"/>
  <c r="I969" i="20"/>
  <c r="I486" i="20"/>
  <c r="I936" i="20"/>
  <c r="I228" i="22"/>
  <c r="I830" i="20"/>
  <c r="I1091" i="20"/>
  <c r="I351" i="20"/>
  <c r="I1049" i="20"/>
  <c r="I307" i="22"/>
  <c r="I872" i="20"/>
  <c r="I274" i="22"/>
  <c r="I366" i="20"/>
  <c r="I176" i="20"/>
  <c r="I890" i="20"/>
  <c r="I106" i="20"/>
  <c r="I64" i="22"/>
  <c r="I21" i="22"/>
  <c r="I852" i="20"/>
  <c r="I843" i="20"/>
  <c r="I900" i="20"/>
  <c r="I1074" i="20"/>
  <c r="I994" i="20"/>
  <c r="I999" i="20"/>
  <c r="I1129" i="20"/>
  <c r="I1100" i="20"/>
  <c r="I1024" i="20"/>
  <c r="I809" i="20"/>
  <c r="I1132" i="20"/>
  <c r="I959" i="20"/>
  <c r="I35" i="20"/>
  <c r="I99" i="20"/>
  <c r="I76" i="20"/>
  <c r="I82" i="20"/>
  <c r="I42" i="22"/>
  <c r="I95" i="22"/>
  <c r="I32" i="20"/>
  <c r="I97" i="20"/>
  <c r="I602" i="20"/>
  <c r="I601" i="20"/>
  <c r="I618" i="20"/>
  <c r="I605" i="20"/>
  <c r="I1076" i="20"/>
  <c r="I1102" i="20"/>
  <c r="I237" i="20"/>
  <c r="I239" i="20"/>
  <c r="I585" i="20"/>
  <c r="I211" i="20"/>
  <c r="I951" i="20"/>
  <c r="I579" i="20"/>
  <c r="I520" i="20"/>
  <c r="I517" i="20"/>
  <c r="I886" i="20"/>
  <c r="I837" i="20"/>
  <c r="I883" i="20"/>
  <c r="I358" i="20"/>
  <c r="I311" i="20"/>
  <c r="I257" i="20"/>
  <c r="I263" i="20"/>
  <c r="I258" i="22"/>
  <c r="I549" i="20"/>
  <c r="I590" i="20"/>
  <c r="I615" i="20"/>
  <c r="I607" i="20"/>
  <c r="I472" i="20"/>
  <c r="I466" i="20"/>
  <c r="I434" i="20"/>
  <c r="I437" i="20"/>
  <c r="I897" i="20"/>
  <c r="I874" i="20"/>
  <c r="I833" i="20"/>
  <c r="I326" i="20"/>
  <c r="I306" i="20"/>
  <c r="I546" i="20"/>
  <c r="I591" i="20"/>
  <c r="I447" i="20"/>
  <c r="I887" i="20"/>
  <c r="I322" i="20"/>
  <c r="I227" i="20"/>
  <c r="I233" i="20"/>
  <c r="I558" i="20"/>
  <c r="I252" i="22"/>
  <c r="I128" i="22"/>
  <c r="I156" i="22"/>
  <c r="I116" i="22"/>
  <c r="I166" i="22"/>
  <c r="I138" i="22"/>
  <c r="I22" i="22"/>
  <c r="I64" i="20"/>
  <c r="I37" i="22"/>
  <c r="I36" i="20"/>
  <c r="I12" i="22"/>
  <c r="I57" i="22"/>
  <c r="I66" i="20"/>
  <c r="I71" i="20"/>
  <c r="I42" i="20"/>
  <c r="I438" i="20"/>
  <c r="I923" i="20"/>
  <c r="I836" i="20"/>
  <c r="I231" i="20"/>
  <c r="I287" i="20"/>
  <c r="I250" i="22"/>
  <c r="I769" i="20"/>
  <c r="I117" i="22"/>
  <c r="I199" i="22"/>
  <c r="I182" i="20"/>
  <c r="I142" i="22"/>
  <c r="I41" i="22"/>
  <c r="I14" i="22"/>
  <c r="I77" i="22"/>
  <c r="I40" i="22"/>
  <c r="I24" i="20"/>
  <c r="I61" i="22"/>
  <c r="I34" i="20"/>
  <c r="I88" i="20"/>
  <c r="I374" i="20"/>
  <c r="I468" i="20"/>
  <c r="I211" i="22"/>
  <c r="I157" i="22"/>
  <c r="I119" i="22"/>
  <c r="I139" i="22"/>
  <c r="I25" i="22"/>
  <c r="I47" i="22"/>
  <c r="I15" i="22"/>
  <c r="I89" i="20"/>
  <c r="I74" i="20"/>
  <c r="I331" i="20"/>
  <c r="I599" i="20"/>
  <c r="I842" i="20"/>
  <c r="I196" i="22"/>
  <c r="I164" i="22"/>
  <c r="I157" i="20"/>
  <c r="I126" i="22"/>
  <c r="I56" i="20"/>
  <c r="I94" i="20"/>
  <c r="I108" i="20"/>
  <c r="I46" i="20"/>
  <c r="I533" i="20"/>
  <c r="I531" i="20"/>
  <c r="I908" i="20"/>
  <c r="I304" i="22"/>
  <c r="I146" i="20"/>
  <c r="I138" i="20"/>
  <c r="I127" i="22"/>
  <c r="I87" i="22"/>
  <c r="I45" i="20"/>
  <c r="I18" i="22"/>
  <c r="I31" i="22"/>
  <c r="I52" i="22"/>
  <c r="I78" i="22"/>
  <c r="I85" i="22"/>
  <c r="I102" i="22"/>
  <c r="I96" i="20"/>
  <c r="I621" i="20"/>
  <c r="I511" i="20"/>
  <c r="I271" i="20"/>
  <c r="I183" i="22"/>
  <c r="I162" i="22"/>
  <c r="I60" i="20"/>
  <c r="I62" i="20"/>
  <c r="I1015" i="20"/>
  <c r="I593" i="20"/>
  <c r="I577" i="20"/>
  <c r="I980" i="20"/>
  <c r="I258" i="20"/>
  <c r="I392" i="20"/>
  <c r="I939" i="20"/>
  <c r="I284" i="22"/>
  <c r="I190" i="22"/>
  <c r="I1010" i="20"/>
  <c r="I570" i="20"/>
  <c r="I916" i="20"/>
  <c r="I312" i="20"/>
  <c r="I169" i="20"/>
  <c r="I436" i="20"/>
  <c r="I269" i="22"/>
  <c r="I163" i="22"/>
  <c r="I384" i="20"/>
  <c r="I245" i="22"/>
  <c r="I1122" i="20"/>
  <c r="I1088" i="20"/>
  <c r="I1107" i="20"/>
  <c r="I1089" i="20"/>
  <c r="I764" i="20"/>
  <c r="I865" i="20"/>
  <c r="I503" i="20"/>
  <c r="I203" i="20"/>
  <c r="I525" i="20"/>
  <c r="I783" i="20"/>
  <c r="I961" i="20"/>
  <c r="I372" i="20"/>
  <c r="I746" i="20"/>
  <c r="I899" i="20"/>
  <c r="I990" i="20"/>
  <c r="I794" i="20"/>
  <c r="I1075" i="20"/>
  <c r="I300" i="22"/>
  <c r="I120" i="20"/>
  <c r="I925" i="20"/>
  <c r="I227" i="22"/>
  <c r="I850" i="20"/>
  <c r="I275" i="22"/>
  <c r="I891" i="20"/>
  <c r="I291" i="22"/>
  <c r="I734" i="20"/>
  <c r="I361" i="20"/>
  <c r="I254" i="20"/>
  <c r="I1011" i="20"/>
  <c r="I410" i="20"/>
  <c r="I319" i="20"/>
  <c r="I171" i="22"/>
  <c r="I1050" i="20"/>
  <c r="I542" i="20"/>
  <c r="I341" i="20"/>
  <c r="I159" i="22"/>
  <c r="I221" i="22"/>
  <c r="I970" i="20"/>
  <c r="I743" i="20"/>
  <c r="I1098" i="20"/>
  <c r="I1019" i="20"/>
  <c r="I859" i="20"/>
  <c r="I281" i="22"/>
  <c r="I156" i="20"/>
  <c r="I1086" i="20"/>
  <c r="I1040" i="20"/>
  <c r="I310" i="20"/>
  <c r="I386" i="20"/>
  <c r="I137" i="20"/>
  <c r="I93" i="22"/>
  <c r="I93" i="20"/>
  <c r="I39" i="20"/>
  <c r="I13" i="22"/>
  <c r="I882" i="20"/>
  <c r="I1014" i="20"/>
  <c r="I912" i="20"/>
  <c r="I823" i="20"/>
  <c r="I417" i="20"/>
  <c r="I261" i="20"/>
  <c r="I884" i="20"/>
  <c r="I857" i="20"/>
  <c r="I806" i="20"/>
  <c r="I476" i="20"/>
  <c r="I1052" i="20"/>
  <c r="I1004" i="20"/>
  <c r="I860" i="20"/>
  <c r="I478" i="20"/>
  <c r="I812" i="20"/>
  <c r="I1029" i="20"/>
  <c r="I33" i="22"/>
  <c r="I106" i="22"/>
  <c r="I30" i="22"/>
  <c r="I20" i="20"/>
  <c r="I63" i="20"/>
  <c r="I78" i="20"/>
  <c r="I109" i="20"/>
  <c r="I1119" i="20"/>
  <c r="I544" i="20"/>
  <c r="I613" i="20"/>
  <c r="I540" i="20"/>
  <c r="I573" i="20"/>
  <c r="I1022" i="20"/>
  <c r="I1044" i="20"/>
  <c r="I1062" i="20"/>
  <c r="I1073" i="20"/>
  <c r="I317" i="20"/>
  <c r="I357" i="20"/>
  <c r="I574" i="20"/>
  <c r="I935" i="20"/>
  <c r="I1023" i="20"/>
  <c r="I772" i="20"/>
  <c r="I224" i="22"/>
  <c r="I580" i="20"/>
  <c r="I623" i="20"/>
  <c r="I479" i="20"/>
  <c r="I444" i="20"/>
  <c r="I456" i="20"/>
  <c r="I453" i="20"/>
  <c r="I917" i="20"/>
  <c r="I888" i="20"/>
  <c r="I919" i="20"/>
  <c r="I849" i="20"/>
  <c r="I405" i="20"/>
  <c r="I330" i="20"/>
  <c r="I250" i="20"/>
  <c r="I241" i="20"/>
  <c r="I256" i="22"/>
  <c r="I233" i="22"/>
  <c r="I624" i="20"/>
  <c r="I564" i="20"/>
  <c r="I543" i="20"/>
  <c r="I480" i="20"/>
  <c r="I867" i="20"/>
  <c r="I907" i="20"/>
  <c r="I906" i="20"/>
  <c r="I288" i="20"/>
  <c r="I620" i="20"/>
  <c r="I619" i="20"/>
  <c r="I450" i="20"/>
  <c r="I914" i="20"/>
  <c r="I400" i="20"/>
  <c r="I259" i="20"/>
  <c r="I305" i="20"/>
  <c r="I313" i="20"/>
  <c r="I451" i="20"/>
  <c r="I346" i="20"/>
  <c r="I297" i="20"/>
  <c r="I220" i="22"/>
  <c r="I182" i="22"/>
  <c r="I187" i="22"/>
  <c r="I141" i="20"/>
  <c r="I193" i="22"/>
  <c r="I146" i="22"/>
  <c r="I86" i="22"/>
  <c r="I92" i="22"/>
  <c r="I54" i="22"/>
  <c r="I29" i="20"/>
  <c r="I98" i="22"/>
  <c r="I107" i="22"/>
  <c r="I59" i="20"/>
  <c r="I92" i="20"/>
  <c r="I23" i="20"/>
  <c r="I530" i="20"/>
  <c r="I583" i="20"/>
  <c r="I878" i="20"/>
  <c r="I864" i="20"/>
  <c r="I254" i="22"/>
  <c r="I222" i="22"/>
  <c r="I184" i="22"/>
  <c r="I163" i="20"/>
  <c r="I169" i="22"/>
  <c r="I135" i="20"/>
  <c r="I170" i="22"/>
  <c r="I113" i="20"/>
  <c r="I25" i="20"/>
  <c r="I75" i="22"/>
  <c r="I32" i="22"/>
  <c r="I62" i="22"/>
  <c r="I103" i="22"/>
  <c r="I75" i="20"/>
  <c r="I38" i="20"/>
  <c r="I753" i="20"/>
  <c r="I218" i="22"/>
  <c r="I180" i="20"/>
  <c r="I128" i="20"/>
  <c r="I154" i="22"/>
  <c r="I22" i="20"/>
  <c r="I94" i="22"/>
  <c r="I11" i="22"/>
  <c r="I116" i="20"/>
  <c r="I30" i="20"/>
  <c r="I21" i="20"/>
  <c r="I595" i="20"/>
  <c r="I244" i="22"/>
  <c r="I141" i="22"/>
  <c r="I173" i="22"/>
  <c r="I177" i="22"/>
  <c r="I130" i="22"/>
  <c r="I70" i="22"/>
  <c r="I84" i="22"/>
  <c r="I50" i="20"/>
  <c r="I100" i="20"/>
  <c r="I863" i="20"/>
  <c r="I381" i="20"/>
  <c r="I240" i="22"/>
  <c r="I113" i="22"/>
  <c r="I202" i="22"/>
  <c r="I73" i="22"/>
  <c r="I97" i="22"/>
  <c r="I80" i="22"/>
  <c r="I24" i="22"/>
  <c r="I39" i="22"/>
  <c r="I56" i="22"/>
  <c r="I81" i="22"/>
  <c r="I89" i="22"/>
  <c r="I104" i="22"/>
  <c r="I47" i="20"/>
  <c r="I306" i="22"/>
  <c r="I124" i="22"/>
  <c r="I122" i="22"/>
  <c r="I117" i="20"/>
  <c r="I187" i="20"/>
  <c r="I53" i="20"/>
  <c r="I955" i="20"/>
  <c r="I367" i="20"/>
  <c r="I1002" i="20"/>
  <c r="I333" i="20"/>
  <c r="I737" i="20"/>
  <c r="I243" i="22"/>
  <c r="I153" i="20"/>
  <c r="I920" i="20"/>
  <c r="I247" i="22"/>
  <c r="I455" i="20"/>
  <c r="I1066" i="20"/>
  <c r="I820" i="20"/>
  <c r="I978" i="20"/>
  <c r="I458" i="20"/>
  <c r="I775" i="20"/>
  <c r="I1130" i="20"/>
  <c r="I1027" i="20"/>
  <c r="I918" i="20"/>
  <c r="I114" i="20"/>
  <c r="I166" i="20"/>
  <c r="I1082" i="20"/>
  <c r="I81" i="20"/>
  <c r="I369" i="20"/>
  <c r="I409" i="20"/>
  <c r="I298" i="20"/>
  <c r="I528" i="20"/>
  <c r="I340" i="20"/>
  <c r="I561" i="20"/>
  <c r="I814" i="20"/>
  <c r="I1012" i="20"/>
  <c r="I407" i="20"/>
  <c r="I771" i="20"/>
  <c r="I954" i="20"/>
  <c r="I192" i="20"/>
  <c r="I876" i="20"/>
  <c r="I1099" i="20"/>
  <c r="I161" i="22"/>
  <c r="I500" i="20"/>
  <c r="I989" i="20"/>
  <c r="I273" i="22"/>
  <c r="I1045" i="20"/>
  <c r="I303" i="22"/>
  <c r="I1065" i="20"/>
  <c r="I145" i="22"/>
  <c r="I403" i="20"/>
  <c r="I198" i="20"/>
  <c r="I33" i="20"/>
  <c r="I869" i="20"/>
  <c r="I495" i="20"/>
  <c r="I327" i="20"/>
  <c r="I202" i="20"/>
  <c r="I441" i="20"/>
  <c r="I512" i="20"/>
  <c r="I204" i="20"/>
  <c r="I136" i="20"/>
  <c r="I235" i="20"/>
  <c r="I780" i="20"/>
  <c r="I949" i="20"/>
  <c r="I265" i="22"/>
  <c r="I148" i="20"/>
  <c r="I467" i="20"/>
  <c r="I315" i="20"/>
  <c r="I1069" i="20"/>
  <c r="I1038" i="20"/>
  <c r="I445" i="20"/>
  <c r="I167" i="20"/>
  <c r="I470" i="20"/>
  <c r="I786" i="20"/>
  <c r="I965" i="20"/>
  <c r="I389" i="20"/>
  <c r="I757" i="20"/>
  <c r="I946" i="20"/>
  <c r="I1028" i="20"/>
  <c r="I808" i="20"/>
  <c r="I1087" i="20"/>
  <c r="I301" i="22"/>
  <c r="I251" i="20"/>
  <c r="I1013" i="20"/>
  <c r="I283" i="22"/>
  <c r="I789" i="20"/>
  <c r="I241" i="22"/>
  <c r="I588" i="20"/>
  <c r="I1067" i="20"/>
  <c r="I178" i="22"/>
  <c r="H7" i="14"/>
  <c r="I576" i="20"/>
  <c r="I413" i="20"/>
  <c r="I324" i="20"/>
  <c r="I903" i="20"/>
  <c r="I69" i="22"/>
  <c r="I868" i="20"/>
  <c r="I49" i="20"/>
  <c r="I1026" i="20"/>
  <c r="I803" i="20"/>
  <c r="I527" i="20"/>
  <c r="I484" i="20"/>
  <c r="I1124" i="20"/>
  <c r="I1080" i="20"/>
  <c r="I1061" i="20"/>
  <c r="I798" i="20"/>
  <c r="I1059" i="20"/>
  <c r="I986" i="20"/>
  <c r="I866" i="20"/>
  <c r="I76" i="22"/>
  <c r="I87" i="20"/>
  <c r="I50" i="22"/>
  <c r="I52" i="20"/>
  <c r="I552" i="20"/>
  <c r="I596" i="20"/>
  <c r="I541" i="20"/>
  <c r="I1054" i="20"/>
  <c r="I1126" i="20"/>
  <c r="I471" i="20"/>
  <c r="I569" i="20"/>
  <c r="I1105" i="20"/>
  <c r="I1003" i="20"/>
  <c r="I65" i="20"/>
  <c r="I559" i="20"/>
  <c r="I442" i="20"/>
  <c r="I502" i="20"/>
  <c r="I896" i="20"/>
  <c r="I927" i="20"/>
  <c r="I839" i="20"/>
  <c r="I244" i="20"/>
  <c r="I225" i="20"/>
  <c r="I298" i="22"/>
  <c r="I537" i="20"/>
  <c r="I594" i="20"/>
  <c r="I535" i="20"/>
  <c r="I571" i="20"/>
  <c r="I523" i="20"/>
  <c r="I483" i="20"/>
  <c r="I904" i="20"/>
  <c r="I895" i="20"/>
  <c r="I846" i="20"/>
  <c r="I323" i="20"/>
  <c r="I334" i="20"/>
  <c r="I248" i="20"/>
  <c r="I582" i="20"/>
  <c r="I616" i="20"/>
  <c r="I548" i="20"/>
  <c r="I611" i="20"/>
  <c r="I555" i="20"/>
  <c r="I515" i="20"/>
  <c r="I475" i="20"/>
  <c r="I898" i="20"/>
  <c r="I880" i="20"/>
  <c r="I279" i="20"/>
  <c r="I303" i="20"/>
  <c r="I195" i="22"/>
  <c r="I58" i="22"/>
  <c r="I27" i="22"/>
  <c r="I219" i="22"/>
  <c r="I137" i="22"/>
  <c r="I61" i="20"/>
  <c r="I51" i="22"/>
  <c r="I785" i="20"/>
  <c r="I102" i="20"/>
  <c r="I1070" i="20"/>
  <c r="I902" i="20"/>
  <c r="I152" i="22"/>
  <c r="I91" i="22"/>
  <c r="I192" i="22"/>
  <c r="I49" i="22"/>
  <c r="I68" i="22"/>
  <c r="I101" i="20"/>
  <c r="I168" i="22"/>
  <c r="I1085" i="20"/>
  <c r="I277" i="20"/>
  <c r="I165" i="22"/>
  <c r="I851" i="20"/>
  <c r="I393" i="20"/>
  <c r="I497" i="20"/>
  <c r="I934" i="20"/>
  <c r="I1055" i="20"/>
  <c r="I787" i="20"/>
  <c r="I170" i="20"/>
  <c r="I363" i="20"/>
  <c r="I435" i="20"/>
  <c r="I159" i="20"/>
  <c r="I136" i="22"/>
  <c r="I266" i="22"/>
  <c r="I427" i="20"/>
  <c r="I521" i="20"/>
  <c r="I765" i="20"/>
  <c r="I266" i="20"/>
  <c r="I838" i="20"/>
  <c r="I763" i="20"/>
  <c r="I285" i="22"/>
  <c r="I926" i="20"/>
  <c r="I1115" i="20"/>
  <c r="I940" i="20"/>
  <c r="I741" i="20"/>
  <c r="I286" i="22"/>
  <c r="I911" i="20"/>
  <c r="I291" i="20"/>
  <c r="I255" i="20"/>
  <c r="I172" i="20"/>
  <c r="I290" i="20"/>
  <c r="I739" i="20"/>
  <c r="I371" i="20"/>
  <c r="I300" i="20"/>
  <c r="I1093" i="20"/>
  <c r="I261" i="22"/>
  <c r="I474" i="20"/>
  <c r="I255" i="22"/>
  <c r="I151" i="22"/>
  <c r="I360" i="20"/>
  <c r="I791" i="20"/>
  <c r="I151" i="20"/>
  <c r="I992" i="20"/>
  <c r="I489" i="20"/>
  <c r="I464" i="20"/>
  <c r="I353" i="20"/>
  <c r="I142" i="20"/>
  <c r="I415" i="20"/>
  <c r="I773" i="20"/>
  <c r="I944" i="20"/>
  <c r="I267" i="20"/>
  <c r="I766" i="20"/>
  <c r="I948" i="20"/>
  <c r="I19" i="20"/>
  <c r="I85" i="20"/>
  <c r="I388" i="20"/>
  <c r="I962" i="20"/>
  <c r="I234" i="22"/>
  <c r="I854" i="20"/>
  <c r="I1108" i="20"/>
  <c r="I443" i="20"/>
  <c r="I1053" i="20"/>
  <c r="I140" i="22"/>
  <c r="I877" i="20"/>
  <c r="I287" i="22"/>
  <c r="I314" i="20"/>
  <c r="I335" i="20"/>
  <c r="I174" i="22"/>
  <c r="I416" i="20"/>
  <c r="I210" i="20"/>
  <c r="I121" i="20"/>
  <c r="I853" i="20"/>
  <c r="I614" i="20"/>
  <c r="I349" i="20"/>
  <c r="I269" i="20"/>
  <c r="I282" i="22"/>
  <c r="I252" i="20"/>
  <c r="I199" i="20"/>
  <c r="I171" i="20"/>
  <c r="I454" i="20"/>
  <c r="I226" i="22"/>
  <c r="I1114" i="20"/>
  <c r="I299" i="22"/>
  <c r="I130" i="20"/>
  <c r="I974" i="20"/>
  <c r="I937" i="20"/>
  <c r="I1048" i="20"/>
  <c r="I432" i="20"/>
  <c r="I493" i="20"/>
  <c r="I320" i="20"/>
  <c r="I534" i="20"/>
  <c r="I805" i="20"/>
  <c r="I1008" i="20"/>
  <c r="I402" i="20"/>
  <c r="I768" i="20"/>
  <c r="I950" i="20"/>
  <c r="I181" i="20"/>
  <c r="I932" i="20"/>
  <c r="I1131" i="20"/>
  <c r="I761" i="20"/>
  <c r="I1051" i="20"/>
  <c r="I295" i="22"/>
  <c r="I824" i="20"/>
  <c r="I251" i="22"/>
  <c r="I810" i="20"/>
  <c r="I259" i="22"/>
  <c r="H15" i="14"/>
  <c r="I498" i="20"/>
  <c r="I174" i="20"/>
  <c r="I127" i="20"/>
  <c r="I124" i="20"/>
  <c r="I253" i="20"/>
  <c r="I889" i="20"/>
  <c r="I545" i="20"/>
  <c r="I609" i="20"/>
  <c r="I336" i="20"/>
  <c r="I217" i="22"/>
  <c r="I610" i="20"/>
  <c r="I354" i="20"/>
  <c r="I578" i="20"/>
  <c r="I871" i="20"/>
  <c r="I825" i="20"/>
  <c r="I201" i="22"/>
  <c r="I38" i="22"/>
  <c r="I54" i="20"/>
  <c r="I603" i="20"/>
  <c r="I212" i="22"/>
  <c r="I122" i="20"/>
  <c r="I48" i="22"/>
  <c r="I70" i="20"/>
  <c r="I121" i="22"/>
  <c r="I66" i="22"/>
  <c r="I185" i="22"/>
  <c r="I55" i="20"/>
  <c r="I148" i="22"/>
  <c r="I16" i="22"/>
  <c r="I82" i="22"/>
  <c r="I801" i="20"/>
  <c r="I1101" i="20"/>
  <c r="I905" i="20"/>
  <c r="I529" i="20"/>
  <c r="I983" i="20"/>
  <c r="I1081" i="20"/>
  <c r="I968" i="20"/>
  <c r="I984" i="20"/>
  <c r="I200" i="20"/>
  <c r="I749" i="20"/>
  <c r="I795" i="20"/>
  <c r="I210" i="22"/>
  <c r="I305" i="22"/>
  <c r="I1128" i="20"/>
  <c r="I256" i="20"/>
  <c r="I359" i="20"/>
  <c r="I385" i="20"/>
  <c r="I197" i="20"/>
  <c r="I406" i="20"/>
  <c r="I283" i="20"/>
  <c r="I816" i="20"/>
  <c r="I414" i="20"/>
  <c r="I956" i="20"/>
  <c r="I909" i="20"/>
  <c r="I200" i="22"/>
  <c r="I1063" i="20"/>
  <c r="I276" i="22"/>
  <c r="I213" i="22"/>
  <c r="I329" i="20"/>
  <c r="I556" i="20"/>
  <c r="I332" i="20"/>
  <c r="I144" i="22"/>
  <c r="I412" i="20"/>
  <c r="I207" i="20"/>
  <c r="I162" i="20"/>
  <c r="I861" i="20"/>
  <c r="I428" i="20"/>
  <c r="I133" i="20"/>
  <c r="I352" i="20"/>
  <c r="I236" i="22"/>
  <c r="I1109" i="20"/>
  <c r="I991" i="20"/>
  <c r="I1007" i="20"/>
  <c r="I139" i="20"/>
  <c r="I1110" i="20"/>
  <c r="I344" i="20"/>
  <c r="I1056" i="20"/>
  <c r="I1123" i="20"/>
  <c r="I972" i="20"/>
  <c r="I179" i="20"/>
  <c r="I394" i="20"/>
  <c r="I175" i="20"/>
  <c r="I496" i="20"/>
  <c r="I796" i="20"/>
  <c r="I1000" i="20"/>
  <c r="I399" i="20"/>
  <c r="I790" i="20"/>
  <c r="I960" i="20"/>
  <c r="I28" i="20"/>
  <c r="I107" i="20"/>
  <c r="I770" i="20"/>
  <c r="I1017" i="20"/>
  <c r="I293" i="22"/>
  <c r="I945" i="20"/>
  <c r="I239" i="22"/>
  <c r="I738" i="20"/>
  <c r="I215" i="22"/>
  <c r="I461" i="20"/>
  <c r="I1005" i="20"/>
  <c r="I115" i="22"/>
  <c r="I568" i="20"/>
  <c r="I195" i="20"/>
  <c r="I206" i="20"/>
  <c r="I296" i="20"/>
  <c r="I376" i="20"/>
  <c r="I189" i="20"/>
  <c r="I963" i="20"/>
  <c r="I1125" i="20"/>
  <c r="I271" i="22"/>
  <c r="I1037" i="20"/>
  <c r="I348" i="20"/>
  <c r="I235" i="22"/>
  <c r="I998" i="20"/>
  <c r="I297" i="22"/>
  <c r="I188" i="22"/>
  <c r="I391" i="20"/>
  <c r="I1104" i="20"/>
  <c r="I1083" i="20"/>
  <c r="I1046" i="20"/>
  <c r="I215" i="20"/>
  <c r="I177" i="20"/>
  <c r="I625" i="20"/>
  <c r="I373" i="20"/>
  <c r="I747" i="20"/>
  <c r="I826" i="20"/>
  <c r="I1025" i="20"/>
  <c r="I452" i="20"/>
  <c r="I792" i="20"/>
  <c r="I964" i="20"/>
  <c r="I398" i="20"/>
  <c r="I993" i="20"/>
  <c r="I277" i="22"/>
  <c r="I822" i="20"/>
  <c r="I1079" i="20"/>
  <c r="I204" i="22"/>
  <c r="I1006" i="20"/>
  <c r="I280" i="22"/>
  <c r="I885" i="20"/>
  <c r="I289" i="22"/>
  <c r="I752" i="20"/>
  <c r="I379" i="20"/>
  <c r="I280" i="20"/>
  <c r="I845" i="20"/>
  <c r="I560" i="20"/>
  <c r="I446" i="20"/>
  <c r="I243" i="20"/>
  <c r="I513" i="20"/>
  <c r="I397" i="20"/>
  <c r="I230" i="20"/>
  <c r="I572" i="20"/>
  <c r="I575" i="20"/>
  <c r="I173" i="20"/>
  <c r="I112" i="22"/>
  <c r="I65" i="22"/>
  <c r="I79" i="20"/>
  <c r="I176" i="22"/>
  <c r="I134" i="22"/>
  <c r="I98" i="20"/>
  <c r="I26" i="20"/>
  <c r="I338" i="20"/>
  <c r="I194" i="22"/>
  <c r="I112" i="20"/>
  <c r="I214" i="22"/>
  <c r="I131" i="22"/>
  <c r="I143" i="20"/>
  <c r="I181" i="22"/>
  <c r="I28" i="22"/>
  <c r="I96" i="22"/>
  <c r="I205" i="22"/>
  <c r="I473" i="20"/>
  <c r="I339" i="20"/>
  <c r="I732" i="20"/>
  <c r="I325" i="20"/>
  <c r="I566" i="20"/>
  <c r="I380" i="20"/>
  <c r="I375" i="20"/>
  <c r="I832" i="20"/>
  <c r="I967" i="20"/>
  <c r="H8" i="14"/>
  <c r="I1034" i="20"/>
  <c r="I316" i="20"/>
  <c r="I922" i="20"/>
  <c r="I408" i="20"/>
  <c r="I942" i="20"/>
  <c r="I606" i="20"/>
  <c r="I979" i="20"/>
  <c r="I1001" i="20"/>
  <c r="I238" i="22"/>
  <c r="I550" i="20"/>
  <c r="I307" i="20"/>
  <c r="I292" i="22"/>
  <c r="I222" i="20"/>
  <c r="I750" i="20"/>
  <c r="I522" i="20"/>
  <c r="I190" i="20"/>
  <c r="I188" i="20"/>
  <c r="I318" i="20"/>
  <c r="I167" i="22"/>
  <c r="I1097" i="20"/>
  <c r="I234" i="20"/>
  <c r="I153" i="22"/>
  <c r="I264" i="20"/>
  <c r="I799" i="20"/>
  <c r="I933" i="20"/>
  <c r="I847" i="20"/>
  <c r="I740" i="20"/>
  <c r="I164" i="20"/>
  <c r="I982" i="20"/>
  <c r="I1113" i="20"/>
  <c r="I440" i="20"/>
  <c r="I268" i="20"/>
  <c r="I1058" i="20"/>
  <c r="I115" i="20"/>
  <c r="I463" i="20"/>
  <c r="I284" i="20"/>
  <c r="I745" i="20"/>
  <c r="I819" i="20"/>
  <c r="I1020" i="20"/>
  <c r="I431" i="20"/>
  <c r="I811" i="20"/>
  <c r="I971" i="20"/>
  <c r="I57" i="20"/>
  <c r="I111" i="20"/>
  <c r="I828" i="20"/>
  <c r="I1092" i="20"/>
  <c r="I302" i="22"/>
  <c r="I356" i="20"/>
  <c r="I1047" i="20"/>
  <c r="I290" i="22"/>
  <c r="I821" i="20"/>
  <c r="I249" i="22"/>
  <c r="I774" i="20"/>
  <c r="I1095" i="20"/>
  <c r="I390" i="20"/>
  <c r="I308" i="20"/>
  <c r="I731" i="20"/>
  <c r="I494" i="20"/>
  <c r="I147" i="20"/>
  <c r="I755" i="20"/>
  <c r="I286" i="20"/>
  <c r="I1041" i="20"/>
  <c r="I264" i="22"/>
  <c r="I748" i="20"/>
  <c r="I263" i="22"/>
  <c r="I767" i="20"/>
  <c r="I1121" i="20"/>
  <c r="I401" i="20"/>
  <c r="I257" i="22"/>
  <c r="I1078" i="20"/>
  <c r="I429" i="20"/>
  <c r="I262" i="20"/>
  <c r="I364" i="20"/>
  <c r="I365" i="20"/>
  <c r="I150" i="20"/>
  <c r="I430" i="20"/>
  <c r="I760" i="20"/>
  <c r="I931" i="20"/>
  <c r="I140" i="20"/>
  <c r="I538" i="20"/>
  <c r="I813" i="20"/>
  <c r="I975" i="20"/>
  <c r="I784" i="20"/>
  <c r="I1064" i="20"/>
  <c r="I294" i="22"/>
  <c r="H16" i="14"/>
  <c r="I921" i="20"/>
  <c r="I223" i="22"/>
  <c r="I516" i="20"/>
  <c r="I1068" i="20"/>
  <c r="I149" i="22"/>
  <c r="I1021" i="20"/>
  <c r="I123" i="22"/>
  <c r="I418" i="20"/>
  <c r="I214" i="20"/>
  <c r="I125" i="20"/>
  <c r="I524" i="20"/>
  <c r="I355" i="20"/>
  <c r="I302" i="20"/>
  <c r="I554" i="20"/>
  <c r="I943" i="20"/>
  <c r="I562" i="20"/>
  <c r="I586" i="20"/>
  <c r="I304" i="20"/>
  <c r="I273" i="20"/>
  <c r="I514" i="20"/>
  <c r="I175" i="22"/>
  <c r="I46" i="22"/>
  <c r="I90" i="22"/>
  <c r="I129" i="20"/>
  <c r="I110" i="20"/>
  <c r="I9" i="22"/>
  <c r="I288" i="22"/>
  <c r="I114" i="22"/>
  <c r="I31" i="20"/>
  <c r="I462" i="20"/>
  <c r="I125" i="22"/>
  <c r="I59" i="22"/>
  <c r="I612" i="20"/>
  <c r="I48" i="20"/>
  <c r="I44" i="22"/>
  <c r="I105" i="22"/>
  <c r="I118" i="22"/>
  <c r="I208" i="20"/>
  <c r="I158" i="20"/>
  <c r="I1039" i="20"/>
  <c r="I966" i="20"/>
  <c r="I198" i="22"/>
  <c r="I751" i="20"/>
  <c r="I229" i="22"/>
  <c r="I272" i="22"/>
  <c r="I928" i="20"/>
  <c r="I134" i="20"/>
  <c r="I1035" i="20"/>
  <c r="I420" i="20"/>
  <c r="I781" i="20"/>
  <c r="I1103" i="20"/>
  <c r="I231" i="22"/>
  <c r="I383" i="20"/>
  <c r="I237" i="22"/>
  <c r="I995" i="20"/>
  <c r="I600" i="20"/>
  <c r="I1016" i="20"/>
  <c r="I782" i="20"/>
  <c r="I370" i="20"/>
  <c r="I1111" i="20"/>
  <c r="I802" i="20"/>
  <c r="I135" i="22"/>
  <c r="I856" i="20"/>
  <c r="I797" i="20"/>
  <c r="I499" i="20"/>
  <c r="I205" i="20"/>
  <c r="I242" i="20"/>
  <c r="I448" i="20"/>
  <c r="I387" i="20"/>
  <c r="I301" i="20"/>
  <c r="I223" i="20"/>
  <c r="I482" i="20"/>
  <c r="I183" i="20"/>
  <c r="I947" i="20"/>
  <c r="I268" i="22"/>
  <c r="I1106" i="20"/>
  <c r="I788" i="20"/>
  <c r="I217" i="20"/>
  <c r="I804" i="20"/>
  <c r="I109" i="22"/>
  <c r="I953" i="20"/>
  <c r="I504" i="20"/>
  <c r="I841" i="20"/>
  <c r="I597" i="20"/>
  <c r="I592" i="20"/>
  <c r="I347" i="20"/>
  <c r="I758" i="20"/>
  <c r="I881" i="20"/>
  <c r="I1060" i="20"/>
  <c r="I742" i="20"/>
  <c r="I862" i="20"/>
  <c r="I981" i="20"/>
  <c r="I67" i="20"/>
  <c r="I924" i="20"/>
  <c r="I1127" i="20"/>
  <c r="I815" i="20"/>
  <c r="I1071" i="20"/>
  <c r="I172" i="22"/>
  <c r="I958" i="20"/>
  <c r="I279" i="22"/>
  <c r="I807" i="20"/>
  <c r="I232" i="22"/>
  <c r="I460" i="20"/>
  <c r="I276" i="20"/>
  <c r="I184" i="20"/>
  <c r="I207" i="22"/>
  <c r="I730" i="20"/>
  <c r="I377" i="20"/>
  <c r="I278" i="20"/>
  <c r="I910" i="20"/>
  <c r="I433" i="20"/>
  <c r="I145" i="20"/>
  <c r="I245" i="20"/>
  <c r="I212" i="20"/>
  <c r="I154" i="20"/>
  <c r="I209" i="22"/>
  <c r="I213" i="20"/>
  <c r="I976" i="20"/>
  <c r="I439" i="20"/>
  <c r="I119" i="20"/>
  <c r="I168" i="20"/>
  <c r="I1090" i="20"/>
  <c r="I1117" i="20"/>
  <c r="I488" i="20"/>
  <c r="I848" i="20"/>
  <c r="I293" i="20"/>
  <c r="I395" i="20"/>
  <c r="I201" i="20"/>
  <c r="I509" i="20"/>
  <c r="I778" i="20"/>
  <c r="I952" i="20"/>
  <c r="I282" i="20"/>
  <c r="I744" i="20"/>
  <c r="I893" i="20"/>
  <c r="I985" i="20"/>
  <c r="I870" i="20"/>
  <c r="I1096" i="20"/>
  <c r="I133" i="22"/>
  <c r="I378" i="20"/>
  <c r="I987" i="20"/>
  <c r="I253" i="22"/>
  <c r="I759" i="20"/>
  <c r="I225" i="22"/>
  <c r="I776" i="20"/>
  <c r="I1112" i="20"/>
  <c r="I209" i="20"/>
  <c r="I299" i="20"/>
  <c r="I396" i="20"/>
  <c r="I123" i="20"/>
  <c r="I155" i="20"/>
  <c r="I328" i="20"/>
  <c r="I247" i="20"/>
  <c r="I275" i="20"/>
  <c r="I604" i="20"/>
  <c r="H14" i="12"/>
  <c r="Q12" i="12"/>
  <c r="F12" i="12"/>
  <c r="Q12" i="41"/>
  <c r="F12" i="41"/>
  <c r="AE12" i="12"/>
  <c r="G12" i="12"/>
  <c r="AE12" i="41"/>
  <c r="G12" i="41"/>
  <c r="Q8" i="12"/>
  <c r="F8" i="12"/>
  <c r="Q8" i="41"/>
  <c r="F8" i="41"/>
  <c r="AE8" i="12"/>
  <c r="G8" i="12"/>
  <c r="AE8" i="41"/>
  <c r="G8" i="41"/>
  <c r="AE7" i="41"/>
  <c r="G7" i="41"/>
  <c r="Q7" i="12"/>
  <c r="F7" i="12"/>
  <c r="AE7" i="12"/>
  <c r="G7" i="12"/>
  <c r="K9" i="12"/>
  <c r="F630" i="20"/>
  <c r="P729" i="20"/>
  <c r="G526" i="20"/>
  <c r="I729" i="20"/>
  <c r="I108" i="22"/>
  <c r="H11" i="12"/>
  <c r="I73" i="38"/>
  <c r="G25" i="16"/>
  <c r="H17" i="14"/>
  <c r="I31" i="38"/>
  <c r="G15" i="16"/>
  <c r="I1033" i="20"/>
  <c r="I13" i="20"/>
  <c r="I55" i="38"/>
  <c r="I526" i="20"/>
  <c r="AC914" i="39"/>
  <c r="AD914" i="39"/>
  <c r="AC850" i="39"/>
  <c r="AD850" i="39"/>
  <c r="AC375" i="39"/>
  <c r="AD375" i="39"/>
  <c r="AC917" i="39"/>
  <c r="AD917" i="39"/>
  <c r="AC853" i="39"/>
  <c r="AD853" i="39"/>
  <c r="AC382" i="39"/>
  <c r="AD382" i="39"/>
  <c r="AC318" i="39"/>
  <c r="AD318" i="39"/>
  <c r="AC860" i="39"/>
  <c r="AD860" i="39"/>
  <c r="AC389" i="39"/>
  <c r="AD389" i="39"/>
  <c r="AC325" i="39"/>
  <c r="AD325" i="39"/>
  <c r="AC867" i="39"/>
  <c r="AD867" i="39"/>
  <c r="AC392" i="39"/>
  <c r="AD392" i="39"/>
  <c r="AC328" i="39"/>
  <c r="AD328" i="39"/>
  <c r="AC878" i="39"/>
  <c r="AD878" i="39"/>
  <c r="AC403" i="39"/>
  <c r="AD403" i="39"/>
  <c r="AC339" i="39"/>
  <c r="AD339" i="39"/>
  <c r="AC881" i="39"/>
  <c r="AD881" i="39"/>
  <c r="AC410" i="39"/>
  <c r="AD410" i="39"/>
  <c r="AC346" i="39"/>
  <c r="AD346" i="39"/>
  <c r="AC888" i="39"/>
  <c r="AD888" i="39"/>
  <c r="AC824" i="39"/>
  <c r="AD824" i="39"/>
  <c r="AC353" i="39"/>
  <c r="AD353" i="39"/>
  <c r="AC895" i="39"/>
  <c r="AD895" i="39"/>
  <c r="AC831" i="39"/>
  <c r="AD831" i="39"/>
  <c r="AC356" i="39"/>
  <c r="AD356" i="39"/>
  <c r="AC890" i="39"/>
  <c r="AD890" i="39"/>
  <c r="AC826" i="39"/>
  <c r="AD826" i="39"/>
  <c r="AC351" i="39"/>
  <c r="AD351" i="39"/>
  <c r="AC893" i="39"/>
  <c r="AD893" i="39"/>
  <c r="AC829" i="39"/>
  <c r="AD829" i="39"/>
  <c r="AC358" i="39"/>
  <c r="AD358" i="39"/>
  <c r="AC900" i="39"/>
  <c r="AD900" i="39"/>
  <c r="AC836" i="39"/>
  <c r="AD836" i="39"/>
  <c r="AC365" i="39"/>
  <c r="AD365" i="39"/>
  <c r="AC907" i="39"/>
  <c r="AD907" i="39"/>
  <c r="AC843" i="39"/>
  <c r="AD843" i="39"/>
  <c r="AC368" i="39"/>
  <c r="AD368" i="39"/>
  <c r="AC918" i="39"/>
  <c r="AD918" i="39"/>
  <c r="AC854" i="39"/>
  <c r="AD854" i="39"/>
  <c r="AC379" i="39"/>
  <c r="AD379" i="39"/>
  <c r="AC315" i="39"/>
  <c r="AD315" i="39"/>
  <c r="AC857" i="39"/>
  <c r="AD857" i="39"/>
  <c r="AC386" i="39"/>
  <c r="AD386" i="39"/>
  <c r="AC322" i="39"/>
  <c r="AD322" i="39"/>
  <c r="AC864" i="39"/>
  <c r="AD864" i="39"/>
  <c r="AC393" i="39"/>
  <c r="AD393" i="39"/>
  <c r="AC329" i="39"/>
  <c r="AD329" i="39"/>
  <c r="AC871" i="39"/>
  <c r="AD871" i="39"/>
  <c r="AC396" i="39"/>
  <c r="AD396" i="39"/>
  <c r="AC332" i="39"/>
  <c r="AD332" i="39"/>
  <c r="AC925" i="39"/>
  <c r="AD925" i="39"/>
  <c r="AC41" i="39"/>
  <c r="AD41" i="39"/>
  <c r="AC255" i="39"/>
  <c r="AD255" i="39"/>
  <c r="AC749" i="39"/>
  <c r="AD749" i="39"/>
  <c r="AC541" i="39"/>
  <c r="AD541" i="39"/>
  <c r="AC200" i="39"/>
  <c r="AD200" i="39"/>
  <c r="AC457" i="39"/>
  <c r="AD457" i="39"/>
  <c r="AC1096" i="39"/>
  <c r="AD1096" i="39"/>
  <c r="AC17" i="39"/>
  <c r="AD17" i="39"/>
  <c r="AD43" i="40"/>
  <c r="AC82" i="39"/>
  <c r="AD82" i="39"/>
  <c r="AC265" i="39"/>
  <c r="AD265" i="39"/>
  <c r="AC1036" i="39"/>
  <c r="AD1036" i="39"/>
  <c r="AC38" i="39"/>
  <c r="AD38" i="39"/>
  <c r="AC1025" i="39"/>
  <c r="AD1025" i="39"/>
  <c r="AC20" i="39"/>
  <c r="AD20" i="39"/>
  <c r="AD56" i="40"/>
  <c r="AA11" i="40"/>
  <c r="AC95" i="39"/>
  <c r="AD95" i="39"/>
  <c r="AC775" i="39"/>
  <c r="AD775" i="39"/>
  <c r="AC29" i="39"/>
  <c r="AD29" i="39"/>
  <c r="E118" i="20"/>
  <c r="AC109" i="39"/>
  <c r="AD109" i="39"/>
  <c r="AD70" i="40"/>
  <c r="AC469" i="39"/>
  <c r="AD469" i="39"/>
  <c r="AC1083" i="39"/>
  <c r="AD1083" i="39"/>
  <c r="AC78" i="39"/>
  <c r="AD78" i="39"/>
  <c r="AC635" i="39"/>
  <c r="AD635" i="39"/>
  <c r="AC94" i="39"/>
  <c r="AD94" i="39"/>
  <c r="AD55" i="40"/>
  <c r="AC924" i="39"/>
  <c r="AD924" i="39"/>
  <c r="AC25" i="39"/>
  <c r="AD25" i="39"/>
  <c r="AC90" i="39"/>
  <c r="AD90" i="39"/>
  <c r="AD51" i="40"/>
  <c r="AC508" i="39"/>
  <c r="AD508" i="39"/>
  <c r="AC428" i="39"/>
  <c r="AD428" i="39"/>
  <c r="AC279" i="39"/>
  <c r="AD279" i="39"/>
  <c r="AC62" i="39"/>
  <c r="AD62" i="39"/>
  <c r="AD28" i="40"/>
  <c r="AC521" i="39"/>
  <c r="AD521" i="39"/>
  <c r="AC1013" i="39"/>
  <c r="AD1013" i="39"/>
  <c r="AC768" i="39"/>
  <c r="AD768" i="39"/>
  <c r="AC196" i="39"/>
  <c r="AD196" i="39"/>
  <c r="AD157" i="40"/>
  <c r="AC602" i="39"/>
  <c r="AD602" i="39"/>
  <c r="AC251" i="39"/>
  <c r="AD251" i="39"/>
  <c r="AC511" i="39"/>
  <c r="AD511" i="39"/>
  <c r="AC471" i="39"/>
  <c r="AD471" i="39"/>
  <c r="AC974" i="39"/>
  <c r="AD974" i="39"/>
  <c r="AC1038" i="39"/>
  <c r="AD1038" i="39"/>
  <c r="AC1091" i="39"/>
  <c r="AD1091" i="39"/>
  <c r="AC260" i="39"/>
  <c r="AD260" i="39"/>
  <c r="AC152" i="39"/>
  <c r="AD152" i="39"/>
  <c r="AD113" i="40"/>
  <c r="AC626" i="39"/>
  <c r="AD626" i="39"/>
  <c r="AC1093" i="39"/>
  <c r="AD1093" i="39"/>
  <c r="AC1002" i="39"/>
  <c r="AD1002" i="39"/>
  <c r="AC1119" i="39"/>
  <c r="AD1119" i="39"/>
  <c r="AC966" i="39"/>
  <c r="AD966" i="39"/>
  <c r="AC448" i="39"/>
  <c r="AD448" i="39"/>
  <c r="AC771" i="39"/>
  <c r="AD771" i="39"/>
  <c r="AC465" i="39"/>
  <c r="AD465" i="39"/>
  <c r="AC728" i="39"/>
  <c r="AD728" i="39"/>
  <c r="AC674" i="39"/>
  <c r="AD674" i="39"/>
  <c r="AC460" i="39"/>
  <c r="AD460" i="39"/>
  <c r="AC485" i="39"/>
  <c r="AD485" i="39"/>
  <c r="AC201" i="39"/>
  <c r="AD201" i="39"/>
  <c r="AC784" i="39"/>
  <c r="AD784" i="39"/>
  <c r="AC1018" i="39"/>
  <c r="AD1018" i="39"/>
  <c r="AC1003" i="39"/>
  <c r="AD1003" i="39"/>
  <c r="AC136" i="39"/>
  <c r="AD136" i="39"/>
  <c r="AD97" i="40"/>
  <c r="AC679" i="39"/>
  <c r="AD679" i="39"/>
  <c r="AC1086" i="39"/>
  <c r="AD1086" i="39"/>
  <c r="AC1055" i="39"/>
  <c r="AD1055" i="39"/>
  <c r="C24" i="16"/>
  <c r="E72" i="38"/>
  <c r="AC1035" i="39"/>
  <c r="AD1035" i="39"/>
  <c r="AC779" i="39"/>
  <c r="AD779" i="39"/>
  <c r="AC19" i="39"/>
  <c r="AD19" i="39"/>
  <c r="AC269" i="39"/>
  <c r="AD269" i="39"/>
  <c r="AC262" i="39"/>
  <c r="AD262" i="39"/>
  <c r="AC40" i="39"/>
  <c r="AD40" i="39"/>
  <c r="AC594" i="39"/>
  <c r="AD594" i="39"/>
  <c r="AC533" i="39"/>
  <c r="AD533" i="39"/>
  <c r="AC571" i="39"/>
  <c r="AD571" i="39"/>
  <c r="AC1064" i="39"/>
  <c r="AD1064" i="39"/>
  <c r="AC474" i="39"/>
  <c r="AD474" i="39"/>
  <c r="AC987" i="39"/>
  <c r="AD987" i="39"/>
  <c r="AC1114" i="39"/>
  <c r="AD1114" i="39"/>
  <c r="AC968" i="39"/>
  <c r="AD968" i="39"/>
  <c r="E221" i="20"/>
  <c r="AC212" i="39"/>
  <c r="AD212" i="39"/>
  <c r="AC693" i="39"/>
  <c r="AD693" i="39"/>
  <c r="AD147" i="40"/>
  <c r="AC186" i="39"/>
  <c r="AD186" i="39"/>
  <c r="AD126" i="40"/>
  <c r="AC165" i="39"/>
  <c r="AD165" i="39"/>
  <c r="AC483" i="39"/>
  <c r="AD483" i="39"/>
  <c r="AC591" i="39"/>
  <c r="AD591" i="39"/>
  <c r="AC573" i="39"/>
  <c r="AD573" i="39"/>
  <c r="AC941" i="39"/>
  <c r="AD941" i="39"/>
  <c r="AC9" i="39"/>
  <c r="AD9" i="39"/>
  <c r="E18" i="20"/>
  <c r="AC805" i="39"/>
  <c r="AD805" i="39"/>
  <c r="AC1108" i="39"/>
  <c r="AD1108" i="39"/>
  <c r="AC233" i="39"/>
  <c r="AD233" i="39"/>
  <c r="AC529" i="39"/>
  <c r="AD529" i="39"/>
  <c r="AC997" i="39"/>
  <c r="AD997" i="39"/>
  <c r="AC1008" i="39"/>
  <c r="AD1008" i="39"/>
  <c r="AC1012" i="39"/>
  <c r="AD1012" i="39"/>
  <c r="AC191" i="39"/>
  <c r="AD191" i="39"/>
  <c r="AD152" i="40"/>
  <c r="AC949" i="39"/>
  <c r="AD949" i="39"/>
  <c r="AC298" i="39"/>
  <c r="AD298" i="39"/>
  <c r="AC1097" i="39"/>
  <c r="AD1097" i="39"/>
  <c r="AC524" i="39"/>
  <c r="AD524" i="39"/>
  <c r="AC653" i="39"/>
  <c r="AD653" i="39"/>
  <c r="AC281" i="39"/>
  <c r="AD281" i="39"/>
  <c r="AC214" i="39"/>
  <c r="AD214" i="39"/>
  <c r="AC170" i="39"/>
  <c r="AD170" i="39"/>
  <c r="AD131" i="40"/>
  <c r="AC947" i="39"/>
  <c r="AD947" i="39"/>
  <c r="AC429" i="39"/>
  <c r="AD429" i="39"/>
  <c r="AC16" i="39"/>
  <c r="AD16" i="39"/>
  <c r="AC590" i="39"/>
  <c r="AD590" i="39"/>
  <c r="AC274" i="39"/>
  <c r="AD274" i="39"/>
  <c r="AC1026" i="39"/>
  <c r="AD1026" i="39"/>
  <c r="AC1019" i="39"/>
  <c r="AD1019" i="39"/>
  <c r="AC1087" i="39"/>
  <c r="AD1087" i="39"/>
  <c r="AC476" i="39"/>
  <c r="AD476" i="39"/>
  <c r="AC952" i="39"/>
  <c r="AD952" i="39"/>
  <c r="AC61" i="39"/>
  <c r="AD61" i="39"/>
  <c r="AD27" i="40"/>
  <c r="AC720" i="39"/>
  <c r="AD720" i="39"/>
  <c r="E729" i="20"/>
  <c r="AC692" i="39"/>
  <c r="AD692" i="39"/>
  <c r="AC802" i="39"/>
  <c r="AD802" i="39"/>
  <c r="AC79" i="39"/>
  <c r="AD79" i="39"/>
  <c r="AD40" i="40"/>
  <c r="AA10" i="40"/>
  <c r="AC725" i="39"/>
  <c r="AD725" i="39"/>
  <c r="AC951" i="39"/>
  <c r="AD951" i="39"/>
  <c r="AC752" i="39"/>
  <c r="AD752" i="39"/>
  <c r="AC1075" i="39"/>
  <c r="AD1075" i="39"/>
  <c r="AC267" i="39"/>
  <c r="AD267" i="39"/>
  <c r="AC74" i="39"/>
  <c r="AD74" i="39"/>
  <c r="AC129" i="39"/>
  <c r="AD129" i="39"/>
  <c r="AD90" i="40"/>
  <c r="AC27" i="39"/>
  <c r="AD27" i="39"/>
  <c r="AC134" i="39"/>
  <c r="AD134" i="39"/>
  <c r="AD95" i="40"/>
  <c r="AC67" i="39"/>
  <c r="AD67" i="39"/>
  <c r="AD33" i="40"/>
  <c r="AC932" i="39"/>
  <c r="AD932" i="39"/>
  <c r="AC54" i="39"/>
  <c r="AD54" i="39"/>
  <c r="AD20" i="40"/>
  <c r="AC794" i="39"/>
  <c r="AD794" i="39"/>
  <c r="AC176" i="39"/>
  <c r="AD176" i="39"/>
  <c r="AD137" i="40"/>
  <c r="AC84" i="39"/>
  <c r="AD84" i="39"/>
  <c r="AD45" i="40"/>
  <c r="AC459" i="39"/>
  <c r="AD459" i="39"/>
  <c r="AC468" i="39"/>
  <c r="AD468" i="39"/>
  <c r="AC1033" i="39"/>
  <c r="AD1033" i="39"/>
  <c r="AC424" i="39"/>
  <c r="AD424" i="39"/>
  <c r="AC655" i="39"/>
  <c r="AD655" i="39"/>
  <c r="AC740" i="39"/>
  <c r="AD740" i="39"/>
  <c r="AC222" i="39"/>
  <c r="AD222" i="39"/>
  <c r="AC1084" i="39"/>
  <c r="AD1084" i="39"/>
  <c r="AC546" i="39"/>
  <c r="AD546" i="39"/>
  <c r="AC418" i="39"/>
  <c r="AD418" i="39"/>
  <c r="AC744" i="39"/>
  <c r="AD744" i="39"/>
  <c r="AC742" i="39"/>
  <c r="AD742" i="39"/>
  <c r="AC69" i="39"/>
  <c r="AD69" i="39"/>
  <c r="AD35" i="40"/>
  <c r="AC926" i="39"/>
  <c r="AD926" i="39"/>
  <c r="AC550" i="39"/>
  <c r="AD550" i="39"/>
  <c r="AC681" i="39"/>
  <c r="AD681" i="39"/>
  <c r="AC793" i="39"/>
  <c r="AD793" i="39"/>
  <c r="AC803" i="39"/>
  <c r="AD803" i="39"/>
  <c r="AC579" i="39"/>
  <c r="AD579" i="39"/>
  <c r="AC1111" i="39"/>
  <c r="AD1111" i="39"/>
  <c r="AC497" i="39"/>
  <c r="AD497" i="39"/>
  <c r="AC996" i="39"/>
  <c r="AD996" i="39"/>
  <c r="AC556" i="39"/>
  <c r="AD556" i="39"/>
  <c r="AC991" i="39"/>
  <c r="AD991" i="39"/>
  <c r="AC179" i="39"/>
  <c r="AD179" i="39"/>
  <c r="AD140" i="40"/>
  <c r="AC453" i="39"/>
  <c r="AD453" i="39"/>
  <c r="AC641" i="39"/>
  <c r="AD641" i="39"/>
  <c r="AC13" i="39"/>
  <c r="AD13" i="39"/>
  <c r="AC157" i="39"/>
  <c r="AD157" i="39"/>
  <c r="AD118" i="40"/>
  <c r="AC35" i="39"/>
  <c r="AD35" i="39"/>
  <c r="AC64" i="39"/>
  <c r="AD64" i="39"/>
  <c r="AD30" i="40"/>
  <c r="AC585" i="39"/>
  <c r="AD585" i="39"/>
  <c r="AC1030" i="39"/>
  <c r="AD1030" i="39"/>
  <c r="AC174" i="39"/>
  <c r="AD174" i="39"/>
  <c r="AD135" i="40"/>
  <c r="AC146" i="39"/>
  <c r="AD146" i="39"/>
  <c r="AD107" i="40"/>
  <c r="AA13" i="40"/>
  <c r="AC1005" i="39"/>
  <c r="AD1005" i="39"/>
  <c r="AC702" i="39"/>
  <c r="AD702" i="39"/>
  <c r="AC971" i="39"/>
  <c r="AD971" i="39"/>
  <c r="AC478" i="39"/>
  <c r="AD478" i="39"/>
  <c r="AC928" i="39"/>
  <c r="AD928" i="39"/>
  <c r="AC480" i="39"/>
  <c r="AD480" i="39"/>
  <c r="AC182" i="39"/>
  <c r="AD182" i="39"/>
  <c r="AD143" i="40"/>
  <c r="AA15" i="40"/>
  <c r="AC53" i="39"/>
  <c r="AD53" i="39"/>
  <c r="AD19" i="40"/>
  <c r="AC173" i="39"/>
  <c r="AD173" i="39"/>
  <c r="AD134" i="40"/>
  <c r="AC57" i="39"/>
  <c r="AD57" i="39"/>
  <c r="AD23" i="40"/>
  <c r="AC1110" i="39"/>
  <c r="AD1110" i="39"/>
  <c r="AC1121" i="39"/>
  <c r="AD1121" i="39"/>
  <c r="AC630" i="39"/>
  <c r="AD630" i="39"/>
  <c r="AC995" i="39"/>
  <c r="AD995" i="39"/>
  <c r="AC1074" i="39"/>
  <c r="AD1074" i="39"/>
  <c r="AC558" i="39"/>
  <c r="AD558" i="39"/>
  <c r="AC43" i="39"/>
  <c r="AD43" i="39"/>
  <c r="AD9" i="40"/>
  <c r="AC1034" i="39"/>
  <c r="AD1034" i="39"/>
  <c r="AC608" i="39"/>
  <c r="AD608" i="39"/>
  <c r="AC1029" i="39"/>
  <c r="AD1029" i="39"/>
  <c r="AC686" i="39"/>
  <c r="AD686" i="39"/>
  <c r="AC665" i="39"/>
  <c r="AD665" i="39"/>
  <c r="AC986" i="39"/>
  <c r="AD986" i="39"/>
  <c r="AC276" i="39"/>
  <c r="AD276" i="39"/>
  <c r="AC619" i="39"/>
  <c r="AD619" i="39"/>
  <c r="AC588" i="39"/>
  <c r="AD588" i="39"/>
  <c r="AC734" i="39"/>
  <c r="AD734" i="39"/>
  <c r="AC166" i="39"/>
  <c r="AD166" i="39"/>
  <c r="AD127" i="40"/>
  <c r="AC1009" i="39"/>
  <c r="AD1009" i="39"/>
  <c r="AC228" i="39"/>
  <c r="AD228" i="39"/>
  <c r="AC458" i="39"/>
  <c r="AD458" i="39"/>
  <c r="AC1100" i="39"/>
  <c r="AD1100" i="39"/>
  <c r="AC811" i="39"/>
  <c r="AD811" i="39"/>
  <c r="AC709" i="39"/>
  <c r="AD709" i="39"/>
  <c r="AC510" i="39"/>
  <c r="AD510" i="39"/>
  <c r="AC697" i="39"/>
  <c r="AD697" i="39"/>
  <c r="AC199" i="39"/>
  <c r="AD199" i="39"/>
  <c r="AC814" i="39"/>
  <c r="AD814" i="39"/>
  <c r="F659" i="20"/>
  <c r="O18" i="20"/>
  <c r="O1033" i="20"/>
  <c r="O13" i="20"/>
  <c r="O55" i="38"/>
  <c r="O118" i="20"/>
  <c r="O30" i="38"/>
  <c r="N9" i="14"/>
  <c r="M14" i="16"/>
  <c r="O8" i="22"/>
  <c r="O729" i="20"/>
  <c r="N208" i="22"/>
  <c r="N829" i="20"/>
  <c r="N626" i="20"/>
  <c r="L829" i="20"/>
  <c r="J8" i="22"/>
  <c r="J118" i="20"/>
  <c r="J626" i="20"/>
  <c r="H10" i="12"/>
  <c r="M208" i="22"/>
  <c r="H526" i="20"/>
  <c r="H8" i="22"/>
  <c r="G17" i="14"/>
  <c r="F25" i="16"/>
  <c r="H73" i="38"/>
  <c r="H108" i="22"/>
  <c r="P1033" i="20"/>
  <c r="P13" i="20"/>
  <c r="P55" i="38"/>
  <c r="P930" i="20"/>
  <c r="P11" i="20"/>
  <c r="P8" i="22"/>
  <c r="K8" i="22"/>
  <c r="K729" i="20"/>
  <c r="K208" i="22"/>
  <c r="K221" i="20"/>
  <c r="K18" i="20"/>
  <c r="G31" i="38"/>
  <c r="E15" i="16"/>
  <c r="E24" i="16"/>
  <c r="G72" i="38"/>
  <c r="G73" i="38"/>
  <c r="E25" i="16"/>
  <c r="F17" i="14"/>
  <c r="G108" i="22"/>
  <c r="G1033" i="20"/>
  <c r="G13" i="20"/>
  <c r="G55" i="38"/>
  <c r="E14" i="16"/>
  <c r="F9" i="14"/>
  <c r="G30" i="38"/>
  <c r="I8" i="22"/>
  <c r="I221" i="20"/>
  <c r="AC898" i="39"/>
  <c r="AD898" i="39"/>
  <c r="AC834" i="39"/>
  <c r="AD834" i="39"/>
  <c r="AC359" i="39"/>
  <c r="AD359" i="39"/>
  <c r="AC901" i="39"/>
  <c r="AD901" i="39"/>
  <c r="AC837" i="39"/>
  <c r="AD837" i="39"/>
  <c r="AC366" i="39"/>
  <c r="AD366" i="39"/>
  <c r="AC908" i="39"/>
  <c r="AD908" i="39"/>
  <c r="AC844" i="39"/>
  <c r="AD844" i="39"/>
  <c r="AC373" i="39"/>
  <c r="AD373" i="39"/>
  <c r="AC915" i="39"/>
  <c r="AD915" i="39"/>
  <c r="AC851" i="39"/>
  <c r="AD851" i="39"/>
  <c r="AC376" i="39"/>
  <c r="AD376" i="39"/>
  <c r="E321" i="20"/>
  <c r="L321" i="20"/>
  <c r="AC311" i="39"/>
  <c r="AC312" i="39"/>
  <c r="AD312" i="39"/>
  <c r="AC862" i="39"/>
  <c r="AD862" i="39"/>
  <c r="AC387" i="39"/>
  <c r="AD387" i="39"/>
  <c r="AC323" i="39"/>
  <c r="AD323" i="39"/>
  <c r="AC865" i="39"/>
  <c r="AD865" i="39"/>
  <c r="AC394" i="39"/>
  <c r="AD394" i="39"/>
  <c r="AC330" i="39"/>
  <c r="AD330" i="39"/>
  <c r="AC872" i="39"/>
  <c r="AD872" i="39"/>
  <c r="AC401" i="39"/>
  <c r="AD401" i="39"/>
  <c r="AC337" i="39"/>
  <c r="AD337" i="39"/>
  <c r="AC879" i="39"/>
  <c r="AD879" i="39"/>
  <c r="AC404" i="39"/>
  <c r="AD404" i="39"/>
  <c r="AC340" i="39"/>
  <c r="AD340" i="39"/>
  <c r="AC874" i="39"/>
  <c r="AD874" i="39"/>
  <c r="AC399" i="39"/>
  <c r="AD399" i="39"/>
  <c r="AC335" i="39"/>
  <c r="AD335" i="39"/>
  <c r="AC877" i="39"/>
  <c r="AD877" i="39"/>
  <c r="AC406" i="39"/>
  <c r="AD406" i="39"/>
  <c r="AC342" i="39"/>
  <c r="AD342" i="39"/>
  <c r="AC884" i="39"/>
  <c r="AD884" i="39"/>
  <c r="E829" i="20"/>
  <c r="AC819" i="39"/>
  <c r="AC820" i="39"/>
  <c r="AD820" i="39"/>
  <c r="AC349" i="39"/>
  <c r="AD349" i="39"/>
  <c r="AC891" i="39"/>
  <c r="AD891" i="39"/>
  <c r="AC827" i="39"/>
  <c r="AD827" i="39"/>
  <c r="AC352" i="39"/>
  <c r="AD352" i="39"/>
  <c r="AC902" i="39"/>
  <c r="AD902" i="39"/>
  <c r="AC838" i="39"/>
  <c r="AD838" i="39"/>
  <c r="AC363" i="39"/>
  <c r="AD363" i="39"/>
  <c r="AC905" i="39"/>
  <c r="AD905" i="39"/>
  <c r="AC841" i="39"/>
  <c r="AD841" i="39"/>
  <c r="AC370" i="39"/>
  <c r="AD370" i="39"/>
  <c r="AC912" i="39"/>
  <c r="AD912" i="39"/>
  <c r="AC848" i="39"/>
  <c r="AD848" i="39"/>
  <c r="AC377" i="39"/>
  <c r="AD377" i="39"/>
  <c r="AC313" i="39"/>
  <c r="AD313" i="39"/>
  <c r="AC855" i="39"/>
  <c r="AD855" i="39"/>
  <c r="AC380" i="39"/>
  <c r="AD380" i="39"/>
  <c r="AC316" i="39"/>
  <c r="AD316" i="39"/>
  <c r="AC667" i="39"/>
  <c r="AD667" i="39"/>
  <c r="AC177" i="39"/>
  <c r="AD177" i="39"/>
  <c r="AD138" i="40"/>
  <c r="AC97" i="39"/>
  <c r="AD97" i="39"/>
  <c r="AD58" i="40"/>
  <c r="AC729" i="39"/>
  <c r="AD729" i="39"/>
  <c r="AC121" i="39"/>
  <c r="AD121" i="39"/>
  <c r="AD82" i="40"/>
  <c r="AC237" i="39"/>
  <c r="AD237" i="39"/>
  <c r="AC930" i="39"/>
  <c r="AD930" i="39"/>
  <c r="AD14" i="40"/>
  <c r="AC48" i="39"/>
  <c r="AD48" i="39"/>
  <c r="AC299" i="39"/>
  <c r="AD299" i="39"/>
  <c r="AC68" i="39"/>
  <c r="AD68" i="39"/>
  <c r="AD34" i="40"/>
  <c r="AC782" i="39"/>
  <c r="AD782" i="39"/>
  <c r="AC71" i="39"/>
  <c r="AD71" i="39"/>
  <c r="AD37" i="40"/>
  <c r="AC246" i="39"/>
  <c r="AD246" i="39"/>
  <c r="AC791" i="39"/>
  <c r="AD791" i="39"/>
  <c r="AC1052" i="39"/>
  <c r="AD1052" i="39"/>
  <c r="AC437" i="39"/>
  <c r="AD437" i="39"/>
  <c r="AC249" i="39"/>
  <c r="AD249" i="39"/>
  <c r="AC527" i="39"/>
  <c r="AD527" i="39"/>
  <c r="AC946" i="39"/>
  <c r="AD946" i="39"/>
  <c r="C15" i="16"/>
  <c r="D7" i="16"/>
  <c r="E31" i="38"/>
  <c r="AC219" i="39"/>
  <c r="AD219" i="39"/>
  <c r="AC26" i="39"/>
  <c r="AD26" i="39"/>
  <c r="AC721" i="39"/>
  <c r="AD721" i="39"/>
  <c r="AC443" i="39"/>
  <c r="AD443" i="39"/>
  <c r="AC282" i="39"/>
  <c r="AD282" i="39"/>
  <c r="AC91" i="39"/>
  <c r="AD91" i="39"/>
  <c r="AD52" i="40"/>
  <c r="E73" i="38"/>
  <c r="D17" i="14"/>
  <c r="C25" i="16"/>
  <c r="AC158" i="39"/>
  <c r="AD158" i="39"/>
  <c r="AD119" i="40"/>
  <c r="AC102" i="39"/>
  <c r="AD102" i="39"/>
  <c r="AD63" i="40"/>
  <c r="AC513" i="39"/>
  <c r="AD513" i="39"/>
  <c r="AC32" i="39"/>
  <c r="AD32" i="39"/>
  <c r="AC14" i="39"/>
  <c r="AD14" i="39"/>
  <c r="AC63" i="39"/>
  <c r="AD63" i="39"/>
  <c r="AD29" i="40"/>
  <c r="AC557" i="39"/>
  <c r="AD557" i="39"/>
  <c r="AC570" i="39"/>
  <c r="AD570" i="39"/>
  <c r="AC1057" i="39"/>
  <c r="AD1057" i="39"/>
  <c r="AC1105" i="39"/>
  <c r="AD1105" i="39"/>
  <c r="AC433" i="39"/>
  <c r="AD433" i="39"/>
  <c r="AC454" i="39"/>
  <c r="AD454" i="39"/>
  <c r="AC92" i="39"/>
  <c r="AD92" i="39"/>
  <c r="AD53" i="40"/>
  <c r="AC159" i="39"/>
  <c r="AD159" i="39"/>
  <c r="AD120" i="40"/>
  <c r="AC569" i="39"/>
  <c r="AD569" i="39"/>
  <c r="AC657" i="39"/>
  <c r="AD657" i="39"/>
  <c r="AC143" i="39"/>
  <c r="AD143" i="39"/>
  <c r="AD104" i="40"/>
  <c r="AC575" i="39"/>
  <c r="AD575" i="39"/>
  <c r="AC1041" i="39"/>
  <c r="AD1041" i="39"/>
  <c r="AC232" i="39"/>
  <c r="AD232" i="39"/>
  <c r="AC942" i="39"/>
  <c r="AD942" i="39"/>
  <c r="AC572" i="39"/>
  <c r="AD572" i="39"/>
  <c r="AC1010" i="39"/>
  <c r="AD1010" i="39"/>
  <c r="AC809" i="39"/>
  <c r="AD809" i="39"/>
  <c r="AC130" i="39"/>
  <c r="AD130" i="39"/>
  <c r="AD91" i="40"/>
  <c r="AC59" i="39"/>
  <c r="AD59" i="39"/>
  <c r="AD25" i="40"/>
  <c r="AC954" i="39"/>
  <c r="AD954" i="39"/>
  <c r="AC963" i="39"/>
  <c r="AD963" i="39"/>
  <c r="AC1014" i="39"/>
  <c r="AD1014" i="39"/>
  <c r="AC500" i="39"/>
  <c r="AD500" i="39"/>
  <c r="AC1081" i="39"/>
  <c r="AD1081" i="39"/>
  <c r="AC810" i="39"/>
  <c r="AD810" i="39"/>
  <c r="AC940" i="39"/>
  <c r="AD940" i="39"/>
  <c r="AC486" i="39"/>
  <c r="AD486" i="39"/>
  <c r="AD88" i="40"/>
  <c r="AC127" i="39"/>
  <c r="AD127" i="39"/>
  <c r="AD77" i="40"/>
  <c r="AC116" i="39"/>
  <c r="AD116" i="39"/>
  <c r="AD150" i="40"/>
  <c r="AC189" i="39"/>
  <c r="AD189" i="39"/>
  <c r="AC671" i="39"/>
  <c r="AD671" i="39"/>
  <c r="AC175" i="39"/>
  <c r="AD175" i="39"/>
  <c r="AD136" i="40"/>
  <c r="AC12" i="39"/>
  <c r="AD12" i="39"/>
  <c r="AC119" i="39"/>
  <c r="AD119" i="39"/>
  <c r="AD80" i="40"/>
  <c r="AC264" i="39"/>
  <c r="AD264" i="39"/>
  <c r="AC271" i="39"/>
  <c r="AD271" i="39"/>
  <c r="AC50" i="39"/>
  <c r="AD50" i="39"/>
  <c r="AD16" i="40"/>
  <c r="AC609" i="39"/>
  <c r="AD609" i="39"/>
  <c r="AC1104" i="39"/>
  <c r="AD1104" i="39"/>
  <c r="AC1113" i="39"/>
  <c r="AD1113" i="39"/>
  <c r="AC297" i="39"/>
  <c r="AD297" i="39"/>
  <c r="AC417" i="39"/>
  <c r="AD417" i="39"/>
  <c r="E426" i="20"/>
  <c r="AC536" i="39"/>
  <c r="AD536" i="39"/>
  <c r="AC748" i="39"/>
  <c r="AD748" i="39"/>
  <c r="AC112" i="39"/>
  <c r="AD112" i="39"/>
  <c r="AD73" i="40"/>
  <c r="AC796" i="39"/>
  <c r="AD796" i="39"/>
  <c r="AC957" i="39"/>
  <c r="AD957" i="39"/>
  <c r="AC563" i="39"/>
  <c r="AD563" i="39"/>
  <c r="AC434" i="39"/>
  <c r="AD434" i="39"/>
  <c r="AD78" i="40"/>
  <c r="AC117" i="39"/>
  <c r="AD117" i="39"/>
  <c r="AC733" i="39"/>
  <c r="AD733" i="39"/>
  <c r="AC978" i="39"/>
  <c r="AD978" i="39"/>
  <c r="AC1094" i="39"/>
  <c r="AD1094" i="39"/>
  <c r="AC689" i="39"/>
  <c r="AD689" i="39"/>
  <c r="AC944" i="39"/>
  <c r="AD944" i="39"/>
  <c r="AC642" i="39"/>
  <c r="AD642" i="39"/>
  <c r="AC1037" i="39"/>
  <c r="AD1037" i="39"/>
  <c r="AC587" i="39"/>
  <c r="AD587" i="39"/>
  <c r="AC120" i="39"/>
  <c r="AD120" i="39"/>
  <c r="AD81" i="40"/>
  <c r="AC89" i="39"/>
  <c r="AD89" i="39"/>
  <c r="AD50" i="40"/>
  <c r="AC167" i="39"/>
  <c r="AD167" i="39"/>
  <c r="AD128" i="40"/>
  <c r="AC215" i="39"/>
  <c r="AD215" i="39"/>
  <c r="AC1046" i="39"/>
  <c r="AD1046" i="39"/>
  <c r="AC1001" i="39"/>
  <c r="AD1001" i="39"/>
  <c r="AC610" i="39"/>
  <c r="AD610" i="39"/>
  <c r="AC1043" i="39"/>
  <c r="AD1043" i="39"/>
  <c r="AC192" i="39"/>
  <c r="AD192" i="39"/>
  <c r="AD153" i="40"/>
  <c r="AC560" i="39"/>
  <c r="AD560" i="39"/>
  <c r="AC637" i="39"/>
  <c r="AD637" i="39"/>
  <c r="AC617" i="39"/>
  <c r="AD617" i="39"/>
  <c r="Q627" i="20"/>
  <c r="E626" i="20"/>
  <c r="AC685" i="39"/>
  <c r="AD685" i="39"/>
  <c r="AC792" i="39"/>
  <c r="AD792" i="39"/>
  <c r="AC567" i="39"/>
  <c r="AD567" i="39"/>
  <c r="AC1099" i="39"/>
  <c r="AD1099" i="39"/>
  <c r="AC711" i="39"/>
  <c r="AD711" i="39"/>
  <c r="AC994" i="39"/>
  <c r="AD994" i="39"/>
  <c r="AC115" i="39"/>
  <c r="AD115" i="39"/>
  <c r="AD76" i="40"/>
  <c r="AC206" i="39"/>
  <c r="AD206" i="39"/>
  <c r="AC766" i="39"/>
  <c r="AD766" i="39"/>
  <c r="AC190" i="39"/>
  <c r="AD190" i="39"/>
  <c r="AD151" i="40"/>
  <c r="AC790" i="39"/>
  <c r="AD790" i="39"/>
  <c r="AC462" i="39"/>
  <c r="AD462" i="39"/>
  <c r="AC1122" i="39"/>
  <c r="AD1122" i="39"/>
  <c r="AC441" i="39"/>
  <c r="AD441" i="39"/>
  <c r="AC551" i="39"/>
  <c r="AD551" i="39"/>
  <c r="AC746" i="39"/>
  <c r="AD746" i="39"/>
  <c r="AC422" i="39"/>
  <c r="AD422" i="39"/>
  <c r="AC49" i="39"/>
  <c r="AD49" i="39"/>
  <c r="AD15" i="40"/>
  <c r="AC229" i="39"/>
  <c r="AD229" i="39"/>
  <c r="AC45" i="39"/>
  <c r="AD45" i="39"/>
  <c r="AD11" i="40"/>
  <c r="AC123" i="39"/>
  <c r="AD123" i="39"/>
  <c r="AD84" i="40"/>
  <c r="AC261" i="39"/>
  <c r="AD261" i="39"/>
  <c r="AC145" i="39"/>
  <c r="AD145" i="39"/>
  <c r="AD106" i="40"/>
  <c r="AC581" i="39"/>
  <c r="AD581" i="39"/>
  <c r="AC1011" i="39"/>
  <c r="AD1011" i="39"/>
  <c r="AC666" i="39"/>
  <c r="AD666" i="39"/>
  <c r="AC981" i="39"/>
  <c r="AD981" i="39"/>
  <c r="AC147" i="39"/>
  <c r="AD147" i="39"/>
  <c r="AD108" i="40"/>
  <c r="AC180" i="39"/>
  <c r="AD180" i="39"/>
  <c r="AD141" i="40"/>
  <c r="AC303" i="39"/>
  <c r="AD303" i="39"/>
  <c r="AC484" i="39"/>
  <c r="AD484" i="39"/>
  <c r="AC1063" i="39"/>
  <c r="AD1063" i="39"/>
  <c r="AC132" i="39"/>
  <c r="AD132" i="39"/>
  <c r="AD93" i="40"/>
  <c r="AC1107" i="39"/>
  <c r="AD1107" i="39"/>
  <c r="AC75" i="39"/>
  <c r="AD75" i="39"/>
  <c r="AC621" i="39"/>
  <c r="AD621" i="39"/>
  <c r="AC1053" i="39"/>
  <c r="AD1053" i="39"/>
  <c r="AC804" i="39"/>
  <c r="AD804" i="39"/>
  <c r="AC921" i="39"/>
  <c r="AD921" i="39"/>
  <c r="E930" i="20"/>
  <c r="AC1109" i="39"/>
  <c r="AD1109" i="39"/>
  <c r="AC574" i="39"/>
  <c r="AD574" i="39"/>
  <c r="AC1065" i="39"/>
  <c r="AD1065" i="39"/>
  <c r="AC1039" i="39"/>
  <c r="AD1039" i="39"/>
  <c r="E208" i="22"/>
  <c r="AC812" i="39"/>
  <c r="AD812" i="39"/>
  <c r="AC984" i="39"/>
  <c r="AD984" i="39"/>
  <c r="AC722" i="39"/>
  <c r="AD722" i="39"/>
  <c r="AC446" i="39"/>
  <c r="AD446" i="39"/>
  <c r="AC955" i="39"/>
  <c r="AD955" i="39"/>
  <c r="AC482" i="39"/>
  <c r="AD482" i="39"/>
  <c r="AC927" i="39"/>
  <c r="AD927" i="39"/>
  <c r="D9" i="14"/>
  <c r="E30" i="38"/>
  <c r="C14" i="16"/>
  <c r="AC195" i="39"/>
  <c r="AD195" i="39"/>
  <c r="AD156" i="40"/>
  <c r="AC257" i="39"/>
  <c r="AD257" i="39"/>
  <c r="AC938" i="39"/>
  <c r="AD938" i="39"/>
  <c r="AC931" i="39"/>
  <c r="AD931" i="39"/>
  <c r="AC780" i="39"/>
  <c r="AD780" i="39"/>
  <c r="AC643" i="39"/>
  <c r="AD643" i="39"/>
  <c r="AC953" i="39"/>
  <c r="AD953" i="39"/>
  <c r="AC969" i="39"/>
  <c r="AD969" i="39"/>
  <c r="AC773" i="39"/>
  <c r="AD773" i="39"/>
  <c r="AC139" i="39"/>
  <c r="AD139" i="39"/>
  <c r="AD100" i="40"/>
  <c r="AC659" i="39"/>
  <c r="AD659" i="39"/>
  <c r="AC1058" i="39"/>
  <c r="AD1058" i="39"/>
  <c r="AC512" i="39"/>
  <c r="AD512" i="39"/>
  <c r="AC623" i="39"/>
  <c r="AD623" i="39"/>
  <c r="AC633" i="39"/>
  <c r="AD633" i="39"/>
  <c r="AC817" i="39"/>
  <c r="AD817" i="39"/>
  <c r="AC967" i="39"/>
  <c r="AD967" i="39"/>
  <c r="AC128" i="39"/>
  <c r="AD128" i="39"/>
  <c r="AD89" i="40"/>
  <c r="AC227" i="39"/>
  <c r="AD227" i="39"/>
  <c r="AC449" i="39"/>
  <c r="AD449" i="39"/>
  <c r="AC494" i="39"/>
  <c r="AD494" i="39"/>
  <c r="AC1004" i="39"/>
  <c r="AD1004" i="39"/>
  <c r="AC1056" i="39"/>
  <c r="AD1056" i="39"/>
  <c r="AC1044" i="39"/>
  <c r="AD1044" i="39"/>
  <c r="AC538" i="39"/>
  <c r="AD538" i="39"/>
  <c r="AC636" i="39"/>
  <c r="AD636" i="39"/>
  <c r="AC520" i="39"/>
  <c r="AD520" i="39"/>
  <c r="AC578" i="39"/>
  <c r="AD578" i="39"/>
  <c r="AC1069" i="39"/>
  <c r="AD1069" i="39"/>
  <c r="AC519" i="39"/>
  <c r="AD519" i="39"/>
  <c r="AC164" i="39"/>
  <c r="AD164" i="39"/>
  <c r="AD125" i="40"/>
  <c r="AC10" i="39"/>
  <c r="AD10" i="39"/>
  <c r="AC156" i="39"/>
  <c r="AD156" i="39"/>
  <c r="AD117" i="40"/>
  <c r="AC597" i="39"/>
  <c r="AD597" i="39"/>
  <c r="AC539" i="39"/>
  <c r="AD539" i="39"/>
  <c r="AC1073" i="39"/>
  <c r="AD1073" i="39"/>
  <c r="AC461" i="39"/>
  <c r="AD461" i="39"/>
  <c r="AC973" i="39"/>
  <c r="AD973" i="39"/>
  <c r="AC732" i="39"/>
  <c r="AD732" i="39"/>
  <c r="AC1051" i="39"/>
  <c r="AD1051" i="39"/>
  <c r="AC670" i="39"/>
  <c r="AD670" i="39"/>
  <c r="AC701" i="39"/>
  <c r="AD701" i="39"/>
  <c r="AC65" i="39"/>
  <c r="AD65" i="39"/>
  <c r="AD31" i="40"/>
  <c r="AC245" i="39"/>
  <c r="AD245" i="39"/>
  <c r="AC301" i="39"/>
  <c r="AD301" i="39"/>
  <c r="AC505" i="39"/>
  <c r="AD505" i="39"/>
  <c r="AC499" i="39"/>
  <c r="AD499" i="39"/>
  <c r="AC1066" i="39"/>
  <c r="AD1066" i="39"/>
  <c r="AC620" i="39"/>
  <c r="AD620" i="39"/>
  <c r="Q630" i="20"/>
  <c r="AC202" i="39"/>
  <c r="AD202" i="39"/>
  <c r="AC135" i="39"/>
  <c r="AD135" i="39"/>
  <c r="AD96" i="40"/>
  <c r="AC613" i="39"/>
  <c r="AD613" i="39"/>
  <c r="AC1040" i="39"/>
  <c r="AD1040" i="39"/>
  <c r="AC1028" i="39"/>
  <c r="AD1028" i="39"/>
  <c r="AC582" i="39"/>
  <c r="AD582" i="39"/>
  <c r="AC489" i="39"/>
  <c r="AD489" i="39"/>
  <c r="AC713" i="39"/>
  <c r="AD713" i="39"/>
  <c r="AC706" i="39"/>
  <c r="AD706" i="39"/>
  <c r="AC492" i="39"/>
  <c r="AD492" i="39"/>
  <c r="AC622" i="39"/>
  <c r="AD622" i="39"/>
  <c r="AC687" i="39"/>
  <c r="AD687" i="39"/>
  <c r="AC761" i="39"/>
  <c r="AD761" i="39"/>
  <c r="AC808" i="39"/>
  <c r="AD808" i="39"/>
  <c r="AC688" i="39"/>
  <c r="AD688" i="39"/>
  <c r="AC777" i="39"/>
  <c r="AD777" i="39"/>
  <c r="AC105" i="39"/>
  <c r="AD105" i="39"/>
  <c r="AD66" i="40"/>
  <c r="O108" i="22"/>
  <c r="O930" i="20"/>
  <c r="O11" i="20"/>
  <c r="O321" i="20"/>
  <c r="M25" i="16"/>
  <c r="O73" i="38"/>
  <c r="N17" i="14"/>
  <c r="N729" i="20"/>
  <c r="N727" i="20"/>
  <c r="N10" i="20"/>
  <c r="N52" i="38"/>
  <c r="N72" i="38"/>
  <c r="L24" i="16"/>
  <c r="N118" i="20"/>
  <c r="N930" i="20"/>
  <c r="N11" i="20"/>
  <c r="L31" i="38"/>
  <c r="J15" i="16"/>
  <c r="L18" i="20"/>
  <c r="J18" i="20"/>
  <c r="J16" i="20"/>
  <c r="J1033" i="20"/>
  <c r="J13" i="20"/>
  <c r="J55" i="38"/>
  <c r="J829" i="20"/>
  <c r="H14" i="16"/>
  <c r="I9" i="14"/>
  <c r="J30" i="38"/>
  <c r="J321" i="20"/>
  <c r="J31" i="38"/>
  <c r="H15" i="16"/>
  <c r="J108" i="22"/>
  <c r="F631" i="20"/>
  <c r="Q631" i="20"/>
  <c r="H10" i="41"/>
  <c r="M526" i="20"/>
  <c r="M108" i="22"/>
  <c r="H208" i="22"/>
  <c r="H729" i="20"/>
  <c r="H321" i="20"/>
  <c r="H221" i="20"/>
  <c r="H118" i="20"/>
  <c r="P829" i="20"/>
  <c r="P727" i="20"/>
  <c r="P10" i="20"/>
  <c r="P52" i="38"/>
  <c r="P526" i="20"/>
  <c r="P18" i="20"/>
  <c r="P426" i="20"/>
  <c r="P31" i="38"/>
  <c r="N15" i="16"/>
  <c r="P108" i="22"/>
  <c r="N25" i="16"/>
  <c r="O17" i="14"/>
  <c r="P73" i="38"/>
  <c r="N24" i="16"/>
  <c r="P72" i="38"/>
  <c r="K72" i="38"/>
  <c r="I24" i="16"/>
  <c r="K108" i="22"/>
  <c r="K1033" i="20"/>
  <c r="K13" i="20"/>
  <c r="K55" i="38"/>
  <c r="K526" i="20"/>
  <c r="K626" i="20"/>
  <c r="G321" i="20"/>
  <c r="G8" i="22"/>
  <c r="G18" i="20"/>
  <c r="G221" i="20"/>
  <c r="G219" i="20"/>
  <c r="G7" i="20"/>
  <c r="G49" i="38"/>
  <c r="G118" i="20"/>
  <c r="G729" i="20"/>
  <c r="I930" i="20"/>
  <c r="I11" i="20"/>
  <c r="I208" i="22"/>
  <c r="I18" i="20"/>
  <c r="I426" i="20"/>
  <c r="I30" i="38"/>
  <c r="I32" i="38"/>
  <c r="G14" i="16"/>
  <c r="H9" i="14"/>
  <c r="I829" i="20"/>
  <c r="I727" i="20"/>
  <c r="I10" i="20"/>
  <c r="I52" i="38"/>
  <c r="I626" i="20"/>
  <c r="AC882" i="39"/>
  <c r="AD882" i="39"/>
  <c r="AC407" i="39"/>
  <c r="AD407" i="39"/>
  <c r="AC343" i="39"/>
  <c r="AD343" i="39"/>
  <c r="AC885" i="39"/>
  <c r="AD885" i="39"/>
  <c r="AC821" i="39"/>
  <c r="AD821" i="39"/>
  <c r="AC350" i="39"/>
  <c r="AD350" i="39"/>
  <c r="AC892" i="39"/>
  <c r="AD892" i="39"/>
  <c r="AC828" i="39"/>
  <c r="AD828" i="39"/>
  <c r="AC357" i="39"/>
  <c r="AD357" i="39"/>
  <c r="AC899" i="39"/>
  <c r="AD899" i="39"/>
  <c r="AC835" i="39"/>
  <c r="AD835" i="39"/>
  <c r="AC360" i="39"/>
  <c r="AD360" i="39"/>
  <c r="AC910" i="39"/>
  <c r="AD910" i="39"/>
  <c r="AC846" i="39"/>
  <c r="AD846" i="39"/>
  <c r="AC371" i="39"/>
  <c r="AD371" i="39"/>
  <c r="AC913" i="39"/>
  <c r="AD913" i="39"/>
  <c r="AC849" i="39"/>
  <c r="AD849" i="39"/>
  <c r="AC378" i="39"/>
  <c r="AD378" i="39"/>
  <c r="AC314" i="39"/>
  <c r="AD314" i="39"/>
  <c r="AC856" i="39"/>
  <c r="AD856" i="39"/>
  <c r="AC385" i="39"/>
  <c r="AD385" i="39"/>
  <c r="AC321" i="39"/>
  <c r="AD321" i="39"/>
  <c r="AC863" i="39"/>
  <c r="AD863" i="39"/>
  <c r="AC388" i="39"/>
  <c r="AD388" i="39"/>
  <c r="AC324" i="39"/>
  <c r="AD324" i="39"/>
  <c r="AC858" i="39"/>
  <c r="AD858" i="39"/>
  <c r="AC383" i="39"/>
  <c r="AD383" i="39"/>
  <c r="AC319" i="39"/>
  <c r="AD319" i="39"/>
  <c r="AC861" i="39"/>
  <c r="AD861" i="39"/>
  <c r="AC390" i="39"/>
  <c r="AD390" i="39"/>
  <c r="AC326" i="39"/>
  <c r="AD326" i="39"/>
  <c r="AC868" i="39"/>
  <c r="AD868" i="39"/>
  <c r="AC397" i="39"/>
  <c r="AD397" i="39"/>
  <c r="AC333" i="39"/>
  <c r="AD333" i="39"/>
  <c r="AC875" i="39"/>
  <c r="AD875" i="39"/>
  <c r="AC400" i="39"/>
  <c r="AD400" i="39"/>
  <c r="AC336" i="39"/>
  <c r="AD336" i="39"/>
  <c r="AC886" i="39"/>
  <c r="AD886" i="39"/>
  <c r="AC822" i="39"/>
  <c r="AD822" i="39"/>
  <c r="AC347" i="39"/>
  <c r="AD347" i="39"/>
  <c r="AC889" i="39"/>
  <c r="AD889" i="39"/>
  <c r="AC825" i="39"/>
  <c r="AD825" i="39"/>
  <c r="AC354" i="39"/>
  <c r="AD354" i="39"/>
  <c r="AC896" i="39"/>
  <c r="AD896" i="39"/>
  <c r="AC832" i="39"/>
  <c r="AD832" i="39"/>
  <c r="AC361" i="39"/>
  <c r="AD361" i="39"/>
  <c r="AC903" i="39"/>
  <c r="AD903" i="39"/>
  <c r="AC839" i="39"/>
  <c r="AD839" i="39"/>
  <c r="AC364" i="39"/>
  <c r="AD364" i="39"/>
  <c r="K7" i="41"/>
  <c r="H9" i="41"/>
  <c r="AC275" i="39"/>
  <c r="AD275" i="39"/>
  <c r="AC244" i="39"/>
  <c r="AD244" i="39"/>
  <c r="AC131" i="39"/>
  <c r="AD131" i="39"/>
  <c r="AD92" i="40"/>
  <c r="AC280" i="39"/>
  <c r="AD280" i="39"/>
  <c r="AC80" i="39"/>
  <c r="AD80" i="39"/>
  <c r="AD41" i="40"/>
  <c r="AC60" i="39"/>
  <c r="AD60" i="39"/>
  <c r="AD26" i="40"/>
  <c r="AC559" i="39"/>
  <c r="AD559" i="39"/>
  <c r="AC87" i="39"/>
  <c r="AD87" i="39"/>
  <c r="AD48" i="40"/>
  <c r="AC256" i="39"/>
  <c r="AD256" i="39"/>
  <c r="AC715" i="39"/>
  <c r="AD715" i="39"/>
  <c r="AC651" i="39"/>
  <c r="AD651" i="39"/>
  <c r="AC37" i="39"/>
  <c r="AD37" i="39"/>
  <c r="AC235" i="39"/>
  <c r="AD235" i="39"/>
  <c r="AC184" i="39"/>
  <c r="AD184" i="39"/>
  <c r="AD145" i="40"/>
  <c r="AC747" i="39"/>
  <c r="AD747" i="39"/>
  <c r="AC743" i="39"/>
  <c r="AD743" i="39"/>
  <c r="AC1082" i="39"/>
  <c r="AD1082" i="39"/>
  <c r="AC1015" i="39"/>
  <c r="AD1015" i="39"/>
  <c r="AC1115" i="39"/>
  <c r="AD1115" i="39"/>
  <c r="AD39" i="40"/>
  <c r="AC73" i="39"/>
  <c r="AD73" i="39"/>
  <c r="AD64" i="40"/>
  <c r="AC103" i="39"/>
  <c r="AD103" i="39"/>
  <c r="AD105" i="40"/>
  <c r="AC144" i="39"/>
  <c r="AD144" i="39"/>
  <c r="AC223" i="39"/>
  <c r="AD223" i="39"/>
  <c r="AC72" i="39"/>
  <c r="AD72" i="39"/>
  <c r="AD38" i="40"/>
  <c r="AC445" i="39"/>
  <c r="AD445" i="39"/>
  <c r="AC1054" i="39"/>
  <c r="AD1054" i="39"/>
  <c r="AC241" i="39"/>
  <c r="AD241" i="39"/>
  <c r="AC243" i="39"/>
  <c r="AD243" i="39"/>
  <c r="AC592" i="39"/>
  <c r="AD592" i="39"/>
  <c r="AC710" i="39"/>
  <c r="AD710" i="39"/>
  <c r="AC278" i="39"/>
  <c r="AD278" i="39"/>
  <c r="AC250" i="39"/>
  <c r="AD250" i="39"/>
  <c r="AC463" i="39"/>
  <c r="AD463" i="39"/>
  <c r="AC296" i="39"/>
  <c r="AD296" i="39"/>
  <c r="AC291" i="39"/>
  <c r="AD291" i="39"/>
  <c r="AC292" i="39"/>
  <c r="AD292" i="39"/>
  <c r="AC654" i="39"/>
  <c r="AD654" i="39"/>
  <c r="AC149" i="39"/>
  <c r="AD149" i="39"/>
  <c r="AD110" i="40"/>
  <c r="AC783" i="39"/>
  <c r="AD783" i="39"/>
  <c r="AC100" i="39"/>
  <c r="AD100" i="39"/>
  <c r="AD61" i="40"/>
  <c r="AC767" i="39"/>
  <c r="AD767" i="39"/>
  <c r="AC479" i="39"/>
  <c r="AD479" i="39"/>
  <c r="AC1079" i="39"/>
  <c r="AD1079" i="39"/>
  <c r="AC160" i="39"/>
  <c r="AD160" i="39"/>
  <c r="AD121" i="40"/>
  <c r="AC436" i="39"/>
  <c r="AD436" i="39"/>
  <c r="AC980" i="39"/>
  <c r="AD980" i="39"/>
  <c r="AC259" i="39"/>
  <c r="AD259" i="39"/>
  <c r="AC86" i="39"/>
  <c r="AD86" i="39"/>
  <c r="AD47" i="40"/>
  <c r="AC101" i="39"/>
  <c r="AD101" i="39"/>
  <c r="AD62" i="40"/>
  <c r="AC451" i="39"/>
  <c r="AD451" i="39"/>
  <c r="AC477" i="39"/>
  <c r="AD477" i="39"/>
  <c r="AC1116" i="39"/>
  <c r="AD1116" i="39"/>
  <c r="AC606" i="39"/>
  <c r="AD606" i="39"/>
  <c r="AC956" i="39"/>
  <c r="AD956" i="39"/>
  <c r="AC305" i="39"/>
  <c r="AD305" i="39"/>
  <c r="AC464" i="39"/>
  <c r="AD464" i="39"/>
  <c r="AC1077" i="39"/>
  <c r="AD1077" i="39"/>
  <c r="AC990" i="39"/>
  <c r="AD990" i="39"/>
  <c r="AC638" i="39"/>
  <c r="AD638" i="39"/>
  <c r="AC528" i="39"/>
  <c r="AD528" i="39"/>
  <c r="AC818" i="39"/>
  <c r="AD818" i="39"/>
  <c r="AC183" i="39"/>
  <c r="AD183" i="39"/>
  <c r="AD144" i="40"/>
  <c r="AC532" i="39"/>
  <c r="AD532" i="39"/>
  <c r="AC432" i="39"/>
  <c r="AD432" i="39"/>
  <c r="AC774" i="39"/>
  <c r="AD774" i="39"/>
  <c r="AC661" i="39"/>
  <c r="AD661" i="39"/>
  <c r="AC178" i="39"/>
  <c r="AD178" i="39"/>
  <c r="AD139" i="40"/>
  <c r="AC656" i="39"/>
  <c r="AD656" i="39"/>
  <c r="AC975" i="39"/>
  <c r="AD975" i="39"/>
  <c r="AC420" i="39"/>
  <c r="AD420" i="39"/>
  <c r="AC645" i="39"/>
  <c r="AD645" i="39"/>
  <c r="AC769" i="39"/>
  <c r="AD769" i="39"/>
  <c r="E108" i="22"/>
  <c r="AC939" i="39"/>
  <c r="AD939" i="39"/>
  <c r="AC138" i="39"/>
  <c r="AD138" i="39"/>
  <c r="AD99" i="40"/>
  <c r="AC163" i="39"/>
  <c r="AD163" i="39"/>
  <c r="AD124" i="40"/>
  <c r="AA14" i="40"/>
  <c r="AC1061" i="39"/>
  <c r="AD1061" i="39"/>
  <c r="AC425" i="39"/>
  <c r="AD425" i="39"/>
  <c r="AC198" i="39"/>
  <c r="AD198" i="39"/>
  <c r="AC506" i="39"/>
  <c r="AD506" i="39"/>
  <c r="AC943" i="39"/>
  <c r="AD943" i="39"/>
  <c r="AC694" i="39"/>
  <c r="AD694" i="39"/>
  <c r="AC647" i="39"/>
  <c r="AD647" i="39"/>
  <c r="AD130" i="40"/>
  <c r="AC169" i="39"/>
  <c r="AD169" i="39"/>
  <c r="AC755" i="39"/>
  <c r="AD755" i="39"/>
  <c r="AC745" i="39"/>
  <c r="AD745" i="39"/>
  <c r="AC727" i="39"/>
  <c r="AD727" i="39"/>
  <c r="AC544" i="39"/>
  <c r="AD544" i="39"/>
  <c r="AC993" i="39"/>
  <c r="AD993" i="39"/>
  <c r="AC983" i="39"/>
  <c r="AD983" i="39"/>
  <c r="AC628" i="39"/>
  <c r="AD628" i="39"/>
  <c r="AC273" i="39"/>
  <c r="AD273" i="39"/>
  <c r="AC797" i="39"/>
  <c r="AD797" i="39"/>
  <c r="AC712" i="39"/>
  <c r="AD712" i="39"/>
  <c r="AC1017" i="39"/>
  <c r="AD1017" i="39"/>
  <c r="AC680" i="39"/>
  <c r="AD680" i="39"/>
  <c r="AC985" i="39"/>
  <c r="AD985" i="39"/>
  <c r="AC1060" i="39"/>
  <c r="AD1060" i="39"/>
  <c r="AC1089" i="39"/>
  <c r="AD1089" i="39"/>
  <c r="AC106" i="39"/>
  <c r="AD106" i="39"/>
  <c r="AD67" i="40"/>
  <c r="AC213" i="39"/>
  <c r="AD213" i="39"/>
  <c r="AC77" i="39"/>
  <c r="AD77" i="39"/>
  <c r="AC439" i="39"/>
  <c r="AD439" i="39"/>
  <c r="AC498" i="39"/>
  <c r="AD498" i="39"/>
  <c r="AC488" i="39"/>
  <c r="AD488" i="39"/>
  <c r="AC1062" i="39"/>
  <c r="AD1062" i="39"/>
  <c r="AC548" i="39"/>
  <c r="AD548" i="39"/>
  <c r="AC1085" i="39"/>
  <c r="AD1085" i="39"/>
  <c r="AC816" i="39"/>
  <c r="AD816" i="39"/>
  <c r="AC762" i="39"/>
  <c r="AD762" i="39"/>
  <c r="AC682" i="39"/>
  <c r="AD682" i="39"/>
  <c r="AC283" i="39"/>
  <c r="AD283" i="39"/>
  <c r="AC549" i="39"/>
  <c r="AD549" i="39"/>
  <c r="AC1106" i="39"/>
  <c r="AD1106" i="39"/>
  <c r="AC525" i="39"/>
  <c r="AD525" i="39"/>
  <c r="AC1118" i="39"/>
  <c r="AD1118" i="39"/>
  <c r="AC1072" i="39"/>
  <c r="AD1072" i="39"/>
  <c r="AC584" i="39"/>
  <c r="AD584" i="39"/>
  <c r="AC47" i="39"/>
  <c r="AD47" i="39"/>
  <c r="AD13" i="40"/>
  <c r="AC937" i="39"/>
  <c r="AD937" i="39"/>
  <c r="AC289" i="39"/>
  <c r="AD289" i="39"/>
  <c r="AC801" i="39"/>
  <c r="AD801" i="39"/>
  <c r="AC154" i="39"/>
  <c r="AD154" i="39"/>
  <c r="AD115" i="40"/>
  <c r="AC1050" i="39"/>
  <c r="AD1050" i="39"/>
  <c r="AC142" i="39"/>
  <c r="AD142" i="39"/>
  <c r="AD103" i="40"/>
  <c r="AC714" i="39"/>
  <c r="AD714" i="39"/>
  <c r="AC614" i="39"/>
  <c r="AD614" i="39"/>
  <c r="AC649" i="39"/>
  <c r="AD649" i="39"/>
  <c r="Q659" i="20"/>
  <c r="AC611" i="39"/>
  <c r="AD611" i="39"/>
  <c r="AC42" i="39"/>
  <c r="AD42" i="39"/>
  <c r="AD8" i="40"/>
  <c r="AA8" i="40"/>
  <c r="AC800" i="39"/>
  <c r="AD800" i="39"/>
  <c r="AC1071" i="39"/>
  <c r="AD1071" i="39"/>
  <c r="AC111" i="39"/>
  <c r="AD111" i="39"/>
  <c r="AD72" i="40"/>
  <c r="AA12" i="40"/>
  <c r="AC660" i="39"/>
  <c r="AD660" i="39"/>
  <c r="AC33" i="39"/>
  <c r="AD33" i="39"/>
  <c r="AC18" i="39"/>
  <c r="AD18" i="39"/>
  <c r="AC473" i="39"/>
  <c r="AD473" i="39"/>
  <c r="AC70" i="39"/>
  <c r="AD70" i="39"/>
  <c r="AD36" i="40"/>
  <c r="AC104" i="39"/>
  <c r="AD104" i="39"/>
  <c r="AD65" i="40"/>
  <c r="AC56" i="39"/>
  <c r="AD56" i="39"/>
  <c r="AD22" i="40"/>
  <c r="AC285" i="39"/>
  <c r="AD285" i="39"/>
  <c r="AC589" i="39"/>
  <c r="AD589" i="39"/>
  <c r="AC565" i="39"/>
  <c r="AD565" i="39"/>
  <c r="AC922" i="39"/>
  <c r="AD922" i="39"/>
  <c r="AC230" i="39"/>
  <c r="AD230" i="39"/>
  <c r="AC627" i="39"/>
  <c r="AD627" i="39"/>
  <c r="AC751" i="39"/>
  <c r="AD751" i="39"/>
  <c r="AC93" i="39"/>
  <c r="AD93" i="39"/>
  <c r="AD54" i="40"/>
  <c r="AC723" i="39"/>
  <c r="AD723" i="39"/>
  <c r="AC96" i="39"/>
  <c r="AD96" i="39"/>
  <c r="AD57" i="40"/>
  <c r="AC731" i="39"/>
  <c r="AD731" i="39"/>
  <c r="AC290" i="39"/>
  <c r="AD290" i="39"/>
  <c r="AC586" i="39"/>
  <c r="AD586" i="39"/>
  <c r="AC960" i="39"/>
  <c r="AD960" i="39"/>
  <c r="AC736" i="39"/>
  <c r="AD736" i="39"/>
  <c r="AC118" i="39"/>
  <c r="AD118" i="39"/>
  <c r="AD79" i="40"/>
  <c r="AC598" i="39"/>
  <c r="AD598" i="39"/>
  <c r="AC763" i="39"/>
  <c r="AD763" i="39"/>
  <c r="AC21" i="39"/>
  <c r="AD21" i="39"/>
  <c r="AC238" i="39"/>
  <c r="AD238" i="39"/>
  <c r="AC507" i="39"/>
  <c r="AD507" i="39"/>
  <c r="AC542" i="39"/>
  <c r="AD542" i="39"/>
  <c r="AC501" i="39"/>
  <c r="AD501" i="39"/>
  <c r="AC537" i="39"/>
  <c r="AD537" i="39"/>
  <c r="AC1031" i="39"/>
  <c r="AD1031" i="39"/>
  <c r="AC288" i="39"/>
  <c r="AD288" i="39"/>
  <c r="AC678" i="39"/>
  <c r="AD678" i="39"/>
  <c r="AC639" i="39"/>
  <c r="AD639" i="39"/>
  <c r="AC216" i="39"/>
  <c r="AD216" i="39"/>
  <c r="AC738" i="39"/>
  <c r="AD738" i="39"/>
  <c r="AC11" i="39"/>
  <c r="AD11" i="39"/>
  <c r="AC194" i="39"/>
  <c r="AD194" i="39"/>
  <c r="AD155" i="40"/>
  <c r="AC979" i="39"/>
  <c r="AD979" i="39"/>
  <c r="AC514" i="39"/>
  <c r="AD514" i="39"/>
  <c r="AC650" i="39"/>
  <c r="AD650" i="39"/>
  <c r="AC707" i="39"/>
  <c r="AD707" i="39"/>
  <c r="AC272" i="39"/>
  <c r="AD272" i="39"/>
  <c r="AC171" i="39"/>
  <c r="AD171" i="39"/>
  <c r="AD132" i="40"/>
  <c r="AC31" i="39"/>
  <c r="AD31" i="39"/>
  <c r="AC547" i="39"/>
  <c r="AD547" i="39"/>
  <c r="AC490" i="39"/>
  <c r="AD490" i="39"/>
  <c r="AC992" i="39"/>
  <c r="AD992" i="39"/>
  <c r="AC691" i="39"/>
  <c r="AD691" i="39"/>
  <c r="AC155" i="39"/>
  <c r="AD155" i="39"/>
  <c r="AD116" i="40"/>
  <c r="AC162" i="39"/>
  <c r="AD162" i="39"/>
  <c r="AD123" i="40"/>
  <c r="AC786" i="39"/>
  <c r="AD786" i="39"/>
  <c r="AC114" i="39"/>
  <c r="AD114" i="39"/>
  <c r="AD75" i="40"/>
  <c r="AC470" i="39"/>
  <c r="AD470" i="39"/>
  <c r="AC675" i="39"/>
  <c r="AD675" i="39"/>
  <c r="AC517" i="39"/>
  <c r="AD517" i="39"/>
  <c r="E526" i="20"/>
  <c r="L526" i="20"/>
  <c r="AC516" i="39"/>
  <c r="Z13" i="39"/>
  <c r="M44" i="40"/>
  <c r="AC750" i="39"/>
  <c r="AD750" i="39"/>
  <c r="AC662" i="39"/>
  <c r="AD662" i="39"/>
  <c r="AC150" i="39"/>
  <c r="AD150" i="39"/>
  <c r="AD111" i="40"/>
  <c r="AC231" i="39"/>
  <c r="AD231" i="39"/>
  <c r="AC88" i="39"/>
  <c r="AD88" i="39"/>
  <c r="AD49" i="40"/>
  <c r="AC509" i="39"/>
  <c r="AD509" i="39"/>
  <c r="AC1047" i="39"/>
  <c r="AD1047" i="39"/>
  <c r="AC1092" i="39"/>
  <c r="AD1092" i="39"/>
  <c r="AC672" i="39"/>
  <c r="AD672" i="39"/>
  <c r="AC765" i="39"/>
  <c r="AD765" i="39"/>
  <c r="AC698" i="39"/>
  <c r="AD698" i="39"/>
  <c r="AC430" i="39"/>
  <c r="AD430" i="39"/>
  <c r="AC632" i="39"/>
  <c r="AD632" i="39"/>
  <c r="AC81" i="39"/>
  <c r="AD81" i="39"/>
  <c r="AD42" i="40"/>
  <c r="AC593" i="39"/>
  <c r="AD593" i="39"/>
  <c r="AC576" i="39"/>
  <c r="AD576" i="39"/>
  <c r="AC1117" i="39"/>
  <c r="AD1117" i="39"/>
  <c r="AC242" i="39"/>
  <c r="AD242" i="39"/>
  <c r="AC764" i="39"/>
  <c r="AD764" i="39"/>
  <c r="AC934" i="39"/>
  <c r="AD934" i="39"/>
  <c r="AC958" i="39"/>
  <c r="AD958" i="39"/>
  <c r="AC631" i="39"/>
  <c r="AD631" i="39"/>
  <c r="AC568" i="39"/>
  <c r="AD568" i="39"/>
  <c r="AC55" i="39"/>
  <c r="AD55" i="39"/>
  <c r="AD21" i="40"/>
  <c r="AC107" i="39"/>
  <c r="AD107" i="39"/>
  <c r="AD68" i="40"/>
  <c r="AC247" i="39"/>
  <c r="AD247" i="39"/>
  <c r="AC456" i="39"/>
  <c r="AD456" i="39"/>
  <c r="AC1048" i="39"/>
  <c r="AD1048" i="39"/>
  <c r="AC977" i="39"/>
  <c r="AD977" i="39"/>
  <c r="AC431" i="39"/>
  <c r="AD431" i="39"/>
  <c r="AC530" i="39"/>
  <c r="AD530" i="39"/>
  <c r="AC1095" i="39"/>
  <c r="AD1095" i="39"/>
  <c r="AC1059" i="39"/>
  <c r="AD1059" i="39"/>
  <c r="AC646" i="39"/>
  <c r="AD646" i="39"/>
  <c r="AC923" i="39"/>
  <c r="AD923" i="39"/>
  <c r="AC543" i="39"/>
  <c r="AD543" i="39"/>
  <c r="AC596" i="39"/>
  <c r="AD596" i="39"/>
  <c r="AC703" i="39"/>
  <c r="AD703" i="39"/>
  <c r="AC1070" i="39"/>
  <c r="AD1070" i="39"/>
  <c r="AC668" i="39"/>
  <c r="AD668" i="39"/>
  <c r="AC496" i="39"/>
  <c r="AD496" i="39"/>
  <c r="AC197" i="39"/>
  <c r="AD197" i="39"/>
  <c r="AD158" i="40"/>
  <c r="AC787" i="39"/>
  <c r="AD787" i="39"/>
  <c r="AC535" i="39"/>
  <c r="AD535" i="39"/>
  <c r="AC788" i="39"/>
  <c r="AD788" i="39"/>
  <c r="AC1080" i="39"/>
  <c r="AD1080" i="39"/>
  <c r="AC806" i="39"/>
  <c r="AD806" i="39"/>
  <c r="AC724" i="39"/>
  <c r="AD724" i="39"/>
  <c r="O208" i="22"/>
  <c r="O526" i="20"/>
  <c r="O829" i="20"/>
  <c r="O31" i="38"/>
  <c r="M15" i="16"/>
  <c r="O626" i="20"/>
  <c r="O53" i="38"/>
  <c r="N18" i="20"/>
  <c r="N16" i="20"/>
  <c r="N426" i="20"/>
  <c r="N1033" i="20"/>
  <c r="N13" i="20"/>
  <c r="N55" i="38"/>
  <c r="N321" i="20"/>
  <c r="N221" i="20"/>
  <c r="L118" i="20"/>
  <c r="L426" i="20"/>
  <c r="L1033" i="20"/>
  <c r="L13" i="20"/>
  <c r="L55" i="38"/>
  <c r="L208" i="22"/>
  <c r="L626" i="20"/>
  <c r="J73" i="38"/>
  <c r="H25" i="16"/>
  <c r="I17" i="14"/>
  <c r="J729" i="20"/>
  <c r="J727" i="20"/>
  <c r="J10" i="20"/>
  <c r="J52" i="38"/>
  <c r="L9" i="14"/>
  <c r="K14" i="16"/>
  <c r="M30" i="38"/>
  <c r="M930" i="20"/>
  <c r="M11" i="20"/>
  <c r="M73" i="38"/>
  <c r="L17" i="14"/>
  <c r="K25" i="16"/>
  <c r="M72" i="38"/>
  <c r="K24" i="16"/>
  <c r="M221" i="20"/>
  <c r="M8" i="22"/>
  <c r="M6" i="22"/>
  <c r="M1033" i="20"/>
  <c r="M13" i="20"/>
  <c r="M55" i="38"/>
  <c r="M18" i="20"/>
  <c r="F15" i="16"/>
  <c r="H31" i="38"/>
  <c r="H426" i="20"/>
  <c r="H930" i="20"/>
  <c r="H11" i="20"/>
  <c r="F24" i="16"/>
  <c r="F26" i="16"/>
  <c r="F27" i="16"/>
  <c r="H72" i="38"/>
  <c r="P321" i="20"/>
  <c r="P626" i="20"/>
  <c r="P53" i="38"/>
  <c r="K930" i="20"/>
  <c r="K11" i="20"/>
  <c r="K118" i="20"/>
  <c r="K426" i="20"/>
  <c r="K829" i="20"/>
  <c r="G829" i="20"/>
  <c r="G208" i="22"/>
  <c r="I118" i="20"/>
  <c r="G24" i="16"/>
  <c r="G26" i="16"/>
  <c r="G27" i="16"/>
  <c r="I72" i="38"/>
  <c r="I321" i="20"/>
  <c r="AF11" i="41"/>
  <c r="R11" i="41"/>
  <c r="F639" i="20"/>
  <c r="F655" i="20"/>
  <c r="Q655" i="20"/>
  <c r="F632" i="20"/>
  <c r="Q632" i="20"/>
  <c r="F648" i="20"/>
  <c r="Q648" i="20"/>
  <c r="F664" i="20"/>
  <c r="Q664" i="20"/>
  <c r="F633" i="20"/>
  <c r="Q633" i="20"/>
  <c r="F665" i="20"/>
  <c r="Q665" i="20"/>
  <c r="F684" i="20"/>
  <c r="Q684" i="20"/>
  <c r="F700" i="20"/>
  <c r="F716" i="20"/>
  <c r="Q716" i="20"/>
  <c r="F642" i="20"/>
  <c r="Q642" i="20"/>
  <c r="F671" i="20"/>
  <c r="Q671" i="20"/>
  <c r="F689" i="20"/>
  <c r="Q689" i="20"/>
  <c r="F705" i="20"/>
  <c r="F721" i="20"/>
  <c r="Q721" i="20"/>
  <c r="F653" i="20"/>
  <c r="Q653" i="20"/>
  <c r="F678" i="20"/>
  <c r="Q678" i="20"/>
  <c r="F694" i="20"/>
  <c r="F710" i="20"/>
  <c r="F654" i="20"/>
  <c r="F629" i="20"/>
  <c r="Q629" i="20"/>
  <c r="F715" i="20"/>
  <c r="F703" i="20"/>
  <c r="Q703" i="20"/>
  <c r="F723" i="20"/>
  <c r="Q723" i="20"/>
  <c r="Q292" i="21"/>
  <c r="F797" i="20"/>
  <c r="Q797" i="20"/>
  <c r="F1104" i="20"/>
  <c r="Q1104" i="20"/>
  <c r="Q462" i="21"/>
  <c r="F128" i="22"/>
  <c r="Q128" i="22"/>
  <c r="F1115" i="20"/>
  <c r="Q1115" i="20"/>
  <c r="F550" i="20"/>
  <c r="F373" i="20"/>
  <c r="Q373" i="20"/>
  <c r="F169" i="22"/>
  <c r="Q169" i="22"/>
  <c r="F311" i="20"/>
  <c r="Q311" i="20"/>
  <c r="Q62" i="21"/>
  <c r="F31" i="22"/>
  <c r="Q31" i="22"/>
  <c r="Q640" i="21"/>
  <c r="F155" i="20"/>
  <c r="Q155" i="20"/>
  <c r="F167" i="22"/>
  <c r="Q167" i="22"/>
  <c r="F858" i="20"/>
  <c r="Q858" i="20"/>
  <c r="F463" i="20"/>
  <c r="Q463" i="20"/>
  <c r="F441" i="20"/>
  <c r="Q441" i="20"/>
  <c r="Q123" i="21"/>
  <c r="Q801" i="21"/>
  <c r="F753" i="20"/>
  <c r="Q753" i="20"/>
  <c r="F293" i="22"/>
  <c r="Q293" i="22"/>
  <c r="F417" i="20"/>
  <c r="Q417" i="20"/>
  <c r="F574" i="20"/>
  <c r="F1131" i="20"/>
  <c r="Q1131" i="20"/>
  <c r="F575" i="20"/>
  <c r="Q575" i="20"/>
  <c r="F369" i="20"/>
  <c r="Q369" i="20"/>
  <c r="Q795" i="21"/>
  <c r="Q291" i="21"/>
  <c r="F499" i="20"/>
  <c r="Q499" i="20"/>
  <c r="F334" i="20"/>
  <c r="Q334" i="20"/>
  <c r="Q181" i="21"/>
  <c r="F55" i="22"/>
  <c r="Q55" i="22"/>
  <c r="F58" i="20"/>
  <c r="Q58" i="20"/>
  <c r="F33" i="22"/>
  <c r="Q33" i="22"/>
  <c r="Q534" i="21"/>
  <c r="F254" i="20"/>
  <c r="Q254" i="20"/>
  <c r="F606" i="20"/>
  <c r="Q606" i="20"/>
  <c r="F820" i="20"/>
  <c r="Q820" i="20"/>
  <c r="F988" i="20"/>
  <c r="Q988" i="20"/>
  <c r="Q142" i="21"/>
  <c r="Q564" i="21"/>
  <c r="F30" i="22"/>
  <c r="Q30" i="22"/>
  <c r="F809" i="20"/>
  <c r="Q809" i="20"/>
  <c r="Q456" i="21"/>
  <c r="F387" i="20"/>
  <c r="Q387" i="20"/>
  <c r="F734" i="20"/>
  <c r="Q734" i="20"/>
  <c r="Q127" i="21"/>
  <c r="F479" i="20"/>
  <c r="Q479" i="20"/>
  <c r="F62" i="22"/>
  <c r="F69" i="22"/>
  <c r="Q69" i="22"/>
  <c r="F176" i="22"/>
  <c r="Q176" i="22"/>
  <c r="F43" i="20"/>
  <c r="Q43" i="20"/>
  <c r="F34" i="22"/>
  <c r="Q34" i="22"/>
  <c r="F171" i="22"/>
  <c r="Q171" i="22"/>
  <c r="Q278" i="21"/>
  <c r="F1070" i="20"/>
  <c r="Q1070" i="20"/>
  <c r="F1069" i="20"/>
  <c r="Q1069" i="20"/>
  <c r="F769" i="20"/>
  <c r="F267" i="22"/>
  <c r="Q368" i="21"/>
  <c r="Q647" i="21"/>
  <c r="F537" i="20"/>
  <c r="Q537" i="20"/>
  <c r="F1082" i="20"/>
  <c r="Q1082" i="20"/>
  <c r="Q24" i="21"/>
  <c r="F586" i="20"/>
  <c r="Q586" i="20"/>
  <c r="F914" i="20"/>
  <c r="F966" i="20"/>
  <c r="Q966" i="20"/>
  <c r="F1113" i="20"/>
  <c r="F1119" i="20"/>
  <c r="Q1119" i="20"/>
  <c r="F794" i="20"/>
  <c r="Q794" i="20"/>
  <c r="F1077" i="20"/>
  <c r="F251" i="20"/>
  <c r="Q251" i="20"/>
  <c r="F22" i="20"/>
  <c r="Q22" i="20"/>
  <c r="Q486" i="21"/>
  <c r="F1001" i="20"/>
  <c r="Q1001" i="20"/>
  <c r="F580" i="20"/>
  <c r="Q580" i="20"/>
  <c r="F435" i="20"/>
  <c r="Q435" i="20"/>
  <c r="F964" i="20"/>
  <c r="Q964" i="20"/>
  <c r="F249" i="20"/>
  <c r="F80" i="22"/>
  <c r="F375" i="20"/>
  <c r="Q375" i="20"/>
  <c r="F377" i="20"/>
  <c r="F26" i="20"/>
  <c r="Q26" i="20"/>
  <c r="F251" i="22"/>
  <c r="Q251" i="22"/>
  <c r="Q727" i="21"/>
  <c r="Q516" i="21"/>
  <c r="Q138" i="21"/>
  <c r="F1067" i="20"/>
  <c r="Q1067" i="20"/>
  <c r="Q202" i="21"/>
  <c r="Q104" i="21"/>
  <c r="Q382" i="21"/>
  <c r="F44" i="22"/>
  <c r="Q44" i="22"/>
  <c r="F891" i="20"/>
  <c r="Q891" i="20"/>
  <c r="F323" i="20"/>
  <c r="Q323" i="20"/>
  <c r="F49" i="20"/>
  <c r="Q420" i="21"/>
  <c r="F406" i="20"/>
  <c r="Q406" i="20"/>
  <c r="F272" i="20"/>
  <c r="Q272" i="20"/>
  <c r="F501" i="20"/>
  <c r="Q597" i="21"/>
  <c r="Q268" i="21"/>
  <c r="F958" i="20"/>
  <c r="F109" i="22"/>
  <c r="F883" i="20"/>
  <c r="Q668" i="21"/>
  <c r="F129" i="20"/>
  <c r="Q129" i="20"/>
  <c r="F1101" i="20"/>
  <c r="Q1101" i="20"/>
  <c r="F1102" i="20"/>
  <c r="Q1102" i="20"/>
  <c r="Q699" i="21"/>
  <c r="Q241" i="21"/>
  <c r="F215" i="20"/>
  <c r="F787" i="20"/>
  <c r="Q787" i="20"/>
  <c r="F269" i="20"/>
  <c r="Q269" i="20"/>
  <c r="Q66" i="21"/>
  <c r="F986" i="20"/>
  <c r="Q570" i="21"/>
  <c r="F72" i="20"/>
  <c r="Q72" i="20"/>
  <c r="F345" i="20"/>
  <c r="Q345" i="20"/>
  <c r="F270" i="22"/>
  <c r="Q270" i="22"/>
  <c r="F74" i="20"/>
  <c r="Q74" i="20"/>
  <c r="F74" i="22"/>
  <c r="Q74" i="22"/>
  <c r="F49" i="22"/>
  <c r="Q49" i="22"/>
  <c r="F189" i="22"/>
  <c r="Q189" i="22"/>
  <c r="Q64" i="21"/>
  <c r="Q529" i="21"/>
  <c r="Q641" i="21"/>
  <c r="F508" i="20"/>
  <c r="Q508" i="20"/>
  <c r="F344" i="20"/>
  <c r="Q172" i="21"/>
  <c r="F431" i="20"/>
  <c r="Q391" i="21"/>
  <c r="Q51" i="21"/>
  <c r="F1120" i="20"/>
  <c r="Q1120" i="20"/>
  <c r="Q239" i="21"/>
  <c r="Q520" i="21"/>
  <c r="Q135" i="21"/>
  <c r="F140" i="20"/>
  <c r="Q140" i="20"/>
  <c r="F148" i="20"/>
  <c r="Q148" i="20"/>
  <c r="F172" i="22"/>
  <c r="Q172" i="22"/>
  <c r="F150" i="20"/>
  <c r="F144" i="20"/>
  <c r="Q144" i="20"/>
  <c r="F94" i="20"/>
  <c r="Q94" i="20"/>
  <c r="F54" i="20"/>
  <c r="F41" i="20"/>
  <c r="Q41" i="20"/>
  <c r="F247" i="20"/>
  <c r="Q247" i="20"/>
  <c r="F270" i="20"/>
  <c r="Q270" i="20"/>
  <c r="F279" i="20"/>
  <c r="Q279" i="20"/>
  <c r="F277" i="20"/>
  <c r="Q277" i="20"/>
  <c r="F1126" i="20"/>
  <c r="Q1126" i="20"/>
  <c r="F762" i="20"/>
  <c r="Q762" i="20"/>
  <c r="F140" i="22"/>
  <c r="Q140" i="22"/>
  <c r="F260" i="20"/>
  <c r="Q260" i="20"/>
  <c r="F817" i="20"/>
  <c r="Q817" i="20"/>
  <c r="F810" i="20"/>
  <c r="Q810" i="20"/>
  <c r="F204" i="20"/>
  <c r="Q204" i="20"/>
  <c r="F372" i="20"/>
  <c r="Q457" i="21"/>
  <c r="Q168" i="21"/>
  <c r="F64" i="20"/>
  <c r="Q64" i="20"/>
  <c r="F157" i="22"/>
  <c r="F289" i="20"/>
  <c r="Q289" i="20"/>
  <c r="F107" i="20"/>
  <c r="Q107" i="20"/>
  <c r="F570" i="20"/>
  <c r="Q570" i="20"/>
  <c r="F115" i="22"/>
  <c r="Q115" i="22"/>
  <c r="F284" i="22"/>
  <c r="Q284" i="22"/>
  <c r="F573" i="20"/>
  <c r="Q573" i="20"/>
  <c r="F305" i="20"/>
  <c r="Q200" i="21"/>
  <c r="F945" i="20"/>
  <c r="F596" i="20"/>
  <c r="Q596" i="20"/>
  <c r="Q526" i="21"/>
  <c r="F124" i="22"/>
  <c r="Q124" i="22"/>
  <c r="Q407" i="21"/>
  <c r="Q359" i="21"/>
  <c r="Q274" i="21"/>
  <c r="F856" i="20"/>
  <c r="Q856" i="20"/>
  <c r="F1064" i="20"/>
  <c r="Q1064" i="20"/>
  <c r="Q422" i="21"/>
  <c r="F491" i="20"/>
  <c r="F977" i="20"/>
  <c r="Q977" i="20"/>
  <c r="Q620" i="21"/>
  <c r="Q329" i="21"/>
  <c r="F214" i="20"/>
  <c r="F157" i="20"/>
  <c r="Q157" i="20"/>
  <c r="Q310" i="21"/>
  <c r="F264" i="22"/>
  <c r="Q264" i="22"/>
  <c r="F68" i="22"/>
  <c r="Q68" i="22"/>
  <c r="Q162" i="21"/>
  <c r="F275" i="20"/>
  <c r="Q275" i="20"/>
  <c r="Q556" i="21"/>
  <c r="F67" i="22"/>
  <c r="Q67" i="22"/>
  <c r="F202" i="22"/>
  <c r="Q202" i="22"/>
  <c r="F33" i="20"/>
  <c r="F226" i="20"/>
  <c r="Q226" i="20"/>
  <c r="F27" i="22"/>
  <c r="Q27" i="22"/>
  <c r="Q87" i="21"/>
  <c r="F204" i="22"/>
  <c r="Q204" i="22"/>
  <c r="F38" i="22"/>
  <c r="Q38" i="22"/>
  <c r="F65" i="20"/>
  <c r="Q65" i="20"/>
  <c r="Q530" i="21"/>
  <c r="F1066" i="20"/>
  <c r="Q1066" i="20"/>
  <c r="F585" i="20"/>
  <c r="Q585" i="20"/>
  <c r="Q783" i="21"/>
  <c r="F137" i="20"/>
  <c r="Q137" i="20"/>
  <c r="Q93" i="21"/>
  <c r="Q22" i="21"/>
  <c r="F757" i="20"/>
  <c r="Q757" i="20"/>
  <c r="Q782" i="21"/>
  <c r="F324" i="20"/>
  <c r="Q324" i="20"/>
  <c r="F294" i="22"/>
  <c r="Q294" i="22"/>
  <c r="F163" i="20"/>
  <c r="Q375" i="21"/>
  <c r="Q540" i="21"/>
  <c r="F932" i="20"/>
  <c r="Q932" i="20"/>
  <c r="Q378" i="21"/>
  <c r="Q710" i="21"/>
  <c r="F959" i="20"/>
  <c r="Q959" i="20"/>
  <c r="F939" i="20"/>
  <c r="Q480" i="21"/>
  <c r="Q779" i="21"/>
  <c r="Q571" i="21"/>
  <c r="Q280" i="21"/>
  <c r="Q525" i="21"/>
  <c r="F893" i="20"/>
  <c r="F1042" i="20"/>
  <c r="F364" i="20"/>
  <c r="Q364" i="20"/>
  <c r="Q704" i="21"/>
  <c r="Q32" i="21"/>
  <c r="F245" i="22"/>
  <c r="Q245" i="22"/>
  <c r="Q187" i="21"/>
  <c r="F282" i="20"/>
  <c r="Q282" i="20"/>
  <c r="F218" i="22"/>
  <c r="Q218" i="22"/>
  <c r="F457" i="20"/>
  <c r="Q295" i="21"/>
  <c r="F164" i="20"/>
  <c r="Q164" i="20"/>
  <c r="F443" i="20"/>
  <c r="Q443" i="20"/>
  <c r="Q154" i="21"/>
  <c r="F108" i="20"/>
  <c r="Q634" i="21"/>
  <c r="F139" i="20"/>
  <c r="Q139" i="20"/>
  <c r="F160" i="20"/>
  <c r="Q160" i="20"/>
  <c r="F759" i="20"/>
  <c r="Q759" i="20"/>
  <c r="F75" i="20"/>
  <c r="Q75" i="20"/>
  <c r="Q224" i="21"/>
  <c r="F248" i="20"/>
  <c r="Q248" i="20"/>
  <c r="F297" i="20"/>
  <c r="Q602" i="21"/>
  <c r="Q30" i="21"/>
  <c r="F493" i="20"/>
  <c r="Q493" i="20"/>
  <c r="F233" i="22"/>
  <c r="Q233" i="22"/>
  <c r="F527" i="20"/>
  <c r="F888" i="20"/>
  <c r="Q888" i="20"/>
  <c r="F975" i="20"/>
  <c r="F376" i="20"/>
  <c r="Q376" i="20"/>
  <c r="Q502" i="21"/>
  <c r="F992" i="20"/>
  <c r="F584" i="20"/>
  <c r="Q584" i="20"/>
  <c r="F832" i="20"/>
  <c r="Q832" i="20"/>
  <c r="F766" i="20"/>
  <c r="F161" i="22"/>
  <c r="Q161" i="22"/>
  <c r="F462" i="20"/>
  <c r="F801" i="20"/>
  <c r="Q801" i="20"/>
  <c r="F147" i="20"/>
  <c r="F235" i="20"/>
  <c r="F791" i="20"/>
  <c r="Q791" i="20"/>
  <c r="Q50" i="21"/>
  <c r="F577" i="20"/>
  <c r="Q577" i="20"/>
  <c r="Q707" i="21"/>
  <c r="F78" i="20"/>
  <c r="Q78" i="20"/>
  <c r="F283" i="22"/>
  <c r="Q283" i="22"/>
  <c r="F192" i="22"/>
  <c r="Q192" i="22"/>
  <c r="F48" i="20"/>
  <c r="Q48" i="20"/>
  <c r="F400" i="20"/>
  <c r="Q400" i="20"/>
  <c r="F561" i="20"/>
  <c r="Q561" i="20"/>
  <c r="F13" i="22"/>
  <c r="Q13" i="22"/>
  <c r="F317" i="20"/>
  <c r="Q159" i="21"/>
  <c r="Q396" i="21"/>
  <c r="F613" i="20"/>
  <c r="F166" i="20"/>
  <c r="Q166" i="20"/>
  <c r="Q37" i="21"/>
  <c r="Q18" i="21"/>
  <c r="F76" i="22"/>
  <c r="Q76" i="22"/>
  <c r="F73" i="20"/>
  <c r="Q73" i="20"/>
  <c r="F137" i="22"/>
  <c r="Q137" i="22"/>
  <c r="Q507" i="21"/>
  <c r="F405" i="20"/>
  <c r="Q232" i="21"/>
  <c r="F1118" i="20"/>
  <c r="Q1118" i="20"/>
  <c r="Q431" i="21"/>
  <c r="F130" i="20"/>
  <c r="Q130" i="20"/>
  <c r="F1079" i="20"/>
  <c r="Q1079" i="20"/>
  <c r="Q34" i="21"/>
  <c r="F234" i="20"/>
  <c r="Q174" i="21"/>
  <c r="Q81" i="21"/>
  <c r="Q235" i="21"/>
  <c r="F278" i="20"/>
  <c r="F402" i="20"/>
  <c r="Q402" i="20"/>
  <c r="F228" i="20"/>
  <c r="F70" i="20"/>
  <c r="Q70" i="20"/>
  <c r="F72" i="22"/>
  <c r="Q72" i="22"/>
  <c r="F163" i="22"/>
  <c r="F153" i="22"/>
  <c r="F616" i="20"/>
  <c r="Q616" i="20"/>
  <c r="F484" i="20"/>
  <c r="Q484" i="20"/>
  <c r="Q435" i="21"/>
  <c r="F1097" i="20"/>
  <c r="Q1097" i="20"/>
  <c r="Q642" i="21"/>
  <c r="Q589" i="21"/>
  <c r="F226" i="22"/>
  <c r="Q226" i="22"/>
  <c r="F902" i="20"/>
  <c r="Q902" i="20"/>
  <c r="F567" i="20"/>
  <c r="Q567" i="20"/>
  <c r="F1023" i="20"/>
  <c r="Q1023" i="20"/>
  <c r="Q75" i="21"/>
  <c r="Q789" i="21"/>
  <c r="F851" i="20"/>
  <c r="Q851" i="20"/>
  <c r="F1044" i="20"/>
  <c r="Q1044" i="20"/>
  <c r="F88" i="22"/>
  <c r="Q150" i="21"/>
  <c r="F98" i="22"/>
  <c r="Q98" i="22"/>
  <c r="F358" i="20"/>
  <c r="F141" i="20"/>
  <c r="Q141" i="20"/>
  <c r="F87" i="22"/>
  <c r="Q87" i="22"/>
  <c r="F269" i="22"/>
  <c r="F439" i="20"/>
  <c r="Q439" i="20"/>
  <c r="F475" i="20"/>
  <c r="Q475" i="20"/>
  <c r="F920" i="20"/>
  <c r="Q920" i="20"/>
  <c r="Q585" i="21"/>
  <c r="F482" i="20"/>
  <c r="F302" i="20"/>
  <c r="Q302" i="20"/>
  <c r="Q676" i="21"/>
  <c r="F301" i="22"/>
  <c r="Q604" i="21"/>
  <c r="F984" i="20"/>
  <c r="Q984" i="20"/>
  <c r="F106" i="22"/>
  <c r="Q106" i="22"/>
  <c r="F209" i="20"/>
  <c r="Q209" i="20"/>
  <c r="F1035" i="20"/>
  <c r="Q1035" i="20"/>
  <c r="F752" i="20"/>
  <c r="Q752" i="20"/>
  <c r="Q193" i="21"/>
  <c r="F166" i="22"/>
  <c r="Q166" i="22"/>
  <c r="F240" i="22"/>
  <c r="Q60" i="21"/>
  <c r="F10" i="22"/>
  <c r="Q10" i="22"/>
  <c r="F458" i="20"/>
  <c r="Q458" i="20"/>
  <c r="F174" i="22"/>
  <c r="Q174" i="22"/>
  <c r="Q804" i="21"/>
  <c r="Q116" i="21"/>
  <c r="F831" i="20"/>
  <c r="Q831" i="20"/>
  <c r="Q743" i="21"/>
  <c r="F1003" i="20"/>
  <c r="Q1003" i="20"/>
  <c r="Q43" i="21"/>
  <c r="Q595" i="21"/>
  <c r="F607" i="20"/>
  <c r="Q607" i="20"/>
  <c r="F477" i="20"/>
  <c r="F1107" i="20"/>
  <c r="Q1107" i="20"/>
  <c r="F828" i="20"/>
  <c r="Q828" i="20"/>
  <c r="F1121" i="20"/>
  <c r="Q1121" i="20"/>
  <c r="F1072" i="20"/>
  <c r="Q1072" i="20"/>
  <c r="F599" i="20"/>
  <c r="Q599" i="20"/>
  <c r="F919" i="20"/>
  <c r="Q919" i="20"/>
  <c r="F805" i="20"/>
  <c r="F506" i="20"/>
  <c r="Q506" i="20"/>
  <c r="F895" i="20"/>
  <c r="Q895" i="20"/>
  <c r="Q377" i="21"/>
  <c r="F120" i="22"/>
  <c r="Q120" i="22"/>
  <c r="Q95" i="21"/>
  <c r="F1110" i="20"/>
  <c r="Q1110" i="20"/>
  <c r="F783" i="20"/>
  <c r="Q783" i="20"/>
  <c r="F926" i="20"/>
  <c r="F532" i="20"/>
  <c r="F1099" i="20"/>
  <c r="Q1099" i="20"/>
  <c r="Q532" i="21"/>
  <c r="F141" i="22"/>
  <c r="Q141" i="22"/>
  <c r="F471" i="20"/>
  <c r="Q471" i="20"/>
  <c r="Q495" i="21"/>
  <c r="F138" i="20"/>
  <c r="Q138" i="20"/>
  <c r="F114" i="20"/>
  <c r="Q114" i="20"/>
  <c r="F743" i="20"/>
  <c r="Q743" i="20"/>
  <c r="F307" i="20"/>
  <c r="Q307" i="20"/>
  <c r="F523" i="20"/>
  <c r="Q523" i="20"/>
  <c r="F232" i="22"/>
  <c r="Q232" i="22"/>
  <c r="F90" i="22"/>
  <c r="Q471" i="21"/>
  <c r="Q299" i="21"/>
  <c r="Q139" i="21"/>
  <c r="Q428" i="21"/>
  <c r="F111" i="20"/>
  <c r="Q111" i="20"/>
  <c r="F322" i="20"/>
  <c r="Q322" i="20"/>
  <c r="Q251" i="21"/>
  <c r="F275" i="22"/>
  <c r="Q275" i="22"/>
  <c r="F802" i="20"/>
  <c r="Q802" i="20"/>
  <c r="F539" i="20"/>
  <c r="Q539" i="20"/>
  <c r="F509" i="20"/>
  <c r="Q509" i="20"/>
  <c r="Q341" i="21"/>
  <c r="F427" i="20"/>
  <c r="F951" i="20"/>
  <c r="Q951" i="20"/>
  <c r="F414" i="20"/>
  <c r="Q414" i="20"/>
  <c r="Q778" i="21"/>
  <c r="F991" i="20"/>
  <c r="Q991" i="20"/>
  <c r="Q798" i="21"/>
  <c r="F331" i="20"/>
  <c r="Q331" i="20"/>
  <c r="F390" i="20"/>
  <c r="Q390" i="20"/>
  <c r="Q324" i="21"/>
  <c r="F1021" i="20"/>
  <c r="Q1021" i="20"/>
  <c r="F814" i="20"/>
  <c r="Q814" i="20"/>
  <c r="F592" i="20"/>
  <c r="Q592" i="20"/>
  <c r="Q219" i="21"/>
  <c r="F487" i="20"/>
  <c r="Q487" i="20"/>
  <c r="Q132" i="21"/>
  <c r="F536" i="20"/>
  <c r="F886" i="20"/>
  <c r="Q886" i="20"/>
  <c r="F19" i="20"/>
  <c r="Q19" i="20"/>
  <c r="Q662" i="21"/>
  <c r="F931" i="20"/>
  <c r="Q931" i="20"/>
  <c r="Q245" i="21"/>
  <c r="F149" i="22"/>
  <c r="F1045" i="20"/>
  <c r="Q1045" i="20"/>
  <c r="Q122" i="21"/>
  <c r="F266" i="20"/>
  <c r="Q266" i="20"/>
  <c r="F292" i="22"/>
  <c r="Q292" i="22"/>
  <c r="F173" i="22"/>
  <c r="Q173" i="22"/>
  <c r="F383" i="20"/>
  <c r="Q383" i="20"/>
  <c r="F151" i="20"/>
  <c r="F1053" i="20"/>
  <c r="Q1053" i="20"/>
  <c r="F186" i="20"/>
  <c r="Q186" i="20"/>
  <c r="F185" i="22"/>
  <c r="Q361" i="21"/>
  <c r="F309" i="20"/>
  <c r="Q309" i="20"/>
  <c r="Q349" i="21"/>
  <c r="F243" i="22"/>
  <c r="Q243" i="22"/>
  <c r="F325" i="20"/>
  <c r="Q325" i="20"/>
  <c r="Q318" i="21"/>
  <c r="F393" i="20"/>
  <c r="Q393" i="20"/>
  <c r="F1125" i="20"/>
  <c r="Q1125" i="20"/>
  <c r="Q155" i="21"/>
  <c r="F333" i="20"/>
  <c r="Q333" i="20"/>
  <c r="F952" i="20"/>
  <c r="Q952" i="20"/>
  <c r="Q131" i="21"/>
  <c r="F36" i="22"/>
  <c r="Q94" i="21"/>
  <c r="F549" i="20"/>
  <c r="Q549" i="20"/>
  <c r="F212" i="22"/>
  <c r="F127" i="22"/>
  <c r="Q127" i="22"/>
  <c r="F983" i="20"/>
  <c r="Q983" i="20"/>
  <c r="F876" i="20"/>
  <c r="F174" i="20"/>
  <c r="Q174" i="20"/>
  <c r="F617" i="20"/>
  <c r="Q276" i="21"/>
  <c r="F741" i="20"/>
  <c r="Q741" i="20"/>
  <c r="Q84" i="21"/>
  <c r="F530" i="20"/>
  <c r="Q530" i="20"/>
  <c r="F922" i="20"/>
  <c r="Q922" i="20"/>
  <c r="Q792" i="21"/>
  <c r="F436" i="20"/>
  <c r="F1014" i="20"/>
  <c r="Q1014" i="20"/>
  <c r="Q337" i="21"/>
  <c r="F289" i="22"/>
  <c r="Q289" i="22"/>
  <c r="Q437" i="21"/>
  <c r="F636" i="20"/>
  <c r="Q636" i="20"/>
  <c r="F652" i="20"/>
  <c r="Q652" i="20"/>
  <c r="F668" i="20"/>
  <c r="F641" i="20"/>
  <c r="Q641" i="20"/>
  <c r="F670" i="20"/>
  <c r="Q670" i="20"/>
  <c r="F688" i="20"/>
  <c r="Q688" i="20"/>
  <c r="F704" i="20"/>
  <c r="Q704" i="20"/>
  <c r="F720" i="20"/>
  <c r="Q720" i="20"/>
  <c r="F650" i="20"/>
  <c r="F677" i="20"/>
  <c r="Q677" i="20"/>
  <c r="F693" i="20"/>
  <c r="F709" i="20"/>
  <c r="F725" i="20"/>
  <c r="Q725" i="20"/>
  <c r="F661" i="20"/>
  <c r="Q661" i="20"/>
  <c r="F682" i="20"/>
  <c r="Q682" i="20"/>
  <c r="F698" i="20"/>
  <c r="Q698" i="20"/>
  <c r="F714" i="20"/>
  <c r="F679" i="20"/>
  <c r="F662" i="20"/>
  <c r="F638" i="20"/>
  <c r="Q638" i="20"/>
  <c r="F719" i="20"/>
  <c r="Q719" i="20"/>
  <c r="F674" i="20"/>
  <c r="F386" i="20"/>
  <c r="Q386" i="20"/>
  <c r="Q758" i="21"/>
  <c r="F534" i="20"/>
  <c r="Q534" i="20"/>
  <c r="Q752" i="21"/>
  <c r="F239" i="22"/>
  <c r="F286" i="20"/>
  <c r="Q286" i="20"/>
  <c r="F840" i="20"/>
  <c r="F28" i="20"/>
  <c r="Q28" i="20"/>
  <c r="F50" i="22"/>
  <c r="F278" i="22"/>
  <c r="Q278" i="22"/>
  <c r="F77" i="20"/>
  <c r="Q77" i="20"/>
  <c r="Q14" i="21"/>
  <c r="F60" i="22"/>
  <c r="Q60" i="22"/>
  <c r="F253" i="22"/>
  <c r="F604" i="20"/>
  <c r="Q604" i="20"/>
  <c r="F303" i="20"/>
  <c r="F472" i="20"/>
  <c r="Q472" i="20"/>
  <c r="Q263" i="21"/>
  <c r="F498" i="20"/>
  <c r="Q498" i="20"/>
  <c r="Q233" i="21"/>
  <c r="Q619" i="21"/>
  <c r="F879" i="20"/>
  <c r="F956" i="20"/>
  <c r="Q956" i="20"/>
  <c r="F281" i="22"/>
  <c r="Q281" i="22"/>
  <c r="F874" i="20"/>
  <c r="Q874" i="20"/>
  <c r="F355" i="20"/>
  <c r="Q505" i="21"/>
  <c r="F162" i="22"/>
  <c r="Q162" i="22"/>
  <c r="F779" i="20"/>
  <c r="Q779" i="20"/>
  <c r="F228" i="22"/>
  <c r="Q228" i="22"/>
  <c r="F306" i="22"/>
  <c r="Q306" i="22"/>
  <c r="F544" i="20"/>
  <c r="Q257" i="21"/>
  <c r="F485" i="20"/>
  <c r="Q655" i="21"/>
  <c r="F148" i="22"/>
  <c r="Q148" i="22"/>
  <c r="F776" i="20"/>
  <c r="Q776" i="20"/>
  <c r="F764" i="20"/>
  <c r="Q764" i="20"/>
  <c r="F182" i="20"/>
  <c r="F789" i="20"/>
  <c r="Q789" i="20"/>
  <c r="F242" i="22"/>
  <c r="Q242" i="22"/>
  <c r="F86" i="22"/>
  <c r="Q86" i="22"/>
  <c r="F412" i="20"/>
  <c r="F106" i="20"/>
  <c r="Q106" i="20"/>
  <c r="F973" i="20"/>
  <c r="Q973" i="20"/>
  <c r="Q630" i="21"/>
  <c r="F300" i="20"/>
  <c r="Q300" i="20"/>
  <c r="F1103" i="20"/>
  <c r="Q1103" i="20"/>
  <c r="Q722" i="21"/>
  <c r="F241" i="20"/>
  <c r="Q241" i="20"/>
  <c r="F39" i="20"/>
  <c r="Q39" i="20"/>
  <c r="Q627" i="21"/>
  <c r="F134" i="22"/>
  <c r="F237" i="22"/>
  <c r="Q101" i="21"/>
  <c r="F32" i="20"/>
  <c r="F777" i="20"/>
  <c r="Q777" i="20"/>
  <c r="F125" i="22"/>
  <c r="Q386" i="21"/>
  <c r="Q367" i="21"/>
  <c r="F1038" i="20"/>
  <c r="Q1038" i="20"/>
  <c r="Q590" i="21"/>
  <c r="Q240" i="21"/>
  <c r="Q100" i="21"/>
  <c r="F899" i="20"/>
  <c r="Q899" i="20"/>
  <c r="F825" i="20"/>
  <c r="F492" i="20"/>
  <c r="Q492" i="20"/>
  <c r="Q228" i="21"/>
  <c r="Q173" i="21"/>
  <c r="F796" i="20"/>
  <c r="Q796" i="20"/>
  <c r="F556" i="20"/>
  <c r="Q556" i="20"/>
  <c r="F601" i="20"/>
  <c r="Q601" i="20"/>
  <c r="F156" i="22"/>
  <c r="F337" i="20"/>
  <c r="F413" i="20"/>
  <c r="Q413" i="20"/>
  <c r="F98" i="20"/>
  <c r="Q98" i="20"/>
  <c r="F110" i="22"/>
  <c r="Q110" i="22"/>
  <c r="Q465" i="21"/>
  <c r="Q207" i="21"/>
  <c r="Q775" i="21"/>
  <c r="F546" i="20"/>
  <c r="Q546" i="20"/>
  <c r="F429" i="20"/>
  <c r="Q248" i="21"/>
  <c r="F563" i="20"/>
  <c r="F274" i="20"/>
  <c r="Q274" i="20"/>
  <c r="Q57" i="21"/>
  <c r="Q425" i="21"/>
  <c r="F445" i="20"/>
  <c r="Q741" i="21"/>
  <c r="F223" i="22"/>
  <c r="Q25" i="21"/>
  <c r="Q169" i="21"/>
  <c r="F535" i="20"/>
  <c r="Q535" i="20"/>
  <c r="F943" i="20"/>
  <c r="Q763" i="21"/>
  <c r="F238" i="20"/>
  <c r="Q238" i="20"/>
  <c r="F128" i="20"/>
  <c r="Q128" i="20"/>
  <c r="F833" i="20"/>
  <c r="Q363" i="21"/>
  <c r="Q53" i="21"/>
  <c r="F93" i="22"/>
  <c r="Q93" i="22"/>
  <c r="Q582" i="21"/>
  <c r="F972" i="20"/>
  <c r="F9" i="22"/>
  <c r="Q28" i="21"/>
  <c r="F259" i="22"/>
  <c r="Q259" i="22"/>
  <c r="F221" i="22"/>
  <c r="Q221" i="22"/>
  <c r="F232" i="20"/>
  <c r="Q232" i="20"/>
  <c r="Q734" i="21"/>
  <c r="F188" i="22"/>
  <c r="Q188" i="22"/>
  <c r="F354" i="20"/>
  <c r="F582" i="20"/>
  <c r="Q582" i="20"/>
  <c r="F50" i="20"/>
  <c r="Q50" i="20"/>
  <c r="F841" i="20"/>
  <c r="Q841" i="20"/>
  <c r="Q253" i="21"/>
  <c r="F347" i="20"/>
  <c r="Q347" i="20"/>
  <c r="Q682" i="21"/>
  <c r="F819" i="20"/>
  <c r="Q819" i="20"/>
  <c r="F340" i="20"/>
  <c r="Q340" i="20"/>
  <c r="F778" i="20"/>
  <c r="Q778" i="20"/>
  <c r="Q316" i="21"/>
  <c r="F380" i="20"/>
  <c r="Q380" i="20"/>
  <c r="F283" i="20"/>
  <c r="Q283" i="20"/>
  <c r="Q306" i="21"/>
  <c r="Q768" i="21"/>
  <c r="F411" i="20"/>
  <c r="Q411" i="20"/>
  <c r="F125" i="20"/>
  <c r="Q125" i="20"/>
  <c r="F243" i="20"/>
  <c r="Q243" i="20"/>
  <c r="F244" i="20"/>
  <c r="F41" i="22"/>
  <c r="F615" i="20"/>
  <c r="F59" i="22"/>
  <c r="Q59" i="22"/>
  <c r="F102" i="20"/>
  <c r="Q102" i="20"/>
  <c r="Q89" i="21"/>
  <c r="F748" i="20"/>
  <c r="Q748" i="20"/>
  <c r="Q72" i="21"/>
  <c r="Q659" i="21"/>
  <c r="F614" i="20"/>
  <c r="F181" i="22"/>
  <c r="Q181" i="22"/>
  <c r="F1002" i="20"/>
  <c r="Q1002" i="20"/>
  <c r="F994" i="20"/>
  <c r="Q994" i="20"/>
  <c r="F1096" i="20"/>
  <c r="Q1096" i="20"/>
  <c r="F1000" i="20"/>
  <c r="Q1000" i="20"/>
  <c r="Q472" i="21"/>
  <c r="Q70" i="21"/>
  <c r="F838" i="20"/>
  <c r="Q838" i="20"/>
  <c r="F834" i="20"/>
  <c r="Q834" i="20"/>
  <c r="F970" i="20"/>
  <c r="Q970" i="20"/>
  <c r="Q803" i="21"/>
  <c r="F1051" i="20"/>
  <c r="Q1051" i="20"/>
  <c r="Q489" i="21"/>
  <c r="F116" i="20"/>
  <c r="Q116" i="20"/>
  <c r="F296" i="22"/>
  <c r="Q296" i="22"/>
  <c r="Q784" i="21"/>
  <c r="Q670" i="21"/>
  <c r="F438" i="20"/>
  <c r="Q438" i="20"/>
  <c r="F1128" i="20"/>
  <c r="Q1128" i="20"/>
  <c r="Q59" i="21"/>
  <c r="F224" i="20"/>
  <c r="Q224" i="20"/>
  <c r="F195" i="22"/>
  <c r="Q195" i="22"/>
  <c r="Q226" i="21"/>
  <c r="F95" i="20"/>
  <c r="F273" i="22"/>
  <c r="F579" i="20"/>
  <c r="Q579" i="20"/>
  <c r="Q646" i="21"/>
  <c r="F881" i="20"/>
  <c r="Q881" i="20"/>
  <c r="F130" i="22"/>
  <c r="Q130" i="22"/>
  <c r="F328" i="20"/>
  <c r="Q328" i="20"/>
  <c r="F1065" i="20"/>
  <c r="Q1065" i="20"/>
  <c r="F189" i="20"/>
  <c r="Q189" i="20"/>
  <c r="F473" i="20"/>
  <c r="Q473" i="20"/>
  <c r="F81" i="22"/>
  <c r="Q81" i="22"/>
  <c r="F396" i="20"/>
  <c r="Q396" i="20"/>
  <c r="F154" i="22"/>
  <c r="Q154" i="22"/>
  <c r="F837" i="20"/>
  <c r="Q837" i="20"/>
  <c r="F45" i="22"/>
  <c r="Q45" i="22"/>
  <c r="F63" i="22"/>
  <c r="Q63" i="22"/>
  <c r="Q195" i="21"/>
  <c r="Q586" i="21"/>
  <c r="Q703" i="21"/>
  <c r="F132" i="22"/>
  <c r="Q132" i="22"/>
  <c r="Q588" i="21"/>
  <c r="Q394" i="21"/>
  <c r="Q419" i="21"/>
  <c r="F504" i="20"/>
  <c r="Q504" i="20"/>
  <c r="Q561" i="21"/>
  <c r="Q107" i="21"/>
  <c r="F374" i="20"/>
  <c r="Q374" i="20"/>
  <c r="F129" i="22"/>
  <c r="Q129" i="22"/>
  <c r="F236" i="20"/>
  <c r="F949" i="20"/>
  <c r="Q949" i="20"/>
  <c r="F961" i="20"/>
  <c r="Q961" i="20"/>
  <c r="F862" i="20"/>
  <c r="Q438" i="21"/>
  <c r="F803" i="20"/>
  <c r="Q803" i="20"/>
  <c r="F145" i="20"/>
  <c r="Q145" i="20"/>
  <c r="F490" i="20"/>
  <c r="Q490" i="20"/>
  <c r="F201" i="22"/>
  <c r="Q201" i="22"/>
  <c r="F73" i="22"/>
  <c r="Q73" i="22"/>
  <c r="F155" i="22"/>
  <c r="Q155" i="22"/>
  <c r="Q806" i="21"/>
  <c r="Q325" i="21"/>
  <c r="F420" i="20"/>
  <c r="Q420" i="20"/>
  <c r="F486" i="20"/>
  <c r="Q486" i="20"/>
  <c r="F503" i="20"/>
  <c r="F1124" i="20"/>
  <c r="Q1124" i="20"/>
  <c r="F92" i="20"/>
  <c r="Q92" i="20"/>
  <c r="F295" i="20"/>
  <c r="Q295" i="20"/>
  <c r="F434" i="20"/>
  <c r="Q434" i="20"/>
  <c r="F799" i="20"/>
  <c r="Q799" i="20"/>
  <c r="Q106" i="21"/>
  <c r="F595" i="20"/>
  <c r="Q595" i="20"/>
  <c r="F873" i="20"/>
  <c r="Q873" i="20"/>
  <c r="Q238" i="21"/>
  <c r="Q790" i="21"/>
  <c r="F480" i="20"/>
  <c r="Q480" i="20"/>
  <c r="F948" i="20"/>
  <c r="Q948" i="20"/>
  <c r="F588" i="20"/>
  <c r="Q588" i="20"/>
  <c r="Q644" i="21"/>
  <c r="Q234" i="21"/>
  <c r="F969" i="20"/>
  <c r="Q68" i="21"/>
  <c r="F71" i="20"/>
  <c r="Q71" i="20"/>
  <c r="F362" i="20"/>
  <c r="Q362" i="20"/>
  <c r="Q767" i="21"/>
  <c r="Q587" i="21"/>
  <c r="F459" i="20"/>
  <c r="Q459" i="20"/>
  <c r="F1074" i="20"/>
  <c r="Q1074" i="20"/>
  <c r="F531" i="20"/>
  <c r="Q531" i="20"/>
  <c r="F229" i="20"/>
  <c r="Q229" i="20"/>
  <c r="F625" i="20"/>
  <c r="F227" i="22"/>
  <c r="Q227" i="22"/>
  <c r="F85" i="22"/>
  <c r="F210" i="22"/>
  <c r="Q210" i="22"/>
  <c r="F842" i="20"/>
  <c r="Q842" i="20"/>
  <c r="F361" i="20"/>
  <c r="Q361" i="20"/>
  <c r="F184" i="20"/>
  <c r="Q184" i="20"/>
  <c r="F339" i="20"/>
  <c r="Q339" i="20"/>
  <c r="Q545" i="21"/>
  <c r="Q469" i="21"/>
  <c r="Q369" i="21"/>
  <c r="Q90" i="21"/>
  <c r="F1111" i="20"/>
  <c r="F398" i="20"/>
  <c r="Q398" i="20"/>
  <c r="Q256" i="21"/>
  <c r="F241" i="22"/>
  <c r="F409" i="20"/>
  <c r="Q409" i="20"/>
  <c r="F745" i="20"/>
  <c r="F31" i="20"/>
  <c r="Q31" i="20"/>
  <c r="Q294" i="21"/>
  <c r="F37" i="22"/>
  <c r="Q37" i="22"/>
  <c r="F67" i="20"/>
  <c r="Q67" i="20"/>
  <c r="F139" i="22"/>
  <c r="F254" i="22"/>
  <c r="Q254" i="22"/>
  <c r="F455" i="20"/>
  <c r="Q455" i="20"/>
  <c r="F1109" i="20"/>
  <c r="Q1109" i="20"/>
  <c r="Q427" i="21"/>
  <c r="Q320" i="21"/>
  <c r="Q691" i="21"/>
  <c r="Q46" i="21"/>
  <c r="F976" i="20"/>
  <c r="Q976" i="20"/>
  <c r="F449" i="20"/>
  <c r="Q449" i="20"/>
  <c r="Q91" i="21"/>
  <c r="Q111" i="21"/>
  <c r="Q261" i="21"/>
  <c r="F224" i="22"/>
  <c r="Q224" i="22"/>
  <c r="F1006" i="20"/>
  <c r="Q1006" i="20"/>
  <c r="F388" i="20"/>
  <c r="Q388" i="20"/>
  <c r="Q283" i="21"/>
  <c r="Q611" i="21"/>
  <c r="F119" i="20"/>
  <c r="F52" i="20"/>
  <c r="Q52" i="20"/>
  <c r="F338" i="20"/>
  <c r="Q338" i="20"/>
  <c r="F507" i="20"/>
  <c r="Q507" i="20"/>
  <c r="Q581" i="21"/>
  <c r="F823" i="20"/>
  <c r="Q823" i="20"/>
  <c r="F1004" i="20"/>
  <c r="Q1004" i="20"/>
  <c r="Q347" i="21"/>
  <c r="F878" i="20"/>
  <c r="Q878" i="20"/>
  <c r="F554" i="20"/>
  <c r="Q554" i="20"/>
  <c r="E16" i="14"/>
  <c r="P16" i="14"/>
  <c r="F733" i="20"/>
  <c r="Q733" i="20"/>
  <c r="F450" i="20"/>
  <c r="F1056" i="20"/>
  <c r="Q1056" i="20"/>
  <c r="F996" i="20"/>
  <c r="Q996" i="20"/>
  <c r="F351" i="20"/>
  <c r="F299" i="20"/>
  <c r="Q299" i="20"/>
  <c r="F212" i="20"/>
  <c r="Q212" i="20"/>
  <c r="Q474" i="21"/>
  <c r="F1007" i="20"/>
  <c r="Q1007" i="20"/>
  <c r="F18" i="22"/>
  <c r="Q18" i="22"/>
  <c r="F138" i="22"/>
  <c r="Q138" i="22"/>
  <c r="F300" i="22"/>
  <c r="Q300" i="22"/>
  <c r="F87" i="20"/>
  <c r="Q87" i="20"/>
  <c r="Q416" i="21"/>
  <c r="F159" i="20"/>
  <c r="Q159" i="20"/>
  <c r="F761" i="20"/>
  <c r="Q761" i="20"/>
  <c r="Q345" i="21"/>
  <c r="F267" i="20"/>
  <c r="Q267" i="20"/>
  <c r="F384" i="20"/>
  <c r="Q384" i="20"/>
  <c r="Q85" i="21"/>
  <c r="Q483" i="21"/>
  <c r="Q271" i="21"/>
  <c r="F944" i="20"/>
  <c r="Q944" i="20"/>
  <c r="Q430" i="21"/>
  <c r="F363" i="20"/>
  <c r="Q363" i="20"/>
  <c r="F827" i="20"/>
  <c r="Q827" i="20"/>
  <c r="Q697" i="21"/>
  <c r="F1094" i="20"/>
  <c r="Q1094" i="20"/>
  <c r="F118" i="22"/>
  <c r="Q118" i="22"/>
  <c r="F871" i="20"/>
  <c r="Q871" i="20"/>
  <c r="Q120" i="21"/>
  <c r="F57" i="22"/>
  <c r="Q57" i="22"/>
  <c r="Q715" i="21"/>
  <c r="F123" i="22"/>
  <c r="Q123" i="22"/>
  <c r="F207" i="22"/>
  <c r="Q207" i="22"/>
  <c r="F911" i="20"/>
  <c r="Q911" i="20"/>
  <c r="Q562" i="21"/>
  <c r="Q335" i="21"/>
  <c r="Q269" i="21"/>
  <c r="Q761" i="21"/>
  <c r="F1050" i="20"/>
  <c r="Q1050" i="20"/>
  <c r="F302" i="22"/>
  <c r="Q302" i="22"/>
  <c r="F296" i="20"/>
  <c r="F1041" i="20"/>
  <c r="Q1041" i="20"/>
  <c r="F199" i="20"/>
  <c r="Q199" i="20"/>
  <c r="Q126" i="21"/>
  <c r="F807" i="20"/>
  <c r="Q807" i="20"/>
  <c r="F875" i="20"/>
  <c r="Q875" i="20"/>
  <c r="Q161" i="21"/>
  <c r="F1090" i="20"/>
  <c r="Q1090" i="20"/>
  <c r="Q501" i="21"/>
  <c r="Q539" i="21"/>
  <c r="F746" i="20"/>
  <c r="Q746" i="20"/>
  <c r="F19" i="22"/>
  <c r="Q19" i="22"/>
  <c r="F101" i="20"/>
  <c r="Q101" i="20"/>
  <c r="F184" i="22"/>
  <c r="Q184" i="22"/>
  <c r="F518" i="20"/>
  <c r="Q518" i="20"/>
  <c r="F216" i="20"/>
  <c r="Q216" i="20"/>
  <c r="F194" i="20"/>
  <c r="Q194" i="20"/>
  <c r="F303" i="22"/>
  <c r="Q287" i="21"/>
  <c r="Q356" i="21"/>
  <c r="F279" i="22"/>
  <c r="Q279" i="22"/>
  <c r="F622" i="20"/>
  <c r="Q622" i="20"/>
  <c r="F152" i="22"/>
  <c r="Q152" i="22"/>
  <c r="F46" i="22"/>
  <c r="Q46" i="22"/>
  <c r="F448" i="20"/>
  <c r="F230" i="22"/>
  <c r="Q230" i="22"/>
  <c r="Q86" i="21"/>
  <c r="F378" i="20"/>
  <c r="Q378" i="20"/>
  <c r="F395" i="20"/>
  <c r="Q395" i="20"/>
  <c r="F955" i="20"/>
  <c r="F96" i="20"/>
  <c r="Q96" i="20"/>
  <c r="F71" i="22"/>
  <c r="Q71" i="22"/>
  <c r="F244" i="22"/>
  <c r="Q244" i="22"/>
  <c r="F63" i="20"/>
  <c r="Q63" i="20"/>
  <c r="Q305" i="21"/>
  <c r="F187" i="20"/>
  <c r="Q187" i="20"/>
  <c r="F179" i="22"/>
  <c r="Q179" i="22"/>
  <c r="Q264" i="21"/>
  <c r="F161" i="20"/>
  <c r="F1114" i="20"/>
  <c r="Q1114" i="20"/>
  <c r="F272" i="22"/>
  <c r="Q272" i="22"/>
  <c r="F440" i="20"/>
  <c r="Q440" i="20"/>
  <c r="Q434" i="21"/>
  <c r="Q681" i="21"/>
  <c r="Q624" i="21"/>
  <c r="F208" i="20"/>
  <c r="Q208" i="20"/>
  <c r="F756" i="20"/>
  <c r="Q756" i="20"/>
  <c r="F246" i="20"/>
  <c r="F82" i="22"/>
  <c r="Q82" i="22"/>
  <c r="F188" i="20"/>
  <c r="Q188" i="20"/>
  <c r="F318" i="20"/>
  <c r="Q687" i="21"/>
  <c r="F428" i="20"/>
  <c r="Q428" i="20"/>
  <c r="Q528" i="21"/>
  <c r="F928" i="20"/>
  <c r="Q928" i="20"/>
  <c r="F356" i="20"/>
  <c r="Q356" i="20"/>
  <c r="F88" i="20"/>
  <c r="Q88" i="20"/>
  <c r="Q130" i="21"/>
  <c r="F135" i="20"/>
  <c r="F47" i="20"/>
  <c r="Q47" i="20"/>
  <c r="F953" i="20"/>
  <c r="Q953" i="20"/>
  <c r="Q494" i="21"/>
  <c r="Q205" i="21"/>
  <c r="F738" i="20"/>
  <c r="Q738" i="20"/>
  <c r="F1019" i="20"/>
  <c r="Q1019" i="20"/>
  <c r="F908" i="20"/>
  <c r="Q908" i="20"/>
  <c r="F775" i="20"/>
  <c r="Q775" i="20"/>
  <c r="F81" i="20"/>
  <c r="Q81" i="20"/>
  <c r="F191" i="20"/>
  <c r="Q191" i="20"/>
  <c r="F62" i="20"/>
  <c r="Q62" i="20"/>
  <c r="F158" i="22"/>
  <c r="Q158" i="22"/>
  <c r="F882" i="20"/>
  <c r="Q882" i="20"/>
  <c r="Q249" i="21"/>
  <c r="Q751" i="21"/>
  <c r="Q400" i="21"/>
  <c r="F830" i="20"/>
  <c r="F811" i="20"/>
  <c r="Q811" i="20"/>
  <c r="F610" i="20"/>
  <c r="F581" i="20"/>
  <c r="Q581" i="20"/>
  <c r="F94" i="22"/>
  <c r="Q94" i="22"/>
  <c r="Q99" i="21"/>
  <c r="F985" i="20"/>
  <c r="Q985" i="20"/>
  <c r="F131" i="20"/>
  <c r="Q131" i="20"/>
  <c r="Q222" i="21"/>
  <c r="Q536" i="21"/>
  <c r="F974" i="20"/>
  <c r="Q974" i="20"/>
  <c r="F609" i="20"/>
  <c r="F133" i="20"/>
  <c r="Q133" i="20"/>
  <c r="F136" i="22"/>
  <c r="Q136" i="22"/>
  <c r="Q351" i="21"/>
  <c r="Q128" i="21"/>
  <c r="Q214" i="21"/>
  <c r="Q725" i="21"/>
  <c r="Q297" i="21"/>
  <c r="F379" i="20"/>
  <c r="Q92" i="21"/>
  <c r="F294" i="20"/>
  <c r="Q294" i="20"/>
  <c r="F437" i="20"/>
  <c r="F494" i="20"/>
  <c r="Q494" i="20"/>
  <c r="F193" i="22"/>
  <c r="Q193" i="22"/>
  <c r="Q514" i="21"/>
  <c r="F854" i="20"/>
  <c r="Q854" i="20"/>
  <c r="Q179" i="21"/>
  <c r="Q401" i="21"/>
  <c r="F198" i="22"/>
  <c r="Q198" i="22"/>
  <c r="Q664" i="21"/>
  <c r="F597" i="20"/>
  <c r="Q597" i="20"/>
  <c r="F353" i="20"/>
  <c r="Q353" i="20"/>
  <c r="F227" i="20"/>
  <c r="Q227" i="20"/>
  <c r="Q777" i="21"/>
  <c r="F239" i="20"/>
  <c r="Q239" i="20"/>
  <c r="F53" i="20"/>
  <c r="Q53" i="20"/>
  <c r="F256" i="20"/>
  <c r="Q256" i="20"/>
  <c r="F1060" i="20"/>
  <c r="Q1060" i="20"/>
  <c r="F229" i="22"/>
  <c r="F265" i="22"/>
  <c r="Q265" i="22"/>
  <c r="F264" i="20"/>
  <c r="Q264" i="20"/>
  <c r="Q488" i="21"/>
  <c r="F68" i="20"/>
  <c r="Q68" i="20"/>
  <c r="F23" i="20"/>
  <c r="Q23" i="20"/>
  <c r="F538" i="20"/>
  <c r="Q538" i="20"/>
  <c r="F209" i="22"/>
  <c r="F90" i="20"/>
  <c r="Q90" i="20"/>
  <c r="F288" i="20"/>
  <c r="Q288" i="20"/>
  <c r="F39" i="22"/>
  <c r="Q39" i="22"/>
  <c r="Q496" i="21"/>
  <c r="F215" i="22"/>
  <c r="Q215" i="22"/>
  <c r="Q183" i="21"/>
  <c r="F1105" i="20"/>
  <c r="Q1105" i="20"/>
  <c r="Q466" i="21"/>
  <c r="F394" i="20"/>
  <c r="F282" i="22"/>
  <c r="Q282" i="22"/>
  <c r="F608" i="20"/>
  <c r="Q608" i="20"/>
  <c r="F740" i="20"/>
  <c r="Q740" i="20"/>
  <c r="F262" i="22"/>
  <c r="Q262" i="22"/>
  <c r="Q336" i="21"/>
  <c r="Q603" i="21"/>
  <c r="F1034" i="20"/>
  <c r="F91" i="22"/>
  <c r="Q91" i="22"/>
  <c r="F433" i="20"/>
  <c r="Q433" i="20"/>
  <c r="F885" i="20"/>
  <c r="Q885" i="20"/>
  <c r="Q424" i="21"/>
  <c r="Q537" i="21"/>
  <c r="Q559" i="21"/>
  <c r="Q760" i="21"/>
  <c r="F904" i="20"/>
  <c r="F1081" i="20"/>
  <c r="Q1081" i="20"/>
  <c r="Q791" i="21"/>
  <c r="F271" i="20"/>
  <c r="Q271" i="20"/>
  <c r="Q665" i="21"/>
  <c r="F1080" i="20"/>
  <c r="Q1080" i="20"/>
  <c r="Q694" i="21"/>
  <c r="F576" i="20"/>
  <c r="Q649" i="21"/>
  <c r="F114" i="22"/>
  <c r="Q114" i="22"/>
  <c r="F385" i="20"/>
  <c r="Q385" i="20"/>
  <c r="Q362" i="21"/>
  <c r="Q413" i="21"/>
  <c r="F647" i="20"/>
  <c r="Q647" i="20"/>
  <c r="F663" i="20"/>
  <c r="Q663" i="20"/>
  <c r="F640" i="20"/>
  <c r="Q640" i="20"/>
  <c r="F656" i="20"/>
  <c r="Q656" i="20"/>
  <c r="F672" i="20"/>
  <c r="Q672" i="20"/>
  <c r="F649" i="20"/>
  <c r="Q649" i="20"/>
  <c r="F675" i="20"/>
  <c r="Q675" i="20"/>
  <c r="F692" i="20"/>
  <c r="Q692" i="20"/>
  <c r="F708" i="20"/>
  <c r="Q708" i="20"/>
  <c r="F724" i="20"/>
  <c r="Q724" i="20"/>
  <c r="F658" i="20"/>
  <c r="F681" i="20"/>
  <c r="Q681" i="20"/>
  <c r="F697" i="20"/>
  <c r="Q697" i="20"/>
  <c r="F713" i="20"/>
  <c r="Q713" i="20"/>
  <c r="F637" i="20"/>
  <c r="Q637" i="20"/>
  <c r="F667" i="20"/>
  <c r="Q667" i="20"/>
  <c r="F686" i="20"/>
  <c r="Q686" i="20"/>
  <c r="F702" i="20"/>
  <c r="Q702" i="20"/>
  <c r="F718" i="20"/>
  <c r="F695" i="20"/>
  <c r="Q695" i="20"/>
  <c r="F683" i="20"/>
  <c r="F669" i="20"/>
  <c r="Q669" i="20"/>
  <c r="F707" i="20"/>
  <c r="Q707" i="20"/>
  <c r="F691" i="20"/>
  <c r="Q691" i="20"/>
  <c r="F1052" i="20"/>
  <c r="F880" i="20"/>
  <c r="F263" i="22"/>
  <c r="Q263" i="22"/>
  <c r="Q296" i="21"/>
  <c r="F252" i="20"/>
  <c r="Q252" i="20"/>
  <c r="F205" i="20"/>
  <c r="Q205" i="20"/>
  <c r="F82" i="20"/>
  <c r="Q82" i="20"/>
  <c r="F196" i="22"/>
  <c r="Q196" i="22"/>
  <c r="Q358" i="21"/>
  <c r="F84" i="22"/>
  <c r="F1089" i="20"/>
  <c r="Q1089" i="20"/>
  <c r="F143" i="22"/>
  <c r="Q143" i="22"/>
  <c r="F274" i="22"/>
  <c r="Q274" i="22"/>
  <c r="F252" i="22"/>
  <c r="Q252" i="22"/>
  <c r="F56" i="22"/>
  <c r="F517" i="20"/>
  <c r="Q517" i="20"/>
  <c r="F846" i="20"/>
  <c r="Q846" i="20"/>
  <c r="Q133" i="21"/>
  <c r="Q185" i="21"/>
  <c r="F154" i="20"/>
  <c r="Q154" i="20"/>
  <c r="F173" i="20"/>
  <c r="Q173" i="20"/>
  <c r="Q616" i="21"/>
  <c r="Q71" i="21"/>
  <c r="Q700" i="21"/>
  <c r="Q384" i="21"/>
  <c r="F736" i="20"/>
  <c r="F153" i="20"/>
  <c r="Q153" i="20"/>
  <c r="Q476" i="21"/>
  <c r="Q371" i="21"/>
  <c r="F1020" i="20"/>
  <c r="Q1020" i="20"/>
  <c r="F1062" i="20"/>
  <c r="Q1062" i="20"/>
  <c r="Q622" i="21"/>
  <c r="F1027" i="20"/>
  <c r="Q1027" i="20"/>
  <c r="F853" i="20"/>
  <c r="Q853" i="20"/>
  <c r="Q124" i="21"/>
  <c r="F765" i="20"/>
  <c r="Q765" i="20"/>
  <c r="F917" i="20"/>
  <c r="Q917" i="20"/>
  <c r="F864" i="20"/>
  <c r="Q864" i="20"/>
  <c r="F559" i="20"/>
  <c r="Q559" i="20"/>
  <c r="F481" i="20"/>
  <c r="Q481" i="20"/>
  <c r="F950" i="20"/>
  <c r="Q950" i="20"/>
  <c r="Q615" i="21"/>
  <c r="F83" i="20"/>
  <c r="Q83" i="20"/>
  <c r="F119" i="22"/>
  <c r="Q119" i="22"/>
  <c r="F568" i="20"/>
  <c r="Q568" i="20"/>
  <c r="F1005" i="20"/>
  <c r="Q1005" i="20"/>
  <c r="F855" i="20"/>
  <c r="Q855" i="20"/>
  <c r="F768" i="20"/>
  <c r="F1092" i="20"/>
  <c r="Q1092" i="20"/>
  <c r="Q598" i="21"/>
  <c r="F419" i="20"/>
  <c r="F965" i="20"/>
  <c r="Q965" i="20"/>
  <c r="F763" i="20"/>
  <c r="Q763" i="20"/>
  <c r="F558" i="20"/>
  <c r="Q558" i="20"/>
  <c r="F909" i="20"/>
  <c r="Q909" i="20"/>
  <c r="F64" i="22"/>
  <c r="Q64" i="22"/>
  <c r="F65" i="22"/>
  <c r="Q65" i="22"/>
  <c r="F735" i="20"/>
  <c r="Q735" i="20"/>
  <c r="F66" i="20"/>
  <c r="Q66" i="20"/>
  <c r="F867" i="20"/>
  <c r="Q867" i="20"/>
  <c r="Q365" i="21"/>
  <c r="F467" i="20"/>
  <c r="Q467" i="20"/>
  <c r="Q740" i="21"/>
  <c r="Q79" i="21"/>
  <c r="Q596" i="21"/>
  <c r="F196" i="20"/>
  <c r="Q196" i="20"/>
  <c r="F923" i="20"/>
  <c r="Q923" i="20"/>
  <c r="Q629" i="21"/>
  <c r="F624" i="20"/>
  <c r="Q624" i="20"/>
  <c r="F545" i="20"/>
  <c r="Q545" i="20"/>
  <c r="F821" i="20"/>
  <c r="Q821" i="20"/>
  <c r="Q631" i="21"/>
  <c r="Q204" i="21"/>
  <c r="F892" i="20"/>
  <c r="Q892" i="20"/>
  <c r="F905" i="20"/>
  <c r="Q905" i="20"/>
  <c r="Q302" i="21"/>
  <c r="Q216" i="21"/>
  <c r="F211" i="20"/>
  <c r="Q211" i="20"/>
  <c r="F145" i="22"/>
  <c r="Q145" i="22"/>
  <c r="F131" i="22"/>
  <c r="Q131" i="22"/>
  <c r="Q20" i="21"/>
  <c r="F170" i="20"/>
  <c r="Q170" i="20"/>
  <c r="Q326" i="21"/>
  <c r="F557" i="20"/>
  <c r="Q557" i="20"/>
  <c r="F132" i="20"/>
  <c r="Q132" i="20"/>
  <c r="F308" i="20"/>
  <c r="Q308" i="20"/>
  <c r="F301" i="20"/>
  <c r="Q301" i="20"/>
  <c r="F32" i="22"/>
  <c r="Q32" i="22"/>
  <c r="F403" i="20"/>
  <c r="Q403" i="20"/>
  <c r="F316" i="20"/>
  <c r="F868" i="20"/>
  <c r="Q868" i="20"/>
  <c r="F178" i="22"/>
  <c r="Q178" i="22"/>
  <c r="F66" i="22"/>
  <c r="Q66" i="22"/>
  <c r="F1078" i="20"/>
  <c r="Q1078" i="20"/>
  <c r="F514" i="20"/>
  <c r="Q601" i="21"/>
  <c r="F1055" i="20"/>
  <c r="F591" i="20"/>
  <c r="Q591" i="20"/>
  <c r="F898" i="20"/>
  <c r="Q898" i="20"/>
  <c r="F418" i="20"/>
  <c r="F564" i="20"/>
  <c r="Q564" i="20"/>
  <c r="Q63" i="21"/>
  <c r="F89" i="22"/>
  <c r="Q429" i="21"/>
  <c r="F23" i="22"/>
  <c r="Q23" i="22"/>
  <c r="F183" i="22"/>
  <c r="Q183" i="22"/>
  <c r="Q485" i="21"/>
  <c r="Q342" i="21"/>
  <c r="F500" i="20"/>
  <c r="Q500" i="20"/>
  <c r="Q554" i="21"/>
  <c r="F547" i="20"/>
  <c r="Q547" i="20"/>
  <c r="F788" i="20"/>
  <c r="Q788" i="20"/>
  <c r="Q143" i="21"/>
  <c r="F370" i="20"/>
  <c r="Q370" i="20"/>
  <c r="Q802" i="21"/>
  <c r="F298" i="22"/>
  <c r="Q298" i="22"/>
  <c r="Q563" i="21"/>
  <c r="F1085" i="20"/>
  <c r="Q1085" i="20"/>
  <c r="Q390" i="21"/>
  <c r="Q625" i="21"/>
  <c r="Q542" i="21"/>
  <c r="Q322" i="21"/>
  <c r="Q575" i="21"/>
  <c r="Q152" i="21"/>
  <c r="F238" i="22"/>
  <c r="Q238" i="22"/>
  <c r="Q475" i="21"/>
  <c r="F165" i="20"/>
  <c r="Q165" i="20"/>
  <c r="F60" i="20"/>
  <c r="Q60" i="20"/>
  <c r="F216" i="22"/>
  <c r="Q216" i="22"/>
  <c r="F474" i="20"/>
  <c r="Q474" i="20"/>
  <c r="F933" i="20"/>
  <c r="Q933" i="20"/>
  <c r="F92" i="22"/>
  <c r="Q92" i="22"/>
  <c r="F12" i="22"/>
  <c r="Q12" i="22"/>
  <c r="F747" i="20"/>
  <c r="Q747" i="20"/>
  <c r="F466" i="20"/>
  <c r="Q466" i="20"/>
  <c r="Q13" i="21"/>
  <c r="F36" i="20"/>
  <c r="Q36" i="20"/>
  <c r="Q654" i="21"/>
  <c r="Q653" i="21"/>
  <c r="Q511" i="21"/>
  <c r="F502" i="20"/>
  <c r="Q502" i="20"/>
  <c r="F213" i="22"/>
  <c r="Q213" i="22"/>
  <c r="Q353" i="21"/>
  <c r="F897" i="20"/>
  <c r="Q897" i="20"/>
  <c r="Q346" i="21"/>
  <c r="F808" i="20"/>
  <c r="Q808" i="20"/>
  <c r="F997" i="20"/>
  <c r="Q997" i="20"/>
  <c r="F332" i="20"/>
  <c r="Q332" i="20"/>
  <c r="Q753" i="21"/>
  <c r="Q757" i="21"/>
  <c r="F989" i="20"/>
  <c r="Q989" i="20"/>
  <c r="Q656" i="21"/>
  <c r="F865" i="20"/>
  <c r="Q865" i="20"/>
  <c r="F870" i="20"/>
  <c r="Q870" i="20"/>
  <c r="F43" i="22"/>
  <c r="Q43" i="22"/>
  <c r="Q459" i="21"/>
  <c r="F54" i="22"/>
  <c r="Q298" i="21"/>
  <c r="Q188" i="21"/>
  <c r="Q117" i="21"/>
  <c r="Q626" i="21"/>
  <c r="F262" i="20"/>
  <c r="F1017" i="20"/>
  <c r="Q1017" i="20"/>
  <c r="F381" i="20"/>
  <c r="Q381" i="20"/>
  <c r="F602" i="20"/>
  <c r="Q602" i="20"/>
  <c r="F1025" i="20"/>
  <c r="Q1025" i="20"/>
  <c r="F205" i="22"/>
  <c r="Q205" i="22"/>
  <c r="F605" i="20"/>
  <c r="F176" i="20"/>
  <c r="Q176" i="20"/>
  <c r="Q125" i="21"/>
  <c r="F198" i="20"/>
  <c r="Q198" i="20"/>
  <c r="F21" i="22"/>
  <c r="Q21" i="22"/>
  <c r="F916" i="20"/>
  <c r="Q916" i="20"/>
  <c r="Q426" i="21"/>
  <c r="F230" i="20"/>
  <c r="F265" i="20"/>
  <c r="Q265" i="20"/>
  <c r="F30" i="20"/>
  <c r="Q30" i="20"/>
  <c r="Q417" i="21"/>
  <c r="F143" i="20"/>
  <c r="F731" i="20"/>
  <c r="Q731" i="20"/>
  <c r="F245" i="20"/>
  <c r="Q245" i="20"/>
  <c r="F99" i="22"/>
  <c r="Q99" i="22"/>
  <c r="Q633" i="21"/>
  <c r="F112" i="22"/>
  <c r="Q112" i="22"/>
  <c r="Q220" i="21"/>
  <c r="F461" i="20"/>
  <c r="Q461" i="20"/>
  <c r="Q774" i="21"/>
  <c r="Q736" i="21"/>
  <c r="F869" i="20"/>
  <c r="Q869" i="20"/>
  <c r="F287" i="22"/>
  <c r="Q287" i="22"/>
  <c r="F859" i="20"/>
  <c r="Q859" i="20"/>
  <c r="F758" i="20"/>
  <c r="Q758" i="20"/>
  <c r="Q344" i="21"/>
  <c r="F598" i="20"/>
  <c r="Q598" i="20"/>
  <c r="F231" i="20"/>
  <c r="Q231" i="20"/>
  <c r="F410" i="20"/>
  <c r="Q410" i="20"/>
  <c r="F93" i="20"/>
  <c r="F97" i="20"/>
  <c r="Q97" i="20"/>
  <c r="F993" i="20"/>
  <c r="Q993" i="20"/>
  <c r="F165" i="22"/>
  <c r="Q165" i="22"/>
  <c r="F24" i="22"/>
  <c r="F77" i="22"/>
  <c r="Q77" i="22"/>
  <c r="Q196" i="21"/>
  <c r="Q244" i="21"/>
  <c r="F583" i="20"/>
  <c r="Q583" i="20"/>
  <c r="F578" i="20"/>
  <c r="Q578" i="20"/>
  <c r="F990" i="20"/>
  <c r="Q990" i="20"/>
  <c r="F967" i="20"/>
  <c r="Q967" i="20"/>
  <c r="Q328" i="21"/>
  <c r="F470" i="20"/>
  <c r="Q470" i="20"/>
  <c r="F268" i="22"/>
  <c r="Q268" i="22"/>
  <c r="F744" i="20"/>
  <c r="Q744" i="20"/>
  <c r="F912" i="20"/>
  <c r="Q912" i="20"/>
  <c r="F236" i="22"/>
  <c r="Q236" i="22"/>
  <c r="Q285" i="21"/>
  <c r="F122" i="20"/>
  <c r="Q122" i="20"/>
  <c r="Q282" i="21"/>
  <c r="Q243" i="21"/>
  <c r="F415" i="20"/>
  <c r="F978" i="20"/>
  <c r="Q978" i="20"/>
  <c r="Q579" i="21"/>
  <c r="F181" i="20"/>
  <c r="Q181" i="20"/>
  <c r="Q769" i="21"/>
  <c r="F100" i="22"/>
  <c r="Q100" i="22"/>
  <c r="Q16" i="21"/>
  <c r="Q40" i="21"/>
  <c r="F235" i="22"/>
  <c r="Q235" i="22"/>
  <c r="F495" i="20"/>
  <c r="Q495" i="20"/>
  <c r="Q555" i="21"/>
  <c r="F1058" i="20"/>
  <c r="Q1058" i="20"/>
  <c r="Q628" i="21"/>
  <c r="Q160" i="21"/>
  <c r="Q98" i="21"/>
  <c r="F1018" i="20"/>
  <c r="Q1018" i="20"/>
  <c r="F937" i="20"/>
  <c r="Q937" i="20"/>
  <c r="F1068" i="20"/>
  <c r="Q1068" i="20"/>
  <c r="F732" i="20"/>
  <c r="Q732" i="20"/>
  <c r="Q605" i="21"/>
  <c r="F210" i="20"/>
  <c r="Q210" i="20"/>
  <c r="Q436" i="21"/>
  <c r="F320" i="20"/>
  <c r="F182" i="22"/>
  <c r="Q182" i="22"/>
  <c r="F540" i="20"/>
  <c r="Q540" i="20"/>
  <c r="F942" i="20"/>
  <c r="Q942" i="20"/>
  <c r="F464" i="20"/>
  <c r="Q464" i="20"/>
  <c r="Q460" i="21"/>
  <c r="F156" i="20"/>
  <c r="Q156" i="20"/>
  <c r="F979" i="20"/>
  <c r="Q979" i="20"/>
  <c r="F447" i="20"/>
  <c r="Q447" i="20"/>
  <c r="F158" i="20"/>
  <c r="F806" i="20"/>
  <c r="Q806" i="20"/>
  <c r="F392" i="20"/>
  <c r="Q392" i="20"/>
  <c r="F511" i="20"/>
  <c r="Q511" i="20"/>
  <c r="F960" i="20"/>
  <c r="Q960" i="20"/>
  <c r="F135" i="22"/>
  <c r="Q135" i="22"/>
  <c r="F785" i="20"/>
  <c r="Q785" i="20"/>
  <c r="Q29" i="21"/>
  <c r="F34" i="20"/>
  <c r="Q34" i="20"/>
  <c r="Q221" i="21"/>
  <c r="F79" i="22"/>
  <c r="Q79" i="22"/>
  <c r="F61" i="22"/>
  <c r="Q61" i="22"/>
  <c r="F231" i="22"/>
  <c r="Q231" i="22"/>
  <c r="F847" i="20"/>
  <c r="Q847" i="20"/>
  <c r="F901" i="20"/>
  <c r="Q901" i="20"/>
  <c r="F256" i="22"/>
  <c r="Q256" i="22"/>
  <c r="F590" i="20"/>
  <c r="F623" i="20"/>
  <c r="Q623" i="20"/>
  <c r="F980" i="20"/>
  <c r="Q980" i="20"/>
  <c r="Q721" i="21"/>
  <c r="F780" i="20"/>
  <c r="Q780" i="20"/>
  <c r="F730" i="20"/>
  <c r="F600" i="20"/>
  <c r="Q600" i="20"/>
  <c r="F519" i="20"/>
  <c r="Q519" i="20"/>
  <c r="Q785" i="21"/>
  <c r="Q399" i="21"/>
  <c r="F346" i="20"/>
  <c r="Q346" i="20"/>
  <c r="Q497" i="21"/>
  <c r="F998" i="20"/>
  <c r="Q998" i="20"/>
  <c r="Q389" i="21"/>
  <c r="F61" i="20"/>
  <c r="Q61" i="20"/>
  <c r="F100" i="20"/>
  <c r="Q100" i="20"/>
  <c r="F589" i="20"/>
  <c r="Q589" i="20"/>
  <c r="Q354" i="21"/>
  <c r="F528" i="20"/>
  <c r="Q528" i="20"/>
  <c r="Q698" i="21"/>
  <c r="F971" i="20"/>
  <c r="Q971" i="20"/>
  <c r="Q433" i="21"/>
  <c r="F335" i="20"/>
  <c r="Q335" i="20"/>
  <c r="F206" i="20"/>
  <c r="Q206" i="20"/>
  <c r="Q225" i="21"/>
  <c r="F21" i="20"/>
  <c r="Q21" i="20"/>
  <c r="E7" i="14"/>
  <c r="Q355" i="21"/>
  <c r="F844" i="20"/>
  <c r="Q844" i="20"/>
  <c r="Q519" i="21"/>
  <c r="Q503" i="21"/>
  <c r="F42" i="22"/>
  <c r="Q42" i="22"/>
  <c r="F207" i="20"/>
  <c r="Q207" i="20"/>
  <c r="F25" i="22"/>
  <c r="Q25" i="22"/>
  <c r="F1132" i="20"/>
  <c r="Q1132" i="20"/>
  <c r="F187" i="22"/>
  <c r="Q187" i="22"/>
  <c r="F290" i="20"/>
  <c r="Q290" i="20"/>
  <c r="Q73" i="21"/>
  <c r="F102" i="22"/>
  <c r="Q102" i="22"/>
  <c r="F52" i="22"/>
  <c r="Q52" i="22"/>
  <c r="F250" i="20"/>
  <c r="Q323" i="21"/>
  <c r="Q666" i="21"/>
  <c r="F1076" i="20"/>
  <c r="Q1076" i="20"/>
  <c r="Q258" i="21"/>
  <c r="F371" i="20"/>
  <c r="Q371" i="20"/>
  <c r="F781" i="20"/>
  <c r="Q781" i="20"/>
  <c r="F192" i="20"/>
  <c r="Q192" i="20"/>
  <c r="Q197" i="21"/>
  <c r="F1049" i="20"/>
  <c r="Q1049" i="20"/>
  <c r="F1016" i="20"/>
  <c r="Q1016" i="20"/>
  <c r="F305" i="22"/>
  <c r="Q305" i="22"/>
  <c r="F1013" i="20"/>
  <c r="Q1013" i="20"/>
  <c r="F123" i="20"/>
  <c r="Q123" i="20"/>
  <c r="F194" i="22"/>
  <c r="Q194" i="22"/>
  <c r="Q21" i="21"/>
  <c r="F51" i="20"/>
  <c r="Q51" i="20"/>
  <c r="F857" i="20"/>
  <c r="Q857" i="20"/>
  <c r="F96" i="22"/>
  <c r="Q96" i="22"/>
  <c r="F115" i="20"/>
  <c r="Q115" i="20"/>
  <c r="F206" i="22"/>
  <c r="Q206" i="22"/>
  <c r="F295" i="22"/>
  <c r="Q685" i="21"/>
  <c r="F995" i="20"/>
  <c r="Q995" i="20"/>
  <c r="Q449" i="21"/>
  <c r="Q332" i="21"/>
  <c r="Q748" i="21"/>
  <c r="F826" i="20"/>
  <c r="Q826" i="20"/>
  <c r="F307" i="22"/>
  <c r="Q307" i="22"/>
  <c r="F1029" i="20"/>
  <c r="Q1029" i="20"/>
  <c r="F751" i="20"/>
  <c r="Q327" i="21"/>
  <c r="Q423" i="21"/>
  <c r="Q473" i="21"/>
  <c r="Q288" i="21"/>
  <c r="F1037" i="20"/>
  <c r="Q1037" i="20"/>
  <c r="Q584" i="21"/>
  <c r="F541" i="20"/>
  <c r="F89" i="20"/>
  <c r="Q89" i="20"/>
  <c r="Q218" i="21"/>
  <c r="F367" i="20"/>
  <c r="Q367" i="20"/>
  <c r="Q330" i="21"/>
  <c r="F488" i="20"/>
  <c r="Q488" i="20"/>
  <c r="F860" i="20"/>
  <c r="Q860" i="20"/>
  <c r="F276" i="20"/>
  <c r="F442" i="20"/>
  <c r="Q442" i="20"/>
  <c r="F83" i="22"/>
  <c r="Q83" i="22"/>
  <c r="F214" i="22"/>
  <c r="Q214" i="22"/>
  <c r="F327" i="20"/>
  <c r="F866" i="20"/>
  <c r="Q866" i="20"/>
  <c r="F822" i="20"/>
  <c r="Q822" i="20"/>
  <c r="F850" i="20"/>
  <c r="Q850" i="20"/>
  <c r="Q610" i="21"/>
  <c r="F773" i="20"/>
  <c r="Q773" i="20"/>
  <c r="Q680" i="21"/>
  <c r="Q290" i="21"/>
  <c r="F336" i="20"/>
  <c r="Q336" i="20"/>
  <c r="F109" i="20"/>
  <c r="Q109" i="20"/>
  <c r="Q750" i="21"/>
  <c r="F168" i="22"/>
  <c r="Q168" i="22"/>
  <c r="F225" i="22"/>
  <c r="Q225" i="22"/>
  <c r="Q42" i="21"/>
  <c r="F58" i="22"/>
  <c r="Q58" i="22"/>
  <c r="F79" i="20"/>
  <c r="Q79" i="20"/>
  <c r="F233" i="20"/>
  <c r="Q233" i="20"/>
  <c r="F1046" i="20"/>
  <c r="Q1046" i="20"/>
  <c r="Q446" i="21"/>
  <c r="F621" i="20"/>
  <c r="Q621" i="20"/>
  <c r="F432" i="20"/>
  <c r="Q432" i="20"/>
  <c r="F329" i="20"/>
  <c r="Q329" i="20"/>
  <c r="F525" i="20"/>
  <c r="Q525" i="20"/>
  <c r="Q259" i="21"/>
  <c r="F365" i="20"/>
  <c r="F848" i="20"/>
  <c r="Q848" i="20"/>
  <c r="F792" i="20"/>
  <c r="Q792" i="20"/>
  <c r="F1112" i="20"/>
  <c r="Q567" i="21"/>
  <c r="F1117" i="20"/>
  <c r="Q1117" i="20"/>
  <c r="F782" i="20"/>
  <c r="Q782" i="20"/>
  <c r="Q432" i="21"/>
  <c r="F813" i="20"/>
  <c r="Q813" i="20"/>
  <c r="F543" i="20"/>
  <c r="Q543" i="20"/>
  <c r="F1015" i="20"/>
  <c r="Q1015" i="20"/>
  <c r="F40" i="20"/>
  <c r="F861" i="20"/>
  <c r="Q861" i="20"/>
  <c r="F999" i="20"/>
  <c r="Q999" i="20"/>
  <c r="Q277" i="21"/>
  <c r="Q383" i="21"/>
  <c r="F249" i="22"/>
  <c r="Q249" i="22"/>
  <c r="F887" i="20"/>
  <c r="Q887" i="20"/>
  <c r="Q455" i="21"/>
  <c r="F310" i="20"/>
  <c r="Q410" i="21"/>
  <c r="Q217" i="21"/>
  <c r="Q284" i="21"/>
  <c r="F812" i="20"/>
  <c r="Q812" i="20"/>
  <c r="F15" i="22"/>
  <c r="Q15" i="22"/>
  <c r="Q65" i="21"/>
  <c r="F178" i="20"/>
  <c r="F203" i="22"/>
  <c r="Q203" i="22"/>
  <c r="Q246" i="21"/>
  <c r="Q254" i="21"/>
  <c r="F1063" i="20"/>
  <c r="Q1063" i="20"/>
  <c r="F872" i="20"/>
  <c r="Q872" i="20"/>
  <c r="F222" i="22"/>
  <c r="Q222" i="22"/>
  <c r="F85" i="20"/>
  <c r="Q85" i="20"/>
  <c r="Q398" i="21"/>
  <c r="F219" i="22"/>
  <c r="Q219" i="22"/>
  <c r="F515" i="20"/>
  <c r="Q515" i="20"/>
  <c r="Q402" i="21"/>
  <c r="Q338" i="21"/>
  <c r="Q675" i="21"/>
  <c r="F849" i="20"/>
  <c r="Q849" i="20"/>
  <c r="F894" i="20"/>
  <c r="Q894" i="20"/>
  <c r="Q236" i="21"/>
  <c r="E15" i="14"/>
  <c r="P15" i="14"/>
  <c r="F938" i="20"/>
  <c r="Q938" i="20"/>
  <c r="Q340" i="21"/>
  <c r="Q198" i="21"/>
  <c r="Q450" i="21"/>
  <c r="F350" i="20"/>
  <c r="Q350" i="20"/>
  <c r="Q648" i="21"/>
  <c r="Q265" i="21"/>
  <c r="Q212" i="21"/>
  <c r="F513" i="20"/>
  <c r="Q487" i="21"/>
  <c r="Q513" i="21"/>
  <c r="F962" i="20"/>
  <c r="Q962" i="20"/>
  <c r="F91" i="20"/>
  <c r="Q91" i="20"/>
  <c r="F1123" i="20"/>
  <c r="Q1123" i="20"/>
  <c r="F121" i="20"/>
  <c r="Q121" i="20"/>
  <c r="F389" i="20"/>
  <c r="Q389" i="20"/>
  <c r="F25" i="20"/>
  <c r="F191" i="22"/>
  <c r="Q191" i="22"/>
  <c r="F180" i="22"/>
  <c r="Q180" i="22"/>
  <c r="F520" i="20"/>
  <c r="Q520" i="20"/>
  <c r="Q669" i="21"/>
  <c r="F946" i="20"/>
  <c r="F836" i="20"/>
  <c r="Q836" i="20"/>
  <c r="F202" i="20"/>
  <c r="Q202" i="20"/>
  <c r="Q696" i="21"/>
  <c r="F259" i="20"/>
  <c r="Q259" i="20"/>
  <c r="F982" i="20"/>
  <c r="F1040" i="20"/>
  <c r="Q1040" i="20"/>
  <c r="F900" i="20"/>
  <c r="Q900" i="20"/>
  <c r="Q658" i="21"/>
  <c r="F800" i="20"/>
  <c r="Q800" i="20"/>
  <c r="F772" i="20"/>
  <c r="Q772" i="20"/>
  <c r="F594" i="20"/>
  <c r="Q594" i="20"/>
  <c r="F793" i="20"/>
  <c r="Q793" i="20"/>
  <c r="F268" i="20"/>
  <c r="Q268" i="20"/>
  <c r="F258" i="22"/>
  <c r="Q258" i="22"/>
  <c r="F280" i="20"/>
  <c r="F941" i="20"/>
  <c r="Q941" i="20"/>
  <c r="Q776" i="21"/>
  <c r="F483" i="20"/>
  <c r="Q483" i="20"/>
  <c r="Q732" i="21"/>
  <c r="F1061" i="20"/>
  <c r="Q1061" i="20"/>
  <c r="F124" i="20"/>
  <c r="Q124" i="20"/>
  <c r="F460" i="20"/>
  <c r="Q190" i="21"/>
  <c r="F739" i="20"/>
  <c r="Q739" i="20"/>
  <c r="F593" i="20"/>
  <c r="Q147" i="21"/>
  <c r="Q149" i="21"/>
  <c r="Q412" i="21"/>
  <c r="Q301" i="21"/>
  <c r="Q178" i="21"/>
  <c r="F180" i="20"/>
  <c r="Q180" i="20"/>
  <c r="F790" i="20"/>
  <c r="Q790" i="20"/>
  <c r="Q506" i="21"/>
  <c r="Q499" i="21"/>
  <c r="Q717" i="21"/>
  <c r="Q765" i="21"/>
  <c r="F122" i="22"/>
  <c r="Q122" i="22"/>
  <c r="Q114" i="21"/>
  <c r="Q684" i="21"/>
  <c r="F258" i="20"/>
  <c r="Q258" i="20"/>
  <c r="Q500" i="21"/>
  <c r="Q481" i="21"/>
  <c r="F183" i="20"/>
  <c r="Q183" i="20"/>
  <c r="F947" i="20"/>
  <c r="Q947" i="20"/>
  <c r="Q451" i="21"/>
  <c r="F754" i="20"/>
  <c r="Q754" i="20"/>
  <c r="Q23" i="21"/>
  <c r="Q738" i="21"/>
  <c r="F635" i="20"/>
  <c r="F651" i="20"/>
  <c r="Q651" i="20"/>
  <c r="F628" i="20"/>
  <c r="Q628" i="20"/>
  <c r="F644" i="20"/>
  <c r="Q644" i="20"/>
  <c r="F660" i="20"/>
  <c r="Q660" i="20"/>
  <c r="F676" i="20"/>
  <c r="Q676" i="20"/>
  <c r="F657" i="20"/>
  <c r="Q657" i="20"/>
  <c r="F680" i="20"/>
  <c r="Q680" i="20"/>
  <c r="F696" i="20"/>
  <c r="Q696" i="20"/>
  <c r="F712" i="20"/>
  <c r="Q712" i="20"/>
  <c r="F634" i="20"/>
  <c r="Q634" i="20"/>
  <c r="F666" i="20"/>
  <c r="Q666" i="20"/>
  <c r="F685" i="20"/>
  <c r="Q685" i="20"/>
  <c r="F701" i="20"/>
  <c r="Q701" i="20"/>
  <c r="F717" i="20"/>
  <c r="Q717" i="20"/>
  <c r="F645" i="20"/>
  <c r="Q645" i="20"/>
  <c r="F673" i="20"/>
  <c r="F690" i="20"/>
  <c r="Q690" i="20"/>
  <c r="F706" i="20"/>
  <c r="Q706" i="20"/>
  <c r="F722" i="20"/>
  <c r="Q722" i="20"/>
  <c r="F711" i="20"/>
  <c r="Q711" i="20"/>
  <c r="F699" i="20"/>
  <c r="Q699" i="20"/>
  <c r="F687" i="20"/>
  <c r="Q687" i="20"/>
  <c r="F646" i="20"/>
  <c r="Q646" i="20"/>
  <c r="F222" i="20"/>
  <c r="Q222" i="20"/>
  <c r="F97" i="22"/>
  <c r="Q97" i="22"/>
  <c r="Q510" i="21"/>
  <c r="F257" i="22"/>
  <c r="Q257" i="22"/>
  <c r="F918" i="20"/>
  <c r="Q918" i="20"/>
  <c r="Q262" i="21"/>
  <c r="F104" i="22"/>
  <c r="Q104" i="22"/>
  <c r="Q27" i="21"/>
  <c r="F281" i="20"/>
  <c r="Q281" i="20"/>
  <c r="F35" i="20"/>
  <c r="Q35" i="20"/>
  <c r="Q403" i="21"/>
  <c r="F11" i="22"/>
  <c r="Q11" i="22"/>
  <c r="F104" i="20"/>
  <c r="Q104" i="20"/>
  <c r="F146" i="22"/>
  <c r="Q146" i="22"/>
  <c r="Q267" i="21"/>
  <c r="F1088" i="20"/>
  <c r="F168" i="20"/>
  <c r="Q168" i="20"/>
  <c r="F1022" i="20"/>
  <c r="Q1022" i="20"/>
  <c r="F552" i="20"/>
  <c r="Q552" i="20"/>
  <c r="F496" i="20"/>
  <c r="Q496" i="20"/>
  <c r="Q755" i="21"/>
  <c r="Q215" i="21"/>
  <c r="Q557" i="21"/>
  <c r="Q392" i="21"/>
  <c r="Q113" i="21"/>
  <c r="Q17" i="21"/>
  <c r="Q164" i="21"/>
  <c r="Q568" i="21"/>
  <c r="Q357" i="21"/>
  <c r="F512" i="20"/>
  <c r="Q512" i="20"/>
  <c r="F560" i="20"/>
  <c r="Q560" i="20"/>
  <c r="Q448" i="21"/>
  <c r="F276" i="22"/>
  <c r="Q276" i="22"/>
  <c r="F160" i="22"/>
  <c r="Q160" i="22"/>
  <c r="F95" i="22"/>
  <c r="Q95" i="22"/>
  <c r="F136" i="20"/>
  <c r="Q136" i="20"/>
  <c r="Q166" i="21"/>
  <c r="F452" i="20"/>
  <c r="Q452" i="20"/>
  <c r="F190" i="20"/>
  <c r="Q190" i="20"/>
  <c r="Q793" i="21"/>
  <c r="F1116" i="20"/>
  <c r="Q1116" i="20"/>
  <c r="Q381" i="21"/>
  <c r="Q121" i="21"/>
  <c r="F1087" i="20"/>
  <c r="Q1087" i="20"/>
  <c r="F80" i="20"/>
  <c r="Q80" i="20"/>
  <c r="F287" i="20"/>
  <c r="Q718" i="21"/>
  <c r="Q491" i="21"/>
  <c r="F116" i="22"/>
  <c r="Q116" i="22"/>
  <c r="Q192" i="21"/>
  <c r="F934" i="20"/>
  <c r="Q934" i="20"/>
  <c r="Q745" i="21"/>
  <c r="F127" i="20"/>
  <c r="Q127" i="20"/>
  <c r="F767" i="20"/>
  <c r="Q54" i="21"/>
  <c r="F20" i="22"/>
  <c r="Q20" i="22"/>
  <c r="Q712" i="21"/>
  <c r="F126" i="22"/>
  <c r="Q126" i="22"/>
  <c r="Q83" i="21"/>
  <c r="Q679" i="21"/>
  <c r="Q96" i="21"/>
  <c r="F404" i="20"/>
  <c r="Q404" i="20"/>
  <c r="F906" i="20"/>
  <c r="Q906" i="20"/>
  <c r="Q552" i="21"/>
  <c r="Q623" i="21"/>
  <c r="Q690" i="21"/>
  <c r="F260" i="22"/>
  <c r="Q260" i="22"/>
  <c r="Q578" i="21"/>
  <c r="F456" i="20"/>
  <c r="Q456" i="20"/>
  <c r="Q266" i="21"/>
  <c r="F795" i="20"/>
  <c r="F516" i="20"/>
  <c r="Q516" i="20"/>
  <c r="F476" i="20"/>
  <c r="Q317" i="21"/>
  <c r="F1059" i="20"/>
  <c r="Q1059" i="20"/>
  <c r="Q493" i="21"/>
  <c r="F1129" i="20"/>
  <c r="Q1129" i="20"/>
  <c r="F915" i="20"/>
  <c r="Q915" i="20"/>
  <c r="F117" i="22"/>
  <c r="Q117" i="22"/>
  <c r="Q387" i="21"/>
  <c r="F37" i="20"/>
  <c r="Q37" i="20"/>
  <c r="F987" i="20"/>
  <c r="Q987" i="20"/>
  <c r="Q521" i="21"/>
  <c r="F522" i="20"/>
  <c r="Q522" i="20"/>
  <c r="F1039" i="20"/>
  <c r="Q1039" i="20"/>
  <c r="F291" i="22"/>
  <c r="Q291" i="22"/>
  <c r="F240" i="20"/>
  <c r="Q240" i="20"/>
  <c r="F771" i="20"/>
  <c r="Q771" i="20"/>
  <c r="F175" i="20"/>
  <c r="Q175" i="20"/>
  <c r="Q148" i="21"/>
  <c r="Q535" i="21"/>
  <c r="F1012" i="20"/>
  <c r="Q1012" i="20"/>
  <c r="F171" i="20"/>
  <c r="Q171" i="20"/>
  <c r="F105" i="20"/>
  <c r="Q105" i="20"/>
  <c r="F53" i="22"/>
  <c r="Q53" i="22"/>
  <c r="F968" i="20"/>
  <c r="Q968" i="20"/>
  <c r="F611" i="20"/>
  <c r="Q611" i="20"/>
  <c r="F193" i="20"/>
  <c r="Q193" i="20"/>
  <c r="F533" i="20"/>
  <c r="Q533" i="20"/>
  <c r="F619" i="20"/>
  <c r="Q619" i="20"/>
  <c r="F742" i="20"/>
  <c r="Q742" i="20"/>
  <c r="Q186" i="21"/>
  <c r="Q9" i="21"/>
  <c r="Q102" i="21"/>
  <c r="F35" i="22"/>
  <c r="Q35" i="22"/>
  <c r="Q158" i="21"/>
  <c r="Q38" i="21"/>
  <c r="F253" i="20"/>
  <c r="Q253" i="20"/>
  <c r="F111" i="22"/>
  <c r="Q111" i="22"/>
  <c r="F261" i="20"/>
  <c r="Q261" i="20"/>
  <c r="Q364" i="21"/>
  <c r="F1047" i="20"/>
  <c r="Q1047" i="20"/>
  <c r="F1093" i="20"/>
  <c r="Q1093" i="20"/>
  <c r="F770" i="20"/>
  <c r="Q729" i="21"/>
  <c r="F237" i="20"/>
  <c r="Q237" i="20"/>
  <c r="Q739" i="21"/>
  <c r="F299" i="22"/>
  <c r="Q299" i="22"/>
  <c r="Q311" i="21"/>
  <c r="F569" i="20"/>
  <c r="Q569" i="20"/>
  <c r="F845" i="20"/>
  <c r="Q845" i="20"/>
  <c r="F620" i="20"/>
  <c r="Q620" i="20"/>
  <c r="F164" i="22"/>
  <c r="Q164" i="22"/>
  <c r="Q518" i="21"/>
  <c r="F521" i="20"/>
  <c r="Q521" i="20"/>
  <c r="Q69" i="21"/>
  <c r="Q275" i="21"/>
  <c r="F368" i="20"/>
  <c r="Q368" i="20"/>
  <c r="F760" i="20"/>
  <c r="Q760" i="20"/>
  <c r="Q733" i="21"/>
  <c r="Q800" i="21"/>
  <c r="F76" i="20"/>
  <c r="Q76" i="20"/>
  <c r="F1083" i="20"/>
  <c r="Q1083" i="20"/>
  <c r="Q231" i="21"/>
  <c r="F40" i="22"/>
  <c r="Q40" i="22"/>
  <c r="Q773" i="21"/>
  <c r="F144" i="22"/>
  <c r="Q144" i="22"/>
  <c r="F737" i="20"/>
  <c r="Q737" i="20"/>
  <c r="F266" i="22"/>
  <c r="F99" i="20"/>
  <c r="Q99" i="20"/>
  <c r="Q163" i="21"/>
  <c r="F407" i="20"/>
  <c r="Q407" i="20"/>
  <c r="F304" i="20"/>
  <c r="Q304" i="20"/>
  <c r="F126" i="20"/>
  <c r="Q126" i="20"/>
  <c r="F360" i="20"/>
  <c r="Q360" i="20"/>
  <c r="Q445" i="21"/>
  <c r="Q56" i="21"/>
  <c r="F935" i="20"/>
  <c r="Q935" i="20"/>
  <c r="F469" i="20"/>
  <c r="Q469" i="20"/>
  <c r="F774" i="20"/>
  <c r="Q774" i="20"/>
  <c r="F954" i="20"/>
  <c r="Q954" i="20"/>
  <c r="Q376" i="21"/>
  <c r="Q380" i="21"/>
  <c r="F312" i="20"/>
  <c r="F555" i="20"/>
  <c r="Q555" i="20"/>
  <c r="F26" i="22"/>
  <c r="Q26" i="22"/>
  <c r="F284" i="20"/>
  <c r="Q284" i="20"/>
  <c r="F359" i="20"/>
  <c r="Q359" i="20"/>
  <c r="F566" i="20"/>
  <c r="Q566" i="20"/>
  <c r="Q105" i="21"/>
  <c r="F142" i="22"/>
  <c r="Q142" i="22"/>
  <c r="F326" i="20"/>
  <c r="Q326" i="20"/>
  <c r="F225" i="20"/>
  <c r="Q225" i="20"/>
  <c r="F263" i="20"/>
  <c r="Q263" i="20"/>
  <c r="Q229" i="21"/>
  <c r="F142" i="20"/>
  <c r="Q142" i="20"/>
  <c r="Q343" i="21"/>
  <c r="F446" i="20"/>
  <c r="Q446" i="20"/>
  <c r="F177" i="20"/>
  <c r="Q177" i="20"/>
  <c r="F839" i="20"/>
  <c r="Q839" i="20"/>
  <c r="F75" i="22"/>
  <c r="Q75" i="22"/>
  <c r="F203" i="20"/>
  <c r="F343" i="20"/>
  <c r="Q343" i="20"/>
  <c r="F293" i="20"/>
  <c r="Q293" i="20"/>
  <c r="F201" i="20"/>
  <c r="Q201" i="20"/>
  <c r="F105" i="22"/>
  <c r="Q105" i="22"/>
  <c r="F571" i="20"/>
  <c r="Q571" i="20"/>
  <c r="F1043" i="20"/>
  <c r="Q1043" i="20"/>
  <c r="F121" i="22"/>
  <c r="Q121" i="22"/>
  <c r="F889" i="20"/>
  <c r="Q889" i="20"/>
  <c r="F330" i="20"/>
  <c r="F84" i="20"/>
  <c r="Q84" i="20"/>
  <c r="F17" i="22"/>
  <c r="Q17" i="22"/>
  <c r="F146" i="20"/>
  <c r="Q146" i="20"/>
  <c r="F46" i="20"/>
  <c r="Q303" i="21"/>
  <c r="F505" i="20"/>
  <c r="Q505" i="20"/>
  <c r="Q672" i="21"/>
  <c r="F291" i="20"/>
  <c r="Q291" i="20"/>
  <c r="F478" i="20"/>
  <c r="Q478" i="20"/>
  <c r="F454" i="20"/>
  <c r="Q454" i="20"/>
  <c r="F843" i="20"/>
  <c r="Q843" i="20"/>
  <c r="F391" i="20"/>
  <c r="Q391" i="20"/>
  <c r="Q467" i="21"/>
  <c r="Q468" i="21"/>
  <c r="F936" i="20"/>
  <c r="Q936" i="20"/>
  <c r="F786" i="20"/>
  <c r="Q780" i="21"/>
  <c r="Q370" i="21"/>
  <c r="Q110" i="21"/>
  <c r="F890" i="20"/>
  <c r="Q890" i="20"/>
  <c r="Q706" i="21"/>
  <c r="F352" i="20"/>
  <c r="Q352" i="20"/>
  <c r="F453" i="20"/>
  <c r="Q453" i="20"/>
  <c r="F1127" i="20"/>
  <c r="Q1127" i="20"/>
  <c r="F55" i="20"/>
  <c r="Q55" i="20"/>
  <c r="F211" i="22"/>
  <c r="F963" i="20"/>
  <c r="Q963" i="20"/>
  <c r="Q78" i="21"/>
  <c r="Q230" i="21"/>
  <c r="F195" i="20"/>
  <c r="Q726" i="21"/>
  <c r="Q546" i="21"/>
  <c r="F366" i="20"/>
  <c r="Q366" i="20"/>
  <c r="F348" i="20"/>
  <c r="Q36" i="21"/>
  <c r="Q600" i="21"/>
  <c r="Q77" i="21"/>
  <c r="F255" i="20"/>
  <c r="Q255" i="20"/>
  <c r="F190" i="22"/>
  <c r="F117" i="20"/>
  <c r="Q117" i="20"/>
  <c r="F297" i="22"/>
  <c r="Q297" i="22"/>
  <c r="Q115" i="21"/>
  <c r="F1106" i="20"/>
  <c r="Q1106" i="20"/>
  <c r="F430" i="20"/>
  <c r="Q430" i="20"/>
  <c r="F551" i="20"/>
  <c r="Q551" i="20"/>
  <c r="F497" i="20"/>
  <c r="F247" i="22"/>
  <c r="Q247" i="22"/>
  <c r="F286" i="22"/>
  <c r="Q286" i="22"/>
  <c r="F147" i="22"/>
  <c r="Q147" i="22"/>
  <c r="F107" i="22"/>
  <c r="Q107" i="22"/>
  <c r="Q374" i="21"/>
  <c r="F250" i="22"/>
  <c r="Q250" i="22"/>
  <c r="F86" i="20"/>
  <c r="F913" i="20"/>
  <c r="Q913" i="20"/>
  <c r="Q82" i="21"/>
  <c r="F553" i="20"/>
  <c r="Q553" i="20"/>
  <c r="Q639" i="21"/>
  <c r="F1098" i="20"/>
  <c r="Q1098" i="20"/>
  <c r="F285" i="22"/>
  <c r="Q285" i="22"/>
  <c r="Q781" i="21"/>
  <c r="F451" i="20"/>
  <c r="Q451" i="20"/>
  <c r="F444" i="20"/>
  <c r="Q444" i="20"/>
  <c r="Q565" i="21"/>
  <c r="Q167" i="21"/>
  <c r="Q787" i="21"/>
  <c r="Q209" i="21"/>
  <c r="Q289" i="21"/>
  <c r="F1010" i="20"/>
  <c r="Q1010" i="20"/>
  <c r="Q560" i="21"/>
  <c r="F1009" i="20"/>
  <c r="Q1009" i="20"/>
  <c r="F603" i="20"/>
  <c r="Q603" i="20"/>
  <c r="E8" i="14"/>
  <c r="P8" i="14"/>
  <c r="Q504" i="21"/>
  <c r="F134" i="20"/>
  <c r="Q134" i="20"/>
  <c r="F1073" i="20"/>
  <c r="Q1073" i="20"/>
  <c r="Q550" i="21"/>
  <c r="F170" i="22"/>
  <c r="Q170" i="22"/>
  <c r="F818" i="20"/>
  <c r="Q818" i="20"/>
  <c r="F172" i="20"/>
  <c r="Q172" i="20"/>
  <c r="Q788" i="21"/>
  <c r="F14" i="22"/>
  <c r="Q14" i="22"/>
  <c r="F28" i="22"/>
  <c r="Q28" i="22"/>
  <c r="F175" i="22"/>
  <c r="Q175" i="22"/>
  <c r="Q58" i="21"/>
  <c r="Q11" i="21"/>
  <c r="F103" i="22"/>
  <c r="Q103" i="22"/>
  <c r="F612" i="20"/>
  <c r="Q612" i="20"/>
  <c r="Q490" i="21"/>
  <c r="Q606" i="21"/>
  <c r="F884" i="20"/>
  <c r="Q884" i="20"/>
  <c r="Q583" i="21"/>
  <c r="F489" i="20"/>
  <c r="Q489" i="20"/>
  <c r="F1122" i="20"/>
  <c r="Q1122" i="20"/>
  <c r="F910" i="20"/>
  <c r="Q910" i="20"/>
  <c r="Q512" i="21"/>
  <c r="Q439" i="21"/>
  <c r="F1084" i="20"/>
  <c r="Q1084" i="20"/>
  <c r="F1036" i="20"/>
  <c r="Q1036" i="20"/>
  <c r="F815" i="20"/>
  <c r="Q815" i="20"/>
  <c r="F896" i="20"/>
  <c r="Q896" i="20"/>
  <c r="F524" i="20"/>
  <c r="Q524" i="20"/>
  <c r="Q714" i="21"/>
  <c r="Q645" i="21"/>
  <c r="F408" i="20"/>
  <c r="Q408" i="20"/>
  <c r="Q388" i="21"/>
  <c r="Q661" i="21"/>
  <c r="Q515" i="21"/>
  <c r="Q61" i="21"/>
  <c r="F749" i="20"/>
  <c r="F755" i="20"/>
  <c r="Q755" i="20"/>
  <c r="F835" i="20"/>
  <c r="Q835" i="20"/>
  <c r="F292" i="20"/>
  <c r="Q292" i="20"/>
  <c r="Q88" i="21"/>
  <c r="F1108" i="20"/>
  <c r="Q1108" i="20"/>
  <c r="F852" i="20"/>
  <c r="Q852" i="20"/>
  <c r="Q134" i="21"/>
  <c r="F110" i="20"/>
  <c r="Q110" i="20"/>
  <c r="Q112" i="21"/>
  <c r="F51" i="22"/>
  <c r="Q51" i="22"/>
  <c r="F185" i="20"/>
  <c r="Q185" i="20"/>
  <c r="Q794" i="21"/>
  <c r="F565" i="20"/>
  <c r="Q565" i="20"/>
  <c r="F200" i="20"/>
  <c r="Q200" i="20"/>
  <c r="Q319" i="21"/>
  <c r="F313" i="20"/>
  <c r="Q313" i="20"/>
  <c r="F213" i="20"/>
  <c r="Q213" i="20"/>
  <c r="F248" i="22"/>
  <c r="Q248" i="22"/>
  <c r="F42" i="20"/>
  <c r="Q42" i="20"/>
  <c r="Q372" i="21"/>
  <c r="F22" i="22"/>
  <c r="Q22" i="22"/>
  <c r="F177" i="22"/>
  <c r="Q177" i="22"/>
  <c r="F246" i="22"/>
  <c r="Q246" i="22"/>
  <c r="F16" i="22"/>
  <c r="Q16" i="22"/>
  <c r="Q411" i="21"/>
  <c r="Q702" i="21"/>
  <c r="Q566" i="21"/>
  <c r="Q300" i="21"/>
  <c r="Q250" i="21"/>
  <c r="F319" i="20"/>
  <c r="Q319" i="20"/>
  <c r="Q360" i="21"/>
  <c r="Q447" i="21"/>
  <c r="Q678" i="21"/>
  <c r="Q747" i="21"/>
  <c r="F314" i="20"/>
  <c r="Q314" i="20"/>
  <c r="F824" i="20"/>
  <c r="Q824" i="20"/>
  <c r="Q201" i="21"/>
  <c r="F587" i="20"/>
  <c r="Q587" i="20"/>
  <c r="F24" i="20"/>
  <c r="Q24" i="20"/>
  <c r="F27" i="20"/>
  <c r="Q27" i="20"/>
  <c r="F199" i="22"/>
  <c r="Q199" i="22"/>
  <c r="F223" i="20"/>
  <c r="Q223" i="20"/>
  <c r="Q48" i="21"/>
  <c r="F70" i="22"/>
  <c r="Q70" i="22"/>
  <c r="F468" i="20"/>
  <c r="Q468" i="20"/>
  <c r="Q405" i="21"/>
  <c r="Q175" i="21"/>
  <c r="Q279" i="21"/>
  <c r="F382" i="20"/>
  <c r="Q382" i="20"/>
  <c r="F341" i="20"/>
  <c r="Q341" i="20"/>
  <c r="Q182" i="21"/>
  <c r="Q723" i="21"/>
  <c r="Q441" i="21"/>
  <c r="F397" i="20"/>
  <c r="Q397" i="20"/>
  <c r="F903" i="20"/>
  <c r="Q903" i="20"/>
  <c r="F217" i="20"/>
  <c r="Q217" i="20"/>
  <c r="Q637" i="21"/>
  <c r="F1100" i="20"/>
  <c r="Q1100" i="20"/>
  <c r="Q118" i="21"/>
  <c r="Q252" i="21"/>
  <c r="F1028" i="20"/>
  <c r="Q1028" i="20"/>
  <c r="Q724" i="21"/>
  <c r="F1048" i="20"/>
  <c r="Q1048" i="20"/>
  <c r="Q464" i="21"/>
  <c r="F280" i="22"/>
  <c r="Q280" i="22"/>
  <c r="F1026" i="20"/>
  <c r="Q667" i="21"/>
  <c r="Q731" i="21"/>
  <c r="Q673" i="21"/>
  <c r="F863" i="20"/>
  <c r="Q863" i="20"/>
  <c r="F342" i="20"/>
  <c r="Q342" i="20"/>
  <c r="F784" i="20"/>
  <c r="Q784" i="20"/>
  <c r="F200" i="22"/>
  <c r="Q200" i="22"/>
  <c r="F47" i="22"/>
  <c r="Q47" i="22"/>
  <c r="F290" i="22"/>
  <c r="Q290" i="22"/>
  <c r="Q373" i="21"/>
  <c r="F816" i="20"/>
  <c r="Q816" i="20"/>
  <c r="Q293" i="21"/>
  <c r="Q531" i="21"/>
  <c r="F542" i="20"/>
  <c r="Q542" i="20"/>
  <c r="F120" i="20"/>
  <c r="Q120" i="20"/>
  <c r="Q165" i="21"/>
  <c r="F261" i="22"/>
  <c r="Q261" i="22"/>
  <c r="F217" i="22"/>
  <c r="Q217" i="22"/>
  <c r="F69" i="20"/>
  <c r="Q69" i="20"/>
  <c r="F924" i="20"/>
  <c r="Q924" i="20"/>
  <c r="F56" i="20"/>
  <c r="Q56" i="20"/>
  <c r="F167" i="20"/>
  <c r="Q167" i="20"/>
  <c r="F220" i="22"/>
  <c r="Q220" i="22"/>
  <c r="F48" i="22"/>
  <c r="Q48" i="22"/>
  <c r="Q315" i="21"/>
  <c r="Q484" i="21"/>
  <c r="Q523" i="21"/>
  <c r="F349" i="20"/>
  <c r="Q349" i="20"/>
  <c r="F162" i="20"/>
  <c r="Q162" i="20"/>
  <c r="F298" i="20"/>
  <c r="Q298" i="20"/>
  <c r="Q458" i="21"/>
  <c r="Q580" i="21"/>
  <c r="Q772" i="21"/>
  <c r="Q674" i="21"/>
  <c r="F401" i="20"/>
  <c r="F981" i="20"/>
  <c r="Q981" i="20"/>
  <c r="F572" i="20"/>
  <c r="Q572" i="20"/>
  <c r="Q213" i="21"/>
  <c r="Q19" i="21"/>
  <c r="F242" i="20"/>
  <c r="Q242" i="20"/>
  <c r="F255" i="22"/>
  <c r="Q255" i="22"/>
  <c r="Q614" i="21"/>
  <c r="Q247" i="21"/>
  <c r="F510" i="20"/>
  <c r="Q510" i="20"/>
  <c r="Q184" i="21"/>
  <c r="Q156" i="21"/>
  <c r="Q74" i="21"/>
  <c r="Q762" i="21"/>
  <c r="F197" i="22"/>
  <c r="Q197" i="22"/>
  <c r="Q223" i="21"/>
  <c r="Q759" i="21"/>
  <c r="Q577" i="21"/>
  <c r="F285" i="20"/>
  <c r="Q285" i="20"/>
  <c r="F133" i="22"/>
  <c r="Q133" i="22"/>
  <c r="F101" i="22"/>
  <c r="Q101" i="22"/>
  <c r="Q97" i="21"/>
  <c r="Q35" i="21"/>
  <c r="Q695" i="21"/>
  <c r="Q52" i="21"/>
  <c r="F44" i="20"/>
  <c r="Q44" i="20"/>
  <c r="Q574" i="21"/>
  <c r="F234" i="22"/>
  <c r="Q234" i="22"/>
  <c r="Q31" i="21"/>
  <c r="F957" i="20"/>
  <c r="Q957" i="20"/>
  <c r="F927" i="20"/>
  <c r="Q927" i="20"/>
  <c r="Q786" i="21"/>
  <c r="F29" i="22"/>
  <c r="Q29" i="22"/>
  <c r="F798" i="20"/>
  <c r="Q798" i="20"/>
  <c r="F38" i="20"/>
  <c r="Q38" i="20"/>
  <c r="F150" i="22"/>
  <c r="Q150" i="22"/>
  <c r="F113" i="22"/>
  <c r="Q113" i="22"/>
  <c r="F29" i="20"/>
  <c r="Q29" i="20"/>
  <c r="F288" i="22"/>
  <c r="Q288" i="22"/>
  <c r="Q711" i="21"/>
  <c r="Q145" i="21"/>
  <c r="Q211" i="21"/>
  <c r="Q544" i="21"/>
  <c r="F45" i="20"/>
  <c r="Q45" i="20"/>
  <c r="F416" i="20"/>
  <c r="Q416" i="20"/>
  <c r="Q549" i="21"/>
  <c r="F1075" i="20"/>
  <c r="Q1075" i="20"/>
  <c r="Q237" i="21"/>
  <c r="F925" i="20"/>
  <c r="Q925" i="20"/>
  <c r="F804" i="20"/>
  <c r="Q804" i="20"/>
  <c r="F271" i="22"/>
  <c r="Q271" i="22"/>
  <c r="F315" i="20"/>
  <c r="Q315" i="20"/>
  <c r="F113" i="20"/>
  <c r="Q113" i="20"/>
  <c r="Q12" i="21"/>
  <c r="F169" i="20"/>
  <c r="Q169" i="20"/>
  <c r="Q10" i="21"/>
  <c r="F399" i="20"/>
  <c r="Q399" i="20"/>
  <c r="Q397" i="21"/>
  <c r="F750" i="20"/>
  <c r="Q750" i="20"/>
  <c r="F1130" i="20"/>
  <c r="Q1130" i="20"/>
  <c r="Q80" i="21"/>
  <c r="F57" i="20"/>
  <c r="Q57" i="20"/>
  <c r="F548" i="20"/>
  <c r="Q548" i="20"/>
  <c r="F103" i="20"/>
  <c r="Q103" i="20"/>
  <c r="F149" i="20"/>
  <c r="Q149" i="20"/>
  <c r="Q713" i="21"/>
  <c r="F1071" i="20"/>
  <c r="Q1071" i="20"/>
  <c r="Q273" i="21"/>
  <c r="F562" i="20"/>
  <c r="Q562" i="20"/>
  <c r="F1086" i="20"/>
  <c r="Q1086" i="20"/>
  <c r="F1095" i="20"/>
  <c r="Q1095" i="20"/>
  <c r="Q599" i="21"/>
  <c r="F357" i="20"/>
  <c r="Q357" i="20"/>
  <c r="Q635" i="21"/>
  <c r="F1008" i="20"/>
  <c r="Q1008" i="20"/>
  <c r="Q366" i="21"/>
  <c r="Q592" i="21"/>
  <c r="F907" i="20"/>
  <c r="Q907" i="20"/>
  <c r="Q350" i="21"/>
  <c r="F159" i="22"/>
  <c r="Q159" i="22"/>
  <c r="F306" i="20"/>
  <c r="Q306" i="20"/>
  <c r="F465" i="20"/>
  <c r="Q465" i="20"/>
  <c r="F152" i="20"/>
  <c r="Q152" i="20"/>
  <c r="F1091" i="20"/>
  <c r="Q1091" i="20"/>
  <c r="Q477" i="21"/>
  <c r="Q210" i="21"/>
  <c r="F304" i="22"/>
  <c r="Q304" i="22"/>
  <c r="F186" i="22"/>
  <c r="Q186" i="22"/>
  <c r="F940" i="20"/>
  <c r="Q940" i="20"/>
  <c r="F877" i="20"/>
  <c r="Q877" i="20"/>
  <c r="F1024" i="20"/>
  <c r="Q1024" i="20"/>
  <c r="Q735" i="21"/>
  <c r="Q443" i="21"/>
  <c r="F921" i="20"/>
  <c r="Q921" i="20"/>
  <c r="Q415" i="21"/>
  <c r="F151" i="22"/>
  <c r="Q151" i="22"/>
  <c r="F179" i="20"/>
  <c r="Q179" i="20"/>
  <c r="F618" i="20"/>
  <c r="Q618" i="20"/>
  <c r="Q199" i="21"/>
  <c r="F197" i="20"/>
  <c r="Q197" i="20"/>
  <c r="Q709" i="21"/>
  <c r="F1011" i="20"/>
  <c r="Q1011" i="20"/>
  <c r="Q533" i="21"/>
  <c r="Q651" i="21"/>
  <c r="Q764" i="21"/>
  <c r="F1054" i="20"/>
  <c r="Q1054" i="20"/>
  <c r="Q177" i="21"/>
  <c r="Q454" i="21"/>
  <c r="Q440" i="21"/>
  <c r="F20" i="20"/>
  <c r="Q20" i="20"/>
  <c r="F277" i="22"/>
  <c r="Q277" i="22"/>
  <c r="F59" i="20"/>
  <c r="Q59" i="20"/>
  <c r="F78" i="22"/>
  <c r="Q78" i="22"/>
  <c r="F1057" i="20"/>
  <c r="Q1057" i="20"/>
  <c r="Q613" i="21"/>
  <c r="Q334" i="21"/>
  <c r="F273" i="20"/>
  <c r="Q273" i="20"/>
  <c r="F257" i="20"/>
  <c r="Q257" i="20"/>
  <c r="F112" i="20"/>
  <c r="Q112" i="20"/>
  <c r="F529" i="20"/>
  <c r="Q529" i="20"/>
  <c r="Q470" i="21"/>
  <c r="AC866" i="39"/>
  <c r="AD866" i="39"/>
  <c r="Q876" i="20"/>
  <c r="AC391" i="39"/>
  <c r="AD391" i="39"/>
  <c r="Q401" i="20"/>
  <c r="AC327" i="39"/>
  <c r="AD327" i="39"/>
  <c r="Q337" i="20"/>
  <c r="AC869" i="39"/>
  <c r="AD869" i="39"/>
  <c r="Q879" i="20"/>
  <c r="AC398" i="39"/>
  <c r="AD398" i="39"/>
  <c r="AC334" i="39"/>
  <c r="AD334" i="39"/>
  <c r="Q344" i="20"/>
  <c r="AC876" i="39"/>
  <c r="AD876" i="39"/>
  <c r="Q415" i="20"/>
  <c r="AC405" i="39"/>
  <c r="AD405" i="39"/>
  <c r="AC341" i="39"/>
  <c r="AD341" i="39"/>
  <c r="Q351" i="20"/>
  <c r="Q893" i="20"/>
  <c r="AC883" i="39"/>
  <c r="AD883" i="39"/>
  <c r="AC408" i="39"/>
  <c r="AD408" i="39"/>
  <c r="Q418" i="20"/>
  <c r="AC344" i="39"/>
  <c r="AD344" i="39"/>
  <c r="Q354" i="20"/>
  <c r="AC894" i="39"/>
  <c r="AD894" i="39"/>
  <c r="Q904" i="20"/>
  <c r="AC830" i="39"/>
  <c r="AD830" i="39"/>
  <c r="Q840" i="20"/>
  <c r="AC355" i="39"/>
  <c r="AD355" i="39"/>
  <c r="Q365" i="20"/>
  <c r="AC897" i="39"/>
  <c r="AD897" i="39"/>
  <c r="AC833" i="39"/>
  <c r="AD833" i="39"/>
  <c r="AC362" i="39"/>
  <c r="AD362" i="39"/>
  <c r="Q372" i="20"/>
  <c r="AC904" i="39"/>
  <c r="AD904" i="39"/>
  <c r="Q914" i="20"/>
  <c r="AC840" i="39"/>
  <c r="AD840" i="39"/>
  <c r="AC369" i="39"/>
  <c r="AD369" i="39"/>
  <c r="Q379" i="20"/>
  <c r="AC911" i="39"/>
  <c r="AD911" i="39"/>
  <c r="AC847" i="39"/>
  <c r="AD847" i="39"/>
  <c r="AC372" i="39"/>
  <c r="AD372" i="39"/>
  <c r="AC906" i="39"/>
  <c r="AD906" i="39"/>
  <c r="AC842" i="39"/>
  <c r="AD842" i="39"/>
  <c r="AC367" i="39"/>
  <c r="AD367" i="39"/>
  <c r="Q377" i="20"/>
  <c r="AC909" i="39"/>
  <c r="AD909" i="39"/>
  <c r="AC845" i="39"/>
  <c r="AD845" i="39"/>
  <c r="AC374" i="39"/>
  <c r="AD374" i="39"/>
  <c r="AC916" i="39"/>
  <c r="AD916" i="39"/>
  <c r="Q926" i="20"/>
  <c r="AC852" i="39"/>
  <c r="AD852" i="39"/>
  <c r="Q862" i="20"/>
  <c r="AC381" i="39"/>
  <c r="AD381" i="39"/>
  <c r="AC317" i="39"/>
  <c r="AD317" i="39"/>
  <c r="Q327" i="20"/>
  <c r="AC859" i="39"/>
  <c r="AD859" i="39"/>
  <c r="Q394" i="20"/>
  <c r="AC384" i="39"/>
  <c r="AD384" i="39"/>
  <c r="AC320" i="39"/>
  <c r="AD320" i="39"/>
  <c r="Q330" i="20"/>
  <c r="AC870" i="39"/>
  <c r="AD870" i="39"/>
  <c r="Q880" i="20"/>
  <c r="AC395" i="39"/>
  <c r="AD395" i="39"/>
  <c r="Q405" i="20"/>
  <c r="AC331" i="39"/>
  <c r="AD331" i="39"/>
  <c r="AC873" i="39"/>
  <c r="AD873" i="39"/>
  <c r="Q883" i="20"/>
  <c r="AC402" i="39"/>
  <c r="AD402" i="39"/>
  <c r="Q412" i="20"/>
  <c r="AC338" i="39"/>
  <c r="AD338" i="39"/>
  <c r="Q348" i="20"/>
  <c r="AC880" i="39"/>
  <c r="AD880" i="39"/>
  <c r="AC409" i="39"/>
  <c r="AD409" i="39"/>
  <c r="Q419" i="20"/>
  <c r="AC345" i="39"/>
  <c r="AD345" i="39"/>
  <c r="Q355" i="20"/>
  <c r="AC887" i="39"/>
  <c r="AD887" i="39"/>
  <c r="AC823" i="39"/>
  <c r="AD823" i="39"/>
  <c r="Q833" i="20"/>
  <c r="AC348" i="39"/>
  <c r="AD348" i="39"/>
  <c r="Q358" i="20"/>
  <c r="H9" i="12"/>
  <c r="K7" i="12"/>
  <c r="Q569" i="21"/>
  <c r="Q591" i="21"/>
  <c r="Q212" i="22"/>
  <c r="AC137" i="39"/>
  <c r="AD137" i="39"/>
  <c r="AD98" i="40"/>
  <c r="Q147" i="20"/>
  <c r="AC739" i="39"/>
  <c r="AD739" i="39"/>
  <c r="Q749" i="20"/>
  <c r="AC44" i="39"/>
  <c r="AD44" i="39"/>
  <c r="AD10" i="40"/>
  <c r="Q54" i="20"/>
  <c r="AC253" i="39"/>
  <c r="AD253" i="39"/>
  <c r="AC310" i="39"/>
  <c r="AD310" i="39"/>
  <c r="Q320" i="20"/>
  <c r="AC23" i="39"/>
  <c r="AD23" i="39"/>
  <c r="Q33" i="20"/>
  <c r="AC294" i="39"/>
  <c r="AD294" i="39"/>
  <c r="AC475" i="39"/>
  <c r="AD475" i="39"/>
  <c r="Q485" i="20"/>
  <c r="Q461" i="21"/>
  <c r="Q746" i="21"/>
  <c r="Q139" i="22"/>
  <c r="AC419" i="39"/>
  <c r="AD419" i="39"/>
  <c r="Q429" i="20"/>
  <c r="AC700" i="39"/>
  <c r="AD700" i="39"/>
  <c r="Q710" i="20"/>
  <c r="Q47" i="21"/>
  <c r="Q170" i="21"/>
  <c r="AD18" i="40"/>
  <c r="AC52" i="39"/>
  <c r="AD52" i="39"/>
  <c r="Q15" i="21"/>
  <c r="Q136" i="21"/>
  <c r="Q146" i="21"/>
  <c r="AC423" i="39"/>
  <c r="AD423" i="39"/>
  <c r="Q462" i="20"/>
  <c r="AC452" i="39"/>
  <c r="AD452" i="39"/>
  <c r="Q44" i="21"/>
  <c r="AC252" i="39"/>
  <c r="AD252" i="39"/>
  <c r="Q262" i="20"/>
  <c r="Q67" i="21"/>
  <c r="Q444" i="21"/>
  <c r="AC935" i="39"/>
  <c r="AD935" i="39"/>
  <c r="Q945" i="20"/>
  <c r="Q797" i="21"/>
  <c r="AC965" i="39"/>
  <c r="AD965" i="39"/>
  <c r="Q975" i="20"/>
  <c r="Q141" i="21"/>
  <c r="Q551" i="21"/>
  <c r="Q235" i="20"/>
  <c r="AC225" i="39"/>
  <c r="AD225" i="39"/>
  <c r="AC113" i="39"/>
  <c r="AD113" i="39"/>
  <c r="AD74" i="40"/>
  <c r="AC807" i="39"/>
  <c r="AD807" i="39"/>
  <c r="Q80" i="22"/>
  <c r="AD83" i="40"/>
  <c r="AC122" i="39"/>
  <c r="AD122" i="39"/>
  <c r="Q39" i="21"/>
  <c r="Q137" i="21"/>
  <c r="AC34" i="39"/>
  <c r="AD34" i="39"/>
  <c r="AC799" i="39"/>
  <c r="AD799" i="39"/>
  <c r="Q385" i="21"/>
  <c r="Q498" i="21"/>
  <c r="AC1049" i="39"/>
  <c r="AD1049" i="39"/>
  <c r="AC234" i="39"/>
  <c r="AD234" i="39"/>
  <c r="Q244" i="20"/>
  <c r="Q594" i="21"/>
  <c r="AC236" i="39"/>
  <c r="AD236" i="39"/>
  <c r="Q246" i="20"/>
  <c r="AC240" i="39"/>
  <c r="AD240" i="39"/>
  <c r="Q250" i="20"/>
  <c r="AC658" i="39"/>
  <c r="AD658" i="39"/>
  <c r="Q668" i="20"/>
  <c r="Q524" i="21"/>
  <c r="AD17" i="40"/>
  <c r="AC51" i="39"/>
  <c r="AD51" i="39"/>
  <c r="Q303" i="20"/>
  <c r="AC293" i="39"/>
  <c r="AD293" i="39"/>
  <c r="Q151" i="21"/>
  <c r="Q242" i="21"/>
  <c r="Q643" i="21"/>
  <c r="AC577" i="39"/>
  <c r="AD577" i="39"/>
  <c r="AC561" i="39"/>
  <c r="AD561" i="39"/>
  <c r="Q313" i="21"/>
  <c r="AC263" i="39"/>
  <c r="AD263" i="39"/>
  <c r="AC270" i="39"/>
  <c r="AD270" i="39"/>
  <c r="Q280" i="20"/>
  <c r="Q90" i="22"/>
  <c r="AC239" i="39"/>
  <c r="AD239" i="39"/>
  <c r="Q249" i="20"/>
  <c r="AC308" i="39"/>
  <c r="AD308" i="39"/>
  <c r="Q318" i="20"/>
  <c r="Q719" i="21"/>
  <c r="AC295" i="39"/>
  <c r="AD295" i="39"/>
  <c r="Q305" i="20"/>
  <c r="AC99" i="39"/>
  <c r="AD99" i="39"/>
  <c r="AD60" i="40"/>
  <c r="Q185" i="22"/>
  <c r="AC221" i="39"/>
  <c r="AD221" i="39"/>
  <c r="AC181" i="39"/>
  <c r="AD181" i="39"/>
  <c r="AD142" i="40"/>
  <c r="Q33" i="21"/>
  <c r="Q333" i="21"/>
  <c r="AC491" i="39"/>
  <c r="AD491" i="39"/>
  <c r="Q501" i="20"/>
  <c r="AC1032" i="39"/>
  <c r="AD1032" i="39"/>
  <c r="Q1042" i="20"/>
  <c r="AC705" i="39"/>
  <c r="AD705" i="39"/>
  <c r="Q715" i="20"/>
  <c r="AC286" i="39"/>
  <c r="AD286" i="39"/>
  <c r="Q296" i="20"/>
  <c r="AC961" i="39"/>
  <c r="AD961" i="39"/>
  <c r="AC1076" i="39"/>
  <c r="AD1076" i="39"/>
  <c r="AC945" i="39"/>
  <c r="AD945" i="39"/>
  <c r="Q955" i="20"/>
  <c r="AC124" i="39"/>
  <c r="AD124" i="39"/>
  <c r="AD85" i="40"/>
  <c r="AC98" i="39"/>
  <c r="AD98" i="39"/>
  <c r="Q108" i="20"/>
  <c r="AD59" i="40"/>
  <c r="AC133" i="39"/>
  <c r="AD133" i="39"/>
  <c r="AD94" i="40"/>
  <c r="Q143" i="20"/>
  <c r="AC735" i="39"/>
  <c r="AD735" i="39"/>
  <c r="Q745" i="20"/>
  <c r="Q26" i="21"/>
  <c r="Q331" i="21"/>
  <c r="Q638" i="21"/>
  <c r="Q286" i="21"/>
  <c r="AC545" i="39"/>
  <c r="AD545" i="39"/>
  <c r="Q260" i="21"/>
  <c r="Q478" i="21"/>
  <c r="Q636" i="21"/>
  <c r="Q807" i="21"/>
  <c r="AC466" i="39"/>
  <c r="AD466" i="39"/>
  <c r="Q476" i="20"/>
  <c r="Q652" i="21"/>
  <c r="Q452" i="21"/>
  <c r="Q705" i="21"/>
  <c r="AC683" i="39"/>
  <c r="AD683" i="39"/>
  <c r="Q693" i="20"/>
  <c r="AC625" i="39"/>
  <c r="AD625" i="39"/>
  <c r="Q635" i="20"/>
  <c r="AC770" i="39"/>
  <c r="AD770" i="39"/>
  <c r="AC976" i="39"/>
  <c r="AD976" i="39"/>
  <c r="Q986" i="20"/>
  <c r="AC472" i="39"/>
  <c r="AD472" i="39"/>
  <c r="Q482" i="20"/>
  <c r="Q85" i="22"/>
  <c r="AC564" i="39"/>
  <c r="AD564" i="39"/>
  <c r="Q574" i="20"/>
  <c r="AC1090" i="39"/>
  <c r="AD1090" i="39"/>
  <c r="AC615" i="39"/>
  <c r="AD615" i="39"/>
  <c r="Q625" i="20"/>
  <c r="AC226" i="39"/>
  <c r="AD226" i="39"/>
  <c r="Q236" i="20"/>
  <c r="AC785" i="39"/>
  <c r="AD785" i="39"/>
  <c r="Q795" i="20"/>
  <c r="AC795" i="39"/>
  <c r="AD795" i="39"/>
  <c r="Q805" i="20"/>
  <c r="AC306" i="39"/>
  <c r="AD306" i="39"/>
  <c r="Q316" i="20"/>
  <c r="Q517" i="21"/>
  <c r="Q194" i="21"/>
  <c r="Q229" i="22"/>
  <c r="AC309" i="39"/>
  <c r="AD309" i="39"/>
  <c r="Q303" i="22"/>
  <c r="AC566" i="39"/>
  <c r="AD566" i="39"/>
  <c r="Q576" i="20"/>
  <c r="AC220" i="39"/>
  <c r="AD220" i="39"/>
  <c r="Q230" i="20"/>
  <c r="AC442" i="39"/>
  <c r="AD442" i="39"/>
  <c r="AC185" i="39"/>
  <c r="AD185" i="39"/>
  <c r="AD146" i="40"/>
  <c r="Q195" i="20"/>
  <c r="AC555" i="39"/>
  <c r="AD555" i="39"/>
  <c r="Q55" i="21"/>
  <c r="Q301" i="22"/>
  <c r="AC421" i="39"/>
  <c r="AD421" i="39"/>
  <c r="Q431" i="20"/>
  <c r="AC1101" i="39"/>
  <c r="AD1101" i="39"/>
  <c r="Q1111" i="20"/>
  <c r="AC730" i="39"/>
  <c r="AD730" i="39"/>
  <c r="Q157" i="21"/>
  <c r="AC151" i="39"/>
  <c r="AD151" i="39"/>
  <c r="AD112" i="40"/>
  <c r="Q161" i="20"/>
  <c r="AC634" i="39"/>
  <c r="AD634" i="39"/>
  <c r="AC554" i="39"/>
  <c r="AD554" i="39"/>
  <c r="AC781" i="39"/>
  <c r="AD781" i="39"/>
  <c r="AC440" i="39"/>
  <c r="AD440" i="39"/>
  <c r="Q450" i="20"/>
  <c r="AC789" i="39"/>
  <c r="AD789" i="39"/>
  <c r="AC302" i="39"/>
  <c r="AD302" i="39"/>
  <c r="Q312" i="20"/>
  <c r="AC300" i="39"/>
  <c r="AD300" i="39"/>
  <c r="Q310" i="20"/>
  <c r="AC518" i="39"/>
  <c r="AD518" i="39"/>
  <c r="AC999" i="39"/>
  <c r="AD999" i="39"/>
  <c r="Q654" i="20"/>
  <c r="AC644" i="39"/>
  <c r="AD644" i="39"/>
  <c r="Q46" i="20"/>
  <c r="AC36" i="39"/>
  <c r="AD36" i="39"/>
  <c r="AC217" i="39"/>
  <c r="AD217" i="39"/>
  <c r="AD122" i="40"/>
  <c r="AC161" i="39"/>
  <c r="AD161" i="39"/>
  <c r="Q163" i="20"/>
  <c r="AD114" i="40"/>
  <c r="AC153" i="39"/>
  <c r="AD153" i="39"/>
  <c r="Q406" i="21"/>
  <c r="AC495" i="39"/>
  <c r="AD495" i="39"/>
  <c r="Q482" i="21"/>
  <c r="AC1016" i="39"/>
  <c r="AD1016" i="39"/>
  <c r="Q1026" i="20"/>
  <c r="Q799" i="21"/>
  <c r="AC426" i="39"/>
  <c r="AD426" i="39"/>
  <c r="Q436" i="20"/>
  <c r="AC1045" i="39"/>
  <c r="AD1045" i="39"/>
  <c r="Q1055" i="20"/>
  <c r="AC699" i="39"/>
  <c r="AD699" i="39"/>
  <c r="Q709" i="20"/>
  <c r="AC493" i="39"/>
  <c r="AD493" i="39"/>
  <c r="Q503" i="20"/>
  <c r="AC959" i="39"/>
  <c r="AD959" i="39"/>
  <c r="Q969" i="20"/>
  <c r="AC652" i="39"/>
  <c r="AD652" i="39"/>
  <c r="Q662" i="20"/>
  <c r="Q237" i="22"/>
  <c r="AC534" i="39"/>
  <c r="AD534" i="39"/>
  <c r="Q544" i="20"/>
  <c r="AC258" i="39"/>
  <c r="AD258" i="39"/>
  <c r="Q163" i="22"/>
  <c r="AC676" i="39"/>
  <c r="AD676" i="39"/>
  <c r="Q134" i="22"/>
  <c r="AC58" i="39"/>
  <c r="AD58" i="39"/>
  <c r="AD24" i="40"/>
  <c r="AA9" i="40"/>
  <c r="Q156" i="22"/>
  <c r="Q76" i="21"/>
  <c r="Q86" i="20"/>
  <c r="AC76" i="39"/>
  <c r="AD76" i="39"/>
  <c r="Q769" i="20"/>
  <c r="AC759" i="39"/>
  <c r="AD759" i="39"/>
  <c r="Q203" i="21"/>
  <c r="Q393" i="21"/>
  <c r="AC435" i="39"/>
  <c r="AD435" i="39"/>
  <c r="Q445" i="20"/>
  <c r="Q754" i="21"/>
  <c r="Q770" i="21"/>
  <c r="Q683" i="21"/>
  <c r="Q766" i="21"/>
  <c r="Q522" i="21"/>
  <c r="Q547" i="21"/>
  <c r="AC673" i="39"/>
  <c r="AD673" i="39"/>
  <c r="Q683" i="20"/>
  <c r="Q448" i="20"/>
  <c r="AC438" i="39"/>
  <c r="AD438" i="39"/>
  <c r="AC504" i="39"/>
  <c r="AD504" i="39"/>
  <c r="Q514" i="20"/>
  <c r="AC929" i="39"/>
  <c r="AD929" i="39"/>
  <c r="Q939" i="20"/>
  <c r="Q671" i="21"/>
  <c r="Q40" i="20"/>
  <c r="AC30" i="39"/>
  <c r="AD30" i="39"/>
  <c r="Q352" i="21"/>
  <c r="Q171" i="21"/>
  <c r="AC757" i="39"/>
  <c r="AD757" i="39"/>
  <c r="Q767" i="20"/>
  <c r="Q227" i="21"/>
  <c r="Q414" i="21"/>
  <c r="Q379" i="21"/>
  <c r="Q612" i="21"/>
  <c r="Q796" i="21"/>
  <c r="AC580" i="39"/>
  <c r="AD580" i="39"/>
  <c r="Q590" i="20"/>
  <c r="Q693" i="21"/>
  <c r="AC1120" i="39"/>
  <c r="AD1120" i="39"/>
  <c r="AC948" i="39"/>
  <c r="AD948" i="39"/>
  <c r="Q958" i="20"/>
  <c r="Q180" i="21"/>
  <c r="Q119" i="21"/>
  <c r="Q281" i="21"/>
  <c r="Q771" i="21"/>
  <c r="AC1078" i="39"/>
  <c r="AD1078" i="39"/>
  <c r="Q1088" i="20"/>
  <c r="AC126" i="39"/>
  <c r="AD126" i="39"/>
  <c r="AD87" i="40"/>
  <c r="AC224" i="39"/>
  <c r="AD224" i="39"/>
  <c r="Q234" i="20"/>
  <c r="AC444" i="39"/>
  <c r="AD444" i="39"/>
  <c r="AC304" i="39"/>
  <c r="AD304" i="39"/>
  <c r="Q573" i="21"/>
  <c r="Q404" i="21"/>
  <c r="AC629" i="39"/>
  <c r="AD629" i="39"/>
  <c r="Q639" i="20"/>
  <c r="Q253" i="22"/>
  <c r="AC583" i="39"/>
  <c r="AD583" i="39"/>
  <c r="Q593" i="20"/>
  <c r="AC618" i="39"/>
  <c r="AD618" i="39"/>
  <c r="AC595" i="39"/>
  <c r="AD595" i="39"/>
  <c r="Q605" i="20"/>
  <c r="AC218" i="39"/>
  <c r="AD218" i="39"/>
  <c r="Q228" i="20"/>
  <c r="Q24" i="22"/>
  <c r="AC604" i="39"/>
  <c r="AD604" i="39"/>
  <c r="Q614" i="20"/>
  <c r="AC46" i="39"/>
  <c r="AD46" i="39"/>
  <c r="AD12" i="40"/>
  <c r="AC798" i="39"/>
  <c r="AD798" i="39"/>
  <c r="Q54" i="22"/>
  <c r="Q103" i="21"/>
  <c r="AC962" i="39"/>
  <c r="AD962" i="39"/>
  <c r="Q972" i="20"/>
  <c r="AC205" i="39"/>
  <c r="AD205" i="39"/>
  <c r="Q215" i="20"/>
  <c r="Q272" i="21"/>
  <c r="Q492" i="21"/>
  <c r="Q617" i="21"/>
  <c r="AC207" i="39"/>
  <c r="AD207" i="39"/>
  <c r="Q477" i="20"/>
  <c r="AC467" i="39"/>
  <c r="AD467" i="39"/>
  <c r="Q728" i="21"/>
  <c r="AC612" i="39"/>
  <c r="AD612" i="39"/>
  <c r="AC1024" i="39"/>
  <c r="AD1024" i="39"/>
  <c r="Q1034" i="20"/>
  <c r="Q1112" i="20"/>
  <c r="AC1102" i="39"/>
  <c r="AD1102" i="39"/>
  <c r="Q189" i="21"/>
  <c r="Q558" i="21"/>
  <c r="Q267" i="22"/>
  <c r="AC813" i="39"/>
  <c r="AD813" i="39"/>
  <c r="AC24" i="39"/>
  <c r="AD24" i="39"/>
  <c r="AC172" i="39"/>
  <c r="AD172" i="39"/>
  <c r="Q182" i="20"/>
  <c r="AD133" i="40"/>
  <c r="Q191" i="21"/>
  <c r="Q307" i="21"/>
  <c r="Q418" i="21"/>
  <c r="Q720" i="21"/>
  <c r="AC772" i="39"/>
  <c r="AD772" i="39"/>
  <c r="AC972" i="39"/>
  <c r="AD972" i="39"/>
  <c r="Q982" i="20"/>
  <c r="Q541" i="21"/>
  <c r="Q88" i="22"/>
  <c r="Q190" i="22"/>
  <c r="Q62" i="22"/>
  <c r="AC287" i="39"/>
  <c r="AD287" i="39"/>
  <c r="Q297" i="20"/>
  <c r="AC515" i="39"/>
  <c r="AD515" i="39"/>
  <c r="AC562" i="39"/>
  <c r="AD562" i="39"/>
  <c r="Q538" i="21"/>
  <c r="AC950" i="39"/>
  <c r="AD950" i="39"/>
  <c r="Q223" i="22"/>
  <c r="Q553" i="21"/>
  <c r="AC168" i="39"/>
  <c r="AD168" i="39"/>
  <c r="Q178" i="20"/>
  <c r="AD129" i="40"/>
  <c r="Q129" i="21"/>
  <c r="Q84" i="22"/>
  <c r="AC277" i="39"/>
  <c r="AD277" i="39"/>
  <c r="Q287" i="20"/>
  <c r="Q255" i="21"/>
  <c r="AC28" i="39"/>
  <c r="AD28" i="39"/>
  <c r="AC125" i="39"/>
  <c r="AD125" i="39"/>
  <c r="AD86" i="40"/>
  <c r="Q135" i="20"/>
  <c r="Q50" i="22"/>
  <c r="Q240" i="22"/>
  <c r="Q312" i="21"/>
  <c r="AC503" i="39"/>
  <c r="AD503" i="39"/>
  <c r="Q513" i="20"/>
  <c r="Q701" i="21"/>
  <c r="Q348" i="21"/>
  <c r="Q295" i="22"/>
  <c r="Q527" i="21"/>
  <c r="AC695" i="39"/>
  <c r="AD695" i="39"/>
  <c r="Q705" i="20"/>
  <c r="Q206" i="21"/>
  <c r="AC204" i="39"/>
  <c r="AD204" i="39"/>
  <c r="Q214" i="20"/>
  <c r="AC187" i="39"/>
  <c r="AD187" i="39"/>
  <c r="AD148" i="40"/>
  <c r="AC664" i="39"/>
  <c r="AD664" i="39"/>
  <c r="Q674" i="20"/>
  <c r="AC704" i="39"/>
  <c r="AD704" i="39"/>
  <c r="Q714" i="20"/>
  <c r="AC141" i="39"/>
  <c r="AD141" i="39"/>
  <c r="Q151" i="20"/>
  <c r="AD102" i="40"/>
  <c r="AC815" i="39"/>
  <c r="AD815" i="39"/>
  <c r="Q825" i="20"/>
  <c r="Q45" i="21"/>
  <c r="Q339" i="21"/>
  <c r="Q632" i="21"/>
  <c r="AC455" i="39"/>
  <c r="AD455" i="39"/>
  <c r="Q304" i="21"/>
  <c r="Q688" i="21"/>
  <c r="Q756" i="21"/>
  <c r="AC553" i="39"/>
  <c r="AD553" i="39"/>
  <c r="Q563" i="20"/>
  <c r="Q621" i="21"/>
  <c r="Q442" i="21"/>
  <c r="Q677" i="21"/>
  <c r="Q607" i="21"/>
  <c r="AC193" i="39"/>
  <c r="AD193" i="39"/>
  <c r="AD154" i="40"/>
  <c r="Q203" i="20"/>
  <c r="Q744" i="21"/>
  <c r="AC110" i="39"/>
  <c r="AD110" i="39"/>
  <c r="AD71" i="40"/>
  <c r="AC450" i="39"/>
  <c r="AD450" i="39"/>
  <c r="Q460" i="20"/>
  <c r="AC933" i="39"/>
  <c r="AD933" i="39"/>
  <c r="Q943" i="20"/>
  <c r="AC776" i="39"/>
  <c r="AD776" i="39"/>
  <c r="Q786" i="20"/>
  <c r="AC607" i="39"/>
  <c r="AD607" i="39"/>
  <c r="Q617" i="20"/>
  <c r="AC640" i="39"/>
  <c r="AD640" i="39"/>
  <c r="Q650" i="20"/>
  <c r="AC696" i="39"/>
  <c r="AD696" i="39"/>
  <c r="AC140" i="39"/>
  <c r="AD140" i="39"/>
  <c r="AD101" i="40"/>
  <c r="Q150" i="20"/>
  <c r="AC600" i="39"/>
  <c r="AD600" i="39"/>
  <c r="Q610" i="20"/>
  <c r="AC188" i="39"/>
  <c r="AD188" i="39"/>
  <c r="AD149" i="40"/>
  <c r="Q548" i="21"/>
  <c r="Q36" i="22"/>
  <c r="AC758" i="39"/>
  <c r="AD758" i="39"/>
  <c r="Q768" i="20"/>
  <c r="Q572" i="21"/>
  <c r="AC677" i="39"/>
  <c r="AD677" i="39"/>
  <c r="Q663" i="21"/>
  <c r="AC268" i="39"/>
  <c r="AD268" i="39"/>
  <c r="Q278" i="20"/>
  <c r="AC15" i="39"/>
  <c r="AD15" i="39"/>
  <c r="Q25" i="20"/>
  <c r="Q239" i="22"/>
  <c r="AC1088" i="39"/>
  <c r="AD1088" i="39"/>
  <c r="AC22" i="39"/>
  <c r="AD22" i="39"/>
  <c r="Q32" i="20"/>
  <c r="AC690" i="39"/>
  <c r="AD690" i="39"/>
  <c r="Q700" i="20"/>
  <c r="AC531" i="39"/>
  <c r="AD531" i="39"/>
  <c r="Q541" i="20"/>
  <c r="AC669" i="39"/>
  <c r="AD669" i="39"/>
  <c r="Q679" i="20"/>
  <c r="Q270" i="21"/>
  <c r="Q576" i="21"/>
  <c r="AC540" i="39"/>
  <c r="AD540" i="39"/>
  <c r="Q550" i="20"/>
  <c r="AC1027" i="39"/>
  <c r="AD1027" i="39"/>
  <c r="AC964" i="39"/>
  <c r="AD964" i="39"/>
  <c r="AC988" i="39"/>
  <c r="AD988" i="39"/>
  <c r="AC502" i="39"/>
  <c r="AD502" i="39"/>
  <c r="Q266" i="22"/>
  <c r="Q269" i="22"/>
  <c r="AC526" i="39"/>
  <c r="AD526" i="39"/>
  <c r="Q536" i="20"/>
  <c r="Q479" i="21"/>
  <c r="AC148" i="39"/>
  <c r="AD148" i="39"/>
  <c r="Q158" i="20"/>
  <c r="AD109" i="40"/>
  <c r="AC1067" i="39"/>
  <c r="AD1067" i="39"/>
  <c r="Q1077" i="20"/>
  <c r="AC248" i="39"/>
  <c r="AD248" i="39"/>
  <c r="AC737" i="39"/>
  <c r="AD737" i="39"/>
  <c r="AC83" i="39"/>
  <c r="AD83" i="39"/>
  <c r="AD44" i="40"/>
  <c r="Q93" i="20"/>
  <c r="E8" i="22"/>
  <c r="Q9" i="22"/>
  <c r="Q125" i="22"/>
  <c r="Q41" i="21"/>
  <c r="Q153" i="21"/>
  <c r="AC39" i="39"/>
  <c r="AD39" i="39"/>
  <c r="Q49" i="20"/>
  <c r="AC487" i="39"/>
  <c r="AD487" i="39"/>
  <c r="Q497" i="20"/>
  <c r="Q321" i="21"/>
  <c r="Q660" i="21"/>
  <c r="Q716" i="21"/>
  <c r="AC603" i="39"/>
  <c r="AD603" i="39"/>
  <c r="Q613" i="20"/>
  <c r="AC601" i="39"/>
  <c r="AD601" i="39"/>
  <c r="Q650" i="21"/>
  <c r="AC307" i="39"/>
  <c r="AD307" i="39"/>
  <c r="Q317" i="20"/>
  <c r="AC624" i="39"/>
  <c r="AD624" i="39"/>
  <c r="AC1000" i="39"/>
  <c r="AD1000" i="39"/>
  <c r="AC552" i="39"/>
  <c r="AD552" i="39"/>
  <c r="AC1007" i="39"/>
  <c r="AD1007" i="39"/>
  <c r="AC760" i="39"/>
  <c r="AD760" i="39"/>
  <c r="Q770" i="20"/>
  <c r="AC998" i="39"/>
  <c r="AD998" i="39"/>
  <c r="Q149" i="22"/>
  <c r="AC708" i="39"/>
  <c r="AD708" i="39"/>
  <c r="Q718" i="20"/>
  <c r="Q144" i="21"/>
  <c r="AC741" i="39"/>
  <c r="AD741" i="39"/>
  <c r="Q751" i="20"/>
  <c r="Q41" i="22"/>
  <c r="AC753" i="39"/>
  <c r="AD753" i="39"/>
  <c r="AC85" i="39"/>
  <c r="AD85" i="39"/>
  <c r="AD46" i="40"/>
  <c r="Q95" i="20"/>
  <c r="Q211" i="22"/>
  <c r="AC427" i="39"/>
  <c r="AD427" i="39"/>
  <c r="Q437" i="20"/>
  <c r="AC481" i="39"/>
  <c r="AD481" i="39"/>
  <c r="Q491" i="20"/>
  <c r="Q692" i="21"/>
  <c r="Q689" i="21"/>
  <c r="Q453" i="21"/>
  <c r="AC989" i="39"/>
  <c r="AD989" i="39"/>
  <c r="Q686" i="21"/>
  <c r="AC778" i="39"/>
  <c r="AD778" i="39"/>
  <c r="Q543" i="21"/>
  <c r="AC254" i="39"/>
  <c r="AD254" i="39"/>
  <c r="AC1006" i="39"/>
  <c r="AD1006" i="39"/>
  <c r="AC648" i="39"/>
  <c r="AD648" i="39"/>
  <c r="Q658" i="20"/>
  <c r="AC1112" i="39"/>
  <c r="AD1112" i="39"/>
  <c r="AC284" i="39"/>
  <c r="AD284" i="39"/>
  <c r="Q742" i="21"/>
  <c r="Q56" i="22"/>
  <c r="Q730" i="21"/>
  <c r="AC66" i="39"/>
  <c r="AD66" i="39"/>
  <c r="AD32" i="40"/>
  <c r="Q153" i="22"/>
  <c r="Q49" i="21"/>
  <c r="AC447" i="39"/>
  <c r="AD447" i="39"/>
  <c r="Q457" i="20"/>
  <c r="Q618" i="21"/>
  <c r="AC982" i="39"/>
  <c r="AD982" i="39"/>
  <c r="Q992" i="20"/>
  <c r="Q314" i="21"/>
  <c r="AC605" i="39"/>
  <c r="AD605" i="39"/>
  <c r="Q615" i="20"/>
  <c r="Q737" i="21"/>
  <c r="Q749" i="21"/>
  <c r="AC684" i="39"/>
  <c r="AD684" i="39"/>
  <c r="Q694" i="20"/>
  <c r="AC754" i="39"/>
  <c r="AD754" i="39"/>
  <c r="Q176" i="21"/>
  <c r="Q395" i="21"/>
  <c r="AC1042" i="39"/>
  <c r="AD1042" i="39"/>
  <c r="Q1052" i="20"/>
  <c r="AC1098" i="39"/>
  <c r="AD1098" i="39"/>
  <c r="AC936" i="39"/>
  <c r="AD936" i="39"/>
  <c r="Q946" i="20"/>
  <c r="AC599" i="39"/>
  <c r="AD599" i="39"/>
  <c r="Q609" i="20"/>
  <c r="AC523" i="39"/>
  <c r="AD523" i="39"/>
  <c r="Q157" i="22"/>
  <c r="AC726" i="39"/>
  <c r="AD726" i="39"/>
  <c r="Q736" i="20"/>
  <c r="Q805" i="21"/>
  <c r="Q89" i="22"/>
  <c r="Q273" i="22"/>
  <c r="AC970" i="39"/>
  <c r="AD970" i="39"/>
  <c r="AC1103" i="39"/>
  <c r="AD1103" i="39"/>
  <c r="Q1113" i="20"/>
  <c r="AC1068" i="39"/>
  <c r="AD1068" i="39"/>
  <c r="AC522" i="39"/>
  <c r="AD522" i="39"/>
  <c r="Q532" i="20"/>
  <c r="Q593" i="21"/>
  <c r="Q657" i="21"/>
  <c r="AC266" i="39"/>
  <c r="AD266" i="39"/>
  <c r="Q276" i="20"/>
  <c r="Q421" i="21"/>
  <c r="AC756" i="39"/>
  <c r="AD756" i="39"/>
  <c r="Q766" i="20"/>
  <c r="Q241" i="22"/>
  <c r="AC663" i="39"/>
  <c r="AD663" i="39"/>
  <c r="Q673" i="20"/>
  <c r="Q463" i="21"/>
  <c r="AC203" i="39"/>
  <c r="AD203" i="39"/>
  <c r="Q140" i="21"/>
  <c r="F643" i="20"/>
  <c r="Q643" i="20"/>
  <c r="O426" i="20"/>
  <c r="O424" i="20"/>
  <c r="O9" i="20"/>
  <c r="O51" i="38"/>
  <c r="O221" i="20"/>
  <c r="O219" i="20"/>
  <c r="O7" i="20"/>
  <c r="O49" i="38"/>
  <c r="O72" i="38"/>
  <c r="M24" i="16"/>
  <c r="M26" i="16"/>
  <c r="M27" i="16"/>
  <c r="N8" i="22"/>
  <c r="N526" i="20"/>
  <c r="N31" i="38"/>
  <c r="L15" i="16"/>
  <c r="M9" i="14"/>
  <c r="N30" i="38"/>
  <c r="L14" i="16"/>
  <c r="N108" i="22"/>
  <c r="N73" i="38"/>
  <c r="N74" i="38"/>
  <c r="M17" i="14"/>
  <c r="L25" i="16"/>
  <c r="L29" i="16"/>
  <c r="H11" i="41"/>
  <c r="L729" i="20"/>
  <c r="L727" i="20"/>
  <c r="L10" i="20"/>
  <c r="L52" i="38"/>
  <c r="L930" i="20"/>
  <c r="L11" i="20"/>
  <c r="L108" i="22"/>
  <c r="L30" i="38"/>
  <c r="L32" i="38"/>
  <c r="J14" i="16"/>
  <c r="K9" i="14"/>
  <c r="L221" i="20"/>
  <c r="L8" i="22"/>
  <c r="K17" i="14"/>
  <c r="L73" i="38"/>
  <c r="J25" i="16"/>
  <c r="L72" i="38"/>
  <c r="J24" i="16"/>
  <c r="J221" i="20"/>
  <c r="J219" i="20"/>
  <c r="J7" i="20"/>
  <c r="J49" i="38"/>
  <c r="J526" i="20"/>
  <c r="J426" i="20"/>
  <c r="H24" i="16"/>
  <c r="H26" i="16"/>
  <c r="H27" i="16"/>
  <c r="J72" i="38"/>
  <c r="J208" i="22"/>
  <c r="J930" i="20"/>
  <c r="J11" i="20"/>
  <c r="M829" i="20"/>
  <c r="M118" i="20"/>
  <c r="M729" i="20"/>
  <c r="M321" i="20"/>
  <c r="M31" i="38"/>
  <c r="K15" i="16"/>
  <c r="M426" i="20"/>
  <c r="M626" i="20"/>
  <c r="M53" i="38"/>
  <c r="H30" i="38"/>
  <c r="H32" i="38"/>
  <c r="F14" i="16"/>
  <c r="G9" i="14"/>
  <c r="H18" i="20"/>
  <c r="H16" i="20"/>
  <c r="H829" i="20"/>
  <c r="H1033" i="20"/>
  <c r="H13" i="20"/>
  <c r="H55" i="38"/>
  <c r="H626" i="20"/>
  <c r="H53" i="38"/>
  <c r="P221" i="20"/>
  <c r="P219" i="20"/>
  <c r="P7" i="20"/>
  <c r="P49" i="38"/>
  <c r="P208" i="22"/>
  <c r="P118" i="20"/>
  <c r="P30" i="38"/>
  <c r="P32" i="38"/>
  <c r="O9" i="14"/>
  <c r="N14" i="16"/>
  <c r="K73" i="38"/>
  <c r="K74" i="38"/>
  <c r="I25" i="16"/>
  <c r="I29" i="16"/>
  <c r="J17" i="14"/>
  <c r="K321" i="20"/>
  <c r="K30" i="38"/>
  <c r="I14" i="16"/>
  <c r="J9" i="14"/>
  <c r="K31" i="38"/>
  <c r="I15" i="16"/>
  <c r="G930" i="20"/>
  <c r="G11" i="20"/>
  <c r="G426" i="20"/>
  <c r="G626" i="20"/>
  <c r="E16" i="20"/>
  <c r="E6" i="20"/>
  <c r="H8" i="41"/>
  <c r="H12" i="41"/>
  <c r="K9" i="41"/>
  <c r="K11" i="41"/>
  <c r="H7" i="41"/>
  <c r="K11" i="12"/>
  <c r="H7" i="12"/>
  <c r="H8" i="12"/>
  <c r="H12" i="12"/>
  <c r="L219" i="20"/>
  <c r="L7" i="20"/>
  <c r="L49" i="38"/>
  <c r="G53" i="38"/>
  <c r="L53" i="38"/>
  <c r="K53" i="38"/>
  <c r="J53" i="38"/>
  <c r="N53" i="38"/>
  <c r="I53" i="38"/>
  <c r="AC920" i="39"/>
  <c r="E11" i="20"/>
  <c r="E424" i="20"/>
  <c r="E9" i="20"/>
  <c r="E219" i="20"/>
  <c r="K26" i="16"/>
  <c r="K27" i="16"/>
  <c r="N219" i="20"/>
  <c r="N7" i="20"/>
  <c r="N49" i="38"/>
  <c r="G16" i="20"/>
  <c r="K424" i="20"/>
  <c r="K9" i="20"/>
  <c r="K51" i="38"/>
  <c r="M74" i="38"/>
  <c r="M424" i="20"/>
  <c r="M9" i="20"/>
  <c r="M51" i="38"/>
  <c r="M727" i="20"/>
  <c r="M10" i="20"/>
  <c r="M52" i="38"/>
  <c r="J424" i="20"/>
  <c r="J9" i="20"/>
  <c r="J51" i="38"/>
  <c r="J29" i="16"/>
  <c r="I424" i="20"/>
  <c r="I9" i="20"/>
  <c r="I51" i="38"/>
  <c r="N26" i="16"/>
  <c r="N27" i="16"/>
  <c r="H219" i="20"/>
  <c r="H7" i="20"/>
  <c r="H49" i="38"/>
  <c r="G424" i="20"/>
  <c r="G9" i="20"/>
  <c r="G51" i="38"/>
  <c r="F626" i="20"/>
  <c r="E26" i="16"/>
  <c r="E27" i="16"/>
  <c r="P74" i="38"/>
  <c r="Q208" i="21"/>
  <c r="Q8" i="21"/>
  <c r="P17" i="14"/>
  <c r="Q708" i="21"/>
  <c r="Q18" i="20"/>
  <c r="Q321" i="20"/>
  <c r="Q221" i="20"/>
  <c r="Q930" i="20"/>
  <c r="F20" i="16"/>
  <c r="F16" i="16"/>
  <c r="F17" i="16"/>
  <c r="N16" i="16"/>
  <c r="N17" i="16"/>
  <c r="N20" i="16"/>
  <c r="H6" i="20"/>
  <c r="J26" i="16"/>
  <c r="J27" i="16"/>
  <c r="M11" i="14"/>
  <c r="AC1023" i="39"/>
  <c r="Z17" i="39"/>
  <c r="F80" i="40"/>
  <c r="E13" i="20"/>
  <c r="D14" i="16"/>
  <c r="F30" i="38"/>
  <c r="F31" i="38"/>
  <c r="F32" i="38"/>
  <c r="E9" i="14"/>
  <c r="F208" i="22"/>
  <c r="F8" i="22"/>
  <c r="F426" i="20"/>
  <c r="F108" i="22"/>
  <c r="Q108" i="22"/>
  <c r="H424" i="20"/>
  <c r="H9" i="20"/>
  <c r="H51" i="38"/>
  <c r="M219" i="20"/>
  <c r="M7" i="20"/>
  <c r="M49" i="38"/>
  <c r="M32" i="38"/>
  <c r="H11" i="14"/>
  <c r="N29" i="16"/>
  <c r="P424" i="20"/>
  <c r="P9" i="20"/>
  <c r="P51" i="38"/>
  <c r="H727" i="20"/>
  <c r="H10" i="20"/>
  <c r="H52" i="38"/>
  <c r="I11" i="14"/>
  <c r="J6" i="20"/>
  <c r="J422" i="20"/>
  <c r="J1031" i="20"/>
  <c r="E32" i="38"/>
  <c r="AE620" i="39"/>
  <c r="AE621" i="39"/>
  <c r="AE619" i="39"/>
  <c r="AE623" i="39"/>
  <c r="AE617" i="39"/>
  <c r="AE626" i="39"/>
  <c r="AE630" i="39"/>
  <c r="AE622" i="39"/>
  <c r="AE631" i="39"/>
  <c r="AE627" i="39"/>
  <c r="AE625" i="39"/>
  <c r="AE618" i="39"/>
  <c r="AE624" i="39"/>
  <c r="AE629" i="39"/>
  <c r="AE628" i="39"/>
  <c r="Q427" i="20"/>
  <c r="Q426" i="20"/>
  <c r="AE834" i="39"/>
  <c r="AE823" i="39"/>
  <c r="AE832" i="39"/>
  <c r="AE829" i="39"/>
  <c r="AE830" i="39"/>
  <c r="AE820" i="39"/>
  <c r="AE831" i="39"/>
  <c r="AE824" i="39"/>
  <c r="AE827" i="39"/>
  <c r="AE828" i="39"/>
  <c r="AE833" i="39"/>
  <c r="AE822" i="39"/>
  <c r="AE825" i="39"/>
  <c r="AE826" i="39"/>
  <c r="AE821" i="39"/>
  <c r="F11" i="14"/>
  <c r="G74" i="38"/>
  <c r="K219" i="20"/>
  <c r="K7" i="20"/>
  <c r="K49" i="38"/>
  <c r="P6" i="22"/>
  <c r="O6" i="22"/>
  <c r="O16" i="20"/>
  <c r="AE727" i="39"/>
  <c r="AE723" i="39"/>
  <c r="AE733" i="39"/>
  <c r="AE726" i="39"/>
  <c r="AE725" i="39"/>
  <c r="AE722" i="39"/>
  <c r="AE732" i="39"/>
  <c r="AE724" i="39"/>
  <c r="AE721" i="39"/>
  <c r="AE734" i="39"/>
  <c r="AE729" i="39"/>
  <c r="AE730" i="39"/>
  <c r="AE728" i="39"/>
  <c r="AE731" i="39"/>
  <c r="AE720" i="39"/>
  <c r="AC211" i="39"/>
  <c r="Z10" i="39"/>
  <c r="E7" i="20"/>
  <c r="E8" i="20"/>
  <c r="D15" i="16"/>
  <c r="D24" i="16"/>
  <c r="F72" i="38"/>
  <c r="Q72" i="38"/>
  <c r="F729" i="20"/>
  <c r="F1033" i="20"/>
  <c r="F13" i="20"/>
  <c r="F55" i="38"/>
  <c r="F118" i="20"/>
  <c r="F18" i="20"/>
  <c r="F16" i="20"/>
  <c r="F321" i="20"/>
  <c r="F526" i="20"/>
  <c r="M16" i="20"/>
  <c r="K16" i="16"/>
  <c r="K17" i="16"/>
  <c r="K20" i="16"/>
  <c r="Q527" i="20"/>
  <c r="Q526" i="20"/>
  <c r="Q109" i="22"/>
  <c r="G20" i="16"/>
  <c r="G16" i="16"/>
  <c r="G17" i="16"/>
  <c r="G422" i="20"/>
  <c r="G6" i="20"/>
  <c r="P16" i="20"/>
  <c r="H20" i="16"/>
  <c r="H16" i="16"/>
  <c r="H17" i="16"/>
  <c r="L16" i="20"/>
  <c r="O74" i="38"/>
  <c r="D10" i="14"/>
  <c r="D11" i="14"/>
  <c r="Q209" i="22"/>
  <c r="Q31" i="38"/>
  <c r="AE318" i="39"/>
  <c r="AE316" i="39"/>
  <c r="AE319" i="39"/>
  <c r="AE326" i="39"/>
  <c r="AE324" i="39"/>
  <c r="AE317" i="39"/>
  <c r="AE323" i="39"/>
  <c r="AE312" i="39"/>
  <c r="AE320" i="39"/>
  <c r="AE314" i="39"/>
  <c r="AE321" i="39"/>
  <c r="AE315" i="39"/>
  <c r="AE322" i="39"/>
  <c r="AE325" i="39"/>
  <c r="AE313" i="39"/>
  <c r="I6" i="22"/>
  <c r="E20" i="16"/>
  <c r="E16" i="16"/>
  <c r="E17" i="16"/>
  <c r="J6" i="22"/>
  <c r="M20" i="16"/>
  <c r="M16" i="16"/>
  <c r="M17" i="16"/>
  <c r="Q109" i="21"/>
  <c r="Q108" i="21"/>
  <c r="AE17" i="39"/>
  <c r="AE13" i="39"/>
  <c r="AE16" i="39"/>
  <c r="AE14" i="39"/>
  <c r="AE21" i="39"/>
  <c r="AE9" i="39"/>
  <c r="AE22" i="39"/>
  <c r="AE23" i="39"/>
  <c r="AE19" i="39"/>
  <c r="AE10" i="39"/>
  <c r="AE15" i="39"/>
  <c r="AE11" i="39"/>
  <c r="AE12" i="39"/>
  <c r="AE20" i="39"/>
  <c r="AE18" i="39"/>
  <c r="AE109" i="39"/>
  <c r="AE118" i="39"/>
  <c r="AE123" i="39"/>
  <c r="AE112" i="39"/>
  <c r="AE110" i="39"/>
  <c r="AE113" i="39"/>
  <c r="AE120" i="39"/>
  <c r="AE115" i="39"/>
  <c r="AE116" i="39"/>
  <c r="AE114" i="39"/>
  <c r="AE121" i="39"/>
  <c r="AE122" i="39"/>
  <c r="AE111" i="39"/>
  <c r="AE117" i="39"/>
  <c r="AE119" i="39"/>
  <c r="G29" i="16"/>
  <c r="J11" i="14"/>
  <c r="O11" i="14"/>
  <c r="K11" i="14"/>
  <c r="N6" i="22"/>
  <c r="F221" i="20"/>
  <c r="F219" i="20"/>
  <c r="F7" i="20"/>
  <c r="F49" i="38"/>
  <c r="F829" i="20"/>
  <c r="F930" i="20"/>
  <c r="F11" i="20"/>
  <c r="L11" i="14"/>
  <c r="H29" i="16"/>
  <c r="N424" i="20"/>
  <c r="N9" i="20"/>
  <c r="N51" i="38"/>
  <c r="Q609" i="21"/>
  <c r="Q608" i="21"/>
  <c r="I34" i="38"/>
  <c r="I16" i="20"/>
  <c r="G727" i="20"/>
  <c r="G10" i="20"/>
  <c r="G52" i="38"/>
  <c r="I26" i="16"/>
  <c r="I27" i="16"/>
  <c r="M29" i="16"/>
  <c r="C16" i="16"/>
  <c r="C17" i="16"/>
  <c r="C10" i="16"/>
  <c r="D6" i="16"/>
  <c r="C20" i="16"/>
  <c r="Q208" i="22"/>
  <c r="AE931" i="39"/>
  <c r="AE926" i="39"/>
  <c r="AE922" i="39"/>
  <c r="AE935" i="39"/>
  <c r="AE921" i="39"/>
  <c r="AE927" i="39"/>
  <c r="AE923" i="39"/>
  <c r="AE929" i="39"/>
  <c r="AE933" i="39"/>
  <c r="AE928" i="39"/>
  <c r="AE924" i="39"/>
  <c r="AE934" i="39"/>
  <c r="AE932" i="39"/>
  <c r="AE930" i="39"/>
  <c r="AE925" i="39"/>
  <c r="Q309" i="21"/>
  <c r="Q308" i="21"/>
  <c r="AC616" i="39"/>
  <c r="Z14" i="39"/>
  <c r="F62" i="40"/>
  <c r="AC416" i="39"/>
  <c r="Z12" i="39"/>
  <c r="F44" i="40"/>
  <c r="E74" i="38"/>
  <c r="AD311" i="39"/>
  <c r="Z11" i="39"/>
  <c r="F24" i="40"/>
  <c r="K727" i="20"/>
  <c r="K10" i="20"/>
  <c r="K52" i="38"/>
  <c r="H74" i="38"/>
  <c r="H6" i="22"/>
  <c r="N11" i="14"/>
  <c r="AC719" i="39"/>
  <c r="Z7" i="39"/>
  <c r="E727" i="20"/>
  <c r="AC108" i="39"/>
  <c r="Z9" i="39"/>
  <c r="F24" i="39"/>
  <c r="AD69" i="40"/>
  <c r="I74" i="38"/>
  <c r="G11" i="14"/>
  <c r="Q1033" i="20"/>
  <c r="I16" i="16"/>
  <c r="I17" i="16"/>
  <c r="I20" i="16"/>
  <c r="P34" i="38"/>
  <c r="J20" i="16"/>
  <c r="J16" i="16"/>
  <c r="J17" i="16"/>
  <c r="L16" i="16"/>
  <c r="L17" i="16"/>
  <c r="L20" i="16"/>
  <c r="AE1032" i="39"/>
  <c r="AE1024" i="39"/>
  <c r="AE1030" i="39"/>
  <c r="AE1034" i="39"/>
  <c r="AE1027" i="39"/>
  <c r="AE1026" i="39"/>
  <c r="AE1029" i="39"/>
  <c r="AE1037" i="39"/>
  <c r="AE1035" i="39"/>
  <c r="AE1033" i="39"/>
  <c r="AE1038" i="39"/>
  <c r="AE1031" i="39"/>
  <c r="AE1036" i="39"/>
  <c r="AE1025" i="39"/>
  <c r="AE1028" i="39"/>
  <c r="K32" i="38"/>
  <c r="H34" i="38"/>
  <c r="L74" i="38"/>
  <c r="L6" i="22"/>
  <c r="L34" i="38"/>
  <c r="N32" i="38"/>
  <c r="E6" i="22"/>
  <c r="Q8" i="22"/>
  <c r="D25" i="16"/>
  <c r="D29" i="16"/>
  <c r="F73" i="38"/>
  <c r="E17" i="14"/>
  <c r="K29" i="16"/>
  <c r="J74" i="38"/>
  <c r="L424" i="20"/>
  <c r="L9" i="20"/>
  <c r="L51" i="38"/>
  <c r="N422" i="20"/>
  <c r="N6" i="20"/>
  <c r="Q509" i="21"/>
  <c r="Q508" i="21"/>
  <c r="AE524" i="39"/>
  <c r="AE518" i="39"/>
  <c r="AE520" i="39"/>
  <c r="AE523" i="39"/>
  <c r="AE519" i="39"/>
  <c r="AE529" i="39"/>
  <c r="AE525" i="39"/>
  <c r="AE528" i="39"/>
  <c r="AE521" i="39"/>
  <c r="AE526" i="39"/>
  <c r="AE531" i="39"/>
  <c r="AE517" i="39"/>
  <c r="AE527" i="39"/>
  <c r="AE522" i="39"/>
  <c r="AE530" i="39"/>
  <c r="G6" i="22"/>
  <c r="J32" i="38"/>
  <c r="L26" i="16"/>
  <c r="L27" i="16"/>
  <c r="P7" i="14"/>
  <c r="P9" i="14"/>
  <c r="P11" i="14"/>
  <c r="Q626" i="20"/>
  <c r="AE418" i="39"/>
  <c r="AE426" i="39"/>
  <c r="AE417" i="39"/>
  <c r="AE422" i="39"/>
  <c r="AE419" i="39"/>
  <c r="AE425" i="39"/>
  <c r="AE420" i="39"/>
  <c r="AE428" i="39"/>
  <c r="AE431" i="39"/>
  <c r="AE429" i="39"/>
  <c r="AE423" i="39"/>
  <c r="AE424" i="39"/>
  <c r="AE427" i="39"/>
  <c r="AE430" i="39"/>
  <c r="AE421" i="39"/>
  <c r="C29" i="16"/>
  <c r="H7" i="16"/>
  <c r="Q830" i="20"/>
  <c r="Q829" i="20"/>
  <c r="I219" i="20"/>
  <c r="I7" i="20"/>
  <c r="I49" i="38"/>
  <c r="G32" i="38"/>
  <c r="E29" i="16"/>
  <c r="K16" i="20"/>
  <c r="K6" i="22"/>
  <c r="F29" i="16"/>
  <c r="O727" i="20"/>
  <c r="O10" i="20"/>
  <c r="O52" i="38"/>
  <c r="O32" i="38"/>
  <c r="Q409" i="21"/>
  <c r="Q408" i="21"/>
  <c r="Q730" i="20"/>
  <c r="Q729" i="20"/>
  <c r="AC8" i="39"/>
  <c r="Z8" i="39"/>
  <c r="L6" i="39"/>
  <c r="AE216" i="39"/>
  <c r="AE224" i="39"/>
  <c r="AE213" i="39"/>
  <c r="AE218" i="39"/>
  <c r="AE225" i="39"/>
  <c r="AE222" i="39"/>
  <c r="AE217" i="39"/>
  <c r="AE212" i="39"/>
  <c r="AE214" i="39"/>
  <c r="AE221" i="39"/>
  <c r="AE223" i="39"/>
  <c r="AE220" i="39"/>
  <c r="AE219" i="39"/>
  <c r="AE226" i="39"/>
  <c r="AE215" i="39"/>
  <c r="H6" i="16"/>
  <c r="C26" i="16"/>
  <c r="C27" i="16"/>
  <c r="G10" i="16"/>
  <c r="Q119" i="20"/>
  <c r="Q118" i="20"/>
  <c r="Q6" i="22"/>
  <c r="F53" i="38"/>
  <c r="F74" i="38"/>
  <c r="Z16" i="39"/>
  <c r="M62" i="40"/>
  <c r="H422" i="20"/>
  <c r="Z15" i="39"/>
  <c r="M24" i="40"/>
  <c r="Q219" i="20"/>
  <c r="AF218" i="39"/>
  <c r="AG218" i="39"/>
  <c r="AF421" i="39"/>
  <c r="AG421" i="39"/>
  <c r="AG420" i="39"/>
  <c r="AF420" i="39"/>
  <c r="AG530" i="39"/>
  <c r="AF530" i="39"/>
  <c r="AG525" i="39"/>
  <c r="AF525" i="39"/>
  <c r="AG520" i="39"/>
  <c r="AF520" i="39"/>
  <c r="N14" i="20"/>
  <c r="N8" i="20"/>
  <c r="N12" i="20"/>
  <c r="N48" i="38"/>
  <c r="N50" i="38"/>
  <c r="N54" i="38"/>
  <c r="N34" i="38"/>
  <c r="AG1028" i="39"/>
  <c r="AF1028" i="39"/>
  <c r="AG1029" i="39"/>
  <c r="AF1029" i="39"/>
  <c r="AG226" i="39"/>
  <c r="AF226" i="39"/>
  <c r="AF222" i="39"/>
  <c r="AG222" i="39"/>
  <c r="AG224" i="39"/>
  <c r="AF224" i="39"/>
  <c r="G34" i="38"/>
  <c r="AF427" i="39"/>
  <c r="AG427" i="39"/>
  <c r="AG419" i="39"/>
  <c r="AF419" i="39"/>
  <c r="J34" i="38"/>
  <c r="AG521" i="39"/>
  <c r="AF521" i="39"/>
  <c r="AG524" i="39"/>
  <c r="AF524" i="39"/>
  <c r="AF1036" i="39"/>
  <c r="AG1036" i="39"/>
  <c r="AF1035" i="39"/>
  <c r="AG1035" i="39"/>
  <c r="AG1027" i="39"/>
  <c r="AF1027" i="39"/>
  <c r="AF1032" i="39"/>
  <c r="AG1032" i="39"/>
  <c r="AG934" i="39"/>
  <c r="AF934" i="39"/>
  <c r="AG929" i="39"/>
  <c r="AF929" i="39"/>
  <c r="AG935" i="39"/>
  <c r="AF935" i="39"/>
  <c r="I422" i="20"/>
  <c r="I1031" i="20"/>
  <c r="I6" i="20"/>
  <c r="AG119" i="39"/>
  <c r="AF119" i="39"/>
  <c r="AF121" i="39"/>
  <c r="AG121" i="39"/>
  <c r="AF120" i="39"/>
  <c r="AG120" i="39"/>
  <c r="AF123" i="39"/>
  <c r="AG123" i="39"/>
  <c r="AF20" i="39"/>
  <c r="AG20" i="39"/>
  <c r="AG10" i="39"/>
  <c r="AF10" i="39"/>
  <c r="AF9" i="39"/>
  <c r="AG9" i="39"/>
  <c r="AF13" i="39"/>
  <c r="AG13" i="39"/>
  <c r="N19" i="16"/>
  <c r="M21" i="16"/>
  <c r="M22" i="16"/>
  <c r="AG325" i="39"/>
  <c r="AF325" i="39"/>
  <c r="AF314" i="39"/>
  <c r="AG314" i="39"/>
  <c r="AG317" i="39"/>
  <c r="AF317" i="39"/>
  <c r="AF316" i="39"/>
  <c r="AG316" i="39"/>
  <c r="G1031" i="20"/>
  <c r="AF720" i="39"/>
  <c r="AG720" i="39"/>
  <c r="AF729" i="39"/>
  <c r="AG729" i="39"/>
  <c r="AF732" i="39"/>
  <c r="AG732" i="39"/>
  <c r="AG733" i="39"/>
  <c r="AF733" i="39"/>
  <c r="AG826" i="39"/>
  <c r="AF826" i="39"/>
  <c r="AG828" i="39"/>
  <c r="AF828" i="39"/>
  <c r="AF820" i="39"/>
  <c r="AG820" i="39"/>
  <c r="AF823" i="39"/>
  <c r="AG823" i="39"/>
  <c r="AG629" i="39"/>
  <c r="AF629" i="39"/>
  <c r="AG627" i="39"/>
  <c r="AF627" i="39"/>
  <c r="AF626" i="39"/>
  <c r="AG626" i="39"/>
  <c r="AF621" i="39"/>
  <c r="AG621" i="39"/>
  <c r="N21" i="16"/>
  <c r="N22" i="16"/>
  <c r="AG220" i="39"/>
  <c r="AF220" i="39"/>
  <c r="AF423" i="39"/>
  <c r="AG423" i="39"/>
  <c r="AG531" i="39"/>
  <c r="AF531" i="39"/>
  <c r="AF1038" i="39"/>
  <c r="AG1038" i="39"/>
  <c r="AG1030" i="39"/>
  <c r="AF1030" i="39"/>
  <c r="AG221" i="39"/>
  <c r="AF221" i="39"/>
  <c r="Q727" i="20"/>
  <c r="AG431" i="39"/>
  <c r="AF431" i="39"/>
  <c r="AF418" i="39"/>
  <c r="AG418" i="39"/>
  <c r="AF527" i="39"/>
  <c r="AG527" i="39"/>
  <c r="AF519" i="39"/>
  <c r="AG519" i="39"/>
  <c r="AG219" i="39"/>
  <c r="AF219" i="39"/>
  <c r="AG214" i="39"/>
  <c r="AF214" i="39"/>
  <c r="AF225" i="39"/>
  <c r="AG225" i="39"/>
  <c r="AF216" i="39"/>
  <c r="AG216" i="39"/>
  <c r="J6" i="16"/>
  <c r="AF424" i="39"/>
  <c r="AG424" i="39"/>
  <c r="AG428" i="39"/>
  <c r="AF428" i="39"/>
  <c r="AG422" i="39"/>
  <c r="AF422" i="39"/>
  <c r="AF517" i="39"/>
  <c r="AG517" i="39"/>
  <c r="AG528" i="39"/>
  <c r="AF528" i="39"/>
  <c r="AG523" i="39"/>
  <c r="AF523" i="39"/>
  <c r="K34" i="38"/>
  <c r="AF1031" i="39"/>
  <c r="AG1031" i="39"/>
  <c r="AG1037" i="39"/>
  <c r="AF1037" i="39"/>
  <c r="AF1034" i="39"/>
  <c r="AG1034" i="39"/>
  <c r="M19" i="16"/>
  <c r="L21" i="16"/>
  <c r="L22" i="16"/>
  <c r="K19" i="16"/>
  <c r="J21" i="16"/>
  <c r="J22" i="16"/>
  <c r="E10" i="20"/>
  <c r="AC717" i="39"/>
  <c r="AC414" i="39"/>
  <c r="AD414" i="39"/>
  <c r="AF925" i="39"/>
  <c r="AG925" i="39"/>
  <c r="AF924" i="39"/>
  <c r="AG924" i="39"/>
  <c r="AG923" i="39"/>
  <c r="AF923" i="39"/>
  <c r="AF922" i="39"/>
  <c r="AG922" i="39"/>
  <c r="D19" i="16"/>
  <c r="F7" i="16"/>
  <c r="AF117" i="39"/>
  <c r="AG117" i="39"/>
  <c r="AF114" i="39"/>
  <c r="AG114" i="39"/>
  <c r="AF113" i="39"/>
  <c r="AG113" i="39"/>
  <c r="AG118" i="39"/>
  <c r="AF118" i="39"/>
  <c r="AG12" i="39"/>
  <c r="AF12" i="39"/>
  <c r="AG19" i="39"/>
  <c r="AF19" i="39"/>
  <c r="AG21" i="39"/>
  <c r="AF21" i="39"/>
  <c r="AF17" i="39"/>
  <c r="AG17" i="39"/>
  <c r="F19" i="16"/>
  <c r="AF322" i="39"/>
  <c r="AG322" i="39"/>
  <c r="AG320" i="39"/>
  <c r="AF320" i="39"/>
  <c r="AG324" i="39"/>
  <c r="AF324" i="39"/>
  <c r="AF318" i="39"/>
  <c r="AG318" i="39"/>
  <c r="E6" i="14"/>
  <c r="E10" i="14"/>
  <c r="C30" i="16"/>
  <c r="J7" i="16"/>
  <c r="I19" i="16"/>
  <c r="H21" i="16"/>
  <c r="H22" i="16"/>
  <c r="K21" i="16"/>
  <c r="K22" i="16"/>
  <c r="L19" i="16"/>
  <c r="F727" i="20"/>
  <c r="F10" i="20"/>
  <c r="F52" i="38"/>
  <c r="AF731" i="39"/>
  <c r="AG731" i="39"/>
  <c r="AF734" i="39"/>
  <c r="AG734" i="39"/>
  <c r="AG722" i="39"/>
  <c r="AF722" i="39"/>
  <c r="AF723" i="39"/>
  <c r="AG723" i="39"/>
  <c r="AF825" i="39"/>
  <c r="AG825" i="39"/>
  <c r="AG827" i="39"/>
  <c r="AF827" i="39"/>
  <c r="AF830" i="39"/>
  <c r="AG830" i="39"/>
  <c r="AG834" i="39"/>
  <c r="AF834" i="39"/>
  <c r="AF624" i="39"/>
  <c r="AG624" i="39"/>
  <c r="AG631" i="39"/>
  <c r="AF631" i="39"/>
  <c r="AG617" i="39"/>
  <c r="AF617" i="39"/>
  <c r="AG620" i="39"/>
  <c r="AF620" i="39"/>
  <c r="J48" i="38"/>
  <c r="J50" i="38"/>
  <c r="J54" i="38"/>
  <c r="J14" i="20"/>
  <c r="J8" i="20"/>
  <c r="J12" i="20"/>
  <c r="M34" i="38"/>
  <c r="F424" i="20"/>
  <c r="F9" i="20"/>
  <c r="F51" i="38"/>
  <c r="E11" i="14"/>
  <c r="Q13" i="20"/>
  <c r="E55" i="38"/>
  <c r="Q55" i="38"/>
  <c r="AG212" i="39"/>
  <c r="AF212" i="39"/>
  <c r="E422" i="20"/>
  <c r="O34" i="38"/>
  <c r="K422" i="20"/>
  <c r="K1031" i="20"/>
  <c r="K6" i="20"/>
  <c r="AF417" i="39"/>
  <c r="AG417" i="39"/>
  <c r="AG930" i="39"/>
  <c r="AF930" i="39"/>
  <c r="AF928" i="39"/>
  <c r="AG928" i="39"/>
  <c r="AG927" i="39"/>
  <c r="AF927" i="39"/>
  <c r="AG926" i="39"/>
  <c r="AF926" i="39"/>
  <c r="AG111" i="39"/>
  <c r="AF111" i="39"/>
  <c r="AG116" i="39"/>
  <c r="AF116" i="39"/>
  <c r="AF110" i="39"/>
  <c r="AG110" i="39"/>
  <c r="AF109" i="39"/>
  <c r="AG109" i="39"/>
  <c r="AG11" i="39"/>
  <c r="AF11" i="39"/>
  <c r="AF23" i="39"/>
  <c r="AG23" i="39"/>
  <c r="AF14" i="39"/>
  <c r="AG14" i="39"/>
  <c r="AG315" i="39"/>
  <c r="AF315" i="39"/>
  <c r="AG312" i="39"/>
  <c r="AF312" i="39"/>
  <c r="AF326" i="39"/>
  <c r="AG326" i="39"/>
  <c r="P6" i="20"/>
  <c r="P422" i="20"/>
  <c r="P1031" i="20"/>
  <c r="H19" i="16"/>
  <c r="G21" i="16"/>
  <c r="G22" i="16"/>
  <c r="F422" i="20"/>
  <c r="F6" i="20"/>
  <c r="Q7" i="20"/>
  <c r="E49" i="38"/>
  <c r="Q49" i="38"/>
  <c r="AF728" i="39"/>
  <c r="AG728" i="39"/>
  <c r="AF721" i="39"/>
  <c r="AG721" i="39"/>
  <c r="AG725" i="39"/>
  <c r="AF725" i="39"/>
  <c r="AG727" i="39"/>
  <c r="AF727" i="39"/>
  <c r="AF822" i="39"/>
  <c r="AG822" i="39"/>
  <c r="AG824" i="39"/>
  <c r="AF824" i="39"/>
  <c r="AG829" i="39"/>
  <c r="AF829" i="39"/>
  <c r="AF618" i="39"/>
  <c r="AG618" i="39"/>
  <c r="AF622" i="39"/>
  <c r="AG622" i="39"/>
  <c r="AF623" i="39"/>
  <c r="AG623" i="39"/>
  <c r="E34" i="38"/>
  <c r="E33" i="38"/>
  <c r="F29" i="38"/>
  <c r="F33" i="38"/>
  <c r="G29" i="38"/>
  <c r="G33" i="38"/>
  <c r="H29" i="38"/>
  <c r="H33" i="38"/>
  <c r="I29" i="38"/>
  <c r="I33" i="38"/>
  <c r="J29" i="38"/>
  <c r="J33" i="38"/>
  <c r="K29" i="38"/>
  <c r="K33" i="38"/>
  <c r="L29" i="38"/>
  <c r="L33" i="38"/>
  <c r="M29" i="38"/>
  <c r="M33" i="38"/>
  <c r="N29" i="38"/>
  <c r="N33" i="38"/>
  <c r="O29" i="38"/>
  <c r="O33" i="38"/>
  <c r="P29" i="38"/>
  <c r="P33" i="38"/>
  <c r="Q33" i="38"/>
  <c r="F34" i="38"/>
  <c r="H8" i="20"/>
  <c r="H12" i="20"/>
  <c r="H48" i="38"/>
  <c r="H50" i="38"/>
  <c r="H54" i="38"/>
  <c r="H14" i="20"/>
  <c r="F6" i="39"/>
  <c r="H79" i="38"/>
  <c r="L24" i="39"/>
  <c r="AF215" i="39"/>
  <c r="AG215" i="39"/>
  <c r="AG223" i="39"/>
  <c r="AF223" i="39"/>
  <c r="AF217" i="39"/>
  <c r="AG217" i="39"/>
  <c r="AF213" i="39"/>
  <c r="AG213" i="39"/>
  <c r="AG430" i="39"/>
  <c r="AF430" i="39"/>
  <c r="AG429" i="39"/>
  <c r="AF429" i="39"/>
  <c r="AF425" i="39"/>
  <c r="AG425" i="39"/>
  <c r="AF426" i="39"/>
  <c r="AG426" i="39"/>
  <c r="AG522" i="39"/>
  <c r="AF522" i="39"/>
  <c r="AF526" i="39"/>
  <c r="AG526" i="39"/>
  <c r="AF529" i="39"/>
  <c r="AG529" i="39"/>
  <c r="AG518" i="39"/>
  <c r="AF518" i="39"/>
  <c r="N1031" i="20"/>
  <c r="AG1025" i="39"/>
  <c r="AF1025" i="39"/>
  <c r="AF1033" i="39"/>
  <c r="AG1033" i="39"/>
  <c r="AG1026" i="39"/>
  <c r="AF1026" i="39"/>
  <c r="AF1024" i="39"/>
  <c r="AG1024" i="39"/>
  <c r="I21" i="16"/>
  <c r="I22" i="16"/>
  <c r="J19" i="16"/>
  <c r="Q73" i="38"/>
  <c r="Q74" i="38"/>
  <c r="Q11" i="20"/>
  <c r="E53" i="38"/>
  <c r="Q53" i="38"/>
  <c r="AF932" i="39"/>
  <c r="AG932" i="39"/>
  <c r="AF933" i="39"/>
  <c r="AG933" i="39"/>
  <c r="AF921" i="39"/>
  <c r="AG921" i="39"/>
  <c r="AG931" i="39"/>
  <c r="AF931" i="39"/>
  <c r="AF122" i="39"/>
  <c r="AG122" i="39"/>
  <c r="AF115" i="39"/>
  <c r="AG115" i="39"/>
  <c r="AG112" i="39"/>
  <c r="AF112" i="39"/>
  <c r="AF18" i="39"/>
  <c r="AG18" i="39"/>
  <c r="AG15" i="39"/>
  <c r="AF15" i="39"/>
  <c r="AG22" i="39"/>
  <c r="AF22" i="39"/>
  <c r="AF16" i="39"/>
  <c r="AG16" i="39"/>
  <c r="AG313" i="39"/>
  <c r="AF313" i="39"/>
  <c r="AF321" i="39"/>
  <c r="AG321" i="39"/>
  <c r="AF323" i="39"/>
  <c r="AG323" i="39"/>
  <c r="AF319" i="39"/>
  <c r="AG319" i="39"/>
  <c r="L6" i="20"/>
  <c r="L422" i="20"/>
  <c r="L1031" i="20"/>
  <c r="G48" i="38"/>
  <c r="G50" i="38"/>
  <c r="G54" i="38"/>
  <c r="G14" i="20"/>
  <c r="G8" i="20"/>
  <c r="G12" i="20"/>
  <c r="M6" i="20"/>
  <c r="M422" i="20"/>
  <c r="M1031" i="20"/>
  <c r="D26" i="16"/>
  <c r="D27" i="16"/>
  <c r="M6" i="40"/>
  <c r="AF730" i="39"/>
  <c r="AG730" i="39"/>
  <c r="AG724" i="39"/>
  <c r="AF724" i="39"/>
  <c r="AG726" i="39"/>
  <c r="AF726" i="39"/>
  <c r="O422" i="20"/>
  <c r="O1031" i="20"/>
  <c r="O6" i="20"/>
  <c r="AG821" i="39"/>
  <c r="AF821" i="39"/>
  <c r="AG833" i="39"/>
  <c r="AF833" i="39"/>
  <c r="AG831" i="39"/>
  <c r="AF831" i="39"/>
  <c r="AG832" i="39"/>
  <c r="AF832" i="39"/>
  <c r="AF628" i="39"/>
  <c r="AG628" i="39"/>
  <c r="AF625" i="39"/>
  <c r="AG625" i="39"/>
  <c r="AG630" i="39"/>
  <c r="AF630" i="39"/>
  <c r="AG619" i="39"/>
  <c r="AF619" i="39"/>
  <c r="Q30" i="38"/>
  <c r="Q32" i="38"/>
  <c r="Q34" i="38"/>
  <c r="F6" i="22"/>
  <c r="D16" i="16"/>
  <c r="D17" i="16"/>
  <c r="D20" i="16"/>
  <c r="E21" i="16"/>
  <c r="E22" i="16"/>
  <c r="H1031" i="20"/>
  <c r="F21" i="16"/>
  <c r="F22" i="16"/>
  <c r="G19" i="16"/>
  <c r="Q16" i="20"/>
  <c r="F6" i="40"/>
  <c r="N79" i="38"/>
  <c r="F1031" i="20"/>
  <c r="L14" i="20"/>
  <c r="L48" i="38"/>
  <c r="L50" i="38"/>
  <c r="L54" i="38"/>
  <c r="L8" i="20"/>
  <c r="L12" i="20"/>
  <c r="F14" i="20"/>
  <c r="F8" i="20"/>
  <c r="F12" i="20"/>
  <c r="F48" i="38"/>
  <c r="F50" i="38"/>
  <c r="F54" i="38"/>
  <c r="K8" i="20"/>
  <c r="K12" i="20"/>
  <c r="K14" i="20"/>
  <c r="K48" i="38"/>
  <c r="K50" i="38"/>
  <c r="K54" i="38"/>
  <c r="Q422" i="20"/>
  <c r="AC412" i="39"/>
  <c r="AD412" i="39"/>
  <c r="E1031" i="20"/>
  <c r="AC1021" i="39"/>
  <c r="C31" i="16"/>
  <c r="C32" i="16"/>
  <c r="I10" i="16"/>
  <c r="P14" i="20"/>
  <c r="P8" i="20"/>
  <c r="P12" i="20"/>
  <c r="P48" i="38"/>
  <c r="P50" i="38"/>
  <c r="P54" i="38"/>
  <c r="E14" i="20"/>
  <c r="E48" i="38"/>
  <c r="E12" i="20"/>
  <c r="Q6" i="20"/>
  <c r="E51" i="38"/>
  <c r="Q51" i="38"/>
  <c r="Q9" i="20"/>
  <c r="Q10" i="20"/>
  <c r="E52" i="38"/>
  <c r="Q52" i="38"/>
  <c r="D30" i="16"/>
  <c r="D31" i="16"/>
  <c r="D32" i="16"/>
  <c r="F6" i="14"/>
  <c r="F10" i="14"/>
  <c r="Q424" i="20"/>
  <c r="I14" i="20"/>
  <c r="I48" i="38"/>
  <c r="I50" i="38"/>
  <c r="I54" i="38"/>
  <c r="I8" i="20"/>
  <c r="I12" i="20"/>
  <c r="D21" i="16"/>
  <c r="D22" i="16"/>
  <c r="E19" i="16"/>
  <c r="O48" i="38"/>
  <c r="O50" i="38"/>
  <c r="O54" i="38"/>
  <c r="O14" i="20"/>
  <c r="O8" i="20"/>
  <c r="O12" i="20"/>
  <c r="M14" i="20"/>
  <c r="M8" i="20"/>
  <c r="M12" i="20"/>
  <c r="M48" i="38"/>
  <c r="M50" i="38"/>
  <c r="M54" i="38"/>
  <c r="Q8" i="20"/>
  <c r="Q12" i="20"/>
  <c r="Q14" i="20"/>
  <c r="G6" i="14"/>
  <c r="G10" i="14"/>
  <c r="E30" i="16"/>
  <c r="E31" i="16"/>
  <c r="E32" i="16"/>
  <c r="E50" i="38"/>
  <c r="E54" i="38"/>
  <c r="Q48" i="38"/>
  <c r="Q50" i="38"/>
  <c r="Q54" i="38"/>
  <c r="Q1031" i="20"/>
  <c r="F30" i="16"/>
  <c r="F31" i="16"/>
  <c r="F32" i="16"/>
  <c r="H6" i="14"/>
  <c r="H10" i="14"/>
  <c r="G30" i="16"/>
  <c r="G31" i="16"/>
  <c r="G32" i="16"/>
  <c r="I6" i="14"/>
  <c r="I10" i="14"/>
  <c r="J6" i="14"/>
  <c r="J10" i="14"/>
  <c r="H30" i="16"/>
  <c r="H31" i="16"/>
  <c r="H32" i="16"/>
  <c r="I30" i="16"/>
  <c r="I31" i="16"/>
  <c r="I32" i="16"/>
  <c r="K6" i="14"/>
  <c r="K10" i="14"/>
  <c r="J30" i="16"/>
  <c r="J31" i="16"/>
  <c r="J32" i="16"/>
  <c r="L6" i="14"/>
  <c r="L10" i="14"/>
  <c r="K30" i="16"/>
  <c r="K31" i="16"/>
  <c r="K32" i="16"/>
  <c r="M6" i="14"/>
  <c r="M10" i="14"/>
  <c r="N6" i="14"/>
  <c r="N10" i="14"/>
  <c r="L30" i="16"/>
  <c r="L31" i="16"/>
  <c r="L32" i="16"/>
  <c r="M30" i="16"/>
  <c r="M31" i="16"/>
  <c r="M32" i="16"/>
  <c r="O6" i="14"/>
  <c r="O10" i="14"/>
  <c r="N30" i="16"/>
  <c r="N31" i="16"/>
  <c r="N32" i="16"/>
  <c r="P10" i="14"/>
</calcChain>
</file>

<file path=xl/comments1.xml><?xml version="1.0" encoding="utf-8"?>
<comments xmlns="http://schemas.openxmlformats.org/spreadsheetml/2006/main">
  <authors>
    <author>LUZ Empreenda</author>
  </authors>
  <commentList>
    <comment ref="C4" authorId="0" shape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E4" authorId="0" shapeId="0">
      <text>
        <r>
          <rPr>
            <sz val="10"/>
            <color indexed="81"/>
            <rFont val="Segoe UI"/>
            <family val="2"/>
          </rPr>
          <t>Classifique o lançamento como um dos grupos de receitas ou despesas.
Esse cadastro é essencial para a lista da coluna G - plano de contas</t>
        </r>
      </text>
    </comment>
    <comment ref="F4" authorId="0" shape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G4" authorId="0" shape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I4" authorId="0" shapeId="0">
      <text>
        <r>
          <rPr>
            <sz val="10"/>
            <color indexed="81"/>
            <rFont val="Segoe UI"/>
            <family val="2"/>
          </rPr>
          <t>Coloque o valor do lançamento em questão</t>
        </r>
      </text>
    </comment>
    <comment ref="K4" authorId="0" shape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M4" authorId="0" shapeId="0">
      <text>
        <r>
          <rPr>
            <sz val="10"/>
            <color indexed="81"/>
            <rFont val="Segoe UI"/>
            <family val="2"/>
          </rPr>
          <t>Acompanhe o saldo que você possui. Aqui só são contabilizados as contas marcadas como pagas na coluna status.</t>
        </r>
      </text>
    </comment>
    <comment ref="O4" authorId="0" shape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2.xml><?xml version="1.0" encoding="utf-8"?>
<comments xmlns="http://schemas.openxmlformats.org/spreadsheetml/2006/main">
  <authors>
    <author>LUZ Empreenda</author>
  </authors>
  <commentList>
    <comment ref="C4" authorId="0" shape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E4" authorId="0" shapeId="0">
      <text>
        <r>
          <rPr>
            <sz val="10"/>
            <color indexed="81"/>
            <rFont val="Segoe UI"/>
            <family val="2"/>
          </rPr>
          <t>Classifique o lançamento como um dos grupos de receitas ou despesas.
Esse cadastro é essencial para a lista da coluna G - plano de contas</t>
        </r>
      </text>
    </comment>
    <comment ref="F4" authorId="0" shape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G4" authorId="0" shape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I4" authorId="0" shapeId="0">
      <text>
        <r>
          <rPr>
            <sz val="10"/>
            <color indexed="81"/>
            <rFont val="Segoe UI"/>
            <family val="2"/>
          </rPr>
          <t>Coloque o valor do lançamento em questão</t>
        </r>
      </text>
    </comment>
    <comment ref="K4" authorId="0" shape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M4" authorId="0" shapeId="0">
      <text>
        <r>
          <rPr>
            <sz val="10"/>
            <color indexed="81"/>
            <rFont val="Segoe UI"/>
            <family val="2"/>
          </rPr>
          <t>Acompanhe o saldo que você possui. Aqui só são contabilizados as contas marcadas como pagas na coluna status.</t>
        </r>
      </text>
    </comment>
    <comment ref="O4" authorId="0" shape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3.xml><?xml version="1.0" encoding="utf-8"?>
<comments xmlns="http://schemas.openxmlformats.org/spreadsheetml/2006/main">
  <authors>
    <author>LUZ Empreenda</author>
  </authors>
  <commentList>
    <comment ref="C4" authorId="0" shape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E4" authorId="0" shapeId="0">
      <text>
        <r>
          <rPr>
            <sz val="10"/>
            <color indexed="81"/>
            <rFont val="Segoe UI"/>
            <family val="2"/>
          </rPr>
          <t>Classifique o lançamento como um dos grupos de receitas ou despesas.
Esse cadastro é essencial para a lista da coluna G - plano de contas</t>
        </r>
      </text>
    </comment>
    <comment ref="F4" authorId="0" shape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G4" authorId="0" shape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I4" authorId="0" shapeId="0">
      <text>
        <r>
          <rPr>
            <sz val="10"/>
            <color indexed="81"/>
            <rFont val="Segoe UI"/>
            <family val="2"/>
          </rPr>
          <t>Coloque o valor do lançamento em questão</t>
        </r>
      </text>
    </comment>
    <comment ref="K4" authorId="0" shape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M4" authorId="0" shapeId="0">
      <text>
        <r>
          <rPr>
            <sz val="10"/>
            <color indexed="81"/>
            <rFont val="Segoe UI"/>
            <family val="2"/>
          </rPr>
          <t>Acompanhe o saldo que você possui. Aqui só são contabilizados as contas marcadas como pagas na coluna status.</t>
        </r>
      </text>
    </comment>
    <comment ref="O4" authorId="0" shape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4.xml><?xml version="1.0" encoding="utf-8"?>
<comments xmlns="http://schemas.openxmlformats.org/spreadsheetml/2006/main">
  <authors>
    <author>LUZ Empreenda</author>
  </authors>
  <commentList>
    <comment ref="C4" authorId="0" shape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E4" authorId="0" shapeId="0">
      <text>
        <r>
          <rPr>
            <sz val="10"/>
            <color indexed="81"/>
            <rFont val="Segoe UI"/>
            <family val="2"/>
          </rPr>
          <t>Classifique o lançamento como um dos grupos de receitas ou despesas.
Esse cadastro é essencial para a lista da coluna G - plano de contas</t>
        </r>
      </text>
    </comment>
    <comment ref="F4" authorId="0" shape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G4" authorId="0" shape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I4" authorId="0" shapeId="0">
      <text>
        <r>
          <rPr>
            <sz val="10"/>
            <color indexed="81"/>
            <rFont val="Segoe UI"/>
            <family val="2"/>
          </rPr>
          <t>Coloque o valor do lançamento em questão</t>
        </r>
      </text>
    </comment>
    <comment ref="K4" authorId="0" shape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M4" authorId="0" shapeId="0">
      <text>
        <r>
          <rPr>
            <sz val="10"/>
            <color indexed="81"/>
            <rFont val="Segoe UI"/>
            <family val="2"/>
          </rPr>
          <t>Acompanhe o saldo que você possui. Aqui só são contabilizados as contas marcadas como pagas na coluna status.</t>
        </r>
      </text>
    </comment>
    <comment ref="O4" authorId="0" shape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5.xml><?xml version="1.0" encoding="utf-8"?>
<comments xmlns="http://schemas.openxmlformats.org/spreadsheetml/2006/main">
  <authors>
    <author>LUZ Empreenda</author>
  </authors>
  <commentList>
    <comment ref="C4" authorId="0" shape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E4" authorId="0" shapeId="0">
      <text>
        <r>
          <rPr>
            <sz val="10"/>
            <color indexed="81"/>
            <rFont val="Segoe UI"/>
            <family val="2"/>
          </rPr>
          <t>Classifique o lançamento como um dos grupos de receitas ou despesas.
Esse cadastro é essencial para a lista da coluna G - plano de contas</t>
        </r>
      </text>
    </comment>
    <comment ref="F4" authorId="0" shape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G4" authorId="0" shape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I4" authorId="0" shapeId="0">
      <text>
        <r>
          <rPr>
            <sz val="10"/>
            <color indexed="81"/>
            <rFont val="Segoe UI"/>
            <family val="2"/>
          </rPr>
          <t>Coloque o valor do lançamento em questão</t>
        </r>
      </text>
    </comment>
    <comment ref="K4" authorId="0" shape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M4" authorId="0" shapeId="0">
      <text>
        <r>
          <rPr>
            <sz val="10"/>
            <color indexed="81"/>
            <rFont val="Segoe UI"/>
            <family val="2"/>
          </rPr>
          <t>Acompanhe o saldo que você possui. Aqui só são contabilizados as contas marcadas como pagas na coluna status.</t>
        </r>
      </text>
    </comment>
    <comment ref="O4" authorId="0" shape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6.xml><?xml version="1.0" encoding="utf-8"?>
<comments xmlns="http://schemas.openxmlformats.org/spreadsheetml/2006/main">
  <authors>
    <author>LUZ Empreenda</author>
  </authors>
  <commentList>
    <comment ref="C4" authorId="0" shape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E4" authorId="0" shapeId="0">
      <text>
        <r>
          <rPr>
            <sz val="10"/>
            <color indexed="81"/>
            <rFont val="Segoe UI"/>
            <family val="2"/>
          </rPr>
          <t>Classifique o lançamento como um dos grupos de receitas ou despesas.
Esse cadastro é essencial para a lista da coluna G - plano de contas</t>
        </r>
      </text>
    </comment>
    <comment ref="F4" authorId="0" shape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G4" authorId="0" shape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I4" authorId="0" shapeId="0">
      <text>
        <r>
          <rPr>
            <sz val="10"/>
            <color indexed="81"/>
            <rFont val="Segoe UI"/>
            <family val="2"/>
          </rPr>
          <t>Coloque o valor do lançamento em questão</t>
        </r>
      </text>
    </comment>
    <comment ref="K4" authorId="0" shape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M4" authorId="0" shapeId="0">
      <text>
        <r>
          <rPr>
            <sz val="10"/>
            <color indexed="81"/>
            <rFont val="Segoe UI"/>
            <family val="2"/>
          </rPr>
          <t>Acompanhe o saldo que você possui. Aqui só são contabilizados as contas marcadas como pagas na coluna status.</t>
        </r>
      </text>
    </comment>
    <comment ref="O4" authorId="0" shape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7.xml><?xml version="1.0" encoding="utf-8"?>
<comments xmlns="http://schemas.openxmlformats.org/spreadsheetml/2006/main">
  <authors>
    <author>LUZ Empreenda</author>
  </authors>
  <commentList>
    <comment ref="C4" authorId="0" shape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E4" authorId="0" shapeId="0">
      <text>
        <r>
          <rPr>
            <sz val="10"/>
            <color indexed="81"/>
            <rFont val="Segoe UI"/>
            <family val="2"/>
          </rPr>
          <t>Classifique o lançamento como um dos grupos de receitas ou despesas.
Esse cadastro é essencial para a lista da coluna G - plano de contas</t>
        </r>
      </text>
    </comment>
    <comment ref="F4" authorId="0" shape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G4" authorId="0" shape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I4" authorId="0" shapeId="0">
      <text>
        <r>
          <rPr>
            <sz val="10"/>
            <color indexed="81"/>
            <rFont val="Segoe UI"/>
            <family val="2"/>
          </rPr>
          <t>Coloque o valor do lançamento em questão</t>
        </r>
      </text>
    </comment>
    <comment ref="K4" authorId="0" shape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M4" authorId="0" shapeId="0">
      <text>
        <r>
          <rPr>
            <sz val="10"/>
            <color indexed="81"/>
            <rFont val="Segoe UI"/>
            <family val="2"/>
          </rPr>
          <t>Acompanhe o saldo que você possui. Aqui só são contabilizados as contas marcadas como pagas na coluna status.</t>
        </r>
      </text>
    </comment>
    <comment ref="O4" authorId="0" shape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8.xml><?xml version="1.0" encoding="utf-8"?>
<comments xmlns="http://schemas.openxmlformats.org/spreadsheetml/2006/main">
  <authors>
    <author>LUZ Empreenda</author>
  </authors>
  <commentList>
    <comment ref="C4" authorId="0" shape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E4" authorId="0" shapeId="0">
      <text>
        <r>
          <rPr>
            <sz val="10"/>
            <color indexed="81"/>
            <rFont val="Segoe UI"/>
            <family val="2"/>
          </rPr>
          <t>Classifique o lançamento como um dos grupos de receitas ou despesas.
Esse cadastro é essencial para a lista da coluna G - plano de contas</t>
        </r>
      </text>
    </comment>
    <comment ref="F4" authorId="0" shape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G4" authorId="0" shape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I4" authorId="0" shapeId="0">
      <text>
        <r>
          <rPr>
            <sz val="10"/>
            <color indexed="81"/>
            <rFont val="Segoe UI"/>
            <family val="2"/>
          </rPr>
          <t>Coloque o valor do lançamento em questão</t>
        </r>
      </text>
    </comment>
    <comment ref="K4" authorId="0" shape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M4" authorId="0" shapeId="0">
      <text>
        <r>
          <rPr>
            <sz val="10"/>
            <color indexed="81"/>
            <rFont val="Segoe UI"/>
            <family val="2"/>
          </rPr>
          <t>Acompanhe o saldo que você possui. Aqui só são contabilizados as contas marcadas como pagas na coluna status.</t>
        </r>
      </text>
    </comment>
    <comment ref="O4" authorId="0" shape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9.xml><?xml version="1.0" encoding="utf-8"?>
<comments xmlns="http://schemas.openxmlformats.org/spreadsheetml/2006/main">
  <authors>
    <author>LUZ Empreenda</author>
  </authors>
  <commentList>
    <comment ref="C4" authorId="0" shape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E4" authorId="0" shapeId="0">
      <text>
        <r>
          <rPr>
            <sz val="10"/>
            <color indexed="81"/>
            <rFont val="Segoe UI"/>
            <family val="2"/>
          </rPr>
          <t>Classifique o lançamento como um dos grupos de receitas ou despesas.
Esse cadastro é essencial para a lista da coluna G - plano de contas</t>
        </r>
      </text>
    </comment>
    <comment ref="F4" authorId="0" shape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G4" authorId="0" shape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I4" authorId="0" shapeId="0">
      <text>
        <r>
          <rPr>
            <sz val="10"/>
            <color indexed="81"/>
            <rFont val="Segoe UI"/>
            <family val="2"/>
          </rPr>
          <t>Coloque o valor do lançamento em questão</t>
        </r>
      </text>
    </comment>
    <comment ref="K4" authorId="0" shape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M4" authorId="0" shapeId="0">
      <text>
        <r>
          <rPr>
            <sz val="10"/>
            <color indexed="81"/>
            <rFont val="Segoe UI"/>
            <family val="2"/>
          </rPr>
          <t>Acompanhe o saldo que você possui. Aqui só são contabilizados as contas marcadas como pagas na coluna status.</t>
        </r>
      </text>
    </comment>
    <comment ref="O4" authorId="0" shape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10.xml><?xml version="1.0" encoding="utf-8"?>
<comments xmlns="http://schemas.openxmlformats.org/spreadsheetml/2006/main">
  <authors>
    <author>LUZ Empreenda</author>
  </authors>
  <commentList>
    <comment ref="C4" authorId="0" shape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E4" authorId="0" shapeId="0">
      <text>
        <r>
          <rPr>
            <sz val="10"/>
            <color indexed="81"/>
            <rFont val="Segoe UI"/>
            <family val="2"/>
          </rPr>
          <t>Classifique o lançamento como um dos grupos de receitas ou despesas.
Esse cadastro é essencial para a lista da coluna G - plano de contas</t>
        </r>
      </text>
    </comment>
    <comment ref="F4" authorId="0" shape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G4" authorId="0" shape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I4" authorId="0" shapeId="0">
      <text>
        <r>
          <rPr>
            <sz val="10"/>
            <color indexed="81"/>
            <rFont val="Segoe UI"/>
            <family val="2"/>
          </rPr>
          <t>Coloque o valor do lançamento em questão</t>
        </r>
      </text>
    </comment>
    <comment ref="K4" authorId="0" shape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M4" authorId="0" shapeId="0">
      <text>
        <r>
          <rPr>
            <sz val="10"/>
            <color indexed="81"/>
            <rFont val="Segoe UI"/>
            <family val="2"/>
          </rPr>
          <t>Acompanhe o saldo que você possui. Aqui só são contabilizados as contas marcadas como pagas na coluna status.</t>
        </r>
      </text>
    </comment>
    <comment ref="O4" authorId="0" shape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11.xml><?xml version="1.0" encoding="utf-8"?>
<comments xmlns="http://schemas.openxmlformats.org/spreadsheetml/2006/main">
  <authors>
    <author>LUZ Empreenda</author>
  </authors>
  <commentList>
    <comment ref="C4" authorId="0" shape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E4" authorId="0" shapeId="0">
      <text>
        <r>
          <rPr>
            <sz val="10"/>
            <color indexed="81"/>
            <rFont val="Segoe UI"/>
            <family val="2"/>
          </rPr>
          <t>Classifique o lançamento como um dos grupos de receitas ou despesas.
Esse cadastro é essencial para a lista da coluna G - plano de contas</t>
        </r>
      </text>
    </comment>
    <comment ref="F4" authorId="0" shape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G4" authorId="0" shape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I4" authorId="0" shapeId="0">
      <text>
        <r>
          <rPr>
            <sz val="10"/>
            <color indexed="81"/>
            <rFont val="Segoe UI"/>
            <family val="2"/>
          </rPr>
          <t>Coloque o valor do lançamento em questão</t>
        </r>
      </text>
    </comment>
    <comment ref="K4" authorId="0" shape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M4" authorId="0" shapeId="0">
      <text>
        <r>
          <rPr>
            <sz val="10"/>
            <color indexed="81"/>
            <rFont val="Segoe UI"/>
            <family val="2"/>
          </rPr>
          <t>Acompanhe o saldo que você possui. Aqui só são contabilizados as contas marcadas como pagas na coluna status.</t>
        </r>
      </text>
    </comment>
    <comment ref="O4" authorId="0" shape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12.xml><?xml version="1.0" encoding="utf-8"?>
<comments xmlns="http://schemas.openxmlformats.org/spreadsheetml/2006/main">
  <authors>
    <author>LUZ Empreenda</author>
  </authors>
  <commentList>
    <comment ref="C4" authorId="0" shapeId="0">
      <text>
        <r>
          <rPr>
            <sz val="10"/>
            <color indexed="81"/>
            <rFont val="Segoe UI"/>
            <family val="2"/>
          </rPr>
          <t>Insira um número entre 1 e 31. Ele representará o dia do mês que o lançamento aconteceu. 
Esses dados são levados automaticamente para a aba de Resumo de Lançamentos. Veja seu fluxo de caixa diário diretamente por lá.</t>
        </r>
      </text>
    </comment>
    <comment ref="E4" authorId="0" shapeId="0">
      <text>
        <r>
          <rPr>
            <sz val="10"/>
            <color indexed="81"/>
            <rFont val="Segoe UI"/>
            <family val="2"/>
          </rPr>
          <t>Classifique o lançamento como um dos grupos de receitas ou despesas.
Esse cadastro é essencial para a lista da coluna G - plano de contas</t>
        </r>
      </text>
    </comment>
    <comment ref="F4" authorId="0" shapeId="0">
      <text>
        <r>
          <rPr>
            <sz val="10"/>
            <color indexed="81"/>
            <rFont val="Segoe UI"/>
            <family val="2"/>
          </rPr>
          <t>Descreva o item de receita ou despesa. Aqui você pode escrever qualquer coisa. Por exemplo, se você vai pagar um salário, poderia escrever "Salário Diogo" e assim por diante. Simplifique para ter menos trabalho de preenchimento.
Se quiser, você até pode deixar essa coluna em branco, desde que preencha todas as outras (Dia, Classificação, Plano de Contas, Valor e Status)</t>
        </r>
      </text>
    </comment>
    <comment ref="G4" authorId="0" shapeId="0">
      <text>
        <r>
          <rPr>
            <sz val="10"/>
            <color indexed="81"/>
            <rFont val="Segoe UI"/>
            <family val="2"/>
          </rPr>
          <t>De acordo com a coluna classificação, aqui você terá uma lista ou das suas receitas cadastradas no plano de contas ou das despesas. 
Esse registro é essencial para o controle do seu DRE (Demonstrativo do Resultado do Exercício)</t>
        </r>
      </text>
    </comment>
    <comment ref="I4" authorId="0" shapeId="0">
      <text>
        <r>
          <rPr>
            <sz val="10"/>
            <color indexed="81"/>
            <rFont val="Segoe UI"/>
            <family val="2"/>
          </rPr>
          <t>Coloque o valor do lançamento em questão</t>
        </r>
      </text>
    </comment>
    <comment ref="K4" authorId="0" shapeId="0">
      <text>
        <r>
          <rPr>
            <sz val="10"/>
            <color indexed="81"/>
            <rFont val="Segoe UI"/>
            <family val="2"/>
          </rPr>
          <t>Marque Pago se você já tiver realizado ou recebido o pagamento e marque como Não Pago se ainda estiver pendente.
Todos os itens marcados como pagos vão para o fluxo de caixa e os marcados como não pagos para as suas contas a pagar e a receber</t>
        </r>
      </text>
    </comment>
    <comment ref="M4" authorId="0" shapeId="0">
      <text>
        <r>
          <rPr>
            <sz val="10"/>
            <color indexed="81"/>
            <rFont val="Segoe UI"/>
            <family val="2"/>
          </rPr>
          <t>Acompanhe o saldo que você possui. Aqui só são contabilizados as contas marcadas como pagas na coluna status.</t>
        </r>
      </text>
    </comment>
    <comment ref="O4" authorId="0" shapeId="0">
      <text>
        <r>
          <rPr>
            <sz val="10"/>
            <color indexed="81"/>
            <rFont val="Segoe UI"/>
            <family val="2"/>
          </rPr>
          <t>Acompanhe um resumo mensal da suas contas. Aqui você pode ver o saldo do seu mês anterior (em janeiro escreva o saldo do ano anterior), o total de receitas, despesa, o resultado do mês e o acumulado que você tem.</t>
        </r>
      </text>
    </comment>
  </commentList>
</comments>
</file>

<file path=xl/comments13.xml><?xml version="1.0" encoding="utf-8"?>
<comments xmlns="http://schemas.openxmlformats.org/spreadsheetml/2006/main">
  <authors>
    <author>LUZ Empreenda</author>
  </authors>
  <commentList>
    <comment ref="C4" authorId="0" shapeId="0">
      <text>
        <r>
          <rPr>
            <sz val="10"/>
            <color indexed="81"/>
            <rFont val="Segoe UI"/>
            <family val="2"/>
          </rPr>
          <t>Acompanhe o seu fluxo de caixa diário para cada mês. Selecione o mês e veja quais dias foram melhores e um resumo geral do mês em questão.
Verifique se todos os seus lançamentos por mês estão com os dias registrados corretamente, é esse dia que automaticamente compila as informações nessa aba.</t>
        </r>
      </text>
    </comment>
  </commentList>
</comments>
</file>

<file path=xl/comments14.xml><?xml version="1.0" encoding="utf-8"?>
<comments xmlns="http://schemas.openxmlformats.org/spreadsheetml/2006/main">
  <authors>
    <author>LUZ Empreenda</author>
  </authors>
  <commentList>
    <comment ref="C4" authorId="0" shapeId="0">
      <text>
        <r>
          <rPr>
            <sz val="10"/>
            <color indexed="81"/>
            <rFont val="Segoe UI"/>
            <family val="2"/>
          </rPr>
          <t>Acompanhe o seu fluxo de caixa diário para cada mês. Selecione o mês e veja quais dias foram melhores e um resumo geral do mês em questão.
Verifique se todos os seus lançamentos por mês estão com os dias registrados corretamente, é esse dia que automaticamente compila as informações nessa aba.</t>
        </r>
      </text>
    </comment>
  </commentList>
</comments>
</file>

<file path=xl/comments15.xml><?xml version="1.0" encoding="utf-8"?>
<comments xmlns="http://schemas.openxmlformats.org/spreadsheetml/2006/main">
  <authors>
    <author>LUZ Empreenda</author>
  </authors>
  <commentList>
    <comment ref="C4" authorId="0" shapeId="0">
      <text>
        <r>
          <rPr>
            <sz val="10"/>
            <color indexed="81"/>
            <rFont val="Segoe UI"/>
            <family val="2"/>
          </rPr>
          <t>Aqui você terá uma visualiação do seu fluxo de receitas e despesas que foram recebidas e pagas. Tudo que não foi pago não é puxado para essa aba. 
Todas as células são preenchidas automaticamente e te permitem uma visualização exata do que você tem em caixa</t>
        </r>
      </text>
    </comment>
    <comment ref="C7" authorId="0" shapeId="0">
      <text>
        <r>
          <rPr>
            <sz val="10"/>
            <color indexed="81"/>
            <rFont val="Segoe UI"/>
            <family val="2"/>
          </rPr>
          <t>Compilação de todas as suas receitas recebidas de fato. São apenas contabilizados itens marcados com status "pago" na aba de lançamentos</t>
        </r>
      </text>
    </comment>
    <comment ref="C8" authorId="0" shapeId="0">
      <text>
        <r>
          <rPr>
            <sz val="10"/>
            <color indexed="81"/>
            <rFont val="Segoe UI"/>
            <family val="2"/>
          </rPr>
          <t>Compilação de todas as suas despesas pagas de fato. São apenas contabilizados itens marcados com status "pago" na aba de lançamentos</t>
        </r>
      </text>
    </comment>
    <comment ref="C9" authorId="0" shapeId="0">
      <text>
        <r>
          <rPr>
            <sz val="10"/>
            <color indexed="81"/>
            <rFont val="Segoe UI"/>
            <family val="2"/>
          </rPr>
          <t>Cálculo das suas receitas subtraídas das suas despesas. Se o resultado for positivo indica lucro, se for negativo, indica prejuízo</t>
        </r>
      </text>
    </comment>
    <comment ref="C11" authorId="0" shapeId="0">
      <text>
        <r>
          <rPr>
            <sz val="10"/>
            <color indexed="81"/>
            <rFont val="Segoe UI"/>
            <family val="2"/>
          </rPr>
          <t>A lucratividade representa o seu lucro líquido dividido pelas receitas brutas que você teve. Quanto maior, melhor. Se ela for negativa indica prejuízo no mês.</t>
        </r>
      </text>
    </comment>
  </commentList>
</comments>
</file>

<file path=xl/comments16.xml><?xml version="1.0" encoding="utf-8"?>
<comments xmlns="http://schemas.openxmlformats.org/spreadsheetml/2006/main">
  <authors>
    <author>LUZ Empreenda</author>
  </authors>
  <commentList>
    <comment ref="C4" authorId="0" shapeId="0">
      <text>
        <r>
          <rPr>
            <sz val="10"/>
            <color indexed="81"/>
            <rFont val="Segoe UI"/>
            <family val="2"/>
          </rPr>
          <t>O DRE é o Demonstrativo de Resultado do Exercício e, basicamente, ele te permite uma análise pelo regime de competência.
Aqui você terá uma visualiação de todos os seus lançamentos, separados por plano de contas, independentemente se eles foram pagos ou não. Dessa forma, você consegue entender se vendeu bem ou não, mesmo que exista inadimplência.</t>
        </r>
      </text>
    </comment>
    <comment ref="C6" authorId="0" shapeId="0">
      <text>
        <r>
          <rPr>
            <sz val="9"/>
            <color indexed="81"/>
            <rFont val="Segoe UI"/>
            <family val="2"/>
          </rPr>
          <t>São as receitas advindas da venda de produtos e serviços da sua empresa</t>
        </r>
      </text>
    </comment>
    <comment ref="C7" authorId="0" shapeId="0">
      <text>
        <r>
          <rPr>
            <sz val="10"/>
            <color indexed="81"/>
            <rFont val="Segoe UI"/>
            <family val="2"/>
          </rPr>
          <t>São as despesas relacionadas à produção de produtos ou à prestação de serviços</t>
        </r>
      </text>
    </comment>
    <comment ref="C8" authorId="0" shapeId="0">
      <text>
        <r>
          <rPr>
            <sz val="10"/>
            <color indexed="81"/>
            <rFont val="Segoe UI"/>
            <family val="2"/>
          </rPr>
          <t>Individualmente a margem de contribuição é o preço de venda subtraído das despesas diretas. Se você aplicar esse mesmo cálculo para todas as suas receitas e despesas diretas, terá a margem de contribuição geral.
Se a sua margem de contribuição for negativa ou muito baixa, você precisará analisar seus custos de produção para reduzir gastos desnecessários. Por exemplo, se você faz consultorias em outros estados e tem gastos diretos de viagem e hospedagem muito elevados, pode ter que reduzir esses gastos comprando passagens em promoção ou se hospedando em locais mais baratos.</t>
        </r>
      </text>
    </comment>
    <comment ref="C9" authorId="0" shapeId="0">
      <text>
        <r>
          <rPr>
            <sz val="10"/>
            <color indexed="81"/>
            <rFont val="Segoe UI"/>
            <family val="2"/>
          </rPr>
          <t>São as despesas gerais da empresa e que não estão ligadas ao seu produto ou serviço em si. Na nossa planilha, separamos despesas com RH, Operações e Marketing</t>
        </r>
      </text>
    </comment>
    <comment ref="C10" authorId="0" shapeId="0">
      <text>
        <r>
          <rPr>
            <sz val="10"/>
            <color indexed="81"/>
            <rFont val="Segoe UI"/>
            <family val="2"/>
          </rPr>
          <t>São as suas receitas não operacionais subtraídas das despesas não operacionais</t>
        </r>
      </text>
    </comment>
  </commentList>
</comments>
</file>

<file path=xl/comments17.xml><?xml version="1.0" encoding="utf-8"?>
<comments xmlns="http://schemas.openxmlformats.org/spreadsheetml/2006/main">
  <authors>
    <author>LUZ Empreenda</author>
  </authors>
  <commentList>
    <comment ref="C4" authorId="0" shapeId="0">
      <text>
        <r>
          <rPr>
            <sz val="10"/>
            <color indexed="81"/>
            <rFont val="Segoe UI"/>
            <family val="2"/>
          </rPr>
          <t>Aqui você terá uma visualiação das contas que você precisa pagar e ainda não realizou o pagamento. Tudo que não foi pago é puxado para essa aba. 
Todas as células são preenchidas automaticamente.</t>
        </r>
      </text>
    </comment>
  </commentList>
</comments>
</file>

<file path=xl/comments18.xml><?xml version="1.0" encoding="utf-8"?>
<comments xmlns="http://schemas.openxmlformats.org/spreadsheetml/2006/main">
  <authors>
    <author>LUZ Empreenda</author>
  </authors>
  <commentList>
    <comment ref="C4" authorId="0" shapeId="0">
      <text>
        <r>
          <rPr>
            <sz val="10"/>
            <color indexed="81"/>
            <rFont val="Segoe UI"/>
            <family val="2"/>
          </rPr>
          <t>Aqui você terá uma visualiação das contas que você precisa receber e ainda não foram pagas para você. Tudo que não foi recebido é puxado para essa aba. Essa é uma ótima forma de ver se você tem muita inadimplência ou não.
Todas as células são preenchidas automaticamente.</t>
        </r>
      </text>
    </comment>
  </commentList>
</comments>
</file>

<file path=xl/comments19.xml><?xml version="1.0" encoding="utf-8"?>
<comments xmlns="http://schemas.openxmlformats.org/spreadsheetml/2006/main">
  <authors>
    <author>LUZ Empreenda</author>
  </authors>
  <commentList>
    <comment ref="C4" authorId="0" shapeId="0">
      <text>
        <r>
          <rPr>
            <sz val="10"/>
            <color indexed="81"/>
            <rFont val="Segoe UI"/>
            <family val="2"/>
          </rPr>
          <t>Essa é uma análise mais abrangente do seu fluxo de caixa, onde as colunas verdes representam as receitas, as vermelhas, suas despesas e a linha cinza o seu lucro ou prejuízo para todos os meses do ano.</t>
        </r>
      </text>
    </comment>
    <comment ref="C19" authorId="0" shapeId="0">
      <text>
        <r>
          <rPr>
            <sz val="10"/>
            <color indexed="81"/>
            <rFont val="Segoe UI"/>
            <family val="2"/>
          </rPr>
          <t>Procure visualizar os seus piores e melhores meses de receitas. Depois disso, entenda as razões e motivos daquele resultado. Se não souber, aconselho uma visita à aba DRE ou na aba de lançamento do mês em questão</t>
        </r>
      </text>
    </comment>
    <comment ref="I19" authorId="0" shapeId="0">
      <text>
        <r>
          <rPr>
            <sz val="10"/>
            <color indexed="81"/>
            <rFont val="Segoe UI"/>
            <family val="2"/>
          </rPr>
          <t>Procure visualizar os seus piores (barra mais elevada) e melhores meses de despesas. Depois disso, entenda as razões e motivos daquele resultado. Se não souber, aconselho uma visita à aba DRE ou na aba de lançamento do mês em questão</t>
        </r>
      </text>
    </comment>
    <comment ref="C34" authorId="0" shapeId="0">
      <text>
        <r>
          <rPr>
            <sz val="10"/>
            <color indexed="81"/>
            <rFont val="Segoe UI"/>
            <family val="2"/>
          </rPr>
          <t>Sempre que a linha vermelha estiver acima da linha verde, é um indicador que você tem mais contas a pagar do que a receber, ou seja, você precisará ter caixa naquele mês para pagar a diferença desse valor</t>
        </r>
      </text>
    </comment>
    <comment ref="C49" authorId="0" shapeId="0">
      <text>
        <r>
          <rPr>
            <sz val="10"/>
            <color indexed="81"/>
            <rFont val="Segoe UI"/>
            <family val="2"/>
          </rPr>
          <t>Indica que você tem mais contas pagar do que a receber no mês em questão</t>
        </r>
      </text>
    </comment>
    <comment ref="I49" authorId="0" shapeId="0">
      <text>
        <r>
          <rPr>
            <sz val="10"/>
            <color indexed="81"/>
            <rFont val="Segoe UI"/>
            <family val="2"/>
          </rPr>
          <t>Quantidade de dinheiro acumulada. Sempre que o seu acumulado for positivo indica reservas de caixa. Procure sempre ter uma reserva de caixa pelo menos 2 vezes maior do que as suas despesas mensais, assim você evita ter que pedir empréstimos em meses de vendas ruins</t>
        </r>
      </text>
    </comment>
    <comment ref="C68" authorId="0" shapeId="0">
      <text>
        <r>
          <rPr>
            <sz val="10"/>
            <color indexed="81"/>
            <rFont val="Segoe UI"/>
            <family val="2"/>
          </rPr>
          <t>Sempre que a lucratividade estiver negativa será um indicador de prejuízo. Lembrando que quanto maior a lucratividade, melhor.</t>
        </r>
      </text>
    </comment>
    <comment ref="C85" authorId="0" shapeId="0">
      <text>
        <r>
          <rPr>
            <sz val="10"/>
            <color indexed="81"/>
            <rFont val="Segoe UI"/>
            <family val="2"/>
          </rPr>
          <t>Esse é um demonstrativo dos totais de todo o ano pela visão do seu DRE.</t>
        </r>
      </text>
    </comment>
  </commentList>
</comments>
</file>

<file path=xl/comments20.xml><?xml version="1.0" encoding="utf-8"?>
<comments xmlns="http://schemas.openxmlformats.org/spreadsheetml/2006/main">
  <authors>
    <author>LUZ Empreenda</author>
  </authors>
  <commentList>
    <comment ref="C4" authorId="0" shapeId="0">
      <text>
        <r>
          <rPr>
            <sz val="10"/>
            <color indexed="81"/>
            <rFont val="Segoe UI"/>
            <family val="2"/>
          </rPr>
          <t>Selecione o mês e veja, de acordo com o seu DRE, como estão distribuídas as suas receitas.
Observe itens com porcentagens maiores e identifique os motivos daquela participação. A partir desse conhecimento, estude a implementação de novos serviços ou produtos ou mesmo a exclusão de itens com pouca participação do seu portfolio.</t>
        </r>
      </text>
    </comment>
    <comment ref="C6" authorId="0" shapeId="0">
      <text>
        <r>
          <rPr>
            <sz val="10"/>
            <color indexed="81"/>
            <rFont val="Segoe UI"/>
            <family val="2"/>
          </rPr>
          <t>Entenda quais itens possuem mais participação na sua divisão de receitas. Se quiser um nível de detalhamento maior, investigue os gráficos ao lado e abaixo. Outra opção menos visual é analisar o seu DRE (Demonstrativo de Resultado do Exercício)</t>
        </r>
      </text>
    </comment>
    <comment ref="I6" authorId="0" shapeId="0">
      <text>
        <r>
          <rPr>
            <sz val="10"/>
            <color indexed="81"/>
            <rFont val="Segoe UI"/>
            <family val="2"/>
          </rPr>
          <t>Observe aqui a divisão de receitas dos itens do seu plano de contas de receitas de produtos</t>
        </r>
      </text>
    </comment>
    <comment ref="C24" authorId="0" shapeId="0">
      <text>
        <r>
          <rPr>
            <sz val="10"/>
            <color indexed="81"/>
            <rFont val="Segoe UI"/>
            <family val="2"/>
          </rPr>
          <t>Observe aqui a divisão de receitas dos itens do seu plano de contas de receitas de serviços</t>
        </r>
      </text>
    </comment>
    <comment ref="I24" authorId="0" shapeId="0">
      <text>
        <r>
          <rPr>
            <sz val="10"/>
            <color indexed="81"/>
            <rFont val="Segoe UI"/>
            <family val="2"/>
          </rPr>
          <t>Observe aqui a divisão de receitas dos itens do seu plano de contas de receitas não operacionais</t>
        </r>
      </text>
    </comment>
  </commentList>
</comments>
</file>

<file path=xl/comments21.xml><?xml version="1.0" encoding="utf-8"?>
<comments xmlns="http://schemas.openxmlformats.org/spreadsheetml/2006/main">
  <authors>
    <author>LUZ Empreenda</author>
  </authors>
  <commentList>
    <comment ref="C4" authorId="0" shapeId="0">
      <text>
        <r>
          <rPr>
            <sz val="10"/>
            <color indexed="81"/>
            <rFont val="Segoe UI"/>
            <family val="2"/>
          </rPr>
          <t>Selecione o mês e veja, de acordo com o seu DRE, como estão distribuídas as suas despesas.
Observe itens com porcentagens maiores e identifique os motivos daquela participação. A partir desse conhecimento, estude a possibilidade de cortar gastos.</t>
        </r>
      </text>
    </comment>
    <comment ref="C6" authorId="0" shapeId="0">
      <text>
        <r>
          <rPr>
            <sz val="10"/>
            <color indexed="81"/>
            <rFont val="Segoe UI"/>
            <family val="2"/>
          </rPr>
          <t>Entenda quais itens possuem mais participação na sua divisão de despesas. Se quiser um nível de detalhamento maior, investigue os gráficos ao lado e abaixo. Outra opção menos visual é analisar o seu DRE (Demonstrativo de Resultado do Exercício)</t>
        </r>
      </text>
    </comment>
    <comment ref="J6" authorId="0" shapeId="0">
      <text>
        <r>
          <rPr>
            <sz val="10"/>
            <color indexed="81"/>
            <rFont val="Segoe UI"/>
            <family val="2"/>
          </rPr>
          <t>Observe aqui a divisão de despesas dos itens do seu plano de contas de despesas de produtos</t>
        </r>
      </text>
    </comment>
    <comment ref="C24" authorId="0" shapeId="0">
      <text>
        <r>
          <rPr>
            <sz val="10"/>
            <color indexed="81"/>
            <rFont val="Segoe UI"/>
            <family val="2"/>
          </rPr>
          <t>Observe aqui a divisão de despesas dos itens do seu plano de contas de despesas de serviços</t>
        </r>
      </text>
    </comment>
    <comment ref="J24" authorId="0" shapeId="0">
      <text>
        <r>
          <rPr>
            <sz val="10"/>
            <color indexed="81"/>
            <rFont val="Segoe UI"/>
            <family val="2"/>
          </rPr>
          <t>Observe aqui a divisão de despesas dos itens do seu plano de contas de despesas Não Operacionais</t>
        </r>
      </text>
    </comment>
    <comment ref="C44" authorId="0" shapeId="0">
      <text>
        <r>
          <rPr>
            <sz val="10"/>
            <color indexed="81"/>
            <rFont val="Segoe UI"/>
            <family val="2"/>
          </rPr>
          <t>Observe aqui a divisão de despesas dos itens do seu plano de contas de despesas com RH</t>
        </r>
      </text>
    </comment>
    <comment ref="J44" authorId="0" shapeId="0">
      <text>
        <r>
          <rPr>
            <sz val="10"/>
            <color indexed="81"/>
            <rFont val="Segoe UI"/>
            <family val="2"/>
          </rPr>
          <t>Observe aqui a divisão de despesas dos itens do seu plano de contas de despesas Operacionais</t>
        </r>
      </text>
    </comment>
    <comment ref="C62" authorId="0" shapeId="0">
      <text>
        <r>
          <rPr>
            <sz val="10"/>
            <color indexed="81"/>
            <rFont val="Segoe UI"/>
            <family val="2"/>
          </rPr>
          <t>Observe aqui a divisão de despesas dos itens do seu plano de contas de despesas de Marketing</t>
        </r>
      </text>
    </comment>
    <comment ref="J62" authorId="0" shapeId="0">
      <text>
        <r>
          <rPr>
            <sz val="10"/>
            <color indexed="81"/>
            <rFont val="Segoe UI"/>
            <family val="2"/>
          </rPr>
          <t>Observe aqui a divisão de despesas dos itens do seu plano de contas de despesas com Impostos</t>
        </r>
      </text>
    </comment>
    <comment ref="C80" authorId="0" shapeId="0">
      <text>
        <r>
          <rPr>
            <sz val="10"/>
            <color indexed="81"/>
            <rFont val="Segoe UI"/>
            <family val="2"/>
          </rPr>
          <t>Observe aqui a divisão de despesas dos itens do seu plano de contas de Investimentos</t>
        </r>
      </text>
    </comment>
  </commentList>
</comments>
</file>

<file path=xl/comments22.xml><?xml version="1.0" encoding="utf-8"?>
<comments xmlns="http://schemas.openxmlformats.org/spreadsheetml/2006/main">
  <authors>
    <author>LUZ Empreenda</author>
  </authors>
  <commentList>
    <comment ref="C9" authorId="0" shapeId="0">
      <text>
        <r>
          <rPr>
            <sz val="10"/>
            <color indexed="81"/>
            <rFont val="Segoe UI"/>
            <family val="2"/>
          </rPr>
          <t>Essa é uma comparação entre o valor de receitas contra o valor de despesas no mês em questão.</t>
        </r>
      </text>
    </comment>
    <comment ref="E9" authorId="0" shapeId="0">
      <text>
        <r>
          <rPr>
            <sz val="10"/>
            <color indexed="81"/>
            <rFont val="Segoe UI"/>
            <family val="2"/>
          </rPr>
          <t>Comparação entre o mês anterior e o mês atual. Ter um resultado negativo aqui não significa um resultado necessariamente ruim. Você pode ter lucro, mesmo com um mês pior que o anterior.</t>
        </r>
      </text>
    </comment>
    <comment ref="G9" authorId="0" shapeId="0">
      <text>
        <r>
          <rPr>
            <sz val="10"/>
            <color indexed="81"/>
            <rFont val="Segoe UI"/>
            <family val="2"/>
          </rPr>
          <t>Comparação das contas a receber com as contas a pagar. Cuidado com contas a receber alta por causa da inadimplência.</t>
        </r>
      </text>
    </comment>
    <comment ref="I9" authorId="0" shapeId="0">
      <text>
        <r>
          <rPr>
            <sz val="10"/>
            <color indexed="81"/>
            <rFont val="Segoe UI"/>
            <family val="2"/>
          </rPr>
          <t>Busque sempre ter valores acumulados para não depender de empréstimos ou ficar no vermelho.</t>
        </r>
      </text>
    </comment>
  </commentList>
</comments>
</file>

<file path=xl/comments23.xml><?xml version="1.0" encoding="utf-8"?>
<comments xmlns="http://schemas.openxmlformats.org/spreadsheetml/2006/main">
  <authors>
    <author>LUZ Empreenda</author>
  </authors>
  <commentList>
    <comment ref="D30" authorId="0" shapeId="0">
      <text>
        <r>
          <rPr>
            <sz val="10"/>
            <color indexed="81"/>
            <rFont val="Segoe UI"/>
            <family val="2"/>
          </rPr>
          <t>Compilação de todas as suas receitas recebidas de fato. São apenas contabilizados itens marcados com status "pago" na aba de lançamentos</t>
        </r>
      </text>
    </comment>
    <comment ref="D31" authorId="0" shapeId="0">
      <text>
        <r>
          <rPr>
            <sz val="10"/>
            <color indexed="81"/>
            <rFont val="Segoe UI"/>
            <family val="2"/>
          </rPr>
          <t>Compilação de todas as suas despesas pagas de fato. São apenas contabilizados itens marcados com status "pago" na aba de lançamentos</t>
        </r>
      </text>
    </comment>
    <comment ref="D32" authorId="0" shapeId="0">
      <text>
        <r>
          <rPr>
            <sz val="10"/>
            <color indexed="81"/>
            <rFont val="Segoe UI"/>
            <family val="2"/>
          </rPr>
          <t>Cálculo das suas receitas subtraídas das suas despesas. Se o resultado for positivo indica lucro, se for negativo, indica prejuízo</t>
        </r>
      </text>
    </comment>
    <comment ref="D34" authorId="0" shapeId="0">
      <text>
        <r>
          <rPr>
            <sz val="10"/>
            <color indexed="81"/>
            <rFont val="Segoe UI"/>
            <family val="2"/>
          </rPr>
          <t>A lucratividade representa o seu lucro líquido dividido pelas receitas brutas que você teve. Quanto maior, melhor. Se ela for negativa indica prejuízo no mês.</t>
        </r>
      </text>
    </comment>
    <comment ref="D48" authorId="0" shapeId="0">
      <text>
        <r>
          <rPr>
            <sz val="9"/>
            <color indexed="81"/>
            <rFont val="Segoe UI"/>
            <family val="2"/>
          </rPr>
          <t>São as receitas advindas da venda de produtos e serviços da sua empresa</t>
        </r>
      </text>
    </comment>
    <comment ref="D49" authorId="0" shapeId="0">
      <text>
        <r>
          <rPr>
            <sz val="10"/>
            <color indexed="81"/>
            <rFont val="Segoe UI"/>
            <family val="2"/>
          </rPr>
          <t>São as despesas relacionadas à produção de produtos ou à prestação de serviços</t>
        </r>
      </text>
    </comment>
    <comment ref="D50" authorId="0" shapeId="0">
      <text>
        <r>
          <rPr>
            <sz val="10"/>
            <color indexed="81"/>
            <rFont val="Segoe UI"/>
            <family val="2"/>
          </rPr>
          <t>Individualmente a margem de contribuição é o preço de venda subtraído das despesas diretas. Se você aplicar esse mesmo cálculo para todas as suas receitas e despesas diretas, terá a margem de contribuição geral.
Se a sua margem de contribuição for negativa ou muito baixa, você precisará analisar seus custos de produção para reduzir gastos desnecessários. Por exemplo, se você faz consultorias em outros estados e tem gastos diretos de viagem e hospedagem muito elevados, pode ter que reduzir esses gastos comprando passagens em promoção ou se hospedando em locais mais baratos.</t>
        </r>
      </text>
    </comment>
    <comment ref="D51" authorId="0" shapeId="0">
      <text>
        <r>
          <rPr>
            <sz val="10"/>
            <color indexed="81"/>
            <rFont val="Segoe UI"/>
            <family val="2"/>
          </rPr>
          <t>São as despesas gerais da empresa e que não estão ligadas ao seu produto ou serviço em si. Na nossa planilha, separamos despesas com RH, Operações e Marketing</t>
        </r>
      </text>
    </comment>
    <comment ref="D52" authorId="0" shapeId="0">
      <text>
        <r>
          <rPr>
            <sz val="10"/>
            <color indexed="81"/>
            <rFont val="Segoe UI"/>
            <family val="2"/>
          </rPr>
          <t>São as suas receitas não operacionais subtraídas das despesas não operacionais</t>
        </r>
      </text>
    </comment>
    <comment ref="E79" authorId="0" shapeId="0">
      <text>
        <r>
          <rPr>
            <sz val="10"/>
            <color indexed="81"/>
            <rFont val="Segoe UI"/>
            <family val="2"/>
          </rPr>
          <t>Entenda quais itens possuem mais participação na sua divisão de receitas. Se quiser um nível de detalhamento maior, investigue os gráficos ao lado e abaixo. Outra opção menos visual é analisar o seu DRE (Demonstrativo de Resultado do Exercício)</t>
        </r>
      </text>
    </comment>
    <comment ref="I79" authorId="0" shapeId="0">
      <text>
        <r>
          <rPr>
            <sz val="10"/>
            <color indexed="81"/>
            <rFont val="Segoe UI"/>
            <family val="2"/>
          </rPr>
          <t>Escolha o mês a ser analisado na aba de Gráficos de Receitas</t>
        </r>
      </text>
    </comment>
    <comment ref="K79" authorId="0" shapeId="0">
      <text>
        <r>
          <rPr>
            <sz val="10"/>
            <color indexed="81"/>
            <rFont val="Segoe UI"/>
            <family val="2"/>
          </rPr>
          <t>Entenda quais itens possuem mais participação na sua divisão de despesas. Se quiser um nível de detalhamento maior, investigue os gráficos ao lado e abaixo. Outra opção menos visual é analisar o seu DRE (Demonstrativo de Resultado do Exercício)</t>
        </r>
      </text>
    </comment>
    <comment ref="O79" authorId="0" shapeId="0">
      <text>
        <r>
          <rPr>
            <sz val="10"/>
            <color indexed="81"/>
            <rFont val="Segoe UI"/>
            <family val="2"/>
          </rPr>
          <t>Escolha o mês a ser analisado na aba de Gráficos de Despesas</t>
        </r>
      </text>
    </comment>
  </commentList>
</comments>
</file>

<file path=xl/sharedStrings.xml><?xml version="1.0" encoding="utf-8"?>
<sst xmlns="http://schemas.openxmlformats.org/spreadsheetml/2006/main" count="4321" uniqueCount="1445">
  <si>
    <t xml:space="preserve">PLANILHA DE </t>
  </si>
  <si>
    <t>FLUXO DE CAIXA 3.0</t>
  </si>
  <si>
    <t>Seja bem-vindo(a). Com esta planilha você terá o controle das finanças da empresa e poderá tomar decisões importantes com base em números</t>
  </si>
  <si>
    <t>Instruções sobre como você deve começar</t>
  </si>
  <si>
    <t>Faça o seu Plano de Contas</t>
  </si>
  <si>
    <t>Assista ao vídeo</t>
  </si>
  <si>
    <t>Veja o resumo dos seus lançamentos cada mês</t>
  </si>
  <si>
    <t>Faça uma análise dos seus resultados</t>
  </si>
  <si>
    <t>Tenha uma visão clara sobre todas as contas a receber, contas a pagar, seu DRE (Ddemonstrativo de Resultado do Exercício) e seu Fluxo de Caixa propriamente dito.</t>
  </si>
  <si>
    <t>Veja os resultados através de gráficos</t>
  </si>
  <si>
    <t>Aqui você verá os gráficos a partir de todos os dados que você cadastrou em “lançamentos”. É uma forma rápida e agradável para visualizar seus resultados de forma prática.</t>
  </si>
  <si>
    <t>Saiba exatamente o que fazer através dos alertas e dicas</t>
  </si>
  <si>
    <t xml:space="preserve">Seus resultados vão indicar se o seu fluxo financeiro está indo bem ou mal. Através destes indicadores, esta planilha fornecerá dicas automatizadas para sua tomada de decisões. </t>
  </si>
  <si>
    <t>Clique abaixo para selecionar sua dúvida:</t>
  </si>
  <si>
    <t>Pergunta</t>
  </si>
  <si>
    <t>Dia</t>
  </si>
  <si>
    <t>Item</t>
  </si>
  <si>
    <t>Plano de Contas</t>
  </si>
  <si>
    <t>Classificação</t>
  </si>
  <si>
    <t>Status</t>
  </si>
  <si>
    <t>Saldo</t>
  </si>
  <si>
    <t>Os valores que entrarem (receita) e os valores que saírem (despesas) devem ser registrados aqui. Você irá relacionar isso a uma data e a uma categoria do seu plano de contas</t>
  </si>
  <si>
    <t>Selecione o mês:</t>
  </si>
  <si>
    <t>Receita</t>
  </si>
  <si>
    <t>Despesa</t>
  </si>
  <si>
    <t>Saldo do Dia</t>
  </si>
  <si>
    <t>Resumo Geral</t>
  </si>
  <si>
    <t>Total de Receitas</t>
  </si>
  <si>
    <t>Total de Despesas</t>
  </si>
  <si>
    <t>Saldo do Ano Anterior</t>
  </si>
  <si>
    <t>Resultado do Mês</t>
  </si>
  <si>
    <t>Outras Receitas com Produtos</t>
  </si>
  <si>
    <t>4.1</t>
  </si>
  <si>
    <t>4.2</t>
  </si>
  <si>
    <t>4.3</t>
  </si>
  <si>
    <t>4.1.1</t>
  </si>
  <si>
    <t>4.1.2</t>
  </si>
  <si>
    <t>4.1.3</t>
  </si>
  <si>
    <t>4.1.4</t>
  </si>
  <si>
    <t>4.1.5</t>
  </si>
  <si>
    <t>4.1.6</t>
  </si>
  <si>
    <t>4.1.7</t>
  </si>
  <si>
    <t>4.1.8</t>
  </si>
  <si>
    <t>4.1.9</t>
  </si>
  <si>
    <t>4.1.99</t>
  </si>
  <si>
    <t>4.2.1</t>
  </si>
  <si>
    <t>4.2.2</t>
  </si>
  <si>
    <t>4.2.3</t>
  </si>
  <si>
    <t>4.2.4</t>
  </si>
  <si>
    <t>4.2.5</t>
  </si>
  <si>
    <t>4.2.6</t>
  </si>
  <si>
    <t>4.2.7</t>
  </si>
  <si>
    <t>4.2.8</t>
  </si>
  <si>
    <t>4.2.9</t>
  </si>
  <si>
    <t>4.2.99</t>
  </si>
  <si>
    <t>4.3.1</t>
  </si>
  <si>
    <t>4.3.2</t>
  </si>
  <si>
    <t>4.3.3</t>
  </si>
  <si>
    <t>4.3.4</t>
  </si>
  <si>
    <t>4.3.5</t>
  </si>
  <si>
    <t>4.3.6</t>
  </si>
  <si>
    <t>4.3.7</t>
  </si>
  <si>
    <t>4.3.8</t>
  </si>
  <si>
    <t>4.3.9</t>
  </si>
  <si>
    <t>4.3.99</t>
  </si>
  <si>
    <t>Impostos</t>
  </si>
  <si>
    <t>Acumulado</t>
  </si>
  <si>
    <t>Fevereiro</t>
  </si>
  <si>
    <t>Jan</t>
  </si>
  <si>
    <t>Fev</t>
  </si>
  <si>
    <t>Mar</t>
  </si>
  <si>
    <t>Abr</t>
  </si>
  <si>
    <t>Mai</t>
  </si>
  <si>
    <t>Jun</t>
  </si>
  <si>
    <t>Jul</t>
  </si>
  <si>
    <t>Ago</t>
  </si>
  <si>
    <t>Set</t>
  </si>
  <si>
    <t>Out</t>
  </si>
  <si>
    <t>Nov</t>
  </si>
  <si>
    <t>Dez</t>
  </si>
  <si>
    <t>Total</t>
  </si>
  <si>
    <t>Saldo Inicial</t>
  </si>
  <si>
    <t>Receitas</t>
  </si>
  <si>
    <t>Despesas</t>
  </si>
  <si>
    <t>Lucro / Prejuízo</t>
  </si>
  <si>
    <t>Lucratividade</t>
  </si>
  <si>
    <t>Faça uma análise das contas a pagar / receber e da sua necessidade de caixa para cada mês:</t>
  </si>
  <si>
    <t>Contas a Receber</t>
  </si>
  <si>
    <t>Contas a Pagar</t>
  </si>
  <si>
    <t>Necessidade de Caixa</t>
  </si>
  <si>
    <t>Despesas Diretas</t>
  </si>
  <si>
    <t>Margem de Contribuição</t>
  </si>
  <si>
    <t>Despesas Indiretas</t>
  </si>
  <si>
    <t>Resultado Financeiro</t>
  </si>
  <si>
    <t>Receitas Operacionais</t>
  </si>
  <si>
    <t>Lucro ou Prejuízo</t>
  </si>
  <si>
    <t>Veja os grupos de contas detalhados abaixo:</t>
  </si>
  <si>
    <t>Total de Receitas a Receber</t>
  </si>
  <si>
    <t>1. Análise Financeira Geral por Mês</t>
  </si>
  <si>
    <t>2. Receitas</t>
  </si>
  <si>
    <t>3. Despesas</t>
  </si>
  <si>
    <t>4. Contas a Pagar / Contas a Receber</t>
  </si>
  <si>
    <t>5. Necessidade de Caixa</t>
  </si>
  <si>
    <t>6. Acumulado</t>
  </si>
  <si>
    <t>Receitas x Despesas</t>
  </si>
  <si>
    <t>Mês Anterior x Mês Atual</t>
  </si>
  <si>
    <t>Contas a Receber x Contas a Pagar</t>
  </si>
  <si>
    <t>Necessidade de Caixa x Acumulado</t>
  </si>
  <si>
    <t>Veja a resposta abaixo:</t>
  </si>
  <si>
    <t>Veja as 10 ferramentas mais indicadas para você</t>
  </si>
  <si>
    <t>Veja mais detalhes</t>
  </si>
  <si>
    <t>-</t>
  </si>
  <si>
    <t>3. RESUMO: LANÇAMENTOS</t>
  </si>
  <si>
    <t>4. RESULTADOS CONSOLIDADOS</t>
  </si>
  <si>
    <t>Margem de contribuição</t>
  </si>
  <si>
    <t>5.1</t>
  </si>
  <si>
    <t>5.1.1</t>
  </si>
  <si>
    <t>5.2.1</t>
  </si>
  <si>
    <t>5.3.1</t>
  </si>
  <si>
    <t>5.1.2</t>
  </si>
  <si>
    <t>5.1.3</t>
  </si>
  <si>
    <t>5.1.4</t>
  </si>
  <si>
    <t>5.1.5</t>
  </si>
  <si>
    <t>5.1.6</t>
  </si>
  <si>
    <t>5.1.7</t>
  </si>
  <si>
    <t>5.1.8</t>
  </si>
  <si>
    <t>5.1.9</t>
  </si>
  <si>
    <t>5.2.2</t>
  </si>
  <si>
    <t>5.2.3</t>
  </si>
  <si>
    <t>5.2.4</t>
  </si>
  <si>
    <t>5.2.5</t>
  </si>
  <si>
    <t>5.2.6</t>
  </si>
  <si>
    <t>5.2.7</t>
  </si>
  <si>
    <t>5.2.8</t>
  </si>
  <si>
    <t>5.2.9</t>
  </si>
  <si>
    <t>5.3.2</t>
  </si>
  <si>
    <t>5.3.3</t>
  </si>
  <si>
    <t>5.3.4</t>
  </si>
  <si>
    <t>5.3.5</t>
  </si>
  <si>
    <t>5.3.6</t>
  </si>
  <si>
    <t>5.3.7</t>
  </si>
  <si>
    <t>5.3.8</t>
  </si>
  <si>
    <t>5.3.9</t>
  </si>
  <si>
    <t>5.1.99</t>
  </si>
  <si>
    <t>5.2.99</t>
  </si>
  <si>
    <t>5.3.99</t>
  </si>
  <si>
    <t>5.2</t>
  </si>
  <si>
    <t>5.3</t>
  </si>
  <si>
    <t>5.4</t>
  </si>
  <si>
    <t>5.5</t>
  </si>
  <si>
    <t>5.6</t>
  </si>
  <si>
    <t>5.7</t>
  </si>
  <si>
    <t>1. PLANO DE CONTAS</t>
  </si>
  <si>
    <t>DESPESAS COM SERVIÇOS</t>
  </si>
  <si>
    <t>DESPESAS COM RH</t>
  </si>
  <si>
    <t>Outras Despesas com Produtos</t>
  </si>
  <si>
    <t>Outras Despesas com Serviços</t>
  </si>
  <si>
    <t>Positivo</t>
  </si>
  <si>
    <t>Negativo</t>
  </si>
  <si>
    <t>Parabéns! As suas receitas estão maiores do que as suas despesas. Meses com lucro são sempre interessantes para a sua empresa. Aproveite e dê uma olhada nas contas a pagar e a receber do próximo mês para saber se você vai continuar mandando bem.</t>
  </si>
  <si>
    <t>Boa! Suas finanças melhoraram do mês passado para esse. Que tal investigar os motivos e dedicar mais tempo para replicá-las?</t>
  </si>
  <si>
    <t>Tome cuidado, seu resultado mensal piorou do mês passado para esse. Esse mês é sempre ruim ou aconteceu alguma coisa que fez seu resultado piorar?</t>
  </si>
  <si>
    <t>Legal, você tem mais recebimentos do que pagamentos para entrar em caixa. Só tome cuidado com o índice de inadimplência dos seus devedores para não transformar essa projeção em um resultado real ruim</t>
  </si>
  <si>
    <t>Cuidado! Suas contas a pagar para esse mês estão superiores ao que você tem direito a receber, se você não procurar reverter essa situação, provavelmente terá prejuízo</t>
  </si>
  <si>
    <t>Sua necessidade de caixa para o mês que vem é maior do que você tem acumulado. É bom você ficar atento e correr atrás de mais receitas, afinal de contas, a previsão é que você entre no vermelho se tudo continuar assim</t>
  </si>
  <si>
    <t>Sua necessidade de caixa para o mês que vem é menor do que você tem acumulado. Sua empresa está indo bem, mas fique de olho nos meses futuros para não ter surpresas!</t>
  </si>
  <si>
    <t>Resposta</t>
  </si>
  <si>
    <t>Até é possível, mas recomendamos fortemente que você utilize a estrutura pronta da nossa planilha. Para isso, ao invés de criar mais linhas de contas, organize grupos de contas similares juntas. Por exemplo, ao invés de ter as contas de despesas com Salário, Benefícios, Horas Extras, junte todos esses itens em uma única conta chamada pagamentos</t>
  </si>
  <si>
    <t>De forma simplificada, o plano de contas é o grupo de itens de receitas e despesas que a sua empresa possui. Ou seja, toda vez que existe uma entrada ou saída de dinheiro na sua empresa, essa receita ou despesa precisa ser classificada. Isso é feito pelo uso do plano de contas. Na nossa planilha ele vai te ajudar a ter uma visão mais clara do seu financeiro.</t>
  </si>
  <si>
    <t>1. O que é o plano de contas?</t>
  </si>
  <si>
    <t>Para fazer um lançamento você precisa preencher o dia (apenas com o número do dia do mês, de 1 a 31), a classificação (se é uma receita ou despesa), o item, plano de contas (lista já adicionada no plano de contas), valor da entrada ou saída e status (escolher pago ou não pago). Para cada item que você adicionar precisa preencher todos esses campos listados, assim automaticamente todos os valores vão ser transferidos automaticamente para as abas de resultados</t>
  </si>
  <si>
    <t>Basta preencher com o dia do mês correspondente (de 1 a 31). Não é permitida e nem necessária a adição de valores de data como 02/02/2014. Nesse caso, adicione apenas o número 2</t>
  </si>
  <si>
    <t>Os itens selecionados como pago, automaticamente são lidos pelo Fluxo de Caixa, já os não pagos vão para o seu contas a pagar e a receber.</t>
  </si>
  <si>
    <t>Aqui você encontra um total diário do seu fluxo de caixa. Para ter essa visualização, basta escolher o mês de referência que quer analisar.</t>
  </si>
  <si>
    <t>É exatamente a quantidade de dinheiro que entrou e saiu da sua empresa. Só são considerados lançamentos marcados como status Pago aqui.</t>
  </si>
  <si>
    <t>É a diferença entre o seu Contas a Receber e o seu Contas a Pagar. Sua necessidade de caixa mostra exatamente quanto dinheiro você precisa ter no mês para não entrar no vermelho.</t>
  </si>
  <si>
    <t>DRE são as iniciais de Demonstrativo de Resultado do Exercício, que é uma forma de análise financeira que desconsidera se o dinheiro já entrou ou saiu da sua conta ou não. Basicamente toda vez que você fizer um lançamento, independentemente se ele foi pago ou não, terá a visualização deles aqui.</t>
  </si>
  <si>
    <t>É o grupo de contas (entradas e saídas) categorizadas como não pagas. Toda vez que você mudar o status de Não Pago para Pago, esse valor não aparecerá mais aqui para ser visto no seu Fluxo de Caixa.</t>
  </si>
  <si>
    <t>Eles são avisos sobre como a sua empresa está em determinado mês. Nessa aba você conseguirá ver análises específicas com informações do que você precisa ficar atento em relação ao seu fluxo de caixa, necessidade de caixa, valor acumulado e comparações entre meses.</t>
  </si>
  <si>
    <t xml:space="preserve">Nós recomendamos fortemente que você utilize a estrutura pronta apresentada, pois existem diversas fórmulas que podem ser afetadas pela adição de linhas e colunas. Além disso, para facilitar o preenchimento mantemos a planilha desbloqueada apenas nos locais para preenchimento. </t>
  </si>
  <si>
    <t>Nos arquivos que você recebeu referentes à planilha, você tamém recebeu o arquivo Planilha Manual. Nela, você verá um exemplo da planilha preenchida com instruções de como preenchê-la e de seus principais atributos.</t>
  </si>
  <si>
    <t>DÚVIDAS FREQUENTES</t>
  </si>
  <si>
    <t>É o começo de tudo! Esta planilha vai ajudá-lo a compreender os grupos de despesas e receitas da empresa. Para isso, você deve criar nomes para os grupos de receitas e despesas</t>
  </si>
  <si>
    <t>Insira seus lançamentos (suas receitas e despesas)</t>
  </si>
  <si>
    <t>Aqui você pode ver um resumo dos seus lançamentos por dia. Ou seja, total de receitas, total de despesas e o saldo final de cada dia do mês.</t>
  </si>
  <si>
    <t>Outras Receitas com Serviços</t>
  </si>
  <si>
    <t>Outras Despesas de Marketing</t>
  </si>
  <si>
    <t>Outras Despesas Operacionais</t>
  </si>
  <si>
    <t>Outras Despesas com RH</t>
  </si>
  <si>
    <t>Outros Impostos</t>
  </si>
  <si>
    <t>5.7.1</t>
  </si>
  <si>
    <t>5.7.2</t>
  </si>
  <si>
    <t>5.7.3</t>
  </si>
  <si>
    <t>5.7.4</t>
  </si>
  <si>
    <t>5.7.5</t>
  </si>
  <si>
    <t>5.7.6</t>
  </si>
  <si>
    <t>5.7.7</t>
  </si>
  <si>
    <t>5.7.8</t>
  </si>
  <si>
    <t>5.7.9</t>
  </si>
  <si>
    <t>5.7.99</t>
  </si>
  <si>
    <t>5.4.1</t>
  </si>
  <si>
    <t>5.4.2</t>
  </si>
  <si>
    <t>5.4.3</t>
  </si>
  <si>
    <t>5.4.4</t>
  </si>
  <si>
    <t>5.4.5</t>
  </si>
  <si>
    <t>5.4.6</t>
  </si>
  <si>
    <t>5.4.7</t>
  </si>
  <si>
    <t>5.4.8</t>
  </si>
  <si>
    <t>5.4.9</t>
  </si>
  <si>
    <t>5.4.99</t>
  </si>
  <si>
    <t>5.5.1</t>
  </si>
  <si>
    <t>5.5.2</t>
  </si>
  <si>
    <t>5.5.3</t>
  </si>
  <si>
    <t>5.5.4</t>
  </si>
  <si>
    <t>5.5.5</t>
  </si>
  <si>
    <t>5.5.6</t>
  </si>
  <si>
    <t>5.5.7</t>
  </si>
  <si>
    <t>5.5.8</t>
  </si>
  <si>
    <t>5.5.9</t>
  </si>
  <si>
    <t>5.5.99</t>
  </si>
  <si>
    <t>5.6.1</t>
  </si>
  <si>
    <t>5.6.2</t>
  </si>
  <si>
    <t>5.6.3</t>
  </si>
  <si>
    <t>5.6.4</t>
  </si>
  <si>
    <t>5.6.5</t>
  </si>
  <si>
    <t>5.6.6</t>
  </si>
  <si>
    <t>5.6.7</t>
  </si>
  <si>
    <t>5.6.8</t>
  </si>
  <si>
    <t>5.6.9</t>
  </si>
  <si>
    <t>5.6.99</t>
  </si>
  <si>
    <t>Lucro ou Prejuizo</t>
  </si>
  <si>
    <t>Saldo de Fevereiro</t>
  </si>
  <si>
    <t>Saldo de Março</t>
  </si>
  <si>
    <t>Saldo de Abril</t>
  </si>
  <si>
    <t>Saldo de Janeiro</t>
  </si>
  <si>
    <t>Saldo de Maio</t>
  </si>
  <si>
    <t>Saldo de Junho</t>
  </si>
  <si>
    <t>Saldo de Julho</t>
  </si>
  <si>
    <t>Saldo de Agosto</t>
  </si>
  <si>
    <t>Saldo de Setembro</t>
  </si>
  <si>
    <t>Saldo de Outubro</t>
  </si>
  <si>
    <t>Saldo de Novembro</t>
  </si>
  <si>
    <t>Abril</t>
  </si>
  <si>
    <t>Junho</t>
  </si>
  <si>
    <r>
      <rPr>
        <b/>
        <sz val="10.5"/>
        <color indexed="10"/>
        <rFont val="Calibri"/>
        <family val="2"/>
      </rPr>
      <t>Importante:</t>
    </r>
    <r>
      <rPr>
        <sz val="10.5"/>
        <color indexed="63"/>
        <rFont val="Calibri"/>
        <family val="2"/>
      </rPr>
      <t xml:space="preserve"> Aqui você terá uma visão consolidada do seu contas a pagar/receber. Observe que a Necessidade de Caixa é o valor que você precisa ter em caixa para conseguir honrar seus compromissos financeiros</t>
    </r>
  </si>
  <si>
    <t>Total de Despesas a Pagar</t>
  </si>
  <si>
    <t>5. GRÁFICOS</t>
  </si>
  <si>
    <t>6. ALERTAS E DICAS</t>
  </si>
  <si>
    <t>SOBRE A LUZ</t>
  </si>
  <si>
    <t>MAIS SUGESTÕES PARA VOCÊ</t>
  </si>
  <si>
    <t>Janeiro</t>
  </si>
  <si>
    <t>Março</t>
  </si>
  <si>
    <t>Maio</t>
  </si>
  <si>
    <t>Julho</t>
  </si>
  <si>
    <t>Agosto</t>
  </si>
  <si>
    <t>Setembro</t>
  </si>
  <si>
    <t>Outubro</t>
  </si>
  <si>
    <t>Novembro</t>
  </si>
  <si>
    <t>Dezembro</t>
  </si>
  <si>
    <t>Suas despesas estão maiores que as suas receitas, isso significa que esse mês foi de prejuízo. Você já sabe os motivos? Vale a pena olhar suas despesas no DRE para ter certeza que o resultado ruim não se repetirá.</t>
  </si>
  <si>
    <t>FLUXO DE CAIXA</t>
  </si>
  <si>
    <t>COMPARAÇÃO DE MESES</t>
  </si>
  <si>
    <t>CONTAS A RECEBER x CONTAS A PAGAR</t>
  </si>
  <si>
    <t>receita</t>
  </si>
  <si>
    <t>despesa</t>
  </si>
  <si>
    <t>resultado</t>
  </si>
  <si>
    <t>receber</t>
  </si>
  <si>
    <t>pagar</t>
  </si>
  <si>
    <t>NECESSIDADE DE CAIXA x ACUMULADO</t>
  </si>
  <si>
    <t>necessidade</t>
  </si>
  <si>
    <t>acumulado</t>
  </si>
  <si>
    <t>Avalie esta planilha e ganhe 10% de desconto &gt;</t>
  </si>
  <si>
    <t>Além de um pacote de planilhas de planejamento financeiro, você também terá acesso à uma apostila como fazer o passo a passo dessa área.</t>
  </si>
  <si>
    <t>2. O que são os números (códigos) dos planos de contas?</t>
  </si>
  <si>
    <t>3. E se eu precisar adicionar mais planos de contas, é possível?</t>
  </si>
  <si>
    <t>4. Como fazer um lançamento?</t>
  </si>
  <si>
    <t>5. Como preencher o campo dia?</t>
  </si>
  <si>
    <t>6. Qual é a diferença entre pago e não pago no lançamentos</t>
  </si>
  <si>
    <t>7. O que eu consigo visualizar no Resumo: Lançamentos?</t>
  </si>
  <si>
    <t>8. O que é o Fluxo de Caixa?</t>
  </si>
  <si>
    <t>9. O que é a Necessidade de Caixa?</t>
  </si>
  <si>
    <t>10. O que é o DRE?</t>
  </si>
  <si>
    <t>11. O que é o Contas a Pagar e a Receber?</t>
  </si>
  <si>
    <t>12. Para que servem os alertas?</t>
  </si>
  <si>
    <t>13. Posso adicionar mais linhas e colunas na planilha?</t>
  </si>
  <si>
    <t>14. Como desbloquear a planilha?</t>
  </si>
  <si>
    <t>15. Como eu vejo o manual de uso da planilha?</t>
  </si>
  <si>
    <t>Basta entrar no menu superior "Revisão" e escolher o item desproteger planilha no grupo Alterações. As planilhas não possuem senhas, apenas estão bloqueadas para melhorar a usabilidade delas</t>
  </si>
  <si>
    <t>Mês Anterior</t>
  </si>
  <si>
    <t>Mês Atual</t>
  </si>
  <si>
    <t>2. LANÇAMENTOS: JAN</t>
  </si>
  <si>
    <t>2. LANÇAMENTOS: FEV</t>
  </si>
  <si>
    <t>2. LANÇAMENTOS: MAR</t>
  </si>
  <si>
    <t>2. LANÇAMENTOS: ABR</t>
  </si>
  <si>
    <t>2. LANÇAMENTOS: MAI</t>
  </si>
  <si>
    <t>2. LANÇAMENTOS: JUN</t>
  </si>
  <si>
    <t>2. LANÇAMENTOS: JUL</t>
  </si>
  <si>
    <t>2. LANÇAMENTOS: AGO</t>
  </si>
  <si>
    <t>2. LANÇAMENTOS: SET</t>
  </si>
  <si>
    <t>2. LANÇAMENTOS: OUT</t>
  </si>
  <si>
    <t>2. LANÇAMENTOS: NOV</t>
  </si>
  <si>
    <t>2. LANÇAMENTOS: DEZ</t>
  </si>
  <si>
    <t>5.8</t>
  </si>
  <si>
    <t>5.8.1</t>
  </si>
  <si>
    <t>5.8.2</t>
  </si>
  <si>
    <t>5.8.3</t>
  </si>
  <si>
    <t>5.8.4</t>
  </si>
  <si>
    <t>5.8.5</t>
  </si>
  <si>
    <t>5.8.6</t>
  </si>
  <si>
    <t>5.8.7</t>
  </si>
  <si>
    <t>5.8.8</t>
  </si>
  <si>
    <t>5.8.9</t>
  </si>
  <si>
    <t>5.8.99</t>
  </si>
  <si>
    <t>Outros Investimentos</t>
  </si>
  <si>
    <t>-------------------------------------------</t>
  </si>
  <si>
    <t>Outras Receitas Não Operacionais</t>
  </si>
  <si>
    <t>DRE</t>
  </si>
  <si>
    <t>Fluxo de Caixa</t>
  </si>
  <si>
    <t>Resultado Não Operacional</t>
  </si>
  <si>
    <t>7. Lucratividade</t>
  </si>
  <si>
    <t>Na nossa planilha, eles são só números de referência para as contas. Na prática, eles são rúbricas contábeis que o seu contador utiliza para organizar seu balanço patrimonial e outras contas. Em um primeiro momento você não precisa se preocupar com elas.</t>
  </si>
  <si>
    <t>1. Divisão de Receitas</t>
  </si>
  <si>
    <t>Investimentos</t>
  </si>
  <si>
    <t>1. Divisão de Despesas</t>
  </si>
  <si>
    <t>Outras Desp. Não Operacionais</t>
  </si>
  <si>
    <r>
      <rPr>
        <b/>
        <sz val="36"/>
        <color indexed="8"/>
        <rFont val="Calibri"/>
        <family val="2"/>
      </rPr>
      <t>1.</t>
    </r>
    <r>
      <rPr>
        <sz val="36"/>
        <color indexed="8"/>
        <rFont val="Calibri"/>
        <family val="2"/>
      </rPr>
      <t xml:space="preserve"> Panorama Financeiro Geral</t>
    </r>
  </si>
  <si>
    <r>
      <rPr>
        <b/>
        <sz val="36"/>
        <color indexed="8"/>
        <rFont val="Calibri"/>
        <family val="2"/>
      </rPr>
      <t>4.</t>
    </r>
    <r>
      <rPr>
        <sz val="36"/>
        <color indexed="8"/>
        <rFont val="Calibri"/>
        <family val="2"/>
      </rPr>
      <t xml:space="preserve"> Divisão de Receitas e Despesas por Contas</t>
    </r>
  </si>
  <si>
    <r>
      <rPr>
        <b/>
        <sz val="28"/>
        <color indexed="8"/>
        <rFont val="Calibri"/>
        <family val="2"/>
      </rPr>
      <t>1.</t>
    </r>
    <r>
      <rPr>
        <sz val="28"/>
        <color indexed="8"/>
        <rFont val="Calibri"/>
        <family val="2"/>
      </rPr>
      <t xml:space="preserve"> Panorama Financeiro Geral</t>
    </r>
  </si>
  <si>
    <r>
      <rPr>
        <b/>
        <sz val="28"/>
        <color indexed="8"/>
        <rFont val="Calibri"/>
        <family val="2"/>
      </rPr>
      <t>4.</t>
    </r>
    <r>
      <rPr>
        <sz val="28"/>
        <color indexed="8"/>
        <rFont val="Calibri"/>
        <family val="2"/>
      </rPr>
      <t xml:space="preserve"> Divisão de Receitas e Despesas por Contas</t>
    </r>
  </si>
  <si>
    <t>Análise do Fluxo de Caixa</t>
  </si>
  <si>
    <r>
      <rPr>
        <b/>
        <sz val="36"/>
        <color indexed="8"/>
        <rFont val="Calibri"/>
        <family val="2"/>
      </rPr>
      <t>2.</t>
    </r>
    <r>
      <rPr>
        <sz val="36"/>
        <color indexed="8"/>
        <rFont val="Calibri"/>
        <family val="2"/>
      </rPr>
      <t xml:space="preserve"> Demonstrativo de Resultado do Exercício</t>
    </r>
  </si>
  <si>
    <r>
      <rPr>
        <b/>
        <sz val="36"/>
        <color indexed="8"/>
        <rFont val="Calibri"/>
        <family val="2"/>
      </rPr>
      <t>3.</t>
    </r>
    <r>
      <rPr>
        <sz val="36"/>
        <color indexed="8"/>
        <rFont val="Calibri"/>
        <family val="2"/>
      </rPr>
      <t xml:space="preserve"> Análise de Contas a Pagar e a Receber</t>
    </r>
  </si>
  <si>
    <r>
      <rPr>
        <b/>
        <sz val="28"/>
        <color indexed="8"/>
        <rFont val="Calibri"/>
        <family val="2"/>
      </rPr>
      <t>2.</t>
    </r>
    <r>
      <rPr>
        <sz val="28"/>
        <color indexed="8"/>
        <rFont val="Calibri"/>
        <family val="2"/>
      </rPr>
      <t xml:space="preserve"> Demonstrativo de Resultado do Exercício</t>
    </r>
  </si>
  <si>
    <t>Análise do DRE para o ano</t>
  </si>
  <si>
    <r>
      <rPr>
        <b/>
        <sz val="28"/>
        <color indexed="8"/>
        <rFont val="Calibri"/>
        <family val="2"/>
      </rPr>
      <t xml:space="preserve">3. </t>
    </r>
    <r>
      <rPr>
        <sz val="28"/>
        <color indexed="8"/>
        <rFont val="Calibri"/>
        <family val="2"/>
      </rPr>
      <t>Contas a Pagar e a Receber</t>
    </r>
  </si>
  <si>
    <t>Análise de Dívidas, Inadimplência e Necessidade de Caixa</t>
  </si>
  <si>
    <t>Contas a Pagar e a Receber</t>
  </si>
  <si>
    <t>2. Divisão de Despesas</t>
  </si>
  <si>
    <t>Análise dos Grupos do Plano de Contas</t>
  </si>
  <si>
    <t>7. RELATÓRIO DE IMPRESSÃO</t>
  </si>
  <si>
    <t xml:space="preserve">FLUXO DE CAIXA </t>
  </si>
  <si>
    <t xml:space="preserve">RELATÓRIO DE IMPRESSÃO: </t>
  </si>
  <si>
    <t>Imprima um relatório financeiro completo</t>
  </si>
  <si>
    <t>Já separamos uma aba exclusiva com suas principais informações financeiras prontas para impressão. Basta entrar no relatório e imprimir!</t>
  </si>
  <si>
    <t>8. DRE (Demonstrativo do Resultado do Exercício) Anual</t>
  </si>
  <si>
    <t>receitas</t>
  </si>
  <si>
    <t>despesas</t>
  </si>
  <si>
    <t>mês anterior</t>
  </si>
  <si>
    <t>Mês anterior sem resultado para comparação</t>
  </si>
  <si>
    <t>Total de Contas a Receber</t>
  </si>
  <si>
    <t>Total de Contas a Pagar</t>
  </si>
  <si>
    <t>4.1.10</t>
  </si>
  <si>
    <t>4.1.11</t>
  </si>
  <si>
    <t>4.1.12</t>
  </si>
  <si>
    <t>4.1.13</t>
  </si>
  <si>
    <t>4.1.14</t>
  </si>
  <si>
    <t>4.2.10</t>
  </si>
  <si>
    <t>4.2.11</t>
  </si>
  <si>
    <t>4.2.12</t>
  </si>
  <si>
    <t>4.2.13</t>
  </si>
  <si>
    <t>4.2.14</t>
  </si>
  <si>
    <t>4.3.10</t>
  </si>
  <si>
    <t>4.3.11</t>
  </si>
  <si>
    <t>4.3.12</t>
  </si>
  <si>
    <t>4.3.13</t>
  </si>
  <si>
    <t>4.3.14</t>
  </si>
  <si>
    <t>5.1.10</t>
  </si>
  <si>
    <t>5.1.11</t>
  </si>
  <si>
    <t>5.1.12</t>
  </si>
  <si>
    <t>5.1.13</t>
  </si>
  <si>
    <t>5.1.14</t>
  </si>
  <si>
    <t>5.2.10</t>
  </si>
  <si>
    <t>5.2.11</t>
  </si>
  <si>
    <t>5.2.12</t>
  </si>
  <si>
    <t>5.2.13</t>
  </si>
  <si>
    <t>5.2.14</t>
  </si>
  <si>
    <t>5.3.10</t>
  </si>
  <si>
    <t>5.3.11</t>
  </si>
  <si>
    <t>5.3.12</t>
  </si>
  <si>
    <t>5.3.13</t>
  </si>
  <si>
    <t>5.3.14</t>
  </si>
  <si>
    <t>Receitas_com_Produtos</t>
  </si>
  <si>
    <t>Receitas_com_Serviços</t>
  </si>
  <si>
    <t>Receitas_Não_Operacionais</t>
  </si>
  <si>
    <t>Despesas_com_Produtos</t>
  </si>
  <si>
    <t>Despesas_com_Serviços</t>
  </si>
  <si>
    <t>Despesas_Não_Operacionais</t>
  </si>
  <si>
    <t>Despesas_com_RH</t>
  </si>
  <si>
    <t>Despesas_Operacionais</t>
  </si>
  <si>
    <t>Despesas_com_Marketing</t>
  </si>
  <si>
    <t>5.4.10</t>
  </si>
  <si>
    <t>5.4.11</t>
  </si>
  <si>
    <t>5.4.12</t>
  </si>
  <si>
    <t>5.4.13</t>
  </si>
  <si>
    <t>5.4.14</t>
  </si>
  <si>
    <t>5.5.10</t>
  </si>
  <si>
    <t>5.5.11</t>
  </si>
  <si>
    <t>5.5.12</t>
  </si>
  <si>
    <t>5.5.13</t>
  </si>
  <si>
    <t>5.5.14</t>
  </si>
  <si>
    <t>5.6.10</t>
  </si>
  <si>
    <t>5.6.11</t>
  </si>
  <si>
    <t>5.6.12</t>
  </si>
  <si>
    <t>5.6.13</t>
  </si>
  <si>
    <t>5.6.14</t>
  </si>
  <si>
    <t>5.7.10</t>
  </si>
  <si>
    <t>5.7.11</t>
  </si>
  <si>
    <t>5.7.12</t>
  </si>
  <si>
    <t>5.7.13</t>
  </si>
  <si>
    <t>5.7.14</t>
  </si>
  <si>
    <t>5.8.10</t>
  </si>
  <si>
    <t>5.8.11</t>
  </si>
  <si>
    <t>5.8.12</t>
  </si>
  <si>
    <t>5.8.13</t>
  </si>
  <si>
    <t>5.8.14</t>
  </si>
  <si>
    <t>4.1.15</t>
  </si>
  <si>
    <t>4.2.15</t>
  </si>
  <si>
    <t>4.3.15</t>
  </si>
  <si>
    <t>4.1.16</t>
  </si>
  <si>
    <t>4.2.16</t>
  </si>
  <si>
    <t>4.3.16</t>
  </si>
  <si>
    <t>4.1.17</t>
  </si>
  <si>
    <t>4.2.17</t>
  </si>
  <si>
    <t>4.3.17</t>
  </si>
  <si>
    <t>4.1.18</t>
  </si>
  <si>
    <t>4.2.18</t>
  </si>
  <si>
    <t>4.3.18</t>
  </si>
  <si>
    <t>4.1.19</t>
  </si>
  <si>
    <t>4.2.19</t>
  </si>
  <si>
    <t>4.3.19</t>
  </si>
  <si>
    <t>4.1.20</t>
  </si>
  <si>
    <t>4.2.20</t>
  </si>
  <si>
    <t>4.3.20</t>
  </si>
  <si>
    <t>4.1.21</t>
  </si>
  <si>
    <t>4.2.21</t>
  </si>
  <si>
    <t>4.3.21</t>
  </si>
  <si>
    <t>4.1.22</t>
  </si>
  <si>
    <t>4.2.22</t>
  </si>
  <si>
    <t>4.3.22</t>
  </si>
  <si>
    <t>4.1.23</t>
  </si>
  <si>
    <t>4.2.23</t>
  </si>
  <si>
    <t>4.3.23</t>
  </si>
  <si>
    <t>4.1.24</t>
  </si>
  <si>
    <t>4.2.24</t>
  </si>
  <si>
    <t>4.3.24</t>
  </si>
  <si>
    <t>4.1.25</t>
  </si>
  <si>
    <t>4.2.25</t>
  </si>
  <si>
    <t>4.3.25</t>
  </si>
  <si>
    <t>4.1.26</t>
  </si>
  <si>
    <t>4.2.26</t>
  </si>
  <si>
    <t>4.3.26</t>
  </si>
  <si>
    <t>4.1.27</t>
  </si>
  <si>
    <t>4.2.27</t>
  </si>
  <si>
    <t>4.3.27</t>
  </si>
  <si>
    <t>4.1.28</t>
  </si>
  <si>
    <t>4.2.28</t>
  </si>
  <si>
    <t>4.3.28</t>
  </si>
  <si>
    <t>4.1.29</t>
  </si>
  <si>
    <t>4.2.29</t>
  </si>
  <si>
    <t>4.3.29</t>
  </si>
  <si>
    <t>4.1.30</t>
  </si>
  <si>
    <t>4.2.30</t>
  </si>
  <si>
    <t>4.3.30</t>
  </si>
  <si>
    <t>4.1.31</t>
  </si>
  <si>
    <t>4.2.31</t>
  </si>
  <si>
    <t>4.3.31</t>
  </si>
  <si>
    <t>4.1.32</t>
  </si>
  <si>
    <t>4.2.32</t>
  </si>
  <si>
    <t>4.3.32</t>
  </si>
  <si>
    <t>4.1.33</t>
  </si>
  <si>
    <t>4.2.33</t>
  </si>
  <si>
    <t>4.3.33</t>
  </si>
  <si>
    <t>4.1.34</t>
  </si>
  <si>
    <t>4.2.34</t>
  </si>
  <si>
    <t>4.3.34</t>
  </si>
  <si>
    <t>4.1.35</t>
  </si>
  <si>
    <t>4.2.35</t>
  </si>
  <si>
    <t>4.3.35</t>
  </si>
  <si>
    <t>4.1.36</t>
  </si>
  <si>
    <t>4.2.36</t>
  </si>
  <si>
    <t>4.3.36</t>
  </si>
  <si>
    <t>4.1.37</t>
  </si>
  <si>
    <t>4.2.37</t>
  </si>
  <si>
    <t>4.3.37</t>
  </si>
  <si>
    <t>4.1.38</t>
  </si>
  <si>
    <t>4.2.38</t>
  </si>
  <si>
    <t>4.3.38</t>
  </si>
  <si>
    <t>4.1.39</t>
  </si>
  <si>
    <t>4.2.39</t>
  </si>
  <si>
    <t>4.3.39</t>
  </si>
  <si>
    <t>4.1.40</t>
  </si>
  <si>
    <t>4.2.40</t>
  </si>
  <si>
    <t>4.3.40</t>
  </si>
  <si>
    <t>4.1.41</t>
  </si>
  <si>
    <t>4.2.41</t>
  </si>
  <si>
    <t>4.3.41</t>
  </si>
  <si>
    <t>4.1.42</t>
  </si>
  <si>
    <t>4.2.42</t>
  </si>
  <si>
    <t>4.3.42</t>
  </si>
  <si>
    <t>4.1.43</t>
  </si>
  <si>
    <t>4.2.43</t>
  </si>
  <si>
    <t>4.3.43</t>
  </si>
  <si>
    <t>4.1.44</t>
  </si>
  <si>
    <t>4.2.44</t>
  </si>
  <si>
    <t>4.3.44</t>
  </si>
  <si>
    <t>4.1.45</t>
  </si>
  <si>
    <t>4.2.45</t>
  </si>
  <si>
    <t>4.3.45</t>
  </si>
  <si>
    <t>4.1.46</t>
  </si>
  <si>
    <t>4.2.46</t>
  </si>
  <si>
    <t>4.3.46</t>
  </si>
  <si>
    <t>4.1.47</t>
  </si>
  <si>
    <t>4.2.47</t>
  </si>
  <si>
    <t>4.3.47</t>
  </si>
  <si>
    <t>4.1.48</t>
  </si>
  <si>
    <t>4.2.48</t>
  </si>
  <si>
    <t>4.3.48</t>
  </si>
  <si>
    <t>4.1.49</t>
  </si>
  <si>
    <t>4.2.49</t>
  </si>
  <si>
    <t>4.3.49</t>
  </si>
  <si>
    <t>4.1.50</t>
  </si>
  <si>
    <t>4.2.50</t>
  </si>
  <si>
    <t>4.3.50</t>
  </si>
  <si>
    <t>4.1.51</t>
  </si>
  <si>
    <t>4.2.51</t>
  </si>
  <si>
    <t>4.3.51</t>
  </si>
  <si>
    <t>4.1.52</t>
  </si>
  <si>
    <t>4.2.52</t>
  </si>
  <si>
    <t>4.3.52</t>
  </si>
  <si>
    <t>4.1.53</t>
  </si>
  <si>
    <t>4.2.53</t>
  </si>
  <si>
    <t>4.3.53</t>
  </si>
  <si>
    <t>4.1.54</t>
  </si>
  <si>
    <t>4.2.54</t>
  </si>
  <si>
    <t>4.3.54</t>
  </si>
  <si>
    <t>4.1.55</t>
  </si>
  <si>
    <t>4.2.55</t>
  </si>
  <si>
    <t>4.3.55</t>
  </si>
  <si>
    <t>4.1.56</t>
  </si>
  <si>
    <t>4.2.56</t>
  </si>
  <si>
    <t>4.3.56</t>
  </si>
  <si>
    <t>4.1.57</t>
  </si>
  <si>
    <t>4.2.57</t>
  </si>
  <si>
    <t>4.3.57</t>
  </si>
  <si>
    <t>4.1.58</t>
  </si>
  <si>
    <t>4.2.58</t>
  </si>
  <si>
    <t>4.3.58</t>
  </si>
  <si>
    <t>4.1.59</t>
  </si>
  <si>
    <t>4.2.59</t>
  </si>
  <si>
    <t>4.3.59</t>
  </si>
  <si>
    <t>4.1.60</t>
  </si>
  <si>
    <t>4.2.60</t>
  </si>
  <si>
    <t>4.3.60</t>
  </si>
  <si>
    <t>4.1.61</t>
  </si>
  <si>
    <t>4.2.61</t>
  </si>
  <si>
    <t>4.3.61</t>
  </si>
  <si>
    <t>4.1.62</t>
  </si>
  <si>
    <t>4.2.62</t>
  </si>
  <si>
    <t>4.3.62</t>
  </si>
  <si>
    <t>4.1.63</t>
  </si>
  <si>
    <t>4.2.63</t>
  </si>
  <si>
    <t>4.3.63</t>
  </si>
  <si>
    <t>4.1.64</t>
  </si>
  <si>
    <t>4.2.64</t>
  </si>
  <si>
    <t>4.3.64</t>
  </si>
  <si>
    <t>4.1.65</t>
  </si>
  <si>
    <t>4.2.65</t>
  </si>
  <si>
    <t>4.3.65</t>
  </si>
  <si>
    <t>4.1.66</t>
  </si>
  <si>
    <t>4.2.66</t>
  </si>
  <si>
    <t>4.3.66</t>
  </si>
  <si>
    <t>4.1.67</t>
  </si>
  <si>
    <t>4.2.67</t>
  </si>
  <si>
    <t>4.3.67</t>
  </si>
  <si>
    <t>4.1.68</t>
  </si>
  <si>
    <t>4.2.68</t>
  </si>
  <si>
    <t>4.3.68</t>
  </si>
  <si>
    <t>4.1.69</t>
  </si>
  <si>
    <t>4.2.69</t>
  </si>
  <si>
    <t>4.3.69</t>
  </si>
  <si>
    <t>4.1.70</t>
  </si>
  <si>
    <t>4.2.70</t>
  </si>
  <si>
    <t>4.3.70</t>
  </si>
  <si>
    <t>4.1.71</t>
  </si>
  <si>
    <t>4.2.71</t>
  </si>
  <si>
    <t>4.3.71</t>
  </si>
  <si>
    <t>4.1.72</t>
  </si>
  <si>
    <t>4.2.72</t>
  </si>
  <si>
    <t>4.3.72</t>
  </si>
  <si>
    <t>4.1.73</t>
  </si>
  <si>
    <t>4.2.73</t>
  </si>
  <si>
    <t>4.3.73</t>
  </si>
  <si>
    <t>4.1.74</t>
  </si>
  <si>
    <t>4.2.74</t>
  </si>
  <si>
    <t>4.3.74</t>
  </si>
  <si>
    <t>4.1.75</t>
  </si>
  <si>
    <t>4.2.75</t>
  </si>
  <si>
    <t>4.3.75</t>
  </si>
  <si>
    <t>4.1.76</t>
  </si>
  <si>
    <t>4.2.76</t>
  </si>
  <si>
    <t>4.3.76</t>
  </si>
  <si>
    <t>4.1.77</t>
  </si>
  <si>
    <t>4.2.77</t>
  </si>
  <si>
    <t>4.3.77</t>
  </si>
  <si>
    <t>4.1.78</t>
  </si>
  <si>
    <t>4.2.78</t>
  </si>
  <si>
    <t>4.3.78</t>
  </si>
  <si>
    <t>4.1.79</t>
  </si>
  <si>
    <t>4.2.79</t>
  </si>
  <si>
    <t>4.3.79</t>
  </si>
  <si>
    <t>4.1.80</t>
  </si>
  <si>
    <t>4.2.80</t>
  </si>
  <si>
    <t>4.3.80</t>
  </si>
  <si>
    <t>4.1.81</t>
  </si>
  <si>
    <t>4.2.81</t>
  </si>
  <si>
    <t>4.3.81</t>
  </si>
  <si>
    <t>4.1.82</t>
  </si>
  <si>
    <t>4.2.82</t>
  </si>
  <si>
    <t>4.3.82</t>
  </si>
  <si>
    <t>4.1.83</t>
  </si>
  <si>
    <t>4.2.83</t>
  </si>
  <si>
    <t>4.3.83</t>
  </si>
  <si>
    <t>4.1.84</t>
  </si>
  <si>
    <t>4.2.84</t>
  </si>
  <si>
    <t>4.3.84</t>
  </si>
  <si>
    <t>4.1.85</t>
  </si>
  <si>
    <t>4.2.85</t>
  </si>
  <si>
    <t>4.3.85</t>
  </si>
  <si>
    <t>4.1.86</t>
  </si>
  <si>
    <t>4.2.86</t>
  </si>
  <si>
    <t>4.3.86</t>
  </si>
  <si>
    <t>4.1.87</t>
  </si>
  <si>
    <t>4.2.87</t>
  </si>
  <si>
    <t>4.3.87</t>
  </si>
  <si>
    <t>4.1.88</t>
  </si>
  <si>
    <t>4.2.88</t>
  </si>
  <si>
    <t>4.3.88</t>
  </si>
  <si>
    <t>4.1.89</t>
  </si>
  <si>
    <t>4.2.89</t>
  </si>
  <si>
    <t>4.3.89</t>
  </si>
  <si>
    <t>4.1.90</t>
  </si>
  <si>
    <t>4.2.90</t>
  </si>
  <si>
    <t>4.3.90</t>
  </si>
  <si>
    <t>4.1.91</t>
  </si>
  <si>
    <t>4.2.91</t>
  </si>
  <si>
    <t>4.3.91</t>
  </si>
  <si>
    <t>4.1.92</t>
  </si>
  <si>
    <t>4.2.92</t>
  </si>
  <si>
    <t>4.3.92</t>
  </si>
  <si>
    <t>4.1.93</t>
  </si>
  <si>
    <t>4.2.93</t>
  </si>
  <si>
    <t>4.3.93</t>
  </si>
  <si>
    <t>4.1.94</t>
  </si>
  <si>
    <t>4.2.94</t>
  </si>
  <si>
    <t>4.3.94</t>
  </si>
  <si>
    <t>4.1.95</t>
  </si>
  <si>
    <t>4.2.95</t>
  </si>
  <si>
    <t>4.3.95</t>
  </si>
  <si>
    <t>4.1.96</t>
  </si>
  <si>
    <t>4.2.96</t>
  </si>
  <si>
    <t>4.3.96</t>
  </si>
  <si>
    <t>4.1.97</t>
  </si>
  <si>
    <t>4.2.97</t>
  </si>
  <si>
    <t>4.3.97</t>
  </si>
  <si>
    <t>4.1.98</t>
  </si>
  <si>
    <t>4.2.98</t>
  </si>
  <si>
    <t>4.3.98</t>
  </si>
  <si>
    <t>5.1.15</t>
  </si>
  <si>
    <t>5.2.15</t>
  </si>
  <si>
    <t>5.3.15</t>
  </si>
  <si>
    <t>5.4.15</t>
  </si>
  <si>
    <t>5.5.15</t>
  </si>
  <si>
    <t>5.6.15</t>
  </si>
  <si>
    <t>5.7.15</t>
  </si>
  <si>
    <t>5.8.15</t>
  </si>
  <si>
    <t>5.1.16</t>
  </si>
  <si>
    <t>5.2.16</t>
  </si>
  <si>
    <t>5.3.16</t>
  </si>
  <si>
    <t>5.4.16</t>
  </si>
  <si>
    <t>5.5.16</t>
  </si>
  <si>
    <t>5.6.16</t>
  </si>
  <si>
    <t>5.7.16</t>
  </si>
  <si>
    <t>5.8.16</t>
  </si>
  <si>
    <t>5.1.17</t>
  </si>
  <si>
    <t>5.2.17</t>
  </si>
  <si>
    <t>5.3.17</t>
  </si>
  <si>
    <t>5.4.17</t>
  </si>
  <si>
    <t>5.5.17</t>
  </si>
  <si>
    <t>5.6.17</t>
  </si>
  <si>
    <t>5.7.17</t>
  </si>
  <si>
    <t>5.8.17</t>
  </si>
  <si>
    <t>5.1.18</t>
  </si>
  <si>
    <t>5.2.18</t>
  </si>
  <si>
    <t>5.3.18</t>
  </si>
  <si>
    <t>5.4.18</t>
  </si>
  <si>
    <t>5.5.18</t>
  </si>
  <si>
    <t>5.6.18</t>
  </si>
  <si>
    <t>5.7.18</t>
  </si>
  <si>
    <t>5.8.18</t>
  </si>
  <si>
    <t>5.1.19</t>
  </si>
  <si>
    <t>5.2.19</t>
  </si>
  <si>
    <t>5.3.19</t>
  </si>
  <si>
    <t>5.4.19</t>
  </si>
  <si>
    <t>5.5.19</t>
  </si>
  <si>
    <t>5.6.19</t>
  </si>
  <si>
    <t>5.7.19</t>
  </si>
  <si>
    <t>5.8.19</t>
  </si>
  <si>
    <t>5.1.20</t>
  </si>
  <si>
    <t>5.2.20</t>
  </si>
  <si>
    <t>5.3.20</t>
  </si>
  <si>
    <t>5.4.20</t>
  </si>
  <si>
    <t>5.5.20</t>
  </si>
  <si>
    <t>5.6.20</t>
  </si>
  <si>
    <t>5.7.20</t>
  </si>
  <si>
    <t>5.8.20</t>
  </si>
  <si>
    <t>5.1.21</t>
  </si>
  <si>
    <t>5.2.21</t>
  </si>
  <si>
    <t>5.3.21</t>
  </si>
  <si>
    <t>5.4.21</t>
  </si>
  <si>
    <t>5.5.21</t>
  </si>
  <si>
    <t>5.6.21</t>
  </si>
  <si>
    <t>5.7.21</t>
  </si>
  <si>
    <t>5.8.21</t>
  </si>
  <si>
    <t>5.1.22</t>
  </si>
  <si>
    <t>5.2.22</t>
  </si>
  <si>
    <t>5.3.22</t>
  </si>
  <si>
    <t>5.4.22</t>
  </si>
  <si>
    <t>5.5.22</t>
  </si>
  <si>
    <t>5.6.22</t>
  </si>
  <si>
    <t>5.7.22</t>
  </si>
  <si>
    <t>5.8.22</t>
  </si>
  <si>
    <t>5.1.23</t>
  </si>
  <si>
    <t>5.2.23</t>
  </si>
  <si>
    <t>5.3.23</t>
  </si>
  <si>
    <t>5.4.23</t>
  </si>
  <si>
    <t>5.5.23</t>
  </si>
  <si>
    <t>5.6.23</t>
  </si>
  <si>
    <t>5.7.23</t>
  </si>
  <si>
    <t>5.8.23</t>
  </si>
  <si>
    <t>5.1.24</t>
  </si>
  <si>
    <t>5.2.24</t>
  </si>
  <si>
    <t>5.3.24</t>
  </si>
  <si>
    <t>5.4.24</t>
  </si>
  <si>
    <t>5.5.24</t>
  </si>
  <si>
    <t>5.6.24</t>
  </si>
  <si>
    <t>5.7.24</t>
  </si>
  <si>
    <t>5.8.24</t>
  </si>
  <si>
    <t>5.1.25</t>
  </si>
  <si>
    <t>5.2.25</t>
  </si>
  <si>
    <t>5.3.25</t>
  </si>
  <si>
    <t>5.4.25</t>
  </si>
  <si>
    <t>5.5.25</t>
  </si>
  <si>
    <t>5.6.25</t>
  </si>
  <si>
    <t>5.7.25</t>
  </si>
  <si>
    <t>5.8.25</t>
  </si>
  <si>
    <t>5.1.26</t>
  </si>
  <si>
    <t>5.2.26</t>
  </si>
  <si>
    <t>5.3.26</t>
  </si>
  <si>
    <t>5.4.26</t>
  </si>
  <si>
    <t>5.5.26</t>
  </si>
  <si>
    <t>5.6.26</t>
  </si>
  <si>
    <t>5.7.26</t>
  </si>
  <si>
    <t>5.8.26</t>
  </si>
  <si>
    <t>5.1.27</t>
  </si>
  <si>
    <t>5.2.27</t>
  </si>
  <si>
    <t>5.3.27</t>
  </si>
  <si>
    <t>5.4.27</t>
  </si>
  <si>
    <t>5.5.27</t>
  </si>
  <si>
    <t>5.6.27</t>
  </si>
  <si>
    <t>5.7.27</t>
  </si>
  <si>
    <t>5.8.27</t>
  </si>
  <si>
    <t>5.1.28</t>
  </si>
  <si>
    <t>5.2.28</t>
  </si>
  <si>
    <t>5.3.28</t>
  </si>
  <si>
    <t>5.4.28</t>
  </si>
  <si>
    <t>5.5.28</t>
  </si>
  <si>
    <t>5.6.28</t>
  </si>
  <si>
    <t>5.7.28</t>
  </si>
  <si>
    <t>5.8.28</t>
  </si>
  <si>
    <t>5.1.29</t>
  </si>
  <si>
    <t>5.2.29</t>
  </si>
  <si>
    <t>5.3.29</t>
  </si>
  <si>
    <t>5.4.29</t>
  </si>
  <si>
    <t>5.5.29</t>
  </si>
  <si>
    <t>5.6.29</t>
  </si>
  <si>
    <t>5.7.29</t>
  </si>
  <si>
    <t>5.8.29</t>
  </si>
  <si>
    <t>5.1.30</t>
  </si>
  <si>
    <t>5.2.30</t>
  </si>
  <si>
    <t>5.3.30</t>
  </si>
  <si>
    <t>5.4.30</t>
  </si>
  <si>
    <t>5.5.30</t>
  </si>
  <si>
    <t>5.6.30</t>
  </si>
  <si>
    <t>5.7.30</t>
  </si>
  <si>
    <t>5.8.30</t>
  </si>
  <si>
    <t>5.1.31</t>
  </si>
  <si>
    <t>5.2.31</t>
  </si>
  <si>
    <t>5.3.31</t>
  </si>
  <si>
    <t>5.4.31</t>
  </si>
  <si>
    <t>5.5.31</t>
  </si>
  <si>
    <t>5.6.31</t>
  </si>
  <si>
    <t>5.7.31</t>
  </si>
  <si>
    <t>5.8.31</t>
  </si>
  <si>
    <t>5.1.32</t>
  </si>
  <si>
    <t>5.2.32</t>
  </si>
  <si>
    <t>5.3.32</t>
  </si>
  <si>
    <t>5.4.32</t>
  </si>
  <si>
    <t>5.5.32</t>
  </si>
  <si>
    <t>5.6.32</t>
  </si>
  <si>
    <t>5.7.32</t>
  </si>
  <si>
    <t>5.8.32</t>
  </si>
  <si>
    <t>5.1.33</t>
  </si>
  <si>
    <t>5.2.33</t>
  </si>
  <si>
    <t>5.3.33</t>
  </si>
  <si>
    <t>5.4.33</t>
  </si>
  <si>
    <t>5.5.33</t>
  </si>
  <si>
    <t>5.6.33</t>
  </si>
  <si>
    <t>5.7.33</t>
  </si>
  <si>
    <t>5.8.33</t>
  </si>
  <si>
    <t>5.1.34</t>
  </si>
  <si>
    <t>5.2.34</t>
  </si>
  <si>
    <t>5.3.34</t>
  </si>
  <si>
    <t>5.4.34</t>
  </si>
  <si>
    <t>5.5.34</t>
  </si>
  <si>
    <t>5.6.34</t>
  </si>
  <si>
    <t>5.7.34</t>
  </si>
  <si>
    <t>5.8.34</t>
  </si>
  <si>
    <t>5.1.35</t>
  </si>
  <si>
    <t>5.2.35</t>
  </si>
  <si>
    <t>5.3.35</t>
  </si>
  <si>
    <t>5.4.35</t>
  </si>
  <si>
    <t>5.5.35</t>
  </si>
  <si>
    <t>5.6.35</t>
  </si>
  <si>
    <t>5.7.35</t>
  </si>
  <si>
    <t>5.8.35</t>
  </si>
  <si>
    <t>5.1.36</t>
  </si>
  <si>
    <t>5.2.36</t>
  </si>
  <si>
    <t>5.3.36</t>
  </si>
  <si>
    <t>5.4.36</t>
  </si>
  <si>
    <t>5.5.36</t>
  </si>
  <si>
    <t>5.6.36</t>
  </si>
  <si>
    <t>5.7.36</t>
  </si>
  <si>
    <t>5.8.36</t>
  </si>
  <si>
    <t>5.1.37</t>
  </si>
  <si>
    <t>5.2.37</t>
  </si>
  <si>
    <t>5.3.37</t>
  </si>
  <si>
    <t>5.4.37</t>
  </si>
  <si>
    <t>5.5.37</t>
  </si>
  <si>
    <t>5.6.37</t>
  </si>
  <si>
    <t>5.7.37</t>
  </si>
  <si>
    <t>5.8.37</t>
  </si>
  <si>
    <t>5.1.38</t>
  </si>
  <si>
    <t>5.2.38</t>
  </si>
  <si>
    <t>5.3.38</t>
  </si>
  <si>
    <t>5.4.38</t>
  </si>
  <si>
    <t>5.5.38</t>
  </si>
  <si>
    <t>5.6.38</t>
  </si>
  <si>
    <t>5.7.38</t>
  </si>
  <si>
    <t>5.8.38</t>
  </si>
  <si>
    <t>5.1.39</t>
  </si>
  <si>
    <t>5.2.39</t>
  </si>
  <si>
    <t>5.3.39</t>
  </si>
  <si>
    <t>5.4.39</t>
  </si>
  <si>
    <t>5.5.39</t>
  </si>
  <si>
    <t>5.6.39</t>
  </si>
  <si>
    <t>5.7.39</t>
  </si>
  <si>
    <t>5.8.39</t>
  </si>
  <si>
    <t>5.1.40</t>
  </si>
  <si>
    <t>5.2.40</t>
  </si>
  <si>
    <t>5.3.40</t>
  </si>
  <si>
    <t>5.4.40</t>
  </si>
  <si>
    <t>5.5.40</t>
  </si>
  <si>
    <t>5.6.40</t>
  </si>
  <si>
    <t>5.7.40</t>
  </si>
  <si>
    <t>5.8.40</t>
  </si>
  <si>
    <t>5.1.41</t>
  </si>
  <si>
    <t>5.2.41</t>
  </si>
  <si>
    <t>5.3.41</t>
  </si>
  <si>
    <t>5.4.41</t>
  </si>
  <si>
    <t>5.5.41</t>
  </si>
  <si>
    <t>5.6.41</t>
  </si>
  <si>
    <t>5.7.41</t>
  </si>
  <si>
    <t>5.8.41</t>
  </si>
  <si>
    <t>5.1.42</t>
  </si>
  <si>
    <t>5.2.42</t>
  </si>
  <si>
    <t>5.3.42</t>
  </si>
  <si>
    <t>5.4.42</t>
  </si>
  <si>
    <t>5.5.42</t>
  </si>
  <si>
    <t>5.6.42</t>
  </si>
  <si>
    <t>5.7.42</t>
  </si>
  <si>
    <t>5.8.42</t>
  </si>
  <si>
    <t>5.1.43</t>
  </si>
  <si>
    <t>5.2.43</t>
  </si>
  <si>
    <t>5.3.43</t>
  </si>
  <si>
    <t>5.4.43</t>
  </si>
  <si>
    <t>5.5.43</t>
  </si>
  <si>
    <t>5.6.43</t>
  </si>
  <si>
    <t>5.7.43</t>
  </si>
  <si>
    <t>5.8.43</t>
  </si>
  <si>
    <t>5.1.44</t>
  </si>
  <si>
    <t>5.2.44</t>
  </si>
  <si>
    <t>5.3.44</t>
  </si>
  <si>
    <t>5.4.44</t>
  </si>
  <si>
    <t>5.5.44</t>
  </si>
  <si>
    <t>5.6.44</t>
  </si>
  <si>
    <t>5.7.44</t>
  </si>
  <si>
    <t>5.8.44</t>
  </si>
  <si>
    <t>5.1.45</t>
  </si>
  <si>
    <t>5.2.45</t>
  </si>
  <si>
    <t>5.3.45</t>
  </si>
  <si>
    <t>5.4.45</t>
  </si>
  <si>
    <t>5.5.45</t>
  </si>
  <si>
    <t>5.6.45</t>
  </si>
  <si>
    <t>5.7.45</t>
  </si>
  <si>
    <t>5.8.45</t>
  </si>
  <si>
    <t>5.1.46</t>
  </si>
  <si>
    <t>5.2.46</t>
  </si>
  <si>
    <t>5.3.46</t>
  </si>
  <si>
    <t>5.4.46</t>
  </si>
  <si>
    <t>5.5.46</t>
  </si>
  <si>
    <t>5.6.46</t>
  </si>
  <si>
    <t>5.7.46</t>
  </si>
  <si>
    <t>5.8.46</t>
  </si>
  <si>
    <t>5.1.47</t>
  </si>
  <si>
    <t>5.2.47</t>
  </si>
  <si>
    <t>5.3.47</t>
  </si>
  <si>
    <t>5.4.47</t>
  </si>
  <si>
    <t>5.5.47</t>
  </si>
  <si>
    <t>5.6.47</t>
  </si>
  <si>
    <t>5.7.47</t>
  </si>
  <si>
    <t>5.8.47</t>
  </si>
  <si>
    <t>5.1.48</t>
  </si>
  <si>
    <t>5.2.48</t>
  </si>
  <si>
    <t>5.3.48</t>
  </si>
  <si>
    <t>5.4.48</t>
  </si>
  <si>
    <t>5.5.48</t>
  </si>
  <si>
    <t>5.6.48</t>
  </si>
  <si>
    <t>5.7.48</t>
  </si>
  <si>
    <t>5.8.48</t>
  </si>
  <si>
    <t>5.1.49</t>
  </si>
  <si>
    <t>5.2.49</t>
  </si>
  <si>
    <t>5.3.49</t>
  </si>
  <si>
    <t>5.4.49</t>
  </si>
  <si>
    <t>5.5.49</t>
  </si>
  <si>
    <t>5.6.49</t>
  </si>
  <si>
    <t>5.7.49</t>
  </si>
  <si>
    <t>5.8.49</t>
  </si>
  <si>
    <t>5.1.50</t>
  </si>
  <si>
    <t>5.2.50</t>
  </si>
  <si>
    <t>5.3.50</t>
  </si>
  <si>
    <t>5.4.50</t>
  </si>
  <si>
    <t>5.5.50</t>
  </si>
  <si>
    <t>5.6.50</t>
  </si>
  <si>
    <t>5.7.50</t>
  </si>
  <si>
    <t>5.8.50</t>
  </si>
  <si>
    <t>5.1.51</t>
  </si>
  <si>
    <t>5.2.51</t>
  </si>
  <si>
    <t>5.3.51</t>
  </si>
  <si>
    <t>5.4.51</t>
  </si>
  <si>
    <t>5.5.51</t>
  </si>
  <si>
    <t>5.6.51</t>
  </si>
  <si>
    <t>5.7.51</t>
  </si>
  <si>
    <t>5.8.51</t>
  </si>
  <si>
    <t>5.1.52</t>
  </si>
  <si>
    <t>5.2.52</t>
  </si>
  <si>
    <t>5.3.52</t>
  </si>
  <si>
    <t>5.4.52</t>
  </si>
  <si>
    <t>5.5.52</t>
  </si>
  <si>
    <t>5.6.52</t>
  </si>
  <si>
    <t>5.7.52</t>
  </si>
  <si>
    <t>5.8.52</t>
  </si>
  <si>
    <t>5.1.53</t>
  </si>
  <si>
    <t>5.2.53</t>
  </si>
  <si>
    <t>5.3.53</t>
  </si>
  <si>
    <t>5.4.53</t>
  </si>
  <si>
    <t>5.5.53</t>
  </si>
  <si>
    <t>5.6.53</t>
  </si>
  <si>
    <t>5.7.53</t>
  </si>
  <si>
    <t>5.8.53</t>
  </si>
  <si>
    <t>5.1.54</t>
  </si>
  <si>
    <t>5.2.54</t>
  </si>
  <si>
    <t>5.3.54</t>
  </si>
  <si>
    <t>5.4.54</t>
  </si>
  <si>
    <t>5.5.54</t>
  </si>
  <si>
    <t>5.6.54</t>
  </si>
  <si>
    <t>5.7.54</t>
  </si>
  <si>
    <t>5.8.54</t>
  </si>
  <si>
    <t>5.1.55</t>
  </si>
  <si>
    <t>5.2.55</t>
  </si>
  <si>
    <t>5.3.55</t>
  </si>
  <si>
    <t>5.4.55</t>
  </si>
  <si>
    <t>5.5.55</t>
  </si>
  <si>
    <t>5.6.55</t>
  </si>
  <si>
    <t>5.7.55</t>
  </si>
  <si>
    <t>5.8.55</t>
  </si>
  <si>
    <t>5.1.56</t>
  </si>
  <si>
    <t>5.2.56</t>
  </si>
  <si>
    <t>5.3.56</t>
  </si>
  <si>
    <t>5.4.56</t>
  </si>
  <si>
    <t>5.5.56</t>
  </si>
  <si>
    <t>5.6.56</t>
  </si>
  <si>
    <t>5.7.56</t>
  </si>
  <si>
    <t>5.8.56</t>
  </si>
  <si>
    <t>5.1.57</t>
  </si>
  <si>
    <t>5.2.57</t>
  </si>
  <si>
    <t>5.3.57</t>
  </si>
  <si>
    <t>5.4.57</t>
  </si>
  <si>
    <t>5.5.57</t>
  </si>
  <si>
    <t>5.6.57</t>
  </si>
  <si>
    <t>5.7.57</t>
  </si>
  <si>
    <t>5.8.57</t>
  </si>
  <si>
    <t>5.1.58</t>
  </si>
  <si>
    <t>5.2.58</t>
  </si>
  <si>
    <t>5.3.58</t>
  </si>
  <si>
    <t>5.4.58</t>
  </si>
  <si>
    <t>5.5.58</t>
  </si>
  <si>
    <t>5.6.58</t>
  </si>
  <si>
    <t>5.7.58</t>
  </si>
  <si>
    <t>5.8.58</t>
  </si>
  <si>
    <t>5.1.59</t>
  </si>
  <si>
    <t>5.2.59</t>
  </si>
  <si>
    <t>5.3.59</t>
  </si>
  <si>
    <t>5.4.59</t>
  </si>
  <si>
    <t>5.5.59</t>
  </si>
  <si>
    <t>5.6.59</t>
  </si>
  <si>
    <t>5.7.59</t>
  </si>
  <si>
    <t>5.8.59</t>
  </si>
  <si>
    <t>5.1.60</t>
  </si>
  <si>
    <t>5.2.60</t>
  </si>
  <si>
    <t>5.3.60</t>
  </si>
  <si>
    <t>5.4.60</t>
  </si>
  <si>
    <t>5.5.60</t>
  </si>
  <si>
    <t>5.6.60</t>
  </si>
  <si>
    <t>5.7.60</t>
  </si>
  <si>
    <t>5.8.60</t>
  </si>
  <si>
    <t>5.1.61</t>
  </si>
  <si>
    <t>5.2.61</t>
  </si>
  <si>
    <t>5.3.61</t>
  </si>
  <si>
    <t>5.4.61</t>
  </si>
  <si>
    <t>5.5.61</t>
  </si>
  <si>
    <t>5.6.61</t>
  </si>
  <si>
    <t>5.7.61</t>
  </si>
  <si>
    <t>5.8.61</t>
  </si>
  <si>
    <t>5.1.62</t>
  </si>
  <si>
    <t>5.2.62</t>
  </si>
  <si>
    <t>5.3.62</t>
  </si>
  <si>
    <t>5.4.62</t>
  </si>
  <si>
    <t>5.5.62</t>
  </si>
  <si>
    <t>5.6.62</t>
  </si>
  <si>
    <t>5.7.62</t>
  </si>
  <si>
    <t>5.8.62</t>
  </si>
  <si>
    <t>5.1.63</t>
  </si>
  <si>
    <t>5.2.63</t>
  </si>
  <si>
    <t>5.3.63</t>
  </si>
  <si>
    <t>5.4.63</t>
  </si>
  <si>
    <t>5.5.63</t>
  </si>
  <si>
    <t>5.6.63</t>
  </si>
  <si>
    <t>5.7.63</t>
  </si>
  <si>
    <t>5.8.63</t>
  </si>
  <si>
    <t>5.1.64</t>
  </si>
  <si>
    <t>5.2.64</t>
  </si>
  <si>
    <t>5.3.64</t>
  </si>
  <si>
    <t>5.4.64</t>
  </si>
  <si>
    <t>5.5.64</t>
  </si>
  <si>
    <t>5.6.64</t>
  </si>
  <si>
    <t>5.7.64</t>
  </si>
  <si>
    <t>5.8.64</t>
  </si>
  <si>
    <t>5.1.65</t>
  </si>
  <si>
    <t>5.2.65</t>
  </si>
  <si>
    <t>5.3.65</t>
  </si>
  <si>
    <t>5.4.65</t>
  </si>
  <si>
    <t>5.5.65</t>
  </si>
  <si>
    <t>5.6.65</t>
  </si>
  <si>
    <t>5.7.65</t>
  </si>
  <si>
    <t>5.8.65</t>
  </si>
  <si>
    <t>5.1.66</t>
  </si>
  <si>
    <t>5.2.66</t>
  </si>
  <si>
    <t>5.3.66</t>
  </si>
  <si>
    <t>5.4.66</t>
  </si>
  <si>
    <t>5.5.66</t>
  </si>
  <si>
    <t>5.6.66</t>
  </si>
  <si>
    <t>5.7.66</t>
  </si>
  <si>
    <t>5.8.66</t>
  </si>
  <si>
    <t>5.1.67</t>
  </si>
  <si>
    <t>5.2.67</t>
  </si>
  <si>
    <t>5.3.67</t>
  </si>
  <si>
    <t>5.4.67</t>
  </si>
  <si>
    <t>5.5.67</t>
  </si>
  <si>
    <t>5.6.67</t>
  </si>
  <si>
    <t>5.7.67</t>
  </si>
  <si>
    <t>5.8.67</t>
  </si>
  <si>
    <t>5.1.68</t>
  </si>
  <si>
    <t>5.2.68</t>
  </si>
  <si>
    <t>5.3.68</t>
  </si>
  <si>
    <t>5.4.68</t>
  </si>
  <si>
    <t>5.5.68</t>
  </si>
  <si>
    <t>5.6.68</t>
  </si>
  <si>
    <t>5.7.68</t>
  </si>
  <si>
    <t>5.8.68</t>
  </si>
  <si>
    <t>5.1.69</t>
  </si>
  <si>
    <t>5.2.69</t>
  </si>
  <si>
    <t>5.3.69</t>
  </si>
  <si>
    <t>5.4.69</t>
  </si>
  <si>
    <t>5.5.69</t>
  </si>
  <si>
    <t>5.6.69</t>
  </si>
  <si>
    <t>5.7.69</t>
  </si>
  <si>
    <t>5.8.69</t>
  </si>
  <si>
    <t>5.1.70</t>
  </si>
  <si>
    <t>5.2.70</t>
  </si>
  <si>
    <t>5.3.70</t>
  </si>
  <si>
    <t>5.4.70</t>
  </si>
  <si>
    <t>5.5.70</t>
  </si>
  <si>
    <t>5.6.70</t>
  </si>
  <si>
    <t>5.7.70</t>
  </si>
  <si>
    <t>5.8.70</t>
  </si>
  <si>
    <t>5.1.71</t>
  </si>
  <si>
    <t>5.2.71</t>
  </si>
  <si>
    <t>5.3.71</t>
  </si>
  <si>
    <t>5.4.71</t>
  </si>
  <si>
    <t>5.5.71</t>
  </si>
  <si>
    <t>5.6.71</t>
  </si>
  <si>
    <t>5.7.71</t>
  </si>
  <si>
    <t>5.8.71</t>
  </si>
  <si>
    <t>5.1.72</t>
  </si>
  <si>
    <t>5.2.72</t>
  </si>
  <si>
    <t>5.3.72</t>
  </si>
  <si>
    <t>5.4.72</t>
  </si>
  <si>
    <t>5.5.72</t>
  </si>
  <si>
    <t>5.6.72</t>
  </si>
  <si>
    <t>5.7.72</t>
  </si>
  <si>
    <t>5.8.72</t>
  </si>
  <si>
    <t>5.1.73</t>
  </si>
  <si>
    <t>5.2.73</t>
  </si>
  <si>
    <t>5.3.73</t>
  </si>
  <si>
    <t>5.4.73</t>
  </si>
  <si>
    <t>5.5.73</t>
  </si>
  <si>
    <t>5.6.73</t>
  </si>
  <si>
    <t>5.7.73</t>
  </si>
  <si>
    <t>5.8.73</t>
  </si>
  <si>
    <t>5.1.74</t>
  </si>
  <si>
    <t>5.2.74</t>
  </si>
  <si>
    <t>5.3.74</t>
  </si>
  <si>
    <t>5.4.74</t>
  </si>
  <si>
    <t>5.5.74</t>
  </si>
  <si>
    <t>5.6.74</t>
  </si>
  <si>
    <t>5.7.74</t>
  </si>
  <si>
    <t>5.8.74</t>
  </si>
  <si>
    <t>5.1.75</t>
  </si>
  <si>
    <t>5.2.75</t>
  </si>
  <si>
    <t>5.3.75</t>
  </si>
  <si>
    <t>5.4.75</t>
  </si>
  <si>
    <t>5.5.75</t>
  </si>
  <si>
    <t>5.6.75</t>
  </si>
  <si>
    <t>5.7.75</t>
  </si>
  <si>
    <t>5.8.75</t>
  </si>
  <si>
    <t>5.1.76</t>
  </si>
  <si>
    <t>5.2.76</t>
  </si>
  <si>
    <t>5.3.76</t>
  </si>
  <si>
    <t>5.4.76</t>
  </si>
  <si>
    <t>5.5.76</t>
  </si>
  <si>
    <t>5.6.76</t>
  </si>
  <si>
    <t>5.7.76</t>
  </si>
  <si>
    <t>5.8.76</t>
  </si>
  <si>
    <t>5.1.77</t>
  </si>
  <si>
    <t>5.2.77</t>
  </si>
  <si>
    <t>5.3.77</t>
  </si>
  <si>
    <t>5.4.77</t>
  </si>
  <si>
    <t>5.5.77</t>
  </si>
  <si>
    <t>5.6.77</t>
  </si>
  <si>
    <t>5.7.77</t>
  </si>
  <si>
    <t>5.8.77</t>
  </si>
  <si>
    <t>5.1.78</t>
  </si>
  <si>
    <t>5.2.78</t>
  </si>
  <si>
    <t>5.3.78</t>
  </si>
  <si>
    <t>5.4.78</t>
  </si>
  <si>
    <t>5.5.78</t>
  </si>
  <si>
    <t>5.6.78</t>
  </si>
  <si>
    <t>5.7.78</t>
  </si>
  <si>
    <t>5.8.78</t>
  </si>
  <si>
    <t>5.1.79</t>
  </si>
  <si>
    <t>5.2.79</t>
  </si>
  <si>
    <t>5.3.79</t>
  </si>
  <si>
    <t>5.4.79</t>
  </si>
  <si>
    <t>5.5.79</t>
  </si>
  <si>
    <t>5.6.79</t>
  </si>
  <si>
    <t>5.7.79</t>
  </si>
  <si>
    <t>5.8.79</t>
  </si>
  <si>
    <t>5.1.80</t>
  </si>
  <si>
    <t>5.2.80</t>
  </si>
  <si>
    <t>5.3.80</t>
  </si>
  <si>
    <t>5.4.80</t>
  </si>
  <si>
    <t>5.5.80</t>
  </si>
  <si>
    <t>5.6.80</t>
  </si>
  <si>
    <t>5.7.80</t>
  </si>
  <si>
    <t>5.8.80</t>
  </si>
  <si>
    <t>5.1.81</t>
  </si>
  <si>
    <t>5.2.81</t>
  </si>
  <si>
    <t>5.3.81</t>
  </si>
  <si>
    <t>5.4.81</t>
  </si>
  <si>
    <t>5.5.81</t>
  </si>
  <si>
    <t>5.6.81</t>
  </si>
  <si>
    <t>5.7.81</t>
  </si>
  <si>
    <t>5.8.81</t>
  </si>
  <si>
    <t>5.1.82</t>
  </si>
  <si>
    <t>5.2.82</t>
  </si>
  <si>
    <t>5.3.82</t>
  </si>
  <si>
    <t>5.4.82</t>
  </si>
  <si>
    <t>5.5.82</t>
  </si>
  <si>
    <t>5.6.82</t>
  </si>
  <si>
    <t>5.7.82</t>
  </si>
  <si>
    <t>5.8.82</t>
  </si>
  <si>
    <t>5.1.83</t>
  </si>
  <si>
    <t>5.2.83</t>
  </si>
  <si>
    <t>5.3.83</t>
  </si>
  <si>
    <t>5.4.83</t>
  </si>
  <si>
    <t>5.5.83</t>
  </si>
  <si>
    <t>5.6.83</t>
  </si>
  <si>
    <t>5.7.83</t>
  </si>
  <si>
    <t>5.8.83</t>
  </si>
  <si>
    <t>5.1.84</t>
  </si>
  <si>
    <t>5.2.84</t>
  </si>
  <si>
    <t>5.3.84</t>
  </si>
  <si>
    <t>5.4.84</t>
  </si>
  <si>
    <t>5.5.84</t>
  </si>
  <si>
    <t>5.6.84</t>
  </si>
  <si>
    <t>5.7.84</t>
  </si>
  <si>
    <t>5.8.84</t>
  </si>
  <si>
    <t>5.1.85</t>
  </si>
  <si>
    <t>5.2.85</t>
  </si>
  <si>
    <t>5.3.85</t>
  </si>
  <si>
    <t>5.4.85</t>
  </si>
  <si>
    <t>5.5.85</t>
  </si>
  <si>
    <t>5.6.85</t>
  </si>
  <si>
    <t>5.7.85</t>
  </si>
  <si>
    <t>5.8.85</t>
  </si>
  <si>
    <t>5.1.86</t>
  </si>
  <si>
    <t>5.2.86</t>
  </si>
  <si>
    <t>5.3.86</t>
  </si>
  <si>
    <t>5.4.86</t>
  </si>
  <si>
    <t>5.5.86</t>
  </si>
  <si>
    <t>5.6.86</t>
  </si>
  <si>
    <t>5.7.86</t>
  </si>
  <si>
    <t>5.8.86</t>
  </si>
  <si>
    <t>5.1.87</t>
  </si>
  <si>
    <t>5.2.87</t>
  </si>
  <si>
    <t>5.3.87</t>
  </si>
  <si>
    <t>5.4.87</t>
  </si>
  <si>
    <t>5.5.87</t>
  </si>
  <si>
    <t>5.6.87</t>
  </si>
  <si>
    <t>5.7.87</t>
  </si>
  <si>
    <t>5.8.87</t>
  </si>
  <si>
    <t>5.1.88</t>
  </si>
  <si>
    <t>5.2.88</t>
  </si>
  <si>
    <t>5.3.88</t>
  </si>
  <si>
    <t>5.4.88</t>
  </si>
  <si>
    <t>5.5.88</t>
  </si>
  <si>
    <t>5.6.88</t>
  </si>
  <si>
    <t>5.7.88</t>
  </si>
  <si>
    <t>5.8.88</t>
  </si>
  <si>
    <t>5.1.89</t>
  </si>
  <si>
    <t>5.2.89</t>
  </si>
  <si>
    <t>5.3.89</t>
  </si>
  <si>
    <t>5.4.89</t>
  </si>
  <si>
    <t>5.5.89</t>
  </si>
  <si>
    <t>5.6.89</t>
  </si>
  <si>
    <t>5.7.89</t>
  </si>
  <si>
    <t>5.8.89</t>
  </si>
  <si>
    <t>5.1.90</t>
  </si>
  <si>
    <t>5.2.90</t>
  </si>
  <si>
    <t>5.3.90</t>
  </si>
  <si>
    <t>5.4.90</t>
  </si>
  <si>
    <t>5.5.90</t>
  </si>
  <si>
    <t>5.6.90</t>
  </si>
  <si>
    <t>5.7.90</t>
  </si>
  <si>
    <t>5.8.90</t>
  </si>
  <si>
    <t>5.1.91</t>
  </si>
  <si>
    <t>5.2.91</t>
  </si>
  <si>
    <t>5.3.91</t>
  </si>
  <si>
    <t>5.4.91</t>
  </si>
  <si>
    <t>5.5.91</t>
  </si>
  <si>
    <t>5.6.91</t>
  </si>
  <si>
    <t>5.7.91</t>
  </si>
  <si>
    <t>5.8.91</t>
  </si>
  <si>
    <t>5.1.92</t>
  </si>
  <si>
    <t>5.2.92</t>
  </si>
  <si>
    <t>5.3.92</t>
  </si>
  <si>
    <t>5.4.92</t>
  </si>
  <si>
    <t>5.5.92</t>
  </si>
  <si>
    <t>5.6.92</t>
  </si>
  <si>
    <t>5.7.92</t>
  </si>
  <si>
    <t>5.8.92</t>
  </si>
  <si>
    <t>5.1.93</t>
  </si>
  <si>
    <t>5.2.93</t>
  </si>
  <si>
    <t>5.3.93</t>
  </si>
  <si>
    <t>5.4.93</t>
  </si>
  <si>
    <t>5.5.93</t>
  </si>
  <si>
    <t>5.6.93</t>
  </si>
  <si>
    <t>5.7.93</t>
  </si>
  <si>
    <t>5.8.93</t>
  </si>
  <si>
    <t>5.1.94</t>
  </si>
  <si>
    <t>5.2.94</t>
  </si>
  <si>
    <t>5.3.94</t>
  </si>
  <si>
    <t>5.4.94</t>
  </si>
  <si>
    <t>5.5.94</t>
  </si>
  <si>
    <t>5.6.94</t>
  </si>
  <si>
    <t>5.7.94</t>
  </si>
  <si>
    <t>5.8.94</t>
  </si>
  <si>
    <t>5.1.95</t>
  </si>
  <si>
    <t>5.2.95</t>
  </si>
  <si>
    <t>5.3.95</t>
  </si>
  <si>
    <t>5.4.95</t>
  </si>
  <si>
    <t>5.5.95</t>
  </si>
  <si>
    <t>5.6.95</t>
  </si>
  <si>
    <t>5.7.95</t>
  </si>
  <si>
    <t>5.8.95</t>
  </si>
  <si>
    <t>5.1.96</t>
  </si>
  <si>
    <t>5.2.96</t>
  </si>
  <si>
    <t>5.3.96</t>
  </si>
  <si>
    <t>5.4.96</t>
  </si>
  <si>
    <t>5.5.96</t>
  </si>
  <si>
    <t>5.6.96</t>
  </si>
  <si>
    <t>5.7.96</t>
  </si>
  <si>
    <t>5.8.96</t>
  </si>
  <si>
    <t>5.1.97</t>
  </si>
  <si>
    <t>5.2.97</t>
  </si>
  <si>
    <t>5.3.97</t>
  </si>
  <si>
    <t>5.4.97</t>
  </si>
  <si>
    <t>5.5.97</t>
  </si>
  <si>
    <t>5.6.97</t>
  </si>
  <si>
    <t>5.7.97</t>
  </si>
  <si>
    <t>5.8.97</t>
  </si>
  <si>
    <t>5.1.98</t>
  </si>
  <si>
    <t>5.2.98</t>
  </si>
  <si>
    <t>5.3.98</t>
  </si>
  <si>
    <t>5.4.98</t>
  </si>
  <si>
    <t>5.5.98</t>
  </si>
  <si>
    <t>5.6.98</t>
  </si>
  <si>
    <t>5.7.98</t>
  </si>
  <si>
    <t>5.8.98</t>
  </si>
  <si>
    <t>desempata</t>
  </si>
  <si>
    <t>maior</t>
  </si>
  <si>
    <t>procv</t>
  </si>
  <si>
    <t>Esse pacote tem as ferramentas certas para analisar o ambiente interno e externo a que a sua empresa está inserida.</t>
  </si>
  <si>
    <t>Planilha de Estudo de Viabilidade Econômica 3.0</t>
  </si>
  <si>
    <t>A revolução 3.0 também chegou para a planilha de estudo de viabilidade econômica. Compre já a sua!</t>
  </si>
  <si>
    <t>Com essa Planilha de Planejamento Estratégico, você vai conseguir definir bem as suas iniciativas e acompanhar de perto os resultados!</t>
  </si>
  <si>
    <t>Planilha das 5 Forças Competitivas de Porter</t>
  </si>
  <si>
    <t>Analisar as forças competitivas é fundamental para traçar estratégias e se destacar no mercado.</t>
  </si>
  <si>
    <t>Pacote de Planilhas com Apostila de Planejamento Financeiro</t>
  </si>
  <si>
    <t>Planilha de Fluxo de Caixa Avançado com Projeção Financeira</t>
  </si>
  <si>
    <t>http://luz.vc/ferramentas/planilhas-prontas/planilha-de-estudo-de-viabilidade-economica/</t>
  </si>
  <si>
    <t>RECEITAS COM PRODUTO</t>
  </si>
  <si>
    <t>EBITDA</t>
  </si>
  <si>
    <t>IMPOSTOS</t>
  </si>
  <si>
    <t>RECEITAS COM SERVIÇOS</t>
  </si>
  <si>
    <t>RECEITAS NÃO OPERACIONAIS</t>
  </si>
  <si>
    <t>DESPESAS COM PRODUTOS</t>
  </si>
  <si>
    <t>DESPESAS OPERACIONAIS</t>
  </si>
  <si>
    <t>DESPESAS DE MARKETING</t>
  </si>
  <si>
    <t>INVESTIMENTOS</t>
  </si>
  <si>
    <t>DESPESAS NÃO OPERACIONAIS</t>
  </si>
  <si>
    <t>Pacote de Planilha de Estratégia</t>
  </si>
  <si>
    <t>Super Pacote LUZ</t>
  </si>
  <si>
    <t>Planilha de Análise SWOT 3.0</t>
  </si>
  <si>
    <t>Planilha de Planejamento Estratégico 3.0</t>
  </si>
  <si>
    <t>Se você  quer organizar as suas estratégias mas não tem as ferramentas de análise corretas para isso, você precisa conhecer o Pacote de Planilhas de Estratégia da LUZ.</t>
  </si>
  <si>
    <t xml:space="preserve">Nele você encontrará todas os produtos do nosso site de uma só vez e com um mega desconto! </t>
  </si>
  <si>
    <t>Analise o ambiente interno e externo do seu negócio,  e ainda um gráfico simples e objetivo de onde você está mandando bem ou não.</t>
  </si>
  <si>
    <t>3.0.6</t>
  </si>
  <si>
    <t>TELEFONE CELULAR</t>
  </si>
  <si>
    <t>ENERGIA ELETRICA</t>
  </si>
  <si>
    <t>HONORARIOS</t>
  </si>
  <si>
    <t>PRO-LABORE</t>
  </si>
  <si>
    <t>PUBLICIDADE E PROPAGANDA</t>
  </si>
  <si>
    <t>TAXAS</t>
  </si>
  <si>
    <t>INFORMATICA</t>
  </si>
  <si>
    <t>MATERIAL DE USO E CONSUMO</t>
  </si>
  <si>
    <t>SALÁRIOS</t>
  </si>
  <si>
    <t>FÉRIAS</t>
  </si>
  <si>
    <t>13º SALARIO</t>
  </si>
  <si>
    <t>FGTS</t>
  </si>
  <si>
    <t>GPS</t>
  </si>
  <si>
    <t>VALE TRANSPORTE</t>
  </si>
  <si>
    <t>CESTA BÁSICA</t>
  </si>
  <si>
    <t>CUSTO PRODUTO GLP 13 KG</t>
  </si>
  <si>
    <t>CUSTO PRODUTO GLP 45 KG</t>
  </si>
  <si>
    <t>DESPESA C/CARTÃO DE CREDITO</t>
  </si>
  <si>
    <t>COMBUSTÍVEIS E LUBRIFICANTES</t>
  </si>
  <si>
    <t>MANUTENÇÃO DE VEICULOS</t>
  </si>
  <si>
    <t xml:space="preserve">ESTACIONAMENTO </t>
  </si>
  <si>
    <t>SERVIÇOS TOMADOS</t>
  </si>
  <si>
    <t>ALUGUEL</t>
  </si>
  <si>
    <t>Não Pago</t>
  </si>
  <si>
    <t>Pago</t>
  </si>
  <si>
    <t>GLP 13 KG - Comércio</t>
  </si>
  <si>
    <t>GLP 13 KG - à vista</t>
  </si>
  <si>
    <t>GLP 45 KG - à vista</t>
  </si>
  <si>
    <t>GLP 45 KG - Cartão ou Boleto</t>
  </si>
  <si>
    <t>Vasilhame</t>
  </si>
  <si>
    <t>IPTU</t>
  </si>
  <si>
    <t>IPVA</t>
  </si>
  <si>
    <t>GLP 13 KG - CRÉDITO COM FENIX</t>
  </si>
  <si>
    <t>Po de café</t>
  </si>
  <si>
    <t>Combustivel</t>
  </si>
  <si>
    <t>Vale Daniel</t>
  </si>
  <si>
    <t>vasilhame</t>
  </si>
  <si>
    <t>DISTRIBUIÇÃO DE LUCROS</t>
  </si>
  <si>
    <t>almoço flavio</t>
  </si>
  <si>
    <t>mae flavio</t>
  </si>
  <si>
    <t>GLP 13 KG- FIADO</t>
  </si>
  <si>
    <t>GLP 45 KG- FIADO</t>
  </si>
  <si>
    <t>flavio pizza</t>
  </si>
  <si>
    <t>neuza</t>
  </si>
  <si>
    <t>lucrecia</t>
  </si>
  <si>
    <t>GLP 13 KG- BOLETO</t>
  </si>
  <si>
    <t>SEST SENAT</t>
  </si>
  <si>
    <t>ARILSON</t>
  </si>
  <si>
    <t>CRECHE M. LOBATO</t>
  </si>
  <si>
    <t>GILMAR</t>
  </si>
  <si>
    <t>FOLGADOR</t>
  </si>
  <si>
    <t>MILTON</t>
  </si>
  <si>
    <t>vale daniel</t>
  </si>
  <si>
    <t>VASILHAME</t>
  </si>
  <si>
    <t>PROVISÕES DE FÉRIAS E 13º</t>
  </si>
  <si>
    <t>PRESTAÇÃO STRADA</t>
  </si>
  <si>
    <t>INTERNET E TEL.FIXO</t>
  </si>
  <si>
    <t>IRPJ E CSLL</t>
  </si>
  <si>
    <t>Data Completa</t>
  </si>
  <si>
    <t>Doc/Ref</t>
  </si>
  <si>
    <t>Alterar comentários</t>
  </si>
  <si>
    <t>Instituição Financeira de Origem de Saída do Recurso/ou Caixa</t>
  </si>
  <si>
    <t>Valor de Entada</t>
  </si>
  <si>
    <t>Valor de Saída</t>
  </si>
  <si>
    <t>Processado Recebimento?</t>
  </si>
  <si>
    <t>RECEBIMENTOS REALIZADOS</t>
  </si>
  <si>
    <t>RECEB. GLP 13 KG- FIADO</t>
  </si>
  <si>
    <t>Banco do Brasil</t>
  </si>
  <si>
    <t>Santander</t>
  </si>
  <si>
    <t>Caixa Economica Federal</t>
  </si>
  <si>
    <t>Bradesco</t>
  </si>
  <si>
    <t>GLP 13 KG</t>
  </si>
  <si>
    <t>Sim</t>
  </si>
  <si>
    <t>Realizado</t>
  </si>
  <si>
    <t>Descrição</t>
  </si>
  <si>
    <t>Ano de processamento das contas</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</si>
</sst>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_-&quot;R$&quot;\ * #,##0.00_-;\-&quot;R$&quot;\ * #,##0.00_-;_-&quot;R$&quot;\ * &quot;-&quot;??_-;_-@_-"/>
    <numFmt numFmtId="165" formatCode="&quot;R$&quot;\ #,##0.00"/>
    <numFmt numFmtId="166" formatCode="0.0%"/>
    <numFmt numFmtId="167" formatCode="&quot;R$&quot;\ #,##0.0"/>
    <numFmt numFmtId="168" formatCode=";;;"/>
  </numFmts>
  <fonts count="51" x14ac:knownFonts="1">
    <font>
      <sz val="11"/>
      <color theme="1"/>
      <name val="Calibri"/>
      <family val="2"/>
      <scheme val="minor"/>
    </font>
    <font>
      <sz val="10.5"/>
      <color indexed="63"/>
      <name val="Calibri"/>
      <family val="2"/>
    </font>
    <font>
      <b/>
      <sz val="10.5"/>
      <color indexed="10"/>
      <name val="Calibri"/>
      <family val="2"/>
    </font>
    <font>
      <sz val="9"/>
      <color indexed="81"/>
      <name val="Segoe UI"/>
      <family val="2"/>
    </font>
    <font>
      <sz val="10"/>
      <color indexed="81"/>
      <name val="Segoe UI"/>
      <family val="2"/>
    </font>
    <font>
      <b/>
      <sz val="36"/>
      <color indexed="8"/>
      <name val="Calibri"/>
      <family val="2"/>
    </font>
    <font>
      <sz val="36"/>
      <color indexed="8"/>
      <name val="Calibri"/>
      <family val="2"/>
    </font>
    <font>
      <sz val="28"/>
      <color indexed="8"/>
      <name val="Calibri"/>
      <family val="2"/>
    </font>
    <font>
      <b/>
      <sz val="28"/>
      <color indexed="8"/>
      <name val="Calibri"/>
      <family val="2"/>
    </font>
    <font>
      <sz val="11"/>
      <color theme="1"/>
      <name val="Calibri"/>
      <family val="2"/>
      <scheme val="minor"/>
    </font>
    <font>
      <sz val="11"/>
      <color theme="0"/>
      <name val="Calibri"/>
      <family val="2"/>
      <scheme val="minor"/>
    </font>
    <font>
      <b/>
      <sz val="11"/>
      <color theme="0"/>
      <name val="Calibri"/>
      <family val="2"/>
      <scheme val="minor"/>
    </font>
    <font>
      <u/>
      <sz val="11"/>
      <color theme="10"/>
      <name val="Calibri"/>
      <family val="2"/>
      <scheme val="minor"/>
    </font>
    <font>
      <sz val="11"/>
      <color rgb="FFFF0000"/>
      <name val="Calibri"/>
      <family val="2"/>
      <scheme val="minor"/>
    </font>
    <font>
      <b/>
      <sz val="11"/>
      <color theme="1"/>
      <name val="Calibri"/>
      <family val="2"/>
      <scheme val="minor"/>
    </font>
    <font>
      <u/>
      <sz val="11"/>
      <color theme="1"/>
      <name val="Calibri"/>
      <family val="2"/>
      <scheme val="minor"/>
    </font>
    <font>
      <b/>
      <sz val="14"/>
      <color rgb="FF595959"/>
      <name val="Calibri"/>
      <family val="2"/>
      <scheme val="minor"/>
    </font>
    <font>
      <b/>
      <sz val="16"/>
      <color theme="0"/>
      <name val="Calibri"/>
      <family val="2"/>
      <scheme val="minor"/>
    </font>
    <font>
      <sz val="10"/>
      <color theme="0"/>
      <name val="Calibri"/>
      <family val="2"/>
      <scheme val="minor"/>
    </font>
    <font>
      <sz val="10.5"/>
      <color rgb="FF595959"/>
      <name val="Calibri"/>
      <family val="2"/>
      <scheme val="minor"/>
    </font>
    <font>
      <sz val="11"/>
      <color theme="4"/>
      <name val="Calibri"/>
      <family val="2"/>
      <scheme val="minor"/>
    </font>
    <font>
      <sz val="11"/>
      <color rgb="FF999999"/>
      <name val="Calibri"/>
      <family val="2"/>
      <scheme val="minor"/>
    </font>
    <font>
      <sz val="16"/>
      <color theme="1"/>
      <name val="Calibri"/>
      <family val="2"/>
      <scheme val="minor"/>
    </font>
    <font>
      <b/>
      <sz val="16"/>
      <color theme="1"/>
      <name val="Calibri"/>
      <family val="2"/>
      <scheme val="minor"/>
    </font>
    <font>
      <sz val="11"/>
      <name val="Calibri"/>
      <family val="2"/>
      <scheme val="minor"/>
    </font>
    <font>
      <sz val="14"/>
      <color theme="1"/>
      <name val="Calibri"/>
      <family val="2"/>
      <scheme val="minor"/>
    </font>
    <font>
      <sz val="22"/>
      <color rgb="FF333333"/>
      <name val="Calibri Light"/>
      <family val="2"/>
      <scheme val="major"/>
    </font>
    <font>
      <sz val="10"/>
      <color theme="1"/>
      <name val="Calibri"/>
      <family val="2"/>
      <scheme val="minor"/>
    </font>
    <font>
      <b/>
      <sz val="14"/>
      <color rgb="FF00B050"/>
      <name val="Calibri"/>
      <family val="2"/>
      <scheme val="minor"/>
    </font>
    <font>
      <b/>
      <sz val="10"/>
      <color theme="1"/>
      <name val="Calibri"/>
      <family val="2"/>
      <scheme val="minor"/>
    </font>
    <font>
      <sz val="18"/>
      <color rgb="FF333333"/>
      <name val="Calibri"/>
      <family val="2"/>
      <scheme val="minor"/>
    </font>
    <font>
      <sz val="10.5"/>
      <color theme="0"/>
      <name val="Calibri"/>
      <family val="2"/>
      <scheme val="minor"/>
    </font>
    <font>
      <sz val="10.5"/>
      <color rgb="FFFF0000"/>
      <name val="Calibri"/>
      <family val="2"/>
      <scheme val="minor"/>
    </font>
    <font>
      <sz val="10.5"/>
      <name val="Calibri"/>
      <family val="2"/>
      <scheme val="minor"/>
    </font>
    <font>
      <sz val="10"/>
      <color rgb="FF999999"/>
      <name val="Calibri"/>
      <family val="2"/>
      <scheme val="minor"/>
    </font>
    <font>
      <sz val="10"/>
      <color rgb="FFFF0000"/>
      <name val="Calibri"/>
      <family val="2"/>
      <scheme val="minor"/>
    </font>
    <font>
      <sz val="11"/>
      <color rgb="FF000000"/>
      <name val="Calibri"/>
      <family val="2"/>
      <scheme val="minor"/>
    </font>
    <font>
      <sz val="16"/>
      <color rgb="FF3366CC"/>
      <name val="Calibri"/>
      <family val="2"/>
      <scheme val="minor"/>
    </font>
    <font>
      <sz val="10.5"/>
      <color theme="1"/>
      <name val="Calibri"/>
      <family val="2"/>
      <scheme val="minor"/>
    </font>
    <font>
      <b/>
      <sz val="48"/>
      <color theme="1"/>
      <name val="Calibri"/>
      <family val="2"/>
      <scheme val="minor"/>
    </font>
    <font>
      <sz val="28"/>
      <color theme="0" tint="-0.499984740745262"/>
      <name val="Calibri"/>
      <family val="2"/>
      <scheme val="minor"/>
    </font>
    <font>
      <sz val="11"/>
      <color rgb="FFFFFFFF"/>
      <name val="Calibri"/>
      <family val="2"/>
      <scheme val="minor"/>
    </font>
    <font>
      <sz val="11"/>
      <color theme="1" tint="0.34998626667073579"/>
      <name val="Calibri"/>
      <family val="2"/>
      <scheme val="minor"/>
    </font>
    <font>
      <sz val="28"/>
      <color theme="1"/>
      <name val="Calibri"/>
      <family val="2"/>
      <scheme val="minor"/>
    </font>
    <font>
      <sz val="36"/>
      <color theme="0" tint="-0.499984740745262"/>
      <name val="Calibri"/>
      <family val="2"/>
      <scheme val="minor"/>
    </font>
    <font>
      <sz val="36"/>
      <color theme="1"/>
      <name val="Calibri"/>
      <family val="2"/>
      <scheme val="minor"/>
    </font>
    <font>
      <b/>
      <sz val="72"/>
      <color theme="1"/>
      <name val="Calibri"/>
      <family val="2"/>
      <scheme val="minor"/>
    </font>
    <font>
      <sz val="14"/>
      <color rgb="FF595959"/>
      <name val="Calibri"/>
      <family val="2"/>
      <scheme val="minor"/>
    </font>
    <font>
      <b/>
      <sz val="16"/>
      <color rgb="FF595959"/>
      <name val="Calibri"/>
      <family val="2"/>
      <scheme val="minor"/>
    </font>
    <font>
      <sz val="11"/>
      <color rgb="FF000000"/>
      <name val="Calibri"/>
      <family val="2"/>
    </font>
    <font>
      <b/>
      <sz val="11"/>
      <color rgb="FFFF0000"/>
      <name val="Calibri"/>
      <family val="2"/>
      <scheme val="minor"/>
    </font>
  </fonts>
  <fills count="16">
    <fill>
      <patternFill patternType="none"/>
    </fill>
    <fill>
      <patternFill patternType="gray125"/>
    </fill>
    <fill>
      <patternFill patternType="solid">
        <fgColor rgb="FF6699CC"/>
        <bgColor indexed="64"/>
      </patternFill>
    </fill>
    <fill>
      <patternFill patternType="solid">
        <fgColor theme="0" tint="-4.9989318521683403E-2"/>
        <bgColor indexed="64"/>
      </patternFill>
    </fill>
    <fill>
      <patternFill patternType="solid">
        <fgColor rgb="FFECF0F1"/>
        <bgColor indexed="64"/>
      </patternFill>
    </fill>
    <fill>
      <patternFill patternType="solid">
        <fgColor theme="0"/>
        <bgColor indexed="64"/>
      </patternFill>
    </fill>
    <fill>
      <patternFill patternType="solid">
        <fgColor rgb="FF336699"/>
        <bgColor indexed="64"/>
      </patternFill>
    </fill>
    <fill>
      <patternFill patternType="solid">
        <fgColor theme="8" tint="-0.249977111117893"/>
        <bgColor indexed="64"/>
      </patternFill>
    </fill>
    <fill>
      <patternFill patternType="solid">
        <fgColor rgb="FF00B050"/>
        <bgColor indexed="64"/>
      </patternFill>
    </fill>
    <fill>
      <patternFill patternType="solid">
        <fgColor rgb="FFCC3333"/>
        <bgColor indexed="64"/>
      </patternFill>
    </fill>
    <fill>
      <patternFill patternType="solid">
        <fgColor rgb="FFCC0000"/>
        <bgColor indexed="64"/>
      </patternFill>
    </fill>
    <fill>
      <patternFill patternType="solid">
        <fgColor rgb="FFF2F2F2"/>
        <bgColor indexed="64"/>
      </patternFill>
    </fill>
    <fill>
      <patternFill patternType="solid">
        <fgColor rgb="FF333333"/>
        <bgColor indexed="64"/>
      </patternFill>
    </fill>
    <fill>
      <patternFill patternType="solid">
        <fgColor rgb="FFFFFFFF"/>
        <bgColor rgb="FF000000"/>
      </patternFill>
    </fill>
    <fill>
      <patternFill patternType="solid">
        <fgColor rgb="FF5B98CF"/>
        <bgColor indexed="64"/>
      </patternFill>
    </fill>
    <fill>
      <patternFill patternType="solid">
        <fgColor rgb="FF336699"/>
        <bgColor rgb="FF000000"/>
      </patternFill>
    </fill>
  </fills>
  <borders count="34">
    <border>
      <left/>
      <right/>
      <top/>
      <bottom/>
      <diagonal/>
    </border>
    <border>
      <left/>
      <right style="thick">
        <color theme="0" tint="-4.9989318521683403E-2"/>
      </right>
      <top/>
      <bottom style="thick">
        <color theme="0" tint="-4.9989318521683403E-2"/>
      </bottom>
      <diagonal/>
    </border>
    <border>
      <left style="thick">
        <color theme="0" tint="-4.9989318521683403E-2"/>
      </left>
      <right style="thick">
        <color theme="0" tint="-4.9989318521683403E-2"/>
      </right>
      <top/>
      <bottom style="thick">
        <color theme="0" tint="-4.9989318521683403E-2"/>
      </bottom>
      <diagonal/>
    </border>
    <border>
      <left/>
      <right/>
      <top style="thick">
        <color theme="0" tint="-4.9989318521683403E-2"/>
      </top>
      <bottom style="thick">
        <color theme="0" tint="-4.9989318521683403E-2"/>
      </bottom>
      <diagonal/>
    </border>
    <border>
      <left style="thick">
        <color theme="0" tint="-4.9989318521683403E-2"/>
      </left>
      <right style="thick">
        <color theme="0" tint="-4.9989318521683403E-2"/>
      </right>
      <top style="thick">
        <color theme="0" tint="-4.9989318521683403E-2"/>
      </top>
      <bottom style="thick">
        <color theme="0" tint="-4.9989318521683403E-2"/>
      </bottom>
      <diagonal/>
    </border>
    <border>
      <left style="thick">
        <color theme="0"/>
      </left>
      <right style="thick">
        <color theme="0"/>
      </right>
      <top style="thick">
        <color theme="0"/>
      </top>
      <bottom style="thick">
        <color theme="0"/>
      </bottom>
      <diagonal/>
    </border>
    <border>
      <left style="thick">
        <color theme="0"/>
      </left>
      <right/>
      <top style="thick">
        <color theme="0"/>
      </top>
      <bottom style="thick">
        <color theme="0"/>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ck">
        <color theme="0"/>
      </left>
      <right style="thick">
        <color theme="0"/>
      </right>
      <top style="thick">
        <color theme="0"/>
      </top>
      <bottom/>
      <diagonal/>
    </border>
    <border>
      <left style="thin">
        <color theme="0"/>
      </left>
      <right style="thin">
        <color theme="0"/>
      </right>
      <top style="thick">
        <color theme="0"/>
      </top>
      <bottom/>
      <diagonal/>
    </border>
    <border>
      <left style="thin">
        <color theme="0"/>
      </left>
      <right style="thin">
        <color theme="0"/>
      </right>
      <top/>
      <bottom/>
      <diagonal/>
    </border>
    <border>
      <left style="thin">
        <color theme="0"/>
      </left>
      <right style="thin">
        <color theme="0"/>
      </right>
      <top/>
      <bottom style="thin">
        <color theme="0"/>
      </bottom>
      <diagonal/>
    </border>
    <border>
      <left style="thick">
        <color theme="0" tint="-4.9989318521683403E-2"/>
      </left>
      <right style="thick">
        <color theme="0" tint="-4.9989318521683403E-2"/>
      </right>
      <top style="thick">
        <color theme="0" tint="-4.9989318521683403E-2"/>
      </top>
      <bottom/>
      <diagonal/>
    </border>
    <border>
      <left style="thick">
        <color theme="0" tint="-4.9989318521683403E-2"/>
      </left>
      <right style="thick">
        <color theme="0" tint="-4.9989318521683403E-2"/>
      </right>
      <top/>
      <bottom/>
      <diagonal/>
    </border>
    <border>
      <left/>
      <right style="thick">
        <color theme="0"/>
      </right>
      <top style="thick">
        <color theme="0"/>
      </top>
      <bottom style="thick">
        <color theme="0"/>
      </bottom>
      <diagonal/>
    </border>
    <border>
      <left style="thin">
        <color theme="0" tint="-0.14999847407452621"/>
      </left>
      <right/>
      <top style="thin">
        <color theme="0" tint="-0.14999847407452621"/>
      </top>
      <bottom style="thin">
        <color theme="0" tint="-0.14999847407452621"/>
      </bottom>
      <diagonal/>
    </border>
    <border>
      <left/>
      <right/>
      <top/>
      <bottom style="thick">
        <color theme="0" tint="-4.9989318521683403E-2"/>
      </bottom>
      <diagonal/>
    </border>
    <border>
      <left style="thick">
        <color theme="0"/>
      </left>
      <right/>
      <top style="thick">
        <color theme="0"/>
      </top>
      <bottom/>
      <diagonal/>
    </border>
    <border>
      <left/>
      <right/>
      <top style="thick">
        <color theme="0"/>
      </top>
      <bottom style="thick">
        <color theme="0"/>
      </bottom>
      <diagonal/>
    </border>
    <border>
      <left style="thin">
        <color rgb="FFD9D9D9"/>
      </left>
      <right style="thin">
        <color rgb="FFD9D9D9"/>
      </right>
      <top/>
      <bottom style="thin">
        <color rgb="FFD9D9D9"/>
      </bottom>
      <diagonal/>
    </border>
    <border>
      <left style="thick">
        <color theme="0"/>
      </left>
      <right/>
      <top/>
      <bottom style="thick">
        <color theme="0"/>
      </bottom>
      <diagonal/>
    </border>
    <border>
      <left style="thick">
        <color theme="0"/>
      </left>
      <right style="thick">
        <color theme="0"/>
      </right>
      <top/>
      <bottom style="thick">
        <color theme="0"/>
      </bottom>
      <diagonal/>
    </border>
    <border>
      <left style="thick">
        <color theme="0"/>
      </left>
      <right style="thick">
        <color theme="0"/>
      </right>
      <top/>
      <bottom/>
      <diagonal/>
    </border>
    <border>
      <left style="thick">
        <color theme="0"/>
      </left>
      <right/>
      <top/>
      <bottom/>
      <diagonal/>
    </border>
    <border>
      <left style="thin">
        <color theme="0" tint="-0.14999847407452621"/>
      </left>
      <right style="thick">
        <color theme="0"/>
      </right>
      <top style="thin">
        <color theme="0" tint="-0.14999847407452621"/>
      </top>
      <bottom style="thin">
        <color theme="0" tint="-0.14999847407452621"/>
      </bottom>
      <diagonal/>
    </border>
    <border>
      <left style="thick">
        <color theme="0"/>
      </left>
      <right style="thick">
        <color theme="0"/>
      </right>
      <top style="thin">
        <color theme="0" tint="-0.14999847407452621"/>
      </top>
      <bottom style="thin">
        <color theme="0" tint="-0.14999847407452621"/>
      </bottom>
      <diagonal/>
    </border>
    <border>
      <left style="thick">
        <color theme="0"/>
      </left>
      <right style="thin">
        <color theme="0" tint="-0.14999847407452621"/>
      </right>
      <top style="thin">
        <color theme="0" tint="-0.14999847407452621"/>
      </top>
      <bottom style="thin">
        <color theme="0" tint="-0.14999847407452621"/>
      </bottom>
      <diagonal/>
    </border>
    <border>
      <left/>
      <right/>
      <top/>
      <bottom style="thick">
        <color theme="0"/>
      </bottom>
      <diagonal/>
    </border>
    <border>
      <left style="thick">
        <color theme="0"/>
      </left>
      <right/>
      <top style="thick">
        <color theme="0"/>
      </top>
      <bottom style="thick">
        <color theme="0" tint="-4.9989318521683403E-2"/>
      </bottom>
      <diagonal/>
    </border>
    <border>
      <left/>
      <right style="thick">
        <color theme="0"/>
      </right>
      <top style="thick">
        <color theme="0"/>
      </top>
      <bottom style="thick">
        <color theme="0" tint="-4.9989318521683403E-2"/>
      </bottom>
      <diagonal/>
    </border>
    <border>
      <left/>
      <right/>
      <top style="thick">
        <color theme="0"/>
      </top>
      <bottom/>
      <diagonal/>
    </border>
    <border>
      <left style="thin">
        <color theme="0" tint="-0.249977111117893"/>
      </left>
      <right style="thin">
        <color indexed="64"/>
      </right>
      <top style="thin">
        <color theme="0" tint="-0.249977111117893"/>
      </top>
      <bottom style="thin">
        <color theme="0" tint="-0.249977111117893"/>
      </bottom>
      <diagonal/>
    </border>
    <border>
      <left style="thin">
        <color indexed="64"/>
      </left>
      <right style="thin">
        <color theme="0" tint="-0.249977111117893"/>
      </right>
      <top style="thin">
        <color theme="0" tint="-0.249977111117893"/>
      </top>
      <bottom style="thin">
        <color theme="0" tint="-0.249977111117893"/>
      </bottom>
      <diagonal/>
    </border>
    <border>
      <left/>
      <right/>
      <top/>
      <bottom style="thin">
        <color theme="0" tint="-0.14999847407452621"/>
      </bottom>
      <diagonal/>
    </border>
  </borders>
  <cellStyleXfs count="4">
    <xf numFmtId="0" fontId="0" fillId="0" borderId="0"/>
    <xf numFmtId="0" fontId="12" fillId="0" borderId="0" applyNumberFormat="0" applyFill="0" applyBorder="0" applyAlignment="0" applyProtection="0"/>
    <xf numFmtId="164" fontId="9" fillId="0" borderId="0" applyFont="0" applyFill="0" applyBorder="0" applyAlignment="0" applyProtection="0"/>
    <xf numFmtId="9" fontId="9" fillId="0" borderId="0" applyFont="0" applyFill="0" applyBorder="0" applyAlignment="0" applyProtection="0"/>
  </cellStyleXfs>
  <cellXfs count="273">
    <xf numFmtId="0" fontId="0" fillId="0" borderId="0" xfId="0"/>
    <xf numFmtId="0" fontId="0" fillId="0" borderId="0" xfId="0" applyBorder="1"/>
    <xf numFmtId="0" fontId="15" fillId="0" borderId="0" xfId="0" applyFont="1"/>
    <xf numFmtId="0" fontId="16" fillId="0" borderId="0" xfId="0" applyFont="1" applyAlignment="1">
      <alignment vertical="center"/>
    </xf>
    <xf numFmtId="0" fontId="17" fillId="0" borderId="0" xfId="0" applyFont="1" applyFill="1" applyAlignment="1">
      <alignment vertical="center"/>
    </xf>
    <xf numFmtId="0" fontId="0" fillId="0" borderId="0" xfId="0" applyAlignment="1">
      <alignment horizontal="center" vertical="center"/>
    </xf>
    <xf numFmtId="0" fontId="14" fillId="0" borderId="0" xfId="0" applyFont="1" applyAlignment="1">
      <alignment horizontal="center"/>
    </xf>
    <xf numFmtId="0" fontId="14" fillId="0" borderId="0" xfId="0" applyFont="1" applyAlignment="1">
      <alignment horizontal="center" vertical="center"/>
    </xf>
    <xf numFmtId="0" fontId="10" fillId="2" borderId="1" xfId="0" applyFont="1" applyFill="1" applyBorder="1" applyAlignment="1">
      <alignment horizontal="center" vertical="center"/>
    </xf>
    <xf numFmtId="0" fontId="10" fillId="2" borderId="2" xfId="0" applyFont="1" applyFill="1" applyBorder="1" applyAlignment="1">
      <alignment horizontal="center" vertical="center"/>
    </xf>
    <xf numFmtId="0" fontId="0" fillId="3" borderId="0" xfId="0" applyFill="1" applyAlignment="1">
      <alignment horizontal="center" vertical="center"/>
    </xf>
    <xf numFmtId="0" fontId="0" fillId="0" borderId="0" xfId="0" applyFont="1" applyBorder="1" applyAlignment="1">
      <alignment horizontal="center" vertical="center"/>
    </xf>
    <xf numFmtId="0" fontId="0" fillId="0" borderId="0" xfId="0" applyBorder="1" applyAlignment="1">
      <alignment horizontal="center" vertical="center"/>
    </xf>
    <xf numFmtId="0" fontId="0" fillId="0" borderId="0" xfId="0" applyFont="1" applyBorder="1"/>
    <xf numFmtId="0" fontId="0" fillId="0" borderId="0" xfId="0" applyFill="1"/>
    <xf numFmtId="0" fontId="14" fillId="0" borderId="0" xfId="0" applyFont="1" applyAlignment="1">
      <alignment horizontal="left" vertical="center"/>
    </xf>
    <xf numFmtId="0" fontId="10" fillId="0" borderId="0" xfId="0" applyFont="1" applyFill="1" applyBorder="1" applyAlignment="1">
      <alignment horizontal="center" vertical="center" wrapText="1"/>
    </xf>
    <xf numFmtId="0" fontId="10" fillId="0" borderId="3" xfId="0" applyFont="1" applyFill="1" applyBorder="1" applyAlignment="1">
      <alignment horizontal="center" vertical="center"/>
    </xf>
    <xf numFmtId="0" fontId="18" fillId="2" borderId="4" xfId="0" applyFont="1" applyFill="1" applyBorder="1" applyAlignment="1">
      <alignment horizontal="center" vertical="center" wrapText="1"/>
    </xf>
    <xf numFmtId="0" fontId="19" fillId="0" borderId="0" xfId="0" applyFont="1" applyAlignment="1">
      <alignment vertical="center"/>
    </xf>
    <xf numFmtId="0" fontId="20" fillId="0" borderId="0" xfId="0" applyFont="1" applyAlignment="1">
      <alignment vertical="center"/>
    </xf>
    <xf numFmtId="0" fontId="10" fillId="2" borderId="5" xfId="0" applyFont="1" applyFill="1" applyBorder="1" applyAlignment="1">
      <alignment horizontal="center" vertical="center" wrapText="1"/>
    </xf>
    <xf numFmtId="0" fontId="0" fillId="0" borderId="5" xfId="0" applyBorder="1" applyAlignment="1">
      <alignment horizontal="center" vertical="center"/>
    </xf>
    <xf numFmtId="0" fontId="0" fillId="3" borderId="0" xfId="0" applyFill="1" applyProtection="1"/>
    <xf numFmtId="0" fontId="19" fillId="3" borderId="0" xfId="0" applyFont="1" applyFill="1" applyAlignment="1" applyProtection="1">
      <alignment vertical="center"/>
    </xf>
    <xf numFmtId="0" fontId="0" fillId="0" borderId="0" xfId="0" applyProtection="1"/>
    <xf numFmtId="0" fontId="0" fillId="0" borderId="0" xfId="0" applyAlignment="1" applyProtection="1">
      <alignment horizontal="center" vertical="center"/>
    </xf>
    <xf numFmtId="0" fontId="21" fillId="4" borderId="6" xfId="0" applyFont="1" applyFill="1" applyBorder="1" applyAlignment="1" applyProtection="1">
      <alignment horizontal="center" vertical="center"/>
    </xf>
    <xf numFmtId="0" fontId="0" fillId="5" borderId="7" xfId="0" applyFill="1" applyBorder="1" applyAlignment="1" applyProtection="1">
      <alignment horizontal="center" vertical="center"/>
      <protection locked="0"/>
    </xf>
    <xf numFmtId="0" fontId="0" fillId="0" borderId="8" xfId="0" applyBorder="1" applyAlignment="1">
      <alignment horizontal="center" vertical="center"/>
    </xf>
    <xf numFmtId="0" fontId="11" fillId="6" borderId="5" xfId="0" applyFont="1" applyFill="1" applyBorder="1" applyAlignment="1">
      <alignment horizontal="center" vertical="center" wrapText="1"/>
    </xf>
    <xf numFmtId="0" fontId="10" fillId="2" borderId="5" xfId="0" applyFont="1" applyFill="1" applyBorder="1" applyAlignment="1">
      <alignment horizontal="left" vertical="center" indent="1"/>
    </xf>
    <xf numFmtId="0" fontId="22" fillId="0" borderId="0" xfId="0" applyFont="1" applyBorder="1" applyAlignment="1">
      <alignment horizontal="center" vertical="center"/>
    </xf>
    <xf numFmtId="0" fontId="23" fillId="0" borderId="0" xfId="0" applyFont="1" applyAlignment="1">
      <alignment horizontal="left" vertical="center"/>
    </xf>
    <xf numFmtId="165" fontId="21" fillId="4" borderId="9" xfId="0" applyNumberFormat="1" applyFont="1" applyFill="1"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21" fillId="4" borderId="9" xfId="0" applyNumberFormat="1" applyFont="1" applyFill="1" applyBorder="1" applyAlignment="1">
      <alignment horizontal="center" vertical="center"/>
    </xf>
    <xf numFmtId="0" fontId="10" fillId="7" borderId="5" xfId="0" applyFont="1" applyFill="1" applyBorder="1" applyAlignment="1">
      <alignment horizontal="center" vertical="center"/>
    </xf>
    <xf numFmtId="0" fontId="10" fillId="8" borderId="5" xfId="0" applyFont="1" applyFill="1" applyBorder="1" applyAlignment="1">
      <alignment horizontal="center" vertical="center"/>
    </xf>
    <xf numFmtId="0" fontId="10" fillId="9" borderId="5" xfId="0" applyFont="1" applyFill="1" applyBorder="1" applyAlignment="1">
      <alignment horizontal="center" vertical="center"/>
    </xf>
    <xf numFmtId="0" fontId="23" fillId="0" borderId="0" xfId="0" applyFont="1" applyAlignment="1">
      <alignment horizontal="left"/>
    </xf>
    <xf numFmtId="0" fontId="10" fillId="2" borderId="12" xfId="0" applyFont="1" applyFill="1" applyBorder="1" applyAlignment="1">
      <alignment horizontal="center" vertical="center"/>
    </xf>
    <xf numFmtId="0" fontId="18" fillId="2" borderId="12" xfId="0" applyFont="1" applyFill="1" applyBorder="1" applyAlignment="1">
      <alignment horizontal="center" vertical="center" wrapText="1"/>
    </xf>
    <xf numFmtId="0" fontId="10" fillId="2" borderId="13" xfId="0" applyFont="1" applyFill="1" applyBorder="1" applyAlignment="1">
      <alignment horizontal="center" vertical="center"/>
    </xf>
    <xf numFmtId="0" fontId="10" fillId="2" borderId="13" xfId="0" applyFont="1" applyFill="1" applyBorder="1" applyAlignment="1">
      <alignment horizontal="center" vertical="center" wrapText="1"/>
    </xf>
    <xf numFmtId="0" fontId="24" fillId="4" borderId="5" xfId="0" applyFont="1" applyFill="1" applyBorder="1" applyAlignment="1">
      <alignment horizontal="center" vertical="center"/>
    </xf>
    <xf numFmtId="0" fontId="24" fillId="4" borderId="5" xfId="0" applyFont="1" applyFill="1" applyBorder="1" applyAlignment="1">
      <alignment horizontal="center" vertical="center" wrapText="1"/>
    </xf>
    <xf numFmtId="0" fontId="23" fillId="0" borderId="0" xfId="0" applyFont="1" applyBorder="1" applyAlignment="1">
      <alignment horizontal="left" vertical="center" wrapText="1" indent="1"/>
    </xf>
    <xf numFmtId="0" fontId="10" fillId="10" borderId="5" xfId="0" applyFont="1" applyFill="1" applyBorder="1" applyAlignment="1">
      <alignment horizontal="center" vertical="center"/>
    </xf>
    <xf numFmtId="0" fontId="22" fillId="0" borderId="0" xfId="0" applyFont="1"/>
    <xf numFmtId="0" fontId="25" fillId="0" borderId="0" xfId="0" applyFont="1" applyBorder="1" applyAlignment="1">
      <alignment vertical="center"/>
    </xf>
    <xf numFmtId="0" fontId="23" fillId="0" borderId="0" xfId="0" applyFont="1" applyAlignment="1">
      <alignment horizontal="left" vertical="center" indent="4"/>
    </xf>
    <xf numFmtId="0" fontId="0" fillId="0" borderId="0" xfId="0" applyFill="1" applyProtection="1"/>
    <xf numFmtId="0" fontId="19" fillId="11" borderId="0" xfId="0" applyFont="1" applyFill="1" applyAlignment="1" applyProtection="1">
      <alignment vertical="center"/>
    </xf>
    <xf numFmtId="0" fontId="26" fillId="3" borderId="0" xfId="0" applyFont="1" applyFill="1" applyAlignment="1" applyProtection="1">
      <alignment horizontal="left"/>
    </xf>
    <xf numFmtId="165" fontId="21" fillId="4" borderId="5" xfId="0" applyNumberFormat="1" applyFont="1" applyFill="1" applyBorder="1" applyAlignment="1">
      <alignment horizontal="center" vertical="center"/>
    </xf>
    <xf numFmtId="0" fontId="0" fillId="0" borderId="14" xfId="0" applyBorder="1" applyAlignment="1">
      <alignment horizontal="center" vertical="center"/>
    </xf>
    <xf numFmtId="0" fontId="0" fillId="5" borderId="7" xfId="0" applyFont="1" applyFill="1" applyBorder="1" applyAlignment="1" applyProtection="1">
      <alignment horizontal="center" vertical="center"/>
      <protection locked="0"/>
    </xf>
    <xf numFmtId="165" fontId="0" fillId="5" borderId="7" xfId="0" applyNumberFormat="1" applyFont="1" applyFill="1" applyBorder="1" applyAlignment="1" applyProtection="1">
      <alignment horizontal="center" vertical="center"/>
      <protection locked="0"/>
    </xf>
    <xf numFmtId="0" fontId="0" fillId="5" borderId="15" xfId="0" applyFont="1" applyFill="1" applyBorder="1" applyAlignment="1" applyProtection="1">
      <alignment horizontal="center" vertical="center"/>
      <protection locked="0"/>
    </xf>
    <xf numFmtId="167" fontId="27" fillId="4" borderId="5" xfId="0" applyNumberFormat="1" applyFont="1" applyFill="1" applyBorder="1" applyAlignment="1">
      <alignment horizontal="center" vertical="center"/>
    </xf>
    <xf numFmtId="165" fontId="27" fillId="4" borderId="5" xfId="0" applyNumberFormat="1" applyFont="1" applyFill="1" applyBorder="1" applyAlignment="1">
      <alignment horizontal="center" vertical="center"/>
    </xf>
    <xf numFmtId="167" fontId="27" fillId="4" borderId="14" xfId="0" applyNumberFormat="1" applyFont="1" applyFill="1" applyBorder="1" applyAlignment="1">
      <alignment horizontal="center" vertical="center"/>
    </xf>
    <xf numFmtId="167" fontId="27" fillId="4" borderId="14" xfId="3" applyNumberFormat="1" applyFont="1" applyFill="1" applyBorder="1" applyAlignment="1">
      <alignment horizontal="center" vertical="center"/>
    </xf>
    <xf numFmtId="165" fontId="27" fillId="4" borderId="14" xfId="0" applyNumberFormat="1" applyFont="1" applyFill="1" applyBorder="1" applyAlignment="1">
      <alignment horizontal="center" vertical="center"/>
    </xf>
    <xf numFmtId="166" fontId="27" fillId="4" borderId="5" xfId="3" applyNumberFormat="1" applyFont="1" applyFill="1" applyBorder="1" applyAlignment="1">
      <alignment horizontal="center" vertical="center"/>
    </xf>
    <xf numFmtId="165" fontId="27" fillId="0" borderId="5" xfId="0" applyNumberFormat="1" applyFont="1" applyBorder="1" applyAlignment="1">
      <alignment horizontal="center" vertical="center"/>
    </xf>
    <xf numFmtId="165" fontId="18" fillId="10" borderId="5" xfId="0" applyNumberFormat="1" applyFont="1" applyFill="1" applyBorder="1" applyAlignment="1">
      <alignment horizontal="center" vertical="center"/>
    </xf>
    <xf numFmtId="165" fontId="27" fillId="0" borderId="16" xfId="0" applyNumberFormat="1" applyFont="1" applyFill="1" applyBorder="1" applyAlignment="1">
      <alignment horizontal="center" vertical="center"/>
    </xf>
    <xf numFmtId="165" fontId="18" fillId="8" borderId="5" xfId="0" applyNumberFormat="1" applyFont="1" applyFill="1" applyBorder="1" applyAlignment="1">
      <alignment horizontal="center" vertical="center"/>
    </xf>
    <xf numFmtId="165" fontId="27" fillId="0" borderId="0" xfId="0" applyNumberFormat="1" applyFont="1" applyFill="1" applyBorder="1" applyAlignment="1">
      <alignment horizontal="center" vertical="center"/>
    </xf>
    <xf numFmtId="0" fontId="10" fillId="0" borderId="0" xfId="0" applyFont="1"/>
    <xf numFmtId="0" fontId="17" fillId="0" borderId="0" xfId="0" applyFont="1"/>
    <xf numFmtId="0" fontId="0" fillId="12" borderId="0" xfId="0" applyFill="1" applyProtection="1"/>
    <xf numFmtId="0" fontId="0" fillId="12" borderId="0" xfId="0" applyFill="1"/>
    <xf numFmtId="0" fontId="0" fillId="12" borderId="0" xfId="0" applyFill="1" applyAlignment="1">
      <alignment horizontal="center" vertical="center"/>
    </xf>
    <xf numFmtId="0" fontId="0" fillId="12" borderId="0" xfId="0" applyFill="1" applyBorder="1"/>
    <xf numFmtId="0" fontId="0" fillId="3" borderId="0" xfId="0" applyFill="1" applyBorder="1" applyProtection="1"/>
    <xf numFmtId="165" fontId="21" fillId="4" borderId="17" xfId="0" applyNumberFormat="1" applyFont="1" applyFill="1" applyBorder="1" applyAlignment="1">
      <alignment horizontal="center" vertical="center"/>
    </xf>
    <xf numFmtId="0" fontId="10" fillId="2" borderId="5" xfId="0" applyFont="1" applyFill="1" applyBorder="1" applyAlignment="1">
      <alignment horizontal="left" vertical="center" indent="1"/>
    </xf>
    <xf numFmtId="165" fontId="21" fillId="4" borderId="17" xfId="0" applyNumberFormat="1" applyFont="1" applyFill="1" applyBorder="1" applyAlignment="1">
      <alignment horizontal="center" vertical="center"/>
    </xf>
    <xf numFmtId="0" fontId="10" fillId="7" borderId="5" xfId="0" applyFont="1" applyFill="1" applyBorder="1" applyAlignment="1">
      <alignment horizontal="center" vertical="center"/>
    </xf>
    <xf numFmtId="0" fontId="13" fillId="0" borderId="0" xfId="0" applyFont="1"/>
    <xf numFmtId="0" fontId="10" fillId="2" borderId="5" xfId="0" applyFont="1" applyFill="1" applyBorder="1" applyAlignment="1">
      <alignment horizontal="center" vertical="center"/>
    </xf>
    <xf numFmtId="0" fontId="10" fillId="0" borderId="0" xfId="0" applyFont="1"/>
    <xf numFmtId="0" fontId="28" fillId="0" borderId="0" xfId="0" applyFont="1" applyAlignment="1">
      <alignment vertical="center"/>
    </xf>
    <xf numFmtId="0" fontId="10" fillId="0" borderId="0" xfId="0" applyFont="1" applyFill="1"/>
    <xf numFmtId="0" fontId="10" fillId="0" borderId="5" xfId="0" applyFont="1" applyFill="1" applyBorder="1" applyAlignment="1">
      <alignment horizontal="center" vertical="center"/>
    </xf>
    <xf numFmtId="0" fontId="10" fillId="0" borderId="0" xfId="0" applyFont="1" applyFill="1" applyAlignment="1">
      <alignment horizontal="center" vertical="center" wrapText="1"/>
    </xf>
    <xf numFmtId="0" fontId="10" fillId="2" borderId="5" xfId="0" applyFont="1" applyFill="1" applyBorder="1" applyAlignment="1">
      <alignment horizontal="center" vertical="center" wrapText="1"/>
    </xf>
    <xf numFmtId="165" fontId="18" fillId="2" borderId="12" xfId="0" applyNumberFormat="1" applyFont="1" applyFill="1" applyBorder="1" applyAlignment="1">
      <alignment horizontal="center" vertical="center"/>
    </xf>
    <xf numFmtId="0" fontId="24" fillId="0" borderId="0" xfId="0" applyFont="1" applyProtection="1"/>
    <xf numFmtId="165" fontId="10" fillId="2" borderId="13" xfId="0" applyNumberFormat="1" applyFont="1" applyFill="1" applyBorder="1" applyAlignment="1">
      <alignment horizontal="center" vertical="center" wrapText="1"/>
    </xf>
    <xf numFmtId="0" fontId="18" fillId="2" borderId="13" xfId="0" applyFont="1" applyFill="1" applyBorder="1" applyAlignment="1">
      <alignment horizontal="center" vertical="center" wrapText="1"/>
    </xf>
    <xf numFmtId="0" fontId="10" fillId="2" borderId="5" xfId="0" applyFont="1" applyFill="1" applyBorder="1" applyAlignment="1">
      <alignment horizontal="center" vertical="center"/>
    </xf>
    <xf numFmtId="0" fontId="18" fillId="2" borderId="5" xfId="0" applyFont="1" applyFill="1" applyBorder="1" applyAlignment="1">
      <alignment horizontal="center" vertical="center" wrapText="1"/>
    </xf>
    <xf numFmtId="165" fontId="18" fillId="2" borderId="5" xfId="0" applyNumberFormat="1" applyFont="1" applyFill="1" applyBorder="1" applyAlignment="1">
      <alignment horizontal="center" vertical="center"/>
    </xf>
    <xf numFmtId="0" fontId="10" fillId="7" borderId="5" xfId="0" applyFont="1" applyFill="1" applyBorder="1" applyAlignment="1">
      <alignment horizontal="left" vertical="center" indent="1"/>
    </xf>
    <xf numFmtId="0" fontId="10" fillId="7" borderId="5" xfId="0" applyFont="1" applyFill="1" applyBorder="1" applyAlignment="1">
      <alignment horizontal="center" vertical="center"/>
    </xf>
    <xf numFmtId="167" fontId="18" fillId="2" borderId="4" xfId="0" applyNumberFormat="1" applyFont="1" applyFill="1" applyBorder="1" applyAlignment="1">
      <alignment horizontal="center" vertical="center"/>
    </xf>
    <xf numFmtId="165" fontId="0" fillId="0" borderId="16" xfId="0" applyNumberFormat="1" applyFont="1" applyFill="1" applyBorder="1" applyAlignment="1">
      <alignment horizontal="center" vertical="center"/>
    </xf>
    <xf numFmtId="165" fontId="0" fillId="0" borderId="16" xfId="0" applyNumberFormat="1" applyFill="1" applyBorder="1" applyAlignment="1">
      <alignment horizontal="center" vertical="center"/>
    </xf>
    <xf numFmtId="167" fontId="18" fillId="7" borderId="5" xfId="0" applyNumberFormat="1" applyFont="1" applyFill="1" applyBorder="1" applyAlignment="1">
      <alignment horizontal="center" vertical="center"/>
    </xf>
    <xf numFmtId="167" fontId="29" fillId="0" borderId="16" xfId="0" applyNumberFormat="1" applyFont="1" applyBorder="1" applyAlignment="1">
      <alignment horizontal="left" vertical="center" wrapText="1" indent="1"/>
    </xf>
    <xf numFmtId="167" fontId="27" fillId="0" borderId="3" xfId="0" applyNumberFormat="1" applyFont="1" applyFill="1" applyBorder="1" applyAlignment="1">
      <alignment horizontal="center" vertical="center"/>
    </xf>
    <xf numFmtId="167" fontId="27" fillId="0" borderId="0" xfId="0" applyNumberFormat="1" applyFont="1"/>
    <xf numFmtId="167" fontId="0" fillId="0" borderId="0" xfId="0" applyNumberFormat="1"/>
    <xf numFmtId="165" fontId="21" fillId="4" borderId="0" xfId="0" applyNumberFormat="1" applyFont="1" applyFill="1" applyBorder="1" applyAlignment="1">
      <alignment horizontal="center" vertical="center"/>
    </xf>
    <xf numFmtId="165" fontId="21" fillId="4" borderId="0" xfId="0" applyNumberFormat="1" applyFont="1" applyFill="1" applyBorder="1" applyAlignment="1">
      <alignment horizontal="center" vertical="center"/>
    </xf>
    <xf numFmtId="0" fontId="10" fillId="2" borderId="5" xfId="0" applyFont="1" applyFill="1" applyBorder="1" applyAlignment="1">
      <alignment horizontal="left" vertical="center" indent="1"/>
    </xf>
    <xf numFmtId="0" fontId="10" fillId="7" borderId="5" xfId="0" applyFont="1" applyFill="1" applyBorder="1" applyAlignment="1">
      <alignment horizontal="center" vertical="center"/>
    </xf>
    <xf numFmtId="0" fontId="10" fillId="8" borderId="5" xfId="0" applyFont="1" applyFill="1" applyBorder="1" applyAlignment="1">
      <alignment horizontal="center" vertical="center"/>
    </xf>
    <xf numFmtId="0" fontId="22" fillId="0" borderId="0" xfId="0" applyFont="1" applyAlignment="1">
      <alignment horizontal="left" indent="2"/>
    </xf>
    <xf numFmtId="0" fontId="10" fillId="2" borderId="5" xfId="0" applyFont="1" applyFill="1" applyBorder="1" applyAlignment="1">
      <alignment vertical="center"/>
    </xf>
    <xf numFmtId="0" fontId="10" fillId="2" borderId="5" xfId="0" applyFont="1" applyFill="1" applyBorder="1" applyAlignment="1">
      <alignment vertical="center"/>
    </xf>
    <xf numFmtId="0" fontId="10" fillId="2" borderId="6" xfId="0" applyFont="1" applyFill="1" applyBorder="1" applyAlignment="1">
      <alignment vertical="center"/>
    </xf>
    <xf numFmtId="167" fontId="27" fillId="0" borderId="5" xfId="0" applyNumberFormat="1" applyFont="1" applyFill="1" applyBorder="1" applyAlignment="1">
      <alignment horizontal="center" vertical="center"/>
    </xf>
    <xf numFmtId="0" fontId="10" fillId="0" borderId="5" xfId="0" applyFont="1" applyFill="1" applyBorder="1" applyAlignment="1">
      <alignment horizontal="left" vertical="center" indent="1"/>
    </xf>
    <xf numFmtId="166" fontId="27" fillId="0" borderId="5" xfId="3" applyNumberFormat="1" applyFont="1" applyFill="1" applyBorder="1" applyAlignment="1">
      <alignment horizontal="center" vertical="center"/>
    </xf>
    <xf numFmtId="0" fontId="10" fillId="0" borderId="0" xfId="0" applyFont="1" applyFill="1" applyBorder="1" applyAlignment="1">
      <alignment horizontal="left" vertical="center" indent="1"/>
    </xf>
    <xf numFmtId="0" fontId="10" fillId="0" borderId="0" xfId="0" applyFont="1" applyFill="1" applyBorder="1" applyAlignment="1">
      <alignment horizontal="center" vertical="center"/>
    </xf>
    <xf numFmtId="166" fontId="27" fillId="0" borderId="0" xfId="3" applyNumberFormat="1" applyFont="1" applyFill="1" applyBorder="1" applyAlignment="1">
      <alignment horizontal="center" vertical="center"/>
    </xf>
    <xf numFmtId="0" fontId="0" fillId="0" borderId="0" xfId="0" applyFill="1" applyAlignment="1" applyProtection="1">
      <alignment vertical="top"/>
    </xf>
    <xf numFmtId="0" fontId="19" fillId="0" borderId="0" xfId="0" applyFont="1" applyFill="1" applyAlignment="1" applyProtection="1">
      <alignment vertical="top"/>
    </xf>
    <xf numFmtId="0" fontId="30" fillId="3" borderId="0" xfId="0" applyFont="1" applyFill="1" applyAlignment="1" applyProtection="1"/>
    <xf numFmtId="167" fontId="27" fillId="4" borderId="6" xfId="0" applyNumberFormat="1" applyFont="1" applyFill="1" applyBorder="1" applyAlignment="1">
      <alignment horizontal="center" vertical="center"/>
    </xf>
    <xf numFmtId="167" fontId="27" fillId="4" borderId="18" xfId="0" applyNumberFormat="1" applyFont="1" applyFill="1" applyBorder="1" applyAlignment="1">
      <alignment horizontal="center" vertical="center"/>
    </xf>
    <xf numFmtId="167" fontId="27" fillId="4" borderId="18" xfId="3" applyNumberFormat="1" applyFont="1" applyFill="1" applyBorder="1" applyAlignment="1">
      <alignment horizontal="center" vertical="center"/>
    </xf>
    <xf numFmtId="0" fontId="10" fillId="3" borderId="0" xfId="0" applyFont="1" applyFill="1" applyProtection="1"/>
    <xf numFmtId="165" fontId="21" fillId="4" borderId="17" xfId="0" applyNumberFormat="1" applyFont="1" applyFill="1" applyBorder="1" applyAlignment="1">
      <alignment horizontal="center" vertical="center"/>
    </xf>
    <xf numFmtId="0" fontId="25" fillId="0" borderId="0" xfId="0" applyNumberFormat="1" applyFont="1" applyBorder="1" applyAlignment="1">
      <alignment vertical="center"/>
    </xf>
    <xf numFmtId="165" fontId="21" fillId="4" borderId="17" xfId="0" applyNumberFormat="1" applyFont="1" applyFill="1" applyBorder="1" applyAlignment="1">
      <alignment horizontal="center" vertical="center"/>
    </xf>
    <xf numFmtId="0" fontId="13" fillId="3" borderId="0" xfId="0" applyFont="1" applyFill="1" applyProtection="1"/>
    <xf numFmtId="0" fontId="31" fillId="3" borderId="0" xfId="0" applyFont="1" applyFill="1" applyAlignment="1" applyProtection="1">
      <alignment vertical="center"/>
    </xf>
    <xf numFmtId="0" fontId="10" fillId="0" borderId="0" xfId="0" applyFont="1" applyAlignment="1">
      <alignment wrapText="1"/>
    </xf>
    <xf numFmtId="0" fontId="23" fillId="0" borderId="0" xfId="0" applyFont="1" applyAlignment="1">
      <alignment horizontal="left" vertical="center"/>
    </xf>
    <xf numFmtId="0" fontId="13" fillId="0" borderId="0" xfId="0" applyFont="1" applyProtection="1"/>
    <xf numFmtId="0" fontId="32" fillId="3" borderId="0" xfId="0" applyFont="1" applyFill="1" applyAlignment="1" applyProtection="1">
      <alignment vertical="center"/>
    </xf>
    <xf numFmtId="0" fontId="10" fillId="2" borderId="2" xfId="0" applyFont="1" applyFill="1" applyBorder="1" applyAlignment="1">
      <alignment horizontal="center" vertical="center"/>
    </xf>
    <xf numFmtId="0" fontId="10" fillId="12" borderId="0" xfId="0" applyFont="1" applyFill="1"/>
    <xf numFmtId="0" fontId="24" fillId="3" borderId="0" xfId="0" applyFont="1" applyFill="1" applyProtection="1"/>
    <xf numFmtId="0" fontId="33" fillId="3" borderId="0" xfId="0" applyFont="1" applyFill="1" applyAlignment="1" applyProtection="1">
      <alignment vertical="center"/>
    </xf>
    <xf numFmtId="0" fontId="24" fillId="0" borderId="0" xfId="0" applyFont="1"/>
    <xf numFmtId="165" fontId="21" fillId="0" borderId="0" xfId="0" applyNumberFormat="1" applyFont="1" applyFill="1" applyBorder="1" applyAlignment="1">
      <alignment horizontal="center" vertical="center"/>
    </xf>
    <xf numFmtId="0" fontId="19" fillId="3" borderId="0" xfId="0" applyFont="1" applyFill="1" applyAlignment="1">
      <alignment vertical="center"/>
    </xf>
    <xf numFmtId="0" fontId="13" fillId="3" borderId="0" xfId="0" applyFont="1" applyFill="1" applyAlignment="1">
      <alignment horizontal="center" vertical="center"/>
    </xf>
    <xf numFmtId="0" fontId="13" fillId="0" borderId="0" xfId="0" applyFont="1" applyAlignment="1">
      <alignment horizontal="center" vertical="center"/>
    </xf>
    <xf numFmtId="0" fontId="10" fillId="3" borderId="0" xfId="0" applyFont="1" applyFill="1" applyAlignment="1">
      <alignment horizontal="center" vertical="center"/>
    </xf>
    <xf numFmtId="0" fontId="10" fillId="3" borderId="0" xfId="0" applyFont="1" applyFill="1" applyBorder="1" applyAlignment="1">
      <alignment horizontal="center" vertical="center"/>
    </xf>
    <xf numFmtId="0" fontId="10" fillId="0" borderId="0" xfId="0" applyFont="1" applyAlignment="1">
      <alignment horizontal="center" vertical="center"/>
    </xf>
    <xf numFmtId="0" fontId="10" fillId="0" borderId="0" xfId="0" applyFont="1" applyFill="1" applyBorder="1" applyAlignment="1">
      <alignment horizontal="center" vertical="center"/>
    </xf>
    <xf numFmtId="0" fontId="11" fillId="0" borderId="0" xfId="0" applyFont="1" applyFill="1" applyBorder="1" applyAlignment="1">
      <alignment horizontal="center" vertical="center"/>
    </xf>
    <xf numFmtId="0" fontId="10" fillId="0" borderId="0" xfId="0" applyFont="1" applyBorder="1" applyProtection="1"/>
    <xf numFmtId="0" fontId="10" fillId="0" borderId="0" xfId="0" applyFont="1" applyFill="1" applyBorder="1" applyAlignment="1" applyProtection="1">
      <alignment horizontal="center" vertical="center"/>
      <protection locked="0"/>
    </xf>
    <xf numFmtId="0" fontId="10" fillId="0" borderId="0" xfId="0" quotePrefix="1" applyFont="1" applyBorder="1" applyProtection="1"/>
    <xf numFmtId="167" fontId="34" fillId="4" borderId="17" xfId="0" applyNumberFormat="1" applyFont="1" applyFill="1" applyBorder="1" applyAlignment="1">
      <alignment horizontal="center" vertical="center"/>
    </xf>
    <xf numFmtId="167" fontId="34" fillId="4" borderId="0" xfId="0" applyNumberFormat="1" applyFont="1" applyFill="1" applyBorder="1" applyAlignment="1">
      <alignment horizontal="center" vertical="center"/>
    </xf>
    <xf numFmtId="0" fontId="0" fillId="12" borderId="0" xfId="0" applyFont="1" applyFill="1" applyProtection="1"/>
    <xf numFmtId="0" fontId="0" fillId="0" borderId="0" xfId="0" applyFont="1" applyProtection="1"/>
    <xf numFmtId="0" fontId="13" fillId="0" borderId="0" xfId="0" applyFont="1" applyFill="1" applyProtection="1"/>
    <xf numFmtId="0" fontId="13" fillId="0" borderId="0" xfId="0" applyFont="1" applyFill="1" applyAlignment="1" applyProtection="1">
      <alignment vertical="top"/>
    </xf>
    <xf numFmtId="0" fontId="13" fillId="0" borderId="0" xfId="0" applyFont="1" applyBorder="1"/>
    <xf numFmtId="167" fontId="35" fillId="0" borderId="0" xfId="0" applyNumberFormat="1" applyFont="1" applyFill="1" applyBorder="1" applyAlignment="1">
      <alignment horizontal="center" vertical="center"/>
    </xf>
    <xf numFmtId="167" fontId="35" fillId="0" borderId="0" xfId="3" applyNumberFormat="1" applyFont="1" applyFill="1" applyBorder="1" applyAlignment="1">
      <alignment horizontal="center" vertical="center"/>
    </xf>
    <xf numFmtId="0" fontId="14" fillId="5" borderId="7" xfId="0" applyFont="1" applyFill="1" applyBorder="1" applyAlignment="1" applyProtection="1">
      <alignment horizontal="center" vertical="center"/>
      <protection locked="0"/>
    </xf>
    <xf numFmtId="0" fontId="0" fillId="5" borderId="7" xfId="0" quotePrefix="1" applyFill="1" applyBorder="1" applyAlignment="1" applyProtection="1">
      <alignment horizontal="center" vertical="center"/>
      <protection locked="0"/>
    </xf>
    <xf numFmtId="164" fontId="9" fillId="5" borderId="7" xfId="2" applyFont="1" applyFill="1" applyBorder="1" applyAlignment="1" applyProtection="1">
      <alignment horizontal="center" vertical="center"/>
      <protection locked="0"/>
    </xf>
    <xf numFmtId="0" fontId="0" fillId="5" borderId="15" xfId="0" applyFill="1" applyBorder="1" applyAlignment="1" applyProtection="1">
      <alignment horizontal="center" vertical="center"/>
      <protection locked="0"/>
    </xf>
    <xf numFmtId="165" fontId="0" fillId="5" borderId="7" xfId="0" applyNumberFormat="1" applyFill="1" applyBorder="1" applyAlignment="1" applyProtection="1">
      <alignment horizontal="center" vertical="center"/>
      <protection locked="0"/>
    </xf>
    <xf numFmtId="0" fontId="10" fillId="0" borderId="0" xfId="0" applyFont="1" applyProtection="1"/>
    <xf numFmtId="0" fontId="10" fillId="0" borderId="0" xfId="0" quotePrefix="1" applyFont="1" applyProtection="1"/>
    <xf numFmtId="0" fontId="36" fillId="13" borderId="19" xfId="0" applyFont="1" applyFill="1" applyBorder="1" applyAlignment="1" applyProtection="1">
      <alignment horizontal="center" vertical="center"/>
      <protection locked="0"/>
    </xf>
    <xf numFmtId="0" fontId="10" fillId="2" borderId="12" xfId="0" applyFont="1" applyFill="1" applyBorder="1" applyAlignment="1">
      <alignment horizontal="center" vertical="center"/>
    </xf>
    <xf numFmtId="0" fontId="37" fillId="0" borderId="0" xfId="0" applyFont="1" applyAlignment="1">
      <alignment vertical="center"/>
    </xf>
    <xf numFmtId="0" fontId="37" fillId="0" borderId="0" xfId="0" applyFont="1" applyAlignment="1" applyProtection="1">
      <alignment horizontal="left" vertical="center"/>
      <protection locked="0"/>
    </xf>
    <xf numFmtId="0" fontId="37" fillId="3" borderId="0" xfId="0" applyFont="1" applyFill="1" applyAlignment="1" applyProtection="1">
      <alignment horizontal="left" vertical="center"/>
      <protection locked="0"/>
    </xf>
    <xf numFmtId="0" fontId="19" fillId="0" borderId="0" xfId="0" applyFont="1" applyAlignment="1">
      <alignment vertical="center" wrapText="1"/>
    </xf>
    <xf numFmtId="0" fontId="37" fillId="3" borderId="0" xfId="0" applyFont="1" applyFill="1" applyAlignment="1" applyProtection="1">
      <alignment vertical="center"/>
      <protection locked="0"/>
    </xf>
    <xf numFmtId="0" fontId="11" fillId="2" borderId="5" xfId="0" applyFont="1" applyFill="1" applyBorder="1" applyAlignment="1" applyProtection="1">
      <alignment horizontal="center" vertical="center" wrapText="1"/>
    </xf>
    <xf numFmtId="0" fontId="0" fillId="3" borderId="0" xfId="0" applyFont="1" applyFill="1" applyProtection="1"/>
    <xf numFmtId="0" fontId="38" fillId="3" borderId="0" xfId="0" applyFont="1" applyFill="1" applyAlignment="1" applyProtection="1">
      <alignment vertical="center"/>
    </xf>
    <xf numFmtId="0" fontId="0" fillId="0" borderId="0" xfId="0" applyFont="1"/>
    <xf numFmtId="0" fontId="11" fillId="2" borderId="8" xfId="0" applyFont="1" applyFill="1" applyBorder="1" applyAlignment="1" applyProtection="1">
      <alignment horizontal="center" vertical="center" wrapText="1"/>
      <protection locked="0"/>
    </xf>
    <xf numFmtId="0" fontId="11" fillId="2" borderId="8" xfId="0" applyFont="1" applyFill="1" applyBorder="1" applyAlignment="1" applyProtection="1">
      <alignment horizontal="center" vertical="center"/>
      <protection locked="0"/>
    </xf>
    <xf numFmtId="0" fontId="10" fillId="0" borderId="14" xfId="0" applyFont="1" applyBorder="1" applyAlignment="1">
      <alignment horizontal="center" vertical="center"/>
    </xf>
    <xf numFmtId="0" fontId="10" fillId="0" borderId="5" xfId="0" applyFont="1" applyBorder="1" applyAlignment="1">
      <alignment horizontal="center" vertical="center"/>
    </xf>
    <xf numFmtId="0" fontId="10" fillId="0" borderId="0" xfId="0" applyFont="1" applyFill="1" applyBorder="1" applyProtection="1"/>
    <xf numFmtId="0" fontId="11" fillId="2" borderId="8" xfId="0" applyFont="1" applyFill="1" applyBorder="1" applyAlignment="1" applyProtection="1">
      <alignment horizontal="center" vertical="center"/>
    </xf>
    <xf numFmtId="0" fontId="11" fillId="2" borderId="8" xfId="0" applyNumberFormat="1" applyFont="1" applyFill="1" applyBorder="1" applyAlignment="1" applyProtection="1">
      <alignment horizontal="center" vertical="center"/>
    </xf>
    <xf numFmtId="0" fontId="25" fillId="0" borderId="0" xfId="0" applyFont="1" applyBorder="1" applyAlignment="1" applyProtection="1">
      <alignment horizontal="center" vertical="center"/>
      <protection locked="0"/>
    </xf>
    <xf numFmtId="168" fontId="0" fillId="12" borderId="0" xfId="0" applyNumberFormat="1" applyFill="1" applyAlignment="1" applyProtection="1">
      <alignment horizontal="center" vertical="center"/>
      <protection locked="0"/>
    </xf>
    <xf numFmtId="164" fontId="9" fillId="5" borderId="15" xfId="2" applyFont="1" applyFill="1" applyBorder="1" applyAlignment="1" applyProtection="1">
      <alignment horizontal="center" vertical="center"/>
      <protection locked="0"/>
    </xf>
    <xf numFmtId="165" fontId="0" fillId="5" borderId="15" xfId="0" applyNumberFormat="1" applyFont="1" applyFill="1" applyBorder="1" applyAlignment="1" applyProtection="1">
      <alignment horizontal="center" vertical="center"/>
      <protection locked="0"/>
    </xf>
    <xf numFmtId="0" fontId="11" fillId="2" borderId="0" xfId="0" applyFont="1" applyFill="1" applyBorder="1" applyAlignment="1" applyProtection="1">
      <alignment horizontal="center" vertical="center"/>
      <protection locked="0"/>
    </xf>
    <xf numFmtId="165" fontId="0" fillId="5" borderId="15" xfId="0" applyNumberFormat="1" applyFill="1" applyBorder="1" applyAlignment="1" applyProtection="1">
      <alignment horizontal="center" vertical="center"/>
      <protection locked="0"/>
    </xf>
    <xf numFmtId="0" fontId="21" fillId="4" borderId="17" xfId="0" applyFont="1" applyFill="1" applyBorder="1" applyAlignment="1" applyProtection="1">
      <alignment horizontal="center" vertical="center"/>
    </xf>
    <xf numFmtId="0" fontId="21" fillId="0" borderId="0" xfId="0" applyNumberFormat="1" applyFont="1" applyFill="1" applyBorder="1" applyAlignment="1" applyProtection="1">
      <alignment horizontal="center" vertical="center"/>
    </xf>
    <xf numFmtId="0" fontId="0" fillId="0" borderId="0" xfId="0" applyNumberFormat="1" applyFill="1" applyBorder="1" applyAlignment="1" applyProtection="1">
      <alignment horizontal="center" vertical="center"/>
      <protection locked="0"/>
    </xf>
    <xf numFmtId="0" fontId="0" fillId="0" borderId="0" xfId="0" applyNumberFormat="1" applyFill="1" applyBorder="1" applyProtection="1"/>
    <xf numFmtId="0" fontId="0" fillId="0" borderId="0" xfId="0" applyNumberFormat="1" applyFont="1" applyFill="1" applyBorder="1" applyProtection="1"/>
    <xf numFmtId="0" fontId="50" fillId="0" borderId="0" xfId="0" applyFont="1" applyBorder="1" applyAlignment="1">
      <alignment horizontal="left" vertical="center"/>
    </xf>
    <xf numFmtId="0" fontId="17" fillId="14" borderId="0" xfId="1" applyFont="1" applyFill="1" applyAlignment="1" applyProtection="1">
      <alignment horizontal="center" vertical="center"/>
      <protection locked="0"/>
    </xf>
    <xf numFmtId="0" fontId="14" fillId="0" borderId="0" xfId="0" applyFont="1" applyAlignment="1">
      <alignment horizontal="left" vertical="center"/>
    </xf>
    <xf numFmtId="0" fontId="19" fillId="0" borderId="0" xfId="0" applyFont="1" applyAlignment="1">
      <alignment horizontal="left" vertical="center" wrapText="1"/>
    </xf>
    <xf numFmtId="0" fontId="20" fillId="0" borderId="0" xfId="0" applyFont="1" applyAlignment="1" applyProtection="1">
      <alignment horizontal="left" vertical="center"/>
      <protection locked="0"/>
    </xf>
    <xf numFmtId="0" fontId="14" fillId="0" borderId="0" xfId="0" applyFont="1" applyAlignment="1">
      <alignment horizontal="left" vertical="center" wrapText="1"/>
    </xf>
    <xf numFmtId="0" fontId="39" fillId="0" borderId="0" xfId="0" applyFont="1" applyAlignment="1">
      <alignment horizontal="left"/>
    </xf>
    <xf numFmtId="0" fontId="40" fillId="0" borderId="0" xfId="0" applyFont="1" applyAlignment="1">
      <alignment horizontal="left" vertical="top"/>
    </xf>
    <xf numFmtId="0" fontId="16" fillId="0" borderId="0" xfId="0" applyFont="1" applyAlignment="1">
      <alignment horizontal="left" vertical="center"/>
    </xf>
    <xf numFmtId="0" fontId="30" fillId="3" borderId="0" xfId="0" applyFont="1" applyFill="1" applyAlignment="1" applyProtection="1">
      <alignment horizontal="left"/>
    </xf>
    <xf numFmtId="0" fontId="10" fillId="2" borderId="5" xfId="0" applyFont="1" applyFill="1" applyBorder="1" applyAlignment="1">
      <alignment horizontal="left" vertical="center" indent="1"/>
    </xf>
    <xf numFmtId="165" fontId="21" fillId="4" borderId="17" xfId="0" applyNumberFormat="1" applyFont="1" applyFill="1" applyBorder="1" applyAlignment="1">
      <alignment horizontal="center" vertical="center"/>
    </xf>
    <xf numFmtId="165" fontId="21" fillId="4" borderId="20" xfId="0" applyNumberFormat="1" applyFont="1" applyFill="1" applyBorder="1" applyAlignment="1">
      <alignment horizontal="center" vertical="center"/>
    </xf>
    <xf numFmtId="165" fontId="21" fillId="4" borderId="22" xfId="0" applyNumberFormat="1" applyFont="1" applyFill="1" applyBorder="1" applyAlignment="1">
      <alignment horizontal="center" vertical="center"/>
    </xf>
    <xf numFmtId="165" fontId="21" fillId="4" borderId="21" xfId="0" applyNumberFormat="1" applyFont="1" applyFill="1" applyBorder="1" applyAlignment="1">
      <alignment horizontal="center" vertical="center"/>
    </xf>
    <xf numFmtId="165" fontId="21" fillId="4" borderId="23" xfId="0" applyNumberFormat="1" applyFont="1" applyFill="1" applyBorder="1" applyAlignment="1">
      <alignment horizontal="center" vertical="center"/>
    </xf>
    <xf numFmtId="0" fontId="41" fillId="15" borderId="8" xfId="0" applyFont="1" applyFill="1" applyBorder="1" applyAlignment="1">
      <alignment horizontal="center" vertical="center"/>
    </xf>
    <xf numFmtId="165" fontId="0" fillId="5" borderId="5" xfId="0" applyNumberFormat="1" applyFont="1" applyFill="1" applyBorder="1" applyAlignment="1" applyProtection="1">
      <alignment horizontal="center" vertical="center"/>
      <protection locked="0"/>
    </xf>
    <xf numFmtId="0" fontId="10" fillId="2" borderId="8" xfId="0" applyFont="1" applyFill="1" applyBorder="1" applyAlignment="1">
      <alignment horizontal="center" vertical="center"/>
    </xf>
    <xf numFmtId="0" fontId="10" fillId="2" borderId="21" xfId="0" applyFont="1" applyFill="1" applyBorder="1" applyAlignment="1">
      <alignment horizontal="center" vertical="center"/>
    </xf>
    <xf numFmtId="0" fontId="10" fillId="2" borderId="6" xfId="0" applyFont="1" applyFill="1" applyBorder="1" applyAlignment="1">
      <alignment horizontal="left" vertical="center" indent="1"/>
    </xf>
    <xf numFmtId="165" fontId="0" fillId="5" borderId="5" xfId="0" applyNumberFormat="1" applyFont="1" applyFill="1" applyBorder="1" applyAlignment="1">
      <alignment horizontal="center" vertical="center"/>
    </xf>
    <xf numFmtId="0" fontId="10" fillId="2" borderId="8" xfId="0" applyFont="1" applyFill="1" applyBorder="1" applyAlignment="1">
      <alignment horizontal="left" vertical="center" indent="1"/>
    </xf>
    <xf numFmtId="0" fontId="10" fillId="2" borderId="21" xfId="0" applyFont="1" applyFill="1" applyBorder="1" applyAlignment="1">
      <alignment horizontal="left" vertical="center" indent="1"/>
    </xf>
    <xf numFmtId="0" fontId="25" fillId="0" borderId="24" xfId="0" applyFont="1" applyBorder="1" applyAlignment="1" applyProtection="1">
      <alignment horizontal="center" vertical="center"/>
      <protection locked="0"/>
    </xf>
    <xf numFmtId="0" fontId="25" fillId="0" borderId="25" xfId="0" applyFont="1" applyBorder="1" applyAlignment="1" applyProtection="1">
      <alignment horizontal="center" vertical="center"/>
      <protection locked="0"/>
    </xf>
    <xf numFmtId="0" fontId="25" fillId="0" borderId="26" xfId="0" applyFont="1" applyBorder="1" applyAlignment="1" applyProtection="1">
      <alignment horizontal="center" vertical="center"/>
      <protection locked="0"/>
    </xf>
    <xf numFmtId="0" fontId="41" fillId="15" borderId="0" xfId="0" applyFont="1" applyFill="1" applyBorder="1" applyAlignment="1">
      <alignment horizontal="center" vertical="center"/>
    </xf>
    <xf numFmtId="0" fontId="41" fillId="15" borderId="27" xfId="0" applyFont="1" applyFill="1" applyBorder="1" applyAlignment="1">
      <alignment horizontal="center" vertical="center"/>
    </xf>
    <xf numFmtId="0" fontId="10" fillId="7" borderId="5" xfId="0" applyFont="1" applyFill="1" applyBorder="1" applyAlignment="1">
      <alignment horizontal="center" vertical="center"/>
    </xf>
    <xf numFmtId="0" fontId="10" fillId="7" borderId="6" xfId="0" applyFont="1" applyFill="1" applyBorder="1" applyAlignment="1">
      <alignment horizontal="center" vertical="center"/>
    </xf>
    <xf numFmtId="0" fontId="10" fillId="7" borderId="14" xfId="0" applyFont="1" applyFill="1" applyBorder="1" applyAlignment="1">
      <alignment horizontal="center" vertical="center"/>
    </xf>
    <xf numFmtId="0" fontId="10" fillId="7" borderId="28" xfId="0" applyFont="1" applyFill="1" applyBorder="1" applyAlignment="1">
      <alignment horizontal="center" vertical="center"/>
    </xf>
    <xf numFmtId="0" fontId="10" fillId="7" borderId="29" xfId="0" applyFont="1" applyFill="1" applyBorder="1" applyAlignment="1">
      <alignment horizontal="center" vertical="center"/>
    </xf>
    <xf numFmtId="0" fontId="10" fillId="2" borderId="14" xfId="0" applyFont="1" applyFill="1" applyBorder="1" applyAlignment="1">
      <alignment horizontal="left" vertical="center" indent="1"/>
    </xf>
    <xf numFmtId="0" fontId="23" fillId="0" borderId="16" xfId="0" applyFont="1" applyBorder="1" applyAlignment="1">
      <alignment horizontal="left" vertical="center" wrapText="1" indent="1"/>
    </xf>
    <xf numFmtId="0" fontId="10" fillId="10" borderId="5" xfId="0" applyFont="1" applyFill="1" applyBorder="1" applyAlignment="1">
      <alignment horizontal="center" vertical="center"/>
    </xf>
    <xf numFmtId="0" fontId="14" fillId="0" borderId="16" xfId="0" applyFont="1" applyBorder="1" applyAlignment="1">
      <alignment horizontal="center" vertical="center" wrapText="1"/>
    </xf>
    <xf numFmtId="0" fontId="10" fillId="8" borderId="5" xfId="0" applyFont="1" applyFill="1" applyBorder="1" applyAlignment="1">
      <alignment horizontal="center" vertical="center"/>
    </xf>
    <xf numFmtId="0" fontId="14" fillId="0" borderId="0" xfId="0" applyFont="1" applyBorder="1" applyAlignment="1">
      <alignment horizontal="center" vertical="center" wrapText="1"/>
    </xf>
    <xf numFmtId="0" fontId="23" fillId="0" borderId="0" xfId="0" applyFont="1" applyAlignment="1">
      <alignment horizontal="left" vertical="center"/>
    </xf>
    <xf numFmtId="0" fontId="23" fillId="0" borderId="0" xfId="0" applyFont="1" applyAlignment="1">
      <alignment vertical="center"/>
    </xf>
    <xf numFmtId="165" fontId="21" fillId="4" borderId="30" xfId="0" applyNumberFormat="1" applyFont="1" applyFill="1" applyBorder="1" applyAlignment="1">
      <alignment horizontal="center" vertical="center"/>
    </xf>
    <xf numFmtId="0" fontId="23" fillId="0" borderId="0" xfId="0" applyFont="1" applyBorder="1" applyAlignment="1">
      <alignment vertical="center"/>
    </xf>
    <xf numFmtId="165" fontId="21" fillId="4" borderId="0" xfId="0" applyNumberFormat="1" applyFont="1" applyFill="1" applyBorder="1" applyAlignment="1">
      <alignment horizontal="center" vertical="center"/>
    </xf>
    <xf numFmtId="165" fontId="42" fillId="4" borderId="6" xfId="0" applyNumberFormat="1" applyFont="1" applyFill="1" applyBorder="1" applyAlignment="1">
      <alignment horizontal="center" vertical="center" wrapText="1"/>
    </xf>
    <xf numFmtId="165" fontId="42" fillId="4" borderId="14" xfId="0" applyNumberFormat="1" applyFont="1" applyFill="1" applyBorder="1" applyAlignment="1">
      <alignment horizontal="center" vertical="center" wrapText="1"/>
    </xf>
    <xf numFmtId="0" fontId="10" fillId="2" borderId="6" xfId="0" applyFont="1" applyFill="1" applyBorder="1" applyAlignment="1">
      <alignment horizontal="center" vertical="center"/>
    </xf>
    <xf numFmtId="0" fontId="10" fillId="2" borderId="14" xfId="0" applyFont="1" applyFill="1" applyBorder="1" applyAlignment="1">
      <alignment horizontal="center" vertical="center"/>
    </xf>
    <xf numFmtId="0" fontId="10" fillId="2" borderId="5" xfId="0" applyFont="1" applyFill="1" applyBorder="1" applyAlignment="1">
      <alignment horizontal="center" vertical="center"/>
    </xf>
    <xf numFmtId="165" fontId="42" fillId="4" borderId="5" xfId="0" applyNumberFormat="1" applyFont="1" applyFill="1" applyBorder="1" applyAlignment="1">
      <alignment horizontal="center" vertical="center" wrapText="1"/>
    </xf>
    <xf numFmtId="0" fontId="25" fillId="0" borderId="31" xfId="0" applyFont="1" applyBorder="1" applyAlignment="1" applyProtection="1">
      <alignment horizontal="center" vertical="center"/>
      <protection locked="0"/>
    </xf>
    <xf numFmtId="0" fontId="25" fillId="0" borderId="32" xfId="0" applyFont="1" applyBorder="1" applyAlignment="1" applyProtection="1">
      <alignment horizontal="center" vertical="center"/>
      <protection locked="0"/>
    </xf>
    <xf numFmtId="0" fontId="43" fillId="0" borderId="33" xfId="0" applyFont="1" applyBorder="1" applyAlignment="1">
      <alignment vertical="center"/>
    </xf>
    <xf numFmtId="0" fontId="46" fillId="0" borderId="0" xfId="0" applyFont="1" applyAlignment="1">
      <alignment horizontal="left"/>
    </xf>
    <xf numFmtId="0" fontId="44" fillId="0" borderId="0" xfId="0" applyFont="1" applyAlignment="1">
      <alignment horizontal="left" vertical="top"/>
    </xf>
    <xf numFmtId="0" fontId="45" fillId="0" borderId="0" xfId="0" applyFont="1" applyBorder="1" applyAlignment="1">
      <alignment vertical="center"/>
    </xf>
    <xf numFmtId="0" fontId="19" fillId="0" borderId="0" xfId="0" applyFont="1" applyAlignment="1">
      <alignment horizontal="left" vertical="center"/>
    </xf>
    <xf numFmtId="0" fontId="20" fillId="0" borderId="0" xfId="0" applyFont="1" applyAlignment="1">
      <alignment horizontal="left" vertical="center"/>
    </xf>
    <xf numFmtId="0" fontId="47" fillId="0" borderId="7" xfId="0" applyFont="1" applyBorder="1" applyAlignment="1" applyProtection="1">
      <alignment horizontal="left" vertical="center" indent="1"/>
      <protection locked="0"/>
    </xf>
    <xf numFmtId="0" fontId="24" fillId="5" borderId="5" xfId="0" applyFont="1" applyFill="1" applyBorder="1" applyAlignment="1">
      <alignment horizontal="left" vertical="top" wrapText="1"/>
    </xf>
    <xf numFmtId="0" fontId="16" fillId="0" borderId="0" xfId="0" applyFont="1" applyAlignment="1">
      <alignment horizontal="center" vertical="center"/>
    </xf>
    <xf numFmtId="0" fontId="28" fillId="0" borderId="0" xfId="0" applyFont="1" applyAlignment="1">
      <alignment horizontal="center" vertical="center"/>
    </xf>
    <xf numFmtId="0" fontId="37" fillId="0" borderId="0" xfId="0" applyFont="1" applyAlignment="1" applyProtection="1">
      <alignment vertical="center"/>
      <protection locked="0"/>
    </xf>
    <xf numFmtId="0" fontId="12" fillId="0" borderId="0" xfId="1" applyBorder="1" applyAlignment="1" applyProtection="1">
      <alignment horizontal="center" vertical="center"/>
      <protection locked="0"/>
    </xf>
    <xf numFmtId="0" fontId="17" fillId="14" borderId="0" xfId="0" applyFont="1" applyFill="1" applyAlignment="1">
      <alignment horizontal="center" vertical="center"/>
    </xf>
    <xf numFmtId="0" fontId="37" fillId="0" borderId="0" xfId="0" applyFont="1" applyAlignment="1" applyProtection="1">
      <alignment horizontal="left" vertical="center"/>
      <protection locked="0"/>
    </xf>
    <xf numFmtId="0" fontId="48" fillId="0" borderId="0" xfId="0" applyFont="1" applyAlignment="1">
      <alignment horizontal="center" vertical="center"/>
    </xf>
    <xf numFmtId="0" fontId="12" fillId="0" borderId="0" xfId="1" applyBorder="1" applyAlignment="1" applyProtection="1">
      <alignment horizontal="left" vertical="center"/>
      <protection locked="0"/>
    </xf>
    <xf numFmtId="0" fontId="20" fillId="0" borderId="0" xfId="0" applyFont="1" applyBorder="1" applyAlignment="1">
      <alignment horizontal="center" vertical="center"/>
    </xf>
    <xf numFmtId="0" fontId="20" fillId="0" borderId="0" xfId="0" applyFont="1" applyAlignment="1">
      <alignment horizontal="center" vertical="center"/>
    </xf>
    <xf numFmtId="0" fontId="37" fillId="0" borderId="0" xfId="0" applyFont="1" applyAlignment="1">
      <alignment vertical="center"/>
    </xf>
  </cellXfs>
  <cellStyles count="4">
    <cellStyle name="Hiperlink" xfId="1" builtinId="8"/>
    <cellStyle name="Moeda" xfId="2" builtinId="4"/>
    <cellStyle name="Normal" xfId="0" builtinId="0"/>
    <cellStyle name="Porcentagem" xfId="3" builtinId="5"/>
  </cellStyles>
  <dxfs count="594">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theme="0"/>
      </font>
      <fill>
        <patternFill>
          <bgColor rgb="FFCC0000"/>
        </patternFill>
      </fill>
    </dxf>
    <dxf>
      <font>
        <color theme="0"/>
      </font>
      <fill>
        <patternFill>
          <bgColor rgb="FF00B050"/>
        </patternFill>
      </fill>
    </dxf>
    <dxf>
      <font>
        <color theme="0"/>
      </font>
      <fill>
        <patternFill>
          <bgColor rgb="FFCC0000"/>
        </patternFill>
      </fill>
    </dxf>
    <dxf>
      <font>
        <color theme="0"/>
      </font>
      <fill>
        <patternFill>
          <bgColor rgb="FF00B050"/>
        </patternFill>
      </fill>
    </dxf>
    <dxf>
      <font>
        <color theme="0"/>
      </font>
      <fill>
        <patternFill>
          <bgColor rgb="FF00B050"/>
        </patternFill>
      </fill>
    </dxf>
    <dxf>
      <font>
        <color theme="0"/>
      </font>
      <fill>
        <patternFill>
          <bgColor rgb="FFCC0000"/>
        </patternFill>
      </fill>
    </dxf>
    <dxf>
      <font>
        <color theme="0"/>
      </font>
      <fill>
        <patternFill>
          <bgColor rgb="FFCC0000"/>
        </patternFill>
      </fill>
    </dxf>
    <dxf>
      <font>
        <color theme="0"/>
      </font>
      <fill>
        <patternFill>
          <bgColor rgb="FF00B050"/>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theme="5" tint="-0.499984740745262"/>
      </font>
      <fill>
        <patternFill>
          <bgColor theme="5" tint="0.39994506668294322"/>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theme="5" tint="-0.499984740745262"/>
      </font>
      <fill>
        <patternFill>
          <bgColor theme="5" tint="0.39994506668294322"/>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theme="5" tint="-0.499984740745262"/>
      </font>
      <fill>
        <patternFill>
          <bgColor theme="5" tint="0.39994506668294322"/>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theme="5" tint="-0.499984740745262"/>
      </font>
      <fill>
        <patternFill>
          <bgColor theme="5" tint="0.39994506668294322"/>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theme="5" tint="-0.499984740745262"/>
      </font>
      <fill>
        <patternFill>
          <bgColor theme="5" tint="0.39994506668294322"/>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theme="5" tint="-0.499984740745262"/>
      </font>
      <fill>
        <patternFill>
          <bgColor theme="5" tint="0.39994506668294322"/>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theme="5" tint="-0.499984740745262"/>
      </font>
      <fill>
        <patternFill>
          <bgColor theme="5" tint="0.39994506668294322"/>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theme="5" tint="-0.499984740745262"/>
      </font>
      <fill>
        <patternFill>
          <bgColor theme="5" tint="0.39994506668294322"/>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theme="5" tint="-0.499984740745262"/>
      </font>
      <fill>
        <patternFill>
          <bgColor theme="5" tint="0.39994506668294322"/>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theme="5" tint="-0.499984740745262"/>
      </font>
      <fill>
        <patternFill>
          <bgColor theme="5" tint="0.39994506668294322"/>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theme="5" tint="-0.499984740745262"/>
      </font>
      <fill>
        <patternFill>
          <bgColor theme="5" tint="0.39994506668294322"/>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theme="5" tint="-0.499984740745262"/>
      </font>
      <fill>
        <patternFill>
          <bgColor theme="5" tint="0.39994506668294322"/>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indexed="20"/>
      </font>
      <fill>
        <patternFill>
          <bgColor indexed="4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286672254819782E-2"/>
          <c:y val="4.5307443365695796E-2"/>
          <c:w val="0.92455993294216265"/>
          <c:h val="0.81229773462783172"/>
        </c:manualLayout>
      </c:layout>
      <c:barChart>
        <c:barDir val="col"/>
        <c:grouping val="clustered"/>
        <c:varyColors val="0"/>
        <c:ser>
          <c:idx val="0"/>
          <c:order val="0"/>
          <c:tx>
            <c:strRef>
              <c:f>FC!$C$7</c:f>
              <c:strCache>
                <c:ptCount val="1"/>
                <c:pt idx="0">
                  <c:v>Receitas</c:v>
                </c:pt>
              </c:strCache>
            </c:strRef>
          </c:tx>
          <c:spPr>
            <a:solidFill>
              <a:srgbClr val="00B050"/>
            </a:solidFill>
            <a:ln w="25400">
              <a:noFill/>
            </a:ln>
          </c:spPr>
          <c:invertIfNegative val="0"/>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FC!$D$7:$O$7</c:f>
              <c:numCache>
                <c:formatCode>"R$"\ #,##0.0</c:formatCode>
                <c:ptCount val="12"/>
                <c:pt idx="0">
                  <c:v>0</c:v>
                </c:pt>
                <c:pt idx="1">
                  <c:v>0</c:v>
                </c:pt>
                <c:pt idx="2">
                  <c:v>0</c:v>
                </c:pt>
                <c:pt idx="3">
                  <c:v>0</c:v>
                </c:pt>
                <c:pt idx="4">
                  <c:v>0</c:v>
                </c:pt>
                <c:pt idx="5">
                  <c:v>0</c:v>
                </c:pt>
                <c:pt idx="6">
                  <c:v>1810</c:v>
                </c:pt>
                <c:pt idx="7">
                  <c:v>0</c:v>
                </c:pt>
                <c:pt idx="8">
                  <c:v>0</c:v>
                </c:pt>
                <c:pt idx="9">
                  <c:v>0</c:v>
                </c:pt>
                <c:pt idx="10">
                  <c:v>0</c:v>
                </c:pt>
                <c:pt idx="11">
                  <c:v>0</c:v>
                </c:pt>
              </c:numCache>
            </c:numRef>
          </c:val>
        </c:ser>
        <c:ser>
          <c:idx val="1"/>
          <c:order val="1"/>
          <c:tx>
            <c:strRef>
              <c:f>FC!$C$8</c:f>
              <c:strCache>
                <c:ptCount val="1"/>
                <c:pt idx="0">
                  <c:v>Despesas</c:v>
                </c:pt>
              </c:strCache>
            </c:strRef>
          </c:tx>
          <c:spPr>
            <a:solidFill>
              <a:srgbClr val="CC3333"/>
            </a:solidFill>
            <a:ln w="25400">
              <a:noFill/>
            </a:ln>
          </c:spPr>
          <c:invertIfNegative val="0"/>
          <c:val>
            <c:numRef>
              <c:f>FC!$D$8:$O$8</c:f>
              <c:numCache>
                <c:formatCode>"R$"\ #,##0.0</c:formatCode>
                <c:ptCount val="12"/>
                <c:pt idx="0">
                  <c:v>0</c:v>
                </c:pt>
                <c:pt idx="1">
                  <c:v>0</c:v>
                </c:pt>
                <c:pt idx="2">
                  <c:v>0</c:v>
                </c:pt>
                <c:pt idx="3">
                  <c:v>0</c:v>
                </c:pt>
                <c:pt idx="4">
                  <c:v>0</c:v>
                </c:pt>
                <c:pt idx="5">
                  <c:v>0</c:v>
                </c:pt>
                <c:pt idx="6">
                  <c:v>0</c:v>
                </c:pt>
                <c:pt idx="7">
                  <c:v>7289.13</c:v>
                </c:pt>
                <c:pt idx="8">
                  <c:v>0</c:v>
                </c:pt>
                <c:pt idx="9">
                  <c:v>0</c:v>
                </c:pt>
                <c:pt idx="10">
                  <c:v>0</c:v>
                </c:pt>
                <c:pt idx="11">
                  <c:v>0</c:v>
                </c:pt>
              </c:numCache>
            </c:numRef>
          </c:val>
        </c:ser>
        <c:dLbls>
          <c:showLegendKey val="0"/>
          <c:showVal val="0"/>
          <c:showCatName val="0"/>
          <c:showSerName val="0"/>
          <c:showPercent val="0"/>
          <c:showBubbleSize val="0"/>
        </c:dLbls>
        <c:gapWidth val="60"/>
        <c:overlap val="-27"/>
        <c:axId val="361426824"/>
        <c:axId val="361425256"/>
      </c:barChart>
      <c:lineChart>
        <c:grouping val="standard"/>
        <c:varyColors val="0"/>
        <c:ser>
          <c:idx val="2"/>
          <c:order val="2"/>
          <c:tx>
            <c:strRef>
              <c:f>FC!$C$9</c:f>
              <c:strCache>
                <c:ptCount val="1"/>
                <c:pt idx="0">
                  <c:v>Lucro / Prejuízo</c:v>
                </c:pt>
              </c:strCache>
            </c:strRef>
          </c:tx>
          <c:spPr>
            <a:ln w="28575" cap="rnd">
              <a:solidFill>
                <a:schemeClr val="accent3"/>
              </a:solidFill>
              <a:round/>
            </a:ln>
            <a:effectLst/>
          </c:spPr>
          <c:marker>
            <c:symbol val="none"/>
          </c:marker>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FC!$D$9:$O$9</c:f>
              <c:numCache>
                <c:formatCode>"R$"\ #,##0.0</c:formatCode>
                <c:ptCount val="12"/>
                <c:pt idx="0">
                  <c:v>0</c:v>
                </c:pt>
                <c:pt idx="1">
                  <c:v>0</c:v>
                </c:pt>
                <c:pt idx="2">
                  <c:v>0</c:v>
                </c:pt>
                <c:pt idx="3">
                  <c:v>0</c:v>
                </c:pt>
                <c:pt idx="4">
                  <c:v>0</c:v>
                </c:pt>
                <c:pt idx="5">
                  <c:v>0</c:v>
                </c:pt>
                <c:pt idx="6">
                  <c:v>1810</c:v>
                </c:pt>
                <c:pt idx="7">
                  <c:v>-7289.13</c:v>
                </c:pt>
                <c:pt idx="8">
                  <c:v>0</c:v>
                </c:pt>
                <c:pt idx="9">
                  <c:v>0</c:v>
                </c:pt>
                <c:pt idx="10">
                  <c:v>0</c:v>
                </c:pt>
                <c:pt idx="11">
                  <c:v>0</c:v>
                </c:pt>
              </c:numCache>
            </c:numRef>
          </c:val>
          <c:smooth val="1"/>
        </c:ser>
        <c:dLbls>
          <c:showLegendKey val="0"/>
          <c:showVal val="0"/>
          <c:showCatName val="0"/>
          <c:showSerName val="0"/>
          <c:showPercent val="0"/>
          <c:showBubbleSize val="0"/>
        </c:dLbls>
        <c:marker val="1"/>
        <c:smooth val="0"/>
        <c:axId val="361426824"/>
        <c:axId val="361425256"/>
      </c:lineChart>
      <c:catAx>
        <c:axId val="3614268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61425256"/>
        <c:crosses val="autoZero"/>
        <c:auto val="1"/>
        <c:lblAlgn val="ctr"/>
        <c:lblOffset val="100"/>
        <c:noMultiLvlLbl val="0"/>
      </c:catAx>
      <c:valAx>
        <c:axId val="361425256"/>
        <c:scaling>
          <c:orientation val="minMax"/>
        </c:scaling>
        <c:delete val="0"/>
        <c:axPos val="l"/>
        <c:numFmt formatCode="&quot;R$&quot;\ #,##0.0" sourceLinked="1"/>
        <c:majorTickMark val="out"/>
        <c:minorTickMark val="none"/>
        <c:tickLblPos val="nextTo"/>
        <c:spPr>
          <a:ln w="6350">
            <a:noFill/>
          </a:ln>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61426824"/>
        <c:crosses val="autoZero"/>
        <c:crossBetween val="between"/>
      </c:valAx>
      <c:spPr>
        <a:solidFill>
          <a:schemeClr val="bg1">
            <a:lumMod val="95000"/>
          </a:schemeClr>
        </a:solidFill>
        <a:ln>
          <a:noFill/>
        </a:ln>
        <a:effectLst/>
      </c:spPr>
    </c:plotArea>
    <c:legend>
      <c:legendPos val="b"/>
      <c:overlay val="0"/>
      <c:spPr>
        <a:noFill/>
        <a:ln w="25400">
          <a:noFill/>
        </a:ln>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636363636363635"/>
          <c:y val="5.2238805970149252E-2"/>
          <c:w val="0.83566433566433562"/>
          <c:h val="0.71268656716417911"/>
        </c:manualLayout>
      </c:layout>
      <c:barChart>
        <c:barDir val="col"/>
        <c:grouping val="clustered"/>
        <c:varyColors val="0"/>
        <c:ser>
          <c:idx val="0"/>
          <c:order val="0"/>
          <c:tx>
            <c:strRef>
              <c:f>FC!$C$7</c:f>
              <c:strCache>
                <c:ptCount val="1"/>
                <c:pt idx="0">
                  <c:v>Receitas</c:v>
                </c:pt>
              </c:strCache>
            </c:strRef>
          </c:tx>
          <c:spPr>
            <a:solidFill>
              <a:srgbClr val="00B050"/>
            </a:solidFill>
            <a:ln>
              <a:noFill/>
            </a:ln>
            <a:effectLst>
              <a:softEdge rad="0"/>
            </a:effectLst>
          </c:spPr>
          <c:invertIfNegative val="0"/>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FC!$D$7:$O$7</c:f>
              <c:numCache>
                <c:formatCode>"R$"\ #,##0.0</c:formatCode>
                <c:ptCount val="12"/>
                <c:pt idx="0">
                  <c:v>0</c:v>
                </c:pt>
                <c:pt idx="1">
                  <c:v>0</c:v>
                </c:pt>
                <c:pt idx="2">
                  <c:v>0</c:v>
                </c:pt>
                <c:pt idx="3">
                  <c:v>0</c:v>
                </c:pt>
                <c:pt idx="4">
                  <c:v>0</c:v>
                </c:pt>
                <c:pt idx="5">
                  <c:v>0</c:v>
                </c:pt>
                <c:pt idx="6">
                  <c:v>1810</c:v>
                </c:pt>
                <c:pt idx="7">
                  <c:v>0</c:v>
                </c:pt>
                <c:pt idx="8">
                  <c:v>0</c:v>
                </c:pt>
                <c:pt idx="9">
                  <c:v>0</c:v>
                </c:pt>
                <c:pt idx="10">
                  <c:v>0</c:v>
                </c:pt>
                <c:pt idx="11">
                  <c:v>0</c:v>
                </c:pt>
              </c:numCache>
            </c:numRef>
          </c:val>
        </c:ser>
        <c:dLbls>
          <c:showLegendKey val="0"/>
          <c:showVal val="0"/>
          <c:showCatName val="0"/>
          <c:showSerName val="0"/>
          <c:showPercent val="0"/>
          <c:showBubbleSize val="0"/>
        </c:dLbls>
        <c:gapWidth val="45"/>
        <c:overlap val="-32"/>
        <c:axId val="361427608"/>
        <c:axId val="361428000"/>
      </c:barChart>
      <c:catAx>
        <c:axId val="361427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61428000"/>
        <c:crosses val="autoZero"/>
        <c:auto val="1"/>
        <c:lblAlgn val="ctr"/>
        <c:lblOffset val="100"/>
        <c:noMultiLvlLbl val="0"/>
      </c:catAx>
      <c:valAx>
        <c:axId val="361428000"/>
        <c:scaling>
          <c:orientation val="minMax"/>
        </c:scaling>
        <c:delete val="0"/>
        <c:axPos val="l"/>
        <c:numFmt formatCode="&quot;R$&quot;\ #,##0.0" sourceLinked="1"/>
        <c:majorTickMark val="out"/>
        <c:minorTickMark val="none"/>
        <c:tickLblPos val="nextTo"/>
        <c:crossAx val="361427608"/>
        <c:crosses val="autoZero"/>
        <c:crossBetween val="between"/>
      </c:valAx>
      <c:spPr>
        <a:solidFill>
          <a:schemeClr val="bg1">
            <a:lumMod val="95000"/>
          </a:schemeClr>
        </a:solidFill>
        <a:ln>
          <a:noFill/>
        </a:ln>
        <a:effectLst/>
      </c:spPr>
    </c:plotArea>
    <c:legend>
      <c:legendPos val="b"/>
      <c:overlay val="0"/>
      <c:spPr>
        <a:noFill/>
        <a:ln w="25400">
          <a:noFill/>
        </a:ln>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471502590673576"/>
          <c:y val="5.2238805970149252E-2"/>
          <c:w val="0.8376511226252159"/>
          <c:h val="0.71268656716417911"/>
        </c:manualLayout>
      </c:layout>
      <c:barChart>
        <c:barDir val="col"/>
        <c:grouping val="clustered"/>
        <c:varyColors val="0"/>
        <c:ser>
          <c:idx val="0"/>
          <c:order val="0"/>
          <c:tx>
            <c:strRef>
              <c:f>FC!$C$8</c:f>
              <c:strCache>
                <c:ptCount val="1"/>
                <c:pt idx="0">
                  <c:v>Despesas</c:v>
                </c:pt>
              </c:strCache>
            </c:strRef>
          </c:tx>
          <c:spPr>
            <a:solidFill>
              <a:srgbClr val="CC3333"/>
            </a:solidFill>
            <a:ln w="25400">
              <a:noFill/>
            </a:ln>
          </c:spPr>
          <c:invertIfNegative val="0"/>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FC!$D$8:$O$8</c:f>
              <c:numCache>
                <c:formatCode>"R$"\ #,##0.0</c:formatCode>
                <c:ptCount val="12"/>
                <c:pt idx="0">
                  <c:v>0</c:v>
                </c:pt>
                <c:pt idx="1">
                  <c:v>0</c:v>
                </c:pt>
                <c:pt idx="2">
                  <c:v>0</c:v>
                </c:pt>
                <c:pt idx="3">
                  <c:v>0</c:v>
                </c:pt>
                <c:pt idx="4">
                  <c:v>0</c:v>
                </c:pt>
                <c:pt idx="5">
                  <c:v>0</c:v>
                </c:pt>
                <c:pt idx="6">
                  <c:v>0</c:v>
                </c:pt>
                <c:pt idx="7">
                  <c:v>7289.13</c:v>
                </c:pt>
                <c:pt idx="8">
                  <c:v>0</c:v>
                </c:pt>
                <c:pt idx="9">
                  <c:v>0</c:v>
                </c:pt>
                <c:pt idx="10">
                  <c:v>0</c:v>
                </c:pt>
                <c:pt idx="11">
                  <c:v>0</c:v>
                </c:pt>
              </c:numCache>
            </c:numRef>
          </c:val>
        </c:ser>
        <c:dLbls>
          <c:showLegendKey val="0"/>
          <c:showVal val="0"/>
          <c:showCatName val="0"/>
          <c:showSerName val="0"/>
          <c:showPercent val="0"/>
          <c:showBubbleSize val="0"/>
        </c:dLbls>
        <c:gapWidth val="45"/>
        <c:overlap val="-32"/>
        <c:axId val="361423296"/>
        <c:axId val="361423688"/>
      </c:barChart>
      <c:catAx>
        <c:axId val="361423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61423688"/>
        <c:crosses val="autoZero"/>
        <c:auto val="1"/>
        <c:lblAlgn val="ctr"/>
        <c:lblOffset val="100"/>
        <c:noMultiLvlLbl val="0"/>
      </c:catAx>
      <c:valAx>
        <c:axId val="361423688"/>
        <c:scaling>
          <c:orientation val="minMax"/>
        </c:scaling>
        <c:delete val="0"/>
        <c:axPos val="l"/>
        <c:numFmt formatCode="&quot;R$&quot;\ #,##0.0" sourceLinked="1"/>
        <c:majorTickMark val="out"/>
        <c:minorTickMark val="none"/>
        <c:tickLblPos val="nextTo"/>
        <c:crossAx val="361423296"/>
        <c:crosses val="autoZero"/>
        <c:crossBetween val="between"/>
      </c:valAx>
      <c:spPr>
        <a:solidFill>
          <a:schemeClr val="bg1">
            <a:lumMod val="95000"/>
          </a:schemeClr>
        </a:solidFill>
        <a:ln>
          <a:noFill/>
        </a:ln>
        <a:effectLst/>
      </c:spPr>
    </c:plotArea>
    <c:legend>
      <c:legendPos val="b"/>
      <c:overlay val="0"/>
      <c:spPr>
        <a:noFill/>
        <a:ln w="25400">
          <a:noFill/>
        </a:ln>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tx>
            <c:strRef>
              <c:f>FC!$C$15</c:f>
              <c:strCache>
                <c:ptCount val="1"/>
                <c:pt idx="0">
                  <c:v>Contas a Receber</c:v>
                </c:pt>
              </c:strCache>
            </c:strRef>
          </c:tx>
          <c:spPr>
            <a:ln w="28575" cap="rnd">
              <a:solidFill>
                <a:srgbClr val="00B050"/>
              </a:solidFill>
              <a:round/>
            </a:ln>
            <a:effectLst/>
          </c:spPr>
          <c:marker>
            <c:symbol val="none"/>
          </c:marker>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FC!$D$15:$O$15</c:f>
              <c:numCache>
                <c:formatCode>"R$"\ #,##0.00</c:formatCode>
                <c:ptCount val="12"/>
                <c:pt idx="0">
                  <c:v>0</c:v>
                </c:pt>
                <c:pt idx="1">
                  <c:v>0</c:v>
                </c:pt>
                <c:pt idx="2">
                  <c:v>0</c:v>
                </c:pt>
                <c:pt idx="3">
                  <c:v>0</c:v>
                </c:pt>
                <c:pt idx="4">
                  <c:v>0</c:v>
                </c:pt>
                <c:pt idx="5">
                  <c:v>0</c:v>
                </c:pt>
                <c:pt idx="6">
                  <c:v>0</c:v>
                </c:pt>
                <c:pt idx="7">
                  <c:v>5636.7800000000007</c:v>
                </c:pt>
                <c:pt idx="8">
                  <c:v>0</c:v>
                </c:pt>
                <c:pt idx="9">
                  <c:v>0</c:v>
                </c:pt>
                <c:pt idx="10">
                  <c:v>0</c:v>
                </c:pt>
                <c:pt idx="11">
                  <c:v>0</c:v>
                </c:pt>
              </c:numCache>
            </c:numRef>
          </c:val>
          <c:smooth val="1"/>
        </c:ser>
        <c:ser>
          <c:idx val="0"/>
          <c:order val="1"/>
          <c:tx>
            <c:strRef>
              <c:f>FC!$C$16</c:f>
              <c:strCache>
                <c:ptCount val="1"/>
                <c:pt idx="0">
                  <c:v>Contas a Pagar</c:v>
                </c:pt>
              </c:strCache>
            </c:strRef>
          </c:tx>
          <c:spPr>
            <a:ln w="28575" cap="rnd">
              <a:solidFill>
                <a:srgbClr val="CC3333"/>
              </a:solidFill>
              <a:round/>
            </a:ln>
            <a:effectLst/>
          </c:spPr>
          <c:marker>
            <c:symbol val="none"/>
          </c:marker>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FC!$D$16:$O$16</c:f>
              <c:numCache>
                <c:formatCode>"R$"\ #,##0.00</c:formatCode>
                <c:ptCount val="12"/>
                <c:pt idx="0">
                  <c:v>0</c:v>
                </c:pt>
                <c:pt idx="1">
                  <c:v>0</c:v>
                </c:pt>
                <c:pt idx="2">
                  <c:v>0</c:v>
                </c:pt>
                <c:pt idx="3">
                  <c:v>0</c:v>
                </c:pt>
                <c:pt idx="4">
                  <c:v>0</c:v>
                </c:pt>
                <c:pt idx="5">
                  <c:v>0</c:v>
                </c:pt>
                <c:pt idx="6">
                  <c:v>0</c:v>
                </c:pt>
                <c:pt idx="7">
                  <c:v>4152.21</c:v>
                </c:pt>
                <c:pt idx="8">
                  <c:v>4569.5</c:v>
                </c:pt>
                <c:pt idx="9">
                  <c:v>4442.33</c:v>
                </c:pt>
                <c:pt idx="10">
                  <c:v>4442.33</c:v>
                </c:pt>
                <c:pt idx="11">
                  <c:v>4442.33</c:v>
                </c:pt>
              </c:numCache>
            </c:numRef>
          </c:val>
          <c:smooth val="1"/>
        </c:ser>
        <c:dLbls>
          <c:showLegendKey val="0"/>
          <c:showVal val="0"/>
          <c:showCatName val="0"/>
          <c:showSerName val="0"/>
          <c:showPercent val="0"/>
          <c:showBubbleSize val="0"/>
        </c:dLbls>
        <c:smooth val="0"/>
        <c:axId val="381238792"/>
        <c:axId val="381242320"/>
      </c:lineChart>
      <c:catAx>
        <c:axId val="381238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81242320"/>
        <c:crosses val="autoZero"/>
        <c:auto val="1"/>
        <c:lblAlgn val="ctr"/>
        <c:lblOffset val="100"/>
        <c:noMultiLvlLbl val="0"/>
      </c:catAx>
      <c:valAx>
        <c:axId val="381242320"/>
        <c:scaling>
          <c:orientation val="minMax"/>
        </c:scaling>
        <c:delete val="1"/>
        <c:axPos val="l"/>
        <c:numFmt formatCode="&quot;R$&quot;\ #,##0.00" sourceLinked="1"/>
        <c:majorTickMark val="out"/>
        <c:minorTickMark val="none"/>
        <c:tickLblPos val="nextTo"/>
        <c:crossAx val="381238792"/>
        <c:crosses val="autoZero"/>
        <c:crossBetween val="between"/>
      </c:valAx>
      <c:spPr>
        <a:solidFill>
          <a:sysClr val="window" lastClr="FFFFFF"/>
        </a:solidFill>
        <a:ln>
          <a:noFill/>
        </a:ln>
        <a:effectLst/>
      </c:spPr>
    </c:plotArea>
    <c:legend>
      <c:legendPos val="b"/>
      <c:overlay val="0"/>
      <c:spPr>
        <a:noFill/>
        <a:ln w="25400">
          <a:noFill/>
        </a:ln>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529914529914531"/>
          <c:y val="4.9469964664310952E-2"/>
          <c:w val="0.8273504273504273"/>
          <c:h val="0.72791519434628971"/>
        </c:manualLayout>
      </c:layout>
      <c:barChart>
        <c:barDir val="col"/>
        <c:grouping val="clustered"/>
        <c:varyColors val="0"/>
        <c:ser>
          <c:idx val="0"/>
          <c:order val="0"/>
          <c:tx>
            <c:strRef>
              <c:f>FC!$C$17</c:f>
              <c:strCache>
                <c:ptCount val="1"/>
                <c:pt idx="0">
                  <c:v>Necessidade de Caixa</c:v>
                </c:pt>
              </c:strCache>
            </c:strRef>
          </c:tx>
          <c:spPr>
            <a:solidFill>
              <a:srgbClr val="CC3333"/>
            </a:solidFill>
            <a:ln w="25400">
              <a:noFill/>
            </a:ln>
          </c:spPr>
          <c:invertIfNegative val="0"/>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FC!$D$17:$O$17</c:f>
              <c:numCache>
                <c:formatCode>"R$"\ #,##0.00</c:formatCode>
                <c:ptCount val="12"/>
                <c:pt idx="0">
                  <c:v>0</c:v>
                </c:pt>
                <c:pt idx="1">
                  <c:v>0</c:v>
                </c:pt>
                <c:pt idx="2">
                  <c:v>0</c:v>
                </c:pt>
                <c:pt idx="3">
                  <c:v>0</c:v>
                </c:pt>
                <c:pt idx="4">
                  <c:v>0</c:v>
                </c:pt>
                <c:pt idx="5">
                  <c:v>0</c:v>
                </c:pt>
                <c:pt idx="6">
                  <c:v>0</c:v>
                </c:pt>
                <c:pt idx="7">
                  <c:v>0</c:v>
                </c:pt>
                <c:pt idx="8">
                  <c:v>4569.5</c:v>
                </c:pt>
                <c:pt idx="9">
                  <c:v>4442.33</c:v>
                </c:pt>
                <c:pt idx="10">
                  <c:v>4442.33</c:v>
                </c:pt>
                <c:pt idx="11">
                  <c:v>4442.33</c:v>
                </c:pt>
              </c:numCache>
            </c:numRef>
          </c:val>
        </c:ser>
        <c:dLbls>
          <c:showLegendKey val="0"/>
          <c:showVal val="0"/>
          <c:showCatName val="0"/>
          <c:showSerName val="0"/>
          <c:showPercent val="0"/>
          <c:showBubbleSize val="0"/>
        </c:dLbls>
        <c:gapWidth val="45"/>
        <c:overlap val="-32"/>
        <c:axId val="381236832"/>
        <c:axId val="381236440"/>
      </c:barChart>
      <c:catAx>
        <c:axId val="3812368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81236440"/>
        <c:crosses val="autoZero"/>
        <c:auto val="1"/>
        <c:lblAlgn val="ctr"/>
        <c:lblOffset val="100"/>
        <c:noMultiLvlLbl val="0"/>
      </c:catAx>
      <c:valAx>
        <c:axId val="381236440"/>
        <c:scaling>
          <c:orientation val="minMax"/>
        </c:scaling>
        <c:delete val="0"/>
        <c:axPos val="l"/>
        <c:numFmt formatCode="&quot;R$&quot;\ #,##0.00" sourceLinked="1"/>
        <c:majorTickMark val="out"/>
        <c:minorTickMark val="none"/>
        <c:tickLblPos val="nextTo"/>
        <c:crossAx val="381236832"/>
        <c:crosses val="autoZero"/>
        <c:crossBetween val="between"/>
      </c:valAx>
      <c:spPr>
        <a:solidFill>
          <a:schemeClr val="bg1">
            <a:lumMod val="95000"/>
          </a:schemeClr>
        </a:solidFill>
        <a:ln>
          <a:noFill/>
        </a:ln>
        <a:effectLst/>
      </c:spPr>
    </c:plotArea>
    <c:legend>
      <c:legendPos val="b"/>
      <c:overlay val="0"/>
      <c:spPr>
        <a:noFill/>
        <a:ln w="25400">
          <a:noFill/>
        </a:ln>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604810996563575"/>
          <c:y val="4.9469964664310952E-2"/>
          <c:w val="0.82646048109965631"/>
          <c:h val="0.72791519434628971"/>
        </c:manualLayout>
      </c:layout>
      <c:barChart>
        <c:barDir val="col"/>
        <c:grouping val="clustered"/>
        <c:varyColors val="0"/>
        <c:ser>
          <c:idx val="0"/>
          <c:order val="0"/>
          <c:tx>
            <c:strRef>
              <c:f>FC!$C$10</c:f>
              <c:strCache>
                <c:ptCount val="1"/>
                <c:pt idx="0">
                  <c:v>Acumulado</c:v>
                </c:pt>
              </c:strCache>
            </c:strRef>
          </c:tx>
          <c:spPr>
            <a:solidFill>
              <a:schemeClr val="bg1">
                <a:lumMod val="75000"/>
              </a:schemeClr>
            </a:solidFill>
            <a:ln>
              <a:noFill/>
            </a:ln>
            <a:effectLst/>
          </c:spPr>
          <c:invertIfNegative val="0"/>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FC!$D$10:$O$10</c:f>
              <c:numCache>
                <c:formatCode>"R$"\ #,##0.0</c:formatCode>
                <c:ptCount val="12"/>
                <c:pt idx="0">
                  <c:v>12927.7</c:v>
                </c:pt>
                <c:pt idx="1">
                  <c:v>12927.7</c:v>
                </c:pt>
                <c:pt idx="2">
                  <c:v>12927.7</c:v>
                </c:pt>
                <c:pt idx="3">
                  <c:v>12927.7</c:v>
                </c:pt>
                <c:pt idx="4">
                  <c:v>12927.7</c:v>
                </c:pt>
                <c:pt idx="5">
                  <c:v>12927.7</c:v>
                </c:pt>
                <c:pt idx="6">
                  <c:v>14737.7</c:v>
                </c:pt>
                <c:pt idx="7">
                  <c:v>7448.5700000000006</c:v>
                </c:pt>
                <c:pt idx="8">
                  <c:v>7448.5700000000006</c:v>
                </c:pt>
                <c:pt idx="9">
                  <c:v>7448.5700000000006</c:v>
                </c:pt>
                <c:pt idx="10">
                  <c:v>7448.5700000000006</c:v>
                </c:pt>
                <c:pt idx="11">
                  <c:v>7448.5700000000006</c:v>
                </c:pt>
              </c:numCache>
            </c:numRef>
          </c:val>
        </c:ser>
        <c:dLbls>
          <c:showLegendKey val="0"/>
          <c:showVal val="0"/>
          <c:showCatName val="0"/>
          <c:showSerName val="0"/>
          <c:showPercent val="0"/>
          <c:showBubbleSize val="0"/>
        </c:dLbls>
        <c:gapWidth val="45"/>
        <c:overlap val="-32"/>
        <c:axId val="381238400"/>
        <c:axId val="381241928"/>
      </c:barChart>
      <c:catAx>
        <c:axId val="381238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pt-BR"/>
          </a:p>
        </c:txPr>
        <c:crossAx val="381241928"/>
        <c:crosses val="autoZero"/>
        <c:auto val="1"/>
        <c:lblAlgn val="ctr"/>
        <c:lblOffset val="100"/>
        <c:noMultiLvlLbl val="0"/>
      </c:catAx>
      <c:valAx>
        <c:axId val="381241928"/>
        <c:scaling>
          <c:orientation val="minMax"/>
        </c:scaling>
        <c:delete val="0"/>
        <c:axPos val="l"/>
        <c:numFmt formatCode="&quot;R$&quot;\ #,##0.0" sourceLinked="1"/>
        <c:majorTickMark val="out"/>
        <c:minorTickMark val="none"/>
        <c:tickLblPos val="nextTo"/>
        <c:crossAx val="381238400"/>
        <c:crosses val="autoZero"/>
        <c:crossBetween val="between"/>
      </c:valAx>
      <c:spPr>
        <a:solidFill>
          <a:schemeClr val="bg1">
            <a:lumMod val="95000"/>
          </a:schemeClr>
        </a:solidFill>
        <a:ln>
          <a:noFill/>
        </a:ln>
        <a:effectLst/>
      </c:spPr>
    </c:plotArea>
    <c:legend>
      <c:legendPos val="b"/>
      <c:overlay val="0"/>
      <c:spPr>
        <a:noFill/>
        <a:ln w="25400">
          <a:noFill/>
        </a:ln>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2"/>
          <c:order val="0"/>
          <c:tx>
            <c:strRef>
              <c:f>FC!$C$11</c:f>
              <c:strCache>
                <c:ptCount val="1"/>
                <c:pt idx="0">
                  <c:v>Lucratividade</c:v>
                </c:pt>
              </c:strCache>
            </c:strRef>
          </c:tx>
          <c:spPr>
            <a:ln w="28575" cap="rnd">
              <a:solidFill>
                <a:schemeClr val="accent3"/>
              </a:solidFill>
              <a:round/>
            </a:ln>
            <a:effectLst/>
          </c:spPr>
          <c:marker>
            <c:symbol val="none"/>
          </c:marker>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FC!$D$11:$O$11</c:f>
              <c:numCache>
                <c:formatCode>0.0%</c:formatCode>
                <c:ptCount val="12"/>
                <c:pt idx="0">
                  <c:v>0</c:v>
                </c:pt>
                <c:pt idx="1">
                  <c:v>0</c:v>
                </c:pt>
                <c:pt idx="2">
                  <c:v>0</c:v>
                </c:pt>
                <c:pt idx="3">
                  <c:v>0</c:v>
                </c:pt>
                <c:pt idx="4">
                  <c:v>0</c:v>
                </c:pt>
                <c:pt idx="5">
                  <c:v>0</c:v>
                </c:pt>
                <c:pt idx="6">
                  <c:v>1</c:v>
                </c:pt>
                <c:pt idx="7">
                  <c:v>0</c:v>
                </c:pt>
                <c:pt idx="8">
                  <c:v>0</c:v>
                </c:pt>
                <c:pt idx="9">
                  <c:v>0</c:v>
                </c:pt>
                <c:pt idx="10">
                  <c:v>0</c:v>
                </c:pt>
                <c:pt idx="11">
                  <c:v>0</c:v>
                </c:pt>
              </c:numCache>
            </c:numRef>
          </c:val>
          <c:smooth val="1"/>
        </c:ser>
        <c:dLbls>
          <c:showLegendKey val="0"/>
          <c:showVal val="0"/>
          <c:showCatName val="0"/>
          <c:showSerName val="0"/>
          <c:showPercent val="0"/>
          <c:showBubbleSize val="0"/>
        </c:dLbls>
        <c:smooth val="0"/>
        <c:axId val="381235264"/>
        <c:axId val="381241144"/>
      </c:lineChart>
      <c:catAx>
        <c:axId val="381235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81241144"/>
        <c:crosses val="autoZero"/>
        <c:auto val="1"/>
        <c:lblAlgn val="ctr"/>
        <c:lblOffset val="100"/>
        <c:noMultiLvlLbl val="0"/>
      </c:catAx>
      <c:valAx>
        <c:axId val="381241144"/>
        <c:scaling>
          <c:orientation val="minMax"/>
        </c:scaling>
        <c:delete val="1"/>
        <c:axPos val="l"/>
        <c:numFmt formatCode="0.0%" sourceLinked="1"/>
        <c:majorTickMark val="out"/>
        <c:minorTickMark val="none"/>
        <c:tickLblPos val="nextTo"/>
        <c:crossAx val="381235264"/>
        <c:crosses val="autoZero"/>
        <c:crossBetween val="between"/>
      </c:valAx>
      <c:spPr>
        <a:solidFill>
          <a:sysClr val="window" lastClr="FFFFFF"/>
        </a:solidFill>
        <a:ln>
          <a:noFill/>
        </a:ln>
        <a:effectLst/>
      </c:spPr>
    </c:plotArea>
    <c:legend>
      <c:legendPos val="b"/>
      <c:overlay val="0"/>
      <c:spPr>
        <a:noFill/>
        <a:ln w="25400">
          <a:noFill/>
        </a:ln>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7896060352053644E-2"/>
          <c:y val="4.5307443365695796E-2"/>
          <c:w val="0.91953059513830682"/>
          <c:h val="0.80906148867313921"/>
        </c:manualLayout>
      </c:layout>
      <c:barChart>
        <c:barDir val="col"/>
        <c:grouping val="clustered"/>
        <c:varyColors val="0"/>
        <c:ser>
          <c:idx val="0"/>
          <c:order val="0"/>
          <c:tx>
            <c:strRef>
              <c:f>DRE!$C$6</c:f>
              <c:strCache>
                <c:ptCount val="1"/>
                <c:pt idx="0">
                  <c:v>Receitas Operacionais</c:v>
                </c:pt>
              </c:strCache>
            </c:strRef>
          </c:tx>
          <c:spPr>
            <a:solidFill>
              <a:srgbClr val="00B050"/>
            </a:solidFill>
            <a:ln w="25400">
              <a:noFill/>
            </a:ln>
          </c:spPr>
          <c:invertIfNegative val="0"/>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FC!$P$3</c:f>
              <c:numCache>
                <c:formatCode>General</c:formatCode>
                <c:ptCount val="1"/>
              </c:numCache>
            </c:numRef>
          </c:cat>
          <c:val>
            <c:numRef>
              <c:f>DRE!$Q$6</c:f>
              <c:numCache>
                <c:formatCode>"R$"\ #,##0.0</c:formatCode>
                <c:ptCount val="1"/>
                <c:pt idx="0">
                  <c:v>5867.7800000000007</c:v>
                </c:pt>
              </c:numCache>
            </c:numRef>
          </c:val>
        </c:ser>
        <c:ser>
          <c:idx val="1"/>
          <c:order val="1"/>
          <c:tx>
            <c:strRef>
              <c:f>DRE!$C$7</c:f>
              <c:strCache>
                <c:ptCount val="1"/>
                <c:pt idx="0">
                  <c:v>Despesas Diretas</c:v>
                </c:pt>
              </c:strCache>
            </c:strRef>
          </c:tx>
          <c:spPr>
            <a:solidFill>
              <a:srgbClr val="CC0000"/>
            </a:solidFill>
            <a:ln w="25400">
              <a:noFill/>
            </a:ln>
          </c:spPr>
          <c:invertIfNegative val="0"/>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FC!$P$3</c:f>
              <c:numCache>
                <c:formatCode>General</c:formatCode>
                <c:ptCount val="1"/>
              </c:numCache>
            </c:numRef>
          </c:cat>
          <c:val>
            <c:numRef>
              <c:f>DRE!$Q$7</c:f>
              <c:numCache>
                <c:formatCode>"R$"\ #,##0.0</c:formatCode>
                <c:ptCount val="1"/>
                <c:pt idx="0">
                  <c:v>0</c:v>
                </c:pt>
              </c:numCache>
            </c:numRef>
          </c:val>
        </c:ser>
        <c:ser>
          <c:idx val="2"/>
          <c:order val="2"/>
          <c:tx>
            <c:strRef>
              <c:f>DRE!$C$8</c:f>
              <c:strCache>
                <c:ptCount val="1"/>
                <c:pt idx="0">
                  <c:v>Margem de Contribuição</c:v>
                </c:pt>
              </c:strCache>
            </c:strRef>
          </c:tx>
          <c:spPr>
            <a:solidFill>
              <a:schemeClr val="bg1">
                <a:lumMod val="75000"/>
              </a:schemeClr>
            </a:solidFill>
            <a:ln>
              <a:noFill/>
            </a:ln>
            <a:effectLst/>
          </c:spPr>
          <c:invertIfNegative val="0"/>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FC!$P$3</c:f>
              <c:numCache>
                <c:formatCode>General</c:formatCode>
                <c:ptCount val="1"/>
              </c:numCache>
            </c:numRef>
          </c:cat>
          <c:val>
            <c:numRef>
              <c:f>DRE!$Q$8</c:f>
              <c:numCache>
                <c:formatCode>"R$"\ #,##0.0</c:formatCode>
                <c:ptCount val="1"/>
                <c:pt idx="0">
                  <c:v>5867.7800000000007</c:v>
                </c:pt>
              </c:numCache>
            </c:numRef>
          </c:val>
        </c:ser>
        <c:ser>
          <c:idx val="3"/>
          <c:order val="3"/>
          <c:tx>
            <c:strRef>
              <c:f>DRE!$C$9</c:f>
              <c:strCache>
                <c:ptCount val="1"/>
                <c:pt idx="0">
                  <c:v>Despesas Indiretas</c:v>
                </c:pt>
              </c:strCache>
            </c:strRef>
          </c:tx>
          <c:spPr>
            <a:solidFill>
              <a:srgbClr val="CC0000"/>
            </a:solidFill>
            <a:ln w="25400">
              <a:noFill/>
            </a:ln>
          </c:spPr>
          <c:invertIfNegative val="0"/>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FC!$P$3</c:f>
              <c:numCache>
                <c:formatCode>General</c:formatCode>
                <c:ptCount val="1"/>
              </c:numCache>
            </c:numRef>
          </c:cat>
          <c:val>
            <c:numRef>
              <c:f>DRE!$Q$9</c:f>
              <c:numCache>
                <c:formatCode>"R$"\ #,##0.0</c:formatCode>
                <c:ptCount val="1"/>
                <c:pt idx="0">
                  <c:v>21681.85</c:v>
                </c:pt>
              </c:numCache>
            </c:numRef>
          </c:val>
        </c:ser>
        <c:ser>
          <c:idx val="4"/>
          <c:order val="4"/>
          <c:tx>
            <c:strRef>
              <c:f>DRE!$C$10</c:f>
              <c:strCache>
                <c:ptCount val="1"/>
                <c:pt idx="0">
                  <c:v>Resultado Não Operacional</c:v>
                </c:pt>
              </c:strCache>
            </c:strRef>
          </c:tx>
          <c:spPr>
            <a:solidFill>
              <a:schemeClr val="bg1">
                <a:lumMod val="75000"/>
              </a:schemeClr>
            </a:solidFill>
            <a:ln>
              <a:noFill/>
            </a:ln>
            <a:effectLst/>
          </c:spPr>
          <c:invertIfNegative val="0"/>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FC!$P$3</c:f>
              <c:numCache>
                <c:formatCode>General</c:formatCode>
                <c:ptCount val="1"/>
              </c:numCache>
            </c:numRef>
          </c:cat>
          <c:val>
            <c:numRef>
              <c:f>DRE!$Q$10</c:f>
              <c:numCache>
                <c:formatCode>"R$"\ #,##0.0</c:formatCode>
                <c:ptCount val="1"/>
                <c:pt idx="0">
                  <c:v>-1577</c:v>
                </c:pt>
              </c:numCache>
            </c:numRef>
          </c:val>
        </c:ser>
        <c:ser>
          <c:idx val="5"/>
          <c:order val="5"/>
          <c:tx>
            <c:strRef>
              <c:f>DRE!$C$11</c:f>
              <c:strCache>
                <c:ptCount val="1"/>
                <c:pt idx="0">
                  <c:v>Impostos</c:v>
                </c:pt>
              </c:strCache>
            </c:strRef>
          </c:tx>
          <c:spPr>
            <a:solidFill>
              <a:srgbClr val="70AD47"/>
            </a:solidFill>
            <a:ln w="25400">
              <a:noFill/>
            </a:ln>
          </c:spPr>
          <c:invertIfNegative val="0"/>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FC!$P$3</c:f>
              <c:numCache>
                <c:formatCode>General</c:formatCode>
                <c:ptCount val="1"/>
              </c:numCache>
            </c:numRef>
          </c:cat>
          <c:val>
            <c:numRef>
              <c:f>DRE!$Q$11</c:f>
              <c:numCache>
                <c:formatCode>"R$"\ #,##0.0</c:formatCode>
                <c:ptCount val="1"/>
                <c:pt idx="0">
                  <c:v>4054.52</c:v>
                </c:pt>
              </c:numCache>
            </c:numRef>
          </c:val>
        </c:ser>
        <c:ser>
          <c:idx val="6"/>
          <c:order val="6"/>
          <c:tx>
            <c:strRef>
              <c:f>DRE!$C$12</c:f>
              <c:strCache>
                <c:ptCount val="1"/>
                <c:pt idx="0">
                  <c:v>Lucro ou Prejuízo</c:v>
                </c:pt>
              </c:strCache>
            </c:strRef>
          </c:tx>
          <c:spPr>
            <a:solidFill>
              <a:schemeClr val="bg1">
                <a:lumMod val="75000"/>
              </a:schemeClr>
            </a:solidFill>
            <a:ln>
              <a:noFill/>
            </a:ln>
            <a:effectLst/>
          </c:spPr>
          <c:invertIfNegative val="0"/>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FC!$P$3</c:f>
              <c:numCache>
                <c:formatCode>General</c:formatCode>
                <c:ptCount val="1"/>
              </c:numCache>
            </c:numRef>
          </c:cat>
          <c:val>
            <c:numRef>
              <c:f>DRE!$Q$12</c:f>
              <c:numCache>
                <c:formatCode>"R$"\ #,##0.0</c:formatCode>
                <c:ptCount val="1"/>
                <c:pt idx="0">
                  <c:v>-21445.59</c:v>
                </c:pt>
              </c:numCache>
            </c:numRef>
          </c:val>
        </c:ser>
        <c:dLbls>
          <c:showLegendKey val="0"/>
          <c:showVal val="0"/>
          <c:showCatName val="0"/>
          <c:showSerName val="0"/>
          <c:showPercent val="0"/>
          <c:showBubbleSize val="0"/>
        </c:dLbls>
        <c:gapWidth val="60"/>
        <c:overlap val="-27"/>
        <c:axId val="381237224"/>
        <c:axId val="381239184"/>
      </c:barChart>
      <c:catAx>
        <c:axId val="3812372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81239184"/>
        <c:crosses val="autoZero"/>
        <c:auto val="1"/>
        <c:lblAlgn val="ctr"/>
        <c:lblOffset val="100"/>
        <c:noMultiLvlLbl val="0"/>
      </c:catAx>
      <c:valAx>
        <c:axId val="381239184"/>
        <c:scaling>
          <c:orientation val="minMax"/>
        </c:scaling>
        <c:delete val="0"/>
        <c:axPos val="l"/>
        <c:numFmt formatCode="&quot;R$&quot;\ #,##0.0" sourceLinked="1"/>
        <c:majorTickMark val="out"/>
        <c:minorTickMark val="none"/>
        <c:tickLblPos val="nextTo"/>
        <c:spPr>
          <a:ln w="6350">
            <a:noFill/>
          </a:ln>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81237224"/>
        <c:crosses val="autoZero"/>
        <c:crossBetween val="between"/>
      </c:valAx>
      <c:spPr>
        <a:solidFill>
          <a:schemeClr val="bg1">
            <a:lumMod val="95000"/>
          </a:schemeClr>
        </a:solidFill>
        <a:ln>
          <a:noFill/>
        </a:ln>
        <a:effectLst/>
      </c:spPr>
    </c:plotArea>
    <c:legend>
      <c:legendPos val="b"/>
      <c:overlay val="0"/>
      <c:spPr>
        <a:noFill/>
        <a:ln w="25400">
          <a:noFill/>
        </a:ln>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v>Divisão de Receitas</c:v>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 Receitas'!$Y$7:$Y$9</c:f>
              <c:strCache>
                <c:ptCount val="3"/>
                <c:pt idx="0">
                  <c:v>RECEITAS NÃO OPERACIONAIS</c:v>
                </c:pt>
                <c:pt idx="1">
                  <c:v>RECEITAS COM PRODUTO</c:v>
                </c:pt>
                <c:pt idx="2">
                  <c:v>RECEITAS COM SERVIÇOS</c:v>
                </c:pt>
              </c:strCache>
            </c:strRef>
          </c:cat>
          <c:val>
            <c:numRef>
              <c:f>'G. Receitas'!$Z$7:$Z$9</c:f>
              <c:numCache>
                <c:formatCode>General</c:formatCode>
                <c:ptCount val="3"/>
                <c:pt idx="0">
                  <c:v>0</c:v>
                </c:pt>
                <c:pt idx="1">
                  <c:v>4237.7800000000007</c:v>
                </c:pt>
                <c:pt idx="2">
                  <c:v>0</c:v>
                </c:pt>
              </c:numCache>
            </c:numRef>
          </c:val>
        </c:ser>
        <c:dLbls>
          <c:showLegendKey val="0"/>
          <c:showVal val="0"/>
          <c:showCatName val="0"/>
          <c:showSerName val="0"/>
          <c:showPercent val="0"/>
          <c:showBubbleSize val="0"/>
          <c:showLeaderLines val="1"/>
        </c:dLbls>
        <c:firstSliceAng val="0"/>
      </c:pieChart>
      <c:spPr>
        <a:noFill/>
        <a:ln w="25400">
          <a:noFill/>
        </a:ln>
      </c:spPr>
    </c:plotArea>
    <c:legend>
      <c:legendPos val="r"/>
      <c:overlay val="0"/>
      <c:spPr>
        <a:noFill/>
        <a:ln w="25400">
          <a:noFill/>
        </a:ln>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1"/>
            <c:showBubbleSize val="0"/>
            <c:showLeaderLines val="1"/>
            <c:extLst>
              <c:ext xmlns:c15="http://schemas.microsoft.com/office/drawing/2012/chart" uri="{CE6537A1-D6FC-4f65-9D91-7224C49458BB}"/>
            </c:extLst>
          </c:dLbls>
          <c:cat>
            <c:strRef>
              <c:f>'G. Receitas'!$AF$9:$AF$23</c:f>
              <c:strCache>
                <c:ptCount val="15"/>
                <c:pt idx="0">
                  <c:v>GLP 45 KG - Cartão ou Boleto</c:v>
                </c:pt>
                <c:pt idx="1">
                  <c:v>GLP 13 KG - CRÉDITO COM FENIX</c:v>
                </c:pt>
                <c:pt idx="2">
                  <c:v>GLP 13 KG- BOLETO</c:v>
                </c:pt>
                <c:pt idx="3">
                  <c:v>GLP 45 KG - à vista</c:v>
                </c:pt>
                <c:pt idx="4">
                  <c:v>-</c:v>
                </c:pt>
                <c:pt idx="5">
                  <c:v>-</c:v>
                </c:pt>
                <c:pt idx="6">
                  <c:v>-</c:v>
                </c:pt>
                <c:pt idx="7">
                  <c:v>-</c:v>
                </c:pt>
                <c:pt idx="8">
                  <c:v>-</c:v>
                </c:pt>
                <c:pt idx="9">
                  <c:v>-</c:v>
                </c:pt>
                <c:pt idx="10">
                  <c:v>-</c:v>
                </c:pt>
                <c:pt idx="11">
                  <c:v>-</c:v>
                </c:pt>
                <c:pt idx="12">
                  <c:v>-</c:v>
                </c:pt>
                <c:pt idx="13">
                  <c:v>-</c:v>
                </c:pt>
                <c:pt idx="14">
                  <c:v>-</c:v>
                </c:pt>
              </c:strCache>
            </c:strRef>
          </c:cat>
          <c:val>
            <c:numRef>
              <c:f>'G. Receitas'!$AG$9:$AG$23</c:f>
              <c:numCache>
                <c:formatCode>General</c:formatCode>
                <c:ptCount val="15"/>
                <c:pt idx="0">
                  <c:v>2013</c:v>
                </c:pt>
                <c:pt idx="1">
                  <c:v>1891.45</c:v>
                </c:pt>
                <c:pt idx="2">
                  <c:v>209.35</c:v>
                </c:pt>
                <c:pt idx="3">
                  <c:v>123.98</c:v>
                </c:pt>
                <c:pt idx="4">
                  <c:v>0</c:v>
                </c:pt>
                <c:pt idx="5">
                  <c:v>0</c:v>
                </c:pt>
                <c:pt idx="6">
                  <c:v>0</c:v>
                </c:pt>
                <c:pt idx="7">
                  <c:v>0</c:v>
                </c:pt>
                <c:pt idx="8">
                  <c:v>0</c:v>
                </c:pt>
                <c:pt idx="9">
                  <c:v>0</c:v>
                </c:pt>
                <c:pt idx="10">
                  <c:v>0</c:v>
                </c:pt>
                <c:pt idx="11">
                  <c:v>0</c:v>
                </c:pt>
                <c:pt idx="12">
                  <c:v>0</c:v>
                </c:pt>
                <c:pt idx="13">
                  <c:v>0</c:v>
                </c:pt>
                <c:pt idx="14">
                  <c:v>0</c:v>
                </c:pt>
              </c:numCache>
            </c:numRef>
          </c:val>
        </c:ser>
        <c:dLbls>
          <c:showLegendKey val="0"/>
          <c:showVal val="0"/>
          <c:showCatName val="0"/>
          <c:showSerName val="0"/>
          <c:showPercent val="0"/>
          <c:showBubbleSize val="0"/>
          <c:showLeaderLines val="1"/>
        </c:dLbls>
        <c:firstSliceAng val="0"/>
      </c:pieChart>
      <c:spPr>
        <a:noFill/>
        <a:ln w="25400">
          <a:noFill/>
        </a:ln>
      </c:spPr>
    </c:plotArea>
    <c:legend>
      <c:legendPos val="r"/>
      <c:overlay val="0"/>
      <c:spPr>
        <a:noFill/>
        <a:ln w="25400">
          <a:noFill/>
        </a:ln>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Lbls>
            <c:spPr>
              <a:noFill/>
              <a:ln w="25400">
                <a:noFill/>
              </a:ln>
            </c:spPr>
            <c:showLegendKey val="0"/>
            <c:showVal val="0"/>
            <c:showCatName val="0"/>
            <c:showSerName val="0"/>
            <c:showPercent val="1"/>
            <c:showBubbleSize val="0"/>
            <c:showLeaderLines val="1"/>
            <c:extLst>
              <c:ext xmlns:c15="http://schemas.microsoft.com/office/drawing/2012/chart" uri="{CE6537A1-D6FC-4f65-9D91-7224C49458BB}"/>
            </c:extLst>
          </c:dLbls>
          <c:cat>
            <c:strRef>
              <c:f>'G. Receitas'!$AF$109:$AF$123</c:f>
              <c:strCache>
                <c:ptCount val="15"/>
                <c:pt idx="0">
                  <c:v>-</c:v>
                </c:pt>
                <c:pt idx="1">
                  <c:v>-</c:v>
                </c:pt>
                <c:pt idx="2">
                  <c:v>-</c:v>
                </c:pt>
                <c:pt idx="3">
                  <c:v>-</c:v>
                </c:pt>
                <c:pt idx="4">
                  <c:v>-</c:v>
                </c:pt>
                <c:pt idx="5">
                  <c:v>-</c:v>
                </c:pt>
                <c:pt idx="6">
                  <c:v>-</c:v>
                </c:pt>
                <c:pt idx="7">
                  <c:v>-</c:v>
                </c:pt>
                <c:pt idx="8">
                  <c:v>-</c:v>
                </c:pt>
                <c:pt idx="9">
                  <c:v>-</c:v>
                </c:pt>
                <c:pt idx="10">
                  <c:v>-</c:v>
                </c:pt>
                <c:pt idx="11">
                  <c:v>-</c:v>
                </c:pt>
                <c:pt idx="12">
                  <c:v>-</c:v>
                </c:pt>
                <c:pt idx="13">
                  <c:v>-</c:v>
                </c:pt>
                <c:pt idx="14">
                  <c:v>-</c:v>
                </c:pt>
              </c:strCache>
            </c:strRef>
          </c:cat>
          <c:val>
            <c:numRef>
              <c:f>'G. Receitas'!$AG$109:$AG$123</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er>
        <c:dLbls>
          <c:showLegendKey val="0"/>
          <c:showVal val="0"/>
          <c:showCatName val="0"/>
          <c:showSerName val="0"/>
          <c:showPercent val="0"/>
          <c:showBubbleSize val="0"/>
          <c:showLeaderLines val="1"/>
        </c:dLbls>
        <c:firstSliceAng val="0"/>
      </c:pieChart>
      <c:spPr>
        <a:noFill/>
        <a:ln w="25400">
          <a:noFill/>
        </a:ln>
      </c:spPr>
    </c:plotArea>
    <c:legend>
      <c:legendPos val="r"/>
      <c:overlay val="0"/>
      <c:spPr>
        <a:noFill/>
        <a:ln w="25400">
          <a:noFill/>
        </a:ln>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Lbls>
            <c:spPr>
              <a:noFill/>
              <a:ln w="25400">
                <a:noFill/>
              </a:ln>
            </c:spPr>
            <c:showLegendKey val="0"/>
            <c:showVal val="0"/>
            <c:showCatName val="0"/>
            <c:showSerName val="0"/>
            <c:showPercent val="1"/>
            <c:showBubbleSize val="0"/>
            <c:showLeaderLines val="1"/>
            <c:extLst>
              <c:ext xmlns:c15="http://schemas.microsoft.com/office/drawing/2012/chart" uri="{CE6537A1-D6FC-4f65-9D91-7224C49458BB}"/>
            </c:extLst>
          </c:dLbls>
          <c:cat>
            <c:strRef>
              <c:f>'G. Receitas'!$AF$720:$AF$734</c:f>
              <c:strCache>
                <c:ptCount val="15"/>
                <c:pt idx="0">
                  <c:v>-</c:v>
                </c:pt>
                <c:pt idx="1">
                  <c:v>-</c:v>
                </c:pt>
                <c:pt idx="2">
                  <c:v>-</c:v>
                </c:pt>
                <c:pt idx="3">
                  <c:v>-</c:v>
                </c:pt>
                <c:pt idx="4">
                  <c:v>-</c:v>
                </c:pt>
                <c:pt idx="5">
                  <c:v>-</c:v>
                </c:pt>
                <c:pt idx="6">
                  <c:v>-</c:v>
                </c:pt>
                <c:pt idx="7">
                  <c:v>-</c:v>
                </c:pt>
                <c:pt idx="8">
                  <c:v>-</c:v>
                </c:pt>
                <c:pt idx="9">
                  <c:v>-</c:v>
                </c:pt>
                <c:pt idx="10">
                  <c:v>-</c:v>
                </c:pt>
                <c:pt idx="11">
                  <c:v>-</c:v>
                </c:pt>
                <c:pt idx="12">
                  <c:v>-</c:v>
                </c:pt>
                <c:pt idx="13">
                  <c:v>-</c:v>
                </c:pt>
                <c:pt idx="14">
                  <c:v>-</c:v>
                </c:pt>
              </c:strCache>
            </c:strRef>
          </c:cat>
          <c:val>
            <c:numRef>
              <c:f>'G. Receitas'!$AG$720:$AG$734</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er>
        <c:dLbls>
          <c:showLegendKey val="0"/>
          <c:showVal val="0"/>
          <c:showCatName val="0"/>
          <c:showSerName val="0"/>
          <c:showPercent val="0"/>
          <c:showBubbleSize val="0"/>
          <c:showLeaderLines val="1"/>
        </c:dLbls>
        <c:firstSliceAng val="0"/>
      </c:pieChart>
      <c:spPr>
        <a:noFill/>
        <a:ln w="25400">
          <a:noFill/>
        </a:ln>
      </c:spPr>
    </c:plotArea>
    <c:legend>
      <c:legendPos val="r"/>
      <c:overlay val="0"/>
      <c:spPr>
        <a:noFill/>
        <a:ln w="25400">
          <a:noFill/>
        </a:ln>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v>Divisão das Despesas</c:v>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lumOff val="40000"/>
                </a:schemeClr>
              </a:solidFill>
              <a:ln w="19050">
                <a:solidFill>
                  <a:schemeClr val="lt1"/>
                </a:solidFill>
              </a:ln>
              <a:effectLst/>
            </c:spPr>
          </c:dPt>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 Despesas'!$Z$8:$Z$15</c:f>
              <c:strCache>
                <c:ptCount val="8"/>
                <c:pt idx="0">
                  <c:v>DESPESAS COM PRODUTOS</c:v>
                </c:pt>
                <c:pt idx="1">
                  <c:v>DESPESAS COM SERVIÇOS</c:v>
                </c:pt>
                <c:pt idx="2">
                  <c:v>DESPESAS COM RH</c:v>
                </c:pt>
                <c:pt idx="3">
                  <c:v>DESPESAS OPERACIONAIS</c:v>
                </c:pt>
                <c:pt idx="4">
                  <c:v>DESPESAS DE MARKETING</c:v>
                </c:pt>
                <c:pt idx="5">
                  <c:v>DESPESAS NÃO OPERACIONAIS</c:v>
                </c:pt>
                <c:pt idx="6">
                  <c:v>IMPOSTOS</c:v>
                </c:pt>
                <c:pt idx="7">
                  <c:v>INVESTIMENTOS</c:v>
                </c:pt>
              </c:strCache>
            </c:strRef>
          </c:cat>
          <c:val>
            <c:numRef>
              <c:f>'G. Receitas'!$Z$10:$Z$17</c:f>
              <c:numCache>
                <c:formatCode>General</c:formatCode>
                <c:ptCount val="8"/>
                <c:pt idx="0">
                  <c:v>0</c:v>
                </c:pt>
                <c:pt idx="1">
                  <c:v>0</c:v>
                </c:pt>
                <c:pt idx="2">
                  <c:v>4679.78</c:v>
                </c:pt>
                <c:pt idx="3">
                  <c:v>4513.58</c:v>
                </c:pt>
                <c:pt idx="4">
                  <c:v>0</c:v>
                </c:pt>
                <c:pt idx="5">
                  <c:v>1577</c:v>
                </c:pt>
                <c:pt idx="6">
                  <c:v>999.35</c:v>
                </c:pt>
                <c:pt idx="7">
                  <c:v>123.98</c:v>
                </c:pt>
              </c:numCache>
            </c:numRef>
          </c:val>
        </c:ser>
        <c:dLbls>
          <c:showLegendKey val="0"/>
          <c:showVal val="0"/>
          <c:showCatName val="0"/>
          <c:showSerName val="0"/>
          <c:showPercent val="0"/>
          <c:showBubbleSize val="0"/>
          <c:showLeaderLines val="1"/>
        </c:dLbls>
        <c:firstSliceAng val="0"/>
      </c:pieChart>
      <c:spPr>
        <a:noFill/>
        <a:ln w="25400">
          <a:noFill/>
        </a:ln>
      </c:spPr>
    </c:plotArea>
    <c:legend>
      <c:legendPos val="r"/>
      <c:overlay val="0"/>
      <c:spPr>
        <a:noFill/>
        <a:ln w="25400">
          <a:noFill/>
        </a:ln>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Lbls>
            <c:spPr>
              <a:noFill/>
              <a:ln w="25400">
                <a:noFill/>
              </a:ln>
            </c:spPr>
            <c:showLegendKey val="0"/>
            <c:showVal val="0"/>
            <c:showCatName val="0"/>
            <c:showSerName val="0"/>
            <c:showPercent val="1"/>
            <c:showBubbleSize val="0"/>
            <c:showLeaderLines val="1"/>
            <c:extLst>
              <c:ext xmlns:c15="http://schemas.microsoft.com/office/drawing/2012/chart" uri="{CE6537A1-D6FC-4f65-9D91-7224C49458BB}"/>
            </c:extLst>
          </c:dLbls>
          <c:cat>
            <c:strRef>
              <c:f>'G. Receitas'!$AF$212:$AF$226</c:f>
              <c:strCache>
                <c:ptCount val="15"/>
                <c:pt idx="0">
                  <c:v>-</c:v>
                </c:pt>
                <c:pt idx="1">
                  <c:v>-</c:v>
                </c:pt>
                <c:pt idx="2">
                  <c:v>-</c:v>
                </c:pt>
                <c:pt idx="3">
                  <c:v>-</c:v>
                </c:pt>
                <c:pt idx="4">
                  <c:v>-</c:v>
                </c:pt>
                <c:pt idx="5">
                  <c:v>-</c:v>
                </c:pt>
                <c:pt idx="6">
                  <c:v>-</c:v>
                </c:pt>
                <c:pt idx="7">
                  <c:v>-</c:v>
                </c:pt>
                <c:pt idx="8">
                  <c:v>-</c:v>
                </c:pt>
                <c:pt idx="9">
                  <c:v>-</c:v>
                </c:pt>
                <c:pt idx="10">
                  <c:v>-</c:v>
                </c:pt>
                <c:pt idx="11">
                  <c:v>-</c:v>
                </c:pt>
                <c:pt idx="12">
                  <c:v>-</c:v>
                </c:pt>
                <c:pt idx="13">
                  <c:v>-</c:v>
                </c:pt>
                <c:pt idx="14">
                  <c:v>-</c:v>
                </c:pt>
              </c:strCache>
            </c:strRef>
          </c:cat>
          <c:val>
            <c:numRef>
              <c:f>'G. Receitas'!$AG$212:$AG$226</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er>
        <c:dLbls>
          <c:showLegendKey val="0"/>
          <c:showVal val="0"/>
          <c:showCatName val="0"/>
          <c:showSerName val="0"/>
          <c:showPercent val="0"/>
          <c:showBubbleSize val="0"/>
          <c:showLeaderLines val="1"/>
        </c:dLbls>
        <c:firstSliceAng val="0"/>
      </c:pieChart>
      <c:spPr>
        <a:noFill/>
        <a:ln w="25400">
          <a:noFill/>
        </a:ln>
      </c:spPr>
    </c:plotArea>
    <c:legend>
      <c:legendPos val="r"/>
      <c:overlay val="0"/>
      <c:spPr>
        <a:noFill/>
        <a:ln w="25400">
          <a:noFill/>
        </a:ln>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Lbls>
            <c:spPr>
              <a:noFill/>
              <a:ln w="25400">
                <a:noFill/>
              </a:ln>
            </c:spPr>
            <c:showLegendKey val="0"/>
            <c:showVal val="0"/>
            <c:showCatName val="0"/>
            <c:showSerName val="0"/>
            <c:showPercent val="1"/>
            <c:showBubbleSize val="0"/>
            <c:showLeaderLines val="1"/>
            <c:extLst>
              <c:ext xmlns:c15="http://schemas.microsoft.com/office/drawing/2012/chart" uri="{CE6537A1-D6FC-4f65-9D91-7224C49458BB}"/>
            </c:extLst>
          </c:dLbls>
          <c:cat>
            <c:strRef>
              <c:f>'G. Receitas'!$AF$312:$AF$326</c:f>
              <c:strCache>
                <c:ptCount val="15"/>
                <c:pt idx="0">
                  <c:v>-</c:v>
                </c:pt>
                <c:pt idx="1">
                  <c:v>-</c:v>
                </c:pt>
                <c:pt idx="2">
                  <c:v>-</c:v>
                </c:pt>
                <c:pt idx="3">
                  <c:v>-</c:v>
                </c:pt>
                <c:pt idx="4">
                  <c:v>-</c:v>
                </c:pt>
                <c:pt idx="5">
                  <c:v>-</c:v>
                </c:pt>
                <c:pt idx="6">
                  <c:v>-</c:v>
                </c:pt>
                <c:pt idx="7">
                  <c:v>-</c:v>
                </c:pt>
                <c:pt idx="8">
                  <c:v>-</c:v>
                </c:pt>
                <c:pt idx="9">
                  <c:v>-</c:v>
                </c:pt>
                <c:pt idx="10">
                  <c:v>-</c:v>
                </c:pt>
                <c:pt idx="11">
                  <c:v>-</c:v>
                </c:pt>
                <c:pt idx="12">
                  <c:v>-</c:v>
                </c:pt>
                <c:pt idx="13">
                  <c:v>-</c:v>
                </c:pt>
                <c:pt idx="14">
                  <c:v>-</c:v>
                </c:pt>
              </c:strCache>
            </c:strRef>
          </c:cat>
          <c:val>
            <c:numRef>
              <c:f>'G. Receitas'!$AG$312:$AG$326</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er>
        <c:dLbls>
          <c:showLegendKey val="0"/>
          <c:showVal val="0"/>
          <c:showCatName val="0"/>
          <c:showSerName val="0"/>
          <c:showPercent val="0"/>
          <c:showBubbleSize val="0"/>
          <c:showLeaderLines val="1"/>
        </c:dLbls>
        <c:firstSliceAng val="0"/>
      </c:pieChart>
      <c:spPr>
        <a:noFill/>
        <a:ln w="25400">
          <a:noFill/>
        </a:ln>
      </c:spPr>
    </c:plotArea>
    <c:legend>
      <c:legendPos val="r"/>
      <c:overlay val="0"/>
      <c:spPr>
        <a:noFill/>
        <a:ln w="25400">
          <a:noFill/>
        </a:ln>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Lbls>
            <c:spPr>
              <a:noFill/>
              <a:ln w="25400">
                <a:noFill/>
              </a:ln>
            </c:spPr>
            <c:showLegendKey val="0"/>
            <c:showVal val="0"/>
            <c:showCatName val="0"/>
            <c:showSerName val="0"/>
            <c:showPercent val="1"/>
            <c:showBubbleSize val="0"/>
            <c:showLeaderLines val="1"/>
            <c:extLst>
              <c:ext xmlns:c15="http://schemas.microsoft.com/office/drawing/2012/chart" uri="{CE6537A1-D6FC-4f65-9D91-7224C49458BB}"/>
            </c:extLst>
          </c:dLbls>
          <c:cat>
            <c:strRef>
              <c:f>'G. Receitas'!$AF$417:$AF$431</c:f>
              <c:strCache>
                <c:ptCount val="15"/>
                <c:pt idx="0">
                  <c:v>SALÁRIOS</c:v>
                </c:pt>
                <c:pt idx="1">
                  <c:v>PROVISÕES DE FÉRIAS E 13º</c:v>
                </c:pt>
                <c:pt idx="2">
                  <c:v>GPS</c:v>
                </c:pt>
                <c:pt idx="3">
                  <c:v>FGTS</c:v>
                </c:pt>
                <c:pt idx="4">
                  <c:v>FOLGADOR</c:v>
                </c:pt>
                <c:pt idx="5">
                  <c:v>-</c:v>
                </c:pt>
                <c:pt idx="6">
                  <c:v>-</c:v>
                </c:pt>
                <c:pt idx="7">
                  <c:v>-</c:v>
                </c:pt>
                <c:pt idx="8">
                  <c:v>-</c:v>
                </c:pt>
                <c:pt idx="9">
                  <c:v>-</c:v>
                </c:pt>
                <c:pt idx="10">
                  <c:v>-</c:v>
                </c:pt>
                <c:pt idx="11">
                  <c:v>-</c:v>
                </c:pt>
                <c:pt idx="12">
                  <c:v>-</c:v>
                </c:pt>
                <c:pt idx="13">
                  <c:v>-</c:v>
                </c:pt>
                <c:pt idx="14">
                  <c:v>-</c:v>
                </c:pt>
              </c:strCache>
            </c:strRef>
          </c:cat>
          <c:val>
            <c:numRef>
              <c:f>'G. Receitas'!$AG$417:$AG$431</c:f>
              <c:numCache>
                <c:formatCode>General</c:formatCode>
                <c:ptCount val="15"/>
                <c:pt idx="0">
                  <c:v>3785.98</c:v>
                </c:pt>
                <c:pt idx="1">
                  <c:v>439</c:v>
                </c:pt>
                <c:pt idx="2">
                  <c:v>243</c:v>
                </c:pt>
                <c:pt idx="3">
                  <c:v>209.35</c:v>
                </c:pt>
                <c:pt idx="4">
                  <c:v>2.4500000000000002</c:v>
                </c:pt>
                <c:pt idx="5">
                  <c:v>0</c:v>
                </c:pt>
                <c:pt idx="6">
                  <c:v>0</c:v>
                </c:pt>
                <c:pt idx="7">
                  <c:v>0</c:v>
                </c:pt>
                <c:pt idx="8">
                  <c:v>0</c:v>
                </c:pt>
                <c:pt idx="9">
                  <c:v>0</c:v>
                </c:pt>
                <c:pt idx="10">
                  <c:v>0</c:v>
                </c:pt>
                <c:pt idx="11">
                  <c:v>0</c:v>
                </c:pt>
                <c:pt idx="12">
                  <c:v>0</c:v>
                </c:pt>
                <c:pt idx="13">
                  <c:v>0</c:v>
                </c:pt>
                <c:pt idx="14">
                  <c:v>0</c:v>
                </c:pt>
              </c:numCache>
            </c:numRef>
          </c:val>
        </c:ser>
        <c:dLbls>
          <c:showLegendKey val="0"/>
          <c:showVal val="0"/>
          <c:showCatName val="0"/>
          <c:showSerName val="0"/>
          <c:showPercent val="0"/>
          <c:showBubbleSize val="0"/>
          <c:showLeaderLines val="1"/>
        </c:dLbls>
        <c:firstSliceAng val="0"/>
      </c:pieChart>
      <c:spPr>
        <a:noFill/>
        <a:ln w="25400">
          <a:noFill/>
        </a:ln>
      </c:spPr>
    </c:plotArea>
    <c:legend>
      <c:legendPos val="r"/>
      <c:overlay val="0"/>
      <c:spPr>
        <a:noFill/>
        <a:ln w="25400">
          <a:noFill/>
        </a:ln>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Lbls>
            <c:spPr>
              <a:noFill/>
              <a:ln w="25400">
                <a:noFill/>
              </a:ln>
            </c:spPr>
            <c:showLegendKey val="0"/>
            <c:showVal val="0"/>
            <c:showCatName val="0"/>
            <c:showSerName val="0"/>
            <c:showPercent val="1"/>
            <c:showBubbleSize val="0"/>
            <c:showLeaderLines val="1"/>
            <c:extLst>
              <c:ext xmlns:c15="http://schemas.microsoft.com/office/drawing/2012/chart" uri="{CE6537A1-D6FC-4f65-9D91-7224C49458BB}"/>
            </c:extLst>
          </c:dLbls>
          <c:cat>
            <c:strRef>
              <c:f>'G. Receitas'!$AF$517:$AF$531</c:f>
              <c:strCache>
                <c:ptCount val="15"/>
                <c:pt idx="0">
                  <c:v>COMBUSTÍVEIS E LUBRIFICANTES</c:v>
                </c:pt>
                <c:pt idx="1">
                  <c:v>ALUGUEL</c:v>
                </c:pt>
                <c:pt idx="2">
                  <c:v>ENERGIA ELETRICA</c:v>
                </c:pt>
                <c:pt idx="3">
                  <c:v>HONORARIOS</c:v>
                </c:pt>
                <c:pt idx="4">
                  <c:v>INTERNET E TEL.FIXO</c:v>
                </c:pt>
                <c:pt idx="5">
                  <c:v>IPTU</c:v>
                </c:pt>
                <c:pt idx="6">
                  <c:v>INFORMATICA</c:v>
                </c:pt>
                <c:pt idx="7">
                  <c:v>MATERIAL DE USO E CONSUMO</c:v>
                </c:pt>
                <c:pt idx="8">
                  <c:v>IPVA</c:v>
                </c:pt>
                <c:pt idx="9">
                  <c:v>TELEFONE CELULAR</c:v>
                </c:pt>
                <c:pt idx="10">
                  <c:v>-</c:v>
                </c:pt>
                <c:pt idx="11">
                  <c:v>-</c:v>
                </c:pt>
                <c:pt idx="12">
                  <c:v>-</c:v>
                </c:pt>
                <c:pt idx="13">
                  <c:v>-</c:v>
                </c:pt>
                <c:pt idx="14">
                  <c:v>-</c:v>
                </c:pt>
              </c:strCache>
            </c:strRef>
          </c:cat>
          <c:val>
            <c:numRef>
              <c:f>'G. Receitas'!$AG$517:$AG$531</c:f>
              <c:numCache>
                <c:formatCode>General</c:formatCode>
                <c:ptCount val="15"/>
                <c:pt idx="0">
                  <c:v>1591.35</c:v>
                </c:pt>
                <c:pt idx="1">
                  <c:v>1232</c:v>
                </c:pt>
                <c:pt idx="2">
                  <c:v>547</c:v>
                </c:pt>
                <c:pt idx="3">
                  <c:v>439</c:v>
                </c:pt>
                <c:pt idx="4">
                  <c:v>243</c:v>
                </c:pt>
                <c:pt idx="5">
                  <c:v>209.35</c:v>
                </c:pt>
                <c:pt idx="6">
                  <c:v>123.98</c:v>
                </c:pt>
                <c:pt idx="7">
                  <c:v>123</c:v>
                </c:pt>
                <c:pt idx="8">
                  <c:v>2.4500000000000002</c:v>
                </c:pt>
                <c:pt idx="9">
                  <c:v>2.4500000000000002</c:v>
                </c:pt>
                <c:pt idx="10">
                  <c:v>0</c:v>
                </c:pt>
                <c:pt idx="11">
                  <c:v>0</c:v>
                </c:pt>
                <c:pt idx="12">
                  <c:v>0</c:v>
                </c:pt>
                <c:pt idx="13">
                  <c:v>0</c:v>
                </c:pt>
                <c:pt idx="14">
                  <c:v>0</c:v>
                </c:pt>
              </c:numCache>
            </c:numRef>
          </c:val>
        </c:ser>
        <c:dLbls>
          <c:showLegendKey val="0"/>
          <c:showVal val="0"/>
          <c:showCatName val="0"/>
          <c:showSerName val="0"/>
          <c:showPercent val="0"/>
          <c:showBubbleSize val="0"/>
          <c:showLeaderLines val="1"/>
        </c:dLbls>
        <c:firstSliceAng val="0"/>
      </c:pieChart>
      <c:spPr>
        <a:noFill/>
        <a:ln w="25400">
          <a:noFill/>
        </a:ln>
      </c:spPr>
    </c:plotArea>
    <c:legend>
      <c:legendPos val="r"/>
      <c:overlay val="0"/>
      <c:spPr>
        <a:noFill/>
        <a:ln w="25400">
          <a:noFill/>
        </a:ln>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Lbls>
            <c:spPr>
              <a:noFill/>
              <a:ln w="25400">
                <a:noFill/>
              </a:ln>
            </c:spPr>
            <c:showLegendKey val="0"/>
            <c:showVal val="0"/>
            <c:showCatName val="0"/>
            <c:showSerName val="0"/>
            <c:showPercent val="1"/>
            <c:showBubbleSize val="0"/>
            <c:showLeaderLines val="1"/>
            <c:extLst>
              <c:ext xmlns:c15="http://schemas.microsoft.com/office/drawing/2012/chart" uri="{CE6537A1-D6FC-4f65-9D91-7224C49458BB}"/>
            </c:extLst>
          </c:dLbls>
          <c:cat>
            <c:strRef>
              <c:f>'G. Receitas'!$AF$617:$AF$631</c:f>
              <c:strCache>
                <c:ptCount val="15"/>
                <c:pt idx="0">
                  <c:v>-</c:v>
                </c:pt>
                <c:pt idx="1">
                  <c:v>-</c:v>
                </c:pt>
                <c:pt idx="2">
                  <c:v>-</c:v>
                </c:pt>
                <c:pt idx="3">
                  <c:v>-</c:v>
                </c:pt>
                <c:pt idx="4">
                  <c:v>-</c:v>
                </c:pt>
                <c:pt idx="5">
                  <c:v>-</c:v>
                </c:pt>
                <c:pt idx="6">
                  <c:v>-</c:v>
                </c:pt>
                <c:pt idx="7">
                  <c:v>-</c:v>
                </c:pt>
                <c:pt idx="8">
                  <c:v>-</c:v>
                </c:pt>
                <c:pt idx="9">
                  <c:v>-</c:v>
                </c:pt>
                <c:pt idx="10">
                  <c:v>-</c:v>
                </c:pt>
                <c:pt idx="11">
                  <c:v>-</c:v>
                </c:pt>
                <c:pt idx="12">
                  <c:v>-</c:v>
                </c:pt>
                <c:pt idx="13">
                  <c:v>-</c:v>
                </c:pt>
                <c:pt idx="14">
                  <c:v>-</c:v>
                </c:pt>
              </c:strCache>
            </c:strRef>
          </c:cat>
          <c:val>
            <c:numRef>
              <c:f>'G. Receitas'!$AG$617:$AG$631</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er>
        <c:dLbls>
          <c:showLegendKey val="0"/>
          <c:showVal val="0"/>
          <c:showCatName val="0"/>
          <c:showSerName val="0"/>
          <c:showPercent val="0"/>
          <c:showBubbleSize val="0"/>
          <c:showLeaderLines val="1"/>
        </c:dLbls>
        <c:firstSliceAng val="0"/>
      </c:pieChart>
      <c:spPr>
        <a:noFill/>
        <a:ln w="25400">
          <a:noFill/>
        </a:ln>
      </c:spPr>
    </c:plotArea>
    <c:legend>
      <c:legendPos val="r"/>
      <c:overlay val="0"/>
      <c:spPr>
        <a:noFill/>
        <a:ln w="25400">
          <a:noFill/>
        </a:ln>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Lbls>
            <c:spPr>
              <a:noFill/>
              <a:ln w="25400">
                <a:noFill/>
              </a:ln>
            </c:spPr>
            <c:showLegendKey val="0"/>
            <c:showVal val="0"/>
            <c:showCatName val="0"/>
            <c:showSerName val="0"/>
            <c:showPercent val="1"/>
            <c:showBubbleSize val="0"/>
            <c:showLeaderLines val="1"/>
            <c:extLst>
              <c:ext xmlns:c15="http://schemas.microsoft.com/office/drawing/2012/chart" uri="{CE6537A1-D6FC-4f65-9D91-7224C49458BB}"/>
            </c:extLst>
          </c:dLbls>
          <c:cat>
            <c:strRef>
              <c:f>'G. Receitas'!$AF$921:$AF$935</c:f>
              <c:strCache>
                <c:ptCount val="15"/>
                <c:pt idx="0">
                  <c:v>IRPJ E CSLL</c:v>
                </c:pt>
                <c:pt idx="1">
                  <c:v>GPS</c:v>
                </c:pt>
                <c:pt idx="2">
                  <c:v>FGTS</c:v>
                </c:pt>
                <c:pt idx="3">
                  <c:v>-</c:v>
                </c:pt>
                <c:pt idx="4">
                  <c:v>-</c:v>
                </c:pt>
                <c:pt idx="5">
                  <c:v>-</c:v>
                </c:pt>
                <c:pt idx="6">
                  <c:v>-</c:v>
                </c:pt>
                <c:pt idx="7">
                  <c:v>-</c:v>
                </c:pt>
                <c:pt idx="8">
                  <c:v>-</c:v>
                </c:pt>
                <c:pt idx="9">
                  <c:v>-</c:v>
                </c:pt>
                <c:pt idx="10">
                  <c:v>-</c:v>
                </c:pt>
                <c:pt idx="11">
                  <c:v>-</c:v>
                </c:pt>
                <c:pt idx="12">
                  <c:v>-</c:v>
                </c:pt>
                <c:pt idx="13">
                  <c:v>-</c:v>
                </c:pt>
                <c:pt idx="14">
                  <c:v>-</c:v>
                </c:pt>
              </c:strCache>
            </c:strRef>
          </c:cat>
          <c:val>
            <c:numRef>
              <c:f>'G. Receitas'!$AG$921:$AG$935</c:f>
              <c:numCache>
                <c:formatCode>General</c:formatCode>
                <c:ptCount val="15"/>
                <c:pt idx="0">
                  <c:v>547</c:v>
                </c:pt>
                <c:pt idx="1">
                  <c:v>243</c:v>
                </c:pt>
                <c:pt idx="2">
                  <c:v>209.35</c:v>
                </c:pt>
                <c:pt idx="3">
                  <c:v>0</c:v>
                </c:pt>
                <c:pt idx="4">
                  <c:v>0</c:v>
                </c:pt>
                <c:pt idx="5">
                  <c:v>0</c:v>
                </c:pt>
                <c:pt idx="6">
                  <c:v>0</c:v>
                </c:pt>
                <c:pt idx="7">
                  <c:v>0</c:v>
                </c:pt>
                <c:pt idx="8">
                  <c:v>0</c:v>
                </c:pt>
                <c:pt idx="9">
                  <c:v>0</c:v>
                </c:pt>
                <c:pt idx="10">
                  <c:v>0</c:v>
                </c:pt>
                <c:pt idx="11">
                  <c:v>0</c:v>
                </c:pt>
                <c:pt idx="12">
                  <c:v>0</c:v>
                </c:pt>
                <c:pt idx="13">
                  <c:v>0</c:v>
                </c:pt>
                <c:pt idx="14">
                  <c:v>0</c:v>
                </c:pt>
              </c:numCache>
            </c:numRef>
          </c:val>
        </c:ser>
        <c:dLbls>
          <c:showLegendKey val="0"/>
          <c:showVal val="0"/>
          <c:showCatName val="0"/>
          <c:showSerName val="0"/>
          <c:showPercent val="0"/>
          <c:showBubbleSize val="0"/>
          <c:showLeaderLines val="1"/>
        </c:dLbls>
        <c:firstSliceAng val="0"/>
      </c:pieChart>
      <c:spPr>
        <a:noFill/>
        <a:ln w="25400">
          <a:noFill/>
        </a:ln>
      </c:spPr>
    </c:plotArea>
    <c:legend>
      <c:legendPos val="r"/>
      <c:overlay val="0"/>
      <c:spPr>
        <a:noFill/>
        <a:ln w="25400">
          <a:noFill/>
        </a:ln>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dPt>
            <c:idx val="0"/>
            <c:bubble3D val="0"/>
          </c:dPt>
          <c:dPt>
            <c:idx val="1"/>
            <c:bubble3D val="0"/>
          </c:dPt>
          <c:dPt>
            <c:idx val="2"/>
            <c:bubble3D val="0"/>
          </c:dPt>
          <c:dPt>
            <c:idx val="3"/>
            <c:bubble3D val="0"/>
          </c:dPt>
          <c:dPt>
            <c:idx val="4"/>
            <c:bubble3D val="0"/>
          </c:dPt>
          <c:dPt>
            <c:idx val="5"/>
            <c:bubble3D val="0"/>
          </c:dPt>
          <c:dPt>
            <c:idx val="6"/>
            <c:bubble3D val="0"/>
          </c:dPt>
          <c:dPt>
            <c:idx val="7"/>
            <c:bubble3D val="0"/>
          </c:dPt>
          <c:dPt>
            <c:idx val="8"/>
            <c:bubble3D val="0"/>
          </c:dPt>
          <c:dPt>
            <c:idx val="9"/>
            <c:bubble3D val="0"/>
          </c:dPt>
          <c:dPt>
            <c:idx val="10"/>
            <c:bubble3D val="0"/>
          </c:dPt>
          <c:dPt>
            <c:idx val="11"/>
            <c:bubble3D val="0"/>
          </c:dPt>
          <c:dPt>
            <c:idx val="12"/>
            <c:bubble3D val="0"/>
          </c:dPt>
          <c:dPt>
            <c:idx val="13"/>
            <c:bubble3D val="0"/>
          </c:dPt>
          <c:dPt>
            <c:idx val="14"/>
            <c:bubble3D val="0"/>
          </c:dPt>
          <c:dLbls>
            <c:spPr>
              <a:noFill/>
              <a:ln w="25400">
                <a:noFill/>
              </a:ln>
            </c:spPr>
            <c:showLegendKey val="0"/>
            <c:showVal val="0"/>
            <c:showCatName val="0"/>
            <c:showSerName val="0"/>
            <c:showPercent val="1"/>
            <c:showBubbleSize val="0"/>
            <c:showLeaderLines val="1"/>
            <c:extLst>
              <c:ext xmlns:c15="http://schemas.microsoft.com/office/drawing/2012/chart" uri="{CE6537A1-D6FC-4f65-9D91-7224C49458BB}"/>
            </c:extLst>
          </c:dLbls>
          <c:cat>
            <c:strRef>
              <c:f>'G. Receitas'!$AF$1024:$AF$1038</c:f>
              <c:strCache>
                <c:ptCount val="15"/>
                <c:pt idx="0">
                  <c:v>PRESTAÇÃO STRADA</c:v>
                </c:pt>
                <c:pt idx="1">
                  <c:v>-</c:v>
                </c:pt>
                <c:pt idx="2">
                  <c:v>-</c:v>
                </c:pt>
                <c:pt idx="3">
                  <c:v>-</c:v>
                </c:pt>
                <c:pt idx="4">
                  <c:v>-</c:v>
                </c:pt>
                <c:pt idx="5">
                  <c:v>-</c:v>
                </c:pt>
                <c:pt idx="6">
                  <c:v>-</c:v>
                </c:pt>
                <c:pt idx="7">
                  <c:v>-</c:v>
                </c:pt>
                <c:pt idx="8">
                  <c:v>-</c:v>
                </c:pt>
                <c:pt idx="9">
                  <c:v>-</c:v>
                </c:pt>
                <c:pt idx="10">
                  <c:v>-</c:v>
                </c:pt>
                <c:pt idx="11">
                  <c:v>-</c:v>
                </c:pt>
                <c:pt idx="12">
                  <c:v>-</c:v>
                </c:pt>
                <c:pt idx="13">
                  <c:v>-</c:v>
                </c:pt>
                <c:pt idx="14">
                  <c:v>-</c:v>
                </c:pt>
              </c:strCache>
            </c:strRef>
          </c:cat>
          <c:val>
            <c:numRef>
              <c:f>'G. Receitas'!$AG$1024:$AG$1038</c:f>
              <c:numCache>
                <c:formatCode>General</c:formatCode>
                <c:ptCount val="15"/>
                <c:pt idx="0">
                  <c:v>123.98</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er>
        <c:dLbls>
          <c:showLegendKey val="0"/>
          <c:showVal val="0"/>
          <c:showCatName val="0"/>
          <c:showSerName val="0"/>
          <c:showPercent val="0"/>
          <c:showBubbleSize val="0"/>
          <c:showLeaderLines val="1"/>
        </c:dLbls>
        <c:firstSliceAng val="0"/>
      </c:pieChart>
      <c:spPr>
        <a:noFill/>
        <a:ln w="25400">
          <a:noFill/>
        </a:ln>
      </c:spPr>
    </c:plotArea>
    <c:legend>
      <c:legendPos val="r"/>
      <c:overlay val="0"/>
      <c:spPr>
        <a:noFill/>
        <a:ln w="25400">
          <a:noFill/>
        </a:ln>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orientation="portrait"/>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Lbls>
            <c:spPr>
              <a:noFill/>
              <a:ln w="25400">
                <a:noFill/>
              </a:ln>
            </c:spPr>
            <c:showLegendKey val="0"/>
            <c:showVal val="0"/>
            <c:showCatName val="0"/>
            <c:showSerName val="0"/>
            <c:showPercent val="1"/>
            <c:showBubbleSize val="0"/>
            <c:showLeaderLines val="1"/>
            <c:extLst>
              <c:ext xmlns:c15="http://schemas.microsoft.com/office/drawing/2012/chart" uri="{CE6537A1-D6FC-4f65-9D91-7224C49458BB}"/>
            </c:extLst>
          </c:dLbls>
          <c:cat>
            <c:strRef>
              <c:f>'G. Receitas'!$AF$820:$AF$834</c:f>
              <c:strCache>
                <c:ptCount val="15"/>
                <c:pt idx="0">
                  <c:v>DISTRIBUIÇÃO DE LUCROS</c:v>
                </c:pt>
                <c:pt idx="1">
                  <c:v>-</c:v>
                </c:pt>
                <c:pt idx="2">
                  <c:v>-</c:v>
                </c:pt>
                <c:pt idx="3">
                  <c:v>-</c:v>
                </c:pt>
                <c:pt idx="4">
                  <c:v>-</c:v>
                </c:pt>
                <c:pt idx="5">
                  <c:v>-</c:v>
                </c:pt>
                <c:pt idx="6">
                  <c:v>-</c:v>
                </c:pt>
                <c:pt idx="7">
                  <c:v>-</c:v>
                </c:pt>
                <c:pt idx="8">
                  <c:v>-</c:v>
                </c:pt>
                <c:pt idx="9">
                  <c:v>-</c:v>
                </c:pt>
                <c:pt idx="10">
                  <c:v>-</c:v>
                </c:pt>
                <c:pt idx="11">
                  <c:v>-</c:v>
                </c:pt>
                <c:pt idx="12">
                  <c:v>-</c:v>
                </c:pt>
                <c:pt idx="13">
                  <c:v>-</c:v>
                </c:pt>
                <c:pt idx="14">
                  <c:v>-</c:v>
                </c:pt>
              </c:strCache>
            </c:strRef>
          </c:cat>
          <c:val>
            <c:numRef>
              <c:f>'G. Receitas'!$AG$820:$AG$834</c:f>
              <c:numCache>
                <c:formatCode>General</c:formatCode>
                <c:ptCount val="15"/>
                <c:pt idx="0">
                  <c:v>1577</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ser>
        <c:dLbls>
          <c:showLegendKey val="0"/>
          <c:showVal val="0"/>
          <c:showCatName val="0"/>
          <c:showSerName val="0"/>
          <c:showPercent val="0"/>
          <c:showBubbleSize val="0"/>
          <c:showLeaderLines val="1"/>
        </c:dLbls>
        <c:firstSliceAng val="0"/>
      </c:pieChart>
      <c:spPr>
        <a:noFill/>
        <a:ln w="25400">
          <a:noFill/>
        </a:ln>
      </c:spPr>
    </c:plotArea>
    <c:legend>
      <c:legendPos val="r"/>
      <c:overlay val="0"/>
      <c:spPr>
        <a:noFill/>
        <a:ln w="25400">
          <a:noFill/>
        </a:ln>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1512884455527848E-2"/>
          <c:y val="4.2682926829268296E-2"/>
          <c:w val="0.92601828761429761"/>
          <c:h val="0.82317073170731703"/>
        </c:manualLayout>
      </c:layout>
      <c:barChart>
        <c:barDir val="col"/>
        <c:grouping val="clustered"/>
        <c:varyColors val="0"/>
        <c:ser>
          <c:idx val="0"/>
          <c:order val="0"/>
          <c:tx>
            <c:strRef>
              <c:f>FC!$C$7</c:f>
              <c:strCache>
                <c:ptCount val="1"/>
                <c:pt idx="0">
                  <c:v>Receitas</c:v>
                </c:pt>
              </c:strCache>
            </c:strRef>
          </c:tx>
          <c:spPr>
            <a:solidFill>
              <a:srgbClr val="00B050"/>
            </a:solidFill>
            <a:ln w="25400">
              <a:noFill/>
            </a:ln>
          </c:spPr>
          <c:invertIfNegative val="0"/>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FC!$D$7:$O$7</c:f>
              <c:numCache>
                <c:formatCode>"R$"\ #,##0.0</c:formatCode>
                <c:ptCount val="12"/>
                <c:pt idx="0">
                  <c:v>0</c:v>
                </c:pt>
                <c:pt idx="1">
                  <c:v>0</c:v>
                </c:pt>
                <c:pt idx="2">
                  <c:v>0</c:v>
                </c:pt>
                <c:pt idx="3">
                  <c:v>0</c:v>
                </c:pt>
                <c:pt idx="4">
                  <c:v>0</c:v>
                </c:pt>
                <c:pt idx="5">
                  <c:v>0</c:v>
                </c:pt>
                <c:pt idx="6">
                  <c:v>1810</c:v>
                </c:pt>
                <c:pt idx="7">
                  <c:v>0</c:v>
                </c:pt>
                <c:pt idx="8">
                  <c:v>0</c:v>
                </c:pt>
                <c:pt idx="9">
                  <c:v>0</c:v>
                </c:pt>
                <c:pt idx="10">
                  <c:v>0</c:v>
                </c:pt>
                <c:pt idx="11">
                  <c:v>0</c:v>
                </c:pt>
              </c:numCache>
            </c:numRef>
          </c:val>
        </c:ser>
        <c:ser>
          <c:idx val="1"/>
          <c:order val="1"/>
          <c:tx>
            <c:strRef>
              <c:f>FC!$C$8</c:f>
              <c:strCache>
                <c:ptCount val="1"/>
                <c:pt idx="0">
                  <c:v>Despesas</c:v>
                </c:pt>
              </c:strCache>
            </c:strRef>
          </c:tx>
          <c:spPr>
            <a:solidFill>
              <a:srgbClr val="CC3333"/>
            </a:solidFill>
            <a:ln w="25400">
              <a:noFill/>
            </a:ln>
          </c:spPr>
          <c:invertIfNegative val="0"/>
          <c:val>
            <c:numRef>
              <c:f>FC!$D$8:$O$8</c:f>
              <c:numCache>
                <c:formatCode>"R$"\ #,##0.0</c:formatCode>
                <c:ptCount val="12"/>
                <c:pt idx="0">
                  <c:v>0</c:v>
                </c:pt>
                <c:pt idx="1">
                  <c:v>0</c:v>
                </c:pt>
                <c:pt idx="2">
                  <c:v>0</c:v>
                </c:pt>
                <c:pt idx="3">
                  <c:v>0</c:v>
                </c:pt>
                <c:pt idx="4">
                  <c:v>0</c:v>
                </c:pt>
                <c:pt idx="5">
                  <c:v>0</c:v>
                </c:pt>
                <c:pt idx="6">
                  <c:v>0</c:v>
                </c:pt>
                <c:pt idx="7">
                  <c:v>7289.13</c:v>
                </c:pt>
                <c:pt idx="8">
                  <c:v>0</c:v>
                </c:pt>
                <c:pt idx="9">
                  <c:v>0</c:v>
                </c:pt>
                <c:pt idx="10">
                  <c:v>0</c:v>
                </c:pt>
                <c:pt idx="11">
                  <c:v>0</c:v>
                </c:pt>
              </c:numCache>
            </c:numRef>
          </c:val>
        </c:ser>
        <c:dLbls>
          <c:showLegendKey val="0"/>
          <c:showVal val="0"/>
          <c:showCatName val="0"/>
          <c:showSerName val="0"/>
          <c:showPercent val="0"/>
          <c:showBubbleSize val="0"/>
        </c:dLbls>
        <c:gapWidth val="60"/>
        <c:overlap val="-27"/>
        <c:axId val="384823592"/>
        <c:axId val="384823200"/>
      </c:barChart>
      <c:lineChart>
        <c:grouping val="standard"/>
        <c:varyColors val="0"/>
        <c:ser>
          <c:idx val="2"/>
          <c:order val="2"/>
          <c:tx>
            <c:strRef>
              <c:f>FC!$C$9</c:f>
              <c:strCache>
                <c:ptCount val="1"/>
                <c:pt idx="0">
                  <c:v>Lucro / Prejuízo</c:v>
                </c:pt>
              </c:strCache>
            </c:strRef>
          </c:tx>
          <c:spPr>
            <a:ln w="28575" cap="rnd">
              <a:solidFill>
                <a:schemeClr val="accent3"/>
              </a:solidFill>
              <a:round/>
            </a:ln>
            <a:effectLst/>
          </c:spPr>
          <c:marker>
            <c:symbol val="none"/>
          </c:marker>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FC!$D$9:$O$9</c:f>
              <c:numCache>
                <c:formatCode>"R$"\ #,##0.0</c:formatCode>
                <c:ptCount val="12"/>
                <c:pt idx="0">
                  <c:v>0</c:v>
                </c:pt>
                <c:pt idx="1">
                  <c:v>0</c:v>
                </c:pt>
                <c:pt idx="2">
                  <c:v>0</c:v>
                </c:pt>
                <c:pt idx="3">
                  <c:v>0</c:v>
                </c:pt>
                <c:pt idx="4">
                  <c:v>0</c:v>
                </c:pt>
                <c:pt idx="5">
                  <c:v>0</c:v>
                </c:pt>
                <c:pt idx="6">
                  <c:v>1810</c:v>
                </c:pt>
                <c:pt idx="7">
                  <c:v>-7289.13</c:v>
                </c:pt>
                <c:pt idx="8">
                  <c:v>0</c:v>
                </c:pt>
                <c:pt idx="9">
                  <c:v>0</c:v>
                </c:pt>
                <c:pt idx="10">
                  <c:v>0</c:v>
                </c:pt>
                <c:pt idx="11">
                  <c:v>0</c:v>
                </c:pt>
              </c:numCache>
            </c:numRef>
          </c:val>
          <c:smooth val="1"/>
        </c:ser>
        <c:dLbls>
          <c:showLegendKey val="0"/>
          <c:showVal val="0"/>
          <c:showCatName val="0"/>
          <c:showSerName val="0"/>
          <c:showPercent val="0"/>
          <c:showBubbleSize val="0"/>
        </c:dLbls>
        <c:marker val="1"/>
        <c:smooth val="0"/>
        <c:axId val="384823592"/>
        <c:axId val="384823200"/>
      </c:lineChart>
      <c:catAx>
        <c:axId val="3848235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84823200"/>
        <c:crosses val="autoZero"/>
        <c:auto val="1"/>
        <c:lblAlgn val="ctr"/>
        <c:lblOffset val="100"/>
        <c:noMultiLvlLbl val="0"/>
      </c:catAx>
      <c:valAx>
        <c:axId val="384823200"/>
        <c:scaling>
          <c:orientation val="minMax"/>
        </c:scaling>
        <c:delete val="0"/>
        <c:axPos val="l"/>
        <c:numFmt formatCode="&quot;R$&quot;\ #,##0.0" sourceLinked="1"/>
        <c:majorTickMark val="out"/>
        <c:minorTickMark val="none"/>
        <c:tickLblPos val="nextTo"/>
        <c:spPr>
          <a:ln w="6350">
            <a:noFill/>
          </a:ln>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84823592"/>
        <c:crosses val="autoZero"/>
        <c:crossBetween val="between"/>
      </c:valAx>
      <c:spPr>
        <a:solidFill>
          <a:schemeClr val="bg1">
            <a:lumMod val="95000"/>
          </a:schemeClr>
        </a:solidFill>
        <a:ln>
          <a:noFill/>
        </a:ln>
        <a:effectLst/>
      </c:spPr>
    </c:plotArea>
    <c:legend>
      <c:legendPos val="b"/>
      <c:overlay val="0"/>
      <c:spPr>
        <a:noFill/>
        <a:ln w="25400">
          <a:noFill/>
        </a:ln>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orientation="portrait"/>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6555740432612309E-2"/>
          <c:y val="5.0541516245487361E-2"/>
          <c:w val="0.92096505823627284"/>
          <c:h val="0.78700361010830322"/>
        </c:manualLayout>
      </c:layout>
      <c:barChart>
        <c:barDir val="col"/>
        <c:grouping val="clustered"/>
        <c:varyColors val="0"/>
        <c:ser>
          <c:idx val="0"/>
          <c:order val="0"/>
          <c:tx>
            <c:strRef>
              <c:f>DRE!$C$6</c:f>
              <c:strCache>
                <c:ptCount val="1"/>
                <c:pt idx="0">
                  <c:v>Receitas Operacionais</c:v>
                </c:pt>
              </c:strCache>
            </c:strRef>
          </c:tx>
          <c:spPr>
            <a:solidFill>
              <a:srgbClr val="00B050"/>
            </a:solidFill>
            <a:ln w="25400">
              <a:noFill/>
            </a:ln>
          </c:spPr>
          <c:invertIfNegative val="0"/>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FC!$P$3</c:f>
              <c:numCache>
                <c:formatCode>General</c:formatCode>
                <c:ptCount val="1"/>
              </c:numCache>
            </c:numRef>
          </c:cat>
          <c:val>
            <c:numRef>
              <c:f>DRE!$Q$6</c:f>
              <c:numCache>
                <c:formatCode>"R$"\ #,##0.0</c:formatCode>
                <c:ptCount val="1"/>
                <c:pt idx="0">
                  <c:v>5867.7800000000007</c:v>
                </c:pt>
              </c:numCache>
            </c:numRef>
          </c:val>
        </c:ser>
        <c:ser>
          <c:idx val="1"/>
          <c:order val="1"/>
          <c:tx>
            <c:strRef>
              <c:f>DRE!$C$7</c:f>
              <c:strCache>
                <c:ptCount val="1"/>
                <c:pt idx="0">
                  <c:v>Despesas Diretas</c:v>
                </c:pt>
              </c:strCache>
            </c:strRef>
          </c:tx>
          <c:spPr>
            <a:solidFill>
              <a:srgbClr val="CC0000"/>
            </a:solidFill>
            <a:ln w="25400">
              <a:noFill/>
            </a:ln>
          </c:spPr>
          <c:invertIfNegative val="0"/>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FC!$P$3</c:f>
              <c:numCache>
                <c:formatCode>General</c:formatCode>
                <c:ptCount val="1"/>
              </c:numCache>
            </c:numRef>
          </c:cat>
          <c:val>
            <c:numRef>
              <c:f>DRE!$Q$7</c:f>
              <c:numCache>
                <c:formatCode>"R$"\ #,##0.0</c:formatCode>
                <c:ptCount val="1"/>
                <c:pt idx="0">
                  <c:v>0</c:v>
                </c:pt>
              </c:numCache>
            </c:numRef>
          </c:val>
        </c:ser>
        <c:ser>
          <c:idx val="2"/>
          <c:order val="2"/>
          <c:tx>
            <c:strRef>
              <c:f>DRE!$C$8</c:f>
              <c:strCache>
                <c:ptCount val="1"/>
                <c:pt idx="0">
                  <c:v>Margem de Contribuição</c:v>
                </c:pt>
              </c:strCache>
            </c:strRef>
          </c:tx>
          <c:spPr>
            <a:solidFill>
              <a:schemeClr val="bg1">
                <a:lumMod val="75000"/>
              </a:schemeClr>
            </a:solidFill>
            <a:ln>
              <a:noFill/>
            </a:ln>
            <a:effectLst/>
          </c:spPr>
          <c:invertIfNegative val="0"/>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FC!$P$3</c:f>
              <c:numCache>
                <c:formatCode>General</c:formatCode>
                <c:ptCount val="1"/>
              </c:numCache>
            </c:numRef>
          </c:cat>
          <c:val>
            <c:numRef>
              <c:f>DRE!$Q$8</c:f>
              <c:numCache>
                <c:formatCode>"R$"\ #,##0.0</c:formatCode>
                <c:ptCount val="1"/>
                <c:pt idx="0">
                  <c:v>5867.7800000000007</c:v>
                </c:pt>
              </c:numCache>
            </c:numRef>
          </c:val>
        </c:ser>
        <c:ser>
          <c:idx val="3"/>
          <c:order val="3"/>
          <c:tx>
            <c:strRef>
              <c:f>DRE!$C$9</c:f>
              <c:strCache>
                <c:ptCount val="1"/>
                <c:pt idx="0">
                  <c:v>Despesas Indiretas</c:v>
                </c:pt>
              </c:strCache>
            </c:strRef>
          </c:tx>
          <c:spPr>
            <a:solidFill>
              <a:srgbClr val="CC0000"/>
            </a:solidFill>
            <a:ln w="25400">
              <a:noFill/>
            </a:ln>
          </c:spPr>
          <c:invertIfNegative val="0"/>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FC!$P$3</c:f>
              <c:numCache>
                <c:formatCode>General</c:formatCode>
                <c:ptCount val="1"/>
              </c:numCache>
            </c:numRef>
          </c:cat>
          <c:val>
            <c:numRef>
              <c:f>DRE!$Q$9</c:f>
              <c:numCache>
                <c:formatCode>"R$"\ #,##0.0</c:formatCode>
                <c:ptCount val="1"/>
                <c:pt idx="0">
                  <c:v>21681.85</c:v>
                </c:pt>
              </c:numCache>
            </c:numRef>
          </c:val>
        </c:ser>
        <c:ser>
          <c:idx val="4"/>
          <c:order val="4"/>
          <c:tx>
            <c:strRef>
              <c:f>DRE!$C$10</c:f>
              <c:strCache>
                <c:ptCount val="1"/>
                <c:pt idx="0">
                  <c:v>Resultado Não Operacional</c:v>
                </c:pt>
              </c:strCache>
            </c:strRef>
          </c:tx>
          <c:spPr>
            <a:solidFill>
              <a:schemeClr val="bg1">
                <a:lumMod val="75000"/>
              </a:schemeClr>
            </a:solidFill>
            <a:ln>
              <a:noFill/>
            </a:ln>
            <a:effectLst/>
          </c:spPr>
          <c:invertIfNegative val="0"/>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FC!$P$3</c:f>
              <c:numCache>
                <c:formatCode>General</c:formatCode>
                <c:ptCount val="1"/>
              </c:numCache>
            </c:numRef>
          </c:cat>
          <c:val>
            <c:numRef>
              <c:f>DRE!$Q$10</c:f>
              <c:numCache>
                <c:formatCode>"R$"\ #,##0.0</c:formatCode>
                <c:ptCount val="1"/>
                <c:pt idx="0">
                  <c:v>-1577</c:v>
                </c:pt>
              </c:numCache>
            </c:numRef>
          </c:val>
        </c:ser>
        <c:ser>
          <c:idx val="5"/>
          <c:order val="5"/>
          <c:tx>
            <c:strRef>
              <c:f>DRE!$C$11</c:f>
              <c:strCache>
                <c:ptCount val="1"/>
                <c:pt idx="0">
                  <c:v>Impostos</c:v>
                </c:pt>
              </c:strCache>
            </c:strRef>
          </c:tx>
          <c:spPr>
            <a:solidFill>
              <a:srgbClr val="70AD47"/>
            </a:solidFill>
            <a:ln w="25400">
              <a:noFill/>
            </a:ln>
          </c:spPr>
          <c:invertIfNegative val="0"/>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FC!$P$3</c:f>
              <c:numCache>
                <c:formatCode>General</c:formatCode>
                <c:ptCount val="1"/>
              </c:numCache>
            </c:numRef>
          </c:cat>
          <c:val>
            <c:numRef>
              <c:f>DRE!$Q$11</c:f>
              <c:numCache>
                <c:formatCode>"R$"\ #,##0.0</c:formatCode>
                <c:ptCount val="1"/>
                <c:pt idx="0">
                  <c:v>4054.52</c:v>
                </c:pt>
              </c:numCache>
            </c:numRef>
          </c:val>
        </c:ser>
        <c:ser>
          <c:idx val="6"/>
          <c:order val="6"/>
          <c:tx>
            <c:strRef>
              <c:f>DRE!$C$12</c:f>
              <c:strCache>
                <c:ptCount val="1"/>
                <c:pt idx="0">
                  <c:v>Lucro ou Prejuízo</c:v>
                </c:pt>
              </c:strCache>
            </c:strRef>
          </c:tx>
          <c:spPr>
            <a:solidFill>
              <a:schemeClr val="bg1">
                <a:lumMod val="75000"/>
              </a:schemeClr>
            </a:solidFill>
            <a:ln>
              <a:noFill/>
            </a:ln>
            <a:effectLst/>
          </c:spPr>
          <c:invertIfNegative val="0"/>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FC!$P$3</c:f>
              <c:numCache>
                <c:formatCode>General</c:formatCode>
                <c:ptCount val="1"/>
              </c:numCache>
            </c:numRef>
          </c:cat>
          <c:val>
            <c:numRef>
              <c:f>DRE!$Q$12</c:f>
              <c:numCache>
                <c:formatCode>"R$"\ #,##0.0</c:formatCode>
                <c:ptCount val="1"/>
                <c:pt idx="0">
                  <c:v>-21445.59</c:v>
                </c:pt>
              </c:numCache>
            </c:numRef>
          </c:val>
        </c:ser>
        <c:dLbls>
          <c:showLegendKey val="0"/>
          <c:showVal val="0"/>
          <c:showCatName val="0"/>
          <c:showSerName val="0"/>
          <c:showPercent val="0"/>
          <c:showBubbleSize val="0"/>
        </c:dLbls>
        <c:gapWidth val="60"/>
        <c:overlap val="-27"/>
        <c:axId val="384822024"/>
        <c:axId val="384822808"/>
      </c:barChart>
      <c:catAx>
        <c:axId val="3848220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84822808"/>
        <c:crosses val="autoZero"/>
        <c:auto val="1"/>
        <c:lblAlgn val="ctr"/>
        <c:lblOffset val="100"/>
        <c:noMultiLvlLbl val="0"/>
      </c:catAx>
      <c:valAx>
        <c:axId val="384822808"/>
        <c:scaling>
          <c:orientation val="minMax"/>
        </c:scaling>
        <c:delete val="0"/>
        <c:axPos val="l"/>
        <c:numFmt formatCode="&quot;R$&quot;\ #,##0.0" sourceLinked="1"/>
        <c:majorTickMark val="out"/>
        <c:minorTickMark val="none"/>
        <c:tickLblPos val="nextTo"/>
        <c:spPr>
          <a:ln w="6350">
            <a:noFill/>
          </a:ln>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84822024"/>
        <c:crosses val="autoZero"/>
        <c:crossBetween val="between"/>
      </c:valAx>
      <c:spPr>
        <a:solidFill>
          <a:schemeClr val="bg1">
            <a:lumMod val="95000"/>
          </a:schemeClr>
        </a:solidFill>
        <a:ln>
          <a:noFill/>
        </a:ln>
        <a:effectLst/>
      </c:spPr>
    </c:plotArea>
    <c:legend>
      <c:legendPos val="b"/>
      <c:overlay val="0"/>
      <c:spPr>
        <a:noFill/>
        <a:ln w="25400">
          <a:noFill/>
        </a:ln>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tx>
            <c:strRef>
              <c:f>FC!$C$15</c:f>
              <c:strCache>
                <c:ptCount val="1"/>
                <c:pt idx="0">
                  <c:v>Contas a Receber</c:v>
                </c:pt>
              </c:strCache>
            </c:strRef>
          </c:tx>
          <c:spPr>
            <a:ln w="28575" cap="rnd">
              <a:solidFill>
                <a:srgbClr val="00B050"/>
              </a:solidFill>
              <a:round/>
            </a:ln>
            <a:effectLst/>
          </c:spPr>
          <c:marker>
            <c:symbol val="none"/>
          </c:marker>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FC!$D$4:$O$4</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FC!$D$15:$O$15</c:f>
              <c:numCache>
                <c:formatCode>"R$"\ #,##0.00</c:formatCode>
                <c:ptCount val="12"/>
                <c:pt idx="0">
                  <c:v>0</c:v>
                </c:pt>
                <c:pt idx="1">
                  <c:v>0</c:v>
                </c:pt>
                <c:pt idx="2">
                  <c:v>0</c:v>
                </c:pt>
                <c:pt idx="3">
                  <c:v>0</c:v>
                </c:pt>
                <c:pt idx="4">
                  <c:v>0</c:v>
                </c:pt>
                <c:pt idx="5">
                  <c:v>0</c:v>
                </c:pt>
                <c:pt idx="6">
                  <c:v>0</c:v>
                </c:pt>
                <c:pt idx="7">
                  <c:v>5636.7800000000007</c:v>
                </c:pt>
                <c:pt idx="8">
                  <c:v>0</c:v>
                </c:pt>
                <c:pt idx="9">
                  <c:v>0</c:v>
                </c:pt>
                <c:pt idx="10">
                  <c:v>0</c:v>
                </c:pt>
                <c:pt idx="11">
                  <c:v>0</c:v>
                </c:pt>
              </c:numCache>
            </c:numRef>
          </c:val>
          <c:smooth val="1"/>
        </c:ser>
        <c:ser>
          <c:idx val="0"/>
          <c:order val="1"/>
          <c:tx>
            <c:strRef>
              <c:f>FC!$C$16</c:f>
              <c:strCache>
                <c:ptCount val="1"/>
                <c:pt idx="0">
                  <c:v>Contas a Pagar</c:v>
                </c:pt>
              </c:strCache>
            </c:strRef>
          </c:tx>
          <c:spPr>
            <a:ln w="28575" cap="rnd">
              <a:solidFill>
                <a:srgbClr val="CC3333"/>
              </a:solidFill>
              <a:round/>
            </a:ln>
            <a:effectLst/>
          </c:spPr>
          <c:marker>
            <c:symbol val="none"/>
          </c:marker>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FC!$D$16:$O$16</c:f>
              <c:numCache>
                <c:formatCode>"R$"\ #,##0.00</c:formatCode>
                <c:ptCount val="12"/>
                <c:pt idx="0">
                  <c:v>0</c:v>
                </c:pt>
                <c:pt idx="1">
                  <c:v>0</c:v>
                </c:pt>
                <c:pt idx="2">
                  <c:v>0</c:v>
                </c:pt>
                <c:pt idx="3">
                  <c:v>0</c:v>
                </c:pt>
                <c:pt idx="4">
                  <c:v>0</c:v>
                </c:pt>
                <c:pt idx="5">
                  <c:v>0</c:v>
                </c:pt>
                <c:pt idx="6">
                  <c:v>0</c:v>
                </c:pt>
                <c:pt idx="7">
                  <c:v>4152.21</c:v>
                </c:pt>
                <c:pt idx="8">
                  <c:v>4569.5</c:v>
                </c:pt>
                <c:pt idx="9">
                  <c:v>4442.33</c:v>
                </c:pt>
                <c:pt idx="10">
                  <c:v>4442.33</c:v>
                </c:pt>
                <c:pt idx="11">
                  <c:v>4442.33</c:v>
                </c:pt>
              </c:numCache>
            </c:numRef>
          </c:val>
          <c:smooth val="1"/>
        </c:ser>
        <c:dLbls>
          <c:showLegendKey val="0"/>
          <c:showVal val="0"/>
          <c:showCatName val="0"/>
          <c:showSerName val="0"/>
          <c:showPercent val="0"/>
          <c:showBubbleSize val="0"/>
        </c:dLbls>
        <c:smooth val="0"/>
        <c:axId val="384823984"/>
        <c:axId val="384824376"/>
      </c:lineChart>
      <c:catAx>
        <c:axId val="384823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84824376"/>
        <c:crosses val="autoZero"/>
        <c:auto val="1"/>
        <c:lblAlgn val="ctr"/>
        <c:lblOffset val="100"/>
        <c:noMultiLvlLbl val="0"/>
      </c:catAx>
      <c:valAx>
        <c:axId val="384824376"/>
        <c:scaling>
          <c:orientation val="minMax"/>
        </c:scaling>
        <c:delete val="1"/>
        <c:axPos val="l"/>
        <c:numFmt formatCode="&quot;R$&quot;\ #,##0.00" sourceLinked="1"/>
        <c:majorTickMark val="out"/>
        <c:minorTickMark val="none"/>
        <c:tickLblPos val="nextTo"/>
        <c:crossAx val="384823984"/>
        <c:crosses val="autoZero"/>
        <c:crossBetween val="between"/>
      </c:valAx>
      <c:spPr>
        <a:solidFill>
          <a:sysClr val="window" lastClr="FFFFFF"/>
        </a:solidFill>
        <a:ln>
          <a:noFill/>
        </a:ln>
        <a:effectLst/>
      </c:spPr>
    </c:plotArea>
    <c:legend>
      <c:legendPos val="b"/>
      <c:overlay val="0"/>
      <c:spPr>
        <a:noFill/>
        <a:ln w="25400">
          <a:noFill/>
        </a:ln>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orientation="portrait"/>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dPt>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 Receitas'!$Y$10:$Y$17</c:f>
              <c:strCache>
                <c:ptCount val="8"/>
                <c:pt idx="0">
                  <c:v>DESPESAS COM PRODUTOS</c:v>
                </c:pt>
                <c:pt idx="1">
                  <c:v>DESPESAS COM SERVIÇOS</c:v>
                </c:pt>
                <c:pt idx="2">
                  <c:v>DESPESAS COM RH</c:v>
                </c:pt>
                <c:pt idx="3">
                  <c:v>DESPESAS OPERACIONAIS</c:v>
                </c:pt>
                <c:pt idx="4">
                  <c:v>DESPESAS DE MARKETING</c:v>
                </c:pt>
                <c:pt idx="5">
                  <c:v>DESPESAS NÃO OPERACIONAIS</c:v>
                </c:pt>
                <c:pt idx="6">
                  <c:v>IMPOSTOS</c:v>
                </c:pt>
                <c:pt idx="7">
                  <c:v>INVESTIMENTOS</c:v>
                </c:pt>
              </c:strCache>
            </c:strRef>
          </c:cat>
          <c:val>
            <c:numRef>
              <c:f>'G. Receitas'!$Z$10:$Z$17</c:f>
              <c:numCache>
                <c:formatCode>General</c:formatCode>
                <c:ptCount val="8"/>
                <c:pt idx="0">
                  <c:v>0</c:v>
                </c:pt>
                <c:pt idx="1">
                  <c:v>0</c:v>
                </c:pt>
                <c:pt idx="2">
                  <c:v>4679.78</c:v>
                </c:pt>
                <c:pt idx="3">
                  <c:v>4513.58</c:v>
                </c:pt>
                <c:pt idx="4">
                  <c:v>0</c:v>
                </c:pt>
                <c:pt idx="5">
                  <c:v>1577</c:v>
                </c:pt>
                <c:pt idx="6">
                  <c:v>999.35</c:v>
                </c:pt>
                <c:pt idx="7">
                  <c:v>123.98</c:v>
                </c:pt>
              </c:numCache>
            </c:numRef>
          </c:val>
        </c:ser>
        <c:dLbls>
          <c:showLegendKey val="0"/>
          <c:showVal val="0"/>
          <c:showCatName val="0"/>
          <c:showSerName val="0"/>
          <c:showPercent val="0"/>
          <c:showBubbleSize val="0"/>
          <c:showLeaderLines val="1"/>
        </c:dLbls>
        <c:firstSliceAng val="0"/>
      </c:pieChart>
      <c:spPr>
        <a:noFill/>
        <a:ln w="25400">
          <a:noFill/>
        </a:ln>
      </c:spPr>
    </c:plotArea>
    <c:legend>
      <c:legendPos val="r"/>
      <c:overlay val="0"/>
      <c:spPr>
        <a:noFill/>
        <a:ln w="25400">
          <a:noFill/>
        </a:ln>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 Receitas'!$Y$7:$Y$9</c:f>
              <c:strCache>
                <c:ptCount val="3"/>
                <c:pt idx="0">
                  <c:v>RECEITAS NÃO OPERACIONAIS</c:v>
                </c:pt>
                <c:pt idx="1">
                  <c:v>RECEITAS COM PRODUTO</c:v>
                </c:pt>
                <c:pt idx="2">
                  <c:v>RECEITAS COM SERVIÇOS</c:v>
                </c:pt>
              </c:strCache>
            </c:strRef>
          </c:cat>
          <c:val>
            <c:numRef>
              <c:f>'G. Receitas'!$Z$7:$Z$9</c:f>
              <c:numCache>
                <c:formatCode>General</c:formatCode>
                <c:ptCount val="3"/>
                <c:pt idx="0">
                  <c:v>0</c:v>
                </c:pt>
                <c:pt idx="1">
                  <c:v>4237.7800000000007</c:v>
                </c:pt>
                <c:pt idx="2">
                  <c:v>0</c:v>
                </c:pt>
              </c:numCache>
            </c:numRef>
          </c:val>
        </c:ser>
        <c:dLbls>
          <c:showLegendKey val="0"/>
          <c:showVal val="0"/>
          <c:showCatName val="0"/>
          <c:showSerName val="0"/>
          <c:showPercent val="0"/>
          <c:showBubbleSize val="0"/>
          <c:showLeaderLines val="1"/>
        </c:dLbls>
        <c:firstSliceAng val="0"/>
      </c:pieChart>
      <c:spPr>
        <a:noFill/>
        <a:ln w="25400">
          <a:noFill/>
        </a:ln>
      </c:spPr>
    </c:plotArea>
    <c:legend>
      <c:legendPos val="r"/>
      <c:overlay val="0"/>
      <c:spPr>
        <a:noFill/>
        <a:ln w="25400">
          <a:noFill/>
        </a:ln>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8" Type="http://schemas.openxmlformats.org/officeDocument/2006/relationships/hyperlink" Target="#D&#250;vidas!A1"/><Relationship Id="rId13" Type="http://schemas.openxmlformats.org/officeDocument/2006/relationships/image" Target="../media/image3.png"/><Relationship Id="rId3" Type="http://schemas.openxmlformats.org/officeDocument/2006/relationships/hyperlink" Target="#Jan!A1"/><Relationship Id="rId7" Type="http://schemas.openxmlformats.org/officeDocument/2006/relationships/hyperlink" Target="#Alertas!A1"/><Relationship Id="rId12" Type="http://schemas.openxmlformats.org/officeDocument/2006/relationships/hyperlink" Target="https://www.youtube.com/watch?v=WTppCeCBFz8&amp;list=PLWta3T-QZpj6R3ParGWnFKQ28TAD_JkTf" TargetMode="External"/><Relationship Id="rId2" Type="http://schemas.openxmlformats.org/officeDocument/2006/relationships/hyperlink" Target="#'PC Receitas'!A1"/><Relationship Id="rId1" Type="http://schemas.openxmlformats.org/officeDocument/2006/relationships/image" Target="../media/image1.png"/><Relationship Id="rId6" Type="http://schemas.openxmlformats.org/officeDocument/2006/relationships/hyperlink" Target="#Gr&#225;ficos!A1"/><Relationship Id="rId11" Type="http://schemas.openxmlformats.org/officeDocument/2006/relationships/hyperlink" Target="#'Sobre a LUZ'!A1"/><Relationship Id="rId5" Type="http://schemas.openxmlformats.org/officeDocument/2006/relationships/hyperlink" Target="#FC!A1"/><Relationship Id="rId10" Type="http://schemas.openxmlformats.org/officeDocument/2006/relationships/image" Target="../media/image2.jpeg"/><Relationship Id="rId4" Type="http://schemas.openxmlformats.org/officeDocument/2006/relationships/hyperlink" Target="#Resumo!A1"/><Relationship Id="rId9" Type="http://schemas.openxmlformats.org/officeDocument/2006/relationships/hyperlink" Target="#Sugest&#245;es!A1"/><Relationship Id="rId14" Type="http://schemas.openxmlformats.org/officeDocument/2006/relationships/hyperlink" Target="#Imprimir!A1"/></Relationships>
</file>

<file path=xl/drawings/_rels/drawing2.xml.rels><?xml version="1.0" encoding="UTF-8" standalone="yes"?>
<Relationships xmlns="http://schemas.openxmlformats.org/package/2006/relationships"><Relationship Id="rId8" Type="http://schemas.openxmlformats.org/officeDocument/2006/relationships/hyperlink" Target="https://www.youtube.com/watch?v=WAO6fOk-Y3I&amp;list=PLWta3T-QZpj6R3ParGWnFKQ28TAD_JkTf&amp;index=2" TargetMode="External"/><Relationship Id="rId13" Type="http://schemas.openxmlformats.org/officeDocument/2006/relationships/hyperlink" Target="#Imprimir!A1"/><Relationship Id="rId3" Type="http://schemas.openxmlformats.org/officeDocument/2006/relationships/hyperlink" Target="#Jan!A1"/><Relationship Id="rId7" Type="http://schemas.openxmlformats.org/officeDocument/2006/relationships/hyperlink" Target="#Alertas!A1"/><Relationship Id="rId12" Type="http://schemas.openxmlformats.org/officeDocument/2006/relationships/hyperlink" Target="#'Sobre a LUZ'!A1"/><Relationship Id="rId2" Type="http://schemas.openxmlformats.org/officeDocument/2006/relationships/hyperlink" Target="#In&#237;cio!A1"/><Relationship Id="rId1" Type="http://schemas.openxmlformats.org/officeDocument/2006/relationships/hyperlink" Target="#'PC Despesas'!A1"/><Relationship Id="rId6" Type="http://schemas.openxmlformats.org/officeDocument/2006/relationships/hyperlink" Target="#Gr&#225;ficos!A1"/><Relationship Id="rId11" Type="http://schemas.openxmlformats.org/officeDocument/2006/relationships/hyperlink" Target="#Sugest&#245;es!A1"/><Relationship Id="rId5" Type="http://schemas.openxmlformats.org/officeDocument/2006/relationships/hyperlink" Target="#FC!A1"/><Relationship Id="rId10" Type="http://schemas.openxmlformats.org/officeDocument/2006/relationships/hyperlink" Target="#D&#250;vidas!A1"/><Relationship Id="rId4" Type="http://schemas.openxmlformats.org/officeDocument/2006/relationships/hyperlink" Target="#Resumo!A1"/><Relationship Id="rId9" Type="http://schemas.openxmlformats.org/officeDocument/2006/relationships/image" Target="../media/image3.png"/><Relationship Id="rId14"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hyperlink" Target="https://www.youtube.com/watch?v=WAO6fOk-Y3I&amp;list=PLWta3T-QZpj6R3ParGWnFKQ28TAD_JkTf&amp;index=2" TargetMode="External"/><Relationship Id="rId13" Type="http://schemas.openxmlformats.org/officeDocument/2006/relationships/hyperlink" Target="#'Sobre a LUZ'!A1"/><Relationship Id="rId3" Type="http://schemas.openxmlformats.org/officeDocument/2006/relationships/hyperlink" Target="#Jan!A1"/><Relationship Id="rId7" Type="http://schemas.openxmlformats.org/officeDocument/2006/relationships/hyperlink" Target="#Alertas!A1"/><Relationship Id="rId12" Type="http://schemas.openxmlformats.org/officeDocument/2006/relationships/hyperlink" Target="#Sugest&#245;es!A1"/><Relationship Id="rId2" Type="http://schemas.openxmlformats.org/officeDocument/2006/relationships/hyperlink" Target="#In&#237;cio!A1"/><Relationship Id="rId1" Type="http://schemas.openxmlformats.org/officeDocument/2006/relationships/hyperlink" Target="#'PC Receitas'!A1"/><Relationship Id="rId6" Type="http://schemas.openxmlformats.org/officeDocument/2006/relationships/hyperlink" Target="#Gr&#225;ficos!A1"/><Relationship Id="rId11" Type="http://schemas.openxmlformats.org/officeDocument/2006/relationships/hyperlink" Target="#D&#250;vidas!A1"/><Relationship Id="rId5" Type="http://schemas.openxmlformats.org/officeDocument/2006/relationships/hyperlink" Target="#FC!A1"/><Relationship Id="rId10" Type="http://schemas.openxmlformats.org/officeDocument/2006/relationships/image" Target="../media/image1.png"/><Relationship Id="rId4" Type="http://schemas.openxmlformats.org/officeDocument/2006/relationships/hyperlink" Target="#Resumo!A1"/><Relationship Id="rId9" Type="http://schemas.openxmlformats.org/officeDocument/2006/relationships/image" Target="../media/image3.png"/><Relationship Id="rId14" Type="http://schemas.openxmlformats.org/officeDocument/2006/relationships/hyperlink" Target="#Imprimir!A1"/></Relationships>
</file>

<file path=xl/drawings/_rels/drawing4.xml.rels><?xml version="1.0" encoding="UTF-8" standalone="yes"?>
<Relationships xmlns="http://schemas.openxmlformats.org/package/2006/relationships"><Relationship Id="rId8" Type="http://schemas.openxmlformats.org/officeDocument/2006/relationships/hyperlink" Target="https://www.youtube.com/watch?v=WAO6fOk-Y3I&amp;list=PLWta3T-QZpj6R3ParGWnFKQ28TAD_JkTf&amp;index=2" TargetMode="External"/><Relationship Id="rId13" Type="http://schemas.openxmlformats.org/officeDocument/2006/relationships/hyperlink" Target="#'Sobre a LUZ'!A1"/><Relationship Id="rId3" Type="http://schemas.openxmlformats.org/officeDocument/2006/relationships/hyperlink" Target="#Jan!A1"/><Relationship Id="rId7" Type="http://schemas.openxmlformats.org/officeDocument/2006/relationships/hyperlink" Target="#Alertas!A1"/><Relationship Id="rId12" Type="http://schemas.openxmlformats.org/officeDocument/2006/relationships/hyperlink" Target="#Sugest&#245;es!A1"/><Relationship Id="rId2" Type="http://schemas.openxmlformats.org/officeDocument/2006/relationships/hyperlink" Target="#In&#237;cio!A1"/><Relationship Id="rId1" Type="http://schemas.openxmlformats.org/officeDocument/2006/relationships/hyperlink" Target="#'PC Receitas'!A1"/><Relationship Id="rId6" Type="http://schemas.openxmlformats.org/officeDocument/2006/relationships/hyperlink" Target="#Gr&#225;ficos!A1"/><Relationship Id="rId11" Type="http://schemas.openxmlformats.org/officeDocument/2006/relationships/hyperlink" Target="#D&#250;vidas!A1"/><Relationship Id="rId5" Type="http://schemas.openxmlformats.org/officeDocument/2006/relationships/hyperlink" Target="#FC!A1"/><Relationship Id="rId10" Type="http://schemas.openxmlformats.org/officeDocument/2006/relationships/image" Target="../media/image1.png"/><Relationship Id="rId4" Type="http://schemas.openxmlformats.org/officeDocument/2006/relationships/hyperlink" Target="#Resumo!A1"/><Relationship Id="rId9" Type="http://schemas.openxmlformats.org/officeDocument/2006/relationships/image" Target="../media/image3.png"/><Relationship Id="rId14" Type="http://schemas.openxmlformats.org/officeDocument/2006/relationships/hyperlink" Target="#Imprimir!A1"/></Relationships>
</file>

<file path=xl/drawings/_rels/drawing5.xml.rels><?xml version="1.0" encoding="UTF-8" standalone="yes"?>
<Relationships xmlns="http://schemas.openxmlformats.org/package/2006/relationships"><Relationship Id="rId8" Type="http://schemas.openxmlformats.org/officeDocument/2006/relationships/hyperlink" Target="#Dez!A1"/><Relationship Id="rId13" Type="http://schemas.openxmlformats.org/officeDocument/2006/relationships/hyperlink" Target="#'PC Receitas'!A1"/><Relationship Id="rId18" Type="http://schemas.openxmlformats.org/officeDocument/2006/relationships/hyperlink" Target="https://www.youtube.com/watch?v=uD5wgr-ca1s&amp;list=PLWta3T-QZpj6R3ParGWnFKQ28TAD_JkTf&amp;index=3" TargetMode="External"/><Relationship Id="rId3" Type="http://schemas.openxmlformats.org/officeDocument/2006/relationships/hyperlink" Target="#Jul!A1"/><Relationship Id="rId21" Type="http://schemas.openxmlformats.org/officeDocument/2006/relationships/hyperlink" Target="#D&#250;vidas!A1"/><Relationship Id="rId7" Type="http://schemas.openxmlformats.org/officeDocument/2006/relationships/hyperlink" Target="#Nov!A1"/><Relationship Id="rId12" Type="http://schemas.openxmlformats.org/officeDocument/2006/relationships/hyperlink" Target="#In&#237;cio!A1"/><Relationship Id="rId17" Type="http://schemas.openxmlformats.org/officeDocument/2006/relationships/hyperlink" Target="#Alertas!A1"/><Relationship Id="rId2" Type="http://schemas.openxmlformats.org/officeDocument/2006/relationships/hyperlink" Target="#Jun!A1"/><Relationship Id="rId16" Type="http://schemas.openxmlformats.org/officeDocument/2006/relationships/hyperlink" Target="#Gr&#225;ficos!A1"/><Relationship Id="rId20" Type="http://schemas.openxmlformats.org/officeDocument/2006/relationships/image" Target="../media/image1.png"/><Relationship Id="rId1" Type="http://schemas.openxmlformats.org/officeDocument/2006/relationships/hyperlink" Target="#Mai!A1"/><Relationship Id="rId6" Type="http://schemas.openxmlformats.org/officeDocument/2006/relationships/hyperlink" Target="#Out!A1"/><Relationship Id="rId11" Type="http://schemas.openxmlformats.org/officeDocument/2006/relationships/hyperlink" Target="#Abr!A1"/><Relationship Id="rId24" Type="http://schemas.openxmlformats.org/officeDocument/2006/relationships/hyperlink" Target="#Imprimir!A1"/><Relationship Id="rId5" Type="http://schemas.openxmlformats.org/officeDocument/2006/relationships/hyperlink" Target="#Set!A1"/><Relationship Id="rId15" Type="http://schemas.openxmlformats.org/officeDocument/2006/relationships/hyperlink" Target="#FC!A1"/><Relationship Id="rId23" Type="http://schemas.openxmlformats.org/officeDocument/2006/relationships/hyperlink" Target="#'Sobre a LUZ'!A1"/><Relationship Id="rId10" Type="http://schemas.openxmlformats.org/officeDocument/2006/relationships/hyperlink" Target="#Mar!A1"/><Relationship Id="rId19" Type="http://schemas.openxmlformats.org/officeDocument/2006/relationships/image" Target="../media/image3.png"/><Relationship Id="rId4" Type="http://schemas.openxmlformats.org/officeDocument/2006/relationships/hyperlink" Target="#Ago!A1"/><Relationship Id="rId9" Type="http://schemas.openxmlformats.org/officeDocument/2006/relationships/hyperlink" Target="#Fev!A1"/><Relationship Id="rId14" Type="http://schemas.openxmlformats.org/officeDocument/2006/relationships/hyperlink" Target="#Resumo!A1"/><Relationship Id="rId22" Type="http://schemas.openxmlformats.org/officeDocument/2006/relationships/hyperlink" Target="#Sugest&#245;es!A1"/></Relationships>
</file>

<file path=xl/drawings/_rels/drawing6.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hyperlink" Target="#Set!A1"/><Relationship Id="rId18" Type="http://schemas.openxmlformats.org/officeDocument/2006/relationships/hyperlink" Target="#Fev!A1"/><Relationship Id="rId3" Type="http://schemas.openxmlformats.org/officeDocument/2006/relationships/hyperlink" Target="#Resumo!A1"/><Relationship Id="rId21" Type="http://schemas.openxmlformats.org/officeDocument/2006/relationships/image" Target="../media/image1.png"/><Relationship Id="rId7" Type="http://schemas.openxmlformats.org/officeDocument/2006/relationships/hyperlink" Target="https://www.youtube.com/watch?v=uD5wgr-ca1s&amp;list=PLWta3T-QZpj6R3ParGWnFKQ28TAD_JkTf&amp;index=3" TargetMode="External"/><Relationship Id="rId12" Type="http://schemas.openxmlformats.org/officeDocument/2006/relationships/hyperlink" Target="#Ago!A1"/><Relationship Id="rId17" Type="http://schemas.openxmlformats.org/officeDocument/2006/relationships/hyperlink" Target="#Jan!A1"/><Relationship Id="rId25" Type="http://schemas.openxmlformats.org/officeDocument/2006/relationships/hyperlink" Target="#Imprimir!A1"/><Relationship Id="rId2" Type="http://schemas.openxmlformats.org/officeDocument/2006/relationships/hyperlink" Target="#'PC Receitas'!A1"/><Relationship Id="rId16" Type="http://schemas.openxmlformats.org/officeDocument/2006/relationships/hyperlink" Target="#Dez!A1"/><Relationship Id="rId20" Type="http://schemas.openxmlformats.org/officeDocument/2006/relationships/hyperlink" Target="#Abr!A1"/><Relationship Id="rId1" Type="http://schemas.openxmlformats.org/officeDocument/2006/relationships/hyperlink" Target="#In&#237;cio!A1"/><Relationship Id="rId6" Type="http://schemas.openxmlformats.org/officeDocument/2006/relationships/hyperlink" Target="#Alertas!A1"/><Relationship Id="rId11" Type="http://schemas.openxmlformats.org/officeDocument/2006/relationships/hyperlink" Target="#Jul!A1"/><Relationship Id="rId24" Type="http://schemas.openxmlformats.org/officeDocument/2006/relationships/hyperlink" Target="#'Sobre a LUZ'!A1"/><Relationship Id="rId5" Type="http://schemas.openxmlformats.org/officeDocument/2006/relationships/hyperlink" Target="#Gr&#225;ficos!A1"/><Relationship Id="rId15" Type="http://schemas.openxmlformats.org/officeDocument/2006/relationships/hyperlink" Target="#Nov!A1"/><Relationship Id="rId23" Type="http://schemas.openxmlformats.org/officeDocument/2006/relationships/hyperlink" Target="#Sugest&#245;es!A1"/><Relationship Id="rId10" Type="http://schemas.openxmlformats.org/officeDocument/2006/relationships/hyperlink" Target="#Jun!A1"/><Relationship Id="rId19" Type="http://schemas.openxmlformats.org/officeDocument/2006/relationships/hyperlink" Target="#Mar!A1"/><Relationship Id="rId4" Type="http://schemas.openxmlformats.org/officeDocument/2006/relationships/hyperlink" Target="#FC!A1"/><Relationship Id="rId9" Type="http://schemas.openxmlformats.org/officeDocument/2006/relationships/hyperlink" Target="#Mai!A1"/><Relationship Id="rId14" Type="http://schemas.openxmlformats.org/officeDocument/2006/relationships/hyperlink" Target="#Out!A1"/><Relationship Id="rId22" Type="http://schemas.openxmlformats.org/officeDocument/2006/relationships/hyperlink" Target="#D&#250;vidas!A1"/></Relationships>
</file>

<file path=xl/drawings/_rels/drawing7.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hyperlink" Target="#Set!A1"/><Relationship Id="rId18" Type="http://schemas.openxmlformats.org/officeDocument/2006/relationships/hyperlink" Target="#Fev!A1"/><Relationship Id="rId3" Type="http://schemas.openxmlformats.org/officeDocument/2006/relationships/hyperlink" Target="#Resumo!A1"/><Relationship Id="rId21" Type="http://schemas.openxmlformats.org/officeDocument/2006/relationships/image" Target="../media/image1.png"/><Relationship Id="rId7" Type="http://schemas.openxmlformats.org/officeDocument/2006/relationships/hyperlink" Target="https://www.youtube.com/watch?v=uD5wgr-ca1s&amp;list=PLWta3T-QZpj6R3ParGWnFKQ28TAD_JkTf&amp;index=3" TargetMode="External"/><Relationship Id="rId12" Type="http://schemas.openxmlformats.org/officeDocument/2006/relationships/hyperlink" Target="#Ago!A1"/><Relationship Id="rId17" Type="http://schemas.openxmlformats.org/officeDocument/2006/relationships/hyperlink" Target="#Jan!A1"/><Relationship Id="rId25" Type="http://schemas.openxmlformats.org/officeDocument/2006/relationships/hyperlink" Target="#Imprimir!A1"/><Relationship Id="rId2" Type="http://schemas.openxmlformats.org/officeDocument/2006/relationships/hyperlink" Target="#'PC Receitas'!A1"/><Relationship Id="rId16" Type="http://schemas.openxmlformats.org/officeDocument/2006/relationships/hyperlink" Target="#Dez!A1"/><Relationship Id="rId20" Type="http://schemas.openxmlformats.org/officeDocument/2006/relationships/hyperlink" Target="#Abr!A1"/><Relationship Id="rId1" Type="http://schemas.openxmlformats.org/officeDocument/2006/relationships/hyperlink" Target="#In&#237;cio!A1"/><Relationship Id="rId6" Type="http://schemas.openxmlformats.org/officeDocument/2006/relationships/hyperlink" Target="#Alertas!A1"/><Relationship Id="rId11" Type="http://schemas.openxmlformats.org/officeDocument/2006/relationships/hyperlink" Target="#Jul!A1"/><Relationship Id="rId24" Type="http://schemas.openxmlformats.org/officeDocument/2006/relationships/hyperlink" Target="#'Sobre a LUZ'!A1"/><Relationship Id="rId5" Type="http://schemas.openxmlformats.org/officeDocument/2006/relationships/hyperlink" Target="#Gr&#225;ficos!A1"/><Relationship Id="rId15" Type="http://schemas.openxmlformats.org/officeDocument/2006/relationships/hyperlink" Target="#Nov!A1"/><Relationship Id="rId23" Type="http://schemas.openxmlformats.org/officeDocument/2006/relationships/hyperlink" Target="#Sugest&#245;es!A1"/><Relationship Id="rId10" Type="http://schemas.openxmlformats.org/officeDocument/2006/relationships/hyperlink" Target="#Jun!A1"/><Relationship Id="rId19" Type="http://schemas.openxmlformats.org/officeDocument/2006/relationships/hyperlink" Target="#Mar!A1"/><Relationship Id="rId4" Type="http://schemas.openxmlformats.org/officeDocument/2006/relationships/hyperlink" Target="#FC!A1"/><Relationship Id="rId9" Type="http://schemas.openxmlformats.org/officeDocument/2006/relationships/hyperlink" Target="#Mai!A1"/><Relationship Id="rId14" Type="http://schemas.openxmlformats.org/officeDocument/2006/relationships/hyperlink" Target="#Out!A1"/><Relationship Id="rId22" Type="http://schemas.openxmlformats.org/officeDocument/2006/relationships/hyperlink" Target="#D&#250;vidas!A1"/></Relationships>
</file>

<file path=xl/drawings/_rels/drawing8.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hyperlink" Target="#Set!A1"/><Relationship Id="rId18" Type="http://schemas.openxmlformats.org/officeDocument/2006/relationships/hyperlink" Target="#Fev!A1"/><Relationship Id="rId3" Type="http://schemas.openxmlformats.org/officeDocument/2006/relationships/hyperlink" Target="#Resumo!A1"/><Relationship Id="rId21" Type="http://schemas.openxmlformats.org/officeDocument/2006/relationships/image" Target="../media/image1.png"/><Relationship Id="rId7" Type="http://schemas.openxmlformats.org/officeDocument/2006/relationships/hyperlink" Target="https://www.youtube.com/watch?v=uD5wgr-ca1s&amp;list=PLWta3T-QZpj6R3ParGWnFKQ28TAD_JkTf&amp;index=3" TargetMode="External"/><Relationship Id="rId12" Type="http://schemas.openxmlformats.org/officeDocument/2006/relationships/hyperlink" Target="#Ago!A1"/><Relationship Id="rId17" Type="http://schemas.openxmlformats.org/officeDocument/2006/relationships/hyperlink" Target="#Jan!A1"/><Relationship Id="rId25" Type="http://schemas.openxmlformats.org/officeDocument/2006/relationships/hyperlink" Target="#Imprimir!A1"/><Relationship Id="rId2" Type="http://schemas.openxmlformats.org/officeDocument/2006/relationships/hyperlink" Target="#'PC Receitas'!A1"/><Relationship Id="rId16" Type="http://schemas.openxmlformats.org/officeDocument/2006/relationships/hyperlink" Target="#Dez!A1"/><Relationship Id="rId20" Type="http://schemas.openxmlformats.org/officeDocument/2006/relationships/hyperlink" Target="#Abr!A1"/><Relationship Id="rId1" Type="http://schemas.openxmlformats.org/officeDocument/2006/relationships/hyperlink" Target="#In&#237;cio!A1"/><Relationship Id="rId6" Type="http://schemas.openxmlformats.org/officeDocument/2006/relationships/hyperlink" Target="#Alertas!A1"/><Relationship Id="rId11" Type="http://schemas.openxmlformats.org/officeDocument/2006/relationships/hyperlink" Target="#Jul!A1"/><Relationship Id="rId24" Type="http://schemas.openxmlformats.org/officeDocument/2006/relationships/hyperlink" Target="#'Sobre a LUZ'!A1"/><Relationship Id="rId5" Type="http://schemas.openxmlformats.org/officeDocument/2006/relationships/hyperlink" Target="#Gr&#225;ficos!A1"/><Relationship Id="rId15" Type="http://schemas.openxmlformats.org/officeDocument/2006/relationships/hyperlink" Target="#Nov!A1"/><Relationship Id="rId23" Type="http://schemas.openxmlformats.org/officeDocument/2006/relationships/hyperlink" Target="#Sugest&#245;es!A1"/><Relationship Id="rId10" Type="http://schemas.openxmlformats.org/officeDocument/2006/relationships/hyperlink" Target="#Jun!A1"/><Relationship Id="rId19" Type="http://schemas.openxmlformats.org/officeDocument/2006/relationships/hyperlink" Target="#Mar!A1"/><Relationship Id="rId4" Type="http://schemas.openxmlformats.org/officeDocument/2006/relationships/hyperlink" Target="#FC!A1"/><Relationship Id="rId9" Type="http://schemas.openxmlformats.org/officeDocument/2006/relationships/hyperlink" Target="#Mai!A1"/><Relationship Id="rId14" Type="http://schemas.openxmlformats.org/officeDocument/2006/relationships/hyperlink" Target="#Out!A1"/><Relationship Id="rId22" Type="http://schemas.openxmlformats.org/officeDocument/2006/relationships/hyperlink" Target="#D&#250;vidas!A1"/></Relationships>
</file>

<file path=xl/drawings/_rels/drawing9.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hyperlink" Target="#Set!A1"/><Relationship Id="rId18" Type="http://schemas.openxmlformats.org/officeDocument/2006/relationships/hyperlink" Target="#Fev!A1"/><Relationship Id="rId3" Type="http://schemas.openxmlformats.org/officeDocument/2006/relationships/hyperlink" Target="#Resumo!A1"/><Relationship Id="rId21" Type="http://schemas.openxmlformats.org/officeDocument/2006/relationships/image" Target="../media/image1.png"/><Relationship Id="rId7" Type="http://schemas.openxmlformats.org/officeDocument/2006/relationships/hyperlink" Target="https://www.youtube.com/watch?v=uD5wgr-ca1s&amp;list=PLWta3T-QZpj6R3ParGWnFKQ28TAD_JkTf&amp;index=3" TargetMode="External"/><Relationship Id="rId12" Type="http://schemas.openxmlformats.org/officeDocument/2006/relationships/hyperlink" Target="#Ago!A1"/><Relationship Id="rId17" Type="http://schemas.openxmlformats.org/officeDocument/2006/relationships/hyperlink" Target="#Jan!A1"/><Relationship Id="rId25" Type="http://schemas.openxmlformats.org/officeDocument/2006/relationships/hyperlink" Target="#Imprimir!A1"/><Relationship Id="rId2" Type="http://schemas.openxmlformats.org/officeDocument/2006/relationships/hyperlink" Target="#'PC Receitas'!A1"/><Relationship Id="rId16" Type="http://schemas.openxmlformats.org/officeDocument/2006/relationships/hyperlink" Target="#Dez!A1"/><Relationship Id="rId20" Type="http://schemas.openxmlformats.org/officeDocument/2006/relationships/hyperlink" Target="#Abr!A1"/><Relationship Id="rId1" Type="http://schemas.openxmlformats.org/officeDocument/2006/relationships/hyperlink" Target="#In&#237;cio!A1"/><Relationship Id="rId6" Type="http://schemas.openxmlformats.org/officeDocument/2006/relationships/hyperlink" Target="#Alertas!A1"/><Relationship Id="rId11" Type="http://schemas.openxmlformats.org/officeDocument/2006/relationships/hyperlink" Target="#Jul!A1"/><Relationship Id="rId24" Type="http://schemas.openxmlformats.org/officeDocument/2006/relationships/hyperlink" Target="#'Sobre a LUZ'!A1"/><Relationship Id="rId5" Type="http://schemas.openxmlformats.org/officeDocument/2006/relationships/hyperlink" Target="#Gr&#225;ficos!A1"/><Relationship Id="rId15" Type="http://schemas.openxmlformats.org/officeDocument/2006/relationships/hyperlink" Target="#Nov!A1"/><Relationship Id="rId23" Type="http://schemas.openxmlformats.org/officeDocument/2006/relationships/hyperlink" Target="#Sugest&#245;es!A1"/><Relationship Id="rId10" Type="http://schemas.openxmlformats.org/officeDocument/2006/relationships/hyperlink" Target="#Jun!A1"/><Relationship Id="rId19" Type="http://schemas.openxmlformats.org/officeDocument/2006/relationships/hyperlink" Target="#Mar!A1"/><Relationship Id="rId4" Type="http://schemas.openxmlformats.org/officeDocument/2006/relationships/hyperlink" Target="#FC!A1"/><Relationship Id="rId9" Type="http://schemas.openxmlformats.org/officeDocument/2006/relationships/hyperlink" Target="#Mai!A1"/><Relationship Id="rId14" Type="http://schemas.openxmlformats.org/officeDocument/2006/relationships/hyperlink" Target="#Out!A1"/><Relationship Id="rId22" Type="http://schemas.openxmlformats.org/officeDocument/2006/relationships/hyperlink" Target="#D&#250;vidas!A1"/></Relationships>
</file>

<file path=xl/drawings/_rels/drawing10.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hyperlink" Target="#Set!A1"/><Relationship Id="rId18" Type="http://schemas.openxmlformats.org/officeDocument/2006/relationships/hyperlink" Target="#Fev!A1"/><Relationship Id="rId3" Type="http://schemas.openxmlformats.org/officeDocument/2006/relationships/hyperlink" Target="#Resumo!A1"/><Relationship Id="rId21" Type="http://schemas.openxmlformats.org/officeDocument/2006/relationships/image" Target="../media/image1.png"/><Relationship Id="rId7" Type="http://schemas.openxmlformats.org/officeDocument/2006/relationships/hyperlink" Target="https://www.youtube.com/watch?v=uD5wgr-ca1s&amp;list=PLWta3T-QZpj6R3ParGWnFKQ28TAD_JkTf&amp;index=3" TargetMode="External"/><Relationship Id="rId12" Type="http://schemas.openxmlformats.org/officeDocument/2006/relationships/hyperlink" Target="#Ago!A1"/><Relationship Id="rId17" Type="http://schemas.openxmlformats.org/officeDocument/2006/relationships/hyperlink" Target="#Jan!A1"/><Relationship Id="rId25" Type="http://schemas.openxmlformats.org/officeDocument/2006/relationships/hyperlink" Target="#Imprimir!A1"/><Relationship Id="rId2" Type="http://schemas.openxmlformats.org/officeDocument/2006/relationships/hyperlink" Target="#'PC Receitas'!A1"/><Relationship Id="rId16" Type="http://schemas.openxmlformats.org/officeDocument/2006/relationships/hyperlink" Target="#Dez!A1"/><Relationship Id="rId20" Type="http://schemas.openxmlformats.org/officeDocument/2006/relationships/hyperlink" Target="#Abr!A1"/><Relationship Id="rId1" Type="http://schemas.openxmlformats.org/officeDocument/2006/relationships/hyperlink" Target="#In&#237;cio!A1"/><Relationship Id="rId6" Type="http://schemas.openxmlformats.org/officeDocument/2006/relationships/hyperlink" Target="#Alertas!A1"/><Relationship Id="rId11" Type="http://schemas.openxmlformats.org/officeDocument/2006/relationships/hyperlink" Target="#Jul!A1"/><Relationship Id="rId24" Type="http://schemas.openxmlformats.org/officeDocument/2006/relationships/hyperlink" Target="#'Sobre a LUZ'!A1"/><Relationship Id="rId5" Type="http://schemas.openxmlformats.org/officeDocument/2006/relationships/hyperlink" Target="#Gr&#225;ficos!A1"/><Relationship Id="rId15" Type="http://schemas.openxmlformats.org/officeDocument/2006/relationships/hyperlink" Target="#Nov!A1"/><Relationship Id="rId23" Type="http://schemas.openxmlformats.org/officeDocument/2006/relationships/hyperlink" Target="#Sugest&#245;es!A1"/><Relationship Id="rId10" Type="http://schemas.openxmlformats.org/officeDocument/2006/relationships/hyperlink" Target="#Jun!A1"/><Relationship Id="rId19" Type="http://schemas.openxmlformats.org/officeDocument/2006/relationships/hyperlink" Target="#Mar!A1"/><Relationship Id="rId4" Type="http://schemas.openxmlformats.org/officeDocument/2006/relationships/hyperlink" Target="#FC!A1"/><Relationship Id="rId9" Type="http://schemas.openxmlformats.org/officeDocument/2006/relationships/hyperlink" Target="#Mai!A1"/><Relationship Id="rId14" Type="http://schemas.openxmlformats.org/officeDocument/2006/relationships/hyperlink" Target="#Out!A1"/><Relationship Id="rId22" Type="http://schemas.openxmlformats.org/officeDocument/2006/relationships/hyperlink" Target="#D&#250;vidas!A1"/></Relationships>
</file>

<file path=xl/drawings/_rels/drawing11.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hyperlink" Target="#Set!A1"/><Relationship Id="rId18" Type="http://schemas.openxmlformats.org/officeDocument/2006/relationships/hyperlink" Target="#Fev!A1"/><Relationship Id="rId3" Type="http://schemas.openxmlformats.org/officeDocument/2006/relationships/hyperlink" Target="#Resumo!A1"/><Relationship Id="rId21" Type="http://schemas.openxmlformats.org/officeDocument/2006/relationships/image" Target="../media/image1.png"/><Relationship Id="rId7" Type="http://schemas.openxmlformats.org/officeDocument/2006/relationships/hyperlink" Target="https://www.youtube.com/watch?v=uD5wgr-ca1s&amp;list=PLWta3T-QZpj6R3ParGWnFKQ28TAD_JkTf&amp;index=3" TargetMode="External"/><Relationship Id="rId12" Type="http://schemas.openxmlformats.org/officeDocument/2006/relationships/hyperlink" Target="#Ago!A1"/><Relationship Id="rId17" Type="http://schemas.openxmlformats.org/officeDocument/2006/relationships/hyperlink" Target="#Jan!A1"/><Relationship Id="rId25" Type="http://schemas.openxmlformats.org/officeDocument/2006/relationships/hyperlink" Target="#Imprimir!A1"/><Relationship Id="rId2" Type="http://schemas.openxmlformats.org/officeDocument/2006/relationships/hyperlink" Target="#'PC Receitas'!A1"/><Relationship Id="rId16" Type="http://schemas.openxmlformats.org/officeDocument/2006/relationships/hyperlink" Target="#Dez!A1"/><Relationship Id="rId20" Type="http://schemas.openxmlformats.org/officeDocument/2006/relationships/hyperlink" Target="#Abr!A1"/><Relationship Id="rId1" Type="http://schemas.openxmlformats.org/officeDocument/2006/relationships/hyperlink" Target="#In&#237;cio!A1"/><Relationship Id="rId6" Type="http://schemas.openxmlformats.org/officeDocument/2006/relationships/hyperlink" Target="#Alertas!A1"/><Relationship Id="rId11" Type="http://schemas.openxmlformats.org/officeDocument/2006/relationships/hyperlink" Target="#Jul!A1"/><Relationship Id="rId24" Type="http://schemas.openxmlformats.org/officeDocument/2006/relationships/hyperlink" Target="#'Sobre a LUZ'!A1"/><Relationship Id="rId5" Type="http://schemas.openxmlformats.org/officeDocument/2006/relationships/hyperlink" Target="#Gr&#225;ficos!A1"/><Relationship Id="rId15" Type="http://schemas.openxmlformats.org/officeDocument/2006/relationships/hyperlink" Target="#Nov!A1"/><Relationship Id="rId23" Type="http://schemas.openxmlformats.org/officeDocument/2006/relationships/hyperlink" Target="#Sugest&#245;es!A1"/><Relationship Id="rId10" Type="http://schemas.openxmlformats.org/officeDocument/2006/relationships/hyperlink" Target="#Jun!A1"/><Relationship Id="rId19" Type="http://schemas.openxmlformats.org/officeDocument/2006/relationships/hyperlink" Target="#Mar!A1"/><Relationship Id="rId4" Type="http://schemas.openxmlformats.org/officeDocument/2006/relationships/hyperlink" Target="#FC!A1"/><Relationship Id="rId9" Type="http://schemas.openxmlformats.org/officeDocument/2006/relationships/hyperlink" Target="#Mai!A1"/><Relationship Id="rId14" Type="http://schemas.openxmlformats.org/officeDocument/2006/relationships/hyperlink" Target="#Out!A1"/><Relationship Id="rId22" Type="http://schemas.openxmlformats.org/officeDocument/2006/relationships/hyperlink" Target="#D&#250;vidas!A1"/></Relationships>
</file>

<file path=xl/drawings/_rels/drawing12.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hyperlink" Target="#Set!A1"/><Relationship Id="rId18" Type="http://schemas.openxmlformats.org/officeDocument/2006/relationships/hyperlink" Target="#Fev!A1"/><Relationship Id="rId3" Type="http://schemas.openxmlformats.org/officeDocument/2006/relationships/hyperlink" Target="#Resumo!A1"/><Relationship Id="rId21" Type="http://schemas.openxmlformats.org/officeDocument/2006/relationships/image" Target="../media/image1.png"/><Relationship Id="rId7" Type="http://schemas.openxmlformats.org/officeDocument/2006/relationships/hyperlink" Target="https://www.youtube.com/watch?v=uD5wgr-ca1s&amp;list=PLWta3T-QZpj6R3ParGWnFKQ28TAD_JkTf&amp;index=3" TargetMode="External"/><Relationship Id="rId12" Type="http://schemas.openxmlformats.org/officeDocument/2006/relationships/hyperlink" Target="#Ago!A1"/><Relationship Id="rId17" Type="http://schemas.openxmlformats.org/officeDocument/2006/relationships/hyperlink" Target="#Jan!A1"/><Relationship Id="rId25" Type="http://schemas.openxmlformats.org/officeDocument/2006/relationships/hyperlink" Target="#Imprimir!A1"/><Relationship Id="rId2" Type="http://schemas.openxmlformats.org/officeDocument/2006/relationships/hyperlink" Target="#'PC Receitas'!A1"/><Relationship Id="rId16" Type="http://schemas.openxmlformats.org/officeDocument/2006/relationships/hyperlink" Target="#Dez!A1"/><Relationship Id="rId20" Type="http://schemas.openxmlformats.org/officeDocument/2006/relationships/hyperlink" Target="#Abr!A1"/><Relationship Id="rId1" Type="http://schemas.openxmlformats.org/officeDocument/2006/relationships/hyperlink" Target="#In&#237;cio!A1"/><Relationship Id="rId6" Type="http://schemas.openxmlformats.org/officeDocument/2006/relationships/hyperlink" Target="#Alertas!A1"/><Relationship Id="rId11" Type="http://schemas.openxmlformats.org/officeDocument/2006/relationships/hyperlink" Target="#Jul!A1"/><Relationship Id="rId24" Type="http://schemas.openxmlformats.org/officeDocument/2006/relationships/hyperlink" Target="#'Sobre a LUZ'!A1"/><Relationship Id="rId5" Type="http://schemas.openxmlformats.org/officeDocument/2006/relationships/hyperlink" Target="#Gr&#225;ficos!A1"/><Relationship Id="rId15" Type="http://schemas.openxmlformats.org/officeDocument/2006/relationships/hyperlink" Target="#Nov!A1"/><Relationship Id="rId23" Type="http://schemas.openxmlformats.org/officeDocument/2006/relationships/hyperlink" Target="#Sugest&#245;es!A1"/><Relationship Id="rId10" Type="http://schemas.openxmlformats.org/officeDocument/2006/relationships/hyperlink" Target="#Jun!A1"/><Relationship Id="rId19" Type="http://schemas.openxmlformats.org/officeDocument/2006/relationships/hyperlink" Target="#Mar!A1"/><Relationship Id="rId4" Type="http://schemas.openxmlformats.org/officeDocument/2006/relationships/hyperlink" Target="#FC!A1"/><Relationship Id="rId9" Type="http://schemas.openxmlformats.org/officeDocument/2006/relationships/hyperlink" Target="#Mai!A1"/><Relationship Id="rId14" Type="http://schemas.openxmlformats.org/officeDocument/2006/relationships/hyperlink" Target="#Out!A1"/><Relationship Id="rId22" Type="http://schemas.openxmlformats.org/officeDocument/2006/relationships/hyperlink" Target="#D&#250;vidas!A1"/></Relationships>
</file>

<file path=xl/drawings/_rels/drawing13.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hyperlink" Target="#Set!A1"/><Relationship Id="rId18" Type="http://schemas.openxmlformats.org/officeDocument/2006/relationships/hyperlink" Target="#Fev!A1"/><Relationship Id="rId3" Type="http://schemas.openxmlformats.org/officeDocument/2006/relationships/hyperlink" Target="#Resumo!A1"/><Relationship Id="rId21" Type="http://schemas.openxmlformats.org/officeDocument/2006/relationships/image" Target="../media/image1.png"/><Relationship Id="rId7" Type="http://schemas.openxmlformats.org/officeDocument/2006/relationships/hyperlink" Target="https://www.youtube.com/watch?v=uD5wgr-ca1s&amp;list=PLWta3T-QZpj6R3ParGWnFKQ28TAD_JkTf&amp;index=3" TargetMode="External"/><Relationship Id="rId12" Type="http://schemas.openxmlformats.org/officeDocument/2006/relationships/hyperlink" Target="#Ago!A1"/><Relationship Id="rId17" Type="http://schemas.openxmlformats.org/officeDocument/2006/relationships/hyperlink" Target="#Jan!A1"/><Relationship Id="rId25" Type="http://schemas.openxmlformats.org/officeDocument/2006/relationships/hyperlink" Target="#Imprimir!A1"/><Relationship Id="rId2" Type="http://schemas.openxmlformats.org/officeDocument/2006/relationships/hyperlink" Target="#'PC Receitas'!A1"/><Relationship Id="rId16" Type="http://schemas.openxmlformats.org/officeDocument/2006/relationships/hyperlink" Target="#Dez!A1"/><Relationship Id="rId20" Type="http://schemas.openxmlformats.org/officeDocument/2006/relationships/hyperlink" Target="#Abr!A1"/><Relationship Id="rId1" Type="http://schemas.openxmlformats.org/officeDocument/2006/relationships/hyperlink" Target="#In&#237;cio!A1"/><Relationship Id="rId6" Type="http://schemas.openxmlformats.org/officeDocument/2006/relationships/hyperlink" Target="#Alertas!A1"/><Relationship Id="rId11" Type="http://schemas.openxmlformats.org/officeDocument/2006/relationships/hyperlink" Target="#Jul!A1"/><Relationship Id="rId24" Type="http://schemas.openxmlformats.org/officeDocument/2006/relationships/hyperlink" Target="#'Sobre a LUZ'!A1"/><Relationship Id="rId5" Type="http://schemas.openxmlformats.org/officeDocument/2006/relationships/hyperlink" Target="#Gr&#225;ficos!A1"/><Relationship Id="rId15" Type="http://schemas.openxmlformats.org/officeDocument/2006/relationships/hyperlink" Target="#Nov!A1"/><Relationship Id="rId23" Type="http://schemas.openxmlformats.org/officeDocument/2006/relationships/hyperlink" Target="#Sugest&#245;es!A1"/><Relationship Id="rId10" Type="http://schemas.openxmlformats.org/officeDocument/2006/relationships/hyperlink" Target="#Jun!A1"/><Relationship Id="rId19" Type="http://schemas.openxmlformats.org/officeDocument/2006/relationships/hyperlink" Target="#Mar!A1"/><Relationship Id="rId4" Type="http://schemas.openxmlformats.org/officeDocument/2006/relationships/hyperlink" Target="#FC!A1"/><Relationship Id="rId9" Type="http://schemas.openxmlformats.org/officeDocument/2006/relationships/hyperlink" Target="#Mai!A1"/><Relationship Id="rId14" Type="http://schemas.openxmlformats.org/officeDocument/2006/relationships/hyperlink" Target="#Out!A1"/><Relationship Id="rId22" Type="http://schemas.openxmlformats.org/officeDocument/2006/relationships/hyperlink" Target="#D&#250;vidas!A1"/></Relationships>
</file>

<file path=xl/drawings/_rels/drawing14.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hyperlink" Target="#Set!A1"/><Relationship Id="rId18" Type="http://schemas.openxmlformats.org/officeDocument/2006/relationships/hyperlink" Target="#Mar!A1"/><Relationship Id="rId3" Type="http://schemas.openxmlformats.org/officeDocument/2006/relationships/hyperlink" Target="#Resumo!A1"/><Relationship Id="rId21" Type="http://schemas.openxmlformats.org/officeDocument/2006/relationships/hyperlink" Target="#D&#250;vidas!A1"/><Relationship Id="rId7" Type="http://schemas.openxmlformats.org/officeDocument/2006/relationships/hyperlink" Target="https://www.youtube.com/watch?v=uD5wgr-ca1s&amp;list=PLWta3T-QZpj6R3ParGWnFKQ28TAD_JkTf&amp;index=3" TargetMode="External"/><Relationship Id="rId12" Type="http://schemas.openxmlformats.org/officeDocument/2006/relationships/hyperlink" Target="#Ago!A1"/><Relationship Id="rId17" Type="http://schemas.openxmlformats.org/officeDocument/2006/relationships/hyperlink" Target="#Fev!A1"/><Relationship Id="rId2" Type="http://schemas.openxmlformats.org/officeDocument/2006/relationships/hyperlink" Target="#'PC Receitas'!A1"/><Relationship Id="rId16" Type="http://schemas.openxmlformats.org/officeDocument/2006/relationships/hyperlink" Target="#Jan!A1"/><Relationship Id="rId20" Type="http://schemas.openxmlformats.org/officeDocument/2006/relationships/image" Target="../media/image1.png"/><Relationship Id="rId1" Type="http://schemas.openxmlformats.org/officeDocument/2006/relationships/hyperlink" Target="#In&#237;cio!A1"/><Relationship Id="rId6" Type="http://schemas.openxmlformats.org/officeDocument/2006/relationships/hyperlink" Target="#Alertas!A1"/><Relationship Id="rId11" Type="http://schemas.openxmlformats.org/officeDocument/2006/relationships/hyperlink" Target="#Jul!A1"/><Relationship Id="rId24" Type="http://schemas.openxmlformats.org/officeDocument/2006/relationships/hyperlink" Target="#Imprimir!A1"/><Relationship Id="rId5" Type="http://schemas.openxmlformats.org/officeDocument/2006/relationships/hyperlink" Target="#Gr&#225;ficos!A1"/><Relationship Id="rId15" Type="http://schemas.openxmlformats.org/officeDocument/2006/relationships/hyperlink" Target="#Dez!A1"/><Relationship Id="rId23" Type="http://schemas.openxmlformats.org/officeDocument/2006/relationships/hyperlink" Target="#'Sobre a LUZ'!A1"/><Relationship Id="rId10" Type="http://schemas.openxmlformats.org/officeDocument/2006/relationships/hyperlink" Target="#Jun!A1"/><Relationship Id="rId19" Type="http://schemas.openxmlformats.org/officeDocument/2006/relationships/hyperlink" Target="#Abr!A1"/><Relationship Id="rId4" Type="http://schemas.openxmlformats.org/officeDocument/2006/relationships/hyperlink" Target="#FC!A1"/><Relationship Id="rId9" Type="http://schemas.openxmlformats.org/officeDocument/2006/relationships/hyperlink" Target="#Mai!A1"/><Relationship Id="rId14" Type="http://schemas.openxmlformats.org/officeDocument/2006/relationships/hyperlink" Target="#Nov!A1"/><Relationship Id="rId22" Type="http://schemas.openxmlformats.org/officeDocument/2006/relationships/hyperlink" Target="#Sugest&#245;es!A1"/></Relationships>
</file>

<file path=xl/drawings/_rels/drawing15.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hyperlink" Target="#Set!A1"/><Relationship Id="rId18" Type="http://schemas.openxmlformats.org/officeDocument/2006/relationships/hyperlink" Target="#Mar!A1"/><Relationship Id="rId3" Type="http://schemas.openxmlformats.org/officeDocument/2006/relationships/hyperlink" Target="#Resumo!A1"/><Relationship Id="rId21" Type="http://schemas.openxmlformats.org/officeDocument/2006/relationships/hyperlink" Target="#D&#250;vidas!A1"/><Relationship Id="rId7" Type="http://schemas.openxmlformats.org/officeDocument/2006/relationships/hyperlink" Target="https://www.youtube.com/watch?v=uD5wgr-ca1s&amp;list=PLWta3T-QZpj6R3ParGWnFKQ28TAD_JkTf&amp;index=3" TargetMode="External"/><Relationship Id="rId12" Type="http://schemas.openxmlformats.org/officeDocument/2006/relationships/hyperlink" Target="#Ago!A1"/><Relationship Id="rId17" Type="http://schemas.openxmlformats.org/officeDocument/2006/relationships/hyperlink" Target="#Fev!A1"/><Relationship Id="rId2" Type="http://schemas.openxmlformats.org/officeDocument/2006/relationships/hyperlink" Target="#'PC Receitas'!A1"/><Relationship Id="rId16" Type="http://schemas.openxmlformats.org/officeDocument/2006/relationships/hyperlink" Target="#Jan!A1"/><Relationship Id="rId20" Type="http://schemas.openxmlformats.org/officeDocument/2006/relationships/image" Target="../media/image1.png"/><Relationship Id="rId1" Type="http://schemas.openxmlformats.org/officeDocument/2006/relationships/hyperlink" Target="#In&#237;cio!A1"/><Relationship Id="rId6" Type="http://schemas.openxmlformats.org/officeDocument/2006/relationships/hyperlink" Target="#Alertas!A1"/><Relationship Id="rId11" Type="http://schemas.openxmlformats.org/officeDocument/2006/relationships/hyperlink" Target="#Jul!A1"/><Relationship Id="rId24" Type="http://schemas.openxmlformats.org/officeDocument/2006/relationships/hyperlink" Target="#Imprimir!A1"/><Relationship Id="rId5" Type="http://schemas.openxmlformats.org/officeDocument/2006/relationships/hyperlink" Target="#Gr&#225;ficos!A1"/><Relationship Id="rId15" Type="http://schemas.openxmlformats.org/officeDocument/2006/relationships/hyperlink" Target="#Dez!A1"/><Relationship Id="rId23" Type="http://schemas.openxmlformats.org/officeDocument/2006/relationships/hyperlink" Target="#'Sobre a LUZ'!A1"/><Relationship Id="rId10" Type="http://schemas.openxmlformats.org/officeDocument/2006/relationships/hyperlink" Target="#Jun!A1"/><Relationship Id="rId19" Type="http://schemas.openxmlformats.org/officeDocument/2006/relationships/hyperlink" Target="#Abr!A1"/><Relationship Id="rId4" Type="http://schemas.openxmlformats.org/officeDocument/2006/relationships/hyperlink" Target="#FC!A1"/><Relationship Id="rId9" Type="http://schemas.openxmlformats.org/officeDocument/2006/relationships/hyperlink" Target="#Mai!A1"/><Relationship Id="rId14" Type="http://schemas.openxmlformats.org/officeDocument/2006/relationships/hyperlink" Target="#Out!A1"/><Relationship Id="rId22" Type="http://schemas.openxmlformats.org/officeDocument/2006/relationships/hyperlink" Target="#Sugest&#245;es!A1"/></Relationships>
</file>

<file path=xl/drawings/_rels/drawing16.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hyperlink" Target="#Set!A1"/><Relationship Id="rId18" Type="http://schemas.openxmlformats.org/officeDocument/2006/relationships/hyperlink" Target="#Mar!A1"/><Relationship Id="rId3" Type="http://schemas.openxmlformats.org/officeDocument/2006/relationships/hyperlink" Target="#Resumo!A1"/><Relationship Id="rId21" Type="http://schemas.openxmlformats.org/officeDocument/2006/relationships/hyperlink" Target="#D&#250;vidas!A1"/><Relationship Id="rId7" Type="http://schemas.openxmlformats.org/officeDocument/2006/relationships/hyperlink" Target="https://www.youtube.com/watch?v=uD5wgr-ca1s&amp;list=PLWta3T-QZpj6R3ParGWnFKQ28TAD_JkTf&amp;index=3" TargetMode="External"/><Relationship Id="rId12" Type="http://schemas.openxmlformats.org/officeDocument/2006/relationships/hyperlink" Target="#Ago!A1"/><Relationship Id="rId17" Type="http://schemas.openxmlformats.org/officeDocument/2006/relationships/hyperlink" Target="#Fev!A1"/><Relationship Id="rId2" Type="http://schemas.openxmlformats.org/officeDocument/2006/relationships/hyperlink" Target="#'PC Receitas'!A1"/><Relationship Id="rId16" Type="http://schemas.openxmlformats.org/officeDocument/2006/relationships/hyperlink" Target="#Jan!A1"/><Relationship Id="rId20" Type="http://schemas.openxmlformats.org/officeDocument/2006/relationships/image" Target="../media/image1.png"/><Relationship Id="rId1" Type="http://schemas.openxmlformats.org/officeDocument/2006/relationships/hyperlink" Target="#In&#237;cio!A1"/><Relationship Id="rId6" Type="http://schemas.openxmlformats.org/officeDocument/2006/relationships/hyperlink" Target="#Alertas!A1"/><Relationship Id="rId11" Type="http://schemas.openxmlformats.org/officeDocument/2006/relationships/hyperlink" Target="#Jul!A1"/><Relationship Id="rId24" Type="http://schemas.openxmlformats.org/officeDocument/2006/relationships/hyperlink" Target="#Imprimir!A1"/><Relationship Id="rId5" Type="http://schemas.openxmlformats.org/officeDocument/2006/relationships/hyperlink" Target="#Gr&#225;ficos!A1"/><Relationship Id="rId15" Type="http://schemas.openxmlformats.org/officeDocument/2006/relationships/hyperlink" Target="#Nov!A1"/><Relationship Id="rId23" Type="http://schemas.openxmlformats.org/officeDocument/2006/relationships/hyperlink" Target="#'Sobre a LUZ'!A1"/><Relationship Id="rId10" Type="http://schemas.openxmlformats.org/officeDocument/2006/relationships/hyperlink" Target="#Jun!A1"/><Relationship Id="rId19" Type="http://schemas.openxmlformats.org/officeDocument/2006/relationships/hyperlink" Target="#Abr!A1"/><Relationship Id="rId4" Type="http://schemas.openxmlformats.org/officeDocument/2006/relationships/hyperlink" Target="#FC!A1"/><Relationship Id="rId9" Type="http://schemas.openxmlformats.org/officeDocument/2006/relationships/hyperlink" Target="#Mai!A1"/><Relationship Id="rId14" Type="http://schemas.openxmlformats.org/officeDocument/2006/relationships/hyperlink" Target="#Out!A1"/><Relationship Id="rId22" Type="http://schemas.openxmlformats.org/officeDocument/2006/relationships/hyperlink" Target="#Sugest&#245;es!A1"/></Relationships>
</file>

<file path=xl/drawings/_rels/drawing17.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hyperlink" Target="#Imprimir!A1"/><Relationship Id="rId3" Type="http://schemas.openxmlformats.org/officeDocument/2006/relationships/hyperlink" Target="#In&#237;cio!A1"/><Relationship Id="rId7" Type="http://schemas.openxmlformats.org/officeDocument/2006/relationships/hyperlink" Target="https://www.youtube.com/watch?v=ONME__0ubXk&amp;index=4&amp;list=PLWta3T-QZpj6R3ParGWnFKQ28TAD_JkTf" TargetMode="External"/><Relationship Id="rId12" Type="http://schemas.openxmlformats.org/officeDocument/2006/relationships/hyperlink" Target="#'Sobre a LUZ'!A1"/><Relationship Id="rId2" Type="http://schemas.openxmlformats.org/officeDocument/2006/relationships/hyperlink" Target="#FC!A1"/><Relationship Id="rId1" Type="http://schemas.openxmlformats.org/officeDocument/2006/relationships/hyperlink" Target="#Jan!A1"/><Relationship Id="rId6" Type="http://schemas.openxmlformats.org/officeDocument/2006/relationships/hyperlink" Target="#Alertas!A1"/><Relationship Id="rId11" Type="http://schemas.openxmlformats.org/officeDocument/2006/relationships/hyperlink" Target="#Sugest&#245;es!A1"/><Relationship Id="rId5" Type="http://schemas.openxmlformats.org/officeDocument/2006/relationships/hyperlink" Target="#Gr&#225;ficos!A1"/><Relationship Id="rId10" Type="http://schemas.openxmlformats.org/officeDocument/2006/relationships/hyperlink" Target="#D&#250;vidas!A1"/><Relationship Id="rId4" Type="http://schemas.openxmlformats.org/officeDocument/2006/relationships/hyperlink" Target="#'PC Receitas'!A1"/><Relationship Id="rId9" Type="http://schemas.openxmlformats.org/officeDocument/2006/relationships/image" Target="../media/image1.png"/><Relationship Id="rId14" Type="http://schemas.openxmlformats.org/officeDocument/2006/relationships/hyperlink" Target="#'Resumo (2)'!A1"/></Relationships>
</file>

<file path=xl/drawings/_rels/drawing18.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hyperlink" Target="#Imprimir!A1"/><Relationship Id="rId3" Type="http://schemas.openxmlformats.org/officeDocument/2006/relationships/hyperlink" Target="#In&#237;cio!A1"/><Relationship Id="rId7" Type="http://schemas.openxmlformats.org/officeDocument/2006/relationships/hyperlink" Target="https://www.youtube.com/watch?v=ONME__0ubXk&amp;index=4&amp;list=PLWta3T-QZpj6R3ParGWnFKQ28TAD_JkTf" TargetMode="External"/><Relationship Id="rId12" Type="http://schemas.openxmlformats.org/officeDocument/2006/relationships/hyperlink" Target="#'Sobre a LUZ'!A1"/><Relationship Id="rId2" Type="http://schemas.openxmlformats.org/officeDocument/2006/relationships/hyperlink" Target="#FC!A1"/><Relationship Id="rId1" Type="http://schemas.openxmlformats.org/officeDocument/2006/relationships/hyperlink" Target="#Jan!A1"/><Relationship Id="rId6" Type="http://schemas.openxmlformats.org/officeDocument/2006/relationships/hyperlink" Target="#Alertas!A1"/><Relationship Id="rId11" Type="http://schemas.openxmlformats.org/officeDocument/2006/relationships/hyperlink" Target="#Sugest&#245;es!A1"/><Relationship Id="rId5" Type="http://schemas.openxmlformats.org/officeDocument/2006/relationships/hyperlink" Target="#Gr&#225;ficos!A1"/><Relationship Id="rId10" Type="http://schemas.openxmlformats.org/officeDocument/2006/relationships/hyperlink" Target="#D&#250;vidas!A1"/><Relationship Id="rId4" Type="http://schemas.openxmlformats.org/officeDocument/2006/relationships/hyperlink" Target="#'PC Receitas'!A1"/><Relationship Id="rId9" Type="http://schemas.openxmlformats.org/officeDocument/2006/relationships/image" Target="../media/image1.png"/><Relationship Id="rId14" Type="http://schemas.openxmlformats.org/officeDocument/2006/relationships/hyperlink" Target="#Resumo!A1"/></Relationships>
</file>

<file path=xl/drawings/_rels/drawing19.xml.rels><?xml version="1.0" encoding="UTF-8" standalone="yes"?>
<Relationships xmlns="http://schemas.openxmlformats.org/package/2006/relationships"><Relationship Id="rId8" Type="http://schemas.openxmlformats.org/officeDocument/2006/relationships/hyperlink" Target="#Gr&#225;ficos!A1"/><Relationship Id="rId13" Type="http://schemas.openxmlformats.org/officeDocument/2006/relationships/hyperlink" Target="#D&#250;vidas!A1"/><Relationship Id="rId3" Type="http://schemas.openxmlformats.org/officeDocument/2006/relationships/hyperlink" Target="#CReceber!A1"/><Relationship Id="rId7" Type="http://schemas.openxmlformats.org/officeDocument/2006/relationships/hyperlink" Target="#'PC Receitas'!A1"/><Relationship Id="rId12" Type="http://schemas.openxmlformats.org/officeDocument/2006/relationships/image" Target="../media/image1.png"/><Relationship Id="rId2" Type="http://schemas.openxmlformats.org/officeDocument/2006/relationships/hyperlink" Target="#CPagar!A1"/><Relationship Id="rId16" Type="http://schemas.openxmlformats.org/officeDocument/2006/relationships/hyperlink" Target="#Imprimir!A1"/><Relationship Id="rId1" Type="http://schemas.openxmlformats.org/officeDocument/2006/relationships/hyperlink" Target="#Jan!A1"/><Relationship Id="rId6" Type="http://schemas.openxmlformats.org/officeDocument/2006/relationships/hyperlink" Target="#Resumo!A1"/><Relationship Id="rId11" Type="http://schemas.openxmlformats.org/officeDocument/2006/relationships/image" Target="../media/image3.png"/><Relationship Id="rId5" Type="http://schemas.openxmlformats.org/officeDocument/2006/relationships/hyperlink" Target="#In&#237;cio!A1"/><Relationship Id="rId15" Type="http://schemas.openxmlformats.org/officeDocument/2006/relationships/hyperlink" Target="#'Sobre a LUZ'!A1"/><Relationship Id="rId10" Type="http://schemas.openxmlformats.org/officeDocument/2006/relationships/hyperlink" Target="https://www.youtube.com/watch?v=3vVyphfZow8&amp;list=PLWta3T-QZpj6R3ParGWnFKQ28TAD_JkTf&amp;index=5" TargetMode="External"/><Relationship Id="rId4" Type="http://schemas.openxmlformats.org/officeDocument/2006/relationships/hyperlink" Target="#DRE!A1"/><Relationship Id="rId9" Type="http://schemas.openxmlformats.org/officeDocument/2006/relationships/hyperlink" Target="#Alertas!A1"/><Relationship Id="rId14" Type="http://schemas.openxmlformats.org/officeDocument/2006/relationships/hyperlink" Target="#Sugest&#245;es!A1"/></Relationships>
</file>

<file path=xl/drawings/_rels/drawing20.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1.png"/><Relationship Id="rId3" Type="http://schemas.openxmlformats.org/officeDocument/2006/relationships/hyperlink" Target="#Resumo!A1"/><Relationship Id="rId7" Type="http://schemas.openxmlformats.org/officeDocument/2006/relationships/hyperlink" Target="https://www.youtube.com/watch?v=v-7m-rOxoGw&amp;list=PLWta3T-QZpj6R3ParGWnFKQ28TAD_JkTf&amp;index=6" TargetMode="External"/><Relationship Id="rId12" Type="http://schemas.openxmlformats.org/officeDocument/2006/relationships/hyperlink" Target="#DRE!A1"/><Relationship Id="rId17" Type="http://schemas.openxmlformats.org/officeDocument/2006/relationships/hyperlink" Target="#Imprimir!A1"/><Relationship Id="rId2" Type="http://schemas.openxmlformats.org/officeDocument/2006/relationships/hyperlink" Target="#Jan!A1"/><Relationship Id="rId16" Type="http://schemas.openxmlformats.org/officeDocument/2006/relationships/hyperlink" Target="#'Sobre a LUZ'!A1"/><Relationship Id="rId1" Type="http://schemas.openxmlformats.org/officeDocument/2006/relationships/hyperlink" Target="#In&#237;cio!A1"/><Relationship Id="rId6" Type="http://schemas.openxmlformats.org/officeDocument/2006/relationships/hyperlink" Target="#Alertas!A1"/><Relationship Id="rId11" Type="http://schemas.openxmlformats.org/officeDocument/2006/relationships/hyperlink" Target="#FC!A1"/><Relationship Id="rId5" Type="http://schemas.openxmlformats.org/officeDocument/2006/relationships/hyperlink" Target="#Gr&#225;ficos!A1"/><Relationship Id="rId15" Type="http://schemas.openxmlformats.org/officeDocument/2006/relationships/hyperlink" Target="#Sugest&#245;es!A1"/><Relationship Id="rId10" Type="http://schemas.openxmlformats.org/officeDocument/2006/relationships/hyperlink" Target="#CReceber!A1"/><Relationship Id="rId4" Type="http://schemas.openxmlformats.org/officeDocument/2006/relationships/hyperlink" Target="#'PC Receitas'!A1"/><Relationship Id="rId9" Type="http://schemas.openxmlformats.org/officeDocument/2006/relationships/hyperlink" Target="#CPagar!A1"/><Relationship Id="rId14" Type="http://schemas.openxmlformats.org/officeDocument/2006/relationships/hyperlink" Target="#D&#250;vidas!A1"/></Relationships>
</file>

<file path=xl/drawings/_rels/drawing21.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hyperlink" Target="#D&#250;vidas!A1"/><Relationship Id="rId3" Type="http://schemas.openxmlformats.org/officeDocument/2006/relationships/hyperlink" Target="#Jan!A1"/><Relationship Id="rId7" Type="http://schemas.openxmlformats.org/officeDocument/2006/relationships/hyperlink" Target="https://www.youtube.com/watch?v=aoGYIHjeXvw&amp;list=PLWta3T-QZpj6R3ParGWnFKQ28TAD_JkTf&amp;index=7" TargetMode="External"/><Relationship Id="rId12" Type="http://schemas.openxmlformats.org/officeDocument/2006/relationships/image" Target="../media/image1.png"/><Relationship Id="rId2" Type="http://schemas.openxmlformats.org/officeDocument/2006/relationships/hyperlink" Target="#In&#237;cio!A1"/><Relationship Id="rId16" Type="http://schemas.openxmlformats.org/officeDocument/2006/relationships/hyperlink" Target="#Imprimir!A1"/><Relationship Id="rId1" Type="http://schemas.openxmlformats.org/officeDocument/2006/relationships/hyperlink" Target="#Resumo!A1"/><Relationship Id="rId6" Type="http://schemas.openxmlformats.org/officeDocument/2006/relationships/hyperlink" Target="#Alertas!A1"/><Relationship Id="rId11" Type="http://schemas.openxmlformats.org/officeDocument/2006/relationships/hyperlink" Target="#DRE!A1"/><Relationship Id="rId5" Type="http://schemas.openxmlformats.org/officeDocument/2006/relationships/hyperlink" Target="#Gr&#225;ficos!A1"/><Relationship Id="rId15" Type="http://schemas.openxmlformats.org/officeDocument/2006/relationships/hyperlink" Target="#'Sobre a LUZ'!A1"/><Relationship Id="rId10" Type="http://schemas.openxmlformats.org/officeDocument/2006/relationships/hyperlink" Target="#FC!A1"/><Relationship Id="rId4" Type="http://schemas.openxmlformats.org/officeDocument/2006/relationships/hyperlink" Target="#'PC Receitas'!A1"/><Relationship Id="rId9" Type="http://schemas.openxmlformats.org/officeDocument/2006/relationships/hyperlink" Target="#CReceber!A1"/><Relationship Id="rId14" Type="http://schemas.openxmlformats.org/officeDocument/2006/relationships/hyperlink" Target="#Sugest&#245;es!A1"/></Relationships>
</file>

<file path=xl/drawings/_rels/drawing22.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hyperlink" Target="#D&#250;vidas!A1"/><Relationship Id="rId3" Type="http://schemas.openxmlformats.org/officeDocument/2006/relationships/hyperlink" Target="#Jan!A1"/><Relationship Id="rId7" Type="http://schemas.openxmlformats.org/officeDocument/2006/relationships/hyperlink" Target="https://www.youtube.com/watch?v=aoGYIHjeXvw&amp;list=PLWta3T-QZpj6R3ParGWnFKQ28TAD_JkTf&amp;index=7" TargetMode="External"/><Relationship Id="rId12" Type="http://schemas.openxmlformats.org/officeDocument/2006/relationships/image" Target="../media/image1.png"/><Relationship Id="rId2" Type="http://schemas.openxmlformats.org/officeDocument/2006/relationships/hyperlink" Target="#In&#237;cio!A1"/><Relationship Id="rId16" Type="http://schemas.openxmlformats.org/officeDocument/2006/relationships/hyperlink" Target="#Imprimir!A1"/><Relationship Id="rId1" Type="http://schemas.openxmlformats.org/officeDocument/2006/relationships/hyperlink" Target="#Resumo!A1"/><Relationship Id="rId6" Type="http://schemas.openxmlformats.org/officeDocument/2006/relationships/hyperlink" Target="#Alertas!A1"/><Relationship Id="rId11" Type="http://schemas.openxmlformats.org/officeDocument/2006/relationships/hyperlink" Target="#DRE!A1"/><Relationship Id="rId5" Type="http://schemas.openxmlformats.org/officeDocument/2006/relationships/hyperlink" Target="#Gr&#225;ficos!A1"/><Relationship Id="rId15" Type="http://schemas.openxmlformats.org/officeDocument/2006/relationships/hyperlink" Target="#'Sobre a LUZ'!A1"/><Relationship Id="rId10" Type="http://schemas.openxmlformats.org/officeDocument/2006/relationships/hyperlink" Target="#FC!A1"/><Relationship Id="rId4" Type="http://schemas.openxmlformats.org/officeDocument/2006/relationships/hyperlink" Target="#'PC Receitas'!A1"/><Relationship Id="rId9" Type="http://schemas.openxmlformats.org/officeDocument/2006/relationships/hyperlink" Target="#CPagar!A1"/><Relationship Id="rId14" Type="http://schemas.openxmlformats.org/officeDocument/2006/relationships/hyperlink" Target="#Sugest&#245;es!A1"/></Relationships>
</file>

<file path=xl/drawings/_rels/drawing23.xml.rels><?xml version="1.0" encoding="UTF-8" standalone="yes"?>
<Relationships xmlns="http://schemas.openxmlformats.org/package/2006/relationships"><Relationship Id="rId8" Type="http://schemas.openxmlformats.org/officeDocument/2006/relationships/chart" Target="../charts/chart2.xml"/><Relationship Id="rId13" Type="http://schemas.openxmlformats.org/officeDocument/2006/relationships/hyperlink" Target="https://www.youtube.com/watch?v=jDSWxnX6e-c&amp;list=PLWta3T-QZpj6R3ParGWnFKQ28TAD_JkTf&amp;index=8" TargetMode="External"/><Relationship Id="rId18" Type="http://schemas.openxmlformats.org/officeDocument/2006/relationships/hyperlink" Target="#'G. Despesas'!A1"/><Relationship Id="rId3" Type="http://schemas.openxmlformats.org/officeDocument/2006/relationships/hyperlink" Target="#Resumo!A1"/><Relationship Id="rId21" Type="http://schemas.openxmlformats.org/officeDocument/2006/relationships/hyperlink" Target="#Sugest&#245;es!A1"/><Relationship Id="rId7" Type="http://schemas.openxmlformats.org/officeDocument/2006/relationships/chart" Target="../charts/chart1.xml"/><Relationship Id="rId12" Type="http://schemas.openxmlformats.org/officeDocument/2006/relationships/chart" Target="../charts/chart6.xml"/><Relationship Id="rId17" Type="http://schemas.openxmlformats.org/officeDocument/2006/relationships/chart" Target="../charts/chart8.xml"/><Relationship Id="rId2" Type="http://schemas.openxmlformats.org/officeDocument/2006/relationships/hyperlink" Target="#Jan!A1"/><Relationship Id="rId16" Type="http://schemas.openxmlformats.org/officeDocument/2006/relationships/chart" Target="../charts/chart7.xml"/><Relationship Id="rId20" Type="http://schemas.openxmlformats.org/officeDocument/2006/relationships/hyperlink" Target="#D&#250;vidas!A1"/><Relationship Id="rId1" Type="http://schemas.openxmlformats.org/officeDocument/2006/relationships/hyperlink" Target="#In&#237;cio!A1"/><Relationship Id="rId6" Type="http://schemas.openxmlformats.org/officeDocument/2006/relationships/hyperlink" Target="#Alertas!A1"/><Relationship Id="rId11" Type="http://schemas.openxmlformats.org/officeDocument/2006/relationships/chart" Target="../charts/chart5.xml"/><Relationship Id="rId5" Type="http://schemas.openxmlformats.org/officeDocument/2006/relationships/hyperlink" Target="#'PC Receitas'!A1"/><Relationship Id="rId15" Type="http://schemas.openxmlformats.org/officeDocument/2006/relationships/image" Target="../media/image1.png"/><Relationship Id="rId23" Type="http://schemas.openxmlformats.org/officeDocument/2006/relationships/hyperlink" Target="#Imprimir!A1"/><Relationship Id="rId10" Type="http://schemas.openxmlformats.org/officeDocument/2006/relationships/chart" Target="../charts/chart4.xml"/><Relationship Id="rId19" Type="http://schemas.openxmlformats.org/officeDocument/2006/relationships/hyperlink" Target="#'G. Receitas'!A1"/><Relationship Id="rId4" Type="http://schemas.openxmlformats.org/officeDocument/2006/relationships/hyperlink" Target="#FC!A1"/><Relationship Id="rId9" Type="http://schemas.openxmlformats.org/officeDocument/2006/relationships/chart" Target="../charts/chart3.xml"/><Relationship Id="rId14" Type="http://schemas.openxmlformats.org/officeDocument/2006/relationships/image" Target="../media/image3.png"/><Relationship Id="rId22" Type="http://schemas.openxmlformats.org/officeDocument/2006/relationships/hyperlink" Target="#'Sobre a LUZ'!A1"/></Relationships>
</file>

<file path=xl/drawings/_rels/drawing24.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chart" Target="../charts/chart10.xml"/><Relationship Id="rId18" Type="http://schemas.openxmlformats.org/officeDocument/2006/relationships/hyperlink" Target="#'Sobre a LUZ'!A1"/><Relationship Id="rId3" Type="http://schemas.openxmlformats.org/officeDocument/2006/relationships/hyperlink" Target="#Resumo!A1"/><Relationship Id="rId7" Type="http://schemas.openxmlformats.org/officeDocument/2006/relationships/hyperlink" Target="https://www.youtube.com/watch?v=jDSWxnX6e-c&amp;list=PLWta3T-QZpj6R3ParGWnFKQ28TAD_JkTf&amp;index=8" TargetMode="External"/><Relationship Id="rId12" Type="http://schemas.openxmlformats.org/officeDocument/2006/relationships/chart" Target="../charts/chart9.xml"/><Relationship Id="rId17" Type="http://schemas.openxmlformats.org/officeDocument/2006/relationships/hyperlink" Target="#Sugest&#245;es!A1"/><Relationship Id="rId2" Type="http://schemas.openxmlformats.org/officeDocument/2006/relationships/hyperlink" Target="#Jan!A1"/><Relationship Id="rId16" Type="http://schemas.openxmlformats.org/officeDocument/2006/relationships/hyperlink" Target="#D&#250;vidas!A1"/><Relationship Id="rId1" Type="http://schemas.openxmlformats.org/officeDocument/2006/relationships/hyperlink" Target="#In&#237;cio!A1"/><Relationship Id="rId6" Type="http://schemas.openxmlformats.org/officeDocument/2006/relationships/hyperlink" Target="#Alertas!A1"/><Relationship Id="rId11" Type="http://schemas.openxmlformats.org/officeDocument/2006/relationships/hyperlink" Target="#Gr&#225;ficos!A1"/><Relationship Id="rId5" Type="http://schemas.openxmlformats.org/officeDocument/2006/relationships/hyperlink" Target="#'PC Receitas'!A1"/><Relationship Id="rId15" Type="http://schemas.openxmlformats.org/officeDocument/2006/relationships/chart" Target="../charts/chart12.xml"/><Relationship Id="rId10" Type="http://schemas.openxmlformats.org/officeDocument/2006/relationships/hyperlink" Target="#'G. Despesas'!A1"/><Relationship Id="rId19" Type="http://schemas.openxmlformats.org/officeDocument/2006/relationships/hyperlink" Target="#Imprimir!A1"/><Relationship Id="rId4" Type="http://schemas.openxmlformats.org/officeDocument/2006/relationships/hyperlink" Target="#FC!A1"/><Relationship Id="rId9" Type="http://schemas.openxmlformats.org/officeDocument/2006/relationships/image" Target="../media/image1.png"/><Relationship Id="rId14" Type="http://schemas.openxmlformats.org/officeDocument/2006/relationships/chart" Target="../charts/chart11.xml"/></Relationships>
</file>

<file path=xl/drawings/_rels/drawing25.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chart" Target="../charts/chart14.xml"/><Relationship Id="rId18" Type="http://schemas.openxmlformats.org/officeDocument/2006/relationships/chart" Target="../charts/chart19.xml"/><Relationship Id="rId3" Type="http://schemas.openxmlformats.org/officeDocument/2006/relationships/hyperlink" Target="#Resumo!A1"/><Relationship Id="rId21" Type="http://schemas.openxmlformats.org/officeDocument/2006/relationships/hyperlink" Target="#D&#250;vidas!A1"/><Relationship Id="rId7" Type="http://schemas.openxmlformats.org/officeDocument/2006/relationships/hyperlink" Target="https://www.youtube.com/watch?v=jDSWxnX6e-c&amp;list=PLWta3T-QZpj6R3ParGWnFKQ28TAD_JkTf&amp;index=8" TargetMode="External"/><Relationship Id="rId12" Type="http://schemas.openxmlformats.org/officeDocument/2006/relationships/chart" Target="../charts/chart13.xml"/><Relationship Id="rId17" Type="http://schemas.openxmlformats.org/officeDocument/2006/relationships/chart" Target="../charts/chart18.xml"/><Relationship Id="rId2" Type="http://schemas.openxmlformats.org/officeDocument/2006/relationships/hyperlink" Target="#Jan!A1"/><Relationship Id="rId16" Type="http://schemas.openxmlformats.org/officeDocument/2006/relationships/chart" Target="../charts/chart17.xml"/><Relationship Id="rId20" Type="http://schemas.openxmlformats.org/officeDocument/2006/relationships/chart" Target="../charts/chart21.xml"/><Relationship Id="rId1" Type="http://schemas.openxmlformats.org/officeDocument/2006/relationships/hyperlink" Target="#In&#237;cio!A1"/><Relationship Id="rId6" Type="http://schemas.openxmlformats.org/officeDocument/2006/relationships/hyperlink" Target="#Alertas!A1"/><Relationship Id="rId11" Type="http://schemas.openxmlformats.org/officeDocument/2006/relationships/hyperlink" Target="#'G. Receitas'!A1"/><Relationship Id="rId24" Type="http://schemas.openxmlformats.org/officeDocument/2006/relationships/hyperlink" Target="#Imprimir!A1"/><Relationship Id="rId5" Type="http://schemas.openxmlformats.org/officeDocument/2006/relationships/hyperlink" Target="#'PC Receitas'!A1"/><Relationship Id="rId15" Type="http://schemas.openxmlformats.org/officeDocument/2006/relationships/chart" Target="../charts/chart16.xml"/><Relationship Id="rId23" Type="http://schemas.openxmlformats.org/officeDocument/2006/relationships/hyperlink" Target="#'Sobre a LUZ'!A1"/><Relationship Id="rId10" Type="http://schemas.openxmlformats.org/officeDocument/2006/relationships/hyperlink" Target="#Gr&#225;ficos!A1"/><Relationship Id="rId19" Type="http://schemas.openxmlformats.org/officeDocument/2006/relationships/chart" Target="../charts/chart20.xml"/><Relationship Id="rId4" Type="http://schemas.openxmlformats.org/officeDocument/2006/relationships/hyperlink" Target="#FC!A1"/><Relationship Id="rId9" Type="http://schemas.openxmlformats.org/officeDocument/2006/relationships/image" Target="../media/image1.png"/><Relationship Id="rId14" Type="http://schemas.openxmlformats.org/officeDocument/2006/relationships/chart" Target="../charts/chart15.xml"/><Relationship Id="rId22" Type="http://schemas.openxmlformats.org/officeDocument/2006/relationships/hyperlink" Target="#Sugest&#245;es!A1"/></Relationships>
</file>

<file path=xl/drawings/_rels/drawing26.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hyperlink" Target="#Imprimir!A1"/><Relationship Id="rId3" Type="http://schemas.openxmlformats.org/officeDocument/2006/relationships/hyperlink" Target="#Resumo!A1"/><Relationship Id="rId7" Type="http://schemas.openxmlformats.org/officeDocument/2006/relationships/hyperlink" Target="https://www.youtube.com/watch?v=ArizmG_Nk1E&amp;list=PLWta3T-QZpj6R3ParGWnFKQ28TAD_JkTf&amp;index=9" TargetMode="External"/><Relationship Id="rId12" Type="http://schemas.openxmlformats.org/officeDocument/2006/relationships/hyperlink" Target="#'Sobre a LUZ'!A1"/><Relationship Id="rId2" Type="http://schemas.openxmlformats.org/officeDocument/2006/relationships/hyperlink" Target="#Jan!A1"/><Relationship Id="rId1" Type="http://schemas.openxmlformats.org/officeDocument/2006/relationships/hyperlink" Target="#In&#237;cio!A1"/><Relationship Id="rId6" Type="http://schemas.openxmlformats.org/officeDocument/2006/relationships/hyperlink" Target="#'PC Receitas'!A1"/><Relationship Id="rId11" Type="http://schemas.openxmlformats.org/officeDocument/2006/relationships/hyperlink" Target="#Sugest&#245;es!A1"/><Relationship Id="rId5" Type="http://schemas.openxmlformats.org/officeDocument/2006/relationships/hyperlink" Target="#Gr&#225;ficos!A1"/><Relationship Id="rId10" Type="http://schemas.openxmlformats.org/officeDocument/2006/relationships/hyperlink" Target="#D&#250;vidas!A1"/><Relationship Id="rId4" Type="http://schemas.openxmlformats.org/officeDocument/2006/relationships/hyperlink" Target="#FC!A1"/><Relationship Id="rId9" Type="http://schemas.openxmlformats.org/officeDocument/2006/relationships/image" Target="../media/image1.png"/></Relationships>
</file>

<file path=xl/drawings/_rels/drawing27.xml.rels><?xml version="1.0" encoding="UTF-8" standalone="yes"?>
<Relationships xmlns="http://schemas.openxmlformats.org/package/2006/relationships"><Relationship Id="rId8" Type="http://schemas.openxmlformats.org/officeDocument/2006/relationships/hyperlink" Target="#Resumo!A1"/><Relationship Id="rId13" Type="http://schemas.openxmlformats.org/officeDocument/2006/relationships/hyperlink" Target="#D&#250;vidas!A1"/><Relationship Id="rId18" Type="http://schemas.openxmlformats.org/officeDocument/2006/relationships/image" Target="../media/image3.png"/><Relationship Id="rId3" Type="http://schemas.openxmlformats.org/officeDocument/2006/relationships/chart" Target="../charts/chart24.xml"/><Relationship Id="rId7" Type="http://schemas.openxmlformats.org/officeDocument/2006/relationships/hyperlink" Target="#Jan!A1"/><Relationship Id="rId12" Type="http://schemas.openxmlformats.org/officeDocument/2006/relationships/image" Target="../media/image1.png"/><Relationship Id="rId17" Type="http://schemas.openxmlformats.org/officeDocument/2006/relationships/hyperlink" Target="https://www.youtube.com/watch?v=Siye0V1UTok&amp;list=PLWta3T-QZpj6R3ParGWnFKQ28TAD_JkTf&amp;index=10" TargetMode="External"/><Relationship Id="rId2" Type="http://schemas.openxmlformats.org/officeDocument/2006/relationships/chart" Target="../charts/chart23.xml"/><Relationship Id="rId16" Type="http://schemas.openxmlformats.org/officeDocument/2006/relationships/hyperlink" Target="#Alertas!A1"/><Relationship Id="rId1" Type="http://schemas.openxmlformats.org/officeDocument/2006/relationships/chart" Target="../charts/chart22.xml"/><Relationship Id="rId6" Type="http://schemas.openxmlformats.org/officeDocument/2006/relationships/hyperlink" Target="#In&#237;cio!A1"/><Relationship Id="rId11" Type="http://schemas.openxmlformats.org/officeDocument/2006/relationships/hyperlink" Target="#'PC Receitas'!A1"/><Relationship Id="rId5" Type="http://schemas.openxmlformats.org/officeDocument/2006/relationships/chart" Target="../charts/chart26.xml"/><Relationship Id="rId15" Type="http://schemas.openxmlformats.org/officeDocument/2006/relationships/hyperlink" Target="#'Sobre a LUZ'!A1"/><Relationship Id="rId10" Type="http://schemas.openxmlformats.org/officeDocument/2006/relationships/hyperlink" Target="#Gr&#225;ficos!A1"/><Relationship Id="rId4" Type="http://schemas.openxmlformats.org/officeDocument/2006/relationships/chart" Target="../charts/chart25.xml"/><Relationship Id="rId9" Type="http://schemas.openxmlformats.org/officeDocument/2006/relationships/hyperlink" Target="#FC!A1"/><Relationship Id="rId14" Type="http://schemas.openxmlformats.org/officeDocument/2006/relationships/hyperlink" Target="#Sugest&#245;es!A1"/></Relationships>
</file>

<file path=xl/drawings/_rels/drawing28.xml.rels><?xml version="1.0" encoding="UTF-8" standalone="yes"?>
<Relationships xmlns="http://schemas.openxmlformats.org/package/2006/relationships"><Relationship Id="rId8" Type="http://schemas.openxmlformats.org/officeDocument/2006/relationships/hyperlink" Target="#Sugest&#245;es!A1"/><Relationship Id="rId13" Type="http://schemas.openxmlformats.org/officeDocument/2006/relationships/hyperlink" Target="http://luz.vc/ferramentas/pacotes/pacote-de-planilhas-luz/?utm_source=referral&amp;utm_medium=produtos&amp;utm_campaign=fc3" TargetMode="External"/><Relationship Id="rId3" Type="http://schemas.openxmlformats.org/officeDocument/2006/relationships/hyperlink" Target="#Resumo!A1"/><Relationship Id="rId7" Type="http://schemas.openxmlformats.org/officeDocument/2006/relationships/hyperlink" Target="#'PC Receitas'!A1"/><Relationship Id="rId12" Type="http://schemas.openxmlformats.org/officeDocument/2006/relationships/hyperlink" Target="#Imprimir!A1"/><Relationship Id="rId2" Type="http://schemas.openxmlformats.org/officeDocument/2006/relationships/hyperlink" Target="#Jan!A1"/><Relationship Id="rId16" Type="http://schemas.openxmlformats.org/officeDocument/2006/relationships/image" Target="../media/image5.png"/><Relationship Id="rId1" Type="http://schemas.openxmlformats.org/officeDocument/2006/relationships/hyperlink" Target="#In&#237;cio!A1"/><Relationship Id="rId6" Type="http://schemas.openxmlformats.org/officeDocument/2006/relationships/hyperlink" Target="#Alertas!A1"/><Relationship Id="rId11" Type="http://schemas.openxmlformats.org/officeDocument/2006/relationships/image" Target="../media/image1.png"/><Relationship Id="rId5" Type="http://schemas.openxmlformats.org/officeDocument/2006/relationships/hyperlink" Target="#Gr&#225;ficos!A1"/><Relationship Id="rId15" Type="http://schemas.openxmlformats.org/officeDocument/2006/relationships/hyperlink" Target="http://cursos.luz.vc/course/curso-de-excel-iniciante-e-intermediario/?utm_source=referral&amp;utm_medium=produtos&amp;utm_campaign=fc3" TargetMode="External"/><Relationship Id="rId10" Type="http://schemas.openxmlformats.org/officeDocument/2006/relationships/hyperlink" Target="#'Sobre a LUZ'!A1"/><Relationship Id="rId4" Type="http://schemas.openxmlformats.org/officeDocument/2006/relationships/hyperlink" Target="#FC!A1"/><Relationship Id="rId9" Type="http://schemas.openxmlformats.org/officeDocument/2006/relationships/hyperlink" Target="mailto:contato@luz.vc" TargetMode="External"/><Relationship Id="rId14" Type="http://schemas.openxmlformats.org/officeDocument/2006/relationships/image" Target="../media/image4.png"/></Relationships>
</file>

<file path=xl/drawings/_rels/drawing29.xml.rels><?xml version="1.0" encoding="UTF-8" standalone="yes"?>
<Relationships xmlns="http://schemas.openxmlformats.org/package/2006/relationships"><Relationship Id="rId8" Type="http://schemas.openxmlformats.org/officeDocument/2006/relationships/hyperlink" Target="#D&#250;vidas!A1"/><Relationship Id="rId13" Type="http://schemas.openxmlformats.org/officeDocument/2006/relationships/hyperlink" Target="#Imprimir!A1"/><Relationship Id="rId3" Type="http://schemas.openxmlformats.org/officeDocument/2006/relationships/hyperlink" Target="#Jan!A1"/><Relationship Id="rId7" Type="http://schemas.openxmlformats.org/officeDocument/2006/relationships/hyperlink" Target="#Alertas!A1"/><Relationship Id="rId12" Type="http://schemas.openxmlformats.org/officeDocument/2006/relationships/hyperlink" Target="#'Sobre a LUZ'!A1"/><Relationship Id="rId17" Type="http://schemas.openxmlformats.org/officeDocument/2006/relationships/image" Target="../media/image5.png"/><Relationship Id="rId2" Type="http://schemas.openxmlformats.org/officeDocument/2006/relationships/image" Target="../media/image1.png"/><Relationship Id="rId16" Type="http://schemas.openxmlformats.org/officeDocument/2006/relationships/hyperlink" Target="http://cursos.luz.vc/course/curso-de-excel-iniciante-e-intermediario/?utm_source=referral&amp;utm_medium=produtos&amp;utm_campaign=fc3" TargetMode="External"/><Relationship Id="rId1" Type="http://schemas.openxmlformats.org/officeDocument/2006/relationships/hyperlink" Target="#'PC Receitas'!A1"/><Relationship Id="rId6" Type="http://schemas.openxmlformats.org/officeDocument/2006/relationships/hyperlink" Target="#Gr&#225;ficos!A1"/><Relationship Id="rId11" Type="http://schemas.openxmlformats.org/officeDocument/2006/relationships/image" Target="../media/image6.png"/><Relationship Id="rId5" Type="http://schemas.openxmlformats.org/officeDocument/2006/relationships/hyperlink" Target="#FC!A1"/><Relationship Id="rId15" Type="http://schemas.openxmlformats.org/officeDocument/2006/relationships/image" Target="../media/image4.png"/><Relationship Id="rId10" Type="http://schemas.openxmlformats.org/officeDocument/2006/relationships/hyperlink" Target="https://luz.vc/minha-conta/?utm_source=referral&amp;utm_medium=produtos&amp;utm_campaign=fc3" TargetMode="External"/><Relationship Id="rId4" Type="http://schemas.openxmlformats.org/officeDocument/2006/relationships/hyperlink" Target="#Resumo!A1"/><Relationship Id="rId9" Type="http://schemas.openxmlformats.org/officeDocument/2006/relationships/hyperlink" Target="#In&#237;cio!A1"/><Relationship Id="rId14" Type="http://schemas.openxmlformats.org/officeDocument/2006/relationships/hyperlink" Target="http://luz.vc/ferramentas/pacotes/pacote-de-planilhas-luz/?utm_source=referral&amp;utm_medium=produtos&amp;utm_campaign=fc3" TargetMode="External"/></Relationships>
</file>

<file path=xl/drawings/_rels/drawing30.xml.rels><?xml version="1.0" encoding="UTF-8" standalone="yes"?>
<Relationships xmlns="http://schemas.openxmlformats.org/package/2006/relationships"><Relationship Id="rId8" Type="http://schemas.openxmlformats.org/officeDocument/2006/relationships/hyperlink" Target="#Sugest&#245;es!A1"/><Relationship Id="rId13" Type="http://schemas.openxmlformats.org/officeDocument/2006/relationships/image" Target="../media/image7.png"/><Relationship Id="rId18" Type="http://schemas.openxmlformats.org/officeDocument/2006/relationships/hyperlink" Target="http://luz.vc/ferramentas/pacotes/pacote-de-planilhas-luz/?utm_source=referral&amp;utm_medium=produtos&amp;utm_campaign=fc3" TargetMode="External"/><Relationship Id="rId26" Type="http://schemas.openxmlformats.org/officeDocument/2006/relationships/image" Target="../media/image12.png"/><Relationship Id="rId3" Type="http://schemas.openxmlformats.org/officeDocument/2006/relationships/hyperlink" Target="#Resumo!A1"/><Relationship Id="rId21" Type="http://schemas.openxmlformats.org/officeDocument/2006/relationships/image" Target="../media/image5.png"/><Relationship Id="rId7" Type="http://schemas.openxmlformats.org/officeDocument/2006/relationships/hyperlink" Target="#D&#250;vidas!A1"/><Relationship Id="rId12" Type="http://schemas.openxmlformats.org/officeDocument/2006/relationships/hyperlink" Target="https://www.facebook.com/luzplanilhas?fref=ts&amp;utm_source=referral&amp;utm_medium=produtos&amp;utm_campaign=fc3" TargetMode="External"/><Relationship Id="rId17" Type="http://schemas.openxmlformats.org/officeDocument/2006/relationships/image" Target="../media/image9.png"/><Relationship Id="rId25" Type="http://schemas.openxmlformats.org/officeDocument/2006/relationships/hyperlink" Target="http://luz.vc/?utm_source=referral&amp;utm_medium=produtos&amp;utm_campaign=fc3" TargetMode="External"/><Relationship Id="rId2" Type="http://schemas.openxmlformats.org/officeDocument/2006/relationships/hyperlink" Target="#Jan!A1"/><Relationship Id="rId16" Type="http://schemas.openxmlformats.org/officeDocument/2006/relationships/hyperlink" Target="https://plus.google.com/+luzvcmesmo/posts?utm_source=referral&amp;utm_medium=produtos&amp;utm_campaign=fc3" TargetMode="External"/><Relationship Id="rId20" Type="http://schemas.openxmlformats.org/officeDocument/2006/relationships/hyperlink" Target="http://cursos.luz.vc/course/curso-de-excel-iniciante-e-intermediario/?utm_source=referral&amp;utm_medium=produtos&amp;utm_campaign=fc3" TargetMode="External"/><Relationship Id="rId1" Type="http://schemas.openxmlformats.org/officeDocument/2006/relationships/hyperlink" Target="#In&#237;cio!A1"/><Relationship Id="rId6" Type="http://schemas.openxmlformats.org/officeDocument/2006/relationships/hyperlink" Target="#'PC Receitas'!A1"/><Relationship Id="rId11" Type="http://schemas.openxmlformats.org/officeDocument/2006/relationships/hyperlink" Target="#Imprimir!A1"/><Relationship Id="rId24" Type="http://schemas.openxmlformats.org/officeDocument/2006/relationships/image" Target="../media/image11.png"/><Relationship Id="rId5" Type="http://schemas.openxmlformats.org/officeDocument/2006/relationships/hyperlink" Target="#Gr&#225;ficos!A1"/><Relationship Id="rId15" Type="http://schemas.openxmlformats.org/officeDocument/2006/relationships/image" Target="../media/image8.png"/><Relationship Id="rId23" Type="http://schemas.openxmlformats.org/officeDocument/2006/relationships/hyperlink" Target="http://ajuda.luz.vc/?utm_source=referral&amp;utm_medium=produtos&amp;utm_campaign=fc3" TargetMode="External"/><Relationship Id="rId28" Type="http://schemas.openxmlformats.org/officeDocument/2006/relationships/image" Target="../media/image13.png"/><Relationship Id="rId10" Type="http://schemas.openxmlformats.org/officeDocument/2006/relationships/image" Target="../media/image1.png"/><Relationship Id="rId19" Type="http://schemas.openxmlformats.org/officeDocument/2006/relationships/image" Target="../media/image4.png"/><Relationship Id="rId4" Type="http://schemas.openxmlformats.org/officeDocument/2006/relationships/hyperlink" Target="#FC!A1"/><Relationship Id="rId9" Type="http://schemas.openxmlformats.org/officeDocument/2006/relationships/hyperlink" Target="#Alertas!A1"/><Relationship Id="rId14" Type="http://schemas.openxmlformats.org/officeDocument/2006/relationships/hyperlink" Target="https://twitter.com/luzplanilhas?utm_source=referral&amp;utm_medium=produtos&amp;utm_campaign=fc3" TargetMode="External"/><Relationship Id="rId22" Type="http://schemas.openxmlformats.org/officeDocument/2006/relationships/image" Target="../media/image10.jpeg"/><Relationship Id="rId27" Type="http://schemas.openxmlformats.org/officeDocument/2006/relationships/hyperlink" Target="http://blog.luz.vc/?utm_source=referral&amp;utm_medium=produtos&amp;utm_campaign=fc3" TargetMode="External"/></Relationships>
</file>

<file path=xl/drawings/drawing1.xml><?xml version="1.0" encoding="utf-8"?>
<xdr:wsDr xmlns:xdr="http://schemas.openxmlformats.org/drawingml/2006/spreadsheetDrawing" xmlns:a="http://schemas.openxmlformats.org/drawingml/2006/main">
  <xdr:twoCellAnchor editAs="absolute">
    <xdr:from>
      <xdr:col>0</xdr:col>
      <xdr:colOff>133350</xdr:colOff>
      <xdr:row>0</xdr:row>
      <xdr:rowOff>219075</xdr:rowOff>
    </xdr:from>
    <xdr:to>
      <xdr:col>0</xdr:col>
      <xdr:colOff>1695450</xdr:colOff>
      <xdr:row>1</xdr:row>
      <xdr:rowOff>295275</xdr:rowOff>
    </xdr:to>
    <xdr:pic>
      <xdr:nvPicPr>
        <xdr:cNvPr id="1601" name="Imagem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3350" y="219075"/>
          <a:ext cx="1562100"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0</xdr:colOff>
      <xdr:row>2</xdr:row>
      <xdr:rowOff>210608</xdr:rowOff>
    </xdr:from>
    <xdr:to>
      <xdr:col>1</xdr:col>
      <xdr:colOff>9525</xdr:colOff>
      <xdr:row>3</xdr:row>
      <xdr:rowOff>4233</xdr:rowOff>
    </xdr:to>
    <xdr:sp macro="" textlink="">
      <xdr:nvSpPr>
        <xdr:cNvPr id="12" name="Retângulo 11"/>
        <xdr:cNvSpPr/>
      </xdr:nvSpPr>
      <xdr:spPr>
        <a:xfrm>
          <a:off x="0" y="1343025"/>
          <a:ext cx="1861608" cy="2698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Início</a:t>
          </a:r>
        </a:p>
      </xdr:txBody>
    </xdr:sp>
    <xdr:clientData/>
  </xdr:twoCellAnchor>
  <xdr:twoCellAnchor editAs="absolute">
    <xdr:from>
      <xdr:col>0</xdr:col>
      <xdr:colOff>123825</xdr:colOff>
      <xdr:row>11</xdr:row>
      <xdr:rowOff>187328</xdr:rowOff>
    </xdr:from>
    <xdr:to>
      <xdr:col>0</xdr:col>
      <xdr:colOff>1689100</xdr:colOff>
      <xdr:row>11</xdr:row>
      <xdr:rowOff>187328</xdr:rowOff>
    </xdr:to>
    <xdr:cxnSp macro="">
      <xdr:nvCxnSpPr>
        <xdr:cNvPr id="9" name="Conector reto 8"/>
        <xdr:cNvCxnSpPr/>
      </xdr:nvCxnSpPr>
      <xdr:spPr>
        <a:xfrm>
          <a:off x="123825" y="3976161"/>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10" name="Conector reto 9"/>
        <xdr:cNvCxnSpPr/>
      </xdr:nvCxnSpPr>
      <xdr:spPr>
        <a:xfrm>
          <a:off x="123825" y="838200"/>
          <a:ext cx="1438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absoluteAnchor>
    <xdr:pos x="2124075" y="1612900"/>
    <xdr:ext cx="15160625" cy="0"/>
    <xdr:cxnSp macro="">
      <xdr:nvCxnSpPr>
        <xdr:cNvPr id="14" name="Conector reto 13"/>
        <xdr:cNvCxnSpPr/>
      </xdr:nvCxnSpPr>
      <xdr:spPr>
        <a:xfrm>
          <a:off x="2124075" y="1612900"/>
          <a:ext cx="15160625" cy="0"/>
        </a:xfrm>
        <a:prstGeom prst="line">
          <a:avLst/>
        </a:prstGeom>
        <a:ln>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absoluteAnchor>
  <xdr:twoCellAnchor editAs="absolute">
    <xdr:from>
      <xdr:col>0</xdr:col>
      <xdr:colOff>38100</xdr:colOff>
      <xdr:row>3</xdr:row>
      <xdr:rowOff>55033</xdr:rowOff>
    </xdr:from>
    <xdr:to>
      <xdr:col>0</xdr:col>
      <xdr:colOff>1803400</xdr:colOff>
      <xdr:row>3</xdr:row>
      <xdr:rowOff>334433</xdr:rowOff>
    </xdr:to>
    <xdr:sp macro="" textlink="">
      <xdr:nvSpPr>
        <xdr:cNvPr id="13" name="Rectangle 12">
          <a:hlinkClick xmlns:r="http://schemas.openxmlformats.org/officeDocument/2006/relationships" r:id="rId2"/>
        </xdr:cNvPr>
        <xdr:cNvSpPr/>
      </xdr:nvSpPr>
      <xdr:spPr>
        <a:xfrm>
          <a:off x="38100" y="16637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a:t>
          </a:r>
          <a:r>
            <a:rPr lang="en-US" sz="1100" baseline="0"/>
            <a:t> de Contas</a:t>
          </a:r>
          <a:endParaRPr lang="en-US" sz="1100"/>
        </a:p>
      </xdr:txBody>
    </xdr:sp>
    <xdr:clientData/>
  </xdr:twoCellAnchor>
  <xdr:twoCellAnchor editAs="absolute">
    <xdr:from>
      <xdr:col>0</xdr:col>
      <xdr:colOff>25400</xdr:colOff>
      <xdr:row>3</xdr:row>
      <xdr:rowOff>359833</xdr:rowOff>
    </xdr:from>
    <xdr:to>
      <xdr:col>0</xdr:col>
      <xdr:colOff>1790700</xdr:colOff>
      <xdr:row>5</xdr:row>
      <xdr:rowOff>110067</xdr:rowOff>
    </xdr:to>
    <xdr:sp macro="" textlink="">
      <xdr:nvSpPr>
        <xdr:cNvPr id="58" name="Rectangle 57">
          <a:hlinkClick xmlns:r="http://schemas.openxmlformats.org/officeDocument/2006/relationships" r:id="rId3"/>
        </xdr:cNvPr>
        <xdr:cNvSpPr/>
      </xdr:nvSpPr>
      <xdr:spPr>
        <a:xfrm>
          <a:off x="25400" y="19685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2. Lançamentos</a:t>
          </a:r>
        </a:p>
      </xdr:txBody>
    </xdr:sp>
    <xdr:clientData/>
  </xdr:twoCellAnchor>
  <xdr:twoCellAnchor editAs="absolute">
    <xdr:from>
      <xdr:col>0</xdr:col>
      <xdr:colOff>25400</xdr:colOff>
      <xdr:row>5</xdr:row>
      <xdr:rowOff>135467</xdr:rowOff>
    </xdr:from>
    <xdr:to>
      <xdr:col>0</xdr:col>
      <xdr:colOff>1790700</xdr:colOff>
      <xdr:row>6</xdr:row>
      <xdr:rowOff>203200</xdr:rowOff>
    </xdr:to>
    <xdr:sp macro="" textlink="">
      <xdr:nvSpPr>
        <xdr:cNvPr id="59" name="Rectangle 58">
          <a:hlinkClick xmlns:r="http://schemas.openxmlformats.org/officeDocument/2006/relationships" r:id="rId4"/>
        </xdr:cNvPr>
        <xdr:cNvSpPr/>
      </xdr:nvSpPr>
      <xdr:spPr>
        <a:xfrm>
          <a:off x="25400" y="22733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6</xdr:row>
      <xdr:rowOff>254000</xdr:rowOff>
    </xdr:from>
    <xdr:to>
      <xdr:col>0</xdr:col>
      <xdr:colOff>1790700</xdr:colOff>
      <xdr:row>7</xdr:row>
      <xdr:rowOff>99483</xdr:rowOff>
    </xdr:to>
    <xdr:sp macro="" textlink="">
      <xdr:nvSpPr>
        <xdr:cNvPr id="60" name="Rectangle 59">
          <a:hlinkClick xmlns:r="http://schemas.openxmlformats.org/officeDocument/2006/relationships" r:id="rId5"/>
        </xdr:cNvPr>
        <xdr:cNvSpPr/>
      </xdr:nvSpPr>
      <xdr:spPr>
        <a:xfrm>
          <a:off x="25400" y="26035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25400</xdr:colOff>
      <xdr:row>7</xdr:row>
      <xdr:rowOff>150283</xdr:rowOff>
    </xdr:from>
    <xdr:to>
      <xdr:col>0</xdr:col>
      <xdr:colOff>1790700</xdr:colOff>
      <xdr:row>9</xdr:row>
      <xdr:rowOff>69850</xdr:rowOff>
    </xdr:to>
    <xdr:sp macro="" textlink="">
      <xdr:nvSpPr>
        <xdr:cNvPr id="61" name="Rectangle 60">
          <a:hlinkClick xmlns:r="http://schemas.openxmlformats.org/officeDocument/2006/relationships" r:id="rId6"/>
        </xdr:cNvPr>
        <xdr:cNvSpPr/>
      </xdr:nvSpPr>
      <xdr:spPr>
        <a:xfrm>
          <a:off x="25400" y="29337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9</xdr:row>
      <xdr:rowOff>120650</xdr:rowOff>
    </xdr:from>
    <xdr:to>
      <xdr:col>0</xdr:col>
      <xdr:colOff>1790700</xdr:colOff>
      <xdr:row>10</xdr:row>
      <xdr:rowOff>188383</xdr:rowOff>
    </xdr:to>
    <xdr:sp macro="" textlink="">
      <xdr:nvSpPr>
        <xdr:cNvPr id="62" name="Rectangle 61">
          <a:hlinkClick xmlns:r="http://schemas.openxmlformats.org/officeDocument/2006/relationships" r:id="rId7"/>
        </xdr:cNvPr>
        <xdr:cNvSpPr/>
      </xdr:nvSpPr>
      <xdr:spPr>
        <a:xfrm>
          <a:off x="25400" y="32639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50800</xdr:colOff>
      <xdr:row>13</xdr:row>
      <xdr:rowOff>27519</xdr:rowOff>
    </xdr:from>
    <xdr:to>
      <xdr:col>0</xdr:col>
      <xdr:colOff>1816100</xdr:colOff>
      <xdr:row>14</xdr:row>
      <xdr:rowOff>95253</xdr:rowOff>
    </xdr:to>
    <xdr:sp macro="" textlink="">
      <xdr:nvSpPr>
        <xdr:cNvPr id="63" name="Rectangle 62">
          <a:hlinkClick xmlns:r="http://schemas.openxmlformats.org/officeDocument/2006/relationships" r:id="rId8"/>
        </xdr:cNvPr>
        <xdr:cNvSpPr/>
      </xdr:nvSpPr>
      <xdr:spPr>
        <a:xfrm>
          <a:off x="50800" y="4176186"/>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50800</xdr:colOff>
      <xdr:row>14</xdr:row>
      <xdr:rowOff>146053</xdr:rowOff>
    </xdr:from>
    <xdr:to>
      <xdr:col>0</xdr:col>
      <xdr:colOff>1816100</xdr:colOff>
      <xdr:row>14</xdr:row>
      <xdr:rowOff>425453</xdr:rowOff>
    </xdr:to>
    <xdr:sp macro="" textlink="">
      <xdr:nvSpPr>
        <xdr:cNvPr id="64" name="Rectangle 63">
          <a:hlinkClick xmlns:r="http://schemas.openxmlformats.org/officeDocument/2006/relationships" r:id="rId9"/>
        </xdr:cNvPr>
        <xdr:cNvSpPr/>
      </xdr:nvSpPr>
      <xdr:spPr>
        <a:xfrm>
          <a:off x="50800" y="4506386"/>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63500</xdr:colOff>
      <xdr:row>1</xdr:row>
      <xdr:rowOff>493183</xdr:rowOff>
    </xdr:from>
    <xdr:to>
      <xdr:col>0</xdr:col>
      <xdr:colOff>1828800</xdr:colOff>
      <xdr:row>2</xdr:row>
      <xdr:rowOff>74083</xdr:rowOff>
    </xdr:to>
    <xdr:sp macro="" textlink="">
      <xdr:nvSpPr>
        <xdr:cNvPr id="66" name="Rectangle 65"/>
        <xdr:cNvSpPr/>
      </xdr:nvSpPr>
      <xdr:spPr>
        <a:xfrm>
          <a:off x="63500" y="9271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1</xdr:col>
      <xdr:colOff>257175</xdr:colOff>
      <xdr:row>32</xdr:row>
      <xdr:rowOff>219075</xdr:rowOff>
    </xdr:from>
    <xdr:to>
      <xdr:col>7</xdr:col>
      <xdr:colOff>438150</xdr:colOff>
      <xdr:row>33</xdr:row>
      <xdr:rowOff>352425</xdr:rowOff>
    </xdr:to>
    <xdr:pic>
      <xdr:nvPicPr>
        <xdr:cNvPr id="1615" name="Imagem 18">
          <a:hlinkClick xmlns:r="http://schemas.openxmlformats.org/officeDocument/2006/relationships" r:id="rId8"/>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105025" y="9191625"/>
          <a:ext cx="29337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0</xdr:col>
      <xdr:colOff>55033</xdr:colOff>
      <xdr:row>15</xdr:row>
      <xdr:rowOff>33871</xdr:rowOff>
    </xdr:from>
    <xdr:to>
      <xdr:col>0</xdr:col>
      <xdr:colOff>1820333</xdr:colOff>
      <xdr:row>16</xdr:row>
      <xdr:rowOff>101604</xdr:rowOff>
    </xdr:to>
    <xdr:sp macro="" textlink="">
      <xdr:nvSpPr>
        <xdr:cNvPr id="18" name="Rectangle 63">
          <a:hlinkClick xmlns:r="http://schemas.openxmlformats.org/officeDocument/2006/relationships" r:id="rId11"/>
        </xdr:cNvPr>
        <xdr:cNvSpPr/>
      </xdr:nvSpPr>
      <xdr:spPr>
        <a:xfrm>
          <a:off x="55033" y="4828121"/>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oneCell">
    <xdr:from>
      <xdr:col>8</xdr:col>
      <xdr:colOff>228600</xdr:colOff>
      <xdr:row>3</xdr:row>
      <xdr:rowOff>76200</xdr:rowOff>
    </xdr:from>
    <xdr:to>
      <xdr:col>8</xdr:col>
      <xdr:colOff>571500</xdr:colOff>
      <xdr:row>3</xdr:row>
      <xdr:rowOff>419100</xdr:rowOff>
    </xdr:to>
    <xdr:pic>
      <xdr:nvPicPr>
        <xdr:cNvPr id="1617" name="Imagem 19">
          <a:hlinkClick xmlns:r="http://schemas.openxmlformats.org/officeDocument/2006/relationships" r:id="rId12"/>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419725" y="1676400"/>
          <a:ext cx="3429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0</xdr:col>
      <xdr:colOff>29636</xdr:colOff>
      <xdr:row>10</xdr:row>
      <xdr:rowOff>230712</xdr:rowOff>
    </xdr:from>
    <xdr:to>
      <xdr:col>0</xdr:col>
      <xdr:colOff>1794936</xdr:colOff>
      <xdr:row>11</xdr:row>
      <xdr:rowOff>76196</xdr:rowOff>
    </xdr:to>
    <xdr:sp macro="" textlink="">
      <xdr:nvSpPr>
        <xdr:cNvPr id="21" name="Rectangle 61">
          <a:hlinkClick xmlns:r="http://schemas.openxmlformats.org/officeDocument/2006/relationships" r:id="rId14"/>
        </xdr:cNvPr>
        <xdr:cNvSpPr/>
      </xdr:nvSpPr>
      <xdr:spPr>
        <a:xfrm>
          <a:off x="29636" y="3585629"/>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2</xdr:col>
      <xdr:colOff>33865</xdr:colOff>
      <xdr:row>1</xdr:row>
      <xdr:rowOff>192617</xdr:rowOff>
    </xdr:from>
    <xdr:to>
      <xdr:col>3</xdr:col>
      <xdr:colOff>283631</xdr:colOff>
      <xdr:row>2</xdr:row>
      <xdr:rowOff>4367</xdr:rowOff>
    </xdr:to>
    <xdr:sp macro="" textlink="">
      <xdr:nvSpPr>
        <xdr:cNvPr id="13" name="Retângulo 12"/>
        <xdr:cNvSpPr/>
      </xdr:nvSpPr>
      <xdr:spPr>
        <a:xfrm>
          <a:off x="2129365" y="626534"/>
          <a:ext cx="1244599"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Receitas</a:t>
          </a:r>
          <a:endParaRPr lang="pt-BR" sz="1200" b="1">
            <a:solidFill>
              <a:schemeClr val="bg1"/>
            </a:solidFill>
          </a:endParaRPr>
        </a:p>
      </xdr:txBody>
    </xdr:sp>
    <xdr:clientData/>
  </xdr:twoCellAnchor>
  <xdr:twoCellAnchor editAs="absolute">
    <xdr:from>
      <xdr:col>3</xdr:col>
      <xdr:colOff>388407</xdr:colOff>
      <xdr:row>1</xdr:row>
      <xdr:rowOff>192617</xdr:rowOff>
    </xdr:from>
    <xdr:to>
      <xdr:col>3</xdr:col>
      <xdr:colOff>1629831</xdr:colOff>
      <xdr:row>2</xdr:row>
      <xdr:rowOff>4367</xdr:rowOff>
    </xdr:to>
    <xdr:sp macro="" textlink="">
      <xdr:nvSpPr>
        <xdr:cNvPr id="14" name="Retângulo 13">
          <a:hlinkClick xmlns:r="http://schemas.openxmlformats.org/officeDocument/2006/relationships" r:id="rId1"/>
        </xdr:cNvPr>
        <xdr:cNvSpPr/>
      </xdr:nvSpPr>
      <xdr:spPr>
        <a:xfrm>
          <a:off x="3478740" y="626534"/>
          <a:ext cx="12414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t>Despesas</a:t>
          </a:r>
          <a:endParaRPr lang="pt-BR" sz="1200"/>
        </a:p>
      </xdr:txBody>
    </xdr:sp>
    <xdr:clientData/>
  </xdr:twoCellAnchor>
  <xdr:twoCellAnchor>
    <xdr:from>
      <xdr:col>3</xdr:col>
      <xdr:colOff>0</xdr:colOff>
      <xdr:row>4</xdr:row>
      <xdr:rowOff>0</xdr:rowOff>
    </xdr:from>
    <xdr:to>
      <xdr:col>3</xdr:col>
      <xdr:colOff>219075</xdr:colOff>
      <xdr:row>4</xdr:row>
      <xdr:rowOff>0</xdr:rowOff>
    </xdr:to>
    <xdr:cxnSp macro="">
      <xdr:nvCxnSpPr>
        <xdr:cNvPr id="17" name="Conector reto 16"/>
        <xdr:cNvCxnSpPr/>
      </xdr:nvCxnSpPr>
      <xdr:spPr>
        <a:xfrm>
          <a:off x="1997746" y="1038225"/>
          <a:ext cx="79307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4</xdr:row>
      <xdr:rowOff>0</xdr:rowOff>
    </xdr:from>
    <xdr:to>
      <xdr:col>7</xdr:col>
      <xdr:colOff>219075</xdr:colOff>
      <xdr:row>4</xdr:row>
      <xdr:rowOff>0</xdr:rowOff>
    </xdr:to>
    <xdr:cxnSp macro="">
      <xdr:nvCxnSpPr>
        <xdr:cNvPr id="34" name="Conector reto 16"/>
        <xdr:cNvCxnSpPr/>
      </xdr:nvCxnSpPr>
      <xdr:spPr>
        <a:xfrm>
          <a:off x="3261396" y="2384425"/>
          <a:ext cx="22157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xdr:row>
      <xdr:rowOff>0</xdr:rowOff>
    </xdr:from>
    <xdr:to>
      <xdr:col>10</xdr:col>
      <xdr:colOff>219075</xdr:colOff>
      <xdr:row>4</xdr:row>
      <xdr:rowOff>0</xdr:rowOff>
    </xdr:to>
    <xdr:cxnSp macro="">
      <xdr:nvCxnSpPr>
        <xdr:cNvPr id="35" name="Conector reto 16"/>
        <xdr:cNvCxnSpPr/>
      </xdr:nvCxnSpPr>
      <xdr:spPr>
        <a:xfrm>
          <a:off x="3261396" y="2384425"/>
          <a:ext cx="22157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0</xdr:colOff>
      <xdr:row>5</xdr:row>
      <xdr:rowOff>2469</xdr:rowOff>
    </xdr:from>
    <xdr:to>
      <xdr:col>1</xdr:col>
      <xdr:colOff>9525</xdr:colOff>
      <xdr:row>6</xdr:row>
      <xdr:rowOff>25400</xdr:rowOff>
    </xdr:to>
    <xdr:sp macro="" textlink="">
      <xdr:nvSpPr>
        <xdr:cNvPr id="38" name="Retângulo 37"/>
        <xdr:cNvSpPr/>
      </xdr:nvSpPr>
      <xdr:spPr>
        <a:xfrm>
          <a:off x="0" y="1660525"/>
          <a:ext cx="1851025" cy="2698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1. Plano de Contas</a:t>
          </a:r>
        </a:p>
      </xdr:txBody>
    </xdr:sp>
    <xdr:clientData/>
  </xdr:twoCellAnchor>
  <xdr:twoCellAnchor editAs="absolute">
    <xdr:from>
      <xdr:col>0</xdr:col>
      <xdr:colOff>27516</xdr:colOff>
      <xdr:row>3</xdr:row>
      <xdr:rowOff>213783</xdr:rowOff>
    </xdr:from>
    <xdr:to>
      <xdr:col>0</xdr:col>
      <xdr:colOff>1792816</xdr:colOff>
      <xdr:row>4</xdr:row>
      <xdr:rowOff>175683</xdr:rowOff>
    </xdr:to>
    <xdr:sp macro="" textlink="">
      <xdr:nvSpPr>
        <xdr:cNvPr id="41" name="Rectangle 12">
          <a:hlinkClick xmlns:r="http://schemas.openxmlformats.org/officeDocument/2006/relationships" r:id="rId2"/>
        </xdr:cNvPr>
        <xdr:cNvSpPr/>
      </xdr:nvSpPr>
      <xdr:spPr>
        <a:xfrm>
          <a:off x="27516" y="131445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6</xdr:row>
      <xdr:rowOff>63500</xdr:rowOff>
    </xdr:from>
    <xdr:to>
      <xdr:col>0</xdr:col>
      <xdr:colOff>1790700</xdr:colOff>
      <xdr:row>7</xdr:row>
      <xdr:rowOff>99483</xdr:rowOff>
    </xdr:to>
    <xdr:sp macro="" textlink="">
      <xdr:nvSpPr>
        <xdr:cNvPr id="42" name="Rectangle 57">
          <a:hlinkClick xmlns:r="http://schemas.openxmlformats.org/officeDocument/2006/relationships" r:id="rId3"/>
        </xdr:cNvPr>
        <xdr:cNvSpPr/>
      </xdr:nvSpPr>
      <xdr:spPr>
        <a:xfrm>
          <a:off x="25400" y="19685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2. Lançamentos</a:t>
          </a:r>
        </a:p>
      </xdr:txBody>
    </xdr:sp>
    <xdr:clientData/>
  </xdr:twoCellAnchor>
  <xdr:twoCellAnchor editAs="absolute">
    <xdr:from>
      <xdr:col>0</xdr:col>
      <xdr:colOff>25400</xdr:colOff>
      <xdr:row>7</xdr:row>
      <xdr:rowOff>124883</xdr:rowOff>
    </xdr:from>
    <xdr:to>
      <xdr:col>0</xdr:col>
      <xdr:colOff>1790700</xdr:colOff>
      <xdr:row>8</xdr:row>
      <xdr:rowOff>160867</xdr:rowOff>
    </xdr:to>
    <xdr:sp macro="" textlink="">
      <xdr:nvSpPr>
        <xdr:cNvPr id="43" name="Rectangle 58">
          <a:hlinkClick xmlns:r="http://schemas.openxmlformats.org/officeDocument/2006/relationships" r:id="rId4"/>
        </xdr:cNvPr>
        <xdr:cNvSpPr/>
      </xdr:nvSpPr>
      <xdr:spPr>
        <a:xfrm>
          <a:off x="25400" y="22733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8</xdr:row>
      <xdr:rowOff>211667</xdr:rowOff>
    </xdr:from>
    <xdr:to>
      <xdr:col>0</xdr:col>
      <xdr:colOff>1790700</xdr:colOff>
      <xdr:row>10</xdr:row>
      <xdr:rowOff>4233</xdr:rowOff>
    </xdr:to>
    <xdr:sp macro="" textlink="">
      <xdr:nvSpPr>
        <xdr:cNvPr id="44" name="Rectangle 59">
          <a:hlinkClick xmlns:r="http://schemas.openxmlformats.org/officeDocument/2006/relationships" r:id="rId5"/>
        </xdr:cNvPr>
        <xdr:cNvSpPr/>
      </xdr:nvSpPr>
      <xdr:spPr>
        <a:xfrm>
          <a:off x="25400" y="26035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25400</xdr:colOff>
      <xdr:row>10</xdr:row>
      <xdr:rowOff>55033</xdr:rowOff>
    </xdr:from>
    <xdr:to>
      <xdr:col>0</xdr:col>
      <xdr:colOff>1790700</xdr:colOff>
      <xdr:row>11</xdr:row>
      <xdr:rowOff>91017</xdr:rowOff>
    </xdr:to>
    <xdr:sp macro="" textlink="">
      <xdr:nvSpPr>
        <xdr:cNvPr id="45" name="Rectangle 60">
          <a:hlinkClick xmlns:r="http://schemas.openxmlformats.org/officeDocument/2006/relationships" r:id="rId6"/>
        </xdr:cNvPr>
        <xdr:cNvSpPr/>
      </xdr:nvSpPr>
      <xdr:spPr>
        <a:xfrm>
          <a:off x="25400" y="29337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11</xdr:row>
      <xdr:rowOff>141817</xdr:rowOff>
    </xdr:from>
    <xdr:to>
      <xdr:col>0</xdr:col>
      <xdr:colOff>1790700</xdr:colOff>
      <xdr:row>12</xdr:row>
      <xdr:rowOff>177800</xdr:rowOff>
    </xdr:to>
    <xdr:sp macro="" textlink="">
      <xdr:nvSpPr>
        <xdr:cNvPr id="46" name="Rectangle 61">
          <a:hlinkClick xmlns:r="http://schemas.openxmlformats.org/officeDocument/2006/relationships" r:id="rId7"/>
        </xdr:cNvPr>
        <xdr:cNvSpPr/>
      </xdr:nvSpPr>
      <xdr:spPr>
        <a:xfrm>
          <a:off x="25400" y="32639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63500</xdr:colOff>
      <xdr:row>2</xdr:row>
      <xdr:rowOff>16933</xdr:rowOff>
    </xdr:from>
    <xdr:to>
      <xdr:col>0</xdr:col>
      <xdr:colOff>1828800</xdr:colOff>
      <xdr:row>3</xdr:row>
      <xdr:rowOff>105833</xdr:rowOff>
    </xdr:to>
    <xdr:sp macro="" textlink="">
      <xdr:nvSpPr>
        <xdr:cNvPr id="50" name="Rectangle 65"/>
        <xdr:cNvSpPr/>
      </xdr:nvSpPr>
      <xdr:spPr>
        <a:xfrm>
          <a:off x="63500" y="9271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oneCellAnchor>
    <xdr:from>
      <xdr:col>3</xdr:col>
      <xdr:colOff>1979086</xdr:colOff>
      <xdr:row>0</xdr:row>
      <xdr:rowOff>63498</xdr:rowOff>
    </xdr:from>
    <xdr:ext cx="6519333" cy="421141"/>
    <xdr:sp macro="" textlink="">
      <xdr:nvSpPr>
        <xdr:cNvPr id="28" name="CaixaDeTexto 27"/>
        <xdr:cNvSpPr txBox="1"/>
      </xdr:nvSpPr>
      <xdr:spPr>
        <a:xfrm>
          <a:off x="5069419" y="63498"/>
          <a:ext cx="6519333"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Preencha</a:t>
          </a:r>
          <a:r>
            <a:rPr lang="pt-BR" sz="1050" baseline="0">
              <a:solidFill>
                <a:schemeClr val="tx1">
                  <a:lumMod val="65000"/>
                  <a:lumOff val="35000"/>
                </a:schemeClr>
              </a:solidFill>
            </a:rPr>
            <a:t> suas </a:t>
          </a:r>
          <a:r>
            <a:rPr lang="pt-BR" sz="1050" b="1" baseline="0">
              <a:solidFill>
                <a:schemeClr val="tx1">
                  <a:lumMod val="65000"/>
                  <a:lumOff val="35000"/>
                </a:schemeClr>
              </a:solidFill>
            </a:rPr>
            <a:t>contas de receitas </a:t>
          </a:r>
          <a:r>
            <a:rPr lang="pt-BR" sz="1050" baseline="0">
              <a:solidFill>
                <a:schemeClr val="tx1">
                  <a:lumMod val="65000"/>
                  <a:lumOff val="35000"/>
                </a:schemeClr>
              </a:solidFill>
            </a:rPr>
            <a:t>para cada grupo de Receitas existente. Por exemplo, para receitas de produtos você pode cadastrar grupos de produtos da sua empresa como: Livros, Apostilas, DVDs, etc.</a:t>
          </a:r>
          <a:endParaRPr lang="pt-BR" sz="1050">
            <a:solidFill>
              <a:schemeClr val="tx1">
                <a:lumMod val="65000"/>
                <a:lumOff val="35000"/>
              </a:schemeClr>
            </a:solidFill>
          </a:endParaRPr>
        </a:p>
      </xdr:txBody>
    </xdr:sp>
    <xdr:clientData/>
  </xdr:oneCellAnchor>
  <xdr:twoCellAnchor editAs="oneCell">
    <xdr:from>
      <xdr:col>3</xdr:col>
      <xdr:colOff>1562100</xdr:colOff>
      <xdr:row>0</xdr:row>
      <xdr:rowOff>95250</xdr:rowOff>
    </xdr:from>
    <xdr:to>
      <xdr:col>3</xdr:col>
      <xdr:colOff>1905000</xdr:colOff>
      <xdr:row>1</xdr:row>
      <xdr:rowOff>0</xdr:rowOff>
    </xdr:to>
    <xdr:pic>
      <xdr:nvPicPr>
        <xdr:cNvPr id="2863" name="Imagem 28">
          <a:hlinkClick xmlns:r="http://schemas.openxmlformats.org/officeDocument/2006/relationships" r:id="rId8"/>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4629150" y="95250"/>
          <a:ext cx="342900" cy="333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21</xdr:row>
      <xdr:rowOff>0</xdr:rowOff>
    </xdr:from>
    <xdr:to>
      <xdr:col>3</xdr:col>
      <xdr:colOff>219075</xdr:colOff>
      <xdr:row>21</xdr:row>
      <xdr:rowOff>0</xdr:rowOff>
    </xdr:to>
    <xdr:cxnSp macro="">
      <xdr:nvCxnSpPr>
        <xdr:cNvPr id="24" name="Conector reto 23"/>
        <xdr:cNvCxnSpPr/>
      </xdr:nvCxnSpPr>
      <xdr:spPr>
        <a:xfrm>
          <a:off x="3090333" y="1418167"/>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21</xdr:row>
      <xdr:rowOff>0</xdr:rowOff>
    </xdr:from>
    <xdr:to>
      <xdr:col>7</xdr:col>
      <xdr:colOff>219075</xdr:colOff>
      <xdr:row>21</xdr:row>
      <xdr:rowOff>0</xdr:rowOff>
    </xdr:to>
    <xdr:cxnSp macro="">
      <xdr:nvCxnSpPr>
        <xdr:cNvPr id="25" name="Conector reto 16"/>
        <xdr:cNvCxnSpPr/>
      </xdr:nvCxnSpPr>
      <xdr:spPr>
        <a:xfrm>
          <a:off x="6350000" y="1418167"/>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21</xdr:row>
      <xdr:rowOff>0</xdr:rowOff>
    </xdr:from>
    <xdr:to>
      <xdr:col>10</xdr:col>
      <xdr:colOff>219075</xdr:colOff>
      <xdr:row>21</xdr:row>
      <xdr:rowOff>0</xdr:rowOff>
    </xdr:to>
    <xdr:cxnSp macro="">
      <xdr:nvCxnSpPr>
        <xdr:cNvPr id="26" name="Conector reto 16"/>
        <xdr:cNvCxnSpPr/>
      </xdr:nvCxnSpPr>
      <xdr:spPr>
        <a:xfrm>
          <a:off x="9609667" y="1418167"/>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34</xdr:row>
      <xdr:rowOff>0</xdr:rowOff>
    </xdr:from>
    <xdr:to>
      <xdr:col>3</xdr:col>
      <xdr:colOff>219075</xdr:colOff>
      <xdr:row>34</xdr:row>
      <xdr:rowOff>0</xdr:rowOff>
    </xdr:to>
    <xdr:cxnSp macro="">
      <xdr:nvCxnSpPr>
        <xdr:cNvPr id="27" name="Conector reto 26"/>
        <xdr:cNvCxnSpPr/>
      </xdr:nvCxnSpPr>
      <xdr:spPr>
        <a:xfrm>
          <a:off x="3090333" y="4402667"/>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125938</xdr:colOff>
      <xdr:row>14</xdr:row>
      <xdr:rowOff>125950</xdr:rowOff>
    </xdr:from>
    <xdr:to>
      <xdr:col>0</xdr:col>
      <xdr:colOff>1691213</xdr:colOff>
      <xdr:row>14</xdr:row>
      <xdr:rowOff>125950</xdr:rowOff>
    </xdr:to>
    <xdr:cxnSp macro="">
      <xdr:nvCxnSpPr>
        <xdr:cNvPr id="30" name="Conector reto 29"/>
        <xdr:cNvCxnSpPr/>
      </xdr:nvCxnSpPr>
      <xdr:spPr>
        <a:xfrm>
          <a:off x="125938" y="3978283"/>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15</xdr:row>
      <xdr:rowOff>82558</xdr:rowOff>
    </xdr:from>
    <xdr:to>
      <xdr:col>0</xdr:col>
      <xdr:colOff>1818213</xdr:colOff>
      <xdr:row>16</xdr:row>
      <xdr:rowOff>118541</xdr:rowOff>
    </xdr:to>
    <xdr:sp macro="" textlink="">
      <xdr:nvSpPr>
        <xdr:cNvPr id="32" name="Rectangle 62">
          <a:hlinkClick xmlns:r="http://schemas.openxmlformats.org/officeDocument/2006/relationships" r:id="rId10"/>
        </xdr:cNvPr>
        <xdr:cNvSpPr/>
      </xdr:nvSpPr>
      <xdr:spPr>
        <a:xfrm>
          <a:off x="52913" y="417830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16</xdr:row>
      <xdr:rowOff>169341</xdr:rowOff>
    </xdr:from>
    <xdr:to>
      <xdr:col>0</xdr:col>
      <xdr:colOff>1818213</xdr:colOff>
      <xdr:row>17</xdr:row>
      <xdr:rowOff>205325</xdr:rowOff>
    </xdr:to>
    <xdr:sp macro="" textlink="">
      <xdr:nvSpPr>
        <xdr:cNvPr id="36" name="Rectangle 63">
          <a:hlinkClick xmlns:r="http://schemas.openxmlformats.org/officeDocument/2006/relationships" r:id="rId11"/>
        </xdr:cNvPr>
        <xdr:cNvSpPr/>
      </xdr:nvSpPr>
      <xdr:spPr>
        <a:xfrm>
          <a:off x="52913" y="450850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18</xdr:row>
      <xdr:rowOff>4243</xdr:rowOff>
    </xdr:from>
    <xdr:to>
      <xdr:col>0</xdr:col>
      <xdr:colOff>1822446</xdr:colOff>
      <xdr:row>19</xdr:row>
      <xdr:rowOff>40226</xdr:rowOff>
    </xdr:to>
    <xdr:sp macro="" textlink="">
      <xdr:nvSpPr>
        <xdr:cNvPr id="37" name="Rectangle 63">
          <a:hlinkClick xmlns:r="http://schemas.openxmlformats.org/officeDocument/2006/relationships" r:id="rId12"/>
        </xdr:cNvPr>
        <xdr:cNvSpPr/>
      </xdr:nvSpPr>
      <xdr:spPr>
        <a:xfrm>
          <a:off x="57146" y="4830243"/>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12</xdr:row>
      <xdr:rowOff>222251</xdr:rowOff>
    </xdr:from>
    <xdr:to>
      <xdr:col>0</xdr:col>
      <xdr:colOff>1797049</xdr:colOff>
      <xdr:row>14</xdr:row>
      <xdr:rowOff>14818</xdr:rowOff>
    </xdr:to>
    <xdr:sp macro="" textlink="">
      <xdr:nvSpPr>
        <xdr:cNvPr id="49" name="Rectangle 61">
          <a:hlinkClick xmlns:r="http://schemas.openxmlformats.org/officeDocument/2006/relationships" r:id="rId13"/>
        </xdr:cNvPr>
        <xdr:cNvSpPr/>
      </xdr:nvSpPr>
      <xdr:spPr>
        <a:xfrm>
          <a:off x="31749" y="3587751"/>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twoCellAnchor editAs="absolute">
    <xdr:from>
      <xdr:col>0</xdr:col>
      <xdr:colOff>133350</xdr:colOff>
      <xdr:row>0</xdr:row>
      <xdr:rowOff>219075</xdr:rowOff>
    </xdr:from>
    <xdr:to>
      <xdr:col>0</xdr:col>
      <xdr:colOff>1704975</xdr:colOff>
      <xdr:row>1</xdr:row>
      <xdr:rowOff>295275</xdr:rowOff>
    </xdr:to>
    <xdr:pic>
      <xdr:nvPicPr>
        <xdr:cNvPr id="2873" name="Imagem 30"/>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wsDr>
</file>

<file path=xl/drawings/drawing3.xml><?xml version="1.0" encoding="utf-8"?>
<xdr:wsDr xmlns:xdr="http://schemas.openxmlformats.org/drawingml/2006/spreadsheetDrawing" xmlns:a="http://schemas.openxmlformats.org/drawingml/2006/main">
  <xdr:twoCellAnchor editAs="absolute">
    <xdr:from>
      <xdr:col>2</xdr:col>
      <xdr:colOff>33865</xdr:colOff>
      <xdr:row>1</xdr:row>
      <xdr:rowOff>192617</xdr:rowOff>
    </xdr:from>
    <xdr:to>
      <xdr:col>3</xdr:col>
      <xdr:colOff>431798</xdr:colOff>
      <xdr:row>2</xdr:row>
      <xdr:rowOff>4367</xdr:rowOff>
    </xdr:to>
    <xdr:sp macro="" textlink="">
      <xdr:nvSpPr>
        <xdr:cNvPr id="3" name="Retângulo 2">
          <a:hlinkClick xmlns:r="http://schemas.openxmlformats.org/officeDocument/2006/relationships" r:id="rId1"/>
        </xdr:cNvPr>
        <xdr:cNvSpPr/>
      </xdr:nvSpPr>
      <xdr:spPr>
        <a:xfrm>
          <a:off x="2129365" y="626534"/>
          <a:ext cx="12445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Receitas</a:t>
          </a:r>
          <a:endParaRPr lang="pt-BR" sz="1200">
            <a:solidFill>
              <a:schemeClr val="bg1"/>
            </a:solidFill>
          </a:endParaRPr>
        </a:p>
      </xdr:txBody>
    </xdr:sp>
    <xdr:clientData/>
  </xdr:twoCellAnchor>
  <xdr:twoCellAnchor editAs="absolute">
    <xdr:from>
      <xdr:col>3</xdr:col>
      <xdr:colOff>536574</xdr:colOff>
      <xdr:row>1</xdr:row>
      <xdr:rowOff>192617</xdr:rowOff>
    </xdr:from>
    <xdr:to>
      <xdr:col>3</xdr:col>
      <xdr:colOff>1777998</xdr:colOff>
      <xdr:row>2</xdr:row>
      <xdr:rowOff>4367</xdr:rowOff>
    </xdr:to>
    <xdr:sp macro="" textlink="">
      <xdr:nvSpPr>
        <xdr:cNvPr id="4" name="Retângulo 3"/>
        <xdr:cNvSpPr/>
      </xdr:nvSpPr>
      <xdr:spPr>
        <a:xfrm>
          <a:off x="3478740" y="626534"/>
          <a:ext cx="1241424"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Despesas</a:t>
          </a:r>
          <a:endParaRPr lang="pt-BR" sz="1200" b="1">
            <a:solidFill>
              <a:schemeClr val="bg1"/>
            </a:solidFill>
          </a:endParaRPr>
        </a:p>
      </xdr:txBody>
    </xdr:sp>
    <xdr:clientData/>
  </xdr:twoCellAnchor>
  <xdr:twoCellAnchor>
    <xdr:from>
      <xdr:col>3</xdr:col>
      <xdr:colOff>0</xdr:colOff>
      <xdr:row>4</xdr:row>
      <xdr:rowOff>0</xdr:rowOff>
    </xdr:from>
    <xdr:to>
      <xdr:col>3</xdr:col>
      <xdr:colOff>219075</xdr:colOff>
      <xdr:row>4</xdr:row>
      <xdr:rowOff>0</xdr:rowOff>
    </xdr:to>
    <xdr:cxnSp macro="">
      <xdr:nvCxnSpPr>
        <xdr:cNvPr id="5" name="Conector reto 4"/>
        <xdr:cNvCxnSpPr/>
      </xdr:nvCxnSpPr>
      <xdr:spPr>
        <a:xfrm>
          <a:off x="3076575" y="14097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4</xdr:row>
      <xdr:rowOff>0</xdr:rowOff>
    </xdr:from>
    <xdr:to>
      <xdr:col>6</xdr:col>
      <xdr:colOff>219075</xdr:colOff>
      <xdr:row>4</xdr:row>
      <xdr:rowOff>0</xdr:rowOff>
    </xdr:to>
    <xdr:cxnSp macro="">
      <xdr:nvCxnSpPr>
        <xdr:cNvPr id="6" name="Conector reto 16"/>
        <xdr:cNvCxnSpPr/>
      </xdr:nvCxnSpPr>
      <xdr:spPr>
        <a:xfrm>
          <a:off x="6343650" y="14097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7" name="Conector reto 16"/>
        <xdr:cNvCxnSpPr/>
      </xdr:nvCxnSpPr>
      <xdr:spPr>
        <a:xfrm>
          <a:off x="9610725" y="14097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0</xdr:colOff>
      <xdr:row>4</xdr:row>
      <xdr:rowOff>242358</xdr:rowOff>
    </xdr:from>
    <xdr:to>
      <xdr:col>1</xdr:col>
      <xdr:colOff>9525</xdr:colOff>
      <xdr:row>6</xdr:row>
      <xdr:rowOff>25400</xdr:rowOff>
    </xdr:to>
    <xdr:sp macro="" textlink="">
      <xdr:nvSpPr>
        <xdr:cNvPr id="9" name="Retângulo 8"/>
        <xdr:cNvSpPr/>
      </xdr:nvSpPr>
      <xdr:spPr>
        <a:xfrm>
          <a:off x="0" y="1660525"/>
          <a:ext cx="1851025" cy="2698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1. Plano de Contas</a:t>
          </a:r>
        </a:p>
      </xdr:txBody>
    </xdr: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11" name="Conector reto 10"/>
        <xdr:cNvCxnSpPr/>
      </xdr:nvCxnSpPr>
      <xdr:spPr>
        <a:xfrm>
          <a:off x="123825" y="83502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3</xdr:row>
      <xdr:rowOff>213783</xdr:rowOff>
    </xdr:from>
    <xdr:to>
      <xdr:col>0</xdr:col>
      <xdr:colOff>1792816</xdr:colOff>
      <xdr:row>4</xdr:row>
      <xdr:rowOff>175683</xdr:rowOff>
    </xdr:to>
    <xdr:sp macro="" textlink="">
      <xdr:nvSpPr>
        <xdr:cNvPr id="12" name="Rectangle 12">
          <a:hlinkClick xmlns:r="http://schemas.openxmlformats.org/officeDocument/2006/relationships" r:id="rId2"/>
        </xdr:cNvPr>
        <xdr:cNvSpPr/>
      </xdr:nvSpPr>
      <xdr:spPr>
        <a:xfrm>
          <a:off x="27516" y="131445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21166</xdr:colOff>
      <xdr:row>6</xdr:row>
      <xdr:rowOff>63500</xdr:rowOff>
    </xdr:from>
    <xdr:to>
      <xdr:col>0</xdr:col>
      <xdr:colOff>1820334</xdr:colOff>
      <xdr:row>7</xdr:row>
      <xdr:rowOff>99483</xdr:rowOff>
    </xdr:to>
    <xdr:sp macro="" textlink="">
      <xdr:nvSpPr>
        <xdr:cNvPr id="13" name="Rectangle 57">
          <a:hlinkClick xmlns:r="http://schemas.openxmlformats.org/officeDocument/2006/relationships" r:id="rId3"/>
        </xdr:cNvPr>
        <xdr:cNvSpPr/>
      </xdr:nvSpPr>
      <xdr:spPr>
        <a:xfrm>
          <a:off x="21166" y="1968500"/>
          <a:ext cx="1799168"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2. Lançamentos</a:t>
          </a:r>
        </a:p>
      </xdr:txBody>
    </xdr:sp>
    <xdr:clientData/>
  </xdr:twoCellAnchor>
  <xdr:twoCellAnchor editAs="absolute">
    <xdr:from>
      <xdr:col>0</xdr:col>
      <xdr:colOff>25400</xdr:colOff>
      <xdr:row>7</xdr:row>
      <xdr:rowOff>124883</xdr:rowOff>
    </xdr:from>
    <xdr:to>
      <xdr:col>0</xdr:col>
      <xdr:colOff>1790700</xdr:colOff>
      <xdr:row>8</xdr:row>
      <xdr:rowOff>160867</xdr:rowOff>
    </xdr:to>
    <xdr:sp macro="" textlink="">
      <xdr:nvSpPr>
        <xdr:cNvPr id="14" name="Rectangle 58">
          <a:hlinkClick xmlns:r="http://schemas.openxmlformats.org/officeDocument/2006/relationships" r:id="rId4"/>
        </xdr:cNvPr>
        <xdr:cNvSpPr/>
      </xdr:nvSpPr>
      <xdr:spPr>
        <a:xfrm>
          <a:off x="25400" y="22733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8</xdr:row>
      <xdr:rowOff>211667</xdr:rowOff>
    </xdr:from>
    <xdr:to>
      <xdr:col>0</xdr:col>
      <xdr:colOff>1790700</xdr:colOff>
      <xdr:row>10</xdr:row>
      <xdr:rowOff>4233</xdr:rowOff>
    </xdr:to>
    <xdr:sp macro="" textlink="">
      <xdr:nvSpPr>
        <xdr:cNvPr id="15" name="Rectangle 59">
          <a:hlinkClick xmlns:r="http://schemas.openxmlformats.org/officeDocument/2006/relationships" r:id="rId5"/>
        </xdr:cNvPr>
        <xdr:cNvSpPr/>
      </xdr:nvSpPr>
      <xdr:spPr>
        <a:xfrm>
          <a:off x="25400" y="26035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25400</xdr:colOff>
      <xdr:row>10</xdr:row>
      <xdr:rowOff>55033</xdr:rowOff>
    </xdr:from>
    <xdr:to>
      <xdr:col>0</xdr:col>
      <xdr:colOff>1790700</xdr:colOff>
      <xdr:row>11</xdr:row>
      <xdr:rowOff>91017</xdr:rowOff>
    </xdr:to>
    <xdr:sp macro="" textlink="">
      <xdr:nvSpPr>
        <xdr:cNvPr id="16" name="Rectangle 60">
          <a:hlinkClick xmlns:r="http://schemas.openxmlformats.org/officeDocument/2006/relationships" r:id="rId6"/>
        </xdr:cNvPr>
        <xdr:cNvSpPr/>
      </xdr:nvSpPr>
      <xdr:spPr>
        <a:xfrm>
          <a:off x="25400" y="29337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11</xdr:row>
      <xdr:rowOff>141817</xdr:rowOff>
    </xdr:from>
    <xdr:to>
      <xdr:col>0</xdr:col>
      <xdr:colOff>1790700</xdr:colOff>
      <xdr:row>12</xdr:row>
      <xdr:rowOff>177800</xdr:rowOff>
    </xdr:to>
    <xdr:sp macro="" textlink="">
      <xdr:nvSpPr>
        <xdr:cNvPr id="17" name="Rectangle 61">
          <a:hlinkClick xmlns:r="http://schemas.openxmlformats.org/officeDocument/2006/relationships" r:id="rId7"/>
        </xdr:cNvPr>
        <xdr:cNvSpPr/>
      </xdr:nvSpPr>
      <xdr:spPr>
        <a:xfrm>
          <a:off x="25400" y="32639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63500</xdr:colOff>
      <xdr:row>2</xdr:row>
      <xdr:rowOff>16933</xdr:rowOff>
    </xdr:from>
    <xdr:to>
      <xdr:col>0</xdr:col>
      <xdr:colOff>1828800</xdr:colOff>
      <xdr:row>3</xdr:row>
      <xdr:rowOff>105833</xdr:rowOff>
    </xdr:to>
    <xdr:sp macro="" textlink="">
      <xdr:nvSpPr>
        <xdr:cNvPr id="20" name="Rectangle 65"/>
        <xdr:cNvSpPr/>
      </xdr:nvSpPr>
      <xdr:spPr>
        <a:xfrm>
          <a:off x="63500" y="9271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oneCellAnchor>
    <xdr:from>
      <xdr:col>3</xdr:col>
      <xdr:colOff>1968503</xdr:colOff>
      <xdr:row>0</xdr:row>
      <xdr:rowOff>52915</xdr:rowOff>
    </xdr:from>
    <xdr:ext cx="6064250" cy="601190"/>
    <xdr:sp macro="" textlink="">
      <xdr:nvSpPr>
        <xdr:cNvPr id="21" name="CaixaDeTexto 20"/>
        <xdr:cNvSpPr txBox="1"/>
      </xdr:nvSpPr>
      <xdr:spPr>
        <a:xfrm>
          <a:off x="5058836" y="52915"/>
          <a:ext cx="6064250" cy="6011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pt-BR" sz="1100">
              <a:solidFill>
                <a:schemeClr val="tx1">
                  <a:lumMod val="65000"/>
                  <a:lumOff val="35000"/>
                </a:schemeClr>
              </a:solidFill>
              <a:effectLst/>
              <a:latin typeface="+mn-lt"/>
              <a:ea typeface="+mn-ea"/>
              <a:cs typeface="+mn-cs"/>
            </a:rPr>
            <a:t>Preencha</a:t>
          </a:r>
          <a:r>
            <a:rPr lang="pt-BR" sz="1100" baseline="0">
              <a:solidFill>
                <a:schemeClr val="tx1">
                  <a:lumMod val="65000"/>
                  <a:lumOff val="35000"/>
                </a:schemeClr>
              </a:solidFill>
              <a:effectLst/>
              <a:latin typeface="+mn-lt"/>
              <a:ea typeface="+mn-ea"/>
              <a:cs typeface="+mn-cs"/>
            </a:rPr>
            <a:t> suas contas de despesas para cada grupo de Despesas existente. Por exemplo, para despesas de RH você pode cadastrar: Salários, Pro Labore, Treinamento, etc</a:t>
          </a:r>
          <a:r>
            <a:rPr lang="pt-BR" sz="1050" b="1">
              <a:solidFill>
                <a:schemeClr val="tx1">
                  <a:lumMod val="65000"/>
                  <a:lumOff val="35000"/>
                </a:schemeClr>
              </a:solidFill>
            </a:rPr>
            <a:t>. Procure agrupar contas similares </a:t>
          </a:r>
          <a:r>
            <a:rPr lang="pt-BR" sz="1050">
              <a:solidFill>
                <a:schemeClr val="tx1">
                  <a:lumMod val="65000"/>
                  <a:lumOff val="35000"/>
                </a:schemeClr>
              </a:solidFill>
            </a:rPr>
            <a:t>em um</a:t>
          </a:r>
          <a:r>
            <a:rPr lang="pt-BR" sz="1050" baseline="0">
              <a:solidFill>
                <a:schemeClr val="tx1">
                  <a:lumMod val="65000"/>
                  <a:lumOff val="35000"/>
                </a:schemeClr>
              </a:solidFill>
            </a:rPr>
            <a:t> mesmo item para não extrapolar a quantidade de 10 contas por grupo de contas.</a:t>
          </a:r>
          <a:endParaRPr lang="pt-BR" sz="1050">
            <a:solidFill>
              <a:schemeClr val="tx1">
                <a:lumMod val="65000"/>
                <a:lumOff val="35000"/>
              </a:schemeClr>
            </a:solidFill>
          </a:endParaRPr>
        </a:p>
      </xdr:txBody>
    </xdr:sp>
    <xdr:clientData/>
  </xdr:oneCellAnchor>
  <xdr:twoCellAnchor editAs="absolute">
    <xdr:from>
      <xdr:col>3</xdr:col>
      <xdr:colOff>1714500</xdr:colOff>
      <xdr:row>0</xdr:row>
      <xdr:rowOff>95250</xdr:rowOff>
    </xdr:from>
    <xdr:to>
      <xdr:col>4</xdr:col>
      <xdr:colOff>0</xdr:colOff>
      <xdr:row>1</xdr:row>
      <xdr:rowOff>0</xdr:rowOff>
    </xdr:to>
    <xdr:pic>
      <xdr:nvPicPr>
        <xdr:cNvPr id="892944" name="Imagem 21">
          <a:hlinkClick xmlns:r="http://schemas.openxmlformats.org/officeDocument/2006/relationships" r:id="rId8"/>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4638675" y="95250"/>
          <a:ext cx="342900" cy="333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105</xdr:row>
      <xdr:rowOff>0</xdr:rowOff>
    </xdr:from>
    <xdr:to>
      <xdr:col>3</xdr:col>
      <xdr:colOff>219075</xdr:colOff>
      <xdr:row>105</xdr:row>
      <xdr:rowOff>0</xdr:rowOff>
    </xdr:to>
    <xdr:cxnSp macro="">
      <xdr:nvCxnSpPr>
        <xdr:cNvPr id="24" name="Conector reto 23"/>
        <xdr:cNvCxnSpPr/>
      </xdr:nvCxnSpPr>
      <xdr:spPr>
        <a:xfrm>
          <a:off x="3076575" y="44386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105</xdr:row>
      <xdr:rowOff>0</xdr:rowOff>
    </xdr:from>
    <xdr:to>
      <xdr:col>6</xdr:col>
      <xdr:colOff>219075</xdr:colOff>
      <xdr:row>105</xdr:row>
      <xdr:rowOff>0</xdr:rowOff>
    </xdr:to>
    <xdr:cxnSp macro="">
      <xdr:nvCxnSpPr>
        <xdr:cNvPr id="25" name="Conector reto 16"/>
        <xdr:cNvCxnSpPr/>
      </xdr:nvCxnSpPr>
      <xdr:spPr>
        <a:xfrm>
          <a:off x="6343650" y="44386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105</xdr:row>
      <xdr:rowOff>0</xdr:rowOff>
    </xdr:from>
    <xdr:to>
      <xdr:col>9</xdr:col>
      <xdr:colOff>219075</xdr:colOff>
      <xdr:row>105</xdr:row>
      <xdr:rowOff>0</xdr:rowOff>
    </xdr:to>
    <xdr:cxnSp macro="">
      <xdr:nvCxnSpPr>
        <xdr:cNvPr id="26" name="Conector reto 16"/>
        <xdr:cNvCxnSpPr/>
      </xdr:nvCxnSpPr>
      <xdr:spPr>
        <a:xfrm>
          <a:off x="9610725" y="44386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122</xdr:row>
      <xdr:rowOff>0</xdr:rowOff>
    </xdr:from>
    <xdr:to>
      <xdr:col>3</xdr:col>
      <xdr:colOff>219075</xdr:colOff>
      <xdr:row>122</xdr:row>
      <xdr:rowOff>0</xdr:rowOff>
    </xdr:to>
    <xdr:cxnSp macro="">
      <xdr:nvCxnSpPr>
        <xdr:cNvPr id="27" name="Conector reto 26"/>
        <xdr:cNvCxnSpPr/>
      </xdr:nvCxnSpPr>
      <xdr:spPr>
        <a:xfrm>
          <a:off x="3076575" y="74771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133350</xdr:colOff>
      <xdr:row>0</xdr:row>
      <xdr:rowOff>219075</xdr:rowOff>
    </xdr:from>
    <xdr:to>
      <xdr:col>0</xdr:col>
      <xdr:colOff>1704975</xdr:colOff>
      <xdr:row>1</xdr:row>
      <xdr:rowOff>295275</xdr:rowOff>
    </xdr:to>
    <xdr:pic>
      <xdr:nvPicPr>
        <xdr:cNvPr id="892949" name="Imagem 28"/>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xdr:from>
      <xdr:col>6</xdr:col>
      <xdr:colOff>0</xdr:colOff>
      <xdr:row>122</xdr:row>
      <xdr:rowOff>0</xdr:rowOff>
    </xdr:from>
    <xdr:to>
      <xdr:col>6</xdr:col>
      <xdr:colOff>219075</xdr:colOff>
      <xdr:row>122</xdr:row>
      <xdr:rowOff>0</xdr:rowOff>
    </xdr:to>
    <xdr:cxnSp macro="">
      <xdr:nvCxnSpPr>
        <xdr:cNvPr id="30" name="Conector reto 29"/>
        <xdr:cNvCxnSpPr/>
      </xdr:nvCxnSpPr>
      <xdr:spPr>
        <a:xfrm>
          <a:off x="3090333" y="755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125938</xdr:colOff>
      <xdr:row>14</xdr:row>
      <xdr:rowOff>125950</xdr:rowOff>
    </xdr:from>
    <xdr:to>
      <xdr:col>0</xdr:col>
      <xdr:colOff>1691213</xdr:colOff>
      <xdr:row>14</xdr:row>
      <xdr:rowOff>125950</xdr:rowOff>
    </xdr:to>
    <xdr:cxnSp macro="">
      <xdr:nvCxnSpPr>
        <xdr:cNvPr id="31" name="Conector reto 30"/>
        <xdr:cNvCxnSpPr/>
      </xdr:nvCxnSpPr>
      <xdr:spPr>
        <a:xfrm>
          <a:off x="125938" y="3978283"/>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15</xdr:row>
      <xdr:rowOff>82558</xdr:rowOff>
    </xdr:from>
    <xdr:to>
      <xdr:col>0</xdr:col>
      <xdr:colOff>1818213</xdr:colOff>
      <xdr:row>16</xdr:row>
      <xdr:rowOff>118541</xdr:rowOff>
    </xdr:to>
    <xdr:sp macro="" textlink="">
      <xdr:nvSpPr>
        <xdr:cNvPr id="32" name="Rectangle 62">
          <a:hlinkClick xmlns:r="http://schemas.openxmlformats.org/officeDocument/2006/relationships" r:id="rId11"/>
        </xdr:cNvPr>
        <xdr:cNvSpPr/>
      </xdr:nvSpPr>
      <xdr:spPr>
        <a:xfrm>
          <a:off x="52913" y="417830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16</xdr:row>
      <xdr:rowOff>169341</xdr:rowOff>
    </xdr:from>
    <xdr:to>
      <xdr:col>0</xdr:col>
      <xdr:colOff>1818213</xdr:colOff>
      <xdr:row>17</xdr:row>
      <xdr:rowOff>205325</xdr:rowOff>
    </xdr:to>
    <xdr:sp macro="" textlink="">
      <xdr:nvSpPr>
        <xdr:cNvPr id="33" name="Rectangle 63">
          <a:hlinkClick xmlns:r="http://schemas.openxmlformats.org/officeDocument/2006/relationships" r:id="rId12"/>
        </xdr:cNvPr>
        <xdr:cNvSpPr/>
      </xdr:nvSpPr>
      <xdr:spPr>
        <a:xfrm>
          <a:off x="52913" y="450850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18</xdr:row>
      <xdr:rowOff>4243</xdr:rowOff>
    </xdr:from>
    <xdr:to>
      <xdr:col>0</xdr:col>
      <xdr:colOff>1822446</xdr:colOff>
      <xdr:row>19</xdr:row>
      <xdr:rowOff>40226</xdr:rowOff>
    </xdr:to>
    <xdr:sp macro="" textlink="">
      <xdr:nvSpPr>
        <xdr:cNvPr id="34" name="Rectangle 63">
          <a:hlinkClick xmlns:r="http://schemas.openxmlformats.org/officeDocument/2006/relationships" r:id="rId13"/>
        </xdr:cNvPr>
        <xdr:cNvSpPr/>
      </xdr:nvSpPr>
      <xdr:spPr>
        <a:xfrm>
          <a:off x="57146" y="4830243"/>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12</xdr:row>
      <xdr:rowOff>222251</xdr:rowOff>
    </xdr:from>
    <xdr:to>
      <xdr:col>0</xdr:col>
      <xdr:colOff>1797049</xdr:colOff>
      <xdr:row>14</xdr:row>
      <xdr:rowOff>14818</xdr:rowOff>
    </xdr:to>
    <xdr:sp macro="" textlink="">
      <xdr:nvSpPr>
        <xdr:cNvPr id="35" name="Rectangle 61">
          <a:hlinkClick xmlns:r="http://schemas.openxmlformats.org/officeDocument/2006/relationships" r:id="rId14"/>
        </xdr:cNvPr>
        <xdr:cNvSpPr/>
      </xdr:nvSpPr>
      <xdr:spPr>
        <a:xfrm>
          <a:off x="31749" y="3587751"/>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twoCellAnchor>
    <xdr:from>
      <xdr:col>12</xdr:col>
      <xdr:colOff>0</xdr:colOff>
      <xdr:row>4</xdr:row>
      <xdr:rowOff>0</xdr:rowOff>
    </xdr:from>
    <xdr:to>
      <xdr:col>12</xdr:col>
      <xdr:colOff>219075</xdr:colOff>
      <xdr:row>4</xdr:row>
      <xdr:rowOff>0</xdr:rowOff>
    </xdr:to>
    <xdr:cxnSp macro="">
      <xdr:nvCxnSpPr>
        <xdr:cNvPr id="36" name="Conector reto 35"/>
        <xdr:cNvCxnSpPr/>
      </xdr:nvCxnSpPr>
      <xdr:spPr>
        <a:xfrm>
          <a:off x="3090333" y="5535083"/>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4</xdr:row>
      <xdr:rowOff>0</xdr:rowOff>
    </xdr:from>
    <xdr:to>
      <xdr:col>15</xdr:col>
      <xdr:colOff>219075</xdr:colOff>
      <xdr:row>4</xdr:row>
      <xdr:rowOff>0</xdr:rowOff>
    </xdr:to>
    <xdr:cxnSp macro="">
      <xdr:nvCxnSpPr>
        <xdr:cNvPr id="37" name="Conector reto 16"/>
        <xdr:cNvCxnSpPr/>
      </xdr:nvCxnSpPr>
      <xdr:spPr>
        <a:xfrm>
          <a:off x="6350000" y="5535083"/>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0</xdr:colOff>
      <xdr:row>4</xdr:row>
      <xdr:rowOff>0</xdr:rowOff>
    </xdr:from>
    <xdr:to>
      <xdr:col>18</xdr:col>
      <xdr:colOff>219075</xdr:colOff>
      <xdr:row>4</xdr:row>
      <xdr:rowOff>0</xdr:rowOff>
    </xdr:to>
    <xdr:cxnSp macro="">
      <xdr:nvCxnSpPr>
        <xdr:cNvPr id="38" name="Conector reto 16"/>
        <xdr:cNvCxnSpPr/>
      </xdr:nvCxnSpPr>
      <xdr:spPr>
        <a:xfrm>
          <a:off x="9609667" y="5535083"/>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0</xdr:colOff>
      <xdr:row>4</xdr:row>
      <xdr:rowOff>0</xdr:rowOff>
    </xdr:from>
    <xdr:to>
      <xdr:col>21</xdr:col>
      <xdr:colOff>219075</xdr:colOff>
      <xdr:row>4</xdr:row>
      <xdr:rowOff>0</xdr:rowOff>
    </xdr:to>
    <xdr:cxnSp macro="">
      <xdr:nvCxnSpPr>
        <xdr:cNvPr id="39" name="Conector reto 38"/>
        <xdr:cNvCxnSpPr/>
      </xdr:nvCxnSpPr>
      <xdr:spPr>
        <a:xfrm>
          <a:off x="3090333" y="9736667"/>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0</xdr:colOff>
      <xdr:row>4</xdr:row>
      <xdr:rowOff>0</xdr:rowOff>
    </xdr:from>
    <xdr:to>
      <xdr:col>24</xdr:col>
      <xdr:colOff>219075</xdr:colOff>
      <xdr:row>4</xdr:row>
      <xdr:rowOff>0</xdr:rowOff>
    </xdr:to>
    <xdr:cxnSp macro="">
      <xdr:nvCxnSpPr>
        <xdr:cNvPr id="40" name="Conector reto 39"/>
        <xdr:cNvCxnSpPr/>
      </xdr:nvCxnSpPr>
      <xdr:spPr>
        <a:xfrm>
          <a:off x="6350000" y="9736667"/>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absolute">
    <xdr:from>
      <xdr:col>2</xdr:col>
      <xdr:colOff>33865</xdr:colOff>
      <xdr:row>1</xdr:row>
      <xdr:rowOff>192617</xdr:rowOff>
    </xdr:from>
    <xdr:to>
      <xdr:col>3</xdr:col>
      <xdr:colOff>431798</xdr:colOff>
      <xdr:row>2</xdr:row>
      <xdr:rowOff>4367</xdr:rowOff>
    </xdr:to>
    <xdr:sp macro="" textlink="">
      <xdr:nvSpPr>
        <xdr:cNvPr id="2" name="Retângulo 1">
          <a:hlinkClick xmlns:r="http://schemas.openxmlformats.org/officeDocument/2006/relationships" r:id="rId1"/>
        </xdr:cNvPr>
        <xdr:cNvSpPr/>
      </xdr:nvSpPr>
      <xdr:spPr>
        <a:xfrm>
          <a:off x="2110315" y="621242"/>
          <a:ext cx="124565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Receitas</a:t>
          </a:r>
          <a:endParaRPr lang="pt-BR" sz="1200">
            <a:solidFill>
              <a:schemeClr val="bg1"/>
            </a:solidFill>
          </a:endParaRPr>
        </a:p>
      </xdr:txBody>
    </xdr:sp>
    <xdr:clientData/>
  </xdr:twoCellAnchor>
  <xdr:twoCellAnchor editAs="absolute">
    <xdr:from>
      <xdr:col>3</xdr:col>
      <xdr:colOff>536574</xdr:colOff>
      <xdr:row>1</xdr:row>
      <xdr:rowOff>192617</xdr:rowOff>
    </xdr:from>
    <xdr:to>
      <xdr:col>3</xdr:col>
      <xdr:colOff>1777998</xdr:colOff>
      <xdr:row>2</xdr:row>
      <xdr:rowOff>4367</xdr:rowOff>
    </xdr:to>
    <xdr:sp macro="" textlink="">
      <xdr:nvSpPr>
        <xdr:cNvPr id="3" name="Retângulo 2"/>
        <xdr:cNvSpPr/>
      </xdr:nvSpPr>
      <xdr:spPr>
        <a:xfrm>
          <a:off x="3460749" y="621242"/>
          <a:ext cx="1241424"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Despesas</a:t>
          </a:r>
          <a:endParaRPr lang="pt-BR" sz="1200" b="1">
            <a:solidFill>
              <a:schemeClr val="bg1"/>
            </a:solidFill>
          </a:endParaRPr>
        </a:p>
      </xdr:txBody>
    </xdr:sp>
    <xdr:clientData/>
  </xdr:twoCellAnchor>
  <xdr:twoCellAnchor>
    <xdr:from>
      <xdr:col>3</xdr:col>
      <xdr:colOff>0</xdr:colOff>
      <xdr:row>4</xdr:row>
      <xdr:rowOff>0</xdr:rowOff>
    </xdr:from>
    <xdr:to>
      <xdr:col>3</xdr:col>
      <xdr:colOff>219075</xdr:colOff>
      <xdr:row>4</xdr:row>
      <xdr:rowOff>0</xdr:rowOff>
    </xdr:to>
    <xdr:cxnSp macro="">
      <xdr:nvCxnSpPr>
        <xdr:cNvPr id="4" name="Conector reto 3"/>
        <xdr:cNvCxnSpPr/>
      </xdr:nvCxnSpPr>
      <xdr:spPr>
        <a:xfrm>
          <a:off x="2924175" y="14097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4</xdr:row>
      <xdr:rowOff>0</xdr:rowOff>
    </xdr:from>
    <xdr:to>
      <xdr:col>6</xdr:col>
      <xdr:colOff>219075</xdr:colOff>
      <xdr:row>4</xdr:row>
      <xdr:rowOff>0</xdr:rowOff>
    </xdr:to>
    <xdr:cxnSp macro="">
      <xdr:nvCxnSpPr>
        <xdr:cNvPr id="5" name="Conector reto 16"/>
        <xdr:cNvCxnSpPr/>
      </xdr:nvCxnSpPr>
      <xdr:spPr>
        <a:xfrm>
          <a:off x="6076950" y="14097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6" name="Conector reto 16"/>
        <xdr:cNvCxnSpPr/>
      </xdr:nvCxnSpPr>
      <xdr:spPr>
        <a:xfrm>
          <a:off x="9229725" y="14097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0</xdr:colOff>
      <xdr:row>4</xdr:row>
      <xdr:rowOff>242358</xdr:rowOff>
    </xdr:from>
    <xdr:to>
      <xdr:col>1</xdr:col>
      <xdr:colOff>9525</xdr:colOff>
      <xdr:row>6</xdr:row>
      <xdr:rowOff>25400</xdr:rowOff>
    </xdr:to>
    <xdr:sp macro="" textlink="">
      <xdr:nvSpPr>
        <xdr:cNvPr id="7" name="Retângulo 6"/>
        <xdr:cNvSpPr/>
      </xdr:nvSpPr>
      <xdr:spPr>
        <a:xfrm>
          <a:off x="0" y="1652058"/>
          <a:ext cx="1857375" cy="27834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1. Plano de Contas</a:t>
          </a:r>
        </a:p>
      </xdr:txBody>
    </xdr: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8" name="Conector reto 7"/>
        <xdr:cNvCxnSpPr/>
      </xdr:nvCxnSpPr>
      <xdr:spPr>
        <a:xfrm>
          <a:off x="123825" y="83502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3</xdr:row>
      <xdr:rowOff>213783</xdr:rowOff>
    </xdr:from>
    <xdr:to>
      <xdr:col>0</xdr:col>
      <xdr:colOff>1792816</xdr:colOff>
      <xdr:row>4</xdr:row>
      <xdr:rowOff>175683</xdr:rowOff>
    </xdr:to>
    <xdr:sp macro="" textlink="">
      <xdr:nvSpPr>
        <xdr:cNvPr id="9" name="Rectangle 12">
          <a:hlinkClick xmlns:r="http://schemas.openxmlformats.org/officeDocument/2006/relationships" r:id="rId2"/>
        </xdr:cNvPr>
        <xdr:cNvSpPr/>
      </xdr:nvSpPr>
      <xdr:spPr>
        <a:xfrm>
          <a:off x="27516" y="1309158"/>
          <a:ext cx="1765300" cy="276225"/>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21166</xdr:colOff>
      <xdr:row>6</xdr:row>
      <xdr:rowOff>63500</xdr:rowOff>
    </xdr:from>
    <xdr:to>
      <xdr:col>0</xdr:col>
      <xdr:colOff>1820334</xdr:colOff>
      <xdr:row>7</xdr:row>
      <xdr:rowOff>99483</xdr:rowOff>
    </xdr:to>
    <xdr:sp macro="" textlink="">
      <xdr:nvSpPr>
        <xdr:cNvPr id="10" name="Rectangle 57">
          <a:hlinkClick xmlns:r="http://schemas.openxmlformats.org/officeDocument/2006/relationships" r:id="rId3"/>
        </xdr:cNvPr>
        <xdr:cNvSpPr/>
      </xdr:nvSpPr>
      <xdr:spPr>
        <a:xfrm>
          <a:off x="21166" y="1968500"/>
          <a:ext cx="1799168" cy="28363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2. Lançamentos</a:t>
          </a:r>
        </a:p>
      </xdr:txBody>
    </xdr:sp>
    <xdr:clientData/>
  </xdr:twoCellAnchor>
  <xdr:twoCellAnchor editAs="absolute">
    <xdr:from>
      <xdr:col>0</xdr:col>
      <xdr:colOff>25400</xdr:colOff>
      <xdr:row>7</xdr:row>
      <xdr:rowOff>124883</xdr:rowOff>
    </xdr:from>
    <xdr:to>
      <xdr:col>0</xdr:col>
      <xdr:colOff>1790700</xdr:colOff>
      <xdr:row>8</xdr:row>
      <xdr:rowOff>160867</xdr:rowOff>
    </xdr:to>
    <xdr:sp macro="" textlink="">
      <xdr:nvSpPr>
        <xdr:cNvPr id="11" name="Rectangle 58">
          <a:hlinkClick xmlns:r="http://schemas.openxmlformats.org/officeDocument/2006/relationships" r:id="rId4"/>
        </xdr:cNvPr>
        <xdr:cNvSpPr/>
      </xdr:nvSpPr>
      <xdr:spPr>
        <a:xfrm>
          <a:off x="25400" y="2277533"/>
          <a:ext cx="1765300" cy="283634"/>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8</xdr:row>
      <xdr:rowOff>211667</xdr:rowOff>
    </xdr:from>
    <xdr:to>
      <xdr:col>0</xdr:col>
      <xdr:colOff>1790700</xdr:colOff>
      <xdr:row>10</xdr:row>
      <xdr:rowOff>4233</xdr:rowOff>
    </xdr:to>
    <xdr:sp macro="" textlink="">
      <xdr:nvSpPr>
        <xdr:cNvPr id="12" name="Rectangle 59">
          <a:hlinkClick xmlns:r="http://schemas.openxmlformats.org/officeDocument/2006/relationships" r:id="rId5"/>
        </xdr:cNvPr>
        <xdr:cNvSpPr/>
      </xdr:nvSpPr>
      <xdr:spPr>
        <a:xfrm>
          <a:off x="25400" y="2611967"/>
          <a:ext cx="1765300" cy="287866"/>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25400</xdr:colOff>
      <xdr:row>10</xdr:row>
      <xdr:rowOff>55033</xdr:rowOff>
    </xdr:from>
    <xdr:to>
      <xdr:col>0</xdr:col>
      <xdr:colOff>1790700</xdr:colOff>
      <xdr:row>11</xdr:row>
      <xdr:rowOff>91017</xdr:rowOff>
    </xdr:to>
    <xdr:sp macro="" textlink="">
      <xdr:nvSpPr>
        <xdr:cNvPr id="13" name="Rectangle 60">
          <a:hlinkClick xmlns:r="http://schemas.openxmlformats.org/officeDocument/2006/relationships" r:id="rId6"/>
        </xdr:cNvPr>
        <xdr:cNvSpPr/>
      </xdr:nvSpPr>
      <xdr:spPr>
        <a:xfrm>
          <a:off x="25400" y="2950633"/>
          <a:ext cx="1765300" cy="283634"/>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11</xdr:row>
      <xdr:rowOff>141817</xdr:rowOff>
    </xdr:from>
    <xdr:to>
      <xdr:col>0</xdr:col>
      <xdr:colOff>1790700</xdr:colOff>
      <xdr:row>12</xdr:row>
      <xdr:rowOff>177800</xdr:rowOff>
    </xdr:to>
    <xdr:sp macro="" textlink="">
      <xdr:nvSpPr>
        <xdr:cNvPr id="14" name="Rectangle 61">
          <a:hlinkClick xmlns:r="http://schemas.openxmlformats.org/officeDocument/2006/relationships" r:id="rId7"/>
        </xdr:cNvPr>
        <xdr:cNvSpPr/>
      </xdr:nvSpPr>
      <xdr:spPr>
        <a:xfrm>
          <a:off x="25400" y="3285067"/>
          <a:ext cx="1765300" cy="28363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63500</xdr:colOff>
      <xdr:row>2</xdr:row>
      <xdr:rowOff>16933</xdr:rowOff>
    </xdr:from>
    <xdr:to>
      <xdr:col>0</xdr:col>
      <xdr:colOff>1828800</xdr:colOff>
      <xdr:row>3</xdr:row>
      <xdr:rowOff>105833</xdr:rowOff>
    </xdr:to>
    <xdr:sp macro="" textlink="">
      <xdr:nvSpPr>
        <xdr:cNvPr id="15" name="Rectangle 65"/>
        <xdr:cNvSpPr/>
      </xdr:nvSpPr>
      <xdr:spPr>
        <a:xfrm>
          <a:off x="63500" y="92180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oneCellAnchor>
    <xdr:from>
      <xdr:col>3</xdr:col>
      <xdr:colOff>1968503</xdr:colOff>
      <xdr:row>0</xdr:row>
      <xdr:rowOff>52915</xdr:rowOff>
    </xdr:from>
    <xdr:ext cx="6064250" cy="601190"/>
    <xdr:sp macro="" textlink="">
      <xdr:nvSpPr>
        <xdr:cNvPr id="16" name="CaixaDeTexto 15"/>
        <xdr:cNvSpPr txBox="1"/>
      </xdr:nvSpPr>
      <xdr:spPr>
        <a:xfrm>
          <a:off x="4892678" y="52915"/>
          <a:ext cx="6064250" cy="6011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pt-BR" sz="1100">
              <a:solidFill>
                <a:schemeClr val="tx1">
                  <a:lumMod val="65000"/>
                  <a:lumOff val="35000"/>
                </a:schemeClr>
              </a:solidFill>
              <a:effectLst/>
              <a:latin typeface="+mn-lt"/>
              <a:ea typeface="+mn-ea"/>
              <a:cs typeface="+mn-cs"/>
            </a:rPr>
            <a:t>Preencha</a:t>
          </a:r>
          <a:r>
            <a:rPr lang="pt-BR" sz="1100" baseline="0">
              <a:solidFill>
                <a:schemeClr val="tx1">
                  <a:lumMod val="65000"/>
                  <a:lumOff val="35000"/>
                </a:schemeClr>
              </a:solidFill>
              <a:effectLst/>
              <a:latin typeface="+mn-lt"/>
              <a:ea typeface="+mn-ea"/>
              <a:cs typeface="+mn-cs"/>
            </a:rPr>
            <a:t> suas contas de despesas para cada grupo de Despesas existente. Por exemplo, para despesas de RH você pode cadastrar: Salários, Pro Labore, Treinamento, etc</a:t>
          </a:r>
          <a:r>
            <a:rPr lang="pt-BR" sz="1050" b="1">
              <a:solidFill>
                <a:schemeClr val="tx1">
                  <a:lumMod val="65000"/>
                  <a:lumOff val="35000"/>
                </a:schemeClr>
              </a:solidFill>
            </a:rPr>
            <a:t>. Procure agrupar contas similares </a:t>
          </a:r>
          <a:r>
            <a:rPr lang="pt-BR" sz="1050">
              <a:solidFill>
                <a:schemeClr val="tx1">
                  <a:lumMod val="65000"/>
                  <a:lumOff val="35000"/>
                </a:schemeClr>
              </a:solidFill>
            </a:rPr>
            <a:t>em um</a:t>
          </a:r>
          <a:r>
            <a:rPr lang="pt-BR" sz="1050" baseline="0">
              <a:solidFill>
                <a:schemeClr val="tx1">
                  <a:lumMod val="65000"/>
                  <a:lumOff val="35000"/>
                </a:schemeClr>
              </a:solidFill>
            </a:rPr>
            <a:t> mesmo item para não extrapolar a quantidade de 10 contas por grupo de contas.</a:t>
          </a:r>
          <a:endParaRPr lang="pt-BR" sz="1050">
            <a:solidFill>
              <a:schemeClr val="tx1">
                <a:lumMod val="65000"/>
                <a:lumOff val="35000"/>
              </a:schemeClr>
            </a:solidFill>
          </a:endParaRPr>
        </a:p>
      </xdr:txBody>
    </xdr:sp>
    <xdr:clientData/>
  </xdr:oneCellAnchor>
  <xdr:twoCellAnchor editAs="absolute">
    <xdr:from>
      <xdr:col>3</xdr:col>
      <xdr:colOff>1714500</xdr:colOff>
      <xdr:row>0</xdr:row>
      <xdr:rowOff>95250</xdr:rowOff>
    </xdr:from>
    <xdr:to>
      <xdr:col>4</xdr:col>
      <xdr:colOff>0</xdr:colOff>
      <xdr:row>1</xdr:row>
      <xdr:rowOff>0</xdr:rowOff>
    </xdr:to>
    <xdr:pic>
      <xdr:nvPicPr>
        <xdr:cNvPr id="17" name="Imagem 21">
          <a:hlinkClick xmlns:r="http://schemas.openxmlformats.org/officeDocument/2006/relationships" r:id="rId8"/>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4638675" y="95250"/>
          <a:ext cx="342900" cy="333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105</xdr:row>
      <xdr:rowOff>0</xdr:rowOff>
    </xdr:from>
    <xdr:to>
      <xdr:col>3</xdr:col>
      <xdr:colOff>219075</xdr:colOff>
      <xdr:row>105</xdr:row>
      <xdr:rowOff>0</xdr:rowOff>
    </xdr:to>
    <xdr:cxnSp macro="">
      <xdr:nvCxnSpPr>
        <xdr:cNvPr id="18" name="Conector reto 17"/>
        <xdr:cNvCxnSpPr/>
      </xdr:nvCxnSpPr>
      <xdr:spPr>
        <a:xfrm>
          <a:off x="2924175" y="263937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105</xdr:row>
      <xdr:rowOff>0</xdr:rowOff>
    </xdr:from>
    <xdr:to>
      <xdr:col>6</xdr:col>
      <xdr:colOff>219075</xdr:colOff>
      <xdr:row>105</xdr:row>
      <xdr:rowOff>0</xdr:rowOff>
    </xdr:to>
    <xdr:cxnSp macro="">
      <xdr:nvCxnSpPr>
        <xdr:cNvPr id="19" name="Conector reto 16"/>
        <xdr:cNvCxnSpPr/>
      </xdr:nvCxnSpPr>
      <xdr:spPr>
        <a:xfrm>
          <a:off x="6076950" y="263937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105</xdr:row>
      <xdr:rowOff>0</xdr:rowOff>
    </xdr:from>
    <xdr:to>
      <xdr:col>9</xdr:col>
      <xdr:colOff>219075</xdr:colOff>
      <xdr:row>105</xdr:row>
      <xdr:rowOff>0</xdr:rowOff>
    </xdr:to>
    <xdr:cxnSp macro="">
      <xdr:nvCxnSpPr>
        <xdr:cNvPr id="20" name="Conector reto 16"/>
        <xdr:cNvCxnSpPr/>
      </xdr:nvCxnSpPr>
      <xdr:spPr>
        <a:xfrm>
          <a:off x="9229725" y="263937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122</xdr:row>
      <xdr:rowOff>0</xdr:rowOff>
    </xdr:from>
    <xdr:to>
      <xdr:col>3</xdr:col>
      <xdr:colOff>219075</xdr:colOff>
      <xdr:row>122</xdr:row>
      <xdr:rowOff>0</xdr:rowOff>
    </xdr:to>
    <xdr:cxnSp macro="">
      <xdr:nvCxnSpPr>
        <xdr:cNvPr id="21" name="Conector reto 20"/>
        <xdr:cNvCxnSpPr/>
      </xdr:nvCxnSpPr>
      <xdr:spPr>
        <a:xfrm>
          <a:off x="2924175" y="306514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133350</xdr:colOff>
      <xdr:row>0</xdr:row>
      <xdr:rowOff>219075</xdr:rowOff>
    </xdr:from>
    <xdr:to>
      <xdr:col>0</xdr:col>
      <xdr:colOff>1704975</xdr:colOff>
      <xdr:row>1</xdr:row>
      <xdr:rowOff>295275</xdr:rowOff>
    </xdr:to>
    <xdr:pic>
      <xdr:nvPicPr>
        <xdr:cNvPr id="22" name="Imagem 28"/>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xdr:from>
      <xdr:col>6</xdr:col>
      <xdr:colOff>0</xdr:colOff>
      <xdr:row>122</xdr:row>
      <xdr:rowOff>0</xdr:rowOff>
    </xdr:from>
    <xdr:to>
      <xdr:col>6</xdr:col>
      <xdr:colOff>219075</xdr:colOff>
      <xdr:row>122</xdr:row>
      <xdr:rowOff>0</xdr:rowOff>
    </xdr:to>
    <xdr:cxnSp macro="">
      <xdr:nvCxnSpPr>
        <xdr:cNvPr id="23" name="Conector reto 22"/>
        <xdr:cNvCxnSpPr/>
      </xdr:nvCxnSpPr>
      <xdr:spPr>
        <a:xfrm>
          <a:off x="6076950" y="306514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125938</xdr:colOff>
      <xdr:row>14</xdr:row>
      <xdr:rowOff>125950</xdr:rowOff>
    </xdr:from>
    <xdr:to>
      <xdr:col>0</xdr:col>
      <xdr:colOff>1691213</xdr:colOff>
      <xdr:row>14</xdr:row>
      <xdr:rowOff>125950</xdr:rowOff>
    </xdr:to>
    <xdr:cxnSp macro="">
      <xdr:nvCxnSpPr>
        <xdr:cNvPr id="24" name="Conector reto 23"/>
        <xdr:cNvCxnSpPr/>
      </xdr:nvCxnSpPr>
      <xdr:spPr>
        <a:xfrm>
          <a:off x="125938" y="4012150"/>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15</xdr:row>
      <xdr:rowOff>82558</xdr:rowOff>
    </xdr:from>
    <xdr:to>
      <xdr:col>0</xdr:col>
      <xdr:colOff>1818213</xdr:colOff>
      <xdr:row>16</xdr:row>
      <xdr:rowOff>118541</xdr:rowOff>
    </xdr:to>
    <xdr:sp macro="" textlink="">
      <xdr:nvSpPr>
        <xdr:cNvPr id="25" name="Rectangle 62">
          <a:hlinkClick xmlns:r="http://schemas.openxmlformats.org/officeDocument/2006/relationships" r:id="rId11"/>
        </xdr:cNvPr>
        <xdr:cNvSpPr/>
      </xdr:nvSpPr>
      <xdr:spPr>
        <a:xfrm>
          <a:off x="52913" y="4216408"/>
          <a:ext cx="1765300" cy="28363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16</xdr:row>
      <xdr:rowOff>169341</xdr:rowOff>
    </xdr:from>
    <xdr:to>
      <xdr:col>0</xdr:col>
      <xdr:colOff>1818213</xdr:colOff>
      <xdr:row>17</xdr:row>
      <xdr:rowOff>205325</xdr:rowOff>
    </xdr:to>
    <xdr:sp macro="" textlink="">
      <xdr:nvSpPr>
        <xdr:cNvPr id="26" name="Rectangle 63">
          <a:hlinkClick xmlns:r="http://schemas.openxmlformats.org/officeDocument/2006/relationships" r:id="rId12"/>
        </xdr:cNvPr>
        <xdr:cNvSpPr/>
      </xdr:nvSpPr>
      <xdr:spPr>
        <a:xfrm>
          <a:off x="52913" y="4550841"/>
          <a:ext cx="1765300" cy="283634"/>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18</xdr:row>
      <xdr:rowOff>4243</xdr:rowOff>
    </xdr:from>
    <xdr:to>
      <xdr:col>0</xdr:col>
      <xdr:colOff>1822446</xdr:colOff>
      <xdr:row>19</xdr:row>
      <xdr:rowOff>40226</xdr:rowOff>
    </xdr:to>
    <xdr:sp macro="" textlink="">
      <xdr:nvSpPr>
        <xdr:cNvPr id="27" name="Rectangle 63">
          <a:hlinkClick xmlns:r="http://schemas.openxmlformats.org/officeDocument/2006/relationships" r:id="rId13"/>
        </xdr:cNvPr>
        <xdr:cNvSpPr/>
      </xdr:nvSpPr>
      <xdr:spPr>
        <a:xfrm>
          <a:off x="57146" y="4881043"/>
          <a:ext cx="1765300" cy="28363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12</xdr:row>
      <xdr:rowOff>222251</xdr:rowOff>
    </xdr:from>
    <xdr:to>
      <xdr:col>0</xdr:col>
      <xdr:colOff>1797049</xdr:colOff>
      <xdr:row>14</xdr:row>
      <xdr:rowOff>14818</xdr:rowOff>
    </xdr:to>
    <xdr:sp macro="" textlink="">
      <xdr:nvSpPr>
        <xdr:cNvPr id="28" name="Rectangle 61">
          <a:hlinkClick xmlns:r="http://schemas.openxmlformats.org/officeDocument/2006/relationships" r:id="rId14"/>
        </xdr:cNvPr>
        <xdr:cNvSpPr/>
      </xdr:nvSpPr>
      <xdr:spPr>
        <a:xfrm>
          <a:off x="31749" y="3613151"/>
          <a:ext cx="1765300" cy="28786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twoCellAnchor>
    <xdr:from>
      <xdr:col>12</xdr:col>
      <xdr:colOff>0</xdr:colOff>
      <xdr:row>4</xdr:row>
      <xdr:rowOff>0</xdr:rowOff>
    </xdr:from>
    <xdr:to>
      <xdr:col>12</xdr:col>
      <xdr:colOff>219075</xdr:colOff>
      <xdr:row>4</xdr:row>
      <xdr:rowOff>0</xdr:rowOff>
    </xdr:to>
    <xdr:cxnSp macro="">
      <xdr:nvCxnSpPr>
        <xdr:cNvPr id="29" name="Conector reto 28"/>
        <xdr:cNvCxnSpPr/>
      </xdr:nvCxnSpPr>
      <xdr:spPr>
        <a:xfrm>
          <a:off x="12534900" y="14097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4</xdr:row>
      <xdr:rowOff>0</xdr:rowOff>
    </xdr:from>
    <xdr:to>
      <xdr:col>15</xdr:col>
      <xdr:colOff>219075</xdr:colOff>
      <xdr:row>4</xdr:row>
      <xdr:rowOff>0</xdr:rowOff>
    </xdr:to>
    <xdr:cxnSp macro="">
      <xdr:nvCxnSpPr>
        <xdr:cNvPr id="30" name="Conector reto 16"/>
        <xdr:cNvCxnSpPr/>
      </xdr:nvCxnSpPr>
      <xdr:spPr>
        <a:xfrm>
          <a:off x="15592425" y="14097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5</xdr:row>
      <xdr:rowOff>157692</xdr:rowOff>
    </xdr:from>
    <xdr:to>
      <xdr:col>1</xdr:col>
      <xdr:colOff>9525</xdr:colOff>
      <xdr:row>6</xdr:row>
      <xdr:rowOff>184150</xdr:rowOff>
    </xdr:to>
    <xdr:sp macro="" textlink="">
      <xdr:nvSpPr>
        <xdr:cNvPr id="35" name="Retângulo 34"/>
        <xdr:cNvSpPr/>
      </xdr:nvSpPr>
      <xdr:spPr>
        <a:xfrm>
          <a:off x="0" y="1978025"/>
          <a:ext cx="1851025" cy="2698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2. Lançamentos</a:t>
          </a:r>
        </a:p>
      </xdr:txBody>
    </xdr:sp>
    <xdr:clientData/>
  </xdr:twoCellAnchor>
  <xdr:twoCellAnchor>
    <xdr:from>
      <xdr:col>4</xdr:col>
      <xdr:colOff>0</xdr:colOff>
      <xdr:row>4</xdr:row>
      <xdr:rowOff>0</xdr:rowOff>
    </xdr:from>
    <xdr:to>
      <xdr:col>4</xdr:col>
      <xdr:colOff>219075</xdr:colOff>
      <xdr:row>4</xdr:row>
      <xdr:rowOff>0</xdr:rowOff>
    </xdr:to>
    <xdr:cxnSp macro="">
      <xdr:nvCxnSpPr>
        <xdr:cNvPr id="3" name="Conector reto 16"/>
        <xdr:cNvCxnSpPr/>
      </xdr:nvCxnSpPr>
      <xdr:spPr>
        <a:xfrm>
          <a:off x="2752725" y="16383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18" name="Conector reto 16"/>
        <xdr:cNvCxnSpPr/>
      </xdr:nvCxnSpPr>
      <xdr:spPr>
        <a:xfrm>
          <a:off x="9810750" y="16383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35596</xdr:colOff>
      <xdr:row>4</xdr:row>
      <xdr:rowOff>0</xdr:rowOff>
    </xdr:from>
    <xdr:to>
      <xdr:col>14</xdr:col>
      <xdr:colOff>219075</xdr:colOff>
      <xdr:row>4</xdr:row>
      <xdr:rowOff>0</xdr:rowOff>
    </xdr:to>
    <xdr:cxnSp macro="">
      <xdr:nvCxnSpPr>
        <xdr:cNvPr id="19" name="Conector reto 16"/>
        <xdr:cNvCxnSpPr/>
      </xdr:nvCxnSpPr>
      <xdr:spPr>
        <a:xfrm>
          <a:off x="11322721" y="1638300"/>
          <a:ext cx="3549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4</xdr:row>
      <xdr:rowOff>0</xdr:rowOff>
    </xdr:from>
    <xdr:to>
      <xdr:col>15</xdr:col>
      <xdr:colOff>219075</xdr:colOff>
      <xdr:row>4</xdr:row>
      <xdr:rowOff>0</xdr:rowOff>
    </xdr:to>
    <xdr:cxnSp macro="">
      <xdr:nvCxnSpPr>
        <xdr:cNvPr id="20" name="Conector reto 16"/>
        <xdr:cNvCxnSpPr/>
      </xdr:nvCxnSpPr>
      <xdr:spPr>
        <a:xfrm>
          <a:off x="12647083" y="1576917"/>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4</xdr:col>
      <xdr:colOff>1780213</xdr:colOff>
      <xdr:row>1</xdr:row>
      <xdr:rowOff>197909</xdr:rowOff>
    </xdr:from>
    <xdr:to>
      <xdr:col>5</xdr:col>
      <xdr:colOff>596995</xdr:colOff>
      <xdr:row>2</xdr:row>
      <xdr:rowOff>9659</xdr:rowOff>
    </xdr:to>
    <xdr:sp macro="" textlink="">
      <xdr:nvSpPr>
        <xdr:cNvPr id="22" name="Retângulo 12">
          <a:hlinkClick xmlns:r="http://schemas.openxmlformats.org/officeDocument/2006/relationships" r:id="rId1"/>
        </xdr:cNvPr>
        <xdr:cNvSpPr/>
      </xdr:nvSpPr>
      <xdr:spPr>
        <a:xfrm>
          <a:off x="5442047" y="63182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635385</xdr:colOff>
      <xdr:row>1</xdr:row>
      <xdr:rowOff>197909</xdr:rowOff>
    </xdr:from>
    <xdr:to>
      <xdr:col>6</xdr:col>
      <xdr:colOff>193001</xdr:colOff>
      <xdr:row>2</xdr:row>
      <xdr:rowOff>9659</xdr:rowOff>
    </xdr:to>
    <xdr:sp macro="" textlink="">
      <xdr:nvSpPr>
        <xdr:cNvPr id="23" name="Retângulo 12">
          <a:hlinkClick xmlns:r="http://schemas.openxmlformats.org/officeDocument/2006/relationships" r:id="rId2"/>
        </xdr:cNvPr>
        <xdr:cNvSpPr/>
      </xdr:nvSpPr>
      <xdr:spPr>
        <a:xfrm>
          <a:off x="6265719" y="63182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6</xdr:col>
      <xdr:colOff>231391</xdr:colOff>
      <xdr:row>1</xdr:row>
      <xdr:rowOff>197909</xdr:rowOff>
    </xdr:from>
    <xdr:to>
      <xdr:col>6</xdr:col>
      <xdr:colOff>1016673</xdr:colOff>
      <xdr:row>2</xdr:row>
      <xdr:rowOff>9659</xdr:rowOff>
    </xdr:to>
    <xdr:sp macro="" textlink="">
      <xdr:nvSpPr>
        <xdr:cNvPr id="24" name="Retângulo 12">
          <a:hlinkClick xmlns:r="http://schemas.openxmlformats.org/officeDocument/2006/relationships" r:id="rId3"/>
        </xdr:cNvPr>
        <xdr:cNvSpPr/>
      </xdr:nvSpPr>
      <xdr:spPr>
        <a:xfrm>
          <a:off x="7089391" y="63182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6</xdr:col>
      <xdr:colOff>1055063</xdr:colOff>
      <xdr:row>1</xdr:row>
      <xdr:rowOff>197909</xdr:rowOff>
    </xdr:from>
    <xdr:to>
      <xdr:col>6</xdr:col>
      <xdr:colOff>1840345</xdr:colOff>
      <xdr:row>2</xdr:row>
      <xdr:rowOff>9659</xdr:rowOff>
    </xdr:to>
    <xdr:sp macro="" textlink="">
      <xdr:nvSpPr>
        <xdr:cNvPr id="25" name="Retângulo 12">
          <a:hlinkClick xmlns:r="http://schemas.openxmlformats.org/officeDocument/2006/relationships" r:id="rId4"/>
        </xdr:cNvPr>
        <xdr:cNvSpPr/>
      </xdr:nvSpPr>
      <xdr:spPr>
        <a:xfrm>
          <a:off x="7913063" y="63182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1878735</xdr:colOff>
      <xdr:row>1</xdr:row>
      <xdr:rowOff>197909</xdr:rowOff>
    </xdr:from>
    <xdr:to>
      <xdr:col>7</xdr:col>
      <xdr:colOff>346268</xdr:colOff>
      <xdr:row>2</xdr:row>
      <xdr:rowOff>9659</xdr:rowOff>
    </xdr:to>
    <xdr:sp macro="" textlink="">
      <xdr:nvSpPr>
        <xdr:cNvPr id="26" name="Retângulo 12">
          <a:hlinkClick xmlns:r="http://schemas.openxmlformats.org/officeDocument/2006/relationships" r:id="rId5"/>
        </xdr:cNvPr>
        <xdr:cNvSpPr/>
      </xdr:nvSpPr>
      <xdr:spPr>
        <a:xfrm>
          <a:off x="8736735" y="63182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395241</xdr:colOff>
      <xdr:row>1</xdr:row>
      <xdr:rowOff>197909</xdr:rowOff>
    </xdr:from>
    <xdr:to>
      <xdr:col>7</xdr:col>
      <xdr:colOff>1169939</xdr:colOff>
      <xdr:row>2</xdr:row>
      <xdr:rowOff>9659</xdr:rowOff>
    </xdr:to>
    <xdr:sp macro="" textlink="">
      <xdr:nvSpPr>
        <xdr:cNvPr id="27" name="Retângulo 12">
          <a:hlinkClick xmlns:r="http://schemas.openxmlformats.org/officeDocument/2006/relationships" r:id="rId6"/>
        </xdr:cNvPr>
        <xdr:cNvSpPr/>
      </xdr:nvSpPr>
      <xdr:spPr>
        <a:xfrm>
          <a:off x="9570990" y="63182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7</xdr:col>
      <xdr:colOff>1218912</xdr:colOff>
      <xdr:row>1</xdr:row>
      <xdr:rowOff>197909</xdr:rowOff>
    </xdr:from>
    <xdr:to>
      <xdr:col>7</xdr:col>
      <xdr:colOff>1993610</xdr:colOff>
      <xdr:row>2</xdr:row>
      <xdr:rowOff>9659</xdr:rowOff>
    </xdr:to>
    <xdr:sp macro="" textlink="">
      <xdr:nvSpPr>
        <xdr:cNvPr id="28" name="Retângulo 12">
          <a:hlinkClick xmlns:r="http://schemas.openxmlformats.org/officeDocument/2006/relationships" r:id="rId7"/>
        </xdr:cNvPr>
        <xdr:cNvSpPr/>
      </xdr:nvSpPr>
      <xdr:spPr>
        <a:xfrm>
          <a:off x="10405245" y="63182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7</xdr:col>
      <xdr:colOff>2032002</xdr:colOff>
      <xdr:row>1</xdr:row>
      <xdr:rowOff>197909</xdr:rowOff>
    </xdr:from>
    <xdr:to>
      <xdr:col>8</xdr:col>
      <xdr:colOff>488951</xdr:colOff>
      <xdr:row>2</xdr:row>
      <xdr:rowOff>9659</xdr:rowOff>
    </xdr:to>
    <xdr:sp macro="" textlink="">
      <xdr:nvSpPr>
        <xdr:cNvPr id="29" name="Retângulo 12">
          <a:hlinkClick xmlns:r="http://schemas.openxmlformats.org/officeDocument/2006/relationships" r:id="rId8"/>
        </xdr:cNvPr>
        <xdr:cNvSpPr/>
      </xdr:nvSpPr>
      <xdr:spPr>
        <a:xfrm>
          <a:off x="11228919" y="63182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19051</xdr:colOff>
      <xdr:row>1</xdr:row>
      <xdr:rowOff>197909</xdr:rowOff>
    </xdr:from>
    <xdr:to>
      <xdr:col>3</xdr:col>
      <xdr:colOff>285750</xdr:colOff>
      <xdr:row>2</xdr:row>
      <xdr:rowOff>9659</xdr:rowOff>
    </xdr:to>
    <xdr:sp macro="" textlink="">
      <xdr:nvSpPr>
        <xdr:cNvPr id="30" name="Retângulo 12"/>
        <xdr:cNvSpPr/>
      </xdr:nvSpPr>
      <xdr:spPr>
        <a:xfrm>
          <a:off x="2103968" y="631826"/>
          <a:ext cx="785282"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Janeiro</a:t>
          </a:r>
        </a:p>
      </xdr:txBody>
    </xdr:sp>
    <xdr:clientData/>
  </xdr:twoCellAnchor>
  <xdr:twoCellAnchor editAs="absolute">
    <xdr:from>
      <xdr:col>3</xdr:col>
      <xdr:colOff>334723</xdr:colOff>
      <xdr:row>1</xdr:row>
      <xdr:rowOff>197909</xdr:rowOff>
    </xdr:from>
    <xdr:to>
      <xdr:col>4</xdr:col>
      <xdr:colOff>73314</xdr:colOff>
      <xdr:row>2</xdr:row>
      <xdr:rowOff>9659</xdr:rowOff>
    </xdr:to>
    <xdr:sp macro="" textlink="">
      <xdr:nvSpPr>
        <xdr:cNvPr id="31" name="Retângulo 13">
          <a:hlinkClick xmlns:r="http://schemas.openxmlformats.org/officeDocument/2006/relationships" r:id="rId9"/>
        </xdr:cNvPr>
        <xdr:cNvSpPr/>
      </xdr:nvSpPr>
      <xdr:spPr>
        <a:xfrm>
          <a:off x="2938223" y="631826"/>
          <a:ext cx="7969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4</xdr:col>
      <xdr:colOff>111704</xdr:colOff>
      <xdr:row>1</xdr:row>
      <xdr:rowOff>197909</xdr:rowOff>
    </xdr:from>
    <xdr:to>
      <xdr:col>4</xdr:col>
      <xdr:colOff>896986</xdr:colOff>
      <xdr:row>2</xdr:row>
      <xdr:rowOff>9659</xdr:rowOff>
    </xdr:to>
    <xdr:sp macro="" textlink="">
      <xdr:nvSpPr>
        <xdr:cNvPr id="32" name="Retângulo 12">
          <a:hlinkClick xmlns:r="http://schemas.openxmlformats.org/officeDocument/2006/relationships" r:id="rId10"/>
        </xdr:cNvPr>
        <xdr:cNvSpPr/>
      </xdr:nvSpPr>
      <xdr:spPr>
        <a:xfrm>
          <a:off x="3773537" y="63182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945958</xdr:colOff>
      <xdr:row>1</xdr:row>
      <xdr:rowOff>197909</xdr:rowOff>
    </xdr:from>
    <xdr:to>
      <xdr:col>4</xdr:col>
      <xdr:colOff>1731240</xdr:colOff>
      <xdr:row>2</xdr:row>
      <xdr:rowOff>9659</xdr:rowOff>
    </xdr:to>
    <xdr:sp macro="" textlink="">
      <xdr:nvSpPr>
        <xdr:cNvPr id="33" name="Retângulo 12">
          <a:hlinkClick xmlns:r="http://schemas.openxmlformats.org/officeDocument/2006/relationships" r:id="rId11"/>
        </xdr:cNvPr>
        <xdr:cNvSpPr/>
      </xdr:nvSpPr>
      <xdr:spPr>
        <a:xfrm>
          <a:off x="4607792" y="63182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37" name="Conector reto 36"/>
        <xdr:cNvCxnSpPr/>
      </xdr:nvCxnSpPr>
      <xdr:spPr>
        <a:xfrm>
          <a:off x="123825" y="84031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3</xdr:row>
      <xdr:rowOff>129117</xdr:rowOff>
    </xdr:from>
    <xdr:to>
      <xdr:col>0</xdr:col>
      <xdr:colOff>1792816</xdr:colOff>
      <xdr:row>4</xdr:row>
      <xdr:rowOff>16933</xdr:rowOff>
    </xdr:to>
    <xdr:sp macro="" textlink="">
      <xdr:nvSpPr>
        <xdr:cNvPr id="38" name="Rectangle 12">
          <a:hlinkClick xmlns:r="http://schemas.openxmlformats.org/officeDocument/2006/relationships" r:id="rId12"/>
        </xdr:cNvPr>
        <xdr:cNvSpPr/>
      </xdr:nvSpPr>
      <xdr:spPr>
        <a:xfrm>
          <a:off x="27516" y="131445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4</xdr:row>
      <xdr:rowOff>105833</xdr:rowOff>
    </xdr:from>
    <xdr:to>
      <xdr:col>0</xdr:col>
      <xdr:colOff>1790700</xdr:colOff>
      <xdr:row>5</xdr:row>
      <xdr:rowOff>141817</xdr:rowOff>
    </xdr:to>
    <xdr:sp macro="" textlink="">
      <xdr:nvSpPr>
        <xdr:cNvPr id="39" name="Rectangle 57">
          <a:hlinkClick xmlns:r="http://schemas.openxmlformats.org/officeDocument/2006/relationships" r:id="rId13"/>
        </xdr:cNvPr>
        <xdr:cNvSpPr/>
      </xdr:nvSpPr>
      <xdr:spPr>
        <a:xfrm>
          <a:off x="25400" y="168275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25400</xdr:colOff>
      <xdr:row>6</xdr:row>
      <xdr:rowOff>209550</xdr:rowOff>
    </xdr:from>
    <xdr:to>
      <xdr:col>0</xdr:col>
      <xdr:colOff>1790700</xdr:colOff>
      <xdr:row>8</xdr:row>
      <xdr:rowOff>2117</xdr:rowOff>
    </xdr:to>
    <xdr:sp macro="" textlink="">
      <xdr:nvSpPr>
        <xdr:cNvPr id="40" name="Rectangle 58">
          <a:hlinkClick xmlns:r="http://schemas.openxmlformats.org/officeDocument/2006/relationships" r:id="rId14"/>
        </xdr:cNvPr>
        <xdr:cNvSpPr/>
      </xdr:nvSpPr>
      <xdr:spPr>
        <a:xfrm>
          <a:off x="25400" y="22733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8</xdr:row>
      <xdr:rowOff>52917</xdr:rowOff>
    </xdr:from>
    <xdr:to>
      <xdr:col>0</xdr:col>
      <xdr:colOff>1790700</xdr:colOff>
      <xdr:row>9</xdr:row>
      <xdr:rowOff>88900</xdr:rowOff>
    </xdr:to>
    <xdr:sp macro="" textlink="">
      <xdr:nvSpPr>
        <xdr:cNvPr id="41" name="Rectangle 59">
          <a:hlinkClick xmlns:r="http://schemas.openxmlformats.org/officeDocument/2006/relationships" r:id="rId15"/>
        </xdr:cNvPr>
        <xdr:cNvSpPr/>
      </xdr:nvSpPr>
      <xdr:spPr>
        <a:xfrm>
          <a:off x="25400" y="26035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25400</xdr:colOff>
      <xdr:row>9</xdr:row>
      <xdr:rowOff>139700</xdr:rowOff>
    </xdr:from>
    <xdr:to>
      <xdr:col>0</xdr:col>
      <xdr:colOff>1790700</xdr:colOff>
      <xdr:row>10</xdr:row>
      <xdr:rowOff>175683</xdr:rowOff>
    </xdr:to>
    <xdr:sp macro="" textlink="">
      <xdr:nvSpPr>
        <xdr:cNvPr id="42" name="Rectangle 60">
          <a:hlinkClick xmlns:r="http://schemas.openxmlformats.org/officeDocument/2006/relationships" r:id="rId16"/>
        </xdr:cNvPr>
        <xdr:cNvSpPr/>
      </xdr:nvSpPr>
      <xdr:spPr>
        <a:xfrm>
          <a:off x="25400" y="29337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10</xdr:row>
      <xdr:rowOff>226483</xdr:rowOff>
    </xdr:from>
    <xdr:to>
      <xdr:col>0</xdr:col>
      <xdr:colOff>1790700</xdr:colOff>
      <xdr:row>12</xdr:row>
      <xdr:rowOff>19050</xdr:rowOff>
    </xdr:to>
    <xdr:sp macro="" textlink="">
      <xdr:nvSpPr>
        <xdr:cNvPr id="43" name="Rectangle 61">
          <a:hlinkClick xmlns:r="http://schemas.openxmlformats.org/officeDocument/2006/relationships" r:id="rId17"/>
        </xdr:cNvPr>
        <xdr:cNvSpPr/>
      </xdr:nvSpPr>
      <xdr:spPr>
        <a:xfrm>
          <a:off x="25400" y="32639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63500</xdr:colOff>
      <xdr:row>2</xdr:row>
      <xdr:rowOff>16933</xdr:rowOff>
    </xdr:from>
    <xdr:to>
      <xdr:col>0</xdr:col>
      <xdr:colOff>1828800</xdr:colOff>
      <xdr:row>3</xdr:row>
      <xdr:rowOff>21167</xdr:rowOff>
    </xdr:to>
    <xdr:sp macro="" textlink="">
      <xdr:nvSpPr>
        <xdr:cNvPr id="47" name="Rectangle 65"/>
        <xdr:cNvSpPr/>
      </xdr:nvSpPr>
      <xdr:spPr>
        <a:xfrm>
          <a:off x="63500" y="9271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xdr:from>
      <xdr:col>15</xdr:col>
      <xdr:colOff>0</xdr:colOff>
      <xdr:row>12</xdr:row>
      <xdr:rowOff>0</xdr:rowOff>
    </xdr:from>
    <xdr:to>
      <xdr:col>15</xdr:col>
      <xdr:colOff>219075</xdr:colOff>
      <xdr:row>12</xdr:row>
      <xdr:rowOff>0</xdr:rowOff>
    </xdr:to>
    <xdr:cxnSp macro="">
      <xdr:nvCxnSpPr>
        <xdr:cNvPr id="46" name="Conector reto 45"/>
        <xdr:cNvCxnSpPr/>
      </xdr:nvCxnSpPr>
      <xdr:spPr>
        <a:xfrm>
          <a:off x="3076575" y="14097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1725083</xdr:colOff>
      <xdr:row>0</xdr:row>
      <xdr:rowOff>84669</xdr:rowOff>
    </xdr:from>
    <xdr:ext cx="6064250" cy="421141"/>
    <xdr:sp macro="" textlink="">
      <xdr:nvSpPr>
        <xdr:cNvPr id="48" name="CaixaDeTexto 47"/>
        <xdr:cNvSpPr txBox="1"/>
      </xdr:nvSpPr>
      <xdr:spPr>
        <a:xfrm>
          <a:off x="5217583" y="84669"/>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Para cada lançamento de receita ou despesa preencha o dia, classificação,</a:t>
          </a:r>
          <a:r>
            <a:rPr lang="pt-BR" sz="1050" baseline="0">
              <a:solidFill>
                <a:schemeClr val="tx1">
                  <a:lumMod val="65000"/>
                  <a:lumOff val="35000"/>
                </a:schemeClr>
              </a:solidFill>
            </a:rPr>
            <a:t> item, plano de contas, valor e status</a:t>
          </a:r>
          <a:r>
            <a:rPr lang="pt-BR" sz="1050">
              <a:solidFill>
                <a:schemeClr val="tx1">
                  <a:lumMod val="65000"/>
                  <a:lumOff val="35000"/>
                </a:schemeClr>
              </a:solidFill>
            </a:rPr>
            <a:t>. Adicione o saldo do seu ano anterior e veja o resultado n</a:t>
          </a:r>
          <a:r>
            <a:rPr lang="pt-BR" sz="1050" baseline="0">
              <a:solidFill>
                <a:schemeClr val="tx1">
                  <a:lumMod val="65000"/>
                  <a:lumOff val="35000"/>
                </a:schemeClr>
              </a:solidFill>
            </a:rPr>
            <a:t>as abas de resultados.</a:t>
          </a:r>
        </a:p>
      </xdr:txBody>
    </xdr:sp>
    <xdr:clientData/>
  </xdr:oneCellAnchor>
  <xdr:twoCellAnchor editAs="absolute">
    <xdr:from>
      <xdr:col>4</xdr:col>
      <xdr:colOff>1004358</xdr:colOff>
      <xdr:row>0</xdr:row>
      <xdr:rowOff>104775</xdr:rowOff>
    </xdr:from>
    <xdr:to>
      <xdr:col>4</xdr:col>
      <xdr:colOff>1347258</xdr:colOff>
      <xdr:row>1</xdr:row>
      <xdr:rowOff>19050</xdr:rowOff>
    </xdr:to>
    <xdr:pic>
      <xdr:nvPicPr>
        <xdr:cNvPr id="827509" name="Imagem 48">
          <a:hlinkClick xmlns:r="http://schemas.openxmlformats.org/officeDocument/2006/relationships" r:id="rId18"/>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4657725" y="104775"/>
          <a:ext cx="3429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0</xdr:col>
      <xdr:colOff>133350</xdr:colOff>
      <xdr:row>0</xdr:row>
      <xdr:rowOff>219075</xdr:rowOff>
    </xdr:from>
    <xdr:to>
      <xdr:col>0</xdr:col>
      <xdr:colOff>1704975</xdr:colOff>
      <xdr:row>1</xdr:row>
      <xdr:rowOff>295275</xdr:rowOff>
    </xdr:to>
    <xdr:pic>
      <xdr:nvPicPr>
        <xdr:cNvPr id="827510" name="Imagem 51"/>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125938</xdr:colOff>
      <xdr:row>13</xdr:row>
      <xdr:rowOff>210613</xdr:rowOff>
    </xdr:from>
    <xdr:to>
      <xdr:col>0</xdr:col>
      <xdr:colOff>1691213</xdr:colOff>
      <xdr:row>13</xdr:row>
      <xdr:rowOff>210613</xdr:rowOff>
    </xdr:to>
    <xdr:cxnSp macro="">
      <xdr:nvCxnSpPr>
        <xdr:cNvPr id="50" name="Conector reto 49"/>
        <xdr:cNvCxnSpPr/>
      </xdr:nvCxnSpPr>
      <xdr:spPr>
        <a:xfrm>
          <a:off x="125938" y="3978280"/>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14</xdr:row>
      <xdr:rowOff>167222</xdr:rowOff>
    </xdr:from>
    <xdr:to>
      <xdr:col>0</xdr:col>
      <xdr:colOff>1818213</xdr:colOff>
      <xdr:row>15</xdr:row>
      <xdr:rowOff>203205</xdr:rowOff>
    </xdr:to>
    <xdr:sp macro="" textlink="">
      <xdr:nvSpPr>
        <xdr:cNvPr id="53" name="Rectangle 62">
          <a:hlinkClick xmlns:r="http://schemas.openxmlformats.org/officeDocument/2006/relationships" r:id="rId21"/>
        </xdr:cNvPr>
        <xdr:cNvSpPr/>
      </xdr:nvSpPr>
      <xdr:spPr>
        <a:xfrm>
          <a:off x="52913" y="41783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16</xdr:row>
      <xdr:rowOff>10588</xdr:rowOff>
    </xdr:from>
    <xdr:to>
      <xdr:col>0</xdr:col>
      <xdr:colOff>1818213</xdr:colOff>
      <xdr:row>17</xdr:row>
      <xdr:rowOff>46572</xdr:rowOff>
    </xdr:to>
    <xdr:sp macro="" textlink="">
      <xdr:nvSpPr>
        <xdr:cNvPr id="54" name="Rectangle 63">
          <a:hlinkClick xmlns:r="http://schemas.openxmlformats.org/officeDocument/2006/relationships" r:id="rId22"/>
        </xdr:cNvPr>
        <xdr:cNvSpPr/>
      </xdr:nvSpPr>
      <xdr:spPr>
        <a:xfrm>
          <a:off x="52913" y="45085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17</xdr:row>
      <xdr:rowOff>88907</xdr:rowOff>
    </xdr:from>
    <xdr:to>
      <xdr:col>0</xdr:col>
      <xdr:colOff>1822446</xdr:colOff>
      <xdr:row>18</xdr:row>
      <xdr:rowOff>124890</xdr:rowOff>
    </xdr:to>
    <xdr:sp macro="" textlink="">
      <xdr:nvSpPr>
        <xdr:cNvPr id="55" name="Rectangle 63">
          <a:hlinkClick xmlns:r="http://schemas.openxmlformats.org/officeDocument/2006/relationships" r:id="rId23"/>
        </xdr:cNvPr>
        <xdr:cNvSpPr/>
      </xdr:nvSpPr>
      <xdr:spPr>
        <a:xfrm>
          <a:off x="57146" y="483024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12</xdr:row>
      <xdr:rowOff>63498</xdr:rowOff>
    </xdr:from>
    <xdr:to>
      <xdr:col>0</xdr:col>
      <xdr:colOff>1797049</xdr:colOff>
      <xdr:row>13</xdr:row>
      <xdr:rowOff>99481</xdr:rowOff>
    </xdr:to>
    <xdr:sp macro="" textlink="">
      <xdr:nvSpPr>
        <xdr:cNvPr id="56" name="Rectangle 61">
          <a:hlinkClick xmlns:r="http://schemas.openxmlformats.org/officeDocument/2006/relationships" r:id="rId24"/>
        </xdr:cNvPr>
        <xdr:cNvSpPr/>
      </xdr:nvSpPr>
      <xdr:spPr>
        <a:xfrm>
          <a:off x="31749" y="358774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0</xdr:colOff>
      <xdr:row>5</xdr:row>
      <xdr:rowOff>157692</xdr:rowOff>
    </xdr:from>
    <xdr:to>
      <xdr:col>1</xdr:col>
      <xdr:colOff>9525</xdr:colOff>
      <xdr:row>6</xdr:row>
      <xdr:rowOff>184150</xdr:rowOff>
    </xdr:to>
    <xdr:sp macro="" textlink="">
      <xdr:nvSpPr>
        <xdr:cNvPr id="21" name="Retângulo 20"/>
        <xdr:cNvSpPr/>
      </xdr:nvSpPr>
      <xdr:spPr>
        <a:xfrm>
          <a:off x="0" y="1976967"/>
          <a:ext cx="1847850" cy="27410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2. Lançamentos</a:t>
          </a:r>
        </a:p>
      </xdr:txBody>
    </xdr:sp>
    <xdr:clientData/>
  </xdr:twoCellAnchor>
  <xdr:twoCellAnchor>
    <xdr:from>
      <xdr:col>4</xdr:col>
      <xdr:colOff>0</xdr:colOff>
      <xdr:row>4</xdr:row>
      <xdr:rowOff>0</xdr:rowOff>
    </xdr:from>
    <xdr:to>
      <xdr:col>4</xdr:col>
      <xdr:colOff>219075</xdr:colOff>
      <xdr:row>4</xdr:row>
      <xdr:rowOff>0</xdr:rowOff>
    </xdr:to>
    <xdr:cxnSp macro="">
      <xdr:nvCxnSpPr>
        <xdr:cNvPr id="3"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4" name="Conector reto 16"/>
        <xdr:cNvCxnSpPr/>
      </xdr:nvCxnSpPr>
      <xdr:spPr>
        <a:xfrm>
          <a:off x="9820275"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35596</xdr:colOff>
      <xdr:row>4</xdr:row>
      <xdr:rowOff>0</xdr:rowOff>
    </xdr:from>
    <xdr:to>
      <xdr:col>14</xdr:col>
      <xdr:colOff>219075</xdr:colOff>
      <xdr:row>4</xdr:row>
      <xdr:rowOff>0</xdr:rowOff>
    </xdr:to>
    <xdr:cxnSp macro="">
      <xdr:nvCxnSpPr>
        <xdr:cNvPr id="5" name="Conector reto 16"/>
        <xdr:cNvCxnSpPr/>
      </xdr:nvCxnSpPr>
      <xdr:spPr>
        <a:xfrm>
          <a:off x="11017921" y="1571625"/>
          <a:ext cx="3549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4</xdr:row>
      <xdr:rowOff>0</xdr:rowOff>
    </xdr:from>
    <xdr:to>
      <xdr:col>15</xdr:col>
      <xdr:colOff>219075</xdr:colOff>
      <xdr:row>4</xdr:row>
      <xdr:rowOff>0</xdr:rowOff>
    </xdr:to>
    <xdr:cxnSp macro="">
      <xdr:nvCxnSpPr>
        <xdr:cNvPr id="6" name="Conector reto 16"/>
        <xdr:cNvCxnSpPr/>
      </xdr:nvCxnSpPr>
      <xdr:spPr>
        <a:xfrm>
          <a:off x="126301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23" name="Conector reto 22"/>
        <xdr:cNvCxnSpPr/>
      </xdr:nvCxnSpPr>
      <xdr:spPr>
        <a:xfrm>
          <a:off x="123825" y="83502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3</xdr:row>
      <xdr:rowOff>129117</xdr:rowOff>
    </xdr:from>
    <xdr:to>
      <xdr:col>0</xdr:col>
      <xdr:colOff>1792816</xdr:colOff>
      <xdr:row>4</xdr:row>
      <xdr:rowOff>16933</xdr:rowOff>
    </xdr:to>
    <xdr:sp macro="" textlink="">
      <xdr:nvSpPr>
        <xdr:cNvPr id="24" name="Rectangle 12">
          <a:hlinkClick xmlns:r="http://schemas.openxmlformats.org/officeDocument/2006/relationships" r:id="rId1"/>
        </xdr:cNvPr>
        <xdr:cNvSpPr/>
      </xdr:nvSpPr>
      <xdr:spPr>
        <a:xfrm>
          <a:off x="27516" y="131445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4</xdr:row>
      <xdr:rowOff>105833</xdr:rowOff>
    </xdr:from>
    <xdr:to>
      <xdr:col>0</xdr:col>
      <xdr:colOff>1790700</xdr:colOff>
      <xdr:row>5</xdr:row>
      <xdr:rowOff>141817</xdr:rowOff>
    </xdr:to>
    <xdr:sp macro="" textlink="">
      <xdr:nvSpPr>
        <xdr:cNvPr id="25" name="Rectangle 57">
          <a:hlinkClick xmlns:r="http://schemas.openxmlformats.org/officeDocument/2006/relationships" r:id="rId2"/>
        </xdr:cNvPr>
        <xdr:cNvSpPr/>
      </xdr:nvSpPr>
      <xdr:spPr>
        <a:xfrm>
          <a:off x="25400" y="168275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25400</xdr:colOff>
      <xdr:row>6</xdr:row>
      <xdr:rowOff>209550</xdr:rowOff>
    </xdr:from>
    <xdr:to>
      <xdr:col>0</xdr:col>
      <xdr:colOff>1790700</xdr:colOff>
      <xdr:row>8</xdr:row>
      <xdr:rowOff>2117</xdr:rowOff>
    </xdr:to>
    <xdr:sp macro="" textlink="">
      <xdr:nvSpPr>
        <xdr:cNvPr id="26" name="Rectangle 58">
          <a:hlinkClick xmlns:r="http://schemas.openxmlformats.org/officeDocument/2006/relationships" r:id="rId3"/>
        </xdr:cNvPr>
        <xdr:cNvSpPr/>
      </xdr:nvSpPr>
      <xdr:spPr>
        <a:xfrm>
          <a:off x="25400" y="22733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8</xdr:row>
      <xdr:rowOff>52917</xdr:rowOff>
    </xdr:from>
    <xdr:to>
      <xdr:col>0</xdr:col>
      <xdr:colOff>1790700</xdr:colOff>
      <xdr:row>9</xdr:row>
      <xdr:rowOff>88900</xdr:rowOff>
    </xdr:to>
    <xdr:sp macro="" textlink="">
      <xdr:nvSpPr>
        <xdr:cNvPr id="27" name="Rectangle 59">
          <a:hlinkClick xmlns:r="http://schemas.openxmlformats.org/officeDocument/2006/relationships" r:id="rId4"/>
        </xdr:cNvPr>
        <xdr:cNvSpPr/>
      </xdr:nvSpPr>
      <xdr:spPr>
        <a:xfrm>
          <a:off x="25400" y="26035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25400</xdr:colOff>
      <xdr:row>9</xdr:row>
      <xdr:rowOff>139700</xdr:rowOff>
    </xdr:from>
    <xdr:to>
      <xdr:col>0</xdr:col>
      <xdr:colOff>1790700</xdr:colOff>
      <xdr:row>10</xdr:row>
      <xdr:rowOff>175683</xdr:rowOff>
    </xdr:to>
    <xdr:sp macro="" textlink="">
      <xdr:nvSpPr>
        <xdr:cNvPr id="28" name="Rectangle 60">
          <a:hlinkClick xmlns:r="http://schemas.openxmlformats.org/officeDocument/2006/relationships" r:id="rId5"/>
        </xdr:cNvPr>
        <xdr:cNvSpPr/>
      </xdr:nvSpPr>
      <xdr:spPr>
        <a:xfrm>
          <a:off x="25400" y="29337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10</xdr:row>
      <xdr:rowOff>226483</xdr:rowOff>
    </xdr:from>
    <xdr:to>
      <xdr:col>0</xdr:col>
      <xdr:colOff>1790700</xdr:colOff>
      <xdr:row>12</xdr:row>
      <xdr:rowOff>19050</xdr:rowOff>
    </xdr:to>
    <xdr:sp macro="" textlink="">
      <xdr:nvSpPr>
        <xdr:cNvPr id="29" name="Rectangle 61">
          <a:hlinkClick xmlns:r="http://schemas.openxmlformats.org/officeDocument/2006/relationships" r:id="rId6"/>
        </xdr:cNvPr>
        <xdr:cNvSpPr/>
      </xdr:nvSpPr>
      <xdr:spPr>
        <a:xfrm>
          <a:off x="25400" y="32639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63500</xdr:colOff>
      <xdr:row>2</xdr:row>
      <xdr:rowOff>16933</xdr:rowOff>
    </xdr:from>
    <xdr:to>
      <xdr:col>0</xdr:col>
      <xdr:colOff>1828800</xdr:colOff>
      <xdr:row>3</xdr:row>
      <xdr:rowOff>21167</xdr:rowOff>
    </xdr:to>
    <xdr:sp macro="" textlink="">
      <xdr:nvSpPr>
        <xdr:cNvPr id="32" name="Rectangle 65"/>
        <xdr:cNvSpPr/>
      </xdr:nvSpPr>
      <xdr:spPr>
        <a:xfrm>
          <a:off x="63500" y="9271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xdr:from>
      <xdr:col>15</xdr:col>
      <xdr:colOff>0</xdr:colOff>
      <xdr:row>12</xdr:row>
      <xdr:rowOff>0</xdr:rowOff>
    </xdr:from>
    <xdr:to>
      <xdr:col>15</xdr:col>
      <xdr:colOff>219075</xdr:colOff>
      <xdr:row>12</xdr:row>
      <xdr:rowOff>0</xdr:rowOff>
    </xdr:to>
    <xdr:cxnSp macro="">
      <xdr:nvCxnSpPr>
        <xdr:cNvPr id="33" name="Conector reto 32"/>
        <xdr:cNvCxnSpPr/>
      </xdr:nvCxnSpPr>
      <xdr:spPr>
        <a:xfrm>
          <a:off x="126301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0</xdr:colOff>
      <xdr:row>0</xdr:row>
      <xdr:rowOff>84669</xdr:rowOff>
    </xdr:from>
    <xdr:ext cx="6064250" cy="436786"/>
    <xdr:sp macro="" textlink="">
      <xdr:nvSpPr>
        <xdr:cNvPr id="34" name="CaixaDeTexto 33"/>
        <xdr:cNvSpPr txBox="1"/>
      </xdr:nvSpPr>
      <xdr:spPr>
        <a:xfrm>
          <a:off x="5217583" y="84669"/>
          <a:ext cx="6064250"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effectLst/>
              <a:latin typeface="+mn-lt"/>
              <a:ea typeface="+mn-ea"/>
              <a:cs typeface="+mn-cs"/>
            </a:rPr>
            <a:t>Para cada lançamento de receita ou despesa preencha o dia, classificação,</a:t>
          </a:r>
          <a:r>
            <a:rPr lang="pt-BR" sz="1050" baseline="0">
              <a:solidFill>
                <a:schemeClr val="tx1">
                  <a:lumMod val="65000"/>
                  <a:lumOff val="35000"/>
                </a:schemeClr>
              </a:solidFill>
              <a:effectLst/>
              <a:latin typeface="+mn-lt"/>
              <a:ea typeface="+mn-ea"/>
              <a:cs typeface="+mn-cs"/>
            </a:rPr>
            <a:t> item, plano de contas, valor e status</a:t>
          </a:r>
          <a:r>
            <a:rPr lang="pt-BR" sz="1050">
              <a:solidFill>
                <a:schemeClr val="tx1">
                  <a:lumMod val="65000"/>
                  <a:lumOff val="35000"/>
                </a:schemeClr>
              </a:solidFill>
              <a:effectLst/>
              <a:latin typeface="+mn-lt"/>
              <a:ea typeface="+mn-ea"/>
              <a:cs typeface="+mn-cs"/>
            </a:rPr>
            <a:t>. Depois</a:t>
          </a:r>
          <a:r>
            <a:rPr lang="pt-BR" sz="1050" baseline="0">
              <a:solidFill>
                <a:schemeClr val="tx1">
                  <a:lumMod val="65000"/>
                  <a:lumOff val="35000"/>
                </a:schemeClr>
              </a:solidFill>
              <a:effectLst/>
              <a:latin typeface="+mn-lt"/>
              <a:ea typeface="+mn-ea"/>
              <a:cs typeface="+mn-cs"/>
            </a:rPr>
            <a:t> disso, todos os valores vão automaticamente para as abas de resultados.</a:t>
          </a:r>
          <a:endParaRPr lang="pt-BR" sz="1000">
            <a:solidFill>
              <a:schemeClr val="tx1">
                <a:lumMod val="65000"/>
                <a:lumOff val="35000"/>
              </a:schemeClr>
            </a:solidFill>
            <a:effectLst/>
          </a:endParaRPr>
        </a:p>
      </xdr:txBody>
    </xdr:sp>
    <xdr:clientData/>
  </xdr:oneCellAnchor>
  <xdr:twoCellAnchor editAs="absolute">
    <xdr:from>
      <xdr:col>4</xdr:col>
      <xdr:colOff>792691</xdr:colOff>
      <xdr:row>0</xdr:row>
      <xdr:rowOff>104775</xdr:rowOff>
    </xdr:from>
    <xdr:to>
      <xdr:col>4</xdr:col>
      <xdr:colOff>1135591</xdr:colOff>
      <xdr:row>1</xdr:row>
      <xdr:rowOff>19050</xdr:rowOff>
    </xdr:to>
    <xdr:pic>
      <xdr:nvPicPr>
        <xdr:cNvPr id="828526" name="Imagem 34">
          <a:hlinkClick xmlns:r="http://schemas.openxmlformats.org/officeDocument/2006/relationships" r:id="rId7"/>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57725" y="104775"/>
          <a:ext cx="3429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4</xdr:col>
      <xdr:colOff>1570661</xdr:colOff>
      <xdr:row>1</xdr:row>
      <xdr:rowOff>201084</xdr:rowOff>
    </xdr:from>
    <xdr:to>
      <xdr:col>5</xdr:col>
      <xdr:colOff>387444</xdr:colOff>
      <xdr:row>2</xdr:row>
      <xdr:rowOff>12834</xdr:rowOff>
    </xdr:to>
    <xdr:sp macro="" textlink="">
      <xdr:nvSpPr>
        <xdr:cNvPr id="37" name="Retângulo 12">
          <a:hlinkClick xmlns:r="http://schemas.openxmlformats.org/officeDocument/2006/relationships" r:id="rId9"/>
        </xdr:cNvPr>
        <xdr:cNvSpPr/>
      </xdr:nvSpPr>
      <xdr:spPr>
        <a:xfrm>
          <a:off x="5444162"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425834</xdr:colOff>
      <xdr:row>1</xdr:row>
      <xdr:rowOff>201084</xdr:rowOff>
    </xdr:from>
    <xdr:to>
      <xdr:col>6</xdr:col>
      <xdr:colOff>78699</xdr:colOff>
      <xdr:row>2</xdr:row>
      <xdr:rowOff>12834</xdr:rowOff>
    </xdr:to>
    <xdr:sp macro="" textlink="">
      <xdr:nvSpPr>
        <xdr:cNvPr id="38" name="Retângulo 12">
          <a:hlinkClick xmlns:r="http://schemas.openxmlformats.org/officeDocument/2006/relationships" r:id="rId10"/>
        </xdr:cNvPr>
        <xdr:cNvSpPr/>
      </xdr:nvSpPr>
      <xdr:spPr>
        <a:xfrm>
          <a:off x="6267834"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6</xdr:col>
      <xdr:colOff>117089</xdr:colOff>
      <xdr:row>1</xdr:row>
      <xdr:rowOff>201084</xdr:rowOff>
    </xdr:from>
    <xdr:to>
      <xdr:col>6</xdr:col>
      <xdr:colOff>902371</xdr:colOff>
      <xdr:row>2</xdr:row>
      <xdr:rowOff>12834</xdr:rowOff>
    </xdr:to>
    <xdr:sp macro="" textlink="">
      <xdr:nvSpPr>
        <xdr:cNvPr id="39" name="Retângulo 12">
          <a:hlinkClick xmlns:r="http://schemas.openxmlformats.org/officeDocument/2006/relationships" r:id="rId11"/>
        </xdr:cNvPr>
        <xdr:cNvSpPr/>
      </xdr:nvSpPr>
      <xdr:spPr>
        <a:xfrm>
          <a:off x="7091506"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6</xdr:col>
      <xdr:colOff>940761</xdr:colOff>
      <xdr:row>1</xdr:row>
      <xdr:rowOff>201084</xdr:rowOff>
    </xdr:from>
    <xdr:to>
      <xdr:col>6</xdr:col>
      <xdr:colOff>1726043</xdr:colOff>
      <xdr:row>2</xdr:row>
      <xdr:rowOff>12834</xdr:rowOff>
    </xdr:to>
    <xdr:sp macro="" textlink="">
      <xdr:nvSpPr>
        <xdr:cNvPr id="40" name="Retângulo 12">
          <a:hlinkClick xmlns:r="http://schemas.openxmlformats.org/officeDocument/2006/relationships" r:id="rId12"/>
        </xdr:cNvPr>
        <xdr:cNvSpPr/>
      </xdr:nvSpPr>
      <xdr:spPr>
        <a:xfrm>
          <a:off x="7915178"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1764433</xdr:colOff>
      <xdr:row>1</xdr:row>
      <xdr:rowOff>201084</xdr:rowOff>
    </xdr:from>
    <xdr:to>
      <xdr:col>7</xdr:col>
      <xdr:colOff>231966</xdr:colOff>
      <xdr:row>2</xdr:row>
      <xdr:rowOff>12834</xdr:rowOff>
    </xdr:to>
    <xdr:sp macro="" textlink="">
      <xdr:nvSpPr>
        <xdr:cNvPr id="41" name="Retângulo 12">
          <a:hlinkClick xmlns:r="http://schemas.openxmlformats.org/officeDocument/2006/relationships" r:id="rId13"/>
        </xdr:cNvPr>
        <xdr:cNvSpPr/>
      </xdr:nvSpPr>
      <xdr:spPr>
        <a:xfrm>
          <a:off x="8738850"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280939</xdr:colOff>
      <xdr:row>1</xdr:row>
      <xdr:rowOff>201084</xdr:rowOff>
    </xdr:from>
    <xdr:to>
      <xdr:col>7</xdr:col>
      <xdr:colOff>1055637</xdr:colOff>
      <xdr:row>2</xdr:row>
      <xdr:rowOff>12834</xdr:rowOff>
    </xdr:to>
    <xdr:sp macro="" textlink="">
      <xdr:nvSpPr>
        <xdr:cNvPr id="42" name="Retângulo 12">
          <a:hlinkClick xmlns:r="http://schemas.openxmlformats.org/officeDocument/2006/relationships" r:id="rId14"/>
        </xdr:cNvPr>
        <xdr:cNvSpPr/>
      </xdr:nvSpPr>
      <xdr:spPr>
        <a:xfrm>
          <a:off x="9573105"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7</xdr:col>
      <xdr:colOff>1104610</xdr:colOff>
      <xdr:row>1</xdr:row>
      <xdr:rowOff>201084</xdr:rowOff>
    </xdr:from>
    <xdr:to>
      <xdr:col>7</xdr:col>
      <xdr:colOff>1879308</xdr:colOff>
      <xdr:row>2</xdr:row>
      <xdr:rowOff>12834</xdr:rowOff>
    </xdr:to>
    <xdr:sp macro="" textlink="">
      <xdr:nvSpPr>
        <xdr:cNvPr id="43" name="Retângulo 12">
          <a:hlinkClick xmlns:r="http://schemas.openxmlformats.org/officeDocument/2006/relationships" r:id="rId15"/>
        </xdr:cNvPr>
        <xdr:cNvSpPr/>
      </xdr:nvSpPr>
      <xdr:spPr>
        <a:xfrm>
          <a:off x="10407360"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7</xdr:col>
      <xdr:colOff>1917700</xdr:colOff>
      <xdr:row>1</xdr:row>
      <xdr:rowOff>201084</xdr:rowOff>
    </xdr:from>
    <xdr:to>
      <xdr:col>8</xdr:col>
      <xdr:colOff>374649</xdr:colOff>
      <xdr:row>2</xdr:row>
      <xdr:rowOff>12834</xdr:rowOff>
    </xdr:to>
    <xdr:sp macro="" textlink="">
      <xdr:nvSpPr>
        <xdr:cNvPr id="44" name="Retângulo 12">
          <a:hlinkClick xmlns:r="http://schemas.openxmlformats.org/officeDocument/2006/relationships" r:id="rId16"/>
        </xdr:cNvPr>
        <xdr:cNvSpPr/>
      </xdr:nvSpPr>
      <xdr:spPr>
        <a:xfrm>
          <a:off x="11231034"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21166</xdr:colOff>
      <xdr:row>1</xdr:row>
      <xdr:rowOff>201084</xdr:rowOff>
    </xdr:from>
    <xdr:to>
      <xdr:col>3</xdr:col>
      <xdr:colOff>287865</xdr:colOff>
      <xdr:row>2</xdr:row>
      <xdr:rowOff>12834</xdr:rowOff>
    </xdr:to>
    <xdr:sp macro="" textlink="">
      <xdr:nvSpPr>
        <xdr:cNvPr id="45" name="Retângulo 12">
          <a:hlinkClick xmlns:r="http://schemas.openxmlformats.org/officeDocument/2006/relationships" r:id="rId17"/>
        </xdr:cNvPr>
        <xdr:cNvSpPr/>
      </xdr:nvSpPr>
      <xdr:spPr>
        <a:xfrm>
          <a:off x="2106083"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336838</xdr:colOff>
      <xdr:row>1</xdr:row>
      <xdr:rowOff>201084</xdr:rowOff>
    </xdr:from>
    <xdr:to>
      <xdr:col>3</xdr:col>
      <xdr:colOff>1133762</xdr:colOff>
      <xdr:row>2</xdr:row>
      <xdr:rowOff>12834</xdr:rowOff>
    </xdr:to>
    <xdr:sp macro="" textlink="">
      <xdr:nvSpPr>
        <xdr:cNvPr id="46" name="Retângulo 13">
          <a:hlinkClick xmlns:r="http://schemas.openxmlformats.org/officeDocument/2006/relationships" r:id="rId18"/>
        </xdr:cNvPr>
        <xdr:cNvSpPr/>
      </xdr:nvSpPr>
      <xdr:spPr>
        <a:xfrm>
          <a:off x="2940338" y="635001"/>
          <a:ext cx="796924"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Fevereiro</a:t>
          </a:r>
        </a:p>
      </xdr:txBody>
    </xdr:sp>
    <xdr:clientData/>
  </xdr:twoCellAnchor>
  <xdr:twoCellAnchor editAs="absolute">
    <xdr:from>
      <xdr:col>3</xdr:col>
      <xdr:colOff>1172152</xdr:colOff>
      <xdr:row>1</xdr:row>
      <xdr:rowOff>201084</xdr:rowOff>
    </xdr:from>
    <xdr:to>
      <xdr:col>4</xdr:col>
      <xdr:colOff>687434</xdr:colOff>
      <xdr:row>2</xdr:row>
      <xdr:rowOff>12834</xdr:rowOff>
    </xdr:to>
    <xdr:sp macro="" textlink="">
      <xdr:nvSpPr>
        <xdr:cNvPr id="47" name="Retângulo 12">
          <a:hlinkClick xmlns:r="http://schemas.openxmlformats.org/officeDocument/2006/relationships" r:id="rId19"/>
        </xdr:cNvPr>
        <xdr:cNvSpPr/>
      </xdr:nvSpPr>
      <xdr:spPr>
        <a:xfrm>
          <a:off x="3775652"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736406</xdr:colOff>
      <xdr:row>1</xdr:row>
      <xdr:rowOff>201084</xdr:rowOff>
    </xdr:from>
    <xdr:to>
      <xdr:col>4</xdr:col>
      <xdr:colOff>1521688</xdr:colOff>
      <xdr:row>2</xdr:row>
      <xdr:rowOff>12834</xdr:rowOff>
    </xdr:to>
    <xdr:sp macro="" textlink="">
      <xdr:nvSpPr>
        <xdr:cNvPr id="48" name="Retângulo 12">
          <a:hlinkClick xmlns:r="http://schemas.openxmlformats.org/officeDocument/2006/relationships" r:id="rId20"/>
        </xdr:cNvPr>
        <xdr:cNvSpPr/>
      </xdr:nvSpPr>
      <xdr:spPr>
        <a:xfrm>
          <a:off x="4609907"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133350</xdr:colOff>
      <xdr:row>0</xdr:row>
      <xdr:rowOff>219075</xdr:rowOff>
    </xdr:from>
    <xdr:to>
      <xdr:col>0</xdr:col>
      <xdr:colOff>1704975</xdr:colOff>
      <xdr:row>1</xdr:row>
      <xdr:rowOff>295275</xdr:rowOff>
    </xdr:to>
    <xdr:pic>
      <xdr:nvPicPr>
        <xdr:cNvPr id="828539" name="Imagem 49"/>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125938</xdr:colOff>
      <xdr:row>13</xdr:row>
      <xdr:rowOff>210613</xdr:rowOff>
    </xdr:from>
    <xdr:to>
      <xdr:col>0</xdr:col>
      <xdr:colOff>1691213</xdr:colOff>
      <xdr:row>13</xdr:row>
      <xdr:rowOff>210613</xdr:rowOff>
    </xdr:to>
    <xdr:cxnSp macro="">
      <xdr:nvCxnSpPr>
        <xdr:cNvPr id="51" name="Conector reto 50"/>
        <xdr:cNvCxnSpPr/>
      </xdr:nvCxnSpPr>
      <xdr:spPr>
        <a:xfrm>
          <a:off x="125938" y="3978280"/>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14</xdr:row>
      <xdr:rowOff>167222</xdr:rowOff>
    </xdr:from>
    <xdr:to>
      <xdr:col>0</xdr:col>
      <xdr:colOff>1818213</xdr:colOff>
      <xdr:row>15</xdr:row>
      <xdr:rowOff>203205</xdr:rowOff>
    </xdr:to>
    <xdr:sp macro="" textlink="">
      <xdr:nvSpPr>
        <xdr:cNvPr id="52" name="Rectangle 62">
          <a:hlinkClick xmlns:r="http://schemas.openxmlformats.org/officeDocument/2006/relationships" r:id="rId22"/>
        </xdr:cNvPr>
        <xdr:cNvSpPr/>
      </xdr:nvSpPr>
      <xdr:spPr>
        <a:xfrm>
          <a:off x="52913" y="41783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16</xdr:row>
      <xdr:rowOff>10588</xdr:rowOff>
    </xdr:from>
    <xdr:to>
      <xdr:col>0</xdr:col>
      <xdr:colOff>1818213</xdr:colOff>
      <xdr:row>17</xdr:row>
      <xdr:rowOff>46572</xdr:rowOff>
    </xdr:to>
    <xdr:sp macro="" textlink="">
      <xdr:nvSpPr>
        <xdr:cNvPr id="53" name="Rectangle 63">
          <a:hlinkClick xmlns:r="http://schemas.openxmlformats.org/officeDocument/2006/relationships" r:id="rId23"/>
        </xdr:cNvPr>
        <xdr:cNvSpPr/>
      </xdr:nvSpPr>
      <xdr:spPr>
        <a:xfrm>
          <a:off x="52913" y="45085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17</xdr:row>
      <xdr:rowOff>88907</xdr:rowOff>
    </xdr:from>
    <xdr:to>
      <xdr:col>0</xdr:col>
      <xdr:colOff>1822446</xdr:colOff>
      <xdr:row>18</xdr:row>
      <xdr:rowOff>124890</xdr:rowOff>
    </xdr:to>
    <xdr:sp macro="" textlink="">
      <xdr:nvSpPr>
        <xdr:cNvPr id="54" name="Rectangle 63">
          <a:hlinkClick xmlns:r="http://schemas.openxmlformats.org/officeDocument/2006/relationships" r:id="rId24"/>
        </xdr:cNvPr>
        <xdr:cNvSpPr/>
      </xdr:nvSpPr>
      <xdr:spPr>
        <a:xfrm>
          <a:off x="57146" y="483024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12</xdr:row>
      <xdr:rowOff>63498</xdr:rowOff>
    </xdr:from>
    <xdr:to>
      <xdr:col>0</xdr:col>
      <xdr:colOff>1797049</xdr:colOff>
      <xdr:row>13</xdr:row>
      <xdr:rowOff>99481</xdr:rowOff>
    </xdr:to>
    <xdr:sp macro="" textlink="">
      <xdr:nvSpPr>
        <xdr:cNvPr id="55" name="Rectangle 61">
          <a:hlinkClick xmlns:r="http://schemas.openxmlformats.org/officeDocument/2006/relationships" r:id="rId25"/>
        </xdr:cNvPr>
        <xdr:cNvSpPr/>
      </xdr:nvSpPr>
      <xdr:spPr>
        <a:xfrm>
          <a:off x="31749" y="358774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0</xdr:col>
      <xdr:colOff>0</xdr:colOff>
      <xdr:row>5</xdr:row>
      <xdr:rowOff>157692</xdr:rowOff>
    </xdr:from>
    <xdr:to>
      <xdr:col>1</xdr:col>
      <xdr:colOff>9525</xdr:colOff>
      <xdr:row>6</xdr:row>
      <xdr:rowOff>184150</xdr:rowOff>
    </xdr:to>
    <xdr:sp macro="" textlink="">
      <xdr:nvSpPr>
        <xdr:cNvPr id="21" name="Retângulo 20"/>
        <xdr:cNvSpPr/>
      </xdr:nvSpPr>
      <xdr:spPr>
        <a:xfrm>
          <a:off x="0" y="1976967"/>
          <a:ext cx="1847850" cy="27410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2. Lançamentos</a:t>
          </a:r>
        </a:p>
      </xdr:txBody>
    </xdr:sp>
    <xdr:clientData/>
  </xdr:twoCellAnchor>
  <xdr:twoCellAnchor>
    <xdr:from>
      <xdr:col>4</xdr:col>
      <xdr:colOff>0</xdr:colOff>
      <xdr:row>4</xdr:row>
      <xdr:rowOff>0</xdr:rowOff>
    </xdr:from>
    <xdr:to>
      <xdr:col>4</xdr:col>
      <xdr:colOff>219075</xdr:colOff>
      <xdr:row>4</xdr:row>
      <xdr:rowOff>0</xdr:rowOff>
    </xdr:to>
    <xdr:cxnSp macro="">
      <xdr:nvCxnSpPr>
        <xdr:cNvPr id="3"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4" name="Conector reto 16"/>
        <xdr:cNvCxnSpPr/>
      </xdr:nvCxnSpPr>
      <xdr:spPr>
        <a:xfrm>
          <a:off x="9820275"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35596</xdr:colOff>
      <xdr:row>4</xdr:row>
      <xdr:rowOff>0</xdr:rowOff>
    </xdr:from>
    <xdr:to>
      <xdr:col>14</xdr:col>
      <xdr:colOff>219075</xdr:colOff>
      <xdr:row>4</xdr:row>
      <xdr:rowOff>0</xdr:rowOff>
    </xdr:to>
    <xdr:cxnSp macro="">
      <xdr:nvCxnSpPr>
        <xdr:cNvPr id="5" name="Conector reto 16"/>
        <xdr:cNvCxnSpPr/>
      </xdr:nvCxnSpPr>
      <xdr:spPr>
        <a:xfrm>
          <a:off x="11017921" y="1571625"/>
          <a:ext cx="3549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4</xdr:row>
      <xdr:rowOff>0</xdr:rowOff>
    </xdr:from>
    <xdr:to>
      <xdr:col>15</xdr:col>
      <xdr:colOff>219075</xdr:colOff>
      <xdr:row>4</xdr:row>
      <xdr:rowOff>0</xdr:rowOff>
    </xdr:to>
    <xdr:cxnSp macro="">
      <xdr:nvCxnSpPr>
        <xdr:cNvPr id="6" name="Conector reto 16"/>
        <xdr:cNvCxnSpPr/>
      </xdr:nvCxnSpPr>
      <xdr:spPr>
        <a:xfrm>
          <a:off x="126301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23" name="Conector reto 22"/>
        <xdr:cNvCxnSpPr/>
      </xdr:nvCxnSpPr>
      <xdr:spPr>
        <a:xfrm>
          <a:off x="123825" y="83502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3</xdr:row>
      <xdr:rowOff>129117</xdr:rowOff>
    </xdr:from>
    <xdr:to>
      <xdr:col>0</xdr:col>
      <xdr:colOff>1792816</xdr:colOff>
      <xdr:row>4</xdr:row>
      <xdr:rowOff>16933</xdr:rowOff>
    </xdr:to>
    <xdr:sp macro="" textlink="">
      <xdr:nvSpPr>
        <xdr:cNvPr id="24" name="Rectangle 12">
          <a:hlinkClick xmlns:r="http://schemas.openxmlformats.org/officeDocument/2006/relationships" r:id="rId1"/>
        </xdr:cNvPr>
        <xdr:cNvSpPr/>
      </xdr:nvSpPr>
      <xdr:spPr>
        <a:xfrm>
          <a:off x="27516" y="1310217"/>
          <a:ext cx="1765300" cy="278341"/>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4</xdr:row>
      <xdr:rowOff>105833</xdr:rowOff>
    </xdr:from>
    <xdr:to>
      <xdr:col>0</xdr:col>
      <xdr:colOff>1790700</xdr:colOff>
      <xdr:row>5</xdr:row>
      <xdr:rowOff>141817</xdr:rowOff>
    </xdr:to>
    <xdr:sp macro="" textlink="">
      <xdr:nvSpPr>
        <xdr:cNvPr id="25" name="Rectangle 57">
          <a:hlinkClick xmlns:r="http://schemas.openxmlformats.org/officeDocument/2006/relationships" r:id="rId2"/>
        </xdr:cNvPr>
        <xdr:cNvSpPr/>
      </xdr:nvSpPr>
      <xdr:spPr>
        <a:xfrm>
          <a:off x="25400" y="1677458"/>
          <a:ext cx="1765300" cy="283634"/>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25400</xdr:colOff>
      <xdr:row>6</xdr:row>
      <xdr:rowOff>209550</xdr:rowOff>
    </xdr:from>
    <xdr:to>
      <xdr:col>0</xdr:col>
      <xdr:colOff>1790700</xdr:colOff>
      <xdr:row>8</xdr:row>
      <xdr:rowOff>2117</xdr:rowOff>
    </xdr:to>
    <xdr:sp macro="" textlink="">
      <xdr:nvSpPr>
        <xdr:cNvPr id="26" name="Rectangle 58">
          <a:hlinkClick xmlns:r="http://schemas.openxmlformats.org/officeDocument/2006/relationships" r:id="rId3"/>
        </xdr:cNvPr>
        <xdr:cNvSpPr/>
      </xdr:nvSpPr>
      <xdr:spPr>
        <a:xfrm>
          <a:off x="25400" y="2276475"/>
          <a:ext cx="1765300" cy="28786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8</xdr:row>
      <xdr:rowOff>52917</xdr:rowOff>
    </xdr:from>
    <xdr:to>
      <xdr:col>0</xdr:col>
      <xdr:colOff>1790700</xdr:colOff>
      <xdr:row>9</xdr:row>
      <xdr:rowOff>88900</xdr:rowOff>
    </xdr:to>
    <xdr:sp macro="" textlink="">
      <xdr:nvSpPr>
        <xdr:cNvPr id="27" name="Rectangle 59">
          <a:hlinkClick xmlns:r="http://schemas.openxmlformats.org/officeDocument/2006/relationships" r:id="rId4"/>
        </xdr:cNvPr>
        <xdr:cNvSpPr/>
      </xdr:nvSpPr>
      <xdr:spPr>
        <a:xfrm>
          <a:off x="25400" y="26035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25400</xdr:colOff>
      <xdr:row>9</xdr:row>
      <xdr:rowOff>139700</xdr:rowOff>
    </xdr:from>
    <xdr:to>
      <xdr:col>0</xdr:col>
      <xdr:colOff>1790700</xdr:colOff>
      <xdr:row>10</xdr:row>
      <xdr:rowOff>175683</xdr:rowOff>
    </xdr:to>
    <xdr:sp macro="" textlink="">
      <xdr:nvSpPr>
        <xdr:cNvPr id="28" name="Rectangle 60">
          <a:hlinkClick xmlns:r="http://schemas.openxmlformats.org/officeDocument/2006/relationships" r:id="rId5"/>
        </xdr:cNvPr>
        <xdr:cNvSpPr/>
      </xdr:nvSpPr>
      <xdr:spPr>
        <a:xfrm>
          <a:off x="25400" y="2949575"/>
          <a:ext cx="1765300" cy="28363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10</xdr:row>
      <xdr:rowOff>226483</xdr:rowOff>
    </xdr:from>
    <xdr:to>
      <xdr:col>0</xdr:col>
      <xdr:colOff>1790700</xdr:colOff>
      <xdr:row>12</xdr:row>
      <xdr:rowOff>19050</xdr:rowOff>
    </xdr:to>
    <xdr:sp macro="" textlink="">
      <xdr:nvSpPr>
        <xdr:cNvPr id="29" name="Rectangle 61">
          <a:hlinkClick xmlns:r="http://schemas.openxmlformats.org/officeDocument/2006/relationships" r:id="rId6"/>
        </xdr:cNvPr>
        <xdr:cNvSpPr/>
      </xdr:nvSpPr>
      <xdr:spPr>
        <a:xfrm>
          <a:off x="25400" y="3284008"/>
          <a:ext cx="1765300" cy="28786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63500</xdr:colOff>
      <xdr:row>2</xdr:row>
      <xdr:rowOff>16933</xdr:rowOff>
    </xdr:from>
    <xdr:to>
      <xdr:col>0</xdr:col>
      <xdr:colOff>1828800</xdr:colOff>
      <xdr:row>3</xdr:row>
      <xdr:rowOff>21167</xdr:rowOff>
    </xdr:to>
    <xdr:sp macro="" textlink="">
      <xdr:nvSpPr>
        <xdr:cNvPr id="32" name="Rectangle 65"/>
        <xdr:cNvSpPr/>
      </xdr:nvSpPr>
      <xdr:spPr>
        <a:xfrm>
          <a:off x="63500" y="921808"/>
          <a:ext cx="1765300" cy="280459"/>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xdr:from>
      <xdr:col>15</xdr:col>
      <xdr:colOff>0</xdr:colOff>
      <xdr:row>12</xdr:row>
      <xdr:rowOff>0</xdr:rowOff>
    </xdr:from>
    <xdr:to>
      <xdr:col>15</xdr:col>
      <xdr:colOff>219075</xdr:colOff>
      <xdr:row>12</xdr:row>
      <xdr:rowOff>0</xdr:rowOff>
    </xdr:to>
    <xdr:cxnSp macro="">
      <xdr:nvCxnSpPr>
        <xdr:cNvPr id="33" name="Conector reto 32"/>
        <xdr:cNvCxnSpPr/>
      </xdr:nvCxnSpPr>
      <xdr:spPr>
        <a:xfrm>
          <a:off x="126301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1725083</xdr:colOff>
      <xdr:row>0</xdr:row>
      <xdr:rowOff>84669</xdr:rowOff>
    </xdr:from>
    <xdr:ext cx="6064250" cy="436786"/>
    <xdr:sp macro="" textlink="">
      <xdr:nvSpPr>
        <xdr:cNvPr id="34" name="CaixaDeTexto 33"/>
        <xdr:cNvSpPr txBox="1"/>
      </xdr:nvSpPr>
      <xdr:spPr>
        <a:xfrm>
          <a:off x="5217583" y="84669"/>
          <a:ext cx="6064250"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effectLst/>
              <a:latin typeface="+mn-lt"/>
              <a:ea typeface="+mn-ea"/>
              <a:cs typeface="+mn-cs"/>
            </a:rPr>
            <a:t>Para cada lançamento de receita ou despesa preencha o dia, classificação,</a:t>
          </a:r>
          <a:r>
            <a:rPr lang="pt-BR" sz="1050" baseline="0">
              <a:solidFill>
                <a:schemeClr val="tx1">
                  <a:lumMod val="65000"/>
                  <a:lumOff val="35000"/>
                </a:schemeClr>
              </a:solidFill>
              <a:effectLst/>
              <a:latin typeface="+mn-lt"/>
              <a:ea typeface="+mn-ea"/>
              <a:cs typeface="+mn-cs"/>
            </a:rPr>
            <a:t> item, plano de contas, valor e status</a:t>
          </a:r>
          <a:r>
            <a:rPr lang="pt-BR" sz="1050">
              <a:solidFill>
                <a:schemeClr val="tx1">
                  <a:lumMod val="65000"/>
                  <a:lumOff val="35000"/>
                </a:schemeClr>
              </a:solidFill>
              <a:effectLst/>
              <a:latin typeface="+mn-lt"/>
              <a:ea typeface="+mn-ea"/>
              <a:cs typeface="+mn-cs"/>
            </a:rPr>
            <a:t>. Depois</a:t>
          </a:r>
          <a:r>
            <a:rPr lang="pt-BR" sz="1050" baseline="0">
              <a:solidFill>
                <a:schemeClr val="tx1">
                  <a:lumMod val="65000"/>
                  <a:lumOff val="35000"/>
                </a:schemeClr>
              </a:solidFill>
              <a:effectLst/>
              <a:latin typeface="+mn-lt"/>
              <a:ea typeface="+mn-ea"/>
              <a:cs typeface="+mn-cs"/>
            </a:rPr>
            <a:t> disso, todos os valores vão automaticamente para as abas de resultados.</a:t>
          </a:r>
          <a:endParaRPr lang="pt-BR" sz="1000">
            <a:solidFill>
              <a:schemeClr val="tx1">
                <a:lumMod val="65000"/>
                <a:lumOff val="35000"/>
              </a:schemeClr>
            </a:solidFill>
            <a:effectLst/>
          </a:endParaRPr>
        </a:p>
      </xdr:txBody>
    </xdr:sp>
    <xdr:clientData/>
  </xdr:oneCellAnchor>
  <xdr:twoCellAnchor editAs="absolute">
    <xdr:from>
      <xdr:col>4</xdr:col>
      <xdr:colOff>898525</xdr:colOff>
      <xdr:row>0</xdr:row>
      <xdr:rowOff>104775</xdr:rowOff>
    </xdr:from>
    <xdr:to>
      <xdr:col>4</xdr:col>
      <xdr:colOff>1241425</xdr:colOff>
      <xdr:row>1</xdr:row>
      <xdr:rowOff>19050</xdr:rowOff>
    </xdr:to>
    <xdr:pic>
      <xdr:nvPicPr>
        <xdr:cNvPr id="829549" name="Imagem 34">
          <a:hlinkClick xmlns:r="http://schemas.openxmlformats.org/officeDocument/2006/relationships" r:id="rId7"/>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57725" y="104775"/>
          <a:ext cx="3429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4</xdr:col>
      <xdr:colOff>1676495</xdr:colOff>
      <xdr:row>1</xdr:row>
      <xdr:rowOff>201079</xdr:rowOff>
    </xdr:from>
    <xdr:to>
      <xdr:col>5</xdr:col>
      <xdr:colOff>493277</xdr:colOff>
      <xdr:row>2</xdr:row>
      <xdr:rowOff>12829</xdr:rowOff>
    </xdr:to>
    <xdr:sp macro="" textlink="">
      <xdr:nvSpPr>
        <xdr:cNvPr id="37" name="Retângulo 12">
          <a:hlinkClick xmlns:r="http://schemas.openxmlformats.org/officeDocument/2006/relationships" r:id="rId9"/>
        </xdr:cNvPr>
        <xdr:cNvSpPr/>
      </xdr:nvSpPr>
      <xdr:spPr>
        <a:xfrm>
          <a:off x="5444162" y="63499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531667</xdr:colOff>
      <xdr:row>1</xdr:row>
      <xdr:rowOff>201079</xdr:rowOff>
    </xdr:from>
    <xdr:to>
      <xdr:col>6</xdr:col>
      <xdr:colOff>89282</xdr:colOff>
      <xdr:row>2</xdr:row>
      <xdr:rowOff>12829</xdr:rowOff>
    </xdr:to>
    <xdr:sp macro="" textlink="">
      <xdr:nvSpPr>
        <xdr:cNvPr id="38" name="Retângulo 12">
          <a:hlinkClick xmlns:r="http://schemas.openxmlformats.org/officeDocument/2006/relationships" r:id="rId10"/>
        </xdr:cNvPr>
        <xdr:cNvSpPr/>
      </xdr:nvSpPr>
      <xdr:spPr>
        <a:xfrm>
          <a:off x="6267834" y="63499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6</xdr:col>
      <xdr:colOff>127672</xdr:colOff>
      <xdr:row>1</xdr:row>
      <xdr:rowOff>201079</xdr:rowOff>
    </xdr:from>
    <xdr:to>
      <xdr:col>6</xdr:col>
      <xdr:colOff>912954</xdr:colOff>
      <xdr:row>2</xdr:row>
      <xdr:rowOff>12829</xdr:rowOff>
    </xdr:to>
    <xdr:sp macro="" textlink="">
      <xdr:nvSpPr>
        <xdr:cNvPr id="39" name="Retângulo 12">
          <a:hlinkClick xmlns:r="http://schemas.openxmlformats.org/officeDocument/2006/relationships" r:id="rId11"/>
        </xdr:cNvPr>
        <xdr:cNvSpPr/>
      </xdr:nvSpPr>
      <xdr:spPr>
        <a:xfrm>
          <a:off x="7091506" y="63499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6</xdr:col>
      <xdr:colOff>951344</xdr:colOff>
      <xdr:row>1</xdr:row>
      <xdr:rowOff>201079</xdr:rowOff>
    </xdr:from>
    <xdr:to>
      <xdr:col>6</xdr:col>
      <xdr:colOff>1736626</xdr:colOff>
      <xdr:row>2</xdr:row>
      <xdr:rowOff>12829</xdr:rowOff>
    </xdr:to>
    <xdr:sp macro="" textlink="">
      <xdr:nvSpPr>
        <xdr:cNvPr id="40" name="Retângulo 12">
          <a:hlinkClick xmlns:r="http://schemas.openxmlformats.org/officeDocument/2006/relationships" r:id="rId12"/>
        </xdr:cNvPr>
        <xdr:cNvSpPr/>
      </xdr:nvSpPr>
      <xdr:spPr>
        <a:xfrm>
          <a:off x="7915178" y="63499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1775016</xdr:colOff>
      <xdr:row>1</xdr:row>
      <xdr:rowOff>201079</xdr:rowOff>
    </xdr:from>
    <xdr:to>
      <xdr:col>7</xdr:col>
      <xdr:colOff>242549</xdr:colOff>
      <xdr:row>2</xdr:row>
      <xdr:rowOff>12829</xdr:rowOff>
    </xdr:to>
    <xdr:sp macro="" textlink="">
      <xdr:nvSpPr>
        <xdr:cNvPr id="41" name="Retângulo 12">
          <a:hlinkClick xmlns:r="http://schemas.openxmlformats.org/officeDocument/2006/relationships" r:id="rId13"/>
        </xdr:cNvPr>
        <xdr:cNvSpPr/>
      </xdr:nvSpPr>
      <xdr:spPr>
        <a:xfrm>
          <a:off x="8738850" y="63499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291522</xdr:colOff>
      <xdr:row>1</xdr:row>
      <xdr:rowOff>201079</xdr:rowOff>
    </xdr:from>
    <xdr:to>
      <xdr:col>7</xdr:col>
      <xdr:colOff>1066220</xdr:colOff>
      <xdr:row>2</xdr:row>
      <xdr:rowOff>12829</xdr:rowOff>
    </xdr:to>
    <xdr:sp macro="" textlink="">
      <xdr:nvSpPr>
        <xdr:cNvPr id="42" name="Retângulo 12">
          <a:hlinkClick xmlns:r="http://schemas.openxmlformats.org/officeDocument/2006/relationships" r:id="rId14"/>
        </xdr:cNvPr>
        <xdr:cNvSpPr/>
      </xdr:nvSpPr>
      <xdr:spPr>
        <a:xfrm>
          <a:off x="9573105" y="63499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7</xdr:col>
      <xdr:colOff>1115193</xdr:colOff>
      <xdr:row>1</xdr:row>
      <xdr:rowOff>201079</xdr:rowOff>
    </xdr:from>
    <xdr:to>
      <xdr:col>7</xdr:col>
      <xdr:colOff>1889891</xdr:colOff>
      <xdr:row>2</xdr:row>
      <xdr:rowOff>12829</xdr:rowOff>
    </xdr:to>
    <xdr:sp macro="" textlink="">
      <xdr:nvSpPr>
        <xdr:cNvPr id="43" name="Retângulo 12">
          <a:hlinkClick xmlns:r="http://schemas.openxmlformats.org/officeDocument/2006/relationships" r:id="rId15"/>
        </xdr:cNvPr>
        <xdr:cNvSpPr/>
      </xdr:nvSpPr>
      <xdr:spPr>
        <a:xfrm>
          <a:off x="10407360" y="63499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7</xdr:col>
      <xdr:colOff>1928283</xdr:colOff>
      <xdr:row>1</xdr:row>
      <xdr:rowOff>201079</xdr:rowOff>
    </xdr:from>
    <xdr:to>
      <xdr:col>8</xdr:col>
      <xdr:colOff>385232</xdr:colOff>
      <xdr:row>2</xdr:row>
      <xdr:rowOff>12829</xdr:rowOff>
    </xdr:to>
    <xdr:sp macro="" textlink="">
      <xdr:nvSpPr>
        <xdr:cNvPr id="44" name="Retângulo 12">
          <a:hlinkClick xmlns:r="http://schemas.openxmlformats.org/officeDocument/2006/relationships" r:id="rId16"/>
        </xdr:cNvPr>
        <xdr:cNvSpPr/>
      </xdr:nvSpPr>
      <xdr:spPr>
        <a:xfrm>
          <a:off x="11231034" y="63499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21166</xdr:colOff>
      <xdr:row>1</xdr:row>
      <xdr:rowOff>201079</xdr:rowOff>
    </xdr:from>
    <xdr:to>
      <xdr:col>3</xdr:col>
      <xdr:colOff>287865</xdr:colOff>
      <xdr:row>2</xdr:row>
      <xdr:rowOff>12829</xdr:rowOff>
    </xdr:to>
    <xdr:sp macro="" textlink="">
      <xdr:nvSpPr>
        <xdr:cNvPr id="45" name="Retângulo 12">
          <a:hlinkClick xmlns:r="http://schemas.openxmlformats.org/officeDocument/2006/relationships" r:id="rId17"/>
        </xdr:cNvPr>
        <xdr:cNvSpPr/>
      </xdr:nvSpPr>
      <xdr:spPr>
        <a:xfrm>
          <a:off x="2106083" y="63499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336838</xdr:colOff>
      <xdr:row>1</xdr:row>
      <xdr:rowOff>201079</xdr:rowOff>
    </xdr:from>
    <xdr:to>
      <xdr:col>3</xdr:col>
      <xdr:colOff>1133762</xdr:colOff>
      <xdr:row>2</xdr:row>
      <xdr:rowOff>12829</xdr:rowOff>
    </xdr:to>
    <xdr:sp macro="" textlink="">
      <xdr:nvSpPr>
        <xdr:cNvPr id="46" name="Retângulo 13">
          <a:hlinkClick xmlns:r="http://schemas.openxmlformats.org/officeDocument/2006/relationships" r:id="rId18"/>
        </xdr:cNvPr>
        <xdr:cNvSpPr/>
      </xdr:nvSpPr>
      <xdr:spPr>
        <a:xfrm>
          <a:off x="2940338" y="634996"/>
          <a:ext cx="7969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4</xdr:col>
      <xdr:colOff>7986</xdr:colOff>
      <xdr:row>1</xdr:row>
      <xdr:rowOff>201079</xdr:rowOff>
    </xdr:from>
    <xdr:to>
      <xdr:col>4</xdr:col>
      <xdr:colOff>793268</xdr:colOff>
      <xdr:row>2</xdr:row>
      <xdr:rowOff>12829</xdr:rowOff>
    </xdr:to>
    <xdr:sp macro="" textlink="">
      <xdr:nvSpPr>
        <xdr:cNvPr id="47" name="Retângulo 12">
          <a:hlinkClick xmlns:r="http://schemas.openxmlformats.org/officeDocument/2006/relationships" r:id="rId19"/>
        </xdr:cNvPr>
        <xdr:cNvSpPr/>
      </xdr:nvSpPr>
      <xdr:spPr>
        <a:xfrm>
          <a:off x="3775652" y="634996"/>
          <a:ext cx="785282"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Março</a:t>
          </a:r>
        </a:p>
      </xdr:txBody>
    </xdr:sp>
    <xdr:clientData/>
  </xdr:twoCellAnchor>
  <xdr:twoCellAnchor editAs="absolute">
    <xdr:from>
      <xdr:col>4</xdr:col>
      <xdr:colOff>842240</xdr:colOff>
      <xdr:row>1</xdr:row>
      <xdr:rowOff>201079</xdr:rowOff>
    </xdr:from>
    <xdr:to>
      <xdr:col>4</xdr:col>
      <xdr:colOff>1627522</xdr:colOff>
      <xdr:row>2</xdr:row>
      <xdr:rowOff>12829</xdr:rowOff>
    </xdr:to>
    <xdr:sp macro="" textlink="">
      <xdr:nvSpPr>
        <xdr:cNvPr id="48" name="Retângulo 12">
          <a:hlinkClick xmlns:r="http://schemas.openxmlformats.org/officeDocument/2006/relationships" r:id="rId20"/>
        </xdr:cNvPr>
        <xdr:cNvSpPr/>
      </xdr:nvSpPr>
      <xdr:spPr>
        <a:xfrm>
          <a:off x="4609907" y="634996"/>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133350</xdr:colOff>
      <xdr:row>0</xdr:row>
      <xdr:rowOff>219075</xdr:rowOff>
    </xdr:from>
    <xdr:to>
      <xdr:col>0</xdr:col>
      <xdr:colOff>1704975</xdr:colOff>
      <xdr:row>1</xdr:row>
      <xdr:rowOff>295275</xdr:rowOff>
    </xdr:to>
    <xdr:pic>
      <xdr:nvPicPr>
        <xdr:cNvPr id="829562" name="Imagem 49"/>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125938</xdr:colOff>
      <xdr:row>13</xdr:row>
      <xdr:rowOff>210613</xdr:rowOff>
    </xdr:from>
    <xdr:to>
      <xdr:col>0</xdr:col>
      <xdr:colOff>1691213</xdr:colOff>
      <xdr:row>13</xdr:row>
      <xdr:rowOff>210613</xdr:rowOff>
    </xdr:to>
    <xdr:cxnSp macro="">
      <xdr:nvCxnSpPr>
        <xdr:cNvPr id="49" name="Conector reto 48"/>
        <xdr:cNvCxnSpPr/>
      </xdr:nvCxnSpPr>
      <xdr:spPr>
        <a:xfrm>
          <a:off x="125938" y="3978280"/>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14</xdr:row>
      <xdr:rowOff>167222</xdr:rowOff>
    </xdr:from>
    <xdr:to>
      <xdr:col>0</xdr:col>
      <xdr:colOff>1818213</xdr:colOff>
      <xdr:row>15</xdr:row>
      <xdr:rowOff>203205</xdr:rowOff>
    </xdr:to>
    <xdr:sp macro="" textlink="">
      <xdr:nvSpPr>
        <xdr:cNvPr id="51" name="Rectangle 62">
          <a:hlinkClick xmlns:r="http://schemas.openxmlformats.org/officeDocument/2006/relationships" r:id="rId22"/>
        </xdr:cNvPr>
        <xdr:cNvSpPr/>
      </xdr:nvSpPr>
      <xdr:spPr>
        <a:xfrm>
          <a:off x="52913" y="41783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16</xdr:row>
      <xdr:rowOff>10588</xdr:rowOff>
    </xdr:from>
    <xdr:to>
      <xdr:col>0</xdr:col>
      <xdr:colOff>1818213</xdr:colOff>
      <xdr:row>17</xdr:row>
      <xdr:rowOff>46572</xdr:rowOff>
    </xdr:to>
    <xdr:sp macro="" textlink="">
      <xdr:nvSpPr>
        <xdr:cNvPr id="52" name="Rectangle 63">
          <a:hlinkClick xmlns:r="http://schemas.openxmlformats.org/officeDocument/2006/relationships" r:id="rId23"/>
        </xdr:cNvPr>
        <xdr:cNvSpPr/>
      </xdr:nvSpPr>
      <xdr:spPr>
        <a:xfrm>
          <a:off x="52913" y="45085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17</xdr:row>
      <xdr:rowOff>88907</xdr:rowOff>
    </xdr:from>
    <xdr:to>
      <xdr:col>0</xdr:col>
      <xdr:colOff>1822446</xdr:colOff>
      <xdr:row>18</xdr:row>
      <xdr:rowOff>124890</xdr:rowOff>
    </xdr:to>
    <xdr:sp macro="" textlink="">
      <xdr:nvSpPr>
        <xdr:cNvPr id="53" name="Rectangle 63">
          <a:hlinkClick xmlns:r="http://schemas.openxmlformats.org/officeDocument/2006/relationships" r:id="rId24"/>
        </xdr:cNvPr>
        <xdr:cNvSpPr/>
      </xdr:nvSpPr>
      <xdr:spPr>
        <a:xfrm>
          <a:off x="57146" y="483024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12</xdr:row>
      <xdr:rowOff>63498</xdr:rowOff>
    </xdr:from>
    <xdr:to>
      <xdr:col>0</xdr:col>
      <xdr:colOff>1797049</xdr:colOff>
      <xdr:row>13</xdr:row>
      <xdr:rowOff>99481</xdr:rowOff>
    </xdr:to>
    <xdr:sp macro="" textlink="">
      <xdr:nvSpPr>
        <xdr:cNvPr id="54" name="Rectangle 61">
          <a:hlinkClick xmlns:r="http://schemas.openxmlformats.org/officeDocument/2006/relationships" r:id="rId25"/>
        </xdr:cNvPr>
        <xdr:cNvSpPr/>
      </xdr:nvSpPr>
      <xdr:spPr>
        <a:xfrm>
          <a:off x="31749" y="358774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0</xdr:col>
      <xdr:colOff>0</xdr:colOff>
      <xdr:row>5</xdr:row>
      <xdr:rowOff>157692</xdr:rowOff>
    </xdr:from>
    <xdr:to>
      <xdr:col>1</xdr:col>
      <xdr:colOff>9525</xdr:colOff>
      <xdr:row>6</xdr:row>
      <xdr:rowOff>184150</xdr:rowOff>
    </xdr:to>
    <xdr:sp macro="" textlink="">
      <xdr:nvSpPr>
        <xdr:cNvPr id="21" name="Retângulo 20"/>
        <xdr:cNvSpPr/>
      </xdr:nvSpPr>
      <xdr:spPr>
        <a:xfrm>
          <a:off x="0" y="1976967"/>
          <a:ext cx="1847850" cy="27410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2. Lançamentos</a:t>
          </a:r>
        </a:p>
      </xdr:txBody>
    </xdr:sp>
    <xdr:clientData/>
  </xdr:twoCellAnchor>
  <xdr:twoCellAnchor>
    <xdr:from>
      <xdr:col>4</xdr:col>
      <xdr:colOff>0</xdr:colOff>
      <xdr:row>4</xdr:row>
      <xdr:rowOff>0</xdr:rowOff>
    </xdr:from>
    <xdr:to>
      <xdr:col>4</xdr:col>
      <xdr:colOff>219075</xdr:colOff>
      <xdr:row>4</xdr:row>
      <xdr:rowOff>0</xdr:rowOff>
    </xdr:to>
    <xdr:cxnSp macro="">
      <xdr:nvCxnSpPr>
        <xdr:cNvPr id="3"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4" name="Conector reto 16"/>
        <xdr:cNvCxnSpPr/>
      </xdr:nvCxnSpPr>
      <xdr:spPr>
        <a:xfrm>
          <a:off x="9820275"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35596</xdr:colOff>
      <xdr:row>4</xdr:row>
      <xdr:rowOff>0</xdr:rowOff>
    </xdr:from>
    <xdr:to>
      <xdr:col>14</xdr:col>
      <xdr:colOff>219075</xdr:colOff>
      <xdr:row>4</xdr:row>
      <xdr:rowOff>0</xdr:rowOff>
    </xdr:to>
    <xdr:cxnSp macro="">
      <xdr:nvCxnSpPr>
        <xdr:cNvPr id="5" name="Conector reto 16"/>
        <xdr:cNvCxnSpPr/>
      </xdr:nvCxnSpPr>
      <xdr:spPr>
        <a:xfrm>
          <a:off x="11017921" y="1571625"/>
          <a:ext cx="3549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4</xdr:row>
      <xdr:rowOff>0</xdr:rowOff>
    </xdr:from>
    <xdr:to>
      <xdr:col>15</xdr:col>
      <xdr:colOff>219075</xdr:colOff>
      <xdr:row>4</xdr:row>
      <xdr:rowOff>0</xdr:rowOff>
    </xdr:to>
    <xdr:cxnSp macro="">
      <xdr:nvCxnSpPr>
        <xdr:cNvPr id="6" name="Conector reto 16"/>
        <xdr:cNvCxnSpPr/>
      </xdr:nvCxnSpPr>
      <xdr:spPr>
        <a:xfrm>
          <a:off x="126301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23" name="Conector reto 22"/>
        <xdr:cNvCxnSpPr/>
      </xdr:nvCxnSpPr>
      <xdr:spPr>
        <a:xfrm>
          <a:off x="123825" y="83502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3</xdr:row>
      <xdr:rowOff>129117</xdr:rowOff>
    </xdr:from>
    <xdr:to>
      <xdr:col>0</xdr:col>
      <xdr:colOff>1792816</xdr:colOff>
      <xdr:row>4</xdr:row>
      <xdr:rowOff>16933</xdr:rowOff>
    </xdr:to>
    <xdr:sp macro="" textlink="">
      <xdr:nvSpPr>
        <xdr:cNvPr id="24" name="Rectangle 12">
          <a:hlinkClick xmlns:r="http://schemas.openxmlformats.org/officeDocument/2006/relationships" r:id="rId1"/>
        </xdr:cNvPr>
        <xdr:cNvSpPr/>
      </xdr:nvSpPr>
      <xdr:spPr>
        <a:xfrm>
          <a:off x="27516" y="1310217"/>
          <a:ext cx="1765300" cy="278341"/>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4</xdr:row>
      <xdr:rowOff>105833</xdr:rowOff>
    </xdr:from>
    <xdr:to>
      <xdr:col>0</xdr:col>
      <xdr:colOff>1790700</xdr:colOff>
      <xdr:row>5</xdr:row>
      <xdr:rowOff>141817</xdr:rowOff>
    </xdr:to>
    <xdr:sp macro="" textlink="">
      <xdr:nvSpPr>
        <xdr:cNvPr id="25" name="Rectangle 57">
          <a:hlinkClick xmlns:r="http://schemas.openxmlformats.org/officeDocument/2006/relationships" r:id="rId2"/>
        </xdr:cNvPr>
        <xdr:cNvSpPr/>
      </xdr:nvSpPr>
      <xdr:spPr>
        <a:xfrm>
          <a:off x="25400" y="1677458"/>
          <a:ext cx="1765300" cy="283634"/>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25400</xdr:colOff>
      <xdr:row>6</xdr:row>
      <xdr:rowOff>209550</xdr:rowOff>
    </xdr:from>
    <xdr:to>
      <xdr:col>0</xdr:col>
      <xdr:colOff>1790700</xdr:colOff>
      <xdr:row>8</xdr:row>
      <xdr:rowOff>2117</xdr:rowOff>
    </xdr:to>
    <xdr:sp macro="" textlink="">
      <xdr:nvSpPr>
        <xdr:cNvPr id="26" name="Rectangle 58">
          <a:hlinkClick xmlns:r="http://schemas.openxmlformats.org/officeDocument/2006/relationships" r:id="rId3"/>
        </xdr:cNvPr>
        <xdr:cNvSpPr/>
      </xdr:nvSpPr>
      <xdr:spPr>
        <a:xfrm>
          <a:off x="25400" y="2276475"/>
          <a:ext cx="1765300" cy="28786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8</xdr:row>
      <xdr:rowOff>52917</xdr:rowOff>
    </xdr:from>
    <xdr:to>
      <xdr:col>0</xdr:col>
      <xdr:colOff>1790700</xdr:colOff>
      <xdr:row>9</xdr:row>
      <xdr:rowOff>88900</xdr:rowOff>
    </xdr:to>
    <xdr:sp macro="" textlink="">
      <xdr:nvSpPr>
        <xdr:cNvPr id="27" name="Rectangle 59">
          <a:hlinkClick xmlns:r="http://schemas.openxmlformats.org/officeDocument/2006/relationships" r:id="rId4"/>
        </xdr:cNvPr>
        <xdr:cNvSpPr/>
      </xdr:nvSpPr>
      <xdr:spPr>
        <a:xfrm>
          <a:off x="25400" y="26035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25400</xdr:colOff>
      <xdr:row>9</xdr:row>
      <xdr:rowOff>139700</xdr:rowOff>
    </xdr:from>
    <xdr:to>
      <xdr:col>0</xdr:col>
      <xdr:colOff>1790700</xdr:colOff>
      <xdr:row>10</xdr:row>
      <xdr:rowOff>175683</xdr:rowOff>
    </xdr:to>
    <xdr:sp macro="" textlink="">
      <xdr:nvSpPr>
        <xdr:cNvPr id="28" name="Rectangle 60">
          <a:hlinkClick xmlns:r="http://schemas.openxmlformats.org/officeDocument/2006/relationships" r:id="rId5"/>
        </xdr:cNvPr>
        <xdr:cNvSpPr/>
      </xdr:nvSpPr>
      <xdr:spPr>
        <a:xfrm>
          <a:off x="25400" y="2949575"/>
          <a:ext cx="1765300" cy="28363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10</xdr:row>
      <xdr:rowOff>226483</xdr:rowOff>
    </xdr:from>
    <xdr:to>
      <xdr:col>0</xdr:col>
      <xdr:colOff>1790700</xdr:colOff>
      <xdr:row>12</xdr:row>
      <xdr:rowOff>19050</xdr:rowOff>
    </xdr:to>
    <xdr:sp macro="" textlink="">
      <xdr:nvSpPr>
        <xdr:cNvPr id="29" name="Rectangle 61">
          <a:hlinkClick xmlns:r="http://schemas.openxmlformats.org/officeDocument/2006/relationships" r:id="rId6"/>
        </xdr:cNvPr>
        <xdr:cNvSpPr/>
      </xdr:nvSpPr>
      <xdr:spPr>
        <a:xfrm>
          <a:off x="25400" y="3284008"/>
          <a:ext cx="1765300" cy="28786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63500</xdr:colOff>
      <xdr:row>2</xdr:row>
      <xdr:rowOff>16933</xdr:rowOff>
    </xdr:from>
    <xdr:to>
      <xdr:col>0</xdr:col>
      <xdr:colOff>1828800</xdr:colOff>
      <xdr:row>3</xdr:row>
      <xdr:rowOff>21167</xdr:rowOff>
    </xdr:to>
    <xdr:sp macro="" textlink="">
      <xdr:nvSpPr>
        <xdr:cNvPr id="32" name="Rectangle 65"/>
        <xdr:cNvSpPr/>
      </xdr:nvSpPr>
      <xdr:spPr>
        <a:xfrm>
          <a:off x="63500" y="921808"/>
          <a:ext cx="1765300" cy="280459"/>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xdr:from>
      <xdr:col>15</xdr:col>
      <xdr:colOff>0</xdr:colOff>
      <xdr:row>12</xdr:row>
      <xdr:rowOff>0</xdr:rowOff>
    </xdr:from>
    <xdr:to>
      <xdr:col>15</xdr:col>
      <xdr:colOff>219075</xdr:colOff>
      <xdr:row>12</xdr:row>
      <xdr:rowOff>0</xdr:rowOff>
    </xdr:to>
    <xdr:cxnSp macro="">
      <xdr:nvCxnSpPr>
        <xdr:cNvPr id="33" name="Conector reto 32"/>
        <xdr:cNvCxnSpPr/>
      </xdr:nvCxnSpPr>
      <xdr:spPr>
        <a:xfrm>
          <a:off x="126301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1725083</xdr:colOff>
      <xdr:row>0</xdr:row>
      <xdr:rowOff>84669</xdr:rowOff>
    </xdr:from>
    <xdr:ext cx="6064250" cy="436786"/>
    <xdr:sp macro="" textlink="">
      <xdr:nvSpPr>
        <xdr:cNvPr id="34" name="CaixaDeTexto 33"/>
        <xdr:cNvSpPr txBox="1"/>
      </xdr:nvSpPr>
      <xdr:spPr>
        <a:xfrm>
          <a:off x="5217583" y="84669"/>
          <a:ext cx="6064250"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pt-BR" sz="1050">
              <a:solidFill>
                <a:schemeClr val="tx1">
                  <a:lumMod val="65000"/>
                  <a:lumOff val="35000"/>
                </a:schemeClr>
              </a:solidFill>
              <a:effectLst/>
              <a:latin typeface="+mn-lt"/>
              <a:ea typeface="+mn-ea"/>
              <a:cs typeface="+mn-cs"/>
            </a:rPr>
            <a:t>Para cada lançamento de receita ou despesa preencha o dia, classificação,</a:t>
          </a:r>
          <a:r>
            <a:rPr lang="pt-BR" sz="1050" baseline="0">
              <a:solidFill>
                <a:schemeClr val="tx1">
                  <a:lumMod val="65000"/>
                  <a:lumOff val="35000"/>
                </a:schemeClr>
              </a:solidFill>
              <a:effectLst/>
              <a:latin typeface="+mn-lt"/>
              <a:ea typeface="+mn-ea"/>
              <a:cs typeface="+mn-cs"/>
            </a:rPr>
            <a:t> item, plano de contas, valor e status</a:t>
          </a:r>
          <a:r>
            <a:rPr lang="pt-BR" sz="1050">
              <a:solidFill>
                <a:schemeClr val="tx1">
                  <a:lumMod val="65000"/>
                  <a:lumOff val="35000"/>
                </a:schemeClr>
              </a:solidFill>
              <a:effectLst/>
              <a:latin typeface="+mn-lt"/>
              <a:ea typeface="+mn-ea"/>
              <a:cs typeface="+mn-cs"/>
            </a:rPr>
            <a:t>. Depois</a:t>
          </a:r>
          <a:r>
            <a:rPr lang="pt-BR" sz="1050" baseline="0">
              <a:solidFill>
                <a:schemeClr val="tx1">
                  <a:lumMod val="65000"/>
                  <a:lumOff val="35000"/>
                </a:schemeClr>
              </a:solidFill>
              <a:effectLst/>
              <a:latin typeface="+mn-lt"/>
              <a:ea typeface="+mn-ea"/>
              <a:cs typeface="+mn-cs"/>
            </a:rPr>
            <a:t> disso, todos os valores vão automaticamente para as abas de resultados</a:t>
          </a:r>
          <a:r>
            <a:rPr lang="pt-BR" sz="1050">
              <a:solidFill>
                <a:schemeClr val="tx1">
                  <a:lumMod val="65000"/>
                  <a:lumOff val="35000"/>
                </a:schemeClr>
              </a:solidFill>
            </a:rPr>
            <a:t>.</a:t>
          </a:r>
        </a:p>
      </xdr:txBody>
    </xdr:sp>
    <xdr:clientData/>
  </xdr:oneCellAnchor>
  <xdr:twoCellAnchor editAs="absolute">
    <xdr:from>
      <xdr:col>4</xdr:col>
      <xdr:colOff>919691</xdr:colOff>
      <xdr:row>0</xdr:row>
      <xdr:rowOff>104775</xdr:rowOff>
    </xdr:from>
    <xdr:to>
      <xdr:col>4</xdr:col>
      <xdr:colOff>1262591</xdr:colOff>
      <xdr:row>1</xdr:row>
      <xdr:rowOff>19050</xdr:rowOff>
    </xdr:to>
    <xdr:pic>
      <xdr:nvPicPr>
        <xdr:cNvPr id="830571" name="Imagem 34">
          <a:hlinkClick xmlns:r="http://schemas.openxmlformats.org/officeDocument/2006/relationships" r:id="rId7"/>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57725" y="104775"/>
          <a:ext cx="3429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4</xdr:col>
      <xdr:colOff>1697661</xdr:colOff>
      <xdr:row>1</xdr:row>
      <xdr:rowOff>201084</xdr:rowOff>
    </xdr:from>
    <xdr:to>
      <xdr:col>5</xdr:col>
      <xdr:colOff>514444</xdr:colOff>
      <xdr:row>2</xdr:row>
      <xdr:rowOff>12834</xdr:rowOff>
    </xdr:to>
    <xdr:sp macro="" textlink="">
      <xdr:nvSpPr>
        <xdr:cNvPr id="37" name="Retângulo 12">
          <a:hlinkClick xmlns:r="http://schemas.openxmlformats.org/officeDocument/2006/relationships" r:id="rId9"/>
        </xdr:cNvPr>
        <xdr:cNvSpPr/>
      </xdr:nvSpPr>
      <xdr:spPr>
        <a:xfrm>
          <a:off x="5444162"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552834</xdr:colOff>
      <xdr:row>1</xdr:row>
      <xdr:rowOff>201084</xdr:rowOff>
    </xdr:from>
    <xdr:to>
      <xdr:col>6</xdr:col>
      <xdr:colOff>110449</xdr:colOff>
      <xdr:row>2</xdr:row>
      <xdr:rowOff>12834</xdr:rowOff>
    </xdr:to>
    <xdr:sp macro="" textlink="">
      <xdr:nvSpPr>
        <xdr:cNvPr id="38" name="Retângulo 12">
          <a:hlinkClick xmlns:r="http://schemas.openxmlformats.org/officeDocument/2006/relationships" r:id="rId10"/>
        </xdr:cNvPr>
        <xdr:cNvSpPr/>
      </xdr:nvSpPr>
      <xdr:spPr>
        <a:xfrm>
          <a:off x="6267834"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6</xdr:col>
      <xdr:colOff>148839</xdr:colOff>
      <xdr:row>1</xdr:row>
      <xdr:rowOff>201084</xdr:rowOff>
    </xdr:from>
    <xdr:to>
      <xdr:col>6</xdr:col>
      <xdr:colOff>934121</xdr:colOff>
      <xdr:row>2</xdr:row>
      <xdr:rowOff>12834</xdr:rowOff>
    </xdr:to>
    <xdr:sp macro="" textlink="">
      <xdr:nvSpPr>
        <xdr:cNvPr id="39" name="Retângulo 12">
          <a:hlinkClick xmlns:r="http://schemas.openxmlformats.org/officeDocument/2006/relationships" r:id="rId11"/>
        </xdr:cNvPr>
        <xdr:cNvSpPr/>
      </xdr:nvSpPr>
      <xdr:spPr>
        <a:xfrm>
          <a:off x="7091506"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6</xdr:col>
      <xdr:colOff>972511</xdr:colOff>
      <xdr:row>1</xdr:row>
      <xdr:rowOff>201084</xdr:rowOff>
    </xdr:from>
    <xdr:to>
      <xdr:col>6</xdr:col>
      <xdr:colOff>1757793</xdr:colOff>
      <xdr:row>2</xdr:row>
      <xdr:rowOff>12834</xdr:rowOff>
    </xdr:to>
    <xdr:sp macro="" textlink="">
      <xdr:nvSpPr>
        <xdr:cNvPr id="40" name="Retângulo 12">
          <a:hlinkClick xmlns:r="http://schemas.openxmlformats.org/officeDocument/2006/relationships" r:id="rId12"/>
        </xdr:cNvPr>
        <xdr:cNvSpPr/>
      </xdr:nvSpPr>
      <xdr:spPr>
        <a:xfrm>
          <a:off x="7915178"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1796183</xdr:colOff>
      <xdr:row>1</xdr:row>
      <xdr:rowOff>201084</xdr:rowOff>
    </xdr:from>
    <xdr:to>
      <xdr:col>7</xdr:col>
      <xdr:colOff>263716</xdr:colOff>
      <xdr:row>2</xdr:row>
      <xdr:rowOff>12834</xdr:rowOff>
    </xdr:to>
    <xdr:sp macro="" textlink="">
      <xdr:nvSpPr>
        <xdr:cNvPr id="41" name="Retângulo 12">
          <a:hlinkClick xmlns:r="http://schemas.openxmlformats.org/officeDocument/2006/relationships" r:id="rId13"/>
        </xdr:cNvPr>
        <xdr:cNvSpPr/>
      </xdr:nvSpPr>
      <xdr:spPr>
        <a:xfrm>
          <a:off x="8738850"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312689</xdr:colOff>
      <xdr:row>1</xdr:row>
      <xdr:rowOff>201084</xdr:rowOff>
    </xdr:from>
    <xdr:to>
      <xdr:col>7</xdr:col>
      <xdr:colOff>1087387</xdr:colOff>
      <xdr:row>2</xdr:row>
      <xdr:rowOff>12834</xdr:rowOff>
    </xdr:to>
    <xdr:sp macro="" textlink="">
      <xdr:nvSpPr>
        <xdr:cNvPr id="42" name="Retângulo 12">
          <a:hlinkClick xmlns:r="http://schemas.openxmlformats.org/officeDocument/2006/relationships" r:id="rId14"/>
        </xdr:cNvPr>
        <xdr:cNvSpPr/>
      </xdr:nvSpPr>
      <xdr:spPr>
        <a:xfrm>
          <a:off x="9573105"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7</xdr:col>
      <xdr:colOff>1136360</xdr:colOff>
      <xdr:row>1</xdr:row>
      <xdr:rowOff>201084</xdr:rowOff>
    </xdr:from>
    <xdr:to>
      <xdr:col>7</xdr:col>
      <xdr:colOff>1911058</xdr:colOff>
      <xdr:row>2</xdr:row>
      <xdr:rowOff>12834</xdr:rowOff>
    </xdr:to>
    <xdr:sp macro="" textlink="">
      <xdr:nvSpPr>
        <xdr:cNvPr id="43" name="Retângulo 12">
          <a:hlinkClick xmlns:r="http://schemas.openxmlformats.org/officeDocument/2006/relationships" r:id="rId15"/>
        </xdr:cNvPr>
        <xdr:cNvSpPr/>
      </xdr:nvSpPr>
      <xdr:spPr>
        <a:xfrm>
          <a:off x="10407360"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7</xdr:col>
      <xdr:colOff>1949450</xdr:colOff>
      <xdr:row>1</xdr:row>
      <xdr:rowOff>201084</xdr:rowOff>
    </xdr:from>
    <xdr:to>
      <xdr:col>8</xdr:col>
      <xdr:colOff>406399</xdr:colOff>
      <xdr:row>2</xdr:row>
      <xdr:rowOff>12834</xdr:rowOff>
    </xdr:to>
    <xdr:sp macro="" textlink="">
      <xdr:nvSpPr>
        <xdr:cNvPr id="44" name="Retângulo 12">
          <a:hlinkClick xmlns:r="http://schemas.openxmlformats.org/officeDocument/2006/relationships" r:id="rId16"/>
        </xdr:cNvPr>
        <xdr:cNvSpPr/>
      </xdr:nvSpPr>
      <xdr:spPr>
        <a:xfrm>
          <a:off x="11231034"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21166</xdr:colOff>
      <xdr:row>1</xdr:row>
      <xdr:rowOff>201084</xdr:rowOff>
    </xdr:from>
    <xdr:to>
      <xdr:col>3</xdr:col>
      <xdr:colOff>287865</xdr:colOff>
      <xdr:row>2</xdr:row>
      <xdr:rowOff>12834</xdr:rowOff>
    </xdr:to>
    <xdr:sp macro="" textlink="">
      <xdr:nvSpPr>
        <xdr:cNvPr id="45" name="Retângulo 12">
          <a:hlinkClick xmlns:r="http://schemas.openxmlformats.org/officeDocument/2006/relationships" r:id="rId17"/>
        </xdr:cNvPr>
        <xdr:cNvSpPr/>
      </xdr:nvSpPr>
      <xdr:spPr>
        <a:xfrm>
          <a:off x="2106083"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336838</xdr:colOff>
      <xdr:row>1</xdr:row>
      <xdr:rowOff>201084</xdr:rowOff>
    </xdr:from>
    <xdr:to>
      <xdr:col>3</xdr:col>
      <xdr:colOff>1133762</xdr:colOff>
      <xdr:row>2</xdr:row>
      <xdr:rowOff>12834</xdr:rowOff>
    </xdr:to>
    <xdr:sp macro="" textlink="">
      <xdr:nvSpPr>
        <xdr:cNvPr id="46" name="Retângulo 13">
          <a:hlinkClick xmlns:r="http://schemas.openxmlformats.org/officeDocument/2006/relationships" r:id="rId18"/>
        </xdr:cNvPr>
        <xdr:cNvSpPr/>
      </xdr:nvSpPr>
      <xdr:spPr>
        <a:xfrm>
          <a:off x="2940338" y="635001"/>
          <a:ext cx="7969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4</xdr:col>
      <xdr:colOff>29152</xdr:colOff>
      <xdr:row>1</xdr:row>
      <xdr:rowOff>201084</xdr:rowOff>
    </xdr:from>
    <xdr:to>
      <xdr:col>4</xdr:col>
      <xdr:colOff>814434</xdr:colOff>
      <xdr:row>2</xdr:row>
      <xdr:rowOff>12834</xdr:rowOff>
    </xdr:to>
    <xdr:sp macro="" textlink="">
      <xdr:nvSpPr>
        <xdr:cNvPr id="47" name="Retângulo 12">
          <a:hlinkClick xmlns:r="http://schemas.openxmlformats.org/officeDocument/2006/relationships" r:id="rId19"/>
        </xdr:cNvPr>
        <xdr:cNvSpPr/>
      </xdr:nvSpPr>
      <xdr:spPr>
        <a:xfrm>
          <a:off x="3775652"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863406</xdr:colOff>
      <xdr:row>1</xdr:row>
      <xdr:rowOff>201084</xdr:rowOff>
    </xdr:from>
    <xdr:to>
      <xdr:col>4</xdr:col>
      <xdr:colOff>1648688</xdr:colOff>
      <xdr:row>2</xdr:row>
      <xdr:rowOff>12834</xdr:rowOff>
    </xdr:to>
    <xdr:sp macro="" textlink="">
      <xdr:nvSpPr>
        <xdr:cNvPr id="48" name="Retângulo 12">
          <a:hlinkClick xmlns:r="http://schemas.openxmlformats.org/officeDocument/2006/relationships" r:id="rId20"/>
        </xdr:cNvPr>
        <xdr:cNvSpPr/>
      </xdr:nvSpPr>
      <xdr:spPr>
        <a:xfrm>
          <a:off x="4609907" y="635001"/>
          <a:ext cx="785282"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Abril</a:t>
          </a:r>
        </a:p>
      </xdr:txBody>
    </xdr:sp>
    <xdr:clientData/>
  </xdr:twoCellAnchor>
  <xdr:twoCellAnchor editAs="absolute">
    <xdr:from>
      <xdr:col>0</xdr:col>
      <xdr:colOff>133350</xdr:colOff>
      <xdr:row>0</xdr:row>
      <xdr:rowOff>219075</xdr:rowOff>
    </xdr:from>
    <xdr:to>
      <xdr:col>0</xdr:col>
      <xdr:colOff>1704975</xdr:colOff>
      <xdr:row>1</xdr:row>
      <xdr:rowOff>295275</xdr:rowOff>
    </xdr:to>
    <xdr:pic>
      <xdr:nvPicPr>
        <xdr:cNvPr id="830584" name="Imagem 49"/>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125938</xdr:colOff>
      <xdr:row>13</xdr:row>
      <xdr:rowOff>210613</xdr:rowOff>
    </xdr:from>
    <xdr:to>
      <xdr:col>0</xdr:col>
      <xdr:colOff>1691213</xdr:colOff>
      <xdr:row>13</xdr:row>
      <xdr:rowOff>210613</xdr:rowOff>
    </xdr:to>
    <xdr:cxnSp macro="">
      <xdr:nvCxnSpPr>
        <xdr:cNvPr id="36" name="Conector reto 35"/>
        <xdr:cNvCxnSpPr/>
      </xdr:nvCxnSpPr>
      <xdr:spPr>
        <a:xfrm>
          <a:off x="125938" y="3978280"/>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14</xdr:row>
      <xdr:rowOff>167222</xdr:rowOff>
    </xdr:from>
    <xdr:to>
      <xdr:col>0</xdr:col>
      <xdr:colOff>1818213</xdr:colOff>
      <xdr:row>15</xdr:row>
      <xdr:rowOff>203205</xdr:rowOff>
    </xdr:to>
    <xdr:sp macro="" textlink="">
      <xdr:nvSpPr>
        <xdr:cNvPr id="51" name="Rectangle 62">
          <a:hlinkClick xmlns:r="http://schemas.openxmlformats.org/officeDocument/2006/relationships" r:id="rId22"/>
        </xdr:cNvPr>
        <xdr:cNvSpPr/>
      </xdr:nvSpPr>
      <xdr:spPr>
        <a:xfrm>
          <a:off x="52913" y="41783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16</xdr:row>
      <xdr:rowOff>10588</xdr:rowOff>
    </xdr:from>
    <xdr:to>
      <xdr:col>0</xdr:col>
      <xdr:colOff>1818213</xdr:colOff>
      <xdr:row>17</xdr:row>
      <xdr:rowOff>46572</xdr:rowOff>
    </xdr:to>
    <xdr:sp macro="" textlink="">
      <xdr:nvSpPr>
        <xdr:cNvPr id="52" name="Rectangle 63">
          <a:hlinkClick xmlns:r="http://schemas.openxmlformats.org/officeDocument/2006/relationships" r:id="rId23"/>
        </xdr:cNvPr>
        <xdr:cNvSpPr/>
      </xdr:nvSpPr>
      <xdr:spPr>
        <a:xfrm>
          <a:off x="52913" y="45085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17</xdr:row>
      <xdr:rowOff>88907</xdr:rowOff>
    </xdr:from>
    <xdr:to>
      <xdr:col>0</xdr:col>
      <xdr:colOff>1822446</xdr:colOff>
      <xdr:row>18</xdr:row>
      <xdr:rowOff>124890</xdr:rowOff>
    </xdr:to>
    <xdr:sp macro="" textlink="">
      <xdr:nvSpPr>
        <xdr:cNvPr id="53" name="Rectangle 63">
          <a:hlinkClick xmlns:r="http://schemas.openxmlformats.org/officeDocument/2006/relationships" r:id="rId24"/>
        </xdr:cNvPr>
        <xdr:cNvSpPr/>
      </xdr:nvSpPr>
      <xdr:spPr>
        <a:xfrm>
          <a:off x="57146" y="483024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12</xdr:row>
      <xdr:rowOff>63498</xdr:rowOff>
    </xdr:from>
    <xdr:to>
      <xdr:col>0</xdr:col>
      <xdr:colOff>1797049</xdr:colOff>
      <xdr:row>13</xdr:row>
      <xdr:rowOff>99481</xdr:rowOff>
    </xdr:to>
    <xdr:sp macro="" textlink="">
      <xdr:nvSpPr>
        <xdr:cNvPr id="54" name="Rectangle 61">
          <a:hlinkClick xmlns:r="http://schemas.openxmlformats.org/officeDocument/2006/relationships" r:id="rId25"/>
        </xdr:cNvPr>
        <xdr:cNvSpPr/>
      </xdr:nvSpPr>
      <xdr:spPr>
        <a:xfrm>
          <a:off x="31749" y="358774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0</xdr:colOff>
      <xdr:row>5</xdr:row>
      <xdr:rowOff>157692</xdr:rowOff>
    </xdr:from>
    <xdr:to>
      <xdr:col>1</xdr:col>
      <xdr:colOff>9525</xdr:colOff>
      <xdr:row>6</xdr:row>
      <xdr:rowOff>184150</xdr:rowOff>
    </xdr:to>
    <xdr:sp macro="" textlink="">
      <xdr:nvSpPr>
        <xdr:cNvPr id="21" name="Retângulo 20"/>
        <xdr:cNvSpPr/>
      </xdr:nvSpPr>
      <xdr:spPr>
        <a:xfrm>
          <a:off x="0" y="1976967"/>
          <a:ext cx="1847850" cy="27410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2. Lançamentos</a:t>
          </a:r>
        </a:p>
      </xdr:txBody>
    </xdr:sp>
    <xdr:clientData/>
  </xdr:twoCellAnchor>
  <xdr:twoCellAnchor>
    <xdr:from>
      <xdr:col>4</xdr:col>
      <xdr:colOff>0</xdr:colOff>
      <xdr:row>4</xdr:row>
      <xdr:rowOff>0</xdr:rowOff>
    </xdr:from>
    <xdr:to>
      <xdr:col>4</xdr:col>
      <xdr:colOff>219075</xdr:colOff>
      <xdr:row>4</xdr:row>
      <xdr:rowOff>0</xdr:rowOff>
    </xdr:to>
    <xdr:cxnSp macro="">
      <xdr:nvCxnSpPr>
        <xdr:cNvPr id="3"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4" name="Conector reto 16"/>
        <xdr:cNvCxnSpPr/>
      </xdr:nvCxnSpPr>
      <xdr:spPr>
        <a:xfrm>
          <a:off x="9820275"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35596</xdr:colOff>
      <xdr:row>4</xdr:row>
      <xdr:rowOff>0</xdr:rowOff>
    </xdr:from>
    <xdr:to>
      <xdr:col>14</xdr:col>
      <xdr:colOff>219075</xdr:colOff>
      <xdr:row>4</xdr:row>
      <xdr:rowOff>0</xdr:rowOff>
    </xdr:to>
    <xdr:cxnSp macro="">
      <xdr:nvCxnSpPr>
        <xdr:cNvPr id="5" name="Conector reto 16"/>
        <xdr:cNvCxnSpPr/>
      </xdr:nvCxnSpPr>
      <xdr:spPr>
        <a:xfrm>
          <a:off x="11017921" y="1571625"/>
          <a:ext cx="3549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4</xdr:row>
      <xdr:rowOff>0</xdr:rowOff>
    </xdr:from>
    <xdr:to>
      <xdr:col>15</xdr:col>
      <xdr:colOff>219075</xdr:colOff>
      <xdr:row>4</xdr:row>
      <xdr:rowOff>0</xdr:rowOff>
    </xdr:to>
    <xdr:cxnSp macro="">
      <xdr:nvCxnSpPr>
        <xdr:cNvPr id="6" name="Conector reto 16"/>
        <xdr:cNvCxnSpPr/>
      </xdr:nvCxnSpPr>
      <xdr:spPr>
        <a:xfrm>
          <a:off x="126301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23" name="Conector reto 22"/>
        <xdr:cNvCxnSpPr/>
      </xdr:nvCxnSpPr>
      <xdr:spPr>
        <a:xfrm>
          <a:off x="123825" y="83502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3</xdr:row>
      <xdr:rowOff>129117</xdr:rowOff>
    </xdr:from>
    <xdr:to>
      <xdr:col>0</xdr:col>
      <xdr:colOff>1792816</xdr:colOff>
      <xdr:row>4</xdr:row>
      <xdr:rowOff>16933</xdr:rowOff>
    </xdr:to>
    <xdr:sp macro="" textlink="">
      <xdr:nvSpPr>
        <xdr:cNvPr id="24" name="Rectangle 12">
          <a:hlinkClick xmlns:r="http://schemas.openxmlformats.org/officeDocument/2006/relationships" r:id="rId1"/>
        </xdr:cNvPr>
        <xdr:cNvSpPr/>
      </xdr:nvSpPr>
      <xdr:spPr>
        <a:xfrm>
          <a:off x="27516" y="1310217"/>
          <a:ext cx="1765300" cy="278341"/>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4</xdr:row>
      <xdr:rowOff>105833</xdr:rowOff>
    </xdr:from>
    <xdr:to>
      <xdr:col>0</xdr:col>
      <xdr:colOff>1790700</xdr:colOff>
      <xdr:row>5</xdr:row>
      <xdr:rowOff>141817</xdr:rowOff>
    </xdr:to>
    <xdr:sp macro="" textlink="">
      <xdr:nvSpPr>
        <xdr:cNvPr id="25" name="Rectangle 57">
          <a:hlinkClick xmlns:r="http://schemas.openxmlformats.org/officeDocument/2006/relationships" r:id="rId2"/>
        </xdr:cNvPr>
        <xdr:cNvSpPr/>
      </xdr:nvSpPr>
      <xdr:spPr>
        <a:xfrm>
          <a:off x="25400" y="1677458"/>
          <a:ext cx="1765300" cy="283634"/>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25400</xdr:colOff>
      <xdr:row>6</xdr:row>
      <xdr:rowOff>209550</xdr:rowOff>
    </xdr:from>
    <xdr:to>
      <xdr:col>0</xdr:col>
      <xdr:colOff>1790700</xdr:colOff>
      <xdr:row>8</xdr:row>
      <xdr:rowOff>2117</xdr:rowOff>
    </xdr:to>
    <xdr:sp macro="" textlink="">
      <xdr:nvSpPr>
        <xdr:cNvPr id="26" name="Rectangle 58">
          <a:hlinkClick xmlns:r="http://schemas.openxmlformats.org/officeDocument/2006/relationships" r:id="rId3"/>
        </xdr:cNvPr>
        <xdr:cNvSpPr/>
      </xdr:nvSpPr>
      <xdr:spPr>
        <a:xfrm>
          <a:off x="25400" y="2276475"/>
          <a:ext cx="1765300" cy="28786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8</xdr:row>
      <xdr:rowOff>52917</xdr:rowOff>
    </xdr:from>
    <xdr:to>
      <xdr:col>0</xdr:col>
      <xdr:colOff>1790700</xdr:colOff>
      <xdr:row>9</xdr:row>
      <xdr:rowOff>88900</xdr:rowOff>
    </xdr:to>
    <xdr:sp macro="" textlink="">
      <xdr:nvSpPr>
        <xdr:cNvPr id="27" name="Rectangle 59">
          <a:hlinkClick xmlns:r="http://schemas.openxmlformats.org/officeDocument/2006/relationships" r:id="rId4"/>
        </xdr:cNvPr>
        <xdr:cNvSpPr/>
      </xdr:nvSpPr>
      <xdr:spPr>
        <a:xfrm>
          <a:off x="25400" y="2615142"/>
          <a:ext cx="1765300" cy="28363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25400</xdr:colOff>
      <xdr:row>9</xdr:row>
      <xdr:rowOff>139700</xdr:rowOff>
    </xdr:from>
    <xdr:to>
      <xdr:col>0</xdr:col>
      <xdr:colOff>1790700</xdr:colOff>
      <xdr:row>10</xdr:row>
      <xdr:rowOff>175683</xdr:rowOff>
    </xdr:to>
    <xdr:sp macro="" textlink="">
      <xdr:nvSpPr>
        <xdr:cNvPr id="28" name="Rectangle 60">
          <a:hlinkClick xmlns:r="http://schemas.openxmlformats.org/officeDocument/2006/relationships" r:id="rId5"/>
        </xdr:cNvPr>
        <xdr:cNvSpPr/>
      </xdr:nvSpPr>
      <xdr:spPr>
        <a:xfrm>
          <a:off x="25400" y="2949575"/>
          <a:ext cx="1765300" cy="28363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10</xdr:row>
      <xdr:rowOff>226483</xdr:rowOff>
    </xdr:from>
    <xdr:to>
      <xdr:col>0</xdr:col>
      <xdr:colOff>1790700</xdr:colOff>
      <xdr:row>12</xdr:row>
      <xdr:rowOff>19050</xdr:rowOff>
    </xdr:to>
    <xdr:sp macro="" textlink="">
      <xdr:nvSpPr>
        <xdr:cNvPr id="29" name="Rectangle 61">
          <a:hlinkClick xmlns:r="http://schemas.openxmlformats.org/officeDocument/2006/relationships" r:id="rId6"/>
        </xdr:cNvPr>
        <xdr:cNvSpPr/>
      </xdr:nvSpPr>
      <xdr:spPr>
        <a:xfrm>
          <a:off x="25400" y="3284008"/>
          <a:ext cx="1765300" cy="28786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63500</xdr:colOff>
      <xdr:row>2</xdr:row>
      <xdr:rowOff>16933</xdr:rowOff>
    </xdr:from>
    <xdr:to>
      <xdr:col>0</xdr:col>
      <xdr:colOff>1828800</xdr:colOff>
      <xdr:row>3</xdr:row>
      <xdr:rowOff>21167</xdr:rowOff>
    </xdr:to>
    <xdr:sp macro="" textlink="">
      <xdr:nvSpPr>
        <xdr:cNvPr id="32" name="Rectangle 65"/>
        <xdr:cNvSpPr/>
      </xdr:nvSpPr>
      <xdr:spPr>
        <a:xfrm>
          <a:off x="63500" y="921808"/>
          <a:ext cx="1765300" cy="280459"/>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xdr:from>
      <xdr:col>15</xdr:col>
      <xdr:colOff>0</xdr:colOff>
      <xdr:row>12</xdr:row>
      <xdr:rowOff>0</xdr:rowOff>
    </xdr:from>
    <xdr:to>
      <xdr:col>15</xdr:col>
      <xdr:colOff>219075</xdr:colOff>
      <xdr:row>12</xdr:row>
      <xdr:rowOff>0</xdr:rowOff>
    </xdr:to>
    <xdr:cxnSp macro="">
      <xdr:nvCxnSpPr>
        <xdr:cNvPr id="33" name="Conector reto 32"/>
        <xdr:cNvCxnSpPr/>
      </xdr:nvCxnSpPr>
      <xdr:spPr>
        <a:xfrm>
          <a:off x="126301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1725083</xdr:colOff>
      <xdr:row>0</xdr:row>
      <xdr:rowOff>84669</xdr:rowOff>
    </xdr:from>
    <xdr:ext cx="6064250" cy="436786"/>
    <xdr:sp macro="" textlink="">
      <xdr:nvSpPr>
        <xdr:cNvPr id="34" name="CaixaDeTexto 33"/>
        <xdr:cNvSpPr txBox="1"/>
      </xdr:nvSpPr>
      <xdr:spPr>
        <a:xfrm>
          <a:off x="5217583" y="84669"/>
          <a:ext cx="6064250"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effectLst/>
              <a:latin typeface="+mn-lt"/>
              <a:ea typeface="+mn-ea"/>
              <a:cs typeface="+mn-cs"/>
            </a:rPr>
            <a:t>Para cada lançamento de receita ou despesa preencha o dia, classificação,</a:t>
          </a:r>
          <a:r>
            <a:rPr lang="pt-BR" sz="1050" baseline="0">
              <a:solidFill>
                <a:schemeClr val="tx1">
                  <a:lumMod val="65000"/>
                  <a:lumOff val="35000"/>
                </a:schemeClr>
              </a:solidFill>
              <a:effectLst/>
              <a:latin typeface="+mn-lt"/>
              <a:ea typeface="+mn-ea"/>
              <a:cs typeface="+mn-cs"/>
            </a:rPr>
            <a:t> item, plano de contas, valor e status</a:t>
          </a:r>
          <a:r>
            <a:rPr lang="pt-BR" sz="1050">
              <a:solidFill>
                <a:schemeClr val="tx1">
                  <a:lumMod val="65000"/>
                  <a:lumOff val="35000"/>
                </a:schemeClr>
              </a:solidFill>
              <a:effectLst/>
              <a:latin typeface="+mn-lt"/>
              <a:ea typeface="+mn-ea"/>
              <a:cs typeface="+mn-cs"/>
            </a:rPr>
            <a:t>. Depois</a:t>
          </a:r>
          <a:r>
            <a:rPr lang="pt-BR" sz="1050" baseline="0">
              <a:solidFill>
                <a:schemeClr val="tx1">
                  <a:lumMod val="65000"/>
                  <a:lumOff val="35000"/>
                </a:schemeClr>
              </a:solidFill>
              <a:effectLst/>
              <a:latin typeface="+mn-lt"/>
              <a:ea typeface="+mn-ea"/>
              <a:cs typeface="+mn-cs"/>
            </a:rPr>
            <a:t> disso, todos os valores vão automaticamente para as abas de resultados.</a:t>
          </a:r>
          <a:endParaRPr lang="pt-BR" sz="1000">
            <a:solidFill>
              <a:schemeClr val="tx1">
                <a:lumMod val="65000"/>
                <a:lumOff val="35000"/>
              </a:schemeClr>
            </a:solidFill>
            <a:effectLst/>
          </a:endParaRPr>
        </a:p>
      </xdr:txBody>
    </xdr:sp>
    <xdr:clientData/>
  </xdr:oneCellAnchor>
  <xdr:twoCellAnchor editAs="absolute">
    <xdr:from>
      <xdr:col>4</xdr:col>
      <xdr:colOff>1036108</xdr:colOff>
      <xdr:row>0</xdr:row>
      <xdr:rowOff>104775</xdr:rowOff>
    </xdr:from>
    <xdr:to>
      <xdr:col>4</xdr:col>
      <xdr:colOff>1379008</xdr:colOff>
      <xdr:row>1</xdr:row>
      <xdr:rowOff>19050</xdr:rowOff>
    </xdr:to>
    <xdr:pic>
      <xdr:nvPicPr>
        <xdr:cNvPr id="831595" name="Imagem 34">
          <a:hlinkClick xmlns:r="http://schemas.openxmlformats.org/officeDocument/2006/relationships" r:id="rId7"/>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57725" y="104775"/>
          <a:ext cx="3429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4</xdr:col>
      <xdr:colOff>1814078</xdr:colOff>
      <xdr:row>1</xdr:row>
      <xdr:rowOff>201084</xdr:rowOff>
    </xdr:from>
    <xdr:to>
      <xdr:col>5</xdr:col>
      <xdr:colOff>630860</xdr:colOff>
      <xdr:row>2</xdr:row>
      <xdr:rowOff>12834</xdr:rowOff>
    </xdr:to>
    <xdr:sp macro="" textlink="">
      <xdr:nvSpPr>
        <xdr:cNvPr id="37" name="Retângulo 12">
          <a:hlinkClick xmlns:r="http://schemas.openxmlformats.org/officeDocument/2006/relationships" r:id="rId9"/>
        </xdr:cNvPr>
        <xdr:cNvSpPr/>
      </xdr:nvSpPr>
      <xdr:spPr>
        <a:xfrm>
          <a:off x="5444162" y="635001"/>
          <a:ext cx="785282"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Maio</a:t>
          </a:r>
        </a:p>
      </xdr:txBody>
    </xdr:sp>
    <xdr:clientData/>
  </xdr:twoCellAnchor>
  <xdr:twoCellAnchor editAs="absolute">
    <xdr:from>
      <xdr:col>5</xdr:col>
      <xdr:colOff>669250</xdr:colOff>
      <xdr:row>1</xdr:row>
      <xdr:rowOff>201084</xdr:rowOff>
    </xdr:from>
    <xdr:to>
      <xdr:col>6</xdr:col>
      <xdr:colOff>226866</xdr:colOff>
      <xdr:row>2</xdr:row>
      <xdr:rowOff>12834</xdr:rowOff>
    </xdr:to>
    <xdr:sp macro="" textlink="">
      <xdr:nvSpPr>
        <xdr:cNvPr id="38" name="Retângulo 12">
          <a:hlinkClick xmlns:r="http://schemas.openxmlformats.org/officeDocument/2006/relationships" r:id="rId10"/>
        </xdr:cNvPr>
        <xdr:cNvSpPr/>
      </xdr:nvSpPr>
      <xdr:spPr>
        <a:xfrm>
          <a:off x="6267834"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6</xdr:col>
      <xdr:colOff>265256</xdr:colOff>
      <xdr:row>1</xdr:row>
      <xdr:rowOff>201084</xdr:rowOff>
    </xdr:from>
    <xdr:to>
      <xdr:col>6</xdr:col>
      <xdr:colOff>1050538</xdr:colOff>
      <xdr:row>2</xdr:row>
      <xdr:rowOff>12834</xdr:rowOff>
    </xdr:to>
    <xdr:sp macro="" textlink="">
      <xdr:nvSpPr>
        <xdr:cNvPr id="39" name="Retângulo 12">
          <a:hlinkClick xmlns:r="http://schemas.openxmlformats.org/officeDocument/2006/relationships" r:id="rId11"/>
        </xdr:cNvPr>
        <xdr:cNvSpPr/>
      </xdr:nvSpPr>
      <xdr:spPr>
        <a:xfrm>
          <a:off x="7091506"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6</xdr:col>
      <xdr:colOff>1088928</xdr:colOff>
      <xdr:row>1</xdr:row>
      <xdr:rowOff>201084</xdr:rowOff>
    </xdr:from>
    <xdr:to>
      <xdr:col>6</xdr:col>
      <xdr:colOff>1874210</xdr:colOff>
      <xdr:row>2</xdr:row>
      <xdr:rowOff>12834</xdr:rowOff>
    </xdr:to>
    <xdr:sp macro="" textlink="">
      <xdr:nvSpPr>
        <xdr:cNvPr id="40" name="Retângulo 12">
          <a:hlinkClick xmlns:r="http://schemas.openxmlformats.org/officeDocument/2006/relationships" r:id="rId12"/>
        </xdr:cNvPr>
        <xdr:cNvSpPr/>
      </xdr:nvSpPr>
      <xdr:spPr>
        <a:xfrm>
          <a:off x="7915178"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1912600</xdr:colOff>
      <xdr:row>1</xdr:row>
      <xdr:rowOff>201084</xdr:rowOff>
    </xdr:from>
    <xdr:to>
      <xdr:col>7</xdr:col>
      <xdr:colOff>380133</xdr:colOff>
      <xdr:row>2</xdr:row>
      <xdr:rowOff>12834</xdr:rowOff>
    </xdr:to>
    <xdr:sp macro="" textlink="">
      <xdr:nvSpPr>
        <xdr:cNvPr id="41" name="Retângulo 12">
          <a:hlinkClick xmlns:r="http://schemas.openxmlformats.org/officeDocument/2006/relationships" r:id="rId13"/>
        </xdr:cNvPr>
        <xdr:cNvSpPr/>
      </xdr:nvSpPr>
      <xdr:spPr>
        <a:xfrm>
          <a:off x="8738850"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429106</xdr:colOff>
      <xdr:row>1</xdr:row>
      <xdr:rowOff>201084</xdr:rowOff>
    </xdr:from>
    <xdr:to>
      <xdr:col>7</xdr:col>
      <xdr:colOff>1203804</xdr:colOff>
      <xdr:row>2</xdr:row>
      <xdr:rowOff>12834</xdr:rowOff>
    </xdr:to>
    <xdr:sp macro="" textlink="">
      <xdr:nvSpPr>
        <xdr:cNvPr id="42" name="Retângulo 12">
          <a:hlinkClick xmlns:r="http://schemas.openxmlformats.org/officeDocument/2006/relationships" r:id="rId14"/>
        </xdr:cNvPr>
        <xdr:cNvSpPr/>
      </xdr:nvSpPr>
      <xdr:spPr>
        <a:xfrm>
          <a:off x="9573105"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7</xdr:col>
      <xdr:colOff>1252777</xdr:colOff>
      <xdr:row>1</xdr:row>
      <xdr:rowOff>201084</xdr:rowOff>
    </xdr:from>
    <xdr:to>
      <xdr:col>7</xdr:col>
      <xdr:colOff>2027475</xdr:colOff>
      <xdr:row>2</xdr:row>
      <xdr:rowOff>12834</xdr:rowOff>
    </xdr:to>
    <xdr:sp macro="" textlink="">
      <xdr:nvSpPr>
        <xdr:cNvPr id="43" name="Retângulo 12">
          <a:hlinkClick xmlns:r="http://schemas.openxmlformats.org/officeDocument/2006/relationships" r:id="rId15"/>
        </xdr:cNvPr>
        <xdr:cNvSpPr/>
      </xdr:nvSpPr>
      <xdr:spPr>
        <a:xfrm>
          <a:off x="10407360"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7</xdr:col>
      <xdr:colOff>2065867</xdr:colOff>
      <xdr:row>1</xdr:row>
      <xdr:rowOff>201084</xdr:rowOff>
    </xdr:from>
    <xdr:to>
      <xdr:col>8</xdr:col>
      <xdr:colOff>522816</xdr:colOff>
      <xdr:row>2</xdr:row>
      <xdr:rowOff>12834</xdr:rowOff>
    </xdr:to>
    <xdr:sp macro="" textlink="">
      <xdr:nvSpPr>
        <xdr:cNvPr id="44" name="Retângulo 12">
          <a:hlinkClick xmlns:r="http://schemas.openxmlformats.org/officeDocument/2006/relationships" r:id="rId16"/>
        </xdr:cNvPr>
        <xdr:cNvSpPr/>
      </xdr:nvSpPr>
      <xdr:spPr>
        <a:xfrm>
          <a:off x="11231034"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21166</xdr:colOff>
      <xdr:row>1</xdr:row>
      <xdr:rowOff>201084</xdr:rowOff>
    </xdr:from>
    <xdr:to>
      <xdr:col>3</xdr:col>
      <xdr:colOff>287865</xdr:colOff>
      <xdr:row>2</xdr:row>
      <xdr:rowOff>12834</xdr:rowOff>
    </xdr:to>
    <xdr:sp macro="" textlink="">
      <xdr:nvSpPr>
        <xdr:cNvPr id="45" name="Retângulo 12">
          <a:hlinkClick xmlns:r="http://schemas.openxmlformats.org/officeDocument/2006/relationships" r:id="rId17"/>
        </xdr:cNvPr>
        <xdr:cNvSpPr/>
      </xdr:nvSpPr>
      <xdr:spPr>
        <a:xfrm>
          <a:off x="2106083"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336838</xdr:colOff>
      <xdr:row>1</xdr:row>
      <xdr:rowOff>201084</xdr:rowOff>
    </xdr:from>
    <xdr:to>
      <xdr:col>4</xdr:col>
      <xdr:colOff>107179</xdr:colOff>
      <xdr:row>2</xdr:row>
      <xdr:rowOff>12834</xdr:rowOff>
    </xdr:to>
    <xdr:sp macro="" textlink="">
      <xdr:nvSpPr>
        <xdr:cNvPr id="46" name="Retângulo 13">
          <a:hlinkClick xmlns:r="http://schemas.openxmlformats.org/officeDocument/2006/relationships" r:id="rId18"/>
        </xdr:cNvPr>
        <xdr:cNvSpPr/>
      </xdr:nvSpPr>
      <xdr:spPr>
        <a:xfrm>
          <a:off x="2940338" y="635001"/>
          <a:ext cx="7969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4</xdr:col>
      <xdr:colOff>145569</xdr:colOff>
      <xdr:row>1</xdr:row>
      <xdr:rowOff>201084</xdr:rowOff>
    </xdr:from>
    <xdr:to>
      <xdr:col>4</xdr:col>
      <xdr:colOff>930851</xdr:colOff>
      <xdr:row>2</xdr:row>
      <xdr:rowOff>12834</xdr:rowOff>
    </xdr:to>
    <xdr:sp macro="" textlink="">
      <xdr:nvSpPr>
        <xdr:cNvPr id="47" name="Retângulo 12">
          <a:hlinkClick xmlns:r="http://schemas.openxmlformats.org/officeDocument/2006/relationships" r:id="rId19"/>
        </xdr:cNvPr>
        <xdr:cNvSpPr/>
      </xdr:nvSpPr>
      <xdr:spPr>
        <a:xfrm>
          <a:off x="3775652"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979823</xdr:colOff>
      <xdr:row>1</xdr:row>
      <xdr:rowOff>201084</xdr:rowOff>
    </xdr:from>
    <xdr:to>
      <xdr:col>4</xdr:col>
      <xdr:colOff>1765105</xdr:colOff>
      <xdr:row>2</xdr:row>
      <xdr:rowOff>12834</xdr:rowOff>
    </xdr:to>
    <xdr:sp macro="" textlink="">
      <xdr:nvSpPr>
        <xdr:cNvPr id="48" name="Retângulo 12">
          <a:hlinkClick xmlns:r="http://schemas.openxmlformats.org/officeDocument/2006/relationships" r:id="rId20"/>
        </xdr:cNvPr>
        <xdr:cNvSpPr/>
      </xdr:nvSpPr>
      <xdr:spPr>
        <a:xfrm>
          <a:off x="4609907"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133350</xdr:colOff>
      <xdr:row>0</xdr:row>
      <xdr:rowOff>219075</xdr:rowOff>
    </xdr:from>
    <xdr:to>
      <xdr:col>0</xdr:col>
      <xdr:colOff>1704975</xdr:colOff>
      <xdr:row>1</xdr:row>
      <xdr:rowOff>295275</xdr:rowOff>
    </xdr:to>
    <xdr:pic>
      <xdr:nvPicPr>
        <xdr:cNvPr id="831608" name="Imagem 49"/>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125938</xdr:colOff>
      <xdr:row>13</xdr:row>
      <xdr:rowOff>210613</xdr:rowOff>
    </xdr:from>
    <xdr:to>
      <xdr:col>0</xdr:col>
      <xdr:colOff>1691213</xdr:colOff>
      <xdr:row>13</xdr:row>
      <xdr:rowOff>210613</xdr:rowOff>
    </xdr:to>
    <xdr:cxnSp macro="">
      <xdr:nvCxnSpPr>
        <xdr:cNvPr id="36" name="Conector reto 35"/>
        <xdr:cNvCxnSpPr/>
      </xdr:nvCxnSpPr>
      <xdr:spPr>
        <a:xfrm>
          <a:off x="125938" y="3978280"/>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14</xdr:row>
      <xdr:rowOff>167222</xdr:rowOff>
    </xdr:from>
    <xdr:to>
      <xdr:col>0</xdr:col>
      <xdr:colOff>1818213</xdr:colOff>
      <xdr:row>15</xdr:row>
      <xdr:rowOff>203205</xdr:rowOff>
    </xdr:to>
    <xdr:sp macro="" textlink="">
      <xdr:nvSpPr>
        <xdr:cNvPr id="51" name="Rectangle 62">
          <a:hlinkClick xmlns:r="http://schemas.openxmlformats.org/officeDocument/2006/relationships" r:id="rId22"/>
        </xdr:cNvPr>
        <xdr:cNvSpPr/>
      </xdr:nvSpPr>
      <xdr:spPr>
        <a:xfrm>
          <a:off x="52913" y="41783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16</xdr:row>
      <xdr:rowOff>10588</xdr:rowOff>
    </xdr:from>
    <xdr:to>
      <xdr:col>0</xdr:col>
      <xdr:colOff>1818213</xdr:colOff>
      <xdr:row>17</xdr:row>
      <xdr:rowOff>46572</xdr:rowOff>
    </xdr:to>
    <xdr:sp macro="" textlink="">
      <xdr:nvSpPr>
        <xdr:cNvPr id="52" name="Rectangle 63">
          <a:hlinkClick xmlns:r="http://schemas.openxmlformats.org/officeDocument/2006/relationships" r:id="rId23"/>
        </xdr:cNvPr>
        <xdr:cNvSpPr/>
      </xdr:nvSpPr>
      <xdr:spPr>
        <a:xfrm>
          <a:off x="52913" y="45085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17</xdr:row>
      <xdr:rowOff>88907</xdr:rowOff>
    </xdr:from>
    <xdr:to>
      <xdr:col>0</xdr:col>
      <xdr:colOff>1822446</xdr:colOff>
      <xdr:row>18</xdr:row>
      <xdr:rowOff>124890</xdr:rowOff>
    </xdr:to>
    <xdr:sp macro="" textlink="">
      <xdr:nvSpPr>
        <xdr:cNvPr id="53" name="Rectangle 63">
          <a:hlinkClick xmlns:r="http://schemas.openxmlformats.org/officeDocument/2006/relationships" r:id="rId24"/>
        </xdr:cNvPr>
        <xdr:cNvSpPr/>
      </xdr:nvSpPr>
      <xdr:spPr>
        <a:xfrm>
          <a:off x="57146" y="483024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12</xdr:row>
      <xdr:rowOff>63498</xdr:rowOff>
    </xdr:from>
    <xdr:to>
      <xdr:col>0</xdr:col>
      <xdr:colOff>1797049</xdr:colOff>
      <xdr:row>13</xdr:row>
      <xdr:rowOff>99481</xdr:rowOff>
    </xdr:to>
    <xdr:sp macro="" textlink="">
      <xdr:nvSpPr>
        <xdr:cNvPr id="54" name="Rectangle 61">
          <a:hlinkClick xmlns:r="http://schemas.openxmlformats.org/officeDocument/2006/relationships" r:id="rId25"/>
        </xdr:cNvPr>
        <xdr:cNvSpPr/>
      </xdr:nvSpPr>
      <xdr:spPr>
        <a:xfrm>
          <a:off x="31749" y="358774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wsDr>
</file>

<file path=xl/drawings/drawing10.xml><?xml version="1.0" encoding="utf-8"?>
<xdr:wsDr xmlns:xdr="http://schemas.openxmlformats.org/drawingml/2006/spreadsheetDrawing" xmlns:a="http://schemas.openxmlformats.org/drawingml/2006/main">
  <xdr:twoCellAnchor editAs="absolute">
    <xdr:from>
      <xdr:col>0</xdr:col>
      <xdr:colOff>0</xdr:colOff>
      <xdr:row>5</xdr:row>
      <xdr:rowOff>157692</xdr:rowOff>
    </xdr:from>
    <xdr:to>
      <xdr:col>1</xdr:col>
      <xdr:colOff>9525</xdr:colOff>
      <xdr:row>6</xdr:row>
      <xdr:rowOff>184150</xdr:rowOff>
    </xdr:to>
    <xdr:sp macro="" textlink="">
      <xdr:nvSpPr>
        <xdr:cNvPr id="21" name="Retângulo 20"/>
        <xdr:cNvSpPr/>
      </xdr:nvSpPr>
      <xdr:spPr>
        <a:xfrm>
          <a:off x="0" y="1976967"/>
          <a:ext cx="1847850" cy="27410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2. Lançamentos</a:t>
          </a:r>
        </a:p>
      </xdr:txBody>
    </xdr:sp>
    <xdr:clientData/>
  </xdr:twoCellAnchor>
  <xdr:twoCellAnchor>
    <xdr:from>
      <xdr:col>4</xdr:col>
      <xdr:colOff>0</xdr:colOff>
      <xdr:row>4</xdr:row>
      <xdr:rowOff>0</xdr:rowOff>
    </xdr:from>
    <xdr:to>
      <xdr:col>4</xdr:col>
      <xdr:colOff>219075</xdr:colOff>
      <xdr:row>4</xdr:row>
      <xdr:rowOff>0</xdr:rowOff>
    </xdr:to>
    <xdr:cxnSp macro="">
      <xdr:nvCxnSpPr>
        <xdr:cNvPr id="3"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4" name="Conector reto 16"/>
        <xdr:cNvCxnSpPr/>
      </xdr:nvCxnSpPr>
      <xdr:spPr>
        <a:xfrm>
          <a:off x="9820275"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35596</xdr:colOff>
      <xdr:row>4</xdr:row>
      <xdr:rowOff>0</xdr:rowOff>
    </xdr:from>
    <xdr:to>
      <xdr:col>14</xdr:col>
      <xdr:colOff>219075</xdr:colOff>
      <xdr:row>4</xdr:row>
      <xdr:rowOff>0</xdr:rowOff>
    </xdr:to>
    <xdr:cxnSp macro="">
      <xdr:nvCxnSpPr>
        <xdr:cNvPr id="5" name="Conector reto 16"/>
        <xdr:cNvCxnSpPr/>
      </xdr:nvCxnSpPr>
      <xdr:spPr>
        <a:xfrm>
          <a:off x="11017921" y="1571625"/>
          <a:ext cx="3549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4</xdr:row>
      <xdr:rowOff>0</xdr:rowOff>
    </xdr:from>
    <xdr:to>
      <xdr:col>15</xdr:col>
      <xdr:colOff>219075</xdr:colOff>
      <xdr:row>4</xdr:row>
      <xdr:rowOff>0</xdr:rowOff>
    </xdr:to>
    <xdr:cxnSp macro="">
      <xdr:nvCxnSpPr>
        <xdr:cNvPr id="6" name="Conector reto 16"/>
        <xdr:cNvCxnSpPr/>
      </xdr:nvCxnSpPr>
      <xdr:spPr>
        <a:xfrm>
          <a:off x="126301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23" name="Conector reto 22"/>
        <xdr:cNvCxnSpPr/>
      </xdr:nvCxnSpPr>
      <xdr:spPr>
        <a:xfrm>
          <a:off x="123825" y="83502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3</xdr:row>
      <xdr:rowOff>129117</xdr:rowOff>
    </xdr:from>
    <xdr:to>
      <xdr:col>0</xdr:col>
      <xdr:colOff>1792816</xdr:colOff>
      <xdr:row>4</xdr:row>
      <xdr:rowOff>16933</xdr:rowOff>
    </xdr:to>
    <xdr:sp macro="" textlink="">
      <xdr:nvSpPr>
        <xdr:cNvPr id="24" name="Rectangle 12">
          <a:hlinkClick xmlns:r="http://schemas.openxmlformats.org/officeDocument/2006/relationships" r:id="rId1"/>
        </xdr:cNvPr>
        <xdr:cNvSpPr/>
      </xdr:nvSpPr>
      <xdr:spPr>
        <a:xfrm>
          <a:off x="27516" y="1310217"/>
          <a:ext cx="1765300" cy="278341"/>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4</xdr:row>
      <xdr:rowOff>105833</xdr:rowOff>
    </xdr:from>
    <xdr:to>
      <xdr:col>0</xdr:col>
      <xdr:colOff>1790700</xdr:colOff>
      <xdr:row>5</xdr:row>
      <xdr:rowOff>141817</xdr:rowOff>
    </xdr:to>
    <xdr:sp macro="" textlink="">
      <xdr:nvSpPr>
        <xdr:cNvPr id="25" name="Rectangle 57">
          <a:hlinkClick xmlns:r="http://schemas.openxmlformats.org/officeDocument/2006/relationships" r:id="rId2"/>
        </xdr:cNvPr>
        <xdr:cNvSpPr/>
      </xdr:nvSpPr>
      <xdr:spPr>
        <a:xfrm>
          <a:off x="25400" y="1677458"/>
          <a:ext cx="1765300" cy="283634"/>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25400</xdr:colOff>
      <xdr:row>6</xdr:row>
      <xdr:rowOff>209550</xdr:rowOff>
    </xdr:from>
    <xdr:to>
      <xdr:col>0</xdr:col>
      <xdr:colOff>1790700</xdr:colOff>
      <xdr:row>8</xdr:row>
      <xdr:rowOff>2117</xdr:rowOff>
    </xdr:to>
    <xdr:sp macro="" textlink="">
      <xdr:nvSpPr>
        <xdr:cNvPr id="26" name="Rectangle 58">
          <a:hlinkClick xmlns:r="http://schemas.openxmlformats.org/officeDocument/2006/relationships" r:id="rId3"/>
        </xdr:cNvPr>
        <xdr:cNvSpPr/>
      </xdr:nvSpPr>
      <xdr:spPr>
        <a:xfrm>
          <a:off x="25400" y="2276475"/>
          <a:ext cx="1765300" cy="28786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8</xdr:row>
      <xdr:rowOff>52917</xdr:rowOff>
    </xdr:from>
    <xdr:to>
      <xdr:col>0</xdr:col>
      <xdr:colOff>1790700</xdr:colOff>
      <xdr:row>9</xdr:row>
      <xdr:rowOff>88900</xdr:rowOff>
    </xdr:to>
    <xdr:sp macro="" textlink="">
      <xdr:nvSpPr>
        <xdr:cNvPr id="27" name="Rectangle 59">
          <a:hlinkClick xmlns:r="http://schemas.openxmlformats.org/officeDocument/2006/relationships" r:id="rId4"/>
        </xdr:cNvPr>
        <xdr:cNvSpPr/>
      </xdr:nvSpPr>
      <xdr:spPr>
        <a:xfrm>
          <a:off x="25400" y="2615142"/>
          <a:ext cx="1765300" cy="28363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25400</xdr:colOff>
      <xdr:row>9</xdr:row>
      <xdr:rowOff>139700</xdr:rowOff>
    </xdr:from>
    <xdr:to>
      <xdr:col>0</xdr:col>
      <xdr:colOff>1790700</xdr:colOff>
      <xdr:row>10</xdr:row>
      <xdr:rowOff>175683</xdr:rowOff>
    </xdr:to>
    <xdr:sp macro="" textlink="">
      <xdr:nvSpPr>
        <xdr:cNvPr id="28" name="Rectangle 60">
          <a:hlinkClick xmlns:r="http://schemas.openxmlformats.org/officeDocument/2006/relationships" r:id="rId5"/>
        </xdr:cNvPr>
        <xdr:cNvSpPr/>
      </xdr:nvSpPr>
      <xdr:spPr>
        <a:xfrm>
          <a:off x="25400" y="2949575"/>
          <a:ext cx="1765300" cy="28363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10</xdr:row>
      <xdr:rowOff>226483</xdr:rowOff>
    </xdr:from>
    <xdr:to>
      <xdr:col>0</xdr:col>
      <xdr:colOff>1790700</xdr:colOff>
      <xdr:row>12</xdr:row>
      <xdr:rowOff>19050</xdr:rowOff>
    </xdr:to>
    <xdr:sp macro="" textlink="">
      <xdr:nvSpPr>
        <xdr:cNvPr id="29" name="Rectangle 61">
          <a:hlinkClick xmlns:r="http://schemas.openxmlformats.org/officeDocument/2006/relationships" r:id="rId6"/>
        </xdr:cNvPr>
        <xdr:cNvSpPr/>
      </xdr:nvSpPr>
      <xdr:spPr>
        <a:xfrm>
          <a:off x="25400" y="3284008"/>
          <a:ext cx="1765300" cy="28786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63500</xdr:colOff>
      <xdr:row>2</xdr:row>
      <xdr:rowOff>16933</xdr:rowOff>
    </xdr:from>
    <xdr:to>
      <xdr:col>0</xdr:col>
      <xdr:colOff>1828800</xdr:colOff>
      <xdr:row>3</xdr:row>
      <xdr:rowOff>21167</xdr:rowOff>
    </xdr:to>
    <xdr:sp macro="" textlink="">
      <xdr:nvSpPr>
        <xdr:cNvPr id="32" name="Rectangle 65"/>
        <xdr:cNvSpPr/>
      </xdr:nvSpPr>
      <xdr:spPr>
        <a:xfrm>
          <a:off x="63500" y="921808"/>
          <a:ext cx="1765300" cy="280459"/>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xdr:from>
      <xdr:col>15</xdr:col>
      <xdr:colOff>0</xdr:colOff>
      <xdr:row>12</xdr:row>
      <xdr:rowOff>0</xdr:rowOff>
    </xdr:from>
    <xdr:to>
      <xdr:col>15</xdr:col>
      <xdr:colOff>219075</xdr:colOff>
      <xdr:row>12</xdr:row>
      <xdr:rowOff>0</xdr:rowOff>
    </xdr:to>
    <xdr:cxnSp macro="">
      <xdr:nvCxnSpPr>
        <xdr:cNvPr id="33" name="Conector reto 32"/>
        <xdr:cNvCxnSpPr/>
      </xdr:nvCxnSpPr>
      <xdr:spPr>
        <a:xfrm>
          <a:off x="126301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1725083</xdr:colOff>
      <xdr:row>0</xdr:row>
      <xdr:rowOff>84669</xdr:rowOff>
    </xdr:from>
    <xdr:ext cx="6064250" cy="436786"/>
    <xdr:sp macro="" textlink="">
      <xdr:nvSpPr>
        <xdr:cNvPr id="34" name="CaixaDeTexto 33"/>
        <xdr:cNvSpPr txBox="1"/>
      </xdr:nvSpPr>
      <xdr:spPr>
        <a:xfrm>
          <a:off x="5217583" y="84669"/>
          <a:ext cx="6064250"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effectLst/>
              <a:latin typeface="+mn-lt"/>
              <a:ea typeface="+mn-ea"/>
              <a:cs typeface="+mn-cs"/>
            </a:rPr>
            <a:t>Para cada lançamento de receita ou despesa preencha o dia, classificação,</a:t>
          </a:r>
          <a:r>
            <a:rPr lang="pt-BR" sz="1050" baseline="0">
              <a:solidFill>
                <a:schemeClr val="tx1">
                  <a:lumMod val="65000"/>
                  <a:lumOff val="35000"/>
                </a:schemeClr>
              </a:solidFill>
              <a:effectLst/>
              <a:latin typeface="+mn-lt"/>
              <a:ea typeface="+mn-ea"/>
              <a:cs typeface="+mn-cs"/>
            </a:rPr>
            <a:t> item, plano de contas, valor e status</a:t>
          </a:r>
          <a:r>
            <a:rPr lang="pt-BR" sz="1050">
              <a:solidFill>
                <a:schemeClr val="tx1">
                  <a:lumMod val="65000"/>
                  <a:lumOff val="35000"/>
                </a:schemeClr>
              </a:solidFill>
              <a:effectLst/>
              <a:latin typeface="+mn-lt"/>
              <a:ea typeface="+mn-ea"/>
              <a:cs typeface="+mn-cs"/>
            </a:rPr>
            <a:t>. Depois</a:t>
          </a:r>
          <a:r>
            <a:rPr lang="pt-BR" sz="1050" baseline="0">
              <a:solidFill>
                <a:schemeClr val="tx1">
                  <a:lumMod val="65000"/>
                  <a:lumOff val="35000"/>
                </a:schemeClr>
              </a:solidFill>
              <a:effectLst/>
              <a:latin typeface="+mn-lt"/>
              <a:ea typeface="+mn-ea"/>
              <a:cs typeface="+mn-cs"/>
            </a:rPr>
            <a:t> disso, todos os valores vão automaticamente para as abas de resultados.</a:t>
          </a:r>
          <a:endParaRPr lang="pt-BR" sz="1000">
            <a:solidFill>
              <a:schemeClr val="tx1">
                <a:lumMod val="65000"/>
                <a:lumOff val="35000"/>
              </a:schemeClr>
            </a:solidFill>
            <a:effectLst/>
          </a:endParaRPr>
        </a:p>
      </xdr:txBody>
    </xdr:sp>
    <xdr:clientData/>
  </xdr:oneCellAnchor>
  <xdr:twoCellAnchor editAs="absolute">
    <xdr:from>
      <xdr:col>4</xdr:col>
      <xdr:colOff>919691</xdr:colOff>
      <xdr:row>0</xdr:row>
      <xdr:rowOff>104775</xdr:rowOff>
    </xdr:from>
    <xdr:to>
      <xdr:col>4</xdr:col>
      <xdr:colOff>1262591</xdr:colOff>
      <xdr:row>1</xdr:row>
      <xdr:rowOff>19050</xdr:rowOff>
    </xdr:to>
    <xdr:pic>
      <xdr:nvPicPr>
        <xdr:cNvPr id="832611" name="Imagem 34">
          <a:hlinkClick xmlns:r="http://schemas.openxmlformats.org/officeDocument/2006/relationships" r:id="rId7"/>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57725" y="104775"/>
          <a:ext cx="3429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4</xdr:col>
      <xdr:colOff>1697661</xdr:colOff>
      <xdr:row>1</xdr:row>
      <xdr:rowOff>201084</xdr:rowOff>
    </xdr:from>
    <xdr:to>
      <xdr:col>5</xdr:col>
      <xdr:colOff>514444</xdr:colOff>
      <xdr:row>2</xdr:row>
      <xdr:rowOff>12834</xdr:rowOff>
    </xdr:to>
    <xdr:sp macro="" textlink="">
      <xdr:nvSpPr>
        <xdr:cNvPr id="37" name="Retângulo 12">
          <a:hlinkClick xmlns:r="http://schemas.openxmlformats.org/officeDocument/2006/relationships" r:id="rId9"/>
        </xdr:cNvPr>
        <xdr:cNvSpPr/>
      </xdr:nvSpPr>
      <xdr:spPr>
        <a:xfrm>
          <a:off x="5444162"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552834</xdr:colOff>
      <xdr:row>1</xdr:row>
      <xdr:rowOff>201084</xdr:rowOff>
    </xdr:from>
    <xdr:to>
      <xdr:col>6</xdr:col>
      <xdr:colOff>110449</xdr:colOff>
      <xdr:row>2</xdr:row>
      <xdr:rowOff>12834</xdr:rowOff>
    </xdr:to>
    <xdr:sp macro="" textlink="">
      <xdr:nvSpPr>
        <xdr:cNvPr id="38" name="Retângulo 12">
          <a:hlinkClick xmlns:r="http://schemas.openxmlformats.org/officeDocument/2006/relationships" r:id="rId10"/>
        </xdr:cNvPr>
        <xdr:cNvSpPr/>
      </xdr:nvSpPr>
      <xdr:spPr>
        <a:xfrm>
          <a:off x="6267834" y="635001"/>
          <a:ext cx="785282"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Junho</a:t>
          </a:r>
        </a:p>
      </xdr:txBody>
    </xdr:sp>
    <xdr:clientData/>
  </xdr:twoCellAnchor>
  <xdr:twoCellAnchor editAs="absolute">
    <xdr:from>
      <xdr:col>6</xdr:col>
      <xdr:colOff>148839</xdr:colOff>
      <xdr:row>1</xdr:row>
      <xdr:rowOff>201084</xdr:rowOff>
    </xdr:from>
    <xdr:to>
      <xdr:col>6</xdr:col>
      <xdr:colOff>934121</xdr:colOff>
      <xdr:row>2</xdr:row>
      <xdr:rowOff>12834</xdr:rowOff>
    </xdr:to>
    <xdr:sp macro="" textlink="">
      <xdr:nvSpPr>
        <xdr:cNvPr id="39" name="Retângulo 12">
          <a:hlinkClick xmlns:r="http://schemas.openxmlformats.org/officeDocument/2006/relationships" r:id="rId11"/>
        </xdr:cNvPr>
        <xdr:cNvSpPr/>
      </xdr:nvSpPr>
      <xdr:spPr>
        <a:xfrm>
          <a:off x="7091506"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6</xdr:col>
      <xdr:colOff>972511</xdr:colOff>
      <xdr:row>1</xdr:row>
      <xdr:rowOff>201084</xdr:rowOff>
    </xdr:from>
    <xdr:to>
      <xdr:col>6</xdr:col>
      <xdr:colOff>1757793</xdr:colOff>
      <xdr:row>2</xdr:row>
      <xdr:rowOff>12834</xdr:rowOff>
    </xdr:to>
    <xdr:sp macro="" textlink="">
      <xdr:nvSpPr>
        <xdr:cNvPr id="40" name="Retângulo 12">
          <a:hlinkClick xmlns:r="http://schemas.openxmlformats.org/officeDocument/2006/relationships" r:id="rId12"/>
        </xdr:cNvPr>
        <xdr:cNvSpPr/>
      </xdr:nvSpPr>
      <xdr:spPr>
        <a:xfrm>
          <a:off x="7915178"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1796183</xdr:colOff>
      <xdr:row>1</xdr:row>
      <xdr:rowOff>201084</xdr:rowOff>
    </xdr:from>
    <xdr:to>
      <xdr:col>7</xdr:col>
      <xdr:colOff>263716</xdr:colOff>
      <xdr:row>2</xdr:row>
      <xdr:rowOff>12834</xdr:rowOff>
    </xdr:to>
    <xdr:sp macro="" textlink="">
      <xdr:nvSpPr>
        <xdr:cNvPr id="41" name="Retângulo 12">
          <a:hlinkClick xmlns:r="http://schemas.openxmlformats.org/officeDocument/2006/relationships" r:id="rId13"/>
        </xdr:cNvPr>
        <xdr:cNvSpPr/>
      </xdr:nvSpPr>
      <xdr:spPr>
        <a:xfrm>
          <a:off x="8738850"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312689</xdr:colOff>
      <xdr:row>1</xdr:row>
      <xdr:rowOff>201084</xdr:rowOff>
    </xdr:from>
    <xdr:to>
      <xdr:col>7</xdr:col>
      <xdr:colOff>1087387</xdr:colOff>
      <xdr:row>2</xdr:row>
      <xdr:rowOff>12834</xdr:rowOff>
    </xdr:to>
    <xdr:sp macro="" textlink="">
      <xdr:nvSpPr>
        <xdr:cNvPr id="42" name="Retângulo 12">
          <a:hlinkClick xmlns:r="http://schemas.openxmlformats.org/officeDocument/2006/relationships" r:id="rId14"/>
        </xdr:cNvPr>
        <xdr:cNvSpPr/>
      </xdr:nvSpPr>
      <xdr:spPr>
        <a:xfrm>
          <a:off x="9573105"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7</xdr:col>
      <xdr:colOff>1136360</xdr:colOff>
      <xdr:row>1</xdr:row>
      <xdr:rowOff>201084</xdr:rowOff>
    </xdr:from>
    <xdr:to>
      <xdr:col>7</xdr:col>
      <xdr:colOff>1911058</xdr:colOff>
      <xdr:row>2</xdr:row>
      <xdr:rowOff>12834</xdr:rowOff>
    </xdr:to>
    <xdr:sp macro="" textlink="">
      <xdr:nvSpPr>
        <xdr:cNvPr id="43" name="Retângulo 12">
          <a:hlinkClick xmlns:r="http://schemas.openxmlformats.org/officeDocument/2006/relationships" r:id="rId15"/>
        </xdr:cNvPr>
        <xdr:cNvSpPr/>
      </xdr:nvSpPr>
      <xdr:spPr>
        <a:xfrm>
          <a:off x="10407360"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7</xdr:col>
      <xdr:colOff>1949450</xdr:colOff>
      <xdr:row>1</xdr:row>
      <xdr:rowOff>201084</xdr:rowOff>
    </xdr:from>
    <xdr:to>
      <xdr:col>8</xdr:col>
      <xdr:colOff>406399</xdr:colOff>
      <xdr:row>2</xdr:row>
      <xdr:rowOff>12834</xdr:rowOff>
    </xdr:to>
    <xdr:sp macro="" textlink="">
      <xdr:nvSpPr>
        <xdr:cNvPr id="44" name="Retângulo 12">
          <a:hlinkClick xmlns:r="http://schemas.openxmlformats.org/officeDocument/2006/relationships" r:id="rId16"/>
        </xdr:cNvPr>
        <xdr:cNvSpPr/>
      </xdr:nvSpPr>
      <xdr:spPr>
        <a:xfrm>
          <a:off x="11231034"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21166</xdr:colOff>
      <xdr:row>1</xdr:row>
      <xdr:rowOff>201084</xdr:rowOff>
    </xdr:from>
    <xdr:to>
      <xdr:col>3</xdr:col>
      <xdr:colOff>287865</xdr:colOff>
      <xdr:row>2</xdr:row>
      <xdr:rowOff>12834</xdr:rowOff>
    </xdr:to>
    <xdr:sp macro="" textlink="">
      <xdr:nvSpPr>
        <xdr:cNvPr id="45" name="Retângulo 12">
          <a:hlinkClick xmlns:r="http://schemas.openxmlformats.org/officeDocument/2006/relationships" r:id="rId17"/>
        </xdr:cNvPr>
        <xdr:cNvSpPr/>
      </xdr:nvSpPr>
      <xdr:spPr>
        <a:xfrm>
          <a:off x="2106083"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336838</xdr:colOff>
      <xdr:row>1</xdr:row>
      <xdr:rowOff>201084</xdr:rowOff>
    </xdr:from>
    <xdr:to>
      <xdr:col>3</xdr:col>
      <xdr:colOff>1133762</xdr:colOff>
      <xdr:row>2</xdr:row>
      <xdr:rowOff>12834</xdr:rowOff>
    </xdr:to>
    <xdr:sp macro="" textlink="">
      <xdr:nvSpPr>
        <xdr:cNvPr id="46" name="Retângulo 13">
          <a:hlinkClick xmlns:r="http://schemas.openxmlformats.org/officeDocument/2006/relationships" r:id="rId18"/>
        </xdr:cNvPr>
        <xdr:cNvSpPr/>
      </xdr:nvSpPr>
      <xdr:spPr>
        <a:xfrm>
          <a:off x="2940338" y="635001"/>
          <a:ext cx="7969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4</xdr:col>
      <xdr:colOff>29152</xdr:colOff>
      <xdr:row>1</xdr:row>
      <xdr:rowOff>201084</xdr:rowOff>
    </xdr:from>
    <xdr:to>
      <xdr:col>4</xdr:col>
      <xdr:colOff>814434</xdr:colOff>
      <xdr:row>2</xdr:row>
      <xdr:rowOff>12834</xdr:rowOff>
    </xdr:to>
    <xdr:sp macro="" textlink="">
      <xdr:nvSpPr>
        <xdr:cNvPr id="47" name="Retângulo 12">
          <a:hlinkClick xmlns:r="http://schemas.openxmlformats.org/officeDocument/2006/relationships" r:id="rId19"/>
        </xdr:cNvPr>
        <xdr:cNvSpPr/>
      </xdr:nvSpPr>
      <xdr:spPr>
        <a:xfrm>
          <a:off x="3775652"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863406</xdr:colOff>
      <xdr:row>1</xdr:row>
      <xdr:rowOff>201084</xdr:rowOff>
    </xdr:from>
    <xdr:to>
      <xdr:col>4</xdr:col>
      <xdr:colOff>1648688</xdr:colOff>
      <xdr:row>2</xdr:row>
      <xdr:rowOff>12834</xdr:rowOff>
    </xdr:to>
    <xdr:sp macro="" textlink="">
      <xdr:nvSpPr>
        <xdr:cNvPr id="48" name="Retângulo 12">
          <a:hlinkClick xmlns:r="http://schemas.openxmlformats.org/officeDocument/2006/relationships" r:id="rId20"/>
        </xdr:cNvPr>
        <xdr:cNvSpPr/>
      </xdr:nvSpPr>
      <xdr:spPr>
        <a:xfrm>
          <a:off x="4609907"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133350</xdr:colOff>
      <xdr:row>0</xdr:row>
      <xdr:rowOff>219075</xdr:rowOff>
    </xdr:from>
    <xdr:to>
      <xdr:col>0</xdr:col>
      <xdr:colOff>1704975</xdr:colOff>
      <xdr:row>1</xdr:row>
      <xdr:rowOff>295275</xdr:rowOff>
    </xdr:to>
    <xdr:pic>
      <xdr:nvPicPr>
        <xdr:cNvPr id="832624" name="Imagem 49"/>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125938</xdr:colOff>
      <xdr:row>13</xdr:row>
      <xdr:rowOff>210613</xdr:rowOff>
    </xdr:from>
    <xdr:to>
      <xdr:col>0</xdr:col>
      <xdr:colOff>1691213</xdr:colOff>
      <xdr:row>13</xdr:row>
      <xdr:rowOff>210613</xdr:rowOff>
    </xdr:to>
    <xdr:cxnSp macro="">
      <xdr:nvCxnSpPr>
        <xdr:cNvPr id="36" name="Conector reto 35"/>
        <xdr:cNvCxnSpPr/>
      </xdr:nvCxnSpPr>
      <xdr:spPr>
        <a:xfrm>
          <a:off x="125938" y="3978280"/>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14</xdr:row>
      <xdr:rowOff>167222</xdr:rowOff>
    </xdr:from>
    <xdr:to>
      <xdr:col>0</xdr:col>
      <xdr:colOff>1818213</xdr:colOff>
      <xdr:row>15</xdr:row>
      <xdr:rowOff>203205</xdr:rowOff>
    </xdr:to>
    <xdr:sp macro="" textlink="">
      <xdr:nvSpPr>
        <xdr:cNvPr id="51" name="Rectangle 62">
          <a:hlinkClick xmlns:r="http://schemas.openxmlformats.org/officeDocument/2006/relationships" r:id="rId22"/>
        </xdr:cNvPr>
        <xdr:cNvSpPr/>
      </xdr:nvSpPr>
      <xdr:spPr>
        <a:xfrm>
          <a:off x="52913" y="41783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16</xdr:row>
      <xdr:rowOff>10588</xdr:rowOff>
    </xdr:from>
    <xdr:to>
      <xdr:col>0</xdr:col>
      <xdr:colOff>1818213</xdr:colOff>
      <xdr:row>17</xdr:row>
      <xdr:rowOff>46572</xdr:rowOff>
    </xdr:to>
    <xdr:sp macro="" textlink="">
      <xdr:nvSpPr>
        <xdr:cNvPr id="52" name="Rectangle 63">
          <a:hlinkClick xmlns:r="http://schemas.openxmlformats.org/officeDocument/2006/relationships" r:id="rId23"/>
        </xdr:cNvPr>
        <xdr:cNvSpPr/>
      </xdr:nvSpPr>
      <xdr:spPr>
        <a:xfrm>
          <a:off x="52913" y="45085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17</xdr:row>
      <xdr:rowOff>88907</xdr:rowOff>
    </xdr:from>
    <xdr:to>
      <xdr:col>0</xdr:col>
      <xdr:colOff>1822446</xdr:colOff>
      <xdr:row>18</xdr:row>
      <xdr:rowOff>124890</xdr:rowOff>
    </xdr:to>
    <xdr:sp macro="" textlink="">
      <xdr:nvSpPr>
        <xdr:cNvPr id="53" name="Rectangle 63">
          <a:hlinkClick xmlns:r="http://schemas.openxmlformats.org/officeDocument/2006/relationships" r:id="rId24"/>
        </xdr:cNvPr>
        <xdr:cNvSpPr/>
      </xdr:nvSpPr>
      <xdr:spPr>
        <a:xfrm>
          <a:off x="57146" y="483024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12</xdr:row>
      <xdr:rowOff>63498</xdr:rowOff>
    </xdr:from>
    <xdr:to>
      <xdr:col>0</xdr:col>
      <xdr:colOff>1797049</xdr:colOff>
      <xdr:row>13</xdr:row>
      <xdr:rowOff>99481</xdr:rowOff>
    </xdr:to>
    <xdr:sp macro="" textlink="">
      <xdr:nvSpPr>
        <xdr:cNvPr id="54" name="Rectangle 61">
          <a:hlinkClick xmlns:r="http://schemas.openxmlformats.org/officeDocument/2006/relationships" r:id="rId25"/>
        </xdr:cNvPr>
        <xdr:cNvSpPr/>
      </xdr:nvSpPr>
      <xdr:spPr>
        <a:xfrm>
          <a:off x="31749" y="358774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0</xdr:col>
      <xdr:colOff>0</xdr:colOff>
      <xdr:row>5</xdr:row>
      <xdr:rowOff>157692</xdr:rowOff>
    </xdr:from>
    <xdr:to>
      <xdr:col>1</xdr:col>
      <xdr:colOff>9525</xdr:colOff>
      <xdr:row>6</xdr:row>
      <xdr:rowOff>184150</xdr:rowOff>
    </xdr:to>
    <xdr:sp macro="" textlink="">
      <xdr:nvSpPr>
        <xdr:cNvPr id="21" name="Retângulo 20"/>
        <xdr:cNvSpPr/>
      </xdr:nvSpPr>
      <xdr:spPr>
        <a:xfrm>
          <a:off x="0" y="1976967"/>
          <a:ext cx="1847850" cy="27410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2. Lançamentos</a:t>
          </a:r>
        </a:p>
      </xdr:txBody>
    </xdr:sp>
    <xdr:clientData/>
  </xdr:twoCellAnchor>
  <xdr:twoCellAnchor>
    <xdr:from>
      <xdr:col>4</xdr:col>
      <xdr:colOff>0</xdr:colOff>
      <xdr:row>4</xdr:row>
      <xdr:rowOff>0</xdr:rowOff>
    </xdr:from>
    <xdr:to>
      <xdr:col>4</xdr:col>
      <xdr:colOff>219075</xdr:colOff>
      <xdr:row>4</xdr:row>
      <xdr:rowOff>0</xdr:rowOff>
    </xdr:to>
    <xdr:cxnSp macro="">
      <xdr:nvCxnSpPr>
        <xdr:cNvPr id="3"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4" name="Conector reto 16"/>
        <xdr:cNvCxnSpPr/>
      </xdr:nvCxnSpPr>
      <xdr:spPr>
        <a:xfrm>
          <a:off x="9820275"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35596</xdr:colOff>
      <xdr:row>4</xdr:row>
      <xdr:rowOff>0</xdr:rowOff>
    </xdr:from>
    <xdr:to>
      <xdr:col>14</xdr:col>
      <xdr:colOff>219075</xdr:colOff>
      <xdr:row>4</xdr:row>
      <xdr:rowOff>0</xdr:rowOff>
    </xdr:to>
    <xdr:cxnSp macro="">
      <xdr:nvCxnSpPr>
        <xdr:cNvPr id="5" name="Conector reto 16"/>
        <xdr:cNvCxnSpPr/>
      </xdr:nvCxnSpPr>
      <xdr:spPr>
        <a:xfrm>
          <a:off x="11017921" y="1571625"/>
          <a:ext cx="3549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4</xdr:row>
      <xdr:rowOff>0</xdr:rowOff>
    </xdr:from>
    <xdr:to>
      <xdr:col>15</xdr:col>
      <xdr:colOff>219075</xdr:colOff>
      <xdr:row>4</xdr:row>
      <xdr:rowOff>0</xdr:rowOff>
    </xdr:to>
    <xdr:cxnSp macro="">
      <xdr:nvCxnSpPr>
        <xdr:cNvPr id="6" name="Conector reto 16"/>
        <xdr:cNvCxnSpPr/>
      </xdr:nvCxnSpPr>
      <xdr:spPr>
        <a:xfrm>
          <a:off x="126301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23" name="Conector reto 22"/>
        <xdr:cNvCxnSpPr/>
      </xdr:nvCxnSpPr>
      <xdr:spPr>
        <a:xfrm>
          <a:off x="123825" y="83502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3</xdr:row>
      <xdr:rowOff>129117</xdr:rowOff>
    </xdr:from>
    <xdr:to>
      <xdr:col>0</xdr:col>
      <xdr:colOff>1792816</xdr:colOff>
      <xdr:row>4</xdr:row>
      <xdr:rowOff>16933</xdr:rowOff>
    </xdr:to>
    <xdr:sp macro="" textlink="">
      <xdr:nvSpPr>
        <xdr:cNvPr id="24" name="Rectangle 12">
          <a:hlinkClick xmlns:r="http://schemas.openxmlformats.org/officeDocument/2006/relationships" r:id="rId1"/>
        </xdr:cNvPr>
        <xdr:cNvSpPr/>
      </xdr:nvSpPr>
      <xdr:spPr>
        <a:xfrm>
          <a:off x="27516" y="1310217"/>
          <a:ext cx="1765300" cy="278341"/>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4</xdr:row>
      <xdr:rowOff>105833</xdr:rowOff>
    </xdr:from>
    <xdr:to>
      <xdr:col>0</xdr:col>
      <xdr:colOff>1790700</xdr:colOff>
      <xdr:row>5</xdr:row>
      <xdr:rowOff>141817</xdr:rowOff>
    </xdr:to>
    <xdr:sp macro="" textlink="">
      <xdr:nvSpPr>
        <xdr:cNvPr id="25" name="Rectangle 57">
          <a:hlinkClick xmlns:r="http://schemas.openxmlformats.org/officeDocument/2006/relationships" r:id="rId2"/>
        </xdr:cNvPr>
        <xdr:cNvSpPr/>
      </xdr:nvSpPr>
      <xdr:spPr>
        <a:xfrm>
          <a:off x="25400" y="1677458"/>
          <a:ext cx="1765300" cy="283634"/>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25400</xdr:colOff>
      <xdr:row>6</xdr:row>
      <xdr:rowOff>209550</xdr:rowOff>
    </xdr:from>
    <xdr:to>
      <xdr:col>0</xdr:col>
      <xdr:colOff>1790700</xdr:colOff>
      <xdr:row>8</xdr:row>
      <xdr:rowOff>2117</xdr:rowOff>
    </xdr:to>
    <xdr:sp macro="" textlink="">
      <xdr:nvSpPr>
        <xdr:cNvPr id="26" name="Rectangle 58">
          <a:hlinkClick xmlns:r="http://schemas.openxmlformats.org/officeDocument/2006/relationships" r:id="rId3"/>
        </xdr:cNvPr>
        <xdr:cNvSpPr/>
      </xdr:nvSpPr>
      <xdr:spPr>
        <a:xfrm>
          <a:off x="25400" y="2276475"/>
          <a:ext cx="1765300" cy="28786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8</xdr:row>
      <xdr:rowOff>52917</xdr:rowOff>
    </xdr:from>
    <xdr:to>
      <xdr:col>0</xdr:col>
      <xdr:colOff>1790700</xdr:colOff>
      <xdr:row>9</xdr:row>
      <xdr:rowOff>88900</xdr:rowOff>
    </xdr:to>
    <xdr:sp macro="" textlink="">
      <xdr:nvSpPr>
        <xdr:cNvPr id="27" name="Rectangle 59">
          <a:hlinkClick xmlns:r="http://schemas.openxmlformats.org/officeDocument/2006/relationships" r:id="rId4"/>
        </xdr:cNvPr>
        <xdr:cNvSpPr/>
      </xdr:nvSpPr>
      <xdr:spPr>
        <a:xfrm>
          <a:off x="25400" y="2615142"/>
          <a:ext cx="1765300" cy="28363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25400</xdr:colOff>
      <xdr:row>9</xdr:row>
      <xdr:rowOff>139700</xdr:rowOff>
    </xdr:from>
    <xdr:to>
      <xdr:col>0</xdr:col>
      <xdr:colOff>1790700</xdr:colOff>
      <xdr:row>10</xdr:row>
      <xdr:rowOff>175683</xdr:rowOff>
    </xdr:to>
    <xdr:sp macro="" textlink="">
      <xdr:nvSpPr>
        <xdr:cNvPr id="28" name="Rectangle 60">
          <a:hlinkClick xmlns:r="http://schemas.openxmlformats.org/officeDocument/2006/relationships" r:id="rId5"/>
        </xdr:cNvPr>
        <xdr:cNvSpPr/>
      </xdr:nvSpPr>
      <xdr:spPr>
        <a:xfrm>
          <a:off x="25400" y="2949575"/>
          <a:ext cx="1765300" cy="28363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10</xdr:row>
      <xdr:rowOff>226483</xdr:rowOff>
    </xdr:from>
    <xdr:to>
      <xdr:col>0</xdr:col>
      <xdr:colOff>1790700</xdr:colOff>
      <xdr:row>12</xdr:row>
      <xdr:rowOff>19050</xdr:rowOff>
    </xdr:to>
    <xdr:sp macro="" textlink="">
      <xdr:nvSpPr>
        <xdr:cNvPr id="29" name="Rectangle 61">
          <a:hlinkClick xmlns:r="http://schemas.openxmlformats.org/officeDocument/2006/relationships" r:id="rId6"/>
        </xdr:cNvPr>
        <xdr:cNvSpPr/>
      </xdr:nvSpPr>
      <xdr:spPr>
        <a:xfrm>
          <a:off x="25400" y="3284008"/>
          <a:ext cx="1765300" cy="28786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63500</xdr:colOff>
      <xdr:row>2</xdr:row>
      <xdr:rowOff>16933</xdr:rowOff>
    </xdr:from>
    <xdr:to>
      <xdr:col>0</xdr:col>
      <xdr:colOff>1828800</xdr:colOff>
      <xdr:row>3</xdr:row>
      <xdr:rowOff>21167</xdr:rowOff>
    </xdr:to>
    <xdr:sp macro="" textlink="">
      <xdr:nvSpPr>
        <xdr:cNvPr id="32" name="Rectangle 65"/>
        <xdr:cNvSpPr/>
      </xdr:nvSpPr>
      <xdr:spPr>
        <a:xfrm>
          <a:off x="63500" y="921808"/>
          <a:ext cx="1765300" cy="280459"/>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xdr:from>
      <xdr:col>15</xdr:col>
      <xdr:colOff>0</xdr:colOff>
      <xdr:row>12</xdr:row>
      <xdr:rowOff>0</xdr:rowOff>
    </xdr:from>
    <xdr:to>
      <xdr:col>15</xdr:col>
      <xdr:colOff>219075</xdr:colOff>
      <xdr:row>12</xdr:row>
      <xdr:rowOff>0</xdr:rowOff>
    </xdr:to>
    <xdr:cxnSp macro="">
      <xdr:nvCxnSpPr>
        <xdr:cNvPr id="33" name="Conector reto 32"/>
        <xdr:cNvCxnSpPr/>
      </xdr:nvCxnSpPr>
      <xdr:spPr>
        <a:xfrm>
          <a:off x="126301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1725083</xdr:colOff>
      <xdr:row>0</xdr:row>
      <xdr:rowOff>84669</xdr:rowOff>
    </xdr:from>
    <xdr:ext cx="6064250" cy="436786"/>
    <xdr:sp macro="" textlink="">
      <xdr:nvSpPr>
        <xdr:cNvPr id="34" name="CaixaDeTexto 33"/>
        <xdr:cNvSpPr txBox="1"/>
      </xdr:nvSpPr>
      <xdr:spPr>
        <a:xfrm>
          <a:off x="5217583" y="84669"/>
          <a:ext cx="6064250"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effectLst/>
              <a:latin typeface="+mn-lt"/>
              <a:ea typeface="+mn-ea"/>
              <a:cs typeface="+mn-cs"/>
            </a:rPr>
            <a:t>Para cada lançamento de receita ou despesa preencha o dia, classificação,</a:t>
          </a:r>
          <a:r>
            <a:rPr lang="pt-BR" sz="1050" baseline="0">
              <a:solidFill>
                <a:schemeClr val="tx1">
                  <a:lumMod val="65000"/>
                  <a:lumOff val="35000"/>
                </a:schemeClr>
              </a:solidFill>
              <a:effectLst/>
              <a:latin typeface="+mn-lt"/>
              <a:ea typeface="+mn-ea"/>
              <a:cs typeface="+mn-cs"/>
            </a:rPr>
            <a:t> item, plano de contas, valor e status</a:t>
          </a:r>
          <a:r>
            <a:rPr lang="pt-BR" sz="1050">
              <a:solidFill>
                <a:schemeClr val="tx1">
                  <a:lumMod val="65000"/>
                  <a:lumOff val="35000"/>
                </a:schemeClr>
              </a:solidFill>
              <a:effectLst/>
              <a:latin typeface="+mn-lt"/>
              <a:ea typeface="+mn-ea"/>
              <a:cs typeface="+mn-cs"/>
            </a:rPr>
            <a:t>. Depois</a:t>
          </a:r>
          <a:r>
            <a:rPr lang="pt-BR" sz="1050" baseline="0">
              <a:solidFill>
                <a:schemeClr val="tx1">
                  <a:lumMod val="65000"/>
                  <a:lumOff val="35000"/>
                </a:schemeClr>
              </a:solidFill>
              <a:effectLst/>
              <a:latin typeface="+mn-lt"/>
              <a:ea typeface="+mn-ea"/>
              <a:cs typeface="+mn-cs"/>
            </a:rPr>
            <a:t> disso, todos os valores vão automaticamente para as abas de resultados.</a:t>
          </a:r>
          <a:endParaRPr lang="pt-BR" sz="1000">
            <a:solidFill>
              <a:schemeClr val="tx1">
                <a:lumMod val="65000"/>
                <a:lumOff val="35000"/>
              </a:schemeClr>
            </a:solidFill>
            <a:effectLst/>
          </a:endParaRPr>
        </a:p>
      </xdr:txBody>
    </xdr:sp>
    <xdr:clientData/>
  </xdr:oneCellAnchor>
  <xdr:twoCellAnchor editAs="absolute">
    <xdr:from>
      <xdr:col>4</xdr:col>
      <xdr:colOff>898525</xdr:colOff>
      <xdr:row>0</xdr:row>
      <xdr:rowOff>104775</xdr:rowOff>
    </xdr:from>
    <xdr:to>
      <xdr:col>4</xdr:col>
      <xdr:colOff>1241425</xdr:colOff>
      <xdr:row>1</xdr:row>
      <xdr:rowOff>19050</xdr:rowOff>
    </xdr:to>
    <xdr:pic>
      <xdr:nvPicPr>
        <xdr:cNvPr id="346816" name="Imagem 34">
          <a:hlinkClick xmlns:r="http://schemas.openxmlformats.org/officeDocument/2006/relationships" r:id="rId7"/>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57725" y="104775"/>
          <a:ext cx="3429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4</xdr:col>
      <xdr:colOff>1676495</xdr:colOff>
      <xdr:row>1</xdr:row>
      <xdr:rowOff>201085</xdr:rowOff>
    </xdr:from>
    <xdr:to>
      <xdr:col>5</xdr:col>
      <xdr:colOff>493277</xdr:colOff>
      <xdr:row>2</xdr:row>
      <xdr:rowOff>12835</xdr:rowOff>
    </xdr:to>
    <xdr:sp macro="" textlink="">
      <xdr:nvSpPr>
        <xdr:cNvPr id="37" name="Retângulo 12">
          <a:hlinkClick xmlns:r="http://schemas.openxmlformats.org/officeDocument/2006/relationships" r:id="rId9"/>
        </xdr:cNvPr>
        <xdr:cNvSpPr/>
      </xdr:nvSpPr>
      <xdr:spPr>
        <a:xfrm>
          <a:off x="5444162"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531667</xdr:colOff>
      <xdr:row>1</xdr:row>
      <xdr:rowOff>201085</xdr:rowOff>
    </xdr:from>
    <xdr:to>
      <xdr:col>6</xdr:col>
      <xdr:colOff>89282</xdr:colOff>
      <xdr:row>2</xdr:row>
      <xdr:rowOff>12835</xdr:rowOff>
    </xdr:to>
    <xdr:sp macro="" textlink="">
      <xdr:nvSpPr>
        <xdr:cNvPr id="38" name="Retângulo 12">
          <a:hlinkClick xmlns:r="http://schemas.openxmlformats.org/officeDocument/2006/relationships" r:id="rId10"/>
        </xdr:cNvPr>
        <xdr:cNvSpPr/>
      </xdr:nvSpPr>
      <xdr:spPr>
        <a:xfrm>
          <a:off x="6267834"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6</xdr:col>
      <xdr:colOff>127672</xdr:colOff>
      <xdr:row>1</xdr:row>
      <xdr:rowOff>201085</xdr:rowOff>
    </xdr:from>
    <xdr:to>
      <xdr:col>6</xdr:col>
      <xdr:colOff>912954</xdr:colOff>
      <xdr:row>2</xdr:row>
      <xdr:rowOff>12835</xdr:rowOff>
    </xdr:to>
    <xdr:sp macro="" textlink="">
      <xdr:nvSpPr>
        <xdr:cNvPr id="39" name="Retângulo 12">
          <a:hlinkClick xmlns:r="http://schemas.openxmlformats.org/officeDocument/2006/relationships" r:id="rId11"/>
        </xdr:cNvPr>
        <xdr:cNvSpPr/>
      </xdr:nvSpPr>
      <xdr:spPr>
        <a:xfrm>
          <a:off x="7091506" y="635002"/>
          <a:ext cx="785282"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Julho</a:t>
          </a:r>
        </a:p>
      </xdr:txBody>
    </xdr:sp>
    <xdr:clientData/>
  </xdr:twoCellAnchor>
  <xdr:twoCellAnchor editAs="absolute">
    <xdr:from>
      <xdr:col>6</xdr:col>
      <xdr:colOff>951344</xdr:colOff>
      <xdr:row>1</xdr:row>
      <xdr:rowOff>201085</xdr:rowOff>
    </xdr:from>
    <xdr:to>
      <xdr:col>6</xdr:col>
      <xdr:colOff>1736626</xdr:colOff>
      <xdr:row>2</xdr:row>
      <xdr:rowOff>12835</xdr:rowOff>
    </xdr:to>
    <xdr:sp macro="" textlink="">
      <xdr:nvSpPr>
        <xdr:cNvPr id="40" name="Retângulo 12">
          <a:hlinkClick xmlns:r="http://schemas.openxmlformats.org/officeDocument/2006/relationships" r:id="rId12"/>
        </xdr:cNvPr>
        <xdr:cNvSpPr/>
      </xdr:nvSpPr>
      <xdr:spPr>
        <a:xfrm>
          <a:off x="7915178"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1775016</xdr:colOff>
      <xdr:row>1</xdr:row>
      <xdr:rowOff>201085</xdr:rowOff>
    </xdr:from>
    <xdr:to>
      <xdr:col>7</xdr:col>
      <xdr:colOff>242549</xdr:colOff>
      <xdr:row>2</xdr:row>
      <xdr:rowOff>12835</xdr:rowOff>
    </xdr:to>
    <xdr:sp macro="" textlink="">
      <xdr:nvSpPr>
        <xdr:cNvPr id="41" name="Retângulo 12">
          <a:hlinkClick xmlns:r="http://schemas.openxmlformats.org/officeDocument/2006/relationships" r:id="rId13"/>
        </xdr:cNvPr>
        <xdr:cNvSpPr/>
      </xdr:nvSpPr>
      <xdr:spPr>
        <a:xfrm>
          <a:off x="8738850"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291522</xdr:colOff>
      <xdr:row>1</xdr:row>
      <xdr:rowOff>201085</xdr:rowOff>
    </xdr:from>
    <xdr:to>
      <xdr:col>7</xdr:col>
      <xdr:colOff>1066220</xdr:colOff>
      <xdr:row>2</xdr:row>
      <xdr:rowOff>12835</xdr:rowOff>
    </xdr:to>
    <xdr:sp macro="" textlink="">
      <xdr:nvSpPr>
        <xdr:cNvPr id="42" name="Retângulo 12">
          <a:hlinkClick xmlns:r="http://schemas.openxmlformats.org/officeDocument/2006/relationships" r:id="rId14"/>
        </xdr:cNvPr>
        <xdr:cNvSpPr/>
      </xdr:nvSpPr>
      <xdr:spPr>
        <a:xfrm>
          <a:off x="9573105"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7</xdr:col>
      <xdr:colOff>1115193</xdr:colOff>
      <xdr:row>1</xdr:row>
      <xdr:rowOff>201085</xdr:rowOff>
    </xdr:from>
    <xdr:to>
      <xdr:col>7</xdr:col>
      <xdr:colOff>1889891</xdr:colOff>
      <xdr:row>2</xdr:row>
      <xdr:rowOff>12835</xdr:rowOff>
    </xdr:to>
    <xdr:sp macro="" textlink="">
      <xdr:nvSpPr>
        <xdr:cNvPr id="43" name="Retângulo 12">
          <a:hlinkClick xmlns:r="http://schemas.openxmlformats.org/officeDocument/2006/relationships" r:id="rId15"/>
        </xdr:cNvPr>
        <xdr:cNvSpPr/>
      </xdr:nvSpPr>
      <xdr:spPr>
        <a:xfrm>
          <a:off x="10407360"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7</xdr:col>
      <xdr:colOff>1928283</xdr:colOff>
      <xdr:row>1</xdr:row>
      <xdr:rowOff>201085</xdr:rowOff>
    </xdr:from>
    <xdr:to>
      <xdr:col>8</xdr:col>
      <xdr:colOff>385232</xdr:colOff>
      <xdr:row>2</xdr:row>
      <xdr:rowOff>12835</xdr:rowOff>
    </xdr:to>
    <xdr:sp macro="" textlink="">
      <xdr:nvSpPr>
        <xdr:cNvPr id="44" name="Retângulo 12">
          <a:hlinkClick xmlns:r="http://schemas.openxmlformats.org/officeDocument/2006/relationships" r:id="rId16"/>
        </xdr:cNvPr>
        <xdr:cNvSpPr/>
      </xdr:nvSpPr>
      <xdr:spPr>
        <a:xfrm>
          <a:off x="11231034"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21166</xdr:colOff>
      <xdr:row>1</xdr:row>
      <xdr:rowOff>201085</xdr:rowOff>
    </xdr:from>
    <xdr:to>
      <xdr:col>3</xdr:col>
      <xdr:colOff>287865</xdr:colOff>
      <xdr:row>2</xdr:row>
      <xdr:rowOff>12835</xdr:rowOff>
    </xdr:to>
    <xdr:sp macro="" textlink="">
      <xdr:nvSpPr>
        <xdr:cNvPr id="45" name="Retângulo 12">
          <a:hlinkClick xmlns:r="http://schemas.openxmlformats.org/officeDocument/2006/relationships" r:id="rId17"/>
        </xdr:cNvPr>
        <xdr:cNvSpPr/>
      </xdr:nvSpPr>
      <xdr:spPr>
        <a:xfrm>
          <a:off x="2106083"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336838</xdr:colOff>
      <xdr:row>1</xdr:row>
      <xdr:rowOff>201085</xdr:rowOff>
    </xdr:from>
    <xdr:to>
      <xdr:col>3</xdr:col>
      <xdr:colOff>1133762</xdr:colOff>
      <xdr:row>2</xdr:row>
      <xdr:rowOff>12835</xdr:rowOff>
    </xdr:to>
    <xdr:sp macro="" textlink="">
      <xdr:nvSpPr>
        <xdr:cNvPr id="46" name="Retângulo 13">
          <a:hlinkClick xmlns:r="http://schemas.openxmlformats.org/officeDocument/2006/relationships" r:id="rId18"/>
        </xdr:cNvPr>
        <xdr:cNvSpPr/>
      </xdr:nvSpPr>
      <xdr:spPr>
        <a:xfrm>
          <a:off x="2940338" y="635002"/>
          <a:ext cx="7969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4</xdr:col>
      <xdr:colOff>7986</xdr:colOff>
      <xdr:row>1</xdr:row>
      <xdr:rowOff>201085</xdr:rowOff>
    </xdr:from>
    <xdr:to>
      <xdr:col>4</xdr:col>
      <xdr:colOff>793268</xdr:colOff>
      <xdr:row>2</xdr:row>
      <xdr:rowOff>12835</xdr:rowOff>
    </xdr:to>
    <xdr:sp macro="" textlink="">
      <xdr:nvSpPr>
        <xdr:cNvPr id="47" name="Retângulo 12">
          <a:hlinkClick xmlns:r="http://schemas.openxmlformats.org/officeDocument/2006/relationships" r:id="rId19"/>
        </xdr:cNvPr>
        <xdr:cNvSpPr/>
      </xdr:nvSpPr>
      <xdr:spPr>
        <a:xfrm>
          <a:off x="3775652"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842240</xdr:colOff>
      <xdr:row>1</xdr:row>
      <xdr:rowOff>201085</xdr:rowOff>
    </xdr:from>
    <xdr:to>
      <xdr:col>4</xdr:col>
      <xdr:colOff>1627522</xdr:colOff>
      <xdr:row>2</xdr:row>
      <xdr:rowOff>12835</xdr:rowOff>
    </xdr:to>
    <xdr:sp macro="" textlink="">
      <xdr:nvSpPr>
        <xdr:cNvPr id="48" name="Retângulo 12">
          <a:hlinkClick xmlns:r="http://schemas.openxmlformats.org/officeDocument/2006/relationships" r:id="rId20"/>
        </xdr:cNvPr>
        <xdr:cNvSpPr/>
      </xdr:nvSpPr>
      <xdr:spPr>
        <a:xfrm>
          <a:off x="4609907"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133350</xdr:colOff>
      <xdr:row>0</xdr:row>
      <xdr:rowOff>219075</xdr:rowOff>
    </xdr:from>
    <xdr:to>
      <xdr:col>0</xdr:col>
      <xdr:colOff>1704975</xdr:colOff>
      <xdr:row>1</xdr:row>
      <xdr:rowOff>295275</xdr:rowOff>
    </xdr:to>
    <xdr:pic>
      <xdr:nvPicPr>
        <xdr:cNvPr id="346829" name="Imagem 49"/>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125938</xdr:colOff>
      <xdr:row>13</xdr:row>
      <xdr:rowOff>210613</xdr:rowOff>
    </xdr:from>
    <xdr:to>
      <xdr:col>0</xdr:col>
      <xdr:colOff>1691213</xdr:colOff>
      <xdr:row>13</xdr:row>
      <xdr:rowOff>210613</xdr:rowOff>
    </xdr:to>
    <xdr:cxnSp macro="">
      <xdr:nvCxnSpPr>
        <xdr:cNvPr id="36" name="Conector reto 35"/>
        <xdr:cNvCxnSpPr/>
      </xdr:nvCxnSpPr>
      <xdr:spPr>
        <a:xfrm>
          <a:off x="125938" y="3978280"/>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14</xdr:row>
      <xdr:rowOff>167222</xdr:rowOff>
    </xdr:from>
    <xdr:to>
      <xdr:col>0</xdr:col>
      <xdr:colOff>1818213</xdr:colOff>
      <xdr:row>15</xdr:row>
      <xdr:rowOff>203205</xdr:rowOff>
    </xdr:to>
    <xdr:sp macro="" textlink="">
      <xdr:nvSpPr>
        <xdr:cNvPr id="51" name="Rectangle 62">
          <a:hlinkClick xmlns:r="http://schemas.openxmlformats.org/officeDocument/2006/relationships" r:id="rId22"/>
        </xdr:cNvPr>
        <xdr:cNvSpPr/>
      </xdr:nvSpPr>
      <xdr:spPr>
        <a:xfrm>
          <a:off x="52913" y="41783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16</xdr:row>
      <xdr:rowOff>10588</xdr:rowOff>
    </xdr:from>
    <xdr:to>
      <xdr:col>0</xdr:col>
      <xdr:colOff>1818213</xdr:colOff>
      <xdr:row>17</xdr:row>
      <xdr:rowOff>46572</xdr:rowOff>
    </xdr:to>
    <xdr:sp macro="" textlink="">
      <xdr:nvSpPr>
        <xdr:cNvPr id="52" name="Rectangle 63">
          <a:hlinkClick xmlns:r="http://schemas.openxmlformats.org/officeDocument/2006/relationships" r:id="rId23"/>
        </xdr:cNvPr>
        <xdr:cNvSpPr/>
      </xdr:nvSpPr>
      <xdr:spPr>
        <a:xfrm>
          <a:off x="52913" y="45085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17</xdr:row>
      <xdr:rowOff>88907</xdr:rowOff>
    </xdr:from>
    <xdr:to>
      <xdr:col>0</xdr:col>
      <xdr:colOff>1822446</xdr:colOff>
      <xdr:row>18</xdr:row>
      <xdr:rowOff>124890</xdr:rowOff>
    </xdr:to>
    <xdr:sp macro="" textlink="">
      <xdr:nvSpPr>
        <xdr:cNvPr id="53" name="Rectangle 63">
          <a:hlinkClick xmlns:r="http://schemas.openxmlformats.org/officeDocument/2006/relationships" r:id="rId24"/>
        </xdr:cNvPr>
        <xdr:cNvSpPr/>
      </xdr:nvSpPr>
      <xdr:spPr>
        <a:xfrm>
          <a:off x="57146" y="483024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12</xdr:row>
      <xdr:rowOff>63498</xdr:rowOff>
    </xdr:from>
    <xdr:to>
      <xdr:col>0</xdr:col>
      <xdr:colOff>1797049</xdr:colOff>
      <xdr:row>13</xdr:row>
      <xdr:rowOff>99481</xdr:rowOff>
    </xdr:to>
    <xdr:sp macro="" textlink="">
      <xdr:nvSpPr>
        <xdr:cNvPr id="54" name="Rectangle 61">
          <a:hlinkClick xmlns:r="http://schemas.openxmlformats.org/officeDocument/2006/relationships" r:id="rId25"/>
        </xdr:cNvPr>
        <xdr:cNvSpPr/>
      </xdr:nvSpPr>
      <xdr:spPr>
        <a:xfrm>
          <a:off x="31749" y="358774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0</xdr:col>
      <xdr:colOff>0</xdr:colOff>
      <xdr:row>5</xdr:row>
      <xdr:rowOff>157692</xdr:rowOff>
    </xdr:from>
    <xdr:to>
      <xdr:col>1</xdr:col>
      <xdr:colOff>9525</xdr:colOff>
      <xdr:row>6</xdr:row>
      <xdr:rowOff>184150</xdr:rowOff>
    </xdr:to>
    <xdr:sp macro="" textlink="">
      <xdr:nvSpPr>
        <xdr:cNvPr id="21" name="Retângulo 20"/>
        <xdr:cNvSpPr/>
      </xdr:nvSpPr>
      <xdr:spPr>
        <a:xfrm>
          <a:off x="0" y="1976967"/>
          <a:ext cx="1847850" cy="27410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2. Lançamentos</a:t>
          </a:r>
        </a:p>
      </xdr:txBody>
    </xdr:sp>
    <xdr:clientData/>
  </xdr:twoCellAnchor>
  <xdr:twoCellAnchor>
    <xdr:from>
      <xdr:col>4</xdr:col>
      <xdr:colOff>0</xdr:colOff>
      <xdr:row>4</xdr:row>
      <xdr:rowOff>0</xdr:rowOff>
    </xdr:from>
    <xdr:to>
      <xdr:col>4</xdr:col>
      <xdr:colOff>219075</xdr:colOff>
      <xdr:row>4</xdr:row>
      <xdr:rowOff>0</xdr:rowOff>
    </xdr:to>
    <xdr:cxnSp macro="">
      <xdr:nvCxnSpPr>
        <xdr:cNvPr id="3"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4" name="Conector reto 16"/>
        <xdr:cNvCxnSpPr/>
      </xdr:nvCxnSpPr>
      <xdr:spPr>
        <a:xfrm>
          <a:off x="9820275"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35596</xdr:colOff>
      <xdr:row>4</xdr:row>
      <xdr:rowOff>0</xdr:rowOff>
    </xdr:from>
    <xdr:to>
      <xdr:col>14</xdr:col>
      <xdr:colOff>219075</xdr:colOff>
      <xdr:row>4</xdr:row>
      <xdr:rowOff>0</xdr:rowOff>
    </xdr:to>
    <xdr:cxnSp macro="">
      <xdr:nvCxnSpPr>
        <xdr:cNvPr id="5" name="Conector reto 16"/>
        <xdr:cNvCxnSpPr/>
      </xdr:nvCxnSpPr>
      <xdr:spPr>
        <a:xfrm>
          <a:off x="11017921" y="1571625"/>
          <a:ext cx="3549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4</xdr:row>
      <xdr:rowOff>0</xdr:rowOff>
    </xdr:from>
    <xdr:to>
      <xdr:col>15</xdr:col>
      <xdr:colOff>219075</xdr:colOff>
      <xdr:row>4</xdr:row>
      <xdr:rowOff>0</xdr:rowOff>
    </xdr:to>
    <xdr:cxnSp macro="">
      <xdr:nvCxnSpPr>
        <xdr:cNvPr id="6" name="Conector reto 16"/>
        <xdr:cNvCxnSpPr/>
      </xdr:nvCxnSpPr>
      <xdr:spPr>
        <a:xfrm>
          <a:off x="126301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23" name="Conector reto 22"/>
        <xdr:cNvCxnSpPr/>
      </xdr:nvCxnSpPr>
      <xdr:spPr>
        <a:xfrm>
          <a:off x="123825" y="83502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3</xdr:row>
      <xdr:rowOff>129117</xdr:rowOff>
    </xdr:from>
    <xdr:to>
      <xdr:col>0</xdr:col>
      <xdr:colOff>1792816</xdr:colOff>
      <xdr:row>4</xdr:row>
      <xdr:rowOff>16933</xdr:rowOff>
    </xdr:to>
    <xdr:sp macro="" textlink="">
      <xdr:nvSpPr>
        <xdr:cNvPr id="24" name="Rectangle 12">
          <a:hlinkClick xmlns:r="http://schemas.openxmlformats.org/officeDocument/2006/relationships" r:id="rId1"/>
        </xdr:cNvPr>
        <xdr:cNvSpPr/>
      </xdr:nvSpPr>
      <xdr:spPr>
        <a:xfrm>
          <a:off x="27516" y="1310217"/>
          <a:ext cx="1765300" cy="278341"/>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4</xdr:row>
      <xdr:rowOff>105833</xdr:rowOff>
    </xdr:from>
    <xdr:to>
      <xdr:col>0</xdr:col>
      <xdr:colOff>1790700</xdr:colOff>
      <xdr:row>5</xdr:row>
      <xdr:rowOff>141817</xdr:rowOff>
    </xdr:to>
    <xdr:sp macro="" textlink="">
      <xdr:nvSpPr>
        <xdr:cNvPr id="25" name="Rectangle 57">
          <a:hlinkClick xmlns:r="http://schemas.openxmlformats.org/officeDocument/2006/relationships" r:id="rId2"/>
        </xdr:cNvPr>
        <xdr:cNvSpPr/>
      </xdr:nvSpPr>
      <xdr:spPr>
        <a:xfrm>
          <a:off x="25400" y="1677458"/>
          <a:ext cx="1765300" cy="283634"/>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25400</xdr:colOff>
      <xdr:row>6</xdr:row>
      <xdr:rowOff>209550</xdr:rowOff>
    </xdr:from>
    <xdr:to>
      <xdr:col>0</xdr:col>
      <xdr:colOff>1790700</xdr:colOff>
      <xdr:row>8</xdr:row>
      <xdr:rowOff>2117</xdr:rowOff>
    </xdr:to>
    <xdr:sp macro="" textlink="">
      <xdr:nvSpPr>
        <xdr:cNvPr id="26" name="Rectangle 58">
          <a:hlinkClick xmlns:r="http://schemas.openxmlformats.org/officeDocument/2006/relationships" r:id="rId3"/>
        </xdr:cNvPr>
        <xdr:cNvSpPr/>
      </xdr:nvSpPr>
      <xdr:spPr>
        <a:xfrm>
          <a:off x="25400" y="2276475"/>
          <a:ext cx="1765300" cy="28786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8</xdr:row>
      <xdr:rowOff>52917</xdr:rowOff>
    </xdr:from>
    <xdr:to>
      <xdr:col>0</xdr:col>
      <xdr:colOff>1790700</xdr:colOff>
      <xdr:row>9</xdr:row>
      <xdr:rowOff>88900</xdr:rowOff>
    </xdr:to>
    <xdr:sp macro="" textlink="">
      <xdr:nvSpPr>
        <xdr:cNvPr id="27" name="Rectangle 59">
          <a:hlinkClick xmlns:r="http://schemas.openxmlformats.org/officeDocument/2006/relationships" r:id="rId4"/>
        </xdr:cNvPr>
        <xdr:cNvSpPr/>
      </xdr:nvSpPr>
      <xdr:spPr>
        <a:xfrm>
          <a:off x="25400" y="2615142"/>
          <a:ext cx="1765300" cy="28363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25400</xdr:colOff>
      <xdr:row>9</xdr:row>
      <xdr:rowOff>139700</xdr:rowOff>
    </xdr:from>
    <xdr:to>
      <xdr:col>0</xdr:col>
      <xdr:colOff>1790700</xdr:colOff>
      <xdr:row>10</xdr:row>
      <xdr:rowOff>175683</xdr:rowOff>
    </xdr:to>
    <xdr:sp macro="" textlink="">
      <xdr:nvSpPr>
        <xdr:cNvPr id="28" name="Rectangle 60">
          <a:hlinkClick xmlns:r="http://schemas.openxmlformats.org/officeDocument/2006/relationships" r:id="rId5"/>
        </xdr:cNvPr>
        <xdr:cNvSpPr/>
      </xdr:nvSpPr>
      <xdr:spPr>
        <a:xfrm>
          <a:off x="25400" y="2949575"/>
          <a:ext cx="1765300" cy="28363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10</xdr:row>
      <xdr:rowOff>226483</xdr:rowOff>
    </xdr:from>
    <xdr:to>
      <xdr:col>0</xdr:col>
      <xdr:colOff>1790700</xdr:colOff>
      <xdr:row>12</xdr:row>
      <xdr:rowOff>19050</xdr:rowOff>
    </xdr:to>
    <xdr:sp macro="" textlink="">
      <xdr:nvSpPr>
        <xdr:cNvPr id="29" name="Rectangle 61">
          <a:hlinkClick xmlns:r="http://schemas.openxmlformats.org/officeDocument/2006/relationships" r:id="rId6"/>
        </xdr:cNvPr>
        <xdr:cNvSpPr/>
      </xdr:nvSpPr>
      <xdr:spPr>
        <a:xfrm>
          <a:off x="25400" y="3284008"/>
          <a:ext cx="1765300" cy="28786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63500</xdr:colOff>
      <xdr:row>2</xdr:row>
      <xdr:rowOff>16933</xdr:rowOff>
    </xdr:from>
    <xdr:to>
      <xdr:col>0</xdr:col>
      <xdr:colOff>1828800</xdr:colOff>
      <xdr:row>3</xdr:row>
      <xdr:rowOff>21167</xdr:rowOff>
    </xdr:to>
    <xdr:sp macro="" textlink="">
      <xdr:nvSpPr>
        <xdr:cNvPr id="32" name="Rectangle 65"/>
        <xdr:cNvSpPr/>
      </xdr:nvSpPr>
      <xdr:spPr>
        <a:xfrm>
          <a:off x="63500" y="921808"/>
          <a:ext cx="1765300" cy="280459"/>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xdr:from>
      <xdr:col>15</xdr:col>
      <xdr:colOff>0</xdr:colOff>
      <xdr:row>12</xdr:row>
      <xdr:rowOff>0</xdr:rowOff>
    </xdr:from>
    <xdr:to>
      <xdr:col>15</xdr:col>
      <xdr:colOff>219075</xdr:colOff>
      <xdr:row>12</xdr:row>
      <xdr:rowOff>0</xdr:rowOff>
    </xdr:to>
    <xdr:cxnSp macro="">
      <xdr:nvCxnSpPr>
        <xdr:cNvPr id="33" name="Conector reto 32"/>
        <xdr:cNvCxnSpPr/>
      </xdr:nvCxnSpPr>
      <xdr:spPr>
        <a:xfrm>
          <a:off x="126301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1725083</xdr:colOff>
      <xdr:row>0</xdr:row>
      <xdr:rowOff>84669</xdr:rowOff>
    </xdr:from>
    <xdr:ext cx="6064250" cy="436786"/>
    <xdr:sp macro="" textlink="">
      <xdr:nvSpPr>
        <xdr:cNvPr id="34" name="CaixaDeTexto 33"/>
        <xdr:cNvSpPr txBox="1"/>
      </xdr:nvSpPr>
      <xdr:spPr>
        <a:xfrm>
          <a:off x="5217583" y="84669"/>
          <a:ext cx="6064250"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effectLst/>
              <a:latin typeface="+mn-lt"/>
              <a:ea typeface="+mn-ea"/>
              <a:cs typeface="+mn-cs"/>
            </a:rPr>
            <a:t>Para cada lançamento de receita ou despesa preencha o dia, classificação,</a:t>
          </a:r>
          <a:r>
            <a:rPr lang="pt-BR" sz="1050" baseline="0">
              <a:solidFill>
                <a:schemeClr val="tx1">
                  <a:lumMod val="65000"/>
                  <a:lumOff val="35000"/>
                </a:schemeClr>
              </a:solidFill>
              <a:effectLst/>
              <a:latin typeface="+mn-lt"/>
              <a:ea typeface="+mn-ea"/>
              <a:cs typeface="+mn-cs"/>
            </a:rPr>
            <a:t> item, plano de contas, valor e status</a:t>
          </a:r>
          <a:r>
            <a:rPr lang="pt-BR" sz="1050">
              <a:solidFill>
                <a:schemeClr val="tx1">
                  <a:lumMod val="65000"/>
                  <a:lumOff val="35000"/>
                </a:schemeClr>
              </a:solidFill>
              <a:effectLst/>
              <a:latin typeface="+mn-lt"/>
              <a:ea typeface="+mn-ea"/>
              <a:cs typeface="+mn-cs"/>
            </a:rPr>
            <a:t>. Depois</a:t>
          </a:r>
          <a:r>
            <a:rPr lang="pt-BR" sz="1050" baseline="0">
              <a:solidFill>
                <a:schemeClr val="tx1">
                  <a:lumMod val="65000"/>
                  <a:lumOff val="35000"/>
                </a:schemeClr>
              </a:solidFill>
              <a:effectLst/>
              <a:latin typeface="+mn-lt"/>
              <a:ea typeface="+mn-ea"/>
              <a:cs typeface="+mn-cs"/>
            </a:rPr>
            <a:t> disso, todos os valores vão automaticamente para as abas de resultados.</a:t>
          </a:r>
          <a:endParaRPr lang="pt-BR" sz="1000">
            <a:solidFill>
              <a:schemeClr val="tx1">
                <a:lumMod val="65000"/>
                <a:lumOff val="35000"/>
              </a:schemeClr>
            </a:solidFill>
            <a:effectLst/>
          </a:endParaRPr>
        </a:p>
      </xdr:txBody>
    </xdr:sp>
    <xdr:clientData/>
  </xdr:oneCellAnchor>
  <xdr:twoCellAnchor editAs="absolute">
    <xdr:from>
      <xdr:col>4</xdr:col>
      <xdr:colOff>909108</xdr:colOff>
      <xdr:row>0</xdr:row>
      <xdr:rowOff>104775</xdr:rowOff>
    </xdr:from>
    <xdr:to>
      <xdr:col>4</xdr:col>
      <xdr:colOff>1252008</xdr:colOff>
      <xdr:row>1</xdr:row>
      <xdr:rowOff>19050</xdr:rowOff>
    </xdr:to>
    <xdr:pic>
      <xdr:nvPicPr>
        <xdr:cNvPr id="833642" name="Imagem 34">
          <a:hlinkClick xmlns:r="http://schemas.openxmlformats.org/officeDocument/2006/relationships" r:id="rId7"/>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57725" y="104775"/>
          <a:ext cx="3429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4</xdr:col>
      <xdr:colOff>1687079</xdr:colOff>
      <xdr:row>1</xdr:row>
      <xdr:rowOff>201083</xdr:rowOff>
    </xdr:from>
    <xdr:to>
      <xdr:col>5</xdr:col>
      <xdr:colOff>503861</xdr:colOff>
      <xdr:row>2</xdr:row>
      <xdr:rowOff>12833</xdr:rowOff>
    </xdr:to>
    <xdr:sp macro="" textlink="">
      <xdr:nvSpPr>
        <xdr:cNvPr id="37" name="Retângulo 12">
          <a:hlinkClick xmlns:r="http://schemas.openxmlformats.org/officeDocument/2006/relationships" r:id="rId9"/>
        </xdr:cNvPr>
        <xdr:cNvSpPr/>
      </xdr:nvSpPr>
      <xdr:spPr>
        <a:xfrm>
          <a:off x="5444163" y="635000"/>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542251</xdr:colOff>
      <xdr:row>1</xdr:row>
      <xdr:rowOff>201083</xdr:rowOff>
    </xdr:from>
    <xdr:to>
      <xdr:col>6</xdr:col>
      <xdr:colOff>205700</xdr:colOff>
      <xdr:row>2</xdr:row>
      <xdr:rowOff>12833</xdr:rowOff>
    </xdr:to>
    <xdr:sp macro="" textlink="">
      <xdr:nvSpPr>
        <xdr:cNvPr id="38" name="Retângulo 12">
          <a:hlinkClick xmlns:r="http://schemas.openxmlformats.org/officeDocument/2006/relationships" r:id="rId10"/>
        </xdr:cNvPr>
        <xdr:cNvSpPr/>
      </xdr:nvSpPr>
      <xdr:spPr>
        <a:xfrm>
          <a:off x="6267835" y="635000"/>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6</xdr:col>
      <xdr:colOff>244090</xdr:colOff>
      <xdr:row>1</xdr:row>
      <xdr:rowOff>201083</xdr:rowOff>
    </xdr:from>
    <xdr:to>
      <xdr:col>6</xdr:col>
      <xdr:colOff>1029372</xdr:colOff>
      <xdr:row>2</xdr:row>
      <xdr:rowOff>12833</xdr:rowOff>
    </xdr:to>
    <xdr:sp macro="" textlink="">
      <xdr:nvSpPr>
        <xdr:cNvPr id="39" name="Retângulo 12">
          <a:hlinkClick xmlns:r="http://schemas.openxmlformats.org/officeDocument/2006/relationships" r:id="rId11"/>
        </xdr:cNvPr>
        <xdr:cNvSpPr/>
      </xdr:nvSpPr>
      <xdr:spPr>
        <a:xfrm>
          <a:off x="7091507" y="635000"/>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6</xdr:col>
      <xdr:colOff>1067762</xdr:colOff>
      <xdr:row>1</xdr:row>
      <xdr:rowOff>201083</xdr:rowOff>
    </xdr:from>
    <xdr:to>
      <xdr:col>6</xdr:col>
      <xdr:colOff>1853044</xdr:colOff>
      <xdr:row>2</xdr:row>
      <xdr:rowOff>12833</xdr:rowOff>
    </xdr:to>
    <xdr:sp macro="" textlink="">
      <xdr:nvSpPr>
        <xdr:cNvPr id="40" name="Retângulo 12">
          <a:hlinkClick xmlns:r="http://schemas.openxmlformats.org/officeDocument/2006/relationships" r:id="rId12"/>
        </xdr:cNvPr>
        <xdr:cNvSpPr/>
      </xdr:nvSpPr>
      <xdr:spPr>
        <a:xfrm>
          <a:off x="7915179" y="635000"/>
          <a:ext cx="785282"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Agosto</a:t>
          </a:r>
        </a:p>
      </xdr:txBody>
    </xdr:sp>
    <xdr:clientData/>
  </xdr:twoCellAnchor>
  <xdr:twoCellAnchor editAs="absolute">
    <xdr:from>
      <xdr:col>6</xdr:col>
      <xdr:colOff>1891434</xdr:colOff>
      <xdr:row>1</xdr:row>
      <xdr:rowOff>201083</xdr:rowOff>
    </xdr:from>
    <xdr:to>
      <xdr:col>7</xdr:col>
      <xdr:colOff>358967</xdr:colOff>
      <xdr:row>2</xdr:row>
      <xdr:rowOff>12833</xdr:rowOff>
    </xdr:to>
    <xdr:sp macro="" textlink="">
      <xdr:nvSpPr>
        <xdr:cNvPr id="41" name="Retângulo 12">
          <a:hlinkClick xmlns:r="http://schemas.openxmlformats.org/officeDocument/2006/relationships" r:id="rId13"/>
        </xdr:cNvPr>
        <xdr:cNvSpPr/>
      </xdr:nvSpPr>
      <xdr:spPr>
        <a:xfrm>
          <a:off x="8738851" y="635000"/>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407940</xdr:colOff>
      <xdr:row>1</xdr:row>
      <xdr:rowOff>201083</xdr:rowOff>
    </xdr:from>
    <xdr:to>
      <xdr:col>7</xdr:col>
      <xdr:colOff>1182638</xdr:colOff>
      <xdr:row>2</xdr:row>
      <xdr:rowOff>12833</xdr:rowOff>
    </xdr:to>
    <xdr:sp macro="" textlink="">
      <xdr:nvSpPr>
        <xdr:cNvPr id="42" name="Retângulo 12">
          <a:hlinkClick xmlns:r="http://schemas.openxmlformats.org/officeDocument/2006/relationships" r:id="rId14"/>
        </xdr:cNvPr>
        <xdr:cNvSpPr/>
      </xdr:nvSpPr>
      <xdr:spPr>
        <a:xfrm>
          <a:off x="9573106" y="635000"/>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7</xdr:col>
      <xdr:colOff>1231611</xdr:colOff>
      <xdr:row>1</xdr:row>
      <xdr:rowOff>201083</xdr:rowOff>
    </xdr:from>
    <xdr:to>
      <xdr:col>7</xdr:col>
      <xdr:colOff>2006309</xdr:colOff>
      <xdr:row>2</xdr:row>
      <xdr:rowOff>12833</xdr:rowOff>
    </xdr:to>
    <xdr:sp macro="" textlink="">
      <xdr:nvSpPr>
        <xdr:cNvPr id="43" name="Retângulo 12">
          <a:hlinkClick xmlns:r="http://schemas.openxmlformats.org/officeDocument/2006/relationships" r:id="rId15"/>
        </xdr:cNvPr>
        <xdr:cNvSpPr/>
      </xdr:nvSpPr>
      <xdr:spPr>
        <a:xfrm>
          <a:off x="10407361" y="635000"/>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8</xdr:col>
      <xdr:colOff>33868</xdr:colOff>
      <xdr:row>1</xdr:row>
      <xdr:rowOff>201083</xdr:rowOff>
    </xdr:from>
    <xdr:to>
      <xdr:col>8</xdr:col>
      <xdr:colOff>808567</xdr:colOff>
      <xdr:row>2</xdr:row>
      <xdr:rowOff>12833</xdr:rowOff>
    </xdr:to>
    <xdr:sp macro="" textlink="">
      <xdr:nvSpPr>
        <xdr:cNvPr id="44" name="Retângulo 12">
          <a:hlinkClick xmlns:r="http://schemas.openxmlformats.org/officeDocument/2006/relationships" r:id="rId16"/>
        </xdr:cNvPr>
        <xdr:cNvSpPr/>
      </xdr:nvSpPr>
      <xdr:spPr>
        <a:xfrm>
          <a:off x="11231035" y="635000"/>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21167</xdr:colOff>
      <xdr:row>1</xdr:row>
      <xdr:rowOff>201083</xdr:rowOff>
    </xdr:from>
    <xdr:to>
      <xdr:col>3</xdr:col>
      <xdr:colOff>287866</xdr:colOff>
      <xdr:row>2</xdr:row>
      <xdr:rowOff>12833</xdr:rowOff>
    </xdr:to>
    <xdr:sp macro="" textlink="">
      <xdr:nvSpPr>
        <xdr:cNvPr id="45" name="Retângulo 12">
          <a:hlinkClick xmlns:r="http://schemas.openxmlformats.org/officeDocument/2006/relationships" r:id="rId17"/>
        </xdr:cNvPr>
        <xdr:cNvSpPr/>
      </xdr:nvSpPr>
      <xdr:spPr>
        <a:xfrm>
          <a:off x="2106084" y="635000"/>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336839</xdr:colOff>
      <xdr:row>1</xdr:row>
      <xdr:rowOff>201083</xdr:rowOff>
    </xdr:from>
    <xdr:to>
      <xdr:col>3</xdr:col>
      <xdr:colOff>1133763</xdr:colOff>
      <xdr:row>2</xdr:row>
      <xdr:rowOff>12833</xdr:rowOff>
    </xdr:to>
    <xdr:sp macro="" textlink="">
      <xdr:nvSpPr>
        <xdr:cNvPr id="46" name="Retângulo 13">
          <a:hlinkClick xmlns:r="http://schemas.openxmlformats.org/officeDocument/2006/relationships" r:id="rId18"/>
        </xdr:cNvPr>
        <xdr:cNvSpPr/>
      </xdr:nvSpPr>
      <xdr:spPr>
        <a:xfrm>
          <a:off x="2940339" y="635000"/>
          <a:ext cx="7969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4</xdr:col>
      <xdr:colOff>18570</xdr:colOff>
      <xdr:row>1</xdr:row>
      <xdr:rowOff>201083</xdr:rowOff>
    </xdr:from>
    <xdr:to>
      <xdr:col>4</xdr:col>
      <xdr:colOff>803852</xdr:colOff>
      <xdr:row>2</xdr:row>
      <xdr:rowOff>12833</xdr:rowOff>
    </xdr:to>
    <xdr:sp macro="" textlink="">
      <xdr:nvSpPr>
        <xdr:cNvPr id="47" name="Retângulo 12">
          <a:hlinkClick xmlns:r="http://schemas.openxmlformats.org/officeDocument/2006/relationships" r:id="rId19"/>
        </xdr:cNvPr>
        <xdr:cNvSpPr/>
      </xdr:nvSpPr>
      <xdr:spPr>
        <a:xfrm>
          <a:off x="3775653" y="635000"/>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852824</xdr:colOff>
      <xdr:row>1</xdr:row>
      <xdr:rowOff>201083</xdr:rowOff>
    </xdr:from>
    <xdr:to>
      <xdr:col>4</xdr:col>
      <xdr:colOff>1638106</xdr:colOff>
      <xdr:row>2</xdr:row>
      <xdr:rowOff>12833</xdr:rowOff>
    </xdr:to>
    <xdr:sp macro="" textlink="">
      <xdr:nvSpPr>
        <xdr:cNvPr id="48" name="Retângulo 12">
          <a:hlinkClick xmlns:r="http://schemas.openxmlformats.org/officeDocument/2006/relationships" r:id="rId20"/>
        </xdr:cNvPr>
        <xdr:cNvSpPr/>
      </xdr:nvSpPr>
      <xdr:spPr>
        <a:xfrm>
          <a:off x="4609908" y="635000"/>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133350</xdr:colOff>
      <xdr:row>0</xdr:row>
      <xdr:rowOff>219075</xdr:rowOff>
    </xdr:from>
    <xdr:to>
      <xdr:col>0</xdr:col>
      <xdr:colOff>1704975</xdr:colOff>
      <xdr:row>1</xdr:row>
      <xdr:rowOff>295275</xdr:rowOff>
    </xdr:to>
    <xdr:pic>
      <xdr:nvPicPr>
        <xdr:cNvPr id="833655" name="Imagem 49"/>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62437</xdr:colOff>
      <xdr:row>14</xdr:row>
      <xdr:rowOff>41281</xdr:rowOff>
    </xdr:from>
    <xdr:to>
      <xdr:col>0</xdr:col>
      <xdr:colOff>1627712</xdr:colOff>
      <xdr:row>14</xdr:row>
      <xdr:rowOff>41281</xdr:rowOff>
    </xdr:to>
    <xdr:cxnSp macro="">
      <xdr:nvCxnSpPr>
        <xdr:cNvPr id="36" name="Conector reto 35"/>
        <xdr:cNvCxnSpPr/>
      </xdr:nvCxnSpPr>
      <xdr:spPr>
        <a:xfrm>
          <a:off x="62437" y="4052364"/>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14</xdr:row>
      <xdr:rowOff>167222</xdr:rowOff>
    </xdr:from>
    <xdr:to>
      <xdr:col>0</xdr:col>
      <xdr:colOff>1818213</xdr:colOff>
      <xdr:row>15</xdr:row>
      <xdr:rowOff>203205</xdr:rowOff>
    </xdr:to>
    <xdr:sp macro="" textlink="">
      <xdr:nvSpPr>
        <xdr:cNvPr id="51" name="Rectangle 62">
          <a:hlinkClick xmlns:r="http://schemas.openxmlformats.org/officeDocument/2006/relationships" r:id="rId22"/>
        </xdr:cNvPr>
        <xdr:cNvSpPr/>
      </xdr:nvSpPr>
      <xdr:spPr>
        <a:xfrm>
          <a:off x="52913" y="41783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16</xdr:row>
      <xdr:rowOff>10588</xdr:rowOff>
    </xdr:from>
    <xdr:to>
      <xdr:col>0</xdr:col>
      <xdr:colOff>1818213</xdr:colOff>
      <xdr:row>17</xdr:row>
      <xdr:rowOff>46572</xdr:rowOff>
    </xdr:to>
    <xdr:sp macro="" textlink="">
      <xdr:nvSpPr>
        <xdr:cNvPr id="52" name="Rectangle 63">
          <a:hlinkClick xmlns:r="http://schemas.openxmlformats.org/officeDocument/2006/relationships" r:id="rId23"/>
        </xdr:cNvPr>
        <xdr:cNvSpPr/>
      </xdr:nvSpPr>
      <xdr:spPr>
        <a:xfrm>
          <a:off x="52913" y="45085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17</xdr:row>
      <xdr:rowOff>88907</xdr:rowOff>
    </xdr:from>
    <xdr:to>
      <xdr:col>0</xdr:col>
      <xdr:colOff>1822446</xdr:colOff>
      <xdr:row>18</xdr:row>
      <xdr:rowOff>124890</xdr:rowOff>
    </xdr:to>
    <xdr:sp macro="" textlink="">
      <xdr:nvSpPr>
        <xdr:cNvPr id="53" name="Rectangle 63">
          <a:hlinkClick xmlns:r="http://schemas.openxmlformats.org/officeDocument/2006/relationships" r:id="rId24"/>
        </xdr:cNvPr>
        <xdr:cNvSpPr/>
      </xdr:nvSpPr>
      <xdr:spPr>
        <a:xfrm>
          <a:off x="57146" y="483024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12</xdr:row>
      <xdr:rowOff>63498</xdr:rowOff>
    </xdr:from>
    <xdr:to>
      <xdr:col>0</xdr:col>
      <xdr:colOff>1797049</xdr:colOff>
      <xdr:row>13</xdr:row>
      <xdr:rowOff>99481</xdr:rowOff>
    </xdr:to>
    <xdr:sp macro="" textlink="">
      <xdr:nvSpPr>
        <xdr:cNvPr id="54" name="Rectangle 61">
          <a:hlinkClick xmlns:r="http://schemas.openxmlformats.org/officeDocument/2006/relationships" r:id="rId25"/>
        </xdr:cNvPr>
        <xdr:cNvSpPr/>
      </xdr:nvSpPr>
      <xdr:spPr>
        <a:xfrm>
          <a:off x="31749" y="358774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mc:AlternateContent xmlns:mc="http://schemas.openxmlformats.org/markup-compatibility/2006">
    <mc:Choice xmlns:a14="http://schemas.microsoft.com/office/drawing/2010/main" Requires="a14">
      <xdr:twoCellAnchor>
        <xdr:from>
          <xdr:col>8</xdr:col>
          <xdr:colOff>857250</xdr:colOff>
          <xdr:row>1</xdr:row>
          <xdr:rowOff>180975</xdr:rowOff>
        </xdr:from>
        <xdr:to>
          <xdr:col>10</xdr:col>
          <xdr:colOff>409575</xdr:colOff>
          <xdr:row>2</xdr:row>
          <xdr:rowOff>0</xdr:rowOff>
        </xdr:to>
        <xdr:sp macro="" textlink="">
          <xdr:nvSpPr>
            <xdr:cNvPr id="833698" name="Button 1186" hidden="1">
              <a:extLst>
                <a:ext uri="{63B3BB69-23CF-44E3-9099-C40C66FF867C}">
                  <a14:compatExt spid="_x0000_s833698"/>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pt-BR" sz="1100" b="0" i="0" u="none" strike="noStrike" baseline="0">
                  <a:solidFill>
                    <a:srgbClr val="000000"/>
                  </a:solidFill>
                  <a:latin typeface="Calibri"/>
                  <a:cs typeface="Calibri"/>
                </a:rPr>
                <a:t>Processar</a:t>
              </a:r>
            </a:p>
            <a:p>
              <a:pPr algn="ctr" rtl="0">
                <a:defRPr sz="1000"/>
              </a:pPr>
              <a:endParaRPr lang="pt-BR" sz="1100" b="0" i="0" u="none" strike="noStrike" baseline="0">
                <a:solidFill>
                  <a:srgbClr val="000000"/>
                </a:solidFill>
                <a:latin typeface="Calibri"/>
                <a:cs typeface="Calibri"/>
              </a:endParaRP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10</xdr:col>
          <xdr:colOff>466725</xdr:colOff>
          <xdr:row>1</xdr:row>
          <xdr:rowOff>180975</xdr:rowOff>
        </xdr:from>
        <xdr:to>
          <xdr:col>11</xdr:col>
          <xdr:colOff>1276350</xdr:colOff>
          <xdr:row>2</xdr:row>
          <xdr:rowOff>9525</xdr:rowOff>
        </xdr:to>
        <xdr:sp macro="" textlink="">
          <xdr:nvSpPr>
            <xdr:cNvPr id="833806" name="Button 1294" hidden="1">
              <a:extLst>
                <a:ext uri="{63B3BB69-23CF-44E3-9099-C40C66FF867C}">
                  <a14:compatExt spid="_x0000_s833806"/>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pt-BR" sz="1100" b="0" i="0" u="none" strike="noStrike" baseline="0">
                  <a:solidFill>
                    <a:srgbClr val="000000"/>
                  </a:solidFill>
                  <a:latin typeface="Calibri"/>
                  <a:cs typeface="Calibri"/>
                </a:rPr>
                <a:t>Exportar</a:t>
              </a:r>
            </a:p>
          </xdr:txBody>
        </xdr:sp>
        <xdr:clientData fPrintsWithSheet="0"/>
      </xdr:twoCellAnchor>
    </mc:Choice>
    <mc:Fallback/>
  </mc:AlternateContent>
</xdr:wsDr>
</file>

<file path=xl/drawings/drawing13.xml><?xml version="1.0" encoding="utf-8"?>
<xdr:wsDr xmlns:xdr="http://schemas.openxmlformats.org/drawingml/2006/spreadsheetDrawing" xmlns:a="http://schemas.openxmlformats.org/drawingml/2006/main">
  <xdr:twoCellAnchor editAs="absolute">
    <xdr:from>
      <xdr:col>0</xdr:col>
      <xdr:colOff>0</xdr:colOff>
      <xdr:row>5</xdr:row>
      <xdr:rowOff>157692</xdr:rowOff>
    </xdr:from>
    <xdr:to>
      <xdr:col>1</xdr:col>
      <xdr:colOff>9525</xdr:colOff>
      <xdr:row>6</xdr:row>
      <xdr:rowOff>184150</xdr:rowOff>
    </xdr:to>
    <xdr:sp macro="" textlink="">
      <xdr:nvSpPr>
        <xdr:cNvPr id="21" name="Retângulo 20"/>
        <xdr:cNvSpPr/>
      </xdr:nvSpPr>
      <xdr:spPr>
        <a:xfrm>
          <a:off x="0" y="1976967"/>
          <a:ext cx="1847850" cy="27410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2. Lançamentos</a:t>
          </a:r>
        </a:p>
      </xdr:txBody>
    </xdr:sp>
    <xdr:clientData/>
  </xdr:twoCellAnchor>
  <xdr:twoCellAnchor>
    <xdr:from>
      <xdr:col>4</xdr:col>
      <xdr:colOff>0</xdr:colOff>
      <xdr:row>4</xdr:row>
      <xdr:rowOff>0</xdr:rowOff>
    </xdr:from>
    <xdr:to>
      <xdr:col>4</xdr:col>
      <xdr:colOff>219075</xdr:colOff>
      <xdr:row>4</xdr:row>
      <xdr:rowOff>0</xdr:rowOff>
    </xdr:to>
    <xdr:cxnSp macro="">
      <xdr:nvCxnSpPr>
        <xdr:cNvPr id="3"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4" name="Conector reto 16"/>
        <xdr:cNvCxnSpPr/>
      </xdr:nvCxnSpPr>
      <xdr:spPr>
        <a:xfrm>
          <a:off x="9820275"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35596</xdr:colOff>
      <xdr:row>4</xdr:row>
      <xdr:rowOff>0</xdr:rowOff>
    </xdr:from>
    <xdr:to>
      <xdr:col>14</xdr:col>
      <xdr:colOff>219075</xdr:colOff>
      <xdr:row>4</xdr:row>
      <xdr:rowOff>0</xdr:rowOff>
    </xdr:to>
    <xdr:cxnSp macro="">
      <xdr:nvCxnSpPr>
        <xdr:cNvPr id="5" name="Conector reto 16"/>
        <xdr:cNvCxnSpPr/>
      </xdr:nvCxnSpPr>
      <xdr:spPr>
        <a:xfrm>
          <a:off x="11017921" y="1571625"/>
          <a:ext cx="3549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4</xdr:row>
      <xdr:rowOff>0</xdr:rowOff>
    </xdr:from>
    <xdr:to>
      <xdr:col>15</xdr:col>
      <xdr:colOff>219075</xdr:colOff>
      <xdr:row>4</xdr:row>
      <xdr:rowOff>0</xdr:rowOff>
    </xdr:to>
    <xdr:cxnSp macro="">
      <xdr:nvCxnSpPr>
        <xdr:cNvPr id="6" name="Conector reto 16"/>
        <xdr:cNvCxnSpPr/>
      </xdr:nvCxnSpPr>
      <xdr:spPr>
        <a:xfrm>
          <a:off x="126301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23" name="Conector reto 22"/>
        <xdr:cNvCxnSpPr/>
      </xdr:nvCxnSpPr>
      <xdr:spPr>
        <a:xfrm>
          <a:off x="123825" y="83502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3</xdr:row>
      <xdr:rowOff>129117</xdr:rowOff>
    </xdr:from>
    <xdr:to>
      <xdr:col>0</xdr:col>
      <xdr:colOff>1792816</xdr:colOff>
      <xdr:row>4</xdr:row>
      <xdr:rowOff>16933</xdr:rowOff>
    </xdr:to>
    <xdr:sp macro="" textlink="">
      <xdr:nvSpPr>
        <xdr:cNvPr id="24" name="Rectangle 12">
          <a:hlinkClick xmlns:r="http://schemas.openxmlformats.org/officeDocument/2006/relationships" r:id="rId1"/>
        </xdr:cNvPr>
        <xdr:cNvSpPr/>
      </xdr:nvSpPr>
      <xdr:spPr>
        <a:xfrm>
          <a:off x="27516" y="1310217"/>
          <a:ext cx="1765300" cy="278341"/>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4</xdr:row>
      <xdr:rowOff>105833</xdr:rowOff>
    </xdr:from>
    <xdr:to>
      <xdr:col>0</xdr:col>
      <xdr:colOff>1790700</xdr:colOff>
      <xdr:row>5</xdr:row>
      <xdr:rowOff>141817</xdr:rowOff>
    </xdr:to>
    <xdr:sp macro="" textlink="">
      <xdr:nvSpPr>
        <xdr:cNvPr id="25" name="Rectangle 57">
          <a:hlinkClick xmlns:r="http://schemas.openxmlformats.org/officeDocument/2006/relationships" r:id="rId2"/>
        </xdr:cNvPr>
        <xdr:cNvSpPr/>
      </xdr:nvSpPr>
      <xdr:spPr>
        <a:xfrm>
          <a:off x="25400" y="1677458"/>
          <a:ext cx="1765300" cy="283634"/>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25400</xdr:colOff>
      <xdr:row>6</xdr:row>
      <xdr:rowOff>209550</xdr:rowOff>
    </xdr:from>
    <xdr:to>
      <xdr:col>0</xdr:col>
      <xdr:colOff>1790700</xdr:colOff>
      <xdr:row>8</xdr:row>
      <xdr:rowOff>2117</xdr:rowOff>
    </xdr:to>
    <xdr:sp macro="" textlink="">
      <xdr:nvSpPr>
        <xdr:cNvPr id="26" name="Rectangle 58">
          <a:hlinkClick xmlns:r="http://schemas.openxmlformats.org/officeDocument/2006/relationships" r:id="rId3"/>
        </xdr:cNvPr>
        <xdr:cNvSpPr/>
      </xdr:nvSpPr>
      <xdr:spPr>
        <a:xfrm>
          <a:off x="25400" y="2276475"/>
          <a:ext cx="1765300" cy="28786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8</xdr:row>
      <xdr:rowOff>52917</xdr:rowOff>
    </xdr:from>
    <xdr:to>
      <xdr:col>0</xdr:col>
      <xdr:colOff>1790700</xdr:colOff>
      <xdr:row>9</xdr:row>
      <xdr:rowOff>88900</xdr:rowOff>
    </xdr:to>
    <xdr:sp macro="" textlink="">
      <xdr:nvSpPr>
        <xdr:cNvPr id="27" name="Rectangle 59">
          <a:hlinkClick xmlns:r="http://schemas.openxmlformats.org/officeDocument/2006/relationships" r:id="rId4"/>
        </xdr:cNvPr>
        <xdr:cNvSpPr/>
      </xdr:nvSpPr>
      <xdr:spPr>
        <a:xfrm>
          <a:off x="25400" y="2615142"/>
          <a:ext cx="1765300" cy="28363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25400</xdr:colOff>
      <xdr:row>9</xdr:row>
      <xdr:rowOff>139700</xdr:rowOff>
    </xdr:from>
    <xdr:to>
      <xdr:col>0</xdr:col>
      <xdr:colOff>1790700</xdr:colOff>
      <xdr:row>10</xdr:row>
      <xdr:rowOff>175683</xdr:rowOff>
    </xdr:to>
    <xdr:sp macro="" textlink="">
      <xdr:nvSpPr>
        <xdr:cNvPr id="28" name="Rectangle 60">
          <a:hlinkClick xmlns:r="http://schemas.openxmlformats.org/officeDocument/2006/relationships" r:id="rId5"/>
        </xdr:cNvPr>
        <xdr:cNvSpPr/>
      </xdr:nvSpPr>
      <xdr:spPr>
        <a:xfrm>
          <a:off x="25400" y="2949575"/>
          <a:ext cx="1765300" cy="28363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10</xdr:row>
      <xdr:rowOff>226483</xdr:rowOff>
    </xdr:from>
    <xdr:to>
      <xdr:col>0</xdr:col>
      <xdr:colOff>1790700</xdr:colOff>
      <xdr:row>12</xdr:row>
      <xdr:rowOff>19050</xdr:rowOff>
    </xdr:to>
    <xdr:sp macro="" textlink="">
      <xdr:nvSpPr>
        <xdr:cNvPr id="29" name="Rectangle 61">
          <a:hlinkClick xmlns:r="http://schemas.openxmlformats.org/officeDocument/2006/relationships" r:id="rId6"/>
        </xdr:cNvPr>
        <xdr:cNvSpPr/>
      </xdr:nvSpPr>
      <xdr:spPr>
        <a:xfrm>
          <a:off x="25400" y="3284008"/>
          <a:ext cx="1765300" cy="28786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63500</xdr:colOff>
      <xdr:row>2</xdr:row>
      <xdr:rowOff>16933</xdr:rowOff>
    </xdr:from>
    <xdr:to>
      <xdr:col>0</xdr:col>
      <xdr:colOff>1828800</xdr:colOff>
      <xdr:row>3</xdr:row>
      <xdr:rowOff>21167</xdr:rowOff>
    </xdr:to>
    <xdr:sp macro="" textlink="">
      <xdr:nvSpPr>
        <xdr:cNvPr id="32" name="Rectangle 65"/>
        <xdr:cNvSpPr/>
      </xdr:nvSpPr>
      <xdr:spPr>
        <a:xfrm>
          <a:off x="63500" y="921808"/>
          <a:ext cx="1765300" cy="280459"/>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xdr:from>
      <xdr:col>15</xdr:col>
      <xdr:colOff>0</xdr:colOff>
      <xdr:row>12</xdr:row>
      <xdr:rowOff>0</xdr:rowOff>
    </xdr:from>
    <xdr:to>
      <xdr:col>15</xdr:col>
      <xdr:colOff>219075</xdr:colOff>
      <xdr:row>12</xdr:row>
      <xdr:rowOff>0</xdr:rowOff>
    </xdr:to>
    <xdr:cxnSp macro="">
      <xdr:nvCxnSpPr>
        <xdr:cNvPr id="33" name="Conector reto 32"/>
        <xdr:cNvCxnSpPr/>
      </xdr:nvCxnSpPr>
      <xdr:spPr>
        <a:xfrm>
          <a:off x="126301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1725083</xdr:colOff>
      <xdr:row>0</xdr:row>
      <xdr:rowOff>84669</xdr:rowOff>
    </xdr:from>
    <xdr:ext cx="6064250" cy="436786"/>
    <xdr:sp macro="" textlink="">
      <xdr:nvSpPr>
        <xdr:cNvPr id="34" name="CaixaDeTexto 33"/>
        <xdr:cNvSpPr txBox="1"/>
      </xdr:nvSpPr>
      <xdr:spPr>
        <a:xfrm>
          <a:off x="5217583" y="84669"/>
          <a:ext cx="6064250"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pt-BR" sz="1050">
              <a:solidFill>
                <a:schemeClr val="tx1">
                  <a:lumMod val="65000"/>
                  <a:lumOff val="35000"/>
                </a:schemeClr>
              </a:solidFill>
              <a:effectLst/>
              <a:latin typeface="+mn-lt"/>
              <a:ea typeface="+mn-ea"/>
              <a:cs typeface="+mn-cs"/>
            </a:rPr>
            <a:t>Para cada lançamento de receita ou despesa preencha o dia, classificação,</a:t>
          </a:r>
          <a:r>
            <a:rPr lang="pt-BR" sz="1050" baseline="0">
              <a:solidFill>
                <a:schemeClr val="tx1">
                  <a:lumMod val="65000"/>
                  <a:lumOff val="35000"/>
                </a:schemeClr>
              </a:solidFill>
              <a:effectLst/>
              <a:latin typeface="+mn-lt"/>
              <a:ea typeface="+mn-ea"/>
              <a:cs typeface="+mn-cs"/>
            </a:rPr>
            <a:t> item, plano de contas, valor e status</a:t>
          </a:r>
          <a:r>
            <a:rPr lang="pt-BR" sz="1050">
              <a:solidFill>
                <a:schemeClr val="tx1">
                  <a:lumMod val="65000"/>
                  <a:lumOff val="35000"/>
                </a:schemeClr>
              </a:solidFill>
              <a:effectLst/>
              <a:latin typeface="+mn-lt"/>
              <a:ea typeface="+mn-ea"/>
              <a:cs typeface="+mn-cs"/>
            </a:rPr>
            <a:t>. Depois</a:t>
          </a:r>
          <a:r>
            <a:rPr lang="pt-BR" sz="1050" baseline="0">
              <a:solidFill>
                <a:schemeClr val="tx1">
                  <a:lumMod val="65000"/>
                  <a:lumOff val="35000"/>
                </a:schemeClr>
              </a:solidFill>
              <a:effectLst/>
              <a:latin typeface="+mn-lt"/>
              <a:ea typeface="+mn-ea"/>
              <a:cs typeface="+mn-cs"/>
            </a:rPr>
            <a:t> disso, todos os valores vão automaticamente para as abas de resultados</a:t>
          </a:r>
          <a:r>
            <a:rPr lang="pt-BR" sz="1050">
              <a:solidFill>
                <a:schemeClr val="tx1">
                  <a:lumMod val="65000"/>
                  <a:lumOff val="35000"/>
                </a:schemeClr>
              </a:solidFill>
            </a:rPr>
            <a:t>.</a:t>
          </a:r>
        </a:p>
      </xdr:txBody>
    </xdr:sp>
    <xdr:clientData/>
  </xdr:oneCellAnchor>
  <xdr:twoCellAnchor editAs="absolute">
    <xdr:from>
      <xdr:col>4</xdr:col>
      <xdr:colOff>1036108</xdr:colOff>
      <xdr:row>0</xdr:row>
      <xdr:rowOff>104775</xdr:rowOff>
    </xdr:from>
    <xdr:to>
      <xdr:col>4</xdr:col>
      <xdr:colOff>1379008</xdr:colOff>
      <xdr:row>1</xdr:row>
      <xdr:rowOff>19050</xdr:rowOff>
    </xdr:to>
    <xdr:pic>
      <xdr:nvPicPr>
        <xdr:cNvPr id="834663" name="Imagem 34">
          <a:hlinkClick xmlns:r="http://schemas.openxmlformats.org/officeDocument/2006/relationships" r:id="rId7"/>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57725" y="104775"/>
          <a:ext cx="3429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4</xdr:col>
      <xdr:colOff>1814081</xdr:colOff>
      <xdr:row>1</xdr:row>
      <xdr:rowOff>201085</xdr:rowOff>
    </xdr:from>
    <xdr:to>
      <xdr:col>5</xdr:col>
      <xdr:colOff>630863</xdr:colOff>
      <xdr:row>2</xdr:row>
      <xdr:rowOff>12835</xdr:rowOff>
    </xdr:to>
    <xdr:sp macro="" textlink="">
      <xdr:nvSpPr>
        <xdr:cNvPr id="37" name="Retângulo 12">
          <a:hlinkClick xmlns:r="http://schemas.openxmlformats.org/officeDocument/2006/relationships" r:id="rId9"/>
        </xdr:cNvPr>
        <xdr:cNvSpPr/>
      </xdr:nvSpPr>
      <xdr:spPr>
        <a:xfrm>
          <a:off x="5444165"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669253</xdr:colOff>
      <xdr:row>1</xdr:row>
      <xdr:rowOff>201085</xdr:rowOff>
    </xdr:from>
    <xdr:to>
      <xdr:col>6</xdr:col>
      <xdr:colOff>226869</xdr:colOff>
      <xdr:row>2</xdr:row>
      <xdr:rowOff>12835</xdr:rowOff>
    </xdr:to>
    <xdr:sp macro="" textlink="">
      <xdr:nvSpPr>
        <xdr:cNvPr id="38" name="Retângulo 12">
          <a:hlinkClick xmlns:r="http://schemas.openxmlformats.org/officeDocument/2006/relationships" r:id="rId10"/>
        </xdr:cNvPr>
        <xdr:cNvSpPr/>
      </xdr:nvSpPr>
      <xdr:spPr>
        <a:xfrm>
          <a:off x="6267837"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6</xdr:col>
      <xdr:colOff>265259</xdr:colOff>
      <xdr:row>1</xdr:row>
      <xdr:rowOff>201085</xdr:rowOff>
    </xdr:from>
    <xdr:to>
      <xdr:col>6</xdr:col>
      <xdr:colOff>1050541</xdr:colOff>
      <xdr:row>2</xdr:row>
      <xdr:rowOff>12835</xdr:rowOff>
    </xdr:to>
    <xdr:sp macro="" textlink="">
      <xdr:nvSpPr>
        <xdr:cNvPr id="39" name="Retângulo 12">
          <a:hlinkClick xmlns:r="http://schemas.openxmlformats.org/officeDocument/2006/relationships" r:id="rId11"/>
        </xdr:cNvPr>
        <xdr:cNvSpPr/>
      </xdr:nvSpPr>
      <xdr:spPr>
        <a:xfrm>
          <a:off x="7091509"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6</xdr:col>
      <xdr:colOff>1088931</xdr:colOff>
      <xdr:row>1</xdr:row>
      <xdr:rowOff>201085</xdr:rowOff>
    </xdr:from>
    <xdr:to>
      <xdr:col>6</xdr:col>
      <xdr:colOff>1874213</xdr:colOff>
      <xdr:row>2</xdr:row>
      <xdr:rowOff>12835</xdr:rowOff>
    </xdr:to>
    <xdr:sp macro="" textlink="">
      <xdr:nvSpPr>
        <xdr:cNvPr id="40" name="Retângulo 12">
          <a:hlinkClick xmlns:r="http://schemas.openxmlformats.org/officeDocument/2006/relationships" r:id="rId12"/>
        </xdr:cNvPr>
        <xdr:cNvSpPr/>
      </xdr:nvSpPr>
      <xdr:spPr>
        <a:xfrm>
          <a:off x="7915181"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1912603</xdr:colOff>
      <xdr:row>1</xdr:row>
      <xdr:rowOff>201085</xdr:rowOff>
    </xdr:from>
    <xdr:to>
      <xdr:col>7</xdr:col>
      <xdr:colOff>380136</xdr:colOff>
      <xdr:row>2</xdr:row>
      <xdr:rowOff>12835</xdr:rowOff>
    </xdr:to>
    <xdr:sp macro="" textlink="">
      <xdr:nvSpPr>
        <xdr:cNvPr id="41" name="Retângulo 12">
          <a:hlinkClick xmlns:r="http://schemas.openxmlformats.org/officeDocument/2006/relationships" r:id="rId13"/>
        </xdr:cNvPr>
        <xdr:cNvSpPr/>
      </xdr:nvSpPr>
      <xdr:spPr>
        <a:xfrm>
          <a:off x="8738853" y="635002"/>
          <a:ext cx="785282"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Setembro</a:t>
          </a:r>
        </a:p>
      </xdr:txBody>
    </xdr:sp>
    <xdr:clientData/>
  </xdr:twoCellAnchor>
  <xdr:twoCellAnchor editAs="absolute">
    <xdr:from>
      <xdr:col>7</xdr:col>
      <xdr:colOff>429109</xdr:colOff>
      <xdr:row>1</xdr:row>
      <xdr:rowOff>201085</xdr:rowOff>
    </xdr:from>
    <xdr:to>
      <xdr:col>7</xdr:col>
      <xdr:colOff>1203807</xdr:colOff>
      <xdr:row>2</xdr:row>
      <xdr:rowOff>12835</xdr:rowOff>
    </xdr:to>
    <xdr:sp macro="" textlink="">
      <xdr:nvSpPr>
        <xdr:cNvPr id="42" name="Retângulo 12">
          <a:hlinkClick xmlns:r="http://schemas.openxmlformats.org/officeDocument/2006/relationships" r:id="rId14"/>
        </xdr:cNvPr>
        <xdr:cNvSpPr/>
      </xdr:nvSpPr>
      <xdr:spPr>
        <a:xfrm>
          <a:off x="9573108"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7</xdr:col>
      <xdr:colOff>1252780</xdr:colOff>
      <xdr:row>1</xdr:row>
      <xdr:rowOff>201085</xdr:rowOff>
    </xdr:from>
    <xdr:to>
      <xdr:col>7</xdr:col>
      <xdr:colOff>2027478</xdr:colOff>
      <xdr:row>2</xdr:row>
      <xdr:rowOff>12835</xdr:rowOff>
    </xdr:to>
    <xdr:sp macro="" textlink="">
      <xdr:nvSpPr>
        <xdr:cNvPr id="43" name="Retângulo 12">
          <a:hlinkClick xmlns:r="http://schemas.openxmlformats.org/officeDocument/2006/relationships" r:id="rId15"/>
        </xdr:cNvPr>
        <xdr:cNvSpPr/>
      </xdr:nvSpPr>
      <xdr:spPr>
        <a:xfrm>
          <a:off x="10407363"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7</xdr:col>
      <xdr:colOff>2065870</xdr:colOff>
      <xdr:row>1</xdr:row>
      <xdr:rowOff>201085</xdr:rowOff>
    </xdr:from>
    <xdr:to>
      <xdr:col>8</xdr:col>
      <xdr:colOff>522819</xdr:colOff>
      <xdr:row>2</xdr:row>
      <xdr:rowOff>12835</xdr:rowOff>
    </xdr:to>
    <xdr:sp macro="" textlink="">
      <xdr:nvSpPr>
        <xdr:cNvPr id="44" name="Retângulo 12">
          <a:hlinkClick xmlns:r="http://schemas.openxmlformats.org/officeDocument/2006/relationships" r:id="rId16"/>
        </xdr:cNvPr>
        <xdr:cNvSpPr/>
      </xdr:nvSpPr>
      <xdr:spPr>
        <a:xfrm>
          <a:off x="11231037"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21169</xdr:colOff>
      <xdr:row>1</xdr:row>
      <xdr:rowOff>201085</xdr:rowOff>
    </xdr:from>
    <xdr:to>
      <xdr:col>3</xdr:col>
      <xdr:colOff>287868</xdr:colOff>
      <xdr:row>2</xdr:row>
      <xdr:rowOff>12835</xdr:rowOff>
    </xdr:to>
    <xdr:sp macro="" textlink="">
      <xdr:nvSpPr>
        <xdr:cNvPr id="45" name="Retângulo 12">
          <a:hlinkClick xmlns:r="http://schemas.openxmlformats.org/officeDocument/2006/relationships" r:id="rId17"/>
        </xdr:cNvPr>
        <xdr:cNvSpPr/>
      </xdr:nvSpPr>
      <xdr:spPr>
        <a:xfrm>
          <a:off x="2106086"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336841</xdr:colOff>
      <xdr:row>1</xdr:row>
      <xdr:rowOff>201085</xdr:rowOff>
    </xdr:from>
    <xdr:to>
      <xdr:col>4</xdr:col>
      <xdr:colOff>107182</xdr:colOff>
      <xdr:row>2</xdr:row>
      <xdr:rowOff>12835</xdr:rowOff>
    </xdr:to>
    <xdr:sp macro="" textlink="">
      <xdr:nvSpPr>
        <xdr:cNvPr id="46" name="Retângulo 13">
          <a:hlinkClick xmlns:r="http://schemas.openxmlformats.org/officeDocument/2006/relationships" r:id="rId18"/>
        </xdr:cNvPr>
        <xdr:cNvSpPr/>
      </xdr:nvSpPr>
      <xdr:spPr>
        <a:xfrm>
          <a:off x="2940341" y="635002"/>
          <a:ext cx="7969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4</xdr:col>
      <xdr:colOff>145572</xdr:colOff>
      <xdr:row>1</xdr:row>
      <xdr:rowOff>201085</xdr:rowOff>
    </xdr:from>
    <xdr:to>
      <xdr:col>4</xdr:col>
      <xdr:colOff>930854</xdr:colOff>
      <xdr:row>2</xdr:row>
      <xdr:rowOff>12835</xdr:rowOff>
    </xdr:to>
    <xdr:sp macro="" textlink="">
      <xdr:nvSpPr>
        <xdr:cNvPr id="47" name="Retângulo 12">
          <a:hlinkClick xmlns:r="http://schemas.openxmlformats.org/officeDocument/2006/relationships" r:id="rId19"/>
        </xdr:cNvPr>
        <xdr:cNvSpPr/>
      </xdr:nvSpPr>
      <xdr:spPr>
        <a:xfrm>
          <a:off x="3775655"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979826</xdr:colOff>
      <xdr:row>1</xdr:row>
      <xdr:rowOff>201085</xdr:rowOff>
    </xdr:from>
    <xdr:to>
      <xdr:col>4</xdr:col>
      <xdr:colOff>1765108</xdr:colOff>
      <xdr:row>2</xdr:row>
      <xdr:rowOff>12835</xdr:rowOff>
    </xdr:to>
    <xdr:sp macro="" textlink="">
      <xdr:nvSpPr>
        <xdr:cNvPr id="48" name="Retângulo 12">
          <a:hlinkClick xmlns:r="http://schemas.openxmlformats.org/officeDocument/2006/relationships" r:id="rId20"/>
        </xdr:cNvPr>
        <xdr:cNvSpPr/>
      </xdr:nvSpPr>
      <xdr:spPr>
        <a:xfrm>
          <a:off x="4609910"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133350</xdr:colOff>
      <xdr:row>0</xdr:row>
      <xdr:rowOff>219075</xdr:rowOff>
    </xdr:from>
    <xdr:to>
      <xdr:col>0</xdr:col>
      <xdr:colOff>1704975</xdr:colOff>
      <xdr:row>1</xdr:row>
      <xdr:rowOff>295275</xdr:rowOff>
    </xdr:to>
    <xdr:pic>
      <xdr:nvPicPr>
        <xdr:cNvPr id="834676" name="Imagem 49"/>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125938</xdr:colOff>
      <xdr:row>13</xdr:row>
      <xdr:rowOff>210613</xdr:rowOff>
    </xdr:from>
    <xdr:to>
      <xdr:col>0</xdr:col>
      <xdr:colOff>1691213</xdr:colOff>
      <xdr:row>13</xdr:row>
      <xdr:rowOff>210613</xdr:rowOff>
    </xdr:to>
    <xdr:cxnSp macro="">
      <xdr:nvCxnSpPr>
        <xdr:cNvPr id="36" name="Conector reto 35"/>
        <xdr:cNvCxnSpPr/>
      </xdr:nvCxnSpPr>
      <xdr:spPr>
        <a:xfrm>
          <a:off x="125938" y="3978280"/>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14</xdr:row>
      <xdr:rowOff>167222</xdr:rowOff>
    </xdr:from>
    <xdr:to>
      <xdr:col>0</xdr:col>
      <xdr:colOff>1818213</xdr:colOff>
      <xdr:row>15</xdr:row>
      <xdr:rowOff>203205</xdr:rowOff>
    </xdr:to>
    <xdr:sp macro="" textlink="">
      <xdr:nvSpPr>
        <xdr:cNvPr id="51" name="Rectangle 62">
          <a:hlinkClick xmlns:r="http://schemas.openxmlformats.org/officeDocument/2006/relationships" r:id="rId22"/>
        </xdr:cNvPr>
        <xdr:cNvSpPr/>
      </xdr:nvSpPr>
      <xdr:spPr>
        <a:xfrm>
          <a:off x="52913" y="41783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16</xdr:row>
      <xdr:rowOff>10588</xdr:rowOff>
    </xdr:from>
    <xdr:to>
      <xdr:col>0</xdr:col>
      <xdr:colOff>1818213</xdr:colOff>
      <xdr:row>17</xdr:row>
      <xdr:rowOff>46572</xdr:rowOff>
    </xdr:to>
    <xdr:sp macro="" textlink="">
      <xdr:nvSpPr>
        <xdr:cNvPr id="52" name="Rectangle 63">
          <a:hlinkClick xmlns:r="http://schemas.openxmlformats.org/officeDocument/2006/relationships" r:id="rId23"/>
        </xdr:cNvPr>
        <xdr:cNvSpPr/>
      </xdr:nvSpPr>
      <xdr:spPr>
        <a:xfrm>
          <a:off x="52913" y="45085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17</xdr:row>
      <xdr:rowOff>88907</xdr:rowOff>
    </xdr:from>
    <xdr:to>
      <xdr:col>0</xdr:col>
      <xdr:colOff>1822446</xdr:colOff>
      <xdr:row>18</xdr:row>
      <xdr:rowOff>124890</xdr:rowOff>
    </xdr:to>
    <xdr:sp macro="" textlink="">
      <xdr:nvSpPr>
        <xdr:cNvPr id="53" name="Rectangle 63">
          <a:hlinkClick xmlns:r="http://schemas.openxmlformats.org/officeDocument/2006/relationships" r:id="rId24"/>
        </xdr:cNvPr>
        <xdr:cNvSpPr/>
      </xdr:nvSpPr>
      <xdr:spPr>
        <a:xfrm>
          <a:off x="57146" y="483024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12</xdr:row>
      <xdr:rowOff>63498</xdr:rowOff>
    </xdr:from>
    <xdr:to>
      <xdr:col>0</xdr:col>
      <xdr:colOff>1797049</xdr:colOff>
      <xdr:row>13</xdr:row>
      <xdr:rowOff>99481</xdr:rowOff>
    </xdr:to>
    <xdr:sp macro="" textlink="">
      <xdr:nvSpPr>
        <xdr:cNvPr id="54" name="Rectangle 61">
          <a:hlinkClick xmlns:r="http://schemas.openxmlformats.org/officeDocument/2006/relationships" r:id="rId25"/>
        </xdr:cNvPr>
        <xdr:cNvSpPr/>
      </xdr:nvSpPr>
      <xdr:spPr>
        <a:xfrm>
          <a:off x="31749" y="358774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wsDr>
</file>

<file path=xl/drawings/drawing14.xml><?xml version="1.0" encoding="utf-8"?>
<xdr:wsDr xmlns:xdr="http://schemas.openxmlformats.org/drawingml/2006/spreadsheetDrawing" xmlns:a="http://schemas.openxmlformats.org/drawingml/2006/main">
  <xdr:twoCellAnchor editAs="absolute">
    <xdr:from>
      <xdr:col>0</xdr:col>
      <xdr:colOff>0</xdr:colOff>
      <xdr:row>5</xdr:row>
      <xdr:rowOff>157692</xdr:rowOff>
    </xdr:from>
    <xdr:to>
      <xdr:col>1</xdr:col>
      <xdr:colOff>9525</xdr:colOff>
      <xdr:row>6</xdr:row>
      <xdr:rowOff>184150</xdr:rowOff>
    </xdr:to>
    <xdr:sp macro="" textlink="">
      <xdr:nvSpPr>
        <xdr:cNvPr id="21" name="Retângulo 20"/>
        <xdr:cNvSpPr/>
      </xdr:nvSpPr>
      <xdr:spPr>
        <a:xfrm>
          <a:off x="0" y="1976967"/>
          <a:ext cx="1847850" cy="27410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2. Lançamentos</a:t>
          </a:r>
        </a:p>
      </xdr:txBody>
    </xdr:sp>
    <xdr:clientData/>
  </xdr:twoCellAnchor>
  <xdr:twoCellAnchor>
    <xdr:from>
      <xdr:col>4</xdr:col>
      <xdr:colOff>0</xdr:colOff>
      <xdr:row>4</xdr:row>
      <xdr:rowOff>0</xdr:rowOff>
    </xdr:from>
    <xdr:to>
      <xdr:col>4</xdr:col>
      <xdr:colOff>219075</xdr:colOff>
      <xdr:row>4</xdr:row>
      <xdr:rowOff>0</xdr:rowOff>
    </xdr:to>
    <xdr:cxnSp macro="">
      <xdr:nvCxnSpPr>
        <xdr:cNvPr id="3"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4" name="Conector reto 16"/>
        <xdr:cNvCxnSpPr/>
      </xdr:nvCxnSpPr>
      <xdr:spPr>
        <a:xfrm>
          <a:off x="9820275"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35596</xdr:colOff>
      <xdr:row>4</xdr:row>
      <xdr:rowOff>0</xdr:rowOff>
    </xdr:from>
    <xdr:to>
      <xdr:col>14</xdr:col>
      <xdr:colOff>219075</xdr:colOff>
      <xdr:row>4</xdr:row>
      <xdr:rowOff>0</xdr:rowOff>
    </xdr:to>
    <xdr:cxnSp macro="">
      <xdr:nvCxnSpPr>
        <xdr:cNvPr id="5" name="Conector reto 16"/>
        <xdr:cNvCxnSpPr/>
      </xdr:nvCxnSpPr>
      <xdr:spPr>
        <a:xfrm>
          <a:off x="11017921" y="1571625"/>
          <a:ext cx="3549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4</xdr:row>
      <xdr:rowOff>0</xdr:rowOff>
    </xdr:from>
    <xdr:to>
      <xdr:col>15</xdr:col>
      <xdr:colOff>219075</xdr:colOff>
      <xdr:row>4</xdr:row>
      <xdr:rowOff>0</xdr:rowOff>
    </xdr:to>
    <xdr:cxnSp macro="">
      <xdr:nvCxnSpPr>
        <xdr:cNvPr id="6" name="Conector reto 16"/>
        <xdr:cNvCxnSpPr/>
      </xdr:nvCxnSpPr>
      <xdr:spPr>
        <a:xfrm>
          <a:off x="126301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23" name="Conector reto 22"/>
        <xdr:cNvCxnSpPr/>
      </xdr:nvCxnSpPr>
      <xdr:spPr>
        <a:xfrm>
          <a:off x="123825" y="83502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3</xdr:row>
      <xdr:rowOff>129117</xdr:rowOff>
    </xdr:from>
    <xdr:to>
      <xdr:col>0</xdr:col>
      <xdr:colOff>1792816</xdr:colOff>
      <xdr:row>4</xdr:row>
      <xdr:rowOff>16933</xdr:rowOff>
    </xdr:to>
    <xdr:sp macro="" textlink="">
      <xdr:nvSpPr>
        <xdr:cNvPr id="24" name="Rectangle 12">
          <a:hlinkClick xmlns:r="http://schemas.openxmlformats.org/officeDocument/2006/relationships" r:id="rId1"/>
        </xdr:cNvPr>
        <xdr:cNvSpPr/>
      </xdr:nvSpPr>
      <xdr:spPr>
        <a:xfrm>
          <a:off x="27516" y="1310217"/>
          <a:ext cx="1765300" cy="278341"/>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4</xdr:row>
      <xdr:rowOff>105833</xdr:rowOff>
    </xdr:from>
    <xdr:to>
      <xdr:col>0</xdr:col>
      <xdr:colOff>1790700</xdr:colOff>
      <xdr:row>5</xdr:row>
      <xdr:rowOff>141817</xdr:rowOff>
    </xdr:to>
    <xdr:sp macro="" textlink="">
      <xdr:nvSpPr>
        <xdr:cNvPr id="25" name="Rectangle 57">
          <a:hlinkClick xmlns:r="http://schemas.openxmlformats.org/officeDocument/2006/relationships" r:id="rId2"/>
        </xdr:cNvPr>
        <xdr:cNvSpPr/>
      </xdr:nvSpPr>
      <xdr:spPr>
        <a:xfrm>
          <a:off x="25400" y="1677458"/>
          <a:ext cx="1765300" cy="283634"/>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25400</xdr:colOff>
      <xdr:row>6</xdr:row>
      <xdr:rowOff>209550</xdr:rowOff>
    </xdr:from>
    <xdr:to>
      <xdr:col>0</xdr:col>
      <xdr:colOff>1790700</xdr:colOff>
      <xdr:row>8</xdr:row>
      <xdr:rowOff>2117</xdr:rowOff>
    </xdr:to>
    <xdr:sp macro="" textlink="">
      <xdr:nvSpPr>
        <xdr:cNvPr id="26" name="Rectangle 58">
          <a:hlinkClick xmlns:r="http://schemas.openxmlformats.org/officeDocument/2006/relationships" r:id="rId3"/>
        </xdr:cNvPr>
        <xdr:cNvSpPr/>
      </xdr:nvSpPr>
      <xdr:spPr>
        <a:xfrm>
          <a:off x="25400" y="2276475"/>
          <a:ext cx="1765300" cy="28786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8</xdr:row>
      <xdr:rowOff>52917</xdr:rowOff>
    </xdr:from>
    <xdr:to>
      <xdr:col>0</xdr:col>
      <xdr:colOff>1790700</xdr:colOff>
      <xdr:row>9</xdr:row>
      <xdr:rowOff>88900</xdr:rowOff>
    </xdr:to>
    <xdr:sp macro="" textlink="">
      <xdr:nvSpPr>
        <xdr:cNvPr id="27" name="Rectangle 59">
          <a:hlinkClick xmlns:r="http://schemas.openxmlformats.org/officeDocument/2006/relationships" r:id="rId4"/>
        </xdr:cNvPr>
        <xdr:cNvSpPr/>
      </xdr:nvSpPr>
      <xdr:spPr>
        <a:xfrm>
          <a:off x="25400" y="2615142"/>
          <a:ext cx="1765300" cy="28363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25400</xdr:colOff>
      <xdr:row>9</xdr:row>
      <xdr:rowOff>139700</xdr:rowOff>
    </xdr:from>
    <xdr:to>
      <xdr:col>0</xdr:col>
      <xdr:colOff>1790700</xdr:colOff>
      <xdr:row>10</xdr:row>
      <xdr:rowOff>175683</xdr:rowOff>
    </xdr:to>
    <xdr:sp macro="" textlink="">
      <xdr:nvSpPr>
        <xdr:cNvPr id="28" name="Rectangle 60">
          <a:hlinkClick xmlns:r="http://schemas.openxmlformats.org/officeDocument/2006/relationships" r:id="rId5"/>
        </xdr:cNvPr>
        <xdr:cNvSpPr/>
      </xdr:nvSpPr>
      <xdr:spPr>
        <a:xfrm>
          <a:off x="25400" y="2949575"/>
          <a:ext cx="1765300" cy="28363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10</xdr:row>
      <xdr:rowOff>226483</xdr:rowOff>
    </xdr:from>
    <xdr:to>
      <xdr:col>0</xdr:col>
      <xdr:colOff>1790700</xdr:colOff>
      <xdr:row>12</xdr:row>
      <xdr:rowOff>19050</xdr:rowOff>
    </xdr:to>
    <xdr:sp macro="" textlink="">
      <xdr:nvSpPr>
        <xdr:cNvPr id="29" name="Rectangle 61">
          <a:hlinkClick xmlns:r="http://schemas.openxmlformats.org/officeDocument/2006/relationships" r:id="rId6"/>
        </xdr:cNvPr>
        <xdr:cNvSpPr/>
      </xdr:nvSpPr>
      <xdr:spPr>
        <a:xfrm>
          <a:off x="25400" y="3284008"/>
          <a:ext cx="1765300" cy="28786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63500</xdr:colOff>
      <xdr:row>2</xdr:row>
      <xdr:rowOff>16933</xdr:rowOff>
    </xdr:from>
    <xdr:to>
      <xdr:col>0</xdr:col>
      <xdr:colOff>1828800</xdr:colOff>
      <xdr:row>3</xdr:row>
      <xdr:rowOff>21167</xdr:rowOff>
    </xdr:to>
    <xdr:sp macro="" textlink="">
      <xdr:nvSpPr>
        <xdr:cNvPr id="32" name="Rectangle 65"/>
        <xdr:cNvSpPr/>
      </xdr:nvSpPr>
      <xdr:spPr>
        <a:xfrm>
          <a:off x="63500" y="921808"/>
          <a:ext cx="1765300" cy="280459"/>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xdr:from>
      <xdr:col>15</xdr:col>
      <xdr:colOff>0</xdr:colOff>
      <xdr:row>12</xdr:row>
      <xdr:rowOff>0</xdr:rowOff>
    </xdr:from>
    <xdr:to>
      <xdr:col>15</xdr:col>
      <xdr:colOff>219075</xdr:colOff>
      <xdr:row>12</xdr:row>
      <xdr:rowOff>0</xdr:rowOff>
    </xdr:to>
    <xdr:cxnSp macro="">
      <xdr:nvCxnSpPr>
        <xdr:cNvPr id="33" name="Conector reto 32"/>
        <xdr:cNvCxnSpPr/>
      </xdr:nvCxnSpPr>
      <xdr:spPr>
        <a:xfrm>
          <a:off x="126301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1725083</xdr:colOff>
      <xdr:row>0</xdr:row>
      <xdr:rowOff>84669</xdr:rowOff>
    </xdr:from>
    <xdr:ext cx="6064250" cy="436786"/>
    <xdr:sp macro="" textlink="">
      <xdr:nvSpPr>
        <xdr:cNvPr id="34" name="CaixaDeTexto 33"/>
        <xdr:cNvSpPr txBox="1"/>
      </xdr:nvSpPr>
      <xdr:spPr>
        <a:xfrm>
          <a:off x="5217583" y="84669"/>
          <a:ext cx="6064250"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pt-BR" sz="1050">
              <a:solidFill>
                <a:schemeClr val="tx1">
                  <a:lumMod val="65000"/>
                  <a:lumOff val="35000"/>
                </a:schemeClr>
              </a:solidFill>
              <a:effectLst/>
              <a:latin typeface="+mn-lt"/>
              <a:ea typeface="+mn-ea"/>
              <a:cs typeface="+mn-cs"/>
            </a:rPr>
            <a:t>Para cada lançamento de receita ou despesa preencha o dia, classificação,</a:t>
          </a:r>
          <a:r>
            <a:rPr lang="pt-BR" sz="1050" baseline="0">
              <a:solidFill>
                <a:schemeClr val="tx1">
                  <a:lumMod val="65000"/>
                  <a:lumOff val="35000"/>
                </a:schemeClr>
              </a:solidFill>
              <a:effectLst/>
              <a:latin typeface="+mn-lt"/>
              <a:ea typeface="+mn-ea"/>
              <a:cs typeface="+mn-cs"/>
            </a:rPr>
            <a:t> item, plano de contas, valor e status</a:t>
          </a:r>
          <a:r>
            <a:rPr lang="pt-BR" sz="1050">
              <a:solidFill>
                <a:schemeClr val="tx1">
                  <a:lumMod val="65000"/>
                  <a:lumOff val="35000"/>
                </a:schemeClr>
              </a:solidFill>
              <a:effectLst/>
              <a:latin typeface="+mn-lt"/>
              <a:ea typeface="+mn-ea"/>
              <a:cs typeface="+mn-cs"/>
            </a:rPr>
            <a:t>. Depois</a:t>
          </a:r>
          <a:r>
            <a:rPr lang="pt-BR" sz="1050" baseline="0">
              <a:solidFill>
                <a:schemeClr val="tx1">
                  <a:lumMod val="65000"/>
                  <a:lumOff val="35000"/>
                </a:schemeClr>
              </a:solidFill>
              <a:effectLst/>
              <a:latin typeface="+mn-lt"/>
              <a:ea typeface="+mn-ea"/>
              <a:cs typeface="+mn-cs"/>
            </a:rPr>
            <a:t> disso, todos os valores vão automaticamente para as abas de resultados.</a:t>
          </a:r>
          <a:endParaRPr lang="pt-BR" sz="1000">
            <a:solidFill>
              <a:schemeClr val="tx1">
                <a:lumMod val="65000"/>
                <a:lumOff val="35000"/>
              </a:schemeClr>
            </a:solidFill>
            <a:effectLst/>
          </a:endParaRPr>
        </a:p>
      </xdr:txBody>
    </xdr:sp>
    <xdr:clientData/>
  </xdr:oneCellAnchor>
  <xdr:twoCellAnchor editAs="absolute">
    <xdr:from>
      <xdr:col>4</xdr:col>
      <xdr:colOff>887941</xdr:colOff>
      <xdr:row>0</xdr:row>
      <xdr:rowOff>104775</xdr:rowOff>
    </xdr:from>
    <xdr:to>
      <xdr:col>4</xdr:col>
      <xdr:colOff>1230841</xdr:colOff>
      <xdr:row>1</xdr:row>
      <xdr:rowOff>19050</xdr:rowOff>
    </xdr:to>
    <xdr:pic>
      <xdr:nvPicPr>
        <xdr:cNvPr id="835686" name="Imagem 34">
          <a:hlinkClick xmlns:r="http://schemas.openxmlformats.org/officeDocument/2006/relationships" r:id="rId7"/>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57725" y="104775"/>
          <a:ext cx="3429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4</xdr:col>
      <xdr:colOff>1665916</xdr:colOff>
      <xdr:row>1</xdr:row>
      <xdr:rowOff>201085</xdr:rowOff>
    </xdr:from>
    <xdr:to>
      <xdr:col>5</xdr:col>
      <xdr:colOff>482699</xdr:colOff>
      <xdr:row>2</xdr:row>
      <xdr:rowOff>12835</xdr:rowOff>
    </xdr:to>
    <xdr:sp macro="" textlink="">
      <xdr:nvSpPr>
        <xdr:cNvPr id="44" name="Retângulo 12">
          <a:hlinkClick xmlns:r="http://schemas.openxmlformats.org/officeDocument/2006/relationships" r:id="rId9"/>
        </xdr:cNvPr>
        <xdr:cNvSpPr/>
      </xdr:nvSpPr>
      <xdr:spPr>
        <a:xfrm>
          <a:off x="5444167"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521089</xdr:colOff>
      <xdr:row>1</xdr:row>
      <xdr:rowOff>201085</xdr:rowOff>
    </xdr:from>
    <xdr:to>
      <xdr:col>6</xdr:col>
      <xdr:colOff>78704</xdr:colOff>
      <xdr:row>2</xdr:row>
      <xdr:rowOff>12835</xdr:rowOff>
    </xdr:to>
    <xdr:sp macro="" textlink="">
      <xdr:nvSpPr>
        <xdr:cNvPr id="45" name="Retângulo 12">
          <a:hlinkClick xmlns:r="http://schemas.openxmlformats.org/officeDocument/2006/relationships" r:id="rId10"/>
        </xdr:cNvPr>
        <xdr:cNvSpPr/>
      </xdr:nvSpPr>
      <xdr:spPr>
        <a:xfrm>
          <a:off x="6267839"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6</xdr:col>
      <xdr:colOff>117094</xdr:colOff>
      <xdr:row>1</xdr:row>
      <xdr:rowOff>201085</xdr:rowOff>
    </xdr:from>
    <xdr:to>
      <xdr:col>6</xdr:col>
      <xdr:colOff>902376</xdr:colOff>
      <xdr:row>2</xdr:row>
      <xdr:rowOff>12835</xdr:rowOff>
    </xdr:to>
    <xdr:sp macro="" textlink="">
      <xdr:nvSpPr>
        <xdr:cNvPr id="46" name="Retângulo 12">
          <a:hlinkClick xmlns:r="http://schemas.openxmlformats.org/officeDocument/2006/relationships" r:id="rId11"/>
        </xdr:cNvPr>
        <xdr:cNvSpPr/>
      </xdr:nvSpPr>
      <xdr:spPr>
        <a:xfrm>
          <a:off x="7091511"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6</xdr:col>
      <xdr:colOff>940766</xdr:colOff>
      <xdr:row>1</xdr:row>
      <xdr:rowOff>201085</xdr:rowOff>
    </xdr:from>
    <xdr:to>
      <xdr:col>6</xdr:col>
      <xdr:colOff>1726048</xdr:colOff>
      <xdr:row>2</xdr:row>
      <xdr:rowOff>12835</xdr:rowOff>
    </xdr:to>
    <xdr:sp macro="" textlink="">
      <xdr:nvSpPr>
        <xdr:cNvPr id="47" name="Retângulo 12">
          <a:hlinkClick xmlns:r="http://schemas.openxmlformats.org/officeDocument/2006/relationships" r:id="rId12"/>
        </xdr:cNvPr>
        <xdr:cNvSpPr/>
      </xdr:nvSpPr>
      <xdr:spPr>
        <a:xfrm>
          <a:off x="7915183"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1764438</xdr:colOff>
      <xdr:row>1</xdr:row>
      <xdr:rowOff>201085</xdr:rowOff>
    </xdr:from>
    <xdr:to>
      <xdr:col>7</xdr:col>
      <xdr:colOff>231971</xdr:colOff>
      <xdr:row>2</xdr:row>
      <xdr:rowOff>12835</xdr:rowOff>
    </xdr:to>
    <xdr:sp macro="" textlink="">
      <xdr:nvSpPr>
        <xdr:cNvPr id="48" name="Retângulo 12">
          <a:hlinkClick xmlns:r="http://schemas.openxmlformats.org/officeDocument/2006/relationships" r:id="rId13"/>
        </xdr:cNvPr>
        <xdr:cNvSpPr/>
      </xdr:nvSpPr>
      <xdr:spPr>
        <a:xfrm>
          <a:off x="8738855"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280944</xdr:colOff>
      <xdr:row>1</xdr:row>
      <xdr:rowOff>201085</xdr:rowOff>
    </xdr:from>
    <xdr:to>
      <xdr:col>7</xdr:col>
      <xdr:colOff>1055642</xdr:colOff>
      <xdr:row>2</xdr:row>
      <xdr:rowOff>12835</xdr:rowOff>
    </xdr:to>
    <xdr:sp macro="" textlink="">
      <xdr:nvSpPr>
        <xdr:cNvPr id="49" name="Retângulo 12"/>
        <xdr:cNvSpPr/>
      </xdr:nvSpPr>
      <xdr:spPr>
        <a:xfrm>
          <a:off x="9573110" y="635002"/>
          <a:ext cx="785282"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Outubro</a:t>
          </a:r>
        </a:p>
      </xdr:txBody>
    </xdr:sp>
    <xdr:clientData/>
  </xdr:twoCellAnchor>
  <xdr:twoCellAnchor editAs="absolute">
    <xdr:from>
      <xdr:col>7</xdr:col>
      <xdr:colOff>1104615</xdr:colOff>
      <xdr:row>1</xdr:row>
      <xdr:rowOff>201085</xdr:rowOff>
    </xdr:from>
    <xdr:to>
      <xdr:col>7</xdr:col>
      <xdr:colOff>1879313</xdr:colOff>
      <xdr:row>2</xdr:row>
      <xdr:rowOff>12835</xdr:rowOff>
    </xdr:to>
    <xdr:sp macro="" textlink="">
      <xdr:nvSpPr>
        <xdr:cNvPr id="50" name="Retângulo 12">
          <a:hlinkClick xmlns:r="http://schemas.openxmlformats.org/officeDocument/2006/relationships" r:id="rId14"/>
        </xdr:cNvPr>
        <xdr:cNvSpPr/>
      </xdr:nvSpPr>
      <xdr:spPr>
        <a:xfrm>
          <a:off x="10407365"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7</xdr:col>
      <xdr:colOff>1917705</xdr:colOff>
      <xdr:row>1</xdr:row>
      <xdr:rowOff>201085</xdr:rowOff>
    </xdr:from>
    <xdr:to>
      <xdr:col>8</xdr:col>
      <xdr:colOff>374654</xdr:colOff>
      <xdr:row>2</xdr:row>
      <xdr:rowOff>12835</xdr:rowOff>
    </xdr:to>
    <xdr:sp macro="" textlink="">
      <xdr:nvSpPr>
        <xdr:cNvPr id="51" name="Retângulo 12">
          <a:hlinkClick xmlns:r="http://schemas.openxmlformats.org/officeDocument/2006/relationships" r:id="rId15"/>
        </xdr:cNvPr>
        <xdr:cNvSpPr/>
      </xdr:nvSpPr>
      <xdr:spPr>
        <a:xfrm>
          <a:off x="11231039"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21171</xdr:colOff>
      <xdr:row>1</xdr:row>
      <xdr:rowOff>201085</xdr:rowOff>
    </xdr:from>
    <xdr:to>
      <xdr:col>3</xdr:col>
      <xdr:colOff>287870</xdr:colOff>
      <xdr:row>2</xdr:row>
      <xdr:rowOff>12835</xdr:rowOff>
    </xdr:to>
    <xdr:sp macro="" textlink="">
      <xdr:nvSpPr>
        <xdr:cNvPr id="52" name="Retângulo 12">
          <a:hlinkClick xmlns:r="http://schemas.openxmlformats.org/officeDocument/2006/relationships" r:id="rId16"/>
        </xdr:cNvPr>
        <xdr:cNvSpPr/>
      </xdr:nvSpPr>
      <xdr:spPr>
        <a:xfrm>
          <a:off x="2106088"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336843</xdr:colOff>
      <xdr:row>1</xdr:row>
      <xdr:rowOff>201085</xdr:rowOff>
    </xdr:from>
    <xdr:to>
      <xdr:col>3</xdr:col>
      <xdr:colOff>1133767</xdr:colOff>
      <xdr:row>2</xdr:row>
      <xdr:rowOff>12835</xdr:rowOff>
    </xdr:to>
    <xdr:sp macro="" textlink="">
      <xdr:nvSpPr>
        <xdr:cNvPr id="53" name="Retângulo 13">
          <a:hlinkClick xmlns:r="http://schemas.openxmlformats.org/officeDocument/2006/relationships" r:id="rId17"/>
        </xdr:cNvPr>
        <xdr:cNvSpPr/>
      </xdr:nvSpPr>
      <xdr:spPr>
        <a:xfrm>
          <a:off x="2940343" y="635002"/>
          <a:ext cx="7969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3</xdr:col>
      <xdr:colOff>1172157</xdr:colOff>
      <xdr:row>1</xdr:row>
      <xdr:rowOff>201085</xdr:rowOff>
    </xdr:from>
    <xdr:to>
      <xdr:col>4</xdr:col>
      <xdr:colOff>782689</xdr:colOff>
      <xdr:row>2</xdr:row>
      <xdr:rowOff>12835</xdr:rowOff>
    </xdr:to>
    <xdr:sp macro="" textlink="">
      <xdr:nvSpPr>
        <xdr:cNvPr id="54" name="Retângulo 12">
          <a:hlinkClick xmlns:r="http://schemas.openxmlformats.org/officeDocument/2006/relationships" r:id="rId18"/>
        </xdr:cNvPr>
        <xdr:cNvSpPr/>
      </xdr:nvSpPr>
      <xdr:spPr>
        <a:xfrm>
          <a:off x="3775657"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831661</xdr:colOff>
      <xdr:row>1</xdr:row>
      <xdr:rowOff>201085</xdr:rowOff>
    </xdr:from>
    <xdr:to>
      <xdr:col>4</xdr:col>
      <xdr:colOff>1616943</xdr:colOff>
      <xdr:row>2</xdr:row>
      <xdr:rowOff>12835</xdr:rowOff>
    </xdr:to>
    <xdr:sp macro="" textlink="">
      <xdr:nvSpPr>
        <xdr:cNvPr id="55" name="Retângulo 12">
          <a:hlinkClick xmlns:r="http://schemas.openxmlformats.org/officeDocument/2006/relationships" r:id="rId19"/>
        </xdr:cNvPr>
        <xdr:cNvSpPr/>
      </xdr:nvSpPr>
      <xdr:spPr>
        <a:xfrm>
          <a:off x="4609912" y="635002"/>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133350</xdr:colOff>
      <xdr:row>0</xdr:row>
      <xdr:rowOff>219075</xdr:rowOff>
    </xdr:from>
    <xdr:to>
      <xdr:col>0</xdr:col>
      <xdr:colOff>1704975</xdr:colOff>
      <xdr:row>1</xdr:row>
      <xdr:rowOff>295275</xdr:rowOff>
    </xdr:to>
    <xdr:pic>
      <xdr:nvPicPr>
        <xdr:cNvPr id="835699" name="Imagem 37"/>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125938</xdr:colOff>
      <xdr:row>13</xdr:row>
      <xdr:rowOff>210613</xdr:rowOff>
    </xdr:from>
    <xdr:to>
      <xdr:col>0</xdr:col>
      <xdr:colOff>1691213</xdr:colOff>
      <xdr:row>13</xdr:row>
      <xdr:rowOff>210613</xdr:rowOff>
    </xdr:to>
    <xdr:cxnSp macro="">
      <xdr:nvCxnSpPr>
        <xdr:cNvPr id="36" name="Conector reto 35"/>
        <xdr:cNvCxnSpPr/>
      </xdr:nvCxnSpPr>
      <xdr:spPr>
        <a:xfrm>
          <a:off x="125938" y="3978280"/>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14</xdr:row>
      <xdr:rowOff>167222</xdr:rowOff>
    </xdr:from>
    <xdr:to>
      <xdr:col>0</xdr:col>
      <xdr:colOff>1818213</xdr:colOff>
      <xdr:row>15</xdr:row>
      <xdr:rowOff>203205</xdr:rowOff>
    </xdr:to>
    <xdr:sp macro="" textlink="">
      <xdr:nvSpPr>
        <xdr:cNvPr id="39" name="Rectangle 62">
          <a:hlinkClick xmlns:r="http://schemas.openxmlformats.org/officeDocument/2006/relationships" r:id="rId21"/>
        </xdr:cNvPr>
        <xdr:cNvSpPr/>
      </xdr:nvSpPr>
      <xdr:spPr>
        <a:xfrm>
          <a:off x="52913" y="41783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16</xdr:row>
      <xdr:rowOff>10588</xdr:rowOff>
    </xdr:from>
    <xdr:to>
      <xdr:col>0</xdr:col>
      <xdr:colOff>1818213</xdr:colOff>
      <xdr:row>17</xdr:row>
      <xdr:rowOff>46572</xdr:rowOff>
    </xdr:to>
    <xdr:sp macro="" textlink="">
      <xdr:nvSpPr>
        <xdr:cNvPr id="40" name="Rectangle 63">
          <a:hlinkClick xmlns:r="http://schemas.openxmlformats.org/officeDocument/2006/relationships" r:id="rId22"/>
        </xdr:cNvPr>
        <xdr:cNvSpPr/>
      </xdr:nvSpPr>
      <xdr:spPr>
        <a:xfrm>
          <a:off x="52913" y="45085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17</xdr:row>
      <xdr:rowOff>88907</xdr:rowOff>
    </xdr:from>
    <xdr:to>
      <xdr:col>0</xdr:col>
      <xdr:colOff>1822446</xdr:colOff>
      <xdr:row>18</xdr:row>
      <xdr:rowOff>124890</xdr:rowOff>
    </xdr:to>
    <xdr:sp macro="" textlink="">
      <xdr:nvSpPr>
        <xdr:cNvPr id="41" name="Rectangle 63">
          <a:hlinkClick xmlns:r="http://schemas.openxmlformats.org/officeDocument/2006/relationships" r:id="rId23"/>
        </xdr:cNvPr>
        <xdr:cNvSpPr/>
      </xdr:nvSpPr>
      <xdr:spPr>
        <a:xfrm>
          <a:off x="57146" y="483024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12</xdr:row>
      <xdr:rowOff>63498</xdr:rowOff>
    </xdr:from>
    <xdr:to>
      <xdr:col>0</xdr:col>
      <xdr:colOff>1797049</xdr:colOff>
      <xdr:row>13</xdr:row>
      <xdr:rowOff>99481</xdr:rowOff>
    </xdr:to>
    <xdr:sp macro="" textlink="">
      <xdr:nvSpPr>
        <xdr:cNvPr id="42" name="Rectangle 61">
          <a:hlinkClick xmlns:r="http://schemas.openxmlformats.org/officeDocument/2006/relationships" r:id="rId24"/>
        </xdr:cNvPr>
        <xdr:cNvSpPr/>
      </xdr:nvSpPr>
      <xdr:spPr>
        <a:xfrm>
          <a:off x="31749" y="358774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wsDr>
</file>

<file path=xl/drawings/drawing15.xml><?xml version="1.0" encoding="utf-8"?>
<xdr:wsDr xmlns:xdr="http://schemas.openxmlformats.org/drawingml/2006/spreadsheetDrawing" xmlns:a="http://schemas.openxmlformats.org/drawingml/2006/main">
  <xdr:twoCellAnchor editAs="absolute">
    <xdr:from>
      <xdr:col>0</xdr:col>
      <xdr:colOff>0</xdr:colOff>
      <xdr:row>5</xdr:row>
      <xdr:rowOff>157692</xdr:rowOff>
    </xdr:from>
    <xdr:to>
      <xdr:col>1</xdr:col>
      <xdr:colOff>9525</xdr:colOff>
      <xdr:row>6</xdr:row>
      <xdr:rowOff>184150</xdr:rowOff>
    </xdr:to>
    <xdr:sp macro="" textlink="">
      <xdr:nvSpPr>
        <xdr:cNvPr id="21" name="Retângulo 20"/>
        <xdr:cNvSpPr/>
      </xdr:nvSpPr>
      <xdr:spPr>
        <a:xfrm>
          <a:off x="0" y="1976967"/>
          <a:ext cx="1847850" cy="27410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2. Lançamentos</a:t>
          </a:r>
        </a:p>
      </xdr:txBody>
    </xdr:sp>
    <xdr:clientData/>
  </xdr:twoCellAnchor>
  <xdr:twoCellAnchor>
    <xdr:from>
      <xdr:col>12</xdr:col>
      <xdr:colOff>0</xdr:colOff>
      <xdr:row>4</xdr:row>
      <xdr:rowOff>0</xdr:rowOff>
    </xdr:from>
    <xdr:to>
      <xdr:col>12</xdr:col>
      <xdr:colOff>219075</xdr:colOff>
      <xdr:row>4</xdr:row>
      <xdr:rowOff>0</xdr:rowOff>
    </xdr:to>
    <xdr:cxnSp macro="">
      <xdr:nvCxnSpPr>
        <xdr:cNvPr id="4" name="Conector reto 16"/>
        <xdr:cNvCxnSpPr/>
      </xdr:nvCxnSpPr>
      <xdr:spPr>
        <a:xfrm>
          <a:off x="9820275"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35596</xdr:colOff>
      <xdr:row>4</xdr:row>
      <xdr:rowOff>0</xdr:rowOff>
    </xdr:from>
    <xdr:to>
      <xdr:col>14</xdr:col>
      <xdr:colOff>219075</xdr:colOff>
      <xdr:row>4</xdr:row>
      <xdr:rowOff>0</xdr:rowOff>
    </xdr:to>
    <xdr:cxnSp macro="">
      <xdr:nvCxnSpPr>
        <xdr:cNvPr id="5" name="Conector reto 16"/>
        <xdr:cNvCxnSpPr/>
      </xdr:nvCxnSpPr>
      <xdr:spPr>
        <a:xfrm>
          <a:off x="11017921" y="1571625"/>
          <a:ext cx="3549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4</xdr:row>
      <xdr:rowOff>0</xdr:rowOff>
    </xdr:from>
    <xdr:to>
      <xdr:col>15</xdr:col>
      <xdr:colOff>219075</xdr:colOff>
      <xdr:row>4</xdr:row>
      <xdr:rowOff>0</xdr:rowOff>
    </xdr:to>
    <xdr:cxnSp macro="">
      <xdr:nvCxnSpPr>
        <xdr:cNvPr id="6" name="Conector reto 16"/>
        <xdr:cNvCxnSpPr/>
      </xdr:nvCxnSpPr>
      <xdr:spPr>
        <a:xfrm>
          <a:off x="126301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23" name="Conector reto 22"/>
        <xdr:cNvCxnSpPr/>
      </xdr:nvCxnSpPr>
      <xdr:spPr>
        <a:xfrm>
          <a:off x="123825" y="83502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3</xdr:row>
      <xdr:rowOff>129117</xdr:rowOff>
    </xdr:from>
    <xdr:to>
      <xdr:col>0</xdr:col>
      <xdr:colOff>1792816</xdr:colOff>
      <xdr:row>4</xdr:row>
      <xdr:rowOff>16933</xdr:rowOff>
    </xdr:to>
    <xdr:sp macro="" textlink="">
      <xdr:nvSpPr>
        <xdr:cNvPr id="24" name="Rectangle 12">
          <a:hlinkClick xmlns:r="http://schemas.openxmlformats.org/officeDocument/2006/relationships" r:id="rId1"/>
        </xdr:cNvPr>
        <xdr:cNvSpPr/>
      </xdr:nvSpPr>
      <xdr:spPr>
        <a:xfrm>
          <a:off x="27516" y="1310217"/>
          <a:ext cx="1765300" cy="278341"/>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4</xdr:row>
      <xdr:rowOff>105833</xdr:rowOff>
    </xdr:from>
    <xdr:to>
      <xdr:col>0</xdr:col>
      <xdr:colOff>1790700</xdr:colOff>
      <xdr:row>5</xdr:row>
      <xdr:rowOff>141817</xdr:rowOff>
    </xdr:to>
    <xdr:sp macro="" textlink="">
      <xdr:nvSpPr>
        <xdr:cNvPr id="25" name="Rectangle 57">
          <a:hlinkClick xmlns:r="http://schemas.openxmlformats.org/officeDocument/2006/relationships" r:id="rId2"/>
        </xdr:cNvPr>
        <xdr:cNvSpPr/>
      </xdr:nvSpPr>
      <xdr:spPr>
        <a:xfrm>
          <a:off x="25400" y="1677458"/>
          <a:ext cx="1765300" cy="283634"/>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25400</xdr:colOff>
      <xdr:row>6</xdr:row>
      <xdr:rowOff>209550</xdr:rowOff>
    </xdr:from>
    <xdr:to>
      <xdr:col>0</xdr:col>
      <xdr:colOff>1790700</xdr:colOff>
      <xdr:row>8</xdr:row>
      <xdr:rowOff>2117</xdr:rowOff>
    </xdr:to>
    <xdr:sp macro="" textlink="">
      <xdr:nvSpPr>
        <xdr:cNvPr id="26" name="Rectangle 58">
          <a:hlinkClick xmlns:r="http://schemas.openxmlformats.org/officeDocument/2006/relationships" r:id="rId3"/>
        </xdr:cNvPr>
        <xdr:cNvSpPr/>
      </xdr:nvSpPr>
      <xdr:spPr>
        <a:xfrm>
          <a:off x="25400" y="2276475"/>
          <a:ext cx="1765300" cy="28786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8</xdr:row>
      <xdr:rowOff>52917</xdr:rowOff>
    </xdr:from>
    <xdr:to>
      <xdr:col>0</xdr:col>
      <xdr:colOff>1790700</xdr:colOff>
      <xdr:row>9</xdr:row>
      <xdr:rowOff>88900</xdr:rowOff>
    </xdr:to>
    <xdr:sp macro="" textlink="">
      <xdr:nvSpPr>
        <xdr:cNvPr id="27" name="Rectangle 59">
          <a:hlinkClick xmlns:r="http://schemas.openxmlformats.org/officeDocument/2006/relationships" r:id="rId4"/>
        </xdr:cNvPr>
        <xdr:cNvSpPr/>
      </xdr:nvSpPr>
      <xdr:spPr>
        <a:xfrm>
          <a:off x="25400" y="2615142"/>
          <a:ext cx="1765300" cy="28363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25400</xdr:colOff>
      <xdr:row>9</xdr:row>
      <xdr:rowOff>139700</xdr:rowOff>
    </xdr:from>
    <xdr:to>
      <xdr:col>0</xdr:col>
      <xdr:colOff>1790700</xdr:colOff>
      <xdr:row>10</xdr:row>
      <xdr:rowOff>175683</xdr:rowOff>
    </xdr:to>
    <xdr:sp macro="" textlink="">
      <xdr:nvSpPr>
        <xdr:cNvPr id="28" name="Rectangle 60">
          <a:hlinkClick xmlns:r="http://schemas.openxmlformats.org/officeDocument/2006/relationships" r:id="rId5"/>
        </xdr:cNvPr>
        <xdr:cNvSpPr/>
      </xdr:nvSpPr>
      <xdr:spPr>
        <a:xfrm>
          <a:off x="25400" y="2949575"/>
          <a:ext cx="1765300" cy="28363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10</xdr:row>
      <xdr:rowOff>226483</xdr:rowOff>
    </xdr:from>
    <xdr:to>
      <xdr:col>0</xdr:col>
      <xdr:colOff>1790700</xdr:colOff>
      <xdr:row>12</xdr:row>
      <xdr:rowOff>19050</xdr:rowOff>
    </xdr:to>
    <xdr:sp macro="" textlink="">
      <xdr:nvSpPr>
        <xdr:cNvPr id="29" name="Rectangle 61">
          <a:hlinkClick xmlns:r="http://schemas.openxmlformats.org/officeDocument/2006/relationships" r:id="rId6"/>
        </xdr:cNvPr>
        <xdr:cNvSpPr/>
      </xdr:nvSpPr>
      <xdr:spPr>
        <a:xfrm>
          <a:off x="25400" y="3284008"/>
          <a:ext cx="1765300" cy="28786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63500</xdr:colOff>
      <xdr:row>2</xdr:row>
      <xdr:rowOff>16933</xdr:rowOff>
    </xdr:from>
    <xdr:to>
      <xdr:col>0</xdr:col>
      <xdr:colOff>1828800</xdr:colOff>
      <xdr:row>3</xdr:row>
      <xdr:rowOff>21167</xdr:rowOff>
    </xdr:to>
    <xdr:sp macro="" textlink="">
      <xdr:nvSpPr>
        <xdr:cNvPr id="32" name="Rectangle 65"/>
        <xdr:cNvSpPr/>
      </xdr:nvSpPr>
      <xdr:spPr>
        <a:xfrm>
          <a:off x="63500" y="921808"/>
          <a:ext cx="1765300" cy="280459"/>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xdr:from>
      <xdr:col>15</xdr:col>
      <xdr:colOff>0</xdr:colOff>
      <xdr:row>12</xdr:row>
      <xdr:rowOff>0</xdr:rowOff>
    </xdr:from>
    <xdr:to>
      <xdr:col>15</xdr:col>
      <xdr:colOff>219075</xdr:colOff>
      <xdr:row>12</xdr:row>
      <xdr:rowOff>0</xdr:rowOff>
    </xdr:to>
    <xdr:cxnSp macro="">
      <xdr:nvCxnSpPr>
        <xdr:cNvPr id="33" name="Conector reto 32"/>
        <xdr:cNvCxnSpPr/>
      </xdr:nvCxnSpPr>
      <xdr:spPr>
        <a:xfrm>
          <a:off x="126301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1725083</xdr:colOff>
      <xdr:row>0</xdr:row>
      <xdr:rowOff>84669</xdr:rowOff>
    </xdr:from>
    <xdr:ext cx="6064250" cy="436786"/>
    <xdr:sp macro="" textlink="">
      <xdr:nvSpPr>
        <xdr:cNvPr id="34" name="CaixaDeTexto 33"/>
        <xdr:cNvSpPr txBox="1"/>
      </xdr:nvSpPr>
      <xdr:spPr>
        <a:xfrm>
          <a:off x="5217583" y="84669"/>
          <a:ext cx="6064250"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effectLst/>
              <a:latin typeface="+mn-lt"/>
              <a:ea typeface="+mn-ea"/>
              <a:cs typeface="+mn-cs"/>
            </a:rPr>
            <a:t>Para cada lançamento de receita ou despesa preencha o dia, classificação,</a:t>
          </a:r>
          <a:r>
            <a:rPr lang="pt-BR" sz="1050" baseline="0">
              <a:solidFill>
                <a:schemeClr val="tx1">
                  <a:lumMod val="65000"/>
                  <a:lumOff val="35000"/>
                </a:schemeClr>
              </a:solidFill>
              <a:effectLst/>
              <a:latin typeface="+mn-lt"/>
              <a:ea typeface="+mn-ea"/>
              <a:cs typeface="+mn-cs"/>
            </a:rPr>
            <a:t> item, plano de contas, valor e status</a:t>
          </a:r>
          <a:r>
            <a:rPr lang="pt-BR" sz="1050">
              <a:solidFill>
                <a:schemeClr val="tx1">
                  <a:lumMod val="65000"/>
                  <a:lumOff val="35000"/>
                </a:schemeClr>
              </a:solidFill>
              <a:effectLst/>
              <a:latin typeface="+mn-lt"/>
              <a:ea typeface="+mn-ea"/>
              <a:cs typeface="+mn-cs"/>
            </a:rPr>
            <a:t>. Depois</a:t>
          </a:r>
          <a:r>
            <a:rPr lang="pt-BR" sz="1050" baseline="0">
              <a:solidFill>
                <a:schemeClr val="tx1">
                  <a:lumMod val="65000"/>
                  <a:lumOff val="35000"/>
                </a:schemeClr>
              </a:solidFill>
              <a:effectLst/>
              <a:latin typeface="+mn-lt"/>
              <a:ea typeface="+mn-ea"/>
              <a:cs typeface="+mn-cs"/>
            </a:rPr>
            <a:t> disso, todos os valores vão automaticamente para as abas de resultados.</a:t>
          </a:r>
          <a:endParaRPr lang="pt-BR" sz="1000">
            <a:solidFill>
              <a:schemeClr val="tx1">
                <a:lumMod val="65000"/>
                <a:lumOff val="35000"/>
              </a:schemeClr>
            </a:solidFill>
            <a:effectLst/>
          </a:endParaRPr>
        </a:p>
      </xdr:txBody>
    </xdr:sp>
    <xdr:clientData/>
  </xdr:oneCellAnchor>
  <xdr:twoCellAnchor editAs="absolute">
    <xdr:from>
      <xdr:col>4</xdr:col>
      <xdr:colOff>940858</xdr:colOff>
      <xdr:row>0</xdr:row>
      <xdr:rowOff>104775</xdr:rowOff>
    </xdr:from>
    <xdr:to>
      <xdr:col>4</xdr:col>
      <xdr:colOff>1283758</xdr:colOff>
      <xdr:row>1</xdr:row>
      <xdr:rowOff>19050</xdr:rowOff>
    </xdr:to>
    <xdr:pic>
      <xdr:nvPicPr>
        <xdr:cNvPr id="864324" name="Imagem 34">
          <a:hlinkClick xmlns:r="http://schemas.openxmlformats.org/officeDocument/2006/relationships" r:id="rId7"/>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57725" y="104775"/>
          <a:ext cx="3429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4</xdr:col>
      <xdr:colOff>1718828</xdr:colOff>
      <xdr:row>1</xdr:row>
      <xdr:rowOff>201084</xdr:rowOff>
    </xdr:from>
    <xdr:to>
      <xdr:col>5</xdr:col>
      <xdr:colOff>535610</xdr:colOff>
      <xdr:row>2</xdr:row>
      <xdr:rowOff>12834</xdr:rowOff>
    </xdr:to>
    <xdr:sp macro="" textlink="">
      <xdr:nvSpPr>
        <xdr:cNvPr id="37" name="Retângulo 12">
          <a:hlinkClick xmlns:r="http://schemas.openxmlformats.org/officeDocument/2006/relationships" r:id="rId9"/>
        </xdr:cNvPr>
        <xdr:cNvSpPr/>
      </xdr:nvSpPr>
      <xdr:spPr>
        <a:xfrm>
          <a:off x="5444162"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574000</xdr:colOff>
      <xdr:row>1</xdr:row>
      <xdr:rowOff>201084</xdr:rowOff>
    </xdr:from>
    <xdr:to>
      <xdr:col>6</xdr:col>
      <xdr:colOff>131616</xdr:colOff>
      <xdr:row>2</xdr:row>
      <xdr:rowOff>12834</xdr:rowOff>
    </xdr:to>
    <xdr:sp macro="" textlink="">
      <xdr:nvSpPr>
        <xdr:cNvPr id="38" name="Retângulo 12">
          <a:hlinkClick xmlns:r="http://schemas.openxmlformats.org/officeDocument/2006/relationships" r:id="rId10"/>
        </xdr:cNvPr>
        <xdr:cNvSpPr/>
      </xdr:nvSpPr>
      <xdr:spPr>
        <a:xfrm>
          <a:off x="6267834"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6</xdr:col>
      <xdr:colOff>170006</xdr:colOff>
      <xdr:row>1</xdr:row>
      <xdr:rowOff>201084</xdr:rowOff>
    </xdr:from>
    <xdr:to>
      <xdr:col>6</xdr:col>
      <xdr:colOff>955288</xdr:colOff>
      <xdr:row>2</xdr:row>
      <xdr:rowOff>12834</xdr:rowOff>
    </xdr:to>
    <xdr:sp macro="" textlink="">
      <xdr:nvSpPr>
        <xdr:cNvPr id="39" name="Retângulo 12">
          <a:hlinkClick xmlns:r="http://schemas.openxmlformats.org/officeDocument/2006/relationships" r:id="rId11"/>
        </xdr:cNvPr>
        <xdr:cNvSpPr/>
      </xdr:nvSpPr>
      <xdr:spPr>
        <a:xfrm>
          <a:off x="7091506"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6</xdr:col>
      <xdr:colOff>993678</xdr:colOff>
      <xdr:row>1</xdr:row>
      <xdr:rowOff>201084</xdr:rowOff>
    </xdr:from>
    <xdr:to>
      <xdr:col>6</xdr:col>
      <xdr:colOff>1778960</xdr:colOff>
      <xdr:row>2</xdr:row>
      <xdr:rowOff>12834</xdr:rowOff>
    </xdr:to>
    <xdr:sp macro="" textlink="">
      <xdr:nvSpPr>
        <xdr:cNvPr id="40" name="Retângulo 12">
          <a:hlinkClick xmlns:r="http://schemas.openxmlformats.org/officeDocument/2006/relationships" r:id="rId12"/>
        </xdr:cNvPr>
        <xdr:cNvSpPr/>
      </xdr:nvSpPr>
      <xdr:spPr>
        <a:xfrm>
          <a:off x="7915178"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1817350</xdr:colOff>
      <xdr:row>1</xdr:row>
      <xdr:rowOff>201084</xdr:rowOff>
    </xdr:from>
    <xdr:to>
      <xdr:col>7</xdr:col>
      <xdr:colOff>284883</xdr:colOff>
      <xdr:row>2</xdr:row>
      <xdr:rowOff>12834</xdr:rowOff>
    </xdr:to>
    <xdr:sp macro="" textlink="">
      <xdr:nvSpPr>
        <xdr:cNvPr id="41" name="Retângulo 12">
          <a:hlinkClick xmlns:r="http://schemas.openxmlformats.org/officeDocument/2006/relationships" r:id="rId13"/>
        </xdr:cNvPr>
        <xdr:cNvSpPr/>
      </xdr:nvSpPr>
      <xdr:spPr>
        <a:xfrm>
          <a:off x="8738850"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333856</xdr:colOff>
      <xdr:row>1</xdr:row>
      <xdr:rowOff>201084</xdr:rowOff>
    </xdr:from>
    <xdr:to>
      <xdr:col>7</xdr:col>
      <xdr:colOff>1108554</xdr:colOff>
      <xdr:row>2</xdr:row>
      <xdr:rowOff>12834</xdr:rowOff>
    </xdr:to>
    <xdr:sp macro="" textlink="">
      <xdr:nvSpPr>
        <xdr:cNvPr id="42" name="Retângulo 12">
          <a:hlinkClick xmlns:r="http://schemas.openxmlformats.org/officeDocument/2006/relationships" r:id="rId14"/>
        </xdr:cNvPr>
        <xdr:cNvSpPr/>
      </xdr:nvSpPr>
      <xdr:spPr>
        <a:xfrm>
          <a:off x="9573105"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7</xdr:col>
      <xdr:colOff>1157527</xdr:colOff>
      <xdr:row>1</xdr:row>
      <xdr:rowOff>201084</xdr:rowOff>
    </xdr:from>
    <xdr:to>
      <xdr:col>7</xdr:col>
      <xdr:colOff>1932225</xdr:colOff>
      <xdr:row>2</xdr:row>
      <xdr:rowOff>12834</xdr:rowOff>
    </xdr:to>
    <xdr:sp macro="" textlink="">
      <xdr:nvSpPr>
        <xdr:cNvPr id="43" name="Retângulo 12"/>
        <xdr:cNvSpPr/>
      </xdr:nvSpPr>
      <xdr:spPr>
        <a:xfrm>
          <a:off x="10407360" y="635001"/>
          <a:ext cx="785282"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Novembro</a:t>
          </a:r>
        </a:p>
      </xdr:txBody>
    </xdr:sp>
    <xdr:clientData/>
  </xdr:twoCellAnchor>
  <xdr:twoCellAnchor editAs="absolute">
    <xdr:from>
      <xdr:col>7</xdr:col>
      <xdr:colOff>1970617</xdr:colOff>
      <xdr:row>1</xdr:row>
      <xdr:rowOff>201084</xdr:rowOff>
    </xdr:from>
    <xdr:to>
      <xdr:col>8</xdr:col>
      <xdr:colOff>427566</xdr:colOff>
      <xdr:row>2</xdr:row>
      <xdr:rowOff>12834</xdr:rowOff>
    </xdr:to>
    <xdr:sp macro="" textlink="">
      <xdr:nvSpPr>
        <xdr:cNvPr id="44" name="Retângulo 12">
          <a:hlinkClick xmlns:r="http://schemas.openxmlformats.org/officeDocument/2006/relationships" r:id="rId15"/>
        </xdr:cNvPr>
        <xdr:cNvSpPr/>
      </xdr:nvSpPr>
      <xdr:spPr>
        <a:xfrm>
          <a:off x="11231034"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Dezembro</a:t>
          </a:r>
        </a:p>
      </xdr:txBody>
    </xdr:sp>
    <xdr:clientData/>
  </xdr:twoCellAnchor>
  <xdr:twoCellAnchor editAs="absolute">
    <xdr:from>
      <xdr:col>2</xdr:col>
      <xdr:colOff>21166</xdr:colOff>
      <xdr:row>1</xdr:row>
      <xdr:rowOff>201084</xdr:rowOff>
    </xdr:from>
    <xdr:to>
      <xdr:col>3</xdr:col>
      <xdr:colOff>287865</xdr:colOff>
      <xdr:row>2</xdr:row>
      <xdr:rowOff>12834</xdr:rowOff>
    </xdr:to>
    <xdr:sp macro="" textlink="">
      <xdr:nvSpPr>
        <xdr:cNvPr id="45" name="Retângulo 12">
          <a:hlinkClick xmlns:r="http://schemas.openxmlformats.org/officeDocument/2006/relationships" r:id="rId16"/>
        </xdr:cNvPr>
        <xdr:cNvSpPr/>
      </xdr:nvSpPr>
      <xdr:spPr>
        <a:xfrm>
          <a:off x="2106083"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336838</xdr:colOff>
      <xdr:row>1</xdr:row>
      <xdr:rowOff>201084</xdr:rowOff>
    </xdr:from>
    <xdr:to>
      <xdr:col>4</xdr:col>
      <xdr:colOff>11929</xdr:colOff>
      <xdr:row>2</xdr:row>
      <xdr:rowOff>12834</xdr:rowOff>
    </xdr:to>
    <xdr:sp macro="" textlink="">
      <xdr:nvSpPr>
        <xdr:cNvPr id="46" name="Retângulo 13">
          <a:hlinkClick xmlns:r="http://schemas.openxmlformats.org/officeDocument/2006/relationships" r:id="rId17"/>
        </xdr:cNvPr>
        <xdr:cNvSpPr/>
      </xdr:nvSpPr>
      <xdr:spPr>
        <a:xfrm>
          <a:off x="2940338" y="635001"/>
          <a:ext cx="7969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4</xdr:col>
      <xdr:colOff>50319</xdr:colOff>
      <xdr:row>1</xdr:row>
      <xdr:rowOff>201084</xdr:rowOff>
    </xdr:from>
    <xdr:to>
      <xdr:col>4</xdr:col>
      <xdr:colOff>835601</xdr:colOff>
      <xdr:row>2</xdr:row>
      <xdr:rowOff>12834</xdr:rowOff>
    </xdr:to>
    <xdr:sp macro="" textlink="">
      <xdr:nvSpPr>
        <xdr:cNvPr id="47" name="Retângulo 12">
          <a:hlinkClick xmlns:r="http://schemas.openxmlformats.org/officeDocument/2006/relationships" r:id="rId18"/>
        </xdr:cNvPr>
        <xdr:cNvSpPr/>
      </xdr:nvSpPr>
      <xdr:spPr>
        <a:xfrm>
          <a:off x="3775652"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884573</xdr:colOff>
      <xdr:row>1</xdr:row>
      <xdr:rowOff>201084</xdr:rowOff>
    </xdr:from>
    <xdr:to>
      <xdr:col>4</xdr:col>
      <xdr:colOff>1669855</xdr:colOff>
      <xdr:row>2</xdr:row>
      <xdr:rowOff>12834</xdr:rowOff>
    </xdr:to>
    <xdr:sp macro="" textlink="">
      <xdr:nvSpPr>
        <xdr:cNvPr id="48" name="Retângulo 12">
          <a:hlinkClick xmlns:r="http://schemas.openxmlformats.org/officeDocument/2006/relationships" r:id="rId19"/>
        </xdr:cNvPr>
        <xdr:cNvSpPr/>
      </xdr:nvSpPr>
      <xdr:spPr>
        <a:xfrm>
          <a:off x="4609907" y="635001"/>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133350</xdr:colOff>
      <xdr:row>0</xdr:row>
      <xdr:rowOff>219075</xdr:rowOff>
    </xdr:from>
    <xdr:to>
      <xdr:col>0</xdr:col>
      <xdr:colOff>1704975</xdr:colOff>
      <xdr:row>1</xdr:row>
      <xdr:rowOff>295275</xdr:rowOff>
    </xdr:to>
    <xdr:pic>
      <xdr:nvPicPr>
        <xdr:cNvPr id="864337" name="Imagem 49"/>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125938</xdr:colOff>
      <xdr:row>13</xdr:row>
      <xdr:rowOff>210613</xdr:rowOff>
    </xdr:from>
    <xdr:to>
      <xdr:col>0</xdr:col>
      <xdr:colOff>1691213</xdr:colOff>
      <xdr:row>13</xdr:row>
      <xdr:rowOff>210613</xdr:rowOff>
    </xdr:to>
    <xdr:cxnSp macro="">
      <xdr:nvCxnSpPr>
        <xdr:cNvPr id="36" name="Conector reto 35"/>
        <xdr:cNvCxnSpPr/>
      </xdr:nvCxnSpPr>
      <xdr:spPr>
        <a:xfrm>
          <a:off x="125938" y="3978280"/>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14</xdr:row>
      <xdr:rowOff>167222</xdr:rowOff>
    </xdr:from>
    <xdr:to>
      <xdr:col>0</xdr:col>
      <xdr:colOff>1818213</xdr:colOff>
      <xdr:row>15</xdr:row>
      <xdr:rowOff>203205</xdr:rowOff>
    </xdr:to>
    <xdr:sp macro="" textlink="">
      <xdr:nvSpPr>
        <xdr:cNvPr id="51" name="Rectangle 62">
          <a:hlinkClick xmlns:r="http://schemas.openxmlformats.org/officeDocument/2006/relationships" r:id="rId21"/>
        </xdr:cNvPr>
        <xdr:cNvSpPr/>
      </xdr:nvSpPr>
      <xdr:spPr>
        <a:xfrm>
          <a:off x="52913" y="41783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16</xdr:row>
      <xdr:rowOff>10588</xdr:rowOff>
    </xdr:from>
    <xdr:to>
      <xdr:col>0</xdr:col>
      <xdr:colOff>1818213</xdr:colOff>
      <xdr:row>17</xdr:row>
      <xdr:rowOff>46572</xdr:rowOff>
    </xdr:to>
    <xdr:sp macro="" textlink="">
      <xdr:nvSpPr>
        <xdr:cNvPr id="52" name="Rectangle 63">
          <a:hlinkClick xmlns:r="http://schemas.openxmlformats.org/officeDocument/2006/relationships" r:id="rId22"/>
        </xdr:cNvPr>
        <xdr:cNvSpPr/>
      </xdr:nvSpPr>
      <xdr:spPr>
        <a:xfrm>
          <a:off x="52913" y="45085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17</xdr:row>
      <xdr:rowOff>88907</xdr:rowOff>
    </xdr:from>
    <xdr:to>
      <xdr:col>0</xdr:col>
      <xdr:colOff>1822446</xdr:colOff>
      <xdr:row>18</xdr:row>
      <xdr:rowOff>124890</xdr:rowOff>
    </xdr:to>
    <xdr:sp macro="" textlink="">
      <xdr:nvSpPr>
        <xdr:cNvPr id="53" name="Rectangle 63">
          <a:hlinkClick xmlns:r="http://schemas.openxmlformats.org/officeDocument/2006/relationships" r:id="rId23"/>
        </xdr:cNvPr>
        <xdr:cNvSpPr/>
      </xdr:nvSpPr>
      <xdr:spPr>
        <a:xfrm>
          <a:off x="57146" y="483024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12</xdr:row>
      <xdr:rowOff>63498</xdr:rowOff>
    </xdr:from>
    <xdr:to>
      <xdr:col>0</xdr:col>
      <xdr:colOff>1797049</xdr:colOff>
      <xdr:row>13</xdr:row>
      <xdr:rowOff>99481</xdr:rowOff>
    </xdr:to>
    <xdr:sp macro="" textlink="">
      <xdr:nvSpPr>
        <xdr:cNvPr id="54" name="Rectangle 61">
          <a:hlinkClick xmlns:r="http://schemas.openxmlformats.org/officeDocument/2006/relationships" r:id="rId24"/>
        </xdr:cNvPr>
        <xdr:cNvSpPr/>
      </xdr:nvSpPr>
      <xdr:spPr>
        <a:xfrm>
          <a:off x="31749" y="358774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wsDr>
</file>

<file path=xl/drawings/drawing16.xml><?xml version="1.0" encoding="utf-8"?>
<xdr:wsDr xmlns:xdr="http://schemas.openxmlformats.org/drawingml/2006/spreadsheetDrawing" xmlns:a="http://schemas.openxmlformats.org/drawingml/2006/main">
  <xdr:twoCellAnchor editAs="absolute">
    <xdr:from>
      <xdr:col>0</xdr:col>
      <xdr:colOff>0</xdr:colOff>
      <xdr:row>5</xdr:row>
      <xdr:rowOff>157692</xdr:rowOff>
    </xdr:from>
    <xdr:to>
      <xdr:col>1</xdr:col>
      <xdr:colOff>9525</xdr:colOff>
      <xdr:row>6</xdr:row>
      <xdr:rowOff>184150</xdr:rowOff>
    </xdr:to>
    <xdr:sp macro="" textlink="">
      <xdr:nvSpPr>
        <xdr:cNvPr id="21" name="Retângulo 20"/>
        <xdr:cNvSpPr/>
      </xdr:nvSpPr>
      <xdr:spPr>
        <a:xfrm>
          <a:off x="0" y="1976967"/>
          <a:ext cx="1847850" cy="27410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2. Lançamentos</a:t>
          </a:r>
        </a:p>
      </xdr:txBody>
    </xdr:sp>
    <xdr:clientData/>
  </xdr:twoCellAnchor>
  <xdr:twoCellAnchor>
    <xdr:from>
      <xdr:col>4</xdr:col>
      <xdr:colOff>0</xdr:colOff>
      <xdr:row>4</xdr:row>
      <xdr:rowOff>0</xdr:rowOff>
    </xdr:from>
    <xdr:to>
      <xdr:col>4</xdr:col>
      <xdr:colOff>219075</xdr:colOff>
      <xdr:row>4</xdr:row>
      <xdr:rowOff>0</xdr:rowOff>
    </xdr:to>
    <xdr:cxnSp macro="">
      <xdr:nvCxnSpPr>
        <xdr:cNvPr id="3" name="Conector reto 16"/>
        <xdr:cNvCxnSpPr/>
      </xdr:nvCxnSpPr>
      <xdr:spPr>
        <a:xfrm>
          <a:off x="26098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4" name="Conector reto 16"/>
        <xdr:cNvCxnSpPr/>
      </xdr:nvCxnSpPr>
      <xdr:spPr>
        <a:xfrm>
          <a:off x="9820275"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35596</xdr:colOff>
      <xdr:row>4</xdr:row>
      <xdr:rowOff>0</xdr:rowOff>
    </xdr:from>
    <xdr:to>
      <xdr:col>14</xdr:col>
      <xdr:colOff>219075</xdr:colOff>
      <xdr:row>4</xdr:row>
      <xdr:rowOff>0</xdr:rowOff>
    </xdr:to>
    <xdr:cxnSp macro="">
      <xdr:nvCxnSpPr>
        <xdr:cNvPr id="5" name="Conector reto 16"/>
        <xdr:cNvCxnSpPr/>
      </xdr:nvCxnSpPr>
      <xdr:spPr>
        <a:xfrm>
          <a:off x="11017921" y="1571625"/>
          <a:ext cx="3549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4</xdr:row>
      <xdr:rowOff>0</xdr:rowOff>
    </xdr:from>
    <xdr:to>
      <xdr:col>15</xdr:col>
      <xdr:colOff>219075</xdr:colOff>
      <xdr:row>4</xdr:row>
      <xdr:rowOff>0</xdr:rowOff>
    </xdr:to>
    <xdr:cxnSp macro="">
      <xdr:nvCxnSpPr>
        <xdr:cNvPr id="6" name="Conector reto 16"/>
        <xdr:cNvCxnSpPr/>
      </xdr:nvCxnSpPr>
      <xdr:spPr>
        <a:xfrm>
          <a:off x="12630150"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23" name="Conector reto 22"/>
        <xdr:cNvCxnSpPr/>
      </xdr:nvCxnSpPr>
      <xdr:spPr>
        <a:xfrm>
          <a:off x="123825" y="83502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3</xdr:row>
      <xdr:rowOff>129117</xdr:rowOff>
    </xdr:from>
    <xdr:to>
      <xdr:col>0</xdr:col>
      <xdr:colOff>1792816</xdr:colOff>
      <xdr:row>4</xdr:row>
      <xdr:rowOff>16933</xdr:rowOff>
    </xdr:to>
    <xdr:sp macro="" textlink="">
      <xdr:nvSpPr>
        <xdr:cNvPr id="24" name="Rectangle 12">
          <a:hlinkClick xmlns:r="http://schemas.openxmlformats.org/officeDocument/2006/relationships" r:id="rId1"/>
        </xdr:cNvPr>
        <xdr:cNvSpPr/>
      </xdr:nvSpPr>
      <xdr:spPr>
        <a:xfrm>
          <a:off x="27516" y="1310217"/>
          <a:ext cx="1765300" cy="278341"/>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4</xdr:row>
      <xdr:rowOff>105833</xdr:rowOff>
    </xdr:from>
    <xdr:to>
      <xdr:col>0</xdr:col>
      <xdr:colOff>1790700</xdr:colOff>
      <xdr:row>5</xdr:row>
      <xdr:rowOff>141817</xdr:rowOff>
    </xdr:to>
    <xdr:sp macro="" textlink="">
      <xdr:nvSpPr>
        <xdr:cNvPr id="25" name="Rectangle 57">
          <a:hlinkClick xmlns:r="http://schemas.openxmlformats.org/officeDocument/2006/relationships" r:id="rId2"/>
        </xdr:cNvPr>
        <xdr:cNvSpPr/>
      </xdr:nvSpPr>
      <xdr:spPr>
        <a:xfrm>
          <a:off x="25400" y="1677458"/>
          <a:ext cx="1765300" cy="283634"/>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25400</xdr:colOff>
      <xdr:row>6</xdr:row>
      <xdr:rowOff>209550</xdr:rowOff>
    </xdr:from>
    <xdr:to>
      <xdr:col>0</xdr:col>
      <xdr:colOff>1790700</xdr:colOff>
      <xdr:row>8</xdr:row>
      <xdr:rowOff>2117</xdr:rowOff>
    </xdr:to>
    <xdr:sp macro="" textlink="">
      <xdr:nvSpPr>
        <xdr:cNvPr id="26" name="Rectangle 58">
          <a:hlinkClick xmlns:r="http://schemas.openxmlformats.org/officeDocument/2006/relationships" r:id="rId3"/>
        </xdr:cNvPr>
        <xdr:cNvSpPr/>
      </xdr:nvSpPr>
      <xdr:spPr>
        <a:xfrm>
          <a:off x="25400" y="2276475"/>
          <a:ext cx="1765300" cy="28786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8</xdr:row>
      <xdr:rowOff>52917</xdr:rowOff>
    </xdr:from>
    <xdr:to>
      <xdr:col>0</xdr:col>
      <xdr:colOff>1790700</xdr:colOff>
      <xdr:row>9</xdr:row>
      <xdr:rowOff>88900</xdr:rowOff>
    </xdr:to>
    <xdr:sp macro="" textlink="">
      <xdr:nvSpPr>
        <xdr:cNvPr id="27" name="Rectangle 59">
          <a:hlinkClick xmlns:r="http://schemas.openxmlformats.org/officeDocument/2006/relationships" r:id="rId4"/>
        </xdr:cNvPr>
        <xdr:cNvSpPr/>
      </xdr:nvSpPr>
      <xdr:spPr>
        <a:xfrm>
          <a:off x="25400" y="2615142"/>
          <a:ext cx="1765300" cy="28363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25400</xdr:colOff>
      <xdr:row>9</xdr:row>
      <xdr:rowOff>139700</xdr:rowOff>
    </xdr:from>
    <xdr:to>
      <xdr:col>0</xdr:col>
      <xdr:colOff>1790700</xdr:colOff>
      <xdr:row>10</xdr:row>
      <xdr:rowOff>175683</xdr:rowOff>
    </xdr:to>
    <xdr:sp macro="" textlink="">
      <xdr:nvSpPr>
        <xdr:cNvPr id="28" name="Rectangle 60">
          <a:hlinkClick xmlns:r="http://schemas.openxmlformats.org/officeDocument/2006/relationships" r:id="rId5"/>
        </xdr:cNvPr>
        <xdr:cNvSpPr/>
      </xdr:nvSpPr>
      <xdr:spPr>
        <a:xfrm>
          <a:off x="25400" y="2949575"/>
          <a:ext cx="1765300" cy="28363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10</xdr:row>
      <xdr:rowOff>226483</xdr:rowOff>
    </xdr:from>
    <xdr:to>
      <xdr:col>0</xdr:col>
      <xdr:colOff>1790700</xdr:colOff>
      <xdr:row>12</xdr:row>
      <xdr:rowOff>19050</xdr:rowOff>
    </xdr:to>
    <xdr:sp macro="" textlink="">
      <xdr:nvSpPr>
        <xdr:cNvPr id="29" name="Rectangle 61">
          <a:hlinkClick xmlns:r="http://schemas.openxmlformats.org/officeDocument/2006/relationships" r:id="rId6"/>
        </xdr:cNvPr>
        <xdr:cNvSpPr/>
      </xdr:nvSpPr>
      <xdr:spPr>
        <a:xfrm>
          <a:off x="25400" y="3284008"/>
          <a:ext cx="1765300" cy="28786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63500</xdr:colOff>
      <xdr:row>2</xdr:row>
      <xdr:rowOff>16933</xdr:rowOff>
    </xdr:from>
    <xdr:to>
      <xdr:col>0</xdr:col>
      <xdr:colOff>1828800</xdr:colOff>
      <xdr:row>3</xdr:row>
      <xdr:rowOff>21167</xdr:rowOff>
    </xdr:to>
    <xdr:sp macro="" textlink="">
      <xdr:nvSpPr>
        <xdr:cNvPr id="32" name="Rectangle 65"/>
        <xdr:cNvSpPr/>
      </xdr:nvSpPr>
      <xdr:spPr>
        <a:xfrm>
          <a:off x="63500" y="921808"/>
          <a:ext cx="1765300" cy="280459"/>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xdr:from>
      <xdr:col>15</xdr:col>
      <xdr:colOff>0</xdr:colOff>
      <xdr:row>12</xdr:row>
      <xdr:rowOff>0</xdr:rowOff>
    </xdr:from>
    <xdr:to>
      <xdr:col>15</xdr:col>
      <xdr:colOff>219075</xdr:colOff>
      <xdr:row>12</xdr:row>
      <xdr:rowOff>0</xdr:rowOff>
    </xdr:to>
    <xdr:cxnSp macro="">
      <xdr:nvCxnSpPr>
        <xdr:cNvPr id="33" name="Conector reto 32"/>
        <xdr:cNvCxnSpPr/>
      </xdr:nvCxnSpPr>
      <xdr:spPr>
        <a:xfrm>
          <a:off x="12630150"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1725083</xdr:colOff>
      <xdr:row>0</xdr:row>
      <xdr:rowOff>84669</xdr:rowOff>
    </xdr:from>
    <xdr:ext cx="6064250" cy="436786"/>
    <xdr:sp macro="" textlink="">
      <xdr:nvSpPr>
        <xdr:cNvPr id="34" name="CaixaDeTexto 33"/>
        <xdr:cNvSpPr txBox="1"/>
      </xdr:nvSpPr>
      <xdr:spPr>
        <a:xfrm>
          <a:off x="5217583" y="84669"/>
          <a:ext cx="6064250"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effectLst/>
              <a:latin typeface="+mn-lt"/>
              <a:ea typeface="+mn-ea"/>
              <a:cs typeface="+mn-cs"/>
            </a:rPr>
            <a:t>Para cada lançamento de receita ou despesa preencha o dia, classificação,</a:t>
          </a:r>
          <a:r>
            <a:rPr lang="pt-BR" sz="1050" baseline="0">
              <a:solidFill>
                <a:schemeClr val="tx1">
                  <a:lumMod val="65000"/>
                  <a:lumOff val="35000"/>
                </a:schemeClr>
              </a:solidFill>
              <a:effectLst/>
              <a:latin typeface="+mn-lt"/>
              <a:ea typeface="+mn-ea"/>
              <a:cs typeface="+mn-cs"/>
            </a:rPr>
            <a:t> item, plano de contas, valor e status</a:t>
          </a:r>
          <a:r>
            <a:rPr lang="pt-BR" sz="1050">
              <a:solidFill>
                <a:schemeClr val="tx1">
                  <a:lumMod val="65000"/>
                  <a:lumOff val="35000"/>
                </a:schemeClr>
              </a:solidFill>
              <a:effectLst/>
              <a:latin typeface="+mn-lt"/>
              <a:ea typeface="+mn-ea"/>
              <a:cs typeface="+mn-cs"/>
            </a:rPr>
            <a:t>. Depois</a:t>
          </a:r>
          <a:r>
            <a:rPr lang="pt-BR" sz="1050" baseline="0">
              <a:solidFill>
                <a:schemeClr val="tx1">
                  <a:lumMod val="65000"/>
                  <a:lumOff val="35000"/>
                </a:schemeClr>
              </a:solidFill>
              <a:effectLst/>
              <a:latin typeface="+mn-lt"/>
              <a:ea typeface="+mn-ea"/>
              <a:cs typeface="+mn-cs"/>
            </a:rPr>
            <a:t> disso, todos os valores vão automaticamente para as abas de resultados.</a:t>
          </a:r>
          <a:endParaRPr lang="pt-BR" sz="1000">
            <a:solidFill>
              <a:schemeClr val="tx1">
                <a:lumMod val="65000"/>
                <a:lumOff val="35000"/>
              </a:schemeClr>
            </a:solidFill>
            <a:effectLst/>
          </a:endParaRPr>
        </a:p>
      </xdr:txBody>
    </xdr:sp>
    <xdr:clientData/>
  </xdr:oneCellAnchor>
  <xdr:twoCellAnchor editAs="absolute">
    <xdr:from>
      <xdr:col>4</xdr:col>
      <xdr:colOff>835025</xdr:colOff>
      <xdr:row>0</xdr:row>
      <xdr:rowOff>104775</xdr:rowOff>
    </xdr:from>
    <xdr:to>
      <xdr:col>4</xdr:col>
      <xdr:colOff>1177925</xdr:colOff>
      <xdr:row>1</xdr:row>
      <xdr:rowOff>19050</xdr:rowOff>
    </xdr:to>
    <xdr:pic>
      <xdr:nvPicPr>
        <xdr:cNvPr id="836710" name="Imagem 34">
          <a:hlinkClick xmlns:r="http://schemas.openxmlformats.org/officeDocument/2006/relationships" r:id="rId7"/>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57725" y="104775"/>
          <a:ext cx="3429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4</xdr:col>
      <xdr:colOff>1612995</xdr:colOff>
      <xdr:row>1</xdr:row>
      <xdr:rowOff>201083</xdr:rowOff>
    </xdr:from>
    <xdr:to>
      <xdr:col>5</xdr:col>
      <xdr:colOff>429777</xdr:colOff>
      <xdr:row>2</xdr:row>
      <xdr:rowOff>12833</xdr:rowOff>
    </xdr:to>
    <xdr:sp macro="" textlink="">
      <xdr:nvSpPr>
        <xdr:cNvPr id="37" name="Retângulo 12">
          <a:hlinkClick xmlns:r="http://schemas.openxmlformats.org/officeDocument/2006/relationships" r:id="rId9"/>
        </xdr:cNvPr>
        <xdr:cNvSpPr/>
      </xdr:nvSpPr>
      <xdr:spPr>
        <a:xfrm>
          <a:off x="5444162" y="635000"/>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Maio</a:t>
          </a:r>
        </a:p>
      </xdr:txBody>
    </xdr:sp>
    <xdr:clientData/>
  </xdr:twoCellAnchor>
  <xdr:twoCellAnchor editAs="absolute">
    <xdr:from>
      <xdr:col>5</xdr:col>
      <xdr:colOff>468167</xdr:colOff>
      <xdr:row>1</xdr:row>
      <xdr:rowOff>201083</xdr:rowOff>
    </xdr:from>
    <xdr:to>
      <xdr:col>6</xdr:col>
      <xdr:colOff>25782</xdr:colOff>
      <xdr:row>2</xdr:row>
      <xdr:rowOff>12833</xdr:rowOff>
    </xdr:to>
    <xdr:sp macro="" textlink="">
      <xdr:nvSpPr>
        <xdr:cNvPr id="38" name="Retângulo 12">
          <a:hlinkClick xmlns:r="http://schemas.openxmlformats.org/officeDocument/2006/relationships" r:id="rId10"/>
        </xdr:cNvPr>
        <xdr:cNvSpPr/>
      </xdr:nvSpPr>
      <xdr:spPr>
        <a:xfrm>
          <a:off x="6267834" y="635000"/>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Junho</a:t>
          </a:r>
        </a:p>
      </xdr:txBody>
    </xdr:sp>
    <xdr:clientData/>
  </xdr:twoCellAnchor>
  <xdr:twoCellAnchor editAs="absolute">
    <xdr:from>
      <xdr:col>6</xdr:col>
      <xdr:colOff>64172</xdr:colOff>
      <xdr:row>1</xdr:row>
      <xdr:rowOff>201083</xdr:rowOff>
    </xdr:from>
    <xdr:to>
      <xdr:col>6</xdr:col>
      <xdr:colOff>849454</xdr:colOff>
      <xdr:row>2</xdr:row>
      <xdr:rowOff>12833</xdr:rowOff>
    </xdr:to>
    <xdr:sp macro="" textlink="">
      <xdr:nvSpPr>
        <xdr:cNvPr id="39" name="Retângulo 12">
          <a:hlinkClick xmlns:r="http://schemas.openxmlformats.org/officeDocument/2006/relationships" r:id="rId11"/>
        </xdr:cNvPr>
        <xdr:cNvSpPr/>
      </xdr:nvSpPr>
      <xdr:spPr>
        <a:xfrm>
          <a:off x="7091506" y="635000"/>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Julho</a:t>
          </a:r>
        </a:p>
      </xdr:txBody>
    </xdr:sp>
    <xdr:clientData/>
  </xdr:twoCellAnchor>
  <xdr:twoCellAnchor editAs="absolute">
    <xdr:from>
      <xdr:col>6</xdr:col>
      <xdr:colOff>887844</xdr:colOff>
      <xdr:row>1</xdr:row>
      <xdr:rowOff>201083</xdr:rowOff>
    </xdr:from>
    <xdr:to>
      <xdr:col>6</xdr:col>
      <xdr:colOff>1673126</xdr:colOff>
      <xdr:row>2</xdr:row>
      <xdr:rowOff>12833</xdr:rowOff>
    </xdr:to>
    <xdr:sp macro="" textlink="">
      <xdr:nvSpPr>
        <xdr:cNvPr id="40" name="Retângulo 12">
          <a:hlinkClick xmlns:r="http://schemas.openxmlformats.org/officeDocument/2006/relationships" r:id="rId12"/>
        </xdr:cNvPr>
        <xdr:cNvSpPr/>
      </xdr:nvSpPr>
      <xdr:spPr>
        <a:xfrm>
          <a:off x="7915178" y="635000"/>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Agosto</a:t>
          </a:r>
        </a:p>
      </xdr:txBody>
    </xdr:sp>
    <xdr:clientData/>
  </xdr:twoCellAnchor>
  <xdr:twoCellAnchor editAs="absolute">
    <xdr:from>
      <xdr:col>6</xdr:col>
      <xdr:colOff>1711516</xdr:colOff>
      <xdr:row>1</xdr:row>
      <xdr:rowOff>201083</xdr:rowOff>
    </xdr:from>
    <xdr:to>
      <xdr:col>7</xdr:col>
      <xdr:colOff>179049</xdr:colOff>
      <xdr:row>2</xdr:row>
      <xdr:rowOff>12833</xdr:rowOff>
    </xdr:to>
    <xdr:sp macro="" textlink="">
      <xdr:nvSpPr>
        <xdr:cNvPr id="41" name="Retângulo 12">
          <a:hlinkClick xmlns:r="http://schemas.openxmlformats.org/officeDocument/2006/relationships" r:id="rId13"/>
        </xdr:cNvPr>
        <xdr:cNvSpPr/>
      </xdr:nvSpPr>
      <xdr:spPr>
        <a:xfrm>
          <a:off x="8738850" y="635000"/>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Setembro</a:t>
          </a:r>
        </a:p>
      </xdr:txBody>
    </xdr:sp>
    <xdr:clientData/>
  </xdr:twoCellAnchor>
  <xdr:twoCellAnchor editAs="absolute">
    <xdr:from>
      <xdr:col>7</xdr:col>
      <xdr:colOff>228022</xdr:colOff>
      <xdr:row>1</xdr:row>
      <xdr:rowOff>201083</xdr:rowOff>
    </xdr:from>
    <xdr:to>
      <xdr:col>7</xdr:col>
      <xdr:colOff>1002720</xdr:colOff>
      <xdr:row>2</xdr:row>
      <xdr:rowOff>12833</xdr:rowOff>
    </xdr:to>
    <xdr:sp macro="" textlink="">
      <xdr:nvSpPr>
        <xdr:cNvPr id="42" name="Retângulo 12">
          <a:hlinkClick xmlns:r="http://schemas.openxmlformats.org/officeDocument/2006/relationships" r:id="rId14"/>
        </xdr:cNvPr>
        <xdr:cNvSpPr/>
      </xdr:nvSpPr>
      <xdr:spPr>
        <a:xfrm>
          <a:off x="9573105" y="635000"/>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Outubro</a:t>
          </a:r>
        </a:p>
      </xdr:txBody>
    </xdr:sp>
    <xdr:clientData/>
  </xdr:twoCellAnchor>
  <xdr:twoCellAnchor editAs="absolute">
    <xdr:from>
      <xdr:col>7</xdr:col>
      <xdr:colOff>1051693</xdr:colOff>
      <xdr:row>1</xdr:row>
      <xdr:rowOff>201083</xdr:rowOff>
    </xdr:from>
    <xdr:to>
      <xdr:col>7</xdr:col>
      <xdr:colOff>1826391</xdr:colOff>
      <xdr:row>2</xdr:row>
      <xdr:rowOff>12833</xdr:rowOff>
    </xdr:to>
    <xdr:sp macro="" textlink="">
      <xdr:nvSpPr>
        <xdr:cNvPr id="43" name="Retângulo 12">
          <a:hlinkClick xmlns:r="http://schemas.openxmlformats.org/officeDocument/2006/relationships" r:id="rId15"/>
        </xdr:cNvPr>
        <xdr:cNvSpPr/>
      </xdr:nvSpPr>
      <xdr:spPr>
        <a:xfrm>
          <a:off x="10407360" y="635000"/>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Novembro</a:t>
          </a:r>
        </a:p>
      </xdr:txBody>
    </xdr:sp>
    <xdr:clientData/>
  </xdr:twoCellAnchor>
  <xdr:twoCellAnchor editAs="absolute">
    <xdr:from>
      <xdr:col>7</xdr:col>
      <xdr:colOff>1864783</xdr:colOff>
      <xdr:row>1</xdr:row>
      <xdr:rowOff>201083</xdr:rowOff>
    </xdr:from>
    <xdr:to>
      <xdr:col>8</xdr:col>
      <xdr:colOff>321732</xdr:colOff>
      <xdr:row>2</xdr:row>
      <xdr:rowOff>12833</xdr:rowOff>
    </xdr:to>
    <xdr:sp macro="" textlink="">
      <xdr:nvSpPr>
        <xdr:cNvPr id="44" name="Retângulo 12"/>
        <xdr:cNvSpPr/>
      </xdr:nvSpPr>
      <xdr:spPr>
        <a:xfrm>
          <a:off x="11231034" y="635000"/>
          <a:ext cx="785282"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Dezembro</a:t>
          </a:r>
        </a:p>
      </xdr:txBody>
    </xdr:sp>
    <xdr:clientData/>
  </xdr:twoCellAnchor>
  <xdr:twoCellAnchor editAs="absolute">
    <xdr:from>
      <xdr:col>2</xdr:col>
      <xdr:colOff>21166</xdr:colOff>
      <xdr:row>1</xdr:row>
      <xdr:rowOff>201083</xdr:rowOff>
    </xdr:from>
    <xdr:to>
      <xdr:col>3</xdr:col>
      <xdr:colOff>287865</xdr:colOff>
      <xdr:row>2</xdr:row>
      <xdr:rowOff>12833</xdr:rowOff>
    </xdr:to>
    <xdr:sp macro="" textlink="">
      <xdr:nvSpPr>
        <xdr:cNvPr id="45" name="Retângulo 12">
          <a:hlinkClick xmlns:r="http://schemas.openxmlformats.org/officeDocument/2006/relationships" r:id="rId16"/>
        </xdr:cNvPr>
        <xdr:cNvSpPr/>
      </xdr:nvSpPr>
      <xdr:spPr>
        <a:xfrm>
          <a:off x="2106083" y="635000"/>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Janeiro</a:t>
          </a:r>
        </a:p>
      </xdr:txBody>
    </xdr:sp>
    <xdr:clientData/>
  </xdr:twoCellAnchor>
  <xdr:twoCellAnchor editAs="absolute">
    <xdr:from>
      <xdr:col>3</xdr:col>
      <xdr:colOff>336838</xdr:colOff>
      <xdr:row>1</xdr:row>
      <xdr:rowOff>201083</xdr:rowOff>
    </xdr:from>
    <xdr:to>
      <xdr:col>3</xdr:col>
      <xdr:colOff>1133762</xdr:colOff>
      <xdr:row>2</xdr:row>
      <xdr:rowOff>12833</xdr:rowOff>
    </xdr:to>
    <xdr:sp macro="" textlink="">
      <xdr:nvSpPr>
        <xdr:cNvPr id="46" name="Retângulo 13">
          <a:hlinkClick xmlns:r="http://schemas.openxmlformats.org/officeDocument/2006/relationships" r:id="rId17"/>
        </xdr:cNvPr>
        <xdr:cNvSpPr/>
      </xdr:nvSpPr>
      <xdr:spPr>
        <a:xfrm>
          <a:off x="2940338" y="635000"/>
          <a:ext cx="7969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Fevereiro</a:t>
          </a:r>
        </a:p>
      </xdr:txBody>
    </xdr:sp>
    <xdr:clientData/>
  </xdr:twoCellAnchor>
  <xdr:twoCellAnchor editAs="absolute">
    <xdr:from>
      <xdr:col>3</xdr:col>
      <xdr:colOff>1172152</xdr:colOff>
      <xdr:row>1</xdr:row>
      <xdr:rowOff>201083</xdr:rowOff>
    </xdr:from>
    <xdr:to>
      <xdr:col>4</xdr:col>
      <xdr:colOff>729768</xdr:colOff>
      <xdr:row>2</xdr:row>
      <xdr:rowOff>12833</xdr:rowOff>
    </xdr:to>
    <xdr:sp macro="" textlink="">
      <xdr:nvSpPr>
        <xdr:cNvPr id="47" name="Retângulo 12">
          <a:hlinkClick xmlns:r="http://schemas.openxmlformats.org/officeDocument/2006/relationships" r:id="rId18"/>
        </xdr:cNvPr>
        <xdr:cNvSpPr/>
      </xdr:nvSpPr>
      <xdr:spPr>
        <a:xfrm>
          <a:off x="3775652" y="635000"/>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Março</a:t>
          </a:r>
        </a:p>
      </xdr:txBody>
    </xdr:sp>
    <xdr:clientData/>
  </xdr:twoCellAnchor>
  <xdr:twoCellAnchor editAs="absolute">
    <xdr:from>
      <xdr:col>4</xdr:col>
      <xdr:colOff>778740</xdr:colOff>
      <xdr:row>1</xdr:row>
      <xdr:rowOff>201083</xdr:rowOff>
    </xdr:from>
    <xdr:to>
      <xdr:col>4</xdr:col>
      <xdr:colOff>1564022</xdr:colOff>
      <xdr:row>2</xdr:row>
      <xdr:rowOff>12833</xdr:rowOff>
    </xdr:to>
    <xdr:sp macro="" textlink="">
      <xdr:nvSpPr>
        <xdr:cNvPr id="48" name="Retângulo 12">
          <a:hlinkClick xmlns:r="http://schemas.openxmlformats.org/officeDocument/2006/relationships" r:id="rId19"/>
        </xdr:cNvPr>
        <xdr:cNvSpPr/>
      </xdr:nvSpPr>
      <xdr:spPr>
        <a:xfrm>
          <a:off x="4609907" y="635000"/>
          <a:ext cx="785282"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Abril</a:t>
          </a:r>
        </a:p>
      </xdr:txBody>
    </xdr:sp>
    <xdr:clientData/>
  </xdr:twoCellAnchor>
  <xdr:twoCellAnchor editAs="absolute">
    <xdr:from>
      <xdr:col>0</xdr:col>
      <xdr:colOff>133350</xdr:colOff>
      <xdr:row>0</xdr:row>
      <xdr:rowOff>219075</xdr:rowOff>
    </xdr:from>
    <xdr:to>
      <xdr:col>0</xdr:col>
      <xdr:colOff>1704975</xdr:colOff>
      <xdr:row>1</xdr:row>
      <xdr:rowOff>295275</xdr:rowOff>
    </xdr:to>
    <xdr:pic>
      <xdr:nvPicPr>
        <xdr:cNvPr id="836723" name="Imagem 49"/>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125938</xdr:colOff>
      <xdr:row>13</xdr:row>
      <xdr:rowOff>210613</xdr:rowOff>
    </xdr:from>
    <xdr:to>
      <xdr:col>0</xdr:col>
      <xdr:colOff>1691213</xdr:colOff>
      <xdr:row>13</xdr:row>
      <xdr:rowOff>210613</xdr:rowOff>
    </xdr:to>
    <xdr:cxnSp macro="">
      <xdr:nvCxnSpPr>
        <xdr:cNvPr id="36" name="Conector reto 35"/>
        <xdr:cNvCxnSpPr/>
      </xdr:nvCxnSpPr>
      <xdr:spPr>
        <a:xfrm>
          <a:off x="125938" y="3978280"/>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14</xdr:row>
      <xdr:rowOff>167222</xdr:rowOff>
    </xdr:from>
    <xdr:to>
      <xdr:col>0</xdr:col>
      <xdr:colOff>1818213</xdr:colOff>
      <xdr:row>15</xdr:row>
      <xdr:rowOff>203205</xdr:rowOff>
    </xdr:to>
    <xdr:sp macro="" textlink="">
      <xdr:nvSpPr>
        <xdr:cNvPr id="51" name="Rectangle 62">
          <a:hlinkClick xmlns:r="http://schemas.openxmlformats.org/officeDocument/2006/relationships" r:id="rId21"/>
        </xdr:cNvPr>
        <xdr:cNvSpPr/>
      </xdr:nvSpPr>
      <xdr:spPr>
        <a:xfrm>
          <a:off x="52913" y="41783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16</xdr:row>
      <xdr:rowOff>10588</xdr:rowOff>
    </xdr:from>
    <xdr:to>
      <xdr:col>0</xdr:col>
      <xdr:colOff>1818213</xdr:colOff>
      <xdr:row>17</xdr:row>
      <xdr:rowOff>46572</xdr:rowOff>
    </xdr:to>
    <xdr:sp macro="" textlink="">
      <xdr:nvSpPr>
        <xdr:cNvPr id="52" name="Rectangle 63">
          <a:hlinkClick xmlns:r="http://schemas.openxmlformats.org/officeDocument/2006/relationships" r:id="rId22"/>
        </xdr:cNvPr>
        <xdr:cNvSpPr/>
      </xdr:nvSpPr>
      <xdr:spPr>
        <a:xfrm>
          <a:off x="52913" y="45085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17</xdr:row>
      <xdr:rowOff>88907</xdr:rowOff>
    </xdr:from>
    <xdr:to>
      <xdr:col>0</xdr:col>
      <xdr:colOff>1822446</xdr:colOff>
      <xdr:row>18</xdr:row>
      <xdr:rowOff>124890</xdr:rowOff>
    </xdr:to>
    <xdr:sp macro="" textlink="">
      <xdr:nvSpPr>
        <xdr:cNvPr id="53" name="Rectangle 63">
          <a:hlinkClick xmlns:r="http://schemas.openxmlformats.org/officeDocument/2006/relationships" r:id="rId23"/>
        </xdr:cNvPr>
        <xdr:cNvSpPr/>
      </xdr:nvSpPr>
      <xdr:spPr>
        <a:xfrm>
          <a:off x="57146" y="483024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12</xdr:row>
      <xdr:rowOff>63498</xdr:rowOff>
    </xdr:from>
    <xdr:to>
      <xdr:col>0</xdr:col>
      <xdr:colOff>1797049</xdr:colOff>
      <xdr:row>13</xdr:row>
      <xdr:rowOff>99481</xdr:rowOff>
    </xdr:to>
    <xdr:sp macro="" textlink="">
      <xdr:nvSpPr>
        <xdr:cNvPr id="54" name="Rectangle 61">
          <a:hlinkClick xmlns:r="http://schemas.openxmlformats.org/officeDocument/2006/relationships" r:id="rId24"/>
        </xdr:cNvPr>
        <xdr:cNvSpPr/>
      </xdr:nvSpPr>
      <xdr:spPr>
        <a:xfrm>
          <a:off x="31749" y="358774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wsDr>
</file>

<file path=xl/drawings/drawing17.xml><?xml version="1.0" encoding="utf-8"?>
<xdr:wsDr xmlns:xdr="http://schemas.openxmlformats.org/drawingml/2006/spreadsheetDrawing" xmlns:a="http://schemas.openxmlformats.org/drawingml/2006/main">
  <xdr:twoCellAnchor editAs="absolute">
    <xdr:from>
      <xdr:col>0</xdr:col>
      <xdr:colOff>25400</xdr:colOff>
      <xdr:row>6</xdr:row>
      <xdr:rowOff>275167</xdr:rowOff>
    </xdr:from>
    <xdr:to>
      <xdr:col>0</xdr:col>
      <xdr:colOff>1790700</xdr:colOff>
      <xdr:row>7</xdr:row>
      <xdr:rowOff>226483</xdr:rowOff>
    </xdr:to>
    <xdr:sp macro="" textlink="">
      <xdr:nvSpPr>
        <xdr:cNvPr id="39" name="Rectangle 57">
          <a:hlinkClick xmlns:r="http://schemas.openxmlformats.org/officeDocument/2006/relationships" r:id="rId1"/>
        </xdr:cNvPr>
        <xdr:cNvSpPr/>
      </xdr:nvSpPr>
      <xdr:spPr>
        <a:xfrm>
          <a:off x="25400" y="19685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2. Lançamentos</a:t>
          </a:r>
        </a:p>
      </xdr:txBody>
    </xdr:sp>
    <xdr:clientData/>
  </xdr:twoCellAnchor>
  <xdr:twoCellAnchor editAs="absolute">
    <xdr:from>
      <xdr:col>0</xdr:col>
      <xdr:colOff>0</xdr:colOff>
      <xdr:row>7</xdr:row>
      <xdr:rowOff>263525</xdr:rowOff>
    </xdr:from>
    <xdr:to>
      <xdr:col>1</xdr:col>
      <xdr:colOff>9525</xdr:colOff>
      <xdr:row>8</xdr:row>
      <xdr:rowOff>215901</xdr:rowOff>
    </xdr:to>
    <xdr:sp macro="" textlink="">
      <xdr:nvSpPr>
        <xdr:cNvPr id="35" name="Retângulo 34">
          <a:hlinkClick xmlns:r="http://schemas.openxmlformats.org/officeDocument/2006/relationships" r:id="rId2"/>
        </xdr:cNvPr>
        <xdr:cNvSpPr/>
      </xdr:nvSpPr>
      <xdr:spPr>
        <a:xfrm>
          <a:off x="0" y="2284942"/>
          <a:ext cx="1851025" cy="2698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3. Resumo</a:t>
          </a:r>
          <a:r>
            <a:rPr lang="pt-BR" sz="1100" baseline="0">
              <a:solidFill>
                <a:schemeClr val="tx1">
                  <a:lumMod val="65000"/>
                  <a:lumOff val="35000"/>
                </a:schemeClr>
              </a:solidFill>
            </a:rPr>
            <a:t>: Lançamentos</a:t>
          </a:r>
        </a:p>
        <a:p>
          <a:pPr algn="l"/>
          <a:endParaRPr lang="pt-BR" sz="1100">
            <a:solidFill>
              <a:schemeClr val="tx1">
                <a:lumMod val="65000"/>
                <a:lumOff val="35000"/>
              </a:schemeClr>
            </a:solidFill>
          </a:endParaRPr>
        </a:p>
      </xdr:txBody>
    </xdr:sp>
    <xdr:clientData/>
  </xdr:twoCellAnchor>
  <xdr:twoCellAnchor>
    <xdr:from>
      <xdr:col>5</xdr:col>
      <xdr:colOff>0</xdr:colOff>
      <xdr:row>6</xdr:row>
      <xdr:rowOff>0</xdr:rowOff>
    </xdr:from>
    <xdr:to>
      <xdr:col>5</xdr:col>
      <xdr:colOff>219075</xdr:colOff>
      <xdr:row>6</xdr:row>
      <xdr:rowOff>0</xdr:rowOff>
    </xdr:to>
    <xdr:cxnSp macro="">
      <xdr:nvCxnSpPr>
        <xdr:cNvPr id="5" name="Conector reto 16"/>
        <xdr:cNvCxnSpPr/>
      </xdr:nvCxnSpPr>
      <xdr:spPr>
        <a:xfrm>
          <a:off x="4552950" y="25241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6</xdr:row>
      <xdr:rowOff>0</xdr:rowOff>
    </xdr:from>
    <xdr:to>
      <xdr:col>7</xdr:col>
      <xdr:colOff>219075</xdr:colOff>
      <xdr:row>6</xdr:row>
      <xdr:rowOff>0</xdr:rowOff>
    </xdr:to>
    <xdr:cxnSp macro="">
      <xdr:nvCxnSpPr>
        <xdr:cNvPr id="20" name="Conector reto 16"/>
        <xdr:cNvCxnSpPr/>
      </xdr:nvCxnSpPr>
      <xdr:spPr>
        <a:xfrm>
          <a:off x="7210425" y="25241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35596</xdr:colOff>
      <xdr:row>6</xdr:row>
      <xdr:rowOff>0</xdr:rowOff>
    </xdr:from>
    <xdr:to>
      <xdr:col>9</xdr:col>
      <xdr:colOff>219075</xdr:colOff>
      <xdr:row>6</xdr:row>
      <xdr:rowOff>0</xdr:rowOff>
    </xdr:to>
    <xdr:cxnSp macro="">
      <xdr:nvCxnSpPr>
        <xdr:cNvPr id="21" name="Conector reto 16"/>
        <xdr:cNvCxnSpPr/>
      </xdr:nvCxnSpPr>
      <xdr:spPr>
        <a:xfrm>
          <a:off x="8722396" y="2524125"/>
          <a:ext cx="52637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6</xdr:row>
      <xdr:rowOff>0</xdr:rowOff>
    </xdr:from>
    <xdr:to>
      <xdr:col>10</xdr:col>
      <xdr:colOff>219075</xdr:colOff>
      <xdr:row>6</xdr:row>
      <xdr:rowOff>0</xdr:rowOff>
    </xdr:to>
    <xdr:cxnSp macro="">
      <xdr:nvCxnSpPr>
        <xdr:cNvPr id="22" name="Conector reto 16"/>
        <xdr:cNvCxnSpPr/>
      </xdr:nvCxnSpPr>
      <xdr:spPr>
        <a:xfrm>
          <a:off x="10125075" y="25241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37" name="Conector reto 36"/>
        <xdr:cNvCxnSpPr/>
      </xdr:nvCxnSpPr>
      <xdr:spPr>
        <a:xfrm>
          <a:off x="123825" y="84031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4</xdr:row>
      <xdr:rowOff>2117</xdr:rowOff>
    </xdr:from>
    <xdr:to>
      <xdr:col>0</xdr:col>
      <xdr:colOff>1792816</xdr:colOff>
      <xdr:row>5</xdr:row>
      <xdr:rowOff>218017</xdr:rowOff>
    </xdr:to>
    <xdr:sp macro="" textlink="">
      <xdr:nvSpPr>
        <xdr:cNvPr id="38" name="Rectangle 12">
          <a:hlinkClick xmlns:r="http://schemas.openxmlformats.org/officeDocument/2006/relationships" r:id="rId3"/>
        </xdr:cNvPr>
        <xdr:cNvSpPr/>
      </xdr:nvSpPr>
      <xdr:spPr>
        <a:xfrm>
          <a:off x="27516" y="131445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5</xdr:row>
      <xdr:rowOff>304800</xdr:rowOff>
    </xdr:from>
    <xdr:to>
      <xdr:col>0</xdr:col>
      <xdr:colOff>1790700</xdr:colOff>
      <xdr:row>6</xdr:row>
      <xdr:rowOff>266700</xdr:rowOff>
    </xdr:to>
    <xdr:sp macro="" textlink="">
      <xdr:nvSpPr>
        <xdr:cNvPr id="40" name="Rectangle 58">
          <a:hlinkClick xmlns:r="http://schemas.openxmlformats.org/officeDocument/2006/relationships" r:id="rId4"/>
        </xdr:cNvPr>
        <xdr:cNvSpPr/>
      </xdr:nvSpPr>
      <xdr:spPr>
        <a:xfrm>
          <a:off x="25400" y="1680633"/>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25400</xdr:colOff>
      <xdr:row>8</xdr:row>
      <xdr:rowOff>254000</xdr:rowOff>
    </xdr:from>
    <xdr:to>
      <xdr:col>0</xdr:col>
      <xdr:colOff>1790700</xdr:colOff>
      <xdr:row>9</xdr:row>
      <xdr:rowOff>215900</xdr:rowOff>
    </xdr:to>
    <xdr:sp macro="" textlink="">
      <xdr:nvSpPr>
        <xdr:cNvPr id="41" name="Rectangle 59">
          <a:hlinkClick xmlns:r="http://schemas.openxmlformats.org/officeDocument/2006/relationships" r:id="rId2"/>
        </xdr:cNvPr>
        <xdr:cNvSpPr/>
      </xdr:nvSpPr>
      <xdr:spPr>
        <a:xfrm>
          <a:off x="25400" y="26035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25400</xdr:colOff>
      <xdr:row>9</xdr:row>
      <xdr:rowOff>256117</xdr:rowOff>
    </xdr:from>
    <xdr:to>
      <xdr:col>0</xdr:col>
      <xdr:colOff>1790700</xdr:colOff>
      <xdr:row>10</xdr:row>
      <xdr:rowOff>218016</xdr:rowOff>
    </xdr:to>
    <xdr:sp macro="" textlink="">
      <xdr:nvSpPr>
        <xdr:cNvPr id="42" name="Rectangle 60">
          <a:hlinkClick xmlns:r="http://schemas.openxmlformats.org/officeDocument/2006/relationships" r:id="rId5"/>
        </xdr:cNvPr>
        <xdr:cNvSpPr/>
      </xdr:nvSpPr>
      <xdr:spPr>
        <a:xfrm>
          <a:off x="25400" y="29337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10</xdr:row>
      <xdr:rowOff>258233</xdr:rowOff>
    </xdr:from>
    <xdr:to>
      <xdr:col>0</xdr:col>
      <xdr:colOff>1790700</xdr:colOff>
      <xdr:row>11</xdr:row>
      <xdr:rowOff>220134</xdr:rowOff>
    </xdr:to>
    <xdr:sp macro="" textlink="">
      <xdr:nvSpPr>
        <xdr:cNvPr id="43" name="Rectangle 61">
          <a:hlinkClick xmlns:r="http://schemas.openxmlformats.org/officeDocument/2006/relationships" r:id="rId6"/>
        </xdr:cNvPr>
        <xdr:cNvSpPr/>
      </xdr:nvSpPr>
      <xdr:spPr>
        <a:xfrm>
          <a:off x="25400" y="32639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63500</xdr:colOff>
      <xdr:row>2</xdr:row>
      <xdr:rowOff>16933</xdr:rowOff>
    </xdr:from>
    <xdr:to>
      <xdr:col>0</xdr:col>
      <xdr:colOff>1828800</xdr:colOff>
      <xdr:row>3</xdr:row>
      <xdr:rowOff>179917</xdr:rowOff>
    </xdr:to>
    <xdr:sp macro="" textlink="">
      <xdr:nvSpPr>
        <xdr:cNvPr id="47" name="Rectangle 65"/>
        <xdr:cNvSpPr/>
      </xdr:nvSpPr>
      <xdr:spPr>
        <a:xfrm>
          <a:off x="63500" y="9271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oneCellAnchor>
    <xdr:from>
      <xdr:col>6</xdr:col>
      <xdr:colOff>497416</xdr:colOff>
      <xdr:row>0</xdr:row>
      <xdr:rowOff>74081</xdr:rowOff>
    </xdr:from>
    <xdr:ext cx="6064250" cy="421141"/>
    <xdr:sp macro="" textlink="">
      <xdr:nvSpPr>
        <xdr:cNvPr id="24" name="CaixaDeTexto 23"/>
        <xdr:cNvSpPr txBox="1"/>
      </xdr:nvSpPr>
      <xdr:spPr>
        <a:xfrm>
          <a:off x="5979583" y="74081"/>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Escolha um mês e veja o seu resultado diário e resumo geral. Preste atenção para variações de</a:t>
          </a:r>
          <a:r>
            <a:rPr lang="pt-BR" sz="1050" baseline="0">
              <a:solidFill>
                <a:schemeClr val="tx1">
                  <a:lumMod val="65000"/>
                  <a:lumOff val="35000"/>
                </a:schemeClr>
              </a:solidFill>
            </a:rPr>
            <a:t> receita ou despesas no mês e descubra como melhorar suas finanças.</a:t>
          </a:r>
          <a:endParaRPr lang="pt-BR" sz="1050">
            <a:solidFill>
              <a:schemeClr val="tx1">
                <a:lumMod val="65000"/>
                <a:lumOff val="35000"/>
              </a:schemeClr>
            </a:solidFill>
          </a:endParaRPr>
        </a:p>
      </xdr:txBody>
    </xdr:sp>
    <xdr:clientData/>
  </xdr:oneCellAnchor>
  <xdr:twoCellAnchor editAs="absolute">
    <xdr:from>
      <xdr:col>6</xdr:col>
      <xdr:colOff>76200</xdr:colOff>
      <xdr:row>0</xdr:row>
      <xdr:rowOff>104775</xdr:rowOff>
    </xdr:from>
    <xdr:to>
      <xdr:col>6</xdr:col>
      <xdr:colOff>419100</xdr:colOff>
      <xdr:row>1</xdr:row>
      <xdr:rowOff>19050</xdr:rowOff>
    </xdr:to>
    <xdr:pic>
      <xdr:nvPicPr>
        <xdr:cNvPr id="17236" name="Imagem 24">
          <a:hlinkClick xmlns:r="http://schemas.openxmlformats.org/officeDocument/2006/relationships" r:id="rId7"/>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543550" y="104775"/>
          <a:ext cx="3429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35596</xdr:colOff>
      <xdr:row>6</xdr:row>
      <xdr:rowOff>0</xdr:rowOff>
    </xdr:from>
    <xdr:to>
      <xdr:col>9</xdr:col>
      <xdr:colOff>219075</xdr:colOff>
      <xdr:row>6</xdr:row>
      <xdr:rowOff>0</xdr:rowOff>
    </xdr:to>
    <xdr:cxnSp macro="">
      <xdr:nvCxnSpPr>
        <xdr:cNvPr id="27" name="Conector reto 16"/>
        <xdr:cNvCxnSpPr/>
      </xdr:nvCxnSpPr>
      <xdr:spPr>
        <a:xfrm>
          <a:off x="9827296" y="1571625"/>
          <a:ext cx="3549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6</xdr:row>
      <xdr:rowOff>0</xdr:rowOff>
    </xdr:from>
    <xdr:to>
      <xdr:col>10</xdr:col>
      <xdr:colOff>219075</xdr:colOff>
      <xdr:row>6</xdr:row>
      <xdr:rowOff>0</xdr:rowOff>
    </xdr:to>
    <xdr:cxnSp macro="">
      <xdr:nvCxnSpPr>
        <xdr:cNvPr id="28" name="Conector reto 16"/>
        <xdr:cNvCxnSpPr/>
      </xdr:nvCxnSpPr>
      <xdr:spPr>
        <a:xfrm>
          <a:off x="11439525" y="15716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14</xdr:row>
      <xdr:rowOff>0</xdr:rowOff>
    </xdr:from>
    <xdr:to>
      <xdr:col>10</xdr:col>
      <xdr:colOff>219075</xdr:colOff>
      <xdr:row>14</xdr:row>
      <xdr:rowOff>0</xdr:rowOff>
    </xdr:to>
    <xdr:cxnSp macro="">
      <xdr:nvCxnSpPr>
        <xdr:cNvPr id="29" name="Conector reto 28"/>
        <xdr:cNvCxnSpPr/>
      </xdr:nvCxnSpPr>
      <xdr:spPr>
        <a:xfrm>
          <a:off x="11439525" y="35528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133350</xdr:colOff>
      <xdr:row>0</xdr:row>
      <xdr:rowOff>219075</xdr:rowOff>
    </xdr:from>
    <xdr:to>
      <xdr:col>0</xdr:col>
      <xdr:colOff>1704975</xdr:colOff>
      <xdr:row>1</xdr:row>
      <xdr:rowOff>295275</xdr:rowOff>
    </xdr:to>
    <xdr:pic>
      <xdr:nvPicPr>
        <xdr:cNvPr id="17240" name="Imagem 3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125938</xdr:colOff>
      <xdr:row>12</xdr:row>
      <xdr:rowOff>316449</xdr:rowOff>
    </xdr:from>
    <xdr:to>
      <xdr:col>0</xdr:col>
      <xdr:colOff>1691213</xdr:colOff>
      <xdr:row>12</xdr:row>
      <xdr:rowOff>316449</xdr:rowOff>
    </xdr:to>
    <xdr:cxnSp macro="">
      <xdr:nvCxnSpPr>
        <xdr:cNvPr id="26" name="Conector reto 25"/>
        <xdr:cNvCxnSpPr/>
      </xdr:nvCxnSpPr>
      <xdr:spPr>
        <a:xfrm>
          <a:off x="125938" y="3978282"/>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13</xdr:row>
      <xdr:rowOff>188390</xdr:rowOff>
    </xdr:from>
    <xdr:to>
      <xdr:col>0</xdr:col>
      <xdr:colOff>1818213</xdr:colOff>
      <xdr:row>14</xdr:row>
      <xdr:rowOff>139707</xdr:rowOff>
    </xdr:to>
    <xdr:sp macro="" textlink="">
      <xdr:nvSpPr>
        <xdr:cNvPr id="31" name="Rectangle 62">
          <a:hlinkClick xmlns:r="http://schemas.openxmlformats.org/officeDocument/2006/relationships" r:id="rId10"/>
        </xdr:cNvPr>
        <xdr:cNvSpPr/>
      </xdr:nvSpPr>
      <xdr:spPr>
        <a:xfrm>
          <a:off x="52913" y="4178307"/>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14</xdr:row>
      <xdr:rowOff>190507</xdr:rowOff>
    </xdr:from>
    <xdr:to>
      <xdr:col>0</xdr:col>
      <xdr:colOff>1818213</xdr:colOff>
      <xdr:row>15</xdr:row>
      <xdr:rowOff>141824</xdr:rowOff>
    </xdr:to>
    <xdr:sp macro="" textlink="">
      <xdr:nvSpPr>
        <xdr:cNvPr id="33" name="Rectangle 63">
          <a:hlinkClick xmlns:r="http://schemas.openxmlformats.org/officeDocument/2006/relationships" r:id="rId11"/>
        </xdr:cNvPr>
        <xdr:cNvSpPr/>
      </xdr:nvSpPr>
      <xdr:spPr>
        <a:xfrm>
          <a:off x="52913" y="4508507"/>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15</xdr:row>
      <xdr:rowOff>184159</xdr:rowOff>
    </xdr:from>
    <xdr:to>
      <xdr:col>0</xdr:col>
      <xdr:colOff>1822446</xdr:colOff>
      <xdr:row>16</xdr:row>
      <xdr:rowOff>135475</xdr:rowOff>
    </xdr:to>
    <xdr:sp macro="" textlink="">
      <xdr:nvSpPr>
        <xdr:cNvPr id="34" name="Rectangle 63">
          <a:hlinkClick xmlns:r="http://schemas.openxmlformats.org/officeDocument/2006/relationships" r:id="rId12"/>
        </xdr:cNvPr>
        <xdr:cNvSpPr/>
      </xdr:nvSpPr>
      <xdr:spPr>
        <a:xfrm>
          <a:off x="57146" y="4830242"/>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11</xdr:row>
      <xdr:rowOff>254000</xdr:rowOff>
    </xdr:from>
    <xdr:to>
      <xdr:col>0</xdr:col>
      <xdr:colOff>1797049</xdr:colOff>
      <xdr:row>12</xdr:row>
      <xdr:rowOff>205317</xdr:rowOff>
    </xdr:to>
    <xdr:sp macro="" textlink="">
      <xdr:nvSpPr>
        <xdr:cNvPr id="46" name="Rectangle 61">
          <a:hlinkClick xmlns:r="http://schemas.openxmlformats.org/officeDocument/2006/relationships" r:id="rId13"/>
        </xdr:cNvPr>
        <xdr:cNvSpPr/>
      </xdr:nvSpPr>
      <xdr:spPr>
        <a:xfrm>
          <a:off x="31749" y="358775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twoCellAnchor editAs="absolute">
    <xdr:from>
      <xdr:col>2</xdr:col>
      <xdr:colOff>31749</xdr:colOff>
      <xdr:row>1</xdr:row>
      <xdr:rowOff>190499</xdr:rowOff>
    </xdr:from>
    <xdr:to>
      <xdr:col>2</xdr:col>
      <xdr:colOff>1276348</xdr:colOff>
      <xdr:row>2</xdr:row>
      <xdr:rowOff>2249</xdr:rowOff>
    </xdr:to>
    <xdr:sp macro="" textlink="">
      <xdr:nvSpPr>
        <xdr:cNvPr id="30" name="Retângulo 29"/>
        <xdr:cNvSpPr/>
      </xdr:nvSpPr>
      <xdr:spPr>
        <a:xfrm>
          <a:off x="2116666" y="624416"/>
          <a:ext cx="1244599"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Pagos</a:t>
          </a:r>
          <a:endParaRPr lang="pt-BR" sz="1200" b="1">
            <a:solidFill>
              <a:schemeClr val="bg1"/>
            </a:solidFill>
          </a:endParaRPr>
        </a:p>
      </xdr:txBody>
    </xdr:sp>
    <xdr:clientData/>
  </xdr:twoCellAnchor>
  <xdr:twoCellAnchor editAs="absolute">
    <xdr:from>
      <xdr:col>2</xdr:col>
      <xdr:colOff>1381124</xdr:colOff>
      <xdr:row>1</xdr:row>
      <xdr:rowOff>190499</xdr:rowOff>
    </xdr:from>
    <xdr:to>
      <xdr:col>5</xdr:col>
      <xdr:colOff>558798</xdr:colOff>
      <xdr:row>2</xdr:row>
      <xdr:rowOff>2249</xdr:rowOff>
    </xdr:to>
    <xdr:sp macro="" textlink="">
      <xdr:nvSpPr>
        <xdr:cNvPr id="36" name="Retângulo 35">
          <a:hlinkClick xmlns:r="http://schemas.openxmlformats.org/officeDocument/2006/relationships" r:id="rId14"/>
        </xdr:cNvPr>
        <xdr:cNvSpPr/>
      </xdr:nvSpPr>
      <xdr:spPr>
        <a:xfrm>
          <a:off x="3466041" y="624416"/>
          <a:ext cx="1241424"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t>Não Pagos</a:t>
          </a:r>
          <a:endParaRPr lang="pt-BR" sz="1200"/>
        </a:p>
      </xdr:txBody>
    </xdr:sp>
    <xdr:clientData/>
  </xdr:twoCellAnchor>
</xdr:wsDr>
</file>

<file path=xl/drawings/drawing18.xml><?xml version="1.0" encoding="utf-8"?>
<xdr:wsDr xmlns:xdr="http://schemas.openxmlformats.org/drawingml/2006/spreadsheetDrawing" xmlns:a="http://schemas.openxmlformats.org/drawingml/2006/main">
  <xdr:twoCellAnchor editAs="absolute">
    <xdr:from>
      <xdr:col>0</xdr:col>
      <xdr:colOff>25400</xdr:colOff>
      <xdr:row>6</xdr:row>
      <xdr:rowOff>275167</xdr:rowOff>
    </xdr:from>
    <xdr:to>
      <xdr:col>0</xdr:col>
      <xdr:colOff>1790700</xdr:colOff>
      <xdr:row>7</xdr:row>
      <xdr:rowOff>226483</xdr:rowOff>
    </xdr:to>
    <xdr:sp macro="" textlink="">
      <xdr:nvSpPr>
        <xdr:cNvPr id="2" name="Rectangle 57">
          <a:hlinkClick xmlns:r="http://schemas.openxmlformats.org/officeDocument/2006/relationships" r:id="rId1"/>
        </xdr:cNvPr>
        <xdr:cNvSpPr/>
      </xdr:nvSpPr>
      <xdr:spPr>
        <a:xfrm>
          <a:off x="25400" y="19558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2. Lançamentos</a:t>
          </a:r>
        </a:p>
      </xdr:txBody>
    </xdr:sp>
    <xdr:clientData/>
  </xdr:twoCellAnchor>
  <xdr:twoCellAnchor editAs="absolute">
    <xdr:from>
      <xdr:col>0</xdr:col>
      <xdr:colOff>0</xdr:colOff>
      <xdr:row>7</xdr:row>
      <xdr:rowOff>263525</xdr:rowOff>
    </xdr:from>
    <xdr:to>
      <xdr:col>1</xdr:col>
      <xdr:colOff>9525</xdr:colOff>
      <xdr:row>8</xdr:row>
      <xdr:rowOff>215901</xdr:rowOff>
    </xdr:to>
    <xdr:sp macro="" textlink="">
      <xdr:nvSpPr>
        <xdr:cNvPr id="3" name="Retângulo 2">
          <a:hlinkClick xmlns:r="http://schemas.openxmlformats.org/officeDocument/2006/relationships" r:id="rId2"/>
        </xdr:cNvPr>
        <xdr:cNvSpPr/>
      </xdr:nvSpPr>
      <xdr:spPr>
        <a:xfrm>
          <a:off x="0" y="2268009"/>
          <a:ext cx="1847850" cy="280459"/>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3. Resumo</a:t>
          </a:r>
          <a:r>
            <a:rPr lang="pt-BR" sz="1100" baseline="0">
              <a:solidFill>
                <a:schemeClr val="tx1">
                  <a:lumMod val="65000"/>
                  <a:lumOff val="35000"/>
                </a:schemeClr>
              </a:solidFill>
            </a:rPr>
            <a:t>: Lançamentos</a:t>
          </a:r>
        </a:p>
        <a:p>
          <a:pPr algn="l"/>
          <a:endParaRPr lang="pt-BR" sz="1100">
            <a:solidFill>
              <a:schemeClr val="tx1">
                <a:lumMod val="65000"/>
                <a:lumOff val="35000"/>
              </a:schemeClr>
            </a:solidFill>
          </a:endParaRPr>
        </a:p>
      </xdr:txBody>
    </xdr:sp>
    <xdr:clientData/>
  </xdr:twoCellAnchor>
  <xdr:twoCellAnchor>
    <xdr:from>
      <xdr:col>5</xdr:col>
      <xdr:colOff>0</xdr:colOff>
      <xdr:row>6</xdr:row>
      <xdr:rowOff>0</xdr:rowOff>
    </xdr:from>
    <xdr:to>
      <xdr:col>5</xdr:col>
      <xdr:colOff>219075</xdr:colOff>
      <xdr:row>6</xdr:row>
      <xdr:rowOff>0</xdr:rowOff>
    </xdr:to>
    <xdr:cxnSp macro="">
      <xdr:nvCxnSpPr>
        <xdr:cNvPr id="4" name="Conector reto 16"/>
        <xdr:cNvCxnSpPr/>
      </xdr:nvCxnSpPr>
      <xdr:spPr>
        <a:xfrm>
          <a:off x="4143375" y="16859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6</xdr:row>
      <xdr:rowOff>0</xdr:rowOff>
    </xdr:from>
    <xdr:to>
      <xdr:col>7</xdr:col>
      <xdr:colOff>219075</xdr:colOff>
      <xdr:row>6</xdr:row>
      <xdr:rowOff>0</xdr:rowOff>
    </xdr:to>
    <xdr:cxnSp macro="">
      <xdr:nvCxnSpPr>
        <xdr:cNvPr id="5" name="Conector reto 16"/>
        <xdr:cNvCxnSpPr/>
      </xdr:nvCxnSpPr>
      <xdr:spPr>
        <a:xfrm>
          <a:off x="6810375" y="16859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35596</xdr:colOff>
      <xdr:row>6</xdr:row>
      <xdr:rowOff>0</xdr:rowOff>
    </xdr:from>
    <xdr:to>
      <xdr:col>9</xdr:col>
      <xdr:colOff>219075</xdr:colOff>
      <xdr:row>6</xdr:row>
      <xdr:rowOff>0</xdr:rowOff>
    </xdr:to>
    <xdr:cxnSp macro="">
      <xdr:nvCxnSpPr>
        <xdr:cNvPr id="6" name="Conector reto 16"/>
        <xdr:cNvCxnSpPr/>
      </xdr:nvCxnSpPr>
      <xdr:spPr>
        <a:xfrm>
          <a:off x="8179471" y="1685925"/>
          <a:ext cx="52637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6</xdr:row>
      <xdr:rowOff>0</xdr:rowOff>
    </xdr:from>
    <xdr:to>
      <xdr:col>10</xdr:col>
      <xdr:colOff>219075</xdr:colOff>
      <xdr:row>6</xdr:row>
      <xdr:rowOff>0</xdr:rowOff>
    </xdr:to>
    <xdr:cxnSp macro="">
      <xdr:nvCxnSpPr>
        <xdr:cNvPr id="7" name="Conector reto 16"/>
        <xdr:cNvCxnSpPr/>
      </xdr:nvCxnSpPr>
      <xdr:spPr>
        <a:xfrm>
          <a:off x="10020300" y="16859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8" name="Conector reto 7"/>
        <xdr:cNvCxnSpPr/>
      </xdr:nvCxnSpPr>
      <xdr:spPr>
        <a:xfrm>
          <a:off x="123825" y="83502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4</xdr:row>
      <xdr:rowOff>2117</xdr:rowOff>
    </xdr:from>
    <xdr:to>
      <xdr:col>0</xdr:col>
      <xdr:colOff>1792816</xdr:colOff>
      <xdr:row>5</xdr:row>
      <xdr:rowOff>218017</xdr:rowOff>
    </xdr:to>
    <xdr:sp macro="" textlink="">
      <xdr:nvSpPr>
        <xdr:cNvPr id="9" name="Rectangle 12">
          <a:hlinkClick xmlns:r="http://schemas.openxmlformats.org/officeDocument/2006/relationships" r:id="rId3"/>
        </xdr:cNvPr>
        <xdr:cNvSpPr/>
      </xdr:nvSpPr>
      <xdr:spPr>
        <a:xfrm>
          <a:off x="27516" y="1307042"/>
          <a:ext cx="1765300" cy="282575"/>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5</xdr:row>
      <xdr:rowOff>304800</xdr:rowOff>
    </xdr:from>
    <xdr:to>
      <xdr:col>0</xdr:col>
      <xdr:colOff>1790700</xdr:colOff>
      <xdr:row>6</xdr:row>
      <xdr:rowOff>266700</xdr:rowOff>
    </xdr:to>
    <xdr:sp macro="" textlink="">
      <xdr:nvSpPr>
        <xdr:cNvPr id="10" name="Rectangle 58">
          <a:hlinkClick xmlns:r="http://schemas.openxmlformats.org/officeDocument/2006/relationships" r:id="rId4"/>
        </xdr:cNvPr>
        <xdr:cNvSpPr/>
      </xdr:nvSpPr>
      <xdr:spPr>
        <a:xfrm>
          <a:off x="25400" y="1676400"/>
          <a:ext cx="1765300" cy="27093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25400</xdr:colOff>
      <xdr:row>8</xdr:row>
      <xdr:rowOff>254000</xdr:rowOff>
    </xdr:from>
    <xdr:to>
      <xdr:col>0</xdr:col>
      <xdr:colOff>1790700</xdr:colOff>
      <xdr:row>9</xdr:row>
      <xdr:rowOff>215900</xdr:rowOff>
    </xdr:to>
    <xdr:sp macro="" textlink="">
      <xdr:nvSpPr>
        <xdr:cNvPr id="11" name="Rectangle 59">
          <a:hlinkClick xmlns:r="http://schemas.openxmlformats.org/officeDocument/2006/relationships" r:id="rId2"/>
        </xdr:cNvPr>
        <xdr:cNvSpPr/>
      </xdr:nvSpPr>
      <xdr:spPr>
        <a:xfrm>
          <a:off x="25400" y="2582333"/>
          <a:ext cx="1765300" cy="2899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25400</xdr:colOff>
      <xdr:row>9</xdr:row>
      <xdr:rowOff>256117</xdr:rowOff>
    </xdr:from>
    <xdr:to>
      <xdr:col>0</xdr:col>
      <xdr:colOff>1790700</xdr:colOff>
      <xdr:row>10</xdr:row>
      <xdr:rowOff>218016</xdr:rowOff>
    </xdr:to>
    <xdr:sp macro="" textlink="">
      <xdr:nvSpPr>
        <xdr:cNvPr id="12" name="Rectangle 60">
          <a:hlinkClick xmlns:r="http://schemas.openxmlformats.org/officeDocument/2006/relationships" r:id="rId5"/>
        </xdr:cNvPr>
        <xdr:cNvSpPr/>
      </xdr:nvSpPr>
      <xdr:spPr>
        <a:xfrm>
          <a:off x="25400" y="2908300"/>
          <a:ext cx="1765300" cy="28998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10</xdr:row>
      <xdr:rowOff>258233</xdr:rowOff>
    </xdr:from>
    <xdr:to>
      <xdr:col>0</xdr:col>
      <xdr:colOff>1790700</xdr:colOff>
      <xdr:row>11</xdr:row>
      <xdr:rowOff>220134</xdr:rowOff>
    </xdr:to>
    <xdr:sp macro="" textlink="">
      <xdr:nvSpPr>
        <xdr:cNvPr id="13" name="Rectangle 61">
          <a:hlinkClick xmlns:r="http://schemas.openxmlformats.org/officeDocument/2006/relationships" r:id="rId6"/>
        </xdr:cNvPr>
        <xdr:cNvSpPr/>
      </xdr:nvSpPr>
      <xdr:spPr>
        <a:xfrm>
          <a:off x="25400" y="3234267"/>
          <a:ext cx="1765300" cy="289984"/>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63500</xdr:colOff>
      <xdr:row>2</xdr:row>
      <xdr:rowOff>16933</xdr:rowOff>
    </xdr:from>
    <xdr:to>
      <xdr:col>0</xdr:col>
      <xdr:colOff>1828800</xdr:colOff>
      <xdr:row>3</xdr:row>
      <xdr:rowOff>179917</xdr:rowOff>
    </xdr:to>
    <xdr:sp macro="" textlink="">
      <xdr:nvSpPr>
        <xdr:cNvPr id="14" name="Rectangle 65"/>
        <xdr:cNvSpPr/>
      </xdr:nvSpPr>
      <xdr:spPr>
        <a:xfrm>
          <a:off x="63500" y="921808"/>
          <a:ext cx="1765300" cy="277284"/>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oneCellAnchor>
    <xdr:from>
      <xdr:col>6</xdr:col>
      <xdr:colOff>497416</xdr:colOff>
      <xdr:row>0</xdr:row>
      <xdr:rowOff>74081</xdr:rowOff>
    </xdr:from>
    <xdr:ext cx="6064250" cy="421141"/>
    <xdr:sp macro="" textlink="">
      <xdr:nvSpPr>
        <xdr:cNvPr id="15" name="CaixaDeTexto 14"/>
        <xdr:cNvSpPr txBox="1"/>
      </xdr:nvSpPr>
      <xdr:spPr>
        <a:xfrm>
          <a:off x="5974291" y="74081"/>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Escolha um mês e veja o seu resultado diário e resumo geral. Preste atenção para variações de</a:t>
          </a:r>
          <a:r>
            <a:rPr lang="pt-BR" sz="1050" baseline="0">
              <a:solidFill>
                <a:schemeClr val="tx1">
                  <a:lumMod val="65000"/>
                  <a:lumOff val="35000"/>
                </a:schemeClr>
              </a:solidFill>
            </a:rPr>
            <a:t> receita ou despesas no mês e descubra como melhorar suas finanças.</a:t>
          </a:r>
          <a:endParaRPr lang="pt-BR" sz="1050">
            <a:solidFill>
              <a:schemeClr val="tx1">
                <a:lumMod val="65000"/>
                <a:lumOff val="35000"/>
              </a:schemeClr>
            </a:solidFill>
          </a:endParaRPr>
        </a:p>
      </xdr:txBody>
    </xdr:sp>
    <xdr:clientData/>
  </xdr:oneCellAnchor>
  <xdr:twoCellAnchor editAs="absolute">
    <xdr:from>
      <xdr:col>6</xdr:col>
      <xdr:colOff>76200</xdr:colOff>
      <xdr:row>0</xdr:row>
      <xdr:rowOff>104775</xdr:rowOff>
    </xdr:from>
    <xdr:to>
      <xdr:col>6</xdr:col>
      <xdr:colOff>419100</xdr:colOff>
      <xdr:row>1</xdr:row>
      <xdr:rowOff>19050</xdr:rowOff>
    </xdr:to>
    <xdr:pic>
      <xdr:nvPicPr>
        <xdr:cNvPr id="39762" name="Imagem 15">
          <a:hlinkClick xmlns:r="http://schemas.openxmlformats.org/officeDocument/2006/relationships" r:id="rId7"/>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543550" y="104775"/>
          <a:ext cx="3429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35596</xdr:colOff>
      <xdr:row>6</xdr:row>
      <xdr:rowOff>0</xdr:rowOff>
    </xdr:from>
    <xdr:to>
      <xdr:col>9</xdr:col>
      <xdr:colOff>219075</xdr:colOff>
      <xdr:row>6</xdr:row>
      <xdr:rowOff>0</xdr:rowOff>
    </xdr:to>
    <xdr:cxnSp macro="">
      <xdr:nvCxnSpPr>
        <xdr:cNvPr id="17" name="Conector reto 16"/>
        <xdr:cNvCxnSpPr/>
      </xdr:nvCxnSpPr>
      <xdr:spPr>
        <a:xfrm>
          <a:off x="8179471" y="1685925"/>
          <a:ext cx="52637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6</xdr:row>
      <xdr:rowOff>0</xdr:rowOff>
    </xdr:from>
    <xdr:to>
      <xdr:col>10</xdr:col>
      <xdr:colOff>219075</xdr:colOff>
      <xdr:row>6</xdr:row>
      <xdr:rowOff>0</xdr:rowOff>
    </xdr:to>
    <xdr:cxnSp macro="">
      <xdr:nvCxnSpPr>
        <xdr:cNvPr id="18" name="Conector reto 16"/>
        <xdr:cNvCxnSpPr/>
      </xdr:nvCxnSpPr>
      <xdr:spPr>
        <a:xfrm>
          <a:off x="10020300" y="168592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14</xdr:row>
      <xdr:rowOff>0</xdr:rowOff>
    </xdr:from>
    <xdr:to>
      <xdr:col>10</xdr:col>
      <xdr:colOff>219075</xdr:colOff>
      <xdr:row>14</xdr:row>
      <xdr:rowOff>0</xdr:rowOff>
    </xdr:to>
    <xdr:cxnSp macro="">
      <xdr:nvCxnSpPr>
        <xdr:cNvPr id="19" name="Conector reto 18"/>
        <xdr:cNvCxnSpPr/>
      </xdr:nvCxnSpPr>
      <xdr:spPr>
        <a:xfrm>
          <a:off x="10020300" y="41910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133350</xdr:colOff>
      <xdr:row>0</xdr:row>
      <xdr:rowOff>219075</xdr:rowOff>
    </xdr:from>
    <xdr:to>
      <xdr:col>0</xdr:col>
      <xdr:colOff>1704975</xdr:colOff>
      <xdr:row>1</xdr:row>
      <xdr:rowOff>295275</xdr:rowOff>
    </xdr:to>
    <xdr:pic>
      <xdr:nvPicPr>
        <xdr:cNvPr id="39766" name="Imagem 19"/>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125938</xdr:colOff>
      <xdr:row>12</xdr:row>
      <xdr:rowOff>316449</xdr:rowOff>
    </xdr:from>
    <xdr:to>
      <xdr:col>0</xdr:col>
      <xdr:colOff>1691213</xdr:colOff>
      <xdr:row>12</xdr:row>
      <xdr:rowOff>316449</xdr:rowOff>
    </xdr:to>
    <xdr:cxnSp macro="">
      <xdr:nvCxnSpPr>
        <xdr:cNvPr id="21" name="Conector reto 20"/>
        <xdr:cNvCxnSpPr/>
      </xdr:nvCxnSpPr>
      <xdr:spPr>
        <a:xfrm>
          <a:off x="125938" y="3940182"/>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13</xdr:row>
      <xdr:rowOff>188390</xdr:rowOff>
    </xdr:from>
    <xdr:to>
      <xdr:col>0</xdr:col>
      <xdr:colOff>1818213</xdr:colOff>
      <xdr:row>14</xdr:row>
      <xdr:rowOff>139707</xdr:rowOff>
    </xdr:to>
    <xdr:sp macro="" textlink="">
      <xdr:nvSpPr>
        <xdr:cNvPr id="22" name="Rectangle 62">
          <a:hlinkClick xmlns:r="http://schemas.openxmlformats.org/officeDocument/2006/relationships" r:id="rId10"/>
        </xdr:cNvPr>
        <xdr:cNvSpPr/>
      </xdr:nvSpPr>
      <xdr:spPr>
        <a:xfrm>
          <a:off x="52913" y="4140207"/>
          <a:ext cx="1765300" cy="27516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14</xdr:row>
      <xdr:rowOff>190507</xdr:rowOff>
    </xdr:from>
    <xdr:to>
      <xdr:col>0</xdr:col>
      <xdr:colOff>1818213</xdr:colOff>
      <xdr:row>15</xdr:row>
      <xdr:rowOff>141824</xdr:rowOff>
    </xdr:to>
    <xdr:sp macro="" textlink="">
      <xdr:nvSpPr>
        <xdr:cNvPr id="23" name="Rectangle 63">
          <a:hlinkClick xmlns:r="http://schemas.openxmlformats.org/officeDocument/2006/relationships" r:id="rId11"/>
        </xdr:cNvPr>
        <xdr:cNvSpPr/>
      </xdr:nvSpPr>
      <xdr:spPr>
        <a:xfrm>
          <a:off x="52913" y="4466174"/>
          <a:ext cx="1765300" cy="275166"/>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15</xdr:row>
      <xdr:rowOff>184159</xdr:rowOff>
    </xdr:from>
    <xdr:to>
      <xdr:col>0</xdr:col>
      <xdr:colOff>1822446</xdr:colOff>
      <xdr:row>16</xdr:row>
      <xdr:rowOff>135475</xdr:rowOff>
    </xdr:to>
    <xdr:sp macro="" textlink="">
      <xdr:nvSpPr>
        <xdr:cNvPr id="24" name="Rectangle 63">
          <a:hlinkClick xmlns:r="http://schemas.openxmlformats.org/officeDocument/2006/relationships" r:id="rId12"/>
        </xdr:cNvPr>
        <xdr:cNvSpPr/>
      </xdr:nvSpPr>
      <xdr:spPr>
        <a:xfrm>
          <a:off x="57146" y="4783675"/>
          <a:ext cx="1765300" cy="27516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11</xdr:row>
      <xdr:rowOff>254000</xdr:rowOff>
    </xdr:from>
    <xdr:to>
      <xdr:col>0</xdr:col>
      <xdr:colOff>1797049</xdr:colOff>
      <xdr:row>12</xdr:row>
      <xdr:rowOff>205317</xdr:rowOff>
    </xdr:to>
    <xdr:sp macro="" textlink="">
      <xdr:nvSpPr>
        <xdr:cNvPr id="25" name="Rectangle 61">
          <a:hlinkClick xmlns:r="http://schemas.openxmlformats.org/officeDocument/2006/relationships" r:id="rId13"/>
        </xdr:cNvPr>
        <xdr:cNvSpPr/>
      </xdr:nvSpPr>
      <xdr:spPr>
        <a:xfrm>
          <a:off x="31749" y="3553883"/>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twoCellAnchor editAs="absolute">
    <xdr:from>
      <xdr:col>2</xdr:col>
      <xdr:colOff>31745</xdr:colOff>
      <xdr:row>1</xdr:row>
      <xdr:rowOff>190498</xdr:rowOff>
    </xdr:from>
    <xdr:to>
      <xdr:col>2</xdr:col>
      <xdr:colOff>1276344</xdr:colOff>
      <xdr:row>2</xdr:row>
      <xdr:rowOff>2248</xdr:rowOff>
    </xdr:to>
    <xdr:sp macro="" textlink="">
      <xdr:nvSpPr>
        <xdr:cNvPr id="26" name="Retângulo 25">
          <a:hlinkClick xmlns:r="http://schemas.openxmlformats.org/officeDocument/2006/relationships" r:id="rId14"/>
        </xdr:cNvPr>
        <xdr:cNvSpPr/>
      </xdr:nvSpPr>
      <xdr:spPr>
        <a:xfrm>
          <a:off x="2116662" y="624415"/>
          <a:ext cx="1244599"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0">
              <a:solidFill>
                <a:schemeClr val="bg1"/>
              </a:solidFill>
            </a:rPr>
            <a:t>Pagos</a:t>
          </a:r>
          <a:endParaRPr lang="pt-BR" sz="1200" b="0">
            <a:solidFill>
              <a:schemeClr val="bg1"/>
            </a:solidFill>
          </a:endParaRPr>
        </a:p>
      </xdr:txBody>
    </xdr:sp>
    <xdr:clientData/>
  </xdr:twoCellAnchor>
  <xdr:twoCellAnchor editAs="absolute">
    <xdr:from>
      <xdr:col>2</xdr:col>
      <xdr:colOff>1381120</xdr:colOff>
      <xdr:row>1</xdr:row>
      <xdr:rowOff>190498</xdr:rowOff>
    </xdr:from>
    <xdr:to>
      <xdr:col>5</xdr:col>
      <xdr:colOff>558794</xdr:colOff>
      <xdr:row>2</xdr:row>
      <xdr:rowOff>2248</xdr:rowOff>
    </xdr:to>
    <xdr:sp macro="" textlink="">
      <xdr:nvSpPr>
        <xdr:cNvPr id="27" name="Retângulo 26"/>
        <xdr:cNvSpPr/>
      </xdr:nvSpPr>
      <xdr:spPr>
        <a:xfrm>
          <a:off x="3466037" y="624415"/>
          <a:ext cx="1241424"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t>Não Pagos</a:t>
          </a:r>
          <a:endParaRPr lang="pt-BR" sz="1200" b="1"/>
        </a:p>
      </xdr:txBody>
    </xdr:sp>
    <xdr:clientData/>
  </xdr:twoCellAnchor>
</xdr:wsDr>
</file>

<file path=xl/drawings/drawing19.xml><?xml version="1.0" encoding="utf-8"?>
<xdr:wsDr xmlns:xdr="http://schemas.openxmlformats.org/drawingml/2006/spreadsheetDrawing" xmlns:a="http://schemas.openxmlformats.org/drawingml/2006/main">
  <xdr:twoCellAnchor editAs="absolute">
    <xdr:from>
      <xdr:col>0</xdr:col>
      <xdr:colOff>25400</xdr:colOff>
      <xdr:row>5</xdr:row>
      <xdr:rowOff>285750</xdr:rowOff>
    </xdr:from>
    <xdr:to>
      <xdr:col>0</xdr:col>
      <xdr:colOff>1790700</xdr:colOff>
      <xdr:row>6</xdr:row>
      <xdr:rowOff>99483</xdr:rowOff>
    </xdr:to>
    <xdr:sp macro="" textlink="">
      <xdr:nvSpPr>
        <xdr:cNvPr id="39" name="Rectangle 57">
          <a:hlinkClick xmlns:r="http://schemas.openxmlformats.org/officeDocument/2006/relationships" r:id="rId1"/>
        </xdr:cNvPr>
        <xdr:cNvSpPr/>
      </xdr:nvSpPr>
      <xdr:spPr>
        <a:xfrm>
          <a:off x="25400" y="19685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2. Lançamentos</a:t>
          </a:r>
        </a:p>
      </xdr:txBody>
    </xdr:sp>
    <xdr:clientData/>
  </xdr:twoCellAnchor>
  <xdr:twoCellAnchor>
    <xdr:from>
      <xdr:col>3</xdr:col>
      <xdr:colOff>0</xdr:colOff>
      <xdr:row>4</xdr:row>
      <xdr:rowOff>0</xdr:rowOff>
    </xdr:from>
    <xdr:to>
      <xdr:col>3</xdr:col>
      <xdr:colOff>219075</xdr:colOff>
      <xdr:row>4</xdr:row>
      <xdr:rowOff>0</xdr:rowOff>
    </xdr:to>
    <xdr:cxnSp macro="">
      <xdr:nvCxnSpPr>
        <xdr:cNvPr id="3" name="Conector reto 16"/>
        <xdr:cNvCxnSpPr/>
      </xdr:nvCxnSpPr>
      <xdr:spPr>
        <a:xfrm>
          <a:off x="2752725" y="16383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4</xdr:row>
      <xdr:rowOff>0</xdr:rowOff>
    </xdr:from>
    <xdr:to>
      <xdr:col>8</xdr:col>
      <xdr:colOff>219075</xdr:colOff>
      <xdr:row>4</xdr:row>
      <xdr:rowOff>0</xdr:rowOff>
    </xdr:to>
    <xdr:cxnSp macro="">
      <xdr:nvCxnSpPr>
        <xdr:cNvPr id="18" name="Conector reto 16"/>
        <xdr:cNvCxnSpPr/>
      </xdr:nvCxnSpPr>
      <xdr:spPr>
        <a:xfrm>
          <a:off x="9810750" y="16383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35596</xdr:colOff>
      <xdr:row>4</xdr:row>
      <xdr:rowOff>0</xdr:rowOff>
    </xdr:from>
    <xdr:to>
      <xdr:col>10</xdr:col>
      <xdr:colOff>219075</xdr:colOff>
      <xdr:row>4</xdr:row>
      <xdr:rowOff>0</xdr:rowOff>
    </xdr:to>
    <xdr:cxnSp macro="">
      <xdr:nvCxnSpPr>
        <xdr:cNvPr id="19" name="Conector reto 16"/>
        <xdr:cNvCxnSpPr/>
      </xdr:nvCxnSpPr>
      <xdr:spPr>
        <a:xfrm>
          <a:off x="11322721" y="1638300"/>
          <a:ext cx="3549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4</xdr:row>
      <xdr:rowOff>0</xdr:rowOff>
    </xdr:from>
    <xdr:to>
      <xdr:col>11</xdr:col>
      <xdr:colOff>219075</xdr:colOff>
      <xdr:row>4</xdr:row>
      <xdr:rowOff>0</xdr:rowOff>
    </xdr:to>
    <xdr:cxnSp macro="">
      <xdr:nvCxnSpPr>
        <xdr:cNvPr id="20" name="Conector reto 16"/>
        <xdr:cNvCxnSpPr/>
      </xdr:nvCxnSpPr>
      <xdr:spPr>
        <a:xfrm>
          <a:off x="12706350" y="16383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4</xdr:col>
      <xdr:colOff>734683</xdr:colOff>
      <xdr:row>1</xdr:row>
      <xdr:rowOff>197905</xdr:rowOff>
    </xdr:from>
    <xdr:to>
      <xdr:col>6</xdr:col>
      <xdr:colOff>364850</xdr:colOff>
      <xdr:row>2</xdr:row>
      <xdr:rowOff>9655</xdr:rowOff>
    </xdr:to>
    <xdr:sp macro="" textlink="">
      <xdr:nvSpPr>
        <xdr:cNvPr id="22" name="Retângulo 12">
          <a:hlinkClick xmlns:r="http://schemas.openxmlformats.org/officeDocument/2006/relationships" r:id="rId2"/>
        </xdr:cNvPr>
        <xdr:cNvSpPr/>
      </xdr:nvSpPr>
      <xdr:spPr>
        <a:xfrm>
          <a:off x="4735183" y="631822"/>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Contas a Pagar</a:t>
          </a:r>
        </a:p>
      </xdr:txBody>
    </xdr:sp>
    <xdr:clientData/>
  </xdr:twoCellAnchor>
  <xdr:twoCellAnchor editAs="absolute">
    <xdr:from>
      <xdr:col>6</xdr:col>
      <xdr:colOff>403523</xdr:colOff>
      <xdr:row>1</xdr:row>
      <xdr:rowOff>197905</xdr:rowOff>
    </xdr:from>
    <xdr:to>
      <xdr:col>8</xdr:col>
      <xdr:colOff>33689</xdr:colOff>
      <xdr:row>2</xdr:row>
      <xdr:rowOff>9655</xdr:rowOff>
    </xdr:to>
    <xdr:sp macro="" textlink="">
      <xdr:nvSpPr>
        <xdr:cNvPr id="23" name="Retângulo 12">
          <a:hlinkClick xmlns:r="http://schemas.openxmlformats.org/officeDocument/2006/relationships" r:id="rId3"/>
        </xdr:cNvPr>
        <xdr:cNvSpPr/>
      </xdr:nvSpPr>
      <xdr:spPr>
        <a:xfrm>
          <a:off x="6033856" y="631822"/>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Contas a Receber</a:t>
          </a:r>
        </a:p>
      </xdr:txBody>
    </xdr:sp>
    <xdr:clientData/>
  </xdr:twoCellAnchor>
  <xdr:twoCellAnchor editAs="absolute">
    <xdr:from>
      <xdr:col>2</xdr:col>
      <xdr:colOff>42333</xdr:colOff>
      <xdr:row>1</xdr:row>
      <xdr:rowOff>197905</xdr:rowOff>
    </xdr:from>
    <xdr:to>
      <xdr:col>3</xdr:col>
      <xdr:colOff>201667</xdr:colOff>
      <xdr:row>2</xdr:row>
      <xdr:rowOff>9655</xdr:rowOff>
    </xdr:to>
    <xdr:sp macro="" textlink="">
      <xdr:nvSpPr>
        <xdr:cNvPr id="31" name="Retângulo 13"/>
        <xdr:cNvSpPr/>
      </xdr:nvSpPr>
      <xdr:spPr>
        <a:xfrm>
          <a:off x="2127250" y="631822"/>
          <a:ext cx="1260000"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Fluxo de Caixa</a:t>
          </a:r>
        </a:p>
      </xdr:txBody>
    </xdr:sp>
    <xdr:clientData/>
  </xdr:twoCellAnchor>
  <xdr:twoCellAnchor editAs="absolute">
    <xdr:from>
      <xdr:col>3</xdr:col>
      <xdr:colOff>240342</xdr:colOff>
      <xdr:row>1</xdr:row>
      <xdr:rowOff>197905</xdr:rowOff>
    </xdr:from>
    <xdr:to>
      <xdr:col>4</xdr:col>
      <xdr:colOff>685425</xdr:colOff>
      <xdr:row>2</xdr:row>
      <xdr:rowOff>9655</xdr:rowOff>
    </xdr:to>
    <xdr:sp macro="" textlink="">
      <xdr:nvSpPr>
        <xdr:cNvPr id="33" name="Retângulo 12">
          <a:hlinkClick xmlns:r="http://schemas.openxmlformats.org/officeDocument/2006/relationships" r:id="rId4"/>
        </xdr:cNvPr>
        <xdr:cNvSpPr/>
      </xdr:nvSpPr>
      <xdr:spPr>
        <a:xfrm>
          <a:off x="3425925" y="631822"/>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DRE</a:t>
          </a:r>
        </a:p>
      </xdr:txBody>
    </xdr:sp>
    <xdr:clientData/>
  </xdr:twoCellAnchor>
  <xdr:twoCellAnchor editAs="absolute">
    <xdr:from>
      <xdr:col>0</xdr:col>
      <xdr:colOff>31750</xdr:colOff>
      <xdr:row>7</xdr:row>
      <xdr:rowOff>4233</xdr:rowOff>
    </xdr:from>
    <xdr:to>
      <xdr:col>1</xdr:col>
      <xdr:colOff>41275</xdr:colOff>
      <xdr:row>7</xdr:row>
      <xdr:rowOff>268817</xdr:rowOff>
    </xdr:to>
    <xdr:sp macro="" textlink="">
      <xdr:nvSpPr>
        <xdr:cNvPr id="35" name="Retângulo 34"/>
        <xdr:cNvSpPr/>
      </xdr:nvSpPr>
      <xdr:spPr>
        <a:xfrm>
          <a:off x="31750" y="2613025"/>
          <a:ext cx="1851025" cy="2698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4. Resultados Consolidados</a:t>
          </a:r>
        </a:p>
      </xdr:txBody>
    </xdr: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37" name="Conector reto 36"/>
        <xdr:cNvCxnSpPr/>
      </xdr:nvCxnSpPr>
      <xdr:spPr>
        <a:xfrm>
          <a:off x="123825" y="84031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3</xdr:row>
      <xdr:rowOff>33867</xdr:rowOff>
    </xdr:from>
    <xdr:to>
      <xdr:col>0</xdr:col>
      <xdr:colOff>1792816</xdr:colOff>
      <xdr:row>3</xdr:row>
      <xdr:rowOff>313267</xdr:rowOff>
    </xdr:to>
    <xdr:sp macro="" textlink="">
      <xdr:nvSpPr>
        <xdr:cNvPr id="38" name="Rectangle 12">
          <a:hlinkClick xmlns:r="http://schemas.openxmlformats.org/officeDocument/2006/relationships" r:id="rId5"/>
        </xdr:cNvPr>
        <xdr:cNvSpPr/>
      </xdr:nvSpPr>
      <xdr:spPr>
        <a:xfrm>
          <a:off x="27516" y="131445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6</xdr:row>
      <xdr:rowOff>124883</xdr:rowOff>
    </xdr:from>
    <xdr:to>
      <xdr:col>0</xdr:col>
      <xdr:colOff>1790700</xdr:colOff>
      <xdr:row>6</xdr:row>
      <xdr:rowOff>404283</xdr:rowOff>
    </xdr:to>
    <xdr:sp macro="" textlink="">
      <xdr:nvSpPr>
        <xdr:cNvPr id="40" name="Rectangle 58">
          <a:hlinkClick xmlns:r="http://schemas.openxmlformats.org/officeDocument/2006/relationships" r:id="rId6"/>
        </xdr:cNvPr>
        <xdr:cNvSpPr/>
      </xdr:nvSpPr>
      <xdr:spPr>
        <a:xfrm>
          <a:off x="25400" y="22733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5</xdr:row>
      <xdr:rowOff>10584</xdr:rowOff>
    </xdr:from>
    <xdr:to>
      <xdr:col>0</xdr:col>
      <xdr:colOff>1790700</xdr:colOff>
      <xdr:row>5</xdr:row>
      <xdr:rowOff>289984</xdr:rowOff>
    </xdr:to>
    <xdr:sp macro="" textlink="">
      <xdr:nvSpPr>
        <xdr:cNvPr id="41" name="Rectangle 59">
          <a:hlinkClick xmlns:r="http://schemas.openxmlformats.org/officeDocument/2006/relationships" r:id="rId7"/>
        </xdr:cNvPr>
        <xdr:cNvSpPr/>
      </xdr:nvSpPr>
      <xdr:spPr>
        <a:xfrm>
          <a:off x="25400" y="1693334"/>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25400</xdr:colOff>
      <xdr:row>7</xdr:row>
      <xdr:rowOff>319617</xdr:rowOff>
    </xdr:from>
    <xdr:to>
      <xdr:col>0</xdr:col>
      <xdr:colOff>1790700</xdr:colOff>
      <xdr:row>8</xdr:row>
      <xdr:rowOff>133350</xdr:rowOff>
    </xdr:to>
    <xdr:sp macro="" textlink="">
      <xdr:nvSpPr>
        <xdr:cNvPr id="42" name="Rectangle 60">
          <a:hlinkClick xmlns:r="http://schemas.openxmlformats.org/officeDocument/2006/relationships" r:id="rId8"/>
        </xdr:cNvPr>
        <xdr:cNvSpPr/>
      </xdr:nvSpPr>
      <xdr:spPr>
        <a:xfrm>
          <a:off x="25400" y="29337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8</xdr:row>
      <xdr:rowOff>184150</xdr:rowOff>
    </xdr:from>
    <xdr:to>
      <xdr:col>0</xdr:col>
      <xdr:colOff>1790700</xdr:colOff>
      <xdr:row>9</xdr:row>
      <xdr:rowOff>3175</xdr:rowOff>
    </xdr:to>
    <xdr:sp macro="" textlink="">
      <xdr:nvSpPr>
        <xdr:cNvPr id="43" name="Rectangle 61">
          <a:hlinkClick xmlns:r="http://schemas.openxmlformats.org/officeDocument/2006/relationships" r:id="rId9"/>
        </xdr:cNvPr>
        <xdr:cNvSpPr/>
      </xdr:nvSpPr>
      <xdr:spPr>
        <a:xfrm>
          <a:off x="25400" y="32639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63500</xdr:colOff>
      <xdr:row>2</xdr:row>
      <xdr:rowOff>16933</xdr:rowOff>
    </xdr:from>
    <xdr:to>
      <xdr:col>0</xdr:col>
      <xdr:colOff>1828800</xdr:colOff>
      <xdr:row>2</xdr:row>
      <xdr:rowOff>296333</xdr:rowOff>
    </xdr:to>
    <xdr:sp macro="" textlink="">
      <xdr:nvSpPr>
        <xdr:cNvPr id="47" name="Rectangle 65"/>
        <xdr:cNvSpPr/>
      </xdr:nvSpPr>
      <xdr:spPr>
        <a:xfrm>
          <a:off x="63500" y="9271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oneCellAnchor>
    <xdr:from>
      <xdr:col>7</xdr:col>
      <xdr:colOff>298452</xdr:colOff>
      <xdr:row>0</xdr:row>
      <xdr:rowOff>74081</xdr:rowOff>
    </xdr:from>
    <xdr:ext cx="6064250" cy="421141"/>
    <xdr:sp macro="" textlink="">
      <xdr:nvSpPr>
        <xdr:cNvPr id="25" name="CaixaDeTexto 24"/>
        <xdr:cNvSpPr txBox="1"/>
      </xdr:nvSpPr>
      <xdr:spPr>
        <a:xfrm>
          <a:off x="6743702" y="74081"/>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Você</a:t>
          </a:r>
          <a:r>
            <a:rPr lang="pt-BR" sz="1050" baseline="0">
              <a:solidFill>
                <a:schemeClr val="tx1">
                  <a:lumMod val="65000"/>
                  <a:lumOff val="35000"/>
                </a:schemeClr>
              </a:solidFill>
            </a:rPr>
            <a:t> não fará preenchimentos nessa aba, apenas analisará seus resultados consolidados. Navegue nas abas azuis abaixo para ver seu Fluxo de Caixa, DRE, Contas a Pagar e a Receber.</a:t>
          </a:r>
          <a:endParaRPr lang="pt-BR" sz="1050">
            <a:solidFill>
              <a:schemeClr val="tx1">
                <a:lumMod val="65000"/>
                <a:lumOff val="35000"/>
              </a:schemeClr>
            </a:solidFill>
          </a:endParaRPr>
        </a:p>
      </xdr:txBody>
    </xdr:sp>
    <xdr:clientData/>
  </xdr:oneCellAnchor>
  <xdr:twoCellAnchor editAs="absolute">
    <xdr:from>
      <xdr:col>6</xdr:col>
      <xdr:colOff>419100</xdr:colOff>
      <xdr:row>0</xdr:row>
      <xdr:rowOff>104775</xdr:rowOff>
    </xdr:from>
    <xdr:to>
      <xdr:col>6</xdr:col>
      <xdr:colOff>762000</xdr:colOff>
      <xdr:row>1</xdr:row>
      <xdr:rowOff>19050</xdr:rowOff>
    </xdr:to>
    <xdr:pic>
      <xdr:nvPicPr>
        <xdr:cNvPr id="18232" name="Imagem 25">
          <a:hlinkClick xmlns:r="http://schemas.openxmlformats.org/officeDocument/2006/relationships" r:id="rId10"/>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48375" y="104775"/>
          <a:ext cx="3429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0</xdr:col>
      <xdr:colOff>133350</xdr:colOff>
      <xdr:row>0</xdr:row>
      <xdr:rowOff>219075</xdr:rowOff>
    </xdr:from>
    <xdr:to>
      <xdr:col>0</xdr:col>
      <xdr:colOff>1704975</xdr:colOff>
      <xdr:row>1</xdr:row>
      <xdr:rowOff>295275</xdr:rowOff>
    </xdr:to>
    <xdr:pic>
      <xdr:nvPicPr>
        <xdr:cNvPr id="18233" name="Imagem 29"/>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125938</xdr:colOff>
      <xdr:row>9</xdr:row>
      <xdr:rowOff>432864</xdr:rowOff>
    </xdr:from>
    <xdr:to>
      <xdr:col>0</xdr:col>
      <xdr:colOff>1691213</xdr:colOff>
      <xdr:row>9</xdr:row>
      <xdr:rowOff>432864</xdr:rowOff>
    </xdr:to>
    <xdr:cxnSp macro="">
      <xdr:nvCxnSpPr>
        <xdr:cNvPr id="27" name="Conector reto 26"/>
        <xdr:cNvCxnSpPr/>
      </xdr:nvCxnSpPr>
      <xdr:spPr>
        <a:xfrm>
          <a:off x="125938" y="3978281"/>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10</xdr:row>
      <xdr:rowOff>167223</xdr:rowOff>
    </xdr:from>
    <xdr:to>
      <xdr:col>0</xdr:col>
      <xdr:colOff>1818213</xdr:colOff>
      <xdr:row>10</xdr:row>
      <xdr:rowOff>446623</xdr:rowOff>
    </xdr:to>
    <xdr:sp macro="" textlink="">
      <xdr:nvSpPr>
        <xdr:cNvPr id="29" name="Rectangle 62">
          <a:hlinkClick xmlns:r="http://schemas.openxmlformats.org/officeDocument/2006/relationships" r:id="rId13"/>
        </xdr:cNvPr>
        <xdr:cNvSpPr/>
      </xdr:nvSpPr>
      <xdr:spPr>
        <a:xfrm>
          <a:off x="52913" y="4178306"/>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11</xdr:row>
      <xdr:rowOff>31756</xdr:rowOff>
    </xdr:from>
    <xdr:to>
      <xdr:col>0</xdr:col>
      <xdr:colOff>1818213</xdr:colOff>
      <xdr:row>12</xdr:row>
      <xdr:rowOff>194739</xdr:rowOff>
    </xdr:to>
    <xdr:sp macro="" textlink="">
      <xdr:nvSpPr>
        <xdr:cNvPr id="32" name="Rectangle 63">
          <a:hlinkClick xmlns:r="http://schemas.openxmlformats.org/officeDocument/2006/relationships" r:id="rId14"/>
        </xdr:cNvPr>
        <xdr:cNvSpPr/>
      </xdr:nvSpPr>
      <xdr:spPr>
        <a:xfrm>
          <a:off x="52913" y="4508506"/>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12</xdr:row>
      <xdr:rowOff>237074</xdr:rowOff>
    </xdr:from>
    <xdr:to>
      <xdr:col>0</xdr:col>
      <xdr:colOff>1822446</xdr:colOff>
      <xdr:row>13</xdr:row>
      <xdr:rowOff>61391</xdr:rowOff>
    </xdr:to>
    <xdr:sp macro="" textlink="">
      <xdr:nvSpPr>
        <xdr:cNvPr id="34" name="Rectangle 63">
          <a:hlinkClick xmlns:r="http://schemas.openxmlformats.org/officeDocument/2006/relationships" r:id="rId15"/>
        </xdr:cNvPr>
        <xdr:cNvSpPr/>
      </xdr:nvSpPr>
      <xdr:spPr>
        <a:xfrm>
          <a:off x="57146" y="4830241"/>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9</xdr:row>
      <xdr:rowOff>42332</xdr:rowOff>
    </xdr:from>
    <xdr:to>
      <xdr:col>0</xdr:col>
      <xdr:colOff>1797049</xdr:colOff>
      <xdr:row>9</xdr:row>
      <xdr:rowOff>321732</xdr:rowOff>
    </xdr:to>
    <xdr:sp macro="" textlink="">
      <xdr:nvSpPr>
        <xdr:cNvPr id="46" name="Rectangle 61">
          <a:hlinkClick xmlns:r="http://schemas.openxmlformats.org/officeDocument/2006/relationships" r:id="rId16"/>
        </xdr:cNvPr>
        <xdr:cNvSpPr/>
      </xdr:nvSpPr>
      <xdr:spPr>
        <a:xfrm>
          <a:off x="31749" y="3587749"/>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4</xdr:col>
      <xdr:colOff>0</xdr:colOff>
      <xdr:row>5</xdr:row>
      <xdr:rowOff>0</xdr:rowOff>
    </xdr:from>
    <xdr:to>
      <xdr:col>4</xdr:col>
      <xdr:colOff>219075</xdr:colOff>
      <xdr:row>5</xdr:row>
      <xdr:rowOff>0</xdr:rowOff>
    </xdr:to>
    <xdr:cxnSp macro="">
      <xdr:nvCxnSpPr>
        <xdr:cNvPr id="3" name="Conector reto 16"/>
        <xdr:cNvCxnSpPr/>
      </xdr:nvCxnSpPr>
      <xdr:spPr>
        <a:xfrm>
          <a:off x="3171825" y="15906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xdr:row>
      <xdr:rowOff>0</xdr:rowOff>
    </xdr:from>
    <xdr:to>
      <xdr:col>9</xdr:col>
      <xdr:colOff>219075</xdr:colOff>
      <xdr:row>5</xdr:row>
      <xdr:rowOff>0</xdr:rowOff>
    </xdr:to>
    <xdr:cxnSp macro="">
      <xdr:nvCxnSpPr>
        <xdr:cNvPr id="4" name="Conector reto 16"/>
        <xdr:cNvCxnSpPr/>
      </xdr:nvCxnSpPr>
      <xdr:spPr>
        <a:xfrm>
          <a:off x="7267575" y="15906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5</xdr:row>
      <xdr:rowOff>0</xdr:rowOff>
    </xdr:from>
    <xdr:to>
      <xdr:col>11</xdr:col>
      <xdr:colOff>219075</xdr:colOff>
      <xdr:row>5</xdr:row>
      <xdr:rowOff>0</xdr:rowOff>
    </xdr:to>
    <xdr:cxnSp macro="">
      <xdr:nvCxnSpPr>
        <xdr:cNvPr id="5" name="Conector reto 16"/>
        <xdr:cNvCxnSpPr/>
      </xdr:nvCxnSpPr>
      <xdr:spPr>
        <a:xfrm>
          <a:off x="8122321" y="1590675"/>
          <a:ext cx="10026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5</xdr:row>
      <xdr:rowOff>0</xdr:rowOff>
    </xdr:from>
    <xdr:to>
      <xdr:col>12</xdr:col>
      <xdr:colOff>219075</xdr:colOff>
      <xdr:row>5</xdr:row>
      <xdr:rowOff>0</xdr:rowOff>
    </xdr:to>
    <xdr:cxnSp macro="">
      <xdr:nvCxnSpPr>
        <xdr:cNvPr id="6" name="Conector reto 16"/>
        <xdr:cNvCxnSpPr/>
      </xdr:nvCxnSpPr>
      <xdr:spPr>
        <a:xfrm>
          <a:off x="9725025" y="1590675"/>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31750</xdr:colOff>
      <xdr:row>7</xdr:row>
      <xdr:rowOff>168275</xdr:rowOff>
    </xdr:from>
    <xdr:to>
      <xdr:col>1</xdr:col>
      <xdr:colOff>41275</xdr:colOff>
      <xdr:row>8</xdr:row>
      <xdr:rowOff>57150</xdr:rowOff>
    </xdr:to>
    <xdr:sp macro="" textlink="">
      <xdr:nvSpPr>
        <xdr:cNvPr id="13" name="Retângulo 12"/>
        <xdr:cNvSpPr/>
      </xdr:nvSpPr>
      <xdr:spPr>
        <a:xfrm>
          <a:off x="31750" y="2616200"/>
          <a:ext cx="1847850" cy="26775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4. Resultados Consolidados</a:t>
          </a:r>
        </a:p>
      </xdr:txBody>
    </xdr: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15" name="Conector reto 14"/>
        <xdr:cNvCxnSpPr/>
      </xdr:nvCxnSpPr>
      <xdr:spPr>
        <a:xfrm>
          <a:off x="123825" y="83502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3</xdr:row>
      <xdr:rowOff>33867</xdr:rowOff>
    </xdr:from>
    <xdr:to>
      <xdr:col>0</xdr:col>
      <xdr:colOff>1792816</xdr:colOff>
      <xdr:row>3</xdr:row>
      <xdr:rowOff>313267</xdr:rowOff>
    </xdr:to>
    <xdr:sp macro="" textlink="">
      <xdr:nvSpPr>
        <xdr:cNvPr id="16" name="Rectangle 12">
          <a:hlinkClick xmlns:r="http://schemas.openxmlformats.org/officeDocument/2006/relationships" r:id="rId1"/>
        </xdr:cNvPr>
        <xdr:cNvSpPr/>
      </xdr:nvSpPr>
      <xdr:spPr>
        <a:xfrm>
          <a:off x="27516" y="131445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5</xdr:row>
      <xdr:rowOff>285750</xdr:rowOff>
    </xdr:from>
    <xdr:to>
      <xdr:col>0</xdr:col>
      <xdr:colOff>1790700</xdr:colOff>
      <xdr:row>6</xdr:row>
      <xdr:rowOff>184150</xdr:rowOff>
    </xdr:to>
    <xdr:sp macro="" textlink="">
      <xdr:nvSpPr>
        <xdr:cNvPr id="17" name="Rectangle 57">
          <a:hlinkClick xmlns:r="http://schemas.openxmlformats.org/officeDocument/2006/relationships" r:id="rId2"/>
        </xdr:cNvPr>
        <xdr:cNvSpPr/>
      </xdr:nvSpPr>
      <xdr:spPr>
        <a:xfrm>
          <a:off x="25400" y="19685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2. Lançamentos</a:t>
          </a:r>
        </a:p>
      </xdr:txBody>
    </xdr:sp>
    <xdr:clientData/>
  </xdr:twoCellAnchor>
  <xdr:twoCellAnchor editAs="absolute">
    <xdr:from>
      <xdr:col>0</xdr:col>
      <xdr:colOff>25400</xdr:colOff>
      <xdr:row>6</xdr:row>
      <xdr:rowOff>209550</xdr:rowOff>
    </xdr:from>
    <xdr:to>
      <xdr:col>0</xdr:col>
      <xdr:colOff>1790700</xdr:colOff>
      <xdr:row>7</xdr:row>
      <xdr:rowOff>107950</xdr:rowOff>
    </xdr:to>
    <xdr:sp macro="" textlink="">
      <xdr:nvSpPr>
        <xdr:cNvPr id="18" name="Rectangle 58">
          <a:hlinkClick xmlns:r="http://schemas.openxmlformats.org/officeDocument/2006/relationships" r:id="rId3"/>
        </xdr:cNvPr>
        <xdr:cNvSpPr/>
      </xdr:nvSpPr>
      <xdr:spPr>
        <a:xfrm>
          <a:off x="25400" y="22733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5</xdr:row>
      <xdr:rowOff>21167</xdr:rowOff>
    </xdr:from>
    <xdr:to>
      <xdr:col>0</xdr:col>
      <xdr:colOff>1790700</xdr:colOff>
      <xdr:row>5</xdr:row>
      <xdr:rowOff>300567</xdr:rowOff>
    </xdr:to>
    <xdr:sp macro="" textlink="">
      <xdr:nvSpPr>
        <xdr:cNvPr id="19" name="Rectangle 59">
          <a:hlinkClick xmlns:r="http://schemas.openxmlformats.org/officeDocument/2006/relationships" r:id="rId4"/>
        </xdr:cNvPr>
        <xdr:cNvSpPr/>
      </xdr:nvSpPr>
      <xdr:spPr>
        <a:xfrm>
          <a:off x="25400" y="1703917"/>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25400</xdr:colOff>
      <xdr:row>8</xdr:row>
      <xdr:rowOff>107950</xdr:rowOff>
    </xdr:from>
    <xdr:to>
      <xdr:col>0</xdr:col>
      <xdr:colOff>1790700</xdr:colOff>
      <xdr:row>9</xdr:row>
      <xdr:rowOff>6350</xdr:rowOff>
    </xdr:to>
    <xdr:sp macro="" textlink="">
      <xdr:nvSpPr>
        <xdr:cNvPr id="20" name="Rectangle 60">
          <a:hlinkClick xmlns:r="http://schemas.openxmlformats.org/officeDocument/2006/relationships" r:id="rId5"/>
        </xdr:cNvPr>
        <xdr:cNvSpPr/>
      </xdr:nvSpPr>
      <xdr:spPr>
        <a:xfrm>
          <a:off x="25400" y="29337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9</xdr:row>
      <xdr:rowOff>57150</xdr:rowOff>
    </xdr:from>
    <xdr:to>
      <xdr:col>0</xdr:col>
      <xdr:colOff>1790700</xdr:colOff>
      <xdr:row>9</xdr:row>
      <xdr:rowOff>336550</xdr:rowOff>
    </xdr:to>
    <xdr:sp macro="" textlink="">
      <xdr:nvSpPr>
        <xdr:cNvPr id="21" name="Rectangle 61">
          <a:hlinkClick xmlns:r="http://schemas.openxmlformats.org/officeDocument/2006/relationships" r:id="rId6"/>
        </xdr:cNvPr>
        <xdr:cNvSpPr/>
      </xdr:nvSpPr>
      <xdr:spPr>
        <a:xfrm>
          <a:off x="25400" y="32639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63500</xdr:colOff>
      <xdr:row>2</xdr:row>
      <xdr:rowOff>16933</xdr:rowOff>
    </xdr:from>
    <xdr:to>
      <xdr:col>0</xdr:col>
      <xdr:colOff>1828800</xdr:colOff>
      <xdr:row>2</xdr:row>
      <xdr:rowOff>296333</xdr:rowOff>
    </xdr:to>
    <xdr:sp macro="" textlink="">
      <xdr:nvSpPr>
        <xdr:cNvPr id="25" name="Rectangle 65"/>
        <xdr:cNvSpPr/>
      </xdr:nvSpPr>
      <xdr:spPr>
        <a:xfrm>
          <a:off x="63500" y="9271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oneCellAnchor>
    <xdr:from>
      <xdr:col>7</xdr:col>
      <xdr:colOff>690036</xdr:colOff>
      <xdr:row>0</xdr:row>
      <xdr:rowOff>74081</xdr:rowOff>
    </xdr:from>
    <xdr:ext cx="6326713" cy="421141"/>
    <xdr:sp macro="" textlink="">
      <xdr:nvSpPr>
        <xdr:cNvPr id="29" name="CaixaDeTexto 28"/>
        <xdr:cNvSpPr txBox="1"/>
      </xdr:nvSpPr>
      <xdr:spPr>
        <a:xfrm>
          <a:off x="6743703" y="74081"/>
          <a:ext cx="6326713"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effectLst/>
              <a:latin typeface="+mn-lt"/>
              <a:ea typeface="+mn-ea"/>
              <a:cs typeface="+mn-cs"/>
            </a:rPr>
            <a:t>Você</a:t>
          </a:r>
          <a:r>
            <a:rPr lang="pt-BR" sz="1050" baseline="0">
              <a:solidFill>
                <a:schemeClr val="tx1">
                  <a:lumMod val="65000"/>
                  <a:lumOff val="35000"/>
                </a:schemeClr>
              </a:solidFill>
              <a:effectLst/>
              <a:latin typeface="+mn-lt"/>
              <a:ea typeface="+mn-ea"/>
              <a:cs typeface="+mn-cs"/>
            </a:rPr>
            <a:t> não fará preenchimentos nessa aba, apenas analisará seus resultados consolidados. Navegue nas abas azuis abaixo para ver seu Fluxo de Caixa, Demonstrativo de Resultado do Exercício, Contas a Pagar e a Receber</a:t>
          </a:r>
          <a:r>
            <a:rPr lang="pt-BR" sz="1050" baseline="0">
              <a:solidFill>
                <a:schemeClr val="tx1"/>
              </a:solidFill>
              <a:effectLst/>
              <a:latin typeface="+mn-lt"/>
              <a:ea typeface="+mn-ea"/>
              <a:cs typeface="+mn-cs"/>
            </a:rPr>
            <a:t>.</a:t>
          </a:r>
          <a:endParaRPr lang="pt-BR" sz="1000">
            <a:effectLst/>
          </a:endParaRPr>
        </a:p>
      </xdr:txBody>
    </xdr:sp>
    <xdr:clientData/>
  </xdr:oneCellAnchor>
  <xdr:twoCellAnchor editAs="absolute">
    <xdr:from>
      <xdr:col>7</xdr:col>
      <xdr:colOff>142875</xdr:colOff>
      <xdr:row>0</xdr:row>
      <xdr:rowOff>104775</xdr:rowOff>
    </xdr:from>
    <xdr:to>
      <xdr:col>7</xdr:col>
      <xdr:colOff>485775</xdr:colOff>
      <xdr:row>1</xdr:row>
      <xdr:rowOff>19050</xdr:rowOff>
    </xdr:to>
    <xdr:pic>
      <xdr:nvPicPr>
        <xdr:cNvPr id="19381" name="Imagem 30">
          <a:hlinkClick xmlns:r="http://schemas.openxmlformats.org/officeDocument/2006/relationships" r:id="rId7"/>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248400" y="104775"/>
          <a:ext cx="3429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5</xdr:col>
      <xdr:colOff>119791</xdr:colOff>
      <xdr:row>1</xdr:row>
      <xdr:rowOff>201083</xdr:rowOff>
    </xdr:from>
    <xdr:to>
      <xdr:col>6</xdr:col>
      <xdr:colOff>607208</xdr:colOff>
      <xdr:row>2</xdr:row>
      <xdr:rowOff>12833</xdr:rowOff>
    </xdr:to>
    <xdr:sp macro="" textlink="">
      <xdr:nvSpPr>
        <xdr:cNvPr id="40" name="Retângulo 12">
          <a:hlinkClick xmlns:r="http://schemas.openxmlformats.org/officeDocument/2006/relationships" r:id="rId9"/>
        </xdr:cNvPr>
        <xdr:cNvSpPr/>
      </xdr:nvSpPr>
      <xdr:spPr>
        <a:xfrm>
          <a:off x="4735183" y="635000"/>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Contas a Pagar</a:t>
          </a:r>
        </a:p>
      </xdr:txBody>
    </xdr:sp>
    <xdr:clientData/>
  </xdr:twoCellAnchor>
  <xdr:twoCellAnchor editAs="absolute">
    <xdr:from>
      <xdr:col>6</xdr:col>
      <xdr:colOff>636356</xdr:colOff>
      <xdr:row>1</xdr:row>
      <xdr:rowOff>201083</xdr:rowOff>
    </xdr:from>
    <xdr:to>
      <xdr:col>8</xdr:col>
      <xdr:colOff>360714</xdr:colOff>
      <xdr:row>2</xdr:row>
      <xdr:rowOff>12833</xdr:rowOff>
    </xdr:to>
    <xdr:sp macro="" textlink="">
      <xdr:nvSpPr>
        <xdr:cNvPr id="41" name="Retângulo 12">
          <a:hlinkClick xmlns:r="http://schemas.openxmlformats.org/officeDocument/2006/relationships" r:id="rId10"/>
        </xdr:cNvPr>
        <xdr:cNvSpPr/>
      </xdr:nvSpPr>
      <xdr:spPr>
        <a:xfrm>
          <a:off x="6033856" y="635000"/>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Contas a Receber</a:t>
          </a:r>
        </a:p>
      </xdr:txBody>
    </xdr:sp>
    <xdr:clientData/>
  </xdr:twoCellAnchor>
  <xdr:twoCellAnchor editAs="absolute">
    <xdr:from>
      <xdr:col>1</xdr:col>
      <xdr:colOff>285749</xdr:colOff>
      <xdr:row>1</xdr:row>
      <xdr:rowOff>201083</xdr:rowOff>
    </xdr:from>
    <xdr:to>
      <xdr:col>3</xdr:col>
      <xdr:colOff>761525</xdr:colOff>
      <xdr:row>2</xdr:row>
      <xdr:rowOff>12833</xdr:rowOff>
    </xdr:to>
    <xdr:sp macro="" textlink="">
      <xdr:nvSpPr>
        <xdr:cNvPr id="42" name="Retângulo 13">
          <a:hlinkClick xmlns:r="http://schemas.openxmlformats.org/officeDocument/2006/relationships" r:id="rId11"/>
        </xdr:cNvPr>
        <xdr:cNvSpPr/>
      </xdr:nvSpPr>
      <xdr:spPr>
        <a:xfrm>
          <a:off x="2127250" y="635000"/>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Fluxo de Caixa</a:t>
          </a:r>
        </a:p>
      </xdr:txBody>
    </xdr:sp>
    <xdr:clientData/>
  </xdr:twoCellAnchor>
  <xdr:twoCellAnchor editAs="absolute">
    <xdr:from>
      <xdr:col>3</xdr:col>
      <xdr:colOff>800200</xdr:colOff>
      <xdr:row>1</xdr:row>
      <xdr:rowOff>201083</xdr:rowOff>
    </xdr:from>
    <xdr:to>
      <xdr:col>5</xdr:col>
      <xdr:colOff>68417</xdr:colOff>
      <xdr:row>2</xdr:row>
      <xdr:rowOff>12833</xdr:rowOff>
    </xdr:to>
    <xdr:sp macro="" textlink="">
      <xdr:nvSpPr>
        <xdr:cNvPr id="43" name="Retângulo 12">
          <a:hlinkClick xmlns:r="http://schemas.openxmlformats.org/officeDocument/2006/relationships" r:id="rId12"/>
        </xdr:cNvPr>
        <xdr:cNvSpPr/>
      </xdr:nvSpPr>
      <xdr:spPr>
        <a:xfrm>
          <a:off x="3425925" y="635000"/>
          <a:ext cx="1260000"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DRE</a:t>
          </a:r>
        </a:p>
      </xdr:txBody>
    </xdr:sp>
    <xdr:clientData/>
  </xdr:twoCellAnchor>
  <xdr:twoCellAnchor>
    <xdr:from>
      <xdr:col>4</xdr:col>
      <xdr:colOff>0</xdr:colOff>
      <xdr:row>4</xdr:row>
      <xdr:rowOff>0</xdr:rowOff>
    </xdr:from>
    <xdr:to>
      <xdr:col>4</xdr:col>
      <xdr:colOff>219075</xdr:colOff>
      <xdr:row>4</xdr:row>
      <xdr:rowOff>0</xdr:rowOff>
    </xdr:to>
    <xdr:cxnSp macro="">
      <xdr:nvCxnSpPr>
        <xdr:cNvPr id="48" name="Conector reto 16"/>
        <xdr:cNvCxnSpPr/>
      </xdr:nvCxnSpPr>
      <xdr:spPr>
        <a:xfrm>
          <a:off x="319087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49" name="Conector reto 16"/>
        <xdr:cNvCxnSpPr/>
      </xdr:nvCxnSpPr>
      <xdr:spPr>
        <a:xfrm>
          <a:off x="728662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xdr:row>
      <xdr:rowOff>0</xdr:rowOff>
    </xdr:from>
    <xdr:to>
      <xdr:col>11</xdr:col>
      <xdr:colOff>219075</xdr:colOff>
      <xdr:row>4</xdr:row>
      <xdr:rowOff>0</xdr:rowOff>
    </xdr:to>
    <xdr:cxnSp macro="">
      <xdr:nvCxnSpPr>
        <xdr:cNvPr id="50" name="Conector reto 16"/>
        <xdr:cNvCxnSpPr/>
      </xdr:nvCxnSpPr>
      <xdr:spPr>
        <a:xfrm>
          <a:off x="8141371" y="1600200"/>
          <a:ext cx="10026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51" name="Conector reto 16"/>
        <xdr:cNvCxnSpPr/>
      </xdr:nvCxnSpPr>
      <xdr:spPr>
        <a:xfrm>
          <a:off x="974407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133350</xdr:colOff>
      <xdr:row>0</xdr:row>
      <xdr:rowOff>219075</xdr:rowOff>
    </xdr:from>
    <xdr:to>
      <xdr:col>0</xdr:col>
      <xdr:colOff>1704975</xdr:colOff>
      <xdr:row>1</xdr:row>
      <xdr:rowOff>295275</xdr:rowOff>
    </xdr:to>
    <xdr:pic>
      <xdr:nvPicPr>
        <xdr:cNvPr id="19390" name="Imagem 35"/>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125938</xdr:colOff>
      <xdr:row>11</xdr:row>
      <xdr:rowOff>9532</xdr:rowOff>
    </xdr:from>
    <xdr:to>
      <xdr:col>0</xdr:col>
      <xdr:colOff>1691213</xdr:colOff>
      <xdr:row>11</xdr:row>
      <xdr:rowOff>9532</xdr:rowOff>
    </xdr:to>
    <xdr:cxnSp macro="">
      <xdr:nvCxnSpPr>
        <xdr:cNvPr id="30" name="Conector reto 29"/>
        <xdr:cNvCxnSpPr/>
      </xdr:nvCxnSpPr>
      <xdr:spPr>
        <a:xfrm>
          <a:off x="125938" y="3978282"/>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11</xdr:row>
      <xdr:rowOff>209557</xdr:rowOff>
    </xdr:from>
    <xdr:to>
      <xdr:col>0</xdr:col>
      <xdr:colOff>1818213</xdr:colOff>
      <xdr:row>12</xdr:row>
      <xdr:rowOff>107957</xdr:rowOff>
    </xdr:to>
    <xdr:sp macro="" textlink="">
      <xdr:nvSpPr>
        <xdr:cNvPr id="32" name="Rectangle 62">
          <a:hlinkClick xmlns:r="http://schemas.openxmlformats.org/officeDocument/2006/relationships" r:id="rId14"/>
        </xdr:cNvPr>
        <xdr:cNvSpPr/>
      </xdr:nvSpPr>
      <xdr:spPr>
        <a:xfrm>
          <a:off x="52913" y="4178307"/>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12</xdr:row>
      <xdr:rowOff>158757</xdr:rowOff>
    </xdr:from>
    <xdr:to>
      <xdr:col>0</xdr:col>
      <xdr:colOff>1818213</xdr:colOff>
      <xdr:row>13</xdr:row>
      <xdr:rowOff>57157</xdr:rowOff>
    </xdr:to>
    <xdr:sp macro="" textlink="">
      <xdr:nvSpPr>
        <xdr:cNvPr id="33" name="Rectangle 63">
          <a:hlinkClick xmlns:r="http://schemas.openxmlformats.org/officeDocument/2006/relationships" r:id="rId15"/>
        </xdr:cNvPr>
        <xdr:cNvSpPr/>
      </xdr:nvSpPr>
      <xdr:spPr>
        <a:xfrm>
          <a:off x="52913" y="4508507"/>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13</xdr:row>
      <xdr:rowOff>99492</xdr:rowOff>
    </xdr:from>
    <xdr:to>
      <xdr:col>0</xdr:col>
      <xdr:colOff>1822446</xdr:colOff>
      <xdr:row>13</xdr:row>
      <xdr:rowOff>378892</xdr:rowOff>
    </xdr:to>
    <xdr:sp macro="" textlink="">
      <xdr:nvSpPr>
        <xdr:cNvPr id="34" name="Rectangle 63">
          <a:hlinkClick xmlns:r="http://schemas.openxmlformats.org/officeDocument/2006/relationships" r:id="rId16"/>
        </xdr:cNvPr>
        <xdr:cNvSpPr/>
      </xdr:nvSpPr>
      <xdr:spPr>
        <a:xfrm>
          <a:off x="57146" y="4830242"/>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10</xdr:row>
      <xdr:rowOff>0</xdr:rowOff>
    </xdr:from>
    <xdr:to>
      <xdr:col>0</xdr:col>
      <xdr:colOff>1797049</xdr:colOff>
      <xdr:row>10</xdr:row>
      <xdr:rowOff>279400</xdr:rowOff>
    </xdr:to>
    <xdr:sp macro="" textlink="">
      <xdr:nvSpPr>
        <xdr:cNvPr id="37" name="Rectangle 61">
          <a:hlinkClick xmlns:r="http://schemas.openxmlformats.org/officeDocument/2006/relationships" r:id="rId17"/>
        </xdr:cNvPr>
        <xdr:cNvSpPr/>
      </xdr:nvSpPr>
      <xdr:spPr>
        <a:xfrm>
          <a:off x="31749" y="358775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wsDr>
</file>

<file path=xl/drawings/drawing21.xml><?xml version="1.0" encoding="utf-8"?>
<xdr:wsDr xmlns:xdr="http://schemas.openxmlformats.org/drawingml/2006/spreadsheetDrawing" xmlns:a="http://schemas.openxmlformats.org/drawingml/2006/main">
  <xdr:twoCellAnchor editAs="absolute">
    <xdr:from>
      <xdr:col>0</xdr:col>
      <xdr:colOff>25400</xdr:colOff>
      <xdr:row>6</xdr:row>
      <xdr:rowOff>209550</xdr:rowOff>
    </xdr:from>
    <xdr:to>
      <xdr:col>0</xdr:col>
      <xdr:colOff>1790700</xdr:colOff>
      <xdr:row>7</xdr:row>
      <xdr:rowOff>266700</xdr:rowOff>
    </xdr:to>
    <xdr:sp macro="" textlink="">
      <xdr:nvSpPr>
        <xdr:cNvPr id="18" name="Rectangle 58">
          <a:hlinkClick xmlns:r="http://schemas.openxmlformats.org/officeDocument/2006/relationships" r:id="rId1"/>
        </xdr:cNvPr>
        <xdr:cNvSpPr/>
      </xdr:nvSpPr>
      <xdr:spPr>
        <a:xfrm>
          <a:off x="25400" y="227965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xdr:from>
      <xdr:col>4</xdr:col>
      <xdr:colOff>0</xdr:colOff>
      <xdr:row>5</xdr:row>
      <xdr:rowOff>0</xdr:rowOff>
    </xdr:from>
    <xdr:to>
      <xdr:col>4</xdr:col>
      <xdr:colOff>219075</xdr:colOff>
      <xdr:row>5</xdr:row>
      <xdr:rowOff>0</xdr:rowOff>
    </xdr:to>
    <xdr:cxnSp macro="">
      <xdr:nvCxnSpPr>
        <xdr:cNvPr id="3" name="Conector reto 16"/>
        <xdr:cNvCxnSpPr/>
      </xdr:nvCxnSpPr>
      <xdr:spPr>
        <a:xfrm>
          <a:off x="3781425" y="17526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xdr:row>
      <xdr:rowOff>0</xdr:rowOff>
    </xdr:from>
    <xdr:to>
      <xdr:col>9</xdr:col>
      <xdr:colOff>219075</xdr:colOff>
      <xdr:row>5</xdr:row>
      <xdr:rowOff>0</xdr:rowOff>
    </xdr:to>
    <xdr:cxnSp macro="">
      <xdr:nvCxnSpPr>
        <xdr:cNvPr id="4" name="Conector reto 16"/>
        <xdr:cNvCxnSpPr/>
      </xdr:nvCxnSpPr>
      <xdr:spPr>
        <a:xfrm>
          <a:off x="7877175" y="17526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5</xdr:row>
      <xdr:rowOff>0</xdr:rowOff>
    </xdr:from>
    <xdr:to>
      <xdr:col>11</xdr:col>
      <xdr:colOff>219075</xdr:colOff>
      <xdr:row>5</xdr:row>
      <xdr:rowOff>0</xdr:rowOff>
    </xdr:to>
    <xdr:cxnSp macro="">
      <xdr:nvCxnSpPr>
        <xdr:cNvPr id="5" name="Conector reto 16"/>
        <xdr:cNvCxnSpPr/>
      </xdr:nvCxnSpPr>
      <xdr:spPr>
        <a:xfrm>
          <a:off x="8731921" y="1752600"/>
          <a:ext cx="10026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5</xdr:row>
      <xdr:rowOff>0</xdr:rowOff>
    </xdr:from>
    <xdr:to>
      <xdr:col>12</xdr:col>
      <xdr:colOff>219075</xdr:colOff>
      <xdr:row>5</xdr:row>
      <xdr:rowOff>0</xdr:rowOff>
    </xdr:to>
    <xdr:cxnSp macro="">
      <xdr:nvCxnSpPr>
        <xdr:cNvPr id="6" name="Conector reto 16"/>
        <xdr:cNvCxnSpPr/>
      </xdr:nvCxnSpPr>
      <xdr:spPr>
        <a:xfrm>
          <a:off x="10334625" y="17526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31750</xdr:colOff>
      <xdr:row>7</xdr:row>
      <xdr:rowOff>327025</xdr:rowOff>
    </xdr:from>
    <xdr:to>
      <xdr:col>1</xdr:col>
      <xdr:colOff>41275</xdr:colOff>
      <xdr:row>8</xdr:row>
      <xdr:rowOff>205317</xdr:rowOff>
    </xdr:to>
    <xdr:sp macro="" textlink="">
      <xdr:nvSpPr>
        <xdr:cNvPr id="13" name="Retângulo 12"/>
        <xdr:cNvSpPr/>
      </xdr:nvSpPr>
      <xdr:spPr>
        <a:xfrm>
          <a:off x="31750" y="2619375"/>
          <a:ext cx="1847850" cy="2698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4. Resultados Consolidados</a:t>
          </a:r>
        </a:p>
      </xdr:txBody>
    </xdr: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15" name="Conector reto 14"/>
        <xdr:cNvCxnSpPr/>
      </xdr:nvCxnSpPr>
      <xdr:spPr>
        <a:xfrm>
          <a:off x="123825" y="83502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3</xdr:row>
      <xdr:rowOff>33867</xdr:rowOff>
    </xdr:from>
    <xdr:to>
      <xdr:col>0</xdr:col>
      <xdr:colOff>1792816</xdr:colOff>
      <xdr:row>3</xdr:row>
      <xdr:rowOff>313267</xdr:rowOff>
    </xdr:to>
    <xdr:sp macro="" textlink="">
      <xdr:nvSpPr>
        <xdr:cNvPr id="16" name="Rectangle 12">
          <a:hlinkClick xmlns:r="http://schemas.openxmlformats.org/officeDocument/2006/relationships" r:id="rId2"/>
        </xdr:cNvPr>
        <xdr:cNvSpPr/>
      </xdr:nvSpPr>
      <xdr:spPr>
        <a:xfrm>
          <a:off x="27516" y="1313392"/>
          <a:ext cx="1765300" cy="28363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5</xdr:row>
      <xdr:rowOff>285750</xdr:rowOff>
    </xdr:from>
    <xdr:to>
      <xdr:col>0</xdr:col>
      <xdr:colOff>1790700</xdr:colOff>
      <xdr:row>6</xdr:row>
      <xdr:rowOff>184150</xdr:rowOff>
    </xdr:to>
    <xdr:sp macro="" textlink="">
      <xdr:nvSpPr>
        <xdr:cNvPr id="17" name="Rectangle 57">
          <a:hlinkClick xmlns:r="http://schemas.openxmlformats.org/officeDocument/2006/relationships" r:id="rId3"/>
        </xdr:cNvPr>
        <xdr:cNvSpPr/>
      </xdr:nvSpPr>
      <xdr:spPr>
        <a:xfrm>
          <a:off x="25400" y="197485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2. Lançamentos</a:t>
          </a:r>
        </a:p>
      </xdr:txBody>
    </xdr:sp>
    <xdr:clientData/>
  </xdr:twoCellAnchor>
  <xdr:twoCellAnchor editAs="absolute">
    <xdr:from>
      <xdr:col>0</xdr:col>
      <xdr:colOff>25400</xdr:colOff>
      <xdr:row>5</xdr:row>
      <xdr:rowOff>21167</xdr:rowOff>
    </xdr:from>
    <xdr:to>
      <xdr:col>0</xdr:col>
      <xdr:colOff>1790700</xdr:colOff>
      <xdr:row>5</xdr:row>
      <xdr:rowOff>300567</xdr:rowOff>
    </xdr:to>
    <xdr:sp macro="" textlink="">
      <xdr:nvSpPr>
        <xdr:cNvPr id="19" name="Rectangle 59">
          <a:hlinkClick xmlns:r="http://schemas.openxmlformats.org/officeDocument/2006/relationships" r:id="rId4"/>
        </xdr:cNvPr>
        <xdr:cNvSpPr/>
      </xdr:nvSpPr>
      <xdr:spPr>
        <a:xfrm>
          <a:off x="25400" y="1707092"/>
          <a:ext cx="1765300" cy="282575"/>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25400</xdr:colOff>
      <xdr:row>8</xdr:row>
      <xdr:rowOff>256117</xdr:rowOff>
    </xdr:from>
    <xdr:to>
      <xdr:col>0</xdr:col>
      <xdr:colOff>1790700</xdr:colOff>
      <xdr:row>9</xdr:row>
      <xdr:rowOff>175683</xdr:rowOff>
    </xdr:to>
    <xdr:sp macro="" textlink="">
      <xdr:nvSpPr>
        <xdr:cNvPr id="20" name="Rectangle 60">
          <a:hlinkClick xmlns:r="http://schemas.openxmlformats.org/officeDocument/2006/relationships" r:id="rId5"/>
        </xdr:cNvPr>
        <xdr:cNvSpPr/>
      </xdr:nvSpPr>
      <xdr:spPr>
        <a:xfrm>
          <a:off x="25400" y="294005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9</xdr:row>
      <xdr:rowOff>226483</xdr:rowOff>
    </xdr:from>
    <xdr:to>
      <xdr:col>0</xdr:col>
      <xdr:colOff>1790700</xdr:colOff>
      <xdr:row>10</xdr:row>
      <xdr:rowOff>146050</xdr:rowOff>
    </xdr:to>
    <xdr:sp macro="" textlink="">
      <xdr:nvSpPr>
        <xdr:cNvPr id="21" name="Rectangle 61">
          <a:hlinkClick xmlns:r="http://schemas.openxmlformats.org/officeDocument/2006/relationships" r:id="rId6"/>
        </xdr:cNvPr>
        <xdr:cNvSpPr/>
      </xdr:nvSpPr>
      <xdr:spPr>
        <a:xfrm>
          <a:off x="25400" y="327025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63500</xdr:colOff>
      <xdr:row>2</xdr:row>
      <xdr:rowOff>16933</xdr:rowOff>
    </xdr:from>
    <xdr:to>
      <xdr:col>0</xdr:col>
      <xdr:colOff>1828800</xdr:colOff>
      <xdr:row>2</xdr:row>
      <xdr:rowOff>296333</xdr:rowOff>
    </xdr:to>
    <xdr:sp macro="" textlink="">
      <xdr:nvSpPr>
        <xdr:cNvPr id="25" name="Rectangle 65"/>
        <xdr:cNvSpPr/>
      </xdr:nvSpPr>
      <xdr:spPr>
        <a:xfrm>
          <a:off x="63500" y="921808"/>
          <a:ext cx="1765300" cy="283634"/>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xdr:from>
      <xdr:col>0</xdr:col>
      <xdr:colOff>1</xdr:colOff>
      <xdr:row>307</xdr:row>
      <xdr:rowOff>0</xdr:rowOff>
    </xdr:from>
    <xdr:to>
      <xdr:col>0</xdr:col>
      <xdr:colOff>1803401</xdr:colOff>
      <xdr:row>307</xdr:row>
      <xdr:rowOff>0</xdr:rowOff>
    </xdr:to>
    <xdr:sp macro="" textlink="">
      <xdr:nvSpPr>
        <xdr:cNvPr id="28" name="Retângulo 3"/>
        <xdr:cNvSpPr/>
      </xdr:nvSpPr>
      <xdr:spPr>
        <a:xfrm>
          <a:off x="1" y="40919400"/>
          <a:ext cx="1803400" cy="381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pt-BR"/>
        </a:p>
      </xdr:txBody>
    </xdr:sp>
    <xdr:clientData/>
  </xdr:twoCellAnchor>
  <xdr:oneCellAnchor>
    <xdr:from>
      <xdr:col>7</xdr:col>
      <xdr:colOff>615957</xdr:colOff>
      <xdr:row>0</xdr:row>
      <xdr:rowOff>74081</xdr:rowOff>
    </xdr:from>
    <xdr:ext cx="6064250" cy="436786"/>
    <xdr:sp macro="" textlink="">
      <xdr:nvSpPr>
        <xdr:cNvPr id="29" name="CaixaDeTexto 28"/>
        <xdr:cNvSpPr txBox="1"/>
      </xdr:nvSpPr>
      <xdr:spPr>
        <a:xfrm>
          <a:off x="6701374" y="74081"/>
          <a:ext cx="6064250"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pt-BR" sz="1050">
              <a:solidFill>
                <a:schemeClr val="tx1">
                  <a:lumMod val="65000"/>
                  <a:lumOff val="35000"/>
                </a:schemeClr>
              </a:solidFill>
              <a:effectLst/>
              <a:latin typeface="+mn-lt"/>
              <a:ea typeface="+mn-ea"/>
              <a:cs typeface="+mn-cs"/>
            </a:rPr>
            <a:t>Você</a:t>
          </a:r>
          <a:r>
            <a:rPr lang="pt-BR" sz="1050" baseline="0">
              <a:solidFill>
                <a:schemeClr val="tx1">
                  <a:lumMod val="65000"/>
                  <a:lumOff val="35000"/>
                </a:schemeClr>
              </a:solidFill>
              <a:effectLst/>
              <a:latin typeface="+mn-lt"/>
              <a:ea typeface="+mn-ea"/>
              <a:cs typeface="+mn-cs"/>
            </a:rPr>
            <a:t> não fará preenchimentos nessa aba, apenas analisará seus resultados consolidados. Navegue nas abas azuis abaixo para ver seu Fluxo de Caixa, DRE, Contas a Pagar e a Receber</a:t>
          </a:r>
          <a:r>
            <a:rPr lang="pt-BR" sz="1050">
              <a:solidFill>
                <a:schemeClr val="tx1">
                  <a:lumMod val="65000"/>
                  <a:lumOff val="35000"/>
                </a:schemeClr>
              </a:solidFill>
            </a:rPr>
            <a:t>.</a:t>
          </a:r>
        </a:p>
      </xdr:txBody>
    </xdr:sp>
    <xdr:clientData/>
  </xdr:oneCellAnchor>
  <xdr:twoCellAnchor editAs="absolute">
    <xdr:from>
      <xdr:col>7</xdr:col>
      <xdr:colOff>76200</xdr:colOff>
      <xdr:row>0</xdr:row>
      <xdr:rowOff>104775</xdr:rowOff>
    </xdr:from>
    <xdr:to>
      <xdr:col>7</xdr:col>
      <xdr:colOff>419100</xdr:colOff>
      <xdr:row>1</xdr:row>
      <xdr:rowOff>19050</xdr:rowOff>
    </xdr:to>
    <xdr:pic>
      <xdr:nvPicPr>
        <xdr:cNvPr id="20433" name="Imagem 29">
          <a:hlinkClick xmlns:r="http://schemas.openxmlformats.org/officeDocument/2006/relationships" r:id="rId7"/>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143625" y="104775"/>
          <a:ext cx="3429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0</xdr:colOff>
      <xdr:row>4</xdr:row>
      <xdr:rowOff>0</xdr:rowOff>
    </xdr:from>
    <xdr:to>
      <xdr:col>4</xdr:col>
      <xdr:colOff>219075</xdr:colOff>
      <xdr:row>4</xdr:row>
      <xdr:rowOff>0</xdr:rowOff>
    </xdr:to>
    <xdr:cxnSp macro="">
      <xdr:nvCxnSpPr>
        <xdr:cNvPr id="32" name="Conector reto 16"/>
        <xdr:cNvCxnSpPr/>
      </xdr:nvCxnSpPr>
      <xdr:spPr>
        <a:xfrm>
          <a:off x="374332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33" name="Conector reto 16"/>
        <xdr:cNvCxnSpPr/>
      </xdr:nvCxnSpPr>
      <xdr:spPr>
        <a:xfrm>
          <a:off x="783907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xdr:row>
      <xdr:rowOff>0</xdr:rowOff>
    </xdr:from>
    <xdr:to>
      <xdr:col>11</xdr:col>
      <xdr:colOff>219075</xdr:colOff>
      <xdr:row>4</xdr:row>
      <xdr:rowOff>0</xdr:rowOff>
    </xdr:to>
    <xdr:cxnSp macro="">
      <xdr:nvCxnSpPr>
        <xdr:cNvPr id="34" name="Conector reto 16"/>
        <xdr:cNvCxnSpPr/>
      </xdr:nvCxnSpPr>
      <xdr:spPr>
        <a:xfrm>
          <a:off x="8693821" y="1600200"/>
          <a:ext cx="10026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35" name="Conector reto 16"/>
        <xdr:cNvCxnSpPr/>
      </xdr:nvCxnSpPr>
      <xdr:spPr>
        <a:xfrm>
          <a:off x="1029652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5</xdr:col>
      <xdr:colOff>173765</xdr:colOff>
      <xdr:row>1</xdr:row>
      <xdr:rowOff>201083</xdr:rowOff>
    </xdr:from>
    <xdr:to>
      <xdr:col>6</xdr:col>
      <xdr:colOff>671765</xdr:colOff>
      <xdr:row>2</xdr:row>
      <xdr:rowOff>12833</xdr:rowOff>
    </xdr:to>
    <xdr:sp macro="" textlink="">
      <xdr:nvSpPr>
        <xdr:cNvPr id="36" name="Retângulo 12"/>
        <xdr:cNvSpPr/>
      </xdr:nvSpPr>
      <xdr:spPr>
        <a:xfrm>
          <a:off x="4735182" y="635000"/>
          <a:ext cx="1260000"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Contas a Pagar</a:t>
          </a:r>
        </a:p>
      </xdr:txBody>
    </xdr:sp>
    <xdr:clientData/>
  </xdr:twoCellAnchor>
  <xdr:twoCellAnchor editAs="absolute">
    <xdr:from>
      <xdr:col>6</xdr:col>
      <xdr:colOff>710438</xdr:colOff>
      <xdr:row>1</xdr:row>
      <xdr:rowOff>201083</xdr:rowOff>
    </xdr:from>
    <xdr:to>
      <xdr:col>8</xdr:col>
      <xdr:colOff>446438</xdr:colOff>
      <xdr:row>2</xdr:row>
      <xdr:rowOff>12833</xdr:rowOff>
    </xdr:to>
    <xdr:sp macro="" textlink="">
      <xdr:nvSpPr>
        <xdr:cNvPr id="37" name="Retângulo 12">
          <a:hlinkClick xmlns:r="http://schemas.openxmlformats.org/officeDocument/2006/relationships" r:id="rId9"/>
        </xdr:cNvPr>
        <xdr:cNvSpPr/>
      </xdr:nvSpPr>
      <xdr:spPr>
        <a:xfrm>
          <a:off x="6033855" y="635000"/>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Contas a Receber</a:t>
          </a:r>
        </a:p>
      </xdr:txBody>
    </xdr:sp>
    <xdr:clientData/>
  </xdr:twoCellAnchor>
  <xdr:twoCellAnchor editAs="absolute">
    <xdr:from>
      <xdr:col>2</xdr:col>
      <xdr:colOff>42332</xdr:colOff>
      <xdr:row>1</xdr:row>
      <xdr:rowOff>201083</xdr:rowOff>
    </xdr:from>
    <xdr:to>
      <xdr:col>3</xdr:col>
      <xdr:colOff>688499</xdr:colOff>
      <xdr:row>2</xdr:row>
      <xdr:rowOff>12833</xdr:rowOff>
    </xdr:to>
    <xdr:sp macro="" textlink="">
      <xdr:nvSpPr>
        <xdr:cNvPr id="38" name="Retângulo 13">
          <a:hlinkClick xmlns:r="http://schemas.openxmlformats.org/officeDocument/2006/relationships" r:id="rId10"/>
        </xdr:cNvPr>
        <xdr:cNvSpPr/>
      </xdr:nvSpPr>
      <xdr:spPr>
        <a:xfrm>
          <a:off x="2127249" y="635000"/>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Fluxo de Caixa</a:t>
          </a:r>
        </a:p>
      </xdr:txBody>
    </xdr:sp>
    <xdr:clientData/>
  </xdr:twoCellAnchor>
  <xdr:twoCellAnchor editAs="absolute">
    <xdr:from>
      <xdr:col>3</xdr:col>
      <xdr:colOff>727174</xdr:colOff>
      <xdr:row>1</xdr:row>
      <xdr:rowOff>201083</xdr:rowOff>
    </xdr:from>
    <xdr:to>
      <xdr:col>5</xdr:col>
      <xdr:colOff>124507</xdr:colOff>
      <xdr:row>2</xdr:row>
      <xdr:rowOff>12833</xdr:rowOff>
    </xdr:to>
    <xdr:sp macro="" textlink="">
      <xdr:nvSpPr>
        <xdr:cNvPr id="39" name="Retângulo 12">
          <a:hlinkClick xmlns:r="http://schemas.openxmlformats.org/officeDocument/2006/relationships" r:id="rId11"/>
        </xdr:cNvPr>
        <xdr:cNvSpPr/>
      </xdr:nvSpPr>
      <xdr:spPr>
        <a:xfrm>
          <a:off x="3425924" y="635000"/>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DRE</a:t>
          </a:r>
        </a:p>
      </xdr:txBody>
    </xdr:sp>
    <xdr:clientData/>
  </xdr:twoCellAnchor>
  <xdr:twoCellAnchor editAs="absolute">
    <xdr:from>
      <xdr:col>0</xdr:col>
      <xdr:colOff>133350</xdr:colOff>
      <xdr:row>0</xdr:row>
      <xdr:rowOff>219075</xdr:rowOff>
    </xdr:from>
    <xdr:to>
      <xdr:col>0</xdr:col>
      <xdr:colOff>1704975</xdr:colOff>
      <xdr:row>1</xdr:row>
      <xdr:rowOff>295275</xdr:rowOff>
    </xdr:to>
    <xdr:pic>
      <xdr:nvPicPr>
        <xdr:cNvPr id="20442" name="Imagem 30"/>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125938</xdr:colOff>
      <xdr:row>11</xdr:row>
      <xdr:rowOff>221194</xdr:rowOff>
    </xdr:from>
    <xdr:to>
      <xdr:col>0</xdr:col>
      <xdr:colOff>1691213</xdr:colOff>
      <xdr:row>11</xdr:row>
      <xdr:rowOff>221194</xdr:rowOff>
    </xdr:to>
    <xdr:cxnSp macro="">
      <xdr:nvCxnSpPr>
        <xdr:cNvPr id="41" name="Conector reto 40"/>
        <xdr:cNvCxnSpPr/>
      </xdr:nvCxnSpPr>
      <xdr:spPr>
        <a:xfrm>
          <a:off x="125938" y="397827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12</xdr:row>
      <xdr:rowOff>61385</xdr:rowOff>
    </xdr:from>
    <xdr:to>
      <xdr:col>0</xdr:col>
      <xdr:colOff>1818213</xdr:colOff>
      <xdr:row>12</xdr:row>
      <xdr:rowOff>340785</xdr:rowOff>
    </xdr:to>
    <xdr:sp macro="" textlink="">
      <xdr:nvSpPr>
        <xdr:cNvPr id="42" name="Rectangle 62">
          <a:hlinkClick xmlns:r="http://schemas.openxmlformats.org/officeDocument/2006/relationships" r:id="rId13"/>
        </xdr:cNvPr>
        <xdr:cNvSpPr/>
      </xdr:nvSpPr>
      <xdr:spPr>
        <a:xfrm>
          <a:off x="52913" y="4178302"/>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13</xdr:row>
      <xdr:rowOff>31752</xdr:rowOff>
    </xdr:from>
    <xdr:to>
      <xdr:col>0</xdr:col>
      <xdr:colOff>1818213</xdr:colOff>
      <xdr:row>13</xdr:row>
      <xdr:rowOff>311152</xdr:rowOff>
    </xdr:to>
    <xdr:sp macro="" textlink="">
      <xdr:nvSpPr>
        <xdr:cNvPr id="43" name="Rectangle 63">
          <a:hlinkClick xmlns:r="http://schemas.openxmlformats.org/officeDocument/2006/relationships" r:id="rId14"/>
        </xdr:cNvPr>
        <xdr:cNvSpPr/>
      </xdr:nvSpPr>
      <xdr:spPr>
        <a:xfrm>
          <a:off x="52913" y="4508502"/>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13</xdr:row>
      <xdr:rowOff>353487</xdr:rowOff>
    </xdr:from>
    <xdr:to>
      <xdr:col>0</xdr:col>
      <xdr:colOff>1822446</xdr:colOff>
      <xdr:row>14</xdr:row>
      <xdr:rowOff>273054</xdr:rowOff>
    </xdr:to>
    <xdr:sp macro="" textlink="">
      <xdr:nvSpPr>
        <xdr:cNvPr id="44" name="Rectangle 63">
          <a:hlinkClick xmlns:r="http://schemas.openxmlformats.org/officeDocument/2006/relationships" r:id="rId15"/>
        </xdr:cNvPr>
        <xdr:cNvSpPr/>
      </xdr:nvSpPr>
      <xdr:spPr>
        <a:xfrm>
          <a:off x="57146" y="4830237"/>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10</xdr:row>
      <xdr:rowOff>190495</xdr:rowOff>
    </xdr:from>
    <xdr:to>
      <xdr:col>0</xdr:col>
      <xdr:colOff>1797049</xdr:colOff>
      <xdr:row>11</xdr:row>
      <xdr:rowOff>110062</xdr:rowOff>
    </xdr:to>
    <xdr:sp macro="" textlink="">
      <xdr:nvSpPr>
        <xdr:cNvPr id="45" name="Rectangle 61">
          <a:hlinkClick xmlns:r="http://schemas.openxmlformats.org/officeDocument/2006/relationships" r:id="rId16"/>
        </xdr:cNvPr>
        <xdr:cNvSpPr/>
      </xdr:nvSpPr>
      <xdr:spPr>
        <a:xfrm>
          <a:off x="31749" y="358774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wsDr>
</file>

<file path=xl/drawings/drawing22.xml><?xml version="1.0" encoding="utf-8"?>
<xdr:wsDr xmlns:xdr="http://schemas.openxmlformats.org/drawingml/2006/spreadsheetDrawing" xmlns:a="http://schemas.openxmlformats.org/drawingml/2006/main">
  <xdr:twoCellAnchor editAs="absolute">
    <xdr:from>
      <xdr:col>0</xdr:col>
      <xdr:colOff>25400</xdr:colOff>
      <xdr:row>6</xdr:row>
      <xdr:rowOff>209550</xdr:rowOff>
    </xdr:from>
    <xdr:to>
      <xdr:col>0</xdr:col>
      <xdr:colOff>1790700</xdr:colOff>
      <xdr:row>7</xdr:row>
      <xdr:rowOff>266700</xdr:rowOff>
    </xdr:to>
    <xdr:sp macro="" textlink="">
      <xdr:nvSpPr>
        <xdr:cNvPr id="18" name="Rectangle 58">
          <a:hlinkClick xmlns:r="http://schemas.openxmlformats.org/officeDocument/2006/relationships" r:id="rId1"/>
        </xdr:cNvPr>
        <xdr:cNvSpPr/>
      </xdr:nvSpPr>
      <xdr:spPr>
        <a:xfrm>
          <a:off x="25400" y="2279650"/>
          <a:ext cx="1765300" cy="276225"/>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xdr:from>
      <xdr:col>4</xdr:col>
      <xdr:colOff>0</xdr:colOff>
      <xdr:row>5</xdr:row>
      <xdr:rowOff>0</xdr:rowOff>
    </xdr:from>
    <xdr:to>
      <xdr:col>4</xdr:col>
      <xdr:colOff>219075</xdr:colOff>
      <xdr:row>5</xdr:row>
      <xdr:rowOff>0</xdr:rowOff>
    </xdr:to>
    <xdr:cxnSp macro="">
      <xdr:nvCxnSpPr>
        <xdr:cNvPr id="3" name="Conector reto 16"/>
        <xdr:cNvCxnSpPr/>
      </xdr:nvCxnSpPr>
      <xdr:spPr>
        <a:xfrm>
          <a:off x="3781425" y="17526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xdr:row>
      <xdr:rowOff>0</xdr:rowOff>
    </xdr:from>
    <xdr:to>
      <xdr:col>9</xdr:col>
      <xdr:colOff>219075</xdr:colOff>
      <xdr:row>5</xdr:row>
      <xdr:rowOff>0</xdr:rowOff>
    </xdr:to>
    <xdr:cxnSp macro="">
      <xdr:nvCxnSpPr>
        <xdr:cNvPr id="4" name="Conector reto 16"/>
        <xdr:cNvCxnSpPr/>
      </xdr:nvCxnSpPr>
      <xdr:spPr>
        <a:xfrm>
          <a:off x="7877175" y="17526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5</xdr:row>
      <xdr:rowOff>0</xdr:rowOff>
    </xdr:from>
    <xdr:to>
      <xdr:col>11</xdr:col>
      <xdr:colOff>219075</xdr:colOff>
      <xdr:row>5</xdr:row>
      <xdr:rowOff>0</xdr:rowOff>
    </xdr:to>
    <xdr:cxnSp macro="">
      <xdr:nvCxnSpPr>
        <xdr:cNvPr id="5" name="Conector reto 16"/>
        <xdr:cNvCxnSpPr/>
      </xdr:nvCxnSpPr>
      <xdr:spPr>
        <a:xfrm>
          <a:off x="8731921" y="1752600"/>
          <a:ext cx="10026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5</xdr:row>
      <xdr:rowOff>0</xdr:rowOff>
    </xdr:from>
    <xdr:to>
      <xdr:col>12</xdr:col>
      <xdr:colOff>219075</xdr:colOff>
      <xdr:row>5</xdr:row>
      <xdr:rowOff>0</xdr:rowOff>
    </xdr:to>
    <xdr:cxnSp macro="">
      <xdr:nvCxnSpPr>
        <xdr:cNvPr id="6" name="Conector reto 16"/>
        <xdr:cNvCxnSpPr/>
      </xdr:nvCxnSpPr>
      <xdr:spPr>
        <a:xfrm>
          <a:off x="10334625" y="17526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31750</xdr:colOff>
      <xdr:row>7</xdr:row>
      <xdr:rowOff>327025</xdr:rowOff>
    </xdr:from>
    <xdr:to>
      <xdr:col>1</xdr:col>
      <xdr:colOff>41275</xdr:colOff>
      <xdr:row>8</xdr:row>
      <xdr:rowOff>162983</xdr:rowOff>
    </xdr:to>
    <xdr:sp macro="" textlink="">
      <xdr:nvSpPr>
        <xdr:cNvPr id="13" name="Retângulo 12"/>
        <xdr:cNvSpPr/>
      </xdr:nvSpPr>
      <xdr:spPr>
        <a:xfrm>
          <a:off x="31750" y="2616200"/>
          <a:ext cx="1847850" cy="27410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4. Resultados Consolidados</a:t>
          </a:r>
        </a:p>
      </xdr:txBody>
    </xdr: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15" name="Conector reto 14"/>
        <xdr:cNvCxnSpPr/>
      </xdr:nvCxnSpPr>
      <xdr:spPr>
        <a:xfrm>
          <a:off x="123825" y="83502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3</xdr:row>
      <xdr:rowOff>33867</xdr:rowOff>
    </xdr:from>
    <xdr:to>
      <xdr:col>0</xdr:col>
      <xdr:colOff>1792816</xdr:colOff>
      <xdr:row>3</xdr:row>
      <xdr:rowOff>313267</xdr:rowOff>
    </xdr:to>
    <xdr:sp macro="" textlink="">
      <xdr:nvSpPr>
        <xdr:cNvPr id="16" name="Rectangle 12">
          <a:hlinkClick xmlns:r="http://schemas.openxmlformats.org/officeDocument/2006/relationships" r:id="rId2"/>
        </xdr:cNvPr>
        <xdr:cNvSpPr/>
      </xdr:nvSpPr>
      <xdr:spPr>
        <a:xfrm>
          <a:off x="27516" y="1313392"/>
          <a:ext cx="1765300" cy="28363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5</xdr:row>
      <xdr:rowOff>285750</xdr:rowOff>
    </xdr:from>
    <xdr:to>
      <xdr:col>0</xdr:col>
      <xdr:colOff>1790700</xdr:colOff>
      <xdr:row>6</xdr:row>
      <xdr:rowOff>184150</xdr:rowOff>
    </xdr:to>
    <xdr:sp macro="" textlink="">
      <xdr:nvSpPr>
        <xdr:cNvPr id="17" name="Rectangle 57">
          <a:hlinkClick xmlns:r="http://schemas.openxmlformats.org/officeDocument/2006/relationships" r:id="rId3"/>
        </xdr:cNvPr>
        <xdr:cNvSpPr/>
      </xdr:nvSpPr>
      <xdr:spPr>
        <a:xfrm>
          <a:off x="25400" y="197485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2. Lançamentos</a:t>
          </a:r>
        </a:p>
      </xdr:txBody>
    </xdr:sp>
    <xdr:clientData/>
  </xdr:twoCellAnchor>
  <xdr:twoCellAnchor editAs="absolute">
    <xdr:from>
      <xdr:col>0</xdr:col>
      <xdr:colOff>25400</xdr:colOff>
      <xdr:row>5</xdr:row>
      <xdr:rowOff>21167</xdr:rowOff>
    </xdr:from>
    <xdr:to>
      <xdr:col>0</xdr:col>
      <xdr:colOff>1790700</xdr:colOff>
      <xdr:row>5</xdr:row>
      <xdr:rowOff>300567</xdr:rowOff>
    </xdr:to>
    <xdr:sp macro="" textlink="">
      <xdr:nvSpPr>
        <xdr:cNvPr id="19" name="Rectangle 59">
          <a:hlinkClick xmlns:r="http://schemas.openxmlformats.org/officeDocument/2006/relationships" r:id="rId4"/>
        </xdr:cNvPr>
        <xdr:cNvSpPr/>
      </xdr:nvSpPr>
      <xdr:spPr>
        <a:xfrm>
          <a:off x="25400" y="1707092"/>
          <a:ext cx="1765300" cy="282575"/>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25400</xdr:colOff>
      <xdr:row>8</xdr:row>
      <xdr:rowOff>213783</xdr:rowOff>
    </xdr:from>
    <xdr:to>
      <xdr:col>0</xdr:col>
      <xdr:colOff>1790700</xdr:colOff>
      <xdr:row>9</xdr:row>
      <xdr:rowOff>133350</xdr:rowOff>
    </xdr:to>
    <xdr:sp macro="" textlink="">
      <xdr:nvSpPr>
        <xdr:cNvPr id="20" name="Rectangle 60">
          <a:hlinkClick xmlns:r="http://schemas.openxmlformats.org/officeDocument/2006/relationships" r:id="rId5"/>
        </xdr:cNvPr>
        <xdr:cNvSpPr/>
      </xdr:nvSpPr>
      <xdr:spPr>
        <a:xfrm>
          <a:off x="25400" y="2941108"/>
          <a:ext cx="1765300" cy="28151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9</xdr:row>
      <xdr:rowOff>184150</xdr:rowOff>
    </xdr:from>
    <xdr:to>
      <xdr:col>0</xdr:col>
      <xdr:colOff>1790700</xdr:colOff>
      <xdr:row>10</xdr:row>
      <xdr:rowOff>103717</xdr:rowOff>
    </xdr:to>
    <xdr:sp macro="" textlink="">
      <xdr:nvSpPr>
        <xdr:cNvPr id="21" name="Rectangle 61">
          <a:hlinkClick xmlns:r="http://schemas.openxmlformats.org/officeDocument/2006/relationships" r:id="rId6"/>
        </xdr:cNvPr>
        <xdr:cNvSpPr/>
      </xdr:nvSpPr>
      <xdr:spPr>
        <a:xfrm>
          <a:off x="25400" y="3273425"/>
          <a:ext cx="1765300" cy="281517"/>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63500</xdr:colOff>
      <xdr:row>2</xdr:row>
      <xdr:rowOff>16933</xdr:rowOff>
    </xdr:from>
    <xdr:to>
      <xdr:col>0</xdr:col>
      <xdr:colOff>1828800</xdr:colOff>
      <xdr:row>2</xdr:row>
      <xdr:rowOff>296333</xdr:rowOff>
    </xdr:to>
    <xdr:sp macro="" textlink="">
      <xdr:nvSpPr>
        <xdr:cNvPr id="25" name="Rectangle 65"/>
        <xdr:cNvSpPr/>
      </xdr:nvSpPr>
      <xdr:spPr>
        <a:xfrm>
          <a:off x="63500" y="921808"/>
          <a:ext cx="1765300" cy="283634"/>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xdr:from>
      <xdr:col>0</xdr:col>
      <xdr:colOff>1</xdr:colOff>
      <xdr:row>207</xdr:row>
      <xdr:rowOff>0</xdr:rowOff>
    </xdr:from>
    <xdr:to>
      <xdr:col>0</xdr:col>
      <xdr:colOff>1803401</xdr:colOff>
      <xdr:row>207</xdr:row>
      <xdr:rowOff>0</xdr:rowOff>
    </xdr:to>
    <xdr:sp macro="" textlink="">
      <xdr:nvSpPr>
        <xdr:cNvPr id="26" name="Retângulo 3"/>
        <xdr:cNvSpPr/>
      </xdr:nvSpPr>
      <xdr:spPr>
        <a:xfrm>
          <a:off x="1" y="10467975"/>
          <a:ext cx="1803400" cy="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pt-BR"/>
        </a:p>
      </xdr:txBody>
    </xdr:sp>
    <xdr:clientData/>
  </xdr:twoCellAnchor>
  <xdr:twoCellAnchor>
    <xdr:from>
      <xdr:col>0</xdr:col>
      <xdr:colOff>1</xdr:colOff>
      <xdr:row>307</xdr:row>
      <xdr:rowOff>0</xdr:rowOff>
    </xdr:from>
    <xdr:to>
      <xdr:col>0</xdr:col>
      <xdr:colOff>1803401</xdr:colOff>
      <xdr:row>307</xdr:row>
      <xdr:rowOff>0</xdr:rowOff>
    </xdr:to>
    <xdr:sp macro="" textlink="">
      <xdr:nvSpPr>
        <xdr:cNvPr id="28" name="Retângulo 3"/>
        <xdr:cNvSpPr/>
      </xdr:nvSpPr>
      <xdr:spPr>
        <a:xfrm>
          <a:off x="1" y="14344650"/>
          <a:ext cx="1803400" cy="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pt-BR"/>
        </a:p>
      </xdr:txBody>
    </xdr:sp>
    <xdr:clientData/>
  </xdr:twoCellAnchor>
  <xdr:oneCellAnchor>
    <xdr:from>
      <xdr:col>7</xdr:col>
      <xdr:colOff>615951</xdr:colOff>
      <xdr:row>0</xdr:row>
      <xdr:rowOff>74081</xdr:rowOff>
    </xdr:from>
    <xdr:ext cx="6064250" cy="436786"/>
    <xdr:sp macro="" textlink="">
      <xdr:nvSpPr>
        <xdr:cNvPr id="29" name="CaixaDeTexto 28"/>
        <xdr:cNvSpPr txBox="1"/>
      </xdr:nvSpPr>
      <xdr:spPr>
        <a:xfrm>
          <a:off x="6701368" y="74081"/>
          <a:ext cx="6064250"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eaLnBrk="1" fontAlgn="auto" latinLnBrk="0" hangingPunct="1"/>
          <a:r>
            <a:rPr lang="pt-BR" sz="1050">
              <a:solidFill>
                <a:schemeClr val="tx1">
                  <a:lumMod val="65000"/>
                  <a:lumOff val="35000"/>
                </a:schemeClr>
              </a:solidFill>
              <a:effectLst/>
              <a:latin typeface="+mn-lt"/>
              <a:ea typeface="+mn-ea"/>
              <a:cs typeface="+mn-cs"/>
            </a:rPr>
            <a:t>Você</a:t>
          </a:r>
          <a:r>
            <a:rPr lang="pt-BR" sz="1050" baseline="0">
              <a:solidFill>
                <a:schemeClr val="tx1">
                  <a:lumMod val="65000"/>
                  <a:lumOff val="35000"/>
                </a:schemeClr>
              </a:solidFill>
              <a:effectLst/>
              <a:latin typeface="+mn-lt"/>
              <a:ea typeface="+mn-ea"/>
              <a:cs typeface="+mn-cs"/>
            </a:rPr>
            <a:t> não fará preenchimentos nessa aba, apenas analisará seus resultados consolidados. Navegue nas abas azuis abaixo para ver seu Fluxo de Caixa, DRE, Contas a Pagar e a Receber</a:t>
          </a:r>
          <a:r>
            <a:rPr lang="pt-BR" sz="1050">
              <a:solidFill>
                <a:schemeClr val="tx1">
                  <a:lumMod val="65000"/>
                  <a:lumOff val="35000"/>
                </a:schemeClr>
              </a:solidFill>
              <a:effectLst/>
              <a:latin typeface="+mn-lt"/>
              <a:ea typeface="+mn-ea"/>
              <a:cs typeface="+mn-cs"/>
            </a:rPr>
            <a:t>.</a:t>
          </a:r>
          <a:endParaRPr lang="pt-BR" sz="1000">
            <a:solidFill>
              <a:schemeClr val="tx1">
                <a:lumMod val="65000"/>
                <a:lumOff val="35000"/>
              </a:schemeClr>
            </a:solidFill>
            <a:effectLst/>
          </a:endParaRPr>
        </a:p>
      </xdr:txBody>
    </xdr:sp>
    <xdr:clientData/>
  </xdr:oneCellAnchor>
  <xdr:twoCellAnchor editAs="absolute">
    <xdr:from>
      <xdr:col>7</xdr:col>
      <xdr:colOff>76200</xdr:colOff>
      <xdr:row>0</xdr:row>
      <xdr:rowOff>104775</xdr:rowOff>
    </xdr:from>
    <xdr:to>
      <xdr:col>7</xdr:col>
      <xdr:colOff>419100</xdr:colOff>
      <xdr:row>1</xdr:row>
      <xdr:rowOff>19050</xdr:rowOff>
    </xdr:to>
    <xdr:pic>
      <xdr:nvPicPr>
        <xdr:cNvPr id="21490" name="Imagem 29">
          <a:hlinkClick xmlns:r="http://schemas.openxmlformats.org/officeDocument/2006/relationships" r:id="rId7"/>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143625" y="104775"/>
          <a:ext cx="3429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0</xdr:colOff>
      <xdr:row>4</xdr:row>
      <xdr:rowOff>0</xdr:rowOff>
    </xdr:from>
    <xdr:to>
      <xdr:col>4</xdr:col>
      <xdr:colOff>219075</xdr:colOff>
      <xdr:row>4</xdr:row>
      <xdr:rowOff>0</xdr:rowOff>
    </xdr:to>
    <xdr:cxnSp macro="">
      <xdr:nvCxnSpPr>
        <xdr:cNvPr id="32" name="Conector reto 16"/>
        <xdr:cNvCxnSpPr/>
      </xdr:nvCxnSpPr>
      <xdr:spPr>
        <a:xfrm>
          <a:off x="374332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xdr:row>
      <xdr:rowOff>0</xdr:rowOff>
    </xdr:from>
    <xdr:to>
      <xdr:col>9</xdr:col>
      <xdr:colOff>219075</xdr:colOff>
      <xdr:row>4</xdr:row>
      <xdr:rowOff>0</xdr:rowOff>
    </xdr:to>
    <xdr:cxnSp macro="">
      <xdr:nvCxnSpPr>
        <xdr:cNvPr id="33" name="Conector reto 16"/>
        <xdr:cNvCxnSpPr/>
      </xdr:nvCxnSpPr>
      <xdr:spPr>
        <a:xfrm>
          <a:off x="783907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xdr:row>
      <xdr:rowOff>0</xdr:rowOff>
    </xdr:from>
    <xdr:to>
      <xdr:col>11</xdr:col>
      <xdr:colOff>219075</xdr:colOff>
      <xdr:row>4</xdr:row>
      <xdr:rowOff>0</xdr:rowOff>
    </xdr:to>
    <xdr:cxnSp macro="">
      <xdr:nvCxnSpPr>
        <xdr:cNvPr id="34" name="Conector reto 16"/>
        <xdr:cNvCxnSpPr/>
      </xdr:nvCxnSpPr>
      <xdr:spPr>
        <a:xfrm>
          <a:off x="8693821" y="1600200"/>
          <a:ext cx="10026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xdr:row>
      <xdr:rowOff>0</xdr:rowOff>
    </xdr:from>
    <xdr:to>
      <xdr:col>12</xdr:col>
      <xdr:colOff>219075</xdr:colOff>
      <xdr:row>4</xdr:row>
      <xdr:rowOff>0</xdr:rowOff>
    </xdr:to>
    <xdr:cxnSp macro="">
      <xdr:nvCxnSpPr>
        <xdr:cNvPr id="35" name="Conector reto 16"/>
        <xdr:cNvCxnSpPr/>
      </xdr:nvCxnSpPr>
      <xdr:spPr>
        <a:xfrm>
          <a:off x="1029652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5</xdr:col>
      <xdr:colOff>173765</xdr:colOff>
      <xdr:row>1</xdr:row>
      <xdr:rowOff>201084</xdr:rowOff>
    </xdr:from>
    <xdr:to>
      <xdr:col>6</xdr:col>
      <xdr:colOff>671765</xdr:colOff>
      <xdr:row>2</xdr:row>
      <xdr:rowOff>12834</xdr:rowOff>
    </xdr:to>
    <xdr:sp macro="" textlink="">
      <xdr:nvSpPr>
        <xdr:cNvPr id="36" name="Retângulo 12">
          <a:hlinkClick xmlns:r="http://schemas.openxmlformats.org/officeDocument/2006/relationships" r:id="rId9"/>
        </xdr:cNvPr>
        <xdr:cNvSpPr/>
      </xdr:nvSpPr>
      <xdr:spPr>
        <a:xfrm>
          <a:off x="4735182" y="635001"/>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Contas a Pagar</a:t>
          </a:r>
        </a:p>
      </xdr:txBody>
    </xdr:sp>
    <xdr:clientData/>
  </xdr:twoCellAnchor>
  <xdr:twoCellAnchor editAs="absolute">
    <xdr:from>
      <xdr:col>6</xdr:col>
      <xdr:colOff>710438</xdr:colOff>
      <xdr:row>1</xdr:row>
      <xdr:rowOff>201084</xdr:rowOff>
    </xdr:from>
    <xdr:to>
      <xdr:col>8</xdr:col>
      <xdr:colOff>446438</xdr:colOff>
      <xdr:row>2</xdr:row>
      <xdr:rowOff>12834</xdr:rowOff>
    </xdr:to>
    <xdr:sp macro="" textlink="">
      <xdr:nvSpPr>
        <xdr:cNvPr id="37" name="Retângulo 12"/>
        <xdr:cNvSpPr/>
      </xdr:nvSpPr>
      <xdr:spPr>
        <a:xfrm>
          <a:off x="6033855" y="635001"/>
          <a:ext cx="1260000"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Contas a Receber</a:t>
          </a:r>
        </a:p>
      </xdr:txBody>
    </xdr:sp>
    <xdr:clientData/>
  </xdr:twoCellAnchor>
  <xdr:twoCellAnchor editAs="absolute">
    <xdr:from>
      <xdr:col>2</xdr:col>
      <xdr:colOff>42332</xdr:colOff>
      <xdr:row>1</xdr:row>
      <xdr:rowOff>201084</xdr:rowOff>
    </xdr:from>
    <xdr:to>
      <xdr:col>3</xdr:col>
      <xdr:colOff>688499</xdr:colOff>
      <xdr:row>2</xdr:row>
      <xdr:rowOff>12834</xdr:rowOff>
    </xdr:to>
    <xdr:sp macro="" textlink="">
      <xdr:nvSpPr>
        <xdr:cNvPr id="38" name="Retângulo 13">
          <a:hlinkClick xmlns:r="http://schemas.openxmlformats.org/officeDocument/2006/relationships" r:id="rId10"/>
        </xdr:cNvPr>
        <xdr:cNvSpPr/>
      </xdr:nvSpPr>
      <xdr:spPr>
        <a:xfrm>
          <a:off x="2127249" y="635001"/>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Fluxo de Caixa</a:t>
          </a:r>
        </a:p>
      </xdr:txBody>
    </xdr:sp>
    <xdr:clientData/>
  </xdr:twoCellAnchor>
  <xdr:twoCellAnchor editAs="absolute">
    <xdr:from>
      <xdr:col>3</xdr:col>
      <xdr:colOff>727174</xdr:colOff>
      <xdr:row>1</xdr:row>
      <xdr:rowOff>201084</xdr:rowOff>
    </xdr:from>
    <xdr:to>
      <xdr:col>5</xdr:col>
      <xdr:colOff>124507</xdr:colOff>
      <xdr:row>2</xdr:row>
      <xdr:rowOff>12834</xdr:rowOff>
    </xdr:to>
    <xdr:sp macro="" textlink="">
      <xdr:nvSpPr>
        <xdr:cNvPr id="39" name="Retângulo 12">
          <a:hlinkClick xmlns:r="http://schemas.openxmlformats.org/officeDocument/2006/relationships" r:id="rId11"/>
        </xdr:cNvPr>
        <xdr:cNvSpPr/>
      </xdr:nvSpPr>
      <xdr:spPr>
        <a:xfrm>
          <a:off x="3425924" y="635001"/>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DRE</a:t>
          </a:r>
        </a:p>
      </xdr:txBody>
    </xdr:sp>
    <xdr:clientData/>
  </xdr:twoCellAnchor>
  <xdr:twoCellAnchor editAs="absolute">
    <xdr:from>
      <xdr:col>0</xdr:col>
      <xdr:colOff>133350</xdr:colOff>
      <xdr:row>0</xdr:row>
      <xdr:rowOff>219075</xdr:rowOff>
    </xdr:from>
    <xdr:to>
      <xdr:col>0</xdr:col>
      <xdr:colOff>1704975</xdr:colOff>
      <xdr:row>1</xdr:row>
      <xdr:rowOff>295275</xdr:rowOff>
    </xdr:to>
    <xdr:pic>
      <xdr:nvPicPr>
        <xdr:cNvPr id="21499" name="Imagem 40"/>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125938</xdr:colOff>
      <xdr:row>11</xdr:row>
      <xdr:rowOff>178863</xdr:rowOff>
    </xdr:from>
    <xdr:to>
      <xdr:col>0</xdr:col>
      <xdr:colOff>1691213</xdr:colOff>
      <xdr:row>11</xdr:row>
      <xdr:rowOff>178863</xdr:rowOff>
    </xdr:to>
    <xdr:cxnSp macro="">
      <xdr:nvCxnSpPr>
        <xdr:cNvPr id="42" name="Conector reto 41"/>
        <xdr:cNvCxnSpPr/>
      </xdr:nvCxnSpPr>
      <xdr:spPr>
        <a:xfrm>
          <a:off x="125938" y="3978280"/>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12</xdr:row>
      <xdr:rowOff>19055</xdr:rowOff>
    </xdr:from>
    <xdr:to>
      <xdr:col>0</xdr:col>
      <xdr:colOff>1818213</xdr:colOff>
      <xdr:row>12</xdr:row>
      <xdr:rowOff>298455</xdr:rowOff>
    </xdr:to>
    <xdr:sp macro="" textlink="">
      <xdr:nvSpPr>
        <xdr:cNvPr id="43" name="Rectangle 62">
          <a:hlinkClick xmlns:r="http://schemas.openxmlformats.org/officeDocument/2006/relationships" r:id="rId13"/>
        </xdr:cNvPr>
        <xdr:cNvSpPr/>
      </xdr:nvSpPr>
      <xdr:spPr>
        <a:xfrm>
          <a:off x="52913" y="41783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12</xdr:row>
      <xdr:rowOff>349255</xdr:rowOff>
    </xdr:from>
    <xdr:to>
      <xdr:col>0</xdr:col>
      <xdr:colOff>1818213</xdr:colOff>
      <xdr:row>13</xdr:row>
      <xdr:rowOff>268822</xdr:rowOff>
    </xdr:to>
    <xdr:sp macro="" textlink="">
      <xdr:nvSpPr>
        <xdr:cNvPr id="44" name="Rectangle 63">
          <a:hlinkClick xmlns:r="http://schemas.openxmlformats.org/officeDocument/2006/relationships" r:id="rId14"/>
        </xdr:cNvPr>
        <xdr:cNvSpPr/>
      </xdr:nvSpPr>
      <xdr:spPr>
        <a:xfrm>
          <a:off x="52913" y="45085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13</xdr:row>
      <xdr:rowOff>311157</xdr:rowOff>
    </xdr:from>
    <xdr:to>
      <xdr:col>0</xdr:col>
      <xdr:colOff>1822446</xdr:colOff>
      <xdr:row>14</xdr:row>
      <xdr:rowOff>230723</xdr:rowOff>
    </xdr:to>
    <xdr:sp macro="" textlink="">
      <xdr:nvSpPr>
        <xdr:cNvPr id="45" name="Rectangle 63">
          <a:hlinkClick xmlns:r="http://schemas.openxmlformats.org/officeDocument/2006/relationships" r:id="rId15"/>
        </xdr:cNvPr>
        <xdr:cNvSpPr/>
      </xdr:nvSpPr>
      <xdr:spPr>
        <a:xfrm>
          <a:off x="57146" y="483024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10</xdr:row>
      <xdr:rowOff>148165</xdr:rowOff>
    </xdr:from>
    <xdr:to>
      <xdr:col>0</xdr:col>
      <xdr:colOff>1797049</xdr:colOff>
      <xdr:row>11</xdr:row>
      <xdr:rowOff>67731</xdr:rowOff>
    </xdr:to>
    <xdr:sp macro="" textlink="">
      <xdr:nvSpPr>
        <xdr:cNvPr id="46" name="Rectangle 61">
          <a:hlinkClick xmlns:r="http://schemas.openxmlformats.org/officeDocument/2006/relationships" r:id="rId16"/>
        </xdr:cNvPr>
        <xdr:cNvSpPr/>
      </xdr:nvSpPr>
      <xdr:spPr>
        <a:xfrm>
          <a:off x="31749" y="358774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0</xdr:col>
      <xdr:colOff>1</xdr:colOff>
      <xdr:row>3</xdr:row>
      <xdr:rowOff>0</xdr:rowOff>
    </xdr:from>
    <xdr:to>
      <xdr:col>0</xdr:col>
      <xdr:colOff>1803401</xdr:colOff>
      <xdr:row>3</xdr:row>
      <xdr:rowOff>0</xdr:rowOff>
    </xdr:to>
    <xdr:sp macro="" textlink="">
      <xdr:nvSpPr>
        <xdr:cNvPr id="2" name="Retângulo 3"/>
        <xdr:cNvSpPr/>
      </xdr:nvSpPr>
      <xdr:spPr>
        <a:xfrm>
          <a:off x="1" y="2047875"/>
          <a:ext cx="1803400" cy="2762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pt-BR"/>
        </a:p>
      </xdr:txBody>
    </xdr:sp>
    <xdr:clientData/>
  </xdr:twoCellAnchor>
  <xdr:twoCellAnchor editAs="absolute">
    <xdr:from>
      <xdr:col>0</xdr:col>
      <xdr:colOff>0</xdr:colOff>
      <xdr:row>12</xdr:row>
      <xdr:rowOff>20109</xdr:rowOff>
    </xdr:from>
    <xdr:to>
      <xdr:col>1</xdr:col>
      <xdr:colOff>9525</xdr:colOff>
      <xdr:row>13</xdr:row>
      <xdr:rowOff>99484</xdr:rowOff>
    </xdr:to>
    <xdr:sp macro="" textlink="">
      <xdr:nvSpPr>
        <xdr:cNvPr id="23" name="Retângulo 22"/>
        <xdr:cNvSpPr/>
      </xdr:nvSpPr>
      <xdr:spPr>
        <a:xfrm>
          <a:off x="0" y="2951692"/>
          <a:ext cx="1851025" cy="2698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5. Gráficos</a:t>
          </a:r>
        </a:p>
      </xdr:txBody>
    </xdr: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25" name="Conector reto 24"/>
        <xdr:cNvCxnSpPr/>
      </xdr:nvCxnSpPr>
      <xdr:spPr>
        <a:xfrm>
          <a:off x="123825" y="84031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3</xdr:row>
      <xdr:rowOff>224367</xdr:rowOff>
    </xdr:from>
    <xdr:to>
      <xdr:col>0</xdr:col>
      <xdr:colOff>1792816</xdr:colOff>
      <xdr:row>4</xdr:row>
      <xdr:rowOff>186267</xdr:rowOff>
    </xdr:to>
    <xdr:sp macro="" textlink="">
      <xdr:nvSpPr>
        <xdr:cNvPr id="26" name="Rectangle 12">
          <a:hlinkClick xmlns:r="http://schemas.openxmlformats.org/officeDocument/2006/relationships" r:id="rId1"/>
        </xdr:cNvPr>
        <xdr:cNvSpPr/>
      </xdr:nvSpPr>
      <xdr:spPr>
        <a:xfrm>
          <a:off x="27516" y="131445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6</xdr:row>
      <xdr:rowOff>179917</xdr:rowOff>
    </xdr:from>
    <xdr:to>
      <xdr:col>0</xdr:col>
      <xdr:colOff>1790700</xdr:colOff>
      <xdr:row>8</xdr:row>
      <xdr:rowOff>78317</xdr:rowOff>
    </xdr:to>
    <xdr:sp macro="" textlink="">
      <xdr:nvSpPr>
        <xdr:cNvPr id="27" name="Rectangle 57">
          <a:hlinkClick xmlns:r="http://schemas.openxmlformats.org/officeDocument/2006/relationships" r:id="rId2"/>
        </xdr:cNvPr>
        <xdr:cNvSpPr/>
      </xdr:nvSpPr>
      <xdr:spPr>
        <a:xfrm>
          <a:off x="25400" y="19685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2. Lançamentos</a:t>
          </a:r>
        </a:p>
      </xdr:txBody>
    </xdr:sp>
    <xdr:clientData/>
  </xdr:twoCellAnchor>
  <xdr:twoCellAnchor editAs="absolute">
    <xdr:from>
      <xdr:col>0</xdr:col>
      <xdr:colOff>25400</xdr:colOff>
      <xdr:row>8</xdr:row>
      <xdr:rowOff>103717</xdr:rowOff>
    </xdr:from>
    <xdr:to>
      <xdr:col>0</xdr:col>
      <xdr:colOff>1790700</xdr:colOff>
      <xdr:row>10</xdr:row>
      <xdr:rowOff>2117</xdr:rowOff>
    </xdr:to>
    <xdr:sp macro="" textlink="">
      <xdr:nvSpPr>
        <xdr:cNvPr id="28" name="Rectangle 58">
          <a:hlinkClick xmlns:r="http://schemas.openxmlformats.org/officeDocument/2006/relationships" r:id="rId3"/>
        </xdr:cNvPr>
        <xdr:cNvSpPr/>
      </xdr:nvSpPr>
      <xdr:spPr>
        <a:xfrm>
          <a:off x="25400" y="22733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10</xdr:row>
      <xdr:rowOff>52917</xdr:rowOff>
    </xdr:from>
    <xdr:to>
      <xdr:col>0</xdr:col>
      <xdr:colOff>1790700</xdr:colOff>
      <xdr:row>11</xdr:row>
      <xdr:rowOff>141817</xdr:rowOff>
    </xdr:to>
    <xdr:sp macro="" textlink="">
      <xdr:nvSpPr>
        <xdr:cNvPr id="29" name="Rectangle 59">
          <a:hlinkClick xmlns:r="http://schemas.openxmlformats.org/officeDocument/2006/relationships" r:id="rId4"/>
        </xdr:cNvPr>
        <xdr:cNvSpPr/>
      </xdr:nvSpPr>
      <xdr:spPr>
        <a:xfrm>
          <a:off x="25400" y="26035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25401</xdr:colOff>
      <xdr:row>5</xdr:row>
      <xdr:rowOff>86784</xdr:rowOff>
    </xdr:from>
    <xdr:to>
      <xdr:col>0</xdr:col>
      <xdr:colOff>1790701</xdr:colOff>
      <xdr:row>6</xdr:row>
      <xdr:rowOff>175684</xdr:rowOff>
    </xdr:to>
    <xdr:sp macro="" textlink="">
      <xdr:nvSpPr>
        <xdr:cNvPr id="30" name="Rectangle 60">
          <a:hlinkClick xmlns:r="http://schemas.openxmlformats.org/officeDocument/2006/relationships" r:id="rId5"/>
        </xdr:cNvPr>
        <xdr:cNvSpPr/>
      </xdr:nvSpPr>
      <xdr:spPr>
        <a:xfrm>
          <a:off x="25401" y="1684867"/>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25400</xdr:colOff>
      <xdr:row>13</xdr:row>
      <xdr:rowOff>141817</xdr:rowOff>
    </xdr:from>
    <xdr:to>
      <xdr:col>0</xdr:col>
      <xdr:colOff>1790700</xdr:colOff>
      <xdr:row>15</xdr:row>
      <xdr:rowOff>40217</xdr:rowOff>
    </xdr:to>
    <xdr:sp macro="" textlink="">
      <xdr:nvSpPr>
        <xdr:cNvPr id="31" name="Rectangle 61">
          <a:hlinkClick xmlns:r="http://schemas.openxmlformats.org/officeDocument/2006/relationships" r:id="rId6"/>
        </xdr:cNvPr>
        <xdr:cNvSpPr/>
      </xdr:nvSpPr>
      <xdr:spPr>
        <a:xfrm>
          <a:off x="25400" y="32639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63500</xdr:colOff>
      <xdr:row>2</xdr:row>
      <xdr:rowOff>16933</xdr:rowOff>
    </xdr:from>
    <xdr:to>
      <xdr:col>0</xdr:col>
      <xdr:colOff>1828800</xdr:colOff>
      <xdr:row>3</xdr:row>
      <xdr:rowOff>116417</xdr:rowOff>
    </xdr:to>
    <xdr:sp macro="" textlink="">
      <xdr:nvSpPr>
        <xdr:cNvPr id="35" name="Rectangle 65"/>
        <xdr:cNvSpPr/>
      </xdr:nvSpPr>
      <xdr:spPr>
        <a:xfrm>
          <a:off x="63500" y="9271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xdr:from>
      <xdr:col>2</xdr:col>
      <xdr:colOff>9525</xdr:colOff>
      <xdr:row>4</xdr:row>
      <xdr:rowOff>123825</xdr:rowOff>
    </xdr:from>
    <xdr:to>
      <xdr:col>14</xdr:col>
      <xdr:colOff>561975</xdr:colOff>
      <xdr:row>17</xdr:row>
      <xdr:rowOff>590550</xdr:rowOff>
    </xdr:to>
    <xdr:graphicFrame macro="">
      <xdr:nvGraphicFramePr>
        <xdr:cNvPr id="22452" name="Gráfico 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0</xdr:colOff>
      <xdr:row>19</xdr:row>
      <xdr:rowOff>171450</xdr:rowOff>
    </xdr:from>
    <xdr:to>
      <xdr:col>7</xdr:col>
      <xdr:colOff>466725</xdr:colOff>
      <xdr:row>32</xdr:row>
      <xdr:rowOff>247650</xdr:rowOff>
    </xdr:to>
    <xdr:graphicFrame macro="">
      <xdr:nvGraphicFramePr>
        <xdr:cNvPr id="22453" name="Gráfico 3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847725</xdr:colOff>
      <xdr:row>20</xdr:row>
      <xdr:rowOff>0</xdr:rowOff>
    </xdr:from>
    <xdr:to>
      <xdr:col>14</xdr:col>
      <xdr:colOff>533400</xdr:colOff>
      <xdr:row>32</xdr:row>
      <xdr:rowOff>266700</xdr:rowOff>
    </xdr:to>
    <xdr:graphicFrame macro="">
      <xdr:nvGraphicFramePr>
        <xdr:cNvPr id="22454" name="Gráfico 3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0</xdr:colOff>
      <xdr:row>35</xdr:row>
      <xdr:rowOff>57150</xdr:rowOff>
    </xdr:from>
    <xdr:to>
      <xdr:col>14</xdr:col>
      <xdr:colOff>552450</xdr:colOff>
      <xdr:row>47</xdr:row>
      <xdr:rowOff>438150</xdr:rowOff>
    </xdr:to>
    <xdr:graphicFrame macro="">
      <xdr:nvGraphicFramePr>
        <xdr:cNvPr id="22455" name="Gráfico 3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0</xdr:colOff>
      <xdr:row>50</xdr:row>
      <xdr:rowOff>0</xdr:rowOff>
    </xdr:from>
    <xdr:to>
      <xdr:col>7</xdr:col>
      <xdr:colOff>590550</xdr:colOff>
      <xdr:row>64</xdr:row>
      <xdr:rowOff>28575</xdr:rowOff>
    </xdr:to>
    <xdr:graphicFrame macro="">
      <xdr:nvGraphicFramePr>
        <xdr:cNvPr id="22456" name="Gráfico 3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0</xdr:colOff>
      <xdr:row>50</xdr:row>
      <xdr:rowOff>0</xdr:rowOff>
    </xdr:from>
    <xdr:to>
      <xdr:col>14</xdr:col>
      <xdr:colOff>561975</xdr:colOff>
      <xdr:row>64</xdr:row>
      <xdr:rowOff>28575</xdr:rowOff>
    </xdr:to>
    <xdr:graphicFrame macro="">
      <xdr:nvGraphicFramePr>
        <xdr:cNvPr id="22457" name="Gráfico 4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oneCellAnchor>
    <xdr:from>
      <xdr:col>5</xdr:col>
      <xdr:colOff>446621</xdr:colOff>
      <xdr:row>0</xdr:row>
      <xdr:rowOff>84664</xdr:rowOff>
    </xdr:from>
    <xdr:ext cx="6064250" cy="421141"/>
    <xdr:sp macro="" textlink="">
      <xdr:nvSpPr>
        <xdr:cNvPr id="34" name="CaixaDeTexto 33"/>
        <xdr:cNvSpPr txBox="1"/>
      </xdr:nvSpPr>
      <xdr:spPr>
        <a:xfrm>
          <a:off x="4796371" y="84664"/>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Avalie os gráficos para embasar melhor a sua tomada de decisões.</a:t>
          </a:r>
          <a:r>
            <a:rPr lang="pt-BR" sz="1050" baseline="0">
              <a:solidFill>
                <a:schemeClr val="tx1">
                  <a:lumMod val="65000"/>
                  <a:lumOff val="35000"/>
                </a:schemeClr>
              </a:solidFill>
            </a:rPr>
            <a:t> Todos os dados são alimentados automaticamente nessa aba.</a:t>
          </a:r>
          <a:endParaRPr lang="pt-BR" sz="1050">
            <a:solidFill>
              <a:schemeClr val="tx1">
                <a:lumMod val="65000"/>
                <a:lumOff val="35000"/>
              </a:schemeClr>
            </a:solidFill>
          </a:endParaRPr>
        </a:p>
      </xdr:txBody>
    </xdr:sp>
    <xdr:clientData/>
  </xdr:oneCellAnchor>
  <xdr:twoCellAnchor editAs="absolute">
    <xdr:from>
      <xdr:col>5</xdr:col>
      <xdr:colOff>28575</xdr:colOff>
      <xdr:row>0</xdr:row>
      <xdr:rowOff>104775</xdr:rowOff>
    </xdr:from>
    <xdr:to>
      <xdr:col>5</xdr:col>
      <xdr:colOff>390525</xdr:colOff>
      <xdr:row>1</xdr:row>
      <xdr:rowOff>19050</xdr:rowOff>
    </xdr:to>
    <xdr:pic>
      <xdr:nvPicPr>
        <xdr:cNvPr id="22459" name="Imagem 41">
          <a:hlinkClick xmlns:r="http://schemas.openxmlformats.org/officeDocument/2006/relationships" r:id="rId13"/>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4429125" y="104775"/>
          <a:ext cx="36195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0</xdr:col>
      <xdr:colOff>133350</xdr:colOff>
      <xdr:row>0</xdr:row>
      <xdr:rowOff>219075</xdr:rowOff>
    </xdr:from>
    <xdr:to>
      <xdr:col>0</xdr:col>
      <xdr:colOff>1704975</xdr:colOff>
      <xdr:row>1</xdr:row>
      <xdr:rowOff>295275</xdr:rowOff>
    </xdr:to>
    <xdr:pic>
      <xdr:nvPicPr>
        <xdr:cNvPr id="22460" name="Imagem 44"/>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xdr:from>
      <xdr:col>2</xdr:col>
      <xdr:colOff>28575</xdr:colOff>
      <xdr:row>68</xdr:row>
      <xdr:rowOff>171450</xdr:rowOff>
    </xdr:from>
    <xdr:to>
      <xdr:col>14</xdr:col>
      <xdr:colOff>581025</xdr:colOff>
      <xdr:row>82</xdr:row>
      <xdr:rowOff>171450</xdr:rowOff>
    </xdr:to>
    <xdr:graphicFrame macro="">
      <xdr:nvGraphicFramePr>
        <xdr:cNvPr id="22461" name="Gráfico 4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xdr:col>
      <xdr:colOff>0</xdr:colOff>
      <xdr:row>86</xdr:row>
      <xdr:rowOff>0</xdr:rowOff>
    </xdr:from>
    <xdr:to>
      <xdr:col>14</xdr:col>
      <xdr:colOff>552450</xdr:colOff>
      <xdr:row>101</xdr:row>
      <xdr:rowOff>85725</xdr:rowOff>
    </xdr:to>
    <xdr:graphicFrame macro="">
      <xdr:nvGraphicFramePr>
        <xdr:cNvPr id="22462" name="Gráfico 4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absolute">
    <xdr:from>
      <xdr:col>5</xdr:col>
      <xdr:colOff>311350</xdr:colOff>
      <xdr:row>1</xdr:row>
      <xdr:rowOff>201082</xdr:rowOff>
    </xdr:from>
    <xdr:to>
      <xdr:col>6</xdr:col>
      <xdr:colOff>375433</xdr:colOff>
      <xdr:row>2</xdr:row>
      <xdr:rowOff>12832</xdr:rowOff>
    </xdr:to>
    <xdr:sp macro="" textlink="">
      <xdr:nvSpPr>
        <xdr:cNvPr id="47" name="Retângulo 12">
          <a:hlinkClick xmlns:r="http://schemas.openxmlformats.org/officeDocument/2006/relationships" r:id="rId18"/>
        </xdr:cNvPr>
        <xdr:cNvSpPr/>
      </xdr:nvSpPr>
      <xdr:spPr>
        <a:xfrm>
          <a:off x="4735183" y="634999"/>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Gráficos - Despesas</a:t>
          </a:r>
        </a:p>
      </xdr:txBody>
    </xdr:sp>
    <xdr:clientData/>
  </xdr:twoCellAnchor>
  <xdr:twoCellAnchor editAs="absolute">
    <xdr:from>
      <xdr:col>2</xdr:col>
      <xdr:colOff>42333</xdr:colOff>
      <xdr:row>1</xdr:row>
      <xdr:rowOff>201082</xdr:rowOff>
    </xdr:from>
    <xdr:to>
      <xdr:col>2</xdr:col>
      <xdr:colOff>1302333</xdr:colOff>
      <xdr:row>2</xdr:row>
      <xdr:rowOff>12832</xdr:rowOff>
    </xdr:to>
    <xdr:sp macro="" textlink="">
      <xdr:nvSpPr>
        <xdr:cNvPr id="48" name="Retângulo 13"/>
        <xdr:cNvSpPr/>
      </xdr:nvSpPr>
      <xdr:spPr>
        <a:xfrm>
          <a:off x="2127250" y="634999"/>
          <a:ext cx="1260000"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Gráficos Gerais</a:t>
          </a:r>
        </a:p>
      </xdr:txBody>
    </xdr:sp>
    <xdr:clientData/>
  </xdr:twoCellAnchor>
  <xdr:twoCellAnchor editAs="absolute">
    <xdr:from>
      <xdr:col>2</xdr:col>
      <xdr:colOff>1341008</xdr:colOff>
      <xdr:row>1</xdr:row>
      <xdr:rowOff>201082</xdr:rowOff>
    </xdr:from>
    <xdr:to>
      <xdr:col>5</xdr:col>
      <xdr:colOff>262092</xdr:colOff>
      <xdr:row>2</xdr:row>
      <xdr:rowOff>12832</xdr:rowOff>
    </xdr:to>
    <xdr:sp macro="" textlink="">
      <xdr:nvSpPr>
        <xdr:cNvPr id="49" name="Retângulo 12">
          <a:hlinkClick xmlns:r="http://schemas.openxmlformats.org/officeDocument/2006/relationships" r:id="rId19"/>
        </xdr:cNvPr>
        <xdr:cNvSpPr/>
      </xdr:nvSpPr>
      <xdr:spPr>
        <a:xfrm>
          <a:off x="3425925" y="634999"/>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Gráficos - Receitas</a:t>
          </a:r>
        </a:p>
      </xdr:txBody>
    </xdr:sp>
    <xdr:clientData/>
  </xdr:twoCellAnchor>
  <xdr:twoCellAnchor editAs="absolute">
    <xdr:from>
      <xdr:col>0</xdr:col>
      <xdr:colOff>125938</xdr:colOff>
      <xdr:row>17</xdr:row>
      <xdr:rowOff>94196</xdr:rowOff>
    </xdr:from>
    <xdr:to>
      <xdr:col>0</xdr:col>
      <xdr:colOff>1691213</xdr:colOff>
      <xdr:row>17</xdr:row>
      <xdr:rowOff>94196</xdr:rowOff>
    </xdr:to>
    <xdr:cxnSp macro="">
      <xdr:nvCxnSpPr>
        <xdr:cNvPr id="50" name="Conector reto 49"/>
        <xdr:cNvCxnSpPr/>
      </xdr:nvCxnSpPr>
      <xdr:spPr>
        <a:xfrm>
          <a:off x="125938" y="3978279"/>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17</xdr:row>
      <xdr:rowOff>294221</xdr:rowOff>
    </xdr:from>
    <xdr:to>
      <xdr:col>0</xdr:col>
      <xdr:colOff>1818213</xdr:colOff>
      <xdr:row>17</xdr:row>
      <xdr:rowOff>573621</xdr:rowOff>
    </xdr:to>
    <xdr:sp macro="" textlink="">
      <xdr:nvSpPr>
        <xdr:cNvPr id="51" name="Rectangle 62">
          <a:hlinkClick xmlns:r="http://schemas.openxmlformats.org/officeDocument/2006/relationships" r:id="rId20"/>
        </xdr:cNvPr>
        <xdr:cNvSpPr/>
      </xdr:nvSpPr>
      <xdr:spPr>
        <a:xfrm>
          <a:off x="52913" y="4178304"/>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17</xdr:row>
      <xdr:rowOff>624421</xdr:rowOff>
    </xdr:from>
    <xdr:to>
      <xdr:col>0</xdr:col>
      <xdr:colOff>1818213</xdr:colOff>
      <xdr:row>18</xdr:row>
      <xdr:rowOff>162987</xdr:rowOff>
    </xdr:to>
    <xdr:sp macro="" textlink="">
      <xdr:nvSpPr>
        <xdr:cNvPr id="52" name="Rectangle 63">
          <a:hlinkClick xmlns:r="http://schemas.openxmlformats.org/officeDocument/2006/relationships" r:id="rId21"/>
        </xdr:cNvPr>
        <xdr:cNvSpPr/>
      </xdr:nvSpPr>
      <xdr:spPr>
        <a:xfrm>
          <a:off x="52913" y="4508504"/>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18</xdr:row>
      <xdr:rowOff>205322</xdr:rowOff>
    </xdr:from>
    <xdr:to>
      <xdr:col>0</xdr:col>
      <xdr:colOff>1822446</xdr:colOff>
      <xdr:row>20</xdr:row>
      <xdr:rowOff>29639</xdr:rowOff>
    </xdr:to>
    <xdr:sp macro="" textlink="">
      <xdr:nvSpPr>
        <xdr:cNvPr id="53" name="Rectangle 63">
          <a:hlinkClick xmlns:r="http://schemas.openxmlformats.org/officeDocument/2006/relationships" r:id="rId22"/>
        </xdr:cNvPr>
        <xdr:cNvSpPr/>
      </xdr:nvSpPr>
      <xdr:spPr>
        <a:xfrm>
          <a:off x="57146" y="4830239"/>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15</xdr:row>
      <xdr:rowOff>84664</xdr:rowOff>
    </xdr:from>
    <xdr:to>
      <xdr:col>0</xdr:col>
      <xdr:colOff>1797049</xdr:colOff>
      <xdr:row>16</xdr:row>
      <xdr:rowOff>173564</xdr:rowOff>
    </xdr:to>
    <xdr:sp macro="" textlink="">
      <xdr:nvSpPr>
        <xdr:cNvPr id="54" name="Rectangle 61">
          <a:hlinkClick xmlns:r="http://schemas.openxmlformats.org/officeDocument/2006/relationships" r:id="rId23"/>
        </xdr:cNvPr>
        <xdr:cNvSpPr/>
      </xdr:nvSpPr>
      <xdr:spPr>
        <a:xfrm>
          <a:off x="31749" y="3587747"/>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0</xdr:col>
      <xdr:colOff>1</xdr:colOff>
      <xdr:row>3</xdr:row>
      <xdr:rowOff>0</xdr:rowOff>
    </xdr:from>
    <xdr:to>
      <xdr:col>0</xdr:col>
      <xdr:colOff>1803401</xdr:colOff>
      <xdr:row>3</xdr:row>
      <xdr:rowOff>0</xdr:rowOff>
    </xdr:to>
    <xdr:sp macro="" textlink="">
      <xdr:nvSpPr>
        <xdr:cNvPr id="2" name="Retângulo 3"/>
        <xdr:cNvSpPr/>
      </xdr:nvSpPr>
      <xdr:spPr>
        <a:xfrm>
          <a:off x="1" y="1085850"/>
          <a:ext cx="1803400" cy="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pt-BR"/>
        </a:p>
      </xdr:txBody>
    </xdr:sp>
    <xdr:clientData/>
  </xdr:twoCellAnchor>
  <xdr:twoCellAnchor editAs="absolute">
    <xdr:from>
      <xdr:col>0</xdr:col>
      <xdr:colOff>0</xdr:colOff>
      <xdr:row>12</xdr:row>
      <xdr:rowOff>62442</xdr:rowOff>
    </xdr:from>
    <xdr:to>
      <xdr:col>1</xdr:col>
      <xdr:colOff>9525</xdr:colOff>
      <xdr:row>13</xdr:row>
      <xdr:rowOff>141817</xdr:rowOff>
    </xdr:to>
    <xdr:sp macro="" textlink="">
      <xdr:nvSpPr>
        <xdr:cNvPr id="3" name="Retângulo 2"/>
        <xdr:cNvSpPr/>
      </xdr:nvSpPr>
      <xdr:spPr>
        <a:xfrm>
          <a:off x="0" y="2944284"/>
          <a:ext cx="1847850" cy="2698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5. Gráficos</a:t>
          </a:r>
        </a:p>
      </xdr:txBody>
    </xdr: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5" name="Conector reto 4"/>
        <xdr:cNvCxnSpPr/>
      </xdr:nvCxnSpPr>
      <xdr:spPr>
        <a:xfrm>
          <a:off x="123825" y="83502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3</xdr:row>
      <xdr:rowOff>298450</xdr:rowOff>
    </xdr:from>
    <xdr:to>
      <xdr:col>0</xdr:col>
      <xdr:colOff>1792816</xdr:colOff>
      <xdr:row>5</xdr:row>
      <xdr:rowOff>165100</xdr:rowOff>
    </xdr:to>
    <xdr:sp macro="" textlink="">
      <xdr:nvSpPr>
        <xdr:cNvPr id="6" name="Rectangle 12">
          <a:hlinkClick xmlns:r="http://schemas.openxmlformats.org/officeDocument/2006/relationships" r:id="rId1"/>
        </xdr:cNvPr>
        <xdr:cNvSpPr/>
      </xdr:nvSpPr>
      <xdr:spPr>
        <a:xfrm>
          <a:off x="27516" y="1310217"/>
          <a:ext cx="1765300" cy="276225"/>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7</xdr:row>
      <xdr:rowOff>31750</xdr:rowOff>
    </xdr:from>
    <xdr:to>
      <xdr:col>0</xdr:col>
      <xdr:colOff>1790700</xdr:colOff>
      <xdr:row>8</xdr:row>
      <xdr:rowOff>120650</xdr:rowOff>
    </xdr:to>
    <xdr:sp macro="" textlink="">
      <xdr:nvSpPr>
        <xdr:cNvPr id="7" name="Rectangle 57">
          <a:hlinkClick xmlns:r="http://schemas.openxmlformats.org/officeDocument/2006/relationships" r:id="rId2"/>
        </xdr:cNvPr>
        <xdr:cNvSpPr/>
      </xdr:nvSpPr>
      <xdr:spPr>
        <a:xfrm>
          <a:off x="25400" y="1961092"/>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2. Lançamentos</a:t>
          </a:r>
        </a:p>
      </xdr:txBody>
    </xdr:sp>
    <xdr:clientData/>
  </xdr:twoCellAnchor>
  <xdr:twoCellAnchor editAs="absolute">
    <xdr:from>
      <xdr:col>0</xdr:col>
      <xdr:colOff>25400</xdr:colOff>
      <xdr:row>8</xdr:row>
      <xdr:rowOff>146050</xdr:rowOff>
    </xdr:from>
    <xdr:to>
      <xdr:col>0</xdr:col>
      <xdr:colOff>1790700</xdr:colOff>
      <xdr:row>10</xdr:row>
      <xdr:rowOff>44450</xdr:rowOff>
    </xdr:to>
    <xdr:sp macro="" textlink="">
      <xdr:nvSpPr>
        <xdr:cNvPr id="8" name="Rectangle 58">
          <a:hlinkClick xmlns:r="http://schemas.openxmlformats.org/officeDocument/2006/relationships" r:id="rId3"/>
        </xdr:cNvPr>
        <xdr:cNvSpPr/>
      </xdr:nvSpPr>
      <xdr:spPr>
        <a:xfrm>
          <a:off x="25400" y="2265892"/>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10</xdr:row>
      <xdr:rowOff>95250</xdr:rowOff>
    </xdr:from>
    <xdr:to>
      <xdr:col>0</xdr:col>
      <xdr:colOff>1790700</xdr:colOff>
      <xdr:row>11</xdr:row>
      <xdr:rowOff>171450</xdr:rowOff>
    </xdr:to>
    <xdr:sp macro="" textlink="">
      <xdr:nvSpPr>
        <xdr:cNvPr id="9" name="Rectangle 59">
          <a:hlinkClick xmlns:r="http://schemas.openxmlformats.org/officeDocument/2006/relationships" r:id="rId4"/>
        </xdr:cNvPr>
        <xdr:cNvSpPr/>
      </xdr:nvSpPr>
      <xdr:spPr>
        <a:xfrm>
          <a:off x="25400" y="2596092"/>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25401</xdr:colOff>
      <xdr:row>5</xdr:row>
      <xdr:rowOff>256117</xdr:rowOff>
    </xdr:from>
    <xdr:to>
      <xdr:col>0</xdr:col>
      <xdr:colOff>1790701</xdr:colOff>
      <xdr:row>7</xdr:row>
      <xdr:rowOff>27517</xdr:rowOff>
    </xdr:to>
    <xdr:sp macro="" textlink="">
      <xdr:nvSpPr>
        <xdr:cNvPr id="10" name="Rectangle 60">
          <a:hlinkClick xmlns:r="http://schemas.openxmlformats.org/officeDocument/2006/relationships" r:id="rId5"/>
        </xdr:cNvPr>
        <xdr:cNvSpPr/>
      </xdr:nvSpPr>
      <xdr:spPr>
        <a:xfrm>
          <a:off x="25401" y="1677459"/>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25400</xdr:colOff>
      <xdr:row>13</xdr:row>
      <xdr:rowOff>171450</xdr:rowOff>
    </xdr:from>
    <xdr:to>
      <xdr:col>0</xdr:col>
      <xdr:colOff>1790700</xdr:colOff>
      <xdr:row>15</xdr:row>
      <xdr:rowOff>82550</xdr:rowOff>
    </xdr:to>
    <xdr:sp macro="" textlink="">
      <xdr:nvSpPr>
        <xdr:cNvPr id="11" name="Rectangle 61">
          <a:hlinkClick xmlns:r="http://schemas.openxmlformats.org/officeDocument/2006/relationships" r:id="rId6"/>
        </xdr:cNvPr>
        <xdr:cNvSpPr/>
      </xdr:nvSpPr>
      <xdr:spPr>
        <a:xfrm>
          <a:off x="25400" y="3256492"/>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63500</xdr:colOff>
      <xdr:row>2</xdr:row>
      <xdr:rowOff>16933</xdr:rowOff>
    </xdr:from>
    <xdr:to>
      <xdr:col>0</xdr:col>
      <xdr:colOff>1828800</xdr:colOff>
      <xdr:row>3</xdr:row>
      <xdr:rowOff>190500</xdr:rowOff>
    </xdr:to>
    <xdr:sp macro="" textlink="">
      <xdr:nvSpPr>
        <xdr:cNvPr id="14" name="Rectangle 65"/>
        <xdr:cNvSpPr/>
      </xdr:nvSpPr>
      <xdr:spPr>
        <a:xfrm>
          <a:off x="63500" y="921808"/>
          <a:ext cx="1765300" cy="280459"/>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oneCellAnchor>
    <xdr:from>
      <xdr:col>5</xdr:col>
      <xdr:colOff>446621</xdr:colOff>
      <xdr:row>0</xdr:row>
      <xdr:rowOff>84664</xdr:rowOff>
    </xdr:from>
    <xdr:ext cx="6064250" cy="421141"/>
    <xdr:sp macro="" textlink="">
      <xdr:nvSpPr>
        <xdr:cNvPr id="21" name="CaixaDeTexto 20"/>
        <xdr:cNvSpPr txBox="1"/>
      </xdr:nvSpPr>
      <xdr:spPr>
        <a:xfrm>
          <a:off x="4799546" y="84664"/>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Avalie os gráficos para embasar melhor a sua tomada de decisões.</a:t>
          </a:r>
          <a:r>
            <a:rPr lang="pt-BR" sz="1050" baseline="0">
              <a:solidFill>
                <a:schemeClr val="tx1">
                  <a:lumMod val="65000"/>
                  <a:lumOff val="35000"/>
                </a:schemeClr>
              </a:solidFill>
            </a:rPr>
            <a:t> Todos os dados são alimentados automaticamente nessa aba.</a:t>
          </a:r>
          <a:endParaRPr lang="pt-BR" sz="1050">
            <a:solidFill>
              <a:schemeClr val="tx1">
                <a:lumMod val="65000"/>
                <a:lumOff val="35000"/>
              </a:schemeClr>
            </a:solidFill>
          </a:endParaRPr>
        </a:p>
      </xdr:txBody>
    </xdr:sp>
    <xdr:clientData/>
  </xdr:oneCellAnchor>
  <xdr:twoCellAnchor editAs="absolute">
    <xdr:from>
      <xdr:col>5</xdr:col>
      <xdr:colOff>28575</xdr:colOff>
      <xdr:row>0</xdr:row>
      <xdr:rowOff>104775</xdr:rowOff>
    </xdr:from>
    <xdr:to>
      <xdr:col>5</xdr:col>
      <xdr:colOff>390525</xdr:colOff>
      <xdr:row>1</xdr:row>
      <xdr:rowOff>19050</xdr:rowOff>
    </xdr:to>
    <xdr:pic>
      <xdr:nvPicPr>
        <xdr:cNvPr id="31549" name="Imagem 21">
          <a:hlinkClick xmlns:r="http://schemas.openxmlformats.org/officeDocument/2006/relationships" r:id="rId7"/>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419600" y="104775"/>
          <a:ext cx="36195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0</xdr:col>
      <xdr:colOff>133350</xdr:colOff>
      <xdr:row>0</xdr:row>
      <xdr:rowOff>219075</xdr:rowOff>
    </xdr:from>
    <xdr:to>
      <xdr:col>0</xdr:col>
      <xdr:colOff>1704975</xdr:colOff>
      <xdr:row>1</xdr:row>
      <xdr:rowOff>295275</xdr:rowOff>
    </xdr:to>
    <xdr:pic>
      <xdr:nvPicPr>
        <xdr:cNvPr id="31550" name="Imagem 2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5</xdr:col>
      <xdr:colOff>321933</xdr:colOff>
      <xdr:row>1</xdr:row>
      <xdr:rowOff>201082</xdr:rowOff>
    </xdr:from>
    <xdr:to>
      <xdr:col>6</xdr:col>
      <xdr:colOff>386016</xdr:colOff>
      <xdr:row>2</xdr:row>
      <xdr:rowOff>12832</xdr:rowOff>
    </xdr:to>
    <xdr:sp macro="" textlink="">
      <xdr:nvSpPr>
        <xdr:cNvPr id="27" name="Retângulo 12">
          <a:hlinkClick xmlns:r="http://schemas.openxmlformats.org/officeDocument/2006/relationships" r:id="rId10"/>
        </xdr:cNvPr>
        <xdr:cNvSpPr/>
      </xdr:nvSpPr>
      <xdr:spPr>
        <a:xfrm>
          <a:off x="4738358" y="629707"/>
          <a:ext cx="1254708"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Gráficos</a:t>
          </a:r>
          <a:r>
            <a:rPr lang="pt-BR" sz="1050" baseline="0">
              <a:solidFill>
                <a:schemeClr val="bg1"/>
              </a:solidFill>
            </a:rPr>
            <a:t> - Despesas</a:t>
          </a:r>
          <a:endParaRPr lang="pt-BR" sz="1050">
            <a:solidFill>
              <a:schemeClr val="bg1"/>
            </a:solidFill>
          </a:endParaRPr>
        </a:p>
      </xdr:txBody>
    </xdr:sp>
    <xdr:clientData/>
  </xdr:twoCellAnchor>
  <xdr:twoCellAnchor editAs="absolute">
    <xdr:from>
      <xdr:col>2</xdr:col>
      <xdr:colOff>42333</xdr:colOff>
      <xdr:row>1</xdr:row>
      <xdr:rowOff>201082</xdr:rowOff>
    </xdr:from>
    <xdr:to>
      <xdr:col>2</xdr:col>
      <xdr:colOff>1302333</xdr:colOff>
      <xdr:row>2</xdr:row>
      <xdr:rowOff>12832</xdr:rowOff>
    </xdr:to>
    <xdr:sp macro="" textlink="">
      <xdr:nvSpPr>
        <xdr:cNvPr id="28" name="Retângulo 13">
          <a:hlinkClick xmlns:r="http://schemas.openxmlformats.org/officeDocument/2006/relationships" r:id="rId11"/>
        </xdr:cNvPr>
        <xdr:cNvSpPr/>
      </xdr:nvSpPr>
      <xdr:spPr>
        <a:xfrm>
          <a:off x="2128308" y="629707"/>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0">
              <a:solidFill>
                <a:schemeClr val="bg1"/>
              </a:solidFill>
            </a:rPr>
            <a:t>Gráficos Gerais</a:t>
          </a:r>
        </a:p>
      </xdr:txBody>
    </xdr:sp>
    <xdr:clientData/>
  </xdr:twoCellAnchor>
  <xdr:twoCellAnchor editAs="absolute">
    <xdr:from>
      <xdr:col>2</xdr:col>
      <xdr:colOff>1341008</xdr:colOff>
      <xdr:row>1</xdr:row>
      <xdr:rowOff>201082</xdr:rowOff>
    </xdr:from>
    <xdr:to>
      <xdr:col>5</xdr:col>
      <xdr:colOff>272675</xdr:colOff>
      <xdr:row>2</xdr:row>
      <xdr:rowOff>12832</xdr:rowOff>
    </xdr:to>
    <xdr:sp macro="" textlink="">
      <xdr:nvSpPr>
        <xdr:cNvPr id="29" name="Retângulo 12"/>
        <xdr:cNvSpPr/>
      </xdr:nvSpPr>
      <xdr:spPr>
        <a:xfrm>
          <a:off x="3426983" y="629707"/>
          <a:ext cx="1262117"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Gráficos - Receitas</a:t>
          </a:r>
        </a:p>
      </xdr:txBody>
    </xdr:sp>
    <xdr:clientData/>
  </xdr:twoCellAnchor>
  <xdr:twoCellAnchor>
    <xdr:from>
      <xdr:col>2</xdr:col>
      <xdr:colOff>85725</xdr:colOff>
      <xdr:row>6</xdr:row>
      <xdr:rowOff>104775</xdr:rowOff>
    </xdr:from>
    <xdr:to>
      <xdr:col>7</xdr:col>
      <xdr:colOff>409575</xdr:colOff>
      <xdr:row>22</xdr:row>
      <xdr:rowOff>600075</xdr:rowOff>
    </xdr:to>
    <xdr:graphicFrame macro="">
      <xdr:nvGraphicFramePr>
        <xdr:cNvPr id="31554" name="Gráfico 3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790575</xdr:colOff>
      <xdr:row>6</xdr:row>
      <xdr:rowOff>95250</xdr:rowOff>
    </xdr:from>
    <xdr:to>
      <xdr:col>14</xdr:col>
      <xdr:colOff>276225</xdr:colOff>
      <xdr:row>22</xdr:row>
      <xdr:rowOff>590550</xdr:rowOff>
    </xdr:to>
    <xdr:graphicFrame macro="">
      <xdr:nvGraphicFramePr>
        <xdr:cNvPr id="31555" name="Gráfico 3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xdr:col>
      <xdr:colOff>85725</xdr:colOff>
      <xdr:row>24</xdr:row>
      <xdr:rowOff>85725</xdr:rowOff>
    </xdr:from>
    <xdr:to>
      <xdr:col>7</xdr:col>
      <xdr:colOff>409575</xdr:colOff>
      <xdr:row>42</xdr:row>
      <xdr:rowOff>200025</xdr:rowOff>
    </xdr:to>
    <xdr:graphicFrame macro="">
      <xdr:nvGraphicFramePr>
        <xdr:cNvPr id="31556" name="Gráfico 3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7</xdr:col>
      <xdr:colOff>790575</xdr:colOff>
      <xdr:row>24</xdr:row>
      <xdr:rowOff>85725</xdr:rowOff>
    </xdr:from>
    <xdr:to>
      <xdr:col>14</xdr:col>
      <xdr:colOff>276225</xdr:colOff>
      <xdr:row>42</xdr:row>
      <xdr:rowOff>200025</xdr:rowOff>
    </xdr:to>
    <xdr:graphicFrame macro="">
      <xdr:nvGraphicFramePr>
        <xdr:cNvPr id="31557" name="Gráfico 3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absolute">
    <xdr:from>
      <xdr:col>0</xdr:col>
      <xdr:colOff>125938</xdr:colOff>
      <xdr:row>17</xdr:row>
      <xdr:rowOff>136531</xdr:rowOff>
    </xdr:from>
    <xdr:to>
      <xdr:col>0</xdr:col>
      <xdr:colOff>1691213</xdr:colOff>
      <xdr:row>17</xdr:row>
      <xdr:rowOff>136531</xdr:rowOff>
    </xdr:to>
    <xdr:cxnSp macro="">
      <xdr:nvCxnSpPr>
        <xdr:cNvPr id="26" name="Conector reto 25"/>
        <xdr:cNvCxnSpPr/>
      </xdr:nvCxnSpPr>
      <xdr:spPr>
        <a:xfrm>
          <a:off x="125938" y="3978281"/>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18</xdr:row>
      <xdr:rowOff>146056</xdr:rowOff>
    </xdr:from>
    <xdr:to>
      <xdr:col>0</xdr:col>
      <xdr:colOff>1818213</xdr:colOff>
      <xdr:row>20</xdr:row>
      <xdr:rowOff>44456</xdr:rowOff>
    </xdr:to>
    <xdr:sp macro="" textlink="">
      <xdr:nvSpPr>
        <xdr:cNvPr id="30" name="Rectangle 62">
          <a:hlinkClick xmlns:r="http://schemas.openxmlformats.org/officeDocument/2006/relationships" r:id="rId16"/>
        </xdr:cNvPr>
        <xdr:cNvSpPr/>
      </xdr:nvSpPr>
      <xdr:spPr>
        <a:xfrm>
          <a:off x="52913" y="4178306"/>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20</xdr:row>
      <xdr:rowOff>95256</xdr:rowOff>
    </xdr:from>
    <xdr:to>
      <xdr:col>0</xdr:col>
      <xdr:colOff>1818213</xdr:colOff>
      <xdr:row>21</xdr:row>
      <xdr:rowOff>171456</xdr:rowOff>
    </xdr:to>
    <xdr:sp macro="" textlink="">
      <xdr:nvSpPr>
        <xdr:cNvPr id="35" name="Rectangle 63">
          <a:hlinkClick xmlns:r="http://schemas.openxmlformats.org/officeDocument/2006/relationships" r:id="rId17"/>
        </xdr:cNvPr>
        <xdr:cNvSpPr/>
      </xdr:nvSpPr>
      <xdr:spPr>
        <a:xfrm>
          <a:off x="52913" y="4508506"/>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22</xdr:row>
      <xdr:rowOff>35991</xdr:rowOff>
    </xdr:from>
    <xdr:to>
      <xdr:col>0</xdr:col>
      <xdr:colOff>1822446</xdr:colOff>
      <xdr:row>22</xdr:row>
      <xdr:rowOff>315391</xdr:rowOff>
    </xdr:to>
    <xdr:sp macro="" textlink="">
      <xdr:nvSpPr>
        <xdr:cNvPr id="36" name="Rectangle 63">
          <a:hlinkClick xmlns:r="http://schemas.openxmlformats.org/officeDocument/2006/relationships" r:id="rId18"/>
        </xdr:cNvPr>
        <xdr:cNvSpPr/>
      </xdr:nvSpPr>
      <xdr:spPr>
        <a:xfrm>
          <a:off x="57146" y="4830241"/>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15</xdr:row>
      <xdr:rowOff>126999</xdr:rowOff>
    </xdr:from>
    <xdr:to>
      <xdr:col>0</xdr:col>
      <xdr:colOff>1797049</xdr:colOff>
      <xdr:row>17</xdr:row>
      <xdr:rowOff>25399</xdr:rowOff>
    </xdr:to>
    <xdr:sp macro="" textlink="">
      <xdr:nvSpPr>
        <xdr:cNvPr id="37" name="Rectangle 61">
          <a:hlinkClick xmlns:r="http://schemas.openxmlformats.org/officeDocument/2006/relationships" r:id="rId19"/>
        </xdr:cNvPr>
        <xdr:cNvSpPr/>
      </xdr:nvSpPr>
      <xdr:spPr>
        <a:xfrm>
          <a:off x="31749" y="3587749"/>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0</xdr:col>
      <xdr:colOff>1</xdr:colOff>
      <xdr:row>3</xdr:row>
      <xdr:rowOff>0</xdr:rowOff>
    </xdr:from>
    <xdr:to>
      <xdr:col>0</xdr:col>
      <xdr:colOff>1803401</xdr:colOff>
      <xdr:row>3</xdr:row>
      <xdr:rowOff>0</xdr:rowOff>
    </xdr:to>
    <xdr:sp macro="" textlink="">
      <xdr:nvSpPr>
        <xdr:cNvPr id="2" name="Retângulo 3"/>
        <xdr:cNvSpPr/>
      </xdr:nvSpPr>
      <xdr:spPr>
        <a:xfrm>
          <a:off x="1" y="1009650"/>
          <a:ext cx="1803400" cy="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pt-BR"/>
        </a:p>
      </xdr:txBody>
    </xdr:sp>
    <xdr:clientData/>
  </xdr:twoCellAnchor>
  <xdr:twoCellAnchor editAs="absolute">
    <xdr:from>
      <xdr:col>0</xdr:col>
      <xdr:colOff>0</xdr:colOff>
      <xdr:row>11</xdr:row>
      <xdr:rowOff>178859</xdr:rowOff>
    </xdr:from>
    <xdr:to>
      <xdr:col>1</xdr:col>
      <xdr:colOff>9525</xdr:colOff>
      <xdr:row>13</xdr:row>
      <xdr:rowOff>67734</xdr:rowOff>
    </xdr:to>
    <xdr:sp macro="" textlink="">
      <xdr:nvSpPr>
        <xdr:cNvPr id="3" name="Retângulo 2"/>
        <xdr:cNvSpPr/>
      </xdr:nvSpPr>
      <xdr:spPr>
        <a:xfrm>
          <a:off x="0" y="2942167"/>
          <a:ext cx="1847850" cy="2698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5. Gráficos</a:t>
          </a:r>
        </a:p>
      </xdr:txBody>
    </xdr: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5" name="Conector reto 4"/>
        <xdr:cNvCxnSpPr/>
      </xdr:nvCxnSpPr>
      <xdr:spPr>
        <a:xfrm>
          <a:off x="123825" y="83502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3</xdr:row>
      <xdr:rowOff>298450</xdr:rowOff>
    </xdr:from>
    <xdr:to>
      <xdr:col>0</xdr:col>
      <xdr:colOff>1792816</xdr:colOff>
      <xdr:row>5</xdr:row>
      <xdr:rowOff>69850</xdr:rowOff>
    </xdr:to>
    <xdr:sp macro="" textlink="">
      <xdr:nvSpPr>
        <xdr:cNvPr id="6" name="Rectangle 12">
          <a:hlinkClick xmlns:r="http://schemas.openxmlformats.org/officeDocument/2006/relationships" r:id="rId1"/>
        </xdr:cNvPr>
        <xdr:cNvSpPr/>
      </xdr:nvSpPr>
      <xdr:spPr>
        <a:xfrm>
          <a:off x="27516" y="1308100"/>
          <a:ext cx="1765300" cy="276225"/>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6</xdr:row>
      <xdr:rowOff>148167</xdr:rowOff>
    </xdr:from>
    <xdr:to>
      <xdr:col>0</xdr:col>
      <xdr:colOff>1790700</xdr:colOff>
      <xdr:row>8</xdr:row>
      <xdr:rowOff>46567</xdr:rowOff>
    </xdr:to>
    <xdr:sp macro="" textlink="">
      <xdr:nvSpPr>
        <xdr:cNvPr id="7" name="Rectangle 57">
          <a:hlinkClick xmlns:r="http://schemas.openxmlformats.org/officeDocument/2006/relationships" r:id="rId2"/>
        </xdr:cNvPr>
        <xdr:cNvSpPr/>
      </xdr:nvSpPr>
      <xdr:spPr>
        <a:xfrm>
          <a:off x="25400" y="195897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2. Lançamentos</a:t>
          </a:r>
        </a:p>
      </xdr:txBody>
    </xdr:sp>
    <xdr:clientData/>
  </xdr:twoCellAnchor>
  <xdr:twoCellAnchor editAs="absolute">
    <xdr:from>
      <xdr:col>0</xdr:col>
      <xdr:colOff>25400</xdr:colOff>
      <xdr:row>8</xdr:row>
      <xdr:rowOff>71967</xdr:rowOff>
    </xdr:from>
    <xdr:to>
      <xdr:col>0</xdr:col>
      <xdr:colOff>1790700</xdr:colOff>
      <xdr:row>9</xdr:row>
      <xdr:rowOff>160867</xdr:rowOff>
    </xdr:to>
    <xdr:sp macro="" textlink="">
      <xdr:nvSpPr>
        <xdr:cNvPr id="8" name="Rectangle 58">
          <a:hlinkClick xmlns:r="http://schemas.openxmlformats.org/officeDocument/2006/relationships" r:id="rId3"/>
        </xdr:cNvPr>
        <xdr:cNvSpPr/>
      </xdr:nvSpPr>
      <xdr:spPr>
        <a:xfrm>
          <a:off x="25400" y="226377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10</xdr:row>
      <xdr:rowOff>21167</xdr:rowOff>
    </xdr:from>
    <xdr:to>
      <xdr:col>0</xdr:col>
      <xdr:colOff>1790700</xdr:colOff>
      <xdr:row>11</xdr:row>
      <xdr:rowOff>110067</xdr:rowOff>
    </xdr:to>
    <xdr:sp macro="" textlink="">
      <xdr:nvSpPr>
        <xdr:cNvPr id="9" name="Rectangle 59">
          <a:hlinkClick xmlns:r="http://schemas.openxmlformats.org/officeDocument/2006/relationships" r:id="rId4"/>
        </xdr:cNvPr>
        <xdr:cNvSpPr/>
      </xdr:nvSpPr>
      <xdr:spPr>
        <a:xfrm>
          <a:off x="25400" y="259397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25401</xdr:colOff>
      <xdr:row>5</xdr:row>
      <xdr:rowOff>160867</xdr:rowOff>
    </xdr:from>
    <xdr:to>
      <xdr:col>0</xdr:col>
      <xdr:colOff>1790701</xdr:colOff>
      <xdr:row>6</xdr:row>
      <xdr:rowOff>143934</xdr:rowOff>
    </xdr:to>
    <xdr:sp macro="" textlink="">
      <xdr:nvSpPr>
        <xdr:cNvPr id="10" name="Rectangle 60">
          <a:hlinkClick xmlns:r="http://schemas.openxmlformats.org/officeDocument/2006/relationships" r:id="rId5"/>
        </xdr:cNvPr>
        <xdr:cNvSpPr/>
      </xdr:nvSpPr>
      <xdr:spPr>
        <a:xfrm>
          <a:off x="25401" y="1675342"/>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25400</xdr:colOff>
      <xdr:row>13</xdr:row>
      <xdr:rowOff>110067</xdr:rowOff>
    </xdr:from>
    <xdr:to>
      <xdr:col>0</xdr:col>
      <xdr:colOff>1790700</xdr:colOff>
      <xdr:row>15</xdr:row>
      <xdr:rowOff>8467</xdr:rowOff>
    </xdr:to>
    <xdr:sp macro="" textlink="">
      <xdr:nvSpPr>
        <xdr:cNvPr id="11" name="Rectangle 61">
          <a:hlinkClick xmlns:r="http://schemas.openxmlformats.org/officeDocument/2006/relationships" r:id="rId6"/>
        </xdr:cNvPr>
        <xdr:cNvSpPr/>
      </xdr:nvSpPr>
      <xdr:spPr>
        <a:xfrm>
          <a:off x="25400" y="325437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63500</xdr:colOff>
      <xdr:row>2</xdr:row>
      <xdr:rowOff>16933</xdr:rowOff>
    </xdr:from>
    <xdr:to>
      <xdr:col>0</xdr:col>
      <xdr:colOff>1828800</xdr:colOff>
      <xdr:row>3</xdr:row>
      <xdr:rowOff>190500</xdr:rowOff>
    </xdr:to>
    <xdr:sp macro="" textlink="">
      <xdr:nvSpPr>
        <xdr:cNvPr id="14" name="Rectangle 65"/>
        <xdr:cNvSpPr/>
      </xdr:nvSpPr>
      <xdr:spPr>
        <a:xfrm>
          <a:off x="63500" y="921808"/>
          <a:ext cx="1765300" cy="278342"/>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oneCellAnchor>
    <xdr:from>
      <xdr:col>5</xdr:col>
      <xdr:colOff>446621</xdr:colOff>
      <xdr:row>0</xdr:row>
      <xdr:rowOff>84664</xdr:rowOff>
    </xdr:from>
    <xdr:ext cx="6064250" cy="421141"/>
    <xdr:sp macro="" textlink="">
      <xdr:nvSpPr>
        <xdr:cNvPr id="15" name="CaixaDeTexto 14"/>
        <xdr:cNvSpPr txBox="1"/>
      </xdr:nvSpPr>
      <xdr:spPr>
        <a:xfrm>
          <a:off x="4799546" y="84664"/>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Avalie os gráficos para embasar melhor a sua tomada de decisões.</a:t>
          </a:r>
          <a:r>
            <a:rPr lang="pt-BR" sz="1050" baseline="0">
              <a:solidFill>
                <a:schemeClr val="tx1">
                  <a:lumMod val="65000"/>
                  <a:lumOff val="35000"/>
                </a:schemeClr>
              </a:solidFill>
            </a:rPr>
            <a:t> Todos os dados são alimentados automaticamente nessa aba.</a:t>
          </a:r>
          <a:endParaRPr lang="pt-BR" sz="1050">
            <a:solidFill>
              <a:schemeClr val="tx1">
                <a:lumMod val="65000"/>
                <a:lumOff val="35000"/>
              </a:schemeClr>
            </a:solidFill>
          </a:endParaRPr>
        </a:p>
      </xdr:txBody>
    </xdr:sp>
    <xdr:clientData/>
  </xdr:oneCellAnchor>
  <xdr:twoCellAnchor editAs="absolute">
    <xdr:from>
      <xdr:col>5</xdr:col>
      <xdr:colOff>28575</xdr:colOff>
      <xdr:row>0</xdr:row>
      <xdr:rowOff>104775</xdr:rowOff>
    </xdr:from>
    <xdr:to>
      <xdr:col>5</xdr:col>
      <xdr:colOff>390525</xdr:colOff>
      <xdr:row>1</xdr:row>
      <xdr:rowOff>19050</xdr:rowOff>
    </xdr:to>
    <xdr:pic>
      <xdr:nvPicPr>
        <xdr:cNvPr id="32742" name="Imagem 15">
          <a:hlinkClick xmlns:r="http://schemas.openxmlformats.org/officeDocument/2006/relationships" r:id="rId7"/>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419600" y="104775"/>
          <a:ext cx="36195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0</xdr:col>
      <xdr:colOff>133350</xdr:colOff>
      <xdr:row>0</xdr:row>
      <xdr:rowOff>219075</xdr:rowOff>
    </xdr:from>
    <xdr:to>
      <xdr:col>0</xdr:col>
      <xdr:colOff>1704975</xdr:colOff>
      <xdr:row>1</xdr:row>
      <xdr:rowOff>295275</xdr:rowOff>
    </xdr:to>
    <xdr:pic>
      <xdr:nvPicPr>
        <xdr:cNvPr id="32743" name="Imagem 17"/>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5</xdr:col>
      <xdr:colOff>321933</xdr:colOff>
      <xdr:row>1</xdr:row>
      <xdr:rowOff>201082</xdr:rowOff>
    </xdr:from>
    <xdr:to>
      <xdr:col>6</xdr:col>
      <xdr:colOff>386016</xdr:colOff>
      <xdr:row>2</xdr:row>
      <xdr:rowOff>12832</xdr:rowOff>
    </xdr:to>
    <xdr:sp macro="" textlink="">
      <xdr:nvSpPr>
        <xdr:cNvPr id="19" name="Retângulo 12"/>
        <xdr:cNvSpPr/>
      </xdr:nvSpPr>
      <xdr:spPr>
        <a:xfrm>
          <a:off x="4738358" y="629707"/>
          <a:ext cx="1254708" cy="288000"/>
        </a:xfrm>
        <a:prstGeom prst="rect">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1">
              <a:solidFill>
                <a:schemeClr val="bg1"/>
              </a:solidFill>
            </a:rPr>
            <a:t>Gráficos - Despesas</a:t>
          </a:r>
        </a:p>
      </xdr:txBody>
    </xdr:sp>
    <xdr:clientData/>
  </xdr:twoCellAnchor>
  <xdr:twoCellAnchor editAs="absolute">
    <xdr:from>
      <xdr:col>2</xdr:col>
      <xdr:colOff>42333</xdr:colOff>
      <xdr:row>1</xdr:row>
      <xdr:rowOff>201082</xdr:rowOff>
    </xdr:from>
    <xdr:to>
      <xdr:col>2</xdr:col>
      <xdr:colOff>1302333</xdr:colOff>
      <xdr:row>2</xdr:row>
      <xdr:rowOff>12832</xdr:rowOff>
    </xdr:to>
    <xdr:sp macro="" textlink="">
      <xdr:nvSpPr>
        <xdr:cNvPr id="20" name="Retângulo 13">
          <a:hlinkClick xmlns:r="http://schemas.openxmlformats.org/officeDocument/2006/relationships" r:id="rId10"/>
        </xdr:cNvPr>
        <xdr:cNvSpPr/>
      </xdr:nvSpPr>
      <xdr:spPr>
        <a:xfrm>
          <a:off x="2128308" y="629707"/>
          <a:ext cx="1260000"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b="0">
              <a:solidFill>
                <a:schemeClr val="bg1"/>
              </a:solidFill>
            </a:rPr>
            <a:t>Gráficos Gerais</a:t>
          </a:r>
        </a:p>
      </xdr:txBody>
    </xdr:sp>
    <xdr:clientData/>
  </xdr:twoCellAnchor>
  <xdr:twoCellAnchor editAs="absolute">
    <xdr:from>
      <xdr:col>2</xdr:col>
      <xdr:colOff>1341008</xdr:colOff>
      <xdr:row>1</xdr:row>
      <xdr:rowOff>201082</xdr:rowOff>
    </xdr:from>
    <xdr:to>
      <xdr:col>5</xdr:col>
      <xdr:colOff>272675</xdr:colOff>
      <xdr:row>2</xdr:row>
      <xdr:rowOff>12832</xdr:rowOff>
    </xdr:to>
    <xdr:sp macro="" textlink="">
      <xdr:nvSpPr>
        <xdr:cNvPr id="21" name="Retângulo 12">
          <a:hlinkClick xmlns:r="http://schemas.openxmlformats.org/officeDocument/2006/relationships" r:id="rId11"/>
        </xdr:cNvPr>
        <xdr:cNvSpPr/>
      </xdr:nvSpPr>
      <xdr:spPr>
        <a:xfrm>
          <a:off x="3426983" y="629707"/>
          <a:ext cx="1262117" cy="288000"/>
        </a:xfrm>
        <a:prstGeom prst="rect">
          <a:avLst/>
        </a:prstGeom>
        <a:solidFill>
          <a:srgbClr val="66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050">
              <a:solidFill>
                <a:schemeClr val="bg1"/>
              </a:solidFill>
            </a:rPr>
            <a:t>Gráficos - Receitas</a:t>
          </a:r>
        </a:p>
      </xdr:txBody>
    </xdr:sp>
    <xdr:clientData/>
  </xdr:twoCellAnchor>
  <xdr:twoCellAnchor>
    <xdr:from>
      <xdr:col>2</xdr:col>
      <xdr:colOff>28575</xdr:colOff>
      <xdr:row>6</xdr:row>
      <xdr:rowOff>123825</xdr:rowOff>
    </xdr:from>
    <xdr:to>
      <xdr:col>7</xdr:col>
      <xdr:colOff>361950</xdr:colOff>
      <xdr:row>22</xdr:row>
      <xdr:rowOff>619125</xdr:rowOff>
    </xdr:to>
    <xdr:graphicFrame macro="">
      <xdr:nvGraphicFramePr>
        <xdr:cNvPr id="32747" name="Gráfico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28575</xdr:colOff>
      <xdr:row>6</xdr:row>
      <xdr:rowOff>123825</xdr:rowOff>
    </xdr:from>
    <xdr:to>
      <xdr:col>15</xdr:col>
      <xdr:colOff>361950</xdr:colOff>
      <xdr:row>22</xdr:row>
      <xdr:rowOff>619125</xdr:rowOff>
    </xdr:to>
    <xdr:graphicFrame macro="">
      <xdr:nvGraphicFramePr>
        <xdr:cNvPr id="32748" name="Gráfico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xdr:col>
      <xdr:colOff>28575</xdr:colOff>
      <xdr:row>24</xdr:row>
      <xdr:rowOff>180975</xdr:rowOff>
    </xdr:from>
    <xdr:to>
      <xdr:col>7</xdr:col>
      <xdr:colOff>361950</xdr:colOff>
      <xdr:row>42</xdr:row>
      <xdr:rowOff>295275</xdr:rowOff>
    </xdr:to>
    <xdr:graphicFrame macro="">
      <xdr:nvGraphicFramePr>
        <xdr:cNvPr id="32749" name="Gráfico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xdr:col>
      <xdr:colOff>28575</xdr:colOff>
      <xdr:row>44</xdr:row>
      <xdr:rowOff>161925</xdr:rowOff>
    </xdr:from>
    <xdr:to>
      <xdr:col>7</xdr:col>
      <xdr:colOff>361950</xdr:colOff>
      <xdr:row>60</xdr:row>
      <xdr:rowOff>95250</xdr:rowOff>
    </xdr:to>
    <xdr:graphicFrame macro="">
      <xdr:nvGraphicFramePr>
        <xdr:cNvPr id="32750" name="Gráfico 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9</xdr:col>
      <xdr:colOff>28575</xdr:colOff>
      <xdr:row>44</xdr:row>
      <xdr:rowOff>161925</xdr:rowOff>
    </xdr:from>
    <xdr:to>
      <xdr:col>15</xdr:col>
      <xdr:colOff>361950</xdr:colOff>
      <xdr:row>60</xdr:row>
      <xdr:rowOff>95250</xdr:rowOff>
    </xdr:to>
    <xdr:graphicFrame macro="">
      <xdr:nvGraphicFramePr>
        <xdr:cNvPr id="32751" name="Gráfico 2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xdr:col>
      <xdr:colOff>28575</xdr:colOff>
      <xdr:row>62</xdr:row>
      <xdr:rowOff>152400</xdr:rowOff>
    </xdr:from>
    <xdr:to>
      <xdr:col>7</xdr:col>
      <xdr:colOff>361950</xdr:colOff>
      <xdr:row>74</xdr:row>
      <xdr:rowOff>57150</xdr:rowOff>
    </xdr:to>
    <xdr:graphicFrame macro="">
      <xdr:nvGraphicFramePr>
        <xdr:cNvPr id="32752" name="Gráfico 2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9</xdr:col>
      <xdr:colOff>28575</xdr:colOff>
      <xdr:row>62</xdr:row>
      <xdr:rowOff>152400</xdr:rowOff>
    </xdr:from>
    <xdr:to>
      <xdr:col>15</xdr:col>
      <xdr:colOff>361950</xdr:colOff>
      <xdr:row>74</xdr:row>
      <xdr:rowOff>57150</xdr:rowOff>
    </xdr:to>
    <xdr:graphicFrame macro="">
      <xdr:nvGraphicFramePr>
        <xdr:cNvPr id="32753" name="Gráfico 3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2</xdr:col>
      <xdr:colOff>76200</xdr:colOff>
      <xdr:row>86</xdr:row>
      <xdr:rowOff>19050</xdr:rowOff>
    </xdr:from>
    <xdr:to>
      <xdr:col>7</xdr:col>
      <xdr:colOff>400050</xdr:colOff>
      <xdr:row>104</xdr:row>
      <xdr:rowOff>66675</xdr:rowOff>
    </xdr:to>
    <xdr:graphicFrame macro="">
      <xdr:nvGraphicFramePr>
        <xdr:cNvPr id="32754" name="Gráfico 3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9</xdr:col>
      <xdr:colOff>28575</xdr:colOff>
      <xdr:row>24</xdr:row>
      <xdr:rowOff>180975</xdr:rowOff>
    </xdr:from>
    <xdr:to>
      <xdr:col>15</xdr:col>
      <xdr:colOff>361950</xdr:colOff>
      <xdr:row>42</xdr:row>
      <xdr:rowOff>295275</xdr:rowOff>
    </xdr:to>
    <xdr:graphicFrame macro="">
      <xdr:nvGraphicFramePr>
        <xdr:cNvPr id="32755" name="Gráfico 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absolute">
    <xdr:from>
      <xdr:col>0</xdr:col>
      <xdr:colOff>125938</xdr:colOff>
      <xdr:row>17</xdr:row>
      <xdr:rowOff>62447</xdr:rowOff>
    </xdr:from>
    <xdr:to>
      <xdr:col>0</xdr:col>
      <xdr:colOff>1691213</xdr:colOff>
      <xdr:row>17</xdr:row>
      <xdr:rowOff>62447</xdr:rowOff>
    </xdr:to>
    <xdr:cxnSp macro="">
      <xdr:nvCxnSpPr>
        <xdr:cNvPr id="37" name="Conector reto 36"/>
        <xdr:cNvCxnSpPr/>
      </xdr:nvCxnSpPr>
      <xdr:spPr>
        <a:xfrm>
          <a:off x="125938" y="3978280"/>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18</xdr:row>
      <xdr:rowOff>71972</xdr:rowOff>
    </xdr:from>
    <xdr:to>
      <xdr:col>0</xdr:col>
      <xdr:colOff>1818213</xdr:colOff>
      <xdr:row>19</xdr:row>
      <xdr:rowOff>160872</xdr:rowOff>
    </xdr:to>
    <xdr:sp macro="" textlink="">
      <xdr:nvSpPr>
        <xdr:cNvPr id="38" name="Rectangle 62">
          <a:hlinkClick xmlns:r="http://schemas.openxmlformats.org/officeDocument/2006/relationships" r:id="rId21"/>
        </xdr:cNvPr>
        <xdr:cNvSpPr/>
      </xdr:nvSpPr>
      <xdr:spPr>
        <a:xfrm>
          <a:off x="52913" y="41783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20</xdr:row>
      <xdr:rowOff>21172</xdr:rowOff>
    </xdr:from>
    <xdr:to>
      <xdr:col>0</xdr:col>
      <xdr:colOff>1818213</xdr:colOff>
      <xdr:row>21</xdr:row>
      <xdr:rowOff>110072</xdr:rowOff>
    </xdr:to>
    <xdr:sp macro="" textlink="">
      <xdr:nvSpPr>
        <xdr:cNvPr id="39" name="Rectangle 63">
          <a:hlinkClick xmlns:r="http://schemas.openxmlformats.org/officeDocument/2006/relationships" r:id="rId22"/>
        </xdr:cNvPr>
        <xdr:cNvSpPr/>
      </xdr:nvSpPr>
      <xdr:spPr>
        <a:xfrm>
          <a:off x="52913" y="450850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21</xdr:row>
      <xdr:rowOff>152407</xdr:rowOff>
    </xdr:from>
    <xdr:to>
      <xdr:col>0</xdr:col>
      <xdr:colOff>1822446</xdr:colOff>
      <xdr:row>22</xdr:row>
      <xdr:rowOff>241307</xdr:rowOff>
    </xdr:to>
    <xdr:sp macro="" textlink="">
      <xdr:nvSpPr>
        <xdr:cNvPr id="40" name="Rectangle 63">
          <a:hlinkClick xmlns:r="http://schemas.openxmlformats.org/officeDocument/2006/relationships" r:id="rId23"/>
        </xdr:cNvPr>
        <xdr:cNvSpPr/>
      </xdr:nvSpPr>
      <xdr:spPr>
        <a:xfrm>
          <a:off x="57146" y="483024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15</xdr:row>
      <xdr:rowOff>52915</xdr:rowOff>
    </xdr:from>
    <xdr:to>
      <xdr:col>0</xdr:col>
      <xdr:colOff>1797049</xdr:colOff>
      <xdr:row>16</xdr:row>
      <xdr:rowOff>141815</xdr:rowOff>
    </xdr:to>
    <xdr:sp macro="" textlink="">
      <xdr:nvSpPr>
        <xdr:cNvPr id="41" name="Rectangle 61">
          <a:hlinkClick xmlns:r="http://schemas.openxmlformats.org/officeDocument/2006/relationships" r:id="rId24"/>
        </xdr:cNvPr>
        <xdr:cNvSpPr/>
      </xdr:nvSpPr>
      <xdr:spPr>
        <a:xfrm>
          <a:off x="31749" y="358774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0</xdr:col>
      <xdr:colOff>1</xdr:colOff>
      <xdr:row>3</xdr:row>
      <xdr:rowOff>0</xdr:rowOff>
    </xdr:from>
    <xdr:to>
      <xdr:col>0</xdr:col>
      <xdr:colOff>1803401</xdr:colOff>
      <xdr:row>3</xdr:row>
      <xdr:rowOff>0</xdr:rowOff>
    </xdr:to>
    <xdr:sp macro="" textlink="">
      <xdr:nvSpPr>
        <xdr:cNvPr id="2" name="Retângulo 3"/>
        <xdr:cNvSpPr/>
      </xdr:nvSpPr>
      <xdr:spPr>
        <a:xfrm>
          <a:off x="1" y="2047875"/>
          <a:ext cx="1803400" cy="2762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pt-BR"/>
        </a:p>
      </xdr:txBody>
    </xdr:sp>
    <xdr:clientData/>
  </xdr:twoCellAnchor>
  <xdr:twoCellAnchor editAs="absolute">
    <xdr:from>
      <xdr:col>0</xdr:col>
      <xdr:colOff>0</xdr:colOff>
      <xdr:row>9</xdr:row>
      <xdr:rowOff>115358</xdr:rowOff>
    </xdr:from>
    <xdr:to>
      <xdr:col>1</xdr:col>
      <xdr:colOff>9525</xdr:colOff>
      <xdr:row>9</xdr:row>
      <xdr:rowOff>385233</xdr:rowOff>
    </xdr:to>
    <xdr:sp macro="" textlink="">
      <xdr:nvSpPr>
        <xdr:cNvPr id="23" name="Retângulo 22"/>
        <xdr:cNvSpPr/>
      </xdr:nvSpPr>
      <xdr:spPr>
        <a:xfrm>
          <a:off x="0" y="3279775"/>
          <a:ext cx="1851025" cy="2698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6. Alertas e Dicas</a:t>
          </a:r>
        </a:p>
      </xdr:txBody>
    </xdr: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25" name="Conector reto 24"/>
        <xdr:cNvCxnSpPr/>
      </xdr:nvCxnSpPr>
      <xdr:spPr>
        <a:xfrm>
          <a:off x="123825" y="84031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3</xdr:row>
      <xdr:rowOff>203200</xdr:rowOff>
    </xdr:from>
    <xdr:to>
      <xdr:col>0</xdr:col>
      <xdr:colOff>1792816</xdr:colOff>
      <xdr:row>4</xdr:row>
      <xdr:rowOff>59267</xdr:rowOff>
    </xdr:to>
    <xdr:sp macro="" textlink="">
      <xdr:nvSpPr>
        <xdr:cNvPr id="26" name="Rectangle 12">
          <a:hlinkClick xmlns:r="http://schemas.openxmlformats.org/officeDocument/2006/relationships" r:id="rId1"/>
        </xdr:cNvPr>
        <xdr:cNvSpPr/>
      </xdr:nvSpPr>
      <xdr:spPr>
        <a:xfrm>
          <a:off x="27516" y="131445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5</xdr:row>
      <xdr:rowOff>306917</xdr:rowOff>
    </xdr:from>
    <xdr:to>
      <xdr:col>0</xdr:col>
      <xdr:colOff>1790700</xdr:colOff>
      <xdr:row>6</xdr:row>
      <xdr:rowOff>152400</xdr:rowOff>
    </xdr:to>
    <xdr:sp macro="" textlink="">
      <xdr:nvSpPr>
        <xdr:cNvPr id="27" name="Rectangle 57">
          <a:hlinkClick xmlns:r="http://schemas.openxmlformats.org/officeDocument/2006/relationships" r:id="rId2"/>
        </xdr:cNvPr>
        <xdr:cNvSpPr/>
      </xdr:nvSpPr>
      <xdr:spPr>
        <a:xfrm>
          <a:off x="25400" y="19685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2. Lançamentos</a:t>
          </a:r>
        </a:p>
      </xdr:txBody>
    </xdr:sp>
    <xdr:clientData/>
  </xdr:twoCellAnchor>
  <xdr:twoCellAnchor editAs="absolute">
    <xdr:from>
      <xdr:col>0</xdr:col>
      <xdr:colOff>25400</xdr:colOff>
      <xdr:row>6</xdr:row>
      <xdr:rowOff>177800</xdr:rowOff>
    </xdr:from>
    <xdr:to>
      <xdr:col>0</xdr:col>
      <xdr:colOff>1790700</xdr:colOff>
      <xdr:row>7</xdr:row>
      <xdr:rowOff>23283</xdr:rowOff>
    </xdr:to>
    <xdr:sp macro="" textlink="">
      <xdr:nvSpPr>
        <xdr:cNvPr id="28" name="Rectangle 58">
          <a:hlinkClick xmlns:r="http://schemas.openxmlformats.org/officeDocument/2006/relationships" r:id="rId3"/>
        </xdr:cNvPr>
        <xdr:cNvSpPr/>
      </xdr:nvSpPr>
      <xdr:spPr>
        <a:xfrm>
          <a:off x="25400" y="22733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7</xdr:row>
      <xdr:rowOff>74083</xdr:rowOff>
    </xdr:from>
    <xdr:to>
      <xdr:col>0</xdr:col>
      <xdr:colOff>1790700</xdr:colOff>
      <xdr:row>8</xdr:row>
      <xdr:rowOff>141817</xdr:rowOff>
    </xdr:to>
    <xdr:sp macro="" textlink="">
      <xdr:nvSpPr>
        <xdr:cNvPr id="29" name="Rectangle 59">
          <a:hlinkClick xmlns:r="http://schemas.openxmlformats.org/officeDocument/2006/relationships" r:id="rId4"/>
        </xdr:cNvPr>
        <xdr:cNvSpPr/>
      </xdr:nvSpPr>
      <xdr:spPr>
        <a:xfrm>
          <a:off x="25400" y="26035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25400</xdr:colOff>
      <xdr:row>8</xdr:row>
      <xdr:rowOff>192617</xdr:rowOff>
    </xdr:from>
    <xdr:to>
      <xdr:col>0</xdr:col>
      <xdr:colOff>1790700</xdr:colOff>
      <xdr:row>9</xdr:row>
      <xdr:rowOff>48683</xdr:rowOff>
    </xdr:to>
    <xdr:sp macro="" textlink="">
      <xdr:nvSpPr>
        <xdr:cNvPr id="30" name="Rectangle 60">
          <a:hlinkClick xmlns:r="http://schemas.openxmlformats.org/officeDocument/2006/relationships" r:id="rId5"/>
        </xdr:cNvPr>
        <xdr:cNvSpPr/>
      </xdr:nvSpPr>
      <xdr:spPr>
        <a:xfrm>
          <a:off x="25400" y="29337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5</xdr:row>
      <xdr:rowOff>25400</xdr:rowOff>
    </xdr:from>
    <xdr:to>
      <xdr:col>0</xdr:col>
      <xdr:colOff>1790700</xdr:colOff>
      <xdr:row>5</xdr:row>
      <xdr:rowOff>304800</xdr:rowOff>
    </xdr:to>
    <xdr:sp macro="" textlink="">
      <xdr:nvSpPr>
        <xdr:cNvPr id="31" name="Rectangle 61">
          <a:hlinkClick xmlns:r="http://schemas.openxmlformats.org/officeDocument/2006/relationships" r:id="rId6"/>
        </xdr:cNvPr>
        <xdr:cNvSpPr/>
      </xdr:nvSpPr>
      <xdr:spPr>
        <a:xfrm>
          <a:off x="25400" y="1686983"/>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63500</xdr:colOff>
      <xdr:row>2</xdr:row>
      <xdr:rowOff>16933</xdr:rowOff>
    </xdr:from>
    <xdr:to>
      <xdr:col>0</xdr:col>
      <xdr:colOff>1828800</xdr:colOff>
      <xdr:row>3</xdr:row>
      <xdr:rowOff>95250</xdr:rowOff>
    </xdr:to>
    <xdr:sp macro="" textlink="">
      <xdr:nvSpPr>
        <xdr:cNvPr id="35" name="Rectangle 65"/>
        <xdr:cNvSpPr/>
      </xdr:nvSpPr>
      <xdr:spPr>
        <a:xfrm>
          <a:off x="63500" y="9271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xdr:from>
      <xdr:col>6</xdr:col>
      <xdr:colOff>0</xdr:colOff>
      <xdr:row>9</xdr:row>
      <xdr:rowOff>0</xdr:rowOff>
    </xdr:from>
    <xdr:to>
      <xdr:col>6</xdr:col>
      <xdr:colOff>219075</xdr:colOff>
      <xdr:row>9</xdr:row>
      <xdr:rowOff>0</xdr:rowOff>
    </xdr:to>
    <xdr:cxnSp macro="">
      <xdr:nvCxnSpPr>
        <xdr:cNvPr id="36" name="Conector reto 16"/>
        <xdr:cNvCxnSpPr/>
      </xdr:nvCxnSpPr>
      <xdr:spPr>
        <a:xfrm>
          <a:off x="3781425" y="17526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1102808</xdr:colOff>
      <xdr:row>0</xdr:row>
      <xdr:rowOff>74081</xdr:rowOff>
    </xdr:from>
    <xdr:ext cx="6064250" cy="421141"/>
    <xdr:sp macro="" textlink="">
      <xdr:nvSpPr>
        <xdr:cNvPr id="18" name="CaixaDeTexto 17"/>
        <xdr:cNvSpPr txBox="1"/>
      </xdr:nvSpPr>
      <xdr:spPr>
        <a:xfrm>
          <a:off x="5357308" y="74081"/>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Aqui você terá algumas</a:t>
          </a:r>
          <a:r>
            <a:rPr lang="pt-BR" sz="1050" baseline="0">
              <a:solidFill>
                <a:schemeClr val="tx1">
                  <a:lumMod val="65000"/>
                  <a:lumOff val="35000"/>
                </a:schemeClr>
              </a:solidFill>
            </a:rPr>
            <a:t> dicas personalizadas de acordo com o seu resultado ao longo do ano. Escolha o mês abaixo e entenda a realidade financeira da sua empresa. Procure analisar essa aba pelo menos 1 vez ao mês</a:t>
          </a:r>
          <a:r>
            <a:rPr lang="pt-BR" sz="1050">
              <a:solidFill>
                <a:schemeClr val="tx1">
                  <a:lumMod val="65000"/>
                  <a:lumOff val="35000"/>
                </a:schemeClr>
              </a:solidFill>
            </a:rPr>
            <a:t>.</a:t>
          </a:r>
        </a:p>
      </xdr:txBody>
    </xdr:sp>
    <xdr:clientData/>
  </xdr:oneCellAnchor>
  <xdr:twoCellAnchor editAs="absolute">
    <xdr:from>
      <xdr:col>4</xdr:col>
      <xdr:colOff>447675</xdr:colOff>
      <xdr:row>0</xdr:row>
      <xdr:rowOff>104775</xdr:rowOff>
    </xdr:from>
    <xdr:to>
      <xdr:col>4</xdr:col>
      <xdr:colOff>790575</xdr:colOff>
      <xdr:row>1</xdr:row>
      <xdr:rowOff>19050</xdr:rowOff>
    </xdr:to>
    <xdr:pic>
      <xdr:nvPicPr>
        <xdr:cNvPr id="23156" name="Imagem 18">
          <a:hlinkClick xmlns:r="http://schemas.openxmlformats.org/officeDocument/2006/relationships" r:id="rId7"/>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876800" y="104775"/>
          <a:ext cx="3429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0</xdr:col>
      <xdr:colOff>133350</xdr:colOff>
      <xdr:row>0</xdr:row>
      <xdr:rowOff>219075</xdr:rowOff>
    </xdr:from>
    <xdr:to>
      <xdr:col>0</xdr:col>
      <xdr:colOff>1704975</xdr:colOff>
      <xdr:row>1</xdr:row>
      <xdr:rowOff>295275</xdr:rowOff>
    </xdr:to>
    <xdr:pic>
      <xdr:nvPicPr>
        <xdr:cNvPr id="23157" name="Imagem 4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125938</xdr:colOff>
      <xdr:row>9</xdr:row>
      <xdr:rowOff>813866</xdr:rowOff>
    </xdr:from>
    <xdr:to>
      <xdr:col>0</xdr:col>
      <xdr:colOff>1691213</xdr:colOff>
      <xdr:row>9</xdr:row>
      <xdr:rowOff>813866</xdr:rowOff>
    </xdr:to>
    <xdr:cxnSp macro="">
      <xdr:nvCxnSpPr>
        <xdr:cNvPr id="20" name="Conector reto 19"/>
        <xdr:cNvCxnSpPr/>
      </xdr:nvCxnSpPr>
      <xdr:spPr>
        <a:xfrm>
          <a:off x="125938" y="3978283"/>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9</xdr:row>
      <xdr:rowOff>1013891</xdr:rowOff>
    </xdr:from>
    <xdr:to>
      <xdr:col>0</xdr:col>
      <xdr:colOff>1818213</xdr:colOff>
      <xdr:row>9</xdr:row>
      <xdr:rowOff>1293291</xdr:rowOff>
    </xdr:to>
    <xdr:sp macro="" textlink="">
      <xdr:nvSpPr>
        <xdr:cNvPr id="21" name="Rectangle 62">
          <a:hlinkClick xmlns:r="http://schemas.openxmlformats.org/officeDocument/2006/relationships" r:id="rId10"/>
        </xdr:cNvPr>
        <xdr:cNvSpPr/>
      </xdr:nvSpPr>
      <xdr:spPr>
        <a:xfrm>
          <a:off x="52913" y="417830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9</xdr:row>
      <xdr:rowOff>1344091</xdr:rowOff>
    </xdr:from>
    <xdr:to>
      <xdr:col>0</xdr:col>
      <xdr:colOff>1818213</xdr:colOff>
      <xdr:row>9</xdr:row>
      <xdr:rowOff>1623491</xdr:rowOff>
    </xdr:to>
    <xdr:sp macro="" textlink="">
      <xdr:nvSpPr>
        <xdr:cNvPr id="22" name="Rectangle 63">
          <a:hlinkClick xmlns:r="http://schemas.openxmlformats.org/officeDocument/2006/relationships" r:id="rId11"/>
        </xdr:cNvPr>
        <xdr:cNvSpPr/>
      </xdr:nvSpPr>
      <xdr:spPr>
        <a:xfrm>
          <a:off x="52913" y="450850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9</xdr:row>
      <xdr:rowOff>1665826</xdr:rowOff>
    </xdr:from>
    <xdr:to>
      <xdr:col>0</xdr:col>
      <xdr:colOff>1822446</xdr:colOff>
      <xdr:row>10</xdr:row>
      <xdr:rowOff>177810</xdr:rowOff>
    </xdr:to>
    <xdr:sp macro="" textlink="">
      <xdr:nvSpPr>
        <xdr:cNvPr id="37" name="Rectangle 63">
          <a:hlinkClick xmlns:r="http://schemas.openxmlformats.org/officeDocument/2006/relationships" r:id="rId12"/>
        </xdr:cNvPr>
        <xdr:cNvSpPr/>
      </xdr:nvSpPr>
      <xdr:spPr>
        <a:xfrm>
          <a:off x="57146" y="4830243"/>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9</xdr:row>
      <xdr:rowOff>423334</xdr:rowOff>
    </xdr:from>
    <xdr:to>
      <xdr:col>0</xdr:col>
      <xdr:colOff>1797049</xdr:colOff>
      <xdr:row>9</xdr:row>
      <xdr:rowOff>702734</xdr:rowOff>
    </xdr:to>
    <xdr:sp macro="" textlink="">
      <xdr:nvSpPr>
        <xdr:cNvPr id="38" name="Rectangle 61">
          <a:hlinkClick xmlns:r="http://schemas.openxmlformats.org/officeDocument/2006/relationships" r:id="rId13"/>
        </xdr:cNvPr>
        <xdr:cNvSpPr/>
      </xdr:nvSpPr>
      <xdr:spPr>
        <a:xfrm>
          <a:off x="31749" y="3587751"/>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4</xdr:col>
      <xdr:colOff>0</xdr:colOff>
      <xdr:row>28</xdr:row>
      <xdr:rowOff>0</xdr:rowOff>
    </xdr:from>
    <xdr:to>
      <xdr:col>4</xdr:col>
      <xdr:colOff>219075</xdr:colOff>
      <xdr:row>28</xdr:row>
      <xdr:rowOff>0</xdr:rowOff>
    </xdr:to>
    <xdr:cxnSp macro="">
      <xdr:nvCxnSpPr>
        <xdr:cNvPr id="3" name="Conector reto 16"/>
        <xdr:cNvCxnSpPr/>
      </xdr:nvCxnSpPr>
      <xdr:spPr>
        <a:xfrm>
          <a:off x="319087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28</xdr:row>
      <xdr:rowOff>0</xdr:rowOff>
    </xdr:from>
    <xdr:to>
      <xdr:col>9</xdr:col>
      <xdr:colOff>219075</xdr:colOff>
      <xdr:row>28</xdr:row>
      <xdr:rowOff>0</xdr:rowOff>
    </xdr:to>
    <xdr:cxnSp macro="">
      <xdr:nvCxnSpPr>
        <xdr:cNvPr id="4" name="Conector reto 16"/>
        <xdr:cNvCxnSpPr/>
      </xdr:nvCxnSpPr>
      <xdr:spPr>
        <a:xfrm>
          <a:off x="728662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28</xdr:row>
      <xdr:rowOff>0</xdr:rowOff>
    </xdr:from>
    <xdr:to>
      <xdr:col>11</xdr:col>
      <xdr:colOff>219075</xdr:colOff>
      <xdr:row>28</xdr:row>
      <xdr:rowOff>0</xdr:rowOff>
    </xdr:to>
    <xdr:cxnSp macro="">
      <xdr:nvCxnSpPr>
        <xdr:cNvPr id="5" name="Conector reto 16"/>
        <xdr:cNvCxnSpPr/>
      </xdr:nvCxnSpPr>
      <xdr:spPr>
        <a:xfrm>
          <a:off x="8141371" y="1600200"/>
          <a:ext cx="1002629"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28</xdr:row>
      <xdr:rowOff>0</xdr:rowOff>
    </xdr:from>
    <xdr:to>
      <xdr:col>12</xdr:col>
      <xdr:colOff>219075</xdr:colOff>
      <xdr:row>28</xdr:row>
      <xdr:rowOff>0</xdr:rowOff>
    </xdr:to>
    <xdr:cxnSp macro="">
      <xdr:nvCxnSpPr>
        <xdr:cNvPr id="6" name="Conector reto 16"/>
        <xdr:cNvCxnSpPr/>
      </xdr:nvCxnSpPr>
      <xdr:spPr>
        <a:xfrm>
          <a:off x="9744075" y="16002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xdr:colOff>
      <xdr:row>16</xdr:row>
      <xdr:rowOff>200025</xdr:rowOff>
    </xdr:from>
    <xdr:to>
      <xdr:col>16</xdr:col>
      <xdr:colOff>981075</xdr:colOff>
      <xdr:row>26</xdr:row>
      <xdr:rowOff>0</xdr:rowOff>
    </xdr:to>
    <xdr:graphicFrame macro="">
      <xdr:nvGraphicFramePr>
        <xdr:cNvPr id="888952" name="Gráfico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48</xdr:row>
      <xdr:rowOff>0</xdr:rowOff>
    </xdr:from>
    <xdr:to>
      <xdr:col>4</xdr:col>
      <xdr:colOff>219075</xdr:colOff>
      <xdr:row>48</xdr:row>
      <xdr:rowOff>0</xdr:rowOff>
    </xdr:to>
    <xdr:cxnSp macro="">
      <xdr:nvCxnSpPr>
        <xdr:cNvPr id="8" name="Conector reto 16"/>
        <xdr:cNvCxnSpPr/>
      </xdr:nvCxnSpPr>
      <xdr:spPr>
        <a:xfrm>
          <a:off x="1442357" y="140017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48</xdr:row>
      <xdr:rowOff>0</xdr:rowOff>
    </xdr:from>
    <xdr:to>
      <xdr:col>9</xdr:col>
      <xdr:colOff>219075</xdr:colOff>
      <xdr:row>48</xdr:row>
      <xdr:rowOff>0</xdr:rowOff>
    </xdr:to>
    <xdr:cxnSp macro="">
      <xdr:nvCxnSpPr>
        <xdr:cNvPr id="9" name="Conector reto 16"/>
        <xdr:cNvCxnSpPr/>
      </xdr:nvCxnSpPr>
      <xdr:spPr>
        <a:xfrm>
          <a:off x="5796643" y="140017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48</xdr:row>
      <xdr:rowOff>0</xdr:rowOff>
    </xdr:from>
    <xdr:to>
      <xdr:col>11</xdr:col>
      <xdr:colOff>219075</xdr:colOff>
      <xdr:row>48</xdr:row>
      <xdr:rowOff>0</xdr:rowOff>
    </xdr:to>
    <xdr:cxnSp macro="">
      <xdr:nvCxnSpPr>
        <xdr:cNvPr id="10" name="Conector reto 16"/>
        <xdr:cNvCxnSpPr/>
      </xdr:nvCxnSpPr>
      <xdr:spPr>
        <a:xfrm>
          <a:off x="6703096" y="14001750"/>
          <a:ext cx="1054336"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48</xdr:row>
      <xdr:rowOff>0</xdr:rowOff>
    </xdr:from>
    <xdr:to>
      <xdr:col>12</xdr:col>
      <xdr:colOff>219075</xdr:colOff>
      <xdr:row>48</xdr:row>
      <xdr:rowOff>0</xdr:rowOff>
    </xdr:to>
    <xdr:cxnSp macro="">
      <xdr:nvCxnSpPr>
        <xdr:cNvPr id="11" name="Conector reto 16"/>
        <xdr:cNvCxnSpPr/>
      </xdr:nvCxnSpPr>
      <xdr:spPr>
        <a:xfrm>
          <a:off x="8409214" y="140017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48</xdr:row>
      <xdr:rowOff>0</xdr:rowOff>
    </xdr:from>
    <xdr:to>
      <xdr:col>4</xdr:col>
      <xdr:colOff>219075</xdr:colOff>
      <xdr:row>48</xdr:row>
      <xdr:rowOff>0</xdr:rowOff>
    </xdr:to>
    <xdr:cxnSp macro="">
      <xdr:nvCxnSpPr>
        <xdr:cNvPr id="13" name="Conector reto 16"/>
        <xdr:cNvCxnSpPr/>
      </xdr:nvCxnSpPr>
      <xdr:spPr>
        <a:xfrm>
          <a:off x="1442357" y="140017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48</xdr:row>
      <xdr:rowOff>0</xdr:rowOff>
    </xdr:from>
    <xdr:to>
      <xdr:col>9</xdr:col>
      <xdr:colOff>219075</xdr:colOff>
      <xdr:row>48</xdr:row>
      <xdr:rowOff>0</xdr:rowOff>
    </xdr:to>
    <xdr:cxnSp macro="">
      <xdr:nvCxnSpPr>
        <xdr:cNvPr id="14" name="Conector reto 16"/>
        <xdr:cNvCxnSpPr/>
      </xdr:nvCxnSpPr>
      <xdr:spPr>
        <a:xfrm>
          <a:off x="5796643" y="140017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48</xdr:row>
      <xdr:rowOff>0</xdr:rowOff>
    </xdr:from>
    <xdr:to>
      <xdr:col>11</xdr:col>
      <xdr:colOff>219075</xdr:colOff>
      <xdr:row>48</xdr:row>
      <xdr:rowOff>0</xdr:rowOff>
    </xdr:to>
    <xdr:cxnSp macro="">
      <xdr:nvCxnSpPr>
        <xdr:cNvPr id="15" name="Conector reto 16"/>
        <xdr:cNvCxnSpPr/>
      </xdr:nvCxnSpPr>
      <xdr:spPr>
        <a:xfrm>
          <a:off x="6703096" y="14001750"/>
          <a:ext cx="1054336"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48</xdr:row>
      <xdr:rowOff>0</xdr:rowOff>
    </xdr:from>
    <xdr:to>
      <xdr:col>12</xdr:col>
      <xdr:colOff>219075</xdr:colOff>
      <xdr:row>48</xdr:row>
      <xdr:rowOff>0</xdr:rowOff>
    </xdr:to>
    <xdr:cxnSp macro="">
      <xdr:nvCxnSpPr>
        <xdr:cNvPr id="16" name="Conector reto 16"/>
        <xdr:cNvCxnSpPr/>
      </xdr:nvCxnSpPr>
      <xdr:spPr>
        <a:xfrm>
          <a:off x="8409214" y="140017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71</xdr:row>
      <xdr:rowOff>0</xdr:rowOff>
    </xdr:from>
    <xdr:to>
      <xdr:col>4</xdr:col>
      <xdr:colOff>219075</xdr:colOff>
      <xdr:row>71</xdr:row>
      <xdr:rowOff>0</xdr:rowOff>
    </xdr:to>
    <xdr:cxnSp macro="">
      <xdr:nvCxnSpPr>
        <xdr:cNvPr id="18" name="Conector reto 16"/>
        <xdr:cNvCxnSpPr/>
      </xdr:nvCxnSpPr>
      <xdr:spPr>
        <a:xfrm>
          <a:off x="1442357" y="140017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71</xdr:row>
      <xdr:rowOff>0</xdr:rowOff>
    </xdr:from>
    <xdr:to>
      <xdr:col>9</xdr:col>
      <xdr:colOff>219075</xdr:colOff>
      <xdr:row>71</xdr:row>
      <xdr:rowOff>0</xdr:rowOff>
    </xdr:to>
    <xdr:cxnSp macro="">
      <xdr:nvCxnSpPr>
        <xdr:cNvPr id="19" name="Conector reto 16"/>
        <xdr:cNvCxnSpPr/>
      </xdr:nvCxnSpPr>
      <xdr:spPr>
        <a:xfrm>
          <a:off x="5796643" y="140017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35596</xdr:colOff>
      <xdr:row>71</xdr:row>
      <xdr:rowOff>0</xdr:rowOff>
    </xdr:from>
    <xdr:to>
      <xdr:col>11</xdr:col>
      <xdr:colOff>219075</xdr:colOff>
      <xdr:row>71</xdr:row>
      <xdr:rowOff>0</xdr:rowOff>
    </xdr:to>
    <xdr:cxnSp macro="">
      <xdr:nvCxnSpPr>
        <xdr:cNvPr id="20" name="Conector reto 16"/>
        <xdr:cNvCxnSpPr/>
      </xdr:nvCxnSpPr>
      <xdr:spPr>
        <a:xfrm>
          <a:off x="6703096" y="14001750"/>
          <a:ext cx="1054336"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71</xdr:row>
      <xdr:rowOff>0</xdr:rowOff>
    </xdr:from>
    <xdr:to>
      <xdr:col>12</xdr:col>
      <xdr:colOff>219075</xdr:colOff>
      <xdr:row>71</xdr:row>
      <xdr:rowOff>0</xdr:rowOff>
    </xdr:to>
    <xdr:cxnSp macro="">
      <xdr:nvCxnSpPr>
        <xdr:cNvPr id="21" name="Conector reto 16"/>
        <xdr:cNvCxnSpPr/>
      </xdr:nvCxnSpPr>
      <xdr:spPr>
        <a:xfrm>
          <a:off x="8409214" y="1400175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38100</xdr:colOff>
      <xdr:row>36</xdr:row>
      <xdr:rowOff>190500</xdr:rowOff>
    </xdr:from>
    <xdr:to>
      <xdr:col>16</xdr:col>
      <xdr:colOff>990600</xdr:colOff>
      <xdr:row>45</xdr:row>
      <xdr:rowOff>66675</xdr:rowOff>
    </xdr:to>
    <xdr:graphicFrame macro="">
      <xdr:nvGraphicFramePr>
        <xdr:cNvPr id="888965" name="Gráfico 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48</xdr:row>
      <xdr:rowOff>0</xdr:rowOff>
    </xdr:from>
    <xdr:to>
      <xdr:col>8</xdr:col>
      <xdr:colOff>219075</xdr:colOff>
      <xdr:row>48</xdr:row>
      <xdr:rowOff>0</xdr:rowOff>
    </xdr:to>
    <xdr:cxnSp macro="">
      <xdr:nvCxnSpPr>
        <xdr:cNvPr id="37" name="Conector reto 16"/>
        <xdr:cNvCxnSpPr/>
      </xdr:nvCxnSpPr>
      <xdr:spPr>
        <a:xfrm>
          <a:off x="5796643"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35596</xdr:colOff>
      <xdr:row>48</xdr:row>
      <xdr:rowOff>0</xdr:rowOff>
    </xdr:from>
    <xdr:to>
      <xdr:col>10</xdr:col>
      <xdr:colOff>219075</xdr:colOff>
      <xdr:row>48</xdr:row>
      <xdr:rowOff>0</xdr:rowOff>
    </xdr:to>
    <xdr:cxnSp macro="">
      <xdr:nvCxnSpPr>
        <xdr:cNvPr id="38" name="Conector reto 16"/>
        <xdr:cNvCxnSpPr/>
      </xdr:nvCxnSpPr>
      <xdr:spPr>
        <a:xfrm>
          <a:off x="6703096" y="21526500"/>
          <a:ext cx="1054336"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48</xdr:row>
      <xdr:rowOff>0</xdr:rowOff>
    </xdr:from>
    <xdr:to>
      <xdr:col>11</xdr:col>
      <xdr:colOff>219075</xdr:colOff>
      <xdr:row>48</xdr:row>
      <xdr:rowOff>0</xdr:rowOff>
    </xdr:to>
    <xdr:cxnSp macro="">
      <xdr:nvCxnSpPr>
        <xdr:cNvPr id="39" name="Conector reto 16"/>
        <xdr:cNvCxnSpPr/>
      </xdr:nvCxnSpPr>
      <xdr:spPr>
        <a:xfrm>
          <a:off x="8409214"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48</xdr:row>
      <xdr:rowOff>0</xdr:rowOff>
    </xdr:from>
    <xdr:to>
      <xdr:col>8</xdr:col>
      <xdr:colOff>219075</xdr:colOff>
      <xdr:row>48</xdr:row>
      <xdr:rowOff>0</xdr:rowOff>
    </xdr:to>
    <xdr:cxnSp macro="">
      <xdr:nvCxnSpPr>
        <xdr:cNvPr id="40" name="Conector reto 16"/>
        <xdr:cNvCxnSpPr/>
      </xdr:nvCxnSpPr>
      <xdr:spPr>
        <a:xfrm>
          <a:off x="5796643"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35596</xdr:colOff>
      <xdr:row>48</xdr:row>
      <xdr:rowOff>0</xdr:rowOff>
    </xdr:from>
    <xdr:to>
      <xdr:col>10</xdr:col>
      <xdr:colOff>219075</xdr:colOff>
      <xdr:row>48</xdr:row>
      <xdr:rowOff>0</xdr:rowOff>
    </xdr:to>
    <xdr:cxnSp macro="">
      <xdr:nvCxnSpPr>
        <xdr:cNvPr id="41" name="Conector reto 16"/>
        <xdr:cNvCxnSpPr/>
      </xdr:nvCxnSpPr>
      <xdr:spPr>
        <a:xfrm>
          <a:off x="6703096" y="21526500"/>
          <a:ext cx="1054336"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48</xdr:row>
      <xdr:rowOff>0</xdr:rowOff>
    </xdr:from>
    <xdr:to>
      <xdr:col>11</xdr:col>
      <xdr:colOff>219075</xdr:colOff>
      <xdr:row>48</xdr:row>
      <xdr:rowOff>0</xdr:rowOff>
    </xdr:to>
    <xdr:cxnSp macro="">
      <xdr:nvCxnSpPr>
        <xdr:cNvPr id="42" name="Conector reto 16"/>
        <xdr:cNvCxnSpPr/>
      </xdr:nvCxnSpPr>
      <xdr:spPr>
        <a:xfrm>
          <a:off x="8409214"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48</xdr:row>
      <xdr:rowOff>0</xdr:rowOff>
    </xdr:from>
    <xdr:to>
      <xdr:col>5</xdr:col>
      <xdr:colOff>219075</xdr:colOff>
      <xdr:row>48</xdr:row>
      <xdr:rowOff>0</xdr:rowOff>
    </xdr:to>
    <xdr:cxnSp macro="">
      <xdr:nvCxnSpPr>
        <xdr:cNvPr id="43" name="Conector reto 16"/>
        <xdr:cNvCxnSpPr/>
      </xdr:nvCxnSpPr>
      <xdr:spPr>
        <a:xfrm>
          <a:off x="2109107"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48</xdr:row>
      <xdr:rowOff>0</xdr:rowOff>
    </xdr:from>
    <xdr:to>
      <xdr:col>5</xdr:col>
      <xdr:colOff>219075</xdr:colOff>
      <xdr:row>48</xdr:row>
      <xdr:rowOff>0</xdr:rowOff>
    </xdr:to>
    <xdr:cxnSp macro="">
      <xdr:nvCxnSpPr>
        <xdr:cNvPr id="44" name="Conector reto 16"/>
        <xdr:cNvCxnSpPr/>
      </xdr:nvCxnSpPr>
      <xdr:spPr>
        <a:xfrm>
          <a:off x="2109107"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48</xdr:row>
      <xdr:rowOff>0</xdr:rowOff>
    </xdr:from>
    <xdr:to>
      <xdr:col>6</xdr:col>
      <xdr:colOff>219075</xdr:colOff>
      <xdr:row>48</xdr:row>
      <xdr:rowOff>0</xdr:rowOff>
    </xdr:to>
    <xdr:cxnSp macro="">
      <xdr:nvCxnSpPr>
        <xdr:cNvPr id="45" name="Conector reto 16"/>
        <xdr:cNvCxnSpPr/>
      </xdr:nvCxnSpPr>
      <xdr:spPr>
        <a:xfrm>
          <a:off x="2109107"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48</xdr:row>
      <xdr:rowOff>0</xdr:rowOff>
    </xdr:from>
    <xdr:to>
      <xdr:col>6</xdr:col>
      <xdr:colOff>219075</xdr:colOff>
      <xdr:row>48</xdr:row>
      <xdr:rowOff>0</xdr:rowOff>
    </xdr:to>
    <xdr:cxnSp macro="">
      <xdr:nvCxnSpPr>
        <xdr:cNvPr id="46" name="Conector reto 16"/>
        <xdr:cNvCxnSpPr/>
      </xdr:nvCxnSpPr>
      <xdr:spPr>
        <a:xfrm>
          <a:off x="2109107"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48</xdr:row>
      <xdr:rowOff>0</xdr:rowOff>
    </xdr:from>
    <xdr:to>
      <xdr:col>7</xdr:col>
      <xdr:colOff>219075</xdr:colOff>
      <xdr:row>48</xdr:row>
      <xdr:rowOff>0</xdr:rowOff>
    </xdr:to>
    <xdr:cxnSp macro="">
      <xdr:nvCxnSpPr>
        <xdr:cNvPr id="47" name="Conector reto 16"/>
        <xdr:cNvCxnSpPr/>
      </xdr:nvCxnSpPr>
      <xdr:spPr>
        <a:xfrm>
          <a:off x="2109107"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48</xdr:row>
      <xdr:rowOff>0</xdr:rowOff>
    </xdr:from>
    <xdr:to>
      <xdr:col>7</xdr:col>
      <xdr:colOff>219075</xdr:colOff>
      <xdr:row>48</xdr:row>
      <xdr:rowOff>0</xdr:rowOff>
    </xdr:to>
    <xdr:cxnSp macro="">
      <xdr:nvCxnSpPr>
        <xdr:cNvPr id="48" name="Conector reto 16"/>
        <xdr:cNvCxnSpPr/>
      </xdr:nvCxnSpPr>
      <xdr:spPr>
        <a:xfrm>
          <a:off x="2109107"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48</xdr:row>
      <xdr:rowOff>0</xdr:rowOff>
    </xdr:from>
    <xdr:to>
      <xdr:col>8</xdr:col>
      <xdr:colOff>219075</xdr:colOff>
      <xdr:row>48</xdr:row>
      <xdr:rowOff>0</xdr:rowOff>
    </xdr:to>
    <xdr:cxnSp macro="">
      <xdr:nvCxnSpPr>
        <xdr:cNvPr id="49" name="Conector reto 16"/>
        <xdr:cNvCxnSpPr/>
      </xdr:nvCxnSpPr>
      <xdr:spPr>
        <a:xfrm>
          <a:off x="2109107"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48</xdr:row>
      <xdr:rowOff>0</xdr:rowOff>
    </xdr:from>
    <xdr:to>
      <xdr:col>8</xdr:col>
      <xdr:colOff>219075</xdr:colOff>
      <xdr:row>48</xdr:row>
      <xdr:rowOff>0</xdr:rowOff>
    </xdr:to>
    <xdr:cxnSp macro="">
      <xdr:nvCxnSpPr>
        <xdr:cNvPr id="50" name="Conector reto 16"/>
        <xdr:cNvCxnSpPr/>
      </xdr:nvCxnSpPr>
      <xdr:spPr>
        <a:xfrm>
          <a:off x="2109107"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48</xdr:row>
      <xdr:rowOff>0</xdr:rowOff>
    </xdr:from>
    <xdr:to>
      <xdr:col>9</xdr:col>
      <xdr:colOff>219075</xdr:colOff>
      <xdr:row>48</xdr:row>
      <xdr:rowOff>0</xdr:rowOff>
    </xdr:to>
    <xdr:cxnSp macro="">
      <xdr:nvCxnSpPr>
        <xdr:cNvPr id="51" name="Conector reto 16"/>
        <xdr:cNvCxnSpPr/>
      </xdr:nvCxnSpPr>
      <xdr:spPr>
        <a:xfrm>
          <a:off x="2109107"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48</xdr:row>
      <xdr:rowOff>0</xdr:rowOff>
    </xdr:from>
    <xdr:to>
      <xdr:col>9</xdr:col>
      <xdr:colOff>219075</xdr:colOff>
      <xdr:row>48</xdr:row>
      <xdr:rowOff>0</xdr:rowOff>
    </xdr:to>
    <xdr:cxnSp macro="">
      <xdr:nvCxnSpPr>
        <xdr:cNvPr id="52" name="Conector reto 16"/>
        <xdr:cNvCxnSpPr/>
      </xdr:nvCxnSpPr>
      <xdr:spPr>
        <a:xfrm>
          <a:off x="2109107"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48</xdr:row>
      <xdr:rowOff>0</xdr:rowOff>
    </xdr:from>
    <xdr:to>
      <xdr:col>10</xdr:col>
      <xdr:colOff>219075</xdr:colOff>
      <xdr:row>48</xdr:row>
      <xdr:rowOff>0</xdr:rowOff>
    </xdr:to>
    <xdr:cxnSp macro="">
      <xdr:nvCxnSpPr>
        <xdr:cNvPr id="53" name="Conector reto 16"/>
        <xdr:cNvCxnSpPr/>
      </xdr:nvCxnSpPr>
      <xdr:spPr>
        <a:xfrm>
          <a:off x="2109107"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48</xdr:row>
      <xdr:rowOff>0</xdr:rowOff>
    </xdr:from>
    <xdr:to>
      <xdr:col>10</xdr:col>
      <xdr:colOff>219075</xdr:colOff>
      <xdr:row>48</xdr:row>
      <xdr:rowOff>0</xdr:rowOff>
    </xdr:to>
    <xdr:cxnSp macro="">
      <xdr:nvCxnSpPr>
        <xdr:cNvPr id="54" name="Conector reto 16"/>
        <xdr:cNvCxnSpPr/>
      </xdr:nvCxnSpPr>
      <xdr:spPr>
        <a:xfrm>
          <a:off x="2109107"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48</xdr:row>
      <xdr:rowOff>0</xdr:rowOff>
    </xdr:from>
    <xdr:to>
      <xdr:col>11</xdr:col>
      <xdr:colOff>219075</xdr:colOff>
      <xdr:row>48</xdr:row>
      <xdr:rowOff>0</xdr:rowOff>
    </xdr:to>
    <xdr:cxnSp macro="">
      <xdr:nvCxnSpPr>
        <xdr:cNvPr id="55" name="Conector reto 16"/>
        <xdr:cNvCxnSpPr/>
      </xdr:nvCxnSpPr>
      <xdr:spPr>
        <a:xfrm>
          <a:off x="2109107"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48</xdr:row>
      <xdr:rowOff>0</xdr:rowOff>
    </xdr:from>
    <xdr:to>
      <xdr:col>11</xdr:col>
      <xdr:colOff>219075</xdr:colOff>
      <xdr:row>48</xdr:row>
      <xdr:rowOff>0</xdr:rowOff>
    </xdr:to>
    <xdr:cxnSp macro="">
      <xdr:nvCxnSpPr>
        <xdr:cNvPr id="56" name="Conector reto 16"/>
        <xdr:cNvCxnSpPr/>
      </xdr:nvCxnSpPr>
      <xdr:spPr>
        <a:xfrm>
          <a:off x="2109107"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48</xdr:row>
      <xdr:rowOff>0</xdr:rowOff>
    </xdr:from>
    <xdr:to>
      <xdr:col>12</xdr:col>
      <xdr:colOff>219075</xdr:colOff>
      <xdr:row>48</xdr:row>
      <xdr:rowOff>0</xdr:rowOff>
    </xdr:to>
    <xdr:cxnSp macro="">
      <xdr:nvCxnSpPr>
        <xdr:cNvPr id="57" name="Conector reto 16"/>
        <xdr:cNvCxnSpPr/>
      </xdr:nvCxnSpPr>
      <xdr:spPr>
        <a:xfrm>
          <a:off x="2109107"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48</xdr:row>
      <xdr:rowOff>0</xdr:rowOff>
    </xdr:from>
    <xdr:to>
      <xdr:col>12</xdr:col>
      <xdr:colOff>219075</xdr:colOff>
      <xdr:row>48</xdr:row>
      <xdr:rowOff>0</xdr:rowOff>
    </xdr:to>
    <xdr:cxnSp macro="">
      <xdr:nvCxnSpPr>
        <xdr:cNvPr id="58" name="Conector reto 16"/>
        <xdr:cNvCxnSpPr/>
      </xdr:nvCxnSpPr>
      <xdr:spPr>
        <a:xfrm>
          <a:off x="2109107"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48</xdr:row>
      <xdr:rowOff>0</xdr:rowOff>
    </xdr:from>
    <xdr:to>
      <xdr:col>13</xdr:col>
      <xdr:colOff>219075</xdr:colOff>
      <xdr:row>48</xdr:row>
      <xdr:rowOff>0</xdr:rowOff>
    </xdr:to>
    <xdr:cxnSp macro="">
      <xdr:nvCxnSpPr>
        <xdr:cNvPr id="59" name="Conector reto 16"/>
        <xdr:cNvCxnSpPr/>
      </xdr:nvCxnSpPr>
      <xdr:spPr>
        <a:xfrm>
          <a:off x="2109107"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48</xdr:row>
      <xdr:rowOff>0</xdr:rowOff>
    </xdr:from>
    <xdr:to>
      <xdr:col>13</xdr:col>
      <xdr:colOff>219075</xdr:colOff>
      <xdr:row>48</xdr:row>
      <xdr:rowOff>0</xdr:rowOff>
    </xdr:to>
    <xdr:cxnSp macro="">
      <xdr:nvCxnSpPr>
        <xdr:cNvPr id="60" name="Conector reto 16"/>
        <xdr:cNvCxnSpPr/>
      </xdr:nvCxnSpPr>
      <xdr:spPr>
        <a:xfrm>
          <a:off x="2109107"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48</xdr:row>
      <xdr:rowOff>0</xdr:rowOff>
    </xdr:from>
    <xdr:to>
      <xdr:col>14</xdr:col>
      <xdr:colOff>219075</xdr:colOff>
      <xdr:row>48</xdr:row>
      <xdr:rowOff>0</xdr:rowOff>
    </xdr:to>
    <xdr:cxnSp macro="">
      <xdr:nvCxnSpPr>
        <xdr:cNvPr id="61" name="Conector reto 16"/>
        <xdr:cNvCxnSpPr/>
      </xdr:nvCxnSpPr>
      <xdr:spPr>
        <a:xfrm>
          <a:off x="2109107"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48</xdr:row>
      <xdr:rowOff>0</xdr:rowOff>
    </xdr:from>
    <xdr:to>
      <xdr:col>14</xdr:col>
      <xdr:colOff>219075</xdr:colOff>
      <xdr:row>48</xdr:row>
      <xdr:rowOff>0</xdr:rowOff>
    </xdr:to>
    <xdr:cxnSp macro="">
      <xdr:nvCxnSpPr>
        <xdr:cNvPr id="62" name="Conector reto 16"/>
        <xdr:cNvCxnSpPr/>
      </xdr:nvCxnSpPr>
      <xdr:spPr>
        <a:xfrm>
          <a:off x="2109107"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48</xdr:row>
      <xdr:rowOff>0</xdr:rowOff>
    </xdr:from>
    <xdr:to>
      <xdr:col>15</xdr:col>
      <xdr:colOff>219075</xdr:colOff>
      <xdr:row>48</xdr:row>
      <xdr:rowOff>0</xdr:rowOff>
    </xdr:to>
    <xdr:cxnSp macro="">
      <xdr:nvCxnSpPr>
        <xdr:cNvPr id="63" name="Conector reto 16"/>
        <xdr:cNvCxnSpPr/>
      </xdr:nvCxnSpPr>
      <xdr:spPr>
        <a:xfrm>
          <a:off x="2109107"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48</xdr:row>
      <xdr:rowOff>0</xdr:rowOff>
    </xdr:from>
    <xdr:to>
      <xdr:col>15</xdr:col>
      <xdr:colOff>219075</xdr:colOff>
      <xdr:row>48</xdr:row>
      <xdr:rowOff>0</xdr:rowOff>
    </xdr:to>
    <xdr:cxnSp macro="">
      <xdr:nvCxnSpPr>
        <xdr:cNvPr id="64" name="Conector reto 16"/>
        <xdr:cNvCxnSpPr/>
      </xdr:nvCxnSpPr>
      <xdr:spPr>
        <a:xfrm>
          <a:off x="2109107" y="21526500"/>
          <a:ext cx="219075"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38100</xdr:colOff>
      <xdr:row>57</xdr:row>
      <xdr:rowOff>180975</xdr:rowOff>
    </xdr:from>
    <xdr:to>
      <xdr:col>16</xdr:col>
      <xdr:colOff>885825</xdr:colOff>
      <xdr:row>68</xdr:row>
      <xdr:rowOff>285750</xdr:rowOff>
    </xdr:to>
    <xdr:graphicFrame macro="">
      <xdr:nvGraphicFramePr>
        <xdr:cNvPr id="888994" name="Gráfico 6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352425</xdr:colOff>
      <xdr:row>79</xdr:row>
      <xdr:rowOff>361950</xdr:rowOff>
    </xdr:from>
    <xdr:to>
      <xdr:col>16</xdr:col>
      <xdr:colOff>238125</xdr:colOff>
      <xdr:row>93</xdr:row>
      <xdr:rowOff>180975</xdr:rowOff>
    </xdr:to>
    <xdr:graphicFrame macro="">
      <xdr:nvGraphicFramePr>
        <xdr:cNvPr id="888995" name="Gráfico 6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495300</xdr:colOff>
      <xdr:row>79</xdr:row>
      <xdr:rowOff>361950</xdr:rowOff>
    </xdr:from>
    <xdr:to>
      <xdr:col>9</xdr:col>
      <xdr:colOff>123825</xdr:colOff>
      <xdr:row>93</xdr:row>
      <xdr:rowOff>180975</xdr:rowOff>
    </xdr:to>
    <xdr:graphicFrame macro="">
      <xdr:nvGraphicFramePr>
        <xdr:cNvPr id="888996" name="Gráfico 6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xdr:colOff>
      <xdr:row>4</xdr:row>
      <xdr:rowOff>0</xdr:rowOff>
    </xdr:from>
    <xdr:to>
      <xdr:col>0</xdr:col>
      <xdr:colOff>1803401</xdr:colOff>
      <xdr:row>4</xdr:row>
      <xdr:rowOff>0</xdr:rowOff>
    </xdr:to>
    <xdr:sp macro="" textlink="">
      <xdr:nvSpPr>
        <xdr:cNvPr id="70" name="Retângulo 3"/>
        <xdr:cNvSpPr/>
      </xdr:nvSpPr>
      <xdr:spPr>
        <a:xfrm>
          <a:off x="1" y="1104900"/>
          <a:ext cx="1803400" cy="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pt-BR"/>
        </a:p>
      </xdr:txBody>
    </xdr:sp>
    <xdr:clientData/>
  </xdr:twoCellAnchor>
  <xdr:oneCellAnchor>
    <xdr:from>
      <xdr:col>6</xdr:col>
      <xdr:colOff>621259</xdr:colOff>
      <xdr:row>0</xdr:row>
      <xdr:rowOff>74081</xdr:rowOff>
    </xdr:from>
    <xdr:ext cx="6064250" cy="421141"/>
    <xdr:sp macro="" textlink="">
      <xdr:nvSpPr>
        <xdr:cNvPr id="71" name="CaixaDeTexto 70"/>
        <xdr:cNvSpPr txBox="1"/>
      </xdr:nvSpPr>
      <xdr:spPr>
        <a:xfrm>
          <a:off x="6166926" y="74081"/>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Essa aba da planilha foi feita exclusivamente para compilar</a:t>
          </a:r>
          <a:r>
            <a:rPr lang="pt-BR" sz="1050" baseline="0">
              <a:solidFill>
                <a:schemeClr val="tx1">
                  <a:lumMod val="65000"/>
                  <a:lumOff val="35000"/>
                </a:schemeClr>
              </a:solidFill>
            </a:rPr>
            <a:t> as principais tabelas e gráficos da planilha prontos para serem impressos. Para isso, basta ir no menu Arquivo &gt; Imprimir.</a:t>
          </a:r>
          <a:r>
            <a:rPr lang="pt-BR" sz="1050">
              <a:solidFill>
                <a:schemeClr val="tx1">
                  <a:lumMod val="65000"/>
                  <a:lumOff val="35000"/>
                </a:schemeClr>
              </a:solidFill>
            </a:rPr>
            <a:t>.</a:t>
          </a:r>
        </a:p>
      </xdr:txBody>
    </xdr:sp>
    <xdr:clientData/>
  </xdr:oneCellAnchor>
  <xdr:twoCellAnchor editAs="absolute">
    <xdr:from>
      <xdr:col>0</xdr:col>
      <xdr:colOff>0</xdr:colOff>
      <xdr:row>7</xdr:row>
      <xdr:rowOff>496357</xdr:rowOff>
    </xdr:from>
    <xdr:to>
      <xdr:col>1</xdr:col>
      <xdr:colOff>9525</xdr:colOff>
      <xdr:row>7</xdr:row>
      <xdr:rowOff>766232</xdr:rowOff>
    </xdr:to>
    <xdr:sp macro="" textlink="">
      <xdr:nvSpPr>
        <xdr:cNvPr id="72" name="Retângulo 71"/>
        <xdr:cNvSpPr/>
      </xdr:nvSpPr>
      <xdr:spPr>
        <a:xfrm>
          <a:off x="0" y="3586690"/>
          <a:ext cx="1851025" cy="2698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7. Relatório de Impressão</a:t>
          </a:r>
        </a:p>
      </xdr:txBody>
    </xdr:sp>
    <xdr:clientData/>
  </xdr:twoCellAnchor>
  <xdr:twoCellAnchor editAs="absolute">
    <xdr:from>
      <xdr:col>0</xdr:col>
      <xdr:colOff>123825</xdr:colOff>
      <xdr:row>1</xdr:row>
      <xdr:rowOff>406398</xdr:rowOff>
    </xdr:from>
    <xdr:to>
      <xdr:col>0</xdr:col>
      <xdr:colOff>1689100</xdr:colOff>
      <xdr:row>1</xdr:row>
      <xdr:rowOff>406398</xdr:rowOff>
    </xdr:to>
    <xdr:cxnSp macro="">
      <xdr:nvCxnSpPr>
        <xdr:cNvPr id="73" name="Conector reto 72"/>
        <xdr:cNvCxnSpPr/>
      </xdr:nvCxnSpPr>
      <xdr:spPr>
        <a:xfrm>
          <a:off x="123825" y="84031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2</xdr:row>
      <xdr:rowOff>404281</xdr:rowOff>
    </xdr:from>
    <xdr:to>
      <xdr:col>0</xdr:col>
      <xdr:colOff>1792816</xdr:colOff>
      <xdr:row>3</xdr:row>
      <xdr:rowOff>48681</xdr:rowOff>
    </xdr:to>
    <xdr:sp macro="" textlink="">
      <xdr:nvSpPr>
        <xdr:cNvPr id="74" name="Rectangle 12">
          <a:hlinkClick xmlns:r="http://schemas.openxmlformats.org/officeDocument/2006/relationships" r:id="rId6"/>
        </xdr:cNvPr>
        <xdr:cNvSpPr/>
      </xdr:nvSpPr>
      <xdr:spPr>
        <a:xfrm>
          <a:off x="27516" y="131444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3</xdr:row>
      <xdr:rowOff>423331</xdr:rowOff>
    </xdr:from>
    <xdr:to>
      <xdr:col>0</xdr:col>
      <xdr:colOff>1790700</xdr:colOff>
      <xdr:row>3</xdr:row>
      <xdr:rowOff>702731</xdr:rowOff>
    </xdr:to>
    <xdr:sp macro="" textlink="">
      <xdr:nvSpPr>
        <xdr:cNvPr id="75" name="Rectangle 57">
          <a:hlinkClick xmlns:r="http://schemas.openxmlformats.org/officeDocument/2006/relationships" r:id="rId7"/>
        </xdr:cNvPr>
        <xdr:cNvSpPr/>
      </xdr:nvSpPr>
      <xdr:spPr>
        <a:xfrm>
          <a:off x="25400" y="196849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2. Lançamentos</a:t>
          </a:r>
        </a:p>
      </xdr:txBody>
    </xdr:sp>
    <xdr:clientData/>
  </xdr:twoCellAnchor>
  <xdr:twoCellAnchor editAs="absolute">
    <xdr:from>
      <xdr:col>0</xdr:col>
      <xdr:colOff>25400</xdr:colOff>
      <xdr:row>3</xdr:row>
      <xdr:rowOff>728131</xdr:rowOff>
    </xdr:from>
    <xdr:to>
      <xdr:col>0</xdr:col>
      <xdr:colOff>1790700</xdr:colOff>
      <xdr:row>5</xdr:row>
      <xdr:rowOff>33865</xdr:rowOff>
    </xdr:to>
    <xdr:sp macro="" textlink="">
      <xdr:nvSpPr>
        <xdr:cNvPr id="76" name="Rectangle 58">
          <a:hlinkClick xmlns:r="http://schemas.openxmlformats.org/officeDocument/2006/relationships" r:id="rId8"/>
        </xdr:cNvPr>
        <xdr:cNvSpPr/>
      </xdr:nvSpPr>
      <xdr:spPr>
        <a:xfrm>
          <a:off x="25400" y="227329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6</xdr:row>
      <xdr:rowOff>1410</xdr:rowOff>
    </xdr:from>
    <xdr:to>
      <xdr:col>0</xdr:col>
      <xdr:colOff>1790700</xdr:colOff>
      <xdr:row>6</xdr:row>
      <xdr:rowOff>279398</xdr:rowOff>
    </xdr:to>
    <xdr:sp macro="" textlink="">
      <xdr:nvSpPr>
        <xdr:cNvPr id="77" name="Rectangle 59">
          <a:hlinkClick xmlns:r="http://schemas.openxmlformats.org/officeDocument/2006/relationships" r:id="rId9"/>
        </xdr:cNvPr>
        <xdr:cNvSpPr/>
      </xdr:nvSpPr>
      <xdr:spPr>
        <a:xfrm>
          <a:off x="25400" y="260349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25400</xdr:colOff>
      <xdr:row>6</xdr:row>
      <xdr:rowOff>330198</xdr:rowOff>
    </xdr:from>
    <xdr:to>
      <xdr:col>0</xdr:col>
      <xdr:colOff>1790700</xdr:colOff>
      <xdr:row>7</xdr:row>
      <xdr:rowOff>122765</xdr:rowOff>
    </xdr:to>
    <xdr:sp macro="" textlink="">
      <xdr:nvSpPr>
        <xdr:cNvPr id="78" name="Rectangle 60">
          <a:hlinkClick xmlns:r="http://schemas.openxmlformats.org/officeDocument/2006/relationships" r:id="rId10"/>
        </xdr:cNvPr>
        <xdr:cNvSpPr/>
      </xdr:nvSpPr>
      <xdr:spPr>
        <a:xfrm>
          <a:off x="25400" y="293369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3</xdr:row>
      <xdr:rowOff>141814</xdr:rowOff>
    </xdr:from>
    <xdr:to>
      <xdr:col>0</xdr:col>
      <xdr:colOff>1790700</xdr:colOff>
      <xdr:row>3</xdr:row>
      <xdr:rowOff>421214</xdr:rowOff>
    </xdr:to>
    <xdr:sp macro="" textlink="">
      <xdr:nvSpPr>
        <xdr:cNvPr id="79" name="Rectangle 61">
          <a:hlinkClick xmlns:r="http://schemas.openxmlformats.org/officeDocument/2006/relationships" r:id="rId11"/>
        </xdr:cNvPr>
        <xdr:cNvSpPr/>
      </xdr:nvSpPr>
      <xdr:spPr>
        <a:xfrm>
          <a:off x="25400" y="1686981"/>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63500</xdr:colOff>
      <xdr:row>2</xdr:row>
      <xdr:rowOff>16931</xdr:rowOff>
    </xdr:from>
    <xdr:to>
      <xdr:col>0</xdr:col>
      <xdr:colOff>1828800</xdr:colOff>
      <xdr:row>2</xdr:row>
      <xdr:rowOff>296331</xdr:rowOff>
    </xdr:to>
    <xdr:sp macro="" textlink="">
      <xdr:nvSpPr>
        <xdr:cNvPr id="80" name="Rectangle 65"/>
        <xdr:cNvSpPr/>
      </xdr:nvSpPr>
      <xdr:spPr>
        <a:xfrm>
          <a:off x="63500" y="927098"/>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133350</xdr:colOff>
      <xdr:row>0</xdr:row>
      <xdr:rowOff>219075</xdr:rowOff>
    </xdr:from>
    <xdr:to>
      <xdr:col>0</xdr:col>
      <xdr:colOff>1704975</xdr:colOff>
      <xdr:row>1</xdr:row>
      <xdr:rowOff>295275</xdr:rowOff>
    </xdr:to>
    <xdr:pic>
      <xdr:nvPicPr>
        <xdr:cNvPr id="889008" name="Imagem 80"/>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125938</xdr:colOff>
      <xdr:row>7</xdr:row>
      <xdr:rowOff>887948</xdr:rowOff>
    </xdr:from>
    <xdr:to>
      <xdr:col>0</xdr:col>
      <xdr:colOff>1691213</xdr:colOff>
      <xdr:row>7</xdr:row>
      <xdr:rowOff>887948</xdr:rowOff>
    </xdr:to>
    <xdr:cxnSp macro="">
      <xdr:nvCxnSpPr>
        <xdr:cNvPr id="82" name="Conector reto 81"/>
        <xdr:cNvCxnSpPr/>
      </xdr:nvCxnSpPr>
      <xdr:spPr>
        <a:xfrm>
          <a:off x="125938" y="3978281"/>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52913</xdr:colOff>
      <xdr:row>8</xdr:row>
      <xdr:rowOff>188389</xdr:rowOff>
    </xdr:from>
    <xdr:to>
      <xdr:col>0</xdr:col>
      <xdr:colOff>1818213</xdr:colOff>
      <xdr:row>8</xdr:row>
      <xdr:rowOff>467789</xdr:rowOff>
    </xdr:to>
    <xdr:sp macro="" textlink="">
      <xdr:nvSpPr>
        <xdr:cNvPr id="83" name="Rectangle 62">
          <a:hlinkClick xmlns:r="http://schemas.openxmlformats.org/officeDocument/2006/relationships" r:id="rId13"/>
        </xdr:cNvPr>
        <xdr:cNvSpPr/>
      </xdr:nvSpPr>
      <xdr:spPr>
        <a:xfrm>
          <a:off x="52913" y="4178306"/>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52913</xdr:colOff>
      <xdr:row>8</xdr:row>
      <xdr:rowOff>518589</xdr:rowOff>
    </xdr:from>
    <xdr:to>
      <xdr:col>0</xdr:col>
      <xdr:colOff>1818213</xdr:colOff>
      <xdr:row>8</xdr:row>
      <xdr:rowOff>797989</xdr:rowOff>
    </xdr:to>
    <xdr:sp macro="" textlink="">
      <xdr:nvSpPr>
        <xdr:cNvPr id="84" name="Rectangle 63">
          <a:hlinkClick xmlns:r="http://schemas.openxmlformats.org/officeDocument/2006/relationships" r:id="rId14"/>
        </xdr:cNvPr>
        <xdr:cNvSpPr/>
      </xdr:nvSpPr>
      <xdr:spPr>
        <a:xfrm>
          <a:off x="52913" y="4508506"/>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57146</xdr:colOff>
      <xdr:row>8</xdr:row>
      <xdr:rowOff>840324</xdr:rowOff>
    </xdr:from>
    <xdr:to>
      <xdr:col>0</xdr:col>
      <xdr:colOff>1822446</xdr:colOff>
      <xdr:row>9</xdr:row>
      <xdr:rowOff>220141</xdr:rowOff>
    </xdr:to>
    <xdr:sp macro="" textlink="">
      <xdr:nvSpPr>
        <xdr:cNvPr id="85" name="Rectangle 63">
          <a:hlinkClick xmlns:r="http://schemas.openxmlformats.org/officeDocument/2006/relationships" r:id="rId15"/>
        </xdr:cNvPr>
        <xdr:cNvSpPr/>
      </xdr:nvSpPr>
      <xdr:spPr>
        <a:xfrm>
          <a:off x="57146" y="4830241"/>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31749</xdr:colOff>
      <xdr:row>7</xdr:row>
      <xdr:rowOff>178858</xdr:rowOff>
    </xdr:from>
    <xdr:to>
      <xdr:col>0</xdr:col>
      <xdr:colOff>1797049</xdr:colOff>
      <xdr:row>7</xdr:row>
      <xdr:rowOff>458258</xdr:rowOff>
    </xdr:to>
    <xdr:sp macro="" textlink="">
      <xdr:nvSpPr>
        <xdr:cNvPr id="87" name="Rectangle 61">
          <a:hlinkClick xmlns:r="http://schemas.openxmlformats.org/officeDocument/2006/relationships" r:id="rId16"/>
        </xdr:cNvPr>
        <xdr:cNvSpPr/>
      </xdr:nvSpPr>
      <xdr:spPr>
        <a:xfrm>
          <a:off x="31749" y="3269191"/>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6</xdr:col>
      <xdr:colOff>171450</xdr:colOff>
      <xdr:row>0</xdr:row>
      <xdr:rowOff>123825</xdr:rowOff>
    </xdr:from>
    <xdr:to>
      <xdr:col>6</xdr:col>
      <xdr:colOff>514350</xdr:colOff>
      <xdr:row>1</xdr:row>
      <xdr:rowOff>38100</xdr:rowOff>
    </xdr:to>
    <xdr:pic>
      <xdr:nvPicPr>
        <xdr:cNvPr id="889014" name="Imagem 87">
          <a:hlinkClick xmlns:r="http://schemas.openxmlformats.org/officeDocument/2006/relationships" r:id="rId17"/>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715000" y="123825"/>
          <a:ext cx="3429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8.xml><?xml version="1.0" encoding="utf-8"?>
<xdr:wsDr xmlns:xdr="http://schemas.openxmlformats.org/drawingml/2006/spreadsheetDrawing" xmlns:a="http://schemas.openxmlformats.org/drawingml/2006/main">
  <xdr:twoCellAnchor editAs="absolute">
    <xdr:from>
      <xdr:col>0</xdr:col>
      <xdr:colOff>0</xdr:colOff>
      <xdr:row>17</xdr:row>
      <xdr:rowOff>94192</xdr:rowOff>
    </xdr:from>
    <xdr:to>
      <xdr:col>1</xdr:col>
      <xdr:colOff>9525</xdr:colOff>
      <xdr:row>18</xdr:row>
      <xdr:rowOff>152401</xdr:rowOff>
    </xdr:to>
    <xdr:sp macro="" textlink="">
      <xdr:nvSpPr>
        <xdr:cNvPr id="28" name="Retângulo 27"/>
        <xdr:cNvSpPr/>
      </xdr:nvSpPr>
      <xdr:spPr>
        <a:xfrm>
          <a:off x="0" y="4179359"/>
          <a:ext cx="1851025" cy="2698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Dúvidas Frequentes</a:t>
          </a:r>
        </a:p>
      </xdr:txBody>
    </xdr:sp>
    <xdr:clientData/>
  </xdr:twoCellAnchor>
  <xdr:twoCellAnchor editAs="absolute">
    <xdr:from>
      <xdr:col>0</xdr:col>
      <xdr:colOff>123825</xdr:colOff>
      <xdr:row>16</xdr:row>
      <xdr:rowOff>39159</xdr:rowOff>
    </xdr:from>
    <xdr:to>
      <xdr:col>0</xdr:col>
      <xdr:colOff>1689100</xdr:colOff>
      <xdr:row>16</xdr:row>
      <xdr:rowOff>39159</xdr:rowOff>
    </xdr:to>
    <xdr:cxnSp macro="">
      <xdr:nvCxnSpPr>
        <xdr:cNvPr id="29" name="Conector reto 28"/>
        <xdr:cNvCxnSpPr/>
      </xdr:nvCxnSpPr>
      <xdr:spPr>
        <a:xfrm>
          <a:off x="123825" y="3976159"/>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30" name="Conector reto 29"/>
        <xdr:cNvCxnSpPr/>
      </xdr:nvCxnSpPr>
      <xdr:spPr>
        <a:xfrm>
          <a:off x="123825" y="84031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2</xdr:row>
      <xdr:rowOff>404283</xdr:rowOff>
    </xdr:from>
    <xdr:to>
      <xdr:col>0</xdr:col>
      <xdr:colOff>1792816</xdr:colOff>
      <xdr:row>3</xdr:row>
      <xdr:rowOff>175683</xdr:rowOff>
    </xdr:to>
    <xdr:sp macro="" textlink="">
      <xdr:nvSpPr>
        <xdr:cNvPr id="31" name="Rectangle 12">
          <a:hlinkClick xmlns:r="http://schemas.openxmlformats.org/officeDocument/2006/relationships" r:id="rId1"/>
        </xdr:cNvPr>
        <xdr:cNvSpPr/>
      </xdr:nvSpPr>
      <xdr:spPr>
        <a:xfrm>
          <a:off x="27516" y="131445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5</xdr:row>
      <xdr:rowOff>21167</xdr:rowOff>
    </xdr:from>
    <xdr:to>
      <xdr:col>0</xdr:col>
      <xdr:colOff>1790700</xdr:colOff>
      <xdr:row>5</xdr:row>
      <xdr:rowOff>300567</xdr:rowOff>
    </xdr:to>
    <xdr:sp macro="" textlink="">
      <xdr:nvSpPr>
        <xdr:cNvPr id="32" name="Rectangle 57">
          <a:hlinkClick xmlns:r="http://schemas.openxmlformats.org/officeDocument/2006/relationships" r:id="rId2"/>
        </xdr:cNvPr>
        <xdr:cNvSpPr/>
      </xdr:nvSpPr>
      <xdr:spPr>
        <a:xfrm>
          <a:off x="25400" y="19685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2. Lançamentos</a:t>
          </a:r>
        </a:p>
      </xdr:txBody>
    </xdr:sp>
    <xdr:clientData/>
  </xdr:twoCellAnchor>
  <xdr:twoCellAnchor editAs="absolute">
    <xdr:from>
      <xdr:col>0</xdr:col>
      <xdr:colOff>25400</xdr:colOff>
      <xdr:row>5</xdr:row>
      <xdr:rowOff>325967</xdr:rowOff>
    </xdr:from>
    <xdr:to>
      <xdr:col>0</xdr:col>
      <xdr:colOff>1790700</xdr:colOff>
      <xdr:row>6</xdr:row>
      <xdr:rowOff>97367</xdr:rowOff>
    </xdr:to>
    <xdr:sp macro="" textlink="">
      <xdr:nvSpPr>
        <xdr:cNvPr id="33" name="Rectangle 58">
          <a:hlinkClick xmlns:r="http://schemas.openxmlformats.org/officeDocument/2006/relationships" r:id="rId3"/>
        </xdr:cNvPr>
        <xdr:cNvSpPr/>
      </xdr:nvSpPr>
      <xdr:spPr>
        <a:xfrm>
          <a:off x="25400" y="22733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7</xdr:row>
      <xdr:rowOff>0</xdr:rowOff>
    </xdr:from>
    <xdr:to>
      <xdr:col>0</xdr:col>
      <xdr:colOff>1790700</xdr:colOff>
      <xdr:row>8</xdr:row>
      <xdr:rowOff>131233</xdr:rowOff>
    </xdr:to>
    <xdr:sp macro="" textlink="">
      <xdr:nvSpPr>
        <xdr:cNvPr id="34" name="Rectangle 59">
          <a:hlinkClick xmlns:r="http://schemas.openxmlformats.org/officeDocument/2006/relationships" r:id="rId4"/>
        </xdr:cNvPr>
        <xdr:cNvSpPr/>
      </xdr:nvSpPr>
      <xdr:spPr>
        <a:xfrm>
          <a:off x="25400" y="26035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25400</xdr:colOff>
      <xdr:row>9</xdr:row>
      <xdr:rowOff>33867</xdr:rowOff>
    </xdr:from>
    <xdr:to>
      <xdr:col>0</xdr:col>
      <xdr:colOff>1790700</xdr:colOff>
      <xdr:row>11</xdr:row>
      <xdr:rowOff>16933</xdr:rowOff>
    </xdr:to>
    <xdr:sp macro="" textlink="">
      <xdr:nvSpPr>
        <xdr:cNvPr id="35" name="Rectangle 60">
          <a:hlinkClick xmlns:r="http://schemas.openxmlformats.org/officeDocument/2006/relationships" r:id="rId5"/>
        </xdr:cNvPr>
        <xdr:cNvSpPr/>
      </xdr:nvSpPr>
      <xdr:spPr>
        <a:xfrm>
          <a:off x="25400" y="29337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11</xdr:row>
      <xdr:rowOff>67733</xdr:rowOff>
    </xdr:from>
    <xdr:to>
      <xdr:col>0</xdr:col>
      <xdr:colOff>1790700</xdr:colOff>
      <xdr:row>13</xdr:row>
      <xdr:rowOff>50800</xdr:rowOff>
    </xdr:to>
    <xdr:sp macro="" textlink="">
      <xdr:nvSpPr>
        <xdr:cNvPr id="36" name="Rectangle 61">
          <a:hlinkClick xmlns:r="http://schemas.openxmlformats.org/officeDocument/2006/relationships" r:id="rId6"/>
        </xdr:cNvPr>
        <xdr:cNvSpPr/>
      </xdr:nvSpPr>
      <xdr:spPr>
        <a:xfrm>
          <a:off x="25400" y="32639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19051</xdr:colOff>
      <xdr:row>3</xdr:row>
      <xdr:rowOff>270932</xdr:rowOff>
    </xdr:from>
    <xdr:to>
      <xdr:col>0</xdr:col>
      <xdr:colOff>1784351</xdr:colOff>
      <xdr:row>5</xdr:row>
      <xdr:rowOff>21166</xdr:rowOff>
    </xdr:to>
    <xdr:sp macro="" textlink="">
      <xdr:nvSpPr>
        <xdr:cNvPr id="37" name="Rectangle 62">
          <a:hlinkClick xmlns:r="http://schemas.openxmlformats.org/officeDocument/2006/relationships" r:id="rId7"/>
        </xdr:cNvPr>
        <xdr:cNvSpPr/>
      </xdr:nvSpPr>
      <xdr:spPr>
        <a:xfrm>
          <a:off x="19051" y="1689099"/>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a:t>
          </a:r>
          <a:r>
            <a:rPr lang="en-US" sz="1100" baseline="0"/>
            <a:t> de Contas</a:t>
          </a:r>
          <a:endParaRPr lang="en-US" sz="1100"/>
        </a:p>
      </xdr:txBody>
    </xdr:sp>
    <xdr:clientData/>
  </xdr:twoCellAnchor>
  <xdr:twoCellAnchor editAs="absolute">
    <xdr:from>
      <xdr:col>0</xdr:col>
      <xdr:colOff>50800</xdr:colOff>
      <xdr:row>18</xdr:row>
      <xdr:rowOff>209551</xdr:rowOff>
    </xdr:from>
    <xdr:to>
      <xdr:col>0</xdr:col>
      <xdr:colOff>1816100</xdr:colOff>
      <xdr:row>20</xdr:row>
      <xdr:rowOff>65617</xdr:rowOff>
    </xdr:to>
    <xdr:sp macro="" textlink="">
      <xdr:nvSpPr>
        <xdr:cNvPr id="38" name="Rectangle 63">
          <a:hlinkClick xmlns:r="http://schemas.openxmlformats.org/officeDocument/2006/relationships" r:id="rId8"/>
        </xdr:cNvPr>
        <xdr:cNvSpPr/>
      </xdr:nvSpPr>
      <xdr:spPr>
        <a:xfrm>
          <a:off x="50800" y="4506384"/>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63500</xdr:colOff>
      <xdr:row>2</xdr:row>
      <xdr:rowOff>16933</xdr:rowOff>
    </xdr:from>
    <xdr:to>
      <xdr:col>0</xdr:col>
      <xdr:colOff>1828800</xdr:colOff>
      <xdr:row>2</xdr:row>
      <xdr:rowOff>296333</xdr:rowOff>
    </xdr:to>
    <xdr:sp macro="" textlink="">
      <xdr:nvSpPr>
        <xdr:cNvPr id="40" name="Rectangle 65"/>
        <xdr:cNvSpPr/>
      </xdr:nvSpPr>
      <xdr:spPr>
        <a:xfrm>
          <a:off x="63500" y="9271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oneCellAnchor>
    <xdr:from>
      <xdr:col>7</xdr:col>
      <xdr:colOff>340786</xdr:colOff>
      <xdr:row>0</xdr:row>
      <xdr:rowOff>63496</xdr:rowOff>
    </xdr:from>
    <xdr:ext cx="6064250" cy="421141"/>
    <xdr:sp macro="" textlink="">
      <xdr:nvSpPr>
        <xdr:cNvPr id="15" name="CaixaDeTexto 14">
          <a:hlinkClick xmlns:r="http://schemas.openxmlformats.org/officeDocument/2006/relationships" r:id="rId9"/>
        </xdr:cNvPr>
        <xdr:cNvSpPr txBox="1"/>
      </xdr:nvSpPr>
      <xdr:spPr>
        <a:xfrm>
          <a:off x="4933953" y="63496"/>
          <a:ext cx="6064250"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Escolha sua dúvida entre as perguntas</a:t>
          </a:r>
          <a:r>
            <a:rPr lang="pt-BR" sz="1050" baseline="0">
              <a:solidFill>
                <a:schemeClr val="tx1">
                  <a:lumMod val="65000"/>
                  <a:lumOff val="35000"/>
                </a:schemeClr>
              </a:solidFill>
            </a:rPr>
            <a:t> mais frequentes e veja as respostas. Se continuar com dúvidas no uso da planilha, entre em contato pelo nosso email </a:t>
          </a:r>
          <a:r>
            <a:rPr lang="pt-BR" sz="1050" baseline="0">
              <a:solidFill>
                <a:srgbClr val="0070C0"/>
              </a:solidFill>
            </a:rPr>
            <a:t>contato@luz.vc</a:t>
          </a:r>
          <a:endParaRPr lang="pt-BR" sz="1050">
            <a:solidFill>
              <a:srgbClr val="0070C0"/>
            </a:solidFill>
          </a:endParaRPr>
        </a:p>
      </xdr:txBody>
    </xdr:sp>
    <xdr:clientData/>
  </xdr:oneCellAnchor>
  <xdr:twoCellAnchor editAs="absolute">
    <xdr:from>
      <xdr:col>0</xdr:col>
      <xdr:colOff>52917</xdr:colOff>
      <xdr:row>20</xdr:row>
      <xdr:rowOff>116417</xdr:rowOff>
    </xdr:from>
    <xdr:to>
      <xdr:col>0</xdr:col>
      <xdr:colOff>1818217</xdr:colOff>
      <xdr:row>22</xdr:row>
      <xdr:rowOff>35984</xdr:rowOff>
    </xdr:to>
    <xdr:sp macro="" textlink="">
      <xdr:nvSpPr>
        <xdr:cNvPr id="19" name="Rectangle 63">
          <a:hlinkClick xmlns:r="http://schemas.openxmlformats.org/officeDocument/2006/relationships" r:id="rId10"/>
        </xdr:cNvPr>
        <xdr:cNvSpPr/>
      </xdr:nvSpPr>
      <xdr:spPr>
        <a:xfrm>
          <a:off x="52917" y="4836584"/>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133350</xdr:colOff>
      <xdr:row>0</xdr:row>
      <xdr:rowOff>219075</xdr:rowOff>
    </xdr:from>
    <xdr:to>
      <xdr:col>0</xdr:col>
      <xdr:colOff>1704975</xdr:colOff>
      <xdr:row>1</xdr:row>
      <xdr:rowOff>295275</xdr:rowOff>
    </xdr:to>
    <xdr:pic>
      <xdr:nvPicPr>
        <xdr:cNvPr id="49743" name="Imagem 16"/>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33350" y="219075"/>
          <a:ext cx="15716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31749</xdr:colOff>
      <xdr:row>13</xdr:row>
      <xdr:rowOff>105835</xdr:rowOff>
    </xdr:from>
    <xdr:to>
      <xdr:col>0</xdr:col>
      <xdr:colOff>1797049</xdr:colOff>
      <xdr:row>15</xdr:row>
      <xdr:rowOff>88902</xdr:rowOff>
    </xdr:to>
    <xdr:sp macro="" textlink="">
      <xdr:nvSpPr>
        <xdr:cNvPr id="18" name="Rectangle 61">
          <a:hlinkClick xmlns:r="http://schemas.openxmlformats.org/officeDocument/2006/relationships" r:id="rId12"/>
        </xdr:cNvPr>
        <xdr:cNvSpPr/>
      </xdr:nvSpPr>
      <xdr:spPr>
        <a:xfrm>
          <a:off x="31749" y="359833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twoCellAnchor editAs="oneCell">
    <xdr:from>
      <xdr:col>12</xdr:col>
      <xdr:colOff>123825</xdr:colOff>
      <xdr:row>3</xdr:row>
      <xdr:rowOff>0</xdr:rowOff>
    </xdr:from>
    <xdr:to>
      <xdr:col>19</xdr:col>
      <xdr:colOff>857250</xdr:colOff>
      <xdr:row>11</xdr:row>
      <xdr:rowOff>9525</xdr:rowOff>
    </xdr:to>
    <xdr:pic>
      <xdr:nvPicPr>
        <xdr:cNvPr id="49745" name="Imagem 28">
          <a:hlinkClick xmlns:r="http://schemas.openxmlformats.org/officeDocument/2006/relationships" r:id="rId13"/>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648575" y="1409700"/>
          <a:ext cx="519112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123825</xdr:colOff>
      <xdr:row>11</xdr:row>
      <xdr:rowOff>85725</xdr:rowOff>
    </xdr:from>
    <xdr:to>
      <xdr:col>19</xdr:col>
      <xdr:colOff>857250</xdr:colOff>
      <xdr:row>21</xdr:row>
      <xdr:rowOff>190500</xdr:rowOff>
    </xdr:to>
    <xdr:pic>
      <xdr:nvPicPr>
        <xdr:cNvPr id="49746" name="Imagem 29">
          <a:hlinkClick xmlns:r="http://schemas.openxmlformats.org/officeDocument/2006/relationships" r:id="rId15"/>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7648575" y="3286125"/>
          <a:ext cx="519112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9.xml><?xml version="1.0" encoding="utf-8"?>
<xdr:wsDr xmlns:xdr="http://schemas.openxmlformats.org/drawingml/2006/spreadsheetDrawing" xmlns:a="http://schemas.openxmlformats.org/drawingml/2006/main">
  <xdr:twoCellAnchor editAs="absolute">
    <xdr:from>
      <xdr:col>0</xdr:col>
      <xdr:colOff>19050</xdr:colOff>
      <xdr:row>5</xdr:row>
      <xdr:rowOff>213783</xdr:rowOff>
    </xdr:from>
    <xdr:to>
      <xdr:col>0</xdr:col>
      <xdr:colOff>1784350</xdr:colOff>
      <xdr:row>5</xdr:row>
      <xdr:rowOff>215899</xdr:rowOff>
    </xdr:to>
    <xdr:sp macro="" textlink="">
      <xdr:nvSpPr>
        <xdr:cNvPr id="26" name="Rectangle 63">
          <a:hlinkClick xmlns:r="http://schemas.openxmlformats.org/officeDocument/2006/relationships" r:id="rId1"/>
        </xdr:cNvPr>
        <xdr:cNvSpPr/>
      </xdr:nvSpPr>
      <xdr:spPr>
        <a:xfrm>
          <a:off x="19050" y="1701800"/>
          <a:ext cx="1765300" cy="281516"/>
        </a:xfrm>
        <a:prstGeom prst="rect">
          <a:avLst/>
        </a:prstGeom>
        <a:solidFill>
          <a:srgbClr val="323232"/>
        </a:solid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133350</xdr:colOff>
      <xdr:row>0</xdr:row>
      <xdr:rowOff>209550</xdr:rowOff>
    </xdr:from>
    <xdr:to>
      <xdr:col>0</xdr:col>
      <xdr:colOff>1695450</xdr:colOff>
      <xdr:row>1</xdr:row>
      <xdr:rowOff>285750</xdr:rowOff>
    </xdr:to>
    <xdr:pic>
      <xdr:nvPicPr>
        <xdr:cNvPr id="50818" name="Imagem 3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3350" y="209550"/>
          <a:ext cx="1562100"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10583</xdr:colOff>
      <xdr:row>10</xdr:row>
      <xdr:rowOff>379938</xdr:rowOff>
    </xdr:from>
    <xdr:to>
      <xdr:col>1</xdr:col>
      <xdr:colOff>9525</xdr:colOff>
      <xdr:row>11</xdr:row>
      <xdr:rowOff>141813</xdr:rowOff>
    </xdr:to>
    <xdr:sp macro="" textlink="">
      <xdr:nvSpPr>
        <xdr:cNvPr id="33" name="Retângulo 32"/>
        <xdr:cNvSpPr/>
      </xdr:nvSpPr>
      <xdr:spPr>
        <a:xfrm>
          <a:off x="10583" y="4496855"/>
          <a:ext cx="1851025" cy="2698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b="0">
              <a:solidFill>
                <a:schemeClr val="tx1">
                  <a:lumMod val="65000"/>
                  <a:lumOff val="35000"/>
                </a:schemeClr>
              </a:solidFill>
            </a:rPr>
            <a:t>Mais Sugestões para Você</a:t>
          </a:r>
        </a:p>
      </xdr:txBody>
    </xdr:sp>
    <xdr:clientData/>
  </xdr:twoCellAnchor>
  <xdr:twoCellAnchor editAs="absolute">
    <xdr:from>
      <xdr:col>0</xdr:col>
      <xdr:colOff>123825</xdr:colOff>
      <xdr:row>9</xdr:row>
      <xdr:rowOff>240238</xdr:rowOff>
    </xdr:from>
    <xdr:to>
      <xdr:col>0</xdr:col>
      <xdr:colOff>1689100</xdr:colOff>
      <xdr:row>9</xdr:row>
      <xdr:rowOff>240238</xdr:rowOff>
    </xdr:to>
    <xdr:cxnSp macro="">
      <xdr:nvCxnSpPr>
        <xdr:cNvPr id="34" name="Conector reto 33"/>
        <xdr:cNvCxnSpPr/>
      </xdr:nvCxnSpPr>
      <xdr:spPr>
        <a:xfrm>
          <a:off x="123825" y="3976155"/>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27517</xdr:colOff>
      <xdr:row>3</xdr:row>
      <xdr:rowOff>372533</xdr:rowOff>
    </xdr:from>
    <xdr:to>
      <xdr:col>0</xdr:col>
      <xdr:colOff>1792817</xdr:colOff>
      <xdr:row>4</xdr:row>
      <xdr:rowOff>218016</xdr:rowOff>
    </xdr:to>
    <xdr:sp macro="" textlink="">
      <xdr:nvSpPr>
        <xdr:cNvPr id="36" name="Rectangle 12">
          <a:hlinkClick xmlns:r="http://schemas.openxmlformats.org/officeDocument/2006/relationships" r:id="rId1"/>
        </xdr:cNvPr>
        <xdr:cNvSpPr/>
      </xdr:nvSpPr>
      <xdr:spPr>
        <a:xfrm>
          <a:off x="27517" y="1684866"/>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a:t>
          </a:r>
          <a:r>
            <a:rPr lang="en-US" sz="1100" baseline="0"/>
            <a:t> de Contas</a:t>
          </a:r>
          <a:endParaRPr lang="en-US" sz="1100"/>
        </a:p>
      </xdr:txBody>
    </xdr:sp>
    <xdr:clientData/>
  </xdr:twoCellAnchor>
  <xdr:twoCellAnchor editAs="absolute">
    <xdr:from>
      <xdr:col>0</xdr:col>
      <xdr:colOff>25400</xdr:colOff>
      <xdr:row>4</xdr:row>
      <xdr:rowOff>222250</xdr:rowOff>
    </xdr:from>
    <xdr:to>
      <xdr:col>0</xdr:col>
      <xdr:colOff>1790700</xdr:colOff>
      <xdr:row>5</xdr:row>
      <xdr:rowOff>162983</xdr:rowOff>
    </xdr:to>
    <xdr:sp macro="" textlink="">
      <xdr:nvSpPr>
        <xdr:cNvPr id="37" name="Rectangle 57">
          <a:hlinkClick xmlns:r="http://schemas.openxmlformats.org/officeDocument/2006/relationships" r:id="rId3"/>
        </xdr:cNvPr>
        <xdr:cNvSpPr/>
      </xdr:nvSpPr>
      <xdr:spPr>
        <a:xfrm>
          <a:off x="25400" y="19685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2. Lançamentos</a:t>
          </a:r>
        </a:p>
      </xdr:txBody>
    </xdr:sp>
    <xdr:clientData/>
  </xdr:twoCellAnchor>
  <xdr:twoCellAnchor editAs="absolute">
    <xdr:from>
      <xdr:col>0</xdr:col>
      <xdr:colOff>25400</xdr:colOff>
      <xdr:row>5</xdr:row>
      <xdr:rowOff>188383</xdr:rowOff>
    </xdr:from>
    <xdr:to>
      <xdr:col>0</xdr:col>
      <xdr:colOff>1790700</xdr:colOff>
      <xdr:row>6</xdr:row>
      <xdr:rowOff>86783</xdr:rowOff>
    </xdr:to>
    <xdr:sp macro="" textlink="">
      <xdr:nvSpPr>
        <xdr:cNvPr id="38" name="Rectangle 58">
          <a:hlinkClick xmlns:r="http://schemas.openxmlformats.org/officeDocument/2006/relationships" r:id="rId4"/>
        </xdr:cNvPr>
        <xdr:cNvSpPr/>
      </xdr:nvSpPr>
      <xdr:spPr>
        <a:xfrm>
          <a:off x="25400" y="22733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6</xdr:row>
      <xdr:rowOff>137583</xdr:rowOff>
    </xdr:from>
    <xdr:to>
      <xdr:col>0</xdr:col>
      <xdr:colOff>1790700</xdr:colOff>
      <xdr:row>6</xdr:row>
      <xdr:rowOff>416983</xdr:rowOff>
    </xdr:to>
    <xdr:sp macro="" textlink="">
      <xdr:nvSpPr>
        <xdr:cNvPr id="39" name="Rectangle 59">
          <a:hlinkClick xmlns:r="http://schemas.openxmlformats.org/officeDocument/2006/relationships" r:id="rId5"/>
        </xdr:cNvPr>
        <xdr:cNvSpPr/>
      </xdr:nvSpPr>
      <xdr:spPr>
        <a:xfrm>
          <a:off x="25400" y="26035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25400</xdr:colOff>
      <xdr:row>6</xdr:row>
      <xdr:rowOff>467783</xdr:rowOff>
    </xdr:from>
    <xdr:to>
      <xdr:col>0</xdr:col>
      <xdr:colOff>1790700</xdr:colOff>
      <xdr:row>7</xdr:row>
      <xdr:rowOff>239183</xdr:rowOff>
    </xdr:to>
    <xdr:sp macro="" textlink="">
      <xdr:nvSpPr>
        <xdr:cNvPr id="40" name="Rectangle 60">
          <a:hlinkClick xmlns:r="http://schemas.openxmlformats.org/officeDocument/2006/relationships" r:id="rId6"/>
        </xdr:cNvPr>
        <xdr:cNvSpPr/>
      </xdr:nvSpPr>
      <xdr:spPr>
        <a:xfrm>
          <a:off x="25400" y="29337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7</xdr:row>
      <xdr:rowOff>289983</xdr:rowOff>
    </xdr:from>
    <xdr:to>
      <xdr:col>0</xdr:col>
      <xdr:colOff>1790700</xdr:colOff>
      <xdr:row>8</xdr:row>
      <xdr:rowOff>188383</xdr:rowOff>
    </xdr:to>
    <xdr:sp macro="" textlink="">
      <xdr:nvSpPr>
        <xdr:cNvPr id="41" name="Rectangle 61">
          <a:hlinkClick xmlns:r="http://schemas.openxmlformats.org/officeDocument/2006/relationships" r:id="rId7"/>
        </xdr:cNvPr>
        <xdr:cNvSpPr/>
      </xdr:nvSpPr>
      <xdr:spPr>
        <a:xfrm>
          <a:off x="25400" y="32639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50800</xdr:colOff>
      <xdr:row>10</xdr:row>
      <xdr:rowOff>59263</xdr:rowOff>
    </xdr:from>
    <xdr:to>
      <xdr:col>0</xdr:col>
      <xdr:colOff>1816100</xdr:colOff>
      <xdr:row>10</xdr:row>
      <xdr:rowOff>338663</xdr:rowOff>
    </xdr:to>
    <xdr:sp macro="" textlink="">
      <xdr:nvSpPr>
        <xdr:cNvPr id="42" name="Rectangle 62">
          <a:hlinkClick xmlns:r="http://schemas.openxmlformats.org/officeDocument/2006/relationships" r:id="rId8"/>
        </xdr:cNvPr>
        <xdr:cNvSpPr/>
      </xdr:nvSpPr>
      <xdr:spPr>
        <a:xfrm>
          <a:off x="50800" y="417618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29633</xdr:colOff>
      <xdr:row>3</xdr:row>
      <xdr:rowOff>19052</xdr:rowOff>
    </xdr:from>
    <xdr:to>
      <xdr:col>0</xdr:col>
      <xdr:colOff>1794933</xdr:colOff>
      <xdr:row>3</xdr:row>
      <xdr:rowOff>298452</xdr:rowOff>
    </xdr:to>
    <xdr:sp macro="" textlink="">
      <xdr:nvSpPr>
        <xdr:cNvPr id="43" name="Rectangle 63">
          <a:hlinkClick xmlns:r="http://schemas.openxmlformats.org/officeDocument/2006/relationships" r:id="rId9"/>
        </xdr:cNvPr>
        <xdr:cNvSpPr/>
      </xdr:nvSpPr>
      <xdr:spPr>
        <a:xfrm>
          <a:off x="29633" y="133138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63500</xdr:colOff>
      <xdr:row>2</xdr:row>
      <xdr:rowOff>59267</xdr:rowOff>
    </xdr:from>
    <xdr:to>
      <xdr:col>0</xdr:col>
      <xdr:colOff>1828800</xdr:colOff>
      <xdr:row>2</xdr:row>
      <xdr:rowOff>338667</xdr:rowOff>
    </xdr:to>
    <xdr:sp macro="" textlink="">
      <xdr:nvSpPr>
        <xdr:cNvPr id="45" name="Rectangle 65"/>
        <xdr:cNvSpPr/>
      </xdr:nvSpPr>
      <xdr:spPr>
        <a:xfrm>
          <a:off x="63500" y="9271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oneCellAnchor>
    <xdr:from>
      <xdr:col>1</xdr:col>
      <xdr:colOff>222250</xdr:colOff>
      <xdr:row>1</xdr:row>
      <xdr:rowOff>63496</xdr:rowOff>
    </xdr:from>
    <xdr:ext cx="6405035" cy="421141"/>
    <xdr:sp macro="" textlink="">
      <xdr:nvSpPr>
        <xdr:cNvPr id="16" name="CaixaDeTexto 15"/>
        <xdr:cNvSpPr txBox="1"/>
      </xdr:nvSpPr>
      <xdr:spPr>
        <a:xfrm>
          <a:off x="2074333" y="497413"/>
          <a:ext cx="6405035" cy="421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Além</a:t>
          </a:r>
          <a:r>
            <a:rPr lang="pt-BR" sz="1050" baseline="0">
              <a:solidFill>
                <a:schemeClr val="tx1">
                  <a:lumMod val="65000"/>
                  <a:lumOff val="35000"/>
                </a:schemeClr>
              </a:solidFill>
            </a:rPr>
            <a:t> da planilha de fluxo de caixa, você pode usar outras planilhas para melhorar a gestão da sua empresa. Todas as planilhas da LUZ já estão prontas e são práticas de se usar!</a:t>
          </a:r>
          <a:endParaRPr lang="pt-BR" sz="1050">
            <a:solidFill>
              <a:schemeClr val="tx1">
                <a:lumMod val="65000"/>
                <a:lumOff val="35000"/>
              </a:schemeClr>
            </a:solidFill>
          </a:endParaRPr>
        </a:p>
      </xdr:txBody>
    </xdr:sp>
    <xdr:clientData/>
  </xdr:oneCellAnchor>
  <xdr:twoCellAnchor editAs="oneCell">
    <xdr:from>
      <xdr:col>9</xdr:col>
      <xdr:colOff>285750</xdr:colOff>
      <xdr:row>2</xdr:row>
      <xdr:rowOff>95250</xdr:rowOff>
    </xdr:from>
    <xdr:to>
      <xdr:col>10</xdr:col>
      <xdr:colOff>266700</xdr:colOff>
      <xdr:row>2</xdr:row>
      <xdr:rowOff>342900</xdr:rowOff>
    </xdr:to>
    <xdr:pic>
      <xdr:nvPicPr>
        <xdr:cNvPr id="50831" name="Imagem 18">
          <a:hlinkClick xmlns:r="http://schemas.openxmlformats.org/officeDocument/2006/relationships" r:id="rId10"/>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10275" y="952500"/>
          <a:ext cx="11430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0</xdr:col>
      <xdr:colOff>52918</xdr:colOff>
      <xdr:row>11</xdr:row>
      <xdr:rowOff>211663</xdr:rowOff>
    </xdr:from>
    <xdr:to>
      <xdr:col>0</xdr:col>
      <xdr:colOff>1818218</xdr:colOff>
      <xdr:row>12</xdr:row>
      <xdr:rowOff>110063</xdr:rowOff>
    </xdr:to>
    <xdr:sp macro="" textlink="">
      <xdr:nvSpPr>
        <xdr:cNvPr id="20" name="Rectangle 63">
          <a:hlinkClick xmlns:r="http://schemas.openxmlformats.org/officeDocument/2006/relationships" r:id="rId12"/>
        </xdr:cNvPr>
        <xdr:cNvSpPr/>
      </xdr:nvSpPr>
      <xdr:spPr>
        <a:xfrm>
          <a:off x="52918" y="483658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Sobre a LUZ</a:t>
          </a:r>
        </a:p>
      </xdr:txBody>
    </xdr:sp>
    <xdr:clientData/>
  </xdr:twoCellAnchor>
  <xdr:twoCellAnchor editAs="absolute">
    <xdr:from>
      <xdr:col>0</xdr:col>
      <xdr:colOff>123825</xdr:colOff>
      <xdr:row>1</xdr:row>
      <xdr:rowOff>403226</xdr:rowOff>
    </xdr:from>
    <xdr:to>
      <xdr:col>0</xdr:col>
      <xdr:colOff>1689100</xdr:colOff>
      <xdr:row>1</xdr:row>
      <xdr:rowOff>403226</xdr:rowOff>
    </xdr:to>
    <xdr:cxnSp macro="">
      <xdr:nvCxnSpPr>
        <xdr:cNvPr id="21" name="Conector reto 20"/>
        <xdr:cNvCxnSpPr/>
      </xdr:nvCxnSpPr>
      <xdr:spPr>
        <a:xfrm>
          <a:off x="123825" y="837143"/>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31749</xdr:colOff>
      <xdr:row>8</xdr:row>
      <xdr:rowOff>243413</xdr:rowOff>
    </xdr:from>
    <xdr:to>
      <xdr:col>0</xdr:col>
      <xdr:colOff>1797049</xdr:colOff>
      <xdr:row>9</xdr:row>
      <xdr:rowOff>141813</xdr:rowOff>
    </xdr:to>
    <xdr:sp macro="" textlink="">
      <xdr:nvSpPr>
        <xdr:cNvPr id="22" name="Rectangle 61">
          <a:hlinkClick xmlns:r="http://schemas.openxmlformats.org/officeDocument/2006/relationships" r:id="rId13"/>
        </xdr:cNvPr>
        <xdr:cNvSpPr/>
      </xdr:nvSpPr>
      <xdr:spPr>
        <a:xfrm>
          <a:off x="31749" y="359833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twoCellAnchor editAs="oneCell">
    <xdr:from>
      <xdr:col>2</xdr:col>
      <xdr:colOff>295275</xdr:colOff>
      <xdr:row>4</xdr:row>
      <xdr:rowOff>314325</xdr:rowOff>
    </xdr:from>
    <xdr:to>
      <xdr:col>10</xdr:col>
      <xdr:colOff>628650</xdr:colOff>
      <xdr:row>9</xdr:row>
      <xdr:rowOff>152400</xdr:rowOff>
    </xdr:to>
    <xdr:pic>
      <xdr:nvPicPr>
        <xdr:cNvPr id="50835" name="Imagem 28">
          <a:hlinkClick xmlns:r="http://schemas.openxmlformats.org/officeDocument/2006/relationships" r:id="rId14"/>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390775" y="2047875"/>
          <a:ext cx="512445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295275</xdr:colOff>
      <xdr:row>9</xdr:row>
      <xdr:rowOff>228600</xdr:rowOff>
    </xdr:from>
    <xdr:to>
      <xdr:col>10</xdr:col>
      <xdr:colOff>628650</xdr:colOff>
      <xdr:row>14</xdr:row>
      <xdr:rowOff>19050</xdr:rowOff>
    </xdr:to>
    <xdr:pic>
      <xdr:nvPicPr>
        <xdr:cNvPr id="50836" name="Imagem 29">
          <a:hlinkClick xmlns:r="http://schemas.openxmlformats.org/officeDocument/2006/relationships" r:id="rId16"/>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390775" y="3952875"/>
          <a:ext cx="5124450" cy="1819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0.xml><?xml version="1.0" encoding="utf-8"?>
<xdr:wsDr xmlns:xdr="http://schemas.openxmlformats.org/drawingml/2006/spreadsheetDrawing" xmlns:a="http://schemas.openxmlformats.org/drawingml/2006/main">
  <xdr:oneCellAnchor>
    <xdr:from>
      <xdr:col>5</xdr:col>
      <xdr:colOff>277290</xdr:colOff>
      <xdr:row>0</xdr:row>
      <xdr:rowOff>74081</xdr:rowOff>
    </xdr:from>
    <xdr:ext cx="6064250" cy="585545"/>
    <xdr:sp macro="" textlink="">
      <xdr:nvSpPr>
        <xdr:cNvPr id="20" name="CaixaDeTexto 19"/>
        <xdr:cNvSpPr txBox="1"/>
      </xdr:nvSpPr>
      <xdr:spPr>
        <a:xfrm>
          <a:off x="4500040" y="74081"/>
          <a:ext cx="6064250" cy="5855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050">
              <a:solidFill>
                <a:schemeClr val="tx1">
                  <a:lumMod val="65000"/>
                  <a:lumOff val="35000"/>
                </a:schemeClr>
              </a:solidFill>
            </a:rPr>
            <a:t>A LUZ</a:t>
          </a:r>
          <a:r>
            <a:rPr lang="pt-BR" sz="1050" baseline="0">
              <a:solidFill>
                <a:schemeClr val="tx1">
                  <a:lumMod val="65000"/>
                  <a:lumOff val="35000"/>
                </a:schemeClr>
              </a:solidFill>
            </a:rPr>
            <a:t> é uma empresa especializada no desenvolvimento de planilhas empresariais. Desde 2005 ajudamos empresários e gestores a vencer seus desafios em suas respectivas áreas de trabalho. Conheça um pouco mais da LUZ e descubra como podemos ajudar!</a:t>
          </a:r>
          <a:endParaRPr lang="pt-BR" sz="1050">
            <a:solidFill>
              <a:schemeClr val="tx1">
                <a:lumMod val="65000"/>
                <a:lumOff val="35000"/>
              </a:schemeClr>
            </a:solidFill>
          </a:endParaRPr>
        </a:p>
      </xdr:txBody>
    </xdr:sp>
    <xdr:clientData/>
  </xdr:oneCellAnchor>
  <xdr:twoCellAnchor editAs="absolute">
    <xdr:from>
      <xdr:col>0</xdr:col>
      <xdr:colOff>0</xdr:colOff>
      <xdr:row>19</xdr:row>
      <xdr:rowOff>189442</xdr:rowOff>
    </xdr:from>
    <xdr:to>
      <xdr:col>0</xdr:col>
      <xdr:colOff>1851025</xdr:colOff>
      <xdr:row>21</xdr:row>
      <xdr:rowOff>78317</xdr:rowOff>
    </xdr:to>
    <xdr:sp macro="" textlink="">
      <xdr:nvSpPr>
        <xdr:cNvPr id="24" name="Retângulo 23"/>
        <xdr:cNvSpPr/>
      </xdr:nvSpPr>
      <xdr:spPr>
        <a:xfrm>
          <a:off x="0" y="4824942"/>
          <a:ext cx="1851025" cy="2698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chemeClr val="tx1">
                  <a:lumMod val="65000"/>
                  <a:lumOff val="35000"/>
                </a:schemeClr>
              </a:solidFill>
            </a:rPr>
            <a:t>Sobre a LUZ</a:t>
          </a:r>
        </a:p>
      </xdr:txBody>
    </xdr:sp>
    <xdr:clientData/>
  </xdr:twoCellAnchor>
  <xdr:twoCellAnchor editAs="absolute">
    <xdr:from>
      <xdr:col>0</xdr:col>
      <xdr:colOff>123825</xdr:colOff>
      <xdr:row>15</xdr:row>
      <xdr:rowOff>102657</xdr:rowOff>
    </xdr:from>
    <xdr:to>
      <xdr:col>0</xdr:col>
      <xdr:colOff>1689100</xdr:colOff>
      <xdr:row>15</xdr:row>
      <xdr:rowOff>102657</xdr:rowOff>
    </xdr:to>
    <xdr:cxnSp macro="">
      <xdr:nvCxnSpPr>
        <xdr:cNvPr id="25" name="Conector reto 24"/>
        <xdr:cNvCxnSpPr/>
      </xdr:nvCxnSpPr>
      <xdr:spPr>
        <a:xfrm>
          <a:off x="123825" y="397615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123825</xdr:colOff>
      <xdr:row>1</xdr:row>
      <xdr:rowOff>406400</xdr:rowOff>
    </xdr:from>
    <xdr:to>
      <xdr:col>0</xdr:col>
      <xdr:colOff>1689100</xdr:colOff>
      <xdr:row>1</xdr:row>
      <xdr:rowOff>406400</xdr:rowOff>
    </xdr:to>
    <xdr:cxnSp macro="">
      <xdr:nvCxnSpPr>
        <xdr:cNvPr id="26" name="Conector reto 25"/>
        <xdr:cNvCxnSpPr/>
      </xdr:nvCxnSpPr>
      <xdr:spPr>
        <a:xfrm>
          <a:off x="123825" y="840317"/>
          <a:ext cx="1565275" cy="0"/>
        </a:xfrm>
        <a:prstGeom prst="line">
          <a:avLst/>
        </a:prstGeom>
        <a:ln>
          <a:solidFill>
            <a:schemeClr val="bg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27516</xdr:colOff>
      <xdr:row>3</xdr:row>
      <xdr:rowOff>213783</xdr:rowOff>
    </xdr:from>
    <xdr:to>
      <xdr:col>0</xdr:col>
      <xdr:colOff>1792816</xdr:colOff>
      <xdr:row>3</xdr:row>
      <xdr:rowOff>493183</xdr:rowOff>
    </xdr:to>
    <xdr:sp macro="" textlink="">
      <xdr:nvSpPr>
        <xdr:cNvPr id="27" name="Rectangle 12">
          <a:hlinkClick xmlns:r="http://schemas.openxmlformats.org/officeDocument/2006/relationships" r:id="rId1"/>
        </xdr:cNvPr>
        <xdr:cNvSpPr/>
      </xdr:nvSpPr>
      <xdr:spPr>
        <a:xfrm>
          <a:off x="27516" y="131445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Início</a:t>
          </a:r>
        </a:p>
      </xdr:txBody>
    </xdr:sp>
    <xdr:clientData/>
  </xdr:twoCellAnchor>
  <xdr:twoCellAnchor editAs="absolute">
    <xdr:from>
      <xdr:col>0</xdr:col>
      <xdr:colOff>25400</xdr:colOff>
      <xdr:row>5</xdr:row>
      <xdr:rowOff>0</xdr:rowOff>
    </xdr:from>
    <xdr:to>
      <xdr:col>0</xdr:col>
      <xdr:colOff>1790700</xdr:colOff>
      <xdr:row>6</xdr:row>
      <xdr:rowOff>88900</xdr:rowOff>
    </xdr:to>
    <xdr:sp macro="" textlink="">
      <xdr:nvSpPr>
        <xdr:cNvPr id="28" name="Rectangle 57">
          <a:hlinkClick xmlns:r="http://schemas.openxmlformats.org/officeDocument/2006/relationships" r:id="rId2"/>
        </xdr:cNvPr>
        <xdr:cNvSpPr/>
      </xdr:nvSpPr>
      <xdr:spPr>
        <a:xfrm>
          <a:off x="25400" y="19685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2. Lançamentos</a:t>
          </a:r>
        </a:p>
      </xdr:txBody>
    </xdr:sp>
    <xdr:clientData/>
  </xdr:twoCellAnchor>
  <xdr:twoCellAnchor editAs="absolute">
    <xdr:from>
      <xdr:col>0</xdr:col>
      <xdr:colOff>25400</xdr:colOff>
      <xdr:row>6</xdr:row>
      <xdr:rowOff>114300</xdr:rowOff>
    </xdr:from>
    <xdr:to>
      <xdr:col>0</xdr:col>
      <xdr:colOff>1790700</xdr:colOff>
      <xdr:row>8</xdr:row>
      <xdr:rowOff>12700</xdr:rowOff>
    </xdr:to>
    <xdr:sp macro="" textlink="">
      <xdr:nvSpPr>
        <xdr:cNvPr id="29" name="Rectangle 58">
          <a:hlinkClick xmlns:r="http://schemas.openxmlformats.org/officeDocument/2006/relationships" r:id="rId3"/>
        </xdr:cNvPr>
        <xdr:cNvSpPr/>
      </xdr:nvSpPr>
      <xdr:spPr>
        <a:xfrm>
          <a:off x="25400" y="22733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3. Resumo: Lançamentos</a:t>
          </a:r>
        </a:p>
      </xdr:txBody>
    </xdr:sp>
    <xdr:clientData/>
  </xdr:twoCellAnchor>
  <xdr:twoCellAnchor editAs="absolute">
    <xdr:from>
      <xdr:col>0</xdr:col>
      <xdr:colOff>25400</xdr:colOff>
      <xdr:row>8</xdr:row>
      <xdr:rowOff>63500</xdr:rowOff>
    </xdr:from>
    <xdr:to>
      <xdr:col>0</xdr:col>
      <xdr:colOff>1790700</xdr:colOff>
      <xdr:row>9</xdr:row>
      <xdr:rowOff>152400</xdr:rowOff>
    </xdr:to>
    <xdr:sp macro="" textlink="">
      <xdr:nvSpPr>
        <xdr:cNvPr id="30" name="Rectangle 59">
          <a:hlinkClick xmlns:r="http://schemas.openxmlformats.org/officeDocument/2006/relationships" r:id="rId4"/>
        </xdr:cNvPr>
        <xdr:cNvSpPr/>
      </xdr:nvSpPr>
      <xdr:spPr>
        <a:xfrm>
          <a:off x="25400" y="26035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4. Resultados Consolidados</a:t>
          </a:r>
        </a:p>
      </xdr:txBody>
    </xdr:sp>
    <xdr:clientData/>
  </xdr:twoCellAnchor>
  <xdr:twoCellAnchor editAs="absolute">
    <xdr:from>
      <xdr:col>0</xdr:col>
      <xdr:colOff>25400</xdr:colOff>
      <xdr:row>10</xdr:row>
      <xdr:rowOff>12700</xdr:rowOff>
    </xdr:from>
    <xdr:to>
      <xdr:col>0</xdr:col>
      <xdr:colOff>1790700</xdr:colOff>
      <xdr:row>11</xdr:row>
      <xdr:rowOff>101600</xdr:rowOff>
    </xdr:to>
    <xdr:sp macro="" textlink="">
      <xdr:nvSpPr>
        <xdr:cNvPr id="31" name="Rectangle 60">
          <a:hlinkClick xmlns:r="http://schemas.openxmlformats.org/officeDocument/2006/relationships" r:id="rId5"/>
        </xdr:cNvPr>
        <xdr:cNvSpPr/>
      </xdr:nvSpPr>
      <xdr:spPr>
        <a:xfrm>
          <a:off x="25400" y="29337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5. Gráficos</a:t>
          </a:r>
        </a:p>
      </xdr:txBody>
    </xdr:sp>
    <xdr:clientData/>
  </xdr:twoCellAnchor>
  <xdr:twoCellAnchor editAs="absolute">
    <xdr:from>
      <xdr:col>0</xdr:col>
      <xdr:colOff>25400</xdr:colOff>
      <xdr:row>3</xdr:row>
      <xdr:rowOff>575733</xdr:rowOff>
    </xdr:from>
    <xdr:to>
      <xdr:col>0</xdr:col>
      <xdr:colOff>1790700</xdr:colOff>
      <xdr:row>4</xdr:row>
      <xdr:rowOff>177800</xdr:rowOff>
    </xdr:to>
    <xdr:sp macro="" textlink="">
      <xdr:nvSpPr>
        <xdr:cNvPr id="32" name="Rectangle 61">
          <a:hlinkClick xmlns:r="http://schemas.openxmlformats.org/officeDocument/2006/relationships" r:id="rId6"/>
        </xdr:cNvPr>
        <xdr:cNvSpPr/>
      </xdr:nvSpPr>
      <xdr:spPr>
        <a:xfrm>
          <a:off x="25400" y="16764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1. Plano de Contas</a:t>
          </a:r>
        </a:p>
      </xdr:txBody>
    </xdr:sp>
    <xdr:clientData/>
  </xdr:twoCellAnchor>
  <xdr:twoCellAnchor editAs="absolute">
    <xdr:from>
      <xdr:col>0</xdr:col>
      <xdr:colOff>50800</xdr:colOff>
      <xdr:row>16</xdr:row>
      <xdr:rowOff>112182</xdr:rowOff>
    </xdr:from>
    <xdr:to>
      <xdr:col>0</xdr:col>
      <xdr:colOff>1816100</xdr:colOff>
      <xdr:row>18</xdr:row>
      <xdr:rowOff>10582</xdr:rowOff>
    </xdr:to>
    <xdr:sp macro="" textlink="">
      <xdr:nvSpPr>
        <xdr:cNvPr id="33" name="Rectangle 62">
          <a:hlinkClick xmlns:r="http://schemas.openxmlformats.org/officeDocument/2006/relationships" r:id="rId7"/>
        </xdr:cNvPr>
        <xdr:cNvSpPr/>
      </xdr:nvSpPr>
      <xdr:spPr>
        <a:xfrm>
          <a:off x="50800" y="4176182"/>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Dúvidas</a:t>
          </a:r>
          <a:r>
            <a:rPr lang="en-US" sz="1100" baseline="0"/>
            <a:t> Frequentes</a:t>
          </a:r>
          <a:endParaRPr lang="en-US" sz="1100"/>
        </a:p>
      </xdr:txBody>
    </xdr:sp>
    <xdr:clientData/>
  </xdr:twoCellAnchor>
  <xdr:twoCellAnchor editAs="absolute">
    <xdr:from>
      <xdr:col>0</xdr:col>
      <xdr:colOff>50800</xdr:colOff>
      <xdr:row>18</xdr:row>
      <xdr:rowOff>61382</xdr:rowOff>
    </xdr:from>
    <xdr:to>
      <xdr:col>0</xdr:col>
      <xdr:colOff>1816100</xdr:colOff>
      <xdr:row>19</xdr:row>
      <xdr:rowOff>150282</xdr:rowOff>
    </xdr:to>
    <xdr:sp macro="" textlink="">
      <xdr:nvSpPr>
        <xdr:cNvPr id="34" name="Rectangle 63">
          <a:hlinkClick xmlns:r="http://schemas.openxmlformats.org/officeDocument/2006/relationships" r:id="rId8"/>
        </xdr:cNvPr>
        <xdr:cNvSpPr/>
      </xdr:nvSpPr>
      <xdr:spPr>
        <a:xfrm>
          <a:off x="50800" y="4506382"/>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Sugestões para Você</a:t>
          </a:r>
        </a:p>
      </xdr:txBody>
    </xdr:sp>
    <xdr:clientData/>
  </xdr:twoCellAnchor>
  <xdr:twoCellAnchor editAs="absolute">
    <xdr:from>
      <xdr:col>0</xdr:col>
      <xdr:colOff>63500</xdr:colOff>
      <xdr:row>2</xdr:row>
      <xdr:rowOff>16933</xdr:rowOff>
    </xdr:from>
    <xdr:to>
      <xdr:col>0</xdr:col>
      <xdr:colOff>1828800</xdr:colOff>
      <xdr:row>3</xdr:row>
      <xdr:rowOff>105833</xdr:rowOff>
    </xdr:to>
    <xdr:sp macro="" textlink="">
      <xdr:nvSpPr>
        <xdr:cNvPr id="35" name="Rectangle 65"/>
        <xdr:cNvSpPr/>
      </xdr:nvSpPr>
      <xdr:spPr>
        <a:xfrm>
          <a:off x="63500" y="92710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l"/>
          <a:r>
            <a:rPr lang="en-US" sz="1400" b="1"/>
            <a:t>Menu</a:t>
          </a:r>
        </a:p>
      </xdr:txBody>
    </xdr:sp>
    <xdr:clientData/>
  </xdr:twoCellAnchor>
  <xdr:twoCellAnchor editAs="absolute">
    <xdr:from>
      <xdr:col>0</xdr:col>
      <xdr:colOff>21167</xdr:colOff>
      <xdr:row>11</xdr:row>
      <xdr:rowOff>158750</xdr:rowOff>
    </xdr:from>
    <xdr:to>
      <xdr:col>0</xdr:col>
      <xdr:colOff>1786467</xdr:colOff>
      <xdr:row>13</xdr:row>
      <xdr:rowOff>57150</xdr:rowOff>
    </xdr:to>
    <xdr:sp macro="" textlink="">
      <xdr:nvSpPr>
        <xdr:cNvPr id="37" name="Rectangle 61">
          <a:hlinkClick xmlns:r="http://schemas.openxmlformats.org/officeDocument/2006/relationships" r:id="rId9"/>
        </xdr:cNvPr>
        <xdr:cNvSpPr/>
      </xdr:nvSpPr>
      <xdr:spPr>
        <a:xfrm>
          <a:off x="21167" y="3270250"/>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6. Alertas e Dicas</a:t>
          </a:r>
        </a:p>
      </xdr:txBody>
    </xdr:sp>
    <xdr:clientData/>
  </xdr:twoCellAnchor>
  <xdr:twoCellAnchor editAs="absolute">
    <xdr:from>
      <xdr:col>0</xdr:col>
      <xdr:colOff>133350</xdr:colOff>
      <xdr:row>0</xdr:row>
      <xdr:rowOff>209550</xdr:rowOff>
    </xdr:from>
    <xdr:to>
      <xdr:col>0</xdr:col>
      <xdr:colOff>1704975</xdr:colOff>
      <xdr:row>1</xdr:row>
      <xdr:rowOff>276225</xdr:rowOff>
    </xdr:to>
    <xdr:pic>
      <xdr:nvPicPr>
        <xdr:cNvPr id="52015" name="Imagem 35"/>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33350" y="209550"/>
          <a:ext cx="1571625"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LocksWithSheet="0"/>
  </xdr:twoCellAnchor>
  <xdr:twoCellAnchor editAs="absolute">
    <xdr:from>
      <xdr:col>0</xdr:col>
      <xdr:colOff>31749</xdr:colOff>
      <xdr:row>13</xdr:row>
      <xdr:rowOff>105835</xdr:rowOff>
    </xdr:from>
    <xdr:to>
      <xdr:col>0</xdr:col>
      <xdr:colOff>1797049</xdr:colOff>
      <xdr:row>15</xdr:row>
      <xdr:rowOff>4235</xdr:rowOff>
    </xdr:to>
    <xdr:sp macro="" textlink="">
      <xdr:nvSpPr>
        <xdr:cNvPr id="38" name="Rectangle 61">
          <a:hlinkClick xmlns:r="http://schemas.openxmlformats.org/officeDocument/2006/relationships" r:id="rId11"/>
        </xdr:cNvPr>
        <xdr:cNvSpPr/>
      </xdr:nvSpPr>
      <xdr:spPr>
        <a:xfrm>
          <a:off x="31749" y="3598335"/>
          <a:ext cx="1765300" cy="279400"/>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100"/>
            <a:t>7. Relatório de Impressão</a:t>
          </a:r>
        </a:p>
      </xdr:txBody>
    </xdr:sp>
    <xdr:clientData/>
  </xdr:twoCellAnchor>
  <xdr:twoCellAnchor editAs="absolute">
    <xdr:from>
      <xdr:col>7</xdr:col>
      <xdr:colOff>552450</xdr:colOff>
      <xdr:row>10</xdr:row>
      <xdr:rowOff>66675</xdr:rowOff>
    </xdr:from>
    <xdr:to>
      <xdr:col>10</xdr:col>
      <xdr:colOff>419100</xdr:colOff>
      <xdr:row>13</xdr:row>
      <xdr:rowOff>95250</xdr:rowOff>
    </xdr:to>
    <xdr:pic>
      <xdr:nvPicPr>
        <xdr:cNvPr id="52017" name="Imagem 20">
          <a:hlinkClick xmlns:r="http://schemas.openxmlformats.org/officeDocument/2006/relationships" r:id="rId12"/>
        </xdr:cNvPr>
        <xdr:cNvPicPr>
          <a:picLocks/>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581650" y="2981325"/>
          <a:ext cx="1638300" cy="600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7</xdr:col>
      <xdr:colOff>552450</xdr:colOff>
      <xdr:row>13</xdr:row>
      <xdr:rowOff>114300</xdr:rowOff>
    </xdr:from>
    <xdr:to>
      <xdr:col>10</xdr:col>
      <xdr:colOff>419100</xdr:colOff>
      <xdr:row>16</xdr:row>
      <xdr:rowOff>142875</xdr:rowOff>
    </xdr:to>
    <xdr:pic>
      <xdr:nvPicPr>
        <xdr:cNvPr id="52018" name="Imagem 21">
          <a:hlinkClick xmlns:r="http://schemas.openxmlformats.org/officeDocument/2006/relationships" r:id="rId14"/>
        </xdr:cNvPr>
        <xdr:cNvPicPr>
          <a:picLocks/>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5581650" y="3600450"/>
          <a:ext cx="1638300" cy="600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7</xdr:col>
      <xdr:colOff>552450</xdr:colOff>
      <xdr:row>16</xdr:row>
      <xdr:rowOff>152400</xdr:rowOff>
    </xdr:from>
    <xdr:to>
      <xdr:col>10</xdr:col>
      <xdr:colOff>419100</xdr:colOff>
      <xdr:row>19</xdr:row>
      <xdr:rowOff>171450</xdr:rowOff>
    </xdr:to>
    <xdr:pic>
      <xdr:nvPicPr>
        <xdr:cNvPr id="52019" name="Imagem 22">
          <a:hlinkClick xmlns:r="http://schemas.openxmlformats.org/officeDocument/2006/relationships" r:id="rId16"/>
        </xdr:cNvPr>
        <xdr:cNvPicPr>
          <a:picLocks/>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5581650" y="4210050"/>
          <a:ext cx="1638300"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142875</xdr:colOff>
      <xdr:row>3</xdr:row>
      <xdr:rowOff>66675</xdr:rowOff>
    </xdr:from>
    <xdr:to>
      <xdr:col>18</xdr:col>
      <xdr:colOff>952500</xdr:colOff>
      <xdr:row>10</xdr:row>
      <xdr:rowOff>123825</xdr:rowOff>
    </xdr:to>
    <xdr:pic>
      <xdr:nvPicPr>
        <xdr:cNvPr id="52020" name="Imagem 28">
          <a:hlinkClick xmlns:r="http://schemas.openxmlformats.org/officeDocument/2006/relationships" r:id="rId18"/>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7534275" y="1162050"/>
          <a:ext cx="5153025" cy="1876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142875</xdr:colOff>
      <xdr:row>11</xdr:row>
      <xdr:rowOff>9525</xdr:rowOff>
    </xdr:from>
    <xdr:to>
      <xdr:col>18</xdr:col>
      <xdr:colOff>952500</xdr:colOff>
      <xdr:row>21</xdr:row>
      <xdr:rowOff>9525</xdr:rowOff>
    </xdr:to>
    <xdr:pic>
      <xdr:nvPicPr>
        <xdr:cNvPr id="52021" name="Imagem 29">
          <a:hlinkClick xmlns:r="http://schemas.openxmlformats.org/officeDocument/2006/relationships" r:id="rId20"/>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7534275" y="3114675"/>
          <a:ext cx="5153025" cy="1905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10</xdr:row>
      <xdr:rowOff>66675</xdr:rowOff>
    </xdr:from>
    <xdr:to>
      <xdr:col>7</xdr:col>
      <xdr:colOff>523875</xdr:colOff>
      <xdr:row>19</xdr:row>
      <xdr:rowOff>171450</xdr:rowOff>
    </xdr:to>
    <xdr:pic>
      <xdr:nvPicPr>
        <xdr:cNvPr id="52022" name="Imagem 28"/>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2171700" y="2981325"/>
          <a:ext cx="3381375" cy="1819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552450</xdr:colOff>
      <xdr:row>3</xdr:row>
      <xdr:rowOff>114300</xdr:rowOff>
    </xdr:from>
    <xdr:to>
      <xdr:col>10</xdr:col>
      <xdr:colOff>428625</xdr:colOff>
      <xdr:row>10</xdr:row>
      <xdr:rowOff>47625</xdr:rowOff>
    </xdr:to>
    <xdr:pic>
      <xdr:nvPicPr>
        <xdr:cNvPr id="52023" name="Imagem 31">
          <a:hlinkClick xmlns:r="http://schemas.openxmlformats.org/officeDocument/2006/relationships" r:id="rId23"/>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5581650" y="1209675"/>
          <a:ext cx="1647825" cy="1752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142875</xdr:colOff>
      <xdr:row>3</xdr:row>
      <xdr:rowOff>114300</xdr:rowOff>
    </xdr:from>
    <xdr:to>
      <xdr:col>4</xdr:col>
      <xdr:colOff>628650</xdr:colOff>
      <xdr:row>10</xdr:row>
      <xdr:rowOff>47625</xdr:rowOff>
    </xdr:to>
    <xdr:pic>
      <xdr:nvPicPr>
        <xdr:cNvPr id="52024" name="Imagem 32">
          <a:hlinkClick xmlns:r="http://schemas.openxmlformats.org/officeDocument/2006/relationships" r:id="rId25"/>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2219325" y="1209675"/>
          <a:ext cx="1628775" cy="1752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657225</xdr:colOff>
      <xdr:row>3</xdr:row>
      <xdr:rowOff>114300</xdr:rowOff>
    </xdr:from>
    <xdr:to>
      <xdr:col>7</xdr:col>
      <xdr:colOff>523875</xdr:colOff>
      <xdr:row>10</xdr:row>
      <xdr:rowOff>47625</xdr:rowOff>
    </xdr:to>
    <xdr:pic>
      <xdr:nvPicPr>
        <xdr:cNvPr id="52025" name="Imagem 33">
          <a:hlinkClick xmlns:r="http://schemas.openxmlformats.org/officeDocument/2006/relationships" r:id="rId27"/>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3848100" y="1209675"/>
          <a:ext cx="1704975" cy="1752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youtube.com/watch?v=ONME__0ubXk&amp;index=4&amp;list=PLWta3T-QZpj6R3ParGWnFKQ28TAD_JkTf" TargetMode="External"/><Relationship Id="rId7" Type="http://schemas.openxmlformats.org/officeDocument/2006/relationships/hyperlink" Target="https://www.youtube.com/watch?v=Siye0V1UTok&amp;list=PLWta3T-QZpj6R3ParGWnFKQ28TAD_JkTf&amp;index=10" TargetMode="External"/><Relationship Id="rId2" Type="http://schemas.openxmlformats.org/officeDocument/2006/relationships/hyperlink" Target="https://www.youtube.com/watch?v=uD5wgr-ca1s&amp;list=PLWta3T-QZpj6R3ParGWnFKQ28TAD_JkTf&amp;index=3" TargetMode="External"/><Relationship Id="rId1" Type="http://schemas.openxmlformats.org/officeDocument/2006/relationships/hyperlink" Target="https://www.youtube.com/watch?v=WAO6fOk-Y3I&amp;list=PLWta3T-QZpj6R3ParGWnFKQ28TAD_JkTf&amp;index=2" TargetMode="External"/><Relationship Id="rId6" Type="http://schemas.openxmlformats.org/officeDocument/2006/relationships/hyperlink" Target="https://www.youtube.com/watch?v=ArizmG_Nk1E&amp;list=PLWta3T-QZpj6R3ParGWnFKQ28TAD_JkTf&amp;index=9" TargetMode="External"/><Relationship Id="rId5" Type="http://schemas.openxmlformats.org/officeDocument/2006/relationships/hyperlink" Target="https://www.youtube.com/watch?v=jDSWxnX6e-c&amp;list=PLWta3T-QZpj6R3ParGWnFKQ28TAD_JkTf&amp;index=8" TargetMode="External"/><Relationship Id="rId4" Type="http://schemas.openxmlformats.org/officeDocument/2006/relationships/hyperlink" Target="https://www.youtube.com/watch?v=3vVyphfZow8&amp;list=PLWta3T-QZpj6R3ParGWnFKQ28TAD_JkTf&amp;index=5"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7.x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2.xml"/><Relationship Id="rId1" Type="http://schemas.openxmlformats.org/officeDocument/2006/relationships/printerSettings" Target="../printerSettings/printerSettings5.bin"/><Relationship Id="rId6" Type="http://schemas.openxmlformats.org/officeDocument/2006/relationships/comments" Target="../comments8.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7.xml"/><Relationship Id="rId1" Type="http://schemas.openxmlformats.org/officeDocument/2006/relationships/printerSettings" Target="../printerSettings/printerSettings6.bin"/><Relationship Id="rId4" Type="http://schemas.openxmlformats.org/officeDocument/2006/relationships/comments" Target="../comments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24.xml"/><Relationship Id="rId1" Type="http://schemas.openxmlformats.org/officeDocument/2006/relationships/printerSettings" Target="../printerSettings/printerSettings7.bin"/><Relationship Id="rId4" Type="http://schemas.openxmlformats.org/officeDocument/2006/relationships/comments" Target="../comments20.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0.xml.rels><?xml version="1.0" encoding="UTF-8" standalone="yes"?>
<Relationships xmlns="http://schemas.openxmlformats.org/package/2006/relationships"><Relationship Id="rId13" Type="http://schemas.openxmlformats.org/officeDocument/2006/relationships/hyperlink" Target="https://luz.vc/minha-conta/?utm_source=referral&amp;utm_medium=produtos&amp;utm_campaign=fc3" TargetMode="External"/><Relationship Id="rId18" Type="http://schemas.openxmlformats.org/officeDocument/2006/relationships/hyperlink" Target="https://luz.vc/pacotes-de-planilhas/pacote-de-planilhas-de-estrategia?utm_source=produto&amp;utm_medium=referral&amp;utm_campaign=fc3" TargetMode="External"/><Relationship Id="rId26" Type="http://schemas.openxmlformats.org/officeDocument/2006/relationships/hyperlink" Target="https://luz.vc/planilhas-avancadas/planilha-de-fluxo-de-caixa-avancado-com-projecao-financeira-3-0?utm_source=produto&amp;utm_medium=referral&amp;utm_campaign=fc3" TargetMode="External"/><Relationship Id="rId39" Type="http://schemas.openxmlformats.org/officeDocument/2006/relationships/hyperlink" Target="https://luz.vc/pacotes-de-planilhas/pacote-total-luz?utm_source=produto&amp;utm_medium=referral&amp;utm_campaign=fc3" TargetMode="External"/><Relationship Id="rId3" Type="http://schemas.openxmlformats.org/officeDocument/2006/relationships/hyperlink" Target="http://luz.vc/ferramentas/planilhas-prontas/planilha-avaliacao-desempenho-competencia/?utm_source=referral&amp;utm_medium=produtos&amp;utm_campaign=fc3" TargetMode="External"/><Relationship Id="rId21" Type="http://schemas.openxmlformats.org/officeDocument/2006/relationships/hyperlink" Target="https://luz.vc/pacotes-de-planilhas/pacote-de-planilhas-de-estrategia?utm_source=produto&amp;utm_medium=referral&amp;utm_campaign=fc3" TargetMode="External"/><Relationship Id="rId34" Type="http://schemas.openxmlformats.org/officeDocument/2006/relationships/hyperlink" Target="https://luz.vc/pacotes-de-planilhas/pacote-total-luz?utm_source=produto&amp;utm_medium=referral&amp;utm_campaign=fc3" TargetMode="External"/><Relationship Id="rId42" Type="http://schemas.openxmlformats.org/officeDocument/2006/relationships/hyperlink" Target="https://luz.vc/pacotes-de-planilhas/pacote-total-luz?utm_source=produto&amp;utm_medium=referral&amp;utm_campaign=fc3" TargetMode="External"/><Relationship Id="rId47" Type="http://schemas.openxmlformats.org/officeDocument/2006/relationships/hyperlink" Target="https://luz.vc/planilhas-empresariais/planilha-de-analise-swot?utm_source=produto&amp;utm_medium=referral&amp;utm_campaign=fc3" TargetMode="External"/><Relationship Id="rId50" Type="http://schemas.openxmlformats.org/officeDocument/2006/relationships/hyperlink" Target="https://luz.vc/planilhas-empresariais/planilha-de-analise-swot?utm_source=produto&amp;utm_medium=referral&amp;utm_campaign=fc3" TargetMode="External"/><Relationship Id="rId7" Type="http://schemas.openxmlformats.org/officeDocument/2006/relationships/hyperlink" Target="http://luz.vc/ferramentas/planilhas-prontas/planilha-de-planejamento-estrategico/?utm_source=referral&amp;utm_medium=produtos&amp;utm_campaign=fc3" TargetMode="External"/><Relationship Id="rId12" Type="http://schemas.openxmlformats.org/officeDocument/2006/relationships/hyperlink" Target="http://luz.vc/ferramentas/pacotes/planejamento-financeiro/?utm_source=referral&amp;utm_medium=produtos&amp;utm_campaign=fc3" TargetMode="External"/><Relationship Id="rId17" Type="http://schemas.openxmlformats.org/officeDocument/2006/relationships/hyperlink" Target="https://luz.vc/pacotes-de-planilhas/pacote-de-planilhas-de-estrategia?utm_source=produto&amp;utm_medium=referral&amp;utm_campaign=fc3" TargetMode="External"/><Relationship Id="rId25" Type="http://schemas.openxmlformats.org/officeDocument/2006/relationships/hyperlink" Target="https://luz.vc/planilhas-avancadas/planilha-de-fluxo-de-caixa-avancado-com-projecao-financeira-3-0?utm_source=produto&amp;utm_medium=referral&amp;utm_campaign=fc3" TargetMode="External"/><Relationship Id="rId33" Type="http://schemas.openxmlformats.org/officeDocument/2006/relationships/hyperlink" Target="https://luz.vc/planilhas-avancadas/planilha-de-fluxo-de-caixa-avancado-com-projecao-financeira-3-0?utm_source=produto&amp;utm_medium=referral&amp;utm_campaign=fc3" TargetMode="External"/><Relationship Id="rId38" Type="http://schemas.openxmlformats.org/officeDocument/2006/relationships/hyperlink" Target="https://luz.vc/pacotes-de-planilhas/pacote-total-luz?utm_source=produto&amp;utm_medium=referral&amp;utm_campaign=fc3" TargetMode="External"/><Relationship Id="rId46" Type="http://schemas.openxmlformats.org/officeDocument/2006/relationships/hyperlink" Target="https://luz.vc/planilhas-empresariais/planilha-de-analise-swot?utm_source=produto&amp;utm_medium=referral&amp;utm_campaign=fc3" TargetMode="External"/><Relationship Id="rId2" Type="http://schemas.openxmlformats.org/officeDocument/2006/relationships/hyperlink" Target="http://luz.vc/ferramentas/planilhas-prontas/planilha-de-estudo-de-viabilidade-economica/?utm_source=referral&amp;utm_medium=produtos&amp;utm_campaign=fc3" TargetMode="External"/><Relationship Id="rId16" Type="http://schemas.openxmlformats.org/officeDocument/2006/relationships/hyperlink" Target="http://luz.vc/ferramentas/planilhas-prontas/planilha-de-estudo-de-viabilidade-economica/" TargetMode="External"/><Relationship Id="rId20" Type="http://schemas.openxmlformats.org/officeDocument/2006/relationships/hyperlink" Target="https://luz.vc/pacotes-de-planilhas/pacote-de-planilhas-de-estrategia?utm_source=produto&amp;utm_medium=referral&amp;utm_campaign=fc3" TargetMode="External"/><Relationship Id="rId29" Type="http://schemas.openxmlformats.org/officeDocument/2006/relationships/hyperlink" Target="https://luz.vc/planilhas-avancadas/planilha-de-fluxo-de-caixa-avancado-com-projecao-financeira-3-0?utm_source=produto&amp;utm_medium=referral&amp;utm_campaign=fc3" TargetMode="External"/><Relationship Id="rId41" Type="http://schemas.openxmlformats.org/officeDocument/2006/relationships/hyperlink" Target="https://luz.vc/pacotes-de-planilhas/pacote-total-luz?utm_source=produto&amp;utm_medium=referral&amp;utm_campaign=fc3" TargetMode="External"/><Relationship Id="rId1" Type="http://schemas.openxmlformats.org/officeDocument/2006/relationships/hyperlink" Target="http://luz.vc/ferramentas/planilhas-prontas/planilha-de-estudo-de-viabilidade-economica/" TargetMode="External"/><Relationship Id="rId6" Type="http://schemas.openxmlformats.org/officeDocument/2006/relationships/hyperlink" Target="http://luz.vc/ferramentas/planilhas-prontas/planilha-de-planejamento-estrategico/?utm_source=referral&amp;utm_medium=produtos&amp;utm_campaign=swot3" TargetMode="External"/><Relationship Id="rId11" Type="http://schemas.openxmlformats.org/officeDocument/2006/relationships/hyperlink" Target="http://luz.vc/ferramentas/pacotes/planejamento-financeiro/?utm_source=referral&amp;utm_medium=produtos&amp;utm_campaign=fc3" TargetMode="External"/><Relationship Id="rId24" Type="http://schemas.openxmlformats.org/officeDocument/2006/relationships/hyperlink" Target="https://luz.vc/pacotes-de-planilhas/pacote-de-planilhas-de-estrategia?utm_source=produto&amp;utm_medium=referral&amp;utm_campaign=fc3" TargetMode="External"/><Relationship Id="rId32" Type="http://schemas.openxmlformats.org/officeDocument/2006/relationships/hyperlink" Target="https://luz.vc/planilhas-avancadas/planilha-de-fluxo-de-caixa-avancado-com-projecao-financeira-3-0?utm_source=produto&amp;utm_medium=referral&amp;utm_campaign=fc3" TargetMode="External"/><Relationship Id="rId37" Type="http://schemas.openxmlformats.org/officeDocument/2006/relationships/hyperlink" Target="https://luz.vc/pacotes-de-planilhas/pacote-total-luz?utm_source=produto&amp;utm_medium=referral&amp;utm_campaign=fc3" TargetMode="External"/><Relationship Id="rId40" Type="http://schemas.openxmlformats.org/officeDocument/2006/relationships/hyperlink" Target="https://luz.vc/pacotes-de-planilhas/pacote-total-luz?utm_source=produto&amp;utm_medium=referral&amp;utm_campaign=fc3" TargetMode="External"/><Relationship Id="rId45" Type="http://schemas.openxmlformats.org/officeDocument/2006/relationships/hyperlink" Target="https://luz.vc/planilhas-empresariais/planilha-de-analise-swot?utm_source=produto&amp;utm_medium=referral&amp;utm_campaign=fc3" TargetMode="External"/><Relationship Id="rId53" Type="http://schemas.openxmlformats.org/officeDocument/2006/relationships/drawing" Target="../drawings/drawing29.xml"/><Relationship Id="rId5" Type="http://schemas.openxmlformats.org/officeDocument/2006/relationships/hyperlink" Target="http://luz.vc/ferramentas/planilhas-prontas/planilha-das-5-for%C3%A7as-colaborativas-de-borges/?utm_source=referral&amp;utm_medium=produtos&amp;utm_campaign=swot3" TargetMode="External"/><Relationship Id="rId15" Type="http://schemas.openxmlformats.org/officeDocument/2006/relationships/hyperlink" Target="http://luz.vc/ferramentas/planilhas-prontas/planilha-de-planejamento-estrategico/?utm_source=referral&amp;utm_medium=produtos&amp;utm_campaign=fc3" TargetMode="External"/><Relationship Id="rId23" Type="http://schemas.openxmlformats.org/officeDocument/2006/relationships/hyperlink" Target="https://luz.vc/pacotes-de-planilhas/pacote-de-planilhas-de-estrategia?utm_source=produto&amp;utm_medium=referral&amp;utm_campaign=fc3" TargetMode="External"/><Relationship Id="rId28" Type="http://schemas.openxmlformats.org/officeDocument/2006/relationships/hyperlink" Target="https://luz.vc/planilhas-avancadas/planilha-de-fluxo-de-caixa-avancado-com-projecao-financeira-3-0?utm_source=produto&amp;utm_medium=referral&amp;utm_campaign=fc3" TargetMode="External"/><Relationship Id="rId36" Type="http://schemas.openxmlformats.org/officeDocument/2006/relationships/hyperlink" Target="https://luz.vc/pacotes-de-planilhas/pacote-total-luz?utm_source=produto&amp;utm_medium=referral&amp;utm_campaign=fc3" TargetMode="External"/><Relationship Id="rId49" Type="http://schemas.openxmlformats.org/officeDocument/2006/relationships/hyperlink" Target="https://luz.vc/planilhas-empresariais/planilha-de-analise-swot?utm_source=produto&amp;utm_medium=referral&amp;utm_campaign=fc3" TargetMode="External"/><Relationship Id="rId10" Type="http://schemas.openxmlformats.org/officeDocument/2006/relationships/hyperlink" Target="http://luz.vc/ferramentas/planilhas-prontas/planilha-de-estudo-de-viabilidade-economica/?utm_source=referral&amp;utm_medium=produtos&amp;utm_campaign=fc3" TargetMode="External"/><Relationship Id="rId19" Type="http://schemas.openxmlformats.org/officeDocument/2006/relationships/hyperlink" Target="https://luz.vc/pacotes-de-planilhas/pacote-de-planilhas-de-estrategia?utm_source=produto&amp;utm_medium=referral&amp;utm_campaign=fc3" TargetMode="External"/><Relationship Id="rId31" Type="http://schemas.openxmlformats.org/officeDocument/2006/relationships/hyperlink" Target="https://luz.vc/planilhas-avancadas/planilha-de-fluxo-de-caixa-avancado-com-projecao-financeira-3-0?utm_source=produto&amp;utm_medium=referral&amp;utm_campaign=fc3" TargetMode="External"/><Relationship Id="rId44" Type="http://schemas.openxmlformats.org/officeDocument/2006/relationships/hyperlink" Target="https://luz.vc/planilhas-empresariais/planilha-de-analise-swot?utm_source=produto&amp;utm_medium=referral&amp;utm_campaign=fc3" TargetMode="External"/><Relationship Id="rId52" Type="http://schemas.openxmlformats.org/officeDocument/2006/relationships/printerSettings" Target="../printerSettings/printerSettings8.bin"/><Relationship Id="rId4" Type="http://schemas.openxmlformats.org/officeDocument/2006/relationships/hyperlink" Target="http://luz.vc/ferramentas/planilhas-prontas/planilha-das-5-forcas-competitivas-de-porter/?utm_source=referral&amp;utm_medium=produtos&amp;utm_campaign=fc3" TargetMode="External"/><Relationship Id="rId9" Type="http://schemas.openxmlformats.org/officeDocument/2006/relationships/hyperlink" Target="http://luz.vc/ferramentas/planilhas-prontas/planilha-de-fluxo-de-caixa/?utm_source=referral&amp;utm_medium=produtos&amp;utm_campaign=eve3" TargetMode="External"/><Relationship Id="rId14" Type="http://schemas.openxmlformats.org/officeDocument/2006/relationships/hyperlink" Target="http://luz.vc/ferramentas/planilhas-prontas/planilha-das-5-forcas-competitivas-de-porter/?utm_source=referral&amp;utm_medium=produtos&amp;utm_campaign=fc3" TargetMode="External"/><Relationship Id="rId22" Type="http://schemas.openxmlformats.org/officeDocument/2006/relationships/hyperlink" Target="https://luz.vc/pacotes-de-planilhas/pacote-de-planilhas-de-estrategia?utm_source=produto&amp;utm_medium=referral&amp;utm_campaign=fc3" TargetMode="External"/><Relationship Id="rId27" Type="http://schemas.openxmlformats.org/officeDocument/2006/relationships/hyperlink" Target="https://luz.vc/planilhas-avancadas/planilha-de-fluxo-de-caixa-avancado-com-projecao-financeira-3-0?utm_source=produto&amp;utm_medium=referral&amp;utm_campaign=fc3" TargetMode="External"/><Relationship Id="rId30" Type="http://schemas.openxmlformats.org/officeDocument/2006/relationships/hyperlink" Target="https://luz.vc/planilhas-avancadas/planilha-de-fluxo-de-caixa-avancado-com-projecao-financeira-3-0?utm_source=produto&amp;utm_medium=referral&amp;utm_campaign=fc3" TargetMode="External"/><Relationship Id="rId35" Type="http://schemas.openxmlformats.org/officeDocument/2006/relationships/hyperlink" Target="https://luz.vc/pacotes-de-planilhas/pacote-total-luz?utm_source=produto&amp;utm_medium=referral&amp;utm_campaign=fc3" TargetMode="External"/><Relationship Id="rId43" Type="http://schemas.openxmlformats.org/officeDocument/2006/relationships/hyperlink" Target="https://luz.vc/planilhas-empresariais/planilha-de-analise-swot?utm_source=produto&amp;utm_medium=referral&amp;utm_campaign=fc3" TargetMode="External"/><Relationship Id="rId48" Type="http://schemas.openxmlformats.org/officeDocument/2006/relationships/hyperlink" Target="https://luz.vc/planilhas-empresariais/planilha-de-analise-swot?utm_source=produto&amp;utm_medium=referral&amp;utm_campaign=fc3" TargetMode="External"/><Relationship Id="rId8" Type="http://schemas.openxmlformats.org/officeDocument/2006/relationships/hyperlink" Target="https://luz.vc/minha-conta/?utm_source=referral&amp;utm_medium=produtos&amp;utm_campaign=swot3" TargetMode="External"/><Relationship Id="rId51" Type="http://schemas.openxmlformats.org/officeDocument/2006/relationships/hyperlink" Target="https://luz.vc/planilhas-empresariais/planilha-de-analise-swot?utm_source=produto&amp;utm_medium=referral&amp;utm_campaign=fc3" TargetMode="Externa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AA55"/>
  <sheetViews>
    <sheetView showGridLines="0" zoomScale="90" zoomScaleNormal="90" zoomScalePageLayoutView="90" workbookViewId="0"/>
  </sheetViews>
  <sheetFormatPr defaultColWidth="0" defaultRowHeight="15" zeroHeight="1" x14ac:dyDescent="0.25"/>
  <cols>
    <col min="1" max="1" width="27.7109375" style="75" customWidth="1"/>
    <col min="2" max="2" width="3.85546875" customWidth="1"/>
    <col min="3" max="3" width="7.7109375" customWidth="1"/>
    <col min="4" max="4" width="3.140625" customWidth="1"/>
    <col min="5" max="12" width="8.85546875" customWidth="1"/>
    <col min="13" max="13" width="29.42578125" customWidth="1"/>
    <col min="14" max="27" width="8.85546875" customWidth="1"/>
    <col min="28" max="16384" width="8.85546875" hidden="1"/>
  </cols>
  <sheetData>
    <row r="1" spans="1:13" ht="33.950000000000003" customHeight="1" x14ac:dyDescent="0.25">
      <c r="A1" s="191" t="s">
        <v>1368</v>
      </c>
      <c r="C1" s="208" t="s">
        <v>0</v>
      </c>
      <c r="D1" s="208"/>
      <c r="E1" s="208"/>
      <c r="F1" s="208"/>
      <c r="G1" s="208"/>
      <c r="H1" s="208"/>
      <c r="I1" s="208"/>
      <c r="J1" s="208"/>
      <c r="K1" s="208"/>
      <c r="L1" s="208"/>
      <c r="M1" s="208"/>
    </row>
    <row r="2" spans="1:13" ht="54.75" customHeight="1" x14ac:dyDescent="0.9">
      <c r="C2" s="207" t="s">
        <v>1</v>
      </c>
      <c r="D2" s="207"/>
      <c r="E2" s="207"/>
      <c r="F2" s="207"/>
      <c r="G2" s="207"/>
      <c r="H2" s="207"/>
      <c r="I2" s="207"/>
      <c r="J2" s="207"/>
      <c r="K2" s="207"/>
      <c r="L2" s="207"/>
      <c r="M2" s="207"/>
    </row>
    <row r="3" spans="1:13" ht="37.5" customHeight="1" x14ac:dyDescent="0.25">
      <c r="C3" s="204" t="s">
        <v>2</v>
      </c>
      <c r="D3" s="204"/>
      <c r="E3" s="204"/>
      <c r="F3" s="204"/>
      <c r="G3" s="204"/>
      <c r="H3" s="204"/>
      <c r="I3" s="204"/>
      <c r="J3" s="204"/>
      <c r="K3" s="204"/>
      <c r="L3" s="204"/>
      <c r="M3" s="204"/>
    </row>
    <row r="4" spans="1:13" ht="33.950000000000003" customHeight="1" x14ac:dyDescent="0.25">
      <c r="C4" s="209" t="s">
        <v>3</v>
      </c>
      <c r="D4" s="209"/>
      <c r="E4" s="209"/>
      <c r="F4" s="209"/>
      <c r="G4" s="209"/>
      <c r="H4" s="209"/>
      <c r="I4" s="209"/>
      <c r="J4" s="209"/>
      <c r="K4" s="209"/>
      <c r="L4" s="209"/>
      <c r="M4" s="209"/>
    </row>
    <row r="5" spans="1:13" ht="8.1" customHeight="1" x14ac:dyDescent="0.25"/>
    <row r="6" spans="1:13" ht="17.100000000000001" customHeight="1" x14ac:dyDescent="0.25">
      <c r="C6" s="202">
        <v>1</v>
      </c>
      <c r="E6" s="203" t="s">
        <v>4</v>
      </c>
      <c r="F6" s="203"/>
      <c r="G6" s="203"/>
      <c r="H6" s="203"/>
      <c r="I6" s="203"/>
      <c r="J6" s="203"/>
      <c r="K6" s="203"/>
      <c r="L6" s="203"/>
      <c r="M6" s="203"/>
    </row>
    <row r="7" spans="1:13" ht="33.75" customHeight="1" x14ac:dyDescent="0.25">
      <c r="C7" s="202"/>
      <c r="E7" s="204" t="s">
        <v>182</v>
      </c>
      <c r="F7" s="204"/>
      <c r="G7" s="204"/>
      <c r="H7" s="204"/>
      <c r="I7" s="204"/>
      <c r="J7" s="204"/>
      <c r="K7" s="204"/>
      <c r="L7" s="204"/>
      <c r="M7" s="204"/>
    </row>
    <row r="8" spans="1:13" ht="17.100000000000001" customHeight="1" x14ac:dyDescent="0.25">
      <c r="C8" s="202"/>
      <c r="E8" s="205" t="s">
        <v>5</v>
      </c>
      <c r="F8" s="205"/>
      <c r="G8" s="205"/>
    </row>
    <row r="9" spans="1:13" ht="12" customHeight="1" x14ac:dyDescent="0.25"/>
    <row r="10" spans="1:13" ht="17.100000000000001" customHeight="1" x14ac:dyDescent="0.25">
      <c r="C10" s="202">
        <v>2</v>
      </c>
      <c r="E10" s="206" t="s">
        <v>183</v>
      </c>
      <c r="F10" s="206"/>
      <c r="G10" s="206"/>
      <c r="H10" s="206"/>
      <c r="I10" s="206"/>
      <c r="J10" s="206"/>
      <c r="K10" s="206"/>
      <c r="L10" s="206"/>
      <c r="M10" s="206"/>
    </row>
    <row r="11" spans="1:13" ht="33.75" customHeight="1" x14ac:dyDescent="0.25">
      <c r="C11" s="202"/>
      <c r="E11" s="204" t="s">
        <v>21</v>
      </c>
      <c r="F11" s="204"/>
      <c r="G11" s="204"/>
      <c r="H11" s="204"/>
      <c r="I11" s="204"/>
      <c r="J11" s="204"/>
      <c r="K11" s="204"/>
      <c r="L11" s="204"/>
      <c r="M11" s="204"/>
    </row>
    <row r="12" spans="1:13" ht="17.100000000000001" customHeight="1" x14ac:dyDescent="0.25">
      <c r="C12" s="202"/>
      <c r="E12" s="205" t="s">
        <v>5</v>
      </c>
      <c r="F12" s="205"/>
      <c r="G12" s="205"/>
    </row>
    <row r="13" spans="1:13" ht="12" customHeight="1" x14ac:dyDescent="0.35">
      <c r="C13" s="73"/>
    </row>
    <row r="14" spans="1:13" ht="17.100000000000001" customHeight="1" x14ac:dyDescent="0.25">
      <c r="C14" s="202">
        <v>3</v>
      </c>
      <c r="E14" s="203" t="s">
        <v>6</v>
      </c>
      <c r="F14" s="203"/>
      <c r="G14" s="203"/>
      <c r="H14" s="203"/>
      <c r="I14" s="203"/>
      <c r="J14" s="203"/>
      <c r="K14" s="203"/>
      <c r="L14" s="203"/>
      <c r="M14" s="203"/>
    </row>
    <row r="15" spans="1:13" ht="33.75" customHeight="1" x14ac:dyDescent="0.25">
      <c r="C15" s="202"/>
      <c r="E15" s="204" t="s">
        <v>184</v>
      </c>
      <c r="F15" s="204"/>
      <c r="G15" s="204"/>
      <c r="H15" s="204"/>
      <c r="I15" s="204"/>
      <c r="J15" s="204"/>
      <c r="K15" s="204"/>
      <c r="L15" s="204"/>
      <c r="M15" s="204"/>
    </row>
    <row r="16" spans="1:13" ht="17.100000000000001" customHeight="1" x14ac:dyDescent="0.25">
      <c r="C16" s="202"/>
      <c r="E16" s="205" t="s">
        <v>5</v>
      </c>
      <c r="F16" s="205"/>
      <c r="G16" s="205"/>
    </row>
    <row r="17" spans="3:13" ht="12" customHeight="1" x14ac:dyDescent="0.35">
      <c r="C17" s="73"/>
    </row>
    <row r="18" spans="3:13" ht="17.100000000000001" customHeight="1" x14ac:dyDescent="0.25">
      <c r="C18" s="202">
        <v>4</v>
      </c>
      <c r="E18" s="203" t="s">
        <v>7</v>
      </c>
      <c r="F18" s="203"/>
      <c r="G18" s="203"/>
      <c r="H18" s="203"/>
      <c r="I18" s="203"/>
      <c r="J18" s="203"/>
      <c r="K18" s="203"/>
      <c r="L18" s="203"/>
      <c r="M18" s="203"/>
    </row>
    <row r="19" spans="3:13" ht="33.75" customHeight="1" x14ac:dyDescent="0.25">
      <c r="C19" s="202"/>
      <c r="E19" s="204" t="s">
        <v>8</v>
      </c>
      <c r="F19" s="204"/>
      <c r="G19" s="204"/>
      <c r="H19" s="204"/>
      <c r="I19" s="204"/>
      <c r="J19" s="204"/>
      <c r="K19" s="204"/>
      <c r="L19" s="204"/>
      <c r="M19" s="204"/>
    </row>
    <row r="20" spans="3:13" ht="17.100000000000001" customHeight="1" x14ac:dyDescent="0.25">
      <c r="C20" s="202"/>
      <c r="E20" s="205" t="s">
        <v>5</v>
      </c>
      <c r="F20" s="205"/>
      <c r="G20" s="205"/>
    </row>
    <row r="21" spans="3:13" ht="12" customHeight="1" x14ac:dyDescent="0.35">
      <c r="C21" s="73"/>
    </row>
    <row r="22" spans="3:13" ht="17.100000000000001" customHeight="1" x14ac:dyDescent="0.25">
      <c r="C22" s="202">
        <v>5</v>
      </c>
      <c r="E22" s="203" t="s">
        <v>9</v>
      </c>
      <c r="F22" s="203"/>
      <c r="G22" s="203"/>
      <c r="H22" s="203"/>
      <c r="I22" s="203"/>
      <c r="J22" s="203"/>
      <c r="K22" s="203"/>
      <c r="L22" s="203"/>
      <c r="M22" s="203"/>
    </row>
    <row r="23" spans="3:13" ht="33.75" customHeight="1" x14ac:dyDescent="0.25">
      <c r="C23" s="202"/>
      <c r="E23" s="204" t="s">
        <v>10</v>
      </c>
      <c r="F23" s="204"/>
      <c r="G23" s="204"/>
      <c r="H23" s="204"/>
      <c r="I23" s="204"/>
      <c r="J23" s="204"/>
      <c r="K23" s="204"/>
      <c r="L23" s="204"/>
      <c r="M23" s="204"/>
    </row>
    <row r="24" spans="3:13" ht="17.100000000000001" customHeight="1" x14ac:dyDescent="0.25">
      <c r="C24" s="202"/>
      <c r="E24" s="205" t="s">
        <v>5</v>
      </c>
      <c r="F24" s="205"/>
      <c r="G24" s="205"/>
    </row>
    <row r="25" spans="3:13" ht="12" customHeight="1" x14ac:dyDescent="0.35">
      <c r="C25" s="73"/>
    </row>
    <row r="26" spans="3:13" ht="17.100000000000001" customHeight="1" x14ac:dyDescent="0.25">
      <c r="C26" s="202">
        <v>6</v>
      </c>
      <c r="E26" s="203" t="s">
        <v>11</v>
      </c>
      <c r="F26" s="203"/>
      <c r="G26" s="203"/>
      <c r="H26" s="203"/>
      <c r="I26" s="203"/>
      <c r="J26" s="203"/>
      <c r="K26" s="203"/>
      <c r="L26" s="203"/>
      <c r="M26" s="203"/>
    </row>
    <row r="27" spans="3:13" ht="33.75" customHeight="1" x14ac:dyDescent="0.25">
      <c r="C27" s="202"/>
      <c r="E27" s="204" t="s">
        <v>12</v>
      </c>
      <c r="F27" s="204"/>
      <c r="G27" s="204"/>
      <c r="H27" s="204"/>
      <c r="I27" s="204"/>
      <c r="J27" s="204"/>
      <c r="K27" s="204"/>
      <c r="L27" s="204"/>
      <c r="M27" s="204"/>
    </row>
    <row r="28" spans="3:13" ht="17.100000000000001" customHeight="1" x14ac:dyDescent="0.25">
      <c r="C28" s="202"/>
      <c r="E28" s="205" t="s">
        <v>5</v>
      </c>
      <c r="F28" s="205"/>
      <c r="G28" s="205"/>
    </row>
    <row r="29" spans="3:13" ht="12" customHeight="1" x14ac:dyDescent="0.35">
      <c r="C29" s="73"/>
    </row>
    <row r="30" spans="3:13" ht="17.100000000000001" customHeight="1" x14ac:dyDescent="0.25">
      <c r="C30" s="202">
        <v>7</v>
      </c>
      <c r="E30" s="203" t="s">
        <v>342</v>
      </c>
      <c r="F30" s="203"/>
      <c r="G30" s="203"/>
      <c r="H30" s="203"/>
      <c r="I30" s="203"/>
      <c r="J30" s="203"/>
      <c r="K30" s="203"/>
      <c r="L30" s="203"/>
      <c r="M30" s="203"/>
    </row>
    <row r="31" spans="3:13" ht="33.75" customHeight="1" x14ac:dyDescent="0.25">
      <c r="C31" s="202"/>
      <c r="E31" s="204" t="s">
        <v>343</v>
      </c>
      <c r="F31" s="204"/>
      <c r="G31" s="204"/>
      <c r="H31" s="204"/>
      <c r="I31" s="204"/>
      <c r="J31" s="204"/>
      <c r="K31" s="204"/>
      <c r="L31" s="204"/>
      <c r="M31" s="204"/>
    </row>
    <row r="32" spans="3:13" ht="17.100000000000001" customHeight="1" x14ac:dyDescent="0.25">
      <c r="C32" s="202"/>
      <c r="E32" s="205" t="s">
        <v>5</v>
      </c>
      <c r="F32" s="205"/>
      <c r="G32" s="205"/>
    </row>
    <row r="33" ht="33.950000000000003" customHeight="1" x14ac:dyDescent="0.25"/>
    <row r="34" ht="33.950000000000003" customHeight="1" x14ac:dyDescent="0.25"/>
    <row r="35" ht="33.950000000000003" customHeight="1" x14ac:dyDescent="0.25"/>
    <row r="36" ht="33.950000000000003" customHeight="1" x14ac:dyDescent="0.25"/>
    <row r="37" ht="33.950000000000003" customHeight="1" x14ac:dyDescent="0.25"/>
    <row r="38" ht="33.950000000000003" customHeight="1" x14ac:dyDescent="0.25"/>
    <row r="39" ht="33.950000000000003" customHeight="1" x14ac:dyDescent="0.25"/>
    <row r="40" ht="33.950000000000003" hidden="1" customHeight="1" x14ac:dyDescent="0.25"/>
    <row r="41" ht="33.950000000000003" hidden="1" customHeight="1" x14ac:dyDescent="0.25"/>
    <row r="42" ht="33.950000000000003" hidden="1" customHeight="1" x14ac:dyDescent="0.25"/>
    <row r="43" ht="33.950000000000003" hidden="1" customHeight="1" x14ac:dyDescent="0.25"/>
    <row r="44" ht="33.950000000000003" hidden="1" customHeight="1" x14ac:dyDescent="0.25"/>
    <row r="45" ht="33.950000000000003" hidden="1" customHeight="1" x14ac:dyDescent="0.25"/>
    <row r="46" ht="33.950000000000003" hidden="1" customHeight="1" x14ac:dyDescent="0.25"/>
    <row r="47" ht="33.950000000000003" hidden="1" customHeight="1" x14ac:dyDescent="0.25"/>
    <row r="48" ht="33.950000000000003" hidden="1" customHeight="1" x14ac:dyDescent="0.25"/>
    <row r="49" spans="11:11" ht="33.950000000000003" hidden="1" customHeight="1" x14ac:dyDescent="0.25"/>
    <row r="50" spans="11:11" ht="33.950000000000003" hidden="1" customHeight="1" x14ac:dyDescent="0.25"/>
    <row r="51" spans="11:11" ht="33.950000000000003" hidden="1" customHeight="1" x14ac:dyDescent="0.25"/>
    <row r="52" spans="11:11" hidden="1" x14ac:dyDescent="0.25"/>
    <row r="53" spans="11:11" hidden="1" x14ac:dyDescent="0.25"/>
    <row r="54" spans="11:11" hidden="1" x14ac:dyDescent="0.25"/>
    <row r="55" spans="11:11" hidden="1" x14ac:dyDescent="0.25">
      <c r="K55" s="2"/>
    </row>
  </sheetData>
  <sheetProtection selectLockedCells="1"/>
  <mergeCells count="32">
    <mergeCell ref="C1:M1"/>
    <mergeCell ref="C3:M3"/>
    <mergeCell ref="C6:C8"/>
    <mergeCell ref="E6:M6"/>
    <mergeCell ref="C4:M4"/>
    <mergeCell ref="E8:G8"/>
    <mergeCell ref="E7:M7"/>
    <mergeCell ref="E24:G24"/>
    <mergeCell ref="E23:M23"/>
    <mergeCell ref="C10:C12"/>
    <mergeCell ref="C14:C16"/>
    <mergeCell ref="C2:M2"/>
    <mergeCell ref="E12:G12"/>
    <mergeCell ref="E16:G16"/>
    <mergeCell ref="E11:M11"/>
    <mergeCell ref="E15:M15"/>
    <mergeCell ref="C30:C32"/>
    <mergeCell ref="E30:M30"/>
    <mergeCell ref="E31:M31"/>
    <mergeCell ref="E32:G32"/>
    <mergeCell ref="E10:M10"/>
    <mergeCell ref="E14:M14"/>
    <mergeCell ref="E18:M18"/>
    <mergeCell ref="E22:M22"/>
    <mergeCell ref="E19:M19"/>
    <mergeCell ref="E26:M26"/>
    <mergeCell ref="C26:C28"/>
    <mergeCell ref="C22:C24"/>
    <mergeCell ref="C18:C20"/>
    <mergeCell ref="E28:G28"/>
    <mergeCell ref="E27:M27"/>
    <mergeCell ref="E20:G20"/>
  </mergeCells>
  <hyperlinks>
    <hyperlink ref="C6:C8" location="'PC Receitas'!A1" display="'PC Receitas'!A1"/>
    <hyperlink ref="C10:C12" location="Jan!A1" display="Jan!A1"/>
    <hyperlink ref="C14:C16" location="Resumo!A1" display="Resumo!A1"/>
    <hyperlink ref="C18:C20" location="FC!A1" display="FC!A1"/>
    <hyperlink ref="C22:C24" location="Gráficos!A1" display="Gráficos!A1"/>
    <hyperlink ref="C26:C28" location="Alertas!A1" display="Alertas!A1"/>
    <hyperlink ref="E8:G8" r:id="rId1" display="Assista ao vídeo"/>
    <hyperlink ref="E12:G12" r:id="rId2" display="Assista ao vídeo"/>
    <hyperlink ref="E16:G16" r:id="rId3" display="Assista ao vídeo"/>
    <hyperlink ref="E20:G20" r:id="rId4" display="Assista ao vídeo"/>
    <hyperlink ref="E24:G24" r:id="rId5" display="Assista ao vídeo"/>
    <hyperlink ref="E28:G28" r:id="rId6" display="Assista ao vídeo"/>
    <hyperlink ref="C30:C32" location="Imprimir!A1" display="Imprimir!A1"/>
    <hyperlink ref="E32:G32" r:id="rId7" display="Assista ao vídeo"/>
  </hyperlinks>
  <pageMargins left="0.511811024" right="0.511811024" top="0.78740157499999996" bottom="0.78740157499999996" header="0.31496062000000002" footer="0.31496062000000002"/>
  <pageSetup paperSize="9" scale="60" orientation="portrait" horizontalDpi="4294967293" r:id="rId8"/>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A1:W104"/>
  <sheetViews>
    <sheetView showGridLines="0" zoomScale="90" zoomScaleNormal="90" zoomScalePageLayoutView="90" workbookViewId="0">
      <pane xSplit="1" ySplit="2" topLeftCell="B3" activePane="bottomRight" state="frozen"/>
      <selection pane="topRight"/>
      <selection pane="bottomLeft"/>
      <selection pane="bottomRight" activeCell="B4" sqref="B4"/>
    </sheetView>
  </sheetViews>
  <sheetFormatPr defaultColWidth="0" defaultRowHeight="15" x14ac:dyDescent="0.25"/>
  <cols>
    <col min="1" max="1" width="27.7109375" style="74" customWidth="1"/>
    <col min="2" max="2" width="3.42578125" style="25" customWidth="1"/>
    <col min="3" max="3" width="14.85546875" style="25" customWidth="1"/>
    <col min="4" max="5" width="30.85546875" style="137" customWidth="1"/>
    <col min="6" max="6" width="3.7109375" style="25" customWidth="1"/>
    <col min="7" max="7" width="14.42578125" style="25" customWidth="1"/>
    <col min="8" max="8" width="30.85546875" style="25" customWidth="1"/>
    <col min="9" max="9" width="3.7109375" style="25" customWidth="1"/>
    <col min="10" max="10" width="14.42578125" style="25" customWidth="1"/>
    <col min="11" max="11" width="30.85546875" style="25" customWidth="1"/>
    <col min="12" max="14" width="8.85546875" style="137" customWidth="1"/>
    <col min="15" max="15" width="20.140625" style="170" customWidth="1"/>
    <col min="16" max="18" width="8.85546875" style="170" customWidth="1"/>
    <col min="19" max="19" width="8.85546875" style="137" customWidth="1"/>
    <col min="20" max="23" width="8.85546875" style="25" customWidth="1"/>
    <col min="24" max="16384" width="8.85546875" style="25" hidden="1"/>
  </cols>
  <sheetData>
    <row r="1" spans="1:19" s="23" customFormat="1" ht="33.950000000000003" customHeight="1" x14ac:dyDescent="0.35">
      <c r="A1" s="191" t="s">
        <v>1368</v>
      </c>
      <c r="C1" s="210" t="s">
        <v>152</v>
      </c>
      <c r="D1" s="210"/>
      <c r="E1" s="210"/>
      <c r="F1" s="210"/>
      <c r="G1" s="210"/>
      <c r="H1" s="210"/>
      <c r="I1" s="210"/>
      <c r="J1" s="210"/>
      <c r="K1" s="210"/>
      <c r="L1" s="210"/>
      <c r="M1" s="133"/>
      <c r="N1" s="133"/>
      <c r="O1" s="129"/>
      <c r="P1" s="129"/>
      <c r="Q1" s="129"/>
      <c r="R1" s="129"/>
      <c r="S1" s="133"/>
    </row>
    <row r="2" spans="1:19" s="23" customFormat="1" ht="37.5" customHeight="1" x14ac:dyDescent="0.25">
      <c r="A2" s="74"/>
      <c r="C2" s="24"/>
      <c r="D2" s="24"/>
      <c r="E2" s="24"/>
      <c r="F2" s="24"/>
      <c r="G2" s="24"/>
      <c r="H2" s="24"/>
      <c r="I2" s="24"/>
      <c r="J2" s="24"/>
      <c r="K2" s="24"/>
      <c r="L2" s="138"/>
      <c r="M2" s="138"/>
      <c r="N2" s="138"/>
      <c r="O2" s="134"/>
      <c r="P2" s="134"/>
      <c r="Q2" s="134"/>
      <c r="R2" s="129"/>
      <c r="S2" s="133"/>
    </row>
    <row r="3" spans="1:19" ht="15" customHeight="1" thickBot="1" x14ac:dyDescent="0.3">
      <c r="D3" s="25"/>
      <c r="E3" s="25"/>
    </row>
    <row r="4" spans="1:19" ht="24.75" customHeight="1" thickTop="1" thickBot="1" x14ac:dyDescent="0.3">
      <c r="C4" s="179" t="s">
        <v>32</v>
      </c>
      <c r="D4" s="184" t="s">
        <v>1351</v>
      </c>
      <c r="E4" s="194" t="s">
        <v>1434</v>
      </c>
      <c r="F4" s="26"/>
      <c r="G4" s="179" t="s">
        <v>33</v>
      </c>
      <c r="H4" s="184" t="s">
        <v>1354</v>
      </c>
      <c r="I4" s="26"/>
      <c r="J4" s="179" t="s">
        <v>34</v>
      </c>
      <c r="K4" s="184" t="s">
        <v>1355</v>
      </c>
      <c r="O4" s="153" t="str">
        <f>D4</f>
        <v>RECEITAS COM PRODUTO</v>
      </c>
      <c r="P4" s="153" t="s">
        <v>381</v>
      </c>
    </row>
    <row r="5" spans="1:19" ht="19.5" customHeight="1" thickTop="1" thickBot="1" x14ac:dyDescent="0.3">
      <c r="C5" s="27" t="s">
        <v>35</v>
      </c>
      <c r="D5" s="28" t="s">
        <v>1440</v>
      </c>
      <c r="E5" s="28" t="s">
        <v>111</v>
      </c>
      <c r="F5" s="26"/>
      <c r="G5" s="27" t="s">
        <v>45</v>
      </c>
      <c r="H5" s="172" t="s">
        <v>111</v>
      </c>
      <c r="I5" s="26"/>
      <c r="J5" s="27" t="s">
        <v>55</v>
      </c>
      <c r="K5" s="28" t="s">
        <v>111</v>
      </c>
      <c r="O5" s="153" t="str">
        <f>H4</f>
        <v>RECEITAS COM SERVIÇOS</v>
      </c>
      <c r="P5" s="153" t="s">
        <v>382</v>
      </c>
    </row>
    <row r="6" spans="1:19" ht="19.5" customHeight="1" thickTop="1" thickBot="1" x14ac:dyDescent="0.3">
      <c r="C6" s="27" t="s">
        <v>36</v>
      </c>
      <c r="D6" s="28" t="s">
        <v>1401</v>
      </c>
      <c r="E6" s="28" t="s">
        <v>111</v>
      </c>
      <c r="F6" s="26"/>
      <c r="G6" s="27" t="s">
        <v>46</v>
      </c>
      <c r="H6" s="172" t="s">
        <v>111</v>
      </c>
      <c r="I6" s="26"/>
      <c r="J6" s="27" t="s">
        <v>56</v>
      </c>
      <c r="K6" s="28" t="s">
        <v>111</v>
      </c>
      <c r="O6" s="153" t="str">
        <f>K4</f>
        <v>RECEITAS NÃO OPERACIONAIS</v>
      </c>
      <c r="P6" s="153" t="s">
        <v>383</v>
      </c>
    </row>
    <row r="7" spans="1:19" ht="19.5" customHeight="1" thickTop="1" thickBot="1" x14ac:dyDescent="0.3">
      <c r="C7" s="27" t="s">
        <v>37</v>
      </c>
      <c r="D7" s="172" t="s">
        <v>1394</v>
      </c>
      <c r="E7" s="28" t="s">
        <v>111</v>
      </c>
      <c r="F7" s="26"/>
      <c r="G7" s="27" t="s">
        <v>47</v>
      </c>
      <c r="H7" s="172" t="s">
        <v>111</v>
      </c>
      <c r="I7" s="26"/>
      <c r="J7" s="27" t="s">
        <v>57</v>
      </c>
      <c r="K7" s="28" t="s">
        <v>111</v>
      </c>
      <c r="O7" s="153" t="str">
        <f>'PC Despesas'!$D$4</f>
        <v>DESPESAS COM PRODUTOS</v>
      </c>
      <c r="P7" s="153" t="s">
        <v>384</v>
      </c>
    </row>
    <row r="8" spans="1:19" ht="19.5" customHeight="1" thickTop="1" thickBot="1" x14ac:dyDescent="0.3">
      <c r="C8" s="27" t="s">
        <v>38</v>
      </c>
      <c r="D8" s="172" t="s">
        <v>1396</v>
      </c>
      <c r="E8" s="28" t="s">
        <v>111</v>
      </c>
      <c r="F8" s="26"/>
      <c r="G8" s="27" t="s">
        <v>48</v>
      </c>
      <c r="H8" s="172" t="s">
        <v>111</v>
      </c>
      <c r="I8" s="26"/>
      <c r="J8" s="27" t="s">
        <v>58</v>
      </c>
      <c r="K8" s="28" t="s">
        <v>111</v>
      </c>
      <c r="O8" s="153" t="str">
        <f>'PC Despesas'!$G$4</f>
        <v>DESPESAS COM SERVIÇOS</v>
      </c>
      <c r="P8" s="153" t="s">
        <v>385</v>
      </c>
    </row>
    <row r="9" spans="1:19" ht="19.5" customHeight="1" thickTop="1" thickBot="1" x14ac:dyDescent="0.3">
      <c r="C9" s="27" t="s">
        <v>39</v>
      </c>
      <c r="D9" s="172" t="s">
        <v>1397</v>
      </c>
      <c r="E9" s="28" t="s">
        <v>111</v>
      </c>
      <c r="F9" s="26"/>
      <c r="G9" s="27" t="s">
        <v>49</v>
      </c>
      <c r="H9" s="172" t="s">
        <v>111</v>
      </c>
      <c r="I9" s="26"/>
      <c r="J9" s="27" t="s">
        <v>59</v>
      </c>
      <c r="K9" s="28" t="s">
        <v>111</v>
      </c>
      <c r="O9" s="153" t="str">
        <f>'PC Despesas'!$J$4</f>
        <v>DESPESAS NÃO OPERACIONAIS</v>
      </c>
      <c r="P9" s="153" t="s">
        <v>386</v>
      </c>
    </row>
    <row r="10" spans="1:19" ht="19.5" customHeight="1" thickTop="1" thickBot="1" x14ac:dyDescent="0.3">
      <c r="C10" s="27" t="s">
        <v>40</v>
      </c>
      <c r="D10" s="28" t="s">
        <v>1398</v>
      </c>
      <c r="E10" s="28" t="s">
        <v>111</v>
      </c>
      <c r="F10" s="26"/>
      <c r="G10" s="27" t="s">
        <v>50</v>
      </c>
      <c r="H10" s="28" t="s">
        <v>111</v>
      </c>
      <c r="I10" s="26"/>
      <c r="J10" s="27" t="s">
        <v>60</v>
      </c>
      <c r="K10" s="28" t="s">
        <v>111</v>
      </c>
      <c r="O10" s="153" t="str">
        <f>'PC Despesas'!$M$4</f>
        <v>DESPESAS COM RH</v>
      </c>
      <c r="P10" s="153" t="s">
        <v>387</v>
      </c>
    </row>
    <row r="11" spans="1:19" ht="19.5" customHeight="1" thickTop="1" thickBot="1" x14ac:dyDescent="0.3">
      <c r="C11" s="27" t="s">
        <v>41</v>
      </c>
      <c r="D11" s="28" t="s">
        <v>1395</v>
      </c>
      <c r="E11" s="28" t="s">
        <v>1435</v>
      </c>
      <c r="F11" s="26"/>
      <c r="G11" s="27" t="s">
        <v>51</v>
      </c>
      <c r="H11" s="28" t="s">
        <v>111</v>
      </c>
      <c r="I11" s="26"/>
      <c r="J11" s="27" t="s">
        <v>61</v>
      </c>
      <c r="K11" s="28" t="s">
        <v>111</v>
      </c>
      <c r="O11" s="153" t="str">
        <f>'PC Despesas'!$P$4</f>
        <v>DESPESAS OPERACIONAIS</v>
      </c>
      <c r="P11" s="153" t="s">
        <v>388</v>
      </c>
    </row>
    <row r="12" spans="1:19" ht="19.5" customHeight="1" thickTop="1" thickBot="1" x14ac:dyDescent="0.3">
      <c r="C12" s="27" t="s">
        <v>42</v>
      </c>
      <c r="D12" s="28" t="s">
        <v>1410</v>
      </c>
      <c r="E12" s="28" t="s">
        <v>111</v>
      </c>
      <c r="F12" s="26"/>
      <c r="G12" s="27" t="s">
        <v>52</v>
      </c>
      <c r="H12" s="28" t="s">
        <v>111</v>
      </c>
      <c r="I12" s="26"/>
      <c r="J12" s="27" t="s">
        <v>62</v>
      </c>
      <c r="K12" s="28" t="s">
        <v>111</v>
      </c>
      <c r="O12" s="153" t="str">
        <f>'PC Despesas'!$S$4</f>
        <v>DESPESAS DE MARKETING</v>
      </c>
      <c r="P12" s="153" t="s">
        <v>389</v>
      </c>
    </row>
    <row r="13" spans="1:19" ht="19.5" customHeight="1" thickTop="1" thickBot="1" x14ac:dyDescent="0.3">
      <c r="C13" s="27" t="s">
        <v>43</v>
      </c>
      <c r="D13" s="28" t="s">
        <v>1414</v>
      </c>
      <c r="E13" s="28" t="s">
        <v>111</v>
      </c>
      <c r="F13" s="26"/>
      <c r="G13" s="27" t="s">
        <v>53</v>
      </c>
      <c r="H13" s="28" t="s">
        <v>111</v>
      </c>
      <c r="I13" s="26"/>
      <c r="J13" s="27" t="s">
        <v>63</v>
      </c>
      <c r="K13" s="28" t="s">
        <v>111</v>
      </c>
      <c r="O13" s="153" t="str">
        <f>'PC Despesas'!$V$4</f>
        <v>IMPOSTOS</v>
      </c>
      <c r="P13" s="153" t="s">
        <v>65</v>
      </c>
    </row>
    <row r="14" spans="1:19" ht="19.5" customHeight="1" thickTop="1" thickBot="1" x14ac:dyDescent="0.3">
      <c r="C14" s="27" t="s">
        <v>351</v>
      </c>
      <c r="D14" s="28" t="s">
        <v>111</v>
      </c>
      <c r="E14" s="28" t="s">
        <v>111</v>
      </c>
      <c r="F14" s="26"/>
      <c r="G14" s="27" t="s">
        <v>356</v>
      </c>
      <c r="H14" s="28" t="s">
        <v>111</v>
      </c>
      <c r="I14" s="26"/>
      <c r="J14" s="27" t="s">
        <v>361</v>
      </c>
      <c r="K14" s="28" t="s">
        <v>111</v>
      </c>
      <c r="O14" s="153" t="str">
        <f>'PC Despesas'!$Y$4</f>
        <v>INVESTIMENTOS</v>
      </c>
      <c r="P14" s="155" t="s">
        <v>322</v>
      </c>
    </row>
    <row r="15" spans="1:19" ht="19.5" customHeight="1" thickTop="1" thickBot="1" x14ac:dyDescent="0.3">
      <c r="C15" s="27" t="s">
        <v>352</v>
      </c>
      <c r="D15" s="28" t="s">
        <v>111</v>
      </c>
      <c r="E15" s="28" t="s">
        <v>111</v>
      </c>
      <c r="F15" s="26"/>
      <c r="G15" s="27" t="s">
        <v>357</v>
      </c>
      <c r="H15" s="28" t="s">
        <v>111</v>
      </c>
      <c r="I15" s="26"/>
      <c r="J15" s="27" t="s">
        <v>362</v>
      </c>
      <c r="K15" s="28" t="s">
        <v>111</v>
      </c>
      <c r="O15" s="187"/>
      <c r="P15" s="153"/>
    </row>
    <row r="16" spans="1:19" ht="19.5" customHeight="1" thickTop="1" thickBot="1" x14ac:dyDescent="0.3">
      <c r="C16" s="27" t="s">
        <v>353</v>
      </c>
      <c r="D16" s="28" t="s">
        <v>111</v>
      </c>
      <c r="E16" s="28" t="s">
        <v>111</v>
      </c>
      <c r="F16" s="26"/>
      <c r="G16" s="27" t="s">
        <v>358</v>
      </c>
      <c r="H16" s="28" t="s">
        <v>111</v>
      </c>
      <c r="I16" s="26"/>
      <c r="J16" s="27" t="s">
        <v>363</v>
      </c>
      <c r="K16" s="28" t="s">
        <v>111</v>
      </c>
      <c r="O16" s="187"/>
      <c r="P16" s="153"/>
    </row>
    <row r="17" spans="2:21" ht="19.5" customHeight="1" thickTop="1" thickBot="1" x14ac:dyDescent="0.3">
      <c r="C17" s="27" t="s">
        <v>354</v>
      </c>
      <c r="D17" s="28" t="s">
        <v>111</v>
      </c>
      <c r="E17" s="28" t="s">
        <v>111</v>
      </c>
      <c r="F17" s="26"/>
      <c r="G17" s="27" t="s">
        <v>359</v>
      </c>
      <c r="H17" s="28" t="s">
        <v>111</v>
      </c>
      <c r="I17" s="26"/>
      <c r="J17" s="27" t="s">
        <v>364</v>
      </c>
      <c r="K17" s="28" t="s">
        <v>111</v>
      </c>
    </row>
    <row r="18" spans="2:21" ht="19.5" customHeight="1" thickTop="1" thickBot="1" x14ac:dyDescent="0.3">
      <c r="C18" s="27" t="s">
        <v>355</v>
      </c>
      <c r="D18" s="28" t="s">
        <v>111</v>
      </c>
      <c r="E18" s="28" t="s">
        <v>111</v>
      </c>
      <c r="F18" s="26"/>
      <c r="G18" s="27" t="s">
        <v>360</v>
      </c>
      <c r="H18" s="28" t="s">
        <v>111</v>
      </c>
      <c r="I18" s="26"/>
      <c r="J18" s="27" t="s">
        <v>365</v>
      </c>
      <c r="K18" s="28" t="s">
        <v>111</v>
      </c>
    </row>
    <row r="19" spans="2:21" ht="19.5" customHeight="1" thickTop="1" thickBot="1" x14ac:dyDescent="0.3">
      <c r="C19" s="27" t="s">
        <v>415</v>
      </c>
      <c r="D19" s="28" t="s">
        <v>111</v>
      </c>
      <c r="E19" s="28" t="s">
        <v>111</v>
      </c>
      <c r="F19" s="26"/>
      <c r="G19" s="27" t="s">
        <v>416</v>
      </c>
      <c r="H19" s="28" t="s">
        <v>111</v>
      </c>
      <c r="I19" s="26"/>
      <c r="J19" s="27" t="s">
        <v>417</v>
      </c>
      <c r="K19" s="28" t="s">
        <v>111</v>
      </c>
    </row>
    <row r="20" spans="2:21" ht="24" customHeight="1" thickTop="1" thickBot="1" x14ac:dyDescent="0.3">
      <c r="B20" s="92"/>
      <c r="C20" s="27" t="s">
        <v>418</v>
      </c>
      <c r="D20" s="28" t="s">
        <v>111</v>
      </c>
      <c r="E20" s="28" t="s">
        <v>111</v>
      </c>
      <c r="F20" s="26"/>
      <c r="G20" s="27" t="s">
        <v>419</v>
      </c>
      <c r="H20" s="28" t="s">
        <v>111</v>
      </c>
      <c r="I20" s="26"/>
      <c r="J20" s="27" t="s">
        <v>420</v>
      </c>
      <c r="K20" s="28" t="s">
        <v>111</v>
      </c>
      <c r="T20" s="92"/>
      <c r="U20" s="92"/>
    </row>
    <row r="21" spans="2:21" ht="19.5" customHeight="1" thickTop="1" thickBot="1" x14ac:dyDescent="0.3">
      <c r="B21" s="92"/>
      <c r="C21" s="27" t="s">
        <v>421</v>
      </c>
      <c r="D21" s="28" t="s">
        <v>111</v>
      </c>
      <c r="E21" s="28" t="s">
        <v>111</v>
      </c>
      <c r="F21" s="26"/>
      <c r="G21" s="27" t="s">
        <v>422</v>
      </c>
      <c r="H21" s="28" t="s">
        <v>111</v>
      </c>
      <c r="I21" s="26"/>
      <c r="J21" s="27" t="s">
        <v>423</v>
      </c>
      <c r="K21" s="28" t="s">
        <v>111</v>
      </c>
      <c r="T21" s="92"/>
      <c r="U21" s="92"/>
    </row>
    <row r="22" spans="2:21" ht="19.5" customHeight="1" thickTop="1" thickBot="1" x14ac:dyDescent="0.3">
      <c r="B22" s="92"/>
      <c r="C22" s="27" t="s">
        <v>424</v>
      </c>
      <c r="D22" s="28" t="s">
        <v>111</v>
      </c>
      <c r="E22" s="28" t="s">
        <v>111</v>
      </c>
      <c r="F22" s="26"/>
      <c r="G22" s="27" t="s">
        <v>425</v>
      </c>
      <c r="H22" s="28" t="s">
        <v>111</v>
      </c>
      <c r="I22" s="26"/>
      <c r="J22" s="27" t="s">
        <v>426</v>
      </c>
      <c r="K22" s="28" t="s">
        <v>111</v>
      </c>
      <c r="T22" s="92"/>
      <c r="U22" s="92"/>
    </row>
    <row r="23" spans="2:21" ht="19.5" customHeight="1" thickTop="1" thickBot="1" x14ac:dyDescent="0.3">
      <c r="B23" s="92"/>
      <c r="C23" s="27" t="s">
        <v>427</v>
      </c>
      <c r="D23" s="28" t="s">
        <v>111</v>
      </c>
      <c r="E23" s="28" t="s">
        <v>111</v>
      </c>
      <c r="F23" s="26"/>
      <c r="G23" s="27" t="s">
        <v>428</v>
      </c>
      <c r="H23" s="28" t="s">
        <v>111</v>
      </c>
      <c r="I23" s="26"/>
      <c r="J23" s="27" t="s">
        <v>429</v>
      </c>
      <c r="K23" s="28" t="s">
        <v>111</v>
      </c>
      <c r="T23" s="92"/>
      <c r="U23" s="92"/>
    </row>
    <row r="24" spans="2:21" ht="19.5" customHeight="1" thickTop="1" thickBot="1" x14ac:dyDescent="0.3">
      <c r="B24" s="92"/>
      <c r="C24" s="27" t="s">
        <v>430</v>
      </c>
      <c r="D24" s="28" t="s">
        <v>111</v>
      </c>
      <c r="E24" s="28" t="s">
        <v>111</v>
      </c>
      <c r="F24" s="26"/>
      <c r="G24" s="27" t="s">
        <v>431</v>
      </c>
      <c r="H24" s="28" t="s">
        <v>111</v>
      </c>
      <c r="I24" s="26"/>
      <c r="J24" s="27" t="s">
        <v>432</v>
      </c>
      <c r="K24" s="28" t="s">
        <v>111</v>
      </c>
      <c r="T24" s="92"/>
      <c r="U24" s="92"/>
    </row>
    <row r="25" spans="2:21" ht="19.5" customHeight="1" thickTop="1" thickBot="1" x14ac:dyDescent="0.3">
      <c r="B25" s="92"/>
      <c r="C25" s="27" t="s">
        <v>433</v>
      </c>
      <c r="D25" s="28" t="s">
        <v>111</v>
      </c>
      <c r="E25" s="28" t="s">
        <v>111</v>
      </c>
      <c r="F25" s="26"/>
      <c r="G25" s="27" t="s">
        <v>434</v>
      </c>
      <c r="H25" s="28" t="s">
        <v>111</v>
      </c>
      <c r="I25" s="26"/>
      <c r="J25" s="27" t="s">
        <v>435</v>
      </c>
      <c r="K25" s="28" t="s">
        <v>111</v>
      </c>
      <c r="T25" s="92"/>
      <c r="U25" s="92"/>
    </row>
    <row r="26" spans="2:21" ht="19.5" customHeight="1" thickTop="1" thickBot="1" x14ac:dyDescent="0.3">
      <c r="B26" s="92"/>
      <c r="C26" s="27" t="s">
        <v>436</v>
      </c>
      <c r="D26" s="28" t="s">
        <v>111</v>
      </c>
      <c r="E26" s="28" t="s">
        <v>111</v>
      </c>
      <c r="F26" s="26"/>
      <c r="G26" s="27" t="s">
        <v>437</v>
      </c>
      <c r="H26" s="28" t="s">
        <v>111</v>
      </c>
      <c r="I26" s="26"/>
      <c r="J26" s="27" t="s">
        <v>438</v>
      </c>
      <c r="K26" s="28" t="s">
        <v>111</v>
      </c>
      <c r="T26" s="92"/>
      <c r="U26" s="92"/>
    </row>
    <row r="27" spans="2:21" ht="19.5" customHeight="1" thickTop="1" thickBot="1" x14ac:dyDescent="0.3">
      <c r="B27" s="92"/>
      <c r="C27" s="27" t="s">
        <v>439</v>
      </c>
      <c r="D27" s="28" t="s">
        <v>111</v>
      </c>
      <c r="E27" s="28" t="s">
        <v>111</v>
      </c>
      <c r="F27" s="26"/>
      <c r="G27" s="27" t="s">
        <v>440</v>
      </c>
      <c r="H27" s="28" t="s">
        <v>111</v>
      </c>
      <c r="I27" s="26"/>
      <c r="J27" s="27" t="s">
        <v>441</v>
      </c>
      <c r="K27" s="28" t="s">
        <v>111</v>
      </c>
      <c r="T27" s="92"/>
      <c r="U27" s="92"/>
    </row>
    <row r="28" spans="2:21" ht="19.5" customHeight="1" thickTop="1" thickBot="1" x14ac:dyDescent="0.3">
      <c r="B28" s="92"/>
      <c r="C28" s="27" t="s">
        <v>442</v>
      </c>
      <c r="D28" s="28" t="s">
        <v>111</v>
      </c>
      <c r="E28" s="28" t="s">
        <v>111</v>
      </c>
      <c r="F28" s="26"/>
      <c r="G28" s="27" t="s">
        <v>443</v>
      </c>
      <c r="H28" s="28" t="s">
        <v>111</v>
      </c>
      <c r="I28" s="26"/>
      <c r="J28" s="27" t="s">
        <v>444</v>
      </c>
      <c r="K28" s="28" t="s">
        <v>111</v>
      </c>
      <c r="T28" s="92"/>
      <c r="U28" s="92"/>
    </row>
    <row r="29" spans="2:21" ht="19.5" customHeight="1" thickTop="1" thickBot="1" x14ac:dyDescent="0.3">
      <c r="B29" s="92"/>
      <c r="C29" s="27" t="s">
        <v>445</v>
      </c>
      <c r="D29" s="28" t="s">
        <v>111</v>
      </c>
      <c r="E29" s="28" t="s">
        <v>111</v>
      </c>
      <c r="F29" s="26"/>
      <c r="G29" s="27" t="s">
        <v>446</v>
      </c>
      <c r="H29" s="28" t="s">
        <v>111</v>
      </c>
      <c r="I29" s="26"/>
      <c r="J29" s="27" t="s">
        <v>447</v>
      </c>
      <c r="K29" s="28" t="s">
        <v>111</v>
      </c>
      <c r="T29" s="92"/>
      <c r="U29" s="92"/>
    </row>
    <row r="30" spans="2:21" ht="21" customHeight="1" thickTop="1" thickBot="1" x14ac:dyDescent="0.3">
      <c r="B30" s="92"/>
      <c r="C30" s="27" t="s">
        <v>448</v>
      </c>
      <c r="D30" s="28" t="s">
        <v>111</v>
      </c>
      <c r="E30" s="28" t="s">
        <v>111</v>
      </c>
      <c r="F30" s="26"/>
      <c r="G30" s="27" t="s">
        <v>449</v>
      </c>
      <c r="H30" s="28" t="s">
        <v>111</v>
      </c>
      <c r="I30" s="26"/>
      <c r="J30" s="27" t="s">
        <v>450</v>
      </c>
      <c r="K30" s="28" t="s">
        <v>111</v>
      </c>
      <c r="T30" s="92"/>
      <c r="U30" s="92"/>
    </row>
    <row r="31" spans="2:21" ht="21" customHeight="1" thickTop="1" thickBot="1" x14ac:dyDescent="0.3">
      <c r="B31" s="92"/>
      <c r="C31" s="27" t="s">
        <v>451</v>
      </c>
      <c r="D31" s="28" t="s">
        <v>111</v>
      </c>
      <c r="E31" s="28" t="s">
        <v>111</v>
      </c>
      <c r="F31" s="26"/>
      <c r="G31" s="27" t="s">
        <v>452</v>
      </c>
      <c r="H31" s="28" t="s">
        <v>111</v>
      </c>
      <c r="I31" s="26"/>
      <c r="J31" s="27" t="s">
        <v>453</v>
      </c>
      <c r="K31" s="28" t="s">
        <v>111</v>
      </c>
      <c r="T31" s="92"/>
      <c r="U31" s="92"/>
    </row>
    <row r="32" spans="2:21" ht="21" customHeight="1" thickTop="1" thickBot="1" x14ac:dyDescent="0.3">
      <c r="B32" s="92"/>
      <c r="C32" s="27" t="s">
        <v>454</v>
      </c>
      <c r="D32" s="28" t="s">
        <v>111</v>
      </c>
      <c r="E32" s="28" t="s">
        <v>111</v>
      </c>
      <c r="F32" s="26"/>
      <c r="G32" s="27" t="s">
        <v>455</v>
      </c>
      <c r="H32" s="28" t="s">
        <v>111</v>
      </c>
      <c r="I32" s="26"/>
      <c r="J32" s="27" t="s">
        <v>456</v>
      </c>
      <c r="K32" s="28" t="s">
        <v>111</v>
      </c>
      <c r="T32" s="92"/>
      <c r="U32" s="92"/>
    </row>
    <row r="33" spans="2:21" ht="19.5" customHeight="1" thickTop="1" thickBot="1" x14ac:dyDescent="0.3">
      <c r="B33" s="92"/>
      <c r="C33" s="27" t="s">
        <v>457</v>
      </c>
      <c r="D33" s="28" t="s">
        <v>111</v>
      </c>
      <c r="E33" s="28" t="s">
        <v>111</v>
      </c>
      <c r="F33" s="26"/>
      <c r="G33" s="27" t="s">
        <v>458</v>
      </c>
      <c r="H33" s="28" t="s">
        <v>111</v>
      </c>
      <c r="I33" s="26"/>
      <c r="J33" s="27" t="s">
        <v>459</v>
      </c>
      <c r="K33" s="28" t="s">
        <v>111</v>
      </c>
      <c r="T33" s="92"/>
      <c r="U33" s="92"/>
    </row>
    <row r="34" spans="2:21" ht="19.5" customHeight="1" thickTop="1" thickBot="1" x14ac:dyDescent="0.3">
      <c r="B34" s="92"/>
      <c r="C34" s="27" t="s">
        <v>460</v>
      </c>
      <c r="D34" s="28" t="s">
        <v>111</v>
      </c>
      <c r="E34" s="28" t="s">
        <v>111</v>
      </c>
      <c r="F34" s="26"/>
      <c r="G34" s="27" t="s">
        <v>461</v>
      </c>
      <c r="H34" s="28" t="s">
        <v>111</v>
      </c>
      <c r="I34" s="26"/>
      <c r="J34" s="27" t="s">
        <v>462</v>
      </c>
      <c r="K34" s="28" t="s">
        <v>111</v>
      </c>
      <c r="T34" s="92"/>
      <c r="U34" s="92"/>
    </row>
    <row r="35" spans="2:21" ht="19.5" customHeight="1" thickTop="1" thickBot="1" x14ac:dyDescent="0.3">
      <c r="B35" s="92"/>
      <c r="C35" s="27" t="s">
        <v>463</v>
      </c>
      <c r="D35" s="28" t="s">
        <v>111</v>
      </c>
      <c r="E35" s="28" t="s">
        <v>111</v>
      </c>
      <c r="F35" s="26"/>
      <c r="G35" s="27" t="s">
        <v>464</v>
      </c>
      <c r="H35" s="28" t="s">
        <v>111</v>
      </c>
      <c r="I35" s="26"/>
      <c r="J35" s="27" t="s">
        <v>465</v>
      </c>
      <c r="K35" s="28" t="s">
        <v>111</v>
      </c>
      <c r="T35" s="92"/>
      <c r="U35" s="92"/>
    </row>
    <row r="36" spans="2:21" ht="19.5" customHeight="1" thickTop="1" thickBot="1" x14ac:dyDescent="0.3">
      <c r="C36" s="27" t="s">
        <v>466</v>
      </c>
      <c r="D36" s="28" t="s">
        <v>111</v>
      </c>
      <c r="E36" s="28" t="s">
        <v>111</v>
      </c>
      <c r="F36" s="26"/>
      <c r="G36" s="27" t="s">
        <v>467</v>
      </c>
      <c r="H36" s="28" t="s">
        <v>111</v>
      </c>
      <c r="I36" s="26"/>
      <c r="J36" s="27" t="s">
        <v>468</v>
      </c>
      <c r="K36" s="28" t="s">
        <v>111</v>
      </c>
      <c r="T36" s="92"/>
      <c r="U36" s="92"/>
    </row>
    <row r="37" spans="2:21" ht="19.5" customHeight="1" thickTop="1" thickBot="1" x14ac:dyDescent="0.3">
      <c r="C37" s="27" t="s">
        <v>469</v>
      </c>
      <c r="D37" s="28" t="s">
        <v>111</v>
      </c>
      <c r="E37" s="28" t="s">
        <v>111</v>
      </c>
      <c r="F37" s="26"/>
      <c r="G37" s="27" t="s">
        <v>470</v>
      </c>
      <c r="H37" s="28" t="s">
        <v>111</v>
      </c>
      <c r="I37" s="26"/>
      <c r="J37" s="27" t="s">
        <v>471</v>
      </c>
      <c r="K37" s="28" t="s">
        <v>111</v>
      </c>
      <c r="T37" s="92"/>
      <c r="U37" s="92"/>
    </row>
    <row r="38" spans="2:21" ht="19.5" customHeight="1" thickTop="1" thickBot="1" x14ac:dyDescent="0.3">
      <c r="C38" s="27" t="s">
        <v>472</v>
      </c>
      <c r="D38" s="28" t="s">
        <v>111</v>
      </c>
      <c r="E38" s="28" t="s">
        <v>111</v>
      </c>
      <c r="F38" s="26"/>
      <c r="G38" s="27" t="s">
        <v>473</v>
      </c>
      <c r="H38" s="28" t="s">
        <v>111</v>
      </c>
      <c r="I38" s="26"/>
      <c r="J38" s="27" t="s">
        <v>474</v>
      </c>
      <c r="K38" s="28" t="s">
        <v>111</v>
      </c>
      <c r="T38" s="92"/>
      <c r="U38" s="92"/>
    </row>
    <row r="39" spans="2:21" ht="19.5" customHeight="1" thickTop="1" thickBot="1" x14ac:dyDescent="0.3">
      <c r="C39" s="27" t="s">
        <v>475</v>
      </c>
      <c r="D39" s="28" t="s">
        <v>111</v>
      </c>
      <c r="E39" s="28" t="s">
        <v>111</v>
      </c>
      <c r="F39" s="26"/>
      <c r="G39" s="27" t="s">
        <v>476</v>
      </c>
      <c r="H39" s="28" t="s">
        <v>111</v>
      </c>
      <c r="I39" s="26"/>
      <c r="J39" s="27" t="s">
        <v>477</v>
      </c>
      <c r="K39" s="28" t="s">
        <v>111</v>
      </c>
      <c r="T39" s="92"/>
      <c r="U39" s="92"/>
    </row>
    <row r="40" spans="2:21" ht="19.5" customHeight="1" thickTop="1" thickBot="1" x14ac:dyDescent="0.3">
      <c r="C40" s="27" t="s">
        <v>478</v>
      </c>
      <c r="D40" s="28" t="s">
        <v>111</v>
      </c>
      <c r="E40" s="28" t="s">
        <v>111</v>
      </c>
      <c r="F40" s="26"/>
      <c r="G40" s="27" t="s">
        <v>479</v>
      </c>
      <c r="H40" s="28" t="s">
        <v>111</v>
      </c>
      <c r="I40" s="26"/>
      <c r="J40" s="27" t="s">
        <v>480</v>
      </c>
      <c r="K40" s="28" t="s">
        <v>111</v>
      </c>
    </row>
    <row r="41" spans="2:21" ht="19.5" customHeight="1" thickTop="1" thickBot="1" x14ac:dyDescent="0.3">
      <c r="C41" s="27" t="s">
        <v>481</v>
      </c>
      <c r="D41" s="28" t="s">
        <v>111</v>
      </c>
      <c r="E41" s="28" t="s">
        <v>111</v>
      </c>
      <c r="F41" s="26"/>
      <c r="G41" s="27" t="s">
        <v>482</v>
      </c>
      <c r="H41" s="28" t="s">
        <v>111</v>
      </c>
      <c r="I41" s="26"/>
      <c r="J41" s="27" t="s">
        <v>483</v>
      </c>
      <c r="K41" s="28" t="s">
        <v>111</v>
      </c>
    </row>
    <row r="42" spans="2:21" ht="19.5" customHeight="1" thickTop="1" thickBot="1" x14ac:dyDescent="0.3">
      <c r="C42" s="27" t="s">
        <v>484</v>
      </c>
      <c r="D42" s="28" t="s">
        <v>111</v>
      </c>
      <c r="E42" s="28" t="s">
        <v>111</v>
      </c>
      <c r="F42" s="26"/>
      <c r="G42" s="27" t="s">
        <v>485</v>
      </c>
      <c r="H42" s="28" t="s">
        <v>111</v>
      </c>
      <c r="I42" s="26"/>
      <c r="J42" s="27" t="s">
        <v>486</v>
      </c>
      <c r="K42" s="28" t="s">
        <v>111</v>
      </c>
    </row>
    <row r="43" spans="2:21" ht="19.5" customHeight="1" thickTop="1" thickBot="1" x14ac:dyDescent="0.3">
      <c r="C43" s="27" t="s">
        <v>487</v>
      </c>
      <c r="D43" s="28" t="s">
        <v>111</v>
      </c>
      <c r="E43" s="28" t="s">
        <v>111</v>
      </c>
      <c r="F43" s="26"/>
      <c r="G43" s="27" t="s">
        <v>488</v>
      </c>
      <c r="H43" s="28" t="s">
        <v>111</v>
      </c>
      <c r="I43" s="26"/>
      <c r="J43" s="27" t="s">
        <v>489</v>
      </c>
      <c r="K43" s="28" t="s">
        <v>111</v>
      </c>
    </row>
    <row r="44" spans="2:21" ht="16.5" thickTop="1" thickBot="1" x14ac:dyDescent="0.3">
      <c r="C44" s="27" t="s">
        <v>490</v>
      </c>
      <c r="D44" s="28" t="s">
        <v>111</v>
      </c>
      <c r="E44" s="28" t="s">
        <v>111</v>
      </c>
      <c r="F44" s="26"/>
      <c r="G44" s="27" t="s">
        <v>491</v>
      </c>
      <c r="H44" s="28" t="s">
        <v>111</v>
      </c>
      <c r="I44" s="26"/>
      <c r="J44" s="27" t="s">
        <v>492</v>
      </c>
      <c r="K44" s="28" t="s">
        <v>111</v>
      </c>
    </row>
    <row r="45" spans="2:21" ht="16.5" thickTop="1" thickBot="1" x14ac:dyDescent="0.3">
      <c r="C45" s="27" t="s">
        <v>493</v>
      </c>
      <c r="D45" s="28" t="s">
        <v>111</v>
      </c>
      <c r="E45" s="28" t="s">
        <v>111</v>
      </c>
      <c r="F45" s="26"/>
      <c r="G45" s="27" t="s">
        <v>494</v>
      </c>
      <c r="H45" s="28" t="s">
        <v>111</v>
      </c>
      <c r="I45" s="26"/>
      <c r="J45" s="27" t="s">
        <v>495</v>
      </c>
      <c r="K45" s="28" t="s">
        <v>111</v>
      </c>
    </row>
    <row r="46" spans="2:21" ht="16.5" thickTop="1" thickBot="1" x14ac:dyDescent="0.3">
      <c r="C46" s="27" t="s">
        <v>496</v>
      </c>
      <c r="D46" s="28" t="s">
        <v>111</v>
      </c>
      <c r="E46" s="28" t="s">
        <v>111</v>
      </c>
      <c r="F46" s="26"/>
      <c r="G46" s="27" t="s">
        <v>497</v>
      </c>
      <c r="H46" s="28" t="s">
        <v>111</v>
      </c>
      <c r="I46" s="26"/>
      <c r="J46" s="27" t="s">
        <v>498</v>
      </c>
      <c r="K46" s="28" t="s">
        <v>111</v>
      </c>
    </row>
    <row r="47" spans="2:21" ht="16.5" thickTop="1" thickBot="1" x14ac:dyDescent="0.3">
      <c r="C47" s="27" t="s">
        <v>499</v>
      </c>
      <c r="D47" s="28" t="s">
        <v>111</v>
      </c>
      <c r="E47" s="28" t="s">
        <v>111</v>
      </c>
      <c r="F47" s="26"/>
      <c r="G47" s="27" t="s">
        <v>500</v>
      </c>
      <c r="H47" s="28" t="s">
        <v>111</v>
      </c>
      <c r="I47" s="26"/>
      <c r="J47" s="27" t="s">
        <v>501</v>
      </c>
      <c r="K47" s="28" t="s">
        <v>111</v>
      </c>
    </row>
    <row r="48" spans="2:21" ht="16.5" thickTop="1" thickBot="1" x14ac:dyDescent="0.3">
      <c r="C48" s="27" t="s">
        <v>502</v>
      </c>
      <c r="D48" s="28" t="s">
        <v>111</v>
      </c>
      <c r="E48" s="28" t="s">
        <v>111</v>
      </c>
      <c r="F48" s="26"/>
      <c r="G48" s="27" t="s">
        <v>503</v>
      </c>
      <c r="H48" s="28" t="s">
        <v>111</v>
      </c>
      <c r="I48" s="26"/>
      <c r="J48" s="27" t="s">
        <v>504</v>
      </c>
      <c r="K48" s="28" t="s">
        <v>111</v>
      </c>
    </row>
    <row r="49" spans="3:11" ht="16.5" thickTop="1" thickBot="1" x14ac:dyDescent="0.3">
      <c r="C49" s="27" t="s">
        <v>505</v>
      </c>
      <c r="D49" s="28" t="s">
        <v>111</v>
      </c>
      <c r="E49" s="28" t="s">
        <v>111</v>
      </c>
      <c r="F49" s="26"/>
      <c r="G49" s="27" t="s">
        <v>506</v>
      </c>
      <c r="H49" s="28" t="s">
        <v>111</v>
      </c>
      <c r="I49" s="26"/>
      <c r="J49" s="27" t="s">
        <v>507</v>
      </c>
      <c r="K49" s="28" t="s">
        <v>111</v>
      </c>
    </row>
    <row r="50" spans="3:11" ht="16.5" thickTop="1" thickBot="1" x14ac:dyDescent="0.3">
      <c r="C50" s="27" t="s">
        <v>508</v>
      </c>
      <c r="D50" s="28" t="s">
        <v>111</v>
      </c>
      <c r="E50" s="28" t="s">
        <v>111</v>
      </c>
      <c r="F50" s="26"/>
      <c r="G50" s="27" t="s">
        <v>509</v>
      </c>
      <c r="H50" s="28" t="s">
        <v>111</v>
      </c>
      <c r="I50" s="26"/>
      <c r="J50" s="27" t="s">
        <v>510</v>
      </c>
      <c r="K50" s="28" t="s">
        <v>111</v>
      </c>
    </row>
    <row r="51" spans="3:11" ht="16.5" thickTop="1" thickBot="1" x14ac:dyDescent="0.3">
      <c r="C51" s="27" t="s">
        <v>511</v>
      </c>
      <c r="D51" s="28" t="s">
        <v>111</v>
      </c>
      <c r="E51" s="28" t="s">
        <v>111</v>
      </c>
      <c r="F51" s="26"/>
      <c r="G51" s="27" t="s">
        <v>512</v>
      </c>
      <c r="H51" s="28" t="s">
        <v>111</v>
      </c>
      <c r="I51" s="26"/>
      <c r="J51" s="27" t="s">
        <v>513</v>
      </c>
      <c r="K51" s="28" t="s">
        <v>111</v>
      </c>
    </row>
    <row r="52" spans="3:11" ht="16.5" thickTop="1" thickBot="1" x14ac:dyDescent="0.3">
      <c r="C52" s="27" t="s">
        <v>514</v>
      </c>
      <c r="D52" s="28" t="s">
        <v>111</v>
      </c>
      <c r="E52" s="28" t="s">
        <v>111</v>
      </c>
      <c r="F52" s="26"/>
      <c r="G52" s="27" t="s">
        <v>515</v>
      </c>
      <c r="H52" s="28" t="s">
        <v>111</v>
      </c>
      <c r="I52" s="26"/>
      <c r="J52" s="27" t="s">
        <v>516</v>
      </c>
      <c r="K52" s="28" t="s">
        <v>111</v>
      </c>
    </row>
    <row r="53" spans="3:11" ht="16.5" thickTop="1" thickBot="1" x14ac:dyDescent="0.3">
      <c r="C53" s="27" t="s">
        <v>517</v>
      </c>
      <c r="D53" s="28" t="s">
        <v>111</v>
      </c>
      <c r="E53" s="28" t="s">
        <v>111</v>
      </c>
      <c r="F53" s="26"/>
      <c r="G53" s="27" t="s">
        <v>518</v>
      </c>
      <c r="H53" s="28" t="s">
        <v>111</v>
      </c>
      <c r="I53" s="26"/>
      <c r="J53" s="27" t="s">
        <v>519</v>
      </c>
      <c r="K53" s="28" t="s">
        <v>111</v>
      </c>
    </row>
    <row r="54" spans="3:11" ht="16.5" thickTop="1" thickBot="1" x14ac:dyDescent="0.3">
      <c r="C54" s="27" t="s">
        <v>520</v>
      </c>
      <c r="D54" s="28" t="s">
        <v>111</v>
      </c>
      <c r="E54" s="28" t="s">
        <v>111</v>
      </c>
      <c r="F54" s="26"/>
      <c r="G54" s="27" t="s">
        <v>521</v>
      </c>
      <c r="H54" s="28" t="s">
        <v>111</v>
      </c>
      <c r="I54" s="26"/>
      <c r="J54" s="27" t="s">
        <v>522</v>
      </c>
      <c r="K54" s="28" t="s">
        <v>111</v>
      </c>
    </row>
    <row r="55" spans="3:11" ht="16.5" thickTop="1" thickBot="1" x14ac:dyDescent="0.3">
      <c r="C55" s="27" t="s">
        <v>523</v>
      </c>
      <c r="D55" s="28" t="s">
        <v>111</v>
      </c>
      <c r="E55" s="28" t="s">
        <v>111</v>
      </c>
      <c r="F55" s="26"/>
      <c r="G55" s="27" t="s">
        <v>524</v>
      </c>
      <c r="H55" s="28" t="s">
        <v>111</v>
      </c>
      <c r="I55" s="26"/>
      <c r="J55" s="27" t="s">
        <v>525</v>
      </c>
      <c r="K55" s="28" t="s">
        <v>111</v>
      </c>
    </row>
    <row r="56" spans="3:11" ht="16.5" thickTop="1" thickBot="1" x14ac:dyDescent="0.3">
      <c r="C56" s="27" t="s">
        <v>526</v>
      </c>
      <c r="D56" s="28" t="s">
        <v>111</v>
      </c>
      <c r="E56" s="28" t="s">
        <v>111</v>
      </c>
      <c r="F56" s="26"/>
      <c r="G56" s="27" t="s">
        <v>527</v>
      </c>
      <c r="H56" s="28" t="s">
        <v>111</v>
      </c>
      <c r="I56" s="26"/>
      <c r="J56" s="27" t="s">
        <v>528</v>
      </c>
      <c r="K56" s="28" t="s">
        <v>111</v>
      </c>
    </row>
    <row r="57" spans="3:11" ht="16.5" thickTop="1" thickBot="1" x14ac:dyDescent="0.3">
      <c r="C57" s="27" t="s">
        <v>529</v>
      </c>
      <c r="D57" s="28" t="s">
        <v>111</v>
      </c>
      <c r="E57" s="28" t="s">
        <v>111</v>
      </c>
      <c r="F57" s="26"/>
      <c r="G57" s="27" t="s">
        <v>530</v>
      </c>
      <c r="H57" s="28" t="s">
        <v>111</v>
      </c>
      <c r="I57" s="26"/>
      <c r="J57" s="27" t="s">
        <v>531</v>
      </c>
      <c r="K57" s="28" t="s">
        <v>111</v>
      </c>
    </row>
    <row r="58" spans="3:11" ht="16.5" thickTop="1" thickBot="1" x14ac:dyDescent="0.3">
      <c r="C58" s="27" t="s">
        <v>532</v>
      </c>
      <c r="D58" s="28" t="s">
        <v>111</v>
      </c>
      <c r="E58" s="28" t="s">
        <v>111</v>
      </c>
      <c r="F58" s="26"/>
      <c r="G58" s="27" t="s">
        <v>533</v>
      </c>
      <c r="H58" s="28" t="s">
        <v>111</v>
      </c>
      <c r="I58" s="26"/>
      <c r="J58" s="27" t="s">
        <v>534</v>
      </c>
      <c r="K58" s="28" t="s">
        <v>111</v>
      </c>
    </row>
    <row r="59" spans="3:11" ht="16.5" thickTop="1" thickBot="1" x14ac:dyDescent="0.3">
      <c r="C59" s="27" t="s">
        <v>535</v>
      </c>
      <c r="D59" s="28" t="s">
        <v>111</v>
      </c>
      <c r="E59" s="28" t="s">
        <v>111</v>
      </c>
      <c r="F59" s="26"/>
      <c r="G59" s="27" t="s">
        <v>536</v>
      </c>
      <c r="H59" s="28" t="s">
        <v>111</v>
      </c>
      <c r="I59" s="26"/>
      <c r="J59" s="27" t="s">
        <v>537</v>
      </c>
      <c r="K59" s="28" t="s">
        <v>111</v>
      </c>
    </row>
    <row r="60" spans="3:11" ht="16.5" thickTop="1" thickBot="1" x14ac:dyDescent="0.3">
      <c r="C60" s="27" t="s">
        <v>538</v>
      </c>
      <c r="D60" s="28" t="s">
        <v>111</v>
      </c>
      <c r="E60" s="28" t="s">
        <v>111</v>
      </c>
      <c r="F60" s="26"/>
      <c r="G60" s="27" t="s">
        <v>539</v>
      </c>
      <c r="H60" s="28" t="s">
        <v>111</v>
      </c>
      <c r="I60" s="26"/>
      <c r="J60" s="27" t="s">
        <v>540</v>
      </c>
      <c r="K60" s="28" t="s">
        <v>111</v>
      </c>
    </row>
    <row r="61" spans="3:11" ht="16.5" thickTop="1" thickBot="1" x14ac:dyDescent="0.3">
      <c r="C61" s="27" t="s">
        <v>541</v>
      </c>
      <c r="D61" s="28" t="s">
        <v>111</v>
      </c>
      <c r="E61" s="28" t="s">
        <v>111</v>
      </c>
      <c r="F61" s="26"/>
      <c r="G61" s="27" t="s">
        <v>542</v>
      </c>
      <c r="H61" s="28" t="s">
        <v>111</v>
      </c>
      <c r="I61" s="26"/>
      <c r="J61" s="27" t="s">
        <v>543</v>
      </c>
      <c r="K61" s="28" t="s">
        <v>111</v>
      </c>
    </row>
    <row r="62" spans="3:11" ht="16.5" thickTop="1" thickBot="1" x14ac:dyDescent="0.3">
      <c r="C62" s="27" t="s">
        <v>544</v>
      </c>
      <c r="D62" s="28" t="s">
        <v>111</v>
      </c>
      <c r="E62" s="28" t="s">
        <v>111</v>
      </c>
      <c r="F62" s="26"/>
      <c r="G62" s="27" t="s">
        <v>545</v>
      </c>
      <c r="H62" s="28" t="s">
        <v>111</v>
      </c>
      <c r="I62" s="26"/>
      <c r="J62" s="27" t="s">
        <v>546</v>
      </c>
      <c r="K62" s="28" t="s">
        <v>111</v>
      </c>
    </row>
    <row r="63" spans="3:11" ht="16.5" thickTop="1" thickBot="1" x14ac:dyDescent="0.3">
      <c r="C63" s="27" t="s">
        <v>547</v>
      </c>
      <c r="D63" s="28" t="s">
        <v>111</v>
      </c>
      <c r="E63" s="28" t="s">
        <v>111</v>
      </c>
      <c r="F63" s="26"/>
      <c r="G63" s="27" t="s">
        <v>548</v>
      </c>
      <c r="H63" s="28" t="s">
        <v>111</v>
      </c>
      <c r="I63" s="26"/>
      <c r="J63" s="27" t="s">
        <v>549</v>
      </c>
      <c r="K63" s="28" t="s">
        <v>111</v>
      </c>
    </row>
    <row r="64" spans="3:11" ht="16.5" thickTop="1" thickBot="1" x14ac:dyDescent="0.3">
      <c r="C64" s="27" t="s">
        <v>550</v>
      </c>
      <c r="D64" s="28" t="s">
        <v>111</v>
      </c>
      <c r="E64" s="28" t="s">
        <v>111</v>
      </c>
      <c r="F64" s="26"/>
      <c r="G64" s="27" t="s">
        <v>551</v>
      </c>
      <c r="H64" s="28" t="s">
        <v>111</v>
      </c>
      <c r="I64" s="26"/>
      <c r="J64" s="27" t="s">
        <v>552</v>
      </c>
      <c r="K64" s="28" t="s">
        <v>111</v>
      </c>
    </row>
    <row r="65" spans="3:11" ht="16.5" thickTop="1" thickBot="1" x14ac:dyDescent="0.3">
      <c r="C65" s="27" t="s">
        <v>553</v>
      </c>
      <c r="D65" s="28" t="s">
        <v>111</v>
      </c>
      <c r="E65" s="28" t="s">
        <v>111</v>
      </c>
      <c r="F65" s="26"/>
      <c r="G65" s="27" t="s">
        <v>554</v>
      </c>
      <c r="H65" s="28" t="s">
        <v>111</v>
      </c>
      <c r="I65" s="26"/>
      <c r="J65" s="27" t="s">
        <v>555</v>
      </c>
      <c r="K65" s="28" t="s">
        <v>111</v>
      </c>
    </row>
    <row r="66" spans="3:11" ht="16.5" thickTop="1" thickBot="1" x14ac:dyDescent="0.3">
      <c r="C66" s="27" t="s">
        <v>556</v>
      </c>
      <c r="D66" s="28" t="s">
        <v>111</v>
      </c>
      <c r="E66" s="28" t="s">
        <v>111</v>
      </c>
      <c r="F66" s="26"/>
      <c r="G66" s="27" t="s">
        <v>557</v>
      </c>
      <c r="H66" s="28" t="s">
        <v>111</v>
      </c>
      <c r="I66" s="26"/>
      <c r="J66" s="27" t="s">
        <v>558</v>
      </c>
      <c r="K66" s="28" t="s">
        <v>111</v>
      </c>
    </row>
    <row r="67" spans="3:11" ht="16.5" thickTop="1" thickBot="1" x14ac:dyDescent="0.3">
      <c r="C67" s="27" t="s">
        <v>559</v>
      </c>
      <c r="D67" s="28" t="s">
        <v>111</v>
      </c>
      <c r="E67" s="28" t="s">
        <v>111</v>
      </c>
      <c r="F67" s="26"/>
      <c r="G67" s="27" t="s">
        <v>560</v>
      </c>
      <c r="H67" s="28" t="s">
        <v>111</v>
      </c>
      <c r="I67" s="26"/>
      <c r="J67" s="27" t="s">
        <v>561</v>
      </c>
      <c r="K67" s="28" t="s">
        <v>111</v>
      </c>
    </row>
    <row r="68" spans="3:11" ht="16.5" thickTop="1" thickBot="1" x14ac:dyDescent="0.3">
      <c r="C68" s="27" t="s">
        <v>562</v>
      </c>
      <c r="D68" s="28" t="s">
        <v>111</v>
      </c>
      <c r="E68" s="28" t="s">
        <v>111</v>
      </c>
      <c r="F68" s="26"/>
      <c r="G68" s="27" t="s">
        <v>563</v>
      </c>
      <c r="H68" s="28" t="s">
        <v>111</v>
      </c>
      <c r="I68" s="26"/>
      <c r="J68" s="27" t="s">
        <v>564</v>
      </c>
      <c r="K68" s="28" t="s">
        <v>111</v>
      </c>
    </row>
    <row r="69" spans="3:11" ht="16.5" thickTop="1" thickBot="1" x14ac:dyDescent="0.3">
      <c r="C69" s="27" t="s">
        <v>565</v>
      </c>
      <c r="D69" s="28" t="s">
        <v>111</v>
      </c>
      <c r="E69" s="28" t="s">
        <v>111</v>
      </c>
      <c r="F69" s="26"/>
      <c r="G69" s="27" t="s">
        <v>566</v>
      </c>
      <c r="H69" s="28" t="s">
        <v>111</v>
      </c>
      <c r="I69" s="26"/>
      <c r="J69" s="27" t="s">
        <v>567</v>
      </c>
      <c r="K69" s="28" t="s">
        <v>111</v>
      </c>
    </row>
    <row r="70" spans="3:11" ht="16.5" thickTop="1" thickBot="1" x14ac:dyDescent="0.3">
      <c r="C70" s="27" t="s">
        <v>568</v>
      </c>
      <c r="D70" s="28" t="s">
        <v>111</v>
      </c>
      <c r="E70" s="28" t="s">
        <v>111</v>
      </c>
      <c r="F70" s="26"/>
      <c r="G70" s="27" t="s">
        <v>569</v>
      </c>
      <c r="H70" s="28" t="s">
        <v>111</v>
      </c>
      <c r="I70" s="26"/>
      <c r="J70" s="27" t="s">
        <v>570</v>
      </c>
      <c r="K70" s="28" t="s">
        <v>111</v>
      </c>
    </row>
    <row r="71" spans="3:11" ht="16.5" thickTop="1" thickBot="1" x14ac:dyDescent="0.3">
      <c r="C71" s="27" t="s">
        <v>571</v>
      </c>
      <c r="D71" s="28" t="s">
        <v>111</v>
      </c>
      <c r="E71" s="28" t="s">
        <v>111</v>
      </c>
      <c r="F71" s="26"/>
      <c r="G71" s="27" t="s">
        <v>572</v>
      </c>
      <c r="H71" s="28" t="s">
        <v>111</v>
      </c>
      <c r="I71" s="26"/>
      <c r="J71" s="27" t="s">
        <v>573</v>
      </c>
      <c r="K71" s="28" t="s">
        <v>111</v>
      </c>
    </row>
    <row r="72" spans="3:11" ht="16.5" thickTop="1" thickBot="1" x14ac:dyDescent="0.3">
      <c r="C72" s="27" t="s">
        <v>574</v>
      </c>
      <c r="D72" s="28" t="s">
        <v>111</v>
      </c>
      <c r="E72" s="28" t="s">
        <v>111</v>
      </c>
      <c r="F72" s="26"/>
      <c r="G72" s="27" t="s">
        <v>575</v>
      </c>
      <c r="H72" s="28" t="s">
        <v>111</v>
      </c>
      <c r="I72" s="26"/>
      <c r="J72" s="27" t="s">
        <v>576</v>
      </c>
      <c r="K72" s="28" t="s">
        <v>111</v>
      </c>
    </row>
    <row r="73" spans="3:11" ht="16.5" thickTop="1" thickBot="1" x14ac:dyDescent="0.3">
      <c r="C73" s="27" t="s">
        <v>577</v>
      </c>
      <c r="D73" s="28" t="s">
        <v>111</v>
      </c>
      <c r="E73" s="28" t="s">
        <v>111</v>
      </c>
      <c r="F73" s="26"/>
      <c r="G73" s="27" t="s">
        <v>578</v>
      </c>
      <c r="H73" s="28" t="s">
        <v>111</v>
      </c>
      <c r="I73" s="26"/>
      <c r="J73" s="27" t="s">
        <v>579</v>
      </c>
      <c r="K73" s="28" t="s">
        <v>111</v>
      </c>
    </row>
    <row r="74" spans="3:11" ht="16.5" thickTop="1" thickBot="1" x14ac:dyDescent="0.3">
      <c r="C74" s="27" t="s">
        <v>580</v>
      </c>
      <c r="D74" s="28" t="s">
        <v>111</v>
      </c>
      <c r="E74" s="28" t="s">
        <v>111</v>
      </c>
      <c r="F74" s="26"/>
      <c r="G74" s="27" t="s">
        <v>581</v>
      </c>
      <c r="H74" s="28" t="s">
        <v>111</v>
      </c>
      <c r="I74" s="26"/>
      <c r="J74" s="27" t="s">
        <v>582</v>
      </c>
      <c r="K74" s="28" t="s">
        <v>111</v>
      </c>
    </row>
    <row r="75" spans="3:11" ht="16.5" thickTop="1" thickBot="1" x14ac:dyDescent="0.3">
      <c r="C75" s="27" t="s">
        <v>583</v>
      </c>
      <c r="D75" s="28" t="s">
        <v>111</v>
      </c>
      <c r="E75" s="28" t="s">
        <v>111</v>
      </c>
      <c r="F75" s="26"/>
      <c r="G75" s="27" t="s">
        <v>584</v>
      </c>
      <c r="H75" s="28" t="s">
        <v>111</v>
      </c>
      <c r="I75" s="26"/>
      <c r="J75" s="27" t="s">
        <v>585</v>
      </c>
      <c r="K75" s="28" t="s">
        <v>111</v>
      </c>
    </row>
    <row r="76" spans="3:11" ht="16.5" thickTop="1" thickBot="1" x14ac:dyDescent="0.3">
      <c r="C76" s="27" t="s">
        <v>586</v>
      </c>
      <c r="D76" s="28" t="s">
        <v>111</v>
      </c>
      <c r="E76" s="28" t="s">
        <v>111</v>
      </c>
      <c r="F76" s="26"/>
      <c r="G76" s="27" t="s">
        <v>587</v>
      </c>
      <c r="H76" s="28" t="s">
        <v>111</v>
      </c>
      <c r="I76" s="26"/>
      <c r="J76" s="27" t="s">
        <v>588</v>
      </c>
      <c r="K76" s="28" t="s">
        <v>111</v>
      </c>
    </row>
    <row r="77" spans="3:11" ht="16.5" thickTop="1" thickBot="1" x14ac:dyDescent="0.3">
      <c r="C77" s="27" t="s">
        <v>589</v>
      </c>
      <c r="D77" s="28" t="s">
        <v>111</v>
      </c>
      <c r="E77" s="28" t="s">
        <v>111</v>
      </c>
      <c r="F77" s="26"/>
      <c r="G77" s="27" t="s">
        <v>590</v>
      </c>
      <c r="H77" s="28" t="s">
        <v>111</v>
      </c>
      <c r="I77" s="26"/>
      <c r="J77" s="27" t="s">
        <v>591</v>
      </c>
      <c r="K77" s="28" t="s">
        <v>111</v>
      </c>
    </row>
    <row r="78" spans="3:11" ht="16.5" thickTop="1" thickBot="1" x14ac:dyDescent="0.3">
      <c r="C78" s="27" t="s">
        <v>592</v>
      </c>
      <c r="D78" s="28" t="s">
        <v>111</v>
      </c>
      <c r="E78" s="28" t="s">
        <v>111</v>
      </c>
      <c r="F78" s="26"/>
      <c r="G78" s="27" t="s">
        <v>593</v>
      </c>
      <c r="H78" s="28" t="s">
        <v>111</v>
      </c>
      <c r="I78" s="26"/>
      <c r="J78" s="27" t="s">
        <v>594</v>
      </c>
      <c r="K78" s="28" t="s">
        <v>111</v>
      </c>
    </row>
    <row r="79" spans="3:11" ht="16.5" thickTop="1" thickBot="1" x14ac:dyDescent="0.3">
      <c r="C79" s="27" t="s">
        <v>595</v>
      </c>
      <c r="D79" s="28" t="s">
        <v>111</v>
      </c>
      <c r="E79" s="28" t="s">
        <v>111</v>
      </c>
      <c r="F79" s="26"/>
      <c r="G79" s="27" t="s">
        <v>596</v>
      </c>
      <c r="H79" s="28" t="s">
        <v>111</v>
      </c>
      <c r="I79" s="26"/>
      <c r="J79" s="27" t="s">
        <v>597</v>
      </c>
      <c r="K79" s="28" t="s">
        <v>111</v>
      </c>
    </row>
    <row r="80" spans="3:11" ht="16.5" thickTop="1" thickBot="1" x14ac:dyDescent="0.3">
      <c r="C80" s="27" t="s">
        <v>598</v>
      </c>
      <c r="D80" s="28" t="s">
        <v>111</v>
      </c>
      <c r="E80" s="28" t="s">
        <v>111</v>
      </c>
      <c r="F80" s="26"/>
      <c r="G80" s="27" t="s">
        <v>599</v>
      </c>
      <c r="H80" s="28" t="s">
        <v>111</v>
      </c>
      <c r="I80" s="26"/>
      <c r="J80" s="27" t="s">
        <v>600</v>
      </c>
      <c r="K80" s="28" t="s">
        <v>111</v>
      </c>
    </row>
    <row r="81" spans="3:11" ht="16.5" thickTop="1" thickBot="1" x14ac:dyDescent="0.3">
      <c r="C81" s="27" t="s">
        <v>601</v>
      </c>
      <c r="D81" s="28" t="s">
        <v>111</v>
      </c>
      <c r="E81" s="28" t="s">
        <v>111</v>
      </c>
      <c r="F81" s="26"/>
      <c r="G81" s="27" t="s">
        <v>602</v>
      </c>
      <c r="H81" s="28" t="s">
        <v>111</v>
      </c>
      <c r="I81" s="26"/>
      <c r="J81" s="27" t="s">
        <v>603</v>
      </c>
      <c r="K81" s="28" t="s">
        <v>111</v>
      </c>
    </row>
    <row r="82" spans="3:11" ht="16.5" thickTop="1" thickBot="1" x14ac:dyDescent="0.3">
      <c r="C82" s="27" t="s">
        <v>604</v>
      </c>
      <c r="D82" s="28" t="s">
        <v>111</v>
      </c>
      <c r="E82" s="28" t="s">
        <v>111</v>
      </c>
      <c r="F82" s="26"/>
      <c r="G82" s="27" t="s">
        <v>605</v>
      </c>
      <c r="H82" s="28" t="s">
        <v>111</v>
      </c>
      <c r="I82" s="26"/>
      <c r="J82" s="27" t="s">
        <v>606</v>
      </c>
      <c r="K82" s="28" t="s">
        <v>111</v>
      </c>
    </row>
    <row r="83" spans="3:11" ht="16.5" thickTop="1" thickBot="1" x14ac:dyDescent="0.3">
      <c r="C83" s="27" t="s">
        <v>607</v>
      </c>
      <c r="D83" s="28" t="s">
        <v>111</v>
      </c>
      <c r="E83" s="28" t="s">
        <v>111</v>
      </c>
      <c r="F83" s="26"/>
      <c r="G83" s="27" t="s">
        <v>608</v>
      </c>
      <c r="H83" s="28" t="s">
        <v>111</v>
      </c>
      <c r="I83" s="26"/>
      <c r="J83" s="27" t="s">
        <v>609</v>
      </c>
      <c r="K83" s="28" t="s">
        <v>111</v>
      </c>
    </row>
    <row r="84" spans="3:11" ht="16.5" thickTop="1" thickBot="1" x14ac:dyDescent="0.3">
      <c r="C84" s="27" t="s">
        <v>610</v>
      </c>
      <c r="D84" s="28" t="s">
        <v>111</v>
      </c>
      <c r="E84" s="28" t="s">
        <v>111</v>
      </c>
      <c r="F84" s="26"/>
      <c r="G84" s="27" t="s">
        <v>611</v>
      </c>
      <c r="H84" s="28" t="s">
        <v>111</v>
      </c>
      <c r="I84" s="26"/>
      <c r="J84" s="27" t="s">
        <v>612</v>
      </c>
      <c r="K84" s="28" t="s">
        <v>111</v>
      </c>
    </row>
    <row r="85" spans="3:11" ht="16.5" thickTop="1" thickBot="1" x14ac:dyDescent="0.3">
      <c r="C85" s="27" t="s">
        <v>613</v>
      </c>
      <c r="D85" s="28" t="s">
        <v>111</v>
      </c>
      <c r="E85" s="28" t="s">
        <v>111</v>
      </c>
      <c r="F85" s="26"/>
      <c r="G85" s="27" t="s">
        <v>614</v>
      </c>
      <c r="H85" s="28" t="s">
        <v>111</v>
      </c>
      <c r="I85" s="26"/>
      <c r="J85" s="27" t="s">
        <v>615</v>
      </c>
      <c r="K85" s="28" t="s">
        <v>111</v>
      </c>
    </row>
    <row r="86" spans="3:11" ht="16.5" thickTop="1" thickBot="1" x14ac:dyDescent="0.3">
      <c r="C86" s="27" t="s">
        <v>616</v>
      </c>
      <c r="D86" s="28" t="s">
        <v>111</v>
      </c>
      <c r="E86" s="28" t="s">
        <v>111</v>
      </c>
      <c r="F86" s="26"/>
      <c r="G86" s="27" t="s">
        <v>617</v>
      </c>
      <c r="H86" s="28" t="s">
        <v>111</v>
      </c>
      <c r="I86" s="26"/>
      <c r="J86" s="27" t="s">
        <v>618</v>
      </c>
      <c r="K86" s="28" t="s">
        <v>111</v>
      </c>
    </row>
    <row r="87" spans="3:11" ht="16.5" thickTop="1" thickBot="1" x14ac:dyDescent="0.3">
      <c r="C87" s="27" t="s">
        <v>619</v>
      </c>
      <c r="D87" s="28" t="s">
        <v>111</v>
      </c>
      <c r="E87" s="28" t="s">
        <v>111</v>
      </c>
      <c r="F87" s="26"/>
      <c r="G87" s="27" t="s">
        <v>620</v>
      </c>
      <c r="H87" s="28" t="s">
        <v>111</v>
      </c>
      <c r="I87" s="26"/>
      <c r="J87" s="27" t="s">
        <v>621</v>
      </c>
      <c r="K87" s="28" t="s">
        <v>111</v>
      </c>
    </row>
    <row r="88" spans="3:11" ht="16.5" thickTop="1" thickBot="1" x14ac:dyDescent="0.3">
      <c r="C88" s="27" t="s">
        <v>622</v>
      </c>
      <c r="D88" s="28" t="s">
        <v>111</v>
      </c>
      <c r="E88" s="28" t="s">
        <v>111</v>
      </c>
      <c r="F88" s="26"/>
      <c r="G88" s="27" t="s">
        <v>623</v>
      </c>
      <c r="H88" s="28" t="s">
        <v>111</v>
      </c>
      <c r="I88" s="26"/>
      <c r="J88" s="27" t="s">
        <v>624</v>
      </c>
      <c r="K88" s="28" t="s">
        <v>111</v>
      </c>
    </row>
    <row r="89" spans="3:11" ht="16.5" thickTop="1" thickBot="1" x14ac:dyDescent="0.3">
      <c r="C89" s="27" t="s">
        <v>625</v>
      </c>
      <c r="D89" s="28" t="s">
        <v>111</v>
      </c>
      <c r="E89" s="28" t="s">
        <v>111</v>
      </c>
      <c r="F89" s="26"/>
      <c r="G89" s="27" t="s">
        <v>626</v>
      </c>
      <c r="H89" s="28" t="s">
        <v>111</v>
      </c>
      <c r="I89" s="26"/>
      <c r="J89" s="27" t="s">
        <v>627</v>
      </c>
      <c r="K89" s="28" t="s">
        <v>111</v>
      </c>
    </row>
    <row r="90" spans="3:11" ht="16.5" thickTop="1" thickBot="1" x14ac:dyDescent="0.3">
      <c r="C90" s="27" t="s">
        <v>628</v>
      </c>
      <c r="D90" s="28" t="s">
        <v>111</v>
      </c>
      <c r="E90" s="28" t="s">
        <v>111</v>
      </c>
      <c r="F90" s="26"/>
      <c r="G90" s="27" t="s">
        <v>629</v>
      </c>
      <c r="H90" s="28" t="s">
        <v>111</v>
      </c>
      <c r="I90" s="26"/>
      <c r="J90" s="27" t="s">
        <v>630</v>
      </c>
      <c r="K90" s="28" t="s">
        <v>111</v>
      </c>
    </row>
    <row r="91" spans="3:11" ht="16.5" thickTop="1" thickBot="1" x14ac:dyDescent="0.3">
      <c r="C91" s="27" t="s">
        <v>631</v>
      </c>
      <c r="D91" s="28" t="s">
        <v>111</v>
      </c>
      <c r="E91" s="28" t="s">
        <v>111</v>
      </c>
      <c r="F91" s="26"/>
      <c r="G91" s="27" t="s">
        <v>632</v>
      </c>
      <c r="H91" s="28" t="s">
        <v>111</v>
      </c>
      <c r="I91" s="26"/>
      <c r="J91" s="27" t="s">
        <v>633</v>
      </c>
      <c r="K91" s="28" t="s">
        <v>111</v>
      </c>
    </row>
    <row r="92" spans="3:11" ht="16.5" thickTop="1" thickBot="1" x14ac:dyDescent="0.3">
      <c r="C92" s="27" t="s">
        <v>634</v>
      </c>
      <c r="D92" s="28" t="s">
        <v>111</v>
      </c>
      <c r="E92" s="28" t="s">
        <v>111</v>
      </c>
      <c r="F92" s="26"/>
      <c r="G92" s="27" t="s">
        <v>635</v>
      </c>
      <c r="H92" s="28" t="s">
        <v>111</v>
      </c>
      <c r="I92" s="26"/>
      <c r="J92" s="27" t="s">
        <v>636</v>
      </c>
      <c r="K92" s="28" t="s">
        <v>111</v>
      </c>
    </row>
    <row r="93" spans="3:11" ht="16.5" thickTop="1" thickBot="1" x14ac:dyDescent="0.3">
      <c r="C93" s="27" t="s">
        <v>637</v>
      </c>
      <c r="D93" s="28" t="s">
        <v>111</v>
      </c>
      <c r="E93" s="28" t="s">
        <v>111</v>
      </c>
      <c r="F93" s="26"/>
      <c r="G93" s="27" t="s">
        <v>638</v>
      </c>
      <c r="H93" s="28" t="s">
        <v>111</v>
      </c>
      <c r="I93" s="26"/>
      <c r="J93" s="27" t="s">
        <v>639</v>
      </c>
      <c r="K93" s="28" t="s">
        <v>111</v>
      </c>
    </row>
    <row r="94" spans="3:11" ht="16.5" thickTop="1" thickBot="1" x14ac:dyDescent="0.3">
      <c r="C94" s="27" t="s">
        <v>640</v>
      </c>
      <c r="D94" s="28" t="s">
        <v>111</v>
      </c>
      <c r="E94" s="28" t="s">
        <v>111</v>
      </c>
      <c r="F94" s="26"/>
      <c r="G94" s="27" t="s">
        <v>641</v>
      </c>
      <c r="H94" s="28" t="s">
        <v>111</v>
      </c>
      <c r="I94" s="26"/>
      <c r="J94" s="27" t="s">
        <v>642</v>
      </c>
      <c r="K94" s="28" t="s">
        <v>111</v>
      </c>
    </row>
    <row r="95" spans="3:11" ht="16.5" thickTop="1" thickBot="1" x14ac:dyDescent="0.3">
      <c r="C95" s="27" t="s">
        <v>643</v>
      </c>
      <c r="D95" s="28" t="s">
        <v>111</v>
      </c>
      <c r="E95" s="28" t="s">
        <v>111</v>
      </c>
      <c r="F95" s="26"/>
      <c r="G95" s="27" t="s">
        <v>644</v>
      </c>
      <c r="H95" s="28" t="s">
        <v>111</v>
      </c>
      <c r="I95" s="26"/>
      <c r="J95" s="27" t="s">
        <v>645</v>
      </c>
      <c r="K95" s="28" t="s">
        <v>111</v>
      </c>
    </row>
    <row r="96" spans="3:11" ht="16.5" thickTop="1" thickBot="1" x14ac:dyDescent="0.3">
      <c r="C96" s="27" t="s">
        <v>646</v>
      </c>
      <c r="D96" s="28" t="s">
        <v>111</v>
      </c>
      <c r="E96" s="28" t="s">
        <v>111</v>
      </c>
      <c r="F96" s="26"/>
      <c r="G96" s="27" t="s">
        <v>647</v>
      </c>
      <c r="H96" s="28" t="s">
        <v>111</v>
      </c>
      <c r="I96" s="26"/>
      <c r="J96" s="27" t="s">
        <v>648</v>
      </c>
      <c r="K96" s="28" t="s">
        <v>111</v>
      </c>
    </row>
    <row r="97" spans="3:11" ht="16.5" thickTop="1" thickBot="1" x14ac:dyDescent="0.3">
      <c r="C97" s="27" t="s">
        <v>649</v>
      </c>
      <c r="D97" s="28" t="s">
        <v>111</v>
      </c>
      <c r="E97" s="28" t="s">
        <v>111</v>
      </c>
      <c r="F97" s="26"/>
      <c r="G97" s="27" t="s">
        <v>650</v>
      </c>
      <c r="H97" s="28" t="s">
        <v>111</v>
      </c>
      <c r="I97" s="26"/>
      <c r="J97" s="27" t="s">
        <v>651</v>
      </c>
      <c r="K97" s="28" t="s">
        <v>111</v>
      </c>
    </row>
    <row r="98" spans="3:11" ht="16.5" thickTop="1" thickBot="1" x14ac:dyDescent="0.3">
      <c r="C98" s="27" t="s">
        <v>652</v>
      </c>
      <c r="D98" s="28" t="s">
        <v>111</v>
      </c>
      <c r="E98" s="28" t="s">
        <v>111</v>
      </c>
      <c r="F98" s="26"/>
      <c r="G98" s="27" t="s">
        <v>653</v>
      </c>
      <c r="H98" s="28" t="s">
        <v>111</v>
      </c>
      <c r="I98" s="26"/>
      <c r="J98" s="27" t="s">
        <v>654</v>
      </c>
      <c r="K98" s="28" t="s">
        <v>111</v>
      </c>
    </row>
    <row r="99" spans="3:11" ht="16.5" thickTop="1" thickBot="1" x14ac:dyDescent="0.3">
      <c r="C99" s="27" t="s">
        <v>655</v>
      </c>
      <c r="D99" s="28" t="s">
        <v>111</v>
      </c>
      <c r="E99" s="28" t="s">
        <v>111</v>
      </c>
      <c r="F99" s="26"/>
      <c r="G99" s="27" t="s">
        <v>656</v>
      </c>
      <c r="H99" s="28" t="s">
        <v>111</v>
      </c>
      <c r="I99" s="26"/>
      <c r="J99" s="27" t="s">
        <v>657</v>
      </c>
      <c r="K99" s="28" t="s">
        <v>111</v>
      </c>
    </row>
    <row r="100" spans="3:11" ht="16.5" thickTop="1" thickBot="1" x14ac:dyDescent="0.3">
      <c r="C100" s="27" t="s">
        <v>658</v>
      </c>
      <c r="D100" s="28" t="s">
        <v>111</v>
      </c>
      <c r="E100" s="28" t="s">
        <v>111</v>
      </c>
      <c r="F100" s="26"/>
      <c r="G100" s="27" t="s">
        <v>659</v>
      </c>
      <c r="H100" s="28" t="s">
        <v>111</v>
      </c>
      <c r="I100" s="26"/>
      <c r="J100" s="27" t="s">
        <v>660</v>
      </c>
      <c r="K100" s="28" t="s">
        <v>111</v>
      </c>
    </row>
    <row r="101" spans="3:11" ht="16.5" thickTop="1" thickBot="1" x14ac:dyDescent="0.3">
      <c r="C101" s="27" t="s">
        <v>661</v>
      </c>
      <c r="D101" s="28" t="s">
        <v>111</v>
      </c>
      <c r="E101" s="28" t="s">
        <v>111</v>
      </c>
      <c r="F101" s="26"/>
      <c r="G101" s="27" t="s">
        <v>662</v>
      </c>
      <c r="H101" s="28" t="s">
        <v>111</v>
      </c>
      <c r="I101" s="26"/>
      <c r="J101" s="27" t="s">
        <v>663</v>
      </c>
      <c r="K101" s="28" t="s">
        <v>111</v>
      </c>
    </row>
    <row r="102" spans="3:11" ht="16.5" thickTop="1" thickBot="1" x14ac:dyDescent="0.3">
      <c r="C102" s="27" t="s">
        <v>664</v>
      </c>
      <c r="D102" s="28" t="s">
        <v>111</v>
      </c>
      <c r="E102" s="28" t="s">
        <v>111</v>
      </c>
      <c r="F102" s="26"/>
      <c r="G102" s="27" t="s">
        <v>665</v>
      </c>
      <c r="H102" s="28" t="s">
        <v>111</v>
      </c>
      <c r="I102" s="26"/>
      <c r="J102" s="27" t="s">
        <v>666</v>
      </c>
      <c r="K102" s="28" t="s">
        <v>111</v>
      </c>
    </row>
    <row r="103" spans="3:11" ht="16.5" thickTop="1" thickBot="1" x14ac:dyDescent="0.3">
      <c r="C103" s="27" t="s">
        <v>44</v>
      </c>
      <c r="D103" s="28" t="s">
        <v>31</v>
      </c>
      <c r="E103" s="28" t="s">
        <v>111</v>
      </c>
      <c r="F103" s="26"/>
      <c r="G103" s="27" t="s">
        <v>54</v>
      </c>
      <c r="H103" s="28" t="s">
        <v>185</v>
      </c>
      <c r="I103" s="26"/>
      <c r="J103" s="27" t="s">
        <v>64</v>
      </c>
      <c r="K103" s="28" t="s">
        <v>315</v>
      </c>
    </row>
    <row r="104" spans="3:11" ht="15.75" thickTop="1" x14ac:dyDescent="0.25"/>
  </sheetData>
  <sheetProtection selectLockedCells="1"/>
  <mergeCells count="1">
    <mergeCell ref="C1:L1"/>
  </mergeCells>
  <pageMargins left="0.511811024" right="0.511811024" top="0.78740157499999996" bottom="0.78740157499999996" header="0.31496062000000002" footer="0.31496062000000002"/>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
  <dimension ref="A1:Y225"/>
  <sheetViews>
    <sheetView showGridLines="0" zoomScale="90" zoomScaleNormal="90" zoomScalePageLayoutView="90" workbookViewId="0">
      <pane xSplit="1" ySplit="2" topLeftCell="N3" activePane="bottomRight" state="frozen"/>
      <selection pane="topRight"/>
      <selection pane="bottomLeft"/>
      <selection pane="bottomRight" activeCell="V9" sqref="V9"/>
    </sheetView>
  </sheetViews>
  <sheetFormatPr defaultColWidth="8.85546875" defaultRowHeight="15" x14ac:dyDescent="0.25"/>
  <cols>
    <col min="1" max="1" width="27.7109375" style="158" customWidth="1"/>
    <col min="2" max="2" width="3.42578125" style="159" customWidth="1"/>
    <col min="3" max="3" width="12.7109375" style="159" customWidth="1"/>
    <col min="4" max="4" width="30.85546875" style="159" customWidth="1"/>
    <col min="5" max="5" width="3.7109375" style="159" customWidth="1"/>
    <col min="6" max="6" width="12.7109375" style="159" customWidth="1"/>
    <col min="7" max="7" width="30.85546875" style="159" customWidth="1"/>
    <col min="8" max="8" width="3.7109375" style="159" customWidth="1"/>
    <col min="9" max="9" width="12.7109375" style="159" customWidth="1"/>
    <col min="10" max="10" width="33.140625" style="159" customWidth="1"/>
    <col min="11" max="11" width="3.7109375" style="159" customWidth="1"/>
    <col min="12" max="12" width="12.7109375" style="159" customWidth="1"/>
    <col min="13" max="13" width="29.42578125" style="159" customWidth="1"/>
    <col min="14" max="14" width="3.7109375" style="159" customWidth="1"/>
    <col min="15" max="15" width="12.7109375" style="159" customWidth="1"/>
    <col min="16" max="16" width="28.85546875" style="159" bestFit="1" customWidth="1"/>
    <col min="17" max="17" width="3.7109375" style="159" customWidth="1"/>
    <col min="18" max="18" width="12.7109375" style="159" customWidth="1"/>
    <col min="19" max="19" width="28.42578125" style="159" bestFit="1" customWidth="1"/>
    <col min="20" max="20" width="3.7109375" style="159" customWidth="1"/>
    <col min="21" max="21" width="12.7109375" style="159" customWidth="1"/>
    <col min="22" max="22" width="24.85546875" style="159" customWidth="1"/>
    <col min="23" max="23" width="3.7109375" style="159" customWidth="1"/>
    <col min="24" max="24" width="12.7109375" style="159" customWidth="1"/>
    <col min="25" max="25" width="24.7109375" style="159" customWidth="1"/>
    <col min="26" max="16384" width="8.85546875" style="159"/>
  </cols>
  <sheetData>
    <row r="1" spans="1:25" s="23" customFormat="1" ht="33.950000000000003" customHeight="1" x14ac:dyDescent="0.35">
      <c r="A1" s="191" t="s">
        <v>1368</v>
      </c>
      <c r="C1" s="210" t="s">
        <v>152</v>
      </c>
      <c r="D1" s="210"/>
      <c r="E1" s="210"/>
      <c r="F1" s="210"/>
      <c r="G1" s="210"/>
      <c r="H1" s="210"/>
      <c r="I1" s="210"/>
      <c r="J1" s="210"/>
      <c r="K1" s="210"/>
    </row>
    <row r="2" spans="1:25" s="23" customFormat="1" ht="37.5" customHeight="1" x14ac:dyDescent="0.25">
      <c r="A2" s="74"/>
      <c r="C2" s="24"/>
      <c r="D2" s="24"/>
      <c r="E2" s="24"/>
      <c r="F2" s="24"/>
      <c r="G2" s="24"/>
      <c r="H2" s="24"/>
      <c r="I2" s="24"/>
      <c r="J2" s="24"/>
      <c r="K2" s="24"/>
      <c r="L2" s="24"/>
      <c r="M2" s="24"/>
      <c r="N2" s="24"/>
      <c r="O2" s="24"/>
      <c r="P2" s="24"/>
    </row>
    <row r="3" spans="1:25" s="25" customFormat="1" ht="15" customHeight="1" thickBot="1" x14ac:dyDescent="0.3">
      <c r="A3" s="74"/>
    </row>
    <row r="4" spans="1:25" s="25" customFormat="1" ht="24.75" customHeight="1" thickTop="1" thickBot="1" x14ac:dyDescent="0.3">
      <c r="A4" s="74"/>
      <c r="C4" s="179" t="s">
        <v>115</v>
      </c>
      <c r="D4" s="184" t="s">
        <v>1356</v>
      </c>
      <c r="E4" s="26"/>
      <c r="F4" s="179" t="s">
        <v>146</v>
      </c>
      <c r="G4" s="184" t="s">
        <v>153</v>
      </c>
      <c r="H4" s="26"/>
      <c r="I4" s="179" t="s">
        <v>147</v>
      </c>
      <c r="J4" s="184" t="s">
        <v>1360</v>
      </c>
      <c r="L4" s="179" t="s">
        <v>148</v>
      </c>
      <c r="M4" s="184" t="s">
        <v>154</v>
      </c>
      <c r="N4" s="26"/>
      <c r="O4" s="179" t="s">
        <v>149</v>
      </c>
      <c r="P4" s="184" t="s">
        <v>1357</v>
      </c>
      <c r="Q4" s="26"/>
      <c r="R4" s="179" t="s">
        <v>150</v>
      </c>
      <c r="S4" s="189" t="s">
        <v>1358</v>
      </c>
      <c r="U4" s="179" t="s">
        <v>151</v>
      </c>
      <c r="V4" s="188" t="s">
        <v>1353</v>
      </c>
      <c r="X4" s="179" t="s">
        <v>302</v>
      </c>
      <c r="Y4" s="184" t="s">
        <v>1359</v>
      </c>
    </row>
    <row r="5" spans="1:25" s="25" customFormat="1" ht="19.5" customHeight="1" thickTop="1" thickBot="1" x14ac:dyDescent="0.3">
      <c r="A5" s="74"/>
      <c r="C5" s="27" t="s">
        <v>116</v>
      </c>
      <c r="D5" s="28" t="s">
        <v>1384</v>
      </c>
      <c r="E5" s="26"/>
      <c r="F5" s="27" t="s">
        <v>117</v>
      </c>
      <c r="G5" s="28" t="s">
        <v>111</v>
      </c>
      <c r="H5" s="26"/>
      <c r="I5" s="27" t="s">
        <v>118</v>
      </c>
      <c r="J5" s="28" t="s">
        <v>1406</v>
      </c>
      <c r="L5" s="27" t="s">
        <v>200</v>
      </c>
      <c r="M5" s="28" t="s">
        <v>1377</v>
      </c>
      <c r="N5" s="26"/>
      <c r="O5" s="27" t="s">
        <v>210</v>
      </c>
      <c r="P5" s="28" t="s">
        <v>1425</v>
      </c>
      <c r="Q5" s="26"/>
      <c r="R5" s="27" t="s">
        <v>220</v>
      </c>
      <c r="S5" s="28" t="s">
        <v>1373</v>
      </c>
      <c r="U5" s="27" t="s">
        <v>190</v>
      </c>
      <c r="V5" s="28" t="s">
        <v>1426</v>
      </c>
      <c r="X5" s="27" t="s">
        <v>303</v>
      </c>
      <c r="Y5" s="28" t="s">
        <v>1424</v>
      </c>
    </row>
    <row r="6" spans="1:25" s="25" customFormat="1" ht="19.5" customHeight="1" thickTop="1" thickBot="1" x14ac:dyDescent="0.3">
      <c r="A6" s="74"/>
      <c r="C6" s="27" t="s">
        <v>119</v>
      </c>
      <c r="D6" s="28" t="s">
        <v>1385</v>
      </c>
      <c r="E6" s="26"/>
      <c r="F6" s="27" t="s">
        <v>127</v>
      </c>
      <c r="G6" s="28" t="s">
        <v>111</v>
      </c>
      <c r="H6" s="26"/>
      <c r="I6" s="27" t="s">
        <v>135</v>
      </c>
      <c r="J6" s="28" t="s">
        <v>111</v>
      </c>
      <c r="L6" s="27" t="s">
        <v>201</v>
      </c>
      <c r="M6" s="28" t="s">
        <v>1378</v>
      </c>
      <c r="N6" s="26"/>
      <c r="O6" s="27" t="s">
        <v>211</v>
      </c>
      <c r="P6" s="28" t="s">
        <v>1369</v>
      </c>
      <c r="Q6" s="26"/>
      <c r="R6" s="27" t="s">
        <v>221</v>
      </c>
      <c r="S6" s="28" t="s">
        <v>111</v>
      </c>
      <c r="U6" s="27" t="s">
        <v>191</v>
      </c>
      <c r="V6" s="28" t="s">
        <v>1381</v>
      </c>
      <c r="X6" s="27" t="s">
        <v>304</v>
      </c>
      <c r="Y6" s="28"/>
    </row>
    <row r="7" spans="1:25" s="25" customFormat="1" ht="19.5" customHeight="1" thickTop="1" thickBot="1" x14ac:dyDescent="0.3">
      <c r="A7" s="74"/>
      <c r="C7" s="27" t="s">
        <v>120</v>
      </c>
      <c r="D7" s="28" t="s">
        <v>1422</v>
      </c>
      <c r="E7" s="26"/>
      <c r="F7" s="27" t="s">
        <v>128</v>
      </c>
      <c r="G7" s="28" t="s">
        <v>111</v>
      </c>
      <c r="H7" s="26"/>
      <c r="I7" s="27" t="s">
        <v>136</v>
      </c>
      <c r="J7" s="28" t="s">
        <v>111</v>
      </c>
      <c r="L7" s="27" t="s">
        <v>202</v>
      </c>
      <c r="M7" s="28" t="s">
        <v>1379</v>
      </c>
      <c r="N7" s="26"/>
      <c r="O7" s="27" t="s">
        <v>212</v>
      </c>
      <c r="P7" s="28" t="s">
        <v>1400</v>
      </c>
      <c r="Q7" s="26"/>
      <c r="R7" s="27" t="s">
        <v>222</v>
      </c>
      <c r="S7" s="28" t="s">
        <v>111</v>
      </c>
      <c r="U7" s="27" t="s">
        <v>192</v>
      </c>
      <c r="V7" s="28" t="s">
        <v>1380</v>
      </c>
      <c r="X7" s="27" t="s">
        <v>305</v>
      </c>
      <c r="Y7" s="28" t="s">
        <v>111</v>
      </c>
    </row>
    <row r="8" spans="1:25" s="25" customFormat="1" ht="19.5" customHeight="1" thickTop="1" thickBot="1" x14ac:dyDescent="0.3">
      <c r="A8" s="74"/>
      <c r="C8" s="27" t="s">
        <v>121</v>
      </c>
      <c r="D8" s="28"/>
      <c r="E8" s="26"/>
      <c r="F8" s="27" t="s">
        <v>129</v>
      </c>
      <c r="G8" s="28" t="s">
        <v>111</v>
      </c>
      <c r="H8" s="26"/>
      <c r="I8" s="27" t="s">
        <v>137</v>
      </c>
      <c r="J8" s="28" t="s">
        <v>111</v>
      </c>
      <c r="L8" s="27" t="s">
        <v>203</v>
      </c>
      <c r="M8" s="28" t="s">
        <v>1380</v>
      </c>
      <c r="N8" s="26"/>
      <c r="O8" s="27" t="s">
        <v>213</v>
      </c>
      <c r="P8" s="28" t="s">
        <v>1370</v>
      </c>
      <c r="Q8" s="26"/>
      <c r="R8" s="27" t="s">
        <v>223</v>
      </c>
      <c r="S8" s="28" t="s">
        <v>111</v>
      </c>
      <c r="U8" s="27" t="s">
        <v>193</v>
      </c>
      <c r="V8" s="28"/>
      <c r="X8" s="27" t="s">
        <v>306</v>
      </c>
      <c r="Y8" s="28" t="s">
        <v>111</v>
      </c>
    </row>
    <row r="9" spans="1:25" s="25" customFormat="1" ht="19.5" customHeight="1" thickTop="1" thickBot="1" x14ac:dyDescent="0.3">
      <c r="A9" s="74"/>
      <c r="C9" s="27" t="s">
        <v>122</v>
      </c>
      <c r="D9" s="28" t="s">
        <v>111</v>
      </c>
      <c r="E9" s="26"/>
      <c r="F9" s="27" t="s">
        <v>130</v>
      </c>
      <c r="G9" s="28" t="s">
        <v>111</v>
      </c>
      <c r="H9" s="26"/>
      <c r="I9" s="27" t="s">
        <v>138</v>
      </c>
      <c r="J9" s="28" t="s">
        <v>111</v>
      </c>
      <c r="L9" s="27" t="s">
        <v>204</v>
      </c>
      <c r="M9" s="28" t="s">
        <v>1381</v>
      </c>
      <c r="N9" s="26"/>
      <c r="O9" s="27" t="s">
        <v>214</v>
      </c>
      <c r="P9" s="28" t="s">
        <v>1371</v>
      </c>
      <c r="Q9" s="26"/>
      <c r="R9" s="27" t="s">
        <v>224</v>
      </c>
      <c r="S9" s="28" t="s">
        <v>111</v>
      </c>
      <c r="U9" s="27" t="s">
        <v>194</v>
      </c>
      <c r="V9" s="28" t="s">
        <v>111</v>
      </c>
      <c r="X9" s="27" t="s">
        <v>307</v>
      </c>
      <c r="Y9" s="28" t="s">
        <v>111</v>
      </c>
    </row>
    <row r="10" spans="1:25" s="25" customFormat="1" ht="19.5" customHeight="1" thickTop="1" thickBot="1" x14ac:dyDescent="0.3">
      <c r="A10" s="74"/>
      <c r="C10" s="27" t="s">
        <v>123</v>
      </c>
      <c r="D10" s="28" t="s">
        <v>111</v>
      </c>
      <c r="E10" s="26"/>
      <c r="F10" s="27" t="s">
        <v>131</v>
      </c>
      <c r="G10" s="28" t="s">
        <v>111</v>
      </c>
      <c r="H10" s="26"/>
      <c r="I10" s="27" t="s">
        <v>139</v>
      </c>
      <c r="J10" s="28" t="s">
        <v>111</v>
      </c>
      <c r="L10" s="27" t="s">
        <v>205</v>
      </c>
      <c r="M10" s="28" t="s">
        <v>1382</v>
      </c>
      <c r="N10" s="26"/>
      <c r="O10" s="27" t="s">
        <v>215</v>
      </c>
      <c r="P10" s="28" t="s">
        <v>1372</v>
      </c>
      <c r="Q10" s="26"/>
      <c r="R10" s="27" t="s">
        <v>225</v>
      </c>
      <c r="S10" s="28" t="s">
        <v>111</v>
      </c>
      <c r="U10" s="27" t="s">
        <v>195</v>
      </c>
      <c r="V10" s="28" t="s">
        <v>111</v>
      </c>
      <c r="X10" s="27" t="s">
        <v>308</v>
      </c>
      <c r="Y10" s="28" t="s">
        <v>111</v>
      </c>
    </row>
    <row r="11" spans="1:25" s="25" customFormat="1" ht="19.5" customHeight="1" thickTop="1" thickBot="1" x14ac:dyDescent="0.3">
      <c r="A11" s="74"/>
      <c r="C11" s="27" t="s">
        <v>124</v>
      </c>
      <c r="D11" s="28" t="s">
        <v>111</v>
      </c>
      <c r="E11" s="26"/>
      <c r="F11" s="27" t="s">
        <v>132</v>
      </c>
      <c r="G11" s="28" t="s">
        <v>111</v>
      </c>
      <c r="H11" s="26"/>
      <c r="I11" s="27" t="s">
        <v>140</v>
      </c>
      <c r="J11" s="28" t="s">
        <v>111</v>
      </c>
      <c r="L11" s="27" t="s">
        <v>206</v>
      </c>
      <c r="M11" s="28" t="s">
        <v>1383</v>
      </c>
      <c r="N11" s="26"/>
      <c r="O11" s="27" t="s">
        <v>216</v>
      </c>
      <c r="P11" s="28" t="s">
        <v>1374</v>
      </c>
      <c r="Q11" s="26"/>
      <c r="R11" s="27" t="s">
        <v>226</v>
      </c>
      <c r="S11" s="28" t="s">
        <v>111</v>
      </c>
      <c r="U11" s="27" t="s">
        <v>196</v>
      </c>
      <c r="V11" s="28" t="s">
        <v>111</v>
      </c>
      <c r="X11" s="27" t="s">
        <v>309</v>
      </c>
      <c r="Y11" s="28" t="s">
        <v>111</v>
      </c>
    </row>
    <row r="12" spans="1:25" s="25" customFormat="1" ht="19.5" customHeight="1" thickTop="1" thickBot="1" x14ac:dyDescent="0.3">
      <c r="A12" s="74"/>
      <c r="C12" s="27" t="s">
        <v>125</v>
      </c>
      <c r="D12" s="28" t="s">
        <v>111</v>
      </c>
      <c r="E12" s="26"/>
      <c r="F12" s="27" t="s">
        <v>133</v>
      </c>
      <c r="G12" s="28" t="s">
        <v>111</v>
      </c>
      <c r="H12" s="26"/>
      <c r="I12" s="27" t="s">
        <v>141</v>
      </c>
      <c r="J12" s="28" t="s">
        <v>111</v>
      </c>
      <c r="L12" s="27" t="s">
        <v>207</v>
      </c>
      <c r="M12" s="28" t="s">
        <v>1419</v>
      </c>
      <c r="N12" s="26"/>
      <c r="O12" s="27" t="s">
        <v>217</v>
      </c>
      <c r="P12" s="28" t="s">
        <v>1375</v>
      </c>
      <c r="Q12" s="26"/>
      <c r="R12" s="27" t="s">
        <v>227</v>
      </c>
      <c r="S12" s="28" t="s">
        <v>111</v>
      </c>
      <c r="U12" s="27" t="s">
        <v>197</v>
      </c>
      <c r="V12" s="28" t="s">
        <v>111</v>
      </c>
      <c r="X12" s="27" t="s">
        <v>310</v>
      </c>
      <c r="Y12" s="28" t="s">
        <v>111</v>
      </c>
    </row>
    <row r="13" spans="1:25" s="25" customFormat="1" ht="19.5" customHeight="1" thickTop="1" thickBot="1" x14ac:dyDescent="0.3">
      <c r="A13" s="74"/>
      <c r="C13" s="27" t="s">
        <v>126</v>
      </c>
      <c r="D13" s="28" t="s">
        <v>111</v>
      </c>
      <c r="E13" s="26"/>
      <c r="F13" s="27" t="s">
        <v>134</v>
      </c>
      <c r="G13" s="28" t="s">
        <v>111</v>
      </c>
      <c r="H13" s="26"/>
      <c r="I13" s="27" t="s">
        <v>142</v>
      </c>
      <c r="J13" s="28" t="s">
        <v>111</v>
      </c>
      <c r="L13" s="27" t="s">
        <v>208</v>
      </c>
      <c r="M13" s="28" t="s">
        <v>1423</v>
      </c>
      <c r="N13" s="26"/>
      <c r="O13" s="27" t="s">
        <v>218</v>
      </c>
      <c r="P13" s="28" t="s">
        <v>1376</v>
      </c>
      <c r="Q13" s="26"/>
      <c r="R13" s="27" t="s">
        <v>228</v>
      </c>
      <c r="S13" s="28" t="s">
        <v>111</v>
      </c>
      <c r="U13" s="27" t="s">
        <v>198</v>
      </c>
      <c r="V13" s="28" t="s">
        <v>111</v>
      </c>
      <c r="X13" s="27" t="s">
        <v>311</v>
      </c>
      <c r="Y13" s="28" t="s">
        <v>111</v>
      </c>
    </row>
    <row r="14" spans="1:25" s="25" customFormat="1" ht="19.5" customHeight="1" thickTop="1" thickBot="1" x14ac:dyDescent="0.3">
      <c r="A14" s="74"/>
      <c r="C14" s="27" t="s">
        <v>366</v>
      </c>
      <c r="D14" s="28" t="s">
        <v>111</v>
      </c>
      <c r="E14" s="26"/>
      <c r="F14" s="27" t="s">
        <v>371</v>
      </c>
      <c r="G14" s="28" t="s">
        <v>111</v>
      </c>
      <c r="H14" s="26"/>
      <c r="I14" s="27" t="s">
        <v>376</v>
      </c>
      <c r="J14" s="28" t="s">
        <v>111</v>
      </c>
      <c r="L14" s="27" t="s">
        <v>390</v>
      </c>
      <c r="M14" s="28" t="s">
        <v>111</v>
      </c>
      <c r="N14" s="26"/>
      <c r="O14" s="27" t="s">
        <v>395</v>
      </c>
      <c r="P14" s="28" t="s">
        <v>1386</v>
      </c>
      <c r="Q14" s="26"/>
      <c r="R14" s="27" t="s">
        <v>400</v>
      </c>
      <c r="S14" s="28" t="s">
        <v>111</v>
      </c>
      <c r="U14" s="27" t="s">
        <v>405</v>
      </c>
      <c r="V14" s="28" t="s">
        <v>111</v>
      </c>
      <c r="X14" s="27" t="s">
        <v>410</v>
      </c>
      <c r="Y14" s="28" t="s">
        <v>111</v>
      </c>
    </row>
    <row r="15" spans="1:25" s="25" customFormat="1" ht="19.5" customHeight="1" thickTop="1" thickBot="1" x14ac:dyDescent="0.3">
      <c r="A15" s="74"/>
      <c r="C15" s="27" t="s">
        <v>367</v>
      </c>
      <c r="D15" s="28" t="s">
        <v>111</v>
      </c>
      <c r="E15" s="26"/>
      <c r="F15" s="27" t="s">
        <v>372</v>
      </c>
      <c r="G15" s="28" t="s">
        <v>111</v>
      </c>
      <c r="H15" s="26"/>
      <c r="I15" s="27" t="s">
        <v>377</v>
      </c>
      <c r="J15" s="28" t="s">
        <v>111</v>
      </c>
      <c r="L15" s="27" t="s">
        <v>391</v>
      </c>
      <c r="M15" s="28" t="s">
        <v>111</v>
      </c>
      <c r="N15" s="26"/>
      <c r="O15" s="27" t="s">
        <v>396</v>
      </c>
      <c r="P15" s="28" t="s">
        <v>1387</v>
      </c>
      <c r="Q15" s="26"/>
      <c r="R15" s="27" t="s">
        <v>401</v>
      </c>
      <c r="S15" s="28" t="s">
        <v>111</v>
      </c>
      <c r="U15" s="27" t="s">
        <v>406</v>
      </c>
      <c r="V15" s="28" t="s">
        <v>111</v>
      </c>
      <c r="X15" s="27" t="s">
        <v>411</v>
      </c>
      <c r="Y15" s="28" t="s">
        <v>111</v>
      </c>
    </row>
    <row r="16" spans="1:25" s="25" customFormat="1" ht="19.5" customHeight="1" thickTop="1" thickBot="1" x14ac:dyDescent="0.3">
      <c r="A16" s="74"/>
      <c r="C16" s="27" t="s">
        <v>368</v>
      </c>
      <c r="D16" s="28" t="s">
        <v>111</v>
      </c>
      <c r="E16" s="26"/>
      <c r="F16" s="27" t="s">
        <v>373</v>
      </c>
      <c r="G16" s="28" t="s">
        <v>111</v>
      </c>
      <c r="H16" s="26"/>
      <c r="I16" s="27" t="s">
        <v>378</v>
      </c>
      <c r="J16" s="28" t="s">
        <v>111</v>
      </c>
      <c r="L16" s="27" t="s">
        <v>392</v>
      </c>
      <c r="M16" s="28" t="s">
        <v>111</v>
      </c>
      <c r="N16" s="26"/>
      <c r="O16" s="27" t="s">
        <v>397</v>
      </c>
      <c r="P16" s="28" t="s">
        <v>1388</v>
      </c>
      <c r="Q16" s="26"/>
      <c r="R16" s="27" t="s">
        <v>402</v>
      </c>
      <c r="S16" s="28" t="s">
        <v>111</v>
      </c>
      <c r="U16" s="27" t="s">
        <v>407</v>
      </c>
      <c r="V16" s="28" t="s">
        <v>111</v>
      </c>
      <c r="X16" s="27" t="s">
        <v>412</v>
      </c>
      <c r="Y16" s="28" t="s">
        <v>111</v>
      </c>
    </row>
    <row r="17" spans="1:25" s="25" customFormat="1" ht="19.5" customHeight="1" thickTop="1" thickBot="1" x14ac:dyDescent="0.3">
      <c r="A17" s="74"/>
      <c r="C17" s="27" t="s">
        <v>369</v>
      </c>
      <c r="D17" s="28" t="s">
        <v>111</v>
      </c>
      <c r="E17" s="26"/>
      <c r="F17" s="27" t="s">
        <v>374</v>
      </c>
      <c r="G17" s="28" t="s">
        <v>111</v>
      </c>
      <c r="H17" s="26"/>
      <c r="I17" s="27" t="s">
        <v>379</v>
      </c>
      <c r="J17" s="28" t="s">
        <v>111</v>
      </c>
      <c r="L17" s="27" t="s">
        <v>393</v>
      </c>
      <c r="M17" s="28" t="s">
        <v>111</v>
      </c>
      <c r="N17" s="26"/>
      <c r="O17" s="27" t="s">
        <v>398</v>
      </c>
      <c r="P17" s="28" t="s">
        <v>1389</v>
      </c>
      <c r="Q17" s="26"/>
      <c r="R17" s="27" t="s">
        <v>403</v>
      </c>
      <c r="S17" s="28" t="s">
        <v>111</v>
      </c>
      <c r="U17" s="27" t="s">
        <v>408</v>
      </c>
      <c r="V17" s="28" t="s">
        <v>111</v>
      </c>
      <c r="X17" s="27" t="s">
        <v>413</v>
      </c>
      <c r="Y17" s="28" t="s">
        <v>111</v>
      </c>
    </row>
    <row r="18" spans="1:25" s="25" customFormat="1" ht="19.5" customHeight="1" thickTop="1" thickBot="1" x14ac:dyDescent="0.3">
      <c r="A18" s="74"/>
      <c r="C18" s="27" t="s">
        <v>370</v>
      </c>
      <c r="D18" s="28" t="s">
        <v>111</v>
      </c>
      <c r="E18" s="26"/>
      <c r="F18" s="27" t="s">
        <v>375</v>
      </c>
      <c r="G18" s="28" t="s">
        <v>111</v>
      </c>
      <c r="H18" s="26"/>
      <c r="I18" s="27" t="s">
        <v>380</v>
      </c>
      <c r="J18" s="28" t="s">
        <v>111</v>
      </c>
      <c r="L18" s="27" t="s">
        <v>394</v>
      </c>
      <c r="M18" s="28" t="s">
        <v>111</v>
      </c>
      <c r="N18" s="26"/>
      <c r="O18" s="27" t="s">
        <v>399</v>
      </c>
      <c r="P18" s="28" t="s">
        <v>1390</v>
      </c>
      <c r="Q18" s="26"/>
      <c r="R18" s="27" t="s">
        <v>404</v>
      </c>
      <c r="S18" s="28" t="s">
        <v>111</v>
      </c>
      <c r="U18" s="27" t="s">
        <v>409</v>
      </c>
      <c r="V18" s="28" t="s">
        <v>111</v>
      </c>
      <c r="X18" s="27" t="s">
        <v>414</v>
      </c>
      <c r="Y18" s="28" t="s">
        <v>111</v>
      </c>
    </row>
    <row r="19" spans="1:25" s="25" customFormat="1" ht="19.5" customHeight="1" thickTop="1" thickBot="1" x14ac:dyDescent="0.3">
      <c r="A19" s="74"/>
      <c r="C19" s="27" t="s">
        <v>667</v>
      </c>
      <c r="D19" s="28" t="s">
        <v>111</v>
      </c>
      <c r="E19" s="26"/>
      <c r="F19" s="27" t="s">
        <v>668</v>
      </c>
      <c r="G19" s="28" t="s">
        <v>111</v>
      </c>
      <c r="H19" s="26"/>
      <c r="I19" s="27" t="s">
        <v>669</v>
      </c>
      <c r="J19" s="28" t="s">
        <v>111</v>
      </c>
      <c r="L19" s="27" t="s">
        <v>670</v>
      </c>
      <c r="M19" s="28" t="s">
        <v>111</v>
      </c>
      <c r="N19" s="26"/>
      <c r="O19" s="27" t="s">
        <v>671</v>
      </c>
      <c r="P19" s="28" t="s">
        <v>1391</v>
      </c>
      <c r="Q19" s="26"/>
      <c r="R19" s="27" t="s">
        <v>672</v>
      </c>
      <c r="S19" s="28" t="s">
        <v>111</v>
      </c>
      <c r="U19" s="27" t="s">
        <v>673</v>
      </c>
      <c r="V19" s="28" t="s">
        <v>111</v>
      </c>
      <c r="X19" s="27" t="s">
        <v>674</v>
      </c>
      <c r="Y19" s="28" t="s">
        <v>111</v>
      </c>
    </row>
    <row r="20" spans="1:25" s="25" customFormat="1" ht="19.5" customHeight="1" thickTop="1" thickBot="1" x14ac:dyDescent="0.3">
      <c r="A20" s="74"/>
      <c r="C20" s="27" t="s">
        <v>675</v>
      </c>
      <c r="D20" s="28" t="s">
        <v>111</v>
      </c>
      <c r="E20" s="26"/>
      <c r="F20" s="27" t="s">
        <v>676</v>
      </c>
      <c r="G20" s="28" t="s">
        <v>111</v>
      </c>
      <c r="H20" s="26"/>
      <c r="I20" s="27" t="s">
        <v>677</v>
      </c>
      <c r="J20" s="166" t="s">
        <v>111</v>
      </c>
      <c r="L20" s="27" t="s">
        <v>678</v>
      </c>
      <c r="M20" s="28" t="s">
        <v>111</v>
      </c>
      <c r="N20" s="26"/>
      <c r="O20" s="27" t="s">
        <v>679</v>
      </c>
      <c r="P20" s="28" t="s">
        <v>1399</v>
      </c>
      <c r="Q20" s="26"/>
      <c r="R20" s="27" t="s">
        <v>680</v>
      </c>
      <c r="S20" s="28" t="s">
        <v>111</v>
      </c>
      <c r="U20" s="27" t="s">
        <v>681</v>
      </c>
      <c r="V20" s="28" t="s">
        <v>111</v>
      </c>
      <c r="X20" s="27" t="s">
        <v>682</v>
      </c>
      <c r="Y20" s="28" t="s">
        <v>111</v>
      </c>
    </row>
    <row r="21" spans="1:25" s="25" customFormat="1" ht="19.5" customHeight="1" thickTop="1" thickBot="1" x14ac:dyDescent="0.3">
      <c r="A21" s="74"/>
      <c r="C21" s="27" t="s">
        <v>683</v>
      </c>
      <c r="D21" s="28" t="s">
        <v>111</v>
      </c>
      <c r="E21" s="26"/>
      <c r="F21" s="27" t="s">
        <v>684</v>
      </c>
      <c r="G21" s="28" t="s">
        <v>111</v>
      </c>
      <c r="H21" s="26"/>
      <c r="I21" s="27" t="s">
        <v>685</v>
      </c>
      <c r="J21" s="165" t="s">
        <v>111</v>
      </c>
      <c r="L21" s="27" t="s">
        <v>686</v>
      </c>
      <c r="M21" s="28" t="s">
        <v>111</v>
      </c>
      <c r="N21" s="26"/>
      <c r="O21" s="27" t="s">
        <v>687</v>
      </c>
      <c r="P21" s="28"/>
      <c r="Q21" s="26"/>
      <c r="R21" s="27" t="s">
        <v>688</v>
      </c>
      <c r="S21" s="28" t="s">
        <v>111</v>
      </c>
      <c r="U21" s="27" t="s">
        <v>689</v>
      </c>
      <c r="V21" s="28" t="s">
        <v>111</v>
      </c>
      <c r="X21" s="27" t="s">
        <v>690</v>
      </c>
      <c r="Y21" s="28" t="s">
        <v>111</v>
      </c>
    </row>
    <row r="22" spans="1:25" s="25" customFormat="1" ht="19.5" customHeight="1" thickTop="1" thickBot="1" x14ac:dyDescent="0.3">
      <c r="A22" s="74"/>
      <c r="C22" s="27" t="s">
        <v>691</v>
      </c>
      <c r="D22" s="28" t="s">
        <v>111</v>
      </c>
      <c r="E22" s="26"/>
      <c r="F22" s="27" t="s">
        <v>692</v>
      </c>
      <c r="G22" s="28" t="s">
        <v>111</v>
      </c>
      <c r="H22" s="26"/>
      <c r="I22" s="27" t="s">
        <v>693</v>
      </c>
      <c r="J22" s="28" t="s">
        <v>111</v>
      </c>
      <c r="L22" s="27" t="s">
        <v>694</v>
      </c>
      <c r="M22" s="28" t="s">
        <v>111</v>
      </c>
      <c r="N22" s="26"/>
      <c r="O22" s="27" t="s">
        <v>695</v>
      </c>
      <c r="P22" s="28"/>
      <c r="Q22" s="26"/>
      <c r="R22" s="27" t="s">
        <v>696</v>
      </c>
      <c r="S22" s="28" t="s">
        <v>111</v>
      </c>
      <c r="U22" s="27" t="s">
        <v>697</v>
      </c>
      <c r="V22" s="28" t="s">
        <v>111</v>
      </c>
      <c r="X22" s="27" t="s">
        <v>698</v>
      </c>
      <c r="Y22" s="28" t="s">
        <v>111</v>
      </c>
    </row>
    <row r="23" spans="1:25" s="25" customFormat="1" ht="19.5" customHeight="1" thickTop="1" thickBot="1" x14ac:dyDescent="0.3">
      <c r="A23" s="74"/>
      <c r="C23" s="27" t="s">
        <v>699</v>
      </c>
      <c r="D23" s="28" t="s">
        <v>111</v>
      </c>
      <c r="E23" s="26"/>
      <c r="F23" s="27" t="s">
        <v>700</v>
      </c>
      <c r="G23" s="28" t="s">
        <v>111</v>
      </c>
      <c r="H23" s="26"/>
      <c r="I23" s="27" t="s">
        <v>701</v>
      </c>
      <c r="J23" s="28" t="s">
        <v>111</v>
      </c>
      <c r="L23" s="27" t="s">
        <v>702</v>
      </c>
      <c r="M23" s="28" t="s">
        <v>111</v>
      </c>
      <c r="N23" s="26"/>
      <c r="O23" s="27" t="s">
        <v>703</v>
      </c>
      <c r="P23" s="28"/>
      <c r="Q23" s="26"/>
      <c r="R23" s="27" t="s">
        <v>704</v>
      </c>
      <c r="S23" s="28" t="s">
        <v>111</v>
      </c>
      <c r="U23" s="27" t="s">
        <v>705</v>
      </c>
      <c r="V23" s="28" t="s">
        <v>111</v>
      </c>
      <c r="X23" s="27" t="s">
        <v>706</v>
      </c>
      <c r="Y23" s="28" t="s">
        <v>111</v>
      </c>
    </row>
    <row r="24" spans="1:25" s="25" customFormat="1" ht="19.5" customHeight="1" thickTop="1" thickBot="1" x14ac:dyDescent="0.3">
      <c r="A24" s="74"/>
      <c r="C24" s="27" t="s">
        <v>707</v>
      </c>
      <c r="D24" s="28" t="s">
        <v>111</v>
      </c>
      <c r="E24" s="26"/>
      <c r="F24" s="27" t="s">
        <v>708</v>
      </c>
      <c r="G24" s="28" t="s">
        <v>111</v>
      </c>
      <c r="H24" s="26"/>
      <c r="I24" s="27" t="s">
        <v>709</v>
      </c>
      <c r="J24" s="28" t="s">
        <v>111</v>
      </c>
      <c r="L24" s="27" t="s">
        <v>710</v>
      </c>
      <c r="M24" s="28" t="s">
        <v>111</v>
      </c>
      <c r="N24" s="26"/>
      <c r="O24" s="27" t="s">
        <v>711</v>
      </c>
      <c r="P24" s="28"/>
      <c r="Q24" s="26"/>
      <c r="R24" s="27" t="s">
        <v>712</v>
      </c>
      <c r="S24" s="28" t="s">
        <v>111</v>
      </c>
      <c r="U24" s="27" t="s">
        <v>713</v>
      </c>
      <c r="V24" s="28" t="s">
        <v>111</v>
      </c>
      <c r="X24" s="27" t="s">
        <v>714</v>
      </c>
      <c r="Y24" s="28" t="s">
        <v>111</v>
      </c>
    </row>
    <row r="25" spans="1:25" s="25" customFormat="1" ht="19.5" customHeight="1" thickTop="1" thickBot="1" x14ac:dyDescent="0.3">
      <c r="A25" s="74"/>
      <c r="C25" s="27" t="s">
        <v>715</v>
      </c>
      <c r="D25" s="28" t="s">
        <v>111</v>
      </c>
      <c r="E25" s="26"/>
      <c r="F25" s="27" t="s">
        <v>716</v>
      </c>
      <c r="G25" s="28" t="s">
        <v>111</v>
      </c>
      <c r="H25" s="26"/>
      <c r="I25" s="27" t="s">
        <v>717</v>
      </c>
      <c r="J25" s="166" t="s">
        <v>111</v>
      </c>
      <c r="L25" s="27" t="s">
        <v>718</v>
      </c>
      <c r="M25" s="28" t="s">
        <v>111</v>
      </c>
      <c r="N25" s="26"/>
      <c r="O25" s="27" t="s">
        <v>719</v>
      </c>
      <c r="P25" s="28" t="s">
        <v>111</v>
      </c>
      <c r="Q25" s="26"/>
      <c r="R25" s="27" t="s">
        <v>720</v>
      </c>
      <c r="S25" s="28" t="s">
        <v>111</v>
      </c>
      <c r="U25" s="27" t="s">
        <v>721</v>
      </c>
      <c r="V25" s="28" t="s">
        <v>111</v>
      </c>
      <c r="X25" s="27" t="s">
        <v>722</v>
      </c>
      <c r="Y25" s="28" t="s">
        <v>111</v>
      </c>
    </row>
    <row r="26" spans="1:25" s="25" customFormat="1" ht="19.5" customHeight="1" thickTop="1" thickBot="1" x14ac:dyDescent="0.3">
      <c r="A26" s="74"/>
      <c r="C26" s="27" t="s">
        <v>723</v>
      </c>
      <c r="D26" s="28" t="s">
        <v>111</v>
      </c>
      <c r="E26" s="26"/>
      <c r="F26" s="27" t="s">
        <v>724</v>
      </c>
      <c r="G26" s="28" t="s">
        <v>111</v>
      </c>
      <c r="H26" s="26"/>
      <c r="I26" s="27" t="s">
        <v>725</v>
      </c>
      <c r="J26" s="28" t="s">
        <v>111</v>
      </c>
      <c r="L26" s="27" t="s">
        <v>726</v>
      </c>
      <c r="M26" s="28" t="s">
        <v>111</v>
      </c>
      <c r="N26" s="26"/>
      <c r="O26" s="27" t="s">
        <v>727</v>
      </c>
      <c r="P26" s="28" t="s">
        <v>111</v>
      </c>
      <c r="Q26" s="26"/>
      <c r="R26" s="27" t="s">
        <v>728</v>
      </c>
      <c r="S26" s="28" t="s">
        <v>111</v>
      </c>
      <c r="U26" s="27" t="s">
        <v>729</v>
      </c>
      <c r="V26" s="28" t="s">
        <v>111</v>
      </c>
      <c r="X26" s="27" t="s">
        <v>730</v>
      </c>
      <c r="Y26" s="28" t="s">
        <v>111</v>
      </c>
    </row>
    <row r="27" spans="1:25" s="25" customFormat="1" ht="19.5" customHeight="1" thickTop="1" thickBot="1" x14ac:dyDescent="0.3">
      <c r="A27" s="74"/>
      <c r="C27" s="27" t="s">
        <v>731</v>
      </c>
      <c r="D27" s="28" t="s">
        <v>111</v>
      </c>
      <c r="E27" s="26"/>
      <c r="F27" s="27" t="s">
        <v>732</v>
      </c>
      <c r="G27" s="28" t="s">
        <v>111</v>
      </c>
      <c r="H27" s="26"/>
      <c r="I27" s="27" t="s">
        <v>733</v>
      </c>
      <c r="J27" s="28" t="s">
        <v>111</v>
      </c>
      <c r="L27" s="27" t="s">
        <v>734</v>
      </c>
      <c r="M27" s="28" t="s">
        <v>111</v>
      </c>
      <c r="N27" s="26"/>
      <c r="O27" s="27" t="s">
        <v>735</v>
      </c>
      <c r="P27" s="28" t="s">
        <v>111</v>
      </c>
      <c r="Q27" s="26"/>
      <c r="R27" s="27" t="s">
        <v>736</v>
      </c>
      <c r="S27" s="28" t="s">
        <v>111</v>
      </c>
      <c r="U27" s="27" t="s">
        <v>737</v>
      </c>
      <c r="V27" s="28" t="s">
        <v>111</v>
      </c>
      <c r="X27" s="27" t="s">
        <v>738</v>
      </c>
      <c r="Y27" s="28" t="s">
        <v>111</v>
      </c>
    </row>
    <row r="28" spans="1:25" s="25" customFormat="1" ht="19.5" customHeight="1" thickTop="1" thickBot="1" x14ac:dyDescent="0.3">
      <c r="A28" s="74"/>
      <c r="C28" s="27" t="s">
        <v>739</v>
      </c>
      <c r="D28" s="28" t="s">
        <v>111</v>
      </c>
      <c r="E28" s="26"/>
      <c r="F28" s="27" t="s">
        <v>740</v>
      </c>
      <c r="G28" s="28" t="s">
        <v>111</v>
      </c>
      <c r="H28" s="26"/>
      <c r="I28" s="27" t="s">
        <v>741</v>
      </c>
      <c r="J28" s="28" t="s">
        <v>111</v>
      </c>
      <c r="L28" s="27" t="s">
        <v>742</v>
      </c>
      <c r="M28" s="28" t="s">
        <v>111</v>
      </c>
      <c r="N28" s="26"/>
      <c r="O28" s="27" t="s">
        <v>743</v>
      </c>
      <c r="P28" s="28" t="s">
        <v>111</v>
      </c>
      <c r="Q28" s="26"/>
      <c r="R28" s="27" t="s">
        <v>744</v>
      </c>
      <c r="S28" s="28" t="s">
        <v>111</v>
      </c>
      <c r="U28" s="27" t="s">
        <v>745</v>
      </c>
      <c r="V28" s="28" t="s">
        <v>111</v>
      </c>
      <c r="X28" s="27" t="s">
        <v>746</v>
      </c>
      <c r="Y28" s="28" t="s">
        <v>111</v>
      </c>
    </row>
    <row r="29" spans="1:25" s="25" customFormat="1" ht="19.5" customHeight="1" thickTop="1" thickBot="1" x14ac:dyDescent="0.3">
      <c r="A29" s="74"/>
      <c r="C29" s="27" t="s">
        <v>747</v>
      </c>
      <c r="D29" s="28" t="s">
        <v>111</v>
      </c>
      <c r="E29" s="26"/>
      <c r="F29" s="27" t="s">
        <v>748</v>
      </c>
      <c r="G29" s="28" t="s">
        <v>111</v>
      </c>
      <c r="H29" s="26"/>
      <c r="I29" s="27" t="s">
        <v>749</v>
      </c>
      <c r="J29" s="28" t="s">
        <v>111</v>
      </c>
      <c r="L29" s="27" t="s">
        <v>750</v>
      </c>
      <c r="M29" s="28" t="s">
        <v>111</v>
      </c>
      <c r="N29" s="26"/>
      <c r="O29" s="27" t="s">
        <v>751</v>
      </c>
      <c r="P29" s="28" t="s">
        <v>111</v>
      </c>
      <c r="Q29" s="26"/>
      <c r="R29" s="27" t="s">
        <v>752</v>
      </c>
      <c r="S29" s="28" t="s">
        <v>111</v>
      </c>
      <c r="U29" s="27" t="s">
        <v>753</v>
      </c>
      <c r="V29" s="28" t="s">
        <v>111</v>
      </c>
      <c r="X29" s="27" t="s">
        <v>754</v>
      </c>
      <c r="Y29" s="28" t="s">
        <v>111</v>
      </c>
    </row>
    <row r="30" spans="1:25" s="25" customFormat="1" ht="19.5" customHeight="1" thickTop="1" thickBot="1" x14ac:dyDescent="0.3">
      <c r="A30" s="74"/>
      <c r="C30" s="27" t="s">
        <v>755</v>
      </c>
      <c r="D30" s="28" t="s">
        <v>111</v>
      </c>
      <c r="E30" s="26"/>
      <c r="F30" s="27" t="s">
        <v>756</v>
      </c>
      <c r="G30" s="28" t="s">
        <v>111</v>
      </c>
      <c r="H30" s="26"/>
      <c r="I30" s="27" t="s">
        <v>757</v>
      </c>
      <c r="J30" s="28" t="s">
        <v>111</v>
      </c>
      <c r="L30" s="27" t="s">
        <v>758</v>
      </c>
      <c r="M30" s="28" t="s">
        <v>111</v>
      </c>
      <c r="N30" s="26"/>
      <c r="O30" s="27" t="s">
        <v>759</v>
      </c>
      <c r="P30" s="28" t="s">
        <v>111</v>
      </c>
      <c r="Q30" s="26"/>
      <c r="R30" s="27" t="s">
        <v>760</v>
      </c>
      <c r="S30" s="28" t="s">
        <v>111</v>
      </c>
      <c r="U30" s="27" t="s">
        <v>761</v>
      </c>
      <c r="V30" s="28" t="s">
        <v>111</v>
      </c>
      <c r="X30" s="27" t="s">
        <v>762</v>
      </c>
      <c r="Y30" s="28" t="s">
        <v>111</v>
      </c>
    </row>
    <row r="31" spans="1:25" s="25" customFormat="1" ht="19.5" customHeight="1" thickTop="1" thickBot="1" x14ac:dyDescent="0.3">
      <c r="A31" s="74"/>
      <c r="C31" s="27" t="s">
        <v>763</v>
      </c>
      <c r="D31" s="28" t="s">
        <v>111</v>
      </c>
      <c r="E31" s="26"/>
      <c r="F31" s="27" t="s">
        <v>764</v>
      </c>
      <c r="G31" s="28" t="s">
        <v>111</v>
      </c>
      <c r="H31" s="26"/>
      <c r="I31" s="27" t="s">
        <v>765</v>
      </c>
      <c r="J31" s="28" t="s">
        <v>111</v>
      </c>
      <c r="L31" s="27" t="s">
        <v>766</v>
      </c>
      <c r="M31" s="28" t="s">
        <v>111</v>
      </c>
      <c r="N31" s="26"/>
      <c r="O31" s="27" t="s">
        <v>767</v>
      </c>
      <c r="P31" s="28" t="s">
        <v>111</v>
      </c>
      <c r="Q31" s="26"/>
      <c r="R31" s="27" t="s">
        <v>768</v>
      </c>
      <c r="S31" s="28" t="s">
        <v>111</v>
      </c>
      <c r="U31" s="27" t="s">
        <v>769</v>
      </c>
      <c r="V31" s="28" t="s">
        <v>111</v>
      </c>
      <c r="X31" s="27" t="s">
        <v>770</v>
      </c>
      <c r="Y31" s="28" t="s">
        <v>111</v>
      </c>
    </row>
    <row r="32" spans="1:25" s="25" customFormat="1" ht="19.5" customHeight="1" thickTop="1" thickBot="1" x14ac:dyDescent="0.3">
      <c r="A32" s="74"/>
      <c r="C32" s="27" t="s">
        <v>771</v>
      </c>
      <c r="D32" s="28" t="s">
        <v>111</v>
      </c>
      <c r="E32" s="26"/>
      <c r="F32" s="27" t="s">
        <v>772</v>
      </c>
      <c r="G32" s="28" t="s">
        <v>111</v>
      </c>
      <c r="H32" s="26"/>
      <c r="I32" s="27" t="s">
        <v>773</v>
      </c>
      <c r="J32" s="28" t="s">
        <v>111</v>
      </c>
      <c r="L32" s="27" t="s">
        <v>774</v>
      </c>
      <c r="M32" s="28" t="s">
        <v>111</v>
      </c>
      <c r="N32" s="26"/>
      <c r="O32" s="27" t="s">
        <v>775</v>
      </c>
      <c r="P32" s="28" t="s">
        <v>111</v>
      </c>
      <c r="Q32" s="26"/>
      <c r="R32" s="27" t="s">
        <v>776</v>
      </c>
      <c r="S32" s="28" t="s">
        <v>111</v>
      </c>
      <c r="U32" s="27" t="s">
        <v>777</v>
      </c>
      <c r="V32" s="28" t="s">
        <v>111</v>
      </c>
      <c r="X32" s="27" t="s">
        <v>778</v>
      </c>
      <c r="Y32" s="28" t="s">
        <v>111</v>
      </c>
    </row>
    <row r="33" spans="1:25" s="25" customFormat="1" ht="19.5" customHeight="1" thickTop="1" thickBot="1" x14ac:dyDescent="0.3">
      <c r="A33" s="74"/>
      <c r="C33" s="27" t="s">
        <v>779</v>
      </c>
      <c r="D33" s="28" t="s">
        <v>111</v>
      </c>
      <c r="E33" s="26"/>
      <c r="F33" s="27" t="s">
        <v>780</v>
      </c>
      <c r="G33" s="28" t="s">
        <v>111</v>
      </c>
      <c r="H33" s="26"/>
      <c r="I33" s="27" t="s">
        <v>781</v>
      </c>
      <c r="J33" s="28" t="s">
        <v>111</v>
      </c>
      <c r="L33" s="27" t="s">
        <v>782</v>
      </c>
      <c r="M33" s="28" t="s">
        <v>111</v>
      </c>
      <c r="N33" s="26"/>
      <c r="O33" s="27" t="s">
        <v>783</v>
      </c>
      <c r="P33" s="28" t="s">
        <v>111</v>
      </c>
      <c r="Q33" s="26"/>
      <c r="R33" s="27" t="s">
        <v>784</v>
      </c>
      <c r="S33" s="28" t="s">
        <v>111</v>
      </c>
      <c r="U33" s="27" t="s">
        <v>785</v>
      </c>
      <c r="V33" s="28" t="s">
        <v>111</v>
      </c>
      <c r="X33" s="27" t="s">
        <v>786</v>
      </c>
      <c r="Y33" s="28" t="s">
        <v>111</v>
      </c>
    </row>
    <row r="34" spans="1:25" s="25" customFormat="1" ht="19.5" customHeight="1" thickTop="1" thickBot="1" x14ac:dyDescent="0.3">
      <c r="A34" s="74"/>
      <c r="C34" s="27" t="s">
        <v>787</v>
      </c>
      <c r="D34" s="28" t="s">
        <v>111</v>
      </c>
      <c r="E34" s="26"/>
      <c r="F34" s="27" t="s">
        <v>788</v>
      </c>
      <c r="G34" s="28" t="s">
        <v>111</v>
      </c>
      <c r="H34" s="26"/>
      <c r="I34" s="27" t="s">
        <v>789</v>
      </c>
      <c r="J34" s="28" t="s">
        <v>111</v>
      </c>
      <c r="L34" s="27" t="s">
        <v>790</v>
      </c>
      <c r="M34" s="28" t="s">
        <v>111</v>
      </c>
      <c r="N34" s="26"/>
      <c r="O34" s="27" t="s">
        <v>791</v>
      </c>
      <c r="P34" s="28" t="s">
        <v>111</v>
      </c>
      <c r="Q34" s="26"/>
      <c r="R34" s="27" t="s">
        <v>792</v>
      </c>
      <c r="S34" s="28" t="s">
        <v>111</v>
      </c>
      <c r="U34" s="27" t="s">
        <v>793</v>
      </c>
      <c r="V34" s="28" t="s">
        <v>111</v>
      </c>
      <c r="X34" s="27" t="s">
        <v>794</v>
      </c>
      <c r="Y34" s="28" t="s">
        <v>111</v>
      </c>
    </row>
    <row r="35" spans="1:25" s="25" customFormat="1" ht="19.5" customHeight="1" thickTop="1" thickBot="1" x14ac:dyDescent="0.3">
      <c r="A35" s="74"/>
      <c r="C35" s="27" t="s">
        <v>795</v>
      </c>
      <c r="D35" s="28" t="s">
        <v>111</v>
      </c>
      <c r="E35" s="26"/>
      <c r="F35" s="27" t="s">
        <v>796</v>
      </c>
      <c r="G35" s="28" t="s">
        <v>111</v>
      </c>
      <c r="H35" s="26"/>
      <c r="I35" s="27" t="s">
        <v>797</v>
      </c>
      <c r="J35" s="28" t="s">
        <v>111</v>
      </c>
      <c r="L35" s="27" t="s">
        <v>798</v>
      </c>
      <c r="M35" s="28" t="s">
        <v>111</v>
      </c>
      <c r="N35" s="26"/>
      <c r="O35" s="27" t="s">
        <v>799</v>
      </c>
      <c r="P35" s="28" t="s">
        <v>111</v>
      </c>
      <c r="Q35" s="26"/>
      <c r="R35" s="27" t="s">
        <v>800</v>
      </c>
      <c r="S35" s="28" t="s">
        <v>111</v>
      </c>
      <c r="U35" s="27" t="s">
        <v>801</v>
      </c>
      <c r="V35" s="28" t="s">
        <v>111</v>
      </c>
      <c r="X35" s="27" t="s">
        <v>802</v>
      </c>
      <c r="Y35" s="28" t="s">
        <v>111</v>
      </c>
    </row>
    <row r="36" spans="1:25" s="25" customFormat="1" ht="19.5" customHeight="1" thickTop="1" thickBot="1" x14ac:dyDescent="0.3">
      <c r="A36" s="74"/>
      <c r="C36" s="27" t="s">
        <v>803</v>
      </c>
      <c r="D36" s="28" t="s">
        <v>111</v>
      </c>
      <c r="E36" s="26"/>
      <c r="F36" s="27" t="s">
        <v>804</v>
      </c>
      <c r="G36" s="28" t="s">
        <v>111</v>
      </c>
      <c r="H36" s="26"/>
      <c r="I36" s="27" t="s">
        <v>805</v>
      </c>
      <c r="J36" s="28" t="s">
        <v>111</v>
      </c>
      <c r="L36" s="27" t="s">
        <v>806</v>
      </c>
      <c r="M36" s="28" t="s">
        <v>111</v>
      </c>
      <c r="N36" s="26"/>
      <c r="O36" s="27" t="s">
        <v>807</v>
      </c>
      <c r="P36" s="28" t="s">
        <v>111</v>
      </c>
      <c r="Q36" s="26"/>
      <c r="R36" s="27" t="s">
        <v>808</v>
      </c>
      <c r="S36" s="28" t="s">
        <v>111</v>
      </c>
      <c r="U36" s="27" t="s">
        <v>809</v>
      </c>
      <c r="V36" s="28" t="s">
        <v>111</v>
      </c>
      <c r="X36" s="27" t="s">
        <v>810</v>
      </c>
      <c r="Y36" s="28" t="s">
        <v>111</v>
      </c>
    </row>
    <row r="37" spans="1:25" s="25" customFormat="1" ht="19.5" customHeight="1" thickTop="1" thickBot="1" x14ac:dyDescent="0.3">
      <c r="A37" s="74"/>
      <c r="C37" s="27" t="s">
        <v>811</v>
      </c>
      <c r="D37" s="28" t="s">
        <v>111</v>
      </c>
      <c r="E37" s="26"/>
      <c r="F37" s="27" t="s">
        <v>812</v>
      </c>
      <c r="G37" s="28" t="s">
        <v>111</v>
      </c>
      <c r="H37" s="26"/>
      <c r="I37" s="27" t="s">
        <v>813</v>
      </c>
      <c r="J37" s="28" t="s">
        <v>111</v>
      </c>
      <c r="L37" s="27" t="s">
        <v>814</v>
      </c>
      <c r="M37" s="28" t="s">
        <v>111</v>
      </c>
      <c r="N37" s="26"/>
      <c r="O37" s="27" t="s">
        <v>815</v>
      </c>
      <c r="P37" s="28" t="s">
        <v>111</v>
      </c>
      <c r="Q37" s="26"/>
      <c r="R37" s="27" t="s">
        <v>816</v>
      </c>
      <c r="S37" s="28" t="s">
        <v>111</v>
      </c>
      <c r="U37" s="27" t="s">
        <v>817</v>
      </c>
      <c r="V37" s="28" t="s">
        <v>111</v>
      </c>
      <c r="X37" s="27" t="s">
        <v>818</v>
      </c>
      <c r="Y37" s="28" t="s">
        <v>111</v>
      </c>
    </row>
    <row r="38" spans="1:25" s="25" customFormat="1" ht="19.5" customHeight="1" thickTop="1" thickBot="1" x14ac:dyDescent="0.3">
      <c r="A38" s="74"/>
      <c r="C38" s="27" t="s">
        <v>819</v>
      </c>
      <c r="D38" s="28" t="s">
        <v>111</v>
      </c>
      <c r="E38" s="26"/>
      <c r="F38" s="27" t="s">
        <v>820</v>
      </c>
      <c r="G38" s="28" t="s">
        <v>111</v>
      </c>
      <c r="H38" s="26"/>
      <c r="I38" s="27" t="s">
        <v>821</v>
      </c>
      <c r="J38" s="28" t="s">
        <v>111</v>
      </c>
      <c r="L38" s="27" t="s">
        <v>822</v>
      </c>
      <c r="M38" s="28" t="s">
        <v>111</v>
      </c>
      <c r="N38" s="26"/>
      <c r="O38" s="27" t="s">
        <v>823</v>
      </c>
      <c r="P38" s="28" t="s">
        <v>111</v>
      </c>
      <c r="Q38" s="26"/>
      <c r="R38" s="27" t="s">
        <v>824</v>
      </c>
      <c r="S38" s="28" t="s">
        <v>111</v>
      </c>
      <c r="U38" s="27" t="s">
        <v>825</v>
      </c>
      <c r="V38" s="28" t="s">
        <v>111</v>
      </c>
      <c r="X38" s="27" t="s">
        <v>826</v>
      </c>
      <c r="Y38" s="28" t="s">
        <v>111</v>
      </c>
    </row>
    <row r="39" spans="1:25" s="25" customFormat="1" ht="19.5" customHeight="1" thickTop="1" thickBot="1" x14ac:dyDescent="0.3">
      <c r="A39" s="74"/>
      <c r="C39" s="27" t="s">
        <v>827</v>
      </c>
      <c r="D39" s="28" t="s">
        <v>111</v>
      </c>
      <c r="E39" s="26"/>
      <c r="F39" s="27" t="s">
        <v>828</v>
      </c>
      <c r="G39" s="28" t="s">
        <v>111</v>
      </c>
      <c r="H39" s="26"/>
      <c r="I39" s="27" t="s">
        <v>829</v>
      </c>
      <c r="J39" s="28" t="s">
        <v>111</v>
      </c>
      <c r="L39" s="27" t="s">
        <v>830</v>
      </c>
      <c r="M39" s="28" t="s">
        <v>111</v>
      </c>
      <c r="N39" s="26"/>
      <c r="O39" s="27" t="s">
        <v>831</v>
      </c>
      <c r="P39" s="28" t="s">
        <v>111</v>
      </c>
      <c r="Q39" s="26"/>
      <c r="R39" s="27" t="s">
        <v>832</v>
      </c>
      <c r="S39" s="28" t="s">
        <v>111</v>
      </c>
      <c r="U39" s="27" t="s">
        <v>833</v>
      </c>
      <c r="V39" s="28" t="s">
        <v>111</v>
      </c>
      <c r="X39" s="27" t="s">
        <v>834</v>
      </c>
      <c r="Y39" s="28" t="s">
        <v>111</v>
      </c>
    </row>
    <row r="40" spans="1:25" s="25" customFormat="1" ht="19.5" customHeight="1" thickTop="1" thickBot="1" x14ac:dyDescent="0.3">
      <c r="A40" s="74"/>
      <c r="C40" s="27" t="s">
        <v>835</v>
      </c>
      <c r="D40" s="28" t="s">
        <v>111</v>
      </c>
      <c r="E40" s="26"/>
      <c r="F40" s="27" t="s">
        <v>836</v>
      </c>
      <c r="G40" s="28" t="s">
        <v>111</v>
      </c>
      <c r="H40" s="26"/>
      <c r="I40" s="27" t="s">
        <v>837</v>
      </c>
      <c r="J40" s="28" t="s">
        <v>111</v>
      </c>
      <c r="L40" s="27" t="s">
        <v>838</v>
      </c>
      <c r="M40" s="28" t="s">
        <v>111</v>
      </c>
      <c r="N40" s="26"/>
      <c r="O40" s="27" t="s">
        <v>839</v>
      </c>
      <c r="P40" s="28" t="s">
        <v>111</v>
      </c>
      <c r="Q40" s="26"/>
      <c r="R40" s="27" t="s">
        <v>840</v>
      </c>
      <c r="S40" s="28" t="s">
        <v>111</v>
      </c>
      <c r="U40" s="27" t="s">
        <v>841</v>
      </c>
      <c r="V40" s="28" t="s">
        <v>111</v>
      </c>
      <c r="X40" s="27" t="s">
        <v>842</v>
      </c>
      <c r="Y40" s="28" t="s">
        <v>111</v>
      </c>
    </row>
    <row r="41" spans="1:25" s="25" customFormat="1" ht="19.5" customHeight="1" thickTop="1" thickBot="1" x14ac:dyDescent="0.3">
      <c r="A41" s="74"/>
      <c r="C41" s="27" t="s">
        <v>843</v>
      </c>
      <c r="D41" s="28" t="s">
        <v>111</v>
      </c>
      <c r="E41" s="26"/>
      <c r="F41" s="27" t="s">
        <v>844</v>
      </c>
      <c r="G41" s="28" t="s">
        <v>111</v>
      </c>
      <c r="H41" s="26"/>
      <c r="I41" s="27" t="s">
        <v>845</v>
      </c>
      <c r="J41" s="28" t="s">
        <v>111</v>
      </c>
      <c r="L41" s="27" t="s">
        <v>846</v>
      </c>
      <c r="M41" s="28" t="s">
        <v>111</v>
      </c>
      <c r="N41" s="26"/>
      <c r="O41" s="27" t="s">
        <v>847</v>
      </c>
      <c r="P41" s="28" t="s">
        <v>111</v>
      </c>
      <c r="Q41" s="26"/>
      <c r="R41" s="27" t="s">
        <v>848</v>
      </c>
      <c r="S41" s="28" t="s">
        <v>111</v>
      </c>
      <c r="U41" s="27" t="s">
        <v>849</v>
      </c>
      <c r="V41" s="28" t="s">
        <v>111</v>
      </c>
      <c r="X41" s="27" t="s">
        <v>850</v>
      </c>
      <c r="Y41" s="28" t="s">
        <v>111</v>
      </c>
    </row>
    <row r="42" spans="1:25" s="25" customFormat="1" ht="19.5" customHeight="1" thickTop="1" thickBot="1" x14ac:dyDescent="0.3">
      <c r="A42" s="74"/>
      <c r="C42" s="27" t="s">
        <v>851</v>
      </c>
      <c r="D42" s="28" t="s">
        <v>111</v>
      </c>
      <c r="E42" s="26"/>
      <c r="F42" s="27" t="s">
        <v>852</v>
      </c>
      <c r="G42" s="28" t="s">
        <v>111</v>
      </c>
      <c r="H42" s="26"/>
      <c r="I42" s="27" t="s">
        <v>853</v>
      </c>
      <c r="J42" s="28" t="s">
        <v>111</v>
      </c>
      <c r="L42" s="27" t="s">
        <v>854</v>
      </c>
      <c r="M42" s="28" t="s">
        <v>111</v>
      </c>
      <c r="N42" s="26"/>
      <c r="O42" s="27" t="s">
        <v>855</v>
      </c>
      <c r="P42" s="28" t="s">
        <v>111</v>
      </c>
      <c r="Q42" s="26"/>
      <c r="R42" s="27" t="s">
        <v>856</v>
      </c>
      <c r="S42" s="28" t="s">
        <v>111</v>
      </c>
      <c r="U42" s="27" t="s">
        <v>857</v>
      </c>
      <c r="V42" s="28" t="s">
        <v>111</v>
      </c>
      <c r="X42" s="27" t="s">
        <v>858</v>
      </c>
      <c r="Y42" s="28" t="s">
        <v>111</v>
      </c>
    </row>
    <row r="43" spans="1:25" s="25" customFormat="1" ht="19.5" customHeight="1" thickTop="1" thickBot="1" x14ac:dyDescent="0.3">
      <c r="A43" s="74"/>
      <c r="C43" s="27" t="s">
        <v>859</v>
      </c>
      <c r="D43" s="28" t="s">
        <v>111</v>
      </c>
      <c r="E43" s="26"/>
      <c r="F43" s="27" t="s">
        <v>860</v>
      </c>
      <c r="G43" s="28" t="s">
        <v>111</v>
      </c>
      <c r="H43" s="26"/>
      <c r="I43" s="27" t="s">
        <v>861</v>
      </c>
      <c r="J43" s="28" t="s">
        <v>111</v>
      </c>
      <c r="L43" s="27" t="s">
        <v>862</v>
      </c>
      <c r="M43" s="28" t="s">
        <v>111</v>
      </c>
      <c r="N43" s="26"/>
      <c r="O43" s="27" t="s">
        <v>863</v>
      </c>
      <c r="P43" s="28" t="s">
        <v>111</v>
      </c>
      <c r="Q43" s="26"/>
      <c r="R43" s="27" t="s">
        <v>864</v>
      </c>
      <c r="S43" s="28" t="s">
        <v>111</v>
      </c>
      <c r="U43" s="27" t="s">
        <v>865</v>
      </c>
      <c r="V43" s="28" t="s">
        <v>111</v>
      </c>
      <c r="X43" s="27" t="s">
        <v>866</v>
      </c>
      <c r="Y43" s="28" t="s">
        <v>111</v>
      </c>
    </row>
    <row r="44" spans="1:25" s="25" customFormat="1" ht="19.5" customHeight="1" thickTop="1" thickBot="1" x14ac:dyDescent="0.3">
      <c r="A44" s="74"/>
      <c r="C44" s="27" t="s">
        <v>867</v>
      </c>
      <c r="D44" s="28" t="s">
        <v>111</v>
      </c>
      <c r="E44" s="26"/>
      <c r="F44" s="27" t="s">
        <v>868</v>
      </c>
      <c r="G44" s="28" t="s">
        <v>111</v>
      </c>
      <c r="H44" s="26"/>
      <c r="I44" s="27" t="s">
        <v>869</v>
      </c>
      <c r="J44" s="28" t="s">
        <v>111</v>
      </c>
      <c r="L44" s="27" t="s">
        <v>870</v>
      </c>
      <c r="M44" s="28" t="s">
        <v>111</v>
      </c>
      <c r="N44" s="26"/>
      <c r="O44" s="27" t="s">
        <v>871</v>
      </c>
      <c r="P44" s="28" t="s">
        <v>111</v>
      </c>
      <c r="Q44" s="26"/>
      <c r="R44" s="27" t="s">
        <v>872</v>
      </c>
      <c r="S44" s="28" t="s">
        <v>111</v>
      </c>
      <c r="U44" s="27" t="s">
        <v>873</v>
      </c>
      <c r="V44" s="28" t="s">
        <v>111</v>
      </c>
      <c r="X44" s="27" t="s">
        <v>874</v>
      </c>
      <c r="Y44" s="28" t="s">
        <v>111</v>
      </c>
    </row>
    <row r="45" spans="1:25" s="25" customFormat="1" ht="19.5" customHeight="1" thickTop="1" thickBot="1" x14ac:dyDescent="0.3">
      <c r="A45" s="74"/>
      <c r="C45" s="27" t="s">
        <v>875</v>
      </c>
      <c r="D45" s="28" t="s">
        <v>111</v>
      </c>
      <c r="E45" s="26"/>
      <c r="F45" s="27" t="s">
        <v>876</v>
      </c>
      <c r="G45" s="28" t="s">
        <v>111</v>
      </c>
      <c r="H45" s="26"/>
      <c r="I45" s="27" t="s">
        <v>877</v>
      </c>
      <c r="J45" s="28" t="s">
        <v>111</v>
      </c>
      <c r="L45" s="27" t="s">
        <v>878</v>
      </c>
      <c r="M45" s="28" t="s">
        <v>111</v>
      </c>
      <c r="N45" s="26"/>
      <c r="O45" s="27" t="s">
        <v>879</v>
      </c>
      <c r="P45" s="28" t="s">
        <v>111</v>
      </c>
      <c r="Q45" s="26"/>
      <c r="R45" s="27" t="s">
        <v>880</v>
      </c>
      <c r="S45" s="28" t="s">
        <v>111</v>
      </c>
      <c r="U45" s="27" t="s">
        <v>881</v>
      </c>
      <c r="V45" s="28" t="s">
        <v>111</v>
      </c>
      <c r="X45" s="27" t="s">
        <v>882</v>
      </c>
      <c r="Y45" s="28" t="s">
        <v>111</v>
      </c>
    </row>
    <row r="46" spans="1:25" s="25" customFormat="1" ht="19.5" customHeight="1" thickTop="1" thickBot="1" x14ac:dyDescent="0.3">
      <c r="A46" s="74"/>
      <c r="C46" s="27" t="s">
        <v>883</v>
      </c>
      <c r="D46" s="28" t="s">
        <v>111</v>
      </c>
      <c r="E46" s="26"/>
      <c r="F46" s="27" t="s">
        <v>884</v>
      </c>
      <c r="G46" s="28" t="s">
        <v>111</v>
      </c>
      <c r="H46" s="26"/>
      <c r="I46" s="27" t="s">
        <v>885</v>
      </c>
      <c r="J46" s="28" t="s">
        <v>111</v>
      </c>
      <c r="L46" s="27" t="s">
        <v>886</v>
      </c>
      <c r="M46" s="28" t="s">
        <v>111</v>
      </c>
      <c r="N46" s="26"/>
      <c r="O46" s="27" t="s">
        <v>887</v>
      </c>
      <c r="P46" s="28" t="s">
        <v>111</v>
      </c>
      <c r="Q46" s="26"/>
      <c r="R46" s="27" t="s">
        <v>888</v>
      </c>
      <c r="S46" s="28" t="s">
        <v>111</v>
      </c>
      <c r="U46" s="27" t="s">
        <v>889</v>
      </c>
      <c r="V46" s="28" t="s">
        <v>111</v>
      </c>
      <c r="X46" s="27" t="s">
        <v>890</v>
      </c>
      <c r="Y46" s="28" t="s">
        <v>111</v>
      </c>
    </row>
    <row r="47" spans="1:25" s="25" customFormat="1" ht="19.5" customHeight="1" thickTop="1" thickBot="1" x14ac:dyDescent="0.3">
      <c r="A47" s="74"/>
      <c r="C47" s="27" t="s">
        <v>891</v>
      </c>
      <c r="D47" s="28" t="s">
        <v>111</v>
      </c>
      <c r="E47" s="26"/>
      <c r="F47" s="27" t="s">
        <v>892</v>
      </c>
      <c r="G47" s="28" t="s">
        <v>111</v>
      </c>
      <c r="H47" s="26"/>
      <c r="I47" s="27" t="s">
        <v>893</v>
      </c>
      <c r="J47" s="28" t="s">
        <v>111</v>
      </c>
      <c r="L47" s="27" t="s">
        <v>894</v>
      </c>
      <c r="M47" s="28" t="s">
        <v>111</v>
      </c>
      <c r="N47" s="26"/>
      <c r="O47" s="27" t="s">
        <v>895</v>
      </c>
      <c r="P47" s="28" t="s">
        <v>111</v>
      </c>
      <c r="Q47" s="26"/>
      <c r="R47" s="27" t="s">
        <v>896</v>
      </c>
      <c r="S47" s="28" t="s">
        <v>111</v>
      </c>
      <c r="U47" s="27" t="s">
        <v>897</v>
      </c>
      <c r="V47" s="28" t="s">
        <v>111</v>
      </c>
      <c r="X47" s="27" t="s">
        <v>898</v>
      </c>
      <c r="Y47" s="28" t="s">
        <v>111</v>
      </c>
    </row>
    <row r="48" spans="1:25" s="25" customFormat="1" ht="19.5" customHeight="1" thickTop="1" thickBot="1" x14ac:dyDescent="0.3">
      <c r="A48" s="74"/>
      <c r="C48" s="27" t="s">
        <v>899</v>
      </c>
      <c r="D48" s="28" t="s">
        <v>111</v>
      </c>
      <c r="E48" s="26"/>
      <c r="F48" s="27" t="s">
        <v>900</v>
      </c>
      <c r="G48" s="28" t="s">
        <v>111</v>
      </c>
      <c r="H48" s="26"/>
      <c r="I48" s="27" t="s">
        <v>901</v>
      </c>
      <c r="J48" s="28" t="s">
        <v>111</v>
      </c>
      <c r="L48" s="27" t="s">
        <v>902</v>
      </c>
      <c r="M48" s="28" t="s">
        <v>111</v>
      </c>
      <c r="N48" s="26"/>
      <c r="O48" s="27" t="s">
        <v>903</v>
      </c>
      <c r="P48" s="28" t="s">
        <v>111</v>
      </c>
      <c r="Q48" s="26"/>
      <c r="R48" s="27" t="s">
        <v>904</v>
      </c>
      <c r="S48" s="28" t="s">
        <v>111</v>
      </c>
      <c r="U48" s="27" t="s">
        <v>905</v>
      </c>
      <c r="V48" s="28" t="s">
        <v>111</v>
      </c>
      <c r="X48" s="27" t="s">
        <v>906</v>
      </c>
      <c r="Y48" s="28" t="s">
        <v>111</v>
      </c>
    </row>
    <row r="49" spans="1:25" s="25" customFormat="1" ht="19.5" customHeight="1" thickTop="1" thickBot="1" x14ac:dyDescent="0.3">
      <c r="A49" s="74"/>
      <c r="C49" s="27" t="s">
        <v>907</v>
      </c>
      <c r="D49" s="28" t="s">
        <v>111</v>
      </c>
      <c r="E49" s="26"/>
      <c r="F49" s="27" t="s">
        <v>908</v>
      </c>
      <c r="G49" s="28" t="s">
        <v>111</v>
      </c>
      <c r="H49" s="26"/>
      <c r="I49" s="27" t="s">
        <v>909</v>
      </c>
      <c r="J49" s="28" t="s">
        <v>111</v>
      </c>
      <c r="L49" s="27" t="s">
        <v>910</v>
      </c>
      <c r="M49" s="28" t="s">
        <v>111</v>
      </c>
      <c r="N49" s="26"/>
      <c r="O49" s="27" t="s">
        <v>911</v>
      </c>
      <c r="P49" s="28" t="s">
        <v>111</v>
      </c>
      <c r="Q49" s="26"/>
      <c r="R49" s="27" t="s">
        <v>912</v>
      </c>
      <c r="S49" s="28" t="s">
        <v>111</v>
      </c>
      <c r="U49" s="27" t="s">
        <v>913</v>
      </c>
      <c r="V49" s="28" t="s">
        <v>111</v>
      </c>
      <c r="X49" s="27" t="s">
        <v>914</v>
      </c>
      <c r="Y49" s="28" t="s">
        <v>111</v>
      </c>
    </row>
    <row r="50" spans="1:25" s="25" customFormat="1" ht="19.5" customHeight="1" thickTop="1" thickBot="1" x14ac:dyDescent="0.3">
      <c r="A50" s="74"/>
      <c r="C50" s="27" t="s">
        <v>915</v>
      </c>
      <c r="D50" s="28" t="s">
        <v>111</v>
      </c>
      <c r="E50" s="26"/>
      <c r="F50" s="27" t="s">
        <v>916</v>
      </c>
      <c r="G50" s="28" t="s">
        <v>111</v>
      </c>
      <c r="H50" s="26"/>
      <c r="I50" s="27" t="s">
        <v>917</v>
      </c>
      <c r="J50" s="28" t="s">
        <v>111</v>
      </c>
      <c r="L50" s="27" t="s">
        <v>918</v>
      </c>
      <c r="M50" s="28" t="s">
        <v>111</v>
      </c>
      <c r="N50" s="26"/>
      <c r="O50" s="27" t="s">
        <v>919</v>
      </c>
      <c r="P50" s="28" t="s">
        <v>111</v>
      </c>
      <c r="Q50" s="26"/>
      <c r="R50" s="27" t="s">
        <v>920</v>
      </c>
      <c r="S50" s="28" t="s">
        <v>111</v>
      </c>
      <c r="U50" s="27" t="s">
        <v>921</v>
      </c>
      <c r="V50" s="28" t="s">
        <v>111</v>
      </c>
      <c r="X50" s="27" t="s">
        <v>922</v>
      </c>
      <c r="Y50" s="28" t="s">
        <v>111</v>
      </c>
    </row>
    <row r="51" spans="1:25" s="25" customFormat="1" ht="19.5" customHeight="1" thickTop="1" thickBot="1" x14ac:dyDescent="0.3">
      <c r="A51" s="74"/>
      <c r="C51" s="27" t="s">
        <v>923</v>
      </c>
      <c r="D51" s="28" t="s">
        <v>111</v>
      </c>
      <c r="E51" s="26"/>
      <c r="F51" s="27" t="s">
        <v>924</v>
      </c>
      <c r="G51" s="28" t="s">
        <v>111</v>
      </c>
      <c r="H51" s="26"/>
      <c r="I51" s="27" t="s">
        <v>925</v>
      </c>
      <c r="J51" s="28" t="s">
        <v>111</v>
      </c>
      <c r="L51" s="27" t="s">
        <v>926</v>
      </c>
      <c r="M51" s="28" t="s">
        <v>111</v>
      </c>
      <c r="N51" s="26"/>
      <c r="O51" s="27" t="s">
        <v>927</v>
      </c>
      <c r="P51" s="28" t="s">
        <v>111</v>
      </c>
      <c r="Q51" s="26"/>
      <c r="R51" s="27" t="s">
        <v>928</v>
      </c>
      <c r="S51" s="28" t="s">
        <v>111</v>
      </c>
      <c r="U51" s="27" t="s">
        <v>929</v>
      </c>
      <c r="V51" s="28" t="s">
        <v>111</v>
      </c>
      <c r="X51" s="27" t="s">
        <v>930</v>
      </c>
      <c r="Y51" s="28" t="s">
        <v>111</v>
      </c>
    </row>
    <row r="52" spans="1:25" s="25" customFormat="1" ht="19.5" customHeight="1" thickTop="1" thickBot="1" x14ac:dyDescent="0.3">
      <c r="A52" s="74"/>
      <c r="C52" s="27" t="s">
        <v>931</v>
      </c>
      <c r="D52" s="28" t="s">
        <v>111</v>
      </c>
      <c r="E52" s="26"/>
      <c r="F52" s="27" t="s">
        <v>932</v>
      </c>
      <c r="G52" s="28" t="s">
        <v>111</v>
      </c>
      <c r="H52" s="26"/>
      <c r="I52" s="27" t="s">
        <v>933</v>
      </c>
      <c r="J52" s="28" t="s">
        <v>111</v>
      </c>
      <c r="L52" s="27" t="s">
        <v>934</v>
      </c>
      <c r="M52" s="28" t="s">
        <v>111</v>
      </c>
      <c r="N52" s="26"/>
      <c r="O52" s="27" t="s">
        <v>935</v>
      </c>
      <c r="P52" s="28" t="s">
        <v>111</v>
      </c>
      <c r="Q52" s="26"/>
      <c r="R52" s="27" t="s">
        <v>936</v>
      </c>
      <c r="S52" s="28" t="s">
        <v>111</v>
      </c>
      <c r="U52" s="27" t="s">
        <v>937</v>
      </c>
      <c r="V52" s="28" t="s">
        <v>111</v>
      </c>
      <c r="X52" s="27" t="s">
        <v>938</v>
      </c>
      <c r="Y52" s="28" t="s">
        <v>111</v>
      </c>
    </row>
    <row r="53" spans="1:25" s="25" customFormat="1" ht="19.5" customHeight="1" thickTop="1" thickBot="1" x14ac:dyDescent="0.3">
      <c r="A53" s="74"/>
      <c r="C53" s="27" t="s">
        <v>939</v>
      </c>
      <c r="D53" s="28" t="s">
        <v>111</v>
      </c>
      <c r="E53" s="26"/>
      <c r="F53" s="27" t="s">
        <v>940</v>
      </c>
      <c r="G53" s="28" t="s">
        <v>111</v>
      </c>
      <c r="H53" s="26"/>
      <c r="I53" s="27" t="s">
        <v>941</v>
      </c>
      <c r="J53" s="28" t="s">
        <v>111</v>
      </c>
      <c r="L53" s="27" t="s">
        <v>942</v>
      </c>
      <c r="M53" s="28" t="s">
        <v>111</v>
      </c>
      <c r="N53" s="26"/>
      <c r="O53" s="27" t="s">
        <v>943</v>
      </c>
      <c r="P53" s="28" t="s">
        <v>111</v>
      </c>
      <c r="Q53" s="26"/>
      <c r="R53" s="27" t="s">
        <v>944</v>
      </c>
      <c r="S53" s="28" t="s">
        <v>111</v>
      </c>
      <c r="U53" s="27" t="s">
        <v>945</v>
      </c>
      <c r="V53" s="28" t="s">
        <v>111</v>
      </c>
      <c r="X53" s="27" t="s">
        <v>946</v>
      </c>
      <c r="Y53" s="28" t="s">
        <v>111</v>
      </c>
    </row>
    <row r="54" spans="1:25" s="25" customFormat="1" ht="19.5" customHeight="1" thickTop="1" thickBot="1" x14ac:dyDescent="0.3">
      <c r="A54" s="74"/>
      <c r="C54" s="27" t="s">
        <v>947</v>
      </c>
      <c r="D54" s="28" t="s">
        <v>111</v>
      </c>
      <c r="E54" s="26"/>
      <c r="F54" s="27" t="s">
        <v>948</v>
      </c>
      <c r="G54" s="28" t="s">
        <v>111</v>
      </c>
      <c r="H54" s="26"/>
      <c r="I54" s="27" t="s">
        <v>949</v>
      </c>
      <c r="J54" s="28" t="s">
        <v>111</v>
      </c>
      <c r="L54" s="27" t="s">
        <v>950</v>
      </c>
      <c r="M54" s="28" t="s">
        <v>111</v>
      </c>
      <c r="N54" s="26"/>
      <c r="O54" s="27" t="s">
        <v>951</v>
      </c>
      <c r="P54" s="28" t="s">
        <v>111</v>
      </c>
      <c r="Q54" s="26"/>
      <c r="R54" s="27" t="s">
        <v>952</v>
      </c>
      <c r="S54" s="28" t="s">
        <v>111</v>
      </c>
      <c r="U54" s="27" t="s">
        <v>953</v>
      </c>
      <c r="V54" s="28" t="s">
        <v>111</v>
      </c>
      <c r="X54" s="27" t="s">
        <v>954</v>
      </c>
      <c r="Y54" s="28" t="s">
        <v>111</v>
      </c>
    </row>
    <row r="55" spans="1:25" s="25" customFormat="1" ht="19.5" customHeight="1" thickTop="1" thickBot="1" x14ac:dyDescent="0.3">
      <c r="A55" s="74"/>
      <c r="C55" s="27" t="s">
        <v>955</v>
      </c>
      <c r="D55" s="28" t="s">
        <v>111</v>
      </c>
      <c r="E55" s="26"/>
      <c r="F55" s="27" t="s">
        <v>956</v>
      </c>
      <c r="G55" s="28" t="s">
        <v>111</v>
      </c>
      <c r="H55" s="26"/>
      <c r="I55" s="27" t="s">
        <v>957</v>
      </c>
      <c r="J55" s="28" t="s">
        <v>111</v>
      </c>
      <c r="L55" s="27" t="s">
        <v>958</v>
      </c>
      <c r="M55" s="28" t="s">
        <v>111</v>
      </c>
      <c r="N55" s="26"/>
      <c r="O55" s="27" t="s">
        <v>959</v>
      </c>
      <c r="P55" s="28" t="s">
        <v>111</v>
      </c>
      <c r="Q55" s="26"/>
      <c r="R55" s="27" t="s">
        <v>960</v>
      </c>
      <c r="S55" s="28" t="s">
        <v>111</v>
      </c>
      <c r="U55" s="27" t="s">
        <v>961</v>
      </c>
      <c r="V55" s="28" t="s">
        <v>111</v>
      </c>
      <c r="X55" s="27" t="s">
        <v>962</v>
      </c>
      <c r="Y55" s="28" t="s">
        <v>111</v>
      </c>
    </row>
    <row r="56" spans="1:25" s="25" customFormat="1" ht="19.5" customHeight="1" thickTop="1" thickBot="1" x14ac:dyDescent="0.3">
      <c r="A56" s="74"/>
      <c r="C56" s="27" t="s">
        <v>963</v>
      </c>
      <c r="D56" s="28" t="s">
        <v>111</v>
      </c>
      <c r="E56" s="26"/>
      <c r="F56" s="27" t="s">
        <v>964</v>
      </c>
      <c r="G56" s="28" t="s">
        <v>111</v>
      </c>
      <c r="H56" s="26"/>
      <c r="I56" s="27" t="s">
        <v>965</v>
      </c>
      <c r="J56" s="28" t="s">
        <v>111</v>
      </c>
      <c r="L56" s="27" t="s">
        <v>966</v>
      </c>
      <c r="M56" s="28" t="s">
        <v>111</v>
      </c>
      <c r="N56" s="26"/>
      <c r="O56" s="27" t="s">
        <v>967</v>
      </c>
      <c r="P56" s="28" t="s">
        <v>111</v>
      </c>
      <c r="Q56" s="26"/>
      <c r="R56" s="27" t="s">
        <v>968</v>
      </c>
      <c r="S56" s="28" t="s">
        <v>111</v>
      </c>
      <c r="U56" s="27" t="s">
        <v>969</v>
      </c>
      <c r="V56" s="28" t="s">
        <v>111</v>
      </c>
      <c r="X56" s="27" t="s">
        <v>970</v>
      </c>
      <c r="Y56" s="28" t="s">
        <v>111</v>
      </c>
    </row>
    <row r="57" spans="1:25" s="25" customFormat="1" ht="19.5" customHeight="1" thickTop="1" thickBot="1" x14ac:dyDescent="0.3">
      <c r="A57" s="74"/>
      <c r="C57" s="27" t="s">
        <v>971</v>
      </c>
      <c r="D57" s="28" t="s">
        <v>111</v>
      </c>
      <c r="E57" s="26"/>
      <c r="F57" s="27" t="s">
        <v>972</v>
      </c>
      <c r="G57" s="28" t="s">
        <v>111</v>
      </c>
      <c r="H57" s="26"/>
      <c r="I57" s="27" t="s">
        <v>973</v>
      </c>
      <c r="J57" s="28" t="s">
        <v>111</v>
      </c>
      <c r="L57" s="27" t="s">
        <v>974</v>
      </c>
      <c r="M57" s="28" t="s">
        <v>111</v>
      </c>
      <c r="N57" s="26"/>
      <c r="O57" s="27" t="s">
        <v>975</v>
      </c>
      <c r="P57" s="28" t="s">
        <v>111</v>
      </c>
      <c r="Q57" s="26"/>
      <c r="R57" s="27" t="s">
        <v>976</v>
      </c>
      <c r="S57" s="28" t="s">
        <v>111</v>
      </c>
      <c r="U57" s="27" t="s">
        <v>977</v>
      </c>
      <c r="V57" s="28" t="s">
        <v>111</v>
      </c>
      <c r="X57" s="27" t="s">
        <v>978</v>
      </c>
      <c r="Y57" s="28" t="s">
        <v>111</v>
      </c>
    </row>
    <row r="58" spans="1:25" s="25" customFormat="1" ht="19.5" customHeight="1" thickTop="1" thickBot="1" x14ac:dyDescent="0.3">
      <c r="A58" s="74"/>
      <c r="C58" s="27" t="s">
        <v>979</v>
      </c>
      <c r="D58" s="28" t="s">
        <v>111</v>
      </c>
      <c r="E58" s="26"/>
      <c r="F58" s="27" t="s">
        <v>980</v>
      </c>
      <c r="G58" s="28" t="s">
        <v>111</v>
      </c>
      <c r="H58" s="26"/>
      <c r="I58" s="27" t="s">
        <v>981</v>
      </c>
      <c r="J58" s="28" t="s">
        <v>111</v>
      </c>
      <c r="L58" s="27" t="s">
        <v>982</v>
      </c>
      <c r="M58" s="28" t="s">
        <v>111</v>
      </c>
      <c r="N58" s="26"/>
      <c r="O58" s="27" t="s">
        <v>983</v>
      </c>
      <c r="P58" s="28" t="s">
        <v>111</v>
      </c>
      <c r="Q58" s="26"/>
      <c r="R58" s="27" t="s">
        <v>984</v>
      </c>
      <c r="S58" s="28" t="s">
        <v>111</v>
      </c>
      <c r="U58" s="27" t="s">
        <v>985</v>
      </c>
      <c r="V58" s="28" t="s">
        <v>111</v>
      </c>
      <c r="X58" s="27" t="s">
        <v>986</v>
      </c>
      <c r="Y58" s="28" t="s">
        <v>111</v>
      </c>
    </row>
    <row r="59" spans="1:25" s="25" customFormat="1" ht="19.5" customHeight="1" thickTop="1" thickBot="1" x14ac:dyDescent="0.3">
      <c r="A59" s="74"/>
      <c r="C59" s="27" t="s">
        <v>987</v>
      </c>
      <c r="D59" s="28" t="s">
        <v>111</v>
      </c>
      <c r="E59" s="26"/>
      <c r="F59" s="27" t="s">
        <v>988</v>
      </c>
      <c r="G59" s="28" t="s">
        <v>111</v>
      </c>
      <c r="H59" s="26"/>
      <c r="I59" s="27" t="s">
        <v>989</v>
      </c>
      <c r="J59" s="28" t="s">
        <v>111</v>
      </c>
      <c r="L59" s="27" t="s">
        <v>990</v>
      </c>
      <c r="M59" s="28" t="s">
        <v>111</v>
      </c>
      <c r="N59" s="26"/>
      <c r="O59" s="27" t="s">
        <v>991</v>
      </c>
      <c r="P59" s="28" t="s">
        <v>111</v>
      </c>
      <c r="Q59" s="26"/>
      <c r="R59" s="27" t="s">
        <v>992</v>
      </c>
      <c r="S59" s="28" t="s">
        <v>111</v>
      </c>
      <c r="U59" s="27" t="s">
        <v>993</v>
      </c>
      <c r="V59" s="28" t="s">
        <v>111</v>
      </c>
      <c r="X59" s="27" t="s">
        <v>994</v>
      </c>
      <c r="Y59" s="28" t="s">
        <v>111</v>
      </c>
    </row>
    <row r="60" spans="1:25" s="25" customFormat="1" ht="19.5" customHeight="1" thickTop="1" thickBot="1" x14ac:dyDescent="0.3">
      <c r="A60" s="74"/>
      <c r="C60" s="27" t="s">
        <v>995</v>
      </c>
      <c r="D60" s="28" t="s">
        <v>111</v>
      </c>
      <c r="E60" s="26"/>
      <c r="F60" s="27" t="s">
        <v>996</v>
      </c>
      <c r="G60" s="28" t="s">
        <v>111</v>
      </c>
      <c r="H60" s="26"/>
      <c r="I60" s="27" t="s">
        <v>997</v>
      </c>
      <c r="J60" s="28" t="s">
        <v>111</v>
      </c>
      <c r="L60" s="27" t="s">
        <v>998</v>
      </c>
      <c r="M60" s="28" t="s">
        <v>111</v>
      </c>
      <c r="N60" s="26"/>
      <c r="O60" s="27" t="s">
        <v>999</v>
      </c>
      <c r="P60" s="28" t="s">
        <v>111</v>
      </c>
      <c r="Q60" s="26"/>
      <c r="R60" s="27" t="s">
        <v>1000</v>
      </c>
      <c r="S60" s="28" t="s">
        <v>111</v>
      </c>
      <c r="U60" s="27" t="s">
        <v>1001</v>
      </c>
      <c r="V60" s="28" t="s">
        <v>111</v>
      </c>
      <c r="X60" s="27" t="s">
        <v>1002</v>
      </c>
      <c r="Y60" s="28" t="s">
        <v>111</v>
      </c>
    </row>
    <row r="61" spans="1:25" s="25" customFormat="1" ht="19.5" customHeight="1" thickTop="1" thickBot="1" x14ac:dyDescent="0.3">
      <c r="A61" s="74"/>
      <c r="C61" s="27" t="s">
        <v>1003</v>
      </c>
      <c r="D61" s="28" t="s">
        <v>111</v>
      </c>
      <c r="E61" s="26"/>
      <c r="F61" s="27" t="s">
        <v>1004</v>
      </c>
      <c r="G61" s="28" t="s">
        <v>111</v>
      </c>
      <c r="H61" s="26"/>
      <c r="I61" s="27" t="s">
        <v>1005</v>
      </c>
      <c r="J61" s="28" t="s">
        <v>111</v>
      </c>
      <c r="L61" s="27" t="s">
        <v>1006</v>
      </c>
      <c r="M61" s="28" t="s">
        <v>111</v>
      </c>
      <c r="N61" s="26"/>
      <c r="O61" s="27" t="s">
        <v>1007</v>
      </c>
      <c r="P61" s="28" t="s">
        <v>111</v>
      </c>
      <c r="Q61" s="26"/>
      <c r="R61" s="27" t="s">
        <v>1008</v>
      </c>
      <c r="S61" s="28" t="s">
        <v>111</v>
      </c>
      <c r="U61" s="27" t="s">
        <v>1009</v>
      </c>
      <c r="V61" s="28" t="s">
        <v>111</v>
      </c>
      <c r="X61" s="27" t="s">
        <v>1010</v>
      </c>
      <c r="Y61" s="28" t="s">
        <v>111</v>
      </c>
    </row>
    <row r="62" spans="1:25" s="25" customFormat="1" ht="19.5" customHeight="1" thickTop="1" thickBot="1" x14ac:dyDescent="0.3">
      <c r="A62" s="74"/>
      <c r="C62" s="27" t="s">
        <v>1011</v>
      </c>
      <c r="D62" s="28" t="s">
        <v>111</v>
      </c>
      <c r="E62" s="26"/>
      <c r="F62" s="27" t="s">
        <v>1012</v>
      </c>
      <c r="G62" s="28" t="s">
        <v>111</v>
      </c>
      <c r="H62" s="26"/>
      <c r="I62" s="27" t="s">
        <v>1013</v>
      </c>
      <c r="J62" s="28" t="s">
        <v>111</v>
      </c>
      <c r="L62" s="27" t="s">
        <v>1014</v>
      </c>
      <c r="M62" s="28" t="s">
        <v>111</v>
      </c>
      <c r="N62" s="26"/>
      <c r="O62" s="27" t="s">
        <v>1015</v>
      </c>
      <c r="P62" s="28" t="s">
        <v>111</v>
      </c>
      <c r="Q62" s="26"/>
      <c r="R62" s="27" t="s">
        <v>1016</v>
      </c>
      <c r="S62" s="28" t="s">
        <v>111</v>
      </c>
      <c r="U62" s="27" t="s">
        <v>1017</v>
      </c>
      <c r="V62" s="28" t="s">
        <v>111</v>
      </c>
      <c r="X62" s="27" t="s">
        <v>1018</v>
      </c>
      <c r="Y62" s="28" t="s">
        <v>111</v>
      </c>
    </row>
    <row r="63" spans="1:25" s="25" customFormat="1" ht="19.5" customHeight="1" thickTop="1" thickBot="1" x14ac:dyDescent="0.3">
      <c r="A63" s="74"/>
      <c r="C63" s="27" t="s">
        <v>1019</v>
      </c>
      <c r="D63" s="28" t="s">
        <v>111</v>
      </c>
      <c r="E63" s="26"/>
      <c r="F63" s="27" t="s">
        <v>1020</v>
      </c>
      <c r="G63" s="28" t="s">
        <v>111</v>
      </c>
      <c r="H63" s="26"/>
      <c r="I63" s="27" t="s">
        <v>1021</v>
      </c>
      <c r="J63" s="28" t="s">
        <v>111</v>
      </c>
      <c r="L63" s="27" t="s">
        <v>1022</v>
      </c>
      <c r="M63" s="28" t="s">
        <v>111</v>
      </c>
      <c r="N63" s="26"/>
      <c r="O63" s="27" t="s">
        <v>1023</v>
      </c>
      <c r="P63" s="28" t="s">
        <v>111</v>
      </c>
      <c r="Q63" s="26"/>
      <c r="R63" s="27" t="s">
        <v>1024</v>
      </c>
      <c r="S63" s="28" t="s">
        <v>111</v>
      </c>
      <c r="U63" s="27" t="s">
        <v>1025</v>
      </c>
      <c r="V63" s="28" t="s">
        <v>111</v>
      </c>
      <c r="X63" s="27" t="s">
        <v>1026</v>
      </c>
      <c r="Y63" s="28" t="s">
        <v>111</v>
      </c>
    </row>
    <row r="64" spans="1:25" s="25" customFormat="1" ht="19.5" customHeight="1" thickTop="1" thickBot="1" x14ac:dyDescent="0.3">
      <c r="A64" s="74"/>
      <c r="C64" s="27" t="s">
        <v>1027</v>
      </c>
      <c r="D64" s="28" t="s">
        <v>111</v>
      </c>
      <c r="E64" s="26"/>
      <c r="F64" s="27" t="s">
        <v>1028</v>
      </c>
      <c r="G64" s="28" t="s">
        <v>111</v>
      </c>
      <c r="H64" s="26"/>
      <c r="I64" s="27" t="s">
        <v>1029</v>
      </c>
      <c r="J64" s="28" t="s">
        <v>111</v>
      </c>
      <c r="L64" s="27" t="s">
        <v>1030</v>
      </c>
      <c r="M64" s="28" t="s">
        <v>111</v>
      </c>
      <c r="N64" s="26"/>
      <c r="O64" s="27" t="s">
        <v>1031</v>
      </c>
      <c r="P64" s="28" t="s">
        <v>111</v>
      </c>
      <c r="Q64" s="26"/>
      <c r="R64" s="27" t="s">
        <v>1032</v>
      </c>
      <c r="S64" s="28" t="s">
        <v>111</v>
      </c>
      <c r="U64" s="27" t="s">
        <v>1033</v>
      </c>
      <c r="V64" s="28" t="s">
        <v>111</v>
      </c>
      <c r="X64" s="27" t="s">
        <v>1034</v>
      </c>
      <c r="Y64" s="28" t="s">
        <v>111</v>
      </c>
    </row>
    <row r="65" spans="1:25" s="25" customFormat="1" ht="19.5" customHeight="1" thickTop="1" thickBot="1" x14ac:dyDescent="0.3">
      <c r="A65" s="74"/>
      <c r="C65" s="27" t="s">
        <v>1035</v>
      </c>
      <c r="D65" s="28" t="s">
        <v>111</v>
      </c>
      <c r="E65" s="26"/>
      <c r="F65" s="27" t="s">
        <v>1036</v>
      </c>
      <c r="G65" s="28" t="s">
        <v>111</v>
      </c>
      <c r="H65" s="26"/>
      <c r="I65" s="27" t="s">
        <v>1037</v>
      </c>
      <c r="J65" s="28" t="s">
        <v>111</v>
      </c>
      <c r="L65" s="27" t="s">
        <v>1038</v>
      </c>
      <c r="M65" s="28" t="s">
        <v>111</v>
      </c>
      <c r="N65" s="26"/>
      <c r="O65" s="27" t="s">
        <v>1039</v>
      </c>
      <c r="P65" s="28" t="s">
        <v>111</v>
      </c>
      <c r="Q65" s="26"/>
      <c r="R65" s="27" t="s">
        <v>1040</v>
      </c>
      <c r="S65" s="28" t="s">
        <v>111</v>
      </c>
      <c r="U65" s="27" t="s">
        <v>1041</v>
      </c>
      <c r="V65" s="28" t="s">
        <v>111</v>
      </c>
      <c r="X65" s="27" t="s">
        <v>1042</v>
      </c>
      <c r="Y65" s="28" t="s">
        <v>111</v>
      </c>
    </row>
    <row r="66" spans="1:25" s="25" customFormat="1" ht="19.5" customHeight="1" thickTop="1" thickBot="1" x14ac:dyDescent="0.3">
      <c r="A66" s="74"/>
      <c r="C66" s="27" t="s">
        <v>1043</v>
      </c>
      <c r="D66" s="28" t="s">
        <v>111</v>
      </c>
      <c r="E66" s="26"/>
      <c r="F66" s="27" t="s">
        <v>1044</v>
      </c>
      <c r="G66" s="28" t="s">
        <v>111</v>
      </c>
      <c r="H66" s="26"/>
      <c r="I66" s="27" t="s">
        <v>1045</v>
      </c>
      <c r="J66" s="28" t="s">
        <v>111</v>
      </c>
      <c r="L66" s="27" t="s">
        <v>1046</v>
      </c>
      <c r="M66" s="28" t="s">
        <v>111</v>
      </c>
      <c r="N66" s="26"/>
      <c r="O66" s="27" t="s">
        <v>1047</v>
      </c>
      <c r="P66" s="28" t="s">
        <v>111</v>
      </c>
      <c r="Q66" s="26"/>
      <c r="R66" s="27" t="s">
        <v>1048</v>
      </c>
      <c r="S66" s="28" t="s">
        <v>111</v>
      </c>
      <c r="U66" s="27" t="s">
        <v>1049</v>
      </c>
      <c r="V66" s="28" t="s">
        <v>111</v>
      </c>
      <c r="X66" s="27" t="s">
        <v>1050</v>
      </c>
      <c r="Y66" s="28" t="s">
        <v>111</v>
      </c>
    </row>
    <row r="67" spans="1:25" s="25" customFormat="1" ht="19.5" customHeight="1" thickTop="1" thickBot="1" x14ac:dyDescent="0.3">
      <c r="A67" s="74"/>
      <c r="C67" s="27" t="s">
        <v>1051</v>
      </c>
      <c r="D67" s="28" t="s">
        <v>111</v>
      </c>
      <c r="E67" s="26"/>
      <c r="F67" s="27" t="s">
        <v>1052</v>
      </c>
      <c r="G67" s="28" t="s">
        <v>111</v>
      </c>
      <c r="H67" s="26"/>
      <c r="I67" s="27" t="s">
        <v>1053</v>
      </c>
      <c r="J67" s="28" t="s">
        <v>111</v>
      </c>
      <c r="L67" s="27" t="s">
        <v>1054</v>
      </c>
      <c r="M67" s="28" t="s">
        <v>111</v>
      </c>
      <c r="N67" s="26"/>
      <c r="O67" s="27" t="s">
        <v>1055</v>
      </c>
      <c r="P67" s="28" t="s">
        <v>111</v>
      </c>
      <c r="Q67" s="26"/>
      <c r="R67" s="27" t="s">
        <v>1056</v>
      </c>
      <c r="S67" s="28" t="s">
        <v>111</v>
      </c>
      <c r="U67" s="27" t="s">
        <v>1057</v>
      </c>
      <c r="V67" s="28" t="s">
        <v>111</v>
      </c>
      <c r="X67" s="27" t="s">
        <v>1058</v>
      </c>
      <c r="Y67" s="28" t="s">
        <v>111</v>
      </c>
    </row>
    <row r="68" spans="1:25" s="25" customFormat="1" ht="19.5" customHeight="1" thickTop="1" thickBot="1" x14ac:dyDescent="0.3">
      <c r="A68" s="74"/>
      <c r="C68" s="27" t="s">
        <v>1059</v>
      </c>
      <c r="D68" s="28" t="s">
        <v>111</v>
      </c>
      <c r="E68" s="26"/>
      <c r="F68" s="27" t="s">
        <v>1060</v>
      </c>
      <c r="G68" s="28" t="s">
        <v>111</v>
      </c>
      <c r="H68" s="26"/>
      <c r="I68" s="27" t="s">
        <v>1061</v>
      </c>
      <c r="J68" s="28" t="s">
        <v>111</v>
      </c>
      <c r="L68" s="27" t="s">
        <v>1062</v>
      </c>
      <c r="M68" s="28" t="s">
        <v>111</v>
      </c>
      <c r="N68" s="26"/>
      <c r="O68" s="27" t="s">
        <v>1063</v>
      </c>
      <c r="P68" s="28" t="s">
        <v>111</v>
      </c>
      <c r="Q68" s="26"/>
      <c r="R68" s="27" t="s">
        <v>1064</v>
      </c>
      <c r="S68" s="28" t="s">
        <v>111</v>
      </c>
      <c r="U68" s="27" t="s">
        <v>1065</v>
      </c>
      <c r="V68" s="28" t="s">
        <v>111</v>
      </c>
      <c r="X68" s="27" t="s">
        <v>1066</v>
      </c>
      <c r="Y68" s="28" t="s">
        <v>111</v>
      </c>
    </row>
    <row r="69" spans="1:25" s="25" customFormat="1" ht="19.5" customHeight="1" thickTop="1" thickBot="1" x14ac:dyDescent="0.3">
      <c r="A69" s="74"/>
      <c r="C69" s="27" t="s">
        <v>1067</v>
      </c>
      <c r="D69" s="28" t="s">
        <v>111</v>
      </c>
      <c r="E69" s="26"/>
      <c r="F69" s="27" t="s">
        <v>1068</v>
      </c>
      <c r="G69" s="28" t="s">
        <v>111</v>
      </c>
      <c r="H69" s="26"/>
      <c r="I69" s="27" t="s">
        <v>1069</v>
      </c>
      <c r="J69" s="28" t="s">
        <v>111</v>
      </c>
      <c r="L69" s="27" t="s">
        <v>1070</v>
      </c>
      <c r="M69" s="28" t="s">
        <v>111</v>
      </c>
      <c r="N69" s="26"/>
      <c r="O69" s="27" t="s">
        <v>1071</v>
      </c>
      <c r="P69" s="28" t="s">
        <v>111</v>
      </c>
      <c r="Q69" s="26"/>
      <c r="R69" s="27" t="s">
        <v>1072</v>
      </c>
      <c r="S69" s="28" t="s">
        <v>111</v>
      </c>
      <c r="U69" s="27" t="s">
        <v>1073</v>
      </c>
      <c r="V69" s="28" t="s">
        <v>111</v>
      </c>
      <c r="X69" s="27" t="s">
        <v>1074</v>
      </c>
      <c r="Y69" s="28" t="s">
        <v>111</v>
      </c>
    </row>
    <row r="70" spans="1:25" s="25" customFormat="1" ht="19.5" customHeight="1" thickTop="1" thickBot="1" x14ac:dyDescent="0.3">
      <c r="A70" s="74"/>
      <c r="C70" s="27" t="s">
        <v>1075</v>
      </c>
      <c r="D70" s="28" t="s">
        <v>111</v>
      </c>
      <c r="E70" s="26"/>
      <c r="F70" s="27" t="s">
        <v>1076</v>
      </c>
      <c r="G70" s="28" t="s">
        <v>111</v>
      </c>
      <c r="H70" s="26"/>
      <c r="I70" s="27" t="s">
        <v>1077</v>
      </c>
      <c r="J70" s="28" t="s">
        <v>111</v>
      </c>
      <c r="L70" s="27" t="s">
        <v>1078</v>
      </c>
      <c r="M70" s="28" t="s">
        <v>111</v>
      </c>
      <c r="N70" s="26"/>
      <c r="O70" s="27" t="s">
        <v>1079</v>
      </c>
      <c r="P70" s="28" t="s">
        <v>111</v>
      </c>
      <c r="Q70" s="26"/>
      <c r="R70" s="27" t="s">
        <v>1080</v>
      </c>
      <c r="S70" s="28" t="s">
        <v>111</v>
      </c>
      <c r="U70" s="27" t="s">
        <v>1081</v>
      </c>
      <c r="V70" s="28" t="s">
        <v>111</v>
      </c>
      <c r="X70" s="27" t="s">
        <v>1082</v>
      </c>
      <c r="Y70" s="28" t="s">
        <v>111</v>
      </c>
    </row>
    <row r="71" spans="1:25" s="25" customFormat="1" ht="19.5" customHeight="1" thickTop="1" thickBot="1" x14ac:dyDescent="0.3">
      <c r="A71" s="74"/>
      <c r="C71" s="27" t="s">
        <v>1083</v>
      </c>
      <c r="D71" s="28" t="s">
        <v>111</v>
      </c>
      <c r="E71" s="26"/>
      <c r="F71" s="27" t="s">
        <v>1084</v>
      </c>
      <c r="G71" s="28" t="s">
        <v>111</v>
      </c>
      <c r="H71" s="26"/>
      <c r="I71" s="27" t="s">
        <v>1085</v>
      </c>
      <c r="J71" s="28" t="s">
        <v>111</v>
      </c>
      <c r="L71" s="27" t="s">
        <v>1086</v>
      </c>
      <c r="M71" s="28" t="s">
        <v>111</v>
      </c>
      <c r="N71" s="26"/>
      <c r="O71" s="27" t="s">
        <v>1087</v>
      </c>
      <c r="P71" s="28" t="s">
        <v>111</v>
      </c>
      <c r="Q71" s="26"/>
      <c r="R71" s="27" t="s">
        <v>1088</v>
      </c>
      <c r="S71" s="28" t="s">
        <v>111</v>
      </c>
      <c r="U71" s="27" t="s">
        <v>1089</v>
      </c>
      <c r="V71" s="28" t="s">
        <v>111</v>
      </c>
      <c r="X71" s="27" t="s">
        <v>1090</v>
      </c>
      <c r="Y71" s="28" t="s">
        <v>111</v>
      </c>
    </row>
    <row r="72" spans="1:25" s="25" customFormat="1" ht="19.5" customHeight="1" thickTop="1" thickBot="1" x14ac:dyDescent="0.3">
      <c r="A72" s="74"/>
      <c r="C72" s="27" t="s">
        <v>1091</v>
      </c>
      <c r="D72" s="28" t="s">
        <v>111</v>
      </c>
      <c r="E72" s="26"/>
      <c r="F72" s="27" t="s">
        <v>1092</v>
      </c>
      <c r="G72" s="28" t="s">
        <v>111</v>
      </c>
      <c r="H72" s="26"/>
      <c r="I72" s="27" t="s">
        <v>1093</v>
      </c>
      <c r="J72" s="28" t="s">
        <v>111</v>
      </c>
      <c r="L72" s="27" t="s">
        <v>1094</v>
      </c>
      <c r="M72" s="28" t="s">
        <v>111</v>
      </c>
      <c r="N72" s="26"/>
      <c r="O72" s="27" t="s">
        <v>1095</v>
      </c>
      <c r="P72" s="28" t="s">
        <v>111</v>
      </c>
      <c r="Q72" s="26"/>
      <c r="R72" s="27" t="s">
        <v>1096</v>
      </c>
      <c r="S72" s="28" t="s">
        <v>111</v>
      </c>
      <c r="U72" s="27" t="s">
        <v>1097</v>
      </c>
      <c r="V72" s="28" t="s">
        <v>111</v>
      </c>
      <c r="X72" s="27" t="s">
        <v>1098</v>
      </c>
      <c r="Y72" s="28" t="s">
        <v>111</v>
      </c>
    </row>
    <row r="73" spans="1:25" s="25" customFormat="1" ht="19.5" customHeight="1" thickTop="1" thickBot="1" x14ac:dyDescent="0.3">
      <c r="A73" s="74"/>
      <c r="C73" s="27" t="s">
        <v>1099</v>
      </c>
      <c r="D73" s="28" t="s">
        <v>111</v>
      </c>
      <c r="E73" s="26"/>
      <c r="F73" s="27" t="s">
        <v>1100</v>
      </c>
      <c r="G73" s="28" t="s">
        <v>111</v>
      </c>
      <c r="H73" s="26"/>
      <c r="I73" s="27" t="s">
        <v>1101</v>
      </c>
      <c r="J73" s="28" t="s">
        <v>111</v>
      </c>
      <c r="L73" s="27" t="s">
        <v>1102</v>
      </c>
      <c r="M73" s="28" t="s">
        <v>111</v>
      </c>
      <c r="N73" s="26"/>
      <c r="O73" s="27" t="s">
        <v>1103</v>
      </c>
      <c r="P73" s="28" t="s">
        <v>111</v>
      </c>
      <c r="Q73" s="26"/>
      <c r="R73" s="27" t="s">
        <v>1104</v>
      </c>
      <c r="S73" s="28" t="s">
        <v>111</v>
      </c>
      <c r="U73" s="27" t="s">
        <v>1105</v>
      </c>
      <c r="V73" s="28" t="s">
        <v>111</v>
      </c>
      <c r="X73" s="27" t="s">
        <v>1106</v>
      </c>
      <c r="Y73" s="28" t="s">
        <v>111</v>
      </c>
    </row>
    <row r="74" spans="1:25" s="25" customFormat="1" ht="19.5" customHeight="1" thickTop="1" thickBot="1" x14ac:dyDescent="0.3">
      <c r="A74" s="74"/>
      <c r="C74" s="27" t="s">
        <v>1107</v>
      </c>
      <c r="D74" s="28" t="s">
        <v>111</v>
      </c>
      <c r="E74" s="26"/>
      <c r="F74" s="27" t="s">
        <v>1108</v>
      </c>
      <c r="G74" s="28" t="s">
        <v>111</v>
      </c>
      <c r="H74" s="26"/>
      <c r="I74" s="27" t="s">
        <v>1109</v>
      </c>
      <c r="J74" s="28" t="s">
        <v>111</v>
      </c>
      <c r="L74" s="27" t="s">
        <v>1110</v>
      </c>
      <c r="M74" s="28" t="s">
        <v>111</v>
      </c>
      <c r="N74" s="26"/>
      <c r="O74" s="27" t="s">
        <v>1111</v>
      </c>
      <c r="P74" s="28" t="s">
        <v>111</v>
      </c>
      <c r="Q74" s="26"/>
      <c r="R74" s="27" t="s">
        <v>1112</v>
      </c>
      <c r="S74" s="28" t="s">
        <v>111</v>
      </c>
      <c r="U74" s="27" t="s">
        <v>1113</v>
      </c>
      <c r="V74" s="28" t="s">
        <v>111</v>
      </c>
      <c r="X74" s="27" t="s">
        <v>1114</v>
      </c>
      <c r="Y74" s="28" t="s">
        <v>111</v>
      </c>
    </row>
    <row r="75" spans="1:25" s="25" customFormat="1" ht="19.5" customHeight="1" thickTop="1" thickBot="1" x14ac:dyDescent="0.3">
      <c r="A75" s="74"/>
      <c r="C75" s="27" t="s">
        <v>1115</v>
      </c>
      <c r="D75" s="28" t="s">
        <v>111</v>
      </c>
      <c r="E75" s="26"/>
      <c r="F75" s="27" t="s">
        <v>1116</v>
      </c>
      <c r="G75" s="28" t="s">
        <v>111</v>
      </c>
      <c r="H75" s="26"/>
      <c r="I75" s="27" t="s">
        <v>1117</v>
      </c>
      <c r="J75" s="28" t="s">
        <v>111</v>
      </c>
      <c r="L75" s="27" t="s">
        <v>1118</v>
      </c>
      <c r="M75" s="28" t="s">
        <v>111</v>
      </c>
      <c r="N75" s="26"/>
      <c r="O75" s="27" t="s">
        <v>1119</v>
      </c>
      <c r="P75" s="28" t="s">
        <v>111</v>
      </c>
      <c r="Q75" s="26"/>
      <c r="R75" s="27" t="s">
        <v>1120</v>
      </c>
      <c r="S75" s="28" t="s">
        <v>111</v>
      </c>
      <c r="U75" s="27" t="s">
        <v>1121</v>
      </c>
      <c r="V75" s="28" t="s">
        <v>111</v>
      </c>
      <c r="X75" s="27" t="s">
        <v>1122</v>
      </c>
      <c r="Y75" s="28" t="s">
        <v>111</v>
      </c>
    </row>
    <row r="76" spans="1:25" s="25" customFormat="1" ht="19.5" customHeight="1" thickTop="1" thickBot="1" x14ac:dyDescent="0.3">
      <c r="A76" s="74"/>
      <c r="C76" s="27" t="s">
        <v>1123</v>
      </c>
      <c r="D76" s="28" t="s">
        <v>111</v>
      </c>
      <c r="E76" s="26"/>
      <c r="F76" s="27" t="s">
        <v>1124</v>
      </c>
      <c r="G76" s="28" t="s">
        <v>111</v>
      </c>
      <c r="H76" s="26"/>
      <c r="I76" s="27" t="s">
        <v>1125</v>
      </c>
      <c r="J76" s="28" t="s">
        <v>111</v>
      </c>
      <c r="L76" s="27" t="s">
        <v>1126</v>
      </c>
      <c r="M76" s="28" t="s">
        <v>111</v>
      </c>
      <c r="N76" s="26"/>
      <c r="O76" s="27" t="s">
        <v>1127</v>
      </c>
      <c r="P76" s="28" t="s">
        <v>111</v>
      </c>
      <c r="Q76" s="26"/>
      <c r="R76" s="27" t="s">
        <v>1128</v>
      </c>
      <c r="S76" s="28" t="s">
        <v>111</v>
      </c>
      <c r="U76" s="27" t="s">
        <v>1129</v>
      </c>
      <c r="V76" s="28" t="s">
        <v>111</v>
      </c>
      <c r="X76" s="27" t="s">
        <v>1130</v>
      </c>
      <c r="Y76" s="28" t="s">
        <v>111</v>
      </c>
    </row>
    <row r="77" spans="1:25" s="25" customFormat="1" ht="19.5" customHeight="1" thickTop="1" thickBot="1" x14ac:dyDescent="0.3">
      <c r="A77" s="74"/>
      <c r="C77" s="27" t="s">
        <v>1131</v>
      </c>
      <c r="D77" s="28" t="s">
        <v>111</v>
      </c>
      <c r="E77" s="26"/>
      <c r="F77" s="27" t="s">
        <v>1132</v>
      </c>
      <c r="G77" s="28" t="s">
        <v>111</v>
      </c>
      <c r="H77" s="26"/>
      <c r="I77" s="27" t="s">
        <v>1133</v>
      </c>
      <c r="J77" s="28" t="s">
        <v>111</v>
      </c>
      <c r="L77" s="27" t="s">
        <v>1134</v>
      </c>
      <c r="M77" s="28" t="s">
        <v>111</v>
      </c>
      <c r="N77" s="26"/>
      <c r="O77" s="27" t="s">
        <v>1135</v>
      </c>
      <c r="P77" s="28" t="s">
        <v>111</v>
      </c>
      <c r="Q77" s="26"/>
      <c r="R77" s="27" t="s">
        <v>1136</v>
      </c>
      <c r="S77" s="28" t="s">
        <v>111</v>
      </c>
      <c r="U77" s="27" t="s">
        <v>1137</v>
      </c>
      <c r="V77" s="28" t="s">
        <v>111</v>
      </c>
      <c r="X77" s="27" t="s">
        <v>1138</v>
      </c>
      <c r="Y77" s="28" t="s">
        <v>111</v>
      </c>
    </row>
    <row r="78" spans="1:25" s="25" customFormat="1" ht="19.5" customHeight="1" thickTop="1" thickBot="1" x14ac:dyDescent="0.3">
      <c r="A78" s="74"/>
      <c r="C78" s="27" t="s">
        <v>1139</v>
      </c>
      <c r="D78" s="28" t="s">
        <v>111</v>
      </c>
      <c r="E78" s="26"/>
      <c r="F78" s="27" t="s">
        <v>1140</v>
      </c>
      <c r="G78" s="28" t="s">
        <v>111</v>
      </c>
      <c r="H78" s="26"/>
      <c r="I78" s="27" t="s">
        <v>1141</v>
      </c>
      <c r="J78" s="28" t="s">
        <v>111</v>
      </c>
      <c r="L78" s="27" t="s">
        <v>1142</v>
      </c>
      <c r="M78" s="28" t="s">
        <v>111</v>
      </c>
      <c r="N78" s="26"/>
      <c r="O78" s="27" t="s">
        <v>1143</v>
      </c>
      <c r="P78" s="28" t="s">
        <v>111</v>
      </c>
      <c r="Q78" s="26"/>
      <c r="R78" s="27" t="s">
        <v>1144</v>
      </c>
      <c r="S78" s="28" t="s">
        <v>111</v>
      </c>
      <c r="U78" s="27" t="s">
        <v>1145</v>
      </c>
      <c r="V78" s="28" t="s">
        <v>111</v>
      </c>
      <c r="X78" s="27" t="s">
        <v>1146</v>
      </c>
      <c r="Y78" s="28" t="s">
        <v>111</v>
      </c>
    </row>
    <row r="79" spans="1:25" s="25" customFormat="1" ht="19.5" customHeight="1" thickTop="1" thickBot="1" x14ac:dyDescent="0.3">
      <c r="A79" s="74"/>
      <c r="C79" s="27" t="s">
        <v>1147</v>
      </c>
      <c r="D79" s="28" t="s">
        <v>111</v>
      </c>
      <c r="E79" s="26"/>
      <c r="F79" s="27" t="s">
        <v>1148</v>
      </c>
      <c r="G79" s="28" t="s">
        <v>111</v>
      </c>
      <c r="H79" s="26"/>
      <c r="I79" s="27" t="s">
        <v>1149</v>
      </c>
      <c r="J79" s="28" t="s">
        <v>111</v>
      </c>
      <c r="L79" s="27" t="s">
        <v>1150</v>
      </c>
      <c r="M79" s="28" t="s">
        <v>111</v>
      </c>
      <c r="N79" s="26"/>
      <c r="O79" s="27" t="s">
        <v>1151</v>
      </c>
      <c r="P79" s="28" t="s">
        <v>111</v>
      </c>
      <c r="Q79" s="26"/>
      <c r="R79" s="27" t="s">
        <v>1152</v>
      </c>
      <c r="S79" s="28" t="s">
        <v>111</v>
      </c>
      <c r="U79" s="27" t="s">
        <v>1153</v>
      </c>
      <c r="V79" s="28" t="s">
        <v>111</v>
      </c>
      <c r="X79" s="27" t="s">
        <v>1154</v>
      </c>
      <c r="Y79" s="28" t="s">
        <v>111</v>
      </c>
    </row>
    <row r="80" spans="1:25" s="25" customFormat="1" ht="19.5" customHeight="1" thickTop="1" thickBot="1" x14ac:dyDescent="0.3">
      <c r="A80" s="74"/>
      <c r="C80" s="27" t="s">
        <v>1155</v>
      </c>
      <c r="D80" s="28" t="s">
        <v>111</v>
      </c>
      <c r="E80" s="26"/>
      <c r="F80" s="27" t="s">
        <v>1156</v>
      </c>
      <c r="G80" s="28" t="s">
        <v>111</v>
      </c>
      <c r="H80" s="26"/>
      <c r="I80" s="27" t="s">
        <v>1157</v>
      </c>
      <c r="J80" s="28" t="s">
        <v>111</v>
      </c>
      <c r="L80" s="27" t="s">
        <v>1158</v>
      </c>
      <c r="M80" s="28" t="s">
        <v>111</v>
      </c>
      <c r="N80" s="26"/>
      <c r="O80" s="27" t="s">
        <v>1159</v>
      </c>
      <c r="P80" s="28" t="s">
        <v>111</v>
      </c>
      <c r="Q80" s="26"/>
      <c r="R80" s="27" t="s">
        <v>1160</v>
      </c>
      <c r="S80" s="28" t="s">
        <v>111</v>
      </c>
      <c r="U80" s="27" t="s">
        <v>1161</v>
      </c>
      <c r="V80" s="28" t="s">
        <v>111</v>
      </c>
      <c r="X80" s="27" t="s">
        <v>1162</v>
      </c>
      <c r="Y80" s="28" t="s">
        <v>111</v>
      </c>
    </row>
    <row r="81" spans="1:25" s="25" customFormat="1" ht="19.5" customHeight="1" thickTop="1" thickBot="1" x14ac:dyDescent="0.3">
      <c r="A81" s="74"/>
      <c r="C81" s="27" t="s">
        <v>1163</v>
      </c>
      <c r="D81" s="28" t="s">
        <v>111</v>
      </c>
      <c r="E81" s="26"/>
      <c r="F81" s="27" t="s">
        <v>1164</v>
      </c>
      <c r="G81" s="28" t="s">
        <v>111</v>
      </c>
      <c r="H81" s="26"/>
      <c r="I81" s="27" t="s">
        <v>1165</v>
      </c>
      <c r="J81" s="28" t="s">
        <v>111</v>
      </c>
      <c r="L81" s="27" t="s">
        <v>1166</v>
      </c>
      <c r="M81" s="28" t="s">
        <v>111</v>
      </c>
      <c r="N81" s="26"/>
      <c r="O81" s="27" t="s">
        <v>1167</v>
      </c>
      <c r="P81" s="28" t="s">
        <v>111</v>
      </c>
      <c r="Q81" s="26"/>
      <c r="R81" s="27" t="s">
        <v>1168</v>
      </c>
      <c r="S81" s="28" t="s">
        <v>111</v>
      </c>
      <c r="U81" s="27" t="s">
        <v>1169</v>
      </c>
      <c r="V81" s="28" t="s">
        <v>111</v>
      </c>
      <c r="X81" s="27" t="s">
        <v>1170</v>
      </c>
      <c r="Y81" s="28" t="s">
        <v>111</v>
      </c>
    </row>
    <row r="82" spans="1:25" s="25" customFormat="1" ht="19.5" customHeight="1" thickTop="1" thickBot="1" x14ac:dyDescent="0.3">
      <c r="A82" s="74"/>
      <c r="C82" s="27" t="s">
        <v>1171</v>
      </c>
      <c r="D82" s="28" t="s">
        <v>111</v>
      </c>
      <c r="E82" s="26"/>
      <c r="F82" s="27" t="s">
        <v>1172</v>
      </c>
      <c r="G82" s="28" t="s">
        <v>111</v>
      </c>
      <c r="H82" s="26"/>
      <c r="I82" s="27" t="s">
        <v>1173</v>
      </c>
      <c r="J82" s="28" t="s">
        <v>111</v>
      </c>
      <c r="L82" s="27" t="s">
        <v>1174</v>
      </c>
      <c r="M82" s="28" t="s">
        <v>111</v>
      </c>
      <c r="N82" s="26"/>
      <c r="O82" s="27" t="s">
        <v>1175</v>
      </c>
      <c r="P82" s="28" t="s">
        <v>111</v>
      </c>
      <c r="Q82" s="26"/>
      <c r="R82" s="27" t="s">
        <v>1176</v>
      </c>
      <c r="S82" s="28" t="s">
        <v>111</v>
      </c>
      <c r="U82" s="27" t="s">
        <v>1177</v>
      </c>
      <c r="V82" s="28" t="s">
        <v>111</v>
      </c>
      <c r="X82" s="27" t="s">
        <v>1178</v>
      </c>
      <c r="Y82" s="28" t="s">
        <v>111</v>
      </c>
    </row>
    <row r="83" spans="1:25" s="25" customFormat="1" ht="19.5" customHeight="1" thickTop="1" thickBot="1" x14ac:dyDescent="0.3">
      <c r="A83" s="74"/>
      <c r="C83" s="27" t="s">
        <v>1179</v>
      </c>
      <c r="D83" s="28" t="s">
        <v>111</v>
      </c>
      <c r="E83" s="26"/>
      <c r="F83" s="27" t="s">
        <v>1180</v>
      </c>
      <c r="G83" s="28" t="s">
        <v>111</v>
      </c>
      <c r="H83" s="26"/>
      <c r="I83" s="27" t="s">
        <v>1181</v>
      </c>
      <c r="J83" s="28" t="s">
        <v>111</v>
      </c>
      <c r="L83" s="27" t="s">
        <v>1182</v>
      </c>
      <c r="M83" s="28" t="s">
        <v>111</v>
      </c>
      <c r="N83" s="26"/>
      <c r="O83" s="27" t="s">
        <v>1183</v>
      </c>
      <c r="P83" s="28" t="s">
        <v>111</v>
      </c>
      <c r="Q83" s="26"/>
      <c r="R83" s="27" t="s">
        <v>1184</v>
      </c>
      <c r="S83" s="28" t="s">
        <v>111</v>
      </c>
      <c r="U83" s="27" t="s">
        <v>1185</v>
      </c>
      <c r="V83" s="28" t="s">
        <v>111</v>
      </c>
      <c r="X83" s="27" t="s">
        <v>1186</v>
      </c>
      <c r="Y83" s="28" t="s">
        <v>111</v>
      </c>
    </row>
    <row r="84" spans="1:25" s="25" customFormat="1" ht="19.5" customHeight="1" thickTop="1" thickBot="1" x14ac:dyDescent="0.3">
      <c r="A84" s="74"/>
      <c r="C84" s="27" t="s">
        <v>1187</v>
      </c>
      <c r="D84" s="28" t="s">
        <v>111</v>
      </c>
      <c r="E84" s="26"/>
      <c r="F84" s="27" t="s">
        <v>1188</v>
      </c>
      <c r="G84" s="28" t="s">
        <v>111</v>
      </c>
      <c r="H84" s="26"/>
      <c r="I84" s="27" t="s">
        <v>1189</v>
      </c>
      <c r="J84" s="28" t="s">
        <v>111</v>
      </c>
      <c r="L84" s="27" t="s">
        <v>1190</v>
      </c>
      <c r="M84" s="28" t="s">
        <v>111</v>
      </c>
      <c r="N84" s="26"/>
      <c r="O84" s="27" t="s">
        <v>1191</v>
      </c>
      <c r="P84" s="28" t="s">
        <v>111</v>
      </c>
      <c r="Q84" s="26"/>
      <c r="R84" s="27" t="s">
        <v>1192</v>
      </c>
      <c r="S84" s="28" t="s">
        <v>111</v>
      </c>
      <c r="U84" s="27" t="s">
        <v>1193</v>
      </c>
      <c r="V84" s="28" t="s">
        <v>111</v>
      </c>
      <c r="X84" s="27" t="s">
        <v>1194</v>
      </c>
      <c r="Y84" s="28" t="s">
        <v>111</v>
      </c>
    </row>
    <row r="85" spans="1:25" s="25" customFormat="1" ht="19.5" customHeight="1" thickTop="1" thickBot="1" x14ac:dyDescent="0.3">
      <c r="A85" s="74"/>
      <c r="C85" s="27" t="s">
        <v>1195</v>
      </c>
      <c r="D85" s="28" t="s">
        <v>111</v>
      </c>
      <c r="E85" s="26"/>
      <c r="F85" s="27" t="s">
        <v>1196</v>
      </c>
      <c r="G85" s="28" t="s">
        <v>111</v>
      </c>
      <c r="H85" s="26"/>
      <c r="I85" s="27" t="s">
        <v>1197</v>
      </c>
      <c r="J85" s="28" t="s">
        <v>111</v>
      </c>
      <c r="L85" s="27" t="s">
        <v>1198</v>
      </c>
      <c r="M85" s="28" t="s">
        <v>111</v>
      </c>
      <c r="N85" s="26"/>
      <c r="O85" s="27" t="s">
        <v>1199</v>
      </c>
      <c r="P85" s="28" t="s">
        <v>111</v>
      </c>
      <c r="Q85" s="26"/>
      <c r="R85" s="27" t="s">
        <v>1200</v>
      </c>
      <c r="S85" s="28" t="s">
        <v>111</v>
      </c>
      <c r="U85" s="27" t="s">
        <v>1201</v>
      </c>
      <c r="V85" s="28" t="s">
        <v>111</v>
      </c>
      <c r="X85" s="27" t="s">
        <v>1202</v>
      </c>
      <c r="Y85" s="28" t="s">
        <v>111</v>
      </c>
    </row>
    <row r="86" spans="1:25" s="25" customFormat="1" ht="19.5" customHeight="1" thickTop="1" thickBot="1" x14ac:dyDescent="0.3">
      <c r="A86" s="74"/>
      <c r="C86" s="27" t="s">
        <v>1203</v>
      </c>
      <c r="D86" s="28" t="s">
        <v>111</v>
      </c>
      <c r="E86" s="26"/>
      <c r="F86" s="27" t="s">
        <v>1204</v>
      </c>
      <c r="G86" s="28" t="s">
        <v>111</v>
      </c>
      <c r="H86" s="26"/>
      <c r="I86" s="27" t="s">
        <v>1205</v>
      </c>
      <c r="J86" s="28" t="s">
        <v>111</v>
      </c>
      <c r="L86" s="27" t="s">
        <v>1206</v>
      </c>
      <c r="M86" s="28" t="s">
        <v>111</v>
      </c>
      <c r="N86" s="26"/>
      <c r="O86" s="27" t="s">
        <v>1207</v>
      </c>
      <c r="P86" s="28" t="s">
        <v>111</v>
      </c>
      <c r="Q86" s="26"/>
      <c r="R86" s="27" t="s">
        <v>1208</v>
      </c>
      <c r="S86" s="28" t="s">
        <v>111</v>
      </c>
      <c r="U86" s="27" t="s">
        <v>1209</v>
      </c>
      <c r="V86" s="28" t="s">
        <v>111</v>
      </c>
      <c r="X86" s="27" t="s">
        <v>1210</v>
      </c>
      <c r="Y86" s="28" t="s">
        <v>111</v>
      </c>
    </row>
    <row r="87" spans="1:25" s="25" customFormat="1" ht="19.5" customHeight="1" thickTop="1" thickBot="1" x14ac:dyDescent="0.3">
      <c r="A87" s="74"/>
      <c r="C87" s="27" t="s">
        <v>1211</v>
      </c>
      <c r="D87" s="28" t="s">
        <v>111</v>
      </c>
      <c r="E87" s="26"/>
      <c r="F87" s="27" t="s">
        <v>1212</v>
      </c>
      <c r="G87" s="28" t="s">
        <v>111</v>
      </c>
      <c r="H87" s="26"/>
      <c r="I87" s="27" t="s">
        <v>1213</v>
      </c>
      <c r="J87" s="28" t="s">
        <v>111</v>
      </c>
      <c r="L87" s="27" t="s">
        <v>1214</v>
      </c>
      <c r="M87" s="28" t="s">
        <v>111</v>
      </c>
      <c r="N87" s="26"/>
      <c r="O87" s="27" t="s">
        <v>1215</v>
      </c>
      <c r="P87" s="28" t="s">
        <v>111</v>
      </c>
      <c r="Q87" s="26"/>
      <c r="R87" s="27" t="s">
        <v>1216</v>
      </c>
      <c r="S87" s="28" t="s">
        <v>111</v>
      </c>
      <c r="U87" s="27" t="s">
        <v>1217</v>
      </c>
      <c r="V87" s="28" t="s">
        <v>111</v>
      </c>
      <c r="X87" s="27" t="s">
        <v>1218</v>
      </c>
      <c r="Y87" s="28" t="s">
        <v>111</v>
      </c>
    </row>
    <row r="88" spans="1:25" s="25" customFormat="1" ht="19.5" customHeight="1" thickTop="1" thickBot="1" x14ac:dyDescent="0.3">
      <c r="A88" s="74"/>
      <c r="C88" s="27" t="s">
        <v>1219</v>
      </c>
      <c r="D88" s="28" t="s">
        <v>111</v>
      </c>
      <c r="E88" s="26"/>
      <c r="F88" s="27" t="s">
        <v>1220</v>
      </c>
      <c r="G88" s="28" t="s">
        <v>111</v>
      </c>
      <c r="H88" s="26"/>
      <c r="I88" s="27" t="s">
        <v>1221</v>
      </c>
      <c r="J88" s="28" t="s">
        <v>111</v>
      </c>
      <c r="L88" s="27" t="s">
        <v>1222</v>
      </c>
      <c r="M88" s="28" t="s">
        <v>111</v>
      </c>
      <c r="N88" s="26"/>
      <c r="O88" s="27" t="s">
        <v>1223</v>
      </c>
      <c r="P88" s="28" t="s">
        <v>111</v>
      </c>
      <c r="Q88" s="26"/>
      <c r="R88" s="27" t="s">
        <v>1224</v>
      </c>
      <c r="S88" s="28" t="s">
        <v>111</v>
      </c>
      <c r="U88" s="27" t="s">
        <v>1225</v>
      </c>
      <c r="V88" s="28" t="s">
        <v>111</v>
      </c>
      <c r="X88" s="27" t="s">
        <v>1226</v>
      </c>
      <c r="Y88" s="28" t="s">
        <v>111</v>
      </c>
    </row>
    <row r="89" spans="1:25" s="25" customFormat="1" ht="19.5" customHeight="1" thickTop="1" thickBot="1" x14ac:dyDescent="0.3">
      <c r="A89" s="74"/>
      <c r="C89" s="27" t="s">
        <v>1227</v>
      </c>
      <c r="D89" s="28" t="s">
        <v>111</v>
      </c>
      <c r="E89" s="26"/>
      <c r="F89" s="27" t="s">
        <v>1228</v>
      </c>
      <c r="G89" s="28" t="s">
        <v>111</v>
      </c>
      <c r="H89" s="26"/>
      <c r="I89" s="27" t="s">
        <v>1229</v>
      </c>
      <c r="J89" s="28" t="s">
        <v>111</v>
      </c>
      <c r="L89" s="27" t="s">
        <v>1230</v>
      </c>
      <c r="M89" s="28" t="s">
        <v>111</v>
      </c>
      <c r="N89" s="26"/>
      <c r="O89" s="27" t="s">
        <v>1231</v>
      </c>
      <c r="P89" s="28" t="s">
        <v>111</v>
      </c>
      <c r="Q89" s="26"/>
      <c r="R89" s="27" t="s">
        <v>1232</v>
      </c>
      <c r="S89" s="28" t="s">
        <v>111</v>
      </c>
      <c r="U89" s="27" t="s">
        <v>1233</v>
      </c>
      <c r="V89" s="28" t="s">
        <v>111</v>
      </c>
      <c r="X89" s="27" t="s">
        <v>1234</v>
      </c>
      <c r="Y89" s="28" t="s">
        <v>111</v>
      </c>
    </row>
    <row r="90" spans="1:25" s="25" customFormat="1" ht="19.5" customHeight="1" thickTop="1" thickBot="1" x14ac:dyDescent="0.3">
      <c r="A90" s="74"/>
      <c r="C90" s="27" t="s">
        <v>1235</v>
      </c>
      <c r="D90" s="28" t="s">
        <v>111</v>
      </c>
      <c r="E90" s="26"/>
      <c r="F90" s="27" t="s">
        <v>1236</v>
      </c>
      <c r="G90" s="28" t="s">
        <v>111</v>
      </c>
      <c r="H90" s="26"/>
      <c r="I90" s="27" t="s">
        <v>1237</v>
      </c>
      <c r="J90" s="28" t="s">
        <v>111</v>
      </c>
      <c r="L90" s="27" t="s">
        <v>1238</v>
      </c>
      <c r="M90" s="28" t="s">
        <v>111</v>
      </c>
      <c r="N90" s="26"/>
      <c r="O90" s="27" t="s">
        <v>1239</v>
      </c>
      <c r="P90" s="28" t="s">
        <v>111</v>
      </c>
      <c r="Q90" s="26"/>
      <c r="R90" s="27" t="s">
        <v>1240</v>
      </c>
      <c r="S90" s="28" t="s">
        <v>111</v>
      </c>
      <c r="U90" s="27" t="s">
        <v>1241</v>
      </c>
      <c r="V90" s="28" t="s">
        <v>111</v>
      </c>
      <c r="X90" s="27" t="s">
        <v>1242</v>
      </c>
      <c r="Y90" s="28" t="s">
        <v>111</v>
      </c>
    </row>
    <row r="91" spans="1:25" s="25" customFormat="1" ht="19.5" customHeight="1" thickTop="1" thickBot="1" x14ac:dyDescent="0.3">
      <c r="A91" s="74"/>
      <c r="C91" s="27" t="s">
        <v>1243</v>
      </c>
      <c r="D91" s="28" t="s">
        <v>111</v>
      </c>
      <c r="E91" s="26"/>
      <c r="F91" s="27" t="s">
        <v>1244</v>
      </c>
      <c r="G91" s="28" t="s">
        <v>111</v>
      </c>
      <c r="H91" s="26"/>
      <c r="I91" s="27" t="s">
        <v>1245</v>
      </c>
      <c r="J91" s="28" t="s">
        <v>111</v>
      </c>
      <c r="L91" s="27" t="s">
        <v>1246</v>
      </c>
      <c r="M91" s="28" t="s">
        <v>111</v>
      </c>
      <c r="N91" s="26"/>
      <c r="O91" s="27" t="s">
        <v>1247</v>
      </c>
      <c r="P91" s="28" t="s">
        <v>111</v>
      </c>
      <c r="Q91" s="26"/>
      <c r="R91" s="27" t="s">
        <v>1248</v>
      </c>
      <c r="S91" s="28" t="s">
        <v>111</v>
      </c>
      <c r="U91" s="27" t="s">
        <v>1249</v>
      </c>
      <c r="V91" s="28" t="s">
        <v>111</v>
      </c>
      <c r="X91" s="27" t="s">
        <v>1250</v>
      </c>
      <c r="Y91" s="28" t="s">
        <v>111</v>
      </c>
    </row>
    <row r="92" spans="1:25" s="25" customFormat="1" ht="19.5" customHeight="1" thickTop="1" thickBot="1" x14ac:dyDescent="0.3">
      <c r="A92" s="74"/>
      <c r="C92" s="27" t="s">
        <v>1251</v>
      </c>
      <c r="D92" s="28" t="s">
        <v>111</v>
      </c>
      <c r="E92" s="26"/>
      <c r="F92" s="27" t="s">
        <v>1252</v>
      </c>
      <c r="G92" s="28" t="s">
        <v>111</v>
      </c>
      <c r="H92" s="26"/>
      <c r="I92" s="27" t="s">
        <v>1253</v>
      </c>
      <c r="J92" s="28" t="s">
        <v>111</v>
      </c>
      <c r="L92" s="27" t="s">
        <v>1254</v>
      </c>
      <c r="M92" s="28" t="s">
        <v>111</v>
      </c>
      <c r="N92" s="26"/>
      <c r="O92" s="27" t="s">
        <v>1255</v>
      </c>
      <c r="P92" s="28" t="s">
        <v>111</v>
      </c>
      <c r="Q92" s="26"/>
      <c r="R92" s="27" t="s">
        <v>1256</v>
      </c>
      <c r="S92" s="28" t="s">
        <v>111</v>
      </c>
      <c r="U92" s="27" t="s">
        <v>1257</v>
      </c>
      <c r="V92" s="28" t="s">
        <v>111</v>
      </c>
      <c r="X92" s="27" t="s">
        <v>1258</v>
      </c>
      <c r="Y92" s="28" t="s">
        <v>111</v>
      </c>
    </row>
    <row r="93" spans="1:25" s="25" customFormat="1" ht="19.5" customHeight="1" thickTop="1" thickBot="1" x14ac:dyDescent="0.3">
      <c r="A93" s="74"/>
      <c r="C93" s="27" t="s">
        <v>1259</v>
      </c>
      <c r="D93" s="28" t="s">
        <v>111</v>
      </c>
      <c r="E93" s="26"/>
      <c r="F93" s="27" t="s">
        <v>1260</v>
      </c>
      <c r="G93" s="28" t="s">
        <v>111</v>
      </c>
      <c r="H93" s="26"/>
      <c r="I93" s="27" t="s">
        <v>1261</v>
      </c>
      <c r="J93" s="28" t="s">
        <v>111</v>
      </c>
      <c r="L93" s="27" t="s">
        <v>1262</v>
      </c>
      <c r="M93" s="28" t="s">
        <v>111</v>
      </c>
      <c r="N93" s="26"/>
      <c r="O93" s="27" t="s">
        <v>1263</v>
      </c>
      <c r="P93" s="28" t="s">
        <v>111</v>
      </c>
      <c r="Q93" s="26"/>
      <c r="R93" s="27" t="s">
        <v>1264</v>
      </c>
      <c r="S93" s="28" t="s">
        <v>111</v>
      </c>
      <c r="U93" s="27" t="s">
        <v>1265</v>
      </c>
      <c r="V93" s="28" t="s">
        <v>111</v>
      </c>
      <c r="X93" s="27" t="s">
        <v>1266</v>
      </c>
      <c r="Y93" s="28" t="s">
        <v>111</v>
      </c>
    </row>
    <row r="94" spans="1:25" s="25" customFormat="1" ht="19.5" customHeight="1" thickTop="1" thickBot="1" x14ac:dyDescent="0.3">
      <c r="A94" s="74"/>
      <c r="C94" s="27" t="s">
        <v>1267</v>
      </c>
      <c r="D94" s="28" t="s">
        <v>111</v>
      </c>
      <c r="E94" s="26"/>
      <c r="F94" s="27" t="s">
        <v>1268</v>
      </c>
      <c r="G94" s="28" t="s">
        <v>111</v>
      </c>
      <c r="H94" s="26"/>
      <c r="I94" s="27" t="s">
        <v>1269</v>
      </c>
      <c r="J94" s="28" t="s">
        <v>111</v>
      </c>
      <c r="L94" s="27" t="s">
        <v>1270</v>
      </c>
      <c r="M94" s="28" t="s">
        <v>111</v>
      </c>
      <c r="N94" s="26"/>
      <c r="O94" s="27" t="s">
        <v>1271</v>
      </c>
      <c r="P94" s="28" t="s">
        <v>111</v>
      </c>
      <c r="Q94" s="26"/>
      <c r="R94" s="27" t="s">
        <v>1272</v>
      </c>
      <c r="S94" s="28" t="s">
        <v>111</v>
      </c>
      <c r="U94" s="27" t="s">
        <v>1273</v>
      </c>
      <c r="V94" s="28" t="s">
        <v>111</v>
      </c>
      <c r="X94" s="27" t="s">
        <v>1274</v>
      </c>
      <c r="Y94" s="28" t="s">
        <v>111</v>
      </c>
    </row>
    <row r="95" spans="1:25" s="25" customFormat="1" ht="19.5" customHeight="1" thickTop="1" thickBot="1" x14ac:dyDescent="0.3">
      <c r="A95" s="74"/>
      <c r="C95" s="27" t="s">
        <v>1275</v>
      </c>
      <c r="D95" s="28" t="s">
        <v>111</v>
      </c>
      <c r="E95" s="26"/>
      <c r="F95" s="27" t="s">
        <v>1276</v>
      </c>
      <c r="G95" s="28" t="s">
        <v>111</v>
      </c>
      <c r="H95" s="26"/>
      <c r="I95" s="27" t="s">
        <v>1277</v>
      </c>
      <c r="J95" s="28" t="s">
        <v>111</v>
      </c>
      <c r="L95" s="27" t="s">
        <v>1278</v>
      </c>
      <c r="M95" s="28" t="s">
        <v>111</v>
      </c>
      <c r="N95" s="26"/>
      <c r="O95" s="27" t="s">
        <v>1279</v>
      </c>
      <c r="P95" s="28" t="s">
        <v>111</v>
      </c>
      <c r="Q95" s="26"/>
      <c r="R95" s="27" t="s">
        <v>1280</v>
      </c>
      <c r="S95" s="28" t="s">
        <v>111</v>
      </c>
      <c r="U95" s="27" t="s">
        <v>1281</v>
      </c>
      <c r="V95" s="28" t="s">
        <v>111</v>
      </c>
      <c r="X95" s="27" t="s">
        <v>1282</v>
      </c>
      <c r="Y95" s="28" t="s">
        <v>111</v>
      </c>
    </row>
    <row r="96" spans="1:25" s="25" customFormat="1" ht="19.5" customHeight="1" thickTop="1" thickBot="1" x14ac:dyDescent="0.3">
      <c r="A96" s="74"/>
      <c r="C96" s="27" t="s">
        <v>1283</v>
      </c>
      <c r="D96" s="28" t="s">
        <v>111</v>
      </c>
      <c r="E96" s="26"/>
      <c r="F96" s="27" t="s">
        <v>1284</v>
      </c>
      <c r="G96" s="28" t="s">
        <v>111</v>
      </c>
      <c r="H96" s="26"/>
      <c r="I96" s="27" t="s">
        <v>1285</v>
      </c>
      <c r="J96" s="28" t="s">
        <v>111</v>
      </c>
      <c r="L96" s="27" t="s">
        <v>1286</v>
      </c>
      <c r="M96" s="28" t="s">
        <v>111</v>
      </c>
      <c r="N96" s="26"/>
      <c r="O96" s="27" t="s">
        <v>1287</v>
      </c>
      <c r="P96" s="28" t="s">
        <v>111</v>
      </c>
      <c r="Q96" s="26"/>
      <c r="R96" s="27" t="s">
        <v>1288</v>
      </c>
      <c r="S96" s="28" t="s">
        <v>111</v>
      </c>
      <c r="U96" s="27" t="s">
        <v>1289</v>
      </c>
      <c r="V96" s="28" t="s">
        <v>111</v>
      </c>
      <c r="X96" s="27" t="s">
        <v>1290</v>
      </c>
      <c r="Y96" s="28" t="s">
        <v>111</v>
      </c>
    </row>
    <row r="97" spans="1:25" s="25" customFormat="1" ht="19.5" customHeight="1" thickTop="1" thickBot="1" x14ac:dyDescent="0.3">
      <c r="A97" s="74"/>
      <c r="C97" s="27" t="s">
        <v>1291</v>
      </c>
      <c r="D97" s="28" t="s">
        <v>111</v>
      </c>
      <c r="E97" s="26"/>
      <c r="F97" s="27" t="s">
        <v>1292</v>
      </c>
      <c r="G97" s="28" t="s">
        <v>111</v>
      </c>
      <c r="H97" s="26"/>
      <c r="I97" s="27" t="s">
        <v>1293</v>
      </c>
      <c r="J97" s="28" t="s">
        <v>111</v>
      </c>
      <c r="L97" s="27" t="s">
        <v>1294</v>
      </c>
      <c r="M97" s="28" t="s">
        <v>111</v>
      </c>
      <c r="N97" s="26"/>
      <c r="O97" s="27" t="s">
        <v>1295</v>
      </c>
      <c r="P97" s="28" t="s">
        <v>111</v>
      </c>
      <c r="Q97" s="26"/>
      <c r="R97" s="27" t="s">
        <v>1296</v>
      </c>
      <c r="S97" s="28" t="s">
        <v>111</v>
      </c>
      <c r="U97" s="27" t="s">
        <v>1297</v>
      </c>
      <c r="V97" s="28" t="s">
        <v>111</v>
      </c>
      <c r="X97" s="27" t="s">
        <v>1298</v>
      </c>
      <c r="Y97" s="28" t="s">
        <v>111</v>
      </c>
    </row>
    <row r="98" spans="1:25" s="25" customFormat="1" ht="19.5" customHeight="1" thickTop="1" thickBot="1" x14ac:dyDescent="0.3">
      <c r="A98" s="74"/>
      <c r="C98" s="27" t="s">
        <v>1299</v>
      </c>
      <c r="D98" s="28" t="s">
        <v>111</v>
      </c>
      <c r="E98" s="26"/>
      <c r="F98" s="27" t="s">
        <v>1300</v>
      </c>
      <c r="G98" s="28" t="s">
        <v>111</v>
      </c>
      <c r="H98" s="26"/>
      <c r="I98" s="27" t="s">
        <v>1301</v>
      </c>
      <c r="J98" s="28" t="s">
        <v>111</v>
      </c>
      <c r="L98" s="27" t="s">
        <v>1302</v>
      </c>
      <c r="M98" s="28" t="s">
        <v>111</v>
      </c>
      <c r="N98" s="26"/>
      <c r="O98" s="27" t="s">
        <v>1303</v>
      </c>
      <c r="P98" s="28" t="s">
        <v>111</v>
      </c>
      <c r="Q98" s="26"/>
      <c r="R98" s="27" t="s">
        <v>1304</v>
      </c>
      <c r="S98" s="28" t="s">
        <v>111</v>
      </c>
      <c r="U98" s="27" t="s">
        <v>1305</v>
      </c>
      <c r="V98" s="28" t="s">
        <v>111</v>
      </c>
      <c r="X98" s="27" t="s">
        <v>1306</v>
      </c>
      <c r="Y98" s="28" t="s">
        <v>111</v>
      </c>
    </row>
    <row r="99" spans="1:25" s="25" customFormat="1" ht="19.5" customHeight="1" thickTop="1" thickBot="1" x14ac:dyDescent="0.3">
      <c r="A99" s="74"/>
      <c r="C99" s="27" t="s">
        <v>1307</v>
      </c>
      <c r="D99" s="28" t="s">
        <v>111</v>
      </c>
      <c r="E99" s="26"/>
      <c r="F99" s="27" t="s">
        <v>1308</v>
      </c>
      <c r="G99" s="28" t="s">
        <v>111</v>
      </c>
      <c r="H99" s="26"/>
      <c r="I99" s="27" t="s">
        <v>1309</v>
      </c>
      <c r="J99" s="28" t="s">
        <v>111</v>
      </c>
      <c r="L99" s="27" t="s">
        <v>1310</v>
      </c>
      <c r="M99" s="28" t="s">
        <v>111</v>
      </c>
      <c r="N99" s="26"/>
      <c r="O99" s="27" t="s">
        <v>1311</v>
      </c>
      <c r="P99" s="28" t="s">
        <v>111</v>
      </c>
      <c r="Q99" s="26"/>
      <c r="R99" s="27" t="s">
        <v>1312</v>
      </c>
      <c r="S99" s="28" t="s">
        <v>111</v>
      </c>
      <c r="U99" s="27" t="s">
        <v>1313</v>
      </c>
      <c r="V99" s="28" t="s">
        <v>111</v>
      </c>
      <c r="X99" s="27" t="s">
        <v>1314</v>
      </c>
      <c r="Y99" s="28" t="s">
        <v>111</v>
      </c>
    </row>
    <row r="100" spans="1:25" s="25" customFormat="1" ht="19.5" customHeight="1" thickTop="1" thickBot="1" x14ac:dyDescent="0.3">
      <c r="A100" s="74"/>
      <c r="C100" s="27" t="s">
        <v>1315</v>
      </c>
      <c r="D100" s="28" t="s">
        <v>111</v>
      </c>
      <c r="E100" s="26"/>
      <c r="F100" s="27" t="s">
        <v>1316</v>
      </c>
      <c r="G100" s="28" t="s">
        <v>111</v>
      </c>
      <c r="H100" s="26"/>
      <c r="I100" s="27" t="s">
        <v>1317</v>
      </c>
      <c r="J100" s="28" t="s">
        <v>111</v>
      </c>
      <c r="L100" s="27" t="s">
        <v>1318</v>
      </c>
      <c r="M100" s="28" t="s">
        <v>111</v>
      </c>
      <c r="N100" s="26"/>
      <c r="O100" s="27" t="s">
        <v>1319</v>
      </c>
      <c r="P100" s="28" t="s">
        <v>111</v>
      </c>
      <c r="Q100" s="26"/>
      <c r="R100" s="27" t="s">
        <v>1320</v>
      </c>
      <c r="S100" s="28" t="s">
        <v>111</v>
      </c>
      <c r="U100" s="27" t="s">
        <v>1321</v>
      </c>
      <c r="V100" s="28" t="s">
        <v>111</v>
      </c>
      <c r="X100" s="27" t="s">
        <v>1322</v>
      </c>
      <c r="Y100" s="28" t="s">
        <v>111</v>
      </c>
    </row>
    <row r="101" spans="1:25" s="25" customFormat="1" ht="19.5" customHeight="1" thickTop="1" thickBot="1" x14ac:dyDescent="0.3">
      <c r="A101" s="74"/>
      <c r="C101" s="27" t="s">
        <v>1323</v>
      </c>
      <c r="D101" s="28" t="s">
        <v>111</v>
      </c>
      <c r="E101" s="26"/>
      <c r="F101" s="27" t="s">
        <v>1324</v>
      </c>
      <c r="G101" s="28" t="s">
        <v>111</v>
      </c>
      <c r="H101" s="26"/>
      <c r="I101" s="27" t="s">
        <v>1325</v>
      </c>
      <c r="J101" s="28" t="s">
        <v>111</v>
      </c>
      <c r="L101" s="27" t="s">
        <v>1326</v>
      </c>
      <c r="M101" s="28" t="s">
        <v>111</v>
      </c>
      <c r="N101" s="26"/>
      <c r="O101" s="27" t="s">
        <v>1327</v>
      </c>
      <c r="P101" s="28" t="s">
        <v>111</v>
      </c>
      <c r="Q101" s="26"/>
      <c r="R101" s="27" t="s">
        <v>1328</v>
      </c>
      <c r="S101" s="28" t="s">
        <v>111</v>
      </c>
      <c r="U101" s="27" t="s">
        <v>1329</v>
      </c>
      <c r="V101" s="28" t="s">
        <v>111</v>
      </c>
      <c r="X101" s="27" t="s">
        <v>1330</v>
      </c>
      <c r="Y101" s="28" t="s">
        <v>111</v>
      </c>
    </row>
    <row r="102" spans="1:25" s="25" customFormat="1" ht="19.5" customHeight="1" thickTop="1" thickBot="1" x14ac:dyDescent="0.3">
      <c r="A102" s="74"/>
      <c r="C102" s="27" t="s">
        <v>1331</v>
      </c>
      <c r="D102" s="28" t="s">
        <v>111</v>
      </c>
      <c r="E102" s="26"/>
      <c r="F102" s="27" t="s">
        <v>1332</v>
      </c>
      <c r="G102" s="28" t="s">
        <v>111</v>
      </c>
      <c r="H102" s="26"/>
      <c r="I102" s="27" t="s">
        <v>1333</v>
      </c>
      <c r="J102" s="28" t="s">
        <v>111</v>
      </c>
      <c r="L102" s="27" t="s">
        <v>1334</v>
      </c>
      <c r="M102" s="28" t="s">
        <v>111</v>
      </c>
      <c r="N102" s="26"/>
      <c r="O102" s="27" t="s">
        <v>1335</v>
      </c>
      <c r="P102" s="28" t="s">
        <v>111</v>
      </c>
      <c r="Q102" s="26"/>
      <c r="R102" s="27" t="s">
        <v>1336</v>
      </c>
      <c r="S102" s="28" t="s">
        <v>111</v>
      </c>
      <c r="U102" s="27" t="s">
        <v>1337</v>
      </c>
      <c r="V102" s="28" t="s">
        <v>111</v>
      </c>
      <c r="X102" s="27" t="s">
        <v>1338</v>
      </c>
      <c r="Y102" s="28" t="s">
        <v>111</v>
      </c>
    </row>
    <row r="103" spans="1:25" s="25" customFormat="1" ht="19.5" customHeight="1" thickTop="1" thickBot="1" x14ac:dyDescent="0.3">
      <c r="A103" s="74"/>
      <c r="C103" s="27" t="s">
        <v>143</v>
      </c>
      <c r="D103" s="28" t="s">
        <v>155</v>
      </c>
      <c r="E103" s="26"/>
      <c r="F103" s="27" t="s">
        <v>144</v>
      </c>
      <c r="G103" s="28" t="s">
        <v>156</v>
      </c>
      <c r="H103" s="26"/>
      <c r="I103" s="27" t="s">
        <v>145</v>
      </c>
      <c r="J103" s="28" t="s">
        <v>324</v>
      </c>
      <c r="L103" s="27" t="s">
        <v>209</v>
      </c>
      <c r="M103" s="28" t="s">
        <v>188</v>
      </c>
      <c r="N103" s="26"/>
      <c r="O103" s="27" t="s">
        <v>219</v>
      </c>
      <c r="P103" s="28" t="s">
        <v>187</v>
      </c>
      <c r="Q103" s="26"/>
      <c r="R103" s="27" t="s">
        <v>229</v>
      </c>
      <c r="S103" s="28" t="s">
        <v>186</v>
      </c>
      <c r="U103" s="27" t="s">
        <v>199</v>
      </c>
      <c r="V103" s="28" t="s">
        <v>189</v>
      </c>
      <c r="X103" s="27" t="s">
        <v>312</v>
      </c>
      <c r="Y103" s="28" t="s">
        <v>313</v>
      </c>
    </row>
    <row r="104" spans="1:25" s="25" customFormat="1" ht="12" customHeight="1" thickTop="1" x14ac:dyDescent="0.25">
      <c r="A104" s="74"/>
    </row>
    <row r="105" spans="1:25" s="25" customFormat="1" ht="24.75" customHeight="1" x14ac:dyDescent="0.25">
      <c r="A105" s="74"/>
      <c r="C105"/>
      <c r="D105"/>
      <c r="E105"/>
      <c r="F105"/>
      <c r="G105"/>
      <c r="H105"/>
      <c r="I105"/>
      <c r="J105"/>
    </row>
    <row r="106" spans="1:25" s="25" customFormat="1" ht="19.5" customHeight="1" x14ac:dyDescent="0.25">
      <c r="A106" s="74"/>
      <c r="C106"/>
      <c r="D106"/>
      <c r="E106"/>
      <c r="F106"/>
      <c r="G106"/>
      <c r="H106"/>
      <c r="I106"/>
      <c r="J106"/>
    </row>
    <row r="107" spans="1:25" s="25" customFormat="1" ht="19.5" customHeight="1" x14ac:dyDescent="0.25">
      <c r="A107" s="74"/>
      <c r="C107"/>
      <c r="D107"/>
      <c r="E107"/>
      <c r="F107"/>
      <c r="G107"/>
      <c r="H107"/>
      <c r="I107"/>
      <c r="J107"/>
    </row>
    <row r="108" spans="1:25" s="25" customFormat="1" ht="19.5" customHeight="1" x14ac:dyDescent="0.25">
      <c r="A108" s="74"/>
      <c r="C108"/>
      <c r="D108"/>
      <c r="E108"/>
      <c r="F108"/>
      <c r="G108"/>
      <c r="H108"/>
      <c r="I108"/>
      <c r="J108"/>
    </row>
    <row r="109" spans="1:25" s="25" customFormat="1" ht="19.5" customHeight="1" x14ac:dyDescent="0.25">
      <c r="A109" s="74"/>
      <c r="C109"/>
      <c r="D109"/>
      <c r="E109"/>
      <c r="F109"/>
      <c r="G109"/>
      <c r="H109"/>
      <c r="I109"/>
      <c r="J109"/>
    </row>
    <row r="110" spans="1:25" s="25" customFormat="1" ht="19.5" customHeight="1" x14ac:dyDescent="0.25">
      <c r="A110" s="74"/>
      <c r="C110"/>
      <c r="D110"/>
      <c r="E110"/>
      <c r="F110"/>
      <c r="G110"/>
      <c r="H110"/>
      <c r="I110"/>
      <c r="J110"/>
    </row>
    <row r="111" spans="1:25" s="25" customFormat="1" ht="19.5" customHeight="1" x14ac:dyDescent="0.25">
      <c r="A111" s="74"/>
      <c r="C111"/>
      <c r="D111"/>
      <c r="E111"/>
      <c r="F111"/>
      <c r="G111"/>
      <c r="H111"/>
      <c r="I111"/>
      <c r="J111"/>
    </row>
    <row r="112" spans="1:25" s="25" customFormat="1" ht="19.5" customHeight="1" x14ac:dyDescent="0.25">
      <c r="A112" s="74"/>
      <c r="C112"/>
      <c r="D112"/>
      <c r="E112"/>
      <c r="F112"/>
      <c r="G112"/>
      <c r="H112"/>
      <c r="I112"/>
      <c r="J112"/>
    </row>
    <row r="113" spans="1:10" s="25" customFormat="1" ht="19.5" customHeight="1" x14ac:dyDescent="0.25">
      <c r="A113" s="74"/>
      <c r="C113"/>
      <c r="D113"/>
      <c r="E113"/>
      <c r="F113"/>
      <c r="G113"/>
      <c r="H113"/>
      <c r="I113"/>
      <c r="J113"/>
    </row>
    <row r="114" spans="1:10" s="25" customFormat="1" ht="19.5" customHeight="1" x14ac:dyDescent="0.25">
      <c r="A114" s="74"/>
      <c r="C114"/>
      <c r="D114"/>
      <c r="E114"/>
      <c r="F114"/>
      <c r="G114"/>
      <c r="H114"/>
      <c r="I114"/>
      <c r="J114"/>
    </row>
    <row r="115" spans="1:10" s="25" customFormat="1" ht="19.5" customHeight="1" x14ac:dyDescent="0.25">
      <c r="A115" s="74"/>
      <c r="C115"/>
      <c r="D115"/>
      <c r="E115"/>
      <c r="F115"/>
      <c r="G115"/>
      <c r="H115"/>
      <c r="I115"/>
      <c r="J115"/>
    </row>
    <row r="116" spans="1:10" s="25" customFormat="1" ht="19.5" customHeight="1" x14ac:dyDescent="0.25">
      <c r="A116" s="74"/>
      <c r="C116"/>
      <c r="D116"/>
      <c r="E116"/>
      <c r="F116"/>
      <c r="G116"/>
      <c r="H116"/>
      <c r="I116"/>
      <c r="J116"/>
    </row>
    <row r="117" spans="1:10" s="25" customFormat="1" ht="19.5" customHeight="1" x14ac:dyDescent="0.25">
      <c r="A117" s="74"/>
      <c r="C117"/>
      <c r="D117"/>
      <c r="E117"/>
      <c r="F117"/>
      <c r="G117"/>
      <c r="H117"/>
      <c r="I117"/>
      <c r="J117"/>
    </row>
    <row r="118" spans="1:10" s="25" customFormat="1" ht="19.5" customHeight="1" x14ac:dyDescent="0.25">
      <c r="A118" s="74"/>
      <c r="C118"/>
      <c r="D118"/>
      <c r="E118"/>
      <c r="F118"/>
      <c r="G118"/>
      <c r="H118"/>
      <c r="I118"/>
      <c r="J118"/>
    </row>
    <row r="119" spans="1:10" s="25" customFormat="1" ht="19.5" customHeight="1" x14ac:dyDescent="0.25">
      <c r="A119" s="74"/>
      <c r="C119"/>
      <c r="D119"/>
      <c r="E119"/>
      <c r="F119"/>
      <c r="G119"/>
      <c r="H119"/>
      <c r="I119"/>
      <c r="J119"/>
    </row>
    <row r="120" spans="1:10" s="25" customFormat="1" ht="24.75" customHeight="1" x14ac:dyDescent="0.25">
      <c r="A120" s="74"/>
      <c r="C120"/>
      <c r="D120"/>
      <c r="E120"/>
      <c r="F120"/>
      <c r="G120"/>
      <c r="H120"/>
      <c r="I120"/>
      <c r="J120"/>
    </row>
    <row r="121" spans="1:10" s="25" customFormat="1" ht="12" customHeight="1" x14ac:dyDescent="0.25">
      <c r="A121" s="74"/>
      <c r="C121"/>
      <c r="D121"/>
      <c r="E121"/>
      <c r="F121"/>
      <c r="G121"/>
      <c r="H121"/>
      <c r="I121"/>
      <c r="J121"/>
    </row>
    <row r="122" spans="1:10" s="25" customFormat="1" ht="25.5" customHeight="1" x14ac:dyDescent="0.25">
      <c r="A122" s="74"/>
      <c r="C122"/>
      <c r="D122"/>
      <c r="E122"/>
      <c r="F122"/>
      <c r="G122"/>
      <c r="H122"/>
      <c r="I122"/>
      <c r="J122"/>
    </row>
    <row r="123" spans="1:10" s="25" customFormat="1" ht="19.5" customHeight="1" x14ac:dyDescent="0.25">
      <c r="A123" s="74"/>
      <c r="C123"/>
      <c r="D123"/>
      <c r="E123"/>
      <c r="F123"/>
      <c r="G123"/>
      <c r="H123"/>
      <c r="I123"/>
      <c r="J123"/>
    </row>
    <row r="124" spans="1:10" s="25" customFormat="1" ht="19.5" customHeight="1" x14ac:dyDescent="0.25">
      <c r="A124" s="74"/>
      <c r="C124"/>
      <c r="D124"/>
      <c r="E124"/>
      <c r="F124"/>
      <c r="G124"/>
      <c r="H124"/>
      <c r="I124"/>
      <c r="J124"/>
    </row>
    <row r="125" spans="1:10" s="25" customFormat="1" ht="19.5" customHeight="1" x14ac:dyDescent="0.25">
      <c r="A125" s="74"/>
      <c r="C125"/>
      <c r="D125"/>
      <c r="E125"/>
      <c r="F125"/>
      <c r="G125"/>
      <c r="H125"/>
      <c r="I125"/>
      <c r="J125"/>
    </row>
    <row r="126" spans="1:10" s="25" customFormat="1" ht="19.5" customHeight="1" x14ac:dyDescent="0.25">
      <c r="A126" s="74"/>
      <c r="C126"/>
      <c r="D126"/>
      <c r="E126"/>
      <c r="F126"/>
      <c r="G126"/>
      <c r="H126"/>
      <c r="I126"/>
      <c r="J126"/>
    </row>
    <row r="127" spans="1:10" s="25" customFormat="1" ht="19.5" customHeight="1" x14ac:dyDescent="0.25">
      <c r="A127" s="74"/>
      <c r="C127"/>
      <c r="D127"/>
      <c r="E127"/>
      <c r="F127"/>
      <c r="G127"/>
      <c r="H127"/>
      <c r="I127"/>
      <c r="J127"/>
    </row>
    <row r="128" spans="1:10" s="25" customFormat="1" ht="19.5" customHeight="1" x14ac:dyDescent="0.25">
      <c r="A128" s="74"/>
      <c r="C128"/>
      <c r="D128"/>
      <c r="E128"/>
      <c r="F128"/>
      <c r="G128"/>
      <c r="H128"/>
      <c r="I128"/>
      <c r="J128"/>
    </row>
    <row r="129" spans="1:10" s="25" customFormat="1" ht="19.5" customHeight="1" x14ac:dyDescent="0.25">
      <c r="A129" s="74"/>
      <c r="C129"/>
      <c r="D129"/>
      <c r="E129"/>
      <c r="F129"/>
      <c r="G129"/>
      <c r="H129"/>
      <c r="I129"/>
      <c r="J129"/>
    </row>
    <row r="130" spans="1:10" s="25" customFormat="1" ht="19.5" customHeight="1" x14ac:dyDescent="0.25">
      <c r="A130" s="74"/>
      <c r="C130"/>
      <c r="D130"/>
      <c r="E130"/>
      <c r="F130"/>
      <c r="G130"/>
      <c r="H130"/>
      <c r="I130"/>
      <c r="J130"/>
    </row>
    <row r="131" spans="1:10" s="25" customFormat="1" ht="19.5" customHeight="1" x14ac:dyDescent="0.25">
      <c r="A131" s="74"/>
      <c r="C131"/>
      <c r="D131"/>
      <c r="E131"/>
      <c r="F131"/>
      <c r="G131"/>
      <c r="H131"/>
      <c r="I131"/>
      <c r="J131"/>
    </row>
    <row r="132" spans="1:10" s="25" customFormat="1" ht="19.5" customHeight="1" x14ac:dyDescent="0.25">
      <c r="A132" s="74"/>
      <c r="C132"/>
      <c r="D132"/>
      <c r="E132"/>
      <c r="F132"/>
      <c r="G132"/>
      <c r="H132"/>
      <c r="I132"/>
      <c r="J132"/>
    </row>
    <row r="133" spans="1:10" s="25" customFormat="1" ht="19.5" customHeight="1" x14ac:dyDescent="0.25">
      <c r="A133" s="74"/>
      <c r="C133"/>
      <c r="D133"/>
      <c r="E133"/>
      <c r="F133"/>
      <c r="G133"/>
      <c r="H133"/>
      <c r="I133"/>
      <c r="J133"/>
    </row>
    <row r="134" spans="1:10" s="25" customFormat="1" ht="19.5" customHeight="1" x14ac:dyDescent="0.25">
      <c r="A134" s="74"/>
      <c r="C134"/>
      <c r="D134"/>
      <c r="E134"/>
      <c r="F134"/>
      <c r="G134"/>
      <c r="H134"/>
      <c r="I134"/>
      <c r="J134"/>
    </row>
    <row r="135" spans="1:10" s="25" customFormat="1" ht="19.5" customHeight="1" x14ac:dyDescent="0.25">
      <c r="A135" s="74"/>
      <c r="C135"/>
      <c r="D135"/>
      <c r="E135"/>
      <c r="F135"/>
      <c r="G135"/>
      <c r="H135"/>
      <c r="I135"/>
      <c r="J135"/>
    </row>
    <row r="136" spans="1:10" s="25" customFormat="1" x14ac:dyDescent="0.25">
      <c r="A136" s="74"/>
      <c r="C136"/>
      <c r="D136"/>
      <c r="E136"/>
      <c r="F136"/>
      <c r="G136"/>
      <c r="H136"/>
      <c r="I136"/>
      <c r="J136"/>
    </row>
    <row r="137" spans="1:10" s="25" customFormat="1" x14ac:dyDescent="0.25">
      <c r="A137" s="74"/>
      <c r="C137"/>
      <c r="D137"/>
      <c r="E137"/>
      <c r="F137"/>
      <c r="G137"/>
      <c r="H137"/>
      <c r="I137"/>
      <c r="J137"/>
    </row>
    <row r="138" spans="1:10" s="25" customFormat="1" x14ac:dyDescent="0.25">
      <c r="A138" s="74"/>
    </row>
    <row r="139" spans="1:10" x14ac:dyDescent="0.25">
      <c r="C139" s="170"/>
    </row>
    <row r="140" spans="1:10" x14ac:dyDescent="0.25">
      <c r="C140" s="170" t="str">
        <f>D5</f>
        <v>CUSTO PRODUTO GLP 13 KG</v>
      </c>
    </row>
    <row r="141" spans="1:10" x14ac:dyDescent="0.25">
      <c r="C141" s="170" t="str">
        <f>D84</f>
        <v>-</v>
      </c>
    </row>
    <row r="142" spans="1:10" x14ac:dyDescent="0.25">
      <c r="C142" s="170" t="str">
        <f>D85</f>
        <v>-</v>
      </c>
    </row>
    <row r="143" spans="1:10" x14ac:dyDescent="0.25">
      <c r="C143" s="170" t="str">
        <f t="shared" ref="C143:C148" si="0">D98</f>
        <v>-</v>
      </c>
    </row>
    <row r="144" spans="1:10" x14ac:dyDescent="0.25">
      <c r="C144" s="170" t="str">
        <f t="shared" si="0"/>
        <v>-</v>
      </c>
    </row>
    <row r="145" spans="3:3" x14ac:dyDescent="0.25">
      <c r="C145" s="170" t="str">
        <f t="shared" si="0"/>
        <v>-</v>
      </c>
    </row>
    <row r="146" spans="3:3" x14ac:dyDescent="0.25">
      <c r="C146" s="170" t="str">
        <f t="shared" si="0"/>
        <v>-</v>
      </c>
    </row>
    <row r="147" spans="3:3" x14ac:dyDescent="0.25">
      <c r="C147" s="170" t="str">
        <f t="shared" si="0"/>
        <v>-</v>
      </c>
    </row>
    <row r="148" spans="3:3" x14ac:dyDescent="0.25">
      <c r="C148" s="170" t="str">
        <f t="shared" si="0"/>
        <v>Outras Despesas com Produtos</v>
      </c>
    </row>
    <row r="149" spans="3:3" x14ac:dyDescent="0.25">
      <c r="C149" s="171" t="s">
        <v>314</v>
      </c>
    </row>
    <row r="150" spans="3:3" x14ac:dyDescent="0.25">
      <c r="C150" s="170" t="str">
        <f>G5</f>
        <v>-</v>
      </c>
    </row>
    <row r="151" spans="3:3" x14ac:dyDescent="0.25">
      <c r="C151" s="170" t="str">
        <f>G84</f>
        <v>-</v>
      </c>
    </row>
    <row r="152" spans="3:3" x14ac:dyDescent="0.25">
      <c r="C152" s="170" t="str">
        <f>G85</f>
        <v>-</v>
      </c>
    </row>
    <row r="153" spans="3:3" x14ac:dyDescent="0.25">
      <c r="C153" s="170" t="str">
        <f>G98</f>
        <v>-</v>
      </c>
    </row>
    <row r="154" spans="3:3" x14ac:dyDescent="0.25">
      <c r="C154" s="170" t="str">
        <f>G99</f>
        <v>-</v>
      </c>
    </row>
    <row r="155" spans="3:3" x14ac:dyDescent="0.25">
      <c r="C155" s="170" t="str">
        <f>G100</f>
        <v>-</v>
      </c>
    </row>
    <row r="156" spans="3:3" x14ac:dyDescent="0.25">
      <c r="C156" s="170" t="str">
        <f>G101</f>
        <v>-</v>
      </c>
    </row>
    <row r="157" spans="3:3" x14ac:dyDescent="0.25">
      <c r="C157" s="170" t="str">
        <f>G102</f>
        <v>-</v>
      </c>
    </row>
    <row r="158" spans="3:3" x14ac:dyDescent="0.25">
      <c r="C158" s="170" t="e">
        <f>#REF!</f>
        <v>#REF!</v>
      </c>
    </row>
    <row r="159" spans="3:3" x14ac:dyDescent="0.25">
      <c r="C159" s="170" t="str">
        <f>G103</f>
        <v>Outras Despesas com Serviços</v>
      </c>
    </row>
    <row r="160" spans="3:3" x14ac:dyDescent="0.25">
      <c r="C160" s="171" t="s">
        <v>314</v>
      </c>
    </row>
    <row r="161" spans="3:3" x14ac:dyDescent="0.25">
      <c r="C161" s="170">
        <f>G106</f>
        <v>0</v>
      </c>
    </row>
    <row r="162" spans="3:3" x14ac:dyDescent="0.25">
      <c r="C162" s="170">
        <f t="shared" ref="C162:C170" si="1">G112</f>
        <v>0</v>
      </c>
    </row>
    <row r="163" spans="3:3" x14ac:dyDescent="0.25">
      <c r="C163" s="170">
        <f t="shared" si="1"/>
        <v>0</v>
      </c>
    </row>
    <row r="164" spans="3:3" x14ac:dyDescent="0.25">
      <c r="C164" s="170">
        <f t="shared" si="1"/>
        <v>0</v>
      </c>
    </row>
    <row r="165" spans="3:3" x14ac:dyDescent="0.25">
      <c r="C165" s="170">
        <f t="shared" si="1"/>
        <v>0</v>
      </c>
    </row>
    <row r="166" spans="3:3" x14ac:dyDescent="0.25">
      <c r="C166" s="170">
        <f t="shared" si="1"/>
        <v>0</v>
      </c>
    </row>
    <row r="167" spans="3:3" x14ac:dyDescent="0.25">
      <c r="C167" s="170">
        <f t="shared" si="1"/>
        <v>0</v>
      </c>
    </row>
    <row r="168" spans="3:3" x14ac:dyDescent="0.25">
      <c r="C168" s="170">
        <f>G118</f>
        <v>0</v>
      </c>
    </row>
    <row r="169" spans="3:3" x14ac:dyDescent="0.25">
      <c r="C169" s="170">
        <f t="shared" si="1"/>
        <v>0</v>
      </c>
    </row>
    <row r="170" spans="3:3" x14ac:dyDescent="0.25">
      <c r="C170" s="170">
        <f t="shared" si="1"/>
        <v>0</v>
      </c>
    </row>
    <row r="171" spans="3:3" x14ac:dyDescent="0.25">
      <c r="C171" s="171" t="s">
        <v>314</v>
      </c>
    </row>
    <row r="172" spans="3:3" x14ac:dyDescent="0.25">
      <c r="C172" s="170">
        <f>D106</f>
        <v>0</v>
      </c>
    </row>
    <row r="173" spans="3:3" x14ac:dyDescent="0.25">
      <c r="C173" s="170">
        <f t="shared" ref="C173:C181" si="2">D112</f>
        <v>0</v>
      </c>
    </row>
    <row r="174" spans="3:3" x14ac:dyDescent="0.25">
      <c r="C174" s="170">
        <f t="shared" si="2"/>
        <v>0</v>
      </c>
    </row>
    <row r="175" spans="3:3" x14ac:dyDescent="0.25">
      <c r="C175" s="170">
        <f t="shared" si="2"/>
        <v>0</v>
      </c>
    </row>
    <row r="176" spans="3:3" x14ac:dyDescent="0.25">
      <c r="C176" s="170">
        <f t="shared" si="2"/>
        <v>0</v>
      </c>
    </row>
    <row r="177" spans="3:3" x14ac:dyDescent="0.25">
      <c r="C177" s="170">
        <f t="shared" si="2"/>
        <v>0</v>
      </c>
    </row>
    <row r="178" spans="3:3" x14ac:dyDescent="0.25">
      <c r="C178" s="170">
        <f t="shared" si="2"/>
        <v>0</v>
      </c>
    </row>
    <row r="179" spans="3:3" x14ac:dyDescent="0.25">
      <c r="C179" s="170">
        <f t="shared" si="2"/>
        <v>0</v>
      </c>
    </row>
    <row r="180" spans="3:3" x14ac:dyDescent="0.25">
      <c r="C180" s="170">
        <f t="shared" si="2"/>
        <v>0</v>
      </c>
    </row>
    <row r="181" spans="3:3" x14ac:dyDescent="0.25">
      <c r="C181" s="170">
        <f t="shared" si="2"/>
        <v>0</v>
      </c>
    </row>
    <row r="182" spans="3:3" x14ac:dyDescent="0.25">
      <c r="C182" s="171" t="s">
        <v>314</v>
      </c>
    </row>
    <row r="183" spans="3:3" x14ac:dyDescent="0.25">
      <c r="C183" s="170">
        <f>J106</f>
        <v>0</v>
      </c>
    </row>
    <row r="184" spans="3:3" x14ac:dyDescent="0.25">
      <c r="C184" s="170">
        <f t="shared" ref="C184:C192" si="3">J112</f>
        <v>0</v>
      </c>
    </row>
    <row r="185" spans="3:3" x14ac:dyDescent="0.25">
      <c r="C185" s="170">
        <f t="shared" si="3"/>
        <v>0</v>
      </c>
    </row>
    <row r="186" spans="3:3" x14ac:dyDescent="0.25">
      <c r="C186" s="170">
        <f t="shared" si="3"/>
        <v>0</v>
      </c>
    </row>
    <row r="187" spans="3:3" x14ac:dyDescent="0.25">
      <c r="C187" s="170">
        <f t="shared" si="3"/>
        <v>0</v>
      </c>
    </row>
    <row r="188" spans="3:3" x14ac:dyDescent="0.25">
      <c r="C188" s="170">
        <f t="shared" si="3"/>
        <v>0</v>
      </c>
    </row>
    <row r="189" spans="3:3" x14ac:dyDescent="0.25">
      <c r="C189" s="170">
        <f t="shared" si="3"/>
        <v>0</v>
      </c>
    </row>
    <row r="190" spans="3:3" x14ac:dyDescent="0.25">
      <c r="C190" s="170">
        <f t="shared" si="3"/>
        <v>0</v>
      </c>
    </row>
    <row r="191" spans="3:3" x14ac:dyDescent="0.25">
      <c r="C191" s="170">
        <f t="shared" si="3"/>
        <v>0</v>
      </c>
    </row>
    <row r="192" spans="3:3" x14ac:dyDescent="0.25">
      <c r="C192" s="170">
        <f t="shared" si="3"/>
        <v>0</v>
      </c>
    </row>
    <row r="193" spans="3:3" x14ac:dyDescent="0.25">
      <c r="C193" s="171" t="s">
        <v>314</v>
      </c>
    </row>
    <row r="194" spans="3:3" x14ac:dyDescent="0.25">
      <c r="C194" s="170" t="str">
        <f>J5</f>
        <v>DISTRIBUIÇÃO DE LUCROS</v>
      </c>
    </row>
    <row r="195" spans="3:3" x14ac:dyDescent="0.25">
      <c r="C195" s="170" t="str">
        <f>J84</f>
        <v>-</v>
      </c>
    </row>
    <row r="196" spans="3:3" x14ac:dyDescent="0.25">
      <c r="C196" s="170" t="str">
        <f>J85</f>
        <v>-</v>
      </c>
    </row>
    <row r="197" spans="3:3" x14ac:dyDescent="0.25">
      <c r="C197" s="170" t="str">
        <f>J98</f>
        <v>-</v>
      </c>
    </row>
    <row r="198" spans="3:3" x14ac:dyDescent="0.25">
      <c r="C198" s="170" t="str">
        <f>J99</f>
        <v>-</v>
      </c>
    </row>
    <row r="199" spans="3:3" x14ac:dyDescent="0.25">
      <c r="C199" s="170" t="str">
        <f>J100</f>
        <v>-</v>
      </c>
    </row>
    <row r="200" spans="3:3" x14ac:dyDescent="0.25">
      <c r="C200" s="170" t="str">
        <f>J101</f>
        <v>-</v>
      </c>
    </row>
    <row r="201" spans="3:3" x14ac:dyDescent="0.25">
      <c r="C201" s="170" t="str">
        <f>J102</f>
        <v>-</v>
      </c>
    </row>
    <row r="202" spans="3:3" x14ac:dyDescent="0.25">
      <c r="C202" s="170" t="e">
        <f>#REF!</f>
        <v>#REF!</v>
      </c>
    </row>
    <row r="203" spans="3:3" x14ac:dyDescent="0.25">
      <c r="C203" s="170" t="str">
        <f>J103</f>
        <v>Outras Desp. Não Operacionais</v>
      </c>
    </row>
    <row r="204" spans="3:3" x14ac:dyDescent="0.25">
      <c r="C204" s="171" t="s">
        <v>314</v>
      </c>
    </row>
    <row r="205" spans="3:3" x14ac:dyDescent="0.25">
      <c r="C205" s="171">
        <f>G123</f>
        <v>0</v>
      </c>
    </row>
    <row r="206" spans="3:3" x14ac:dyDescent="0.25">
      <c r="C206" s="171">
        <f t="shared" ref="C206:C214" si="4">G129</f>
        <v>0</v>
      </c>
    </row>
    <row r="207" spans="3:3" x14ac:dyDescent="0.25">
      <c r="C207" s="171">
        <f t="shared" si="4"/>
        <v>0</v>
      </c>
    </row>
    <row r="208" spans="3:3" x14ac:dyDescent="0.25">
      <c r="C208" s="171">
        <f t="shared" si="4"/>
        <v>0</v>
      </c>
    </row>
    <row r="209" spans="3:3" x14ac:dyDescent="0.25">
      <c r="C209" s="171">
        <f t="shared" si="4"/>
        <v>0</v>
      </c>
    </row>
    <row r="210" spans="3:3" x14ac:dyDescent="0.25">
      <c r="C210" s="171">
        <f t="shared" si="4"/>
        <v>0</v>
      </c>
    </row>
    <row r="211" spans="3:3" x14ac:dyDescent="0.25">
      <c r="C211" s="171">
        <f t="shared" si="4"/>
        <v>0</v>
      </c>
    </row>
    <row r="212" spans="3:3" x14ac:dyDescent="0.25">
      <c r="C212" s="171">
        <f t="shared" si="4"/>
        <v>0</v>
      </c>
    </row>
    <row r="213" spans="3:3" x14ac:dyDescent="0.25">
      <c r="C213" s="171">
        <f t="shared" si="4"/>
        <v>0</v>
      </c>
    </row>
    <row r="214" spans="3:3" x14ac:dyDescent="0.25">
      <c r="C214" s="171">
        <f t="shared" si="4"/>
        <v>0</v>
      </c>
    </row>
    <row r="215" spans="3:3" x14ac:dyDescent="0.25">
      <c r="C215" s="171" t="s">
        <v>314</v>
      </c>
    </row>
    <row r="216" spans="3:3" x14ac:dyDescent="0.25">
      <c r="C216" s="170">
        <f>D123</f>
        <v>0</v>
      </c>
    </row>
    <row r="217" spans="3:3" x14ac:dyDescent="0.25">
      <c r="C217" s="170">
        <f t="shared" ref="C217:C225" si="5">D129</f>
        <v>0</v>
      </c>
    </row>
    <row r="218" spans="3:3" x14ac:dyDescent="0.25">
      <c r="C218" s="170">
        <f t="shared" si="5"/>
        <v>0</v>
      </c>
    </row>
    <row r="219" spans="3:3" x14ac:dyDescent="0.25">
      <c r="C219" s="170">
        <f t="shared" si="5"/>
        <v>0</v>
      </c>
    </row>
    <row r="220" spans="3:3" x14ac:dyDescent="0.25">
      <c r="C220" s="170">
        <f t="shared" si="5"/>
        <v>0</v>
      </c>
    </row>
    <row r="221" spans="3:3" x14ac:dyDescent="0.25">
      <c r="C221" s="170">
        <f t="shared" si="5"/>
        <v>0</v>
      </c>
    </row>
    <row r="222" spans="3:3" x14ac:dyDescent="0.25">
      <c r="C222" s="170">
        <f t="shared" si="5"/>
        <v>0</v>
      </c>
    </row>
    <row r="223" spans="3:3" x14ac:dyDescent="0.25">
      <c r="C223" s="170">
        <f t="shared" si="5"/>
        <v>0</v>
      </c>
    </row>
    <row r="224" spans="3:3" x14ac:dyDescent="0.25">
      <c r="C224" s="170">
        <f t="shared" si="5"/>
        <v>0</v>
      </c>
    </row>
    <row r="225" spans="3:3" x14ac:dyDescent="0.25">
      <c r="C225" s="170">
        <f t="shared" si="5"/>
        <v>0</v>
      </c>
    </row>
  </sheetData>
  <sheetProtection selectLockedCells="1"/>
  <mergeCells count="1">
    <mergeCell ref="C1:K1"/>
  </mergeCells>
  <pageMargins left="0.511811024" right="0.511811024" top="0.78740157499999996" bottom="0.78740157499999996" header="0.31496062000000002" footer="0.31496062000000002"/>
  <rowBreaks count="2" manualBreakCount="2">
    <brk id="104" min="2" max="9" man="1"/>
    <brk id="120" min="2" max="9" man="1"/>
  </rowBreaks>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1"/>
  <dimension ref="A1:Q225"/>
  <sheetViews>
    <sheetView showGridLines="0" zoomScale="90" zoomScaleNormal="90" zoomScalePageLayoutView="90" workbookViewId="0">
      <pane xSplit="1" ySplit="2" topLeftCell="N3" activePane="bottomRight" state="frozen"/>
      <selection pane="topRight"/>
      <selection pane="bottomLeft"/>
      <selection pane="bottomRight" activeCell="P5" sqref="P5"/>
    </sheetView>
  </sheetViews>
  <sheetFormatPr defaultColWidth="8.85546875" defaultRowHeight="15" x14ac:dyDescent="0.25"/>
  <cols>
    <col min="1" max="1" width="27.7109375" style="158" customWidth="1"/>
    <col min="2" max="2" width="3.42578125" style="159" customWidth="1"/>
    <col min="3" max="3" width="12.7109375" style="159" customWidth="1"/>
    <col min="4" max="4" width="30.85546875" style="159" customWidth="1"/>
    <col min="5" max="5" width="3.7109375" style="159" customWidth="1"/>
    <col min="6" max="6" width="12.7109375" style="159" customWidth="1"/>
    <col min="7" max="7" width="30.85546875" style="159" customWidth="1"/>
    <col min="8" max="8" width="3.7109375" style="159" customWidth="1"/>
    <col min="9" max="9" width="12.7109375" style="159" customWidth="1"/>
    <col min="10" max="10" width="33.140625" style="159" customWidth="1"/>
    <col min="11" max="11" width="3.7109375" style="159" customWidth="1"/>
    <col min="12" max="12" width="12.7109375" style="159" customWidth="1"/>
    <col min="13" max="13" width="29.42578125" style="159" customWidth="1"/>
    <col min="14" max="14" width="3.7109375" style="159" customWidth="1"/>
    <col min="15" max="15" width="31.5703125" style="159" bestFit="1" customWidth="1"/>
    <col min="16" max="16" width="28.85546875" style="159" bestFit="1" customWidth="1"/>
    <col min="17" max="17" width="3.7109375" style="159" customWidth="1"/>
    <col min="18" max="16384" width="8.85546875" style="159"/>
  </cols>
  <sheetData>
    <row r="1" spans="1:17" s="23" customFormat="1" ht="33.950000000000003" customHeight="1" x14ac:dyDescent="0.35">
      <c r="A1" s="191" t="s">
        <v>1368</v>
      </c>
      <c r="C1" s="210" t="s">
        <v>152</v>
      </c>
      <c r="D1" s="210"/>
      <c r="E1" s="210"/>
      <c r="F1" s="210"/>
      <c r="G1" s="210"/>
      <c r="H1" s="210"/>
      <c r="I1" s="210"/>
      <c r="J1" s="210"/>
      <c r="K1" s="210"/>
    </row>
    <row r="2" spans="1:17" s="23" customFormat="1" ht="37.5" customHeight="1" x14ac:dyDescent="0.25">
      <c r="A2" s="74"/>
      <c r="C2" s="24"/>
      <c r="D2" s="24"/>
      <c r="E2" s="24"/>
      <c r="F2" s="24"/>
      <c r="G2" s="24"/>
      <c r="H2" s="24"/>
      <c r="I2" s="24"/>
      <c r="J2" s="24"/>
      <c r="K2" s="24"/>
      <c r="L2" s="24"/>
      <c r="M2" s="24"/>
      <c r="N2" s="24"/>
      <c r="O2" s="24"/>
      <c r="P2" s="24"/>
    </row>
    <row r="3" spans="1:17" s="25" customFormat="1" ht="15" customHeight="1" thickBot="1" x14ac:dyDescent="0.3">
      <c r="A3" s="74"/>
    </row>
    <row r="4" spans="1:17" s="25" customFormat="1" ht="24.75" customHeight="1" thickTop="1" thickBot="1" x14ac:dyDescent="0.3">
      <c r="A4" s="74"/>
      <c r="C4" s="179" t="s">
        <v>115</v>
      </c>
      <c r="D4" s="184" t="s">
        <v>1356</v>
      </c>
      <c r="E4" s="26"/>
      <c r="F4" s="179" t="s">
        <v>146</v>
      </c>
      <c r="G4" s="184" t="s">
        <v>153</v>
      </c>
      <c r="H4" s="26"/>
      <c r="I4" s="179" t="s">
        <v>147</v>
      </c>
      <c r="J4" s="184" t="s">
        <v>1360</v>
      </c>
      <c r="L4" s="179" t="s">
        <v>148</v>
      </c>
      <c r="M4" s="184" t="s">
        <v>154</v>
      </c>
      <c r="N4" s="26"/>
      <c r="O4" s="179" t="s">
        <v>16</v>
      </c>
      <c r="P4" s="184" t="s">
        <v>1443</v>
      </c>
      <c r="Q4" s="26"/>
    </row>
    <row r="5" spans="1:17" s="25" customFormat="1" ht="19.5" customHeight="1" thickTop="1" thickBot="1" x14ac:dyDescent="0.3">
      <c r="A5" s="74"/>
      <c r="C5" s="27" t="s">
        <v>116</v>
      </c>
      <c r="D5" s="28" t="s">
        <v>1384</v>
      </c>
      <c r="E5" s="26"/>
      <c r="F5" s="27" t="s">
        <v>117</v>
      </c>
      <c r="G5" s="28" t="s">
        <v>111</v>
      </c>
      <c r="H5" s="26"/>
      <c r="I5" s="27" t="s">
        <v>118</v>
      </c>
      <c r="J5" s="28" t="s">
        <v>1406</v>
      </c>
      <c r="L5" s="27" t="s">
        <v>200</v>
      </c>
      <c r="M5" s="28" t="s">
        <v>1377</v>
      </c>
      <c r="N5" s="26"/>
      <c r="O5" s="27" t="s">
        <v>1444</v>
      </c>
      <c r="P5" s="28">
        <v>2017</v>
      </c>
      <c r="Q5" s="26"/>
    </row>
    <row r="6" spans="1:17" s="25" customFormat="1" ht="19.5" customHeight="1" thickTop="1" thickBot="1" x14ac:dyDescent="0.3">
      <c r="A6" s="74"/>
      <c r="C6" s="27" t="s">
        <v>119</v>
      </c>
      <c r="D6" s="28" t="s">
        <v>1385</v>
      </c>
      <c r="E6" s="26"/>
      <c r="F6" s="27" t="s">
        <v>127</v>
      </c>
      <c r="G6" s="28" t="s">
        <v>111</v>
      </c>
      <c r="H6" s="26"/>
      <c r="I6" s="27" t="s">
        <v>135</v>
      </c>
      <c r="J6" s="28" t="s">
        <v>111</v>
      </c>
      <c r="L6" s="27" t="s">
        <v>201</v>
      </c>
      <c r="M6" s="28" t="s">
        <v>1378</v>
      </c>
      <c r="N6" s="26"/>
      <c r="O6" s="27"/>
      <c r="P6" s="28"/>
      <c r="Q6" s="26"/>
    </row>
    <row r="7" spans="1:17" s="25" customFormat="1" ht="19.5" customHeight="1" thickTop="1" thickBot="1" x14ac:dyDescent="0.3">
      <c r="A7" s="74"/>
      <c r="C7" s="27" t="s">
        <v>120</v>
      </c>
      <c r="D7" s="28" t="s">
        <v>1422</v>
      </c>
      <c r="E7" s="26"/>
      <c r="F7" s="27" t="s">
        <v>128</v>
      </c>
      <c r="G7" s="28" t="s">
        <v>111</v>
      </c>
      <c r="H7" s="26"/>
      <c r="I7" s="27" t="s">
        <v>136</v>
      </c>
      <c r="J7" s="28" t="s">
        <v>111</v>
      </c>
      <c r="L7" s="27" t="s">
        <v>202</v>
      </c>
      <c r="M7" s="28" t="s">
        <v>1379</v>
      </c>
      <c r="N7" s="26"/>
      <c r="O7" s="27"/>
      <c r="P7" s="28"/>
      <c r="Q7" s="26"/>
    </row>
    <row r="8" spans="1:17" s="25" customFormat="1" ht="19.5" customHeight="1" thickTop="1" thickBot="1" x14ac:dyDescent="0.3">
      <c r="A8" s="74"/>
      <c r="C8" s="27" t="s">
        <v>121</v>
      </c>
      <c r="D8" s="28"/>
      <c r="E8" s="26"/>
      <c r="F8" s="27" t="s">
        <v>129</v>
      </c>
      <c r="G8" s="28" t="s">
        <v>111</v>
      </c>
      <c r="H8" s="26"/>
      <c r="I8" s="27" t="s">
        <v>137</v>
      </c>
      <c r="J8" s="28" t="s">
        <v>111</v>
      </c>
      <c r="L8" s="27" t="s">
        <v>203</v>
      </c>
      <c r="M8" s="28" t="s">
        <v>1380</v>
      </c>
      <c r="N8" s="26"/>
      <c r="O8" s="27"/>
      <c r="P8" s="28"/>
      <c r="Q8" s="26"/>
    </row>
    <row r="9" spans="1:17" s="25" customFormat="1" ht="19.5" customHeight="1" thickTop="1" thickBot="1" x14ac:dyDescent="0.3">
      <c r="A9" s="74"/>
      <c r="C9" s="27" t="s">
        <v>122</v>
      </c>
      <c r="D9" s="28" t="s">
        <v>111</v>
      </c>
      <c r="E9" s="26"/>
      <c r="F9" s="27" t="s">
        <v>130</v>
      </c>
      <c r="G9" s="28" t="s">
        <v>111</v>
      </c>
      <c r="H9" s="26"/>
      <c r="I9" s="27" t="s">
        <v>138</v>
      </c>
      <c r="J9" s="28" t="s">
        <v>111</v>
      </c>
      <c r="L9" s="27" t="s">
        <v>204</v>
      </c>
      <c r="M9" s="28" t="s">
        <v>1381</v>
      </c>
      <c r="N9" s="26"/>
      <c r="O9" s="27"/>
      <c r="P9" s="28"/>
      <c r="Q9" s="26"/>
    </row>
    <row r="10" spans="1:17" s="25" customFormat="1" ht="19.5" customHeight="1" thickTop="1" thickBot="1" x14ac:dyDescent="0.3">
      <c r="A10" s="74"/>
      <c r="C10" s="27" t="s">
        <v>123</v>
      </c>
      <c r="D10" s="28" t="s">
        <v>111</v>
      </c>
      <c r="E10" s="26"/>
      <c r="F10" s="27" t="s">
        <v>131</v>
      </c>
      <c r="G10" s="28" t="s">
        <v>111</v>
      </c>
      <c r="H10" s="26"/>
      <c r="I10" s="27" t="s">
        <v>139</v>
      </c>
      <c r="J10" s="28" t="s">
        <v>111</v>
      </c>
      <c r="L10" s="27" t="s">
        <v>205</v>
      </c>
      <c r="M10" s="28" t="s">
        <v>1382</v>
      </c>
      <c r="N10" s="26"/>
      <c r="O10" s="27"/>
      <c r="P10" s="28"/>
      <c r="Q10" s="26"/>
    </row>
    <row r="11" spans="1:17" s="25" customFormat="1" ht="19.5" customHeight="1" thickTop="1" thickBot="1" x14ac:dyDescent="0.3">
      <c r="A11" s="74"/>
      <c r="C11" s="27" t="s">
        <v>124</v>
      </c>
      <c r="D11" s="28" t="s">
        <v>111</v>
      </c>
      <c r="E11" s="26"/>
      <c r="F11" s="27" t="s">
        <v>132</v>
      </c>
      <c r="G11" s="28" t="s">
        <v>111</v>
      </c>
      <c r="H11" s="26"/>
      <c r="I11" s="27" t="s">
        <v>140</v>
      </c>
      <c r="J11" s="28" t="s">
        <v>111</v>
      </c>
      <c r="L11" s="27" t="s">
        <v>206</v>
      </c>
      <c r="M11" s="28" t="s">
        <v>1383</v>
      </c>
      <c r="N11" s="26"/>
      <c r="O11" s="27"/>
      <c r="P11" s="28"/>
      <c r="Q11" s="26"/>
    </row>
    <row r="12" spans="1:17" s="25" customFormat="1" ht="19.5" customHeight="1" thickTop="1" thickBot="1" x14ac:dyDescent="0.3">
      <c r="A12" s="74"/>
      <c r="C12" s="27" t="s">
        <v>125</v>
      </c>
      <c r="D12" s="28" t="s">
        <v>111</v>
      </c>
      <c r="E12" s="26"/>
      <c r="F12" s="27" t="s">
        <v>133</v>
      </c>
      <c r="G12" s="28" t="s">
        <v>111</v>
      </c>
      <c r="H12" s="26"/>
      <c r="I12" s="27" t="s">
        <v>141</v>
      </c>
      <c r="J12" s="28" t="s">
        <v>111</v>
      </c>
      <c r="L12" s="27" t="s">
        <v>207</v>
      </c>
      <c r="M12" s="28" t="s">
        <v>1419</v>
      </c>
      <c r="N12" s="26"/>
      <c r="O12" s="27"/>
      <c r="P12" s="28"/>
      <c r="Q12" s="26"/>
    </row>
    <row r="13" spans="1:17" s="25" customFormat="1" ht="19.5" customHeight="1" thickTop="1" thickBot="1" x14ac:dyDescent="0.3">
      <c r="A13" s="74"/>
      <c r="C13" s="27" t="s">
        <v>126</v>
      </c>
      <c r="D13" s="28" t="s">
        <v>111</v>
      </c>
      <c r="E13" s="26"/>
      <c r="F13" s="27" t="s">
        <v>134</v>
      </c>
      <c r="G13" s="28" t="s">
        <v>111</v>
      </c>
      <c r="H13" s="26"/>
      <c r="I13" s="27" t="s">
        <v>142</v>
      </c>
      <c r="J13" s="28" t="s">
        <v>111</v>
      </c>
      <c r="L13" s="27" t="s">
        <v>208</v>
      </c>
      <c r="M13" s="28" t="s">
        <v>1423</v>
      </c>
      <c r="N13" s="26"/>
      <c r="O13" s="27"/>
      <c r="P13" s="28"/>
      <c r="Q13" s="26"/>
    </row>
    <row r="14" spans="1:17" s="25" customFormat="1" ht="19.5" customHeight="1" thickTop="1" thickBot="1" x14ac:dyDescent="0.3">
      <c r="A14" s="74"/>
      <c r="C14" s="27" t="s">
        <v>366</v>
      </c>
      <c r="D14" s="28" t="s">
        <v>111</v>
      </c>
      <c r="E14" s="26"/>
      <c r="F14" s="27" t="s">
        <v>371</v>
      </c>
      <c r="G14" s="28" t="s">
        <v>111</v>
      </c>
      <c r="H14" s="26"/>
      <c r="I14" s="27" t="s">
        <v>376</v>
      </c>
      <c r="J14" s="28" t="s">
        <v>111</v>
      </c>
      <c r="L14" s="27" t="s">
        <v>390</v>
      </c>
      <c r="M14" s="28" t="s">
        <v>111</v>
      </c>
      <c r="N14" s="26"/>
      <c r="O14" s="27"/>
      <c r="P14" s="28"/>
      <c r="Q14" s="26"/>
    </row>
    <row r="15" spans="1:17" s="25" customFormat="1" ht="19.5" customHeight="1" thickTop="1" thickBot="1" x14ac:dyDescent="0.3">
      <c r="A15" s="74"/>
      <c r="C15" s="27" t="s">
        <v>367</v>
      </c>
      <c r="D15" s="28" t="s">
        <v>111</v>
      </c>
      <c r="E15" s="26"/>
      <c r="F15" s="27" t="s">
        <v>372</v>
      </c>
      <c r="G15" s="28" t="s">
        <v>111</v>
      </c>
      <c r="H15" s="26"/>
      <c r="I15" s="27" t="s">
        <v>377</v>
      </c>
      <c r="J15" s="28" t="s">
        <v>111</v>
      </c>
      <c r="L15" s="27" t="s">
        <v>391</v>
      </c>
      <c r="M15" s="28" t="s">
        <v>111</v>
      </c>
      <c r="N15" s="26"/>
      <c r="O15" s="27"/>
      <c r="P15" s="28"/>
      <c r="Q15" s="26"/>
    </row>
    <row r="16" spans="1:17" s="25" customFormat="1" ht="19.5" customHeight="1" thickTop="1" thickBot="1" x14ac:dyDescent="0.3">
      <c r="A16" s="74"/>
      <c r="C16" s="27" t="s">
        <v>368</v>
      </c>
      <c r="D16" s="28" t="s">
        <v>111</v>
      </c>
      <c r="E16" s="26"/>
      <c r="F16" s="27" t="s">
        <v>373</v>
      </c>
      <c r="G16" s="28" t="s">
        <v>111</v>
      </c>
      <c r="H16" s="26"/>
      <c r="I16" s="27" t="s">
        <v>378</v>
      </c>
      <c r="J16" s="28" t="s">
        <v>111</v>
      </c>
      <c r="L16" s="27" t="s">
        <v>392</v>
      </c>
      <c r="M16" s="28" t="s">
        <v>111</v>
      </c>
      <c r="N16" s="26"/>
      <c r="O16" s="196"/>
      <c r="P16" s="28"/>
      <c r="Q16" s="26"/>
    </row>
    <row r="17" spans="1:17" s="25" customFormat="1" ht="19.5" customHeight="1" thickTop="1" thickBot="1" x14ac:dyDescent="0.3">
      <c r="A17" s="74"/>
      <c r="C17" s="27" t="s">
        <v>369</v>
      </c>
      <c r="D17" s="28" t="s">
        <v>111</v>
      </c>
      <c r="E17" s="26"/>
      <c r="F17" s="27" t="s">
        <v>374</v>
      </c>
      <c r="G17" s="28" t="s">
        <v>111</v>
      </c>
      <c r="H17" s="26"/>
      <c r="I17" s="27" t="s">
        <v>379</v>
      </c>
      <c r="J17" s="28" t="s">
        <v>111</v>
      </c>
      <c r="L17" s="27" t="s">
        <v>393</v>
      </c>
      <c r="M17" s="28" t="s">
        <v>111</v>
      </c>
      <c r="N17" s="26"/>
      <c r="O17" s="197"/>
      <c r="P17" s="198"/>
      <c r="Q17" s="26"/>
    </row>
    <row r="18" spans="1:17" s="25" customFormat="1" ht="19.5" customHeight="1" thickTop="1" thickBot="1" x14ac:dyDescent="0.3">
      <c r="A18" s="74"/>
      <c r="C18" s="27" t="s">
        <v>370</v>
      </c>
      <c r="D18" s="28" t="s">
        <v>111</v>
      </c>
      <c r="E18" s="26"/>
      <c r="F18" s="27" t="s">
        <v>375</v>
      </c>
      <c r="G18" s="28" t="s">
        <v>111</v>
      </c>
      <c r="H18" s="26"/>
      <c r="I18" s="27" t="s">
        <v>380</v>
      </c>
      <c r="J18" s="28" t="s">
        <v>111</v>
      </c>
      <c r="L18" s="27" t="s">
        <v>394</v>
      </c>
      <c r="M18" s="28" t="s">
        <v>111</v>
      </c>
      <c r="N18" s="26"/>
      <c r="O18" s="197"/>
      <c r="P18" s="198"/>
      <c r="Q18" s="26"/>
    </row>
    <row r="19" spans="1:17" s="25" customFormat="1" ht="19.5" customHeight="1" thickTop="1" thickBot="1" x14ac:dyDescent="0.3">
      <c r="A19" s="74"/>
      <c r="C19" s="27" t="s">
        <v>667</v>
      </c>
      <c r="D19" s="28" t="s">
        <v>111</v>
      </c>
      <c r="E19" s="26"/>
      <c r="F19" s="27" t="s">
        <v>668</v>
      </c>
      <c r="G19" s="28" t="s">
        <v>111</v>
      </c>
      <c r="H19" s="26"/>
      <c r="I19" s="27" t="s">
        <v>669</v>
      </c>
      <c r="J19" s="28" t="s">
        <v>111</v>
      </c>
      <c r="L19" s="27" t="s">
        <v>670</v>
      </c>
      <c r="M19" s="28" t="s">
        <v>111</v>
      </c>
      <c r="N19" s="26"/>
      <c r="O19" s="197"/>
      <c r="P19" s="198"/>
      <c r="Q19" s="26"/>
    </row>
    <row r="20" spans="1:17" s="25" customFormat="1" ht="19.5" customHeight="1" thickTop="1" thickBot="1" x14ac:dyDescent="0.3">
      <c r="A20" s="74"/>
      <c r="C20" s="27" t="s">
        <v>675</v>
      </c>
      <c r="D20" s="28" t="s">
        <v>111</v>
      </c>
      <c r="E20" s="26"/>
      <c r="F20" s="27" t="s">
        <v>676</v>
      </c>
      <c r="G20" s="28" t="s">
        <v>111</v>
      </c>
      <c r="H20" s="26"/>
      <c r="I20" s="27" t="s">
        <v>677</v>
      </c>
      <c r="J20" s="166" t="s">
        <v>111</v>
      </c>
      <c r="L20" s="27" t="s">
        <v>678</v>
      </c>
      <c r="M20" s="28" t="s">
        <v>111</v>
      </c>
      <c r="N20" s="26"/>
      <c r="O20" s="197"/>
      <c r="P20" s="198"/>
      <c r="Q20" s="26"/>
    </row>
    <row r="21" spans="1:17" s="25" customFormat="1" ht="19.5" customHeight="1" thickTop="1" thickBot="1" x14ac:dyDescent="0.3">
      <c r="A21" s="74"/>
      <c r="C21" s="27" t="s">
        <v>683</v>
      </c>
      <c r="D21" s="28" t="s">
        <v>111</v>
      </c>
      <c r="E21" s="26"/>
      <c r="F21" s="27" t="s">
        <v>684</v>
      </c>
      <c r="G21" s="28" t="s">
        <v>111</v>
      </c>
      <c r="H21" s="26"/>
      <c r="I21" s="27" t="s">
        <v>685</v>
      </c>
      <c r="J21" s="165" t="s">
        <v>111</v>
      </c>
      <c r="L21" s="27" t="s">
        <v>686</v>
      </c>
      <c r="M21" s="28" t="s">
        <v>111</v>
      </c>
      <c r="N21" s="26"/>
      <c r="O21" s="197"/>
      <c r="P21" s="198"/>
      <c r="Q21" s="26"/>
    </row>
    <row r="22" spans="1:17" s="25" customFormat="1" ht="19.5" customHeight="1" thickTop="1" thickBot="1" x14ac:dyDescent="0.3">
      <c r="A22" s="74"/>
      <c r="C22" s="27" t="s">
        <v>691</v>
      </c>
      <c r="D22" s="28" t="s">
        <v>111</v>
      </c>
      <c r="E22" s="26"/>
      <c r="F22" s="27" t="s">
        <v>692</v>
      </c>
      <c r="G22" s="28" t="s">
        <v>111</v>
      </c>
      <c r="H22" s="26"/>
      <c r="I22" s="27" t="s">
        <v>693</v>
      </c>
      <c r="J22" s="28" t="s">
        <v>111</v>
      </c>
      <c r="L22" s="27" t="s">
        <v>694</v>
      </c>
      <c r="M22" s="28" t="s">
        <v>111</v>
      </c>
      <c r="N22" s="26"/>
      <c r="O22" s="197"/>
      <c r="P22" s="198"/>
      <c r="Q22" s="26"/>
    </row>
    <row r="23" spans="1:17" s="25" customFormat="1" ht="19.5" customHeight="1" thickTop="1" thickBot="1" x14ac:dyDescent="0.3">
      <c r="A23" s="74"/>
      <c r="C23" s="27" t="s">
        <v>699</v>
      </c>
      <c r="D23" s="28" t="s">
        <v>111</v>
      </c>
      <c r="E23" s="26"/>
      <c r="F23" s="27" t="s">
        <v>700</v>
      </c>
      <c r="G23" s="28" t="s">
        <v>111</v>
      </c>
      <c r="H23" s="26"/>
      <c r="I23" s="27" t="s">
        <v>701</v>
      </c>
      <c r="J23" s="28" t="s">
        <v>111</v>
      </c>
      <c r="L23" s="27" t="s">
        <v>702</v>
      </c>
      <c r="M23" s="28" t="s">
        <v>111</v>
      </c>
      <c r="N23" s="26"/>
      <c r="O23" s="197"/>
      <c r="P23" s="198"/>
      <c r="Q23" s="26"/>
    </row>
    <row r="24" spans="1:17" s="25" customFormat="1" ht="19.5" customHeight="1" thickTop="1" thickBot="1" x14ac:dyDescent="0.3">
      <c r="A24" s="74"/>
      <c r="C24" s="27" t="s">
        <v>707</v>
      </c>
      <c r="D24" s="28" t="s">
        <v>111</v>
      </c>
      <c r="E24" s="26"/>
      <c r="F24" s="27" t="s">
        <v>708</v>
      </c>
      <c r="G24" s="28" t="s">
        <v>111</v>
      </c>
      <c r="H24" s="26"/>
      <c r="I24" s="27" t="s">
        <v>709</v>
      </c>
      <c r="J24" s="28" t="s">
        <v>111</v>
      </c>
      <c r="L24" s="27" t="s">
        <v>710</v>
      </c>
      <c r="M24" s="28" t="s">
        <v>111</v>
      </c>
      <c r="N24" s="26"/>
      <c r="O24" s="197"/>
      <c r="P24" s="198"/>
      <c r="Q24" s="26"/>
    </row>
    <row r="25" spans="1:17" s="25" customFormat="1" ht="19.5" customHeight="1" thickTop="1" thickBot="1" x14ac:dyDescent="0.3">
      <c r="A25" s="74"/>
      <c r="C25" s="27" t="s">
        <v>715</v>
      </c>
      <c r="D25" s="28" t="s">
        <v>111</v>
      </c>
      <c r="E25" s="26"/>
      <c r="F25" s="27" t="s">
        <v>716</v>
      </c>
      <c r="G25" s="28" t="s">
        <v>111</v>
      </c>
      <c r="H25" s="26"/>
      <c r="I25" s="27" t="s">
        <v>717</v>
      </c>
      <c r="J25" s="166" t="s">
        <v>111</v>
      </c>
      <c r="L25" s="27" t="s">
        <v>718</v>
      </c>
      <c r="M25" s="28" t="s">
        <v>111</v>
      </c>
      <c r="N25" s="26"/>
      <c r="O25" s="197"/>
      <c r="P25" s="198"/>
      <c r="Q25" s="26"/>
    </row>
    <row r="26" spans="1:17" s="25" customFormat="1" ht="19.5" customHeight="1" thickTop="1" thickBot="1" x14ac:dyDescent="0.3">
      <c r="A26" s="74"/>
      <c r="C26" s="27" t="s">
        <v>723</v>
      </c>
      <c r="D26" s="28" t="s">
        <v>111</v>
      </c>
      <c r="E26" s="26"/>
      <c r="F26" s="27" t="s">
        <v>724</v>
      </c>
      <c r="G26" s="28" t="s">
        <v>111</v>
      </c>
      <c r="H26" s="26"/>
      <c r="I26" s="27" t="s">
        <v>725</v>
      </c>
      <c r="J26" s="28" t="s">
        <v>111</v>
      </c>
      <c r="L26" s="27" t="s">
        <v>726</v>
      </c>
      <c r="M26" s="28" t="s">
        <v>111</v>
      </c>
      <c r="N26" s="26"/>
      <c r="O26" s="197"/>
      <c r="P26" s="198"/>
      <c r="Q26" s="26"/>
    </row>
    <row r="27" spans="1:17" s="25" customFormat="1" ht="19.5" customHeight="1" thickTop="1" thickBot="1" x14ac:dyDescent="0.3">
      <c r="A27" s="74"/>
      <c r="C27" s="27" t="s">
        <v>731</v>
      </c>
      <c r="D27" s="28" t="s">
        <v>111</v>
      </c>
      <c r="E27" s="26"/>
      <c r="F27" s="27" t="s">
        <v>732</v>
      </c>
      <c r="G27" s="28" t="s">
        <v>111</v>
      </c>
      <c r="H27" s="26"/>
      <c r="I27" s="27" t="s">
        <v>733</v>
      </c>
      <c r="J27" s="28" t="s">
        <v>111</v>
      </c>
      <c r="L27" s="27" t="s">
        <v>734</v>
      </c>
      <c r="M27" s="28" t="s">
        <v>111</v>
      </c>
      <c r="N27" s="26"/>
      <c r="O27" s="197"/>
      <c r="P27" s="198"/>
      <c r="Q27" s="26"/>
    </row>
    <row r="28" spans="1:17" s="25" customFormat="1" ht="19.5" customHeight="1" thickTop="1" thickBot="1" x14ac:dyDescent="0.3">
      <c r="A28" s="74"/>
      <c r="C28" s="27" t="s">
        <v>739</v>
      </c>
      <c r="D28" s="28" t="s">
        <v>111</v>
      </c>
      <c r="E28" s="26"/>
      <c r="F28" s="27" t="s">
        <v>740</v>
      </c>
      <c r="G28" s="28" t="s">
        <v>111</v>
      </c>
      <c r="H28" s="26"/>
      <c r="I28" s="27" t="s">
        <v>741</v>
      </c>
      <c r="J28" s="28" t="s">
        <v>111</v>
      </c>
      <c r="L28" s="27" t="s">
        <v>742</v>
      </c>
      <c r="M28" s="28" t="s">
        <v>111</v>
      </c>
      <c r="N28" s="26"/>
      <c r="O28" s="197"/>
      <c r="P28" s="198"/>
      <c r="Q28" s="26"/>
    </row>
    <row r="29" spans="1:17" s="25" customFormat="1" ht="19.5" customHeight="1" thickTop="1" thickBot="1" x14ac:dyDescent="0.3">
      <c r="A29" s="74"/>
      <c r="C29" s="27" t="s">
        <v>747</v>
      </c>
      <c r="D29" s="28" t="s">
        <v>111</v>
      </c>
      <c r="E29" s="26"/>
      <c r="F29" s="27" t="s">
        <v>748</v>
      </c>
      <c r="G29" s="28" t="s">
        <v>111</v>
      </c>
      <c r="H29" s="26"/>
      <c r="I29" s="27" t="s">
        <v>749</v>
      </c>
      <c r="J29" s="28" t="s">
        <v>111</v>
      </c>
      <c r="L29" s="27" t="s">
        <v>750</v>
      </c>
      <c r="M29" s="28" t="s">
        <v>111</v>
      </c>
      <c r="N29" s="26"/>
      <c r="O29" s="197"/>
      <c r="P29" s="198"/>
      <c r="Q29" s="26"/>
    </row>
    <row r="30" spans="1:17" s="25" customFormat="1" ht="19.5" customHeight="1" thickTop="1" thickBot="1" x14ac:dyDescent="0.3">
      <c r="A30" s="74"/>
      <c r="C30" s="27" t="s">
        <v>755</v>
      </c>
      <c r="D30" s="28" t="s">
        <v>111</v>
      </c>
      <c r="E30" s="26"/>
      <c r="F30" s="27" t="s">
        <v>756</v>
      </c>
      <c r="G30" s="28" t="s">
        <v>111</v>
      </c>
      <c r="H30" s="26"/>
      <c r="I30" s="27" t="s">
        <v>757</v>
      </c>
      <c r="J30" s="28" t="s">
        <v>111</v>
      </c>
      <c r="L30" s="27" t="s">
        <v>758</v>
      </c>
      <c r="M30" s="28" t="s">
        <v>111</v>
      </c>
      <c r="N30" s="26"/>
      <c r="O30" s="197"/>
      <c r="P30" s="198"/>
      <c r="Q30" s="26"/>
    </row>
    <row r="31" spans="1:17" s="25" customFormat="1" ht="19.5" customHeight="1" thickTop="1" thickBot="1" x14ac:dyDescent="0.3">
      <c r="A31" s="74"/>
      <c r="C31" s="27" t="s">
        <v>763</v>
      </c>
      <c r="D31" s="28" t="s">
        <v>111</v>
      </c>
      <c r="E31" s="26"/>
      <c r="F31" s="27" t="s">
        <v>764</v>
      </c>
      <c r="G31" s="28" t="s">
        <v>111</v>
      </c>
      <c r="H31" s="26"/>
      <c r="I31" s="27" t="s">
        <v>765</v>
      </c>
      <c r="J31" s="28" t="s">
        <v>111</v>
      </c>
      <c r="L31" s="27" t="s">
        <v>766</v>
      </c>
      <c r="M31" s="28" t="s">
        <v>111</v>
      </c>
      <c r="N31" s="26"/>
      <c r="O31" s="197"/>
      <c r="P31" s="198"/>
      <c r="Q31" s="26"/>
    </row>
    <row r="32" spans="1:17" s="25" customFormat="1" ht="19.5" customHeight="1" thickTop="1" thickBot="1" x14ac:dyDescent="0.3">
      <c r="A32" s="74"/>
      <c r="C32" s="27" t="s">
        <v>771</v>
      </c>
      <c r="D32" s="28" t="s">
        <v>111</v>
      </c>
      <c r="E32" s="26"/>
      <c r="F32" s="27" t="s">
        <v>772</v>
      </c>
      <c r="G32" s="28" t="s">
        <v>111</v>
      </c>
      <c r="H32" s="26"/>
      <c r="I32" s="27" t="s">
        <v>773</v>
      </c>
      <c r="J32" s="28" t="s">
        <v>111</v>
      </c>
      <c r="L32" s="27" t="s">
        <v>774</v>
      </c>
      <c r="M32" s="28" t="s">
        <v>111</v>
      </c>
      <c r="N32" s="26"/>
      <c r="O32" s="197"/>
      <c r="P32" s="198"/>
      <c r="Q32" s="26"/>
    </row>
    <row r="33" spans="1:17" s="25" customFormat="1" ht="19.5" customHeight="1" thickTop="1" thickBot="1" x14ac:dyDescent="0.3">
      <c r="A33" s="74"/>
      <c r="C33" s="27" t="s">
        <v>779</v>
      </c>
      <c r="D33" s="28" t="s">
        <v>111</v>
      </c>
      <c r="E33" s="26"/>
      <c r="F33" s="27" t="s">
        <v>780</v>
      </c>
      <c r="G33" s="28" t="s">
        <v>111</v>
      </c>
      <c r="H33" s="26"/>
      <c r="I33" s="27" t="s">
        <v>781</v>
      </c>
      <c r="J33" s="28" t="s">
        <v>111</v>
      </c>
      <c r="L33" s="27" t="s">
        <v>782</v>
      </c>
      <c r="M33" s="28" t="s">
        <v>111</v>
      </c>
      <c r="N33" s="26"/>
      <c r="O33" s="197"/>
      <c r="P33" s="198"/>
      <c r="Q33" s="26"/>
    </row>
    <row r="34" spans="1:17" s="25" customFormat="1" ht="19.5" customHeight="1" thickTop="1" thickBot="1" x14ac:dyDescent="0.3">
      <c r="A34" s="74"/>
      <c r="C34" s="27" t="s">
        <v>787</v>
      </c>
      <c r="D34" s="28" t="s">
        <v>111</v>
      </c>
      <c r="E34" s="26"/>
      <c r="F34" s="27" t="s">
        <v>788</v>
      </c>
      <c r="G34" s="28" t="s">
        <v>111</v>
      </c>
      <c r="H34" s="26"/>
      <c r="I34" s="27" t="s">
        <v>789</v>
      </c>
      <c r="J34" s="28" t="s">
        <v>111</v>
      </c>
      <c r="L34" s="27" t="s">
        <v>790</v>
      </c>
      <c r="M34" s="28" t="s">
        <v>111</v>
      </c>
      <c r="N34" s="26"/>
      <c r="O34" s="197"/>
      <c r="P34" s="198"/>
      <c r="Q34" s="26"/>
    </row>
    <row r="35" spans="1:17" s="25" customFormat="1" ht="19.5" customHeight="1" thickTop="1" thickBot="1" x14ac:dyDescent="0.3">
      <c r="A35" s="74"/>
      <c r="C35" s="27" t="s">
        <v>795</v>
      </c>
      <c r="D35" s="28" t="s">
        <v>111</v>
      </c>
      <c r="E35" s="26"/>
      <c r="F35" s="27" t="s">
        <v>796</v>
      </c>
      <c r="G35" s="28" t="s">
        <v>111</v>
      </c>
      <c r="H35" s="26"/>
      <c r="I35" s="27" t="s">
        <v>797</v>
      </c>
      <c r="J35" s="28" t="s">
        <v>111</v>
      </c>
      <c r="L35" s="27" t="s">
        <v>798</v>
      </c>
      <c r="M35" s="28" t="s">
        <v>111</v>
      </c>
      <c r="N35" s="26"/>
      <c r="O35" s="197"/>
      <c r="P35" s="198"/>
      <c r="Q35" s="26"/>
    </row>
    <row r="36" spans="1:17" s="25" customFormat="1" ht="19.5" customHeight="1" thickTop="1" thickBot="1" x14ac:dyDescent="0.3">
      <c r="A36" s="74"/>
      <c r="C36" s="27" t="s">
        <v>803</v>
      </c>
      <c r="D36" s="28" t="s">
        <v>111</v>
      </c>
      <c r="E36" s="26"/>
      <c r="F36" s="27" t="s">
        <v>804</v>
      </c>
      <c r="G36" s="28" t="s">
        <v>111</v>
      </c>
      <c r="H36" s="26"/>
      <c r="I36" s="27" t="s">
        <v>805</v>
      </c>
      <c r="J36" s="28" t="s">
        <v>111</v>
      </c>
      <c r="L36" s="27" t="s">
        <v>806</v>
      </c>
      <c r="M36" s="28" t="s">
        <v>111</v>
      </c>
      <c r="N36" s="26"/>
      <c r="O36" s="197"/>
      <c r="P36" s="198"/>
      <c r="Q36" s="26"/>
    </row>
    <row r="37" spans="1:17" s="25" customFormat="1" ht="19.5" customHeight="1" thickTop="1" thickBot="1" x14ac:dyDescent="0.3">
      <c r="A37" s="74"/>
      <c r="C37" s="27" t="s">
        <v>811</v>
      </c>
      <c r="D37" s="28" t="s">
        <v>111</v>
      </c>
      <c r="E37" s="26"/>
      <c r="F37" s="27" t="s">
        <v>812</v>
      </c>
      <c r="G37" s="28" t="s">
        <v>111</v>
      </c>
      <c r="H37" s="26"/>
      <c r="I37" s="27" t="s">
        <v>813</v>
      </c>
      <c r="J37" s="28" t="s">
        <v>111</v>
      </c>
      <c r="L37" s="27" t="s">
        <v>814</v>
      </c>
      <c r="M37" s="28" t="s">
        <v>111</v>
      </c>
      <c r="N37" s="26"/>
      <c r="O37" s="197"/>
      <c r="P37" s="198"/>
      <c r="Q37" s="26"/>
    </row>
    <row r="38" spans="1:17" s="25" customFormat="1" ht="19.5" customHeight="1" thickTop="1" thickBot="1" x14ac:dyDescent="0.3">
      <c r="A38" s="74"/>
      <c r="C38" s="27" t="s">
        <v>819</v>
      </c>
      <c r="D38" s="28" t="s">
        <v>111</v>
      </c>
      <c r="E38" s="26"/>
      <c r="F38" s="27" t="s">
        <v>820</v>
      </c>
      <c r="G38" s="28" t="s">
        <v>111</v>
      </c>
      <c r="H38" s="26"/>
      <c r="I38" s="27" t="s">
        <v>821</v>
      </c>
      <c r="J38" s="28" t="s">
        <v>111</v>
      </c>
      <c r="L38" s="27" t="s">
        <v>822</v>
      </c>
      <c r="M38" s="28" t="s">
        <v>111</v>
      </c>
      <c r="N38" s="26"/>
      <c r="O38" s="197"/>
      <c r="P38" s="198"/>
      <c r="Q38" s="26"/>
    </row>
    <row r="39" spans="1:17" s="25" customFormat="1" ht="19.5" customHeight="1" thickTop="1" thickBot="1" x14ac:dyDescent="0.3">
      <c r="A39" s="74"/>
      <c r="C39" s="27" t="s">
        <v>827</v>
      </c>
      <c r="D39" s="28" t="s">
        <v>111</v>
      </c>
      <c r="E39" s="26"/>
      <c r="F39" s="27" t="s">
        <v>828</v>
      </c>
      <c r="G39" s="28" t="s">
        <v>111</v>
      </c>
      <c r="H39" s="26"/>
      <c r="I39" s="27" t="s">
        <v>829</v>
      </c>
      <c r="J39" s="28" t="s">
        <v>111</v>
      </c>
      <c r="L39" s="27" t="s">
        <v>830</v>
      </c>
      <c r="M39" s="28" t="s">
        <v>111</v>
      </c>
      <c r="N39" s="26"/>
      <c r="O39" s="197"/>
      <c r="P39" s="198"/>
      <c r="Q39" s="26"/>
    </row>
    <row r="40" spans="1:17" s="25" customFormat="1" ht="19.5" customHeight="1" thickTop="1" thickBot="1" x14ac:dyDescent="0.3">
      <c r="A40" s="74"/>
      <c r="C40" s="27" t="s">
        <v>835</v>
      </c>
      <c r="D40" s="28" t="s">
        <v>111</v>
      </c>
      <c r="E40" s="26"/>
      <c r="F40" s="27" t="s">
        <v>836</v>
      </c>
      <c r="G40" s="28" t="s">
        <v>111</v>
      </c>
      <c r="H40" s="26"/>
      <c r="I40" s="27" t="s">
        <v>837</v>
      </c>
      <c r="J40" s="28" t="s">
        <v>111</v>
      </c>
      <c r="L40" s="27" t="s">
        <v>838</v>
      </c>
      <c r="M40" s="28" t="s">
        <v>111</v>
      </c>
      <c r="N40" s="26"/>
      <c r="O40" s="197"/>
      <c r="P40" s="198"/>
      <c r="Q40" s="26"/>
    </row>
    <row r="41" spans="1:17" s="25" customFormat="1" ht="19.5" customHeight="1" thickTop="1" thickBot="1" x14ac:dyDescent="0.3">
      <c r="A41" s="74"/>
      <c r="C41" s="27" t="s">
        <v>843</v>
      </c>
      <c r="D41" s="28" t="s">
        <v>111</v>
      </c>
      <c r="E41" s="26"/>
      <c r="F41" s="27" t="s">
        <v>844</v>
      </c>
      <c r="G41" s="28" t="s">
        <v>111</v>
      </c>
      <c r="H41" s="26"/>
      <c r="I41" s="27" t="s">
        <v>845</v>
      </c>
      <c r="J41" s="28" t="s">
        <v>111</v>
      </c>
      <c r="L41" s="27" t="s">
        <v>846</v>
      </c>
      <c r="M41" s="28" t="s">
        <v>111</v>
      </c>
      <c r="N41" s="26"/>
      <c r="O41" s="197"/>
      <c r="P41" s="198"/>
      <c r="Q41" s="26"/>
    </row>
    <row r="42" spans="1:17" s="25" customFormat="1" ht="19.5" customHeight="1" thickTop="1" thickBot="1" x14ac:dyDescent="0.3">
      <c r="A42" s="74"/>
      <c r="C42" s="27" t="s">
        <v>851</v>
      </c>
      <c r="D42" s="28" t="s">
        <v>111</v>
      </c>
      <c r="E42" s="26"/>
      <c r="F42" s="27" t="s">
        <v>852</v>
      </c>
      <c r="G42" s="28" t="s">
        <v>111</v>
      </c>
      <c r="H42" s="26"/>
      <c r="I42" s="27" t="s">
        <v>853</v>
      </c>
      <c r="J42" s="28" t="s">
        <v>111</v>
      </c>
      <c r="L42" s="27" t="s">
        <v>854</v>
      </c>
      <c r="M42" s="28" t="s">
        <v>111</v>
      </c>
      <c r="N42" s="26"/>
      <c r="O42" s="197"/>
      <c r="P42" s="198"/>
      <c r="Q42" s="26"/>
    </row>
    <row r="43" spans="1:17" s="25" customFormat="1" ht="19.5" customHeight="1" thickTop="1" thickBot="1" x14ac:dyDescent="0.3">
      <c r="A43" s="74"/>
      <c r="C43" s="27" t="s">
        <v>859</v>
      </c>
      <c r="D43" s="28" t="s">
        <v>111</v>
      </c>
      <c r="E43" s="26"/>
      <c r="F43" s="27" t="s">
        <v>860</v>
      </c>
      <c r="G43" s="28" t="s">
        <v>111</v>
      </c>
      <c r="H43" s="26"/>
      <c r="I43" s="27" t="s">
        <v>861</v>
      </c>
      <c r="J43" s="28" t="s">
        <v>111</v>
      </c>
      <c r="L43" s="27" t="s">
        <v>862</v>
      </c>
      <c r="M43" s="28" t="s">
        <v>111</v>
      </c>
      <c r="N43" s="26"/>
      <c r="O43" s="197"/>
      <c r="P43" s="198"/>
      <c r="Q43" s="26"/>
    </row>
    <row r="44" spans="1:17" s="25" customFormat="1" ht="19.5" customHeight="1" thickTop="1" thickBot="1" x14ac:dyDescent="0.3">
      <c r="A44" s="74"/>
      <c r="C44" s="27" t="s">
        <v>867</v>
      </c>
      <c r="D44" s="28" t="s">
        <v>111</v>
      </c>
      <c r="E44" s="26"/>
      <c r="F44" s="27" t="s">
        <v>868</v>
      </c>
      <c r="G44" s="28" t="s">
        <v>111</v>
      </c>
      <c r="H44" s="26"/>
      <c r="I44" s="27" t="s">
        <v>869</v>
      </c>
      <c r="J44" s="28" t="s">
        <v>111</v>
      </c>
      <c r="L44" s="27" t="s">
        <v>870</v>
      </c>
      <c r="M44" s="28" t="s">
        <v>111</v>
      </c>
      <c r="N44" s="26"/>
      <c r="O44" s="197"/>
      <c r="P44" s="198"/>
      <c r="Q44" s="26"/>
    </row>
    <row r="45" spans="1:17" s="25" customFormat="1" ht="19.5" customHeight="1" thickTop="1" thickBot="1" x14ac:dyDescent="0.3">
      <c r="A45" s="74"/>
      <c r="C45" s="27" t="s">
        <v>875</v>
      </c>
      <c r="D45" s="28" t="s">
        <v>111</v>
      </c>
      <c r="E45" s="26"/>
      <c r="F45" s="27" t="s">
        <v>876</v>
      </c>
      <c r="G45" s="28" t="s">
        <v>111</v>
      </c>
      <c r="H45" s="26"/>
      <c r="I45" s="27" t="s">
        <v>877</v>
      </c>
      <c r="J45" s="28" t="s">
        <v>111</v>
      </c>
      <c r="L45" s="27" t="s">
        <v>878</v>
      </c>
      <c r="M45" s="28" t="s">
        <v>111</v>
      </c>
      <c r="N45" s="26"/>
      <c r="O45" s="197"/>
      <c r="P45" s="198"/>
      <c r="Q45" s="26"/>
    </row>
    <row r="46" spans="1:17" s="25" customFormat="1" ht="19.5" customHeight="1" thickTop="1" thickBot="1" x14ac:dyDescent="0.3">
      <c r="A46" s="74"/>
      <c r="C46" s="27" t="s">
        <v>883</v>
      </c>
      <c r="D46" s="28" t="s">
        <v>111</v>
      </c>
      <c r="E46" s="26"/>
      <c r="F46" s="27" t="s">
        <v>884</v>
      </c>
      <c r="G46" s="28" t="s">
        <v>111</v>
      </c>
      <c r="H46" s="26"/>
      <c r="I46" s="27" t="s">
        <v>885</v>
      </c>
      <c r="J46" s="28" t="s">
        <v>111</v>
      </c>
      <c r="L46" s="27" t="s">
        <v>886</v>
      </c>
      <c r="M46" s="28" t="s">
        <v>111</v>
      </c>
      <c r="N46" s="26"/>
      <c r="O46" s="197"/>
      <c r="P46" s="198"/>
      <c r="Q46" s="26"/>
    </row>
    <row r="47" spans="1:17" s="25" customFormat="1" ht="19.5" customHeight="1" thickTop="1" thickBot="1" x14ac:dyDescent="0.3">
      <c r="A47" s="74"/>
      <c r="C47" s="27" t="s">
        <v>891</v>
      </c>
      <c r="D47" s="28" t="s">
        <v>111</v>
      </c>
      <c r="E47" s="26"/>
      <c r="F47" s="27" t="s">
        <v>892</v>
      </c>
      <c r="G47" s="28" t="s">
        <v>111</v>
      </c>
      <c r="H47" s="26"/>
      <c r="I47" s="27" t="s">
        <v>893</v>
      </c>
      <c r="J47" s="28" t="s">
        <v>111</v>
      </c>
      <c r="L47" s="27" t="s">
        <v>894</v>
      </c>
      <c r="M47" s="28" t="s">
        <v>111</v>
      </c>
      <c r="N47" s="26"/>
      <c r="O47" s="197"/>
      <c r="P47" s="198"/>
      <c r="Q47" s="26"/>
    </row>
    <row r="48" spans="1:17" s="25" customFormat="1" ht="19.5" customHeight="1" thickTop="1" thickBot="1" x14ac:dyDescent="0.3">
      <c r="A48" s="74"/>
      <c r="C48" s="27" t="s">
        <v>899</v>
      </c>
      <c r="D48" s="28" t="s">
        <v>111</v>
      </c>
      <c r="E48" s="26"/>
      <c r="F48" s="27" t="s">
        <v>900</v>
      </c>
      <c r="G48" s="28" t="s">
        <v>111</v>
      </c>
      <c r="H48" s="26"/>
      <c r="I48" s="27" t="s">
        <v>901</v>
      </c>
      <c r="J48" s="28" t="s">
        <v>111</v>
      </c>
      <c r="L48" s="27" t="s">
        <v>902</v>
      </c>
      <c r="M48" s="28" t="s">
        <v>111</v>
      </c>
      <c r="N48" s="26"/>
      <c r="O48" s="197"/>
      <c r="P48" s="198"/>
      <c r="Q48" s="26"/>
    </row>
    <row r="49" spans="1:17" s="25" customFormat="1" ht="19.5" customHeight="1" thickTop="1" thickBot="1" x14ac:dyDescent="0.3">
      <c r="A49" s="74"/>
      <c r="C49" s="27" t="s">
        <v>907</v>
      </c>
      <c r="D49" s="28" t="s">
        <v>111</v>
      </c>
      <c r="E49" s="26"/>
      <c r="F49" s="27" t="s">
        <v>908</v>
      </c>
      <c r="G49" s="28" t="s">
        <v>111</v>
      </c>
      <c r="H49" s="26"/>
      <c r="I49" s="27" t="s">
        <v>909</v>
      </c>
      <c r="J49" s="28" t="s">
        <v>111</v>
      </c>
      <c r="L49" s="27" t="s">
        <v>910</v>
      </c>
      <c r="M49" s="28" t="s">
        <v>111</v>
      </c>
      <c r="N49" s="26"/>
      <c r="O49" s="197"/>
      <c r="P49" s="198"/>
      <c r="Q49" s="26"/>
    </row>
    <row r="50" spans="1:17" s="25" customFormat="1" ht="19.5" customHeight="1" thickTop="1" thickBot="1" x14ac:dyDescent="0.3">
      <c r="A50" s="74"/>
      <c r="C50" s="27" t="s">
        <v>915</v>
      </c>
      <c r="D50" s="28" t="s">
        <v>111</v>
      </c>
      <c r="E50" s="26"/>
      <c r="F50" s="27" t="s">
        <v>916</v>
      </c>
      <c r="G50" s="28" t="s">
        <v>111</v>
      </c>
      <c r="H50" s="26"/>
      <c r="I50" s="27" t="s">
        <v>917</v>
      </c>
      <c r="J50" s="28" t="s">
        <v>111</v>
      </c>
      <c r="L50" s="27" t="s">
        <v>918</v>
      </c>
      <c r="M50" s="28" t="s">
        <v>111</v>
      </c>
      <c r="N50" s="26"/>
      <c r="O50" s="197"/>
      <c r="P50" s="198"/>
      <c r="Q50" s="26"/>
    </row>
    <row r="51" spans="1:17" s="25" customFormat="1" ht="19.5" customHeight="1" thickTop="1" thickBot="1" x14ac:dyDescent="0.3">
      <c r="A51" s="74"/>
      <c r="C51" s="27" t="s">
        <v>923</v>
      </c>
      <c r="D51" s="28" t="s">
        <v>111</v>
      </c>
      <c r="E51" s="26"/>
      <c r="F51" s="27" t="s">
        <v>924</v>
      </c>
      <c r="G51" s="28" t="s">
        <v>111</v>
      </c>
      <c r="H51" s="26"/>
      <c r="I51" s="27" t="s">
        <v>925</v>
      </c>
      <c r="J51" s="28" t="s">
        <v>111</v>
      </c>
      <c r="L51" s="27" t="s">
        <v>926</v>
      </c>
      <c r="M51" s="28" t="s">
        <v>111</v>
      </c>
      <c r="N51" s="26"/>
      <c r="O51" s="197"/>
      <c r="P51" s="198"/>
      <c r="Q51" s="26"/>
    </row>
    <row r="52" spans="1:17" s="25" customFormat="1" ht="19.5" customHeight="1" thickTop="1" thickBot="1" x14ac:dyDescent="0.3">
      <c r="A52" s="74"/>
      <c r="C52" s="27" t="s">
        <v>931</v>
      </c>
      <c r="D52" s="28" t="s">
        <v>111</v>
      </c>
      <c r="E52" s="26"/>
      <c r="F52" s="27" t="s">
        <v>932</v>
      </c>
      <c r="G52" s="28" t="s">
        <v>111</v>
      </c>
      <c r="H52" s="26"/>
      <c r="I52" s="27" t="s">
        <v>933</v>
      </c>
      <c r="J52" s="28" t="s">
        <v>111</v>
      </c>
      <c r="L52" s="27" t="s">
        <v>934</v>
      </c>
      <c r="M52" s="28" t="s">
        <v>111</v>
      </c>
      <c r="N52" s="26"/>
      <c r="O52" s="197"/>
      <c r="P52" s="198"/>
      <c r="Q52" s="26"/>
    </row>
    <row r="53" spans="1:17" s="25" customFormat="1" ht="19.5" customHeight="1" thickTop="1" thickBot="1" x14ac:dyDescent="0.3">
      <c r="A53" s="74"/>
      <c r="C53" s="27" t="s">
        <v>939</v>
      </c>
      <c r="D53" s="28" t="s">
        <v>111</v>
      </c>
      <c r="E53" s="26"/>
      <c r="F53" s="27" t="s">
        <v>940</v>
      </c>
      <c r="G53" s="28" t="s">
        <v>111</v>
      </c>
      <c r="H53" s="26"/>
      <c r="I53" s="27" t="s">
        <v>941</v>
      </c>
      <c r="J53" s="28" t="s">
        <v>111</v>
      </c>
      <c r="L53" s="27" t="s">
        <v>942</v>
      </c>
      <c r="M53" s="28" t="s">
        <v>111</v>
      </c>
      <c r="N53" s="26"/>
      <c r="O53" s="197"/>
      <c r="P53" s="198"/>
      <c r="Q53" s="26"/>
    </row>
    <row r="54" spans="1:17" s="25" customFormat="1" ht="19.5" customHeight="1" thickTop="1" thickBot="1" x14ac:dyDescent="0.3">
      <c r="A54" s="74"/>
      <c r="C54" s="27" t="s">
        <v>947</v>
      </c>
      <c r="D54" s="28" t="s">
        <v>111</v>
      </c>
      <c r="E54" s="26"/>
      <c r="F54" s="27" t="s">
        <v>948</v>
      </c>
      <c r="G54" s="28" t="s">
        <v>111</v>
      </c>
      <c r="H54" s="26"/>
      <c r="I54" s="27" t="s">
        <v>949</v>
      </c>
      <c r="J54" s="28" t="s">
        <v>111</v>
      </c>
      <c r="L54" s="27" t="s">
        <v>950</v>
      </c>
      <c r="M54" s="28" t="s">
        <v>111</v>
      </c>
      <c r="N54" s="26"/>
      <c r="O54" s="197"/>
      <c r="P54" s="198"/>
      <c r="Q54" s="26"/>
    </row>
    <row r="55" spans="1:17" s="25" customFormat="1" ht="19.5" customHeight="1" thickTop="1" thickBot="1" x14ac:dyDescent="0.3">
      <c r="A55" s="74"/>
      <c r="C55" s="27" t="s">
        <v>955</v>
      </c>
      <c r="D55" s="28" t="s">
        <v>111</v>
      </c>
      <c r="E55" s="26"/>
      <c r="F55" s="27" t="s">
        <v>956</v>
      </c>
      <c r="G55" s="28" t="s">
        <v>111</v>
      </c>
      <c r="H55" s="26"/>
      <c r="I55" s="27" t="s">
        <v>957</v>
      </c>
      <c r="J55" s="28" t="s">
        <v>111</v>
      </c>
      <c r="L55" s="27" t="s">
        <v>958</v>
      </c>
      <c r="M55" s="28" t="s">
        <v>111</v>
      </c>
      <c r="N55" s="26"/>
      <c r="O55" s="197"/>
      <c r="P55" s="198"/>
      <c r="Q55" s="26"/>
    </row>
    <row r="56" spans="1:17" s="25" customFormat="1" ht="19.5" customHeight="1" thickTop="1" thickBot="1" x14ac:dyDescent="0.3">
      <c r="A56" s="74"/>
      <c r="C56" s="27" t="s">
        <v>963</v>
      </c>
      <c r="D56" s="28" t="s">
        <v>111</v>
      </c>
      <c r="E56" s="26"/>
      <c r="F56" s="27" t="s">
        <v>964</v>
      </c>
      <c r="G56" s="28" t="s">
        <v>111</v>
      </c>
      <c r="H56" s="26"/>
      <c r="I56" s="27" t="s">
        <v>965</v>
      </c>
      <c r="J56" s="28" t="s">
        <v>111</v>
      </c>
      <c r="L56" s="27" t="s">
        <v>966</v>
      </c>
      <c r="M56" s="28" t="s">
        <v>111</v>
      </c>
      <c r="N56" s="26"/>
      <c r="O56" s="197"/>
      <c r="P56" s="198"/>
      <c r="Q56" s="26"/>
    </row>
    <row r="57" spans="1:17" s="25" customFormat="1" ht="19.5" customHeight="1" thickTop="1" thickBot="1" x14ac:dyDescent="0.3">
      <c r="A57" s="74"/>
      <c r="C57" s="27" t="s">
        <v>971</v>
      </c>
      <c r="D57" s="28" t="s">
        <v>111</v>
      </c>
      <c r="E57" s="26"/>
      <c r="F57" s="27" t="s">
        <v>972</v>
      </c>
      <c r="G57" s="28" t="s">
        <v>111</v>
      </c>
      <c r="H57" s="26"/>
      <c r="I57" s="27" t="s">
        <v>973</v>
      </c>
      <c r="J57" s="28" t="s">
        <v>111</v>
      </c>
      <c r="L57" s="27" t="s">
        <v>974</v>
      </c>
      <c r="M57" s="28" t="s">
        <v>111</v>
      </c>
      <c r="N57" s="26"/>
      <c r="O57" s="197"/>
      <c r="P57" s="198"/>
      <c r="Q57" s="26"/>
    </row>
    <row r="58" spans="1:17" s="25" customFormat="1" ht="19.5" customHeight="1" thickTop="1" thickBot="1" x14ac:dyDescent="0.3">
      <c r="A58" s="74"/>
      <c r="C58" s="27" t="s">
        <v>979</v>
      </c>
      <c r="D58" s="28" t="s">
        <v>111</v>
      </c>
      <c r="E58" s="26"/>
      <c r="F58" s="27" t="s">
        <v>980</v>
      </c>
      <c r="G58" s="28" t="s">
        <v>111</v>
      </c>
      <c r="H58" s="26"/>
      <c r="I58" s="27" t="s">
        <v>981</v>
      </c>
      <c r="J58" s="28" t="s">
        <v>111</v>
      </c>
      <c r="L58" s="27" t="s">
        <v>982</v>
      </c>
      <c r="M58" s="28" t="s">
        <v>111</v>
      </c>
      <c r="N58" s="26"/>
      <c r="O58" s="197"/>
      <c r="P58" s="198"/>
      <c r="Q58" s="26"/>
    </row>
    <row r="59" spans="1:17" s="25" customFormat="1" ht="19.5" customHeight="1" thickTop="1" thickBot="1" x14ac:dyDescent="0.3">
      <c r="A59" s="74"/>
      <c r="C59" s="27" t="s">
        <v>987</v>
      </c>
      <c r="D59" s="28" t="s">
        <v>111</v>
      </c>
      <c r="E59" s="26"/>
      <c r="F59" s="27" t="s">
        <v>988</v>
      </c>
      <c r="G59" s="28" t="s">
        <v>111</v>
      </c>
      <c r="H59" s="26"/>
      <c r="I59" s="27" t="s">
        <v>989</v>
      </c>
      <c r="J59" s="28" t="s">
        <v>111</v>
      </c>
      <c r="L59" s="27" t="s">
        <v>990</v>
      </c>
      <c r="M59" s="28" t="s">
        <v>111</v>
      </c>
      <c r="N59" s="26"/>
      <c r="O59" s="197"/>
      <c r="P59" s="198"/>
      <c r="Q59" s="26"/>
    </row>
    <row r="60" spans="1:17" s="25" customFormat="1" ht="19.5" customHeight="1" thickTop="1" thickBot="1" x14ac:dyDescent="0.3">
      <c r="A60" s="74"/>
      <c r="C60" s="27" t="s">
        <v>995</v>
      </c>
      <c r="D60" s="28" t="s">
        <v>111</v>
      </c>
      <c r="E60" s="26"/>
      <c r="F60" s="27" t="s">
        <v>996</v>
      </c>
      <c r="G60" s="28" t="s">
        <v>111</v>
      </c>
      <c r="H60" s="26"/>
      <c r="I60" s="27" t="s">
        <v>997</v>
      </c>
      <c r="J60" s="28" t="s">
        <v>111</v>
      </c>
      <c r="L60" s="27" t="s">
        <v>998</v>
      </c>
      <c r="M60" s="28" t="s">
        <v>111</v>
      </c>
      <c r="N60" s="26"/>
      <c r="O60" s="197"/>
      <c r="P60" s="198"/>
      <c r="Q60" s="26"/>
    </row>
    <row r="61" spans="1:17" s="25" customFormat="1" ht="19.5" customHeight="1" thickTop="1" thickBot="1" x14ac:dyDescent="0.3">
      <c r="A61" s="74"/>
      <c r="C61" s="27" t="s">
        <v>1003</v>
      </c>
      <c r="D61" s="28" t="s">
        <v>111</v>
      </c>
      <c r="E61" s="26"/>
      <c r="F61" s="27" t="s">
        <v>1004</v>
      </c>
      <c r="G61" s="28" t="s">
        <v>111</v>
      </c>
      <c r="H61" s="26"/>
      <c r="I61" s="27" t="s">
        <v>1005</v>
      </c>
      <c r="J61" s="28" t="s">
        <v>111</v>
      </c>
      <c r="L61" s="27" t="s">
        <v>1006</v>
      </c>
      <c r="M61" s="28" t="s">
        <v>111</v>
      </c>
      <c r="N61" s="26"/>
      <c r="O61" s="197"/>
      <c r="P61" s="198"/>
      <c r="Q61" s="26"/>
    </row>
    <row r="62" spans="1:17" s="25" customFormat="1" ht="19.5" customHeight="1" thickTop="1" thickBot="1" x14ac:dyDescent="0.3">
      <c r="A62" s="74"/>
      <c r="C62" s="27" t="s">
        <v>1011</v>
      </c>
      <c r="D62" s="28" t="s">
        <v>111</v>
      </c>
      <c r="E62" s="26"/>
      <c r="F62" s="27" t="s">
        <v>1012</v>
      </c>
      <c r="G62" s="28" t="s">
        <v>111</v>
      </c>
      <c r="H62" s="26"/>
      <c r="I62" s="27" t="s">
        <v>1013</v>
      </c>
      <c r="J62" s="28" t="s">
        <v>111</v>
      </c>
      <c r="L62" s="27" t="s">
        <v>1014</v>
      </c>
      <c r="M62" s="28" t="s">
        <v>111</v>
      </c>
      <c r="N62" s="26"/>
      <c r="O62" s="197"/>
      <c r="P62" s="198"/>
      <c r="Q62" s="26"/>
    </row>
    <row r="63" spans="1:17" s="25" customFormat="1" ht="19.5" customHeight="1" thickTop="1" thickBot="1" x14ac:dyDescent="0.3">
      <c r="A63" s="74"/>
      <c r="C63" s="27" t="s">
        <v>1019</v>
      </c>
      <c r="D63" s="28" t="s">
        <v>111</v>
      </c>
      <c r="E63" s="26"/>
      <c r="F63" s="27" t="s">
        <v>1020</v>
      </c>
      <c r="G63" s="28" t="s">
        <v>111</v>
      </c>
      <c r="H63" s="26"/>
      <c r="I63" s="27" t="s">
        <v>1021</v>
      </c>
      <c r="J63" s="28" t="s">
        <v>111</v>
      </c>
      <c r="L63" s="27" t="s">
        <v>1022</v>
      </c>
      <c r="M63" s="28" t="s">
        <v>111</v>
      </c>
      <c r="N63" s="26"/>
      <c r="O63" s="197"/>
      <c r="P63" s="198"/>
      <c r="Q63" s="26"/>
    </row>
    <row r="64" spans="1:17" s="25" customFormat="1" ht="19.5" customHeight="1" thickTop="1" thickBot="1" x14ac:dyDescent="0.3">
      <c r="A64" s="74"/>
      <c r="C64" s="27" t="s">
        <v>1027</v>
      </c>
      <c r="D64" s="28" t="s">
        <v>111</v>
      </c>
      <c r="E64" s="26"/>
      <c r="F64" s="27" t="s">
        <v>1028</v>
      </c>
      <c r="G64" s="28" t="s">
        <v>111</v>
      </c>
      <c r="H64" s="26"/>
      <c r="I64" s="27" t="s">
        <v>1029</v>
      </c>
      <c r="J64" s="28" t="s">
        <v>111</v>
      </c>
      <c r="L64" s="27" t="s">
        <v>1030</v>
      </c>
      <c r="M64" s="28" t="s">
        <v>111</v>
      </c>
      <c r="N64" s="26"/>
      <c r="O64" s="197"/>
      <c r="P64" s="198"/>
      <c r="Q64" s="26"/>
    </row>
    <row r="65" spans="1:17" s="25" customFormat="1" ht="19.5" customHeight="1" thickTop="1" thickBot="1" x14ac:dyDescent="0.3">
      <c r="A65" s="74"/>
      <c r="C65" s="27" t="s">
        <v>1035</v>
      </c>
      <c r="D65" s="28" t="s">
        <v>111</v>
      </c>
      <c r="E65" s="26"/>
      <c r="F65" s="27" t="s">
        <v>1036</v>
      </c>
      <c r="G65" s="28" t="s">
        <v>111</v>
      </c>
      <c r="H65" s="26"/>
      <c r="I65" s="27" t="s">
        <v>1037</v>
      </c>
      <c r="J65" s="28" t="s">
        <v>111</v>
      </c>
      <c r="L65" s="27" t="s">
        <v>1038</v>
      </c>
      <c r="M65" s="28" t="s">
        <v>111</v>
      </c>
      <c r="N65" s="26"/>
      <c r="O65" s="197"/>
      <c r="P65" s="198"/>
      <c r="Q65" s="26"/>
    </row>
    <row r="66" spans="1:17" s="25" customFormat="1" ht="19.5" customHeight="1" thickTop="1" thickBot="1" x14ac:dyDescent="0.3">
      <c r="A66" s="74"/>
      <c r="C66" s="27" t="s">
        <v>1043</v>
      </c>
      <c r="D66" s="28" t="s">
        <v>111</v>
      </c>
      <c r="E66" s="26"/>
      <c r="F66" s="27" t="s">
        <v>1044</v>
      </c>
      <c r="G66" s="28" t="s">
        <v>111</v>
      </c>
      <c r="H66" s="26"/>
      <c r="I66" s="27" t="s">
        <v>1045</v>
      </c>
      <c r="J66" s="28" t="s">
        <v>111</v>
      </c>
      <c r="L66" s="27" t="s">
        <v>1046</v>
      </c>
      <c r="M66" s="28" t="s">
        <v>111</v>
      </c>
      <c r="N66" s="26"/>
      <c r="O66" s="197"/>
      <c r="P66" s="198"/>
      <c r="Q66" s="26"/>
    </row>
    <row r="67" spans="1:17" s="25" customFormat="1" ht="19.5" customHeight="1" thickTop="1" thickBot="1" x14ac:dyDescent="0.3">
      <c r="A67" s="74"/>
      <c r="C67" s="27" t="s">
        <v>1051</v>
      </c>
      <c r="D67" s="28" t="s">
        <v>111</v>
      </c>
      <c r="E67" s="26"/>
      <c r="F67" s="27" t="s">
        <v>1052</v>
      </c>
      <c r="G67" s="28" t="s">
        <v>111</v>
      </c>
      <c r="H67" s="26"/>
      <c r="I67" s="27" t="s">
        <v>1053</v>
      </c>
      <c r="J67" s="28" t="s">
        <v>111</v>
      </c>
      <c r="L67" s="27" t="s">
        <v>1054</v>
      </c>
      <c r="M67" s="28" t="s">
        <v>111</v>
      </c>
      <c r="N67" s="26"/>
      <c r="O67" s="197"/>
      <c r="P67" s="198"/>
      <c r="Q67" s="26"/>
    </row>
    <row r="68" spans="1:17" s="25" customFormat="1" ht="19.5" customHeight="1" thickTop="1" thickBot="1" x14ac:dyDescent="0.3">
      <c r="A68" s="74"/>
      <c r="C68" s="27" t="s">
        <v>1059</v>
      </c>
      <c r="D68" s="28" t="s">
        <v>111</v>
      </c>
      <c r="E68" s="26"/>
      <c r="F68" s="27" t="s">
        <v>1060</v>
      </c>
      <c r="G68" s="28" t="s">
        <v>111</v>
      </c>
      <c r="H68" s="26"/>
      <c r="I68" s="27" t="s">
        <v>1061</v>
      </c>
      <c r="J68" s="28" t="s">
        <v>111</v>
      </c>
      <c r="L68" s="27" t="s">
        <v>1062</v>
      </c>
      <c r="M68" s="28" t="s">
        <v>111</v>
      </c>
      <c r="N68" s="26"/>
      <c r="O68" s="197"/>
      <c r="P68" s="198"/>
      <c r="Q68" s="26"/>
    </row>
    <row r="69" spans="1:17" s="25" customFormat="1" ht="19.5" customHeight="1" thickTop="1" thickBot="1" x14ac:dyDescent="0.3">
      <c r="A69" s="74"/>
      <c r="C69" s="27" t="s">
        <v>1067</v>
      </c>
      <c r="D69" s="28" t="s">
        <v>111</v>
      </c>
      <c r="E69" s="26"/>
      <c r="F69" s="27" t="s">
        <v>1068</v>
      </c>
      <c r="G69" s="28" t="s">
        <v>111</v>
      </c>
      <c r="H69" s="26"/>
      <c r="I69" s="27" t="s">
        <v>1069</v>
      </c>
      <c r="J69" s="28" t="s">
        <v>111</v>
      </c>
      <c r="L69" s="27" t="s">
        <v>1070</v>
      </c>
      <c r="M69" s="28" t="s">
        <v>111</v>
      </c>
      <c r="N69" s="26"/>
      <c r="O69" s="197"/>
      <c r="P69" s="198"/>
      <c r="Q69" s="26"/>
    </row>
    <row r="70" spans="1:17" s="25" customFormat="1" ht="19.5" customHeight="1" thickTop="1" thickBot="1" x14ac:dyDescent="0.3">
      <c r="A70" s="74"/>
      <c r="C70" s="27" t="s">
        <v>1075</v>
      </c>
      <c r="D70" s="28" t="s">
        <v>111</v>
      </c>
      <c r="E70" s="26"/>
      <c r="F70" s="27" t="s">
        <v>1076</v>
      </c>
      <c r="G70" s="28" t="s">
        <v>111</v>
      </c>
      <c r="H70" s="26"/>
      <c r="I70" s="27" t="s">
        <v>1077</v>
      </c>
      <c r="J70" s="28" t="s">
        <v>111</v>
      </c>
      <c r="L70" s="27" t="s">
        <v>1078</v>
      </c>
      <c r="M70" s="28" t="s">
        <v>111</v>
      </c>
      <c r="N70" s="26"/>
      <c r="O70" s="197"/>
      <c r="P70" s="198"/>
      <c r="Q70" s="26"/>
    </row>
    <row r="71" spans="1:17" s="25" customFormat="1" ht="19.5" customHeight="1" thickTop="1" thickBot="1" x14ac:dyDescent="0.3">
      <c r="A71" s="74"/>
      <c r="C71" s="27" t="s">
        <v>1083</v>
      </c>
      <c r="D71" s="28" t="s">
        <v>111</v>
      </c>
      <c r="E71" s="26"/>
      <c r="F71" s="27" t="s">
        <v>1084</v>
      </c>
      <c r="G71" s="28" t="s">
        <v>111</v>
      </c>
      <c r="H71" s="26"/>
      <c r="I71" s="27" t="s">
        <v>1085</v>
      </c>
      <c r="J71" s="28" t="s">
        <v>111</v>
      </c>
      <c r="L71" s="27" t="s">
        <v>1086</v>
      </c>
      <c r="M71" s="28" t="s">
        <v>111</v>
      </c>
      <c r="N71" s="26"/>
      <c r="O71" s="197"/>
      <c r="P71" s="198"/>
      <c r="Q71" s="26"/>
    </row>
    <row r="72" spans="1:17" s="25" customFormat="1" ht="19.5" customHeight="1" thickTop="1" thickBot="1" x14ac:dyDescent="0.3">
      <c r="A72" s="74"/>
      <c r="C72" s="27" t="s">
        <v>1091</v>
      </c>
      <c r="D72" s="28" t="s">
        <v>111</v>
      </c>
      <c r="E72" s="26"/>
      <c r="F72" s="27" t="s">
        <v>1092</v>
      </c>
      <c r="G72" s="28" t="s">
        <v>111</v>
      </c>
      <c r="H72" s="26"/>
      <c r="I72" s="27" t="s">
        <v>1093</v>
      </c>
      <c r="J72" s="28" t="s">
        <v>111</v>
      </c>
      <c r="L72" s="27" t="s">
        <v>1094</v>
      </c>
      <c r="M72" s="28" t="s">
        <v>111</v>
      </c>
      <c r="N72" s="26"/>
      <c r="O72" s="197"/>
      <c r="P72" s="198"/>
      <c r="Q72" s="26"/>
    </row>
    <row r="73" spans="1:17" s="25" customFormat="1" ht="19.5" customHeight="1" thickTop="1" thickBot="1" x14ac:dyDescent="0.3">
      <c r="A73" s="74"/>
      <c r="C73" s="27" t="s">
        <v>1099</v>
      </c>
      <c r="D73" s="28" t="s">
        <v>111</v>
      </c>
      <c r="E73" s="26"/>
      <c r="F73" s="27" t="s">
        <v>1100</v>
      </c>
      <c r="G73" s="28" t="s">
        <v>111</v>
      </c>
      <c r="H73" s="26"/>
      <c r="I73" s="27" t="s">
        <v>1101</v>
      </c>
      <c r="J73" s="28" t="s">
        <v>111</v>
      </c>
      <c r="L73" s="27" t="s">
        <v>1102</v>
      </c>
      <c r="M73" s="28" t="s">
        <v>111</v>
      </c>
      <c r="N73" s="26"/>
      <c r="O73" s="197"/>
      <c r="P73" s="198"/>
      <c r="Q73" s="26"/>
    </row>
    <row r="74" spans="1:17" s="25" customFormat="1" ht="19.5" customHeight="1" thickTop="1" thickBot="1" x14ac:dyDescent="0.3">
      <c r="A74" s="74"/>
      <c r="C74" s="27" t="s">
        <v>1107</v>
      </c>
      <c r="D74" s="28" t="s">
        <v>111</v>
      </c>
      <c r="E74" s="26"/>
      <c r="F74" s="27" t="s">
        <v>1108</v>
      </c>
      <c r="G74" s="28" t="s">
        <v>111</v>
      </c>
      <c r="H74" s="26"/>
      <c r="I74" s="27" t="s">
        <v>1109</v>
      </c>
      <c r="J74" s="28" t="s">
        <v>111</v>
      </c>
      <c r="L74" s="27" t="s">
        <v>1110</v>
      </c>
      <c r="M74" s="28" t="s">
        <v>111</v>
      </c>
      <c r="N74" s="26"/>
      <c r="O74" s="197"/>
      <c r="P74" s="198"/>
      <c r="Q74" s="26"/>
    </row>
    <row r="75" spans="1:17" s="25" customFormat="1" ht="19.5" customHeight="1" thickTop="1" thickBot="1" x14ac:dyDescent="0.3">
      <c r="A75" s="74"/>
      <c r="C75" s="27" t="s">
        <v>1115</v>
      </c>
      <c r="D75" s="28" t="s">
        <v>111</v>
      </c>
      <c r="E75" s="26"/>
      <c r="F75" s="27" t="s">
        <v>1116</v>
      </c>
      <c r="G75" s="28" t="s">
        <v>111</v>
      </c>
      <c r="H75" s="26"/>
      <c r="I75" s="27" t="s">
        <v>1117</v>
      </c>
      <c r="J75" s="28" t="s">
        <v>111</v>
      </c>
      <c r="L75" s="27" t="s">
        <v>1118</v>
      </c>
      <c r="M75" s="28" t="s">
        <v>111</v>
      </c>
      <c r="N75" s="26"/>
      <c r="O75" s="197"/>
      <c r="P75" s="198"/>
      <c r="Q75" s="26"/>
    </row>
    <row r="76" spans="1:17" s="25" customFormat="1" ht="19.5" customHeight="1" thickTop="1" thickBot="1" x14ac:dyDescent="0.3">
      <c r="A76" s="74"/>
      <c r="C76" s="27" t="s">
        <v>1123</v>
      </c>
      <c r="D76" s="28" t="s">
        <v>111</v>
      </c>
      <c r="E76" s="26"/>
      <c r="F76" s="27" t="s">
        <v>1124</v>
      </c>
      <c r="G76" s="28" t="s">
        <v>111</v>
      </c>
      <c r="H76" s="26"/>
      <c r="I76" s="27" t="s">
        <v>1125</v>
      </c>
      <c r="J76" s="28" t="s">
        <v>111</v>
      </c>
      <c r="L76" s="27" t="s">
        <v>1126</v>
      </c>
      <c r="M76" s="28" t="s">
        <v>111</v>
      </c>
      <c r="N76" s="26"/>
      <c r="O76" s="197"/>
      <c r="P76" s="198"/>
      <c r="Q76" s="26"/>
    </row>
    <row r="77" spans="1:17" s="25" customFormat="1" ht="19.5" customHeight="1" thickTop="1" thickBot="1" x14ac:dyDescent="0.3">
      <c r="A77" s="74"/>
      <c r="C77" s="27" t="s">
        <v>1131</v>
      </c>
      <c r="D77" s="28" t="s">
        <v>111</v>
      </c>
      <c r="E77" s="26"/>
      <c r="F77" s="27" t="s">
        <v>1132</v>
      </c>
      <c r="G77" s="28" t="s">
        <v>111</v>
      </c>
      <c r="H77" s="26"/>
      <c r="I77" s="27" t="s">
        <v>1133</v>
      </c>
      <c r="J77" s="28" t="s">
        <v>111</v>
      </c>
      <c r="L77" s="27" t="s">
        <v>1134</v>
      </c>
      <c r="M77" s="28" t="s">
        <v>111</v>
      </c>
      <c r="N77" s="26"/>
      <c r="O77" s="197"/>
      <c r="P77" s="198"/>
      <c r="Q77" s="26"/>
    </row>
    <row r="78" spans="1:17" s="25" customFormat="1" ht="19.5" customHeight="1" thickTop="1" thickBot="1" x14ac:dyDescent="0.3">
      <c r="A78" s="74"/>
      <c r="C78" s="27" t="s">
        <v>1139</v>
      </c>
      <c r="D78" s="28" t="s">
        <v>111</v>
      </c>
      <c r="E78" s="26"/>
      <c r="F78" s="27" t="s">
        <v>1140</v>
      </c>
      <c r="G78" s="28" t="s">
        <v>111</v>
      </c>
      <c r="H78" s="26"/>
      <c r="I78" s="27" t="s">
        <v>1141</v>
      </c>
      <c r="J78" s="28" t="s">
        <v>111</v>
      </c>
      <c r="L78" s="27" t="s">
        <v>1142</v>
      </c>
      <c r="M78" s="28" t="s">
        <v>111</v>
      </c>
      <c r="N78" s="26"/>
      <c r="O78" s="197"/>
      <c r="P78" s="198"/>
      <c r="Q78" s="26"/>
    </row>
    <row r="79" spans="1:17" s="25" customFormat="1" ht="19.5" customHeight="1" thickTop="1" thickBot="1" x14ac:dyDescent="0.3">
      <c r="A79" s="74"/>
      <c r="C79" s="27" t="s">
        <v>1147</v>
      </c>
      <c r="D79" s="28" t="s">
        <v>111</v>
      </c>
      <c r="E79" s="26"/>
      <c r="F79" s="27" t="s">
        <v>1148</v>
      </c>
      <c r="G79" s="28" t="s">
        <v>111</v>
      </c>
      <c r="H79" s="26"/>
      <c r="I79" s="27" t="s">
        <v>1149</v>
      </c>
      <c r="J79" s="28" t="s">
        <v>111</v>
      </c>
      <c r="L79" s="27" t="s">
        <v>1150</v>
      </c>
      <c r="M79" s="28" t="s">
        <v>111</v>
      </c>
      <c r="N79" s="26"/>
      <c r="O79" s="197"/>
      <c r="P79" s="198"/>
      <c r="Q79" s="26"/>
    </row>
    <row r="80" spans="1:17" s="25" customFormat="1" ht="19.5" customHeight="1" thickTop="1" thickBot="1" x14ac:dyDescent="0.3">
      <c r="A80" s="74"/>
      <c r="C80" s="27" t="s">
        <v>1155</v>
      </c>
      <c r="D80" s="28" t="s">
        <v>111</v>
      </c>
      <c r="E80" s="26"/>
      <c r="F80" s="27" t="s">
        <v>1156</v>
      </c>
      <c r="G80" s="28" t="s">
        <v>111</v>
      </c>
      <c r="H80" s="26"/>
      <c r="I80" s="27" t="s">
        <v>1157</v>
      </c>
      <c r="J80" s="28" t="s">
        <v>111</v>
      </c>
      <c r="L80" s="27" t="s">
        <v>1158</v>
      </c>
      <c r="M80" s="28" t="s">
        <v>111</v>
      </c>
      <c r="N80" s="26"/>
      <c r="O80" s="197"/>
      <c r="P80" s="198"/>
      <c r="Q80" s="26"/>
    </row>
    <row r="81" spans="1:17" s="25" customFormat="1" ht="19.5" customHeight="1" thickTop="1" thickBot="1" x14ac:dyDescent="0.3">
      <c r="A81" s="74"/>
      <c r="C81" s="27" t="s">
        <v>1163</v>
      </c>
      <c r="D81" s="28" t="s">
        <v>111</v>
      </c>
      <c r="E81" s="26"/>
      <c r="F81" s="27" t="s">
        <v>1164</v>
      </c>
      <c r="G81" s="28" t="s">
        <v>111</v>
      </c>
      <c r="H81" s="26"/>
      <c r="I81" s="27" t="s">
        <v>1165</v>
      </c>
      <c r="J81" s="28" t="s">
        <v>111</v>
      </c>
      <c r="L81" s="27" t="s">
        <v>1166</v>
      </c>
      <c r="M81" s="28" t="s">
        <v>111</v>
      </c>
      <c r="N81" s="26"/>
      <c r="O81" s="197"/>
      <c r="P81" s="198"/>
      <c r="Q81" s="26"/>
    </row>
    <row r="82" spans="1:17" s="25" customFormat="1" ht="19.5" customHeight="1" thickTop="1" thickBot="1" x14ac:dyDescent="0.3">
      <c r="A82" s="74"/>
      <c r="C82" s="27" t="s">
        <v>1171</v>
      </c>
      <c r="D82" s="28" t="s">
        <v>111</v>
      </c>
      <c r="E82" s="26"/>
      <c r="F82" s="27" t="s">
        <v>1172</v>
      </c>
      <c r="G82" s="28" t="s">
        <v>111</v>
      </c>
      <c r="H82" s="26"/>
      <c r="I82" s="27" t="s">
        <v>1173</v>
      </c>
      <c r="J82" s="28" t="s">
        <v>111</v>
      </c>
      <c r="L82" s="27" t="s">
        <v>1174</v>
      </c>
      <c r="M82" s="28" t="s">
        <v>111</v>
      </c>
      <c r="N82" s="26"/>
      <c r="O82" s="197"/>
      <c r="P82" s="198"/>
      <c r="Q82" s="26"/>
    </row>
    <row r="83" spans="1:17" s="25" customFormat="1" ht="19.5" customHeight="1" thickTop="1" thickBot="1" x14ac:dyDescent="0.3">
      <c r="A83" s="74"/>
      <c r="C83" s="27" t="s">
        <v>1179</v>
      </c>
      <c r="D83" s="28" t="s">
        <v>111</v>
      </c>
      <c r="E83" s="26"/>
      <c r="F83" s="27" t="s">
        <v>1180</v>
      </c>
      <c r="G83" s="28" t="s">
        <v>111</v>
      </c>
      <c r="H83" s="26"/>
      <c r="I83" s="27" t="s">
        <v>1181</v>
      </c>
      <c r="J83" s="28" t="s">
        <v>111</v>
      </c>
      <c r="L83" s="27" t="s">
        <v>1182</v>
      </c>
      <c r="M83" s="28" t="s">
        <v>111</v>
      </c>
      <c r="N83" s="26"/>
      <c r="O83" s="197"/>
      <c r="P83" s="198"/>
      <c r="Q83" s="26"/>
    </row>
    <row r="84" spans="1:17" s="25" customFormat="1" ht="19.5" customHeight="1" thickTop="1" thickBot="1" x14ac:dyDescent="0.3">
      <c r="A84" s="74"/>
      <c r="C84" s="27" t="s">
        <v>1187</v>
      </c>
      <c r="D84" s="28" t="s">
        <v>111</v>
      </c>
      <c r="E84" s="26"/>
      <c r="F84" s="27" t="s">
        <v>1188</v>
      </c>
      <c r="G84" s="28" t="s">
        <v>111</v>
      </c>
      <c r="H84" s="26"/>
      <c r="I84" s="27" t="s">
        <v>1189</v>
      </c>
      <c r="J84" s="28" t="s">
        <v>111</v>
      </c>
      <c r="L84" s="27" t="s">
        <v>1190</v>
      </c>
      <c r="M84" s="28" t="s">
        <v>111</v>
      </c>
      <c r="N84" s="26"/>
      <c r="O84" s="197"/>
      <c r="P84" s="198"/>
      <c r="Q84" s="26"/>
    </row>
    <row r="85" spans="1:17" s="25" customFormat="1" ht="19.5" customHeight="1" thickTop="1" thickBot="1" x14ac:dyDescent="0.3">
      <c r="A85" s="74"/>
      <c r="C85" s="27" t="s">
        <v>1195</v>
      </c>
      <c r="D85" s="28" t="s">
        <v>111</v>
      </c>
      <c r="E85" s="26"/>
      <c r="F85" s="27" t="s">
        <v>1196</v>
      </c>
      <c r="G85" s="28" t="s">
        <v>111</v>
      </c>
      <c r="H85" s="26"/>
      <c r="I85" s="27" t="s">
        <v>1197</v>
      </c>
      <c r="J85" s="28" t="s">
        <v>111</v>
      </c>
      <c r="L85" s="27" t="s">
        <v>1198</v>
      </c>
      <c r="M85" s="28" t="s">
        <v>111</v>
      </c>
      <c r="N85" s="26"/>
      <c r="O85" s="197"/>
      <c r="P85" s="198"/>
      <c r="Q85" s="26"/>
    </row>
    <row r="86" spans="1:17" s="25" customFormat="1" ht="19.5" customHeight="1" thickTop="1" thickBot="1" x14ac:dyDescent="0.3">
      <c r="A86" s="74"/>
      <c r="C86" s="27" t="s">
        <v>1203</v>
      </c>
      <c r="D86" s="28" t="s">
        <v>111</v>
      </c>
      <c r="E86" s="26"/>
      <c r="F86" s="27" t="s">
        <v>1204</v>
      </c>
      <c r="G86" s="28" t="s">
        <v>111</v>
      </c>
      <c r="H86" s="26"/>
      <c r="I86" s="27" t="s">
        <v>1205</v>
      </c>
      <c r="J86" s="28" t="s">
        <v>111</v>
      </c>
      <c r="L86" s="27" t="s">
        <v>1206</v>
      </c>
      <c r="M86" s="28" t="s">
        <v>111</v>
      </c>
      <c r="N86" s="26"/>
      <c r="O86" s="197"/>
      <c r="P86" s="198"/>
      <c r="Q86" s="26"/>
    </row>
    <row r="87" spans="1:17" s="25" customFormat="1" ht="19.5" customHeight="1" thickTop="1" thickBot="1" x14ac:dyDescent="0.3">
      <c r="A87" s="74"/>
      <c r="C87" s="27" t="s">
        <v>1211</v>
      </c>
      <c r="D87" s="28" t="s">
        <v>111</v>
      </c>
      <c r="E87" s="26"/>
      <c r="F87" s="27" t="s">
        <v>1212</v>
      </c>
      <c r="G87" s="28" t="s">
        <v>111</v>
      </c>
      <c r="H87" s="26"/>
      <c r="I87" s="27" t="s">
        <v>1213</v>
      </c>
      <c r="J87" s="28" t="s">
        <v>111</v>
      </c>
      <c r="L87" s="27" t="s">
        <v>1214</v>
      </c>
      <c r="M87" s="28" t="s">
        <v>111</v>
      </c>
      <c r="N87" s="26"/>
      <c r="O87" s="197"/>
      <c r="P87" s="198"/>
      <c r="Q87" s="26"/>
    </row>
    <row r="88" spans="1:17" s="25" customFormat="1" ht="19.5" customHeight="1" thickTop="1" thickBot="1" x14ac:dyDescent="0.3">
      <c r="A88" s="74"/>
      <c r="C88" s="27" t="s">
        <v>1219</v>
      </c>
      <c r="D88" s="28" t="s">
        <v>111</v>
      </c>
      <c r="E88" s="26"/>
      <c r="F88" s="27" t="s">
        <v>1220</v>
      </c>
      <c r="G88" s="28" t="s">
        <v>111</v>
      </c>
      <c r="H88" s="26"/>
      <c r="I88" s="27" t="s">
        <v>1221</v>
      </c>
      <c r="J88" s="28" t="s">
        <v>111</v>
      </c>
      <c r="L88" s="27" t="s">
        <v>1222</v>
      </c>
      <c r="M88" s="28" t="s">
        <v>111</v>
      </c>
      <c r="N88" s="26"/>
      <c r="O88" s="197"/>
      <c r="P88" s="198"/>
      <c r="Q88" s="26"/>
    </row>
    <row r="89" spans="1:17" s="25" customFormat="1" ht="19.5" customHeight="1" thickTop="1" thickBot="1" x14ac:dyDescent="0.3">
      <c r="A89" s="74"/>
      <c r="C89" s="27" t="s">
        <v>1227</v>
      </c>
      <c r="D89" s="28" t="s">
        <v>111</v>
      </c>
      <c r="E89" s="26"/>
      <c r="F89" s="27" t="s">
        <v>1228</v>
      </c>
      <c r="G89" s="28" t="s">
        <v>111</v>
      </c>
      <c r="H89" s="26"/>
      <c r="I89" s="27" t="s">
        <v>1229</v>
      </c>
      <c r="J89" s="28" t="s">
        <v>111</v>
      </c>
      <c r="L89" s="27" t="s">
        <v>1230</v>
      </c>
      <c r="M89" s="28" t="s">
        <v>111</v>
      </c>
      <c r="N89" s="26"/>
      <c r="O89" s="197"/>
      <c r="P89" s="198"/>
      <c r="Q89" s="26"/>
    </row>
    <row r="90" spans="1:17" s="25" customFormat="1" ht="19.5" customHeight="1" thickTop="1" thickBot="1" x14ac:dyDescent="0.3">
      <c r="A90" s="74"/>
      <c r="C90" s="27" t="s">
        <v>1235</v>
      </c>
      <c r="D90" s="28" t="s">
        <v>111</v>
      </c>
      <c r="E90" s="26"/>
      <c r="F90" s="27" t="s">
        <v>1236</v>
      </c>
      <c r="G90" s="28" t="s">
        <v>111</v>
      </c>
      <c r="H90" s="26"/>
      <c r="I90" s="27" t="s">
        <v>1237</v>
      </c>
      <c r="J90" s="28" t="s">
        <v>111</v>
      </c>
      <c r="L90" s="27" t="s">
        <v>1238</v>
      </c>
      <c r="M90" s="28" t="s">
        <v>111</v>
      </c>
      <c r="N90" s="26"/>
      <c r="O90" s="197"/>
      <c r="P90" s="198"/>
      <c r="Q90" s="26"/>
    </row>
    <row r="91" spans="1:17" s="25" customFormat="1" ht="19.5" customHeight="1" thickTop="1" thickBot="1" x14ac:dyDescent="0.3">
      <c r="A91" s="74"/>
      <c r="C91" s="27" t="s">
        <v>1243</v>
      </c>
      <c r="D91" s="28" t="s">
        <v>111</v>
      </c>
      <c r="E91" s="26"/>
      <c r="F91" s="27" t="s">
        <v>1244</v>
      </c>
      <c r="G91" s="28" t="s">
        <v>111</v>
      </c>
      <c r="H91" s="26"/>
      <c r="I91" s="27" t="s">
        <v>1245</v>
      </c>
      <c r="J91" s="28" t="s">
        <v>111</v>
      </c>
      <c r="L91" s="27" t="s">
        <v>1246</v>
      </c>
      <c r="M91" s="28" t="s">
        <v>111</v>
      </c>
      <c r="N91" s="26"/>
      <c r="O91" s="197"/>
      <c r="P91" s="198"/>
      <c r="Q91" s="26"/>
    </row>
    <row r="92" spans="1:17" s="25" customFormat="1" ht="19.5" customHeight="1" thickTop="1" thickBot="1" x14ac:dyDescent="0.3">
      <c r="A92" s="74"/>
      <c r="C92" s="27" t="s">
        <v>1251</v>
      </c>
      <c r="D92" s="28" t="s">
        <v>111</v>
      </c>
      <c r="E92" s="26"/>
      <c r="F92" s="27" t="s">
        <v>1252</v>
      </c>
      <c r="G92" s="28" t="s">
        <v>111</v>
      </c>
      <c r="H92" s="26"/>
      <c r="I92" s="27" t="s">
        <v>1253</v>
      </c>
      <c r="J92" s="28" t="s">
        <v>111</v>
      </c>
      <c r="L92" s="27" t="s">
        <v>1254</v>
      </c>
      <c r="M92" s="28" t="s">
        <v>111</v>
      </c>
      <c r="N92" s="26"/>
      <c r="O92" s="197"/>
      <c r="P92" s="198"/>
      <c r="Q92" s="26"/>
    </row>
    <row r="93" spans="1:17" s="25" customFormat="1" ht="19.5" customHeight="1" thickTop="1" thickBot="1" x14ac:dyDescent="0.3">
      <c r="A93" s="74"/>
      <c r="C93" s="27" t="s">
        <v>1259</v>
      </c>
      <c r="D93" s="28" t="s">
        <v>111</v>
      </c>
      <c r="E93" s="26"/>
      <c r="F93" s="27" t="s">
        <v>1260</v>
      </c>
      <c r="G93" s="28" t="s">
        <v>111</v>
      </c>
      <c r="H93" s="26"/>
      <c r="I93" s="27" t="s">
        <v>1261</v>
      </c>
      <c r="J93" s="28" t="s">
        <v>111</v>
      </c>
      <c r="L93" s="27" t="s">
        <v>1262</v>
      </c>
      <c r="M93" s="28" t="s">
        <v>111</v>
      </c>
      <c r="N93" s="26"/>
      <c r="O93" s="197"/>
      <c r="P93" s="198"/>
      <c r="Q93" s="26"/>
    </row>
    <row r="94" spans="1:17" s="25" customFormat="1" ht="19.5" customHeight="1" thickTop="1" thickBot="1" x14ac:dyDescent="0.3">
      <c r="A94" s="74"/>
      <c r="C94" s="27" t="s">
        <v>1267</v>
      </c>
      <c r="D94" s="28" t="s">
        <v>111</v>
      </c>
      <c r="E94" s="26"/>
      <c r="F94" s="27" t="s">
        <v>1268</v>
      </c>
      <c r="G94" s="28" t="s">
        <v>111</v>
      </c>
      <c r="H94" s="26"/>
      <c r="I94" s="27" t="s">
        <v>1269</v>
      </c>
      <c r="J94" s="28" t="s">
        <v>111</v>
      </c>
      <c r="L94" s="27" t="s">
        <v>1270</v>
      </c>
      <c r="M94" s="28" t="s">
        <v>111</v>
      </c>
      <c r="N94" s="26"/>
      <c r="O94" s="197"/>
      <c r="P94" s="198"/>
      <c r="Q94" s="26"/>
    </row>
    <row r="95" spans="1:17" s="25" customFormat="1" ht="19.5" customHeight="1" thickTop="1" thickBot="1" x14ac:dyDescent="0.3">
      <c r="A95" s="74"/>
      <c r="C95" s="27" t="s">
        <v>1275</v>
      </c>
      <c r="D95" s="28" t="s">
        <v>111</v>
      </c>
      <c r="E95" s="26"/>
      <c r="F95" s="27" t="s">
        <v>1276</v>
      </c>
      <c r="G95" s="28" t="s">
        <v>111</v>
      </c>
      <c r="H95" s="26"/>
      <c r="I95" s="27" t="s">
        <v>1277</v>
      </c>
      <c r="J95" s="28" t="s">
        <v>111</v>
      </c>
      <c r="L95" s="27" t="s">
        <v>1278</v>
      </c>
      <c r="M95" s="28" t="s">
        <v>111</v>
      </c>
      <c r="N95" s="26"/>
      <c r="O95" s="197"/>
      <c r="P95" s="198"/>
      <c r="Q95" s="26"/>
    </row>
    <row r="96" spans="1:17" s="25" customFormat="1" ht="19.5" customHeight="1" thickTop="1" thickBot="1" x14ac:dyDescent="0.3">
      <c r="A96" s="74"/>
      <c r="C96" s="27" t="s">
        <v>1283</v>
      </c>
      <c r="D96" s="28" t="s">
        <v>111</v>
      </c>
      <c r="E96" s="26"/>
      <c r="F96" s="27" t="s">
        <v>1284</v>
      </c>
      <c r="G96" s="28" t="s">
        <v>111</v>
      </c>
      <c r="H96" s="26"/>
      <c r="I96" s="27" t="s">
        <v>1285</v>
      </c>
      <c r="J96" s="28" t="s">
        <v>111</v>
      </c>
      <c r="L96" s="27" t="s">
        <v>1286</v>
      </c>
      <c r="M96" s="28" t="s">
        <v>111</v>
      </c>
      <c r="N96" s="26"/>
      <c r="O96" s="197"/>
      <c r="P96" s="198"/>
      <c r="Q96" s="26"/>
    </row>
    <row r="97" spans="1:17" s="25" customFormat="1" ht="19.5" customHeight="1" thickTop="1" thickBot="1" x14ac:dyDescent="0.3">
      <c r="A97" s="74"/>
      <c r="C97" s="27" t="s">
        <v>1291</v>
      </c>
      <c r="D97" s="28" t="s">
        <v>111</v>
      </c>
      <c r="E97" s="26"/>
      <c r="F97" s="27" t="s">
        <v>1292</v>
      </c>
      <c r="G97" s="28" t="s">
        <v>111</v>
      </c>
      <c r="H97" s="26"/>
      <c r="I97" s="27" t="s">
        <v>1293</v>
      </c>
      <c r="J97" s="28" t="s">
        <v>111</v>
      </c>
      <c r="L97" s="27" t="s">
        <v>1294</v>
      </c>
      <c r="M97" s="28" t="s">
        <v>111</v>
      </c>
      <c r="N97" s="26"/>
      <c r="O97" s="197"/>
      <c r="P97" s="198"/>
      <c r="Q97" s="26"/>
    </row>
    <row r="98" spans="1:17" s="25" customFormat="1" ht="19.5" customHeight="1" thickTop="1" thickBot="1" x14ac:dyDescent="0.3">
      <c r="A98" s="74"/>
      <c r="C98" s="27" t="s">
        <v>1299</v>
      </c>
      <c r="D98" s="28" t="s">
        <v>111</v>
      </c>
      <c r="E98" s="26"/>
      <c r="F98" s="27" t="s">
        <v>1300</v>
      </c>
      <c r="G98" s="28" t="s">
        <v>111</v>
      </c>
      <c r="H98" s="26"/>
      <c r="I98" s="27" t="s">
        <v>1301</v>
      </c>
      <c r="J98" s="28" t="s">
        <v>111</v>
      </c>
      <c r="L98" s="27" t="s">
        <v>1302</v>
      </c>
      <c r="M98" s="28" t="s">
        <v>111</v>
      </c>
      <c r="N98" s="26"/>
      <c r="O98" s="197"/>
      <c r="P98" s="198"/>
      <c r="Q98" s="26"/>
    </row>
    <row r="99" spans="1:17" s="25" customFormat="1" ht="19.5" customHeight="1" thickTop="1" thickBot="1" x14ac:dyDescent="0.3">
      <c r="A99" s="74"/>
      <c r="C99" s="27" t="s">
        <v>1307</v>
      </c>
      <c r="D99" s="28" t="s">
        <v>111</v>
      </c>
      <c r="E99" s="26"/>
      <c r="F99" s="27" t="s">
        <v>1308</v>
      </c>
      <c r="G99" s="28" t="s">
        <v>111</v>
      </c>
      <c r="H99" s="26"/>
      <c r="I99" s="27" t="s">
        <v>1309</v>
      </c>
      <c r="J99" s="28" t="s">
        <v>111</v>
      </c>
      <c r="L99" s="27" t="s">
        <v>1310</v>
      </c>
      <c r="M99" s="28" t="s">
        <v>111</v>
      </c>
      <c r="N99" s="26"/>
      <c r="O99" s="197"/>
      <c r="P99" s="198"/>
      <c r="Q99" s="26"/>
    </row>
    <row r="100" spans="1:17" s="25" customFormat="1" ht="19.5" customHeight="1" thickTop="1" thickBot="1" x14ac:dyDescent="0.3">
      <c r="A100" s="74"/>
      <c r="C100" s="27" t="s">
        <v>1315</v>
      </c>
      <c r="D100" s="28" t="s">
        <v>111</v>
      </c>
      <c r="E100" s="26"/>
      <c r="F100" s="27" t="s">
        <v>1316</v>
      </c>
      <c r="G100" s="28" t="s">
        <v>111</v>
      </c>
      <c r="H100" s="26"/>
      <c r="I100" s="27" t="s">
        <v>1317</v>
      </c>
      <c r="J100" s="28" t="s">
        <v>111</v>
      </c>
      <c r="L100" s="27" t="s">
        <v>1318</v>
      </c>
      <c r="M100" s="28" t="s">
        <v>111</v>
      </c>
      <c r="N100" s="26"/>
      <c r="O100" s="197"/>
      <c r="P100" s="198"/>
      <c r="Q100" s="26"/>
    </row>
    <row r="101" spans="1:17" s="25" customFormat="1" ht="19.5" customHeight="1" thickTop="1" thickBot="1" x14ac:dyDescent="0.3">
      <c r="A101" s="74"/>
      <c r="C101" s="27" t="s">
        <v>1323</v>
      </c>
      <c r="D101" s="28" t="s">
        <v>111</v>
      </c>
      <c r="E101" s="26"/>
      <c r="F101" s="27" t="s">
        <v>1324</v>
      </c>
      <c r="G101" s="28" t="s">
        <v>111</v>
      </c>
      <c r="H101" s="26"/>
      <c r="I101" s="27" t="s">
        <v>1325</v>
      </c>
      <c r="J101" s="28" t="s">
        <v>111</v>
      </c>
      <c r="L101" s="27" t="s">
        <v>1326</v>
      </c>
      <c r="M101" s="28" t="s">
        <v>111</v>
      </c>
      <c r="N101" s="26"/>
      <c r="O101" s="197"/>
      <c r="P101" s="198"/>
      <c r="Q101" s="26"/>
    </row>
    <row r="102" spans="1:17" s="25" customFormat="1" ht="19.5" customHeight="1" thickTop="1" thickBot="1" x14ac:dyDescent="0.3">
      <c r="A102" s="74"/>
      <c r="C102" s="27" t="s">
        <v>1331</v>
      </c>
      <c r="D102" s="28" t="s">
        <v>111</v>
      </c>
      <c r="E102" s="26"/>
      <c r="F102" s="27" t="s">
        <v>1332</v>
      </c>
      <c r="G102" s="28" t="s">
        <v>111</v>
      </c>
      <c r="H102" s="26"/>
      <c r="I102" s="27" t="s">
        <v>1333</v>
      </c>
      <c r="J102" s="28" t="s">
        <v>111</v>
      </c>
      <c r="L102" s="27" t="s">
        <v>1334</v>
      </c>
      <c r="M102" s="28" t="s">
        <v>111</v>
      </c>
      <c r="N102" s="26"/>
      <c r="O102" s="197"/>
      <c r="P102" s="198"/>
      <c r="Q102" s="26"/>
    </row>
    <row r="103" spans="1:17" s="25" customFormat="1" ht="19.5" customHeight="1" thickTop="1" thickBot="1" x14ac:dyDescent="0.3">
      <c r="A103" s="74"/>
      <c r="C103" s="27" t="s">
        <v>143</v>
      </c>
      <c r="D103" s="28" t="s">
        <v>155</v>
      </c>
      <c r="E103" s="26"/>
      <c r="F103" s="27" t="s">
        <v>144</v>
      </c>
      <c r="G103" s="28" t="s">
        <v>156</v>
      </c>
      <c r="H103" s="26"/>
      <c r="I103" s="27" t="s">
        <v>145</v>
      </c>
      <c r="J103" s="28" t="s">
        <v>324</v>
      </c>
      <c r="L103" s="27" t="s">
        <v>209</v>
      </c>
      <c r="M103" s="28" t="s">
        <v>188</v>
      </c>
      <c r="N103" s="26"/>
      <c r="O103" s="197"/>
      <c r="P103" s="198"/>
      <c r="Q103" s="26"/>
    </row>
    <row r="104" spans="1:17" s="25" customFormat="1" ht="12" customHeight="1" thickTop="1" x14ac:dyDescent="0.25">
      <c r="A104" s="74"/>
      <c r="O104" s="199"/>
      <c r="P104" s="199"/>
    </row>
    <row r="105" spans="1:17" s="25" customFormat="1" ht="24.75" customHeight="1" x14ac:dyDescent="0.25">
      <c r="A105" s="74"/>
      <c r="C105"/>
      <c r="D105"/>
      <c r="E105"/>
      <c r="F105"/>
      <c r="G105"/>
      <c r="H105"/>
      <c r="I105"/>
      <c r="J105"/>
      <c r="O105" s="199"/>
      <c r="P105" s="199"/>
    </row>
    <row r="106" spans="1:17" s="25" customFormat="1" ht="19.5" customHeight="1" x14ac:dyDescent="0.25">
      <c r="A106" s="74"/>
      <c r="C106"/>
      <c r="D106"/>
      <c r="E106"/>
      <c r="F106"/>
      <c r="G106"/>
      <c r="H106"/>
      <c r="I106"/>
      <c r="J106"/>
      <c r="O106" s="199"/>
      <c r="P106" s="199"/>
    </row>
    <row r="107" spans="1:17" s="25" customFormat="1" ht="19.5" customHeight="1" x14ac:dyDescent="0.25">
      <c r="A107" s="74"/>
      <c r="C107"/>
      <c r="D107"/>
      <c r="E107"/>
      <c r="F107"/>
      <c r="G107"/>
      <c r="H107"/>
      <c r="I107"/>
      <c r="J107"/>
      <c r="O107" s="199"/>
      <c r="P107" s="199"/>
    </row>
    <row r="108" spans="1:17" s="25" customFormat="1" ht="19.5" customHeight="1" x14ac:dyDescent="0.25">
      <c r="A108" s="74"/>
      <c r="C108"/>
      <c r="D108"/>
      <c r="E108"/>
      <c r="F108"/>
      <c r="G108"/>
      <c r="H108"/>
      <c r="I108"/>
      <c r="J108"/>
      <c r="O108" s="199"/>
      <c r="P108" s="199"/>
    </row>
    <row r="109" spans="1:17" s="25" customFormat="1" ht="19.5" customHeight="1" x14ac:dyDescent="0.25">
      <c r="A109" s="74"/>
      <c r="C109"/>
      <c r="D109"/>
      <c r="E109"/>
      <c r="F109"/>
      <c r="G109"/>
      <c r="H109"/>
      <c r="I109"/>
      <c r="J109"/>
      <c r="O109" s="199"/>
      <c r="P109" s="199"/>
    </row>
    <row r="110" spans="1:17" s="25" customFormat="1" ht="19.5" customHeight="1" x14ac:dyDescent="0.25">
      <c r="A110" s="74"/>
      <c r="C110"/>
      <c r="D110"/>
      <c r="E110"/>
      <c r="F110"/>
      <c r="G110"/>
      <c r="H110"/>
      <c r="I110"/>
      <c r="J110"/>
      <c r="O110" s="199"/>
      <c r="P110" s="199"/>
    </row>
    <row r="111" spans="1:17" s="25" customFormat="1" ht="19.5" customHeight="1" x14ac:dyDescent="0.25">
      <c r="A111" s="74"/>
      <c r="C111"/>
      <c r="D111"/>
      <c r="E111"/>
      <c r="F111"/>
      <c r="G111"/>
      <c r="H111"/>
      <c r="I111"/>
      <c r="J111"/>
      <c r="O111" s="199"/>
      <c r="P111" s="199"/>
    </row>
    <row r="112" spans="1:17" s="25" customFormat="1" ht="19.5" customHeight="1" x14ac:dyDescent="0.25">
      <c r="A112" s="74"/>
      <c r="C112"/>
      <c r="D112"/>
      <c r="E112"/>
      <c r="F112"/>
      <c r="G112"/>
      <c r="H112"/>
      <c r="I112"/>
      <c r="J112"/>
      <c r="O112" s="199"/>
      <c r="P112" s="199"/>
    </row>
    <row r="113" spans="1:16" s="25" customFormat="1" ht="19.5" customHeight="1" x14ac:dyDescent="0.25">
      <c r="A113" s="74"/>
      <c r="C113"/>
      <c r="D113"/>
      <c r="E113"/>
      <c r="F113"/>
      <c r="G113"/>
      <c r="H113"/>
      <c r="I113"/>
      <c r="J113"/>
      <c r="O113" s="199"/>
      <c r="P113" s="199"/>
    </row>
    <row r="114" spans="1:16" s="25" customFormat="1" ht="19.5" customHeight="1" x14ac:dyDescent="0.25">
      <c r="A114" s="74"/>
      <c r="C114"/>
      <c r="D114"/>
      <c r="E114"/>
      <c r="F114"/>
      <c r="G114"/>
      <c r="H114"/>
      <c r="I114"/>
      <c r="J114"/>
      <c r="O114" s="199"/>
      <c r="P114" s="199"/>
    </row>
    <row r="115" spans="1:16" s="25" customFormat="1" ht="19.5" customHeight="1" x14ac:dyDescent="0.25">
      <c r="A115" s="74"/>
      <c r="C115"/>
      <c r="D115"/>
      <c r="E115"/>
      <c r="F115"/>
      <c r="G115"/>
      <c r="H115"/>
      <c r="I115"/>
      <c r="J115"/>
      <c r="O115" s="199"/>
      <c r="P115" s="199"/>
    </row>
    <row r="116" spans="1:16" s="25" customFormat="1" ht="19.5" customHeight="1" x14ac:dyDescent="0.25">
      <c r="A116" s="74"/>
      <c r="C116"/>
      <c r="D116"/>
      <c r="E116"/>
      <c r="F116"/>
      <c r="G116"/>
      <c r="H116"/>
      <c r="I116"/>
      <c r="J116"/>
      <c r="O116" s="199"/>
      <c r="P116" s="199"/>
    </row>
    <row r="117" spans="1:16" s="25" customFormat="1" ht="19.5" customHeight="1" x14ac:dyDescent="0.25">
      <c r="A117" s="74"/>
      <c r="C117"/>
      <c r="D117"/>
      <c r="E117"/>
      <c r="F117"/>
      <c r="G117"/>
      <c r="H117"/>
      <c r="I117"/>
      <c r="J117"/>
      <c r="O117" s="199"/>
      <c r="P117" s="199"/>
    </row>
    <row r="118" spans="1:16" s="25" customFormat="1" ht="19.5" customHeight="1" x14ac:dyDescent="0.25">
      <c r="A118" s="74"/>
      <c r="C118"/>
      <c r="D118"/>
      <c r="E118"/>
      <c r="F118"/>
      <c r="G118"/>
      <c r="H118"/>
      <c r="I118"/>
      <c r="J118"/>
      <c r="O118" s="199"/>
      <c r="P118" s="199"/>
    </row>
    <row r="119" spans="1:16" s="25" customFormat="1" ht="19.5" customHeight="1" x14ac:dyDescent="0.25">
      <c r="A119" s="74"/>
      <c r="C119"/>
      <c r="D119"/>
      <c r="E119"/>
      <c r="F119"/>
      <c r="G119"/>
      <c r="H119"/>
      <c r="I119"/>
      <c r="J119"/>
      <c r="O119" s="199"/>
      <c r="P119" s="199"/>
    </row>
    <row r="120" spans="1:16" s="25" customFormat="1" ht="24.75" customHeight="1" x14ac:dyDescent="0.25">
      <c r="A120" s="74"/>
      <c r="C120"/>
      <c r="D120"/>
      <c r="E120"/>
      <c r="F120"/>
      <c r="G120"/>
      <c r="H120"/>
      <c r="I120"/>
      <c r="J120"/>
      <c r="O120" s="199"/>
      <c r="P120" s="199"/>
    </row>
    <row r="121" spans="1:16" s="25" customFormat="1" ht="12" customHeight="1" x14ac:dyDescent="0.25">
      <c r="A121" s="74"/>
      <c r="C121"/>
      <c r="D121"/>
      <c r="E121"/>
      <c r="F121"/>
      <c r="G121"/>
      <c r="H121"/>
      <c r="I121"/>
      <c r="J121"/>
      <c r="O121" s="199"/>
      <c r="P121" s="199"/>
    </row>
    <row r="122" spans="1:16" s="25" customFormat="1" ht="25.5" customHeight="1" x14ac:dyDescent="0.25">
      <c r="A122" s="74"/>
      <c r="C122"/>
      <c r="D122"/>
      <c r="E122"/>
      <c r="F122"/>
      <c r="G122"/>
      <c r="H122"/>
      <c r="I122"/>
      <c r="J122"/>
      <c r="O122" s="199"/>
      <c r="P122" s="199"/>
    </row>
    <row r="123" spans="1:16" s="25" customFormat="1" ht="19.5" customHeight="1" x14ac:dyDescent="0.25">
      <c r="A123" s="74"/>
      <c r="C123"/>
      <c r="D123"/>
      <c r="E123"/>
      <c r="F123"/>
      <c r="G123"/>
      <c r="H123"/>
      <c r="I123"/>
      <c r="J123"/>
      <c r="O123" s="199"/>
      <c r="P123" s="199"/>
    </row>
    <row r="124" spans="1:16" s="25" customFormat="1" ht="19.5" customHeight="1" x14ac:dyDescent="0.25">
      <c r="A124" s="74"/>
      <c r="C124"/>
      <c r="D124"/>
      <c r="E124"/>
      <c r="F124"/>
      <c r="G124"/>
      <c r="H124"/>
      <c r="I124"/>
      <c r="J124"/>
      <c r="O124" s="199"/>
      <c r="P124" s="199"/>
    </row>
    <row r="125" spans="1:16" s="25" customFormat="1" ht="19.5" customHeight="1" x14ac:dyDescent="0.25">
      <c r="A125" s="74"/>
      <c r="C125"/>
      <c r="D125"/>
      <c r="E125"/>
      <c r="F125"/>
      <c r="G125"/>
      <c r="H125"/>
      <c r="I125"/>
      <c r="J125"/>
      <c r="O125" s="199"/>
      <c r="P125" s="199"/>
    </row>
    <row r="126" spans="1:16" s="25" customFormat="1" ht="19.5" customHeight="1" x14ac:dyDescent="0.25">
      <c r="A126" s="74"/>
      <c r="C126"/>
      <c r="D126"/>
      <c r="E126"/>
      <c r="F126"/>
      <c r="G126"/>
      <c r="H126"/>
      <c r="I126"/>
      <c r="J126"/>
      <c r="O126" s="199"/>
      <c r="P126" s="199"/>
    </row>
    <row r="127" spans="1:16" s="25" customFormat="1" ht="19.5" customHeight="1" x14ac:dyDescent="0.25">
      <c r="A127" s="74"/>
      <c r="C127"/>
      <c r="D127"/>
      <c r="E127"/>
      <c r="F127"/>
      <c r="G127"/>
      <c r="H127"/>
      <c r="I127"/>
      <c r="J127"/>
      <c r="O127" s="199"/>
      <c r="P127" s="199"/>
    </row>
    <row r="128" spans="1:16" s="25" customFormat="1" ht="19.5" customHeight="1" x14ac:dyDescent="0.25">
      <c r="A128" s="74"/>
      <c r="C128"/>
      <c r="D128"/>
      <c r="E128"/>
      <c r="F128"/>
      <c r="G128"/>
      <c r="H128"/>
      <c r="I128"/>
      <c r="J128"/>
      <c r="O128" s="199"/>
      <c r="P128" s="199"/>
    </row>
    <row r="129" spans="1:16" s="25" customFormat="1" ht="19.5" customHeight="1" x14ac:dyDescent="0.25">
      <c r="A129" s="74"/>
      <c r="C129"/>
      <c r="D129"/>
      <c r="E129"/>
      <c r="F129"/>
      <c r="G129"/>
      <c r="H129"/>
      <c r="I129"/>
      <c r="J129"/>
      <c r="O129" s="199"/>
      <c r="P129" s="199"/>
    </row>
    <row r="130" spans="1:16" s="25" customFormat="1" ht="19.5" customHeight="1" x14ac:dyDescent="0.25">
      <c r="A130" s="74"/>
      <c r="C130"/>
      <c r="D130"/>
      <c r="E130"/>
      <c r="F130"/>
      <c r="G130"/>
      <c r="H130"/>
      <c r="I130"/>
      <c r="J130"/>
      <c r="O130" s="199"/>
      <c r="P130" s="199"/>
    </row>
    <row r="131" spans="1:16" s="25" customFormat="1" ht="19.5" customHeight="1" x14ac:dyDescent="0.25">
      <c r="A131" s="74"/>
      <c r="C131"/>
      <c r="D131"/>
      <c r="E131"/>
      <c r="F131"/>
      <c r="G131"/>
      <c r="H131"/>
      <c r="I131"/>
      <c r="J131"/>
      <c r="O131" s="199"/>
      <c r="P131" s="199"/>
    </row>
    <row r="132" spans="1:16" s="25" customFormat="1" ht="19.5" customHeight="1" x14ac:dyDescent="0.25">
      <c r="A132" s="74"/>
      <c r="C132"/>
      <c r="D132"/>
      <c r="E132"/>
      <c r="F132"/>
      <c r="G132"/>
      <c r="H132"/>
      <c r="I132"/>
      <c r="J132"/>
      <c r="O132" s="199"/>
      <c r="P132" s="199"/>
    </row>
    <row r="133" spans="1:16" s="25" customFormat="1" ht="19.5" customHeight="1" x14ac:dyDescent="0.25">
      <c r="A133" s="74"/>
      <c r="C133"/>
      <c r="D133"/>
      <c r="E133"/>
      <c r="F133"/>
      <c r="G133"/>
      <c r="H133"/>
      <c r="I133"/>
      <c r="J133"/>
      <c r="O133" s="199"/>
      <c r="P133" s="199"/>
    </row>
    <row r="134" spans="1:16" s="25" customFormat="1" ht="19.5" customHeight="1" x14ac:dyDescent="0.25">
      <c r="A134" s="74"/>
      <c r="C134"/>
      <c r="D134"/>
      <c r="E134"/>
      <c r="F134"/>
      <c r="G134"/>
      <c r="H134"/>
      <c r="I134"/>
      <c r="J134"/>
      <c r="O134" s="199"/>
      <c r="P134" s="199"/>
    </row>
    <row r="135" spans="1:16" s="25" customFormat="1" ht="19.5" customHeight="1" x14ac:dyDescent="0.25">
      <c r="A135" s="74"/>
      <c r="C135"/>
      <c r="D135"/>
      <c r="E135"/>
      <c r="F135"/>
      <c r="G135"/>
      <c r="H135"/>
      <c r="I135"/>
      <c r="J135"/>
      <c r="O135" s="199"/>
      <c r="P135" s="199"/>
    </row>
    <row r="136" spans="1:16" s="25" customFormat="1" x14ac:dyDescent="0.25">
      <c r="A136" s="74"/>
      <c r="C136"/>
      <c r="D136"/>
      <c r="E136"/>
      <c r="F136"/>
      <c r="G136"/>
      <c r="H136"/>
      <c r="I136"/>
      <c r="J136"/>
      <c r="O136" s="199"/>
      <c r="P136" s="199"/>
    </row>
    <row r="137" spans="1:16" s="25" customFormat="1" x14ac:dyDescent="0.25">
      <c r="A137" s="74"/>
      <c r="C137"/>
      <c r="D137"/>
      <c r="E137"/>
      <c r="F137"/>
      <c r="G137"/>
      <c r="H137"/>
      <c r="I137"/>
      <c r="J137"/>
      <c r="O137" s="199"/>
      <c r="P137" s="199"/>
    </row>
    <row r="138" spans="1:16" s="25" customFormat="1" x14ac:dyDescent="0.25">
      <c r="A138" s="74"/>
      <c r="O138" s="199"/>
      <c r="P138" s="199"/>
    </row>
    <row r="139" spans="1:16" x14ac:dyDescent="0.25">
      <c r="C139" s="170"/>
      <c r="O139" s="200"/>
      <c r="P139" s="200"/>
    </row>
    <row r="140" spans="1:16" x14ac:dyDescent="0.25">
      <c r="C140" s="170" t="str">
        <f>D5</f>
        <v>CUSTO PRODUTO GLP 13 KG</v>
      </c>
      <c r="O140" s="200"/>
      <c r="P140" s="200"/>
    </row>
    <row r="141" spans="1:16" x14ac:dyDescent="0.25">
      <c r="C141" s="170" t="str">
        <f>D84</f>
        <v>-</v>
      </c>
      <c r="O141" s="200"/>
      <c r="P141" s="200"/>
    </row>
    <row r="142" spans="1:16" x14ac:dyDescent="0.25">
      <c r="C142" s="170" t="str">
        <f>D85</f>
        <v>-</v>
      </c>
      <c r="O142" s="200"/>
      <c r="P142" s="200"/>
    </row>
    <row r="143" spans="1:16" x14ac:dyDescent="0.25">
      <c r="C143" s="170" t="str">
        <f t="shared" ref="C143:C148" si="0">D98</f>
        <v>-</v>
      </c>
      <c r="O143" s="200"/>
      <c r="P143" s="200"/>
    </row>
    <row r="144" spans="1:16" x14ac:dyDescent="0.25">
      <c r="C144" s="170" t="str">
        <f t="shared" si="0"/>
        <v>-</v>
      </c>
      <c r="O144" s="200"/>
      <c r="P144" s="200"/>
    </row>
    <row r="145" spans="3:16" x14ac:dyDescent="0.25">
      <c r="C145" s="170" t="str">
        <f t="shared" si="0"/>
        <v>-</v>
      </c>
      <c r="O145" s="200"/>
      <c r="P145" s="200"/>
    </row>
    <row r="146" spans="3:16" x14ac:dyDescent="0.25">
      <c r="C146" s="170" t="str">
        <f t="shared" si="0"/>
        <v>-</v>
      </c>
      <c r="O146" s="200"/>
      <c r="P146" s="200"/>
    </row>
    <row r="147" spans="3:16" x14ac:dyDescent="0.25">
      <c r="C147" s="170" t="str">
        <f t="shared" si="0"/>
        <v>-</v>
      </c>
      <c r="O147" s="200"/>
      <c r="P147" s="200"/>
    </row>
    <row r="148" spans="3:16" x14ac:dyDescent="0.25">
      <c r="C148" s="170" t="str">
        <f t="shared" si="0"/>
        <v>Outras Despesas com Produtos</v>
      </c>
      <c r="O148" s="200"/>
      <c r="P148" s="200"/>
    </row>
    <row r="149" spans="3:16" x14ac:dyDescent="0.25">
      <c r="C149" s="171" t="s">
        <v>314</v>
      </c>
      <c r="O149" s="200"/>
      <c r="P149" s="200"/>
    </row>
    <row r="150" spans="3:16" x14ac:dyDescent="0.25">
      <c r="C150" s="170" t="str">
        <f>G5</f>
        <v>-</v>
      </c>
      <c r="O150" s="200"/>
      <c r="P150" s="200"/>
    </row>
    <row r="151" spans="3:16" x14ac:dyDescent="0.25">
      <c r="C151" s="170" t="str">
        <f>G84</f>
        <v>-</v>
      </c>
      <c r="O151" s="200"/>
      <c r="P151" s="200"/>
    </row>
    <row r="152" spans="3:16" x14ac:dyDescent="0.25">
      <c r="C152" s="170" t="str">
        <f>G85</f>
        <v>-</v>
      </c>
      <c r="O152" s="200"/>
      <c r="P152" s="200"/>
    </row>
    <row r="153" spans="3:16" x14ac:dyDescent="0.25">
      <c r="C153" s="170" t="str">
        <f>G98</f>
        <v>-</v>
      </c>
      <c r="O153" s="200"/>
      <c r="P153" s="200"/>
    </row>
    <row r="154" spans="3:16" x14ac:dyDescent="0.25">
      <c r="C154" s="170" t="str">
        <f>G99</f>
        <v>-</v>
      </c>
      <c r="O154" s="200"/>
      <c r="P154" s="200"/>
    </row>
    <row r="155" spans="3:16" x14ac:dyDescent="0.25">
      <c r="C155" s="170" t="str">
        <f>G100</f>
        <v>-</v>
      </c>
      <c r="O155" s="200"/>
      <c r="P155" s="200"/>
    </row>
    <row r="156" spans="3:16" x14ac:dyDescent="0.25">
      <c r="C156" s="170" t="str">
        <f>G101</f>
        <v>-</v>
      </c>
      <c r="O156" s="200"/>
      <c r="P156" s="200"/>
    </row>
    <row r="157" spans="3:16" x14ac:dyDescent="0.25">
      <c r="C157" s="170" t="str">
        <f>G102</f>
        <v>-</v>
      </c>
      <c r="O157" s="200"/>
      <c r="P157" s="200"/>
    </row>
    <row r="158" spans="3:16" x14ac:dyDescent="0.25">
      <c r="C158" s="170" t="e">
        <f>#REF!</f>
        <v>#REF!</v>
      </c>
      <c r="O158" s="200"/>
      <c r="P158" s="200"/>
    </row>
    <row r="159" spans="3:16" x14ac:dyDescent="0.25">
      <c r="C159" s="170" t="str">
        <f>G103</f>
        <v>Outras Despesas com Serviços</v>
      </c>
      <c r="O159" s="200"/>
      <c r="P159" s="200"/>
    </row>
    <row r="160" spans="3:16" x14ac:dyDescent="0.25">
      <c r="C160" s="171" t="s">
        <v>314</v>
      </c>
      <c r="O160" s="200"/>
      <c r="P160" s="200"/>
    </row>
    <row r="161" spans="3:16" x14ac:dyDescent="0.25">
      <c r="C161" s="170">
        <f>G106</f>
        <v>0</v>
      </c>
      <c r="O161" s="200"/>
      <c r="P161" s="200"/>
    </row>
    <row r="162" spans="3:16" x14ac:dyDescent="0.25">
      <c r="C162" s="170">
        <f t="shared" ref="C162:C170" si="1">G112</f>
        <v>0</v>
      </c>
      <c r="O162" s="200"/>
      <c r="P162" s="200"/>
    </row>
    <row r="163" spans="3:16" x14ac:dyDescent="0.25">
      <c r="C163" s="170">
        <f t="shared" si="1"/>
        <v>0</v>
      </c>
      <c r="O163" s="200"/>
      <c r="P163" s="200"/>
    </row>
    <row r="164" spans="3:16" x14ac:dyDescent="0.25">
      <c r="C164" s="170">
        <f t="shared" si="1"/>
        <v>0</v>
      </c>
      <c r="O164" s="200"/>
      <c r="P164" s="200"/>
    </row>
    <row r="165" spans="3:16" x14ac:dyDescent="0.25">
      <c r="C165" s="170">
        <f t="shared" si="1"/>
        <v>0</v>
      </c>
      <c r="O165" s="200"/>
      <c r="P165" s="200"/>
    </row>
    <row r="166" spans="3:16" x14ac:dyDescent="0.25">
      <c r="C166" s="170">
        <f t="shared" si="1"/>
        <v>0</v>
      </c>
      <c r="O166" s="200"/>
      <c r="P166" s="200"/>
    </row>
    <row r="167" spans="3:16" x14ac:dyDescent="0.25">
      <c r="C167" s="170">
        <f t="shared" si="1"/>
        <v>0</v>
      </c>
      <c r="O167" s="200"/>
      <c r="P167" s="200"/>
    </row>
    <row r="168" spans="3:16" x14ac:dyDescent="0.25">
      <c r="C168" s="170">
        <f>G118</f>
        <v>0</v>
      </c>
      <c r="O168" s="200"/>
      <c r="P168" s="200"/>
    </row>
    <row r="169" spans="3:16" x14ac:dyDescent="0.25">
      <c r="C169" s="170">
        <f t="shared" si="1"/>
        <v>0</v>
      </c>
      <c r="O169" s="200"/>
      <c r="P169" s="200"/>
    </row>
    <row r="170" spans="3:16" x14ac:dyDescent="0.25">
      <c r="C170" s="170">
        <f t="shared" si="1"/>
        <v>0</v>
      </c>
      <c r="O170" s="200"/>
      <c r="P170" s="200"/>
    </row>
    <row r="171" spans="3:16" x14ac:dyDescent="0.25">
      <c r="C171" s="171" t="s">
        <v>314</v>
      </c>
      <c r="O171" s="200"/>
      <c r="P171" s="200"/>
    </row>
    <row r="172" spans="3:16" x14ac:dyDescent="0.25">
      <c r="C172" s="170">
        <f>D106</f>
        <v>0</v>
      </c>
      <c r="O172" s="200"/>
      <c r="P172" s="200"/>
    </row>
    <row r="173" spans="3:16" x14ac:dyDescent="0.25">
      <c r="C173" s="170">
        <f t="shared" ref="C173:C181" si="2">D112</f>
        <v>0</v>
      </c>
      <c r="O173" s="200"/>
      <c r="P173" s="200"/>
    </row>
    <row r="174" spans="3:16" x14ac:dyDescent="0.25">
      <c r="C174" s="170">
        <f t="shared" si="2"/>
        <v>0</v>
      </c>
      <c r="O174" s="200"/>
      <c r="P174" s="200"/>
    </row>
    <row r="175" spans="3:16" x14ac:dyDescent="0.25">
      <c r="C175" s="170">
        <f t="shared" si="2"/>
        <v>0</v>
      </c>
      <c r="O175" s="200"/>
      <c r="P175" s="200"/>
    </row>
    <row r="176" spans="3:16" x14ac:dyDescent="0.25">
      <c r="C176" s="170">
        <f t="shared" si="2"/>
        <v>0</v>
      </c>
      <c r="O176" s="200"/>
      <c r="P176" s="200"/>
    </row>
    <row r="177" spans="3:16" x14ac:dyDescent="0.25">
      <c r="C177" s="170">
        <f t="shared" si="2"/>
        <v>0</v>
      </c>
      <c r="O177" s="200"/>
      <c r="P177" s="200"/>
    </row>
    <row r="178" spans="3:16" x14ac:dyDescent="0.25">
      <c r="C178" s="170">
        <f t="shared" si="2"/>
        <v>0</v>
      </c>
      <c r="O178" s="200"/>
      <c r="P178" s="200"/>
    </row>
    <row r="179" spans="3:16" x14ac:dyDescent="0.25">
      <c r="C179" s="170">
        <f t="shared" si="2"/>
        <v>0</v>
      </c>
      <c r="O179" s="200"/>
      <c r="P179" s="200"/>
    </row>
    <row r="180" spans="3:16" x14ac:dyDescent="0.25">
      <c r="C180" s="170">
        <f t="shared" si="2"/>
        <v>0</v>
      </c>
      <c r="O180" s="200"/>
      <c r="P180" s="200"/>
    </row>
    <row r="181" spans="3:16" x14ac:dyDescent="0.25">
      <c r="C181" s="170">
        <f t="shared" si="2"/>
        <v>0</v>
      </c>
      <c r="O181" s="200"/>
      <c r="P181" s="200"/>
    </row>
    <row r="182" spans="3:16" x14ac:dyDescent="0.25">
      <c r="C182" s="171" t="s">
        <v>314</v>
      </c>
      <c r="O182" s="200"/>
      <c r="P182" s="200"/>
    </row>
    <row r="183" spans="3:16" x14ac:dyDescent="0.25">
      <c r="C183" s="170">
        <f>J106</f>
        <v>0</v>
      </c>
      <c r="O183" s="200"/>
      <c r="P183" s="200"/>
    </row>
    <row r="184" spans="3:16" x14ac:dyDescent="0.25">
      <c r="C184" s="170">
        <f t="shared" ref="C184:C192" si="3">J112</f>
        <v>0</v>
      </c>
      <c r="O184" s="200"/>
      <c r="P184" s="200"/>
    </row>
    <row r="185" spans="3:16" x14ac:dyDescent="0.25">
      <c r="C185" s="170">
        <f t="shared" si="3"/>
        <v>0</v>
      </c>
      <c r="O185" s="200"/>
      <c r="P185" s="200"/>
    </row>
    <row r="186" spans="3:16" x14ac:dyDescent="0.25">
      <c r="C186" s="170">
        <f t="shared" si="3"/>
        <v>0</v>
      </c>
      <c r="O186" s="200"/>
      <c r="P186" s="200"/>
    </row>
    <row r="187" spans="3:16" x14ac:dyDescent="0.25">
      <c r="C187" s="170">
        <f t="shared" si="3"/>
        <v>0</v>
      </c>
      <c r="O187" s="200"/>
      <c r="P187" s="200"/>
    </row>
    <row r="188" spans="3:16" x14ac:dyDescent="0.25">
      <c r="C188" s="170">
        <f t="shared" si="3"/>
        <v>0</v>
      </c>
      <c r="O188" s="200"/>
      <c r="P188" s="200"/>
    </row>
    <row r="189" spans="3:16" x14ac:dyDescent="0.25">
      <c r="C189" s="170">
        <f t="shared" si="3"/>
        <v>0</v>
      </c>
      <c r="O189" s="200"/>
      <c r="P189" s="200"/>
    </row>
    <row r="190" spans="3:16" x14ac:dyDescent="0.25">
      <c r="C190" s="170">
        <f t="shared" si="3"/>
        <v>0</v>
      </c>
      <c r="O190" s="200"/>
      <c r="P190" s="200"/>
    </row>
    <row r="191" spans="3:16" x14ac:dyDescent="0.25">
      <c r="C191" s="170">
        <f t="shared" si="3"/>
        <v>0</v>
      </c>
      <c r="O191" s="200"/>
      <c r="P191" s="200"/>
    </row>
    <row r="192" spans="3:16" x14ac:dyDescent="0.25">
      <c r="C192" s="170">
        <f t="shared" si="3"/>
        <v>0</v>
      </c>
      <c r="O192" s="200"/>
      <c r="P192" s="200"/>
    </row>
    <row r="193" spans="3:16" x14ac:dyDescent="0.25">
      <c r="C193" s="171" t="s">
        <v>314</v>
      </c>
      <c r="O193" s="200"/>
      <c r="P193" s="200"/>
    </row>
    <row r="194" spans="3:16" x14ac:dyDescent="0.25">
      <c r="C194" s="170" t="str">
        <f>J5</f>
        <v>DISTRIBUIÇÃO DE LUCROS</v>
      </c>
      <c r="O194" s="200"/>
      <c r="P194" s="200"/>
    </row>
    <row r="195" spans="3:16" x14ac:dyDescent="0.25">
      <c r="C195" s="170" t="str">
        <f>J84</f>
        <v>-</v>
      </c>
      <c r="O195" s="200"/>
      <c r="P195" s="200"/>
    </row>
    <row r="196" spans="3:16" x14ac:dyDescent="0.25">
      <c r="C196" s="170" t="str">
        <f>J85</f>
        <v>-</v>
      </c>
      <c r="O196" s="200"/>
      <c r="P196" s="200"/>
    </row>
    <row r="197" spans="3:16" x14ac:dyDescent="0.25">
      <c r="C197" s="170" t="str">
        <f>J98</f>
        <v>-</v>
      </c>
      <c r="O197" s="200"/>
      <c r="P197" s="200"/>
    </row>
    <row r="198" spans="3:16" x14ac:dyDescent="0.25">
      <c r="C198" s="170" t="str">
        <f>J99</f>
        <v>-</v>
      </c>
      <c r="O198" s="200"/>
      <c r="P198" s="200"/>
    </row>
    <row r="199" spans="3:16" x14ac:dyDescent="0.25">
      <c r="C199" s="170" t="str">
        <f>J100</f>
        <v>-</v>
      </c>
      <c r="O199" s="200"/>
      <c r="P199" s="200"/>
    </row>
    <row r="200" spans="3:16" x14ac:dyDescent="0.25">
      <c r="C200" s="170" t="str">
        <f>J101</f>
        <v>-</v>
      </c>
      <c r="O200" s="200"/>
      <c r="P200" s="200"/>
    </row>
    <row r="201" spans="3:16" x14ac:dyDescent="0.25">
      <c r="C201" s="170" t="str">
        <f>J102</f>
        <v>-</v>
      </c>
      <c r="O201" s="200"/>
      <c r="P201" s="200"/>
    </row>
    <row r="202" spans="3:16" x14ac:dyDescent="0.25">
      <c r="C202" s="170" t="e">
        <f>#REF!</f>
        <v>#REF!</v>
      </c>
      <c r="O202" s="200"/>
      <c r="P202" s="200"/>
    </row>
    <row r="203" spans="3:16" x14ac:dyDescent="0.25">
      <c r="C203" s="170" t="str">
        <f>J103</f>
        <v>Outras Desp. Não Operacionais</v>
      </c>
      <c r="O203" s="200"/>
      <c r="P203" s="200"/>
    </row>
    <row r="204" spans="3:16" x14ac:dyDescent="0.25">
      <c r="C204" s="171" t="s">
        <v>314</v>
      </c>
      <c r="O204" s="200"/>
      <c r="P204" s="200"/>
    </row>
    <row r="205" spans="3:16" x14ac:dyDescent="0.25">
      <c r="C205" s="171">
        <f>G123</f>
        <v>0</v>
      </c>
      <c r="O205" s="200"/>
      <c r="P205" s="200"/>
    </row>
    <row r="206" spans="3:16" x14ac:dyDescent="0.25">
      <c r="C206" s="171">
        <f t="shared" ref="C206:C214" si="4">G129</f>
        <v>0</v>
      </c>
      <c r="O206" s="200"/>
      <c r="P206" s="200"/>
    </row>
    <row r="207" spans="3:16" x14ac:dyDescent="0.25">
      <c r="C207" s="171">
        <f t="shared" si="4"/>
        <v>0</v>
      </c>
      <c r="O207" s="200"/>
      <c r="P207" s="200"/>
    </row>
    <row r="208" spans="3:16" x14ac:dyDescent="0.25">
      <c r="C208" s="171">
        <f t="shared" si="4"/>
        <v>0</v>
      </c>
      <c r="O208" s="200"/>
      <c r="P208" s="200"/>
    </row>
    <row r="209" spans="3:16" x14ac:dyDescent="0.25">
      <c r="C209" s="171">
        <f t="shared" si="4"/>
        <v>0</v>
      </c>
      <c r="O209" s="200"/>
      <c r="P209" s="200"/>
    </row>
    <row r="210" spans="3:16" x14ac:dyDescent="0.25">
      <c r="C210" s="171">
        <f t="shared" si="4"/>
        <v>0</v>
      </c>
      <c r="O210" s="200"/>
      <c r="P210" s="200"/>
    </row>
    <row r="211" spans="3:16" x14ac:dyDescent="0.25">
      <c r="C211" s="171">
        <f t="shared" si="4"/>
        <v>0</v>
      </c>
      <c r="O211" s="200"/>
      <c r="P211" s="200"/>
    </row>
    <row r="212" spans="3:16" x14ac:dyDescent="0.25">
      <c r="C212" s="171">
        <f t="shared" si="4"/>
        <v>0</v>
      </c>
      <c r="O212" s="200"/>
      <c r="P212" s="200"/>
    </row>
    <row r="213" spans="3:16" x14ac:dyDescent="0.25">
      <c r="C213" s="171">
        <f t="shared" si="4"/>
        <v>0</v>
      </c>
      <c r="O213" s="200"/>
      <c r="P213" s="200"/>
    </row>
    <row r="214" spans="3:16" x14ac:dyDescent="0.25">
      <c r="C214" s="171">
        <f t="shared" si="4"/>
        <v>0</v>
      </c>
      <c r="O214" s="200"/>
      <c r="P214" s="200"/>
    </row>
    <row r="215" spans="3:16" x14ac:dyDescent="0.25">
      <c r="C215" s="171" t="s">
        <v>314</v>
      </c>
      <c r="O215" s="200"/>
      <c r="P215" s="200"/>
    </row>
    <row r="216" spans="3:16" x14ac:dyDescent="0.25">
      <c r="C216" s="170">
        <f>D123</f>
        <v>0</v>
      </c>
      <c r="O216" s="200"/>
      <c r="P216" s="200"/>
    </row>
    <row r="217" spans="3:16" x14ac:dyDescent="0.25">
      <c r="C217" s="170">
        <f t="shared" ref="C217:C225" si="5">D129</f>
        <v>0</v>
      </c>
    </row>
    <row r="218" spans="3:16" x14ac:dyDescent="0.25">
      <c r="C218" s="170">
        <f t="shared" si="5"/>
        <v>0</v>
      </c>
    </row>
    <row r="219" spans="3:16" x14ac:dyDescent="0.25">
      <c r="C219" s="170">
        <f t="shared" si="5"/>
        <v>0</v>
      </c>
    </row>
    <row r="220" spans="3:16" x14ac:dyDescent="0.25">
      <c r="C220" s="170">
        <f t="shared" si="5"/>
        <v>0</v>
      </c>
    </row>
    <row r="221" spans="3:16" x14ac:dyDescent="0.25">
      <c r="C221" s="170">
        <f t="shared" si="5"/>
        <v>0</v>
      </c>
    </row>
    <row r="222" spans="3:16" x14ac:dyDescent="0.25">
      <c r="C222" s="170">
        <f t="shared" si="5"/>
        <v>0</v>
      </c>
    </row>
    <row r="223" spans="3:16" x14ac:dyDescent="0.25">
      <c r="C223" s="170">
        <f t="shared" si="5"/>
        <v>0</v>
      </c>
    </row>
    <row r="224" spans="3:16" x14ac:dyDescent="0.25">
      <c r="C224" s="170">
        <f t="shared" si="5"/>
        <v>0</v>
      </c>
    </row>
    <row r="225" spans="3:3" x14ac:dyDescent="0.25">
      <c r="C225" s="170">
        <f t="shared" si="5"/>
        <v>0</v>
      </c>
    </row>
  </sheetData>
  <sheetProtection selectLockedCells="1"/>
  <mergeCells count="1">
    <mergeCell ref="C1:K1"/>
  </mergeCells>
  <pageMargins left="0.511811024" right="0.511811024" top="0.78740157499999996" bottom="0.78740157499999996" header="0.31496062000000002" footer="0.31496062000000002"/>
  <rowBreaks count="2" manualBreakCount="2">
    <brk id="104" min="2" max="9" man="1"/>
    <brk id="120" min="2" max="9" man="1"/>
  </rowBreaks>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4">
    <pageSetUpPr fitToPage="1"/>
  </sheetPr>
  <dimension ref="A1:AD658"/>
  <sheetViews>
    <sheetView showGridLines="0" zoomScale="90" zoomScaleNormal="90" zoomScalePageLayoutView="90" workbookViewId="0">
      <pane xSplit="1" ySplit="4" topLeftCell="B5" activePane="bottomRight" state="frozen"/>
      <selection pane="topRight"/>
      <selection pane="bottomLeft"/>
      <selection pane="bottomRight" activeCell="E5" sqref="E5"/>
    </sheetView>
  </sheetViews>
  <sheetFormatPr defaultColWidth="0" defaultRowHeight="15" zeroHeight="1" x14ac:dyDescent="0.25"/>
  <cols>
    <col min="1" max="1" width="27.42578125" style="76" customWidth="1"/>
    <col min="2" max="2" width="3.7109375" style="5" customWidth="1"/>
    <col min="3" max="3" width="7.7109375" style="5" customWidth="1"/>
    <col min="4" max="4" width="15.85546875" style="5" customWidth="1"/>
    <col min="5" max="5" width="29.42578125" style="5" customWidth="1"/>
    <col min="6" max="6" width="18.42578125" style="5" customWidth="1"/>
    <col min="7" max="8" width="34.7109375" style="5" customWidth="1"/>
    <col min="9" max="9" width="20.42578125" style="5" customWidth="1"/>
    <col min="10" max="10" width="18.5703125" style="5" customWidth="1"/>
    <col min="11" max="11" width="12.42578125" style="5" customWidth="1"/>
    <col min="12" max="12" width="17.7109375" style="5" customWidth="1"/>
    <col min="13" max="13" width="17.42578125" style="5" customWidth="1"/>
    <col min="14" max="14" width="2.42578125" style="5" customWidth="1"/>
    <col min="15" max="15" width="22.140625" style="5" customWidth="1"/>
    <col min="16" max="16" width="15.28515625" style="5" customWidth="1"/>
    <col min="17" max="21" width="8.85546875" style="150" customWidth="1"/>
    <col min="22" max="22" width="5.42578125" style="151" customWidth="1"/>
    <col min="23" max="23" width="8.85546875" style="150" customWidth="1"/>
    <col min="24" max="27" width="8.85546875" style="147" customWidth="1"/>
    <col min="28" max="30" width="8.85546875" style="5" customWidth="1"/>
    <col min="31" max="16384" width="8.85546875" style="5" hidden="1"/>
  </cols>
  <sheetData>
    <row r="1" spans="1:27" s="10" customFormat="1" ht="33.950000000000003" customHeight="1" x14ac:dyDescent="0.35">
      <c r="A1" s="191" t="s">
        <v>1368</v>
      </c>
      <c r="C1" s="125" t="s">
        <v>290</v>
      </c>
      <c r="D1" s="125"/>
      <c r="E1" s="125"/>
      <c r="F1" s="125"/>
      <c r="G1" s="125"/>
      <c r="H1" s="125"/>
      <c r="I1" s="125"/>
      <c r="J1" s="125"/>
      <c r="K1" s="125"/>
      <c r="L1" s="125"/>
      <c r="M1" s="125"/>
      <c r="N1" s="125"/>
      <c r="O1" s="125"/>
      <c r="Q1" s="148"/>
      <c r="R1" s="148"/>
      <c r="S1" s="148"/>
      <c r="T1" s="148"/>
      <c r="U1" s="148"/>
      <c r="V1" s="149"/>
      <c r="W1" s="148"/>
      <c r="X1" s="146"/>
      <c r="Y1" s="146"/>
      <c r="Z1" s="146"/>
      <c r="AA1" s="146"/>
    </row>
    <row r="2" spans="1:27" s="10" customFormat="1" ht="37.5" customHeight="1" thickBot="1" x14ac:dyDescent="0.3">
      <c r="A2" s="76"/>
      <c r="C2" s="145"/>
      <c r="D2" s="145"/>
      <c r="E2" s="145"/>
      <c r="F2" s="145"/>
      <c r="G2" s="145"/>
      <c r="H2" s="145"/>
      <c r="I2" s="145"/>
      <c r="J2" s="145"/>
      <c r="K2" s="145"/>
      <c r="L2" s="145"/>
      <c r="M2" s="145"/>
      <c r="N2" s="145"/>
      <c r="O2" s="145"/>
      <c r="P2" s="145"/>
      <c r="Q2" s="148"/>
      <c r="R2" s="148"/>
      <c r="S2" s="148"/>
      <c r="T2" s="148"/>
      <c r="U2" s="148"/>
      <c r="V2" s="149"/>
      <c r="W2" s="148"/>
      <c r="X2" s="146"/>
      <c r="Y2" s="146"/>
      <c r="Z2" s="146"/>
      <c r="AA2" s="146"/>
    </row>
    <row r="3" spans="1:27" ht="21.75" customHeight="1" thickTop="1" thickBot="1" x14ac:dyDescent="0.3">
      <c r="F3" s="12"/>
      <c r="G3" s="29"/>
      <c r="H3" s="12"/>
    </row>
    <row r="4" spans="1:27" ht="30.75" customHeight="1" thickTop="1" thickBot="1" x14ac:dyDescent="0.3">
      <c r="C4" s="183" t="s">
        <v>15</v>
      </c>
      <c r="D4" s="183" t="s">
        <v>1427</v>
      </c>
      <c r="E4" s="184" t="s">
        <v>18</v>
      </c>
      <c r="F4" s="183" t="s">
        <v>1428</v>
      </c>
      <c r="G4" s="184" t="s">
        <v>17</v>
      </c>
      <c r="H4" s="183" t="s">
        <v>1430</v>
      </c>
      <c r="I4" s="183" t="s">
        <v>1431</v>
      </c>
      <c r="J4" s="183" t="s">
        <v>1432</v>
      </c>
      <c r="K4" s="184" t="s">
        <v>19</v>
      </c>
      <c r="L4" s="183" t="s">
        <v>1433</v>
      </c>
      <c r="M4" s="30" t="s">
        <v>20</v>
      </c>
      <c r="O4" s="217" t="s">
        <v>26</v>
      </c>
      <c r="P4" s="217"/>
      <c r="V4" s="152"/>
    </row>
    <row r="5" spans="1:27" ht="19.5" customHeight="1" thickTop="1" thickBot="1" x14ac:dyDescent="0.3">
      <c r="C5" s="58"/>
      <c r="D5" s="58" t="str">
        <f>IF(C5&lt;&gt;"",TEXT(C5,"00")&amp;"/01/"&amp;'Configurações Básicas'!$P$5,"")</f>
        <v/>
      </c>
      <c r="E5" s="58"/>
      <c r="F5" s="58"/>
      <c r="G5" s="58"/>
      <c r="H5" s="58"/>
      <c r="I5" s="59"/>
      <c r="J5" s="193"/>
      <c r="K5" s="60"/>
      <c r="L5" s="60"/>
      <c r="M5" s="56">
        <f>P5+IF(AND(K5="Pago",OR(E5='PC Receitas'!O4,E5='PC Receitas'!O5,E5='PC Receitas'!O6)),I5,IF(AND(K5="Pago",OR(E5='PC Receitas'!O7,E5='PC Receitas'!O8,E5='PC Receitas'!O9,E5='PC Receitas'!O10,E5='PC Receitas'!O11,E5='PC Receitas'!O12,E5='PC Receitas'!O13,E5='PC Receitas'!O14)),-I5,0))</f>
        <v>12927.7</v>
      </c>
      <c r="O5" s="219" t="s">
        <v>29</v>
      </c>
      <c r="P5" s="218">
        <v>12927.7</v>
      </c>
      <c r="Q5" s="185"/>
      <c r="R5" s="153" t="e">
        <f>IF(V5="Despesas_com_RH","Despesa",IF(V5="Despesas_Operacionais","Despesa",IF(V5="Despesas_com_Marketing","Despesa",IF(V5="Impostos","Despesa",IF(V5="Investimentos","Despesa","")))))</f>
        <v>#N/A</v>
      </c>
      <c r="S5" s="150" t="e">
        <f>IF(V5="Despesas_com_Produtos","Despesa",IF(V5="Despesas_com_Serviços","Despesa",IF(V5="Despesas_Não_Operacionais","Despesa","")))</f>
        <v>#N/A</v>
      </c>
      <c r="T5" s="150" t="e">
        <f>IF(V5="Receitas_com_Produtos","Receita",IF(V5="Receitas_com_Serviços","Receita",IF(V5="Receitas_Não_Operacionais","Receita","")))</f>
        <v>#N/A</v>
      </c>
      <c r="U5" s="150" t="e">
        <f>IF(R5&lt;&gt;"",R5,IF(S5&lt;&gt;"",S5,IF(T5&lt;&gt;"",T5,"")))</f>
        <v>#N/A</v>
      </c>
      <c r="V5" s="154" t="e">
        <f>VLOOKUP(E5,'PC Receitas'!$O$4:$P$14,2,FALSE)</f>
        <v>#N/A</v>
      </c>
    </row>
    <row r="6" spans="1:27" ht="19.5" customHeight="1" thickTop="1" thickBot="1" x14ac:dyDescent="0.3">
      <c r="C6" s="58"/>
      <c r="D6" s="58" t="str">
        <f>IF(C6&lt;&gt;"",TEXT(C6,"00")&amp;"/01/"&amp;'Configurações Básicas'!$P$5,"")</f>
        <v/>
      </c>
      <c r="E6" s="58"/>
      <c r="F6" s="58"/>
      <c r="G6" s="58"/>
      <c r="H6" s="58"/>
      <c r="I6" s="59"/>
      <c r="J6" s="193"/>
      <c r="K6" s="168"/>
      <c r="L6" s="60"/>
      <c r="M6" s="56">
        <f>M5+IF(AND(K6="Pago",OR(E6='PC Receitas'!$O$4,E6='PC Receitas'!$O$5,E6='PC Receitas'!$O$6)),I6,IF(AND(K6="Pago",OR(E6='PC Receitas'!$O$7,E6='PC Receitas'!$O$8,E6='PC Receitas'!$O$9,E6='PC Receitas'!$O$10,E6='PC Receitas'!$O$11,E6='PC Receitas'!$O$12,E6='PC Receitas'!$O$13,E6='PC Receitas'!$O$14)),-I6,0))</f>
        <v>12927.7</v>
      </c>
      <c r="O6" s="220"/>
      <c r="P6" s="218"/>
      <c r="Q6" s="185"/>
      <c r="R6" s="153" t="e">
        <f t="shared" ref="R6:R69" si="0">IF(V6="Despesas_com_RH","Despesa",IF(V6="Despesas_Operacionais","Despesa",IF(V6="Despesas_com_Marketing","Despesa",IF(V6="Impostos","Despesa",IF(V6="Investimentos","Despesa","")))))</f>
        <v>#N/A</v>
      </c>
      <c r="S6" s="150" t="e">
        <f t="shared" ref="S6:S69" si="1">IF(V6="Despesas_com_Produtos","Despesa",IF(V6="Despesas_com_Serviços","Despesa",IF(V6="Despesas_Não_Operacionais","Despesa","")))</f>
        <v>#N/A</v>
      </c>
      <c r="T6" s="150" t="e">
        <f t="shared" ref="T6:T69" si="2">IF(V6="Receitas_com_Produtos","Receita",IF(V6="Receitas_com_Serviços","Receita",IF(V6="Receitas_Não_Operacionais","Receita","")))</f>
        <v>#N/A</v>
      </c>
      <c r="U6" s="150" t="e">
        <f t="shared" ref="U6:U69" si="3">IF(R6&lt;&gt;"",R6,IF(S6&lt;&gt;"",S6,IF(T6&lt;&gt;"",T6,"")))</f>
        <v>#N/A</v>
      </c>
      <c r="V6" s="154" t="e">
        <f>VLOOKUP(E6,'PC Receitas'!$O$4:$P$14,2,FALSE)</f>
        <v>#N/A</v>
      </c>
    </row>
    <row r="7" spans="1:27" ht="19.5" customHeight="1" thickTop="1" thickBot="1" x14ac:dyDescent="0.3">
      <c r="C7" s="58"/>
      <c r="D7" s="58" t="str">
        <f>IF(C7&lt;&gt;"",TEXT(C7,"00")&amp;"/01/"&amp;'Configurações Básicas'!$P$5,"")</f>
        <v/>
      </c>
      <c r="E7" s="58"/>
      <c r="F7" s="58"/>
      <c r="G7" s="58"/>
      <c r="H7" s="58"/>
      <c r="I7" s="59"/>
      <c r="J7" s="193"/>
      <c r="K7" s="168"/>
      <c r="L7" s="60"/>
      <c r="M7" s="56">
        <f>M6+IF(AND(K7="Pago",OR(E7='PC Receitas'!$O$4,E7='PC Receitas'!$O$5,E7='PC Receitas'!$O$6)),I7,IF(AND(K7="Pago",OR(E7='PC Receitas'!$O$7,E7='PC Receitas'!$O$8,E7='PC Receitas'!$O$9,E7='PC Receitas'!$O$10,E7='PC Receitas'!$O$11,E7='PC Receitas'!$O$12,E7='PC Receitas'!$O$13,E7='PC Receitas'!$O$14)),-I7,0))</f>
        <v>12927.7</v>
      </c>
      <c r="O7" s="211" t="s">
        <v>27</v>
      </c>
      <c r="P7" s="214">
        <f>SUMIFS($I$5:$I$605,$E$5:$E$605,'PC Receitas'!O4,$K$5:$K$605,"Pago")+SUMIFS($I$5:$I$605,$E$5:$E$605,'PC Receitas'!O5,$K$5:$K$605,"Pago")+SUMIFS($I$5:$I$605,$E$5:$E$605,'PC Receitas'!O6,$K$5:$K$605,"Pago")</f>
        <v>0</v>
      </c>
      <c r="Q7" s="186"/>
      <c r="R7" s="153" t="e">
        <f t="shared" si="0"/>
        <v>#N/A</v>
      </c>
      <c r="S7" s="150" t="e">
        <f t="shared" si="1"/>
        <v>#N/A</v>
      </c>
      <c r="T7" s="150" t="e">
        <f t="shared" si="2"/>
        <v>#N/A</v>
      </c>
      <c r="U7" s="150" t="e">
        <f t="shared" si="3"/>
        <v>#N/A</v>
      </c>
      <c r="V7" s="154" t="e">
        <f>VLOOKUP(E7,'PC Receitas'!$O$4:$P$14,2,FALSE)</f>
        <v>#N/A</v>
      </c>
    </row>
    <row r="8" spans="1:27" ht="19.5" customHeight="1" thickTop="1" thickBot="1" x14ac:dyDescent="0.3">
      <c r="C8" s="58"/>
      <c r="D8" s="58" t="str">
        <f>IF(C8&lt;&gt;"",TEXT(C8,"00")&amp;"/01/"&amp;'Configurações Básicas'!$P$5,"")</f>
        <v/>
      </c>
      <c r="E8" s="58"/>
      <c r="F8" s="58"/>
      <c r="G8" s="58"/>
      <c r="H8" s="58"/>
      <c r="I8" s="59"/>
      <c r="J8" s="193"/>
      <c r="K8" s="168"/>
      <c r="L8" s="60"/>
      <c r="M8" s="56">
        <f>M7+IF(AND(K8="Pago",OR(E8='PC Receitas'!$O$4,E8='PC Receitas'!$O$5,E8='PC Receitas'!$O$6)),I8,IF(AND(K8="Pago",OR(E8='PC Receitas'!$O$7,E8='PC Receitas'!$O$8,E8='PC Receitas'!$O$9,E8='PC Receitas'!$O$10,E8='PC Receitas'!$O$11,E8='PC Receitas'!$O$12,E8='PC Receitas'!$O$13,E8='PC Receitas'!$O$14)),-I8,0))</f>
        <v>12927.7</v>
      </c>
      <c r="O8" s="211"/>
      <c r="P8" s="215"/>
      <c r="Q8" s="186"/>
      <c r="R8" s="153" t="e">
        <f t="shared" si="0"/>
        <v>#N/A</v>
      </c>
      <c r="S8" s="150" t="e">
        <f t="shared" si="1"/>
        <v>#N/A</v>
      </c>
      <c r="T8" s="150" t="e">
        <f t="shared" si="2"/>
        <v>#N/A</v>
      </c>
      <c r="U8" s="150" t="e">
        <f t="shared" si="3"/>
        <v>#N/A</v>
      </c>
      <c r="V8" s="154" t="e">
        <f>VLOOKUP(E8,'PC Receitas'!$O$4:$P$14,2,FALSE)</f>
        <v>#N/A</v>
      </c>
    </row>
    <row r="9" spans="1:27" ht="19.5" customHeight="1" thickTop="1" thickBot="1" x14ac:dyDescent="0.3">
      <c r="C9" s="58"/>
      <c r="D9" s="58" t="str">
        <f>IF(C9&lt;&gt;"",TEXT(C9,"00")&amp;"/01/"&amp;'Configurações Básicas'!$P$5,"")</f>
        <v/>
      </c>
      <c r="E9" s="58"/>
      <c r="F9" s="58"/>
      <c r="G9" s="58"/>
      <c r="H9" s="58"/>
      <c r="I9" s="59"/>
      <c r="J9" s="193"/>
      <c r="K9" s="168"/>
      <c r="L9" s="60"/>
      <c r="M9" s="56">
        <f>M8+IF(AND(K9="Pago",OR(E9='PC Receitas'!$O$4,E9='PC Receitas'!$O$5,E9='PC Receitas'!$O$6)),I9,IF(AND(K9="Pago",OR(E9='PC Receitas'!$O$7,E9='PC Receitas'!$O$8,E9='PC Receitas'!$O$9,E9='PC Receitas'!$O$10,E9='PC Receitas'!$O$11,E9='PC Receitas'!$O$12,E9='PC Receitas'!$O$13,E9='PC Receitas'!$O$14)),-I9,0))</f>
        <v>12927.7</v>
      </c>
      <c r="O9" s="211" t="s">
        <v>28</v>
      </c>
      <c r="P9" s="212">
        <f>SUMIFS($I$5:$I$605,$E$5:$E$605,'PC Receitas'!$O$7,$K$5:$K$605,"Pago")+SUMIFS($I$5:$I$605,$E$5:$E$605,'PC Receitas'!$O$8,$K$5:$K$605,"Pago")+SUMIFS($I$5:$I$605,$E$5:$E$605,'PC Receitas'!$O$9,$K$5:$K$605,"Pago")+SUMIFS($I$5:$I$605,$E$5:$E$605,'PC Receitas'!$O$10,$K$5:$K$605,"Pago")+SUMIFS($I$5:$I$605,$E$5:$E$605,'PC Receitas'!$O$11,$K$5:$K$605,"Pago")+SUMIFS($I$5:$I$605,$E$5:$E$605,'PC Receitas'!$O$12,$K$5:$K$605,"Pago")+SUMIFS($I$5:$I$605,$E$5:$E$605,'PC Receitas'!$O$13,$K$5:$K$605,"Pago")+SUMIFS($I$5:$I$605,$E$5:$E$605,'PC Receitas'!$O$14,$K$5:$K$605,"Pago")</f>
        <v>0</v>
      </c>
      <c r="Q9" s="186"/>
      <c r="R9" s="153" t="e">
        <f t="shared" si="0"/>
        <v>#N/A</v>
      </c>
      <c r="S9" s="150" t="e">
        <f t="shared" si="1"/>
        <v>#N/A</v>
      </c>
      <c r="T9" s="150" t="e">
        <f t="shared" si="2"/>
        <v>#N/A</v>
      </c>
      <c r="U9" s="150" t="e">
        <f t="shared" si="3"/>
        <v>#N/A</v>
      </c>
      <c r="V9" s="154" t="e">
        <f>VLOOKUP(E9,'PC Receitas'!$O$4:$P$14,2,FALSE)</f>
        <v>#N/A</v>
      </c>
    </row>
    <row r="10" spans="1:27" ht="19.5" customHeight="1" thickTop="1" thickBot="1" x14ac:dyDescent="0.3">
      <c r="C10" s="58"/>
      <c r="D10" s="58" t="str">
        <f>IF(C10&lt;&gt;"",TEXT(C10,"00")&amp;"/01/"&amp;'Configurações Básicas'!$P$5,"")</f>
        <v/>
      </c>
      <c r="E10" s="58"/>
      <c r="F10" s="58"/>
      <c r="G10" s="58"/>
      <c r="H10" s="58"/>
      <c r="I10" s="59"/>
      <c r="J10" s="193"/>
      <c r="K10" s="168"/>
      <c r="L10" s="60"/>
      <c r="M10" s="56">
        <f>M9+IF(AND(K10="Pago",OR(E10='PC Receitas'!$O$4,E10='PC Receitas'!$O$5,E10='PC Receitas'!$O$6)),I10,IF(AND(K10="Pago",OR(E10='PC Receitas'!$O$7,E10='PC Receitas'!$O$8,E10='PC Receitas'!$O$9,E10='PC Receitas'!$O$10,E10='PC Receitas'!$O$11,E10='PC Receitas'!$O$12,E10='PC Receitas'!$O$13,E10='PC Receitas'!$O$14)),-I10,0))</f>
        <v>12927.7</v>
      </c>
      <c r="O10" s="211"/>
      <c r="P10" s="213"/>
      <c r="Q10" s="186"/>
      <c r="R10" s="153" t="e">
        <f t="shared" si="0"/>
        <v>#N/A</v>
      </c>
      <c r="S10" s="150" t="e">
        <f t="shared" si="1"/>
        <v>#N/A</v>
      </c>
      <c r="T10" s="150" t="e">
        <f t="shared" si="2"/>
        <v>#N/A</v>
      </c>
      <c r="U10" s="150" t="e">
        <f t="shared" si="3"/>
        <v>#N/A</v>
      </c>
      <c r="V10" s="154" t="e">
        <f>VLOOKUP(E10,'PC Receitas'!$O$4:$P$14,2,FALSE)</f>
        <v>#N/A</v>
      </c>
    </row>
    <row r="11" spans="1:27" ht="19.5" customHeight="1" thickTop="1" thickBot="1" x14ac:dyDescent="0.3">
      <c r="C11" s="58"/>
      <c r="D11" s="58" t="str">
        <f>IF(C11&lt;&gt;"",TEXT(C11,"00")&amp;"/01/"&amp;'Configurações Básicas'!$P$5,"")</f>
        <v/>
      </c>
      <c r="E11" s="58"/>
      <c r="F11" s="58"/>
      <c r="G11" s="58"/>
      <c r="H11" s="58"/>
      <c r="I11" s="59"/>
      <c r="J11" s="193"/>
      <c r="K11" s="168"/>
      <c r="L11" s="60"/>
      <c r="M11" s="56">
        <f>M10+IF(AND(K11="Pago",OR(E11='PC Receitas'!$O$4,E11='PC Receitas'!$O$5,E11='PC Receitas'!$O$6)),I11,IF(AND(K11="Pago",OR(E11='PC Receitas'!$O$7,E11='PC Receitas'!$O$8,E11='PC Receitas'!$O$9,E11='PC Receitas'!$O$10,E11='PC Receitas'!$O$11,E11='PC Receitas'!$O$12,E11='PC Receitas'!$O$13,E11='PC Receitas'!$O$14)),-I11,0))</f>
        <v>12927.7</v>
      </c>
      <c r="O11" s="211" t="s">
        <v>30</v>
      </c>
      <c r="P11" s="212">
        <f>P7-P9</f>
        <v>0</v>
      </c>
      <c r="Q11" s="186"/>
      <c r="R11" s="153" t="e">
        <f t="shared" si="0"/>
        <v>#N/A</v>
      </c>
      <c r="S11" s="150" t="e">
        <f t="shared" si="1"/>
        <v>#N/A</v>
      </c>
      <c r="T11" s="150" t="e">
        <f t="shared" si="2"/>
        <v>#N/A</v>
      </c>
      <c r="U11" s="150" t="e">
        <f t="shared" si="3"/>
        <v>#N/A</v>
      </c>
      <c r="V11" s="154" t="e">
        <f>VLOOKUP(E11,'PC Receitas'!$O$4:$P$14,2,FALSE)</f>
        <v>#N/A</v>
      </c>
    </row>
    <row r="12" spans="1:27" ht="19.5" customHeight="1" thickTop="1" thickBot="1" x14ac:dyDescent="0.3">
      <c r="C12" s="58"/>
      <c r="D12" s="58" t="str">
        <f>IF(C12&lt;&gt;"",TEXT(C12,"00")&amp;"/01/"&amp;'Configurações Básicas'!$P$5,"")</f>
        <v/>
      </c>
      <c r="E12" s="58"/>
      <c r="F12" s="58"/>
      <c r="G12" s="58"/>
      <c r="H12" s="58"/>
      <c r="I12" s="59"/>
      <c r="J12" s="193"/>
      <c r="K12" s="60"/>
      <c r="L12" s="60"/>
      <c r="M12" s="56">
        <f>M11+IF(AND(K12="Pago",OR(E12='PC Receitas'!$O$4,E12='PC Receitas'!$O$5,E12='PC Receitas'!$O$6)),I12,IF(AND(K12="Pago",OR(E12='PC Receitas'!$O$7,E12='PC Receitas'!$O$8,E12='PC Receitas'!$O$9,E12='PC Receitas'!$O$10,E12='PC Receitas'!$O$11,E12='PC Receitas'!$O$12,E12='PC Receitas'!$O$13,E12='PC Receitas'!$O$14)),-I12,0))</f>
        <v>12927.7</v>
      </c>
      <c r="O12" s="211"/>
      <c r="P12" s="213"/>
      <c r="Q12" s="186"/>
      <c r="R12" s="153" t="e">
        <f t="shared" si="0"/>
        <v>#N/A</v>
      </c>
      <c r="S12" s="150" t="e">
        <f t="shared" si="1"/>
        <v>#N/A</v>
      </c>
      <c r="T12" s="150" t="e">
        <f t="shared" si="2"/>
        <v>#N/A</v>
      </c>
      <c r="U12" s="150" t="e">
        <f t="shared" si="3"/>
        <v>#N/A</v>
      </c>
      <c r="V12" s="154" t="e">
        <f>VLOOKUP(E12,'PC Receitas'!$O$4:$P$14,2,FALSE)</f>
        <v>#N/A</v>
      </c>
    </row>
    <row r="13" spans="1:27" ht="19.5" customHeight="1" thickTop="1" thickBot="1" x14ac:dyDescent="0.3">
      <c r="C13" s="58"/>
      <c r="D13" s="58" t="str">
        <f>IF(C13&lt;&gt;"",TEXT(C13,"00")&amp;"/01/"&amp;'Configurações Básicas'!$P$5,"")</f>
        <v/>
      </c>
      <c r="E13" s="58"/>
      <c r="F13" s="58"/>
      <c r="G13" s="58"/>
      <c r="H13" s="58"/>
      <c r="I13" s="59"/>
      <c r="J13" s="193"/>
      <c r="K13" s="168"/>
      <c r="L13" s="60"/>
      <c r="M13" s="56">
        <f>M12+IF(AND(K13="Pago",OR(E13='PC Receitas'!$O$4,E13='PC Receitas'!$O$5,E13='PC Receitas'!$O$6)),I13,IF(AND(K13="Pago",OR(E13='PC Receitas'!$O$7,E13='PC Receitas'!$O$8,E13='PC Receitas'!$O$9,E13='PC Receitas'!$O$10,E13='PC Receitas'!$O$11,E13='PC Receitas'!$O$12,E13='PC Receitas'!$O$13,E13='PC Receitas'!$O$14)),-I13,0))</f>
        <v>12927.7</v>
      </c>
      <c r="O13" s="211" t="s">
        <v>66</v>
      </c>
      <c r="P13" s="212">
        <f>M605</f>
        <v>12927.7</v>
      </c>
      <c r="Q13" s="186"/>
      <c r="R13" s="153" t="e">
        <f t="shared" si="0"/>
        <v>#N/A</v>
      </c>
      <c r="S13" s="150" t="e">
        <f t="shared" si="1"/>
        <v>#N/A</v>
      </c>
      <c r="T13" s="150" t="e">
        <f t="shared" si="2"/>
        <v>#N/A</v>
      </c>
      <c r="U13" s="150" t="e">
        <f t="shared" si="3"/>
        <v>#N/A</v>
      </c>
      <c r="V13" s="154" t="e">
        <f>VLOOKUP(E13,'PC Receitas'!$O$4:$P$14,2,FALSE)</f>
        <v>#N/A</v>
      </c>
    </row>
    <row r="14" spans="1:27" ht="19.5" customHeight="1" thickTop="1" thickBot="1" x14ac:dyDescent="0.3">
      <c r="C14" s="58"/>
      <c r="D14" s="58" t="str">
        <f>IF(C14&lt;&gt;"",TEXT(C14,"00")&amp;"/01/"&amp;'Configurações Básicas'!$P$5,"")</f>
        <v/>
      </c>
      <c r="E14" s="58"/>
      <c r="F14" s="58"/>
      <c r="G14" s="58"/>
      <c r="H14" s="58"/>
      <c r="I14" s="59"/>
      <c r="J14" s="193"/>
      <c r="K14" s="168"/>
      <c r="L14" s="60"/>
      <c r="M14" s="56">
        <f>M13+IF(AND(K14="Pago",OR(E14='PC Receitas'!$O$4,E14='PC Receitas'!$O$5,E14='PC Receitas'!$O$6)),I14,IF(AND(K14="Pago",OR(E14='PC Receitas'!$O$7,E14='PC Receitas'!$O$8,E14='PC Receitas'!$O$9,E14='PC Receitas'!$O$10,E14='PC Receitas'!$O$11,E14='PC Receitas'!$O$12,E14='PC Receitas'!$O$13,E14='PC Receitas'!$O$14)),-I14,0))</f>
        <v>12927.7</v>
      </c>
      <c r="O14" s="211"/>
      <c r="P14" s="216"/>
      <c r="Q14" s="186"/>
      <c r="R14" s="153" t="e">
        <f t="shared" si="0"/>
        <v>#N/A</v>
      </c>
      <c r="S14" s="150" t="e">
        <f t="shared" si="1"/>
        <v>#N/A</v>
      </c>
      <c r="T14" s="150" t="e">
        <f t="shared" si="2"/>
        <v>#N/A</v>
      </c>
      <c r="U14" s="150" t="e">
        <f t="shared" si="3"/>
        <v>#N/A</v>
      </c>
      <c r="V14" s="154" t="e">
        <f>VLOOKUP(E14,'PC Receitas'!$O$4:$P$14,2,FALSE)</f>
        <v>#N/A</v>
      </c>
    </row>
    <row r="15" spans="1:27" ht="19.5" customHeight="1" thickTop="1" thickBot="1" x14ac:dyDescent="0.3">
      <c r="C15" s="58"/>
      <c r="D15" s="58" t="str">
        <f>IF(C15&lt;&gt;"",TEXT(C15,"00")&amp;"/01/"&amp;'Configurações Básicas'!$P$5,"")</f>
        <v/>
      </c>
      <c r="E15" s="58"/>
      <c r="F15" s="58"/>
      <c r="G15" s="58"/>
      <c r="H15" s="58"/>
      <c r="I15" s="59"/>
      <c r="J15" s="193"/>
      <c r="K15" s="168"/>
      <c r="L15" s="60"/>
      <c r="M15" s="56">
        <f>M14+IF(AND(K15="Pago",OR(E15='PC Receitas'!$O$4,E15='PC Receitas'!$O$5,E15='PC Receitas'!$O$6)),I15,IF(AND(K15="Pago",OR(E15='PC Receitas'!$O$7,E15='PC Receitas'!$O$8,E15='PC Receitas'!$O$9,E15='PC Receitas'!$O$10,E15='PC Receitas'!$O$11,E15='PC Receitas'!$O$12,E15='PC Receitas'!$O$13,E15='PC Receitas'!$O$14)),-I15,0))</f>
        <v>12927.7</v>
      </c>
      <c r="R15" s="153" t="e">
        <f t="shared" si="0"/>
        <v>#N/A</v>
      </c>
      <c r="S15" s="150" t="e">
        <f t="shared" si="1"/>
        <v>#N/A</v>
      </c>
      <c r="T15" s="150" t="e">
        <f t="shared" si="2"/>
        <v>#N/A</v>
      </c>
      <c r="U15" s="150" t="e">
        <f t="shared" si="3"/>
        <v>#N/A</v>
      </c>
      <c r="V15" s="154" t="e">
        <f>VLOOKUP(E15,'PC Receitas'!$O$4:$P$14,2,FALSE)</f>
        <v>#N/A</v>
      </c>
    </row>
    <row r="16" spans="1:27" ht="19.5" customHeight="1" thickTop="1" thickBot="1" x14ac:dyDescent="0.3">
      <c r="C16" s="58"/>
      <c r="D16" s="58" t="str">
        <f>IF(C16&lt;&gt;"",TEXT(C16,"00")&amp;"/01/"&amp;'Configurações Básicas'!$P$5,"")</f>
        <v/>
      </c>
      <c r="E16" s="58"/>
      <c r="F16" s="58"/>
      <c r="G16" s="58"/>
      <c r="H16" s="58"/>
      <c r="I16" s="59"/>
      <c r="J16" s="193"/>
      <c r="K16" s="60"/>
      <c r="L16" s="60"/>
      <c r="M16" s="56">
        <f>M15+IF(AND(K16="Pago",OR(E16='PC Receitas'!$O$4,E16='PC Receitas'!$O$5,E16='PC Receitas'!$O$6)),I16,IF(AND(K16="Pago",OR(E16='PC Receitas'!$O$7,E16='PC Receitas'!$O$8,E16='PC Receitas'!$O$9,E16='PC Receitas'!$O$10,E16='PC Receitas'!$O$11,E16='PC Receitas'!$O$12,E16='PC Receitas'!$O$13,E16='PC Receitas'!$O$14)),-I16,0))</f>
        <v>12927.7</v>
      </c>
      <c r="O16" s="150" t="str">
        <f>'PC Receitas'!O4</f>
        <v>RECEITAS COM PRODUTO</v>
      </c>
      <c r="R16" s="153" t="e">
        <f t="shared" si="0"/>
        <v>#N/A</v>
      </c>
      <c r="S16" s="150" t="e">
        <f t="shared" si="1"/>
        <v>#N/A</v>
      </c>
      <c r="T16" s="150" t="e">
        <f t="shared" si="2"/>
        <v>#N/A</v>
      </c>
      <c r="U16" s="150" t="e">
        <f t="shared" si="3"/>
        <v>#N/A</v>
      </c>
      <c r="V16" s="154" t="e">
        <f>VLOOKUP(E16,'PC Receitas'!$O$4:$P$14,2,FALSE)</f>
        <v>#N/A</v>
      </c>
    </row>
    <row r="17" spans="3:22" ht="19.5" customHeight="1" thickTop="1" thickBot="1" x14ac:dyDescent="0.3">
      <c r="C17" s="58"/>
      <c r="D17" s="58" t="str">
        <f>IF(C17&lt;&gt;"",TEXT(C17,"00")&amp;"/01/"&amp;'Configurações Básicas'!$P$5,"")</f>
        <v/>
      </c>
      <c r="E17" s="58"/>
      <c r="F17" s="58"/>
      <c r="G17" s="58"/>
      <c r="H17" s="58"/>
      <c r="I17" s="59"/>
      <c r="J17" s="193"/>
      <c r="K17" s="168"/>
      <c r="L17" s="60"/>
      <c r="M17" s="56">
        <f>M16+IF(AND(K17="Pago",OR(E17='PC Receitas'!$O$4,E17='PC Receitas'!$O$5,E17='PC Receitas'!$O$6)),I17,IF(AND(K17="Pago",OR(E17='PC Receitas'!$O$7,E17='PC Receitas'!$O$8,E17='PC Receitas'!$O$9,E17='PC Receitas'!$O$10,E17='PC Receitas'!$O$11,E17='PC Receitas'!$O$12,E17='PC Receitas'!$O$13,E17='PC Receitas'!$O$14)),-I17,0))</f>
        <v>12927.7</v>
      </c>
      <c r="O17" s="150" t="str">
        <f>'PC Receitas'!O5</f>
        <v>RECEITAS COM SERVIÇOS</v>
      </c>
      <c r="R17" s="153" t="e">
        <f t="shared" si="0"/>
        <v>#N/A</v>
      </c>
      <c r="S17" s="150" t="e">
        <f t="shared" si="1"/>
        <v>#N/A</v>
      </c>
      <c r="T17" s="150" t="e">
        <f t="shared" si="2"/>
        <v>#N/A</v>
      </c>
      <c r="U17" s="150" t="e">
        <f t="shared" si="3"/>
        <v>#N/A</v>
      </c>
      <c r="V17" s="154" t="e">
        <f>VLOOKUP(E17,'PC Receitas'!$O$4:$P$14,2,FALSE)</f>
        <v>#N/A</v>
      </c>
    </row>
    <row r="18" spans="3:22" ht="19.5" customHeight="1" thickTop="1" thickBot="1" x14ac:dyDescent="0.3">
      <c r="C18" s="58"/>
      <c r="D18" s="58" t="str">
        <f>IF(C18&lt;&gt;"",TEXT(C18,"00")&amp;"/01/"&amp;'Configurações Básicas'!$P$5,"")</f>
        <v/>
      </c>
      <c r="E18" s="58"/>
      <c r="F18" s="58"/>
      <c r="G18" s="58"/>
      <c r="H18" s="58"/>
      <c r="I18" s="59"/>
      <c r="J18" s="193"/>
      <c r="K18" s="168"/>
      <c r="L18" s="60"/>
      <c r="M18" s="56">
        <f>M17+IF(AND(K18="Pago",OR(E18='PC Receitas'!$O$4,E18='PC Receitas'!$O$5,E18='PC Receitas'!$O$6)),I18,IF(AND(K18="Pago",OR(E18='PC Receitas'!$O$7,E18='PC Receitas'!$O$8,E18='PC Receitas'!$O$9,E18='PC Receitas'!$O$10,E18='PC Receitas'!$O$11,E18='PC Receitas'!$O$12,E18='PC Receitas'!$O$13,E18='PC Receitas'!$O$14)),-I18,0))</f>
        <v>12927.7</v>
      </c>
      <c r="O18" s="150" t="str">
        <f>'PC Receitas'!O6</f>
        <v>RECEITAS NÃO OPERACIONAIS</v>
      </c>
      <c r="R18" s="153" t="e">
        <f t="shared" si="0"/>
        <v>#N/A</v>
      </c>
      <c r="S18" s="150" t="e">
        <f t="shared" si="1"/>
        <v>#N/A</v>
      </c>
      <c r="T18" s="150" t="e">
        <f t="shared" si="2"/>
        <v>#N/A</v>
      </c>
      <c r="U18" s="150" t="e">
        <f t="shared" si="3"/>
        <v>#N/A</v>
      </c>
      <c r="V18" s="154" t="e">
        <f>VLOOKUP(E18,'PC Receitas'!$O$4:$P$14,2,FALSE)</f>
        <v>#N/A</v>
      </c>
    </row>
    <row r="19" spans="3:22" ht="19.5" customHeight="1" thickTop="1" thickBot="1" x14ac:dyDescent="0.3">
      <c r="C19" s="58"/>
      <c r="D19" s="58" t="str">
        <f>IF(C19&lt;&gt;"",TEXT(C19,"00")&amp;"/01/"&amp;'Configurações Básicas'!$P$5,"")</f>
        <v/>
      </c>
      <c r="E19" s="58"/>
      <c r="F19" s="58"/>
      <c r="G19" s="58"/>
      <c r="H19" s="58"/>
      <c r="I19" s="59"/>
      <c r="J19" s="193"/>
      <c r="K19" s="168"/>
      <c r="L19" s="60"/>
      <c r="M19" s="56">
        <f>M18+IF(AND(K19="Pago",OR(E19='PC Receitas'!$O$4,E19='PC Receitas'!$O$5,E19='PC Receitas'!$O$6)),I19,IF(AND(K19="Pago",OR(E19='PC Receitas'!$O$7,E19='PC Receitas'!$O$8,E19='PC Receitas'!$O$9,E19='PC Receitas'!$O$10,E19='PC Receitas'!$O$11,E19='PC Receitas'!$O$12,E19='PC Receitas'!$O$13,E19='PC Receitas'!$O$14)),-I19,0))</f>
        <v>12927.7</v>
      </c>
      <c r="O19" s="150" t="str">
        <f>'PC Receitas'!O7</f>
        <v>DESPESAS COM PRODUTOS</v>
      </c>
      <c r="R19" s="153" t="e">
        <f t="shared" si="0"/>
        <v>#N/A</v>
      </c>
      <c r="S19" s="150" t="e">
        <f t="shared" si="1"/>
        <v>#N/A</v>
      </c>
      <c r="T19" s="150" t="e">
        <f t="shared" si="2"/>
        <v>#N/A</v>
      </c>
      <c r="U19" s="150" t="e">
        <f t="shared" si="3"/>
        <v>#N/A</v>
      </c>
      <c r="V19" s="154" t="e">
        <f>VLOOKUP(E19,'PC Receitas'!$O$4:$P$14,2,FALSE)</f>
        <v>#N/A</v>
      </c>
    </row>
    <row r="20" spans="3:22" ht="19.5" customHeight="1" thickTop="1" thickBot="1" x14ac:dyDescent="0.3">
      <c r="C20" s="58"/>
      <c r="D20" s="58" t="str">
        <f>IF(C20&lt;&gt;"",TEXT(C20,"00")&amp;"/01/"&amp;'Configurações Básicas'!$P$5,"")</f>
        <v/>
      </c>
      <c r="E20" s="58"/>
      <c r="F20" s="58"/>
      <c r="G20" s="58"/>
      <c r="H20" s="58"/>
      <c r="I20" s="59"/>
      <c r="J20" s="193"/>
      <c r="K20" s="168"/>
      <c r="L20" s="60"/>
      <c r="M20" s="56">
        <f>M19+IF(AND(K20="Pago",OR(E20='PC Receitas'!$O$4,E20='PC Receitas'!$O$5,E20='PC Receitas'!$O$6)),I20,IF(AND(K20="Pago",OR(E20='PC Receitas'!$O$7,E20='PC Receitas'!$O$8,E20='PC Receitas'!$O$9,E20='PC Receitas'!$O$10,E20='PC Receitas'!$O$11,E20='PC Receitas'!$O$12,E20='PC Receitas'!$O$13,E20='PC Receitas'!$O$14)),-I20,0))</f>
        <v>12927.7</v>
      </c>
      <c r="O20" s="150" t="str">
        <f>'PC Receitas'!O8</f>
        <v>DESPESAS COM SERVIÇOS</v>
      </c>
      <c r="R20" s="153" t="e">
        <f t="shared" si="0"/>
        <v>#N/A</v>
      </c>
      <c r="S20" s="150" t="e">
        <f t="shared" si="1"/>
        <v>#N/A</v>
      </c>
      <c r="T20" s="150" t="e">
        <f t="shared" si="2"/>
        <v>#N/A</v>
      </c>
      <c r="U20" s="150" t="e">
        <f t="shared" si="3"/>
        <v>#N/A</v>
      </c>
      <c r="V20" s="154" t="e">
        <f>VLOOKUP(E20,'PC Receitas'!$O$4:$P$14,2,FALSE)</f>
        <v>#N/A</v>
      </c>
    </row>
    <row r="21" spans="3:22" ht="19.5" customHeight="1" thickTop="1" thickBot="1" x14ac:dyDescent="0.3">
      <c r="C21" s="58"/>
      <c r="D21" s="58" t="str">
        <f>IF(C21&lt;&gt;"",TEXT(C21,"00")&amp;"/01/"&amp;'Configurações Básicas'!$P$5,"")</f>
        <v/>
      </c>
      <c r="E21" s="58"/>
      <c r="F21" s="28"/>
      <c r="G21" s="58"/>
      <c r="H21" s="58"/>
      <c r="I21" s="167"/>
      <c r="J21" s="192"/>
      <c r="K21" s="168"/>
      <c r="L21" s="168"/>
      <c r="M21" s="56">
        <f>M20+IF(AND(K21="Pago",OR(E21='PC Receitas'!$O$4,E21='PC Receitas'!$O$5,E21='PC Receitas'!$O$6)),I21,IF(AND(K21="Pago",OR(E21='PC Receitas'!$O$7,E21='PC Receitas'!$O$8,E21='PC Receitas'!$O$9,E21='PC Receitas'!$O$10,E21='PC Receitas'!$O$11,E21='PC Receitas'!$O$12,E21='PC Receitas'!$O$13,E21='PC Receitas'!$O$14)),-I21,0))</f>
        <v>12927.7</v>
      </c>
      <c r="O21" s="150" t="str">
        <f>'PC Receitas'!O9</f>
        <v>DESPESAS NÃO OPERACIONAIS</v>
      </c>
      <c r="R21" s="153" t="e">
        <f t="shared" si="0"/>
        <v>#N/A</v>
      </c>
      <c r="S21" s="150" t="e">
        <f t="shared" si="1"/>
        <v>#N/A</v>
      </c>
      <c r="T21" s="150" t="e">
        <f t="shared" si="2"/>
        <v>#N/A</v>
      </c>
      <c r="U21" s="150" t="e">
        <f t="shared" si="3"/>
        <v>#N/A</v>
      </c>
      <c r="V21" s="154" t="e">
        <f>VLOOKUP(E21,'PC Receitas'!$O$4:$P$14,2,FALSE)</f>
        <v>#N/A</v>
      </c>
    </row>
    <row r="22" spans="3:22" ht="19.5" customHeight="1" thickTop="1" thickBot="1" x14ac:dyDescent="0.3">
      <c r="C22" s="58"/>
      <c r="D22" s="58" t="str">
        <f>IF(C22&lt;&gt;"",TEXT(C22,"00")&amp;"/01/"&amp;'Configurações Básicas'!$P$5,"")</f>
        <v/>
      </c>
      <c r="E22" s="58"/>
      <c r="F22" s="28"/>
      <c r="G22" s="58"/>
      <c r="H22" s="58"/>
      <c r="I22" s="167"/>
      <c r="J22" s="192"/>
      <c r="K22" s="60"/>
      <c r="L22" s="168"/>
      <c r="M22" s="56">
        <f>M21+IF(AND(K22="Pago",OR(E22='PC Receitas'!$O$4,E22='PC Receitas'!$O$5,E22='PC Receitas'!$O$6)),I22,IF(AND(K22="Pago",OR(E22='PC Receitas'!$O$7,E22='PC Receitas'!$O$8,E22='PC Receitas'!$O$9,E22='PC Receitas'!$O$10,E22='PC Receitas'!$O$11,E22='PC Receitas'!$O$12,E22='PC Receitas'!$O$13,E22='PC Receitas'!$O$14)),-I22,0))</f>
        <v>12927.7</v>
      </c>
      <c r="O22" s="150" t="str">
        <f>'PC Receitas'!O10</f>
        <v>DESPESAS COM RH</v>
      </c>
      <c r="R22" s="153" t="e">
        <f t="shared" si="0"/>
        <v>#N/A</v>
      </c>
      <c r="S22" s="150" t="e">
        <f t="shared" si="1"/>
        <v>#N/A</v>
      </c>
      <c r="T22" s="150" t="e">
        <f t="shared" si="2"/>
        <v>#N/A</v>
      </c>
      <c r="U22" s="150" t="e">
        <f t="shared" si="3"/>
        <v>#N/A</v>
      </c>
      <c r="V22" s="154" t="e">
        <f>VLOOKUP(E22,'PC Receitas'!$O$4:$P$14,2,FALSE)</f>
        <v>#N/A</v>
      </c>
    </row>
    <row r="23" spans="3:22" ht="19.5" customHeight="1" thickTop="1" thickBot="1" x14ac:dyDescent="0.3">
      <c r="C23" s="58"/>
      <c r="D23" s="58" t="str">
        <f>IF(C23&lt;&gt;"",TEXT(C23,"00")&amp;"/01/"&amp;'Configurações Básicas'!$P$5,"")</f>
        <v/>
      </c>
      <c r="E23" s="58"/>
      <c r="F23" s="28"/>
      <c r="G23" s="58"/>
      <c r="H23" s="58"/>
      <c r="I23" s="167"/>
      <c r="J23" s="192"/>
      <c r="K23" s="168"/>
      <c r="L23" s="168"/>
      <c r="M23" s="56">
        <f>M22+IF(AND(K23="Pago",OR(E23='PC Receitas'!$O$4,E23='PC Receitas'!$O$5,E23='PC Receitas'!$O$6)),I23,IF(AND(K23="Pago",OR(E23='PC Receitas'!$O$7,E23='PC Receitas'!$O$8,E23='PC Receitas'!$O$9,E23='PC Receitas'!$O$10,E23='PC Receitas'!$O$11,E23='PC Receitas'!$O$12,E23='PC Receitas'!$O$13,E23='PC Receitas'!$O$14)),-I23,0))</f>
        <v>12927.7</v>
      </c>
      <c r="O23" s="150" t="str">
        <f>'PC Receitas'!O11</f>
        <v>DESPESAS OPERACIONAIS</v>
      </c>
      <c r="R23" s="153" t="e">
        <f t="shared" si="0"/>
        <v>#N/A</v>
      </c>
      <c r="S23" s="150" t="e">
        <f t="shared" si="1"/>
        <v>#N/A</v>
      </c>
      <c r="T23" s="150" t="e">
        <f t="shared" si="2"/>
        <v>#N/A</v>
      </c>
      <c r="U23" s="150" t="e">
        <f t="shared" si="3"/>
        <v>#N/A</v>
      </c>
      <c r="V23" s="154" t="e">
        <f>VLOOKUP(E23,'PC Receitas'!$O$4:$P$14,2,FALSE)</f>
        <v>#N/A</v>
      </c>
    </row>
    <row r="24" spans="3:22" ht="19.5" customHeight="1" thickTop="1" thickBot="1" x14ac:dyDescent="0.3">
      <c r="C24" s="58"/>
      <c r="D24" s="58" t="str">
        <f>IF(C24&lt;&gt;"",TEXT(C24,"00")&amp;"/01/"&amp;'Configurações Básicas'!$P$5,"")</f>
        <v/>
      </c>
      <c r="E24" s="58"/>
      <c r="F24" s="28"/>
      <c r="G24" s="58"/>
      <c r="H24" s="58"/>
      <c r="I24" s="167"/>
      <c r="J24" s="192"/>
      <c r="K24" s="168"/>
      <c r="L24" s="168"/>
      <c r="M24" s="56">
        <f>M23+IF(AND(K24="Pago",OR(E24='PC Receitas'!$O$4,E24='PC Receitas'!$O$5,E24='PC Receitas'!$O$6)),I24,IF(AND(K24="Pago",OR(E24='PC Receitas'!$O$7,E24='PC Receitas'!$O$8,E24='PC Receitas'!$O$9,E24='PC Receitas'!$O$10,E24='PC Receitas'!$O$11,E24='PC Receitas'!$O$12,E24='PC Receitas'!$O$13,E24='PC Receitas'!$O$14)),-I24,0))</f>
        <v>12927.7</v>
      </c>
      <c r="O24" s="150" t="str">
        <f>'PC Receitas'!O12</f>
        <v>DESPESAS DE MARKETING</v>
      </c>
      <c r="R24" s="153" t="e">
        <f t="shared" si="0"/>
        <v>#N/A</v>
      </c>
      <c r="S24" s="150" t="e">
        <f t="shared" si="1"/>
        <v>#N/A</v>
      </c>
      <c r="T24" s="150" t="e">
        <f t="shared" si="2"/>
        <v>#N/A</v>
      </c>
      <c r="U24" s="150" t="e">
        <f t="shared" si="3"/>
        <v>#N/A</v>
      </c>
      <c r="V24" s="154" t="e">
        <f>VLOOKUP(E24,'PC Receitas'!$O$4:$P$14,2,FALSE)</f>
        <v>#N/A</v>
      </c>
    </row>
    <row r="25" spans="3:22" ht="19.5" customHeight="1" thickTop="1" thickBot="1" x14ac:dyDescent="0.3">
      <c r="C25" s="58"/>
      <c r="D25" s="58" t="str">
        <f>IF(C25&lt;&gt;"",TEXT(C25,"00")&amp;"/01/"&amp;'Configurações Básicas'!$P$5,"")</f>
        <v/>
      </c>
      <c r="E25" s="58"/>
      <c r="F25" s="28"/>
      <c r="G25" s="58"/>
      <c r="H25" s="58"/>
      <c r="I25" s="167"/>
      <c r="J25" s="192"/>
      <c r="K25" s="168"/>
      <c r="L25" s="168"/>
      <c r="M25" s="56">
        <f>M24+IF(AND(K25="Pago",OR(E25='PC Receitas'!$O$4,E25='PC Receitas'!$O$5,E25='PC Receitas'!$O$6)),I25,IF(AND(K25="Pago",OR(E25='PC Receitas'!$O$7,E25='PC Receitas'!$O$8,E25='PC Receitas'!$O$9,E25='PC Receitas'!$O$10,E25='PC Receitas'!$O$11,E25='PC Receitas'!$O$12,E25='PC Receitas'!$O$13,E25='PC Receitas'!$O$14)),-I25,0))</f>
        <v>12927.7</v>
      </c>
      <c r="O25" s="150" t="str">
        <f>'PC Receitas'!O13</f>
        <v>IMPOSTOS</v>
      </c>
      <c r="R25" s="153" t="e">
        <f t="shared" si="0"/>
        <v>#N/A</v>
      </c>
      <c r="S25" s="150" t="e">
        <f t="shared" si="1"/>
        <v>#N/A</v>
      </c>
      <c r="T25" s="150" t="e">
        <f t="shared" si="2"/>
        <v>#N/A</v>
      </c>
      <c r="U25" s="150" t="e">
        <f t="shared" si="3"/>
        <v>#N/A</v>
      </c>
      <c r="V25" s="154" t="e">
        <f>VLOOKUP(E25,'PC Receitas'!$O$4:$P$14,2,FALSE)</f>
        <v>#N/A</v>
      </c>
    </row>
    <row r="26" spans="3:22" ht="19.5" customHeight="1" thickTop="1" thickBot="1" x14ac:dyDescent="0.3">
      <c r="C26" s="58"/>
      <c r="D26" s="58" t="str">
        <f>IF(C26&lt;&gt;"",TEXT(C26,"00")&amp;"/01/"&amp;'Configurações Básicas'!$P$5,"")</f>
        <v/>
      </c>
      <c r="E26" s="58"/>
      <c r="F26" s="28"/>
      <c r="G26" s="58"/>
      <c r="H26" s="58"/>
      <c r="I26" s="167"/>
      <c r="J26" s="192"/>
      <c r="K26" s="168"/>
      <c r="L26" s="168"/>
      <c r="M26" s="56">
        <f>M25+IF(AND(K26="Pago",OR(E26='PC Receitas'!$O$4,E26='PC Receitas'!$O$5,E26='PC Receitas'!$O$6)),I26,IF(AND(K26="Pago",OR(E26='PC Receitas'!$O$7,E26='PC Receitas'!$O$8,E26='PC Receitas'!$O$9,E26='PC Receitas'!$O$10,E26='PC Receitas'!$O$11,E26='PC Receitas'!$O$12,E26='PC Receitas'!$O$13,E26='PC Receitas'!$O$14)),-I26,0))</f>
        <v>12927.7</v>
      </c>
      <c r="O26" s="150" t="str">
        <f>'PC Receitas'!O14</f>
        <v>INVESTIMENTOS</v>
      </c>
      <c r="R26" s="153" t="e">
        <f t="shared" si="0"/>
        <v>#N/A</v>
      </c>
      <c r="S26" s="150" t="e">
        <f t="shared" si="1"/>
        <v>#N/A</v>
      </c>
      <c r="T26" s="150" t="e">
        <f t="shared" si="2"/>
        <v>#N/A</v>
      </c>
      <c r="U26" s="150" t="e">
        <f t="shared" si="3"/>
        <v>#N/A</v>
      </c>
      <c r="V26" s="154" t="e">
        <f>VLOOKUP(E26,'PC Receitas'!$O$4:$P$14,2,FALSE)</f>
        <v>#N/A</v>
      </c>
    </row>
    <row r="27" spans="3:22" ht="19.5" customHeight="1" thickTop="1" thickBot="1" x14ac:dyDescent="0.3">
      <c r="C27" s="58"/>
      <c r="D27" s="58" t="str">
        <f>IF(C27&lt;&gt;"",TEXT(C27,"00")&amp;"/01/"&amp;'Configurações Básicas'!$P$5,"")</f>
        <v/>
      </c>
      <c r="E27" s="58"/>
      <c r="F27" s="28"/>
      <c r="G27" s="58"/>
      <c r="H27" s="58"/>
      <c r="I27" s="167"/>
      <c r="J27" s="192"/>
      <c r="K27" s="60"/>
      <c r="L27" s="168"/>
      <c r="M27" s="56">
        <f>M26+IF(AND(K27="Pago",OR(E27='PC Receitas'!$O$4,E27='PC Receitas'!$O$5,E27='PC Receitas'!$O$6)),I27,IF(AND(K27="Pago",OR(E27='PC Receitas'!$O$7,E27='PC Receitas'!$O$8,E27='PC Receitas'!$O$9,E27='PC Receitas'!$O$10,E27='PC Receitas'!$O$11,E27='PC Receitas'!$O$12,E27='PC Receitas'!$O$13,E27='PC Receitas'!$O$14)),-I27,0))</f>
        <v>12927.7</v>
      </c>
      <c r="R27" s="153" t="e">
        <f t="shared" si="0"/>
        <v>#N/A</v>
      </c>
      <c r="S27" s="150" t="e">
        <f t="shared" si="1"/>
        <v>#N/A</v>
      </c>
      <c r="T27" s="150" t="e">
        <f t="shared" si="2"/>
        <v>#N/A</v>
      </c>
      <c r="U27" s="150" t="e">
        <f t="shared" si="3"/>
        <v>#N/A</v>
      </c>
      <c r="V27" s="154" t="e">
        <f>VLOOKUP(E27,'PC Receitas'!$O$4:$P$14,2,FALSE)</f>
        <v>#N/A</v>
      </c>
    </row>
    <row r="28" spans="3:22" ht="19.5" customHeight="1" thickTop="1" thickBot="1" x14ac:dyDescent="0.3">
      <c r="C28" s="58"/>
      <c r="D28" s="58" t="str">
        <f>IF(C28&lt;&gt;"",TEXT(C28,"00")&amp;"/01/"&amp;'Configurações Básicas'!$P$5,"")</f>
        <v/>
      </c>
      <c r="E28" s="58"/>
      <c r="F28" s="28"/>
      <c r="G28" s="58"/>
      <c r="H28" s="58"/>
      <c r="I28" s="167"/>
      <c r="J28" s="192"/>
      <c r="K28" s="168"/>
      <c r="L28" s="168"/>
      <c r="M28" s="56">
        <f>M27+IF(AND(K28="Pago",OR(E28='PC Receitas'!$O$4,E28='PC Receitas'!$O$5,E28='PC Receitas'!$O$6)),I28,IF(AND(K28="Pago",OR(E28='PC Receitas'!$O$7,E28='PC Receitas'!$O$8,E28='PC Receitas'!$O$9,E28='PC Receitas'!$O$10,E28='PC Receitas'!$O$11,E28='PC Receitas'!$O$12,E28='PC Receitas'!$O$13,E28='PC Receitas'!$O$14)),-I28,0))</f>
        <v>12927.7</v>
      </c>
      <c r="R28" s="153" t="e">
        <f t="shared" si="0"/>
        <v>#N/A</v>
      </c>
      <c r="S28" s="150" t="e">
        <f t="shared" si="1"/>
        <v>#N/A</v>
      </c>
      <c r="T28" s="150" t="e">
        <f t="shared" si="2"/>
        <v>#N/A</v>
      </c>
      <c r="U28" s="150" t="e">
        <f t="shared" si="3"/>
        <v>#N/A</v>
      </c>
      <c r="V28" s="154" t="e">
        <f>VLOOKUP(E28,'PC Receitas'!$O$4:$P$14,2,FALSE)</f>
        <v>#N/A</v>
      </c>
    </row>
    <row r="29" spans="3:22" ht="19.5" customHeight="1" thickTop="1" thickBot="1" x14ac:dyDescent="0.3">
      <c r="C29" s="58"/>
      <c r="D29" s="58" t="str">
        <f>IF(C29&lt;&gt;"",TEXT(C29,"00")&amp;"/01/"&amp;'Configurações Básicas'!$P$5,"")</f>
        <v/>
      </c>
      <c r="E29" s="58"/>
      <c r="F29" s="28"/>
      <c r="G29" s="58"/>
      <c r="H29" s="58"/>
      <c r="I29" s="167"/>
      <c r="J29" s="192"/>
      <c r="K29" s="168"/>
      <c r="L29" s="168"/>
      <c r="M29" s="56">
        <f>M28+IF(AND(K29="Pago",OR(E29='PC Receitas'!$O$4,E29='PC Receitas'!$O$5,E29='PC Receitas'!$O$6)),I29,IF(AND(K29="Pago",OR(E29='PC Receitas'!$O$7,E29='PC Receitas'!$O$8,E29='PC Receitas'!$O$9,E29='PC Receitas'!$O$10,E29='PC Receitas'!$O$11,E29='PC Receitas'!$O$12,E29='PC Receitas'!$O$13,E29='PC Receitas'!$O$14)),-I29,0))</f>
        <v>12927.7</v>
      </c>
      <c r="R29" s="153" t="e">
        <f t="shared" si="0"/>
        <v>#N/A</v>
      </c>
      <c r="S29" s="150" t="e">
        <f t="shared" si="1"/>
        <v>#N/A</v>
      </c>
      <c r="T29" s="150" t="e">
        <f t="shared" si="2"/>
        <v>#N/A</v>
      </c>
      <c r="U29" s="150" t="e">
        <f t="shared" si="3"/>
        <v>#N/A</v>
      </c>
      <c r="V29" s="154" t="e">
        <f>VLOOKUP(E29,'PC Receitas'!$O$4:$P$14,2,FALSE)</f>
        <v>#N/A</v>
      </c>
    </row>
    <row r="30" spans="3:22" ht="19.5" customHeight="1" thickTop="1" thickBot="1" x14ac:dyDescent="0.3">
      <c r="C30" s="58"/>
      <c r="D30" s="58" t="str">
        <f>IF(C30&lt;&gt;"",TEXT(C30,"00")&amp;"/01/"&amp;'Configurações Básicas'!$P$5,"")</f>
        <v/>
      </c>
      <c r="E30" s="58"/>
      <c r="F30" s="28"/>
      <c r="G30" s="58"/>
      <c r="H30" s="58"/>
      <c r="I30" s="167"/>
      <c r="J30" s="192"/>
      <c r="K30" s="168"/>
      <c r="L30" s="168"/>
      <c r="M30" s="56">
        <f>M29+IF(AND(K30="Pago",OR(E30='PC Receitas'!$O$4,E30='PC Receitas'!$O$5,E30='PC Receitas'!$O$6)),I30,IF(AND(K30="Pago",OR(E30='PC Receitas'!$O$7,E30='PC Receitas'!$O$8,E30='PC Receitas'!$O$9,E30='PC Receitas'!$O$10,E30='PC Receitas'!$O$11,E30='PC Receitas'!$O$12,E30='PC Receitas'!$O$13,E30='PC Receitas'!$O$14)),-I30,0))</f>
        <v>12927.7</v>
      </c>
      <c r="R30" s="153" t="e">
        <f t="shared" si="0"/>
        <v>#N/A</v>
      </c>
      <c r="S30" s="150" t="e">
        <f t="shared" si="1"/>
        <v>#N/A</v>
      </c>
      <c r="T30" s="150" t="e">
        <f t="shared" si="2"/>
        <v>#N/A</v>
      </c>
      <c r="U30" s="150" t="e">
        <f t="shared" si="3"/>
        <v>#N/A</v>
      </c>
      <c r="V30" s="154" t="e">
        <f>VLOOKUP(E30,'PC Receitas'!$O$4:$P$14,2,FALSE)</f>
        <v>#N/A</v>
      </c>
    </row>
    <row r="31" spans="3:22" ht="19.5" customHeight="1" thickTop="1" thickBot="1" x14ac:dyDescent="0.3">
      <c r="C31" s="58"/>
      <c r="D31" s="58" t="str">
        <f>IF(C31&lt;&gt;"",TEXT(C31,"00")&amp;"/01/"&amp;'Configurações Básicas'!$P$5,"")</f>
        <v/>
      </c>
      <c r="E31" s="58"/>
      <c r="F31" s="28"/>
      <c r="G31" s="58"/>
      <c r="H31" s="58"/>
      <c r="I31" s="167"/>
      <c r="J31" s="192"/>
      <c r="K31" s="168"/>
      <c r="L31" s="168"/>
      <c r="M31" s="56">
        <f>M30+IF(AND(K31="Pago",OR(E31='PC Receitas'!$O$4,E31='PC Receitas'!$O$5,E31='PC Receitas'!$O$6)),I31,IF(AND(K31="Pago",OR(E31='PC Receitas'!$O$7,E31='PC Receitas'!$O$8,E31='PC Receitas'!$O$9,E31='PC Receitas'!$O$10,E31='PC Receitas'!$O$11,E31='PC Receitas'!$O$12,E31='PC Receitas'!$O$13,E31='PC Receitas'!$O$14)),-I31,0))</f>
        <v>12927.7</v>
      </c>
      <c r="R31" s="153" t="e">
        <f t="shared" si="0"/>
        <v>#N/A</v>
      </c>
      <c r="S31" s="150" t="e">
        <f t="shared" si="1"/>
        <v>#N/A</v>
      </c>
      <c r="T31" s="150" t="e">
        <f t="shared" si="2"/>
        <v>#N/A</v>
      </c>
      <c r="U31" s="150" t="e">
        <f t="shared" si="3"/>
        <v>#N/A</v>
      </c>
      <c r="V31" s="154" t="e">
        <f>VLOOKUP(E31,'PC Receitas'!$O$4:$P$14,2,FALSE)</f>
        <v>#N/A</v>
      </c>
    </row>
    <row r="32" spans="3:22" ht="19.5" customHeight="1" thickTop="1" thickBot="1" x14ac:dyDescent="0.3">
      <c r="C32" s="58"/>
      <c r="D32" s="58" t="str">
        <f>IF(C32&lt;&gt;"",TEXT(C32,"00")&amp;"/01/"&amp;'Configurações Básicas'!$P$5,"")</f>
        <v/>
      </c>
      <c r="E32" s="58"/>
      <c r="F32" s="28"/>
      <c r="G32" s="58"/>
      <c r="H32" s="58"/>
      <c r="I32" s="167"/>
      <c r="J32" s="192"/>
      <c r="K32" s="168"/>
      <c r="L32" s="168"/>
      <c r="M32" s="56">
        <f>M31+IF(AND(K32="Pago",OR(E32='PC Receitas'!$O$4,E32='PC Receitas'!$O$5,E32='PC Receitas'!$O$6)),I32,IF(AND(K32="Pago",OR(E32='PC Receitas'!$O$7,E32='PC Receitas'!$O$8,E32='PC Receitas'!$O$9,E32='PC Receitas'!$O$10,E32='PC Receitas'!$O$11,E32='PC Receitas'!$O$12,E32='PC Receitas'!$O$13,E32='PC Receitas'!$O$14)),-I32,0))</f>
        <v>12927.7</v>
      </c>
      <c r="R32" s="153" t="e">
        <f t="shared" si="0"/>
        <v>#N/A</v>
      </c>
      <c r="S32" s="150" t="e">
        <f t="shared" si="1"/>
        <v>#N/A</v>
      </c>
      <c r="T32" s="150" t="e">
        <f t="shared" si="2"/>
        <v>#N/A</v>
      </c>
      <c r="U32" s="150" t="e">
        <f t="shared" si="3"/>
        <v>#N/A</v>
      </c>
      <c r="V32" s="154" t="e">
        <f>VLOOKUP(E32,'PC Receitas'!$O$4:$P$14,2,FALSE)</f>
        <v>#N/A</v>
      </c>
    </row>
    <row r="33" spans="3:22" ht="19.5" customHeight="1" thickTop="1" thickBot="1" x14ac:dyDescent="0.3">
      <c r="C33" s="58"/>
      <c r="D33" s="58" t="str">
        <f>IF(C33&lt;&gt;"",TEXT(C33,"00")&amp;"/01/"&amp;'Configurações Básicas'!$P$5,"")</f>
        <v/>
      </c>
      <c r="E33" s="58"/>
      <c r="F33" s="28"/>
      <c r="G33" s="58"/>
      <c r="H33" s="58"/>
      <c r="I33" s="167"/>
      <c r="J33" s="192"/>
      <c r="K33" s="168"/>
      <c r="L33" s="168"/>
      <c r="M33" s="56">
        <f>M32+IF(AND(K33="Pago",OR(E33='PC Receitas'!$O$4,E33='PC Receitas'!$O$5,E33='PC Receitas'!$O$6)),I33,IF(AND(K33="Pago",OR(E33='PC Receitas'!$O$7,E33='PC Receitas'!$O$8,E33='PC Receitas'!$O$9,E33='PC Receitas'!$O$10,E33='PC Receitas'!$O$11,E33='PC Receitas'!$O$12,E33='PC Receitas'!$O$13,E33='PC Receitas'!$O$14)),-I33,0))</f>
        <v>12927.7</v>
      </c>
      <c r="R33" s="153" t="e">
        <f t="shared" si="0"/>
        <v>#N/A</v>
      </c>
      <c r="S33" s="150" t="e">
        <f t="shared" si="1"/>
        <v>#N/A</v>
      </c>
      <c r="T33" s="150" t="e">
        <f t="shared" si="2"/>
        <v>#N/A</v>
      </c>
      <c r="U33" s="150" t="e">
        <f t="shared" si="3"/>
        <v>#N/A</v>
      </c>
      <c r="V33" s="154" t="e">
        <f>VLOOKUP(E33,'PC Receitas'!$O$4:$P$14,2,FALSE)</f>
        <v>#N/A</v>
      </c>
    </row>
    <row r="34" spans="3:22" ht="19.5" customHeight="1" thickTop="1" thickBot="1" x14ac:dyDescent="0.3">
      <c r="C34" s="58"/>
      <c r="D34" s="58" t="str">
        <f>IF(C34&lt;&gt;"",TEXT(C34,"00")&amp;"/01/"&amp;'Configurações Básicas'!$P$5,"")</f>
        <v/>
      </c>
      <c r="E34" s="58"/>
      <c r="F34" s="28"/>
      <c r="G34" s="58"/>
      <c r="H34" s="58"/>
      <c r="I34" s="167"/>
      <c r="J34" s="192"/>
      <c r="K34" s="60"/>
      <c r="L34" s="168"/>
      <c r="M34" s="56">
        <f>M33+IF(AND(K34="Pago",OR(E34='PC Receitas'!$O$4,E34='PC Receitas'!$O$5,E34='PC Receitas'!$O$6)),I34,IF(AND(K34="Pago",OR(E34='PC Receitas'!$O$7,E34='PC Receitas'!$O$8,E34='PC Receitas'!$O$9,E34='PC Receitas'!$O$10,E34='PC Receitas'!$O$11,E34='PC Receitas'!$O$12,E34='PC Receitas'!$O$13,E34='PC Receitas'!$O$14)),-I34,0))</f>
        <v>12927.7</v>
      </c>
      <c r="R34" s="153" t="e">
        <f t="shared" si="0"/>
        <v>#N/A</v>
      </c>
      <c r="S34" s="150" t="e">
        <f t="shared" si="1"/>
        <v>#N/A</v>
      </c>
      <c r="T34" s="150" t="e">
        <f t="shared" si="2"/>
        <v>#N/A</v>
      </c>
      <c r="U34" s="150" t="e">
        <f t="shared" si="3"/>
        <v>#N/A</v>
      </c>
      <c r="V34" s="154" t="e">
        <f>VLOOKUP(E34,'PC Receitas'!$O$4:$P$14,2,FALSE)</f>
        <v>#N/A</v>
      </c>
    </row>
    <row r="35" spans="3:22" ht="19.5" customHeight="1" thickTop="1" thickBot="1" x14ac:dyDescent="0.3">
      <c r="C35" s="58"/>
      <c r="D35" s="58" t="str">
        <f>IF(C35&lt;&gt;"",TEXT(C35,"00")&amp;"/01/"&amp;'Configurações Básicas'!$P$5,"")</f>
        <v/>
      </c>
      <c r="E35" s="58"/>
      <c r="F35" s="28"/>
      <c r="G35" s="58"/>
      <c r="H35" s="58"/>
      <c r="I35" s="167"/>
      <c r="J35" s="192"/>
      <c r="K35" s="168"/>
      <c r="L35" s="168"/>
      <c r="M35" s="56">
        <f>M34+IF(AND(K35="Pago",OR(E35='PC Receitas'!$O$4,E35='PC Receitas'!$O$5,E35='PC Receitas'!$O$6)),I35,IF(AND(K35="Pago",OR(E35='PC Receitas'!$O$7,E35='PC Receitas'!$O$8,E35='PC Receitas'!$O$9,E35='PC Receitas'!$O$10,E35='PC Receitas'!$O$11,E35='PC Receitas'!$O$12,E35='PC Receitas'!$O$13,E35='PC Receitas'!$O$14)),-I35,0))</f>
        <v>12927.7</v>
      </c>
      <c r="R35" s="153" t="e">
        <f t="shared" si="0"/>
        <v>#N/A</v>
      </c>
      <c r="S35" s="150" t="e">
        <f t="shared" si="1"/>
        <v>#N/A</v>
      </c>
      <c r="T35" s="150" t="e">
        <f t="shared" si="2"/>
        <v>#N/A</v>
      </c>
      <c r="U35" s="150" t="e">
        <f t="shared" si="3"/>
        <v>#N/A</v>
      </c>
      <c r="V35" s="154" t="e">
        <f>VLOOKUP(E35,'PC Receitas'!$O$4:$P$14,2,FALSE)</f>
        <v>#N/A</v>
      </c>
    </row>
    <row r="36" spans="3:22" ht="19.5" customHeight="1" thickTop="1" thickBot="1" x14ac:dyDescent="0.3">
      <c r="C36" s="58"/>
      <c r="D36" s="58" t="str">
        <f>IF(C36&lt;&gt;"",TEXT(C36,"00")&amp;"/01/"&amp;'Configurações Básicas'!$P$5,"")</f>
        <v/>
      </c>
      <c r="E36" s="58"/>
      <c r="F36" s="28"/>
      <c r="G36" s="58"/>
      <c r="H36" s="58"/>
      <c r="I36" s="167"/>
      <c r="J36" s="192"/>
      <c r="K36" s="168"/>
      <c r="L36" s="168"/>
      <c r="M36" s="56">
        <f>M35+IF(AND(K36="Pago",OR(E36='PC Receitas'!$O$4,E36='PC Receitas'!$O$5,E36='PC Receitas'!$O$6)),I36,IF(AND(K36="Pago",OR(E36='PC Receitas'!$O$7,E36='PC Receitas'!$O$8,E36='PC Receitas'!$O$9,E36='PC Receitas'!$O$10,E36='PC Receitas'!$O$11,E36='PC Receitas'!$O$12,E36='PC Receitas'!$O$13,E36='PC Receitas'!$O$14)),-I36,0))</f>
        <v>12927.7</v>
      </c>
      <c r="R36" s="153" t="e">
        <f t="shared" si="0"/>
        <v>#N/A</v>
      </c>
      <c r="S36" s="150" t="e">
        <f t="shared" si="1"/>
        <v>#N/A</v>
      </c>
      <c r="T36" s="150" t="e">
        <f t="shared" si="2"/>
        <v>#N/A</v>
      </c>
      <c r="U36" s="150" t="e">
        <f t="shared" si="3"/>
        <v>#N/A</v>
      </c>
      <c r="V36" s="154" t="e">
        <f>VLOOKUP(E36,'PC Receitas'!$O$4:$P$14,2,FALSE)</f>
        <v>#N/A</v>
      </c>
    </row>
    <row r="37" spans="3:22" ht="19.5" customHeight="1" thickTop="1" thickBot="1" x14ac:dyDescent="0.3">
      <c r="C37" s="58"/>
      <c r="D37" s="58" t="str">
        <f>IF(C37&lt;&gt;"",TEXT(C37,"00")&amp;"/01/"&amp;'Configurações Básicas'!$P$5,"")</f>
        <v/>
      </c>
      <c r="E37" s="58"/>
      <c r="F37" s="28"/>
      <c r="G37" s="58"/>
      <c r="H37" s="58"/>
      <c r="I37" s="167"/>
      <c r="J37" s="192"/>
      <c r="K37" s="168"/>
      <c r="L37" s="168"/>
      <c r="M37" s="56">
        <f>M36+IF(AND(K37="Pago",OR(E37='PC Receitas'!$O$4,E37='PC Receitas'!$O$5,E37='PC Receitas'!$O$6)),I37,IF(AND(K37="Pago",OR(E37='PC Receitas'!$O$7,E37='PC Receitas'!$O$8,E37='PC Receitas'!$O$9,E37='PC Receitas'!$O$10,E37='PC Receitas'!$O$11,E37='PC Receitas'!$O$12,E37='PC Receitas'!$O$13,E37='PC Receitas'!$O$14)),-I37,0))</f>
        <v>12927.7</v>
      </c>
      <c r="R37" s="153" t="e">
        <f t="shared" si="0"/>
        <v>#N/A</v>
      </c>
      <c r="S37" s="150" t="e">
        <f t="shared" si="1"/>
        <v>#N/A</v>
      </c>
      <c r="T37" s="150" t="e">
        <f t="shared" si="2"/>
        <v>#N/A</v>
      </c>
      <c r="U37" s="150" t="e">
        <f t="shared" si="3"/>
        <v>#N/A</v>
      </c>
      <c r="V37" s="154" t="e">
        <f>VLOOKUP(E37,'PC Receitas'!$O$4:$P$14,2,FALSE)</f>
        <v>#N/A</v>
      </c>
    </row>
    <row r="38" spans="3:22" ht="19.5" customHeight="1" thickTop="1" thickBot="1" x14ac:dyDescent="0.3">
      <c r="C38" s="58"/>
      <c r="D38" s="58" t="str">
        <f>IF(C38&lt;&gt;"",TEXT(C38,"00")&amp;"/01/"&amp;'Configurações Básicas'!$P$5,"")</f>
        <v/>
      </c>
      <c r="E38" s="58"/>
      <c r="F38" s="28"/>
      <c r="G38" s="58"/>
      <c r="H38" s="58"/>
      <c r="I38" s="167"/>
      <c r="J38" s="192"/>
      <c r="K38" s="168"/>
      <c r="L38" s="168"/>
      <c r="M38" s="56">
        <f>M37+IF(AND(K38="Pago",OR(E38='PC Receitas'!$O$4,E38='PC Receitas'!$O$5,E38='PC Receitas'!$O$6)),I38,IF(AND(K38="Pago",OR(E38='PC Receitas'!$O$7,E38='PC Receitas'!$O$8,E38='PC Receitas'!$O$9,E38='PC Receitas'!$O$10,E38='PC Receitas'!$O$11,E38='PC Receitas'!$O$12,E38='PC Receitas'!$O$13,E38='PC Receitas'!$O$14)),-I38,0))</f>
        <v>12927.7</v>
      </c>
      <c r="R38" s="153" t="e">
        <f t="shared" si="0"/>
        <v>#N/A</v>
      </c>
      <c r="S38" s="150" t="e">
        <f t="shared" si="1"/>
        <v>#N/A</v>
      </c>
      <c r="T38" s="150" t="e">
        <f t="shared" si="2"/>
        <v>#N/A</v>
      </c>
      <c r="U38" s="150" t="e">
        <f t="shared" si="3"/>
        <v>#N/A</v>
      </c>
      <c r="V38" s="154" t="e">
        <f>VLOOKUP(E38,'PC Receitas'!$O$4:$P$14,2,FALSE)</f>
        <v>#N/A</v>
      </c>
    </row>
    <row r="39" spans="3:22" ht="19.5" customHeight="1" thickTop="1" thickBot="1" x14ac:dyDescent="0.3">
      <c r="C39" s="58"/>
      <c r="D39" s="58" t="str">
        <f>IF(C39&lt;&gt;"",TEXT(C39,"00")&amp;"/01/"&amp;'Configurações Básicas'!$P$5,"")</f>
        <v/>
      </c>
      <c r="E39" s="58"/>
      <c r="F39" s="28"/>
      <c r="G39" s="58"/>
      <c r="H39" s="58"/>
      <c r="I39" s="167"/>
      <c r="J39" s="192"/>
      <c r="K39" s="168"/>
      <c r="L39" s="168"/>
      <c r="M39" s="56">
        <f>M38+IF(AND(K39="Pago",OR(E39='PC Receitas'!$O$4,E39='PC Receitas'!$O$5,E39='PC Receitas'!$O$6)),I39,IF(AND(K39="Pago",OR(E39='PC Receitas'!$O$7,E39='PC Receitas'!$O$8,E39='PC Receitas'!$O$9,E39='PC Receitas'!$O$10,E39='PC Receitas'!$O$11,E39='PC Receitas'!$O$12,E39='PC Receitas'!$O$13,E39='PC Receitas'!$O$14)),-I39,0))</f>
        <v>12927.7</v>
      </c>
      <c r="R39" s="153" t="e">
        <f t="shared" si="0"/>
        <v>#N/A</v>
      </c>
      <c r="S39" s="150" t="e">
        <f t="shared" si="1"/>
        <v>#N/A</v>
      </c>
      <c r="T39" s="150" t="e">
        <f t="shared" si="2"/>
        <v>#N/A</v>
      </c>
      <c r="U39" s="150" t="e">
        <f t="shared" si="3"/>
        <v>#N/A</v>
      </c>
      <c r="V39" s="154" t="e">
        <f>VLOOKUP(E39,'PC Receitas'!$O$4:$P$14,2,FALSE)</f>
        <v>#N/A</v>
      </c>
    </row>
    <row r="40" spans="3:22" ht="19.5" customHeight="1" thickTop="1" thickBot="1" x14ac:dyDescent="0.3">
      <c r="C40" s="58"/>
      <c r="D40" s="58" t="str">
        <f>IF(C40&lt;&gt;"",TEXT(C40,"00")&amp;"/01/"&amp;'Configurações Básicas'!$P$5,"")</f>
        <v/>
      </c>
      <c r="E40" s="58"/>
      <c r="F40" s="28"/>
      <c r="G40" s="58"/>
      <c r="H40" s="58"/>
      <c r="I40" s="167"/>
      <c r="J40" s="192"/>
      <c r="K40" s="168"/>
      <c r="L40" s="168"/>
      <c r="M40" s="56">
        <f>M39+IF(AND(K40="Pago",OR(E40='PC Receitas'!$O$4,E40='PC Receitas'!$O$5,E40='PC Receitas'!$O$6)),I40,IF(AND(K40="Pago",OR(E40='PC Receitas'!$O$7,E40='PC Receitas'!$O$8,E40='PC Receitas'!$O$9,E40='PC Receitas'!$O$10,E40='PC Receitas'!$O$11,E40='PC Receitas'!$O$12,E40='PC Receitas'!$O$13,E40='PC Receitas'!$O$14)),-I40,0))</f>
        <v>12927.7</v>
      </c>
      <c r="R40" s="153" t="e">
        <f t="shared" si="0"/>
        <v>#N/A</v>
      </c>
      <c r="S40" s="150" t="e">
        <f t="shared" si="1"/>
        <v>#N/A</v>
      </c>
      <c r="T40" s="150" t="e">
        <f t="shared" si="2"/>
        <v>#N/A</v>
      </c>
      <c r="U40" s="150" t="e">
        <f t="shared" si="3"/>
        <v>#N/A</v>
      </c>
      <c r="V40" s="154" t="e">
        <f>VLOOKUP(E40,'PC Receitas'!$O$4:$P$14,2,FALSE)</f>
        <v>#N/A</v>
      </c>
    </row>
    <row r="41" spans="3:22" ht="19.5" customHeight="1" thickTop="1" thickBot="1" x14ac:dyDescent="0.3">
      <c r="C41" s="58"/>
      <c r="D41" s="58" t="str">
        <f>IF(C41&lt;&gt;"",TEXT(C41,"00")&amp;"/01/"&amp;'Configurações Básicas'!$P$5,"")</f>
        <v/>
      </c>
      <c r="E41" s="58"/>
      <c r="F41" s="28"/>
      <c r="G41" s="58"/>
      <c r="H41" s="58"/>
      <c r="I41" s="167"/>
      <c r="J41" s="192"/>
      <c r="K41" s="168"/>
      <c r="L41" s="168"/>
      <c r="M41" s="56">
        <f>M40+IF(AND(K41="Pago",OR(E41='PC Receitas'!$O$4,E41='PC Receitas'!$O$5,E41='PC Receitas'!$O$6)),I41,IF(AND(K41="Pago",OR(E41='PC Receitas'!$O$7,E41='PC Receitas'!$O$8,E41='PC Receitas'!$O$9,E41='PC Receitas'!$O$10,E41='PC Receitas'!$O$11,E41='PC Receitas'!$O$12,E41='PC Receitas'!$O$13,E41='PC Receitas'!$O$14)),-I41,0))</f>
        <v>12927.7</v>
      </c>
      <c r="R41" s="153" t="e">
        <f t="shared" si="0"/>
        <v>#N/A</v>
      </c>
      <c r="S41" s="150" t="e">
        <f t="shared" si="1"/>
        <v>#N/A</v>
      </c>
      <c r="T41" s="150" t="e">
        <f t="shared" si="2"/>
        <v>#N/A</v>
      </c>
      <c r="U41" s="150" t="e">
        <f t="shared" si="3"/>
        <v>#N/A</v>
      </c>
      <c r="V41" s="154" t="e">
        <f>VLOOKUP(E41,'PC Receitas'!$O$4:$P$14,2,FALSE)</f>
        <v>#N/A</v>
      </c>
    </row>
    <row r="42" spans="3:22" ht="19.5" customHeight="1" thickTop="1" thickBot="1" x14ac:dyDescent="0.3">
      <c r="C42" s="58"/>
      <c r="D42" s="58" t="str">
        <f>IF(C42&lt;&gt;"",TEXT(C42,"00")&amp;"/01/"&amp;'Configurações Básicas'!$P$5,"")</f>
        <v/>
      </c>
      <c r="E42" s="58"/>
      <c r="F42" s="28"/>
      <c r="G42" s="58"/>
      <c r="H42" s="58"/>
      <c r="I42" s="167"/>
      <c r="J42" s="192"/>
      <c r="K42" s="168"/>
      <c r="L42" s="168"/>
      <c r="M42" s="56">
        <f>M41+IF(AND(K42="Pago",OR(E42='PC Receitas'!$O$4,E42='PC Receitas'!$O$5,E42='PC Receitas'!$O$6)),I42,IF(AND(K42="Pago",OR(E42='PC Receitas'!$O$7,E42='PC Receitas'!$O$8,E42='PC Receitas'!$O$9,E42='PC Receitas'!$O$10,E42='PC Receitas'!$O$11,E42='PC Receitas'!$O$12,E42='PC Receitas'!$O$13,E42='PC Receitas'!$O$14)),-I42,0))</f>
        <v>12927.7</v>
      </c>
      <c r="R42" s="153" t="e">
        <f t="shared" si="0"/>
        <v>#N/A</v>
      </c>
      <c r="S42" s="150" t="e">
        <f t="shared" si="1"/>
        <v>#N/A</v>
      </c>
      <c r="T42" s="150" t="e">
        <f t="shared" si="2"/>
        <v>#N/A</v>
      </c>
      <c r="U42" s="150" t="e">
        <f t="shared" si="3"/>
        <v>#N/A</v>
      </c>
      <c r="V42" s="154" t="e">
        <f>VLOOKUP(E42,'PC Receitas'!$O$4:$P$14,2,FALSE)</f>
        <v>#N/A</v>
      </c>
    </row>
    <row r="43" spans="3:22" ht="19.5" customHeight="1" thickTop="1" thickBot="1" x14ac:dyDescent="0.3">
      <c r="C43" s="58"/>
      <c r="D43" s="58" t="str">
        <f>IF(C43&lt;&gt;"",TEXT(C43,"00")&amp;"/01/"&amp;'Configurações Básicas'!$P$5,"")</f>
        <v/>
      </c>
      <c r="E43" s="58"/>
      <c r="F43" s="28"/>
      <c r="G43" s="58"/>
      <c r="H43" s="58"/>
      <c r="I43" s="167"/>
      <c r="J43" s="192"/>
      <c r="K43" s="168"/>
      <c r="L43" s="168"/>
      <c r="M43" s="56">
        <f>M42+IF(AND(K43="Pago",OR(E43='PC Receitas'!$O$4,E43='PC Receitas'!$O$5,E43='PC Receitas'!$O$6)),I43,IF(AND(K43="Pago",OR(E43='PC Receitas'!$O$7,E43='PC Receitas'!$O$8,E43='PC Receitas'!$O$9,E43='PC Receitas'!$O$10,E43='PC Receitas'!$O$11,E43='PC Receitas'!$O$12,E43='PC Receitas'!$O$13,E43='PC Receitas'!$O$14)),-I43,0))</f>
        <v>12927.7</v>
      </c>
      <c r="R43" s="153" t="e">
        <f t="shared" si="0"/>
        <v>#N/A</v>
      </c>
      <c r="S43" s="150" t="e">
        <f t="shared" si="1"/>
        <v>#N/A</v>
      </c>
      <c r="T43" s="150" t="e">
        <f t="shared" si="2"/>
        <v>#N/A</v>
      </c>
      <c r="U43" s="150" t="e">
        <f t="shared" si="3"/>
        <v>#N/A</v>
      </c>
      <c r="V43" s="154" t="e">
        <f>VLOOKUP(E43,'PC Receitas'!$O$4:$P$14,2,FALSE)</f>
        <v>#N/A</v>
      </c>
    </row>
    <row r="44" spans="3:22" ht="19.5" customHeight="1" thickTop="1" thickBot="1" x14ac:dyDescent="0.3">
      <c r="C44" s="58"/>
      <c r="D44" s="58" t="str">
        <f>IF(C44&lt;&gt;"",TEXT(C44,"00")&amp;"/01/"&amp;'Configurações Básicas'!$P$5,"")</f>
        <v/>
      </c>
      <c r="E44" s="58"/>
      <c r="F44" s="28"/>
      <c r="G44" s="58"/>
      <c r="H44" s="58"/>
      <c r="I44" s="167"/>
      <c r="J44" s="192"/>
      <c r="K44" s="168"/>
      <c r="L44" s="168"/>
      <c r="M44" s="56">
        <f>M43+IF(AND(K44="Pago",OR(E44='PC Receitas'!$O$4,E44='PC Receitas'!$O$5,E44='PC Receitas'!$O$6)),I44,IF(AND(K44="Pago",OR(E44='PC Receitas'!$O$7,E44='PC Receitas'!$O$8,E44='PC Receitas'!$O$9,E44='PC Receitas'!$O$10,E44='PC Receitas'!$O$11,E44='PC Receitas'!$O$12,E44='PC Receitas'!$O$13,E44='PC Receitas'!$O$14)),-I44,0))</f>
        <v>12927.7</v>
      </c>
      <c r="R44" s="153" t="e">
        <f t="shared" si="0"/>
        <v>#N/A</v>
      </c>
      <c r="S44" s="150" t="e">
        <f t="shared" si="1"/>
        <v>#N/A</v>
      </c>
      <c r="T44" s="150" t="e">
        <f t="shared" si="2"/>
        <v>#N/A</v>
      </c>
      <c r="U44" s="150" t="e">
        <f t="shared" si="3"/>
        <v>#N/A</v>
      </c>
      <c r="V44" s="154" t="e">
        <f>VLOOKUP(E44,'PC Receitas'!$O$4:$P$14,2,FALSE)</f>
        <v>#N/A</v>
      </c>
    </row>
    <row r="45" spans="3:22" ht="19.5" customHeight="1" thickTop="1" thickBot="1" x14ac:dyDescent="0.3">
      <c r="C45" s="58"/>
      <c r="D45" s="58" t="str">
        <f>IF(C45&lt;&gt;"",TEXT(C45,"00")&amp;"/01/"&amp;'Configurações Básicas'!$P$5,"")</f>
        <v/>
      </c>
      <c r="E45" s="58"/>
      <c r="F45" s="28"/>
      <c r="G45" s="58"/>
      <c r="H45" s="58"/>
      <c r="I45" s="167"/>
      <c r="J45" s="192"/>
      <c r="K45" s="168"/>
      <c r="L45" s="168"/>
      <c r="M45" s="56">
        <f>M44+IF(AND(K45="Pago",OR(E45='PC Receitas'!$O$4,E45='PC Receitas'!$O$5,E45='PC Receitas'!$O$6)),I45,IF(AND(K45="Pago",OR(E45='PC Receitas'!$O$7,E45='PC Receitas'!$O$8,E45='PC Receitas'!$O$9,E45='PC Receitas'!$O$10,E45='PC Receitas'!$O$11,E45='PC Receitas'!$O$12,E45='PC Receitas'!$O$13,E45='PC Receitas'!$O$14)),-I45,0))</f>
        <v>12927.7</v>
      </c>
      <c r="R45" s="153" t="e">
        <f t="shared" si="0"/>
        <v>#N/A</v>
      </c>
      <c r="S45" s="150" t="e">
        <f t="shared" si="1"/>
        <v>#N/A</v>
      </c>
      <c r="T45" s="150" t="e">
        <f t="shared" si="2"/>
        <v>#N/A</v>
      </c>
      <c r="U45" s="150" t="e">
        <f t="shared" si="3"/>
        <v>#N/A</v>
      </c>
      <c r="V45" s="154" t="e">
        <f>VLOOKUP(E45,'PC Receitas'!$O$4:$P$14,2,FALSE)</f>
        <v>#N/A</v>
      </c>
    </row>
    <row r="46" spans="3:22" ht="19.5" customHeight="1" thickTop="1" thickBot="1" x14ac:dyDescent="0.3">
      <c r="C46" s="58"/>
      <c r="D46" s="58" t="str">
        <f>IF(C46&lt;&gt;"",TEXT(C46,"00")&amp;"/01/"&amp;'Configurações Básicas'!$P$5,"")</f>
        <v/>
      </c>
      <c r="E46" s="58"/>
      <c r="F46" s="28"/>
      <c r="G46" s="58"/>
      <c r="H46" s="58"/>
      <c r="I46" s="167"/>
      <c r="J46" s="192"/>
      <c r="K46" s="168"/>
      <c r="L46" s="168"/>
      <c r="M46" s="56">
        <f>M45+IF(AND(K46="Pago",OR(E46='PC Receitas'!$O$4,E46='PC Receitas'!$O$5,E46='PC Receitas'!$O$6)),I46,IF(AND(K46="Pago",OR(E46='PC Receitas'!$O$7,E46='PC Receitas'!$O$8,E46='PC Receitas'!$O$9,E46='PC Receitas'!$O$10,E46='PC Receitas'!$O$11,E46='PC Receitas'!$O$12,E46='PC Receitas'!$O$13,E46='PC Receitas'!$O$14)),-I46,0))</f>
        <v>12927.7</v>
      </c>
      <c r="R46" s="153" t="e">
        <f t="shared" si="0"/>
        <v>#N/A</v>
      </c>
      <c r="S46" s="150" t="e">
        <f t="shared" si="1"/>
        <v>#N/A</v>
      </c>
      <c r="T46" s="150" t="e">
        <f t="shared" si="2"/>
        <v>#N/A</v>
      </c>
      <c r="U46" s="150" t="e">
        <f t="shared" si="3"/>
        <v>#N/A</v>
      </c>
      <c r="V46" s="154" t="e">
        <f>VLOOKUP(E46,'PC Receitas'!$O$4:$P$14,2,FALSE)</f>
        <v>#N/A</v>
      </c>
    </row>
    <row r="47" spans="3:22" ht="19.5" customHeight="1" thickTop="1" thickBot="1" x14ac:dyDescent="0.3">
      <c r="C47" s="58"/>
      <c r="D47" s="58" t="str">
        <f>IF(C47&lt;&gt;"",TEXT(C47,"00")&amp;"/01/"&amp;'Configurações Básicas'!$P$5,"")</f>
        <v/>
      </c>
      <c r="E47" s="58"/>
      <c r="F47" s="28"/>
      <c r="G47" s="58"/>
      <c r="H47" s="58"/>
      <c r="I47" s="167"/>
      <c r="J47" s="192"/>
      <c r="K47" s="168"/>
      <c r="L47" s="168"/>
      <c r="M47" s="56">
        <f>M46+IF(AND(K47="Pago",OR(E47='PC Receitas'!$O$4,E47='PC Receitas'!$O$5,E47='PC Receitas'!$O$6)),I47,IF(AND(K47="Pago",OR(E47='PC Receitas'!$O$7,E47='PC Receitas'!$O$8,E47='PC Receitas'!$O$9,E47='PC Receitas'!$O$10,E47='PC Receitas'!$O$11,E47='PC Receitas'!$O$12,E47='PC Receitas'!$O$13,E47='PC Receitas'!$O$14)),-I47,0))</f>
        <v>12927.7</v>
      </c>
      <c r="R47" s="153" t="e">
        <f t="shared" si="0"/>
        <v>#N/A</v>
      </c>
      <c r="S47" s="150" t="e">
        <f t="shared" si="1"/>
        <v>#N/A</v>
      </c>
      <c r="T47" s="150" t="e">
        <f t="shared" si="2"/>
        <v>#N/A</v>
      </c>
      <c r="U47" s="150" t="e">
        <f t="shared" si="3"/>
        <v>#N/A</v>
      </c>
      <c r="V47" s="154" t="e">
        <f>VLOOKUP(E47,'PC Receitas'!$O$4:$P$14,2,FALSE)</f>
        <v>#N/A</v>
      </c>
    </row>
    <row r="48" spans="3:22" ht="19.5" customHeight="1" thickTop="1" thickBot="1" x14ac:dyDescent="0.3">
      <c r="C48" s="58"/>
      <c r="D48" s="58" t="str">
        <f>IF(C48&lt;&gt;"",TEXT(C48,"00")&amp;"/01/"&amp;'Configurações Básicas'!$P$5,"")</f>
        <v/>
      </c>
      <c r="E48" s="58"/>
      <c r="F48" s="28"/>
      <c r="G48" s="58"/>
      <c r="H48" s="58"/>
      <c r="I48" s="167"/>
      <c r="J48" s="192"/>
      <c r="K48" s="168"/>
      <c r="L48" s="168"/>
      <c r="M48" s="56">
        <f>M47+IF(AND(K48="Pago",OR(E48='PC Receitas'!$O$4,E48='PC Receitas'!$O$5,E48='PC Receitas'!$O$6)),I48,IF(AND(K48="Pago",OR(E48='PC Receitas'!$O$7,E48='PC Receitas'!$O$8,E48='PC Receitas'!$O$9,E48='PC Receitas'!$O$10,E48='PC Receitas'!$O$11,E48='PC Receitas'!$O$12,E48='PC Receitas'!$O$13,E48='PC Receitas'!$O$14)),-I48,0))</f>
        <v>12927.7</v>
      </c>
      <c r="R48" s="153" t="e">
        <f t="shared" si="0"/>
        <v>#N/A</v>
      </c>
      <c r="S48" s="150" t="e">
        <f t="shared" si="1"/>
        <v>#N/A</v>
      </c>
      <c r="T48" s="150" t="e">
        <f t="shared" si="2"/>
        <v>#N/A</v>
      </c>
      <c r="U48" s="150" t="e">
        <f t="shared" si="3"/>
        <v>#N/A</v>
      </c>
      <c r="V48" s="154" t="e">
        <f>VLOOKUP(E48,'PC Receitas'!$O$4:$P$14,2,FALSE)</f>
        <v>#N/A</v>
      </c>
    </row>
    <row r="49" spans="3:22" ht="19.5" customHeight="1" thickTop="1" thickBot="1" x14ac:dyDescent="0.3">
      <c r="C49" s="58"/>
      <c r="D49" s="58" t="str">
        <f>IF(C49&lt;&gt;"",TEXT(C49,"00")&amp;"/01/"&amp;'Configurações Básicas'!$P$5,"")</f>
        <v/>
      </c>
      <c r="E49" s="58"/>
      <c r="F49" s="28"/>
      <c r="G49" s="58"/>
      <c r="H49" s="58"/>
      <c r="I49" s="167"/>
      <c r="J49" s="192"/>
      <c r="K49" s="168"/>
      <c r="L49" s="168"/>
      <c r="M49" s="56">
        <f>M48+IF(AND(K49="Pago",OR(E49='PC Receitas'!$O$4,E49='PC Receitas'!$O$5,E49='PC Receitas'!$O$6)),I49,IF(AND(K49="Pago",OR(E49='PC Receitas'!$O$7,E49='PC Receitas'!$O$8,E49='PC Receitas'!$O$9,E49='PC Receitas'!$O$10,E49='PC Receitas'!$O$11,E49='PC Receitas'!$O$12,E49='PC Receitas'!$O$13,E49='PC Receitas'!$O$14)),-I49,0))</f>
        <v>12927.7</v>
      </c>
      <c r="R49" s="153" t="e">
        <f t="shared" si="0"/>
        <v>#N/A</v>
      </c>
      <c r="S49" s="150" t="e">
        <f t="shared" si="1"/>
        <v>#N/A</v>
      </c>
      <c r="T49" s="150" t="e">
        <f t="shared" si="2"/>
        <v>#N/A</v>
      </c>
      <c r="U49" s="150" t="e">
        <f t="shared" si="3"/>
        <v>#N/A</v>
      </c>
      <c r="V49" s="154" t="e">
        <f>VLOOKUP(E49,'PC Receitas'!$O$4:$P$14,2,FALSE)</f>
        <v>#N/A</v>
      </c>
    </row>
    <row r="50" spans="3:22" ht="19.5" customHeight="1" thickTop="1" thickBot="1" x14ac:dyDescent="0.3">
      <c r="C50" s="58"/>
      <c r="D50" s="58" t="str">
        <f>IF(C50&lt;&gt;"",TEXT(C50,"00")&amp;"/01/"&amp;'Configurações Básicas'!$P$5,"")</f>
        <v/>
      </c>
      <c r="E50" s="58"/>
      <c r="F50" s="28"/>
      <c r="G50" s="58"/>
      <c r="H50" s="58"/>
      <c r="I50" s="167"/>
      <c r="J50" s="192"/>
      <c r="K50" s="168"/>
      <c r="L50" s="168"/>
      <c r="M50" s="56">
        <f>M49+IF(AND(K50="Pago",OR(E50='PC Receitas'!$O$4,E50='PC Receitas'!$O$5,E50='PC Receitas'!$O$6)),I50,IF(AND(K50="Pago",OR(E50='PC Receitas'!$O$7,E50='PC Receitas'!$O$8,E50='PC Receitas'!$O$9,E50='PC Receitas'!$O$10,E50='PC Receitas'!$O$11,E50='PC Receitas'!$O$12,E50='PC Receitas'!$O$13,E50='PC Receitas'!$O$14)),-I50,0))</f>
        <v>12927.7</v>
      </c>
      <c r="R50" s="153" t="e">
        <f t="shared" si="0"/>
        <v>#N/A</v>
      </c>
      <c r="S50" s="150" t="e">
        <f t="shared" si="1"/>
        <v>#N/A</v>
      </c>
      <c r="T50" s="150" t="e">
        <f t="shared" si="2"/>
        <v>#N/A</v>
      </c>
      <c r="U50" s="150" t="e">
        <f t="shared" si="3"/>
        <v>#N/A</v>
      </c>
      <c r="V50" s="154" t="e">
        <f>VLOOKUP(E50,'PC Receitas'!$O$4:$P$14,2,FALSE)</f>
        <v>#N/A</v>
      </c>
    </row>
    <row r="51" spans="3:22" ht="19.5" customHeight="1" thickTop="1" thickBot="1" x14ac:dyDescent="0.3">
      <c r="C51" s="58"/>
      <c r="D51" s="58" t="str">
        <f>IF(C51&lt;&gt;"",TEXT(C51,"00")&amp;"/01/"&amp;'Configurações Básicas'!$P$5,"")</f>
        <v/>
      </c>
      <c r="E51" s="58"/>
      <c r="F51" s="28"/>
      <c r="G51" s="58"/>
      <c r="H51" s="58"/>
      <c r="I51" s="167"/>
      <c r="J51" s="192"/>
      <c r="K51" s="168"/>
      <c r="L51" s="168"/>
      <c r="M51" s="56">
        <f>M50+IF(AND(K51="Pago",OR(E51='PC Receitas'!$O$4,E51='PC Receitas'!$O$5,E51='PC Receitas'!$O$6)),I51,IF(AND(K51="Pago",OR(E51='PC Receitas'!$O$7,E51='PC Receitas'!$O$8,E51='PC Receitas'!$O$9,E51='PC Receitas'!$O$10,E51='PC Receitas'!$O$11,E51='PC Receitas'!$O$12,E51='PC Receitas'!$O$13,E51='PC Receitas'!$O$14)),-I51,0))</f>
        <v>12927.7</v>
      </c>
      <c r="R51" s="153" t="e">
        <f t="shared" si="0"/>
        <v>#N/A</v>
      </c>
      <c r="S51" s="150" t="e">
        <f t="shared" si="1"/>
        <v>#N/A</v>
      </c>
      <c r="T51" s="150" t="e">
        <f t="shared" si="2"/>
        <v>#N/A</v>
      </c>
      <c r="U51" s="150" t="e">
        <f t="shared" si="3"/>
        <v>#N/A</v>
      </c>
      <c r="V51" s="154" t="e">
        <f>VLOOKUP(E51,'PC Receitas'!$O$4:$P$14,2,FALSE)</f>
        <v>#N/A</v>
      </c>
    </row>
    <row r="52" spans="3:22" ht="19.5" customHeight="1" thickTop="1" thickBot="1" x14ac:dyDescent="0.3">
      <c r="C52" s="58"/>
      <c r="D52" s="58" t="str">
        <f>IF(C52&lt;&gt;"",TEXT(C52,"00")&amp;"/01/"&amp;'Configurações Básicas'!$P$5,"")</f>
        <v/>
      </c>
      <c r="E52" s="58"/>
      <c r="F52" s="28"/>
      <c r="G52" s="58"/>
      <c r="H52" s="58"/>
      <c r="I52" s="167"/>
      <c r="J52" s="192"/>
      <c r="K52" s="168"/>
      <c r="L52" s="168"/>
      <c r="M52" s="56">
        <f>M51+IF(AND(K52="Pago",OR(E52='PC Receitas'!$O$4,E52='PC Receitas'!$O$5,E52='PC Receitas'!$O$6)),I52,IF(AND(K52="Pago",OR(E52='PC Receitas'!$O$7,E52='PC Receitas'!$O$8,E52='PC Receitas'!$O$9,E52='PC Receitas'!$O$10,E52='PC Receitas'!$O$11,E52='PC Receitas'!$O$12,E52='PC Receitas'!$O$13,E52='PC Receitas'!$O$14)),-I52,0))</f>
        <v>12927.7</v>
      </c>
      <c r="R52" s="153" t="e">
        <f t="shared" si="0"/>
        <v>#N/A</v>
      </c>
      <c r="S52" s="150" t="e">
        <f t="shared" si="1"/>
        <v>#N/A</v>
      </c>
      <c r="T52" s="150" t="e">
        <f t="shared" si="2"/>
        <v>#N/A</v>
      </c>
      <c r="U52" s="150" t="e">
        <f t="shared" si="3"/>
        <v>#N/A</v>
      </c>
      <c r="V52" s="154" t="e">
        <f>VLOOKUP(E52,'PC Receitas'!$O$4:$P$14,2,FALSE)</f>
        <v>#N/A</v>
      </c>
    </row>
    <row r="53" spans="3:22" ht="19.5" customHeight="1" thickTop="1" thickBot="1" x14ac:dyDescent="0.3">
      <c r="C53" s="58"/>
      <c r="D53" s="58" t="str">
        <f>IF(C53&lt;&gt;"",TEXT(C53,"00")&amp;"/01/"&amp;'Configurações Básicas'!$P$5,"")</f>
        <v/>
      </c>
      <c r="E53" s="58"/>
      <c r="F53" s="28"/>
      <c r="G53" s="58"/>
      <c r="H53" s="58"/>
      <c r="I53" s="167"/>
      <c r="J53" s="192"/>
      <c r="K53" s="168"/>
      <c r="L53" s="168"/>
      <c r="M53" s="56">
        <f>M52+IF(AND(K53="Pago",OR(E53='PC Receitas'!$O$4,E53='PC Receitas'!$O$5,E53='PC Receitas'!$O$6)),I53,IF(AND(K53="Pago",OR(E53='PC Receitas'!$O$7,E53='PC Receitas'!$O$8,E53='PC Receitas'!$O$9,E53='PC Receitas'!$O$10,E53='PC Receitas'!$O$11,E53='PC Receitas'!$O$12,E53='PC Receitas'!$O$13,E53='PC Receitas'!$O$14)),-I53,0))</f>
        <v>12927.7</v>
      </c>
      <c r="R53" s="153" t="e">
        <f t="shared" si="0"/>
        <v>#N/A</v>
      </c>
      <c r="S53" s="150" t="e">
        <f t="shared" si="1"/>
        <v>#N/A</v>
      </c>
      <c r="T53" s="150" t="e">
        <f t="shared" si="2"/>
        <v>#N/A</v>
      </c>
      <c r="U53" s="150" t="e">
        <f t="shared" si="3"/>
        <v>#N/A</v>
      </c>
      <c r="V53" s="154" t="e">
        <f>VLOOKUP(E53,'PC Receitas'!$O$4:$P$14,2,FALSE)</f>
        <v>#N/A</v>
      </c>
    </row>
    <row r="54" spans="3:22" ht="19.5" customHeight="1" thickTop="1" thickBot="1" x14ac:dyDescent="0.3">
      <c r="C54" s="58"/>
      <c r="D54" s="58" t="str">
        <f>IF(C54&lt;&gt;"",TEXT(C54,"00")&amp;"/01/"&amp;'Configurações Básicas'!$P$5,"")</f>
        <v/>
      </c>
      <c r="E54" s="58"/>
      <c r="F54" s="28"/>
      <c r="G54" s="58"/>
      <c r="H54" s="58"/>
      <c r="I54" s="167"/>
      <c r="J54" s="192"/>
      <c r="K54" s="168"/>
      <c r="L54" s="168"/>
      <c r="M54" s="56">
        <f>M53+IF(AND(K54="Pago",OR(E54='PC Receitas'!$O$4,E54='PC Receitas'!$O$5,E54='PC Receitas'!$O$6)),I54,IF(AND(K54="Pago",OR(E54='PC Receitas'!$O$7,E54='PC Receitas'!$O$8,E54='PC Receitas'!$O$9,E54='PC Receitas'!$O$10,E54='PC Receitas'!$O$11,E54='PC Receitas'!$O$12,E54='PC Receitas'!$O$13,E54='PC Receitas'!$O$14)),-I54,0))</f>
        <v>12927.7</v>
      </c>
      <c r="R54" s="153" t="e">
        <f t="shared" si="0"/>
        <v>#N/A</v>
      </c>
      <c r="S54" s="150" t="e">
        <f t="shared" si="1"/>
        <v>#N/A</v>
      </c>
      <c r="T54" s="150" t="e">
        <f t="shared" si="2"/>
        <v>#N/A</v>
      </c>
      <c r="U54" s="150" t="e">
        <f t="shared" si="3"/>
        <v>#N/A</v>
      </c>
      <c r="V54" s="154" t="e">
        <f>VLOOKUP(E54,'PC Receitas'!$O$4:$P$14,2,FALSE)</f>
        <v>#N/A</v>
      </c>
    </row>
    <row r="55" spans="3:22" ht="19.5" customHeight="1" thickTop="1" thickBot="1" x14ac:dyDescent="0.3">
      <c r="C55" s="58"/>
      <c r="D55" s="58" t="str">
        <f>IF(C55&lt;&gt;"",TEXT(C55,"00")&amp;"/01/"&amp;'Configurações Básicas'!$P$5,"")</f>
        <v/>
      </c>
      <c r="E55" s="58"/>
      <c r="F55" s="28"/>
      <c r="G55" s="58"/>
      <c r="H55" s="58"/>
      <c r="I55" s="167"/>
      <c r="J55" s="192"/>
      <c r="K55" s="168"/>
      <c r="L55" s="168"/>
      <c r="M55" s="56">
        <f>M54+IF(AND(K55="Pago",OR(E55='PC Receitas'!$O$4,E55='PC Receitas'!$O$5,E55='PC Receitas'!$O$6)),I55,IF(AND(K55="Pago",OR(E55='PC Receitas'!$O$7,E55='PC Receitas'!$O$8,E55='PC Receitas'!$O$9,E55='PC Receitas'!$O$10,E55='PC Receitas'!$O$11,E55='PC Receitas'!$O$12,E55='PC Receitas'!$O$13,E55='PC Receitas'!$O$14)),-I55,0))</f>
        <v>12927.7</v>
      </c>
      <c r="R55" s="153" t="e">
        <f t="shared" si="0"/>
        <v>#N/A</v>
      </c>
      <c r="S55" s="150" t="e">
        <f t="shared" si="1"/>
        <v>#N/A</v>
      </c>
      <c r="T55" s="150" t="e">
        <f t="shared" si="2"/>
        <v>#N/A</v>
      </c>
      <c r="U55" s="150" t="e">
        <f t="shared" si="3"/>
        <v>#N/A</v>
      </c>
      <c r="V55" s="154" t="e">
        <f>VLOOKUP(E55,'PC Receitas'!$O$4:$P$14,2,FALSE)</f>
        <v>#N/A</v>
      </c>
    </row>
    <row r="56" spans="3:22" ht="19.5" customHeight="1" thickTop="1" thickBot="1" x14ac:dyDescent="0.3">
      <c r="C56" s="58"/>
      <c r="D56" s="58" t="str">
        <f>IF(C56&lt;&gt;"",TEXT(C56,"00")&amp;"/01/"&amp;'Configurações Básicas'!$P$5,"")</f>
        <v/>
      </c>
      <c r="E56" s="58"/>
      <c r="F56" s="28"/>
      <c r="G56" s="58"/>
      <c r="H56" s="58"/>
      <c r="I56" s="167"/>
      <c r="J56" s="192"/>
      <c r="K56" s="168"/>
      <c r="L56" s="168"/>
      <c r="M56" s="56">
        <f>M55+IF(AND(K56="Pago",OR(E56='PC Receitas'!$O$4,E56='PC Receitas'!$O$5,E56='PC Receitas'!$O$6)),I56,IF(AND(K56="Pago",OR(E56='PC Receitas'!$O$7,E56='PC Receitas'!$O$8,E56='PC Receitas'!$O$9,E56='PC Receitas'!$O$10,E56='PC Receitas'!$O$11,E56='PC Receitas'!$O$12,E56='PC Receitas'!$O$13,E56='PC Receitas'!$O$14)),-I56,0))</f>
        <v>12927.7</v>
      </c>
      <c r="R56" s="153" t="e">
        <f t="shared" si="0"/>
        <v>#N/A</v>
      </c>
      <c r="S56" s="150" t="e">
        <f t="shared" si="1"/>
        <v>#N/A</v>
      </c>
      <c r="T56" s="150" t="e">
        <f t="shared" si="2"/>
        <v>#N/A</v>
      </c>
      <c r="U56" s="150" t="e">
        <f t="shared" si="3"/>
        <v>#N/A</v>
      </c>
      <c r="V56" s="154" t="e">
        <f>VLOOKUP(E56,'PC Receitas'!$O$4:$P$14,2,FALSE)</f>
        <v>#N/A</v>
      </c>
    </row>
    <row r="57" spans="3:22" ht="19.5" customHeight="1" thickTop="1" thickBot="1" x14ac:dyDescent="0.3">
      <c r="C57" s="58"/>
      <c r="D57" s="58" t="str">
        <f>IF(C57&lt;&gt;"",TEXT(C57,"00")&amp;"/01/"&amp;'Configurações Básicas'!$P$5,"")</f>
        <v/>
      </c>
      <c r="E57" s="58"/>
      <c r="F57" s="28"/>
      <c r="G57" s="58"/>
      <c r="H57" s="58"/>
      <c r="I57" s="167"/>
      <c r="J57" s="192"/>
      <c r="K57" s="168"/>
      <c r="L57" s="168"/>
      <c r="M57" s="56">
        <f>M56+IF(AND(K57="Pago",OR(E57='PC Receitas'!$O$4,E57='PC Receitas'!$O$5,E57='PC Receitas'!$O$6)),I57,IF(AND(K57="Pago",OR(E57='PC Receitas'!$O$7,E57='PC Receitas'!$O$8,E57='PC Receitas'!$O$9,E57='PC Receitas'!$O$10,E57='PC Receitas'!$O$11,E57='PC Receitas'!$O$12,E57='PC Receitas'!$O$13,E57='PC Receitas'!$O$14)),-I57,0))</f>
        <v>12927.7</v>
      </c>
      <c r="R57" s="153" t="e">
        <f t="shared" si="0"/>
        <v>#N/A</v>
      </c>
      <c r="S57" s="150" t="e">
        <f t="shared" si="1"/>
        <v>#N/A</v>
      </c>
      <c r="T57" s="150" t="e">
        <f t="shared" si="2"/>
        <v>#N/A</v>
      </c>
      <c r="U57" s="150" t="e">
        <f t="shared" si="3"/>
        <v>#N/A</v>
      </c>
      <c r="V57" s="154" t="e">
        <f>VLOOKUP(E57,'PC Receitas'!$O$4:$P$14,2,FALSE)</f>
        <v>#N/A</v>
      </c>
    </row>
    <row r="58" spans="3:22" ht="19.5" customHeight="1" thickTop="1" thickBot="1" x14ac:dyDescent="0.3">
      <c r="C58" s="58"/>
      <c r="D58" s="58" t="str">
        <f>IF(C58&lt;&gt;"",TEXT(C58,"00")&amp;"/01/"&amp;'Configurações Básicas'!$P$5,"")</f>
        <v/>
      </c>
      <c r="E58" s="58"/>
      <c r="F58" s="28"/>
      <c r="G58" s="58"/>
      <c r="H58" s="58"/>
      <c r="I58" s="167"/>
      <c r="J58" s="192"/>
      <c r="K58" s="168"/>
      <c r="L58" s="168"/>
      <c r="M58" s="56">
        <f>M57+IF(AND(K58="Pago",OR(E58='PC Receitas'!$O$4,E58='PC Receitas'!$O$5,E58='PC Receitas'!$O$6)),I58,IF(AND(K58="Pago",OR(E58='PC Receitas'!$O$7,E58='PC Receitas'!$O$8,E58='PC Receitas'!$O$9,E58='PC Receitas'!$O$10,E58='PC Receitas'!$O$11,E58='PC Receitas'!$O$12,E58='PC Receitas'!$O$13,E58='PC Receitas'!$O$14)),-I58,0))</f>
        <v>12927.7</v>
      </c>
      <c r="R58" s="153" t="e">
        <f t="shared" si="0"/>
        <v>#N/A</v>
      </c>
      <c r="S58" s="150" t="e">
        <f t="shared" si="1"/>
        <v>#N/A</v>
      </c>
      <c r="T58" s="150" t="e">
        <f t="shared" si="2"/>
        <v>#N/A</v>
      </c>
      <c r="U58" s="150" t="e">
        <f t="shared" si="3"/>
        <v>#N/A</v>
      </c>
      <c r="V58" s="154" t="e">
        <f>VLOOKUP(E58,'PC Receitas'!$O$4:$P$14,2,FALSE)</f>
        <v>#N/A</v>
      </c>
    </row>
    <row r="59" spans="3:22" ht="19.5" customHeight="1" thickTop="1" thickBot="1" x14ac:dyDescent="0.3">
      <c r="C59" s="58"/>
      <c r="D59" s="58" t="str">
        <f>IF(C59&lt;&gt;"",TEXT(C59,"00")&amp;"/01/"&amp;'Configurações Básicas'!$P$5,"")</f>
        <v/>
      </c>
      <c r="E59" s="58"/>
      <c r="F59" s="28"/>
      <c r="G59" s="58"/>
      <c r="H59" s="58"/>
      <c r="I59" s="167"/>
      <c r="J59" s="192"/>
      <c r="K59" s="168"/>
      <c r="L59" s="168"/>
      <c r="M59" s="56">
        <f>M58+IF(AND(K59="Pago",OR(E59='PC Receitas'!$O$4,E59='PC Receitas'!$O$5,E59='PC Receitas'!$O$6)),I59,IF(AND(K59="Pago",OR(E59='PC Receitas'!$O$7,E59='PC Receitas'!$O$8,E59='PC Receitas'!$O$9,E59='PC Receitas'!$O$10,E59='PC Receitas'!$O$11,E59='PC Receitas'!$O$12,E59='PC Receitas'!$O$13,E59='PC Receitas'!$O$14)),-I59,0))</f>
        <v>12927.7</v>
      </c>
      <c r="R59" s="153" t="e">
        <f t="shared" si="0"/>
        <v>#N/A</v>
      </c>
      <c r="S59" s="150" t="e">
        <f t="shared" si="1"/>
        <v>#N/A</v>
      </c>
      <c r="T59" s="150" t="e">
        <f t="shared" si="2"/>
        <v>#N/A</v>
      </c>
      <c r="U59" s="150" t="e">
        <f t="shared" si="3"/>
        <v>#N/A</v>
      </c>
      <c r="V59" s="154" t="e">
        <f>VLOOKUP(E59,'PC Receitas'!$O$4:$P$14,2,FALSE)</f>
        <v>#N/A</v>
      </c>
    </row>
    <row r="60" spans="3:22" ht="19.5" customHeight="1" thickTop="1" thickBot="1" x14ac:dyDescent="0.3">
      <c r="C60" s="58"/>
      <c r="D60" s="58" t="str">
        <f>IF(C60&lt;&gt;"",TEXT(C60,"00")&amp;"/01/"&amp;'Configurações Básicas'!$P$5,"")</f>
        <v/>
      </c>
      <c r="E60" s="58"/>
      <c r="F60" s="28"/>
      <c r="G60" s="58"/>
      <c r="H60" s="58"/>
      <c r="I60" s="167"/>
      <c r="J60" s="192"/>
      <c r="K60" s="168"/>
      <c r="L60" s="168"/>
      <c r="M60" s="56">
        <f>M59+IF(AND(K60="Pago",OR(E60='PC Receitas'!$O$4,E60='PC Receitas'!$O$5,E60='PC Receitas'!$O$6)),I60,IF(AND(K60="Pago",OR(E60='PC Receitas'!$O$7,E60='PC Receitas'!$O$8,E60='PC Receitas'!$O$9,E60='PC Receitas'!$O$10,E60='PC Receitas'!$O$11,E60='PC Receitas'!$O$12,E60='PC Receitas'!$O$13,E60='PC Receitas'!$O$14)),-I60,0))</f>
        <v>12927.7</v>
      </c>
      <c r="R60" s="153" t="e">
        <f t="shared" si="0"/>
        <v>#N/A</v>
      </c>
      <c r="S60" s="150" t="e">
        <f t="shared" si="1"/>
        <v>#N/A</v>
      </c>
      <c r="T60" s="150" t="e">
        <f t="shared" si="2"/>
        <v>#N/A</v>
      </c>
      <c r="U60" s="150" t="e">
        <f t="shared" si="3"/>
        <v>#N/A</v>
      </c>
      <c r="V60" s="154" t="e">
        <f>VLOOKUP(E60,'PC Receitas'!$O$4:$P$14,2,FALSE)</f>
        <v>#N/A</v>
      </c>
    </row>
    <row r="61" spans="3:22" ht="19.5" customHeight="1" thickTop="1" thickBot="1" x14ac:dyDescent="0.3">
      <c r="C61" s="58"/>
      <c r="D61" s="58" t="str">
        <f>IF(C61&lt;&gt;"",TEXT(C61,"00")&amp;"/01/"&amp;'Configurações Básicas'!$P$5,"")</f>
        <v/>
      </c>
      <c r="E61" s="58"/>
      <c r="F61" s="28"/>
      <c r="G61" s="58"/>
      <c r="H61" s="58"/>
      <c r="I61" s="167"/>
      <c r="J61" s="192"/>
      <c r="K61" s="168"/>
      <c r="L61" s="168"/>
      <c r="M61" s="56">
        <f>M60+IF(AND(K61="Pago",OR(E61='PC Receitas'!$O$4,E61='PC Receitas'!$O$5,E61='PC Receitas'!$O$6)),I61,IF(AND(K61="Pago",OR(E61='PC Receitas'!$O$7,E61='PC Receitas'!$O$8,E61='PC Receitas'!$O$9,E61='PC Receitas'!$O$10,E61='PC Receitas'!$O$11,E61='PC Receitas'!$O$12,E61='PC Receitas'!$O$13,E61='PC Receitas'!$O$14)),-I61,0))</f>
        <v>12927.7</v>
      </c>
      <c r="R61" s="153" t="e">
        <f t="shared" si="0"/>
        <v>#N/A</v>
      </c>
      <c r="S61" s="150" t="e">
        <f t="shared" si="1"/>
        <v>#N/A</v>
      </c>
      <c r="T61" s="150" t="e">
        <f t="shared" si="2"/>
        <v>#N/A</v>
      </c>
      <c r="U61" s="150" t="e">
        <f t="shared" si="3"/>
        <v>#N/A</v>
      </c>
      <c r="V61" s="154" t="e">
        <f>VLOOKUP(E61,'PC Receitas'!$O$4:$P$14,2,FALSE)</f>
        <v>#N/A</v>
      </c>
    </row>
    <row r="62" spans="3:22" ht="19.5" customHeight="1" thickTop="1" thickBot="1" x14ac:dyDescent="0.3">
      <c r="C62" s="58"/>
      <c r="D62" s="58" t="str">
        <f>IF(C62&lt;&gt;"",TEXT(C62,"00")&amp;"/01/"&amp;'Configurações Básicas'!$P$5,"")</f>
        <v/>
      </c>
      <c r="E62" s="58"/>
      <c r="F62" s="28"/>
      <c r="G62" s="58"/>
      <c r="H62" s="58"/>
      <c r="I62" s="167"/>
      <c r="J62" s="192"/>
      <c r="K62" s="168"/>
      <c r="L62" s="168"/>
      <c r="M62" s="56">
        <f>M61+IF(AND(K62="Pago",OR(E62='PC Receitas'!$O$4,E62='PC Receitas'!$O$5,E62='PC Receitas'!$O$6)),I62,IF(AND(K62="Pago",OR(E62='PC Receitas'!$O$7,E62='PC Receitas'!$O$8,E62='PC Receitas'!$O$9,E62='PC Receitas'!$O$10,E62='PC Receitas'!$O$11,E62='PC Receitas'!$O$12,E62='PC Receitas'!$O$13,E62='PC Receitas'!$O$14)),-I62,0))</f>
        <v>12927.7</v>
      </c>
      <c r="R62" s="153" t="e">
        <f t="shared" si="0"/>
        <v>#N/A</v>
      </c>
      <c r="S62" s="150" t="e">
        <f t="shared" si="1"/>
        <v>#N/A</v>
      </c>
      <c r="T62" s="150" t="e">
        <f t="shared" si="2"/>
        <v>#N/A</v>
      </c>
      <c r="U62" s="150" t="e">
        <f t="shared" si="3"/>
        <v>#N/A</v>
      </c>
      <c r="V62" s="154" t="e">
        <f>VLOOKUP(E62,'PC Receitas'!$O$4:$P$14,2,FALSE)</f>
        <v>#N/A</v>
      </c>
    </row>
    <row r="63" spans="3:22" ht="19.5" customHeight="1" thickTop="1" thickBot="1" x14ac:dyDescent="0.3">
      <c r="C63" s="58"/>
      <c r="D63" s="58" t="str">
        <f>IF(C63&lt;&gt;"",TEXT(C63,"00")&amp;"/01/"&amp;'Configurações Básicas'!$P$5,"")</f>
        <v/>
      </c>
      <c r="E63" s="58"/>
      <c r="F63" s="28"/>
      <c r="G63" s="58"/>
      <c r="H63" s="58"/>
      <c r="I63" s="167"/>
      <c r="J63" s="192"/>
      <c r="K63" s="168"/>
      <c r="L63" s="168"/>
      <c r="M63" s="56">
        <f>M62+IF(AND(K63="Pago",OR(E63='PC Receitas'!$O$4,E63='PC Receitas'!$O$5,E63='PC Receitas'!$O$6)),I63,IF(AND(K63="Pago",OR(E63='PC Receitas'!$O$7,E63='PC Receitas'!$O$8,E63='PC Receitas'!$O$9,E63='PC Receitas'!$O$10,E63='PC Receitas'!$O$11,E63='PC Receitas'!$O$12,E63='PC Receitas'!$O$13,E63='PC Receitas'!$O$14)),-I63,0))</f>
        <v>12927.7</v>
      </c>
      <c r="R63" s="153" t="e">
        <f t="shared" si="0"/>
        <v>#N/A</v>
      </c>
      <c r="S63" s="150" t="e">
        <f t="shared" si="1"/>
        <v>#N/A</v>
      </c>
      <c r="T63" s="150" t="e">
        <f t="shared" si="2"/>
        <v>#N/A</v>
      </c>
      <c r="U63" s="150" t="e">
        <f t="shared" si="3"/>
        <v>#N/A</v>
      </c>
      <c r="V63" s="154" t="e">
        <f>VLOOKUP(E63,'PC Receitas'!$O$4:$P$14,2,FALSE)</f>
        <v>#N/A</v>
      </c>
    </row>
    <row r="64" spans="3:22" ht="19.5" customHeight="1" thickTop="1" thickBot="1" x14ac:dyDescent="0.3">
      <c r="C64" s="58"/>
      <c r="D64" s="58" t="str">
        <f>IF(C64&lt;&gt;"",TEXT(C64,"00")&amp;"/01/"&amp;'Configurações Básicas'!$P$5,"")</f>
        <v/>
      </c>
      <c r="E64" s="58"/>
      <c r="F64" s="28"/>
      <c r="G64" s="58"/>
      <c r="H64" s="58"/>
      <c r="I64" s="167"/>
      <c r="J64" s="192"/>
      <c r="K64" s="168"/>
      <c r="L64" s="168"/>
      <c r="M64" s="56">
        <f>M63+IF(AND(K64="Pago",OR(E64='PC Receitas'!$O$4,E64='PC Receitas'!$O$5,E64='PC Receitas'!$O$6)),I64,IF(AND(K64="Pago",OR(E64='PC Receitas'!$O$7,E64='PC Receitas'!$O$8,E64='PC Receitas'!$O$9,E64='PC Receitas'!$O$10,E64='PC Receitas'!$O$11,E64='PC Receitas'!$O$12,E64='PC Receitas'!$O$13,E64='PC Receitas'!$O$14)),-I64,0))</f>
        <v>12927.7</v>
      </c>
      <c r="R64" s="153" t="e">
        <f t="shared" si="0"/>
        <v>#N/A</v>
      </c>
      <c r="S64" s="150" t="e">
        <f t="shared" si="1"/>
        <v>#N/A</v>
      </c>
      <c r="T64" s="150" t="e">
        <f t="shared" si="2"/>
        <v>#N/A</v>
      </c>
      <c r="U64" s="150" t="e">
        <f t="shared" si="3"/>
        <v>#N/A</v>
      </c>
      <c r="V64" s="154" t="e">
        <f>VLOOKUP(E64,'PC Receitas'!$O$4:$P$14,2,FALSE)</f>
        <v>#N/A</v>
      </c>
    </row>
    <row r="65" spans="3:22" ht="19.5" customHeight="1" thickTop="1" thickBot="1" x14ac:dyDescent="0.3">
      <c r="C65" s="58"/>
      <c r="D65" s="58" t="str">
        <f>IF(C65&lt;&gt;"",TEXT(C65,"00")&amp;"/01/"&amp;'Configurações Básicas'!$P$5,"")</f>
        <v/>
      </c>
      <c r="E65" s="58"/>
      <c r="F65" s="28"/>
      <c r="G65" s="58"/>
      <c r="H65" s="58"/>
      <c r="I65" s="167"/>
      <c r="J65" s="192"/>
      <c r="K65" s="168"/>
      <c r="L65" s="168"/>
      <c r="M65" s="56">
        <f>M64+IF(AND(K65="Pago",OR(E65='PC Receitas'!$O$4,E65='PC Receitas'!$O$5,E65='PC Receitas'!$O$6)),I65,IF(AND(K65="Pago",OR(E65='PC Receitas'!$O$7,E65='PC Receitas'!$O$8,E65='PC Receitas'!$O$9,E65='PC Receitas'!$O$10,E65='PC Receitas'!$O$11,E65='PC Receitas'!$O$12,E65='PC Receitas'!$O$13,E65='PC Receitas'!$O$14)),-I65,0))</f>
        <v>12927.7</v>
      </c>
      <c r="R65" s="153" t="e">
        <f t="shared" si="0"/>
        <v>#N/A</v>
      </c>
      <c r="S65" s="150" t="e">
        <f t="shared" si="1"/>
        <v>#N/A</v>
      </c>
      <c r="T65" s="150" t="e">
        <f t="shared" si="2"/>
        <v>#N/A</v>
      </c>
      <c r="U65" s="150" t="e">
        <f t="shared" si="3"/>
        <v>#N/A</v>
      </c>
      <c r="V65" s="154" t="e">
        <f>VLOOKUP(E65,'PC Receitas'!$O$4:$P$14,2,FALSE)</f>
        <v>#N/A</v>
      </c>
    </row>
    <row r="66" spans="3:22" ht="19.5" customHeight="1" thickTop="1" thickBot="1" x14ac:dyDescent="0.3">
      <c r="C66" s="58"/>
      <c r="D66" s="58" t="str">
        <f>IF(C66&lt;&gt;"",TEXT(C66,"00")&amp;"/01/"&amp;'Configurações Básicas'!$P$5,"")</f>
        <v/>
      </c>
      <c r="E66" s="58"/>
      <c r="F66" s="28"/>
      <c r="G66" s="58"/>
      <c r="H66" s="58"/>
      <c r="I66" s="167"/>
      <c r="J66" s="192"/>
      <c r="K66" s="168"/>
      <c r="L66" s="168"/>
      <c r="M66" s="56">
        <f>M65+IF(AND(K66="Pago",OR(E66='PC Receitas'!$O$4,E66='PC Receitas'!$O$5,E66='PC Receitas'!$O$6)),I66,IF(AND(K66="Pago",OR(E66='PC Receitas'!$O$7,E66='PC Receitas'!$O$8,E66='PC Receitas'!$O$9,E66='PC Receitas'!$O$10,E66='PC Receitas'!$O$11,E66='PC Receitas'!$O$12,E66='PC Receitas'!$O$13,E66='PC Receitas'!$O$14)),-I66,0))</f>
        <v>12927.7</v>
      </c>
      <c r="R66" s="153" t="e">
        <f t="shared" si="0"/>
        <v>#N/A</v>
      </c>
      <c r="S66" s="150" t="e">
        <f t="shared" si="1"/>
        <v>#N/A</v>
      </c>
      <c r="T66" s="150" t="e">
        <f t="shared" si="2"/>
        <v>#N/A</v>
      </c>
      <c r="U66" s="150" t="e">
        <f t="shared" si="3"/>
        <v>#N/A</v>
      </c>
      <c r="V66" s="154" t="e">
        <f>VLOOKUP(E66,'PC Receitas'!$O$4:$P$14,2,FALSE)</f>
        <v>#N/A</v>
      </c>
    </row>
    <row r="67" spans="3:22" ht="19.5" customHeight="1" thickTop="1" thickBot="1" x14ac:dyDescent="0.3">
      <c r="C67" s="58"/>
      <c r="D67" s="58" t="str">
        <f>IF(C67&lt;&gt;"",TEXT(C67,"00")&amp;"/01/"&amp;'Configurações Básicas'!$P$5,"")</f>
        <v/>
      </c>
      <c r="E67" s="58"/>
      <c r="F67" s="28"/>
      <c r="G67" s="58"/>
      <c r="H67" s="58"/>
      <c r="I67" s="167"/>
      <c r="J67" s="192"/>
      <c r="K67" s="168"/>
      <c r="L67" s="168"/>
      <c r="M67" s="56">
        <f>M66+IF(AND(K67="Pago",OR(E67='PC Receitas'!$O$4,E67='PC Receitas'!$O$5,E67='PC Receitas'!$O$6)),I67,IF(AND(K67="Pago",OR(E67='PC Receitas'!$O$7,E67='PC Receitas'!$O$8,E67='PC Receitas'!$O$9,E67='PC Receitas'!$O$10,E67='PC Receitas'!$O$11,E67='PC Receitas'!$O$12,E67='PC Receitas'!$O$13,E67='PC Receitas'!$O$14)),-I67,0))</f>
        <v>12927.7</v>
      </c>
      <c r="R67" s="153" t="e">
        <f t="shared" si="0"/>
        <v>#N/A</v>
      </c>
      <c r="S67" s="150" t="e">
        <f t="shared" si="1"/>
        <v>#N/A</v>
      </c>
      <c r="T67" s="150" t="e">
        <f t="shared" si="2"/>
        <v>#N/A</v>
      </c>
      <c r="U67" s="150" t="e">
        <f t="shared" si="3"/>
        <v>#N/A</v>
      </c>
      <c r="V67" s="154" t="e">
        <f>VLOOKUP(E67,'PC Receitas'!$O$4:$P$14,2,FALSE)</f>
        <v>#N/A</v>
      </c>
    </row>
    <row r="68" spans="3:22" ht="19.5" customHeight="1" thickTop="1" thickBot="1" x14ac:dyDescent="0.3">
      <c r="C68" s="58"/>
      <c r="D68" s="58" t="str">
        <f>IF(C68&lt;&gt;"",TEXT(C68,"00")&amp;"/01/"&amp;'Configurações Básicas'!$P$5,"")</f>
        <v/>
      </c>
      <c r="E68" s="58"/>
      <c r="F68" s="28"/>
      <c r="G68" s="58"/>
      <c r="H68" s="58"/>
      <c r="I68" s="167"/>
      <c r="J68" s="192"/>
      <c r="K68" s="168"/>
      <c r="L68" s="168"/>
      <c r="M68" s="56">
        <f>M67+IF(AND(K68="Pago",OR(E68='PC Receitas'!$O$4,E68='PC Receitas'!$O$5,E68='PC Receitas'!$O$6)),I68,IF(AND(K68="Pago",OR(E68='PC Receitas'!$O$7,E68='PC Receitas'!$O$8,E68='PC Receitas'!$O$9,E68='PC Receitas'!$O$10,E68='PC Receitas'!$O$11,E68='PC Receitas'!$O$12,E68='PC Receitas'!$O$13,E68='PC Receitas'!$O$14)),-I68,0))</f>
        <v>12927.7</v>
      </c>
      <c r="R68" s="153" t="e">
        <f t="shared" si="0"/>
        <v>#N/A</v>
      </c>
      <c r="S68" s="150" t="e">
        <f t="shared" si="1"/>
        <v>#N/A</v>
      </c>
      <c r="T68" s="150" t="e">
        <f t="shared" si="2"/>
        <v>#N/A</v>
      </c>
      <c r="U68" s="150" t="e">
        <f t="shared" si="3"/>
        <v>#N/A</v>
      </c>
      <c r="V68" s="154" t="e">
        <f>VLOOKUP(E68,'PC Receitas'!$O$4:$P$14,2,FALSE)</f>
        <v>#N/A</v>
      </c>
    </row>
    <row r="69" spans="3:22" ht="19.5" customHeight="1" thickTop="1" thickBot="1" x14ac:dyDescent="0.3">
      <c r="C69" s="58"/>
      <c r="D69" s="58" t="str">
        <f>IF(C69&lt;&gt;"",TEXT(C69,"00")&amp;"/01/"&amp;'Configurações Básicas'!$P$5,"")</f>
        <v/>
      </c>
      <c r="E69" s="58"/>
      <c r="F69" s="28"/>
      <c r="G69" s="58"/>
      <c r="H69" s="58"/>
      <c r="I69" s="167"/>
      <c r="J69" s="192"/>
      <c r="K69" s="168"/>
      <c r="L69" s="168"/>
      <c r="M69" s="56">
        <f>M68+IF(AND(K69="Pago",OR(E69='PC Receitas'!$O$4,E69='PC Receitas'!$O$5,E69='PC Receitas'!$O$6)),I69,IF(AND(K69="Pago",OR(E69='PC Receitas'!$O$7,E69='PC Receitas'!$O$8,E69='PC Receitas'!$O$9,E69='PC Receitas'!$O$10,E69='PC Receitas'!$O$11,E69='PC Receitas'!$O$12,E69='PC Receitas'!$O$13,E69='PC Receitas'!$O$14)),-I69,0))</f>
        <v>12927.7</v>
      </c>
      <c r="R69" s="153" t="e">
        <f t="shared" si="0"/>
        <v>#N/A</v>
      </c>
      <c r="S69" s="150" t="e">
        <f t="shared" si="1"/>
        <v>#N/A</v>
      </c>
      <c r="T69" s="150" t="e">
        <f t="shared" si="2"/>
        <v>#N/A</v>
      </c>
      <c r="U69" s="150" t="e">
        <f t="shared" si="3"/>
        <v>#N/A</v>
      </c>
      <c r="V69" s="154" t="e">
        <f>VLOOKUP(E69,'PC Receitas'!$O$4:$P$14,2,FALSE)</f>
        <v>#N/A</v>
      </c>
    </row>
    <row r="70" spans="3:22" ht="19.5" customHeight="1" thickTop="1" thickBot="1" x14ac:dyDescent="0.3">
      <c r="C70" s="58"/>
      <c r="D70" s="58" t="str">
        <f>IF(C70&lt;&gt;"",TEXT(C70,"00")&amp;"/01/"&amp;'Configurações Básicas'!$P$5,"")</f>
        <v/>
      </c>
      <c r="E70" s="58"/>
      <c r="F70" s="28"/>
      <c r="G70" s="58"/>
      <c r="H70" s="58"/>
      <c r="I70" s="167"/>
      <c r="J70" s="192"/>
      <c r="K70" s="168"/>
      <c r="L70" s="168"/>
      <c r="M70" s="56">
        <f>M69+IF(AND(K70="Pago",OR(E70='PC Receitas'!$O$4,E70='PC Receitas'!$O$5,E70='PC Receitas'!$O$6)),I70,IF(AND(K70="Pago",OR(E70='PC Receitas'!$O$7,E70='PC Receitas'!$O$8,E70='PC Receitas'!$O$9,E70='PC Receitas'!$O$10,E70='PC Receitas'!$O$11,E70='PC Receitas'!$O$12,E70='PC Receitas'!$O$13,E70='PC Receitas'!$O$14)),-I70,0))</f>
        <v>12927.7</v>
      </c>
      <c r="R70" s="153" t="e">
        <f t="shared" ref="R70:R133" si="4">IF(V70="Despesas_com_RH","Despesa",IF(V70="Despesas_Operacionais","Despesa",IF(V70="Despesas_com_Marketing","Despesa",IF(V70="Impostos","Despesa",IF(V70="Investimentos","Despesa","")))))</f>
        <v>#N/A</v>
      </c>
      <c r="S70" s="150" t="e">
        <f t="shared" ref="S70:S133" si="5">IF(V70="Despesas_com_Produtos","Despesa",IF(V70="Despesas_com_Serviços","Despesa",IF(V70="Despesas_Não_Operacionais","Despesa","")))</f>
        <v>#N/A</v>
      </c>
      <c r="T70" s="150" t="e">
        <f t="shared" ref="T70:T133" si="6">IF(V70="Receitas_com_Produtos","Receita",IF(V70="Receitas_com_Serviços","Receita",IF(V70="Receitas_Não_Operacionais","Receita","")))</f>
        <v>#N/A</v>
      </c>
      <c r="U70" s="150" t="e">
        <f t="shared" ref="U70:U133" si="7">IF(R70&lt;&gt;"",R70,IF(S70&lt;&gt;"",S70,IF(T70&lt;&gt;"",T70,"")))</f>
        <v>#N/A</v>
      </c>
      <c r="V70" s="154" t="e">
        <f>VLOOKUP(E70,'PC Receitas'!$O$4:$P$14,2,FALSE)</f>
        <v>#N/A</v>
      </c>
    </row>
    <row r="71" spans="3:22" ht="19.5" customHeight="1" thickTop="1" thickBot="1" x14ac:dyDescent="0.3">
      <c r="C71" s="58"/>
      <c r="D71" s="58" t="str">
        <f>IF(C71&lt;&gt;"",TEXT(C71,"00")&amp;"/01/"&amp;'Configurações Básicas'!$P$5,"")</f>
        <v/>
      </c>
      <c r="E71" s="58"/>
      <c r="F71" s="28"/>
      <c r="G71" s="58"/>
      <c r="H71" s="58"/>
      <c r="I71" s="167"/>
      <c r="J71" s="192"/>
      <c r="K71" s="168"/>
      <c r="L71" s="168"/>
      <c r="M71" s="56">
        <f>M70+IF(AND(K71="Pago",OR(E71='PC Receitas'!$O$4,E71='PC Receitas'!$O$5,E71='PC Receitas'!$O$6)),I71,IF(AND(K71="Pago",OR(E71='PC Receitas'!$O$7,E71='PC Receitas'!$O$8,E71='PC Receitas'!$O$9,E71='PC Receitas'!$O$10,E71='PC Receitas'!$O$11,E71='PC Receitas'!$O$12,E71='PC Receitas'!$O$13,E71='PC Receitas'!$O$14)),-I71,0))</f>
        <v>12927.7</v>
      </c>
      <c r="R71" s="153" t="e">
        <f t="shared" si="4"/>
        <v>#N/A</v>
      </c>
      <c r="S71" s="150" t="e">
        <f t="shared" si="5"/>
        <v>#N/A</v>
      </c>
      <c r="T71" s="150" t="e">
        <f t="shared" si="6"/>
        <v>#N/A</v>
      </c>
      <c r="U71" s="150" t="e">
        <f t="shared" si="7"/>
        <v>#N/A</v>
      </c>
      <c r="V71" s="154" t="e">
        <f>VLOOKUP(E71,'PC Receitas'!$O$4:$P$14,2,FALSE)</f>
        <v>#N/A</v>
      </c>
    </row>
    <row r="72" spans="3:22" ht="19.5" customHeight="1" thickTop="1" thickBot="1" x14ac:dyDescent="0.3">
      <c r="C72" s="58"/>
      <c r="D72" s="58" t="str">
        <f>IF(C72&lt;&gt;"",TEXT(C72,"00")&amp;"/01/"&amp;'Configurações Básicas'!$P$5,"")</f>
        <v/>
      </c>
      <c r="E72" s="58"/>
      <c r="F72" s="28"/>
      <c r="G72" s="58"/>
      <c r="H72" s="58"/>
      <c r="I72" s="167"/>
      <c r="J72" s="192"/>
      <c r="K72" s="168"/>
      <c r="L72" s="168"/>
      <c r="M72" s="56">
        <f>M71+IF(AND(K72="Pago",OR(E72='PC Receitas'!$O$4,E72='PC Receitas'!$O$5,E72='PC Receitas'!$O$6)),I72,IF(AND(K72="Pago",OR(E72='PC Receitas'!$O$7,E72='PC Receitas'!$O$8,E72='PC Receitas'!$O$9,E72='PC Receitas'!$O$10,E72='PC Receitas'!$O$11,E72='PC Receitas'!$O$12,E72='PC Receitas'!$O$13,E72='PC Receitas'!$O$14)),-I72,0))</f>
        <v>12927.7</v>
      </c>
      <c r="R72" s="153" t="e">
        <f t="shared" si="4"/>
        <v>#N/A</v>
      </c>
      <c r="S72" s="150" t="e">
        <f t="shared" si="5"/>
        <v>#N/A</v>
      </c>
      <c r="T72" s="150" t="e">
        <f t="shared" si="6"/>
        <v>#N/A</v>
      </c>
      <c r="U72" s="150" t="e">
        <f t="shared" si="7"/>
        <v>#N/A</v>
      </c>
      <c r="V72" s="154" t="e">
        <f>VLOOKUP(E72,'PC Receitas'!$O$4:$P$14,2,FALSE)</f>
        <v>#N/A</v>
      </c>
    </row>
    <row r="73" spans="3:22" ht="19.5" customHeight="1" thickTop="1" thickBot="1" x14ac:dyDescent="0.3">
      <c r="C73" s="58"/>
      <c r="D73" s="58" t="str">
        <f>IF(C73&lt;&gt;"",TEXT(C73,"00")&amp;"/01/"&amp;'Configurações Básicas'!$P$5,"")</f>
        <v/>
      </c>
      <c r="E73" s="58"/>
      <c r="F73" s="28"/>
      <c r="G73" s="58"/>
      <c r="H73" s="58"/>
      <c r="I73" s="167"/>
      <c r="J73" s="192"/>
      <c r="K73" s="168"/>
      <c r="L73" s="168"/>
      <c r="M73" s="56">
        <f>M72+IF(AND(K73="Pago",OR(E73='PC Receitas'!$O$4,E73='PC Receitas'!$O$5,E73='PC Receitas'!$O$6)),I73,IF(AND(K73="Pago",OR(E73='PC Receitas'!$O$7,E73='PC Receitas'!$O$8,E73='PC Receitas'!$O$9,E73='PC Receitas'!$O$10,E73='PC Receitas'!$O$11,E73='PC Receitas'!$O$12,E73='PC Receitas'!$O$13,E73='PC Receitas'!$O$14)),-I73,0))</f>
        <v>12927.7</v>
      </c>
      <c r="R73" s="153" t="e">
        <f t="shared" si="4"/>
        <v>#N/A</v>
      </c>
      <c r="S73" s="150" t="e">
        <f t="shared" si="5"/>
        <v>#N/A</v>
      </c>
      <c r="T73" s="150" t="e">
        <f t="shared" si="6"/>
        <v>#N/A</v>
      </c>
      <c r="U73" s="150" t="e">
        <f t="shared" si="7"/>
        <v>#N/A</v>
      </c>
      <c r="V73" s="154" t="e">
        <f>VLOOKUP(E73,'PC Receitas'!$O$4:$P$14,2,FALSE)</f>
        <v>#N/A</v>
      </c>
    </row>
    <row r="74" spans="3:22" ht="19.5" customHeight="1" thickTop="1" thickBot="1" x14ac:dyDescent="0.3">
      <c r="C74" s="58"/>
      <c r="D74" s="58" t="str">
        <f>IF(C74&lt;&gt;"",TEXT(C74,"00")&amp;"/01/"&amp;'Configurações Básicas'!$P$5,"")</f>
        <v/>
      </c>
      <c r="E74" s="58"/>
      <c r="F74" s="28"/>
      <c r="G74" s="58"/>
      <c r="H74" s="58"/>
      <c r="I74" s="167"/>
      <c r="J74" s="192"/>
      <c r="K74" s="168"/>
      <c r="L74" s="168"/>
      <c r="M74" s="56">
        <f>M73+IF(AND(K74="Pago",OR(E74='PC Receitas'!$O$4,E74='PC Receitas'!$O$5,E74='PC Receitas'!$O$6)),I74,IF(AND(K74="Pago",OR(E74='PC Receitas'!$O$7,E74='PC Receitas'!$O$8,E74='PC Receitas'!$O$9,E74='PC Receitas'!$O$10,E74='PC Receitas'!$O$11,E74='PC Receitas'!$O$12,E74='PC Receitas'!$O$13,E74='PC Receitas'!$O$14)),-I74,0))</f>
        <v>12927.7</v>
      </c>
      <c r="R74" s="153" t="e">
        <f t="shared" si="4"/>
        <v>#N/A</v>
      </c>
      <c r="S74" s="150" t="e">
        <f t="shared" si="5"/>
        <v>#N/A</v>
      </c>
      <c r="T74" s="150" t="e">
        <f t="shared" si="6"/>
        <v>#N/A</v>
      </c>
      <c r="U74" s="150" t="e">
        <f t="shared" si="7"/>
        <v>#N/A</v>
      </c>
      <c r="V74" s="154" t="e">
        <f>VLOOKUP(E74,'PC Receitas'!$O$4:$P$14,2,FALSE)</f>
        <v>#N/A</v>
      </c>
    </row>
    <row r="75" spans="3:22" ht="19.5" customHeight="1" thickTop="1" thickBot="1" x14ac:dyDescent="0.3">
      <c r="C75" s="58"/>
      <c r="D75" s="58" t="str">
        <f>IF(C75&lt;&gt;"",TEXT(C75,"00")&amp;"/01/"&amp;'Configurações Básicas'!$P$5,"")</f>
        <v/>
      </c>
      <c r="E75" s="58"/>
      <c r="F75" s="28"/>
      <c r="G75" s="58"/>
      <c r="H75" s="58"/>
      <c r="I75" s="167"/>
      <c r="J75" s="192"/>
      <c r="K75" s="168"/>
      <c r="L75" s="168"/>
      <c r="M75" s="56">
        <f>M74+IF(AND(K75="Pago",OR(E75='PC Receitas'!$O$4,E75='PC Receitas'!$O$5,E75='PC Receitas'!$O$6)),I75,IF(AND(K75="Pago",OR(E75='PC Receitas'!$O$7,E75='PC Receitas'!$O$8,E75='PC Receitas'!$O$9,E75='PC Receitas'!$O$10,E75='PC Receitas'!$O$11,E75='PC Receitas'!$O$12,E75='PC Receitas'!$O$13,E75='PC Receitas'!$O$14)),-I75,0))</f>
        <v>12927.7</v>
      </c>
      <c r="R75" s="153" t="e">
        <f t="shared" si="4"/>
        <v>#N/A</v>
      </c>
      <c r="S75" s="150" t="e">
        <f t="shared" si="5"/>
        <v>#N/A</v>
      </c>
      <c r="T75" s="150" t="e">
        <f t="shared" si="6"/>
        <v>#N/A</v>
      </c>
      <c r="U75" s="150" t="e">
        <f t="shared" si="7"/>
        <v>#N/A</v>
      </c>
      <c r="V75" s="154" t="e">
        <f>VLOOKUP(E75,'PC Receitas'!$O$4:$P$14,2,FALSE)</f>
        <v>#N/A</v>
      </c>
    </row>
    <row r="76" spans="3:22" ht="19.5" customHeight="1" thickTop="1" thickBot="1" x14ac:dyDescent="0.3">
      <c r="C76" s="58"/>
      <c r="D76" s="58" t="str">
        <f>IF(C76&lt;&gt;"",TEXT(C76,"00")&amp;"/01/"&amp;'Configurações Básicas'!$P$5,"")</f>
        <v/>
      </c>
      <c r="E76" s="58"/>
      <c r="F76" s="28"/>
      <c r="G76" s="58"/>
      <c r="H76" s="58"/>
      <c r="I76" s="167"/>
      <c r="J76" s="192"/>
      <c r="K76" s="168"/>
      <c r="L76" s="168"/>
      <c r="M76" s="56">
        <f>M75+IF(AND(K76="Pago",OR(E76='PC Receitas'!$O$4,E76='PC Receitas'!$O$5,E76='PC Receitas'!$O$6)),I76,IF(AND(K76="Pago",OR(E76='PC Receitas'!$O$7,E76='PC Receitas'!$O$8,E76='PC Receitas'!$O$9,E76='PC Receitas'!$O$10,E76='PC Receitas'!$O$11,E76='PC Receitas'!$O$12,E76='PC Receitas'!$O$13,E76='PC Receitas'!$O$14)),-I76,0))</f>
        <v>12927.7</v>
      </c>
      <c r="R76" s="153" t="e">
        <f t="shared" si="4"/>
        <v>#N/A</v>
      </c>
      <c r="S76" s="150" t="e">
        <f t="shared" si="5"/>
        <v>#N/A</v>
      </c>
      <c r="T76" s="150" t="e">
        <f t="shared" si="6"/>
        <v>#N/A</v>
      </c>
      <c r="U76" s="150" t="e">
        <f t="shared" si="7"/>
        <v>#N/A</v>
      </c>
      <c r="V76" s="154" t="e">
        <f>VLOOKUP(E76,'PC Receitas'!$O$4:$P$14,2,FALSE)</f>
        <v>#N/A</v>
      </c>
    </row>
    <row r="77" spans="3:22" ht="19.5" customHeight="1" thickTop="1" thickBot="1" x14ac:dyDescent="0.3">
      <c r="C77" s="58"/>
      <c r="D77" s="58" t="str">
        <f>IF(C77&lt;&gt;"",TEXT(C77,"00")&amp;"/01/"&amp;'Configurações Básicas'!$P$5,"")</f>
        <v/>
      </c>
      <c r="E77" s="58"/>
      <c r="F77" s="28"/>
      <c r="G77" s="58"/>
      <c r="H77" s="58"/>
      <c r="I77" s="167"/>
      <c r="J77" s="192"/>
      <c r="K77" s="168"/>
      <c r="L77" s="168"/>
      <c r="M77" s="56">
        <f>M76+IF(AND(K77="Pago",OR(E77='PC Receitas'!$O$4,E77='PC Receitas'!$O$5,E77='PC Receitas'!$O$6)),I77,IF(AND(K77="Pago",OR(E77='PC Receitas'!$O$7,E77='PC Receitas'!$O$8,E77='PC Receitas'!$O$9,E77='PC Receitas'!$O$10,E77='PC Receitas'!$O$11,E77='PC Receitas'!$O$12,E77='PC Receitas'!$O$13,E77='PC Receitas'!$O$14)),-I77,0))</f>
        <v>12927.7</v>
      </c>
      <c r="R77" s="153" t="e">
        <f t="shared" si="4"/>
        <v>#N/A</v>
      </c>
      <c r="S77" s="150" t="e">
        <f t="shared" si="5"/>
        <v>#N/A</v>
      </c>
      <c r="T77" s="150" t="e">
        <f t="shared" si="6"/>
        <v>#N/A</v>
      </c>
      <c r="U77" s="150" t="e">
        <f t="shared" si="7"/>
        <v>#N/A</v>
      </c>
      <c r="V77" s="154" t="e">
        <f>VLOOKUP(E77,'PC Receitas'!$O$4:$P$14,2,FALSE)</f>
        <v>#N/A</v>
      </c>
    </row>
    <row r="78" spans="3:22" ht="19.5" customHeight="1" thickTop="1" thickBot="1" x14ac:dyDescent="0.3">
      <c r="C78" s="58"/>
      <c r="D78" s="58" t="str">
        <f>IF(C78&lt;&gt;"",TEXT(C78,"00")&amp;"/01/"&amp;'Configurações Básicas'!$P$5,"")</f>
        <v/>
      </c>
      <c r="E78" s="58"/>
      <c r="F78" s="28"/>
      <c r="G78" s="58"/>
      <c r="H78" s="58"/>
      <c r="I78" s="167"/>
      <c r="J78" s="192"/>
      <c r="K78" s="168"/>
      <c r="L78" s="168"/>
      <c r="M78" s="56">
        <f>M77+IF(AND(K78="Pago",OR(E78='PC Receitas'!$O$4,E78='PC Receitas'!$O$5,E78='PC Receitas'!$O$6)),I78,IF(AND(K78="Pago",OR(E78='PC Receitas'!$O$7,E78='PC Receitas'!$O$8,E78='PC Receitas'!$O$9,E78='PC Receitas'!$O$10,E78='PC Receitas'!$O$11,E78='PC Receitas'!$O$12,E78='PC Receitas'!$O$13,E78='PC Receitas'!$O$14)),-I78,0))</f>
        <v>12927.7</v>
      </c>
      <c r="R78" s="153" t="e">
        <f t="shared" si="4"/>
        <v>#N/A</v>
      </c>
      <c r="S78" s="150" t="e">
        <f t="shared" si="5"/>
        <v>#N/A</v>
      </c>
      <c r="T78" s="150" t="e">
        <f t="shared" si="6"/>
        <v>#N/A</v>
      </c>
      <c r="U78" s="150" t="e">
        <f t="shared" si="7"/>
        <v>#N/A</v>
      </c>
      <c r="V78" s="154" t="e">
        <f>VLOOKUP(E78,'PC Receitas'!$O$4:$P$14,2,FALSE)</f>
        <v>#N/A</v>
      </c>
    </row>
    <row r="79" spans="3:22" ht="19.5" customHeight="1" thickTop="1" thickBot="1" x14ac:dyDescent="0.3">
      <c r="C79" s="58"/>
      <c r="D79" s="58" t="str">
        <f>IF(C79&lt;&gt;"",TEXT(C79,"00")&amp;"/01/"&amp;'Configurações Básicas'!$P$5,"")</f>
        <v/>
      </c>
      <c r="E79" s="58"/>
      <c r="F79" s="28"/>
      <c r="G79" s="58"/>
      <c r="H79" s="58"/>
      <c r="I79" s="167"/>
      <c r="J79" s="192"/>
      <c r="K79" s="168"/>
      <c r="L79" s="168"/>
      <c r="M79" s="56">
        <f>M78+IF(AND(K79="Pago",OR(E79='PC Receitas'!$O$4,E79='PC Receitas'!$O$5,E79='PC Receitas'!$O$6)),I79,IF(AND(K79="Pago",OR(E79='PC Receitas'!$O$7,E79='PC Receitas'!$O$8,E79='PC Receitas'!$O$9,E79='PC Receitas'!$O$10,E79='PC Receitas'!$O$11,E79='PC Receitas'!$O$12,E79='PC Receitas'!$O$13,E79='PC Receitas'!$O$14)),-I79,0))</f>
        <v>12927.7</v>
      </c>
      <c r="R79" s="153" t="e">
        <f t="shared" si="4"/>
        <v>#N/A</v>
      </c>
      <c r="S79" s="150" t="e">
        <f t="shared" si="5"/>
        <v>#N/A</v>
      </c>
      <c r="T79" s="150" t="e">
        <f t="shared" si="6"/>
        <v>#N/A</v>
      </c>
      <c r="U79" s="150" t="e">
        <f t="shared" si="7"/>
        <v>#N/A</v>
      </c>
      <c r="V79" s="154" t="e">
        <f>VLOOKUP(E79,'PC Receitas'!$O$4:$P$14,2,FALSE)</f>
        <v>#N/A</v>
      </c>
    </row>
    <row r="80" spans="3:22" ht="19.5" customHeight="1" thickTop="1" thickBot="1" x14ac:dyDescent="0.3">
      <c r="C80" s="58"/>
      <c r="D80" s="58" t="str">
        <f>IF(C80&lt;&gt;"",TEXT(C80,"00")&amp;"/01/"&amp;'Configurações Básicas'!$P$5,"")</f>
        <v/>
      </c>
      <c r="E80" s="58"/>
      <c r="F80" s="28"/>
      <c r="G80" s="58"/>
      <c r="H80" s="58"/>
      <c r="I80" s="167"/>
      <c r="J80" s="192"/>
      <c r="K80" s="168"/>
      <c r="L80" s="168"/>
      <c r="M80" s="56">
        <f>M79+IF(AND(K80="Pago",OR(E80='PC Receitas'!$O$4,E80='PC Receitas'!$O$5,E80='PC Receitas'!$O$6)),I80,IF(AND(K80="Pago",OR(E80='PC Receitas'!$O$7,E80='PC Receitas'!$O$8,E80='PC Receitas'!$O$9,E80='PC Receitas'!$O$10,E80='PC Receitas'!$O$11,E80='PC Receitas'!$O$12,E80='PC Receitas'!$O$13,E80='PC Receitas'!$O$14)),-I80,0))</f>
        <v>12927.7</v>
      </c>
      <c r="R80" s="153" t="e">
        <f t="shared" si="4"/>
        <v>#N/A</v>
      </c>
      <c r="S80" s="150" t="e">
        <f t="shared" si="5"/>
        <v>#N/A</v>
      </c>
      <c r="T80" s="150" t="e">
        <f t="shared" si="6"/>
        <v>#N/A</v>
      </c>
      <c r="U80" s="150" t="e">
        <f t="shared" si="7"/>
        <v>#N/A</v>
      </c>
      <c r="V80" s="154" t="e">
        <f>VLOOKUP(E80,'PC Receitas'!$O$4:$P$14,2,FALSE)</f>
        <v>#N/A</v>
      </c>
    </row>
    <row r="81" spans="3:22" ht="19.5" customHeight="1" thickTop="1" thickBot="1" x14ac:dyDescent="0.3">
      <c r="C81" s="58"/>
      <c r="D81" s="58" t="str">
        <f>IF(C81&lt;&gt;"",TEXT(C81,"00")&amp;"/01/"&amp;'Configurações Básicas'!$P$5,"")</f>
        <v/>
      </c>
      <c r="E81" s="58"/>
      <c r="F81" s="28"/>
      <c r="G81" s="58"/>
      <c r="H81" s="58"/>
      <c r="I81" s="167"/>
      <c r="J81" s="192"/>
      <c r="K81" s="168"/>
      <c r="L81" s="168"/>
      <c r="M81" s="56">
        <f>M80+IF(AND(K81="Pago",OR(E81='PC Receitas'!$O$4,E81='PC Receitas'!$O$5,E81='PC Receitas'!$O$6)),I81,IF(AND(K81="Pago",OR(E81='PC Receitas'!$O$7,E81='PC Receitas'!$O$8,E81='PC Receitas'!$O$9,E81='PC Receitas'!$O$10,E81='PC Receitas'!$O$11,E81='PC Receitas'!$O$12,E81='PC Receitas'!$O$13,E81='PC Receitas'!$O$14)),-I81,0))</f>
        <v>12927.7</v>
      </c>
      <c r="R81" s="153" t="e">
        <f t="shared" si="4"/>
        <v>#N/A</v>
      </c>
      <c r="S81" s="150" t="e">
        <f t="shared" si="5"/>
        <v>#N/A</v>
      </c>
      <c r="T81" s="150" t="e">
        <f t="shared" si="6"/>
        <v>#N/A</v>
      </c>
      <c r="U81" s="150" t="e">
        <f t="shared" si="7"/>
        <v>#N/A</v>
      </c>
      <c r="V81" s="154" t="e">
        <f>VLOOKUP(E81,'PC Receitas'!$O$4:$P$14,2,FALSE)</f>
        <v>#N/A</v>
      </c>
    </row>
    <row r="82" spans="3:22" ht="19.5" customHeight="1" thickTop="1" thickBot="1" x14ac:dyDescent="0.3">
      <c r="C82" s="58"/>
      <c r="D82" s="58" t="str">
        <f>IF(C82&lt;&gt;"",TEXT(C82,"00")&amp;"/01/"&amp;'Configurações Básicas'!$P$5,"")</f>
        <v/>
      </c>
      <c r="E82" s="58"/>
      <c r="F82" s="28"/>
      <c r="G82" s="58"/>
      <c r="H82" s="58"/>
      <c r="I82" s="167"/>
      <c r="J82" s="192"/>
      <c r="K82" s="168"/>
      <c r="L82" s="168"/>
      <c r="M82" s="56">
        <f>M81+IF(AND(K82="Pago",OR(E82='PC Receitas'!$O$4,E82='PC Receitas'!$O$5,E82='PC Receitas'!$O$6)),I82,IF(AND(K82="Pago",OR(E82='PC Receitas'!$O$7,E82='PC Receitas'!$O$8,E82='PC Receitas'!$O$9,E82='PC Receitas'!$O$10,E82='PC Receitas'!$O$11,E82='PC Receitas'!$O$12,E82='PC Receitas'!$O$13,E82='PC Receitas'!$O$14)),-I82,0))</f>
        <v>12927.7</v>
      </c>
      <c r="R82" s="153" t="e">
        <f t="shared" si="4"/>
        <v>#N/A</v>
      </c>
      <c r="S82" s="150" t="e">
        <f t="shared" si="5"/>
        <v>#N/A</v>
      </c>
      <c r="T82" s="150" t="e">
        <f t="shared" si="6"/>
        <v>#N/A</v>
      </c>
      <c r="U82" s="150" t="e">
        <f t="shared" si="7"/>
        <v>#N/A</v>
      </c>
      <c r="V82" s="154" t="e">
        <f>VLOOKUP(E82,'PC Receitas'!$O$4:$P$14,2,FALSE)</f>
        <v>#N/A</v>
      </c>
    </row>
    <row r="83" spans="3:22" ht="19.5" customHeight="1" thickTop="1" thickBot="1" x14ac:dyDescent="0.3">
      <c r="C83" s="58"/>
      <c r="D83" s="58" t="str">
        <f>IF(C83&lt;&gt;"",TEXT(C83,"00")&amp;"/01/"&amp;'Configurações Básicas'!$P$5,"")</f>
        <v/>
      </c>
      <c r="E83" s="58"/>
      <c r="F83" s="28"/>
      <c r="G83" s="58"/>
      <c r="H83" s="58"/>
      <c r="I83" s="167"/>
      <c r="J83" s="192"/>
      <c r="K83" s="168"/>
      <c r="L83" s="168"/>
      <c r="M83" s="56">
        <f>M82+IF(AND(K83="Pago",OR(E83='PC Receitas'!$O$4,E83='PC Receitas'!$O$5,E83='PC Receitas'!$O$6)),I83,IF(AND(K83="Pago",OR(E83='PC Receitas'!$O$7,E83='PC Receitas'!$O$8,E83='PC Receitas'!$O$9,E83='PC Receitas'!$O$10,E83='PC Receitas'!$O$11,E83='PC Receitas'!$O$12,E83='PC Receitas'!$O$13,E83='PC Receitas'!$O$14)),-I83,0))</f>
        <v>12927.7</v>
      </c>
      <c r="R83" s="153" t="e">
        <f t="shared" si="4"/>
        <v>#N/A</v>
      </c>
      <c r="S83" s="150" t="e">
        <f t="shared" si="5"/>
        <v>#N/A</v>
      </c>
      <c r="T83" s="150" t="e">
        <f t="shared" si="6"/>
        <v>#N/A</v>
      </c>
      <c r="U83" s="150" t="e">
        <f t="shared" si="7"/>
        <v>#N/A</v>
      </c>
      <c r="V83" s="154" t="e">
        <f>VLOOKUP(E83,'PC Receitas'!$O$4:$P$14,2,FALSE)</f>
        <v>#N/A</v>
      </c>
    </row>
    <row r="84" spans="3:22" ht="19.5" customHeight="1" thickTop="1" thickBot="1" x14ac:dyDescent="0.3">
      <c r="C84" s="58"/>
      <c r="D84" s="58" t="str">
        <f>IF(C84&lt;&gt;"",TEXT(C84,"00")&amp;"/01/"&amp;'Configurações Básicas'!$P$5,"")</f>
        <v/>
      </c>
      <c r="E84" s="58"/>
      <c r="F84" s="28"/>
      <c r="G84" s="58"/>
      <c r="H84" s="58"/>
      <c r="I84" s="167"/>
      <c r="J84" s="192"/>
      <c r="K84" s="168"/>
      <c r="L84" s="168"/>
      <c r="M84" s="56">
        <f>M83+IF(AND(K84="Pago",OR(E84='PC Receitas'!$O$4,E84='PC Receitas'!$O$5,E84='PC Receitas'!$O$6)),I84,IF(AND(K84="Pago",OR(E84='PC Receitas'!$O$7,E84='PC Receitas'!$O$8,E84='PC Receitas'!$O$9,E84='PC Receitas'!$O$10,E84='PC Receitas'!$O$11,E84='PC Receitas'!$O$12,E84='PC Receitas'!$O$13,E84='PC Receitas'!$O$14)),-I84,0))</f>
        <v>12927.7</v>
      </c>
      <c r="R84" s="153" t="e">
        <f t="shared" si="4"/>
        <v>#N/A</v>
      </c>
      <c r="S84" s="150" t="e">
        <f t="shared" si="5"/>
        <v>#N/A</v>
      </c>
      <c r="T84" s="150" t="e">
        <f t="shared" si="6"/>
        <v>#N/A</v>
      </c>
      <c r="U84" s="150" t="e">
        <f t="shared" si="7"/>
        <v>#N/A</v>
      </c>
      <c r="V84" s="154" t="e">
        <f>VLOOKUP(E84,'PC Receitas'!$O$4:$P$14,2,FALSE)</f>
        <v>#N/A</v>
      </c>
    </row>
    <row r="85" spans="3:22" ht="19.5" customHeight="1" thickTop="1" thickBot="1" x14ac:dyDescent="0.3">
      <c r="C85" s="58"/>
      <c r="D85" s="58" t="str">
        <f>IF(C85&lt;&gt;"",TEXT(C85,"00")&amp;"/01/"&amp;'Configurações Básicas'!$P$5,"")</f>
        <v/>
      </c>
      <c r="E85" s="58"/>
      <c r="F85" s="28"/>
      <c r="G85" s="58"/>
      <c r="H85" s="58"/>
      <c r="I85" s="167"/>
      <c r="J85" s="192"/>
      <c r="K85" s="168"/>
      <c r="L85" s="168"/>
      <c r="M85" s="56">
        <f>M84+IF(AND(K85="Pago",OR(E85='PC Receitas'!$O$4,E85='PC Receitas'!$O$5,E85='PC Receitas'!$O$6)),I85,IF(AND(K85="Pago",OR(E85='PC Receitas'!$O$7,E85='PC Receitas'!$O$8,E85='PC Receitas'!$O$9,E85='PC Receitas'!$O$10,E85='PC Receitas'!$O$11,E85='PC Receitas'!$O$12,E85='PC Receitas'!$O$13,E85='PC Receitas'!$O$14)),-I85,0))</f>
        <v>12927.7</v>
      </c>
      <c r="R85" s="153" t="e">
        <f t="shared" si="4"/>
        <v>#N/A</v>
      </c>
      <c r="S85" s="150" t="e">
        <f t="shared" si="5"/>
        <v>#N/A</v>
      </c>
      <c r="T85" s="150" t="e">
        <f t="shared" si="6"/>
        <v>#N/A</v>
      </c>
      <c r="U85" s="150" t="e">
        <f t="shared" si="7"/>
        <v>#N/A</v>
      </c>
      <c r="V85" s="154" t="e">
        <f>VLOOKUP(E85,'PC Receitas'!$O$4:$P$14,2,FALSE)</f>
        <v>#N/A</v>
      </c>
    </row>
    <row r="86" spans="3:22" ht="19.5" customHeight="1" thickTop="1" thickBot="1" x14ac:dyDescent="0.3">
      <c r="C86" s="58"/>
      <c r="D86" s="58" t="str">
        <f>IF(C86&lt;&gt;"",TEXT(C86,"00")&amp;"/01/"&amp;'Configurações Básicas'!$P$5,"")</f>
        <v/>
      </c>
      <c r="E86" s="58"/>
      <c r="F86" s="28"/>
      <c r="G86" s="58"/>
      <c r="H86" s="58"/>
      <c r="I86" s="167"/>
      <c r="J86" s="192"/>
      <c r="K86" s="168"/>
      <c r="L86" s="168"/>
      <c r="M86" s="56">
        <f>M85+IF(AND(K86="Pago",OR(E86='PC Receitas'!$O$4,E86='PC Receitas'!$O$5,E86='PC Receitas'!$O$6)),I86,IF(AND(K86="Pago",OR(E86='PC Receitas'!$O$7,E86='PC Receitas'!$O$8,E86='PC Receitas'!$O$9,E86='PC Receitas'!$O$10,E86='PC Receitas'!$O$11,E86='PC Receitas'!$O$12,E86='PC Receitas'!$O$13,E86='PC Receitas'!$O$14)),-I86,0))</f>
        <v>12927.7</v>
      </c>
      <c r="R86" s="153" t="e">
        <f t="shared" si="4"/>
        <v>#N/A</v>
      </c>
      <c r="S86" s="150" t="e">
        <f t="shared" si="5"/>
        <v>#N/A</v>
      </c>
      <c r="T86" s="150" t="e">
        <f t="shared" si="6"/>
        <v>#N/A</v>
      </c>
      <c r="U86" s="150" t="e">
        <f t="shared" si="7"/>
        <v>#N/A</v>
      </c>
      <c r="V86" s="154" t="e">
        <f>VLOOKUP(E86,'PC Receitas'!$O$4:$P$14,2,FALSE)</f>
        <v>#N/A</v>
      </c>
    </row>
    <row r="87" spans="3:22" ht="19.5" customHeight="1" thickTop="1" thickBot="1" x14ac:dyDescent="0.3">
      <c r="C87" s="58"/>
      <c r="D87" s="58" t="str">
        <f>IF(C87&lt;&gt;"",TEXT(C87,"00")&amp;"/01/"&amp;'Configurações Básicas'!$P$5,"")</f>
        <v/>
      </c>
      <c r="E87" s="58"/>
      <c r="F87" s="28"/>
      <c r="G87" s="58"/>
      <c r="H87" s="58"/>
      <c r="I87" s="167"/>
      <c r="J87" s="192"/>
      <c r="K87" s="168"/>
      <c r="L87" s="168"/>
      <c r="M87" s="56">
        <f>M86+IF(AND(K87="Pago",OR(E87='PC Receitas'!$O$4,E87='PC Receitas'!$O$5,E87='PC Receitas'!$O$6)),I87,IF(AND(K87="Pago",OR(E87='PC Receitas'!$O$7,E87='PC Receitas'!$O$8,E87='PC Receitas'!$O$9,E87='PC Receitas'!$O$10,E87='PC Receitas'!$O$11,E87='PC Receitas'!$O$12,E87='PC Receitas'!$O$13,E87='PC Receitas'!$O$14)),-I87,0))</f>
        <v>12927.7</v>
      </c>
      <c r="R87" s="153" t="e">
        <f t="shared" si="4"/>
        <v>#N/A</v>
      </c>
      <c r="S87" s="150" t="e">
        <f t="shared" si="5"/>
        <v>#N/A</v>
      </c>
      <c r="T87" s="150" t="e">
        <f t="shared" si="6"/>
        <v>#N/A</v>
      </c>
      <c r="U87" s="150" t="e">
        <f t="shared" si="7"/>
        <v>#N/A</v>
      </c>
      <c r="V87" s="154" t="e">
        <f>VLOOKUP(E87,'PC Receitas'!$O$4:$P$14,2,FALSE)</f>
        <v>#N/A</v>
      </c>
    </row>
    <row r="88" spans="3:22" ht="19.5" customHeight="1" thickTop="1" thickBot="1" x14ac:dyDescent="0.3">
      <c r="C88" s="58"/>
      <c r="D88" s="58" t="str">
        <f>IF(C88&lt;&gt;"",TEXT(C88,"00")&amp;"/01/"&amp;'Configurações Básicas'!$P$5,"")</f>
        <v/>
      </c>
      <c r="E88" s="58"/>
      <c r="F88" s="28"/>
      <c r="G88" s="58"/>
      <c r="H88" s="58"/>
      <c r="I88" s="167"/>
      <c r="J88" s="192"/>
      <c r="K88" s="168"/>
      <c r="L88" s="168"/>
      <c r="M88" s="56">
        <f>M87+IF(AND(K88="Pago",OR(E88='PC Receitas'!$O$4,E88='PC Receitas'!$O$5,E88='PC Receitas'!$O$6)),I88,IF(AND(K88="Pago",OR(E88='PC Receitas'!$O$7,E88='PC Receitas'!$O$8,E88='PC Receitas'!$O$9,E88='PC Receitas'!$O$10,E88='PC Receitas'!$O$11,E88='PC Receitas'!$O$12,E88='PC Receitas'!$O$13,E88='PC Receitas'!$O$14)),-I88,0))</f>
        <v>12927.7</v>
      </c>
      <c r="R88" s="153" t="e">
        <f t="shared" si="4"/>
        <v>#N/A</v>
      </c>
      <c r="S88" s="150" t="e">
        <f t="shared" si="5"/>
        <v>#N/A</v>
      </c>
      <c r="T88" s="150" t="e">
        <f t="shared" si="6"/>
        <v>#N/A</v>
      </c>
      <c r="U88" s="150" t="e">
        <f t="shared" si="7"/>
        <v>#N/A</v>
      </c>
      <c r="V88" s="154" t="e">
        <f>VLOOKUP(E88,'PC Receitas'!$O$4:$P$14,2,FALSE)</f>
        <v>#N/A</v>
      </c>
    </row>
    <row r="89" spans="3:22" ht="19.5" customHeight="1" thickTop="1" thickBot="1" x14ac:dyDescent="0.3">
      <c r="C89" s="58"/>
      <c r="D89" s="58" t="str">
        <f>IF(C89&lt;&gt;"",TEXT(C89,"00")&amp;"/01/"&amp;'Configurações Básicas'!$P$5,"")</f>
        <v/>
      </c>
      <c r="E89" s="58"/>
      <c r="F89" s="28"/>
      <c r="G89" s="58"/>
      <c r="H89" s="58"/>
      <c r="I89" s="167"/>
      <c r="J89" s="192"/>
      <c r="K89" s="168"/>
      <c r="L89" s="168"/>
      <c r="M89" s="56">
        <f>M88+IF(AND(K89="Pago",OR(E89='PC Receitas'!$O$4,E89='PC Receitas'!$O$5,E89='PC Receitas'!$O$6)),I89,IF(AND(K89="Pago",OR(E89='PC Receitas'!$O$7,E89='PC Receitas'!$O$8,E89='PC Receitas'!$O$9,E89='PC Receitas'!$O$10,E89='PC Receitas'!$O$11,E89='PC Receitas'!$O$12,E89='PC Receitas'!$O$13,E89='PC Receitas'!$O$14)),-I89,0))</f>
        <v>12927.7</v>
      </c>
      <c r="R89" s="153" t="e">
        <f t="shared" si="4"/>
        <v>#N/A</v>
      </c>
      <c r="S89" s="150" t="e">
        <f t="shared" si="5"/>
        <v>#N/A</v>
      </c>
      <c r="T89" s="150" t="e">
        <f t="shared" si="6"/>
        <v>#N/A</v>
      </c>
      <c r="U89" s="150" t="e">
        <f t="shared" si="7"/>
        <v>#N/A</v>
      </c>
      <c r="V89" s="154" t="e">
        <f>VLOOKUP(E89,'PC Receitas'!$O$4:$P$14,2,FALSE)</f>
        <v>#N/A</v>
      </c>
    </row>
    <row r="90" spans="3:22" ht="19.5" customHeight="1" thickTop="1" thickBot="1" x14ac:dyDescent="0.3">
      <c r="C90" s="58"/>
      <c r="D90" s="58" t="str">
        <f>IF(C90&lt;&gt;"",TEXT(C90,"00")&amp;"/01/"&amp;'Configurações Básicas'!$P$5,"")</f>
        <v/>
      </c>
      <c r="E90" s="58"/>
      <c r="F90" s="28"/>
      <c r="G90" s="58"/>
      <c r="H90" s="58"/>
      <c r="I90" s="167"/>
      <c r="J90" s="192"/>
      <c r="K90" s="168"/>
      <c r="L90" s="168"/>
      <c r="M90" s="56">
        <f>M89+IF(AND(K90="Pago",OR(E90='PC Receitas'!$O$4,E90='PC Receitas'!$O$5,E90='PC Receitas'!$O$6)),I90,IF(AND(K90="Pago",OR(E90='PC Receitas'!$O$7,E90='PC Receitas'!$O$8,E90='PC Receitas'!$O$9,E90='PC Receitas'!$O$10,E90='PC Receitas'!$O$11,E90='PC Receitas'!$O$12,E90='PC Receitas'!$O$13,E90='PC Receitas'!$O$14)),-I90,0))</f>
        <v>12927.7</v>
      </c>
      <c r="R90" s="153" t="e">
        <f t="shared" si="4"/>
        <v>#N/A</v>
      </c>
      <c r="S90" s="150" t="e">
        <f t="shared" si="5"/>
        <v>#N/A</v>
      </c>
      <c r="T90" s="150" t="e">
        <f t="shared" si="6"/>
        <v>#N/A</v>
      </c>
      <c r="U90" s="150" t="e">
        <f t="shared" si="7"/>
        <v>#N/A</v>
      </c>
      <c r="V90" s="154" t="e">
        <f>VLOOKUP(E90,'PC Receitas'!$O$4:$P$14,2,FALSE)</f>
        <v>#N/A</v>
      </c>
    </row>
    <row r="91" spans="3:22" ht="19.5" customHeight="1" thickTop="1" thickBot="1" x14ac:dyDescent="0.3">
      <c r="C91" s="58"/>
      <c r="D91" s="58" t="str">
        <f>IF(C91&lt;&gt;"",TEXT(C91,"00")&amp;"/01/"&amp;'Configurações Básicas'!$P$5,"")</f>
        <v/>
      </c>
      <c r="E91" s="58"/>
      <c r="F91" s="28"/>
      <c r="G91" s="58"/>
      <c r="H91" s="58"/>
      <c r="I91" s="167"/>
      <c r="J91" s="192"/>
      <c r="K91" s="168"/>
      <c r="L91" s="168"/>
      <c r="M91" s="56">
        <f>M90+IF(AND(K91="Pago",OR(E91='PC Receitas'!$O$4,E91='PC Receitas'!$O$5,E91='PC Receitas'!$O$6)),I91,IF(AND(K91="Pago",OR(E91='PC Receitas'!$O$7,E91='PC Receitas'!$O$8,E91='PC Receitas'!$O$9,E91='PC Receitas'!$O$10,E91='PC Receitas'!$O$11,E91='PC Receitas'!$O$12,E91='PC Receitas'!$O$13,E91='PC Receitas'!$O$14)),-I91,0))</f>
        <v>12927.7</v>
      </c>
      <c r="R91" s="153" t="e">
        <f t="shared" si="4"/>
        <v>#N/A</v>
      </c>
      <c r="S91" s="150" t="e">
        <f t="shared" si="5"/>
        <v>#N/A</v>
      </c>
      <c r="T91" s="150" t="e">
        <f t="shared" si="6"/>
        <v>#N/A</v>
      </c>
      <c r="U91" s="150" t="e">
        <f t="shared" si="7"/>
        <v>#N/A</v>
      </c>
      <c r="V91" s="154" t="e">
        <f>VLOOKUP(E91,'PC Receitas'!$O$4:$P$14,2,FALSE)</f>
        <v>#N/A</v>
      </c>
    </row>
    <row r="92" spans="3:22" ht="19.5" customHeight="1" thickTop="1" thickBot="1" x14ac:dyDescent="0.3">
      <c r="C92" s="58"/>
      <c r="D92" s="58" t="str">
        <f>IF(C92&lt;&gt;"",TEXT(C92,"00")&amp;"/01/"&amp;'Configurações Básicas'!$P$5,"")</f>
        <v/>
      </c>
      <c r="E92" s="58"/>
      <c r="F92" s="28"/>
      <c r="G92" s="58"/>
      <c r="H92" s="58"/>
      <c r="I92" s="167"/>
      <c r="J92" s="192"/>
      <c r="K92" s="168"/>
      <c r="L92" s="168"/>
      <c r="M92" s="56">
        <f>M91+IF(AND(K92="Pago",OR(E92='PC Receitas'!$O$4,E92='PC Receitas'!$O$5,E92='PC Receitas'!$O$6)),I92,IF(AND(K92="Pago",OR(E92='PC Receitas'!$O$7,E92='PC Receitas'!$O$8,E92='PC Receitas'!$O$9,E92='PC Receitas'!$O$10,E92='PC Receitas'!$O$11,E92='PC Receitas'!$O$12,E92='PC Receitas'!$O$13,E92='PC Receitas'!$O$14)),-I92,0))</f>
        <v>12927.7</v>
      </c>
      <c r="R92" s="153" t="e">
        <f t="shared" si="4"/>
        <v>#N/A</v>
      </c>
      <c r="S92" s="150" t="e">
        <f t="shared" si="5"/>
        <v>#N/A</v>
      </c>
      <c r="T92" s="150" t="e">
        <f t="shared" si="6"/>
        <v>#N/A</v>
      </c>
      <c r="U92" s="150" t="e">
        <f t="shared" si="7"/>
        <v>#N/A</v>
      </c>
      <c r="V92" s="154" t="e">
        <f>VLOOKUP(E92,'PC Receitas'!$O$4:$P$14,2,FALSE)</f>
        <v>#N/A</v>
      </c>
    </row>
    <row r="93" spans="3:22" ht="19.5" customHeight="1" thickTop="1" thickBot="1" x14ac:dyDescent="0.3">
      <c r="C93" s="58"/>
      <c r="D93" s="58" t="str">
        <f>IF(C93&lt;&gt;"",TEXT(C93,"00")&amp;"/01/"&amp;'Configurações Básicas'!$P$5,"")</f>
        <v/>
      </c>
      <c r="E93" s="58"/>
      <c r="F93" s="28"/>
      <c r="G93" s="58"/>
      <c r="H93" s="58"/>
      <c r="I93" s="167"/>
      <c r="J93" s="192"/>
      <c r="K93" s="168"/>
      <c r="L93" s="168"/>
      <c r="M93" s="56">
        <f>M92+IF(AND(K93="Pago",OR(E93='PC Receitas'!$O$4,E93='PC Receitas'!$O$5,E93='PC Receitas'!$O$6)),I93,IF(AND(K93="Pago",OR(E93='PC Receitas'!$O$7,E93='PC Receitas'!$O$8,E93='PC Receitas'!$O$9,E93='PC Receitas'!$O$10,E93='PC Receitas'!$O$11,E93='PC Receitas'!$O$12,E93='PC Receitas'!$O$13,E93='PC Receitas'!$O$14)),-I93,0))</f>
        <v>12927.7</v>
      </c>
      <c r="R93" s="153" t="e">
        <f t="shared" si="4"/>
        <v>#N/A</v>
      </c>
      <c r="S93" s="150" t="e">
        <f t="shared" si="5"/>
        <v>#N/A</v>
      </c>
      <c r="T93" s="150" t="e">
        <f t="shared" si="6"/>
        <v>#N/A</v>
      </c>
      <c r="U93" s="150" t="e">
        <f t="shared" si="7"/>
        <v>#N/A</v>
      </c>
      <c r="V93" s="154" t="e">
        <f>VLOOKUP(E93,'PC Receitas'!$O$4:$P$14,2,FALSE)</f>
        <v>#N/A</v>
      </c>
    </row>
    <row r="94" spans="3:22" ht="19.5" customHeight="1" thickTop="1" thickBot="1" x14ac:dyDescent="0.3">
      <c r="C94" s="58"/>
      <c r="D94" s="58" t="str">
        <f>IF(C94&lt;&gt;"",TEXT(C94,"00")&amp;"/01/"&amp;'Configurações Básicas'!$P$5,"")</f>
        <v/>
      </c>
      <c r="E94" s="58"/>
      <c r="F94" s="28"/>
      <c r="G94" s="58"/>
      <c r="H94" s="58"/>
      <c r="I94" s="167"/>
      <c r="J94" s="192"/>
      <c r="K94" s="168"/>
      <c r="L94" s="168"/>
      <c r="M94" s="56">
        <f>M93+IF(AND(K94="Pago",OR(E94='PC Receitas'!$O$4,E94='PC Receitas'!$O$5,E94='PC Receitas'!$O$6)),I94,IF(AND(K94="Pago",OR(E94='PC Receitas'!$O$7,E94='PC Receitas'!$O$8,E94='PC Receitas'!$O$9,E94='PC Receitas'!$O$10,E94='PC Receitas'!$O$11,E94='PC Receitas'!$O$12,E94='PC Receitas'!$O$13,E94='PC Receitas'!$O$14)),-I94,0))</f>
        <v>12927.7</v>
      </c>
      <c r="R94" s="153" t="e">
        <f t="shared" si="4"/>
        <v>#N/A</v>
      </c>
      <c r="S94" s="150" t="e">
        <f t="shared" si="5"/>
        <v>#N/A</v>
      </c>
      <c r="T94" s="150" t="e">
        <f t="shared" si="6"/>
        <v>#N/A</v>
      </c>
      <c r="U94" s="150" t="e">
        <f t="shared" si="7"/>
        <v>#N/A</v>
      </c>
      <c r="V94" s="154" t="e">
        <f>VLOOKUP(E94,'PC Receitas'!$O$4:$P$14,2,FALSE)</f>
        <v>#N/A</v>
      </c>
    </row>
    <row r="95" spans="3:22" ht="19.5" customHeight="1" thickTop="1" thickBot="1" x14ac:dyDescent="0.3">
      <c r="C95" s="58"/>
      <c r="D95" s="58" t="str">
        <f>IF(C95&lt;&gt;"",TEXT(C95,"00")&amp;"/01/"&amp;'Configurações Básicas'!$P$5,"")</f>
        <v/>
      </c>
      <c r="E95" s="58"/>
      <c r="F95" s="28"/>
      <c r="G95" s="58"/>
      <c r="H95" s="58"/>
      <c r="I95" s="167"/>
      <c r="J95" s="192"/>
      <c r="K95" s="168"/>
      <c r="L95" s="168"/>
      <c r="M95" s="56">
        <f>M94+IF(AND(K95="Pago",OR(E95='PC Receitas'!$O$4,E95='PC Receitas'!$O$5,E95='PC Receitas'!$O$6)),I95,IF(AND(K95="Pago",OR(E95='PC Receitas'!$O$7,E95='PC Receitas'!$O$8,E95='PC Receitas'!$O$9,E95='PC Receitas'!$O$10,E95='PC Receitas'!$O$11,E95='PC Receitas'!$O$12,E95='PC Receitas'!$O$13,E95='PC Receitas'!$O$14)),-I95,0))</f>
        <v>12927.7</v>
      </c>
      <c r="R95" s="153" t="e">
        <f t="shared" si="4"/>
        <v>#N/A</v>
      </c>
      <c r="S95" s="150" t="e">
        <f t="shared" si="5"/>
        <v>#N/A</v>
      </c>
      <c r="T95" s="150" t="e">
        <f t="shared" si="6"/>
        <v>#N/A</v>
      </c>
      <c r="U95" s="150" t="e">
        <f t="shared" si="7"/>
        <v>#N/A</v>
      </c>
      <c r="V95" s="154" t="e">
        <f>VLOOKUP(E95,'PC Receitas'!$O$4:$P$14,2,FALSE)</f>
        <v>#N/A</v>
      </c>
    </row>
    <row r="96" spans="3:22" ht="19.5" customHeight="1" thickTop="1" thickBot="1" x14ac:dyDescent="0.3">
      <c r="C96" s="58"/>
      <c r="D96" s="58" t="str">
        <f>IF(C96&lt;&gt;"",TEXT(C96,"00")&amp;"/01/"&amp;'Configurações Básicas'!$P$5,"")</f>
        <v/>
      </c>
      <c r="E96" s="58"/>
      <c r="F96" s="28"/>
      <c r="G96" s="58"/>
      <c r="H96" s="58"/>
      <c r="I96" s="167"/>
      <c r="J96" s="192"/>
      <c r="K96" s="168"/>
      <c r="L96" s="168"/>
      <c r="M96" s="56">
        <f>M95+IF(AND(K96="Pago",OR(E96='PC Receitas'!$O$4,E96='PC Receitas'!$O$5,E96='PC Receitas'!$O$6)),I96,IF(AND(K96="Pago",OR(E96='PC Receitas'!$O$7,E96='PC Receitas'!$O$8,E96='PC Receitas'!$O$9,E96='PC Receitas'!$O$10,E96='PC Receitas'!$O$11,E96='PC Receitas'!$O$12,E96='PC Receitas'!$O$13,E96='PC Receitas'!$O$14)),-I96,0))</f>
        <v>12927.7</v>
      </c>
      <c r="R96" s="153" t="e">
        <f t="shared" si="4"/>
        <v>#N/A</v>
      </c>
      <c r="S96" s="150" t="e">
        <f t="shared" si="5"/>
        <v>#N/A</v>
      </c>
      <c r="T96" s="150" t="e">
        <f t="shared" si="6"/>
        <v>#N/A</v>
      </c>
      <c r="U96" s="150" t="e">
        <f t="shared" si="7"/>
        <v>#N/A</v>
      </c>
      <c r="V96" s="154" t="e">
        <f>VLOOKUP(E96,'PC Receitas'!$O$4:$P$14,2,FALSE)</f>
        <v>#N/A</v>
      </c>
    </row>
    <row r="97" spans="3:22" ht="19.5" customHeight="1" thickTop="1" thickBot="1" x14ac:dyDescent="0.3">
      <c r="C97" s="58"/>
      <c r="D97" s="58" t="str">
        <f>IF(C97&lt;&gt;"",TEXT(C97,"00")&amp;"/01/"&amp;'Configurações Básicas'!$P$5,"")</f>
        <v/>
      </c>
      <c r="E97" s="58"/>
      <c r="F97" s="28"/>
      <c r="G97" s="58"/>
      <c r="H97" s="58"/>
      <c r="I97" s="167"/>
      <c r="J97" s="192"/>
      <c r="K97" s="168"/>
      <c r="L97" s="168"/>
      <c r="M97" s="56">
        <f>M96+IF(AND(K97="Pago",OR(E97='PC Receitas'!$O$4,E97='PC Receitas'!$O$5,E97='PC Receitas'!$O$6)),I97,IF(AND(K97="Pago",OR(E97='PC Receitas'!$O$7,E97='PC Receitas'!$O$8,E97='PC Receitas'!$O$9,E97='PC Receitas'!$O$10,E97='PC Receitas'!$O$11,E97='PC Receitas'!$O$12,E97='PC Receitas'!$O$13,E97='PC Receitas'!$O$14)),-I97,0))</f>
        <v>12927.7</v>
      </c>
      <c r="R97" s="153" t="e">
        <f t="shared" si="4"/>
        <v>#N/A</v>
      </c>
      <c r="S97" s="150" t="e">
        <f t="shared" si="5"/>
        <v>#N/A</v>
      </c>
      <c r="T97" s="150" t="e">
        <f t="shared" si="6"/>
        <v>#N/A</v>
      </c>
      <c r="U97" s="150" t="e">
        <f t="shared" si="7"/>
        <v>#N/A</v>
      </c>
      <c r="V97" s="154" t="e">
        <f>VLOOKUP(E97,'PC Receitas'!$O$4:$P$14,2,FALSE)</f>
        <v>#N/A</v>
      </c>
    </row>
    <row r="98" spans="3:22" ht="19.5" customHeight="1" thickTop="1" thickBot="1" x14ac:dyDescent="0.3">
      <c r="C98" s="58"/>
      <c r="D98" s="58" t="str">
        <f>IF(C98&lt;&gt;"",TEXT(C98,"00")&amp;"/01/"&amp;'Configurações Básicas'!$P$5,"")</f>
        <v/>
      </c>
      <c r="E98" s="58"/>
      <c r="F98" s="28"/>
      <c r="G98" s="58"/>
      <c r="H98" s="58"/>
      <c r="I98" s="167"/>
      <c r="J98" s="192"/>
      <c r="K98" s="168"/>
      <c r="L98" s="168"/>
      <c r="M98" s="56">
        <f>M97+IF(AND(K98="Pago",OR(E98='PC Receitas'!$O$4,E98='PC Receitas'!$O$5,E98='PC Receitas'!$O$6)),I98,IF(AND(K98="Pago",OR(E98='PC Receitas'!$O$7,E98='PC Receitas'!$O$8,E98='PC Receitas'!$O$9,E98='PC Receitas'!$O$10,E98='PC Receitas'!$O$11,E98='PC Receitas'!$O$12,E98='PC Receitas'!$O$13,E98='PC Receitas'!$O$14)),-I98,0))</f>
        <v>12927.7</v>
      </c>
      <c r="R98" s="153" t="e">
        <f t="shared" si="4"/>
        <v>#N/A</v>
      </c>
      <c r="S98" s="150" t="e">
        <f t="shared" si="5"/>
        <v>#N/A</v>
      </c>
      <c r="T98" s="150" t="e">
        <f t="shared" si="6"/>
        <v>#N/A</v>
      </c>
      <c r="U98" s="150" t="e">
        <f t="shared" si="7"/>
        <v>#N/A</v>
      </c>
      <c r="V98" s="154" t="e">
        <f>VLOOKUP(E98,'PC Receitas'!$O$4:$P$14,2,FALSE)</f>
        <v>#N/A</v>
      </c>
    </row>
    <row r="99" spans="3:22" ht="19.5" customHeight="1" thickTop="1" thickBot="1" x14ac:dyDescent="0.3">
      <c r="C99" s="58"/>
      <c r="D99" s="58" t="str">
        <f>IF(C99&lt;&gt;"",TEXT(C99,"00")&amp;"/01/"&amp;'Configurações Básicas'!$P$5,"")</f>
        <v/>
      </c>
      <c r="E99" s="58"/>
      <c r="F99" s="28"/>
      <c r="G99" s="58"/>
      <c r="H99" s="58"/>
      <c r="I99" s="167"/>
      <c r="J99" s="192"/>
      <c r="K99" s="168"/>
      <c r="L99" s="168"/>
      <c r="M99" s="56">
        <f>M98+IF(AND(K99="Pago",OR(E99='PC Receitas'!$O$4,E99='PC Receitas'!$O$5,E99='PC Receitas'!$O$6)),I99,IF(AND(K99="Pago",OR(E99='PC Receitas'!$O$7,E99='PC Receitas'!$O$8,E99='PC Receitas'!$O$9,E99='PC Receitas'!$O$10,E99='PC Receitas'!$O$11,E99='PC Receitas'!$O$12,E99='PC Receitas'!$O$13,E99='PC Receitas'!$O$14)),-I99,0))</f>
        <v>12927.7</v>
      </c>
      <c r="R99" s="153" t="e">
        <f t="shared" si="4"/>
        <v>#N/A</v>
      </c>
      <c r="S99" s="150" t="e">
        <f t="shared" si="5"/>
        <v>#N/A</v>
      </c>
      <c r="T99" s="150" t="e">
        <f t="shared" si="6"/>
        <v>#N/A</v>
      </c>
      <c r="U99" s="150" t="e">
        <f t="shared" si="7"/>
        <v>#N/A</v>
      </c>
      <c r="V99" s="154" t="e">
        <f>VLOOKUP(E99,'PC Receitas'!$O$4:$P$14,2,FALSE)</f>
        <v>#N/A</v>
      </c>
    </row>
    <row r="100" spans="3:22" ht="19.5" customHeight="1" thickTop="1" thickBot="1" x14ac:dyDescent="0.3">
      <c r="C100" s="58"/>
      <c r="D100" s="58" t="str">
        <f>IF(C100&lt;&gt;"",TEXT(C100,"00")&amp;"/01/"&amp;'Configurações Básicas'!$P$5,"")</f>
        <v/>
      </c>
      <c r="E100" s="58"/>
      <c r="F100" s="58"/>
      <c r="G100" s="58"/>
      <c r="H100" s="58"/>
      <c r="I100" s="59"/>
      <c r="J100" s="193"/>
      <c r="K100" s="168"/>
      <c r="L100" s="60"/>
      <c r="M100" s="56">
        <f>M99+IF(AND(K100="Pago",OR(E100='PC Receitas'!$O$4,E100='PC Receitas'!$O$5,E100='PC Receitas'!$O$6)),I100,IF(AND(K100="Pago",OR(E100='PC Receitas'!$O$7,E100='PC Receitas'!$O$8,E100='PC Receitas'!$O$9,E100='PC Receitas'!$O$10,E100='PC Receitas'!$O$11,E100='PC Receitas'!$O$12,E100='PC Receitas'!$O$13,E100='PC Receitas'!$O$14)),-I100,0))</f>
        <v>12927.7</v>
      </c>
      <c r="R100" s="153" t="e">
        <f t="shared" si="4"/>
        <v>#N/A</v>
      </c>
      <c r="S100" s="150" t="e">
        <f t="shared" si="5"/>
        <v>#N/A</v>
      </c>
      <c r="T100" s="150" t="e">
        <f t="shared" si="6"/>
        <v>#N/A</v>
      </c>
      <c r="U100" s="150" t="e">
        <f t="shared" si="7"/>
        <v>#N/A</v>
      </c>
      <c r="V100" s="154" t="e">
        <f>VLOOKUP(E100,'PC Receitas'!$O$4:$P$14,2,FALSE)</f>
        <v>#N/A</v>
      </c>
    </row>
    <row r="101" spans="3:22" ht="19.5" customHeight="1" thickTop="1" thickBot="1" x14ac:dyDescent="0.3">
      <c r="C101" s="58"/>
      <c r="D101" s="58" t="str">
        <f>IF(C101&lt;&gt;"",TEXT(C101,"00")&amp;"/01/"&amp;'Configurações Básicas'!$P$5,"")</f>
        <v/>
      </c>
      <c r="E101" s="58"/>
      <c r="F101" s="58"/>
      <c r="G101" s="58"/>
      <c r="H101" s="58"/>
      <c r="I101" s="59"/>
      <c r="J101" s="193"/>
      <c r="K101" s="168"/>
      <c r="L101" s="60"/>
      <c r="M101" s="56">
        <f>M100+IF(AND(K101="Pago",OR(E101='PC Receitas'!$O$4,E101='PC Receitas'!$O$5,E101='PC Receitas'!$O$6)),I101,IF(AND(K101="Pago",OR(E101='PC Receitas'!$O$7,E101='PC Receitas'!$O$8,E101='PC Receitas'!$O$9,E101='PC Receitas'!$O$10,E101='PC Receitas'!$O$11,E101='PC Receitas'!$O$12,E101='PC Receitas'!$O$13,E101='PC Receitas'!$O$14)),-I101,0))</f>
        <v>12927.7</v>
      </c>
      <c r="R101" s="153" t="e">
        <f t="shared" si="4"/>
        <v>#N/A</v>
      </c>
      <c r="S101" s="150" t="e">
        <f t="shared" si="5"/>
        <v>#N/A</v>
      </c>
      <c r="T101" s="150" t="e">
        <f t="shared" si="6"/>
        <v>#N/A</v>
      </c>
      <c r="U101" s="150" t="e">
        <f t="shared" si="7"/>
        <v>#N/A</v>
      </c>
      <c r="V101" s="154" t="e">
        <f>VLOOKUP(E101,'PC Receitas'!$O$4:$P$14,2,FALSE)</f>
        <v>#N/A</v>
      </c>
    </row>
    <row r="102" spans="3:22" ht="19.5" customHeight="1" thickTop="1" thickBot="1" x14ac:dyDescent="0.3">
      <c r="C102" s="58"/>
      <c r="D102" s="58" t="str">
        <f>IF(C102&lt;&gt;"",TEXT(C102,"00")&amp;"/01/"&amp;'Configurações Básicas'!$P$5,"")</f>
        <v/>
      </c>
      <c r="E102" s="58"/>
      <c r="F102" s="58"/>
      <c r="G102" s="58"/>
      <c r="H102" s="58"/>
      <c r="I102" s="59"/>
      <c r="J102" s="193"/>
      <c r="K102" s="168"/>
      <c r="L102" s="60"/>
      <c r="M102" s="56">
        <f>M101+IF(AND(K102="Pago",OR(E102='PC Receitas'!$O$4,E102='PC Receitas'!$O$5,E102='PC Receitas'!$O$6)),I102,IF(AND(K102="Pago",OR(E102='PC Receitas'!$O$7,E102='PC Receitas'!$O$8,E102='PC Receitas'!$O$9,E102='PC Receitas'!$O$10,E102='PC Receitas'!$O$11,E102='PC Receitas'!$O$12,E102='PC Receitas'!$O$13,E102='PC Receitas'!$O$14)),-I102,0))</f>
        <v>12927.7</v>
      </c>
      <c r="R102" s="153" t="e">
        <f t="shared" si="4"/>
        <v>#N/A</v>
      </c>
      <c r="S102" s="150" t="e">
        <f t="shared" si="5"/>
        <v>#N/A</v>
      </c>
      <c r="T102" s="150" t="e">
        <f t="shared" si="6"/>
        <v>#N/A</v>
      </c>
      <c r="U102" s="150" t="e">
        <f t="shared" si="7"/>
        <v>#N/A</v>
      </c>
      <c r="V102" s="154" t="e">
        <f>VLOOKUP(E102,'PC Receitas'!$O$4:$P$14,2,FALSE)</f>
        <v>#N/A</v>
      </c>
    </row>
    <row r="103" spans="3:22" ht="19.5" customHeight="1" thickTop="1" thickBot="1" x14ac:dyDescent="0.3">
      <c r="C103" s="58"/>
      <c r="D103" s="58" t="str">
        <f>IF(C103&lt;&gt;"",TEXT(C103,"00")&amp;"/01/"&amp;'Configurações Básicas'!$P$5,"")</f>
        <v/>
      </c>
      <c r="E103" s="58"/>
      <c r="F103" s="58"/>
      <c r="G103" s="58"/>
      <c r="H103" s="58"/>
      <c r="I103" s="59"/>
      <c r="J103" s="193"/>
      <c r="K103" s="168"/>
      <c r="L103" s="60"/>
      <c r="M103" s="56">
        <f>M102+IF(AND(K103="Pago",OR(E103='PC Receitas'!$O$4,E103='PC Receitas'!$O$5,E103='PC Receitas'!$O$6)),I103,IF(AND(K103="Pago",OR(E103='PC Receitas'!$O$7,E103='PC Receitas'!$O$8,E103='PC Receitas'!$O$9,E103='PC Receitas'!$O$10,E103='PC Receitas'!$O$11,E103='PC Receitas'!$O$12,E103='PC Receitas'!$O$13,E103='PC Receitas'!$O$14)),-I103,0))</f>
        <v>12927.7</v>
      </c>
      <c r="R103" s="153" t="e">
        <f t="shared" si="4"/>
        <v>#N/A</v>
      </c>
      <c r="S103" s="150" t="e">
        <f t="shared" si="5"/>
        <v>#N/A</v>
      </c>
      <c r="T103" s="150" t="e">
        <f t="shared" si="6"/>
        <v>#N/A</v>
      </c>
      <c r="U103" s="150" t="e">
        <f t="shared" si="7"/>
        <v>#N/A</v>
      </c>
      <c r="V103" s="154" t="e">
        <f>VLOOKUP(E103,'PC Receitas'!$O$4:$P$14,2,FALSE)</f>
        <v>#N/A</v>
      </c>
    </row>
    <row r="104" spans="3:22" ht="19.5" customHeight="1" thickTop="1" thickBot="1" x14ac:dyDescent="0.3">
      <c r="C104" s="58"/>
      <c r="D104" s="58" t="str">
        <f>IF(C104&lt;&gt;"",TEXT(C104,"00")&amp;"/01/"&amp;'Configurações Básicas'!$P$5,"")</f>
        <v/>
      </c>
      <c r="E104" s="58"/>
      <c r="F104" s="58"/>
      <c r="G104" s="58"/>
      <c r="H104" s="58"/>
      <c r="I104" s="59"/>
      <c r="J104" s="193"/>
      <c r="K104" s="168"/>
      <c r="L104" s="60"/>
      <c r="M104" s="56">
        <f>M103+IF(AND(K104="Pago",OR(E104='PC Receitas'!$O$4,E104='PC Receitas'!$O$5,E104='PC Receitas'!$O$6)),I104,IF(AND(K104="Pago",OR(E104='PC Receitas'!$O$7,E104='PC Receitas'!$O$8,E104='PC Receitas'!$O$9,E104='PC Receitas'!$O$10,E104='PC Receitas'!$O$11,E104='PC Receitas'!$O$12,E104='PC Receitas'!$O$13,E104='PC Receitas'!$O$14)),-I104,0))</f>
        <v>12927.7</v>
      </c>
      <c r="R104" s="153" t="e">
        <f t="shared" si="4"/>
        <v>#N/A</v>
      </c>
      <c r="S104" s="150" t="e">
        <f t="shared" si="5"/>
        <v>#N/A</v>
      </c>
      <c r="T104" s="150" t="e">
        <f t="shared" si="6"/>
        <v>#N/A</v>
      </c>
      <c r="U104" s="150" t="e">
        <f t="shared" si="7"/>
        <v>#N/A</v>
      </c>
      <c r="V104" s="154" t="e">
        <f>VLOOKUP(E104,'PC Receitas'!$O$4:$P$14,2,FALSE)</f>
        <v>#N/A</v>
      </c>
    </row>
    <row r="105" spans="3:22" ht="19.5" customHeight="1" thickTop="1" thickBot="1" x14ac:dyDescent="0.3">
      <c r="C105" s="58"/>
      <c r="D105" s="58" t="str">
        <f>IF(C105&lt;&gt;"",TEXT(C105,"00")&amp;"/01/"&amp;'Configurações Básicas'!$P$5,"")</f>
        <v/>
      </c>
      <c r="E105" s="58"/>
      <c r="F105" s="58"/>
      <c r="G105" s="58"/>
      <c r="H105" s="58"/>
      <c r="I105" s="59"/>
      <c r="J105" s="193"/>
      <c r="K105" s="168"/>
      <c r="L105" s="60"/>
      <c r="M105" s="56">
        <f>M104+IF(AND(K105="Pago",OR(E105='PC Receitas'!$O$4,E105='PC Receitas'!$O$5,E105='PC Receitas'!$O$6)),I105,IF(AND(K105="Pago",OR(E105='PC Receitas'!$O$7,E105='PC Receitas'!$O$8,E105='PC Receitas'!$O$9,E105='PC Receitas'!$O$10,E105='PC Receitas'!$O$11,E105='PC Receitas'!$O$12,E105='PC Receitas'!$O$13,E105='PC Receitas'!$O$14)),-I105,0))</f>
        <v>12927.7</v>
      </c>
      <c r="R105" s="153" t="e">
        <f t="shared" si="4"/>
        <v>#N/A</v>
      </c>
      <c r="S105" s="150" t="e">
        <f t="shared" si="5"/>
        <v>#N/A</v>
      </c>
      <c r="T105" s="150" t="e">
        <f t="shared" si="6"/>
        <v>#N/A</v>
      </c>
      <c r="U105" s="150" t="e">
        <f t="shared" si="7"/>
        <v>#N/A</v>
      </c>
      <c r="V105" s="154" t="e">
        <f>VLOOKUP(E105,'PC Receitas'!$O$4:$P$14,2,FALSE)</f>
        <v>#N/A</v>
      </c>
    </row>
    <row r="106" spans="3:22" ht="19.5" customHeight="1" thickTop="1" thickBot="1" x14ac:dyDescent="0.3">
      <c r="C106" s="58"/>
      <c r="D106" s="58" t="str">
        <f>IF(C106&lt;&gt;"",TEXT(C106,"00")&amp;"/01/"&amp;'Configurações Básicas'!$P$5,"")</f>
        <v/>
      </c>
      <c r="E106" s="58"/>
      <c r="F106" s="58"/>
      <c r="G106" s="58"/>
      <c r="H106" s="58"/>
      <c r="I106" s="59"/>
      <c r="J106" s="193"/>
      <c r="K106" s="168"/>
      <c r="L106" s="60"/>
      <c r="M106" s="56">
        <f>M105+IF(AND(K106="Pago",OR(E106='PC Receitas'!$O$4,E106='PC Receitas'!$O$5,E106='PC Receitas'!$O$6)),I106,IF(AND(K106="Pago",OR(E106='PC Receitas'!$O$7,E106='PC Receitas'!$O$8,E106='PC Receitas'!$O$9,E106='PC Receitas'!$O$10,E106='PC Receitas'!$O$11,E106='PC Receitas'!$O$12,E106='PC Receitas'!$O$13,E106='PC Receitas'!$O$14)),-I106,0))</f>
        <v>12927.7</v>
      </c>
      <c r="R106" s="153" t="e">
        <f t="shared" si="4"/>
        <v>#N/A</v>
      </c>
      <c r="S106" s="150" t="e">
        <f t="shared" si="5"/>
        <v>#N/A</v>
      </c>
      <c r="T106" s="150" t="e">
        <f t="shared" si="6"/>
        <v>#N/A</v>
      </c>
      <c r="U106" s="150" t="e">
        <f t="shared" si="7"/>
        <v>#N/A</v>
      </c>
      <c r="V106" s="154" t="e">
        <f>VLOOKUP(E106,'PC Receitas'!$O$4:$P$14,2,FALSE)</f>
        <v>#N/A</v>
      </c>
    </row>
    <row r="107" spans="3:22" ht="19.5" customHeight="1" thickTop="1" thickBot="1" x14ac:dyDescent="0.3">
      <c r="C107" s="58"/>
      <c r="D107" s="58" t="str">
        <f>IF(C107&lt;&gt;"",TEXT(C107,"00")&amp;"/01/"&amp;'Configurações Básicas'!$P$5,"")</f>
        <v/>
      </c>
      <c r="E107" s="58"/>
      <c r="F107" s="58"/>
      <c r="G107" s="58"/>
      <c r="H107" s="58"/>
      <c r="I107" s="59"/>
      <c r="J107" s="193"/>
      <c r="K107" s="168"/>
      <c r="L107" s="60"/>
      <c r="M107" s="56">
        <f>M106+IF(AND(K107="Pago",OR(E107='PC Receitas'!$O$4,E107='PC Receitas'!$O$5,E107='PC Receitas'!$O$6)),I107,IF(AND(K107="Pago",OR(E107='PC Receitas'!$O$7,E107='PC Receitas'!$O$8,E107='PC Receitas'!$O$9,E107='PC Receitas'!$O$10,E107='PC Receitas'!$O$11,E107='PC Receitas'!$O$12,E107='PC Receitas'!$O$13,E107='PC Receitas'!$O$14)),-I107,0))</f>
        <v>12927.7</v>
      </c>
      <c r="R107" s="153" t="e">
        <f t="shared" si="4"/>
        <v>#N/A</v>
      </c>
      <c r="S107" s="150" t="e">
        <f t="shared" si="5"/>
        <v>#N/A</v>
      </c>
      <c r="T107" s="150" t="e">
        <f t="shared" si="6"/>
        <v>#N/A</v>
      </c>
      <c r="U107" s="150" t="e">
        <f t="shared" si="7"/>
        <v>#N/A</v>
      </c>
      <c r="V107" s="154" t="e">
        <f>VLOOKUP(E107,'PC Receitas'!$O$4:$P$14,2,FALSE)</f>
        <v>#N/A</v>
      </c>
    </row>
    <row r="108" spans="3:22" ht="19.5" customHeight="1" thickTop="1" thickBot="1" x14ac:dyDescent="0.3">
      <c r="C108" s="58"/>
      <c r="D108" s="58" t="str">
        <f>IF(C108&lt;&gt;"",TEXT(C108,"00")&amp;"/01/"&amp;'Configurações Básicas'!$P$5,"")</f>
        <v/>
      </c>
      <c r="E108" s="58"/>
      <c r="F108" s="58"/>
      <c r="G108" s="58"/>
      <c r="H108" s="58"/>
      <c r="I108" s="59"/>
      <c r="J108" s="193"/>
      <c r="K108" s="168"/>
      <c r="L108" s="60"/>
      <c r="M108" s="56">
        <f>M107+IF(AND(K108="Pago",OR(E108='PC Receitas'!$O$4,E108='PC Receitas'!$O$5,E108='PC Receitas'!$O$6)),I108,IF(AND(K108="Pago",OR(E108='PC Receitas'!$O$7,E108='PC Receitas'!$O$8,E108='PC Receitas'!$O$9,E108='PC Receitas'!$O$10,E108='PC Receitas'!$O$11,E108='PC Receitas'!$O$12,E108='PC Receitas'!$O$13,E108='PC Receitas'!$O$14)),-I108,0))</f>
        <v>12927.7</v>
      </c>
      <c r="R108" s="153" t="e">
        <f t="shared" si="4"/>
        <v>#N/A</v>
      </c>
      <c r="S108" s="150" t="e">
        <f t="shared" si="5"/>
        <v>#N/A</v>
      </c>
      <c r="T108" s="150" t="e">
        <f t="shared" si="6"/>
        <v>#N/A</v>
      </c>
      <c r="U108" s="150" t="e">
        <f t="shared" si="7"/>
        <v>#N/A</v>
      </c>
      <c r="V108" s="154" t="e">
        <f>VLOOKUP(E108,'PC Receitas'!$O$4:$P$14,2,FALSE)</f>
        <v>#N/A</v>
      </c>
    </row>
    <row r="109" spans="3:22" ht="19.5" customHeight="1" thickTop="1" thickBot="1" x14ac:dyDescent="0.3">
      <c r="C109" s="58"/>
      <c r="D109" s="58" t="str">
        <f>IF(C109&lt;&gt;"",TEXT(C109,"00")&amp;"/01/"&amp;'Configurações Básicas'!$P$5,"")</f>
        <v/>
      </c>
      <c r="E109" s="58"/>
      <c r="F109" s="58"/>
      <c r="G109" s="58"/>
      <c r="H109" s="58"/>
      <c r="I109" s="59"/>
      <c r="J109" s="193"/>
      <c r="K109" s="168"/>
      <c r="L109" s="60"/>
      <c r="M109" s="56">
        <f>M108+IF(AND(K109="Pago",OR(E109='PC Receitas'!$O$4,E109='PC Receitas'!$O$5,E109='PC Receitas'!$O$6)),I109,IF(AND(K109="Pago",OR(E109='PC Receitas'!$O$7,E109='PC Receitas'!$O$8,E109='PC Receitas'!$O$9,E109='PC Receitas'!$O$10,E109='PC Receitas'!$O$11,E109='PC Receitas'!$O$12,E109='PC Receitas'!$O$13,E109='PC Receitas'!$O$14)),-I109,0))</f>
        <v>12927.7</v>
      </c>
      <c r="R109" s="153" t="e">
        <f t="shared" si="4"/>
        <v>#N/A</v>
      </c>
      <c r="S109" s="150" t="e">
        <f t="shared" si="5"/>
        <v>#N/A</v>
      </c>
      <c r="T109" s="150" t="e">
        <f t="shared" si="6"/>
        <v>#N/A</v>
      </c>
      <c r="U109" s="150" t="e">
        <f t="shared" si="7"/>
        <v>#N/A</v>
      </c>
      <c r="V109" s="154" t="e">
        <f>VLOOKUP(E109,'PC Receitas'!$O$4:$P$14,2,FALSE)</f>
        <v>#N/A</v>
      </c>
    </row>
    <row r="110" spans="3:22" ht="19.5" customHeight="1" thickTop="1" thickBot="1" x14ac:dyDescent="0.3">
      <c r="C110" s="58"/>
      <c r="D110" s="58" t="str">
        <f>IF(C110&lt;&gt;"",TEXT(C110,"00")&amp;"/01/"&amp;'Configurações Básicas'!$P$5,"")</f>
        <v/>
      </c>
      <c r="E110" s="58"/>
      <c r="F110" s="58"/>
      <c r="G110" s="58"/>
      <c r="H110" s="58"/>
      <c r="I110" s="59"/>
      <c r="J110" s="193"/>
      <c r="K110" s="168"/>
      <c r="L110" s="60"/>
      <c r="M110" s="56">
        <f>M109+IF(AND(K110="Pago",OR(E110='PC Receitas'!$O$4,E110='PC Receitas'!$O$5,E110='PC Receitas'!$O$6)),I110,IF(AND(K110="Pago",OR(E110='PC Receitas'!$O$7,E110='PC Receitas'!$O$8,E110='PC Receitas'!$O$9,E110='PC Receitas'!$O$10,E110='PC Receitas'!$O$11,E110='PC Receitas'!$O$12,E110='PC Receitas'!$O$13,E110='PC Receitas'!$O$14)),-I110,0))</f>
        <v>12927.7</v>
      </c>
      <c r="R110" s="153" t="e">
        <f t="shared" si="4"/>
        <v>#N/A</v>
      </c>
      <c r="S110" s="150" t="e">
        <f t="shared" si="5"/>
        <v>#N/A</v>
      </c>
      <c r="T110" s="150" t="e">
        <f t="shared" si="6"/>
        <v>#N/A</v>
      </c>
      <c r="U110" s="150" t="e">
        <f t="shared" si="7"/>
        <v>#N/A</v>
      </c>
      <c r="V110" s="154" t="e">
        <f>VLOOKUP(E110,'PC Receitas'!$O$4:$P$14,2,FALSE)</f>
        <v>#N/A</v>
      </c>
    </row>
    <row r="111" spans="3:22" ht="19.5" customHeight="1" thickTop="1" thickBot="1" x14ac:dyDescent="0.3">
      <c r="C111" s="58"/>
      <c r="D111" s="58" t="str">
        <f>IF(C111&lt;&gt;"",TEXT(C111,"00")&amp;"/01/"&amp;'Configurações Básicas'!$P$5,"")</f>
        <v/>
      </c>
      <c r="E111" s="58"/>
      <c r="F111" s="58"/>
      <c r="G111" s="58"/>
      <c r="H111" s="58"/>
      <c r="I111" s="59"/>
      <c r="J111" s="193"/>
      <c r="K111" s="168"/>
      <c r="L111" s="60"/>
      <c r="M111" s="56">
        <f>M110+IF(AND(K111="Pago",OR(E111='PC Receitas'!$O$4,E111='PC Receitas'!$O$5,E111='PC Receitas'!$O$6)),I111,IF(AND(K111="Pago",OR(E111='PC Receitas'!$O$7,E111='PC Receitas'!$O$8,E111='PC Receitas'!$O$9,E111='PC Receitas'!$O$10,E111='PC Receitas'!$O$11,E111='PC Receitas'!$O$12,E111='PC Receitas'!$O$13,E111='PC Receitas'!$O$14)),-I111,0))</f>
        <v>12927.7</v>
      </c>
      <c r="R111" s="153" t="e">
        <f t="shared" si="4"/>
        <v>#N/A</v>
      </c>
      <c r="S111" s="150" t="e">
        <f t="shared" si="5"/>
        <v>#N/A</v>
      </c>
      <c r="T111" s="150" t="e">
        <f t="shared" si="6"/>
        <v>#N/A</v>
      </c>
      <c r="U111" s="150" t="e">
        <f t="shared" si="7"/>
        <v>#N/A</v>
      </c>
      <c r="V111" s="154" t="e">
        <f>VLOOKUP(E111,'PC Receitas'!$O$4:$P$14,2,FALSE)</f>
        <v>#N/A</v>
      </c>
    </row>
    <row r="112" spans="3:22" ht="19.5" customHeight="1" thickTop="1" thickBot="1" x14ac:dyDescent="0.3">
      <c r="C112" s="58"/>
      <c r="D112" s="58" t="str">
        <f>IF(C112&lt;&gt;"",TEXT(C112,"00")&amp;"/01/"&amp;'Configurações Básicas'!$P$5,"")</f>
        <v/>
      </c>
      <c r="E112" s="58"/>
      <c r="F112" s="58"/>
      <c r="G112" s="58"/>
      <c r="H112" s="58"/>
      <c r="I112" s="59"/>
      <c r="J112" s="193"/>
      <c r="K112" s="168"/>
      <c r="L112" s="60"/>
      <c r="M112" s="56">
        <f>M111+IF(AND(K112="Pago",OR(E112='PC Receitas'!$O$4,E112='PC Receitas'!$O$5,E112='PC Receitas'!$O$6)),I112,IF(AND(K112="Pago",OR(E112='PC Receitas'!$O$7,E112='PC Receitas'!$O$8,E112='PC Receitas'!$O$9,E112='PC Receitas'!$O$10,E112='PC Receitas'!$O$11,E112='PC Receitas'!$O$12,E112='PC Receitas'!$O$13,E112='PC Receitas'!$O$14)),-I112,0))</f>
        <v>12927.7</v>
      </c>
      <c r="R112" s="153" t="e">
        <f t="shared" si="4"/>
        <v>#N/A</v>
      </c>
      <c r="S112" s="150" t="e">
        <f t="shared" si="5"/>
        <v>#N/A</v>
      </c>
      <c r="T112" s="150" t="e">
        <f t="shared" si="6"/>
        <v>#N/A</v>
      </c>
      <c r="U112" s="150" t="e">
        <f t="shared" si="7"/>
        <v>#N/A</v>
      </c>
      <c r="V112" s="154" t="e">
        <f>VLOOKUP(E112,'PC Receitas'!$O$4:$P$14,2,FALSE)</f>
        <v>#N/A</v>
      </c>
    </row>
    <row r="113" spans="3:22" ht="19.5" customHeight="1" thickTop="1" thickBot="1" x14ac:dyDescent="0.3">
      <c r="C113" s="58"/>
      <c r="D113" s="58" t="str">
        <f>IF(C113&lt;&gt;"",TEXT(C113,"00")&amp;"/01/"&amp;'Configurações Básicas'!$P$5,"")</f>
        <v/>
      </c>
      <c r="E113" s="58"/>
      <c r="F113" s="58"/>
      <c r="G113" s="58"/>
      <c r="H113" s="58"/>
      <c r="I113" s="59"/>
      <c r="J113" s="193"/>
      <c r="K113" s="168"/>
      <c r="L113" s="60"/>
      <c r="M113" s="56">
        <f>M112+IF(AND(K113="Pago",OR(E113='PC Receitas'!$O$4,E113='PC Receitas'!$O$5,E113='PC Receitas'!$O$6)),I113,IF(AND(K113="Pago",OR(E113='PC Receitas'!$O$7,E113='PC Receitas'!$O$8,E113='PC Receitas'!$O$9,E113='PC Receitas'!$O$10,E113='PC Receitas'!$O$11,E113='PC Receitas'!$O$12,E113='PC Receitas'!$O$13,E113='PC Receitas'!$O$14)),-I113,0))</f>
        <v>12927.7</v>
      </c>
      <c r="R113" s="153" t="e">
        <f t="shared" si="4"/>
        <v>#N/A</v>
      </c>
      <c r="S113" s="150" t="e">
        <f t="shared" si="5"/>
        <v>#N/A</v>
      </c>
      <c r="T113" s="150" t="e">
        <f t="shared" si="6"/>
        <v>#N/A</v>
      </c>
      <c r="U113" s="150" t="e">
        <f t="shared" si="7"/>
        <v>#N/A</v>
      </c>
      <c r="V113" s="154" t="e">
        <f>VLOOKUP(E113,'PC Receitas'!$O$4:$P$14,2,FALSE)</f>
        <v>#N/A</v>
      </c>
    </row>
    <row r="114" spans="3:22" ht="19.5" customHeight="1" thickTop="1" thickBot="1" x14ac:dyDescent="0.3">
      <c r="C114" s="58"/>
      <c r="D114" s="58" t="str">
        <f>IF(C114&lt;&gt;"",TEXT(C114,"00")&amp;"/01/"&amp;'Configurações Básicas'!$P$5,"")</f>
        <v/>
      </c>
      <c r="E114" s="58"/>
      <c r="F114" s="58"/>
      <c r="G114" s="58"/>
      <c r="H114" s="58"/>
      <c r="I114" s="59"/>
      <c r="J114" s="193"/>
      <c r="K114" s="168"/>
      <c r="L114" s="60"/>
      <c r="M114" s="56">
        <f>M113+IF(AND(K114="Pago",OR(E114='PC Receitas'!$O$4,E114='PC Receitas'!$O$5,E114='PC Receitas'!$O$6)),I114,IF(AND(K114="Pago",OR(E114='PC Receitas'!$O$7,E114='PC Receitas'!$O$8,E114='PC Receitas'!$O$9,E114='PC Receitas'!$O$10,E114='PC Receitas'!$O$11,E114='PC Receitas'!$O$12,E114='PC Receitas'!$O$13,E114='PC Receitas'!$O$14)),-I114,0))</f>
        <v>12927.7</v>
      </c>
      <c r="R114" s="153" t="e">
        <f t="shared" si="4"/>
        <v>#N/A</v>
      </c>
      <c r="S114" s="150" t="e">
        <f t="shared" si="5"/>
        <v>#N/A</v>
      </c>
      <c r="T114" s="150" t="e">
        <f t="shared" si="6"/>
        <v>#N/A</v>
      </c>
      <c r="U114" s="150" t="e">
        <f t="shared" si="7"/>
        <v>#N/A</v>
      </c>
      <c r="V114" s="154" t="e">
        <f>VLOOKUP(E114,'PC Receitas'!$O$4:$P$14,2,FALSE)</f>
        <v>#N/A</v>
      </c>
    </row>
    <row r="115" spans="3:22" ht="19.5" customHeight="1" thickTop="1" thickBot="1" x14ac:dyDescent="0.3">
      <c r="C115" s="58"/>
      <c r="D115" s="58" t="str">
        <f>IF(C115&lt;&gt;"",TEXT(C115,"00")&amp;"/01/"&amp;'Configurações Básicas'!$P$5,"")</f>
        <v/>
      </c>
      <c r="E115" s="58"/>
      <c r="F115" s="58"/>
      <c r="G115" s="58"/>
      <c r="H115" s="58"/>
      <c r="I115" s="59"/>
      <c r="J115" s="193"/>
      <c r="K115" s="168"/>
      <c r="L115" s="60"/>
      <c r="M115" s="56">
        <f>M114+IF(AND(K115="Pago",OR(E115='PC Receitas'!$O$4,E115='PC Receitas'!$O$5,E115='PC Receitas'!$O$6)),I115,IF(AND(K115="Pago",OR(E115='PC Receitas'!$O$7,E115='PC Receitas'!$O$8,E115='PC Receitas'!$O$9,E115='PC Receitas'!$O$10,E115='PC Receitas'!$O$11,E115='PC Receitas'!$O$12,E115='PC Receitas'!$O$13,E115='PC Receitas'!$O$14)),-I115,0))</f>
        <v>12927.7</v>
      </c>
      <c r="R115" s="153" t="e">
        <f t="shared" si="4"/>
        <v>#N/A</v>
      </c>
      <c r="S115" s="150" t="e">
        <f t="shared" si="5"/>
        <v>#N/A</v>
      </c>
      <c r="T115" s="150" t="e">
        <f t="shared" si="6"/>
        <v>#N/A</v>
      </c>
      <c r="U115" s="150" t="e">
        <f t="shared" si="7"/>
        <v>#N/A</v>
      </c>
      <c r="V115" s="154" t="e">
        <f>VLOOKUP(E115,'PC Receitas'!$O$4:$P$14,2,FALSE)</f>
        <v>#N/A</v>
      </c>
    </row>
    <row r="116" spans="3:22" ht="19.5" customHeight="1" thickTop="1" thickBot="1" x14ac:dyDescent="0.3">
      <c r="C116" s="58"/>
      <c r="D116" s="58" t="str">
        <f>IF(C116&lt;&gt;"",TEXT(C116,"00")&amp;"/01/"&amp;'Configurações Básicas'!$P$5,"")</f>
        <v/>
      </c>
      <c r="E116" s="58"/>
      <c r="F116" s="58"/>
      <c r="G116" s="58"/>
      <c r="H116" s="58"/>
      <c r="I116" s="59"/>
      <c r="J116" s="193"/>
      <c r="K116" s="168"/>
      <c r="L116" s="60"/>
      <c r="M116" s="56">
        <f>M115+IF(AND(K116="Pago",OR(E116='PC Receitas'!$O$4,E116='PC Receitas'!$O$5,E116='PC Receitas'!$O$6)),I116,IF(AND(K116="Pago",OR(E116='PC Receitas'!$O$7,E116='PC Receitas'!$O$8,E116='PC Receitas'!$O$9,E116='PC Receitas'!$O$10,E116='PC Receitas'!$O$11,E116='PC Receitas'!$O$12,E116='PC Receitas'!$O$13,E116='PC Receitas'!$O$14)),-I116,0))</f>
        <v>12927.7</v>
      </c>
      <c r="R116" s="153" t="e">
        <f t="shared" si="4"/>
        <v>#N/A</v>
      </c>
      <c r="S116" s="150" t="e">
        <f t="shared" si="5"/>
        <v>#N/A</v>
      </c>
      <c r="T116" s="150" t="e">
        <f t="shared" si="6"/>
        <v>#N/A</v>
      </c>
      <c r="U116" s="150" t="e">
        <f t="shared" si="7"/>
        <v>#N/A</v>
      </c>
      <c r="V116" s="154" t="e">
        <f>VLOOKUP(E116,'PC Receitas'!$O$4:$P$14,2,FALSE)</f>
        <v>#N/A</v>
      </c>
    </row>
    <row r="117" spans="3:22" ht="19.5" customHeight="1" thickTop="1" thickBot="1" x14ac:dyDescent="0.3">
      <c r="C117" s="58"/>
      <c r="D117" s="58" t="str">
        <f>IF(C117&lt;&gt;"",TEXT(C117,"00")&amp;"/01/"&amp;'Configurações Básicas'!$P$5,"")</f>
        <v/>
      </c>
      <c r="E117" s="58"/>
      <c r="F117" s="58"/>
      <c r="G117" s="58"/>
      <c r="H117" s="58"/>
      <c r="I117" s="59"/>
      <c r="J117" s="193"/>
      <c r="K117" s="168"/>
      <c r="L117" s="60"/>
      <c r="M117" s="56">
        <f>M116+IF(AND(K117="Pago",OR(E117='PC Receitas'!$O$4,E117='PC Receitas'!$O$5,E117='PC Receitas'!$O$6)),I117,IF(AND(K117="Pago",OR(E117='PC Receitas'!$O$7,E117='PC Receitas'!$O$8,E117='PC Receitas'!$O$9,E117='PC Receitas'!$O$10,E117='PC Receitas'!$O$11,E117='PC Receitas'!$O$12,E117='PC Receitas'!$O$13,E117='PC Receitas'!$O$14)),-I117,0))</f>
        <v>12927.7</v>
      </c>
      <c r="R117" s="153" t="e">
        <f t="shared" si="4"/>
        <v>#N/A</v>
      </c>
      <c r="S117" s="150" t="e">
        <f t="shared" si="5"/>
        <v>#N/A</v>
      </c>
      <c r="T117" s="150" t="e">
        <f t="shared" si="6"/>
        <v>#N/A</v>
      </c>
      <c r="U117" s="150" t="e">
        <f t="shared" si="7"/>
        <v>#N/A</v>
      </c>
      <c r="V117" s="154" t="e">
        <f>VLOOKUP(E117,'PC Receitas'!$O$4:$P$14,2,FALSE)</f>
        <v>#N/A</v>
      </c>
    </row>
    <row r="118" spans="3:22" ht="19.5" customHeight="1" thickTop="1" thickBot="1" x14ac:dyDescent="0.3">
      <c r="C118" s="58"/>
      <c r="D118" s="58" t="str">
        <f>IF(C118&lt;&gt;"",TEXT(C118,"00")&amp;"/01/"&amp;'Configurações Básicas'!$P$5,"")</f>
        <v/>
      </c>
      <c r="E118" s="58"/>
      <c r="F118" s="58"/>
      <c r="G118" s="58"/>
      <c r="H118" s="58"/>
      <c r="I118" s="59"/>
      <c r="J118" s="193"/>
      <c r="K118" s="168"/>
      <c r="L118" s="60"/>
      <c r="M118" s="56">
        <f>M117+IF(AND(K118="Pago",OR(E118='PC Receitas'!$O$4,E118='PC Receitas'!$O$5,E118='PC Receitas'!$O$6)),I118,IF(AND(K118="Pago",OR(E118='PC Receitas'!$O$7,E118='PC Receitas'!$O$8,E118='PC Receitas'!$O$9,E118='PC Receitas'!$O$10,E118='PC Receitas'!$O$11,E118='PC Receitas'!$O$12,E118='PC Receitas'!$O$13,E118='PC Receitas'!$O$14)),-I118,0))</f>
        <v>12927.7</v>
      </c>
      <c r="R118" s="153" t="e">
        <f t="shared" si="4"/>
        <v>#N/A</v>
      </c>
      <c r="S118" s="150" t="e">
        <f t="shared" si="5"/>
        <v>#N/A</v>
      </c>
      <c r="T118" s="150" t="e">
        <f t="shared" si="6"/>
        <v>#N/A</v>
      </c>
      <c r="U118" s="150" t="e">
        <f t="shared" si="7"/>
        <v>#N/A</v>
      </c>
      <c r="V118" s="154" t="e">
        <f>VLOOKUP(E118,'PC Receitas'!$O$4:$P$14,2,FALSE)</f>
        <v>#N/A</v>
      </c>
    </row>
    <row r="119" spans="3:22" ht="19.5" customHeight="1" thickTop="1" thickBot="1" x14ac:dyDescent="0.3">
      <c r="C119" s="58"/>
      <c r="D119" s="58" t="str">
        <f>IF(C119&lt;&gt;"",TEXT(C119,"00")&amp;"/01/"&amp;'Configurações Básicas'!$P$5,"")</f>
        <v/>
      </c>
      <c r="E119" s="58"/>
      <c r="F119" s="58"/>
      <c r="G119" s="58"/>
      <c r="H119" s="58"/>
      <c r="I119" s="59"/>
      <c r="J119" s="193"/>
      <c r="K119" s="168"/>
      <c r="L119" s="60"/>
      <c r="M119" s="56">
        <f>M118+IF(AND(K119="Pago",OR(E119='PC Receitas'!$O$4,E119='PC Receitas'!$O$5,E119='PC Receitas'!$O$6)),I119,IF(AND(K119="Pago",OR(E119='PC Receitas'!$O$7,E119='PC Receitas'!$O$8,E119='PC Receitas'!$O$9,E119='PC Receitas'!$O$10,E119='PC Receitas'!$O$11,E119='PC Receitas'!$O$12,E119='PC Receitas'!$O$13,E119='PC Receitas'!$O$14)),-I119,0))</f>
        <v>12927.7</v>
      </c>
      <c r="R119" s="153" t="e">
        <f t="shared" si="4"/>
        <v>#N/A</v>
      </c>
      <c r="S119" s="150" t="e">
        <f t="shared" si="5"/>
        <v>#N/A</v>
      </c>
      <c r="T119" s="150" t="e">
        <f t="shared" si="6"/>
        <v>#N/A</v>
      </c>
      <c r="U119" s="150" t="e">
        <f t="shared" si="7"/>
        <v>#N/A</v>
      </c>
      <c r="V119" s="154" t="e">
        <f>VLOOKUP(E119,'PC Receitas'!$O$4:$P$14,2,FALSE)</f>
        <v>#N/A</v>
      </c>
    </row>
    <row r="120" spans="3:22" ht="19.5" customHeight="1" thickTop="1" thickBot="1" x14ac:dyDescent="0.3">
      <c r="C120" s="58"/>
      <c r="D120" s="58" t="str">
        <f>IF(C120&lt;&gt;"",TEXT(C120,"00")&amp;"/01/"&amp;'Configurações Básicas'!$P$5,"")</f>
        <v/>
      </c>
      <c r="E120" s="58"/>
      <c r="F120" s="58"/>
      <c r="G120" s="58"/>
      <c r="H120" s="58"/>
      <c r="I120" s="59"/>
      <c r="J120" s="193"/>
      <c r="K120" s="168"/>
      <c r="L120" s="60"/>
      <c r="M120" s="56">
        <f>M119+IF(AND(K120="Pago",OR(E120='PC Receitas'!$O$4,E120='PC Receitas'!$O$5,E120='PC Receitas'!$O$6)),I120,IF(AND(K120="Pago",OR(E120='PC Receitas'!$O$7,E120='PC Receitas'!$O$8,E120='PC Receitas'!$O$9,E120='PC Receitas'!$O$10,E120='PC Receitas'!$O$11,E120='PC Receitas'!$O$12,E120='PC Receitas'!$O$13,E120='PC Receitas'!$O$14)),-I120,0))</f>
        <v>12927.7</v>
      </c>
      <c r="R120" s="153" t="e">
        <f t="shared" si="4"/>
        <v>#N/A</v>
      </c>
      <c r="S120" s="150" t="e">
        <f t="shared" si="5"/>
        <v>#N/A</v>
      </c>
      <c r="T120" s="150" t="e">
        <f t="shared" si="6"/>
        <v>#N/A</v>
      </c>
      <c r="U120" s="150" t="e">
        <f t="shared" si="7"/>
        <v>#N/A</v>
      </c>
      <c r="V120" s="154" t="e">
        <f>VLOOKUP(E120,'PC Receitas'!$O$4:$P$14,2,FALSE)</f>
        <v>#N/A</v>
      </c>
    </row>
    <row r="121" spans="3:22" ht="19.5" customHeight="1" thickTop="1" thickBot="1" x14ac:dyDescent="0.3">
      <c r="C121" s="58"/>
      <c r="D121" s="58" t="str">
        <f>IF(C121&lt;&gt;"",TEXT(C121,"00")&amp;"/01/"&amp;'Configurações Básicas'!$P$5,"")</f>
        <v/>
      </c>
      <c r="E121" s="58"/>
      <c r="F121" s="58"/>
      <c r="G121" s="58"/>
      <c r="H121" s="58"/>
      <c r="I121" s="59"/>
      <c r="J121" s="193"/>
      <c r="K121" s="168"/>
      <c r="L121" s="60"/>
      <c r="M121" s="56">
        <f>M120+IF(AND(K121="Pago",OR(E121='PC Receitas'!$O$4,E121='PC Receitas'!$O$5,E121='PC Receitas'!$O$6)),I121,IF(AND(K121="Pago",OR(E121='PC Receitas'!$O$7,E121='PC Receitas'!$O$8,E121='PC Receitas'!$O$9,E121='PC Receitas'!$O$10,E121='PC Receitas'!$O$11,E121='PC Receitas'!$O$12,E121='PC Receitas'!$O$13,E121='PC Receitas'!$O$14)),-I121,0))</f>
        <v>12927.7</v>
      </c>
      <c r="R121" s="153" t="e">
        <f t="shared" si="4"/>
        <v>#N/A</v>
      </c>
      <c r="S121" s="150" t="e">
        <f t="shared" si="5"/>
        <v>#N/A</v>
      </c>
      <c r="T121" s="150" t="e">
        <f t="shared" si="6"/>
        <v>#N/A</v>
      </c>
      <c r="U121" s="150" t="e">
        <f t="shared" si="7"/>
        <v>#N/A</v>
      </c>
      <c r="V121" s="154" t="e">
        <f>VLOOKUP(E121,'PC Receitas'!$O$4:$P$14,2,FALSE)</f>
        <v>#N/A</v>
      </c>
    </row>
    <row r="122" spans="3:22" ht="19.5" customHeight="1" thickTop="1" thickBot="1" x14ac:dyDescent="0.3">
      <c r="C122" s="58"/>
      <c r="D122" s="58" t="str">
        <f>IF(C122&lt;&gt;"",TEXT(C122,"00")&amp;"/01/"&amp;'Configurações Básicas'!$P$5,"")</f>
        <v/>
      </c>
      <c r="E122" s="58"/>
      <c r="F122" s="58"/>
      <c r="G122" s="58"/>
      <c r="H122" s="58"/>
      <c r="I122" s="59"/>
      <c r="J122" s="193"/>
      <c r="K122" s="60"/>
      <c r="L122" s="60"/>
      <c r="M122" s="56">
        <f>M121+IF(AND(K122="Pago",OR(E122='PC Receitas'!$O$4,E122='PC Receitas'!$O$5,E122='PC Receitas'!$O$6)),I122,IF(AND(K122="Pago",OR(E122='PC Receitas'!$O$7,E122='PC Receitas'!$O$8,E122='PC Receitas'!$O$9,E122='PC Receitas'!$O$10,E122='PC Receitas'!$O$11,E122='PC Receitas'!$O$12,E122='PC Receitas'!$O$13,E122='PC Receitas'!$O$14)),-I122,0))</f>
        <v>12927.7</v>
      </c>
      <c r="R122" s="153" t="e">
        <f t="shared" si="4"/>
        <v>#N/A</v>
      </c>
      <c r="S122" s="150" t="e">
        <f t="shared" si="5"/>
        <v>#N/A</v>
      </c>
      <c r="T122" s="150" t="e">
        <f t="shared" si="6"/>
        <v>#N/A</v>
      </c>
      <c r="U122" s="150" t="e">
        <f t="shared" si="7"/>
        <v>#N/A</v>
      </c>
      <c r="V122" s="154" t="e">
        <f>VLOOKUP(E122,'PC Receitas'!$O$4:$P$14,2,FALSE)</f>
        <v>#N/A</v>
      </c>
    </row>
    <row r="123" spans="3:22" ht="19.5" customHeight="1" thickTop="1" thickBot="1" x14ac:dyDescent="0.3">
      <c r="C123" s="58"/>
      <c r="D123" s="58" t="str">
        <f>IF(C123&lt;&gt;"",TEXT(C123,"00")&amp;"/01/"&amp;'Configurações Básicas'!$P$5,"")</f>
        <v/>
      </c>
      <c r="E123" s="58"/>
      <c r="F123" s="58"/>
      <c r="G123" s="58"/>
      <c r="H123" s="58"/>
      <c r="I123" s="59"/>
      <c r="J123" s="193"/>
      <c r="K123" s="60"/>
      <c r="L123" s="60"/>
      <c r="M123" s="56">
        <f>M122+IF(AND(K123="Pago",OR(E123='PC Receitas'!$O$4,E123='PC Receitas'!$O$5,E123='PC Receitas'!$O$6)),I123,IF(AND(K123="Pago",OR(E123='PC Receitas'!$O$7,E123='PC Receitas'!$O$8,E123='PC Receitas'!$O$9,E123='PC Receitas'!$O$10,E123='PC Receitas'!$O$11,E123='PC Receitas'!$O$12,E123='PC Receitas'!$O$13,E123='PC Receitas'!$O$14)),-I123,0))</f>
        <v>12927.7</v>
      </c>
      <c r="R123" s="153" t="e">
        <f t="shared" si="4"/>
        <v>#N/A</v>
      </c>
      <c r="S123" s="150" t="e">
        <f t="shared" si="5"/>
        <v>#N/A</v>
      </c>
      <c r="T123" s="150" t="e">
        <f t="shared" si="6"/>
        <v>#N/A</v>
      </c>
      <c r="U123" s="150" t="e">
        <f t="shared" si="7"/>
        <v>#N/A</v>
      </c>
      <c r="V123" s="154" t="e">
        <f>VLOOKUP(E123,'PC Receitas'!$O$4:$P$14,2,FALSE)</f>
        <v>#N/A</v>
      </c>
    </row>
    <row r="124" spans="3:22" ht="19.5" customHeight="1" thickTop="1" thickBot="1" x14ac:dyDescent="0.3">
      <c r="C124" s="58"/>
      <c r="D124" s="58" t="str">
        <f>IF(C124&lt;&gt;"",TEXT(C124,"00")&amp;"/01/"&amp;'Configurações Básicas'!$P$5,"")</f>
        <v/>
      </c>
      <c r="E124" s="58"/>
      <c r="F124" s="58"/>
      <c r="G124" s="58"/>
      <c r="H124" s="58"/>
      <c r="I124" s="59"/>
      <c r="J124" s="193"/>
      <c r="K124" s="60"/>
      <c r="L124" s="60"/>
      <c r="M124" s="56">
        <f>M123+IF(AND(K124="Pago",OR(E124='PC Receitas'!$O$4,E124='PC Receitas'!$O$5,E124='PC Receitas'!$O$6)),I124,IF(AND(K124="Pago",OR(E124='PC Receitas'!$O$7,E124='PC Receitas'!$O$8,E124='PC Receitas'!$O$9,E124='PC Receitas'!$O$10,E124='PC Receitas'!$O$11,E124='PC Receitas'!$O$12,E124='PC Receitas'!$O$13,E124='PC Receitas'!$O$14)),-I124,0))</f>
        <v>12927.7</v>
      </c>
      <c r="R124" s="153" t="e">
        <f t="shared" si="4"/>
        <v>#N/A</v>
      </c>
      <c r="S124" s="150" t="e">
        <f t="shared" si="5"/>
        <v>#N/A</v>
      </c>
      <c r="T124" s="150" t="e">
        <f t="shared" si="6"/>
        <v>#N/A</v>
      </c>
      <c r="U124" s="150" t="e">
        <f t="shared" si="7"/>
        <v>#N/A</v>
      </c>
      <c r="V124" s="154" t="e">
        <f>VLOOKUP(E124,'PC Receitas'!$O$4:$P$14,2,FALSE)</f>
        <v>#N/A</v>
      </c>
    </row>
    <row r="125" spans="3:22" ht="19.5" customHeight="1" thickTop="1" thickBot="1" x14ac:dyDescent="0.3">
      <c r="C125" s="58"/>
      <c r="D125" s="58" t="str">
        <f>IF(C125&lt;&gt;"",TEXT(C125,"00")&amp;"/01/"&amp;'Configurações Básicas'!$P$5,"")</f>
        <v/>
      </c>
      <c r="E125" s="58"/>
      <c r="F125" s="58"/>
      <c r="G125" s="58"/>
      <c r="H125" s="58"/>
      <c r="I125" s="59"/>
      <c r="J125" s="193"/>
      <c r="K125" s="60"/>
      <c r="L125" s="60"/>
      <c r="M125" s="56">
        <f>M124+IF(AND(K125="Pago",OR(E125='PC Receitas'!$O$4,E125='PC Receitas'!$O$5,E125='PC Receitas'!$O$6)),I125,IF(AND(K125="Pago",OR(E125='PC Receitas'!$O$7,E125='PC Receitas'!$O$8,E125='PC Receitas'!$O$9,E125='PC Receitas'!$O$10,E125='PC Receitas'!$O$11,E125='PC Receitas'!$O$12,E125='PC Receitas'!$O$13,E125='PC Receitas'!$O$14)),-I125,0))</f>
        <v>12927.7</v>
      </c>
      <c r="R125" s="153" t="e">
        <f t="shared" si="4"/>
        <v>#N/A</v>
      </c>
      <c r="S125" s="150" t="e">
        <f t="shared" si="5"/>
        <v>#N/A</v>
      </c>
      <c r="T125" s="150" t="e">
        <f t="shared" si="6"/>
        <v>#N/A</v>
      </c>
      <c r="U125" s="150" t="e">
        <f t="shared" si="7"/>
        <v>#N/A</v>
      </c>
      <c r="V125" s="154" t="e">
        <f>VLOOKUP(E125,'PC Receitas'!$O$4:$P$14,2,FALSE)</f>
        <v>#N/A</v>
      </c>
    </row>
    <row r="126" spans="3:22" ht="19.5" customHeight="1" thickTop="1" thickBot="1" x14ac:dyDescent="0.3">
      <c r="C126" s="58"/>
      <c r="D126" s="58" t="str">
        <f>IF(C126&lt;&gt;"",TEXT(C126,"00")&amp;"/01/"&amp;'Configurações Básicas'!$P$5,"")</f>
        <v/>
      </c>
      <c r="E126" s="58"/>
      <c r="F126" s="58"/>
      <c r="G126" s="58"/>
      <c r="H126" s="58"/>
      <c r="I126" s="59"/>
      <c r="J126" s="193"/>
      <c r="K126" s="60"/>
      <c r="L126" s="60"/>
      <c r="M126" s="56">
        <f>M125+IF(AND(K126="Pago",OR(E126='PC Receitas'!$O$4,E126='PC Receitas'!$O$5,E126='PC Receitas'!$O$6)),I126,IF(AND(K126="Pago",OR(E126='PC Receitas'!$O$7,E126='PC Receitas'!$O$8,E126='PC Receitas'!$O$9,E126='PC Receitas'!$O$10,E126='PC Receitas'!$O$11,E126='PC Receitas'!$O$12,E126='PC Receitas'!$O$13,E126='PC Receitas'!$O$14)),-I126,0))</f>
        <v>12927.7</v>
      </c>
      <c r="R126" s="153" t="e">
        <f t="shared" si="4"/>
        <v>#N/A</v>
      </c>
      <c r="S126" s="150" t="e">
        <f t="shared" si="5"/>
        <v>#N/A</v>
      </c>
      <c r="T126" s="150" t="e">
        <f t="shared" si="6"/>
        <v>#N/A</v>
      </c>
      <c r="U126" s="150" t="e">
        <f t="shared" si="7"/>
        <v>#N/A</v>
      </c>
      <c r="V126" s="154" t="e">
        <f>VLOOKUP(E126,'PC Receitas'!$O$4:$P$14,2,FALSE)</f>
        <v>#N/A</v>
      </c>
    </row>
    <row r="127" spans="3:22" ht="19.5" customHeight="1" thickTop="1" thickBot="1" x14ac:dyDescent="0.3">
      <c r="C127" s="58"/>
      <c r="D127" s="58" t="str">
        <f>IF(C127&lt;&gt;"",TEXT(C127,"00")&amp;"/01/"&amp;'Configurações Básicas'!$P$5,"")</f>
        <v/>
      </c>
      <c r="E127" s="58"/>
      <c r="F127" s="58"/>
      <c r="G127" s="58"/>
      <c r="H127" s="58"/>
      <c r="I127" s="59"/>
      <c r="J127" s="193"/>
      <c r="K127" s="60"/>
      <c r="L127" s="60"/>
      <c r="M127" s="56">
        <f>M126+IF(AND(K127="Pago",OR(E127='PC Receitas'!$O$4,E127='PC Receitas'!$O$5,E127='PC Receitas'!$O$6)),I127,IF(AND(K127="Pago",OR(E127='PC Receitas'!$O$7,E127='PC Receitas'!$O$8,E127='PC Receitas'!$O$9,E127='PC Receitas'!$O$10,E127='PC Receitas'!$O$11,E127='PC Receitas'!$O$12,E127='PC Receitas'!$O$13,E127='PC Receitas'!$O$14)),-I127,0))</f>
        <v>12927.7</v>
      </c>
      <c r="R127" s="153" t="e">
        <f t="shared" si="4"/>
        <v>#N/A</v>
      </c>
      <c r="S127" s="150" t="e">
        <f t="shared" si="5"/>
        <v>#N/A</v>
      </c>
      <c r="T127" s="150" t="e">
        <f t="shared" si="6"/>
        <v>#N/A</v>
      </c>
      <c r="U127" s="150" t="e">
        <f t="shared" si="7"/>
        <v>#N/A</v>
      </c>
      <c r="V127" s="154" t="e">
        <f>VLOOKUP(E127,'PC Receitas'!$O$4:$P$14,2,FALSE)</f>
        <v>#N/A</v>
      </c>
    </row>
    <row r="128" spans="3:22" ht="19.5" customHeight="1" thickTop="1" thickBot="1" x14ac:dyDescent="0.3">
      <c r="C128" s="58"/>
      <c r="D128" s="58" t="str">
        <f>IF(C128&lt;&gt;"",TEXT(C128,"00")&amp;"/01/"&amp;'Configurações Básicas'!$P$5,"")</f>
        <v/>
      </c>
      <c r="E128" s="58"/>
      <c r="F128" s="58"/>
      <c r="G128" s="58"/>
      <c r="H128" s="58"/>
      <c r="I128" s="59"/>
      <c r="J128" s="193"/>
      <c r="K128" s="60"/>
      <c r="L128" s="60"/>
      <c r="M128" s="56">
        <f>M127+IF(AND(K128="Pago",OR(E128='PC Receitas'!$O$4,E128='PC Receitas'!$O$5,E128='PC Receitas'!$O$6)),I128,IF(AND(K128="Pago",OR(E128='PC Receitas'!$O$7,E128='PC Receitas'!$O$8,E128='PC Receitas'!$O$9,E128='PC Receitas'!$O$10,E128='PC Receitas'!$O$11,E128='PC Receitas'!$O$12,E128='PC Receitas'!$O$13,E128='PC Receitas'!$O$14)),-I128,0))</f>
        <v>12927.7</v>
      </c>
      <c r="R128" s="153" t="e">
        <f t="shared" si="4"/>
        <v>#N/A</v>
      </c>
      <c r="S128" s="150" t="e">
        <f t="shared" si="5"/>
        <v>#N/A</v>
      </c>
      <c r="T128" s="150" t="e">
        <f t="shared" si="6"/>
        <v>#N/A</v>
      </c>
      <c r="U128" s="150" t="e">
        <f t="shared" si="7"/>
        <v>#N/A</v>
      </c>
      <c r="V128" s="154" t="e">
        <f>VLOOKUP(E128,'PC Receitas'!$O$4:$P$14,2,FALSE)</f>
        <v>#N/A</v>
      </c>
    </row>
    <row r="129" spans="3:22" ht="19.5" customHeight="1" thickTop="1" thickBot="1" x14ac:dyDescent="0.3">
      <c r="C129" s="58"/>
      <c r="D129" s="58" t="str">
        <f>IF(C129&lt;&gt;"",TEXT(C129,"00")&amp;"/01/"&amp;'Configurações Básicas'!$P$5,"")</f>
        <v/>
      </c>
      <c r="E129" s="58"/>
      <c r="F129" s="58"/>
      <c r="G129" s="58"/>
      <c r="H129" s="58"/>
      <c r="I129" s="59"/>
      <c r="J129" s="193"/>
      <c r="K129" s="60"/>
      <c r="L129" s="60"/>
      <c r="M129" s="56">
        <f>M128+IF(AND(K129="Pago",OR(E129='PC Receitas'!$O$4,E129='PC Receitas'!$O$5,E129='PC Receitas'!$O$6)),I129,IF(AND(K129="Pago",OR(E129='PC Receitas'!$O$7,E129='PC Receitas'!$O$8,E129='PC Receitas'!$O$9,E129='PC Receitas'!$O$10,E129='PC Receitas'!$O$11,E129='PC Receitas'!$O$12,E129='PC Receitas'!$O$13,E129='PC Receitas'!$O$14)),-I129,0))</f>
        <v>12927.7</v>
      </c>
      <c r="R129" s="153" t="e">
        <f t="shared" si="4"/>
        <v>#N/A</v>
      </c>
      <c r="S129" s="150" t="e">
        <f t="shared" si="5"/>
        <v>#N/A</v>
      </c>
      <c r="T129" s="150" t="e">
        <f t="shared" si="6"/>
        <v>#N/A</v>
      </c>
      <c r="U129" s="150" t="e">
        <f t="shared" si="7"/>
        <v>#N/A</v>
      </c>
      <c r="V129" s="154" t="e">
        <f>VLOOKUP(E129,'PC Receitas'!$O$4:$P$14,2,FALSE)</f>
        <v>#N/A</v>
      </c>
    </row>
    <row r="130" spans="3:22" ht="19.5" customHeight="1" thickTop="1" thickBot="1" x14ac:dyDescent="0.3">
      <c r="C130" s="58"/>
      <c r="D130" s="58" t="str">
        <f>IF(C130&lt;&gt;"",TEXT(C130,"00")&amp;"/01/"&amp;'Configurações Básicas'!$P$5,"")</f>
        <v/>
      </c>
      <c r="E130" s="58"/>
      <c r="F130" s="58"/>
      <c r="G130" s="58"/>
      <c r="H130" s="58"/>
      <c r="I130" s="59"/>
      <c r="J130" s="193"/>
      <c r="K130" s="60"/>
      <c r="L130" s="60"/>
      <c r="M130" s="56">
        <f>M129+IF(AND(K130="Pago",OR(E130='PC Receitas'!$O$4,E130='PC Receitas'!$O$5,E130='PC Receitas'!$O$6)),I130,IF(AND(K130="Pago",OR(E130='PC Receitas'!$O$7,E130='PC Receitas'!$O$8,E130='PC Receitas'!$O$9,E130='PC Receitas'!$O$10,E130='PC Receitas'!$O$11,E130='PC Receitas'!$O$12,E130='PC Receitas'!$O$13,E130='PC Receitas'!$O$14)),-I130,0))</f>
        <v>12927.7</v>
      </c>
      <c r="R130" s="153" t="e">
        <f t="shared" si="4"/>
        <v>#N/A</v>
      </c>
      <c r="S130" s="150" t="e">
        <f t="shared" si="5"/>
        <v>#N/A</v>
      </c>
      <c r="T130" s="150" t="e">
        <f t="shared" si="6"/>
        <v>#N/A</v>
      </c>
      <c r="U130" s="150" t="e">
        <f t="shared" si="7"/>
        <v>#N/A</v>
      </c>
      <c r="V130" s="154" t="e">
        <f>VLOOKUP(E130,'PC Receitas'!$O$4:$P$14,2,FALSE)</f>
        <v>#N/A</v>
      </c>
    </row>
    <row r="131" spans="3:22" ht="19.5" customHeight="1" thickTop="1" thickBot="1" x14ac:dyDescent="0.3">
      <c r="C131" s="58"/>
      <c r="D131" s="58" t="str">
        <f>IF(C131&lt;&gt;"",TEXT(C131,"00")&amp;"/01/"&amp;'Configurações Básicas'!$P$5,"")</f>
        <v/>
      </c>
      <c r="E131" s="58"/>
      <c r="F131" s="58"/>
      <c r="G131" s="58"/>
      <c r="H131" s="58"/>
      <c r="I131" s="59"/>
      <c r="J131" s="193"/>
      <c r="K131" s="60"/>
      <c r="L131" s="60"/>
      <c r="M131" s="56">
        <f>M130+IF(AND(K131="Pago",OR(E131='PC Receitas'!$O$4,E131='PC Receitas'!$O$5,E131='PC Receitas'!$O$6)),I131,IF(AND(K131="Pago",OR(E131='PC Receitas'!$O$7,E131='PC Receitas'!$O$8,E131='PC Receitas'!$O$9,E131='PC Receitas'!$O$10,E131='PC Receitas'!$O$11,E131='PC Receitas'!$O$12,E131='PC Receitas'!$O$13,E131='PC Receitas'!$O$14)),-I131,0))</f>
        <v>12927.7</v>
      </c>
      <c r="R131" s="153" t="e">
        <f t="shared" si="4"/>
        <v>#N/A</v>
      </c>
      <c r="S131" s="150" t="e">
        <f t="shared" si="5"/>
        <v>#N/A</v>
      </c>
      <c r="T131" s="150" t="e">
        <f t="shared" si="6"/>
        <v>#N/A</v>
      </c>
      <c r="U131" s="150" t="e">
        <f t="shared" si="7"/>
        <v>#N/A</v>
      </c>
      <c r="V131" s="154" t="e">
        <f>VLOOKUP(E131,'PC Receitas'!$O$4:$P$14,2,FALSE)</f>
        <v>#N/A</v>
      </c>
    </row>
    <row r="132" spans="3:22" ht="19.5" customHeight="1" thickTop="1" thickBot="1" x14ac:dyDescent="0.3">
      <c r="C132" s="58"/>
      <c r="D132" s="58" t="str">
        <f>IF(C132&lt;&gt;"",TEXT(C132,"00")&amp;"/01/"&amp;'Configurações Básicas'!$P$5,"")</f>
        <v/>
      </c>
      <c r="E132" s="58"/>
      <c r="F132" s="58"/>
      <c r="G132" s="58"/>
      <c r="H132" s="58"/>
      <c r="I132" s="59"/>
      <c r="J132" s="193"/>
      <c r="K132" s="60"/>
      <c r="L132" s="60"/>
      <c r="M132" s="56">
        <f>M131+IF(AND(K132="Pago",OR(E132='PC Receitas'!$O$4,E132='PC Receitas'!$O$5,E132='PC Receitas'!$O$6)),I132,IF(AND(K132="Pago",OR(E132='PC Receitas'!$O$7,E132='PC Receitas'!$O$8,E132='PC Receitas'!$O$9,E132='PC Receitas'!$O$10,E132='PC Receitas'!$O$11,E132='PC Receitas'!$O$12,E132='PC Receitas'!$O$13,E132='PC Receitas'!$O$14)),-I132,0))</f>
        <v>12927.7</v>
      </c>
      <c r="R132" s="153" t="e">
        <f t="shared" si="4"/>
        <v>#N/A</v>
      </c>
      <c r="S132" s="150" t="e">
        <f t="shared" si="5"/>
        <v>#N/A</v>
      </c>
      <c r="T132" s="150" t="e">
        <f t="shared" si="6"/>
        <v>#N/A</v>
      </c>
      <c r="U132" s="150" t="e">
        <f t="shared" si="7"/>
        <v>#N/A</v>
      </c>
      <c r="V132" s="154" t="e">
        <f>VLOOKUP(E132,'PC Receitas'!$O$4:$P$14,2,FALSE)</f>
        <v>#N/A</v>
      </c>
    </row>
    <row r="133" spans="3:22" ht="19.5" customHeight="1" thickTop="1" thickBot="1" x14ac:dyDescent="0.3">
      <c r="C133" s="58"/>
      <c r="D133" s="58" t="str">
        <f>IF(C133&lt;&gt;"",TEXT(C133,"00")&amp;"/01/"&amp;'Configurações Básicas'!$P$5,"")</f>
        <v/>
      </c>
      <c r="E133" s="58"/>
      <c r="F133" s="58"/>
      <c r="G133" s="58"/>
      <c r="H133" s="58"/>
      <c r="I133" s="59"/>
      <c r="J133" s="193"/>
      <c r="K133" s="60"/>
      <c r="L133" s="60"/>
      <c r="M133" s="56">
        <f>M132+IF(AND(K133="Pago",OR(E133='PC Receitas'!$O$4,E133='PC Receitas'!$O$5,E133='PC Receitas'!$O$6)),I133,IF(AND(K133="Pago",OR(E133='PC Receitas'!$O$7,E133='PC Receitas'!$O$8,E133='PC Receitas'!$O$9,E133='PC Receitas'!$O$10,E133='PC Receitas'!$O$11,E133='PC Receitas'!$O$12,E133='PC Receitas'!$O$13,E133='PC Receitas'!$O$14)),-I133,0))</f>
        <v>12927.7</v>
      </c>
      <c r="R133" s="153" t="e">
        <f t="shared" si="4"/>
        <v>#N/A</v>
      </c>
      <c r="S133" s="150" t="e">
        <f t="shared" si="5"/>
        <v>#N/A</v>
      </c>
      <c r="T133" s="150" t="e">
        <f t="shared" si="6"/>
        <v>#N/A</v>
      </c>
      <c r="U133" s="150" t="e">
        <f t="shared" si="7"/>
        <v>#N/A</v>
      </c>
      <c r="V133" s="154" t="e">
        <f>VLOOKUP(E133,'PC Receitas'!$O$4:$P$14,2,FALSE)</f>
        <v>#N/A</v>
      </c>
    </row>
    <row r="134" spans="3:22" ht="19.5" customHeight="1" thickTop="1" thickBot="1" x14ac:dyDescent="0.3">
      <c r="C134" s="58"/>
      <c r="D134" s="58" t="str">
        <f>IF(C134&lt;&gt;"",TEXT(C134,"00")&amp;"/01/"&amp;'Configurações Básicas'!$P$5,"")</f>
        <v/>
      </c>
      <c r="E134" s="58"/>
      <c r="F134" s="58"/>
      <c r="G134" s="58"/>
      <c r="H134" s="58"/>
      <c r="I134" s="59"/>
      <c r="J134" s="193"/>
      <c r="K134" s="60"/>
      <c r="L134" s="60"/>
      <c r="M134" s="56">
        <f>M133+IF(AND(K134="Pago",OR(E134='PC Receitas'!$O$4,E134='PC Receitas'!$O$5,E134='PC Receitas'!$O$6)),I134,IF(AND(K134="Pago",OR(E134='PC Receitas'!$O$7,E134='PC Receitas'!$O$8,E134='PC Receitas'!$O$9,E134='PC Receitas'!$O$10,E134='PC Receitas'!$O$11,E134='PC Receitas'!$O$12,E134='PC Receitas'!$O$13,E134='PC Receitas'!$O$14)),-I134,0))</f>
        <v>12927.7</v>
      </c>
      <c r="R134" s="153" t="e">
        <f t="shared" ref="R134:R197" si="8">IF(V134="Despesas_com_RH","Despesa",IF(V134="Despesas_Operacionais","Despesa",IF(V134="Despesas_com_Marketing","Despesa",IF(V134="Impostos","Despesa",IF(V134="Investimentos","Despesa","")))))</f>
        <v>#N/A</v>
      </c>
      <c r="S134" s="150" t="e">
        <f t="shared" ref="S134:S197" si="9">IF(V134="Despesas_com_Produtos","Despesa",IF(V134="Despesas_com_Serviços","Despesa",IF(V134="Despesas_Não_Operacionais","Despesa","")))</f>
        <v>#N/A</v>
      </c>
      <c r="T134" s="150" t="e">
        <f t="shared" ref="T134:T197" si="10">IF(V134="Receitas_com_Produtos","Receita",IF(V134="Receitas_com_Serviços","Receita",IF(V134="Receitas_Não_Operacionais","Receita","")))</f>
        <v>#N/A</v>
      </c>
      <c r="U134" s="150" t="e">
        <f t="shared" ref="U134:U197" si="11">IF(R134&lt;&gt;"",R134,IF(S134&lt;&gt;"",S134,IF(T134&lt;&gt;"",T134,"")))</f>
        <v>#N/A</v>
      </c>
      <c r="V134" s="154" t="e">
        <f>VLOOKUP(E134,'PC Receitas'!$O$4:$P$14,2,FALSE)</f>
        <v>#N/A</v>
      </c>
    </row>
    <row r="135" spans="3:22" ht="19.5" customHeight="1" thickTop="1" thickBot="1" x14ac:dyDescent="0.3">
      <c r="C135" s="58"/>
      <c r="D135" s="58" t="str">
        <f>IF(C135&lt;&gt;"",TEXT(C135,"00")&amp;"/01/"&amp;'Configurações Básicas'!$P$5,"")</f>
        <v/>
      </c>
      <c r="E135" s="58"/>
      <c r="F135" s="58"/>
      <c r="G135" s="58"/>
      <c r="H135" s="58"/>
      <c r="I135" s="59"/>
      <c r="J135" s="193"/>
      <c r="K135" s="60"/>
      <c r="L135" s="60"/>
      <c r="M135" s="56">
        <f>M134+IF(AND(K135="Pago",OR(E135='PC Receitas'!$O$4,E135='PC Receitas'!$O$5,E135='PC Receitas'!$O$6)),I135,IF(AND(K135="Pago",OR(E135='PC Receitas'!$O$7,E135='PC Receitas'!$O$8,E135='PC Receitas'!$O$9,E135='PC Receitas'!$O$10,E135='PC Receitas'!$O$11,E135='PC Receitas'!$O$12,E135='PC Receitas'!$O$13,E135='PC Receitas'!$O$14)),-I135,0))</f>
        <v>12927.7</v>
      </c>
      <c r="R135" s="153" t="e">
        <f t="shared" si="8"/>
        <v>#N/A</v>
      </c>
      <c r="S135" s="150" t="e">
        <f t="shared" si="9"/>
        <v>#N/A</v>
      </c>
      <c r="T135" s="150" t="e">
        <f t="shared" si="10"/>
        <v>#N/A</v>
      </c>
      <c r="U135" s="150" t="e">
        <f t="shared" si="11"/>
        <v>#N/A</v>
      </c>
      <c r="V135" s="154" t="e">
        <f>VLOOKUP(E135,'PC Receitas'!$O$4:$P$14,2,FALSE)</f>
        <v>#N/A</v>
      </c>
    </row>
    <row r="136" spans="3:22" ht="19.5" customHeight="1" thickTop="1" thickBot="1" x14ac:dyDescent="0.3">
      <c r="C136" s="58"/>
      <c r="D136" s="58" t="str">
        <f>IF(C136&lt;&gt;"",TEXT(C136,"00")&amp;"/01/"&amp;'Configurações Básicas'!$P$5,"")</f>
        <v/>
      </c>
      <c r="E136" s="58"/>
      <c r="F136" s="58"/>
      <c r="G136" s="58"/>
      <c r="H136" s="58"/>
      <c r="I136" s="59"/>
      <c r="J136" s="193"/>
      <c r="K136" s="60"/>
      <c r="L136" s="60"/>
      <c r="M136" s="56">
        <f>M135+IF(AND(K136="Pago",OR(E136='PC Receitas'!$O$4,E136='PC Receitas'!$O$5,E136='PC Receitas'!$O$6)),I136,IF(AND(K136="Pago",OR(E136='PC Receitas'!$O$7,E136='PC Receitas'!$O$8,E136='PC Receitas'!$O$9,E136='PC Receitas'!$O$10,E136='PC Receitas'!$O$11,E136='PC Receitas'!$O$12,E136='PC Receitas'!$O$13,E136='PC Receitas'!$O$14)),-I136,0))</f>
        <v>12927.7</v>
      </c>
      <c r="R136" s="153" t="e">
        <f t="shared" si="8"/>
        <v>#N/A</v>
      </c>
      <c r="S136" s="150" t="e">
        <f t="shared" si="9"/>
        <v>#N/A</v>
      </c>
      <c r="T136" s="150" t="e">
        <f t="shared" si="10"/>
        <v>#N/A</v>
      </c>
      <c r="U136" s="150" t="e">
        <f t="shared" si="11"/>
        <v>#N/A</v>
      </c>
      <c r="V136" s="154" t="e">
        <f>VLOOKUP(E136,'PC Receitas'!$O$4:$P$14,2,FALSE)</f>
        <v>#N/A</v>
      </c>
    </row>
    <row r="137" spans="3:22" ht="19.5" customHeight="1" thickTop="1" thickBot="1" x14ac:dyDescent="0.3">
      <c r="C137" s="58"/>
      <c r="D137" s="58" t="str">
        <f>IF(C137&lt;&gt;"",TEXT(C137,"00")&amp;"/01/"&amp;'Configurações Básicas'!$P$5,"")</f>
        <v/>
      </c>
      <c r="E137" s="58"/>
      <c r="F137" s="58"/>
      <c r="G137" s="58"/>
      <c r="H137" s="58"/>
      <c r="I137" s="59"/>
      <c r="J137" s="193"/>
      <c r="K137" s="60"/>
      <c r="L137" s="60"/>
      <c r="M137" s="56">
        <f>M136+IF(AND(K137="Pago",OR(E137='PC Receitas'!$O$4,E137='PC Receitas'!$O$5,E137='PC Receitas'!$O$6)),I137,IF(AND(K137="Pago",OR(E137='PC Receitas'!$O$7,E137='PC Receitas'!$O$8,E137='PC Receitas'!$O$9,E137='PC Receitas'!$O$10,E137='PC Receitas'!$O$11,E137='PC Receitas'!$O$12,E137='PC Receitas'!$O$13,E137='PC Receitas'!$O$14)),-I137,0))</f>
        <v>12927.7</v>
      </c>
      <c r="R137" s="153" t="e">
        <f t="shared" si="8"/>
        <v>#N/A</v>
      </c>
      <c r="S137" s="150" t="e">
        <f t="shared" si="9"/>
        <v>#N/A</v>
      </c>
      <c r="T137" s="150" t="e">
        <f t="shared" si="10"/>
        <v>#N/A</v>
      </c>
      <c r="U137" s="150" t="e">
        <f t="shared" si="11"/>
        <v>#N/A</v>
      </c>
      <c r="V137" s="154" t="e">
        <f>VLOOKUP(E137,'PC Receitas'!$O$4:$P$14,2,FALSE)</f>
        <v>#N/A</v>
      </c>
    </row>
    <row r="138" spans="3:22" ht="19.5" customHeight="1" thickTop="1" thickBot="1" x14ac:dyDescent="0.3">
      <c r="C138" s="58"/>
      <c r="D138" s="58" t="str">
        <f>IF(C138&lt;&gt;"",TEXT(C138,"00")&amp;"/01/"&amp;'Configurações Básicas'!$P$5,"")</f>
        <v/>
      </c>
      <c r="E138" s="58"/>
      <c r="F138" s="58"/>
      <c r="G138" s="58"/>
      <c r="H138" s="58"/>
      <c r="I138" s="59"/>
      <c r="J138" s="193"/>
      <c r="K138" s="60"/>
      <c r="L138" s="60"/>
      <c r="M138" s="56">
        <f>M137+IF(AND(K138="Pago",OR(E138='PC Receitas'!$O$4,E138='PC Receitas'!$O$5,E138='PC Receitas'!$O$6)),I138,IF(AND(K138="Pago",OR(E138='PC Receitas'!$O$7,E138='PC Receitas'!$O$8,E138='PC Receitas'!$O$9,E138='PC Receitas'!$O$10,E138='PC Receitas'!$O$11,E138='PC Receitas'!$O$12,E138='PC Receitas'!$O$13,E138='PC Receitas'!$O$14)),-I138,0))</f>
        <v>12927.7</v>
      </c>
      <c r="R138" s="153" t="e">
        <f t="shared" si="8"/>
        <v>#N/A</v>
      </c>
      <c r="S138" s="150" t="e">
        <f t="shared" si="9"/>
        <v>#N/A</v>
      </c>
      <c r="T138" s="150" t="e">
        <f t="shared" si="10"/>
        <v>#N/A</v>
      </c>
      <c r="U138" s="150" t="e">
        <f t="shared" si="11"/>
        <v>#N/A</v>
      </c>
      <c r="V138" s="154" t="e">
        <f>VLOOKUP(E138,'PC Receitas'!$O$4:$P$14,2,FALSE)</f>
        <v>#N/A</v>
      </c>
    </row>
    <row r="139" spans="3:22" ht="19.5" customHeight="1" thickTop="1" thickBot="1" x14ac:dyDescent="0.3">
      <c r="C139" s="58"/>
      <c r="D139" s="58" t="str">
        <f>IF(C139&lt;&gt;"",TEXT(C139,"00")&amp;"/01/"&amp;'Configurações Básicas'!$P$5,"")</f>
        <v/>
      </c>
      <c r="E139" s="58"/>
      <c r="F139" s="58"/>
      <c r="G139" s="58"/>
      <c r="H139" s="58"/>
      <c r="I139" s="59"/>
      <c r="J139" s="193"/>
      <c r="K139" s="60"/>
      <c r="L139" s="60"/>
      <c r="M139" s="56">
        <f>M138+IF(AND(K139="Pago",OR(E139='PC Receitas'!$O$4,E139='PC Receitas'!$O$5,E139='PC Receitas'!$O$6)),I139,IF(AND(K139="Pago",OR(E139='PC Receitas'!$O$7,E139='PC Receitas'!$O$8,E139='PC Receitas'!$O$9,E139='PC Receitas'!$O$10,E139='PC Receitas'!$O$11,E139='PC Receitas'!$O$12,E139='PC Receitas'!$O$13,E139='PC Receitas'!$O$14)),-I139,0))</f>
        <v>12927.7</v>
      </c>
      <c r="R139" s="153" t="e">
        <f t="shared" si="8"/>
        <v>#N/A</v>
      </c>
      <c r="S139" s="150" t="e">
        <f t="shared" si="9"/>
        <v>#N/A</v>
      </c>
      <c r="T139" s="150" t="e">
        <f t="shared" si="10"/>
        <v>#N/A</v>
      </c>
      <c r="U139" s="150" t="e">
        <f t="shared" si="11"/>
        <v>#N/A</v>
      </c>
      <c r="V139" s="154" t="e">
        <f>VLOOKUP(E139,'PC Receitas'!$O$4:$P$14,2,FALSE)</f>
        <v>#N/A</v>
      </c>
    </row>
    <row r="140" spans="3:22" ht="19.5" customHeight="1" thickTop="1" thickBot="1" x14ac:dyDescent="0.3">
      <c r="C140" s="58"/>
      <c r="D140" s="58" t="str">
        <f>IF(C140&lt;&gt;"",TEXT(C140,"00")&amp;"/01/"&amp;'Configurações Básicas'!$P$5,"")</f>
        <v/>
      </c>
      <c r="E140" s="58"/>
      <c r="F140" s="58"/>
      <c r="G140" s="58"/>
      <c r="H140" s="58"/>
      <c r="I140" s="59"/>
      <c r="J140" s="193"/>
      <c r="K140" s="60"/>
      <c r="L140" s="60"/>
      <c r="M140" s="56">
        <f>M139+IF(AND(K140="Pago",OR(E140='PC Receitas'!$O$4,E140='PC Receitas'!$O$5,E140='PC Receitas'!$O$6)),I140,IF(AND(K140="Pago",OR(E140='PC Receitas'!$O$7,E140='PC Receitas'!$O$8,E140='PC Receitas'!$O$9,E140='PC Receitas'!$O$10,E140='PC Receitas'!$O$11,E140='PC Receitas'!$O$12,E140='PC Receitas'!$O$13,E140='PC Receitas'!$O$14)),-I140,0))</f>
        <v>12927.7</v>
      </c>
      <c r="R140" s="153" t="e">
        <f t="shared" si="8"/>
        <v>#N/A</v>
      </c>
      <c r="S140" s="150" t="e">
        <f t="shared" si="9"/>
        <v>#N/A</v>
      </c>
      <c r="T140" s="150" t="e">
        <f t="shared" si="10"/>
        <v>#N/A</v>
      </c>
      <c r="U140" s="150" t="e">
        <f t="shared" si="11"/>
        <v>#N/A</v>
      </c>
      <c r="V140" s="154" t="e">
        <f>VLOOKUP(E140,'PC Receitas'!$O$4:$P$14,2,FALSE)</f>
        <v>#N/A</v>
      </c>
    </row>
    <row r="141" spans="3:22" ht="19.5" customHeight="1" thickTop="1" thickBot="1" x14ac:dyDescent="0.3">
      <c r="C141" s="58"/>
      <c r="D141" s="58" t="str">
        <f>IF(C141&lt;&gt;"",TEXT(C141,"00")&amp;"/01/"&amp;'Configurações Básicas'!$P$5,"")</f>
        <v/>
      </c>
      <c r="E141" s="58"/>
      <c r="F141" s="58"/>
      <c r="G141" s="58"/>
      <c r="H141" s="58"/>
      <c r="I141" s="59"/>
      <c r="J141" s="193"/>
      <c r="K141" s="60"/>
      <c r="L141" s="60"/>
      <c r="M141" s="56">
        <f>M140+IF(AND(K141="Pago",OR(E141='PC Receitas'!$O$4,E141='PC Receitas'!$O$5,E141='PC Receitas'!$O$6)),I141,IF(AND(K141="Pago",OR(E141='PC Receitas'!$O$7,E141='PC Receitas'!$O$8,E141='PC Receitas'!$O$9,E141='PC Receitas'!$O$10,E141='PC Receitas'!$O$11,E141='PC Receitas'!$O$12,E141='PC Receitas'!$O$13,E141='PC Receitas'!$O$14)),-I141,0))</f>
        <v>12927.7</v>
      </c>
      <c r="R141" s="153" t="e">
        <f t="shared" si="8"/>
        <v>#N/A</v>
      </c>
      <c r="S141" s="150" t="e">
        <f t="shared" si="9"/>
        <v>#N/A</v>
      </c>
      <c r="T141" s="150" t="e">
        <f t="shared" si="10"/>
        <v>#N/A</v>
      </c>
      <c r="U141" s="150" t="e">
        <f t="shared" si="11"/>
        <v>#N/A</v>
      </c>
      <c r="V141" s="154" t="e">
        <f>VLOOKUP(E141,'PC Receitas'!$O$4:$P$14,2,FALSE)</f>
        <v>#N/A</v>
      </c>
    </row>
    <row r="142" spans="3:22" ht="19.5" customHeight="1" thickTop="1" thickBot="1" x14ac:dyDescent="0.3">
      <c r="C142" s="58"/>
      <c r="D142" s="58" t="str">
        <f>IF(C142&lt;&gt;"",TEXT(C142,"00")&amp;"/01/"&amp;'Configurações Básicas'!$P$5,"")</f>
        <v/>
      </c>
      <c r="E142" s="58"/>
      <c r="F142" s="58"/>
      <c r="G142" s="58"/>
      <c r="H142" s="58"/>
      <c r="I142" s="59"/>
      <c r="J142" s="193"/>
      <c r="K142" s="60"/>
      <c r="L142" s="60"/>
      <c r="M142" s="56">
        <f>M141+IF(AND(K142="Pago",OR(E142='PC Receitas'!$O$4,E142='PC Receitas'!$O$5,E142='PC Receitas'!$O$6)),I142,IF(AND(K142="Pago",OR(E142='PC Receitas'!$O$7,E142='PC Receitas'!$O$8,E142='PC Receitas'!$O$9,E142='PC Receitas'!$O$10,E142='PC Receitas'!$O$11,E142='PC Receitas'!$O$12,E142='PC Receitas'!$O$13,E142='PC Receitas'!$O$14)),-I142,0))</f>
        <v>12927.7</v>
      </c>
      <c r="R142" s="153" t="e">
        <f t="shared" si="8"/>
        <v>#N/A</v>
      </c>
      <c r="S142" s="150" t="e">
        <f t="shared" si="9"/>
        <v>#N/A</v>
      </c>
      <c r="T142" s="150" t="e">
        <f t="shared" si="10"/>
        <v>#N/A</v>
      </c>
      <c r="U142" s="150" t="e">
        <f t="shared" si="11"/>
        <v>#N/A</v>
      </c>
      <c r="V142" s="154" t="e">
        <f>VLOOKUP(E142,'PC Receitas'!$O$4:$P$14,2,FALSE)</f>
        <v>#N/A</v>
      </c>
    </row>
    <row r="143" spans="3:22" ht="19.5" customHeight="1" thickTop="1" thickBot="1" x14ac:dyDescent="0.3">
      <c r="C143" s="58"/>
      <c r="D143" s="58" t="str">
        <f>IF(C143&lt;&gt;"",TEXT(C143,"00")&amp;"/01/"&amp;'Configurações Básicas'!$P$5,"")</f>
        <v/>
      </c>
      <c r="E143" s="58"/>
      <c r="F143" s="58"/>
      <c r="G143" s="58"/>
      <c r="H143" s="58"/>
      <c r="I143" s="59"/>
      <c r="J143" s="193"/>
      <c r="K143" s="60"/>
      <c r="L143" s="60"/>
      <c r="M143" s="56">
        <f>M142+IF(AND(K143="Pago",OR(E143='PC Receitas'!$O$4,E143='PC Receitas'!$O$5,E143='PC Receitas'!$O$6)),I143,IF(AND(K143="Pago",OR(E143='PC Receitas'!$O$7,E143='PC Receitas'!$O$8,E143='PC Receitas'!$O$9,E143='PC Receitas'!$O$10,E143='PC Receitas'!$O$11,E143='PC Receitas'!$O$12,E143='PC Receitas'!$O$13,E143='PC Receitas'!$O$14)),-I143,0))</f>
        <v>12927.7</v>
      </c>
      <c r="R143" s="153" t="e">
        <f t="shared" si="8"/>
        <v>#N/A</v>
      </c>
      <c r="S143" s="150" t="e">
        <f t="shared" si="9"/>
        <v>#N/A</v>
      </c>
      <c r="T143" s="150" t="e">
        <f t="shared" si="10"/>
        <v>#N/A</v>
      </c>
      <c r="U143" s="150" t="e">
        <f t="shared" si="11"/>
        <v>#N/A</v>
      </c>
      <c r="V143" s="154" t="e">
        <f>VLOOKUP(E143,'PC Receitas'!$O$4:$P$14,2,FALSE)</f>
        <v>#N/A</v>
      </c>
    </row>
    <row r="144" spans="3:22" ht="19.5" customHeight="1" thickTop="1" thickBot="1" x14ac:dyDescent="0.3">
      <c r="C144" s="58"/>
      <c r="D144" s="58" t="str">
        <f>IF(C144&lt;&gt;"",TEXT(C144,"00")&amp;"/01/"&amp;'Configurações Básicas'!$P$5,"")</f>
        <v/>
      </c>
      <c r="E144" s="58"/>
      <c r="F144" s="58"/>
      <c r="G144" s="58"/>
      <c r="H144" s="58"/>
      <c r="I144" s="59"/>
      <c r="J144" s="193"/>
      <c r="K144" s="60"/>
      <c r="L144" s="60"/>
      <c r="M144" s="56">
        <f>M143+IF(AND(K144="Pago",OR(E144='PC Receitas'!$O$4,E144='PC Receitas'!$O$5,E144='PC Receitas'!$O$6)),I144,IF(AND(K144="Pago",OR(E144='PC Receitas'!$O$7,E144='PC Receitas'!$O$8,E144='PC Receitas'!$O$9,E144='PC Receitas'!$O$10,E144='PC Receitas'!$O$11,E144='PC Receitas'!$O$12,E144='PC Receitas'!$O$13,E144='PC Receitas'!$O$14)),-I144,0))</f>
        <v>12927.7</v>
      </c>
      <c r="R144" s="153" t="e">
        <f t="shared" si="8"/>
        <v>#N/A</v>
      </c>
      <c r="S144" s="150" t="e">
        <f t="shared" si="9"/>
        <v>#N/A</v>
      </c>
      <c r="T144" s="150" t="e">
        <f t="shared" si="10"/>
        <v>#N/A</v>
      </c>
      <c r="U144" s="150" t="e">
        <f t="shared" si="11"/>
        <v>#N/A</v>
      </c>
      <c r="V144" s="154" t="e">
        <f>VLOOKUP(E144,'PC Receitas'!$O$4:$P$14,2,FALSE)</f>
        <v>#N/A</v>
      </c>
    </row>
    <row r="145" spans="3:22" ht="19.5" customHeight="1" thickTop="1" thickBot="1" x14ac:dyDescent="0.3">
      <c r="C145" s="58"/>
      <c r="D145" s="58" t="str">
        <f>IF(C145&lt;&gt;"",TEXT(C145,"00")&amp;"/01/"&amp;'Configurações Básicas'!$P$5,"")</f>
        <v/>
      </c>
      <c r="E145" s="58"/>
      <c r="F145" s="58"/>
      <c r="G145" s="58"/>
      <c r="H145" s="58"/>
      <c r="I145" s="59"/>
      <c r="J145" s="193"/>
      <c r="K145" s="60"/>
      <c r="L145" s="60"/>
      <c r="M145" s="56">
        <f>M144+IF(AND(K145="Pago",OR(E145='PC Receitas'!$O$4,E145='PC Receitas'!$O$5,E145='PC Receitas'!$O$6)),I145,IF(AND(K145="Pago",OR(E145='PC Receitas'!$O$7,E145='PC Receitas'!$O$8,E145='PC Receitas'!$O$9,E145='PC Receitas'!$O$10,E145='PC Receitas'!$O$11,E145='PC Receitas'!$O$12,E145='PC Receitas'!$O$13,E145='PC Receitas'!$O$14)),-I145,0))</f>
        <v>12927.7</v>
      </c>
      <c r="R145" s="153" t="e">
        <f t="shared" si="8"/>
        <v>#N/A</v>
      </c>
      <c r="S145" s="150" t="e">
        <f t="shared" si="9"/>
        <v>#N/A</v>
      </c>
      <c r="T145" s="150" t="e">
        <f t="shared" si="10"/>
        <v>#N/A</v>
      </c>
      <c r="U145" s="150" t="e">
        <f t="shared" si="11"/>
        <v>#N/A</v>
      </c>
      <c r="V145" s="154" t="e">
        <f>VLOOKUP(E145,'PC Receitas'!$O$4:$P$14,2,FALSE)</f>
        <v>#N/A</v>
      </c>
    </row>
    <row r="146" spans="3:22" ht="19.5" customHeight="1" thickTop="1" thickBot="1" x14ac:dyDescent="0.3">
      <c r="C146" s="58"/>
      <c r="D146" s="58" t="str">
        <f>IF(C146&lt;&gt;"",TEXT(C146,"00")&amp;"/01/"&amp;'Configurações Básicas'!$P$5,"")</f>
        <v/>
      </c>
      <c r="E146" s="58"/>
      <c r="F146" s="58"/>
      <c r="G146" s="58"/>
      <c r="H146" s="58"/>
      <c r="I146" s="59"/>
      <c r="J146" s="193"/>
      <c r="K146" s="60"/>
      <c r="L146" s="60"/>
      <c r="M146" s="56">
        <f>M145+IF(AND(K146="Pago",OR(E146='PC Receitas'!$O$4,E146='PC Receitas'!$O$5,E146='PC Receitas'!$O$6)),I146,IF(AND(K146="Pago",OR(E146='PC Receitas'!$O$7,E146='PC Receitas'!$O$8,E146='PC Receitas'!$O$9,E146='PC Receitas'!$O$10,E146='PC Receitas'!$O$11,E146='PC Receitas'!$O$12,E146='PC Receitas'!$O$13,E146='PC Receitas'!$O$14)),-I146,0))</f>
        <v>12927.7</v>
      </c>
      <c r="R146" s="153" t="e">
        <f t="shared" si="8"/>
        <v>#N/A</v>
      </c>
      <c r="S146" s="150" t="e">
        <f t="shared" si="9"/>
        <v>#N/A</v>
      </c>
      <c r="T146" s="150" t="e">
        <f t="shared" si="10"/>
        <v>#N/A</v>
      </c>
      <c r="U146" s="150" t="e">
        <f t="shared" si="11"/>
        <v>#N/A</v>
      </c>
      <c r="V146" s="154" t="e">
        <f>VLOOKUP(E146,'PC Receitas'!$O$4:$P$14,2,FALSE)</f>
        <v>#N/A</v>
      </c>
    </row>
    <row r="147" spans="3:22" ht="19.5" customHeight="1" thickTop="1" thickBot="1" x14ac:dyDescent="0.3">
      <c r="C147" s="58"/>
      <c r="D147" s="58" t="str">
        <f>IF(C147&lt;&gt;"",TEXT(C147,"00")&amp;"/01/"&amp;'Configurações Básicas'!$P$5,"")</f>
        <v/>
      </c>
      <c r="E147" s="58"/>
      <c r="F147" s="58"/>
      <c r="G147" s="58"/>
      <c r="H147" s="58"/>
      <c r="I147" s="59"/>
      <c r="J147" s="193"/>
      <c r="K147" s="60"/>
      <c r="L147" s="60"/>
      <c r="M147" s="56">
        <f>M146+IF(AND(K147="Pago",OR(E147='PC Receitas'!$O$4,E147='PC Receitas'!$O$5,E147='PC Receitas'!$O$6)),I147,IF(AND(K147="Pago",OR(E147='PC Receitas'!$O$7,E147='PC Receitas'!$O$8,E147='PC Receitas'!$O$9,E147='PC Receitas'!$O$10,E147='PC Receitas'!$O$11,E147='PC Receitas'!$O$12,E147='PC Receitas'!$O$13,E147='PC Receitas'!$O$14)),-I147,0))</f>
        <v>12927.7</v>
      </c>
      <c r="R147" s="153" t="e">
        <f t="shared" si="8"/>
        <v>#N/A</v>
      </c>
      <c r="S147" s="150" t="e">
        <f t="shared" si="9"/>
        <v>#N/A</v>
      </c>
      <c r="T147" s="150" t="e">
        <f t="shared" si="10"/>
        <v>#N/A</v>
      </c>
      <c r="U147" s="150" t="e">
        <f t="shared" si="11"/>
        <v>#N/A</v>
      </c>
      <c r="V147" s="154" t="e">
        <f>VLOOKUP(E147,'PC Receitas'!$O$4:$P$14,2,FALSE)</f>
        <v>#N/A</v>
      </c>
    </row>
    <row r="148" spans="3:22" ht="19.5" customHeight="1" thickTop="1" thickBot="1" x14ac:dyDescent="0.3">
      <c r="C148" s="58"/>
      <c r="D148" s="58" t="str">
        <f>IF(C148&lt;&gt;"",TEXT(C148,"00")&amp;"/01/"&amp;'Configurações Básicas'!$P$5,"")</f>
        <v/>
      </c>
      <c r="E148" s="58"/>
      <c r="F148" s="58"/>
      <c r="G148" s="58"/>
      <c r="H148" s="58"/>
      <c r="I148" s="59"/>
      <c r="J148" s="193"/>
      <c r="K148" s="60"/>
      <c r="L148" s="60"/>
      <c r="M148" s="56">
        <f>M147+IF(AND(K148="Pago",OR(E148='PC Receitas'!$O$4,E148='PC Receitas'!$O$5,E148='PC Receitas'!$O$6)),I148,IF(AND(K148="Pago",OR(E148='PC Receitas'!$O$7,E148='PC Receitas'!$O$8,E148='PC Receitas'!$O$9,E148='PC Receitas'!$O$10,E148='PC Receitas'!$O$11,E148='PC Receitas'!$O$12,E148='PC Receitas'!$O$13,E148='PC Receitas'!$O$14)),-I148,0))</f>
        <v>12927.7</v>
      </c>
      <c r="R148" s="153" t="e">
        <f t="shared" si="8"/>
        <v>#N/A</v>
      </c>
      <c r="S148" s="150" t="e">
        <f t="shared" si="9"/>
        <v>#N/A</v>
      </c>
      <c r="T148" s="150" t="e">
        <f t="shared" si="10"/>
        <v>#N/A</v>
      </c>
      <c r="U148" s="150" t="e">
        <f t="shared" si="11"/>
        <v>#N/A</v>
      </c>
      <c r="V148" s="154" t="e">
        <f>VLOOKUP(E148,'PC Receitas'!$O$4:$P$14,2,FALSE)</f>
        <v>#N/A</v>
      </c>
    </row>
    <row r="149" spans="3:22" ht="19.5" customHeight="1" thickTop="1" thickBot="1" x14ac:dyDescent="0.3">
      <c r="C149" s="58"/>
      <c r="D149" s="58" t="str">
        <f>IF(C149&lt;&gt;"",TEXT(C149,"00")&amp;"/01/"&amp;'Configurações Básicas'!$P$5,"")</f>
        <v/>
      </c>
      <c r="E149" s="58"/>
      <c r="F149" s="58"/>
      <c r="G149" s="58"/>
      <c r="H149" s="58"/>
      <c r="I149" s="59"/>
      <c r="J149" s="193"/>
      <c r="K149" s="60"/>
      <c r="L149" s="60"/>
      <c r="M149" s="56">
        <f>M148+IF(AND(K149="Pago",OR(E149='PC Receitas'!$O$4,E149='PC Receitas'!$O$5,E149='PC Receitas'!$O$6)),I149,IF(AND(K149="Pago",OR(E149='PC Receitas'!$O$7,E149='PC Receitas'!$O$8,E149='PC Receitas'!$O$9,E149='PC Receitas'!$O$10,E149='PC Receitas'!$O$11,E149='PC Receitas'!$O$12,E149='PC Receitas'!$O$13,E149='PC Receitas'!$O$14)),-I149,0))</f>
        <v>12927.7</v>
      </c>
      <c r="R149" s="153" t="e">
        <f t="shared" si="8"/>
        <v>#N/A</v>
      </c>
      <c r="S149" s="150" t="e">
        <f t="shared" si="9"/>
        <v>#N/A</v>
      </c>
      <c r="T149" s="150" t="e">
        <f t="shared" si="10"/>
        <v>#N/A</v>
      </c>
      <c r="U149" s="150" t="e">
        <f t="shared" si="11"/>
        <v>#N/A</v>
      </c>
      <c r="V149" s="154" t="e">
        <f>VLOOKUP(E149,'PC Receitas'!$O$4:$P$14,2,FALSE)</f>
        <v>#N/A</v>
      </c>
    </row>
    <row r="150" spans="3:22" ht="19.5" customHeight="1" thickTop="1" thickBot="1" x14ac:dyDescent="0.3">
      <c r="C150" s="58"/>
      <c r="D150" s="58" t="str">
        <f>IF(C150&lt;&gt;"",TEXT(C150,"00")&amp;"/01/"&amp;'Configurações Básicas'!$P$5,"")</f>
        <v/>
      </c>
      <c r="E150" s="58"/>
      <c r="F150" s="58"/>
      <c r="G150" s="58"/>
      <c r="H150" s="58"/>
      <c r="I150" s="59"/>
      <c r="J150" s="193"/>
      <c r="K150" s="60"/>
      <c r="L150" s="60"/>
      <c r="M150" s="56">
        <f>M149+IF(AND(K150="Pago",OR(E150='PC Receitas'!$O$4,E150='PC Receitas'!$O$5,E150='PC Receitas'!$O$6)),I150,IF(AND(K150="Pago",OR(E150='PC Receitas'!$O$7,E150='PC Receitas'!$O$8,E150='PC Receitas'!$O$9,E150='PC Receitas'!$O$10,E150='PC Receitas'!$O$11,E150='PC Receitas'!$O$12,E150='PC Receitas'!$O$13,E150='PC Receitas'!$O$14)),-I150,0))</f>
        <v>12927.7</v>
      </c>
      <c r="R150" s="153" t="e">
        <f t="shared" si="8"/>
        <v>#N/A</v>
      </c>
      <c r="S150" s="150" t="e">
        <f t="shared" si="9"/>
        <v>#N/A</v>
      </c>
      <c r="T150" s="150" t="e">
        <f t="shared" si="10"/>
        <v>#N/A</v>
      </c>
      <c r="U150" s="150" t="e">
        <f t="shared" si="11"/>
        <v>#N/A</v>
      </c>
      <c r="V150" s="154" t="e">
        <f>VLOOKUP(E150,'PC Receitas'!$O$4:$P$14,2,FALSE)</f>
        <v>#N/A</v>
      </c>
    </row>
    <row r="151" spans="3:22" ht="19.5" customHeight="1" thickTop="1" thickBot="1" x14ac:dyDescent="0.3">
      <c r="C151" s="58"/>
      <c r="D151" s="58" t="str">
        <f>IF(C151&lt;&gt;"",TEXT(C151,"00")&amp;"/01/"&amp;'Configurações Básicas'!$P$5,"")</f>
        <v/>
      </c>
      <c r="E151" s="58"/>
      <c r="F151" s="58"/>
      <c r="G151" s="58"/>
      <c r="H151" s="58"/>
      <c r="I151" s="59"/>
      <c r="J151" s="193"/>
      <c r="K151" s="60"/>
      <c r="L151" s="60"/>
      <c r="M151" s="56">
        <f>M150+IF(AND(K151="Pago",OR(E151='PC Receitas'!$O$4,E151='PC Receitas'!$O$5,E151='PC Receitas'!$O$6)),I151,IF(AND(K151="Pago",OR(E151='PC Receitas'!$O$7,E151='PC Receitas'!$O$8,E151='PC Receitas'!$O$9,E151='PC Receitas'!$O$10,E151='PC Receitas'!$O$11,E151='PC Receitas'!$O$12,E151='PC Receitas'!$O$13,E151='PC Receitas'!$O$14)),-I151,0))</f>
        <v>12927.7</v>
      </c>
      <c r="R151" s="153" t="e">
        <f t="shared" si="8"/>
        <v>#N/A</v>
      </c>
      <c r="S151" s="150" t="e">
        <f t="shared" si="9"/>
        <v>#N/A</v>
      </c>
      <c r="T151" s="150" t="e">
        <f t="shared" si="10"/>
        <v>#N/A</v>
      </c>
      <c r="U151" s="150" t="e">
        <f t="shared" si="11"/>
        <v>#N/A</v>
      </c>
      <c r="V151" s="154" t="e">
        <f>VLOOKUP(E151,'PC Receitas'!$O$4:$P$14,2,FALSE)</f>
        <v>#N/A</v>
      </c>
    </row>
    <row r="152" spans="3:22" ht="19.5" customHeight="1" thickTop="1" thickBot="1" x14ac:dyDescent="0.3">
      <c r="C152" s="58"/>
      <c r="D152" s="58" t="str">
        <f>IF(C152&lt;&gt;"",TEXT(C152,"00")&amp;"/01/"&amp;'Configurações Básicas'!$P$5,"")</f>
        <v/>
      </c>
      <c r="E152" s="58"/>
      <c r="F152" s="58"/>
      <c r="G152" s="58"/>
      <c r="H152" s="58"/>
      <c r="I152" s="59"/>
      <c r="J152" s="193"/>
      <c r="K152" s="60"/>
      <c r="L152" s="60"/>
      <c r="M152" s="56">
        <f>M151+IF(AND(K152="Pago",OR(E152='PC Receitas'!$O$4,E152='PC Receitas'!$O$5,E152='PC Receitas'!$O$6)),I152,IF(AND(K152="Pago",OR(E152='PC Receitas'!$O$7,E152='PC Receitas'!$O$8,E152='PC Receitas'!$O$9,E152='PC Receitas'!$O$10,E152='PC Receitas'!$O$11,E152='PC Receitas'!$O$12,E152='PC Receitas'!$O$13,E152='PC Receitas'!$O$14)),-I152,0))</f>
        <v>12927.7</v>
      </c>
      <c r="R152" s="153" t="e">
        <f t="shared" si="8"/>
        <v>#N/A</v>
      </c>
      <c r="S152" s="150" t="e">
        <f t="shared" si="9"/>
        <v>#N/A</v>
      </c>
      <c r="T152" s="150" t="e">
        <f t="shared" si="10"/>
        <v>#N/A</v>
      </c>
      <c r="U152" s="150" t="e">
        <f t="shared" si="11"/>
        <v>#N/A</v>
      </c>
      <c r="V152" s="154" t="e">
        <f>VLOOKUP(E152,'PC Receitas'!$O$4:$P$14,2,FALSE)</f>
        <v>#N/A</v>
      </c>
    </row>
    <row r="153" spans="3:22" ht="19.5" customHeight="1" thickTop="1" thickBot="1" x14ac:dyDescent="0.3">
      <c r="C153" s="58"/>
      <c r="D153" s="58" t="str">
        <f>IF(C153&lt;&gt;"",TEXT(C153,"00")&amp;"/01/"&amp;'Configurações Básicas'!$P$5,"")</f>
        <v/>
      </c>
      <c r="E153" s="58"/>
      <c r="F153" s="58"/>
      <c r="G153" s="58"/>
      <c r="H153" s="58"/>
      <c r="I153" s="59"/>
      <c r="J153" s="193"/>
      <c r="K153" s="60"/>
      <c r="L153" s="60"/>
      <c r="M153" s="56">
        <f>M152+IF(AND(K153="Pago",OR(E153='PC Receitas'!$O$4,E153='PC Receitas'!$O$5,E153='PC Receitas'!$O$6)),I153,IF(AND(K153="Pago",OR(E153='PC Receitas'!$O$7,E153='PC Receitas'!$O$8,E153='PC Receitas'!$O$9,E153='PC Receitas'!$O$10,E153='PC Receitas'!$O$11,E153='PC Receitas'!$O$12,E153='PC Receitas'!$O$13,E153='PC Receitas'!$O$14)),-I153,0))</f>
        <v>12927.7</v>
      </c>
      <c r="R153" s="153" t="e">
        <f t="shared" si="8"/>
        <v>#N/A</v>
      </c>
      <c r="S153" s="150" t="e">
        <f t="shared" si="9"/>
        <v>#N/A</v>
      </c>
      <c r="T153" s="150" t="e">
        <f t="shared" si="10"/>
        <v>#N/A</v>
      </c>
      <c r="U153" s="150" t="e">
        <f t="shared" si="11"/>
        <v>#N/A</v>
      </c>
      <c r="V153" s="154" t="e">
        <f>VLOOKUP(E153,'PC Receitas'!$O$4:$P$14,2,FALSE)</f>
        <v>#N/A</v>
      </c>
    </row>
    <row r="154" spans="3:22" ht="19.5" customHeight="1" thickTop="1" thickBot="1" x14ac:dyDescent="0.3">
      <c r="C154" s="58"/>
      <c r="D154" s="58" t="str">
        <f>IF(C154&lt;&gt;"",TEXT(C154,"00")&amp;"/01/"&amp;'Configurações Básicas'!$P$5,"")</f>
        <v/>
      </c>
      <c r="E154" s="58"/>
      <c r="F154" s="58"/>
      <c r="G154" s="58"/>
      <c r="H154" s="58"/>
      <c r="I154" s="59"/>
      <c r="J154" s="193"/>
      <c r="K154" s="60"/>
      <c r="L154" s="60"/>
      <c r="M154" s="56">
        <f>M153+IF(AND(K154="Pago",OR(E154='PC Receitas'!$O$4,E154='PC Receitas'!$O$5,E154='PC Receitas'!$O$6)),I154,IF(AND(K154="Pago",OR(E154='PC Receitas'!$O$7,E154='PC Receitas'!$O$8,E154='PC Receitas'!$O$9,E154='PC Receitas'!$O$10,E154='PC Receitas'!$O$11,E154='PC Receitas'!$O$12,E154='PC Receitas'!$O$13,E154='PC Receitas'!$O$14)),-I154,0))</f>
        <v>12927.7</v>
      </c>
      <c r="R154" s="153" t="e">
        <f t="shared" si="8"/>
        <v>#N/A</v>
      </c>
      <c r="S154" s="150" t="e">
        <f t="shared" si="9"/>
        <v>#N/A</v>
      </c>
      <c r="T154" s="150" t="e">
        <f t="shared" si="10"/>
        <v>#N/A</v>
      </c>
      <c r="U154" s="150" t="e">
        <f t="shared" si="11"/>
        <v>#N/A</v>
      </c>
      <c r="V154" s="154" t="e">
        <f>VLOOKUP(E154,'PC Receitas'!$O$4:$P$14,2,FALSE)</f>
        <v>#N/A</v>
      </c>
    </row>
    <row r="155" spans="3:22" ht="19.5" customHeight="1" thickTop="1" thickBot="1" x14ac:dyDescent="0.3">
      <c r="C155" s="58"/>
      <c r="D155" s="58" t="str">
        <f>IF(C155&lt;&gt;"",TEXT(C155,"00")&amp;"/01/"&amp;'Configurações Básicas'!$P$5,"")</f>
        <v/>
      </c>
      <c r="E155" s="58"/>
      <c r="F155" s="58"/>
      <c r="G155" s="58"/>
      <c r="H155" s="58"/>
      <c r="I155" s="59"/>
      <c r="J155" s="193"/>
      <c r="K155" s="60"/>
      <c r="L155" s="60"/>
      <c r="M155" s="56">
        <f>M154+IF(AND(K155="Pago",OR(E155='PC Receitas'!$O$4,E155='PC Receitas'!$O$5,E155='PC Receitas'!$O$6)),I155,IF(AND(K155="Pago",OR(E155='PC Receitas'!$O$7,E155='PC Receitas'!$O$8,E155='PC Receitas'!$O$9,E155='PC Receitas'!$O$10,E155='PC Receitas'!$O$11,E155='PC Receitas'!$O$12,E155='PC Receitas'!$O$13,E155='PC Receitas'!$O$14)),-I155,0))</f>
        <v>12927.7</v>
      </c>
      <c r="R155" s="153" t="e">
        <f t="shared" si="8"/>
        <v>#N/A</v>
      </c>
      <c r="S155" s="150" t="e">
        <f t="shared" si="9"/>
        <v>#N/A</v>
      </c>
      <c r="T155" s="150" t="e">
        <f t="shared" si="10"/>
        <v>#N/A</v>
      </c>
      <c r="U155" s="150" t="e">
        <f t="shared" si="11"/>
        <v>#N/A</v>
      </c>
      <c r="V155" s="154" t="e">
        <f>VLOOKUP(E155,'PC Receitas'!$O$4:$P$14,2,FALSE)</f>
        <v>#N/A</v>
      </c>
    </row>
    <row r="156" spans="3:22" ht="19.5" customHeight="1" thickTop="1" thickBot="1" x14ac:dyDescent="0.3">
      <c r="C156" s="58"/>
      <c r="D156" s="58" t="str">
        <f>IF(C156&lt;&gt;"",TEXT(C156,"00")&amp;"/01/"&amp;'Configurações Básicas'!$P$5,"")</f>
        <v/>
      </c>
      <c r="E156" s="58"/>
      <c r="F156" s="58"/>
      <c r="G156" s="58"/>
      <c r="H156" s="58"/>
      <c r="I156" s="59"/>
      <c r="J156" s="193"/>
      <c r="K156" s="60"/>
      <c r="L156" s="60"/>
      <c r="M156" s="56">
        <f>M155+IF(AND(K156="Pago",OR(E156='PC Receitas'!$O$4,E156='PC Receitas'!$O$5,E156='PC Receitas'!$O$6)),I156,IF(AND(K156="Pago",OR(E156='PC Receitas'!$O$7,E156='PC Receitas'!$O$8,E156='PC Receitas'!$O$9,E156='PC Receitas'!$O$10,E156='PC Receitas'!$O$11,E156='PC Receitas'!$O$12,E156='PC Receitas'!$O$13,E156='PC Receitas'!$O$14)),-I156,0))</f>
        <v>12927.7</v>
      </c>
      <c r="R156" s="153" t="e">
        <f t="shared" si="8"/>
        <v>#N/A</v>
      </c>
      <c r="S156" s="150" t="e">
        <f t="shared" si="9"/>
        <v>#N/A</v>
      </c>
      <c r="T156" s="150" t="e">
        <f t="shared" si="10"/>
        <v>#N/A</v>
      </c>
      <c r="U156" s="150" t="e">
        <f t="shared" si="11"/>
        <v>#N/A</v>
      </c>
      <c r="V156" s="154" t="e">
        <f>VLOOKUP(E156,'PC Receitas'!$O$4:$P$14,2,FALSE)</f>
        <v>#N/A</v>
      </c>
    </row>
    <row r="157" spans="3:22" ht="19.5" customHeight="1" thickTop="1" thickBot="1" x14ac:dyDescent="0.3">
      <c r="C157" s="58"/>
      <c r="D157" s="58" t="str">
        <f>IF(C157&lt;&gt;"",TEXT(C157,"00")&amp;"/01/"&amp;'Configurações Básicas'!$P$5,"")</f>
        <v/>
      </c>
      <c r="E157" s="58"/>
      <c r="F157" s="58"/>
      <c r="G157" s="58"/>
      <c r="H157" s="58"/>
      <c r="I157" s="59"/>
      <c r="J157" s="193"/>
      <c r="K157" s="60"/>
      <c r="L157" s="60"/>
      <c r="M157" s="56">
        <f>M156+IF(AND(K157="Pago",OR(E157='PC Receitas'!$O$4,E157='PC Receitas'!$O$5,E157='PC Receitas'!$O$6)),I157,IF(AND(K157="Pago",OR(E157='PC Receitas'!$O$7,E157='PC Receitas'!$O$8,E157='PC Receitas'!$O$9,E157='PC Receitas'!$O$10,E157='PC Receitas'!$O$11,E157='PC Receitas'!$O$12,E157='PC Receitas'!$O$13,E157='PC Receitas'!$O$14)),-I157,0))</f>
        <v>12927.7</v>
      </c>
      <c r="R157" s="153" t="e">
        <f t="shared" si="8"/>
        <v>#N/A</v>
      </c>
      <c r="S157" s="150" t="e">
        <f t="shared" si="9"/>
        <v>#N/A</v>
      </c>
      <c r="T157" s="150" t="e">
        <f t="shared" si="10"/>
        <v>#N/A</v>
      </c>
      <c r="U157" s="150" t="e">
        <f t="shared" si="11"/>
        <v>#N/A</v>
      </c>
      <c r="V157" s="154" t="e">
        <f>VLOOKUP(E157,'PC Receitas'!$O$4:$P$14,2,FALSE)</f>
        <v>#N/A</v>
      </c>
    </row>
    <row r="158" spans="3:22" ht="19.5" customHeight="1" thickTop="1" thickBot="1" x14ac:dyDescent="0.3">
      <c r="C158" s="58"/>
      <c r="D158" s="58" t="str">
        <f>IF(C158&lt;&gt;"",TEXT(C158,"00")&amp;"/01/"&amp;'Configurações Básicas'!$P$5,"")</f>
        <v/>
      </c>
      <c r="E158" s="58"/>
      <c r="F158" s="58"/>
      <c r="G158" s="58"/>
      <c r="H158" s="58"/>
      <c r="I158" s="59"/>
      <c r="J158" s="193"/>
      <c r="K158" s="60"/>
      <c r="L158" s="60"/>
      <c r="M158" s="56">
        <f>M157+IF(AND(K158="Pago",OR(E158='PC Receitas'!$O$4,E158='PC Receitas'!$O$5,E158='PC Receitas'!$O$6)),I158,IF(AND(K158="Pago",OR(E158='PC Receitas'!$O$7,E158='PC Receitas'!$O$8,E158='PC Receitas'!$O$9,E158='PC Receitas'!$O$10,E158='PC Receitas'!$O$11,E158='PC Receitas'!$O$12,E158='PC Receitas'!$O$13,E158='PC Receitas'!$O$14)),-I158,0))</f>
        <v>12927.7</v>
      </c>
      <c r="R158" s="153" t="e">
        <f t="shared" si="8"/>
        <v>#N/A</v>
      </c>
      <c r="S158" s="150" t="e">
        <f t="shared" si="9"/>
        <v>#N/A</v>
      </c>
      <c r="T158" s="150" t="e">
        <f t="shared" si="10"/>
        <v>#N/A</v>
      </c>
      <c r="U158" s="150" t="e">
        <f t="shared" si="11"/>
        <v>#N/A</v>
      </c>
      <c r="V158" s="154" t="e">
        <f>VLOOKUP(E158,'PC Receitas'!$O$4:$P$14,2,FALSE)</f>
        <v>#N/A</v>
      </c>
    </row>
    <row r="159" spans="3:22" ht="19.5" customHeight="1" thickTop="1" thickBot="1" x14ac:dyDescent="0.3">
      <c r="C159" s="58"/>
      <c r="D159" s="58" t="str">
        <f>IF(C159&lt;&gt;"",TEXT(C159,"00")&amp;"/01/"&amp;'Configurações Básicas'!$P$5,"")</f>
        <v/>
      </c>
      <c r="E159" s="58"/>
      <c r="F159" s="58"/>
      <c r="G159" s="58"/>
      <c r="H159" s="58"/>
      <c r="I159" s="59"/>
      <c r="J159" s="193"/>
      <c r="K159" s="60"/>
      <c r="L159" s="60"/>
      <c r="M159" s="56">
        <f>M158+IF(AND(K159="Pago",OR(E159='PC Receitas'!$O$4,E159='PC Receitas'!$O$5,E159='PC Receitas'!$O$6)),I159,IF(AND(K159="Pago",OR(E159='PC Receitas'!$O$7,E159='PC Receitas'!$O$8,E159='PC Receitas'!$O$9,E159='PC Receitas'!$O$10,E159='PC Receitas'!$O$11,E159='PC Receitas'!$O$12,E159='PC Receitas'!$O$13,E159='PC Receitas'!$O$14)),-I159,0))</f>
        <v>12927.7</v>
      </c>
      <c r="R159" s="153" t="e">
        <f t="shared" si="8"/>
        <v>#N/A</v>
      </c>
      <c r="S159" s="150" t="e">
        <f t="shared" si="9"/>
        <v>#N/A</v>
      </c>
      <c r="T159" s="150" t="e">
        <f t="shared" si="10"/>
        <v>#N/A</v>
      </c>
      <c r="U159" s="150" t="e">
        <f t="shared" si="11"/>
        <v>#N/A</v>
      </c>
      <c r="V159" s="154" t="e">
        <f>VLOOKUP(E159,'PC Receitas'!$O$4:$P$14,2,FALSE)</f>
        <v>#N/A</v>
      </c>
    </row>
    <row r="160" spans="3:22" ht="19.5" customHeight="1" thickTop="1" thickBot="1" x14ac:dyDescent="0.3">
      <c r="C160" s="58"/>
      <c r="D160" s="58" t="str">
        <f>IF(C160&lt;&gt;"",TEXT(C160,"00")&amp;"/01/"&amp;'Configurações Básicas'!$P$5,"")</f>
        <v/>
      </c>
      <c r="E160" s="58"/>
      <c r="F160" s="58"/>
      <c r="G160" s="58"/>
      <c r="H160" s="58"/>
      <c r="I160" s="59"/>
      <c r="J160" s="193"/>
      <c r="K160" s="60"/>
      <c r="L160" s="60"/>
      <c r="M160" s="56">
        <f>M159+IF(AND(K160="Pago",OR(E160='PC Receitas'!$O$4,E160='PC Receitas'!$O$5,E160='PC Receitas'!$O$6)),I160,IF(AND(K160="Pago",OR(E160='PC Receitas'!$O$7,E160='PC Receitas'!$O$8,E160='PC Receitas'!$O$9,E160='PC Receitas'!$O$10,E160='PC Receitas'!$O$11,E160='PC Receitas'!$O$12,E160='PC Receitas'!$O$13,E160='PC Receitas'!$O$14)),-I160,0))</f>
        <v>12927.7</v>
      </c>
      <c r="R160" s="153" t="e">
        <f t="shared" si="8"/>
        <v>#N/A</v>
      </c>
      <c r="S160" s="150" t="e">
        <f t="shared" si="9"/>
        <v>#N/A</v>
      </c>
      <c r="T160" s="150" t="e">
        <f t="shared" si="10"/>
        <v>#N/A</v>
      </c>
      <c r="U160" s="150" t="e">
        <f t="shared" si="11"/>
        <v>#N/A</v>
      </c>
      <c r="V160" s="154" t="e">
        <f>VLOOKUP(E160,'PC Receitas'!$O$4:$P$14,2,FALSE)</f>
        <v>#N/A</v>
      </c>
    </row>
    <row r="161" spans="3:22" ht="19.5" customHeight="1" thickTop="1" thickBot="1" x14ac:dyDescent="0.3">
      <c r="C161" s="58"/>
      <c r="D161" s="58" t="str">
        <f>IF(C161&lt;&gt;"",TEXT(C161,"00")&amp;"/01/"&amp;'Configurações Básicas'!$P$5,"")</f>
        <v/>
      </c>
      <c r="E161" s="58"/>
      <c r="F161" s="58"/>
      <c r="G161" s="58"/>
      <c r="H161" s="58"/>
      <c r="I161" s="59"/>
      <c r="J161" s="193"/>
      <c r="K161" s="60"/>
      <c r="L161" s="60"/>
      <c r="M161" s="56">
        <f>M160+IF(AND(K161="Pago",OR(E161='PC Receitas'!$O$4,E161='PC Receitas'!$O$5,E161='PC Receitas'!$O$6)),I161,IF(AND(K161="Pago",OR(E161='PC Receitas'!$O$7,E161='PC Receitas'!$O$8,E161='PC Receitas'!$O$9,E161='PC Receitas'!$O$10,E161='PC Receitas'!$O$11,E161='PC Receitas'!$O$12,E161='PC Receitas'!$O$13,E161='PC Receitas'!$O$14)),-I161,0))</f>
        <v>12927.7</v>
      </c>
      <c r="R161" s="153" t="e">
        <f t="shared" si="8"/>
        <v>#N/A</v>
      </c>
      <c r="S161" s="150" t="e">
        <f t="shared" si="9"/>
        <v>#N/A</v>
      </c>
      <c r="T161" s="150" t="e">
        <f t="shared" si="10"/>
        <v>#N/A</v>
      </c>
      <c r="U161" s="150" t="e">
        <f t="shared" si="11"/>
        <v>#N/A</v>
      </c>
      <c r="V161" s="154" t="e">
        <f>VLOOKUP(E161,'PC Receitas'!$O$4:$P$14,2,FALSE)</f>
        <v>#N/A</v>
      </c>
    </row>
    <row r="162" spans="3:22" ht="19.5" customHeight="1" thickTop="1" thickBot="1" x14ac:dyDescent="0.3">
      <c r="C162" s="58"/>
      <c r="D162" s="58" t="str">
        <f>IF(C162&lt;&gt;"",TEXT(C162,"00")&amp;"/01/"&amp;'Configurações Básicas'!$P$5,"")</f>
        <v/>
      </c>
      <c r="E162" s="58"/>
      <c r="F162" s="58"/>
      <c r="G162" s="58"/>
      <c r="H162" s="58"/>
      <c r="I162" s="59"/>
      <c r="J162" s="193"/>
      <c r="K162" s="60"/>
      <c r="L162" s="60"/>
      <c r="M162" s="56">
        <f>M161+IF(AND(K162="Pago",OR(E162='PC Receitas'!$O$4,E162='PC Receitas'!$O$5,E162='PC Receitas'!$O$6)),I162,IF(AND(K162="Pago",OR(E162='PC Receitas'!$O$7,E162='PC Receitas'!$O$8,E162='PC Receitas'!$O$9,E162='PC Receitas'!$O$10,E162='PC Receitas'!$O$11,E162='PC Receitas'!$O$12,E162='PC Receitas'!$O$13,E162='PC Receitas'!$O$14)),-I162,0))</f>
        <v>12927.7</v>
      </c>
      <c r="R162" s="153" t="e">
        <f t="shared" si="8"/>
        <v>#N/A</v>
      </c>
      <c r="S162" s="150" t="e">
        <f t="shared" si="9"/>
        <v>#N/A</v>
      </c>
      <c r="T162" s="150" t="e">
        <f t="shared" si="10"/>
        <v>#N/A</v>
      </c>
      <c r="U162" s="150" t="e">
        <f t="shared" si="11"/>
        <v>#N/A</v>
      </c>
      <c r="V162" s="154" t="e">
        <f>VLOOKUP(E162,'PC Receitas'!$O$4:$P$14,2,FALSE)</f>
        <v>#N/A</v>
      </c>
    </row>
    <row r="163" spans="3:22" ht="19.5" customHeight="1" thickTop="1" thickBot="1" x14ac:dyDescent="0.3">
      <c r="C163" s="58"/>
      <c r="D163" s="58" t="str">
        <f>IF(C163&lt;&gt;"",TEXT(C163,"00")&amp;"/01/"&amp;'Configurações Básicas'!$P$5,"")</f>
        <v/>
      </c>
      <c r="E163" s="58"/>
      <c r="F163" s="58"/>
      <c r="G163" s="58"/>
      <c r="H163" s="58"/>
      <c r="I163" s="59"/>
      <c r="J163" s="193"/>
      <c r="K163" s="60"/>
      <c r="L163" s="60"/>
      <c r="M163" s="56">
        <f>M162+IF(AND(K163="Pago",OR(E163='PC Receitas'!$O$4,E163='PC Receitas'!$O$5,E163='PC Receitas'!$O$6)),I163,IF(AND(K163="Pago",OR(E163='PC Receitas'!$O$7,E163='PC Receitas'!$O$8,E163='PC Receitas'!$O$9,E163='PC Receitas'!$O$10,E163='PC Receitas'!$O$11,E163='PC Receitas'!$O$12,E163='PC Receitas'!$O$13,E163='PC Receitas'!$O$14)),-I163,0))</f>
        <v>12927.7</v>
      </c>
      <c r="R163" s="153" t="e">
        <f t="shared" si="8"/>
        <v>#N/A</v>
      </c>
      <c r="S163" s="150" t="e">
        <f t="shared" si="9"/>
        <v>#N/A</v>
      </c>
      <c r="T163" s="150" t="e">
        <f t="shared" si="10"/>
        <v>#N/A</v>
      </c>
      <c r="U163" s="150" t="e">
        <f t="shared" si="11"/>
        <v>#N/A</v>
      </c>
      <c r="V163" s="154" t="e">
        <f>VLOOKUP(E163,'PC Receitas'!$O$4:$P$14,2,FALSE)</f>
        <v>#N/A</v>
      </c>
    </row>
    <row r="164" spans="3:22" ht="19.5" customHeight="1" thickTop="1" thickBot="1" x14ac:dyDescent="0.3">
      <c r="C164" s="58"/>
      <c r="D164" s="58" t="str">
        <f>IF(C164&lt;&gt;"",TEXT(C164,"00")&amp;"/01/"&amp;'Configurações Básicas'!$P$5,"")</f>
        <v/>
      </c>
      <c r="E164" s="58"/>
      <c r="F164" s="58"/>
      <c r="G164" s="58"/>
      <c r="H164" s="58"/>
      <c r="I164" s="59"/>
      <c r="J164" s="193"/>
      <c r="K164" s="60"/>
      <c r="L164" s="60"/>
      <c r="M164" s="56">
        <f>M163+IF(AND(K164="Pago",OR(E164='PC Receitas'!$O$4,E164='PC Receitas'!$O$5,E164='PC Receitas'!$O$6)),I164,IF(AND(K164="Pago",OR(E164='PC Receitas'!$O$7,E164='PC Receitas'!$O$8,E164='PC Receitas'!$O$9,E164='PC Receitas'!$O$10,E164='PC Receitas'!$O$11,E164='PC Receitas'!$O$12,E164='PC Receitas'!$O$13,E164='PC Receitas'!$O$14)),-I164,0))</f>
        <v>12927.7</v>
      </c>
      <c r="R164" s="153" t="e">
        <f t="shared" si="8"/>
        <v>#N/A</v>
      </c>
      <c r="S164" s="150" t="e">
        <f t="shared" si="9"/>
        <v>#N/A</v>
      </c>
      <c r="T164" s="150" t="e">
        <f t="shared" si="10"/>
        <v>#N/A</v>
      </c>
      <c r="U164" s="150" t="e">
        <f t="shared" si="11"/>
        <v>#N/A</v>
      </c>
      <c r="V164" s="154" t="e">
        <f>VLOOKUP(E164,'PC Receitas'!$O$4:$P$14,2,FALSE)</f>
        <v>#N/A</v>
      </c>
    </row>
    <row r="165" spans="3:22" ht="19.5" customHeight="1" thickTop="1" thickBot="1" x14ac:dyDescent="0.3">
      <c r="C165" s="58"/>
      <c r="D165" s="58" t="str">
        <f>IF(C165&lt;&gt;"",TEXT(C165,"00")&amp;"/01/"&amp;'Configurações Básicas'!$P$5,"")</f>
        <v/>
      </c>
      <c r="E165" s="58"/>
      <c r="F165" s="58"/>
      <c r="G165" s="58"/>
      <c r="H165" s="58"/>
      <c r="I165" s="59"/>
      <c r="J165" s="193"/>
      <c r="K165" s="60"/>
      <c r="L165" s="60"/>
      <c r="M165" s="56">
        <f>M164+IF(AND(K165="Pago",OR(E165='PC Receitas'!$O$4,E165='PC Receitas'!$O$5,E165='PC Receitas'!$O$6)),I165,IF(AND(K165="Pago",OR(E165='PC Receitas'!$O$7,E165='PC Receitas'!$O$8,E165='PC Receitas'!$O$9,E165='PC Receitas'!$O$10,E165='PC Receitas'!$O$11,E165='PC Receitas'!$O$12,E165='PC Receitas'!$O$13,E165='PC Receitas'!$O$14)),-I165,0))</f>
        <v>12927.7</v>
      </c>
      <c r="R165" s="153" t="e">
        <f t="shared" si="8"/>
        <v>#N/A</v>
      </c>
      <c r="S165" s="150" t="e">
        <f t="shared" si="9"/>
        <v>#N/A</v>
      </c>
      <c r="T165" s="150" t="e">
        <f t="shared" si="10"/>
        <v>#N/A</v>
      </c>
      <c r="U165" s="150" t="e">
        <f t="shared" si="11"/>
        <v>#N/A</v>
      </c>
      <c r="V165" s="154" t="e">
        <f>VLOOKUP(E165,'PC Receitas'!$O$4:$P$14,2,FALSE)</f>
        <v>#N/A</v>
      </c>
    </row>
    <row r="166" spans="3:22" ht="19.5" customHeight="1" thickTop="1" thickBot="1" x14ac:dyDescent="0.3">
      <c r="C166" s="58"/>
      <c r="D166" s="58" t="str">
        <f>IF(C166&lt;&gt;"",TEXT(C166,"00")&amp;"/01/"&amp;'Configurações Básicas'!$P$5,"")</f>
        <v/>
      </c>
      <c r="E166" s="58"/>
      <c r="F166" s="58"/>
      <c r="G166" s="58"/>
      <c r="H166" s="58"/>
      <c r="I166" s="59"/>
      <c r="J166" s="193"/>
      <c r="K166" s="60"/>
      <c r="L166" s="60"/>
      <c r="M166" s="56">
        <f>M165+IF(AND(K166="Pago",OR(E166='PC Receitas'!$O$4,E166='PC Receitas'!$O$5,E166='PC Receitas'!$O$6)),I166,IF(AND(K166="Pago",OR(E166='PC Receitas'!$O$7,E166='PC Receitas'!$O$8,E166='PC Receitas'!$O$9,E166='PC Receitas'!$O$10,E166='PC Receitas'!$O$11,E166='PC Receitas'!$O$12,E166='PC Receitas'!$O$13,E166='PC Receitas'!$O$14)),-I166,0))</f>
        <v>12927.7</v>
      </c>
      <c r="R166" s="153" t="e">
        <f t="shared" si="8"/>
        <v>#N/A</v>
      </c>
      <c r="S166" s="150" t="e">
        <f t="shared" si="9"/>
        <v>#N/A</v>
      </c>
      <c r="T166" s="150" t="e">
        <f t="shared" si="10"/>
        <v>#N/A</v>
      </c>
      <c r="U166" s="150" t="e">
        <f t="shared" si="11"/>
        <v>#N/A</v>
      </c>
      <c r="V166" s="154" t="e">
        <f>VLOOKUP(E166,'PC Receitas'!$O$4:$P$14,2,FALSE)</f>
        <v>#N/A</v>
      </c>
    </row>
    <row r="167" spans="3:22" ht="19.5" customHeight="1" thickTop="1" thickBot="1" x14ac:dyDescent="0.3">
      <c r="C167" s="58"/>
      <c r="D167" s="58" t="str">
        <f>IF(C167&lt;&gt;"",TEXT(C167,"00")&amp;"/01/"&amp;'Configurações Básicas'!$P$5,"")</f>
        <v/>
      </c>
      <c r="E167" s="58"/>
      <c r="F167" s="58"/>
      <c r="G167" s="58"/>
      <c r="H167" s="58"/>
      <c r="I167" s="59"/>
      <c r="J167" s="193"/>
      <c r="K167" s="60"/>
      <c r="L167" s="60"/>
      <c r="M167" s="56">
        <f>M166+IF(AND(K167="Pago",OR(E167='PC Receitas'!$O$4,E167='PC Receitas'!$O$5,E167='PC Receitas'!$O$6)),I167,IF(AND(K167="Pago",OR(E167='PC Receitas'!$O$7,E167='PC Receitas'!$O$8,E167='PC Receitas'!$O$9,E167='PC Receitas'!$O$10,E167='PC Receitas'!$O$11,E167='PC Receitas'!$O$12,E167='PC Receitas'!$O$13,E167='PC Receitas'!$O$14)),-I167,0))</f>
        <v>12927.7</v>
      </c>
      <c r="R167" s="153" t="e">
        <f t="shared" si="8"/>
        <v>#N/A</v>
      </c>
      <c r="S167" s="150" t="e">
        <f t="shared" si="9"/>
        <v>#N/A</v>
      </c>
      <c r="T167" s="150" t="e">
        <f t="shared" si="10"/>
        <v>#N/A</v>
      </c>
      <c r="U167" s="150" t="e">
        <f t="shared" si="11"/>
        <v>#N/A</v>
      </c>
      <c r="V167" s="154" t="e">
        <f>VLOOKUP(E167,'PC Receitas'!$O$4:$P$14,2,FALSE)</f>
        <v>#N/A</v>
      </c>
    </row>
    <row r="168" spans="3:22" ht="19.5" customHeight="1" thickTop="1" thickBot="1" x14ac:dyDescent="0.3">
      <c r="C168" s="58"/>
      <c r="D168" s="58" t="str">
        <f>IF(C168&lt;&gt;"",TEXT(C168,"00")&amp;"/01/"&amp;'Configurações Básicas'!$P$5,"")</f>
        <v/>
      </c>
      <c r="E168" s="58"/>
      <c r="F168" s="58"/>
      <c r="G168" s="58"/>
      <c r="H168" s="58"/>
      <c r="I168" s="59"/>
      <c r="J168" s="193"/>
      <c r="K168" s="60"/>
      <c r="L168" s="60"/>
      <c r="M168" s="56">
        <f>M167+IF(AND(K168="Pago",OR(E168='PC Receitas'!$O$4,E168='PC Receitas'!$O$5,E168='PC Receitas'!$O$6)),I168,IF(AND(K168="Pago",OR(E168='PC Receitas'!$O$7,E168='PC Receitas'!$O$8,E168='PC Receitas'!$O$9,E168='PC Receitas'!$O$10,E168='PC Receitas'!$O$11,E168='PC Receitas'!$O$12,E168='PC Receitas'!$O$13,E168='PC Receitas'!$O$14)),-I168,0))</f>
        <v>12927.7</v>
      </c>
      <c r="R168" s="153" t="e">
        <f t="shared" si="8"/>
        <v>#N/A</v>
      </c>
      <c r="S168" s="150" t="e">
        <f t="shared" si="9"/>
        <v>#N/A</v>
      </c>
      <c r="T168" s="150" t="e">
        <f t="shared" si="10"/>
        <v>#N/A</v>
      </c>
      <c r="U168" s="150" t="e">
        <f t="shared" si="11"/>
        <v>#N/A</v>
      </c>
      <c r="V168" s="154" t="e">
        <f>VLOOKUP(E168,'PC Receitas'!$O$4:$P$14,2,FALSE)</f>
        <v>#N/A</v>
      </c>
    </row>
    <row r="169" spans="3:22" ht="19.5" customHeight="1" thickTop="1" thickBot="1" x14ac:dyDescent="0.3">
      <c r="C169" s="58"/>
      <c r="D169" s="58" t="str">
        <f>IF(C169&lt;&gt;"",TEXT(C169,"00")&amp;"/01/"&amp;'Configurações Básicas'!$P$5,"")</f>
        <v/>
      </c>
      <c r="E169" s="58"/>
      <c r="F169" s="58"/>
      <c r="G169" s="58"/>
      <c r="H169" s="58"/>
      <c r="I169" s="59"/>
      <c r="J169" s="193"/>
      <c r="K169" s="60"/>
      <c r="L169" s="60"/>
      <c r="M169" s="56">
        <f>M168+IF(AND(K169="Pago",OR(E169='PC Receitas'!$O$4,E169='PC Receitas'!$O$5,E169='PC Receitas'!$O$6)),I169,IF(AND(K169="Pago",OR(E169='PC Receitas'!$O$7,E169='PC Receitas'!$O$8,E169='PC Receitas'!$O$9,E169='PC Receitas'!$O$10,E169='PC Receitas'!$O$11,E169='PC Receitas'!$O$12,E169='PC Receitas'!$O$13,E169='PC Receitas'!$O$14)),-I169,0))</f>
        <v>12927.7</v>
      </c>
      <c r="R169" s="153" t="e">
        <f t="shared" si="8"/>
        <v>#N/A</v>
      </c>
      <c r="S169" s="150" t="e">
        <f t="shared" si="9"/>
        <v>#N/A</v>
      </c>
      <c r="T169" s="150" t="e">
        <f t="shared" si="10"/>
        <v>#N/A</v>
      </c>
      <c r="U169" s="150" t="e">
        <f t="shared" si="11"/>
        <v>#N/A</v>
      </c>
      <c r="V169" s="154" t="e">
        <f>VLOOKUP(E169,'PC Receitas'!$O$4:$P$14,2,FALSE)</f>
        <v>#N/A</v>
      </c>
    </row>
    <row r="170" spans="3:22" ht="19.5" customHeight="1" thickTop="1" thickBot="1" x14ac:dyDescent="0.3">
      <c r="C170" s="58"/>
      <c r="D170" s="58" t="str">
        <f>IF(C170&lt;&gt;"",TEXT(C170,"00")&amp;"/01/"&amp;'Configurações Básicas'!$P$5,"")</f>
        <v/>
      </c>
      <c r="E170" s="58"/>
      <c r="F170" s="58"/>
      <c r="G170" s="58"/>
      <c r="H170" s="58"/>
      <c r="I170" s="59"/>
      <c r="J170" s="193"/>
      <c r="K170" s="60"/>
      <c r="L170" s="60"/>
      <c r="M170" s="56">
        <f>M169+IF(AND(K170="Pago",OR(E170='PC Receitas'!$O$4,E170='PC Receitas'!$O$5,E170='PC Receitas'!$O$6)),I170,IF(AND(K170="Pago",OR(E170='PC Receitas'!$O$7,E170='PC Receitas'!$O$8,E170='PC Receitas'!$O$9,E170='PC Receitas'!$O$10,E170='PC Receitas'!$O$11,E170='PC Receitas'!$O$12,E170='PC Receitas'!$O$13,E170='PC Receitas'!$O$14)),-I170,0))</f>
        <v>12927.7</v>
      </c>
      <c r="R170" s="153" t="e">
        <f t="shared" si="8"/>
        <v>#N/A</v>
      </c>
      <c r="S170" s="150" t="e">
        <f t="shared" si="9"/>
        <v>#N/A</v>
      </c>
      <c r="T170" s="150" t="e">
        <f t="shared" si="10"/>
        <v>#N/A</v>
      </c>
      <c r="U170" s="150" t="e">
        <f t="shared" si="11"/>
        <v>#N/A</v>
      </c>
      <c r="V170" s="154" t="e">
        <f>VLOOKUP(E170,'PC Receitas'!$O$4:$P$14,2,FALSE)</f>
        <v>#N/A</v>
      </c>
    </row>
    <row r="171" spans="3:22" ht="19.5" customHeight="1" thickTop="1" thickBot="1" x14ac:dyDescent="0.3">
      <c r="C171" s="58"/>
      <c r="D171" s="58" t="str">
        <f>IF(C171&lt;&gt;"",TEXT(C171,"00")&amp;"/01/"&amp;'Configurações Básicas'!$P$5,"")</f>
        <v/>
      </c>
      <c r="E171" s="58"/>
      <c r="F171" s="58"/>
      <c r="G171" s="58"/>
      <c r="H171" s="58"/>
      <c r="I171" s="59"/>
      <c r="J171" s="193"/>
      <c r="K171" s="60"/>
      <c r="L171" s="60"/>
      <c r="M171" s="56">
        <f>M170+IF(AND(K171="Pago",OR(E171='PC Receitas'!$O$4,E171='PC Receitas'!$O$5,E171='PC Receitas'!$O$6)),I171,IF(AND(K171="Pago",OR(E171='PC Receitas'!$O$7,E171='PC Receitas'!$O$8,E171='PC Receitas'!$O$9,E171='PC Receitas'!$O$10,E171='PC Receitas'!$O$11,E171='PC Receitas'!$O$12,E171='PC Receitas'!$O$13,E171='PC Receitas'!$O$14)),-I171,0))</f>
        <v>12927.7</v>
      </c>
      <c r="R171" s="153" t="e">
        <f t="shared" si="8"/>
        <v>#N/A</v>
      </c>
      <c r="S171" s="150" t="e">
        <f t="shared" si="9"/>
        <v>#N/A</v>
      </c>
      <c r="T171" s="150" t="e">
        <f t="shared" si="10"/>
        <v>#N/A</v>
      </c>
      <c r="U171" s="150" t="e">
        <f t="shared" si="11"/>
        <v>#N/A</v>
      </c>
      <c r="V171" s="154" t="e">
        <f>VLOOKUP(E171,'PC Receitas'!$O$4:$P$14,2,FALSE)</f>
        <v>#N/A</v>
      </c>
    </row>
    <row r="172" spans="3:22" ht="19.5" customHeight="1" thickTop="1" thickBot="1" x14ac:dyDescent="0.3">
      <c r="C172" s="58"/>
      <c r="D172" s="58" t="str">
        <f>IF(C172&lt;&gt;"",TEXT(C172,"00")&amp;"/01/"&amp;'Configurações Básicas'!$P$5,"")</f>
        <v/>
      </c>
      <c r="E172" s="58"/>
      <c r="F172" s="58"/>
      <c r="G172" s="58"/>
      <c r="H172" s="58"/>
      <c r="I172" s="59"/>
      <c r="J172" s="193"/>
      <c r="K172" s="60"/>
      <c r="L172" s="60"/>
      <c r="M172" s="56">
        <f>M171+IF(AND(K172="Pago",OR(E172='PC Receitas'!$O$4,E172='PC Receitas'!$O$5,E172='PC Receitas'!$O$6)),I172,IF(AND(K172="Pago",OR(E172='PC Receitas'!$O$7,E172='PC Receitas'!$O$8,E172='PC Receitas'!$O$9,E172='PC Receitas'!$O$10,E172='PC Receitas'!$O$11,E172='PC Receitas'!$O$12,E172='PC Receitas'!$O$13,E172='PC Receitas'!$O$14)),-I172,0))</f>
        <v>12927.7</v>
      </c>
      <c r="R172" s="153" t="e">
        <f t="shared" si="8"/>
        <v>#N/A</v>
      </c>
      <c r="S172" s="150" t="e">
        <f t="shared" si="9"/>
        <v>#N/A</v>
      </c>
      <c r="T172" s="150" t="e">
        <f t="shared" si="10"/>
        <v>#N/A</v>
      </c>
      <c r="U172" s="150" t="e">
        <f t="shared" si="11"/>
        <v>#N/A</v>
      </c>
      <c r="V172" s="154" t="e">
        <f>VLOOKUP(E172,'PC Receitas'!$O$4:$P$14,2,FALSE)</f>
        <v>#N/A</v>
      </c>
    </row>
    <row r="173" spans="3:22" ht="19.5" customHeight="1" thickTop="1" thickBot="1" x14ac:dyDescent="0.3">
      <c r="C173" s="58"/>
      <c r="D173" s="58" t="str">
        <f>IF(C173&lt;&gt;"",TEXT(C173,"00")&amp;"/01/"&amp;'Configurações Básicas'!$P$5,"")</f>
        <v/>
      </c>
      <c r="E173" s="58"/>
      <c r="F173" s="58"/>
      <c r="G173" s="58"/>
      <c r="H173" s="58"/>
      <c r="I173" s="59"/>
      <c r="J173" s="193"/>
      <c r="K173" s="60"/>
      <c r="L173" s="60"/>
      <c r="M173" s="56">
        <f>M172+IF(AND(K173="Pago",OR(E173='PC Receitas'!$O$4,E173='PC Receitas'!$O$5,E173='PC Receitas'!$O$6)),I173,IF(AND(K173="Pago",OR(E173='PC Receitas'!$O$7,E173='PC Receitas'!$O$8,E173='PC Receitas'!$O$9,E173='PC Receitas'!$O$10,E173='PC Receitas'!$O$11,E173='PC Receitas'!$O$12,E173='PC Receitas'!$O$13,E173='PC Receitas'!$O$14)),-I173,0))</f>
        <v>12927.7</v>
      </c>
      <c r="R173" s="153" t="e">
        <f t="shared" si="8"/>
        <v>#N/A</v>
      </c>
      <c r="S173" s="150" t="e">
        <f t="shared" si="9"/>
        <v>#N/A</v>
      </c>
      <c r="T173" s="150" t="e">
        <f t="shared" si="10"/>
        <v>#N/A</v>
      </c>
      <c r="U173" s="150" t="e">
        <f t="shared" si="11"/>
        <v>#N/A</v>
      </c>
      <c r="V173" s="154" t="e">
        <f>VLOOKUP(E173,'PC Receitas'!$O$4:$P$14,2,FALSE)</f>
        <v>#N/A</v>
      </c>
    </row>
    <row r="174" spans="3:22" ht="19.5" customHeight="1" thickTop="1" thickBot="1" x14ac:dyDescent="0.3">
      <c r="C174" s="58"/>
      <c r="D174" s="58" t="str">
        <f>IF(C174&lt;&gt;"",TEXT(C174,"00")&amp;"/01/"&amp;'Configurações Básicas'!$P$5,"")</f>
        <v/>
      </c>
      <c r="E174" s="58"/>
      <c r="F174" s="58"/>
      <c r="G174" s="58"/>
      <c r="H174" s="58"/>
      <c r="I174" s="59"/>
      <c r="J174" s="193"/>
      <c r="K174" s="60"/>
      <c r="L174" s="60"/>
      <c r="M174" s="56">
        <f>M173+IF(AND(K174="Pago",OR(E174='PC Receitas'!$O$4,E174='PC Receitas'!$O$5,E174='PC Receitas'!$O$6)),I174,IF(AND(K174="Pago",OR(E174='PC Receitas'!$O$7,E174='PC Receitas'!$O$8,E174='PC Receitas'!$O$9,E174='PC Receitas'!$O$10,E174='PC Receitas'!$O$11,E174='PC Receitas'!$O$12,E174='PC Receitas'!$O$13,E174='PC Receitas'!$O$14)),-I174,0))</f>
        <v>12927.7</v>
      </c>
      <c r="R174" s="153" t="e">
        <f t="shared" si="8"/>
        <v>#N/A</v>
      </c>
      <c r="S174" s="150" t="e">
        <f t="shared" si="9"/>
        <v>#N/A</v>
      </c>
      <c r="T174" s="150" t="e">
        <f t="shared" si="10"/>
        <v>#N/A</v>
      </c>
      <c r="U174" s="150" t="e">
        <f t="shared" si="11"/>
        <v>#N/A</v>
      </c>
      <c r="V174" s="154" t="e">
        <f>VLOOKUP(E174,'PC Receitas'!$O$4:$P$14,2,FALSE)</f>
        <v>#N/A</v>
      </c>
    </row>
    <row r="175" spans="3:22" ht="19.5" customHeight="1" thickTop="1" thickBot="1" x14ac:dyDescent="0.3">
      <c r="C175" s="58"/>
      <c r="D175" s="58" t="str">
        <f>IF(C175&lt;&gt;"",TEXT(C175,"00")&amp;"/01/"&amp;'Configurações Básicas'!$P$5,"")</f>
        <v/>
      </c>
      <c r="E175" s="58"/>
      <c r="F175" s="58"/>
      <c r="G175" s="58"/>
      <c r="H175" s="58"/>
      <c r="I175" s="59"/>
      <c r="J175" s="193"/>
      <c r="K175" s="60"/>
      <c r="L175" s="60"/>
      <c r="M175" s="56">
        <f>M174+IF(AND(K175="Pago",OR(E175='PC Receitas'!$O$4,E175='PC Receitas'!$O$5,E175='PC Receitas'!$O$6)),I175,IF(AND(K175="Pago",OR(E175='PC Receitas'!$O$7,E175='PC Receitas'!$O$8,E175='PC Receitas'!$O$9,E175='PC Receitas'!$O$10,E175='PC Receitas'!$O$11,E175='PC Receitas'!$O$12,E175='PC Receitas'!$O$13,E175='PC Receitas'!$O$14)),-I175,0))</f>
        <v>12927.7</v>
      </c>
      <c r="R175" s="153" t="e">
        <f t="shared" si="8"/>
        <v>#N/A</v>
      </c>
      <c r="S175" s="150" t="e">
        <f t="shared" si="9"/>
        <v>#N/A</v>
      </c>
      <c r="T175" s="150" t="e">
        <f t="shared" si="10"/>
        <v>#N/A</v>
      </c>
      <c r="U175" s="150" t="e">
        <f t="shared" si="11"/>
        <v>#N/A</v>
      </c>
      <c r="V175" s="154" t="e">
        <f>VLOOKUP(E175,'PC Receitas'!$O$4:$P$14,2,FALSE)</f>
        <v>#N/A</v>
      </c>
    </row>
    <row r="176" spans="3:22" ht="19.5" customHeight="1" thickTop="1" thickBot="1" x14ac:dyDescent="0.3">
      <c r="C176" s="58"/>
      <c r="D176" s="58" t="str">
        <f>IF(C176&lt;&gt;"",TEXT(C176,"00")&amp;"/01/"&amp;'Configurações Básicas'!$P$5,"")</f>
        <v/>
      </c>
      <c r="E176" s="58"/>
      <c r="F176" s="58"/>
      <c r="G176" s="58"/>
      <c r="H176" s="58"/>
      <c r="I176" s="59"/>
      <c r="J176" s="193"/>
      <c r="K176" s="60"/>
      <c r="L176" s="60"/>
      <c r="M176" s="56">
        <f>M175+IF(AND(K176="Pago",OR(E176='PC Receitas'!$O$4,E176='PC Receitas'!$O$5,E176='PC Receitas'!$O$6)),I176,IF(AND(K176="Pago",OR(E176='PC Receitas'!$O$7,E176='PC Receitas'!$O$8,E176='PC Receitas'!$O$9,E176='PC Receitas'!$O$10,E176='PC Receitas'!$O$11,E176='PC Receitas'!$O$12,E176='PC Receitas'!$O$13,E176='PC Receitas'!$O$14)),-I176,0))</f>
        <v>12927.7</v>
      </c>
      <c r="R176" s="153" t="e">
        <f t="shared" si="8"/>
        <v>#N/A</v>
      </c>
      <c r="S176" s="150" t="e">
        <f t="shared" si="9"/>
        <v>#N/A</v>
      </c>
      <c r="T176" s="150" t="e">
        <f t="shared" si="10"/>
        <v>#N/A</v>
      </c>
      <c r="U176" s="150" t="e">
        <f t="shared" si="11"/>
        <v>#N/A</v>
      </c>
      <c r="V176" s="154" t="e">
        <f>VLOOKUP(E176,'PC Receitas'!$O$4:$P$14,2,FALSE)</f>
        <v>#N/A</v>
      </c>
    </row>
    <row r="177" spans="3:22" ht="19.5" customHeight="1" thickTop="1" thickBot="1" x14ac:dyDescent="0.3">
      <c r="C177" s="58"/>
      <c r="D177" s="58" t="str">
        <f>IF(C177&lt;&gt;"",TEXT(C177,"00")&amp;"/01/"&amp;'Configurações Básicas'!$P$5,"")</f>
        <v/>
      </c>
      <c r="E177" s="58"/>
      <c r="F177" s="58"/>
      <c r="G177" s="58"/>
      <c r="H177" s="58"/>
      <c r="I177" s="59"/>
      <c r="J177" s="193"/>
      <c r="K177" s="60"/>
      <c r="L177" s="60"/>
      <c r="M177" s="56">
        <f>M176+IF(AND(K177="Pago",OR(E177='PC Receitas'!$O$4,E177='PC Receitas'!$O$5,E177='PC Receitas'!$O$6)),I177,IF(AND(K177="Pago",OR(E177='PC Receitas'!$O$7,E177='PC Receitas'!$O$8,E177='PC Receitas'!$O$9,E177='PC Receitas'!$O$10,E177='PC Receitas'!$O$11,E177='PC Receitas'!$O$12,E177='PC Receitas'!$O$13,E177='PC Receitas'!$O$14)),-I177,0))</f>
        <v>12927.7</v>
      </c>
      <c r="R177" s="153" t="e">
        <f t="shared" si="8"/>
        <v>#N/A</v>
      </c>
      <c r="S177" s="150" t="e">
        <f t="shared" si="9"/>
        <v>#N/A</v>
      </c>
      <c r="T177" s="150" t="e">
        <f t="shared" si="10"/>
        <v>#N/A</v>
      </c>
      <c r="U177" s="150" t="e">
        <f t="shared" si="11"/>
        <v>#N/A</v>
      </c>
      <c r="V177" s="154" t="e">
        <f>VLOOKUP(E177,'PC Receitas'!$O$4:$P$14,2,FALSE)</f>
        <v>#N/A</v>
      </c>
    </row>
    <row r="178" spans="3:22" ht="19.5" customHeight="1" thickTop="1" thickBot="1" x14ac:dyDescent="0.3">
      <c r="C178" s="58"/>
      <c r="D178" s="58" t="str">
        <f>IF(C178&lt;&gt;"",TEXT(C178,"00")&amp;"/01/"&amp;'Configurações Básicas'!$P$5,"")</f>
        <v/>
      </c>
      <c r="E178" s="58"/>
      <c r="F178" s="58"/>
      <c r="G178" s="58"/>
      <c r="H178" s="58"/>
      <c r="I178" s="59"/>
      <c r="J178" s="193"/>
      <c r="K178" s="60"/>
      <c r="L178" s="60"/>
      <c r="M178" s="56">
        <f>M177+IF(AND(K178="Pago",OR(E178='PC Receitas'!$O$4,E178='PC Receitas'!$O$5,E178='PC Receitas'!$O$6)),I178,IF(AND(K178="Pago",OR(E178='PC Receitas'!$O$7,E178='PC Receitas'!$O$8,E178='PC Receitas'!$O$9,E178='PC Receitas'!$O$10,E178='PC Receitas'!$O$11,E178='PC Receitas'!$O$12,E178='PC Receitas'!$O$13,E178='PC Receitas'!$O$14)),-I178,0))</f>
        <v>12927.7</v>
      </c>
      <c r="R178" s="153" t="e">
        <f t="shared" si="8"/>
        <v>#N/A</v>
      </c>
      <c r="S178" s="150" t="e">
        <f t="shared" si="9"/>
        <v>#N/A</v>
      </c>
      <c r="T178" s="150" t="e">
        <f t="shared" si="10"/>
        <v>#N/A</v>
      </c>
      <c r="U178" s="150" t="e">
        <f t="shared" si="11"/>
        <v>#N/A</v>
      </c>
      <c r="V178" s="154" t="e">
        <f>VLOOKUP(E178,'PC Receitas'!$O$4:$P$14,2,FALSE)</f>
        <v>#N/A</v>
      </c>
    </row>
    <row r="179" spans="3:22" ht="19.5" customHeight="1" thickTop="1" thickBot="1" x14ac:dyDescent="0.3">
      <c r="C179" s="58"/>
      <c r="D179" s="58" t="str">
        <f>IF(C179&lt;&gt;"",TEXT(C179,"00")&amp;"/01/"&amp;'Configurações Básicas'!$P$5,"")</f>
        <v/>
      </c>
      <c r="E179" s="58"/>
      <c r="F179" s="58"/>
      <c r="G179" s="58"/>
      <c r="H179" s="58"/>
      <c r="I179" s="59"/>
      <c r="J179" s="193"/>
      <c r="K179" s="60"/>
      <c r="L179" s="60"/>
      <c r="M179" s="56">
        <f>M178+IF(AND(K179="Pago",OR(E179='PC Receitas'!$O$4,E179='PC Receitas'!$O$5,E179='PC Receitas'!$O$6)),I179,IF(AND(K179="Pago",OR(E179='PC Receitas'!$O$7,E179='PC Receitas'!$O$8,E179='PC Receitas'!$O$9,E179='PC Receitas'!$O$10,E179='PC Receitas'!$O$11,E179='PC Receitas'!$O$12,E179='PC Receitas'!$O$13,E179='PC Receitas'!$O$14)),-I179,0))</f>
        <v>12927.7</v>
      </c>
      <c r="R179" s="153" t="e">
        <f t="shared" si="8"/>
        <v>#N/A</v>
      </c>
      <c r="S179" s="150" t="e">
        <f t="shared" si="9"/>
        <v>#N/A</v>
      </c>
      <c r="T179" s="150" t="e">
        <f t="shared" si="10"/>
        <v>#N/A</v>
      </c>
      <c r="U179" s="150" t="e">
        <f t="shared" si="11"/>
        <v>#N/A</v>
      </c>
      <c r="V179" s="154" t="e">
        <f>VLOOKUP(E179,'PC Receitas'!$O$4:$P$14,2,FALSE)</f>
        <v>#N/A</v>
      </c>
    </row>
    <row r="180" spans="3:22" ht="19.5" customHeight="1" thickTop="1" thickBot="1" x14ac:dyDescent="0.3">
      <c r="C180" s="58"/>
      <c r="D180" s="58" t="str">
        <f>IF(C180&lt;&gt;"",TEXT(C180,"00")&amp;"/01/"&amp;'Configurações Básicas'!$P$5,"")</f>
        <v/>
      </c>
      <c r="E180" s="58"/>
      <c r="F180" s="58"/>
      <c r="G180" s="58"/>
      <c r="H180" s="58"/>
      <c r="I180" s="59"/>
      <c r="J180" s="193"/>
      <c r="K180" s="60"/>
      <c r="L180" s="60"/>
      <c r="M180" s="56">
        <f>M179+IF(AND(K180="Pago",OR(E180='PC Receitas'!$O$4,E180='PC Receitas'!$O$5,E180='PC Receitas'!$O$6)),I180,IF(AND(K180="Pago",OR(E180='PC Receitas'!$O$7,E180='PC Receitas'!$O$8,E180='PC Receitas'!$O$9,E180='PC Receitas'!$O$10,E180='PC Receitas'!$O$11,E180='PC Receitas'!$O$12,E180='PC Receitas'!$O$13,E180='PC Receitas'!$O$14)),-I180,0))</f>
        <v>12927.7</v>
      </c>
      <c r="R180" s="153" t="e">
        <f t="shared" si="8"/>
        <v>#N/A</v>
      </c>
      <c r="S180" s="150" t="e">
        <f t="shared" si="9"/>
        <v>#N/A</v>
      </c>
      <c r="T180" s="150" t="e">
        <f t="shared" si="10"/>
        <v>#N/A</v>
      </c>
      <c r="U180" s="150" t="e">
        <f t="shared" si="11"/>
        <v>#N/A</v>
      </c>
      <c r="V180" s="154" t="e">
        <f>VLOOKUP(E180,'PC Receitas'!$O$4:$P$14,2,FALSE)</f>
        <v>#N/A</v>
      </c>
    </row>
    <row r="181" spans="3:22" ht="19.5" customHeight="1" thickTop="1" thickBot="1" x14ac:dyDescent="0.3">
      <c r="C181" s="58"/>
      <c r="D181" s="58" t="str">
        <f>IF(C181&lt;&gt;"",TEXT(C181,"00")&amp;"/01/"&amp;'Configurações Básicas'!$P$5,"")</f>
        <v/>
      </c>
      <c r="E181" s="58"/>
      <c r="F181" s="58"/>
      <c r="G181" s="58"/>
      <c r="H181" s="58"/>
      <c r="I181" s="59"/>
      <c r="J181" s="193"/>
      <c r="K181" s="60"/>
      <c r="L181" s="60"/>
      <c r="M181" s="56">
        <f>M180+IF(AND(K181="Pago",OR(E181='PC Receitas'!$O$4,E181='PC Receitas'!$O$5,E181='PC Receitas'!$O$6)),I181,IF(AND(K181="Pago",OR(E181='PC Receitas'!$O$7,E181='PC Receitas'!$O$8,E181='PC Receitas'!$O$9,E181='PC Receitas'!$O$10,E181='PC Receitas'!$O$11,E181='PC Receitas'!$O$12,E181='PC Receitas'!$O$13,E181='PC Receitas'!$O$14)),-I181,0))</f>
        <v>12927.7</v>
      </c>
      <c r="R181" s="153" t="e">
        <f t="shared" si="8"/>
        <v>#N/A</v>
      </c>
      <c r="S181" s="150" t="e">
        <f t="shared" si="9"/>
        <v>#N/A</v>
      </c>
      <c r="T181" s="150" t="e">
        <f t="shared" si="10"/>
        <v>#N/A</v>
      </c>
      <c r="U181" s="150" t="e">
        <f t="shared" si="11"/>
        <v>#N/A</v>
      </c>
      <c r="V181" s="154" t="e">
        <f>VLOOKUP(E181,'PC Receitas'!$O$4:$P$14,2,FALSE)</f>
        <v>#N/A</v>
      </c>
    </row>
    <row r="182" spans="3:22" ht="19.5" customHeight="1" thickTop="1" thickBot="1" x14ac:dyDescent="0.3">
      <c r="C182" s="58"/>
      <c r="D182" s="58" t="str">
        <f>IF(C182&lt;&gt;"",TEXT(C182,"00")&amp;"/01/"&amp;'Configurações Básicas'!$P$5,"")</f>
        <v/>
      </c>
      <c r="E182" s="58"/>
      <c r="F182" s="58"/>
      <c r="G182" s="58"/>
      <c r="H182" s="58"/>
      <c r="I182" s="59"/>
      <c r="J182" s="193"/>
      <c r="K182" s="60"/>
      <c r="L182" s="60"/>
      <c r="M182" s="56">
        <f>M181+IF(AND(K182="Pago",OR(E182='PC Receitas'!$O$4,E182='PC Receitas'!$O$5,E182='PC Receitas'!$O$6)),I182,IF(AND(K182="Pago",OR(E182='PC Receitas'!$O$7,E182='PC Receitas'!$O$8,E182='PC Receitas'!$O$9,E182='PC Receitas'!$O$10,E182='PC Receitas'!$O$11,E182='PC Receitas'!$O$12,E182='PC Receitas'!$O$13,E182='PC Receitas'!$O$14)),-I182,0))</f>
        <v>12927.7</v>
      </c>
      <c r="R182" s="153" t="e">
        <f t="shared" si="8"/>
        <v>#N/A</v>
      </c>
      <c r="S182" s="150" t="e">
        <f t="shared" si="9"/>
        <v>#N/A</v>
      </c>
      <c r="T182" s="150" t="e">
        <f t="shared" si="10"/>
        <v>#N/A</v>
      </c>
      <c r="U182" s="150" t="e">
        <f t="shared" si="11"/>
        <v>#N/A</v>
      </c>
      <c r="V182" s="154" t="e">
        <f>VLOOKUP(E182,'PC Receitas'!$O$4:$P$14,2,FALSE)</f>
        <v>#N/A</v>
      </c>
    </row>
    <row r="183" spans="3:22" ht="19.5" customHeight="1" thickTop="1" thickBot="1" x14ac:dyDescent="0.3">
      <c r="C183" s="58"/>
      <c r="D183" s="58" t="str">
        <f>IF(C183&lt;&gt;"",TEXT(C183,"00")&amp;"/01/"&amp;'Configurações Básicas'!$P$5,"")</f>
        <v/>
      </c>
      <c r="E183" s="58"/>
      <c r="F183" s="58"/>
      <c r="G183" s="58"/>
      <c r="H183" s="58"/>
      <c r="I183" s="59"/>
      <c r="J183" s="193"/>
      <c r="K183" s="60"/>
      <c r="L183" s="60"/>
      <c r="M183" s="56">
        <f>M182+IF(AND(K183="Pago",OR(E183='PC Receitas'!$O$4,E183='PC Receitas'!$O$5,E183='PC Receitas'!$O$6)),I183,IF(AND(K183="Pago",OR(E183='PC Receitas'!$O$7,E183='PC Receitas'!$O$8,E183='PC Receitas'!$O$9,E183='PC Receitas'!$O$10,E183='PC Receitas'!$O$11,E183='PC Receitas'!$O$12,E183='PC Receitas'!$O$13,E183='PC Receitas'!$O$14)),-I183,0))</f>
        <v>12927.7</v>
      </c>
      <c r="R183" s="153" t="e">
        <f t="shared" si="8"/>
        <v>#N/A</v>
      </c>
      <c r="S183" s="150" t="e">
        <f t="shared" si="9"/>
        <v>#N/A</v>
      </c>
      <c r="T183" s="150" t="e">
        <f t="shared" si="10"/>
        <v>#N/A</v>
      </c>
      <c r="U183" s="150" t="e">
        <f t="shared" si="11"/>
        <v>#N/A</v>
      </c>
      <c r="V183" s="154" t="e">
        <f>VLOOKUP(E183,'PC Receitas'!$O$4:$P$14,2,FALSE)</f>
        <v>#N/A</v>
      </c>
    </row>
    <row r="184" spans="3:22" ht="19.5" customHeight="1" thickTop="1" thickBot="1" x14ac:dyDescent="0.3">
      <c r="C184" s="58"/>
      <c r="D184" s="58" t="str">
        <f>IF(C184&lt;&gt;"",TEXT(C184,"00")&amp;"/01/"&amp;'Configurações Básicas'!$P$5,"")</f>
        <v/>
      </c>
      <c r="E184" s="58"/>
      <c r="F184" s="58"/>
      <c r="G184" s="58"/>
      <c r="H184" s="58"/>
      <c r="I184" s="59"/>
      <c r="J184" s="193"/>
      <c r="K184" s="60"/>
      <c r="L184" s="60"/>
      <c r="M184" s="56">
        <f>M183+IF(AND(K184="Pago",OR(E184='PC Receitas'!$O$4,E184='PC Receitas'!$O$5,E184='PC Receitas'!$O$6)),I184,IF(AND(K184="Pago",OR(E184='PC Receitas'!$O$7,E184='PC Receitas'!$O$8,E184='PC Receitas'!$O$9,E184='PC Receitas'!$O$10,E184='PC Receitas'!$O$11,E184='PC Receitas'!$O$12,E184='PC Receitas'!$O$13,E184='PC Receitas'!$O$14)),-I184,0))</f>
        <v>12927.7</v>
      </c>
      <c r="R184" s="153" t="e">
        <f t="shared" si="8"/>
        <v>#N/A</v>
      </c>
      <c r="S184" s="150" t="e">
        <f t="shared" si="9"/>
        <v>#N/A</v>
      </c>
      <c r="T184" s="150" t="e">
        <f t="shared" si="10"/>
        <v>#N/A</v>
      </c>
      <c r="U184" s="150" t="e">
        <f t="shared" si="11"/>
        <v>#N/A</v>
      </c>
      <c r="V184" s="154" t="e">
        <f>VLOOKUP(E184,'PC Receitas'!$O$4:$P$14,2,FALSE)</f>
        <v>#N/A</v>
      </c>
    </row>
    <row r="185" spans="3:22" ht="19.5" customHeight="1" thickTop="1" thickBot="1" x14ac:dyDescent="0.3">
      <c r="C185" s="58"/>
      <c r="D185" s="58" t="str">
        <f>IF(C185&lt;&gt;"",TEXT(C185,"00")&amp;"/01/"&amp;'Configurações Básicas'!$P$5,"")</f>
        <v/>
      </c>
      <c r="E185" s="58"/>
      <c r="F185" s="58"/>
      <c r="G185" s="58"/>
      <c r="H185" s="58"/>
      <c r="I185" s="59"/>
      <c r="J185" s="193"/>
      <c r="K185" s="60"/>
      <c r="L185" s="60"/>
      <c r="M185" s="56">
        <f>M184+IF(AND(K185="Pago",OR(E185='PC Receitas'!$O$4,E185='PC Receitas'!$O$5,E185='PC Receitas'!$O$6)),I185,IF(AND(K185="Pago",OR(E185='PC Receitas'!$O$7,E185='PC Receitas'!$O$8,E185='PC Receitas'!$O$9,E185='PC Receitas'!$O$10,E185='PC Receitas'!$O$11,E185='PC Receitas'!$O$12,E185='PC Receitas'!$O$13,E185='PC Receitas'!$O$14)),-I185,0))</f>
        <v>12927.7</v>
      </c>
      <c r="R185" s="153" t="e">
        <f t="shared" si="8"/>
        <v>#N/A</v>
      </c>
      <c r="S185" s="150" t="e">
        <f t="shared" si="9"/>
        <v>#N/A</v>
      </c>
      <c r="T185" s="150" t="e">
        <f t="shared" si="10"/>
        <v>#N/A</v>
      </c>
      <c r="U185" s="150" t="e">
        <f t="shared" si="11"/>
        <v>#N/A</v>
      </c>
      <c r="V185" s="154" t="e">
        <f>VLOOKUP(E185,'PC Receitas'!$O$4:$P$14,2,FALSE)</f>
        <v>#N/A</v>
      </c>
    </row>
    <row r="186" spans="3:22" ht="19.5" customHeight="1" thickTop="1" thickBot="1" x14ac:dyDescent="0.3">
      <c r="C186" s="58"/>
      <c r="D186" s="58" t="str">
        <f>IF(C186&lt;&gt;"",TEXT(C186,"00")&amp;"/01/"&amp;'Configurações Básicas'!$P$5,"")</f>
        <v/>
      </c>
      <c r="E186" s="58"/>
      <c r="F186" s="58"/>
      <c r="G186" s="58"/>
      <c r="H186" s="58"/>
      <c r="I186" s="59"/>
      <c r="J186" s="193"/>
      <c r="K186" s="60"/>
      <c r="L186" s="60"/>
      <c r="M186" s="56">
        <f>M185+IF(AND(K186="Pago",OR(E186='PC Receitas'!$O$4,E186='PC Receitas'!$O$5,E186='PC Receitas'!$O$6)),I186,IF(AND(K186="Pago",OR(E186='PC Receitas'!$O$7,E186='PC Receitas'!$O$8,E186='PC Receitas'!$O$9,E186='PC Receitas'!$O$10,E186='PC Receitas'!$O$11,E186='PC Receitas'!$O$12,E186='PC Receitas'!$O$13,E186='PC Receitas'!$O$14)),-I186,0))</f>
        <v>12927.7</v>
      </c>
      <c r="R186" s="153" t="e">
        <f t="shared" si="8"/>
        <v>#N/A</v>
      </c>
      <c r="S186" s="150" t="e">
        <f t="shared" si="9"/>
        <v>#N/A</v>
      </c>
      <c r="T186" s="150" t="e">
        <f t="shared" si="10"/>
        <v>#N/A</v>
      </c>
      <c r="U186" s="150" t="e">
        <f t="shared" si="11"/>
        <v>#N/A</v>
      </c>
      <c r="V186" s="154" t="e">
        <f>VLOOKUP(E186,'PC Receitas'!$O$4:$P$14,2,FALSE)</f>
        <v>#N/A</v>
      </c>
    </row>
    <row r="187" spans="3:22" ht="19.5" customHeight="1" thickTop="1" thickBot="1" x14ac:dyDescent="0.3">
      <c r="C187" s="58"/>
      <c r="D187" s="58" t="str">
        <f>IF(C187&lt;&gt;"",TEXT(C187,"00")&amp;"/01/"&amp;'Configurações Básicas'!$P$5,"")</f>
        <v/>
      </c>
      <c r="E187" s="58"/>
      <c r="F187" s="58"/>
      <c r="G187" s="58"/>
      <c r="H187" s="58"/>
      <c r="I187" s="59"/>
      <c r="J187" s="193"/>
      <c r="K187" s="60"/>
      <c r="L187" s="60"/>
      <c r="M187" s="56">
        <f>M186+IF(AND(K187="Pago",OR(E187='PC Receitas'!$O$4,E187='PC Receitas'!$O$5,E187='PC Receitas'!$O$6)),I187,IF(AND(K187="Pago",OR(E187='PC Receitas'!$O$7,E187='PC Receitas'!$O$8,E187='PC Receitas'!$O$9,E187='PC Receitas'!$O$10,E187='PC Receitas'!$O$11,E187='PC Receitas'!$O$12,E187='PC Receitas'!$O$13,E187='PC Receitas'!$O$14)),-I187,0))</f>
        <v>12927.7</v>
      </c>
      <c r="R187" s="153" t="e">
        <f t="shared" si="8"/>
        <v>#N/A</v>
      </c>
      <c r="S187" s="150" t="e">
        <f t="shared" si="9"/>
        <v>#N/A</v>
      </c>
      <c r="T187" s="150" t="e">
        <f t="shared" si="10"/>
        <v>#N/A</v>
      </c>
      <c r="U187" s="150" t="e">
        <f t="shared" si="11"/>
        <v>#N/A</v>
      </c>
      <c r="V187" s="154" t="e">
        <f>VLOOKUP(E187,'PC Receitas'!$O$4:$P$14,2,FALSE)</f>
        <v>#N/A</v>
      </c>
    </row>
    <row r="188" spans="3:22" ht="19.5" customHeight="1" thickTop="1" thickBot="1" x14ac:dyDescent="0.3">
      <c r="C188" s="58"/>
      <c r="D188" s="58" t="str">
        <f>IF(C188&lt;&gt;"",TEXT(C188,"00")&amp;"/01/"&amp;'Configurações Básicas'!$P$5,"")</f>
        <v/>
      </c>
      <c r="E188" s="58"/>
      <c r="F188" s="58"/>
      <c r="G188" s="58"/>
      <c r="H188" s="58"/>
      <c r="I188" s="59"/>
      <c r="J188" s="193"/>
      <c r="K188" s="60"/>
      <c r="L188" s="60"/>
      <c r="M188" s="56">
        <f>M187+IF(AND(K188="Pago",OR(E188='PC Receitas'!$O$4,E188='PC Receitas'!$O$5,E188='PC Receitas'!$O$6)),I188,IF(AND(K188="Pago",OR(E188='PC Receitas'!$O$7,E188='PC Receitas'!$O$8,E188='PC Receitas'!$O$9,E188='PC Receitas'!$O$10,E188='PC Receitas'!$O$11,E188='PC Receitas'!$O$12,E188='PC Receitas'!$O$13,E188='PC Receitas'!$O$14)),-I188,0))</f>
        <v>12927.7</v>
      </c>
      <c r="R188" s="153" t="e">
        <f t="shared" si="8"/>
        <v>#N/A</v>
      </c>
      <c r="S188" s="150" t="e">
        <f t="shared" si="9"/>
        <v>#N/A</v>
      </c>
      <c r="T188" s="150" t="e">
        <f t="shared" si="10"/>
        <v>#N/A</v>
      </c>
      <c r="U188" s="150" t="e">
        <f t="shared" si="11"/>
        <v>#N/A</v>
      </c>
      <c r="V188" s="154" t="e">
        <f>VLOOKUP(E188,'PC Receitas'!$O$4:$P$14,2,FALSE)</f>
        <v>#N/A</v>
      </c>
    </row>
    <row r="189" spans="3:22" ht="19.5" customHeight="1" thickTop="1" thickBot="1" x14ac:dyDescent="0.3">
      <c r="C189" s="58"/>
      <c r="D189" s="58" t="str">
        <f>IF(C189&lt;&gt;"",TEXT(C189,"00")&amp;"/01/"&amp;'Configurações Básicas'!$P$5,"")</f>
        <v/>
      </c>
      <c r="E189" s="58"/>
      <c r="F189" s="58"/>
      <c r="G189" s="58"/>
      <c r="H189" s="58"/>
      <c r="I189" s="59"/>
      <c r="J189" s="193"/>
      <c r="K189" s="60"/>
      <c r="L189" s="60"/>
      <c r="M189" s="56">
        <f>M188+IF(AND(K189="Pago",OR(E189='PC Receitas'!$O$4,E189='PC Receitas'!$O$5,E189='PC Receitas'!$O$6)),I189,IF(AND(K189="Pago",OR(E189='PC Receitas'!$O$7,E189='PC Receitas'!$O$8,E189='PC Receitas'!$O$9,E189='PC Receitas'!$O$10,E189='PC Receitas'!$O$11,E189='PC Receitas'!$O$12,E189='PC Receitas'!$O$13,E189='PC Receitas'!$O$14)),-I189,0))</f>
        <v>12927.7</v>
      </c>
      <c r="R189" s="153" t="e">
        <f t="shared" si="8"/>
        <v>#N/A</v>
      </c>
      <c r="S189" s="150" t="e">
        <f t="shared" si="9"/>
        <v>#N/A</v>
      </c>
      <c r="T189" s="150" t="e">
        <f t="shared" si="10"/>
        <v>#N/A</v>
      </c>
      <c r="U189" s="150" t="e">
        <f t="shared" si="11"/>
        <v>#N/A</v>
      </c>
      <c r="V189" s="154" t="e">
        <f>VLOOKUP(E189,'PC Receitas'!$O$4:$P$14,2,FALSE)</f>
        <v>#N/A</v>
      </c>
    </row>
    <row r="190" spans="3:22" ht="19.5" customHeight="1" thickTop="1" thickBot="1" x14ac:dyDescent="0.3">
      <c r="C190" s="58"/>
      <c r="D190" s="58" t="str">
        <f>IF(C190&lt;&gt;"",TEXT(C190,"00")&amp;"/01/"&amp;'Configurações Básicas'!$P$5,"")</f>
        <v/>
      </c>
      <c r="E190" s="58"/>
      <c r="F190" s="58"/>
      <c r="G190" s="58"/>
      <c r="H190" s="58"/>
      <c r="I190" s="59"/>
      <c r="J190" s="193"/>
      <c r="K190" s="60"/>
      <c r="L190" s="60"/>
      <c r="M190" s="56">
        <f>M189+IF(AND(K190="Pago",OR(E190='PC Receitas'!$O$4,E190='PC Receitas'!$O$5,E190='PC Receitas'!$O$6)),I190,IF(AND(K190="Pago",OR(E190='PC Receitas'!$O$7,E190='PC Receitas'!$O$8,E190='PC Receitas'!$O$9,E190='PC Receitas'!$O$10,E190='PC Receitas'!$O$11,E190='PC Receitas'!$O$12,E190='PC Receitas'!$O$13,E190='PC Receitas'!$O$14)),-I190,0))</f>
        <v>12927.7</v>
      </c>
      <c r="R190" s="153" t="e">
        <f t="shared" si="8"/>
        <v>#N/A</v>
      </c>
      <c r="S190" s="150" t="e">
        <f t="shared" si="9"/>
        <v>#N/A</v>
      </c>
      <c r="T190" s="150" t="e">
        <f t="shared" si="10"/>
        <v>#N/A</v>
      </c>
      <c r="U190" s="150" t="e">
        <f t="shared" si="11"/>
        <v>#N/A</v>
      </c>
      <c r="V190" s="154" t="e">
        <f>VLOOKUP(E190,'PC Receitas'!$O$4:$P$14,2,FALSE)</f>
        <v>#N/A</v>
      </c>
    </row>
    <row r="191" spans="3:22" ht="19.5" customHeight="1" thickTop="1" thickBot="1" x14ac:dyDescent="0.3">
      <c r="C191" s="58"/>
      <c r="D191" s="58" t="str">
        <f>IF(C191&lt;&gt;"",TEXT(C191,"00")&amp;"/01/"&amp;'Configurações Básicas'!$P$5,"")</f>
        <v/>
      </c>
      <c r="E191" s="58"/>
      <c r="F191" s="58"/>
      <c r="G191" s="58"/>
      <c r="H191" s="58"/>
      <c r="I191" s="59"/>
      <c r="J191" s="193"/>
      <c r="K191" s="60"/>
      <c r="L191" s="60"/>
      <c r="M191" s="56">
        <f>M190+IF(AND(K191="Pago",OR(E191='PC Receitas'!$O$4,E191='PC Receitas'!$O$5,E191='PC Receitas'!$O$6)),I191,IF(AND(K191="Pago",OR(E191='PC Receitas'!$O$7,E191='PC Receitas'!$O$8,E191='PC Receitas'!$O$9,E191='PC Receitas'!$O$10,E191='PC Receitas'!$O$11,E191='PC Receitas'!$O$12,E191='PC Receitas'!$O$13,E191='PC Receitas'!$O$14)),-I191,0))</f>
        <v>12927.7</v>
      </c>
      <c r="R191" s="153" t="e">
        <f t="shared" si="8"/>
        <v>#N/A</v>
      </c>
      <c r="S191" s="150" t="e">
        <f t="shared" si="9"/>
        <v>#N/A</v>
      </c>
      <c r="T191" s="150" t="e">
        <f t="shared" si="10"/>
        <v>#N/A</v>
      </c>
      <c r="U191" s="150" t="e">
        <f t="shared" si="11"/>
        <v>#N/A</v>
      </c>
      <c r="V191" s="154" t="e">
        <f>VLOOKUP(E191,'PC Receitas'!$O$4:$P$14,2,FALSE)</f>
        <v>#N/A</v>
      </c>
    </row>
    <row r="192" spans="3:22" ht="19.5" customHeight="1" thickTop="1" thickBot="1" x14ac:dyDescent="0.3">
      <c r="C192" s="58"/>
      <c r="D192" s="58" t="str">
        <f>IF(C192&lt;&gt;"",TEXT(C192,"00")&amp;"/01/"&amp;'Configurações Básicas'!$P$5,"")</f>
        <v/>
      </c>
      <c r="E192" s="58"/>
      <c r="F192" s="58"/>
      <c r="G192" s="58"/>
      <c r="H192" s="58"/>
      <c r="I192" s="59"/>
      <c r="J192" s="193"/>
      <c r="K192" s="60"/>
      <c r="L192" s="60"/>
      <c r="M192" s="56">
        <f>M191+IF(AND(K192="Pago",OR(E192='PC Receitas'!$O$4,E192='PC Receitas'!$O$5,E192='PC Receitas'!$O$6)),I192,IF(AND(K192="Pago",OR(E192='PC Receitas'!$O$7,E192='PC Receitas'!$O$8,E192='PC Receitas'!$O$9,E192='PC Receitas'!$O$10,E192='PC Receitas'!$O$11,E192='PC Receitas'!$O$12,E192='PC Receitas'!$O$13,E192='PC Receitas'!$O$14)),-I192,0))</f>
        <v>12927.7</v>
      </c>
      <c r="R192" s="153" t="e">
        <f t="shared" si="8"/>
        <v>#N/A</v>
      </c>
      <c r="S192" s="150" t="e">
        <f t="shared" si="9"/>
        <v>#N/A</v>
      </c>
      <c r="T192" s="150" t="e">
        <f t="shared" si="10"/>
        <v>#N/A</v>
      </c>
      <c r="U192" s="150" t="e">
        <f t="shared" si="11"/>
        <v>#N/A</v>
      </c>
      <c r="V192" s="154" t="e">
        <f>VLOOKUP(E192,'PC Receitas'!$O$4:$P$14,2,FALSE)</f>
        <v>#N/A</v>
      </c>
    </row>
    <row r="193" spans="3:22" ht="19.5" customHeight="1" thickTop="1" thickBot="1" x14ac:dyDescent="0.3">
      <c r="C193" s="58"/>
      <c r="D193" s="58" t="str">
        <f>IF(C193&lt;&gt;"",TEXT(C193,"00")&amp;"/01/"&amp;'Configurações Básicas'!$P$5,"")</f>
        <v/>
      </c>
      <c r="E193" s="58"/>
      <c r="F193" s="58"/>
      <c r="G193" s="58"/>
      <c r="H193" s="58"/>
      <c r="I193" s="59"/>
      <c r="J193" s="193"/>
      <c r="K193" s="60"/>
      <c r="L193" s="60"/>
      <c r="M193" s="56">
        <f>M192+IF(AND(K193="Pago",OR(E193='PC Receitas'!$O$4,E193='PC Receitas'!$O$5,E193='PC Receitas'!$O$6)),I193,IF(AND(K193="Pago",OR(E193='PC Receitas'!$O$7,E193='PC Receitas'!$O$8,E193='PC Receitas'!$O$9,E193='PC Receitas'!$O$10,E193='PC Receitas'!$O$11,E193='PC Receitas'!$O$12,E193='PC Receitas'!$O$13,E193='PC Receitas'!$O$14)),-I193,0))</f>
        <v>12927.7</v>
      </c>
      <c r="R193" s="153" t="e">
        <f t="shared" si="8"/>
        <v>#N/A</v>
      </c>
      <c r="S193" s="150" t="e">
        <f t="shared" si="9"/>
        <v>#N/A</v>
      </c>
      <c r="T193" s="150" t="e">
        <f t="shared" si="10"/>
        <v>#N/A</v>
      </c>
      <c r="U193" s="150" t="e">
        <f t="shared" si="11"/>
        <v>#N/A</v>
      </c>
      <c r="V193" s="154" t="e">
        <f>VLOOKUP(E193,'PC Receitas'!$O$4:$P$14,2,FALSE)</f>
        <v>#N/A</v>
      </c>
    </row>
    <row r="194" spans="3:22" ht="19.5" customHeight="1" thickTop="1" thickBot="1" x14ac:dyDescent="0.3">
      <c r="C194" s="58"/>
      <c r="D194" s="58" t="str">
        <f>IF(C194&lt;&gt;"",TEXT(C194,"00")&amp;"/01/"&amp;'Configurações Básicas'!$P$5,"")</f>
        <v/>
      </c>
      <c r="E194" s="58"/>
      <c r="F194" s="58"/>
      <c r="G194" s="58"/>
      <c r="H194" s="58"/>
      <c r="I194" s="59"/>
      <c r="J194" s="193"/>
      <c r="K194" s="60"/>
      <c r="L194" s="60"/>
      <c r="M194" s="56">
        <f>M193+IF(AND(K194="Pago",OR(E194='PC Receitas'!$O$4,E194='PC Receitas'!$O$5,E194='PC Receitas'!$O$6)),I194,IF(AND(K194="Pago",OR(E194='PC Receitas'!$O$7,E194='PC Receitas'!$O$8,E194='PC Receitas'!$O$9,E194='PC Receitas'!$O$10,E194='PC Receitas'!$O$11,E194='PC Receitas'!$O$12,E194='PC Receitas'!$O$13,E194='PC Receitas'!$O$14)),-I194,0))</f>
        <v>12927.7</v>
      </c>
      <c r="R194" s="153" t="e">
        <f t="shared" si="8"/>
        <v>#N/A</v>
      </c>
      <c r="S194" s="150" t="e">
        <f t="shared" si="9"/>
        <v>#N/A</v>
      </c>
      <c r="T194" s="150" t="e">
        <f t="shared" si="10"/>
        <v>#N/A</v>
      </c>
      <c r="U194" s="150" t="e">
        <f t="shared" si="11"/>
        <v>#N/A</v>
      </c>
      <c r="V194" s="154" t="e">
        <f>VLOOKUP(E194,'PC Receitas'!$O$4:$P$14,2,FALSE)</f>
        <v>#N/A</v>
      </c>
    </row>
    <row r="195" spans="3:22" ht="19.5" customHeight="1" thickTop="1" thickBot="1" x14ac:dyDescent="0.3">
      <c r="C195" s="58"/>
      <c r="D195" s="58" t="str">
        <f>IF(C195&lt;&gt;"",TEXT(C195,"00")&amp;"/01/"&amp;'Configurações Básicas'!$P$5,"")</f>
        <v/>
      </c>
      <c r="E195" s="58"/>
      <c r="F195" s="58"/>
      <c r="G195" s="58"/>
      <c r="H195" s="58"/>
      <c r="I195" s="59"/>
      <c r="J195" s="193"/>
      <c r="K195" s="60"/>
      <c r="L195" s="60"/>
      <c r="M195" s="56">
        <f>M194+IF(AND(K195="Pago",OR(E195='PC Receitas'!$O$4,E195='PC Receitas'!$O$5,E195='PC Receitas'!$O$6)),I195,IF(AND(K195="Pago",OR(E195='PC Receitas'!$O$7,E195='PC Receitas'!$O$8,E195='PC Receitas'!$O$9,E195='PC Receitas'!$O$10,E195='PC Receitas'!$O$11,E195='PC Receitas'!$O$12,E195='PC Receitas'!$O$13,E195='PC Receitas'!$O$14)),-I195,0))</f>
        <v>12927.7</v>
      </c>
      <c r="R195" s="153" t="e">
        <f t="shared" si="8"/>
        <v>#N/A</v>
      </c>
      <c r="S195" s="150" t="e">
        <f t="shared" si="9"/>
        <v>#N/A</v>
      </c>
      <c r="T195" s="150" t="e">
        <f t="shared" si="10"/>
        <v>#N/A</v>
      </c>
      <c r="U195" s="150" t="e">
        <f t="shared" si="11"/>
        <v>#N/A</v>
      </c>
      <c r="V195" s="154" t="e">
        <f>VLOOKUP(E195,'PC Receitas'!$O$4:$P$14,2,FALSE)</f>
        <v>#N/A</v>
      </c>
    </row>
    <row r="196" spans="3:22" ht="19.5" customHeight="1" thickTop="1" thickBot="1" x14ac:dyDescent="0.3">
      <c r="C196" s="58"/>
      <c r="D196" s="58" t="str">
        <f>IF(C196&lt;&gt;"",TEXT(C196,"00")&amp;"/01/"&amp;'Configurações Básicas'!$P$5,"")</f>
        <v/>
      </c>
      <c r="E196" s="58"/>
      <c r="F196" s="58"/>
      <c r="G196" s="58"/>
      <c r="H196" s="58"/>
      <c r="I196" s="59"/>
      <c r="J196" s="193"/>
      <c r="K196" s="60"/>
      <c r="L196" s="60"/>
      <c r="M196" s="56">
        <f>M195+IF(AND(K196="Pago",OR(E196='PC Receitas'!$O$4,E196='PC Receitas'!$O$5,E196='PC Receitas'!$O$6)),I196,IF(AND(K196="Pago",OR(E196='PC Receitas'!$O$7,E196='PC Receitas'!$O$8,E196='PC Receitas'!$O$9,E196='PC Receitas'!$O$10,E196='PC Receitas'!$O$11,E196='PC Receitas'!$O$12,E196='PC Receitas'!$O$13,E196='PC Receitas'!$O$14)),-I196,0))</f>
        <v>12927.7</v>
      </c>
      <c r="R196" s="153" t="e">
        <f t="shared" si="8"/>
        <v>#N/A</v>
      </c>
      <c r="S196" s="150" t="e">
        <f t="shared" si="9"/>
        <v>#N/A</v>
      </c>
      <c r="T196" s="150" t="e">
        <f t="shared" si="10"/>
        <v>#N/A</v>
      </c>
      <c r="U196" s="150" t="e">
        <f t="shared" si="11"/>
        <v>#N/A</v>
      </c>
      <c r="V196" s="154" t="e">
        <f>VLOOKUP(E196,'PC Receitas'!$O$4:$P$14,2,FALSE)</f>
        <v>#N/A</v>
      </c>
    </row>
    <row r="197" spans="3:22" ht="19.5" customHeight="1" thickTop="1" thickBot="1" x14ac:dyDescent="0.3">
      <c r="C197" s="58"/>
      <c r="D197" s="58" t="str">
        <f>IF(C197&lt;&gt;"",TEXT(C197,"00")&amp;"/01/"&amp;'Configurações Básicas'!$P$5,"")</f>
        <v/>
      </c>
      <c r="E197" s="58"/>
      <c r="F197" s="58"/>
      <c r="G197" s="58"/>
      <c r="H197" s="58"/>
      <c r="I197" s="59"/>
      <c r="J197" s="193"/>
      <c r="K197" s="60"/>
      <c r="L197" s="60"/>
      <c r="M197" s="56">
        <f>M196+IF(AND(K197="Pago",OR(E197='PC Receitas'!$O$4,E197='PC Receitas'!$O$5,E197='PC Receitas'!$O$6)),I197,IF(AND(K197="Pago",OR(E197='PC Receitas'!$O$7,E197='PC Receitas'!$O$8,E197='PC Receitas'!$O$9,E197='PC Receitas'!$O$10,E197='PC Receitas'!$O$11,E197='PC Receitas'!$O$12,E197='PC Receitas'!$O$13,E197='PC Receitas'!$O$14)),-I197,0))</f>
        <v>12927.7</v>
      </c>
      <c r="R197" s="153" t="e">
        <f t="shared" si="8"/>
        <v>#N/A</v>
      </c>
      <c r="S197" s="150" t="e">
        <f t="shared" si="9"/>
        <v>#N/A</v>
      </c>
      <c r="T197" s="150" t="e">
        <f t="shared" si="10"/>
        <v>#N/A</v>
      </c>
      <c r="U197" s="150" t="e">
        <f t="shared" si="11"/>
        <v>#N/A</v>
      </c>
      <c r="V197" s="154" t="e">
        <f>VLOOKUP(E197,'PC Receitas'!$O$4:$P$14,2,FALSE)</f>
        <v>#N/A</v>
      </c>
    </row>
    <row r="198" spans="3:22" ht="19.5" customHeight="1" thickTop="1" thickBot="1" x14ac:dyDescent="0.3">
      <c r="C198" s="58"/>
      <c r="D198" s="58" t="str">
        <f>IF(C198&lt;&gt;"",TEXT(C198,"00")&amp;"/01/"&amp;'Configurações Básicas'!$P$5,"")</f>
        <v/>
      </c>
      <c r="E198" s="58"/>
      <c r="F198" s="58"/>
      <c r="G198" s="58"/>
      <c r="H198" s="58"/>
      <c r="I198" s="59"/>
      <c r="J198" s="193"/>
      <c r="K198" s="60"/>
      <c r="L198" s="60"/>
      <c r="M198" s="56">
        <f>M197+IF(AND(K198="Pago",OR(E198='PC Receitas'!$O$4,E198='PC Receitas'!$O$5,E198='PC Receitas'!$O$6)),I198,IF(AND(K198="Pago",OR(E198='PC Receitas'!$O$7,E198='PC Receitas'!$O$8,E198='PC Receitas'!$O$9,E198='PC Receitas'!$O$10,E198='PC Receitas'!$O$11,E198='PC Receitas'!$O$12,E198='PC Receitas'!$O$13,E198='PC Receitas'!$O$14)),-I198,0))</f>
        <v>12927.7</v>
      </c>
      <c r="R198" s="153" t="e">
        <f t="shared" ref="R198:R261" si="12">IF(V198="Despesas_com_RH","Despesa",IF(V198="Despesas_Operacionais","Despesa",IF(V198="Despesas_com_Marketing","Despesa",IF(V198="Impostos","Despesa",IF(V198="Investimentos","Despesa","")))))</f>
        <v>#N/A</v>
      </c>
      <c r="S198" s="150" t="e">
        <f t="shared" ref="S198:S261" si="13">IF(V198="Despesas_com_Produtos","Despesa",IF(V198="Despesas_com_Serviços","Despesa",IF(V198="Despesas_Não_Operacionais","Despesa","")))</f>
        <v>#N/A</v>
      </c>
      <c r="T198" s="150" t="e">
        <f t="shared" ref="T198:T261" si="14">IF(V198="Receitas_com_Produtos","Receita",IF(V198="Receitas_com_Serviços","Receita",IF(V198="Receitas_Não_Operacionais","Receita","")))</f>
        <v>#N/A</v>
      </c>
      <c r="U198" s="150" t="e">
        <f t="shared" ref="U198:U261" si="15">IF(R198&lt;&gt;"",R198,IF(S198&lt;&gt;"",S198,IF(T198&lt;&gt;"",T198,"")))</f>
        <v>#N/A</v>
      </c>
      <c r="V198" s="154" t="e">
        <f>VLOOKUP(E198,'PC Receitas'!$O$4:$P$14,2,FALSE)</f>
        <v>#N/A</v>
      </c>
    </row>
    <row r="199" spans="3:22" ht="19.5" customHeight="1" thickTop="1" thickBot="1" x14ac:dyDescent="0.3">
      <c r="C199" s="58"/>
      <c r="D199" s="58" t="str">
        <f>IF(C199&lt;&gt;"",TEXT(C199,"00")&amp;"/01/"&amp;'Configurações Básicas'!$P$5,"")</f>
        <v/>
      </c>
      <c r="E199" s="58"/>
      <c r="F199" s="58"/>
      <c r="G199" s="58"/>
      <c r="H199" s="58"/>
      <c r="I199" s="59"/>
      <c r="J199" s="193"/>
      <c r="K199" s="60"/>
      <c r="L199" s="60"/>
      <c r="M199" s="56">
        <f>M198+IF(AND(K199="Pago",OR(E199='PC Receitas'!$O$4,E199='PC Receitas'!$O$5,E199='PC Receitas'!$O$6)),I199,IF(AND(K199="Pago",OR(E199='PC Receitas'!$O$7,E199='PC Receitas'!$O$8,E199='PC Receitas'!$O$9,E199='PC Receitas'!$O$10,E199='PC Receitas'!$O$11,E199='PC Receitas'!$O$12,E199='PC Receitas'!$O$13,E199='PC Receitas'!$O$14)),-I199,0))</f>
        <v>12927.7</v>
      </c>
      <c r="R199" s="153" t="e">
        <f t="shared" si="12"/>
        <v>#N/A</v>
      </c>
      <c r="S199" s="150" t="e">
        <f t="shared" si="13"/>
        <v>#N/A</v>
      </c>
      <c r="T199" s="150" t="e">
        <f t="shared" si="14"/>
        <v>#N/A</v>
      </c>
      <c r="U199" s="150" t="e">
        <f t="shared" si="15"/>
        <v>#N/A</v>
      </c>
      <c r="V199" s="154" t="e">
        <f>VLOOKUP(E199,'PC Receitas'!$O$4:$P$14,2,FALSE)</f>
        <v>#N/A</v>
      </c>
    </row>
    <row r="200" spans="3:22" ht="19.5" customHeight="1" thickTop="1" thickBot="1" x14ac:dyDescent="0.3">
      <c r="C200" s="58"/>
      <c r="D200" s="58" t="str">
        <f>IF(C200&lt;&gt;"",TEXT(C200,"00")&amp;"/01/"&amp;'Configurações Básicas'!$P$5,"")</f>
        <v/>
      </c>
      <c r="E200" s="58"/>
      <c r="F200" s="58"/>
      <c r="G200" s="58"/>
      <c r="H200" s="58"/>
      <c r="I200" s="59"/>
      <c r="J200" s="193"/>
      <c r="K200" s="60"/>
      <c r="L200" s="60"/>
      <c r="M200" s="56">
        <f>M199+IF(AND(K200="Pago",OR(E200='PC Receitas'!$O$4,E200='PC Receitas'!$O$5,E200='PC Receitas'!$O$6)),I200,IF(AND(K200="Pago",OR(E200='PC Receitas'!$O$7,E200='PC Receitas'!$O$8,E200='PC Receitas'!$O$9,E200='PC Receitas'!$O$10,E200='PC Receitas'!$O$11,E200='PC Receitas'!$O$12,E200='PC Receitas'!$O$13,E200='PC Receitas'!$O$14)),-I200,0))</f>
        <v>12927.7</v>
      </c>
      <c r="R200" s="153" t="e">
        <f t="shared" si="12"/>
        <v>#N/A</v>
      </c>
      <c r="S200" s="150" t="e">
        <f t="shared" si="13"/>
        <v>#N/A</v>
      </c>
      <c r="T200" s="150" t="e">
        <f t="shared" si="14"/>
        <v>#N/A</v>
      </c>
      <c r="U200" s="150" t="e">
        <f t="shared" si="15"/>
        <v>#N/A</v>
      </c>
      <c r="V200" s="154" t="e">
        <f>VLOOKUP(E200,'PC Receitas'!$O$4:$P$14,2,FALSE)</f>
        <v>#N/A</v>
      </c>
    </row>
    <row r="201" spans="3:22" ht="19.5" customHeight="1" thickTop="1" thickBot="1" x14ac:dyDescent="0.3">
      <c r="C201" s="58"/>
      <c r="D201" s="58" t="str">
        <f>IF(C201&lt;&gt;"",TEXT(C201,"00")&amp;"/01/"&amp;'Configurações Básicas'!$P$5,"")</f>
        <v/>
      </c>
      <c r="E201" s="58"/>
      <c r="F201" s="58"/>
      <c r="G201" s="58"/>
      <c r="H201" s="58"/>
      <c r="I201" s="59"/>
      <c r="J201" s="193"/>
      <c r="K201" s="60"/>
      <c r="L201" s="60"/>
      <c r="M201" s="56">
        <f>M200+IF(AND(K201="Pago",OR(E201='PC Receitas'!$O$4,E201='PC Receitas'!$O$5,E201='PC Receitas'!$O$6)),I201,IF(AND(K201="Pago",OR(E201='PC Receitas'!$O$7,E201='PC Receitas'!$O$8,E201='PC Receitas'!$O$9,E201='PC Receitas'!$O$10,E201='PC Receitas'!$O$11,E201='PC Receitas'!$O$12,E201='PC Receitas'!$O$13,E201='PC Receitas'!$O$14)),-I201,0))</f>
        <v>12927.7</v>
      </c>
      <c r="R201" s="153" t="e">
        <f t="shared" si="12"/>
        <v>#N/A</v>
      </c>
      <c r="S201" s="150" t="e">
        <f t="shared" si="13"/>
        <v>#N/A</v>
      </c>
      <c r="T201" s="150" t="e">
        <f t="shared" si="14"/>
        <v>#N/A</v>
      </c>
      <c r="U201" s="150" t="e">
        <f t="shared" si="15"/>
        <v>#N/A</v>
      </c>
      <c r="V201" s="154" t="e">
        <f>VLOOKUP(E201,'PC Receitas'!$O$4:$P$14,2,FALSE)</f>
        <v>#N/A</v>
      </c>
    </row>
    <row r="202" spans="3:22" ht="19.5" customHeight="1" thickTop="1" thickBot="1" x14ac:dyDescent="0.3">
      <c r="C202" s="58"/>
      <c r="D202" s="58" t="str">
        <f>IF(C202&lt;&gt;"",TEXT(C202,"00")&amp;"/01/"&amp;'Configurações Básicas'!$P$5,"")</f>
        <v/>
      </c>
      <c r="E202" s="58"/>
      <c r="F202" s="58"/>
      <c r="G202" s="58"/>
      <c r="H202" s="58"/>
      <c r="I202" s="59"/>
      <c r="J202" s="193"/>
      <c r="K202" s="60"/>
      <c r="L202" s="60"/>
      <c r="M202" s="56">
        <f>M201+IF(AND(K202="Pago",OR(E202='PC Receitas'!$O$4,E202='PC Receitas'!$O$5,E202='PC Receitas'!$O$6)),I202,IF(AND(K202="Pago",OR(E202='PC Receitas'!$O$7,E202='PC Receitas'!$O$8,E202='PC Receitas'!$O$9,E202='PC Receitas'!$O$10,E202='PC Receitas'!$O$11,E202='PC Receitas'!$O$12,E202='PC Receitas'!$O$13,E202='PC Receitas'!$O$14)),-I202,0))</f>
        <v>12927.7</v>
      </c>
      <c r="R202" s="153" t="e">
        <f t="shared" si="12"/>
        <v>#N/A</v>
      </c>
      <c r="S202" s="150" t="e">
        <f t="shared" si="13"/>
        <v>#N/A</v>
      </c>
      <c r="T202" s="150" t="e">
        <f t="shared" si="14"/>
        <v>#N/A</v>
      </c>
      <c r="U202" s="150" t="e">
        <f t="shared" si="15"/>
        <v>#N/A</v>
      </c>
      <c r="V202" s="154" t="e">
        <f>VLOOKUP(E202,'PC Receitas'!$O$4:$P$14,2,FALSE)</f>
        <v>#N/A</v>
      </c>
    </row>
    <row r="203" spans="3:22" ht="19.5" customHeight="1" thickTop="1" thickBot="1" x14ac:dyDescent="0.3">
      <c r="C203" s="58"/>
      <c r="D203" s="58" t="str">
        <f>IF(C203&lt;&gt;"",TEXT(C203,"00")&amp;"/01/"&amp;'Configurações Básicas'!$P$5,"")</f>
        <v/>
      </c>
      <c r="E203" s="58"/>
      <c r="F203" s="58"/>
      <c r="G203" s="58"/>
      <c r="H203" s="58"/>
      <c r="I203" s="59"/>
      <c r="J203" s="193"/>
      <c r="K203" s="60"/>
      <c r="L203" s="60"/>
      <c r="M203" s="56">
        <f>M202+IF(AND(K203="Pago",OR(E203='PC Receitas'!$O$4,E203='PC Receitas'!$O$5,E203='PC Receitas'!$O$6)),I203,IF(AND(K203="Pago",OR(E203='PC Receitas'!$O$7,E203='PC Receitas'!$O$8,E203='PC Receitas'!$O$9,E203='PC Receitas'!$O$10,E203='PC Receitas'!$O$11,E203='PC Receitas'!$O$12,E203='PC Receitas'!$O$13,E203='PC Receitas'!$O$14)),-I203,0))</f>
        <v>12927.7</v>
      </c>
      <c r="R203" s="153" t="e">
        <f t="shared" si="12"/>
        <v>#N/A</v>
      </c>
      <c r="S203" s="150" t="e">
        <f t="shared" si="13"/>
        <v>#N/A</v>
      </c>
      <c r="T203" s="150" t="e">
        <f t="shared" si="14"/>
        <v>#N/A</v>
      </c>
      <c r="U203" s="150" t="e">
        <f t="shared" si="15"/>
        <v>#N/A</v>
      </c>
      <c r="V203" s="154" t="e">
        <f>VLOOKUP(E203,'PC Receitas'!$O$4:$P$14,2,FALSE)</f>
        <v>#N/A</v>
      </c>
    </row>
    <row r="204" spans="3:22" ht="19.5" customHeight="1" thickTop="1" thickBot="1" x14ac:dyDescent="0.3">
      <c r="C204" s="58"/>
      <c r="D204" s="58" t="str">
        <f>IF(C204&lt;&gt;"",TEXT(C204,"00")&amp;"/01/"&amp;'Configurações Básicas'!$P$5,"")</f>
        <v/>
      </c>
      <c r="E204" s="58"/>
      <c r="F204" s="58"/>
      <c r="G204" s="58"/>
      <c r="H204" s="58"/>
      <c r="I204" s="59"/>
      <c r="J204" s="193"/>
      <c r="K204" s="60"/>
      <c r="L204" s="60"/>
      <c r="M204" s="56">
        <f>M203+IF(AND(K204="Pago",OR(E204='PC Receitas'!$O$4,E204='PC Receitas'!$O$5,E204='PC Receitas'!$O$6)),I204,IF(AND(K204="Pago",OR(E204='PC Receitas'!$O$7,E204='PC Receitas'!$O$8,E204='PC Receitas'!$O$9,E204='PC Receitas'!$O$10,E204='PC Receitas'!$O$11,E204='PC Receitas'!$O$12,E204='PC Receitas'!$O$13,E204='PC Receitas'!$O$14)),-I204,0))</f>
        <v>12927.7</v>
      </c>
      <c r="R204" s="153" t="e">
        <f t="shared" si="12"/>
        <v>#N/A</v>
      </c>
      <c r="S204" s="150" t="e">
        <f t="shared" si="13"/>
        <v>#N/A</v>
      </c>
      <c r="T204" s="150" t="e">
        <f t="shared" si="14"/>
        <v>#N/A</v>
      </c>
      <c r="U204" s="150" t="e">
        <f t="shared" si="15"/>
        <v>#N/A</v>
      </c>
      <c r="V204" s="154" t="e">
        <f>VLOOKUP(E204,'PC Receitas'!$O$4:$P$14,2,FALSE)</f>
        <v>#N/A</v>
      </c>
    </row>
    <row r="205" spans="3:22" ht="19.5" customHeight="1" thickTop="1" thickBot="1" x14ac:dyDescent="0.3">
      <c r="C205" s="58"/>
      <c r="D205" s="58" t="str">
        <f>IF(C205&lt;&gt;"",TEXT(C205,"00")&amp;"/01/"&amp;'Configurações Básicas'!$P$5,"")</f>
        <v/>
      </c>
      <c r="E205" s="58"/>
      <c r="F205" s="58"/>
      <c r="G205" s="58"/>
      <c r="H205" s="58"/>
      <c r="I205" s="59"/>
      <c r="J205" s="193"/>
      <c r="K205" s="60"/>
      <c r="L205" s="60"/>
      <c r="M205" s="56">
        <f>M204+IF(AND(K205="Pago",OR(E205='PC Receitas'!$O$4,E205='PC Receitas'!$O$5,E205='PC Receitas'!$O$6)),I205,IF(AND(K205="Pago",OR(E205='PC Receitas'!$O$7,E205='PC Receitas'!$O$8,E205='PC Receitas'!$O$9,E205='PC Receitas'!$O$10,E205='PC Receitas'!$O$11,E205='PC Receitas'!$O$12,E205='PC Receitas'!$O$13,E205='PC Receitas'!$O$14)),-I205,0))</f>
        <v>12927.7</v>
      </c>
      <c r="R205" s="153" t="e">
        <f t="shared" si="12"/>
        <v>#N/A</v>
      </c>
      <c r="S205" s="150" t="e">
        <f t="shared" si="13"/>
        <v>#N/A</v>
      </c>
      <c r="T205" s="150" t="e">
        <f t="shared" si="14"/>
        <v>#N/A</v>
      </c>
      <c r="U205" s="150" t="e">
        <f t="shared" si="15"/>
        <v>#N/A</v>
      </c>
      <c r="V205" s="154" t="e">
        <f>VLOOKUP(E205,'PC Receitas'!$O$4:$P$14,2,FALSE)</f>
        <v>#N/A</v>
      </c>
    </row>
    <row r="206" spans="3:22" ht="19.5" customHeight="1" thickTop="1" thickBot="1" x14ac:dyDescent="0.3">
      <c r="C206" s="58"/>
      <c r="D206" s="58" t="str">
        <f>IF(C206&lt;&gt;"",TEXT(C206,"00")&amp;"/01/"&amp;'Configurações Básicas'!$P$5,"")</f>
        <v/>
      </c>
      <c r="E206" s="58"/>
      <c r="F206" s="58"/>
      <c r="G206" s="58"/>
      <c r="H206" s="58"/>
      <c r="I206" s="59"/>
      <c r="J206" s="193"/>
      <c r="K206" s="60"/>
      <c r="L206" s="60"/>
      <c r="M206" s="56">
        <f>M205+IF(AND(K206="Pago",OR(E206='PC Receitas'!$O$4,E206='PC Receitas'!$O$5,E206='PC Receitas'!$O$6)),I206,IF(AND(K206="Pago",OR(E206='PC Receitas'!$O$7,E206='PC Receitas'!$O$8,E206='PC Receitas'!$O$9,E206='PC Receitas'!$O$10,E206='PC Receitas'!$O$11,E206='PC Receitas'!$O$12,E206='PC Receitas'!$O$13,E206='PC Receitas'!$O$14)),-I206,0))</f>
        <v>12927.7</v>
      </c>
      <c r="R206" s="153" t="e">
        <f t="shared" si="12"/>
        <v>#N/A</v>
      </c>
      <c r="S206" s="150" t="e">
        <f t="shared" si="13"/>
        <v>#N/A</v>
      </c>
      <c r="T206" s="150" t="e">
        <f t="shared" si="14"/>
        <v>#N/A</v>
      </c>
      <c r="U206" s="150" t="e">
        <f t="shared" si="15"/>
        <v>#N/A</v>
      </c>
      <c r="V206" s="154" t="e">
        <f>VLOOKUP(E206,'PC Receitas'!$O$4:$P$14,2,FALSE)</f>
        <v>#N/A</v>
      </c>
    </row>
    <row r="207" spans="3:22" ht="19.5" customHeight="1" thickTop="1" thickBot="1" x14ac:dyDescent="0.3">
      <c r="C207" s="58"/>
      <c r="D207" s="58" t="str">
        <f>IF(C207&lt;&gt;"",TEXT(C207,"00")&amp;"/01/"&amp;'Configurações Básicas'!$P$5,"")</f>
        <v/>
      </c>
      <c r="E207" s="58"/>
      <c r="F207" s="58"/>
      <c r="G207" s="58"/>
      <c r="H207" s="58"/>
      <c r="I207" s="59"/>
      <c r="J207" s="193"/>
      <c r="K207" s="60"/>
      <c r="L207" s="60"/>
      <c r="M207" s="56">
        <f>M206+IF(AND(K207="Pago",OR(E207='PC Receitas'!$O$4,E207='PC Receitas'!$O$5,E207='PC Receitas'!$O$6)),I207,IF(AND(K207="Pago",OR(E207='PC Receitas'!$O$7,E207='PC Receitas'!$O$8,E207='PC Receitas'!$O$9,E207='PC Receitas'!$O$10,E207='PC Receitas'!$O$11,E207='PC Receitas'!$O$12,E207='PC Receitas'!$O$13,E207='PC Receitas'!$O$14)),-I207,0))</f>
        <v>12927.7</v>
      </c>
      <c r="R207" s="153" t="e">
        <f t="shared" si="12"/>
        <v>#N/A</v>
      </c>
      <c r="S207" s="150" t="e">
        <f t="shared" si="13"/>
        <v>#N/A</v>
      </c>
      <c r="T207" s="150" t="e">
        <f t="shared" si="14"/>
        <v>#N/A</v>
      </c>
      <c r="U207" s="150" t="e">
        <f t="shared" si="15"/>
        <v>#N/A</v>
      </c>
      <c r="V207" s="154" t="e">
        <f>VLOOKUP(E207,'PC Receitas'!$O$4:$P$14,2,FALSE)</f>
        <v>#N/A</v>
      </c>
    </row>
    <row r="208" spans="3:22" ht="19.5" customHeight="1" thickTop="1" thickBot="1" x14ac:dyDescent="0.3">
      <c r="C208" s="58"/>
      <c r="D208" s="58" t="str">
        <f>IF(C208&lt;&gt;"",TEXT(C208,"00")&amp;"/01/"&amp;'Configurações Básicas'!$P$5,"")</f>
        <v/>
      </c>
      <c r="E208" s="58"/>
      <c r="F208" s="58"/>
      <c r="G208" s="58"/>
      <c r="H208" s="58"/>
      <c r="I208" s="59"/>
      <c r="J208" s="193"/>
      <c r="K208" s="60"/>
      <c r="L208" s="60"/>
      <c r="M208" s="56">
        <f>M207+IF(AND(K208="Pago",OR(E208='PC Receitas'!$O$4,E208='PC Receitas'!$O$5,E208='PC Receitas'!$O$6)),I208,IF(AND(K208="Pago",OR(E208='PC Receitas'!$O$7,E208='PC Receitas'!$O$8,E208='PC Receitas'!$O$9,E208='PC Receitas'!$O$10,E208='PC Receitas'!$O$11,E208='PC Receitas'!$O$12,E208='PC Receitas'!$O$13,E208='PC Receitas'!$O$14)),-I208,0))</f>
        <v>12927.7</v>
      </c>
      <c r="R208" s="153" t="e">
        <f t="shared" si="12"/>
        <v>#N/A</v>
      </c>
      <c r="S208" s="150" t="e">
        <f t="shared" si="13"/>
        <v>#N/A</v>
      </c>
      <c r="T208" s="150" t="e">
        <f t="shared" si="14"/>
        <v>#N/A</v>
      </c>
      <c r="U208" s="150" t="e">
        <f t="shared" si="15"/>
        <v>#N/A</v>
      </c>
      <c r="V208" s="154" t="e">
        <f>VLOOKUP(E208,'PC Receitas'!$O$4:$P$14,2,FALSE)</f>
        <v>#N/A</v>
      </c>
    </row>
    <row r="209" spans="3:22" ht="19.5" customHeight="1" thickTop="1" thickBot="1" x14ac:dyDescent="0.3">
      <c r="C209" s="58"/>
      <c r="D209" s="58" t="str">
        <f>IF(C209&lt;&gt;"",TEXT(C209,"00")&amp;"/01/"&amp;'Configurações Básicas'!$P$5,"")</f>
        <v/>
      </c>
      <c r="E209" s="58"/>
      <c r="F209" s="58"/>
      <c r="G209" s="58"/>
      <c r="H209" s="58"/>
      <c r="I209" s="59"/>
      <c r="J209" s="193"/>
      <c r="K209" s="60"/>
      <c r="L209" s="60"/>
      <c r="M209" s="56">
        <f>M208+IF(AND(K209="Pago",OR(E209='PC Receitas'!$O$4,E209='PC Receitas'!$O$5,E209='PC Receitas'!$O$6)),I209,IF(AND(K209="Pago",OR(E209='PC Receitas'!$O$7,E209='PC Receitas'!$O$8,E209='PC Receitas'!$O$9,E209='PC Receitas'!$O$10,E209='PC Receitas'!$O$11,E209='PC Receitas'!$O$12,E209='PC Receitas'!$O$13,E209='PC Receitas'!$O$14)),-I209,0))</f>
        <v>12927.7</v>
      </c>
      <c r="R209" s="153" t="e">
        <f t="shared" si="12"/>
        <v>#N/A</v>
      </c>
      <c r="S209" s="150" t="e">
        <f t="shared" si="13"/>
        <v>#N/A</v>
      </c>
      <c r="T209" s="150" t="e">
        <f t="shared" si="14"/>
        <v>#N/A</v>
      </c>
      <c r="U209" s="150" t="e">
        <f t="shared" si="15"/>
        <v>#N/A</v>
      </c>
      <c r="V209" s="154" t="e">
        <f>VLOOKUP(E209,'PC Receitas'!$O$4:$P$14,2,FALSE)</f>
        <v>#N/A</v>
      </c>
    </row>
    <row r="210" spans="3:22" ht="19.5" customHeight="1" thickTop="1" thickBot="1" x14ac:dyDescent="0.3">
      <c r="C210" s="58"/>
      <c r="D210" s="58" t="str">
        <f>IF(C210&lt;&gt;"",TEXT(C210,"00")&amp;"/01/"&amp;'Configurações Básicas'!$P$5,"")</f>
        <v/>
      </c>
      <c r="E210" s="58"/>
      <c r="F210" s="58"/>
      <c r="G210" s="58"/>
      <c r="H210" s="58"/>
      <c r="I210" s="59"/>
      <c r="J210" s="193"/>
      <c r="K210" s="60"/>
      <c r="L210" s="60"/>
      <c r="M210" s="56">
        <f>M209+IF(AND(K210="Pago",OR(E210='PC Receitas'!$O$4,E210='PC Receitas'!$O$5,E210='PC Receitas'!$O$6)),I210,IF(AND(K210="Pago",OR(E210='PC Receitas'!$O$7,E210='PC Receitas'!$O$8,E210='PC Receitas'!$O$9,E210='PC Receitas'!$O$10,E210='PC Receitas'!$O$11,E210='PC Receitas'!$O$12,E210='PC Receitas'!$O$13,E210='PC Receitas'!$O$14)),-I210,0))</f>
        <v>12927.7</v>
      </c>
      <c r="R210" s="153" t="e">
        <f t="shared" si="12"/>
        <v>#N/A</v>
      </c>
      <c r="S210" s="150" t="e">
        <f t="shared" si="13"/>
        <v>#N/A</v>
      </c>
      <c r="T210" s="150" t="e">
        <f t="shared" si="14"/>
        <v>#N/A</v>
      </c>
      <c r="U210" s="150" t="e">
        <f t="shared" si="15"/>
        <v>#N/A</v>
      </c>
      <c r="V210" s="154" t="e">
        <f>VLOOKUP(E210,'PC Receitas'!$O$4:$P$14,2,FALSE)</f>
        <v>#N/A</v>
      </c>
    </row>
    <row r="211" spans="3:22" ht="19.5" customHeight="1" thickTop="1" thickBot="1" x14ac:dyDescent="0.3">
      <c r="C211" s="58"/>
      <c r="D211" s="58" t="str">
        <f>IF(C211&lt;&gt;"",TEXT(C211,"00")&amp;"/01/"&amp;'Configurações Básicas'!$P$5,"")</f>
        <v/>
      </c>
      <c r="E211" s="58"/>
      <c r="F211" s="58"/>
      <c r="G211" s="58"/>
      <c r="H211" s="58"/>
      <c r="I211" s="59"/>
      <c r="J211" s="193"/>
      <c r="K211" s="60"/>
      <c r="L211" s="60"/>
      <c r="M211" s="56">
        <f>M210+IF(AND(K211="Pago",OR(E211='PC Receitas'!$O$4,E211='PC Receitas'!$O$5,E211='PC Receitas'!$O$6)),I211,IF(AND(K211="Pago",OR(E211='PC Receitas'!$O$7,E211='PC Receitas'!$O$8,E211='PC Receitas'!$O$9,E211='PC Receitas'!$O$10,E211='PC Receitas'!$O$11,E211='PC Receitas'!$O$12,E211='PC Receitas'!$O$13,E211='PC Receitas'!$O$14)),-I211,0))</f>
        <v>12927.7</v>
      </c>
      <c r="R211" s="153" t="e">
        <f t="shared" si="12"/>
        <v>#N/A</v>
      </c>
      <c r="S211" s="150" t="e">
        <f t="shared" si="13"/>
        <v>#N/A</v>
      </c>
      <c r="T211" s="150" t="e">
        <f t="shared" si="14"/>
        <v>#N/A</v>
      </c>
      <c r="U211" s="150" t="e">
        <f t="shared" si="15"/>
        <v>#N/A</v>
      </c>
      <c r="V211" s="154" t="e">
        <f>VLOOKUP(E211,'PC Receitas'!$O$4:$P$14,2,FALSE)</f>
        <v>#N/A</v>
      </c>
    </row>
    <row r="212" spans="3:22" ht="19.5" customHeight="1" thickTop="1" thickBot="1" x14ac:dyDescent="0.3">
      <c r="C212" s="58"/>
      <c r="D212" s="58" t="str">
        <f>IF(C212&lt;&gt;"",TEXT(C212,"00")&amp;"/01/"&amp;'Configurações Básicas'!$P$5,"")</f>
        <v/>
      </c>
      <c r="E212" s="58"/>
      <c r="F212" s="58"/>
      <c r="G212" s="58"/>
      <c r="H212" s="58"/>
      <c r="I212" s="59"/>
      <c r="J212" s="193"/>
      <c r="K212" s="60"/>
      <c r="L212" s="60"/>
      <c r="M212" s="56">
        <f>M211+IF(AND(K212="Pago",OR(E212='PC Receitas'!$O$4,E212='PC Receitas'!$O$5,E212='PC Receitas'!$O$6)),I212,IF(AND(K212="Pago",OR(E212='PC Receitas'!$O$7,E212='PC Receitas'!$O$8,E212='PC Receitas'!$O$9,E212='PC Receitas'!$O$10,E212='PC Receitas'!$O$11,E212='PC Receitas'!$O$12,E212='PC Receitas'!$O$13,E212='PC Receitas'!$O$14)),-I212,0))</f>
        <v>12927.7</v>
      </c>
      <c r="R212" s="153" t="e">
        <f t="shared" si="12"/>
        <v>#N/A</v>
      </c>
      <c r="S212" s="150" t="e">
        <f t="shared" si="13"/>
        <v>#N/A</v>
      </c>
      <c r="T212" s="150" t="e">
        <f t="shared" si="14"/>
        <v>#N/A</v>
      </c>
      <c r="U212" s="150" t="e">
        <f t="shared" si="15"/>
        <v>#N/A</v>
      </c>
      <c r="V212" s="154" t="e">
        <f>VLOOKUP(E212,'PC Receitas'!$O$4:$P$14,2,FALSE)</f>
        <v>#N/A</v>
      </c>
    </row>
    <row r="213" spans="3:22" ht="19.5" customHeight="1" thickTop="1" thickBot="1" x14ac:dyDescent="0.3">
      <c r="C213" s="58"/>
      <c r="D213" s="58" t="str">
        <f>IF(C213&lt;&gt;"",TEXT(C213,"00")&amp;"/01/"&amp;'Configurações Básicas'!$P$5,"")</f>
        <v/>
      </c>
      <c r="E213" s="58"/>
      <c r="F213" s="58"/>
      <c r="G213" s="58"/>
      <c r="H213" s="58"/>
      <c r="I213" s="59"/>
      <c r="J213" s="193"/>
      <c r="K213" s="60"/>
      <c r="L213" s="60"/>
      <c r="M213" s="56">
        <f>M212+IF(AND(K213="Pago",OR(E213='PC Receitas'!$O$4,E213='PC Receitas'!$O$5,E213='PC Receitas'!$O$6)),I213,IF(AND(K213="Pago",OR(E213='PC Receitas'!$O$7,E213='PC Receitas'!$O$8,E213='PC Receitas'!$O$9,E213='PC Receitas'!$O$10,E213='PC Receitas'!$O$11,E213='PC Receitas'!$O$12,E213='PC Receitas'!$O$13,E213='PC Receitas'!$O$14)),-I213,0))</f>
        <v>12927.7</v>
      </c>
      <c r="R213" s="153" t="e">
        <f t="shared" si="12"/>
        <v>#N/A</v>
      </c>
      <c r="S213" s="150" t="e">
        <f t="shared" si="13"/>
        <v>#N/A</v>
      </c>
      <c r="T213" s="150" t="e">
        <f t="shared" si="14"/>
        <v>#N/A</v>
      </c>
      <c r="U213" s="150" t="e">
        <f t="shared" si="15"/>
        <v>#N/A</v>
      </c>
      <c r="V213" s="154" t="e">
        <f>VLOOKUP(E213,'PC Receitas'!$O$4:$P$14,2,FALSE)</f>
        <v>#N/A</v>
      </c>
    </row>
    <row r="214" spans="3:22" ht="19.5" customHeight="1" thickTop="1" thickBot="1" x14ac:dyDescent="0.3">
      <c r="C214" s="58"/>
      <c r="D214" s="58" t="str">
        <f>IF(C214&lt;&gt;"",TEXT(C214,"00")&amp;"/01/"&amp;'Configurações Básicas'!$P$5,"")</f>
        <v/>
      </c>
      <c r="E214" s="58"/>
      <c r="F214" s="58"/>
      <c r="G214" s="58"/>
      <c r="H214" s="58"/>
      <c r="I214" s="59"/>
      <c r="J214" s="193"/>
      <c r="K214" s="60"/>
      <c r="L214" s="60"/>
      <c r="M214" s="56">
        <f>M213+IF(AND(K214="Pago",OR(E214='PC Receitas'!$O$4,E214='PC Receitas'!$O$5,E214='PC Receitas'!$O$6)),I214,IF(AND(K214="Pago",OR(E214='PC Receitas'!$O$7,E214='PC Receitas'!$O$8,E214='PC Receitas'!$O$9,E214='PC Receitas'!$O$10,E214='PC Receitas'!$O$11,E214='PC Receitas'!$O$12,E214='PC Receitas'!$O$13,E214='PC Receitas'!$O$14)),-I214,0))</f>
        <v>12927.7</v>
      </c>
      <c r="R214" s="153" t="e">
        <f t="shared" si="12"/>
        <v>#N/A</v>
      </c>
      <c r="S214" s="150" t="e">
        <f t="shared" si="13"/>
        <v>#N/A</v>
      </c>
      <c r="T214" s="150" t="e">
        <f t="shared" si="14"/>
        <v>#N/A</v>
      </c>
      <c r="U214" s="150" t="e">
        <f t="shared" si="15"/>
        <v>#N/A</v>
      </c>
      <c r="V214" s="154" t="e">
        <f>VLOOKUP(E214,'PC Receitas'!$O$4:$P$14,2,FALSE)</f>
        <v>#N/A</v>
      </c>
    </row>
    <row r="215" spans="3:22" ht="19.5" customHeight="1" thickTop="1" thickBot="1" x14ac:dyDescent="0.3">
      <c r="C215" s="58"/>
      <c r="D215" s="58" t="str">
        <f>IF(C215&lt;&gt;"",TEXT(C215,"00")&amp;"/01/"&amp;'Configurações Básicas'!$P$5,"")</f>
        <v/>
      </c>
      <c r="E215" s="58"/>
      <c r="F215" s="58"/>
      <c r="G215" s="58"/>
      <c r="H215" s="58"/>
      <c r="I215" s="59"/>
      <c r="J215" s="193"/>
      <c r="K215" s="60"/>
      <c r="L215" s="60"/>
      <c r="M215" s="56">
        <f>M214+IF(AND(K215="Pago",OR(E215='PC Receitas'!$O$4,E215='PC Receitas'!$O$5,E215='PC Receitas'!$O$6)),I215,IF(AND(K215="Pago",OR(E215='PC Receitas'!$O$7,E215='PC Receitas'!$O$8,E215='PC Receitas'!$O$9,E215='PC Receitas'!$O$10,E215='PC Receitas'!$O$11,E215='PC Receitas'!$O$12,E215='PC Receitas'!$O$13,E215='PC Receitas'!$O$14)),-I215,0))</f>
        <v>12927.7</v>
      </c>
      <c r="R215" s="153" t="e">
        <f t="shared" si="12"/>
        <v>#N/A</v>
      </c>
      <c r="S215" s="150" t="e">
        <f t="shared" si="13"/>
        <v>#N/A</v>
      </c>
      <c r="T215" s="150" t="e">
        <f t="shared" si="14"/>
        <v>#N/A</v>
      </c>
      <c r="U215" s="150" t="e">
        <f t="shared" si="15"/>
        <v>#N/A</v>
      </c>
      <c r="V215" s="154" t="e">
        <f>VLOOKUP(E215,'PC Receitas'!$O$4:$P$14,2,FALSE)</f>
        <v>#N/A</v>
      </c>
    </row>
    <row r="216" spans="3:22" ht="19.5" customHeight="1" thickTop="1" thickBot="1" x14ac:dyDescent="0.3">
      <c r="C216" s="58"/>
      <c r="D216" s="58" t="str">
        <f>IF(C216&lt;&gt;"",TEXT(C216,"00")&amp;"/01/"&amp;'Configurações Básicas'!$P$5,"")</f>
        <v/>
      </c>
      <c r="E216" s="58"/>
      <c r="F216" s="58"/>
      <c r="G216" s="58"/>
      <c r="H216" s="58"/>
      <c r="I216" s="59"/>
      <c r="J216" s="193"/>
      <c r="K216" s="60"/>
      <c r="L216" s="60"/>
      <c r="M216" s="56">
        <f>M215+IF(AND(K216="Pago",OR(E216='PC Receitas'!$O$4,E216='PC Receitas'!$O$5,E216='PC Receitas'!$O$6)),I216,IF(AND(K216="Pago",OR(E216='PC Receitas'!$O$7,E216='PC Receitas'!$O$8,E216='PC Receitas'!$O$9,E216='PC Receitas'!$O$10,E216='PC Receitas'!$O$11,E216='PC Receitas'!$O$12,E216='PC Receitas'!$O$13,E216='PC Receitas'!$O$14)),-I216,0))</f>
        <v>12927.7</v>
      </c>
      <c r="R216" s="153" t="e">
        <f t="shared" si="12"/>
        <v>#N/A</v>
      </c>
      <c r="S216" s="150" t="e">
        <f t="shared" si="13"/>
        <v>#N/A</v>
      </c>
      <c r="T216" s="150" t="e">
        <f t="shared" si="14"/>
        <v>#N/A</v>
      </c>
      <c r="U216" s="150" t="e">
        <f t="shared" si="15"/>
        <v>#N/A</v>
      </c>
      <c r="V216" s="154" t="e">
        <f>VLOOKUP(E216,'PC Receitas'!$O$4:$P$14,2,FALSE)</f>
        <v>#N/A</v>
      </c>
    </row>
    <row r="217" spans="3:22" ht="19.5" customHeight="1" thickTop="1" thickBot="1" x14ac:dyDescent="0.3">
      <c r="C217" s="58"/>
      <c r="D217" s="58" t="str">
        <f>IF(C217&lt;&gt;"",TEXT(C217,"00")&amp;"/01/"&amp;'Configurações Básicas'!$P$5,"")</f>
        <v/>
      </c>
      <c r="E217" s="58"/>
      <c r="F217" s="58"/>
      <c r="G217" s="58"/>
      <c r="H217" s="58"/>
      <c r="I217" s="59"/>
      <c r="J217" s="193"/>
      <c r="K217" s="60"/>
      <c r="L217" s="60"/>
      <c r="M217" s="56">
        <f>M216+IF(AND(K217="Pago",OR(E217='PC Receitas'!$O$4,E217='PC Receitas'!$O$5,E217='PC Receitas'!$O$6)),I217,IF(AND(K217="Pago",OR(E217='PC Receitas'!$O$7,E217='PC Receitas'!$O$8,E217='PC Receitas'!$O$9,E217='PC Receitas'!$O$10,E217='PC Receitas'!$O$11,E217='PC Receitas'!$O$12,E217='PC Receitas'!$O$13,E217='PC Receitas'!$O$14)),-I217,0))</f>
        <v>12927.7</v>
      </c>
      <c r="R217" s="153" t="e">
        <f t="shared" si="12"/>
        <v>#N/A</v>
      </c>
      <c r="S217" s="150" t="e">
        <f t="shared" si="13"/>
        <v>#N/A</v>
      </c>
      <c r="T217" s="150" t="e">
        <f t="shared" si="14"/>
        <v>#N/A</v>
      </c>
      <c r="U217" s="150" t="e">
        <f t="shared" si="15"/>
        <v>#N/A</v>
      </c>
      <c r="V217" s="154" t="e">
        <f>VLOOKUP(E217,'PC Receitas'!$O$4:$P$14,2,FALSE)</f>
        <v>#N/A</v>
      </c>
    </row>
    <row r="218" spans="3:22" ht="19.5" customHeight="1" thickTop="1" thickBot="1" x14ac:dyDescent="0.3">
      <c r="C218" s="58"/>
      <c r="D218" s="58" t="str">
        <f>IF(C218&lt;&gt;"",TEXT(C218,"00")&amp;"/01/"&amp;'Configurações Básicas'!$P$5,"")</f>
        <v/>
      </c>
      <c r="E218" s="58"/>
      <c r="F218" s="58"/>
      <c r="G218" s="58"/>
      <c r="H218" s="58"/>
      <c r="I218" s="59"/>
      <c r="J218" s="193"/>
      <c r="K218" s="60"/>
      <c r="L218" s="60"/>
      <c r="M218" s="56">
        <f>M217+IF(AND(K218="Pago",OR(E218='PC Receitas'!$O$4,E218='PC Receitas'!$O$5,E218='PC Receitas'!$O$6)),I218,IF(AND(K218="Pago",OR(E218='PC Receitas'!$O$7,E218='PC Receitas'!$O$8,E218='PC Receitas'!$O$9,E218='PC Receitas'!$O$10,E218='PC Receitas'!$O$11,E218='PC Receitas'!$O$12,E218='PC Receitas'!$O$13,E218='PC Receitas'!$O$14)),-I218,0))</f>
        <v>12927.7</v>
      </c>
      <c r="R218" s="153" t="e">
        <f t="shared" si="12"/>
        <v>#N/A</v>
      </c>
      <c r="S218" s="150" t="e">
        <f t="shared" si="13"/>
        <v>#N/A</v>
      </c>
      <c r="T218" s="150" t="e">
        <f t="shared" si="14"/>
        <v>#N/A</v>
      </c>
      <c r="U218" s="150" t="e">
        <f t="shared" si="15"/>
        <v>#N/A</v>
      </c>
      <c r="V218" s="154" t="e">
        <f>VLOOKUP(E218,'PC Receitas'!$O$4:$P$14,2,FALSE)</f>
        <v>#N/A</v>
      </c>
    </row>
    <row r="219" spans="3:22" ht="19.5" customHeight="1" thickTop="1" thickBot="1" x14ac:dyDescent="0.3">
      <c r="C219" s="58"/>
      <c r="D219" s="58" t="str">
        <f>IF(C219&lt;&gt;"",TEXT(C219,"00")&amp;"/01/"&amp;'Configurações Básicas'!$P$5,"")</f>
        <v/>
      </c>
      <c r="E219" s="58"/>
      <c r="F219" s="58"/>
      <c r="G219" s="58"/>
      <c r="H219" s="58"/>
      <c r="I219" s="59"/>
      <c r="J219" s="193"/>
      <c r="K219" s="60"/>
      <c r="L219" s="60"/>
      <c r="M219" s="56">
        <f>M218+IF(AND(K219="Pago",OR(E219='PC Receitas'!$O$4,E219='PC Receitas'!$O$5,E219='PC Receitas'!$O$6)),I219,IF(AND(K219="Pago",OR(E219='PC Receitas'!$O$7,E219='PC Receitas'!$O$8,E219='PC Receitas'!$O$9,E219='PC Receitas'!$O$10,E219='PC Receitas'!$O$11,E219='PC Receitas'!$O$12,E219='PC Receitas'!$O$13,E219='PC Receitas'!$O$14)),-I219,0))</f>
        <v>12927.7</v>
      </c>
      <c r="R219" s="153" t="e">
        <f t="shared" si="12"/>
        <v>#N/A</v>
      </c>
      <c r="S219" s="150" t="e">
        <f t="shared" si="13"/>
        <v>#N/A</v>
      </c>
      <c r="T219" s="150" t="e">
        <f t="shared" si="14"/>
        <v>#N/A</v>
      </c>
      <c r="U219" s="150" t="e">
        <f t="shared" si="15"/>
        <v>#N/A</v>
      </c>
      <c r="V219" s="154" t="e">
        <f>VLOOKUP(E219,'PC Receitas'!$O$4:$P$14,2,FALSE)</f>
        <v>#N/A</v>
      </c>
    </row>
    <row r="220" spans="3:22" ht="19.5" customHeight="1" thickTop="1" thickBot="1" x14ac:dyDescent="0.3">
      <c r="C220" s="58"/>
      <c r="D220" s="58" t="str">
        <f>IF(C220&lt;&gt;"",TEXT(C220,"00")&amp;"/01/"&amp;'Configurações Básicas'!$P$5,"")</f>
        <v/>
      </c>
      <c r="E220" s="58"/>
      <c r="F220" s="58"/>
      <c r="G220" s="58"/>
      <c r="H220" s="58"/>
      <c r="I220" s="59"/>
      <c r="J220" s="193"/>
      <c r="K220" s="60"/>
      <c r="L220" s="60"/>
      <c r="M220" s="56">
        <f>M219+IF(AND(K220="Pago",OR(E220='PC Receitas'!$O$4,E220='PC Receitas'!$O$5,E220='PC Receitas'!$O$6)),I220,IF(AND(K220="Pago",OR(E220='PC Receitas'!$O$7,E220='PC Receitas'!$O$8,E220='PC Receitas'!$O$9,E220='PC Receitas'!$O$10,E220='PC Receitas'!$O$11,E220='PC Receitas'!$O$12,E220='PC Receitas'!$O$13,E220='PC Receitas'!$O$14)),-I220,0))</f>
        <v>12927.7</v>
      </c>
      <c r="R220" s="153" t="e">
        <f t="shared" si="12"/>
        <v>#N/A</v>
      </c>
      <c r="S220" s="150" t="e">
        <f t="shared" si="13"/>
        <v>#N/A</v>
      </c>
      <c r="T220" s="150" t="e">
        <f t="shared" si="14"/>
        <v>#N/A</v>
      </c>
      <c r="U220" s="150" t="e">
        <f t="shared" si="15"/>
        <v>#N/A</v>
      </c>
      <c r="V220" s="154" t="e">
        <f>VLOOKUP(E220,'PC Receitas'!$O$4:$P$14,2,FALSE)</f>
        <v>#N/A</v>
      </c>
    </row>
    <row r="221" spans="3:22" ht="19.5" customHeight="1" thickTop="1" thickBot="1" x14ac:dyDescent="0.3">
      <c r="C221" s="58"/>
      <c r="D221" s="58" t="str">
        <f>IF(C221&lt;&gt;"",TEXT(C221,"00")&amp;"/01/"&amp;'Configurações Básicas'!$P$5,"")</f>
        <v/>
      </c>
      <c r="E221" s="58"/>
      <c r="F221" s="58"/>
      <c r="G221" s="58"/>
      <c r="H221" s="58"/>
      <c r="I221" s="59"/>
      <c r="J221" s="193"/>
      <c r="K221" s="60"/>
      <c r="L221" s="60"/>
      <c r="M221" s="56">
        <f>M220+IF(AND(K221="Pago",OR(E221='PC Receitas'!$O$4,E221='PC Receitas'!$O$5,E221='PC Receitas'!$O$6)),I221,IF(AND(K221="Pago",OR(E221='PC Receitas'!$O$7,E221='PC Receitas'!$O$8,E221='PC Receitas'!$O$9,E221='PC Receitas'!$O$10,E221='PC Receitas'!$O$11,E221='PC Receitas'!$O$12,E221='PC Receitas'!$O$13,E221='PC Receitas'!$O$14)),-I221,0))</f>
        <v>12927.7</v>
      </c>
      <c r="R221" s="153" t="e">
        <f t="shared" si="12"/>
        <v>#N/A</v>
      </c>
      <c r="S221" s="150" t="e">
        <f t="shared" si="13"/>
        <v>#N/A</v>
      </c>
      <c r="T221" s="150" t="e">
        <f t="shared" si="14"/>
        <v>#N/A</v>
      </c>
      <c r="U221" s="150" t="e">
        <f t="shared" si="15"/>
        <v>#N/A</v>
      </c>
      <c r="V221" s="154" t="e">
        <f>VLOOKUP(E221,'PC Receitas'!$O$4:$P$14,2,FALSE)</f>
        <v>#N/A</v>
      </c>
    </row>
    <row r="222" spans="3:22" ht="19.5" customHeight="1" thickTop="1" thickBot="1" x14ac:dyDescent="0.3">
      <c r="C222" s="58"/>
      <c r="D222" s="58" t="str">
        <f>IF(C222&lt;&gt;"",TEXT(C222,"00")&amp;"/01/"&amp;'Configurações Básicas'!$P$5,"")</f>
        <v/>
      </c>
      <c r="E222" s="58"/>
      <c r="F222" s="58"/>
      <c r="G222" s="58"/>
      <c r="H222" s="58"/>
      <c r="I222" s="59"/>
      <c r="J222" s="193"/>
      <c r="K222" s="60"/>
      <c r="L222" s="60"/>
      <c r="M222" s="56">
        <f>M221+IF(AND(K222="Pago",OR(E222='PC Receitas'!$O$4,E222='PC Receitas'!$O$5,E222='PC Receitas'!$O$6)),I222,IF(AND(K222="Pago",OR(E222='PC Receitas'!$O$7,E222='PC Receitas'!$O$8,E222='PC Receitas'!$O$9,E222='PC Receitas'!$O$10,E222='PC Receitas'!$O$11,E222='PC Receitas'!$O$12,E222='PC Receitas'!$O$13,E222='PC Receitas'!$O$14)),-I222,0))</f>
        <v>12927.7</v>
      </c>
      <c r="R222" s="153" t="e">
        <f t="shared" si="12"/>
        <v>#N/A</v>
      </c>
      <c r="S222" s="150" t="e">
        <f t="shared" si="13"/>
        <v>#N/A</v>
      </c>
      <c r="T222" s="150" t="e">
        <f t="shared" si="14"/>
        <v>#N/A</v>
      </c>
      <c r="U222" s="150" t="e">
        <f t="shared" si="15"/>
        <v>#N/A</v>
      </c>
      <c r="V222" s="154" t="e">
        <f>VLOOKUP(E222,'PC Receitas'!$O$4:$P$14,2,FALSE)</f>
        <v>#N/A</v>
      </c>
    </row>
    <row r="223" spans="3:22" ht="19.5" customHeight="1" thickTop="1" thickBot="1" x14ac:dyDescent="0.3">
      <c r="C223" s="58"/>
      <c r="D223" s="58" t="str">
        <f>IF(C223&lt;&gt;"",TEXT(C223,"00")&amp;"/01/"&amp;'Configurações Básicas'!$P$5,"")</f>
        <v/>
      </c>
      <c r="E223" s="58"/>
      <c r="F223" s="58"/>
      <c r="G223" s="58"/>
      <c r="H223" s="58"/>
      <c r="I223" s="59"/>
      <c r="J223" s="193"/>
      <c r="K223" s="60"/>
      <c r="L223" s="60"/>
      <c r="M223" s="56">
        <f>M222+IF(AND(K223="Pago",OR(E223='PC Receitas'!$O$4,E223='PC Receitas'!$O$5,E223='PC Receitas'!$O$6)),I223,IF(AND(K223="Pago",OR(E223='PC Receitas'!$O$7,E223='PC Receitas'!$O$8,E223='PC Receitas'!$O$9,E223='PC Receitas'!$O$10,E223='PC Receitas'!$O$11,E223='PC Receitas'!$O$12,E223='PC Receitas'!$O$13,E223='PC Receitas'!$O$14)),-I223,0))</f>
        <v>12927.7</v>
      </c>
      <c r="R223" s="153" t="e">
        <f t="shared" si="12"/>
        <v>#N/A</v>
      </c>
      <c r="S223" s="150" t="e">
        <f t="shared" si="13"/>
        <v>#N/A</v>
      </c>
      <c r="T223" s="150" t="e">
        <f t="shared" si="14"/>
        <v>#N/A</v>
      </c>
      <c r="U223" s="150" t="e">
        <f t="shared" si="15"/>
        <v>#N/A</v>
      </c>
      <c r="V223" s="154" t="e">
        <f>VLOOKUP(E223,'PC Receitas'!$O$4:$P$14,2,FALSE)</f>
        <v>#N/A</v>
      </c>
    </row>
    <row r="224" spans="3:22" ht="19.5" customHeight="1" thickTop="1" thickBot="1" x14ac:dyDescent="0.3">
      <c r="C224" s="58"/>
      <c r="D224" s="58" t="str">
        <f>IF(C224&lt;&gt;"",TEXT(C224,"00")&amp;"/01/"&amp;'Configurações Básicas'!$P$5,"")</f>
        <v/>
      </c>
      <c r="E224" s="58"/>
      <c r="F224" s="58"/>
      <c r="G224" s="58"/>
      <c r="H224" s="58"/>
      <c r="I224" s="59"/>
      <c r="J224" s="193"/>
      <c r="K224" s="60"/>
      <c r="L224" s="60"/>
      <c r="M224" s="56">
        <f>M223+IF(AND(K224="Pago",OR(E224='PC Receitas'!$O$4,E224='PC Receitas'!$O$5,E224='PC Receitas'!$O$6)),I224,IF(AND(K224="Pago",OR(E224='PC Receitas'!$O$7,E224='PC Receitas'!$O$8,E224='PC Receitas'!$O$9,E224='PC Receitas'!$O$10,E224='PC Receitas'!$O$11,E224='PC Receitas'!$O$12,E224='PC Receitas'!$O$13,E224='PC Receitas'!$O$14)),-I224,0))</f>
        <v>12927.7</v>
      </c>
      <c r="R224" s="153" t="e">
        <f t="shared" si="12"/>
        <v>#N/A</v>
      </c>
      <c r="S224" s="150" t="e">
        <f t="shared" si="13"/>
        <v>#N/A</v>
      </c>
      <c r="T224" s="150" t="e">
        <f t="shared" si="14"/>
        <v>#N/A</v>
      </c>
      <c r="U224" s="150" t="e">
        <f t="shared" si="15"/>
        <v>#N/A</v>
      </c>
      <c r="V224" s="154" t="e">
        <f>VLOOKUP(E224,'PC Receitas'!$O$4:$P$14,2,FALSE)</f>
        <v>#N/A</v>
      </c>
    </row>
    <row r="225" spans="3:22" ht="19.5" customHeight="1" thickTop="1" thickBot="1" x14ac:dyDescent="0.3">
      <c r="C225" s="58"/>
      <c r="D225" s="58" t="str">
        <f>IF(C225&lt;&gt;"",TEXT(C225,"00")&amp;"/01/"&amp;'Configurações Básicas'!$P$5,"")</f>
        <v/>
      </c>
      <c r="E225" s="58"/>
      <c r="F225" s="58"/>
      <c r="G225" s="58"/>
      <c r="H225" s="58"/>
      <c r="I225" s="59"/>
      <c r="J225" s="193"/>
      <c r="K225" s="60"/>
      <c r="L225" s="60"/>
      <c r="M225" s="56">
        <f>M224+IF(AND(K225="Pago",OR(E225='PC Receitas'!$O$4,E225='PC Receitas'!$O$5,E225='PC Receitas'!$O$6)),I225,IF(AND(K225="Pago",OR(E225='PC Receitas'!$O$7,E225='PC Receitas'!$O$8,E225='PC Receitas'!$O$9,E225='PC Receitas'!$O$10,E225='PC Receitas'!$O$11,E225='PC Receitas'!$O$12,E225='PC Receitas'!$O$13,E225='PC Receitas'!$O$14)),-I225,0))</f>
        <v>12927.7</v>
      </c>
      <c r="R225" s="153" t="e">
        <f t="shared" si="12"/>
        <v>#N/A</v>
      </c>
      <c r="S225" s="150" t="e">
        <f t="shared" si="13"/>
        <v>#N/A</v>
      </c>
      <c r="T225" s="150" t="e">
        <f t="shared" si="14"/>
        <v>#N/A</v>
      </c>
      <c r="U225" s="150" t="e">
        <f t="shared" si="15"/>
        <v>#N/A</v>
      </c>
      <c r="V225" s="154" t="e">
        <f>VLOOKUP(E225,'PC Receitas'!$O$4:$P$14,2,FALSE)</f>
        <v>#N/A</v>
      </c>
    </row>
    <row r="226" spans="3:22" ht="19.5" customHeight="1" thickTop="1" thickBot="1" x14ac:dyDescent="0.3">
      <c r="C226" s="58"/>
      <c r="D226" s="58" t="str">
        <f>IF(C226&lt;&gt;"",TEXT(C226,"00")&amp;"/01/"&amp;'Configurações Básicas'!$P$5,"")</f>
        <v/>
      </c>
      <c r="E226" s="58"/>
      <c r="F226" s="58"/>
      <c r="G226" s="58"/>
      <c r="H226" s="58"/>
      <c r="I226" s="59"/>
      <c r="J226" s="193"/>
      <c r="K226" s="60"/>
      <c r="L226" s="60"/>
      <c r="M226" s="56">
        <f>M225+IF(AND(K226="Pago",OR(E226='PC Receitas'!$O$4,E226='PC Receitas'!$O$5,E226='PC Receitas'!$O$6)),I226,IF(AND(K226="Pago",OR(E226='PC Receitas'!$O$7,E226='PC Receitas'!$O$8,E226='PC Receitas'!$O$9,E226='PC Receitas'!$O$10,E226='PC Receitas'!$O$11,E226='PC Receitas'!$O$12,E226='PC Receitas'!$O$13,E226='PC Receitas'!$O$14)),-I226,0))</f>
        <v>12927.7</v>
      </c>
      <c r="R226" s="153" t="e">
        <f t="shared" si="12"/>
        <v>#N/A</v>
      </c>
      <c r="S226" s="150" t="e">
        <f t="shared" si="13"/>
        <v>#N/A</v>
      </c>
      <c r="T226" s="150" t="e">
        <f t="shared" si="14"/>
        <v>#N/A</v>
      </c>
      <c r="U226" s="150" t="e">
        <f t="shared" si="15"/>
        <v>#N/A</v>
      </c>
      <c r="V226" s="154" t="e">
        <f>VLOOKUP(E226,'PC Receitas'!$O$4:$P$14,2,FALSE)</f>
        <v>#N/A</v>
      </c>
    </row>
    <row r="227" spans="3:22" ht="19.5" customHeight="1" thickTop="1" thickBot="1" x14ac:dyDescent="0.3">
      <c r="C227" s="58"/>
      <c r="D227" s="58" t="str">
        <f>IF(C227&lt;&gt;"",TEXT(C227,"00")&amp;"/01/"&amp;'Configurações Básicas'!$P$5,"")</f>
        <v/>
      </c>
      <c r="E227" s="58"/>
      <c r="F227" s="58"/>
      <c r="G227" s="58"/>
      <c r="H227" s="58"/>
      <c r="I227" s="59"/>
      <c r="J227" s="193"/>
      <c r="K227" s="60"/>
      <c r="L227" s="60"/>
      <c r="M227" s="56">
        <f>M226+IF(AND(K227="Pago",OR(E227='PC Receitas'!$O$4,E227='PC Receitas'!$O$5,E227='PC Receitas'!$O$6)),I227,IF(AND(K227="Pago",OR(E227='PC Receitas'!$O$7,E227='PC Receitas'!$O$8,E227='PC Receitas'!$O$9,E227='PC Receitas'!$O$10,E227='PC Receitas'!$O$11,E227='PC Receitas'!$O$12,E227='PC Receitas'!$O$13,E227='PC Receitas'!$O$14)),-I227,0))</f>
        <v>12927.7</v>
      </c>
      <c r="R227" s="153" t="e">
        <f t="shared" si="12"/>
        <v>#N/A</v>
      </c>
      <c r="S227" s="150" t="e">
        <f t="shared" si="13"/>
        <v>#N/A</v>
      </c>
      <c r="T227" s="150" t="e">
        <f t="shared" si="14"/>
        <v>#N/A</v>
      </c>
      <c r="U227" s="150" t="e">
        <f t="shared" si="15"/>
        <v>#N/A</v>
      </c>
      <c r="V227" s="154" t="e">
        <f>VLOOKUP(E227,'PC Receitas'!$O$4:$P$14,2,FALSE)</f>
        <v>#N/A</v>
      </c>
    </row>
    <row r="228" spans="3:22" ht="19.5" customHeight="1" thickTop="1" thickBot="1" x14ac:dyDescent="0.3">
      <c r="C228" s="58"/>
      <c r="D228" s="58" t="str">
        <f>IF(C228&lt;&gt;"",TEXT(C228,"00")&amp;"/01/"&amp;'Configurações Básicas'!$P$5,"")</f>
        <v/>
      </c>
      <c r="E228" s="58"/>
      <c r="F228" s="58"/>
      <c r="G228" s="58"/>
      <c r="H228" s="58"/>
      <c r="I228" s="59"/>
      <c r="J228" s="193"/>
      <c r="K228" s="60"/>
      <c r="L228" s="60"/>
      <c r="M228" s="56">
        <f>M227+IF(AND(K228="Pago",OR(E228='PC Receitas'!$O$4,E228='PC Receitas'!$O$5,E228='PC Receitas'!$O$6)),I228,IF(AND(K228="Pago",OR(E228='PC Receitas'!$O$7,E228='PC Receitas'!$O$8,E228='PC Receitas'!$O$9,E228='PC Receitas'!$O$10,E228='PC Receitas'!$O$11,E228='PC Receitas'!$O$12,E228='PC Receitas'!$O$13,E228='PC Receitas'!$O$14)),-I228,0))</f>
        <v>12927.7</v>
      </c>
      <c r="R228" s="153" t="e">
        <f t="shared" si="12"/>
        <v>#N/A</v>
      </c>
      <c r="S228" s="150" t="e">
        <f t="shared" si="13"/>
        <v>#N/A</v>
      </c>
      <c r="T228" s="150" t="e">
        <f t="shared" si="14"/>
        <v>#N/A</v>
      </c>
      <c r="U228" s="150" t="e">
        <f t="shared" si="15"/>
        <v>#N/A</v>
      </c>
      <c r="V228" s="154" t="e">
        <f>VLOOKUP(E228,'PC Receitas'!$O$4:$P$14,2,FALSE)</f>
        <v>#N/A</v>
      </c>
    </row>
    <row r="229" spans="3:22" ht="19.5" customHeight="1" thickTop="1" thickBot="1" x14ac:dyDescent="0.3">
      <c r="C229" s="58"/>
      <c r="D229" s="58" t="str">
        <f>IF(C229&lt;&gt;"",TEXT(C229,"00")&amp;"/01/"&amp;'Configurações Básicas'!$P$5,"")</f>
        <v/>
      </c>
      <c r="E229" s="58"/>
      <c r="F229" s="58"/>
      <c r="G229" s="58"/>
      <c r="H229" s="58"/>
      <c r="I229" s="59"/>
      <c r="J229" s="193"/>
      <c r="K229" s="60"/>
      <c r="L229" s="60"/>
      <c r="M229" s="56">
        <f>M228+IF(AND(K229="Pago",OR(E229='PC Receitas'!$O$4,E229='PC Receitas'!$O$5,E229='PC Receitas'!$O$6)),I229,IF(AND(K229="Pago",OR(E229='PC Receitas'!$O$7,E229='PC Receitas'!$O$8,E229='PC Receitas'!$O$9,E229='PC Receitas'!$O$10,E229='PC Receitas'!$O$11,E229='PC Receitas'!$O$12,E229='PC Receitas'!$O$13,E229='PC Receitas'!$O$14)),-I229,0))</f>
        <v>12927.7</v>
      </c>
      <c r="R229" s="153" t="e">
        <f t="shared" si="12"/>
        <v>#N/A</v>
      </c>
      <c r="S229" s="150" t="e">
        <f t="shared" si="13"/>
        <v>#N/A</v>
      </c>
      <c r="T229" s="150" t="e">
        <f t="shared" si="14"/>
        <v>#N/A</v>
      </c>
      <c r="U229" s="150" t="e">
        <f t="shared" si="15"/>
        <v>#N/A</v>
      </c>
      <c r="V229" s="154" t="e">
        <f>VLOOKUP(E229,'PC Receitas'!$O$4:$P$14,2,FALSE)</f>
        <v>#N/A</v>
      </c>
    </row>
    <row r="230" spans="3:22" ht="19.5" customHeight="1" thickTop="1" thickBot="1" x14ac:dyDescent="0.3">
      <c r="C230" s="58"/>
      <c r="D230" s="58" t="str">
        <f>IF(C230&lt;&gt;"",TEXT(C230,"00")&amp;"/01/"&amp;'Configurações Básicas'!$P$5,"")</f>
        <v/>
      </c>
      <c r="E230" s="58"/>
      <c r="F230" s="58"/>
      <c r="G230" s="58"/>
      <c r="H230" s="58"/>
      <c r="I230" s="59"/>
      <c r="J230" s="193"/>
      <c r="K230" s="60"/>
      <c r="L230" s="60"/>
      <c r="M230" s="56">
        <f>M229+IF(AND(K230="Pago",OR(E230='PC Receitas'!$O$4,E230='PC Receitas'!$O$5,E230='PC Receitas'!$O$6)),I230,IF(AND(K230="Pago",OR(E230='PC Receitas'!$O$7,E230='PC Receitas'!$O$8,E230='PC Receitas'!$O$9,E230='PC Receitas'!$O$10,E230='PC Receitas'!$O$11,E230='PC Receitas'!$O$12,E230='PC Receitas'!$O$13,E230='PC Receitas'!$O$14)),-I230,0))</f>
        <v>12927.7</v>
      </c>
      <c r="R230" s="153" t="e">
        <f t="shared" si="12"/>
        <v>#N/A</v>
      </c>
      <c r="S230" s="150" t="e">
        <f t="shared" si="13"/>
        <v>#N/A</v>
      </c>
      <c r="T230" s="150" t="e">
        <f t="shared" si="14"/>
        <v>#N/A</v>
      </c>
      <c r="U230" s="150" t="e">
        <f t="shared" si="15"/>
        <v>#N/A</v>
      </c>
      <c r="V230" s="154" t="e">
        <f>VLOOKUP(E230,'PC Receitas'!$O$4:$P$14,2,FALSE)</f>
        <v>#N/A</v>
      </c>
    </row>
    <row r="231" spans="3:22" ht="19.5" customHeight="1" thickTop="1" thickBot="1" x14ac:dyDescent="0.3">
      <c r="C231" s="58"/>
      <c r="D231" s="58" t="str">
        <f>IF(C231&lt;&gt;"",TEXT(C231,"00")&amp;"/01/"&amp;'Configurações Básicas'!$P$5,"")</f>
        <v/>
      </c>
      <c r="E231" s="58"/>
      <c r="F231" s="58"/>
      <c r="G231" s="58"/>
      <c r="H231" s="58"/>
      <c r="I231" s="59"/>
      <c r="J231" s="193"/>
      <c r="K231" s="60"/>
      <c r="L231" s="60"/>
      <c r="M231" s="56">
        <f>M230+IF(AND(K231="Pago",OR(E231='PC Receitas'!$O$4,E231='PC Receitas'!$O$5,E231='PC Receitas'!$O$6)),I231,IF(AND(K231="Pago",OR(E231='PC Receitas'!$O$7,E231='PC Receitas'!$O$8,E231='PC Receitas'!$O$9,E231='PC Receitas'!$O$10,E231='PC Receitas'!$O$11,E231='PC Receitas'!$O$12,E231='PC Receitas'!$O$13,E231='PC Receitas'!$O$14)),-I231,0))</f>
        <v>12927.7</v>
      </c>
      <c r="R231" s="153" t="e">
        <f t="shared" si="12"/>
        <v>#N/A</v>
      </c>
      <c r="S231" s="150" t="e">
        <f t="shared" si="13"/>
        <v>#N/A</v>
      </c>
      <c r="T231" s="150" t="e">
        <f t="shared" si="14"/>
        <v>#N/A</v>
      </c>
      <c r="U231" s="150" t="e">
        <f t="shared" si="15"/>
        <v>#N/A</v>
      </c>
      <c r="V231" s="154" t="e">
        <f>VLOOKUP(E231,'PC Receitas'!$O$4:$P$14,2,FALSE)</f>
        <v>#N/A</v>
      </c>
    </row>
    <row r="232" spans="3:22" ht="19.5" customHeight="1" thickTop="1" thickBot="1" x14ac:dyDescent="0.3">
      <c r="C232" s="58"/>
      <c r="D232" s="58" t="str">
        <f>IF(C232&lt;&gt;"",TEXT(C232,"00")&amp;"/01/"&amp;'Configurações Básicas'!$P$5,"")</f>
        <v/>
      </c>
      <c r="E232" s="58"/>
      <c r="F232" s="58"/>
      <c r="G232" s="58"/>
      <c r="H232" s="58"/>
      <c r="I232" s="59"/>
      <c r="J232" s="193"/>
      <c r="K232" s="60"/>
      <c r="L232" s="60"/>
      <c r="M232" s="56">
        <f>M231+IF(AND(K232="Pago",OR(E232='PC Receitas'!$O$4,E232='PC Receitas'!$O$5,E232='PC Receitas'!$O$6)),I232,IF(AND(K232="Pago",OR(E232='PC Receitas'!$O$7,E232='PC Receitas'!$O$8,E232='PC Receitas'!$O$9,E232='PC Receitas'!$O$10,E232='PC Receitas'!$O$11,E232='PC Receitas'!$O$12,E232='PC Receitas'!$O$13,E232='PC Receitas'!$O$14)),-I232,0))</f>
        <v>12927.7</v>
      </c>
      <c r="R232" s="153" t="e">
        <f t="shared" si="12"/>
        <v>#N/A</v>
      </c>
      <c r="S232" s="150" t="e">
        <f t="shared" si="13"/>
        <v>#N/A</v>
      </c>
      <c r="T232" s="150" t="e">
        <f t="shared" si="14"/>
        <v>#N/A</v>
      </c>
      <c r="U232" s="150" t="e">
        <f t="shared" si="15"/>
        <v>#N/A</v>
      </c>
      <c r="V232" s="154" t="e">
        <f>VLOOKUP(E232,'PC Receitas'!$O$4:$P$14,2,FALSE)</f>
        <v>#N/A</v>
      </c>
    </row>
    <row r="233" spans="3:22" ht="19.5" customHeight="1" thickTop="1" thickBot="1" x14ac:dyDescent="0.3">
      <c r="C233" s="58"/>
      <c r="D233" s="58" t="str">
        <f>IF(C233&lt;&gt;"",TEXT(C233,"00")&amp;"/01/"&amp;'Configurações Básicas'!$P$5,"")</f>
        <v/>
      </c>
      <c r="E233" s="58"/>
      <c r="F233" s="58"/>
      <c r="G233" s="58"/>
      <c r="H233" s="58"/>
      <c r="I233" s="59"/>
      <c r="J233" s="193"/>
      <c r="K233" s="60"/>
      <c r="L233" s="60"/>
      <c r="M233" s="56">
        <f>M232+IF(AND(K233="Pago",OR(E233='PC Receitas'!$O$4,E233='PC Receitas'!$O$5,E233='PC Receitas'!$O$6)),I233,IF(AND(K233="Pago",OR(E233='PC Receitas'!$O$7,E233='PC Receitas'!$O$8,E233='PC Receitas'!$O$9,E233='PC Receitas'!$O$10,E233='PC Receitas'!$O$11,E233='PC Receitas'!$O$12,E233='PC Receitas'!$O$13,E233='PC Receitas'!$O$14)),-I233,0))</f>
        <v>12927.7</v>
      </c>
      <c r="R233" s="153" t="e">
        <f t="shared" si="12"/>
        <v>#N/A</v>
      </c>
      <c r="S233" s="150" t="e">
        <f t="shared" si="13"/>
        <v>#N/A</v>
      </c>
      <c r="T233" s="150" t="e">
        <f t="shared" si="14"/>
        <v>#N/A</v>
      </c>
      <c r="U233" s="150" t="e">
        <f t="shared" si="15"/>
        <v>#N/A</v>
      </c>
      <c r="V233" s="154" t="e">
        <f>VLOOKUP(E233,'PC Receitas'!$O$4:$P$14,2,FALSE)</f>
        <v>#N/A</v>
      </c>
    </row>
    <row r="234" spans="3:22" ht="19.5" customHeight="1" thickTop="1" thickBot="1" x14ac:dyDescent="0.3">
      <c r="C234" s="58"/>
      <c r="D234" s="58" t="str">
        <f>IF(C234&lt;&gt;"",TEXT(C234,"00")&amp;"/01/"&amp;'Configurações Básicas'!$P$5,"")</f>
        <v/>
      </c>
      <c r="E234" s="58"/>
      <c r="F234" s="58"/>
      <c r="G234" s="58"/>
      <c r="H234" s="58"/>
      <c r="I234" s="59"/>
      <c r="J234" s="193"/>
      <c r="K234" s="60"/>
      <c r="L234" s="60"/>
      <c r="M234" s="56">
        <f>M233+IF(AND(K234="Pago",OR(E234='PC Receitas'!$O$4,E234='PC Receitas'!$O$5,E234='PC Receitas'!$O$6)),I234,IF(AND(K234="Pago",OR(E234='PC Receitas'!$O$7,E234='PC Receitas'!$O$8,E234='PC Receitas'!$O$9,E234='PC Receitas'!$O$10,E234='PC Receitas'!$O$11,E234='PC Receitas'!$O$12,E234='PC Receitas'!$O$13,E234='PC Receitas'!$O$14)),-I234,0))</f>
        <v>12927.7</v>
      </c>
      <c r="R234" s="153" t="e">
        <f t="shared" si="12"/>
        <v>#N/A</v>
      </c>
      <c r="S234" s="150" t="e">
        <f t="shared" si="13"/>
        <v>#N/A</v>
      </c>
      <c r="T234" s="150" t="e">
        <f t="shared" si="14"/>
        <v>#N/A</v>
      </c>
      <c r="U234" s="150" t="e">
        <f t="shared" si="15"/>
        <v>#N/A</v>
      </c>
      <c r="V234" s="154" t="e">
        <f>VLOOKUP(E234,'PC Receitas'!$O$4:$P$14,2,FALSE)</f>
        <v>#N/A</v>
      </c>
    </row>
    <row r="235" spans="3:22" ht="19.5" customHeight="1" thickTop="1" thickBot="1" x14ac:dyDescent="0.3">
      <c r="C235" s="58"/>
      <c r="D235" s="58" t="str">
        <f>IF(C235&lt;&gt;"",TEXT(C235,"00")&amp;"/01/"&amp;'Configurações Básicas'!$P$5,"")</f>
        <v/>
      </c>
      <c r="E235" s="58"/>
      <c r="F235" s="58"/>
      <c r="G235" s="58"/>
      <c r="H235" s="58"/>
      <c r="I235" s="59"/>
      <c r="J235" s="193"/>
      <c r="K235" s="60"/>
      <c r="L235" s="60"/>
      <c r="M235" s="56">
        <f>M234+IF(AND(K235="Pago",OR(E235='PC Receitas'!$O$4,E235='PC Receitas'!$O$5,E235='PC Receitas'!$O$6)),I235,IF(AND(K235="Pago",OR(E235='PC Receitas'!$O$7,E235='PC Receitas'!$O$8,E235='PC Receitas'!$O$9,E235='PC Receitas'!$O$10,E235='PC Receitas'!$O$11,E235='PC Receitas'!$O$12,E235='PC Receitas'!$O$13,E235='PC Receitas'!$O$14)),-I235,0))</f>
        <v>12927.7</v>
      </c>
      <c r="R235" s="153" t="e">
        <f t="shared" si="12"/>
        <v>#N/A</v>
      </c>
      <c r="S235" s="150" t="e">
        <f t="shared" si="13"/>
        <v>#N/A</v>
      </c>
      <c r="T235" s="150" t="e">
        <f t="shared" si="14"/>
        <v>#N/A</v>
      </c>
      <c r="U235" s="150" t="e">
        <f t="shared" si="15"/>
        <v>#N/A</v>
      </c>
      <c r="V235" s="154" t="e">
        <f>VLOOKUP(E235,'PC Receitas'!$O$4:$P$14,2,FALSE)</f>
        <v>#N/A</v>
      </c>
    </row>
    <row r="236" spans="3:22" ht="19.5" customHeight="1" thickTop="1" thickBot="1" x14ac:dyDescent="0.3">
      <c r="C236" s="58"/>
      <c r="D236" s="58" t="str">
        <f>IF(C236&lt;&gt;"",TEXT(C236,"00")&amp;"/01/"&amp;'Configurações Básicas'!$P$5,"")</f>
        <v/>
      </c>
      <c r="E236" s="58"/>
      <c r="F236" s="58"/>
      <c r="G236" s="58"/>
      <c r="H236" s="58"/>
      <c r="I236" s="59"/>
      <c r="J236" s="193"/>
      <c r="K236" s="60"/>
      <c r="L236" s="60"/>
      <c r="M236" s="56">
        <f>M235+IF(AND(K236="Pago",OR(E236='PC Receitas'!$O$4,E236='PC Receitas'!$O$5,E236='PC Receitas'!$O$6)),I236,IF(AND(K236="Pago",OR(E236='PC Receitas'!$O$7,E236='PC Receitas'!$O$8,E236='PC Receitas'!$O$9,E236='PC Receitas'!$O$10,E236='PC Receitas'!$O$11,E236='PC Receitas'!$O$12,E236='PC Receitas'!$O$13,E236='PC Receitas'!$O$14)),-I236,0))</f>
        <v>12927.7</v>
      </c>
      <c r="R236" s="153" t="e">
        <f t="shared" si="12"/>
        <v>#N/A</v>
      </c>
      <c r="S236" s="150" t="e">
        <f t="shared" si="13"/>
        <v>#N/A</v>
      </c>
      <c r="T236" s="150" t="e">
        <f t="shared" si="14"/>
        <v>#N/A</v>
      </c>
      <c r="U236" s="150" t="e">
        <f t="shared" si="15"/>
        <v>#N/A</v>
      </c>
      <c r="V236" s="154" t="e">
        <f>VLOOKUP(E236,'PC Receitas'!$O$4:$P$14,2,FALSE)</f>
        <v>#N/A</v>
      </c>
    </row>
    <row r="237" spans="3:22" ht="19.5" customHeight="1" thickTop="1" thickBot="1" x14ac:dyDescent="0.3">
      <c r="C237" s="58"/>
      <c r="D237" s="58" t="str">
        <f>IF(C237&lt;&gt;"",TEXT(C237,"00")&amp;"/01/"&amp;'Configurações Básicas'!$P$5,"")</f>
        <v/>
      </c>
      <c r="E237" s="58"/>
      <c r="F237" s="58"/>
      <c r="G237" s="58"/>
      <c r="H237" s="58"/>
      <c r="I237" s="59"/>
      <c r="J237" s="193"/>
      <c r="K237" s="60"/>
      <c r="L237" s="60"/>
      <c r="M237" s="56">
        <f>M236+IF(AND(K237="Pago",OR(E237='PC Receitas'!$O$4,E237='PC Receitas'!$O$5,E237='PC Receitas'!$O$6)),I237,IF(AND(K237="Pago",OR(E237='PC Receitas'!$O$7,E237='PC Receitas'!$O$8,E237='PC Receitas'!$O$9,E237='PC Receitas'!$O$10,E237='PC Receitas'!$O$11,E237='PC Receitas'!$O$12,E237='PC Receitas'!$O$13,E237='PC Receitas'!$O$14)),-I237,0))</f>
        <v>12927.7</v>
      </c>
      <c r="R237" s="153" t="e">
        <f t="shared" si="12"/>
        <v>#N/A</v>
      </c>
      <c r="S237" s="150" t="e">
        <f t="shared" si="13"/>
        <v>#N/A</v>
      </c>
      <c r="T237" s="150" t="e">
        <f t="shared" si="14"/>
        <v>#N/A</v>
      </c>
      <c r="U237" s="150" t="e">
        <f t="shared" si="15"/>
        <v>#N/A</v>
      </c>
      <c r="V237" s="154" t="e">
        <f>VLOOKUP(E237,'PC Receitas'!$O$4:$P$14,2,FALSE)</f>
        <v>#N/A</v>
      </c>
    </row>
    <row r="238" spans="3:22" ht="19.5" customHeight="1" thickTop="1" thickBot="1" x14ac:dyDescent="0.3">
      <c r="C238" s="58"/>
      <c r="D238" s="58" t="str">
        <f>IF(C238&lt;&gt;"",TEXT(C238,"00")&amp;"/01/"&amp;'Configurações Básicas'!$P$5,"")</f>
        <v/>
      </c>
      <c r="E238" s="58"/>
      <c r="F238" s="58"/>
      <c r="G238" s="58"/>
      <c r="H238" s="58"/>
      <c r="I238" s="59"/>
      <c r="J238" s="193"/>
      <c r="K238" s="60"/>
      <c r="L238" s="60"/>
      <c r="M238" s="56">
        <f>M237+IF(AND(K238="Pago",OR(E238='PC Receitas'!$O$4,E238='PC Receitas'!$O$5,E238='PC Receitas'!$O$6)),I238,IF(AND(K238="Pago",OR(E238='PC Receitas'!$O$7,E238='PC Receitas'!$O$8,E238='PC Receitas'!$O$9,E238='PC Receitas'!$O$10,E238='PC Receitas'!$O$11,E238='PC Receitas'!$O$12,E238='PC Receitas'!$O$13,E238='PC Receitas'!$O$14)),-I238,0))</f>
        <v>12927.7</v>
      </c>
      <c r="R238" s="153" t="e">
        <f t="shared" si="12"/>
        <v>#N/A</v>
      </c>
      <c r="S238" s="150" t="e">
        <f t="shared" si="13"/>
        <v>#N/A</v>
      </c>
      <c r="T238" s="150" t="e">
        <f t="shared" si="14"/>
        <v>#N/A</v>
      </c>
      <c r="U238" s="150" t="e">
        <f t="shared" si="15"/>
        <v>#N/A</v>
      </c>
      <c r="V238" s="154" t="e">
        <f>VLOOKUP(E238,'PC Receitas'!$O$4:$P$14,2,FALSE)</f>
        <v>#N/A</v>
      </c>
    </row>
    <row r="239" spans="3:22" ht="19.5" customHeight="1" thickTop="1" thickBot="1" x14ac:dyDescent="0.3">
      <c r="C239" s="58"/>
      <c r="D239" s="58" t="str">
        <f>IF(C239&lt;&gt;"",TEXT(C239,"00")&amp;"/01/"&amp;'Configurações Básicas'!$P$5,"")</f>
        <v/>
      </c>
      <c r="E239" s="58"/>
      <c r="F239" s="58"/>
      <c r="G239" s="58"/>
      <c r="H239" s="58"/>
      <c r="I239" s="59"/>
      <c r="J239" s="193"/>
      <c r="K239" s="60"/>
      <c r="L239" s="60"/>
      <c r="M239" s="56">
        <f>M238+IF(AND(K239="Pago",OR(E239='PC Receitas'!$O$4,E239='PC Receitas'!$O$5,E239='PC Receitas'!$O$6)),I239,IF(AND(K239="Pago",OR(E239='PC Receitas'!$O$7,E239='PC Receitas'!$O$8,E239='PC Receitas'!$O$9,E239='PC Receitas'!$O$10,E239='PC Receitas'!$O$11,E239='PC Receitas'!$O$12,E239='PC Receitas'!$O$13,E239='PC Receitas'!$O$14)),-I239,0))</f>
        <v>12927.7</v>
      </c>
      <c r="R239" s="153" t="e">
        <f t="shared" si="12"/>
        <v>#N/A</v>
      </c>
      <c r="S239" s="150" t="e">
        <f t="shared" si="13"/>
        <v>#N/A</v>
      </c>
      <c r="T239" s="150" t="e">
        <f t="shared" si="14"/>
        <v>#N/A</v>
      </c>
      <c r="U239" s="150" t="e">
        <f t="shared" si="15"/>
        <v>#N/A</v>
      </c>
      <c r="V239" s="154" t="e">
        <f>VLOOKUP(E239,'PC Receitas'!$O$4:$P$14,2,FALSE)</f>
        <v>#N/A</v>
      </c>
    </row>
    <row r="240" spans="3:22" ht="19.5" customHeight="1" thickTop="1" thickBot="1" x14ac:dyDescent="0.3">
      <c r="C240" s="58"/>
      <c r="D240" s="58" t="str">
        <f>IF(C240&lt;&gt;"",TEXT(C240,"00")&amp;"/01/"&amp;'Configurações Básicas'!$P$5,"")</f>
        <v/>
      </c>
      <c r="E240" s="58"/>
      <c r="F240" s="58"/>
      <c r="G240" s="58"/>
      <c r="H240" s="58"/>
      <c r="I240" s="59"/>
      <c r="J240" s="193"/>
      <c r="K240" s="60"/>
      <c r="L240" s="60"/>
      <c r="M240" s="56">
        <f>M239+IF(AND(K240="Pago",OR(E240='PC Receitas'!$O$4,E240='PC Receitas'!$O$5,E240='PC Receitas'!$O$6)),I240,IF(AND(K240="Pago",OR(E240='PC Receitas'!$O$7,E240='PC Receitas'!$O$8,E240='PC Receitas'!$O$9,E240='PC Receitas'!$O$10,E240='PC Receitas'!$O$11,E240='PC Receitas'!$O$12,E240='PC Receitas'!$O$13,E240='PC Receitas'!$O$14)),-I240,0))</f>
        <v>12927.7</v>
      </c>
      <c r="R240" s="153" t="e">
        <f t="shared" si="12"/>
        <v>#N/A</v>
      </c>
      <c r="S240" s="150" t="e">
        <f t="shared" si="13"/>
        <v>#N/A</v>
      </c>
      <c r="T240" s="150" t="e">
        <f t="shared" si="14"/>
        <v>#N/A</v>
      </c>
      <c r="U240" s="150" t="e">
        <f t="shared" si="15"/>
        <v>#N/A</v>
      </c>
      <c r="V240" s="154" t="e">
        <f>VLOOKUP(E240,'PC Receitas'!$O$4:$P$14,2,FALSE)</f>
        <v>#N/A</v>
      </c>
    </row>
    <row r="241" spans="3:22" ht="19.5" customHeight="1" thickTop="1" thickBot="1" x14ac:dyDescent="0.3">
      <c r="C241" s="58"/>
      <c r="D241" s="58" t="str">
        <f>IF(C241&lt;&gt;"",TEXT(C241,"00")&amp;"/01/"&amp;'Configurações Básicas'!$P$5,"")</f>
        <v/>
      </c>
      <c r="E241" s="58"/>
      <c r="F241" s="58"/>
      <c r="G241" s="58"/>
      <c r="H241" s="58"/>
      <c r="I241" s="59"/>
      <c r="J241" s="193"/>
      <c r="K241" s="60"/>
      <c r="L241" s="60"/>
      <c r="M241" s="56">
        <f>M240+IF(AND(K241="Pago",OR(E241='PC Receitas'!$O$4,E241='PC Receitas'!$O$5,E241='PC Receitas'!$O$6)),I241,IF(AND(K241="Pago",OR(E241='PC Receitas'!$O$7,E241='PC Receitas'!$O$8,E241='PC Receitas'!$O$9,E241='PC Receitas'!$O$10,E241='PC Receitas'!$O$11,E241='PC Receitas'!$O$12,E241='PC Receitas'!$O$13,E241='PC Receitas'!$O$14)),-I241,0))</f>
        <v>12927.7</v>
      </c>
      <c r="R241" s="153" t="e">
        <f t="shared" si="12"/>
        <v>#N/A</v>
      </c>
      <c r="S241" s="150" t="e">
        <f t="shared" si="13"/>
        <v>#N/A</v>
      </c>
      <c r="T241" s="150" t="e">
        <f t="shared" si="14"/>
        <v>#N/A</v>
      </c>
      <c r="U241" s="150" t="e">
        <f t="shared" si="15"/>
        <v>#N/A</v>
      </c>
      <c r="V241" s="154" t="e">
        <f>VLOOKUP(E241,'PC Receitas'!$O$4:$P$14,2,FALSE)</f>
        <v>#N/A</v>
      </c>
    </row>
    <row r="242" spans="3:22" ht="19.5" customHeight="1" thickTop="1" thickBot="1" x14ac:dyDescent="0.3">
      <c r="C242" s="58"/>
      <c r="D242" s="58" t="str">
        <f>IF(C242&lt;&gt;"",TEXT(C242,"00")&amp;"/01/"&amp;'Configurações Básicas'!$P$5,"")</f>
        <v/>
      </c>
      <c r="E242" s="58"/>
      <c r="F242" s="58"/>
      <c r="G242" s="58"/>
      <c r="H242" s="58"/>
      <c r="I242" s="59"/>
      <c r="J242" s="193"/>
      <c r="K242" s="60"/>
      <c r="L242" s="60"/>
      <c r="M242" s="56">
        <f>M241+IF(AND(K242="Pago",OR(E242='PC Receitas'!$O$4,E242='PC Receitas'!$O$5,E242='PC Receitas'!$O$6)),I242,IF(AND(K242="Pago",OR(E242='PC Receitas'!$O$7,E242='PC Receitas'!$O$8,E242='PC Receitas'!$O$9,E242='PC Receitas'!$O$10,E242='PC Receitas'!$O$11,E242='PC Receitas'!$O$12,E242='PC Receitas'!$O$13,E242='PC Receitas'!$O$14)),-I242,0))</f>
        <v>12927.7</v>
      </c>
      <c r="R242" s="153" t="e">
        <f t="shared" si="12"/>
        <v>#N/A</v>
      </c>
      <c r="S242" s="150" t="e">
        <f t="shared" si="13"/>
        <v>#N/A</v>
      </c>
      <c r="T242" s="150" t="e">
        <f t="shared" si="14"/>
        <v>#N/A</v>
      </c>
      <c r="U242" s="150" t="e">
        <f t="shared" si="15"/>
        <v>#N/A</v>
      </c>
      <c r="V242" s="154" t="e">
        <f>VLOOKUP(E242,'PC Receitas'!$O$4:$P$14,2,FALSE)</f>
        <v>#N/A</v>
      </c>
    </row>
    <row r="243" spans="3:22" ht="19.5" customHeight="1" thickTop="1" thickBot="1" x14ac:dyDescent="0.3">
      <c r="C243" s="58"/>
      <c r="D243" s="58" t="str">
        <f>IF(C243&lt;&gt;"",TEXT(C243,"00")&amp;"/01/"&amp;'Configurações Básicas'!$P$5,"")</f>
        <v/>
      </c>
      <c r="E243" s="58"/>
      <c r="F243" s="58"/>
      <c r="G243" s="58"/>
      <c r="H243" s="58"/>
      <c r="I243" s="59"/>
      <c r="J243" s="193"/>
      <c r="K243" s="60"/>
      <c r="L243" s="60"/>
      <c r="M243" s="56">
        <f>M242+IF(AND(K243="Pago",OR(E243='PC Receitas'!$O$4,E243='PC Receitas'!$O$5,E243='PC Receitas'!$O$6)),I243,IF(AND(K243="Pago",OR(E243='PC Receitas'!$O$7,E243='PC Receitas'!$O$8,E243='PC Receitas'!$O$9,E243='PC Receitas'!$O$10,E243='PC Receitas'!$O$11,E243='PC Receitas'!$O$12,E243='PC Receitas'!$O$13,E243='PC Receitas'!$O$14)),-I243,0))</f>
        <v>12927.7</v>
      </c>
      <c r="R243" s="153" t="e">
        <f t="shared" si="12"/>
        <v>#N/A</v>
      </c>
      <c r="S243" s="150" t="e">
        <f t="shared" si="13"/>
        <v>#N/A</v>
      </c>
      <c r="T243" s="150" t="e">
        <f t="shared" si="14"/>
        <v>#N/A</v>
      </c>
      <c r="U243" s="150" t="e">
        <f t="shared" si="15"/>
        <v>#N/A</v>
      </c>
      <c r="V243" s="154" t="e">
        <f>VLOOKUP(E243,'PC Receitas'!$O$4:$P$14,2,FALSE)</f>
        <v>#N/A</v>
      </c>
    </row>
    <row r="244" spans="3:22" ht="19.5" customHeight="1" thickTop="1" thickBot="1" x14ac:dyDescent="0.3">
      <c r="C244" s="58"/>
      <c r="D244" s="58" t="str">
        <f>IF(C244&lt;&gt;"",TEXT(C244,"00")&amp;"/01/"&amp;'Configurações Básicas'!$P$5,"")</f>
        <v/>
      </c>
      <c r="E244" s="58"/>
      <c r="F244" s="58"/>
      <c r="G244" s="58"/>
      <c r="H244" s="58"/>
      <c r="I244" s="59"/>
      <c r="J244" s="193"/>
      <c r="K244" s="60"/>
      <c r="L244" s="60"/>
      <c r="M244" s="56">
        <f>M243+IF(AND(K244="Pago",OR(E244='PC Receitas'!$O$4,E244='PC Receitas'!$O$5,E244='PC Receitas'!$O$6)),I244,IF(AND(K244="Pago",OR(E244='PC Receitas'!$O$7,E244='PC Receitas'!$O$8,E244='PC Receitas'!$O$9,E244='PC Receitas'!$O$10,E244='PC Receitas'!$O$11,E244='PC Receitas'!$O$12,E244='PC Receitas'!$O$13,E244='PC Receitas'!$O$14)),-I244,0))</f>
        <v>12927.7</v>
      </c>
      <c r="R244" s="153" t="e">
        <f t="shared" si="12"/>
        <v>#N/A</v>
      </c>
      <c r="S244" s="150" t="e">
        <f t="shared" si="13"/>
        <v>#N/A</v>
      </c>
      <c r="T244" s="150" t="e">
        <f t="shared" si="14"/>
        <v>#N/A</v>
      </c>
      <c r="U244" s="150" t="e">
        <f t="shared" si="15"/>
        <v>#N/A</v>
      </c>
      <c r="V244" s="154" t="e">
        <f>VLOOKUP(E244,'PC Receitas'!$O$4:$P$14,2,FALSE)</f>
        <v>#N/A</v>
      </c>
    </row>
    <row r="245" spans="3:22" ht="19.5" customHeight="1" thickTop="1" thickBot="1" x14ac:dyDescent="0.3">
      <c r="C245" s="58"/>
      <c r="D245" s="58" t="str">
        <f>IF(C245&lt;&gt;"",TEXT(C245,"00")&amp;"/01/"&amp;'Configurações Básicas'!$P$5,"")</f>
        <v/>
      </c>
      <c r="E245" s="58"/>
      <c r="F245" s="58"/>
      <c r="G245" s="58"/>
      <c r="H245" s="58"/>
      <c r="I245" s="59"/>
      <c r="J245" s="193"/>
      <c r="K245" s="60"/>
      <c r="L245" s="60"/>
      <c r="M245" s="56">
        <f>M244+IF(AND(K245="Pago",OR(E245='PC Receitas'!$O$4,E245='PC Receitas'!$O$5,E245='PC Receitas'!$O$6)),I245,IF(AND(K245="Pago",OR(E245='PC Receitas'!$O$7,E245='PC Receitas'!$O$8,E245='PC Receitas'!$O$9,E245='PC Receitas'!$O$10,E245='PC Receitas'!$O$11,E245='PC Receitas'!$O$12,E245='PC Receitas'!$O$13,E245='PC Receitas'!$O$14)),-I245,0))</f>
        <v>12927.7</v>
      </c>
      <c r="R245" s="153" t="e">
        <f t="shared" si="12"/>
        <v>#N/A</v>
      </c>
      <c r="S245" s="150" t="e">
        <f t="shared" si="13"/>
        <v>#N/A</v>
      </c>
      <c r="T245" s="150" t="e">
        <f t="shared" si="14"/>
        <v>#N/A</v>
      </c>
      <c r="U245" s="150" t="e">
        <f t="shared" si="15"/>
        <v>#N/A</v>
      </c>
      <c r="V245" s="154" t="e">
        <f>VLOOKUP(E245,'PC Receitas'!$O$4:$P$14,2,FALSE)</f>
        <v>#N/A</v>
      </c>
    </row>
    <row r="246" spans="3:22" ht="19.5" customHeight="1" thickTop="1" thickBot="1" x14ac:dyDescent="0.3">
      <c r="C246" s="58"/>
      <c r="D246" s="58" t="str">
        <f>IF(C246&lt;&gt;"",TEXT(C246,"00")&amp;"/01/"&amp;'Configurações Básicas'!$P$5,"")</f>
        <v/>
      </c>
      <c r="E246" s="58"/>
      <c r="F246" s="58"/>
      <c r="G246" s="58"/>
      <c r="H246" s="58"/>
      <c r="I246" s="59"/>
      <c r="J246" s="193"/>
      <c r="K246" s="60"/>
      <c r="L246" s="60"/>
      <c r="M246" s="56">
        <f>M245+IF(AND(K246="Pago",OR(E246='PC Receitas'!$O$4,E246='PC Receitas'!$O$5,E246='PC Receitas'!$O$6)),I246,IF(AND(K246="Pago",OR(E246='PC Receitas'!$O$7,E246='PC Receitas'!$O$8,E246='PC Receitas'!$O$9,E246='PC Receitas'!$O$10,E246='PC Receitas'!$O$11,E246='PC Receitas'!$O$12,E246='PC Receitas'!$O$13,E246='PC Receitas'!$O$14)),-I246,0))</f>
        <v>12927.7</v>
      </c>
      <c r="R246" s="153" t="e">
        <f t="shared" si="12"/>
        <v>#N/A</v>
      </c>
      <c r="S246" s="150" t="e">
        <f t="shared" si="13"/>
        <v>#N/A</v>
      </c>
      <c r="T246" s="150" t="e">
        <f t="shared" si="14"/>
        <v>#N/A</v>
      </c>
      <c r="U246" s="150" t="e">
        <f t="shared" si="15"/>
        <v>#N/A</v>
      </c>
      <c r="V246" s="154" t="e">
        <f>VLOOKUP(E246,'PC Receitas'!$O$4:$P$14,2,FALSE)</f>
        <v>#N/A</v>
      </c>
    </row>
    <row r="247" spans="3:22" ht="19.5" customHeight="1" thickTop="1" thickBot="1" x14ac:dyDescent="0.3">
      <c r="C247" s="58"/>
      <c r="D247" s="58" t="str">
        <f>IF(C247&lt;&gt;"",TEXT(C247,"00")&amp;"/01/"&amp;'Configurações Básicas'!$P$5,"")</f>
        <v/>
      </c>
      <c r="E247" s="58"/>
      <c r="F247" s="58"/>
      <c r="G247" s="58"/>
      <c r="H247" s="58"/>
      <c r="I247" s="59"/>
      <c r="J247" s="193"/>
      <c r="K247" s="60"/>
      <c r="L247" s="60"/>
      <c r="M247" s="56">
        <f>M246+IF(AND(K247="Pago",OR(E247='PC Receitas'!$O$4,E247='PC Receitas'!$O$5,E247='PC Receitas'!$O$6)),I247,IF(AND(K247="Pago",OR(E247='PC Receitas'!$O$7,E247='PC Receitas'!$O$8,E247='PC Receitas'!$O$9,E247='PC Receitas'!$O$10,E247='PC Receitas'!$O$11,E247='PC Receitas'!$O$12,E247='PC Receitas'!$O$13,E247='PC Receitas'!$O$14)),-I247,0))</f>
        <v>12927.7</v>
      </c>
      <c r="R247" s="153" t="e">
        <f t="shared" si="12"/>
        <v>#N/A</v>
      </c>
      <c r="S247" s="150" t="e">
        <f t="shared" si="13"/>
        <v>#N/A</v>
      </c>
      <c r="T247" s="150" t="e">
        <f t="shared" si="14"/>
        <v>#N/A</v>
      </c>
      <c r="U247" s="150" t="e">
        <f t="shared" si="15"/>
        <v>#N/A</v>
      </c>
      <c r="V247" s="154" t="e">
        <f>VLOOKUP(E247,'PC Receitas'!$O$4:$P$14,2,FALSE)</f>
        <v>#N/A</v>
      </c>
    </row>
    <row r="248" spans="3:22" ht="19.5" customHeight="1" thickTop="1" thickBot="1" x14ac:dyDescent="0.3">
      <c r="C248" s="58"/>
      <c r="D248" s="58" t="str">
        <f>IF(C248&lt;&gt;"",TEXT(C248,"00")&amp;"/01/"&amp;'Configurações Básicas'!$P$5,"")</f>
        <v/>
      </c>
      <c r="E248" s="58"/>
      <c r="F248" s="58"/>
      <c r="G248" s="58"/>
      <c r="H248" s="58"/>
      <c r="I248" s="59"/>
      <c r="J248" s="193"/>
      <c r="K248" s="60"/>
      <c r="L248" s="60"/>
      <c r="M248" s="56">
        <f>M247+IF(AND(K248="Pago",OR(E248='PC Receitas'!$O$4,E248='PC Receitas'!$O$5,E248='PC Receitas'!$O$6)),I248,IF(AND(K248="Pago",OR(E248='PC Receitas'!$O$7,E248='PC Receitas'!$O$8,E248='PC Receitas'!$O$9,E248='PC Receitas'!$O$10,E248='PC Receitas'!$O$11,E248='PC Receitas'!$O$12,E248='PC Receitas'!$O$13,E248='PC Receitas'!$O$14)),-I248,0))</f>
        <v>12927.7</v>
      </c>
      <c r="R248" s="153" t="e">
        <f t="shared" si="12"/>
        <v>#N/A</v>
      </c>
      <c r="S248" s="150" t="e">
        <f t="shared" si="13"/>
        <v>#N/A</v>
      </c>
      <c r="T248" s="150" t="e">
        <f t="shared" si="14"/>
        <v>#N/A</v>
      </c>
      <c r="U248" s="150" t="e">
        <f t="shared" si="15"/>
        <v>#N/A</v>
      </c>
      <c r="V248" s="154" t="e">
        <f>VLOOKUP(E248,'PC Receitas'!$O$4:$P$14,2,FALSE)</f>
        <v>#N/A</v>
      </c>
    </row>
    <row r="249" spans="3:22" ht="19.5" customHeight="1" thickTop="1" thickBot="1" x14ac:dyDescent="0.3">
      <c r="C249" s="58"/>
      <c r="D249" s="58" t="str">
        <f>IF(C249&lt;&gt;"",TEXT(C249,"00")&amp;"/01/"&amp;'Configurações Básicas'!$P$5,"")</f>
        <v/>
      </c>
      <c r="E249" s="58"/>
      <c r="F249" s="58"/>
      <c r="G249" s="58"/>
      <c r="H249" s="58"/>
      <c r="I249" s="59"/>
      <c r="J249" s="193"/>
      <c r="K249" s="60"/>
      <c r="L249" s="60"/>
      <c r="M249" s="56">
        <f>M248+IF(AND(K249="Pago",OR(E249='PC Receitas'!$O$4,E249='PC Receitas'!$O$5,E249='PC Receitas'!$O$6)),I249,IF(AND(K249="Pago",OR(E249='PC Receitas'!$O$7,E249='PC Receitas'!$O$8,E249='PC Receitas'!$O$9,E249='PC Receitas'!$O$10,E249='PC Receitas'!$O$11,E249='PC Receitas'!$O$12,E249='PC Receitas'!$O$13,E249='PC Receitas'!$O$14)),-I249,0))</f>
        <v>12927.7</v>
      </c>
      <c r="R249" s="153" t="e">
        <f t="shared" si="12"/>
        <v>#N/A</v>
      </c>
      <c r="S249" s="150" t="e">
        <f t="shared" si="13"/>
        <v>#N/A</v>
      </c>
      <c r="T249" s="150" t="e">
        <f t="shared" si="14"/>
        <v>#N/A</v>
      </c>
      <c r="U249" s="150" t="e">
        <f t="shared" si="15"/>
        <v>#N/A</v>
      </c>
      <c r="V249" s="154" t="e">
        <f>VLOOKUP(E249,'PC Receitas'!$O$4:$P$14,2,FALSE)</f>
        <v>#N/A</v>
      </c>
    </row>
    <row r="250" spans="3:22" ht="19.5" customHeight="1" thickTop="1" thickBot="1" x14ac:dyDescent="0.3">
      <c r="C250" s="58"/>
      <c r="D250" s="58" t="str">
        <f>IF(C250&lt;&gt;"",TEXT(C250,"00")&amp;"/01/"&amp;'Configurações Básicas'!$P$5,"")</f>
        <v/>
      </c>
      <c r="E250" s="58"/>
      <c r="F250" s="58"/>
      <c r="G250" s="58"/>
      <c r="H250" s="58"/>
      <c r="I250" s="59"/>
      <c r="J250" s="193"/>
      <c r="K250" s="60"/>
      <c r="L250" s="60"/>
      <c r="M250" s="56">
        <f>M249+IF(AND(K250="Pago",OR(E250='PC Receitas'!$O$4,E250='PC Receitas'!$O$5,E250='PC Receitas'!$O$6)),I250,IF(AND(K250="Pago",OR(E250='PC Receitas'!$O$7,E250='PC Receitas'!$O$8,E250='PC Receitas'!$O$9,E250='PC Receitas'!$O$10,E250='PC Receitas'!$O$11,E250='PC Receitas'!$O$12,E250='PC Receitas'!$O$13,E250='PC Receitas'!$O$14)),-I250,0))</f>
        <v>12927.7</v>
      </c>
      <c r="R250" s="153" t="e">
        <f t="shared" si="12"/>
        <v>#N/A</v>
      </c>
      <c r="S250" s="150" t="e">
        <f t="shared" si="13"/>
        <v>#N/A</v>
      </c>
      <c r="T250" s="150" t="e">
        <f t="shared" si="14"/>
        <v>#N/A</v>
      </c>
      <c r="U250" s="150" t="e">
        <f t="shared" si="15"/>
        <v>#N/A</v>
      </c>
      <c r="V250" s="154" t="e">
        <f>VLOOKUP(E250,'PC Receitas'!$O$4:$P$14,2,FALSE)</f>
        <v>#N/A</v>
      </c>
    </row>
    <row r="251" spans="3:22" ht="19.5" customHeight="1" thickTop="1" thickBot="1" x14ac:dyDescent="0.3">
      <c r="C251" s="58"/>
      <c r="D251" s="58" t="str">
        <f>IF(C251&lt;&gt;"",TEXT(C251,"00")&amp;"/01/"&amp;'Configurações Básicas'!$P$5,"")</f>
        <v/>
      </c>
      <c r="E251" s="58"/>
      <c r="F251" s="58"/>
      <c r="G251" s="58"/>
      <c r="H251" s="58"/>
      <c r="I251" s="59"/>
      <c r="J251" s="193"/>
      <c r="K251" s="60"/>
      <c r="L251" s="60"/>
      <c r="M251" s="56">
        <f>M250+IF(AND(K251="Pago",OR(E251='PC Receitas'!$O$4,E251='PC Receitas'!$O$5,E251='PC Receitas'!$O$6)),I251,IF(AND(K251="Pago",OR(E251='PC Receitas'!$O$7,E251='PC Receitas'!$O$8,E251='PC Receitas'!$O$9,E251='PC Receitas'!$O$10,E251='PC Receitas'!$O$11,E251='PC Receitas'!$O$12,E251='PC Receitas'!$O$13,E251='PC Receitas'!$O$14)),-I251,0))</f>
        <v>12927.7</v>
      </c>
      <c r="R251" s="153" t="e">
        <f t="shared" si="12"/>
        <v>#N/A</v>
      </c>
      <c r="S251" s="150" t="e">
        <f t="shared" si="13"/>
        <v>#N/A</v>
      </c>
      <c r="T251" s="150" t="e">
        <f t="shared" si="14"/>
        <v>#N/A</v>
      </c>
      <c r="U251" s="150" t="e">
        <f t="shared" si="15"/>
        <v>#N/A</v>
      </c>
      <c r="V251" s="154" t="e">
        <f>VLOOKUP(E251,'PC Receitas'!$O$4:$P$14,2,FALSE)</f>
        <v>#N/A</v>
      </c>
    </row>
    <row r="252" spans="3:22" ht="19.5" customHeight="1" thickTop="1" thickBot="1" x14ac:dyDescent="0.3">
      <c r="C252" s="58"/>
      <c r="D252" s="58" t="str">
        <f>IF(C252&lt;&gt;"",TEXT(C252,"00")&amp;"/01/"&amp;'Configurações Básicas'!$P$5,"")</f>
        <v/>
      </c>
      <c r="E252" s="58"/>
      <c r="F252" s="58"/>
      <c r="G252" s="58"/>
      <c r="H252" s="58"/>
      <c r="I252" s="59"/>
      <c r="J252" s="193"/>
      <c r="K252" s="60"/>
      <c r="L252" s="60"/>
      <c r="M252" s="56">
        <f>M251+IF(AND(K252="Pago",OR(E252='PC Receitas'!$O$4,E252='PC Receitas'!$O$5,E252='PC Receitas'!$O$6)),I252,IF(AND(K252="Pago",OR(E252='PC Receitas'!$O$7,E252='PC Receitas'!$O$8,E252='PC Receitas'!$O$9,E252='PC Receitas'!$O$10,E252='PC Receitas'!$O$11,E252='PC Receitas'!$O$12,E252='PC Receitas'!$O$13,E252='PC Receitas'!$O$14)),-I252,0))</f>
        <v>12927.7</v>
      </c>
      <c r="R252" s="153" t="e">
        <f t="shared" si="12"/>
        <v>#N/A</v>
      </c>
      <c r="S252" s="150" t="e">
        <f t="shared" si="13"/>
        <v>#N/A</v>
      </c>
      <c r="T252" s="150" t="e">
        <f t="shared" si="14"/>
        <v>#N/A</v>
      </c>
      <c r="U252" s="150" t="e">
        <f t="shared" si="15"/>
        <v>#N/A</v>
      </c>
      <c r="V252" s="154" t="e">
        <f>VLOOKUP(E252,'PC Receitas'!$O$4:$P$14,2,FALSE)</f>
        <v>#N/A</v>
      </c>
    </row>
    <row r="253" spans="3:22" ht="19.5" customHeight="1" thickTop="1" thickBot="1" x14ac:dyDescent="0.3">
      <c r="C253" s="58"/>
      <c r="D253" s="58" t="str">
        <f>IF(C253&lt;&gt;"",TEXT(C253,"00")&amp;"/01/"&amp;'Configurações Básicas'!$P$5,"")</f>
        <v/>
      </c>
      <c r="E253" s="58"/>
      <c r="F253" s="58"/>
      <c r="G253" s="58"/>
      <c r="H253" s="58"/>
      <c r="I253" s="59"/>
      <c r="J253" s="193"/>
      <c r="K253" s="60"/>
      <c r="L253" s="60"/>
      <c r="M253" s="56">
        <f>M252+IF(AND(K253="Pago",OR(E253='PC Receitas'!$O$4,E253='PC Receitas'!$O$5,E253='PC Receitas'!$O$6)),I253,IF(AND(K253="Pago",OR(E253='PC Receitas'!$O$7,E253='PC Receitas'!$O$8,E253='PC Receitas'!$O$9,E253='PC Receitas'!$O$10,E253='PC Receitas'!$O$11,E253='PC Receitas'!$O$12,E253='PC Receitas'!$O$13,E253='PC Receitas'!$O$14)),-I253,0))</f>
        <v>12927.7</v>
      </c>
      <c r="R253" s="153" t="e">
        <f t="shared" si="12"/>
        <v>#N/A</v>
      </c>
      <c r="S253" s="150" t="e">
        <f t="shared" si="13"/>
        <v>#N/A</v>
      </c>
      <c r="T253" s="150" t="e">
        <f t="shared" si="14"/>
        <v>#N/A</v>
      </c>
      <c r="U253" s="150" t="e">
        <f t="shared" si="15"/>
        <v>#N/A</v>
      </c>
      <c r="V253" s="154" t="e">
        <f>VLOOKUP(E253,'PC Receitas'!$O$4:$P$14,2,FALSE)</f>
        <v>#N/A</v>
      </c>
    </row>
    <row r="254" spans="3:22" ht="19.5" customHeight="1" thickTop="1" thickBot="1" x14ac:dyDescent="0.3">
      <c r="C254" s="58"/>
      <c r="D254" s="58" t="str">
        <f>IF(C254&lt;&gt;"",TEXT(C254,"00")&amp;"/01/"&amp;'Configurações Básicas'!$P$5,"")</f>
        <v/>
      </c>
      <c r="E254" s="58"/>
      <c r="F254" s="58"/>
      <c r="G254" s="58"/>
      <c r="H254" s="58"/>
      <c r="I254" s="59"/>
      <c r="J254" s="193"/>
      <c r="K254" s="60"/>
      <c r="L254" s="60"/>
      <c r="M254" s="56">
        <f>M253+IF(AND(K254="Pago",OR(E254='PC Receitas'!$O$4,E254='PC Receitas'!$O$5,E254='PC Receitas'!$O$6)),I254,IF(AND(K254="Pago",OR(E254='PC Receitas'!$O$7,E254='PC Receitas'!$O$8,E254='PC Receitas'!$O$9,E254='PC Receitas'!$O$10,E254='PC Receitas'!$O$11,E254='PC Receitas'!$O$12,E254='PC Receitas'!$O$13,E254='PC Receitas'!$O$14)),-I254,0))</f>
        <v>12927.7</v>
      </c>
      <c r="R254" s="153" t="e">
        <f t="shared" si="12"/>
        <v>#N/A</v>
      </c>
      <c r="S254" s="150" t="e">
        <f t="shared" si="13"/>
        <v>#N/A</v>
      </c>
      <c r="T254" s="150" t="e">
        <f t="shared" si="14"/>
        <v>#N/A</v>
      </c>
      <c r="U254" s="150" t="e">
        <f t="shared" si="15"/>
        <v>#N/A</v>
      </c>
      <c r="V254" s="154" t="e">
        <f>VLOOKUP(E254,'PC Receitas'!$O$4:$P$14,2,FALSE)</f>
        <v>#N/A</v>
      </c>
    </row>
    <row r="255" spans="3:22" ht="19.5" customHeight="1" thickTop="1" thickBot="1" x14ac:dyDescent="0.3">
      <c r="C255" s="58"/>
      <c r="D255" s="58" t="str">
        <f>IF(C255&lt;&gt;"",TEXT(C255,"00")&amp;"/01/"&amp;'Configurações Básicas'!$P$5,"")</f>
        <v/>
      </c>
      <c r="E255" s="58"/>
      <c r="F255" s="58"/>
      <c r="G255" s="58"/>
      <c r="H255" s="58"/>
      <c r="I255" s="59"/>
      <c r="J255" s="193"/>
      <c r="K255" s="60"/>
      <c r="L255" s="60"/>
      <c r="M255" s="56">
        <f>M254+IF(AND(K255="Pago",OR(E255='PC Receitas'!$O$4,E255='PC Receitas'!$O$5,E255='PC Receitas'!$O$6)),I255,IF(AND(K255="Pago",OR(E255='PC Receitas'!$O$7,E255='PC Receitas'!$O$8,E255='PC Receitas'!$O$9,E255='PC Receitas'!$O$10,E255='PC Receitas'!$O$11,E255='PC Receitas'!$O$12,E255='PC Receitas'!$O$13,E255='PC Receitas'!$O$14)),-I255,0))</f>
        <v>12927.7</v>
      </c>
      <c r="R255" s="153" t="e">
        <f t="shared" si="12"/>
        <v>#N/A</v>
      </c>
      <c r="S255" s="150" t="e">
        <f t="shared" si="13"/>
        <v>#N/A</v>
      </c>
      <c r="T255" s="150" t="e">
        <f t="shared" si="14"/>
        <v>#N/A</v>
      </c>
      <c r="U255" s="150" t="e">
        <f t="shared" si="15"/>
        <v>#N/A</v>
      </c>
      <c r="V255" s="154" t="e">
        <f>VLOOKUP(E255,'PC Receitas'!$O$4:$P$14,2,FALSE)</f>
        <v>#N/A</v>
      </c>
    </row>
    <row r="256" spans="3:22" ht="19.5" customHeight="1" thickTop="1" thickBot="1" x14ac:dyDescent="0.3">
      <c r="C256" s="58"/>
      <c r="D256" s="58" t="str">
        <f>IF(C256&lt;&gt;"",TEXT(C256,"00")&amp;"/01/"&amp;'Configurações Básicas'!$P$5,"")</f>
        <v/>
      </c>
      <c r="E256" s="58"/>
      <c r="F256" s="58"/>
      <c r="G256" s="58"/>
      <c r="H256" s="58"/>
      <c r="I256" s="59"/>
      <c r="J256" s="193"/>
      <c r="K256" s="60"/>
      <c r="L256" s="60"/>
      <c r="M256" s="56">
        <f>M255+IF(AND(K256="Pago",OR(E256='PC Receitas'!$O$4,E256='PC Receitas'!$O$5,E256='PC Receitas'!$O$6)),I256,IF(AND(K256="Pago",OR(E256='PC Receitas'!$O$7,E256='PC Receitas'!$O$8,E256='PC Receitas'!$O$9,E256='PC Receitas'!$O$10,E256='PC Receitas'!$O$11,E256='PC Receitas'!$O$12,E256='PC Receitas'!$O$13,E256='PC Receitas'!$O$14)),-I256,0))</f>
        <v>12927.7</v>
      </c>
      <c r="R256" s="153" t="e">
        <f t="shared" si="12"/>
        <v>#N/A</v>
      </c>
      <c r="S256" s="150" t="e">
        <f t="shared" si="13"/>
        <v>#N/A</v>
      </c>
      <c r="T256" s="150" t="e">
        <f t="shared" si="14"/>
        <v>#N/A</v>
      </c>
      <c r="U256" s="150" t="e">
        <f t="shared" si="15"/>
        <v>#N/A</v>
      </c>
      <c r="V256" s="154" t="e">
        <f>VLOOKUP(E256,'PC Receitas'!$O$4:$P$14,2,FALSE)</f>
        <v>#N/A</v>
      </c>
    </row>
    <row r="257" spans="3:22" ht="19.5" customHeight="1" thickTop="1" thickBot="1" x14ac:dyDescent="0.3">
      <c r="C257" s="58"/>
      <c r="D257" s="58" t="str">
        <f>IF(C257&lt;&gt;"",TEXT(C257,"00")&amp;"/01/"&amp;'Configurações Básicas'!$P$5,"")</f>
        <v/>
      </c>
      <c r="E257" s="58"/>
      <c r="F257" s="58"/>
      <c r="G257" s="58"/>
      <c r="H257" s="58"/>
      <c r="I257" s="59"/>
      <c r="J257" s="193"/>
      <c r="K257" s="60"/>
      <c r="L257" s="60"/>
      <c r="M257" s="56">
        <f>M256+IF(AND(K257="Pago",OR(E257='PC Receitas'!$O$4,E257='PC Receitas'!$O$5,E257='PC Receitas'!$O$6)),I257,IF(AND(K257="Pago",OR(E257='PC Receitas'!$O$7,E257='PC Receitas'!$O$8,E257='PC Receitas'!$O$9,E257='PC Receitas'!$O$10,E257='PC Receitas'!$O$11,E257='PC Receitas'!$O$12,E257='PC Receitas'!$O$13,E257='PC Receitas'!$O$14)),-I257,0))</f>
        <v>12927.7</v>
      </c>
      <c r="R257" s="153" t="e">
        <f t="shared" si="12"/>
        <v>#N/A</v>
      </c>
      <c r="S257" s="150" t="e">
        <f t="shared" si="13"/>
        <v>#N/A</v>
      </c>
      <c r="T257" s="150" t="e">
        <f t="shared" si="14"/>
        <v>#N/A</v>
      </c>
      <c r="U257" s="150" t="e">
        <f t="shared" si="15"/>
        <v>#N/A</v>
      </c>
      <c r="V257" s="154" t="e">
        <f>VLOOKUP(E257,'PC Receitas'!$O$4:$P$14,2,FALSE)</f>
        <v>#N/A</v>
      </c>
    </row>
    <row r="258" spans="3:22" ht="19.5" customHeight="1" thickTop="1" thickBot="1" x14ac:dyDescent="0.3">
      <c r="C258" s="58"/>
      <c r="D258" s="58" t="str">
        <f>IF(C258&lt;&gt;"",TEXT(C258,"00")&amp;"/01/"&amp;'Configurações Básicas'!$P$5,"")</f>
        <v/>
      </c>
      <c r="E258" s="58"/>
      <c r="F258" s="58"/>
      <c r="G258" s="58"/>
      <c r="H258" s="58"/>
      <c r="I258" s="59"/>
      <c r="J258" s="193"/>
      <c r="K258" s="60"/>
      <c r="L258" s="60"/>
      <c r="M258" s="56">
        <f>M257+IF(AND(K258="Pago",OR(E258='PC Receitas'!$O$4,E258='PC Receitas'!$O$5,E258='PC Receitas'!$O$6)),I258,IF(AND(K258="Pago",OR(E258='PC Receitas'!$O$7,E258='PC Receitas'!$O$8,E258='PC Receitas'!$O$9,E258='PC Receitas'!$O$10,E258='PC Receitas'!$O$11,E258='PC Receitas'!$O$12,E258='PC Receitas'!$O$13,E258='PC Receitas'!$O$14)),-I258,0))</f>
        <v>12927.7</v>
      </c>
      <c r="R258" s="153" t="e">
        <f t="shared" si="12"/>
        <v>#N/A</v>
      </c>
      <c r="S258" s="150" t="e">
        <f t="shared" si="13"/>
        <v>#N/A</v>
      </c>
      <c r="T258" s="150" t="e">
        <f t="shared" si="14"/>
        <v>#N/A</v>
      </c>
      <c r="U258" s="150" t="e">
        <f t="shared" si="15"/>
        <v>#N/A</v>
      </c>
      <c r="V258" s="154" t="e">
        <f>VLOOKUP(E258,'PC Receitas'!$O$4:$P$14,2,FALSE)</f>
        <v>#N/A</v>
      </c>
    </row>
    <row r="259" spans="3:22" ht="19.5" customHeight="1" thickTop="1" thickBot="1" x14ac:dyDescent="0.3">
      <c r="C259" s="58"/>
      <c r="D259" s="58" t="str">
        <f>IF(C259&lt;&gt;"",TEXT(C259,"00")&amp;"/01/"&amp;'Configurações Básicas'!$P$5,"")</f>
        <v/>
      </c>
      <c r="E259" s="58"/>
      <c r="F259" s="58"/>
      <c r="G259" s="58"/>
      <c r="H259" s="58"/>
      <c r="I259" s="59"/>
      <c r="J259" s="193"/>
      <c r="K259" s="60"/>
      <c r="L259" s="60"/>
      <c r="M259" s="56">
        <f>M258+IF(AND(K259="Pago",OR(E259='PC Receitas'!$O$4,E259='PC Receitas'!$O$5,E259='PC Receitas'!$O$6)),I259,IF(AND(K259="Pago",OR(E259='PC Receitas'!$O$7,E259='PC Receitas'!$O$8,E259='PC Receitas'!$O$9,E259='PC Receitas'!$O$10,E259='PC Receitas'!$O$11,E259='PC Receitas'!$O$12,E259='PC Receitas'!$O$13,E259='PC Receitas'!$O$14)),-I259,0))</f>
        <v>12927.7</v>
      </c>
      <c r="R259" s="153" t="e">
        <f t="shared" si="12"/>
        <v>#N/A</v>
      </c>
      <c r="S259" s="150" t="e">
        <f t="shared" si="13"/>
        <v>#N/A</v>
      </c>
      <c r="T259" s="150" t="e">
        <f t="shared" si="14"/>
        <v>#N/A</v>
      </c>
      <c r="U259" s="150" t="e">
        <f t="shared" si="15"/>
        <v>#N/A</v>
      </c>
      <c r="V259" s="154" t="e">
        <f>VLOOKUP(E259,'PC Receitas'!$O$4:$P$14,2,FALSE)</f>
        <v>#N/A</v>
      </c>
    </row>
    <row r="260" spans="3:22" ht="19.5" customHeight="1" thickTop="1" thickBot="1" x14ac:dyDescent="0.3">
      <c r="C260" s="58"/>
      <c r="D260" s="58" t="str">
        <f>IF(C260&lt;&gt;"",TEXT(C260,"00")&amp;"/01/"&amp;'Configurações Básicas'!$P$5,"")</f>
        <v/>
      </c>
      <c r="E260" s="58"/>
      <c r="F260" s="58"/>
      <c r="G260" s="58"/>
      <c r="H260" s="58"/>
      <c r="I260" s="59"/>
      <c r="J260" s="193"/>
      <c r="K260" s="60"/>
      <c r="L260" s="60"/>
      <c r="M260" s="56">
        <f>M259+IF(AND(K260="Pago",OR(E260='PC Receitas'!$O$4,E260='PC Receitas'!$O$5,E260='PC Receitas'!$O$6)),I260,IF(AND(K260="Pago",OR(E260='PC Receitas'!$O$7,E260='PC Receitas'!$O$8,E260='PC Receitas'!$O$9,E260='PC Receitas'!$O$10,E260='PC Receitas'!$O$11,E260='PC Receitas'!$O$12,E260='PC Receitas'!$O$13,E260='PC Receitas'!$O$14)),-I260,0))</f>
        <v>12927.7</v>
      </c>
      <c r="R260" s="153" t="e">
        <f t="shared" si="12"/>
        <v>#N/A</v>
      </c>
      <c r="S260" s="150" t="e">
        <f t="shared" si="13"/>
        <v>#N/A</v>
      </c>
      <c r="T260" s="150" t="e">
        <f t="shared" si="14"/>
        <v>#N/A</v>
      </c>
      <c r="U260" s="150" t="e">
        <f t="shared" si="15"/>
        <v>#N/A</v>
      </c>
      <c r="V260" s="154" t="e">
        <f>VLOOKUP(E260,'PC Receitas'!$O$4:$P$14,2,FALSE)</f>
        <v>#N/A</v>
      </c>
    </row>
    <row r="261" spans="3:22" ht="19.5" customHeight="1" thickTop="1" thickBot="1" x14ac:dyDescent="0.3">
      <c r="C261" s="58"/>
      <c r="D261" s="58" t="str">
        <f>IF(C261&lt;&gt;"",TEXT(C261,"00")&amp;"/01/"&amp;'Configurações Básicas'!$P$5,"")</f>
        <v/>
      </c>
      <c r="E261" s="58"/>
      <c r="F261" s="58"/>
      <c r="G261" s="58"/>
      <c r="H261" s="58"/>
      <c r="I261" s="59"/>
      <c r="J261" s="193"/>
      <c r="K261" s="60"/>
      <c r="L261" s="60"/>
      <c r="M261" s="56">
        <f>M260+IF(AND(K261="Pago",OR(E261='PC Receitas'!$O$4,E261='PC Receitas'!$O$5,E261='PC Receitas'!$O$6)),I261,IF(AND(K261="Pago",OR(E261='PC Receitas'!$O$7,E261='PC Receitas'!$O$8,E261='PC Receitas'!$O$9,E261='PC Receitas'!$O$10,E261='PC Receitas'!$O$11,E261='PC Receitas'!$O$12,E261='PC Receitas'!$O$13,E261='PC Receitas'!$O$14)),-I261,0))</f>
        <v>12927.7</v>
      </c>
      <c r="R261" s="153" t="e">
        <f t="shared" si="12"/>
        <v>#N/A</v>
      </c>
      <c r="S261" s="150" t="e">
        <f t="shared" si="13"/>
        <v>#N/A</v>
      </c>
      <c r="T261" s="150" t="e">
        <f t="shared" si="14"/>
        <v>#N/A</v>
      </c>
      <c r="U261" s="150" t="e">
        <f t="shared" si="15"/>
        <v>#N/A</v>
      </c>
      <c r="V261" s="154" t="e">
        <f>VLOOKUP(E261,'PC Receitas'!$O$4:$P$14,2,FALSE)</f>
        <v>#N/A</v>
      </c>
    </row>
    <row r="262" spans="3:22" ht="19.5" customHeight="1" thickTop="1" thickBot="1" x14ac:dyDescent="0.3">
      <c r="C262" s="58"/>
      <c r="D262" s="58" t="str">
        <f>IF(C262&lt;&gt;"",TEXT(C262,"00")&amp;"/01/"&amp;'Configurações Básicas'!$P$5,"")</f>
        <v/>
      </c>
      <c r="E262" s="58"/>
      <c r="F262" s="58"/>
      <c r="G262" s="58"/>
      <c r="H262" s="58"/>
      <c r="I262" s="59"/>
      <c r="J262" s="193"/>
      <c r="K262" s="60"/>
      <c r="L262" s="60"/>
      <c r="M262" s="56">
        <f>M261+IF(AND(K262="Pago",OR(E262='PC Receitas'!$O$4,E262='PC Receitas'!$O$5,E262='PC Receitas'!$O$6)),I262,IF(AND(K262="Pago",OR(E262='PC Receitas'!$O$7,E262='PC Receitas'!$O$8,E262='PC Receitas'!$O$9,E262='PC Receitas'!$O$10,E262='PC Receitas'!$O$11,E262='PC Receitas'!$O$12,E262='PC Receitas'!$O$13,E262='PC Receitas'!$O$14)),-I262,0))</f>
        <v>12927.7</v>
      </c>
      <c r="R262" s="153" t="e">
        <f t="shared" ref="R262:R325" si="16">IF(V262="Despesas_com_RH","Despesa",IF(V262="Despesas_Operacionais","Despesa",IF(V262="Despesas_com_Marketing","Despesa",IF(V262="Impostos","Despesa",IF(V262="Investimentos","Despesa","")))))</f>
        <v>#N/A</v>
      </c>
      <c r="S262" s="150" t="e">
        <f t="shared" ref="S262:S325" si="17">IF(V262="Despesas_com_Produtos","Despesa",IF(V262="Despesas_com_Serviços","Despesa",IF(V262="Despesas_Não_Operacionais","Despesa","")))</f>
        <v>#N/A</v>
      </c>
      <c r="T262" s="150" t="e">
        <f t="shared" ref="T262:T325" si="18">IF(V262="Receitas_com_Produtos","Receita",IF(V262="Receitas_com_Serviços","Receita",IF(V262="Receitas_Não_Operacionais","Receita","")))</f>
        <v>#N/A</v>
      </c>
      <c r="U262" s="150" t="e">
        <f t="shared" ref="U262:U325" si="19">IF(R262&lt;&gt;"",R262,IF(S262&lt;&gt;"",S262,IF(T262&lt;&gt;"",T262,"")))</f>
        <v>#N/A</v>
      </c>
      <c r="V262" s="154" t="e">
        <f>VLOOKUP(E262,'PC Receitas'!$O$4:$P$14,2,FALSE)</f>
        <v>#N/A</v>
      </c>
    </row>
    <row r="263" spans="3:22" ht="19.5" customHeight="1" thickTop="1" thickBot="1" x14ac:dyDescent="0.3">
      <c r="C263" s="58"/>
      <c r="D263" s="58" t="str">
        <f>IF(C263&lt;&gt;"",TEXT(C263,"00")&amp;"/01/"&amp;'Configurações Básicas'!$P$5,"")</f>
        <v/>
      </c>
      <c r="E263" s="58"/>
      <c r="F263" s="58"/>
      <c r="G263" s="58"/>
      <c r="H263" s="58"/>
      <c r="I263" s="59"/>
      <c r="J263" s="193"/>
      <c r="K263" s="60"/>
      <c r="L263" s="60"/>
      <c r="M263" s="56">
        <f>M262+IF(AND(K263="Pago",OR(E263='PC Receitas'!$O$4,E263='PC Receitas'!$O$5,E263='PC Receitas'!$O$6)),I263,IF(AND(K263="Pago",OR(E263='PC Receitas'!$O$7,E263='PC Receitas'!$O$8,E263='PC Receitas'!$O$9,E263='PC Receitas'!$O$10,E263='PC Receitas'!$O$11,E263='PC Receitas'!$O$12,E263='PC Receitas'!$O$13,E263='PC Receitas'!$O$14)),-I263,0))</f>
        <v>12927.7</v>
      </c>
      <c r="R263" s="153" t="e">
        <f t="shared" si="16"/>
        <v>#N/A</v>
      </c>
      <c r="S263" s="150" t="e">
        <f t="shared" si="17"/>
        <v>#N/A</v>
      </c>
      <c r="T263" s="150" t="e">
        <f t="shared" si="18"/>
        <v>#N/A</v>
      </c>
      <c r="U263" s="150" t="e">
        <f t="shared" si="19"/>
        <v>#N/A</v>
      </c>
      <c r="V263" s="154" t="e">
        <f>VLOOKUP(E263,'PC Receitas'!$O$4:$P$14,2,FALSE)</f>
        <v>#N/A</v>
      </c>
    </row>
    <row r="264" spans="3:22" ht="19.5" customHeight="1" thickTop="1" thickBot="1" x14ac:dyDescent="0.3">
      <c r="C264" s="58"/>
      <c r="D264" s="58" t="str">
        <f>IF(C264&lt;&gt;"",TEXT(C264,"00")&amp;"/01/"&amp;'Configurações Básicas'!$P$5,"")</f>
        <v/>
      </c>
      <c r="E264" s="58"/>
      <c r="F264" s="58"/>
      <c r="G264" s="58"/>
      <c r="H264" s="58"/>
      <c r="I264" s="59"/>
      <c r="J264" s="193"/>
      <c r="K264" s="60"/>
      <c r="L264" s="60"/>
      <c r="M264" s="56">
        <f>M263+IF(AND(K264="Pago",OR(E264='PC Receitas'!$O$4,E264='PC Receitas'!$O$5,E264='PC Receitas'!$O$6)),I264,IF(AND(K264="Pago",OR(E264='PC Receitas'!$O$7,E264='PC Receitas'!$O$8,E264='PC Receitas'!$O$9,E264='PC Receitas'!$O$10,E264='PC Receitas'!$O$11,E264='PC Receitas'!$O$12,E264='PC Receitas'!$O$13,E264='PC Receitas'!$O$14)),-I264,0))</f>
        <v>12927.7</v>
      </c>
      <c r="R264" s="153" t="e">
        <f t="shared" si="16"/>
        <v>#N/A</v>
      </c>
      <c r="S264" s="150" t="e">
        <f t="shared" si="17"/>
        <v>#N/A</v>
      </c>
      <c r="T264" s="150" t="e">
        <f t="shared" si="18"/>
        <v>#N/A</v>
      </c>
      <c r="U264" s="150" t="e">
        <f t="shared" si="19"/>
        <v>#N/A</v>
      </c>
      <c r="V264" s="154" t="e">
        <f>VLOOKUP(E264,'PC Receitas'!$O$4:$P$14,2,FALSE)</f>
        <v>#N/A</v>
      </c>
    </row>
    <row r="265" spans="3:22" ht="19.5" customHeight="1" thickTop="1" thickBot="1" x14ac:dyDescent="0.3">
      <c r="C265" s="58"/>
      <c r="D265" s="58" t="str">
        <f>IF(C265&lt;&gt;"",TEXT(C265,"00")&amp;"/01/"&amp;'Configurações Básicas'!$P$5,"")</f>
        <v/>
      </c>
      <c r="E265" s="58"/>
      <c r="F265" s="58"/>
      <c r="G265" s="58"/>
      <c r="H265" s="58"/>
      <c r="I265" s="59"/>
      <c r="J265" s="193"/>
      <c r="K265" s="60"/>
      <c r="L265" s="60"/>
      <c r="M265" s="56">
        <f>M264+IF(AND(K265="Pago",OR(E265='PC Receitas'!$O$4,E265='PC Receitas'!$O$5,E265='PC Receitas'!$O$6)),I265,IF(AND(K265="Pago",OR(E265='PC Receitas'!$O$7,E265='PC Receitas'!$O$8,E265='PC Receitas'!$O$9,E265='PC Receitas'!$O$10,E265='PC Receitas'!$O$11,E265='PC Receitas'!$O$12,E265='PC Receitas'!$O$13,E265='PC Receitas'!$O$14)),-I265,0))</f>
        <v>12927.7</v>
      </c>
      <c r="R265" s="153" t="e">
        <f t="shared" si="16"/>
        <v>#N/A</v>
      </c>
      <c r="S265" s="150" t="e">
        <f t="shared" si="17"/>
        <v>#N/A</v>
      </c>
      <c r="T265" s="150" t="e">
        <f t="shared" si="18"/>
        <v>#N/A</v>
      </c>
      <c r="U265" s="150" t="e">
        <f t="shared" si="19"/>
        <v>#N/A</v>
      </c>
      <c r="V265" s="154" t="e">
        <f>VLOOKUP(E265,'PC Receitas'!$O$4:$P$14,2,FALSE)</f>
        <v>#N/A</v>
      </c>
    </row>
    <row r="266" spans="3:22" ht="19.5" customHeight="1" thickTop="1" thickBot="1" x14ac:dyDescent="0.3">
      <c r="C266" s="58"/>
      <c r="D266" s="58" t="str">
        <f>IF(C266&lt;&gt;"",TEXT(C266,"00")&amp;"/01/"&amp;'Configurações Básicas'!$P$5,"")</f>
        <v/>
      </c>
      <c r="E266" s="58"/>
      <c r="F266" s="58"/>
      <c r="G266" s="58"/>
      <c r="H266" s="58"/>
      <c r="I266" s="59"/>
      <c r="J266" s="193"/>
      <c r="K266" s="60"/>
      <c r="L266" s="60"/>
      <c r="M266" s="56">
        <f>M265+IF(AND(K266="Pago",OR(E266='PC Receitas'!$O$4,E266='PC Receitas'!$O$5,E266='PC Receitas'!$O$6)),I266,IF(AND(K266="Pago",OR(E266='PC Receitas'!$O$7,E266='PC Receitas'!$O$8,E266='PC Receitas'!$O$9,E266='PC Receitas'!$O$10,E266='PC Receitas'!$O$11,E266='PC Receitas'!$O$12,E266='PC Receitas'!$O$13,E266='PC Receitas'!$O$14)),-I266,0))</f>
        <v>12927.7</v>
      </c>
      <c r="R266" s="153" t="e">
        <f t="shared" si="16"/>
        <v>#N/A</v>
      </c>
      <c r="S266" s="150" t="e">
        <f t="shared" si="17"/>
        <v>#N/A</v>
      </c>
      <c r="T266" s="150" t="e">
        <f t="shared" si="18"/>
        <v>#N/A</v>
      </c>
      <c r="U266" s="150" t="e">
        <f t="shared" si="19"/>
        <v>#N/A</v>
      </c>
      <c r="V266" s="154" t="e">
        <f>VLOOKUP(E266,'PC Receitas'!$O$4:$P$14,2,FALSE)</f>
        <v>#N/A</v>
      </c>
    </row>
    <row r="267" spans="3:22" ht="19.5" customHeight="1" thickTop="1" thickBot="1" x14ac:dyDescent="0.3">
      <c r="C267" s="58"/>
      <c r="D267" s="58" t="str">
        <f>IF(C267&lt;&gt;"",TEXT(C267,"00")&amp;"/01/"&amp;'Configurações Básicas'!$P$5,"")</f>
        <v/>
      </c>
      <c r="E267" s="58"/>
      <c r="F267" s="58"/>
      <c r="G267" s="58"/>
      <c r="H267" s="58"/>
      <c r="I267" s="59"/>
      <c r="J267" s="193"/>
      <c r="K267" s="60"/>
      <c r="L267" s="60"/>
      <c r="M267" s="56">
        <f>M266+IF(AND(K267="Pago",OR(E267='PC Receitas'!$O$4,E267='PC Receitas'!$O$5,E267='PC Receitas'!$O$6)),I267,IF(AND(K267="Pago",OR(E267='PC Receitas'!$O$7,E267='PC Receitas'!$O$8,E267='PC Receitas'!$O$9,E267='PC Receitas'!$O$10,E267='PC Receitas'!$O$11,E267='PC Receitas'!$O$12,E267='PC Receitas'!$O$13,E267='PC Receitas'!$O$14)),-I267,0))</f>
        <v>12927.7</v>
      </c>
      <c r="R267" s="153" t="e">
        <f t="shared" si="16"/>
        <v>#N/A</v>
      </c>
      <c r="S267" s="150" t="e">
        <f t="shared" si="17"/>
        <v>#N/A</v>
      </c>
      <c r="T267" s="150" t="e">
        <f t="shared" si="18"/>
        <v>#N/A</v>
      </c>
      <c r="U267" s="150" t="e">
        <f t="shared" si="19"/>
        <v>#N/A</v>
      </c>
      <c r="V267" s="154" t="e">
        <f>VLOOKUP(E267,'PC Receitas'!$O$4:$P$14,2,FALSE)</f>
        <v>#N/A</v>
      </c>
    </row>
    <row r="268" spans="3:22" ht="19.5" customHeight="1" thickTop="1" thickBot="1" x14ac:dyDescent="0.3">
      <c r="C268" s="58"/>
      <c r="D268" s="58" t="str">
        <f>IF(C268&lt;&gt;"",TEXT(C268,"00")&amp;"/01/"&amp;'Configurações Básicas'!$P$5,"")</f>
        <v/>
      </c>
      <c r="E268" s="58"/>
      <c r="F268" s="58"/>
      <c r="G268" s="58"/>
      <c r="H268" s="58"/>
      <c r="I268" s="59"/>
      <c r="J268" s="193"/>
      <c r="K268" s="60"/>
      <c r="L268" s="60"/>
      <c r="M268" s="56">
        <f>M267+IF(AND(K268="Pago",OR(E268='PC Receitas'!$O$4,E268='PC Receitas'!$O$5,E268='PC Receitas'!$O$6)),I268,IF(AND(K268="Pago",OR(E268='PC Receitas'!$O$7,E268='PC Receitas'!$O$8,E268='PC Receitas'!$O$9,E268='PC Receitas'!$O$10,E268='PC Receitas'!$O$11,E268='PC Receitas'!$O$12,E268='PC Receitas'!$O$13,E268='PC Receitas'!$O$14)),-I268,0))</f>
        <v>12927.7</v>
      </c>
      <c r="R268" s="153" t="e">
        <f t="shared" si="16"/>
        <v>#N/A</v>
      </c>
      <c r="S268" s="150" t="e">
        <f t="shared" si="17"/>
        <v>#N/A</v>
      </c>
      <c r="T268" s="150" t="e">
        <f t="shared" si="18"/>
        <v>#N/A</v>
      </c>
      <c r="U268" s="150" t="e">
        <f t="shared" si="19"/>
        <v>#N/A</v>
      </c>
      <c r="V268" s="154" t="e">
        <f>VLOOKUP(E268,'PC Receitas'!$O$4:$P$14,2,FALSE)</f>
        <v>#N/A</v>
      </c>
    </row>
    <row r="269" spans="3:22" ht="19.5" customHeight="1" thickTop="1" thickBot="1" x14ac:dyDescent="0.3">
      <c r="C269" s="58"/>
      <c r="D269" s="58" t="str">
        <f>IF(C269&lt;&gt;"",TEXT(C269,"00")&amp;"/01/"&amp;'Configurações Básicas'!$P$5,"")</f>
        <v/>
      </c>
      <c r="E269" s="58"/>
      <c r="F269" s="58"/>
      <c r="G269" s="58"/>
      <c r="H269" s="58"/>
      <c r="I269" s="59"/>
      <c r="J269" s="193"/>
      <c r="K269" s="60"/>
      <c r="L269" s="60"/>
      <c r="M269" s="56">
        <f>M268+IF(AND(K269="Pago",OR(E269='PC Receitas'!$O$4,E269='PC Receitas'!$O$5,E269='PC Receitas'!$O$6)),I269,IF(AND(K269="Pago",OR(E269='PC Receitas'!$O$7,E269='PC Receitas'!$O$8,E269='PC Receitas'!$O$9,E269='PC Receitas'!$O$10,E269='PC Receitas'!$O$11,E269='PC Receitas'!$O$12,E269='PC Receitas'!$O$13,E269='PC Receitas'!$O$14)),-I269,0))</f>
        <v>12927.7</v>
      </c>
      <c r="R269" s="153" t="e">
        <f t="shared" si="16"/>
        <v>#N/A</v>
      </c>
      <c r="S269" s="150" t="e">
        <f t="shared" si="17"/>
        <v>#N/A</v>
      </c>
      <c r="T269" s="150" t="e">
        <f t="shared" si="18"/>
        <v>#N/A</v>
      </c>
      <c r="U269" s="150" t="e">
        <f t="shared" si="19"/>
        <v>#N/A</v>
      </c>
      <c r="V269" s="154" t="e">
        <f>VLOOKUP(E269,'PC Receitas'!$O$4:$P$14,2,FALSE)</f>
        <v>#N/A</v>
      </c>
    </row>
    <row r="270" spans="3:22" ht="19.5" customHeight="1" thickTop="1" thickBot="1" x14ac:dyDescent="0.3">
      <c r="C270" s="58"/>
      <c r="D270" s="58" t="str">
        <f>IF(C270&lt;&gt;"",TEXT(C270,"00")&amp;"/01/"&amp;'Configurações Básicas'!$P$5,"")</f>
        <v/>
      </c>
      <c r="E270" s="58"/>
      <c r="F270" s="58"/>
      <c r="G270" s="58"/>
      <c r="H270" s="58"/>
      <c r="I270" s="59"/>
      <c r="J270" s="193"/>
      <c r="K270" s="60"/>
      <c r="L270" s="60"/>
      <c r="M270" s="56">
        <f>M269+IF(AND(K270="Pago",OR(E270='PC Receitas'!$O$4,E270='PC Receitas'!$O$5,E270='PC Receitas'!$O$6)),I270,IF(AND(K270="Pago",OR(E270='PC Receitas'!$O$7,E270='PC Receitas'!$O$8,E270='PC Receitas'!$O$9,E270='PC Receitas'!$O$10,E270='PC Receitas'!$O$11,E270='PC Receitas'!$O$12,E270='PC Receitas'!$O$13,E270='PC Receitas'!$O$14)),-I270,0))</f>
        <v>12927.7</v>
      </c>
      <c r="R270" s="153" t="e">
        <f t="shared" si="16"/>
        <v>#N/A</v>
      </c>
      <c r="S270" s="150" t="e">
        <f t="shared" si="17"/>
        <v>#N/A</v>
      </c>
      <c r="T270" s="150" t="e">
        <f t="shared" si="18"/>
        <v>#N/A</v>
      </c>
      <c r="U270" s="150" t="e">
        <f t="shared" si="19"/>
        <v>#N/A</v>
      </c>
      <c r="V270" s="154" t="e">
        <f>VLOOKUP(E270,'PC Receitas'!$O$4:$P$14,2,FALSE)</f>
        <v>#N/A</v>
      </c>
    </row>
    <row r="271" spans="3:22" ht="19.5" customHeight="1" thickTop="1" thickBot="1" x14ac:dyDescent="0.3">
      <c r="C271" s="58"/>
      <c r="D271" s="58" t="str">
        <f>IF(C271&lt;&gt;"",TEXT(C271,"00")&amp;"/01/"&amp;'Configurações Básicas'!$P$5,"")</f>
        <v/>
      </c>
      <c r="E271" s="58"/>
      <c r="F271" s="58"/>
      <c r="G271" s="58"/>
      <c r="H271" s="58"/>
      <c r="I271" s="59"/>
      <c r="J271" s="193"/>
      <c r="K271" s="60"/>
      <c r="L271" s="60"/>
      <c r="M271" s="56">
        <f>M270+IF(AND(K271="Pago",OR(E271='PC Receitas'!$O$4,E271='PC Receitas'!$O$5,E271='PC Receitas'!$O$6)),I271,IF(AND(K271="Pago",OR(E271='PC Receitas'!$O$7,E271='PC Receitas'!$O$8,E271='PC Receitas'!$O$9,E271='PC Receitas'!$O$10,E271='PC Receitas'!$O$11,E271='PC Receitas'!$O$12,E271='PC Receitas'!$O$13,E271='PC Receitas'!$O$14)),-I271,0))</f>
        <v>12927.7</v>
      </c>
      <c r="R271" s="153" t="e">
        <f t="shared" si="16"/>
        <v>#N/A</v>
      </c>
      <c r="S271" s="150" t="e">
        <f t="shared" si="17"/>
        <v>#N/A</v>
      </c>
      <c r="T271" s="150" t="e">
        <f t="shared" si="18"/>
        <v>#N/A</v>
      </c>
      <c r="U271" s="150" t="e">
        <f t="shared" si="19"/>
        <v>#N/A</v>
      </c>
      <c r="V271" s="154" t="e">
        <f>VLOOKUP(E271,'PC Receitas'!$O$4:$P$14,2,FALSE)</f>
        <v>#N/A</v>
      </c>
    </row>
    <row r="272" spans="3:22" ht="19.5" customHeight="1" thickTop="1" thickBot="1" x14ac:dyDescent="0.3">
      <c r="C272" s="58"/>
      <c r="D272" s="58" t="str">
        <f>IF(C272&lt;&gt;"",TEXT(C272,"00")&amp;"/01/"&amp;'Configurações Básicas'!$P$5,"")</f>
        <v/>
      </c>
      <c r="E272" s="58"/>
      <c r="F272" s="58"/>
      <c r="G272" s="58"/>
      <c r="H272" s="58"/>
      <c r="I272" s="59"/>
      <c r="J272" s="193"/>
      <c r="K272" s="60"/>
      <c r="L272" s="60"/>
      <c r="M272" s="56">
        <f>M271+IF(AND(K272="Pago",OR(E272='PC Receitas'!$O$4,E272='PC Receitas'!$O$5,E272='PC Receitas'!$O$6)),I272,IF(AND(K272="Pago",OR(E272='PC Receitas'!$O$7,E272='PC Receitas'!$O$8,E272='PC Receitas'!$O$9,E272='PC Receitas'!$O$10,E272='PC Receitas'!$O$11,E272='PC Receitas'!$O$12,E272='PC Receitas'!$O$13,E272='PC Receitas'!$O$14)),-I272,0))</f>
        <v>12927.7</v>
      </c>
      <c r="R272" s="153" t="e">
        <f t="shared" si="16"/>
        <v>#N/A</v>
      </c>
      <c r="S272" s="150" t="e">
        <f t="shared" si="17"/>
        <v>#N/A</v>
      </c>
      <c r="T272" s="150" t="e">
        <f t="shared" si="18"/>
        <v>#N/A</v>
      </c>
      <c r="U272" s="150" t="e">
        <f t="shared" si="19"/>
        <v>#N/A</v>
      </c>
      <c r="V272" s="154" t="e">
        <f>VLOOKUP(E272,'PC Receitas'!$O$4:$P$14,2,FALSE)</f>
        <v>#N/A</v>
      </c>
    </row>
    <row r="273" spans="3:22" ht="19.5" customHeight="1" thickTop="1" thickBot="1" x14ac:dyDescent="0.3">
      <c r="C273" s="58"/>
      <c r="D273" s="58" t="str">
        <f>IF(C273&lt;&gt;"",TEXT(C273,"00")&amp;"/01/"&amp;'Configurações Básicas'!$P$5,"")</f>
        <v/>
      </c>
      <c r="E273" s="58"/>
      <c r="F273" s="58"/>
      <c r="G273" s="58"/>
      <c r="H273" s="58"/>
      <c r="I273" s="59"/>
      <c r="J273" s="193"/>
      <c r="K273" s="60"/>
      <c r="L273" s="60"/>
      <c r="M273" s="56">
        <f>M272+IF(AND(K273="Pago",OR(E273='PC Receitas'!$O$4,E273='PC Receitas'!$O$5,E273='PC Receitas'!$O$6)),I273,IF(AND(K273="Pago",OR(E273='PC Receitas'!$O$7,E273='PC Receitas'!$O$8,E273='PC Receitas'!$O$9,E273='PC Receitas'!$O$10,E273='PC Receitas'!$O$11,E273='PC Receitas'!$O$12,E273='PC Receitas'!$O$13,E273='PC Receitas'!$O$14)),-I273,0))</f>
        <v>12927.7</v>
      </c>
      <c r="R273" s="153" t="e">
        <f t="shared" si="16"/>
        <v>#N/A</v>
      </c>
      <c r="S273" s="150" t="e">
        <f t="shared" si="17"/>
        <v>#N/A</v>
      </c>
      <c r="T273" s="150" t="e">
        <f t="shared" si="18"/>
        <v>#N/A</v>
      </c>
      <c r="U273" s="150" t="e">
        <f t="shared" si="19"/>
        <v>#N/A</v>
      </c>
      <c r="V273" s="154" t="e">
        <f>VLOOKUP(E273,'PC Receitas'!$O$4:$P$14,2,FALSE)</f>
        <v>#N/A</v>
      </c>
    </row>
    <row r="274" spans="3:22" ht="19.5" customHeight="1" thickTop="1" thickBot="1" x14ac:dyDescent="0.3">
      <c r="C274" s="58"/>
      <c r="D274" s="58" t="str">
        <f>IF(C274&lt;&gt;"",TEXT(C274,"00")&amp;"/01/"&amp;'Configurações Básicas'!$P$5,"")</f>
        <v/>
      </c>
      <c r="E274" s="58"/>
      <c r="F274" s="58"/>
      <c r="G274" s="58"/>
      <c r="H274" s="58"/>
      <c r="I274" s="59"/>
      <c r="J274" s="193"/>
      <c r="K274" s="60"/>
      <c r="L274" s="60"/>
      <c r="M274" s="56">
        <f>M273+IF(AND(K274="Pago",OR(E274='PC Receitas'!$O$4,E274='PC Receitas'!$O$5,E274='PC Receitas'!$O$6)),I274,IF(AND(K274="Pago",OR(E274='PC Receitas'!$O$7,E274='PC Receitas'!$O$8,E274='PC Receitas'!$O$9,E274='PC Receitas'!$O$10,E274='PC Receitas'!$O$11,E274='PC Receitas'!$O$12,E274='PC Receitas'!$O$13,E274='PC Receitas'!$O$14)),-I274,0))</f>
        <v>12927.7</v>
      </c>
      <c r="R274" s="153" t="e">
        <f t="shared" si="16"/>
        <v>#N/A</v>
      </c>
      <c r="S274" s="150" t="e">
        <f t="shared" si="17"/>
        <v>#N/A</v>
      </c>
      <c r="T274" s="150" t="e">
        <f t="shared" si="18"/>
        <v>#N/A</v>
      </c>
      <c r="U274" s="150" t="e">
        <f t="shared" si="19"/>
        <v>#N/A</v>
      </c>
      <c r="V274" s="154" t="e">
        <f>VLOOKUP(E274,'PC Receitas'!$O$4:$P$14,2,FALSE)</f>
        <v>#N/A</v>
      </c>
    </row>
    <row r="275" spans="3:22" ht="19.5" customHeight="1" thickTop="1" thickBot="1" x14ac:dyDescent="0.3">
      <c r="C275" s="58"/>
      <c r="D275" s="58" t="str">
        <f>IF(C275&lt;&gt;"",TEXT(C275,"00")&amp;"/01/"&amp;'Configurações Básicas'!$P$5,"")</f>
        <v/>
      </c>
      <c r="E275" s="58"/>
      <c r="F275" s="58"/>
      <c r="G275" s="58"/>
      <c r="H275" s="58"/>
      <c r="I275" s="59"/>
      <c r="J275" s="193"/>
      <c r="K275" s="60"/>
      <c r="L275" s="60"/>
      <c r="M275" s="56">
        <f>M274+IF(AND(K275="Pago",OR(E275='PC Receitas'!$O$4,E275='PC Receitas'!$O$5,E275='PC Receitas'!$O$6)),I275,IF(AND(K275="Pago",OR(E275='PC Receitas'!$O$7,E275='PC Receitas'!$O$8,E275='PC Receitas'!$O$9,E275='PC Receitas'!$O$10,E275='PC Receitas'!$O$11,E275='PC Receitas'!$O$12,E275='PC Receitas'!$O$13,E275='PC Receitas'!$O$14)),-I275,0))</f>
        <v>12927.7</v>
      </c>
      <c r="R275" s="153" t="e">
        <f t="shared" si="16"/>
        <v>#N/A</v>
      </c>
      <c r="S275" s="150" t="e">
        <f t="shared" si="17"/>
        <v>#N/A</v>
      </c>
      <c r="T275" s="150" t="e">
        <f t="shared" si="18"/>
        <v>#N/A</v>
      </c>
      <c r="U275" s="150" t="e">
        <f t="shared" si="19"/>
        <v>#N/A</v>
      </c>
      <c r="V275" s="154" t="e">
        <f>VLOOKUP(E275,'PC Receitas'!$O$4:$P$14,2,FALSE)</f>
        <v>#N/A</v>
      </c>
    </row>
    <row r="276" spans="3:22" ht="19.5" customHeight="1" thickTop="1" thickBot="1" x14ac:dyDescent="0.3">
      <c r="C276" s="58"/>
      <c r="D276" s="58" t="str">
        <f>IF(C276&lt;&gt;"",TEXT(C276,"00")&amp;"/01/"&amp;'Configurações Básicas'!$P$5,"")</f>
        <v/>
      </c>
      <c r="E276" s="58"/>
      <c r="F276" s="58"/>
      <c r="G276" s="58"/>
      <c r="H276" s="58"/>
      <c r="I276" s="59"/>
      <c r="J276" s="193"/>
      <c r="K276" s="60"/>
      <c r="L276" s="60"/>
      <c r="M276" s="56">
        <f>M275+IF(AND(K276="Pago",OR(E276='PC Receitas'!$O$4,E276='PC Receitas'!$O$5,E276='PC Receitas'!$O$6)),I276,IF(AND(K276="Pago",OR(E276='PC Receitas'!$O$7,E276='PC Receitas'!$O$8,E276='PC Receitas'!$O$9,E276='PC Receitas'!$O$10,E276='PC Receitas'!$O$11,E276='PC Receitas'!$O$12,E276='PC Receitas'!$O$13,E276='PC Receitas'!$O$14)),-I276,0))</f>
        <v>12927.7</v>
      </c>
      <c r="R276" s="153" t="e">
        <f t="shared" si="16"/>
        <v>#N/A</v>
      </c>
      <c r="S276" s="150" t="e">
        <f t="shared" si="17"/>
        <v>#N/A</v>
      </c>
      <c r="T276" s="150" t="e">
        <f t="shared" si="18"/>
        <v>#N/A</v>
      </c>
      <c r="U276" s="150" t="e">
        <f t="shared" si="19"/>
        <v>#N/A</v>
      </c>
      <c r="V276" s="154" t="e">
        <f>VLOOKUP(E276,'PC Receitas'!$O$4:$P$14,2,FALSE)</f>
        <v>#N/A</v>
      </c>
    </row>
    <row r="277" spans="3:22" ht="19.5" customHeight="1" thickTop="1" thickBot="1" x14ac:dyDescent="0.3">
      <c r="C277" s="58"/>
      <c r="D277" s="58" t="str">
        <f>IF(C277&lt;&gt;"",TEXT(C277,"00")&amp;"/01/"&amp;'Configurações Básicas'!$P$5,"")</f>
        <v/>
      </c>
      <c r="E277" s="58"/>
      <c r="F277" s="58"/>
      <c r="G277" s="58"/>
      <c r="H277" s="58"/>
      <c r="I277" s="59"/>
      <c r="J277" s="193"/>
      <c r="K277" s="60"/>
      <c r="L277" s="60"/>
      <c r="M277" s="56">
        <f>M276+IF(AND(K277="Pago",OR(E277='PC Receitas'!$O$4,E277='PC Receitas'!$O$5,E277='PC Receitas'!$O$6)),I277,IF(AND(K277="Pago",OR(E277='PC Receitas'!$O$7,E277='PC Receitas'!$O$8,E277='PC Receitas'!$O$9,E277='PC Receitas'!$O$10,E277='PC Receitas'!$O$11,E277='PC Receitas'!$O$12,E277='PC Receitas'!$O$13,E277='PC Receitas'!$O$14)),-I277,0))</f>
        <v>12927.7</v>
      </c>
      <c r="R277" s="153" t="e">
        <f t="shared" si="16"/>
        <v>#N/A</v>
      </c>
      <c r="S277" s="150" t="e">
        <f t="shared" si="17"/>
        <v>#N/A</v>
      </c>
      <c r="T277" s="150" t="e">
        <f t="shared" si="18"/>
        <v>#N/A</v>
      </c>
      <c r="U277" s="150" t="e">
        <f t="shared" si="19"/>
        <v>#N/A</v>
      </c>
      <c r="V277" s="154" t="e">
        <f>VLOOKUP(E277,'PC Receitas'!$O$4:$P$14,2,FALSE)</f>
        <v>#N/A</v>
      </c>
    </row>
    <row r="278" spans="3:22" ht="19.5" customHeight="1" thickTop="1" thickBot="1" x14ac:dyDescent="0.3">
      <c r="C278" s="58"/>
      <c r="D278" s="58" t="str">
        <f>IF(C278&lt;&gt;"",TEXT(C278,"00")&amp;"/01/"&amp;'Configurações Básicas'!$P$5,"")</f>
        <v/>
      </c>
      <c r="E278" s="58"/>
      <c r="F278" s="58"/>
      <c r="G278" s="58"/>
      <c r="H278" s="58"/>
      <c r="I278" s="59"/>
      <c r="J278" s="193"/>
      <c r="K278" s="60"/>
      <c r="L278" s="60"/>
      <c r="M278" s="56">
        <f>M277+IF(AND(K278="Pago",OR(E278='PC Receitas'!$O$4,E278='PC Receitas'!$O$5,E278='PC Receitas'!$O$6)),I278,IF(AND(K278="Pago",OR(E278='PC Receitas'!$O$7,E278='PC Receitas'!$O$8,E278='PC Receitas'!$O$9,E278='PC Receitas'!$O$10,E278='PC Receitas'!$O$11,E278='PC Receitas'!$O$12,E278='PC Receitas'!$O$13,E278='PC Receitas'!$O$14)),-I278,0))</f>
        <v>12927.7</v>
      </c>
      <c r="R278" s="153" t="e">
        <f t="shared" si="16"/>
        <v>#N/A</v>
      </c>
      <c r="S278" s="150" t="e">
        <f t="shared" si="17"/>
        <v>#N/A</v>
      </c>
      <c r="T278" s="150" t="e">
        <f t="shared" si="18"/>
        <v>#N/A</v>
      </c>
      <c r="U278" s="150" t="e">
        <f t="shared" si="19"/>
        <v>#N/A</v>
      </c>
      <c r="V278" s="154" t="e">
        <f>VLOOKUP(E278,'PC Receitas'!$O$4:$P$14,2,FALSE)</f>
        <v>#N/A</v>
      </c>
    </row>
    <row r="279" spans="3:22" ht="19.5" customHeight="1" thickTop="1" thickBot="1" x14ac:dyDescent="0.3">
      <c r="C279" s="58"/>
      <c r="D279" s="58" t="str">
        <f>IF(C279&lt;&gt;"",TEXT(C279,"00")&amp;"/01/"&amp;'Configurações Básicas'!$P$5,"")</f>
        <v/>
      </c>
      <c r="E279" s="58"/>
      <c r="F279" s="58"/>
      <c r="G279" s="58"/>
      <c r="H279" s="58"/>
      <c r="I279" s="59"/>
      <c r="J279" s="193"/>
      <c r="K279" s="60"/>
      <c r="L279" s="60"/>
      <c r="M279" s="56">
        <f>M278+IF(AND(K279="Pago",OR(E279='PC Receitas'!$O$4,E279='PC Receitas'!$O$5,E279='PC Receitas'!$O$6)),I279,IF(AND(K279="Pago",OR(E279='PC Receitas'!$O$7,E279='PC Receitas'!$O$8,E279='PC Receitas'!$O$9,E279='PC Receitas'!$O$10,E279='PC Receitas'!$O$11,E279='PC Receitas'!$O$12,E279='PC Receitas'!$O$13,E279='PC Receitas'!$O$14)),-I279,0))</f>
        <v>12927.7</v>
      </c>
      <c r="R279" s="153" t="e">
        <f t="shared" si="16"/>
        <v>#N/A</v>
      </c>
      <c r="S279" s="150" t="e">
        <f t="shared" si="17"/>
        <v>#N/A</v>
      </c>
      <c r="T279" s="150" t="e">
        <f t="shared" si="18"/>
        <v>#N/A</v>
      </c>
      <c r="U279" s="150" t="e">
        <f t="shared" si="19"/>
        <v>#N/A</v>
      </c>
      <c r="V279" s="154" t="e">
        <f>VLOOKUP(E279,'PC Receitas'!$O$4:$P$14,2,FALSE)</f>
        <v>#N/A</v>
      </c>
    </row>
    <row r="280" spans="3:22" ht="19.5" customHeight="1" thickTop="1" thickBot="1" x14ac:dyDescent="0.3">
      <c r="C280" s="58"/>
      <c r="D280" s="58" t="str">
        <f>IF(C280&lt;&gt;"",TEXT(C280,"00")&amp;"/01/"&amp;'Configurações Básicas'!$P$5,"")</f>
        <v/>
      </c>
      <c r="E280" s="58"/>
      <c r="F280" s="58"/>
      <c r="G280" s="58"/>
      <c r="H280" s="58"/>
      <c r="I280" s="59"/>
      <c r="J280" s="193"/>
      <c r="K280" s="60"/>
      <c r="L280" s="60"/>
      <c r="M280" s="56">
        <f>M279+IF(AND(K280="Pago",OR(E280='PC Receitas'!$O$4,E280='PC Receitas'!$O$5,E280='PC Receitas'!$O$6)),I280,IF(AND(K280="Pago",OR(E280='PC Receitas'!$O$7,E280='PC Receitas'!$O$8,E280='PC Receitas'!$O$9,E280='PC Receitas'!$O$10,E280='PC Receitas'!$O$11,E280='PC Receitas'!$O$12,E280='PC Receitas'!$O$13,E280='PC Receitas'!$O$14)),-I280,0))</f>
        <v>12927.7</v>
      </c>
      <c r="R280" s="153" t="e">
        <f t="shared" si="16"/>
        <v>#N/A</v>
      </c>
      <c r="S280" s="150" t="e">
        <f t="shared" si="17"/>
        <v>#N/A</v>
      </c>
      <c r="T280" s="150" t="e">
        <f t="shared" si="18"/>
        <v>#N/A</v>
      </c>
      <c r="U280" s="150" t="e">
        <f t="shared" si="19"/>
        <v>#N/A</v>
      </c>
      <c r="V280" s="154" t="e">
        <f>VLOOKUP(E280,'PC Receitas'!$O$4:$P$14,2,FALSE)</f>
        <v>#N/A</v>
      </c>
    </row>
    <row r="281" spans="3:22" ht="19.5" customHeight="1" thickTop="1" thickBot="1" x14ac:dyDescent="0.3">
      <c r="C281" s="58"/>
      <c r="D281" s="58" t="str">
        <f>IF(C281&lt;&gt;"",TEXT(C281,"00")&amp;"/01/"&amp;'Configurações Básicas'!$P$5,"")</f>
        <v/>
      </c>
      <c r="E281" s="58"/>
      <c r="F281" s="58"/>
      <c r="G281" s="58"/>
      <c r="H281" s="58"/>
      <c r="I281" s="59"/>
      <c r="J281" s="193"/>
      <c r="K281" s="60"/>
      <c r="L281" s="60"/>
      <c r="M281" s="56">
        <f>M280+IF(AND(K281="Pago",OR(E281='PC Receitas'!$O$4,E281='PC Receitas'!$O$5,E281='PC Receitas'!$O$6)),I281,IF(AND(K281="Pago",OR(E281='PC Receitas'!$O$7,E281='PC Receitas'!$O$8,E281='PC Receitas'!$O$9,E281='PC Receitas'!$O$10,E281='PC Receitas'!$O$11,E281='PC Receitas'!$O$12,E281='PC Receitas'!$O$13,E281='PC Receitas'!$O$14)),-I281,0))</f>
        <v>12927.7</v>
      </c>
      <c r="R281" s="153" t="e">
        <f t="shared" si="16"/>
        <v>#N/A</v>
      </c>
      <c r="S281" s="150" t="e">
        <f t="shared" si="17"/>
        <v>#N/A</v>
      </c>
      <c r="T281" s="150" t="e">
        <f t="shared" si="18"/>
        <v>#N/A</v>
      </c>
      <c r="U281" s="150" t="e">
        <f t="shared" si="19"/>
        <v>#N/A</v>
      </c>
      <c r="V281" s="154" t="e">
        <f>VLOOKUP(E281,'PC Receitas'!$O$4:$P$14,2,FALSE)</f>
        <v>#N/A</v>
      </c>
    </row>
    <row r="282" spans="3:22" ht="19.5" customHeight="1" thickTop="1" thickBot="1" x14ac:dyDescent="0.3">
      <c r="C282" s="58"/>
      <c r="D282" s="58" t="str">
        <f>IF(C282&lt;&gt;"",TEXT(C282,"00")&amp;"/01/"&amp;'Configurações Básicas'!$P$5,"")</f>
        <v/>
      </c>
      <c r="E282" s="58"/>
      <c r="F282" s="58"/>
      <c r="G282" s="58"/>
      <c r="H282" s="58"/>
      <c r="I282" s="59"/>
      <c r="J282" s="193"/>
      <c r="K282" s="60"/>
      <c r="L282" s="60"/>
      <c r="M282" s="56">
        <f>M281+IF(AND(K282="Pago",OR(E282='PC Receitas'!$O$4,E282='PC Receitas'!$O$5,E282='PC Receitas'!$O$6)),I282,IF(AND(K282="Pago",OR(E282='PC Receitas'!$O$7,E282='PC Receitas'!$O$8,E282='PC Receitas'!$O$9,E282='PC Receitas'!$O$10,E282='PC Receitas'!$O$11,E282='PC Receitas'!$O$12,E282='PC Receitas'!$O$13,E282='PC Receitas'!$O$14)),-I282,0))</f>
        <v>12927.7</v>
      </c>
      <c r="R282" s="153" t="e">
        <f t="shared" si="16"/>
        <v>#N/A</v>
      </c>
      <c r="S282" s="150" t="e">
        <f t="shared" si="17"/>
        <v>#N/A</v>
      </c>
      <c r="T282" s="150" t="e">
        <f t="shared" si="18"/>
        <v>#N/A</v>
      </c>
      <c r="U282" s="150" t="e">
        <f t="shared" si="19"/>
        <v>#N/A</v>
      </c>
      <c r="V282" s="154" t="e">
        <f>VLOOKUP(E282,'PC Receitas'!$O$4:$P$14,2,FALSE)</f>
        <v>#N/A</v>
      </c>
    </row>
    <row r="283" spans="3:22" ht="19.5" customHeight="1" thickTop="1" thickBot="1" x14ac:dyDescent="0.3">
      <c r="C283" s="58"/>
      <c r="D283" s="58" t="str">
        <f>IF(C283&lt;&gt;"",TEXT(C283,"00")&amp;"/01/"&amp;'Configurações Básicas'!$P$5,"")</f>
        <v/>
      </c>
      <c r="E283" s="58"/>
      <c r="F283" s="58"/>
      <c r="G283" s="58"/>
      <c r="H283" s="58"/>
      <c r="I283" s="59"/>
      <c r="J283" s="193"/>
      <c r="K283" s="60"/>
      <c r="L283" s="60"/>
      <c r="M283" s="56">
        <f>M282+IF(AND(K283="Pago",OR(E283='PC Receitas'!$O$4,E283='PC Receitas'!$O$5,E283='PC Receitas'!$O$6)),I283,IF(AND(K283="Pago",OR(E283='PC Receitas'!$O$7,E283='PC Receitas'!$O$8,E283='PC Receitas'!$O$9,E283='PC Receitas'!$O$10,E283='PC Receitas'!$O$11,E283='PC Receitas'!$O$12,E283='PC Receitas'!$O$13,E283='PC Receitas'!$O$14)),-I283,0))</f>
        <v>12927.7</v>
      </c>
      <c r="R283" s="153" t="e">
        <f t="shared" si="16"/>
        <v>#N/A</v>
      </c>
      <c r="S283" s="150" t="e">
        <f t="shared" si="17"/>
        <v>#N/A</v>
      </c>
      <c r="T283" s="150" t="e">
        <f t="shared" si="18"/>
        <v>#N/A</v>
      </c>
      <c r="U283" s="150" t="e">
        <f t="shared" si="19"/>
        <v>#N/A</v>
      </c>
      <c r="V283" s="154" t="e">
        <f>VLOOKUP(E283,'PC Receitas'!$O$4:$P$14,2,FALSE)</f>
        <v>#N/A</v>
      </c>
    </row>
    <row r="284" spans="3:22" ht="19.5" customHeight="1" thickTop="1" thickBot="1" x14ac:dyDescent="0.3">
      <c r="C284" s="58"/>
      <c r="D284" s="58" t="str">
        <f>IF(C284&lt;&gt;"",TEXT(C284,"00")&amp;"/01/"&amp;'Configurações Básicas'!$P$5,"")</f>
        <v/>
      </c>
      <c r="E284" s="58"/>
      <c r="F284" s="58"/>
      <c r="G284" s="58"/>
      <c r="H284" s="58"/>
      <c r="I284" s="59"/>
      <c r="J284" s="193"/>
      <c r="K284" s="60"/>
      <c r="L284" s="60"/>
      <c r="M284" s="56">
        <f>M283+IF(AND(K284="Pago",OR(E284='PC Receitas'!$O$4,E284='PC Receitas'!$O$5,E284='PC Receitas'!$O$6)),I284,IF(AND(K284="Pago",OR(E284='PC Receitas'!$O$7,E284='PC Receitas'!$O$8,E284='PC Receitas'!$O$9,E284='PC Receitas'!$O$10,E284='PC Receitas'!$O$11,E284='PC Receitas'!$O$12,E284='PC Receitas'!$O$13,E284='PC Receitas'!$O$14)),-I284,0))</f>
        <v>12927.7</v>
      </c>
      <c r="R284" s="153" t="e">
        <f t="shared" si="16"/>
        <v>#N/A</v>
      </c>
      <c r="S284" s="150" t="e">
        <f t="shared" si="17"/>
        <v>#N/A</v>
      </c>
      <c r="T284" s="150" t="e">
        <f t="shared" si="18"/>
        <v>#N/A</v>
      </c>
      <c r="U284" s="150" t="e">
        <f t="shared" si="19"/>
        <v>#N/A</v>
      </c>
      <c r="V284" s="154" t="e">
        <f>VLOOKUP(E284,'PC Receitas'!$O$4:$P$14,2,FALSE)</f>
        <v>#N/A</v>
      </c>
    </row>
    <row r="285" spans="3:22" ht="19.5" customHeight="1" thickTop="1" thickBot="1" x14ac:dyDescent="0.3">
      <c r="C285" s="58"/>
      <c r="D285" s="58" t="str">
        <f>IF(C285&lt;&gt;"",TEXT(C285,"00")&amp;"/01/"&amp;'Configurações Básicas'!$P$5,"")</f>
        <v/>
      </c>
      <c r="E285" s="58"/>
      <c r="F285" s="58"/>
      <c r="G285" s="58"/>
      <c r="H285" s="58"/>
      <c r="I285" s="59"/>
      <c r="J285" s="193"/>
      <c r="K285" s="60"/>
      <c r="L285" s="60"/>
      <c r="M285" s="56">
        <f>M284+IF(AND(K285="Pago",OR(E285='PC Receitas'!$O$4,E285='PC Receitas'!$O$5,E285='PC Receitas'!$O$6)),I285,IF(AND(K285="Pago",OR(E285='PC Receitas'!$O$7,E285='PC Receitas'!$O$8,E285='PC Receitas'!$O$9,E285='PC Receitas'!$O$10,E285='PC Receitas'!$O$11,E285='PC Receitas'!$O$12,E285='PC Receitas'!$O$13,E285='PC Receitas'!$O$14)),-I285,0))</f>
        <v>12927.7</v>
      </c>
      <c r="R285" s="153" t="e">
        <f t="shared" si="16"/>
        <v>#N/A</v>
      </c>
      <c r="S285" s="150" t="e">
        <f t="shared" si="17"/>
        <v>#N/A</v>
      </c>
      <c r="T285" s="150" t="e">
        <f t="shared" si="18"/>
        <v>#N/A</v>
      </c>
      <c r="U285" s="150" t="e">
        <f t="shared" si="19"/>
        <v>#N/A</v>
      </c>
      <c r="V285" s="154" t="e">
        <f>VLOOKUP(E285,'PC Receitas'!$O$4:$P$14,2,FALSE)</f>
        <v>#N/A</v>
      </c>
    </row>
    <row r="286" spans="3:22" ht="19.5" customHeight="1" thickTop="1" thickBot="1" x14ac:dyDescent="0.3">
      <c r="C286" s="58"/>
      <c r="D286" s="58" t="str">
        <f>IF(C286&lt;&gt;"",TEXT(C286,"00")&amp;"/01/"&amp;'Configurações Básicas'!$P$5,"")</f>
        <v/>
      </c>
      <c r="E286" s="58"/>
      <c r="F286" s="58"/>
      <c r="G286" s="58"/>
      <c r="H286" s="58"/>
      <c r="I286" s="59"/>
      <c r="J286" s="193"/>
      <c r="K286" s="60"/>
      <c r="L286" s="60"/>
      <c r="M286" s="56">
        <f>M285+IF(AND(K286="Pago",OR(E286='PC Receitas'!$O$4,E286='PC Receitas'!$O$5,E286='PC Receitas'!$O$6)),I286,IF(AND(K286="Pago",OR(E286='PC Receitas'!$O$7,E286='PC Receitas'!$O$8,E286='PC Receitas'!$O$9,E286='PC Receitas'!$O$10,E286='PC Receitas'!$O$11,E286='PC Receitas'!$O$12,E286='PC Receitas'!$O$13,E286='PC Receitas'!$O$14)),-I286,0))</f>
        <v>12927.7</v>
      </c>
      <c r="R286" s="153" t="e">
        <f t="shared" si="16"/>
        <v>#N/A</v>
      </c>
      <c r="S286" s="150" t="e">
        <f t="shared" si="17"/>
        <v>#N/A</v>
      </c>
      <c r="T286" s="150" t="e">
        <f t="shared" si="18"/>
        <v>#N/A</v>
      </c>
      <c r="U286" s="150" t="e">
        <f t="shared" si="19"/>
        <v>#N/A</v>
      </c>
      <c r="V286" s="154" t="e">
        <f>VLOOKUP(E286,'PC Receitas'!$O$4:$P$14,2,FALSE)</f>
        <v>#N/A</v>
      </c>
    </row>
    <row r="287" spans="3:22" ht="19.5" customHeight="1" thickTop="1" thickBot="1" x14ac:dyDescent="0.3">
      <c r="C287" s="58"/>
      <c r="D287" s="58" t="str">
        <f>IF(C287&lt;&gt;"",TEXT(C287,"00")&amp;"/01/"&amp;'Configurações Básicas'!$P$5,"")</f>
        <v/>
      </c>
      <c r="E287" s="58"/>
      <c r="F287" s="58"/>
      <c r="G287" s="58"/>
      <c r="H287" s="58"/>
      <c r="I287" s="59"/>
      <c r="J287" s="193"/>
      <c r="K287" s="60"/>
      <c r="L287" s="60"/>
      <c r="M287" s="56">
        <f>M286+IF(AND(K287="Pago",OR(E287='PC Receitas'!$O$4,E287='PC Receitas'!$O$5,E287='PC Receitas'!$O$6)),I287,IF(AND(K287="Pago",OR(E287='PC Receitas'!$O$7,E287='PC Receitas'!$O$8,E287='PC Receitas'!$O$9,E287='PC Receitas'!$O$10,E287='PC Receitas'!$O$11,E287='PC Receitas'!$O$12,E287='PC Receitas'!$O$13,E287='PC Receitas'!$O$14)),-I287,0))</f>
        <v>12927.7</v>
      </c>
      <c r="R287" s="153" t="e">
        <f t="shared" si="16"/>
        <v>#N/A</v>
      </c>
      <c r="S287" s="150" t="e">
        <f t="shared" si="17"/>
        <v>#N/A</v>
      </c>
      <c r="T287" s="150" t="e">
        <f t="shared" si="18"/>
        <v>#N/A</v>
      </c>
      <c r="U287" s="150" t="e">
        <f t="shared" si="19"/>
        <v>#N/A</v>
      </c>
      <c r="V287" s="154" t="e">
        <f>VLOOKUP(E287,'PC Receitas'!$O$4:$P$14,2,FALSE)</f>
        <v>#N/A</v>
      </c>
    </row>
    <row r="288" spans="3:22" ht="19.5" customHeight="1" thickTop="1" thickBot="1" x14ac:dyDescent="0.3">
      <c r="C288" s="58"/>
      <c r="D288" s="58" t="str">
        <f>IF(C288&lt;&gt;"",TEXT(C288,"00")&amp;"/01/"&amp;'Configurações Básicas'!$P$5,"")</f>
        <v/>
      </c>
      <c r="E288" s="58"/>
      <c r="F288" s="58"/>
      <c r="G288" s="58"/>
      <c r="H288" s="58"/>
      <c r="I288" s="59"/>
      <c r="J288" s="193"/>
      <c r="K288" s="60"/>
      <c r="L288" s="60"/>
      <c r="M288" s="56">
        <f>M287+IF(AND(K288="Pago",OR(E288='PC Receitas'!$O$4,E288='PC Receitas'!$O$5,E288='PC Receitas'!$O$6)),I288,IF(AND(K288="Pago",OR(E288='PC Receitas'!$O$7,E288='PC Receitas'!$O$8,E288='PC Receitas'!$O$9,E288='PC Receitas'!$O$10,E288='PC Receitas'!$O$11,E288='PC Receitas'!$O$12,E288='PC Receitas'!$O$13,E288='PC Receitas'!$O$14)),-I288,0))</f>
        <v>12927.7</v>
      </c>
      <c r="R288" s="153" t="e">
        <f t="shared" si="16"/>
        <v>#N/A</v>
      </c>
      <c r="S288" s="150" t="e">
        <f t="shared" si="17"/>
        <v>#N/A</v>
      </c>
      <c r="T288" s="150" t="e">
        <f t="shared" si="18"/>
        <v>#N/A</v>
      </c>
      <c r="U288" s="150" t="e">
        <f t="shared" si="19"/>
        <v>#N/A</v>
      </c>
      <c r="V288" s="154" t="e">
        <f>VLOOKUP(E288,'PC Receitas'!$O$4:$P$14,2,FALSE)</f>
        <v>#N/A</v>
      </c>
    </row>
    <row r="289" spans="3:22" ht="19.5" customHeight="1" thickTop="1" thickBot="1" x14ac:dyDescent="0.3">
      <c r="C289" s="58"/>
      <c r="D289" s="58" t="str">
        <f>IF(C289&lt;&gt;"",TEXT(C289,"00")&amp;"/01/"&amp;'Configurações Básicas'!$P$5,"")</f>
        <v/>
      </c>
      <c r="E289" s="58"/>
      <c r="F289" s="58"/>
      <c r="G289" s="58"/>
      <c r="H289" s="58"/>
      <c r="I289" s="59"/>
      <c r="J289" s="193"/>
      <c r="K289" s="60"/>
      <c r="L289" s="60"/>
      <c r="M289" s="56">
        <f>M288+IF(AND(K289="Pago",OR(E289='PC Receitas'!$O$4,E289='PC Receitas'!$O$5,E289='PC Receitas'!$O$6)),I289,IF(AND(K289="Pago",OR(E289='PC Receitas'!$O$7,E289='PC Receitas'!$O$8,E289='PC Receitas'!$O$9,E289='PC Receitas'!$O$10,E289='PC Receitas'!$O$11,E289='PC Receitas'!$O$12,E289='PC Receitas'!$O$13,E289='PC Receitas'!$O$14)),-I289,0))</f>
        <v>12927.7</v>
      </c>
      <c r="R289" s="153" t="e">
        <f t="shared" si="16"/>
        <v>#N/A</v>
      </c>
      <c r="S289" s="150" t="e">
        <f t="shared" si="17"/>
        <v>#N/A</v>
      </c>
      <c r="T289" s="150" t="e">
        <f t="shared" si="18"/>
        <v>#N/A</v>
      </c>
      <c r="U289" s="150" t="e">
        <f t="shared" si="19"/>
        <v>#N/A</v>
      </c>
      <c r="V289" s="154" t="e">
        <f>VLOOKUP(E289,'PC Receitas'!$O$4:$P$14,2,FALSE)</f>
        <v>#N/A</v>
      </c>
    </row>
    <row r="290" spans="3:22" ht="19.5" customHeight="1" thickTop="1" thickBot="1" x14ac:dyDescent="0.3">
      <c r="C290" s="58"/>
      <c r="D290" s="58" t="str">
        <f>IF(C290&lt;&gt;"",TEXT(C290,"00")&amp;"/01/"&amp;'Configurações Básicas'!$P$5,"")</f>
        <v/>
      </c>
      <c r="E290" s="58"/>
      <c r="F290" s="58"/>
      <c r="G290" s="58"/>
      <c r="H290" s="58"/>
      <c r="I290" s="59"/>
      <c r="J290" s="193"/>
      <c r="K290" s="60"/>
      <c r="L290" s="60"/>
      <c r="M290" s="56">
        <f>M289+IF(AND(K290="Pago",OR(E290='PC Receitas'!$O$4,E290='PC Receitas'!$O$5,E290='PC Receitas'!$O$6)),I290,IF(AND(K290="Pago",OR(E290='PC Receitas'!$O$7,E290='PC Receitas'!$O$8,E290='PC Receitas'!$O$9,E290='PC Receitas'!$O$10,E290='PC Receitas'!$O$11,E290='PC Receitas'!$O$12,E290='PC Receitas'!$O$13,E290='PC Receitas'!$O$14)),-I290,0))</f>
        <v>12927.7</v>
      </c>
      <c r="R290" s="153" t="e">
        <f t="shared" si="16"/>
        <v>#N/A</v>
      </c>
      <c r="S290" s="150" t="e">
        <f t="shared" si="17"/>
        <v>#N/A</v>
      </c>
      <c r="T290" s="150" t="e">
        <f t="shared" si="18"/>
        <v>#N/A</v>
      </c>
      <c r="U290" s="150" t="e">
        <f t="shared" si="19"/>
        <v>#N/A</v>
      </c>
      <c r="V290" s="154" t="e">
        <f>VLOOKUP(E290,'PC Receitas'!$O$4:$P$14,2,FALSE)</f>
        <v>#N/A</v>
      </c>
    </row>
    <row r="291" spans="3:22" ht="19.5" customHeight="1" thickTop="1" thickBot="1" x14ac:dyDescent="0.3">
      <c r="C291" s="58"/>
      <c r="D291" s="58" t="str">
        <f>IF(C291&lt;&gt;"",TEXT(C291,"00")&amp;"/01/"&amp;'Configurações Básicas'!$P$5,"")</f>
        <v/>
      </c>
      <c r="E291" s="58"/>
      <c r="F291" s="58"/>
      <c r="G291" s="58"/>
      <c r="H291" s="58"/>
      <c r="I291" s="59"/>
      <c r="J291" s="193"/>
      <c r="K291" s="60"/>
      <c r="L291" s="60"/>
      <c r="M291" s="56">
        <f>M290+IF(AND(K291="Pago",OR(E291='PC Receitas'!$O$4,E291='PC Receitas'!$O$5,E291='PC Receitas'!$O$6)),I291,IF(AND(K291="Pago",OR(E291='PC Receitas'!$O$7,E291='PC Receitas'!$O$8,E291='PC Receitas'!$O$9,E291='PC Receitas'!$O$10,E291='PC Receitas'!$O$11,E291='PC Receitas'!$O$12,E291='PC Receitas'!$O$13,E291='PC Receitas'!$O$14)),-I291,0))</f>
        <v>12927.7</v>
      </c>
      <c r="R291" s="153" t="e">
        <f t="shared" si="16"/>
        <v>#N/A</v>
      </c>
      <c r="S291" s="150" t="e">
        <f t="shared" si="17"/>
        <v>#N/A</v>
      </c>
      <c r="T291" s="150" t="e">
        <f t="shared" si="18"/>
        <v>#N/A</v>
      </c>
      <c r="U291" s="150" t="e">
        <f t="shared" si="19"/>
        <v>#N/A</v>
      </c>
      <c r="V291" s="154" t="e">
        <f>VLOOKUP(E291,'PC Receitas'!$O$4:$P$14,2,FALSE)</f>
        <v>#N/A</v>
      </c>
    </row>
    <row r="292" spans="3:22" ht="19.5" customHeight="1" thickTop="1" thickBot="1" x14ac:dyDescent="0.3">
      <c r="C292" s="58"/>
      <c r="D292" s="58" t="str">
        <f>IF(C292&lt;&gt;"",TEXT(C292,"00")&amp;"/01/"&amp;'Configurações Básicas'!$P$5,"")</f>
        <v/>
      </c>
      <c r="E292" s="58"/>
      <c r="F292" s="58"/>
      <c r="G292" s="58"/>
      <c r="H292" s="58"/>
      <c r="I292" s="59"/>
      <c r="J292" s="193"/>
      <c r="K292" s="60"/>
      <c r="L292" s="60"/>
      <c r="M292" s="56">
        <f>M291+IF(AND(K292="Pago",OR(E292='PC Receitas'!$O$4,E292='PC Receitas'!$O$5,E292='PC Receitas'!$O$6)),I292,IF(AND(K292="Pago",OR(E292='PC Receitas'!$O$7,E292='PC Receitas'!$O$8,E292='PC Receitas'!$O$9,E292='PC Receitas'!$O$10,E292='PC Receitas'!$O$11,E292='PC Receitas'!$O$12,E292='PC Receitas'!$O$13,E292='PC Receitas'!$O$14)),-I292,0))</f>
        <v>12927.7</v>
      </c>
      <c r="R292" s="153" t="e">
        <f t="shared" si="16"/>
        <v>#N/A</v>
      </c>
      <c r="S292" s="150" t="e">
        <f t="shared" si="17"/>
        <v>#N/A</v>
      </c>
      <c r="T292" s="150" t="e">
        <f t="shared" si="18"/>
        <v>#N/A</v>
      </c>
      <c r="U292" s="150" t="e">
        <f t="shared" si="19"/>
        <v>#N/A</v>
      </c>
      <c r="V292" s="154" t="e">
        <f>VLOOKUP(E292,'PC Receitas'!$O$4:$P$14,2,FALSE)</f>
        <v>#N/A</v>
      </c>
    </row>
    <row r="293" spans="3:22" ht="19.5" customHeight="1" thickTop="1" thickBot="1" x14ac:dyDescent="0.3">
      <c r="C293" s="58"/>
      <c r="D293" s="58" t="str">
        <f>IF(C293&lt;&gt;"",TEXT(C293,"00")&amp;"/01/"&amp;'Configurações Básicas'!$P$5,"")</f>
        <v/>
      </c>
      <c r="E293" s="58"/>
      <c r="F293" s="58"/>
      <c r="G293" s="58"/>
      <c r="H293" s="58"/>
      <c r="I293" s="59"/>
      <c r="J293" s="193"/>
      <c r="K293" s="60"/>
      <c r="L293" s="60"/>
      <c r="M293" s="56">
        <f>M292+IF(AND(K293="Pago",OR(E293='PC Receitas'!$O$4,E293='PC Receitas'!$O$5,E293='PC Receitas'!$O$6)),I293,IF(AND(K293="Pago",OR(E293='PC Receitas'!$O$7,E293='PC Receitas'!$O$8,E293='PC Receitas'!$O$9,E293='PC Receitas'!$O$10,E293='PC Receitas'!$O$11,E293='PC Receitas'!$O$12,E293='PC Receitas'!$O$13,E293='PC Receitas'!$O$14)),-I293,0))</f>
        <v>12927.7</v>
      </c>
      <c r="R293" s="153" t="e">
        <f t="shared" si="16"/>
        <v>#N/A</v>
      </c>
      <c r="S293" s="150" t="e">
        <f t="shared" si="17"/>
        <v>#N/A</v>
      </c>
      <c r="T293" s="150" t="e">
        <f t="shared" si="18"/>
        <v>#N/A</v>
      </c>
      <c r="U293" s="150" t="e">
        <f t="shared" si="19"/>
        <v>#N/A</v>
      </c>
      <c r="V293" s="154" t="e">
        <f>VLOOKUP(E293,'PC Receitas'!$O$4:$P$14,2,FALSE)</f>
        <v>#N/A</v>
      </c>
    </row>
    <row r="294" spans="3:22" ht="19.5" customHeight="1" thickTop="1" thickBot="1" x14ac:dyDescent="0.3">
      <c r="C294" s="58"/>
      <c r="D294" s="58" t="str">
        <f>IF(C294&lt;&gt;"",TEXT(C294,"00")&amp;"/01/"&amp;'Configurações Básicas'!$P$5,"")</f>
        <v/>
      </c>
      <c r="E294" s="58"/>
      <c r="F294" s="58"/>
      <c r="G294" s="58"/>
      <c r="H294" s="58"/>
      <c r="I294" s="59"/>
      <c r="J294" s="193"/>
      <c r="K294" s="60"/>
      <c r="L294" s="60"/>
      <c r="M294" s="56">
        <f>M293+IF(AND(K294="Pago",OR(E294='PC Receitas'!$O$4,E294='PC Receitas'!$O$5,E294='PC Receitas'!$O$6)),I294,IF(AND(K294="Pago",OR(E294='PC Receitas'!$O$7,E294='PC Receitas'!$O$8,E294='PC Receitas'!$O$9,E294='PC Receitas'!$O$10,E294='PC Receitas'!$O$11,E294='PC Receitas'!$O$12,E294='PC Receitas'!$O$13,E294='PC Receitas'!$O$14)),-I294,0))</f>
        <v>12927.7</v>
      </c>
      <c r="R294" s="153" t="e">
        <f t="shared" si="16"/>
        <v>#N/A</v>
      </c>
      <c r="S294" s="150" t="e">
        <f t="shared" si="17"/>
        <v>#N/A</v>
      </c>
      <c r="T294" s="150" t="e">
        <f t="shared" si="18"/>
        <v>#N/A</v>
      </c>
      <c r="U294" s="150" t="e">
        <f t="shared" si="19"/>
        <v>#N/A</v>
      </c>
      <c r="V294" s="154" t="e">
        <f>VLOOKUP(E294,'PC Receitas'!$O$4:$P$14,2,FALSE)</f>
        <v>#N/A</v>
      </c>
    </row>
    <row r="295" spans="3:22" ht="19.5" customHeight="1" thickTop="1" thickBot="1" x14ac:dyDescent="0.3">
      <c r="C295" s="58"/>
      <c r="D295" s="58" t="str">
        <f>IF(C295&lt;&gt;"",TEXT(C295,"00")&amp;"/01/"&amp;'Configurações Básicas'!$P$5,"")</f>
        <v/>
      </c>
      <c r="E295" s="58"/>
      <c r="F295" s="58"/>
      <c r="G295" s="58"/>
      <c r="H295" s="58"/>
      <c r="I295" s="59"/>
      <c r="J295" s="193"/>
      <c r="K295" s="60"/>
      <c r="L295" s="60"/>
      <c r="M295" s="56">
        <f>M294+IF(AND(K295="Pago",OR(E295='PC Receitas'!$O$4,E295='PC Receitas'!$O$5,E295='PC Receitas'!$O$6)),I295,IF(AND(K295="Pago",OR(E295='PC Receitas'!$O$7,E295='PC Receitas'!$O$8,E295='PC Receitas'!$O$9,E295='PC Receitas'!$O$10,E295='PC Receitas'!$O$11,E295='PC Receitas'!$O$12,E295='PC Receitas'!$O$13,E295='PC Receitas'!$O$14)),-I295,0))</f>
        <v>12927.7</v>
      </c>
      <c r="R295" s="153" t="e">
        <f t="shared" si="16"/>
        <v>#N/A</v>
      </c>
      <c r="S295" s="150" t="e">
        <f t="shared" si="17"/>
        <v>#N/A</v>
      </c>
      <c r="T295" s="150" t="e">
        <f t="shared" si="18"/>
        <v>#N/A</v>
      </c>
      <c r="U295" s="150" t="e">
        <f t="shared" si="19"/>
        <v>#N/A</v>
      </c>
      <c r="V295" s="154" t="e">
        <f>VLOOKUP(E295,'PC Receitas'!$O$4:$P$14,2,FALSE)</f>
        <v>#N/A</v>
      </c>
    </row>
    <row r="296" spans="3:22" ht="19.5" customHeight="1" thickTop="1" thickBot="1" x14ac:dyDescent="0.3">
      <c r="C296" s="58"/>
      <c r="D296" s="58" t="str">
        <f>IF(C296&lt;&gt;"",TEXT(C296,"00")&amp;"/01/"&amp;'Configurações Básicas'!$P$5,"")</f>
        <v/>
      </c>
      <c r="E296" s="58"/>
      <c r="F296" s="58"/>
      <c r="G296" s="58"/>
      <c r="H296" s="58"/>
      <c r="I296" s="59"/>
      <c r="J296" s="193"/>
      <c r="K296" s="60"/>
      <c r="L296" s="60"/>
      <c r="M296" s="56">
        <f>M295+IF(AND(K296="Pago",OR(E296='PC Receitas'!$O$4,E296='PC Receitas'!$O$5,E296='PC Receitas'!$O$6)),I296,IF(AND(K296="Pago",OR(E296='PC Receitas'!$O$7,E296='PC Receitas'!$O$8,E296='PC Receitas'!$O$9,E296='PC Receitas'!$O$10,E296='PC Receitas'!$O$11,E296='PC Receitas'!$O$12,E296='PC Receitas'!$O$13,E296='PC Receitas'!$O$14)),-I296,0))</f>
        <v>12927.7</v>
      </c>
      <c r="R296" s="153" t="e">
        <f t="shared" si="16"/>
        <v>#N/A</v>
      </c>
      <c r="S296" s="150" t="e">
        <f t="shared" si="17"/>
        <v>#N/A</v>
      </c>
      <c r="T296" s="150" t="e">
        <f t="shared" si="18"/>
        <v>#N/A</v>
      </c>
      <c r="U296" s="150" t="e">
        <f t="shared" si="19"/>
        <v>#N/A</v>
      </c>
      <c r="V296" s="154" t="e">
        <f>VLOOKUP(E296,'PC Receitas'!$O$4:$P$14,2,FALSE)</f>
        <v>#N/A</v>
      </c>
    </row>
    <row r="297" spans="3:22" ht="19.5" customHeight="1" thickTop="1" thickBot="1" x14ac:dyDescent="0.3">
      <c r="C297" s="58"/>
      <c r="D297" s="58" t="str">
        <f>IF(C297&lt;&gt;"",TEXT(C297,"00")&amp;"/01/"&amp;'Configurações Básicas'!$P$5,"")</f>
        <v/>
      </c>
      <c r="E297" s="58"/>
      <c r="F297" s="58"/>
      <c r="G297" s="58"/>
      <c r="H297" s="58"/>
      <c r="I297" s="59"/>
      <c r="J297" s="193"/>
      <c r="K297" s="60"/>
      <c r="L297" s="60"/>
      <c r="M297" s="56">
        <f>M296+IF(AND(K297="Pago",OR(E297='PC Receitas'!$O$4,E297='PC Receitas'!$O$5,E297='PC Receitas'!$O$6)),I297,IF(AND(K297="Pago",OR(E297='PC Receitas'!$O$7,E297='PC Receitas'!$O$8,E297='PC Receitas'!$O$9,E297='PC Receitas'!$O$10,E297='PC Receitas'!$O$11,E297='PC Receitas'!$O$12,E297='PC Receitas'!$O$13,E297='PC Receitas'!$O$14)),-I297,0))</f>
        <v>12927.7</v>
      </c>
      <c r="R297" s="153" t="e">
        <f t="shared" si="16"/>
        <v>#N/A</v>
      </c>
      <c r="S297" s="150" t="e">
        <f t="shared" si="17"/>
        <v>#N/A</v>
      </c>
      <c r="T297" s="150" t="e">
        <f t="shared" si="18"/>
        <v>#N/A</v>
      </c>
      <c r="U297" s="150" t="e">
        <f t="shared" si="19"/>
        <v>#N/A</v>
      </c>
      <c r="V297" s="154" t="e">
        <f>VLOOKUP(E297,'PC Receitas'!$O$4:$P$14,2,FALSE)</f>
        <v>#N/A</v>
      </c>
    </row>
    <row r="298" spans="3:22" ht="19.5" customHeight="1" thickTop="1" thickBot="1" x14ac:dyDescent="0.3">
      <c r="C298" s="58"/>
      <c r="D298" s="58" t="str">
        <f>IF(C298&lt;&gt;"",TEXT(C298,"00")&amp;"/01/"&amp;'Configurações Básicas'!$P$5,"")</f>
        <v/>
      </c>
      <c r="E298" s="58"/>
      <c r="F298" s="58"/>
      <c r="G298" s="58"/>
      <c r="H298" s="58"/>
      <c r="I298" s="59"/>
      <c r="J298" s="193"/>
      <c r="K298" s="60"/>
      <c r="L298" s="60"/>
      <c r="M298" s="56">
        <f>M297+IF(AND(K298="Pago",OR(E298='PC Receitas'!$O$4,E298='PC Receitas'!$O$5,E298='PC Receitas'!$O$6)),I298,IF(AND(K298="Pago",OR(E298='PC Receitas'!$O$7,E298='PC Receitas'!$O$8,E298='PC Receitas'!$O$9,E298='PC Receitas'!$O$10,E298='PC Receitas'!$O$11,E298='PC Receitas'!$O$12,E298='PC Receitas'!$O$13,E298='PC Receitas'!$O$14)),-I298,0))</f>
        <v>12927.7</v>
      </c>
      <c r="R298" s="153" t="e">
        <f t="shared" si="16"/>
        <v>#N/A</v>
      </c>
      <c r="S298" s="150" t="e">
        <f t="shared" si="17"/>
        <v>#N/A</v>
      </c>
      <c r="T298" s="150" t="e">
        <f t="shared" si="18"/>
        <v>#N/A</v>
      </c>
      <c r="U298" s="150" t="e">
        <f t="shared" si="19"/>
        <v>#N/A</v>
      </c>
      <c r="V298" s="154" t="e">
        <f>VLOOKUP(E298,'PC Receitas'!$O$4:$P$14,2,FALSE)</f>
        <v>#N/A</v>
      </c>
    </row>
    <row r="299" spans="3:22" ht="19.5" customHeight="1" thickTop="1" thickBot="1" x14ac:dyDescent="0.3">
      <c r="C299" s="58"/>
      <c r="D299" s="58" t="str">
        <f>IF(C299&lt;&gt;"",TEXT(C299,"00")&amp;"/01/"&amp;'Configurações Básicas'!$P$5,"")</f>
        <v/>
      </c>
      <c r="E299" s="58"/>
      <c r="F299" s="58"/>
      <c r="G299" s="58"/>
      <c r="H299" s="58"/>
      <c r="I299" s="59"/>
      <c r="J299" s="193"/>
      <c r="K299" s="60"/>
      <c r="L299" s="60"/>
      <c r="M299" s="56">
        <f>M298+IF(AND(K299="Pago",OR(E299='PC Receitas'!$O$4,E299='PC Receitas'!$O$5,E299='PC Receitas'!$O$6)),I299,IF(AND(K299="Pago",OR(E299='PC Receitas'!$O$7,E299='PC Receitas'!$O$8,E299='PC Receitas'!$O$9,E299='PC Receitas'!$O$10,E299='PC Receitas'!$O$11,E299='PC Receitas'!$O$12,E299='PC Receitas'!$O$13,E299='PC Receitas'!$O$14)),-I299,0))</f>
        <v>12927.7</v>
      </c>
      <c r="R299" s="153" t="e">
        <f t="shared" si="16"/>
        <v>#N/A</v>
      </c>
      <c r="S299" s="150" t="e">
        <f t="shared" si="17"/>
        <v>#N/A</v>
      </c>
      <c r="T299" s="150" t="e">
        <f t="shared" si="18"/>
        <v>#N/A</v>
      </c>
      <c r="U299" s="150" t="e">
        <f t="shared" si="19"/>
        <v>#N/A</v>
      </c>
      <c r="V299" s="154" t="e">
        <f>VLOOKUP(E299,'PC Receitas'!$O$4:$P$14,2,FALSE)</f>
        <v>#N/A</v>
      </c>
    </row>
    <row r="300" spans="3:22" ht="19.5" customHeight="1" thickTop="1" thickBot="1" x14ac:dyDescent="0.3">
      <c r="C300" s="58"/>
      <c r="D300" s="58" t="str">
        <f>IF(C300&lt;&gt;"",TEXT(C300,"00")&amp;"/01/"&amp;'Configurações Básicas'!$P$5,"")</f>
        <v/>
      </c>
      <c r="E300" s="58"/>
      <c r="F300" s="58"/>
      <c r="G300" s="58"/>
      <c r="H300" s="58"/>
      <c r="I300" s="59"/>
      <c r="J300" s="193"/>
      <c r="K300" s="60"/>
      <c r="L300" s="60"/>
      <c r="M300" s="56">
        <f>M299+IF(AND(K300="Pago",OR(E300='PC Receitas'!$O$4,E300='PC Receitas'!$O$5,E300='PC Receitas'!$O$6)),I300,IF(AND(K300="Pago",OR(E300='PC Receitas'!$O$7,E300='PC Receitas'!$O$8,E300='PC Receitas'!$O$9,E300='PC Receitas'!$O$10,E300='PC Receitas'!$O$11,E300='PC Receitas'!$O$12,E300='PC Receitas'!$O$13,E300='PC Receitas'!$O$14)),-I300,0))</f>
        <v>12927.7</v>
      </c>
      <c r="R300" s="153" t="e">
        <f t="shared" si="16"/>
        <v>#N/A</v>
      </c>
      <c r="S300" s="150" t="e">
        <f t="shared" si="17"/>
        <v>#N/A</v>
      </c>
      <c r="T300" s="150" t="e">
        <f t="shared" si="18"/>
        <v>#N/A</v>
      </c>
      <c r="U300" s="150" t="e">
        <f t="shared" si="19"/>
        <v>#N/A</v>
      </c>
      <c r="V300" s="154" t="e">
        <f>VLOOKUP(E300,'PC Receitas'!$O$4:$P$14,2,FALSE)</f>
        <v>#N/A</v>
      </c>
    </row>
    <row r="301" spans="3:22" ht="19.5" customHeight="1" thickTop="1" thickBot="1" x14ac:dyDescent="0.3">
      <c r="C301" s="58"/>
      <c r="D301" s="58" t="str">
        <f>IF(C301&lt;&gt;"",TEXT(C301,"00")&amp;"/01/"&amp;'Configurações Básicas'!$P$5,"")</f>
        <v/>
      </c>
      <c r="E301" s="58"/>
      <c r="F301" s="58"/>
      <c r="G301" s="58"/>
      <c r="H301" s="58"/>
      <c r="I301" s="59"/>
      <c r="J301" s="193"/>
      <c r="K301" s="60"/>
      <c r="L301" s="60"/>
      <c r="M301" s="56">
        <f>M300+IF(AND(K301="Pago",OR(E301='PC Receitas'!$O$4,E301='PC Receitas'!$O$5,E301='PC Receitas'!$O$6)),I301,IF(AND(K301="Pago",OR(E301='PC Receitas'!$O$7,E301='PC Receitas'!$O$8,E301='PC Receitas'!$O$9,E301='PC Receitas'!$O$10,E301='PC Receitas'!$O$11,E301='PC Receitas'!$O$12,E301='PC Receitas'!$O$13,E301='PC Receitas'!$O$14)),-I301,0))</f>
        <v>12927.7</v>
      </c>
      <c r="R301" s="153" t="e">
        <f t="shared" si="16"/>
        <v>#N/A</v>
      </c>
      <c r="S301" s="150" t="e">
        <f t="shared" si="17"/>
        <v>#N/A</v>
      </c>
      <c r="T301" s="150" t="e">
        <f t="shared" si="18"/>
        <v>#N/A</v>
      </c>
      <c r="U301" s="150" t="e">
        <f t="shared" si="19"/>
        <v>#N/A</v>
      </c>
      <c r="V301" s="154" t="e">
        <f>VLOOKUP(E301,'PC Receitas'!$O$4:$P$14,2,FALSE)</f>
        <v>#N/A</v>
      </c>
    </row>
    <row r="302" spans="3:22" ht="19.5" customHeight="1" thickTop="1" thickBot="1" x14ac:dyDescent="0.3">
      <c r="C302" s="58"/>
      <c r="D302" s="58" t="str">
        <f>IF(C302&lt;&gt;"",TEXT(C302,"00")&amp;"/01/"&amp;'Configurações Básicas'!$P$5,"")</f>
        <v/>
      </c>
      <c r="E302" s="58"/>
      <c r="F302" s="58"/>
      <c r="G302" s="58"/>
      <c r="H302" s="58"/>
      <c r="I302" s="59"/>
      <c r="J302" s="193"/>
      <c r="K302" s="60"/>
      <c r="L302" s="60"/>
      <c r="M302" s="56">
        <f>M301+IF(AND(K302="Pago",OR(E302='PC Receitas'!$O$4,E302='PC Receitas'!$O$5,E302='PC Receitas'!$O$6)),I302,IF(AND(K302="Pago",OR(E302='PC Receitas'!$O$7,E302='PC Receitas'!$O$8,E302='PC Receitas'!$O$9,E302='PC Receitas'!$O$10,E302='PC Receitas'!$O$11,E302='PC Receitas'!$O$12,E302='PC Receitas'!$O$13,E302='PC Receitas'!$O$14)),-I302,0))</f>
        <v>12927.7</v>
      </c>
      <c r="R302" s="153" t="e">
        <f t="shared" si="16"/>
        <v>#N/A</v>
      </c>
      <c r="S302" s="150" t="e">
        <f t="shared" si="17"/>
        <v>#N/A</v>
      </c>
      <c r="T302" s="150" t="e">
        <f t="shared" si="18"/>
        <v>#N/A</v>
      </c>
      <c r="U302" s="150" t="e">
        <f t="shared" si="19"/>
        <v>#N/A</v>
      </c>
      <c r="V302" s="154" t="e">
        <f>VLOOKUP(E302,'PC Receitas'!$O$4:$P$14,2,FALSE)</f>
        <v>#N/A</v>
      </c>
    </row>
    <row r="303" spans="3:22" ht="19.5" customHeight="1" thickTop="1" thickBot="1" x14ac:dyDescent="0.3">
      <c r="C303" s="58"/>
      <c r="D303" s="58" t="str">
        <f>IF(C303&lt;&gt;"",TEXT(C303,"00")&amp;"/01/"&amp;'Configurações Básicas'!$P$5,"")</f>
        <v/>
      </c>
      <c r="E303" s="58"/>
      <c r="F303" s="58"/>
      <c r="G303" s="58"/>
      <c r="H303" s="58"/>
      <c r="I303" s="59"/>
      <c r="J303" s="193"/>
      <c r="K303" s="60"/>
      <c r="L303" s="60"/>
      <c r="M303" s="56">
        <f>M302+IF(AND(K303="Pago",OR(E303='PC Receitas'!$O$4,E303='PC Receitas'!$O$5,E303='PC Receitas'!$O$6)),I303,IF(AND(K303="Pago",OR(E303='PC Receitas'!$O$7,E303='PC Receitas'!$O$8,E303='PC Receitas'!$O$9,E303='PC Receitas'!$O$10,E303='PC Receitas'!$O$11,E303='PC Receitas'!$O$12,E303='PC Receitas'!$O$13,E303='PC Receitas'!$O$14)),-I303,0))</f>
        <v>12927.7</v>
      </c>
      <c r="R303" s="153" t="e">
        <f t="shared" si="16"/>
        <v>#N/A</v>
      </c>
      <c r="S303" s="150" t="e">
        <f t="shared" si="17"/>
        <v>#N/A</v>
      </c>
      <c r="T303" s="150" t="e">
        <f t="shared" si="18"/>
        <v>#N/A</v>
      </c>
      <c r="U303" s="150" t="e">
        <f t="shared" si="19"/>
        <v>#N/A</v>
      </c>
      <c r="V303" s="154" t="e">
        <f>VLOOKUP(E303,'PC Receitas'!$O$4:$P$14,2,FALSE)</f>
        <v>#N/A</v>
      </c>
    </row>
    <row r="304" spans="3:22" ht="19.5" customHeight="1" thickTop="1" thickBot="1" x14ac:dyDescent="0.3">
      <c r="C304" s="58"/>
      <c r="D304" s="58" t="str">
        <f>IF(C304&lt;&gt;"",TEXT(C304,"00")&amp;"/01/"&amp;'Configurações Básicas'!$P$5,"")</f>
        <v/>
      </c>
      <c r="E304" s="58"/>
      <c r="F304" s="58"/>
      <c r="G304" s="58"/>
      <c r="H304" s="58"/>
      <c r="I304" s="59"/>
      <c r="J304" s="193"/>
      <c r="K304" s="60"/>
      <c r="L304" s="60"/>
      <c r="M304" s="56">
        <f>M303+IF(AND(K304="Pago",OR(E304='PC Receitas'!$O$4,E304='PC Receitas'!$O$5,E304='PC Receitas'!$O$6)),I304,IF(AND(K304="Pago",OR(E304='PC Receitas'!$O$7,E304='PC Receitas'!$O$8,E304='PC Receitas'!$O$9,E304='PC Receitas'!$O$10,E304='PC Receitas'!$O$11,E304='PC Receitas'!$O$12,E304='PC Receitas'!$O$13,E304='PC Receitas'!$O$14)),-I304,0))</f>
        <v>12927.7</v>
      </c>
      <c r="R304" s="153" t="e">
        <f t="shared" si="16"/>
        <v>#N/A</v>
      </c>
      <c r="S304" s="150" t="e">
        <f t="shared" si="17"/>
        <v>#N/A</v>
      </c>
      <c r="T304" s="150" t="e">
        <f t="shared" si="18"/>
        <v>#N/A</v>
      </c>
      <c r="U304" s="150" t="e">
        <f t="shared" si="19"/>
        <v>#N/A</v>
      </c>
      <c r="V304" s="154" t="e">
        <f>VLOOKUP(E304,'PC Receitas'!$O$4:$P$14,2,FALSE)</f>
        <v>#N/A</v>
      </c>
    </row>
    <row r="305" spans="3:22" ht="19.5" customHeight="1" thickTop="1" thickBot="1" x14ac:dyDescent="0.3">
      <c r="C305" s="58"/>
      <c r="D305" s="58" t="str">
        <f>IF(C305&lt;&gt;"",TEXT(C305,"00")&amp;"/01/"&amp;'Configurações Básicas'!$P$5,"")</f>
        <v/>
      </c>
      <c r="E305" s="58"/>
      <c r="F305" s="58"/>
      <c r="G305" s="58"/>
      <c r="H305" s="58"/>
      <c r="I305" s="59"/>
      <c r="J305" s="193"/>
      <c r="K305" s="60"/>
      <c r="L305" s="60"/>
      <c r="M305" s="56">
        <f>M304+IF(AND(K305="Pago",OR(E305='PC Receitas'!$O$4,E305='PC Receitas'!$O$5,E305='PC Receitas'!$O$6)),I305,IF(AND(K305="Pago",OR(E305='PC Receitas'!$O$7,E305='PC Receitas'!$O$8,E305='PC Receitas'!$O$9,E305='PC Receitas'!$O$10,E305='PC Receitas'!$O$11,E305='PC Receitas'!$O$12,E305='PC Receitas'!$O$13,E305='PC Receitas'!$O$14)),-I305,0))</f>
        <v>12927.7</v>
      </c>
      <c r="R305" s="153" t="e">
        <f t="shared" si="16"/>
        <v>#N/A</v>
      </c>
      <c r="S305" s="150" t="e">
        <f t="shared" si="17"/>
        <v>#N/A</v>
      </c>
      <c r="T305" s="150" t="e">
        <f t="shared" si="18"/>
        <v>#N/A</v>
      </c>
      <c r="U305" s="150" t="e">
        <f t="shared" si="19"/>
        <v>#N/A</v>
      </c>
      <c r="V305" s="154" t="e">
        <f>VLOOKUP(E305,'PC Receitas'!$O$4:$P$14,2,FALSE)</f>
        <v>#N/A</v>
      </c>
    </row>
    <row r="306" spans="3:22" ht="19.5" customHeight="1" thickTop="1" thickBot="1" x14ac:dyDescent="0.3">
      <c r="C306" s="58"/>
      <c r="D306" s="58" t="str">
        <f>IF(C306&lt;&gt;"",TEXT(C306,"00")&amp;"/01/"&amp;'Configurações Básicas'!$P$5,"")</f>
        <v/>
      </c>
      <c r="E306" s="58"/>
      <c r="F306" s="58"/>
      <c r="G306" s="58"/>
      <c r="H306" s="58"/>
      <c r="I306" s="59"/>
      <c r="J306" s="193"/>
      <c r="K306" s="60"/>
      <c r="L306" s="60"/>
      <c r="M306" s="56">
        <f>M305+IF(AND(K306="Pago",OR(E306='PC Receitas'!$O$4,E306='PC Receitas'!$O$5,E306='PC Receitas'!$O$6)),I306,IF(AND(K306="Pago",OR(E306='PC Receitas'!$O$7,E306='PC Receitas'!$O$8,E306='PC Receitas'!$O$9,E306='PC Receitas'!$O$10,E306='PC Receitas'!$O$11,E306='PC Receitas'!$O$12,E306='PC Receitas'!$O$13,E306='PC Receitas'!$O$14)),-I306,0))</f>
        <v>12927.7</v>
      </c>
      <c r="R306" s="153" t="e">
        <f t="shared" si="16"/>
        <v>#N/A</v>
      </c>
      <c r="S306" s="150" t="e">
        <f t="shared" si="17"/>
        <v>#N/A</v>
      </c>
      <c r="T306" s="150" t="e">
        <f t="shared" si="18"/>
        <v>#N/A</v>
      </c>
      <c r="U306" s="150" t="e">
        <f t="shared" si="19"/>
        <v>#N/A</v>
      </c>
      <c r="V306" s="154" t="e">
        <f>VLOOKUP(E306,'PC Receitas'!$O$4:$P$14,2,FALSE)</f>
        <v>#N/A</v>
      </c>
    </row>
    <row r="307" spans="3:22" ht="19.5" customHeight="1" thickTop="1" thickBot="1" x14ac:dyDescent="0.3">
      <c r="C307" s="58"/>
      <c r="D307" s="58" t="str">
        <f>IF(C307&lt;&gt;"",TEXT(C307,"00")&amp;"/01/"&amp;'Configurações Básicas'!$P$5,"")</f>
        <v/>
      </c>
      <c r="E307" s="58"/>
      <c r="F307" s="58"/>
      <c r="G307" s="58"/>
      <c r="H307" s="58"/>
      <c r="I307" s="59"/>
      <c r="J307" s="193"/>
      <c r="K307" s="60"/>
      <c r="L307" s="60"/>
      <c r="M307" s="56">
        <f>M306+IF(AND(K307="Pago",OR(E307='PC Receitas'!$O$4,E307='PC Receitas'!$O$5,E307='PC Receitas'!$O$6)),I307,IF(AND(K307="Pago",OR(E307='PC Receitas'!$O$7,E307='PC Receitas'!$O$8,E307='PC Receitas'!$O$9,E307='PC Receitas'!$O$10,E307='PC Receitas'!$O$11,E307='PC Receitas'!$O$12,E307='PC Receitas'!$O$13,E307='PC Receitas'!$O$14)),-I307,0))</f>
        <v>12927.7</v>
      </c>
      <c r="R307" s="153" t="e">
        <f t="shared" si="16"/>
        <v>#N/A</v>
      </c>
      <c r="S307" s="150" t="e">
        <f t="shared" si="17"/>
        <v>#N/A</v>
      </c>
      <c r="T307" s="150" t="e">
        <f t="shared" si="18"/>
        <v>#N/A</v>
      </c>
      <c r="U307" s="150" t="e">
        <f t="shared" si="19"/>
        <v>#N/A</v>
      </c>
      <c r="V307" s="154" t="e">
        <f>VLOOKUP(E307,'PC Receitas'!$O$4:$P$14,2,FALSE)</f>
        <v>#N/A</v>
      </c>
    </row>
    <row r="308" spans="3:22" ht="19.5" customHeight="1" thickTop="1" thickBot="1" x14ac:dyDescent="0.3">
      <c r="C308" s="58"/>
      <c r="D308" s="58" t="str">
        <f>IF(C308&lt;&gt;"",TEXT(C308,"00")&amp;"/01/"&amp;'Configurações Básicas'!$P$5,"")</f>
        <v/>
      </c>
      <c r="E308" s="58"/>
      <c r="F308" s="58"/>
      <c r="G308" s="58"/>
      <c r="H308" s="58"/>
      <c r="I308" s="59"/>
      <c r="J308" s="193"/>
      <c r="K308" s="60"/>
      <c r="L308" s="60"/>
      <c r="M308" s="56">
        <f>M307+IF(AND(K308="Pago",OR(E308='PC Receitas'!$O$4,E308='PC Receitas'!$O$5,E308='PC Receitas'!$O$6)),I308,IF(AND(K308="Pago",OR(E308='PC Receitas'!$O$7,E308='PC Receitas'!$O$8,E308='PC Receitas'!$O$9,E308='PC Receitas'!$O$10,E308='PC Receitas'!$O$11,E308='PC Receitas'!$O$12,E308='PC Receitas'!$O$13,E308='PC Receitas'!$O$14)),-I308,0))</f>
        <v>12927.7</v>
      </c>
      <c r="R308" s="153" t="e">
        <f t="shared" si="16"/>
        <v>#N/A</v>
      </c>
      <c r="S308" s="150" t="e">
        <f t="shared" si="17"/>
        <v>#N/A</v>
      </c>
      <c r="T308" s="150" t="e">
        <f t="shared" si="18"/>
        <v>#N/A</v>
      </c>
      <c r="U308" s="150" t="e">
        <f t="shared" si="19"/>
        <v>#N/A</v>
      </c>
      <c r="V308" s="154" t="e">
        <f>VLOOKUP(E308,'PC Receitas'!$O$4:$P$14,2,FALSE)</f>
        <v>#N/A</v>
      </c>
    </row>
    <row r="309" spans="3:22" ht="19.5" customHeight="1" thickTop="1" thickBot="1" x14ac:dyDescent="0.3">
      <c r="C309" s="58"/>
      <c r="D309" s="58" t="str">
        <f>IF(C309&lt;&gt;"",TEXT(C309,"00")&amp;"/01/"&amp;'Configurações Básicas'!$P$5,"")</f>
        <v/>
      </c>
      <c r="E309" s="58"/>
      <c r="F309" s="58"/>
      <c r="G309" s="58"/>
      <c r="H309" s="58"/>
      <c r="I309" s="59"/>
      <c r="J309" s="193"/>
      <c r="K309" s="60"/>
      <c r="L309" s="60"/>
      <c r="M309" s="56">
        <f>M308+IF(AND(K309="Pago",OR(E309='PC Receitas'!$O$4,E309='PC Receitas'!$O$5,E309='PC Receitas'!$O$6)),I309,IF(AND(K309="Pago",OR(E309='PC Receitas'!$O$7,E309='PC Receitas'!$O$8,E309='PC Receitas'!$O$9,E309='PC Receitas'!$O$10,E309='PC Receitas'!$O$11,E309='PC Receitas'!$O$12,E309='PC Receitas'!$O$13,E309='PC Receitas'!$O$14)),-I309,0))</f>
        <v>12927.7</v>
      </c>
      <c r="R309" s="153" t="e">
        <f t="shared" si="16"/>
        <v>#N/A</v>
      </c>
      <c r="S309" s="150" t="e">
        <f t="shared" si="17"/>
        <v>#N/A</v>
      </c>
      <c r="T309" s="150" t="e">
        <f t="shared" si="18"/>
        <v>#N/A</v>
      </c>
      <c r="U309" s="150" t="e">
        <f t="shared" si="19"/>
        <v>#N/A</v>
      </c>
      <c r="V309" s="154" t="e">
        <f>VLOOKUP(E309,'PC Receitas'!$O$4:$P$14,2,FALSE)</f>
        <v>#N/A</v>
      </c>
    </row>
    <row r="310" spans="3:22" ht="19.5" customHeight="1" thickTop="1" thickBot="1" x14ac:dyDescent="0.3">
      <c r="C310" s="58"/>
      <c r="D310" s="58" t="str">
        <f>IF(C310&lt;&gt;"",TEXT(C310,"00")&amp;"/01/"&amp;'Configurações Básicas'!$P$5,"")</f>
        <v/>
      </c>
      <c r="E310" s="58"/>
      <c r="F310" s="58"/>
      <c r="G310" s="58"/>
      <c r="H310" s="58"/>
      <c r="I310" s="59"/>
      <c r="J310" s="193"/>
      <c r="K310" s="60"/>
      <c r="L310" s="60"/>
      <c r="M310" s="56">
        <f>M309+IF(AND(K310="Pago",OR(E310='PC Receitas'!$O$4,E310='PC Receitas'!$O$5,E310='PC Receitas'!$O$6)),I310,IF(AND(K310="Pago",OR(E310='PC Receitas'!$O$7,E310='PC Receitas'!$O$8,E310='PC Receitas'!$O$9,E310='PC Receitas'!$O$10,E310='PC Receitas'!$O$11,E310='PC Receitas'!$O$12,E310='PC Receitas'!$O$13,E310='PC Receitas'!$O$14)),-I310,0))</f>
        <v>12927.7</v>
      </c>
      <c r="R310" s="153" t="e">
        <f t="shared" si="16"/>
        <v>#N/A</v>
      </c>
      <c r="S310" s="150" t="e">
        <f t="shared" si="17"/>
        <v>#N/A</v>
      </c>
      <c r="T310" s="150" t="e">
        <f t="shared" si="18"/>
        <v>#N/A</v>
      </c>
      <c r="U310" s="150" t="e">
        <f t="shared" si="19"/>
        <v>#N/A</v>
      </c>
      <c r="V310" s="154" t="e">
        <f>VLOOKUP(E310,'PC Receitas'!$O$4:$P$14,2,FALSE)</f>
        <v>#N/A</v>
      </c>
    </row>
    <row r="311" spans="3:22" ht="19.5" customHeight="1" thickTop="1" thickBot="1" x14ac:dyDescent="0.3">
      <c r="C311" s="58"/>
      <c r="D311" s="58" t="str">
        <f>IF(C311&lt;&gt;"",TEXT(C311,"00")&amp;"/01/"&amp;'Configurações Básicas'!$P$5,"")</f>
        <v/>
      </c>
      <c r="E311" s="58"/>
      <c r="F311" s="58"/>
      <c r="G311" s="58"/>
      <c r="H311" s="58"/>
      <c r="I311" s="59"/>
      <c r="J311" s="193"/>
      <c r="K311" s="60"/>
      <c r="L311" s="60"/>
      <c r="M311" s="56">
        <f>M310+IF(AND(K311="Pago",OR(E311='PC Receitas'!$O$4,E311='PC Receitas'!$O$5,E311='PC Receitas'!$O$6)),I311,IF(AND(K311="Pago",OR(E311='PC Receitas'!$O$7,E311='PC Receitas'!$O$8,E311='PC Receitas'!$O$9,E311='PC Receitas'!$O$10,E311='PC Receitas'!$O$11,E311='PC Receitas'!$O$12,E311='PC Receitas'!$O$13,E311='PC Receitas'!$O$14)),-I311,0))</f>
        <v>12927.7</v>
      </c>
      <c r="R311" s="153" t="e">
        <f t="shared" si="16"/>
        <v>#N/A</v>
      </c>
      <c r="S311" s="150" t="e">
        <f t="shared" si="17"/>
        <v>#N/A</v>
      </c>
      <c r="T311" s="150" t="e">
        <f t="shared" si="18"/>
        <v>#N/A</v>
      </c>
      <c r="U311" s="150" t="e">
        <f t="shared" si="19"/>
        <v>#N/A</v>
      </c>
      <c r="V311" s="154" t="e">
        <f>VLOOKUP(E311,'PC Receitas'!$O$4:$P$14,2,FALSE)</f>
        <v>#N/A</v>
      </c>
    </row>
    <row r="312" spans="3:22" ht="19.5" customHeight="1" thickTop="1" thickBot="1" x14ac:dyDescent="0.3">
      <c r="C312" s="58"/>
      <c r="D312" s="58" t="str">
        <f>IF(C312&lt;&gt;"",TEXT(C312,"00")&amp;"/01/"&amp;'Configurações Básicas'!$P$5,"")</f>
        <v/>
      </c>
      <c r="E312" s="58"/>
      <c r="F312" s="58"/>
      <c r="G312" s="58"/>
      <c r="H312" s="58"/>
      <c r="I312" s="59"/>
      <c r="J312" s="193"/>
      <c r="K312" s="60"/>
      <c r="L312" s="60"/>
      <c r="M312" s="56">
        <f>M311+IF(AND(K312="Pago",OR(E312='PC Receitas'!$O$4,E312='PC Receitas'!$O$5,E312='PC Receitas'!$O$6)),I312,IF(AND(K312="Pago",OR(E312='PC Receitas'!$O$7,E312='PC Receitas'!$O$8,E312='PC Receitas'!$O$9,E312='PC Receitas'!$O$10,E312='PC Receitas'!$O$11,E312='PC Receitas'!$O$12,E312='PC Receitas'!$O$13,E312='PC Receitas'!$O$14)),-I312,0))</f>
        <v>12927.7</v>
      </c>
      <c r="R312" s="153" t="e">
        <f t="shared" si="16"/>
        <v>#N/A</v>
      </c>
      <c r="S312" s="150" t="e">
        <f t="shared" si="17"/>
        <v>#N/A</v>
      </c>
      <c r="T312" s="150" t="e">
        <f t="shared" si="18"/>
        <v>#N/A</v>
      </c>
      <c r="U312" s="150" t="e">
        <f t="shared" si="19"/>
        <v>#N/A</v>
      </c>
      <c r="V312" s="154" t="e">
        <f>VLOOKUP(E312,'PC Receitas'!$O$4:$P$14,2,FALSE)</f>
        <v>#N/A</v>
      </c>
    </row>
    <row r="313" spans="3:22" ht="19.5" customHeight="1" thickTop="1" thickBot="1" x14ac:dyDescent="0.3">
      <c r="C313" s="58"/>
      <c r="D313" s="58" t="str">
        <f>IF(C313&lt;&gt;"",TEXT(C313,"00")&amp;"/01/"&amp;'Configurações Básicas'!$P$5,"")</f>
        <v/>
      </c>
      <c r="E313" s="58"/>
      <c r="F313" s="58"/>
      <c r="G313" s="58"/>
      <c r="H313" s="58"/>
      <c r="I313" s="59"/>
      <c r="J313" s="193"/>
      <c r="K313" s="60"/>
      <c r="L313" s="60"/>
      <c r="M313" s="56">
        <f>M312+IF(AND(K313="Pago",OR(E313='PC Receitas'!$O$4,E313='PC Receitas'!$O$5,E313='PC Receitas'!$O$6)),I313,IF(AND(K313="Pago",OR(E313='PC Receitas'!$O$7,E313='PC Receitas'!$O$8,E313='PC Receitas'!$O$9,E313='PC Receitas'!$O$10,E313='PC Receitas'!$O$11,E313='PC Receitas'!$O$12,E313='PC Receitas'!$O$13,E313='PC Receitas'!$O$14)),-I313,0))</f>
        <v>12927.7</v>
      </c>
      <c r="R313" s="153" t="e">
        <f t="shared" si="16"/>
        <v>#N/A</v>
      </c>
      <c r="S313" s="150" t="e">
        <f t="shared" si="17"/>
        <v>#N/A</v>
      </c>
      <c r="T313" s="150" t="e">
        <f t="shared" si="18"/>
        <v>#N/A</v>
      </c>
      <c r="U313" s="150" t="e">
        <f t="shared" si="19"/>
        <v>#N/A</v>
      </c>
      <c r="V313" s="154" t="e">
        <f>VLOOKUP(E313,'PC Receitas'!$O$4:$P$14,2,FALSE)</f>
        <v>#N/A</v>
      </c>
    </row>
    <row r="314" spans="3:22" ht="19.5" customHeight="1" thickTop="1" thickBot="1" x14ac:dyDescent="0.3">
      <c r="C314" s="58"/>
      <c r="D314" s="58" t="str">
        <f>IF(C314&lt;&gt;"",TEXT(C314,"00")&amp;"/01/"&amp;'Configurações Básicas'!$P$5,"")</f>
        <v/>
      </c>
      <c r="E314" s="58"/>
      <c r="F314" s="58"/>
      <c r="G314" s="58"/>
      <c r="H314" s="58"/>
      <c r="I314" s="59"/>
      <c r="J314" s="193"/>
      <c r="K314" s="60"/>
      <c r="L314" s="60"/>
      <c r="M314" s="56">
        <f>M313+IF(AND(K314="Pago",OR(E314='PC Receitas'!$O$4,E314='PC Receitas'!$O$5,E314='PC Receitas'!$O$6)),I314,IF(AND(K314="Pago",OR(E314='PC Receitas'!$O$7,E314='PC Receitas'!$O$8,E314='PC Receitas'!$O$9,E314='PC Receitas'!$O$10,E314='PC Receitas'!$O$11,E314='PC Receitas'!$O$12,E314='PC Receitas'!$O$13,E314='PC Receitas'!$O$14)),-I314,0))</f>
        <v>12927.7</v>
      </c>
      <c r="R314" s="153" t="e">
        <f t="shared" si="16"/>
        <v>#N/A</v>
      </c>
      <c r="S314" s="150" t="e">
        <f t="shared" si="17"/>
        <v>#N/A</v>
      </c>
      <c r="T314" s="150" t="e">
        <f t="shared" si="18"/>
        <v>#N/A</v>
      </c>
      <c r="U314" s="150" t="e">
        <f t="shared" si="19"/>
        <v>#N/A</v>
      </c>
      <c r="V314" s="154" t="e">
        <f>VLOOKUP(E314,'PC Receitas'!$O$4:$P$14,2,FALSE)</f>
        <v>#N/A</v>
      </c>
    </row>
    <row r="315" spans="3:22" ht="19.5" customHeight="1" thickTop="1" thickBot="1" x14ac:dyDescent="0.3">
      <c r="C315" s="58"/>
      <c r="D315" s="58" t="str">
        <f>IF(C315&lt;&gt;"",TEXT(C315,"00")&amp;"/01/"&amp;'Configurações Básicas'!$P$5,"")</f>
        <v/>
      </c>
      <c r="E315" s="58"/>
      <c r="F315" s="58"/>
      <c r="G315" s="58"/>
      <c r="H315" s="58"/>
      <c r="I315" s="59"/>
      <c r="J315" s="193"/>
      <c r="K315" s="60"/>
      <c r="L315" s="60"/>
      <c r="M315" s="56">
        <f>M314+IF(AND(K315="Pago",OR(E315='PC Receitas'!$O$4,E315='PC Receitas'!$O$5,E315='PC Receitas'!$O$6)),I315,IF(AND(K315="Pago",OR(E315='PC Receitas'!$O$7,E315='PC Receitas'!$O$8,E315='PC Receitas'!$O$9,E315='PC Receitas'!$O$10,E315='PC Receitas'!$O$11,E315='PC Receitas'!$O$12,E315='PC Receitas'!$O$13,E315='PC Receitas'!$O$14)),-I315,0))</f>
        <v>12927.7</v>
      </c>
      <c r="R315" s="153" t="e">
        <f t="shared" si="16"/>
        <v>#N/A</v>
      </c>
      <c r="S315" s="150" t="e">
        <f t="shared" si="17"/>
        <v>#N/A</v>
      </c>
      <c r="T315" s="150" t="e">
        <f t="shared" si="18"/>
        <v>#N/A</v>
      </c>
      <c r="U315" s="150" t="e">
        <f t="shared" si="19"/>
        <v>#N/A</v>
      </c>
      <c r="V315" s="154" t="e">
        <f>VLOOKUP(E315,'PC Receitas'!$O$4:$P$14,2,FALSE)</f>
        <v>#N/A</v>
      </c>
    </row>
    <row r="316" spans="3:22" ht="19.5" customHeight="1" thickTop="1" thickBot="1" x14ac:dyDescent="0.3">
      <c r="C316" s="58"/>
      <c r="D316" s="58" t="str">
        <f>IF(C316&lt;&gt;"",TEXT(C316,"00")&amp;"/01/"&amp;'Configurações Básicas'!$P$5,"")</f>
        <v/>
      </c>
      <c r="E316" s="58"/>
      <c r="F316" s="58"/>
      <c r="G316" s="58"/>
      <c r="H316" s="58"/>
      <c r="I316" s="59"/>
      <c r="J316" s="193"/>
      <c r="K316" s="60"/>
      <c r="L316" s="60"/>
      <c r="M316" s="56">
        <f>M315+IF(AND(K316="Pago",OR(E316='PC Receitas'!$O$4,E316='PC Receitas'!$O$5,E316='PC Receitas'!$O$6)),I316,IF(AND(K316="Pago",OR(E316='PC Receitas'!$O$7,E316='PC Receitas'!$O$8,E316='PC Receitas'!$O$9,E316='PC Receitas'!$O$10,E316='PC Receitas'!$O$11,E316='PC Receitas'!$O$12,E316='PC Receitas'!$O$13,E316='PC Receitas'!$O$14)),-I316,0))</f>
        <v>12927.7</v>
      </c>
      <c r="R316" s="153" t="e">
        <f t="shared" si="16"/>
        <v>#N/A</v>
      </c>
      <c r="S316" s="150" t="e">
        <f t="shared" si="17"/>
        <v>#N/A</v>
      </c>
      <c r="T316" s="150" t="e">
        <f t="shared" si="18"/>
        <v>#N/A</v>
      </c>
      <c r="U316" s="150" t="e">
        <f t="shared" si="19"/>
        <v>#N/A</v>
      </c>
      <c r="V316" s="154" t="e">
        <f>VLOOKUP(E316,'PC Receitas'!$O$4:$P$14,2,FALSE)</f>
        <v>#N/A</v>
      </c>
    </row>
    <row r="317" spans="3:22" ht="19.5" customHeight="1" thickTop="1" thickBot="1" x14ac:dyDescent="0.3">
      <c r="C317" s="58"/>
      <c r="D317" s="58" t="str">
        <f>IF(C317&lt;&gt;"",TEXT(C317,"00")&amp;"/01/"&amp;'Configurações Básicas'!$P$5,"")</f>
        <v/>
      </c>
      <c r="E317" s="58"/>
      <c r="F317" s="58"/>
      <c r="G317" s="58"/>
      <c r="H317" s="58"/>
      <c r="I317" s="59"/>
      <c r="J317" s="193"/>
      <c r="K317" s="60"/>
      <c r="L317" s="60"/>
      <c r="M317" s="56">
        <f>M316+IF(AND(K317="Pago",OR(E317='PC Receitas'!$O$4,E317='PC Receitas'!$O$5,E317='PC Receitas'!$O$6)),I317,IF(AND(K317="Pago",OR(E317='PC Receitas'!$O$7,E317='PC Receitas'!$O$8,E317='PC Receitas'!$O$9,E317='PC Receitas'!$O$10,E317='PC Receitas'!$O$11,E317='PC Receitas'!$O$12,E317='PC Receitas'!$O$13,E317='PC Receitas'!$O$14)),-I317,0))</f>
        <v>12927.7</v>
      </c>
      <c r="R317" s="153" t="e">
        <f t="shared" si="16"/>
        <v>#N/A</v>
      </c>
      <c r="S317" s="150" t="e">
        <f t="shared" si="17"/>
        <v>#N/A</v>
      </c>
      <c r="T317" s="150" t="e">
        <f t="shared" si="18"/>
        <v>#N/A</v>
      </c>
      <c r="U317" s="150" t="e">
        <f t="shared" si="19"/>
        <v>#N/A</v>
      </c>
      <c r="V317" s="154" t="e">
        <f>VLOOKUP(E317,'PC Receitas'!$O$4:$P$14,2,FALSE)</f>
        <v>#N/A</v>
      </c>
    </row>
    <row r="318" spans="3:22" ht="19.5" customHeight="1" thickTop="1" thickBot="1" x14ac:dyDescent="0.3">
      <c r="C318" s="58"/>
      <c r="D318" s="58" t="str">
        <f>IF(C318&lt;&gt;"",TEXT(C318,"00")&amp;"/01/"&amp;'Configurações Básicas'!$P$5,"")</f>
        <v/>
      </c>
      <c r="E318" s="58"/>
      <c r="F318" s="58"/>
      <c r="G318" s="58"/>
      <c r="H318" s="58"/>
      <c r="I318" s="59"/>
      <c r="J318" s="193"/>
      <c r="K318" s="60"/>
      <c r="L318" s="60"/>
      <c r="M318" s="56">
        <f>M317+IF(AND(K318="Pago",OR(E318='PC Receitas'!$O$4,E318='PC Receitas'!$O$5,E318='PC Receitas'!$O$6)),I318,IF(AND(K318="Pago",OR(E318='PC Receitas'!$O$7,E318='PC Receitas'!$O$8,E318='PC Receitas'!$O$9,E318='PC Receitas'!$O$10,E318='PC Receitas'!$O$11,E318='PC Receitas'!$O$12,E318='PC Receitas'!$O$13,E318='PC Receitas'!$O$14)),-I318,0))</f>
        <v>12927.7</v>
      </c>
      <c r="R318" s="153" t="e">
        <f t="shared" si="16"/>
        <v>#N/A</v>
      </c>
      <c r="S318" s="150" t="e">
        <f t="shared" si="17"/>
        <v>#N/A</v>
      </c>
      <c r="T318" s="150" t="e">
        <f t="shared" si="18"/>
        <v>#N/A</v>
      </c>
      <c r="U318" s="150" t="e">
        <f t="shared" si="19"/>
        <v>#N/A</v>
      </c>
      <c r="V318" s="154" t="e">
        <f>VLOOKUP(E318,'PC Receitas'!$O$4:$P$14,2,FALSE)</f>
        <v>#N/A</v>
      </c>
    </row>
    <row r="319" spans="3:22" ht="19.5" customHeight="1" thickTop="1" thickBot="1" x14ac:dyDescent="0.3">
      <c r="C319" s="58"/>
      <c r="D319" s="58" t="str">
        <f>IF(C319&lt;&gt;"",TEXT(C319,"00")&amp;"/01/"&amp;'Configurações Básicas'!$P$5,"")</f>
        <v/>
      </c>
      <c r="E319" s="58"/>
      <c r="F319" s="58"/>
      <c r="G319" s="58"/>
      <c r="H319" s="58"/>
      <c r="I319" s="59"/>
      <c r="J319" s="193"/>
      <c r="K319" s="60"/>
      <c r="L319" s="60"/>
      <c r="M319" s="56">
        <f>M318+IF(AND(K319="Pago",OR(E319='PC Receitas'!$O$4,E319='PC Receitas'!$O$5,E319='PC Receitas'!$O$6)),I319,IF(AND(K319="Pago",OR(E319='PC Receitas'!$O$7,E319='PC Receitas'!$O$8,E319='PC Receitas'!$O$9,E319='PC Receitas'!$O$10,E319='PC Receitas'!$O$11,E319='PC Receitas'!$O$12,E319='PC Receitas'!$O$13,E319='PC Receitas'!$O$14)),-I319,0))</f>
        <v>12927.7</v>
      </c>
      <c r="R319" s="153" t="e">
        <f t="shared" si="16"/>
        <v>#N/A</v>
      </c>
      <c r="S319" s="150" t="e">
        <f t="shared" si="17"/>
        <v>#N/A</v>
      </c>
      <c r="T319" s="150" t="e">
        <f t="shared" si="18"/>
        <v>#N/A</v>
      </c>
      <c r="U319" s="150" t="e">
        <f t="shared" si="19"/>
        <v>#N/A</v>
      </c>
      <c r="V319" s="154" t="e">
        <f>VLOOKUP(E319,'PC Receitas'!$O$4:$P$14,2,FALSE)</f>
        <v>#N/A</v>
      </c>
    </row>
    <row r="320" spans="3:22" ht="19.5" customHeight="1" thickTop="1" thickBot="1" x14ac:dyDescent="0.3">
      <c r="C320" s="58"/>
      <c r="D320" s="58" t="str">
        <f>IF(C320&lt;&gt;"",TEXT(C320,"00")&amp;"/01/"&amp;'Configurações Básicas'!$P$5,"")</f>
        <v/>
      </c>
      <c r="E320" s="58"/>
      <c r="F320" s="58"/>
      <c r="G320" s="58"/>
      <c r="H320" s="58"/>
      <c r="I320" s="59"/>
      <c r="J320" s="193"/>
      <c r="K320" s="60"/>
      <c r="L320" s="60"/>
      <c r="M320" s="56">
        <f>M319+IF(AND(K320="Pago",OR(E320='PC Receitas'!$O$4,E320='PC Receitas'!$O$5,E320='PC Receitas'!$O$6)),I320,IF(AND(K320="Pago",OR(E320='PC Receitas'!$O$7,E320='PC Receitas'!$O$8,E320='PC Receitas'!$O$9,E320='PC Receitas'!$O$10,E320='PC Receitas'!$O$11,E320='PC Receitas'!$O$12,E320='PC Receitas'!$O$13,E320='PC Receitas'!$O$14)),-I320,0))</f>
        <v>12927.7</v>
      </c>
      <c r="R320" s="153" t="e">
        <f t="shared" si="16"/>
        <v>#N/A</v>
      </c>
      <c r="S320" s="150" t="e">
        <f t="shared" si="17"/>
        <v>#N/A</v>
      </c>
      <c r="T320" s="150" t="e">
        <f t="shared" si="18"/>
        <v>#N/A</v>
      </c>
      <c r="U320" s="150" t="e">
        <f t="shared" si="19"/>
        <v>#N/A</v>
      </c>
      <c r="V320" s="154" t="e">
        <f>VLOOKUP(E320,'PC Receitas'!$O$4:$P$14,2,FALSE)</f>
        <v>#N/A</v>
      </c>
    </row>
    <row r="321" spans="3:22" ht="19.5" customHeight="1" thickTop="1" thickBot="1" x14ac:dyDescent="0.3">
      <c r="C321" s="58"/>
      <c r="D321" s="58" t="str">
        <f>IF(C321&lt;&gt;"",TEXT(C321,"00")&amp;"/01/"&amp;'Configurações Básicas'!$P$5,"")</f>
        <v/>
      </c>
      <c r="E321" s="58"/>
      <c r="F321" s="58"/>
      <c r="G321" s="58"/>
      <c r="H321" s="58"/>
      <c r="I321" s="59"/>
      <c r="J321" s="193"/>
      <c r="K321" s="60"/>
      <c r="L321" s="60"/>
      <c r="M321" s="56">
        <f>M320+IF(AND(K321="Pago",OR(E321='PC Receitas'!$O$4,E321='PC Receitas'!$O$5,E321='PC Receitas'!$O$6)),I321,IF(AND(K321="Pago",OR(E321='PC Receitas'!$O$7,E321='PC Receitas'!$O$8,E321='PC Receitas'!$O$9,E321='PC Receitas'!$O$10,E321='PC Receitas'!$O$11,E321='PC Receitas'!$O$12,E321='PC Receitas'!$O$13,E321='PC Receitas'!$O$14)),-I321,0))</f>
        <v>12927.7</v>
      </c>
      <c r="R321" s="153" t="e">
        <f t="shared" si="16"/>
        <v>#N/A</v>
      </c>
      <c r="S321" s="150" t="e">
        <f t="shared" si="17"/>
        <v>#N/A</v>
      </c>
      <c r="T321" s="150" t="e">
        <f t="shared" si="18"/>
        <v>#N/A</v>
      </c>
      <c r="U321" s="150" t="e">
        <f t="shared" si="19"/>
        <v>#N/A</v>
      </c>
      <c r="V321" s="154" t="e">
        <f>VLOOKUP(E321,'PC Receitas'!$O$4:$P$14,2,FALSE)</f>
        <v>#N/A</v>
      </c>
    </row>
    <row r="322" spans="3:22" ht="19.5" customHeight="1" thickTop="1" thickBot="1" x14ac:dyDescent="0.3">
      <c r="C322" s="58"/>
      <c r="D322" s="58" t="str">
        <f>IF(C322&lt;&gt;"",TEXT(C322,"00")&amp;"/01/"&amp;'Configurações Básicas'!$P$5,"")</f>
        <v/>
      </c>
      <c r="E322" s="58"/>
      <c r="F322" s="58"/>
      <c r="G322" s="58"/>
      <c r="H322" s="58"/>
      <c r="I322" s="59"/>
      <c r="J322" s="193"/>
      <c r="K322" s="60"/>
      <c r="L322" s="60"/>
      <c r="M322" s="56">
        <f>M321+IF(AND(K322="Pago",OR(E322='PC Receitas'!$O$4,E322='PC Receitas'!$O$5,E322='PC Receitas'!$O$6)),I322,IF(AND(K322="Pago",OR(E322='PC Receitas'!$O$7,E322='PC Receitas'!$O$8,E322='PC Receitas'!$O$9,E322='PC Receitas'!$O$10,E322='PC Receitas'!$O$11,E322='PC Receitas'!$O$12,E322='PC Receitas'!$O$13,E322='PC Receitas'!$O$14)),-I322,0))</f>
        <v>12927.7</v>
      </c>
      <c r="R322" s="153" t="e">
        <f t="shared" si="16"/>
        <v>#N/A</v>
      </c>
      <c r="S322" s="150" t="e">
        <f t="shared" si="17"/>
        <v>#N/A</v>
      </c>
      <c r="T322" s="150" t="e">
        <f t="shared" si="18"/>
        <v>#N/A</v>
      </c>
      <c r="U322" s="150" t="e">
        <f t="shared" si="19"/>
        <v>#N/A</v>
      </c>
      <c r="V322" s="154" t="e">
        <f>VLOOKUP(E322,'PC Receitas'!$O$4:$P$14,2,FALSE)</f>
        <v>#N/A</v>
      </c>
    </row>
    <row r="323" spans="3:22" ht="19.5" customHeight="1" thickTop="1" thickBot="1" x14ac:dyDescent="0.3">
      <c r="C323" s="58"/>
      <c r="D323" s="58" t="str">
        <f>IF(C323&lt;&gt;"",TEXT(C323,"00")&amp;"/01/"&amp;'Configurações Básicas'!$P$5,"")</f>
        <v/>
      </c>
      <c r="E323" s="58"/>
      <c r="F323" s="58"/>
      <c r="G323" s="58"/>
      <c r="H323" s="58"/>
      <c r="I323" s="59"/>
      <c r="J323" s="193"/>
      <c r="K323" s="60"/>
      <c r="L323" s="60"/>
      <c r="M323" s="56">
        <f>M322+IF(AND(K323="Pago",OR(E323='PC Receitas'!$O$4,E323='PC Receitas'!$O$5,E323='PC Receitas'!$O$6)),I323,IF(AND(K323="Pago",OR(E323='PC Receitas'!$O$7,E323='PC Receitas'!$O$8,E323='PC Receitas'!$O$9,E323='PC Receitas'!$O$10,E323='PC Receitas'!$O$11,E323='PC Receitas'!$O$12,E323='PC Receitas'!$O$13,E323='PC Receitas'!$O$14)),-I323,0))</f>
        <v>12927.7</v>
      </c>
      <c r="R323" s="153" t="e">
        <f t="shared" si="16"/>
        <v>#N/A</v>
      </c>
      <c r="S323" s="150" t="e">
        <f t="shared" si="17"/>
        <v>#N/A</v>
      </c>
      <c r="T323" s="150" t="e">
        <f t="shared" si="18"/>
        <v>#N/A</v>
      </c>
      <c r="U323" s="150" t="e">
        <f t="shared" si="19"/>
        <v>#N/A</v>
      </c>
      <c r="V323" s="154" t="e">
        <f>VLOOKUP(E323,'PC Receitas'!$O$4:$P$14,2,FALSE)</f>
        <v>#N/A</v>
      </c>
    </row>
    <row r="324" spans="3:22" ht="19.5" customHeight="1" thickTop="1" thickBot="1" x14ac:dyDescent="0.3">
      <c r="C324" s="58"/>
      <c r="D324" s="58" t="str">
        <f>IF(C324&lt;&gt;"",TEXT(C324,"00")&amp;"/01/"&amp;'Configurações Básicas'!$P$5,"")</f>
        <v/>
      </c>
      <c r="E324" s="58"/>
      <c r="F324" s="58"/>
      <c r="G324" s="58"/>
      <c r="H324" s="58"/>
      <c r="I324" s="59"/>
      <c r="J324" s="193"/>
      <c r="K324" s="60"/>
      <c r="L324" s="60"/>
      <c r="M324" s="56">
        <f>M323+IF(AND(K324="Pago",OR(E324='PC Receitas'!$O$4,E324='PC Receitas'!$O$5,E324='PC Receitas'!$O$6)),I324,IF(AND(K324="Pago",OR(E324='PC Receitas'!$O$7,E324='PC Receitas'!$O$8,E324='PC Receitas'!$O$9,E324='PC Receitas'!$O$10,E324='PC Receitas'!$O$11,E324='PC Receitas'!$O$12,E324='PC Receitas'!$O$13,E324='PC Receitas'!$O$14)),-I324,0))</f>
        <v>12927.7</v>
      </c>
      <c r="R324" s="153" t="e">
        <f t="shared" si="16"/>
        <v>#N/A</v>
      </c>
      <c r="S324" s="150" t="e">
        <f t="shared" si="17"/>
        <v>#N/A</v>
      </c>
      <c r="T324" s="150" t="e">
        <f t="shared" si="18"/>
        <v>#N/A</v>
      </c>
      <c r="U324" s="150" t="e">
        <f t="shared" si="19"/>
        <v>#N/A</v>
      </c>
      <c r="V324" s="154" t="e">
        <f>VLOOKUP(E324,'PC Receitas'!$O$4:$P$14,2,FALSE)</f>
        <v>#N/A</v>
      </c>
    </row>
    <row r="325" spans="3:22" ht="19.5" customHeight="1" thickTop="1" thickBot="1" x14ac:dyDescent="0.3">
      <c r="C325" s="58"/>
      <c r="D325" s="58" t="str">
        <f>IF(C325&lt;&gt;"",TEXT(C325,"00")&amp;"/01/"&amp;'Configurações Básicas'!$P$5,"")</f>
        <v/>
      </c>
      <c r="E325" s="58"/>
      <c r="F325" s="58"/>
      <c r="G325" s="58"/>
      <c r="H325" s="58"/>
      <c r="I325" s="59"/>
      <c r="J325" s="193"/>
      <c r="K325" s="60"/>
      <c r="L325" s="60"/>
      <c r="M325" s="56">
        <f>M324+IF(AND(K325="Pago",OR(E325='PC Receitas'!$O$4,E325='PC Receitas'!$O$5,E325='PC Receitas'!$O$6)),I325,IF(AND(K325="Pago",OR(E325='PC Receitas'!$O$7,E325='PC Receitas'!$O$8,E325='PC Receitas'!$O$9,E325='PC Receitas'!$O$10,E325='PC Receitas'!$O$11,E325='PC Receitas'!$O$12,E325='PC Receitas'!$O$13,E325='PC Receitas'!$O$14)),-I325,0))</f>
        <v>12927.7</v>
      </c>
      <c r="R325" s="153" t="e">
        <f t="shared" si="16"/>
        <v>#N/A</v>
      </c>
      <c r="S325" s="150" t="e">
        <f t="shared" si="17"/>
        <v>#N/A</v>
      </c>
      <c r="T325" s="150" t="e">
        <f t="shared" si="18"/>
        <v>#N/A</v>
      </c>
      <c r="U325" s="150" t="e">
        <f t="shared" si="19"/>
        <v>#N/A</v>
      </c>
      <c r="V325" s="154" t="e">
        <f>VLOOKUP(E325,'PC Receitas'!$O$4:$P$14,2,FALSE)</f>
        <v>#N/A</v>
      </c>
    </row>
    <row r="326" spans="3:22" ht="19.5" customHeight="1" thickTop="1" thickBot="1" x14ac:dyDescent="0.3">
      <c r="C326" s="58"/>
      <c r="D326" s="58" t="str">
        <f>IF(C326&lt;&gt;"",TEXT(C326,"00")&amp;"/01/"&amp;'Configurações Básicas'!$P$5,"")</f>
        <v/>
      </c>
      <c r="E326" s="58"/>
      <c r="F326" s="58"/>
      <c r="G326" s="58"/>
      <c r="H326" s="58"/>
      <c r="I326" s="59"/>
      <c r="J326" s="193"/>
      <c r="K326" s="60"/>
      <c r="L326" s="60"/>
      <c r="M326" s="56">
        <f>M325+IF(AND(K326="Pago",OR(E326='PC Receitas'!$O$4,E326='PC Receitas'!$O$5,E326='PC Receitas'!$O$6)),I326,IF(AND(K326="Pago",OR(E326='PC Receitas'!$O$7,E326='PC Receitas'!$O$8,E326='PC Receitas'!$O$9,E326='PC Receitas'!$O$10,E326='PC Receitas'!$O$11,E326='PC Receitas'!$O$12,E326='PC Receitas'!$O$13,E326='PC Receitas'!$O$14)),-I326,0))</f>
        <v>12927.7</v>
      </c>
      <c r="R326" s="153" t="e">
        <f t="shared" ref="R326:R389" si="20">IF(V326="Despesas_com_RH","Despesa",IF(V326="Despesas_Operacionais","Despesa",IF(V326="Despesas_com_Marketing","Despesa",IF(V326="Impostos","Despesa",IF(V326="Investimentos","Despesa","")))))</f>
        <v>#N/A</v>
      </c>
      <c r="S326" s="150" t="e">
        <f t="shared" ref="S326:S389" si="21">IF(V326="Despesas_com_Produtos","Despesa",IF(V326="Despesas_com_Serviços","Despesa",IF(V326="Despesas_Não_Operacionais","Despesa","")))</f>
        <v>#N/A</v>
      </c>
      <c r="T326" s="150" t="e">
        <f t="shared" ref="T326:T389" si="22">IF(V326="Receitas_com_Produtos","Receita",IF(V326="Receitas_com_Serviços","Receita",IF(V326="Receitas_Não_Operacionais","Receita","")))</f>
        <v>#N/A</v>
      </c>
      <c r="U326" s="150" t="e">
        <f t="shared" ref="U326:U389" si="23">IF(R326&lt;&gt;"",R326,IF(S326&lt;&gt;"",S326,IF(T326&lt;&gt;"",T326,"")))</f>
        <v>#N/A</v>
      </c>
      <c r="V326" s="154" t="e">
        <f>VLOOKUP(E326,'PC Receitas'!$O$4:$P$14,2,FALSE)</f>
        <v>#N/A</v>
      </c>
    </row>
    <row r="327" spans="3:22" ht="19.5" customHeight="1" thickTop="1" thickBot="1" x14ac:dyDescent="0.3">
      <c r="C327" s="58"/>
      <c r="D327" s="58" t="str">
        <f>IF(C327&lt;&gt;"",TEXT(C327,"00")&amp;"/01/"&amp;'Configurações Básicas'!$P$5,"")</f>
        <v/>
      </c>
      <c r="E327" s="58"/>
      <c r="F327" s="58"/>
      <c r="G327" s="58"/>
      <c r="H327" s="58"/>
      <c r="I327" s="59"/>
      <c r="J327" s="193"/>
      <c r="K327" s="60"/>
      <c r="L327" s="60"/>
      <c r="M327" s="56">
        <f>M326+IF(AND(K327="Pago",OR(E327='PC Receitas'!$O$4,E327='PC Receitas'!$O$5,E327='PC Receitas'!$O$6)),I327,IF(AND(K327="Pago",OR(E327='PC Receitas'!$O$7,E327='PC Receitas'!$O$8,E327='PC Receitas'!$O$9,E327='PC Receitas'!$O$10,E327='PC Receitas'!$O$11,E327='PC Receitas'!$O$12,E327='PC Receitas'!$O$13,E327='PC Receitas'!$O$14)),-I327,0))</f>
        <v>12927.7</v>
      </c>
      <c r="R327" s="153" t="e">
        <f t="shared" si="20"/>
        <v>#N/A</v>
      </c>
      <c r="S327" s="150" t="e">
        <f t="shared" si="21"/>
        <v>#N/A</v>
      </c>
      <c r="T327" s="150" t="e">
        <f t="shared" si="22"/>
        <v>#N/A</v>
      </c>
      <c r="U327" s="150" t="e">
        <f t="shared" si="23"/>
        <v>#N/A</v>
      </c>
      <c r="V327" s="154" t="e">
        <f>VLOOKUP(E327,'PC Receitas'!$O$4:$P$14,2,FALSE)</f>
        <v>#N/A</v>
      </c>
    </row>
    <row r="328" spans="3:22" ht="19.5" customHeight="1" thickTop="1" thickBot="1" x14ac:dyDescent="0.3">
      <c r="C328" s="58"/>
      <c r="D328" s="58" t="str">
        <f>IF(C328&lt;&gt;"",TEXT(C328,"00")&amp;"/01/"&amp;'Configurações Básicas'!$P$5,"")</f>
        <v/>
      </c>
      <c r="E328" s="58"/>
      <c r="F328" s="58"/>
      <c r="G328" s="58"/>
      <c r="H328" s="58"/>
      <c r="I328" s="59"/>
      <c r="J328" s="193"/>
      <c r="K328" s="60"/>
      <c r="L328" s="60"/>
      <c r="M328" s="56">
        <f>M327+IF(AND(K328="Pago",OR(E328='PC Receitas'!$O$4,E328='PC Receitas'!$O$5,E328='PC Receitas'!$O$6)),I328,IF(AND(K328="Pago",OR(E328='PC Receitas'!$O$7,E328='PC Receitas'!$O$8,E328='PC Receitas'!$O$9,E328='PC Receitas'!$O$10,E328='PC Receitas'!$O$11,E328='PC Receitas'!$O$12,E328='PC Receitas'!$O$13,E328='PC Receitas'!$O$14)),-I328,0))</f>
        <v>12927.7</v>
      </c>
      <c r="R328" s="153" t="e">
        <f t="shared" si="20"/>
        <v>#N/A</v>
      </c>
      <c r="S328" s="150" t="e">
        <f t="shared" si="21"/>
        <v>#N/A</v>
      </c>
      <c r="T328" s="150" t="e">
        <f t="shared" si="22"/>
        <v>#N/A</v>
      </c>
      <c r="U328" s="150" t="e">
        <f t="shared" si="23"/>
        <v>#N/A</v>
      </c>
      <c r="V328" s="154" t="e">
        <f>VLOOKUP(E328,'PC Receitas'!$O$4:$P$14,2,FALSE)</f>
        <v>#N/A</v>
      </c>
    </row>
    <row r="329" spans="3:22" ht="19.5" customHeight="1" thickTop="1" thickBot="1" x14ac:dyDescent="0.3">
      <c r="C329" s="58"/>
      <c r="D329" s="58" t="str">
        <f>IF(C329&lt;&gt;"",TEXT(C329,"00")&amp;"/01/"&amp;'Configurações Básicas'!$P$5,"")</f>
        <v/>
      </c>
      <c r="E329" s="58"/>
      <c r="F329" s="58"/>
      <c r="G329" s="58"/>
      <c r="H329" s="58"/>
      <c r="I329" s="59"/>
      <c r="J329" s="193"/>
      <c r="K329" s="60"/>
      <c r="L329" s="60"/>
      <c r="M329" s="56">
        <f>M328+IF(AND(K329="Pago",OR(E329='PC Receitas'!$O$4,E329='PC Receitas'!$O$5,E329='PC Receitas'!$O$6)),I329,IF(AND(K329="Pago",OR(E329='PC Receitas'!$O$7,E329='PC Receitas'!$O$8,E329='PC Receitas'!$O$9,E329='PC Receitas'!$O$10,E329='PC Receitas'!$O$11,E329='PC Receitas'!$O$12,E329='PC Receitas'!$O$13,E329='PC Receitas'!$O$14)),-I329,0))</f>
        <v>12927.7</v>
      </c>
      <c r="R329" s="153" t="e">
        <f t="shared" si="20"/>
        <v>#N/A</v>
      </c>
      <c r="S329" s="150" t="e">
        <f t="shared" si="21"/>
        <v>#N/A</v>
      </c>
      <c r="T329" s="150" t="e">
        <f t="shared" si="22"/>
        <v>#N/A</v>
      </c>
      <c r="U329" s="150" t="e">
        <f t="shared" si="23"/>
        <v>#N/A</v>
      </c>
      <c r="V329" s="154" t="e">
        <f>VLOOKUP(E329,'PC Receitas'!$O$4:$P$14,2,FALSE)</f>
        <v>#N/A</v>
      </c>
    </row>
    <row r="330" spans="3:22" ht="19.5" customHeight="1" thickTop="1" thickBot="1" x14ac:dyDescent="0.3">
      <c r="C330" s="58"/>
      <c r="D330" s="58" t="str">
        <f>IF(C330&lt;&gt;"",TEXT(C330,"00")&amp;"/01/"&amp;'Configurações Básicas'!$P$5,"")</f>
        <v/>
      </c>
      <c r="E330" s="58"/>
      <c r="F330" s="58"/>
      <c r="G330" s="58"/>
      <c r="H330" s="58"/>
      <c r="I330" s="59"/>
      <c r="J330" s="193"/>
      <c r="K330" s="60"/>
      <c r="L330" s="60"/>
      <c r="M330" s="56">
        <f>M329+IF(AND(K330="Pago",OR(E330='PC Receitas'!$O$4,E330='PC Receitas'!$O$5,E330='PC Receitas'!$O$6)),I330,IF(AND(K330="Pago",OR(E330='PC Receitas'!$O$7,E330='PC Receitas'!$O$8,E330='PC Receitas'!$O$9,E330='PC Receitas'!$O$10,E330='PC Receitas'!$O$11,E330='PC Receitas'!$O$12,E330='PC Receitas'!$O$13,E330='PC Receitas'!$O$14)),-I330,0))</f>
        <v>12927.7</v>
      </c>
      <c r="R330" s="153" t="e">
        <f t="shared" si="20"/>
        <v>#N/A</v>
      </c>
      <c r="S330" s="150" t="e">
        <f t="shared" si="21"/>
        <v>#N/A</v>
      </c>
      <c r="T330" s="150" t="e">
        <f t="shared" si="22"/>
        <v>#N/A</v>
      </c>
      <c r="U330" s="150" t="e">
        <f t="shared" si="23"/>
        <v>#N/A</v>
      </c>
      <c r="V330" s="154" t="e">
        <f>VLOOKUP(E330,'PC Receitas'!$O$4:$P$14,2,FALSE)</f>
        <v>#N/A</v>
      </c>
    </row>
    <row r="331" spans="3:22" ht="19.5" customHeight="1" thickTop="1" thickBot="1" x14ac:dyDescent="0.3">
      <c r="C331" s="58"/>
      <c r="D331" s="58" t="str">
        <f>IF(C331&lt;&gt;"",TEXT(C331,"00")&amp;"/01/"&amp;'Configurações Básicas'!$P$5,"")</f>
        <v/>
      </c>
      <c r="E331" s="58"/>
      <c r="F331" s="58"/>
      <c r="G331" s="58"/>
      <c r="H331" s="58"/>
      <c r="I331" s="59"/>
      <c r="J331" s="193"/>
      <c r="K331" s="60"/>
      <c r="L331" s="60"/>
      <c r="M331" s="56">
        <f>M330+IF(AND(K331="Pago",OR(E331='PC Receitas'!$O$4,E331='PC Receitas'!$O$5,E331='PC Receitas'!$O$6)),I331,IF(AND(K331="Pago",OR(E331='PC Receitas'!$O$7,E331='PC Receitas'!$O$8,E331='PC Receitas'!$O$9,E331='PC Receitas'!$O$10,E331='PC Receitas'!$O$11,E331='PC Receitas'!$O$12,E331='PC Receitas'!$O$13,E331='PC Receitas'!$O$14)),-I331,0))</f>
        <v>12927.7</v>
      </c>
      <c r="R331" s="153" t="e">
        <f t="shared" si="20"/>
        <v>#N/A</v>
      </c>
      <c r="S331" s="150" t="e">
        <f t="shared" si="21"/>
        <v>#N/A</v>
      </c>
      <c r="T331" s="150" t="e">
        <f t="shared" si="22"/>
        <v>#N/A</v>
      </c>
      <c r="U331" s="150" t="e">
        <f t="shared" si="23"/>
        <v>#N/A</v>
      </c>
      <c r="V331" s="154" t="e">
        <f>VLOOKUP(E331,'PC Receitas'!$O$4:$P$14,2,FALSE)</f>
        <v>#N/A</v>
      </c>
    </row>
    <row r="332" spans="3:22" ht="19.5" customHeight="1" thickTop="1" thickBot="1" x14ac:dyDescent="0.3">
      <c r="C332" s="58"/>
      <c r="D332" s="58" t="str">
        <f>IF(C332&lt;&gt;"",TEXT(C332,"00")&amp;"/01/"&amp;'Configurações Básicas'!$P$5,"")</f>
        <v/>
      </c>
      <c r="E332" s="58"/>
      <c r="F332" s="58"/>
      <c r="G332" s="58"/>
      <c r="H332" s="58"/>
      <c r="I332" s="59"/>
      <c r="J332" s="193"/>
      <c r="K332" s="60"/>
      <c r="L332" s="60"/>
      <c r="M332" s="56">
        <f>M331+IF(AND(K332="Pago",OR(E332='PC Receitas'!$O$4,E332='PC Receitas'!$O$5,E332='PC Receitas'!$O$6)),I332,IF(AND(K332="Pago",OR(E332='PC Receitas'!$O$7,E332='PC Receitas'!$O$8,E332='PC Receitas'!$O$9,E332='PC Receitas'!$O$10,E332='PC Receitas'!$O$11,E332='PC Receitas'!$O$12,E332='PC Receitas'!$O$13,E332='PC Receitas'!$O$14)),-I332,0))</f>
        <v>12927.7</v>
      </c>
      <c r="R332" s="153" t="e">
        <f t="shared" si="20"/>
        <v>#N/A</v>
      </c>
      <c r="S332" s="150" t="e">
        <f t="shared" si="21"/>
        <v>#N/A</v>
      </c>
      <c r="T332" s="150" t="e">
        <f t="shared" si="22"/>
        <v>#N/A</v>
      </c>
      <c r="U332" s="150" t="e">
        <f t="shared" si="23"/>
        <v>#N/A</v>
      </c>
      <c r="V332" s="154" t="e">
        <f>VLOOKUP(E332,'PC Receitas'!$O$4:$P$14,2,FALSE)</f>
        <v>#N/A</v>
      </c>
    </row>
    <row r="333" spans="3:22" ht="19.5" customHeight="1" thickTop="1" thickBot="1" x14ac:dyDescent="0.3">
      <c r="C333" s="58"/>
      <c r="D333" s="58" t="str">
        <f>IF(C333&lt;&gt;"",TEXT(C333,"00")&amp;"/01/"&amp;'Configurações Básicas'!$P$5,"")</f>
        <v/>
      </c>
      <c r="E333" s="58"/>
      <c r="F333" s="58"/>
      <c r="G333" s="58"/>
      <c r="H333" s="58"/>
      <c r="I333" s="59"/>
      <c r="J333" s="193"/>
      <c r="K333" s="60"/>
      <c r="L333" s="60"/>
      <c r="M333" s="56">
        <f>M332+IF(AND(K333="Pago",OR(E333='PC Receitas'!$O$4,E333='PC Receitas'!$O$5,E333='PC Receitas'!$O$6)),I333,IF(AND(K333="Pago",OR(E333='PC Receitas'!$O$7,E333='PC Receitas'!$O$8,E333='PC Receitas'!$O$9,E333='PC Receitas'!$O$10,E333='PC Receitas'!$O$11,E333='PC Receitas'!$O$12,E333='PC Receitas'!$O$13,E333='PC Receitas'!$O$14)),-I333,0))</f>
        <v>12927.7</v>
      </c>
      <c r="R333" s="153" t="e">
        <f t="shared" si="20"/>
        <v>#N/A</v>
      </c>
      <c r="S333" s="150" t="e">
        <f t="shared" si="21"/>
        <v>#N/A</v>
      </c>
      <c r="T333" s="150" t="e">
        <f t="shared" si="22"/>
        <v>#N/A</v>
      </c>
      <c r="U333" s="150" t="e">
        <f t="shared" si="23"/>
        <v>#N/A</v>
      </c>
      <c r="V333" s="154" t="e">
        <f>VLOOKUP(E333,'PC Receitas'!$O$4:$P$14,2,FALSE)</f>
        <v>#N/A</v>
      </c>
    </row>
    <row r="334" spans="3:22" ht="19.5" customHeight="1" thickTop="1" thickBot="1" x14ac:dyDescent="0.3">
      <c r="C334" s="58"/>
      <c r="D334" s="58" t="str">
        <f>IF(C334&lt;&gt;"",TEXT(C334,"00")&amp;"/01/"&amp;'Configurações Básicas'!$P$5,"")</f>
        <v/>
      </c>
      <c r="E334" s="58"/>
      <c r="F334" s="58"/>
      <c r="G334" s="58"/>
      <c r="H334" s="58"/>
      <c r="I334" s="59"/>
      <c r="J334" s="193"/>
      <c r="K334" s="60"/>
      <c r="L334" s="60"/>
      <c r="M334" s="56">
        <f>M333+IF(AND(K334="Pago",OR(E334='PC Receitas'!$O$4,E334='PC Receitas'!$O$5,E334='PC Receitas'!$O$6)),I334,IF(AND(K334="Pago",OR(E334='PC Receitas'!$O$7,E334='PC Receitas'!$O$8,E334='PC Receitas'!$O$9,E334='PC Receitas'!$O$10,E334='PC Receitas'!$O$11,E334='PC Receitas'!$O$12,E334='PC Receitas'!$O$13,E334='PC Receitas'!$O$14)),-I334,0))</f>
        <v>12927.7</v>
      </c>
      <c r="R334" s="153" t="e">
        <f t="shared" si="20"/>
        <v>#N/A</v>
      </c>
      <c r="S334" s="150" t="e">
        <f t="shared" si="21"/>
        <v>#N/A</v>
      </c>
      <c r="T334" s="150" t="e">
        <f t="shared" si="22"/>
        <v>#N/A</v>
      </c>
      <c r="U334" s="150" t="e">
        <f t="shared" si="23"/>
        <v>#N/A</v>
      </c>
      <c r="V334" s="154" t="e">
        <f>VLOOKUP(E334,'PC Receitas'!$O$4:$P$14,2,FALSE)</f>
        <v>#N/A</v>
      </c>
    </row>
    <row r="335" spans="3:22" ht="19.5" customHeight="1" thickTop="1" thickBot="1" x14ac:dyDescent="0.3">
      <c r="C335" s="58"/>
      <c r="D335" s="58" t="str">
        <f>IF(C335&lt;&gt;"",TEXT(C335,"00")&amp;"/01/"&amp;'Configurações Básicas'!$P$5,"")</f>
        <v/>
      </c>
      <c r="E335" s="58"/>
      <c r="F335" s="58"/>
      <c r="G335" s="58"/>
      <c r="H335" s="58"/>
      <c r="I335" s="59"/>
      <c r="J335" s="193"/>
      <c r="K335" s="60"/>
      <c r="L335" s="60"/>
      <c r="M335" s="56">
        <f>M334+IF(AND(K335="Pago",OR(E335='PC Receitas'!$O$4,E335='PC Receitas'!$O$5,E335='PC Receitas'!$O$6)),I335,IF(AND(K335="Pago",OR(E335='PC Receitas'!$O$7,E335='PC Receitas'!$O$8,E335='PC Receitas'!$O$9,E335='PC Receitas'!$O$10,E335='PC Receitas'!$O$11,E335='PC Receitas'!$O$12,E335='PC Receitas'!$O$13,E335='PC Receitas'!$O$14)),-I335,0))</f>
        <v>12927.7</v>
      </c>
      <c r="R335" s="153" t="e">
        <f t="shared" si="20"/>
        <v>#N/A</v>
      </c>
      <c r="S335" s="150" t="e">
        <f t="shared" si="21"/>
        <v>#N/A</v>
      </c>
      <c r="T335" s="150" t="e">
        <f t="shared" si="22"/>
        <v>#N/A</v>
      </c>
      <c r="U335" s="150" t="e">
        <f t="shared" si="23"/>
        <v>#N/A</v>
      </c>
      <c r="V335" s="154" t="e">
        <f>VLOOKUP(E335,'PC Receitas'!$O$4:$P$14,2,FALSE)</f>
        <v>#N/A</v>
      </c>
    </row>
    <row r="336" spans="3:22" ht="19.5" customHeight="1" thickTop="1" thickBot="1" x14ac:dyDescent="0.3">
      <c r="C336" s="58"/>
      <c r="D336" s="58" t="str">
        <f>IF(C336&lt;&gt;"",TEXT(C336,"00")&amp;"/01/"&amp;'Configurações Básicas'!$P$5,"")</f>
        <v/>
      </c>
      <c r="E336" s="58"/>
      <c r="F336" s="58"/>
      <c r="G336" s="58"/>
      <c r="H336" s="58"/>
      <c r="I336" s="59"/>
      <c r="J336" s="193"/>
      <c r="K336" s="60"/>
      <c r="L336" s="60"/>
      <c r="M336" s="56">
        <f>M335+IF(AND(K336="Pago",OR(E336='PC Receitas'!$O$4,E336='PC Receitas'!$O$5,E336='PC Receitas'!$O$6)),I336,IF(AND(K336="Pago",OR(E336='PC Receitas'!$O$7,E336='PC Receitas'!$O$8,E336='PC Receitas'!$O$9,E336='PC Receitas'!$O$10,E336='PC Receitas'!$O$11,E336='PC Receitas'!$O$12,E336='PC Receitas'!$O$13,E336='PC Receitas'!$O$14)),-I336,0))</f>
        <v>12927.7</v>
      </c>
      <c r="R336" s="153" t="e">
        <f t="shared" si="20"/>
        <v>#N/A</v>
      </c>
      <c r="S336" s="150" t="e">
        <f t="shared" si="21"/>
        <v>#N/A</v>
      </c>
      <c r="T336" s="150" t="e">
        <f t="shared" si="22"/>
        <v>#N/A</v>
      </c>
      <c r="U336" s="150" t="e">
        <f t="shared" si="23"/>
        <v>#N/A</v>
      </c>
      <c r="V336" s="154" t="e">
        <f>VLOOKUP(E336,'PC Receitas'!$O$4:$P$14,2,FALSE)</f>
        <v>#N/A</v>
      </c>
    </row>
    <row r="337" spans="3:22" ht="19.5" customHeight="1" thickTop="1" thickBot="1" x14ac:dyDescent="0.3">
      <c r="C337" s="58"/>
      <c r="D337" s="58" t="str">
        <f>IF(C337&lt;&gt;"",TEXT(C337,"00")&amp;"/01/"&amp;'Configurações Básicas'!$P$5,"")</f>
        <v/>
      </c>
      <c r="E337" s="58"/>
      <c r="F337" s="58"/>
      <c r="G337" s="58"/>
      <c r="H337" s="58"/>
      <c r="I337" s="59"/>
      <c r="J337" s="193"/>
      <c r="K337" s="60"/>
      <c r="L337" s="60"/>
      <c r="M337" s="56">
        <f>M336+IF(AND(K337="Pago",OR(E337='PC Receitas'!$O$4,E337='PC Receitas'!$O$5,E337='PC Receitas'!$O$6)),I337,IF(AND(K337="Pago",OR(E337='PC Receitas'!$O$7,E337='PC Receitas'!$O$8,E337='PC Receitas'!$O$9,E337='PC Receitas'!$O$10,E337='PC Receitas'!$O$11,E337='PC Receitas'!$O$12,E337='PC Receitas'!$O$13,E337='PC Receitas'!$O$14)),-I337,0))</f>
        <v>12927.7</v>
      </c>
      <c r="R337" s="153" t="e">
        <f t="shared" si="20"/>
        <v>#N/A</v>
      </c>
      <c r="S337" s="150" t="e">
        <f t="shared" si="21"/>
        <v>#N/A</v>
      </c>
      <c r="T337" s="150" t="e">
        <f t="shared" si="22"/>
        <v>#N/A</v>
      </c>
      <c r="U337" s="150" t="e">
        <f t="shared" si="23"/>
        <v>#N/A</v>
      </c>
      <c r="V337" s="154" t="e">
        <f>VLOOKUP(E337,'PC Receitas'!$O$4:$P$14,2,FALSE)</f>
        <v>#N/A</v>
      </c>
    </row>
    <row r="338" spans="3:22" ht="19.5" customHeight="1" thickTop="1" thickBot="1" x14ac:dyDescent="0.3">
      <c r="C338" s="58"/>
      <c r="D338" s="58" t="str">
        <f>IF(C338&lt;&gt;"",TEXT(C338,"00")&amp;"/01/"&amp;'Configurações Básicas'!$P$5,"")</f>
        <v/>
      </c>
      <c r="E338" s="58"/>
      <c r="F338" s="58"/>
      <c r="G338" s="58"/>
      <c r="H338" s="58"/>
      <c r="I338" s="59"/>
      <c r="J338" s="193"/>
      <c r="K338" s="60"/>
      <c r="L338" s="60"/>
      <c r="M338" s="56">
        <f>M337+IF(AND(K338="Pago",OR(E338='PC Receitas'!$O$4,E338='PC Receitas'!$O$5,E338='PC Receitas'!$O$6)),I338,IF(AND(K338="Pago",OR(E338='PC Receitas'!$O$7,E338='PC Receitas'!$O$8,E338='PC Receitas'!$O$9,E338='PC Receitas'!$O$10,E338='PC Receitas'!$O$11,E338='PC Receitas'!$O$12,E338='PC Receitas'!$O$13,E338='PC Receitas'!$O$14)),-I338,0))</f>
        <v>12927.7</v>
      </c>
      <c r="R338" s="153" t="e">
        <f t="shared" si="20"/>
        <v>#N/A</v>
      </c>
      <c r="S338" s="150" t="e">
        <f t="shared" si="21"/>
        <v>#N/A</v>
      </c>
      <c r="T338" s="150" t="e">
        <f t="shared" si="22"/>
        <v>#N/A</v>
      </c>
      <c r="U338" s="150" t="e">
        <f t="shared" si="23"/>
        <v>#N/A</v>
      </c>
      <c r="V338" s="154" t="e">
        <f>VLOOKUP(E338,'PC Receitas'!$O$4:$P$14,2,FALSE)</f>
        <v>#N/A</v>
      </c>
    </row>
    <row r="339" spans="3:22" ht="19.5" customHeight="1" thickTop="1" thickBot="1" x14ac:dyDescent="0.3">
      <c r="C339" s="58"/>
      <c r="D339" s="58" t="str">
        <f>IF(C339&lt;&gt;"",TEXT(C339,"00")&amp;"/01/"&amp;'Configurações Básicas'!$P$5,"")</f>
        <v/>
      </c>
      <c r="E339" s="58"/>
      <c r="F339" s="58"/>
      <c r="G339" s="58"/>
      <c r="H339" s="58"/>
      <c r="I339" s="59"/>
      <c r="J339" s="193"/>
      <c r="K339" s="60"/>
      <c r="L339" s="60"/>
      <c r="M339" s="56">
        <f>M338+IF(AND(K339="Pago",OR(E339='PC Receitas'!$O$4,E339='PC Receitas'!$O$5,E339='PC Receitas'!$O$6)),I339,IF(AND(K339="Pago",OR(E339='PC Receitas'!$O$7,E339='PC Receitas'!$O$8,E339='PC Receitas'!$O$9,E339='PC Receitas'!$O$10,E339='PC Receitas'!$O$11,E339='PC Receitas'!$O$12,E339='PC Receitas'!$O$13,E339='PC Receitas'!$O$14)),-I339,0))</f>
        <v>12927.7</v>
      </c>
      <c r="R339" s="153" t="e">
        <f t="shared" si="20"/>
        <v>#N/A</v>
      </c>
      <c r="S339" s="150" t="e">
        <f t="shared" si="21"/>
        <v>#N/A</v>
      </c>
      <c r="T339" s="150" t="e">
        <f t="shared" si="22"/>
        <v>#N/A</v>
      </c>
      <c r="U339" s="150" t="e">
        <f t="shared" si="23"/>
        <v>#N/A</v>
      </c>
      <c r="V339" s="154" t="e">
        <f>VLOOKUP(E339,'PC Receitas'!$O$4:$P$14,2,FALSE)</f>
        <v>#N/A</v>
      </c>
    </row>
    <row r="340" spans="3:22" ht="19.5" customHeight="1" thickTop="1" thickBot="1" x14ac:dyDescent="0.3">
      <c r="C340" s="58"/>
      <c r="D340" s="58" t="str">
        <f>IF(C340&lt;&gt;"",TEXT(C340,"00")&amp;"/01/"&amp;'Configurações Básicas'!$P$5,"")</f>
        <v/>
      </c>
      <c r="E340" s="58"/>
      <c r="F340" s="58"/>
      <c r="G340" s="58"/>
      <c r="H340" s="58"/>
      <c r="I340" s="59"/>
      <c r="J340" s="193"/>
      <c r="K340" s="60"/>
      <c r="L340" s="60"/>
      <c r="M340" s="56">
        <f>M339+IF(AND(K340="Pago",OR(E340='PC Receitas'!$O$4,E340='PC Receitas'!$O$5,E340='PC Receitas'!$O$6)),I340,IF(AND(K340="Pago",OR(E340='PC Receitas'!$O$7,E340='PC Receitas'!$O$8,E340='PC Receitas'!$O$9,E340='PC Receitas'!$O$10,E340='PC Receitas'!$O$11,E340='PC Receitas'!$O$12,E340='PC Receitas'!$O$13,E340='PC Receitas'!$O$14)),-I340,0))</f>
        <v>12927.7</v>
      </c>
      <c r="R340" s="153" t="e">
        <f t="shared" si="20"/>
        <v>#N/A</v>
      </c>
      <c r="S340" s="150" t="e">
        <f t="shared" si="21"/>
        <v>#N/A</v>
      </c>
      <c r="T340" s="150" t="e">
        <f t="shared" si="22"/>
        <v>#N/A</v>
      </c>
      <c r="U340" s="150" t="e">
        <f t="shared" si="23"/>
        <v>#N/A</v>
      </c>
      <c r="V340" s="154" t="e">
        <f>VLOOKUP(E340,'PC Receitas'!$O$4:$P$14,2,FALSE)</f>
        <v>#N/A</v>
      </c>
    </row>
    <row r="341" spans="3:22" ht="19.5" customHeight="1" thickTop="1" thickBot="1" x14ac:dyDescent="0.3">
      <c r="C341" s="58"/>
      <c r="D341" s="58" t="str">
        <f>IF(C341&lt;&gt;"",TEXT(C341,"00")&amp;"/01/"&amp;'Configurações Básicas'!$P$5,"")</f>
        <v/>
      </c>
      <c r="E341" s="58"/>
      <c r="F341" s="58"/>
      <c r="G341" s="58"/>
      <c r="H341" s="58"/>
      <c r="I341" s="59"/>
      <c r="J341" s="193"/>
      <c r="K341" s="60"/>
      <c r="L341" s="60"/>
      <c r="M341" s="56">
        <f>M340+IF(AND(K341="Pago",OR(E341='PC Receitas'!$O$4,E341='PC Receitas'!$O$5,E341='PC Receitas'!$O$6)),I341,IF(AND(K341="Pago",OR(E341='PC Receitas'!$O$7,E341='PC Receitas'!$O$8,E341='PC Receitas'!$O$9,E341='PC Receitas'!$O$10,E341='PC Receitas'!$O$11,E341='PC Receitas'!$O$12,E341='PC Receitas'!$O$13,E341='PC Receitas'!$O$14)),-I341,0))</f>
        <v>12927.7</v>
      </c>
      <c r="R341" s="153" t="e">
        <f t="shared" si="20"/>
        <v>#N/A</v>
      </c>
      <c r="S341" s="150" t="e">
        <f t="shared" si="21"/>
        <v>#N/A</v>
      </c>
      <c r="T341" s="150" t="e">
        <f t="shared" si="22"/>
        <v>#N/A</v>
      </c>
      <c r="U341" s="150" t="e">
        <f t="shared" si="23"/>
        <v>#N/A</v>
      </c>
      <c r="V341" s="154" t="e">
        <f>VLOOKUP(E341,'PC Receitas'!$O$4:$P$14,2,FALSE)</f>
        <v>#N/A</v>
      </c>
    </row>
    <row r="342" spans="3:22" ht="19.5" customHeight="1" thickTop="1" thickBot="1" x14ac:dyDescent="0.3">
      <c r="C342" s="58"/>
      <c r="D342" s="58" t="str">
        <f>IF(C342&lt;&gt;"",TEXT(C342,"00")&amp;"/01/"&amp;'Configurações Básicas'!$P$5,"")</f>
        <v/>
      </c>
      <c r="E342" s="58"/>
      <c r="F342" s="58"/>
      <c r="G342" s="58"/>
      <c r="H342" s="58"/>
      <c r="I342" s="59"/>
      <c r="J342" s="193"/>
      <c r="K342" s="60"/>
      <c r="L342" s="60"/>
      <c r="M342" s="56">
        <f>M341+IF(AND(K342="Pago",OR(E342='PC Receitas'!$O$4,E342='PC Receitas'!$O$5,E342='PC Receitas'!$O$6)),I342,IF(AND(K342="Pago",OR(E342='PC Receitas'!$O$7,E342='PC Receitas'!$O$8,E342='PC Receitas'!$O$9,E342='PC Receitas'!$O$10,E342='PC Receitas'!$O$11,E342='PC Receitas'!$O$12,E342='PC Receitas'!$O$13,E342='PC Receitas'!$O$14)),-I342,0))</f>
        <v>12927.7</v>
      </c>
      <c r="R342" s="153" t="e">
        <f t="shared" si="20"/>
        <v>#N/A</v>
      </c>
      <c r="S342" s="150" t="e">
        <f t="shared" si="21"/>
        <v>#N/A</v>
      </c>
      <c r="T342" s="150" t="e">
        <f t="shared" si="22"/>
        <v>#N/A</v>
      </c>
      <c r="U342" s="150" t="e">
        <f t="shared" si="23"/>
        <v>#N/A</v>
      </c>
      <c r="V342" s="154" t="e">
        <f>VLOOKUP(E342,'PC Receitas'!$O$4:$P$14,2,FALSE)</f>
        <v>#N/A</v>
      </c>
    </row>
    <row r="343" spans="3:22" ht="19.5" customHeight="1" thickTop="1" thickBot="1" x14ac:dyDescent="0.3">
      <c r="C343" s="58"/>
      <c r="D343" s="58" t="str">
        <f>IF(C343&lt;&gt;"",TEXT(C343,"00")&amp;"/01/"&amp;'Configurações Básicas'!$P$5,"")</f>
        <v/>
      </c>
      <c r="E343" s="58"/>
      <c r="F343" s="58"/>
      <c r="G343" s="58"/>
      <c r="H343" s="58"/>
      <c r="I343" s="59"/>
      <c r="J343" s="193"/>
      <c r="K343" s="60"/>
      <c r="L343" s="60"/>
      <c r="M343" s="56">
        <f>M342+IF(AND(K343="Pago",OR(E343='PC Receitas'!$O$4,E343='PC Receitas'!$O$5,E343='PC Receitas'!$O$6)),I343,IF(AND(K343="Pago",OR(E343='PC Receitas'!$O$7,E343='PC Receitas'!$O$8,E343='PC Receitas'!$O$9,E343='PC Receitas'!$O$10,E343='PC Receitas'!$O$11,E343='PC Receitas'!$O$12,E343='PC Receitas'!$O$13,E343='PC Receitas'!$O$14)),-I343,0))</f>
        <v>12927.7</v>
      </c>
      <c r="R343" s="153" t="e">
        <f t="shared" si="20"/>
        <v>#N/A</v>
      </c>
      <c r="S343" s="150" t="e">
        <f t="shared" si="21"/>
        <v>#N/A</v>
      </c>
      <c r="T343" s="150" t="e">
        <f t="shared" si="22"/>
        <v>#N/A</v>
      </c>
      <c r="U343" s="150" t="e">
        <f t="shared" si="23"/>
        <v>#N/A</v>
      </c>
      <c r="V343" s="154" t="e">
        <f>VLOOKUP(E343,'PC Receitas'!$O$4:$P$14,2,FALSE)</f>
        <v>#N/A</v>
      </c>
    </row>
    <row r="344" spans="3:22" ht="19.5" customHeight="1" thickTop="1" thickBot="1" x14ac:dyDescent="0.3">
      <c r="C344" s="58"/>
      <c r="D344" s="58" t="str">
        <f>IF(C344&lt;&gt;"",TEXT(C344,"00")&amp;"/01/"&amp;'Configurações Básicas'!$P$5,"")</f>
        <v/>
      </c>
      <c r="E344" s="58"/>
      <c r="F344" s="58"/>
      <c r="G344" s="58"/>
      <c r="H344" s="58"/>
      <c r="I344" s="59"/>
      <c r="J344" s="193"/>
      <c r="K344" s="60"/>
      <c r="L344" s="60"/>
      <c r="M344" s="56">
        <f>M343+IF(AND(K344="Pago",OR(E344='PC Receitas'!$O$4,E344='PC Receitas'!$O$5,E344='PC Receitas'!$O$6)),I344,IF(AND(K344="Pago",OR(E344='PC Receitas'!$O$7,E344='PC Receitas'!$O$8,E344='PC Receitas'!$O$9,E344='PC Receitas'!$O$10,E344='PC Receitas'!$O$11,E344='PC Receitas'!$O$12,E344='PC Receitas'!$O$13,E344='PC Receitas'!$O$14)),-I344,0))</f>
        <v>12927.7</v>
      </c>
      <c r="R344" s="153" t="e">
        <f t="shared" si="20"/>
        <v>#N/A</v>
      </c>
      <c r="S344" s="150" t="e">
        <f t="shared" si="21"/>
        <v>#N/A</v>
      </c>
      <c r="T344" s="150" t="e">
        <f t="shared" si="22"/>
        <v>#N/A</v>
      </c>
      <c r="U344" s="150" t="e">
        <f t="shared" si="23"/>
        <v>#N/A</v>
      </c>
      <c r="V344" s="154" t="e">
        <f>VLOOKUP(E344,'PC Receitas'!$O$4:$P$14,2,FALSE)</f>
        <v>#N/A</v>
      </c>
    </row>
    <row r="345" spans="3:22" ht="19.5" customHeight="1" thickTop="1" thickBot="1" x14ac:dyDescent="0.3">
      <c r="C345" s="58"/>
      <c r="D345" s="58" t="str">
        <f>IF(C345&lt;&gt;"",TEXT(C345,"00")&amp;"/01/"&amp;'Configurações Básicas'!$P$5,"")</f>
        <v/>
      </c>
      <c r="E345" s="58"/>
      <c r="F345" s="58"/>
      <c r="G345" s="58"/>
      <c r="H345" s="58"/>
      <c r="I345" s="59"/>
      <c r="J345" s="193"/>
      <c r="K345" s="60"/>
      <c r="L345" s="60"/>
      <c r="M345" s="56">
        <f>M344+IF(AND(K345="Pago",OR(E345='PC Receitas'!$O$4,E345='PC Receitas'!$O$5,E345='PC Receitas'!$O$6)),I345,IF(AND(K345="Pago",OR(E345='PC Receitas'!$O$7,E345='PC Receitas'!$O$8,E345='PC Receitas'!$O$9,E345='PC Receitas'!$O$10,E345='PC Receitas'!$O$11,E345='PC Receitas'!$O$12,E345='PC Receitas'!$O$13,E345='PC Receitas'!$O$14)),-I345,0))</f>
        <v>12927.7</v>
      </c>
      <c r="R345" s="153" t="e">
        <f t="shared" si="20"/>
        <v>#N/A</v>
      </c>
      <c r="S345" s="150" t="e">
        <f t="shared" si="21"/>
        <v>#N/A</v>
      </c>
      <c r="T345" s="150" t="e">
        <f t="shared" si="22"/>
        <v>#N/A</v>
      </c>
      <c r="U345" s="150" t="e">
        <f t="shared" si="23"/>
        <v>#N/A</v>
      </c>
      <c r="V345" s="154" t="e">
        <f>VLOOKUP(E345,'PC Receitas'!$O$4:$P$14,2,FALSE)</f>
        <v>#N/A</v>
      </c>
    </row>
    <row r="346" spans="3:22" ht="19.5" customHeight="1" thickTop="1" thickBot="1" x14ac:dyDescent="0.3">
      <c r="C346" s="58"/>
      <c r="D346" s="58" t="str">
        <f>IF(C346&lt;&gt;"",TEXT(C346,"00")&amp;"/01/"&amp;'Configurações Básicas'!$P$5,"")</f>
        <v/>
      </c>
      <c r="E346" s="58"/>
      <c r="F346" s="58"/>
      <c r="G346" s="58"/>
      <c r="H346" s="58"/>
      <c r="I346" s="59"/>
      <c r="J346" s="193"/>
      <c r="K346" s="60"/>
      <c r="L346" s="60"/>
      <c r="M346" s="56">
        <f>M345+IF(AND(K346="Pago",OR(E346='PC Receitas'!$O$4,E346='PC Receitas'!$O$5,E346='PC Receitas'!$O$6)),I346,IF(AND(K346="Pago",OR(E346='PC Receitas'!$O$7,E346='PC Receitas'!$O$8,E346='PC Receitas'!$O$9,E346='PC Receitas'!$O$10,E346='PC Receitas'!$O$11,E346='PC Receitas'!$O$12,E346='PC Receitas'!$O$13,E346='PC Receitas'!$O$14)),-I346,0))</f>
        <v>12927.7</v>
      </c>
      <c r="R346" s="153" t="e">
        <f t="shared" si="20"/>
        <v>#N/A</v>
      </c>
      <c r="S346" s="150" t="e">
        <f t="shared" si="21"/>
        <v>#N/A</v>
      </c>
      <c r="T346" s="150" t="e">
        <f t="shared" si="22"/>
        <v>#N/A</v>
      </c>
      <c r="U346" s="150" t="e">
        <f t="shared" si="23"/>
        <v>#N/A</v>
      </c>
      <c r="V346" s="154" t="e">
        <f>VLOOKUP(E346,'PC Receitas'!$O$4:$P$14,2,FALSE)</f>
        <v>#N/A</v>
      </c>
    </row>
    <row r="347" spans="3:22" ht="19.5" customHeight="1" thickTop="1" thickBot="1" x14ac:dyDescent="0.3">
      <c r="C347" s="58"/>
      <c r="D347" s="58" t="str">
        <f>IF(C347&lt;&gt;"",TEXT(C347,"00")&amp;"/01/"&amp;'Configurações Básicas'!$P$5,"")</f>
        <v/>
      </c>
      <c r="E347" s="58"/>
      <c r="F347" s="58"/>
      <c r="G347" s="58"/>
      <c r="H347" s="58"/>
      <c r="I347" s="59"/>
      <c r="J347" s="193"/>
      <c r="K347" s="60"/>
      <c r="L347" s="60"/>
      <c r="M347" s="56">
        <f>M346+IF(AND(K347="Pago",OR(E347='PC Receitas'!$O$4,E347='PC Receitas'!$O$5,E347='PC Receitas'!$O$6)),I347,IF(AND(K347="Pago",OR(E347='PC Receitas'!$O$7,E347='PC Receitas'!$O$8,E347='PC Receitas'!$O$9,E347='PC Receitas'!$O$10,E347='PC Receitas'!$O$11,E347='PC Receitas'!$O$12,E347='PC Receitas'!$O$13,E347='PC Receitas'!$O$14)),-I347,0))</f>
        <v>12927.7</v>
      </c>
      <c r="R347" s="153" t="e">
        <f t="shared" si="20"/>
        <v>#N/A</v>
      </c>
      <c r="S347" s="150" t="e">
        <f t="shared" si="21"/>
        <v>#N/A</v>
      </c>
      <c r="T347" s="150" t="e">
        <f t="shared" si="22"/>
        <v>#N/A</v>
      </c>
      <c r="U347" s="150" t="e">
        <f t="shared" si="23"/>
        <v>#N/A</v>
      </c>
      <c r="V347" s="154" t="e">
        <f>VLOOKUP(E347,'PC Receitas'!$O$4:$P$14,2,FALSE)</f>
        <v>#N/A</v>
      </c>
    </row>
    <row r="348" spans="3:22" ht="19.5" customHeight="1" thickTop="1" thickBot="1" x14ac:dyDescent="0.3">
      <c r="C348" s="58"/>
      <c r="D348" s="58" t="str">
        <f>IF(C348&lt;&gt;"",TEXT(C348,"00")&amp;"/01/"&amp;'Configurações Básicas'!$P$5,"")</f>
        <v/>
      </c>
      <c r="E348" s="58"/>
      <c r="F348" s="58"/>
      <c r="G348" s="58"/>
      <c r="H348" s="58"/>
      <c r="I348" s="59"/>
      <c r="J348" s="193"/>
      <c r="K348" s="60"/>
      <c r="L348" s="60"/>
      <c r="M348" s="56">
        <f>M347+IF(AND(K348="Pago",OR(E348='PC Receitas'!$O$4,E348='PC Receitas'!$O$5,E348='PC Receitas'!$O$6)),I348,IF(AND(K348="Pago",OR(E348='PC Receitas'!$O$7,E348='PC Receitas'!$O$8,E348='PC Receitas'!$O$9,E348='PC Receitas'!$O$10,E348='PC Receitas'!$O$11,E348='PC Receitas'!$O$12,E348='PC Receitas'!$O$13,E348='PC Receitas'!$O$14)),-I348,0))</f>
        <v>12927.7</v>
      </c>
      <c r="R348" s="153" t="e">
        <f t="shared" si="20"/>
        <v>#N/A</v>
      </c>
      <c r="S348" s="150" t="e">
        <f t="shared" si="21"/>
        <v>#N/A</v>
      </c>
      <c r="T348" s="150" t="e">
        <f t="shared" si="22"/>
        <v>#N/A</v>
      </c>
      <c r="U348" s="150" t="e">
        <f t="shared" si="23"/>
        <v>#N/A</v>
      </c>
      <c r="V348" s="154" t="e">
        <f>VLOOKUP(E348,'PC Receitas'!$O$4:$P$14,2,FALSE)</f>
        <v>#N/A</v>
      </c>
    </row>
    <row r="349" spans="3:22" ht="19.5" customHeight="1" thickTop="1" thickBot="1" x14ac:dyDescent="0.3">
      <c r="C349" s="58"/>
      <c r="D349" s="58" t="str">
        <f>IF(C349&lt;&gt;"",TEXT(C349,"00")&amp;"/01/"&amp;'Configurações Básicas'!$P$5,"")</f>
        <v/>
      </c>
      <c r="E349" s="58"/>
      <c r="F349" s="58"/>
      <c r="G349" s="58"/>
      <c r="H349" s="58"/>
      <c r="I349" s="59"/>
      <c r="J349" s="193"/>
      <c r="K349" s="60"/>
      <c r="L349" s="60"/>
      <c r="M349" s="56">
        <f>M348+IF(AND(K349="Pago",OR(E349='PC Receitas'!$O$4,E349='PC Receitas'!$O$5,E349='PC Receitas'!$O$6)),I349,IF(AND(K349="Pago",OR(E349='PC Receitas'!$O$7,E349='PC Receitas'!$O$8,E349='PC Receitas'!$O$9,E349='PC Receitas'!$O$10,E349='PC Receitas'!$O$11,E349='PC Receitas'!$O$12,E349='PC Receitas'!$O$13,E349='PC Receitas'!$O$14)),-I349,0))</f>
        <v>12927.7</v>
      </c>
      <c r="R349" s="153" t="e">
        <f t="shared" si="20"/>
        <v>#N/A</v>
      </c>
      <c r="S349" s="150" t="e">
        <f t="shared" si="21"/>
        <v>#N/A</v>
      </c>
      <c r="T349" s="150" t="e">
        <f t="shared" si="22"/>
        <v>#N/A</v>
      </c>
      <c r="U349" s="150" t="e">
        <f t="shared" si="23"/>
        <v>#N/A</v>
      </c>
      <c r="V349" s="154" t="e">
        <f>VLOOKUP(E349,'PC Receitas'!$O$4:$P$14,2,FALSE)</f>
        <v>#N/A</v>
      </c>
    </row>
    <row r="350" spans="3:22" ht="19.5" customHeight="1" thickTop="1" thickBot="1" x14ac:dyDescent="0.3">
      <c r="C350" s="58"/>
      <c r="D350" s="58" t="str">
        <f>IF(C350&lt;&gt;"",TEXT(C350,"00")&amp;"/01/"&amp;'Configurações Básicas'!$P$5,"")</f>
        <v/>
      </c>
      <c r="E350" s="58"/>
      <c r="F350" s="58"/>
      <c r="G350" s="58"/>
      <c r="H350" s="58"/>
      <c r="I350" s="59"/>
      <c r="J350" s="193"/>
      <c r="K350" s="60"/>
      <c r="L350" s="60"/>
      <c r="M350" s="56">
        <f>M349+IF(AND(K350="Pago",OR(E350='PC Receitas'!$O$4,E350='PC Receitas'!$O$5,E350='PC Receitas'!$O$6)),I350,IF(AND(K350="Pago",OR(E350='PC Receitas'!$O$7,E350='PC Receitas'!$O$8,E350='PC Receitas'!$O$9,E350='PC Receitas'!$O$10,E350='PC Receitas'!$O$11,E350='PC Receitas'!$O$12,E350='PC Receitas'!$O$13,E350='PC Receitas'!$O$14)),-I350,0))</f>
        <v>12927.7</v>
      </c>
      <c r="R350" s="153" t="e">
        <f t="shared" si="20"/>
        <v>#N/A</v>
      </c>
      <c r="S350" s="150" t="e">
        <f t="shared" si="21"/>
        <v>#N/A</v>
      </c>
      <c r="T350" s="150" t="e">
        <f t="shared" si="22"/>
        <v>#N/A</v>
      </c>
      <c r="U350" s="150" t="e">
        <f t="shared" si="23"/>
        <v>#N/A</v>
      </c>
      <c r="V350" s="154" t="e">
        <f>VLOOKUP(E350,'PC Receitas'!$O$4:$P$14,2,FALSE)</f>
        <v>#N/A</v>
      </c>
    </row>
    <row r="351" spans="3:22" ht="19.5" customHeight="1" thickTop="1" thickBot="1" x14ac:dyDescent="0.3">
      <c r="C351" s="58"/>
      <c r="D351" s="58" t="str">
        <f>IF(C351&lt;&gt;"",TEXT(C351,"00")&amp;"/01/"&amp;'Configurações Básicas'!$P$5,"")</f>
        <v/>
      </c>
      <c r="E351" s="58"/>
      <c r="F351" s="58"/>
      <c r="G351" s="58"/>
      <c r="H351" s="58"/>
      <c r="I351" s="59"/>
      <c r="J351" s="193"/>
      <c r="K351" s="60"/>
      <c r="L351" s="60"/>
      <c r="M351" s="56">
        <f>M350+IF(AND(K351="Pago",OR(E351='PC Receitas'!$O$4,E351='PC Receitas'!$O$5,E351='PC Receitas'!$O$6)),I351,IF(AND(K351="Pago",OR(E351='PC Receitas'!$O$7,E351='PC Receitas'!$O$8,E351='PC Receitas'!$O$9,E351='PC Receitas'!$O$10,E351='PC Receitas'!$O$11,E351='PC Receitas'!$O$12,E351='PC Receitas'!$O$13,E351='PC Receitas'!$O$14)),-I351,0))</f>
        <v>12927.7</v>
      </c>
      <c r="R351" s="153" t="e">
        <f t="shared" si="20"/>
        <v>#N/A</v>
      </c>
      <c r="S351" s="150" t="e">
        <f t="shared" si="21"/>
        <v>#N/A</v>
      </c>
      <c r="T351" s="150" t="e">
        <f t="shared" si="22"/>
        <v>#N/A</v>
      </c>
      <c r="U351" s="150" t="e">
        <f t="shared" si="23"/>
        <v>#N/A</v>
      </c>
      <c r="V351" s="154" t="e">
        <f>VLOOKUP(E351,'PC Receitas'!$O$4:$P$14,2,FALSE)</f>
        <v>#N/A</v>
      </c>
    </row>
    <row r="352" spans="3:22" ht="19.5" customHeight="1" thickTop="1" thickBot="1" x14ac:dyDescent="0.3">
      <c r="C352" s="58"/>
      <c r="D352" s="58" t="str">
        <f>IF(C352&lt;&gt;"",TEXT(C352,"00")&amp;"/01/"&amp;'Configurações Básicas'!$P$5,"")</f>
        <v/>
      </c>
      <c r="E352" s="58"/>
      <c r="F352" s="58"/>
      <c r="G352" s="58"/>
      <c r="H352" s="58"/>
      <c r="I352" s="59"/>
      <c r="J352" s="193"/>
      <c r="K352" s="60"/>
      <c r="L352" s="60"/>
      <c r="M352" s="56">
        <f>M351+IF(AND(K352="Pago",OR(E352='PC Receitas'!$O$4,E352='PC Receitas'!$O$5,E352='PC Receitas'!$O$6)),I352,IF(AND(K352="Pago",OR(E352='PC Receitas'!$O$7,E352='PC Receitas'!$O$8,E352='PC Receitas'!$O$9,E352='PC Receitas'!$O$10,E352='PC Receitas'!$O$11,E352='PC Receitas'!$O$12,E352='PC Receitas'!$O$13,E352='PC Receitas'!$O$14)),-I352,0))</f>
        <v>12927.7</v>
      </c>
      <c r="R352" s="153" t="e">
        <f t="shared" si="20"/>
        <v>#N/A</v>
      </c>
      <c r="S352" s="150" t="e">
        <f t="shared" si="21"/>
        <v>#N/A</v>
      </c>
      <c r="T352" s="150" t="e">
        <f t="shared" si="22"/>
        <v>#N/A</v>
      </c>
      <c r="U352" s="150" t="e">
        <f t="shared" si="23"/>
        <v>#N/A</v>
      </c>
      <c r="V352" s="154" t="e">
        <f>VLOOKUP(E352,'PC Receitas'!$O$4:$P$14,2,FALSE)</f>
        <v>#N/A</v>
      </c>
    </row>
    <row r="353" spans="3:22" ht="19.5" customHeight="1" thickTop="1" thickBot="1" x14ac:dyDescent="0.3">
      <c r="C353" s="58"/>
      <c r="D353" s="58" t="str">
        <f>IF(C353&lt;&gt;"",TEXT(C353,"00")&amp;"/01/"&amp;'Configurações Básicas'!$P$5,"")</f>
        <v/>
      </c>
      <c r="E353" s="58"/>
      <c r="F353" s="58"/>
      <c r="G353" s="58"/>
      <c r="H353" s="58"/>
      <c r="I353" s="59"/>
      <c r="J353" s="193"/>
      <c r="K353" s="60"/>
      <c r="L353" s="60"/>
      <c r="M353" s="56">
        <f>M352+IF(AND(K353="Pago",OR(E353='PC Receitas'!$O$4,E353='PC Receitas'!$O$5,E353='PC Receitas'!$O$6)),I353,IF(AND(K353="Pago",OR(E353='PC Receitas'!$O$7,E353='PC Receitas'!$O$8,E353='PC Receitas'!$O$9,E353='PC Receitas'!$O$10,E353='PC Receitas'!$O$11,E353='PC Receitas'!$O$12,E353='PC Receitas'!$O$13,E353='PC Receitas'!$O$14)),-I353,0))</f>
        <v>12927.7</v>
      </c>
      <c r="R353" s="153" t="e">
        <f t="shared" si="20"/>
        <v>#N/A</v>
      </c>
      <c r="S353" s="150" t="e">
        <f t="shared" si="21"/>
        <v>#N/A</v>
      </c>
      <c r="T353" s="150" t="e">
        <f t="shared" si="22"/>
        <v>#N/A</v>
      </c>
      <c r="U353" s="150" t="e">
        <f t="shared" si="23"/>
        <v>#N/A</v>
      </c>
      <c r="V353" s="154" t="e">
        <f>VLOOKUP(E353,'PC Receitas'!$O$4:$P$14,2,FALSE)</f>
        <v>#N/A</v>
      </c>
    </row>
    <row r="354" spans="3:22" ht="19.5" customHeight="1" thickTop="1" thickBot="1" x14ac:dyDescent="0.3">
      <c r="C354" s="58"/>
      <c r="D354" s="58" t="str">
        <f>IF(C354&lt;&gt;"",TEXT(C354,"00")&amp;"/01/"&amp;'Configurações Básicas'!$P$5,"")</f>
        <v/>
      </c>
      <c r="E354" s="58"/>
      <c r="F354" s="58"/>
      <c r="G354" s="58"/>
      <c r="H354" s="58"/>
      <c r="I354" s="59"/>
      <c r="J354" s="193"/>
      <c r="K354" s="60"/>
      <c r="L354" s="60"/>
      <c r="M354" s="56">
        <f>M353+IF(AND(K354="Pago",OR(E354='PC Receitas'!$O$4,E354='PC Receitas'!$O$5,E354='PC Receitas'!$O$6)),I354,IF(AND(K354="Pago",OR(E354='PC Receitas'!$O$7,E354='PC Receitas'!$O$8,E354='PC Receitas'!$O$9,E354='PC Receitas'!$O$10,E354='PC Receitas'!$O$11,E354='PC Receitas'!$O$12,E354='PC Receitas'!$O$13,E354='PC Receitas'!$O$14)),-I354,0))</f>
        <v>12927.7</v>
      </c>
      <c r="R354" s="153" t="e">
        <f t="shared" si="20"/>
        <v>#N/A</v>
      </c>
      <c r="S354" s="150" t="e">
        <f t="shared" si="21"/>
        <v>#N/A</v>
      </c>
      <c r="T354" s="150" t="e">
        <f t="shared" si="22"/>
        <v>#N/A</v>
      </c>
      <c r="U354" s="150" t="e">
        <f t="shared" si="23"/>
        <v>#N/A</v>
      </c>
      <c r="V354" s="154" t="e">
        <f>VLOOKUP(E354,'PC Receitas'!$O$4:$P$14,2,FALSE)</f>
        <v>#N/A</v>
      </c>
    </row>
    <row r="355" spans="3:22" ht="19.5" customHeight="1" thickTop="1" thickBot="1" x14ac:dyDescent="0.3">
      <c r="C355" s="58"/>
      <c r="D355" s="58" t="str">
        <f>IF(C355&lt;&gt;"",TEXT(C355,"00")&amp;"/01/"&amp;'Configurações Básicas'!$P$5,"")</f>
        <v/>
      </c>
      <c r="E355" s="58"/>
      <c r="F355" s="58"/>
      <c r="G355" s="58"/>
      <c r="H355" s="58"/>
      <c r="I355" s="59"/>
      <c r="J355" s="193"/>
      <c r="K355" s="60"/>
      <c r="L355" s="60"/>
      <c r="M355" s="56">
        <f>M354+IF(AND(K355="Pago",OR(E355='PC Receitas'!$O$4,E355='PC Receitas'!$O$5,E355='PC Receitas'!$O$6)),I355,IF(AND(K355="Pago",OR(E355='PC Receitas'!$O$7,E355='PC Receitas'!$O$8,E355='PC Receitas'!$O$9,E355='PC Receitas'!$O$10,E355='PC Receitas'!$O$11,E355='PC Receitas'!$O$12,E355='PC Receitas'!$O$13,E355='PC Receitas'!$O$14)),-I355,0))</f>
        <v>12927.7</v>
      </c>
      <c r="R355" s="153" t="e">
        <f t="shared" si="20"/>
        <v>#N/A</v>
      </c>
      <c r="S355" s="150" t="e">
        <f t="shared" si="21"/>
        <v>#N/A</v>
      </c>
      <c r="T355" s="150" t="e">
        <f t="shared" si="22"/>
        <v>#N/A</v>
      </c>
      <c r="U355" s="150" t="e">
        <f t="shared" si="23"/>
        <v>#N/A</v>
      </c>
      <c r="V355" s="154" t="e">
        <f>VLOOKUP(E355,'PC Receitas'!$O$4:$P$14,2,FALSE)</f>
        <v>#N/A</v>
      </c>
    </row>
    <row r="356" spans="3:22" ht="19.5" customHeight="1" thickTop="1" thickBot="1" x14ac:dyDescent="0.3">
      <c r="C356" s="58"/>
      <c r="D356" s="58" t="str">
        <f>IF(C356&lt;&gt;"",TEXT(C356,"00")&amp;"/01/"&amp;'Configurações Básicas'!$P$5,"")</f>
        <v/>
      </c>
      <c r="E356" s="58"/>
      <c r="F356" s="58"/>
      <c r="G356" s="58"/>
      <c r="H356" s="58"/>
      <c r="I356" s="59"/>
      <c r="J356" s="193"/>
      <c r="K356" s="60"/>
      <c r="L356" s="60"/>
      <c r="M356" s="56">
        <f>M355+IF(AND(K356="Pago",OR(E356='PC Receitas'!$O$4,E356='PC Receitas'!$O$5,E356='PC Receitas'!$O$6)),I356,IF(AND(K356="Pago",OR(E356='PC Receitas'!$O$7,E356='PC Receitas'!$O$8,E356='PC Receitas'!$O$9,E356='PC Receitas'!$O$10,E356='PC Receitas'!$O$11,E356='PC Receitas'!$O$12,E356='PC Receitas'!$O$13,E356='PC Receitas'!$O$14)),-I356,0))</f>
        <v>12927.7</v>
      </c>
      <c r="R356" s="153" t="e">
        <f t="shared" si="20"/>
        <v>#N/A</v>
      </c>
      <c r="S356" s="150" t="e">
        <f t="shared" si="21"/>
        <v>#N/A</v>
      </c>
      <c r="T356" s="150" t="e">
        <f t="shared" si="22"/>
        <v>#N/A</v>
      </c>
      <c r="U356" s="150" t="e">
        <f t="shared" si="23"/>
        <v>#N/A</v>
      </c>
      <c r="V356" s="154" t="e">
        <f>VLOOKUP(E356,'PC Receitas'!$O$4:$P$14,2,FALSE)</f>
        <v>#N/A</v>
      </c>
    </row>
    <row r="357" spans="3:22" ht="19.5" customHeight="1" thickTop="1" thickBot="1" x14ac:dyDescent="0.3">
      <c r="C357" s="58"/>
      <c r="D357" s="58" t="str">
        <f>IF(C357&lt;&gt;"",TEXT(C357,"00")&amp;"/01/"&amp;'Configurações Básicas'!$P$5,"")</f>
        <v/>
      </c>
      <c r="E357" s="58"/>
      <c r="F357" s="58"/>
      <c r="G357" s="58"/>
      <c r="H357" s="58"/>
      <c r="I357" s="59"/>
      <c r="J357" s="193"/>
      <c r="K357" s="60"/>
      <c r="L357" s="60"/>
      <c r="M357" s="56">
        <f>M356+IF(AND(K357="Pago",OR(E357='PC Receitas'!$O$4,E357='PC Receitas'!$O$5,E357='PC Receitas'!$O$6)),I357,IF(AND(K357="Pago",OR(E357='PC Receitas'!$O$7,E357='PC Receitas'!$O$8,E357='PC Receitas'!$O$9,E357='PC Receitas'!$O$10,E357='PC Receitas'!$O$11,E357='PC Receitas'!$O$12,E357='PC Receitas'!$O$13,E357='PC Receitas'!$O$14)),-I357,0))</f>
        <v>12927.7</v>
      </c>
      <c r="R357" s="153" t="e">
        <f t="shared" si="20"/>
        <v>#N/A</v>
      </c>
      <c r="S357" s="150" t="e">
        <f t="shared" si="21"/>
        <v>#N/A</v>
      </c>
      <c r="T357" s="150" t="e">
        <f t="shared" si="22"/>
        <v>#N/A</v>
      </c>
      <c r="U357" s="150" t="e">
        <f t="shared" si="23"/>
        <v>#N/A</v>
      </c>
      <c r="V357" s="154" t="e">
        <f>VLOOKUP(E357,'PC Receitas'!$O$4:$P$14,2,FALSE)</f>
        <v>#N/A</v>
      </c>
    </row>
    <row r="358" spans="3:22" ht="19.5" customHeight="1" thickTop="1" thickBot="1" x14ac:dyDescent="0.3">
      <c r="C358" s="58"/>
      <c r="D358" s="58" t="str">
        <f>IF(C358&lt;&gt;"",TEXT(C358,"00")&amp;"/01/"&amp;'Configurações Básicas'!$P$5,"")</f>
        <v/>
      </c>
      <c r="E358" s="58"/>
      <c r="F358" s="58"/>
      <c r="G358" s="58"/>
      <c r="H358" s="58"/>
      <c r="I358" s="59"/>
      <c r="J358" s="193"/>
      <c r="K358" s="60"/>
      <c r="L358" s="60"/>
      <c r="M358" s="56">
        <f>M357+IF(AND(K358="Pago",OR(E358='PC Receitas'!$O$4,E358='PC Receitas'!$O$5,E358='PC Receitas'!$O$6)),I358,IF(AND(K358="Pago",OR(E358='PC Receitas'!$O$7,E358='PC Receitas'!$O$8,E358='PC Receitas'!$O$9,E358='PC Receitas'!$O$10,E358='PC Receitas'!$O$11,E358='PC Receitas'!$O$12,E358='PC Receitas'!$O$13,E358='PC Receitas'!$O$14)),-I358,0))</f>
        <v>12927.7</v>
      </c>
      <c r="R358" s="153" t="e">
        <f t="shared" si="20"/>
        <v>#N/A</v>
      </c>
      <c r="S358" s="150" t="e">
        <f t="shared" si="21"/>
        <v>#N/A</v>
      </c>
      <c r="T358" s="150" t="e">
        <f t="shared" si="22"/>
        <v>#N/A</v>
      </c>
      <c r="U358" s="150" t="e">
        <f t="shared" si="23"/>
        <v>#N/A</v>
      </c>
      <c r="V358" s="154" t="e">
        <f>VLOOKUP(E358,'PC Receitas'!$O$4:$P$14,2,FALSE)</f>
        <v>#N/A</v>
      </c>
    </row>
    <row r="359" spans="3:22" ht="19.5" customHeight="1" thickTop="1" thickBot="1" x14ac:dyDescent="0.3">
      <c r="C359" s="58"/>
      <c r="D359" s="58" t="str">
        <f>IF(C359&lt;&gt;"",TEXT(C359,"00")&amp;"/01/"&amp;'Configurações Básicas'!$P$5,"")</f>
        <v/>
      </c>
      <c r="E359" s="58"/>
      <c r="F359" s="58"/>
      <c r="G359" s="58"/>
      <c r="H359" s="58"/>
      <c r="I359" s="59"/>
      <c r="J359" s="193"/>
      <c r="K359" s="60"/>
      <c r="L359" s="60"/>
      <c r="M359" s="56">
        <f>M358+IF(AND(K359="Pago",OR(E359='PC Receitas'!$O$4,E359='PC Receitas'!$O$5,E359='PC Receitas'!$O$6)),I359,IF(AND(K359="Pago",OR(E359='PC Receitas'!$O$7,E359='PC Receitas'!$O$8,E359='PC Receitas'!$O$9,E359='PC Receitas'!$O$10,E359='PC Receitas'!$O$11,E359='PC Receitas'!$O$12,E359='PC Receitas'!$O$13,E359='PC Receitas'!$O$14)),-I359,0))</f>
        <v>12927.7</v>
      </c>
      <c r="R359" s="153" t="e">
        <f t="shared" si="20"/>
        <v>#N/A</v>
      </c>
      <c r="S359" s="150" t="e">
        <f t="shared" si="21"/>
        <v>#N/A</v>
      </c>
      <c r="T359" s="150" t="e">
        <f t="shared" si="22"/>
        <v>#N/A</v>
      </c>
      <c r="U359" s="150" t="e">
        <f t="shared" si="23"/>
        <v>#N/A</v>
      </c>
      <c r="V359" s="154" t="e">
        <f>VLOOKUP(E359,'PC Receitas'!$O$4:$P$14,2,FALSE)</f>
        <v>#N/A</v>
      </c>
    </row>
    <row r="360" spans="3:22" ht="19.5" customHeight="1" thickTop="1" thickBot="1" x14ac:dyDescent="0.3">
      <c r="C360" s="58"/>
      <c r="D360" s="58" t="str">
        <f>IF(C360&lt;&gt;"",TEXT(C360,"00")&amp;"/01/"&amp;'Configurações Básicas'!$P$5,"")</f>
        <v/>
      </c>
      <c r="E360" s="58"/>
      <c r="F360" s="58"/>
      <c r="G360" s="58"/>
      <c r="H360" s="58"/>
      <c r="I360" s="59"/>
      <c r="J360" s="193"/>
      <c r="K360" s="60"/>
      <c r="L360" s="60"/>
      <c r="M360" s="56">
        <f>M359+IF(AND(K360="Pago",OR(E360='PC Receitas'!$O$4,E360='PC Receitas'!$O$5,E360='PC Receitas'!$O$6)),I360,IF(AND(K360="Pago",OR(E360='PC Receitas'!$O$7,E360='PC Receitas'!$O$8,E360='PC Receitas'!$O$9,E360='PC Receitas'!$O$10,E360='PC Receitas'!$O$11,E360='PC Receitas'!$O$12,E360='PC Receitas'!$O$13,E360='PC Receitas'!$O$14)),-I360,0))</f>
        <v>12927.7</v>
      </c>
      <c r="R360" s="153" t="e">
        <f t="shared" si="20"/>
        <v>#N/A</v>
      </c>
      <c r="S360" s="150" t="e">
        <f t="shared" si="21"/>
        <v>#N/A</v>
      </c>
      <c r="T360" s="150" t="e">
        <f t="shared" si="22"/>
        <v>#N/A</v>
      </c>
      <c r="U360" s="150" t="e">
        <f t="shared" si="23"/>
        <v>#N/A</v>
      </c>
      <c r="V360" s="154" t="e">
        <f>VLOOKUP(E360,'PC Receitas'!$O$4:$P$14,2,FALSE)</f>
        <v>#N/A</v>
      </c>
    </row>
    <row r="361" spans="3:22" ht="19.5" customHeight="1" thickTop="1" thickBot="1" x14ac:dyDescent="0.3">
      <c r="C361" s="58"/>
      <c r="D361" s="58" t="str">
        <f>IF(C361&lt;&gt;"",TEXT(C361,"00")&amp;"/01/"&amp;'Configurações Básicas'!$P$5,"")</f>
        <v/>
      </c>
      <c r="E361" s="58"/>
      <c r="F361" s="58"/>
      <c r="G361" s="58"/>
      <c r="H361" s="58"/>
      <c r="I361" s="59"/>
      <c r="J361" s="193"/>
      <c r="K361" s="60"/>
      <c r="L361" s="60"/>
      <c r="M361" s="56">
        <f>M360+IF(AND(K361="Pago",OR(E361='PC Receitas'!$O$4,E361='PC Receitas'!$O$5,E361='PC Receitas'!$O$6)),I361,IF(AND(K361="Pago",OR(E361='PC Receitas'!$O$7,E361='PC Receitas'!$O$8,E361='PC Receitas'!$O$9,E361='PC Receitas'!$O$10,E361='PC Receitas'!$O$11,E361='PC Receitas'!$O$12,E361='PC Receitas'!$O$13,E361='PC Receitas'!$O$14)),-I361,0))</f>
        <v>12927.7</v>
      </c>
      <c r="R361" s="153" t="e">
        <f t="shared" si="20"/>
        <v>#N/A</v>
      </c>
      <c r="S361" s="150" t="e">
        <f t="shared" si="21"/>
        <v>#N/A</v>
      </c>
      <c r="T361" s="150" t="e">
        <f t="shared" si="22"/>
        <v>#N/A</v>
      </c>
      <c r="U361" s="150" t="e">
        <f t="shared" si="23"/>
        <v>#N/A</v>
      </c>
      <c r="V361" s="154" t="e">
        <f>VLOOKUP(E361,'PC Receitas'!$O$4:$P$14,2,FALSE)</f>
        <v>#N/A</v>
      </c>
    </row>
    <row r="362" spans="3:22" ht="19.5" customHeight="1" thickTop="1" thickBot="1" x14ac:dyDescent="0.3">
      <c r="C362" s="58"/>
      <c r="D362" s="58" t="str">
        <f>IF(C362&lt;&gt;"",TEXT(C362,"00")&amp;"/01/"&amp;'Configurações Básicas'!$P$5,"")</f>
        <v/>
      </c>
      <c r="E362" s="58"/>
      <c r="F362" s="58"/>
      <c r="G362" s="58"/>
      <c r="H362" s="58"/>
      <c r="I362" s="59"/>
      <c r="J362" s="193"/>
      <c r="K362" s="60"/>
      <c r="L362" s="60"/>
      <c r="M362" s="56">
        <f>M361+IF(AND(K362="Pago",OR(E362='PC Receitas'!$O$4,E362='PC Receitas'!$O$5,E362='PC Receitas'!$O$6)),I362,IF(AND(K362="Pago",OR(E362='PC Receitas'!$O$7,E362='PC Receitas'!$O$8,E362='PC Receitas'!$O$9,E362='PC Receitas'!$O$10,E362='PC Receitas'!$O$11,E362='PC Receitas'!$O$12,E362='PC Receitas'!$O$13,E362='PC Receitas'!$O$14)),-I362,0))</f>
        <v>12927.7</v>
      </c>
      <c r="R362" s="153" t="e">
        <f t="shared" si="20"/>
        <v>#N/A</v>
      </c>
      <c r="S362" s="150" t="e">
        <f t="shared" si="21"/>
        <v>#N/A</v>
      </c>
      <c r="T362" s="150" t="e">
        <f t="shared" si="22"/>
        <v>#N/A</v>
      </c>
      <c r="U362" s="150" t="e">
        <f t="shared" si="23"/>
        <v>#N/A</v>
      </c>
      <c r="V362" s="154" t="e">
        <f>VLOOKUP(E362,'PC Receitas'!$O$4:$P$14,2,FALSE)</f>
        <v>#N/A</v>
      </c>
    </row>
    <row r="363" spans="3:22" ht="19.5" customHeight="1" thickTop="1" thickBot="1" x14ac:dyDescent="0.3">
      <c r="C363" s="58"/>
      <c r="D363" s="58" t="str">
        <f>IF(C363&lt;&gt;"",TEXT(C363,"00")&amp;"/01/"&amp;'Configurações Básicas'!$P$5,"")</f>
        <v/>
      </c>
      <c r="E363" s="58"/>
      <c r="F363" s="58"/>
      <c r="G363" s="58"/>
      <c r="H363" s="58"/>
      <c r="I363" s="59"/>
      <c r="J363" s="193"/>
      <c r="K363" s="60"/>
      <c r="L363" s="60"/>
      <c r="M363" s="56">
        <f>M362+IF(AND(K363="Pago",OR(E363='PC Receitas'!$O$4,E363='PC Receitas'!$O$5,E363='PC Receitas'!$O$6)),I363,IF(AND(K363="Pago",OR(E363='PC Receitas'!$O$7,E363='PC Receitas'!$O$8,E363='PC Receitas'!$O$9,E363='PC Receitas'!$O$10,E363='PC Receitas'!$O$11,E363='PC Receitas'!$O$12,E363='PC Receitas'!$O$13,E363='PC Receitas'!$O$14)),-I363,0))</f>
        <v>12927.7</v>
      </c>
      <c r="R363" s="153" t="e">
        <f t="shared" si="20"/>
        <v>#N/A</v>
      </c>
      <c r="S363" s="150" t="e">
        <f t="shared" si="21"/>
        <v>#N/A</v>
      </c>
      <c r="T363" s="150" t="e">
        <f t="shared" si="22"/>
        <v>#N/A</v>
      </c>
      <c r="U363" s="150" t="e">
        <f t="shared" si="23"/>
        <v>#N/A</v>
      </c>
      <c r="V363" s="154" t="e">
        <f>VLOOKUP(E363,'PC Receitas'!$O$4:$P$14,2,FALSE)</f>
        <v>#N/A</v>
      </c>
    </row>
    <row r="364" spans="3:22" ht="19.5" customHeight="1" thickTop="1" thickBot="1" x14ac:dyDescent="0.3">
      <c r="C364" s="58"/>
      <c r="D364" s="58" t="str">
        <f>IF(C364&lt;&gt;"",TEXT(C364,"00")&amp;"/01/"&amp;'Configurações Básicas'!$P$5,"")</f>
        <v/>
      </c>
      <c r="E364" s="58"/>
      <c r="F364" s="58"/>
      <c r="G364" s="58"/>
      <c r="H364" s="58"/>
      <c r="I364" s="59"/>
      <c r="J364" s="193"/>
      <c r="K364" s="60"/>
      <c r="L364" s="60"/>
      <c r="M364" s="56">
        <f>M363+IF(AND(K364="Pago",OR(E364='PC Receitas'!$O$4,E364='PC Receitas'!$O$5,E364='PC Receitas'!$O$6)),I364,IF(AND(K364="Pago",OR(E364='PC Receitas'!$O$7,E364='PC Receitas'!$O$8,E364='PC Receitas'!$O$9,E364='PC Receitas'!$O$10,E364='PC Receitas'!$O$11,E364='PC Receitas'!$O$12,E364='PC Receitas'!$O$13,E364='PC Receitas'!$O$14)),-I364,0))</f>
        <v>12927.7</v>
      </c>
      <c r="R364" s="153" t="e">
        <f t="shared" si="20"/>
        <v>#N/A</v>
      </c>
      <c r="S364" s="150" t="e">
        <f t="shared" si="21"/>
        <v>#N/A</v>
      </c>
      <c r="T364" s="150" t="e">
        <f t="shared" si="22"/>
        <v>#N/A</v>
      </c>
      <c r="U364" s="150" t="e">
        <f t="shared" si="23"/>
        <v>#N/A</v>
      </c>
      <c r="V364" s="154" t="e">
        <f>VLOOKUP(E364,'PC Receitas'!$O$4:$P$14,2,FALSE)</f>
        <v>#N/A</v>
      </c>
    </row>
    <row r="365" spans="3:22" ht="19.5" customHeight="1" thickTop="1" thickBot="1" x14ac:dyDescent="0.3">
      <c r="C365" s="58"/>
      <c r="D365" s="58" t="str">
        <f>IF(C365&lt;&gt;"",TEXT(C365,"00")&amp;"/01/"&amp;'Configurações Básicas'!$P$5,"")</f>
        <v/>
      </c>
      <c r="E365" s="58"/>
      <c r="F365" s="58"/>
      <c r="G365" s="58"/>
      <c r="H365" s="58"/>
      <c r="I365" s="59"/>
      <c r="J365" s="193"/>
      <c r="K365" s="60"/>
      <c r="L365" s="60"/>
      <c r="M365" s="56">
        <f>M364+IF(AND(K365="Pago",OR(E365='PC Receitas'!$O$4,E365='PC Receitas'!$O$5,E365='PC Receitas'!$O$6)),I365,IF(AND(K365="Pago",OR(E365='PC Receitas'!$O$7,E365='PC Receitas'!$O$8,E365='PC Receitas'!$O$9,E365='PC Receitas'!$O$10,E365='PC Receitas'!$O$11,E365='PC Receitas'!$O$12,E365='PC Receitas'!$O$13,E365='PC Receitas'!$O$14)),-I365,0))</f>
        <v>12927.7</v>
      </c>
      <c r="R365" s="153" t="e">
        <f t="shared" si="20"/>
        <v>#N/A</v>
      </c>
      <c r="S365" s="150" t="e">
        <f t="shared" si="21"/>
        <v>#N/A</v>
      </c>
      <c r="T365" s="150" t="e">
        <f t="shared" si="22"/>
        <v>#N/A</v>
      </c>
      <c r="U365" s="150" t="e">
        <f t="shared" si="23"/>
        <v>#N/A</v>
      </c>
      <c r="V365" s="154" t="e">
        <f>VLOOKUP(E365,'PC Receitas'!$O$4:$P$14,2,FALSE)</f>
        <v>#N/A</v>
      </c>
    </row>
    <row r="366" spans="3:22" ht="19.5" customHeight="1" thickTop="1" thickBot="1" x14ac:dyDescent="0.3">
      <c r="C366" s="58"/>
      <c r="D366" s="58" t="str">
        <f>IF(C366&lt;&gt;"",TEXT(C366,"00")&amp;"/01/"&amp;'Configurações Básicas'!$P$5,"")</f>
        <v/>
      </c>
      <c r="E366" s="58"/>
      <c r="F366" s="58"/>
      <c r="G366" s="58"/>
      <c r="H366" s="58"/>
      <c r="I366" s="59"/>
      <c r="J366" s="193"/>
      <c r="K366" s="60"/>
      <c r="L366" s="60"/>
      <c r="M366" s="56">
        <f>M365+IF(AND(K366="Pago",OR(E366='PC Receitas'!$O$4,E366='PC Receitas'!$O$5,E366='PC Receitas'!$O$6)),I366,IF(AND(K366="Pago",OR(E366='PC Receitas'!$O$7,E366='PC Receitas'!$O$8,E366='PC Receitas'!$O$9,E366='PC Receitas'!$O$10,E366='PC Receitas'!$O$11,E366='PC Receitas'!$O$12,E366='PC Receitas'!$O$13,E366='PC Receitas'!$O$14)),-I366,0))</f>
        <v>12927.7</v>
      </c>
      <c r="R366" s="153" t="e">
        <f t="shared" si="20"/>
        <v>#N/A</v>
      </c>
      <c r="S366" s="150" t="e">
        <f t="shared" si="21"/>
        <v>#N/A</v>
      </c>
      <c r="T366" s="150" t="e">
        <f t="shared" si="22"/>
        <v>#N/A</v>
      </c>
      <c r="U366" s="150" t="e">
        <f t="shared" si="23"/>
        <v>#N/A</v>
      </c>
      <c r="V366" s="154" t="e">
        <f>VLOOKUP(E366,'PC Receitas'!$O$4:$P$14,2,FALSE)</f>
        <v>#N/A</v>
      </c>
    </row>
    <row r="367" spans="3:22" ht="19.5" customHeight="1" thickTop="1" thickBot="1" x14ac:dyDescent="0.3">
      <c r="C367" s="58"/>
      <c r="D367" s="58" t="str">
        <f>IF(C367&lt;&gt;"",TEXT(C367,"00")&amp;"/01/"&amp;'Configurações Básicas'!$P$5,"")</f>
        <v/>
      </c>
      <c r="E367" s="58"/>
      <c r="F367" s="58"/>
      <c r="G367" s="58"/>
      <c r="H367" s="58"/>
      <c r="I367" s="59"/>
      <c r="J367" s="193"/>
      <c r="K367" s="60"/>
      <c r="L367" s="60"/>
      <c r="M367" s="56">
        <f>M366+IF(AND(K367="Pago",OR(E367='PC Receitas'!$O$4,E367='PC Receitas'!$O$5,E367='PC Receitas'!$O$6)),I367,IF(AND(K367="Pago",OR(E367='PC Receitas'!$O$7,E367='PC Receitas'!$O$8,E367='PC Receitas'!$O$9,E367='PC Receitas'!$O$10,E367='PC Receitas'!$O$11,E367='PC Receitas'!$O$12,E367='PC Receitas'!$O$13,E367='PC Receitas'!$O$14)),-I367,0))</f>
        <v>12927.7</v>
      </c>
      <c r="R367" s="153" t="e">
        <f t="shared" si="20"/>
        <v>#N/A</v>
      </c>
      <c r="S367" s="150" t="e">
        <f t="shared" si="21"/>
        <v>#N/A</v>
      </c>
      <c r="T367" s="150" t="e">
        <f t="shared" si="22"/>
        <v>#N/A</v>
      </c>
      <c r="U367" s="150" t="e">
        <f t="shared" si="23"/>
        <v>#N/A</v>
      </c>
      <c r="V367" s="154" t="e">
        <f>VLOOKUP(E367,'PC Receitas'!$O$4:$P$14,2,FALSE)</f>
        <v>#N/A</v>
      </c>
    </row>
    <row r="368" spans="3:22" ht="19.5" customHeight="1" thickTop="1" thickBot="1" x14ac:dyDescent="0.3">
      <c r="C368" s="58"/>
      <c r="D368" s="58" t="str">
        <f>IF(C368&lt;&gt;"",TEXT(C368,"00")&amp;"/01/"&amp;'Configurações Básicas'!$P$5,"")</f>
        <v/>
      </c>
      <c r="E368" s="58"/>
      <c r="F368" s="58"/>
      <c r="G368" s="58"/>
      <c r="H368" s="58"/>
      <c r="I368" s="59"/>
      <c r="J368" s="193"/>
      <c r="K368" s="60"/>
      <c r="L368" s="60"/>
      <c r="M368" s="56">
        <f>M367+IF(AND(K368="Pago",OR(E368='PC Receitas'!$O$4,E368='PC Receitas'!$O$5,E368='PC Receitas'!$O$6)),I368,IF(AND(K368="Pago",OR(E368='PC Receitas'!$O$7,E368='PC Receitas'!$O$8,E368='PC Receitas'!$O$9,E368='PC Receitas'!$O$10,E368='PC Receitas'!$O$11,E368='PC Receitas'!$O$12,E368='PC Receitas'!$O$13,E368='PC Receitas'!$O$14)),-I368,0))</f>
        <v>12927.7</v>
      </c>
      <c r="R368" s="153" t="e">
        <f t="shared" si="20"/>
        <v>#N/A</v>
      </c>
      <c r="S368" s="150" t="e">
        <f t="shared" si="21"/>
        <v>#N/A</v>
      </c>
      <c r="T368" s="150" t="e">
        <f t="shared" si="22"/>
        <v>#N/A</v>
      </c>
      <c r="U368" s="150" t="e">
        <f t="shared" si="23"/>
        <v>#N/A</v>
      </c>
      <c r="V368" s="154" t="e">
        <f>VLOOKUP(E368,'PC Receitas'!$O$4:$P$14,2,FALSE)</f>
        <v>#N/A</v>
      </c>
    </row>
    <row r="369" spans="3:22" ht="19.5" customHeight="1" thickTop="1" thickBot="1" x14ac:dyDescent="0.3">
      <c r="C369" s="58"/>
      <c r="D369" s="58" t="str">
        <f>IF(C369&lt;&gt;"",TEXT(C369,"00")&amp;"/01/"&amp;'Configurações Básicas'!$P$5,"")</f>
        <v/>
      </c>
      <c r="E369" s="58"/>
      <c r="F369" s="58"/>
      <c r="G369" s="58"/>
      <c r="H369" s="58"/>
      <c r="I369" s="59"/>
      <c r="J369" s="193"/>
      <c r="K369" s="60"/>
      <c r="L369" s="60"/>
      <c r="M369" s="56">
        <f>M368+IF(AND(K369="Pago",OR(E369='PC Receitas'!$O$4,E369='PC Receitas'!$O$5,E369='PC Receitas'!$O$6)),I369,IF(AND(K369="Pago",OR(E369='PC Receitas'!$O$7,E369='PC Receitas'!$O$8,E369='PC Receitas'!$O$9,E369='PC Receitas'!$O$10,E369='PC Receitas'!$O$11,E369='PC Receitas'!$O$12,E369='PC Receitas'!$O$13,E369='PC Receitas'!$O$14)),-I369,0))</f>
        <v>12927.7</v>
      </c>
      <c r="R369" s="153" t="e">
        <f t="shared" si="20"/>
        <v>#N/A</v>
      </c>
      <c r="S369" s="150" t="e">
        <f t="shared" si="21"/>
        <v>#N/A</v>
      </c>
      <c r="T369" s="150" t="e">
        <f t="shared" si="22"/>
        <v>#N/A</v>
      </c>
      <c r="U369" s="150" t="e">
        <f t="shared" si="23"/>
        <v>#N/A</v>
      </c>
      <c r="V369" s="154" t="e">
        <f>VLOOKUP(E369,'PC Receitas'!$O$4:$P$14,2,FALSE)</f>
        <v>#N/A</v>
      </c>
    </row>
    <row r="370" spans="3:22" ht="19.5" customHeight="1" thickTop="1" thickBot="1" x14ac:dyDescent="0.3">
      <c r="C370" s="58"/>
      <c r="D370" s="58" t="str">
        <f>IF(C370&lt;&gt;"",TEXT(C370,"00")&amp;"/01/"&amp;'Configurações Básicas'!$P$5,"")</f>
        <v/>
      </c>
      <c r="E370" s="58"/>
      <c r="F370" s="58"/>
      <c r="G370" s="58"/>
      <c r="H370" s="58"/>
      <c r="I370" s="59"/>
      <c r="J370" s="193"/>
      <c r="K370" s="60"/>
      <c r="L370" s="60"/>
      <c r="M370" s="56">
        <f>M369+IF(AND(K370="Pago",OR(E370='PC Receitas'!$O$4,E370='PC Receitas'!$O$5,E370='PC Receitas'!$O$6)),I370,IF(AND(K370="Pago",OR(E370='PC Receitas'!$O$7,E370='PC Receitas'!$O$8,E370='PC Receitas'!$O$9,E370='PC Receitas'!$O$10,E370='PC Receitas'!$O$11,E370='PC Receitas'!$O$12,E370='PC Receitas'!$O$13,E370='PC Receitas'!$O$14)),-I370,0))</f>
        <v>12927.7</v>
      </c>
      <c r="R370" s="153" t="e">
        <f t="shared" si="20"/>
        <v>#N/A</v>
      </c>
      <c r="S370" s="150" t="e">
        <f t="shared" si="21"/>
        <v>#N/A</v>
      </c>
      <c r="T370" s="150" t="e">
        <f t="shared" si="22"/>
        <v>#N/A</v>
      </c>
      <c r="U370" s="150" t="e">
        <f t="shared" si="23"/>
        <v>#N/A</v>
      </c>
      <c r="V370" s="154" t="e">
        <f>VLOOKUP(E370,'PC Receitas'!$O$4:$P$14,2,FALSE)</f>
        <v>#N/A</v>
      </c>
    </row>
    <row r="371" spans="3:22" ht="19.5" customHeight="1" thickTop="1" thickBot="1" x14ac:dyDescent="0.3">
      <c r="C371" s="58"/>
      <c r="D371" s="58" t="str">
        <f>IF(C371&lt;&gt;"",TEXT(C371,"00")&amp;"/01/"&amp;'Configurações Básicas'!$P$5,"")</f>
        <v/>
      </c>
      <c r="E371" s="58"/>
      <c r="F371" s="58"/>
      <c r="G371" s="58"/>
      <c r="H371" s="58"/>
      <c r="I371" s="59"/>
      <c r="J371" s="193"/>
      <c r="K371" s="60"/>
      <c r="L371" s="60"/>
      <c r="M371" s="56">
        <f>M370+IF(AND(K371="Pago",OR(E371='PC Receitas'!$O$4,E371='PC Receitas'!$O$5,E371='PC Receitas'!$O$6)),I371,IF(AND(K371="Pago",OR(E371='PC Receitas'!$O$7,E371='PC Receitas'!$O$8,E371='PC Receitas'!$O$9,E371='PC Receitas'!$O$10,E371='PC Receitas'!$O$11,E371='PC Receitas'!$O$12,E371='PC Receitas'!$O$13,E371='PC Receitas'!$O$14)),-I371,0))</f>
        <v>12927.7</v>
      </c>
      <c r="R371" s="153" t="e">
        <f t="shared" si="20"/>
        <v>#N/A</v>
      </c>
      <c r="S371" s="150" t="e">
        <f t="shared" si="21"/>
        <v>#N/A</v>
      </c>
      <c r="T371" s="150" t="e">
        <f t="shared" si="22"/>
        <v>#N/A</v>
      </c>
      <c r="U371" s="150" t="e">
        <f t="shared" si="23"/>
        <v>#N/A</v>
      </c>
      <c r="V371" s="154" t="e">
        <f>VLOOKUP(E371,'PC Receitas'!$O$4:$P$14,2,FALSE)</f>
        <v>#N/A</v>
      </c>
    </row>
    <row r="372" spans="3:22" ht="19.5" customHeight="1" thickTop="1" thickBot="1" x14ac:dyDescent="0.3">
      <c r="C372" s="58"/>
      <c r="D372" s="58" t="str">
        <f>IF(C372&lt;&gt;"",TEXT(C372,"00")&amp;"/01/"&amp;'Configurações Básicas'!$P$5,"")</f>
        <v/>
      </c>
      <c r="E372" s="58"/>
      <c r="F372" s="58"/>
      <c r="G372" s="58"/>
      <c r="H372" s="58"/>
      <c r="I372" s="59"/>
      <c r="J372" s="193"/>
      <c r="K372" s="60"/>
      <c r="L372" s="60"/>
      <c r="M372" s="56">
        <f>M371+IF(AND(K372="Pago",OR(E372='PC Receitas'!$O$4,E372='PC Receitas'!$O$5,E372='PC Receitas'!$O$6)),I372,IF(AND(K372="Pago",OR(E372='PC Receitas'!$O$7,E372='PC Receitas'!$O$8,E372='PC Receitas'!$O$9,E372='PC Receitas'!$O$10,E372='PC Receitas'!$O$11,E372='PC Receitas'!$O$12,E372='PC Receitas'!$O$13,E372='PC Receitas'!$O$14)),-I372,0))</f>
        <v>12927.7</v>
      </c>
      <c r="R372" s="153" t="e">
        <f t="shared" si="20"/>
        <v>#N/A</v>
      </c>
      <c r="S372" s="150" t="e">
        <f t="shared" si="21"/>
        <v>#N/A</v>
      </c>
      <c r="T372" s="150" t="e">
        <f t="shared" si="22"/>
        <v>#N/A</v>
      </c>
      <c r="U372" s="150" t="e">
        <f t="shared" si="23"/>
        <v>#N/A</v>
      </c>
      <c r="V372" s="154" t="e">
        <f>VLOOKUP(E372,'PC Receitas'!$O$4:$P$14,2,FALSE)</f>
        <v>#N/A</v>
      </c>
    </row>
    <row r="373" spans="3:22" ht="19.5" customHeight="1" thickTop="1" thickBot="1" x14ac:dyDescent="0.3">
      <c r="C373" s="58"/>
      <c r="D373" s="58" t="str">
        <f>IF(C373&lt;&gt;"",TEXT(C373,"00")&amp;"/01/"&amp;'Configurações Básicas'!$P$5,"")</f>
        <v/>
      </c>
      <c r="E373" s="58"/>
      <c r="F373" s="58"/>
      <c r="G373" s="58"/>
      <c r="H373" s="58"/>
      <c r="I373" s="59"/>
      <c r="J373" s="193"/>
      <c r="K373" s="60"/>
      <c r="L373" s="60"/>
      <c r="M373" s="56">
        <f>M372+IF(AND(K373="Pago",OR(E373='PC Receitas'!$O$4,E373='PC Receitas'!$O$5,E373='PC Receitas'!$O$6)),I373,IF(AND(K373="Pago",OR(E373='PC Receitas'!$O$7,E373='PC Receitas'!$O$8,E373='PC Receitas'!$O$9,E373='PC Receitas'!$O$10,E373='PC Receitas'!$O$11,E373='PC Receitas'!$O$12,E373='PC Receitas'!$O$13,E373='PC Receitas'!$O$14)),-I373,0))</f>
        <v>12927.7</v>
      </c>
      <c r="R373" s="153" t="e">
        <f t="shared" si="20"/>
        <v>#N/A</v>
      </c>
      <c r="S373" s="150" t="e">
        <f t="shared" si="21"/>
        <v>#N/A</v>
      </c>
      <c r="T373" s="150" t="e">
        <f t="shared" si="22"/>
        <v>#N/A</v>
      </c>
      <c r="U373" s="150" t="e">
        <f t="shared" si="23"/>
        <v>#N/A</v>
      </c>
      <c r="V373" s="154" t="e">
        <f>VLOOKUP(E373,'PC Receitas'!$O$4:$P$14,2,FALSE)</f>
        <v>#N/A</v>
      </c>
    </row>
    <row r="374" spans="3:22" ht="19.5" customHeight="1" thickTop="1" thickBot="1" x14ac:dyDescent="0.3">
      <c r="C374" s="58"/>
      <c r="D374" s="58" t="str">
        <f>IF(C374&lt;&gt;"",TEXT(C374,"00")&amp;"/01/"&amp;'Configurações Básicas'!$P$5,"")</f>
        <v/>
      </c>
      <c r="E374" s="58"/>
      <c r="F374" s="58"/>
      <c r="G374" s="58"/>
      <c r="H374" s="58"/>
      <c r="I374" s="59"/>
      <c r="J374" s="193"/>
      <c r="K374" s="60"/>
      <c r="L374" s="60"/>
      <c r="M374" s="56">
        <f>M373+IF(AND(K374="Pago",OR(E374='PC Receitas'!$O$4,E374='PC Receitas'!$O$5,E374='PC Receitas'!$O$6)),I374,IF(AND(K374="Pago",OR(E374='PC Receitas'!$O$7,E374='PC Receitas'!$O$8,E374='PC Receitas'!$O$9,E374='PC Receitas'!$O$10,E374='PC Receitas'!$O$11,E374='PC Receitas'!$O$12,E374='PC Receitas'!$O$13,E374='PC Receitas'!$O$14)),-I374,0))</f>
        <v>12927.7</v>
      </c>
      <c r="R374" s="153" t="e">
        <f t="shared" si="20"/>
        <v>#N/A</v>
      </c>
      <c r="S374" s="150" t="e">
        <f t="shared" si="21"/>
        <v>#N/A</v>
      </c>
      <c r="T374" s="150" t="e">
        <f t="shared" si="22"/>
        <v>#N/A</v>
      </c>
      <c r="U374" s="150" t="e">
        <f t="shared" si="23"/>
        <v>#N/A</v>
      </c>
      <c r="V374" s="154" t="e">
        <f>VLOOKUP(E374,'PC Receitas'!$O$4:$P$14,2,FALSE)</f>
        <v>#N/A</v>
      </c>
    </row>
    <row r="375" spans="3:22" ht="19.5" customHeight="1" thickTop="1" thickBot="1" x14ac:dyDescent="0.3">
      <c r="C375" s="58"/>
      <c r="D375" s="58" t="str">
        <f>IF(C375&lt;&gt;"",TEXT(C375,"00")&amp;"/01/"&amp;'Configurações Básicas'!$P$5,"")</f>
        <v/>
      </c>
      <c r="E375" s="58"/>
      <c r="F375" s="58"/>
      <c r="G375" s="58"/>
      <c r="H375" s="58"/>
      <c r="I375" s="59"/>
      <c r="J375" s="193"/>
      <c r="K375" s="60"/>
      <c r="L375" s="60"/>
      <c r="M375" s="56">
        <f>M374+IF(AND(K375="Pago",OR(E375='PC Receitas'!$O$4,E375='PC Receitas'!$O$5,E375='PC Receitas'!$O$6)),I375,IF(AND(K375="Pago",OR(E375='PC Receitas'!$O$7,E375='PC Receitas'!$O$8,E375='PC Receitas'!$O$9,E375='PC Receitas'!$O$10,E375='PC Receitas'!$O$11,E375='PC Receitas'!$O$12,E375='PC Receitas'!$O$13,E375='PC Receitas'!$O$14)),-I375,0))</f>
        <v>12927.7</v>
      </c>
      <c r="R375" s="153" t="e">
        <f t="shared" si="20"/>
        <v>#N/A</v>
      </c>
      <c r="S375" s="150" t="e">
        <f t="shared" si="21"/>
        <v>#N/A</v>
      </c>
      <c r="T375" s="150" t="e">
        <f t="shared" si="22"/>
        <v>#N/A</v>
      </c>
      <c r="U375" s="150" t="e">
        <f t="shared" si="23"/>
        <v>#N/A</v>
      </c>
      <c r="V375" s="154" t="e">
        <f>VLOOKUP(E375,'PC Receitas'!$O$4:$P$14,2,FALSE)</f>
        <v>#N/A</v>
      </c>
    </row>
    <row r="376" spans="3:22" ht="19.5" customHeight="1" thickTop="1" thickBot="1" x14ac:dyDescent="0.3">
      <c r="C376" s="58"/>
      <c r="D376" s="58" t="str">
        <f>IF(C376&lt;&gt;"",TEXT(C376,"00")&amp;"/01/"&amp;'Configurações Básicas'!$P$5,"")</f>
        <v/>
      </c>
      <c r="E376" s="58"/>
      <c r="F376" s="58"/>
      <c r="G376" s="58"/>
      <c r="H376" s="58"/>
      <c r="I376" s="59"/>
      <c r="J376" s="193"/>
      <c r="K376" s="60"/>
      <c r="L376" s="60"/>
      <c r="M376" s="56">
        <f>M375+IF(AND(K376="Pago",OR(E376='PC Receitas'!$O$4,E376='PC Receitas'!$O$5,E376='PC Receitas'!$O$6)),I376,IF(AND(K376="Pago",OR(E376='PC Receitas'!$O$7,E376='PC Receitas'!$O$8,E376='PC Receitas'!$O$9,E376='PC Receitas'!$O$10,E376='PC Receitas'!$O$11,E376='PC Receitas'!$O$12,E376='PC Receitas'!$O$13,E376='PC Receitas'!$O$14)),-I376,0))</f>
        <v>12927.7</v>
      </c>
      <c r="R376" s="153" t="e">
        <f t="shared" si="20"/>
        <v>#N/A</v>
      </c>
      <c r="S376" s="150" t="e">
        <f t="shared" si="21"/>
        <v>#N/A</v>
      </c>
      <c r="T376" s="150" t="e">
        <f t="shared" si="22"/>
        <v>#N/A</v>
      </c>
      <c r="U376" s="150" t="e">
        <f t="shared" si="23"/>
        <v>#N/A</v>
      </c>
      <c r="V376" s="154" t="e">
        <f>VLOOKUP(E376,'PC Receitas'!$O$4:$P$14,2,FALSE)</f>
        <v>#N/A</v>
      </c>
    </row>
    <row r="377" spans="3:22" ht="19.5" customHeight="1" thickTop="1" thickBot="1" x14ac:dyDescent="0.3">
      <c r="C377" s="58"/>
      <c r="D377" s="58" t="str">
        <f>IF(C377&lt;&gt;"",TEXT(C377,"00")&amp;"/01/"&amp;'Configurações Básicas'!$P$5,"")</f>
        <v/>
      </c>
      <c r="E377" s="58"/>
      <c r="F377" s="58"/>
      <c r="G377" s="58"/>
      <c r="H377" s="58"/>
      <c r="I377" s="59"/>
      <c r="J377" s="193"/>
      <c r="K377" s="60"/>
      <c r="L377" s="60"/>
      <c r="M377" s="56">
        <f>M376+IF(AND(K377="Pago",OR(E377='PC Receitas'!$O$4,E377='PC Receitas'!$O$5,E377='PC Receitas'!$O$6)),I377,IF(AND(K377="Pago",OR(E377='PC Receitas'!$O$7,E377='PC Receitas'!$O$8,E377='PC Receitas'!$O$9,E377='PC Receitas'!$O$10,E377='PC Receitas'!$O$11,E377='PC Receitas'!$O$12,E377='PC Receitas'!$O$13,E377='PC Receitas'!$O$14)),-I377,0))</f>
        <v>12927.7</v>
      </c>
      <c r="R377" s="153" t="e">
        <f t="shared" si="20"/>
        <v>#N/A</v>
      </c>
      <c r="S377" s="150" t="e">
        <f t="shared" si="21"/>
        <v>#N/A</v>
      </c>
      <c r="T377" s="150" t="e">
        <f t="shared" si="22"/>
        <v>#N/A</v>
      </c>
      <c r="U377" s="150" t="e">
        <f t="shared" si="23"/>
        <v>#N/A</v>
      </c>
      <c r="V377" s="154" t="e">
        <f>VLOOKUP(E377,'PC Receitas'!$O$4:$P$14,2,FALSE)</f>
        <v>#N/A</v>
      </c>
    </row>
    <row r="378" spans="3:22" ht="19.5" customHeight="1" thickTop="1" thickBot="1" x14ac:dyDescent="0.3">
      <c r="C378" s="58"/>
      <c r="D378" s="58" t="str">
        <f>IF(C378&lt;&gt;"",TEXT(C378,"00")&amp;"/01/"&amp;'Configurações Básicas'!$P$5,"")</f>
        <v/>
      </c>
      <c r="E378" s="58"/>
      <c r="F378" s="58"/>
      <c r="G378" s="58"/>
      <c r="H378" s="58"/>
      <c r="I378" s="59"/>
      <c r="J378" s="193"/>
      <c r="K378" s="60"/>
      <c r="L378" s="60"/>
      <c r="M378" s="56">
        <f>M377+IF(AND(K378="Pago",OR(E378='PC Receitas'!$O$4,E378='PC Receitas'!$O$5,E378='PC Receitas'!$O$6)),I378,IF(AND(K378="Pago",OR(E378='PC Receitas'!$O$7,E378='PC Receitas'!$O$8,E378='PC Receitas'!$O$9,E378='PC Receitas'!$O$10,E378='PC Receitas'!$O$11,E378='PC Receitas'!$O$12,E378='PC Receitas'!$O$13,E378='PC Receitas'!$O$14)),-I378,0))</f>
        <v>12927.7</v>
      </c>
      <c r="R378" s="153" t="e">
        <f t="shared" si="20"/>
        <v>#N/A</v>
      </c>
      <c r="S378" s="150" t="e">
        <f t="shared" si="21"/>
        <v>#N/A</v>
      </c>
      <c r="T378" s="150" t="e">
        <f t="shared" si="22"/>
        <v>#N/A</v>
      </c>
      <c r="U378" s="150" t="e">
        <f t="shared" si="23"/>
        <v>#N/A</v>
      </c>
      <c r="V378" s="154" t="e">
        <f>VLOOKUP(E378,'PC Receitas'!$O$4:$P$14,2,FALSE)</f>
        <v>#N/A</v>
      </c>
    </row>
    <row r="379" spans="3:22" ht="19.5" customHeight="1" thickTop="1" thickBot="1" x14ac:dyDescent="0.3">
      <c r="C379" s="58"/>
      <c r="D379" s="58" t="str">
        <f>IF(C379&lt;&gt;"",TEXT(C379,"00")&amp;"/01/"&amp;'Configurações Básicas'!$P$5,"")</f>
        <v/>
      </c>
      <c r="E379" s="58"/>
      <c r="F379" s="58"/>
      <c r="G379" s="58"/>
      <c r="H379" s="58"/>
      <c r="I379" s="59"/>
      <c r="J379" s="193"/>
      <c r="K379" s="60"/>
      <c r="L379" s="60"/>
      <c r="M379" s="56">
        <f>M378+IF(AND(K379="Pago",OR(E379='PC Receitas'!$O$4,E379='PC Receitas'!$O$5,E379='PC Receitas'!$O$6)),I379,IF(AND(K379="Pago",OR(E379='PC Receitas'!$O$7,E379='PC Receitas'!$O$8,E379='PC Receitas'!$O$9,E379='PC Receitas'!$O$10,E379='PC Receitas'!$O$11,E379='PC Receitas'!$O$12,E379='PC Receitas'!$O$13,E379='PC Receitas'!$O$14)),-I379,0))</f>
        <v>12927.7</v>
      </c>
      <c r="R379" s="153" t="e">
        <f t="shared" si="20"/>
        <v>#N/A</v>
      </c>
      <c r="S379" s="150" t="e">
        <f t="shared" si="21"/>
        <v>#N/A</v>
      </c>
      <c r="T379" s="150" t="e">
        <f t="shared" si="22"/>
        <v>#N/A</v>
      </c>
      <c r="U379" s="150" t="e">
        <f t="shared" si="23"/>
        <v>#N/A</v>
      </c>
      <c r="V379" s="154" t="e">
        <f>VLOOKUP(E379,'PC Receitas'!$O$4:$P$14,2,FALSE)</f>
        <v>#N/A</v>
      </c>
    </row>
    <row r="380" spans="3:22" ht="19.5" customHeight="1" thickTop="1" thickBot="1" x14ac:dyDescent="0.3">
      <c r="C380" s="58"/>
      <c r="D380" s="58" t="str">
        <f>IF(C380&lt;&gt;"",TEXT(C380,"00")&amp;"/01/"&amp;'Configurações Básicas'!$P$5,"")</f>
        <v/>
      </c>
      <c r="E380" s="58"/>
      <c r="F380" s="58"/>
      <c r="G380" s="58"/>
      <c r="H380" s="58"/>
      <c r="I380" s="59"/>
      <c r="J380" s="193"/>
      <c r="K380" s="60"/>
      <c r="L380" s="60"/>
      <c r="M380" s="56">
        <f>M379+IF(AND(K380="Pago",OR(E380='PC Receitas'!$O$4,E380='PC Receitas'!$O$5,E380='PC Receitas'!$O$6)),I380,IF(AND(K380="Pago",OR(E380='PC Receitas'!$O$7,E380='PC Receitas'!$O$8,E380='PC Receitas'!$O$9,E380='PC Receitas'!$O$10,E380='PC Receitas'!$O$11,E380='PC Receitas'!$O$12,E380='PC Receitas'!$O$13,E380='PC Receitas'!$O$14)),-I380,0))</f>
        <v>12927.7</v>
      </c>
      <c r="R380" s="153" t="e">
        <f t="shared" si="20"/>
        <v>#N/A</v>
      </c>
      <c r="S380" s="150" t="e">
        <f t="shared" si="21"/>
        <v>#N/A</v>
      </c>
      <c r="T380" s="150" t="e">
        <f t="shared" si="22"/>
        <v>#N/A</v>
      </c>
      <c r="U380" s="150" t="e">
        <f t="shared" si="23"/>
        <v>#N/A</v>
      </c>
      <c r="V380" s="154" t="e">
        <f>VLOOKUP(E380,'PC Receitas'!$O$4:$P$14,2,FALSE)</f>
        <v>#N/A</v>
      </c>
    </row>
    <row r="381" spans="3:22" ht="19.5" customHeight="1" thickTop="1" thickBot="1" x14ac:dyDescent="0.3">
      <c r="C381" s="58"/>
      <c r="D381" s="58" t="str">
        <f>IF(C381&lt;&gt;"",TEXT(C381,"00")&amp;"/01/"&amp;'Configurações Básicas'!$P$5,"")</f>
        <v/>
      </c>
      <c r="E381" s="58"/>
      <c r="F381" s="58"/>
      <c r="G381" s="58"/>
      <c r="H381" s="58"/>
      <c r="I381" s="59"/>
      <c r="J381" s="193"/>
      <c r="K381" s="60"/>
      <c r="L381" s="60"/>
      <c r="M381" s="56">
        <f>M380+IF(AND(K381="Pago",OR(E381='PC Receitas'!$O$4,E381='PC Receitas'!$O$5,E381='PC Receitas'!$O$6)),I381,IF(AND(K381="Pago",OR(E381='PC Receitas'!$O$7,E381='PC Receitas'!$O$8,E381='PC Receitas'!$O$9,E381='PC Receitas'!$O$10,E381='PC Receitas'!$O$11,E381='PC Receitas'!$O$12,E381='PC Receitas'!$O$13,E381='PC Receitas'!$O$14)),-I381,0))</f>
        <v>12927.7</v>
      </c>
      <c r="R381" s="153" t="e">
        <f t="shared" si="20"/>
        <v>#N/A</v>
      </c>
      <c r="S381" s="150" t="e">
        <f t="shared" si="21"/>
        <v>#N/A</v>
      </c>
      <c r="T381" s="150" t="e">
        <f t="shared" si="22"/>
        <v>#N/A</v>
      </c>
      <c r="U381" s="150" t="e">
        <f t="shared" si="23"/>
        <v>#N/A</v>
      </c>
      <c r="V381" s="154" t="e">
        <f>VLOOKUP(E381,'PC Receitas'!$O$4:$P$14,2,FALSE)</f>
        <v>#N/A</v>
      </c>
    </row>
    <row r="382" spans="3:22" ht="19.5" customHeight="1" thickTop="1" thickBot="1" x14ac:dyDescent="0.3">
      <c r="C382" s="58"/>
      <c r="D382" s="58" t="str">
        <f>IF(C382&lt;&gt;"",TEXT(C382,"00")&amp;"/01/"&amp;'Configurações Básicas'!$P$5,"")</f>
        <v/>
      </c>
      <c r="E382" s="58"/>
      <c r="F382" s="58"/>
      <c r="G382" s="58"/>
      <c r="H382" s="58"/>
      <c r="I382" s="59"/>
      <c r="J382" s="193"/>
      <c r="K382" s="60"/>
      <c r="L382" s="60"/>
      <c r="M382" s="56">
        <f>M381+IF(AND(K382="Pago",OR(E382='PC Receitas'!$O$4,E382='PC Receitas'!$O$5,E382='PC Receitas'!$O$6)),I382,IF(AND(K382="Pago",OR(E382='PC Receitas'!$O$7,E382='PC Receitas'!$O$8,E382='PC Receitas'!$O$9,E382='PC Receitas'!$O$10,E382='PC Receitas'!$O$11,E382='PC Receitas'!$O$12,E382='PC Receitas'!$O$13,E382='PC Receitas'!$O$14)),-I382,0))</f>
        <v>12927.7</v>
      </c>
      <c r="R382" s="153" t="e">
        <f t="shared" si="20"/>
        <v>#N/A</v>
      </c>
      <c r="S382" s="150" t="e">
        <f t="shared" si="21"/>
        <v>#N/A</v>
      </c>
      <c r="T382" s="150" t="e">
        <f t="shared" si="22"/>
        <v>#N/A</v>
      </c>
      <c r="U382" s="150" t="e">
        <f t="shared" si="23"/>
        <v>#N/A</v>
      </c>
      <c r="V382" s="154" t="e">
        <f>VLOOKUP(E382,'PC Receitas'!$O$4:$P$14,2,FALSE)</f>
        <v>#N/A</v>
      </c>
    </row>
    <row r="383" spans="3:22" ht="19.5" customHeight="1" thickTop="1" thickBot="1" x14ac:dyDescent="0.3">
      <c r="C383" s="58"/>
      <c r="D383" s="58" t="str">
        <f>IF(C383&lt;&gt;"",TEXT(C383,"00")&amp;"/01/"&amp;'Configurações Básicas'!$P$5,"")</f>
        <v/>
      </c>
      <c r="E383" s="58"/>
      <c r="F383" s="58"/>
      <c r="G383" s="58"/>
      <c r="H383" s="58"/>
      <c r="I383" s="59"/>
      <c r="J383" s="193"/>
      <c r="K383" s="60"/>
      <c r="L383" s="60"/>
      <c r="M383" s="56">
        <f>M382+IF(AND(K383="Pago",OR(E383='PC Receitas'!$O$4,E383='PC Receitas'!$O$5,E383='PC Receitas'!$O$6)),I383,IF(AND(K383="Pago",OR(E383='PC Receitas'!$O$7,E383='PC Receitas'!$O$8,E383='PC Receitas'!$O$9,E383='PC Receitas'!$O$10,E383='PC Receitas'!$O$11,E383='PC Receitas'!$O$12,E383='PC Receitas'!$O$13,E383='PC Receitas'!$O$14)),-I383,0))</f>
        <v>12927.7</v>
      </c>
      <c r="R383" s="153" t="e">
        <f t="shared" si="20"/>
        <v>#N/A</v>
      </c>
      <c r="S383" s="150" t="e">
        <f t="shared" si="21"/>
        <v>#N/A</v>
      </c>
      <c r="T383" s="150" t="e">
        <f t="shared" si="22"/>
        <v>#N/A</v>
      </c>
      <c r="U383" s="150" t="e">
        <f t="shared" si="23"/>
        <v>#N/A</v>
      </c>
      <c r="V383" s="154" t="e">
        <f>VLOOKUP(E383,'PC Receitas'!$O$4:$P$14,2,FALSE)</f>
        <v>#N/A</v>
      </c>
    </row>
    <row r="384" spans="3:22" ht="19.5" customHeight="1" thickTop="1" thickBot="1" x14ac:dyDescent="0.3">
      <c r="C384" s="58"/>
      <c r="D384" s="58" t="str">
        <f>IF(C384&lt;&gt;"",TEXT(C384,"00")&amp;"/01/"&amp;'Configurações Básicas'!$P$5,"")</f>
        <v/>
      </c>
      <c r="E384" s="58"/>
      <c r="F384" s="58"/>
      <c r="G384" s="58"/>
      <c r="H384" s="58"/>
      <c r="I384" s="59"/>
      <c r="J384" s="193"/>
      <c r="K384" s="60"/>
      <c r="L384" s="60"/>
      <c r="M384" s="56">
        <f>M383+IF(AND(K384="Pago",OR(E384='PC Receitas'!$O$4,E384='PC Receitas'!$O$5,E384='PC Receitas'!$O$6)),I384,IF(AND(K384="Pago",OR(E384='PC Receitas'!$O$7,E384='PC Receitas'!$O$8,E384='PC Receitas'!$O$9,E384='PC Receitas'!$O$10,E384='PC Receitas'!$O$11,E384='PC Receitas'!$O$12,E384='PC Receitas'!$O$13,E384='PC Receitas'!$O$14)),-I384,0))</f>
        <v>12927.7</v>
      </c>
      <c r="R384" s="153" t="e">
        <f t="shared" si="20"/>
        <v>#N/A</v>
      </c>
      <c r="S384" s="150" t="e">
        <f t="shared" si="21"/>
        <v>#N/A</v>
      </c>
      <c r="T384" s="150" t="e">
        <f t="shared" si="22"/>
        <v>#N/A</v>
      </c>
      <c r="U384" s="150" t="e">
        <f t="shared" si="23"/>
        <v>#N/A</v>
      </c>
      <c r="V384" s="154" t="e">
        <f>VLOOKUP(E384,'PC Receitas'!$O$4:$P$14,2,FALSE)</f>
        <v>#N/A</v>
      </c>
    </row>
    <row r="385" spans="3:22" ht="19.5" customHeight="1" thickTop="1" thickBot="1" x14ac:dyDescent="0.3">
      <c r="C385" s="58"/>
      <c r="D385" s="58" t="str">
        <f>IF(C385&lt;&gt;"",TEXT(C385,"00")&amp;"/01/"&amp;'Configurações Básicas'!$P$5,"")</f>
        <v/>
      </c>
      <c r="E385" s="58"/>
      <c r="F385" s="58"/>
      <c r="G385" s="58"/>
      <c r="H385" s="58"/>
      <c r="I385" s="59"/>
      <c r="J385" s="193"/>
      <c r="K385" s="60"/>
      <c r="L385" s="60"/>
      <c r="M385" s="56">
        <f>M384+IF(AND(K385="Pago",OR(E385='PC Receitas'!$O$4,E385='PC Receitas'!$O$5,E385='PC Receitas'!$O$6)),I385,IF(AND(K385="Pago",OR(E385='PC Receitas'!$O$7,E385='PC Receitas'!$O$8,E385='PC Receitas'!$O$9,E385='PC Receitas'!$O$10,E385='PC Receitas'!$O$11,E385='PC Receitas'!$O$12,E385='PC Receitas'!$O$13,E385='PC Receitas'!$O$14)),-I385,0))</f>
        <v>12927.7</v>
      </c>
      <c r="R385" s="153" t="e">
        <f t="shared" si="20"/>
        <v>#N/A</v>
      </c>
      <c r="S385" s="150" t="e">
        <f t="shared" si="21"/>
        <v>#N/A</v>
      </c>
      <c r="T385" s="150" t="e">
        <f t="shared" si="22"/>
        <v>#N/A</v>
      </c>
      <c r="U385" s="150" t="e">
        <f t="shared" si="23"/>
        <v>#N/A</v>
      </c>
      <c r="V385" s="154" t="e">
        <f>VLOOKUP(E385,'PC Receitas'!$O$4:$P$14,2,FALSE)</f>
        <v>#N/A</v>
      </c>
    </row>
    <row r="386" spans="3:22" ht="19.5" customHeight="1" thickTop="1" thickBot="1" x14ac:dyDescent="0.3">
      <c r="C386" s="58"/>
      <c r="D386" s="58" t="str">
        <f>IF(C386&lt;&gt;"",TEXT(C386,"00")&amp;"/01/"&amp;'Configurações Básicas'!$P$5,"")</f>
        <v/>
      </c>
      <c r="E386" s="58"/>
      <c r="F386" s="58"/>
      <c r="G386" s="58"/>
      <c r="H386" s="58"/>
      <c r="I386" s="59"/>
      <c r="J386" s="193"/>
      <c r="K386" s="60"/>
      <c r="L386" s="60"/>
      <c r="M386" s="56">
        <f>M385+IF(AND(K386="Pago",OR(E386='PC Receitas'!$O$4,E386='PC Receitas'!$O$5,E386='PC Receitas'!$O$6)),I386,IF(AND(K386="Pago",OR(E386='PC Receitas'!$O$7,E386='PC Receitas'!$O$8,E386='PC Receitas'!$O$9,E386='PC Receitas'!$O$10,E386='PC Receitas'!$O$11,E386='PC Receitas'!$O$12,E386='PC Receitas'!$O$13,E386='PC Receitas'!$O$14)),-I386,0))</f>
        <v>12927.7</v>
      </c>
      <c r="R386" s="153" t="e">
        <f t="shared" si="20"/>
        <v>#N/A</v>
      </c>
      <c r="S386" s="150" t="e">
        <f t="shared" si="21"/>
        <v>#N/A</v>
      </c>
      <c r="T386" s="150" t="e">
        <f t="shared" si="22"/>
        <v>#N/A</v>
      </c>
      <c r="U386" s="150" t="e">
        <f t="shared" si="23"/>
        <v>#N/A</v>
      </c>
      <c r="V386" s="154" t="e">
        <f>VLOOKUP(E386,'PC Receitas'!$O$4:$P$14,2,FALSE)</f>
        <v>#N/A</v>
      </c>
    </row>
    <row r="387" spans="3:22" ht="19.5" customHeight="1" thickTop="1" thickBot="1" x14ac:dyDescent="0.3">
      <c r="C387" s="58"/>
      <c r="D387" s="58" t="str">
        <f>IF(C387&lt;&gt;"",TEXT(C387,"00")&amp;"/01/"&amp;'Configurações Básicas'!$P$5,"")</f>
        <v/>
      </c>
      <c r="E387" s="58"/>
      <c r="F387" s="58"/>
      <c r="G387" s="58"/>
      <c r="H387" s="58"/>
      <c r="I387" s="59"/>
      <c r="J387" s="193"/>
      <c r="K387" s="60"/>
      <c r="L387" s="60"/>
      <c r="M387" s="56">
        <f>M386+IF(AND(K387="Pago",OR(E387='PC Receitas'!$O$4,E387='PC Receitas'!$O$5,E387='PC Receitas'!$O$6)),I387,IF(AND(K387="Pago",OR(E387='PC Receitas'!$O$7,E387='PC Receitas'!$O$8,E387='PC Receitas'!$O$9,E387='PC Receitas'!$O$10,E387='PC Receitas'!$O$11,E387='PC Receitas'!$O$12,E387='PC Receitas'!$O$13,E387='PC Receitas'!$O$14)),-I387,0))</f>
        <v>12927.7</v>
      </c>
      <c r="R387" s="153" t="e">
        <f t="shared" si="20"/>
        <v>#N/A</v>
      </c>
      <c r="S387" s="150" t="e">
        <f t="shared" si="21"/>
        <v>#N/A</v>
      </c>
      <c r="T387" s="150" t="e">
        <f t="shared" si="22"/>
        <v>#N/A</v>
      </c>
      <c r="U387" s="150" t="e">
        <f t="shared" si="23"/>
        <v>#N/A</v>
      </c>
      <c r="V387" s="154" t="e">
        <f>VLOOKUP(E387,'PC Receitas'!$O$4:$P$14,2,FALSE)</f>
        <v>#N/A</v>
      </c>
    </row>
    <row r="388" spans="3:22" ht="19.5" customHeight="1" thickTop="1" thickBot="1" x14ac:dyDescent="0.3">
      <c r="C388" s="58"/>
      <c r="D388" s="58" t="str">
        <f>IF(C388&lt;&gt;"",TEXT(C388,"00")&amp;"/01/"&amp;'Configurações Básicas'!$P$5,"")</f>
        <v/>
      </c>
      <c r="E388" s="58"/>
      <c r="F388" s="58"/>
      <c r="G388" s="58"/>
      <c r="H388" s="58"/>
      <c r="I388" s="59"/>
      <c r="J388" s="193"/>
      <c r="K388" s="60"/>
      <c r="L388" s="60"/>
      <c r="M388" s="56">
        <f>M387+IF(AND(K388="Pago",OR(E388='PC Receitas'!$O$4,E388='PC Receitas'!$O$5,E388='PC Receitas'!$O$6)),I388,IF(AND(K388="Pago",OR(E388='PC Receitas'!$O$7,E388='PC Receitas'!$O$8,E388='PC Receitas'!$O$9,E388='PC Receitas'!$O$10,E388='PC Receitas'!$O$11,E388='PC Receitas'!$O$12,E388='PC Receitas'!$O$13,E388='PC Receitas'!$O$14)),-I388,0))</f>
        <v>12927.7</v>
      </c>
      <c r="R388" s="153" t="e">
        <f t="shared" si="20"/>
        <v>#N/A</v>
      </c>
      <c r="S388" s="150" t="e">
        <f t="shared" si="21"/>
        <v>#N/A</v>
      </c>
      <c r="T388" s="150" t="e">
        <f t="shared" si="22"/>
        <v>#N/A</v>
      </c>
      <c r="U388" s="150" t="e">
        <f t="shared" si="23"/>
        <v>#N/A</v>
      </c>
      <c r="V388" s="154" t="e">
        <f>VLOOKUP(E388,'PC Receitas'!$O$4:$P$14,2,FALSE)</f>
        <v>#N/A</v>
      </c>
    </row>
    <row r="389" spans="3:22" ht="19.5" customHeight="1" thickTop="1" thickBot="1" x14ac:dyDescent="0.3">
      <c r="C389" s="58"/>
      <c r="D389" s="58" t="str">
        <f>IF(C389&lt;&gt;"",TEXT(C389,"00")&amp;"/01/"&amp;'Configurações Básicas'!$P$5,"")</f>
        <v/>
      </c>
      <c r="E389" s="58"/>
      <c r="F389" s="58"/>
      <c r="G389" s="58"/>
      <c r="H389" s="58"/>
      <c r="I389" s="59"/>
      <c r="J389" s="193"/>
      <c r="K389" s="60"/>
      <c r="L389" s="60"/>
      <c r="M389" s="56">
        <f>M388+IF(AND(K389="Pago",OR(E389='PC Receitas'!$O$4,E389='PC Receitas'!$O$5,E389='PC Receitas'!$O$6)),I389,IF(AND(K389="Pago",OR(E389='PC Receitas'!$O$7,E389='PC Receitas'!$O$8,E389='PC Receitas'!$O$9,E389='PC Receitas'!$O$10,E389='PC Receitas'!$O$11,E389='PC Receitas'!$O$12,E389='PC Receitas'!$O$13,E389='PC Receitas'!$O$14)),-I389,0))</f>
        <v>12927.7</v>
      </c>
      <c r="R389" s="153" t="e">
        <f t="shared" si="20"/>
        <v>#N/A</v>
      </c>
      <c r="S389" s="150" t="e">
        <f t="shared" si="21"/>
        <v>#N/A</v>
      </c>
      <c r="T389" s="150" t="e">
        <f t="shared" si="22"/>
        <v>#N/A</v>
      </c>
      <c r="U389" s="150" t="e">
        <f t="shared" si="23"/>
        <v>#N/A</v>
      </c>
      <c r="V389" s="154" t="e">
        <f>VLOOKUP(E389,'PC Receitas'!$O$4:$P$14,2,FALSE)</f>
        <v>#N/A</v>
      </c>
    </row>
    <row r="390" spans="3:22" ht="19.5" customHeight="1" thickTop="1" thickBot="1" x14ac:dyDescent="0.3">
      <c r="C390" s="58"/>
      <c r="D390" s="58" t="str">
        <f>IF(C390&lt;&gt;"",TEXT(C390,"00")&amp;"/01/"&amp;'Configurações Básicas'!$P$5,"")</f>
        <v/>
      </c>
      <c r="E390" s="58"/>
      <c r="F390" s="58"/>
      <c r="G390" s="58"/>
      <c r="H390" s="58"/>
      <c r="I390" s="59"/>
      <c r="J390" s="193"/>
      <c r="K390" s="60"/>
      <c r="L390" s="60"/>
      <c r="M390" s="56">
        <f>M389+IF(AND(K390="Pago",OR(E390='PC Receitas'!$O$4,E390='PC Receitas'!$O$5,E390='PC Receitas'!$O$6)),I390,IF(AND(K390="Pago",OR(E390='PC Receitas'!$O$7,E390='PC Receitas'!$O$8,E390='PC Receitas'!$O$9,E390='PC Receitas'!$O$10,E390='PC Receitas'!$O$11,E390='PC Receitas'!$O$12,E390='PC Receitas'!$O$13,E390='PC Receitas'!$O$14)),-I390,0))</f>
        <v>12927.7</v>
      </c>
      <c r="R390" s="153" t="e">
        <f t="shared" ref="R390:R453" si="24">IF(V390="Despesas_com_RH","Despesa",IF(V390="Despesas_Operacionais","Despesa",IF(V390="Despesas_com_Marketing","Despesa",IF(V390="Impostos","Despesa",IF(V390="Investimentos","Despesa","")))))</f>
        <v>#N/A</v>
      </c>
      <c r="S390" s="150" t="e">
        <f t="shared" ref="S390:S453" si="25">IF(V390="Despesas_com_Produtos","Despesa",IF(V390="Despesas_com_Serviços","Despesa",IF(V390="Despesas_Não_Operacionais","Despesa","")))</f>
        <v>#N/A</v>
      </c>
      <c r="T390" s="150" t="e">
        <f t="shared" ref="T390:T453" si="26">IF(V390="Receitas_com_Produtos","Receita",IF(V390="Receitas_com_Serviços","Receita",IF(V390="Receitas_Não_Operacionais","Receita","")))</f>
        <v>#N/A</v>
      </c>
      <c r="U390" s="150" t="e">
        <f t="shared" ref="U390:U453" si="27">IF(R390&lt;&gt;"",R390,IF(S390&lt;&gt;"",S390,IF(T390&lt;&gt;"",T390,"")))</f>
        <v>#N/A</v>
      </c>
      <c r="V390" s="154" t="e">
        <f>VLOOKUP(E390,'PC Receitas'!$O$4:$P$14,2,FALSE)</f>
        <v>#N/A</v>
      </c>
    </row>
    <row r="391" spans="3:22" ht="19.5" customHeight="1" thickTop="1" thickBot="1" x14ac:dyDescent="0.3">
      <c r="C391" s="58"/>
      <c r="D391" s="58" t="str">
        <f>IF(C391&lt;&gt;"",TEXT(C391,"00")&amp;"/01/"&amp;'Configurações Básicas'!$P$5,"")</f>
        <v/>
      </c>
      <c r="E391" s="58"/>
      <c r="F391" s="58"/>
      <c r="G391" s="58"/>
      <c r="H391" s="58"/>
      <c r="I391" s="59"/>
      <c r="J391" s="193"/>
      <c r="K391" s="60"/>
      <c r="L391" s="60"/>
      <c r="M391" s="56">
        <f>M390+IF(AND(K391="Pago",OR(E391='PC Receitas'!$O$4,E391='PC Receitas'!$O$5,E391='PC Receitas'!$O$6)),I391,IF(AND(K391="Pago",OR(E391='PC Receitas'!$O$7,E391='PC Receitas'!$O$8,E391='PC Receitas'!$O$9,E391='PC Receitas'!$O$10,E391='PC Receitas'!$O$11,E391='PC Receitas'!$O$12,E391='PC Receitas'!$O$13,E391='PC Receitas'!$O$14)),-I391,0))</f>
        <v>12927.7</v>
      </c>
      <c r="R391" s="153" t="e">
        <f t="shared" si="24"/>
        <v>#N/A</v>
      </c>
      <c r="S391" s="150" t="e">
        <f t="shared" si="25"/>
        <v>#N/A</v>
      </c>
      <c r="T391" s="150" t="e">
        <f t="shared" si="26"/>
        <v>#N/A</v>
      </c>
      <c r="U391" s="150" t="e">
        <f t="shared" si="27"/>
        <v>#N/A</v>
      </c>
      <c r="V391" s="154" t="e">
        <f>VLOOKUP(E391,'PC Receitas'!$O$4:$P$14,2,FALSE)</f>
        <v>#N/A</v>
      </c>
    </row>
    <row r="392" spans="3:22" ht="19.5" customHeight="1" thickTop="1" thickBot="1" x14ac:dyDescent="0.3">
      <c r="C392" s="58"/>
      <c r="D392" s="58" t="str">
        <f>IF(C392&lt;&gt;"",TEXT(C392,"00")&amp;"/01/"&amp;'Configurações Básicas'!$P$5,"")</f>
        <v/>
      </c>
      <c r="E392" s="58"/>
      <c r="F392" s="58"/>
      <c r="G392" s="58"/>
      <c r="H392" s="58"/>
      <c r="I392" s="59"/>
      <c r="J392" s="193"/>
      <c r="K392" s="60"/>
      <c r="L392" s="60"/>
      <c r="M392" s="56">
        <f>M391+IF(AND(K392="Pago",OR(E392='PC Receitas'!$O$4,E392='PC Receitas'!$O$5,E392='PC Receitas'!$O$6)),I392,IF(AND(K392="Pago",OR(E392='PC Receitas'!$O$7,E392='PC Receitas'!$O$8,E392='PC Receitas'!$O$9,E392='PC Receitas'!$O$10,E392='PC Receitas'!$O$11,E392='PC Receitas'!$O$12,E392='PC Receitas'!$O$13,E392='PC Receitas'!$O$14)),-I392,0))</f>
        <v>12927.7</v>
      </c>
      <c r="R392" s="153" t="e">
        <f t="shared" si="24"/>
        <v>#N/A</v>
      </c>
      <c r="S392" s="150" t="e">
        <f t="shared" si="25"/>
        <v>#N/A</v>
      </c>
      <c r="T392" s="150" t="e">
        <f t="shared" si="26"/>
        <v>#N/A</v>
      </c>
      <c r="U392" s="150" t="e">
        <f t="shared" si="27"/>
        <v>#N/A</v>
      </c>
      <c r="V392" s="154" t="e">
        <f>VLOOKUP(E392,'PC Receitas'!$O$4:$P$14,2,FALSE)</f>
        <v>#N/A</v>
      </c>
    </row>
    <row r="393" spans="3:22" ht="19.5" customHeight="1" thickTop="1" thickBot="1" x14ac:dyDescent="0.3">
      <c r="C393" s="58"/>
      <c r="D393" s="58" t="str">
        <f>IF(C393&lt;&gt;"",TEXT(C393,"00")&amp;"/01/"&amp;'Configurações Básicas'!$P$5,"")</f>
        <v/>
      </c>
      <c r="E393" s="58"/>
      <c r="F393" s="58"/>
      <c r="G393" s="58"/>
      <c r="H393" s="58"/>
      <c r="I393" s="59"/>
      <c r="J393" s="193"/>
      <c r="K393" s="60"/>
      <c r="L393" s="60"/>
      <c r="M393" s="56">
        <f>M392+IF(AND(K393="Pago",OR(E393='PC Receitas'!$O$4,E393='PC Receitas'!$O$5,E393='PC Receitas'!$O$6)),I393,IF(AND(K393="Pago",OR(E393='PC Receitas'!$O$7,E393='PC Receitas'!$O$8,E393='PC Receitas'!$O$9,E393='PC Receitas'!$O$10,E393='PC Receitas'!$O$11,E393='PC Receitas'!$O$12,E393='PC Receitas'!$O$13,E393='PC Receitas'!$O$14)),-I393,0))</f>
        <v>12927.7</v>
      </c>
      <c r="R393" s="153" t="e">
        <f t="shared" si="24"/>
        <v>#N/A</v>
      </c>
      <c r="S393" s="150" t="e">
        <f t="shared" si="25"/>
        <v>#N/A</v>
      </c>
      <c r="T393" s="150" t="e">
        <f t="shared" si="26"/>
        <v>#N/A</v>
      </c>
      <c r="U393" s="150" t="e">
        <f t="shared" si="27"/>
        <v>#N/A</v>
      </c>
      <c r="V393" s="154" t="e">
        <f>VLOOKUP(E393,'PC Receitas'!$O$4:$P$14,2,FALSE)</f>
        <v>#N/A</v>
      </c>
    </row>
    <row r="394" spans="3:22" ht="19.5" customHeight="1" thickTop="1" thickBot="1" x14ac:dyDescent="0.3">
      <c r="C394" s="58"/>
      <c r="D394" s="58" t="str">
        <f>IF(C394&lt;&gt;"",TEXT(C394,"00")&amp;"/01/"&amp;'Configurações Básicas'!$P$5,"")</f>
        <v/>
      </c>
      <c r="E394" s="58"/>
      <c r="F394" s="58"/>
      <c r="G394" s="58"/>
      <c r="H394" s="58"/>
      <c r="I394" s="59"/>
      <c r="J394" s="193"/>
      <c r="K394" s="60"/>
      <c r="L394" s="60"/>
      <c r="M394" s="56">
        <f>M393+IF(AND(K394="Pago",OR(E394='PC Receitas'!$O$4,E394='PC Receitas'!$O$5,E394='PC Receitas'!$O$6)),I394,IF(AND(K394="Pago",OR(E394='PC Receitas'!$O$7,E394='PC Receitas'!$O$8,E394='PC Receitas'!$O$9,E394='PC Receitas'!$O$10,E394='PC Receitas'!$O$11,E394='PC Receitas'!$O$12,E394='PC Receitas'!$O$13,E394='PC Receitas'!$O$14)),-I394,0))</f>
        <v>12927.7</v>
      </c>
      <c r="R394" s="153" t="e">
        <f t="shared" si="24"/>
        <v>#N/A</v>
      </c>
      <c r="S394" s="150" t="e">
        <f t="shared" si="25"/>
        <v>#N/A</v>
      </c>
      <c r="T394" s="150" t="e">
        <f t="shared" si="26"/>
        <v>#N/A</v>
      </c>
      <c r="U394" s="150" t="e">
        <f t="shared" si="27"/>
        <v>#N/A</v>
      </c>
      <c r="V394" s="154" t="e">
        <f>VLOOKUP(E394,'PC Receitas'!$O$4:$P$14,2,FALSE)</f>
        <v>#N/A</v>
      </c>
    </row>
    <row r="395" spans="3:22" ht="19.5" customHeight="1" thickTop="1" thickBot="1" x14ac:dyDescent="0.3">
      <c r="C395" s="58"/>
      <c r="D395" s="58" t="str">
        <f>IF(C395&lt;&gt;"",TEXT(C395,"00")&amp;"/01/"&amp;'Configurações Básicas'!$P$5,"")</f>
        <v/>
      </c>
      <c r="E395" s="58"/>
      <c r="F395" s="58"/>
      <c r="G395" s="58"/>
      <c r="H395" s="58"/>
      <c r="I395" s="59"/>
      <c r="J395" s="193"/>
      <c r="K395" s="60"/>
      <c r="L395" s="60"/>
      <c r="M395" s="56">
        <f>M394+IF(AND(K395="Pago",OR(E395='PC Receitas'!$O$4,E395='PC Receitas'!$O$5,E395='PC Receitas'!$O$6)),I395,IF(AND(K395="Pago",OR(E395='PC Receitas'!$O$7,E395='PC Receitas'!$O$8,E395='PC Receitas'!$O$9,E395='PC Receitas'!$O$10,E395='PC Receitas'!$O$11,E395='PC Receitas'!$O$12,E395='PC Receitas'!$O$13,E395='PC Receitas'!$O$14)),-I395,0))</f>
        <v>12927.7</v>
      </c>
      <c r="R395" s="153" t="e">
        <f t="shared" si="24"/>
        <v>#N/A</v>
      </c>
      <c r="S395" s="150" t="e">
        <f t="shared" si="25"/>
        <v>#N/A</v>
      </c>
      <c r="T395" s="150" t="e">
        <f t="shared" si="26"/>
        <v>#N/A</v>
      </c>
      <c r="U395" s="150" t="e">
        <f t="shared" si="27"/>
        <v>#N/A</v>
      </c>
      <c r="V395" s="154" t="e">
        <f>VLOOKUP(E395,'PC Receitas'!$O$4:$P$14,2,FALSE)</f>
        <v>#N/A</v>
      </c>
    </row>
    <row r="396" spans="3:22" ht="19.5" customHeight="1" thickTop="1" thickBot="1" x14ac:dyDescent="0.3">
      <c r="C396" s="58"/>
      <c r="D396" s="58" t="str">
        <f>IF(C396&lt;&gt;"",TEXT(C396,"00")&amp;"/01/"&amp;'Configurações Básicas'!$P$5,"")</f>
        <v/>
      </c>
      <c r="E396" s="58"/>
      <c r="F396" s="58"/>
      <c r="G396" s="58"/>
      <c r="H396" s="58"/>
      <c r="I396" s="59"/>
      <c r="J396" s="193"/>
      <c r="K396" s="60"/>
      <c r="L396" s="60"/>
      <c r="M396" s="56">
        <f>M395+IF(AND(K396="Pago",OR(E396='PC Receitas'!$O$4,E396='PC Receitas'!$O$5,E396='PC Receitas'!$O$6)),I396,IF(AND(K396="Pago",OR(E396='PC Receitas'!$O$7,E396='PC Receitas'!$O$8,E396='PC Receitas'!$O$9,E396='PC Receitas'!$O$10,E396='PC Receitas'!$O$11,E396='PC Receitas'!$O$12,E396='PC Receitas'!$O$13,E396='PC Receitas'!$O$14)),-I396,0))</f>
        <v>12927.7</v>
      </c>
      <c r="R396" s="153" t="e">
        <f t="shared" si="24"/>
        <v>#N/A</v>
      </c>
      <c r="S396" s="150" t="e">
        <f t="shared" si="25"/>
        <v>#N/A</v>
      </c>
      <c r="T396" s="150" t="e">
        <f t="shared" si="26"/>
        <v>#N/A</v>
      </c>
      <c r="U396" s="150" t="e">
        <f t="shared" si="27"/>
        <v>#N/A</v>
      </c>
      <c r="V396" s="154" t="e">
        <f>VLOOKUP(E396,'PC Receitas'!$O$4:$P$14,2,FALSE)</f>
        <v>#N/A</v>
      </c>
    </row>
    <row r="397" spans="3:22" ht="19.5" customHeight="1" thickTop="1" thickBot="1" x14ac:dyDescent="0.3">
      <c r="C397" s="58"/>
      <c r="D397" s="58" t="str">
        <f>IF(C397&lt;&gt;"",TEXT(C397,"00")&amp;"/01/"&amp;'Configurações Básicas'!$P$5,"")</f>
        <v/>
      </c>
      <c r="E397" s="58"/>
      <c r="F397" s="58"/>
      <c r="G397" s="58"/>
      <c r="H397" s="58"/>
      <c r="I397" s="59"/>
      <c r="J397" s="193"/>
      <c r="K397" s="60"/>
      <c r="L397" s="60"/>
      <c r="M397" s="56">
        <f>M396+IF(AND(K397="Pago",OR(E397='PC Receitas'!$O$4,E397='PC Receitas'!$O$5,E397='PC Receitas'!$O$6)),I397,IF(AND(K397="Pago",OR(E397='PC Receitas'!$O$7,E397='PC Receitas'!$O$8,E397='PC Receitas'!$O$9,E397='PC Receitas'!$O$10,E397='PC Receitas'!$O$11,E397='PC Receitas'!$O$12,E397='PC Receitas'!$O$13,E397='PC Receitas'!$O$14)),-I397,0))</f>
        <v>12927.7</v>
      </c>
      <c r="R397" s="153" t="e">
        <f t="shared" si="24"/>
        <v>#N/A</v>
      </c>
      <c r="S397" s="150" t="e">
        <f t="shared" si="25"/>
        <v>#N/A</v>
      </c>
      <c r="T397" s="150" t="e">
        <f t="shared" si="26"/>
        <v>#N/A</v>
      </c>
      <c r="U397" s="150" t="e">
        <f t="shared" si="27"/>
        <v>#N/A</v>
      </c>
      <c r="V397" s="154" t="e">
        <f>VLOOKUP(E397,'PC Receitas'!$O$4:$P$14,2,FALSE)</f>
        <v>#N/A</v>
      </c>
    </row>
    <row r="398" spans="3:22" ht="19.5" customHeight="1" thickTop="1" thickBot="1" x14ac:dyDescent="0.3">
      <c r="C398" s="58"/>
      <c r="D398" s="58" t="str">
        <f>IF(C398&lt;&gt;"",TEXT(C398,"00")&amp;"/01/"&amp;'Configurações Básicas'!$P$5,"")</f>
        <v/>
      </c>
      <c r="E398" s="58"/>
      <c r="F398" s="58"/>
      <c r="G398" s="58"/>
      <c r="H398" s="58"/>
      <c r="I398" s="59"/>
      <c r="J398" s="193"/>
      <c r="K398" s="60"/>
      <c r="L398" s="60"/>
      <c r="M398" s="56">
        <f>M397+IF(AND(K398="Pago",OR(E398='PC Receitas'!$O$4,E398='PC Receitas'!$O$5,E398='PC Receitas'!$O$6)),I398,IF(AND(K398="Pago",OR(E398='PC Receitas'!$O$7,E398='PC Receitas'!$O$8,E398='PC Receitas'!$O$9,E398='PC Receitas'!$O$10,E398='PC Receitas'!$O$11,E398='PC Receitas'!$O$12,E398='PC Receitas'!$O$13,E398='PC Receitas'!$O$14)),-I398,0))</f>
        <v>12927.7</v>
      </c>
      <c r="R398" s="153" t="e">
        <f t="shared" si="24"/>
        <v>#N/A</v>
      </c>
      <c r="S398" s="150" t="e">
        <f t="shared" si="25"/>
        <v>#N/A</v>
      </c>
      <c r="T398" s="150" t="e">
        <f t="shared" si="26"/>
        <v>#N/A</v>
      </c>
      <c r="U398" s="150" t="e">
        <f t="shared" si="27"/>
        <v>#N/A</v>
      </c>
      <c r="V398" s="154" t="e">
        <f>VLOOKUP(E398,'PC Receitas'!$O$4:$P$14,2,FALSE)</f>
        <v>#N/A</v>
      </c>
    </row>
    <row r="399" spans="3:22" ht="19.5" customHeight="1" thickTop="1" thickBot="1" x14ac:dyDescent="0.3">
      <c r="C399" s="58"/>
      <c r="D399" s="58" t="str">
        <f>IF(C399&lt;&gt;"",TEXT(C399,"00")&amp;"/01/"&amp;'Configurações Básicas'!$P$5,"")</f>
        <v/>
      </c>
      <c r="E399" s="58"/>
      <c r="F399" s="58"/>
      <c r="G399" s="58"/>
      <c r="H399" s="58"/>
      <c r="I399" s="59"/>
      <c r="J399" s="193"/>
      <c r="K399" s="60"/>
      <c r="L399" s="60"/>
      <c r="M399" s="56">
        <f>M398+IF(AND(K399="Pago",OR(E399='PC Receitas'!$O$4,E399='PC Receitas'!$O$5,E399='PC Receitas'!$O$6)),I399,IF(AND(K399="Pago",OR(E399='PC Receitas'!$O$7,E399='PC Receitas'!$O$8,E399='PC Receitas'!$O$9,E399='PC Receitas'!$O$10,E399='PC Receitas'!$O$11,E399='PC Receitas'!$O$12,E399='PC Receitas'!$O$13,E399='PC Receitas'!$O$14)),-I399,0))</f>
        <v>12927.7</v>
      </c>
      <c r="R399" s="153" t="e">
        <f t="shared" si="24"/>
        <v>#N/A</v>
      </c>
      <c r="S399" s="150" t="e">
        <f t="shared" si="25"/>
        <v>#N/A</v>
      </c>
      <c r="T399" s="150" t="e">
        <f t="shared" si="26"/>
        <v>#N/A</v>
      </c>
      <c r="U399" s="150" t="e">
        <f t="shared" si="27"/>
        <v>#N/A</v>
      </c>
      <c r="V399" s="154" t="e">
        <f>VLOOKUP(E399,'PC Receitas'!$O$4:$P$14,2,FALSE)</f>
        <v>#N/A</v>
      </c>
    </row>
    <row r="400" spans="3:22" ht="19.5" customHeight="1" thickTop="1" thickBot="1" x14ac:dyDescent="0.3">
      <c r="C400" s="58"/>
      <c r="D400" s="58" t="str">
        <f>IF(C400&lt;&gt;"",TEXT(C400,"00")&amp;"/01/"&amp;'Configurações Básicas'!$P$5,"")</f>
        <v/>
      </c>
      <c r="E400" s="58"/>
      <c r="F400" s="58"/>
      <c r="G400" s="58"/>
      <c r="H400" s="58"/>
      <c r="I400" s="59"/>
      <c r="J400" s="193"/>
      <c r="K400" s="60"/>
      <c r="L400" s="60"/>
      <c r="M400" s="56">
        <f>M399+IF(AND(K400="Pago",OR(E400='PC Receitas'!$O$4,E400='PC Receitas'!$O$5,E400='PC Receitas'!$O$6)),I400,IF(AND(K400="Pago",OR(E400='PC Receitas'!$O$7,E400='PC Receitas'!$O$8,E400='PC Receitas'!$O$9,E400='PC Receitas'!$O$10,E400='PC Receitas'!$O$11,E400='PC Receitas'!$O$12,E400='PC Receitas'!$O$13,E400='PC Receitas'!$O$14)),-I400,0))</f>
        <v>12927.7</v>
      </c>
      <c r="R400" s="153" t="e">
        <f t="shared" si="24"/>
        <v>#N/A</v>
      </c>
      <c r="S400" s="150" t="e">
        <f t="shared" si="25"/>
        <v>#N/A</v>
      </c>
      <c r="T400" s="150" t="e">
        <f t="shared" si="26"/>
        <v>#N/A</v>
      </c>
      <c r="U400" s="150" t="e">
        <f t="shared" si="27"/>
        <v>#N/A</v>
      </c>
      <c r="V400" s="154" t="e">
        <f>VLOOKUP(E400,'PC Receitas'!$O$4:$P$14,2,FALSE)</f>
        <v>#N/A</v>
      </c>
    </row>
    <row r="401" spans="3:22" ht="19.5" customHeight="1" thickTop="1" thickBot="1" x14ac:dyDescent="0.3">
      <c r="C401" s="58"/>
      <c r="D401" s="58" t="str">
        <f>IF(C401&lt;&gt;"",TEXT(C401,"00")&amp;"/01/"&amp;'Configurações Básicas'!$P$5,"")</f>
        <v/>
      </c>
      <c r="E401" s="58"/>
      <c r="F401" s="58"/>
      <c r="G401" s="58"/>
      <c r="H401" s="58"/>
      <c r="I401" s="59"/>
      <c r="J401" s="193"/>
      <c r="K401" s="60"/>
      <c r="L401" s="60"/>
      <c r="M401" s="56">
        <f>M400+IF(AND(K401="Pago",OR(E401='PC Receitas'!$O$4,E401='PC Receitas'!$O$5,E401='PC Receitas'!$O$6)),I401,IF(AND(K401="Pago",OR(E401='PC Receitas'!$O$7,E401='PC Receitas'!$O$8,E401='PC Receitas'!$O$9,E401='PC Receitas'!$O$10,E401='PC Receitas'!$O$11,E401='PC Receitas'!$O$12,E401='PC Receitas'!$O$13,E401='PC Receitas'!$O$14)),-I401,0))</f>
        <v>12927.7</v>
      </c>
      <c r="R401" s="153" t="e">
        <f t="shared" si="24"/>
        <v>#N/A</v>
      </c>
      <c r="S401" s="150" t="e">
        <f t="shared" si="25"/>
        <v>#N/A</v>
      </c>
      <c r="T401" s="150" t="e">
        <f t="shared" si="26"/>
        <v>#N/A</v>
      </c>
      <c r="U401" s="150" t="e">
        <f t="shared" si="27"/>
        <v>#N/A</v>
      </c>
      <c r="V401" s="154" t="e">
        <f>VLOOKUP(E401,'PC Receitas'!$O$4:$P$14,2,FALSE)</f>
        <v>#N/A</v>
      </c>
    </row>
    <row r="402" spans="3:22" ht="19.5" customHeight="1" thickTop="1" thickBot="1" x14ac:dyDescent="0.3">
      <c r="C402" s="58"/>
      <c r="D402" s="58" t="str">
        <f>IF(C402&lt;&gt;"",TEXT(C402,"00")&amp;"/01/"&amp;'Configurações Básicas'!$P$5,"")</f>
        <v/>
      </c>
      <c r="E402" s="58"/>
      <c r="F402" s="58"/>
      <c r="G402" s="58"/>
      <c r="H402" s="58"/>
      <c r="I402" s="59"/>
      <c r="J402" s="193"/>
      <c r="K402" s="60"/>
      <c r="L402" s="60"/>
      <c r="M402" s="56">
        <f>M401+IF(AND(K402="Pago",OR(E402='PC Receitas'!$O$4,E402='PC Receitas'!$O$5,E402='PC Receitas'!$O$6)),I402,IF(AND(K402="Pago",OR(E402='PC Receitas'!$O$7,E402='PC Receitas'!$O$8,E402='PC Receitas'!$O$9,E402='PC Receitas'!$O$10,E402='PC Receitas'!$O$11,E402='PC Receitas'!$O$12,E402='PC Receitas'!$O$13,E402='PC Receitas'!$O$14)),-I402,0))</f>
        <v>12927.7</v>
      </c>
      <c r="R402" s="153" t="e">
        <f t="shared" si="24"/>
        <v>#N/A</v>
      </c>
      <c r="S402" s="150" t="e">
        <f t="shared" si="25"/>
        <v>#N/A</v>
      </c>
      <c r="T402" s="150" t="e">
        <f t="shared" si="26"/>
        <v>#N/A</v>
      </c>
      <c r="U402" s="150" t="e">
        <f t="shared" si="27"/>
        <v>#N/A</v>
      </c>
      <c r="V402" s="154" t="e">
        <f>VLOOKUP(E402,'PC Receitas'!$O$4:$P$14,2,FALSE)</f>
        <v>#N/A</v>
      </c>
    </row>
    <row r="403" spans="3:22" ht="19.5" customHeight="1" thickTop="1" thickBot="1" x14ac:dyDescent="0.3">
      <c r="C403" s="58"/>
      <c r="D403" s="58" t="str">
        <f>IF(C403&lt;&gt;"",TEXT(C403,"00")&amp;"/01/"&amp;'Configurações Básicas'!$P$5,"")</f>
        <v/>
      </c>
      <c r="E403" s="58"/>
      <c r="F403" s="58"/>
      <c r="G403" s="58"/>
      <c r="H403" s="58"/>
      <c r="I403" s="59"/>
      <c r="J403" s="193"/>
      <c r="K403" s="60"/>
      <c r="L403" s="60"/>
      <c r="M403" s="56">
        <f>M402+IF(AND(K403="Pago",OR(E403='PC Receitas'!$O$4,E403='PC Receitas'!$O$5,E403='PC Receitas'!$O$6)),I403,IF(AND(K403="Pago",OR(E403='PC Receitas'!$O$7,E403='PC Receitas'!$O$8,E403='PC Receitas'!$O$9,E403='PC Receitas'!$O$10,E403='PC Receitas'!$O$11,E403='PC Receitas'!$O$12,E403='PC Receitas'!$O$13,E403='PC Receitas'!$O$14)),-I403,0))</f>
        <v>12927.7</v>
      </c>
      <c r="R403" s="153" t="e">
        <f t="shared" si="24"/>
        <v>#N/A</v>
      </c>
      <c r="S403" s="150" t="e">
        <f t="shared" si="25"/>
        <v>#N/A</v>
      </c>
      <c r="T403" s="150" t="e">
        <f t="shared" si="26"/>
        <v>#N/A</v>
      </c>
      <c r="U403" s="150" t="e">
        <f t="shared" si="27"/>
        <v>#N/A</v>
      </c>
      <c r="V403" s="154" t="e">
        <f>VLOOKUP(E403,'PC Receitas'!$O$4:$P$14,2,FALSE)</f>
        <v>#N/A</v>
      </c>
    </row>
    <row r="404" spans="3:22" ht="19.5" customHeight="1" thickTop="1" thickBot="1" x14ac:dyDescent="0.3">
      <c r="C404" s="58"/>
      <c r="D404" s="58" t="str">
        <f>IF(C404&lt;&gt;"",TEXT(C404,"00")&amp;"/01/"&amp;'Configurações Básicas'!$P$5,"")</f>
        <v/>
      </c>
      <c r="E404" s="58"/>
      <c r="F404" s="58"/>
      <c r="G404" s="58"/>
      <c r="H404" s="58"/>
      <c r="I404" s="59"/>
      <c r="J404" s="193"/>
      <c r="K404" s="60"/>
      <c r="L404" s="60"/>
      <c r="M404" s="56">
        <f>M403+IF(AND(K404="Pago",OR(E404='PC Receitas'!$O$4,E404='PC Receitas'!$O$5,E404='PC Receitas'!$O$6)),I404,IF(AND(K404="Pago",OR(E404='PC Receitas'!$O$7,E404='PC Receitas'!$O$8,E404='PC Receitas'!$O$9,E404='PC Receitas'!$O$10,E404='PC Receitas'!$O$11,E404='PC Receitas'!$O$12,E404='PC Receitas'!$O$13,E404='PC Receitas'!$O$14)),-I404,0))</f>
        <v>12927.7</v>
      </c>
      <c r="R404" s="153" t="e">
        <f t="shared" si="24"/>
        <v>#N/A</v>
      </c>
      <c r="S404" s="150" t="e">
        <f t="shared" si="25"/>
        <v>#N/A</v>
      </c>
      <c r="T404" s="150" t="e">
        <f t="shared" si="26"/>
        <v>#N/A</v>
      </c>
      <c r="U404" s="150" t="e">
        <f t="shared" si="27"/>
        <v>#N/A</v>
      </c>
      <c r="V404" s="154" t="e">
        <f>VLOOKUP(E404,'PC Receitas'!$O$4:$P$14,2,FALSE)</f>
        <v>#N/A</v>
      </c>
    </row>
    <row r="405" spans="3:22" ht="19.5" customHeight="1" thickTop="1" thickBot="1" x14ac:dyDescent="0.3">
      <c r="C405" s="58"/>
      <c r="D405" s="58" t="str">
        <f>IF(C405&lt;&gt;"",TEXT(C405,"00")&amp;"/01/"&amp;'Configurações Básicas'!$P$5,"")</f>
        <v/>
      </c>
      <c r="E405" s="58"/>
      <c r="F405" s="58"/>
      <c r="G405" s="58"/>
      <c r="H405" s="58"/>
      <c r="I405" s="59"/>
      <c r="J405" s="193"/>
      <c r="K405" s="60"/>
      <c r="L405" s="60"/>
      <c r="M405" s="56">
        <f>M404+IF(AND(K405="Pago",OR(E405='PC Receitas'!$O$4,E405='PC Receitas'!$O$5,E405='PC Receitas'!$O$6)),I405,IF(AND(K405="Pago",OR(E405='PC Receitas'!$O$7,E405='PC Receitas'!$O$8,E405='PC Receitas'!$O$9,E405='PC Receitas'!$O$10,E405='PC Receitas'!$O$11,E405='PC Receitas'!$O$12,E405='PC Receitas'!$O$13,E405='PC Receitas'!$O$14)),-I405,0))</f>
        <v>12927.7</v>
      </c>
      <c r="R405" s="153" t="e">
        <f t="shared" si="24"/>
        <v>#N/A</v>
      </c>
      <c r="S405" s="150" t="e">
        <f t="shared" si="25"/>
        <v>#N/A</v>
      </c>
      <c r="T405" s="150" t="e">
        <f t="shared" si="26"/>
        <v>#N/A</v>
      </c>
      <c r="U405" s="150" t="e">
        <f t="shared" si="27"/>
        <v>#N/A</v>
      </c>
      <c r="V405" s="154" t="e">
        <f>VLOOKUP(E405,'PC Receitas'!$O$4:$P$14,2,FALSE)</f>
        <v>#N/A</v>
      </c>
    </row>
    <row r="406" spans="3:22" ht="19.5" customHeight="1" thickTop="1" thickBot="1" x14ac:dyDescent="0.3">
      <c r="C406" s="58"/>
      <c r="D406" s="58" t="str">
        <f>IF(C406&lt;&gt;"",TEXT(C406,"00")&amp;"/01/"&amp;'Configurações Básicas'!$P$5,"")</f>
        <v/>
      </c>
      <c r="E406" s="58"/>
      <c r="F406" s="58"/>
      <c r="G406" s="58"/>
      <c r="H406" s="58"/>
      <c r="I406" s="59"/>
      <c r="J406" s="193"/>
      <c r="K406" s="60"/>
      <c r="L406" s="60"/>
      <c r="M406" s="56">
        <f>M405+IF(AND(K406="Pago",OR(E406='PC Receitas'!$O$4,E406='PC Receitas'!$O$5,E406='PC Receitas'!$O$6)),I406,IF(AND(K406="Pago",OR(E406='PC Receitas'!$O$7,E406='PC Receitas'!$O$8,E406='PC Receitas'!$O$9,E406='PC Receitas'!$O$10,E406='PC Receitas'!$O$11,E406='PC Receitas'!$O$12,E406='PC Receitas'!$O$13,E406='PC Receitas'!$O$14)),-I406,0))</f>
        <v>12927.7</v>
      </c>
      <c r="R406" s="153" t="e">
        <f t="shared" si="24"/>
        <v>#N/A</v>
      </c>
      <c r="S406" s="150" t="e">
        <f t="shared" si="25"/>
        <v>#N/A</v>
      </c>
      <c r="T406" s="150" t="e">
        <f t="shared" si="26"/>
        <v>#N/A</v>
      </c>
      <c r="U406" s="150" t="e">
        <f t="shared" si="27"/>
        <v>#N/A</v>
      </c>
      <c r="V406" s="154" t="e">
        <f>VLOOKUP(E406,'PC Receitas'!$O$4:$P$14,2,FALSE)</f>
        <v>#N/A</v>
      </c>
    </row>
    <row r="407" spans="3:22" ht="19.5" customHeight="1" thickTop="1" thickBot="1" x14ac:dyDescent="0.3">
      <c r="C407" s="58"/>
      <c r="D407" s="58" t="str">
        <f>IF(C407&lt;&gt;"",TEXT(C407,"00")&amp;"/01/"&amp;'Configurações Básicas'!$P$5,"")</f>
        <v/>
      </c>
      <c r="E407" s="58"/>
      <c r="F407" s="58"/>
      <c r="G407" s="58"/>
      <c r="H407" s="58"/>
      <c r="I407" s="59"/>
      <c r="J407" s="193"/>
      <c r="K407" s="60"/>
      <c r="L407" s="60"/>
      <c r="M407" s="56">
        <f>M406+IF(AND(K407="Pago",OR(E407='PC Receitas'!$O$4,E407='PC Receitas'!$O$5,E407='PC Receitas'!$O$6)),I407,IF(AND(K407="Pago",OR(E407='PC Receitas'!$O$7,E407='PC Receitas'!$O$8,E407='PC Receitas'!$O$9,E407='PC Receitas'!$O$10,E407='PC Receitas'!$O$11,E407='PC Receitas'!$O$12,E407='PC Receitas'!$O$13,E407='PC Receitas'!$O$14)),-I407,0))</f>
        <v>12927.7</v>
      </c>
      <c r="R407" s="153" t="e">
        <f t="shared" si="24"/>
        <v>#N/A</v>
      </c>
      <c r="S407" s="150" t="e">
        <f t="shared" si="25"/>
        <v>#N/A</v>
      </c>
      <c r="T407" s="150" t="e">
        <f t="shared" si="26"/>
        <v>#N/A</v>
      </c>
      <c r="U407" s="150" t="e">
        <f t="shared" si="27"/>
        <v>#N/A</v>
      </c>
      <c r="V407" s="154" t="e">
        <f>VLOOKUP(E407,'PC Receitas'!$O$4:$P$14,2,FALSE)</f>
        <v>#N/A</v>
      </c>
    </row>
    <row r="408" spans="3:22" ht="19.5" customHeight="1" thickTop="1" thickBot="1" x14ac:dyDescent="0.3">
      <c r="C408" s="58"/>
      <c r="D408" s="58" t="str">
        <f>IF(C408&lt;&gt;"",TEXT(C408,"00")&amp;"/01/"&amp;'Configurações Básicas'!$P$5,"")</f>
        <v/>
      </c>
      <c r="E408" s="58"/>
      <c r="F408" s="58"/>
      <c r="G408" s="58"/>
      <c r="H408" s="58"/>
      <c r="I408" s="59"/>
      <c r="J408" s="193"/>
      <c r="K408" s="60"/>
      <c r="L408" s="60"/>
      <c r="M408" s="56">
        <f>M407+IF(AND(K408="Pago",OR(E408='PC Receitas'!$O$4,E408='PC Receitas'!$O$5,E408='PC Receitas'!$O$6)),I408,IF(AND(K408="Pago",OR(E408='PC Receitas'!$O$7,E408='PC Receitas'!$O$8,E408='PC Receitas'!$O$9,E408='PC Receitas'!$O$10,E408='PC Receitas'!$O$11,E408='PC Receitas'!$O$12,E408='PC Receitas'!$O$13,E408='PC Receitas'!$O$14)),-I408,0))</f>
        <v>12927.7</v>
      </c>
      <c r="R408" s="153" t="e">
        <f t="shared" si="24"/>
        <v>#N/A</v>
      </c>
      <c r="S408" s="150" t="e">
        <f t="shared" si="25"/>
        <v>#N/A</v>
      </c>
      <c r="T408" s="150" t="e">
        <f t="shared" si="26"/>
        <v>#N/A</v>
      </c>
      <c r="U408" s="150" t="e">
        <f t="shared" si="27"/>
        <v>#N/A</v>
      </c>
      <c r="V408" s="154" t="e">
        <f>VLOOKUP(E408,'PC Receitas'!$O$4:$P$14,2,FALSE)</f>
        <v>#N/A</v>
      </c>
    </row>
    <row r="409" spans="3:22" ht="19.5" customHeight="1" thickTop="1" thickBot="1" x14ac:dyDescent="0.3">
      <c r="C409" s="58"/>
      <c r="D409" s="58" t="str">
        <f>IF(C409&lt;&gt;"",TEXT(C409,"00")&amp;"/01/"&amp;'Configurações Básicas'!$P$5,"")</f>
        <v/>
      </c>
      <c r="E409" s="58"/>
      <c r="F409" s="58"/>
      <c r="G409" s="58"/>
      <c r="H409" s="58"/>
      <c r="I409" s="59"/>
      <c r="J409" s="193"/>
      <c r="K409" s="60"/>
      <c r="L409" s="60"/>
      <c r="M409" s="56">
        <f>M408+IF(AND(K409="Pago",OR(E409='PC Receitas'!$O$4,E409='PC Receitas'!$O$5,E409='PC Receitas'!$O$6)),I409,IF(AND(K409="Pago",OR(E409='PC Receitas'!$O$7,E409='PC Receitas'!$O$8,E409='PC Receitas'!$O$9,E409='PC Receitas'!$O$10,E409='PC Receitas'!$O$11,E409='PC Receitas'!$O$12,E409='PC Receitas'!$O$13,E409='PC Receitas'!$O$14)),-I409,0))</f>
        <v>12927.7</v>
      </c>
      <c r="R409" s="153" t="e">
        <f t="shared" si="24"/>
        <v>#N/A</v>
      </c>
      <c r="S409" s="150" t="e">
        <f t="shared" si="25"/>
        <v>#N/A</v>
      </c>
      <c r="T409" s="150" t="e">
        <f t="shared" si="26"/>
        <v>#N/A</v>
      </c>
      <c r="U409" s="150" t="e">
        <f t="shared" si="27"/>
        <v>#N/A</v>
      </c>
      <c r="V409" s="154" t="e">
        <f>VLOOKUP(E409,'PC Receitas'!$O$4:$P$14,2,FALSE)</f>
        <v>#N/A</v>
      </c>
    </row>
    <row r="410" spans="3:22" ht="19.5" customHeight="1" thickTop="1" thickBot="1" x14ac:dyDescent="0.3">
      <c r="C410" s="58"/>
      <c r="D410" s="58" t="str">
        <f>IF(C410&lt;&gt;"",TEXT(C410,"00")&amp;"/01/"&amp;'Configurações Básicas'!$P$5,"")</f>
        <v/>
      </c>
      <c r="E410" s="58"/>
      <c r="F410" s="58"/>
      <c r="G410" s="58"/>
      <c r="H410" s="58"/>
      <c r="I410" s="59"/>
      <c r="J410" s="193"/>
      <c r="K410" s="60"/>
      <c r="L410" s="60"/>
      <c r="M410" s="56">
        <f>M409+IF(AND(K410="Pago",OR(E410='PC Receitas'!$O$4,E410='PC Receitas'!$O$5,E410='PC Receitas'!$O$6)),I410,IF(AND(K410="Pago",OR(E410='PC Receitas'!$O$7,E410='PC Receitas'!$O$8,E410='PC Receitas'!$O$9,E410='PC Receitas'!$O$10,E410='PC Receitas'!$O$11,E410='PC Receitas'!$O$12,E410='PC Receitas'!$O$13,E410='PC Receitas'!$O$14)),-I410,0))</f>
        <v>12927.7</v>
      </c>
      <c r="R410" s="153" t="e">
        <f t="shared" si="24"/>
        <v>#N/A</v>
      </c>
      <c r="S410" s="150" t="e">
        <f t="shared" si="25"/>
        <v>#N/A</v>
      </c>
      <c r="T410" s="150" t="e">
        <f t="shared" si="26"/>
        <v>#N/A</v>
      </c>
      <c r="U410" s="150" t="e">
        <f t="shared" si="27"/>
        <v>#N/A</v>
      </c>
      <c r="V410" s="154" t="e">
        <f>VLOOKUP(E410,'PC Receitas'!$O$4:$P$14,2,FALSE)</f>
        <v>#N/A</v>
      </c>
    </row>
    <row r="411" spans="3:22" ht="19.5" customHeight="1" thickTop="1" thickBot="1" x14ac:dyDescent="0.3">
      <c r="C411" s="58"/>
      <c r="D411" s="58" t="str">
        <f>IF(C411&lt;&gt;"",TEXT(C411,"00")&amp;"/01/"&amp;'Configurações Básicas'!$P$5,"")</f>
        <v/>
      </c>
      <c r="E411" s="58"/>
      <c r="F411" s="58"/>
      <c r="G411" s="58"/>
      <c r="H411" s="58"/>
      <c r="I411" s="59"/>
      <c r="J411" s="193"/>
      <c r="K411" s="60"/>
      <c r="L411" s="60"/>
      <c r="M411" s="56">
        <f>M410+IF(AND(K411="Pago",OR(E411='PC Receitas'!$O$4,E411='PC Receitas'!$O$5,E411='PC Receitas'!$O$6)),I411,IF(AND(K411="Pago",OR(E411='PC Receitas'!$O$7,E411='PC Receitas'!$O$8,E411='PC Receitas'!$O$9,E411='PC Receitas'!$O$10,E411='PC Receitas'!$O$11,E411='PC Receitas'!$O$12,E411='PC Receitas'!$O$13,E411='PC Receitas'!$O$14)),-I411,0))</f>
        <v>12927.7</v>
      </c>
      <c r="R411" s="153" t="e">
        <f t="shared" si="24"/>
        <v>#N/A</v>
      </c>
      <c r="S411" s="150" t="e">
        <f t="shared" si="25"/>
        <v>#N/A</v>
      </c>
      <c r="T411" s="150" t="e">
        <f t="shared" si="26"/>
        <v>#N/A</v>
      </c>
      <c r="U411" s="150" t="e">
        <f t="shared" si="27"/>
        <v>#N/A</v>
      </c>
      <c r="V411" s="154" t="e">
        <f>VLOOKUP(E411,'PC Receitas'!$O$4:$P$14,2,FALSE)</f>
        <v>#N/A</v>
      </c>
    </row>
    <row r="412" spans="3:22" ht="19.5" customHeight="1" thickTop="1" thickBot="1" x14ac:dyDescent="0.3">
      <c r="C412" s="58"/>
      <c r="D412" s="58" t="str">
        <f>IF(C412&lt;&gt;"",TEXT(C412,"00")&amp;"/01/"&amp;'Configurações Básicas'!$P$5,"")</f>
        <v/>
      </c>
      <c r="E412" s="58"/>
      <c r="F412" s="58"/>
      <c r="G412" s="58"/>
      <c r="H412" s="58"/>
      <c r="I412" s="59"/>
      <c r="J412" s="193"/>
      <c r="K412" s="60"/>
      <c r="L412" s="60"/>
      <c r="M412" s="56">
        <f>M411+IF(AND(K412="Pago",OR(E412='PC Receitas'!$O$4,E412='PC Receitas'!$O$5,E412='PC Receitas'!$O$6)),I412,IF(AND(K412="Pago",OR(E412='PC Receitas'!$O$7,E412='PC Receitas'!$O$8,E412='PC Receitas'!$O$9,E412='PC Receitas'!$O$10,E412='PC Receitas'!$O$11,E412='PC Receitas'!$O$12,E412='PC Receitas'!$O$13,E412='PC Receitas'!$O$14)),-I412,0))</f>
        <v>12927.7</v>
      </c>
      <c r="R412" s="153" t="e">
        <f t="shared" si="24"/>
        <v>#N/A</v>
      </c>
      <c r="S412" s="150" t="e">
        <f t="shared" si="25"/>
        <v>#N/A</v>
      </c>
      <c r="T412" s="150" t="e">
        <f t="shared" si="26"/>
        <v>#N/A</v>
      </c>
      <c r="U412" s="150" t="e">
        <f t="shared" si="27"/>
        <v>#N/A</v>
      </c>
      <c r="V412" s="154" t="e">
        <f>VLOOKUP(E412,'PC Receitas'!$O$4:$P$14,2,FALSE)</f>
        <v>#N/A</v>
      </c>
    </row>
    <row r="413" spans="3:22" ht="19.5" customHeight="1" thickTop="1" thickBot="1" x14ac:dyDescent="0.3">
      <c r="C413" s="58"/>
      <c r="D413" s="58" t="str">
        <f>IF(C413&lt;&gt;"",TEXT(C413,"00")&amp;"/01/"&amp;'Configurações Básicas'!$P$5,"")</f>
        <v/>
      </c>
      <c r="E413" s="58"/>
      <c r="F413" s="58"/>
      <c r="G413" s="58"/>
      <c r="H413" s="58"/>
      <c r="I413" s="59"/>
      <c r="J413" s="193"/>
      <c r="K413" s="60"/>
      <c r="L413" s="60"/>
      <c r="M413" s="56">
        <f>M412+IF(AND(K413="Pago",OR(E413='PC Receitas'!$O$4,E413='PC Receitas'!$O$5,E413='PC Receitas'!$O$6)),I413,IF(AND(K413="Pago",OR(E413='PC Receitas'!$O$7,E413='PC Receitas'!$O$8,E413='PC Receitas'!$O$9,E413='PC Receitas'!$O$10,E413='PC Receitas'!$O$11,E413='PC Receitas'!$O$12,E413='PC Receitas'!$O$13,E413='PC Receitas'!$O$14)),-I413,0))</f>
        <v>12927.7</v>
      </c>
      <c r="R413" s="153" t="e">
        <f t="shared" si="24"/>
        <v>#N/A</v>
      </c>
      <c r="S413" s="150" t="e">
        <f t="shared" si="25"/>
        <v>#N/A</v>
      </c>
      <c r="T413" s="150" t="e">
        <f t="shared" si="26"/>
        <v>#N/A</v>
      </c>
      <c r="U413" s="150" t="e">
        <f t="shared" si="27"/>
        <v>#N/A</v>
      </c>
      <c r="V413" s="154" t="e">
        <f>VLOOKUP(E413,'PC Receitas'!$O$4:$P$14,2,FALSE)</f>
        <v>#N/A</v>
      </c>
    </row>
    <row r="414" spans="3:22" ht="19.5" customHeight="1" thickTop="1" thickBot="1" x14ac:dyDescent="0.3">
      <c r="C414" s="58"/>
      <c r="D414" s="58" t="str">
        <f>IF(C414&lt;&gt;"",TEXT(C414,"00")&amp;"/01/"&amp;'Configurações Básicas'!$P$5,"")</f>
        <v/>
      </c>
      <c r="E414" s="58"/>
      <c r="F414" s="58"/>
      <c r="G414" s="58"/>
      <c r="H414" s="58"/>
      <c r="I414" s="59"/>
      <c r="J414" s="193"/>
      <c r="K414" s="60"/>
      <c r="L414" s="60"/>
      <c r="M414" s="56">
        <f>M413+IF(AND(K414="Pago",OR(E414='PC Receitas'!$O$4,E414='PC Receitas'!$O$5,E414='PC Receitas'!$O$6)),I414,IF(AND(K414="Pago",OR(E414='PC Receitas'!$O$7,E414='PC Receitas'!$O$8,E414='PC Receitas'!$O$9,E414='PC Receitas'!$O$10,E414='PC Receitas'!$O$11,E414='PC Receitas'!$O$12,E414='PC Receitas'!$O$13,E414='PC Receitas'!$O$14)),-I414,0))</f>
        <v>12927.7</v>
      </c>
      <c r="R414" s="153" t="e">
        <f t="shared" si="24"/>
        <v>#N/A</v>
      </c>
      <c r="S414" s="150" t="e">
        <f t="shared" si="25"/>
        <v>#N/A</v>
      </c>
      <c r="T414" s="150" t="e">
        <f t="shared" si="26"/>
        <v>#N/A</v>
      </c>
      <c r="U414" s="150" t="e">
        <f t="shared" si="27"/>
        <v>#N/A</v>
      </c>
      <c r="V414" s="154" t="e">
        <f>VLOOKUP(E414,'PC Receitas'!$O$4:$P$14,2,FALSE)</f>
        <v>#N/A</v>
      </c>
    </row>
    <row r="415" spans="3:22" ht="19.5" customHeight="1" thickTop="1" thickBot="1" x14ac:dyDescent="0.3">
      <c r="C415" s="58"/>
      <c r="D415" s="58" t="str">
        <f>IF(C415&lt;&gt;"",TEXT(C415,"00")&amp;"/01/"&amp;'Configurações Básicas'!$P$5,"")</f>
        <v/>
      </c>
      <c r="E415" s="58"/>
      <c r="F415" s="58"/>
      <c r="G415" s="58"/>
      <c r="H415" s="58"/>
      <c r="I415" s="59"/>
      <c r="J415" s="193"/>
      <c r="K415" s="60"/>
      <c r="L415" s="60"/>
      <c r="M415" s="56">
        <f>M414+IF(AND(K415="Pago",OR(E415='PC Receitas'!$O$4,E415='PC Receitas'!$O$5,E415='PC Receitas'!$O$6)),I415,IF(AND(K415="Pago",OR(E415='PC Receitas'!$O$7,E415='PC Receitas'!$O$8,E415='PC Receitas'!$O$9,E415='PC Receitas'!$O$10,E415='PC Receitas'!$O$11,E415='PC Receitas'!$O$12,E415='PC Receitas'!$O$13,E415='PC Receitas'!$O$14)),-I415,0))</f>
        <v>12927.7</v>
      </c>
      <c r="R415" s="153" t="e">
        <f t="shared" si="24"/>
        <v>#N/A</v>
      </c>
      <c r="S415" s="150" t="e">
        <f t="shared" si="25"/>
        <v>#N/A</v>
      </c>
      <c r="T415" s="150" t="e">
        <f t="shared" si="26"/>
        <v>#N/A</v>
      </c>
      <c r="U415" s="150" t="e">
        <f t="shared" si="27"/>
        <v>#N/A</v>
      </c>
      <c r="V415" s="154" t="e">
        <f>VLOOKUP(E415,'PC Receitas'!$O$4:$P$14,2,FALSE)</f>
        <v>#N/A</v>
      </c>
    </row>
    <row r="416" spans="3:22" ht="19.5" customHeight="1" thickTop="1" thickBot="1" x14ac:dyDescent="0.3">
      <c r="C416" s="58"/>
      <c r="D416" s="58" t="str">
        <f>IF(C416&lt;&gt;"",TEXT(C416,"00")&amp;"/01/"&amp;'Configurações Básicas'!$P$5,"")</f>
        <v/>
      </c>
      <c r="E416" s="58"/>
      <c r="F416" s="58"/>
      <c r="G416" s="58"/>
      <c r="H416" s="58"/>
      <c r="I416" s="59"/>
      <c r="J416" s="193"/>
      <c r="K416" s="60"/>
      <c r="L416" s="60"/>
      <c r="M416" s="56">
        <f>M415+IF(AND(K416="Pago",OR(E416='PC Receitas'!$O$4,E416='PC Receitas'!$O$5,E416='PC Receitas'!$O$6)),I416,IF(AND(K416="Pago",OR(E416='PC Receitas'!$O$7,E416='PC Receitas'!$O$8,E416='PC Receitas'!$O$9,E416='PC Receitas'!$O$10,E416='PC Receitas'!$O$11,E416='PC Receitas'!$O$12,E416='PC Receitas'!$O$13,E416='PC Receitas'!$O$14)),-I416,0))</f>
        <v>12927.7</v>
      </c>
      <c r="R416" s="153" t="e">
        <f t="shared" si="24"/>
        <v>#N/A</v>
      </c>
      <c r="S416" s="150" t="e">
        <f t="shared" si="25"/>
        <v>#N/A</v>
      </c>
      <c r="T416" s="150" t="e">
        <f t="shared" si="26"/>
        <v>#N/A</v>
      </c>
      <c r="U416" s="150" t="e">
        <f t="shared" si="27"/>
        <v>#N/A</v>
      </c>
      <c r="V416" s="154" t="e">
        <f>VLOOKUP(E416,'PC Receitas'!$O$4:$P$14,2,FALSE)</f>
        <v>#N/A</v>
      </c>
    </row>
    <row r="417" spans="3:22" ht="19.5" customHeight="1" thickTop="1" thickBot="1" x14ac:dyDescent="0.3">
      <c r="C417" s="58"/>
      <c r="D417" s="58" t="str">
        <f>IF(C417&lt;&gt;"",TEXT(C417,"00")&amp;"/01/"&amp;'Configurações Básicas'!$P$5,"")</f>
        <v/>
      </c>
      <c r="E417" s="58"/>
      <c r="F417" s="58"/>
      <c r="G417" s="58"/>
      <c r="H417" s="58"/>
      <c r="I417" s="59"/>
      <c r="J417" s="193"/>
      <c r="K417" s="60"/>
      <c r="L417" s="60"/>
      <c r="M417" s="56">
        <f>M416+IF(AND(K417="Pago",OR(E417='PC Receitas'!$O$4,E417='PC Receitas'!$O$5,E417='PC Receitas'!$O$6)),I417,IF(AND(K417="Pago",OR(E417='PC Receitas'!$O$7,E417='PC Receitas'!$O$8,E417='PC Receitas'!$O$9,E417='PC Receitas'!$O$10,E417='PC Receitas'!$O$11,E417='PC Receitas'!$O$12,E417='PC Receitas'!$O$13,E417='PC Receitas'!$O$14)),-I417,0))</f>
        <v>12927.7</v>
      </c>
      <c r="R417" s="153" t="e">
        <f t="shared" si="24"/>
        <v>#N/A</v>
      </c>
      <c r="S417" s="150" t="e">
        <f t="shared" si="25"/>
        <v>#N/A</v>
      </c>
      <c r="T417" s="150" t="e">
        <f t="shared" si="26"/>
        <v>#N/A</v>
      </c>
      <c r="U417" s="150" t="e">
        <f t="shared" si="27"/>
        <v>#N/A</v>
      </c>
      <c r="V417" s="154" t="e">
        <f>VLOOKUP(E417,'PC Receitas'!$O$4:$P$14,2,FALSE)</f>
        <v>#N/A</v>
      </c>
    </row>
    <row r="418" spans="3:22" ht="19.5" customHeight="1" thickTop="1" thickBot="1" x14ac:dyDescent="0.3">
      <c r="C418" s="58"/>
      <c r="D418" s="58" t="str">
        <f>IF(C418&lt;&gt;"",TEXT(C418,"00")&amp;"/01/"&amp;'Configurações Básicas'!$P$5,"")</f>
        <v/>
      </c>
      <c r="E418" s="58"/>
      <c r="F418" s="58"/>
      <c r="G418" s="58"/>
      <c r="H418" s="58"/>
      <c r="I418" s="59"/>
      <c r="J418" s="193"/>
      <c r="K418" s="60"/>
      <c r="L418" s="60"/>
      <c r="M418" s="56">
        <f>M417+IF(AND(K418="Pago",OR(E418='PC Receitas'!$O$4,E418='PC Receitas'!$O$5,E418='PC Receitas'!$O$6)),I418,IF(AND(K418="Pago",OR(E418='PC Receitas'!$O$7,E418='PC Receitas'!$O$8,E418='PC Receitas'!$O$9,E418='PC Receitas'!$O$10,E418='PC Receitas'!$O$11,E418='PC Receitas'!$O$12,E418='PC Receitas'!$O$13,E418='PC Receitas'!$O$14)),-I418,0))</f>
        <v>12927.7</v>
      </c>
      <c r="R418" s="153" t="e">
        <f t="shared" si="24"/>
        <v>#N/A</v>
      </c>
      <c r="S418" s="150" t="e">
        <f t="shared" si="25"/>
        <v>#N/A</v>
      </c>
      <c r="T418" s="150" t="e">
        <f t="shared" si="26"/>
        <v>#N/A</v>
      </c>
      <c r="U418" s="150" t="e">
        <f t="shared" si="27"/>
        <v>#N/A</v>
      </c>
      <c r="V418" s="154" t="e">
        <f>VLOOKUP(E418,'PC Receitas'!$O$4:$P$14,2,FALSE)</f>
        <v>#N/A</v>
      </c>
    </row>
    <row r="419" spans="3:22" ht="19.5" customHeight="1" thickTop="1" thickBot="1" x14ac:dyDescent="0.3">
      <c r="C419" s="58"/>
      <c r="D419" s="58" t="str">
        <f>IF(C419&lt;&gt;"",TEXT(C419,"00")&amp;"/01/"&amp;'Configurações Básicas'!$P$5,"")</f>
        <v/>
      </c>
      <c r="E419" s="58"/>
      <c r="F419" s="58"/>
      <c r="G419" s="58"/>
      <c r="H419" s="58"/>
      <c r="I419" s="59"/>
      <c r="J419" s="193"/>
      <c r="K419" s="60"/>
      <c r="L419" s="60"/>
      <c r="M419" s="56">
        <f>M418+IF(AND(K419="Pago",OR(E419='PC Receitas'!$O$4,E419='PC Receitas'!$O$5,E419='PC Receitas'!$O$6)),I419,IF(AND(K419="Pago",OR(E419='PC Receitas'!$O$7,E419='PC Receitas'!$O$8,E419='PC Receitas'!$O$9,E419='PC Receitas'!$O$10,E419='PC Receitas'!$O$11,E419='PC Receitas'!$O$12,E419='PC Receitas'!$O$13,E419='PC Receitas'!$O$14)),-I419,0))</f>
        <v>12927.7</v>
      </c>
      <c r="R419" s="153" t="e">
        <f t="shared" si="24"/>
        <v>#N/A</v>
      </c>
      <c r="S419" s="150" t="e">
        <f t="shared" si="25"/>
        <v>#N/A</v>
      </c>
      <c r="T419" s="150" t="e">
        <f t="shared" si="26"/>
        <v>#N/A</v>
      </c>
      <c r="U419" s="150" t="e">
        <f t="shared" si="27"/>
        <v>#N/A</v>
      </c>
      <c r="V419" s="154" t="e">
        <f>VLOOKUP(E419,'PC Receitas'!$O$4:$P$14,2,FALSE)</f>
        <v>#N/A</v>
      </c>
    </row>
    <row r="420" spans="3:22" ht="19.5" customHeight="1" thickTop="1" thickBot="1" x14ac:dyDescent="0.3">
      <c r="C420" s="58"/>
      <c r="D420" s="58" t="str">
        <f>IF(C420&lt;&gt;"",TEXT(C420,"00")&amp;"/01/"&amp;'Configurações Básicas'!$P$5,"")</f>
        <v/>
      </c>
      <c r="E420" s="58"/>
      <c r="F420" s="58"/>
      <c r="G420" s="58"/>
      <c r="H420" s="58"/>
      <c r="I420" s="59"/>
      <c r="J420" s="193"/>
      <c r="K420" s="60"/>
      <c r="L420" s="60"/>
      <c r="M420" s="56">
        <f>M419+IF(AND(K420="Pago",OR(E420='PC Receitas'!$O$4,E420='PC Receitas'!$O$5,E420='PC Receitas'!$O$6)),I420,IF(AND(K420="Pago",OR(E420='PC Receitas'!$O$7,E420='PC Receitas'!$O$8,E420='PC Receitas'!$O$9,E420='PC Receitas'!$O$10,E420='PC Receitas'!$O$11,E420='PC Receitas'!$O$12,E420='PC Receitas'!$O$13,E420='PC Receitas'!$O$14)),-I420,0))</f>
        <v>12927.7</v>
      </c>
      <c r="R420" s="153" t="e">
        <f t="shared" si="24"/>
        <v>#N/A</v>
      </c>
      <c r="S420" s="150" t="e">
        <f t="shared" si="25"/>
        <v>#N/A</v>
      </c>
      <c r="T420" s="150" t="e">
        <f t="shared" si="26"/>
        <v>#N/A</v>
      </c>
      <c r="U420" s="150" t="e">
        <f t="shared" si="27"/>
        <v>#N/A</v>
      </c>
      <c r="V420" s="154" t="e">
        <f>VLOOKUP(E420,'PC Receitas'!$O$4:$P$14,2,FALSE)</f>
        <v>#N/A</v>
      </c>
    </row>
    <row r="421" spans="3:22" ht="19.5" customHeight="1" thickTop="1" thickBot="1" x14ac:dyDescent="0.3">
      <c r="C421" s="58"/>
      <c r="D421" s="58" t="str">
        <f>IF(C421&lt;&gt;"",TEXT(C421,"00")&amp;"/01/"&amp;'Configurações Básicas'!$P$5,"")</f>
        <v/>
      </c>
      <c r="E421" s="58"/>
      <c r="F421" s="58"/>
      <c r="G421" s="58"/>
      <c r="H421" s="58"/>
      <c r="I421" s="59"/>
      <c r="J421" s="193"/>
      <c r="K421" s="60"/>
      <c r="L421" s="60"/>
      <c r="M421" s="56">
        <f>M420+IF(AND(K421="Pago",OR(E421='PC Receitas'!$O$4,E421='PC Receitas'!$O$5,E421='PC Receitas'!$O$6)),I421,IF(AND(K421="Pago",OR(E421='PC Receitas'!$O$7,E421='PC Receitas'!$O$8,E421='PC Receitas'!$O$9,E421='PC Receitas'!$O$10,E421='PC Receitas'!$O$11,E421='PC Receitas'!$O$12,E421='PC Receitas'!$O$13,E421='PC Receitas'!$O$14)),-I421,0))</f>
        <v>12927.7</v>
      </c>
      <c r="R421" s="153" t="e">
        <f t="shared" si="24"/>
        <v>#N/A</v>
      </c>
      <c r="S421" s="150" t="e">
        <f t="shared" si="25"/>
        <v>#N/A</v>
      </c>
      <c r="T421" s="150" t="e">
        <f t="shared" si="26"/>
        <v>#N/A</v>
      </c>
      <c r="U421" s="150" t="e">
        <f t="shared" si="27"/>
        <v>#N/A</v>
      </c>
      <c r="V421" s="154" t="e">
        <f>VLOOKUP(E421,'PC Receitas'!$O$4:$P$14,2,FALSE)</f>
        <v>#N/A</v>
      </c>
    </row>
    <row r="422" spans="3:22" ht="19.5" customHeight="1" thickTop="1" thickBot="1" x14ac:dyDescent="0.3">
      <c r="C422" s="58"/>
      <c r="D422" s="58" t="str">
        <f>IF(C422&lt;&gt;"",TEXT(C422,"00")&amp;"/01/"&amp;'Configurações Básicas'!$P$5,"")</f>
        <v/>
      </c>
      <c r="E422" s="58"/>
      <c r="F422" s="58"/>
      <c r="G422" s="58"/>
      <c r="H422" s="58"/>
      <c r="I422" s="59"/>
      <c r="J422" s="193"/>
      <c r="K422" s="60"/>
      <c r="L422" s="60"/>
      <c r="M422" s="56">
        <f>M421+IF(AND(K422="Pago",OR(E422='PC Receitas'!$O$4,E422='PC Receitas'!$O$5,E422='PC Receitas'!$O$6)),I422,IF(AND(K422="Pago",OR(E422='PC Receitas'!$O$7,E422='PC Receitas'!$O$8,E422='PC Receitas'!$O$9,E422='PC Receitas'!$O$10,E422='PC Receitas'!$O$11,E422='PC Receitas'!$O$12,E422='PC Receitas'!$O$13,E422='PC Receitas'!$O$14)),-I422,0))</f>
        <v>12927.7</v>
      </c>
      <c r="R422" s="153" t="e">
        <f t="shared" si="24"/>
        <v>#N/A</v>
      </c>
      <c r="S422" s="150" t="e">
        <f t="shared" si="25"/>
        <v>#N/A</v>
      </c>
      <c r="T422" s="150" t="e">
        <f t="shared" si="26"/>
        <v>#N/A</v>
      </c>
      <c r="U422" s="150" t="e">
        <f t="shared" si="27"/>
        <v>#N/A</v>
      </c>
      <c r="V422" s="154" t="e">
        <f>VLOOKUP(E422,'PC Receitas'!$O$4:$P$14,2,FALSE)</f>
        <v>#N/A</v>
      </c>
    </row>
    <row r="423" spans="3:22" ht="19.5" customHeight="1" thickTop="1" thickBot="1" x14ac:dyDescent="0.3">
      <c r="C423" s="58"/>
      <c r="D423" s="58" t="str">
        <f>IF(C423&lt;&gt;"",TEXT(C423,"00")&amp;"/01/"&amp;'Configurações Básicas'!$P$5,"")</f>
        <v/>
      </c>
      <c r="E423" s="58"/>
      <c r="F423" s="58"/>
      <c r="G423" s="58"/>
      <c r="H423" s="58"/>
      <c r="I423" s="59"/>
      <c r="J423" s="193"/>
      <c r="K423" s="60"/>
      <c r="L423" s="60"/>
      <c r="M423" s="56">
        <f>M422+IF(AND(K423="Pago",OR(E423='PC Receitas'!$O$4,E423='PC Receitas'!$O$5,E423='PC Receitas'!$O$6)),I423,IF(AND(K423="Pago",OR(E423='PC Receitas'!$O$7,E423='PC Receitas'!$O$8,E423='PC Receitas'!$O$9,E423='PC Receitas'!$O$10,E423='PC Receitas'!$O$11,E423='PC Receitas'!$O$12,E423='PC Receitas'!$O$13,E423='PC Receitas'!$O$14)),-I423,0))</f>
        <v>12927.7</v>
      </c>
      <c r="R423" s="153" t="e">
        <f t="shared" si="24"/>
        <v>#N/A</v>
      </c>
      <c r="S423" s="150" t="e">
        <f t="shared" si="25"/>
        <v>#N/A</v>
      </c>
      <c r="T423" s="150" t="e">
        <f t="shared" si="26"/>
        <v>#N/A</v>
      </c>
      <c r="U423" s="150" t="e">
        <f t="shared" si="27"/>
        <v>#N/A</v>
      </c>
      <c r="V423" s="154" t="e">
        <f>VLOOKUP(E423,'PC Receitas'!$O$4:$P$14,2,FALSE)</f>
        <v>#N/A</v>
      </c>
    </row>
    <row r="424" spans="3:22" ht="19.5" customHeight="1" thickTop="1" thickBot="1" x14ac:dyDescent="0.3">
      <c r="C424" s="58"/>
      <c r="D424" s="58" t="str">
        <f>IF(C424&lt;&gt;"",TEXT(C424,"00")&amp;"/01/"&amp;'Configurações Básicas'!$P$5,"")</f>
        <v/>
      </c>
      <c r="E424" s="58"/>
      <c r="F424" s="58"/>
      <c r="G424" s="58"/>
      <c r="H424" s="58"/>
      <c r="I424" s="59"/>
      <c r="J424" s="193"/>
      <c r="K424" s="60"/>
      <c r="L424" s="60"/>
      <c r="M424" s="56">
        <f>M423+IF(AND(K424="Pago",OR(E424='PC Receitas'!$O$4,E424='PC Receitas'!$O$5,E424='PC Receitas'!$O$6)),I424,IF(AND(K424="Pago",OR(E424='PC Receitas'!$O$7,E424='PC Receitas'!$O$8,E424='PC Receitas'!$O$9,E424='PC Receitas'!$O$10,E424='PC Receitas'!$O$11,E424='PC Receitas'!$O$12,E424='PC Receitas'!$O$13,E424='PC Receitas'!$O$14)),-I424,0))</f>
        <v>12927.7</v>
      </c>
      <c r="R424" s="153" t="e">
        <f t="shared" si="24"/>
        <v>#N/A</v>
      </c>
      <c r="S424" s="150" t="e">
        <f t="shared" si="25"/>
        <v>#N/A</v>
      </c>
      <c r="T424" s="150" t="e">
        <f t="shared" si="26"/>
        <v>#N/A</v>
      </c>
      <c r="U424" s="150" t="e">
        <f t="shared" si="27"/>
        <v>#N/A</v>
      </c>
      <c r="V424" s="154" t="e">
        <f>VLOOKUP(E424,'PC Receitas'!$O$4:$P$14,2,FALSE)</f>
        <v>#N/A</v>
      </c>
    </row>
    <row r="425" spans="3:22" ht="19.5" customHeight="1" thickTop="1" thickBot="1" x14ac:dyDescent="0.3">
      <c r="C425" s="58"/>
      <c r="D425" s="58" t="str">
        <f>IF(C425&lt;&gt;"",TEXT(C425,"00")&amp;"/01/"&amp;'Configurações Básicas'!$P$5,"")</f>
        <v/>
      </c>
      <c r="E425" s="58"/>
      <c r="F425" s="58"/>
      <c r="G425" s="58"/>
      <c r="H425" s="58"/>
      <c r="I425" s="59"/>
      <c r="J425" s="193"/>
      <c r="K425" s="60"/>
      <c r="L425" s="60"/>
      <c r="M425" s="56">
        <f>M424+IF(AND(K425="Pago",OR(E425='PC Receitas'!$O$4,E425='PC Receitas'!$O$5,E425='PC Receitas'!$O$6)),I425,IF(AND(K425="Pago",OR(E425='PC Receitas'!$O$7,E425='PC Receitas'!$O$8,E425='PC Receitas'!$O$9,E425='PC Receitas'!$O$10,E425='PC Receitas'!$O$11,E425='PC Receitas'!$O$12,E425='PC Receitas'!$O$13,E425='PC Receitas'!$O$14)),-I425,0))</f>
        <v>12927.7</v>
      </c>
      <c r="R425" s="153" t="e">
        <f t="shared" si="24"/>
        <v>#N/A</v>
      </c>
      <c r="S425" s="150" t="e">
        <f t="shared" si="25"/>
        <v>#N/A</v>
      </c>
      <c r="T425" s="150" t="e">
        <f t="shared" si="26"/>
        <v>#N/A</v>
      </c>
      <c r="U425" s="150" t="e">
        <f t="shared" si="27"/>
        <v>#N/A</v>
      </c>
      <c r="V425" s="154" t="e">
        <f>VLOOKUP(E425,'PC Receitas'!$O$4:$P$14,2,FALSE)</f>
        <v>#N/A</v>
      </c>
    </row>
    <row r="426" spans="3:22" ht="19.5" customHeight="1" thickTop="1" thickBot="1" x14ac:dyDescent="0.3">
      <c r="C426" s="58"/>
      <c r="D426" s="58" t="str">
        <f>IF(C426&lt;&gt;"",TEXT(C426,"00")&amp;"/01/"&amp;'Configurações Básicas'!$P$5,"")</f>
        <v/>
      </c>
      <c r="E426" s="58"/>
      <c r="F426" s="58"/>
      <c r="G426" s="58"/>
      <c r="H426" s="58"/>
      <c r="I426" s="59"/>
      <c r="J426" s="193"/>
      <c r="K426" s="60"/>
      <c r="L426" s="60"/>
      <c r="M426" s="56">
        <f>M425+IF(AND(K426="Pago",OR(E426='PC Receitas'!$O$4,E426='PC Receitas'!$O$5,E426='PC Receitas'!$O$6)),I426,IF(AND(K426="Pago",OR(E426='PC Receitas'!$O$7,E426='PC Receitas'!$O$8,E426='PC Receitas'!$O$9,E426='PC Receitas'!$O$10,E426='PC Receitas'!$O$11,E426='PC Receitas'!$O$12,E426='PC Receitas'!$O$13,E426='PC Receitas'!$O$14)),-I426,0))</f>
        <v>12927.7</v>
      </c>
      <c r="R426" s="153" t="e">
        <f t="shared" si="24"/>
        <v>#N/A</v>
      </c>
      <c r="S426" s="150" t="e">
        <f t="shared" si="25"/>
        <v>#N/A</v>
      </c>
      <c r="T426" s="150" t="e">
        <f t="shared" si="26"/>
        <v>#N/A</v>
      </c>
      <c r="U426" s="150" t="e">
        <f t="shared" si="27"/>
        <v>#N/A</v>
      </c>
      <c r="V426" s="154" t="e">
        <f>VLOOKUP(E426,'PC Receitas'!$O$4:$P$14,2,FALSE)</f>
        <v>#N/A</v>
      </c>
    </row>
    <row r="427" spans="3:22" ht="19.5" customHeight="1" thickTop="1" thickBot="1" x14ac:dyDescent="0.3">
      <c r="C427" s="58"/>
      <c r="D427" s="58" t="str">
        <f>IF(C427&lt;&gt;"",TEXT(C427,"00")&amp;"/01/"&amp;'Configurações Básicas'!$P$5,"")</f>
        <v/>
      </c>
      <c r="E427" s="58"/>
      <c r="F427" s="58"/>
      <c r="G427" s="58"/>
      <c r="H427" s="58"/>
      <c r="I427" s="59"/>
      <c r="J427" s="193"/>
      <c r="K427" s="60"/>
      <c r="L427" s="60"/>
      <c r="M427" s="56">
        <f>M426+IF(AND(K427="Pago",OR(E427='PC Receitas'!$O$4,E427='PC Receitas'!$O$5,E427='PC Receitas'!$O$6)),I427,IF(AND(K427="Pago",OR(E427='PC Receitas'!$O$7,E427='PC Receitas'!$O$8,E427='PC Receitas'!$O$9,E427='PC Receitas'!$O$10,E427='PC Receitas'!$O$11,E427='PC Receitas'!$O$12,E427='PC Receitas'!$O$13,E427='PC Receitas'!$O$14)),-I427,0))</f>
        <v>12927.7</v>
      </c>
      <c r="R427" s="153" t="e">
        <f t="shared" si="24"/>
        <v>#N/A</v>
      </c>
      <c r="S427" s="150" t="e">
        <f t="shared" si="25"/>
        <v>#N/A</v>
      </c>
      <c r="T427" s="150" t="e">
        <f t="shared" si="26"/>
        <v>#N/A</v>
      </c>
      <c r="U427" s="150" t="e">
        <f t="shared" si="27"/>
        <v>#N/A</v>
      </c>
      <c r="V427" s="154" t="e">
        <f>VLOOKUP(E427,'PC Receitas'!$O$4:$P$14,2,FALSE)</f>
        <v>#N/A</v>
      </c>
    </row>
    <row r="428" spans="3:22" ht="19.5" customHeight="1" thickTop="1" thickBot="1" x14ac:dyDescent="0.3">
      <c r="C428" s="58"/>
      <c r="D428" s="58" t="str">
        <f>IF(C428&lt;&gt;"",TEXT(C428,"00")&amp;"/01/"&amp;'Configurações Básicas'!$P$5,"")</f>
        <v/>
      </c>
      <c r="E428" s="58"/>
      <c r="F428" s="58"/>
      <c r="G428" s="58"/>
      <c r="H428" s="58"/>
      <c r="I428" s="59"/>
      <c r="J428" s="193"/>
      <c r="K428" s="60"/>
      <c r="L428" s="60"/>
      <c r="M428" s="56">
        <f>M427+IF(AND(K428="Pago",OR(E428='PC Receitas'!$O$4,E428='PC Receitas'!$O$5,E428='PC Receitas'!$O$6)),I428,IF(AND(K428="Pago",OR(E428='PC Receitas'!$O$7,E428='PC Receitas'!$O$8,E428='PC Receitas'!$O$9,E428='PC Receitas'!$O$10,E428='PC Receitas'!$O$11,E428='PC Receitas'!$O$12,E428='PC Receitas'!$O$13,E428='PC Receitas'!$O$14)),-I428,0))</f>
        <v>12927.7</v>
      </c>
      <c r="R428" s="153" t="e">
        <f t="shared" si="24"/>
        <v>#N/A</v>
      </c>
      <c r="S428" s="150" t="e">
        <f t="shared" si="25"/>
        <v>#N/A</v>
      </c>
      <c r="T428" s="150" t="e">
        <f t="shared" si="26"/>
        <v>#N/A</v>
      </c>
      <c r="U428" s="150" t="e">
        <f t="shared" si="27"/>
        <v>#N/A</v>
      </c>
      <c r="V428" s="154" t="e">
        <f>VLOOKUP(E428,'PC Receitas'!$O$4:$P$14,2,FALSE)</f>
        <v>#N/A</v>
      </c>
    </row>
    <row r="429" spans="3:22" ht="19.5" customHeight="1" thickTop="1" thickBot="1" x14ac:dyDescent="0.3">
      <c r="C429" s="58"/>
      <c r="D429" s="58" t="str">
        <f>IF(C429&lt;&gt;"",TEXT(C429,"00")&amp;"/01/"&amp;'Configurações Básicas'!$P$5,"")</f>
        <v/>
      </c>
      <c r="E429" s="58"/>
      <c r="F429" s="58"/>
      <c r="G429" s="58"/>
      <c r="H429" s="58"/>
      <c r="I429" s="59"/>
      <c r="J429" s="193"/>
      <c r="K429" s="60"/>
      <c r="L429" s="60"/>
      <c r="M429" s="56">
        <f>M428+IF(AND(K429="Pago",OR(E429='PC Receitas'!$O$4,E429='PC Receitas'!$O$5,E429='PC Receitas'!$O$6)),I429,IF(AND(K429="Pago",OR(E429='PC Receitas'!$O$7,E429='PC Receitas'!$O$8,E429='PC Receitas'!$O$9,E429='PC Receitas'!$O$10,E429='PC Receitas'!$O$11,E429='PC Receitas'!$O$12,E429='PC Receitas'!$O$13,E429='PC Receitas'!$O$14)),-I429,0))</f>
        <v>12927.7</v>
      </c>
      <c r="R429" s="153" t="e">
        <f t="shared" si="24"/>
        <v>#N/A</v>
      </c>
      <c r="S429" s="150" t="e">
        <f t="shared" si="25"/>
        <v>#N/A</v>
      </c>
      <c r="T429" s="150" t="e">
        <f t="shared" si="26"/>
        <v>#N/A</v>
      </c>
      <c r="U429" s="150" t="e">
        <f t="shared" si="27"/>
        <v>#N/A</v>
      </c>
      <c r="V429" s="154" t="e">
        <f>VLOOKUP(E429,'PC Receitas'!$O$4:$P$14,2,FALSE)</f>
        <v>#N/A</v>
      </c>
    </row>
    <row r="430" spans="3:22" ht="19.5" customHeight="1" thickTop="1" thickBot="1" x14ac:dyDescent="0.3">
      <c r="C430" s="58"/>
      <c r="D430" s="58" t="str">
        <f>IF(C430&lt;&gt;"",TEXT(C430,"00")&amp;"/01/"&amp;'Configurações Básicas'!$P$5,"")</f>
        <v/>
      </c>
      <c r="E430" s="58"/>
      <c r="F430" s="58"/>
      <c r="G430" s="58"/>
      <c r="H430" s="58"/>
      <c r="I430" s="59"/>
      <c r="J430" s="193"/>
      <c r="K430" s="60"/>
      <c r="L430" s="60"/>
      <c r="M430" s="56">
        <f>M429+IF(AND(K430="Pago",OR(E430='PC Receitas'!$O$4,E430='PC Receitas'!$O$5,E430='PC Receitas'!$O$6)),I430,IF(AND(K430="Pago",OR(E430='PC Receitas'!$O$7,E430='PC Receitas'!$O$8,E430='PC Receitas'!$O$9,E430='PC Receitas'!$O$10,E430='PC Receitas'!$O$11,E430='PC Receitas'!$O$12,E430='PC Receitas'!$O$13,E430='PC Receitas'!$O$14)),-I430,0))</f>
        <v>12927.7</v>
      </c>
      <c r="R430" s="153" t="e">
        <f t="shared" si="24"/>
        <v>#N/A</v>
      </c>
      <c r="S430" s="150" t="e">
        <f t="shared" si="25"/>
        <v>#N/A</v>
      </c>
      <c r="T430" s="150" t="e">
        <f t="shared" si="26"/>
        <v>#N/A</v>
      </c>
      <c r="U430" s="150" t="e">
        <f t="shared" si="27"/>
        <v>#N/A</v>
      </c>
      <c r="V430" s="154" t="e">
        <f>VLOOKUP(E430,'PC Receitas'!$O$4:$P$14,2,FALSE)</f>
        <v>#N/A</v>
      </c>
    </row>
    <row r="431" spans="3:22" ht="19.5" customHeight="1" thickTop="1" thickBot="1" x14ac:dyDescent="0.3">
      <c r="C431" s="58"/>
      <c r="D431" s="58" t="str">
        <f>IF(C431&lt;&gt;"",TEXT(C431,"00")&amp;"/01/"&amp;'Configurações Básicas'!$P$5,"")</f>
        <v/>
      </c>
      <c r="E431" s="58"/>
      <c r="F431" s="58"/>
      <c r="G431" s="58"/>
      <c r="H431" s="58"/>
      <c r="I431" s="59"/>
      <c r="J431" s="193"/>
      <c r="K431" s="60"/>
      <c r="L431" s="60"/>
      <c r="M431" s="56">
        <f>M430+IF(AND(K431="Pago",OR(E431='PC Receitas'!$O$4,E431='PC Receitas'!$O$5,E431='PC Receitas'!$O$6)),I431,IF(AND(K431="Pago",OR(E431='PC Receitas'!$O$7,E431='PC Receitas'!$O$8,E431='PC Receitas'!$O$9,E431='PC Receitas'!$O$10,E431='PC Receitas'!$O$11,E431='PC Receitas'!$O$12,E431='PC Receitas'!$O$13,E431='PC Receitas'!$O$14)),-I431,0))</f>
        <v>12927.7</v>
      </c>
      <c r="R431" s="153" t="e">
        <f t="shared" si="24"/>
        <v>#N/A</v>
      </c>
      <c r="S431" s="150" t="e">
        <f t="shared" si="25"/>
        <v>#N/A</v>
      </c>
      <c r="T431" s="150" t="e">
        <f t="shared" si="26"/>
        <v>#N/A</v>
      </c>
      <c r="U431" s="150" t="e">
        <f t="shared" si="27"/>
        <v>#N/A</v>
      </c>
      <c r="V431" s="154" t="e">
        <f>VLOOKUP(E431,'PC Receitas'!$O$4:$P$14,2,FALSE)</f>
        <v>#N/A</v>
      </c>
    </row>
    <row r="432" spans="3:22" ht="19.5" customHeight="1" thickTop="1" thickBot="1" x14ac:dyDescent="0.3">
      <c r="C432" s="58"/>
      <c r="D432" s="58" t="str">
        <f>IF(C432&lt;&gt;"",TEXT(C432,"00")&amp;"/01/"&amp;'Configurações Básicas'!$P$5,"")</f>
        <v/>
      </c>
      <c r="E432" s="58"/>
      <c r="F432" s="58"/>
      <c r="G432" s="58"/>
      <c r="H432" s="58"/>
      <c r="I432" s="59"/>
      <c r="J432" s="193"/>
      <c r="K432" s="60"/>
      <c r="L432" s="60"/>
      <c r="M432" s="56">
        <f>M431+IF(AND(K432="Pago",OR(E432='PC Receitas'!$O$4,E432='PC Receitas'!$O$5,E432='PC Receitas'!$O$6)),I432,IF(AND(K432="Pago",OR(E432='PC Receitas'!$O$7,E432='PC Receitas'!$O$8,E432='PC Receitas'!$O$9,E432='PC Receitas'!$O$10,E432='PC Receitas'!$O$11,E432='PC Receitas'!$O$12,E432='PC Receitas'!$O$13,E432='PC Receitas'!$O$14)),-I432,0))</f>
        <v>12927.7</v>
      </c>
      <c r="R432" s="153" t="e">
        <f t="shared" si="24"/>
        <v>#N/A</v>
      </c>
      <c r="S432" s="150" t="e">
        <f t="shared" si="25"/>
        <v>#N/A</v>
      </c>
      <c r="T432" s="150" t="e">
        <f t="shared" si="26"/>
        <v>#N/A</v>
      </c>
      <c r="U432" s="150" t="e">
        <f t="shared" si="27"/>
        <v>#N/A</v>
      </c>
      <c r="V432" s="154" t="e">
        <f>VLOOKUP(E432,'PC Receitas'!$O$4:$P$14,2,FALSE)</f>
        <v>#N/A</v>
      </c>
    </row>
    <row r="433" spans="3:22" ht="19.5" customHeight="1" thickTop="1" thickBot="1" x14ac:dyDescent="0.3">
      <c r="C433" s="58"/>
      <c r="D433" s="58" t="str">
        <f>IF(C433&lt;&gt;"",TEXT(C433,"00")&amp;"/01/"&amp;'Configurações Básicas'!$P$5,"")</f>
        <v/>
      </c>
      <c r="E433" s="58"/>
      <c r="F433" s="58"/>
      <c r="G433" s="58"/>
      <c r="H433" s="58"/>
      <c r="I433" s="59"/>
      <c r="J433" s="193"/>
      <c r="K433" s="60"/>
      <c r="L433" s="60"/>
      <c r="M433" s="56">
        <f>M432+IF(AND(K433="Pago",OR(E433='PC Receitas'!$O$4,E433='PC Receitas'!$O$5,E433='PC Receitas'!$O$6)),I433,IF(AND(K433="Pago",OR(E433='PC Receitas'!$O$7,E433='PC Receitas'!$O$8,E433='PC Receitas'!$O$9,E433='PC Receitas'!$O$10,E433='PC Receitas'!$O$11,E433='PC Receitas'!$O$12,E433='PC Receitas'!$O$13,E433='PC Receitas'!$O$14)),-I433,0))</f>
        <v>12927.7</v>
      </c>
      <c r="R433" s="153" t="e">
        <f t="shared" si="24"/>
        <v>#N/A</v>
      </c>
      <c r="S433" s="150" t="e">
        <f t="shared" si="25"/>
        <v>#N/A</v>
      </c>
      <c r="T433" s="150" t="e">
        <f t="shared" si="26"/>
        <v>#N/A</v>
      </c>
      <c r="U433" s="150" t="e">
        <f t="shared" si="27"/>
        <v>#N/A</v>
      </c>
      <c r="V433" s="154" t="e">
        <f>VLOOKUP(E433,'PC Receitas'!$O$4:$P$14,2,FALSE)</f>
        <v>#N/A</v>
      </c>
    </row>
    <row r="434" spans="3:22" ht="19.5" customHeight="1" thickTop="1" thickBot="1" x14ac:dyDescent="0.3">
      <c r="C434" s="58"/>
      <c r="D434" s="58" t="str">
        <f>IF(C434&lt;&gt;"",TEXT(C434,"00")&amp;"/01/"&amp;'Configurações Básicas'!$P$5,"")</f>
        <v/>
      </c>
      <c r="E434" s="58"/>
      <c r="F434" s="58"/>
      <c r="G434" s="58"/>
      <c r="H434" s="58"/>
      <c r="I434" s="59"/>
      <c r="J434" s="193"/>
      <c r="K434" s="60"/>
      <c r="L434" s="60"/>
      <c r="M434" s="56">
        <f>M433+IF(AND(K434="Pago",OR(E434='PC Receitas'!$O$4,E434='PC Receitas'!$O$5,E434='PC Receitas'!$O$6)),I434,IF(AND(K434="Pago",OR(E434='PC Receitas'!$O$7,E434='PC Receitas'!$O$8,E434='PC Receitas'!$O$9,E434='PC Receitas'!$O$10,E434='PC Receitas'!$O$11,E434='PC Receitas'!$O$12,E434='PC Receitas'!$O$13,E434='PC Receitas'!$O$14)),-I434,0))</f>
        <v>12927.7</v>
      </c>
      <c r="R434" s="153" t="e">
        <f t="shared" si="24"/>
        <v>#N/A</v>
      </c>
      <c r="S434" s="150" t="e">
        <f t="shared" si="25"/>
        <v>#N/A</v>
      </c>
      <c r="T434" s="150" t="e">
        <f t="shared" si="26"/>
        <v>#N/A</v>
      </c>
      <c r="U434" s="150" t="e">
        <f t="shared" si="27"/>
        <v>#N/A</v>
      </c>
      <c r="V434" s="154" t="e">
        <f>VLOOKUP(E434,'PC Receitas'!$O$4:$P$14,2,FALSE)</f>
        <v>#N/A</v>
      </c>
    </row>
    <row r="435" spans="3:22" ht="19.5" customHeight="1" thickTop="1" thickBot="1" x14ac:dyDescent="0.3">
      <c r="C435" s="58"/>
      <c r="D435" s="58" t="str">
        <f>IF(C435&lt;&gt;"",TEXT(C435,"00")&amp;"/01/"&amp;'Configurações Básicas'!$P$5,"")</f>
        <v/>
      </c>
      <c r="E435" s="58"/>
      <c r="F435" s="58"/>
      <c r="G435" s="58"/>
      <c r="H435" s="58"/>
      <c r="I435" s="59"/>
      <c r="J435" s="193"/>
      <c r="K435" s="60"/>
      <c r="L435" s="60"/>
      <c r="M435" s="56">
        <f>M434+IF(AND(K435="Pago",OR(E435='PC Receitas'!$O$4,E435='PC Receitas'!$O$5,E435='PC Receitas'!$O$6)),I435,IF(AND(K435="Pago",OR(E435='PC Receitas'!$O$7,E435='PC Receitas'!$O$8,E435='PC Receitas'!$O$9,E435='PC Receitas'!$O$10,E435='PC Receitas'!$O$11,E435='PC Receitas'!$O$12,E435='PC Receitas'!$O$13,E435='PC Receitas'!$O$14)),-I435,0))</f>
        <v>12927.7</v>
      </c>
      <c r="R435" s="153" t="e">
        <f t="shared" si="24"/>
        <v>#N/A</v>
      </c>
      <c r="S435" s="150" t="e">
        <f t="shared" si="25"/>
        <v>#N/A</v>
      </c>
      <c r="T435" s="150" t="e">
        <f t="shared" si="26"/>
        <v>#N/A</v>
      </c>
      <c r="U435" s="150" t="e">
        <f t="shared" si="27"/>
        <v>#N/A</v>
      </c>
      <c r="V435" s="154" t="e">
        <f>VLOOKUP(E435,'PC Receitas'!$O$4:$P$14,2,FALSE)</f>
        <v>#N/A</v>
      </c>
    </row>
    <row r="436" spans="3:22" ht="19.5" customHeight="1" thickTop="1" thickBot="1" x14ac:dyDescent="0.3">
      <c r="C436" s="58"/>
      <c r="D436" s="58" t="str">
        <f>IF(C436&lt;&gt;"",TEXT(C436,"00")&amp;"/01/"&amp;'Configurações Básicas'!$P$5,"")</f>
        <v/>
      </c>
      <c r="E436" s="58"/>
      <c r="F436" s="58"/>
      <c r="G436" s="58"/>
      <c r="H436" s="58"/>
      <c r="I436" s="59"/>
      <c r="J436" s="193"/>
      <c r="K436" s="60"/>
      <c r="L436" s="60"/>
      <c r="M436" s="56">
        <f>M435+IF(AND(K436="Pago",OR(E436='PC Receitas'!$O$4,E436='PC Receitas'!$O$5,E436='PC Receitas'!$O$6)),I436,IF(AND(K436="Pago",OR(E436='PC Receitas'!$O$7,E436='PC Receitas'!$O$8,E436='PC Receitas'!$O$9,E436='PC Receitas'!$O$10,E436='PC Receitas'!$O$11,E436='PC Receitas'!$O$12,E436='PC Receitas'!$O$13,E436='PC Receitas'!$O$14)),-I436,0))</f>
        <v>12927.7</v>
      </c>
      <c r="R436" s="153" t="e">
        <f t="shared" si="24"/>
        <v>#N/A</v>
      </c>
      <c r="S436" s="150" t="e">
        <f t="shared" si="25"/>
        <v>#N/A</v>
      </c>
      <c r="T436" s="150" t="e">
        <f t="shared" si="26"/>
        <v>#N/A</v>
      </c>
      <c r="U436" s="150" t="e">
        <f t="shared" si="27"/>
        <v>#N/A</v>
      </c>
      <c r="V436" s="154" t="e">
        <f>VLOOKUP(E436,'PC Receitas'!$O$4:$P$14,2,FALSE)</f>
        <v>#N/A</v>
      </c>
    </row>
    <row r="437" spans="3:22" ht="19.5" customHeight="1" thickTop="1" thickBot="1" x14ac:dyDescent="0.3">
      <c r="C437" s="58"/>
      <c r="D437" s="58" t="str">
        <f>IF(C437&lt;&gt;"",TEXT(C437,"00")&amp;"/01/"&amp;'Configurações Básicas'!$P$5,"")</f>
        <v/>
      </c>
      <c r="E437" s="58"/>
      <c r="F437" s="58"/>
      <c r="G437" s="58"/>
      <c r="H437" s="58"/>
      <c r="I437" s="59"/>
      <c r="J437" s="193"/>
      <c r="K437" s="60"/>
      <c r="L437" s="60"/>
      <c r="M437" s="56">
        <f>M436+IF(AND(K437="Pago",OR(E437='PC Receitas'!$O$4,E437='PC Receitas'!$O$5,E437='PC Receitas'!$O$6)),I437,IF(AND(K437="Pago",OR(E437='PC Receitas'!$O$7,E437='PC Receitas'!$O$8,E437='PC Receitas'!$O$9,E437='PC Receitas'!$O$10,E437='PC Receitas'!$O$11,E437='PC Receitas'!$O$12,E437='PC Receitas'!$O$13,E437='PC Receitas'!$O$14)),-I437,0))</f>
        <v>12927.7</v>
      </c>
      <c r="R437" s="153" t="e">
        <f t="shared" si="24"/>
        <v>#N/A</v>
      </c>
      <c r="S437" s="150" t="e">
        <f t="shared" si="25"/>
        <v>#N/A</v>
      </c>
      <c r="T437" s="150" t="e">
        <f t="shared" si="26"/>
        <v>#N/A</v>
      </c>
      <c r="U437" s="150" t="e">
        <f t="shared" si="27"/>
        <v>#N/A</v>
      </c>
      <c r="V437" s="154" t="e">
        <f>VLOOKUP(E437,'PC Receitas'!$O$4:$P$14,2,FALSE)</f>
        <v>#N/A</v>
      </c>
    </row>
    <row r="438" spans="3:22" ht="19.5" customHeight="1" thickTop="1" thickBot="1" x14ac:dyDescent="0.3">
      <c r="C438" s="58"/>
      <c r="D438" s="58" t="str">
        <f>IF(C438&lt;&gt;"",TEXT(C438,"00")&amp;"/01/"&amp;'Configurações Básicas'!$P$5,"")</f>
        <v/>
      </c>
      <c r="E438" s="58"/>
      <c r="F438" s="58"/>
      <c r="G438" s="58"/>
      <c r="H438" s="58"/>
      <c r="I438" s="59"/>
      <c r="J438" s="193"/>
      <c r="K438" s="60"/>
      <c r="L438" s="60"/>
      <c r="M438" s="56">
        <f>M437+IF(AND(K438="Pago",OR(E438='PC Receitas'!$O$4,E438='PC Receitas'!$O$5,E438='PC Receitas'!$O$6)),I438,IF(AND(K438="Pago",OR(E438='PC Receitas'!$O$7,E438='PC Receitas'!$O$8,E438='PC Receitas'!$O$9,E438='PC Receitas'!$O$10,E438='PC Receitas'!$O$11,E438='PC Receitas'!$O$12,E438='PC Receitas'!$O$13,E438='PC Receitas'!$O$14)),-I438,0))</f>
        <v>12927.7</v>
      </c>
      <c r="R438" s="153" t="e">
        <f t="shared" si="24"/>
        <v>#N/A</v>
      </c>
      <c r="S438" s="150" t="e">
        <f t="shared" si="25"/>
        <v>#N/A</v>
      </c>
      <c r="T438" s="150" t="e">
        <f t="shared" si="26"/>
        <v>#N/A</v>
      </c>
      <c r="U438" s="150" t="e">
        <f t="shared" si="27"/>
        <v>#N/A</v>
      </c>
      <c r="V438" s="154" t="e">
        <f>VLOOKUP(E438,'PC Receitas'!$O$4:$P$14,2,FALSE)</f>
        <v>#N/A</v>
      </c>
    </row>
    <row r="439" spans="3:22" ht="19.5" customHeight="1" thickTop="1" thickBot="1" x14ac:dyDescent="0.3">
      <c r="C439" s="58"/>
      <c r="D439" s="58" t="str">
        <f>IF(C439&lt;&gt;"",TEXT(C439,"00")&amp;"/01/"&amp;'Configurações Básicas'!$P$5,"")</f>
        <v/>
      </c>
      <c r="E439" s="58"/>
      <c r="F439" s="58"/>
      <c r="G439" s="58"/>
      <c r="H439" s="58"/>
      <c r="I439" s="59"/>
      <c r="J439" s="193"/>
      <c r="K439" s="60"/>
      <c r="L439" s="60"/>
      <c r="M439" s="56">
        <f>M438+IF(AND(K439="Pago",OR(E439='PC Receitas'!$O$4,E439='PC Receitas'!$O$5,E439='PC Receitas'!$O$6)),I439,IF(AND(K439="Pago",OR(E439='PC Receitas'!$O$7,E439='PC Receitas'!$O$8,E439='PC Receitas'!$O$9,E439='PC Receitas'!$O$10,E439='PC Receitas'!$O$11,E439='PC Receitas'!$O$12,E439='PC Receitas'!$O$13,E439='PC Receitas'!$O$14)),-I439,0))</f>
        <v>12927.7</v>
      </c>
      <c r="R439" s="153" t="e">
        <f t="shared" si="24"/>
        <v>#N/A</v>
      </c>
      <c r="S439" s="150" t="e">
        <f t="shared" si="25"/>
        <v>#N/A</v>
      </c>
      <c r="T439" s="150" t="e">
        <f t="shared" si="26"/>
        <v>#N/A</v>
      </c>
      <c r="U439" s="150" t="e">
        <f t="shared" si="27"/>
        <v>#N/A</v>
      </c>
      <c r="V439" s="154" t="e">
        <f>VLOOKUP(E439,'PC Receitas'!$O$4:$P$14,2,FALSE)</f>
        <v>#N/A</v>
      </c>
    </row>
    <row r="440" spans="3:22" ht="19.5" customHeight="1" thickTop="1" thickBot="1" x14ac:dyDescent="0.3">
      <c r="C440" s="58"/>
      <c r="D440" s="58" t="str">
        <f>IF(C440&lt;&gt;"",TEXT(C440,"00")&amp;"/01/"&amp;'Configurações Básicas'!$P$5,"")</f>
        <v/>
      </c>
      <c r="E440" s="58"/>
      <c r="F440" s="58"/>
      <c r="G440" s="58"/>
      <c r="H440" s="58"/>
      <c r="I440" s="59"/>
      <c r="J440" s="193"/>
      <c r="K440" s="60"/>
      <c r="L440" s="60"/>
      <c r="M440" s="56">
        <f>M439+IF(AND(K440="Pago",OR(E440='PC Receitas'!$O$4,E440='PC Receitas'!$O$5,E440='PC Receitas'!$O$6)),I440,IF(AND(K440="Pago",OR(E440='PC Receitas'!$O$7,E440='PC Receitas'!$O$8,E440='PC Receitas'!$O$9,E440='PC Receitas'!$O$10,E440='PC Receitas'!$O$11,E440='PC Receitas'!$O$12,E440='PC Receitas'!$O$13,E440='PC Receitas'!$O$14)),-I440,0))</f>
        <v>12927.7</v>
      </c>
      <c r="R440" s="153" t="e">
        <f t="shared" si="24"/>
        <v>#N/A</v>
      </c>
      <c r="S440" s="150" t="e">
        <f t="shared" si="25"/>
        <v>#N/A</v>
      </c>
      <c r="T440" s="150" t="e">
        <f t="shared" si="26"/>
        <v>#N/A</v>
      </c>
      <c r="U440" s="150" t="e">
        <f t="shared" si="27"/>
        <v>#N/A</v>
      </c>
      <c r="V440" s="154" t="e">
        <f>VLOOKUP(E440,'PC Receitas'!$O$4:$P$14,2,FALSE)</f>
        <v>#N/A</v>
      </c>
    </row>
    <row r="441" spans="3:22" ht="19.5" customHeight="1" thickTop="1" thickBot="1" x14ac:dyDescent="0.3">
      <c r="C441" s="58"/>
      <c r="D441" s="58" t="str">
        <f>IF(C441&lt;&gt;"",TEXT(C441,"00")&amp;"/01/"&amp;'Configurações Básicas'!$P$5,"")</f>
        <v/>
      </c>
      <c r="E441" s="58"/>
      <c r="F441" s="58"/>
      <c r="G441" s="58"/>
      <c r="H441" s="58"/>
      <c r="I441" s="59"/>
      <c r="J441" s="193"/>
      <c r="K441" s="60"/>
      <c r="L441" s="60"/>
      <c r="M441" s="56">
        <f>M440+IF(AND(K441="Pago",OR(E441='PC Receitas'!$O$4,E441='PC Receitas'!$O$5,E441='PC Receitas'!$O$6)),I441,IF(AND(K441="Pago",OR(E441='PC Receitas'!$O$7,E441='PC Receitas'!$O$8,E441='PC Receitas'!$O$9,E441='PC Receitas'!$O$10,E441='PC Receitas'!$O$11,E441='PC Receitas'!$O$12,E441='PC Receitas'!$O$13,E441='PC Receitas'!$O$14)),-I441,0))</f>
        <v>12927.7</v>
      </c>
      <c r="R441" s="153" t="e">
        <f t="shared" si="24"/>
        <v>#N/A</v>
      </c>
      <c r="S441" s="150" t="e">
        <f t="shared" si="25"/>
        <v>#N/A</v>
      </c>
      <c r="T441" s="150" t="e">
        <f t="shared" si="26"/>
        <v>#N/A</v>
      </c>
      <c r="U441" s="150" t="e">
        <f t="shared" si="27"/>
        <v>#N/A</v>
      </c>
      <c r="V441" s="154" t="e">
        <f>VLOOKUP(E441,'PC Receitas'!$O$4:$P$14,2,FALSE)</f>
        <v>#N/A</v>
      </c>
    </row>
    <row r="442" spans="3:22" ht="19.5" customHeight="1" thickTop="1" thickBot="1" x14ac:dyDescent="0.3">
      <c r="C442" s="58"/>
      <c r="D442" s="58" t="str">
        <f>IF(C442&lt;&gt;"",TEXT(C442,"00")&amp;"/01/"&amp;'Configurações Básicas'!$P$5,"")</f>
        <v/>
      </c>
      <c r="E442" s="58"/>
      <c r="F442" s="58"/>
      <c r="G442" s="58"/>
      <c r="H442" s="58"/>
      <c r="I442" s="59"/>
      <c r="J442" s="193"/>
      <c r="K442" s="60"/>
      <c r="L442" s="60"/>
      <c r="M442" s="56">
        <f>M441+IF(AND(K442="Pago",OR(E442='PC Receitas'!$O$4,E442='PC Receitas'!$O$5,E442='PC Receitas'!$O$6)),I442,IF(AND(K442="Pago",OR(E442='PC Receitas'!$O$7,E442='PC Receitas'!$O$8,E442='PC Receitas'!$O$9,E442='PC Receitas'!$O$10,E442='PC Receitas'!$O$11,E442='PC Receitas'!$O$12,E442='PC Receitas'!$O$13,E442='PC Receitas'!$O$14)),-I442,0))</f>
        <v>12927.7</v>
      </c>
      <c r="R442" s="153" t="e">
        <f t="shared" si="24"/>
        <v>#N/A</v>
      </c>
      <c r="S442" s="150" t="e">
        <f t="shared" si="25"/>
        <v>#N/A</v>
      </c>
      <c r="T442" s="150" t="e">
        <f t="shared" si="26"/>
        <v>#N/A</v>
      </c>
      <c r="U442" s="150" t="e">
        <f t="shared" si="27"/>
        <v>#N/A</v>
      </c>
      <c r="V442" s="154" t="e">
        <f>VLOOKUP(E442,'PC Receitas'!$O$4:$P$14,2,FALSE)</f>
        <v>#N/A</v>
      </c>
    </row>
    <row r="443" spans="3:22" ht="19.5" customHeight="1" thickTop="1" thickBot="1" x14ac:dyDescent="0.3">
      <c r="C443" s="58"/>
      <c r="D443" s="58" t="str">
        <f>IF(C443&lt;&gt;"",TEXT(C443,"00")&amp;"/01/"&amp;'Configurações Básicas'!$P$5,"")</f>
        <v/>
      </c>
      <c r="E443" s="58"/>
      <c r="F443" s="58"/>
      <c r="G443" s="58"/>
      <c r="H443" s="58"/>
      <c r="I443" s="59"/>
      <c r="J443" s="193"/>
      <c r="K443" s="60"/>
      <c r="L443" s="60"/>
      <c r="M443" s="56">
        <f>M442+IF(AND(K443="Pago",OR(E443='PC Receitas'!$O$4,E443='PC Receitas'!$O$5,E443='PC Receitas'!$O$6)),I443,IF(AND(K443="Pago",OR(E443='PC Receitas'!$O$7,E443='PC Receitas'!$O$8,E443='PC Receitas'!$O$9,E443='PC Receitas'!$O$10,E443='PC Receitas'!$O$11,E443='PC Receitas'!$O$12,E443='PC Receitas'!$O$13,E443='PC Receitas'!$O$14)),-I443,0))</f>
        <v>12927.7</v>
      </c>
      <c r="R443" s="153" t="e">
        <f t="shared" si="24"/>
        <v>#N/A</v>
      </c>
      <c r="S443" s="150" t="e">
        <f t="shared" si="25"/>
        <v>#N/A</v>
      </c>
      <c r="T443" s="150" t="e">
        <f t="shared" si="26"/>
        <v>#N/A</v>
      </c>
      <c r="U443" s="150" t="e">
        <f t="shared" si="27"/>
        <v>#N/A</v>
      </c>
      <c r="V443" s="154" t="e">
        <f>VLOOKUP(E443,'PC Receitas'!$O$4:$P$14,2,FALSE)</f>
        <v>#N/A</v>
      </c>
    </row>
    <row r="444" spans="3:22" ht="19.5" customHeight="1" thickTop="1" thickBot="1" x14ac:dyDescent="0.3">
      <c r="C444" s="58"/>
      <c r="D444" s="58" t="str">
        <f>IF(C444&lt;&gt;"",TEXT(C444,"00")&amp;"/01/"&amp;'Configurações Básicas'!$P$5,"")</f>
        <v/>
      </c>
      <c r="E444" s="58"/>
      <c r="F444" s="58"/>
      <c r="G444" s="58"/>
      <c r="H444" s="58"/>
      <c r="I444" s="59"/>
      <c r="J444" s="193"/>
      <c r="K444" s="60"/>
      <c r="L444" s="60"/>
      <c r="M444" s="56">
        <f>M443+IF(AND(K444="Pago",OR(E444='PC Receitas'!$O$4,E444='PC Receitas'!$O$5,E444='PC Receitas'!$O$6)),I444,IF(AND(K444="Pago",OR(E444='PC Receitas'!$O$7,E444='PC Receitas'!$O$8,E444='PC Receitas'!$O$9,E444='PC Receitas'!$O$10,E444='PC Receitas'!$O$11,E444='PC Receitas'!$O$12,E444='PC Receitas'!$O$13,E444='PC Receitas'!$O$14)),-I444,0))</f>
        <v>12927.7</v>
      </c>
      <c r="R444" s="153" t="e">
        <f t="shared" si="24"/>
        <v>#N/A</v>
      </c>
      <c r="S444" s="150" t="e">
        <f t="shared" si="25"/>
        <v>#N/A</v>
      </c>
      <c r="T444" s="150" t="e">
        <f t="shared" si="26"/>
        <v>#N/A</v>
      </c>
      <c r="U444" s="150" t="e">
        <f t="shared" si="27"/>
        <v>#N/A</v>
      </c>
      <c r="V444" s="154" t="e">
        <f>VLOOKUP(E444,'PC Receitas'!$O$4:$P$14,2,FALSE)</f>
        <v>#N/A</v>
      </c>
    </row>
    <row r="445" spans="3:22" ht="19.5" customHeight="1" thickTop="1" thickBot="1" x14ac:dyDescent="0.3">
      <c r="C445" s="58"/>
      <c r="D445" s="58" t="str">
        <f>IF(C445&lt;&gt;"",TEXT(C445,"00")&amp;"/01/"&amp;'Configurações Básicas'!$P$5,"")</f>
        <v/>
      </c>
      <c r="E445" s="58"/>
      <c r="F445" s="58"/>
      <c r="G445" s="58"/>
      <c r="H445" s="58"/>
      <c r="I445" s="59"/>
      <c r="J445" s="193"/>
      <c r="K445" s="60"/>
      <c r="L445" s="60"/>
      <c r="M445" s="56">
        <f>M444+IF(AND(K445="Pago",OR(E445='PC Receitas'!$O$4,E445='PC Receitas'!$O$5,E445='PC Receitas'!$O$6)),I445,IF(AND(K445="Pago",OR(E445='PC Receitas'!$O$7,E445='PC Receitas'!$O$8,E445='PC Receitas'!$O$9,E445='PC Receitas'!$O$10,E445='PC Receitas'!$O$11,E445='PC Receitas'!$O$12,E445='PC Receitas'!$O$13,E445='PC Receitas'!$O$14)),-I445,0))</f>
        <v>12927.7</v>
      </c>
      <c r="R445" s="153" t="e">
        <f t="shared" si="24"/>
        <v>#N/A</v>
      </c>
      <c r="S445" s="150" t="e">
        <f t="shared" si="25"/>
        <v>#N/A</v>
      </c>
      <c r="T445" s="150" t="e">
        <f t="shared" si="26"/>
        <v>#N/A</v>
      </c>
      <c r="U445" s="150" t="e">
        <f t="shared" si="27"/>
        <v>#N/A</v>
      </c>
      <c r="V445" s="154" t="e">
        <f>VLOOKUP(E445,'PC Receitas'!$O$4:$P$14,2,FALSE)</f>
        <v>#N/A</v>
      </c>
    </row>
    <row r="446" spans="3:22" ht="19.5" customHeight="1" thickTop="1" thickBot="1" x14ac:dyDescent="0.3">
      <c r="C446" s="58"/>
      <c r="D446" s="58" t="str">
        <f>IF(C446&lt;&gt;"",TEXT(C446,"00")&amp;"/01/"&amp;'Configurações Básicas'!$P$5,"")</f>
        <v/>
      </c>
      <c r="E446" s="58"/>
      <c r="F446" s="58"/>
      <c r="G446" s="58"/>
      <c r="H446" s="58"/>
      <c r="I446" s="59"/>
      <c r="J446" s="193"/>
      <c r="K446" s="60"/>
      <c r="L446" s="60"/>
      <c r="M446" s="56">
        <f>M445+IF(AND(K446="Pago",OR(E446='PC Receitas'!$O$4,E446='PC Receitas'!$O$5,E446='PC Receitas'!$O$6)),I446,IF(AND(K446="Pago",OR(E446='PC Receitas'!$O$7,E446='PC Receitas'!$O$8,E446='PC Receitas'!$O$9,E446='PC Receitas'!$O$10,E446='PC Receitas'!$O$11,E446='PC Receitas'!$O$12,E446='PC Receitas'!$O$13,E446='PC Receitas'!$O$14)),-I446,0))</f>
        <v>12927.7</v>
      </c>
      <c r="R446" s="153" t="e">
        <f t="shared" si="24"/>
        <v>#N/A</v>
      </c>
      <c r="S446" s="150" t="e">
        <f t="shared" si="25"/>
        <v>#N/A</v>
      </c>
      <c r="T446" s="150" t="e">
        <f t="shared" si="26"/>
        <v>#N/A</v>
      </c>
      <c r="U446" s="150" t="e">
        <f t="shared" si="27"/>
        <v>#N/A</v>
      </c>
      <c r="V446" s="154" t="e">
        <f>VLOOKUP(E446,'PC Receitas'!$O$4:$P$14,2,FALSE)</f>
        <v>#N/A</v>
      </c>
    </row>
    <row r="447" spans="3:22" ht="19.5" customHeight="1" thickTop="1" thickBot="1" x14ac:dyDescent="0.3">
      <c r="C447" s="58"/>
      <c r="D447" s="58" t="str">
        <f>IF(C447&lt;&gt;"",TEXT(C447,"00")&amp;"/01/"&amp;'Configurações Básicas'!$P$5,"")</f>
        <v/>
      </c>
      <c r="E447" s="58"/>
      <c r="F447" s="58"/>
      <c r="G447" s="58"/>
      <c r="H447" s="58"/>
      <c r="I447" s="59"/>
      <c r="J447" s="193"/>
      <c r="K447" s="60"/>
      <c r="L447" s="60"/>
      <c r="M447" s="56">
        <f>M446+IF(AND(K447="Pago",OR(E447='PC Receitas'!$O$4,E447='PC Receitas'!$O$5,E447='PC Receitas'!$O$6)),I447,IF(AND(K447="Pago",OR(E447='PC Receitas'!$O$7,E447='PC Receitas'!$O$8,E447='PC Receitas'!$O$9,E447='PC Receitas'!$O$10,E447='PC Receitas'!$O$11,E447='PC Receitas'!$O$12,E447='PC Receitas'!$O$13,E447='PC Receitas'!$O$14)),-I447,0))</f>
        <v>12927.7</v>
      </c>
      <c r="R447" s="153" t="e">
        <f t="shared" si="24"/>
        <v>#N/A</v>
      </c>
      <c r="S447" s="150" t="e">
        <f t="shared" si="25"/>
        <v>#N/A</v>
      </c>
      <c r="T447" s="150" t="e">
        <f t="shared" si="26"/>
        <v>#N/A</v>
      </c>
      <c r="U447" s="150" t="e">
        <f t="shared" si="27"/>
        <v>#N/A</v>
      </c>
      <c r="V447" s="154" t="e">
        <f>VLOOKUP(E447,'PC Receitas'!$O$4:$P$14,2,FALSE)</f>
        <v>#N/A</v>
      </c>
    </row>
    <row r="448" spans="3:22" ht="19.5" customHeight="1" thickTop="1" thickBot="1" x14ac:dyDescent="0.3">
      <c r="C448" s="58"/>
      <c r="D448" s="58" t="str">
        <f>IF(C448&lt;&gt;"",TEXT(C448,"00")&amp;"/01/"&amp;'Configurações Básicas'!$P$5,"")</f>
        <v/>
      </c>
      <c r="E448" s="58"/>
      <c r="F448" s="58"/>
      <c r="G448" s="58"/>
      <c r="H448" s="58"/>
      <c r="I448" s="59"/>
      <c r="J448" s="193"/>
      <c r="K448" s="60"/>
      <c r="L448" s="60"/>
      <c r="M448" s="56">
        <f>M447+IF(AND(K448="Pago",OR(E448='PC Receitas'!$O$4,E448='PC Receitas'!$O$5,E448='PC Receitas'!$O$6)),I448,IF(AND(K448="Pago",OR(E448='PC Receitas'!$O$7,E448='PC Receitas'!$O$8,E448='PC Receitas'!$O$9,E448='PC Receitas'!$O$10,E448='PC Receitas'!$O$11,E448='PC Receitas'!$O$12,E448='PC Receitas'!$O$13,E448='PC Receitas'!$O$14)),-I448,0))</f>
        <v>12927.7</v>
      </c>
      <c r="R448" s="153" t="e">
        <f t="shared" si="24"/>
        <v>#N/A</v>
      </c>
      <c r="S448" s="150" t="e">
        <f t="shared" si="25"/>
        <v>#N/A</v>
      </c>
      <c r="T448" s="150" t="e">
        <f t="shared" si="26"/>
        <v>#N/A</v>
      </c>
      <c r="U448" s="150" t="e">
        <f t="shared" si="27"/>
        <v>#N/A</v>
      </c>
      <c r="V448" s="154" t="e">
        <f>VLOOKUP(E448,'PC Receitas'!$O$4:$P$14,2,FALSE)</f>
        <v>#N/A</v>
      </c>
    </row>
    <row r="449" spans="3:22" ht="19.5" customHeight="1" thickTop="1" thickBot="1" x14ac:dyDescent="0.3">
      <c r="C449" s="58"/>
      <c r="D449" s="58" t="str">
        <f>IF(C449&lt;&gt;"",TEXT(C449,"00")&amp;"/01/"&amp;'Configurações Básicas'!$P$5,"")</f>
        <v/>
      </c>
      <c r="E449" s="58"/>
      <c r="F449" s="58"/>
      <c r="G449" s="58"/>
      <c r="H449" s="58"/>
      <c r="I449" s="59"/>
      <c r="J449" s="193"/>
      <c r="K449" s="60"/>
      <c r="L449" s="60"/>
      <c r="M449" s="56">
        <f>M448+IF(AND(K449="Pago",OR(E449='PC Receitas'!$O$4,E449='PC Receitas'!$O$5,E449='PC Receitas'!$O$6)),I449,IF(AND(K449="Pago",OR(E449='PC Receitas'!$O$7,E449='PC Receitas'!$O$8,E449='PC Receitas'!$O$9,E449='PC Receitas'!$O$10,E449='PC Receitas'!$O$11,E449='PC Receitas'!$O$12,E449='PC Receitas'!$O$13,E449='PC Receitas'!$O$14)),-I449,0))</f>
        <v>12927.7</v>
      </c>
      <c r="R449" s="153" t="e">
        <f t="shared" si="24"/>
        <v>#N/A</v>
      </c>
      <c r="S449" s="150" t="e">
        <f t="shared" si="25"/>
        <v>#N/A</v>
      </c>
      <c r="T449" s="150" t="e">
        <f t="shared" si="26"/>
        <v>#N/A</v>
      </c>
      <c r="U449" s="150" t="e">
        <f t="shared" si="27"/>
        <v>#N/A</v>
      </c>
      <c r="V449" s="154" t="e">
        <f>VLOOKUP(E449,'PC Receitas'!$O$4:$P$14,2,FALSE)</f>
        <v>#N/A</v>
      </c>
    </row>
    <row r="450" spans="3:22" ht="19.5" customHeight="1" thickTop="1" thickBot="1" x14ac:dyDescent="0.3">
      <c r="C450" s="58"/>
      <c r="D450" s="58" t="str">
        <f>IF(C450&lt;&gt;"",TEXT(C450,"00")&amp;"/01/"&amp;'Configurações Básicas'!$P$5,"")</f>
        <v/>
      </c>
      <c r="E450" s="58"/>
      <c r="F450" s="58"/>
      <c r="G450" s="58"/>
      <c r="H450" s="58"/>
      <c r="I450" s="59"/>
      <c r="J450" s="193"/>
      <c r="K450" s="60"/>
      <c r="L450" s="60"/>
      <c r="M450" s="56">
        <f>M449+IF(AND(K450="Pago",OR(E450='PC Receitas'!$O$4,E450='PC Receitas'!$O$5,E450='PC Receitas'!$O$6)),I450,IF(AND(K450="Pago",OR(E450='PC Receitas'!$O$7,E450='PC Receitas'!$O$8,E450='PC Receitas'!$O$9,E450='PC Receitas'!$O$10,E450='PC Receitas'!$O$11,E450='PC Receitas'!$O$12,E450='PC Receitas'!$O$13,E450='PC Receitas'!$O$14)),-I450,0))</f>
        <v>12927.7</v>
      </c>
      <c r="R450" s="153" t="e">
        <f t="shared" si="24"/>
        <v>#N/A</v>
      </c>
      <c r="S450" s="150" t="e">
        <f t="shared" si="25"/>
        <v>#N/A</v>
      </c>
      <c r="T450" s="150" t="e">
        <f t="shared" si="26"/>
        <v>#N/A</v>
      </c>
      <c r="U450" s="150" t="e">
        <f t="shared" si="27"/>
        <v>#N/A</v>
      </c>
      <c r="V450" s="154" t="e">
        <f>VLOOKUP(E450,'PC Receitas'!$O$4:$P$14,2,FALSE)</f>
        <v>#N/A</v>
      </c>
    </row>
    <row r="451" spans="3:22" ht="19.5" customHeight="1" thickTop="1" thickBot="1" x14ac:dyDescent="0.3">
      <c r="C451" s="58"/>
      <c r="D451" s="58" t="str">
        <f>IF(C451&lt;&gt;"",TEXT(C451,"00")&amp;"/01/"&amp;'Configurações Básicas'!$P$5,"")</f>
        <v/>
      </c>
      <c r="E451" s="58"/>
      <c r="F451" s="58"/>
      <c r="G451" s="58"/>
      <c r="H451" s="58"/>
      <c r="I451" s="59"/>
      <c r="J451" s="193"/>
      <c r="K451" s="60"/>
      <c r="L451" s="60"/>
      <c r="M451" s="56">
        <f>M450+IF(AND(K451="Pago",OR(E451='PC Receitas'!$O$4,E451='PC Receitas'!$O$5,E451='PC Receitas'!$O$6)),I451,IF(AND(K451="Pago",OR(E451='PC Receitas'!$O$7,E451='PC Receitas'!$O$8,E451='PC Receitas'!$O$9,E451='PC Receitas'!$O$10,E451='PC Receitas'!$O$11,E451='PC Receitas'!$O$12,E451='PC Receitas'!$O$13,E451='PC Receitas'!$O$14)),-I451,0))</f>
        <v>12927.7</v>
      </c>
      <c r="R451" s="153" t="e">
        <f t="shared" si="24"/>
        <v>#N/A</v>
      </c>
      <c r="S451" s="150" t="e">
        <f t="shared" si="25"/>
        <v>#N/A</v>
      </c>
      <c r="T451" s="150" t="e">
        <f t="shared" si="26"/>
        <v>#N/A</v>
      </c>
      <c r="U451" s="150" t="e">
        <f t="shared" si="27"/>
        <v>#N/A</v>
      </c>
      <c r="V451" s="154" t="e">
        <f>VLOOKUP(E451,'PC Receitas'!$O$4:$P$14,2,FALSE)</f>
        <v>#N/A</v>
      </c>
    </row>
    <row r="452" spans="3:22" ht="19.5" customHeight="1" thickTop="1" thickBot="1" x14ac:dyDescent="0.3">
      <c r="C452" s="58"/>
      <c r="D452" s="58" t="str">
        <f>IF(C452&lt;&gt;"",TEXT(C452,"00")&amp;"/01/"&amp;'Configurações Básicas'!$P$5,"")</f>
        <v/>
      </c>
      <c r="E452" s="58"/>
      <c r="F452" s="58"/>
      <c r="G452" s="58"/>
      <c r="H452" s="58"/>
      <c r="I452" s="59"/>
      <c r="J452" s="193"/>
      <c r="K452" s="60"/>
      <c r="L452" s="60"/>
      <c r="M452" s="56">
        <f>M451+IF(AND(K452="Pago",OR(E452='PC Receitas'!$O$4,E452='PC Receitas'!$O$5,E452='PC Receitas'!$O$6)),I452,IF(AND(K452="Pago",OR(E452='PC Receitas'!$O$7,E452='PC Receitas'!$O$8,E452='PC Receitas'!$O$9,E452='PC Receitas'!$O$10,E452='PC Receitas'!$O$11,E452='PC Receitas'!$O$12,E452='PC Receitas'!$O$13,E452='PC Receitas'!$O$14)),-I452,0))</f>
        <v>12927.7</v>
      </c>
      <c r="R452" s="153" t="e">
        <f t="shared" si="24"/>
        <v>#N/A</v>
      </c>
      <c r="S452" s="150" t="e">
        <f t="shared" si="25"/>
        <v>#N/A</v>
      </c>
      <c r="T452" s="150" t="e">
        <f t="shared" si="26"/>
        <v>#N/A</v>
      </c>
      <c r="U452" s="150" t="e">
        <f t="shared" si="27"/>
        <v>#N/A</v>
      </c>
      <c r="V452" s="154" t="e">
        <f>VLOOKUP(E452,'PC Receitas'!$O$4:$P$14,2,FALSE)</f>
        <v>#N/A</v>
      </c>
    </row>
    <row r="453" spans="3:22" ht="19.5" customHeight="1" thickTop="1" thickBot="1" x14ac:dyDescent="0.3">
      <c r="C453" s="58"/>
      <c r="D453" s="58" t="str">
        <f>IF(C453&lt;&gt;"",TEXT(C453,"00")&amp;"/01/"&amp;'Configurações Básicas'!$P$5,"")</f>
        <v/>
      </c>
      <c r="E453" s="58"/>
      <c r="F453" s="58"/>
      <c r="G453" s="58"/>
      <c r="H453" s="58"/>
      <c r="I453" s="59"/>
      <c r="J453" s="193"/>
      <c r="K453" s="60"/>
      <c r="L453" s="60"/>
      <c r="M453" s="56">
        <f>M452+IF(AND(K453="Pago",OR(E453='PC Receitas'!$O$4,E453='PC Receitas'!$O$5,E453='PC Receitas'!$O$6)),I453,IF(AND(K453="Pago",OR(E453='PC Receitas'!$O$7,E453='PC Receitas'!$O$8,E453='PC Receitas'!$O$9,E453='PC Receitas'!$O$10,E453='PC Receitas'!$O$11,E453='PC Receitas'!$O$12,E453='PC Receitas'!$O$13,E453='PC Receitas'!$O$14)),-I453,0))</f>
        <v>12927.7</v>
      </c>
      <c r="R453" s="153" t="e">
        <f t="shared" si="24"/>
        <v>#N/A</v>
      </c>
      <c r="S453" s="150" t="e">
        <f t="shared" si="25"/>
        <v>#N/A</v>
      </c>
      <c r="T453" s="150" t="e">
        <f t="shared" si="26"/>
        <v>#N/A</v>
      </c>
      <c r="U453" s="150" t="e">
        <f t="shared" si="27"/>
        <v>#N/A</v>
      </c>
      <c r="V453" s="154" t="e">
        <f>VLOOKUP(E453,'PC Receitas'!$O$4:$P$14,2,FALSE)</f>
        <v>#N/A</v>
      </c>
    </row>
    <row r="454" spans="3:22" ht="19.5" customHeight="1" thickTop="1" thickBot="1" x14ac:dyDescent="0.3">
      <c r="C454" s="58"/>
      <c r="D454" s="58" t="str">
        <f>IF(C454&lt;&gt;"",TEXT(C454,"00")&amp;"/01/"&amp;'Configurações Básicas'!$P$5,"")</f>
        <v/>
      </c>
      <c r="E454" s="58"/>
      <c r="F454" s="58"/>
      <c r="G454" s="58"/>
      <c r="H454" s="58"/>
      <c r="I454" s="59"/>
      <c r="J454" s="193"/>
      <c r="K454" s="60"/>
      <c r="L454" s="60"/>
      <c r="M454" s="56">
        <f>M453+IF(AND(K454="Pago",OR(E454='PC Receitas'!$O$4,E454='PC Receitas'!$O$5,E454='PC Receitas'!$O$6)),I454,IF(AND(K454="Pago",OR(E454='PC Receitas'!$O$7,E454='PC Receitas'!$O$8,E454='PC Receitas'!$O$9,E454='PC Receitas'!$O$10,E454='PC Receitas'!$O$11,E454='PC Receitas'!$O$12,E454='PC Receitas'!$O$13,E454='PC Receitas'!$O$14)),-I454,0))</f>
        <v>12927.7</v>
      </c>
      <c r="R454" s="153" t="e">
        <f t="shared" ref="R454:R517" si="28">IF(V454="Despesas_com_RH","Despesa",IF(V454="Despesas_Operacionais","Despesa",IF(V454="Despesas_com_Marketing","Despesa",IF(V454="Impostos","Despesa",IF(V454="Investimentos","Despesa","")))))</f>
        <v>#N/A</v>
      </c>
      <c r="S454" s="150" t="e">
        <f t="shared" ref="S454:S517" si="29">IF(V454="Despesas_com_Produtos","Despesa",IF(V454="Despesas_com_Serviços","Despesa",IF(V454="Despesas_Não_Operacionais","Despesa","")))</f>
        <v>#N/A</v>
      </c>
      <c r="T454" s="150" t="e">
        <f t="shared" ref="T454:T517" si="30">IF(V454="Receitas_com_Produtos","Receita",IF(V454="Receitas_com_Serviços","Receita",IF(V454="Receitas_Não_Operacionais","Receita","")))</f>
        <v>#N/A</v>
      </c>
      <c r="U454" s="150" t="e">
        <f t="shared" ref="U454:U517" si="31">IF(R454&lt;&gt;"",R454,IF(S454&lt;&gt;"",S454,IF(T454&lt;&gt;"",T454,"")))</f>
        <v>#N/A</v>
      </c>
      <c r="V454" s="154" t="e">
        <f>VLOOKUP(E454,'PC Receitas'!$O$4:$P$14,2,FALSE)</f>
        <v>#N/A</v>
      </c>
    </row>
    <row r="455" spans="3:22" ht="19.5" customHeight="1" thickTop="1" thickBot="1" x14ac:dyDescent="0.3">
      <c r="C455" s="58"/>
      <c r="D455" s="58" t="str">
        <f>IF(C455&lt;&gt;"",TEXT(C455,"00")&amp;"/01/"&amp;'Configurações Básicas'!$P$5,"")</f>
        <v/>
      </c>
      <c r="E455" s="58"/>
      <c r="F455" s="58"/>
      <c r="G455" s="58"/>
      <c r="H455" s="58"/>
      <c r="I455" s="59"/>
      <c r="J455" s="193"/>
      <c r="K455" s="60"/>
      <c r="L455" s="60"/>
      <c r="M455" s="56">
        <f>M454+IF(AND(K455="Pago",OR(E455='PC Receitas'!$O$4,E455='PC Receitas'!$O$5,E455='PC Receitas'!$O$6)),I455,IF(AND(K455="Pago",OR(E455='PC Receitas'!$O$7,E455='PC Receitas'!$O$8,E455='PC Receitas'!$O$9,E455='PC Receitas'!$O$10,E455='PC Receitas'!$O$11,E455='PC Receitas'!$O$12,E455='PC Receitas'!$O$13,E455='PC Receitas'!$O$14)),-I455,0))</f>
        <v>12927.7</v>
      </c>
      <c r="R455" s="153" t="e">
        <f t="shared" si="28"/>
        <v>#N/A</v>
      </c>
      <c r="S455" s="150" t="e">
        <f t="shared" si="29"/>
        <v>#N/A</v>
      </c>
      <c r="T455" s="150" t="e">
        <f t="shared" si="30"/>
        <v>#N/A</v>
      </c>
      <c r="U455" s="150" t="e">
        <f t="shared" si="31"/>
        <v>#N/A</v>
      </c>
      <c r="V455" s="154" t="e">
        <f>VLOOKUP(E455,'PC Receitas'!$O$4:$P$14,2,FALSE)</f>
        <v>#N/A</v>
      </c>
    </row>
    <row r="456" spans="3:22" ht="19.5" customHeight="1" thickTop="1" thickBot="1" x14ac:dyDescent="0.3">
      <c r="C456" s="58"/>
      <c r="D456" s="58" t="str">
        <f>IF(C456&lt;&gt;"",TEXT(C456,"00")&amp;"/01/"&amp;'Configurações Básicas'!$P$5,"")</f>
        <v/>
      </c>
      <c r="E456" s="58"/>
      <c r="F456" s="58"/>
      <c r="G456" s="58"/>
      <c r="H456" s="58"/>
      <c r="I456" s="59"/>
      <c r="J456" s="193"/>
      <c r="K456" s="60"/>
      <c r="L456" s="60"/>
      <c r="M456" s="56">
        <f>M455+IF(AND(K456="Pago",OR(E456='PC Receitas'!$O$4,E456='PC Receitas'!$O$5,E456='PC Receitas'!$O$6)),I456,IF(AND(K456="Pago",OR(E456='PC Receitas'!$O$7,E456='PC Receitas'!$O$8,E456='PC Receitas'!$O$9,E456='PC Receitas'!$O$10,E456='PC Receitas'!$O$11,E456='PC Receitas'!$O$12,E456='PC Receitas'!$O$13,E456='PC Receitas'!$O$14)),-I456,0))</f>
        <v>12927.7</v>
      </c>
      <c r="R456" s="153" t="e">
        <f t="shared" si="28"/>
        <v>#N/A</v>
      </c>
      <c r="S456" s="150" t="e">
        <f t="shared" si="29"/>
        <v>#N/A</v>
      </c>
      <c r="T456" s="150" t="e">
        <f t="shared" si="30"/>
        <v>#N/A</v>
      </c>
      <c r="U456" s="150" t="e">
        <f t="shared" si="31"/>
        <v>#N/A</v>
      </c>
      <c r="V456" s="154" t="e">
        <f>VLOOKUP(E456,'PC Receitas'!$O$4:$P$14,2,FALSE)</f>
        <v>#N/A</v>
      </c>
    </row>
    <row r="457" spans="3:22" ht="19.5" customHeight="1" thickTop="1" thickBot="1" x14ac:dyDescent="0.3">
      <c r="C457" s="58"/>
      <c r="D457" s="58" t="str">
        <f>IF(C457&lt;&gt;"",TEXT(C457,"00")&amp;"/01/"&amp;'Configurações Básicas'!$P$5,"")</f>
        <v/>
      </c>
      <c r="E457" s="58"/>
      <c r="F457" s="58"/>
      <c r="G457" s="58"/>
      <c r="H457" s="58"/>
      <c r="I457" s="59"/>
      <c r="J457" s="193"/>
      <c r="K457" s="60"/>
      <c r="L457" s="60"/>
      <c r="M457" s="56">
        <f>M456+IF(AND(K457="Pago",OR(E457='PC Receitas'!$O$4,E457='PC Receitas'!$O$5,E457='PC Receitas'!$O$6)),I457,IF(AND(K457="Pago",OR(E457='PC Receitas'!$O$7,E457='PC Receitas'!$O$8,E457='PC Receitas'!$O$9,E457='PC Receitas'!$O$10,E457='PC Receitas'!$O$11,E457='PC Receitas'!$O$12,E457='PC Receitas'!$O$13,E457='PC Receitas'!$O$14)),-I457,0))</f>
        <v>12927.7</v>
      </c>
      <c r="R457" s="153" t="e">
        <f t="shared" si="28"/>
        <v>#N/A</v>
      </c>
      <c r="S457" s="150" t="e">
        <f t="shared" si="29"/>
        <v>#N/A</v>
      </c>
      <c r="T457" s="150" t="e">
        <f t="shared" si="30"/>
        <v>#N/A</v>
      </c>
      <c r="U457" s="150" t="e">
        <f t="shared" si="31"/>
        <v>#N/A</v>
      </c>
      <c r="V457" s="154" t="e">
        <f>VLOOKUP(E457,'PC Receitas'!$O$4:$P$14,2,FALSE)</f>
        <v>#N/A</v>
      </c>
    </row>
    <row r="458" spans="3:22" ht="19.5" customHeight="1" thickTop="1" thickBot="1" x14ac:dyDescent="0.3">
      <c r="C458" s="58"/>
      <c r="D458" s="58" t="str">
        <f>IF(C458&lt;&gt;"",TEXT(C458,"00")&amp;"/01/"&amp;'Configurações Básicas'!$P$5,"")</f>
        <v/>
      </c>
      <c r="E458" s="58"/>
      <c r="F458" s="58"/>
      <c r="G458" s="58"/>
      <c r="H458" s="58"/>
      <c r="I458" s="59"/>
      <c r="J458" s="193"/>
      <c r="K458" s="60"/>
      <c r="L458" s="60"/>
      <c r="M458" s="56">
        <f>M457+IF(AND(K458="Pago",OR(E458='PC Receitas'!$O$4,E458='PC Receitas'!$O$5,E458='PC Receitas'!$O$6)),I458,IF(AND(K458="Pago",OR(E458='PC Receitas'!$O$7,E458='PC Receitas'!$O$8,E458='PC Receitas'!$O$9,E458='PC Receitas'!$O$10,E458='PC Receitas'!$O$11,E458='PC Receitas'!$O$12,E458='PC Receitas'!$O$13,E458='PC Receitas'!$O$14)),-I458,0))</f>
        <v>12927.7</v>
      </c>
      <c r="R458" s="153" t="e">
        <f t="shared" si="28"/>
        <v>#N/A</v>
      </c>
      <c r="S458" s="150" t="e">
        <f t="shared" si="29"/>
        <v>#N/A</v>
      </c>
      <c r="T458" s="150" t="e">
        <f t="shared" si="30"/>
        <v>#N/A</v>
      </c>
      <c r="U458" s="150" t="e">
        <f t="shared" si="31"/>
        <v>#N/A</v>
      </c>
      <c r="V458" s="154" t="e">
        <f>VLOOKUP(E458,'PC Receitas'!$O$4:$P$14,2,FALSE)</f>
        <v>#N/A</v>
      </c>
    </row>
    <row r="459" spans="3:22" ht="19.5" customHeight="1" thickTop="1" thickBot="1" x14ac:dyDescent="0.3">
      <c r="C459" s="58"/>
      <c r="D459" s="58" t="str">
        <f>IF(C459&lt;&gt;"",TEXT(C459,"00")&amp;"/01/"&amp;'Configurações Básicas'!$P$5,"")</f>
        <v/>
      </c>
      <c r="E459" s="58"/>
      <c r="F459" s="58"/>
      <c r="G459" s="58"/>
      <c r="H459" s="58"/>
      <c r="I459" s="59"/>
      <c r="J459" s="193"/>
      <c r="K459" s="60"/>
      <c r="L459" s="60"/>
      <c r="M459" s="56">
        <f>M458+IF(AND(K459="Pago",OR(E459='PC Receitas'!$O$4,E459='PC Receitas'!$O$5,E459='PC Receitas'!$O$6)),I459,IF(AND(K459="Pago",OR(E459='PC Receitas'!$O$7,E459='PC Receitas'!$O$8,E459='PC Receitas'!$O$9,E459='PC Receitas'!$O$10,E459='PC Receitas'!$O$11,E459='PC Receitas'!$O$12,E459='PC Receitas'!$O$13,E459='PC Receitas'!$O$14)),-I459,0))</f>
        <v>12927.7</v>
      </c>
      <c r="R459" s="153" t="e">
        <f t="shared" si="28"/>
        <v>#N/A</v>
      </c>
      <c r="S459" s="150" t="e">
        <f t="shared" si="29"/>
        <v>#N/A</v>
      </c>
      <c r="T459" s="150" t="e">
        <f t="shared" si="30"/>
        <v>#N/A</v>
      </c>
      <c r="U459" s="150" t="e">
        <f t="shared" si="31"/>
        <v>#N/A</v>
      </c>
      <c r="V459" s="154" t="e">
        <f>VLOOKUP(E459,'PC Receitas'!$O$4:$P$14,2,FALSE)</f>
        <v>#N/A</v>
      </c>
    </row>
    <row r="460" spans="3:22" ht="19.5" customHeight="1" thickTop="1" thickBot="1" x14ac:dyDescent="0.3">
      <c r="C460" s="58"/>
      <c r="D460" s="58" t="str">
        <f>IF(C460&lt;&gt;"",TEXT(C460,"00")&amp;"/01/"&amp;'Configurações Básicas'!$P$5,"")</f>
        <v/>
      </c>
      <c r="E460" s="58"/>
      <c r="F460" s="58"/>
      <c r="G460" s="58"/>
      <c r="H460" s="58"/>
      <c r="I460" s="59"/>
      <c r="J460" s="193"/>
      <c r="K460" s="60"/>
      <c r="L460" s="60"/>
      <c r="M460" s="56">
        <f>M459+IF(AND(K460="Pago",OR(E460='PC Receitas'!$O$4,E460='PC Receitas'!$O$5,E460='PC Receitas'!$O$6)),I460,IF(AND(K460="Pago",OR(E460='PC Receitas'!$O$7,E460='PC Receitas'!$O$8,E460='PC Receitas'!$O$9,E460='PC Receitas'!$O$10,E460='PC Receitas'!$O$11,E460='PC Receitas'!$O$12,E460='PC Receitas'!$O$13,E460='PC Receitas'!$O$14)),-I460,0))</f>
        <v>12927.7</v>
      </c>
      <c r="R460" s="153" t="e">
        <f t="shared" si="28"/>
        <v>#N/A</v>
      </c>
      <c r="S460" s="150" t="e">
        <f t="shared" si="29"/>
        <v>#N/A</v>
      </c>
      <c r="T460" s="150" t="e">
        <f t="shared" si="30"/>
        <v>#N/A</v>
      </c>
      <c r="U460" s="150" t="e">
        <f t="shared" si="31"/>
        <v>#N/A</v>
      </c>
      <c r="V460" s="154" t="e">
        <f>VLOOKUP(E460,'PC Receitas'!$O$4:$P$14,2,FALSE)</f>
        <v>#N/A</v>
      </c>
    </row>
    <row r="461" spans="3:22" ht="19.5" customHeight="1" thickTop="1" thickBot="1" x14ac:dyDescent="0.3">
      <c r="C461" s="58"/>
      <c r="D461" s="58" t="str">
        <f>IF(C461&lt;&gt;"",TEXT(C461,"00")&amp;"/01/"&amp;'Configurações Básicas'!$P$5,"")</f>
        <v/>
      </c>
      <c r="E461" s="58"/>
      <c r="F461" s="58"/>
      <c r="G461" s="58"/>
      <c r="H461" s="58"/>
      <c r="I461" s="59"/>
      <c r="J461" s="193"/>
      <c r="K461" s="60"/>
      <c r="L461" s="60"/>
      <c r="M461" s="56">
        <f>M460+IF(AND(K461="Pago",OR(E461='PC Receitas'!$O$4,E461='PC Receitas'!$O$5,E461='PC Receitas'!$O$6)),I461,IF(AND(K461="Pago",OR(E461='PC Receitas'!$O$7,E461='PC Receitas'!$O$8,E461='PC Receitas'!$O$9,E461='PC Receitas'!$O$10,E461='PC Receitas'!$O$11,E461='PC Receitas'!$O$12,E461='PC Receitas'!$O$13,E461='PC Receitas'!$O$14)),-I461,0))</f>
        <v>12927.7</v>
      </c>
      <c r="R461" s="153" t="e">
        <f t="shared" si="28"/>
        <v>#N/A</v>
      </c>
      <c r="S461" s="150" t="e">
        <f t="shared" si="29"/>
        <v>#N/A</v>
      </c>
      <c r="T461" s="150" t="e">
        <f t="shared" si="30"/>
        <v>#N/A</v>
      </c>
      <c r="U461" s="150" t="e">
        <f t="shared" si="31"/>
        <v>#N/A</v>
      </c>
      <c r="V461" s="154" t="e">
        <f>VLOOKUP(E461,'PC Receitas'!$O$4:$P$14,2,FALSE)</f>
        <v>#N/A</v>
      </c>
    </row>
    <row r="462" spans="3:22" ht="19.5" customHeight="1" thickTop="1" thickBot="1" x14ac:dyDescent="0.3">
      <c r="C462" s="58"/>
      <c r="D462" s="58" t="str">
        <f>IF(C462&lt;&gt;"",TEXT(C462,"00")&amp;"/01/"&amp;'Configurações Básicas'!$P$5,"")</f>
        <v/>
      </c>
      <c r="E462" s="58"/>
      <c r="F462" s="58"/>
      <c r="G462" s="58"/>
      <c r="H462" s="58"/>
      <c r="I462" s="59"/>
      <c r="J462" s="193"/>
      <c r="K462" s="60"/>
      <c r="L462" s="60"/>
      <c r="M462" s="56">
        <f>M461+IF(AND(K462="Pago",OR(E462='PC Receitas'!$O$4,E462='PC Receitas'!$O$5,E462='PC Receitas'!$O$6)),I462,IF(AND(K462="Pago",OR(E462='PC Receitas'!$O$7,E462='PC Receitas'!$O$8,E462='PC Receitas'!$O$9,E462='PC Receitas'!$O$10,E462='PC Receitas'!$O$11,E462='PC Receitas'!$O$12,E462='PC Receitas'!$O$13,E462='PC Receitas'!$O$14)),-I462,0))</f>
        <v>12927.7</v>
      </c>
      <c r="R462" s="153" t="e">
        <f t="shared" si="28"/>
        <v>#N/A</v>
      </c>
      <c r="S462" s="150" t="e">
        <f t="shared" si="29"/>
        <v>#N/A</v>
      </c>
      <c r="T462" s="150" t="e">
        <f t="shared" si="30"/>
        <v>#N/A</v>
      </c>
      <c r="U462" s="150" t="e">
        <f t="shared" si="31"/>
        <v>#N/A</v>
      </c>
      <c r="V462" s="154" t="e">
        <f>VLOOKUP(E462,'PC Receitas'!$O$4:$P$14,2,FALSE)</f>
        <v>#N/A</v>
      </c>
    </row>
    <row r="463" spans="3:22" ht="19.5" customHeight="1" thickTop="1" thickBot="1" x14ac:dyDescent="0.3">
      <c r="C463" s="58"/>
      <c r="D463" s="58" t="str">
        <f>IF(C463&lt;&gt;"",TEXT(C463,"00")&amp;"/01/"&amp;'Configurações Básicas'!$P$5,"")</f>
        <v/>
      </c>
      <c r="E463" s="58"/>
      <c r="F463" s="58"/>
      <c r="G463" s="58"/>
      <c r="H463" s="58"/>
      <c r="I463" s="59"/>
      <c r="J463" s="193"/>
      <c r="K463" s="60"/>
      <c r="L463" s="60"/>
      <c r="M463" s="56">
        <f>M462+IF(AND(K463="Pago",OR(E463='PC Receitas'!$O$4,E463='PC Receitas'!$O$5,E463='PC Receitas'!$O$6)),I463,IF(AND(K463="Pago",OR(E463='PC Receitas'!$O$7,E463='PC Receitas'!$O$8,E463='PC Receitas'!$O$9,E463='PC Receitas'!$O$10,E463='PC Receitas'!$O$11,E463='PC Receitas'!$O$12,E463='PC Receitas'!$O$13,E463='PC Receitas'!$O$14)),-I463,0))</f>
        <v>12927.7</v>
      </c>
      <c r="R463" s="153" t="e">
        <f t="shared" si="28"/>
        <v>#N/A</v>
      </c>
      <c r="S463" s="150" t="e">
        <f t="shared" si="29"/>
        <v>#N/A</v>
      </c>
      <c r="T463" s="150" t="e">
        <f t="shared" si="30"/>
        <v>#N/A</v>
      </c>
      <c r="U463" s="150" t="e">
        <f t="shared" si="31"/>
        <v>#N/A</v>
      </c>
      <c r="V463" s="154" t="e">
        <f>VLOOKUP(E463,'PC Receitas'!$O$4:$P$14,2,FALSE)</f>
        <v>#N/A</v>
      </c>
    </row>
    <row r="464" spans="3:22" ht="19.5" customHeight="1" thickTop="1" thickBot="1" x14ac:dyDescent="0.3">
      <c r="C464" s="58"/>
      <c r="D464" s="58" t="str">
        <f>IF(C464&lt;&gt;"",TEXT(C464,"00")&amp;"/01/"&amp;'Configurações Básicas'!$P$5,"")</f>
        <v/>
      </c>
      <c r="E464" s="58"/>
      <c r="F464" s="58"/>
      <c r="G464" s="58"/>
      <c r="H464" s="58"/>
      <c r="I464" s="59"/>
      <c r="J464" s="193"/>
      <c r="K464" s="60"/>
      <c r="L464" s="60"/>
      <c r="M464" s="56">
        <f>M463+IF(AND(K464="Pago",OR(E464='PC Receitas'!$O$4,E464='PC Receitas'!$O$5,E464='PC Receitas'!$O$6)),I464,IF(AND(K464="Pago",OR(E464='PC Receitas'!$O$7,E464='PC Receitas'!$O$8,E464='PC Receitas'!$O$9,E464='PC Receitas'!$O$10,E464='PC Receitas'!$O$11,E464='PC Receitas'!$O$12,E464='PC Receitas'!$O$13,E464='PC Receitas'!$O$14)),-I464,0))</f>
        <v>12927.7</v>
      </c>
      <c r="R464" s="153" t="e">
        <f t="shared" si="28"/>
        <v>#N/A</v>
      </c>
      <c r="S464" s="150" t="e">
        <f t="shared" si="29"/>
        <v>#N/A</v>
      </c>
      <c r="T464" s="150" t="e">
        <f t="shared" si="30"/>
        <v>#N/A</v>
      </c>
      <c r="U464" s="150" t="e">
        <f t="shared" si="31"/>
        <v>#N/A</v>
      </c>
      <c r="V464" s="154" t="e">
        <f>VLOOKUP(E464,'PC Receitas'!$O$4:$P$14,2,FALSE)</f>
        <v>#N/A</v>
      </c>
    </row>
    <row r="465" spans="3:22" ht="19.5" customHeight="1" thickTop="1" thickBot="1" x14ac:dyDescent="0.3">
      <c r="C465" s="58"/>
      <c r="D465" s="58" t="str">
        <f>IF(C465&lt;&gt;"",TEXT(C465,"00")&amp;"/01/"&amp;'Configurações Básicas'!$P$5,"")</f>
        <v/>
      </c>
      <c r="E465" s="58"/>
      <c r="F465" s="58"/>
      <c r="G465" s="58"/>
      <c r="H465" s="58"/>
      <c r="I465" s="59"/>
      <c r="J465" s="193"/>
      <c r="K465" s="60"/>
      <c r="L465" s="60"/>
      <c r="M465" s="56">
        <f>M464+IF(AND(K465="Pago",OR(E465='PC Receitas'!$O$4,E465='PC Receitas'!$O$5,E465='PC Receitas'!$O$6)),I465,IF(AND(K465="Pago",OR(E465='PC Receitas'!$O$7,E465='PC Receitas'!$O$8,E465='PC Receitas'!$O$9,E465='PC Receitas'!$O$10,E465='PC Receitas'!$O$11,E465='PC Receitas'!$O$12,E465='PC Receitas'!$O$13,E465='PC Receitas'!$O$14)),-I465,0))</f>
        <v>12927.7</v>
      </c>
      <c r="R465" s="153" t="e">
        <f t="shared" si="28"/>
        <v>#N/A</v>
      </c>
      <c r="S465" s="150" t="e">
        <f t="shared" si="29"/>
        <v>#N/A</v>
      </c>
      <c r="T465" s="150" t="e">
        <f t="shared" si="30"/>
        <v>#N/A</v>
      </c>
      <c r="U465" s="150" t="e">
        <f t="shared" si="31"/>
        <v>#N/A</v>
      </c>
      <c r="V465" s="154" t="e">
        <f>VLOOKUP(E465,'PC Receitas'!$O$4:$P$14,2,FALSE)</f>
        <v>#N/A</v>
      </c>
    </row>
    <row r="466" spans="3:22" ht="19.5" customHeight="1" thickTop="1" thickBot="1" x14ac:dyDescent="0.3">
      <c r="C466" s="58"/>
      <c r="D466" s="58" t="str">
        <f>IF(C466&lt;&gt;"",TEXT(C466,"00")&amp;"/01/"&amp;'Configurações Básicas'!$P$5,"")</f>
        <v/>
      </c>
      <c r="E466" s="58"/>
      <c r="F466" s="58"/>
      <c r="G466" s="58"/>
      <c r="H466" s="58"/>
      <c r="I466" s="59"/>
      <c r="J466" s="193"/>
      <c r="K466" s="60"/>
      <c r="L466" s="60"/>
      <c r="M466" s="56">
        <f>M465+IF(AND(K466="Pago",OR(E466='PC Receitas'!$O$4,E466='PC Receitas'!$O$5,E466='PC Receitas'!$O$6)),I466,IF(AND(K466="Pago",OR(E466='PC Receitas'!$O$7,E466='PC Receitas'!$O$8,E466='PC Receitas'!$O$9,E466='PC Receitas'!$O$10,E466='PC Receitas'!$O$11,E466='PC Receitas'!$O$12,E466='PC Receitas'!$O$13,E466='PC Receitas'!$O$14)),-I466,0))</f>
        <v>12927.7</v>
      </c>
      <c r="R466" s="153" t="e">
        <f t="shared" si="28"/>
        <v>#N/A</v>
      </c>
      <c r="S466" s="150" t="e">
        <f t="shared" si="29"/>
        <v>#N/A</v>
      </c>
      <c r="T466" s="150" t="e">
        <f t="shared" si="30"/>
        <v>#N/A</v>
      </c>
      <c r="U466" s="150" t="e">
        <f t="shared" si="31"/>
        <v>#N/A</v>
      </c>
      <c r="V466" s="154" t="e">
        <f>VLOOKUP(E466,'PC Receitas'!$O$4:$P$14,2,FALSE)</f>
        <v>#N/A</v>
      </c>
    </row>
    <row r="467" spans="3:22" ht="19.5" customHeight="1" thickTop="1" thickBot="1" x14ac:dyDescent="0.3">
      <c r="C467" s="58"/>
      <c r="D467" s="58" t="str">
        <f>IF(C467&lt;&gt;"",TEXT(C467,"00")&amp;"/01/"&amp;'Configurações Básicas'!$P$5,"")</f>
        <v/>
      </c>
      <c r="E467" s="58"/>
      <c r="F467" s="58"/>
      <c r="G467" s="58"/>
      <c r="H467" s="58"/>
      <c r="I467" s="59"/>
      <c r="J467" s="193"/>
      <c r="K467" s="60"/>
      <c r="L467" s="60"/>
      <c r="M467" s="56">
        <f>M466+IF(AND(K467="Pago",OR(E467='PC Receitas'!$O$4,E467='PC Receitas'!$O$5,E467='PC Receitas'!$O$6)),I467,IF(AND(K467="Pago",OR(E467='PC Receitas'!$O$7,E467='PC Receitas'!$O$8,E467='PC Receitas'!$O$9,E467='PC Receitas'!$O$10,E467='PC Receitas'!$O$11,E467='PC Receitas'!$O$12,E467='PC Receitas'!$O$13,E467='PC Receitas'!$O$14)),-I467,0))</f>
        <v>12927.7</v>
      </c>
      <c r="R467" s="153" t="e">
        <f t="shared" si="28"/>
        <v>#N/A</v>
      </c>
      <c r="S467" s="150" t="e">
        <f t="shared" si="29"/>
        <v>#N/A</v>
      </c>
      <c r="T467" s="150" t="e">
        <f t="shared" si="30"/>
        <v>#N/A</v>
      </c>
      <c r="U467" s="150" t="e">
        <f t="shared" si="31"/>
        <v>#N/A</v>
      </c>
      <c r="V467" s="154" t="e">
        <f>VLOOKUP(E467,'PC Receitas'!$O$4:$P$14,2,FALSE)</f>
        <v>#N/A</v>
      </c>
    </row>
    <row r="468" spans="3:22" ht="19.5" customHeight="1" thickTop="1" thickBot="1" x14ac:dyDescent="0.3">
      <c r="C468" s="58"/>
      <c r="D468" s="58" t="str">
        <f>IF(C468&lt;&gt;"",TEXT(C468,"00")&amp;"/01/"&amp;'Configurações Básicas'!$P$5,"")</f>
        <v/>
      </c>
      <c r="E468" s="58"/>
      <c r="F468" s="58"/>
      <c r="G468" s="58"/>
      <c r="H468" s="58"/>
      <c r="I468" s="59"/>
      <c r="J468" s="193"/>
      <c r="K468" s="60"/>
      <c r="L468" s="60"/>
      <c r="M468" s="56">
        <f>M467+IF(AND(K468="Pago",OR(E468='PC Receitas'!$O$4,E468='PC Receitas'!$O$5,E468='PC Receitas'!$O$6)),I468,IF(AND(K468="Pago",OR(E468='PC Receitas'!$O$7,E468='PC Receitas'!$O$8,E468='PC Receitas'!$O$9,E468='PC Receitas'!$O$10,E468='PC Receitas'!$O$11,E468='PC Receitas'!$O$12,E468='PC Receitas'!$O$13,E468='PC Receitas'!$O$14)),-I468,0))</f>
        <v>12927.7</v>
      </c>
      <c r="R468" s="153" t="e">
        <f t="shared" si="28"/>
        <v>#N/A</v>
      </c>
      <c r="S468" s="150" t="e">
        <f t="shared" si="29"/>
        <v>#N/A</v>
      </c>
      <c r="T468" s="150" t="e">
        <f t="shared" si="30"/>
        <v>#N/A</v>
      </c>
      <c r="U468" s="150" t="e">
        <f t="shared" si="31"/>
        <v>#N/A</v>
      </c>
      <c r="V468" s="154" t="e">
        <f>VLOOKUP(E468,'PC Receitas'!$O$4:$P$14,2,FALSE)</f>
        <v>#N/A</v>
      </c>
    </row>
    <row r="469" spans="3:22" ht="19.5" customHeight="1" thickTop="1" thickBot="1" x14ac:dyDescent="0.3">
      <c r="C469" s="58"/>
      <c r="D469" s="58" t="str">
        <f>IF(C469&lt;&gt;"",TEXT(C469,"00")&amp;"/01/"&amp;'Configurações Básicas'!$P$5,"")</f>
        <v/>
      </c>
      <c r="E469" s="58"/>
      <c r="F469" s="58"/>
      <c r="G469" s="58"/>
      <c r="H469" s="58"/>
      <c r="I469" s="59"/>
      <c r="J469" s="193"/>
      <c r="K469" s="60"/>
      <c r="L469" s="60"/>
      <c r="M469" s="56">
        <f>M468+IF(AND(K469="Pago",OR(E469='PC Receitas'!$O$4,E469='PC Receitas'!$O$5,E469='PC Receitas'!$O$6)),I469,IF(AND(K469="Pago",OR(E469='PC Receitas'!$O$7,E469='PC Receitas'!$O$8,E469='PC Receitas'!$O$9,E469='PC Receitas'!$O$10,E469='PC Receitas'!$O$11,E469='PC Receitas'!$O$12,E469='PC Receitas'!$O$13,E469='PC Receitas'!$O$14)),-I469,0))</f>
        <v>12927.7</v>
      </c>
      <c r="R469" s="153" t="e">
        <f t="shared" si="28"/>
        <v>#N/A</v>
      </c>
      <c r="S469" s="150" t="e">
        <f t="shared" si="29"/>
        <v>#N/A</v>
      </c>
      <c r="T469" s="150" t="e">
        <f t="shared" si="30"/>
        <v>#N/A</v>
      </c>
      <c r="U469" s="150" t="e">
        <f t="shared" si="31"/>
        <v>#N/A</v>
      </c>
      <c r="V469" s="154" t="e">
        <f>VLOOKUP(E469,'PC Receitas'!$O$4:$P$14,2,FALSE)</f>
        <v>#N/A</v>
      </c>
    </row>
    <row r="470" spans="3:22" ht="19.5" customHeight="1" thickTop="1" thickBot="1" x14ac:dyDescent="0.3">
      <c r="C470" s="58"/>
      <c r="D470" s="58" t="str">
        <f>IF(C470&lt;&gt;"",TEXT(C470,"00")&amp;"/01/"&amp;'Configurações Básicas'!$P$5,"")</f>
        <v/>
      </c>
      <c r="E470" s="58"/>
      <c r="F470" s="58"/>
      <c r="G470" s="58"/>
      <c r="H470" s="58"/>
      <c r="I470" s="59"/>
      <c r="J470" s="193"/>
      <c r="K470" s="60"/>
      <c r="L470" s="60"/>
      <c r="M470" s="56">
        <f>M469+IF(AND(K470="Pago",OR(E470='PC Receitas'!$O$4,E470='PC Receitas'!$O$5,E470='PC Receitas'!$O$6)),I470,IF(AND(K470="Pago",OR(E470='PC Receitas'!$O$7,E470='PC Receitas'!$O$8,E470='PC Receitas'!$O$9,E470='PC Receitas'!$O$10,E470='PC Receitas'!$O$11,E470='PC Receitas'!$O$12,E470='PC Receitas'!$O$13,E470='PC Receitas'!$O$14)),-I470,0))</f>
        <v>12927.7</v>
      </c>
      <c r="R470" s="153" t="e">
        <f t="shared" si="28"/>
        <v>#N/A</v>
      </c>
      <c r="S470" s="150" t="e">
        <f t="shared" si="29"/>
        <v>#N/A</v>
      </c>
      <c r="T470" s="150" t="e">
        <f t="shared" si="30"/>
        <v>#N/A</v>
      </c>
      <c r="U470" s="150" t="e">
        <f t="shared" si="31"/>
        <v>#N/A</v>
      </c>
      <c r="V470" s="154" t="e">
        <f>VLOOKUP(E470,'PC Receitas'!$O$4:$P$14,2,FALSE)</f>
        <v>#N/A</v>
      </c>
    </row>
    <row r="471" spans="3:22" ht="19.5" customHeight="1" thickTop="1" thickBot="1" x14ac:dyDescent="0.3">
      <c r="C471" s="58"/>
      <c r="D471" s="58" t="str">
        <f>IF(C471&lt;&gt;"",TEXT(C471,"00")&amp;"/01/"&amp;'Configurações Básicas'!$P$5,"")</f>
        <v/>
      </c>
      <c r="E471" s="58"/>
      <c r="F471" s="58"/>
      <c r="G471" s="58"/>
      <c r="H471" s="58"/>
      <c r="I471" s="59"/>
      <c r="J471" s="193"/>
      <c r="K471" s="60"/>
      <c r="L471" s="60"/>
      <c r="M471" s="56">
        <f>M470+IF(AND(K471="Pago",OR(E471='PC Receitas'!$O$4,E471='PC Receitas'!$O$5,E471='PC Receitas'!$O$6)),I471,IF(AND(K471="Pago",OR(E471='PC Receitas'!$O$7,E471='PC Receitas'!$O$8,E471='PC Receitas'!$O$9,E471='PC Receitas'!$O$10,E471='PC Receitas'!$O$11,E471='PC Receitas'!$O$12,E471='PC Receitas'!$O$13,E471='PC Receitas'!$O$14)),-I471,0))</f>
        <v>12927.7</v>
      </c>
      <c r="R471" s="153" t="e">
        <f t="shared" si="28"/>
        <v>#N/A</v>
      </c>
      <c r="S471" s="150" t="e">
        <f t="shared" si="29"/>
        <v>#N/A</v>
      </c>
      <c r="T471" s="150" t="e">
        <f t="shared" si="30"/>
        <v>#N/A</v>
      </c>
      <c r="U471" s="150" t="e">
        <f t="shared" si="31"/>
        <v>#N/A</v>
      </c>
      <c r="V471" s="154" t="e">
        <f>VLOOKUP(E471,'PC Receitas'!$O$4:$P$14,2,FALSE)</f>
        <v>#N/A</v>
      </c>
    </row>
    <row r="472" spans="3:22" ht="19.5" customHeight="1" thickTop="1" thickBot="1" x14ac:dyDescent="0.3">
      <c r="C472" s="58"/>
      <c r="D472" s="58" t="str">
        <f>IF(C472&lt;&gt;"",TEXT(C472,"00")&amp;"/01/"&amp;'Configurações Básicas'!$P$5,"")</f>
        <v/>
      </c>
      <c r="E472" s="58"/>
      <c r="F472" s="58"/>
      <c r="G472" s="58"/>
      <c r="H472" s="58"/>
      <c r="I472" s="59"/>
      <c r="J472" s="193"/>
      <c r="K472" s="60"/>
      <c r="L472" s="60"/>
      <c r="M472" s="56">
        <f>M471+IF(AND(K472="Pago",OR(E472='PC Receitas'!$O$4,E472='PC Receitas'!$O$5,E472='PC Receitas'!$O$6)),I472,IF(AND(K472="Pago",OR(E472='PC Receitas'!$O$7,E472='PC Receitas'!$O$8,E472='PC Receitas'!$O$9,E472='PC Receitas'!$O$10,E472='PC Receitas'!$O$11,E472='PC Receitas'!$O$12,E472='PC Receitas'!$O$13,E472='PC Receitas'!$O$14)),-I472,0))</f>
        <v>12927.7</v>
      </c>
      <c r="R472" s="153" t="e">
        <f t="shared" si="28"/>
        <v>#N/A</v>
      </c>
      <c r="S472" s="150" t="e">
        <f t="shared" si="29"/>
        <v>#N/A</v>
      </c>
      <c r="T472" s="150" t="e">
        <f t="shared" si="30"/>
        <v>#N/A</v>
      </c>
      <c r="U472" s="150" t="e">
        <f t="shared" si="31"/>
        <v>#N/A</v>
      </c>
      <c r="V472" s="154" t="e">
        <f>VLOOKUP(E472,'PC Receitas'!$O$4:$P$14,2,FALSE)</f>
        <v>#N/A</v>
      </c>
    </row>
    <row r="473" spans="3:22" ht="19.5" customHeight="1" thickTop="1" thickBot="1" x14ac:dyDescent="0.3">
      <c r="C473" s="58"/>
      <c r="D473" s="58" t="str">
        <f>IF(C473&lt;&gt;"",TEXT(C473,"00")&amp;"/01/"&amp;'Configurações Básicas'!$P$5,"")</f>
        <v/>
      </c>
      <c r="E473" s="58"/>
      <c r="F473" s="58"/>
      <c r="G473" s="58"/>
      <c r="H473" s="58"/>
      <c r="I473" s="59"/>
      <c r="J473" s="193"/>
      <c r="K473" s="60"/>
      <c r="L473" s="60"/>
      <c r="M473" s="56">
        <f>M472+IF(AND(K473="Pago",OR(E473='PC Receitas'!$O$4,E473='PC Receitas'!$O$5,E473='PC Receitas'!$O$6)),I473,IF(AND(K473="Pago",OR(E473='PC Receitas'!$O$7,E473='PC Receitas'!$O$8,E473='PC Receitas'!$O$9,E473='PC Receitas'!$O$10,E473='PC Receitas'!$O$11,E473='PC Receitas'!$O$12,E473='PC Receitas'!$O$13,E473='PC Receitas'!$O$14)),-I473,0))</f>
        <v>12927.7</v>
      </c>
      <c r="R473" s="153" t="e">
        <f t="shared" si="28"/>
        <v>#N/A</v>
      </c>
      <c r="S473" s="150" t="e">
        <f t="shared" si="29"/>
        <v>#N/A</v>
      </c>
      <c r="T473" s="150" t="e">
        <f t="shared" si="30"/>
        <v>#N/A</v>
      </c>
      <c r="U473" s="150" t="e">
        <f t="shared" si="31"/>
        <v>#N/A</v>
      </c>
      <c r="V473" s="154" t="e">
        <f>VLOOKUP(E473,'PC Receitas'!$O$4:$P$14,2,FALSE)</f>
        <v>#N/A</v>
      </c>
    </row>
    <row r="474" spans="3:22" ht="19.5" customHeight="1" thickTop="1" thickBot="1" x14ac:dyDescent="0.3">
      <c r="C474" s="58"/>
      <c r="D474" s="58" t="str">
        <f>IF(C474&lt;&gt;"",TEXT(C474,"00")&amp;"/01/"&amp;'Configurações Básicas'!$P$5,"")</f>
        <v/>
      </c>
      <c r="E474" s="58"/>
      <c r="F474" s="58"/>
      <c r="G474" s="58"/>
      <c r="H474" s="58"/>
      <c r="I474" s="59"/>
      <c r="J474" s="193"/>
      <c r="K474" s="60"/>
      <c r="L474" s="60"/>
      <c r="M474" s="56">
        <f>M473+IF(AND(K474="Pago",OR(E474='PC Receitas'!$O$4,E474='PC Receitas'!$O$5,E474='PC Receitas'!$O$6)),I474,IF(AND(K474="Pago",OR(E474='PC Receitas'!$O$7,E474='PC Receitas'!$O$8,E474='PC Receitas'!$O$9,E474='PC Receitas'!$O$10,E474='PC Receitas'!$O$11,E474='PC Receitas'!$O$12,E474='PC Receitas'!$O$13,E474='PC Receitas'!$O$14)),-I474,0))</f>
        <v>12927.7</v>
      </c>
      <c r="R474" s="153" t="e">
        <f t="shared" si="28"/>
        <v>#N/A</v>
      </c>
      <c r="S474" s="150" t="e">
        <f t="shared" si="29"/>
        <v>#N/A</v>
      </c>
      <c r="T474" s="150" t="e">
        <f t="shared" si="30"/>
        <v>#N/A</v>
      </c>
      <c r="U474" s="150" t="e">
        <f t="shared" si="31"/>
        <v>#N/A</v>
      </c>
      <c r="V474" s="154" t="e">
        <f>VLOOKUP(E474,'PC Receitas'!$O$4:$P$14,2,FALSE)</f>
        <v>#N/A</v>
      </c>
    </row>
    <row r="475" spans="3:22" ht="19.5" customHeight="1" thickTop="1" thickBot="1" x14ac:dyDescent="0.3">
      <c r="C475" s="58"/>
      <c r="D475" s="58" t="str">
        <f>IF(C475&lt;&gt;"",TEXT(C475,"00")&amp;"/01/"&amp;'Configurações Básicas'!$P$5,"")</f>
        <v/>
      </c>
      <c r="E475" s="58"/>
      <c r="F475" s="58"/>
      <c r="G475" s="58"/>
      <c r="H475" s="58"/>
      <c r="I475" s="59"/>
      <c r="J475" s="193"/>
      <c r="K475" s="60"/>
      <c r="L475" s="60"/>
      <c r="M475" s="56">
        <f>M474+IF(AND(K475="Pago",OR(E475='PC Receitas'!$O$4,E475='PC Receitas'!$O$5,E475='PC Receitas'!$O$6)),I475,IF(AND(K475="Pago",OR(E475='PC Receitas'!$O$7,E475='PC Receitas'!$O$8,E475='PC Receitas'!$O$9,E475='PC Receitas'!$O$10,E475='PC Receitas'!$O$11,E475='PC Receitas'!$O$12,E475='PC Receitas'!$O$13,E475='PC Receitas'!$O$14)),-I475,0))</f>
        <v>12927.7</v>
      </c>
      <c r="R475" s="153" t="e">
        <f t="shared" si="28"/>
        <v>#N/A</v>
      </c>
      <c r="S475" s="150" t="e">
        <f t="shared" si="29"/>
        <v>#N/A</v>
      </c>
      <c r="T475" s="150" t="e">
        <f t="shared" si="30"/>
        <v>#N/A</v>
      </c>
      <c r="U475" s="150" t="e">
        <f t="shared" si="31"/>
        <v>#N/A</v>
      </c>
      <c r="V475" s="154" t="e">
        <f>VLOOKUP(E475,'PC Receitas'!$O$4:$P$14,2,FALSE)</f>
        <v>#N/A</v>
      </c>
    </row>
    <row r="476" spans="3:22" ht="19.5" customHeight="1" thickTop="1" thickBot="1" x14ac:dyDescent="0.3">
      <c r="C476" s="58"/>
      <c r="D476" s="58" t="str">
        <f>IF(C476&lt;&gt;"",TEXT(C476,"00")&amp;"/01/"&amp;'Configurações Básicas'!$P$5,"")</f>
        <v/>
      </c>
      <c r="E476" s="58"/>
      <c r="F476" s="58"/>
      <c r="G476" s="58"/>
      <c r="H476" s="58"/>
      <c r="I476" s="59"/>
      <c r="J476" s="193"/>
      <c r="K476" s="60"/>
      <c r="L476" s="60"/>
      <c r="M476" s="56">
        <f>M475+IF(AND(K476="Pago",OR(E476='PC Receitas'!$O$4,E476='PC Receitas'!$O$5,E476='PC Receitas'!$O$6)),I476,IF(AND(K476="Pago",OR(E476='PC Receitas'!$O$7,E476='PC Receitas'!$O$8,E476='PC Receitas'!$O$9,E476='PC Receitas'!$O$10,E476='PC Receitas'!$O$11,E476='PC Receitas'!$O$12,E476='PC Receitas'!$O$13,E476='PC Receitas'!$O$14)),-I476,0))</f>
        <v>12927.7</v>
      </c>
      <c r="R476" s="153" t="e">
        <f t="shared" si="28"/>
        <v>#N/A</v>
      </c>
      <c r="S476" s="150" t="e">
        <f t="shared" si="29"/>
        <v>#N/A</v>
      </c>
      <c r="T476" s="150" t="e">
        <f t="shared" si="30"/>
        <v>#N/A</v>
      </c>
      <c r="U476" s="150" t="e">
        <f t="shared" si="31"/>
        <v>#N/A</v>
      </c>
      <c r="V476" s="154" t="e">
        <f>VLOOKUP(E476,'PC Receitas'!$O$4:$P$14,2,FALSE)</f>
        <v>#N/A</v>
      </c>
    </row>
    <row r="477" spans="3:22" ht="19.5" customHeight="1" thickTop="1" thickBot="1" x14ac:dyDescent="0.3">
      <c r="C477" s="58"/>
      <c r="D477" s="58" t="str">
        <f>IF(C477&lt;&gt;"",TEXT(C477,"00")&amp;"/01/"&amp;'Configurações Básicas'!$P$5,"")</f>
        <v/>
      </c>
      <c r="E477" s="58"/>
      <c r="F477" s="58"/>
      <c r="G477" s="58"/>
      <c r="H477" s="58"/>
      <c r="I477" s="59"/>
      <c r="J477" s="193"/>
      <c r="K477" s="60"/>
      <c r="L477" s="60"/>
      <c r="M477" s="56">
        <f>M476+IF(AND(K477="Pago",OR(E477='PC Receitas'!$O$4,E477='PC Receitas'!$O$5,E477='PC Receitas'!$O$6)),I477,IF(AND(K477="Pago",OR(E477='PC Receitas'!$O$7,E477='PC Receitas'!$O$8,E477='PC Receitas'!$O$9,E477='PC Receitas'!$O$10,E477='PC Receitas'!$O$11,E477='PC Receitas'!$O$12,E477='PC Receitas'!$O$13,E477='PC Receitas'!$O$14)),-I477,0))</f>
        <v>12927.7</v>
      </c>
      <c r="R477" s="153" t="e">
        <f t="shared" si="28"/>
        <v>#N/A</v>
      </c>
      <c r="S477" s="150" t="e">
        <f t="shared" si="29"/>
        <v>#N/A</v>
      </c>
      <c r="T477" s="150" t="e">
        <f t="shared" si="30"/>
        <v>#N/A</v>
      </c>
      <c r="U477" s="150" t="e">
        <f t="shared" si="31"/>
        <v>#N/A</v>
      </c>
      <c r="V477" s="154" t="e">
        <f>VLOOKUP(E477,'PC Receitas'!$O$4:$P$14,2,FALSE)</f>
        <v>#N/A</v>
      </c>
    </row>
    <row r="478" spans="3:22" ht="19.5" customHeight="1" thickTop="1" thickBot="1" x14ac:dyDescent="0.3">
      <c r="C478" s="58"/>
      <c r="D478" s="58" t="str">
        <f>IF(C478&lt;&gt;"",TEXT(C478,"00")&amp;"/01/"&amp;'Configurações Básicas'!$P$5,"")</f>
        <v/>
      </c>
      <c r="E478" s="58"/>
      <c r="F478" s="58"/>
      <c r="G478" s="58"/>
      <c r="H478" s="58"/>
      <c r="I478" s="59"/>
      <c r="J478" s="193"/>
      <c r="K478" s="60"/>
      <c r="L478" s="60"/>
      <c r="M478" s="56">
        <f>M477+IF(AND(K478="Pago",OR(E478='PC Receitas'!$O$4,E478='PC Receitas'!$O$5,E478='PC Receitas'!$O$6)),I478,IF(AND(K478="Pago",OR(E478='PC Receitas'!$O$7,E478='PC Receitas'!$O$8,E478='PC Receitas'!$O$9,E478='PC Receitas'!$O$10,E478='PC Receitas'!$O$11,E478='PC Receitas'!$O$12,E478='PC Receitas'!$O$13,E478='PC Receitas'!$O$14)),-I478,0))</f>
        <v>12927.7</v>
      </c>
      <c r="R478" s="153" t="e">
        <f t="shared" si="28"/>
        <v>#N/A</v>
      </c>
      <c r="S478" s="150" t="e">
        <f t="shared" si="29"/>
        <v>#N/A</v>
      </c>
      <c r="T478" s="150" t="e">
        <f t="shared" si="30"/>
        <v>#N/A</v>
      </c>
      <c r="U478" s="150" t="e">
        <f t="shared" si="31"/>
        <v>#N/A</v>
      </c>
      <c r="V478" s="154" t="e">
        <f>VLOOKUP(E478,'PC Receitas'!$O$4:$P$14,2,FALSE)</f>
        <v>#N/A</v>
      </c>
    </row>
    <row r="479" spans="3:22" ht="19.5" customHeight="1" thickTop="1" thickBot="1" x14ac:dyDescent="0.3">
      <c r="C479" s="58"/>
      <c r="D479" s="58" t="str">
        <f>IF(C479&lt;&gt;"",TEXT(C479,"00")&amp;"/01/"&amp;'Configurações Básicas'!$P$5,"")</f>
        <v/>
      </c>
      <c r="E479" s="58"/>
      <c r="F479" s="58"/>
      <c r="G479" s="58"/>
      <c r="H479" s="58"/>
      <c r="I479" s="59"/>
      <c r="J479" s="193"/>
      <c r="K479" s="60"/>
      <c r="L479" s="60"/>
      <c r="M479" s="56">
        <f>M478+IF(AND(K479="Pago",OR(E479='PC Receitas'!$O$4,E479='PC Receitas'!$O$5,E479='PC Receitas'!$O$6)),I479,IF(AND(K479="Pago",OR(E479='PC Receitas'!$O$7,E479='PC Receitas'!$O$8,E479='PC Receitas'!$O$9,E479='PC Receitas'!$O$10,E479='PC Receitas'!$O$11,E479='PC Receitas'!$O$12,E479='PC Receitas'!$O$13,E479='PC Receitas'!$O$14)),-I479,0))</f>
        <v>12927.7</v>
      </c>
      <c r="R479" s="153" t="e">
        <f t="shared" si="28"/>
        <v>#N/A</v>
      </c>
      <c r="S479" s="150" t="e">
        <f t="shared" si="29"/>
        <v>#N/A</v>
      </c>
      <c r="T479" s="150" t="e">
        <f t="shared" si="30"/>
        <v>#N/A</v>
      </c>
      <c r="U479" s="150" t="e">
        <f t="shared" si="31"/>
        <v>#N/A</v>
      </c>
      <c r="V479" s="154" t="e">
        <f>VLOOKUP(E479,'PC Receitas'!$O$4:$P$14,2,FALSE)</f>
        <v>#N/A</v>
      </c>
    </row>
    <row r="480" spans="3:22" ht="19.5" customHeight="1" thickTop="1" thickBot="1" x14ac:dyDescent="0.3">
      <c r="C480" s="58"/>
      <c r="D480" s="58" t="str">
        <f>IF(C480&lt;&gt;"",TEXT(C480,"00")&amp;"/01/"&amp;'Configurações Básicas'!$P$5,"")</f>
        <v/>
      </c>
      <c r="E480" s="58"/>
      <c r="F480" s="58"/>
      <c r="G480" s="58"/>
      <c r="H480" s="58"/>
      <c r="I480" s="59"/>
      <c r="J480" s="193"/>
      <c r="K480" s="60"/>
      <c r="L480" s="60"/>
      <c r="M480" s="56">
        <f>M479+IF(AND(K480="Pago",OR(E480='PC Receitas'!$O$4,E480='PC Receitas'!$O$5,E480='PC Receitas'!$O$6)),I480,IF(AND(K480="Pago",OR(E480='PC Receitas'!$O$7,E480='PC Receitas'!$O$8,E480='PC Receitas'!$O$9,E480='PC Receitas'!$O$10,E480='PC Receitas'!$O$11,E480='PC Receitas'!$O$12,E480='PC Receitas'!$O$13,E480='PC Receitas'!$O$14)),-I480,0))</f>
        <v>12927.7</v>
      </c>
      <c r="R480" s="153" t="e">
        <f t="shared" si="28"/>
        <v>#N/A</v>
      </c>
      <c r="S480" s="150" t="e">
        <f t="shared" si="29"/>
        <v>#N/A</v>
      </c>
      <c r="T480" s="150" t="e">
        <f t="shared" si="30"/>
        <v>#N/A</v>
      </c>
      <c r="U480" s="150" t="e">
        <f t="shared" si="31"/>
        <v>#N/A</v>
      </c>
      <c r="V480" s="154" t="e">
        <f>VLOOKUP(E480,'PC Receitas'!$O$4:$P$14,2,FALSE)</f>
        <v>#N/A</v>
      </c>
    </row>
    <row r="481" spans="3:22" ht="19.5" customHeight="1" thickTop="1" thickBot="1" x14ac:dyDescent="0.3">
      <c r="C481" s="58"/>
      <c r="D481" s="58" t="str">
        <f>IF(C481&lt;&gt;"",TEXT(C481,"00")&amp;"/01/"&amp;'Configurações Básicas'!$P$5,"")</f>
        <v/>
      </c>
      <c r="E481" s="58"/>
      <c r="F481" s="58"/>
      <c r="G481" s="58"/>
      <c r="H481" s="58"/>
      <c r="I481" s="59"/>
      <c r="J481" s="193"/>
      <c r="K481" s="60"/>
      <c r="L481" s="60"/>
      <c r="M481" s="56">
        <f>M480+IF(AND(K481="Pago",OR(E481='PC Receitas'!$O$4,E481='PC Receitas'!$O$5,E481='PC Receitas'!$O$6)),I481,IF(AND(K481="Pago",OR(E481='PC Receitas'!$O$7,E481='PC Receitas'!$O$8,E481='PC Receitas'!$O$9,E481='PC Receitas'!$O$10,E481='PC Receitas'!$O$11,E481='PC Receitas'!$O$12,E481='PC Receitas'!$O$13,E481='PC Receitas'!$O$14)),-I481,0))</f>
        <v>12927.7</v>
      </c>
      <c r="R481" s="153" t="e">
        <f t="shared" si="28"/>
        <v>#N/A</v>
      </c>
      <c r="S481" s="150" t="e">
        <f t="shared" si="29"/>
        <v>#N/A</v>
      </c>
      <c r="T481" s="150" t="e">
        <f t="shared" si="30"/>
        <v>#N/A</v>
      </c>
      <c r="U481" s="150" t="e">
        <f t="shared" si="31"/>
        <v>#N/A</v>
      </c>
      <c r="V481" s="154" t="e">
        <f>VLOOKUP(E481,'PC Receitas'!$O$4:$P$14,2,FALSE)</f>
        <v>#N/A</v>
      </c>
    </row>
    <row r="482" spans="3:22" ht="19.5" customHeight="1" thickTop="1" thickBot="1" x14ac:dyDescent="0.3">
      <c r="C482" s="58"/>
      <c r="D482" s="58" t="str">
        <f>IF(C482&lt;&gt;"",TEXT(C482,"00")&amp;"/01/"&amp;'Configurações Básicas'!$P$5,"")</f>
        <v/>
      </c>
      <c r="E482" s="58"/>
      <c r="F482" s="58"/>
      <c r="G482" s="58"/>
      <c r="H482" s="58"/>
      <c r="I482" s="59"/>
      <c r="J482" s="193"/>
      <c r="K482" s="60"/>
      <c r="L482" s="60"/>
      <c r="M482" s="56">
        <f>M481+IF(AND(K482="Pago",OR(E482='PC Receitas'!$O$4,E482='PC Receitas'!$O$5,E482='PC Receitas'!$O$6)),I482,IF(AND(K482="Pago",OR(E482='PC Receitas'!$O$7,E482='PC Receitas'!$O$8,E482='PC Receitas'!$O$9,E482='PC Receitas'!$O$10,E482='PC Receitas'!$O$11,E482='PC Receitas'!$O$12,E482='PC Receitas'!$O$13,E482='PC Receitas'!$O$14)),-I482,0))</f>
        <v>12927.7</v>
      </c>
      <c r="R482" s="153" t="e">
        <f t="shared" si="28"/>
        <v>#N/A</v>
      </c>
      <c r="S482" s="150" t="e">
        <f t="shared" si="29"/>
        <v>#N/A</v>
      </c>
      <c r="T482" s="150" t="e">
        <f t="shared" si="30"/>
        <v>#N/A</v>
      </c>
      <c r="U482" s="150" t="e">
        <f t="shared" si="31"/>
        <v>#N/A</v>
      </c>
      <c r="V482" s="154" t="e">
        <f>VLOOKUP(E482,'PC Receitas'!$O$4:$P$14,2,FALSE)</f>
        <v>#N/A</v>
      </c>
    </row>
    <row r="483" spans="3:22" ht="19.5" customHeight="1" thickTop="1" thickBot="1" x14ac:dyDescent="0.3">
      <c r="C483" s="58"/>
      <c r="D483" s="58" t="str">
        <f>IF(C483&lt;&gt;"",TEXT(C483,"00")&amp;"/01/"&amp;'Configurações Básicas'!$P$5,"")</f>
        <v/>
      </c>
      <c r="E483" s="58"/>
      <c r="F483" s="58"/>
      <c r="G483" s="58"/>
      <c r="H483" s="58"/>
      <c r="I483" s="59"/>
      <c r="J483" s="193"/>
      <c r="K483" s="60"/>
      <c r="L483" s="60"/>
      <c r="M483" s="56">
        <f>M482+IF(AND(K483="Pago",OR(E483='PC Receitas'!$O$4,E483='PC Receitas'!$O$5,E483='PC Receitas'!$O$6)),I483,IF(AND(K483="Pago",OR(E483='PC Receitas'!$O$7,E483='PC Receitas'!$O$8,E483='PC Receitas'!$O$9,E483='PC Receitas'!$O$10,E483='PC Receitas'!$O$11,E483='PC Receitas'!$O$12,E483='PC Receitas'!$O$13,E483='PC Receitas'!$O$14)),-I483,0))</f>
        <v>12927.7</v>
      </c>
      <c r="R483" s="153" t="e">
        <f t="shared" si="28"/>
        <v>#N/A</v>
      </c>
      <c r="S483" s="150" t="e">
        <f t="shared" si="29"/>
        <v>#N/A</v>
      </c>
      <c r="T483" s="150" t="e">
        <f t="shared" si="30"/>
        <v>#N/A</v>
      </c>
      <c r="U483" s="150" t="e">
        <f t="shared" si="31"/>
        <v>#N/A</v>
      </c>
      <c r="V483" s="154" t="e">
        <f>VLOOKUP(E483,'PC Receitas'!$O$4:$P$14,2,FALSE)</f>
        <v>#N/A</v>
      </c>
    </row>
    <row r="484" spans="3:22" ht="19.5" customHeight="1" thickTop="1" thickBot="1" x14ac:dyDescent="0.3">
      <c r="C484" s="58"/>
      <c r="D484" s="58" t="str">
        <f>IF(C484&lt;&gt;"",TEXT(C484,"00")&amp;"/01/"&amp;'Configurações Básicas'!$P$5,"")</f>
        <v/>
      </c>
      <c r="E484" s="58"/>
      <c r="F484" s="58"/>
      <c r="G484" s="58"/>
      <c r="H484" s="58"/>
      <c r="I484" s="59"/>
      <c r="J484" s="193"/>
      <c r="K484" s="60"/>
      <c r="L484" s="60"/>
      <c r="M484" s="56">
        <f>M483+IF(AND(K484="Pago",OR(E484='PC Receitas'!$O$4,E484='PC Receitas'!$O$5,E484='PC Receitas'!$O$6)),I484,IF(AND(K484="Pago",OR(E484='PC Receitas'!$O$7,E484='PC Receitas'!$O$8,E484='PC Receitas'!$O$9,E484='PC Receitas'!$O$10,E484='PC Receitas'!$O$11,E484='PC Receitas'!$O$12,E484='PC Receitas'!$O$13,E484='PC Receitas'!$O$14)),-I484,0))</f>
        <v>12927.7</v>
      </c>
      <c r="R484" s="153" t="e">
        <f t="shared" si="28"/>
        <v>#N/A</v>
      </c>
      <c r="S484" s="150" t="e">
        <f t="shared" si="29"/>
        <v>#N/A</v>
      </c>
      <c r="T484" s="150" t="e">
        <f t="shared" si="30"/>
        <v>#N/A</v>
      </c>
      <c r="U484" s="150" t="e">
        <f t="shared" si="31"/>
        <v>#N/A</v>
      </c>
      <c r="V484" s="154" t="e">
        <f>VLOOKUP(E484,'PC Receitas'!$O$4:$P$14,2,FALSE)</f>
        <v>#N/A</v>
      </c>
    </row>
    <row r="485" spans="3:22" ht="19.5" customHeight="1" thickTop="1" thickBot="1" x14ac:dyDescent="0.3">
      <c r="C485" s="58"/>
      <c r="D485" s="58" t="str">
        <f>IF(C485&lt;&gt;"",TEXT(C485,"00")&amp;"/01/"&amp;'Configurações Básicas'!$P$5,"")</f>
        <v/>
      </c>
      <c r="E485" s="58"/>
      <c r="F485" s="58"/>
      <c r="G485" s="58"/>
      <c r="H485" s="58"/>
      <c r="I485" s="59"/>
      <c r="J485" s="193"/>
      <c r="K485" s="60"/>
      <c r="L485" s="60"/>
      <c r="M485" s="56">
        <f>M484+IF(AND(K485="Pago",OR(E485='PC Receitas'!$O$4,E485='PC Receitas'!$O$5,E485='PC Receitas'!$O$6)),I485,IF(AND(K485="Pago",OR(E485='PC Receitas'!$O$7,E485='PC Receitas'!$O$8,E485='PC Receitas'!$O$9,E485='PC Receitas'!$O$10,E485='PC Receitas'!$O$11,E485='PC Receitas'!$O$12,E485='PC Receitas'!$O$13,E485='PC Receitas'!$O$14)),-I485,0))</f>
        <v>12927.7</v>
      </c>
      <c r="R485" s="153" t="e">
        <f t="shared" si="28"/>
        <v>#N/A</v>
      </c>
      <c r="S485" s="150" t="e">
        <f t="shared" si="29"/>
        <v>#N/A</v>
      </c>
      <c r="T485" s="150" t="e">
        <f t="shared" si="30"/>
        <v>#N/A</v>
      </c>
      <c r="U485" s="150" t="e">
        <f t="shared" si="31"/>
        <v>#N/A</v>
      </c>
      <c r="V485" s="154" t="e">
        <f>VLOOKUP(E485,'PC Receitas'!$O$4:$P$14,2,FALSE)</f>
        <v>#N/A</v>
      </c>
    </row>
    <row r="486" spans="3:22" ht="19.5" customHeight="1" thickTop="1" thickBot="1" x14ac:dyDescent="0.3">
      <c r="C486" s="58"/>
      <c r="D486" s="58" t="str">
        <f>IF(C486&lt;&gt;"",TEXT(C486,"00")&amp;"/01/"&amp;'Configurações Básicas'!$P$5,"")</f>
        <v/>
      </c>
      <c r="E486" s="58"/>
      <c r="F486" s="58"/>
      <c r="G486" s="58"/>
      <c r="H486" s="58"/>
      <c r="I486" s="59"/>
      <c r="J486" s="193"/>
      <c r="K486" s="60"/>
      <c r="L486" s="60"/>
      <c r="M486" s="56">
        <f>M485+IF(AND(K486="Pago",OR(E486='PC Receitas'!$O$4,E486='PC Receitas'!$O$5,E486='PC Receitas'!$O$6)),I486,IF(AND(K486="Pago",OR(E486='PC Receitas'!$O$7,E486='PC Receitas'!$O$8,E486='PC Receitas'!$O$9,E486='PC Receitas'!$O$10,E486='PC Receitas'!$O$11,E486='PC Receitas'!$O$12,E486='PC Receitas'!$O$13,E486='PC Receitas'!$O$14)),-I486,0))</f>
        <v>12927.7</v>
      </c>
      <c r="R486" s="153" t="e">
        <f t="shared" si="28"/>
        <v>#N/A</v>
      </c>
      <c r="S486" s="150" t="e">
        <f t="shared" si="29"/>
        <v>#N/A</v>
      </c>
      <c r="T486" s="150" t="e">
        <f t="shared" si="30"/>
        <v>#N/A</v>
      </c>
      <c r="U486" s="150" t="e">
        <f t="shared" si="31"/>
        <v>#N/A</v>
      </c>
      <c r="V486" s="154" t="e">
        <f>VLOOKUP(E486,'PC Receitas'!$O$4:$P$14,2,FALSE)</f>
        <v>#N/A</v>
      </c>
    </row>
    <row r="487" spans="3:22" ht="19.5" customHeight="1" thickTop="1" thickBot="1" x14ac:dyDescent="0.3">
      <c r="C487" s="58"/>
      <c r="D487" s="58" t="str">
        <f>IF(C487&lt;&gt;"",TEXT(C487,"00")&amp;"/01/"&amp;'Configurações Básicas'!$P$5,"")</f>
        <v/>
      </c>
      <c r="E487" s="58"/>
      <c r="F487" s="58"/>
      <c r="G487" s="58"/>
      <c r="H487" s="58"/>
      <c r="I487" s="59"/>
      <c r="J487" s="193"/>
      <c r="K487" s="60"/>
      <c r="L487" s="60"/>
      <c r="M487" s="56">
        <f>M486+IF(AND(K487="Pago",OR(E487='PC Receitas'!$O$4,E487='PC Receitas'!$O$5,E487='PC Receitas'!$O$6)),I487,IF(AND(K487="Pago",OR(E487='PC Receitas'!$O$7,E487='PC Receitas'!$O$8,E487='PC Receitas'!$O$9,E487='PC Receitas'!$O$10,E487='PC Receitas'!$O$11,E487='PC Receitas'!$O$12,E487='PC Receitas'!$O$13,E487='PC Receitas'!$O$14)),-I487,0))</f>
        <v>12927.7</v>
      </c>
      <c r="R487" s="153" t="e">
        <f t="shared" si="28"/>
        <v>#N/A</v>
      </c>
      <c r="S487" s="150" t="e">
        <f t="shared" si="29"/>
        <v>#N/A</v>
      </c>
      <c r="T487" s="150" t="e">
        <f t="shared" si="30"/>
        <v>#N/A</v>
      </c>
      <c r="U487" s="150" t="e">
        <f t="shared" si="31"/>
        <v>#N/A</v>
      </c>
      <c r="V487" s="154" t="e">
        <f>VLOOKUP(E487,'PC Receitas'!$O$4:$P$14,2,FALSE)</f>
        <v>#N/A</v>
      </c>
    </row>
    <row r="488" spans="3:22" ht="19.5" customHeight="1" thickTop="1" thickBot="1" x14ac:dyDescent="0.3">
      <c r="C488" s="58"/>
      <c r="D488" s="58" t="str">
        <f>IF(C488&lt;&gt;"",TEXT(C488,"00")&amp;"/01/"&amp;'Configurações Básicas'!$P$5,"")</f>
        <v/>
      </c>
      <c r="E488" s="58"/>
      <c r="F488" s="58"/>
      <c r="G488" s="58"/>
      <c r="H488" s="58"/>
      <c r="I488" s="59"/>
      <c r="J488" s="193"/>
      <c r="K488" s="60"/>
      <c r="L488" s="60"/>
      <c r="M488" s="56">
        <f>M487+IF(AND(K488="Pago",OR(E488='PC Receitas'!$O$4,E488='PC Receitas'!$O$5,E488='PC Receitas'!$O$6)),I488,IF(AND(K488="Pago",OR(E488='PC Receitas'!$O$7,E488='PC Receitas'!$O$8,E488='PC Receitas'!$O$9,E488='PC Receitas'!$O$10,E488='PC Receitas'!$O$11,E488='PC Receitas'!$O$12,E488='PC Receitas'!$O$13,E488='PC Receitas'!$O$14)),-I488,0))</f>
        <v>12927.7</v>
      </c>
      <c r="R488" s="153" t="e">
        <f t="shared" si="28"/>
        <v>#N/A</v>
      </c>
      <c r="S488" s="150" t="e">
        <f t="shared" si="29"/>
        <v>#N/A</v>
      </c>
      <c r="T488" s="150" t="e">
        <f t="shared" si="30"/>
        <v>#N/A</v>
      </c>
      <c r="U488" s="150" t="e">
        <f t="shared" si="31"/>
        <v>#N/A</v>
      </c>
      <c r="V488" s="154" t="e">
        <f>VLOOKUP(E488,'PC Receitas'!$O$4:$P$14,2,FALSE)</f>
        <v>#N/A</v>
      </c>
    </row>
    <row r="489" spans="3:22" ht="19.5" customHeight="1" thickTop="1" thickBot="1" x14ac:dyDescent="0.3">
      <c r="C489" s="58"/>
      <c r="D489" s="58" t="str">
        <f>IF(C489&lt;&gt;"",TEXT(C489,"00")&amp;"/01/"&amp;'Configurações Básicas'!$P$5,"")</f>
        <v/>
      </c>
      <c r="E489" s="58"/>
      <c r="F489" s="58"/>
      <c r="G489" s="58"/>
      <c r="H489" s="58"/>
      <c r="I489" s="59"/>
      <c r="J489" s="193"/>
      <c r="K489" s="60"/>
      <c r="L489" s="60"/>
      <c r="M489" s="56">
        <f>M488+IF(AND(K489="Pago",OR(E489='PC Receitas'!$O$4,E489='PC Receitas'!$O$5,E489='PC Receitas'!$O$6)),I489,IF(AND(K489="Pago",OR(E489='PC Receitas'!$O$7,E489='PC Receitas'!$O$8,E489='PC Receitas'!$O$9,E489='PC Receitas'!$O$10,E489='PC Receitas'!$O$11,E489='PC Receitas'!$O$12,E489='PC Receitas'!$O$13,E489='PC Receitas'!$O$14)),-I489,0))</f>
        <v>12927.7</v>
      </c>
      <c r="R489" s="153" t="e">
        <f t="shared" si="28"/>
        <v>#N/A</v>
      </c>
      <c r="S489" s="150" t="e">
        <f t="shared" si="29"/>
        <v>#N/A</v>
      </c>
      <c r="T489" s="150" t="e">
        <f t="shared" si="30"/>
        <v>#N/A</v>
      </c>
      <c r="U489" s="150" t="e">
        <f t="shared" si="31"/>
        <v>#N/A</v>
      </c>
      <c r="V489" s="154" t="e">
        <f>VLOOKUP(E489,'PC Receitas'!$O$4:$P$14,2,FALSE)</f>
        <v>#N/A</v>
      </c>
    </row>
    <row r="490" spans="3:22" ht="19.5" customHeight="1" thickTop="1" thickBot="1" x14ac:dyDescent="0.3">
      <c r="C490" s="58"/>
      <c r="D490" s="58" t="str">
        <f>IF(C490&lt;&gt;"",TEXT(C490,"00")&amp;"/01/"&amp;'Configurações Básicas'!$P$5,"")</f>
        <v/>
      </c>
      <c r="E490" s="58"/>
      <c r="F490" s="58"/>
      <c r="G490" s="58"/>
      <c r="H490" s="58"/>
      <c r="I490" s="59"/>
      <c r="J490" s="193"/>
      <c r="K490" s="60"/>
      <c r="L490" s="60"/>
      <c r="M490" s="56">
        <f>M489+IF(AND(K490="Pago",OR(E490='PC Receitas'!$O$4,E490='PC Receitas'!$O$5,E490='PC Receitas'!$O$6)),I490,IF(AND(K490="Pago",OR(E490='PC Receitas'!$O$7,E490='PC Receitas'!$O$8,E490='PC Receitas'!$O$9,E490='PC Receitas'!$O$10,E490='PC Receitas'!$O$11,E490='PC Receitas'!$O$12,E490='PC Receitas'!$O$13,E490='PC Receitas'!$O$14)),-I490,0))</f>
        <v>12927.7</v>
      </c>
      <c r="R490" s="153" t="e">
        <f t="shared" si="28"/>
        <v>#N/A</v>
      </c>
      <c r="S490" s="150" t="e">
        <f t="shared" si="29"/>
        <v>#N/A</v>
      </c>
      <c r="T490" s="150" t="e">
        <f t="shared" si="30"/>
        <v>#N/A</v>
      </c>
      <c r="U490" s="150" t="e">
        <f t="shared" si="31"/>
        <v>#N/A</v>
      </c>
      <c r="V490" s="154" t="e">
        <f>VLOOKUP(E490,'PC Receitas'!$O$4:$P$14,2,FALSE)</f>
        <v>#N/A</v>
      </c>
    </row>
    <row r="491" spans="3:22" ht="19.5" customHeight="1" thickTop="1" thickBot="1" x14ac:dyDescent="0.3">
      <c r="C491" s="58"/>
      <c r="D491" s="58" t="str">
        <f>IF(C491&lt;&gt;"",TEXT(C491,"00")&amp;"/01/"&amp;'Configurações Básicas'!$P$5,"")</f>
        <v/>
      </c>
      <c r="E491" s="58"/>
      <c r="F491" s="58"/>
      <c r="G491" s="58"/>
      <c r="H491" s="58"/>
      <c r="I491" s="59"/>
      <c r="J491" s="193"/>
      <c r="K491" s="60"/>
      <c r="L491" s="60"/>
      <c r="M491" s="56">
        <f>M490+IF(AND(K491="Pago",OR(E491='PC Receitas'!$O$4,E491='PC Receitas'!$O$5,E491='PC Receitas'!$O$6)),I491,IF(AND(K491="Pago",OR(E491='PC Receitas'!$O$7,E491='PC Receitas'!$O$8,E491='PC Receitas'!$O$9,E491='PC Receitas'!$O$10,E491='PC Receitas'!$O$11,E491='PC Receitas'!$O$12,E491='PC Receitas'!$O$13,E491='PC Receitas'!$O$14)),-I491,0))</f>
        <v>12927.7</v>
      </c>
      <c r="R491" s="153" t="e">
        <f t="shared" si="28"/>
        <v>#N/A</v>
      </c>
      <c r="S491" s="150" t="e">
        <f t="shared" si="29"/>
        <v>#N/A</v>
      </c>
      <c r="T491" s="150" t="e">
        <f t="shared" si="30"/>
        <v>#N/A</v>
      </c>
      <c r="U491" s="150" t="e">
        <f t="shared" si="31"/>
        <v>#N/A</v>
      </c>
      <c r="V491" s="154" t="e">
        <f>VLOOKUP(E491,'PC Receitas'!$O$4:$P$14,2,FALSE)</f>
        <v>#N/A</v>
      </c>
    </row>
    <row r="492" spans="3:22" ht="19.5" customHeight="1" thickTop="1" thickBot="1" x14ac:dyDescent="0.3">
      <c r="C492" s="58"/>
      <c r="D492" s="58" t="str">
        <f>IF(C492&lt;&gt;"",TEXT(C492,"00")&amp;"/01/"&amp;'Configurações Básicas'!$P$5,"")</f>
        <v/>
      </c>
      <c r="E492" s="58"/>
      <c r="F492" s="58"/>
      <c r="G492" s="58"/>
      <c r="H492" s="58"/>
      <c r="I492" s="59"/>
      <c r="J492" s="193"/>
      <c r="K492" s="60"/>
      <c r="L492" s="60"/>
      <c r="M492" s="56">
        <f>M491+IF(AND(K492="Pago",OR(E492='PC Receitas'!$O$4,E492='PC Receitas'!$O$5,E492='PC Receitas'!$O$6)),I492,IF(AND(K492="Pago",OR(E492='PC Receitas'!$O$7,E492='PC Receitas'!$O$8,E492='PC Receitas'!$O$9,E492='PC Receitas'!$O$10,E492='PC Receitas'!$O$11,E492='PC Receitas'!$O$12,E492='PC Receitas'!$O$13,E492='PC Receitas'!$O$14)),-I492,0))</f>
        <v>12927.7</v>
      </c>
      <c r="R492" s="153" t="e">
        <f t="shared" si="28"/>
        <v>#N/A</v>
      </c>
      <c r="S492" s="150" t="e">
        <f t="shared" si="29"/>
        <v>#N/A</v>
      </c>
      <c r="T492" s="150" t="e">
        <f t="shared" si="30"/>
        <v>#N/A</v>
      </c>
      <c r="U492" s="150" t="e">
        <f t="shared" si="31"/>
        <v>#N/A</v>
      </c>
      <c r="V492" s="154" t="e">
        <f>VLOOKUP(E492,'PC Receitas'!$O$4:$P$14,2,FALSE)</f>
        <v>#N/A</v>
      </c>
    </row>
    <row r="493" spans="3:22" ht="19.5" customHeight="1" thickTop="1" thickBot="1" x14ac:dyDescent="0.3">
      <c r="C493" s="58"/>
      <c r="D493" s="58" t="str">
        <f>IF(C493&lt;&gt;"",TEXT(C493,"00")&amp;"/01/"&amp;'Configurações Básicas'!$P$5,"")</f>
        <v/>
      </c>
      <c r="E493" s="58"/>
      <c r="F493" s="58"/>
      <c r="G493" s="58"/>
      <c r="H493" s="58"/>
      <c r="I493" s="59"/>
      <c r="J493" s="193"/>
      <c r="K493" s="60"/>
      <c r="L493" s="60"/>
      <c r="M493" s="56">
        <f>M492+IF(AND(K493="Pago",OR(E493='PC Receitas'!$O$4,E493='PC Receitas'!$O$5,E493='PC Receitas'!$O$6)),I493,IF(AND(K493="Pago",OR(E493='PC Receitas'!$O$7,E493='PC Receitas'!$O$8,E493='PC Receitas'!$O$9,E493='PC Receitas'!$O$10,E493='PC Receitas'!$O$11,E493='PC Receitas'!$O$12,E493='PC Receitas'!$O$13,E493='PC Receitas'!$O$14)),-I493,0))</f>
        <v>12927.7</v>
      </c>
      <c r="R493" s="153" t="e">
        <f t="shared" si="28"/>
        <v>#N/A</v>
      </c>
      <c r="S493" s="150" t="e">
        <f t="shared" si="29"/>
        <v>#N/A</v>
      </c>
      <c r="T493" s="150" t="e">
        <f t="shared" si="30"/>
        <v>#N/A</v>
      </c>
      <c r="U493" s="150" t="e">
        <f t="shared" si="31"/>
        <v>#N/A</v>
      </c>
      <c r="V493" s="154" t="e">
        <f>VLOOKUP(E493,'PC Receitas'!$O$4:$P$14,2,FALSE)</f>
        <v>#N/A</v>
      </c>
    </row>
    <row r="494" spans="3:22" ht="19.5" customHeight="1" thickTop="1" thickBot="1" x14ac:dyDescent="0.3">
      <c r="C494" s="58"/>
      <c r="D494" s="58" t="str">
        <f>IF(C494&lt;&gt;"",TEXT(C494,"00")&amp;"/01/"&amp;'Configurações Básicas'!$P$5,"")</f>
        <v/>
      </c>
      <c r="E494" s="58"/>
      <c r="F494" s="58"/>
      <c r="G494" s="58"/>
      <c r="H494" s="58"/>
      <c r="I494" s="59"/>
      <c r="J494" s="193"/>
      <c r="K494" s="60"/>
      <c r="L494" s="60"/>
      <c r="M494" s="56">
        <f>M493+IF(AND(K494="Pago",OR(E494='PC Receitas'!$O$4,E494='PC Receitas'!$O$5,E494='PC Receitas'!$O$6)),I494,IF(AND(K494="Pago",OR(E494='PC Receitas'!$O$7,E494='PC Receitas'!$O$8,E494='PC Receitas'!$O$9,E494='PC Receitas'!$O$10,E494='PC Receitas'!$O$11,E494='PC Receitas'!$O$12,E494='PC Receitas'!$O$13,E494='PC Receitas'!$O$14)),-I494,0))</f>
        <v>12927.7</v>
      </c>
      <c r="R494" s="153" t="e">
        <f t="shared" si="28"/>
        <v>#N/A</v>
      </c>
      <c r="S494" s="150" t="e">
        <f t="shared" si="29"/>
        <v>#N/A</v>
      </c>
      <c r="T494" s="150" t="e">
        <f t="shared" si="30"/>
        <v>#N/A</v>
      </c>
      <c r="U494" s="150" t="e">
        <f t="shared" si="31"/>
        <v>#N/A</v>
      </c>
      <c r="V494" s="154" t="e">
        <f>VLOOKUP(E494,'PC Receitas'!$O$4:$P$14,2,FALSE)</f>
        <v>#N/A</v>
      </c>
    </row>
    <row r="495" spans="3:22" ht="19.5" customHeight="1" thickTop="1" thickBot="1" x14ac:dyDescent="0.3">
      <c r="C495" s="58"/>
      <c r="D495" s="58" t="str">
        <f>IF(C495&lt;&gt;"",TEXT(C495,"00")&amp;"/01/"&amp;'Configurações Básicas'!$P$5,"")</f>
        <v/>
      </c>
      <c r="E495" s="58"/>
      <c r="F495" s="58"/>
      <c r="G495" s="58"/>
      <c r="H495" s="58"/>
      <c r="I495" s="59"/>
      <c r="J495" s="193"/>
      <c r="K495" s="60"/>
      <c r="L495" s="60"/>
      <c r="M495" s="56">
        <f>M494+IF(AND(K495="Pago",OR(E495='PC Receitas'!$O$4,E495='PC Receitas'!$O$5,E495='PC Receitas'!$O$6)),I495,IF(AND(K495="Pago",OR(E495='PC Receitas'!$O$7,E495='PC Receitas'!$O$8,E495='PC Receitas'!$O$9,E495='PC Receitas'!$O$10,E495='PC Receitas'!$O$11,E495='PC Receitas'!$O$12,E495='PC Receitas'!$O$13,E495='PC Receitas'!$O$14)),-I495,0))</f>
        <v>12927.7</v>
      </c>
      <c r="R495" s="153" t="e">
        <f t="shared" si="28"/>
        <v>#N/A</v>
      </c>
      <c r="S495" s="150" t="e">
        <f t="shared" si="29"/>
        <v>#N/A</v>
      </c>
      <c r="T495" s="150" t="e">
        <f t="shared" si="30"/>
        <v>#N/A</v>
      </c>
      <c r="U495" s="150" t="e">
        <f t="shared" si="31"/>
        <v>#N/A</v>
      </c>
      <c r="V495" s="154" t="e">
        <f>VLOOKUP(E495,'PC Receitas'!$O$4:$P$14,2,FALSE)</f>
        <v>#N/A</v>
      </c>
    </row>
    <row r="496" spans="3:22" ht="19.5" customHeight="1" thickTop="1" thickBot="1" x14ac:dyDescent="0.3">
      <c r="C496" s="58"/>
      <c r="D496" s="58" t="str">
        <f>IF(C496&lt;&gt;"",TEXT(C496,"00")&amp;"/01/"&amp;'Configurações Básicas'!$P$5,"")</f>
        <v/>
      </c>
      <c r="E496" s="58"/>
      <c r="F496" s="58"/>
      <c r="G496" s="58"/>
      <c r="H496" s="58"/>
      <c r="I496" s="59"/>
      <c r="J496" s="193"/>
      <c r="K496" s="60"/>
      <c r="L496" s="60"/>
      <c r="M496" s="56">
        <f>M495+IF(AND(K496="Pago",OR(E496='PC Receitas'!$O$4,E496='PC Receitas'!$O$5,E496='PC Receitas'!$O$6)),I496,IF(AND(K496="Pago",OR(E496='PC Receitas'!$O$7,E496='PC Receitas'!$O$8,E496='PC Receitas'!$O$9,E496='PC Receitas'!$O$10,E496='PC Receitas'!$O$11,E496='PC Receitas'!$O$12,E496='PC Receitas'!$O$13,E496='PC Receitas'!$O$14)),-I496,0))</f>
        <v>12927.7</v>
      </c>
      <c r="R496" s="153" t="e">
        <f t="shared" si="28"/>
        <v>#N/A</v>
      </c>
      <c r="S496" s="150" t="e">
        <f t="shared" si="29"/>
        <v>#N/A</v>
      </c>
      <c r="T496" s="150" t="e">
        <f t="shared" si="30"/>
        <v>#N/A</v>
      </c>
      <c r="U496" s="150" t="e">
        <f t="shared" si="31"/>
        <v>#N/A</v>
      </c>
      <c r="V496" s="154" t="e">
        <f>VLOOKUP(E496,'PC Receitas'!$O$4:$P$14,2,FALSE)</f>
        <v>#N/A</v>
      </c>
    </row>
    <row r="497" spans="3:22" ht="19.5" customHeight="1" thickTop="1" thickBot="1" x14ac:dyDescent="0.3">
      <c r="C497" s="58"/>
      <c r="D497" s="58" t="str">
        <f>IF(C497&lt;&gt;"",TEXT(C497,"00")&amp;"/01/"&amp;'Configurações Básicas'!$P$5,"")</f>
        <v/>
      </c>
      <c r="E497" s="58"/>
      <c r="F497" s="58"/>
      <c r="G497" s="58"/>
      <c r="H497" s="58"/>
      <c r="I497" s="59"/>
      <c r="J497" s="193"/>
      <c r="K497" s="60"/>
      <c r="L497" s="60"/>
      <c r="M497" s="56">
        <f>M496+IF(AND(K497="Pago",OR(E497='PC Receitas'!$O$4,E497='PC Receitas'!$O$5,E497='PC Receitas'!$O$6)),I497,IF(AND(K497="Pago",OR(E497='PC Receitas'!$O$7,E497='PC Receitas'!$O$8,E497='PC Receitas'!$O$9,E497='PC Receitas'!$O$10,E497='PC Receitas'!$O$11,E497='PC Receitas'!$O$12,E497='PC Receitas'!$O$13,E497='PC Receitas'!$O$14)),-I497,0))</f>
        <v>12927.7</v>
      </c>
      <c r="R497" s="153" t="e">
        <f t="shared" si="28"/>
        <v>#N/A</v>
      </c>
      <c r="S497" s="150" t="e">
        <f t="shared" si="29"/>
        <v>#N/A</v>
      </c>
      <c r="T497" s="150" t="e">
        <f t="shared" si="30"/>
        <v>#N/A</v>
      </c>
      <c r="U497" s="150" t="e">
        <f t="shared" si="31"/>
        <v>#N/A</v>
      </c>
      <c r="V497" s="154" t="e">
        <f>VLOOKUP(E497,'PC Receitas'!$O$4:$P$14,2,FALSE)</f>
        <v>#N/A</v>
      </c>
    </row>
    <row r="498" spans="3:22" ht="19.5" customHeight="1" thickTop="1" thickBot="1" x14ac:dyDescent="0.3">
      <c r="C498" s="58"/>
      <c r="D498" s="58" t="str">
        <f>IF(C498&lt;&gt;"",TEXT(C498,"00")&amp;"/01/"&amp;'Configurações Básicas'!$P$5,"")</f>
        <v/>
      </c>
      <c r="E498" s="58"/>
      <c r="F498" s="58"/>
      <c r="G498" s="58"/>
      <c r="H498" s="58"/>
      <c r="I498" s="59"/>
      <c r="J498" s="193"/>
      <c r="K498" s="60"/>
      <c r="L498" s="60"/>
      <c r="M498" s="56">
        <f>M497+IF(AND(K498="Pago",OR(E498='PC Receitas'!$O$4,E498='PC Receitas'!$O$5,E498='PC Receitas'!$O$6)),I498,IF(AND(K498="Pago",OR(E498='PC Receitas'!$O$7,E498='PC Receitas'!$O$8,E498='PC Receitas'!$O$9,E498='PC Receitas'!$O$10,E498='PC Receitas'!$O$11,E498='PC Receitas'!$O$12,E498='PC Receitas'!$O$13,E498='PC Receitas'!$O$14)),-I498,0))</f>
        <v>12927.7</v>
      </c>
      <c r="R498" s="153" t="e">
        <f t="shared" si="28"/>
        <v>#N/A</v>
      </c>
      <c r="S498" s="150" t="e">
        <f t="shared" si="29"/>
        <v>#N/A</v>
      </c>
      <c r="T498" s="150" t="e">
        <f t="shared" si="30"/>
        <v>#N/A</v>
      </c>
      <c r="U498" s="150" t="e">
        <f t="shared" si="31"/>
        <v>#N/A</v>
      </c>
      <c r="V498" s="154" t="e">
        <f>VLOOKUP(E498,'PC Receitas'!$O$4:$P$14,2,FALSE)</f>
        <v>#N/A</v>
      </c>
    </row>
    <row r="499" spans="3:22" ht="19.5" customHeight="1" thickTop="1" thickBot="1" x14ac:dyDescent="0.3">
      <c r="C499" s="58"/>
      <c r="D499" s="58" t="str">
        <f>IF(C499&lt;&gt;"",TEXT(C499,"00")&amp;"/01/"&amp;'Configurações Básicas'!$P$5,"")</f>
        <v/>
      </c>
      <c r="E499" s="58"/>
      <c r="F499" s="58"/>
      <c r="G499" s="58"/>
      <c r="H499" s="58"/>
      <c r="I499" s="59"/>
      <c r="J499" s="193"/>
      <c r="K499" s="60"/>
      <c r="L499" s="60"/>
      <c r="M499" s="56">
        <f>M498+IF(AND(K499="Pago",OR(E499='PC Receitas'!$O$4,E499='PC Receitas'!$O$5,E499='PC Receitas'!$O$6)),I499,IF(AND(K499="Pago",OR(E499='PC Receitas'!$O$7,E499='PC Receitas'!$O$8,E499='PC Receitas'!$O$9,E499='PC Receitas'!$O$10,E499='PC Receitas'!$O$11,E499='PC Receitas'!$O$12,E499='PC Receitas'!$O$13,E499='PC Receitas'!$O$14)),-I499,0))</f>
        <v>12927.7</v>
      </c>
      <c r="R499" s="153" t="e">
        <f t="shared" si="28"/>
        <v>#N/A</v>
      </c>
      <c r="S499" s="150" t="e">
        <f t="shared" si="29"/>
        <v>#N/A</v>
      </c>
      <c r="T499" s="150" t="e">
        <f t="shared" si="30"/>
        <v>#N/A</v>
      </c>
      <c r="U499" s="150" t="e">
        <f t="shared" si="31"/>
        <v>#N/A</v>
      </c>
      <c r="V499" s="154" t="e">
        <f>VLOOKUP(E499,'PC Receitas'!$O$4:$P$14,2,FALSE)</f>
        <v>#N/A</v>
      </c>
    </row>
    <row r="500" spans="3:22" ht="19.5" customHeight="1" thickTop="1" thickBot="1" x14ac:dyDescent="0.3">
      <c r="C500" s="58"/>
      <c r="D500" s="58" t="str">
        <f>IF(C500&lt;&gt;"",TEXT(C500,"00")&amp;"/01/"&amp;'Configurações Básicas'!$P$5,"")</f>
        <v/>
      </c>
      <c r="E500" s="58"/>
      <c r="F500" s="58"/>
      <c r="G500" s="58"/>
      <c r="H500" s="58"/>
      <c r="I500" s="59"/>
      <c r="J500" s="193"/>
      <c r="K500" s="60"/>
      <c r="L500" s="60"/>
      <c r="M500" s="56">
        <f>M499+IF(AND(K500="Pago",OR(E500='PC Receitas'!$O$4,E500='PC Receitas'!$O$5,E500='PC Receitas'!$O$6)),I500,IF(AND(K500="Pago",OR(E500='PC Receitas'!$O$7,E500='PC Receitas'!$O$8,E500='PC Receitas'!$O$9,E500='PC Receitas'!$O$10,E500='PC Receitas'!$O$11,E500='PC Receitas'!$O$12,E500='PC Receitas'!$O$13,E500='PC Receitas'!$O$14)),-I500,0))</f>
        <v>12927.7</v>
      </c>
      <c r="R500" s="153" t="e">
        <f t="shared" si="28"/>
        <v>#N/A</v>
      </c>
      <c r="S500" s="150" t="e">
        <f t="shared" si="29"/>
        <v>#N/A</v>
      </c>
      <c r="T500" s="150" t="e">
        <f t="shared" si="30"/>
        <v>#N/A</v>
      </c>
      <c r="U500" s="150" t="e">
        <f t="shared" si="31"/>
        <v>#N/A</v>
      </c>
      <c r="V500" s="154" t="e">
        <f>VLOOKUP(E500,'PC Receitas'!$O$4:$P$14,2,FALSE)</f>
        <v>#N/A</v>
      </c>
    </row>
    <row r="501" spans="3:22" ht="19.5" customHeight="1" thickTop="1" thickBot="1" x14ac:dyDescent="0.3">
      <c r="C501" s="58"/>
      <c r="D501" s="58" t="str">
        <f>IF(C501&lt;&gt;"",TEXT(C501,"00")&amp;"/01/"&amp;'Configurações Básicas'!$P$5,"")</f>
        <v/>
      </c>
      <c r="E501" s="58"/>
      <c r="F501" s="58"/>
      <c r="G501" s="58"/>
      <c r="H501" s="58"/>
      <c r="I501" s="59"/>
      <c r="J501" s="193"/>
      <c r="K501" s="60"/>
      <c r="L501" s="60"/>
      <c r="M501" s="56">
        <f>M500+IF(AND(K501="Pago",OR(E501='PC Receitas'!$O$4,E501='PC Receitas'!$O$5,E501='PC Receitas'!$O$6)),I501,IF(AND(K501="Pago",OR(E501='PC Receitas'!$O$7,E501='PC Receitas'!$O$8,E501='PC Receitas'!$O$9,E501='PC Receitas'!$O$10,E501='PC Receitas'!$O$11,E501='PC Receitas'!$O$12,E501='PC Receitas'!$O$13,E501='PC Receitas'!$O$14)),-I501,0))</f>
        <v>12927.7</v>
      </c>
      <c r="R501" s="153" t="e">
        <f t="shared" si="28"/>
        <v>#N/A</v>
      </c>
      <c r="S501" s="150" t="e">
        <f t="shared" si="29"/>
        <v>#N/A</v>
      </c>
      <c r="T501" s="150" t="e">
        <f t="shared" si="30"/>
        <v>#N/A</v>
      </c>
      <c r="U501" s="150" t="e">
        <f t="shared" si="31"/>
        <v>#N/A</v>
      </c>
      <c r="V501" s="154" t="e">
        <f>VLOOKUP(E501,'PC Receitas'!$O$4:$P$14,2,FALSE)</f>
        <v>#N/A</v>
      </c>
    </row>
    <row r="502" spans="3:22" ht="19.5" customHeight="1" thickTop="1" thickBot="1" x14ac:dyDescent="0.3">
      <c r="C502" s="58"/>
      <c r="D502" s="58" t="str">
        <f>IF(C502&lt;&gt;"",TEXT(C502,"00")&amp;"/01/"&amp;'Configurações Básicas'!$P$5,"")</f>
        <v/>
      </c>
      <c r="E502" s="58"/>
      <c r="F502" s="58"/>
      <c r="G502" s="58"/>
      <c r="H502" s="58"/>
      <c r="I502" s="59"/>
      <c r="J502" s="193"/>
      <c r="K502" s="60"/>
      <c r="L502" s="60"/>
      <c r="M502" s="56">
        <f>M501+IF(AND(K502="Pago",OR(E502='PC Receitas'!$O$4,E502='PC Receitas'!$O$5,E502='PC Receitas'!$O$6)),I502,IF(AND(K502="Pago",OR(E502='PC Receitas'!$O$7,E502='PC Receitas'!$O$8,E502='PC Receitas'!$O$9,E502='PC Receitas'!$O$10,E502='PC Receitas'!$O$11,E502='PC Receitas'!$O$12,E502='PC Receitas'!$O$13,E502='PC Receitas'!$O$14)),-I502,0))</f>
        <v>12927.7</v>
      </c>
      <c r="R502" s="153" t="e">
        <f t="shared" si="28"/>
        <v>#N/A</v>
      </c>
      <c r="S502" s="150" t="e">
        <f t="shared" si="29"/>
        <v>#N/A</v>
      </c>
      <c r="T502" s="150" t="e">
        <f t="shared" si="30"/>
        <v>#N/A</v>
      </c>
      <c r="U502" s="150" t="e">
        <f t="shared" si="31"/>
        <v>#N/A</v>
      </c>
      <c r="V502" s="154" t="e">
        <f>VLOOKUP(E502,'PC Receitas'!$O$4:$P$14,2,FALSE)</f>
        <v>#N/A</v>
      </c>
    </row>
    <row r="503" spans="3:22" ht="19.5" customHeight="1" thickTop="1" thickBot="1" x14ac:dyDescent="0.3">
      <c r="C503" s="58"/>
      <c r="D503" s="58" t="str">
        <f>IF(C503&lt;&gt;"",TEXT(C503,"00")&amp;"/01/"&amp;'Configurações Básicas'!$P$5,"")</f>
        <v/>
      </c>
      <c r="E503" s="58"/>
      <c r="F503" s="58"/>
      <c r="G503" s="58"/>
      <c r="H503" s="58"/>
      <c r="I503" s="59"/>
      <c r="J503" s="193"/>
      <c r="K503" s="60"/>
      <c r="L503" s="60"/>
      <c r="M503" s="56">
        <f>M502+IF(AND(K503="Pago",OR(E503='PC Receitas'!$O$4,E503='PC Receitas'!$O$5,E503='PC Receitas'!$O$6)),I503,IF(AND(K503="Pago",OR(E503='PC Receitas'!$O$7,E503='PC Receitas'!$O$8,E503='PC Receitas'!$O$9,E503='PC Receitas'!$O$10,E503='PC Receitas'!$O$11,E503='PC Receitas'!$O$12,E503='PC Receitas'!$O$13,E503='PC Receitas'!$O$14)),-I503,0))</f>
        <v>12927.7</v>
      </c>
      <c r="R503" s="153" t="e">
        <f t="shared" si="28"/>
        <v>#N/A</v>
      </c>
      <c r="S503" s="150" t="e">
        <f t="shared" si="29"/>
        <v>#N/A</v>
      </c>
      <c r="T503" s="150" t="e">
        <f t="shared" si="30"/>
        <v>#N/A</v>
      </c>
      <c r="U503" s="150" t="e">
        <f t="shared" si="31"/>
        <v>#N/A</v>
      </c>
      <c r="V503" s="154" t="e">
        <f>VLOOKUP(E503,'PC Receitas'!$O$4:$P$14,2,FALSE)</f>
        <v>#N/A</v>
      </c>
    </row>
    <row r="504" spans="3:22" ht="19.5" customHeight="1" thickTop="1" thickBot="1" x14ac:dyDescent="0.3">
      <c r="C504" s="58"/>
      <c r="D504" s="58" t="str">
        <f>IF(C504&lt;&gt;"",TEXT(C504,"00")&amp;"/01/"&amp;'Configurações Básicas'!$P$5,"")</f>
        <v/>
      </c>
      <c r="E504" s="58"/>
      <c r="F504" s="58"/>
      <c r="G504" s="58"/>
      <c r="H504" s="58"/>
      <c r="I504" s="59"/>
      <c r="J504" s="193"/>
      <c r="K504" s="60"/>
      <c r="L504" s="60"/>
      <c r="M504" s="56">
        <f>M503+IF(AND(K504="Pago",OR(E504='PC Receitas'!$O$4,E504='PC Receitas'!$O$5,E504='PC Receitas'!$O$6)),I504,IF(AND(K504="Pago",OR(E504='PC Receitas'!$O$7,E504='PC Receitas'!$O$8,E504='PC Receitas'!$O$9,E504='PC Receitas'!$O$10,E504='PC Receitas'!$O$11,E504='PC Receitas'!$O$12,E504='PC Receitas'!$O$13,E504='PC Receitas'!$O$14)),-I504,0))</f>
        <v>12927.7</v>
      </c>
      <c r="R504" s="153" t="e">
        <f t="shared" si="28"/>
        <v>#N/A</v>
      </c>
      <c r="S504" s="150" t="e">
        <f t="shared" si="29"/>
        <v>#N/A</v>
      </c>
      <c r="T504" s="150" t="e">
        <f t="shared" si="30"/>
        <v>#N/A</v>
      </c>
      <c r="U504" s="150" t="e">
        <f t="shared" si="31"/>
        <v>#N/A</v>
      </c>
      <c r="V504" s="154" t="e">
        <f>VLOOKUP(E504,'PC Receitas'!$O$4:$P$14,2,FALSE)</f>
        <v>#N/A</v>
      </c>
    </row>
    <row r="505" spans="3:22" ht="19.5" customHeight="1" thickTop="1" thickBot="1" x14ac:dyDescent="0.3">
      <c r="C505" s="58"/>
      <c r="D505" s="58" t="str">
        <f>IF(C505&lt;&gt;"",TEXT(C505,"00")&amp;"/01/"&amp;'Configurações Básicas'!$P$5,"")</f>
        <v/>
      </c>
      <c r="E505" s="58"/>
      <c r="F505" s="58"/>
      <c r="G505" s="58"/>
      <c r="H505" s="58"/>
      <c r="I505" s="59"/>
      <c r="J505" s="193"/>
      <c r="K505" s="60"/>
      <c r="L505" s="60"/>
      <c r="M505" s="56">
        <f>M504+IF(AND(K505="Pago",OR(E505='PC Receitas'!$O$4,E505='PC Receitas'!$O$5,E505='PC Receitas'!$O$6)),I505,IF(AND(K505="Pago",OR(E505='PC Receitas'!$O$7,E505='PC Receitas'!$O$8,E505='PC Receitas'!$O$9,E505='PC Receitas'!$O$10,E505='PC Receitas'!$O$11,E505='PC Receitas'!$O$12,E505='PC Receitas'!$O$13,E505='PC Receitas'!$O$14)),-I505,0))</f>
        <v>12927.7</v>
      </c>
      <c r="R505" s="153" t="e">
        <f t="shared" si="28"/>
        <v>#N/A</v>
      </c>
      <c r="S505" s="150" t="e">
        <f t="shared" si="29"/>
        <v>#N/A</v>
      </c>
      <c r="T505" s="150" t="e">
        <f t="shared" si="30"/>
        <v>#N/A</v>
      </c>
      <c r="U505" s="150" t="e">
        <f t="shared" si="31"/>
        <v>#N/A</v>
      </c>
      <c r="V505" s="154" t="e">
        <f>VLOOKUP(E505,'PC Receitas'!$O$4:$P$14,2,FALSE)</f>
        <v>#N/A</v>
      </c>
    </row>
    <row r="506" spans="3:22" ht="19.5" customHeight="1" thickTop="1" thickBot="1" x14ac:dyDescent="0.3">
      <c r="C506" s="58"/>
      <c r="D506" s="58" t="str">
        <f>IF(C506&lt;&gt;"",TEXT(C506,"00")&amp;"/01/"&amp;'Configurações Básicas'!$P$5,"")</f>
        <v/>
      </c>
      <c r="E506" s="58"/>
      <c r="F506" s="58"/>
      <c r="G506" s="58"/>
      <c r="H506" s="58"/>
      <c r="I506" s="59"/>
      <c r="J506" s="193"/>
      <c r="K506" s="60"/>
      <c r="L506" s="60"/>
      <c r="M506" s="56">
        <f>M505+IF(AND(K506="Pago",OR(E506='PC Receitas'!$O$4,E506='PC Receitas'!$O$5,E506='PC Receitas'!$O$6)),I506,IF(AND(K506="Pago",OR(E506='PC Receitas'!$O$7,E506='PC Receitas'!$O$8,E506='PC Receitas'!$O$9,E506='PC Receitas'!$O$10,E506='PC Receitas'!$O$11,E506='PC Receitas'!$O$12,E506='PC Receitas'!$O$13,E506='PC Receitas'!$O$14)),-I506,0))</f>
        <v>12927.7</v>
      </c>
      <c r="R506" s="153" t="e">
        <f t="shared" si="28"/>
        <v>#N/A</v>
      </c>
      <c r="S506" s="150" t="e">
        <f t="shared" si="29"/>
        <v>#N/A</v>
      </c>
      <c r="T506" s="150" t="e">
        <f t="shared" si="30"/>
        <v>#N/A</v>
      </c>
      <c r="U506" s="150" t="e">
        <f t="shared" si="31"/>
        <v>#N/A</v>
      </c>
      <c r="V506" s="154" t="e">
        <f>VLOOKUP(E506,'PC Receitas'!$O$4:$P$14,2,FALSE)</f>
        <v>#N/A</v>
      </c>
    </row>
    <row r="507" spans="3:22" ht="19.5" customHeight="1" thickTop="1" thickBot="1" x14ac:dyDescent="0.3">
      <c r="C507" s="58"/>
      <c r="D507" s="58" t="str">
        <f>IF(C507&lt;&gt;"",TEXT(C507,"00")&amp;"/01/"&amp;'Configurações Básicas'!$P$5,"")</f>
        <v/>
      </c>
      <c r="E507" s="58"/>
      <c r="F507" s="58"/>
      <c r="G507" s="58"/>
      <c r="H507" s="58"/>
      <c r="I507" s="59"/>
      <c r="J507" s="193"/>
      <c r="K507" s="60"/>
      <c r="L507" s="60"/>
      <c r="M507" s="56">
        <f>M506+IF(AND(K507="Pago",OR(E507='PC Receitas'!$O$4,E507='PC Receitas'!$O$5,E507='PC Receitas'!$O$6)),I507,IF(AND(K507="Pago",OR(E507='PC Receitas'!$O$7,E507='PC Receitas'!$O$8,E507='PC Receitas'!$O$9,E507='PC Receitas'!$O$10,E507='PC Receitas'!$O$11,E507='PC Receitas'!$O$12,E507='PC Receitas'!$O$13,E507='PC Receitas'!$O$14)),-I507,0))</f>
        <v>12927.7</v>
      </c>
      <c r="R507" s="153" t="e">
        <f t="shared" si="28"/>
        <v>#N/A</v>
      </c>
      <c r="S507" s="150" t="e">
        <f t="shared" si="29"/>
        <v>#N/A</v>
      </c>
      <c r="T507" s="150" t="e">
        <f t="shared" si="30"/>
        <v>#N/A</v>
      </c>
      <c r="U507" s="150" t="e">
        <f t="shared" si="31"/>
        <v>#N/A</v>
      </c>
      <c r="V507" s="154" t="e">
        <f>VLOOKUP(E507,'PC Receitas'!$O$4:$P$14,2,FALSE)</f>
        <v>#N/A</v>
      </c>
    </row>
    <row r="508" spans="3:22" ht="19.5" customHeight="1" thickTop="1" thickBot="1" x14ac:dyDescent="0.3">
      <c r="C508" s="58"/>
      <c r="D508" s="58" t="str">
        <f>IF(C508&lt;&gt;"",TEXT(C508,"00")&amp;"/01/"&amp;'Configurações Básicas'!$P$5,"")</f>
        <v/>
      </c>
      <c r="E508" s="58"/>
      <c r="F508" s="58"/>
      <c r="G508" s="58"/>
      <c r="H508" s="58"/>
      <c r="I508" s="59"/>
      <c r="J508" s="193"/>
      <c r="K508" s="60"/>
      <c r="L508" s="60"/>
      <c r="M508" s="56">
        <f>M507+IF(AND(K508="Pago",OR(E508='PC Receitas'!$O$4,E508='PC Receitas'!$O$5,E508='PC Receitas'!$O$6)),I508,IF(AND(K508="Pago",OR(E508='PC Receitas'!$O$7,E508='PC Receitas'!$O$8,E508='PC Receitas'!$O$9,E508='PC Receitas'!$O$10,E508='PC Receitas'!$O$11,E508='PC Receitas'!$O$12,E508='PC Receitas'!$O$13,E508='PC Receitas'!$O$14)),-I508,0))</f>
        <v>12927.7</v>
      </c>
      <c r="R508" s="153" t="e">
        <f t="shared" si="28"/>
        <v>#N/A</v>
      </c>
      <c r="S508" s="150" t="e">
        <f t="shared" si="29"/>
        <v>#N/A</v>
      </c>
      <c r="T508" s="150" t="e">
        <f t="shared" si="30"/>
        <v>#N/A</v>
      </c>
      <c r="U508" s="150" t="e">
        <f t="shared" si="31"/>
        <v>#N/A</v>
      </c>
      <c r="V508" s="154" t="e">
        <f>VLOOKUP(E508,'PC Receitas'!$O$4:$P$14,2,FALSE)</f>
        <v>#N/A</v>
      </c>
    </row>
    <row r="509" spans="3:22" ht="19.5" customHeight="1" thickTop="1" thickBot="1" x14ac:dyDescent="0.3">
      <c r="C509" s="58"/>
      <c r="D509" s="58" t="str">
        <f>IF(C509&lt;&gt;"",TEXT(C509,"00")&amp;"/01/"&amp;'Configurações Básicas'!$P$5,"")</f>
        <v/>
      </c>
      <c r="E509" s="58"/>
      <c r="F509" s="58"/>
      <c r="G509" s="58"/>
      <c r="H509" s="58"/>
      <c r="I509" s="59"/>
      <c r="J509" s="193"/>
      <c r="K509" s="60"/>
      <c r="L509" s="60"/>
      <c r="M509" s="56">
        <f>M508+IF(AND(K509="Pago",OR(E509='PC Receitas'!$O$4,E509='PC Receitas'!$O$5,E509='PC Receitas'!$O$6)),I509,IF(AND(K509="Pago",OR(E509='PC Receitas'!$O$7,E509='PC Receitas'!$O$8,E509='PC Receitas'!$O$9,E509='PC Receitas'!$O$10,E509='PC Receitas'!$O$11,E509='PC Receitas'!$O$12,E509='PC Receitas'!$O$13,E509='PC Receitas'!$O$14)),-I509,0))</f>
        <v>12927.7</v>
      </c>
      <c r="R509" s="153" t="e">
        <f t="shared" si="28"/>
        <v>#N/A</v>
      </c>
      <c r="S509" s="150" t="e">
        <f t="shared" si="29"/>
        <v>#N/A</v>
      </c>
      <c r="T509" s="150" t="e">
        <f t="shared" si="30"/>
        <v>#N/A</v>
      </c>
      <c r="U509" s="150" t="e">
        <f t="shared" si="31"/>
        <v>#N/A</v>
      </c>
      <c r="V509" s="154" t="e">
        <f>VLOOKUP(E509,'PC Receitas'!$O$4:$P$14,2,FALSE)</f>
        <v>#N/A</v>
      </c>
    </row>
    <row r="510" spans="3:22" ht="19.5" customHeight="1" thickTop="1" thickBot="1" x14ac:dyDescent="0.3">
      <c r="C510" s="58"/>
      <c r="D510" s="58" t="str">
        <f>IF(C510&lt;&gt;"",TEXT(C510,"00")&amp;"/01/"&amp;'Configurações Básicas'!$P$5,"")</f>
        <v/>
      </c>
      <c r="E510" s="58"/>
      <c r="F510" s="58"/>
      <c r="G510" s="58"/>
      <c r="H510" s="58"/>
      <c r="I510" s="59"/>
      <c r="J510" s="193"/>
      <c r="K510" s="60"/>
      <c r="L510" s="60"/>
      <c r="M510" s="56">
        <f>M509+IF(AND(K510="Pago",OR(E510='PC Receitas'!$O$4,E510='PC Receitas'!$O$5,E510='PC Receitas'!$O$6)),I510,IF(AND(K510="Pago",OR(E510='PC Receitas'!$O$7,E510='PC Receitas'!$O$8,E510='PC Receitas'!$O$9,E510='PC Receitas'!$O$10,E510='PC Receitas'!$O$11,E510='PC Receitas'!$O$12,E510='PC Receitas'!$O$13,E510='PC Receitas'!$O$14)),-I510,0))</f>
        <v>12927.7</v>
      </c>
      <c r="R510" s="153" t="e">
        <f t="shared" si="28"/>
        <v>#N/A</v>
      </c>
      <c r="S510" s="150" t="e">
        <f t="shared" si="29"/>
        <v>#N/A</v>
      </c>
      <c r="T510" s="150" t="e">
        <f t="shared" si="30"/>
        <v>#N/A</v>
      </c>
      <c r="U510" s="150" t="e">
        <f t="shared" si="31"/>
        <v>#N/A</v>
      </c>
      <c r="V510" s="154" t="e">
        <f>VLOOKUP(E510,'PC Receitas'!$O$4:$P$14,2,FALSE)</f>
        <v>#N/A</v>
      </c>
    </row>
    <row r="511" spans="3:22" ht="19.5" customHeight="1" thickTop="1" thickBot="1" x14ac:dyDescent="0.3">
      <c r="C511" s="58"/>
      <c r="D511" s="58" t="str">
        <f>IF(C511&lt;&gt;"",TEXT(C511,"00")&amp;"/01/"&amp;'Configurações Básicas'!$P$5,"")</f>
        <v/>
      </c>
      <c r="E511" s="58"/>
      <c r="F511" s="58"/>
      <c r="G511" s="58"/>
      <c r="H511" s="58"/>
      <c r="I511" s="59"/>
      <c r="J511" s="193"/>
      <c r="K511" s="60"/>
      <c r="L511" s="60"/>
      <c r="M511" s="56">
        <f>M510+IF(AND(K511="Pago",OR(E511='PC Receitas'!$O$4,E511='PC Receitas'!$O$5,E511='PC Receitas'!$O$6)),I511,IF(AND(K511="Pago",OR(E511='PC Receitas'!$O$7,E511='PC Receitas'!$O$8,E511='PC Receitas'!$O$9,E511='PC Receitas'!$O$10,E511='PC Receitas'!$O$11,E511='PC Receitas'!$O$12,E511='PC Receitas'!$O$13,E511='PC Receitas'!$O$14)),-I511,0))</f>
        <v>12927.7</v>
      </c>
      <c r="R511" s="153" t="e">
        <f t="shared" si="28"/>
        <v>#N/A</v>
      </c>
      <c r="S511" s="150" t="e">
        <f t="shared" si="29"/>
        <v>#N/A</v>
      </c>
      <c r="T511" s="150" t="e">
        <f t="shared" si="30"/>
        <v>#N/A</v>
      </c>
      <c r="U511" s="150" t="e">
        <f t="shared" si="31"/>
        <v>#N/A</v>
      </c>
      <c r="V511" s="154" t="e">
        <f>VLOOKUP(E511,'PC Receitas'!$O$4:$P$14,2,FALSE)</f>
        <v>#N/A</v>
      </c>
    </row>
    <row r="512" spans="3:22" ht="19.5" customHeight="1" thickTop="1" thickBot="1" x14ac:dyDescent="0.3">
      <c r="C512" s="58"/>
      <c r="D512" s="58" t="str">
        <f>IF(C512&lt;&gt;"",TEXT(C512,"00")&amp;"/01/"&amp;'Configurações Básicas'!$P$5,"")</f>
        <v/>
      </c>
      <c r="E512" s="58"/>
      <c r="F512" s="58"/>
      <c r="G512" s="58"/>
      <c r="H512" s="58"/>
      <c r="I512" s="59"/>
      <c r="J512" s="193"/>
      <c r="K512" s="60"/>
      <c r="L512" s="60"/>
      <c r="M512" s="56">
        <f>M511+IF(AND(K512="Pago",OR(E512='PC Receitas'!$O$4,E512='PC Receitas'!$O$5,E512='PC Receitas'!$O$6)),I512,IF(AND(K512="Pago",OR(E512='PC Receitas'!$O$7,E512='PC Receitas'!$O$8,E512='PC Receitas'!$O$9,E512='PC Receitas'!$O$10,E512='PC Receitas'!$O$11,E512='PC Receitas'!$O$12,E512='PC Receitas'!$O$13,E512='PC Receitas'!$O$14)),-I512,0))</f>
        <v>12927.7</v>
      </c>
      <c r="R512" s="153" t="e">
        <f t="shared" si="28"/>
        <v>#N/A</v>
      </c>
      <c r="S512" s="150" t="e">
        <f t="shared" si="29"/>
        <v>#N/A</v>
      </c>
      <c r="T512" s="150" t="e">
        <f t="shared" si="30"/>
        <v>#N/A</v>
      </c>
      <c r="U512" s="150" t="e">
        <f t="shared" si="31"/>
        <v>#N/A</v>
      </c>
      <c r="V512" s="154" t="e">
        <f>VLOOKUP(E512,'PC Receitas'!$O$4:$P$14,2,FALSE)</f>
        <v>#N/A</v>
      </c>
    </row>
    <row r="513" spans="3:22" ht="19.5" customHeight="1" thickTop="1" thickBot="1" x14ac:dyDescent="0.3">
      <c r="C513" s="58"/>
      <c r="D513" s="58" t="str">
        <f>IF(C513&lt;&gt;"",TEXT(C513,"00")&amp;"/01/"&amp;'Configurações Básicas'!$P$5,"")</f>
        <v/>
      </c>
      <c r="E513" s="58"/>
      <c r="F513" s="58"/>
      <c r="G513" s="58"/>
      <c r="H513" s="58"/>
      <c r="I513" s="59"/>
      <c r="J513" s="193"/>
      <c r="K513" s="60"/>
      <c r="L513" s="60"/>
      <c r="M513" s="56">
        <f>M512+IF(AND(K513="Pago",OR(E513='PC Receitas'!$O$4,E513='PC Receitas'!$O$5,E513='PC Receitas'!$O$6)),I513,IF(AND(K513="Pago",OR(E513='PC Receitas'!$O$7,E513='PC Receitas'!$O$8,E513='PC Receitas'!$O$9,E513='PC Receitas'!$O$10,E513='PC Receitas'!$O$11,E513='PC Receitas'!$O$12,E513='PC Receitas'!$O$13,E513='PC Receitas'!$O$14)),-I513,0))</f>
        <v>12927.7</v>
      </c>
      <c r="R513" s="153" t="e">
        <f t="shared" si="28"/>
        <v>#N/A</v>
      </c>
      <c r="S513" s="150" t="e">
        <f t="shared" si="29"/>
        <v>#N/A</v>
      </c>
      <c r="T513" s="150" t="e">
        <f t="shared" si="30"/>
        <v>#N/A</v>
      </c>
      <c r="U513" s="150" t="e">
        <f t="shared" si="31"/>
        <v>#N/A</v>
      </c>
      <c r="V513" s="154" t="e">
        <f>VLOOKUP(E513,'PC Receitas'!$O$4:$P$14,2,FALSE)</f>
        <v>#N/A</v>
      </c>
    </row>
    <row r="514" spans="3:22" ht="19.5" customHeight="1" thickTop="1" thickBot="1" x14ac:dyDescent="0.3">
      <c r="C514" s="58"/>
      <c r="D514" s="58" t="str">
        <f>IF(C514&lt;&gt;"",TEXT(C514,"00")&amp;"/01/"&amp;'Configurações Básicas'!$P$5,"")</f>
        <v/>
      </c>
      <c r="E514" s="58"/>
      <c r="F514" s="58"/>
      <c r="G514" s="58"/>
      <c r="H514" s="58"/>
      <c r="I514" s="59"/>
      <c r="J514" s="193"/>
      <c r="K514" s="60"/>
      <c r="L514" s="60"/>
      <c r="M514" s="56">
        <f>M513+IF(AND(K514="Pago",OR(E514='PC Receitas'!$O$4,E514='PC Receitas'!$O$5,E514='PC Receitas'!$O$6)),I514,IF(AND(K514="Pago",OR(E514='PC Receitas'!$O$7,E514='PC Receitas'!$O$8,E514='PC Receitas'!$O$9,E514='PC Receitas'!$O$10,E514='PC Receitas'!$O$11,E514='PC Receitas'!$O$12,E514='PC Receitas'!$O$13,E514='PC Receitas'!$O$14)),-I514,0))</f>
        <v>12927.7</v>
      </c>
      <c r="R514" s="153" t="e">
        <f t="shared" si="28"/>
        <v>#N/A</v>
      </c>
      <c r="S514" s="150" t="e">
        <f t="shared" si="29"/>
        <v>#N/A</v>
      </c>
      <c r="T514" s="150" t="e">
        <f t="shared" si="30"/>
        <v>#N/A</v>
      </c>
      <c r="U514" s="150" t="e">
        <f t="shared" si="31"/>
        <v>#N/A</v>
      </c>
      <c r="V514" s="154" t="e">
        <f>VLOOKUP(E514,'PC Receitas'!$O$4:$P$14,2,FALSE)</f>
        <v>#N/A</v>
      </c>
    </row>
    <row r="515" spans="3:22" ht="19.5" customHeight="1" thickTop="1" thickBot="1" x14ac:dyDescent="0.3">
      <c r="C515" s="58"/>
      <c r="D515" s="58" t="str">
        <f>IF(C515&lt;&gt;"",TEXT(C515,"00")&amp;"/01/"&amp;'Configurações Básicas'!$P$5,"")</f>
        <v/>
      </c>
      <c r="E515" s="58"/>
      <c r="F515" s="58"/>
      <c r="G515" s="58"/>
      <c r="H515" s="58"/>
      <c r="I515" s="59"/>
      <c r="J515" s="193"/>
      <c r="K515" s="60"/>
      <c r="L515" s="60"/>
      <c r="M515" s="56">
        <f>M514+IF(AND(K515="Pago",OR(E515='PC Receitas'!$O$4,E515='PC Receitas'!$O$5,E515='PC Receitas'!$O$6)),I515,IF(AND(K515="Pago",OR(E515='PC Receitas'!$O$7,E515='PC Receitas'!$O$8,E515='PC Receitas'!$O$9,E515='PC Receitas'!$O$10,E515='PC Receitas'!$O$11,E515='PC Receitas'!$O$12,E515='PC Receitas'!$O$13,E515='PC Receitas'!$O$14)),-I515,0))</f>
        <v>12927.7</v>
      </c>
      <c r="R515" s="153" t="e">
        <f t="shared" si="28"/>
        <v>#N/A</v>
      </c>
      <c r="S515" s="150" t="e">
        <f t="shared" si="29"/>
        <v>#N/A</v>
      </c>
      <c r="T515" s="150" t="e">
        <f t="shared" si="30"/>
        <v>#N/A</v>
      </c>
      <c r="U515" s="150" t="e">
        <f t="shared" si="31"/>
        <v>#N/A</v>
      </c>
      <c r="V515" s="154" t="e">
        <f>VLOOKUP(E515,'PC Receitas'!$O$4:$P$14,2,FALSE)</f>
        <v>#N/A</v>
      </c>
    </row>
    <row r="516" spans="3:22" ht="19.5" customHeight="1" thickTop="1" thickBot="1" x14ac:dyDescent="0.3">
      <c r="C516" s="58"/>
      <c r="D516" s="58" t="str">
        <f>IF(C516&lt;&gt;"",TEXT(C516,"00")&amp;"/01/"&amp;'Configurações Básicas'!$P$5,"")</f>
        <v/>
      </c>
      <c r="E516" s="58"/>
      <c r="F516" s="58"/>
      <c r="G516" s="58"/>
      <c r="H516" s="58"/>
      <c r="I516" s="59"/>
      <c r="J516" s="193"/>
      <c r="K516" s="60"/>
      <c r="L516" s="60"/>
      <c r="M516" s="56">
        <f>M515+IF(AND(K516="Pago",OR(E516='PC Receitas'!$O$4,E516='PC Receitas'!$O$5,E516='PC Receitas'!$O$6)),I516,IF(AND(K516="Pago",OR(E516='PC Receitas'!$O$7,E516='PC Receitas'!$O$8,E516='PC Receitas'!$O$9,E516='PC Receitas'!$O$10,E516='PC Receitas'!$O$11,E516='PC Receitas'!$O$12,E516='PC Receitas'!$O$13,E516='PC Receitas'!$O$14)),-I516,0))</f>
        <v>12927.7</v>
      </c>
      <c r="R516" s="153" t="e">
        <f t="shared" si="28"/>
        <v>#N/A</v>
      </c>
      <c r="S516" s="150" t="e">
        <f t="shared" si="29"/>
        <v>#N/A</v>
      </c>
      <c r="T516" s="150" t="e">
        <f t="shared" si="30"/>
        <v>#N/A</v>
      </c>
      <c r="U516" s="150" t="e">
        <f t="shared" si="31"/>
        <v>#N/A</v>
      </c>
      <c r="V516" s="154" t="e">
        <f>VLOOKUP(E516,'PC Receitas'!$O$4:$P$14,2,FALSE)</f>
        <v>#N/A</v>
      </c>
    </row>
    <row r="517" spans="3:22" ht="19.5" customHeight="1" thickTop="1" thickBot="1" x14ac:dyDescent="0.3">
      <c r="C517" s="58"/>
      <c r="D517" s="58" t="str">
        <f>IF(C517&lt;&gt;"",TEXT(C517,"00")&amp;"/01/"&amp;'Configurações Básicas'!$P$5,"")</f>
        <v/>
      </c>
      <c r="E517" s="58"/>
      <c r="F517" s="58"/>
      <c r="G517" s="58"/>
      <c r="H517" s="58"/>
      <c r="I517" s="59"/>
      <c r="J517" s="193"/>
      <c r="K517" s="60"/>
      <c r="L517" s="60"/>
      <c r="M517" s="56">
        <f>M516+IF(AND(K517="Pago",OR(E517='PC Receitas'!$O$4,E517='PC Receitas'!$O$5,E517='PC Receitas'!$O$6)),I517,IF(AND(K517="Pago",OR(E517='PC Receitas'!$O$7,E517='PC Receitas'!$O$8,E517='PC Receitas'!$O$9,E517='PC Receitas'!$O$10,E517='PC Receitas'!$O$11,E517='PC Receitas'!$O$12,E517='PC Receitas'!$O$13,E517='PC Receitas'!$O$14)),-I517,0))</f>
        <v>12927.7</v>
      </c>
      <c r="R517" s="153" t="e">
        <f t="shared" si="28"/>
        <v>#N/A</v>
      </c>
      <c r="S517" s="150" t="e">
        <f t="shared" si="29"/>
        <v>#N/A</v>
      </c>
      <c r="T517" s="150" t="e">
        <f t="shared" si="30"/>
        <v>#N/A</v>
      </c>
      <c r="U517" s="150" t="e">
        <f t="shared" si="31"/>
        <v>#N/A</v>
      </c>
      <c r="V517" s="154" t="e">
        <f>VLOOKUP(E517,'PC Receitas'!$O$4:$P$14,2,FALSE)</f>
        <v>#N/A</v>
      </c>
    </row>
    <row r="518" spans="3:22" ht="19.5" customHeight="1" thickTop="1" thickBot="1" x14ac:dyDescent="0.3">
      <c r="C518" s="58"/>
      <c r="D518" s="58" t="str">
        <f>IF(C518&lt;&gt;"",TEXT(C518,"00")&amp;"/01/"&amp;'Configurações Básicas'!$P$5,"")</f>
        <v/>
      </c>
      <c r="E518" s="58"/>
      <c r="F518" s="58"/>
      <c r="G518" s="58"/>
      <c r="H518" s="58"/>
      <c r="I518" s="59"/>
      <c r="J518" s="193"/>
      <c r="K518" s="60"/>
      <c r="L518" s="60"/>
      <c r="M518" s="56">
        <f>M517+IF(AND(K518="Pago",OR(E518='PC Receitas'!$O$4,E518='PC Receitas'!$O$5,E518='PC Receitas'!$O$6)),I518,IF(AND(K518="Pago",OR(E518='PC Receitas'!$O$7,E518='PC Receitas'!$O$8,E518='PC Receitas'!$O$9,E518='PC Receitas'!$O$10,E518='PC Receitas'!$O$11,E518='PC Receitas'!$O$12,E518='PC Receitas'!$O$13,E518='PC Receitas'!$O$14)),-I518,0))</f>
        <v>12927.7</v>
      </c>
      <c r="R518" s="153" t="e">
        <f t="shared" ref="R518:R581" si="32">IF(V518="Despesas_com_RH","Despesa",IF(V518="Despesas_Operacionais","Despesa",IF(V518="Despesas_com_Marketing","Despesa",IF(V518="Impostos","Despesa",IF(V518="Investimentos","Despesa","")))))</f>
        <v>#N/A</v>
      </c>
      <c r="S518" s="150" t="e">
        <f t="shared" ref="S518:S581" si="33">IF(V518="Despesas_com_Produtos","Despesa",IF(V518="Despesas_com_Serviços","Despesa",IF(V518="Despesas_Não_Operacionais","Despesa","")))</f>
        <v>#N/A</v>
      </c>
      <c r="T518" s="150" t="e">
        <f t="shared" ref="T518:T581" si="34">IF(V518="Receitas_com_Produtos","Receita",IF(V518="Receitas_com_Serviços","Receita",IF(V518="Receitas_Não_Operacionais","Receita","")))</f>
        <v>#N/A</v>
      </c>
      <c r="U518" s="150" t="e">
        <f t="shared" ref="U518:U581" si="35">IF(R518&lt;&gt;"",R518,IF(S518&lt;&gt;"",S518,IF(T518&lt;&gt;"",T518,"")))</f>
        <v>#N/A</v>
      </c>
      <c r="V518" s="154" t="e">
        <f>VLOOKUP(E518,'PC Receitas'!$O$4:$P$14,2,FALSE)</f>
        <v>#N/A</v>
      </c>
    </row>
    <row r="519" spans="3:22" ht="19.5" customHeight="1" thickTop="1" thickBot="1" x14ac:dyDescent="0.3">
      <c r="C519" s="58"/>
      <c r="D519" s="58" t="str">
        <f>IF(C519&lt;&gt;"",TEXT(C519,"00")&amp;"/01/"&amp;'Configurações Básicas'!$P$5,"")</f>
        <v/>
      </c>
      <c r="E519" s="58"/>
      <c r="F519" s="58"/>
      <c r="G519" s="58"/>
      <c r="H519" s="58"/>
      <c r="I519" s="59"/>
      <c r="J519" s="193"/>
      <c r="K519" s="60"/>
      <c r="L519" s="60"/>
      <c r="M519" s="56">
        <f>M518+IF(AND(K519="Pago",OR(E519='PC Receitas'!$O$4,E519='PC Receitas'!$O$5,E519='PC Receitas'!$O$6)),I519,IF(AND(K519="Pago",OR(E519='PC Receitas'!$O$7,E519='PC Receitas'!$O$8,E519='PC Receitas'!$O$9,E519='PC Receitas'!$O$10,E519='PC Receitas'!$O$11,E519='PC Receitas'!$O$12,E519='PC Receitas'!$O$13,E519='PC Receitas'!$O$14)),-I519,0))</f>
        <v>12927.7</v>
      </c>
      <c r="R519" s="153" t="e">
        <f t="shared" si="32"/>
        <v>#N/A</v>
      </c>
      <c r="S519" s="150" t="e">
        <f t="shared" si="33"/>
        <v>#N/A</v>
      </c>
      <c r="T519" s="150" t="e">
        <f t="shared" si="34"/>
        <v>#N/A</v>
      </c>
      <c r="U519" s="150" t="e">
        <f t="shared" si="35"/>
        <v>#N/A</v>
      </c>
      <c r="V519" s="154" t="e">
        <f>VLOOKUP(E519,'PC Receitas'!$O$4:$P$14,2,FALSE)</f>
        <v>#N/A</v>
      </c>
    </row>
    <row r="520" spans="3:22" ht="19.5" customHeight="1" thickTop="1" thickBot="1" x14ac:dyDescent="0.3">
      <c r="C520" s="58"/>
      <c r="D520" s="58" t="str">
        <f>IF(C520&lt;&gt;"",TEXT(C520,"00")&amp;"/01/"&amp;'Configurações Básicas'!$P$5,"")</f>
        <v/>
      </c>
      <c r="E520" s="58"/>
      <c r="F520" s="58"/>
      <c r="G520" s="58"/>
      <c r="H520" s="58"/>
      <c r="I520" s="59"/>
      <c r="J520" s="193"/>
      <c r="K520" s="60"/>
      <c r="L520" s="60"/>
      <c r="M520" s="56">
        <f>M519+IF(AND(K520="Pago",OR(E520='PC Receitas'!$O$4,E520='PC Receitas'!$O$5,E520='PC Receitas'!$O$6)),I520,IF(AND(K520="Pago",OR(E520='PC Receitas'!$O$7,E520='PC Receitas'!$O$8,E520='PC Receitas'!$O$9,E520='PC Receitas'!$O$10,E520='PC Receitas'!$O$11,E520='PC Receitas'!$O$12,E520='PC Receitas'!$O$13,E520='PC Receitas'!$O$14)),-I520,0))</f>
        <v>12927.7</v>
      </c>
      <c r="R520" s="153" t="e">
        <f t="shared" si="32"/>
        <v>#N/A</v>
      </c>
      <c r="S520" s="150" t="e">
        <f t="shared" si="33"/>
        <v>#N/A</v>
      </c>
      <c r="T520" s="150" t="e">
        <f t="shared" si="34"/>
        <v>#N/A</v>
      </c>
      <c r="U520" s="150" t="e">
        <f t="shared" si="35"/>
        <v>#N/A</v>
      </c>
      <c r="V520" s="154" t="e">
        <f>VLOOKUP(E520,'PC Receitas'!$O$4:$P$14,2,FALSE)</f>
        <v>#N/A</v>
      </c>
    </row>
    <row r="521" spans="3:22" ht="19.5" customHeight="1" thickTop="1" thickBot="1" x14ac:dyDescent="0.3">
      <c r="C521" s="58"/>
      <c r="D521" s="58" t="str">
        <f>IF(C521&lt;&gt;"",TEXT(C521,"00")&amp;"/01/"&amp;'Configurações Básicas'!$P$5,"")</f>
        <v/>
      </c>
      <c r="E521" s="58"/>
      <c r="F521" s="58"/>
      <c r="G521" s="58"/>
      <c r="H521" s="58"/>
      <c r="I521" s="59"/>
      <c r="J521" s="193"/>
      <c r="K521" s="60"/>
      <c r="L521" s="60"/>
      <c r="M521" s="56">
        <f>M520+IF(AND(K521="Pago",OR(E521='PC Receitas'!$O$4,E521='PC Receitas'!$O$5,E521='PC Receitas'!$O$6)),I521,IF(AND(K521="Pago",OR(E521='PC Receitas'!$O$7,E521='PC Receitas'!$O$8,E521='PC Receitas'!$O$9,E521='PC Receitas'!$O$10,E521='PC Receitas'!$O$11,E521='PC Receitas'!$O$12,E521='PC Receitas'!$O$13,E521='PC Receitas'!$O$14)),-I521,0))</f>
        <v>12927.7</v>
      </c>
      <c r="R521" s="153" t="e">
        <f t="shared" si="32"/>
        <v>#N/A</v>
      </c>
      <c r="S521" s="150" t="e">
        <f t="shared" si="33"/>
        <v>#N/A</v>
      </c>
      <c r="T521" s="150" t="e">
        <f t="shared" si="34"/>
        <v>#N/A</v>
      </c>
      <c r="U521" s="150" t="e">
        <f t="shared" si="35"/>
        <v>#N/A</v>
      </c>
      <c r="V521" s="154" t="e">
        <f>VLOOKUP(E521,'PC Receitas'!$O$4:$P$14,2,FALSE)</f>
        <v>#N/A</v>
      </c>
    </row>
    <row r="522" spans="3:22" ht="19.5" customHeight="1" thickTop="1" thickBot="1" x14ac:dyDescent="0.3">
      <c r="C522" s="58"/>
      <c r="D522" s="58" t="str">
        <f>IF(C522&lt;&gt;"",TEXT(C522,"00")&amp;"/01/"&amp;'Configurações Básicas'!$P$5,"")</f>
        <v/>
      </c>
      <c r="E522" s="58"/>
      <c r="F522" s="58"/>
      <c r="G522" s="58"/>
      <c r="H522" s="58"/>
      <c r="I522" s="59"/>
      <c r="J522" s="193"/>
      <c r="K522" s="60"/>
      <c r="L522" s="60"/>
      <c r="M522" s="56">
        <f>M521+IF(AND(K522="Pago",OR(E522='PC Receitas'!$O$4,E522='PC Receitas'!$O$5,E522='PC Receitas'!$O$6)),I522,IF(AND(K522="Pago",OR(E522='PC Receitas'!$O$7,E522='PC Receitas'!$O$8,E522='PC Receitas'!$O$9,E522='PC Receitas'!$O$10,E522='PC Receitas'!$O$11,E522='PC Receitas'!$O$12,E522='PC Receitas'!$O$13,E522='PC Receitas'!$O$14)),-I522,0))</f>
        <v>12927.7</v>
      </c>
      <c r="R522" s="153" t="e">
        <f t="shared" si="32"/>
        <v>#N/A</v>
      </c>
      <c r="S522" s="150" t="e">
        <f t="shared" si="33"/>
        <v>#N/A</v>
      </c>
      <c r="T522" s="150" t="e">
        <f t="shared" si="34"/>
        <v>#N/A</v>
      </c>
      <c r="U522" s="150" t="e">
        <f t="shared" si="35"/>
        <v>#N/A</v>
      </c>
      <c r="V522" s="154" t="e">
        <f>VLOOKUP(E522,'PC Receitas'!$O$4:$P$14,2,FALSE)</f>
        <v>#N/A</v>
      </c>
    </row>
    <row r="523" spans="3:22" ht="19.5" customHeight="1" thickTop="1" thickBot="1" x14ac:dyDescent="0.3">
      <c r="C523" s="58"/>
      <c r="D523" s="58" t="str">
        <f>IF(C523&lt;&gt;"",TEXT(C523,"00")&amp;"/01/"&amp;'Configurações Básicas'!$P$5,"")</f>
        <v/>
      </c>
      <c r="E523" s="58"/>
      <c r="F523" s="58"/>
      <c r="G523" s="58"/>
      <c r="H523" s="58"/>
      <c r="I523" s="59"/>
      <c r="J523" s="193"/>
      <c r="K523" s="60"/>
      <c r="L523" s="60"/>
      <c r="M523" s="56">
        <f>M522+IF(AND(K523="Pago",OR(E523='PC Receitas'!$O$4,E523='PC Receitas'!$O$5,E523='PC Receitas'!$O$6)),I523,IF(AND(K523="Pago",OR(E523='PC Receitas'!$O$7,E523='PC Receitas'!$O$8,E523='PC Receitas'!$O$9,E523='PC Receitas'!$O$10,E523='PC Receitas'!$O$11,E523='PC Receitas'!$O$12,E523='PC Receitas'!$O$13,E523='PC Receitas'!$O$14)),-I523,0))</f>
        <v>12927.7</v>
      </c>
      <c r="R523" s="153" t="e">
        <f t="shared" si="32"/>
        <v>#N/A</v>
      </c>
      <c r="S523" s="150" t="e">
        <f t="shared" si="33"/>
        <v>#N/A</v>
      </c>
      <c r="T523" s="150" t="e">
        <f t="shared" si="34"/>
        <v>#N/A</v>
      </c>
      <c r="U523" s="150" t="e">
        <f t="shared" si="35"/>
        <v>#N/A</v>
      </c>
      <c r="V523" s="154" t="e">
        <f>VLOOKUP(E523,'PC Receitas'!$O$4:$P$14,2,FALSE)</f>
        <v>#N/A</v>
      </c>
    </row>
    <row r="524" spans="3:22" ht="19.5" customHeight="1" thickTop="1" thickBot="1" x14ac:dyDescent="0.3">
      <c r="C524" s="58"/>
      <c r="D524" s="58" t="str">
        <f>IF(C524&lt;&gt;"",TEXT(C524,"00")&amp;"/01/"&amp;'Configurações Básicas'!$P$5,"")</f>
        <v/>
      </c>
      <c r="E524" s="58"/>
      <c r="F524" s="58"/>
      <c r="G524" s="58"/>
      <c r="H524" s="58"/>
      <c r="I524" s="59"/>
      <c r="J524" s="193"/>
      <c r="K524" s="60"/>
      <c r="L524" s="60"/>
      <c r="M524" s="56">
        <f>M523+IF(AND(K524="Pago",OR(E524='PC Receitas'!$O$4,E524='PC Receitas'!$O$5,E524='PC Receitas'!$O$6)),I524,IF(AND(K524="Pago",OR(E524='PC Receitas'!$O$7,E524='PC Receitas'!$O$8,E524='PC Receitas'!$O$9,E524='PC Receitas'!$O$10,E524='PC Receitas'!$O$11,E524='PC Receitas'!$O$12,E524='PC Receitas'!$O$13,E524='PC Receitas'!$O$14)),-I524,0))</f>
        <v>12927.7</v>
      </c>
      <c r="R524" s="153" t="e">
        <f t="shared" si="32"/>
        <v>#N/A</v>
      </c>
      <c r="S524" s="150" t="e">
        <f t="shared" si="33"/>
        <v>#N/A</v>
      </c>
      <c r="T524" s="150" t="e">
        <f t="shared" si="34"/>
        <v>#N/A</v>
      </c>
      <c r="U524" s="150" t="e">
        <f t="shared" si="35"/>
        <v>#N/A</v>
      </c>
      <c r="V524" s="154" t="e">
        <f>VLOOKUP(E524,'PC Receitas'!$O$4:$P$14,2,FALSE)</f>
        <v>#N/A</v>
      </c>
    </row>
    <row r="525" spans="3:22" ht="19.5" customHeight="1" thickTop="1" thickBot="1" x14ac:dyDescent="0.3">
      <c r="C525" s="58"/>
      <c r="D525" s="58" t="str">
        <f>IF(C525&lt;&gt;"",TEXT(C525,"00")&amp;"/01/"&amp;'Configurações Básicas'!$P$5,"")</f>
        <v/>
      </c>
      <c r="E525" s="58"/>
      <c r="F525" s="58"/>
      <c r="G525" s="58"/>
      <c r="H525" s="58"/>
      <c r="I525" s="59"/>
      <c r="J525" s="193"/>
      <c r="K525" s="60"/>
      <c r="L525" s="60"/>
      <c r="M525" s="56">
        <f>M524+IF(AND(K525="Pago",OR(E525='PC Receitas'!$O$4,E525='PC Receitas'!$O$5,E525='PC Receitas'!$O$6)),I525,IF(AND(K525="Pago",OR(E525='PC Receitas'!$O$7,E525='PC Receitas'!$O$8,E525='PC Receitas'!$O$9,E525='PC Receitas'!$O$10,E525='PC Receitas'!$O$11,E525='PC Receitas'!$O$12,E525='PC Receitas'!$O$13,E525='PC Receitas'!$O$14)),-I525,0))</f>
        <v>12927.7</v>
      </c>
      <c r="R525" s="153" t="e">
        <f t="shared" si="32"/>
        <v>#N/A</v>
      </c>
      <c r="S525" s="150" t="e">
        <f t="shared" si="33"/>
        <v>#N/A</v>
      </c>
      <c r="T525" s="150" t="e">
        <f t="shared" si="34"/>
        <v>#N/A</v>
      </c>
      <c r="U525" s="150" t="e">
        <f t="shared" si="35"/>
        <v>#N/A</v>
      </c>
      <c r="V525" s="154" t="e">
        <f>VLOOKUP(E525,'PC Receitas'!$O$4:$P$14,2,FALSE)</f>
        <v>#N/A</v>
      </c>
    </row>
    <row r="526" spans="3:22" ht="19.5" customHeight="1" thickTop="1" thickBot="1" x14ac:dyDescent="0.3">
      <c r="C526" s="58"/>
      <c r="D526" s="58" t="str">
        <f>IF(C526&lt;&gt;"",TEXT(C526,"00")&amp;"/01/"&amp;'Configurações Básicas'!$P$5,"")</f>
        <v/>
      </c>
      <c r="E526" s="58"/>
      <c r="F526" s="58"/>
      <c r="G526" s="58"/>
      <c r="H526" s="58"/>
      <c r="I526" s="59"/>
      <c r="J526" s="193"/>
      <c r="K526" s="60"/>
      <c r="L526" s="60"/>
      <c r="M526" s="56">
        <f>M525+IF(AND(K526="Pago",OR(E526='PC Receitas'!$O$4,E526='PC Receitas'!$O$5,E526='PC Receitas'!$O$6)),I526,IF(AND(K526="Pago",OR(E526='PC Receitas'!$O$7,E526='PC Receitas'!$O$8,E526='PC Receitas'!$O$9,E526='PC Receitas'!$O$10,E526='PC Receitas'!$O$11,E526='PC Receitas'!$O$12,E526='PC Receitas'!$O$13,E526='PC Receitas'!$O$14)),-I526,0))</f>
        <v>12927.7</v>
      </c>
      <c r="R526" s="153" t="e">
        <f t="shared" si="32"/>
        <v>#N/A</v>
      </c>
      <c r="S526" s="150" t="e">
        <f t="shared" si="33"/>
        <v>#N/A</v>
      </c>
      <c r="T526" s="150" t="e">
        <f t="shared" si="34"/>
        <v>#N/A</v>
      </c>
      <c r="U526" s="150" t="e">
        <f t="shared" si="35"/>
        <v>#N/A</v>
      </c>
      <c r="V526" s="154" t="e">
        <f>VLOOKUP(E526,'PC Receitas'!$O$4:$P$14,2,FALSE)</f>
        <v>#N/A</v>
      </c>
    </row>
    <row r="527" spans="3:22" ht="19.5" customHeight="1" thickTop="1" thickBot="1" x14ac:dyDescent="0.3">
      <c r="C527" s="58"/>
      <c r="D527" s="58" t="str">
        <f>IF(C527&lt;&gt;"",TEXT(C527,"00")&amp;"/01/"&amp;'Configurações Básicas'!$P$5,"")</f>
        <v/>
      </c>
      <c r="E527" s="58"/>
      <c r="F527" s="58"/>
      <c r="G527" s="58"/>
      <c r="H527" s="58"/>
      <c r="I527" s="59"/>
      <c r="J527" s="193"/>
      <c r="K527" s="60"/>
      <c r="L527" s="60"/>
      <c r="M527" s="56">
        <f>M526+IF(AND(K527="Pago",OR(E527='PC Receitas'!$O$4,E527='PC Receitas'!$O$5,E527='PC Receitas'!$O$6)),I527,IF(AND(K527="Pago",OR(E527='PC Receitas'!$O$7,E527='PC Receitas'!$O$8,E527='PC Receitas'!$O$9,E527='PC Receitas'!$O$10,E527='PC Receitas'!$O$11,E527='PC Receitas'!$O$12,E527='PC Receitas'!$O$13,E527='PC Receitas'!$O$14)),-I527,0))</f>
        <v>12927.7</v>
      </c>
      <c r="R527" s="153" t="e">
        <f t="shared" si="32"/>
        <v>#N/A</v>
      </c>
      <c r="S527" s="150" t="e">
        <f t="shared" si="33"/>
        <v>#N/A</v>
      </c>
      <c r="T527" s="150" t="e">
        <f t="shared" si="34"/>
        <v>#N/A</v>
      </c>
      <c r="U527" s="150" t="e">
        <f t="shared" si="35"/>
        <v>#N/A</v>
      </c>
      <c r="V527" s="154" t="e">
        <f>VLOOKUP(E527,'PC Receitas'!$O$4:$P$14,2,FALSE)</f>
        <v>#N/A</v>
      </c>
    </row>
    <row r="528" spans="3:22" ht="19.5" customHeight="1" thickTop="1" thickBot="1" x14ac:dyDescent="0.3">
      <c r="C528" s="58"/>
      <c r="D528" s="58" t="str">
        <f>IF(C528&lt;&gt;"",TEXT(C528,"00")&amp;"/01/"&amp;'Configurações Básicas'!$P$5,"")</f>
        <v/>
      </c>
      <c r="E528" s="58"/>
      <c r="F528" s="58"/>
      <c r="G528" s="58"/>
      <c r="H528" s="58"/>
      <c r="I528" s="59"/>
      <c r="J528" s="193"/>
      <c r="K528" s="60"/>
      <c r="L528" s="60"/>
      <c r="M528" s="56">
        <f>M527+IF(AND(K528="Pago",OR(E528='PC Receitas'!$O$4,E528='PC Receitas'!$O$5,E528='PC Receitas'!$O$6)),I528,IF(AND(K528="Pago",OR(E528='PC Receitas'!$O$7,E528='PC Receitas'!$O$8,E528='PC Receitas'!$O$9,E528='PC Receitas'!$O$10,E528='PC Receitas'!$O$11,E528='PC Receitas'!$O$12,E528='PC Receitas'!$O$13,E528='PC Receitas'!$O$14)),-I528,0))</f>
        <v>12927.7</v>
      </c>
      <c r="R528" s="153" t="e">
        <f t="shared" si="32"/>
        <v>#N/A</v>
      </c>
      <c r="S528" s="150" t="e">
        <f t="shared" si="33"/>
        <v>#N/A</v>
      </c>
      <c r="T528" s="150" t="e">
        <f t="shared" si="34"/>
        <v>#N/A</v>
      </c>
      <c r="U528" s="150" t="e">
        <f t="shared" si="35"/>
        <v>#N/A</v>
      </c>
      <c r="V528" s="154" t="e">
        <f>VLOOKUP(E528,'PC Receitas'!$O$4:$P$14,2,FALSE)</f>
        <v>#N/A</v>
      </c>
    </row>
    <row r="529" spans="3:22" ht="19.5" customHeight="1" thickTop="1" thickBot="1" x14ac:dyDescent="0.3">
      <c r="C529" s="58"/>
      <c r="D529" s="58" t="str">
        <f>IF(C529&lt;&gt;"",TEXT(C529,"00")&amp;"/01/"&amp;'Configurações Básicas'!$P$5,"")</f>
        <v/>
      </c>
      <c r="E529" s="58"/>
      <c r="F529" s="58"/>
      <c r="G529" s="58"/>
      <c r="H529" s="58"/>
      <c r="I529" s="59"/>
      <c r="J529" s="193"/>
      <c r="K529" s="60"/>
      <c r="L529" s="60"/>
      <c r="M529" s="56">
        <f>M528+IF(AND(K529="Pago",OR(E529='PC Receitas'!$O$4,E529='PC Receitas'!$O$5,E529='PC Receitas'!$O$6)),I529,IF(AND(K529="Pago",OR(E529='PC Receitas'!$O$7,E529='PC Receitas'!$O$8,E529='PC Receitas'!$O$9,E529='PC Receitas'!$O$10,E529='PC Receitas'!$O$11,E529='PC Receitas'!$O$12,E529='PC Receitas'!$O$13,E529='PC Receitas'!$O$14)),-I529,0))</f>
        <v>12927.7</v>
      </c>
      <c r="R529" s="153" t="e">
        <f t="shared" si="32"/>
        <v>#N/A</v>
      </c>
      <c r="S529" s="150" t="e">
        <f t="shared" si="33"/>
        <v>#N/A</v>
      </c>
      <c r="T529" s="150" t="e">
        <f t="shared" si="34"/>
        <v>#N/A</v>
      </c>
      <c r="U529" s="150" t="e">
        <f t="shared" si="35"/>
        <v>#N/A</v>
      </c>
      <c r="V529" s="154" t="e">
        <f>VLOOKUP(E529,'PC Receitas'!$O$4:$P$14,2,FALSE)</f>
        <v>#N/A</v>
      </c>
    </row>
    <row r="530" spans="3:22" ht="19.5" customHeight="1" thickTop="1" thickBot="1" x14ac:dyDescent="0.3">
      <c r="C530" s="58"/>
      <c r="D530" s="58" t="str">
        <f>IF(C530&lt;&gt;"",TEXT(C530,"00")&amp;"/01/"&amp;'Configurações Básicas'!$P$5,"")</f>
        <v/>
      </c>
      <c r="E530" s="58"/>
      <c r="F530" s="58"/>
      <c r="G530" s="58"/>
      <c r="H530" s="58"/>
      <c r="I530" s="59"/>
      <c r="J530" s="193"/>
      <c r="K530" s="60"/>
      <c r="L530" s="60"/>
      <c r="M530" s="56">
        <f>M529+IF(AND(K530="Pago",OR(E530='PC Receitas'!$O$4,E530='PC Receitas'!$O$5,E530='PC Receitas'!$O$6)),I530,IF(AND(K530="Pago",OR(E530='PC Receitas'!$O$7,E530='PC Receitas'!$O$8,E530='PC Receitas'!$O$9,E530='PC Receitas'!$O$10,E530='PC Receitas'!$O$11,E530='PC Receitas'!$O$12,E530='PC Receitas'!$O$13,E530='PC Receitas'!$O$14)),-I530,0))</f>
        <v>12927.7</v>
      </c>
      <c r="R530" s="153" t="e">
        <f t="shared" si="32"/>
        <v>#N/A</v>
      </c>
      <c r="S530" s="150" t="e">
        <f t="shared" si="33"/>
        <v>#N/A</v>
      </c>
      <c r="T530" s="150" t="e">
        <f t="shared" si="34"/>
        <v>#N/A</v>
      </c>
      <c r="U530" s="150" t="e">
        <f t="shared" si="35"/>
        <v>#N/A</v>
      </c>
      <c r="V530" s="154" t="e">
        <f>VLOOKUP(E530,'PC Receitas'!$O$4:$P$14,2,FALSE)</f>
        <v>#N/A</v>
      </c>
    </row>
    <row r="531" spans="3:22" ht="19.5" customHeight="1" thickTop="1" thickBot="1" x14ac:dyDescent="0.3">
      <c r="C531" s="58"/>
      <c r="D531" s="58" t="str">
        <f>IF(C531&lt;&gt;"",TEXT(C531,"00")&amp;"/01/"&amp;'Configurações Básicas'!$P$5,"")</f>
        <v/>
      </c>
      <c r="E531" s="58"/>
      <c r="F531" s="58"/>
      <c r="G531" s="58"/>
      <c r="H531" s="58"/>
      <c r="I531" s="59"/>
      <c r="J531" s="193"/>
      <c r="K531" s="60"/>
      <c r="L531" s="60"/>
      <c r="M531" s="56">
        <f>M530+IF(AND(K531="Pago",OR(E531='PC Receitas'!$O$4,E531='PC Receitas'!$O$5,E531='PC Receitas'!$O$6)),I531,IF(AND(K531="Pago",OR(E531='PC Receitas'!$O$7,E531='PC Receitas'!$O$8,E531='PC Receitas'!$O$9,E531='PC Receitas'!$O$10,E531='PC Receitas'!$O$11,E531='PC Receitas'!$O$12,E531='PC Receitas'!$O$13,E531='PC Receitas'!$O$14)),-I531,0))</f>
        <v>12927.7</v>
      </c>
      <c r="R531" s="153" t="e">
        <f t="shared" si="32"/>
        <v>#N/A</v>
      </c>
      <c r="S531" s="150" t="e">
        <f t="shared" si="33"/>
        <v>#N/A</v>
      </c>
      <c r="T531" s="150" t="e">
        <f t="shared" si="34"/>
        <v>#N/A</v>
      </c>
      <c r="U531" s="150" t="e">
        <f t="shared" si="35"/>
        <v>#N/A</v>
      </c>
      <c r="V531" s="154" t="e">
        <f>VLOOKUP(E531,'PC Receitas'!$O$4:$P$14,2,FALSE)</f>
        <v>#N/A</v>
      </c>
    </row>
    <row r="532" spans="3:22" ht="19.5" customHeight="1" thickTop="1" thickBot="1" x14ac:dyDescent="0.3">
      <c r="C532" s="58"/>
      <c r="D532" s="58" t="str">
        <f>IF(C532&lt;&gt;"",TEXT(C532,"00")&amp;"/01/"&amp;'Configurações Básicas'!$P$5,"")</f>
        <v/>
      </c>
      <c r="E532" s="58"/>
      <c r="F532" s="58"/>
      <c r="G532" s="58"/>
      <c r="H532" s="58"/>
      <c r="I532" s="59"/>
      <c r="J532" s="193"/>
      <c r="K532" s="60"/>
      <c r="L532" s="60"/>
      <c r="M532" s="56">
        <f>M531+IF(AND(K532="Pago",OR(E532='PC Receitas'!$O$4,E532='PC Receitas'!$O$5,E532='PC Receitas'!$O$6)),I532,IF(AND(K532="Pago",OR(E532='PC Receitas'!$O$7,E532='PC Receitas'!$O$8,E532='PC Receitas'!$O$9,E532='PC Receitas'!$O$10,E532='PC Receitas'!$O$11,E532='PC Receitas'!$O$12,E532='PC Receitas'!$O$13,E532='PC Receitas'!$O$14)),-I532,0))</f>
        <v>12927.7</v>
      </c>
      <c r="R532" s="153" t="e">
        <f t="shared" si="32"/>
        <v>#N/A</v>
      </c>
      <c r="S532" s="150" t="e">
        <f t="shared" si="33"/>
        <v>#N/A</v>
      </c>
      <c r="T532" s="150" t="e">
        <f t="shared" si="34"/>
        <v>#N/A</v>
      </c>
      <c r="U532" s="150" t="e">
        <f t="shared" si="35"/>
        <v>#N/A</v>
      </c>
      <c r="V532" s="154" t="e">
        <f>VLOOKUP(E532,'PC Receitas'!$O$4:$P$14,2,FALSE)</f>
        <v>#N/A</v>
      </c>
    </row>
    <row r="533" spans="3:22" ht="19.5" customHeight="1" thickTop="1" thickBot="1" x14ac:dyDescent="0.3">
      <c r="C533" s="58"/>
      <c r="D533" s="58" t="str">
        <f>IF(C533&lt;&gt;"",TEXT(C533,"00")&amp;"/01/"&amp;'Configurações Básicas'!$P$5,"")</f>
        <v/>
      </c>
      <c r="E533" s="58"/>
      <c r="F533" s="58"/>
      <c r="G533" s="58"/>
      <c r="H533" s="58"/>
      <c r="I533" s="59"/>
      <c r="J533" s="193"/>
      <c r="K533" s="60"/>
      <c r="L533" s="60"/>
      <c r="M533" s="56">
        <f>M532+IF(AND(K533="Pago",OR(E533='PC Receitas'!$O$4,E533='PC Receitas'!$O$5,E533='PC Receitas'!$O$6)),I533,IF(AND(K533="Pago",OR(E533='PC Receitas'!$O$7,E533='PC Receitas'!$O$8,E533='PC Receitas'!$O$9,E533='PC Receitas'!$O$10,E533='PC Receitas'!$O$11,E533='PC Receitas'!$O$12,E533='PC Receitas'!$O$13,E533='PC Receitas'!$O$14)),-I533,0))</f>
        <v>12927.7</v>
      </c>
      <c r="R533" s="153" t="e">
        <f t="shared" si="32"/>
        <v>#N/A</v>
      </c>
      <c r="S533" s="150" t="e">
        <f t="shared" si="33"/>
        <v>#N/A</v>
      </c>
      <c r="T533" s="150" t="e">
        <f t="shared" si="34"/>
        <v>#N/A</v>
      </c>
      <c r="U533" s="150" t="e">
        <f t="shared" si="35"/>
        <v>#N/A</v>
      </c>
      <c r="V533" s="154" t="e">
        <f>VLOOKUP(E533,'PC Receitas'!$O$4:$P$14,2,FALSE)</f>
        <v>#N/A</v>
      </c>
    </row>
    <row r="534" spans="3:22" ht="19.5" customHeight="1" thickTop="1" thickBot="1" x14ac:dyDescent="0.3">
      <c r="C534" s="58"/>
      <c r="D534" s="58" t="str">
        <f>IF(C534&lt;&gt;"",TEXT(C534,"00")&amp;"/01/"&amp;'Configurações Básicas'!$P$5,"")</f>
        <v/>
      </c>
      <c r="E534" s="58"/>
      <c r="F534" s="58"/>
      <c r="G534" s="58"/>
      <c r="H534" s="58"/>
      <c r="I534" s="59"/>
      <c r="J534" s="193"/>
      <c r="K534" s="60"/>
      <c r="L534" s="60"/>
      <c r="M534" s="56">
        <f>M533+IF(AND(K534="Pago",OR(E534='PC Receitas'!$O$4,E534='PC Receitas'!$O$5,E534='PC Receitas'!$O$6)),I534,IF(AND(K534="Pago",OR(E534='PC Receitas'!$O$7,E534='PC Receitas'!$O$8,E534='PC Receitas'!$O$9,E534='PC Receitas'!$O$10,E534='PC Receitas'!$O$11,E534='PC Receitas'!$O$12,E534='PC Receitas'!$O$13,E534='PC Receitas'!$O$14)),-I534,0))</f>
        <v>12927.7</v>
      </c>
      <c r="R534" s="153" t="e">
        <f t="shared" si="32"/>
        <v>#N/A</v>
      </c>
      <c r="S534" s="150" t="e">
        <f t="shared" si="33"/>
        <v>#N/A</v>
      </c>
      <c r="T534" s="150" t="e">
        <f t="shared" si="34"/>
        <v>#N/A</v>
      </c>
      <c r="U534" s="150" t="e">
        <f t="shared" si="35"/>
        <v>#N/A</v>
      </c>
      <c r="V534" s="154" t="e">
        <f>VLOOKUP(E534,'PC Receitas'!$O$4:$P$14,2,FALSE)</f>
        <v>#N/A</v>
      </c>
    </row>
    <row r="535" spans="3:22" ht="19.5" customHeight="1" thickTop="1" thickBot="1" x14ac:dyDescent="0.3">
      <c r="C535" s="58"/>
      <c r="D535" s="58" t="str">
        <f>IF(C535&lt;&gt;"",TEXT(C535,"00")&amp;"/01/"&amp;'Configurações Básicas'!$P$5,"")</f>
        <v/>
      </c>
      <c r="E535" s="58"/>
      <c r="F535" s="58"/>
      <c r="G535" s="58"/>
      <c r="H535" s="58"/>
      <c r="I535" s="59"/>
      <c r="J535" s="193"/>
      <c r="K535" s="60"/>
      <c r="L535" s="60"/>
      <c r="M535" s="56">
        <f>M534+IF(AND(K535="Pago",OR(E535='PC Receitas'!$O$4,E535='PC Receitas'!$O$5,E535='PC Receitas'!$O$6)),I535,IF(AND(K535="Pago",OR(E535='PC Receitas'!$O$7,E535='PC Receitas'!$O$8,E535='PC Receitas'!$O$9,E535='PC Receitas'!$O$10,E535='PC Receitas'!$O$11,E535='PC Receitas'!$O$12,E535='PC Receitas'!$O$13,E535='PC Receitas'!$O$14)),-I535,0))</f>
        <v>12927.7</v>
      </c>
      <c r="R535" s="153" t="e">
        <f t="shared" si="32"/>
        <v>#N/A</v>
      </c>
      <c r="S535" s="150" t="e">
        <f t="shared" si="33"/>
        <v>#N/A</v>
      </c>
      <c r="T535" s="150" t="e">
        <f t="shared" si="34"/>
        <v>#N/A</v>
      </c>
      <c r="U535" s="150" t="e">
        <f t="shared" si="35"/>
        <v>#N/A</v>
      </c>
      <c r="V535" s="154" t="e">
        <f>VLOOKUP(E535,'PC Receitas'!$O$4:$P$14,2,FALSE)</f>
        <v>#N/A</v>
      </c>
    </row>
    <row r="536" spans="3:22" ht="19.5" customHeight="1" thickTop="1" thickBot="1" x14ac:dyDescent="0.3">
      <c r="C536" s="58"/>
      <c r="D536" s="58" t="str">
        <f>IF(C536&lt;&gt;"",TEXT(C536,"00")&amp;"/01/"&amp;'Configurações Básicas'!$P$5,"")</f>
        <v/>
      </c>
      <c r="E536" s="58"/>
      <c r="F536" s="58"/>
      <c r="G536" s="58"/>
      <c r="H536" s="58"/>
      <c r="I536" s="59"/>
      <c r="J536" s="193"/>
      <c r="K536" s="60"/>
      <c r="L536" s="60"/>
      <c r="M536" s="56">
        <f>M535+IF(AND(K536="Pago",OR(E536='PC Receitas'!$O$4,E536='PC Receitas'!$O$5,E536='PC Receitas'!$O$6)),I536,IF(AND(K536="Pago",OR(E536='PC Receitas'!$O$7,E536='PC Receitas'!$O$8,E536='PC Receitas'!$O$9,E536='PC Receitas'!$O$10,E536='PC Receitas'!$O$11,E536='PC Receitas'!$O$12,E536='PC Receitas'!$O$13,E536='PC Receitas'!$O$14)),-I536,0))</f>
        <v>12927.7</v>
      </c>
      <c r="R536" s="153" t="e">
        <f t="shared" si="32"/>
        <v>#N/A</v>
      </c>
      <c r="S536" s="150" t="e">
        <f t="shared" si="33"/>
        <v>#N/A</v>
      </c>
      <c r="T536" s="150" t="e">
        <f t="shared" si="34"/>
        <v>#N/A</v>
      </c>
      <c r="U536" s="150" t="e">
        <f t="shared" si="35"/>
        <v>#N/A</v>
      </c>
      <c r="V536" s="154" t="e">
        <f>VLOOKUP(E536,'PC Receitas'!$O$4:$P$14,2,FALSE)</f>
        <v>#N/A</v>
      </c>
    </row>
    <row r="537" spans="3:22" ht="19.5" customHeight="1" thickTop="1" thickBot="1" x14ac:dyDescent="0.3">
      <c r="C537" s="58"/>
      <c r="D537" s="58" t="str">
        <f>IF(C537&lt;&gt;"",TEXT(C537,"00")&amp;"/01/"&amp;'Configurações Básicas'!$P$5,"")</f>
        <v/>
      </c>
      <c r="E537" s="58"/>
      <c r="F537" s="58"/>
      <c r="G537" s="58"/>
      <c r="H537" s="58"/>
      <c r="I537" s="59"/>
      <c r="J537" s="193"/>
      <c r="K537" s="60"/>
      <c r="L537" s="60"/>
      <c r="M537" s="56">
        <f>M536+IF(AND(K537="Pago",OR(E537='PC Receitas'!$O$4,E537='PC Receitas'!$O$5,E537='PC Receitas'!$O$6)),I537,IF(AND(K537="Pago",OR(E537='PC Receitas'!$O$7,E537='PC Receitas'!$O$8,E537='PC Receitas'!$O$9,E537='PC Receitas'!$O$10,E537='PC Receitas'!$O$11,E537='PC Receitas'!$O$12,E537='PC Receitas'!$O$13,E537='PC Receitas'!$O$14)),-I537,0))</f>
        <v>12927.7</v>
      </c>
      <c r="R537" s="153" t="e">
        <f t="shared" si="32"/>
        <v>#N/A</v>
      </c>
      <c r="S537" s="150" t="e">
        <f t="shared" si="33"/>
        <v>#N/A</v>
      </c>
      <c r="T537" s="150" t="e">
        <f t="shared" si="34"/>
        <v>#N/A</v>
      </c>
      <c r="U537" s="150" t="e">
        <f t="shared" si="35"/>
        <v>#N/A</v>
      </c>
      <c r="V537" s="154" t="e">
        <f>VLOOKUP(E537,'PC Receitas'!$O$4:$P$14,2,FALSE)</f>
        <v>#N/A</v>
      </c>
    </row>
    <row r="538" spans="3:22" ht="19.5" customHeight="1" thickTop="1" thickBot="1" x14ac:dyDescent="0.3">
      <c r="C538" s="58"/>
      <c r="D538" s="58" t="str">
        <f>IF(C538&lt;&gt;"",TEXT(C538,"00")&amp;"/01/"&amp;'Configurações Básicas'!$P$5,"")</f>
        <v/>
      </c>
      <c r="E538" s="58"/>
      <c r="F538" s="58"/>
      <c r="G538" s="58"/>
      <c r="H538" s="58"/>
      <c r="I538" s="59"/>
      <c r="J538" s="193"/>
      <c r="K538" s="60"/>
      <c r="L538" s="60"/>
      <c r="M538" s="56">
        <f>M537+IF(AND(K538="Pago",OR(E538='PC Receitas'!$O$4,E538='PC Receitas'!$O$5,E538='PC Receitas'!$O$6)),I538,IF(AND(K538="Pago",OR(E538='PC Receitas'!$O$7,E538='PC Receitas'!$O$8,E538='PC Receitas'!$O$9,E538='PC Receitas'!$O$10,E538='PC Receitas'!$O$11,E538='PC Receitas'!$O$12,E538='PC Receitas'!$O$13,E538='PC Receitas'!$O$14)),-I538,0))</f>
        <v>12927.7</v>
      </c>
      <c r="R538" s="153" t="e">
        <f t="shared" si="32"/>
        <v>#N/A</v>
      </c>
      <c r="S538" s="150" t="e">
        <f t="shared" si="33"/>
        <v>#N/A</v>
      </c>
      <c r="T538" s="150" t="e">
        <f t="shared" si="34"/>
        <v>#N/A</v>
      </c>
      <c r="U538" s="150" t="e">
        <f t="shared" si="35"/>
        <v>#N/A</v>
      </c>
      <c r="V538" s="154" t="e">
        <f>VLOOKUP(E538,'PC Receitas'!$O$4:$P$14,2,FALSE)</f>
        <v>#N/A</v>
      </c>
    </row>
    <row r="539" spans="3:22" ht="19.5" customHeight="1" thickTop="1" thickBot="1" x14ac:dyDescent="0.3">
      <c r="C539" s="58"/>
      <c r="D539" s="58" t="str">
        <f>IF(C539&lt;&gt;"",TEXT(C539,"00")&amp;"/01/"&amp;'Configurações Básicas'!$P$5,"")</f>
        <v/>
      </c>
      <c r="E539" s="58"/>
      <c r="F539" s="58"/>
      <c r="G539" s="58"/>
      <c r="H539" s="58"/>
      <c r="I539" s="59"/>
      <c r="J539" s="193"/>
      <c r="K539" s="60"/>
      <c r="L539" s="60"/>
      <c r="M539" s="56">
        <f>M538+IF(AND(K539="Pago",OR(E539='PC Receitas'!$O$4,E539='PC Receitas'!$O$5,E539='PC Receitas'!$O$6)),I539,IF(AND(K539="Pago",OR(E539='PC Receitas'!$O$7,E539='PC Receitas'!$O$8,E539='PC Receitas'!$O$9,E539='PC Receitas'!$O$10,E539='PC Receitas'!$O$11,E539='PC Receitas'!$O$12,E539='PC Receitas'!$O$13,E539='PC Receitas'!$O$14)),-I539,0))</f>
        <v>12927.7</v>
      </c>
      <c r="R539" s="153" t="e">
        <f t="shared" si="32"/>
        <v>#N/A</v>
      </c>
      <c r="S539" s="150" t="e">
        <f t="shared" si="33"/>
        <v>#N/A</v>
      </c>
      <c r="T539" s="150" t="e">
        <f t="shared" si="34"/>
        <v>#N/A</v>
      </c>
      <c r="U539" s="150" t="e">
        <f t="shared" si="35"/>
        <v>#N/A</v>
      </c>
      <c r="V539" s="154" t="e">
        <f>VLOOKUP(E539,'PC Receitas'!$O$4:$P$14,2,FALSE)</f>
        <v>#N/A</v>
      </c>
    </row>
    <row r="540" spans="3:22" ht="19.5" customHeight="1" thickTop="1" thickBot="1" x14ac:dyDescent="0.3">
      <c r="C540" s="58"/>
      <c r="D540" s="58" t="str">
        <f>IF(C540&lt;&gt;"",TEXT(C540,"00")&amp;"/01/"&amp;'Configurações Básicas'!$P$5,"")</f>
        <v/>
      </c>
      <c r="E540" s="58"/>
      <c r="F540" s="58"/>
      <c r="G540" s="58"/>
      <c r="H540" s="58"/>
      <c r="I540" s="59"/>
      <c r="J540" s="193"/>
      <c r="K540" s="60"/>
      <c r="L540" s="60"/>
      <c r="M540" s="56">
        <f>M539+IF(AND(K540="Pago",OR(E540='PC Receitas'!$O$4,E540='PC Receitas'!$O$5,E540='PC Receitas'!$O$6)),I540,IF(AND(K540="Pago",OR(E540='PC Receitas'!$O$7,E540='PC Receitas'!$O$8,E540='PC Receitas'!$O$9,E540='PC Receitas'!$O$10,E540='PC Receitas'!$O$11,E540='PC Receitas'!$O$12,E540='PC Receitas'!$O$13,E540='PC Receitas'!$O$14)),-I540,0))</f>
        <v>12927.7</v>
      </c>
      <c r="R540" s="153" t="e">
        <f t="shared" si="32"/>
        <v>#N/A</v>
      </c>
      <c r="S540" s="150" t="e">
        <f t="shared" si="33"/>
        <v>#N/A</v>
      </c>
      <c r="T540" s="150" t="e">
        <f t="shared" si="34"/>
        <v>#N/A</v>
      </c>
      <c r="U540" s="150" t="e">
        <f t="shared" si="35"/>
        <v>#N/A</v>
      </c>
      <c r="V540" s="154" t="e">
        <f>VLOOKUP(E540,'PC Receitas'!$O$4:$P$14,2,FALSE)</f>
        <v>#N/A</v>
      </c>
    </row>
    <row r="541" spans="3:22" ht="19.5" customHeight="1" thickTop="1" thickBot="1" x14ac:dyDescent="0.3">
      <c r="C541" s="58"/>
      <c r="D541" s="58" t="str">
        <f>IF(C541&lt;&gt;"",TEXT(C541,"00")&amp;"/01/"&amp;'Configurações Básicas'!$P$5,"")</f>
        <v/>
      </c>
      <c r="E541" s="58"/>
      <c r="F541" s="58"/>
      <c r="G541" s="58"/>
      <c r="H541" s="58"/>
      <c r="I541" s="59"/>
      <c r="J541" s="193"/>
      <c r="K541" s="60"/>
      <c r="L541" s="60"/>
      <c r="M541" s="56">
        <f>M540+IF(AND(K541="Pago",OR(E541='PC Receitas'!$O$4,E541='PC Receitas'!$O$5,E541='PC Receitas'!$O$6)),I541,IF(AND(K541="Pago",OR(E541='PC Receitas'!$O$7,E541='PC Receitas'!$O$8,E541='PC Receitas'!$O$9,E541='PC Receitas'!$O$10,E541='PC Receitas'!$O$11,E541='PC Receitas'!$O$12,E541='PC Receitas'!$O$13,E541='PC Receitas'!$O$14)),-I541,0))</f>
        <v>12927.7</v>
      </c>
      <c r="R541" s="153" t="e">
        <f t="shared" si="32"/>
        <v>#N/A</v>
      </c>
      <c r="S541" s="150" t="e">
        <f t="shared" si="33"/>
        <v>#N/A</v>
      </c>
      <c r="T541" s="150" t="e">
        <f t="shared" si="34"/>
        <v>#N/A</v>
      </c>
      <c r="U541" s="150" t="e">
        <f t="shared" si="35"/>
        <v>#N/A</v>
      </c>
      <c r="V541" s="154" t="e">
        <f>VLOOKUP(E541,'PC Receitas'!$O$4:$P$14,2,FALSE)</f>
        <v>#N/A</v>
      </c>
    </row>
    <row r="542" spans="3:22" ht="19.5" customHeight="1" thickTop="1" thickBot="1" x14ac:dyDescent="0.3">
      <c r="C542" s="58"/>
      <c r="D542" s="58" t="str">
        <f>IF(C542&lt;&gt;"",TEXT(C542,"00")&amp;"/01/"&amp;'Configurações Básicas'!$P$5,"")</f>
        <v/>
      </c>
      <c r="E542" s="58"/>
      <c r="F542" s="58"/>
      <c r="G542" s="58"/>
      <c r="H542" s="58"/>
      <c r="I542" s="59"/>
      <c r="J542" s="193"/>
      <c r="K542" s="60"/>
      <c r="L542" s="60"/>
      <c r="M542" s="56">
        <f>M541+IF(AND(K542="Pago",OR(E542='PC Receitas'!$O$4,E542='PC Receitas'!$O$5,E542='PC Receitas'!$O$6)),I542,IF(AND(K542="Pago",OR(E542='PC Receitas'!$O$7,E542='PC Receitas'!$O$8,E542='PC Receitas'!$O$9,E542='PC Receitas'!$O$10,E542='PC Receitas'!$O$11,E542='PC Receitas'!$O$12,E542='PC Receitas'!$O$13,E542='PC Receitas'!$O$14)),-I542,0))</f>
        <v>12927.7</v>
      </c>
      <c r="R542" s="153" t="e">
        <f t="shared" si="32"/>
        <v>#N/A</v>
      </c>
      <c r="S542" s="150" t="e">
        <f t="shared" si="33"/>
        <v>#N/A</v>
      </c>
      <c r="T542" s="150" t="e">
        <f t="shared" si="34"/>
        <v>#N/A</v>
      </c>
      <c r="U542" s="150" t="e">
        <f t="shared" si="35"/>
        <v>#N/A</v>
      </c>
      <c r="V542" s="154" t="e">
        <f>VLOOKUP(E542,'PC Receitas'!$O$4:$P$14,2,FALSE)</f>
        <v>#N/A</v>
      </c>
    </row>
    <row r="543" spans="3:22" ht="19.5" customHeight="1" thickTop="1" thickBot="1" x14ac:dyDescent="0.3">
      <c r="C543" s="58"/>
      <c r="D543" s="58" t="str">
        <f>IF(C543&lt;&gt;"",TEXT(C543,"00")&amp;"/01/"&amp;'Configurações Básicas'!$P$5,"")</f>
        <v/>
      </c>
      <c r="E543" s="58"/>
      <c r="F543" s="58"/>
      <c r="G543" s="58"/>
      <c r="H543" s="58"/>
      <c r="I543" s="59"/>
      <c r="J543" s="193"/>
      <c r="K543" s="60"/>
      <c r="L543" s="60"/>
      <c r="M543" s="56">
        <f>M542+IF(AND(K543="Pago",OR(E543='PC Receitas'!$O$4,E543='PC Receitas'!$O$5,E543='PC Receitas'!$O$6)),I543,IF(AND(K543="Pago",OR(E543='PC Receitas'!$O$7,E543='PC Receitas'!$O$8,E543='PC Receitas'!$O$9,E543='PC Receitas'!$O$10,E543='PC Receitas'!$O$11,E543='PC Receitas'!$O$12,E543='PC Receitas'!$O$13,E543='PC Receitas'!$O$14)),-I543,0))</f>
        <v>12927.7</v>
      </c>
      <c r="R543" s="153" t="e">
        <f t="shared" si="32"/>
        <v>#N/A</v>
      </c>
      <c r="S543" s="150" t="e">
        <f t="shared" si="33"/>
        <v>#N/A</v>
      </c>
      <c r="T543" s="150" t="e">
        <f t="shared" si="34"/>
        <v>#N/A</v>
      </c>
      <c r="U543" s="150" t="e">
        <f t="shared" si="35"/>
        <v>#N/A</v>
      </c>
      <c r="V543" s="154" t="e">
        <f>VLOOKUP(E543,'PC Receitas'!$O$4:$P$14,2,FALSE)</f>
        <v>#N/A</v>
      </c>
    </row>
    <row r="544" spans="3:22" ht="19.5" customHeight="1" thickTop="1" thickBot="1" x14ac:dyDescent="0.3">
      <c r="C544" s="58"/>
      <c r="D544" s="58" t="str">
        <f>IF(C544&lt;&gt;"",TEXT(C544,"00")&amp;"/01/"&amp;'Configurações Básicas'!$P$5,"")</f>
        <v/>
      </c>
      <c r="E544" s="58"/>
      <c r="F544" s="58"/>
      <c r="G544" s="58"/>
      <c r="H544" s="58"/>
      <c r="I544" s="59"/>
      <c r="J544" s="193"/>
      <c r="K544" s="60"/>
      <c r="L544" s="60"/>
      <c r="M544" s="56">
        <f>M543+IF(AND(K544="Pago",OR(E544='PC Receitas'!$O$4,E544='PC Receitas'!$O$5,E544='PC Receitas'!$O$6)),I544,IF(AND(K544="Pago",OR(E544='PC Receitas'!$O$7,E544='PC Receitas'!$O$8,E544='PC Receitas'!$O$9,E544='PC Receitas'!$O$10,E544='PC Receitas'!$O$11,E544='PC Receitas'!$O$12,E544='PC Receitas'!$O$13,E544='PC Receitas'!$O$14)),-I544,0))</f>
        <v>12927.7</v>
      </c>
      <c r="R544" s="153" t="e">
        <f t="shared" si="32"/>
        <v>#N/A</v>
      </c>
      <c r="S544" s="150" t="e">
        <f t="shared" si="33"/>
        <v>#N/A</v>
      </c>
      <c r="T544" s="150" t="e">
        <f t="shared" si="34"/>
        <v>#N/A</v>
      </c>
      <c r="U544" s="150" t="e">
        <f t="shared" si="35"/>
        <v>#N/A</v>
      </c>
      <c r="V544" s="154" t="e">
        <f>VLOOKUP(E544,'PC Receitas'!$O$4:$P$14,2,FALSE)</f>
        <v>#N/A</v>
      </c>
    </row>
    <row r="545" spans="3:22" ht="19.5" customHeight="1" thickTop="1" thickBot="1" x14ac:dyDescent="0.3">
      <c r="C545" s="58"/>
      <c r="D545" s="58" t="str">
        <f>IF(C545&lt;&gt;"",TEXT(C545,"00")&amp;"/01/"&amp;'Configurações Básicas'!$P$5,"")</f>
        <v/>
      </c>
      <c r="E545" s="58"/>
      <c r="F545" s="58"/>
      <c r="G545" s="58"/>
      <c r="H545" s="58"/>
      <c r="I545" s="59"/>
      <c r="J545" s="193"/>
      <c r="K545" s="60"/>
      <c r="L545" s="60"/>
      <c r="M545" s="56">
        <f>M544+IF(AND(K545="Pago",OR(E545='PC Receitas'!$O$4,E545='PC Receitas'!$O$5,E545='PC Receitas'!$O$6)),I545,IF(AND(K545="Pago",OR(E545='PC Receitas'!$O$7,E545='PC Receitas'!$O$8,E545='PC Receitas'!$O$9,E545='PC Receitas'!$O$10,E545='PC Receitas'!$O$11,E545='PC Receitas'!$O$12,E545='PC Receitas'!$O$13,E545='PC Receitas'!$O$14)),-I545,0))</f>
        <v>12927.7</v>
      </c>
      <c r="R545" s="153" t="e">
        <f t="shared" si="32"/>
        <v>#N/A</v>
      </c>
      <c r="S545" s="150" t="e">
        <f t="shared" si="33"/>
        <v>#N/A</v>
      </c>
      <c r="T545" s="150" t="e">
        <f t="shared" si="34"/>
        <v>#N/A</v>
      </c>
      <c r="U545" s="150" t="e">
        <f t="shared" si="35"/>
        <v>#N/A</v>
      </c>
      <c r="V545" s="154" t="e">
        <f>VLOOKUP(E545,'PC Receitas'!$O$4:$P$14,2,FALSE)</f>
        <v>#N/A</v>
      </c>
    </row>
    <row r="546" spans="3:22" ht="19.5" customHeight="1" thickTop="1" thickBot="1" x14ac:dyDescent="0.3">
      <c r="C546" s="58"/>
      <c r="D546" s="58" t="str">
        <f>IF(C546&lt;&gt;"",TEXT(C546,"00")&amp;"/01/"&amp;'Configurações Básicas'!$P$5,"")</f>
        <v/>
      </c>
      <c r="E546" s="58"/>
      <c r="F546" s="58"/>
      <c r="G546" s="58"/>
      <c r="H546" s="58"/>
      <c r="I546" s="59"/>
      <c r="J546" s="193"/>
      <c r="K546" s="60"/>
      <c r="L546" s="60"/>
      <c r="M546" s="56">
        <f>M545+IF(AND(K546="Pago",OR(E546='PC Receitas'!$O$4,E546='PC Receitas'!$O$5,E546='PC Receitas'!$O$6)),I546,IF(AND(K546="Pago",OR(E546='PC Receitas'!$O$7,E546='PC Receitas'!$O$8,E546='PC Receitas'!$O$9,E546='PC Receitas'!$O$10,E546='PC Receitas'!$O$11,E546='PC Receitas'!$O$12,E546='PC Receitas'!$O$13,E546='PC Receitas'!$O$14)),-I546,0))</f>
        <v>12927.7</v>
      </c>
      <c r="R546" s="153" t="e">
        <f t="shared" si="32"/>
        <v>#N/A</v>
      </c>
      <c r="S546" s="150" t="e">
        <f t="shared" si="33"/>
        <v>#N/A</v>
      </c>
      <c r="T546" s="150" t="e">
        <f t="shared" si="34"/>
        <v>#N/A</v>
      </c>
      <c r="U546" s="150" t="e">
        <f t="shared" si="35"/>
        <v>#N/A</v>
      </c>
      <c r="V546" s="154" t="e">
        <f>VLOOKUP(E546,'PC Receitas'!$O$4:$P$14,2,FALSE)</f>
        <v>#N/A</v>
      </c>
    </row>
    <row r="547" spans="3:22" ht="19.5" customHeight="1" thickTop="1" thickBot="1" x14ac:dyDescent="0.3">
      <c r="C547" s="58"/>
      <c r="D547" s="58" t="str">
        <f>IF(C547&lt;&gt;"",TEXT(C547,"00")&amp;"/01/"&amp;'Configurações Básicas'!$P$5,"")</f>
        <v/>
      </c>
      <c r="E547" s="58"/>
      <c r="F547" s="58"/>
      <c r="G547" s="58"/>
      <c r="H547" s="58"/>
      <c r="I547" s="59"/>
      <c r="J547" s="193"/>
      <c r="K547" s="60"/>
      <c r="L547" s="60"/>
      <c r="M547" s="56">
        <f>M546+IF(AND(K547="Pago",OR(E547='PC Receitas'!$O$4,E547='PC Receitas'!$O$5,E547='PC Receitas'!$O$6)),I547,IF(AND(K547="Pago",OR(E547='PC Receitas'!$O$7,E547='PC Receitas'!$O$8,E547='PC Receitas'!$O$9,E547='PC Receitas'!$O$10,E547='PC Receitas'!$O$11,E547='PC Receitas'!$O$12,E547='PC Receitas'!$O$13,E547='PC Receitas'!$O$14)),-I547,0))</f>
        <v>12927.7</v>
      </c>
      <c r="R547" s="153" t="e">
        <f t="shared" si="32"/>
        <v>#N/A</v>
      </c>
      <c r="S547" s="150" t="e">
        <f t="shared" si="33"/>
        <v>#N/A</v>
      </c>
      <c r="T547" s="150" t="e">
        <f t="shared" si="34"/>
        <v>#N/A</v>
      </c>
      <c r="U547" s="150" t="e">
        <f t="shared" si="35"/>
        <v>#N/A</v>
      </c>
      <c r="V547" s="154" t="e">
        <f>VLOOKUP(E547,'PC Receitas'!$O$4:$P$14,2,FALSE)</f>
        <v>#N/A</v>
      </c>
    </row>
    <row r="548" spans="3:22" ht="19.5" customHeight="1" thickTop="1" thickBot="1" x14ac:dyDescent="0.3">
      <c r="C548" s="58"/>
      <c r="D548" s="58" t="str">
        <f>IF(C548&lt;&gt;"",TEXT(C548,"00")&amp;"/01/"&amp;'Configurações Básicas'!$P$5,"")</f>
        <v/>
      </c>
      <c r="E548" s="58"/>
      <c r="F548" s="58"/>
      <c r="G548" s="58"/>
      <c r="H548" s="58"/>
      <c r="I548" s="59"/>
      <c r="J548" s="193"/>
      <c r="K548" s="60"/>
      <c r="L548" s="60"/>
      <c r="M548" s="56">
        <f>M547+IF(AND(K548="Pago",OR(E548='PC Receitas'!$O$4,E548='PC Receitas'!$O$5,E548='PC Receitas'!$O$6)),I548,IF(AND(K548="Pago",OR(E548='PC Receitas'!$O$7,E548='PC Receitas'!$O$8,E548='PC Receitas'!$O$9,E548='PC Receitas'!$O$10,E548='PC Receitas'!$O$11,E548='PC Receitas'!$O$12,E548='PC Receitas'!$O$13,E548='PC Receitas'!$O$14)),-I548,0))</f>
        <v>12927.7</v>
      </c>
      <c r="R548" s="153" t="e">
        <f t="shared" si="32"/>
        <v>#N/A</v>
      </c>
      <c r="S548" s="150" t="e">
        <f t="shared" si="33"/>
        <v>#N/A</v>
      </c>
      <c r="T548" s="150" t="e">
        <f t="shared" si="34"/>
        <v>#N/A</v>
      </c>
      <c r="U548" s="150" t="e">
        <f t="shared" si="35"/>
        <v>#N/A</v>
      </c>
      <c r="V548" s="154" t="e">
        <f>VLOOKUP(E548,'PC Receitas'!$O$4:$P$14,2,FALSE)</f>
        <v>#N/A</v>
      </c>
    </row>
    <row r="549" spans="3:22" ht="19.5" customHeight="1" thickTop="1" thickBot="1" x14ac:dyDescent="0.3">
      <c r="C549" s="58"/>
      <c r="D549" s="58" t="str">
        <f>IF(C549&lt;&gt;"",TEXT(C549,"00")&amp;"/01/"&amp;'Configurações Básicas'!$P$5,"")</f>
        <v/>
      </c>
      <c r="E549" s="58"/>
      <c r="F549" s="58"/>
      <c r="G549" s="58"/>
      <c r="H549" s="58"/>
      <c r="I549" s="59"/>
      <c r="J549" s="193"/>
      <c r="K549" s="60"/>
      <c r="L549" s="60"/>
      <c r="M549" s="56">
        <f>M548+IF(AND(K549="Pago",OR(E549='PC Receitas'!$O$4,E549='PC Receitas'!$O$5,E549='PC Receitas'!$O$6)),I549,IF(AND(K549="Pago",OR(E549='PC Receitas'!$O$7,E549='PC Receitas'!$O$8,E549='PC Receitas'!$O$9,E549='PC Receitas'!$O$10,E549='PC Receitas'!$O$11,E549='PC Receitas'!$O$12,E549='PC Receitas'!$O$13,E549='PC Receitas'!$O$14)),-I549,0))</f>
        <v>12927.7</v>
      </c>
      <c r="R549" s="153" t="e">
        <f t="shared" si="32"/>
        <v>#N/A</v>
      </c>
      <c r="S549" s="150" t="e">
        <f t="shared" si="33"/>
        <v>#N/A</v>
      </c>
      <c r="T549" s="150" t="e">
        <f t="shared" si="34"/>
        <v>#N/A</v>
      </c>
      <c r="U549" s="150" t="e">
        <f t="shared" si="35"/>
        <v>#N/A</v>
      </c>
      <c r="V549" s="154" t="e">
        <f>VLOOKUP(E549,'PC Receitas'!$O$4:$P$14,2,FALSE)</f>
        <v>#N/A</v>
      </c>
    </row>
    <row r="550" spans="3:22" ht="19.5" customHeight="1" thickTop="1" thickBot="1" x14ac:dyDescent="0.3">
      <c r="C550" s="58"/>
      <c r="D550" s="58" t="str">
        <f>IF(C550&lt;&gt;"",TEXT(C550,"00")&amp;"/01/"&amp;'Configurações Básicas'!$P$5,"")</f>
        <v/>
      </c>
      <c r="E550" s="58"/>
      <c r="F550" s="58"/>
      <c r="G550" s="58"/>
      <c r="H550" s="58"/>
      <c r="I550" s="59"/>
      <c r="J550" s="193"/>
      <c r="K550" s="60"/>
      <c r="L550" s="60"/>
      <c r="M550" s="56">
        <f>M549+IF(AND(K550="Pago",OR(E550='PC Receitas'!$O$4,E550='PC Receitas'!$O$5,E550='PC Receitas'!$O$6)),I550,IF(AND(K550="Pago",OR(E550='PC Receitas'!$O$7,E550='PC Receitas'!$O$8,E550='PC Receitas'!$O$9,E550='PC Receitas'!$O$10,E550='PC Receitas'!$O$11,E550='PC Receitas'!$O$12,E550='PC Receitas'!$O$13,E550='PC Receitas'!$O$14)),-I550,0))</f>
        <v>12927.7</v>
      </c>
      <c r="R550" s="153" t="e">
        <f t="shared" si="32"/>
        <v>#N/A</v>
      </c>
      <c r="S550" s="150" t="e">
        <f t="shared" si="33"/>
        <v>#N/A</v>
      </c>
      <c r="T550" s="150" t="e">
        <f t="shared" si="34"/>
        <v>#N/A</v>
      </c>
      <c r="U550" s="150" t="e">
        <f t="shared" si="35"/>
        <v>#N/A</v>
      </c>
      <c r="V550" s="154" t="e">
        <f>VLOOKUP(E550,'PC Receitas'!$O$4:$P$14,2,FALSE)</f>
        <v>#N/A</v>
      </c>
    </row>
    <row r="551" spans="3:22" ht="19.5" customHeight="1" thickTop="1" thickBot="1" x14ac:dyDescent="0.3">
      <c r="C551" s="58"/>
      <c r="D551" s="58" t="str">
        <f>IF(C551&lt;&gt;"",TEXT(C551,"00")&amp;"/01/"&amp;'Configurações Básicas'!$P$5,"")</f>
        <v/>
      </c>
      <c r="E551" s="58"/>
      <c r="F551" s="58"/>
      <c r="G551" s="58"/>
      <c r="H551" s="58"/>
      <c r="I551" s="59"/>
      <c r="J551" s="193"/>
      <c r="K551" s="60"/>
      <c r="L551" s="60"/>
      <c r="M551" s="56">
        <f>M550+IF(AND(K551="Pago",OR(E551='PC Receitas'!$O$4,E551='PC Receitas'!$O$5,E551='PC Receitas'!$O$6)),I551,IF(AND(K551="Pago",OR(E551='PC Receitas'!$O$7,E551='PC Receitas'!$O$8,E551='PC Receitas'!$O$9,E551='PC Receitas'!$O$10,E551='PC Receitas'!$O$11,E551='PC Receitas'!$O$12,E551='PC Receitas'!$O$13,E551='PC Receitas'!$O$14)),-I551,0))</f>
        <v>12927.7</v>
      </c>
      <c r="R551" s="153" t="e">
        <f t="shared" si="32"/>
        <v>#N/A</v>
      </c>
      <c r="S551" s="150" t="e">
        <f t="shared" si="33"/>
        <v>#N/A</v>
      </c>
      <c r="T551" s="150" t="e">
        <f t="shared" si="34"/>
        <v>#N/A</v>
      </c>
      <c r="U551" s="150" t="e">
        <f t="shared" si="35"/>
        <v>#N/A</v>
      </c>
      <c r="V551" s="154" t="e">
        <f>VLOOKUP(E551,'PC Receitas'!$O$4:$P$14,2,FALSE)</f>
        <v>#N/A</v>
      </c>
    </row>
    <row r="552" spans="3:22" ht="19.5" customHeight="1" thickTop="1" thickBot="1" x14ac:dyDescent="0.3">
      <c r="C552" s="58"/>
      <c r="D552" s="58" t="str">
        <f>IF(C552&lt;&gt;"",TEXT(C552,"00")&amp;"/01/"&amp;'Configurações Básicas'!$P$5,"")</f>
        <v/>
      </c>
      <c r="E552" s="58"/>
      <c r="F552" s="58"/>
      <c r="G552" s="58"/>
      <c r="H552" s="58"/>
      <c r="I552" s="59"/>
      <c r="J552" s="193"/>
      <c r="K552" s="60"/>
      <c r="L552" s="60"/>
      <c r="M552" s="56">
        <f>M551+IF(AND(K552="Pago",OR(E552='PC Receitas'!$O$4,E552='PC Receitas'!$O$5,E552='PC Receitas'!$O$6)),I552,IF(AND(K552="Pago",OR(E552='PC Receitas'!$O$7,E552='PC Receitas'!$O$8,E552='PC Receitas'!$O$9,E552='PC Receitas'!$O$10,E552='PC Receitas'!$O$11,E552='PC Receitas'!$O$12,E552='PC Receitas'!$O$13,E552='PC Receitas'!$O$14)),-I552,0))</f>
        <v>12927.7</v>
      </c>
      <c r="R552" s="153" t="e">
        <f t="shared" si="32"/>
        <v>#N/A</v>
      </c>
      <c r="S552" s="150" t="e">
        <f t="shared" si="33"/>
        <v>#N/A</v>
      </c>
      <c r="T552" s="150" t="e">
        <f t="shared" si="34"/>
        <v>#N/A</v>
      </c>
      <c r="U552" s="150" t="e">
        <f t="shared" si="35"/>
        <v>#N/A</v>
      </c>
      <c r="V552" s="154" t="e">
        <f>VLOOKUP(E552,'PC Receitas'!$O$4:$P$14,2,FALSE)</f>
        <v>#N/A</v>
      </c>
    </row>
    <row r="553" spans="3:22" ht="19.5" customHeight="1" thickTop="1" thickBot="1" x14ac:dyDescent="0.3">
      <c r="C553" s="58"/>
      <c r="D553" s="58" t="str">
        <f>IF(C553&lt;&gt;"",TEXT(C553,"00")&amp;"/01/"&amp;'Configurações Básicas'!$P$5,"")</f>
        <v/>
      </c>
      <c r="E553" s="58"/>
      <c r="F553" s="58"/>
      <c r="G553" s="58"/>
      <c r="H553" s="58"/>
      <c r="I553" s="59"/>
      <c r="J553" s="193"/>
      <c r="K553" s="60"/>
      <c r="L553" s="60"/>
      <c r="M553" s="56">
        <f>M552+IF(AND(K553="Pago",OR(E553='PC Receitas'!$O$4,E553='PC Receitas'!$O$5,E553='PC Receitas'!$O$6)),I553,IF(AND(K553="Pago",OR(E553='PC Receitas'!$O$7,E553='PC Receitas'!$O$8,E553='PC Receitas'!$O$9,E553='PC Receitas'!$O$10,E553='PC Receitas'!$O$11,E553='PC Receitas'!$O$12,E553='PC Receitas'!$O$13,E553='PC Receitas'!$O$14)),-I553,0))</f>
        <v>12927.7</v>
      </c>
      <c r="R553" s="153" t="e">
        <f t="shared" si="32"/>
        <v>#N/A</v>
      </c>
      <c r="S553" s="150" t="e">
        <f t="shared" si="33"/>
        <v>#N/A</v>
      </c>
      <c r="T553" s="150" t="e">
        <f t="shared" si="34"/>
        <v>#N/A</v>
      </c>
      <c r="U553" s="150" t="e">
        <f t="shared" si="35"/>
        <v>#N/A</v>
      </c>
      <c r="V553" s="154" t="e">
        <f>VLOOKUP(E553,'PC Receitas'!$O$4:$P$14,2,FALSE)</f>
        <v>#N/A</v>
      </c>
    </row>
    <row r="554" spans="3:22" ht="19.5" customHeight="1" thickTop="1" thickBot="1" x14ac:dyDescent="0.3">
      <c r="C554" s="58"/>
      <c r="D554" s="58" t="str">
        <f>IF(C554&lt;&gt;"",TEXT(C554,"00")&amp;"/01/"&amp;'Configurações Básicas'!$P$5,"")</f>
        <v/>
      </c>
      <c r="E554" s="58"/>
      <c r="F554" s="58"/>
      <c r="G554" s="58"/>
      <c r="H554" s="58"/>
      <c r="I554" s="59"/>
      <c r="J554" s="193"/>
      <c r="K554" s="60"/>
      <c r="L554" s="60"/>
      <c r="M554" s="56">
        <f>M553+IF(AND(K554="Pago",OR(E554='PC Receitas'!$O$4,E554='PC Receitas'!$O$5,E554='PC Receitas'!$O$6)),I554,IF(AND(K554="Pago",OR(E554='PC Receitas'!$O$7,E554='PC Receitas'!$O$8,E554='PC Receitas'!$O$9,E554='PC Receitas'!$O$10,E554='PC Receitas'!$O$11,E554='PC Receitas'!$O$12,E554='PC Receitas'!$O$13,E554='PC Receitas'!$O$14)),-I554,0))</f>
        <v>12927.7</v>
      </c>
      <c r="R554" s="153" t="e">
        <f t="shared" si="32"/>
        <v>#N/A</v>
      </c>
      <c r="S554" s="150" t="e">
        <f t="shared" si="33"/>
        <v>#N/A</v>
      </c>
      <c r="T554" s="150" t="e">
        <f t="shared" si="34"/>
        <v>#N/A</v>
      </c>
      <c r="U554" s="150" t="e">
        <f t="shared" si="35"/>
        <v>#N/A</v>
      </c>
      <c r="V554" s="154" t="e">
        <f>VLOOKUP(E554,'PC Receitas'!$O$4:$P$14,2,FALSE)</f>
        <v>#N/A</v>
      </c>
    </row>
    <row r="555" spans="3:22" ht="19.5" customHeight="1" thickTop="1" thickBot="1" x14ac:dyDescent="0.3">
      <c r="C555" s="58"/>
      <c r="D555" s="58" t="str">
        <f>IF(C555&lt;&gt;"",TEXT(C555,"00")&amp;"/01/"&amp;'Configurações Básicas'!$P$5,"")</f>
        <v/>
      </c>
      <c r="E555" s="58"/>
      <c r="F555" s="58"/>
      <c r="G555" s="58"/>
      <c r="H555" s="58"/>
      <c r="I555" s="59"/>
      <c r="J555" s="193"/>
      <c r="K555" s="60"/>
      <c r="L555" s="60"/>
      <c r="M555" s="56">
        <f>M554+IF(AND(K555="Pago",OR(E555='PC Receitas'!$O$4,E555='PC Receitas'!$O$5,E555='PC Receitas'!$O$6)),I555,IF(AND(K555="Pago",OR(E555='PC Receitas'!$O$7,E555='PC Receitas'!$O$8,E555='PC Receitas'!$O$9,E555='PC Receitas'!$O$10,E555='PC Receitas'!$O$11,E555='PC Receitas'!$O$12,E555='PC Receitas'!$O$13,E555='PC Receitas'!$O$14)),-I555,0))</f>
        <v>12927.7</v>
      </c>
      <c r="R555" s="153" t="e">
        <f t="shared" si="32"/>
        <v>#N/A</v>
      </c>
      <c r="S555" s="150" t="e">
        <f t="shared" si="33"/>
        <v>#N/A</v>
      </c>
      <c r="T555" s="150" t="e">
        <f t="shared" si="34"/>
        <v>#N/A</v>
      </c>
      <c r="U555" s="150" t="e">
        <f t="shared" si="35"/>
        <v>#N/A</v>
      </c>
      <c r="V555" s="154" t="e">
        <f>VLOOKUP(E555,'PC Receitas'!$O$4:$P$14,2,FALSE)</f>
        <v>#N/A</v>
      </c>
    </row>
    <row r="556" spans="3:22" ht="19.5" customHeight="1" thickTop="1" thickBot="1" x14ac:dyDescent="0.3">
      <c r="C556" s="58"/>
      <c r="D556" s="58" t="str">
        <f>IF(C556&lt;&gt;"",TEXT(C556,"00")&amp;"/01/"&amp;'Configurações Básicas'!$P$5,"")</f>
        <v/>
      </c>
      <c r="E556" s="58"/>
      <c r="F556" s="58"/>
      <c r="G556" s="58"/>
      <c r="H556" s="58"/>
      <c r="I556" s="59"/>
      <c r="J556" s="193"/>
      <c r="K556" s="60"/>
      <c r="L556" s="60"/>
      <c r="M556" s="56">
        <f>M555+IF(AND(K556="Pago",OR(E556='PC Receitas'!$O$4,E556='PC Receitas'!$O$5,E556='PC Receitas'!$O$6)),I556,IF(AND(K556="Pago",OR(E556='PC Receitas'!$O$7,E556='PC Receitas'!$O$8,E556='PC Receitas'!$O$9,E556='PC Receitas'!$O$10,E556='PC Receitas'!$O$11,E556='PC Receitas'!$O$12,E556='PC Receitas'!$O$13,E556='PC Receitas'!$O$14)),-I556,0))</f>
        <v>12927.7</v>
      </c>
      <c r="R556" s="153" t="e">
        <f t="shared" si="32"/>
        <v>#N/A</v>
      </c>
      <c r="S556" s="150" t="e">
        <f t="shared" si="33"/>
        <v>#N/A</v>
      </c>
      <c r="T556" s="150" t="e">
        <f t="shared" si="34"/>
        <v>#N/A</v>
      </c>
      <c r="U556" s="150" t="e">
        <f t="shared" si="35"/>
        <v>#N/A</v>
      </c>
      <c r="V556" s="154" t="e">
        <f>VLOOKUP(E556,'PC Receitas'!$O$4:$P$14,2,FALSE)</f>
        <v>#N/A</v>
      </c>
    </row>
    <row r="557" spans="3:22" ht="19.5" customHeight="1" thickTop="1" thickBot="1" x14ac:dyDescent="0.3">
      <c r="C557" s="58"/>
      <c r="D557" s="58" t="str">
        <f>IF(C557&lt;&gt;"",TEXT(C557,"00")&amp;"/01/"&amp;'Configurações Básicas'!$P$5,"")</f>
        <v/>
      </c>
      <c r="E557" s="58"/>
      <c r="F557" s="58"/>
      <c r="G557" s="58"/>
      <c r="H557" s="58"/>
      <c r="I557" s="59"/>
      <c r="J557" s="193"/>
      <c r="K557" s="60"/>
      <c r="L557" s="60"/>
      <c r="M557" s="56">
        <f>M556+IF(AND(K557="Pago",OR(E557='PC Receitas'!$O$4,E557='PC Receitas'!$O$5,E557='PC Receitas'!$O$6)),I557,IF(AND(K557="Pago",OR(E557='PC Receitas'!$O$7,E557='PC Receitas'!$O$8,E557='PC Receitas'!$O$9,E557='PC Receitas'!$O$10,E557='PC Receitas'!$O$11,E557='PC Receitas'!$O$12,E557='PC Receitas'!$O$13,E557='PC Receitas'!$O$14)),-I557,0))</f>
        <v>12927.7</v>
      </c>
      <c r="R557" s="153" t="e">
        <f t="shared" si="32"/>
        <v>#N/A</v>
      </c>
      <c r="S557" s="150" t="e">
        <f t="shared" si="33"/>
        <v>#N/A</v>
      </c>
      <c r="T557" s="150" t="e">
        <f t="shared" si="34"/>
        <v>#N/A</v>
      </c>
      <c r="U557" s="150" t="e">
        <f t="shared" si="35"/>
        <v>#N/A</v>
      </c>
      <c r="V557" s="154" t="e">
        <f>VLOOKUP(E557,'PC Receitas'!$O$4:$P$14,2,FALSE)</f>
        <v>#N/A</v>
      </c>
    </row>
    <row r="558" spans="3:22" ht="19.5" customHeight="1" thickTop="1" thickBot="1" x14ac:dyDescent="0.3">
      <c r="C558" s="58"/>
      <c r="D558" s="58" t="str">
        <f>IF(C558&lt;&gt;"",TEXT(C558,"00")&amp;"/01/"&amp;'Configurações Básicas'!$P$5,"")</f>
        <v/>
      </c>
      <c r="E558" s="58"/>
      <c r="F558" s="58"/>
      <c r="G558" s="58"/>
      <c r="H558" s="58"/>
      <c r="I558" s="59"/>
      <c r="J558" s="193"/>
      <c r="K558" s="60"/>
      <c r="L558" s="60"/>
      <c r="M558" s="56">
        <f>M557+IF(AND(K558="Pago",OR(E558='PC Receitas'!$O$4,E558='PC Receitas'!$O$5,E558='PC Receitas'!$O$6)),I558,IF(AND(K558="Pago",OR(E558='PC Receitas'!$O$7,E558='PC Receitas'!$O$8,E558='PC Receitas'!$O$9,E558='PC Receitas'!$O$10,E558='PC Receitas'!$O$11,E558='PC Receitas'!$O$12,E558='PC Receitas'!$O$13,E558='PC Receitas'!$O$14)),-I558,0))</f>
        <v>12927.7</v>
      </c>
      <c r="R558" s="153" t="e">
        <f t="shared" si="32"/>
        <v>#N/A</v>
      </c>
      <c r="S558" s="150" t="e">
        <f t="shared" si="33"/>
        <v>#N/A</v>
      </c>
      <c r="T558" s="150" t="e">
        <f t="shared" si="34"/>
        <v>#N/A</v>
      </c>
      <c r="U558" s="150" t="e">
        <f t="shared" si="35"/>
        <v>#N/A</v>
      </c>
      <c r="V558" s="154" t="e">
        <f>VLOOKUP(E558,'PC Receitas'!$O$4:$P$14,2,FALSE)</f>
        <v>#N/A</v>
      </c>
    </row>
    <row r="559" spans="3:22" ht="19.5" customHeight="1" thickTop="1" thickBot="1" x14ac:dyDescent="0.3">
      <c r="C559" s="58"/>
      <c r="D559" s="58" t="str">
        <f>IF(C559&lt;&gt;"",TEXT(C559,"00")&amp;"/01/"&amp;'Configurações Básicas'!$P$5,"")</f>
        <v/>
      </c>
      <c r="E559" s="58"/>
      <c r="F559" s="58"/>
      <c r="G559" s="58"/>
      <c r="H559" s="58"/>
      <c r="I559" s="59"/>
      <c r="J559" s="193"/>
      <c r="K559" s="60"/>
      <c r="L559" s="60"/>
      <c r="M559" s="56">
        <f>M558+IF(AND(K559="Pago",OR(E559='PC Receitas'!$O$4,E559='PC Receitas'!$O$5,E559='PC Receitas'!$O$6)),I559,IF(AND(K559="Pago",OR(E559='PC Receitas'!$O$7,E559='PC Receitas'!$O$8,E559='PC Receitas'!$O$9,E559='PC Receitas'!$O$10,E559='PC Receitas'!$O$11,E559='PC Receitas'!$O$12,E559='PC Receitas'!$O$13,E559='PC Receitas'!$O$14)),-I559,0))</f>
        <v>12927.7</v>
      </c>
      <c r="R559" s="153" t="e">
        <f t="shared" si="32"/>
        <v>#N/A</v>
      </c>
      <c r="S559" s="150" t="e">
        <f t="shared" si="33"/>
        <v>#N/A</v>
      </c>
      <c r="T559" s="150" t="e">
        <f t="shared" si="34"/>
        <v>#N/A</v>
      </c>
      <c r="U559" s="150" t="e">
        <f t="shared" si="35"/>
        <v>#N/A</v>
      </c>
      <c r="V559" s="154" t="e">
        <f>VLOOKUP(E559,'PC Receitas'!$O$4:$P$14,2,FALSE)</f>
        <v>#N/A</v>
      </c>
    </row>
    <row r="560" spans="3:22" ht="19.5" customHeight="1" thickTop="1" thickBot="1" x14ac:dyDescent="0.3">
      <c r="C560" s="58"/>
      <c r="D560" s="58" t="str">
        <f>IF(C560&lt;&gt;"",TEXT(C560,"00")&amp;"/01/"&amp;'Configurações Básicas'!$P$5,"")</f>
        <v/>
      </c>
      <c r="E560" s="58"/>
      <c r="F560" s="58"/>
      <c r="G560" s="58"/>
      <c r="H560" s="58"/>
      <c r="I560" s="59"/>
      <c r="J560" s="193"/>
      <c r="K560" s="60"/>
      <c r="L560" s="60"/>
      <c r="M560" s="56">
        <f>M559+IF(AND(K560="Pago",OR(E560='PC Receitas'!$O$4,E560='PC Receitas'!$O$5,E560='PC Receitas'!$O$6)),I560,IF(AND(K560="Pago",OR(E560='PC Receitas'!$O$7,E560='PC Receitas'!$O$8,E560='PC Receitas'!$O$9,E560='PC Receitas'!$O$10,E560='PC Receitas'!$O$11,E560='PC Receitas'!$O$12,E560='PC Receitas'!$O$13,E560='PC Receitas'!$O$14)),-I560,0))</f>
        <v>12927.7</v>
      </c>
      <c r="R560" s="153" t="e">
        <f t="shared" si="32"/>
        <v>#N/A</v>
      </c>
      <c r="S560" s="150" t="e">
        <f t="shared" si="33"/>
        <v>#N/A</v>
      </c>
      <c r="T560" s="150" t="e">
        <f t="shared" si="34"/>
        <v>#N/A</v>
      </c>
      <c r="U560" s="150" t="e">
        <f t="shared" si="35"/>
        <v>#N/A</v>
      </c>
      <c r="V560" s="154" t="e">
        <f>VLOOKUP(E560,'PC Receitas'!$O$4:$P$14,2,FALSE)</f>
        <v>#N/A</v>
      </c>
    </row>
    <row r="561" spans="3:22" ht="19.5" customHeight="1" thickTop="1" thickBot="1" x14ac:dyDescent="0.3">
      <c r="C561" s="58"/>
      <c r="D561" s="58" t="str">
        <f>IF(C561&lt;&gt;"",TEXT(C561,"00")&amp;"/01/"&amp;'Configurações Básicas'!$P$5,"")</f>
        <v/>
      </c>
      <c r="E561" s="58"/>
      <c r="F561" s="58"/>
      <c r="G561" s="58"/>
      <c r="H561" s="58"/>
      <c r="I561" s="59"/>
      <c r="J561" s="193"/>
      <c r="K561" s="60"/>
      <c r="L561" s="60"/>
      <c r="M561" s="56">
        <f>M560+IF(AND(K561="Pago",OR(E561='PC Receitas'!$O$4,E561='PC Receitas'!$O$5,E561='PC Receitas'!$O$6)),I561,IF(AND(K561="Pago",OR(E561='PC Receitas'!$O$7,E561='PC Receitas'!$O$8,E561='PC Receitas'!$O$9,E561='PC Receitas'!$O$10,E561='PC Receitas'!$O$11,E561='PC Receitas'!$O$12,E561='PC Receitas'!$O$13,E561='PC Receitas'!$O$14)),-I561,0))</f>
        <v>12927.7</v>
      </c>
      <c r="R561" s="153" t="e">
        <f t="shared" si="32"/>
        <v>#N/A</v>
      </c>
      <c r="S561" s="150" t="e">
        <f t="shared" si="33"/>
        <v>#N/A</v>
      </c>
      <c r="T561" s="150" t="e">
        <f t="shared" si="34"/>
        <v>#N/A</v>
      </c>
      <c r="U561" s="150" t="e">
        <f t="shared" si="35"/>
        <v>#N/A</v>
      </c>
      <c r="V561" s="154" t="e">
        <f>VLOOKUP(E561,'PC Receitas'!$O$4:$P$14,2,FALSE)</f>
        <v>#N/A</v>
      </c>
    </row>
    <row r="562" spans="3:22" ht="19.5" customHeight="1" thickTop="1" thickBot="1" x14ac:dyDescent="0.3">
      <c r="C562" s="58"/>
      <c r="D562" s="58" t="str">
        <f>IF(C562&lt;&gt;"",TEXT(C562,"00")&amp;"/01/"&amp;'Configurações Básicas'!$P$5,"")</f>
        <v/>
      </c>
      <c r="E562" s="58"/>
      <c r="F562" s="58"/>
      <c r="G562" s="58"/>
      <c r="H562" s="58"/>
      <c r="I562" s="59"/>
      <c r="J562" s="193"/>
      <c r="K562" s="60"/>
      <c r="L562" s="60"/>
      <c r="M562" s="56">
        <f>M561+IF(AND(K562="Pago",OR(E562='PC Receitas'!$O$4,E562='PC Receitas'!$O$5,E562='PC Receitas'!$O$6)),I562,IF(AND(K562="Pago",OR(E562='PC Receitas'!$O$7,E562='PC Receitas'!$O$8,E562='PC Receitas'!$O$9,E562='PC Receitas'!$O$10,E562='PC Receitas'!$O$11,E562='PC Receitas'!$O$12,E562='PC Receitas'!$O$13,E562='PC Receitas'!$O$14)),-I562,0))</f>
        <v>12927.7</v>
      </c>
      <c r="R562" s="153" t="e">
        <f t="shared" si="32"/>
        <v>#N/A</v>
      </c>
      <c r="S562" s="150" t="e">
        <f t="shared" si="33"/>
        <v>#N/A</v>
      </c>
      <c r="T562" s="150" t="e">
        <f t="shared" si="34"/>
        <v>#N/A</v>
      </c>
      <c r="U562" s="150" t="e">
        <f t="shared" si="35"/>
        <v>#N/A</v>
      </c>
      <c r="V562" s="154" t="e">
        <f>VLOOKUP(E562,'PC Receitas'!$O$4:$P$14,2,FALSE)</f>
        <v>#N/A</v>
      </c>
    </row>
    <row r="563" spans="3:22" ht="19.5" customHeight="1" thickTop="1" thickBot="1" x14ac:dyDescent="0.3">
      <c r="C563" s="58"/>
      <c r="D563" s="58" t="str">
        <f>IF(C563&lt;&gt;"",TEXT(C563,"00")&amp;"/01/"&amp;'Configurações Básicas'!$P$5,"")</f>
        <v/>
      </c>
      <c r="E563" s="58"/>
      <c r="F563" s="58"/>
      <c r="G563" s="58"/>
      <c r="H563" s="58"/>
      <c r="I563" s="59"/>
      <c r="J563" s="193"/>
      <c r="K563" s="60"/>
      <c r="L563" s="60"/>
      <c r="M563" s="56">
        <f>M562+IF(AND(K563="Pago",OR(E563='PC Receitas'!$O$4,E563='PC Receitas'!$O$5,E563='PC Receitas'!$O$6)),I563,IF(AND(K563="Pago",OR(E563='PC Receitas'!$O$7,E563='PC Receitas'!$O$8,E563='PC Receitas'!$O$9,E563='PC Receitas'!$O$10,E563='PC Receitas'!$O$11,E563='PC Receitas'!$O$12,E563='PC Receitas'!$O$13,E563='PC Receitas'!$O$14)),-I563,0))</f>
        <v>12927.7</v>
      </c>
      <c r="R563" s="153" t="e">
        <f t="shared" si="32"/>
        <v>#N/A</v>
      </c>
      <c r="S563" s="150" t="e">
        <f t="shared" si="33"/>
        <v>#N/A</v>
      </c>
      <c r="T563" s="150" t="e">
        <f t="shared" si="34"/>
        <v>#N/A</v>
      </c>
      <c r="U563" s="150" t="e">
        <f t="shared" si="35"/>
        <v>#N/A</v>
      </c>
      <c r="V563" s="154" t="e">
        <f>VLOOKUP(E563,'PC Receitas'!$O$4:$P$14,2,FALSE)</f>
        <v>#N/A</v>
      </c>
    </row>
    <row r="564" spans="3:22" ht="19.5" customHeight="1" thickTop="1" thickBot="1" x14ac:dyDescent="0.3">
      <c r="C564" s="58"/>
      <c r="D564" s="58" t="str">
        <f>IF(C564&lt;&gt;"",TEXT(C564,"00")&amp;"/01/"&amp;'Configurações Básicas'!$P$5,"")</f>
        <v/>
      </c>
      <c r="E564" s="58"/>
      <c r="F564" s="58"/>
      <c r="G564" s="58"/>
      <c r="H564" s="58"/>
      <c r="I564" s="59"/>
      <c r="J564" s="193"/>
      <c r="K564" s="60"/>
      <c r="L564" s="60"/>
      <c r="M564" s="56">
        <f>M563+IF(AND(K564="Pago",OR(E564='PC Receitas'!$O$4,E564='PC Receitas'!$O$5,E564='PC Receitas'!$O$6)),I564,IF(AND(K564="Pago",OR(E564='PC Receitas'!$O$7,E564='PC Receitas'!$O$8,E564='PC Receitas'!$O$9,E564='PC Receitas'!$O$10,E564='PC Receitas'!$O$11,E564='PC Receitas'!$O$12,E564='PC Receitas'!$O$13,E564='PC Receitas'!$O$14)),-I564,0))</f>
        <v>12927.7</v>
      </c>
      <c r="R564" s="153" t="e">
        <f t="shared" si="32"/>
        <v>#N/A</v>
      </c>
      <c r="S564" s="150" t="e">
        <f t="shared" si="33"/>
        <v>#N/A</v>
      </c>
      <c r="T564" s="150" t="e">
        <f t="shared" si="34"/>
        <v>#N/A</v>
      </c>
      <c r="U564" s="150" t="e">
        <f t="shared" si="35"/>
        <v>#N/A</v>
      </c>
      <c r="V564" s="154" t="e">
        <f>VLOOKUP(E564,'PC Receitas'!$O$4:$P$14,2,FALSE)</f>
        <v>#N/A</v>
      </c>
    </row>
    <row r="565" spans="3:22" ht="19.5" customHeight="1" thickTop="1" thickBot="1" x14ac:dyDescent="0.3">
      <c r="C565" s="58"/>
      <c r="D565" s="58" t="str">
        <f>IF(C565&lt;&gt;"",TEXT(C565,"00")&amp;"/01/"&amp;'Configurações Básicas'!$P$5,"")</f>
        <v/>
      </c>
      <c r="E565" s="58"/>
      <c r="F565" s="58"/>
      <c r="G565" s="58"/>
      <c r="H565" s="58"/>
      <c r="I565" s="59"/>
      <c r="J565" s="193"/>
      <c r="K565" s="60"/>
      <c r="L565" s="60"/>
      <c r="M565" s="56">
        <f>M564+IF(AND(K565="Pago",OR(E565='PC Receitas'!$O$4,E565='PC Receitas'!$O$5,E565='PC Receitas'!$O$6)),I565,IF(AND(K565="Pago",OR(E565='PC Receitas'!$O$7,E565='PC Receitas'!$O$8,E565='PC Receitas'!$O$9,E565='PC Receitas'!$O$10,E565='PC Receitas'!$O$11,E565='PC Receitas'!$O$12,E565='PC Receitas'!$O$13,E565='PC Receitas'!$O$14)),-I565,0))</f>
        <v>12927.7</v>
      </c>
      <c r="R565" s="153" t="e">
        <f t="shared" si="32"/>
        <v>#N/A</v>
      </c>
      <c r="S565" s="150" t="e">
        <f t="shared" si="33"/>
        <v>#N/A</v>
      </c>
      <c r="T565" s="150" t="e">
        <f t="shared" si="34"/>
        <v>#N/A</v>
      </c>
      <c r="U565" s="150" t="e">
        <f t="shared" si="35"/>
        <v>#N/A</v>
      </c>
      <c r="V565" s="154" t="e">
        <f>VLOOKUP(E565,'PC Receitas'!$O$4:$P$14,2,FALSE)</f>
        <v>#N/A</v>
      </c>
    </row>
    <row r="566" spans="3:22" ht="19.5" customHeight="1" thickTop="1" thickBot="1" x14ac:dyDescent="0.3">
      <c r="C566" s="58"/>
      <c r="D566" s="58" t="str">
        <f>IF(C566&lt;&gt;"",TEXT(C566,"00")&amp;"/01/"&amp;'Configurações Básicas'!$P$5,"")</f>
        <v/>
      </c>
      <c r="E566" s="58"/>
      <c r="F566" s="58"/>
      <c r="G566" s="58"/>
      <c r="H566" s="58"/>
      <c r="I566" s="59"/>
      <c r="J566" s="193"/>
      <c r="K566" s="60"/>
      <c r="L566" s="60"/>
      <c r="M566" s="56">
        <f>M565+IF(AND(K566="Pago",OR(E566='PC Receitas'!$O$4,E566='PC Receitas'!$O$5,E566='PC Receitas'!$O$6)),I566,IF(AND(K566="Pago",OR(E566='PC Receitas'!$O$7,E566='PC Receitas'!$O$8,E566='PC Receitas'!$O$9,E566='PC Receitas'!$O$10,E566='PC Receitas'!$O$11,E566='PC Receitas'!$O$12,E566='PC Receitas'!$O$13,E566='PC Receitas'!$O$14)),-I566,0))</f>
        <v>12927.7</v>
      </c>
      <c r="R566" s="153" t="e">
        <f t="shared" si="32"/>
        <v>#N/A</v>
      </c>
      <c r="S566" s="150" t="e">
        <f t="shared" si="33"/>
        <v>#N/A</v>
      </c>
      <c r="T566" s="150" t="e">
        <f t="shared" si="34"/>
        <v>#N/A</v>
      </c>
      <c r="U566" s="150" t="e">
        <f t="shared" si="35"/>
        <v>#N/A</v>
      </c>
      <c r="V566" s="154" t="e">
        <f>VLOOKUP(E566,'PC Receitas'!$O$4:$P$14,2,FALSE)</f>
        <v>#N/A</v>
      </c>
    </row>
    <row r="567" spans="3:22" ht="19.5" customHeight="1" thickTop="1" thickBot="1" x14ac:dyDescent="0.3">
      <c r="C567" s="58"/>
      <c r="D567" s="58" t="str">
        <f>IF(C567&lt;&gt;"",TEXT(C567,"00")&amp;"/01/"&amp;'Configurações Básicas'!$P$5,"")</f>
        <v/>
      </c>
      <c r="E567" s="58"/>
      <c r="F567" s="58"/>
      <c r="G567" s="58"/>
      <c r="H567" s="58"/>
      <c r="I567" s="59"/>
      <c r="J567" s="193"/>
      <c r="K567" s="60"/>
      <c r="L567" s="60"/>
      <c r="M567" s="56">
        <f>M566+IF(AND(K567="Pago",OR(E567='PC Receitas'!$O$4,E567='PC Receitas'!$O$5,E567='PC Receitas'!$O$6)),I567,IF(AND(K567="Pago",OR(E567='PC Receitas'!$O$7,E567='PC Receitas'!$O$8,E567='PC Receitas'!$O$9,E567='PC Receitas'!$O$10,E567='PC Receitas'!$O$11,E567='PC Receitas'!$O$12,E567='PC Receitas'!$O$13,E567='PC Receitas'!$O$14)),-I567,0))</f>
        <v>12927.7</v>
      </c>
      <c r="R567" s="153" t="e">
        <f t="shared" si="32"/>
        <v>#N/A</v>
      </c>
      <c r="S567" s="150" t="e">
        <f t="shared" si="33"/>
        <v>#N/A</v>
      </c>
      <c r="T567" s="150" t="e">
        <f t="shared" si="34"/>
        <v>#N/A</v>
      </c>
      <c r="U567" s="150" t="e">
        <f t="shared" si="35"/>
        <v>#N/A</v>
      </c>
      <c r="V567" s="154" t="e">
        <f>VLOOKUP(E567,'PC Receitas'!$O$4:$P$14,2,FALSE)</f>
        <v>#N/A</v>
      </c>
    </row>
    <row r="568" spans="3:22" ht="19.5" customHeight="1" thickTop="1" thickBot="1" x14ac:dyDescent="0.3">
      <c r="C568" s="58"/>
      <c r="D568" s="58" t="str">
        <f>IF(C568&lt;&gt;"",TEXT(C568,"00")&amp;"/01/"&amp;'Configurações Básicas'!$P$5,"")</f>
        <v/>
      </c>
      <c r="E568" s="58"/>
      <c r="F568" s="58"/>
      <c r="G568" s="58"/>
      <c r="H568" s="58"/>
      <c r="I568" s="59"/>
      <c r="J568" s="193"/>
      <c r="K568" s="60"/>
      <c r="L568" s="60"/>
      <c r="M568" s="56">
        <f>M567+IF(AND(K568="Pago",OR(E568='PC Receitas'!$O$4,E568='PC Receitas'!$O$5,E568='PC Receitas'!$O$6)),I568,IF(AND(K568="Pago",OR(E568='PC Receitas'!$O$7,E568='PC Receitas'!$O$8,E568='PC Receitas'!$O$9,E568='PC Receitas'!$O$10,E568='PC Receitas'!$O$11,E568='PC Receitas'!$O$12,E568='PC Receitas'!$O$13,E568='PC Receitas'!$O$14)),-I568,0))</f>
        <v>12927.7</v>
      </c>
      <c r="R568" s="153" t="e">
        <f t="shared" si="32"/>
        <v>#N/A</v>
      </c>
      <c r="S568" s="150" t="e">
        <f t="shared" si="33"/>
        <v>#N/A</v>
      </c>
      <c r="T568" s="150" t="e">
        <f t="shared" si="34"/>
        <v>#N/A</v>
      </c>
      <c r="U568" s="150" t="e">
        <f t="shared" si="35"/>
        <v>#N/A</v>
      </c>
      <c r="V568" s="154" t="e">
        <f>VLOOKUP(E568,'PC Receitas'!$O$4:$P$14,2,FALSE)</f>
        <v>#N/A</v>
      </c>
    </row>
    <row r="569" spans="3:22" ht="19.5" customHeight="1" thickTop="1" thickBot="1" x14ac:dyDescent="0.3">
      <c r="C569" s="58"/>
      <c r="D569" s="58" t="str">
        <f>IF(C569&lt;&gt;"",TEXT(C569,"00")&amp;"/01/"&amp;'Configurações Básicas'!$P$5,"")</f>
        <v/>
      </c>
      <c r="E569" s="58"/>
      <c r="F569" s="58"/>
      <c r="G569" s="58"/>
      <c r="H569" s="58"/>
      <c r="I569" s="59"/>
      <c r="J569" s="193"/>
      <c r="K569" s="60"/>
      <c r="L569" s="60"/>
      <c r="M569" s="56">
        <f>M568+IF(AND(K569="Pago",OR(E569='PC Receitas'!$O$4,E569='PC Receitas'!$O$5,E569='PC Receitas'!$O$6)),I569,IF(AND(K569="Pago",OR(E569='PC Receitas'!$O$7,E569='PC Receitas'!$O$8,E569='PC Receitas'!$O$9,E569='PC Receitas'!$O$10,E569='PC Receitas'!$O$11,E569='PC Receitas'!$O$12,E569='PC Receitas'!$O$13,E569='PC Receitas'!$O$14)),-I569,0))</f>
        <v>12927.7</v>
      </c>
      <c r="R569" s="153" t="e">
        <f t="shared" si="32"/>
        <v>#N/A</v>
      </c>
      <c r="S569" s="150" t="e">
        <f t="shared" si="33"/>
        <v>#N/A</v>
      </c>
      <c r="T569" s="150" t="e">
        <f t="shared" si="34"/>
        <v>#N/A</v>
      </c>
      <c r="U569" s="150" t="e">
        <f t="shared" si="35"/>
        <v>#N/A</v>
      </c>
      <c r="V569" s="154" t="e">
        <f>VLOOKUP(E569,'PC Receitas'!$O$4:$P$14,2,FALSE)</f>
        <v>#N/A</v>
      </c>
    </row>
    <row r="570" spans="3:22" ht="19.5" customHeight="1" thickTop="1" thickBot="1" x14ac:dyDescent="0.3">
      <c r="C570" s="58"/>
      <c r="D570" s="58" t="str">
        <f>IF(C570&lt;&gt;"",TEXT(C570,"00")&amp;"/01/"&amp;'Configurações Básicas'!$P$5,"")</f>
        <v/>
      </c>
      <c r="E570" s="58"/>
      <c r="F570" s="58"/>
      <c r="G570" s="58"/>
      <c r="H570" s="58"/>
      <c r="I570" s="59"/>
      <c r="J570" s="193"/>
      <c r="K570" s="60"/>
      <c r="L570" s="60"/>
      <c r="M570" s="56">
        <f>M569+IF(AND(K570="Pago",OR(E570='PC Receitas'!$O$4,E570='PC Receitas'!$O$5,E570='PC Receitas'!$O$6)),I570,IF(AND(K570="Pago",OR(E570='PC Receitas'!$O$7,E570='PC Receitas'!$O$8,E570='PC Receitas'!$O$9,E570='PC Receitas'!$O$10,E570='PC Receitas'!$O$11,E570='PC Receitas'!$O$12,E570='PC Receitas'!$O$13,E570='PC Receitas'!$O$14)),-I570,0))</f>
        <v>12927.7</v>
      </c>
      <c r="R570" s="153" t="e">
        <f t="shared" si="32"/>
        <v>#N/A</v>
      </c>
      <c r="S570" s="150" t="e">
        <f t="shared" si="33"/>
        <v>#N/A</v>
      </c>
      <c r="T570" s="150" t="e">
        <f t="shared" si="34"/>
        <v>#N/A</v>
      </c>
      <c r="U570" s="150" t="e">
        <f t="shared" si="35"/>
        <v>#N/A</v>
      </c>
      <c r="V570" s="154" t="e">
        <f>VLOOKUP(E570,'PC Receitas'!$O$4:$P$14,2,FALSE)</f>
        <v>#N/A</v>
      </c>
    </row>
    <row r="571" spans="3:22" ht="19.5" customHeight="1" thickTop="1" thickBot="1" x14ac:dyDescent="0.3">
      <c r="C571" s="58"/>
      <c r="D571" s="58" t="str">
        <f>IF(C571&lt;&gt;"",TEXT(C571,"00")&amp;"/01/"&amp;'Configurações Básicas'!$P$5,"")</f>
        <v/>
      </c>
      <c r="E571" s="58"/>
      <c r="F571" s="58"/>
      <c r="G571" s="58"/>
      <c r="H571" s="58"/>
      <c r="I571" s="59"/>
      <c r="J571" s="193"/>
      <c r="K571" s="60"/>
      <c r="L571" s="60"/>
      <c r="M571" s="56">
        <f>M570+IF(AND(K571="Pago",OR(E571='PC Receitas'!$O$4,E571='PC Receitas'!$O$5,E571='PC Receitas'!$O$6)),I571,IF(AND(K571="Pago",OR(E571='PC Receitas'!$O$7,E571='PC Receitas'!$O$8,E571='PC Receitas'!$O$9,E571='PC Receitas'!$O$10,E571='PC Receitas'!$O$11,E571='PC Receitas'!$O$12,E571='PC Receitas'!$O$13,E571='PC Receitas'!$O$14)),-I571,0))</f>
        <v>12927.7</v>
      </c>
      <c r="R571" s="153" t="e">
        <f t="shared" si="32"/>
        <v>#N/A</v>
      </c>
      <c r="S571" s="150" t="e">
        <f t="shared" si="33"/>
        <v>#N/A</v>
      </c>
      <c r="T571" s="150" t="e">
        <f t="shared" si="34"/>
        <v>#N/A</v>
      </c>
      <c r="U571" s="150" t="e">
        <f t="shared" si="35"/>
        <v>#N/A</v>
      </c>
      <c r="V571" s="154" t="e">
        <f>VLOOKUP(E571,'PC Receitas'!$O$4:$P$14,2,FALSE)</f>
        <v>#N/A</v>
      </c>
    </row>
    <row r="572" spans="3:22" ht="19.5" customHeight="1" thickTop="1" thickBot="1" x14ac:dyDescent="0.3">
      <c r="C572" s="58"/>
      <c r="D572" s="58" t="str">
        <f>IF(C572&lt;&gt;"",TEXT(C572,"00")&amp;"/01/"&amp;'Configurações Básicas'!$P$5,"")</f>
        <v/>
      </c>
      <c r="E572" s="58"/>
      <c r="F572" s="58"/>
      <c r="G572" s="58"/>
      <c r="H572" s="58"/>
      <c r="I572" s="59"/>
      <c r="J572" s="193"/>
      <c r="K572" s="60"/>
      <c r="L572" s="60"/>
      <c r="M572" s="56">
        <f>M571+IF(AND(K572="Pago",OR(E572='PC Receitas'!$O$4,E572='PC Receitas'!$O$5,E572='PC Receitas'!$O$6)),I572,IF(AND(K572="Pago",OR(E572='PC Receitas'!$O$7,E572='PC Receitas'!$O$8,E572='PC Receitas'!$O$9,E572='PC Receitas'!$O$10,E572='PC Receitas'!$O$11,E572='PC Receitas'!$O$12,E572='PC Receitas'!$O$13,E572='PC Receitas'!$O$14)),-I572,0))</f>
        <v>12927.7</v>
      </c>
      <c r="R572" s="153" t="e">
        <f t="shared" si="32"/>
        <v>#N/A</v>
      </c>
      <c r="S572" s="150" t="e">
        <f t="shared" si="33"/>
        <v>#N/A</v>
      </c>
      <c r="T572" s="150" t="e">
        <f t="shared" si="34"/>
        <v>#N/A</v>
      </c>
      <c r="U572" s="150" t="e">
        <f t="shared" si="35"/>
        <v>#N/A</v>
      </c>
      <c r="V572" s="154" t="e">
        <f>VLOOKUP(E572,'PC Receitas'!$O$4:$P$14,2,FALSE)</f>
        <v>#N/A</v>
      </c>
    </row>
    <row r="573" spans="3:22" ht="19.5" customHeight="1" thickTop="1" thickBot="1" x14ac:dyDescent="0.3">
      <c r="C573" s="58"/>
      <c r="D573" s="58" t="str">
        <f>IF(C573&lt;&gt;"",TEXT(C573,"00")&amp;"/01/"&amp;'Configurações Básicas'!$P$5,"")</f>
        <v/>
      </c>
      <c r="E573" s="58"/>
      <c r="F573" s="58"/>
      <c r="G573" s="58"/>
      <c r="H573" s="58"/>
      <c r="I573" s="59"/>
      <c r="J573" s="193"/>
      <c r="K573" s="60"/>
      <c r="L573" s="60"/>
      <c r="M573" s="56">
        <f>M572+IF(AND(K573="Pago",OR(E573='PC Receitas'!$O$4,E573='PC Receitas'!$O$5,E573='PC Receitas'!$O$6)),I573,IF(AND(K573="Pago",OR(E573='PC Receitas'!$O$7,E573='PC Receitas'!$O$8,E573='PC Receitas'!$O$9,E573='PC Receitas'!$O$10,E573='PC Receitas'!$O$11,E573='PC Receitas'!$O$12,E573='PC Receitas'!$O$13,E573='PC Receitas'!$O$14)),-I573,0))</f>
        <v>12927.7</v>
      </c>
      <c r="R573" s="153" t="e">
        <f t="shared" si="32"/>
        <v>#N/A</v>
      </c>
      <c r="S573" s="150" t="e">
        <f t="shared" si="33"/>
        <v>#N/A</v>
      </c>
      <c r="T573" s="150" t="e">
        <f t="shared" si="34"/>
        <v>#N/A</v>
      </c>
      <c r="U573" s="150" t="e">
        <f t="shared" si="35"/>
        <v>#N/A</v>
      </c>
      <c r="V573" s="154" t="e">
        <f>VLOOKUP(E573,'PC Receitas'!$O$4:$P$14,2,FALSE)</f>
        <v>#N/A</v>
      </c>
    </row>
    <row r="574" spans="3:22" ht="19.5" customHeight="1" thickTop="1" thickBot="1" x14ac:dyDescent="0.3">
      <c r="C574" s="58"/>
      <c r="D574" s="58" t="str">
        <f>IF(C574&lt;&gt;"",TEXT(C574,"00")&amp;"/01/"&amp;'Configurações Básicas'!$P$5,"")</f>
        <v/>
      </c>
      <c r="E574" s="58"/>
      <c r="F574" s="58"/>
      <c r="G574" s="58"/>
      <c r="H574" s="58"/>
      <c r="I574" s="59"/>
      <c r="J574" s="193"/>
      <c r="K574" s="60"/>
      <c r="L574" s="60"/>
      <c r="M574" s="56">
        <f>M573+IF(AND(K574="Pago",OR(E574='PC Receitas'!$O$4,E574='PC Receitas'!$O$5,E574='PC Receitas'!$O$6)),I574,IF(AND(K574="Pago",OR(E574='PC Receitas'!$O$7,E574='PC Receitas'!$O$8,E574='PC Receitas'!$O$9,E574='PC Receitas'!$O$10,E574='PC Receitas'!$O$11,E574='PC Receitas'!$O$12,E574='PC Receitas'!$O$13,E574='PC Receitas'!$O$14)),-I574,0))</f>
        <v>12927.7</v>
      </c>
      <c r="R574" s="153" t="e">
        <f t="shared" si="32"/>
        <v>#N/A</v>
      </c>
      <c r="S574" s="150" t="e">
        <f t="shared" si="33"/>
        <v>#N/A</v>
      </c>
      <c r="T574" s="150" t="e">
        <f t="shared" si="34"/>
        <v>#N/A</v>
      </c>
      <c r="U574" s="150" t="e">
        <f t="shared" si="35"/>
        <v>#N/A</v>
      </c>
      <c r="V574" s="154" t="e">
        <f>VLOOKUP(E574,'PC Receitas'!$O$4:$P$14,2,FALSE)</f>
        <v>#N/A</v>
      </c>
    </row>
    <row r="575" spans="3:22" ht="19.5" customHeight="1" thickTop="1" thickBot="1" x14ac:dyDescent="0.3">
      <c r="C575" s="58"/>
      <c r="D575" s="58" t="str">
        <f>IF(C575&lt;&gt;"",TEXT(C575,"00")&amp;"/01/"&amp;'Configurações Básicas'!$P$5,"")</f>
        <v/>
      </c>
      <c r="E575" s="58"/>
      <c r="F575" s="58"/>
      <c r="G575" s="58"/>
      <c r="H575" s="58"/>
      <c r="I575" s="59"/>
      <c r="J575" s="193"/>
      <c r="K575" s="60"/>
      <c r="L575" s="60"/>
      <c r="M575" s="56">
        <f>M574+IF(AND(K575="Pago",OR(E575='PC Receitas'!$O$4,E575='PC Receitas'!$O$5,E575='PC Receitas'!$O$6)),I575,IF(AND(K575="Pago",OR(E575='PC Receitas'!$O$7,E575='PC Receitas'!$O$8,E575='PC Receitas'!$O$9,E575='PC Receitas'!$O$10,E575='PC Receitas'!$O$11,E575='PC Receitas'!$O$12,E575='PC Receitas'!$O$13,E575='PC Receitas'!$O$14)),-I575,0))</f>
        <v>12927.7</v>
      </c>
      <c r="R575" s="153" t="e">
        <f t="shared" si="32"/>
        <v>#N/A</v>
      </c>
      <c r="S575" s="150" t="e">
        <f t="shared" si="33"/>
        <v>#N/A</v>
      </c>
      <c r="T575" s="150" t="e">
        <f t="shared" si="34"/>
        <v>#N/A</v>
      </c>
      <c r="U575" s="150" t="e">
        <f t="shared" si="35"/>
        <v>#N/A</v>
      </c>
      <c r="V575" s="154" t="e">
        <f>VLOOKUP(E575,'PC Receitas'!$O$4:$P$14,2,FALSE)</f>
        <v>#N/A</v>
      </c>
    </row>
    <row r="576" spans="3:22" ht="19.5" customHeight="1" thickTop="1" thickBot="1" x14ac:dyDescent="0.3">
      <c r="C576" s="58"/>
      <c r="D576" s="58" t="str">
        <f>IF(C576&lt;&gt;"",TEXT(C576,"00")&amp;"/01/"&amp;'Configurações Básicas'!$P$5,"")</f>
        <v/>
      </c>
      <c r="E576" s="58"/>
      <c r="F576" s="58"/>
      <c r="G576" s="58"/>
      <c r="H576" s="58"/>
      <c r="I576" s="59"/>
      <c r="J576" s="193"/>
      <c r="K576" s="60"/>
      <c r="L576" s="60"/>
      <c r="M576" s="56">
        <f>M575+IF(AND(K576="Pago",OR(E576='PC Receitas'!$O$4,E576='PC Receitas'!$O$5,E576='PC Receitas'!$O$6)),I576,IF(AND(K576="Pago",OR(E576='PC Receitas'!$O$7,E576='PC Receitas'!$O$8,E576='PC Receitas'!$O$9,E576='PC Receitas'!$O$10,E576='PC Receitas'!$O$11,E576='PC Receitas'!$O$12,E576='PC Receitas'!$O$13,E576='PC Receitas'!$O$14)),-I576,0))</f>
        <v>12927.7</v>
      </c>
      <c r="R576" s="153" t="e">
        <f t="shared" si="32"/>
        <v>#N/A</v>
      </c>
      <c r="S576" s="150" t="e">
        <f t="shared" si="33"/>
        <v>#N/A</v>
      </c>
      <c r="T576" s="150" t="e">
        <f t="shared" si="34"/>
        <v>#N/A</v>
      </c>
      <c r="U576" s="150" t="e">
        <f t="shared" si="35"/>
        <v>#N/A</v>
      </c>
      <c r="V576" s="154" t="e">
        <f>VLOOKUP(E576,'PC Receitas'!$O$4:$P$14,2,FALSE)</f>
        <v>#N/A</v>
      </c>
    </row>
    <row r="577" spans="3:22" ht="19.5" customHeight="1" thickTop="1" thickBot="1" x14ac:dyDescent="0.3">
      <c r="C577" s="58"/>
      <c r="D577" s="58" t="str">
        <f>IF(C577&lt;&gt;"",TEXT(C577,"00")&amp;"/01/"&amp;'Configurações Básicas'!$P$5,"")</f>
        <v/>
      </c>
      <c r="E577" s="58"/>
      <c r="F577" s="58"/>
      <c r="G577" s="58"/>
      <c r="H577" s="58"/>
      <c r="I577" s="59"/>
      <c r="J577" s="193"/>
      <c r="K577" s="60"/>
      <c r="L577" s="60"/>
      <c r="M577" s="56">
        <f>M576+IF(AND(K577="Pago",OR(E577='PC Receitas'!$O$4,E577='PC Receitas'!$O$5,E577='PC Receitas'!$O$6)),I577,IF(AND(K577="Pago",OR(E577='PC Receitas'!$O$7,E577='PC Receitas'!$O$8,E577='PC Receitas'!$O$9,E577='PC Receitas'!$O$10,E577='PC Receitas'!$O$11,E577='PC Receitas'!$O$12,E577='PC Receitas'!$O$13,E577='PC Receitas'!$O$14)),-I577,0))</f>
        <v>12927.7</v>
      </c>
      <c r="R577" s="153" t="e">
        <f t="shared" si="32"/>
        <v>#N/A</v>
      </c>
      <c r="S577" s="150" t="e">
        <f t="shared" si="33"/>
        <v>#N/A</v>
      </c>
      <c r="T577" s="150" t="e">
        <f t="shared" si="34"/>
        <v>#N/A</v>
      </c>
      <c r="U577" s="150" t="e">
        <f t="shared" si="35"/>
        <v>#N/A</v>
      </c>
      <c r="V577" s="154" t="e">
        <f>VLOOKUP(E577,'PC Receitas'!$O$4:$P$14,2,FALSE)</f>
        <v>#N/A</v>
      </c>
    </row>
    <row r="578" spans="3:22" ht="19.5" customHeight="1" thickTop="1" thickBot="1" x14ac:dyDescent="0.3">
      <c r="C578" s="58"/>
      <c r="D578" s="58" t="str">
        <f>IF(C578&lt;&gt;"",TEXT(C578,"00")&amp;"/01/"&amp;'Configurações Básicas'!$P$5,"")</f>
        <v/>
      </c>
      <c r="E578" s="58"/>
      <c r="F578" s="58"/>
      <c r="G578" s="58"/>
      <c r="H578" s="58"/>
      <c r="I578" s="59"/>
      <c r="J578" s="193"/>
      <c r="K578" s="60"/>
      <c r="L578" s="60"/>
      <c r="M578" s="56">
        <f>M577+IF(AND(K578="Pago",OR(E578='PC Receitas'!$O$4,E578='PC Receitas'!$O$5,E578='PC Receitas'!$O$6)),I578,IF(AND(K578="Pago",OR(E578='PC Receitas'!$O$7,E578='PC Receitas'!$O$8,E578='PC Receitas'!$O$9,E578='PC Receitas'!$O$10,E578='PC Receitas'!$O$11,E578='PC Receitas'!$O$12,E578='PC Receitas'!$O$13,E578='PC Receitas'!$O$14)),-I578,0))</f>
        <v>12927.7</v>
      </c>
      <c r="R578" s="153" t="e">
        <f t="shared" si="32"/>
        <v>#N/A</v>
      </c>
      <c r="S578" s="150" t="e">
        <f t="shared" si="33"/>
        <v>#N/A</v>
      </c>
      <c r="T578" s="150" t="e">
        <f t="shared" si="34"/>
        <v>#N/A</v>
      </c>
      <c r="U578" s="150" t="e">
        <f t="shared" si="35"/>
        <v>#N/A</v>
      </c>
      <c r="V578" s="154" t="e">
        <f>VLOOKUP(E578,'PC Receitas'!$O$4:$P$14,2,FALSE)</f>
        <v>#N/A</v>
      </c>
    </row>
    <row r="579" spans="3:22" ht="19.5" customHeight="1" thickTop="1" thickBot="1" x14ac:dyDescent="0.3">
      <c r="C579" s="58"/>
      <c r="D579" s="58" t="str">
        <f>IF(C579&lt;&gt;"",TEXT(C579,"00")&amp;"/01/"&amp;'Configurações Básicas'!$P$5,"")</f>
        <v/>
      </c>
      <c r="E579" s="58"/>
      <c r="F579" s="58"/>
      <c r="G579" s="58"/>
      <c r="H579" s="58"/>
      <c r="I579" s="59"/>
      <c r="J579" s="193"/>
      <c r="K579" s="60"/>
      <c r="L579" s="60"/>
      <c r="M579" s="56">
        <f>M578+IF(AND(K579="Pago",OR(E579='PC Receitas'!$O$4,E579='PC Receitas'!$O$5,E579='PC Receitas'!$O$6)),I579,IF(AND(K579="Pago",OR(E579='PC Receitas'!$O$7,E579='PC Receitas'!$O$8,E579='PC Receitas'!$O$9,E579='PC Receitas'!$O$10,E579='PC Receitas'!$O$11,E579='PC Receitas'!$O$12,E579='PC Receitas'!$O$13,E579='PC Receitas'!$O$14)),-I579,0))</f>
        <v>12927.7</v>
      </c>
      <c r="R579" s="153" t="e">
        <f t="shared" si="32"/>
        <v>#N/A</v>
      </c>
      <c r="S579" s="150" t="e">
        <f t="shared" si="33"/>
        <v>#N/A</v>
      </c>
      <c r="T579" s="150" t="e">
        <f t="shared" si="34"/>
        <v>#N/A</v>
      </c>
      <c r="U579" s="150" t="e">
        <f t="shared" si="35"/>
        <v>#N/A</v>
      </c>
      <c r="V579" s="154" t="e">
        <f>VLOOKUP(E579,'PC Receitas'!$O$4:$P$14,2,FALSE)</f>
        <v>#N/A</v>
      </c>
    </row>
    <row r="580" spans="3:22" ht="19.5" customHeight="1" thickTop="1" thickBot="1" x14ac:dyDescent="0.3">
      <c r="C580" s="58"/>
      <c r="D580" s="58" t="str">
        <f>IF(C580&lt;&gt;"",TEXT(C580,"00")&amp;"/01/"&amp;'Configurações Básicas'!$P$5,"")</f>
        <v/>
      </c>
      <c r="E580" s="58"/>
      <c r="F580" s="58"/>
      <c r="G580" s="58"/>
      <c r="H580" s="58"/>
      <c r="I580" s="59"/>
      <c r="J580" s="193"/>
      <c r="K580" s="60"/>
      <c r="L580" s="60"/>
      <c r="M580" s="56">
        <f>M579+IF(AND(K580="Pago",OR(E580='PC Receitas'!$O$4,E580='PC Receitas'!$O$5,E580='PC Receitas'!$O$6)),I580,IF(AND(K580="Pago",OR(E580='PC Receitas'!$O$7,E580='PC Receitas'!$O$8,E580='PC Receitas'!$O$9,E580='PC Receitas'!$O$10,E580='PC Receitas'!$O$11,E580='PC Receitas'!$O$12,E580='PC Receitas'!$O$13,E580='PC Receitas'!$O$14)),-I580,0))</f>
        <v>12927.7</v>
      </c>
      <c r="R580" s="153" t="e">
        <f t="shared" si="32"/>
        <v>#N/A</v>
      </c>
      <c r="S580" s="150" t="e">
        <f t="shared" si="33"/>
        <v>#N/A</v>
      </c>
      <c r="T580" s="150" t="e">
        <f t="shared" si="34"/>
        <v>#N/A</v>
      </c>
      <c r="U580" s="150" t="e">
        <f t="shared" si="35"/>
        <v>#N/A</v>
      </c>
      <c r="V580" s="154" t="e">
        <f>VLOOKUP(E580,'PC Receitas'!$O$4:$P$14,2,FALSE)</f>
        <v>#N/A</v>
      </c>
    </row>
    <row r="581" spans="3:22" ht="19.5" customHeight="1" thickTop="1" thickBot="1" x14ac:dyDescent="0.3">
      <c r="C581" s="58"/>
      <c r="D581" s="58" t="str">
        <f>IF(C581&lt;&gt;"",TEXT(C581,"00")&amp;"/01/"&amp;'Configurações Básicas'!$P$5,"")</f>
        <v/>
      </c>
      <c r="E581" s="58"/>
      <c r="F581" s="58"/>
      <c r="G581" s="58"/>
      <c r="H581" s="58"/>
      <c r="I581" s="59"/>
      <c r="J581" s="193"/>
      <c r="K581" s="60"/>
      <c r="L581" s="60"/>
      <c r="M581" s="56">
        <f>M580+IF(AND(K581="Pago",OR(E581='PC Receitas'!$O$4,E581='PC Receitas'!$O$5,E581='PC Receitas'!$O$6)),I581,IF(AND(K581="Pago",OR(E581='PC Receitas'!$O$7,E581='PC Receitas'!$O$8,E581='PC Receitas'!$O$9,E581='PC Receitas'!$O$10,E581='PC Receitas'!$O$11,E581='PC Receitas'!$O$12,E581='PC Receitas'!$O$13,E581='PC Receitas'!$O$14)),-I581,0))</f>
        <v>12927.7</v>
      </c>
      <c r="R581" s="153" t="e">
        <f t="shared" si="32"/>
        <v>#N/A</v>
      </c>
      <c r="S581" s="150" t="e">
        <f t="shared" si="33"/>
        <v>#N/A</v>
      </c>
      <c r="T581" s="150" t="e">
        <f t="shared" si="34"/>
        <v>#N/A</v>
      </c>
      <c r="U581" s="150" t="e">
        <f t="shared" si="35"/>
        <v>#N/A</v>
      </c>
      <c r="V581" s="154" t="e">
        <f>VLOOKUP(E581,'PC Receitas'!$O$4:$P$14,2,FALSE)</f>
        <v>#N/A</v>
      </c>
    </row>
    <row r="582" spans="3:22" ht="19.5" customHeight="1" thickTop="1" thickBot="1" x14ac:dyDescent="0.3">
      <c r="C582" s="58"/>
      <c r="D582" s="58" t="str">
        <f>IF(C582&lt;&gt;"",TEXT(C582,"00")&amp;"/01/"&amp;'Configurações Básicas'!$P$5,"")</f>
        <v/>
      </c>
      <c r="E582" s="58"/>
      <c r="F582" s="58"/>
      <c r="G582" s="58"/>
      <c r="H582" s="58"/>
      <c r="I582" s="59"/>
      <c r="J582" s="193"/>
      <c r="K582" s="60"/>
      <c r="L582" s="60"/>
      <c r="M582" s="56">
        <f>M581+IF(AND(K582="Pago",OR(E582='PC Receitas'!$O$4,E582='PC Receitas'!$O$5,E582='PC Receitas'!$O$6)),I582,IF(AND(K582="Pago",OR(E582='PC Receitas'!$O$7,E582='PC Receitas'!$O$8,E582='PC Receitas'!$O$9,E582='PC Receitas'!$O$10,E582='PC Receitas'!$O$11,E582='PC Receitas'!$O$12,E582='PC Receitas'!$O$13,E582='PC Receitas'!$O$14)),-I582,0))</f>
        <v>12927.7</v>
      </c>
      <c r="R582" s="153" t="e">
        <f t="shared" ref="R582:R605" si="36">IF(V582="Despesas_com_RH","Despesa",IF(V582="Despesas_Operacionais","Despesa",IF(V582="Despesas_com_Marketing","Despesa",IF(V582="Impostos","Despesa",IF(V582="Investimentos","Despesa","")))))</f>
        <v>#N/A</v>
      </c>
      <c r="S582" s="150" t="e">
        <f t="shared" ref="S582:S605" si="37">IF(V582="Despesas_com_Produtos","Despesa",IF(V582="Despesas_com_Serviços","Despesa",IF(V582="Despesas_Não_Operacionais","Despesa","")))</f>
        <v>#N/A</v>
      </c>
      <c r="T582" s="150" t="e">
        <f t="shared" ref="T582:T605" si="38">IF(V582="Receitas_com_Produtos","Receita",IF(V582="Receitas_com_Serviços","Receita",IF(V582="Receitas_Não_Operacionais","Receita","")))</f>
        <v>#N/A</v>
      </c>
      <c r="U582" s="150" t="e">
        <f t="shared" ref="U582:U605" si="39">IF(R582&lt;&gt;"",R582,IF(S582&lt;&gt;"",S582,IF(T582&lt;&gt;"",T582,"")))</f>
        <v>#N/A</v>
      </c>
      <c r="V582" s="154" t="e">
        <f>VLOOKUP(E582,'PC Receitas'!$O$4:$P$14,2,FALSE)</f>
        <v>#N/A</v>
      </c>
    </row>
    <row r="583" spans="3:22" ht="19.5" customHeight="1" thickTop="1" thickBot="1" x14ac:dyDescent="0.3">
      <c r="C583" s="58"/>
      <c r="D583" s="58" t="str">
        <f>IF(C583&lt;&gt;"",TEXT(C583,"00")&amp;"/01/"&amp;'Configurações Básicas'!$P$5,"")</f>
        <v/>
      </c>
      <c r="E583" s="58"/>
      <c r="F583" s="58"/>
      <c r="G583" s="58"/>
      <c r="H583" s="58"/>
      <c r="I583" s="59"/>
      <c r="J583" s="193"/>
      <c r="K583" s="60"/>
      <c r="L583" s="60"/>
      <c r="M583" s="56">
        <f>M582+IF(AND(K583="Pago",OR(E583='PC Receitas'!$O$4,E583='PC Receitas'!$O$5,E583='PC Receitas'!$O$6)),I583,IF(AND(K583="Pago",OR(E583='PC Receitas'!$O$7,E583='PC Receitas'!$O$8,E583='PC Receitas'!$O$9,E583='PC Receitas'!$O$10,E583='PC Receitas'!$O$11,E583='PC Receitas'!$O$12,E583='PC Receitas'!$O$13,E583='PC Receitas'!$O$14)),-I583,0))</f>
        <v>12927.7</v>
      </c>
      <c r="R583" s="153" t="e">
        <f t="shared" si="36"/>
        <v>#N/A</v>
      </c>
      <c r="S583" s="150" t="e">
        <f t="shared" si="37"/>
        <v>#N/A</v>
      </c>
      <c r="T583" s="150" t="e">
        <f t="shared" si="38"/>
        <v>#N/A</v>
      </c>
      <c r="U583" s="150" t="e">
        <f t="shared" si="39"/>
        <v>#N/A</v>
      </c>
      <c r="V583" s="154" t="e">
        <f>VLOOKUP(E583,'PC Receitas'!$O$4:$P$14,2,FALSE)</f>
        <v>#N/A</v>
      </c>
    </row>
    <row r="584" spans="3:22" ht="19.5" customHeight="1" thickTop="1" thickBot="1" x14ac:dyDescent="0.3">
      <c r="C584" s="58"/>
      <c r="D584" s="58" t="str">
        <f>IF(C584&lt;&gt;"",TEXT(C584,"00")&amp;"/01/"&amp;'Configurações Básicas'!$P$5,"")</f>
        <v/>
      </c>
      <c r="E584" s="58"/>
      <c r="F584" s="58"/>
      <c r="G584" s="58"/>
      <c r="H584" s="58"/>
      <c r="I584" s="59"/>
      <c r="J584" s="193"/>
      <c r="K584" s="60"/>
      <c r="L584" s="60"/>
      <c r="M584" s="56">
        <f>M583+IF(AND(K584="Pago",OR(E584='PC Receitas'!$O$4,E584='PC Receitas'!$O$5,E584='PC Receitas'!$O$6)),I584,IF(AND(K584="Pago",OR(E584='PC Receitas'!$O$7,E584='PC Receitas'!$O$8,E584='PC Receitas'!$O$9,E584='PC Receitas'!$O$10,E584='PC Receitas'!$O$11,E584='PC Receitas'!$O$12,E584='PC Receitas'!$O$13,E584='PC Receitas'!$O$14)),-I584,0))</f>
        <v>12927.7</v>
      </c>
      <c r="R584" s="153" t="e">
        <f t="shared" si="36"/>
        <v>#N/A</v>
      </c>
      <c r="S584" s="150" t="e">
        <f t="shared" si="37"/>
        <v>#N/A</v>
      </c>
      <c r="T584" s="150" t="e">
        <f t="shared" si="38"/>
        <v>#N/A</v>
      </c>
      <c r="U584" s="150" t="e">
        <f t="shared" si="39"/>
        <v>#N/A</v>
      </c>
      <c r="V584" s="154" t="e">
        <f>VLOOKUP(E584,'PC Receitas'!$O$4:$P$14,2,FALSE)</f>
        <v>#N/A</v>
      </c>
    </row>
    <row r="585" spans="3:22" ht="19.5" customHeight="1" thickTop="1" thickBot="1" x14ac:dyDescent="0.3">
      <c r="C585" s="58"/>
      <c r="D585" s="58" t="str">
        <f>IF(C585&lt;&gt;"",TEXT(C585,"00")&amp;"/01/"&amp;'Configurações Básicas'!$P$5,"")</f>
        <v/>
      </c>
      <c r="E585" s="58"/>
      <c r="F585" s="58"/>
      <c r="G585" s="58"/>
      <c r="H585" s="58"/>
      <c r="I585" s="59"/>
      <c r="J585" s="193"/>
      <c r="K585" s="60"/>
      <c r="L585" s="60"/>
      <c r="M585" s="56">
        <f>M584+IF(AND(K585="Pago",OR(E585='PC Receitas'!$O$4,E585='PC Receitas'!$O$5,E585='PC Receitas'!$O$6)),I585,IF(AND(K585="Pago",OR(E585='PC Receitas'!$O$7,E585='PC Receitas'!$O$8,E585='PC Receitas'!$O$9,E585='PC Receitas'!$O$10,E585='PC Receitas'!$O$11,E585='PC Receitas'!$O$12,E585='PC Receitas'!$O$13,E585='PC Receitas'!$O$14)),-I585,0))</f>
        <v>12927.7</v>
      </c>
      <c r="R585" s="153" t="e">
        <f t="shared" si="36"/>
        <v>#N/A</v>
      </c>
      <c r="S585" s="150" t="e">
        <f t="shared" si="37"/>
        <v>#N/A</v>
      </c>
      <c r="T585" s="150" t="e">
        <f t="shared" si="38"/>
        <v>#N/A</v>
      </c>
      <c r="U585" s="150" t="e">
        <f t="shared" si="39"/>
        <v>#N/A</v>
      </c>
      <c r="V585" s="154" t="e">
        <f>VLOOKUP(E585,'PC Receitas'!$O$4:$P$14,2,FALSE)</f>
        <v>#N/A</v>
      </c>
    </row>
    <row r="586" spans="3:22" ht="19.5" customHeight="1" thickTop="1" thickBot="1" x14ac:dyDescent="0.3">
      <c r="C586" s="58"/>
      <c r="D586" s="58" t="str">
        <f>IF(C586&lt;&gt;"",TEXT(C586,"00")&amp;"/01/"&amp;'Configurações Básicas'!$P$5,"")</f>
        <v/>
      </c>
      <c r="E586" s="58"/>
      <c r="F586" s="58"/>
      <c r="G586" s="58"/>
      <c r="H586" s="58"/>
      <c r="I586" s="59"/>
      <c r="J586" s="193"/>
      <c r="K586" s="60"/>
      <c r="L586" s="60"/>
      <c r="M586" s="56">
        <f>M585+IF(AND(K586="Pago",OR(E586='PC Receitas'!$O$4,E586='PC Receitas'!$O$5,E586='PC Receitas'!$O$6)),I586,IF(AND(K586="Pago",OR(E586='PC Receitas'!$O$7,E586='PC Receitas'!$O$8,E586='PC Receitas'!$O$9,E586='PC Receitas'!$O$10,E586='PC Receitas'!$O$11,E586='PC Receitas'!$O$12,E586='PC Receitas'!$O$13,E586='PC Receitas'!$O$14)),-I586,0))</f>
        <v>12927.7</v>
      </c>
      <c r="R586" s="153" t="e">
        <f t="shared" si="36"/>
        <v>#N/A</v>
      </c>
      <c r="S586" s="150" t="e">
        <f t="shared" si="37"/>
        <v>#N/A</v>
      </c>
      <c r="T586" s="150" t="e">
        <f t="shared" si="38"/>
        <v>#N/A</v>
      </c>
      <c r="U586" s="150" t="e">
        <f t="shared" si="39"/>
        <v>#N/A</v>
      </c>
      <c r="V586" s="154" t="e">
        <f>VLOOKUP(E586,'PC Receitas'!$O$4:$P$14,2,FALSE)</f>
        <v>#N/A</v>
      </c>
    </row>
    <row r="587" spans="3:22" ht="19.5" customHeight="1" thickTop="1" thickBot="1" x14ac:dyDescent="0.3">
      <c r="C587" s="58"/>
      <c r="D587" s="58" t="str">
        <f>IF(C587&lt;&gt;"",TEXT(C587,"00")&amp;"/01/"&amp;'Configurações Básicas'!$P$5,"")</f>
        <v/>
      </c>
      <c r="E587" s="58"/>
      <c r="F587" s="58"/>
      <c r="G587" s="58"/>
      <c r="H587" s="58"/>
      <c r="I587" s="59"/>
      <c r="J587" s="193"/>
      <c r="K587" s="60"/>
      <c r="L587" s="60"/>
      <c r="M587" s="56">
        <f>M586+IF(AND(K587="Pago",OR(E587='PC Receitas'!$O$4,E587='PC Receitas'!$O$5,E587='PC Receitas'!$O$6)),I587,IF(AND(K587="Pago",OR(E587='PC Receitas'!$O$7,E587='PC Receitas'!$O$8,E587='PC Receitas'!$O$9,E587='PC Receitas'!$O$10,E587='PC Receitas'!$O$11,E587='PC Receitas'!$O$12,E587='PC Receitas'!$O$13,E587='PC Receitas'!$O$14)),-I587,0))</f>
        <v>12927.7</v>
      </c>
      <c r="R587" s="153" t="e">
        <f t="shared" si="36"/>
        <v>#N/A</v>
      </c>
      <c r="S587" s="150" t="e">
        <f t="shared" si="37"/>
        <v>#N/A</v>
      </c>
      <c r="T587" s="150" t="e">
        <f t="shared" si="38"/>
        <v>#N/A</v>
      </c>
      <c r="U587" s="150" t="e">
        <f t="shared" si="39"/>
        <v>#N/A</v>
      </c>
      <c r="V587" s="154" t="e">
        <f>VLOOKUP(E587,'PC Receitas'!$O$4:$P$14,2,FALSE)</f>
        <v>#N/A</v>
      </c>
    </row>
    <row r="588" spans="3:22" ht="19.5" customHeight="1" thickTop="1" thickBot="1" x14ac:dyDescent="0.3">
      <c r="C588" s="58"/>
      <c r="D588" s="58" t="str">
        <f>IF(C588&lt;&gt;"",TEXT(C588,"00")&amp;"/01/"&amp;'Configurações Básicas'!$P$5,"")</f>
        <v/>
      </c>
      <c r="E588" s="58"/>
      <c r="F588" s="58"/>
      <c r="G588" s="58"/>
      <c r="H588" s="58"/>
      <c r="I588" s="59"/>
      <c r="J588" s="193"/>
      <c r="K588" s="60"/>
      <c r="L588" s="60"/>
      <c r="M588" s="56">
        <f>M587+IF(AND(K588="Pago",OR(E588='PC Receitas'!$O$4,E588='PC Receitas'!$O$5,E588='PC Receitas'!$O$6)),I588,IF(AND(K588="Pago",OR(E588='PC Receitas'!$O$7,E588='PC Receitas'!$O$8,E588='PC Receitas'!$O$9,E588='PC Receitas'!$O$10,E588='PC Receitas'!$O$11,E588='PC Receitas'!$O$12,E588='PC Receitas'!$O$13,E588='PC Receitas'!$O$14)),-I588,0))</f>
        <v>12927.7</v>
      </c>
      <c r="R588" s="153" t="e">
        <f t="shared" si="36"/>
        <v>#N/A</v>
      </c>
      <c r="S588" s="150" t="e">
        <f t="shared" si="37"/>
        <v>#N/A</v>
      </c>
      <c r="T588" s="150" t="e">
        <f t="shared" si="38"/>
        <v>#N/A</v>
      </c>
      <c r="U588" s="150" t="e">
        <f t="shared" si="39"/>
        <v>#N/A</v>
      </c>
      <c r="V588" s="154" t="e">
        <f>VLOOKUP(E588,'PC Receitas'!$O$4:$P$14,2,FALSE)</f>
        <v>#N/A</v>
      </c>
    </row>
    <row r="589" spans="3:22" ht="19.5" customHeight="1" thickTop="1" thickBot="1" x14ac:dyDescent="0.3">
      <c r="C589" s="58"/>
      <c r="D589" s="58" t="str">
        <f>IF(C589&lt;&gt;"",TEXT(C589,"00")&amp;"/01/"&amp;'Configurações Básicas'!$P$5,"")</f>
        <v/>
      </c>
      <c r="E589" s="58"/>
      <c r="F589" s="58"/>
      <c r="G589" s="58"/>
      <c r="H589" s="58"/>
      <c r="I589" s="59"/>
      <c r="J589" s="193"/>
      <c r="K589" s="60"/>
      <c r="L589" s="60"/>
      <c r="M589" s="56">
        <f>M588+IF(AND(K589="Pago",OR(E589='PC Receitas'!$O$4,E589='PC Receitas'!$O$5,E589='PC Receitas'!$O$6)),I589,IF(AND(K589="Pago",OR(E589='PC Receitas'!$O$7,E589='PC Receitas'!$O$8,E589='PC Receitas'!$O$9,E589='PC Receitas'!$O$10,E589='PC Receitas'!$O$11,E589='PC Receitas'!$O$12,E589='PC Receitas'!$O$13,E589='PC Receitas'!$O$14)),-I589,0))</f>
        <v>12927.7</v>
      </c>
      <c r="R589" s="153" t="e">
        <f t="shared" si="36"/>
        <v>#N/A</v>
      </c>
      <c r="S589" s="150" t="e">
        <f t="shared" si="37"/>
        <v>#N/A</v>
      </c>
      <c r="T589" s="150" t="e">
        <f t="shared" si="38"/>
        <v>#N/A</v>
      </c>
      <c r="U589" s="150" t="e">
        <f t="shared" si="39"/>
        <v>#N/A</v>
      </c>
      <c r="V589" s="154" t="e">
        <f>VLOOKUP(E589,'PC Receitas'!$O$4:$P$14,2,FALSE)</f>
        <v>#N/A</v>
      </c>
    </row>
    <row r="590" spans="3:22" ht="19.5" customHeight="1" thickTop="1" thickBot="1" x14ac:dyDescent="0.3">
      <c r="C590" s="58"/>
      <c r="D590" s="58" t="str">
        <f>IF(C590&lt;&gt;"",TEXT(C590,"00")&amp;"/01/"&amp;'Configurações Básicas'!$P$5,"")</f>
        <v/>
      </c>
      <c r="E590" s="58"/>
      <c r="F590" s="58"/>
      <c r="G590" s="58"/>
      <c r="H590" s="58"/>
      <c r="I590" s="59"/>
      <c r="J590" s="193"/>
      <c r="K590" s="60"/>
      <c r="L590" s="60"/>
      <c r="M590" s="56">
        <f>M589+IF(AND(K590="Pago",OR(E590='PC Receitas'!$O$4,E590='PC Receitas'!$O$5,E590='PC Receitas'!$O$6)),I590,IF(AND(K590="Pago",OR(E590='PC Receitas'!$O$7,E590='PC Receitas'!$O$8,E590='PC Receitas'!$O$9,E590='PC Receitas'!$O$10,E590='PC Receitas'!$O$11,E590='PC Receitas'!$O$12,E590='PC Receitas'!$O$13,E590='PC Receitas'!$O$14)),-I590,0))</f>
        <v>12927.7</v>
      </c>
      <c r="R590" s="153" t="e">
        <f t="shared" si="36"/>
        <v>#N/A</v>
      </c>
      <c r="S590" s="150" t="e">
        <f t="shared" si="37"/>
        <v>#N/A</v>
      </c>
      <c r="T590" s="150" t="e">
        <f t="shared" si="38"/>
        <v>#N/A</v>
      </c>
      <c r="U590" s="150" t="e">
        <f t="shared" si="39"/>
        <v>#N/A</v>
      </c>
      <c r="V590" s="154" t="e">
        <f>VLOOKUP(E590,'PC Receitas'!$O$4:$P$14,2,FALSE)</f>
        <v>#N/A</v>
      </c>
    </row>
    <row r="591" spans="3:22" ht="19.5" customHeight="1" thickTop="1" thickBot="1" x14ac:dyDescent="0.3">
      <c r="C591" s="58"/>
      <c r="D591" s="58" t="str">
        <f>IF(C591&lt;&gt;"",TEXT(C591,"00")&amp;"/01/"&amp;'Configurações Básicas'!$P$5,"")</f>
        <v/>
      </c>
      <c r="E591" s="58"/>
      <c r="F591" s="58"/>
      <c r="G591" s="58"/>
      <c r="H591" s="58"/>
      <c r="I591" s="59"/>
      <c r="J591" s="193"/>
      <c r="K591" s="60"/>
      <c r="L591" s="60"/>
      <c r="M591" s="56">
        <f>M590+IF(AND(K591="Pago",OR(E591='PC Receitas'!$O$4,E591='PC Receitas'!$O$5,E591='PC Receitas'!$O$6)),I591,IF(AND(K591="Pago",OR(E591='PC Receitas'!$O$7,E591='PC Receitas'!$O$8,E591='PC Receitas'!$O$9,E591='PC Receitas'!$O$10,E591='PC Receitas'!$O$11,E591='PC Receitas'!$O$12,E591='PC Receitas'!$O$13,E591='PC Receitas'!$O$14)),-I591,0))</f>
        <v>12927.7</v>
      </c>
      <c r="R591" s="153" t="e">
        <f t="shared" si="36"/>
        <v>#N/A</v>
      </c>
      <c r="S591" s="150" t="e">
        <f t="shared" si="37"/>
        <v>#N/A</v>
      </c>
      <c r="T591" s="150" t="e">
        <f t="shared" si="38"/>
        <v>#N/A</v>
      </c>
      <c r="U591" s="150" t="e">
        <f t="shared" si="39"/>
        <v>#N/A</v>
      </c>
      <c r="V591" s="154" t="e">
        <f>VLOOKUP(E591,'PC Receitas'!$O$4:$P$14,2,FALSE)</f>
        <v>#N/A</v>
      </c>
    </row>
    <row r="592" spans="3:22" ht="19.5" customHeight="1" thickTop="1" thickBot="1" x14ac:dyDescent="0.3">
      <c r="C592" s="58"/>
      <c r="D592" s="58" t="str">
        <f>IF(C592&lt;&gt;"",TEXT(C592,"00")&amp;"/01/"&amp;'Configurações Básicas'!$P$5,"")</f>
        <v/>
      </c>
      <c r="E592" s="58"/>
      <c r="F592" s="58"/>
      <c r="G592" s="58"/>
      <c r="H592" s="58"/>
      <c r="I592" s="59"/>
      <c r="J592" s="193"/>
      <c r="K592" s="60"/>
      <c r="L592" s="60"/>
      <c r="M592" s="56">
        <f>M591+IF(AND(K592="Pago",OR(E592='PC Receitas'!$O$4,E592='PC Receitas'!$O$5,E592='PC Receitas'!$O$6)),I592,IF(AND(K592="Pago",OR(E592='PC Receitas'!$O$7,E592='PC Receitas'!$O$8,E592='PC Receitas'!$O$9,E592='PC Receitas'!$O$10,E592='PC Receitas'!$O$11,E592='PC Receitas'!$O$12,E592='PC Receitas'!$O$13,E592='PC Receitas'!$O$14)),-I592,0))</f>
        <v>12927.7</v>
      </c>
      <c r="R592" s="153" t="e">
        <f t="shared" si="36"/>
        <v>#N/A</v>
      </c>
      <c r="S592" s="150" t="e">
        <f t="shared" si="37"/>
        <v>#N/A</v>
      </c>
      <c r="T592" s="150" t="e">
        <f t="shared" si="38"/>
        <v>#N/A</v>
      </c>
      <c r="U592" s="150" t="e">
        <f t="shared" si="39"/>
        <v>#N/A</v>
      </c>
      <c r="V592" s="154" t="e">
        <f>VLOOKUP(E592,'PC Receitas'!$O$4:$P$14,2,FALSE)</f>
        <v>#N/A</v>
      </c>
    </row>
    <row r="593" spans="3:22" ht="19.5" customHeight="1" thickTop="1" thickBot="1" x14ac:dyDescent="0.3">
      <c r="C593" s="58"/>
      <c r="D593" s="58" t="str">
        <f>IF(C593&lt;&gt;"",TEXT(C593,"00")&amp;"/01/"&amp;'Configurações Básicas'!$P$5,"")</f>
        <v/>
      </c>
      <c r="E593" s="58"/>
      <c r="F593" s="58"/>
      <c r="G593" s="58"/>
      <c r="H593" s="58"/>
      <c r="I593" s="59"/>
      <c r="J593" s="193"/>
      <c r="K593" s="60"/>
      <c r="L593" s="60"/>
      <c r="M593" s="56">
        <f>M592+IF(AND(K593="Pago",OR(E593='PC Receitas'!$O$4,E593='PC Receitas'!$O$5,E593='PC Receitas'!$O$6)),I593,IF(AND(K593="Pago",OR(E593='PC Receitas'!$O$7,E593='PC Receitas'!$O$8,E593='PC Receitas'!$O$9,E593='PC Receitas'!$O$10,E593='PC Receitas'!$O$11,E593='PC Receitas'!$O$12,E593='PC Receitas'!$O$13,E593='PC Receitas'!$O$14)),-I593,0))</f>
        <v>12927.7</v>
      </c>
      <c r="R593" s="153" t="e">
        <f t="shared" si="36"/>
        <v>#N/A</v>
      </c>
      <c r="S593" s="150" t="e">
        <f t="shared" si="37"/>
        <v>#N/A</v>
      </c>
      <c r="T593" s="150" t="e">
        <f t="shared" si="38"/>
        <v>#N/A</v>
      </c>
      <c r="U593" s="150" t="e">
        <f t="shared" si="39"/>
        <v>#N/A</v>
      </c>
      <c r="V593" s="154" t="e">
        <f>VLOOKUP(E593,'PC Receitas'!$O$4:$P$14,2,FALSE)</f>
        <v>#N/A</v>
      </c>
    </row>
    <row r="594" spans="3:22" ht="19.5" customHeight="1" thickTop="1" thickBot="1" x14ac:dyDescent="0.3">
      <c r="C594" s="58"/>
      <c r="D594" s="58" t="str">
        <f>IF(C594&lt;&gt;"",TEXT(C594,"00")&amp;"/01/"&amp;'Configurações Básicas'!$P$5,"")</f>
        <v/>
      </c>
      <c r="E594" s="58"/>
      <c r="F594" s="58"/>
      <c r="G594" s="58"/>
      <c r="H594" s="58"/>
      <c r="I594" s="59"/>
      <c r="J594" s="193"/>
      <c r="K594" s="60"/>
      <c r="L594" s="60"/>
      <c r="M594" s="56">
        <f>M593+IF(AND(K594="Pago",OR(E594='PC Receitas'!$O$4,E594='PC Receitas'!$O$5,E594='PC Receitas'!$O$6)),I594,IF(AND(K594="Pago",OR(E594='PC Receitas'!$O$7,E594='PC Receitas'!$O$8,E594='PC Receitas'!$O$9,E594='PC Receitas'!$O$10,E594='PC Receitas'!$O$11,E594='PC Receitas'!$O$12,E594='PC Receitas'!$O$13,E594='PC Receitas'!$O$14)),-I594,0))</f>
        <v>12927.7</v>
      </c>
      <c r="R594" s="153" t="e">
        <f t="shared" si="36"/>
        <v>#N/A</v>
      </c>
      <c r="S594" s="150" t="e">
        <f t="shared" si="37"/>
        <v>#N/A</v>
      </c>
      <c r="T594" s="150" t="e">
        <f t="shared" si="38"/>
        <v>#N/A</v>
      </c>
      <c r="U594" s="150" t="e">
        <f t="shared" si="39"/>
        <v>#N/A</v>
      </c>
      <c r="V594" s="154" t="e">
        <f>VLOOKUP(E594,'PC Receitas'!$O$4:$P$14,2,FALSE)</f>
        <v>#N/A</v>
      </c>
    </row>
    <row r="595" spans="3:22" ht="19.5" customHeight="1" thickTop="1" thickBot="1" x14ac:dyDescent="0.3">
      <c r="C595" s="58"/>
      <c r="D595" s="58" t="str">
        <f>IF(C595&lt;&gt;"",TEXT(C595,"00")&amp;"/01/"&amp;'Configurações Básicas'!$P$5,"")</f>
        <v/>
      </c>
      <c r="E595" s="58"/>
      <c r="F595" s="58"/>
      <c r="G595" s="58"/>
      <c r="H595" s="58"/>
      <c r="I595" s="59"/>
      <c r="J595" s="193"/>
      <c r="K595" s="60"/>
      <c r="L595" s="60"/>
      <c r="M595" s="56">
        <f>M594+IF(AND(K595="Pago",OR(E595='PC Receitas'!$O$4,E595='PC Receitas'!$O$5,E595='PC Receitas'!$O$6)),I595,IF(AND(K595="Pago",OR(E595='PC Receitas'!$O$7,E595='PC Receitas'!$O$8,E595='PC Receitas'!$O$9,E595='PC Receitas'!$O$10,E595='PC Receitas'!$O$11,E595='PC Receitas'!$O$12,E595='PC Receitas'!$O$13,E595='PC Receitas'!$O$14)),-I595,0))</f>
        <v>12927.7</v>
      </c>
      <c r="R595" s="153" t="e">
        <f t="shared" si="36"/>
        <v>#N/A</v>
      </c>
      <c r="S595" s="150" t="e">
        <f t="shared" si="37"/>
        <v>#N/A</v>
      </c>
      <c r="T595" s="150" t="e">
        <f t="shared" si="38"/>
        <v>#N/A</v>
      </c>
      <c r="U595" s="150" t="e">
        <f t="shared" si="39"/>
        <v>#N/A</v>
      </c>
      <c r="V595" s="154" t="e">
        <f>VLOOKUP(E595,'PC Receitas'!$O$4:$P$14,2,FALSE)</f>
        <v>#N/A</v>
      </c>
    </row>
    <row r="596" spans="3:22" ht="19.5" customHeight="1" thickTop="1" thickBot="1" x14ac:dyDescent="0.3">
      <c r="C596" s="58"/>
      <c r="D596" s="58" t="str">
        <f>IF(C596&lt;&gt;"",TEXT(C596,"00")&amp;"/01/"&amp;'Configurações Básicas'!$P$5,"")</f>
        <v/>
      </c>
      <c r="E596" s="58"/>
      <c r="F596" s="58"/>
      <c r="G596" s="58"/>
      <c r="H596" s="58"/>
      <c r="I596" s="59"/>
      <c r="J596" s="193"/>
      <c r="K596" s="60"/>
      <c r="L596" s="60"/>
      <c r="M596" s="56">
        <f>M595+IF(AND(K596="Pago",OR(E596='PC Receitas'!$O$4,E596='PC Receitas'!$O$5,E596='PC Receitas'!$O$6)),I596,IF(AND(K596="Pago",OR(E596='PC Receitas'!$O$7,E596='PC Receitas'!$O$8,E596='PC Receitas'!$O$9,E596='PC Receitas'!$O$10,E596='PC Receitas'!$O$11,E596='PC Receitas'!$O$12,E596='PC Receitas'!$O$13,E596='PC Receitas'!$O$14)),-I596,0))</f>
        <v>12927.7</v>
      </c>
      <c r="R596" s="153" t="e">
        <f t="shared" si="36"/>
        <v>#N/A</v>
      </c>
      <c r="S596" s="150" t="e">
        <f t="shared" si="37"/>
        <v>#N/A</v>
      </c>
      <c r="T596" s="150" t="e">
        <f t="shared" si="38"/>
        <v>#N/A</v>
      </c>
      <c r="U596" s="150" t="e">
        <f t="shared" si="39"/>
        <v>#N/A</v>
      </c>
      <c r="V596" s="154" t="e">
        <f>VLOOKUP(E596,'PC Receitas'!$O$4:$P$14,2,FALSE)</f>
        <v>#N/A</v>
      </c>
    </row>
    <row r="597" spans="3:22" ht="19.5" customHeight="1" thickTop="1" thickBot="1" x14ac:dyDescent="0.3">
      <c r="C597" s="58"/>
      <c r="D597" s="58" t="str">
        <f>IF(C597&lt;&gt;"",TEXT(C597,"00")&amp;"/01/"&amp;'Configurações Básicas'!$P$5,"")</f>
        <v/>
      </c>
      <c r="E597" s="58"/>
      <c r="F597" s="58"/>
      <c r="G597" s="58"/>
      <c r="H597" s="58"/>
      <c r="I597" s="59"/>
      <c r="J597" s="193"/>
      <c r="K597" s="60"/>
      <c r="L597" s="60"/>
      <c r="M597" s="56">
        <f>M596+IF(AND(K597="Pago",OR(E597='PC Receitas'!$O$4,E597='PC Receitas'!$O$5,E597='PC Receitas'!$O$6)),I597,IF(AND(K597="Pago",OR(E597='PC Receitas'!$O$7,E597='PC Receitas'!$O$8,E597='PC Receitas'!$O$9,E597='PC Receitas'!$O$10,E597='PC Receitas'!$O$11,E597='PC Receitas'!$O$12,E597='PC Receitas'!$O$13,E597='PC Receitas'!$O$14)),-I597,0))</f>
        <v>12927.7</v>
      </c>
      <c r="R597" s="153" t="e">
        <f t="shared" si="36"/>
        <v>#N/A</v>
      </c>
      <c r="S597" s="150" t="e">
        <f t="shared" si="37"/>
        <v>#N/A</v>
      </c>
      <c r="T597" s="150" t="e">
        <f t="shared" si="38"/>
        <v>#N/A</v>
      </c>
      <c r="U597" s="150" t="e">
        <f t="shared" si="39"/>
        <v>#N/A</v>
      </c>
      <c r="V597" s="154" t="e">
        <f>VLOOKUP(E597,'PC Receitas'!$O$4:$P$14,2,FALSE)</f>
        <v>#N/A</v>
      </c>
    </row>
    <row r="598" spans="3:22" ht="19.5" customHeight="1" thickTop="1" thickBot="1" x14ac:dyDescent="0.3">
      <c r="C598" s="58"/>
      <c r="D598" s="58" t="str">
        <f>IF(C598&lt;&gt;"",TEXT(C598,"00")&amp;"/01/"&amp;'Configurações Básicas'!$P$5,"")</f>
        <v/>
      </c>
      <c r="E598" s="58"/>
      <c r="F598" s="58"/>
      <c r="G598" s="58"/>
      <c r="H598" s="58"/>
      <c r="I598" s="59"/>
      <c r="J598" s="193"/>
      <c r="K598" s="60"/>
      <c r="L598" s="60"/>
      <c r="M598" s="56">
        <f>M597+IF(AND(K598="Pago",OR(E598='PC Receitas'!$O$4,E598='PC Receitas'!$O$5,E598='PC Receitas'!$O$6)),I598,IF(AND(K598="Pago",OR(E598='PC Receitas'!$O$7,E598='PC Receitas'!$O$8,E598='PC Receitas'!$O$9,E598='PC Receitas'!$O$10,E598='PC Receitas'!$O$11,E598='PC Receitas'!$O$12,E598='PC Receitas'!$O$13,E598='PC Receitas'!$O$14)),-I598,0))</f>
        <v>12927.7</v>
      </c>
      <c r="R598" s="153" t="e">
        <f t="shared" si="36"/>
        <v>#N/A</v>
      </c>
      <c r="S598" s="150" t="e">
        <f t="shared" si="37"/>
        <v>#N/A</v>
      </c>
      <c r="T598" s="150" t="e">
        <f t="shared" si="38"/>
        <v>#N/A</v>
      </c>
      <c r="U598" s="150" t="e">
        <f t="shared" si="39"/>
        <v>#N/A</v>
      </c>
      <c r="V598" s="154" t="e">
        <f>VLOOKUP(E598,'PC Receitas'!$O$4:$P$14,2,FALSE)</f>
        <v>#N/A</v>
      </c>
    </row>
    <row r="599" spans="3:22" ht="19.5" customHeight="1" thickTop="1" thickBot="1" x14ac:dyDescent="0.3">
      <c r="C599" s="58"/>
      <c r="D599" s="58" t="str">
        <f>IF(C599&lt;&gt;"",TEXT(C599,"00")&amp;"/01/"&amp;'Configurações Básicas'!$P$5,"")</f>
        <v/>
      </c>
      <c r="E599" s="58"/>
      <c r="F599" s="58"/>
      <c r="G599" s="58"/>
      <c r="H599" s="58"/>
      <c r="I599" s="59"/>
      <c r="J599" s="193"/>
      <c r="K599" s="60"/>
      <c r="L599" s="60"/>
      <c r="M599" s="56">
        <f>M598+IF(AND(K599="Pago",OR(E599='PC Receitas'!$O$4,E599='PC Receitas'!$O$5,E599='PC Receitas'!$O$6)),I599,IF(AND(K599="Pago",OR(E599='PC Receitas'!$O$7,E599='PC Receitas'!$O$8,E599='PC Receitas'!$O$9,E599='PC Receitas'!$O$10,E599='PC Receitas'!$O$11,E599='PC Receitas'!$O$12,E599='PC Receitas'!$O$13,E599='PC Receitas'!$O$14)),-I599,0))</f>
        <v>12927.7</v>
      </c>
      <c r="R599" s="153" t="e">
        <f t="shared" si="36"/>
        <v>#N/A</v>
      </c>
      <c r="S599" s="150" t="e">
        <f t="shared" si="37"/>
        <v>#N/A</v>
      </c>
      <c r="T599" s="150" t="e">
        <f t="shared" si="38"/>
        <v>#N/A</v>
      </c>
      <c r="U599" s="150" t="e">
        <f t="shared" si="39"/>
        <v>#N/A</v>
      </c>
      <c r="V599" s="154" t="e">
        <f>VLOOKUP(E599,'PC Receitas'!$O$4:$P$14,2,FALSE)</f>
        <v>#N/A</v>
      </c>
    </row>
    <row r="600" spans="3:22" ht="19.5" customHeight="1" thickTop="1" thickBot="1" x14ac:dyDescent="0.3">
      <c r="C600" s="58"/>
      <c r="D600" s="58" t="str">
        <f>IF(C600&lt;&gt;"",TEXT(C600,"00")&amp;"/01/"&amp;'Configurações Básicas'!$P$5,"")</f>
        <v/>
      </c>
      <c r="E600" s="58"/>
      <c r="F600" s="58"/>
      <c r="G600" s="58"/>
      <c r="H600" s="58"/>
      <c r="I600" s="59"/>
      <c r="J600" s="193"/>
      <c r="K600" s="60"/>
      <c r="L600" s="60"/>
      <c r="M600" s="56">
        <f>M599+IF(AND(K600="Pago",OR(E600='PC Receitas'!$O$4,E600='PC Receitas'!$O$5,E600='PC Receitas'!$O$6)),I600,IF(AND(K600="Pago",OR(E600='PC Receitas'!$O$7,E600='PC Receitas'!$O$8,E600='PC Receitas'!$O$9,E600='PC Receitas'!$O$10,E600='PC Receitas'!$O$11,E600='PC Receitas'!$O$12,E600='PC Receitas'!$O$13,E600='PC Receitas'!$O$14)),-I600,0))</f>
        <v>12927.7</v>
      </c>
      <c r="R600" s="153" t="e">
        <f t="shared" si="36"/>
        <v>#N/A</v>
      </c>
      <c r="S600" s="150" t="e">
        <f t="shared" si="37"/>
        <v>#N/A</v>
      </c>
      <c r="T600" s="150" t="e">
        <f t="shared" si="38"/>
        <v>#N/A</v>
      </c>
      <c r="U600" s="150" t="e">
        <f t="shared" si="39"/>
        <v>#N/A</v>
      </c>
      <c r="V600" s="154" t="e">
        <f>VLOOKUP(E600,'PC Receitas'!$O$4:$P$14,2,FALSE)</f>
        <v>#N/A</v>
      </c>
    </row>
    <row r="601" spans="3:22" ht="19.5" customHeight="1" thickTop="1" thickBot="1" x14ac:dyDescent="0.3">
      <c r="C601" s="58"/>
      <c r="D601" s="58" t="str">
        <f>IF(C601&lt;&gt;"",TEXT(C601,"00")&amp;"/01/"&amp;'Configurações Básicas'!$P$5,"")</f>
        <v/>
      </c>
      <c r="E601" s="58"/>
      <c r="F601" s="58"/>
      <c r="G601" s="58"/>
      <c r="H601" s="58"/>
      <c r="I601" s="59"/>
      <c r="J601" s="193"/>
      <c r="K601" s="60"/>
      <c r="L601" s="60"/>
      <c r="M601" s="56">
        <f>M600+IF(AND(K601="Pago",OR(E601='PC Receitas'!$O$4,E601='PC Receitas'!$O$5,E601='PC Receitas'!$O$6)),I601,IF(AND(K601="Pago",OR(E601='PC Receitas'!$O$7,E601='PC Receitas'!$O$8,E601='PC Receitas'!$O$9,E601='PC Receitas'!$O$10,E601='PC Receitas'!$O$11,E601='PC Receitas'!$O$12,E601='PC Receitas'!$O$13,E601='PC Receitas'!$O$14)),-I601,0))</f>
        <v>12927.7</v>
      </c>
      <c r="R601" s="153" t="e">
        <f t="shared" si="36"/>
        <v>#N/A</v>
      </c>
      <c r="S601" s="150" t="e">
        <f t="shared" si="37"/>
        <v>#N/A</v>
      </c>
      <c r="T601" s="150" t="e">
        <f t="shared" si="38"/>
        <v>#N/A</v>
      </c>
      <c r="U601" s="150" t="e">
        <f t="shared" si="39"/>
        <v>#N/A</v>
      </c>
      <c r="V601" s="154" t="e">
        <f>VLOOKUP(E601,'PC Receitas'!$O$4:$P$14,2,FALSE)</f>
        <v>#N/A</v>
      </c>
    </row>
    <row r="602" spans="3:22" ht="19.5" customHeight="1" thickTop="1" thickBot="1" x14ac:dyDescent="0.3">
      <c r="C602" s="58"/>
      <c r="D602" s="58" t="str">
        <f>IF(C602&lt;&gt;"",TEXT(C602,"00")&amp;"/01/"&amp;'Configurações Básicas'!$P$5,"")</f>
        <v/>
      </c>
      <c r="E602" s="58"/>
      <c r="F602" s="58"/>
      <c r="G602" s="58"/>
      <c r="H602" s="58"/>
      <c r="I602" s="59"/>
      <c r="J602" s="193"/>
      <c r="K602" s="60"/>
      <c r="L602" s="60"/>
      <c r="M602" s="56">
        <f>M601+IF(AND(K602="Pago",OR(E602='PC Receitas'!$O$4,E602='PC Receitas'!$O$5,E602='PC Receitas'!$O$6)),I602,IF(AND(K602="Pago",OR(E602='PC Receitas'!$O$7,E602='PC Receitas'!$O$8,E602='PC Receitas'!$O$9,E602='PC Receitas'!$O$10,E602='PC Receitas'!$O$11,E602='PC Receitas'!$O$12,E602='PC Receitas'!$O$13,E602='PC Receitas'!$O$14)),-I602,0))</f>
        <v>12927.7</v>
      </c>
      <c r="R602" s="153" t="e">
        <f t="shared" si="36"/>
        <v>#N/A</v>
      </c>
      <c r="S602" s="150" t="e">
        <f t="shared" si="37"/>
        <v>#N/A</v>
      </c>
      <c r="T602" s="150" t="e">
        <f t="shared" si="38"/>
        <v>#N/A</v>
      </c>
      <c r="U602" s="150" t="e">
        <f t="shared" si="39"/>
        <v>#N/A</v>
      </c>
      <c r="V602" s="154" t="e">
        <f>VLOOKUP(E602,'PC Receitas'!$O$4:$P$14,2,FALSE)</f>
        <v>#N/A</v>
      </c>
    </row>
    <row r="603" spans="3:22" ht="19.5" customHeight="1" thickTop="1" thickBot="1" x14ac:dyDescent="0.3">
      <c r="C603" s="58"/>
      <c r="D603" s="58" t="str">
        <f>IF(C603&lt;&gt;"",TEXT(C603,"00")&amp;"/01/"&amp;'Configurações Básicas'!$P$5,"")</f>
        <v/>
      </c>
      <c r="E603" s="58"/>
      <c r="F603" s="58"/>
      <c r="G603" s="58"/>
      <c r="H603" s="58"/>
      <c r="I603" s="59"/>
      <c r="J603" s="193"/>
      <c r="K603" s="60"/>
      <c r="L603" s="60"/>
      <c r="M603" s="56">
        <f>M602+IF(AND(K603="Pago",OR(E603='PC Receitas'!$O$4,E603='PC Receitas'!$O$5,E603='PC Receitas'!$O$6)),I603,IF(AND(K603="Pago",OR(E603='PC Receitas'!$O$7,E603='PC Receitas'!$O$8,E603='PC Receitas'!$O$9,E603='PC Receitas'!$O$10,E603='PC Receitas'!$O$11,E603='PC Receitas'!$O$12,E603='PC Receitas'!$O$13,E603='PC Receitas'!$O$14)),-I603,0))</f>
        <v>12927.7</v>
      </c>
      <c r="R603" s="153" t="e">
        <f t="shared" si="36"/>
        <v>#N/A</v>
      </c>
      <c r="S603" s="150" t="e">
        <f t="shared" si="37"/>
        <v>#N/A</v>
      </c>
      <c r="T603" s="150" t="e">
        <f t="shared" si="38"/>
        <v>#N/A</v>
      </c>
      <c r="U603" s="150" t="e">
        <f t="shared" si="39"/>
        <v>#N/A</v>
      </c>
      <c r="V603" s="154" t="e">
        <f>VLOOKUP(E603,'PC Receitas'!$O$4:$P$14,2,FALSE)</f>
        <v>#N/A</v>
      </c>
    </row>
    <row r="604" spans="3:22" ht="19.5" customHeight="1" thickTop="1" thickBot="1" x14ac:dyDescent="0.3">
      <c r="C604" s="58"/>
      <c r="D604" s="58" t="str">
        <f>IF(C604&lt;&gt;"",TEXT(C604,"00")&amp;"/01/"&amp;'Configurações Básicas'!$P$5,"")</f>
        <v/>
      </c>
      <c r="E604" s="58"/>
      <c r="F604" s="58"/>
      <c r="G604" s="58"/>
      <c r="H604" s="58"/>
      <c r="I604" s="59"/>
      <c r="J604" s="193"/>
      <c r="K604" s="60"/>
      <c r="L604" s="60"/>
      <c r="M604" s="56">
        <f>M603+IF(AND(K604="Pago",OR(E604='PC Receitas'!$O$4,E604='PC Receitas'!$O$5,E604='PC Receitas'!$O$6)),I604,IF(AND(K604="Pago",OR(E604='PC Receitas'!$O$7,E604='PC Receitas'!$O$8,E604='PC Receitas'!$O$9,E604='PC Receitas'!$O$10,E604='PC Receitas'!$O$11,E604='PC Receitas'!$O$12,E604='PC Receitas'!$O$13,E604='PC Receitas'!$O$14)),-I604,0))</f>
        <v>12927.7</v>
      </c>
      <c r="R604" s="153" t="e">
        <f t="shared" si="36"/>
        <v>#N/A</v>
      </c>
      <c r="S604" s="150" t="e">
        <f t="shared" si="37"/>
        <v>#N/A</v>
      </c>
      <c r="T604" s="150" t="e">
        <f t="shared" si="38"/>
        <v>#N/A</v>
      </c>
      <c r="U604" s="150" t="e">
        <f t="shared" si="39"/>
        <v>#N/A</v>
      </c>
      <c r="V604" s="154" t="e">
        <f>VLOOKUP(E604,'PC Receitas'!$O$4:$P$14,2,FALSE)</f>
        <v>#N/A</v>
      </c>
    </row>
    <row r="605" spans="3:22" ht="19.5" customHeight="1" thickTop="1" thickBot="1" x14ac:dyDescent="0.3">
      <c r="C605" s="58"/>
      <c r="D605" s="58" t="str">
        <f>IF(C605&lt;&gt;"",TEXT(C605,"00")&amp;"/01/"&amp;'Configurações Básicas'!$P$5,"")</f>
        <v/>
      </c>
      <c r="E605" s="58"/>
      <c r="F605" s="58"/>
      <c r="G605" s="58"/>
      <c r="H605" s="58"/>
      <c r="I605" s="59"/>
      <c r="J605" s="193"/>
      <c r="K605" s="60"/>
      <c r="L605" s="60"/>
      <c r="M605" s="56">
        <f>M604+IF(AND(K605="Pago",OR(E605='PC Receitas'!$O$4,E605='PC Receitas'!$O$5,E605='PC Receitas'!$O$6)),I605,IF(AND(K605="Pago",OR(E605='PC Receitas'!$O$7,E605='PC Receitas'!$O$8,E605='PC Receitas'!$O$9,E605='PC Receitas'!$O$10,E605='PC Receitas'!$O$11,E605='PC Receitas'!$O$12,E605='PC Receitas'!$O$13,E605='PC Receitas'!$O$14)),-I605,0))</f>
        <v>12927.7</v>
      </c>
      <c r="R605" s="153" t="e">
        <f t="shared" si="36"/>
        <v>#N/A</v>
      </c>
      <c r="S605" s="150" t="e">
        <f t="shared" si="37"/>
        <v>#N/A</v>
      </c>
      <c r="T605" s="150" t="e">
        <f t="shared" si="38"/>
        <v>#N/A</v>
      </c>
      <c r="U605" s="150" t="e">
        <f t="shared" si="39"/>
        <v>#N/A</v>
      </c>
      <c r="V605" s="154" t="e">
        <f>VLOOKUP(E605,'PC Receitas'!$O$4:$P$14,2,FALSE)</f>
        <v>#N/A</v>
      </c>
    </row>
    <row r="606" spans="3:22" ht="15.75" thickTop="1" x14ac:dyDescent="0.25">
      <c r="F606" s="12"/>
      <c r="M606" s="35"/>
    </row>
    <row r="607" spans="3:22" x14ac:dyDescent="0.25">
      <c r="F607" s="12"/>
      <c r="M607" s="35"/>
    </row>
    <row r="608" spans="3:22" x14ac:dyDescent="0.25">
      <c r="M608" s="35"/>
    </row>
    <row r="609" spans="13:13" x14ac:dyDescent="0.25">
      <c r="M609" s="35"/>
    </row>
    <row r="610" spans="13:13" hidden="1" x14ac:dyDescent="0.25">
      <c r="M610" s="35"/>
    </row>
    <row r="611" spans="13:13" hidden="1" x14ac:dyDescent="0.25">
      <c r="M611" s="35"/>
    </row>
    <row r="612" spans="13:13" hidden="1" x14ac:dyDescent="0.25">
      <c r="M612" s="35"/>
    </row>
    <row r="613" spans="13:13" hidden="1" x14ac:dyDescent="0.25">
      <c r="M613" s="35"/>
    </row>
    <row r="614" spans="13:13" hidden="1" x14ac:dyDescent="0.25">
      <c r="M614" s="35"/>
    </row>
    <row r="615" spans="13:13" hidden="1" x14ac:dyDescent="0.25">
      <c r="M615" s="35"/>
    </row>
    <row r="616" spans="13:13" hidden="1" x14ac:dyDescent="0.25">
      <c r="M616" s="35"/>
    </row>
    <row r="617" spans="13:13" hidden="1" x14ac:dyDescent="0.25">
      <c r="M617" s="35"/>
    </row>
    <row r="618" spans="13:13" hidden="1" x14ac:dyDescent="0.25">
      <c r="M618" s="35"/>
    </row>
    <row r="619" spans="13:13" hidden="1" x14ac:dyDescent="0.25">
      <c r="M619" s="35"/>
    </row>
    <row r="620" spans="13:13" hidden="1" x14ac:dyDescent="0.25">
      <c r="M620" s="35"/>
    </row>
    <row r="621" spans="13:13" hidden="1" x14ac:dyDescent="0.25">
      <c r="M621" s="35"/>
    </row>
    <row r="622" spans="13:13" hidden="1" x14ac:dyDescent="0.25">
      <c r="M622" s="35"/>
    </row>
    <row r="623" spans="13:13" hidden="1" x14ac:dyDescent="0.25">
      <c r="M623" s="35"/>
    </row>
    <row r="624" spans="13:13" hidden="1" x14ac:dyDescent="0.25">
      <c r="M624" s="35"/>
    </row>
    <row r="625" spans="13:13" hidden="1" x14ac:dyDescent="0.25">
      <c r="M625" s="35"/>
    </row>
    <row r="626" spans="13:13" hidden="1" x14ac:dyDescent="0.25">
      <c r="M626" s="35"/>
    </row>
    <row r="627" spans="13:13" hidden="1" x14ac:dyDescent="0.25">
      <c r="M627" s="35"/>
    </row>
    <row r="628" spans="13:13" hidden="1" x14ac:dyDescent="0.25">
      <c r="M628" s="35"/>
    </row>
    <row r="629" spans="13:13" hidden="1" x14ac:dyDescent="0.25">
      <c r="M629" s="35"/>
    </row>
    <row r="630" spans="13:13" hidden="1" x14ac:dyDescent="0.25">
      <c r="M630" s="35"/>
    </row>
    <row r="631" spans="13:13" hidden="1" x14ac:dyDescent="0.25">
      <c r="M631" s="35"/>
    </row>
    <row r="632" spans="13:13" hidden="1" x14ac:dyDescent="0.25">
      <c r="M632" s="35"/>
    </row>
    <row r="633" spans="13:13" hidden="1" x14ac:dyDescent="0.25">
      <c r="M633" s="35"/>
    </row>
    <row r="634" spans="13:13" hidden="1" x14ac:dyDescent="0.25">
      <c r="M634" s="35"/>
    </row>
    <row r="635" spans="13:13" hidden="1" x14ac:dyDescent="0.25">
      <c r="M635" s="35"/>
    </row>
    <row r="636" spans="13:13" hidden="1" x14ac:dyDescent="0.25">
      <c r="M636" s="35"/>
    </row>
    <row r="637" spans="13:13" hidden="1" x14ac:dyDescent="0.25">
      <c r="M637" s="35"/>
    </row>
    <row r="638" spans="13:13" hidden="1" x14ac:dyDescent="0.25">
      <c r="M638" s="35"/>
    </row>
    <row r="639" spans="13:13" hidden="1" x14ac:dyDescent="0.25">
      <c r="M639" s="35"/>
    </row>
    <row r="640" spans="13:13" hidden="1" x14ac:dyDescent="0.25">
      <c r="M640" s="35"/>
    </row>
    <row r="641" spans="13:13" hidden="1" x14ac:dyDescent="0.25">
      <c r="M641" s="35"/>
    </row>
    <row r="642" spans="13:13" hidden="1" x14ac:dyDescent="0.25">
      <c r="M642" s="35"/>
    </row>
    <row r="643" spans="13:13" hidden="1" x14ac:dyDescent="0.25">
      <c r="M643" s="35"/>
    </row>
    <row r="644" spans="13:13" hidden="1" x14ac:dyDescent="0.25">
      <c r="M644" s="35"/>
    </row>
    <row r="645" spans="13:13" hidden="1" x14ac:dyDescent="0.25">
      <c r="M645" s="35"/>
    </row>
    <row r="646" spans="13:13" hidden="1" x14ac:dyDescent="0.25">
      <c r="M646" s="35"/>
    </row>
    <row r="647" spans="13:13" hidden="1" x14ac:dyDescent="0.25">
      <c r="M647" s="35"/>
    </row>
    <row r="648" spans="13:13" hidden="1" x14ac:dyDescent="0.25">
      <c r="M648" s="35"/>
    </row>
    <row r="649" spans="13:13" hidden="1" x14ac:dyDescent="0.25">
      <c r="M649" s="35"/>
    </row>
    <row r="650" spans="13:13" hidden="1" x14ac:dyDescent="0.25">
      <c r="M650" s="35"/>
    </row>
    <row r="651" spans="13:13" hidden="1" x14ac:dyDescent="0.25">
      <c r="M651" s="35"/>
    </row>
    <row r="652" spans="13:13" hidden="1" x14ac:dyDescent="0.25">
      <c r="M652" s="35"/>
    </row>
    <row r="653" spans="13:13" hidden="1" x14ac:dyDescent="0.25">
      <c r="M653" s="35"/>
    </row>
    <row r="654" spans="13:13" hidden="1" x14ac:dyDescent="0.25">
      <c r="M654" s="35"/>
    </row>
    <row r="655" spans="13:13" hidden="1" x14ac:dyDescent="0.25">
      <c r="M655" s="35"/>
    </row>
    <row r="656" spans="13:13" hidden="1" x14ac:dyDescent="0.25">
      <c r="M656" s="35"/>
    </row>
    <row r="657" spans="13:13" hidden="1" x14ac:dyDescent="0.25">
      <c r="M657" s="35"/>
    </row>
    <row r="658" spans="13:13" hidden="1" x14ac:dyDescent="0.25">
      <c r="M658" s="36"/>
    </row>
  </sheetData>
  <sheetProtection selectLockedCells="1"/>
  <autoFilter ref="C4:K4"/>
  <mergeCells count="11">
    <mergeCell ref="O13:O14"/>
    <mergeCell ref="P9:P10"/>
    <mergeCell ref="P7:P8"/>
    <mergeCell ref="P13:P14"/>
    <mergeCell ref="O4:P4"/>
    <mergeCell ref="O11:O12"/>
    <mergeCell ref="P5:P6"/>
    <mergeCell ref="P11:P12"/>
    <mergeCell ref="O7:O8"/>
    <mergeCell ref="O9:O10"/>
    <mergeCell ref="O5:O6"/>
  </mergeCells>
  <conditionalFormatting sqref="M5:M605">
    <cfRule type="cellIs" dxfId="593" priority="81" operator="greaterThan">
      <formula>0</formula>
    </cfRule>
    <cfRule type="cellIs" dxfId="592" priority="82" operator="lessThan">
      <formula>0</formula>
    </cfRule>
  </conditionalFormatting>
  <conditionalFormatting sqref="E100:E605">
    <cfRule type="containsText" dxfId="591" priority="79" operator="containsText" text="Despesa">
      <formula>NOT(ISERROR(SEARCH("Despesa",E100)))</formula>
    </cfRule>
    <cfRule type="containsText" dxfId="590" priority="80" operator="containsText" text="Receita">
      <formula>NOT(ISERROR(SEARCH("Receita",E100)))</formula>
    </cfRule>
  </conditionalFormatting>
  <conditionalFormatting sqref="P7:P8">
    <cfRule type="cellIs" dxfId="589" priority="64" operator="greaterThan">
      <formula>0</formula>
    </cfRule>
  </conditionalFormatting>
  <conditionalFormatting sqref="P9:P10">
    <cfRule type="cellIs" dxfId="588" priority="63" operator="greaterThan">
      <formula>0</formula>
    </cfRule>
  </conditionalFormatting>
  <conditionalFormatting sqref="P11:P12">
    <cfRule type="cellIs" dxfId="587" priority="61" operator="greaterThan">
      <formula>0</formula>
    </cfRule>
    <cfRule type="cellIs" dxfId="586" priority="62" operator="lessThan">
      <formula>0</formula>
    </cfRule>
  </conditionalFormatting>
  <conditionalFormatting sqref="P13:P14">
    <cfRule type="cellIs" dxfId="585" priority="59" operator="lessThan">
      <formula>0</formula>
    </cfRule>
    <cfRule type="cellIs" dxfId="584" priority="60" operator="greaterThan">
      <formula>0</formula>
    </cfRule>
  </conditionalFormatting>
  <conditionalFormatting sqref="E100:E605">
    <cfRule type="expression" dxfId="583" priority="95" stopIfTrue="1">
      <formula>NOT(ISERROR(SEARCH("Investimentos",E100)))</formula>
    </cfRule>
  </conditionalFormatting>
  <conditionalFormatting sqref="E22:E99">
    <cfRule type="containsText" dxfId="582" priority="49" operator="containsText" text="Despesa">
      <formula>NOT(ISERROR(SEARCH("Despesa",E22)))</formula>
    </cfRule>
    <cfRule type="containsText" dxfId="581" priority="50" operator="containsText" text="Receita">
      <formula>NOT(ISERROR(SEARCH("Receita",E22)))</formula>
    </cfRule>
  </conditionalFormatting>
  <conditionalFormatting sqref="E22:E99">
    <cfRule type="expression" dxfId="580" priority="100" stopIfTrue="1">
      <formula>NOT(ISERROR(SEARCH("Investimentos",E22)))</formula>
    </cfRule>
  </conditionalFormatting>
  <conditionalFormatting sqref="E21:E605">
    <cfRule type="containsText" dxfId="579" priority="43" operator="containsText" text="Despesa">
      <formula>NOT(ISERROR(SEARCH("Despesa",E21)))</formula>
    </cfRule>
    <cfRule type="containsText" dxfId="578" priority="44" operator="containsText" text="Receita">
      <formula>NOT(ISERROR(SEARCH("Receita",E21)))</formula>
    </cfRule>
  </conditionalFormatting>
  <conditionalFormatting sqref="E21:E605">
    <cfRule type="expression" dxfId="577" priority="105" stopIfTrue="1">
      <formula>NOT(ISERROR(SEARCH("Investimentos",E21)))</formula>
    </cfRule>
  </conditionalFormatting>
  <conditionalFormatting sqref="P5:P6">
    <cfRule type="cellIs" dxfId="576" priority="38" operator="greaterThan">
      <formula>0</formula>
    </cfRule>
  </conditionalFormatting>
  <conditionalFormatting sqref="E5:E19">
    <cfRule type="containsText" dxfId="575" priority="36" operator="containsText" text="Despesa">
      <formula>NOT(ISERROR(SEARCH("Despesa",E5)))</formula>
    </cfRule>
    <cfRule type="containsText" dxfId="574" priority="37" operator="containsText" text="Receita">
      <formula>NOT(ISERROR(SEARCH("Receita",E5)))</formula>
    </cfRule>
  </conditionalFormatting>
  <conditionalFormatting sqref="E5:E19">
    <cfRule type="expression" dxfId="573" priority="109" stopIfTrue="1">
      <formula>NOT(ISERROR(SEARCH("Investimentos",E5)))</formula>
    </cfRule>
  </conditionalFormatting>
  <conditionalFormatting sqref="E20">
    <cfRule type="containsText" dxfId="572" priority="30" operator="containsText" text="Despesa">
      <formula>NOT(ISERROR(SEARCH("Despesa",E20)))</formula>
    </cfRule>
    <cfRule type="containsText" dxfId="571" priority="31" operator="containsText" text="Receita">
      <formula>NOT(ISERROR(SEARCH("Receita",E20)))</formula>
    </cfRule>
  </conditionalFormatting>
  <conditionalFormatting sqref="E20">
    <cfRule type="expression" dxfId="570" priority="116" stopIfTrue="1">
      <formula>NOT(ISERROR(SEARCH("Investimentos",E20)))</formula>
    </cfRule>
  </conditionalFormatting>
  <conditionalFormatting sqref="L100:L605">
    <cfRule type="containsText" dxfId="569" priority="24" operator="containsText" text="Não Pago">
      <formula>NOT(ISERROR(SEARCH("Não Pago",L100)))</formula>
    </cfRule>
    <cfRule type="containsText" dxfId="568" priority="25" operator="containsText" text="Pago">
      <formula>NOT(ISERROR(SEARCH("Pago",L100)))</formula>
    </cfRule>
  </conditionalFormatting>
  <conditionalFormatting sqref="L22:L99">
    <cfRule type="containsText" dxfId="567" priority="22" operator="containsText" text="Não Pago">
      <formula>NOT(ISERROR(SEARCH("Não Pago",L22)))</formula>
    </cfRule>
    <cfRule type="containsText" dxfId="566" priority="23" operator="containsText" text="Pago">
      <formula>NOT(ISERROR(SEARCH("Pago",L22)))</formula>
    </cfRule>
  </conditionalFormatting>
  <conditionalFormatting sqref="L21">
    <cfRule type="containsText" dxfId="565" priority="20" operator="containsText" text="Não Pago">
      <formula>NOT(ISERROR(SEARCH("Não Pago",L21)))</formula>
    </cfRule>
    <cfRule type="containsText" dxfId="564" priority="21" operator="containsText" text="Pago">
      <formula>NOT(ISERROR(SEARCH("Pago",L21)))</formula>
    </cfRule>
  </conditionalFormatting>
  <conditionalFormatting sqref="L5:L19">
    <cfRule type="containsText" dxfId="563" priority="18" operator="containsText" text="Não Pago">
      <formula>NOT(ISERROR(SEARCH("Não Pago",L5)))</formula>
    </cfRule>
    <cfRule type="containsText" dxfId="562" priority="19" operator="containsText" text="Pago">
      <formula>NOT(ISERROR(SEARCH("Pago",L5)))</formula>
    </cfRule>
  </conditionalFormatting>
  <conditionalFormatting sqref="L20">
    <cfRule type="containsText" dxfId="561" priority="16" operator="containsText" text="Não Pago">
      <formula>NOT(ISERROR(SEARCH("Não Pago",L20)))</formula>
    </cfRule>
    <cfRule type="containsText" dxfId="560" priority="17" operator="containsText" text="Pago">
      <formula>NOT(ISERROR(SEARCH("Pago",L20)))</formula>
    </cfRule>
  </conditionalFormatting>
  <conditionalFormatting sqref="K122:K605">
    <cfRule type="containsText" dxfId="559" priority="14" operator="containsText" text="Não Pago">
      <formula>NOT(ISERROR(SEARCH("Não Pago",K122)))</formula>
    </cfRule>
    <cfRule type="containsText" dxfId="558" priority="15" operator="containsText" text="Pago">
      <formula>NOT(ISERROR(SEARCH("Pago",K122)))</formula>
    </cfRule>
  </conditionalFormatting>
  <conditionalFormatting sqref="K21:K121">
    <cfRule type="containsText" dxfId="557" priority="12" operator="containsText" text="Não Pago">
      <formula>NOT(ISERROR(SEARCH("Não Pago",K21)))</formula>
    </cfRule>
    <cfRule type="containsText" dxfId="556" priority="13" operator="containsText" text="Pago">
      <formula>NOT(ISERROR(SEARCH("Pago",K21)))</formula>
    </cfRule>
  </conditionalFormatting>
  <conditionalFormatting sqref="K5:K19">
    <cfRule type="containsText" dxfId="555" priority="10" operator="containsText" text="Não Pago">
      <formula>NOT(ISERROR(SEARCH("Não Pago",K5)))</formula>
    </cfRule>
    <cfRule type="containsText" dxfId="554" priority="11" operator="containsText" text="Pago">
      <formula>NOT(ISERROR(SEARCH("Pago",K5)))</formula>
    </cfRule>
  </conditionalFormatting>
  <conditionalFormatting sqref="K20">
    <cfRule type="containsText" dxfId="553" priority="8" operator="containsText" text="Não Pago">
      <formula>NOT(ISERROR(SEARCH("Não Pago",K20)))</formula>
    </cfRule>
    <cfRule type="containsText" dxfId="552" priority="9" operator="containsText" text="Pago">
      <formula>NOT(ISERROR(SEARCH("Pago",K20)))</formula>
    </cfRule>
  </conditionalFormatting>
  <conditionalFormatting sqref="K5:K187">
    <cfRule type="cellIs" dxfId="551" priority="7" operator="equal">
      <formula>"Realizado"</formula>
    </cfRule>
  </conditionalFormatting>
  <conditionalFormatting sqref="K22">
    <cfRule type="containsText" dxfId="550" priority="5" operator="containsText" text="Não Pago">
      <formula>NOT(ISERROR(SEARCH("Não Pago",K22)))</formula>
    </cfRule>
    <cfRule type="containsText" dxfId="549" priority="6" operator="containsText" text="Pago">
      <formula>NOT(ISERROR(SEARCH("Pago",K22)))</formula>
    </cfRule>
  </conditionalFormatting>
  <conditionalFormatting sqref="K27">
    <cfRule type="containsText" dxfId="548" priority="3" operator="containsText" text="Não Pago">
      <formula>NOT(ISERROR(SEARCH("Não Pago",K27)))</formula>
    </cfRule>
    <cfRule type="containsText" dxfId="547" priority="4" operator="containsText" text="Pago">
      <formula>NOT(ISERROR(SEARCH("Pago",K27)))</formula>
    </cfRule>
  </conditionalFormatting>
  <conditionalFormatting sqref="K34">
    <cfRule type="containsText" dxfId="546" priority="1" operator="containsText" text="Não Pago">
      <formula>NOT(ISERROR(SEARCH("Não Pago",K34)))</formula>
    </cfRule>
    <cfRule type="containsText" dxfId="545" priority="2" operator="containsText" text="Pago">
      <formula>NOT(ISERROR(SEARCH("Pago",K34)))</formula>
    </cfRule>
  </conditionalFormatting>
  <dataValidations count="5">
    <dataValidation type="list" allowBlank="1" showInputMessage="1" showErrorMessage="1" sqref="L5:L605 K188:K605">
      <formula1>"Pago,Não Pago"</formula1>
    </dataValidation>
    <dataValidation type="list" allowBlank="1" showInputMessage="1" showErrorMessage="1" sqref="C5:C605">
      <formula1>"1,2,3,4,5,6,7,8,9,10,11,12,13,14,15,16,17,18,19,20,21,22,23,24,25,26,27,28,29,30,31"</formula1>
    </dataValidation>
    <dataValidation type="list" allowBlank="1" showInputMessage="1" showErrorMessage="1" sqref="G5:H605">
      <formula1>INDIRECT(V5)</formula1>
    </dataValidation>
    <dataValidation type="list" allowBlank="1" showInputMessage="1" showErrorMessage="1" sqref="E5:E605">
      <formula1>$O$16:$O$26</formula1>
    </dataValidation>
    <dataValidation type="list" allowBlank="1" showInputMessage="1" showErrorMessage="1" sqref="K5:K187">
      <formula1>"Pago,Não Pago,Realizado"</formula1>
    </dataValidation>
  </dataValidations>
  <pageMargins left="0.51181102362204722" right="0.51181102362204722" top="0.78740157480314965" bottom="0.78740157480314965" header="0.31496062992125984" footer="0.31496062992125984"/>
  <pageSetup paperSize="9" scale="10" orientation="portrait" horizontalDpi="4294967292" verticalDpi="4294967292"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5">
    <pageSetUpPr fitToPage="1"/>
  </sheetPr>
  <dimension ref="A1:AE658"/>
  <sheetViews>
    <sheetView showGridLines="0" zoomScale="90" zoomScaleNormal="90" zoomScalePageLayoutView="90" workbookViewId="0">
      <pane xSplit="1" ySplit="4" topLeftCell="B5" activePane="bottomRight" state="frozen"/>
      <selection activeCell="F84" sqref="F84"/>
      <selection pane="topRight" activeCell="F84" sqref="F84"/>
      <selection pane="bottomLeft" activeCell="F84" sqref="F84"/>
      <selection pane="bottomRight" activeCell="E5" sqref="E5"/>
    </sheetView>
  </sheetViews>
  <sheetFormatPr defaultColWidth="0" defaultRowHeight="15" zeroHeight="1" x14ac:dyDescent="0.25"/>
  <cols>
    <col min="1" max="1" width="27.42578125" style="76" customWidth="1"/>
    <col min="2" max="2" width="3.7109375" style="5" customWidth="1"/>
    <col min="3" max="3" width="7.7109375" style="5" customWidth="1"/>
    <col min="4" max="4" width="19" style="5" customWidth="1"/>
    <col min="5" max="5" width="29.42578125" style="5" customWidth="1"/>
    <col min="6" max="6" width="17" style="5" customWidth="1"/>
    <col min="7" max="8" width="34.7109375" style="5" customWidth="1"/>
    <col min="9" max="10" width="15.140625" style="5" customWidth="1"/>
    <col min="11" max="11" width="12.42578125" style="5" customWidth="1"/>
    <col min="12" max="12" width="16.7109375" style="5" customWidth="1"/>
    <col min="13" max="13" width="17.42578125" style="5" customWidth="1"/>
    <col min="14" max="14" width="2.42578125" style="5" customWidth="1"/>
    <col min="15" max="15" width="22.140625" style="5" customWidth="1"/>
    <col min="16" max="16" width="15.28515625" style="5" customWidth="1"/>
    <col min="17" max="17" width="8.85546875" style="5" customWidth="1"/>
    <col min="18" max="21" width="8.85546875" style="150" hidden="1" customWidth="1"/>
    <col min="22" max="22" width="5.42578125" style="151" hidden="1" customWidth="1"/>
    <col min="23" max="23" width="8.85546875" style="147" customWidth="1"/>
    <col min="24" max="30" width="8.85546875" style="5" customWidth="1"/>
    <col min="31" max="31" width="0" style="5" hidden="1" customWidth="1"/>
    <col min="32" max="16384" width="8.85546875" style="5" hidden="1"/>
  </cols>
  <sheetData>
    <row r="1" spans="1:23" s="10" customFormat="1" ht="33.950000000000003" customHeight="1" x14ac:dyDescent="0.35">
      <c r="A1" s="191" t="s">
        <v>1368</v>
      </c>
      <c r="C1" s="125" t="s">
        <v>291</v>
      </c>
      <c r="D1" s="125"/>
      <c r="E1" s="125"/>
      <c r="F1" s="125"/>
      <c r="G1" s="125"/>
      <c r="H1" s="125"/>
      <c r="I1" s="125"/>
      <c r="J1" s="125"/>
      <c r="K1" s="125"/>
      <c r="L1" s="125"/>
      <c r="M1" s="125"/>
      <c r="N1" s="125"/>
      <c r="O1" s="125"/>
      <c r="R1" s="148"/>
      <c r="S1" s="148"/>
      <c r="T1" s="148"/>
      <c r="U1" s="148"/>
      <c r="V1" s="149"/>
      <c r="W1" s="146"/>
    </row>
    <row r="2" spans="1:23" s="10" customFormat="1" ht="37.5" customHeight="1" thickBot="1" x14ac:dyDescent="0.3">
      <c r="A2" s="76"/>
      <c r="C2" s="145"/>
      <c r="D2" s="145"/>
      <c r="E2" s="145"/>
      <c r="F2" s="145"/>
      <c r="G2" s="145"/>
      <c r="H2" s="145"/>
      <c r="I2" s="145"/>
      <c r="J2" s="145"/>
      <c r="K2" s="145"/>
      <c r="L2" s="145"/>
      <c r="M2" s="145"/>
      <c r="N2" s="145"/>
      <c r="O2" s="145"/>
      <c r="P2" s="145"/>
      <c r="R2" s="148"/>
      <c r="S2" s="148"/>
      <c r="T2" s="148"/>
      <c r="U2" s="148"/>
      <c r="V2" s="149"/>
      <c r="W2" s="146"/>
    </row>
    <row r="3" spans="1:23" ht="21.75" customHeight="1" thickTop="1" thickBot="1" x14ac:dyDescent="0.3">
      <c r="G3" s="29"/>
      <c r="H3" s="12"/>
    </row>
    <row r="4" spans="1:23" ht="30.75" customHeight="1" thickTop="1" thickBot="1" x14ac:dyDescent="0.3">
      <c r="C4" s="183" t="s">
        <v>15</v>
      </c>
      <c r="D4" s="183" t="s">
        <v>1427</v>
      </c>
      <c r="E4" s="184" t="s">
        <v>18</v>
      </c>
      <c r="F4" s="183" t="s">
        <v>1428</v>
      </c>
      <c r="G4" s="184" t="s">
        <v>17</v>
      </c>
      <c r="H4" s="183" t="s">
        <v>1430</v>
      </c>
      <c r="I4" s="183" t="s">
        <v>1431</v>
      </c>
      <c r="J4" s="183" t="s">
        <v>1432</v>
      </c>
      <c r="K4" s="184" t="s">
        <v>19</v>
      </c>
      <c r="L4" s="183" t="s">
        <v>1433</v>
      </c>
      <c r="M4" s="30" t="s">
        <v>20</v>
      </c>
      <c r="O4" s="217" t="s">
        <v>26</v>
      </c>
      <c r="P4" s="217"/>
      <c r="V4" s="152"/>
    </row>
    <row r="5" spans="1:23" ht="19.5" customHeight="1" thickTop="1" thickBot="1" x14ac:dyDescent="0.3">
      <c r="C5" s="58"/>
      <c r="D5" s="58" t="str">
        <f>IF(C5&lt;&gt;"",TEXT(C5,"00")&amp;"/02/"&amp;'Configurações Básicas'!$P$5,"")</f>
        <v/>
      </c>
      <c r="E5" s="58"/>
      <c r="F5" s="58"/>
      <c r="G5" s="58"/>
      <c r="H5" s="58"/>
      <c r="I5" s="167"/>
      <c r="J5" s="192"/>
      <c r="K5" s="60"/>
      <c r="L5" s="60"/>
      <c r="M5" s="56">
        <f>P5+IF(AND(K5="Pago",OR(E5='PC Receitas'!O4,E5='PC Receitas'!O5,E5='PC Receitas'!O6)),I5,IF(AND(K5="Pago",OR(E5='PC Receitas'!O7,E5='PC Receitas'!O8,E5='PC Receitas'!O9,E5='PC Receitas'!O10,E5='PC Receitas'!O11,E5='PC Receitas'!O12,E5='PC Receitas'!O13,E5='PC Receitas'!O14)),-I5,0))</f>
        <v>12927.7</v>
      </c>
      <c r="O5" s="221" t="s">
        <v>234</v>
      </c>
      <c r="P5" s="222">
        <f>Jan!P13</f>
        <v>12927.7</v>
      </c>
      <c r="Q5" s="57"/>
      <c r="R5" s="153" t="e">
        <f>IF(V5="Despesas_com_RH","Despesa",IF(V5="Despesas_Operacionais","Despesa",IF(V5="Despesas_com_Marketing","Despesa",IF(V5="Impostos","Despesa",IF(V5="Investimentos","Despesa","")))))</f>
        <v>#N/A</v>
      </c>
      <c r="S5" s="150" t="e">
        <f>IF(V5="Despesas_com_Produtos","Despesa",IF(V5="Despesas_com_Serviços","Despesa",IF(V5="Despesas_Não_Operacionais","Despesa","")))</f>
        <v>#N/A</v>
      </c>
      <c r="T5" s="150" t="e">
        <f>IF(V5="Receitas_com_Produtos","Receita",IF(V5="Receitas_com_Serviços","Receita",IF(V5="Receitas_Não_Operacionais","Receita","")))</f>
        <v>#N/A</v>
      </c>
      <c r="U5" s="150" t="e">
        <f>IF(R5&lt;&gt;"",R5,IF(S5&lt;&gt;"",S5,IF(T5&lt;&gt;"",T5,"")))</f>
        <v>#N/A</v>
      </c>
      <c r="V5" s="154" t="e">
        <f>VLOOKUP(E5,'PC Receitas'!$O$4:$P$14,2,FALSE)</f>
        <v>#N/A</v>
      </c>
    </row>
    <row r="6" spans="1:23" ht="19.5" customHeight="1" thickTop="1" thickBot="1" x14ac:dyDescent="0.3">
      <c r="C6" s="58"/>
      <c r="D6" s="58" t="str">
        <f>IF(C6&lt;&gt;"",TEXT(C6,"00")&amp;"/02/"&amp;'Configurações Básicas'!$P$5,"")</f>
        <v/>
      </c>
      <c r="E6" s="58"/>
      <c r="F6" s="58"/>
      <c r="G6" s="58"/>
      <c r="H6" s="58"/>
      <c r="I6" s="167"/>
      <c r="J6" s="192"/>
      <c r="K6" s="168"/>
      <c r="L6" s="168"/>
      <c r="M6" s="56">
        <f>M5+IF(AND(K6="Pago",OR(E6='PC Receitas'!$O$4,E6='PC Receitas'!$O$5,E6='PC Receitas'!$O$6)),I6,IF(AND(K6="Pago",OR(E6='PC Receitas'!$O$7,E6='PC Receitas'!$O$8,E6='PC Receitas'!$O$9,E6='PC Receitas'!$O$10,E6='PC Receitas'!$O$11,E6='PC Receitas'!$O$12,E6='PC Receitas'!$O$13,E6='PC Receitas'!$O$14)),-I6,0))</f>
        <v>12927.7</v>
      </c>
      <c r="O6" s="221"/>
      <c r="P6" s="222"/>
      <c r="Q6" s="57"/>
      <c r="R6" s="153" t="e">
        <f t="shared" ref="R6:R69" si="0">IF(V6="Despesas_com_RH","Despesa",IF(V6="Despesas_Operacionais","Despesa",IF(V6="Despesas_com_Marketing","Despesa",IF(V6="Impostos","Despesa",IF(V6="Investimentos","Despesa","")))))</f>
        <v>#N/A</v>
      </c>
      <c r="S6" s="150" t="e">
        <f t="shared" ref="S6:S69" si="1">IF(V6="Despesas_com_Produtos","Despesa",IF(V6="Despesas_com_Serviços","Despesa",IF(V6="Despesas_Não_Operacionais","Despesa","")))</f>
        <v>#N/A</v>
      </c>
      <c r="T6" s="150" t="e">
        <f t="shared" ref="T6:T69" si="2">IF(V6="Receitas_com_Produtos","Receita",IF(V6="Receitas_com_Serviços","Receita",IF(V6="Receitas_Não_Operacionais","Receita","")))</f>
        <v>#N/A</v>
      </c>
      <c r="U6" s="150" t="e">
        <f t="shared" ref="U6:U69" si="3">IF(R6&lt;&gt;"",R6,IF(S6&lt;&gt;"",S6,IF(T6&lt;&gt;"",T6,"")))</f>
        <v>#N/A</v>
      </c>
      <c r="V6" s="154" t="e">
        <f>VLOOKUP(E6,'PC Receitas'!$O$4:$P$14,2,FALSE)</f>
        <v>#N/A</v>
      </c>
    </row>
    <row r="7" spans="1:23" ht="19.5" customHeight="1" thickTop="1" thickBot="1" x14ac:dyDescent="0.3">
      <c r="C7" s="58"/>
      <c r="D7" s="58" t="str">
        <f>IF(C7&lt;&gt;"",TEXT(C7,"00")&amp;"/02/"&amp;'Configurações Básicas'!$P$5,"")</f>
        <v/>
      </c>
      <c r="E7" s="58"/>
      <c r="F7" s="58"/>
      <c r="G7" s="58"/>
      <c r="H7" s="58"/>
      <c r="I7" s="167"/>
      <c r="J7" s="192"/>
      <c r="K7" s="168"/>
      <c r="L7" s="168"/>
      <c r="M7" s="56">
        <f>M6+IF(AND(K7="Pago",OR(E7='PC Receitas'!$O$4,E7='PC Receitas'!$O$5,E7='PC Receitas'!$O$6)),I7,IF(AND(K7="Pago",OR(E7='PC Receitas'!$O$7,E7='PC Receitas'!$O$8,E7='PC Receitas'!$O$9,E7='PC Receitas'!$O$10,E7='PC Receitas'!$O$11,E7='PC Receitas'!$O$12,E7='PC Receitas'!$O$13,E7='PC Receitas'!$O$14)),-I7,0))</f>
        <v>12927.7</v>
      </c>
      <c r="O7" s="211" t="s">
        <v>27</v>
      </c>
      <c r="P7" s="214">
        <f>SUMIFS($I$5:$I$605,$E$5:$E$605,'PC Receitas'!O4,$K$5:$K$605,"Pago")+SUMIFS($I$5:$I$605,$E$5:$E$605,'PC Receitas'!O5,$K$5:$K$605,"Pago")+SUMIFS($I$5:$I$605,$E$5:$E$605,'PC Receitas'!O6,$K$5:$K$605,"Pago")</f>
        <v>0</v>
      </c>
      <c r="Q7" s="22"/>
      <c r="R7" s="153" t="e">
        <f t="shared" si="0"/>
        <v>#N/A</v>
      </c>
      <c r="S7" s="150" t="e">
        <f t="shared" si="1"/>
        <v>#N/A</v>
      </c>
      <c r="T7" s="150" t="e">
        <f t="shared" si="2"/>
        <v>#N/A</v>
      </c>
      <c r="U7" s="150" t="e">
        <f t="shared" si="3"/>
        <v>#N/A</v>
      </c>
      <c r="V7" s="154" t="e">
        <f>VLOOKUP(E7,'PC Receitas'!$O$4:$P$14,2,FALSE)</f>
        <v>#N/A</v>
      </c>
    </row>
    <row r="8" spans="1:23" ht="19.5" customHeight="1" thickTop="1" thickBot="1" x14ac:dyDescent="0.3">
      <c r="C8" s="58"/>
      <c r="D8" s="58" t="str">
        <f>IF(C8&lt;&gt;"",TEXT(C8,"00")&amp;"/02/"&amp;'Configurações Básicas'!$P$5,"")</f>
        <v/>
      </c>
      <c r="E8" s="58"/>
      <c r="F8" s="58"/>
      <c r="G8" s="58"/>
      <c r="H8" s="58"/>
      <c r="I8" s="167"/>
      <c r="J8" s="192"/>
      <c r="K8" s="168"/>
      <c r="L8" s="168"/>
      <c r="M8" s="56">
        <f>M7+IF(AND(K8="Pago",OR(E8='PC Receitas'!$O$4,E8='PC Receitas'!$O$5,E8='PC Receitas'!$O$6)),I8,IF(AND(K8="Pago",OR(E8='PC Receitas'!$O$7,E8='PC Receitas'!$O$8,E8='PC Receitas'!$O$9,E8='PC Receitas'!$O$10,E8='PC Receitas'!$O$11,E8='PC Receitas'!$O$12,E8='PC Receitas'!$O$13,E8='PC Receitas'!$O$14)),-I8,0))</f>
        <v>12927.7</v>
      </c>
      <c r="O8" s="211"/>
      <c r="P8" s="215"/>
      <c r="Q8" s="22"/>
      <c r="R8" s="153" t="e">
        <f t="shared" si="0"/>
        <v>#N/A</v>
      </c>
      <c r="S8" s="150" t="e">
        <f t="shared" si="1"/>
        <v>#N/A</v>
      </c>
      <c r="T8" s="150" t="e">
        <f t="shared" si="2"/>
        <v>#N/A</v>
      </c>
      <c r="U8" s="150" t="e">
        <f t="shared" si="3"/>
        <v>#N/A</v>
      </c>
      <c r="V8" s="154" t="e">
        <f>VLOOKUP(E8,'PC Receitas'!$O$4:$P$14,2,FALSE)</f>
        <v>#N/A</v>
      </c>
    </row>
    <row r="9" spans="1:23" ht="19.5" customHeight="1" thickTop="1" thickBot="1" x14ac:dyDescent="0.3">
      <c r="C9" s="58"/>
      <c r="D9" s="58" t="str">
        <f>IF(C9&lt;&gt;"",TEXT(C9,"00")&amp;"/02/"&amp;'Configurações Básicas'!$P$5,"")</f>
        <v/>
      </c>
      <c r="E9" s="58"/>
      <c r="F9" s="58"/>
      <c r="G9" s="58"/>
      <c r="H9" s="58"/>
      <c r="I9" s="167"/>
      <c r="J9" s="192"/>
      <c r="K9" s="168"/>
      <c r="L9" s="168"/>
      <c r="M9" s="56">
        <f>M8+IF(AND(K9="Pago",OR(E9='PC Receitas'!$O$4,E9='PC Receitas'!$O$5,E9='PC Receitas'!$O$6)),I9,IF(AND(K9="Pago",OR(E9='PC Receitas'!$O$7,E9='PC Receitas'!$O$8,E9='PC Receitas'!$O$9,E9='PC Receitas'!$O$10,E9='PC Receitas'!$O$11,E9='PC Receitas'!$O$12,E9='PC Receitas'!$O$13,E9='PC Receitas'!$O$14)),-I9,0))</f>
        <v>12927.7</v>
      </c>
      <c r="O9" s="211" t="s">
        <v>28</v>
      </c>
      <c r="P9" s="212">
        <f>SUMIFS($I$5:$I$605,$E$5:$E$605,'PC Receitas'!$O$7,$K$5:$K$605,"Pago")+SUMIFS($I$5:$I$605,$E$5:$E$605,'PC Receitas'!$O$8,$K$5:$K$605,"Pago")+SUMIFS($I$5:$I$605,$E$5:$E$605,'PC Receitas'!$O$9,$K$5:$K$605,"Pago")+SUMIFS($I$5:$I$605,$E$5:$E$605,'PC Receitas'!$O$10,$K$5:$K$605,"Pago")+SUMIFS($I$5:$I$605,$E$5:$E$605,'PC Receitas'!$O$11,$K$5:$K$605,"Pago")+SUMIFS($I$5:$I$605,$E$5:$E$605,'PC Receitas'!$O$12,$K$5:$K$605,"Pago")+SUMIFS($I$5:$I$605,$E$5:$E$605,'PC Receitas'!$O$13,$K$5:$K$605,"Pago")+SUMIFS($I$5:$I$605,$E$5:$E$605,'PC Receitas'!$O$14,$K$5:$K$605,"Pago")</f>
        <v>0</v>
      </c>
      <c r="Q9" s="22"/>
      <c r="R9" s="153" t="e">
        <f t="shared" si="0"/>
        <v>#N/A</v>
      </c>
      <c r="S9" s="150" t="e">
        <f t="shared" si="1"/>
        <v>#N/A</v>
      </c>
      <c r="T9" s="150" t="e">
        <f t="shared" si="2"/>
        <v>#N/A</v>
      </c>
      <c r="U9" s="150" t="e">
        <f t="shared" si="3"/>
        <v>#N/A</v>
      </c>
      <c r="V9" s="154" t="e">
        <f>VLOOKUP(E9,'PC Receitas'!$O$4:$P$14,2,FALSE)</f>
        <v>#N/A</v>
      </c>
    </row>
    <row r="10" spans="1:23" ht="19.5" customHeight="1" thickTop="1" thickBot="1" x14ac:dyDescent="0.3">
      <c r="C10" s="58"/>
      <c r="D10" s="58" t="str">
        <f>IF(C10&lt;&gt;"",TEXT(C10,"00")&amp;"/02/"&amp;'Configurações Básicas'!$P$5,"")</f>
        <v/>
      </c>
      <c r="E10" s="58"/>
      <c r="F10" s="58"/>
      <c r="G10" s="58"/>
      <c r="H10" s="58"/>
      <c r="I10" s="167"/>
      <c r="J10" s="192"/>
      <c r="K10" s="168"/>
      <c r="L10" s="168"/>
      <c r="M10" s="56">
        <f>M9+IF(AND(K10="Pago",OR(E10='PC Receitas'!$O$4,E10='PC Receitas'!$O$5,E10='PC Receitas'!$O$6)),I10,IF(AND(K10="Pago",OR(E10='PC Receitas'!$O$7,E10='PC Receitas'!$O$8,E10='PC Receitas'!$O$9,E10='PC Receitas'!$O$10,E10='PC Receitas'!$O$11,E10='PC Receitas'!$O$12,E10='PC Receitas'!$O$13,E10='PC Receitas'!$O$14)),-I10,0))</f>
        <v>12927.7</v>
      </c>
      <c r="O10" s="211"/>
      <c r="P10" s="213"/>
      <c r="Q10" s="22"/>
      <c r="R10" s="153" t="e">
        <f t="shared" si="0"/>
        <v>#N/A</v>
      </c>
      <c r="S10" s="150" t="e">
        <f t="shared" si="1"/>
        <v>#N/A</v>
      </c>
      <c r="T10" s="150" t="e">
        <f t="shared" si="2"/>
        <v>#N/A</v>
      </c>
      <c r="U10" s="150" t="e">
        <f t="shared" si="3"/>
        <v>#N/A</v>
      </c>
      <c r="V10" s="154" t="e">
        <f>VLOOKUP(E10,'PC Receitas'!$O$4:$P$14,2,FALSE)</f>
        <v>#N/A</v>
      </c>
    </row>
    <row r="11" spans="1:23" ht="19.5" customHeight="1" thickTop="1" thickBot="1" x14ac:dyDescent="0.3">
      <c r="C11" s="58"/>
      <c r="D11" s="58" t="str">
        <f>IF(C11&lt;&gt;"",TEXT(C11,"00")&amp;"/02/"&amp;'Configurações Básicas'!$P$5,"")</f>
        <v/>
      </c>
      <c r="E11" s="58"/>
      <c r="F11" s="58"/>
      <c r="G11" s="58"/>
      <c r="H11" s="58"/>
      <c r="I11" s="167"/>
      <c r="J11" s="192"/>
      <c r="K11" s="168"/>
      <c r="L11" s="168"/>
      <c r="M11" s="56">
        <f>M10+IF(AND(K11="Pago",OR(E11='PC Receitas'!$O$4,E11='PC Receitas'!$O$5,E11='PC Receitas'!$O$6)),I11,IF(AND(K11="Pago",OR(E11='PC Receitas'!$O$7,E11='PC Receitas'!$O$8,E11='PC Receitas'!$O$9,E11='PC Receitas'!$O$10,E11='PC Receitas'!$O$11,E11='PC Receitas'!$O$12,E11='PC Receitas'!$O$13,E11='PC Receitas'!$O$14)),-I11,0))</f>
        <v>12927.7</v>
      </c>
      <c r="O11" s="211" t="s">
        <v>30</v>
      </c>
      <c r="P11" s="212">
        <f>P7-P9</f>
        <v>0</v>
      </c>
      <c r="Q11" s="22"/>
      <c r="R11" s="153" t="e">
        <f t="shared" si="0"/>
        <v>#N/A</v>
      </c>
      <c r="S11" s="150" t="e">
        <f t="shared" si="1"/>
        <v>#N/A</v>
      </c>
      <c r="T11" s="150" t="e">
        <f t="shared" si="2"/>
        <v>#N/A</v>
      </c>
      <c r="U11" s="150" t="e">
        <f t="shared" si="3"/>
        <v>#N/A</v>
      </c>
      <c r="V11" s="154" t="e">
        <f>VLOOKUP(E11,'PC Receitas'!$O$4:$P$14,2,FALSE)</f>
        <v>#N/A</v>
      </c>
    </row>
    <row r="12" spans="1:23" ht="19.5" customHeight="1" thickTop="1" thickBot="1" x14ac:dyDescent="0.3">
      <c r="C12" s="58"/>
      <c r="D12" s="58" t="str">
        <f>IF(C12&lt;&gt;"",TEXT(C12,"00")&amp;"/02/"&amp;'Configurações Básicas'!$P$5,"")</f>
        <v/>
      </c>
      <c r="E12" s="58"/>
      <c r="F12" s="58"/>
      <c r="G12" s="58"/>
      <c r="H12" s="58"/>
      <c r="I12" s="167"/>
      <c r="J12" s="192"/>
      <c r="K12" s="60"/>
      <c r="L12" s="168"/>
      <c r="M12" s="56">
        <f>M11+IF(AND(K12="Pago",OR(E12='PC Receitas'!$O$4,E12='PC Receitas'!$O$5,E12='PC Receitas'!$O$6)),I12,IF(AND(K12="Pago",OR(E12='PC Receitas'!$O$7,E12='PC Receitas'!$O$8,E12='PC Receitas'!$O$9,E12='PC Receitas'!$O$10,E12='PC Receitas'!$O$11,E12='PC Receitas'!$O$12,E12='PC Receitas'!$O$13,E12='PC Receitas'!$O$14)),-I12,0))</f>
        <v>12927.7</v>
      </c>
      <c r="O12" s="211"/>
      <c r="P12" s="213"/>
      <c r="Q12" s="22"/>
      <c r="R12" s="153" t="e">
        <f t="shared" si="0"/>
        <v>#N/A</v>
      </c>
      <c r="S12" s="150" t="e">
        <f t="shared" si="1"/>
        <v>#N/A</v>
      </c>
      <c r="T12" s="150" t="e">
        <f t="shared" si="2"/>
        <v>#N/A</v>
      </c>
      <c r="U12" s="150" t="e">
        <f t="shared" si="3"/>
        <v>#N/A</v>
      </c>
      <c r="V12" s="154" t="e">
        <f>VLOOKUP(E12,'PC Receitas'!$O$4:$P$14,2,FALSE)</f>
        <v>#N/A</v>
      </c>
    </row>
    <row r="13" spans="1:23" ht="19.5" customHeight="1" thickTop="1" thickBot="1" x14ac:dyDescent="0.3">
      <c r="C13" s="58"/>
      <c r="D13" s="58" t="str">
        <f>IF(C13&lt;&gt;"",TEXT(C13,"00")&amp;"/02/"&amp;'Configurações Básicas'!$P$5,"")</f>
        <v/>
      </c>
      <c r="E13" s="58"/>
      <c r="F13" s="58"/>
      <c r="G13" s="58"/>
      <c r="H13" s="58"/>
      <c r="I13" s="167"/>
      <c r="J13" s="192"/>
      <c r="K13" s="168"/>
      <c r="L13" s="168"/>
      <c r="M13" s="56">
        <f>M12+IF(AND(K13="Pago",OR(E13='PC Receitas'!$O$4,E13='PC Receitas'!$O$5,E13='PC Receitas'!$O$6)),I13,IF(AND(K13="Pago",OR(E13='PC Receitas'!$O$7,E13='PC Receitas'!$O$8,E13='PC Receitas'!$O$9,E13='PC Receitas'!$O$10,E13='PC Receitas'!$O$11,E13='PC Receitas'!$O$12,E13='PC Receitas'!$O$13,E13='PC Receitas'!$O$14)),-I13,0))</f>
        <v>12927.7</v>
      </c>
      <c r="O13" s="211" t="s">
        <v>66</v>
      </c>
      <c r="P13" s="212">
        <f>M605</f>
        <v>12927.7</v>
      </c>
      <c r="Q13" s="22"/>
      <c r="R13" s="153" t="e">
        <f t="shared" si="0"/>
        <v>#N/A</v>
      </c>
      <c r="S13" s="150" t="e">
        <f t="shared" si="1"/>
        <v>#N/A</v>
      </c>
      <c r="T13" s="150" t="e">
        <f t="shared" si="2"/>
        <v>#N/A</v>
      </c>
      <c r="U13" s="150" t="e">
        <f t="shared" si="3"/>
        <v>#N/A</v>
      </c>
      <c r="V13" s="154" t="e">
        <f>VLOOKUP(E13,'PC Receitas'!$O$4:$P$14,2,FALSE)</f>
        <v>#N/A</v>
      </c>
    </row>
    <row r="14" spans="1:23" ht="19.5" customHeight="1" thickTop="1" thickBot="1" x14ac:dyDescent="0.3">
      <c r="C14" s="58"/>
      <c r="D14" s="58" t="str">
        <f>IF(C14&lt;&gt;"",TEXT(C14,"00")&amp;"/02/"&amp;'Configurações Básicas'!$P$5,"")</f>
        <v/>
      </c>
      <c r="E14" s="58"/>
      <c r="F14" s="58"/>
      <c r="G14" s="58"/>
      <c r="H14" s="58"/>
      <c r="I14" s="167"/>
      <c r="J14" s="192"/>
      <c r="K14" s="168"/>
      <c r="L14" s="168"/>
      <c r="M14" s="56">
        <f>M13+IF(AND(K14="Pago",OR(E14='PC Receitas'!$O$4,E14='PC Receitas'!$O$5,E14='PC Receitas'!$O$6)),I14,IF(AND(K14="Pago",OR(E14='PC Receitas'!$O$7,E14='PC Receitas'!$O$8,E14='PC Receitas'!$O$9,E14='PC Receitas'!$O$10,E14='PC Receitas'!$O$11,E14='PC Receitas'!$O$12,E14='PC Receitas'!$O$13,E14='PC Receitas'!$O$14)),-I14,0))</f>
        <v>12927.7</v>
      </c>
      <c r="O14" s="211"/>
      <c r="P14" s="216"/>
      <c r="Q14" s="22"/>
      <c r="R14" s="153" t="e">
        <f t="shared" si="0"/>
        <v>#N/A</v>
      </c>
      <c r="S14" s="150" t="e">
        <f t="shared" si="1"/>
        <v>#N/A</v>
      </c>
      <c r="T14" s="150" t="e">
        <f t="shared" si="2"/>
        <v>#N/A</v>
      </c>
      <c r="U14" s="150" t="e">
        <f t="shared" si="3"/>
        <v>#N/A</v>
      </c>
      <c r="V14" s="154" t="e">
        <f>VLOOKUP(E14,'PC Receitas'!$O$4:$P$14,2,FALSE)</f>
        <v>#N/A</v>
      </c>
    </row>
    <row r="15" spans="1:23" ht="19.5" customHeight="1" thickTop="1" thickBot="1" x14ac:dyDescent="0.3">
      <c r="C15" s="58"/>
      <c r="D15" s="58" t="str">
        <f>IF(C15&lt;&gt;"",TEXT(C15,"00")&amp;"/02/"&amp;'Configurações Básicas'!$P$5,"")</f>
        <v/>
      </c>
      <c r="E15" s="58"/>
      <c r="F15" s="58"/>
      <c r="G15" s="58"/>
      <c r="H15" s="58"/>
      <c r="I15" s="167"/>
      <c r="J15" s="192"/>
      <c r="K15" s="168"/>
      <c r="L15" s="168"/>
      <c r="M15" s="56">
        <f>M14+IF(AND(K15="Pago",OR(E15='PC Receitas'!$O$4,E15='PC Receitas'!$O$5,E15='PC Receitas'!$O$6)),I15,IF(AND(K15="Pago",OR(E15='PC Receitas'!$O$7,E15='PC Receitas'!$O$8,E15='PC Receitas'!$O$9,E15='PC Receitas'!$O$10,E15='PC Receitas'!$O$11,E15='PC Receitas'!$O$12,E15='PC Receitas'!$O$13,E15='PC Receitas'!$O$14)),-I15,0))</f>
        <v>12927.7</v>
      </c>
      <c r="R15" s="153" t="e">
        <f t="shared" si="0"/>
        <v>#N/A</v>
      </c>
      <c r="S15" s="150" t="e">
        <f t="shared" si="1"/>
        <v>#N/A</v>
      </c>
      <c r="T15" s="150" t="e">
        <f t="shared" si="2"/>
        <v>#N/A</v>
      </c>
      <c r="U15" s="150" t="e">
        <f t="shared" si="3"/>
        <v>#N/A</v>
      </c>
      <c r="V15" s="154" t="e">
        <f>VLOOKUP(E15,'PC Receitas'!$O$4:$P$14,2,FALSE)</f>
        <v>#N/A</v>
      </c>
    </row>
    <row r="16" spans="1:23" ht="19.5" customHeight="1" thickTop="1" thickBot="1" x14ac:dyDescent="0.3">
      <c r="C16" s="58"/>
      <c r="D16" s="58" t="str">
        <f>IF(C16&lt;&gt;"",TEXT(C16,"00")&amp;"/02/"&amp;'Configurações Básicas'!$P$5,"")</f>
        <v/>
      </c>
      <c r="E16" s="58"/>
      <c r="F16" s="58"/>
      <c r="G16" s="28"/>
      <c r="H16" s="28"/>
      <c r="I16" s="167"/>
      <c r="J16" s="192"/>
      <c r="K16" s="60"/>
      <c r="L16" s="168"/>
      <c r="M16" s="56">
        <f>M15+IF(AND(K16="Pago",OR(E16='PC Receitas'!$O$4,E16='PC Receitas'!$O$5,E16='PC Receitas'!$O$6)),I16,IF(AND(K16="Pago",OR(E16='PC Receitas'!$O$7,E16='PC Receitas'!$O$8,E16='PC Receitas'!$O$9,E16='PC Receitas'!$O$10,E16='PC Receitas'!$O$11,E16='PC Receitas'!$O$12,E16='PC Receitas'!$O$13,E16='PC Receitas'!$O$14)),-I16,0))</f>
        <v>12927.7</v>
      </c>
      <c r="O16" s="150" t="str">
        <f>'PC Receitas'!O4</f>
        <v>RECEITAS COM PRODUTO</v>
      </c>
      <c r="R16" s="153" t="e">
        <f t="shared" si="0"/>
        <v>#N/A</v>
      </c>
      <c r="S16" s="150" t="e">
        <f t="shared" si="1"/>
        <v>#N/A</v>
      </c>
      <c r="T16" s="150" t="e">
        <f t="shared" si="2"/>
        <v>#N/A</v>
      </c>
      <c r="U16" s="150" t="e">
        <f t="shared" si="3"/>
        <v>#N/A</v>
      </c>
      <c r="V16" s="154" t="e">
        <f>VLOOKUP(E16,'PC Receitas'!$O$4:$P$14,2,FALSE)</f>
        <v>#N/A</v>
      </c>
    </row>
    <row r="17" spans="3:22" ht="19.5" customHeight="1" thickTop="1" thickBot="1" x14ac:dyDescent="0.3">
      <c r="C17" s="58"/>
      <c r="D17" s="58" t="str">
        <f>IF(C17&lt;&gt;"",TEXT(C17,"00")&amp;"/02/"&amp;'Configurações Básicas'!$P$5,"")</f>
        <v/>
      </c>
      <c r="E17" s="58"/>
      <c r="F17" s="58"/>
      <c r="G17" s="28"/>
      <c r="H17" s="28"/>
      <c r="I17" s="167"/>
      <c r="J17" s="192"/>
      <c r="K17" s="168"/>
      <c r="L17" s="168"/>
      <c r="M17" s="56">
        <f>M16+IF(AND(K17="Pago",OR(E17='PC Receitas'!$O$4,E17='PC Receitas'!$O$5,E17='PC Receitas'!$O$6)),I17,IF(AND(K17="Pago",OR(E17='PC Receitas'!$O$7,E17='PC Receitas'!$O$8,E17='PC Receitas'!$O$9,E17='PC Receitas'!$O$10,E17='PC Receitas'!$O$11,E17='PC Receitas'!$O$12,E17='PC Receitas'!$O$13,E17='PC Receitas'!$O$14)),-I17,0))</f>
        <v>12927.7</v>
      </c>
      <c r="O17" s="150" t="str">
        <f>'PC Receitas'!O5</f>
        <v>RECEITAS COM SERVIÇOS</v>
      </c>
      <c r="R17" s="153" t="e">
        <f t="shared" si="0"/>
        <v>#N/A</v>
      </c>
      <c r="S17" s="150" t="e">
        <f t="shared" si="1"/>
        <v>#N/A</v>
      </c>
      <c r="T17" s="150" t="e">
        <f t="shared" si="2"/>
        <v>#N/A</v>
      </c>
      <c r="U17" s="150" t="e">
        <f t="shared" si="3"/>
        <v>#N/A</v>
      </c>
      <c r="V17" s="154" t="e">
        <f>VLOOKUP(E17,'PC Receitas'!$O$4:$P$14,2,FALSE)</f>
        <v>#N/A</v>
      </c>
    </row>
    <row r="18" spans="3:22" ht="19.5" customHeight="1" thickTop="1" thickBot="1" x14ac:dyDescent="0.3">
      <c r="C18" s="58"/>
      <c r="D18" s="58" t="str">
        <f>IF(C18&lt;&gt;"",TEXT(C18,"00")&amp;"/02/"&amp;'Configurações Básicas'!$P$5,"")</f>
        <v/>
      </c>
      <c r="E18" s="58"/>
      <c r="F18" s="58"/>
      <c r="G18" s="28"/>
      <c r="H18" s="28"/>
      <c r="I18" s="167"/>
      <c r="J18" s="192"/>
      <c r="K18" s="168"/>
      <c r="L18" s="168"/>
      <c r="M18" s="56">
        <f>M17+IF(AND(K18="Pago",OR(E18='PC Receitas'!$O$4,E18='PC Receitas'!$O$5,E18='PC Receitas'!$O$6)),I18,IF(AND(K18="Pago",OR(E18='PC Receitas'!$O$7,E18='PC Receitas'!$O$8,E18='PC Receitas'!$O$9,E18='PC Receitas'!$O$10,E18='PC Receitas'!$O$11,E18='PC Receitas'!$O$12,E18='PC Receitas'!$O$13,E18='PC Receitas'!$O$14)),-I18,0))</f>
        <v>12927.7</v>
      </c>
      <c r="O18" s="150" t="str">
        <f>'PC Receitas'!O6</f>
        <v>RECEITAS NÃO OPERACIONAIS</v>
      </c>
      <c r="R18" s="153" t="e">
        <f t="shared" si="0"/>
        <v>#N/A</v>
      </c>
      <c r="S18" s="150" t="e">
        <f t="shared" si="1"/>
        <v>#N/A</v>
      </c>
      <c r="T18" s="150" t="e">
        <f t="shared" si="2"/>
        <v>#N/A</v>
      </c>
      <c r="U18" s="150" t="e">
        <f t="shared" si="3"/>
        <v>#N/A</v>
      </c>
      <c r="V18" s="154" t="e">
        <f>VLOOKUP(E18,'PC Receitas'!$O$4:$P$14,2,FALSE)</f>
        <v>#N/A</v>
      </c>
    </row>
    <row r="19" spans="3:22" ht="19.5" customHeight="1" thickTop="1" thickBot="1" x14ac:dyDescent="0.3">
      <c r="C19" s="58"/>
      <c r="D19" s="58" t="str">
        <f>IF(C19&lt;&gt;"",TEXT(C19,"00")&amp;"/02/"&amp;'Configurações Básicas'!$P$5,"")</f>
        <v/>
      </c>
      <c r="E19" s="58"/>
      <c r="F19" s="58"/>
      <c r="G19" s="58"/>
      <c r="H19" s="58"/>
      <c r="I19" s="167"/>
      <c r="J19" s="192"/>
      <c r="K19" s="168"/>
      <c r="L19" s="168"/>
      <c r="M19" s="56">
        <f>M18+IF(AND(K19="Pago",OR(E19='PC Receitas'!$O$4,E19='PC Receitas'!$O$5,E19='PC Receitas'!$O$6)),I19,IF(AND(K19="Pago",OR(E19='PC Receitas'!$O$7,E19='PC Receitas'!$O$8,E19='PC Receitas'!$O$9,E19='PC Receitas'!$O$10,E19='PC Receitas'!$O$11,E19='PC Receitas'!$O$12,E19='PC Receitas'!$O$13,E19='PC Receitas'!$O$14)),-I19,0))</f>
        <v>12927.7</v>
      </c>
      <c r="O19" s="150" t="str">
        <f>'PC Receitas'!O7</f>
        <v>DESPESAS COM PRODUTOS</v>
      </c>
      <c r="R19" s="153" t="e">
        <f t="shared" si="0"/>
        <v>#N/A</v>
      </c>
      <c r="S19" s="150" t="e">
        <f t="shared" si="1"/>
        <v>#N/A</v>
      </c>
      <c r="T19" s="150" t="e">
        <f t="shared" si="2"/>
        <v>#N/A</v>
      </c>
      <c r="U19" s="150" t="e">
        <f t="shared" si="3"/>
        <v>#N/A</v>
      </c>
      <c r="V19" s="154" t="e">
        <f>VLOOKUP(E19,'PC Receitas'!$O$4:$P$14,2,FALSE)</f>
        <v>#N/A</v>
      </c>
    </row>
    <row r="20" spans="3:22" ht="19.5" customHeight="1" thickTop="1" thickBot="1" x14ac:dyDescent="0.3">
      <c r="C20" s="58"/>
      <c r="D20" s="58" t="str">
        <f>IF(C20&lt;&gt;"",TEXT(C20,"00")&amp;"/02/"&amp;'Configurações Básicas'!$P$5,"")</f>
        <v/>
      </c>
      <c r="E20" s="58"/>
      <c r="F20" s="58"/>
      <c r="G20" s="58"/>
      <c r="H20" s="58"/>
      <c r="I20" s="167"/>
      <c r="J20" s="192"/>
      <c r="K20" s="168"/>
      <c r="L20" s="168"/>
      <c r="M20" s="56">
        <f>M19+IF(AND(K20="Pago",OR(E20='PC Receitas'!$O$4,E20='PC Receitas'!$O$5,E20='PC Receitas'!$O$6)),I20,IF(AND(K20="Pago",OR(E20='PC Receitas'!$O$7,E20='PC Receitas'!$O$8,E20='PC Receitas'!$O$9,E20='PC Receitas'!$O$10,E20='PC Receitas'!$O$11,E20='PC Receitas'!$O$12,E20='PC Receitas'!$O$13,E20='PC Receitas'!$O$14)),-I20,0))</f>
        <v>12927.7</v>
      </c>
      <c r="O20" s="150" t="str">
        <f>'PC Receitas'!O8</f>
        <v>DESPESAS COM SERVIÇOS</v>
      </c>
      <c r="R20" s="153" t="e">
        <f t="shared" si="0"/>
        <v>#N/A</v>
      </c>
      <c r="S20" s="150" t="e">
        <f t="shared" si="1"/>
        <v>#N/A</v>
      </c>
      <c r="T20" s="150" t="e">
        <f t="shared" si="2"/>
        <v>#N/A</v>
      </c>
      <c r="U20" s="150" t="e">
        <f t="shared" si="3"/>
        <v>#N/A</v>
      </c>
      <c r="V20" s="154" t="e">
        <f>VLOOKUP(E20,'PC Receitas'!$O$4:$P$14,2,FALSE)</f>
        <v>#N/A</v>
      </c>
    </row>
    <row r="21" spans="3:22" ht="19.5" customHeight="1" thickTop="1" thickBot="1" x14ac:dyDescent="0.3">
      <c r="C21" s="58"/>
      <c r="D21" s="58" t="str">
        <f>IF(C21&lt;&gt;"",TEXT(C21,"00")&amp;"/02/"&amp;'Configurações Básicas'!$P$5,"")</f>
        <v/>
      </c>
      <c r="E21" s="58"/>
      <c r="F21" s="58"/>
      <c r="G21" s="28"/>
      <c r="H21" s="28"/>
      <c r="I21" s="167"/>
      <c r="J21" s="192"/>
      <c r="K21" s="168"/>
      <c r="L21" s="168"/>
      <c r="M21" s="56">
        <f>M20+IF(AND(K21="Pago",OR(E21='PC Receitas'!$O$4,E21='PC Receitas'!$O$5,E21='PC Receitas'!$O$6)),I21,IF(AND(K21="Pago",OR(E21='PC Receitas'!$O$7,E21='PC Receitas'!$O$8,E21='PC Receitas'!$O$9,E21='PC Receitas'!$O$10,E21='PC Receitas'!$O$11,E21='PC Receitas'!$O$12,E21='PC Receitas'!$O$13,E21='PC Receitas'!$O$14)),-I21,0))</f>
        <v>12927.7</v>
      </c>
      <c r="O21" s="150" t="str">
        <f>'PC Receitas'!O9</f>
        <v>DESPESAS NÃO OPERACIONAIS</v>
      </c>
      <c r="R21" s="153" t="e">
        <f t="shared" si="0"/>
        <v>#N/A</v>
      </c>
      <c r="S21" s="150" t="e">
        <f t="shared" si="1"/>
        <v>#N/A</v>
      </c>
      <c r="T21" s="150" t="e">
        <f t="shared" si="2"/>
        <v>#N/A</v>
      </c>
      <c r="U21" s="150" t="e">
        <f t="shared" si="3"/>
        <v>#N/A</v>
      </c>
      <c r="V21" s="154" t="e">
        <f>VLOOKUP(E21,'PC Receitas'!$O$4:$P$14,2,FALSE)</f>
        <v>#N/A</v>
      </c>
    </row>
    <row r="22" spans="3:22" ht="19.5" customHeight="1" thickTop="1" thickBot="1" x14ac:dyDescent="0.3">
      <c r="C22" s="58"/>
      <c r="D22" s="58" t="str">
        <f>IF(C22&lt;&gt;"",TEXT(C22,"00")&amp;"/02/"&amp;'Configurações Básicas'!$P$5,"")</f>
        <v/>
      </c>
      <c r="E22" s="58"/>
      <c r="F22" s="58"/>
      <c r="G22" s="58"/>
      <c r="H22" s="58"/>
      <c r="I22" s="167"/>
      <c r="J22" s="192"/>
      <c r="K22" s="60"/>
      <c r="L22" s="168"/>
      <c r="M22" s="56">
        <f>M21+IF(AND(K22="Pago",OR(E22='PC Receitas'!$O$4,E22='PC Receitas'!$O$5,E22='PC Receitas'!$O$6)),I22,IF(AND(K22="Pago",OR(E22='PC Receitas'!$O$7,E22='PC Receitas'!$O$8,E22='PC Receitas'!$O$9,E22='PC Receitas'!$O$10,E22='PC Receitas'!$O$11,E22='PC Receitas'!$O$12,E22='PC Receitas'!$O$13,E22='PC Receitas'!$O$14)),-I22,0))</f>
        <v>12927.7</v>
      </c>
      <c r="O22" s="150" t="str">
        <f>'PC Receitas'!O10</f>
        <v>DESPESAS COM RH</v>
      </c>
      <c r="R22" s="153" t="e">
        <f t="shared" si="0"/>
        <v>#N/A</v>
      </c>
      <c r="S22" s="150" t="e">
        <f t="shared" si="1"/>
        <v>#N/A</v>
      </c>
      <c r="T22" s="150" t="e">
        <f t="shared" si="2"/>
        <v>#N/A</v>
      </c>
      <c r="U22" s="150" t="e">
        <f t="shared" si="3"/>
        <v>#N/A</v>
      </c>
      <c r="V22" s="154" t="e">
        <f>VLOOKUP(E22,'PC Receitas'!$O$4:$P$14,2,FALSE)</f>
        <v>#N/A</v>
      </c>
    </row>
    <row r="23" spans="3:22" ht="19.5" customHeight="1" thickTop="1" thickBot="1" x14ac:dyDescent="0.3">
      <c r="C23" s="58"/>
      <c r="D23" s="58" t="str">
        <f>IF(C23&lt;&gt;"",TEXT(C23,"00")&amp;"/02/"&amp;'Configurações Básicas'!$P$5,"")</f>
        <v/>
      </c>
      <c r="E23" s="58"/>
      <c r="F23" s="58"/>
      <c r="G23" s="28"/>
      <c r="H23" s="28"/>
      <c r="I23" s="167"/>
      <c r="J23" s="192"/>
      <c r="K23" s="168"/>
      <c r="L23" s="168"/>
      <c r="M23" s="56">
        <f>M22+IF(AND(K23="Pago",OR(E23='PC Receitas'!$O$4,E23='PC Receitas'!$O$5,E23='PC Receitas'!$O$6)),I23,IF(AND(K23="Pago",OR(E23='PC Receitas'!$O$7,E23='PC Receitas'!$O$8,E23='PC Receitas'!$O$9,E23='PC Receitas'!$O$10,E23='PC Receitas'!$O$11,E23='PC Receitas'!$O$12,E23='PC Receitas'!$O$13,E23='PC Receitas'!$O$14)),-I23,0))</f>
        <v>12927.7</v>
      </c>
      <c r="O23" s="150" t="str">
        <f>'PC Receitas'!O11</f>
        <v>DESPESAS OPERACIONAIS</v>
      </c>
      <c r="R23" s="153" t="e">
        <f t="shared" si="0"/>
        <v>#N/A</v>
      </c>
      <c r="S23" s="150" t="e">
        <f t="shared" si="1"/>
        <v>#N/A</v>
      </c>
      <c r="T23" s="150" t="e">
        <f t="shared" si="2"/>
        <v>#N/A</v>
      </c>
      <c r="U23" s="150" t="e">
        <f t="shared" si="3"/>
        <v>#N/A</v>
      </c>
      <c r="V23" s="154" t="e">
        <f>VLOOKUP(E23,'PC Receitas'!$O$4:$P$14,2,FALSE)</f>
        <v>#N/A</v>
      </c>
    </row>
    <row r="24" spans="3:22" ht="19.5" customHeight="1" thickTop="1" thickBot="1" x14ac:dyDescent="0.3">
      <c r="C24" s="58"/>
      <c r="D24" s="58" t="str">
        <f>IF(C24&lt;&gt;"",TEXT(C24,"00")&amp;"/02/"&amp;'Configurações Básicas'!$P$5,"")</f>
        <v/>
      </c>
      <c r="E24" s="58"/>
      <c r="F24" s="58"/>
      <c r="G24" s="58"/>
      <c r="H24" s="58"/>
      <c r="I24" s="167"/>
      <c r="J24" s="192"/>
      <c r="K24" s="168"/>
      <c r="L24" s="168"/>
      <c r="M24" s="56">
        <f>M23+IF(AND(K24="Pago",OR(E24='PC Receitas'!$O$4,E24='PC Receitas'!$O$5,E24='PC Receitas'!$O$6)),I24,IF(AND(K24="Pago",OR(E24='PC Receitas'!$O$7,E24='PC Receitas'!$O$8,E24='PC Receitas'!$O$9,E24='PC Receitas'!$O$10,E24='PC Receitas'!$O$11,E24='PC Receitas'!$O$12,E24='PC Receitas'!$O$13,E24='PC Receitas'!$O$14)),-I24,0))</f>
        <v>12927.7</v>
      </c>
      <c r="O24" s="150" t="str">
        <f>'PC Receitas'!O12</f>
        <v>DESPESAS DE MARKETING</v>
      </c>
      <c r="R24" s="153" t="e">
        <f t="shared" si="0"/>
        <v>#N/A</v>
      </c>
      <c r="S24" s="150" t="e">
        <f t="shared" si="1"/>
        <v>#N/A</v>
      </c>
      <c r="T24" s="150" t="e">
        <f t="shared" si="2"/>
        <v>#N/A</v>
      </c>
      <c r="U24" s="150" t="e">
        <f t="shared" si="3"/>
        <v>#N/A</v>
      </c>
      <c r="V24" s="154" t="e">
        <f>VLOOKUP(E24,'PC Receitas'!$O$4:$P$14,2,FALSE)</f>
        <v>#N/A</v>
      </c>
    </row>
    <row r="25" spans="3:22" ht="19.5" customHeight="1" thickTop="1" thickBot="1" x14ac:dyDescent="0.3">
      <c r="C25" s="58"/>
      <c r="D25" s="58" t="str">
        <f>IF(C25&lt;&gt;"",TEXT(C25,"00")&amp;"/02/"&amp;'Configurações Básicas'!$P$5,"")</f>
        <v/>
      </c>
      <c r="E25" s="58"/>
      <c r="F25" s="58"/>
      <c r="G25" s="58"/>
      <c r="H25" s="58"/>
      <c r="I25" s="167"/>
      <c r="J25" s="192"/>
      <c r="K25" s="168"/>
      <c r="L25" s="168"/>
      <c r="M25" s="56">
        <f>M24+IF(AND(K25="Pago",OR(E25='PC Receitas'!$O$4,E25='PC Receitas'!$O$5,E25='PC Receitas'!$O$6)),I25,IF(AND(K25="Pago",OR(E25='PC Receitas'!$O$7,E25='PC Receitas'!$O$8,E25='PC Receitas'!$O$9,E25='PC Receitas'!$O$10,E25='PC Receitas'!$O$11,E25='PC Receitas'!$O$12,E25='PC Receitas'!$O$13,E25='PC Receitas'!$O$14)),-I25,0))</f>
        <v>12927.7</v>
      </c>
      <c r="O25" s="150" t="str">
        <f>'PC Receitas'!O13</f>
        <v>IMPOSTOS</v>
      </c>
      <c r="R25" s="153" t="e">
        <f t="shared" si="0"/>
        <v>#N/A</v>
      </c>
      <c r="S25" s="150" t="e">
        <f t="shared" si="1"/>
        <v>#N/A</v>
      </c>
      <c r="T25" s="150" t="e">
        <f t="shared" si="2"/>
        <v>#N/A</v>
      </c>
      <c r="U25" s="150" t="e">
        <f t="shared" si="3"/>
        <v>#N/A</v>
      </c>
      <c r="V25" s="154" t="e">
        <f>VLOOKUP(E25,'PC Receitas'!$O$4:$P$14,2,FALSE)</f>
        <v>#N/A</v>
      </c>
    </row>
    <row r="26" spans="3:22" ht="19.5" customHeight="1" thickTop="1" thickBot="1" x14ac:dyDescent="0.3">
      <c r="C26" s="58"/>
      <c r="D26" s="58" t="str">
        <f>IF(C26&lt;&gt;"",TEXT(C26,"00")&amp;"/02/"&amp;'Configurações Básicas'!$P$5,"")</f>
        <v/>
      </c>
      <c r="E26" s="58"/>
      <c r="F26" s="58"/>
      <c r="G26" s="58"/>
      <c r="H26" s="58"/>
      <c r="I26" s="167"/>
      <c r="J26" s="192"/>
      <c r="K26" s="168"/>
      <c r="L26" s="168"/>
      <c r="M26" s="56">
        <f>M25+IF(AND(K26="Pago",OR(E26='PC Receitas'!$O$4,E26='PC Receitas'!$O$5,E26='PC Receitas'!$O$6)),I26,IF(AND(K26="Pago",OR(E26='PC Receitas'!$O$7,E26='PC Receitas'!$O$8,E26='PC Receitas'!$O$9,E26='PC Receitas'!$O$10,E26='PC Receitas'!$O$11,E26='PC Receitas'!$O$12,E26='PC Receitas'!$O$13,E26='PC Receitas'!$O$14)),-I26,0))</f>
        <v>12927.7</v>
      </c>
      <c r="O26" s="150" t="str">
        <f>'PC Receitas'!O14</f>
        <v>INVESTIMENTOS</v>
      </c>
      <c r="R26" s="153" t="e">
        <f t="shared" si="0"/>
        <v>#N/A</v>
      </c>
      <c r="S26" s="150" t="e">
        <f t="shared" si="1"/>
        <v>#N/A</v>
      </c>
      <c r="T26" s="150" t="e">
        <f t="shared" si="2"/>
        <v>#N/A</v>
      </c>
      <c r="U26" s="150" t="e">
        <f t="shared" si="3"/>
        <v>#N/A</v>
      </c>
      <c r="V26" s="154" t="e">
        <f>VLOOKUP(E26,'PC Receitas'!$O$4:$P$14,2,FALSE)</f>
        <v>#N/A</v>
      </c>
    </row>
    <row r="27" spans="3:22" ht="19.5" customHeight="1" thickTop="1" thickBot="1" x14ac:dyDescent="0.3">
      <c r="C27" s="58"/>
      <c r="D27" s="58" t="str">
        <f>IF(C27&lt;&gt;"",TEXT(C27,"00")&amp;"/02/"&amp;'Configurações Básicas'!$P$5,"")</f>
        <v/>
      </c>
      <c r="E27" s="58"/>
      <c r="F27" s="58"/>
      <c r="G27" s="28"/>
      <c r="H27" s="28"/>
      <c r="I27" s="167"/>
      <c r="J27" s="192"/>
      <c r="K27" s="60"/>
      <c r="L27" s="168"/>
      <c r="M27" s="56">
        <f>M26+IF(AND(K27="Pago",OR(E27='PC Receitas'!$O$4,E27='PC Receitas'!$O$5,E27='PC Receitas'!$O$6)),I27,IF(AND(K27="Pago",OR(E27='PC Receitas'!$O$7,E27='PC Receitas'!$O$8,E27='PC Receitas'!$O$9,E27='PC Receitas'!$O$10,E27='PC Receitas'!$O$11,E27='PC Receitas'!$O$12,E27='PC Receitas'!$O$13,E27='PC Receitas'!$O$14)),-I27,0))</f>
        <v>12927.7</v>
      </c>
      <c r="R27" s="153" t="e">
        <f t="shared" si="0"/>
        <v>#N/A</v>
      </c>
      <c r="S27" s="150" t="e">
        <f t="shared" si="1"/>
        <v>#N/A</v>
      </c>
      <c r="T27" s="150" t="e">
        <f t="shared" si="2"/>
        <v>#N/A</v>
      </c>
      <c r="U27" s="150" t="e">
        <f t="shared" si="3"/>
        <v>#N/A</v>
      </c>
      <c r="V27" s="154" t="e">
        <f>VLOOKUP(E27,'PC Receitas'!$O$4:$P$14,2,FALSE)</f>
        <v>#N/A</v>
      </c>
    </row>
    <row r="28" spans="3:22" ht="19.5" customHeight="1" thickTop="1" thickBot="1" x14ac:dyDescent="0.3">
      <c r="C28" s="58"/>
      <c r="D28" s="58" t="str">
        <f>IF(C28&lt;&gt;"",TEXT(C28,"00")&amp;"/02/"&amp;'Configurações Básicas'!$P$5,"")</f>
        <v/>
      </c>
      <c r="E28" s="58"/>
      <c r="F28" s="58"/>
      <c r="G28" s="58"/>
      <c r="H28" s="58"/>
      <c r="I28" s="167"/>
      <c r="J28" s="192"/>
      <c r="K28" s="168"/>
      <c r="L28" s="168"/>
      <c r="M28" s="56">
        <f>M27+IF(AND(K28="Pago",OR(E28='PC Receitas'!$O$4,E28='PC Receitas'!$O$5,E28='PC Receitas'!$O$6)),I28,IF(AND(K28="Pago",OR(E28='PC Receitas'!$O$7,E28='PC Receitas'!$O$8,E28='PC Receitas'!$O$9,E28='PC Receitas'!$O$10,E28='PC Receitas'!$O$11,E28='PC Receitas'!$O$12,E28='PC Receitas'!$O$13,E28='PC Receitas'!$O$14)),-I28,0))</f>
        <v>12927.7</v>
      </c>
      <c r="R28" s="153" t="e">
        <f t="shared" si="0"/>
        <v>#N/A</v>
      </c>
      <c r="S28" s="150" t="e">
        <f t="shared" si="1"/>
        <v>#N/A</v>
      </c>
      <c r="T28" s="150" t="e">
        <f t="shared" si="2"/>
        <v>#N/A</v>
      </c>
      <c r="U28" s="150" t="e">
        <f t="shared" si="3"/>
        <v>#N/A</v>
      </c>
      <c r="V28" s="154" t="e">
        <f>VLOOKUP(E28,'PC Receitas'!$O$4:$P$14,2,FALSE)</f>
        <v>#N/A</v>
      </c>
    </row>
    <row r="29" spans="3:22" ht="19.5" customHeight="1" thickTop="1" thickBot="1" x14ac:dyDescent="0.3">
      <c r="C29" s="58"/>
      <c r="D29" s="58" t="str">
        <f>IF(C29&lt;&gt;"",TEXT(C29,"00")&amp;"/02/"&amp;'Configurações Básicas'!$P$5,"")</f>
        <v/>
      </c>
      <c r="E29" s="58"/>
      <c r="F29" s="58"/>
      <c r="G29" s="58"/>
      <c r="H29" s="58"/>
      <c r="I29" s="167"/>
      <c r="J29" s="192"/>
      <c r="K29" s="168"/>
      <c r="L29" s="168"/>
      <c r="M29" s="56">
        <f>M28+IF(AND(K29="Pago",OR(E29='PC Receitas'!$O$4,E29='PC Receitas'!$O$5,E29='PC Receitas'!$O$6)),I29,IF(AND(K29="Pago",OR(E29='PC Receitas'!$O$7,E29='PC Receitas'!$O$8,E29='PC Receitas'!$O$9,E29='PC Receitas'!$O$10,E29='PC Receitas'!$O$11,E29='PC Receitas'!$O$12,E29='PC Receitas'!$O$13,E29='PC Receitas'!$O$14)),-I29,0))</f>
        <v>12927.7</v>
      </c>
      <c r="R29" s="153" t="e">
        <f t="shared" si="0"/>
        <v>#N/A</v>
      </c>
      <c r="S29" s="150" t="e">
        <f t="shared" si="1"/>
        <v>#N/A</v>
      </c>
      <c r="T29" s="150" t="e">
        <f t="shared" si="2"/>
        <v>#N/A</v>
      </c>
      <c r="U29" s="150" t="e">
        <f t="shared" si="3"/>
        <v>#N/A</v>
      </c>
      <c r="V29" s="154" t="e">
        <f>VLOOKUP(E29,'PC Receitas'!$O$4:$P$14,2,FALSE)</f>
        <v>#N/A</v>
      </c>
    </row>
    <row r="30" spans="3:22" ht="19.5" customHeight="1" thickTop="1" thickBot="1" x14ac:dyDescent="0.3">
      <c r="C30" s="58"/>
      <c r="D30" s="58" t="str">
        <f>IF(C30&lt;&gt;"",TEXT(C30,"00")&amp;"/02/"&amp;'Configurações Básicas'!$P$5,"")</f>
        <v/>
      </c>
      <c r="E30" s="58"/>
      <c r="F30" s="58"/>
      <c r="G30" s="58"/>
      <c r="H30" s="58"/>
      <c r="I30" s="167"/>
      <c r="J30" s="192"/>
      <c r="K30" s="168"/>
      <c r="L30" s="168"/>
      <c r="M30" s="56">
        <f>M29+IF(AND(K30="Pago",OR(E30='PC Receitas'!$O$4,E30='PC Receitas'!$O$5,E30='PC Receitas'!$O$6)),I30,IF(AND(K30="Pago",OR(E30='PC Receitas'!$O$7,E30='PC Receitas'!$O$8,E30='PC Receitas'!$O$9,E30='PC Receitas'!$O$10,E30='PC Receitas'!$O$11,E30='PC Receitas'!$O$12,E30='PC Receitas'!$O$13,E30='PC Receitas'!$O$14)),-I30,0))</f>
        <v>12927.7</v>
      </c>
      <c r="R30" s="153" t="e">
        <f t="shared" si="0"/>
        <v>#N/A</v>
      </c>
      <c r="S30" s="150" t="e">
        <f t="shared" si="1"/>
        <v>#N/A</v>
      </c>
      <c r="T30" s="150" t="e">
        <f t="shared" si="2"/>
        <v>#N/A</v>
      </c>
      <c r="U30" s="150" t="e">
        <f t="shared" si="3"/>
        <v>#N/A</v>
      </c>
      <c r="V30" s="154" t="e">
        <f>VLOOKUP(E30,'PC Receitas'!$O$4:$P$14,2,FALSE)</f>
        <v>#N/A</v>
      </c>
    </row>
    <row r="31" spans="3:22" ht="19.5" customHeight="1" thickTop="1" thickBot="1" x14ac:dyDescent="0.3">
      <c r="C31" s="58"/>
      <c r="D31" s="58" t="str">
        <f>IF(C31&lt;&gt;"",TEXT(C31,"00")&amp;"/02/"&amp;'Configurações Básicas'!$P$5,"")</f>
        <v/>
      </c>
      <c r="E31" s="58"/>
      <c r="F31" s="58"/>
      <c r="G31" s="58"/>
      <c r="H31" s="58"/>
      <c r="I31" s="167"/>
      <c r="J31" s="192"/>
      <c r="K31" s="168"/>
      <c r="L31" s="168"/>
      <c r="M31" s="56">
        <f>M30+IF(AND(K31="Pago",OR(E31='PC Receitas'!$O$4,E31='PC Receitas'!$O$5,E31='PC Receitas'!$O$6)),I31,IF(AND(K31="Pago",OR(E31='PC Receitas'!$O$7,E31='PC Receitas'!$O$8,E31='PC Receitas'!$O$9,E31='PC Receitas'!$O$10,E31='PC Receitas'!$O$11,E31='PC Receitas'!$O$12,E31='PC Receitas'!$O$13,E31='PC Receitas'!$O$14)),-I31,0))</f>
        <v>12927.7</v>
      </c>
      <c r="R31" s="153" t="e">
        <f t="shared" si="0"/>
        <v>#N/A</v>
      </c>
      <c r="S31" s="150" t="e">
        <f t="shared" si="1"/>
        <v>#N/A</v>
      </c>
      <c r="T31" s="150" t="e">
        <f t="shared" si="2"/>
        <v>#N/A</v>
      </c>
      <c r="U31" s="150" t="e">
        <f t="shared" si="3"/>
        <v>#N/A</v>
      </c>
      <c r="V31" s="154" t="e">
        <f>VLOOKUP(E31,'PC Receitas'!$O$4:$P$14,2,FALSE)</f>
        <v>#N/A</v>
      </c>
    </row>
    <row r="32" spans="3:22" ht="19.5" customHeight="1" thickTop="1" thickBot="1" x14ac:dyDescent="0.3">
      <c r="C32" s="58"/>
      <c r="D32" s="58" t="str">
        <f>IF(C32&lt;&gt;"",TEXT(C32,"00")&amp;"/02/"&amp;'Configurações Básicas'!$P$5,"")</f>
        <v/>
      </c>
      <c r="E32" s="58"/>
      <c r="F32" s="58"/>
      <c r="G32" s="58"/>
      <c r="H32" s="58"/>
      <c r="I32" s="167"/>
      <c r="J32" s="192"/>
      <c r="K32" s="168"/>
      <c r="L32" s="168"/>
      <c r="M32" s="56">
        <f>M31+IF(AND(K32="Pago",OR(E32='PC Receitas'!$O$4,E32='PC Receitas'!$O$5,E32='PC Receitas'!$O$6)),I32,IF(AND(K32="Pago",OR(E32='PC Receitas'!$O$7,E32='PC Receitas'!$O$8,E32='PC Receitas'!$O$9,E32='PC Receitas'!$O$10,E32='PC Receitas'!$O$11,E32='PC Receitas'!$O$12,E32='PC Receitas'!$O$13,E32='PC Receitas'!$O$14)),-I32,0))</f>
        <v>12927.7</v>
      </c>
      <c r="R32" s="153" t="e">
        <f t="shared" si="0"/>
        <v>#N/A</v>
      </c>
      <c r="S32" s="150" t="e">
        <f t="shared" si="1"/>
        <v>#N/A</v>
      </c>
      <c r="T32" s="150" t="e">
        <f t="shared" si="2"/>
        <v>#N/A</v>
      </c>
      <c r="U32" s="150" t="e">
        <f t="shared" si="3"/>
        <v>#N/A</v>
      </c>
      <c r="V32" s="154" t="e">
        <f>VLOOKUP(E32,'PC Receitas'!$O$4:$P$14,2,FALSE)</f>
        <v>#N/A</v>
      </c>
    </row>
    <row r="33" spans="3:22" ht="19.5" customHeight="1" thickTop="1" thickBot="1" x14ac:dyDescent="0.3">
      <c r="C33" s="58"/>
      <c r="D33" s="58" t="str">
        <f>IF(C33&lt;&gt;"",TEXT(C33,"00")&amp;"/02/"&amp;'Configurações Básicas'!$P$5,"")</f>
        <v/>
      </c>
      <c r="E33" s="58"/>
      <c r="F33" s="58"/>
      <c r="G33" s="58"/>
      <c r="H33" s="58"/>
      <c r="I33" s="167"/>
      <c r="J33" s="192"/>
      <c r="K33" s="168"/>
      <c r="L33" s="168"/>
      <c r="M33" s="56">
        <f>M32+IF(AND(K33="Pago",OR(E33='PC Receitas'!$O$4,E33='PC Receitas'!$O$5,E33='PC Receitas'!$O$6)),I33,IF(AND(K33="Pago",OR(E33='PC Receitas'!$O$7,E33='PC Receitas'!$O$8,E33='PC Receitas'!$O$9,E33='PC Receitas'!$O$10,E33='PC Receitas'!$O$11,E33='PC Receitas'!$O$12,E33='PC Receitas'!$O$13,E33='PC Receitas'!$O$14)),-I33,0))</f>
        <v>12927.7</v>
      </c>
      <c r="R33" s="153" t="e">
        <f t="shared" si="0"/>
        <v>#N/A</v>
      </c>
      <c r="S33" s="150" t="e">
        <f t="shared" si="1"/>
        <v>#N/A</v>
      </c>
      <c r="T33" s="150" t="e">
        <f t="shared" si="2"/>
        <v>#N/A</v>
      </c>
      <c r="U33" s="150" t="e">
        <f t="shared" si="3"/>
        <v>#N/A</v>
      </c>
      <c r="V33" s="154" t="e">
        <f>VLOOKUP(E33,'PC Receitas'!$O$4:$P$14,2,FALSE)</f>
        <v>#N/A</v>
      </c>
    </row>
    <row r="34" spans="3:22" ht="19.5" customHeight="1" thickTop="1" thickBot="1" x14ac:dyDescent="0.3">
      <c r="C34" s="58"/>
      <c r="D34" s="58" t="str">
        <f>IF(C34&lt;&gt;"",TEXT(C34,"00")&amp;"/02/"&amp;'Configurações Básicas'!$P$5,"")</f>
        <v/>
      </c>
      <c r="E34" s="58"/>
      <c r="F34" s="58"/>
      <c r="G34" s="58"/>
      <c r="H34" s="58"/>
      <c r="I34" s="167"/>
      <c r="J34" s="192"/>
      <c r="K34" s="60"/>
      <c r="L34" s="168"/>
      <c r="M34" s="56">
        <f>M33+IF(AND(K34="Pago",OR(E34='PC Receitas'!$O$4,E34='PC Receitas'!$O$5,E34='PC Receitas'!$O$6)),I34,IF(AND(K34="Pago",OR(E34='PC Receitas'!$O$7,E34='PC Receitas'!$O$8,E34='PC Receitas'!$O$9,E34='PC Receitas'!$O$10,E34='PC Receitas'!$O$11,E34='PC Receitas'!$O$12,E34='PC Receitas'!$O$13,E34='PC Receitas'!$O$14)),-I34,0))</f>
        <v>12927.7</v>
      </c>
      <c r="R34" s="153" t="e">
        <f t="shared" si="0"/>
        <v>#N/A</v>
      </c>
      <c r="S34" s="150" t="e">
        <f t="shared" si="1"/>
        <v>#N/A</v>
      </c>
      <c r="T34" s="150" t="e">
        <f t="shared" si="2"/>
        <v>#N/A</v>
      </c>
      <c r="U34" s="150" t="e">
        <f t="shared" si="3"/>
        <v>#N/A</v>
      </c>
      <c r="V34" s="154" t="e">
        <f>VLOOKUP(E34,'PC Receitas'!$O$4:$P$14,2,FALSE)</f>
        <v>#N/A</v>
      </c>
    </row>
    <row r="35" spans="3:22" ht="19.5" customHeight="1" thickTop="1" thickBot="1" x14ac:dyDescent="0.3">
      <c r="C35" s="58"/>
      <c r="D35" s="58" t="str">
        <f>IF(C35&lt;&gt;"",TEXT(C35,"00")&amp;"/02/"&amp;'Configurações Básicas'!$P$5,"")</f>
        <v/>
      </c>
      <c r="E35" s="58"/>
      <c r="F35" s="58"/>
      <c r="G35" s="28"/>
      <c r="H35" s="28"/>
      <c r="I35" s="167"/>
      <c r="J35" s="192"/>
      <c r="K35" s="168"/>
      <c r="L35" s="168"/>
      <c r="M35" s="56">
        <f>M34+IF(AND(K35="Pago",OR(E35='PC Receitas'!$O$4,E35='PC Receitas'!$O$5,E35='PC Receitas'!$O$6)),I35,IF(AND(K35="Pago",OR(E35='PC Receitas'!$O$7,E35='PC Receitas'!$O$8,E35='PC Receitas'!$O$9,E35='PC Receitas'!$O$10,E35='PC Receitas'!$O$11,E35='PC Receitas'!$O$12,E35='PC Receitas'!$O$13,E35='PC Receitas'!$O$14)),-I35,0))</f>
        <v>12927.7</v>
      </c>
      <c r="R35" s="153" t="e">
        <f t="shared" si="0"/>
        <v>#N/A</v>
      </c>
      <c r="S35" s="150" t="e">
        <f t="shared" si="1"/>
        <v>#N/A</v>
      </c>
      <c r="T35" s="150" t="e">
        <f t="shared" si="2"/>
        <v>#N/A</v>
      </c>
      <c r="U35" s="150" t="e">
        <f t="shared" si="3"/>
        <v>#N/A</v>
      </c>
      <c r="V35" s="154" t="e">
        <f>VLOOKUP(E35,'PC Receitas'!$O$4:$P$14,2,FALSE)</f>
        <v>#N/A</v>
      </c>
    </row>
    <row r="36" spans="3:22" ht="19.5" customHeight="1" thickTop="1" thickBot="1" x14ac:dyDescent="0.3">
      <c r="C36" s="58"/>
      <c r="D36" s="58" t="str">
        <f>IF(C36&lt;&gt;"",TEXT(C36,"00")&amp;"/02/"&amp;'Configurações Básicas'!$P$5,"")</f>
        <v/>
      </c>
      <c r="E36" s="58"/>
      <c r="F36" s="58"/>
      <c r="G36" s="28"/>
      <c r="H36" s="28"/>
      <c r="I36" s="167"/>
      <c r="J36" s="192"/>
      <c r="K36" s="168"/>
      <c r="L36" s="168"/>
      <c r="M36" s="56">
        <f>M35+IF(AND(K36="Pago",OR(E36='PC Receitas'!$O$4,E36='PC Receitas'!$O$5,E36='PC Receitas'!$O$6)),I36,IF(AND(K36="Pago",OR(E36='PC Receitas'!$O$7,E36='PC Receitas'!$O$8,E36='PC Receitas'!$O$9,E36='PC Receitas'!$O$10,E36='PC Receitas'!$O$11,E36='PC Receitas'!$O$12,E36='PC Receitas'!$O$13,E36='PC Receitas'!$O$14)),-I36,0))</f>
        <v>12927.7</v>
      </c>
      <c r="R36" s="153" t="e">
        <f t="shared" si="0"/>
        <v>#N/A</v>
      </c>
      <c r="S36" s="150" t="e">
        <f t="shared" si="1"/>
        <v>#N/A</v>
      </c>
      <c r="T36" s="150" t="e">
        <f t="shared" si="2"/>
        <v>#N/A</v>
      </c>
      <c r="U36" s="150" t="e">
        <f t="shared" si="3"/>
        <v>#N/A</v>
      </c>
      <c r="V36" s="154" t="e">
        <f>VLOOKUP(E36,'PC Receitas'!$O$4:$P$14,2,FALSE)</f>
        <v>#N/A</v>
      </c>
    </row>
    <row r="37" spans="3:22" ht="19.5" customHeight="1" thickTop="1" thickBot="1" x14ac:dyDescent="0.3">
      <c r="C37" s="58"/>
      <c r="D37" s="58" t="str">
        <f>IF(C37&lt;&gt;"",TEXT(C37,"00")&amp;"/02/"&amp;'Configurações Básicas'!$P$5,"")</f>
        <v/>
      </c>
      <c r="E37" s="58"/>
      <c r="F37" s="58"/>
      <c r="G37" s="58"/>
      <c r="H37" s="58"/>
      <c r="I37" s="167"/>
      <c r="J37" s="192"/>
      <c r="K37" s="168"/>
      <c r="L37" s="168"/>
      <c r="M37" s="56">
        <f>M36+IF(AND(K37="Pago",OR(E37='PC Receitas'!$O$4,E37='PC Receitas'!$O$5,E37='PC Receitas'!$O$6)),I37,IF(AND(K37="Pago",OR(E37='PC Receitas'!$O$7,E37='PC Receitas'!$O$8,E37='PC Receitas'!$O$9,E37='PC Receitas'!$O$10,E37='PC Receitas'!$O$11,E37='PC Receitas'!$O$12,E37='PC Receitas'!$O$13,E37='PC Receitas'!$O$14)),-I37,0))</f>
        <v>12927.7</v>
      </c>
      <c r="R37" s="153" t="e">
        <f t="shared" si="0"/>
        <v>#N/A</v>
      </c>
      <c r="S37" s="150" t="e">
        <f t="shared" si="1"/>
        <v>#N/A</v>
      </c>
      <c r="T37" s="150" t="e">
        <f t="shared" si="2"/>
        <v>#N/A</v>
      </c>
      <c r="U37" s="150" t="e">
        <f t="shared" si="3"/>
        <v>#N/A</v>
      </c>
      <c r="V37" s="154" t="e">
        <f>VLOOKUP(E37,'PC Receitas'!$O$4:$P$14,2,FALSE)</f>
        <v>#N/A</v>
      </c>
    </row>
    <row r="38" spans="3:22" ht="19.5" customHeight="1" thickTop="1" thickBot="1" x14ac:dyDescent="0.3">
      <c r="C38" s="58"/>
      <c r="D38" s="58" t="str">
        <f>IF(C38&lt;&gt;"",TEXT(C38,"00")&amp;"/02/"&amp;'Configurações Básicas'!$P$5,"")</f>
        <v/>
      </c>
      <c r="E38" s="58"/>
      <c r="F38" s="58"/>
      <c r="G38" s="58"/>
      <c r="H38" s="58"/>
      <c r="I38" s="167"/>
      <c r="J38" s="192"/>
      <c r="K38" s="168"/>
      <c r="L38" s="168"/>
      <c r="M38" s="56">
        <f>M37+IF(AND(K38="Pago",OR(E38='PC Receitas'!$O$4,E38='PC Receitas'!$O$5,E38='PC Receitas'!$O$6)),I38,IF(AND(K38="Pago",OR(E38='PC Receitas'!$O$7,E38='PC Receitas'!$O$8,E38='PC Receitas'!$O$9,E38='PC Receitas'!$O$10,E38='PC Receitas'!$O$11,E38='PC Receitas'!$O$12,E38='PC Receitas'!$O$13,E38='PC Receitas'!$O$14)),-I38,0))</f>
        <v>12927.7</v>
      </c>
      <c r="R38" s="153" t="e">
        <f t="shared" si="0"/>
        <v>#N/A</v>
      </c>
      <c r="S38" s="150" t="e">
        <f t="shared" si="1"/>
        <v>#N/A</v>
      </c>
      <c r="T38" s="150" t="e">
        <f t="shared" si="2"/>
        <v>#N/A</v>
      </c>
      <c r="U38" s="150" t="e">
        <f t="shared" si="3"/>
        <v>#N/A</v>
      </c>
      <c r="V38" s="154" t="e">
        <f>VLOOKUP(E38,'PC Receitas'!$O$4:$P$14,2,FALSE)</f>
        <v>#N/A</v>
      </c>
    </row>
    <row r="39" spans="3:22" ht="19.5" customHeight="1" thickTop="1" thickBot="1" x14ac:dyDescent="0.3">
      <c r="C39" s="58"/>
      <c r="D39" s="58" t="str">
        <f>IF(C39&lt;&gt;"",TEXT(C39,"00")&amp;"/02/"&amp;'Configurações Básicas'!$P$5,"")</f>
        <v/>
      </c>
      <c r="E39" s="58"/>
      <c r="F39" s="58"/>
      <c r="G39" s="58"/>
      <c r="H39" s="58"/>
      <c r="I39" s="167"/>
      <c r="J39" s="192"/>
      <c r="K39" s="168"/>
      <c r="L39" s="168"/>
      <c r="M39" s="56">
        <f>M38+IF(AND(K39="Pago",OR(E39='PC Receitas'!$O$4,E39='PC Receitas'!$O$5,E39='PC Receitas'!$O$6)),I39,IF(AND(K39="Pago",OR(E39='PC Receitas'!$O$7,E39='PC Receitas'!$O$8,E39='PC Receitas'!$O$9,E39='PC Receitas'!$O$10,E39='PC Receitas'!$O$11,E39='PC Receitas'!$O$12,E39='PC Receitas'!$O$13,E39='PC Receitas'!$O$14)),-I39,0))</f>
        <v>12927.7</v>
      </c>
      <c r="R39" s="153" t="e">
        <f t="shared" si="0"/>
        <v>#N/A</v>
      </c>
      <c r="S39" s="150" t="e">
        <f t="shared" si="1"/>
        <v>#N/A</v>
      </c>
      <c r="T39" s="150" t="e">
        <f t="shared" si="2"/>
        <v>#N/A</v>
      </c>
      <c r="U39" s="150" t="e">
        <f t="shared" si="3"/>
        <v>#N/A</v>
      </c>
      <c r="V39" s="154" t="e">
        <f>VLOOKUP(E39,'PC Receitas'!$O$4:$P$14,2,FALSE)</f>
        <v>#N/A</v>
      </c>
    </row>
    <row r="40" spans="3:22" ht="19.5" customHeight="1" thickTop="1" thickBot="1" x14ac:dyDescent="0.3">
      <c r="C40" s="58"/>
      <c r="D40" s="58" t="str">
        <f>IF(C40&lt;&gt;"",TEXT(C40,"00")&amp;"/02/"&amp;'Configurações Básicas'!$P$5,"")</f>
        <v/>
      </c>
      <c r="E40" s="58"/>
      <c r="F40" s="58"/>
      <c r="G40" s="58"/>
      <c r="H40" s="58"/>
      <c r="I40" s="167"/>
      <c r="J40" s="192"/>
      <c r="K40" s="168"/>
      <c r="L40" s="168"/>
      <c r="M40" s="56">
        <f>M39+IF(AND(K40="Pago",OR(E40='PC Receitas'!$O$4,E40='PC Receitas'!$O$5,E40='PC Receitas'!$O$6)),I40,IF(AND(K40="Pago",OR(E40='PC Receitas'!$O$7,E40='PC Receitas'!$O$8,E40='PC Receitas'!$O$9,E40='PC Receitas'!$O$10,E40='PC Receitas'!$O$11,E40='PC Receitas'!$O$12,E40='PC Receitas'!$O$13,E40='PC Receitas'!$O$14)),-I40,0))</f>
        <v>12927.7</v>
      </c>
      <c r="R40" s="153" t="e">
        <f t="shared" si="0"/>
        <v>#N/A</v>
      </c>
      <c r="S40" s="150" t="e">
        <f t="shared" si="1"/>
        <v>#N/A</v>
      </c>
      <c r="T40" s="150" t="e">
        <f t="shared" si="2"/>
        <v>#N/A</v>
      </c>
      <c r="U40" s="150" t="e">
        <f t="shared" si="3"/>
        <v>#N/A</v>
      </c>
      <c r="V40" s="154" t="e">
        <f>VLOOKUP(E40,'PC Receitas'!$O$4:$P$14,2,FALSE)</f>
        <v>#N/A</v>
      </c>
    </row>
    <row r="41" spans="3:22" ht="19.5" customHeight="1" thickTop="1" thickBot="1" x14ac:dyDescent="0.3">
      <c r="C41" s="58"/>
      <c r="D41" s="58" t="str">
        <f>IF(C41&lt;&gt;"",TEXT(C41,"00")&amp;"/02/"&amp;'Configurações Básicas'!$P$5,"")</f>
        <v/>
      </c>
      <c r="E41" s="58"/>
      <c r="F41" s="58"/>
      <c r="G41" s="58"/>
      <c r="H41" s="58"/>
      <c r="I41" s="167"/>
      <c r="J41" s="192"/>
      <c r="K41" s="168"/>
      <c r="L41" s="168"/>
      <c r="M41" s="56">
        <f>M40+IF(AND(K41="Pago",OR(E41='PC Receitas'!$O$4,E41='PC Receitas'!$O$5,E41='PC Receitas'!$O$6)),I41,IF(AND(K41="Pago",OR(E41='PC Receitas'!$O$7,E41='PC Receitas'!$O$8,E41='PC Receitas'!$O$9,E41='PC Receitas'!$O$10,E41='PC Receitas'!$O$11,E41='PC Receitas'!$O$12,E41='PC Receitas'!$O$13,E41='PC Receitas'!$O$14)),-I41,0))</f>
        <v>12927.7</v>
      </c>
      <c r="R41" s="153" t="e">
        <f t="shared" si="0"/>
        <v>#N/A</v>
      </c>
      <c r="S41" s="150" t="e">
        <f t="shared" si="1"/>
        <v>#N/A</v>
      </c>
      <c r="T41" s="150" t="e">
        <f t="shared" si="2"/>
        <v>#N/A</v>
      </c>
      <c r="U41" s="150" t="e">
        <f t="shared" si="3"/>
        <v>#N/A</v>
      </c>
      <c r="V41" s="154" t="e">
        <f>VLOOKUP(E41,'PC Receitas'!$O$4:$P$14,2,FALSE)</f>
        <v>#N/A</v>
      </c>
    </row>
    <row r="42" spans="3:22" ht="19.5" customHeight="1" thickTop="1" thickBot="1" x14ac:dyDescent="0.3">
      <c r="C42" s="58"/>
      <c r="D42" s="58" t="str">
        <f>IF(C42&lt;&gt;"",TEXT(C42,"00")&amp;"/02/"&amp;'Configurações Básicas'!$P$5,"")</f>
        <v/>
      </c>
      <c r="E42" s="58"/>
      <c r="F42" s="58"/>
      <c r="G42" s="58"/>
      <c r="H42" s="58"/>
      <c r="I42" s="167"/>
      <c r="J42" s="192"/>
      <c r="K42" s="168"/>
      <c r="L42" s="168"/>
      <c r="M42" s="56">
        <f>M41+IF(AND(K42="Pago",OR(E42='PC Receitas'!$O$4,E42='PC Receitas'!$O$5,E42='PC Receitas'!$O$6)),I42,IF(AND(K42="Pago",OR(E42='PC Receitas'!$O$7,E42='PC Receitas'!$O$8,E42='PC Receitas'!$O$9,E42='PC Receitas'!$O$10,E42='PC Receitas'!$O$11,E42='PC Receitas'!$O$12,E42='PC Receitas'!$O$13,E42='PC Receitas'!$O$14)),-I42,0))</f>
        <v>12927.7</v>
      </c>
      <c r="R42" s="153" t="e">
        <f t="shared" si="0"/>
        <v>#N/A</v>
      </c>
      <c r="S42" s="150" t="e">
        <f t="shared" si="1"/>
        <v>#N/A</v>
      </c>
      <c r="T42" s="150" t="e">
        <f t="shared" si="2"/>
        <v>#N/A</v>
      </c>
      <c r="U42" s="150" t="e">
        <f t="shared" si="3"/>
        <v>#N/A</v>
      </c>
      <c r="V42" s="154" t="e">
        <f>VLOOKUP(E42,'PC Receitas'!$O$4:$P$14,2,FALSE)</f>
        <v>#N/A</v>
      </c>
    </row>
    <row r="43" spans="3:22" ht="19.5" customHeight="1" thickTop="1" thickBot="1" x14ac:dyDescent="0.3">
      <c r="C43" s="58"/>
      <c r="D43" s="58" t="str">
        <f>IF(C43&lt;&gt;"",TEXT(C43,"00")&amp;"/02/"&amp;'Configurações Básicas'!$P$5,"")</f>
        <v/>
      </c>
      <c r="E43" s="58"/>
      <c r="F43" s="58"/>
      <c r="G43" s="58"/>
      <c r="H43" s="58"/>
      <c r="I43" s="167"/>
      <c r="J43" s="192"/>
      <c r="K43" s="168"/>
      <c r="L43" s="168"/>
      <c r="M43" s="56">
        <f>M42+IF(AND(K43="Pago",OR(E43='PC Receitas'!$O$4,E43='PC Receitas'!$O$5,E43='PC Receitas'!$O$6)),I43,IF(AND(K43="Pago",OR(E43='PC Receitas'!$O$7,E43='PC Receitas'!$O$8,E43='PC Receitas'!$O$9,E43='PC Receitas'!$O$10,E43='PC Receitas'!$O$11,E43='PC Receitas'!$O$12,E43='PC Receitas'!$O$13,E43='PC Receitas'!$O$14)),-I43,0))</f>
        <v>12927.7</v>
      </c>
      <c r="R43" s="153" t="e">
        <f t="shared" si="0"/>
        <v>#N/A</v>
      </c>
      <c r="S43" s="150" t="e">
        <f t="shared" si="1"/>
        <v>#N/A</v>
      </c>
      <c r="T43" s="150" t="e">
        <f t="shared" si="2"/>
        <v>#N/A</v>
      </c>
      <c r="U43" s="150" t="e">
        <f t="shared" si="3"/>
        <v>#N/A</v>
      </c>
      <c r="V43" s="154" t="e">
        <f>VLOOKUP(E43,'PC Receitas'!$O$4:$P$14,2,FALSE)</f>
        <v>#N/A</v>
      </c>
    </row>
    <row r="44" spans="3:22" ht="19.5" customHeight="1" thickTop="1" thickBot="1" x14ac:dyDescent="0.3">
      <c r="C44" s="58"/>
      <c r="D44" s="58" t="str">
        <f>IF(C44&lt;&gt;"",TEXT(C44,"00")&amp;"/02/"&amp;'Configurações Básicas'!$P$5,"")</f>
        <v/>
      </c>
      <c r="E44" s="58"/>
      <c r="F44" s="58"/>
      <c r="G44" s="58"/>
      <c r="H44" s="58"/>
      <c r="I44" s="167"/>
      <c r="J44" s="192"/>
      <c r="K44" s="168"/>
      <c r="L44" s="168"/>
      <c r="M44" s="56">
        <f>M43+IF(AND(K44="Pago",OR(E44='PC Receitas'!$O$4,E44='PC Receitas'!$O$5,E44='PC Receitas'!$O$6)),I44,IF(AND(K44="Pago",OR(E44='PC Receitas'!$O$7,E44='PC Receitas'!$O$8,E44='PC Receitas'!$O$9,E44='PC Receitas'!$O$10,E44='PC Receitas'!$O$11,E44='PC Receitas'!$O$12,E44='PC Receitas'!$O$13,E44='PC Receitas'!$O$14)),-I44,0))</f>
        <v>12927.7</v>
      </c>
      <c r="R44" s="153" t="e">
        <f t="shared" si="0"/>
        <v>#N/A</v>
      </c>
      <c r="S44" s="150" t="e">
        <f t="shared" si="1"/>
        <v>#N/A</v>
      </c>
      <c r="T44" s="150" t="e">
        <f t="shared" si="2"/>
        <v>#N/A</v>
      </c>
      <c r="U44" s="150" t="e">
        <f t="shared" si="3"/>
        <v>#N/A</v>
      </c>
      <c r="V44" s="154" t="e">
        <f>VLOOKUP(E44,'PC Receitas'!$O$4:$P$14,2,FALSE)</f>
        <v>#N/A</v>
      </c>
    </row>
    <row r="45" spans="3:22" ht="19.5" customHeight="1" thickTop="1" thickBot="1" x14ac:dyDescent="0.3">
      <c r="C45" s="58"/>
      <c r="D45" s="58" t="str">
        <f>IF(C45&lt;&gt;"",TEXT(C45,"00")&amp;"/02/"&amp;'Configurações Básicas'!$P$5,"")</f>
        <v/>
      </c>
      <c r="E45" s="58"/>
      <c r="F45" s="58"/>
      <c r="G45" s="28"/>
      <c r="H45" s="28"/>
      <c r="I45" s="167"/>
      <c r="J45" s="192"/>
      <c r="K45" s="168"/>
      <c r="L45" s="168"/>
      <c r="M45" s="56">
        <f>M44+IF(AND(K45="Pago",OR(E45='PC Receitas'!$O$4,E45='PC Receitas'!$O$5,E45='PC Receitas'!$O$6)),I45,IF(AND(K45="Pago",OR(E45='PC Receitas'!$O$7,E45='PC Receitas'!$O$8,E45='PC Receitas'!$O$9,E45='PC Receitas'!$O$10,E45='PC Receitas'!$O$11,E45='PC Receitas'!$O$12,E45='PC Receitas'!$O$13,E45='PC Receitas'!$O$14)),-I45,0))</f>
        <v>12927.7</v>
      </c>
      <c r="R45" s="153" t="e">
        <f t="shared" si="0"/>
        <v>#N/A</v>
      </c>
      <c r="S45" s="150" t="e">
        <f t="shared" si="1"/>
        <v>#N/A</v>
      </c>
      <c r="T45" s="150" t="e">
        <f t="shared" si="2"/>
        <v>#N/A</v>
      </c>
      <c r="U45" s="150" t="e">
        <f t="shared" si="3"/>
        <v>#N/A</v>
      </c>
      <c r="V45" s="154" t="e">
        <f>VLOOKUP(E45,'PC Receitas'!$O$4:$P$14,2,FALSE)</f>
        <v>#N/A</v>
      </c>
    </row>
    <row r="46" spans="3:22" ht="19.5" customHeight="1" thickTop="1" thickBot="1" x14ac:dyDescent="0.3">
      <c r="C46" s="58"/>
      <c r="D46" s="58" t="str">
        <f>IF(C46&lt;&gt;"",TEXT(C46,"00")&amp;"/02/"&amp;'Configurações Básicas'!$P$5,"")</f>
        <v/>
      </c>
      <c r="E46" s="58"/>
      <c r="F46" s="58"/>
      <c r="G46" s="28"/>
      <c r="H46" s="28"/>
      <c r="I46" s="167"/>
      <c r="J46" s="192"/>
      <c r="K46" s="168"/>
      <c r="L46" s="168"/>
      <c r="M46" s="56">
        <f>M45+IF(AND(K46="Pago",OR(E46='PC Receitas'!$O$4,E46='PC Receitas'!$O$5,E46='PC Receitas'!$O$6)),I46,IF(AND(K46="Pago",OR(E46='PC Receitas'!$O$7,E46='PC Receitas'!$O$8,E46='PC Receitas'!$O$9,E46='PC Receitas'!$O$10,E46='PC Receitas'!$O$11,E46='PC Receitas'!$O$12,E46='PC Receitas'!$O$13,E46='PC Receitas'!$O$14)),-I46,0))</f>
        <v>12927.7</v>
      </c>
      <c r="R46" s="153" t="e">
        <f t="shared" si="0"/>
        <v>#N/A</v>
      </c>
      <c r="S46" s="150" t="e">
        <f t="shared" si="1"/>
        <v>#N/A</v>
      </c>
      <c r="T46" s="150" t="e">
        <f t="shared" si="2"/>
        <v>#N/A</v>
      </c>
      <c r="U46" s="150" t="e">
        <f t="shared" si="3"/>
        <v>#N/A</v>
      </c>
      <c r="V46" s="154" t="e">
        <f>VLOOKUP(E46,'PC Receitas'!$O$4:$P$14,2,FALSE)</f>
        <v>#N/A</v>
      </c>
    </row>
    <row r="47" spans="3:22" ht="19.5" customHeight="1" thickTop="1" thickBot="1" x14ac:dyDescent="0.3">
      <c r="C47" s="58"/>
      <c r="D47" s="58" t="str">
        <f>IF(C47&lt;&gt;"",TEXT(C47,"00")&amp;"/02/"&amp;'Configurações Básicas'!$P$5,"")</f>
        <v/>
      </c>
      <c r="E47" s="58"/>
      <c r="F47" s="58"/>
      <c r="G47" s="58"/>
      <c r="H47" s="58"/>
      <c r="I47" s="167"/>
      <c r="J47" s="192"/>
      <c r="K47" s="168"/>
      <c r="L47" s="168"/>
      <c r="M47" s="56">
        <f>M46+IF(AND(K47="Pago",OR(E47='PC Receitas'!$O$4,E47='PC Receitas'!$O$5,E47='PC Receitas'!$O$6)),I47,IF(AND(K47="Pago",OR(E47='PC Receitas'!$O$7,E47='PC Receitas'!$O$8,E47='PC Receitas'!$O$9,E47='PC Receitas'!$O$10,E47='PC Receitas'!$O$11,E47='PC Receitas'!$O$12,E47='PC Receitas'!$O$13,E47='PC Receitas'!$O$14)),-I47,0))</f>
        <v>12927.7</v>
      </c>
      <c r="R47" s="153" t="e">
        <f t="shared" si="0"/>
        <v>#N/A</v>
      </c>
      <c r="S47" s="150" t="e">
        <f t="shared" si="1"/>
        <v>#N/A</v>
      </c>
      <c r="T47" s="150" t="e">
        <f t="shared" si="2"/>
        <v>#N/A</v>
      </c>
      <c r="U47" s="150" t="e">
        <f t="shared" si="3"/>
        <v>#N/A</v>
      </c>
      <c r="V47" s="154" t="e">
        <f>VLOOKUP(E47,'PC Receitas'!$O$4:$P$14,2,FALSE)</f>
        <v>#N/A</v>
      </c>
    </row>
    <row r="48" spans="3:22" ht="19.5" customHeight="1" thickTop="1" thickBot="1" x14ac:dyDescent="0.3">
      <c r="C48" s="58"/>
      <c r="D48" s="58" t="str">
        <f>IF(C48&lt;&gt;"",TEXT(C48,"00")&amp;"/02/"&amp;'Configurações Básicas'!$P$5,"")</f>
        <v/>
      </c>
      <c r="E48" s="58"/>
      <c r="F48" s="58"/>
      <c r="G48" s="28"/>
      <c r="H48" s="28"/>
      <c r="I48" s="167"/>
      <c r="J48" s="192"/>
      <c r="K48" s="168"/>
      <c r="L48" s="168"/>
      <c r="M48" s="56">
        <f>M47+IF(AND(K48="Pago",OR(E48='PC Receitas'!$O$4,E48='PC Receitas'!$O$5,E48='PC Receitas'!$O$6)),I48,IF(AND(K48="Pago",OR(E48='PC Receitas'!$O$7,E48='PC Receitas'!$O$8,E48='PC Receitas'!$O$9,E48='PC Receitas'!$O$10,E48='PC Receitas'!$O$11,E48='PC Receitas'!$O$12,E48='PC Receitas'!$O$13,E48='PC Receitas'!$O$14)),-I48,0))</f>
        <v>12927.7</v>
      </c>
      <c r="R48" s="153" t="e">
        <f t="shared" si="0"/>
        <v>#N/A</v>
      </c>
      <c r="S48" s="150" t="e">
        <f t="shared" si="1"/>
        <v>#N/A</v>
      </c>
      <c r="T48" s="150" t="e">
        <f t="shared" si="2"/>
        <v>#N/A</v>
      </c>
      <c r="U48" s="150" t="e">
        <f t="shared" si="3"/>
        <v>#N/A</v>
      </c>
      <c r="V48" s="154" t="e">
        <f>VLOOKUP(E48,'PC Receitas'!$O$4:$P$14,2,FALSE)</f>
        <v>#N/A</v>
      </c>
    </row>
    <row r="49" spans="3:22" ht="19.5" customHeight="1" thickTop="1" thickBot="1" x14ac:dyDescent="0.3">
      <c r="C49" s="58"/>
      <c r="D49" s="58" t="str">
        <f>IF(C49&lt;&gt;"",TEXT(C49,"00")&amp;"/02/"&amp;'Configurações Básicas'!$P$5,"")</f>
        <v/>
      </c>
      <c r="E49" s="58"/>
      <c r="F49" s="58"/>
      <c r="G49" s="58"/>
      <c r="H49" s="58"/>
      <c r="I49" s="167"/>
      <c r="J49" s="192"/>
      <c r="K49" s="168"/>
      <c r="L49" s="168"/>
      <c r="M49" s="56">
        <f>M48+IF(AND(K49="Pago",OR(E49='PC Receitas'!$O$4,E49='PC Receitas'!$O$5,E49='PC Receitas'!$O$6)),I49,IF(AND(K49="Pago",OR(E49='PC Receitas'!$O$7,E49='PC Receitas'!$O$8,E49='PC Receitas'!$O$9,E49='PC Receitas'!$O$10,E49='PC Receitas'!$O$11,E49='PC Receitas'!$O$12,E49='PC Receitas'!$O$13,E49='PC Receitas'!$O$14)),-I49,0))</f>
        <v>12927.7</v>
      </c>
      <c r="R49" s="153" t="e">
        <f t="shared" si="0"/>
        <v>#N/A</v>
      </c>
      <c r="S49" s="150" t="e">
        <f t="shared" si="1"/>
        <v>#N/A</v>
      </c>
      <c r="T49" s="150" t="e">
        <f t="shared" si="2"/>
        <v>#N/A</v>
      </c>
      <c r="U49" s="150" t="e">
        <f t="shared" si="3"/>
        <v>#N/A</v>
      </c>
      <c r="V49" s="154" t="e">
        <f>VLOOKUP(E49,'PC Receitas'!$O$4:$P$14,2,FALSE)</f>
        <v>#N/A</v>
      </c>
    </row>
    <row r="50" spans="3:22" ht="19.5" customHeight="1" thickTop="1" thickBot="1" x14ac:dyDescent="0.3">
      <c r="C50" s="58"/>
      <c r="D50" s="58" t="str">
        <f>IF(C50&lt;&gt;"",TEXT(C50,"00")&amp;"/02/"&amp;'Configurações Básicas'!$P$5,"")</f>
        <v/>
      </c>
      <c r="E50" s="58"/>
      <c r="F50" s="58"/>
      <c r="G50" s="58"/>
      <c r="H50" s="58"/>
      <c r="I50" s="167"/>
      <c r="J50" s="192"/>
      <c r="K50" s="168"/>
      <c r="L50" s="168"/>
      <c r="M50" s="56">
        <f>M49+IF(AND(K50="Pago",OR(E50='PC Receitas'!$O$4,E50='PC Receitas'!$O$5,E50='PC Receitas'!$O$6)),I50,IF(AND(K50="Pago",OR(E50='PC Receitas'!$O$7,E50='PC Receitas'!$O$8,E50='PC Receitas'!$O$9,E50='PC Receitas'!$O$10,E50='PC Receitas'!$O$11,E50='PC Receitas'!$O$12,E50='PC Receitas'!$O$13,E50='PC Receitas'!$O$14)),-I50,0))</f>
        <v>12927.7</v>
      </c>
      <c r="R50" s="153" t="e">
        <f t="shared" si="0"/>
        <v>#N/A</v>
      </c>
      <c r="S50" s="150" t="e">
        <f t="shared" si="1"/>
        <v>#N/A</v>
      </c>
      <c r="T50" s="150" t="e">
        <f t="shared" si="2"/>
        <v>#N/A</v>
      </c>
      <c r="U50" s="150" t="e">
        <f t="shared" si="3"/>
        <v>#N/A</v>
      </c>
      <c r="V50" s="154" t="e">
        <f>VLOOKUP(E50,'PC Receitas'!$O$4:$P$14,2,FALSE)</f>
        <v>#N/A</v>
      </c>
    </row>
    <row r="51" spans="3:22" ht="19.5" customHeight="1" thickTop="1" thickBot="1" x14ac:dyDescent="0.3">
      <c r="C51" s="58"/>
      <c r="D51" s="58" t="str">
        <f>IF(C51&lt;&gt;"",TEXT(C51,"00")&amp;"/02/"&amp;'Configurações Básicas'!$P$5,"")</f>
        <v/>
      </c>
      <c r="E51" s="58"/>
      <c r="F51" s="58"/>
      <c r="G51" s="58"/>
      <c r="H51" s="58"/>
      <c r="I51" s="167"/>
      <c r="J51" s="192"/>
      <c r="K51" s="168"/>
      <c r="L51" s="168"/>
      <c r="M51" s="56">
        <f>M50+IF(AND(K51="Pago",OR(E51='PC Receitas'!$O$4,E51='PC Receitas'!$O$5,E51='PC Receitas'!$O$6)),I51,IF(AND(K51="Pago",OR(E51='PC Receitas'!$O$7,E51='PC Receitas'!$O$8,E51='PC Receitas'!$O$9,E51='PC Receitas'!$O$10,E51='PC Receitas'!$O$11,E51='PC Receitas'!$O$12,E51='PC Receitas'!$O$13,E51='PC Receitas'!$O$14)),-I51,0))</f>
        <v>12927.7</v>
      </c>
      <c r="R51" s="153" t="e">
        <f t="shared" si="0"/>
        <v>#N/A</v>
      </c>
      <c r="S51" s="150" t="e">
        <f t="shared" si="1"/>
        <v>#N/A</v>
      </c>
      <c r="T51" s="150" t="e">
        <f t="shared" si="2"/>
        <v>#N/A</v>
      </c>
      <c r="U51" s="150" t="e">
        <f t="shared" si="3"/>
        <v>#N/A</v>
      </c>
      <c r="V51" s="154" t="e">
        <f>VLOOKUP(E51,'PC Receitas'!$O$4:$P$14,2,FALSE)</f>
        <v>#N/A</v>
      </c>
    </row>
    <row r="52" spans="3:22" ht="19.5" customHeight="1" thickTop="1" thickBot="1" x14ac:dyDescent="0.3">
      <c r="C52" s="58"/>
      <c r="D52" s="58" t="str">
        <f>IF(C52&lt;&gt;"",TEXT(C52,"00")&amp;"/02/"&amp;'Configurações Básicas'!$P$5,"")</f>
        <v/>
      </c>
      <c r="E52" s="58"/>
      <c r="F52" s="58"/>
      <c r="G52" s="28"/>
      <c r="H52" s="28"/>
      <c r="I52" s="167"/>
      <c r="J52" s="192"/>
      <c r="K52" s="168"/>
      <c r="L52" s="168"/>
      <c r="M52" s="56">
        <f>M51+IF(AND(K52="Pago",OR(E52='PC Receitas'!$O$4,E52='PC Receitas'!$O$5,E52='PC Receitas'!$O$6)),I52,IF(AND(K52="Pago",OR(E52='PC Receitas'!$O$7,E52='PC Receitas'!$O$8,E52='PC Receitas'!$O$9,E52='PC Receitas'!$O$10,E52='PC Receitas'!$O$11,E52='PC Receitas'!$O$12,E52='PC Receitas'!$O$13,E52='PC Receitas'!$O$14)),-I52,0))</f>
        <v>12927.7</v>
      </c>
      <c r="R52" s="153" t="e">
        <f t="shared" si="0"/>
        <v>#N/A</v>
      </c>
      <c r="S52" s="150" t="e">
        <f t="shared" si="1"/>
        <v>#N/A</v>
      </c>
      <c r="T52" s="150" t="e">
        <f t="shared" si="2"/>
        <v>#N/A</v>
      </c>
      <c r="U52" s="150" t="e">
        <f t="shared" si="3"/>
        <v>#N/A</v>
      </c>
      <c r="V52" s="154" t="e">
        <f>VLOOKUP(E52,'PC Receitas'!$O$4:$P$14,2,FALSE)</f>
        <v>#N/A</v>
      </c>
    </row>
    <row r="53" spans="3:22" ht="19.5" customHeight="1" thickTop="1" thickBot="1" x14ac:dyDescent="0.3">
      <c r="C53" s="58"/>
      <c r="D53" s="58" t="str">
        <f>IF(C53&lt;&gt;"",TEXT(C53,"00")&amp;"/02/"&amp;'Configurações Básicas'!$P$5,"")</f>
        <v/>
      </c>
      <c r="E53" s="58"/>
      <c r="F53" s="58"/>
      <c r="G53" s="58"/>
      <c r="H53" s="58"/>
      <c r="I53" s="167"/>
      <c r="J53" s="192"/>
      <c r="K53" s="168"/>
      <c r="L53" s="168"/>
      <c r="M53" s="56">
        <f>M52+IF(AND(K53="Pago",OR(E53='PC Receitas'!$O$4,E53='PC Receitas'!$O$5,E53='PC Receitas'!$O$6)),I53,IF(AND(K53="Pago",OR(E53='PC Receitas'!$O$7,E53='PC Receitas'!$O$8,E53='PC Receitas'!$O$9,E53='PC Receitas'!$O$10,E53='PC Receitas'!$O$11,E53='PC Receitas'!$O$12,E53='PC Receitas'!$O$13,E53='PC Receitas'!$O$14)),-I53,0))</f>
        <v>12927.7</v>
      </c>
      <c r="R53" s="153" t="e">
        <f t="shared" si="0"/>
        <v>#N/A</v>
      </c>
      <c r="S53" s="150" t="e">
        <f t="shared" si="1"/>
        <v>#N/A</v>
      </c>
      <c r="T53" s="150" t="e">
        <f t="shared" si="2"/>
        <v>#N/A</v>
      </c>
      <c r="U53" s="150" t="e">
        <f t="shared" si="3"/>
        <v>#N/A</v>
      </c>
      <c r="V53" s="154" t="e">
        <f>VLOOKUP(E53,'PC Receitas'!$O$4:$P$14,2,FALSE)</f>
        <v>#N/A</v>
      </c>
    </row>
    <row r="54" spans="3:22" ht="19.5" customHeight="1" thickTop="1" thickBot="1" x14ac:dyDescent="0.3">
      <c r="C54" s="58"/>
      <c r="D54" s="58" t="str">
        <f>IF(C54&lt;&gt;"",TEXT(C54,"00")&amp;"/02/"&amp;'Configurações Básicas'!$P$5,"")</f>
        <v/>
      </c>
      <c r="E54" s="58"/>
      <c r="F54" s="58"/>
      <c r="G54" s="58"/>
      <c r="H54" s="58"/>
      <c r="I54" s="167"/>
      <c r="J54" s="192"/>
      <c r="K54" s="168"/>
      <c r="L54" s="168"/>
      <c r="M54" s="56">
        <f>M53+IF(AND(K54="Pago",OR(E54='PC Receitas'!$O$4,E54='PC Receitas'!$O$5,E54='PC Receitas'!$O$6)),I54,IF(AND(K54="Pago",OR(E54='PC Receitas'!$O$7,E54='PC Receitas'!$O$8,E54='PC Receitas'!$O$9,E54='PC Receitas'!$O$10,E54='PC Receitas'!$O$11,E54='PC Receitas'!$O$12,E54='PC Receitas'!$O$13,E54='PC Receitas'!$O$14)),-I54,0))</f>
        <v>12927.7</v>
      </c>
      <c r="R54" s="153" t="e">
        <f t="shared" si="0"/>
        <v>#N/A</v>
      </c>
      <c r="S54" s="150" t="e">
        <f t="shared" si="1"/>
        <v>#N/A</v>
      </c>
      <c r="T54" s="150" t="e">
        <f t="shared" si="2"/>
        <v>#N/A</v>
      </c>
      <c r="U54" s="150" t="e">
        <f t="shared" si="3"/>
        <v>#N/A</v>
      </c>
      <c r="V54" s="154" t="e">
        <f>VLOOKUP(E54,'PC Receitas'!$O$4:$P$14,2,FALSE)</f>
        <v>#N/A</v>
      </c>
    </row>
    <row r="55" spans="3:22" ht="19.5" customHeight="1" thickTop="1" thickBot="1" x14ac:dyDescent="0.3">
      <c r="C55" s="58"/>
      <c r="D55" s="58" t="str">
        <f>IF(C55&lt;&gt;"",TEXT(C55,"00")&amp;"/02/"&amp;'Configurações Básicas'!$P$5,"")</f>
        <v/>
      </c>
      <c r="E55" s="58"/>
      <c r="F55" s="58"/>
      <c r="G55" s="58"/>
      <c r="H55" s="58"/>
      <c r="I55" s="167"/>
      <c r="J55" s="192"/>
      <c r="K55" s="168"/>
      <c r="L55" s="168"/>
      <c r="M55" s="56">
        <f>M54+IF(AND(K55="Pago",OR(E55='PC Receitas'!$O$4,E55='PC Receitas'!$O$5,E55='PC Receitas'!$O$6)),I55,IF(AND(K55="Pago",OR(E55='PC Receitas'!$O$7,E55='PC Receitas'!$O$8,E55='PC Receitas'!$O$9,E55='PC Receitas'!$O$10,E55='PC Receitas'!$O$11,E55='PC Receitas'!$O$12,E55='PC Receitas'!$O$13,E55='PC Receitas'!$O$14)),-I55,0))</f>
        <v>12927.7</v>
      </c>
      <c r="R55" s="153" t="e">
        <f t="shared" si="0"/>
        <v>#N/A</v>
      </c>
      <c r="S55" s="150" t="e">
        <f t="shared" si="1"/>
        <v>#N/A</v>
      </c>
      <c r="T55" s="150" t="e">
        <f t="shared" si="2"/>
        <v>#N/A</v>
      </c>
      <c r="U55" s="150" t="e">
        <f t="shared" si="3"/>
        <v>#N/A</v>
      </c>
      <c r="V55" s="154" t="e">
        <f>VLOOKUP(E55,'PC Receitas'!$O$4:$P$14,2,FALSE)</f>
        <v>#N/A</v>
      </c>
    </row>
    <row r="56" spans="3:22" ht="19.5" customHeight="1" thickTop="1" thickBot="1" x14ac:dyDescent="0.3">
      <c r="C56" s="58"/>
      <c r="D56" s="58" t="str">
        <f>IF(C56&lt;&gt;"",TEXT(C56,"00")&amp;"/02/"&amp;'Configurações Básicas'!$P$5,"")</f>
        <v/>
      </c>
      <c r="E56" s="58"/>
      <c r="F56" s="58"/>
      <c r="G56" s="28"/>
      <c r="H56" s="28"/>
      <c r="I56" s="167"/>
      <c r="J56" s="192"/>
      <c r="K56" s="168"/>
      <c r="L56" s="168"/>
      <c r="M56" s="56">
        <f>M55+IF(AND(K56="Pago",OR(E56='PC Receitas'!$O$4,E56='PC Receitas'!$O$5,E56='PC Receitas'!$O$6)),I56,IF(AND(K56="Pago",OR(E56='PC Receitas'!$O$7,E56='PC Receitas'!$O$8,E56='PC Receitas'!$O$9,E56='PC Receitas'!$O$10,E56='PC Receitas'!$O$11,E56='PC Receitas'!$O$12,E56='PC Receitas'!$O$13,E56='PC Receitas'!$O$14)),-I56,0))</f>
        <v>12927.7</v>
      </c>
      <c r="R56" s="153" t="e">
        <f t="shared" si="0"/>
        <v>#N/A</v>
      </c>
      <c r="S56" s="150" t="e">
        <f t="shared" si="1"/>
        <v>#N/A</v>
      </c>
      <c r="T56" s="150" t="e">
        <f t="shared" si="2"/>
        <v>#N/A</v>
      </c>
      <c r="U56" s="150" t="e">
        <f t="shared" si="3"/>
        <v>#N/A</v>
      </c>
      <c r="V56" s="154" t="e">
        <f>VLOOKUP(E56,'PC Receitas'!$O$4:$P$14,2,FALSE)</f>
        <v>#N/A</v>
      </c>
    </row>
    <row r="57" spans="3:22" ht="19.5" customHeight="1" thickTop="1" thickBot="1" x14ac:dyDescent="0.3">
      <c r="C57" s="58"/>
      <c r="D57" s="58" t="str">
        <f>IF(C57&lt;&gt;"",TEXT(C57,"00")&amp;"/02/"&amp;'Configurações Básicas'!$P$5,"")</f>
        <v/>
      </c>
      <c r="E57" s="58"/>
      <c r="F57" s="58"/>
      <c r="G57" s="58"/>
      <c r="H57" s="58"/>
      <c r="I57" s="167"/>
      <c r="J57" s="192"/>
      <c r="K57" s="168"/>
      <c r="L57" s="168"/>
      <c r="M57" s="56">
        <f>M56+IF(AND(K57="Pago",OR(E57='PC Receitas'!$O$4,E57='PC Receitas'!$O$5,E57='PC Receitas'!$O$6)),I57,IF(AND(K57="Pago",OR(E57='PC Receitas'!$O$7,E57='PC Receitas'!$O$8,E57='PC Receitas'!$O$9,E57='PC Receitas'!$O$10,E57='PC Receitas'!$O$11,E57='PC Receitas'!$O$12,E57='PC Receitas'!$O$13,E57='PC Receitas'!$O$14)),-I57,0))</f>
        <v>12927.7</v>
      </c>
      <c r="R57" s="153" t="e">
        <f t="shared" si="0"/>
        <v>#N/A</v>
      </c>
      <c r="S57" s="150" t="e">
        <f t="shared" si="1"/>
        <v>#N/A</v>
      </c>
      <c r="T57" s="150" t="e">
        <f t="shared" si="2"/>
        <v>#N/A</v>
      </c>
      <c r="U57" s="150" t="e">
        <f t="shared" si="3"/>
        <v>#N/A</v>
      </c>
      <c r="V57" s="154" t="e">
        <f>VLOOKUP(E57,'PC Receitas'!$O$4:$P$14,2,FALSE)</f>
        <v>#N/A</v>
      </c>
    </row>
    <row r="58" spans="3:22" ht="19.5" customHeight="1" thickTop="1" thickBot="1" x14ac:dyDescent="0.3">
      <c r="C58" s="58"/>
      <c r="D58" s="58" t="str">
        <f>IF(C58&lt;&gt;"",TEXT(C58,"00")&amp;"/02/"&amp;'Configurações Básicas'!$P$5,"")</f>
        <v/>
      </c>
      <c r="E58" s="58"/>
      <c r="F58" s="58"/>
      <c r="G58" s="58"/>
      <c r="H58" s="58"/>
      <c r="I58" s="167"/>
      <c r="J58" s="192"/>
      <c r="K58" s="168"/>
      <c r="L58" s="168"/>
      <c r="M58" s="56">
        <f>M57+IF(AND(K58="Pago",OR(E58='PC Receitas'!$O$4,E58='PC Receitas'!$O$5,E58='PC Receitas'!$O$6)),I58,IF(AND(K58="Pago",OR(E58='PC Receitas'!$O$7,E58='PC Receitas'!$O$8,E58='PC Receitas'!$O$9,E58='PC Receitas'!$O$10,E58='PC Receitas'!$O$11,E58='PC Receitas'!$O$12,E58='PC Receitas'!$O$13,E58='PC Receitas'!$O$14)),-I58,0))</f>
        <v>12927.7</v>
      </c>
      <c r="R58" s="153" t="e">
        <f t="shared" si="0"/>
        <v>#N/A</v>
      </c>
      <c r="S58" s="150" t="e">
        <f t="shared" si="1"/>
        <v>#N/A</v>
      </c>
      <c r="T58" s="150" t="e">
        <f t="shared" si="2"/>
        <v>#N/A</v>
      </c>
      <c r="U58" s="150" t="e">
        <f t="shared" si="3"/>
        <v>#N/A</v>
      </c>
      <c r="V58" s="154" t="e">
        <f>VLOOKUP(E58,'PC Receitas'!$O$4:$P$14,2,FALSE)</f>
        <v>#N/A</v>
      </c>
    </row>
    <row r="59" spans="3:22" ht="19.5" customHeight="1" thickTop="1" thickBot="1" x14ac:dyDescent="0.3">
      <c r="C59" s="58"/>
      <c r="D59" s="58" t="str">
        <f>IF(C59&lt;&gt;"",TEXT(C59,"00")&amp;"/02/"&amp;'Configurações Básicas'!$P$5,"")</f>
        <v/>
      </c>
      <c r="E59" s="58"/>
      <c r="F59" s="58"/>
      <c r="G59" s="58"/>
      <c r="H59" s="58"/>
      <c r="I59" s="167"/>
      <c r="J59" s="192"/>
      <c r="K59" s="168"/>
      <c r="L59" s="168"/>
      <c r="M59" s="56">
        <f>M58+IF(AND(K59="Pago",OR(E59='PC Receitas'!$O$4,E59='PC Receitas'!$O$5,E59='PC Receitas'!$O$6)),I59,IF(AND(K59="Pago",OR(E59='PC Receitas'!$O$7,E59='PC Receitas'!$O$8,E59='PC Receitas'!$O$9,E59='PC Receitas'!$O$10,E59='PC Receitas'!$O$11,E59='PC Receitas'!$O$12,E59='PC Receitas'!$O$13,E59='PC Receitas'!$O$14)),-I59,0))</f>
        <v>12927.7</v>
      </c>
      <c r="R59" s="153" t="e">
        <f t="shared" si="0"/>
        <v>#N/A</v>
      </c>
      <c r="S59" s="150" t="e">
        <f t="shared" si="1"/>
        <v>#N/A</v>
      </c>
      <c r="T59" s="150" t="e">
        <f t="shared" si="2"/>
        <v>#N/A</v>
      </c>
      <c r="U59" s="150" t="e">
        <f t="shared" si="3"/>
        <v>#N/A</v>
      </c>
      <c r="V59" s="154" t="e">
        <f>VLOOKUP(E59,'PC Receitas'!$O$4:$P$14,2,FALSE)</f>
        <v>#N/A</v>
      </c>
    </row>
    <row r="60" spans="3:22" ht="19.5" customHeight="1" thickTop="1" thickBot="1" x14ac:dyDescent="0.3">
      <c r="C60" s="58"/>
      <c r="D60" s="58" t="str">
        <f>IF(C60&lt;&gt;"",TEXT(C60,"00")&amp;"/02/"&amp;'Configurações Básicas'!$P$5,"")</f>
        <v/>
      </c>
      <c r="E60" s="58"/>
      <c r="F60" s="58"/>
      <c r="G60" s="58"/>
      <c r="H60" s="58"/>
      <c r="I60" s="167"/>
      <c r="J60" s="192"/>
      <c r="K60" s="168"/>
      <c r="L60" s="168"/>
      <c r="M60" s="56">
        <f>M59+IF(AND(K60="Pago",OR(E60='PC Receitas'!$O$4,E60='PC Receitas'!$O$5,E60='PC Receitas'!$O$6)),I60,IF(AND(K60="Pago",OR(E60='PC Receitas'!$O$7,E60='PC Receitas'!$O$8,E60='PC Receitas'!$O$9,E60='PC Receitas'!$O$10,E60='PC Receitas'!$O$11,E60='PC Receitas'!$O$12,E60='PC Receitas'!$O$13,E60='PC Receitas'!$O$14)),-I60,0))</f>
        <v>12927.7</v>
      </c>
      <c r="R60" s="153" t="e">
        <f t="shared" si="0"/>
        <v>#N/A</v>
      </c>
      <c r="S60" s="150" t="e">
        <f t="shared" si="1"/>
        <v>#N/A</v>
      </c>
      <c r="T60" s="150" t="e">
        <f t="shared" si="2"/>
        <v>#N/A</v>
      </c>
      <c r="U60" s="150" t="e">
        <f t="shared" si="3"/>
        <v>#N/A</v>
      </c>
      <c r="V60" s="154" t="e">
        <f>VLOOKUP(E60,'PC Receitas'!$O$4:$P$14,2,FALSE)</f>
        <v>#N/A</v>
      </c>
    </row>
    <row r="61" spans="3:22" ht="19.5" customHeight="1" thickTop="1" thickBot="1" x14ac:dyDescent="0.3">
      <c r="C61" s="58"/>
      <c r="D61" s="58" t="str">
        <f>IF(C61&lt;&gt;"",TEXT(C61,"00")&amp;"/02/"&amp;'Configurações Básicas'!$P$5,"")</f>
        <v/>
      </c>
      <c r="E61" s="58"/>
      <c r="F61" s="58"/>
      <c r="G61" s="58"/>
      <c r="H61" s="58"/>
      <c r="I61" s="167"/>
      <c r="J61" s="192"/>
      <c r="K61" s="168"/>
      <c r="L61" s="168"/>
      <c r="M61" s="56">
        <f>M60+IF(AND(K61="Pago",OR(E61='PC Receitas'!$O$4,E61='PC Receitas'!$O$5,E61='PC Receitas'!$O$6)),I61,IF(AND(K61="Pago",OR(E61='PC Receitas'!$O$7,E61='PC Receitas'!$O$8,E61='PC Receitas'!$O$9,E61='PC Receitas'!$O$10,E61='PC Receitas'!$O$11,E61='PC Receitas'!$O$12,E61='PC Receitas'!$O$13,E61='PC Receitas'!$O$14)),-I61,0))</f>
        <v>12927.7</v>
      </c>
      <c r="R61" s="153" t="e">
        <f t="shared" si="0"/>
        <v>#N/A</v>
      </c>
      <c r="S61" s="150" t="e">
        <f t="shared" si="1"/>
        <v>#N/A</v>
      </c>
      <c r="T61" s="150" t="e">
        <f t="shared" si="2"/>
        <v>#N/A</v>
      </c>
      <c r="U61" s="150" t="e">
        <f t="shared" si="3"/>
        <v>#N/A</v>
      </c>
      <c r="V61" s="154" t="e">
        <f>VLOOKUP(E61,'PC Receitas'!$O$4:$P$14,2,FALSE)</f>
        <v>#N/A</v>
      </c>
    </row>
    <row r="62" spans="3:22" ht="19.5" customHeight="1" thickTop="1" thickBot="1" x14ac:dyDescent="0.3">
      <c r="C62" s="58"/>
      <c r="D62" s="58" t="str">
        <f>IF(C62&lt;&gt;"",TEXT(C62,"00")&amp;"/02/"&amp;'Configurações Básicas'!$P$5,"")</f>
        <v/>
      </c>
      <c r="E62" s="58"/>
      <c r="F62" s="58"/>
      <c r="G62" s="58"/>
      <c r="H62" s="58"/>
      <c r="I62" s="167"/>
      <c r="J62" s="192"/>
      <c r="K62" s="168"/>
      <c r="L62" s="168"/>
      <c r="M62" s="56">
        <f>M61+IF(AND(K62="Pago",OR(E62='PC Receitas'!$O$4,E62='PC Receitas'!$O$5,E62='PC Receitas'!$O$6)),I62,IF(AND(K62="Pago",OR(E62='PC Receitas'!$O$7,E62='PC Receitas'!$O$8,E62='PC Receitas'!$O$9,E62='PC Receitas'!$O$10,E62='PC Receitas'!$O$11,E62='PC Receitas'!$O$12,E62='PC Receitas'!$O$13,E62='PC Receitas'!$O$14)),-I62,0))</f>
        <v>12927.7</v>
      </c>
      <c r="R62" s="153" t="e">
        <f t="shared" si="0"/>
        <v>#N/A</v>
      </c>
      <c r="S62" s="150" t="e">
        <f t="shared" si="1"/>
        <v>#N/A</v>
      </c>
      <c r="T62" s="150" t="e">
        <f t="shared" si="2"/>
        <v>#N/A</v>
      </c>
      <c r="U62" s="150" t="e">
        <f t="shared" si="3"/>
        <v>#N/A</v>
      </c>
      <c r="V62" s="154" t="e">
        <f>VLOOKUP(E62,'PC Receitas'!$O$4:$P$14,2,FALSE)</f>
        <v>#N/A</v>
      </c>
    </row>
    <row r="63" spans="3:22" ht="19.5" customHeight="1" thickTop="1" thickBot="1" x14ac:dyDescent="0.3">
      <c r="C63" s="58"/>
      <c r="D63" s="58" t="str">
        <f>IF(C63&lt;&gt;"",TEXT(C63,"00")&amp;"/02/"&amp;'Configurações Básicas'!$P$5,"")</f>
        <v/>
      </c>
      <c r="E63" s="58"/>
      <c r="F63" s="58"/>
      <c r="G63" s="58"/>
      <c r="H63" s="58"/>
      <c r="I63" s="167"/>
      <c r="J63" s="192"/>
      <c r="K63" s="168"/>
      <c r="L63" s="168"/>
      <c r="M63" s="56">
        <f>M62+IF(AND(K63="Pago",OR(E63='PC Receitas'!$O$4,E63='PC Receitas'!$O$5,E63='PC Receitas'!$O$6)),I63,IF(AND(K63="Pago",OR(E63='PC Receitas'!$O$7,E63='PC Receitas'!$O$8,E63='PC Receitas'!$O$9,E63='PC Receitas'!$O$10,E63='PC Receitas'!$O$11,E63='PC Receitas'!$O$12,E63='PC Receitas'!$O$13,E63='PC Receitas'!$O$14)),-I63,0))</f>
        <v>12927.7</v>
      </c>
      <c r="R63" s="153" t="e">
        <f t="shared" si="0"/>
        <v>#N/A</v>
      </c>
      <c r="S63" s="150" t="e">
        <f t="shared" si="1"/>
        <v>#N/A</v>
      </c>
      <c r="T63" s="150" t="e">
        <f t="shared" si="2"/>
        <v>#N/A</v>
      </c>
      <c r="U63" s="150" t="e">
        <f t="shared" si="3"/>
        <v>#N/A</v>
      </c>
      <c r="V63" s="154" t="e">
        <f>VLOOKUP(E63,'PC Receitas'!$O$4:$P$14,2,FALSE)</f>
        <v>#N/A</v>
      </c>
    </row>
    <row r="64" spans="3:22" ht="19.5" customHeight="1" thickTop="1" thickBot="1" x14ac:dyDescent="0.3">
      <c r="C64" s="58"/>
      <c r="D64" s="58" t="str">
        <f>IF(C64&lt;&gt;"",TEXT(C64,"00")&amp;"/02/"&amp;'Configurações Básicas'!$P$5,"")</f>
        <v/>
      </c>
      <c r="E64" s="58"/>
      <c r="F64" s="58"/>
      <c r="G64" s="58"/>
      <c r="H64" s="58"/>
      <c r="I64" s="167"/>
      <c r="J64" s="192"/>
      <c r="K64" s="168"/>
      <c r="L64" s="168"/>
      <c r="M64" s="56">
        <f>M63+IF(AND(K64="Pago",OR(E64='PC Receitas'!$O$4,E64='PC Receitas'!$O$5,E64='PC Receitas'!$O$6)),I64,IF(AND(K64="Pago",OR(E64='PC Receitas'!$O$7,E64='PC Receitas'!$O$8,E64='PC Receitas'!$O$9,E64='PC Receitas'!$O$10,E64='PC Receitas'!$O$11,E64='PC Receitas'!$O$12,E64='PC Receitas'!$O$13,E64='PC Receitas'!$O$14)),-I64,0))</f>
        <v>12927.7</v>
      </c>
      <c r="R64" s="153" t="e">
        <f t="shared" si="0"/>
        <v>#N/A</v>
      </c>
      <c r="S64" s="150" t="e">
        <f t="shared" si="1"/>
        <v>#N/A</v>
      </c>
      <c r="T64" s="150" t="e">
        <f t="shared" si="2"/>
        <v>#N/A</v>
      </c>
      <c r="U64" s="150" t="e">
        <f t="shared" si="3"/>
        <v>#N/A</v>
      </c>
      <c r="V64" s="154" t="e">
        <f>VLOOKUP(E64,'PC Receitas'!$O$4:$P$14,2,FALSE)</f>
        <v>#N/A</v>
      </c>
    </row>
    <row r="65" spans="3:22" ht="19.5" customHeight="1" thickTop="1" thickBot="1" x14ac:dyDescent="0.3">
      <c r="C65" s="58"/>
      <c r="D65" s="58" t="str">
        <f>IF(C65&lt;&gt;"",TEXT(C65,"00")&amp;"/02/"&amp;'Configurações Básicas'!$P$5,"")</f>
        <v/>
      </c>
      <c r="E65" s="58"/>
      <c r="F65" s="58"/>
      <c r="G65" s="28"/>
      <c r="H65" s="28"/>
      <c r="I65" s="167"/>
      <c r="J65" s="192"/>
      <c r="K65" s="168"/>
      <c r="L65" s="168"/>
      <c r="M65" s="56">
        <f>M64+IF(AND(K65="Pago",OR(E65='PC Receitas'!$O$4,E65='PC Receitas'!$O$5,E65='PC Receitas'!$O$6)),I65,IF(AND(K65="Pago",OR(E65='PC Receitas'!$O$7,E65='PC Receitas'!$O$8,E65='PC Receitas'!$O$9,E65='PC Receitas'!$O$10,E65='PC Receitas'!$O$11,E65='PC Receitas'!$O$12,E65='PC Receitas'!$O$13,E65='PC Receitas'!$O$14)),-I65,0))</f>
        <v>12927.7</v>
      </c>
      <c r="R65" s="153" t="e">
        <f t="shared" si="0"/>
        <v>#N/A</v>
      </c>
      <c r="S65" s="150" t="e">
        <f t="shared" si="1"/>
        <v>#N/A</v>
      </c>
      <c r="T65" s="150" t="e">
        <f t="shared" si="2"/>
        <v>#N/A</v>
      </c>
      <c r="U65" s="150" t="e">
        <f t="shared" si="3"/>
        <v>#N/A</v>
      </c>
      <c r="V65" s="154" t="e">
        <f>VLOOKUP(E65,'PC Receitas'!$O$4:$P$14,2,FALSE)</f>
        <v>#N/A</v>
      </c>
    </row>
    <row r="66" spans="3:22" ht="19.5" customHeight="1" thickTop="1" thickBot="1" x14ac:dyDescent="0.3">
      <c r="C66" s="58"/>
      <c r="D66" s="58" t="str">
        <f>IF(C66&lt;&gt;"",TEXT(C66,"00")&amp;"/02/"&amp;'Configurações Básicas'!$P$5,"")</f>
        <v/>
      </c>
      <c r="E66" s="58"/>
      <c r="F66" s="58"/>
      <c r="G66" s="58"/>
      <c r="H66" s="58"/>
      <c r="I66" s="167"/>
      <c r="J66" s="192"/>
      <c r="K66" s="168"/>
      <c r="L66" s="168"/>
      <c r="M66" s="56">
        <f>M65+IF(AND(K66="Pago",OR(E66='PC Receitas'!$O$4,E66='PC Receitas'!$O$5,E66='PC Receitas'!$O$6)),I66,IF(AND(K66="Pago",OR(E66='PC Receitas'!$O$7,E66='PC Receitas'!$O$8,E66='PC Receitas'!$O$9,E66='PC Receitas'!$O$10,E66='PC Receitas'!$O$11,E66='PC Receitas'!$O$12,E66='PC Receitas'!$O$13,E66='PC Receitas'!$O$14)),-I66,0))</f>
        <v>12927.7</v>
      </c>
      <c r="R66" s="153" t="e">
        <f t="shared" si="0"/>
        <v>#N/A</v>
      </c>
      <c r="S66" s="150" t="e">
        <f t="shared" si="1"/>
        <v>#N/A</v>
      </c>
      <c r="T66" s="150" t="e">
        <f t="shared" si="2"/>
        <v>#N/A</v>
      </c>
      <c r="U66" s="150" t="e">
        <f t="shared" si="3"/>
        <v>#N/A</v>
      </c>
      <c r="V66" s="154" t="e">
        <f>VLOOKUP(E66,'PC Receitas'!$O$4:$P$14,2,FALSE)</f>
        <v>#N/A</v>
      </c>
    </row>
    <row r="67" spans="3:22" ht="19.5" customHeight="1" thickTop="1" thickBot="1" x14ac:dyDescent="0.3">
      <c r="C67" s="58"/>
      <c r="D67" s="58" t="str">
        <f>IF(C67&lt;&gt;"",TEXT(C67,"00")&amp;"/02/"&amp;'Configurações Básicas'!$P$5,"")</f>
        <v/>
      </c>
      <c r="E67" s="58"/>
      <c r="F67" s="58"/>
      <c r="G67" s="58"/>
      <c r="H67" s="58"/>
      <c r="I67" s="167"/>
      <c r="J67" s="192"/>
      <c r="K67" s="168"/>
      <c r="L67" s="168"/>
      <c r="M67" s="56">
        <f>M66+IF(AND(K67="Pago",OR(E67='PC Receitas'!$O$4,E67='PC Receitas'!$O$5,E67='PC Receitas'!$O$6)),I67,IF(AND(K67="Pago",OR(E67='PC Receitas'!$O$7,E67='PC Receitas'!$O$8,E67='PC Receitas'!$O$9,E67='PC Receitas'!$O$10,E67='PC Receitas'!$O$11,E67='PC Receitas'!$O$12,E67='PC Receitas'!$O$13,E67='PC Receitas'!$O$14)),-I67,0))</f>
        <v>12927.7</v>
      </c>
      <c r="R67" s="153" t="e">
        <f t="shared" si="0"/>
        <v>#N/A</v>
      </c>
      <c r="S67" s="150" t="e">
        <f t="shared" si="1"/>
        <v>#N/A</v>
      </c>
      <c r="T67" s="150" t="e">
        <f t="shared" si="2"/>
        <v>#N/A</v>
      </c>
      <c r="U67" s="150" t="e">
        <f t="shared" si="3"/>
        <v>#N/A</v>
      </c>
      <c r="V67" s="154" t="e">
        <f>VLOOKUP(E67,'PC Receitas'!$O$4:$P$14,2,FALSE)</f>
        <v>#N/A</v>
      </c>
    </row>
    <row r="68" spans="3:22" ht="19.5" customHeight="1" thickTop="1" thickBot="1" x14ac:dyDescent="0.3">
      <c r="C68" s="58"/>
      <c r="D68" s="58" t="str">
        <f>IF(C68&lt;&gt;"",TEXT(C68,"00")&amp;"/02/"&amp;'Configurações Básicas'!$P$5,"")</f>
        <v/>
      </c>
      <c r="E68" s="58"/>
      <c r="F68" s="58"/>
      <c r="G68" s="28"/>
      <c r="H68" s="28"/>
      <c r="I68" s="167"/>
      <c r="J68" s="192"/>
      <c r="K68" s="168"/>
      <c r="L68" s="168"/>
      <c r="M68" s="56">
        <f>M67+IF(AND(K68="Pago",OR(E68='PC Receitas'!$O$4,E68='PC Receitas'!$O$5,E68='PC Receitas'!$O$6)),I68,IF(AND(K68="Pago",OR(E68='PC Receitas'!$O$7,E68='PC Receitas'!$O$8,E68='PC Receitas'!$O$9,E68='PC Receitas'!$O$10,E68='PC Receitas'!$O$11,E68='PC Receitas'!$O$12,E68='PC Receitas'!$O$13,E68='PC Receitas'!$O$14)),-I68,0))</f>
        <v>12927.7</v>
      </c>
      <c r="R68" s="153" t="e">
        <f t="shared" si="0"/>
        <v>#N/A</v>
      </c>
      <c r="S68" s="150" t="e">
        <f t="shared" si="1"/>
        <v>#N/A</v>
      </c>
      <c r="T68" s="150" t="e">
        <f t="shared" si="2"/>
        <v>#N/A</v>
      </c>
      <c r="U68" s="150" t="e">
        <f t="shared" si="3"/>
        <v>#N/A</v>
      </c>
      <c r="V68" s="154" t="e">
        <f>VLOOKUP(E68,'PC Receitas'!$O$4:$P$14,2,FALSE)</f>
        <v>#N/A</v>
      </c>
    </row>
    <row r="69" spans="3:22" ht="19.5" customHeight="1" thickTop="1" thickBot="1" x14ac:dyDescent="0.3">
      <c r="C69" s="58"/>
      <c r="D69" s="58" t="str">
        <f>IF(C69&lt;&gt;"",TEXT(C69,"00")&amp;"/02/"&amp;'Configurações Básicas'!$P$5,"")</f>
        <v/>
      </c>
      <c r="E69" s="58"/>
      <c r="F69" s="58"/>
      <c r="G69" s="28"/>
      <c r="H69" s="28"/>
      <c r="I69" s="167"/>
      <c r="J69" s="192"/>
      <c r="K69" s="168"/>
      <c r="L69" s="168"/>
      <c r="M69" s="56">
        <f>M68+IF(AND(K69="Pago",OR(E69='PC Receitas'!$O$4,E69='PC Receitas'!$O$5,E69='PC Receitas'!$O$6)),I69,IF(AND(K69="Pago",OR(E69='PC Receitas'!$O$7,E69='PC Receitas'!$O$8,E69='PC Receitas'!$O$9,E69='PC Receitas'!$O$10,E69='PC Receitas'!$O$11,E69='PC Receitas'!$O$12,E69='PC Receitas'!$O$13,E69='PC Receitas'!$O$14)),-I69,0))</f>
        <v>12927.7</v>
      </c>
      <c r="R69" s="153" t="e">
        <f t="shared" si="0"/>
        <v>#N/A</v>
      </c>
      <c r="S69" s="150" t="e">
        <f t="shared" si="1"/>
        <v>#N/A</v>
      </c>
      <c r="T69" s="150" t="e">
        <f t="shared" si="2"/>
        <v>#N/A</v>
      </c>
      <c r="U69" s="150" t="e">
        <f t="shared" si="3"/>
        <v>#N/A</v>
      </c>
      <c r="V69" s="154" t="e">
        <f>VLOOKUP(E69,'PC Receitas'!$O$4:$P$14,2,FALSE)</f>
        <v>#N/A</v>
      </c>
    </row>
    <row r="70" spans="3:22" ht="19.5" customHeight="1" thickTop="1" thickBot="1" x14ac:dyDescent="0.3">
      <c r="C70" s="58"/>
      <c r="D70" s="58" t="str">
        <f>IF(C70&lt;&gt;"",TEXT(C70,"00")&amp;"/02/"&amp;'Configurações Básicas'!$P$5,"")</f>
        <v/>
      </c>
      <c r="E70" s="58"/>
      <c r="F70" s="58"/>
      <c r="G70" s="28"/>
      <c r="H70" s="28"/>
      <c r="I70" s="167"/>
      <c r="J70" s="192"/>
      <c r="K70" s="168"/>
      <c r="L70" s="168"/>
      <c r="M70" s="56">
        <f>M69+IF(AND(K70="Pago",OR(E70='PC Receitas'!$O$4,E70='PC Receitas'!$O$5,E70='PC Receitas'!$O$6)),I70,IF(AND(K70="Pago",OR(E70='PC Receitas'!$O$7,E70='PC Receitas'!$O$8,E70='PC Receitas'!$O$9,E70='PC Receitas'!$O$10,E70='PC Receitas'!$O$11,E70='PC Receitas'!$O$12,E70='PC Receitas'!$O$13,E70='PC Receitas'!$O$14)),-I70,0))</f>
        <v>12927.7</v>
      </c>
      <c r="R70" s="153" t="e">
        <f t="shared" ref="R70:R133" si="4">IF(V70="Despesas_com_RH","Despesa",IF(V70="Despesas_Operacionais","Despesa",IF(V70="Despesas_com_Marketing","Despesa",IF(V70="Impostos","Despesa",IF(V70="Investimentos","Despesa","")))))</f>
        <v>#N/A</v>
      </c>
      <c r="S70" s="150" t="e">
        <f t="shared" ref="S70:S133" si="5">IF(V70="Despesas_com_Produtos","Despesa",IF(V70="Despesas_com_Serviços","Despesa",IF(V70="Despesas_Não_Operacionais","Despesa","")))</f>
        <v>#N/A</v>
      </c>
      <c r="T70" s="150" t="e">
        <f t="shared" ref="T70:T133" si="6">IF(V70="Receitas_com_Produtos","Receita",IF(V70="Receitas_com_Serviços","Receita",IF(V70="Receitas_Não_Operacionais","Receita","")))</f>
        <v>#N/A</v>
      </c>
      <c r="U70" s="150" t="e">
        <f t="shared" ref="U70:U133" si="7">IF(R70&lt;&gt;"",R70,IF(S70&lt;&gt;"",S70,IF(T70&lt;&gt;"",T70,"")))</f>
        <v>#N/A</v>
      </c>
      <c r="V70" s="154" t="e">
        <f>VLOOKUP(E70,'PC Receitas'!$O$4:$P$14,2,FALSE)</f>
        <v>#N/A</v>
      </c>
    </row>
    <row r="71" spans="3:22" ht="19.5" customHeight="1" thickTop="1" thickBot="1" x14ac:dyDescent="0.3">
      <c r="C71" s="58"/>
      <c r="D71" s="58" t="str">
        <f>IF(C71&lt;&gt;"",TEXT(C71,"00")&amp;"/02/"&amp;'Configurações Básicas'!$P$5,"")</f>
        <v/>
      </c>
      <c r="E71" s="58"/>
      <c r="F71" s="58"/>
      <c r="G71" s="58"/>
      <c r="H71" s="58"/>
      <c r="I71" s="167"/>
      <c r="J71" s="192"/>
      <c r="K71" s="168"/>
      <c r="L71" s="168"/>
      <c r="M71" s="56">
        <f>M70+IF(AND(K71="Pago",OR(E71='PC Receitas'!$O$4,E71='PC Receitas'!$O$5,E71='PC Receitas'!$O$6)),I71,IF(AND(K71="Pago",OR(E71='PC Receitas'!$O$7,E71='PC Receitas'!$O$8,E71='PC Receitas'!$O$9,E71='PC Receitas'!$O$10,E71='PC Receitas'!$O$11,E71='PC Receitas'!$O$12,E71='PC Receitas'!$O$13,E71='PC Receitas'!$O$14)),-I71,0))</f>
        <v>12927.7</v>
      </c>
      <c r="R71" s="153" t="e">
        <f t="shared" si="4"/>
        <v>#N/A</v>
      </c>
      <c r="S71" s="150" t="e">
        <f t="shared" si="5"/>
        <v>#N/A</v>
      </c>
      <c r="T71" s="150" t="e">
        <f t="shared" si="6"/>
        <v>#N/A</v>
      </c>
      <c r="U71" s="150" t="e">
        <f t="shared" si="7"/>
        <v>#N/A</v>
      </c>
      <c r="V71" s="154" t="e">
        <f>VLOOKUP(E71,'PC Receitas'!$O$4:$P$14,2,FALSE)</f>
        <v>#N/A</v>
      </c>
    </row>
    <row r="72" spans="3:22" ht="19.5" customHeight="1" thickTop="1" thickBot="1" x14ac:dyDescent="0.3">
      <c r="C72" s="58"/>
      <c r="D72" s="58" t="str">
        <f>IF(C72&lt;&gt;"",TEXT(C72,"00")&amp;"/02/"&amp;'Configurações Básicas'!$P$5,"")</f>
        <v/>
      </c>
      <c r="E72" s="58"/>
      <c r="F72" s="58"/>
      <c r="G72" s="28"/>
      <c r="H72" s="28"/>
      <c r="I72" s="167"/>
      <c r="J72" s="192"/>
      <c r="K72" s="168"/>
      <c r="L72" s="168"/>
      <c r="M72" s="56">
        <f>M71+IF(AND(K72="Pago",OR(E72='PC Receitas'!$O$4,E72='PC Receitas'!$O$5,E72='PC Receitas'!$O$6)),I72,IF(AND(K72="Pago",OR(E72='PC Receitas'!$O$7,E72='PC Receitas'!$O$8,E72='PC Receitas'!$O$9,E72='PC Receitas'!$O$10,E72='PC Receitas'!$O$11,E72='PC Receitas'!$O$12,E72='PC Receitas'!$O$13,E72='PC Receitas'!$O$14)),-I72,0))</f>
        <v>12927.7</v>
      </c>
      <c r="R72" s="153" t="e">
        <f t="shared" si="4"/>
        <v>#N/A</v>
      </c>
      <c r="S72" s="150" t="e">
        <f t="shared" si="5"/>
        <v>#N/A</v>
      </c>
      <c r="T72" s="150" t="e">
        <f t="shared" si="6"/>
        <v>#N/A</v>
      </c>
      <c r="U72" s="150" t="e">
        <f t="shared" si="7"/>
        <v>#N/A</v>
      </c>
      <c r="V72" s="154" t="e">
        <f>VLOOKUP(E72,'PC Receitas'!$O$4:$P$14,2,FALSE)</f>
        <v>#N/A</v>
      </c>
    </row>
    <row r="73" spans="3:22" ht="19.5" customHeight="1" thickTop="1" thickBot="1" x14ac:dyDescent="0.3">
      <c r="C73" s="58"/>
      <c r="D73" s="58" t="str">
        <f>IF(C73&lt;&gt;"",TEXT(C73,"00")&amp;"/02/"&amp;'Configurações Básicas'!$P$5,"")</f>
        <v/>
      </c>
      <c r="E73" s="58"/>
      <c r="F73" s="58"/>
      <c r="G73" s="58"/>
      <c r="H73" s="58"/>
      <c r="I73" s="167"/>
      <c r="J73" s="192"/>
      <c r="K73" s="168"/>
      <c r="L73" s="168"/>
      <c r="M73" s="56">
        <f>M72+IF(AND(K73="Pago",OR(E73='PC Receitas'!$O$4,E73='PC Receitas'!$O$5,E73='PC Receitas'!$O$6)),I73,IF(AND(K73="Pago",OR(E73='PC Receitas'!$O$7,E73='PC Receitas'!$O$8,E73='PC Receitas'!$O$9,E73='PC Receitas'!$O$10,E73='PC Receitas'!$O$11,E73='PC Receitas'!$O$12,E73='PC Receitas'!$O$13,E73='PC Receitas'!$O$14)),-I73,0))</f>
        <v>12927.7</v>
      </c>
      <c r="R73" s="153" t="e">
        <f t="shared" si="4"/>
        <v>#N/A</v>
      </c>
      <c r="S73" s="150" t="e">
        <f t="shared" si="5"/>
        <v>#N/A</v>
      </c>
      <c r="T73" s="150" t="e">
        <f t="shared" si="6"/>
        <v>#N/A</v>
      </c>
      <c r="U73" s="150" t="e">
        <f t="shared" si="7"/>
        <v>#N/A</v>
      </c>
      <c r="V73" s="154" t="e">
        <f>VLOOKUP(E73,'PC Receitas'!$O$4:$P$14,2,FALSE)</f>
        <v>#N/A</v>
      </c>
    </row>
    <row r="74" spans="3:22" ht="19.5" customHeight="1" thickTop="1" thickBot="1" x14ac:dyDescent="0.3">
      <c r="C74" s="58"/>
      <c r="D74" s="58" t="str">
        <f>IF(C74&lt;&gt;"",TEXT(C74,"00")&amp;"/02/"&amp;'Configurações Básicas'!$P$5,"")</f>
        <v/>
      </c>
      <c r="E74" s="58"/>
      <c r="F74" s="58"/>
      <c r="G74" s="58"/>
      <c r="H74" s="58"/>
      <c r="I74" s="167"/>
      <c r="J74" s="192"/>
      <c r="K74" s="168"/>
      <c r="L74" s="168"/>
      <c r="M74" s="56">
        <f>M73+IF(AND(K74="Pago",OR(E74='PC Receitas'!$O$4,E74='PC Receitas'!$O$5,E74='PC Receitas'!$O$6)),I74,IF(AND(K74="Pago",OR(E74='PC Receitas'!$O$7,E74='PC Receitas'!$O$8,E74='PC Receitas'!$O$9,E74='PC Receitas'!$O$10,E74='PC Receitas'!$O$11,E74='PC Receitas'!$O$12,E74='PC Receitas'!$O$13,E74='PC Receitas'!$O$14)),-I74,0))</f>
        <v>12927.7</v>
      </c>
      <c r="R74" s="153" t="e">
        <f t="shared" si="4"/>
        <v>#N/A</v>
      </c>
      <c r="S74" s="150" t="e">
        <f t="shared" si="5"/>
        <v>#N/A</v>
      </c>
      <c r="T74" s="150" t="e">
        <f t="shared" si="6"/>
        <v>#N/A</v>
      </c>
      <c r="U74" s="150" t="e">
        <f t="shared" si="7"/>
        <v>#N/A</v>
      </c>
      <c r="V74" s="154" t="e">
        <f>VLOOKUP(E74,'PC Receitas'!$O$4:$P$14,2,FALSE)</f>
        <v>#N/A</v>
      </c>
    </row>
    <row r="75" spans="3:22" ht="19.5" customHeight="1" thickTop="1" thickBot="1" x14ac:dyDescent="0.3">
      <c r="C75" s="58"/>
      <c r="D75" s="58" t="str">
        <f>IF(C75&lt;&gt;"",TEXT(C75,"00")&amp;"/02/"&amp;'Configurações Básicas'!$P$5,"")</f>
        <v/>
      </c>
      <c r="E75" s="58"/>
      <c r="F75" s="58"/>
      <c r="G75" s="28"/>
      <c r="H75" s="28"/>
      <c r="I75" s="167"/>
      <c r="J75" s="192"/>
      <c r="K75" s="168"/>
      <c r="L75" s="168"/>
      <c r="M75" s="56">
        <f>M74+IF(AND(K75="Pago",OR(E75='PC Receitas'!$O$4,E75='PC Receitas'!$O$5,E75='PC Receitas'!$O$6)),I75,IF(AND(K75="Pago",OR(E75='PC Receitas'!$O$7,E75='PC Receitas'!$O$8,E75='PC Receitas'!$O$9,E75='PC Receitas'!$O$10,E75='PC Receitas'!$O$11,E75='PC Receitas'!$O$12,E75='PC Receitas'!$O$13,E75='PC Receitas'!$O$14)),-I75,0))</f>
        <v>12927.7</v>
      </c>
      <c r="R75" s="153" t="e">
        <f t="shared" si="4"/>
        <v>#N/A</v>
      </c>
      <c r="S75" s="150" t="e">
        <f t="shared" si="5"/>
        <v>#N/A</v>
      </c>
      <c r="T75" s="150" t="e">
        <f t="shared" si="6"/>
        <v>#N/A</v>
      </c>
      <c r="U75" s="150" t="e">
        <f t="shared" si="7"/>
        <v>#N/A</v>
      </c>
      <c r="V75" s="154" t="e">
        <f>VLOOKUP(E75,'PC Receitas'!$O$4:$P$14,2,FALSE)</f>
        <v>#N/A</v>
      </c>
    </row>
    <row r="76" spans="3:22" ht="19.5" customHeight="1" thickTop="1" thickBot="1" x14ac:dyDescent="0.3">
      <c r="C76" s="58"/>
      <c r="D76" s="58" t="str">
        <f>IF(C76&lt;&gt;"",TEXT(C76,"00")&amp;"/02/"&amp;'Configurações Básicas'!$P$5,"")</f>
        <v/>
      </c>
      <c r="E76" s="58"/>
      <c r="F76" s="58"/>
      <c r="G76" s="58"/>
      <c r="H76" s="58"/>
      <c r="I76" s="167"/>
      <c r="J76" s="192"/>
      <c r="K76" s="168"/>
      <c r="L76" s="168"/>
      <c r="M76" s="56">
        <f>M75+IF(AND(K76="Pago",OR(E76='PC Receitas'!$O$4,E76='PC Receitas'!$O$5,E76='PC Receitas'!$O$6)),I76,IF(AND(K76="Pago",OR(E76='PC Receitas'!$O$7,E76='PC Receitas'!$O$8,E76='PC Receitas'!$O$9,E76='PC Receitas'!$O$10,E76='PC Receitas'!$O$11,E76='PC Receitas'!$O$12,E76='PC Receitas'!$O$13,E76='PC Receitas'!$O$14)),-I76,0))</f>
        <v>12927.7</v>
      </c>
      <c r="R76" s="153" t="e">
        <f t="shared" si="4"/>
        <v>#N/A</v>
      </c>
      <c r="S76" s="150" t="e">
        <f t="shared" si="5"/>
        <v>#N/A</v>
      </c>
      <c r="T76" s="150" t="e">
        <f t="shared" si="6"/>
        <v>#N/A</v>
      </c>
      <c r="U76" s="150" t="e">
        <f t="shared" si="7"/>
        <v>#N/A</v>
      </c>
      <c r="V76" s="154" t="e">
        <f>VLOOKUP(E76,'PC Receitas'!$O$4:$P$14,2,FALSE)</f>
        <v>#N/A</v>
      </c>
    </row>
    <row r="77" spans="3:22" ht="19.5" customHeight="1" thickTop="1" thickBot="1" x14ac:dyDescent="0.3">
      <c r="C77" s="58"/>
      <c r="D77" s="58" t="str">
        <f>IF(C77&lt;&gt;"",TEXT(C77,"00")&amp;"/02/"&amp;'Configurações Básicas'!$P$5,"")</f>
        <v/>
      </c>
      <c r="E77" s="58"/>
      <c r="F77" s="58"/>
      <c r="G77" s="58"/>
      <c r="H77" s="58"/>
      <c r="I77" s="167"/>
      <c r="J77" s="192"/>
      <c r="K77" s="168"/>
      <c r="L77" s="168"/>
      <c r="M77" s="56">
        <f>M76+IF(AND(K77="Pago",OR(E77='PC Receitas'!$O$4,E77='PC Receitas'!$O$5,E77='PC Receitas'!$O$6)),I77,IF(AND(K77="Pago",OR(E77='PC Receitas'!$O$7,E77='PC Receitas'!$O$8,E77='PC Receitas'!$O$9,E77='PC Receitas'!$O$10,E77='PC Receitas'!$O$11,E77='PC Receitas'!$O$12,E77='PC Receitas'!$O$13,E77='PC Receitas'!$O$14)),-I77,0))</f>
        <v>12927.7</v>
      </c>
      <c r="R77" s="153" t="e">
        <f t="shared" si="4"/>
        <v>#N/A</v>
      </c>
      <c r="S77" s="150" t="e">
        <f t="shared" si="5"/>
        <v>#N/A</v>
      </c>
      <c r="T77" s="150" t="e">
        <f t="shared" si="6"/>
        <v>#N/A</v>
      </c>
      <c r="U77" s="150" t="e">
        <f t="shared" si="7"/>
        <v>#N/A</v>
      </c>
      <c r="V77" s="154" t="e">
        <f>VLOOKUP(E77,'PC Receitas'!$O$4:$P$14,2,FALSE)</f>
        <v>#N/A</v>
      </c>
    </row>
    <row r="78" spans="3:22" ht="19.5" customHeight="1" thickTop="1" thickBot="1" x14ac:dyDescent="0.3">
      <c r="C78" s="58"/>
      <c r="D78" s="58" t="str">
        <f>IF(C78&lt;&gt;"",TEXT(C78,"00")&amp;"/02/"&amp;'Configurações Básicas'!$P$5,"")</f>
        <v/>
      </c>
      <c r="E78" s="58"/>
      <c r="F78" s="58"/>
      <c r="G78" s="28"/>
      <c r="H78" s="28"/>
      <c r="I78" s="167"/>
      <c r="J78" s="192"/>
      <c r="K78" s="168"/>
      <c r="L78" s="168"/>
      <c r="M78" s="56">
        <f>M77+IF(AND(K78="Pago",OR(E78='PC Receitas'!$O$4,E78='PC Receitas'!$O$5,E78='PC Receitas'!$O$6)),I78,IF(AND(K78="Pago",OR(E78='PC Receitas'!$O$7,E78='PC Receitas'!$O$8,E78='PC Receitas'!$O$9,E78='PC Receitas'!$O$10,E78='PC Receitas'!$O$11,E78='PC Receitas'!$O$12,E78='PC Receitas'!$O$13,E78='PC Receitas'!$O$14)),-I78,0))</f>
        <v>12927.7</v>
      </c>
      <c r="R78" s="153" t="e">
        <f t="shared" si="4"/>
        <v>#N/A</v>
      </c>
      <c r="S78" s="150" t="e">
        <f t="shared" si="5"/>
        <v>#N/A</v>
      </c>
      <c r="T78" s="150" t="e">
        <f t="shared" si="6"/>
        <v>#N/A</v>
      </c>
      <c r="U78" s="150" t="e">
        <f t="shared" si="7"/>
        <v>#N/A</v>
      </c>
      <c r="V78" s="154" t="e">
        <f>VLOOKUP(E78,'PC Receitas'!$O$4:$P$14,2,FALSE)</f>
        <v>#N/A</v>
      </c>
    </row>
    <row r="79" spans="3:22" ht="19.5" customHeight="1" thickTop="1" thickBot="1" x14ac:dyDescent="0.3">
      <c r="C79" s="58"/>
      <c r="D79" s="58" t="str">
        <f>IF(C79&lt;&gt;"",TEXT(C79,"00")&amp;"/02/"&amp;'Configurações Básicas'!$P$5,"")</f>
        <v/>
      </c>
      <c r="E79" s="58"/>
      <c r="F79" s="58"/>
      <c r="G79" s="28"/>
      <c r="H79" s="28"/>
      <c r="I79" s="167"/>
      <c r="J79" s="192"/>
      <c r="K79" s="168"/>
      <c r="L79" s="168"/>
      <c r="M79" s="56">
        <f>M78+IF(AND(K79="Pago",OR(E79='PC Receitas'!$O$4,E79='PC Receitas'!$O$5,E79='PC Receitas'!$O$6)),I79,IF(AND(K79="Pago",OR(E79='PC Receitas'!$O$7,E79='PC Receitas'!$O$8,E79='PC Receitas'!$O$9,E79='PC Receitas'!$O$10,E79='PC Receitas'!$O$11,E79='PC Receitas'!$O$12,E79='PC Receitas'!$O$13,E79='PC Receitas'!$O$14)),-I79,0))</f>
        <v>12927.7</v>
      </c>
      <c r="R79" s="153" t="e">
        <f t="shared" si="4"/>
        <v>#N/A</v>
      </c>
      <c r="S79" s="150" t="e">
        <f t="shared" si="5"/>
        <v>#N/A</v>
      </c>
      <c r="T79" s="150" t="e">
        <f t="shared" si="6"/>
        <v>#N/A</v>
      </c>
      <c r="U79" s="150" t="e">
        <f t="shared" si="7"/>
        <v>#N/A</v>
      </c>
      <c r="V79" s="154" t="e">
        <f>VLOOKUP(E79,'PC Receitas'!$O$4:$P$14,2,FALSE)</f>
        <v>#N/A</v>
      </c>
    </row>
    <row r="80" spans="3:22" ht="19.5" customHeight="1" thickTop="1" thickBot="1" x14ac:dyDescent="0.3">
      <c r="C80" s="58"/>
      <c r="D80" s="58" t="str">
        <f>IF(C80&lt;&gt;"",TEXT(C80,"00")&amp;"/02/"&amp;'Configurações Básicas'!$P$5,"")</f>
        <v/>
      </c>
      <c r="E80" s="58"/>
      <c r="F80" s="58"/>
      <c r="G80" s="28"/>
      <c r="H80" s="28"/>
      <c r="I80" s="167"/>
      <c r="J80" s="192"/>
      <c r="K80" s="168"/>
      <c r="L80" s="168"/>
      <c r="M80" s="56">
        <f>M79+IF(AND(K80="Pago",OR(E80='PC Receitas'!$O$4,E80='PC Receitas'!$O$5,E80='PC Receitas'!$O$6)),I80,IF(AND(K80="Pago",OR(E80='PC Receitas'!$O$7,E80='PC Receitas'!$O$8,E80='PC Receitas'!$O$9,E80='PC Receitas'!$O$10,E80='PC Receitas'!$O$11,E80='PC Receitas'!$O$12,E80='PC Receitas'!$O$13,E80='PC Receitas'!$O$14)),-I80,0))</f>
        <v>12927.7</v>
      </c>
      <c r="R80" s="153" t="e">
        <f t="shared" si="4"/>
        <v>#N/A</v>
      </c>
      <c r="S80" s="150" t="e">
        <f t="shared" si="5"/>
        <v>#N/A</v>
      </c>
      <c r="T80" s="150" t="e">
        <f t="shared" si="6"/>
        <v>#N/A</v>
      </c>
      <c r="U80" s="150" t="e">
        <f t="shared" si="7"/>
        <v>#N/A</v>
      </c>
      <c r="V80" s="154" t="e">
        <f>VLOOKUP(E80,'PC Receitas'!$O$4:$P$14,2,FALSE)</f>
        <v>#N/A</v>
      </c>
    </row>
    <row r="81" spans="3:22" ht="19.5" customHeight="1" thickTop="1" thickBot="1" x14ac:dyDescent="0.3">
      <c r="C81" s="58"/>
      <c r="D81" s="58" t="str">
        <f>IF(C81&lt;&gt;"",TEXT(C81,"00")&amp;"/02/"&amp;'Configurações Básicas'!$P$5,"")</f>
        <v/>
      </c>
      <c r="E81" s="58"/>
      <c r="F81" s="58"/>
      <c r="G81" s="28"/>
      <c r="H81" s="28"/>
      <c r="I81" s="167"/>
      <c r="J81" s="192"/>
      <c r="K81" s="168"/>
      <c r="L81" s="168"/>
      <c r="M81" s="56">
        <f>M80+IF(AND(K81="Pago",OR(E81='PC Receitas'!$O$4,E81='PC Receitas'!$O$5,E81='PC Receitas'!$O$6)),I81,IF(AND(K81="Pago",OR(E81='PC Receitas'!$O$7,E81='PC Receitas'!$O$8,E81='PC Receitas'!$O$9,E81='PC Receitas'!$O$10,E81='PC Receitas'!$O$11,E81='PC Receitas'!$O$12,E81='PC Receitas'!$O$13,E81='PC Receitas'!$O$14)),-I81,0))</f>
        <v>12927.7</v>
      </c>
      <c r="R81" s="153" t="e">
        <f t="shared" si="4"/>
        <v>#N/A</v>
      </c>
      <c r="S81" s="150" t="e">
        <f t="shared" si="5"/>
        <v>#N/A</v>
      </c>
      <c r="T81" s="150" t="e">
        <f t="shared" si="6"/>
        <v>#N/A</v>
      </c>
      <c r="U81" s="150" t="e">
        <f t="shared" si="7"/>
        <v>#N/A</v>
      </c>
      <c r="V81" s="154" t="e">
        <f>VLOOKUP(E81,'PC Receitas'!$O$4:$P$14,2,FALSE)</f>
        <v>#N/A</v>
      </c>
    </row>
    <row r="82" spans="3:22" ht="19.5" customHeight="1" thickTop="1" thickBot="1" x14ac:dyDescent="0.3">
      <c r="C82" s="58"/>
      <c r="D82" s="58" t="str">
        <f>IF(C82&lt;&gt;"",TEXT(C82,"00")&amp;"/02/"&amp;'Configurações Básicas'!$P$5,"")</f>
        <v/>
      </c>
      <c r="E82" s="58"/>
      <c r="F82" s="58"/>
      <c r="G82" s="28"/>
      <c r="H82" s="28"/>
      <c r="I82" s="167"/>
      <c r="J82" s="192"/>
      <c r="K82" s="168"/>
      <c r="L82" s="168"/>
      <c r="M82" s="56">
        <f>M81+IF(AND(K82="Pago",OR(E82='PC Receitas'!$O$4,E82='PC Receitas'!$O$5,E82='PC Receitas'!$O$6)),I82,IF(AND(K82="Pago",OR(E82='PC Receitas'!$O$7,E82='PC Receitas'!$O$8,E82='PC Receitas'!$O$9,E82='PC Receitas'!$O$10,E82='PC Receitas'!$O$11,E82='PC Receitas'!$O$12,E82='PC Receitas'!$O$13,E82='PC Receitas'!$O$14)),-I82,0))</f>
        <v>12927.7</v>
      </c>
      <c r="R82" s="153" t="e">
        <f t="shared" si="4"/>
        <v>#N/A</v>
      </c>
      <c r="S82" s="150" t="e">
        <f t="shared" si="5"/>
        <v>#N/A</v>
      </c>
      <c r="T82" s="150" t="e">
        <f t="shared" si="6"/>
        <v>#N/A</v>
      </c>
      <c r="U82" s="150" t="e">
        <f t="shared" si="7"/>
        <v>#N/A</v>
      </c>
      <c r="V82" s="154" t="e">
        <f>VLOOKUP(E82,'PC Receitas'!$O$4:$P$14,2,FALSE)</f>
        <v>#N/A</v>
      </c>
    </row>
    <row r="83" spans="3:22" ht="19.5" customHeight="1" thickTop="1" thickBot="1" x14ac:dyDescent="0.3">
      <c r="C83" s="58"/>
      <c r="D83" s="58" t="str">
        <f>IF(C83&lt;&gt;"",TEXT(C83,"00")&amp;"/02/"&amp;'Configurações Básicas'!$P$5,"")</f>
        <v/>
      </c>
      <c r="E83" s="58"/>
      <c r="F83" s="58"/>
      <c r="G83" s="58"/>
      <c r="H83" s="58"/>
      <c r="I83" s="167"/>
      <c r="J83" s="192"/>
      <c r="K83" s="168"/>
      <c r="L83" s="168"/>
      <c r="M83" s="56">
        <f>M82+IF(AND(K83="Pago",OR(E83='PC Receitas'!$O$4,E83='PC Receitas'!$O$5,E83='PC Receitas'!$O$6)),I83,IF(AND(K83="Pago",OR(E83='PC Receitas'!$O$7,E83='PC Receitas'!$O$8,E83='PC Receitas'!$O$9,E83='PC Receitas'!$O$10,E83='PC Receitas'!$O$11,E83='PC Receitas'!$O$12,E83='PC Receitas'!$O$13,E83='PC Receitas'!$O$14)),-I83,0))</f>
        <v>12927.7</v>
      </c>
      <c r="R83" s="153" t="e">
        <f t="shared" si="4"/>
        <v>#N/A</v>
      </c>
      <c r="S83" s="150" t="e">
        <f t="shared" si="5"/>
        <v>#N/A</v>
      </c>
      <c r="T83" s="150" t="e">
        <f t="shared" si="6"/>
        <v>#N/A</v>
      </c>
      <c r="U83" s="150" t="e">
        <f t="shared" si="7"/>
        <v>#N/A</v>
      </c>
      <c r="V83" s="154" t="e">
        <f>VLOOKUP(E83,'PC Receitas'!$O$4:$P$14,2,FALSE)</f>
        <v>#N/A</v>
      </c>
    </row>
    <row r="84" spans="3:22" ht="19.5" customHeight="1" thickTop="1" thickBot="1" x14ac:dyDescent="0.3">
      <c r="C84" s="58"/>
      <c r="D84" s="58" t="str">
        <f>IF(C84&lt;&gt;"",TEXT(C84,"00")&amp;"/02/"&amp;'Configurações Básicas'!$P$5,"")</f>
        <v/>
      </c>
      <c r="E84" s="58"/>
      <c r="F84" s="58"/>
      <c r="G84" s="58"/>
      <c r="H84" s="58"/>
      <c r="I84" s="167"/>
      <c r="J84" s="192"/>
      <c r="K84" s="168"/>
      <c r="L84" s="168"/>
      <c r="M84" s="56">
        <f>M83+IF(AND(K84="Pago",OR(E84='PC Receitas'!$O$4,E84='PC Receitas'!$O$5,E84='PC Receitas'!$O$6)),I84,IF(AND(K84="Pago",OR(E84='PC Receitas'!$O$7,E84='PC Receitas'!$O$8,E84='PC Receitas'!$O$9,E84='PC Receitas'!$O$10,E84='PC Receitas'!$O$11,E84='PC Receitas'!$O$12,E84='PC Receitas'!$O$13,E84='PC Receitas'!$O$14)),-I84,0))</f>
        <v>12927.7</v>
      </c>
      <c r="R84" s="153" t="e">
        <f t="shared" si="4"/>
        <v>#N/A</v>
      </c>
      <c r="S84" s="150" t="e">
        <f t="shared" si="5"/>
        <v>#N/A</v>
      </c>
      <c r="T84" s="150" t="e">
        <f t="shared" si="6"/>
        <v>#N/A</v>
      </c>
      <c r="U84" s="150" t="e">
        <f t="shared" si="7"/>
        <v>#N/A</v>
      </c>
      <c r="V84" s="154" t="e">
        <f>VLOOKUP(E84,'PC Receitas'!$O$4:$P$14,2,FALSE)</f>
        <v>#N/A</v>
      </c>
    </row>
    <row r="85" spans="3:22" ht="19.5" customHeight="1" thickTop="1" thickBot="1" x14ac:dyDescent="0.3">
      <c r="C85" s="58"/>
      <c r="D85" s="58" t="str">
        <f>IF(C85&lt;&gt;"",TEXT(C85,"00")&amp;"/02/"&amp;'Configurações Básicas'!$P$5,"")</f>
        <v/>
      </c>
      <c r="E85" s="58"/>
      <c r="F85" s="58"/>
      <c r="G85" s="58"/>
      <c r="H85" s="58"/>
      <c r="I85" s="167"/>
      <c r="J85" s="192"/>
      <c r="K85" s="168"/>
      <c r="L85" s="168"/>
      <c r="M85" s="56">
        <f>M84+IF(AND(K85="Pago",OR(E85='PC Receitas'!$O$4,E85='PC Receitas'!$O$5,E85='PC Receitas'!$O$6)),I85,IF(AND(K85="Pago",OR(E85='PC Receitas'!$O$7,E85='PC Receitas'!$O$8,E85='PC Receitas'!$O$9,E85='PC Receitas'!$O$10,E85='PC Receitas'!$O$11,E85='PC Receitas'!$O$12,E85='PC Receitas'!$O$13,E85='PC Receitas'!$O$14)),-I85,0))</f>
        <v>12927.7</v>
      </c>
      <c r="R85" s="153" t="e">
        <f t="shared" si="4"/>
        <v>#N/A</v>
      </c>
      <c r="S85" s="150" t="e">
        <f t="shared" si="5"/>
        <v>#N/A</v>
      </c>
      <c r="T85" s="150" t="e">
        <f t="shared" si="6"/>
        <v>#N/A</v>
      </c>
      <c r="U85" s="150" t="e">
        <f t="shared" si="7"/>
        <v>#N/A</v>
      </c>
      <c r="V85" s="154" t="e">
        <f>VLOOKUP(E85,'PC Receitas'!$O$4:$P$14,2,FALSE)</f>
        <v>#N/A</v>
      </c>
    </row>
    <row r="86" spans="3:22" ht="19.5" customHeight="1" thickTop="1" thickBot="1" x14ac:dyDescent="0.3">
      <c r="C86" s="58"/>
      <c r="D86" s="58" t="str">
        <f>IF(C86&lt;&gt;"",TEXT(C86,"00")&amp;"/02/"&amp;'Configurações Básicas'!$P$5,"")</f>
        <v/>
      </c>
      <c r="E86" s="58"/>
      <c r="F86" s="58"/>
      <c r="G86" s="58"/>
      <c r="H86" s="58"/>
      <c r="I86" s="167"/>
      <c r="J86" s="192"/>
      <c r="K86" s="168"/>
      <c r="L86" s="168"/>
      <c r="M86" s="56">
        <f>M85+IF(AND(K86="Pago",OR(E86='PC Receitas'!$O$4,E86='PC Receitas'!$O$5,E86='PC Receitas'!$O$6)),I86,IF(AND(K86="Pago",OR(E86='PC Receitas'!$O$7,E86='PC Receitas'!$O$8,E86='PC Receitas'!$O$9,E86='PC Receitas'!$O$10,E86='PC Receitas'!$O$11,E86='PC Receitas'!$O$12,E86='PC Receitas'!$O$13,E86='PC Receitas'!$O$14)),-I86,0))</f>
        <v>12927.7</v>
      </c>
      <c r="R86" s="153" t="e">
        <f t="shared" si="4"/>
        <v>#N/A</v>
      </c>
      <c r="S86" s="150" t="e">
        <f t="shared" si="5"/>
        <v>#N/A</v>
      </c>
      <c r="T86" s="150" t="e">
        <f t="shared" si="6"/>
        <v>#N/A</v>
      </c>
      <c r="U86" s="150" t="e">
        <f t="shared" si="7"/>
        <v>#N/A</v>
      </c>
      <c r="V86" s="154" t="e">
        <f>VLOOKUP(E86,'PC Receitas'!$O$4:$P$14,2,FALSE)</f>
        <v>#N/A</v>
      </c>
    </row>
    <row r="87" spans="3:22" ht="19.5" customHeight="1" thickTop="1" thickBot="1" x14ac:dyDescent="0.3">
      <c r="C87" s="58"/>
      <c r="D87" s="58" t="str">
        <f>IF(C87&lt;&gt;"",TEXT(C87,"00")&amp;"/02/"&amp;'Configurações Básicas'!$P$5,"")</f>
        <v/>
      </c>
      <c r="E87" s="58"/>
      <c r="F87" s="58"/>
      <c r="G87" s="28"/>
      <c r="H87" s="28"/>
      <c r="I87" s="167"/>
      <c r="J87" s="192"/>
      <c r="K87" s="168"/>
      <c r="L87" s="168"/>
      <c r="M87" s="56">
        <f>M86+IF(AND(K87="Pago",OR(E87='PC Receitas'!$O$4,E87='PC Receitas'!$O$5,E87='PC Receitas'!$O$6)),I87,IF(AND(K87="Pago",OR(E87='PC Receitas'!$O$7,E87='PC Receitas'!$O$8,E87='PC Receitas'!$O$9,E87='PC Receitas'!$O$10,E87='PC Receitas'!$O$11,E87='PC Receitas'!$O$12,E87='PC Receitas'!$O$13,E87='PC Receitas'!$O$14)),-I87,0))</f>
        <v>12927.7</v>
      </c>
      <c r="R87" s="153" t="e">
        <f t="shared" si="4"/>
        <v>#N/A</v>
      </c>
      <c r="S87" s="150" t="e">
        <f t="shared" si="5"/>
        <v>#N/A</v>
      </c>
      <c r="T87" s="150" t="e">
        <f t="shared" si="6"/>
        <v>#N/A</v>
      </c>
      <c r="U87" s="150" t="e">
        <f t="shared" si="7"/>
        <v>#N/A</v>
      </c>
      <c r="V87" s="154" t="e">
        <f>VLOOKUP(E87,'PC Receitas'!$O$4:$P$14,2,FALSE)</f>
        <v>#N/A</v>
      </c>
    </row>
    <row r="88" spans="3:22" ht="19.5" customHeight="1" thickTop="1" thickBot="1" x14ac:dyDescent="0.3">
      <c r="C88" s="58"/>
      <c r="D88" s="58" t="str">
        <f>IF(C88&lt;&gt;"",TEXT(C88,"00")&amp;"/02/"&amp;'Configurações Básicas'!$P$5,"")</f>
        <v/>
      </c>
      <c r="E88" s="58"/>
      <c r="F88" s="58"/>
      <c r="G88" s="28"/>
      <c r="H88" s="28"/>
      <c r="I88" s="167"/>
      <c r="J88" s="192"/>
      <c r="K88" s="168"/>
      <c r="L88" s="168"/>
      <c r="M88" s="56">
        <f>M87+IF(AND(K88="Pago",OR(E88='PC Receitas'!$O$4,E88='PC Receitas'!$O$5,E88='PC Receitas'!$O$6)),I88,IF(AND(K88="Pago",OR(E88='PC Receitas'!$O$7,E88='PC Receitas'!$O$8,E88='PC Receitas'!$O$9,E88='PC Receitas'!$O$10,E88='PC Receitas'!$O$11,E88='PC Receitas'!$O$12,E88='PC Receitas'!$O$13,E88='PC Receitas'!$O$14)),-I88,0))</f>
        <v>12927.7</v>
      </c>
      <c r="R88" s="153" t="e">
        <f t="shared" si="4"/>
        <v>#N/A</v>
      </c>
      <c r="S88" s="150" t="e">
        <f t="shared" si="5"/>
        <v>#N/A</v>
      </c>
      <c r="T88" s="150" t="e">
        <f t="shared" si="6"/>
        <v>#N/A</v>
      </c>
      <c r="U88" s="150" t="e">
        <f t="shared" si="7"/>
        <v>#N/A</v>
      </c>
      <c r="V88" s="154" t="e">
        <f>VLOOKUP(E88,'PC Receitas'!$O$4:$P$14,2,FALSE)</f>
        <v>#N/A</v>
      </c>
    </row>
    <row r="89" spans="3:22" ht="19.5" customHeight="1" thickTop="1" thickBot="1" x14ac:dyDescent="0.3">
      <c r="C89" s="58"/>
      <c r="D89" s="58" t="str">
        <f>IF(C89&lt;&gt;"",TEXT(C89,"00")&amp;"/02/"&amp;'Configurações Básicas'!$P$5,"")</f>
        <v/>
      </c>
      <c r="E89" s="58"/>
      <c r="F89" s="58"/>
      <c r="G89" s="58"/>
      <c r="H89" s="58"/>
      <c r="I89" s="167"/>
      <c r="J89" s="192"/>
      <c r="K89" s="168"/>
      <c r="L89" s="168"/>
      <c r="M89" s="56">
        <f>M88+IF(AND(K89="Pago",OR(E89='PC Receitas'!$O$4,E89='PC Receitas'!$O$5,E89='PC Receitas'!$O$6)),I89,IF(AND(K89="Pago",OR(E89='PC Receitas'!$O$7,E89='PC Receitas'!$O$8,E89='PC Receitas'!$O$9,E89='PC Receitas'!$O$10,E89='PC Receitas'!$O$11,E89='PC Receitas'!$O$12,E89='PC Receitas'!$O$13,E89='PC Receitas'!$O$14)),-I89,0))</f>
        <v>12927.7</v>
      </c>
      <c r="R89" s="153" t="e">
        <f t="shared" si="4"/>
        <v>#N/A</v>
      </c>
      <c r="S89" s="150" t="e">
        <f t="shared" si="5"/>
        <v>#N/A</v>
      </c>
      <c r="T89" s="150" t="e">
        <f t="shared" si="6"/>
        <v>#N/A</v>
      </c>
      <c r="U89" s="150" t="e">
        <f t="shared" si="7"/>
        <v>#N/A</v>
      </c>
      <c r="V89" s="154" t="e">
        <f>VLOOKUP(E89,'PC Receitas'!$O$4:$P$14,2,FALSE)</f>
        <v>#N/A</v>
      </c>
    </row>
    <row r="90" spans="3:22" ht="19.5" customHeight="1" thickTop="1" thickBot="1" x14ac:dyDescent="0.3">
      <c r="C90" s="58"/>
      <c r="D90" s="58" t="str">
        <f>IF(C90&lt;&gt;"",TEXT(C90,"00")&amp;"/02/"&amp;'Configurações Básicas'!$P$5,"")</f>
        <v/>
      </c>
      <c r="E90" s="58"/>
      <c r="F90" s="58"/>
      <c r="G90" s="58"/>
      <c r="H90" s="58"/>
      <c r="I90" s="167"/>
      <c r="J90" s="192"/>
      <c r="K90" s="168"/>
      <c r="L90" s="168"/>
      <c r="M90" s="56">
        <f>M89+IF(AND(K90="Pago",OR(E90='PC Receitas'!$O$4,E90='PC Receitas'!$O$5,E90='PC Receitas'!$O$6)),I90,IF(AND(K90="Pago",OR(E90='PC Receitas'!$O$7,E90='PC Receitas'!$O$8,E90='PC Receitas'!$O$9,E90='PC Receitas'!$O$10,E90='PC Receitas'!$O$11,E90='PC Receitas'!$O$12,E90='PC Receitas'!$O$13,E90='PC Receitas'!$O$14)),-I90,0))</f>
        <v>12927.7</v>
      </c>
      <c r="R90" s="153" t="e">
        <f t="shared" si="4"/>
        <v>#N/A</v>
      </c>
      <c r="S90" s="150" t="e">
        <f t="shared" si="5"/>
        <v>#N/A</v>
      </c>
      <c r="T90" s="150" t="e">
        <f t="shared" si="6"/>
        <v>#N/A</v>
      </c>
      <c r="U90" s="150" t="e">
        <f t="shared" si="7"/>
        <v>#N/A</v>
      </c>
      <c r="V90" s="154" t="e">
        <f>VLOOKUP(E90,'PC Receitas'!$O$4:$P$14,2,FALSE)</f>
        <v>#N/A</v>
      </c>
    </row>
    <row r="91" spans="3:22" ht="19.5" customHeight="1" thickTop="1" thickBot="1" x14ac:dyDescent="0.3">
      <c r="C91" s="58"/>
      <c r="D91" s="58" t="str">
        <f>IF(C91&lt;&gt;"",TEXT(C91,"00")&amp;"/02/"&amp;'Configurações Básicas'!$P$5,"")</f>
        <v/>
      </c>
      <c r="E91" s="58"/>
      <c r="F91" s="58"/>
      <c r="G91" s="58"/>
      <c r="H91" s="58"/>
      <c r="I91" s="167"/>
      <c r="J91" s="192"/>
      <c r="K91" s="168"/>
      <c r="L91" s="168"/>
      <c r="M91" s="56">
        <f>M90+IF(AND(K91="Pago",OR(E91='PC Receitas'!$O$4,E91='PC Receitas'!$O$5,E91='PC Receitas'!$O$6)),I91,IF(AND(K91="Pago",OR(E91='PC Receitas'!$O$7,E91='PC Receitas'!$O$8,E91='PC Receitas'!$O$9,E91='PC Receitas'!$O$10,E91='PC Receitas'!$O$11,E91='PC Receitas'!$O$12,E91='PC Receitas'!$O$13,E91='PC Receitas'!$O$14)),-I91,0))</f>
        <v>12927.7</v>
      </c>
      <c r="R91" s="153" t="e">
        <f t="shared" si="4"/>
        <v>#N/A</v>
      </c>
      <c r="S91" s="150" t="e">
        <f t="shared" si="5"/>
        <v>#N/A</v>
      </c>
      <c r="T91" s="150" t="e">
        <f t="shared" si="6"/>
        <v>#N/A</v>
      </c>
      <c r="U91" s="150" t="e">
        <f t="shared" si="7"/>
        <v>#N/A</v>
      </c>
      <c r="V91" s="154" t="e">
        <f>VLOOKUP(E91,'PC Receitas'!$O$4:$P$14,2,FALSE)</f>
        <v>#N/A</v>
      </c>
    </row>
    <row r="92" spans="3:22" ht="19.5" customHeight="1" thickTop="1" thickBot="1" x14ac:dyDescent="0.3">
      <c r="C92" s="58"/>
      <c r="D92" s="58" t="str">
        <f>IF(C92&lt;&gt;"",TEXT(C92,"00")&amp;"/02/"&amp;'Configurações Básicas'!$P$5,"")</f>
        <v/>
      </c>
      <c r="E92" s="58"/>
      <c r="F92" s="58"/>
      <c r="G92" s="58"/>
      <c r="H92" s="58"/>
      <c r="I92" s="167"/>
      <c r="J92" s="192"/>
      <c r="K92" s="168"/>
      <c r="L92" s="168"/>
      <c r="M92" s="56">
        <f>M91+IF(AND(K92="Pago",OR(E92='PC Receitas'!$O$4,E92='PC Receitas'!$O$5,E92='PC Receitas'!$O$6)),I92,IF(AND(K92="Pago",OR(E92='PC Receitas'!$O$7,E92='PC Receitas'!$O$8,E92='PC Receitas'!$O$9,E92='PC Receitas'!$O$10,E92='PC Receitas'!$O$11,E92='PC Receitas'!$O$12,E92='PC Receitas'!$O$13,E92='PC Receitas'!$O$14)),-I92,0))</f>
        <v>12927.7</v>
      </c>
      <c r="R92" s="153" t="e">
        <f t="shared" si="4"/>
        <v>#N/A</v>
      </c>
      <c r="S92" s="150" t="e">
        <f t="shared" si="5"/>
        <v>#N/A</v>
      </c>
      <c r="T92" s="150" t="e">
        <f t="shared" si="6"/>
        <v>#N/A</v>
      </c>
      <c r="U92" s="150" t="e">
        <f t="shared" si="7"/>
        <v>#N/A</v>
      </c>
      <c r="V92" s="154" t="e">
        <f>VLOOKUP(E92,'PC Receitas'!$O$4:$P$14,2,FALSE)</f>
        <v>#N/A</v>
      </c>
    </row>
    <row r="93" spans="3:22" ht="19.5" customHeight="1" thickTop="1" thickBot="1" x14ac:dyDescent="0.3">
      <c r="C93" s="58"/>
      <c r="D93" s="58" t="str">
        <f>IF(C93&lt;&gt;"",TEXT(C93,"00")&amp;"/02/"&amp;'Configurações Básicas'!$P$5,"")</f>
        <v/>
      </c>
      <c r="E93" s="58"/>
      <c r="F93" s="58"/>
      <c r="G93" s="28"/>
      <c r="H93" s="28"/>
      <c r="I93" s="167"/>
      <c r="J93" s="192"/>
      <c r="K93" s="168"/>
      <c r="L93" s="168"/>
      <c r="M93" s="56">
        <f>M92+IF(AND(K93="Pago",OR(E93='PC Receitas'!$O$4,E93='PC Receitas'!$O$5,E93='PC Receitas'!$O$6)),I93,IF(AND(K93="Pago",OR(E93='PC Receitas'!$O$7,E93='PC Receitas'!$O$8,E93='PC Receitas'!$O$9,E93='PC Receitas'!$O$10,E93='PC Receitas'!$O$11,E93='PC Receitas'!$O$12,E93='PC Receitas'!$O$13,E93='PC Receitas'!$O$14)),-I93,0))</f>
        <v>12927.7</v>
      </c>
      <c r="R93" s="153" t="e">
        <f t="shared" si="4"/>
        <v>#N/A</v>
      </c>
      <c r="S93" s="150" t="e">
        <f t="shared" si="5"/>
        <v>#N/A</v>
      </c>
      <c r="T93" s="150" t="e">
        <f t="shared" si="6"/>
        <v>#N/A</v>
      </c>
      <c r="U93" s="150" t="e">
        <f t="shared" si="7"/>
        <v>#N/A</v>
      </c>
      <c r="V93" s="154" t="e">
        <f>VLOOKUP(E93,'PC Receitas'!$O$4:$P$14,2,FALSE)</f>
        <v>#N/A</v>
      </c>
    </row>
    <row r="94" spans="3:22" ht="19.5" customHeight="1" thickTop="1" thickBot="1" x14ac:dyDescent="0.3">
      <c r="C94" s="58"/>
      <c r="D94" s="58" t="str">
        <f>IF(C94&lt;&gt;"",TEXT(C94,"00")&amp;"/02/"&amp;'Configurações Básicas'!$P$5,"")</f>
        <v/>
      </c>
      <c r="E94" s="58"/>
      <c r="F94" s="58"/>
      <c r="G94" s="28"/>
      <c r="H94" s="28"/>
      <c r="I94" s="167"/>
      <c r="J94" s="192"/>
      <c r="K94" s="168"/>
      <c r="L94" s="168"/>
      <c r="M94" s="56">
        <f>M93+IF(AND(K94="Pago",OR(E94='PC Receitas'!$O$4,E94='PC Receitas'!$O$5,E94='PC Receitas'!$O$6)),I94,IF(AND(K94="Pago",OR(E94='PC Receitas'!$O$7,E94='PC Receitas'!$O$8,E94='PC Receitas'!$O$9,E94='PC Receitas'!$O$10,E94='PC Receitas'!$O$11,E94='PC Receitas'!$O$12,E94='PC Receitas'!$O$13,E94='PC Receitas'!$O$14)),-I94,0))</f>
        <v>12927.7</v>
      </c>
      <c r="R94" s="153" t="e">
        <f t="shared" si="4"/>
        <v>#N/A</v>
      </c>
      <c r="S94" s="150" t="e">
        <f t="shared" si="5"/>
        <v>#N/A</v>
      </c>
      <c r="T94" s="150" t="e">
        <f t="shared" si="6"/>
        <v>#N/A</v>
      </c>
      <c r="U94" s="150" t="e">
        <f t="shared" si="7"/>
        <v>#N/A</v>
      </c>
      <c r="V94" s="154" t="e">
        <f>VLOOKUP(E94,'PC Receitas'!$O$4:$P$14,2,FALSE)</f>
        <v>#N/A</v>
      </c>
    </row>
    <row r="95" spans="3:22" ht="19.5" customHeight="1" thickTop="1" thickBot="1" x14ac:dyDescent="0.3">
      <c r="C95" s="58"/>
      <c r="D95" s="58" t="str">
        <f>IF(C95&lt;&gt;"",TEXT(C95,"00")&amp;"/02/"&amp;'Configurações Básicas'!$P$5,"")</f>
        <v/>
      </c>
      <c r="E95" s="58"/>
      <c r="F95" s="58"/>
      <c r="G95" s="28"/>
      <c r="H95" s="28"/>
      <c r="I95" s="167"/>
      <c r="J95" s="192"/>
      <c r="K95" s="168"/>
      <c r="L95" s="168"/>
      <c r="M95" s="56">
        <f>M94+IF(AND(K95="Pago",OR(E95='PC Receitas'!$O$4,E95='PC Receitas'!$O$5,E95='PC Receitas'!$O$6)),I95,IF(AND(K95="Pago",OR(E95='PC Receitas'!$O$7,E95='PC Receitas'!$O$8,E95='PC Receitas'!$O$9,E95='PC Receitas'!$O$10,E95='PC Receitas'!$O$11,E95='PC Receitas'!$O$12,E95='PC Receitas'!$O$13,E95='PC Receitas'!$O$14)),-I95,0))</f>
        <v>12927.7</v>
      </c>
      <c r="R95" s="153" t="e">
        <f t="shared" si="4"/>
        <v>#N/A</v>
      </c>
      <c r="S95" s="150" t="e">
        <f t="shared" si="5"/>
        <v>#N/A</v>
      </c>
      <c r="T95" s="150" t="e">
        <f t="shared" si="6"/>
        <v>#N/A</v>
      </c>
      <c r="U95" s="150" t="e">
        <f t="shared" si="7"/>
        <v>#N/A</v>
      </c>
      <c r="V95" s="154" t="e">
        <f>VLOOKUP(E95,'PC Receitas'!$O$4:$P$14,2,FALSE)</f>
        <v>#N/A</v>
      </c>
    </row>
    <row r="96" spans="3:22" ht="19.5" customHeight="1" thickTop="1" thickBot="1" x14ac:dyDescent="0.3">
      <c r="C96" s="58"/>
      <c r="D96" s="58" t="str">
        <f>IF(C96&lt;&gt;"",TEXT(C96,"00")&amp;"/02/"&amp;'Configurações Básicas'!$P$5,"")</f>
        <v/>
      </c>
      <c r="E96" s="58"/>
      <c r="F96" s="58"/>
      <c r="G96" s="58"/>
      <c r="H96" s="58"/>
      <c r="I96" s="167"/>
      <c r="J96" s="192"/>
      <c r="K96" s="168"/>
      <c r="L96" s="168"/>
      <c r="M96" s="56">
        <f>M95+IF(AND(K96="Pago",OR(E96='PC Receitas'!$O$4,E96='PC Receitas'!$O$5,E96='PC Receitas'!$O$6)),I96,IF(AND(K96="Pago",OR(E96='PC Receitas'!$O$7,E96='PC Receitas'!$O$8,E96='PC Receitas'!$O$9,E96='PC Receitas'!$O$10,E96='PC Receitas'!$O$11,E96='PC Receitas'!$O$12,E96='PC Receitas'!$O$13,E96='PC Receitas'!$O$14)),-I96,0))</f>
        <v>12927.7</v>
      </c>
      <c r="R96" s="153" t="e">
        <f t="shared" si="4"/>
        <v>#N/A</v>
      </c>
      <c r="S96" s="150" t="e">
        <f t="shared" si="5"/>
        <v>#N/A</v>
      </c>
      <c r="T96" s="150" t="e">
        <f t="shared" si="6"/>
        <v>#N/A</v>
      </c>
      <c r="U96" s="150" t="e">
        <f t="shared" si="7"/>
        <v>#N/A</v>
      </c>
      <c r="V96" s="154" t="e">
        <f>VLOOKUP(E96,'PC Receitas'!$O$4:$P$14,2,FALSE)</f>
        <v>#N/A</v>
      </c>
    </row>
    <row r="97" spans="3:22" ht="19.5" customHeight="1" thickTop="1" thickBot="1" x14ac:dyDescent="0.3">
      <c r="C97" s="58"/>
      <c r="D97" s="58" t="str">
        <f>IF(C97&lt;&gt;"",TEXT(C97,"00")&amp;"/02/"&amp;'Configurações Básicas'!$P$5,"")</f>
        <v/>
      </c>
      <c r="E97" s="58"/>
      <c r="F97" s="58"/>
      <c r="G97" s="58"/>
      <c r="H97" s="58"/>
      <c r="I97" s="167"/>
      <c r="J97" s="192"/>
      <c r="K97" s="168"/>
      <c r="L97" s="168"/>
      <c r="M97" s="56">
        <f>M96+IF(AND(K97="Pago",OR(E97='PC Receitas'!$O$4,E97='PC Receitas'!$O$5,E97='PC Receitas'!$O$6)),I97,IF(AND(K97="Pago",OR(E97='PC Receitas'!$O$7,E97='PC Receitas'!$O$8,E97='PC Receitas'!$O$9,E97='PC Receitas'!$O$10,E97='PC Receitas'!$O$11,E97='PC Receitas'!$O$12,E97='PC Receitas'!$O$13,E97='PC Receitas'!$O$14)),-I97,0))</f>
        <v>12927.7</v>
      </c>
      <c r="R97" s="153" t="e">
        <f t="shared" si="4"/>
        <v>#N/A</v>
      </c>
      <c r="S97" s="150" t="e">
        <f t="shared" si="5"/>
        <v>#N/A</v>
      </c>
      <c r="T97" s="150" t="e">
        <f t="shared" si="6"/>
        <v>#N/A</v>
      </c>
      <c r="U97" s="150" t="e">
        <f t="shared" si="7"/>
        <v>#N/A</v>
      </c>
      <c r="V97" s="154" t="e">
        <f>VLOOKUP(E97,'PC Receitas'!$O$4:$P$14,2,FALSE)</f>
        <v>#N/A</v>
      </c>
    </row>
    <row r="98" spans="3:22" ht="19.5" customHeight="1" thickTop="1" thickBot="1" x14ac:dyDescent="0.3">
      <c r="C98" s="58"/>
      <c r="D98" s="58" t="str">
        <f>IF(C98&lt;&gt;"",TEXT(C98,"00")&amp;"/02/"&amp;'Configurações Básicas'!$P$5,"")</f>
        <v/>
      </c>
      <c r="E98" s="58"/>
      <c r="F98" s="58"/>
      <c r="G98" s="28"/>
      <c r="H98" s="28"/>
      <c r="I98" s="167"/>
      <c r="J98" s="192"/>
      <c r="K98" s="168"/>
      <c r="L98" s="168"/>
      <c r="M98" s="56">
        <f>M97+IF(AND(K98="Pago",OR(E98='PC Receitas'!$O$4,E98='PC Receitas'!$O$5,E98='PC Receitas'!$O$6)),I98,IF(AND(K98="Pago",OR(E98='PC Receitas'!$O$7,E98='PC Receitas'!$O$8,E98='PC Receitas'!$O$9,E98='PC Receitas'!$O$10,E98='PC Receitas'!$O$11,E98='PC Receitas'!$O$12,E98='PC Receitas'!$O$13,E98='PC Receitas'!$O$14)),-I98,0))</f>
        <v>12927.7</v>
      </c>
      <c r="R98" s="153" t="e">
        <f t="shared" si="4"/>
        <v>#N/A</v>
      </c>
      <c r="S98" s="150" t="e">
        <f t="shared" si="5"/>
        <v>#N/A</v>
      </c>
      <c r="T98" s="150" t="e">
        <f t="shared" si="6"/>
        <v>#N/A</v>
      </c>
      <c r="U98" s="150" t="e">
        <f t="shared" si="7"/>
        <v>#N/A</v>
      </c>
      <c r="V98" s="154" t="e">
        <f>VLOOKUP(E98,'PC Receitas'!$O$4:$P$14,2,FALSE)</f>
        <v>#N/A</v>
      </c>
    </row>
    <row r="99" spans="3:22" ht="19.5" customHeight="1" thickTop="1" thickBot="1" x14ac:dyDescent="0.3">
      <c r="C99" s="58"/>
      <c r="D99" s="58" t="str">
        <f>IF(C99&lt;&gt;"",TEXT(C99,"00")&amp;"/02/"&amp;'Configurações Básicas'!$P$5,"")</f>
        <v/>
      </c>
      <c r="E99" s="58"/>
      <c r="F99" s="58"/>
      <c r="G99" s="28"/>
      <c r="H99" s="28"/>
      <c r="I99" s="167"/>
      <c r="J99" s="192"/>
      <c r="K99" s="168"/>
      <c r="L99" s="168"/>
      <c r="M99" s="56">
        <f>M98+IF(AND(K99="Pago",OR(E99='PC Receitas'!$O$4,E99='PC Receitas'!$O$5,E99='PC Receitas'!$O$6)),I99,IF(AND(K99="Pago",OR(E99='PC Receitas'!$O$7,E99='PC Receitas'!$O$8,E99='PC Receitas'!$O$9,E99='PC Receitas'!$O$10,E99='PC Receitas'!$O$11,E99='PC Receitas'!$O$12,E99='PC Receitas'!$O$13,E99='PC Receitas'!$O$14)),-I99,0))</f>
        <v>12927.7</v>
      </c>
      <c r="R99" s="153" t="e">
        <f t="shared" si="4"/>
        <v>#N/A</v>
      </c>
      <c r="S99" s="150" t="e">
        <f t="shared" si="5"/>
        <v>#N/A</v>
      </c>
      <c r="T99" s="150" t="e">
        <f t="shared" si="6"/>
        <v>#N/A</v>
      </c>
      <c r="U99" s="150" t="e">
        <f t="shared" si="7"/>
        <v>#N/A</v>
      </c>
      <c r="V99" s="154" t="e">
        <f>VLOOKUP(E99,'PC Receitas'!$O$4:$P$14,2,FALSE)</f>
        <v>#N/A</v>
      </c>
    </row>
    <row r="100" spans="3:22" ht="19.5" customHeight="1" thickTop="1" thickBot="1" x14ac:dyDescent="0.3">
      <c r="C100" s="58"/>
      <c r="D100" s="58" t="str">
        <f>IF(C100&lt;&gt;"",TEXT(C100,"00")&amp;"/02/"&amp;'Configurações Básicas'!$P$5,"")</f>
        <v/>
      </c>
      <c r="E100" s="58"/>
      <c r="F100" s="58"/>
      <c r="G100" s="28"/>
      <c r="H100" s="28"/>
      <c r="I100" s="167"/>
      <c r="J100" s="192"/>
      <c r="K100" s="168"/>
      <c r="L100" s="168"/>
      <c r="M100" s="56">
        <f>M99+IF(AND(K100="Pago",OR(E100='PC Receitas'!$O$4,E100='PC Receitas'!$O$5,E100='PC Receitas'!$O$6)),I100,IF(AND(K100="Pago",OR(E100='PC Receitas'!$O$7,E100='PC Receitas'!$O$8,E100='PC Receitas'!$O$9,E100='PC Receitas'!$O$10,E100='PC Receitas'!$O$11,E100='PC Receitas'!$O$12,E100='PC Receitas'!$O$13,E100='PC Receitas'!$O$14)),-I100,0))</f>
        <v>12927.7</v>
      </c>
      <c r="R100" s="153" t="e">
        <f t="shared" si="4"/>
        <v>#N/A</v>
      </c>
      <c r="S100" s="150" t="e">
        <f t="shared" si="5"/>
        <v>#N/A</v>
      </c>
      <c r="T100" s="150" t="e">
        <f t="shared" si="6"/>
        <v>#N/A</v>
      </c>
      <c r="U100" s="150" t="e">
        <f t="shared" si="7"/>
        <v>#N/A</v>
      </c>
      <c r="V100" s="154" t="e">
        <f>VLOOKUP(E100,'PC Receitas'!$O$4:$P$14,2,FALSE)</f>
        <v>#N/A</v>
      </c>
    </row>
    <row r="101" spans="3:22" ht="19.5" customHeight="1" thickTop="1" thickBot="1" x14ac:dyDescent="0.3">
      <c r="C101" s="58"/>
      <c r="D101" s="58" t="str">
        <f>IF(C101&lt;&gt;"",TEXT(C101,"00")&amp;"/02/"&amp;'Configurações Básicas'!$P$5,"")</f>
        <v/>
      </c>
      <c r="E101" s="58"/>
      <c r="F101" s="58"/>
      <c r="G101" s="58"/>
      <c r="H101" s="58"/>
      <c r="I101" s="167"/>
      <c r="J101" s="192"/>
      <c r="K101" s="168"/>
      <c r="L101" s="168"/>
      <c r="M101" s="56">
        <f>M100+IF(AND(K101="Pago",OR(E101='PC Receitas'!$O$4,E101='PC Receitas'!$O$5,E101='PC Receitas'!$O$6)),I101,IF(AND(K101="Pago",OR(E101='PC Receitas'!$O$7,E101='PC Receitas'!$O$8,E101='PC Receitas'!$O$9,E101='PC Receitas'!$O$10,E101='PC Receitas'!$O$11,E101='PC Receitas'!$O$12,E101='PC Receitas'!$O$13,E101='PC Receitas'!$O$14)),-I101,0))</f>
        <v>12927.7</v>
      </c>
      <c r="R101" s="153" t="e">
        <f t="shared" si="4"/>
        <v>#N/A</v>
      </c>
      <c r="S101" s="150" t="e">
        <f t="shared" si="5"/>
        <v>#N/A</v>
      </c>
      <c r="T101" s="150" t="e">
        <f t="shared" si="6"/>
        <v>#N/A</v>
      </c>
      <c r="U101" s="150" t="e">
        <f t="shared" si="7"/>
        <v>#N/A</v>
      </c>
      <c r="V101" s="154" t="e">
        <f>VLOOKUP(E101,'PC Receitas'!$O$4:$P$14,2,FALSE)</f>
        <v>#N/A</v>
      </c>
    </row>
    <row r="102" spans="3:22" ht="19.5" customHeight="1" thickTop="1" thickBot="1" x14ac:dyDescent="0.3">
      <c r="C102" s="58"/>
      <c r="D102" s="58" t="str">
        <f>IF(C102&lt;&gt;"",TEXT(C102,"00")&amp;"/02/"&amp;'Configurações Básicas'!$P$5,"")</f>
        <v/>
      </c>
      <c r="E102" s="58"/>
      <c r="F102" s="58"/>
      <c r="G102" s="58"/>
      <c r="H102" s="58"/>
      <c r="I102" s="167"/>
      <c r="J102" s="192"/>
      <c r="K102" s="168"/>
      <c r="L102" s="168"/>
      <c r="M102" s="56">
        <f>M101+IF(AND(K102="Pago",OR(E102='PC Receitas'!$O$4,E102='PC Receitas'!$O$5,E102='PC Receitas'!$O$6)),I102,IF(AND(K102="Pago",OR(E102='PC Receitas'!$O$7,E102='PC Receitas'!$O$8,E102='PC Receitas'!$O$9,E102='PC Receitas'!$O$10,E102='PC Receitas'!$O$11,E102='PC Receitas'!$O$12,E102='PC Receitas'!$O$13,E102='PC Receitas'!$O$14)),-I102,0))</f>
        <v>12927.7</v>
      </c>
      <c r="R102" s="153" t="e">
        <f t="shared" si="4"/>
        <v>#N/A</v>
      </c>
      <c r="S102" s="150" t="e">
        <f t="shared" si="5"/>
        <v>#N/A</v>
      </c>
      <c r="T102" s="150" t="e">
        <f t="shared" si="6"/>
        <v>#N/A</v>
      </c>
      <c r="U102" s="150" t="e">
        <f t="shared" si="7"/>
        <v>#N/A</v>
      </c>
      <c r="V102" s="154" t="e">
        <f>VLOOKUP(E102,'PC Receitas'!$O$4:$P$14,2,FALSE)</f>
        <v>#N/A</v>
      </c>
    </row>
    <row r="103" spans="3:22" ht="19.5" customHeight="1" thickTop="1" thickBot="1" x14ac:dyDescent="0.3">
      <c r="C103" s="58"/>
      <c r="D103" s="58" t="str">
        <f>IF(C103&lt;&gt;"",TEXT(C103,"00")&amp;"/02/"&amp;'Configurações Básicas'!$P$5,"")</f>
        <v/>
      </c>
      <c r="E103" s="58"/>
      <c r="F103" s="58"/>
      <c r="G103" s="58"/>
      <c r="H103" s="58"/>
      <c r="I103" s="167"/>
      <c r="J103" s="192"/>
      <c r="K103" s="168"/>
      <c r="L103" s="168"/>
      <c r="M103" s="56">
        <f>M102+IF(AND(K103="Pago",OR(E103='PC Receitas'!$O$4,E103='PC Receitas'!$O$5,E103='PC Receitas'!$O$6)),I103,IF(AND(K103="Pago",OR(E103='PC Receitas'!$O$7,E103='PC Receitas'!$O$8,E103='PC Receitas'!$O$9,E103='PC Receitas'!$O$10,E103='PC Receitas'!$O$11,E103='PC Receitas'!$O$12,E103='PC Receitas'!$O$13,E103='PC Receitas'!$O$14)),-I103,0))</f>
        <v>12927.7</v>
      </c>
      <c r="R103" s="153" t="e">
        <f t="shared" si="4"/>
        <v>#N/A</v>
      </c>
      <c r="S103" s="150" t="e">
        <f t="shared" si="5"/>
        <v>#N/A</v>
      </c>
      <c r="T103" s="150" t="e">
        <f t="shared" si="6"/>
        <v>#N/A</v>
      </c>
      <c r="U103" s="150" t="e">
        <f t="shared" si="7"/>
        <v>#N/A</v>
      </c>
      <c r="V103" s="154" t="e">
        <f>VLOOKUP(E103,'PC Receitas'!$O$4:$P$14,2,FALSE)</f>
        <v>#N/A</v>
      </c>
    </row>
    <row r="104" spans="3:22" ht="19.5" customHeight="1" thickTop="1" thickBot="1" x14ac:dyDescent="0.3">
      <c r="C104" s="58"/>
      <c r="D104" s="58" t="str">
        <f>IF(C104&lt;&gt;"",TEXT(C104,"00")&amp;"/02/"&amp;'Configurações Básicas'!$P$5,"")</f>
        <v/>
      </c>
      <c r="E104" s="58"/>
      <c r="F104" s="58"/>
      <c r="G104" s="58"/>
      <c r="H104" s="58"/>
      <c r="I104" s="167"/>
      <c r="J104" s="192"/>
      <c r="K104" s="168"/>
      <c r="L104" s="168"/>
      <c r="M104" s="56">
        <f>M103+IF(AND(K104="Pago",OR(E104='PC Receitas'!$O$4,E104='PC Receitas'!$O$5,E104='PC Receitas'!$O$6)),I104,IF(AND(K104="Pago",OR(E104='PC Receitas'!$O$7,E104='PC Receitas'!$O$8,E104='PC Receitas'!$O$9,E104='PC Receitas'!$O$10,E104='PC Receitas'!$O$11,E104='PC Receitas'!$O$12,E104='PC Receitas'!$O$13,E104='PC Receitas'!$O$14)),-I104,0))</f>
        <v>12927.7</v>
      </c>
      <c r="R104" s="153" t="e">
        <f t="shared" si="4"/>
        <v>#N/A</v>
      </c>
      <c r="S104" s="150" t="e">
        <f t="shared" si="5"/>
        <v>#N/A</v>
      </c>
      <c r="T104" s="150" t="e">
        <f t="shared" si="6"/>
        <v>#N/A</v>
      </c>
      <c r="U104" s="150" t="e">
        <f t="shared" si="7"/>
        <v>#N/A</v>
      </c>
      <c r="V104" s="154" t="e">
        <f>VLOOKUP(E104,'PC Receitas'!$O$4:$P$14,2,FALSE)</f>
        <v>#N/A</v>
      </c>
    </row>
    <row r="105" spans="3:22" ht="19.5" customHeight="1" thickTop="1" thickBot="1" x14ac:dyDescent="0.3">
      <c r="C105" s="58"/>
      <c r="D105" s="58" t="str">
        <f>IF(C105&lt;&gt;"",TEXT(C105,"00")&amp;"/02/"&amp;'Configurações Básicas'!$P$5,"")</f>
        <v/>
      </c>
      <c r="E105" s="58"/>
      <c r="F105" s="58"/>
      <c r="G105" s="58"/>
      <c r="H105" s="58"/>
      <c r="I105" s="167"/>
      <c r="J105" s="192"/>
      <c r="K105" s="168"/>
      <c r="L105" s="168"/>
      <c r="M105" s="56">
        <f>M104+IF(AND(K105="Pago",OR(E105='PC Receitas'!$O$4,E105='PC Receitas'!$O$5,E105='PC Receitas'!$O$6)),I105,IF(AND(K105="Pago",OR(E105='PC Receitas'!$O$7,E105='PC Receitas'!$O$8,E105='PC Receitas'!$O$9,E105='PC Receitas'!$O$10,E105='PC Receitas'!$O$11,E105='PC Receitas'!$O$12,E105='PC Receitas'!$O$13,E105='PC Receitas'!$O$14)),-I105,0))</f>
        <v>12927.7</v>
      </c>
      <c r="R105" s="153" t="e">
        <f t="shared" si="4"/>
        <v>#N/A</v>
      </c>
      <c r="S105" s="150" t="e">
        <f t="shared" si="5"/>
        <v>#N/A</v>
      </c>
      <c r="T105" s="150" t="e">
        <f t="shared" si="6"/>
        <v>#N/A</v>
      </c>
      <c r="U105" s="150" t="e">
        <f t="shared" si="7"/>
        <v>#N/A</v>
      </c>
      <c r="V105" s="154" t="e">
        <f>VLOOKUP(E105,'PC Receitas'!$O$4:$P$14,2,FALSE)</f>
        <v>#N/A</v>
      </c>
    </row>
    <row r="106" spans="3:22" ht="19.5" customHeight="1" thickTop="1" thickBot="1" x14ac:dyDescent="0.3">
      <c r="C106" s="58"/>
      <c r="D106" s="58" t="str">
        <f>IF(C106&lt;&gt;"",TEXT(C106,"00")&amp;"/02/"&amp;'Configurações Básicas'!$P$5,"")</f>
        <v/>
      </c>
      <c r="E106" s="58"/>
      <c r="F106" s="58"/>
      <c r="G106" s="58"/>
      <c r="H106" s="58"/>
      <c r="I106" s="167"/>
      <c r="J106" s="192"/>
      <c r="K106" s="168"/>
      <c r="L106" s="168"/>
      <c r="M106" s="56">
        <f>M105+IF(AND(K106="Pago",OR(E106='PC Receitas'!$O$4,E106='PC Receitas'!$O$5,E106='PC Receitas'!$O$6)),I106,IF(AND(K106="Pago",OR(E106='PC Receitas'!$O$7,E106='PC Receitas'!$O$8,E106='PC Receitas'!$O$9,E106='PC Receitas'!$O$10,E106='PC Receitas'!$O$11,E106='PC Receitas'!$O$12,E106='PC Receitas'!$O$13,E106='PC Receitas'!$O$14)),-I106,0))</f>
        <v>12927.7</v>
      </c>
      <c r="R106" s="153" t="e">
        <f t="shared" si="4"/>
        <v>#N/A</v>
      </c>
      <c r="S106" s="150" t="e">
        <f t="shared" si="5"/>
        <v>#N/A</v>
      </c>
      <c r="T106" s="150" t="e">
        <f t="shared" si="6"/>
        <v>#N/A</v>
      </c>
      <c r="U106" s="150" t="e">
        <f t="shared" si="7"/>
        <v>#N/A</v>
      </c>
      <c r="V106" s="154" t="e">
        <f>VLOOKUP(E106,'PC Receitas'!$O$4:$P$14,2,FALSE)</f>
        <v>#N/A</v>
      </c>
    </row>
    <row r="107" spans="3:22" ht="19.5" customHeight="1" thickTop="1" thickBot="1" x14ac:dyDescent="0.3">
      <c r="C107" s="58"/>
      <c r="D107" s="58" t="str">
        <f>IF(C107&lt;&gt;"",TEXT(C107,"00")&amp;"/02/"&amp;'Configurações Básicas'!$P$5,"")</f>
        <v/>
      </c>
      <c r="E107" s="58"/>
      <c r="F107" s="58"/>
      <c r="G107" s="28"/>
      <c r="H107" s="28"/>
      <c r="I107" s="167"/>
      <c r="J107" s="192"/>
      <c r="K107" s="168"/>
      <c r="L107" s="168"/>
      <c r="M107" s="56">
        <f>M106+IF(AND(K107="Pago",OR(E107='PC Receitas'!$O$4,E107='PC Receitas'!$O$5,E107='PC Receitas'!$O$6)),I107,IF(AND(K107="Pago",OR(E107='PC Receitas'!$O$7,E107='PC Receitas'!$O$8,E107='PC Receitas'!$O$9,E107='PC Receitas'!$O$10,E107='PC Receitas'!$O$11,E107='PC Receitas'!$O$12,E107='PC Receitas'!$O$13,E107='PC Receitas'!$O$14)),-I107,0))</f>
        <v>12927.7</v>
      </c>
      <c r="R107" s="153" t="e">
        <f t="shared" si="4"/>
        <v>#N/A</v>
      </c>
      <c r="S107" s="150" t="e">
        <f t="shared" si="5"/>
        <v>#N/A</v>
      </c>
      <c r="T107" s="150" t="e">
        <f t="shared" si="6"/>
        <v>#N/A</v>
      </c>
      <c r="U107" s="150" t="e">
        <f t="shared" si="7"/>
        <v>#N/A</v>
      </c>
      <c r="V107" s="154" t="e">
        <f>VLOOKUP(E107,'PC Receitas'!$O$4:$P$14,2,FALSE)</f>
        <v>#N/A</v>
      </c>
    </row>
    <row r="108" spans="3:22" ht="19.5" customHeight="1" thickTop="1" thickBot="1" x14ac:dyDescent="0.3">
      <c r="C108" s="58"/>
      <c r="D108" s="58" t="str">
        <f>IF(C108&lt;&gt;"",TEXT(C108,"00")&amp;"/02/"&amp;'Configurações Básicas'!$P$5,"")</f>
        <v/>
      </c>
      <c r="E108" s="58"/>
      <c r="F108" s="58"/>
      <c r="G108" s="58"/>
      <c r="H108" s="58"/>
      <c r="I108" s="167"/>
      <c r="J108" s="192"/>
      <c r="K108" s="168"/>
      <c r="L108" s="168"/>
      <c r="M108" s="56">
        <f>M107+IF(AND(K108="Pago",OR(E108='PC Receitas'!$O$4,E108='PC Receitas'!$O$5,E108='PC Receitas'!$O$6)),I108,IF(AND(K108="Pago",OR(E108='PC Receitas'!$O$7,E108='PC Receitas'!$O$8,E108='PC Receitas'!$O$9,E108='PC Receitas'!$O$10,E108='PC Receitas'!$O$11,E108='PC Receitas'!$O$12,E108='PC Receitas'!$O$13,E108='PC Receitas'!$O$14)),-I108,0))</f>
        <v>12927.7</v>
      </c>
      <c r="R108" s="153" t="e">
        <f t="shared" si="4"/>
        <v>#N/A</v>
      </c>
      <c r="S108" s="150" t="e">
        <f t="shared" si="5"/>
        <v>#N/A</v>
      </c>
      <c r="T108" s="150" t="e">
        <f t="shared" si="6"/>
        <v>#N/A</v>
      </c>
      <c r="U108" s="150" t="e">
        <f t="shared" si="7"/>
        <v>#N/A</v>
      </c>
      <c r="V108" s="154" t="e">
        <f>VLOOKUP(E108,'PC Receitas'!$O$4:$P$14,2,FALSE)</f>
        <v>#N/A</v>
      </c>
    </row>
    <row r="109" spans="3:22" ht="19.5" customHeight="1" thickTop="1" thickBot="1" x14ac:dyDescent="0.3">
      <c r="C109" s="58"/>
      <c r="D109" s="58" t="str">
        <f>IF(C109&lt;&gt;"",TEXT(C109,"00")&amp;"/02/"&amp;'Configurações Básicas'!$P$5,"")</f>
        <v/>
      </c>
      <c r="E109" s="58"/>
      <c r="F109" s="58"/>
      <c r="G109" s="58"/>
      <c r="H109" s="58"/>
      <c r="I109" s="59"/>
      <c r="J109" s="193"/>
      <c r="K109" s="168"/>
      <c r="L109" s="60"/>
      <c r="M109" s="56">
        <f>M108+IF(AND(K109="Pago",OR(E109='PC Receitas'!$O$4,E109='PC Receitas'!$O$5,E109='PC Receitas'!$O$6)),I109,IF(AND(K109="Pago",OR(E109='PC Receitas'!$O$7,E109='PC Receitas'!$O$8,E109='PC Receitas'!$O$9,E109='PC Receitas'!$O$10,E109='PC Receitas'!$O$11,E109='PC Receitas'!$O$12,E109='PC Receitas'!$O$13,E109='PC Receitas'!$O$14)),-I109,0))</f>
        <v>12927.7</v>
      </c>
      <c r="R109" s="153" t="e">
        <f t="shared" si="4"/>
        <v>#N/A</v>
      </c>
      <c r="S109" s="150" t="e">
        <f t="shared" si="5"/>
        <v>#N/A</v>
      </c>
      <c r="T109" s="150" t="e">
        <f t="shared" si="6"/>
        <v>#N/A</v>
      </c>
      <c r="U109" s="150" t="e">
        <f t="shared" si="7"/>
        <v>#N/A</v>
      </c>
      <c r="V109" s="154" t="e">
        <f>VLOOKUP(E109,'PC Receitas'!$O$4:$P$14,2,FALSE)</f>
        <v>#N/A</v>
      </c>
    </row>
    <row r="110" spans="3:22" ht="19.5" customHeight="1" thickTop="1" thickBot="1" x14ac:dyDescent="0.3">
      <c r="C110" s="58"/>
      <c r="D110" s="58" t="str">
        <f>IF(C110&lt;&gt;"",TEXT(C110,"00")&amp;"/02/"&amp;'Configurações Básicas'!$P$5,"")</f>
        <v/>
      </c>
      <c r="E110" s="58"/>
      <c r="F110" s="58"/>
      <c r="G110" s="58"/>
      <c r="H110" s="58"/>
      <c r="I110" s="59"/>
      <c r="J110" s="193"/>
      <c r="K110" s="168"/>
      <c r="L110" s="60"/>
      <c r="M110" s="56">
        <f>M109+IF(AND(K110="Pago",OR(E110='PC Receitas'!$O$4,E110='PC Receitas'!$O$5,E110='PC Receitas'!$O$6)),I110,IF(AND(K110="Pago",OR(E110='PC Receitas'!$O$7,E110='PC Receitas'!$O$8,E110='PC Receitas'!$O$9,E110='PC Receitas'!$O$10,E110='PC Receitas'!$O$11,E110='PC Receitas'!$O$12,E110='PC Receitas'!$O$13,E110='PC Receitas'!$O$14)),-I110,0))</f>
        <v>12927.7</v>
      </c>
      <c r="R110" s="153" t="e">
        <f t="shared" si="4"/>
        <v>#N/A</v>
      </c>
      <c r="S110" s="150" t="e">
        <f t="shared" si="5"/>
        <v>#N/A</v>
      </c>
      <c r="T110" s="150" t="e">
        <f t="shared" si="6"/>
        <v>#N/A</v>
      </c>
      <c r="U110" s="150" t="e">
        <f t="shared" si="7"/>
        <v>#N/A</v>
      </c>
      <c r="V110" s="154" t="e">
        <f>VLOOKUP(E110,'PC Receitas'!$O$4:$P$14,2,FALSE)</f>
        <v>#N/A</v>
      </c>
    </row>
    <row r="111" spans="3:22" ht="19.5" customHeight="1" thickTop="1" thickBot="1" x14ac:dyDescent="0.3">
      <c r="C111" s="58"/>
      <c r="D111" s="58" t="str">
        <f>IF(C111&lt;&gt;"",TEXT(C111,"00")&amp;"/02/"&amp;'Configurações Básicas'!$P$5,"")</f>
        <v/>
      </c>
      <c r="E111" s="58"/>
      <c r="F111" s="58"/>
      <c r="G111" s="58"/>
      <c r="H111" s="58"/>
      <c r="I111" s="59"/>
      <c r="J111" s="193"/>
      <c r="K111" s="168"/>
      <c r="L111" s="60"/>
      <c r="M111" s="56">
        <f>M110+IF(AND(K111="Pago",OR(E111='PC Receitas'!$O$4,E111='PC Receitas'!$O$5,E111='PC Receitas'!$O$6)),I111,IF(AND(K111="Pago",OR(E111='PC Receitas'!$O$7,E111='PC Receitas'!$O$8,E111='PC Receitas'!$O$9,E111='PC Receitas'!$O$10,E111='PC Receitas'!$O$11,E111='PC Receitas'!$O$12,E111='PC Receitas'!$O$13,E111='PC Receitas'!$O$14)),-I111,0))</f>
        <v>12927.7</v>
      </c>
      <c r="R111" s="153" t="e">
        <f t="shared" si="4"/>
        <v>#N/A</v>
      </c>
      <c r="S111" s="150" t="e">
        <f t="shared" si="5"/>
        <v>#N/A</v>
      </c>
      <c r="T111" s="150" t="e">
        <f t="shared" si="6"/>
        <v>#N/A</v>
      </c>
      <c r="U111" s="150" t="e">
        <f t="shared" si="7"/>
        <v>#N/A</v>
      </c>
      <c r="V111" s="154" t="e">
        <f>VLOOKUP(E111,'PC Receitas'!$O$4:$P$14,2,FALSE)</f>
        <v>#N/A</v>
      </c>
    </row>
    <row r="112" spans="3:22" ht="19.5" customHeight="1" thickTop="1" thickBot="1" x14ac:dyDescent="0.3">
      <c r="C112" s="58"/>
      <c r="D112" s="58" t="str">
        <f>IF(C112&lt;&gt;"",TEXT(C112,"00")&amp;"/02/"&amp;'Configurações Básicas'!$P$5,"")</f>
        <v/>
      </c>
      <c r="E112" s="58"/>
      <c r="F112" s="58"/>
      <c r="G112" s="58"/>
      <c r="H112" s="58"/>
      <c r="I112" s="59"/>
      <c r="J112" s="193"/>
      <c r="K112" s="168"/>
      <c r="L112" s="60"/>
      <c r="M112" s="56">
        <f>M111+IF(AND(K112="Pago",OR(E112='PC Receitas'!$O$4,E112='PC Receitas'!$O$5,E112='PC Receitas'!$O$6)),I112,IF(AND(K112="Pago",OR(E112='PC Receitas'!$O$7,E112='PC Receitas'!$O$8,E112='PC Receitas'!$O$9,E112='PC Receitas'!$O$10,E112='PC Receitas'!$O$11,E112='PC Receitas'!$O$12,E112='PC Receitas'!$O$13,E112='PC Receitas'!$O$14)),-I112,0))</f>
        <v>12927.7</v>
      </c>
      <c r="R112" s="153" t="e">
        <f t="shared" si="4"/>
        <v>#N/A</v>
      </c>
      <c r="S112" s="150" t="e">
        <f t="shared" si="5"/>
        <v>#N/A</v>
      </c>
      <c r="T112" s="150" t="e">
        <f t="shared" si="6"/>
        <v>#N/A</v>
      </c>
      <c r="U112" s="150" t="e">
        <f t="shared" si="7"/>
        <v>#N/A</v>
      </c>
      <c r="V112" s="154" t="e">
        <f>VLOOKUP(E112,'PC Receitas'!$O$4:$P$14,2,FALSE)</f>
        <v>#N/A</v>
      </c>
    </row>
    <row r="113" spans="3:22" ht="19.5" customHeight="1" thickTop="1" thickBot="1" x14ac:dyDescent="0.3">
      <c r="C113" s="58"/>
      <c r="D113" s="58" t="str">
        <f>IF(C113&lt;&gt;"",TEXT(C113,"00")&amp;"/02/"&amp;'Configurações Básicas'!$P$5,"")</f>
        <v/>
      </c>
      <c r="E113" s="58"/>
      <c r="F113" s="58"/>
      <c r="G113" s="58"/>
      <c r="H113" s="58"/>
      <c r="I113" s="59"/>
      <c r="J113" s="193"/>
      <c r="K113" s="168"/>
      <c r="L113" s="60"/>
      <c r="M113" s="56">
        <f>M112+IF(AND(K113="Pago",OR(E113='PC Receitas'!$O$4,E113='PC Receitas'!$O$5,E113='PC Receitas'!$O$6)),I113,IF(AND(K113="Pago",OR(E113='PC Receitas'!$O$7,E113='PC Receitas'!$O$8,E113='PC Receitas'!$O$9,E113='PC Receitas'!$O$10,E113='PC Receitas'!$O$11,E113='PC Receitas'!$O$12,E113='PC Receitas'!$O$13,E113='PC Receitas'!$O$14)),-I113,0))</f>
        <v>12927.7</v>
      </c>
      <c r="R113" s="153" t="e">
        <f t="shared" si="4"/>
        <v>#N/A</v>
      </c>
      <c r="S113" s="150" t="e">
        <f t="shared" si="5"/>
        <v>#N/A</v>
      </c>
      <c r="T113" s="150" t="e">
        <f t="shared" si="6"/>
        <v>#N/A</v>
      </c>
      <c r="U113" s="150" t="e">
        <f t="shared" si="7"/>
        <v>#N/A</v>
      </c>
      <c r="V113" s="154" t="e">
        <f>VLOOKUP(E113,'PC Receitas'!$O$4:$P$14,2,FALSE)</f>
        <v>#N/A</v>
      </c>
    </row>
    <row r="114" spans="3:22" ht="19.5" customHeight="1" thickTop="1" thickBot="1" x14ac:dyDescent="0.3">
      <c r="C114" s="58"/>
      <c r="D114" s="58" t="str">
        <f>IF(C114&lt;&gt;"",TEXT(C114,"00")&amp;"/02/"&amp;'Configurações Básicas'!$P$5,"")</f>
        <v/>
      </c>
      <c r="E114" s="58"/>
      <c r="F114" s="58"/>
      <c r="G114" s="58"/>
      <c r="H114" s="58"/>
      <c r="I114" s="59"/>
      <c r="J114" s="193"/>
      <c r="K114" s="168"/>
      <c r="L114" s="60"/>
      <c r="M114" s="56">
        <f>M113+IF(AND(K114="Pago",OR(E114='PC Receitas'!$O$4,E114='PC Receitas'!$O$5,E114='PC Receitas'!$O$6)),I114,IF(AND(K114="Pago",OR(E114='PC Receitas'!$O$7,E114='PC Receitas'!$O$8,E114='PC Receitas'!$O$9,E114='PC Receitas'!$O$10,E114='PC Receitas'!$O$11,E114='PC Receitas'!$O$12,E114='PC Receitas'!$O$13,E114='PC Receitas'!$O$14)),-I114,0))</f>
        <v>12927.7</v>
      </c>
      <c r="R114" s="153" t="e">
        <f t="shared" si="4"/>
        <v>#N/A</v>
      </c>
      <c r="S114" s="150" t="e">
        <f t="shared" si="5"/>
        <v>#N/A</v>
      </c>
      <c r="T114" s="150" t="e">
        <f t="shared" si="6"/>
        <v>#N/A</v>
      </c>
      <c r="U114" s="150" t="e">
        <f t="shared" si="7"/>
        <v>#N/A</v>
      </c>
      <c r="V114" s="154" t="e">
        <f>VLOOKUP(E114,'PC Receitas'!$O$4:$P$14,2,FALSE)</f>
        <v>#N/A</v>
      </c>
    </row>
    <row r="115" spans="3:22" ht="19.5" customHeight="1" thickTop="1" thickBot="1" x14ac:dyDescent="0.3">
      <c r="C115" s="58"/>
      <c r="D115" s="58" t="str">
        <f>IF(C115&lt;&gt;"",TEXT(C115,"00")&amp;"/02/"&amp;'Configurações Básicas'!$P$5,"")</f>
        <v/>
      </c>
      <c r="E115" s="58"/>
      <c r="F115" s="58"/>
      <c r="G115" s="58"/>
      <c r="H115" s="58"/>
      <c r="I115" s="59"/>
      <c r="J115" s="193"/>
      <c r="K115" s="168"/>
      <c r="L115" s="60"/>
      <c r="M115" s="56">
        <f>M114+IF(AND(K115="Pago",OR(E115='PC Receitas'!$O$4,E115='PC Receitas'!$O$5,E115='PC Receitas'!$O$6)),I115,IF(AND(K115="Pago",OR(E115='PC Receitas'!$O$7,E115='PC Receitas'!$O$8,E115='PC Receitas'!$O$9,E115='PC Receitas'!$O$10,E115='PC Receitas'!$O$11,E115='PC Receitas'!$O$12,E115='PC Receitas'!$O$13,E115='PC Receitas'!$O$14)),-I115,0))</f>
        <v>12927.7</v>
      </c>
      <c r="R115" s="153" t="e">
        <f t="shared" si="4"/>
        <v>#N/A</v>
      </c>
      <c r="S115" s="150" t="e">
        <f t="shared" si="5"/>
        <v>#N/A</v>
      </c>
      <c r="T115" s="150" t="e">
        <f t="shared" si="6"/>
        <v>#N/A</v>
      </c>
      <c r="U115" s="150" t="e">
        <f t="shared" si="7"/>
        <v>#N/A</v>
      </c>
      <c r="V115" s="154" t="e">
        <f>VLOOKUP(E115,'PC Receitas'!$O$4:$P$14,2,FALSE)</f>
        <v>#N/A</v>
      </c>
    </row>
    <row r="116" spans="3:22" ht="19.5" customHeight="1" thickTop="1" thickBot="1" x14ac:dyDescent="0.3">
      <c r="C116" s="58"/>
      <c r="D116" s="58" t="str">
        <f>IF(C116&lt;&gt;"",TEXT(C116,"00")&amp;"/02/"&amp;'Configurações Básicas'!$P$5,"")</f>
        <v/>
      </c>
      <c r="E116" s="58"/>
      <c r="F116" s="58"/>
      <c r="G116" s="58"/>
      <c r="H116" s="58"/>
      <c r="I116" s="59"/>
      <c r="J116" s="193"/>
      <c r="K116" s="168"/>
      <c r="L116" s="60"/>
      <c r="M116" s="56">
        <f>M115+IF(AND(K116="Pago",OR(E116='PC Receitas'!$O$4,E116='PC Receitas'!$O$5,E116='PC Receitas'!$O$6)),I116,IF(AND(K116="Pago",OR(E116='PC Receitas'!$O$7,E116='PC Receitas'!$O$8,E116='PC Receitas'!$O$9,E116='PC Receitas'!$O$10,E116='PC Receitas'!$O$11,E116='PC Receitas'!$O$12,E116='PC Receitas'!$O$13,E116='PC Receitas'!$O$14)),-I116,0))</f>
        <v>12927.7</v>
      </c>
      <c r="R116" s="153" t="e">
        <f t="shared" si="4"/>
        <v>#N/A</v>
      </c>
      <c r="S116" s="150" t="e">
        <f t="shared" si="5"/>
        <v>#N/A</v>
      </c>
      <c r="T116" s="150" t="e">
        <f t="shared" si="6"/>
        <v>#N/A</v>
      </c>
      <c r="U116" s="150" t="e">
        <f t="shared" si="7"/>
        <v>#N/A</v>
      </c>
      <c r="V116" s="154" t="e">
        <f>VLOOKUP(E116,'PC Receitas'!$O$4:$P$14,2,FALSE)</f>
        <v>#N/A</v>
      </c>
    </row>
    <row r="117" spans="3:22" ht="19.5" customHeight="1" thickTop="1" thickBot="1" x14ac:dyDescent="0.3">
      <c r="C117" s="58"/>
      <c r="D117" s="58" t="str">
        <f>IF(C117&lt;&gt;"",TEXT(C117,"00")&amp;"/02/"&amp;'Configurações Básicas'!$P$5,"")</f>
        <v/>
      </c>
      <c r="E117" s="58"/>
      <c r="F117" s="58"/>
      <c r="G117" s="58"/>
      <c r="H117" s="58"/>
      <c r="I117" s="59"/>
      <c r="J117" s="193"/>
      <c r="K117" s="168"/>
      <c r="L117" s="60"/>
      <c r="M117" s="56">
        <f>M116+IF(AND(K117="Pago",OR(E117='PC Receitas'!$O$4,E117='PC Receitas'!$O$5,E117='PC Receitas'!$O$6)),I117,IF(AND(K117="Pago",OR(E117='PC Receitas'!$O$7,E117='PC Receitas'!$O$8,E117='PC Receitas'!$O$9,E117='PC Receitas'!$O$10,E117='PC Receitas'!$O$11,E117='PC Receitas'!$O$12,E117='PC Receitas'!$O$13,E117='PC Receitas'!$O$14)),-I117,0))</f>
        <v>12927.7</v>
      </c>
      <c r="R117" s="153" t="e">
        <f t="shared" si="4"/>
        <v>#N/A</v>
      </c>
      <c r="S117" s="150" t="e">
        <f t="shared" si="5"/>
        <v>#N/A</v>
      </c>
      <c r="T117" s="150" t="e">
        <f t="shared" si="6"/>
        <v>#N/A</v>
      </c>
      <c r="U117" s="150" t="e">
        <f t="shared" si="7"/>
        <v>#N/A</v>
      </c>
      <c r="V117" s="154" t="e">
        <f>VLOOKUP(E117,'PC Receitas'!$O$4:$P$14,2,FALSE)</f>
        <v>#N/A</v>
      </c>
    </row>
    <row r="118" spans="3:22" ht="19.5" customHeight="1" thickTop="1" thickBot="1" x14ac:dyDescent="0.3">
      <c r="C118" s="58"/>
      <c r="D118" s="58" t="str">
        <f>IF(C118&lt;&gt;"",TEXT(C118,"00")&amp;"/02/"&amp;'Configurações Básicas'!$P$5,"")</f>
        <v/>
      </c>
      <c r="E118" s="58"/>
      <c r="F118" s="58"/>
      <c r="G118" s="58"/>
      <c r="H118" s="58"/>
      <c r="I118" s="59"/>
      <c r="J118" s="193"/>
      <c r="K118" s="168"/>
      <c r="L118" s="60"/>
      <c r="M118" s="56">
        <f>M117+IF(AND(K118="Pago",OR(E118='PC Receitas'!$O$4,E118='PC Receitas'!$O$5,E118='PC Receitas'!$O$6)),I118,IF(AND(K118="Pago",OR(E118='PC Receitas'!$O$7,E118='PC Receitas'!$O$8,E118='PC Receitas'!$O$9,E118='PC Receitas'!$O$10,E118='PC Receitas'!$O$11,E118='PC Receitas'!$O$12,E118='PC Receitas'!$O$13,E118='PC Receitas'!$O$14)),-I118,0))</f>
        <v>12927.7</v>
      </c>
      <c r="R118" s="153" t="e">
        <f t="shared" si="4"/>
        <v>#N/A</v>
      </c>
      <c r="S118" s="150" t="e">
        <f t="shared" si="5"/>
        <v>#N/A</v>
      </c>
      <c r="T118" s="150" t="e">
        <f t="shared" si="6"/>
        <v>#N/A</v>
      </c>
      <c r="U118" s="150" t="e">
        <f t="shared" si="7"/>
        <v>#N/A</v>
      </c>
      <c r="V118" s="154" t="e">
        <f>VLOOKUP(E118,'PC Receitas'!$O$4:$P$14,2,FALSE)</f>
        <v>#N/A</v>
      </c>
    </row>
    <row r="119" spans="3:22" ht="19.5" customHeight="1" thickTop="1" thickBot="1" x14ac:dyDescent="0.3">
      <c r="C119" s="58"/>
      <c r="D119" s="58" t="str">
        <f>IF(C119&lt;&gt;"",TEXT(C119,"00")&amp;"/02/"&amp;'Configurações Básicas'!$P$5,"")</f>
        <v/>
      </c>
      <c r="E119" s="58"/>
      <c r="F119" s="58"/>
      <c r="G119" s="58"/>
      <c r="H119" s="58"/>
      <c r="I119" s="59"/>
      <c r="J119" s="193"/>
      <c r="K119" s="168"/>
      <c r="L119" s="60"/>
      <c r="M119" s="56">
        <f>M118+IF(AND(K119="Pago",OR(E119='PC Receitas'!$O$4,E119='PC Receitas'!$O$5,E119='PC Receitas'!$O$6)),I119,IF(AND(K119="Pago",OR(E119='PC Receitas'!$O$7,E119='PC Receitas'!$O$8,E119='PC Receitas'!$O$9,E119='PC Receitas'!$O$10,E119='PC Receitas'!$O$11,E119='PC Receitas'!$O$12,E119='PC Receitas'!$O$13,E119='PC Receitas'!$O$14)),-I119,0))</f>
        <v>12927.7</v>
      </c>
      <c r="R119" s="153" t="e">
        <f t="shared" si="4"/>
        <v>#N/A</v>
      </c>
      <c r="S119" s="150" t="e">
        <f t="shared" si="5"/>
        <v>#N/A</v>
      </c>
      <c r="T119" s="150" t="e">
        <f t="shared" si="6"/>
        <v>#N/A</v>
      </c>
      <c r="U119" s="150" t="e">
        <f t="shared" si="7"/>
        <v>#N/A</v>
      </c>
      <c r="V119" s="154" t="e">
        <f>VLOOKUP(E119,'PC Receitas'!$O$4:$P$14,2,FALSE)</f>
        <v>#N/A</v>
      </c>
    </row>
    <row r="120" spans="3:22" ht="19.5" customHeight="1" thickTop="1" thickBot="1" x14ac:dyDescent="0.3">
      <c r="C120" s="58"/>
      <c r="D120" s="58" t="str">
        <f>IF(C120&lt;&gt;"",TEXT(C120,"00")&amp;"/02/"&amp;'Configurações Básicas'!$P$5,"")</f>
        <v/>
      </c>
      <c r="E120" s="58"/>
      <c r="F120" s="58"/>
      <c r="G120" s="58"/>
      <c r="H120" s="58"/>
      <c r="I120" s="59"/>
      <c r="J120" s="193"/>
      <c r="K120" s="168"/>
      <c r="L120" s="60"/>
      <c r="M120" s="56">
        <f>M119+IF(AND(K120="Pago",OR(E120='PC Receitas'!$O$4,E120='PC Receitas'!$O$5,E120='PC Receitas'!$O$6)),I120,IF(AND(K120="Pago",OR(E120='PC Receitas'!$O$7,E120='PC Receitas'!$O$8,E120='PC Receitas'!$O$9,E120='PC Receitas'!$O$10,E120='PC Receitas'!$O$11,E120='PC Receitas'!$O$12,E120='PC Receitas'!$O$13,E120='PC Receitas'!$O$14)),-I120,0))</f>
        <v>12927.7</v>
      </c>
      <c r="R120" s="153" t="e">
        <f t="shared" si="4"/>
        <v>#N/A</v>
      </c>
      <c r="S120" s="150" t="e">
        <f t="shared" si="5"/>
        <v>#N/A</v>
      </c>
      <c r="T120" s="150" t="e">
        <f t="shared" si="6"/>
        <v>#N/A</v>
      </c>
      <c r="U120" s="150" t="e">
        <f t="shared" si="7"/>
        <v>#N/A</v>
      </c>
      <c r="V120" s="154" t="e">
        <f>VLOOKUP(E120,'PC Receitas'!$O$4:$P$14,2,FALSE)</f>
        <v>#N/A</v>
      </c>
    </row>
    <row r="121" spans="3:22" ht="19.5" customHeight="1" thickTop="1" thickBot="1" x14ac:dyDescent="0.3">
      <c r="C121" s="58"/>
      <c r="D121" s="58" t="str">
        <f>IF(C121&lt;&gt;"",TEXT(C121,"00")&amp;"/02/"&amp;'Configurações Básicas'!$P$5,"")</f>
        <v/>
      </c>
      <c r="E121" s="58"/>
      <c r="F121" s="58"/>
      <c r="G121" s="58"/>
      <c r="H121" s="58"/>
      <c r="I121" s="59"/>
      <c r="J121" s="193"/>
      <c r="K121" s="168"/>
      <c r="L121" s="60"/>
      <c r="M121" s="56">
        <f>M120+IF(AND(K121="Pago",OR(E121='PC Receitas'!$O$4,E121='PC Receitas'!$O$5,E121='PC Receitas'!$O$6)),I121,IF(AND(K121="Pago",OR(E121='PC Receitas'!$O$7,E121='PC Receitas'!$O$8,E121='PC Receitas'!$O$9,E121='PC Receitas'!$O$10,E121='PC Receitas'!$O$11,E121='PC Receitas'!$O$12,E121='PC Receitas'!$O$13,E121='PC Receitas'!$O$14)),-I121,0))</f>
        <v>12927.7</v>
      </c>
      <c r="R121" s="153" t="e">
        <f t="shared" si="4"/>
        <v>#N/A</v>
      </c>
      <c r="S121" s="150" t="e">
        <f t="shared" si="5"/>
        <v>#N/A</v>
      </c>
      <c r="T121" s="150" t="e">
        <f t="shared" si="6"/>
        <v>#N/A</v>
      </c>
      <c r="U121" s="150" t="e">
        <f t="shared" si="7"/>
        <v>#N/A</v>
      </c>
      <c r="V121" s="154" t="e">
        <f>VLOOKUP(E121,'PC Receitas'!$O$4:$P$14,2,FALSE)</f>
        <v>#N/A</v>
      </c>
    </row>
    <row r="122" spans="3:22" ht="19.5" customHeight="1" thickTop="1" thickBot="1" x14ac:dyDescent="0.3">
      <c r="C122" s="58"/>
      <c r="D122" s="58" t="str">
        <f>IF(C122&lt;&gt;"",TEXT(C122,"00")&amp;"/02/"&amp;'Configurações Básicas'!$P$5,"")</f>
        <v/>
      </c>
      <c r="E122" s="58"/>
      <c r="F122" s="58"/>
      <c r="G122" s="58"/>
      <c r="H122" s="58"/>
      <c r="I122" s="59"/>
      <c r="J122" s="193"/>
      <c r="K122" s="60"/>
      <c r="L122" s="60"/>
      <c r="M122" s="56">
        <f>M121+IF(AND(K122="Pago",OR(E122='PC Receitas'!$O$4,E122='PC Receitas'!$O$5,E122='PC Receitas'!$O$6)),I122,IF(AND(K122="Pago",OR(E122='PC Receitas'!$O$7,E122='PC Receitas'!$O$8,E122='PC Receitas'!$O$9,E122='PC Receitas'!$O$10,E122='PC Receitas'!$O$11,E122='PC Receitas'!$O$12,E122='PC Receitas'!$O$13,E122='PC Receitas'!$O$14)),-I122,0))</f>
        <v>12927.7</v>
      </c>
      <c r="R122" s="153" t="e">
        <f t="shared" si="4"/>
        <v>#N/A</v>
      </c>
      <c r="S122" s="150" t="e">
        <f t="shared" si="5"/>
        <v>#N/A</v>
      </c>
      <c r="T122" s="150" t="e">
        <f t="shared" si="6"/>
        <v>#N/A</v>
      </c>
      <c r="U122" s="150" t="e">
        <f t="shared" si="7"/>
        <v>#N/A</v>
      </c>
      <c r="V122" s="154" t="e">
        <f>VLOOKUP(E122,'PC Receitas'!$O$4:$P$14,2,FALSE)</f>
        <v>#N/A</v>
      </c>
    </row>
    <row r="123" spans="3:22" ht="19.5" customHeight="1" thickTop="1" thickBot="1" x14ac:dyDescent="0.3">
      <c r="C123" s="58"/>
      <c r="D123" s="58" t="str">
        <f>IF(C123&lt;&gt;"",TEXT(C123,"00")&amp;"/02/"&amp;'Configurações Básicas'!$P$5,"")</f>
        <v/>
      </c>
      <c r="E123" s="58"/>
      <c r="F123" s="58"/>
      <c r="G123" s="58"/>
      <c r="H123" s="58"/>
      <c r="I123" s="59"/>
      <c r="J123" s="193"/>
      <c r="K123" s="60"/>
      <c r="L123" s="60"/>
      <c r="M123" s="56">
        <f>M122+IF(AND(K123="Pago",OR(E123='PC Receitas'!$O$4,E123='PC Receitas'!$O$5,E123='PC Receitas'!$O$6)),I123,IF(AND(K123="Pago",OR(E123='PC Receitas'!$O$7,E123='PC Receitas'!$O$8,E123='PC Receitas'!$O$9,E123='PC Receitas'!$O$10,E123='PC Receitas'!$O$11,E123='PC Receitas'!$O$12,E123='PC Receitas'!$O$13,E123='PC Receitas'!$O$14)),-I123,0))</f>
        <v>12927.7</v>
      </c>
      <c r="R123" s="153" t="e">
        <f t="shared" si="4"/>
        <v>#N/A</v>
      </c>
      <c r="S123" s="150" t="e">
        <f t="shared" si="5"/>
        <v>#N/A</v>
      </c>
      <c r="T123" s="150" t="e">
        <f t="shared" si="6"/>
        <v>#N/A</v>
      </c>
      <c r="U123" s="150" t="e">
        <f t="shared" si="7"/>
        <v>#N/A</v>
      </c>
      <c r="V123" s="154" t="e">
        <f>VLOOKUP(E123,'PC Receitas'!$O$4:$P$14,2,FALSE)</f>
        <v>#N/A</v>
      </c>
    </row>
    <row r="124" spans="3:22" ht="19.5" customHeight="1" thickTop="1" thickBot="1" x14ac:dyDescent="0.3">
      <c r="C124" s="58"/>
      <c r="D124" s="58" t="str">
        <f>IF(C124&lt;&gt;"",TEXT(C124,"00")&amp;"/02/"&amp;'Configurações Básicas'!$P$5,"")</f>
        <v/>
      </c>
      <c r="E124" s="58"/>
      <c r="F124" s="58"/>
      <c r="G124" s="58"/>
      <c r="H124" s="58"/>
      <c r="I124" s="59"/>
      <c r="J124" s="193"/>
      <c r="K124" s="60"/>
      <c r="L124" s="60"/>
      <c r="M124" s="56">
        <f>M123+IF(AND(K124="Pago",OR(E124='PC Receitas'!$O$4,E124='PC Receitas'!$O$5,E124='PC Receitas'!$O$6)),I124,IF(AND(K124="Pago",OR(E124='PC Receitas'!$O$7,E124='PC Receitas'!$O$8,E124='PC Receitas'!$O$9,E124='PC Receitas'!$O$10,E124='PC Receitas'!$O$11,E124='PC Receitas'!$O$12,E124='PC Receitas'!$O$13,E124='PC Receitas'!$O$14)),-I124,0))</f>
        <v>12927.7</v>
      </c>
      <c r="R124" s="153" t="e">
        <f t="shared" si="4"/>
        <v>#N/A</v>
      </c>
      <c r="S124" s="150" t="e">
        <f t="shared" si="5"/>
        <v>#N/A</v>
      </c>
      <c r="T124" s="150" t="e">
        <f t="shared" si="6"/>
        <v>#N/A</v>
      </c>
      <c r="U124" s="150" t="e">
        <f t="shared" si="7"/>
        <v>#N/A</v>
      </c>
      <c r="V124" s="154" t="e">
        <f>VLOOKUP(E124,'PC Receitas'!$O$4:$P$14,2,FALSE)</f>
        <v>#N/A</v>
      </c>
    </row>
    <row r="125" spans="3:22" ht="19.5" customHeight="1" thickTop="1" thickBot="1" x14ac:dyDescent="0.3">
      <c r="C125" s="58"/>
      <c r="D125" s="58" t="str">
        <f>IF(C125&lt;&gt;"",TEXT(C125,"00")&amp;"/02/"&amp;'Configurações Básicas'!$P$5,"")</f>
        <v/>
      </c>
      <c r="E125" s="58"/>
      <c r="F125" s="58"/>
      <c r="G125" s="58"/>
      <c r="H125" s="58"/>
      <c r="I125" s="59"/>
      <c r="J125" s="193"/>
      <c r="K125" s="60"/>
      <c r="L125" s="60"/>
      <c r="M125" s="56">
        <f>M124+IF(AND(K125="Pago",OR(E125='PC Receitas'!$O$4,E125='PC Receitas'!$O$5,E125='PC Receitas'!$O$6)),I125,IF(AND(K125="Pago",OR(E125='PC Receitas'!$O$7,E125='PC Receitas'!$O$8,E125='PC Receitas'!$O$9,E125='PC Receitas'!$O$10,E125='PC Receitas'!$O$11,E125='PC Receitas'!$O$12,E125='PC Receitas'!$O$13,E125='PC Receitas'!$O$14)),-I125,0))</f>
        <v>12927.7</v>
      </c>
      <c r="R125" s="153" t="e">
        <f t="shared" si="4"/>
        <v>#N/A</v>
      </c>
      <c r="S125" s="150" t="e">
        <f t="shared" si="5"/>
        <v>#N/A</v>
      </c>
      <c r="T125" s="150" t="e">
        <f t="shared" si="6"/>
        <v>#N/A</v>
      </c>
      <c r="U125" s="150" t="e">
        <f t="shared" si="7"/>
        <v>#N/A</v>
      </c>
      <c r="V125" s="154" t="e">
        <f>VLOOKUP(E125,'PC Receitas'!$O$4:$P$14,2,FALSE)</f>
        <v>#N/A</v>
      </c>
    </row>
    <row r="126" spans="3:22" ht="19.5" customHeight="1" thickTop="1" thickBot="1" x14ac:dyDescent="0.3">
      <c r="C126" s="58"/>
      <c r="D126" s="58" t="str">
        <f>IF(C126&lt;&gt;"",TEXT(C126,"00")&amp;"/02/"&amp;'Configurações Básicas'!$P$5,"")</f>
        <v/>
      </c>
      <c r="E126" s="58"/>
      <c r="F126" s="58"/>
      <c r="G126" s="58"/>
      <c r="H126" s="58"/>
      <c r="I126" s="59"/>
      <c r="J126" s="193"/>
      <c r="K126" s="60"/>
      <c r="L126" s="60"/>
      <c r="M126" s="56">
        <f>M125+IF(AND(K126="Pago",OR(E126='PC Receitas'!$O$4,E126='PC Receitas'!$O$5,E126='PC Receitas'!$O$6)),I126,IF(AND(K126="Pago",OR(E126='PC Receitas'!$O$7,E126='PC Receitas'!$O$8,E126='PC Receitas'!$O$9,E126='PC Receitas'!$O$10,E126='PC Receitas'!$O$11,E126='PC Receitas'!$O$12,E126='PC Receitas'!$O$13,E126='PC Receitas'!$O$14)),-I126,0))</f>
        <v>12927.7</v>
      </c>
      <c r="R126" s="153" t="e">
        <f t="shared" si="4"/>
        <v>#N/A</v>
      </c>
      <c r="S126" s="150" t="e">
        <f t="shared" si="5"/>
        <v>#N/A</v>
      </c>
      <c r="T126" s="150" t="e">
        <f t="shared" si="6"/>
        <v>#N/A</v>
      </c>
      <c r="U126" s="150" t="e">
        <f t="shared" si="7"/>
        <v>#N/A</v>
      </c>
      <c r="V126" s="154" t="e">
        <f>VLOOKUP(E126,'PC Receitas'!$O$4:$P$14,2,FALSE)</f>
        <v>#N/A</v>
      </c>
    </row>
    <row r="127" spans="3:22" ht="19.5" customHeight="1" thickTop="1" thickBot="1" x14ac:dyDescent="0.3">
      <c r="C127" s="58"/>
      <c r="D127" s="58" t="str">
        <f>IF(C127&lt;&gt;"",TEXT(C127,"00")&amp;"/02/"&amp;'Configurações Básicas'!$P$5,"")</f>
        <v/>
      </c>
      <c r="E127" s="58"/>
      <c r="F127" s="58"/>
      <c r="G127" s="58"/>
      <c r="H127" s="58"/>
      <c r="I127" s="59"/>
      <c r="J127" s="193"/>
      <c r="K127" s="60"/>
      <c r="L127" s="60"/>
      <c r="M127" s="56">
        <f>M126+IF(AND(K127="Pago",OR(E127='PC Receitas'!$O$4,E127='PC Receitas'!$O$5,E127='PC Receitas'!$O$6)),I127,IF(AND(K127="Pago",OR(E127='PC Receitas'!$O$7,E127='PC Receitas'!$O$8,E127='PC Receitas'!$O$9,E127='PC Receitas'!$O$10,E127='PC Receitas'!$O$11,E127='PC Receitas'!$O$12,E127='PC Receitas'!$O$13,E127='PC Receitas'!$O$14)),-I127,0))</f>
        <v>12927.7</v>
      </c>
      <c r="R127" s="153" t="e">
        <f t="shared" si="4"/>
        <v>#N/A</v>
      </c>
      <c r="S127" s="150" t="e">
        <f t="shared" si="5"/>
        <v>#N/A</v>
      </c>
      <c r="T127" s="150" t="e">
        <f t="shared" si="6"/>
        <v>#N/A</v>
      </c>
      <c r="U127" s="150" t="e">
        <f t="shared" si="7"/>
        <v>#N/A</v>
      </c>
      <c r="V127" s="154" t="e">
        <f>VLOOKUP(E127,'PC Receitas'!$O$4:$P$14,2,FALSE)</f>
        <v>#N/A</v>
      </c>
    </row>
    <row r="128" spans="3:22" ht="19.5" customHeight="1" thickTop="1" thickBot="1" x14ac:dyDescent="0.3">
      <c r="C128" s="58"/>
      <c r="D128" s="58" t="str">
        <f>IF(C128&lt;&gt;"",TEXT(C128,"00")&amp;"/02/"&amp;'Configurações Básicas'!$P$5,"")</f>
        <v/>
      </c>
      <c r="E128" s="58"/>
      <c r="F128" s="58"/>
      <c r="G128" s="58"/>
      <c r="H128" s="58"/>
      <c r="I128" s="59"/>
      <c r="J128" s="193"/>
      <c r="K128" s="60"/>
      <c r="L128" s="60"/>
      <c r="M128" s="56">
        <f>M127+IF(AND(K128="Pago",OR(E128='PC Receitas'!$O$4,E128='PC Receitas'!$O$5,E128='PC Receitas'!$O$6)),I128,IF(AND(K128="Pago",OR(E128='PC Receitas'!$O$7,E128='PC Receitas'!$O$8,E128='PC Receitas'!$O$9,E128='PC Receitas'!$O$10,E128='PC Receitas'!$O$11,E128='PC Receitas'!$O$12,E128='PC Receitas'!$O$13,E128='PC Receitas'!$O$14)),-I128,0))</f>
        <v>12927.7</v>
      </c>
      <c r="R128" s="153" t="e">
        <f t="shared" si="4"/>
        <v>#N/A</v>
      </c>
      <c r="S128" s="150" t="e">
        <f t="shared" si="5"/>
        <v>#N/A</v>
      </c>
      <c r="T128" s="150" t="e">
        <f t="shared" si="6"/>
        <v>#N/A</v>
      </c>
      <c r="U128" s="150" t="e">
        <f t="shared" si="7"/>
        <v>#N/A</v>
      </c>
      <c r="V128" s="154" t="e">
        <f>VLOOKUP(E128,'PC Receitas'!$O$4:$P$14,2,FALSE)</f>
        <v>#N/A</v>
      </c>
    </row>
    <row r="129" spans="3:22" ht="19.5" customHeight="1" thickTop="1" thickBot="1" x14ac:dyDescent="0.3">
      <c r="C129" s="58"/>
      <c r="D129" s="58" t="str">
        <f>IF(C129&lt;&gt;"",TEXT(C129,"00")&amp;"/02/"&amp;'Configurações Básicas'!$P$5,"")</f>
        <v/>
      </c>
      <c r="E129" s="58"/>
      <c r="F129" s="58"/>
      <c r="G129" s="58"/>
      <c r="H129" s="58"/>
      <c r="I129" s="59"/>
      <c r="J129" s="193"/>
      <c r="K129" s="60"/>
      <c r="L129" s="60"/>
      <c r="M129" s="56">
        <f>M128+IF(AND(K129="Pago",OR(E129='PC Receitas'!$O$4,E129='PC Receitas'!$O$5,E129='PC Receitas'!$O$6)),I129,IF(AND(K129="Pago",OR(E129='PC Receitas'!$O$7,E129='PC Receitas'!$O$8,E129='PC Receitas'!$O$9,E129='PC Receitas'!$O$10,E129='PC Receitas'!$O$11,E129='PC Receitas'!$O$12,E129='PC Receitas'!$O$13,E129='PC Receitas'!$O$14)),-I129,0))</f>
        <v>12927.7</v>
      </c>
      <c r="R129" s="153" t="e">
        <f t="shared" si="4"/>
        <v>#N/A</v>
      </c>
      <c r="S129" s="150" t="e">
        <f t="shared" si="5"/>
        <v>#N/A</v>
      </c>
      <c r="T129" s="150" t="e">
        <f t="shared" si="6"/>
        <v>#N/A</v>
      </c>
      <c r="U129" s="150" t="e">
        <f t="shared" si="7"/>
        <v>#N/A</v>
      </c>
      <c r="V129" s="154" t="e">
        <f>VLOOKUP(E129,'PC Receitas'!$O$4:$P$14,2,FALSE)</f>
        <v>#N/A</v>
      </c>
    </row>
    <row r="130" spans="3:22" ht="19.5" customHeight="1" thickTop="1" thickBot="1" x14ac:dyDescent="0.3">
      <c r="C130" s="58"/>
      <c r="D130" s="58" t="str">
        <f>IF(C130&lt;&gt;"",TEXT(C130,"00")&amp;"/02/"&amp;'Configurações Básicas'!$P$5,"")</f>
        <v/>
      </c>
      <c r="E130" s="58"/>
      <c r="F130" s="58"/>
      <c r="G130" s="58"/>
      <c r="H130" s="58"/>
      <c r="I130" s="59"/>
      <c r="J130" s="193"/>
      <c r="K130" s="60"/>
      <c r="L130" s="60"/>
      <c r="M130" s="56">
        <f>M129+IF(AND(K130="Pago",OR(E130='PC Receitas'!$O$4,E130='PC Receitas'!$O$5,E130='PC Receitas'!$O$6)),I130,IF(AND(K130="Pago",OR(E130='PC Receitas'!$O$7,E130='PC Receitas'!$O$8,E130='PC Receitas'!$O$9,E130='PC Receitas'!$O$10,E130='PC Receitas'!$O$11,E130='PC Receitas'!$O$12,E130='PC Receitas'!$O$13,E130='PC Receitas'!$O$14)),-I130,0))</f>
        <v>12927.7</v>
      </c>
      <c r="R130" s="153" t="e">
        <f t="shared" si="4"/>
        <v>#N/A</v>
      </c>
      <c r="S130" s="150" t="e">
        <f t="shared" si="5"/>
        <v>#N/A</v>
      </c>
      <c r="T130" s="150" t="e">
        <f t="shared" si="6"/>
        <v>#N/A</v>
      </c>
      <c r="U130" s="150" t="e">
        <f t="shared" si="7"/>
        <v>#N/A</v>
      </c>
      <c r="V130" s="154" t="e">
        <f>VLOOKUP(E130,'PC Receitas'!$O$4:$P$14,2,FALSE)</f>
        <v>#N/A</v>
      </c>
    </row>
    <row r="131" spans="3:22" ht="19.5" customHeight="1" thickTop="1" thickBot="1" x14ac:dyDescent="0.3">
      <c r="C131" s="58"/>
      <c r="D131" s="58" t="str">
        <f>IF(C131&lt;&gt;"",TEXT(C131,"00")&amp;"/02/"&amp;'Configurações Básicas'!$P$5,"")</f>
        <v/>
      </c>
      <c r="E131" s="58"/>
      <c r="F131" s="58"/>
      <c r="G131" s="58"/>
      <c r="H131" s="58"/>
      <c r="I131" s="59"/>
      <c r="J131" s="193"/>
      <c r="K131" s="60"/>
      <c r="L131" s="60"/>
      <c r="M131" s="56">
        <f>M130+IF(AND(K131="Pago",OR(E131='PC Receitas'!$O$4,E131='PC Receitas'!$O$5,E131='PC Receitas'!$O$6)),I131,IF(AND(K131="Pago",OR(E131='PC Receitas'!$O$7,E131='PC Receitas'!$O$8,E131='PC Receitas'!$O$9,E131='PC Receitas'!$O$10,E131='PC Receitas'!$O$11,E131='PC Receitas'!$O$12,E131='PC Receitas'!$O$13,E131='PC Receitas'!$O$14)),-I131,0))</f>
        <v>12927.7</v>
      </c>
      <c r="R131" s="153" t="e">
        <f t="shared" si="4"/>
        <v>#N/A</v>
      </c>
      <c r="S131" s="150" t="e">
        <f t="shared" si="5"/>
        <v>#N/A</v>
      </c>
      <c r="T131" s="150" t="e">
        <f t="shared" si="6"/>
        <v>#N/A</v>
      </c>
      <c r="U131" s="150" t="e">
        <f t="shared" si="7"/>
        <v>#N/A</v>
      </c>
      <c r="V131" s="154" t="e">
        <f>VLOOKUP(E131,'PC Receitas'!$O$4:$P$14,2,FALSE)</f>
        <v>#N/A</v>
      </c>
    </row>
    <row r="132" spans="3:22" ht="19.5" customHeight="1" thickTop="1" thickBot="1" x14ac:dyDescent="0.3">
      <c r="C132" s="58"/>
      <c r="D132" s="58" t="str">
        <f>IF(C132&lt;&gt;"",TEXT(C132,"00")&amp;"/02/"&amp;'Configurações Básicas'!$P$5,"")</f>
        <v/>
      </c>
      <c r="E132" s="58"/>
      <c r="F132" s="58"/>
      <c r="G132" s="58"/>
      <c r="H132" s="58"/>
      <c r="I132" s="59"/>
      <c r="J132" s="193"/>
      <c r="K132" s="60"/>
      <c r="L132" s="60"/>
      <c r="M132" s="56">
        <f>M131+IF(AND(K132="Pago",OR(E132='PC Receitas'!$O$4,E132='PC Receitas'!$O$5,E132='PC Receitas'!$O$6)),I132,IF(AND(K132="Pago",OR(E132='PC Receitas'!$O$7,E132='PC Receitas'!$O$8,E132='PC Receitas'!$O$9,E132='PC Receitas'!$O$10,E132='PC Receitas'!$O$11,E132='PC Receitas'!$O$12,E132='PC Receitas'!$O$13,E132='PC Receitas'!$O$14)),-I132,0))</f>
        <v>12927.7</v>
      </c>
      <c r="R132" s="153" t="e">
        <f t="shared" si="4"/>
        <v>#N/A</v>
      </c>
      <c r="S132" s="150" t="e">
        <f t="shared" si="5"/>
        <v>#N/A</v>
      </c>
      <c r="T132" s="150" t="e">
        <f t="shared" si="6"/>
        <v>#N/A</v>
      </c>
      <c r="U132" s="150" t="e">
        <f t="shared" si="7"/>
        <v>#N/A</v>
      </c>
      <c r="V132" s="154" t="e">
        <f>VLOOKUP(E132,'PC Receitas'!$O$4:$P$14,2,FALSE)</f>
        <v>#N/A</v>
      </c>
    </row>
    <row r="133" spans="3:22" ht="19.5" customHeight="1" thickTop="1" thickBot="1" x14ac:dyDescent="0.3">
      <c r="C133" s="58"/>
      <c r="D133" s="58" t="str">
        <f>IF(C133&lt;&gt;"",TEXT(C133,"00")&amp;"/02/"&amp;'Configurações Básicas'!$P$5,"")</f>
        <v/>
      </c>
      <c r="E133" s="58"/>
      <c r="F133" s="58"/>
      <c r="G133" s="58"/>
      <c r="H133" s="58"/>
      <c r="I133" s="59"/>
      <c r="J133" s="193"/>
      <c r="K133" s="60"/>
      <c r="L133" s="60"/>
      <c r="M133" s="56">
        <f>M132+IF(AND(K133="Pago",OR(E133='PC Receitas'!$O$4,E133='PC Receitas'!$O$5,E133='PC Receitas'!$O$6)),I133,IF(AND(K133="Pago",OR(E133='PC Receitas'!$O$7,E133='PC Receitas'!$O$8,E133='PC Receitas'!$O$9,E133='PC Receitas'!$O$10,E133='PC Receitas'!$O$11,E133='PC Receitas'!$O$12,E133='PC Receitas'!$O$13,E133='PC Receitas'!$O$14)),-I133,0))</f>
        <v>12927.7</v>
      </c>
      <c r="R133" s="153" t="e">
        <f t="shared" si="4"/>
        <v>#N/A</v>
      </c>
      <c r="S133" s="150" t="e">
        <f t="shared" si="5"/>
        <v>#N/A</v>
      </c>
      <c r="T133" s="150" t="e">
        <f t="shared" si="6"/>
        <v>#N/A</v>
      </c>
      <c r="U133" s="150" t="e">
        <f t="shared" si="7"/>
        <v>#N/A</v>
      </c>
      <c r="V133" s="154" t="e">
        <f>VLOOKUP(E133,'PC Receitas'!$O$4:$P$14,2,FALSE)</f>
        <v>#N/A</v>
      </c>
    </row>
    <row r="134" spans="3:22" ht="19.5" customHeight="1" thickTop="1" thickBot="1" x14ac:dyDescent="0.3">
      <c r="C134" s="58"/>
      <c r="D134" s="58" t="str">
        <f>IF(C134&lt;&gt;"",TEXT(C134,"00")&amp;"/02/"&amp;'Configurações Básicas'!$P$5,"")</f>
        <v/>
      </c>
      <c r="E134" s="58"/>
      <c r="F134" s="58"/>
      <c r="G134" s="58"/>
      <c r="H134" s="58"/>
      <c r="I134" s="59"/>
      <c r="J134" s="193"/>
      <c r="K134" s="60"/>
      <c r="L134" s="60"/>
      <c r="M134" s="56">
        <f>M133+IF(AND(K134="Pago",OR(E134='PC Receitas'!$O$4,E134='PC Receitas'!$O$5,E134='PC Receitas'!$O$6)),I134,IF(AND(K134="Pago",OR(E134='PC Receitas'!$O$7,E134='PC Receitas'!$O$8,E134='PC Receitas'!$O$9,E134='PC Receitas'!$O$10,E134='PC Receitas'!$O$11,E134='PC Receitas'!$O$12,E134='PC Receitas'!$O$13,E134='PC Receitas'!$O$14)),-I134,0))</f>
        <v>12927.7</v>
      </c>
      <c r="R134" s="153" t="e">
        <f t="shared" ref="R134:R197" si="8">IF(V134="Despesas_com_RH","Despesa",IF(V134="Despesas_Operacionais","Despesa",IF(V134="Despesas_com_Marketing","Despesa",IF(V134="Impostos","Despesa",IF(V134="Investimentos","Despesa","")))))</f>
        <v>#N/A</v>
      </c>
      <c r="S134" s="150" t="e">
        <f t="shared" ref="S134:S197" si="9">IF(V134="Despesas_com_Produtos","Despesa",IF(V134="Despesas_com_Serviços","Despesa",IF(V134="Despesas_Não_Operacionais","Despesa","")))</f>
        <v>#N/A</v>
      </c>
      <c r="T134" s="150" t="e">
        <f t="shared" ref="T134:T197" si="10">IF(V134="Receitas_com_Produtos","Receita",IF(V134="Receitas_com_Serviços","Receita",IF(V134="Receitas_Não_Operacionais","Receita","")))</f>
        <v>#N/A</v>
      </c>
      <c r="U134" s="150" t="e">
        <f t="shared" ref="U134:U197" si="11">IF(R134&lt;&gt;"",R134,IF(S134&lt;&gt;"",S134,IF(T134&lt;&gt;"",T134,"")))</f>
        <v>#N/A</v>
      </c>
      <c r="V134" s="154" t="e">
        <f>VLOOKUP(E134,'PC Receitas'!$O$4:$P$14,2,FALSE)</f>
        <v>#N/A</v>
      </c>
    </row>
    <row r="135" spans="3:22" ht="19.5" customHeight="1" thickTop="1" thickBot="1" x14ac:dyDescent="0.3">
      <c r="C135" s="58"/>
      <c r="D135" s="58" t="str">
        <f>IF(C135&lt;&gt;"",TEXT(C135,"00")&amp;"/02/"&amp;'Configurações Básicas'!$P$5,"")</f>
        <v/>
      </c>
      <c r="E135" s="58"/>
      <c r="F135" s="58"/>
      <c r="G135" s="58"/>
      <c r="H135" s="58"/>
      <c r="I135" s="59"/>
      <c r="J135" s="193"/>
      <c r="K135" s="60"/>
      <c r="L135" s="60"/>
      <c r="M135" s="56">
        <f>M134+IF(AND(K135="Pago",OR(E135='PC Receitas'!$O$4,E135='PC Receitas'!$O$5,E135='PC Receitas'!$O$6)),I135,IF(AND(K135="Pago",OR(E135='PC Receitas'!$O$7,E135='PC Receitas'!$O$8,E135='PC Receitas'!$O$9,E135='PC Receitas'!$O$10,E135='PC Receitas'!$O$11,E135='PC Receitas'!$O$12,E135='PC Receitas'!$O$13,E135='PC Receitas'!$O$14)),-I135,0))</f>
        <v>12927.7</v>
      </c>
      <c r="R135" s="153" t="e">
        <f t="shared" si="8"/>
        <v>#N/A</v>
      </c>
      <c r="S135" s="150" t="e">
        <f t="shared" si="9"/>
        <v>#N/A</v>
      </c>
      <c r="T135" s="150" t="e">
        <f t="shared" si="10"/>
        <v>#N/A</v>
      </c>
      <c r="U135" s="150" t="e">
        <f t="shared" si="11"/>
        <v>#N/A</v>
      </c>
      <c r="V135" s="154" t="e">
        <f>VLOOKUP(E135,'PC Receitas'!$O$4:$P$14,2,FALSE)</f>
        <v>#N/A</v>
      </c>
    </row>
    <row r="136" spans="3:22" ht="19.5" customHeight="1" thickTop="1" thickBot="1" x14ac:dyDescent="0.3">
      <c r="C136" s="58"/>
      <c r="D136" s="58" t="str">
        <f>IF(C136&lt;&gt;"",TEXT(C136,"00")&amp;"/02/"&amp;'Configurações Básicas'!$P$5,"")</f>
        <v/>
      </c>
      <c r="E136" s="58"/>
      <c r="F136" s="58"/>
      <c r="G136" s="58"/>
      <c r="H136" s="58"/>
      <c r="I136" s="59"/>
      <c r="J136" s="193"/>
      <c r="K136" s="60"/>
      <c r="L136" s="60"/>
      <c r="M136" s="56">
        <f>M135+IF(AND(K136="Pago",OR(E136='PC Receitas'!$O$4,E136='PC Receitas'!$O$5,E136='PC Receitas'!$O$6)),I136,IF(AND(K136="Pago",OR(E136='PC Receitas'!$O$7,E136='PC Receitas'!$O$8,E136='PC Receitas'!$O$9,E136='PC Receitas'!$O$10,E136='PC Receitas'!$O$11,E136='PC Receitas'!$O$12,E136='PC Receitas'!$O$13,E136='PC Receitas'!$O$14)),-I136,0))</f>
        <v>12927.7</v>
      </c>
      <c r="R136" s="153" t="e">
        <f t="shared" si="8"/>
        <v>#N/A</v>
      </c>
      <c r="S136" s="150" t="e">
        <f t="shared" si="9"/>
        <v>#N/A</v>
      </c>
      <c r="T136" s="150" t="e">
        <f t="shared" si="10"/>
        <v>#N/A</v>
      </c>
      <c r="U136" s="150" t="e">
        <f t="shared" si="11"/>
        <v>#N/A</v>
      </c>
      <c r="V136" s="154" t="e">
        <f>VLOOKUP(E136,'PC Receitas'!$O$4:$P$14,2,FALSE)</f>
        <v>#N/A</v>
      </c>
    </row>
    <row r="137" spans="3:22" ht="19.5" customHeight="1" thickTop="1" thickBot="1" x14ac:dyDescent="0.3">
      <c r="C137" s="58"/>
      <c r="D137" s="58" t="str">
        <f>IF(C137&lt;&gt;"",TEXT(C137,"00")&amp;"/02/"&amp;'Configurações Básicas'!$P$5,"")</f>
        <v/>
      </c>
      <c r="E137" s="58"/>
      <c r="F137" s="58"/>
      <c r="G137" s="58"/>
      <c r="H137" s="58"/>
      <c r="I137" s="59"/>
      <c r="J137" s="193"/>
      <c r="K137" s="60"/>
      <c r="L137" s="60"/>
      <c r="M137" s="56">
        <f>M136+IF(AND(K137="Pago",OR(E137='PC Receitas'!$O$4,E137='PC Receitas'!$O$5,E137='PC Receitas'!$O$6)),I137,IF(AND(K137="Pago",OR(E137='PC Receitas'!$O$7,E137='PC Receitas'!$O$8,E137='PC Receitas'!$O$9,E137='PC Receitas'!$O$10,E137='PC Receitas'!$O$11,E137='PC Receitas'!$O$12,E137='PC Receitas'!$O$13,E137='PC Receitas'!$O$14)),-I137,0))</f>
        <v>12927.7</v>
      </c>
      <c r="R137" s="153" t="e">
        <f t="shared" si="8"/>
        <v>#N/A</v>
      </c>
      <c r="S137" s="150" t="e">
        <f t="shared" si="9"/>
        <v>#N/A</v>
      </c>
      <c r="T137" s="150" t="e">
        <f t="shared" si="10"/>
        <v>#N/A</v>
      </c>
      <c r="U137" s="150" t="e">
        <f t="shared" si="11"/>
        <v>#N/A</v>
      </c>
      <c r="V137" s="154" t="e">
        <f>VLOOKUP(E137,'PC Receitas'!$O$4:$P$14,2,FALSE)</f>
        <v>#N/A</v>
      </c>
    </row>
    <row r="138" spans="3:22" ht="19.5" customHeight="1" thickTop="1" thickBot="1" x14ac:dyDescent="0.3">
      <c r="C138" s="58"/>
      <c r="D138" s="58" t="str">
        <f>IF(C138&lt;&gt;"",TEXT(C138,"00")&amp;"/02/"&amp;'Configurações Básicas'!$P$5,"")</f>
        <v/>
      </c>
      <c r="E138" s="58"/>
      <c r="F138" s="58"/>
      <c r="G138" s="58"/>
      <c r="H138" s="58"/>
      <c r="I138" s="59"/>
      <c r="J138" s="193"/>
      <c r="K138" s="60"/>
      <c r="L138" s="60"/>
      <c r="M138" s="56">
        <f>M137+IF(AND(K138="Pago",OR(E138='PC Receitas'!$O$4,E138='PC Receitas'!$O$5,E138='PC Receitas'!$O$6)),I138,IF(AND(K138="Pago",OR(E138='PC Receitas'!$O$7,E138='PC Receitas'!$O$8,E138='PC Receitas'!$O$9,E138='PC Receitas'!$O$10,E138='PC Receitas'!$O$11,E138='PC Receitas'!$O$12,E138='PC Receitas'!$O$13,E138='PC Receitas'!$O$14)),-I138,0))</f>
        <v>12927.7</v>
      </c>
      <c r="R138" s="153" t="e">
        <f t="shared" si="8"/>
        <v>#N/A</v>
      </c>
      <c r="S138" s="150" t="e">
        <f t="shared" si="9"/>
        <v>#N/A</v>
      </c>
      <c r="T138" s="150" t="e">
        <f t="shared" si="10"/>
        <v>#N/A</v>
      </c>
      <c r="U138" s="150" t="e">
        <f t="shared" si="11"/>
        <v>#N/A</v>
      </c>
      <c r="V138" s="154" t="e">
        <f>VLOOKUP(E138,'PC Receitas'!$O$4:$P$14,2,FALSE)</f>
        <v>#N/A</v>
      </c>
    </row>
    <row r="139" spans="3:22" ht="19.5" customHeight="1" thickTop="1" thickBot="1" x14ac:dyDescent="0.3">
      <c r="C139" s="58"/>
      <c r="D139" s="58" t="str">
        <f>IF(C139&lt;&gt;"",TEXT(C139,"00")&amp;"/02/"&amp;'Configurações Básicas'!$P$5,"")</f>
        <v/>
      </c>
      <c r="E139" s="58"/>
      <c r="F139" s="58"/>
      <c r="G139" s="58"/>
      <c r="H139" s="58"/>
      <c r="I139" s="59"/>
      <c r="J139" s="193"/>
      <c r="K139" s="60"/>
      <c r="L139" s="60"/>
      <c r="M139" s="56">
        <f>M138+IF(AND(K139="Pago",OR(E139='PC Receitas'!$O$4,E139='PC Receitas'!$O$5,E139='PC Receitas'!$O$6)),I139,IF(AND(K139="Pago",OR(E139='PC Receitas'!$O$7,E139='PC Receitas'!$O$8,E139='PC Receitas'!$O$9,E139='PC Receitas'!$O$10,E139='PC Receitas'!$O$11,E139='PC Receitas'!$O$12,E139='PC Receitas'!$O$13,E139='PC Receitas'!$O$14)),-I139,0))</f>
        <v>12927.7</v>
      </c>
      <c r="R139" s="153" t="e">
        <f t="shared" si="8"/>
        <v>#N/A</v>
      </c>
      <c r="S139" s="150" t="e">
        <f t="shared" si="9"/>
        <v>#N/A</v>
      </c>
      <c r="T139" s="150" t="e">
        <f t="shared" si="10"/>
        <v>#N/A</v>
      </c>
      <c r="U139" s="150" t="e">
        <f t="shared" si="11"/>
        <v>#N/A</v>
      </c>
      <c r="V139" s="154" t="e">
        <f>VLOOKUP(E139,'PC Receitas'!$O$4:$P$14,2,FALSE)</f>
        <v>#N/A</v>
      </c>
    </row>
    <row r="140" spans="3:22" ht="19.5" customHeight="1" thickTop="1" thickBot="1" x14ac:dyDescent="0.3">
      <c r="C140" s="58"/>
      <c r="D140" s="58" t="str">
        <f>IF(C140&lt;&gt;"",TEXT(C140,"00")&amp;"/02/"&amp;'Configurações Básicas'!$P$5,"")</f>
        <v/>
      </c>
      <c r="E140" s="58"/>
      <c r="F140" s="58"/>
      <c r="G140" s="58"/>
      <c r="H140" s="58"/>
      <c r="I140" s="59"/>
      <c r="J140" s="193"/>
      <c r="K140" s="60"/>
      <c r="L140" s="60"/>
      <c r="M140" s="56">
        <f>M139+IF(AND(K140="Pago",OR(E140='PC Receitas'!$O$4,E140='PC Receitas'!$O$5,E140='PC Receitas'!$O$6)),I140,IF(AND(K140="Pago",OR(E140='PC Receitas'!$O$7,E140='PC Receitas'!$O$8,E140='PC Receitas'!$O$9,E140='PC Receitas'!$O$10,E140='PC Receitas'!$O$11,E140='PC Receitas'!$O$12,E140='PC Receitas'!$O$13,E140='PC Receitas'!$O$14)),-I140,0))</f>
        <v>12927.7</v>
      </c>
      <c r="R140" s="153" t="e">
        <f t="shared" si="8"/>
        <v>#N/A</v>
      </c>
      <c r="S140" s="150" t="e">
        <f t="shared" si="9"/>
        <v>#N/A</v>
      </c>
      <c r="T140" s="150" t="e">
        <f t="shared" si="10"/>
        <v>#N/A</v>
      </c>
      <c r="U140" s="150" t="e">
        <f t="shared" si="11"/>
        <v>#N/A</v>
      </c>
      <c r="V140" s="154" t="e">
        <f>VLOOKUP(E140,'PC Receitas'!$O$4:$P$14,2,FALSE)</f>
        <v>#N/A</v>
      </c>
    </row>
    <row r="141" spans="3:22" ht="19.5" customHeight="1" thickTop="1" thickBot="1" x14ac:dyDescent="0.3">
      <c r="C141" s="58"/>
      <c r="D141" s="58" t="str">
        <f>IF(C141&lt;&gt;"",TEXT(C141,"00")&amp;"/02/"&amp;'Configurações Básicas'!$P$5,"")</f>
        <v/>
      </c>
      <c r="E141" s="58"/>
      <c r="F141" s="58"/>
      <c r="G141" s="58"/>
      <c r="H141" s="58"/>
      <c r="I141" s="59"/>
      <c r="J141" s="193"/>
      <c r="K141" s="60"/>
      <c r="L141" s="60"/>
      <c r="M141" s="56">
        <f>M140+IF(AND(K141="Pago",OR(E141='PC Receitas'!$O$4,E141='PC Receitas'!$O$5,E141='PC Receitas'!$O$6)),I141,IF(AND(K141="Pago",OR(E141='PC Receitas'!$O$7,E141='PC Receitas'!$O$8,E141='PC Receitas'!$O$9,E141='PC Receitas'!$O$10,E141='PC Receitas'!$O$11,E141='PC Receitas'!$O$12,E141='PC Receitas'!$O$13,E141='PC Receitas'!$O$14)),-I141,0))</f>
        <v>12927.7</v>
      </c>
      <c r="R141" s="153" t="e">
        <f t="shared" si="8"/>
        <v>#N/A</v>
      </c>
      <c r="S141" s="150" t="e">
        <f t="shared" si="9"/>
        <v>#N/A</v>
      </c>
      <c r="T141" s="150" t="e">
        <f t="shared" si="10"/>
        <v>#N/A</v>
      </c>
      <c r="U141" s="150" t="e">
        <f t="shared" si="11"/>
        <v>#N/A</v>
      </c>
      <c r="V141" s="154" t="e">
        <f>VLOOKUP(E141,'PC Receitas'!$O$4:$P$14,2,FALSE)</f>
        <v>#N/A</v>
      </c>
    </row>
    <row r="142" spans="3:22" ht="19.5" customHeight="1" thickTop="1" thickBot="1" x14ac:dyDescent="0.3">
      <c r="C142" s="58"/>
      <c r="D142" s="58" t="str">
        <f>IF(C142&lt;&gt;"",TEXT(C142,"00")&amp;"/02/"&amp;'Configurações Básicas'!$P$5,"")</f>
        <v/>
      </c>
      <c r="E142" s="58"/>
      <c r="F142" s="58"/>
      <c r="G142" s="58"/>
      <c r="H142" s="58"/>
      <c r="I142" s="59"/>
      <c r="J142" s="193"/>
      <c r="K142" s="60"/>
      <c r="L142" s="60"/>
      <c r="M142" s="56">
        <f>M141+IF(AND(K142="Pago",OR(E142='PC Receitas'!$O$4,E142='PC Receitas'!$O$5,E142='PC Receitas'!$O$6)),I142,IF(AND(K142="Pago",OR(E142='PC Receitas'!$O$7,E142='PC Receitas'!$O$8,E142='PC Receitas'!$O$9,E142='PC Receitas'!$O$10,E142='PC Receitas'!$O$11,E142='PC Receitas'!$O$12,E142='PC Receitas'!$O$13,E142='PC Receitas'!$O$14)),-I142,0))</f>
        <v>12927.7</v>
      </c>
      <c r="R142" s="153" t="e">
        <f t="shared" si="8"/>
        <v>#N/A</v>
      </c>
      <c r="S142" s="150" t="e">
        <f t="shared" si="9"/>
        <v>#N/A</v>
      </c>
      <c r="T142" s="150" t="e">
        <f t="shared" si="10"/>
        <v>#N/A</v>
      </c>
      <c r="U142" s="150" t="e">
        <f t="shared" si="11"/>
        <v>#N/A</v>
      </c>
      <c r="V142" s="154" t="e">
        <f>VLOOKUP(E142,'PC Receitas'!$O$4:$P$14,2,FALSE)</f>
        <v>#N/A</v>
      </c>
    </row>
    <row r="143" spans="3:22" ht="19.5" customHeight="1" thickTop="1" thickBot="1" x14ac:dyDescent="0.3">
      <c r="C143" s="58"/>
      <c r="D143" s="58" t="str">
        <f>IF(C143&lt;&gt;"",TEXT(C143,"00")&amp;"/02/"&amp;'Configurações Básicas'!$P$5,"")</f>
        <v/>
      </c>
      <c r="E143" s="58"/>
      <c r="F143" s="58"/>
      <c r="G143" s="58"/>
      <c r="H143" s="58"/>
      <c r="I143" s="59"/>
      <c r="J143" s="193"/>
      <c r="K143" s="60"/>
      <c r="L143" s="60"/>
      <c r="M143" s="56">
        <f>M142+IF(AND(K143="Pago",OR(E143='PC Receitas'!$O$4,E143='PC Receitas'!$O$5,E143='PC Receitas'!$O$6)),I143,IF(AND(K143="Pago",OR(E143='PC Receitas'!$O$7,E143='PC Receitas'!$O$8,E143='PC Receitas'!$O$9,E143='PC Receitas'!$O$10,E143='PC Receitas'!$O$11,E143='PC Receitas'!$O$12,E143='PC Receitas'!$O$13,E143='PC Receitas'!$O$14)),-I143,0))</f>
        <v>12927.7</v>
      </c>
      <c r="R143" s="153" t="e">
        <f t="shared" si="8"/>
        <v>#N/A</v>
      </c>
      <c r="S143" s="150" t="e">
        <f t="shared" si="9"/>
        <v>#N/A</v>
      </c>
      <c r="T143" s="150" t="e">
        <f t="shared" si="10"/>
        <v>#N/A</v>
      </c>
      <c r="U143" s="150" t="e">
        <f t="shared" si="11"/>
        <v>#N/A</v>
      </c>
      <c r="V143" s="154" t="e">
        <f>VLOOKUP(E143,'PC Receitas'!$O$4:$P$14,2,FALSE)</f>
        <v>#N/A</v>
      </c>
    </row>
    <row r="144" spans="3:22" ht="19.5" customHeight="1" thickTop="1" thickBot="1" x14ac:dyDescent="0.3">
      <c r="C144" s="58"/>
      <c r="D144" s="58" t="str">
        <f>IF(C144&lt;&gt;"",TEXT(C144,"00")&amp;"/02/"&amp;'Configurações Básicas'!$P$5,"")</f>
        <v/>
      </c>
      <c r="E144" s="58"/>
      <c r="F144" s="58"/>
      <c r="G144" s="58"/>
      <c r="H144" s="58"/>
      <c r="I144" s="59"/>
      <c r="J144" s="193"/>
      <c r="K144" s="60"/>
      <c r="L144" s="60"/>
      <c r="M144" s="56">
        <f>M143+IF(AND(K144="Pago",OR(E144='PC Receitas'!$O$4,E144='PC Receitas'!$O$5,E144='PC Receitas'!$O$6)),I144,IF(AND(K144="Pago",OR(E144='PC Receitas'!$O$7,E144='PC Receitas'!$O$8,E144='PC Receitas'!$O$9,E144='PC Receitas'!$O$10,E144='PC Receitas'!$O$11,E144='PC Receitas'!$O$12,E144='PC Receitas'!$O$13,E144='PC Receitas'!$O$14)),-I144,0))</f>
        <v>12927.7</v>
      </c>
      <c r="R144" s="153" t="e">
        <f t="shared" si="8"/>
        <v>#N/A</v>
      </c>
      <c r="S144" s="150" t="e">
        <f t="shared" si="9"/>
        <v>#N/A</v>
      </c>
      <c r="T144" s="150" t="e">
        <f t="shared" si="10"/>
        <v>#N/A</v>
      </c>
      <c r="U144" s="150" t="e">
        <f t="shared" si="11"/>
        <v>#N/A</v>
      </c>
      <c r="V144" s="154" t="e">
        <f>VLOOKUP(E144,'PC Receitas'!$O$4:$P$14,2,FALSE)</f>
        <v>#N/A</v>
      </c>
    </row>
    <row r="145" spans="3:22" ht="19.5" customHeight="1" thickTop="1" thickBot="1" x14ac:dyDescent="0.3">
      <c r="C145" s="58"/>
      <c r="D145" s="58" t="str">
        <f>IF(C145&lt;&gt;"",TEXT(C145,"00")&amp;"/02/"&amp;'Configurações Básicas'!$P$5,"")</f>
        <v/>
      </c>
      <c r="E145" s="58"/>
      <c r="F145" s="58"/>
      <c r="G145" s="58"/>
      <c r="H145" s="58"/>
      <c r="I145" s="59"/>
      <c r="J145" s="193"/>
      <c r="K145" s="60"/>
      <c r="L145" s="60"/>
      <c r="M145" s="56">
        <f>M144+IF(AND(K145="Pago",OR(E145='PC Receitas'!$O$4,E145='PC Receitas'!$O$5,E145='PC Receitas'!$O$6)),I145,IF(AND(K145="Pago",OR(E145='PC Receitas'!$O$7,E145='PC Receitas'!$O$8,E145='PC Receitas'!$O$9,E145='PC Receitas'!$O$10,E145='PC Receitas'!$O$11,E145='PC Receitas'!$O$12,E145='PC Receitas'!$O$13,E145='PC Receitas'!$O$14)),-I145,0))</f>
        <v>12927.7</v>
      </c>
      <c r="R145" s="153" t="e">
        <f t="shared" si="8"/>
        <v>#N/A</v>
      </c>
      <c r="S145" s="150" t="e">
        <f t="shared" si="9"/>
        <v>#N/A</v>
      </c>
      <c r="T145" s="150" t="e">
        <f t="shared" si="10"/>
        <v>#N/A</v>
      </c>
      <c r="U145" s="150" t="e">
        <f t="shared" si="11"/>
        <v>#N/A</v>
      </c>
      <c r="V145" s="154" t="e">
        <f>VLOOKUP(E145,'PC Receitas'!$O$4:$P$14,2,FALSE)</f>
        <v>#N/A</v>
      </c>
    </row>
    <row r="146" spans="3:22" ht="19.5" customHeight="1" thickTop="1" thickBot="1" x14ac:dyDescent="0.3">
      <c r="C146" s="58"/>
      <c r="D146" s="58" t="str">
        <f>IF(C146&lt;&gt;"",TEXT(C146,"00")&amp;"/02/"&amp;'Configurações Básicas'!$P$5,"")</f>
        <v/>
      </c>
      <c r="E146" s="58"/>
      <c r="F146" s="58"/>
      <c r="G146" s="58"/>
      <c r="H146" s="58"/>
      <c r="I146" s="59"/>
      <c r="J146" s="193"/>
      <c r="K146" s="60"/>
      <c r="L146" s="60"/>
      <c r="M146" s="56">
        <f>M145+IF(AND(K146="Pago",OR(E146='PC Receitas'!$O$4,E146='PC Receitas'!$O$5,E146='PC Receitas'!$O$6)),I146,IF(AND(K146="Pago",OR(E146='PC Receitas'!$O$7,E146='PC Receitas'!$O$8,E146='PC Receitas'!$O$9,E146='PC Receitas'!$O$10,E146='PC Receitas'!$O$11,E146='PC Receitas'!$O$12,E146='PC Receitas'!$O$13,E146='PC Receitas'!$O$14)),-I146,0))</f>
        <v>12927.7</v>
      </c>
      <c r="R146" s="153" t="e">
        <f t="shared" si="8"/>
        <v>#N/A</v>
      </c>
      <c r="S146" s="150" t="e">
        <f t="shared" si="9"/>
        <v>#N/A</v>
      </c>
      <c r="T146" s="150" t="e">
        <f t="shared" si="10"/>
        <v>#N/A</v>
      </c>
      <c r="U146" s="150" t="e">
        <f t="shared" si="11"/>
        <v>#N/A</v>
      </c>
      <c r="V146" s="154" t="e">
        <f>VLOOKUP(E146,'PC Receitas'!$O$4:$P$14,2,FALSE)</f>
        <v>#N/A</v>
      </c>
    </row>
    <row r="147" spans="3:22" ht="19.5" customHeight="1" thickTop="1" thickBot="1" x14ac:dyDescent="0.3">
      <c r="C147" s="58"/>
      <c r="D147" s="58" t="str">
        <f>IF(C147&lt;&gt;"",TEXT(C147,"00")&amp;"/02/"&amp;'Configurações Básicas'!$P$5,"")</f>
        <v/>
      </c>
      <c r="E147" s="58"/>
      <c r="F147" s="58"/>
      <c r="G147" s="58"/>
      <c r="H147" s="58"/>
      <c r="I147" s="59"/>
      <c r="J147" s="193"/>
      <c r="K147" s="60"/>
      <c r="L147" s="60"/>
      <c r="M147" s="56">
        <f>M146+IF(AND(K147="Pago",OR(E147='PC Receitas'!$O$4,E147='PC Receitas'!$O$5,E147='PC Receitas'!$O$6)),I147,IF(AND(K147="Pago",OR(E147='PC Receitas'!$O$7,E147='PC Receitas'!$O$8,E147='PC Receitas'!$O$9,E147='PC Receitas'!$O$10,E147='PC Receitas'!$O$11,E147='PC Receitas'!$O$12,E147='PC Receitas'!$O$13,E147='PC Receitas'!$O$14)),-I147,0))</f>
        <v>12927.7</v>
      </c>
      <c r="R147" s="153" t="e">
        <f t="shared" si="8"/>
        <v>#N/A</v>
      </c>
      <c r="S147" s="150" t="e">
        <f t="shared" si="9"/>
        <v>#N/A</v>
      </c>
      <c r="T147" s="150" t="e">
        <f t="shared" si="10"/>
        <v>#N/A</v>
      </c>
      <c r="U147" s="150" t="e">
        <f t="shared" si="11"/>
        <v>#N/A</v>
      </c>
      <c r="V147" s="154" t="e">
        <f>VLOOKUP(E147,'PC Receitas'!$O$4:$P$14,2,FALSE)</f>
        <v>#N/A</v>
      </c>
    </row>
    <row r="148" spans="3:22" ht="19.5" customHeight="1" thickTop="1" thickBot="1" x14ac:dyDescent="0.3">
      <c r="C148" s="58"/>
      <c r="D148" s="58" t="str">
        <f>IF(C148&lt;&gt;"",TEXT(C148,"00")&amp;"/02/"&amp;'Configurações Básicas'!$P$5,"")</f>
        <v/>
      </c>
      <c r="E148" s="58"/>
      <c r="F148" s="58"/>
      <c r="G148" s="58"/>
      <c r="H148" s="58"/>
      <c r="I148" s="59"/>
      <c r="J148" s="193"/>
      <c r="K148" s="60"/>
      <c r="L148" s="60"/>
      <c r="M148" s="56">
        <f>M147+IF(AND(K148="Pago",OR(E148='PC Receitas'!$O$4,E148='PC Receitas'!$O$5,E148='PC Receitas'!$O$6)),I148,IF(AND(K148="Pago",OR(E148='PC Receitas'!$O$7,E148='PC Receitas'!$O$8,E148='PC Receitas'!$O$9,E148='PC Receitas'!$O$10,E148='PC Receitas'!$O$11,E148='PC Receitas'!$O$12,E148='PC Receitas'!$O$13,E148='PC Receitas'!$O$14)),-I148,0))</f>
        <v>12927.7</v>
      </c>
      <c r="R148" s="153" t="e">
        <f t="shared" si="8"/>
        <v>#N/A</v>
      </c>
      <c r="S148" s="150" t="e">
        <f t="shared" si="9"/>
        <v>#N/A</v>
      </c>
      <c r="T148" s="150" t="e">
        <f t="shared" si="10"/>
        <v>#N/A</v>
      </c>
      <c r="U148" s="150" t="e">
        <f t="shared" si="11"/>
        <v>#N/A</v>
      </c>
      <c r="V148" s="154" t="e">
        <f>VLOOKUP(E148,'PC Receitas'!$O$4:$P$14,2,FALSE)</f>
        <v>#N/A</v>
      </c>
    </row>
    <row r="149" spans="3:22" ht="19.5" customHeight="1" thickTop="1" thickBot="1" x14ac:dyDescent="0.3">
      <c r="C149" s="58"/>
      <c r="D149" s="58" t="str">
        <f>IF(C149&lt;&gt;"",TEXT(C149,"00")&amp;"/02/"&amp;'Configurações Básicas'!$P$5,"")</f>
        <v/>
      </c>
      <c r="E149" s="58"/>
      <c r="F149" s="58"/>
      <c r="G149" s="58"/>
      <c r="H149" s="58"/>
      <c r="I149" s="59"/>
      <c r="J149" s="193"/>
      <c r="K149" s="60"/>
      <c r="L149" s="60"/>
      <c r="M149" s="56">
        <f>M148+IF(AND(K149="Pago",OR(E149='PC Receitas'!$O$4,E149='PC Receitas'!$O$5,E149='PC Receitas'!$O$6)),I149,IF(AND(K149="Pago",OR(E149='PC Receitas'!$O$7,E149='PC Receitas'!$O$8,E149='PC Receitas'!$O$9,E149='PC Receitas'!$O$10,E149='PC Receitas'!$O$11,E149='PC Receitas'!$O$12,E149='PC Receitas'!$O$13,E149='PC Receitas'!$O$14)),-I149,0))</f>
        <v>12927.7</v>
      </c>
      <c r="R149" s="153" t="e">
        <f t="shared" si="8"/>
        <v>#N/A</v>
      </c>
      <c r="S149" s="150" t="e">
        <f t="shared" si="9"/>
        <v>#N/A</v>
      </c>
      <c r="T149" s="150" t="e">
        <f t="shared" si="10"/>
        <v>#N/A</v>
      </c>
      <c r="U149" s="150" t="e">
        <f t="shared" si="11"/>
        <v>#N/A</v>
      </c>
      <c r="V149" s="154" t="e">
        <f>VLOOKUP(E149,'PC Receitas'!$O$4:$P$14,2,FALSE)</f>
        <v>#N/A</v>
      </c>
    </row>
    <row r="150" spans="3:22" ht="19.5" customHeight="1" thickTop="1" thickBot="1" x14ac:dyDescent="0.3">
      <c r="C150" s="58"/>
      <c r="D150" s="58" t="str">
        <f>IF(C150&lt;&gt;"",TEXT(C150,"00")&amp;"/02/"&amp;'Configurações Básicas'!$P$5,"")</f>
        <v/>
      </c>
      <c r="E150" s="58"/>
      <c r="F150" s="58"/>
      <c r="G150" s="58"/>
      <c r="H150" s="58"/>
      <c r="I150" s="59"/>
      <c r="J150" s="193"/>
      <c r="K150" s="60"/>
      <c r="L150" s="60"/>
      <c r="M150" s="56">
        <f>M149+IF(AND(K150="Pago",OR(E150='PC Receitas'!$O$4,E150='PC Receitas'!$O$5,E150='PC Receitas'!$O$6)),I150,IF(AND(K150="Pago",OR(E150='PC Receitas'!$O$7,E150='PC Receitas'!$O$8,E150='PC Receitas'!$O$9,E150='PC Receitas'!$O$10,E150='PC Receitas'!$O$11,E150='PC Receitas'!$O$12,E150='PC Receitas'!$O$13,E150='PC Receitas'!$O$14)),-I150,0))</f>
        <v>12927.7</v>
      </c>
      <c r="R150" s="153" t="e">
        <f t="shared" si="8"/>
        <v>#N/A</v>
      </c>
      <c r="S150" s="150" t="e">
        <f t="shared" si="9"/>
        <v>#N/A</v>
      </c>
      <c r="T150" s="150" t="e">
        <f t="shared" si="10"/>
        <v>#N/A</v>
      </c>
      <c r="U150" s="150" t="e">
        <f t="shared" si="11"/>
        <v>#N/A</v>
      </c>
      <c r="V150" s="154" t="e">
        <f>VLOOKUP(E150,'PC Receitas'!$O$4:$P$14,2,FALSE)</f>
        <v>#N/A</v>
      </c>
    </row>
    <row r="151" spans="3:22" ht="19.5" customHeight="1" thickTop="1" thickBot="1" x14ac:dyDescent="0.3">
      <c r="C151" s="58"/>
      <c r="D151" s="58" t="str">
        <f>IF(C151&lt;&gt;"",TEXT(C151,"00")&amp;"/02/"&amp;'Configurações Básicas'!$P$5,"")</f>
        <v/>
      </c>
      <c r="E151" s="58"/>
      <c r="F151" s="58"/>
      <c r="G151" s="58"/>
      <c r="H151" s="58"/>
      <c r="I151" s="59"/>
      <c r="J151" s="193"/>
      <c r="K151" s="60"/>
      <c r="L151" s="60"/>
      <c r="M151" s="56">
        <f>M150+IF(AND(K151="Pago",OR(E151='PC Receitas'!$O$4,E151='PC Receitas'!$O$5,E151='PC Receitas'!$O$6)),I151,IF(AND(K151="Pago",OR(E151='PC Receitas'!$O$7,E151='PC Receitas'!$O$8,E151='PC Receitas'!$O$9,E151='PC Receitas'!$O$10,E151='PC Receitas'!$O$11,E151='PC Receitas'!$O$12,E151='PC Receitas'!$O$13,E151='PC Receitas'!$O$14)),-I151,0))</f>
        <v>12927.7</v>
      </c>
      <c r="R151" s="153" t="e">
        <f t="shared" si="8"/>
        <v>#N/A</v>
      </c>
      <c r="S151" s="150" t="e">
        <f t="shared" si="9"/>
        <v>#N/A</v>
      </c>
      <c r="T151" s="150" t="e">
        <f t="shared" si="10"/>
        <v>#N/A</v>
      </c>
      <c r="U151" s="150" t="e">
        <f t="shared" si="11"/>
        <v>#N/A</v>
      </c>
      <c r="V151" s="154" t="e">
        <f>VLOOKUP(E151,'PC Receitas'!$O$4:$P$14,2,FALSE)</f>
        <v>#N/A</v>
      </c>
    </row>
    <row r="152" spans="3:22" ht="19.5" customHeight="1" thickTop="1" thickBot="1" x14ac:dyDescent="0.3">
      <c r="C152" s="58"/>
      <c r="D152" s="58" t="str">
        <f>IF(C152&lt;&gt;"",TEXT(C152,"00")&amp;"/02/"&amp;'Configurações Básicas'!$P$5,"")</f>
        <v/>
      </c>
      <c r="E152" s="58"/>
      <c r="F152" s="58"/>
      <c r="G152" s="58"/>
      <c r="H152" s="58"/>
      <c r="I152" s="59"/>
      <c r="J152" s="193"/>
      <c r="K152" s="60"/>
      <c r="L152" s="60"/>
      <c r="M152" s="56">
        <f>M151+IF(AND(K152="Pago",OR(E152='PC Receitas'!$O$4,E152='PC Receitas'!$O$5,E152='PC Receitas'!$O$6)),I152,IF(AND(K152="Pago",OR(E152='PC Receitas'!$O$7,E152='PC Receitas'!$O$8,E152='PC Receitas'!$O$9,E152='PC Receitas'!$O$10,E152='PC Receitas'!$O$11,E152='PC Receitas'!$O$12,E152='PC Receitas'!$O$13,E152='PC Receitas'!$O$14)),-I152,0))</f>
        <v>12927.7</v>
      </c>
      <c r="R152" s="153" t="e">
        <f t="shared" si="8"/>
        <v>#N/A</v>
      </c>
      <c r="S152" s="150" t="e">
        <f t="shared" si="9"/>
        <v>#N/A</v>
      </c>
      <c r="T152" s="150" t="e">
        <f t="shared" si="10"/>
        <v>#N/A</v>
      </c>
      <c r="U152" s="150" t="e">
        <f t="shared" si="11"/>
        <v>#N/A</v>
      </c>
      <c r="V152" s="154" t="e">
        <f>VLOOKUP(E152,'PC Receitas'!$O$4:$P$14,2,FALSE)</f>
        <v>#N/A</v>
      </c>
    </row>
    <row r="153" spans="3:22" ht="19.5" customHeight="1" thickTop="1" thickBot="1" x14ac:dyDescent="0.3">
      <c r="C153" s="58"/>
      <c r="D153" s="58" t="str">
        <f>IF(C153&lt;&gt;"",TEXT(C153,"00")&amp;"/02/"&amp;'Configurações Básicas'!$P$5,"")</f>
        <v/>
      </c>
      <c r="E153" s="58"/>
      <c r="F153" s="58"/>
      <c r="G153" s="58"/>
      <c r="H153" s="58"/>
      <c r="I153" s="59"/>
      <c r="J153" s="193"/>
      <c r="K153" s="60"/>
      <c r="L153" s="60"/>
      <c r="M153" s="56">
        <f>M152+IF(AND(K153="Pago",OR(E153='PC Receitas'!$O$4,E153='PC Receitas'!$O$5,E153='PC Receitas'!$O$6)),I153,IF(AND(K153="Pago",OR(E153='PC Receitas'!$O$7,E153='PC Receitas'!$O$8,E153='PC Receitas'!$O$9,E153='PC Receitas'!$O$10,E153='PC Receitas'!$O$11,E153='PC Receitas'!$O$12,E153='PC Receitas'!$O$13,E153='PC Receitas'!$O$14)),-I153,0))</f>
        <v>12927.7</v>
      </c>
      <c r="R153" s="153" t="e">
        <f t="shared" si="8"/>
        <v>#N/A</v>
      </c>
      <c r="S153" s="150" t="e">
        <f t="shared" si="9"/>
        <v>#N/A</v>
      </c>
      <c r="T153" s="150" t="e">
        <f t="shared" si="10"/>
        <v>#N/A</v>
      </c>
      <c r="U153" s="150" t="e">
        <f t="shared" si="11"/>
        <v>#N/A</v>
      </c>
      <c r="V153" s="154" t="e">
        <f>VLOOKUP(E153,'PC Receitas'!$O$4:$P$14,2,FALSE)</f>
        <v>#N/A</v>
      </c>
    </row>
    <row r="154" spans="3:22" ht="19.5" customHeight="1" thickTop="1" thickBot="1" x14ac:dyDescent="0.3">
      <c r="C154" s="58"/>
      <c r="D154" s="58" t="str">
        <f>IF(C154&lt;&gt;"",TEXT(C154,"00")&amp;"/02/"&amp;'Configurações Básicas'!$P$5,"")</f>
        <v/>
      </c>
      <c r="E154" s="58"/>
      <c r="F154" s="58"/>
      <c r="G154" s="58"/>
      <c r="H154" s="58"/>
      <c r="I154" s="59"/>
      <c r="J154" s="193"/>
      <c r="K154" s="60"/>
      <c r="L154" s="60"/>
      <c r="M154" s="56">
        <f>M153+IF(AND(K154="Pago",OR(E154='PC Receitas'!$O$4,E154='PC Receitas'!$O$5,E154='PC Receitas'!$O$6)),I154,IF(AND(K154="Pago",OR(E154='PC Receitas'!$O$7,E154='PC Receitas'!$O$8,E154='PC Receitas'!$O$9,E154='PC Receitas'!$O$10,E154='PC Receitas'!$O$11,E154='PC Receitas'!$O$12,E154='PC Receitas'!$O$13,E154='PC Receitas'!$O$14)),-I154,0))</f>
        <v>12927.7</v>
      </c>
      <c r="R154" s="153" t="e">
        <f t="shared" si="8"/>
        <v>#N/A</v>
      </c>
      <c r="S154" s="150" t="e">
        <f t="shared" si="9"/>
        <v>#N/A</v>
      </c>
      <c r="T154" s="150" t="e">
        <f t="shared" si="10"/>
        <v>#N/A</v>
      </c>
      <c r="U154" s="150" t="e">
        <f t="shared" si="11"/>
        <v>#N/A</v>
      </c>
      <c r="V154" s="154" t="e">
        <f>VLOOKUP(E154,'PC Receitas'!$O$4:$P$14,2,FALSE)</f>
        <v>#N/A</v>
      </c>
    </row>
    <row r="155" spans="3:22" ht="19.5" customHeight="1" thickTop="1" thickBot="1" x14ac:dyDescent="0.3">
      <c r="C155" s="58"/>
      <c r="D155" s="58" t="str">
        <f>IF(C155&lt;&gt;"",TEXT(C155,"00")&amp;"/02/"&amp;'Configurações Básicas'!$P$5,"")</f>
        <v/>
      </c>
      <c r="E155" s="58"/>
      <c r="F155" s="58"/>
      <c r="G155" s="58"/>
      <c r="H155" s="58"/>
      <c r="I155" s="59"/>
      <c r="J155" s="193"/>
      <c r="K155" s="60"/>
      <c r="L155" s="60"/>
      <c r="M155" s="56">
        <f>M154+IF(AND(K155="Pago",OR(E155='PC Receitas'!$O$4,E155='PC Receitas'!$O$5,E155='PC Receitas'!$O$6)),I155,IF(AND(K155="Pago",OR(E155='PC Receitas'!$O$7,E155='PC Receitas'!$O$8,E155='PC Receitas'!$O$9,E155='PC Receitas'!$O$10,E155='PC Receitas'!$O$11,E155='PC Receitas'!$O$12,E155='PC Receitas'!$O$13,E155='PC Receitas'!$O$14)),-I155,0))</f>
        <v>12927.7</v>
      </c>
      <c r="R155" s="153" t="e">
        <f t="shared" si="8"/>
        <v>#N/A</v>
      </c>
      <c r="S155" s="150" t="e">
        <f t="shared" si="9"/>
        <v>#N/A</v>
      </c>
      <c r="T155" s="150" t="e">
        <f t="shared" si="10"/>
        <v>#N/A</v>
      </c>
      <c r="U155" s="150" t="e">
        <f t="shared" si="11"/>
        <v>#N/A</v>
      </c>
      <c r="V155" s="154" t="e">
        <f>VLOOKUP(E155,'PC Receitas'!$O$4:$P$14,2,FALSE)</f>
        <v>#N/A</v>
      </c>
    </row>
    <row r="156" spans="3:22" ht="19.5" customHeight="1" thickTop="1" thickBot="1" x14ac:dyDescent="0.3">
      <c r="C156" s="58"/>
      <c r="D156" s="58" t="str">
        <f>IF(C156&lt;&gt;"",TEXT(C156,"00")&amp;"/02/"&amp;'Configurações Básicas'!$P$5,"")</f>
        <v/>
      </c>
      <c r="E156" s="58"/>
      <c r="F156" s="58"/>
      <c r="G156" s="58"/>
      <c r="H156" s="58"/>
      <c r="I156" s="59"/>
      <c r="J156" s="193"/>
      <c r="K156" s="60"/>
      <c r="L156" s="60"/>
      <c r="M156" s="56">
        <f>M155+IF(AND(K156="Pago",OR(E156='PC Receitas'!$O$4,E156='PC Receitas'!$O$5,E156='PC Receitas'!$O$6)),I156,IF(AND(K156="Pago",OR(E156='PC Receitas'!$O$7,E156='PC Receitas'!$O$8,E156='PC Receitas'!$O$9,E156='PC Receitas'!$O$10,E156='PC Receitas'!$O$11,E156='PC Receitas'!$O$12,E156='PC Receitas'!$O$13,E156='PC Receitas'!$O$14)),-I156,0))</f>
        <v>12927.7</v>
      </c>
      <c r="R156" s="153" t="e">
        <f t="shared" si="8"/>
        <v>#N/A</v>
      </c>
      <c r="S156" s="150" t="e">
        <f t="shared" si="9"/>
        <v>#N/A</v>
      </c>
      <c r="T156" s="150" t="e">
        <f t="shared" si="10"/>
        <v>#N/A</v>
      </c>
      <c r="U156" s="150" t="e">
        <f t="shared" si="11"/>
        <v>#N/A</v>
      </c>
      <c r="V156" s="154" t="e">
        <f>VLOOKUP(E156,'PC Receitas'!$O$4:$P$14,2,FALSE)</f>
        <v>#N/A</v>
      </c>
    </row>
    <row r="157" spans="3:22" ht="19.5" customHeight="1" thickTop="1" thickBot="1" x14ac:dyDescent="0.3">
      <c r="C157" s="58"/>
      <c r="D157" s="58" t="str">
        <f>IF(C157&lt;&gt;"",TEXT(C157,"00")&amp;"/02/"&amp;'Configurações Básicas'!$P$5,"")</f>
        <v/>
      </c>
      <c r="E157" s="58"/>
      <c r="F157" s="58"/>
      <c r="G157" s="58"/>
      <c r="H157" s="58"/>
      <c r="I157" s="59"/>
      <c r="J157" s="193"/>
      <c r="K157" s="60"/>
      <c r="L157" s="60"/>
      <c r="M157" s="56">
        <f>M156+IF(AND(K157="Pago",OR(E157='PC Receitas'!$O$4,E157='PC Receitas'!$O$5,E157='PC Receitas'!$O$6)),I157,IF(AND(K157="Pago",OR(E157='PC Receitas'!$O$7,E157='PC Receitas'!$O$8,E157='PC Receitas'!$O$9,E157='PC Receitas'!$O$10,E157='PC Receitas'!$O$11,E157='PC Receitas'!$O$12,E157='PC Receitas'!$O$13,E157='PC Receitas'!$O$14)),-I157,0))</f>
        <v>12927.7</v>
      </c>
      <c r="R157" s="153" t="e">
        <f t="shared" si="8"/>
        <v>#N/A</v>
      </c>
      <c r="S157" s="150" t="e">
        <f t="shared" si="9"/>
        <v>#N/A</v>
      </c>
      <c r="T157" s="150" t="e">
        <f t="shared" si="10"/>
        <v>#N/A</v>
      </c>
      <c r="U157" s="150" t="e">
        <f t="shared" si="11"/>
        <v>#N/A</v>
      </c>
      <c r="V157" s="154" t="e">
        <f>VLOOKUP(E157,'PC Receitas'!$O$4:$P$14,2,FALSE)</f>
        <v>#N/A</v>
      </c>
    </row>
    <row r="158" spans="3:22" ht="19.5" customHeight="1" thickTop="1" thickBot="1" x14ac:dyDescent="0.3">
      <c r="C158" s="58"/>
      <c r="D158" s="58" t="str">
        <f>IF(C158&lt;&gt;"",TEXT(C158,"00")&amp;"/02/"&amp;'Configurações Básicas'!$P$5,"")</f>
        <v/>
      </c>
      <c r="E158" s="58"/>
      <c r="F158" s="58"/>
      <c r="G158" s="58"/>
      <c r="H158" s="58"/>
      <c r="I158" s="59"/>
      <c r="J158" s="193"/>
      <c r="K158" s="60"/>
      <c r="L158" s="60"/>
      <c r="M158" s="56">
        <f>M157+IF(AND(K158="Pago",OR(E158='PC Receitas'!$O$4,E158='PC Receitas'!$O$5,E158='PC Receitas'!$O$6)),I158,IF(AND(K158="Pago",OR(E158='PC Receitas'!$O$7,E158='PC Receitas'!$O$8,E158='PC Receitas'!$O$9,E158='PC Receitas'!$O$10,E158='PC Receitas'!$O$11,E158='PC Receitas'!$O$12,E158='PC Receitas'!$O$13,E158='PC Receitas'!$O$14)),-I158,0))</f>
        <v>12927.7</v>
      </c>
      <c r="R158" s="153" t="e">
        <f t="shared" si="8"/>
        <v>#N/A</v>
      </c>
      <c r="S158" s="150" t="e">
        <f t="shared" si="9"/>
        <v>#N/A</v>
      </c>
      <c r="T158" s="150" t="e">
        <f t="shared" si="10"/>
        <v>#N/A</v>
      </c>
      <c r="U158" s="150" t="e">
        <f t="shared" si="11"/>
        <v>#N/A</v>
      </c>
      <c r="V158" s="154" t="e">
        <f>VLOOKUP(E158,'PC Receitas'!$O$4:$P$14,2,FALSE)</f>
        <v>#N/A</v>
      </c>
    </row>
    <row r="159" spans="3:22" ht="19.5" customHeight="1" thickTop="1" thickBot="1" x14ac:dyDescent="0.3">
      <c r="C159" s="58"/>
      <c r="D159" s="58" t="str">
        <f>IF(C159&lt;&gt;"",TEXT(C159,"00")&amp;"/02/"&amp;'Configurações Básicas'!$P$5,"")</f>
        <v/>
      </c>
      <c r="E159" s="58"/>
      <c r="F159" s="58"/>
      <c r="G159" s="58"/>
      <c r="H159" s="58"/>
      <c r="I159" s="59"/>
      <c r="J159" s="193"/>
      <c r="K159" s="60"/>
      <c r="L159" s="60"/>
      <c r="M159" s="56">
        <f>M158+IF(AND(K159="Pago",OR(E159='PC Receitas'!$O$4,E159='PC Receitas'!$O$5,E159='PC Receitas'!$O$6)),I159,IF(AND(K159="Pago",OR(E159='PC Receitas'!$O$7,E159='PC Receitas'!$O$8,E159='PC Receitas'!$O$9,E159='PC Receitas'!$O$10,E159='PC Receitas'!$O$11,E159='PC Receitas'!$O$12,E159='PC Receitas'!$O$13,E159='PC Receitas'!$O$14)),-I159,0))</f>
        <v>12927.7</v>
      </c>
      <c r="R159" s="153" t="e">
        <f t="shared" si="8"/>
        <v>#N/A</v>
      </c>
      <c r="S159" s="150" t="e">
        <f t="shared" si="9"/>
        <v>#N/A</v>
      </c>
      <c r="T159" s="150" t="e">
        <f t="shared" si="10"/>
        <v>#N/A</v>
      </c>
      <c r="U159" s="150" t="e">
        <f t="shared" si="11"/>
        <v>#N/A</v>
      </c>
      <c r="V159" s="154" t="e">
        <f>VLOOKUP(E159,'PC Receitas'!$O$4:$P$14,2,FALSE)</f>
        <v>#N/A</v>
      </c>
    </row>
    <row r="160" spans="3:22" ht="19.5" customHeight="1" thickTop="1" thickBot="1" x14ac:dyDescent="0.3">
      <c r="C160" s="58"/>
      <c r="D160" s="58" t="str">
        <f>IF(C160&lt;&gt;"",TEXT(C160,"00")&amp;"/02/"&amp;'Configurações Básicas'!$P$5,"")</f>
        <v/>
      </c>
      <c r="E160" s="58"/>
      <c r="F160" s="58"/>
      <c r="G160" s="58"/>
      <c r="H160" s="58"/>
      <c r="I160" s="59"/>
      <c r="J160" s="193"/>
      <c r="K160" s="60"/>
      <c r="L160" s="60"/>
      <c r="M160" s="56">
        <f>M159+IF(AND(K160="Pago",OR(E160='PC Receitas'!$O$4,E160='PC Receitas'!$O$5,E160='PC Receitas'!$O$6)),I160,IF(AND(K160="Pago",OR(E160='PC Receitas'!$O$7,E160='PC Receitas'!$O$8,E160='PC Receitas'!$O$9,E160='PC Receitas'!$O$10,E160='PC Receitas'!$O$11,E160='PC Receitas'!$O$12,E160='PC Receitas'!$O$13,E160='PC Receitas'!$O$14)),-I160,0))</f>
        <v>12927.7</v>
      </c>
      <c r="R160" s="153" t="e">
        <f t="shared" si="8"/>
        <v>#N/A</v>
      </c>
      <c r="S160" s="150" t="e">
        <f t="shared" si="9"/>
        <v>#N/A</v>
      </c>
      <c r="T160" s="150" t="e">
        <f t="shared" si="10"/>
        <v>#N/A</v>
      </c>
      <c r="U160" s="150" t="e">
        <f t="shared" si="11"/>
        <v>#N/A</v>
      </c>
      <c r="V160" s="154" t="e">
        <f>VLOOKUP(E160,'PC Receitas'!$O$4:$P$14,2,FALSE)</f>
        <v>#N/A</v>
      </c>
    </row>
    <row r="161" spans="3:22" ht="19.5" customHeight="1" thickTop="1" thickBot="1" x14ac:dyDescent="0.3">
      <c r="C161" s="58"/>
      <c r="D161" s="58" t="str">
        <f>IF(C161&lt;&gt;"",TEXT(C161,"00")&amp;"/02/"&amp;'Configurações Básicas'!$P$5,"")</f>
        <v/>
      </c>
      <c r="E161" s="58"/>
      <c r="F161" s="58"/>
      <c r="G161" s="58"/>
      <c r="H161" s="58"/>
      <c r="I161" s="59"/>
      <c r="J161" s="193"/>
      <c r="K161" s="60"/>
      <c r="L161" s="60"/>
      <c r="M161" s="56">
        <f>M160+IF(AND(K161="Pago",OR(E161='PC Receitas'!$O$4,E161='PC Receitas'!$O$5,E161='PC Receitas'!$O$6)),I161,IF(AND(K161="Pago",OR(E161='PC Receitas'!$O$7,E161='PC Receitas'!$O$8,E161='PC Receitas'!$O$9,E161='PC Receitas'!$O$10,E161='PC Receitas'!$O$11,E161='PC Receitas'!$O$12,E161='PC Receitas'!$O$13,E161='PC Receitas'!$O$14)),-I161,0))</f>
        <v>12927.7</v>
      </c>
      <c r="R161" s="153" t="e">
        <f t="shared" si="8"/>
        <v>#N/A</v>
      </c>
      <c r="S161" s="150" t="e">
        <f t="shared" si="9"/>
        <v>#N/A</v>
      </c>
      <c r="T161" s="150" t="e">
        <f t="shared" si="10"/>
        <v>#N/A</v>
      </c>
      <c r="U161" s="150" t="e">
        <f t="shared" si="11"/>
        <v>#N/A</v>
      </c>
      <c r="V161" s="154" t="e">
        <f>VLOOKUP(E161,'PC Receitas'!$O$4:$P$14,2,FALSE)</f>
        <v>#N/A</v>
      </c>
    </row>
    <row r="162" spans="3:22" ht="19.5" customHeight="1" thickTop="1" thickBot="1" x14ac:dyDescent="0.3">
      <c r="C162" s="58"/>
      <c r="D162" s="58" t="str">
        <f>IF(C162&lt;&gt;"",TEXT(C162,"00")&amp;"/02/"&amp;'Configurações Básicas'!$P$5,"")</f>
        <v/>
      </c>
      <c r="E162" s="58"/>
      <c r="F162" s="58"/>
      <c r="G162" s="58"/>
      <c r="H162" s="58"/>
      <c r="I162" s="59"/>
      <c r="J162" s="193"/>
      <c r="K162" s="60"/>
      <c r="L162" s="60"/>
      <c r="M162" s="56">
        <f>M161+IF(AND(K162="Pago",OR(E162='PC Receitas'!$O$4,E162='PC Receitas'!$O$5,E162='PC Receitas'!$O$6)),I162,IF(AND(K162="Pago",OR(E162='PC Receitas'!$O$7,E162='PC Receitas'!$O$8,E162='PC Receitas'!$O$9,E162='PC Receitas'!$O$10,E162='PC Receitas'!$O$11,E162='PC Receitas'!$O$12,E162='PC Receitas'!$O$13,E162='PC Receitas'!$O$14)),-I162,0))</f>
        <v>12927.7</v>
      </c>
      <c r="R162" s="153" t="e">
        <f t="shared" si="8"/>
        <v>#N/A</v>
      </c>
      <c r="S162" s="150" t="e">
        <f t="shared" si="9"/>
        <v>#N/A</v>
      </c>
      <c r="T162" s="150" t="e">
        <f t="shared" si="10"/>
        <v>#N/A</v>
      </c>
      <c r="U162" s="150" t="e">
        <f t="shared" si="11"/>
        <v>#N/A</v>
      </c>
      <c r="V162" s="154" t="e">
        <f>VLOOKUP(E162,'PC Receitas'!$O$4:$P$14,2,FALSE)</f>
        <v>#N/A</v>
      </c>
    </row>
    <row r="163" spans="3:22" ht="19.5" customHeight="1" thickTop="1" thickBot="1" x14ac:dyDescent="0.3">
      <c r="C163" s="58"/>
      <c r="D163" s="58" t="str">
        <f>IF(C163&lt;&gt;"",TEXT(C163,"00")&amp;"/02/"&amp;'Configurações Básicas'!$P$5,"")</f>
        <v/>
      </c>
      <c r="E163" s="58"/>
      <c r="F163" s="58"/>
      <c r="G163" s="58"/>
      <c r="H163" s="58"/>
      <c r="I163" s="59"/>
      <c r="J163" s="193"/>
      <c r="K163" s="60"/>
      <c r="L163" s="60"/>
      <c r="M163" s="56">
        <f>M162+IF(AND(K163="Pago",OR(E163='PC Receitas'!$O$4,E163='PC Receitas'!$O$5,E163='PC Receitas'!$O$6)),I163,IF(AND(K163="Pago",OR(E163='PC Receitas'!$O$7,E163='PC Receitas'!$O$8,E163='PC Receitas'!$O$9,E163='PC Receitas'!$O$10,E163='PC Receitas'!$O$11,E163='PC Receitas'!$O$12,E163='PC Receitas'!$O$13,E163='PC Receitas'!$O$14)),-I163,0))</f>
        <v>12927.7</v>
      </c>
      <c r="R163" s="153" t="e">
        <f t="shared" si="8"/>
        <v>#N/A</v>
      </c>
      <c r="S163" s="150" t="e">
        <f t="shared" si="9"/>
        <v>#N/A</v>
      </c>
      <c r="T163" s="150" t="e">
        <f t="shared" si="10"/>
        <v>#N/A</v>
      </c>
      <c r="U163" s="150" t="e">
        <f t="shared" si="11"/>
        <v>#N/A</v>
      </c>
      <c r="V163" s="154" t="e">
        <f>VLOOKUP(E163,'PC Receitas'!$O$4:$P$14,2,FALSE)</f>
        <v>#N/A</v>
      </c>
    </row>
    <row r="164" spans="3:22" ht="19.5" customHeight="1" thickTop="1" thickBot="1" x14ac:dyDescent="0.3">
      <c r="C164" s="58"/>
      <c r="D164" s="58" t="str">
        <f>IF(C164&lt;&gt;"",TEXT(C164,"00")&amp;"/02/"&amp;'Configurações Básicas'!$P$5,"")</f>
        <v/>
      </c>
      <c r="E164" s="58"/>
      <c r="F164" s="58"/>
      <c r="G164" s="58"/>
      <c r="H164" s="58"/>
      <c r="I164" s="59"/>
      <c r="J164" s="193"/>
      <c r="K164" s="60"/>
      <c r="L164" s="60"/>
      <c r="M164" s="56">
        <f>M163+IF(AND(K164="Pago",OR(E164='PC Receitas'!$O$4,E164='PC Receitas'!$O$5,E164='PC Receitas'!$O$6)),I164,IF(AND(K164="Pago",OR(E164='PC Receitas'!$O$7,E164='PC Receitas'!$O$8,E164='PC Receitas'!$O$9,E164='PC Receitas'!$O$10,E164='PC Receitas'!$O$11,E164='PC Receitas'!$O$12,E164='PC Receitas'!$O$13,E164='PC Receitas'!$O$14)),-I164,0))</f>
        <v>12927.7</v>
      </c>
      <c r="R164" s="153" t="e">
        <f t="shared" si="8"/>
        <v>#N/A</v>
      </c>
      <c r="S164" s="150" t="e">
        <f t="shared" si="9"/>
        <v>#N/A</v>
      </c>
      <c r="T164" s="150" t="e">
        <f t="shared" si="10"/>
        <v>#N/A</v>
      </c>
      <c r="U164" s="150" t="e">
        <f t="shared" si="11"/>
        <v>#N/A</v>
      </c>
      <c r="V164" s="154" t="e">
        <f>VLOOKUP(E164,'PC Receitas'!$O$4:$P$14,2,FALSE)</f>
        <v>#N/A</v>
      </c>
    </row>
    <row r="165" spans="3:22" ht="19.5" customHeight="1" thickTop="1" thickBot="1" x14ac:dyDescent="0.3">
      <c r="C165" s="58"/>
      <c r="D165" s="58" t="str">
        <f>IF(C165&lt;&gt;"",TEXT(C165,"00")&amp;"/02/"&amp;'Configurações Básicas'!$P$5,"")</f>
        <v/>
      </c>
      <c r="E165" s="58"/>
      <c r="F165" s="58"/>
      <c r="G165" s="58"/>
      <c r="H165" s="58"/>
      <c r="I165" s="59"/>
      <c r="J165" s="193"/>
      <c r="K165" s="60"/>
      <c r="L165" s="60"/>
      <c r="M165" s="56">
        <f>M164+IF(AND(K165="Pago",OR(E165='PC Receitas'!$O$4,E165='PC Receitas'!$O$5,E165='PC Receitas'!$O$6)),I165,IF(AND(K165="Pago",OR(E165='PC Receitas'!$O$7,E165='PC Receitas'!$O$8,E165='PC Receitas'!$O$9,E165='PC Receitas'!$O$10,E165='PC Receitas'!$O$11,E165='PC Receitas'!$O$12,E165='PC Receitas'!$O$13,E165='PC Receitas'!$O$14)),-I165,0))</f>
        <v>12927.7</v>
      </c>
      <c r="R165" s="153" t="e">
        <f t="shared" si="8"/>
        <v>#N/A</v>
      </c>
      <c r="S165" s="150" t="e">
        <f t="shared" si="9"/>
        <v>#N/A</v>
      </c>
      <c r="T165" s="150" t="e">
        <f t="shared" si="10"/>
        <v>#N/A</v>
      </c>
      <c r="U165" s="150" t="e">
        <f t="shared" si="11"/>
        <v>#N/A</v>
      </c>
      <c r="V165" s="154" t="e">
        <f>VLOOKUP(E165,'PC Receitas'!$O$4:$P$14,2,FALSE)</f>
        <v>#N/A</v>
      </c>
    </row>
    <row r="166" spans="3:22" ht="19.5" customHeight="1" thickTop="1" thickBot="1" x14ac:dyDescent="0.3">
      <c r="C166" s="58"/>
      <c r="D166" s="58" t="str">
        <f>IF(C166&lt;&gt;"",TEXT(C166,"00")&amp;"/02/"&amp;'Configurações Básicas'!$P$5,"")</f>
        <v/>
      </c>
      <c r="E166" s="58"/>
      <c r="F166" s="58"/>
      <c r="G166" s="58"/>
      <c r="H166" s="58"/>
      <c r="I166" s="59"/>
      <c r="J166" s="193"/>
      <c r="K166" s="60"/>
      <c r="L166" s="60"/>
      <c r="M166" s="56">
        <f>M165+IF(AND(K166="Pago",OR(E166='PC Receitas'!$O$4,E166='PC Receitas'!$O$5,E166='PC Receitas'!$O$6)),I166,IF(AND(K166="Pago",OR(E166='PC Receitas'!$O$7,E166='PC Receitas'!$O$8,E166='PC Receitas'!$O$9,E166='PC Receitas'!$O$10,E166='PC Receitas'!$O$11,E166='PC Receitas'!$O$12,E166='PC Receitas'!$O$13,E166='PC Receitas'!$O$14)),-I166,0))</f>
        <v>12927.7</v>
      </c>
      <c r="R166" s="153" t="e">
        <f t="shared" si="8"/>
        <v>#N/A</v>
      </c>
      <c r="S166" s="150" t="e">
        <f t="shared" si="9"/>
        <v>#N/A</v>
      </c>
      <c r="T166" s="150" t="e">
        <f t="shared" si="10"/>
        <v>#N/A</v>
      </c>
      <c r="U166" s="150" t="e">
        <f t="shared" si="11"/>
        <v>#N/A</v>
      </c>
      <c r="V166" s="154" t="e">
        <f>VLOOKUP(E166,'PC Receitas'!$O$4:$P$14,2,FALSE)</f>
        <v>#N/A</v>
      </c>
    </row>
    <row r="167" spans="3:22" ht="19.5" customHeight="1" thickTop="1" thickBot="1" x14ac:dyDescent="0.3">
      <c r="C167" s="58"/>
      <c r="D167" s="58" t="str">
        <f>IF(C167&lt;&gt;"",TEXT(C167,"00")&amp;"/02/"&amp;'Configurações Básicas'!$P$5,"")</f>
        <v/>
      </c>
      <c r="E167" s="58"/>
      <c r="F167" s="58"/>
      <c r="G167" s="58"/>
      <c r="H167" s="58"/>
      <c r="I167" s="59"/>
      <c r="J167" s="193"/>
      <c r="K167" s="60"/>
      <c r="L167" s="60"/>
      <c r="M167" s="56">
        <f>M166+IF(AND(K167="Pago",OR(E167='PC Receitas'!$O$4,E167='PC Receitas'!$O$5,E167='PC Receitas'!$O$6)),I167,IF(AND(K167="Pago",OR(E167='PC Receitas'!$O$7,E167='PC Receitas'!$O$8,E167='PC Receitas'!$O$9,E167='PC Receitas'!$O$10,E167='PC Receitas'!$O$11,E167='PC Receitas'!$O$12,E167='PC Receitas'!$O$13,E167='PC Receitas'!$O$14)),-I167,0))</f>
        <v>12927.7</v>
      </c>
      <c r="R167" s="153" t="e">
        <f t="shared" si="8"/>
        <v>#N/A</v>
      </c>
      <c r="S167" s="150" t="e">
        <f t="shared" si="9"/>
        <v>#N/A</v>
      </c>
      <c r="T167" s="150" t="e">
        <f t="shared" si="10"/>
        <v>#N/A</v>
      </c>
      <c r="U167" s="150" t="e">
        <f t="shared" si="11"/>
        <v>#N/A</v>
      </c>
      <c r="V167" s="154" t="e">
        <f>VLOOKUP(E167,'PC Receitas'!$O$4:$P$14,2,FALSE)</f>
        <v>#N/A</v>
      </c>
    </row>
    <row r="168" spans="3:22" ht="19.5" customHeight="1" thickTop="1" thickBot="1" x14ac:dyDescent="0.3">
      <c r="C168" s="58"/>
      <c r="D168" s="58" t="str">
        <f>IF(C168&lt;&gt;"",TEXT(C168,"00")&amp;"/02/"&amp;'Configurações Básicas'!$P$5,"")</f>
        <v/>
      </c>
      <c r="E168" s="58"/>
      <c r="F168" s="58"/>
      <c r="G168" s="58"/>
      <c r="H168" s="58"/>
      <c r="I168" s="59"/>
      <c r="J168" s="193"/>
      <c r="K168" s="60"/>
      <c r="L168" s="60"/>
      <c r="M168" s="56">
        <f>M167+IF(AND(K168="Pago",OR(E168='PC Receitas'!$O$4,E168='PC Receitas'!$O$5,E168='PC Receitas'!$O$6)),I168,IF(AND(K168="Pago",OR(E168='PC Receitas'!$O$7,E168='PC Receitas'!$O$8,E168='PC Receitas'!$O$9,E168='PC Receitas'!$O$10,E168='PC Receitas'!$O$11,E168='PC Receitas'!$O$12,E168='PC Receitas'!$O$13,E168='PC Receitas'!$O$14)),-I168,0))</f>
        <v>12927.7</v>
      </c>
      <c r="R168" s="153" t="e">
        <f t="shared" si="8"/>
        <v>#N/A</v>
      </c>
      <c r="S168" s="150" t="e">
        <f t="shared" si="9"/>
        <v>#N/A</v>
      </c>
      <c r="T168" s="150" t="e">
        <f t="shared" si="10"/>
        <v>#N/A</v>
      </c>
      <c r="U168" s="150" t="e">
        <f t="shared" si="11"/>
        <v>#N/A</v>
      </c>
      <c r="V168" s="154" t="e">
        <f>VLOOKUP(E168,'PC Receitas'!$O$4:$P$14,2,FALSE)</f>
        <v>#N/A</v>
      </c>
    </row>
    <row r="169" spans="3:22" ht="19.5" customHeight="1" thickTop="1" thickBot="1" x14ac:dyDescent="0.3">
      <c r="C169" s="58"/>
      <c r="D169" s="58" t="str">
        <f>IF(C169&lt;&gt;"",TEXT(C169,"00")&amp;"/02/"&amp;'Configurações Básicas'!$P$5,"")</f>
        <v/>
      </c>
      <c r="E169" s="58"/>
      <c r="F169" s="58"/>
      <c r="G169" s="58"/>
      <c r="H169" s="58"/>
      <c r="I169" s="59"/>
      <c r="J169" s="193"/>
      <c r="K169" s="60"/>
      <c r="L169" s="60"/>
      <c r="M169" s="56">
        <f>M168+IF(AND(K169="Pago",OR(E169='PC Receitas'!$O$4,E169='PC Receitas'!$O$5,E169='PC Receitas'!$O$6)),I169,IF(AND(K169="Pago",OR(E169='PC Receitas'!$O$7,E169='PC Receitas'!$O$8,E169='PC Receitas'!$O$9,E169='PC Receitas'!$O$10,E169='PC Receitas'!$O$11,E169='PC Receitas'!$O$12,E169='PC Receitas'!$O$13,E169='PC Receitas'!$O$14)),-I169,0))</f>
        <v>12927.7</v>
      </c>
      <c r="R169" s="153" t="e">
        <f t="shared" si="8"/>
        <v>#N/A</v>
      </c>
      <c r="S169" s="150" t="e">
        <f t="shared" si="9"/>
        <v>#N/A</v>
      </c>
      <c r="T169" s="150" t="e">
        <f t="shared" si="10"/>
        <v>#N/A</v>
      </c>
      <c r="U169" s="150" t="e">
        <f t="shared" si="11"/>
        <v>#N/A</v>
      </c>
      <c r="V169" s="154" t="e">
        <f>VLOOKUP(E169,'PC Receitas'!$O$4:$P$14,2,FALSE)</f>
        <v>#N/A</v>
      </c>
    </row>
    <row r="170" spans="3:22" ht="19.5" customHeight="1" thickTop="1" thickBot="1" x14ac:dyDescent="0.3">
      <c r="C170" s="58"/>
      <c r="D170" s="58" t="str">
        <f>IF(C170&lt;&gt;"",TEXT(C170,"00")&amp;"/02/"&amp;'Configurações Básicas'!$P$5,"")</f>
        <v/>
      </c>
      <c r="E170" s="58"/>
      <c r="F170" s="58"/>
      <c r="G170" s="58"/>
      <c r="H170" s="58"/>
      <c r="I170" s="59"/>
      <c r="J170" s="193"/>
      <c r="K170" s="60"/>
      <c r="L170" s="60"/>
      <c r="M170" s="56">
        <f>M169+IF(AND(K170="Pago",OR(E170='PC Receitas'!$O$4,E170='PC Receitas'!$O$5,E170='PC Receitas'!$O$6)),I170,IF(AND(K170="Pago",OR(E170='PC Receitas'!$O$7,E170='PC Receitas'!$O$8,E170='PC Receitas'!$O$9,E170='PC Receitas'!$O$10,E170='PC Receitas'!$O$11,E170='PC Receitas'!$O$12,E170='PC Receitas'!$O$13,E170='PC Receitas'!$O$14)),-I170,0))</f>
        <v>12927.7</v>
      </c>
      <c r="R170" s="153" t="e">
        <f t="shared" si="8"/>
        <v>#N/A</v>
      </c>
      <c r="S170" s="150" t="e">
        <f t="shared" si="9"/>
        <v>#N/A</v>
      </c>
      <c r="T170" s="150" t="e">
        <f t="shared" si="10"/>
        <v>#N/A</v>
      </c>
      <c r="U170" s="150" t="e">
        <f t="shared" si="11"/>
        <v>#N/A</v>
      </c>
      <c r="V170" s="154" t="e">
        <f>VLOOKUP(E170,'PC Receitas'!$O$4:$P$14,2,FALSE)</f>
        <v>#N/A</v>
      </c>
    </row>
    <row r="171" spans="3:22" ht="19.5" customHeight="1" thickTop="1" thickBot="1" x14ac:dyDescent="0.3">
      <c r="C171" s="58"/>
      <c r="D171" s="58" t="str">
        <f>IF(C171&lt;&gt;"",TEXT(C171,"00")&amp;"/02/"&amp;'Configurações Básicas'!$P$5,"")</f>
        <v/>
      </c>
      <c r="E171" s="58"/>
      <c r="F171" s="58"/>
      <c r="G171" s="58"/>
      <c r="H171" s="58"/>
      <c r="I171" s="59"/>
      <c r="J171" s="193"/>
      <c r="K171" s="60"/>
      <c r="L171" s="60"/>
      <c r="M171" s="56">
        <f>M170+IF(AND(K171="Pago",OR(E171='PC Receitas'!$O$4,E171='PC Receitas'!$O$5,E171='PC Receitas'!$O$6)),I171,IF(AND(K171="Pago",OR(E171='PC Receitas'!$O$7,E171='PC Receitas'!$O$8,E171='PC Receitas'!$O$9,E171='PC Receitas'!$O$10,E171='PC Receitas'!$O$11,E171='PC Receitas'!$O$12,E171='PC Receitas'!$O$13,E171='PC Receitas'!$O$14)),-I171,0))</f>
        <v>12927.7</v>
      </c>
      <c r="R171" s="153" t="e">
        <f t="shared" si="8"/>
        <v>#N/A</v>
      </c>
      <c r="S171" s="150" t="e">
        <f t="shared" si="9"/>
        <v>#N/A</v>
      </c>
      <c r="T171" s="150" t="e">
        <f t="shared" si="10"/>
        <v>#N/A</v>
      </c>
      <c r="U171" s="150" t="e">
        <f t="shared" si="11"/>
        <v>#N/A</v>
      </c>
      <c r="V171" s="154" t="e">
        <f>VLOOKUP(E171,'PC Receitas'!$O$4:$P$14,2,FALSE)</f>
        <v>#N/A</v>
      </c>
    </row>
    <row r="172" spans="3:22" ht="19.5" customHeight="1" thickTop="1" thickBot="1" x14ac:dyDescent="0.3">
      <c r="C172" s="58"/>
      <c r="D172" s="58" t="str">
        <f>IF(C172&lt;&gt;"",TEXT(C172,"00")&amp;"/02/"&amp;'Configurações Básicas'!$P$5,"")</f>
        <v/>
      </c>
      <c r="E172" s="58"/>
      <c r="F172" s="58"/>
      <c r="G172" s="58"/>
      <c r="H172" s="58"/>
      <c r="I172" s="59"/>
      <c r="J172" s="193"/>
      <c r="K172" s="60"/>
      <c r="L172" s="60"/>
      <c r="M172" s="56">
        <f>M171+IF(AND(K172="Pago",OR(E172='PC Receitas'!$O$4,E172='PC Receitas'!$O$5,E172='PC Receitas'!$O$6)),I172,IF(AND(K172="Pago",OR(E172='PC Receitas'!$O$7,E172='PC Receitas'!$O$8,E172='PC Receitas'!$O$9,E172='PC Receitas'!$O$10,E172='PC Receitas'!$O$11,E172='PC Receitas'!$O$12,E172='PC Receitas'!$O$13,E172='PC Receitas'!$O$14)),-I172,0))</f>
        <v>12927.7</v>
      </c>
      <c r="R172" s="153" t="e">
        <f t="shared" si="8"/>
        <v>#N/A</v>
      </c>
      <c r="S172" s="150" t="e">
        <f t="shared" si="9"/>
        <v>#N/A</v>
      </c>
      <c r="T172" s="150" t="e">
        <f t="shared" si="10"/>
        <v>#N/A</v>
      </c>
      <c r="U172" s="150" t="e">
        <f t="shared" si="11"/>
        <v>#N/A</v>
      </c>
      <c r="V172" s="154" t="e">
        <f>VLOOKUP(E172,'PC Receitas'!$O$4:$P$14,2,FALSE)</f>
        <v>#N/A</v>
      </c>
    </row>
    <row r="173" spans="3:22" ht="19.5" customHeight="1" thickTop="1" thickBot="1" x14ac:dyDescent="0.3">
      <c r="C173" s="58"/>
      <c r="D173" s="58" t="str">
        <f>IF(C173&lt;&gt;"",TEXT(C173,"00")&amp;"/02/"&amp;'Configurações Básicas'!$P$5,"")</f>
        <v/>
      </c>
      <c r="E173" s="58"/>
      <c r="F173" s="58"/>
      <c r="G173" s="58"/>
      <c r="H173" s="58"/>
      <c r="I173" s="59"/>
      <c r="J173" s="193"/>
      <c r="K173" s="60"/>
      <c r="L173" s="60"/>
      <c r="M173" s="56">
        <f>M172+IF(AND(K173="Pago",OR(E173='PC Receitas'!$O$4,E173='PC Receitas'!$O$5,E173='PC Receitas'!$O$6)),I173,IF(AND(K173="Pago",OR(E173='PC Receitas'!$O$7,E173='PC Receitas'!$O$8,E173='PC Receitas'!$O$9,E173='PC Receitas'!$O$10,E173='PC Receitas'!$O$11,E173='PC Receitas'!$O$12,E173='PC Receitas'!$O$13,E173='PC Receitas'!$O$14)),-I173,0))</f>
        <v>12927.7</v>
      </c>
      <c r="R173" s="153" t="e">
        <f t="shared" si="8"/>
        <v>#N/A</v>
      </c>
      <c r="S173" s="150" t="e">
        <f t="shared" si="9"/>
        <v>#N/A</v>
      </c>
      <c r="T173" s="150" t="e">
        <f t="shared" si="10"/>
        <v>#N/A</v>
      </c>
      <c r="U173" s="150" t="e">
        <f t="shared" si="11"/>
        <v>#N/A</v>
      </c>
      <c r="V173" s="154" t="e">
        <f>VLOOKUP(E173,'PC Receitas'!$O$4:$P$14,2,FALSE)</f>
        <v>#N/A</v>
      </c>
    </row>
    <row r="174" spans="3:22" ht="19.5" customHeight="1" thickTop="1" thickBot="1" x14ac:dyDescent="0.3">
      <c r="C174" s="58"/>
      <c r="D174" s="58" t="str">
        <f>IF(C174&lt;&gt;"",TEXT(C174,"00")&amp;"/02/"&amp;'Configurações Básicas'!$P$5,"")</f>
        <v/>
      </c>
      <c r="E174" s="58"/>
      <c r="F174" s="58"/>
      <c r="G174" s="58"/>
      <c r="H174" s="58"/>
      <c r="I174" s="59"/>
      <c r="J174" s="193"/>
      <c r="K174" s="60"/>
      <c r="L174" s="60"/>
      <c r="M174" s="56">
        <f>M173+IF(AND(K174="Pago",OR(E174='PC Receitas'!$O$4,E174='PC Receitas'!$O$5,E174='PC Receitas'!$O$6)),I174,IF(AND(K174="Pago",OR(E174='PC Receitas'!$O$7,E174='PC Receitas'!$O$8,E174='PC Receitas'!$O$9,E174='PC Receitas'!$O$10,E174='PC Receitas'!$O$11,E174='PC Receitas'!$O$12,E174='PC Receitas'!$O$13,E174='PC Receitas'!$O$14)),-I174,0))</f>
        <v>12927.7</v>
      </c>
      <c r="R174" s="153" t="e">
        <f t="shared" si="8"/>
        <v>#N/A</v>
      </c>
      <c r="S174" s="150" t="e">
        <f t="shared" si="9"/>
        <v>#N/A</v>
      </c>
      <c r="T174" s="150" t="e">
        <f t="shared" si="10"/>
        <v>#N/A</v>
      </c>
      <c r="U174" s="150" t="e">
        <f t="shared" si="11"/>
        <v>#N/A</v>
      </c>
      <c r="V174" s="154" t="e">
        <f>VLOOKUP(E174,'PC Receitas'!$O$4:$P$14,2,FALSE)</f>
        <v>#N/A</v>
      </c>
    </row>
    <row r="175" spans="3:22" ht="19.5" customHeight="1" thickTop="1" thickBot="1" x14ac:dyDescent="0.3">
      <c r="C175" s="58"/>
      <c r="D175" s="58" t="str">
        <f>IF(C175&lt;&gt;"",TEXT(C175,"00")&amp;"/02/"&amp;'Configurações Básicas'!$P$5,"")</f>
        <v/>
      </c>
      <c r="E175" s="58"/>
      <c r="F175" s="58"/>
      <c r="G175" s="58"/>
      <c r="H175" s="58"/>
      <c r="I175" s="59"/>
      <c r="J175" s="193"/>
      <c r="K175" s="60"/>
      <c r="L175" s="60"/>
      <c r="M175" s="56">
        <f>M174+IF(AND(K175="Pago",OR(E175='PC Receitas'!$O$4,E175='PC Receitas'!$O$5,E175='PC Receitas'!$O$6)),I175,IF(AND(K175="Pago",OR(E175='PC Receitas'!$O$7,E175='PC Receitas'!$O$8,E175='PC Receitas'!$O$9,E175='PC Receitas'!$O$10,E175='PC Receitas'!$O$11,E175='PC Receitas'!$O$12,E175='PC Receitas'!$O$13,E175='PC Receitas'!$O$14)),-I175,0))</f>
        <v>12927.7</v>
      </c>
      <c r="R175" s="153" t="e">
        <f t="shared" si="8"/>
        <v>#N/A</v>
      </c>
      <c r="S175" s="150" t="e">
        <f t="shared" si="9"/>
        <v>#N/A</v>
      </c>
      <c r="T175" s="150" t="e">
        <f t="shared" si="10"/>
        <v>#N/A</v>
      </c>
      <c r="U175" s="150" t="e">
        <f t="shared" si="11"/>
        <v>#N/A</v>
      </c>
      <c r="V175" s="154" t="e">
        <f>VLOOKUP(E175,'PC Receitas'!$O$4:$P$14,2,FALSE)</f>
        <v>#N/A</v>
      </c>
    </row>
    <row r="176" spans="3:22" ht="19.5" customHeight="1" thickTop="1" thickBot="1" x14ac:dyDescent="0.3">
      <c r="C176" s="58"/>
      <c r="D176" s="58" t="str">
        <f>IF(C176&lt;&gt;"",TEXT(C176,"00")&amp;"/02/"&amp;'Configurações Básicas'!$P$5,"")</f>
        <v/>
      </c>
      <c r="E176" s="58"/>
      <c r="F176" s="58"/>
      <c r="G176" s="58"/>
      <c r="H176" s="58"/>
      <c r="I176" s="59"/>
      <c r="J176" s="193"/>
      <c r="K176" s="60"/>
      <c r="L176" s="60"/>
      <c r="M176" s="56">
        <f>M175+IF(AND(K176="Pago",OR(E176='PC Receitas'!$O$4,E176='PC Receitas'!$O$5,E176='PC Receitas'!$O$6)),I176,IF(AND(K176="Pago",OR(E176='PC Receitas'!$O$7,E176='PC Receitas'!$O$8,E176='PC Receitas'!$O$9,E176='PC Receitas'!$O$10,E176='PC Receitas'!$O$11,E176='PC Receitas'!$O$12,E176='PC Receitas'!$O$13,E176='PC Receitas'!$O$14)),-I176,0))</f>
        <v>12927.7</v>
      </c>
      <c r="R176" s="153" t="e">
        <f t="shared" si="8"/>
        <v>#N/A</v>
      </c>
      <c r="S176" s="150" t="e">
        <f t="shared" si="9"/>
        <v>#N/A</v>
      </c>
      <c r="T176" s="150" t="e">
        <f t="shared" si="10"/>
        <v>#N/A</v>
      </c>
      <c r="U176" s="150" t="e">
        <f t="shared" si="11"/>
        <v>#N/A</v>
      </c>
      <c r="V176" s="154" t="e">
        <f>VLOOKUP(E176,'PC Receitas'!$O$4:$P$14,2,FALSE)</f>
        <v>#N/A</v>
      </c>
    </row>
    <row r="177" spans="3:22" ht="19.5" customHeight="1" thickTop="1" thickBot="1" x14ac:dyDescent="0.3">
      <c r="C177" s="58"/>
      <c r="D177" s="58" t="str">
        <f>IF(C177&lt;&gt;"",TEXT(C177,"00")&amp;"/02/"&amp;'Configurações Básicas'!$P$5,"")</f>
        <v/>
      </c>
      <c r="E177" s="58"/>
      <c r="F177" s="58"/>
      <c r="G177" s="58"/>
      <c r="H177" s="58"/>
      <c r="I177" s="59"/>
      <c r="J177" s="193"/>
      <c r="K177" s="60"/>
      <c r="L177" s="60"/>
      <c r="M177" s="56">
        <f>M176+IF(AND(K177="Pago",OR(E177='PC Receitas'!$O$4,E177='PC Receitas'!$O$5,E177='PC Receitas'!$O$6)),I177,IF(AND(K177="Pago",OR(E177='PC Receitas'!$O$7,E177='PC Receitas'!$O$8,E177='PC Receitas'!$O$9,E177='PC Receitas'!$O$10,E177='PC Receitas'!$O$11,E177='PC Receitas'!$O$12,E177='PC Receitas'!$O$13,E177='PC Receitas'!$O$14)),-I177,0))</f>
        <v>12927.7</v>
      </c>
      <c r="R177" s="153" t="e">
        <f t="shared" si="8"/>
        <v>#N/A</v>
      </c>
      <c r="S177" s="150" t="e">
        <f t="shared" si="9"/>
        <v>#N/A</v>
      </c>
      <c r="T177" s="150" t="e">
        <f t="shared" si="10"/>
        <v>#N/A</v>
      </c>
      <c r="U177" s="150" t="e">
        <f t="shared" si="11"/>
        <v>#N/A</v>
      </c>
      <c r="V177" s="154" t="e">
        <f>VLOOKUP(E177,'PC Receitas'!$O$4:$P$14,2,FALSE)</f>
        <v>#N/A</v>
      </c>
    </row>
    <row r="178" spans="3:22" ht="19.5" customHeight="1" thickTop="1" thickBot="1" x14ac:dyDescent="0.3">
      <c r="C178" s="58"/>
      <c r="D178" s="58" t="str">
        <f>IF(C178&lt;&gt;"",TEXT(C178,"00")&amp;"/02/"&amp;'Configurações Básicas'!$P$5,"")</f>
        <v/>
      </c>
      <c r="E178" s="58"/>
      <c r="F178" s="58"/>
      <c r="G178" s="58"/>
      <c r="H178" s="58"/>
      <c r="I178" s="59"/>
      <c r="J178" s="193"/>
      <c r="K178" s="60"/>
      <c r="L178" s="60"/>
      <c r="M178" s="56">
        <f>M177+IF(AND(K178="Pago",OR(E178='PC Receitas'!$O$4,E178='PC Receitas'!$O$5,E178='PC Receitas'!$O$6)),I178,IF(AND(K178="Pago",OR(E178='PC Receitas'!$O$7,E178='PC Receitas'!$O$8,E178='PC Receitas'!$O$9,E178='PC Receitas'!$O$10,E178='PC Receitas'!$O$11,E178='PC Receitas'!$O$12,E178='PC Receitas'!$O$13,E178='PC Receitas'!$O$14)),-I178,0))</f>
        <v>12927.7</v>
      </c>
      <c r="R178" s="153" t="e">
        <f t="shared" si="8"/>
        <v>#N/A</v>
      </c>
      <c r="S178" s="150" t="e">
        <f t="shared" si="9"/>
        <v>#N/A</v>
      </c>
      <c r="T178" s="150" t="e">
        <f t="shared" si="10"/>
        <v>#N/A</v>
      </c>
      <c r="U178" s="150" t="e">
        <f t="shared" si="11"/>
        <v>#N/A</v>
      </c>
      <c r="V178" s="154" t="e">
        <f>VLOOKUP(E178,'PC Receitas'!$O$4:$P$14,2,FALSE)</f>
        <v>#N/A</v>
      </c>
    </row>
    <row r="179" spans="3:22" ht="19.5" customHeight="1" thickTop="1" thickBot="1" x14ac:dyDescent="0.3">
      <c r="C179" s="58"/>
      <c r="D179" s="58" t="str">
        <f>IF(C179&lt;&gt;"",TEXT(C179,"00")&amp;"/02/"&amp;'Configurações Básicas'!$P$5,"")</f>
        <v/>
      </c>
      <c r="E179" s="58"/>
      <c r="F179" s="58"/>
      <c r="G179" s="58"/>
      <c r="H179" s="58"/>
      <c r="I179" s="59"/>
      <c r="J179" s="193"/>
      <c r="K179" s="60"/>
      <c r="L179" s="60"/>
      <c r="M179" s="56">
        <f>M178+IF(AND(K179="Pago",OR(E179='PC Receitas'!$O$4,E179='PC Receitas'!$O$5,E179='PC Receitas'!$O$6)),I179,IF(AND(K179="Pago",OR(E179='PC Receitas'!$O$7,E179='PC Receitas'!$O$8,E179='PC Receitas'!$O$9,E179='PC Receitas'!$O$10,E179='PC Receitas'!$O$11,E179='PC Receitas'!$O$12,E179='PC Receitas'!$O$13,E179='PC Receitas'!$O$14)),-I179,0))</f>
        <v>12927.7</v>
      </c>
      <c r="R179" s="153" t="e">
        <f t="shared" si="8"/>
        <v>#N/A</v>
      </c>
      <c r="S179" s="150" t="e">
        <f t="shared" si="9"/>
        <v>#N/A</v>
      </c>
      <c r="T179" s="150" t="e">
        <f t="shared" si="10"/>
        <v>#N/A</v>
      </c>
      <c r="U179" s="150" t="e">
        <f t="shared" si="11"/>
        <v>#N/A</v>
      </c>
      <c r="V179" s="154" t="e">
        <f>VLOOKUP(E179,'PC Receitas'!$O$4:$P$14,2,FALSE)</f>
        <v>#N/A</v>
      </c>
    </row>
    <row r="180" spans="3:22" ht="19.5" customHeight="1" thickTop="1" thickBot="1" x14ac:dyDescent="0.3">
      <c r="C180" s="58"/>
      <c r="D180" s="58" t="str">
        <f>IF(C180&lt;&gt;"",TEXT(C180,"00")&amp;"/02/"&amp;'Configurações Básicas'!$P$5,"")</f>
        <v/>
      </c>
      <c r="E180" s="58"/>
      <c r="F180" s="58"/>
      <c r="G180" s="58"/>
      <c r="H180" s="58"/>
      <c r="I180" s="59"/>
      <c r="J180" s="193"/>
      <c r="K180" s="60"/>
      <c r="L180" s="60"/>
      <c r="M180" s="56">
        <f>M179+IF(AND(K180="Pago",OR(E180='PC Receitas'!$O$4,E180='PC Receitas'!$O$5,E180='PC Receitas'!$O$6)),I180,IF(AND(K180="Pago",OR(E180='PC Receitas'!$O$7,E180='PC Receitas'!$O$8,E180='PC Receitas'!$O$9,E180='PC Receitas'!$O$10,E180='PC Receitas'!$O$11,E180='PC Receitas'!$O$12,E180='PC Receitas'!$O$13,E180='PC Receitas'!$O$14)),-I180,0))</f>
        <v>12927.7</v>
      </c>
      <c r="R180" s="153" t="e">
        <f t="shared" si="8"/>
        <v>#N/A</v>
      </c>
      <c r="S180" s="150" t="e">
        <f t="shared" si="9"/>
        <v>#N/A</v>
      </c>
      <c r="T180" s="150" t="e">
        <f t="shared" si="10"/>
        <v>#N/A</v>
      </c>
      <c r="U180" s="150" t="e">
        <f t="shared" si="11"/>
        <v>#N/A</v>
      </c>
      <c r="V180" s="154" t="e">
        <f>VLOOKUP(E180,'PC Receitas'!$O$4:$P$14,2,FALSE)</f>
        <v>#N/A</v>
      </c>
    </row>
    <row r="181" spans="3:22" ht="19.5" customHeight="1" thickTop="1" thickBot="1" x14ac:dyDescent="0.3">
      <c r="C181" s="58"/>
      <c r="D181" s="58" t="str">
        <f>IF(C181&lt;&gt;"",TEXT(C181,"00")&amp;"/02/"&amp;'Configurações Básicas'!$P$5,"")</f>
        <v/>
      </c>
      <c r="E181" s="58"/>
      <c r="F181" s="58"/>
      <c r="G181" s="58"/>
      <c r="H181" s="58"/>
      <c r="I181" s="59"/>
      <c r="J181" s="193"/>
      <c r="K181" s="60"/>
      <c r="L181" s="60"/>
      <c r="M181" s="56">
        <f>M180+IF(AND(K181="Pago",OR(E181='PC Receitas'!$O$4,E181='PC Receitas'!$O$5,E181='PC Receitas'!$O$6)),I181,IF(AND(K181="Pago",OR(E181='PC Receitas'!$O$7,E181='PC Receitas'!$O$8,E181='PC Receitas'!$O$9,E181='PC Receitas'!$O$10,E181='PC Receitas'!$O$11,E181='PC Receitas'!$O$12,E181='PC Receitas'!$O$13,E181='PC Receitas'!$O$14)),-I181,0))</f>
        <v>12927.7</v>
      </c>
      <c r="R181" s="153" t="e">
        <f t="shared" si="8"/>
        <v>#N/A</v>
      </c>
      <c r="S181" s="150" t="e">
        <f t="shared" si="9"/>
        <v>#N/A</v>
      </c>
      <c r="T181" s="150" t="e">
        <f t="shared" si="10"/>
        <v>#N/A</v>
      </c>
      <c r="U181" s="150" t="e">
        <f t="shared" si="11"/>
        <v>#N/A</v>
      </c>
      <c r="V181" s="154" t="e">
        <f>VLOOKUP(E181,'PC Receitas'!$O$4:$P$14,2,FALSE)</f>
        <v>#N/A</v>
      </c>
    </row>
    <row r="182" spans="3:22" ht="19.5" customHeight="1" thickTop="1" thickBot="1" x14ac:dyDescent="0.3">
      <c r="C182" s="58"/>
      <c r="D182" s="58" t="str">
        <f>IF(C182&lt;&gt;"",TEXT(C182,"00")&amp;"/02/"&amp;'Configurações Básicas'!$P$5,"")</f>
        <v/>
      </c>
      <c r="E182" s="58"/>
      <c r="F182" s="58"/>
      <c r="G182" s="58"/>
      <c r="H182" s="58"/>
      <c r="I182" s="59"/>
      <c r="J182" s="193"/>
      <c r="K182" s="60"/>
      <c r="L182" s="60"/>
      <c r="M182" s="56">
        <f>M181+IF(AND(K182="Pago",OR(E182='PC Receitas'!$O$4,E182='PC Receitas'!$O$5,E182='PC Receitas'!$O$6)),I182,IF(AND(K182="Pago",OR(E182='PC Receitas'!$O$7,E182='PC Receitas'!$O$8,E182='PC Receitas'!$O$9,E182='PC Receitas'!$O$10,E182='PC Receitas'!$O$11,E182='PC Receitas'!$O$12,E182='PC Receitas'!$O$13,E182='PC Receitas'!$O$14)),-I182,0))</f>
        <v>12927.7</v>
      </c>
      <c r="R182" s="153" t="e">
        <f t="shared" si="8"/>
        <v>#N/A</v>
      </c>
      <c r="S182" s="150" t="e">
        <f t="shared" si="9"/>
        <v>#N/A</v>
      </c>
      <c r="T182" s="150" t="e">
        <f t="shared" si="10"/>
        <v>#N/A</v>
      </c>
      <c r="U182" s="150" t="e">
        <f t="shared" si="11"/>
        <v>#N/A</v>
      </c>
      <c r="V182" s="154" t="e">
        <f>VLOOKUP(E182,'PC Receitas'!$O$4:$P$14,2,FALSE)</f>
        <v>#N/A</v>
      </c>
    </row>
    <row r="183" spans="3:22" ht="19.5" customHeight="1" thickTop="1" thickBot="1" x14ac:dyDescent="0.3">
      <c r="C183" s="58"/>
      <c r="D183" s="58" t="str">
        <f>IF(C183&lt;&gt;"",TEXT(C183,"00")&amp;"/02/"&amp;'Configurações Básicas'!$P$5,"")</f>
        <v/>
      </c>
      <c r="E183" s="58"/>
      <c r="F183" s="58"/>
      <c r="G183" s="58"/>
      <c r="H183" s="58"/>
      <c r="I183" s="59"/>
      <c r="J183" s="193"/>
      <c r="K183" s="60"/>
      <c r="L183" s="60"/>
      <c r="M183" s="56">
        <f>M182+IF(AND(K183="Pago",OR(E183='PC Receitas'!$O$4,E183='PC Receitas'!$O$5,E183='PC Receitas'!$O$6)),I183,IF(AND(K183="Pago",OR(E183='PC Receitas'!$O$7,E183='PC Receitas'!$O$8,E183='PC Receitas'!$O$9,E183='PC Receitas'!$O$10,E183='PC Receitas'!$O$11,E183='PC Receitas'!$O$12,E183='PC Receitas'!$O$13,E183='PC Receitas'!$O$14)),-I183,0))</f>
        <v>12927.7</v>
      </c>
      <c r="R183" s="153" t="e">
        <f t="shared" si="8"/>
        <v>#N/A</v>
      </c>
      <c r="S183" s="150" t="e">
        <f t="shared" si="9"/>
        <v>#N/A</v>
      </c>
      <c r="T183" s="150" t="e">
        <f t="shared" si="10"/>
        <v>#N/A</v>
      </c>
      <c r="U183" s="150" t="e">
        <f t="shared" si="11"/>
        <v>#N/A</v>
      </c>
      <c r="V183" s="154" t="e">
        <f>VLOOKUP(E183,'PC Receitas'!$O$4:$P$14,2,FALSE)</f>
        <v>#N/A</v>
      </c>
    </row>
    <row r="184" spans="3:22" ht="19.5" customHeight="1" thickTop="1" thickBot="1" x14ac:dyDescent="0.3">
      <c r="C184" s="58"/>
      <c r="D184" s="58" t="str">
        <f>IF(C184&lt;&gt;"",TEXT(C184,"00")&amp;"/02/"&amp;'Configurações Básicas'!$P$5,"")</f>
        <v/>
      </c>
      <c r="E184" s="58"/>
      <c r="F184" s="58"/>
      <c r="G184" s="58"/>
      <c r="H184" s="58"/>
      <c r="I184" s="59"/>
      <c r="J184" s="193"/>
      <c r="K184" s="60"/>
      <c r="L184" s="60"/>
      <c r="M184" s="56">
        <f>M183+IF(AND(K184="Pago",OR(E184='PC Receitas'!$O$4,E184='PC Receitas'!$O$5,E184='PC Receitas'!$O$6)),I184,IF(AND(K184="Pago",OR(E184='PC Receitas'!$O$7,E184='PC Receitas'!$O$8,E184='PC Receitas'!$O$9,E184='PC Receitas'!$O$10,E184='PC Receitas'!$O$11,E184='PC Receitas'!$O$12,E184='PC Receitas'!$O$13,E184='PC Receitas'!$O$14)),-I184,0))</f>
        <v>12927.7</v>
      </c>
      <c r="R184" s="153" t="e">
        <f t="shared" si="8"/>
        <v>#N/A</v>
      </c>
      <c r="S184" s="150" t="e">
        <f t="shared" si="9"/>
        <v>#N/A</v>
      </c>
      <c r="T184" s="150" t="e">
        <f t="shared" si="10"/>
        <v>#N/A</v>
      </c>
      <c r="U184" s="150" t="e">
        <f t="shared" si="11"/>
        <v>#N/A</v>
      </c>
      <c r="V184" s="154" t="e">
        <f>VLOOKUP(E184,'PC Receitas'!$O$4:$P$14,2,FALSE)</f>
        <v>#N/A</v>
      </c>
    </row>
    <row r="185" spans="3:22" ht="19.5" customHeight="1" thickTop="1" thickBot="1" x14ac:dyDescent="0.3">
      <c r="C185" s="58"/>
      <c r="D185" s="58" t="str">
        <f>IF(C185&lt;&gt;"",TEXT(C185,"00")&amp;"/02/"&amp;'Configurações Básicas'!$P$5,"")</f>
        <v/>
      </c>
      <c r="E185" s="58"/>
      <c r="F185" s="58"/>
      <c r="G185" s="58"/>
      <c r="H185" s="58"/>
      <c r="I185" s="59"/>
      <c r="J185" s="193"/>
      <c r="K185" s="60"/>
      <c r="L185" s="60"/>
      <c r="M185" s="56">
        <f>M184+IF(AND(K185="Pago",OR(E185='PC Receitas'!$O$4,E185='PC Receitas'!$O$5,E185='PC Receitas'!$O$6)),I185,IF(AND(K185="Pago",OR(E185='PC Receitas'!$O$7,E185='PC Receitas'!$O$8,E185='PC Receitas'!$O$9,E185='PC Receitas'!$O$10,E185='PC Receitas'!$O$11,E185='PC Receitas'!$O$12,E185='PC Receitas'!$O$13,E185='PC Receitas'!$O$14)),-I185,0))</f>
        <v>12927.7</v>
      </c>
      <c r="R185" s="153" t="e">
        <f t="shared" si="8"/>
        <v>#N/A</v>
      </c>
      <c r="S185" s="150" t="e">
        <f t="shared" si="9"/>
        <v>#N/A</v>
      </c>
      <c r="T185" s="150" t="e">
        <f t="shared" si="10"/>
        <v>#N/A</v>
      </c>
      <c r="U185" s="150" t="e">
        <f t="shared" si="11"/>
        <v>#N/A</v>
      </c>
      <c r="V185" s="154" t="e">
        <f>VLOOKUP(E185,'PC Receitas'!$O$4:$P$14,2,FALSE)</f>
        <v>#N/A</v>
      </c>
    </row>
    <row r="186" spans="3:22" ht="19.5" customHeight="1" thickTop="1" thickBot="1" x14ac:dyDescent="0.3">
      <c r="C186" s="58"/>
      <c r="D186" s="58" t="str">
        <f>IF(C186&lt;&gt;"",TEXT(C186,"00")&amp;"/02/"&amp;'Configurações Básicas'!$P$5,"")</f>
        <v/>
      </c>
      <c r="E186" s="58"/>
      <c r="F186" s="58"/>
      <c r="G186" s="58"/>
      <c r="H186" s="58"/>
      <c r="I186" s="59"/>
      <c r="J186" s="193"/>
      <c r="K186" s="60"/>
      <c r="L186" s="60"/>
      <c r="M186" s="56">
        <f>M185+IF(AND(K186="Pago",OR(E186='PC Receitas'!$O$4,E186='PC Receitas'!$O$5,E186='PC Receitas'!$O$6)),I186,IF(AND(K186="Pago",OR(E186='PC Receitas'!$O$7,E186='PC Receitas'!$O$8,E186='PC Receitas'!$O$9,E186='PC Receitas'!$O$10,E186='PC Receitas'!$O$11,E186='PC Receitas'!$O$12,E186='PC Receitas'!$O$13,E186='PC Receitas'!$O$14)),-I186,0))</f>
        <v>12927.7</v>
      </c>
      <c r="R186" s="153" t="e">
        <f t="shared" si="8"/>
        <v>#N/A</v>
      </c>
      <c r="S186" s="150" t="e">
        <f t="shared" si="9"/>
        <v>#N/A</v>
      </c>
      <c r="T186" s="150" t="e">
        <f t="shared" si="10"/>
        <v>#N/A</v>
      </c>
      <c r="U186" s="150" t="e">
        <f t="shared" si="11"/>
        <v>#N/A</v>
      </c>
      <c r="V186" s="154" t="e">
        <f>VLOOKUP(E186,'PC Receitas'!$O$4:$P$14,2,FALSE)</f>
        <v>#N/A</v>
      </c>
    </row>
    <row r="187" spans="3:22" ht="19.5" customHeight="1" thickTop="1" thickBot="1" x14ac:dyDescent="0.3">
      <c r="C187" s="58"/>
      <c r="D187" s="58" t="str">
        <f>IF(C187&lt;&gt;"",TEXT(C187,"00")&amp;"/02/"&amp;'Configurações Básicas'!$P$5,"")</f>
        <v/>
      </c>
      <c r="E187" s="58"/>
      <c r="F187" s="58"/>
      <c r="G187" s="58"/>
      <c r="H187" s="58"/>
      <c r="I187" s="59"/>
      <c r="J187" s="193"/>
      <c r="K187" s="60"/>
      <c r="L187" s="60"/>
      <c r="M187" s="56">
        <f>M186+IF(AND(K187="Pago",OR(E187='PC Receitas'!$O$4,E187='PC Receitas'!$O$5,E187='PC Receitas'!$O$6)),I187,IF(AND(K187="Pago",OR(E187='PC Receitas'!$O$7,E187='PC Receitas'!$O$8,E187='PC Receitas'!$O$9,E187='PC Receitas'!$O$10,E187='PC Receitas'!$O$11,E187='PC Receitas'!$O$12,E187='PC Receitas'!$O$13,E187='PC Receitas'!$O$14)),-I187,0))</f>
        <v>12927.7</v>
      </c>
      <c r="R187" s="153" t="e">
        <f t="shared" si="8"/>
        <v>#N/A</v>
      </c>
      <c r="S187" s="150" t="e">
        <f t="shared" si="9"/>
        <v>#N/A</v>
      </c>
      <c r="T187" s="150" t="e">
        <f t="shared" si="10"/>
        <v>#N/A</v>
      </c>
      <c r="U187" s="150" t="e">
        <f t="shared" si="11"/>
        <v>#N/A</v>
      </c>
      <c r="V187" s="154" t="e">
        <f>VLOOKUP(E187,'PC Receitas'!$O$4:$P$14,2,FALSE)</f>
        <v>#N/A</v>
      </c>
    </row>
    <row r="188" spans="3:22" ht="19.5" customHeight="1" thickTop="1" thickBot="1" x14ac:dyDescent="0.3">
      <c r="C188" s="58"/>
      <c r="D188" s="58" t="str">
        <f>IF(C188&lt;&gt;"",TEXT(C188,"00")&amp;"/02/"&amp;'Configurações Básicas'!$P$5,"")</f>
        <v/>
      </c>
      <c r="E188" s="58"/>
      <c r="F188" s="58"/>
      <c r="G188" s="58"/>
      <c r="H188" s="58"/>
      <c r="I188" s="59"/>
      <c r="J188" s="193"/>
      <c r="K188" s="60"/>
      <c r="L188" s="60"/>
      <c r="M188" s="56">
        <f>M187+IF(AND(K188="Pago",OR(E188='PC Receitas'!$O$4,E188='PC Receitas'!$O$5,E188='PC Receitas'!$O$6)),I188,IF(AND(K188="Pago",OR(E188='PC Receitas'!$O$7,E188='PC Receitas'!$O$8,E188='PC Receitas'!$O$9,E188='PC Receitas'!$O$10,E188='PC Receitas'!$O$11,E188='PC Receitas'!$O$12,E188='PC Receitas'!$O$13,E188='PC Receitas'!$O$14)),-I188,0))</f>
        <v>12927.7</v>
      </c>
      <c r="R188" s="153" t="e">
        <f t="shared" si="8"/>
        <v>#N/A</v>
      </c>
      <c r="S188" s="150" t="e">
        <f t="shared" si="9"/>
        <v>#N/A</v>
      </c>
      <c r="T188" s="150" t="e">
        <f t="shared" si="10"/>
        <v>#N/A</v>
      </c>
      <c r="U188" s="150" t="e">
        <f t="shared" si="11"/>
        <v>#N/A</v>
      </c>
      <c r="V188" s="154" t="e">
        <f>VLOOKUP(E188,'PC Receitas'!$O$4:$P$14,2,FALSE)</f>
        <v>#N/A</v>
      </c>
    </row>
    <row r="189" spans="3:22" ht="19.5" customHeight="1" thickTop="1" thickBot="1" x14ac:dyDescent="0.3">
      <c r="C189" s="58"/>
      <c r="D189" s="58" t="str">
        <f>IF(C189&lt;&gt;"",TEXT(C189,"00")&amp;"/02/"&amp;'Configurações Básicas'!$P$5,"")</f>
        <v/>
      </c>
      <c r="E189" s="58"/>
      <c r="F189" s="58"/>
      <c r="G189" s="58"/>
      <c r="H189" s="58"/>
      <c r="I189" s="59"/>
      <c r="J189" s="193"/>
      <c r="K189" s="60"/>
      <c r="L189" s="60"/>
      <c r="M189" s="56">
        <f>M188+IF(AND(K189="Pago",OR(E189='PC Receitas'!$O$4,E189='PC Receitas'!$O$5,E189='PC Receitas'!$O$6)),I189,IF(AND(K189="Pago",OR(E189='PC Receitas'!$O$7,E189='PC Receitas'!$O$8,E189='PC Receitas'!$O$9,E189='PC Receitas'!$O$10,E189='PC Receitas'!$O$11,E189='PC Receitas'!$O$12,E189='PC Receitas'!$O$13,E189='PC Receitas'!$O$14)),-I189,0))</f>
        <v>12927.7</v>
      </c>
      <c r="R189" s="153" t="e">
        <f t="shared" si="8"/>
        <v>#N/A</v>
      </c>
      <c r="S189" s="150" t="e">
        <f t="shared" si="9"/>
        <v>#N/A</v>
      </c>
      <c r="T189" s="150" t="e">
        <f t="shared" si="10"/>
        <v>#N/A</v>
      </c>
      <c r="U189" s="150" t="e">
        <f t="shared" si="11"/>
        <v>#N/A</v>
      </c>
      <c r="V189" s="154" t="e">
        <f>VLOOKUP(E189,'PC Receitas'!$O$4:$P$14,2,FALSE)</f>
        <v>#N/A</v>
      </c>
    </row>
    <row r="190" spans="3:22" ht="19.5" customHeight="1" thickTop="1" thickBot="1" x14ac:dyDescent="0.3">
      <c r="C190" s="58"/>
      <c r="D190" s="58" t="str">
        <f>IF(C190&lt;&gt;"",TEXT(C190,"00")&amp;"/02/"&amp;'Configurações Básicas'!$P$5,"")</f>
        <v/>
      </c>
      <c r="E190" s="58"/>
      <c r="F190" s="58"/>
      <c r="G190" s="58"/>
      <c r="H190" s="58"/>
      <c r="I190" s="59"/>
      <c r="J190" s="193"/>
      <c r="K190" s="60"/>
      <c r="L190" s="60"/>
      <c r="M190" s="56">
        <f>M189+IF(AND(K190="Pago",OR(E190='PC Receitas'!$O$4,E190='PC Receitas'!$O$5,E190='PC Receitas'!$O$6)),I190,IF(AND(K190="Pago",OR(E190='PC Receitas'!$O$7,E190='PC Receitas'!$O$8,E190='PC Receitas'!$O$9,E190='PC Receitas'!$O$10,E190='PC Receitas'!$O$11,E190='PC Receitas'!$O$12,E190='PC Receitas'!$O$13,E190='PC Receitas'!$O$14)),-I190,0))</f>
        <v>12927.7</v>
      </c>
      <c r="R190" s="153" t="e">
        <f t="shared" si="8"/>
        <v>#N/A</v>
      </c>
      <c r="S190" s="150" t="e">
        <f t="shared" si="9"/>
        <v>#N/A</v>
      </c>
      <c r="T190" s="150" t="e">
        <f t="shared" si="10"/>
        <v>#N/A</v>
      </c>
      <c r="U190" s="150" t="e">
        <f t="shared" si="11"/>
        <v>#N/A</v>
      </c>
      <c r="V190" s="154" t="e">
        <f>VLOOKUP(E190,'PC Receitas'!$O$4:$P$14,2,FALSE)</f>
        <v>#N/A</v>
      </c>
    </row>
    <row r="191" spans="3:22" ht="19.5" customHeight="1" thickTop="1" thickBot="1" x14ac:dyDescent="0.3">
      <c r="C191" s="58"/>
      <c r="D191" s="58" t="str">
        <f>IF(C191&lt;&gt;"",TEXT(C191,"00")&amp;"/02/"&amp;'Configurações Básicas'!$P$5,"")</f>
        <v/>
      </c>
      <c r="E191" s="58"/>
      <c r="F191" s="58"/>
      <c r="G191" s="58"/>
      <c r="H191" s="58"/>
      <c r="I191" s="59"/>
      <c r="J191" s="193"/>
      <c r="K191" s="60"/>
      <c r="L191" s="60"/>
      <c r="M191" s="56">
        <f>M190+IF(AND(K191="Pago",OR(E191='PC Receitas'!$O$4,E191='PC Receitas'!$O$5,E191='PC Receitas'!$O$6)),I191,IF(AND(K191="Pago",OR(E191='PC Receitas'!$O$7,E191='PC Receitas'!$O$8,E191='PC Receitas'!$O$9,E191='PC Receitas'!$O$10,E191='PC Receitas'!$O$11,E191='PC Receitas'!$O$12,E191='PC Receitas'!$O$13,E191='PC Receitas'!$O$14)),-I191,0))</f>
        <v>12927.7</v>
      </c>
      <c r="R191" s="153" t="e">
        <f t="shared" si="8"/>
        <v>#N/A</v>
      </c>
      <c r="S191" s="150" t="e">
        <f t="shared" si="9"/>
        <v>#N/A</v>
      </c>
      <c r="T191" s="150" t="e">
        <f t="shared" si="10"/>
        <v>#N/A</v>
      </c>
      <c r="U191" s="150" t="e">
        <f t="shared" si="11"/>
        <v>#N/A</v>
      </c>
      <c r="V191" s="154" t="e">
        <f>VLOOKUP(E191,'PC Receitas'!$O$4:$P$14,2,FALSE)</f>
        <v>#N/A</v>
      </c>
    </row>
    <row r="192" spans="3:22" ht="19.5" customHeight="1" thickTop="1" thickBot="1" x14ac:dyDescent="0.3">
      <c r="C192" s="58"/>
      <c r="D192" s="58" t="str">
        <f>IF(C192&lt;&gt;"",TEXT(C192,"00")&amp;"/02/"&amp;'Configurações Básicas'!$P$5,"")</f>
        <v/>
      </c>
      <c r="E192" s="58"/>
      <c r="F192" s="58"/>
      <c r="G192" s="58"/>
      <c r="H192" s="58"/>
      <c r="I192" s="59"/>
      <c r="J192" s="193"/>
      <c r="K192" s="60"/>
      <c r="L192" s="60"/>
      <c r="M192" s="56">
        <f>M191+IF(AND(K192="Pago",OR(E192='PC Receitas'!$O$4,E192='PC Receitas'!$O$5,E192='PC Receitas'!$O$6)),I192,IF(AND(K192="Pago",OR(E192='PC Receitas'!$O$7,E192='PC Receitas'!$O$8,E192='PC Receitas'!$O$9,E192='PC Receitas'!$O$10,E192='PC Receitas'!$O$11,E192='PC Receitas'!$O$12,E192='PC Receitas'!$O$13,E192='PC Receitas'!$O$14)),-I192,0))</f>
        <v>12927.7</v>
      </c>
      <c r="R192" s="153" t="e">
        <f t="shared" si="8"/>
        <v>#N/A</v>
      </c>
      <c r="S192" s="150" t="e">
        <f t="shared" si="9"/>
        <v>#N/A</v>
      </c>
      <c r="T192" s="150" t="e">
        <f t="shared" si="10"/>
        <v>#N/A</v>
      </c>
      <c r="U192" s="150" t="e">
        <f t="shared" si="11"/>
        <v>#N/A</v>
      </c>
      <c r="V192" s="154" t="e">
        <f>VLOOKUP(E192,'PC Receitas'!$O$4:$P$14,2,FALSE)</f>
        <v>#N/A</v>
      </c>
    </row>
    <row r="193" spans="3:22" ht="19.5" customHeight="1" thickTop="1" thickBot="1" x14ac:dyDescent="0.3">
      <c r="C193" s="58"/>
      <c r="D193" s="58" t="str">
        <f>IF(C193&lt;&gt;"",TEXT(C193,"00")&amp;"/02/"&amp;'Configurações Básicas'!$P$5,"")</f>
        <v/>
      </c>
      <c r="E193" s="58"/>
      <c r="F193" s="58"/>
      <c r="G193" s="58"/>
      <c r="H193" s="58"/>
      <c r="I193" s="59"/>
      <c r="J193" s="193"/>
      <c r="K193" s="60"/>
      <c r="L193" s="60"/>
      <c r="M193" s="56">
        <f>M192+IF(AND(K193="Pago",OR(E193='PC Receitas'!$O$4,E193='PC Receitas'!$O$5,E193='PC Receitas'!$O$6)),I193,IF(AND(K193="Pago",OR(E193='PC Receitas'!$O$7,E193='PC Receitas'!$O$8,E193='PC Receitas'!$O$9,E193='PC Receitas'!$O$10,E193='PC Receitas'!$O$11,E193='PC Receitas'!$O$12,E193='PC Receitas'!$O$13,E193='PC Receitas'!$O$14)),-I193,0))</f>
        <v>12927.7</v>
      </c>
      <c r="R193" s="153" t="e">
        <f t="shared" si="8"/>
        <v>#N/A</v>
      </c>
      <c r="S193" s="150" t="e">
        <f t="shared" si="9"/>
        <v>#N/A</v>
      </c>
      <c r="T193" s="150" t="e">
        <f t="shared" si="10"/>
        <v>#N/A</v>
      </c>
      <c r="U193" s="150" t="e">
        <f t="shared" si="11"/>
        <v>#N/A</v>
      </c>
      <c r="V193" s="154" t="e">
        <f>VLOOKUP(E193,'PC Receitas'!$O$4:$P$14,2,FALSE)</f>
        <v>#N/A</v>
      </c>
    </row>
    <row r="194" spans="3:22" ht="19.5" customHeight="1" thickTop="1" thickBot="1" x14ac:dyDescent="0.3">
      <c r="C194" s="58"/>
      <c r="D194" s="58" t="str">
        <f>IF(C194&lt;&gt;"",TEXT(C194,"00")&amp;"/02/"&amp;'Configurações Básicas'!$P$5,"")</f>
        <v/>
      </c>
      <c r="E194" s="58"/>
      <c r="F194" s="58"/>
      <c r="G194" s="58"/>
      <c r="H194" s="58"/>
      <c r="I194" s="59"/>
      <c r="J194" s="193"/>
      <c r="K194" s="60"/>
      <c r="L194" s="60"/>
      <c r="M194" s="56">
        <f>M193+IF(AND(K194="Pago",OR(E194='PC Receitas'!$O$4,E194='PC Receitas'!$O$5,E194='PC Receitas'!$O$6)),I194,IF(AND(K194="Pago",OR(E194='PC Receitas'!$O$7,E194='PC Receitas'!$O$8,E194='PC Receitas'!$O$9,E194='PC Receitas'!$O$10,E194='PC Receitas'!$O$11,E194='PC Receitas'!$O$12,E194='PC Receitas'!$O$13,E194='PC Receitas'!$O$14)),-I194,0))</f>
        <v>12927.7</v>
      </c>
      <c r="R194" s="153" t="e">
        <f t="shared" si="8"/>
        <v>#N/A</v>
      </c>
      <c r="S194" s="150" t="e">
        <f t="shared" si="9"/>
        <v>#N/A</v>
      </c>
      <c r="T194" s="150" t="e">
        <f t="shared" si="10"/>
        <v>#N/A</v>
      </c>
      <c r="U194" s="150" t="e">
        <f t="shared" si="11"/>
        <v>#N/A</v>
      </c>
      <c r="V194" s="154" t="e">
        <f>VLOOKUP(E194,'PC Receitas'!$O$4:$P$14,2,FALSE)</f>
        <v>#N/A</v>
      </c>
    </row>
    <row r="195" spans="3:22" ht="19.5" customHeight="1" thickTop="1" thickBot="1" x14ac:dyDescent="0.3">
      <c r="C195" s="58"/>
      <c r="D195" s="58" t="str">
        <f>IF(C195&lt;&gt;"",TEXT(C195,"00")&amp;"/02/"&amp;'Configurações Básicas'!$P$5,"")</f>
        <v/>
      </c>
      <c r="E195" s="58"/>
      <c r="F195" s="58"/>
      <c r="G195" s="58"/>
      <c r="H195" s="58"/>
      <c r="I195" s="59"/>
      <c r="J195" s="193"/>
      <c r="K195" s="60"/>
      <c r="L195" s="60"/>
      <c r="M195" s="56">
        <f>M194+IF(AND(K195="Pago",OR(E195='PC Receitas'!$O$4,E195='PC Receitas'!$O$5,E195='PC Receitas'!$O$6)),I195,IF(AND(K195="Pago",OR(E195='PC Receitas'!$O$7,E195='PC Receitas'!$O$8,E195='PC Receitas'!$O$9,E195='PC Receitas'!$O$10,E195='PC Receitas'!$O$11,E195='PC Receitas'!$O$12,E195='PC Receitas'!$O$13,E195='PC Receitas'!$O$14)),-I195,0))</f>
        <v>12927.7</v>
      </c>
      <c r="R195" s="153" t="e">
        <f t="shared" si="8"/>
        <v>#N/A</v>
      </c>
      <c r="S195" s="150" t="e">
        <f t="shared" si="9"/>
        <v>#N/A</v>
      </c>
      <c r="T195" s="150" t="e">
        <f t="shared" si="10"/>
        <v>#N/A</v>
      </c>
      <c r="U195" s="150" t="e">
        <f t="shared" si="11"/>
        <v>#N/A</v>
      </c>
      <c r="V195" s="154" t="e">
        <f>VLOOKUP(E195,'PC Receitas'!$O$4:$P$14,2,FALSE)</f>
        <v>#N/A</v>
      </c>
    </row>
    <row r="196" spans="3:22" ht="19.5" customHeight="1" thickTop="1" thickBot="1" x14ac:dyDescent="0.3">
      <c r="C196" s="58"/>
      <c r="D196" s="58" t="str">
        <f>IF(C196&lt;&gt;"",TEXT(C196,"00")&amp;"/02/"&amp;'Configurações Básicas'!$P$5,"")</f>
        <v/>
      </c>
      <c r="E196" s="58"/>
      <c r="F196" s="58"/>
      <c r="G196" s="58"/>
      <c r="H196" s="58"/>
      <c r="I196" s="59"/>
      <c r="J196" s="193"/>
      <c r="K196" s="60"/>
      <c r="L196" s="60"/>
      <c r="M196" s="56">
        <f>M195+IF(AND(K196="Pago",OR(E196='PC Receitas'!$O$4,E196='PC Receitas'!$O$5,E196='PC Receitas'!$O$6)),I196,IF(AND(K196="Pago",OR(E196='PC Receitas'!$O$7,E196='PC Receitas'!$O$8,E196='PC Receitas'!$O$9,E196='PC Receitas'!$O$10,E196='PC Receitas'!$O$11,E196='PC Receitas'!$O$12,E196='PC Receitas'!$O$13,E196='PC Receitas'!$O$14)),-I196,0))</f>
        <v>12927.7</v>
      </c>
      <c r="R196" s="153" t="e">
        <f t="shared" si="8"/>
        <v>#N/A</v>
      </c>
      <c r="S196" s="150" t="e">
        <f t="shared" si="9"/>
        <v>#N/A</v>
      </c>
      <c r="T196" s="150" t="e">
        <f t="shared" si="10"/>
        <v>#N/A</v>
      </c>
      <c r="U196" s="150" t="e">
        <f t="shared" si="11"/>
        <v>#N/A</v>
      </c>
      <c r="V196" s="154" t="e">
        <f>VLOOKUP(E196,'PC Receitas'!$O$4:$P$14,2,FALSE)</f>
        <v>#N/A</v>
      </c>
    </row>
    <row r="197" spans="3:22" ht="19.5" customHeight="1" thickTop="1" thickBot="1" x14ac:dyDescent="0.3">
      <c r="C197" s="58"/>
      <c r="D197" s="58" t="str">
        <f>IF(C197&lt;&gt;"",TEXT(C197,"00")&amp;"/02/"&amp;'Configurações Básicas'!$P$5,"")</f>
        <v/>
      </c>
      <c r="E197" s="58"/>
      <c r="F197" s="58"/>
      <c r="G197" s="58"/>
      <c r="H197" s="58"/>
      <c r="I197" s="59"/>
      <c r="J197" s="193"/>
      <c r="K197" s="60"/>
      <c r="L197" s="60"/>
      <c r="M197" s="56">
        <f>M196+IF(AND(K197="Pago",OR(E197='PC Receitas'!$O$4,E197='PC Receitas'!$O$5,E197='PC Receitas'!$O$6)),I197,IF(AND(K197="Pago",OR(E197='PC Receitas'!$O$7,E197='PC Receitas'!$O$8,E197='PC Receitas'!$O$9,E197='PC Receitas'!$O$10,E197='PC Receitas'!$O$11,E197='PC Receitas'!$O$12,E197='PC Receitas'!$O$13,E197='PC Receitas'!$O$14)),-I197,0))</f>
        <v>12927.7</v>
      </c>
      <c r="R197" s="153" t="e">
        <f t="shared" si="8"/>
        <v>#N/A</v>
      </c>
      <c r="S197" s="150" t="e">
        <f t="shared" si="9"/>
        <v>#N/A</v>
      </c>
      <c r="T197" s="150" t="e">
        <f t="shared" si="10"/>
        <v>#N/A</v>
      </c>
      <c r="U197" s="150" t="e">
        <f t="shared" si="11"/>
        <v>#N/A</v>
      </c>
      <c r="V197" s="154" t="e">
        <f>VLOOKUP(E197,'PC Receitas'!$O$4:$P$14,2,FALSE)</f>
        <v>#N/A</v>
      </c>
    </row>
    <row r="198" spans="3:22" ht="19.5" customHeight="1" thickTop="1" thickBot="1" x14ac:dyDescent="0.3">
      <c r="C198" s="58"/>
      <c r="D198" s="58" t="str">
        <f>IF(C198&lt;&gt;"",TEXT(C198,"00")&amp;"/02/"&amp;'Configurações Básicas'!$P$5,"")</f>
        <v/>
      </c>
      <c r="E198" s="58"/>
      <c r="F198" s="58"/>
      <c r="G198" s="58"/>
      <c r="H198" s="58"/>
      <c r="I198" s="59"/>
      <c r="J198" s="193"/>
      <c r="K198" s="60"/>
      <c r="L198" s="60"/>
      <c r="M198" s="56">
        <f>M197+IF(AND(K198="Pago",OR(E198='PC Receitas'!$O$4,E198='PC Receitas'!$O$5,E198='PC Receitas'!$O$6)),I198,IF(AND(K198="Pago",OR(E198='PC Receitas'!$O$7,E198='PC Receitas'!$O$8,E198='PC Receitas'!$O$9,E198='PC Receitas'!$O$10,E198='PC Receitas'!$O$11,E198='PC Receitas'!$O$12,E198='PC Receitas'!$O$13,E198='PC Receitas'!$O$14)),-I198,0))</f>
        <v>12927.7</v>
      </c>
      <c r="R198" s="153" t="e">
        <f t="shared" ref="R198:R261" si="12">IF(V198="Despesas_com_RH","Despesa",IF(V198="Despesas_Operacionais","Despesa",IF(V198="Despesas_com_Marketing","Despesa",IF(V198="Impostos","Despesa",IF(V198="Investimentos","Despesa","")))))</f>
        <v>#N/A</v>
      </c>
      <c r="S198" s="150" t="e">
        <f t="shared" ref="S198:S261" si="13">IF(V198="Despesas_com_Produtos","Despesa",IF(V198="Despesas_com_Serviços","Despesa",IF(V198="Despesas_Não_Operacionais","Despesa","")))</f>
        <v>#N/A</v>
      </c>
      <c r="T198" s="150" t="e">
        <f t="shared" ref="T198:T261" si="14">IF(V198="Receitas_com_Produtos","Receita",IF(V198="Receitas_com_Serviços","Receita",IF(V198="Receitas_Não_Operacionais","Receita","")))</f>
        <v>#N/A</v>
      </c>
      <c r="U198" s="150" t="e">
        <f t="shared" ref="U198:U261" si="15">IF(R198&lt;&gt;"",R198,IF(S198&lt;&gt;"",S198,IF(T198&lt;&gt;"",T198,"")))</f>
        <v>#N/A</v>
      </c>
      <c r="V198" s="154" t="e">
        <f>VLOOKUP(E198,'PC Receitas'!$O$4:$P$14,2,FALSE)</f>
        <v>#N/A</v>
      </c>
    </row>
    <row r="199" spans="3:22" ht="19.5" customHeight="1" thickTop="1" thickBot="1" x14ac:dyDescent="0.3">
      <c r="C199" s="58"/>
      <c r="D199" s="58" t="str">
        <f>IF(C199&lt;&gt;"",TEXT(C199,"00")&amp;"/02/"&amp;'Configurações Básicas'!$P$5,"")</f>
        <v/>
      </c>
      <c r="E199" s="58"/>
      <c r="F199" s="58"/>
      <c r="G199" s="58"/>
      <c r="H199" s="58"/>
      <c r="I199" s="59"/>
      <c r="J199" s="193"/>
      <c r="K199" s="60"/>
      <c r="L199" s="60"/>
      <c r="M199" s="56">
        <f>M198+IF(AND(K199="Pago",OR(E199='PC Receitas'!$O$4,E199='PC Receitas'!$O$5,E199='PC Receitas'!$O$6)),I199,IF(AND(K199="Pago",OR(E199='PC Receitas'!$O$7,E199='PC Receitas'!$O$8,E199='PC Receitas'!$O$9,E199='PC Receitas'!$O$10,E199='PC Receitas'!$O$11,E199='PC Receitas'!$O$12,E199='PC Receitas'!$O$13,E199='PC Receitas'!$O$14)),-I199,0))</f>
        <v>12927.7</v>
      </c>
      <c r="R199" s="153" t="e">
        <f t="shared" si="12"/>
        <v>#N/A</v>
      </c>
      <c r="S199" s="150" t="e">
        <f t="shared" si="13"/>
        <v>#N/A</v>
      </c>
      <c r="T199" s="150" t="e">
        <f t="shared" si="14"/>
        <v>#N/A</v>
      </c>
      <c r="U199" s="150" t="e">
        <f t="shared" si="15"/>
        <v>#N/A</v>
      </c>
      <c r="V199" s="154" t="e">
        <f>VLOOKUP(E199,'PC Receitas'!$O$4:$P$14,2,FALSE)</f>
        <v>#N/A</v>
      </c>
    </row>
    <row r="200" spans="3:22" ht="19.5" customHeight="1" thickTop="1" thickBot="1" x14ac:dyDescent="0.3">
      <c r="C200" s="58"/>
      <c r="D200" s="58" t="str">
        <f>IF(C200&lt;&gt;"",TEXT(C200,"00")&amp;"/02/"&amp;'Configurações Básicas'!$P$5,"")</f>
        <v/>
      </c>
      <c r="E200" s="58"/>
      <c r="F200" s="58"/>
      <c r="G200" s="58"/>
      <c r="H200" s="58"/>
      <c r="I200" s="59"/>
      <c r="J200" s="193"/>
      <c r="K200" s="60"/>
      <c r="L200" s="60"/>
      <c r="M200" s="56">
        <f>M199+IF(AND(K200="Pago",OR(E200='PC Receitas'!$O$4,E200='PC Receitas'!$O$5,E200='PC Receitas'!$O$6)),I200,IF(AND(K200="Pago",OR(E200='PC Receitas'!$O$7,E200='PC Receitas'!$O$8,E200='PC Receitas'!$O$9,E200='PC Receitas'!$O$10,E200='PC Receitas'!$O$11,E200='PC Receitas'!$O$12,E200='PC Receitas'!$O$13,E200='PC Receitas'!$O$14)),-I200,0))</f>
        <v>12927.7</v>
      </c>
      <c r="R200" s="153" t="e">
        <f t="shared" si="12"/>
        <v>#N/A</v>
      </c>
      <c r="S200" s="150" t="e">
        <f t="shared" si="13"/>
        <v>#N/A</v>
      </c>
      <c r="T200" s="150" t="e">
        <f t="shared" si="14"/>
        <v>#N/A</v>
      </c>
      <c r="U200" s="150" t="e">
        <f t="shared" si="15"/>
        <v>#N/A</v>
      </c>
      <c r="V200" s="154" t="e">
        <f>VLOOKUP(E200,'PC Receitas'!$O$4:$P$14,2,FALSE)</f>
        <v>#N/A</v>
      </c>
    </row>
    <row r="201" spans="3:22" ht="19.5" customHeight="1" thickTop="1" thickBot="1" x14ac:dyDescent="0.3">
      <c r="C201" s="58"/>
      <c r="D201" s="58" t="str">
        <f>IF(C201&lt;&gt;"",TEXT(C201,"00")&amp;"/02/"&amp;'Configurações Básicas'!$P$5,"")</f>
        <v/>
      </c>
      <c r="E201" s="58"/>
      <c r="F201" s="58"/>
      <c r="G201" s="58"/>
      <c r="H201" s="58"/>
      <c r="I201" s="59"/>
      <c r="J201" s="193"/>
      <c r="K201" s="60"/>
      <c r="L201" s="60"/>
      <c r="M201" s="56">
        <f>M200+IF(AND(K201="Pago",OR(E201='PC Receitas'!$O$4,E201='PC Receitas'!$O$5,E201='PC Receitas'!$O$6)),I201,IF(AND(K201="Pago",OR(E201='PC Receitas'!$O$7,E201='PC Receitas'!$O$8,E201='PC Receitas'!$O$9,E201='PC Receitas'!$O$10,E201='PC Receitas'!$O$11,E201='PC Receitas'!$O$12,E201='PC Receitas'!$O$13,E201='PC Receitas'!$O$14)),-I201,0))</f>
        <v>12927.7</v>
      </c>
      <c r="R201" s="153" t="e">
        <f t="shared" si="12"/>
        <v>#N/A</v>
      </c>
      <c r="S201" s="150" t="e">
        <f t="shared" si="13"/>
        <v>#N/A</v>
      </c>
      <c r="T201" s="150" t="e">
        <f t="shared" si="14"/>
        <v>#N/A</v>
      </c>
      <c r="U201" s="150" t="e">
        <f t="shared" si="15"/>
        <v>#N/A</v>
      </c>
      <c r="V201" s="154" t="e">
        <f>VLOOKUP(E201,'PC Receitas'!$O$4:$P$14,2,FALSE)</f>
        <v>#N/A</v>
      </c>
    </row>
    <row r="202" spans="3:22" ht="19.5" customHeight="1" thickTop="1" thickBot="1" x14ac:dyDescent="0.3">
      <c r="C202" s="58"/>
      <c r="D202" s="58" t="str">
        <f>IF(C202&lt;&gt;"",TEXT(C202,"00")&amp;"/02/"&amp;'Configurações Básicas'!$P$5,"")</f>
        <v/>
      </c>
      <c r="E202" s="58"/>
      <c r="F202" s="58"/>
      <c r="G202" s="58"/>
      <c r="H202" s="58"/>
      <c r="I202" s="59"/>
      <c r="J202" s="193"/>
      <c r="K202" s="60"/>
      <c r="L202" s="60"/>
      <c r="M202" s="56">
        <f>M201+IF(AND(K202="Pago",OR(E202='PC Receitas'!$O$4,E202='PC Receitas'!$O$5,E202='PC Receitas'!$O$6)),I202,IF(AND(K202="Pago",OR(E202='PC Receitas'!$O$7,E202='PC Receitas'!$O$8,E202='PC Receitas'!$O$9,E202='PC Receitas'!$O$10,E202='PC Receitas'!$O$11,E202='PC Receitas'!$O$12,E202='PC Receitas'!$O$13,E202='PC Receitas'!$O$14)),-I202,0))</f>
        <v>12927.7</v>
      </c>
      <c r="R202" s="153" t="e">
        <f t="shared" si="12"/>
        <v>#N/A</v>
      </c>
      <c r="S202" s="150" t="e">
        <f t="shared" si="13"/>
        <v>#N/A</v>
      </c>
      <c r="T202" s="150" t="e">
        <f t="shared" si="14"/>
        <v>#N/A</v>
      </c>
      <c r="U202" s="150" t="e">
        <f t="shared" si="15"/>
        <v>#N/A</v>
      </c>
      <c r="V202" s="154" t="e">
        <f>VLOOKUP(E202,'PC Receitas'!$O$4:$P$14,2,FALSE)</f>
        <v>#N/A</v>
      </c>
    </row>
    <row r="203" spans="3:22" ht="19.5" customHeight="1" thickTop="1" thickBot="1" x14ac:dyDescent="0.3">
      <c r="C203" s="58"/>
      <c r="D203" s="58" t="str">
        <f>IF(C203&lt;&gt;"",TEXT(C203,"00")&amp;"/02/"&amp;'Configurações Básicas'!$P$5,"")</f>
        <v/>
      </c>
      <c r="E203" s="58"/>
      <c r="F203" s="58"/>
      <c r="G203" s="58"/>
      <c r="H203" s="58"/>
      <c r="I203" s="59"/>
      <c r="J203" s="193"/>
      <c r="K203" s="60"/>
      <c r="L203" s="60"/>
      <c r="M203" s="56">
        <f>M202+IF(AND(K203="Pago",OR(E203='PC Receitas'!$O$4,E203='PC Receitas'!$O$5,E203='PC Receitas'!$O$6)),I203,IF(AND(K203="Pago",OR(E203='PC Receitas'!$O$7,E203='PC Receitas'!$O$8,E203='PC Receitas'!$O$9,E203='PC Receitas'!$O$10,E203='PC Receitas'!$O$11,E203='PC Receitas'!$O$12,E203='PC Receitas'!$O$13,E203='PC Receitas'!$O$14)),-I203,0))</f>
        <v>12927.7</v>
      </c>
      <c r="R203" s="153" t="e">
        <f t="shared" si="12"/>
        <v>#N/A</v>
      </c>
      <c r="S203" s="150" t="e">
        <f t="shared" si="13"/>
        <v>#N/A</v>
      </c>
      <c r="T203" s="150" t="e">
        <f t="shared" si="14"/>
        <v>#N/A</v>
      </c>
      <c r="U203" s="150" t="e">
        <f t="shared" si="15"/>
        <v>#N/A</v>
      </c>
      <c r="V203" s="154" t="e">
        <f>VLOOKUP(E203,'PC Receitas'!$O$4:$P$14,2,FALSE)</f>
        <v>#N/A</v>
      </c>
    </row>
    <row r="204" spans="3:22" ht="19.5" customHeight="1" thickTop="1" thickBot="1" x14ac:dyDescent="0.3">
      <c r="C204" s="58"/>
      <c r="D204" s="58" t="str">
        <f>IF(C204&lt;&gt;"",TEXT(C204,"00")&amp;"/02/"&amp;'Configurações Básicas'!$P$5,"")</f>
        <v/>
      </c>
      <c r="E204" s="58"/>
      <c r="F204" s="58"/>
      <c r="G204" s="58"/>
      <c r="H204" s="58"/>
      <c r="I204" s="59"/>
      <c r="J204" s="193"/>
      <c r="K204" s="60"/>
      <c r="L204" s="60"/>
      <c r="M204" s="56">
        <f>M203+IF(AND(K204="Pago",OR(E204='PC Receitas'!$O$4,E204='PC Receitas'!$O$5,E204='PC Receitas'!$O$6)),I204,IF(AND(K204="Pago",OR(E204='PC Receitas'!$O$7,E204='PC Receitas'!$O$8,E204='PC Receitas'!$O$9,E204='PC Receitas'!$O$10,E204='PC Receitas'!$O$11,E204='PC Receitas'!$O$12,E204='PC Receitas'!$O$13,E204='PC Receitas'!$O$14)),-I204,0))</f>
        <v>12927.7</v>
      </c>
      <c r="R204" s="153" t="e">
        <f t="shared" si="12"/>
        <v>#N/A</v>
      </c>
      <c r="S204" s="150" t="e">
        <f t="shared" si="13"/>
        <v>#N/A</v>
      </c>
      <c r="T204" s="150" t="e">
        <f t="shared" si="14"/>
        <v>#N/A</v>
      </c>
      <c r="U204" s="150" t="e">
        <f t="shared" si="15"/>
        <v>#N/A</v>
      </c>
      <c r="V204" s="154" t="e">
        <f>VLOOKUP(E204,'PC Receitas'!$O$4:$P$14,2,FALSE)</f>
        <v>#N/A</v>
      </c>
    </row>
    <row r="205" spans="3:22" ht="19.5" customHeight="1" thickTop="1" thickBot="1" x14ac:dyDescent="0.3">
      <c r="C205" s="58"/>
      <c r="D205" s="58" t="str">
        <f>IF(C205&lt;&gt;"",TEXT(C205,"00")&amp;"/02/"&amp;'Configurações Básicas'!$P$5,"")</f>
        <v/>
      </c>
      <c r="E205" s="58"/>
      <c r="F205" s="58"/>
      <c r="G205" s="58"/>
      <c r="H205" s="58"/>
      <c r="I205" s="59"/>
      <c r="J205" s="193"/>
      <c r="K205" s="60"/>
      <c r="L205" s="60"/>
      <c r="M205" s="56">
        <f>M204+IF(AND(K205="Pago",OR(E205='PC Receitas'!$O$4,E205='PC Receitas'!$O$5,E205='PC Receitas'!$O$6)),I205,IF(AND(K205="Pago",OR(E205='PC Receitas'!$O$7,E205='PC Receitas'!$O$8,E205='PC Receitas'!$O$9,E205='PC Receitas'!$O$10,E205='PC Receitas'!$O$11,E205='PC Receitas'!$O$12,E205='PC Receitas'!$O$13,E205='PC Receitas'!$O$14)),-I205,0))</f>
        <v>12927.7</v>
      </c>
      <c r="R205" s="153" t="e">
        <f t="shared" si="12"/>
        <v>#N/A</v>
      </c>
      <c r="S205" s="150" t="e">
        <f t="shared" si="13"/>
        <v>#N/A</v>
      </c>
      <c r="T205" s="150" t="e">
        <f t="shared" si="14"/>
        <v>#N/A</v>
      </c>
      <c r="U205" s="150" t="e">
        <f t="shared" si="15"/>
        <v>#N/A</v>
      </c>
      <c r="V205" s="154" t="e">
        <f>VLOOKUP(E205,'PC Receitas'!$O$4:$P$14,2,FALSE)</f>
        <v>#N/A</v>
      </c>
    </row>
    <row r="206" spans="3:22" ht="19.5" customHeight="1" thickTop="1" thickBot="1" x14ac:dyDescent="0.3">
      <c r="C206" s="58"/>
      <c r="D206" s="58" t="str">
        <f>IF(C206&lt;&gt;"",TEXT(C206,"00")&amp;"/02/"&amp;'Configurações Básicas'!$P$5,"")</f>
        <v/>
      </c>
      <c r="E206" s="58"/>
      <c r="F206" s="58"/>
      <c r="G206" s="58"/>
      <c r="H206" s="58"/>
      <c r="I206" s="59"/>
      <c r="J206" s="193"/>
      <c r="K206" s="60"/>
      <c r="L206" s="60"/>
      <c r="M206" s="56">
        <f>M205+IF(AND(K206="Pago",OR(E206='PC Receitas'!$O$4,E206='PC Receitas'!$O$5,E206='PC Receitas'!$O$6)),I206,IF(AND(K206="Pago",OR(E206='PC Receitas'!$O$7,E206='PC Receitas'!$O$8,E206='PC Receitas'!$O$9,E206='PC Receitas'!$O$10,E206='PC Receitas'!$O$11,E206='PC Receitas'!$O$12,E206='PC Receitas'!$O$13,E206='PC Receitas'!$O$14)),-I206,0))</f>
        <v>12927.7</v>
      </c>
      <c r="R206" s="153" t="e">
        <f t="shared" si="12"/>
        <v>#N/A</v>
      </c>
      <c r="S206" s="150" t="e">
        <f t="shared" si="13"/>
        <v>#N/A</v>
      </c>
      <c r="T206" s="150" t="e">
        <f t="shared" si="14"/>
        <v>#N/A</v>
      </c>
      <c r="U206" s="150" t="e">
        <f t="shared" si="15"/>
        <v>#N/A</v>
      </c>
      <c r="V206" s="154" t="e">
        <f>VLOOKUP(E206,'PC Receitas'!$O$4:$P$14,2,FALSE)</f>
        <v>#N/A</v>
      </c>
    </row>
    <row r="207" spans="3:22" ht="19.5" customHeight="1" thickTop="1" thickBot="1" x14ac:dyDescent="0.3">
      <c r="C207" s="58"/>
      <c r="D207" s="58" t="str">
        <f>IF(C207&lt;&gt;"",TEXT(C207,"00")&amp;"/02/"&amp;'Configurações Básicas'!$P$5,"")</f>
        <v/>
      </c>
      <c r="E207" s="58"/>
      <c r="F207" s="58"/>
      <c r="G207" s="58"/>
      <c r="H207" s="58"/>
      <c r="I207" s="59"/>
      <c r="J207" s="193"/>
      <c r="K207" s="60"/>
      <c r="L207" s="60"/>
      <c r="M207" s="56">
        <f>M206+IF(AND(K207="Pago",OR(E207='PC Receitas'!$O$4,E207='PC Receitas'!$O$5,E207='PC Receitas'!$O$6)),I207,IF(AND(K207="Pago",OR(E207='PC Receitas'!$O$7,E207='PC Receitas'!$O$8,E207='PC Receitas'!$O$9,E207='PC Receitas'!$O$10,E207='PC Receitas'!$O$11,E207='PC Receitas'!$O$12,E207='PC Receitas'!$O$13,E207='PC Receitas'!$O$14)),-I207,0))</f>
        <v>12927.7</v>
      </c>
      <c r="R207" s="153" t="e">
        <f t="shared" si="12"/>
        <v>#N/A</v>
      </c>
      <c r="S207" s="150" t="e">
        <f t="shared" si="13"/>
        <v>#N/A</v>
      </c>
      <c r="T207" s="150" t="e">
        <f t="shared" si="14"/>
        <v>#N/A</v>
      </c>
      <c r="U207" s="150" t="e">
        <f t="shared" si="15"/>
        <v>#N/A</v>
      </c>
      <c r="V207" s="154" t="e">
        <f>VLOOKUP(E207,'PC Receitas'!$O$4:$P$14,2,FALSE)</f>
        <v>#N/A</v>
      </c>
    </row>
    <row r="208" spans="3:22" ht="19.5" customHeight="1" thickTop="1" thickBot="1" x14ac:dyDescent="0.3">
      <c r="C208" s="58"/>
      <c r="D208" s="58" t="str">
        <f>IF(C208&lt;&gt;"",TEXT(C208,"00")&amp;"/02/"&amp;'Configurações Básicas'!$P$5,"")</f>
        <v/>
      </c>
      <c r="E208" s="58"/>
      <c r="F208" s="58"/>
      <c r="G208" s="58"/>
      <c r="H208" s="58"/>
      <c r="I208" s="59"/>
      <c r="J208" s="193"/>
      <c r="K208" s="60"/>
      <c r="L208" s="60"/>
      <c r="M208" s="56">
        <f>M207+IF(AND(K208="Pago",OR(E208='PC Receitas'!$O$4,E208='PC Receitas'!$O$5,E208='PC Receitas'!$O$6)),I208,IF(AND(K208="Pago",OR(E208='PC Receitas'!$O$7,E208='PC Receitas'!$O$8,E208='PC Receitas'!$O$9,E208='PC Receitas'!$O$10,E208='PC Receitas'!$O$11,E208='PC Receitas'!$O$12,E208='PC Receitas'!$O$13,E208='PC Receitas'!$O$14)),-I208,0))</f>
        <v>12927.7</v>
      </c>
      <c r="R208" s="153" t="e">
        <f t="shared" si="12"/>
        <v>#N/A</v>
      </c>
      <c r="S208" s="150" t="e">
        <f t="shared" si="13"/>
        <v>#N/A</v>
      </c>
      <c r="T208" s="150" t="e">
        <f t="shared" si="14"/>
        <v>#N/A</v>
      </c>
      <c r="U208" s="150" t="e">
        <f t="shared" si="15"/>
        <v>#N/A</v>
      </c>
      <c r="V208" s="154" t="e">
        <f>VLOOKUP(E208,'PC Receitas'!$O$4:$P$14,2,FALSE)</f>
        <v>#N/A</v>
      </c>
    </row>
    <row r="209" spans="3:22" ht="19.5" customHeight="1" thickTop="1" thickBot="1" x14ac:dyDescent="0.3">
      <c r="C209" s="58"/>
      <c r="D209" s="58" t="str">
        <f>IF(C209&lt;&gt;"",TEXT(C209,"00")&amp;"/02/"&amp;'Configurações Básicas'!$P$5,"")</f>
        <v/>
      </c>
      <c r="E209" s="58"/>
      <c r="F209" s="58"/>
      <c r="G209" s="58"/>
      <c r="H209" s="58"/>
      <c r="I209" s="59"/>
      <c r="J209" s="193"/>
      <c r="K209" s="60"/>
      <c r="L209" s="60"/>
      <c r="M209" s="56">
        <f>M208+IF(AND(K209="Pago",OR(E209='PC Receitas'!$O$4,E209='PC Receitas'!$O$5,E209='PC Receitas'!$O$6)),I209,IF(AND(K209="Pago",OR(E209='PC Receitas'!$O$7,E209='PC Receitas'!$O$8,E209='PC Receitas'!$O$9,E209='PC Receitas'!$O$10,E209='PC Receitas'!$O$11,E209='PC Receitas'!$O$12,E209='PC Receitas'!$O$13,E209='PC Receitas'!$O$14)),-I209,0))</f>
        <v>12927.7</v>
      </c>
      <c r="R209" s="153" t="e">
        <f t="shared" si="12"/>
        <v>#N/A</v>
      </c>
      <c r="S209" s="150" t="e">
        <f t="shared" si="13"/>
        <v>#N/A</v>
      </c>
      <c r="T209" s="150" t="e">
        <f t="shared" si="14"/>
        <v>#N/A</v>
      </c>
      <c r="U209" s="150" t="e">
        <f t="shared" si="15"/>
        <v>#N/A</v>
      </c>
      <c r="V209" s="154" t="e">
        <f>VLOOKUP(E209,'PC Receitas'!$O$4:$P$14,2,FALSE)</f>
        <v>#N/A</v>
      </c>
    </row>
    <row r="210" spans="3:22" ht="19.5" customHeight="1" thickTop="1" thickBot="1" x14ac:dyDescent="0.3">
      <c r="C210" s="58"/>
      <c r="D210" s="58" t="str">
        <f>IF(C210&lt;&gt;"",TEXT(C210,"00")&amp;"/02/"&amp;'Configurações Básicas'!$P$5,"")</f>
        <v/>
      </c>
      <c r="E210" s="58"/>
      <c r="F210" s="58"/>
      <c r="G210" s="58"/>
      <c r="H210" s="58"/>
      <c r="I210" s="59"/>
      <c r="J210" s="193"/>
      <c r="K210" s="60"/>
      <c r="L210" s="60"/>
      <c r="M210" s="56">
        <f>M209+IF(AND(K210="Pago",OR(E210='PC Receitas'!$O$4,E210='PC Receitas'!$O$5,E210='PC Receitas'!$O$6)),I210,IF(AND(K210="Pago",OR(E210='PC Receitas'!$O$7,E210='PC Receitas'!$O$8,E210='PC Receitas'!$O$9,E210='PC Receitas'!$O$10,E210='PC Receitas'!$O$11,E210='PC Receitas'!$O$12,E210='PC Receitas'!$O$13,E210='PC Receitas'!$O$14)),-I210,0))</f>
        <v>12927.7</v>
      </c>
      <c r="R210" s="153" t="e">
        <f t="shared" si="12"/>
        <v>#N/A</v>
      </c>
      <c r="S210" s="150" t="e">
        <f t="shared" si="13"/>
        <v>#N/A</v>
      </c>
      <c r="T210" s="150" t="e">
        <f t="shared" si="14"/>
        <v>#N/A</v>
      </c>
      <c r="U210" s="150" t="e">
        <f t="shared" si="15"/>
        <v>#N/A</v>
      </c>
      <c r="V210" s="154" t="e">
        <f>VLOOKUP(E210,'PC Receitas'!$O$4:$P$14,2,FALSE)</f>
        <v>#N/A</v>
      </c>
    </row>
    <row r="211" spans="3:22" ht="19.5" customHeight="1" thickTop="1" thickBot="1" x14ac:dyDescent="0.3">
      <c r="C211" s="58"/>
      <c r="D211" s="58" t="str">
        <f>IF(C211&lt;&gt;"",TEXT(C211,"00")&amp;"/02/"&amp;'Configurações Básicas'!$P$5,"")</f>
        <v/>
      </c>
      <c r="E211" s="58"/>
      <c r="F211" s="58"/>
      <c r="G211" s="58"/>
      <c r="H211" s="58"/>
      <c r="I211" s="59"/>
      <c r="J211" s="193"/>
      <c r="K211" s="60"/>
      <c r="L211" s="60"/>
      <c r="M211" s="56">
        <f>M210+IF(AND(K211="Pago",OR(E211='PC Receitas'!$O$4,E211='PC Receitas'!$O$5,E211='PC Receitas'!$O$6)),I211,IF(AND(K211="Pago",OR(E211='PC Receitas'!$O$7,E211='PC Receitas'!$O$8,E211='PC Receitas'!$O$9,E211='PC Receitas'!$O$10,E211='PC Receitas'!$O$11,E211='PC Receitas'!$O$12,E211='PC Receitas'!$O$13,E211='PC Receitas'!$O$14)),-I211,0))</f>
        <v>12927.7</v>
      </c>
      <c r="R211" s="153" t="e">
        <f t="shared" si="12"/>
        <v>#N/A</v>
      </c>
      <c r="S211" s="150" t="e">
        <f t="shared" si="13"/>
        <v>#N/A</v>
      </c>
      <c r="T211" s="150" t="e">
        <f t="shared" si="14"/>
        <v>#N/A</v>
      </c>
      <c r="U211" s="150" t="e">
        <f t="shared" si="15"/>
        <v>#N/A</v>
      </c>
      <c r="V211" s="154" t="e">
        <f>VLOOKUP(E211,'PC Receitas'!$O$4:$P$14,2,FALSE)</f>
        <v>#N/A</v>
      </c>
    </row>
    <row r="212" spans="3:22" ht="19.5" customHeight="1" thickTop="1" thickBot="1" x14ac:dyDescent="0.3">
      <c r="C212" s="58"/>
      <c r="D212" s="58" t="str">
        <f>IF(C212&lt;&gt;"",TEXT(C212,"00")&amp;"/02/"&amp;'Configurações Básicas'!$P$5,"")</f>
        <v/>
      </c>
      <c r="E212" s="58"/>
      <c r="F212" s="58"/>
      <c r="G212" s="58"/>
      <c r="H212" s="58"/>
      <c r="I212" s="59"/>
      <c r="J212" s="193"/>
      <c r="K212" s="60"/>
      <c r="L212" s="60"/>
      <c r="M212" s="56">
        <f>M211+IF(AND(K212="Pago",OR(E212='PC Receitas'!$O$4,E212='PC Receitas'!$O$5,E212='PC Receitas'!$O$6)),I212,IF(AND(K212="Pago",OR(E212='PC Receitas'!$O$7,E212='PC Receitas'!$O$8,E212='PC Receitas'!$O$9,E212='PC Receitas'!$O$10,E212='PC Receitas'!$O$11,E212='PC Receitas'!$O$12,E212='PC Receitas'!$O$13,E212='PC Receitas'!$O$14)),-I212,0))</f>
        <v>12927.7</v>
      </c>
      <c r="R212" s="153" t="e">
        <f t="shared" si="12"/>
        <v>#N/A</v>
      </c>
      <c r="S212" s="150" t="e">
        <f t="shared" si="13"/>
        <v>#N/A</v>
      </c>
      <c r="T212" s="150" t="e">
        <f t="shared" si="14"/>
        <v>#N/A</v>
      </c>
      <c r="U212" s="150" t="e">
        <f t="shared" si="15"/>
        <v>#N/A</v>
      </c>
      <c r="V212" s="154" t="e">
        <f>VLOOKUP(E212,'PC Receitas'!$O$4:$P$14,2,FALSE)</f>
        <v>#N/A</v>
      </c>
    </row>
    <row r="213" spans="3:22" ht="19.5" customHeight="1" thickTop="1" thickBot="1" x14ac:dyDescent="0.3">
      <c r="C213" s="58"/>
      <c r="D213" s="58" t="str">
        <f>IF(C213&lt;&gt;"",TEXT(C213,"00")&amp;"/02/"&amp;'Configurações Básicas'!$P$5,"")</f>
        <v/>
      </c>
      <c r="E213" s="58"/>
      <c r="F213" s="58"/>
      <c r="G213" s="58"/>
      <c r="H213" s="58"/>
      <c r="I213" s="59"/>
      <c r="J213" s="193"/>
      <c r="K213" s="60"/>
      <c r="L213" s="60"/>
      <c r="M213" s="56">
        <f>M212+IF(AND(K213="Pago",OR(E213='PC Receitas'!$O$4,E213='PC Receitas'!$O$5,E213='PC Receitas'!$O$6)),I213,IF(AND(K213="Pago",OR(E213='PC Receitas'!$O$7,E213='PC Receitas'!$O$8,E213='PC Receitas'!$O$9,E213='PC Receitas'!$O$10,E213='PC Receitas'!$O$11,E213='PC Receitas'!$O$12,E213='PC Receitas'!$O$13,E213='PC Receitas'!$O$14)),-I213,0))</f>
        <v>12927.7</v>
      </c>
      <c r="R213" s="153" t="e">
        <f t="shared" si="12"/>
        <v>#N/A</v>
      </c>
      <c r="S213" s="150" t="e">
        <f t="shared" si="13"/>
        <v>#N/A</v>
      </c>
      <c r="T213" s="150" t="e">
        <f t="shared" si="14"/>
        <v>#N/A</v>
      </c>
      <c r="U213" s="150" t="e">
        <f t="shared" si="15"/>
        <v>#N/A</v>
      </c>
      <c r="V213" s="154" t="e">
        <f>VLOOKUP(E213,'PC Receitas'!$O$4:$P$14,2,FALSE)</f>
        <v>#N/A</v>
      </c>
    </row>
    <row r="214" spans="3:22" ht="19.5" customHeight="1" thickTop="1" thickBot="1" x14ac:dyDescent="0.3">
      <c r="C214" s="58"/>
      <c r="D214" s="58" t="str">
        <f>IF(C214&lt;&gt;"",TEXT(C214,"00")&amp;"/02/"&amp;'Configurações Básicas'!$P$5,"")</f>
        <v/>
      </c>
      <c r="E214" s="58"/>
      <c r="F214" s="58"/>
      <c r="G214" s="58"/>
      <c r="H214" s="58"/>
      <c r="I214" s="59"/>
      <c r="J214" s="193"/>
      <c r="K214" s="60"/>
      <c r="L214" s="60"/>
      <c r="M214" s="56">
        <f>M213+IF(AND(K214="Pago",OR(E214='PC Receitas'!$O$4,E214='PC Receitas'!$O$5,E214='PC Receitas'!$O$6)),I214,IF(AND(K214="Pago",OR(E214='PC Receitas'!$O$7,E214='PC Receitas'!$O$8,E214='PC Receitas'!$O$9,E214='PC Receitas'!$O$10,E214='PC Receitas'!$O$11,E214='PC Receitas'!$O$12,E214='PC Receitas'!$O$13,E214='PC Receitas'!$O$14)),-I214,0))</f>
        <v>12927.7</v>
      </c>
      <c r="R214" s="153" t="e">
        <f t="shared" si="12"/>
        <v>#N/A</v>
      </c>
      <c r="S214" s="150" t="e">
        <f t="shared" si="13"/>
        <v>#N/A</v>
      </c>
      <c r="T214" s="150" t="e">
        <f t="shared" si="14"/>
        <v>#N/A</v>
      </c>
      <c r="U214" s="150" t="e">
        <f t="shared" si="15"/>
        <v>#N/A</v>
      </c>
      <c r="V214" s="154" t="e">
        <f>VLOOKUP(E214,'PC Receitas'!$O$4:$P$14,2,FALSE)</f>
        <v>#N/A</v>
      </c>
    </row>
    <row r="215" spans="3:22" ht="19.5" customHeight="1" thickTop="1" thickBot="1" x14ac:dyDescent="0.3">
      <c r="C215" s="58"/>
      <c r="D215" s="58" t="str">
        <f>IF(C215&lt;&gt;"",TEXT(C215,"00")&amp;"/02/"&amp;'Configurações Básicas'!$P$5,"")</f>
        <v/>
      </c>
      <c r="E215" s="58"/>
      <c r="F215" s="58"/>
      <c r="G215" s="58"/>
      <c r="H215" s="58"/>
      <c r="I215" s="59"/>
      <c r="J215" s="193"/>
      <c r="K215" s="60"/>
      <c r="L215" s="60"/>
      <c r="M215" s="56">
        <f>M214+IF(AND(K215="Pago",OR(E215='PC Receitas'!$O$4,E215='PC Receitas'!$O$5,E215='PC Receitas'!$O$6)),I215,IF(AND(K215="Pago",OR(E215='PC Receitas'!$O$7,E215='PC Receitas'!$O$8,E215='PC Receitas'!$O$9,E215='PC Receitas'!$O$10,E215='PC Receitas'!$O$11,E215='PC Receitas'!$O$12,E215='PC Receitas'!$O$13,E215='PC Receitas'!$O$14)),-I215,0))</f>
        <v>12927.7</v>
      </c>
      <c r="R215" s="153" t="e">
        <f t="shared" si="12"/>
        <v>#N/A</v>
      </c>
      <c r="S215" s="150" t="e">
        <f t="shared" si="13"/>
        <v>#N/A</v>
      </c>
      <c r="T215" s="150" t="e">
        <f t="shared" si="14"/>
        <v>#N/A</v>
      </c>
      <c r="U215" s="150" t="e">
        <f t="shared" si="15"/>
        <v>#N/A</v>
      </c>
      <c r="V215" s="154" t="e">
        <f>VLOOKUP(E215,'PC Receitas'!$O$4:$P$14,2,FALSE)</f>
        <v>#N/A</v>
      </c>
    </row>
    <row r="216" spans="3:22" ht="19.5" customHeight="1" thickTop="1" thickBot="1" x14ac:dyDescent="0.3">
      <c r="C216" s="58"/>
      <c r="D216" s="58" t="str">
        <f>IF(C216&lt;&gt;"",TEXT(C216,"00")&amp;"/02/"&amp;'Configurações Básicas'!$P$5,"")</f>
        <v/>
      </c>
      <c r="E216" s="58"/>
      <c r="F216" s="58"/>
      <c r="G216" s="58"/>
      <c r="H216" s="58"/>
      <c r="I216" s="59"/>
      <c r="J216" s="193"/>
      <c r="K216" s="60"/>
      <c r="L216" s="60"/>
      <c r="M216" s="56">
        <f>M215+IF(AND(K216="Pago",OR(E216='PC Receitas'!$O$4,E216='PC Receitas'!$O$5,E216='PC Receitas'!$O$6)),I216,IF(AND(K216="Pago",OR(E216='PC Receitas'!$O$7,E216='PC Receitas'!$O$8,E216='PC Receitas'!$O$9,E216='PC Receitas'!$O$10,E216='PC Receitas'!$O$11,E216='PC Receitas'!$O$12,E216='PC Receitas'!$O$13,E216='PC Receitas'!$O$14)),-I216,0))</f>
        <v>12927.7</v>
      </c>
      <c r="R216" s="153" t="e">
        <f t="shared" si="12"/>
        <v>#N/A</v>
      </c>
      <c r="S216" s="150" t="e">
        <f t="shared" si="13"/>
        <v>#N/A</v>
      </c>
      <c r="T216" s="150" t="e">
        <f t="shared" si="14"/>
        <v>#N/A</v>
      </c>
      <c r="U216" s="150" t="e">
        <f t="shared" si="15"/>
        <v>#N/A</v>
      </c>
      <c r="V216" s="154" t="e">
        <f>VLOOKUP(E216,'PC Receitas'!$O$4:$P$14,2,FALSE)</f>
        <v>#N/A</v>
      </c>
    </row>
    <row r="217" spans="3:22" ht="19.5" customHeight="1" thickTop="1" thickBot="1" x14ac:dyDescent="0.3">
      <c r="C217" s="58"/>
      <c r="D217" s="58" t="str">
        <f>IF(C217&lt;&gt;"",TEXT(C217,"00")&amp;"/02/"&amp;'Configurações Básicas'!$P$5,"")</f>
        <v/>
      </c>
      <c r="E217" s="58"/>
      <c r="F217" s="58"/>
      <c r="G217" s="58"/>
      <c r="H217" s="58"/>
      <c r="I217" s="59"/>
      <c r="J217" s="193"/>
      <c r="K217" s="60"/>
      <c r="L217" s="60"/>
      <c r="M217" s="56">
        <f>M216+IF(AND(K217="Pago",OR(E217='PC Receitas'!$O$4,E217='PC Receitas'!$O$5,E217='PC Receitas'!$O$6)),I217,IF(AND(K217="Pago",OR(E217='PC Receitas'!$O$7,E217='PC Receitas'!$O$8,E217='PC Receitas'!$O$9,E217='PC Receitas'!$O$10,E217='PC Receitas'!$O$11,E217='PC Receitas'!$O$12,E217='PC Receitas'!$O$13,E217='PC Receitas'!$O$14)),-I217,0))</f>
        <v>12927.7</v>
      </c>
      <c r="R217" s="153" t="e">
        <f t="shared" si="12"/>
        <v>#N/A</v>
      </c>
      <c r="S217" s="150" t="e">
        <f t="shared" si="13"/>
        <v>#N/A</v>
      </c>
      <c r="T217" s="150" t="e">
        <f t="shared" si="14"/>
        <v>#N/A</v>
      </c>
      <c r="U217" s="150" t="e">
        <f t="shared" si="15"/>
        <v>#N/A</v>
      </c>
      <c r="V217" s="154" t="e">
        <f>VLOOKUP(E217,'PC Receitas'!$O$4:$P$14,2,FALSE)</f>
        <v>#N/A</v>
      </c>
    </row>
    <row r="218" spans="3:22" ht="19.5" customHeight="1" thickTop="1" thickBot="1" x14ac:dyDescent="0.3">
      <c r="C218" s="58"/>
      <c r="D218" s="58" t="str">
        <f>IF(C218&lt;&gt;"",TEXT(C218,"00")&amp;"/02/"&amp;'Configurações Básicas'!$P$5,"")</f>
        <v/>
      </c>
      <c r="E218" s="58"/>
      <c r="F218" s="58"/>
      <c r="G218" s="58"/>
      <c r="H218" s="58"/>
      <c r="I218" s="59"/>
      <c r="J218" s="193"/>
      <c r="K218" s="60"/>
      <c r="L218" s="60"/>
      <c r="M218" s="56">
        <f>M217+IF(AND(K218="Pago",OR(E218='PC Receitas'!$O$4,E218='PC Receitas'!$O$5,E218='PC Receitas'!$O$6)),I218,IF(AND(K218="Pago",OR(E218='PC Receitas'!$O$7,E218='PC Receitas'!$O$8,E218='PC Receitas'!$O$9,E218='PC Receitas'!$O$10,E218='PC Receitas'!$O$11,E218='PC Receitas'!$O$12,E218='PC Receitas'!$O$13,E218='PC Receitas'!$O$14)),-I218,0))</f>
        <v>12927.7</v>
      </c>
      <c r="R218" s="153" t="e">
        <f t="shared" si="12"/>
        <v>#N/A</v>
      </c>
      <c r="S218" s="150" t="e">
        <f t="shared" si="13"/>
        <v>#N/A</v>
      </c>
      <c r="T218" s="150" t="e">
        <f t="shared" si="14"/>
        <v>#N/A</v>
      </c>
      <c r="U218" s="150" t="e">
        <f t="shared" si="15"/>
        <v>#N/A</v>
      </c>
      <c r="V218" s="154" t="e">
        <f>VLOOKUP(E218,'PC Receitas'!$O$4:$P$14,2,FALSE)</f>
        <v>#N/A</v>
      </c>
    </row>
    <row r="219" spans="3:22" ht="19.5" customHeight="1" thickTop="1" thickBot="1" x14ac:dyDescent="0.3">
      <c r="C219" s="58"/>
      <c r="D219" s="58" t="str">
        <f>IF(C219&lt;&gt;"",TEXT(C219,"00")&amp;"/02/"&amp;'Configurações Básicas'!$P$5,"")</f>
        <v/>
      </c>
      <c r="E219" s="58"/>
      <c r="F219" s="58"/>
      <c r="G219" s="58"/>
      <c r="H219" s="58"/>
      <c r="I219" s="59"/>
      <c r="J219" s="193"/>
      <c r="K219" s="60"/>
      <c r="L219" s="60"/>
      <c r="M219" s="56">
        <f>M218+IF(AND(K219="Pago",OR(E219='PC Receitas'!$O$4,E219='PC Receitas'!$O$5,E219='PC Receitas'!$O$6)),I219,IF(AND(K219="Pago",OR(E219='PC Receitas'!$O$7,E219='PC Receitas'!$O$8,E219='PC Receitas'!$O$9,E219='PC Receitas'!$O$10,E219='PC Receitas'!$O$11,E219='PC Receitas'!$O$12,E219='PC Receitas'!$O$13,E219='PC Receitas'!$O$14)),-I219,0))</f>
        <v>12927.7</v>
      </c>
      <c r="R219" s="153" t="e">
        <f t="shared" si="12"/>
        <v>#N/A</v>
      </c>
      <c r="S219" s="150" t="e">
        <f t="shared" si="13"/>
        <v>#N/A</v>
      </c>
      <c r="T219" s="150" t="e">
        <f t="shared" si="14"/>
        <v>#N/A</v>
      </c>
      <c r="U219" s="150" t="e">
        <f t="shared" si="15"/>
        <v>#N/A</v>
      </c>
      <c r="V219" s="154" t="e">
        <f>VLOOKUP(E219,'PC Receitas'!$O$4:$P$14,2,FALSE)</f>
        <v>#N/A</v>
      </c>
    </row>
    <row r="220" spans="3:22" ht="19.5" customHeight="1" thickTop="1" thickBot="1" x14ac:dyDescent="0.3">
      <c r="C220" s="58"/>
      <c r="D220" s="58" t="str">
        <f>IF(C220&lt;&gt;"",TEXT(C220,"00")&amp;"/02/"&amp;'Configurações Básicas'!$P$5,"")</f>
        <v/>
      </c>
      <c r="E220" s="58"/>
      <c r="F220" s="58"/>
      <c r="G220" s="58"/>
      <c r="H220" s="58"/>
      <c r="I220" s="59"/>
      <c r="J220" s="193"/>
      <c r="K220" s="60"/>
      <c r="L220" s="60"/>
      <c r="M220" s="56">
        <f>M219+IF(AND(K220="Pago",OR(E220='PC Receitas'!$O$4,E220='PC Receitas'!$O$5,E220='PC Receitas'!$O$6)),I220,IF(AND(K220="Pago",OR(E220='PC Receitas'!$O$7,E220='PC Receitas'!$O$8,E220='PC Receitas'!$O$9,E220='PC Receitas'!$O$10,E220='PC Receitas'!$O$11,E220='PC Receitas'!$O$12,E220='PC Receitas'!$O$13,E220='PC Receitas'!$O$14)),-I220,0))</f>
        <v>12927.7</v>
      </c>
      <c r="R220" s="153" t="e">
        <f t="shared" si="12"/>
        <v>#N/A</v>
      </c>
      <c r="S220" s="150" t="e">
        <f t="shared" si="13"/>
        <v>#N/A</v>
      </c>
      <c r="T220" s="150" t="e">
        <f t="shared" si="14"/>
        <v>#N/A</v>
      </c>
      <c r="U220" s="150" t="e">
        <f t="shared" si="15"/>
        <v>#N/A</v>
      </c>
      <c r="V220" s="154" t="e">
        <f>VLOOKUP(E220,'PC Receitas'!$O$4:$P$14,2,FALSE)</f>
        <v>#N/A</v>
      </c>
    </row>
    <row r="221" spans="3:22" ht="19.5" customHeight="1" thickTop="1" thickBot="1" x14ac:dyDescent="0.3">
      <c r="C221" s="58"/>
      <c r="D221" s="58" t="str">
        <f>IF(C221&lt;&gt;"",TEXT(C221,"00")&amp;"/02/"&amp;'Configurações Básicas'!$P$5,"")</f>
        <v/>
      </c>
      <c r="E221" s="58"/>
      <c r="F221" s="58"/>
      <c r="G221" s="58"/>
      <c r="H221" s="58"/>
      <c r="I221" s="59"/>
      <c r="J221" s="193"/>
      <c r="K221" s="60"/>
      <c r="L221" s="60"/>
      <c r="M221" s="56">
        <f>M220+IF(AND(K221="Pago",OR(E221='PC Receitas'!$O$4,E221='PC Receitas'!$O$5,E221='PC Receitas'!$O$6)),I221,IF(AND(K221="Pago",OR(E221='PC Receitas'!$O$7,E221='PC Receitas'!$O$8,E221='PC Receitas'!$O$9,E221='PC Receitas'!$O$10,E221='PC Receitas'!$O$11,E221='PC Receitas'!$O$12,E221='PC Receitas'!$O$13,E221='PC Receitas'!$O$14)),-I221,0))</f>
        <v>12927.7</v>
      </c>
      <c r="R221" s="153" t="e">
        <f t="shared" si="12"/>
        <v>#N/A</v>
      </c>
      <c r="S221" s="150" t="e">
        <f t="shared" si="13"/>
        <v>#N/A</v>
      </c>
      <c r="T221" s="150" t="e">
        <f t="shared" si="14"/>
        <v>#N/A</v>
      </c>
      <c r="U221" s="150" t="e">
        <f t="shared" si="15"/>
        <v>#N/A</v>
      </c>
      <c r="V221" s="154" t="e">
        <f>VLOOKUP(E221,'PC Receitas'!$O$4:$P$14,2,FALSE)</f>
        <v>#N/A</v>
      </c>
    </row>
    <row r="222" spans="3:22" ht="19.5" customHeight="1" thickTop="1" thickBot="1" x14ac:dyDescent="0.3">
      <c r="C222" s="58"/>
      <c r="D222" s="58" t="str">
        <f>IF(C222&lt;&gt;"",TEXT(C222,"00")&amp;"/02/"&amp;'Configurações Básicas'!$P$5,"")</f>
        <v/>
      </c>
      <c r="E222" s="58"/>
      <c r="F222" s="58"/>
      <c r="G222" s="58"/>
      <c r="H222" s="58"/>
      <c r="I222" s="59"/>
      <c r="J222" s="193"/>
      <c r="K222" s="60"/>
      <c r="L222" s="60"/>
      <c r="M222" s="56">
        <f>M221+IF(AND(K222="Pago",OR(E222='PC Receitas'!$O$4,E222='PC Receitas'!$O$5,E222='PC Receitas'!$O$6)),I222,IF(AND(K222="Pago",OR(E222='PC Receitas'!$O$7,E222='PC Receitas'!$O$8,E222='PC Receitas'!$O$9,E222='PC Receitas'!$O$10,E222='PC Receitas'!$O$11,E222='PC Receitas'!$O$12,E222='PC Receitas'!$O$13,E222='PC Receitas'!$O$14)),-I222,0))</f>
        <v>12927.7</v>
      </c>
      <c r="R222" s="153" t="e">
        <f t="shared" si="12"/>
        <v>#N/A</v>
      </c>
      <c r="S222" s="150" t="e">
        <f t="shared" si="13"/>
        <v>#N/A</v>
      </c>
      <c r="T222" s="150" t="e">
        <f t="shared" si="14"/>
        <v>#N/A</v>
      </c>
      <c r="U222" s="150" t="e">
        <f t="shared" si="15"/>
        <v>#N/A</v>
      </c>
      <c r="V222" s="154" t="e">
        <f>VLOOKUP(E222,'PC Receitas'!$O$4:$P$14,2,FALSE)</f>
        <v>#N/A</v>
      </c>
    </row>
    <row r="223" spans="3:22" ht="19.5" customHeight="1" thickTop="1" thickBot="1" x14ac:dyDescent="0.3">
      <c r="C223" s="58"/>
      <c r="D223" s="58" t="str">
        <f>IF(C223&lt;&gt;"",TEXT(C223,"00")&amp;"/02/"&amp;'Configurações Básicas'!$P$5,"")</f>
        <v/>
      </c>
      <c r="E223" s="58"/>
      <c r="F223" s="58"/>
      <c r="G223" s="58"/>
      <c r="H223" s="58"/>
      <c r="I223" s="59"/>
      <c r="J223" s="193"/>
      <c r="K223" s="60"/>
      <c r="L223" s="60"/>
      <c r="M223" s="56">
        <f>M222+IF(AND(K223="Pago",OR(E223='PC Receitas'!$O$4,E223='PC Receitas'!$O$5,E223='PC Receitas'!$O$6)),I223,IF(AND(K223="Pago",OR(E223='PC Receitas'!$O$7,E223='PC Receitas'!$O$8,E223='PC Receitas'!$O$9,E223='PC Receitas'!$O$10,E223='PC Receitas'!$O$11,E223='PC Receitas'!$O$12,E223='PC Receitas'!$O$13,E223='PC Receitas'!$O$14)),-I223,0))</f>
        <v>12927.7</v>
      </c>
      <c r="R223" s="153" t="e">
        <f t="shared" si="12"/>
        <v>#N/A</v>
      </c>
      <c r="S223" s="150" t="e">
        <f t="shared" si="13"/>
        <v>#N/A</v>
      </c>
      <c r="T223" s="150" t="e">
        <f t="shared" si="14"/>
        <v>#N/A</v>
      </c>
      <c r="U223" s="150" t="e">
        <f t="shared" si="15"/>
        <v>#N/A</v>
      </c>
      <c r="V223" s="154" t="e">
        <f>VLOOKUP(E223,'PC Receitas'!$O$4:$P$14,2,FALSE)</f>
        <v>#N/A</v>
      </c>
    </row>
    <row r="224" spans="3:22" ht="19.5" customHeight="1" thickTop="1" thickBot="1" x14ac:dyDescent="0.3">
      <c r="C224" s="58"/>
      <c r="D224" s="58" t="str">
        <f>IF(C224&lt;&gt;"",TEXT(C224,"00")&amp;"/02/"&amp;'Configurações Básicas'!$P$5,"")</f>
        <v/>
      </c>
      <c r="E224" s="58"/>
      <c r="F224" s="58"/>
      <c r="G224" s="58"/>
      <c r="H224" s="58"/>
      <c r="I224" s="59"/>
      <c r="J224" s="193"/>
      <c r="K224" s="60"/>
      <c r="L224" s="60"/>
      <c r="M224" s="56">
        <f>M223+IF(AND(K224="Pago",OR(E224='PC Receitas'!$O$4,E224='PC Receitas'!$O$5,E224='PC Receitas'!$O$6)),I224,IF(AND(K224="Pago",OR(E224='PC Receitas'!$O$7,E224='PC Receitas'!$O$8,E224='PC Receitas'!$O$9,E224='PC Receitas'!$O$10,E224='PC Receitas'!$O$11,E224='PC Receitas'!$O$12,E224='PC Receitas'!$O$13,E224='PC Receitas'!$O$14)),-I224,0))</f>
        <v>12927.7</v>
      </c>
      <c r="R224" s="153" t="e">
        <f t="shared" si="12"/>
        <v>#N/A</v>
      </c>
      <c r="S224" s="150" t="e">
        <f t="shared" si="13"/>
        <v>#N/A</v>
      </c>
      <c r="T224" s="150" t="e">
        <f t="shared" si="14"/>
        <v>#N/A</v>
      </c>
      <c r="U224" s="150" t="e">
        <f t="shared" si="15"/>
        <v>#N/A</v>
      </c>
      <c r="V224" s="154" t="e">
        <f>VLOOKUP(E224,'PC Receitas'!$O$4:$P$14,2,FALSE)</f>
        <v>#N/A</v>
      </c>
    </row>
    <row r="225" spans="3:22" ht="19.5" customHeight="1" thickTop="1" thickBot="1" x14ac:dyDescent="0.3">
      <c r="C225" s="58"/>
      <c r="D225" s="58" t="str">
        <f>IF(C225&lt;&gt;"",TEXT(C225,"00")&amp;"/02/"&amp;'Configurações Básicas'!$P$5,"")</f>
        <v/>
      </c>
      <c r="E225" s="58"/>
      <c r="F225" s="58"/>
      <c r="G225" s="58"/>
      <c r="H225" s="58"/>
      <c r="I225" s="59"/>
      <c r="J225" s="193"/>
      <c r="K225" s="60"/>
      <c r="L225" s="60"/>
      <c r="M225" s="56">
        <f>M224+IF(AND(K225="Pago",OR(E225='PC Receitas'!$O$4,E225='PC Receitas'!$O$5,E225='PC Receitas'!$O$6)),I225,IF(AND(K225="Pago",OR(E225='PC Receitas'!$O$7,E225='PC Receitas'!$O$8,E225='PC Receitas'!$O$9,E225='PC Receitas'!$O$10,E225='PC Receitas'!$O$11,E225='PC Receitas'!$O$12,E225='PC Receitas'!$O$13,E225='PC Receitas'!$O$14)),-I225,0))</f>
        <v>12927.7</v>
      </c>
      <c r="R225" s="153" t="e">
        <f t="shared" si="12"/>
        <v>#N/A</v>
      </c>
      <c r="S225" s="150" t="e">
        <f t="shared" si="13"/>
        <v>#N/A</v>
      </c>
      <c r="T225" s="150" t="e">
        <f t="shared" si="14"/>
        <v>#N/A</v>
      </c>
      <c r="U225" s="150" t="e">
        <f t="shared" si="15"/>
        <v>#N/A</v>
      </c>
      <c r="V225" s="154" t="e">
        <f>VLOOKUP(E225,'PC Receitas'!$O$4:$P$14,2,FALSE)</f>
        <v>#N/A</v>
      </c>
    </row>
    <row r="226" spans="3:22" ht="19.5" customHeight="1" thickTop="1" thickBot="1" x14ac:dyDescent="0.3">
      <c r="C226" s="58"/>
      <c r="D226" s="58" t="str">
        <f>IF(C226&lt;&gt;"",TEXT(C226,"00")&amp;"/02/"&amp;'Configurações Básicas'!$P$5,"")</f>
        <v/>
      </c>
      <c r="E226" s="58"/>
      <c r="F226" s="58"/>
      <c r="G226" s="58"/>
      <c r="H226" s="58"/>
      <c r="I226" s="59"/>
      <c r="J226" s="193"/>
      <c r="K226" s="60"/>
      <c r="L226" s="60"/>
      <c r="M226" s="56">
        <f>M225+IF(AND(K226="Pago",OR(E226='PC Receitas'!$O$4,E226='PC Receitas'!$O$5,E226='PC Receitas'!$O$6)),I226,IF(AND(K226="Pago",OR(E226='PC Receitas'!$O$7,E226='PC Receitas'!$O$8,E226='PC Receitas'!$O$9,E226='PC Receitas'!$O$10,E226='PC Receitas'!$O$11,E226='PC Receitas'!$O$12,E226='PC Receitas'!$O$13,E226='PC Receitas'!$O$14)),-I226,0))</f>
        <v>12927.7</v>
      </c>
      <c r="R226" s="153" t="e">
        <f t="shared" si="12"/>
        <v>#N/A</v>
      </c>
      <c r="S226" s="150" t="e">
        <f t="shared" si="13"/>
        <v>#N/A</v>
      </c>
      <c r="T226" s="150" t="e">
        <f t="shared" si="14"/>
        <v>#N/A</v>
      </c>
      <c r="U226" s="150" t="e">
        <f t="shared" si="15"/>
        <v>#N/A</v>
      </c>
      <c r="V226" s="154" t="e">
        <f>VLOOKUP(E226,'PC Receitas'!$O$4:$P$14,2,FALSE)</f>
        <v>#N/A</v>
      </c>
    </row>
    <row r="227" spans="3:22" ht="19.5" customHeight="1" thickTop="1" thickBot="1" x14ac:dyDescent="0.3">
      <c r="C227" s="58"/>
      <c r="D227" s="58" t="str">
        <f>IF(C227&lt;&gt;"",TEXT(C227,"00")&amp;"/02/"&amp;'Configurações Básicas'!$P$5,"")</f>
        <v/>
      </c>
      <c r="E227" s="58"/>
      <c r="F227" s="58"/>
      <c r="G227" s="58"/>
      <c r="H227" s="58"/>
      <c r="I227" s="59"/>
      <c r="J227" s="193"/>
      <c r="K227" s="60"/>
      <c r="L227" s="60"/>
      <c r="M227" s="56">
        <f>M226+IF(AND(K227="Pago",OR(E227='PC Receitas'!$O$4,E227='PC Receitas'!$O$5,E227='PC Receitas'!$O$6)),I227,IF(AND(K227="Pago",OR(E227='PC Receitas'!$O$7,E227='PC Receitas'!$O$8,E227='PC Receitas'!$O$9,E227='PC Receitas'!$O$10,E227='PC Receitas'!$O$11,E227='PC Receitas'!$O$12,E227='PC Receitas'!$O$13,E227='PC Receitas'!$O$14)),-I227,0))</f>
        <v>12927.7</v>
      </c>
      <c r="R227" s="153" t="e">
        <f t="shared" si="12"/>
        <v>#N/A</v>
      </c>
      <c r="S227" s="150" t="e">
        <f t="shared" si="13"/>
        <v>#N/A</v>
      </c>
      <c r="T227" s="150" t="e">
        <f t="shared" si="14"/>
        <v>#N/A</v>
      </c>
      <c r="U227" s="150" t="e">
        <f t="shared" si="15"/>
        <v>#N/A</v>
      </c>
      <c r="V227" s="154" t="e">
        <f>VLOOKUP(E227,'PC Receitas'!$O$4:$P$14,2,FALSE)</f>
        <v>#N/A</v>
      </c>
    </row>
    <row r="228" spans="3:22" ht="19.5" customHeight="1" thickTop="1" thickBot="1" x14ac:dyDescent="0.3">
      <c r="C228" s="58"/>
      <c r="D228" s="58" t="str">
        <f>IF(C228&lt;&gt;"",TEXT(C228,"00")&amp;"/02/"&amp;'Configurações Básicas'!$P$5,"")</f>
        <v/>
      </c>
      <c r="E228" s="58"/>
      <c r="F228" s="58"/>
      <c r="G228" s="58"/>
      <c r="H228" s="58"/>
      <c r="I228" s="59"/>
      <c r="J228" s="193"/>
      <c r="K228" s="60"/>
      <c r="L228" s="60"/>
      <c r="M228" s="56">
        <f>M227+IF(AND(K228="Pago",OR(E228='PC Receitas'!$O$4,E228='PC Receitas'!$O$5,E228='PC Receitas'!$O$6)),I228,IF(AND(K228="Pago",OR(E228='PC Receitas'!$O$7,E228='PC Receitas'!$O$8,E228='PC Receitas'!$O$9,E228='PC Receitas'!$O$10,E228='PC Receitas'!$O$11,E228='PC Receitas'!$O$12,E228='PC Receitas'!$O$13,E228='PC Receitas'!$O$14)),-I228,0))</f>
        <v>12927.7</v>
      </c>
      <c r="R228" s="153" t="e">
        <f t="shared" si="12"/>
        <v>#N/A</v>
      </c>
      <c r="S228" s="150" t="e">
        <f t="shared" si="13"/>
        <v>#N/A</v>
      </c>
      <c r="T228" s="150" t="e">
        <f t="shared" si="14"/>
        <v>#N/A</v>
      </c>
      <c r="U228" s="150" t="e">
        <f t="shared" si="15"/>
        <v>#N/A</v>
      </c>
      <c r="V228" s="154" t="e">
        <f>VLOOKUP(E228,'PC Receitas'!$O$4:$P$14,2,FALSE)</f>
        <v>#N/A</v>
      </c>
    </row>
    <row r="229" spans="3:22" ht="19.5" customHeight="1" thickTop="1" thickBot="1" x14ac:dyDescent="0.3">
      <c r="C229" s="58"/>
      <c r="D229" s="58" t="str">
        <f>IF(C229&lt;&gt;"",TEXT(C229,"00")&amp;"/02/"&amp;'Configurações Básicas'!$P$5,"")</f>
        <v/>
      </c>
      <c r="E229" s="58"/>
      <c r="F229" s="58"/>
      <c r="G229" s="58"/>
      <c r="H229" s="58"/>
      <c r="I229" s="59"/>
      <c r="J229" s="193"/>
      <c r="K229" s="60"/>
      <c r="L229" s="60"/>
      <c r="M229" s="56">
        <f>M228+IF(AND(K229="Pago",OR(E229='PC Receitas'!$O$4,E229='PC Receitas'!$O$5,E229='PC Receitas'!$O$6)),I229,IF(AND(K229="Pago",OR(E229='PC Receitas'!$O$7,E229='PC Receitas'!$O$8,E229='PC Receitas'!$O$9,E229='PC Receitas'!$O$10,E229='PC Receitas'!$O$11,E229='PC Receitas'!$O$12,E229='PC Receitas'!$O$13,E229='PC Receitas'!$O$14)),-I229,0))</f>
        <v>12927.7</v>
      </c>
      <c r="R229" s="153" t="e">
        <f t="shared" si="12"/>
        <v>#N/A</v>
      </c>
      <c r="S229" s="150" t="e">
        <f t="shared" si="13"/>
        <v>#N/A</v>
      </c>
      <c r="T229" s="150" t="e">
        <f t="shared" si="14"/>
        <v>#N/A</v>
      </c>
      <c r="U229" s="150" t="e">
        <f t="shared" si="15"/>
        <v>#N/A</v>
      </c>
      <c r="V229" s="154" t="e">
        <f>VLOOKUP(E229,'PC Receitas'!$O$4:$P$14,2,FALSE)</f>
        <v>#N/A</v>
      </c>
    </row>
    <row r="230" spans="3:22" ht="19.5" customHeight="1" thickTop="1" thickBot="1" x14ac:dyDescent="0.3">
      <c r="C230" s="58"/>
      <c r="D230" s="58" t="str">
        <f>IF(C230&lt;&gt;"",TEXT(C230,"00")&amp;"/02/"&amp;'Configurações Básicas'!$P$5,"")</f>
        <v/>
      </c>
      <c r="E230" s="58"/>
      <c r="F230" s="58"/>
      <c r="G230" s="58"/>
      <c r="H230" s="58"/>
      <c r="I230" s="59"/>
      <c r="J230" s="193"/>
      <c r="K230" s="60"/>
      <c r="L230" s="60"/>
      <c r="M230" s="56">
        <f>M229+IF(AND(K230="Pago",OR(E230='PC Receitas'!$O$4,E230='PC Receitas'!$O$5,E230='PC Receitas'!$O$6)),I230,IF(AND(K230="Pago",OR(E230='PC Receitas'!$O$7,E230='PC Receitas'!$O$8,E230='PC Receitas'!$O$9,E230='PC Receitas'!$O$10,E230='PC Receitas'!$O$11,E230='PC Receitas'!$O$12,E230='PC Receitas'!$O$13,E230='PC Receitas'!$O$14)),-I230,0))</f>
        <v>12927.7</v>
      </c>
      <c r="R230" s="153" t="e">
        <f t="shared" si="12"/>
        <v>#N/A</v>
      </c>
      <c r="S230" s="150" t="e">
        <f t="shared" si="13"/>
        <v>#N/A</v>
      </c>
      <c r="T230" s="150" t="e">
        <f t="shared" si="14"/>
        <v>#N/A</v>
      </c>
      <c r="U230" s="150" t="e">
        <f t="shared" si="15"/>
        <v>#N/A</v>
      </c>
      <c r="V230" s="154" t="e">
        <f>VLOOKUP(E230,'PC Receitas'!$O$4:$P$14,2,FALSE)</f>
        <v>#N/A</v>
      </c>
    </row>
    <row r="231" spans="3:22" ht="19.5" customHeight="1" thickTop="1" thickBot="1" x14ac:dyDescent="0.3">
      <c r="C231" s="58"/>
      <c r="D231" s="58" t="str">
        <f>IF(C231&lt;&gt;"",TEXT(C231,"00")&amp;"/02/"&amp;'Configurações Básicas'!$P$5,"")</f>
        <v/>
      </c>
      <c r="E231" s="58"/>
      <c r="F231" s="58"/>
      <c r="G231" s="58"/>
      <c r="H231" s="58"/>
      <c r="I231" s="59"/>
      <c r="J231" s="193"/>
      <c r="K231" s="60"/>
      <c r="L231" s="60"/>
      <c r="M231" s="56">
        <f>M230+IF(AND(K231="Pago",OR(E231='PC Receitas'!$O$4,E231='PC Receitas'!$O$5,E231='PC Receitas'!$O$6)),I231,IF(AND(K231="Pago",OR(E231='PC Receitas'!$O$7,E231='PC Receitas'!$O$8,E231='PC Receitas'!$O$9,E231='PC Receitas'!$O$10,E231='PC Receitas'!$O$11,E231='PC Receitas'!$O$12,E231='PC Receitas'!$O$13,E231='PC Receitas'!$O$14)),-I231,0))</f>
        <v>12927.7</v>
      </c>
      <c r="R231" s="153" t="e">
        <f t="shared" si="12"/>
        <v>#N/A</v>
      </c>
      <c r="S231" s="150" t="e">
        <f t="shared" si="13"/>
        <v>#N/A</v>
      </c>
      <c r="T231" s="150" t="e">
        <f t="shared" si="14"/>
        <v>#N/A</v>
      </c>
      <c r="U231" s="150" t="e">
        <f t="shared" si="15"/>
        <v>#N/A</v>
      </c>
      <c r="V231" s="154" t="e">
        <f>VLOOKUP(E231,'PC Receitas'!$O$4:$P$14,2,FALSE)</f>
        <v>#N/A</v>
      </c>
    </row>
    <row r="232" spans="3:22" ht="19.5" customHeight="1" thickTop="1" thickBot="1" x14ac:dyDescent="0.3">
      <c r="C232" s="58"/>
      <c r="D232" s="58" t="str">
        <f>IF(C232&lt;&gt;"",TEXT(C232,"00")&amp;"/02/"&amp;'Configurações Básicas'!$P$5,"")</f>
        <v/>
      </c>
      <c r="E232" s="58"/>
      <c r="F232" s="58"/>
      <c r="G232" s="58"/>
      <c r="H232" s="58"/>
      <c r="I232" s="59"/>
      <c r="J232" s="193"/>
      <c r="K232" s="60"/>
      <c r="L232" s="60"/>
      <c r="M232" s="56">
        <f>M231+IF(AND(K232="Pago",OR(E232='PC Receitas'!$O$4,E232='PC Receitas'!$O$5,E232='PC Receitas'!$O$6)),I232,IF(AND(K232="Pago",OR(E232='PC Receitas'!$O$7,E232='PC Receitas'!$O$8,E232='PC Receitas'!$O$9,E232='PC Receitas'!$O$10,E232='PC Receitas'!$O$11,E232='PC Receitas'!$O$12,E232='PC Receitas'!$O$13,E232='PC Receitas'!$O$14)),-I232,0))</f>
        <v>12927.7</v>
      </c>
      <c r="R232" s="153" t="e">
        <f t="shared" si="12"/>
        <v>#N/A</v>
      </c>
      <c r="S232" s="150" t="e">
        <f t="shared" si="13"/>
        <v>#N/A</v>
      </c>
      <c r="T232" s="150" t="e">
        <f t="shared" si="14"/>
        <v>#N/A</v>
      </c>
      <c r="U232" s="150" t="e">
        <f t="shared" si="15"/>
        <v>#N/A</v>
      </c>
      <c r="V232" s="154" t="e">
        <f>VLOOKUP(E232,'PC Receitas'!$O$4:$P$14,2,FALSE)</f>
        <v>#N/A</v>
      </c>
    </row>
    <row r="233" spans="3:22" ht="19.5" customHeight="1" thickTop="1" thickBot="1" x14ac:dyDescent="0.3">
      <c r="C233" s="58"/>
      <c r="D233" s="58" t="str">
        <f>IF(C233&lt;&gt;"",TEXT(C233,"00")&amp;"/02/"&amp;'Configurações Básicas'!$P$5,"")</f>
        <v/>
      </c>
      <c r="E233" s="58"/>
      <c r="F233" s="58"/>
      <c r="G233" s="58"/>
      <c r="H233" s="58"/>
      <c r="I233" s="59"/>
      <c r="J233" s="193"/>
      <c r="K233" s="60"/>
      <c r="L233" s="60"/>
      <c r="M233" s="56">
        <f>M232+IF(AND(K233="Pago",OR(E233='PC Receitas'!$O$4,E233='PC Receitas'!$O$5,E233='PC Receitas'!$O$6)),I233,IF(AND(K233="Pago",OR(E233='PC Receitas'!$O$7,E233='PC Receitas'!$O$8,E233='PC Receitas'!$O$9,E233='PC Receitas'!$O$10,E233='PC Receitas'!$O$11,E233='PC Receitas'!$O$12,E233='PC Receitas'!$O$13,E233='PC Receitas'!$O$14)),-I233,0))</f>
        <v>12927.7</v>
      </c>
      <c r="R233" s="153" t="e">
        <f t="shared" si="12"/>
        <v>#N/A</v>
      </c>
      <c r="S233" s="150" t="e">
        <f t="shared" si="13"/>
        <v>#N/A</v>
      </c>
      <c r="T233" s="150" t="e">
        <f t="shared" si="14"/>
        <v>#N/A</v>
      </c>
      <c r="U233" s="150" t="e">
        <f t="shared" si="15"/>
        <v>#N/A</v>
      </c>
      <c r="V233" s="154" t="e">
        <f>VLOOKUP(E233,'PC Receitas'!$O$4:$P$14,2,FALSE)</f>
        <v>#N/A</v>
      </c>
    </row>
    <row r="234" spans="3:22" ht="19.5" customHeight="1" thickTop="1" thickBot="1" x14ac:dyDescent="0.3">
      <c r="C234" s="58"/>
      <c r="D234" s="58" t="str">
        <f>IF(C234&lt;&gt;"",TEXT(C234,"00")&amp;"/02/"&amp;'Configurações Básicas'!$P$5,"")</f>
        <v/>
      </c>
      <c r="E234" s="58"/>
      <c r="F234" s="58"/>
      <c r="G234" s="58"/>
      <c r="H234" s="58"/>
      <c r="I234" s="59"/>
      <c r="J234" s="193"/>
      <c r="K234" s="60"/>
      <c r="L234" s="60"/>
      <c r="M234" s="56">
        <f>M233+IF(AND(K234="Pago",OR(E234='PC Receitas'!$O$4,E234='PC Receitas'!$O$5,E234='PC Receitas'!$O$6)),I234,IF(AND(K234="Pago",OR(E234='PC Receitas'!$O$7,E234='PC Receitas'!$O$8,E234='PC Receitas'!$O$9,E234='PC Receitas'!$O$10,E234='PC Receitas'!$O$11,E234='PC Receitas'!$O$12,E234='PC Receitas'!$O$13,E234='PC Receitas'!$O$14)),-I234,0))</f>
        <v>12927.7</v>
      </c>
      <c r="R234" s="153" t="e">
        <f t="shared" si="12"/>
        <v>#N/A</v>
      </c>
      <c r="S234" s="150" t="e">
        <f t="shared" si="13"/>
        <v>#N/A</v>
      </c>
      <c r="T234" s="150" t="e">
        <f t="shared" si="14"/>
        <v>#N/A</v>
      </c>
      <c r="U234" s="150" t="e">
        <f t="shared" si="15"/>
        <v>#N/A</v>
      </c>
      <c r="V234" s="154" t="e">
        <f>VLOOKUP(E234,'PC Receitas'!$O$4:$P$14,2,FALSE)</f>
        <v>#N/A</v>
      </c>
    </row>
    <row r="235" spans="3:22" ht="19.5" customHeight="1" thickTop="1" thickBot="1" x14ac:dyDescent="0.3">
      <c r="C235" s="58"/>
      <c r="D235" s="58" t="str">
        <f>IF(C235&lt;&gt;"",TEXT(C235,"00")&amp;"/02/"&amp;'Configurações Básicas'!$P$5,"")</f>
        <v/>
      </c>
      <c r="E235" s="58"/>
      <c r="F235" s="58"/>
      <c r="G235" s="58"/>
      <c r="H235" s="58"/>
      <c r="I235" s="59"/>
      <c r="J235" s="193"/>
      <c r="K235" s="60"/>
      <c r="L235" s="60"/>
      <c r="M235" s="56">
        <f>M234+IF(AND(K235="Pago",OR(E235='PC Receitas'!$O$4,E235='PC Receitas'!$O$5,E235='PC Receitas'!$O$6)),I235,IF(AND(K235="Pago",OR(E235='PC Receitas'!$O$7,E235='PC Receitas'!$O$8,E235='PC Receitas'!$O$9,E235='PC Receitas'!$O$10,E235='PC Receitas'!$O$11,E235='PC Receitas'!$O$12,E235='PC Receitas'!$O$13,E235='PC Receitas'!$O$14)),-I235,0))</f>
        <v>12927.7</v>
      </c>
      <c r="R235" s="153" t="e">
        <f t="shared" si="12"/>
        <v>#N/A</v>
      </c>
      <c r="S235" s="150" t="e">
        <f t="shared" si="13"/>
        <v>#N/A</v>
      </c>
      <c r="T235" s="150" t="e">
        <f t="shared" si="14"/>
        <v>#N/A</v>
      </c>
      <c r="U235" s="150" t="e">
        <f t="shared" si="15"/>
        <v>#N/A</v>
      </c>
      <c r="V235" s="154" t="e">
        <f>VLOOKUP(E235,'PC Receitas'!$O$4:$P$14,2,FALSE)</f>
        <v>#N/A</v>
      </c>
    </row>
    <row r="236" spans="3:22" ht="19.5" customHeight="1" thickTop="1" thickBot="1" x14ac:dyDescent="0.3">
      <c r="C236" s="58"/>
      <c r="D236" s="58" t="str">
        <f>IF(C236&lt;&gt;"",TEXT(C236,"00")&amp;"/02/"&amp;'Configurações Básicas'!$P$5,"")</f>
        <v/>
      </c>
      <c r="E236" s="58"/>
      <c r="F236" s="58"/>
      <c r="G236" s="58"/>
      <c r="H236" s="58"/>
      <c r="I236" s="59"/>
      <c r="J236" s="193"/>
      <c r="K236" s="60"/>
      <c r="L236" s="60"/>
      <c r="M236" s="56">
        <f>M235+IF(AND(K236="Pago",OR(E236='PC Receitas'!$O$4,E236='PC Receitas'!$O$5,E236='PC Receitas'!$O$6)),I236,IF(AND(K236="Pago",OR(E236='PC Receitas'!$O$7,E236='PC Receitas'!$O$8,E236='PC Receitas'!$O$9,E236='PC Receitas'!$O$10,E236='PC Receitas'!$O$11,E236='PC Receitas'!$O$12,E236='PC Receitas'!$O$13,E236='PC Receitas'!$O$14)),-I236,0))</f>
        <v>12927.7</v>
      </c>
      <c r="R236" s="153" t="e">
        <f t="shared" si="12"/>
        <v>#N/A</v>
      </c>
      <c r="S236" s="150" t="e">
        <f t="shared" si="13"/>
        <v>#N/A</v>
      </c>
      <c r="T236" s="150" t="e">
        <f t="shared" si="14"/>
        <v>#N/A</v>
      </c>
      <c r="U236" s="150" t="e">
        <f t="shared" si="15"/>
        <v>#N/A</v>
      </c>
      <c r="V236" s="154" t="e">
        <f>VLOOKUP(E236,'PC Receitas'!$O$4:$P$14,2,FALSE)</f>
        <v>#N/A</v>
      </c>
    </row>
    <row r="237" spans="3:22" ht="19.5" customHeight="1" thickTop="1" thickBot="1" x14ac:dyDescent="0.3">
      <c r="C237" s="58"/>
      <c r="D237" s="58" t="str">
        <f>IF(C237&lt;&gt;"",TEXT(C237,"00")&amp;"/02/"&amp;'Configurações Básicas'!$P$5,"")</f>
        <v/>
      </c>
      <c r="E237" s="58"/>
      <c r="F237" s="58"/>
      <c r="G237" s="58"/>
      <c r="H237" s="58"/>
      <c r="I237" s="59"/>
      <c r="J237" s="193"/>
      <c r="K237" s="60"/>
      <c r="L237" s="60"/>
      <c r="M237" s="56">
        <f>M236+IF(AND(K237="Pago",OR(E237='PC Receitas'!$O$4,E237='PC Receitas'!$O$5,E237='PC Receitas'!$O$6)),I237,IF(AND(K237="Pago",OR(E237='PC Receitas'!$O$7,E237='PC Receitas'!$O$8,E237='PC Receitas'!$O$9,E237='PC Receitas'!$O$10,E237='PC Receitas'!$O$11,E237='PC Receitas'!$O$12,E237='PC Receitas'!$O$13,E237='PC Receitas'!$O$14)),-I237,0))</f>
        <v>12927.7</v>
      </c>
      <c r="R237" s="153" t="e">
        <f t="shared" si="12"/>
        <v>#N/A</v>
      </c>
      <c r="S237" s="150" t="e">
        <f t="shared" si="13"/>
        <v>#N/A</v>
      </c>
      <c r="T237" s="150" t="e">
        <f t="shared" si="14"/>
        <v>#N/A</v>
      </c>
      <c r="U237" s="150" t="e">
        <f t="shared" si="15"/>
        <v>#N/A</v>
      </c>
      <c r="V237" s="154" t="e">
        <f>VLOOKUP(E237,'PC Receitas'!$O$4:$P$14,2,FALSE)</f>
        <v>#N/A</v>
      </c>
    </row>
    <row r="238" spans="3:22" ht="19.5" customHeight="1" thickTop="1" thickBot="1" x14ac:dyDescent="0.3">
      <c r="C238" s="58"/>
      <c r="D238" s="58" t="str">
        <f>IF(C238&lt;&gt;"",TEXT(C238,"00")&amp;"/02/"&amp;'Configurações Básicas'!$P$5,"")</f>
        <v/>
      </c>
      <c r="E238" s="58"/>
      <c r="F238" s="58"/>
      <c r="G238" s="58"/>
      <c r="H238" s="58"/>
      <c r="I238" s="59"/>
      <c r="J238" s="193"/>
      <c r="K238" s="60"/>
      <c r="L238" s="60"/>
      <c r="M238" s="56">
        <f>M237+IF(AND(K238="Pago",OR(E238='PC Receitas'!$O$4,E238='PC Receitas'!$O$5,E238='PC Receitas'!$O$6)),I238,IF(AND(K238="Pago",OR(E238='PC Receitas'!$O$7,E238='PC Receitas'!$O$8,E238='PC Receitas'!$O$9,E238='PC Receitas'!$O$10,E238='PC Receitas'!$O$11,E238='PC Receitas'!$O$12,E238='PC Receitas'!$O$13,E238='PC Receitas'!$O$14)),-I238,0))</f>
        <v>12927.7</v>
      </c>
      <c r="R238" s="153" t="e">
        <f t="shared" si="12"/>
        <v>#N/A</v>
      </c>
      <c r="S238" s="150" t="e">
        <f t="shared" si="13"/>
        <v>#N/A</v>
      </c>
      <c r="T238" s="150" t="e">
        <f t="shared" si="14"/>
        <v>#N/A</v>
      </c>
      <c r="U238" s="150" t="e">
        <f t="shared" si="15"/>
        <v>#N/A</v>
      </c>
      <c r="V238" s="154" t="e">
        <f>VLOOKUP(E238,'PC Receitas'!$O$4:$P$14,2,FALSE)</f>
        <v>#N/A</v>
      </c>
    </row>
    <row r="239" spans="3:22" ht="19.5" customHeight="1" thickTop="1" thickBot="1" x14ac:dyDescent="0.3">
      <c r="C239" s="58"/>
      <c r="D239" s="58" t="str">
        <f>IF(C239&lt;&gt;"",TEXT(C239,"00")&amp;"/02/"&amp;'Configurações Básicas'!$P$5,"")</f>
        <v/>
      </c>
      <c r="E239" s="58"/>
      <c r="F239" s="58"/>
      <c r="G239" s="58"/>
      <c r="H239" s="58"/>
      <c r="I239" s="59"/>
      <c r="J239" s="193"/>
      <c r="K239" s="60"/>
      <c r="L239" s="60"/>
      <c r="M239" s="56">
        <f>M238+IF(AND(K239="Pago",OR(E239='PC Receitas'!$O$4,E239='PC Receitas'!$O$5,E239='PC Receitas'!$O$6)),I239,IF(AND(K239="Pago",OR(E239='PC Receitas'!$O$7,E239='PC Receitas'!$O$8,E239='PC Receitas'!$O$9,E239='PC Receitas'!$O$10,E239='PC Receitas'!$O$11,E239='PC Receitas'!$O$12,E239='PC Receitas'!$O$13,E239='PC Receitas'!$O$14)),-I239,0))</f>
        <v>12927.7</v>
      </c>
      <c r="R239" s="153" t="e">
        <f t="shared" si="12"/>
        <v>#N/A</v>
      </c>
      <c r="S239" s="150" t="e">
        <f t="shared" si="13"/>
        <v>#N/A</v>
      </c>
      <c r="T239" s="150" t="e">
        <f t="shared" si="14"/>
        <v>#N/A</v>
      </c>
      <c r="U239" s="150" t="e">
        <f t="shared" si="15"/>
        <v>#N/A</v>
      </c>
      <c r="V239" s="154" t="e">
        <f>VLOOKUP(E239,'PC Receitas'!$O$4:$P$14,2,FALSE)</f>
        <v>#N/A</v>
      </c>
    </row>
    <row r="240" spans="3:22" ht="19.5" customHeight="1" thickTop="1" thickBot="1" x14ac:dyDescent="0.3">
      <c r="C240" s="58"/>
      <c r="D240" s="58" t="str">
        <f>IF(C240&lt;&gt;"",TEXT(C240,"00")&amp;"/02/"&amp;'Configurações Básicas'!$P$5,"")</f>
        <v/>
      </c>
      <c r="E240" s="58"/>
      <c r="F240" s="58"/>
      <c r="G240" s="58"/>
      <c r="H240" s="58"/>
      <c r="I240" s="59"/>
      <c r="J240" s="193"/>
      <c r="K240" s="60"/>
      <c r="L240" s="60"/>
      <c r="M240" s="56">
        <f>M239+IF(AND(K240="Pago",OR(E240='PC Receitas'!$O$4,E240='PC Receitas'!$O$5,E240='PC Receitas'!$O$6)),I240,IF(AND(K240="Pago",OR(E240='PC Receitas'!$O$7,E240='PC Receitas'!$O$8,E240='PC Receitas'!$O$9,E240='PC Receitas'!$O$10,E240='PC Receitas'!$O$11,E240='PC Receitas'!$O$12,E240='PC Receitas'!$O$13,E240='PC Receitas'!$O$14)),-I240,0))</f>
        <v>12927.7</v>
      </c>
      <c r="R240" s="153" t="e">
        <f t="shared" si="12"/>
        <v>#N/A</v>
      </c>
      <c r="S240" s="150" t="e">
        <f t="shared" si="13"/>
        <v>#N/A</v>
      </c>
      <c r="T240" s="150" t="e">
        <f t="shared" si="14"/>
        <v>#N/A</v>
      </c>
      <c r="U240" s="150" t="e">
        <f t="shared" si="15"/>
        <v>#N/A</v>
      </c>
      <c r="V240" s="154" t="e">
        <f>VLOOKUP(E240,'PC Receitas'!$O$4:$P$14,2,FALSE)</f>
        <v>#N/A</v>
      </c>
    </row>
    <row r="241" spans="3:22" ht="19.5" customHeight="1" thickTop="1" thickBot="1" x14ac:dyDescent="0.3">
      <c r="C241" s="58"/>
      <c r="D241" s="58" t="str">
        <f>IF(C241&lt;&gt;"",TEXT(C241,"00")&amp;"/02/"&amp;'Configurações Básicas'!$P$5,"")</f>
        <v/>
      </c>
      <c r="E241" s="58"/>
      <c r="F241" s="58"/>
      <c r="G241" s="58"/>
      <c r="H241" s="58"/>
      <c r="I241" s="59"/>
      <c r="J241" s="193"/>
      <c r="K241" s="60"/>
      <c r="L241" s="60"/>
      <c r="M241" s="56">
        <f>M240+IF(AND(K241="Pago",OR(E241='PC Receitas'!$O$4,E241='PC Receitas'!$O$5,E241='PC Receitas'!$O$6)),I241,IF(AND(K241="Pago",OR(E241='PC Receitas'!$O$7,E241='PC Receitas'!$O$8,E241='PC Receitas'!$O$9,E241='PC Receitas'!$O$10,E241='PC Receitas'!$O$11,E241='PC Receitas'!$O$12,E241='PC Receitas'!$O$13,E241='PC Receitas'!$O$14)),-I241,0))</f>
        <v>12927.7</v>
      </c>
      <c r="R241" s="153" t="e">
        <f t="shared" si="12"/>
        <v>#N/A</v>
      </c>
      <c r="S241" s="150" t="e">
        <f t="shared" si="13"/>
        <v>#N/A</v>
      </c>
      <c r="T241" s="150" t="e">
        <f t="shared" si="14"/>
        <v>#N/A</v>
      </c>
      <c r="U241" s="150" t="e">
        <f t="shared" si="15"/>
        <v>#N/A</v>
      </c>
      <c r="V241" s="154" t="e">
        <f>VLOOKUP(E241,'PC Receitas'!$O$4:$P$14,2,FALSE)</f>
        <v>#N/A</v>
      </c>
    </row>
    <row r="242" spans="3:22" ht="19.5" customHeight="1" thickTop="1" thickBot="1" x14ac:dyDescent="0.3">
      <c r="C242" s="58"/>
      <c r="D242" s="58" t="str">
        <f>IF(C242&lt;&gt;"",TEXT(C242,"00")&amp;"/02/"&amp;'Configurações Básicas'!$P$5,"")</f>
        <v/>
      </c>
      <c r="E242" s="58"/>
      <c r="F242" s="58"/>
      <c r="G242" s="58"/>
      <c r="H242" s="58"/>
      <c r="I242" s="59"/>
      <c r="J242" s="193"/>
      <c r="K242" s="60"/>
      <c r="L242" s="60"/>
      <c r="M242" s="56">
        <f>M241+IF(AND(K242="Pago",OR(E242='PC Receitas'!$O$4,E242='PC Receitas'!$O$5,E242='PC Receitas'!$O$6)),I242,IF(AND(K242="Pago",OR(E242='PC Receitas'!$O$7,E242='PC Receitas'!$O$8,E242='PC Receitas'!$O$9,E242='PC Receitas'!$O$10,E242='PC Receitas'!$O$11,E242='PC Receitas'!$O$12,E242='PC Receitas'!$O$13,E242='PC Receitas'!$O$14)),-I242,0))</f>
        <v>12927.7</v>
      </c>
      <c r="R242" s="153" t="e">
        <f t="shared" si="12"/>
        <v>#N/A</v>
      </c>
      <c r="S242" s="150" t="e">
        <f t="shared" si="13"/>
        <v>#N/A</v>
      </c>
      <c r="T242" s="150" t="e">
        <f t="shared" si="14"/>
        <v>#N/A</v>
      </c>
      <c r="U242" s="150" t="e">
        <f t="shared" si="15"/>
        <v>#N/A</v>
      </c>
      <c r="V242" s="154" t="e">
        <f>VLOOKUP(E242,'PC Receitas'!$O$4:$P$14,2,FALSE)</f>
        <v>#N/A</v>
      </c>
    </row>
    <row r="243" spans="3:22" ht="19.5" customHeight="1" thickTop="1" thickBot="1" x14ac:dyDescent="0.3">
      <c r="C243" s="58"/>
      <c r="D243" s="58" t="str">
        <f>IF(C243&lt;&gt;"",TEXT(C243,"00")&amp;"/02/"&amp;'Configurações Básicas'!$P$5,"")</f>
        <v/>
      </c>
      <c r="E243" s="58"/>
      <c r="F243" s="58"/>
      <c r="G243" s="58"/>
      <c r="H243" s="58"/>
      <c r="I243" s="59"/>
      <c r="J243" s="193"/>
      <c r="K243" s="60"/>
      <c r="L243" s="60"/>
      <c r="M243" s="56">
        <f>M242+IF(AND(K243="Pago",OR(E243='PC Receitas'!$O$4,E243='PC Receitas'!$O$5,E243='PC Receitas'!$O$6)),I243,IF(AND(K243="Pago",OR(E243='PC Receitas'!$O$7,E243='PC Receitas'!$O$8,E243='PC Receitas'!$O$9,E243='PC Receitas'!$O$10,E243='PC Receitas'!$O$11,E243='PC Receitas'!$O$12,E243='PC Receitas'!$O$13,E243='PC Receitas'!$O$14)),-I243,0))</f>
        <v>12927.7</v>
      </c>
      <c r="R243" s="153" t="e">
        <f t="shared" si="12"/>
        <v>#N/A</v>
      </c>
      <c r="S243" s="150" t="e">
        <f t="shared" si="13"/>
        <v>#N/A</v>
      </c>
      <c r="T243" s="150" t="e">
        <f t="shared" si="14"/>
        <v>#N/A</v>
      </c>
      <c r="U243" s="150" t="e">
        <f t="shared" si="15"/>
        <v>#N/A</v>
      </c>
      <c r="V243" s="154" t="e">
        <f>VLOOKUP(E243,'PC Receitas'!$O$4:$P$14,2,FALSE)</f>
        <v>#N/A</v>
      </c>
    </row>
    <row r="244" spans="3:22" ht="19.5" customHeight="1" thickTop="1" thickBot="1" x14ac:dyDescent="0.3">
      <c r="C244" s="58"/>
      <c r="D244" s="58" t="str">
        <f>IF(C244&lt;&gt;"",TEXT(C244,"00")&amp;"/02/"&amp;'Configurações Básicas'!$P$5,"")</f>
        <v/>
      </c>
      <c r="E244" s="58"/>
      <c r="F244" s="58"/>
      <c r="G244" s="58"/>
      <c r="H244" s="58"/>
      <c r="I244" s="59"/>
      <c r="J244" s="193"/>
      <c r="K244" s="60"/>
      <c r="L244" s="60"/>
      <c r="M244" s="56">
        <f>M243+IF(AND(K244="Pago",OR(E244='PC Receitas'!$O$4,E244='PC Receitas'!$O$5,E244='PC Receitas'!$O$6)),I244,IF(AND(K244="Pago",OR(E244='PC Receitas'!$O$7,E244='PC Receitas'!$O$8,E244='PC Receitas'!$O$9,E244='PC Receitas'!$O$10,E244='PC Receitas'!$O$11,E244='PC Receitas'!$O$12,E244='PC Receitas'!$O$13,E244='PC Receitas'!$O$14)),-I244,0))</f>
        <v>12927.7</v>
      </c>
      <c r="R244" s="153" t="e">
        <f t="shared" si="12"/>
        <v>#N/A</v>
      </c>
      <c r="S244" s="150" t="e">
        <f t="shared" si="13"/>
        <v>#N/A</v>
      </c>
      <c r="T244" s="150" t="e">
        <f t="shared" si="14"/>
        <v>#N/A</v>
      </c>
      <c r="U244" s="150" t="e">
        <f t="shared" si="15"/>
        <v>#N/A</v>
      </c>
      <c r="V244" s="154" t="e">
        <f>VLOOKUP(E244,'PC Receitas'!$O$4:$P$14,2,FALSE)</f>
        <v>#N/A</v>
      </c>
    </row>
    <row r="245" spans="3:22" ht="19.5" customHeight="1" thickTop="1" thickBot="1" x14ac:dyDescent="0.3">
      <c r="C245" s="58"/>
      <c r="D245" s="58" t="str">
        <f>IF(C245&lt;&gt;"",TEXT(C245,"00")&amp;"/02/"&amp;'Configurações Básicas'!$P$5,"")</f>
        <v/>
      </c>
      <c r="E245" s="58"/>
      <c r="F245" s="58"/>
      <c r="G245" s="58"/>
      <c r="H245" s="58"/>
      <c r="I245" s="59"/>
      <c r="J245" s="193"/>
      <c r="K245" s="60"/>
      <c r="L245" s="60"/>
      <c r="M245" s="56">
        <f>M244+IF(AND(K245="Pago",OR(E245='PC Receitas'!$O$4,E245='PC Receitas'!$O$5,E245='PC Receitas'!$O$6)),I245,IF(AND(K245="Pago",OR(E245='PC Receitas'!$O$7,E245='PC Receitas'!$O$8,E245='PC Receitas'!$O$9,E245='PC Receitas'!$O$10,E245='PC Receitas'!$O$11,E245='PC Receitas'!$O$12,E245='PC Receitas'!$O$13,E245='PC Receitas'!$O$14)),-I245,0))</f>
        <v>12927.7</v>
      </c>
      <c r="R245" s="153" t="e">
        <f t="shared" si="12"/>
        <v>#N/A</v>
      </c>
      <c r="S245" s="150" t="e">
        <f t="shared" si="13"/>
        <v>#N/A</v>
      </c>
      <c r="T245" s="150" t="e">
        <f t="shared" si="14"/>
        <v>#N/A</v>
      </c>
      <c r="U245" s="150" t="e">
        <f t="shared" si="15"/>
        <v>#N/A</v>
      </c>
      <c r="V245" s="154" t="e">
        <f>VLOOKUP(E245,'PC Receitas'!$O$4:$P$14,2,FALSE)</f>
        <v>#N/A</v>
      </c>
    </row>
    <row r="246" spans="3:22" ht="19.5" customHeight="1" thickTop="1" thickBot="1" x14ac:dyDescent="0.3">
      <c r="C246" s="58"/>
      <c r="D246" s="58" t="str">
        <f>IF(C246&lt;&gt;"",TEXT(C246,"00")&amp;"/02/"&amp;'Configurações Básicas'!$P$5,"")</f>
        <v/>
      </c>
      <c r="E246" s="58"/>
      <c r="F246" s="58"/>
      <c r="G246" s="58"/>
      <c r="H246" s="58"/>
      <c r="I246" s="59"/>
      <c r="J246" s="193"/>
      <c r="K246" s="60"/>
      <c r="L246" s="60"/>
      <c r="M246" s="56">
        <f>M245+IF(AND(K246="Pago",OR(E246='PC Receitas'!$O$4,E246='PC Receitas'!$O$5,E246='PC Receitas'!$O$6)),I246,IF(AND(K246="Pago",OR(E246='PC Receitas'!$O$7,E246='PC Receitas'!$O$8,E246='PC Receitas'!$O$9,E246='PC Receitas'!$O$10,E246='PC Receitas'!$O$11,E246='PC Receitas'!$O$12,E246='PC Receitas'!$O$13,E246='PC Receitas'!$O$14)),-I246,0))</f>
        <v>12927.7</v>
      </c>
      <c r="R246" s="153" t="e">
        <f t="shared" si="12"/>
        <v>#N/A</v>
      </c>
      <c r="S246" s="150" t="e">
        <f t="shared" si="13"/>
        <v>#N/A</v>
      </c>
      <c r="T246" s="150" t="e">
        <f t="shared" si="14"/>
        <v>#N/A</v>
      </c>
      <c r="U246" s="150" t="e">
        <f t="shared" si="15"/>
        <v>#N/A</v>
      </c>
      <c r="V246" s="154" t="e">
        <f>VLOOKUP(E246,'PC Receitas'!$O$4:$P$14,2,FALSE)</f>
        <v>#N/A</v>
      </c>
    </row>
    <row r="247" spans="3:22" ht="19.5" customHeight="1" thickTop="1" thickBot="1" x14ac:dyDescent="0.3">
      <c r="C247" s="58"/>
      <c r="D247" s="58" t="str">
        <f>IF(C247&lt;&gt;"",TEXT(C247,"00")&amp;"/02/"&amp;'Configurações Básicas'!$P$5,"")</f>
        <v/>
      </c>
      <c r="E247" s="58"/>
      <c r="F247" s="58"/>
      <c r="G247" s="58"/>
      <c r="H247" s="58"/>
      <c r="I247" s="59"/>
      <c r="J247" s="193"/>
      <c r="K247" s="60"/>
      <c r="L247" s="60"/>
      <c r="M247" s="56">
        <f>M246+IF(AND(K247="Pago",OR(E247='PC Receitas'!$O$4,E247='PC Receitas'!$O$5,E247='PC Receitas'!$O$6)),I247,IF(AND(K247="Pago",OR(E247='PC Receitas'!$O$7,E247='PC Receitas'!$O$8,E247='PC Receitas'!$O$9,E247='PC Receitas'!$O$10,E247='PC Receitas'!$O$11,E247='PC Receitas'!$O$12,E247='PC Receitas'!$O$13,E247='PC Receitas'!$O$14)),-I247,0))</f>
        <v>12927.7</v>
      </c>
      <c r="R247" s="153" t="e">
        <f t="shared" si="12"/>
        <v>#N/A</v>
      </c>
      <c r="S247" s="150" t="e">
        <f t="shared" si="13"/>
        <v>#N/A</v>
      </c>
      <c r="T247" s="150" t="e">
        <f t="shared" si="14"/>
        <v>#N/A</v>
      </c>
      <c r="U247" s="150" t="e">
        <f t="shared" si="15"/>
        <v>#N/A</v>
      </c>
      <c r="V247" s="154" t="e">
        <f>VLOOKUP(E247,'PC Receitas'!$O$4:$P$14,2,FALSE)</f>
        <v>#N/A</v>
      </c>
    </row>
    <row r="248" spans="3:22" ht="19.5" customHeight="1" thickTop="1" thickBot="1" x14ac:dyDescent="0.3">
      <c r="C248" s="58"/>
      <c r="D248" s="58" t="str">
        <f>IF(C248&lt;&gt;"",TEXT(C248,"00")&amp;"/02/"&amp;'Configurações Básicas'!$P$5,"")</f>
        <v/>
      </c>
      <c r="E248" s="58"/>
      <c r="F248" s="58"/>
      <c r="G248" s="58"/>
      <c r="H248" s="58"/>
      <c r="I248" s="59"/>
      <c r="J248" s="193"/>
      <c r="K248" s="60"/>
      <c r="L248" s="60"/>
      <c r="M248" s="56">
        <f>M247+IF(AND(K248="Pago",OR(E248='PC Receitas'!$O$4,E248='PC Receitas'!$O$5,E248='PC Receitas'!$O$6)),I248,IF(AND(K248="Pago",OR(E248='PC Receitas'!$O$7,E248='PC Receitas'!$O$8,E248='PC Receitas'!$O$9,E248='PC Receitas'!$O$10,E248='PC Receitas'!$O$11,E248='PC Receitas'!$O$12,E248='PC Receitas'!$O$13,E248='PC Receitas'!$O$14)),-I248,0))</f>
        <v>12927.7</v>
      </c>
      <c r="R248" s="153" t="e">
        <f t="shared" si="12"/>
        <v>#N/A</v>
      </c>
      <c r="S248" s="150" t="e">
        <f t="shared" si="13"/>
        <v>#N/A</v>
      </c>
      <c r="T248" s="150" t="e">
        <f t="shared" si="14"/>
        <v>#N/A</v>
      </c>
      <c r="U248" s="150" t="e">
        <f t="shared" si="15"/>
        <v>#N/A</v>
      </c>
      <c r="V248" s="154" t="e">
        <f>VLOOKUP(E248,'PC Receitas'!$O$4:$P$14,2,FALSE)</f>
        <v>#N/A</v>
      </c>
    </row>
    <row r="249" spans="3:22" ht="19.5" customHeight="1" thickTop="1" thickBot="1" x14ac:dyDescent="0.3">
      <c r="C249" s="58"/>
      <c r="D249" s="58" t="str">
        <f>IF(C249&lt;&gt;"",TEXT(C249,"00")&amp;"/02/"&amp;'Configurações Básicas'!$P$5,"")</f>
        <v/>
      </c>
      <c r="E249" s="58"/>
      <c r="F249" s="58"/>
      <c r="G249" s="58"/>
      <c r="H249" s="58"/>
      <c r="I249" s="59"/>
      <c r="J249" s="193"/>
      <c r="K249" s="60"/>
      <c r="L249" s="60"/>
      <c r="M249" s="56">
        <f>M248+IF(AND(K249="Pago",OR(E249='PC Receitas'!$O$4,E249='PC Receitas'!$O$5,E249='PC Receitas'!$O$6)),I249,IF(AND(K249="Pago",OR(E249='PC Receitas'!$O$7,E249='PC Receitas'!$O$8,E249='PC Receitas'!$O$9,E249='PC Receitas'!$O$10,E249='PC Receitas'!$O$11,E249='PC Receitas'!$O$12,E249='PC Receitas'!$O$13,E249='PC Receitas'!$O$14)),-I249,0))</f>
        <v>12927.7</v>
      </c>
      <c r="R249" s="153" t="e">
        <f t="shared" si="12"/>
        <v>#N/A</v>
      </c>
      <c r="S249" s="150" t="e">
        <f t="shared" si="13"/>
        <v>#N/A</v>
      </c>
      <c r="T249" s="150" t="e">
        <f t="shared" si="14"/>
        <v>#N/A</v>
      </c>
      <c r="U249" s="150" t="e">
        <f t="shared" si="15"/>
        <v>#N/A</v>
      </c>
      <c r="V249" s="154" t="e">
        <f>VLOOKUP(E249,'PC Receitas'!$O$4:$P$14,2,FALSE)</f>
        <v>#N/A</v>
      </c>
    </row>
    <row r="250" spans="3:22" ht="19.5" customHeight="1" thickTop="1" thickBot="1" x14ac:dyDescent="0.3">
      <c r="C250" s="58"/>
      <c r="D250" s="58" t="str">
        <f>IF(C250&lt;&gt;"",TEXT(C250,"00")&amp;"/02/"&amp;'Configurações Básicas'!$P$5,"")</f>
        <v/>
      </c>
      <c r="E250" s="58"/>
      <c r="F250" s="58"/>
      <c r="G250" s="58"/>
      <c r="H250" s="58"/>
      <c r="I250" s="59"/>
      <c r="J250" s="193"/>
      <c r="K250" s="60"/>
      <c r="L250" s="60"/>
      <c r="M250" s="56">
        <f>M249+IF(AND(K250="Pago",OR(E250='PC Receitas'!$O$4,E250='PC Receitas'!$O$5,E250='PC Receitas'!$O$6)),I250,IF(AND(K250="Pago",OR(E250='PC Receitas'!$O$7,E250='PC Receitas'!$O$8,E250='PC Receitas'!$O$9,E250='PC Receitas'!$O$10,E250='PC Receitas'!$O$11,E250='PC Receitas'!$O$12,E250='PC Receitas'!$O$13,E250='PC Receitas'!$O$14)),-I250,0))</f>
        <v>12927.7</v>
      </c>
      <c r="R250" s="153" t="e">
        <f t="shared" si="12"/>
        <v>#N/A</v>
      </c>
      <c r="S250" s="150" t="e">
        <f t="shared" si="13"/>
        <v>#N/A</v>
      </c>
      <c r="T250" s="150" t="e">
        <f t="shared" si="14"/>
        <v>#N/A</v>
      </c>
      <c r="U250" s="150" t="e">
        <f t="shared" si="15"/>
        <v>#N/A</v>
      </c>
      <c r="V250" s="154" t="e">
        <f>VLOOKUP(E250,'PC Receitas'!$O$4:$P$14,2,FALSE)</f>
        <v>#N/A</v>
      </c>
    </row>
    <row r="251" spans="3:22" ht="19.5" customHeight="1" thickTop="1" thickBot="1" x14ac:dyDescent="0.3">
      <c r="C251" s="58"/>
      <c r="D251" s="58" t="str">
        <f>IF(C251&lt;&gt;"",TEXT(C251,"00")&amp;"/02/"&amp;'Configurações Básicas'!$P$5,"")</f>
        <v/>
      </c>
      <c r="E251" s="58"/>
      <c r="F251" s="58"/>
      <c r="G251" s="58"/>
      <c r="H251" s="58"/>
      <c r="I251" s="59"/>
      <c r="J251" s="193"/>
      <c r="K251" s="60"/>
      <c r="L251" s="60"/>
      <c r="M251" s="56">
        <f>M250+IF(AND(K251="Pago",OR(E251='PC Receitas'!$O$4,E251='PC Receitas'!$O$5,E251='PC Receitas'!$O$6)),I251,IF(AND(K251="Pago",OR(E251='PC Receitas'!$O$7,E251='PC Receitas'!$O$8,E251='PC Receitas'!$O$9,E251='PC Receitas'!$O$10,E251='PC Receitas'!$O$11,E251='PC Receitas'!$O$12,E251='PC Receitas'!$O$13,E251='PC Receitas'!$O$14)),-I251,0))</f>
        <v>12927.7</v>
      </c>
      <c r="R251" s="153" t="e">
        <f t="shared" si="12"/>
        <v>#N/A</v>
      </c>
      <c r="S251" s="150" t="e">
        <f t="shared" si="13"/>
        <v>#N/A</v>
      </c>
      <c r="T251" s="150" t="e">
        <f t="shared" si="14"/>
        <v>#N/A</v>
      </c>
      <c r="U251" s="150" t="e">
        <f t="shared" si="15"/>
        <v>#N/A</v>
      </c>
      <c r="V251" s="154" t="e">
        <f>VLOOKUP(E251,'PC Receitas'!$O$4:$P$14,2,FALSE)</f>
        <v>#N/A</v>
      </c>
    </row>
    <row r="252" spans="3:22" ht="19.5" customHeight="1" thickTop="1" thickBot="1" x14ac:dyDescent="0.3">
      <c r="C252" s="58"/>
      <c r="D252" s="58" t="str">
        <f>IF(C252&lt;&gt;"",TEXT(C252,"00")&amp;"/02/"&amp;'Configurações Básicas'!$P$5,"")</f>
        <v/>
      </c>
      <c r="E252" s="58"/>
      <c r="F252" s="58"/>
      <c r="G252" s="58"/>
      <c r="H252" s="58"/>
      <c r="I252" s="59"/>
      <c r="J252" s="193"/>
      <c r="K252" s="60"/>
      <c r="L252" s="60"/>
      <c r="M252" s="56">
        <f>M251+IF(AND(K252="Pago",OR(E252='PC Receitas'!$O$4,E252='PC Receitas'!$O$5,E252='PC Receitas'!$O$6)),I252,IF(AND(K252="Pago",OR(E252='PC Receitas'!$O$7,E252='PC Receitas'!$O$8,E252='PC Receitas'!$O$9,E252='PC Receitas'!$O$10,E252='PC Receitas'!$O$11,E252='PC Receitas'!$O$12,E252='PC Receitas'!$O$13,E252='PC Receitas'!$O$14)),-I252,0))</f>
        <v>12927.7</v>
      </c>
      <c r="R252" s="153" t="e">
        <f t="shared" si="12"/>
        <v>#N/A</v>
      </c>
      <c r="S252" s="150" t="e">
        <f t="shared" si="13"/>
        <v>#N/A</v>
      </c>
      <c r="T252" s="150" t="e">
        <f t="shared" si="14"/>
        <v>#N/A</v>
      </c>
      <c r="U252" s="150" t="e">
        <f t="shared" si="15"/>
        <v>#N/A</v>
      </c>
      <c r="V252" s="154" t="e">
        <f>VLOOKUP(E252,'PC Receitas'!$O$4:$P$14,2,FALSE)</f>
        <v>#N/A</v>
      </c>
    </row>
    <row r="253" spans="3:22" ht="19.5" customHeight="1" thickTop="1" thickBot="1" x14ac:dyDescent="0.3">
      <c r="C253" s="58"/>
      <c r="D253" s="58" t="str">
        <f>IF(C253&lt;&gt;"",TEXT(C253,"00")&amp;"/02/"&amp;'Configurações Básicas'!$P$5,"")</f>
        <v/>
      </c>
      <c r="E253" s="58"/>
      <c r="F253" s="58"/>
      <c r="G253" s="58"/>
      <c r="H253" s="58"/>
      <c r="I253" s="59"/>
      <c r="J253" s="193"/>
      <c r="K253" s="60"/>
      <c r="L253" s="60"/>
      <c r="M253" s="56">
        <f>M252+IF(AND(K253="Pago",OR(E253='PC Receitas'!$O$4,E253='PC Receitas'!$O$5,E253='PC Receitas'!$O$6)),I253,IF(AND(K253="Pago",OR(E253='PC Receitas'!$O$7,E253='PC Receitas'!$O$8,E253='PC Receitas'!$O$9,E253='PC Receitas'!$O$10,E253='PC Receitas'!$O$11,E253='PC Receitas'!$O$12,E253='PC Receitas'!$O$13,E253='PC Receitas'!$O$14)),-I253,0))</f>
        <v>12927.7</v>
      </c>
      <c r="R253" s="153" t="e">
        <f t="shared" si="12"/>
        <v>#N/A</v>
      </c>
      <c r="S253" s="150" t="e">
        <f t="shared" si="13"/>
        <v>#N/A</v>
      </c>
      <c r="T253" s="150" t="e">
        <f t="shared" si="14"/>
        <v>#N/A</v>
      </c>
      <c r="U253" s="150" t="e">
        <f t="shared" si="15"/>
        <v>#N/A</v>
      </c>
      <c r="V253" s="154" t="e">
        <f>VLOOKUP(E253,'PC Receitas'!$O$4:$P$14,2,FALSE)</f>
        <v>#N/A</v>
      </c>
    </row>
    <row r="254" spans="3:22" ht="19.5" customHeight="1" thickTop="1" thickBot="1" x14ac:dyDescent="0.3">
      <c r="C254" s="58"/>
      <c r="D254" s="58" t="str">
        <f>IF(C254&lt;&gt;"",TEXT(C254,"00")&amp;"/02/"&amp;'Configurações Básicas'!$P$5,"")</f>
        <v/>
      </c>
      <c r="E254" s="58"/>
      <c r="F254" s="58"/>
      <c r="G254" s="58"/>
      <c r="H254" s="58"/>
      <c r="I254" s="59"/>
      <c r="J254" s="193"/>
      <c r="K254" s="60"/>
      <c r="L254" s="60"/>
      <c r="M254" s="56">
        <f>M253+IF(AND(K254="Pago",OR(E254='PC Receitas'!$O$4,E254='PC Receitas'!$O$5,E254='PC Receitas'!$O$6)),I254,IF(AND(K254="Pago",OR(E254='PC Receitas'!$O$7,E254='PC Receitas'!$O$8,E254='PC Receitas'!$O$9,E254='PC Receitas'!$O$10,E254='PC Receitas'!$O$11,E254='PC Receitas'!$O$12,E254='PC Receitas'!$O$13,E254='PC Receitas'!$O$14)),-I254,0))</f>
        <v>12927.7</v>
      </c>
      <c r="R254" s="153" t="e">
        <f t="shared" si="12"/>
        <v>#N/A</v>
      </c>
      <c r="S254" s="150" t="e">
        <f t="shared" si="13"/>
        <v>#N/A</v>
      </c>
      <c r="T254" s="150" t="e">
        <f t="shared" si="14"/>
        <v>#N/A</v>
      </c>
      <c r="U254" s="150" t="e">
        <f t="shared" si="15"/>
        <v>#N/A</v>
      </c>
      <c r="V254" s="154" t="e">
        <f>VLOOKUP(E254,'PC Receitas'!$O$4:$P$14,2,FALSE)</f>
        <v>#N/A</v>
      </c>
    </row>
    <row r="255" spans="3:22" ht="19.5" customHeight="1" thickTop="1" thickBot="1" x14ac:dyDescent="0.3">
      <c r="C255" s="58"/>
      <c r="D255" s="58" t="str">
        <f>IF(C255&lt;&gt;"",TEXT(C255,"00")&amp;"/02/"&amp;'Configurações Básicas'!$P$5,"")</f>
        <v/>
      </c>
      <c r="E255" s="58"/>
      <c r="F255" s="58"/>
      <c r="G255" s="58"/>
      <c r="H255" s="58"/>
      <c r="I255" s="59"/>
      <c r="J255" s="193"/>
      <c r="K255" s="60"/>
      <c r="L255" s="60"/>
      <c r="M255" s="56">
        <f>M254+IF(AND(K255="Pago",OR(E255='PC Receitas'!$O$4,E255='PC Receitas'!$O$5,E255='PC Receitas'!$O$6)),I255,IF(AND(K255="Pago",OR(E255='PC Receitas'!$O$7,E255='PC Receitas'!$O$8,E255='PC Receitas'!$O$9,E255='PC Receitas'!$O$10,E255='PC Receitas'!$O$11,E255='PC Receitas'!$O$12,E255='PC Receitas'!$O$13,E255='PC Receitas'!$O$14)),-I255,0))</f>
        <v>12927.7</v>
      </c>
      <c r="R255" s="153" t="e">
        <f t="shared" si="12"/>
        <v>#N/A</v>
      </c>
      <c r="S255" s="150" t="e">
        <f t="shared" si="13"/>
        <v>#N/A</v>
      </c>
      <c r="T255" s="150" t="e">
        <f t="shared" si="14"/>
        <v>#N/A</v>
      </c>
      <c r="U255" s="150" t="e">
        <f t="shared" si="15"/>
        <v>#N/A</v>
      </c>
      <c r="V255" s="154" t="e">
        <f>VLOOKUP(E255,'PC Receitas'!$O$4:$P$14,2,FALSE)</f>
        <v>#N/A</v>
      </c>
    </row>
    <row r="256" spans="3:22" ht="19.5" customHeight="1" thickTop="1" thickBot="1" x14ac:dyDescent="0.3">
      <c r="C256" s="58"/>
      <c r="D256" s="58" t="str">
        <f>IF(C256&lt;&gt;"",TEXT(C256,"00")&amp;"/02/"&amp;'Configurações Básicas'!$P$5,"")</f>
        <v/>
      </c>
      <c r="E256" s="58"/>
      <c r="F256" s="58"/>
      <c r="G256" s="58"/>
      <c r="H256" s="58"/>
      <c r="I256" s="59"/>
      <c r="J256" s="193"/>
      <c r="K256" s="60"/>
      <c r="L256" s="60"/>
      <c r="M256" s="56">
        <f>M255+IF(AND(K256="Pago",OR(E256='PC Receitas'!$O$4,E256='PC Receitas'!$O$5,E256='PC Receitas'!$O$6)),I256,IF(AND(K256="Pago",OR(E256='PC Receitas'!$O$7,E256='PC Receitas'!$O$8,E256='PC Receitas'!$O$9,E256='PC Receitas'!$O$10,E256='PC Receitas'!$O$11,E256='PC Receitas'!$O$12,E256='PC Receitas'!$O$13,E256='PC Receitas'!$O$14)),-I256,0))</f>
        <v>12927.7</v>
      </c>
      <c r="R256" s="153" t="e">
        <f t="shared" si="12"/>
        <v>#N/A</v>
      </c>
      <c r="S256" s="150" t="e">
        <f t="shared" si="13"/>
        <v>#N/A</v>
      </c>
      <c r="T256" s="150" t="e">
        <f t="shared" si="14"/>
        <v>#N/A</v>
      </c>
      <c r="U256" s="150" t="e">
        <f t="shared" si="15"/>
        <v>#N/A</v>
      </c>
      <c r="V256" s="154" t="e">
        <f>VLOOKUP(E256,'PC Receitas'!$O$4:$P$14,2,FALSE)</f>
        <v>#N/A</v>
      </c>
    </row>
    <row r="257" spans="3:22" ht="19.5" customHeight="1" thickTop="1" thickBot="1" x14ac:dyDescent="0.3">
      <c r="C257" s="58"/>
      <c r="D257" s="58" t="str">
        <f>IF(C257&lt;&gt;"",TEXT(C257,"00")&amp;"/02/"&amp;'Configurações Básicas'!$P$5,"")</f>
        <v/>
      </c>
      <c r="E257" s="58"/>
      <c r="F257" s="58"/>
      <c r="G257" s="58"/>
      <c r="H257" s="58"/>
      <c r="I257" s="59"/>
      <c r="J257" s="193"/>
      <c r="K257" s="60"/>
      <c r="L257" s="60"/>
      <c r="M257" s="56">
        <f>M256+IF(AND(K257="Pago",OR(E257='PC Receitas'!$O$4,E257='PC Receitas'!$O$5,E257='PC Receitas'!$O$6)),I257,IF(AND(K257="Pago",OR(E257='PC Receitas'!$O$7,E257='PC Receitas'!$O$8,E257='PC Receitas'!$O$9,E257='PC Receitas'!$O$10,E257='PC Receitas'!$O$11,E257='PC Receitas'!$O$12,E257='PC Receitas'!$O$13,E257='PC Receitas'!$O$14)),-I257,0))</f>
        <v>12927.7</v>
      </c>
      <c r="R257" s="153" t="e">
        <f t="shared" si="12"/>
        <v>#N/A</v>
      </c>
      <c r="S257" s="150" t="e">
        <f t="shared" si="13"/>
        <v>#N/A</v>
      </c>
      <c r="T257" s="150" t="e">
        <f t="shared" si="14"/>
        <v>#N/A</v>
      </c>
      <c r="U257" s="150" t="e">
        <f t="shared" si="15"/>
        <v>#N/A</v>
      </c>
      <c r="V257" s="154" t="e">
        <f>VLOOKUP(E257,'PC Receitas'!$O$4:$P$14,2,FALSE)</f>
        <v>#N/A</v>
      </c>
    </row>
    <row r="258" spans="3:22" ht="19.5" customHeight="1" thickTop="1" thickBot="1" x14ac:dyDescent="0.3">
      <c r="C258" s="58"/>
      <c r="D258" s="58" t="str">
        <f>IF(C258&lt;&gt;"",TEXT(C258,"00")&amp;"/02/"&amp;'Configurações Básicas'!$P$5,"")</f>
        <v/>
      </c>
      <c r="E258" s="58"/>
      <c r="F258" s="58"/>
      <c r="G258" s="58"/>
      <c r="H258" s="58"/>
      <c r="I258" s="59"/>
      <c r="J258" s="193"/>
      <c r="K258" s="60"/>
      <c r="L258" s="60"/>
      <c r="M258" s="56">
        <f>M257+IF(AND(K258="Pago",OR(E258='PC Receitas'!$O$4,E258='PC Receitas'!$O$5,E258='PC Receitas'!$O$6)),I258,IF(AND(K258="Pago",OR(E258='PC Receitas'!$O$7,E258='PC Receitas'!$O$8,E258='PC Receitas'!$O$9,E258='PC Receitas'!$O$10,E258='PC Receitas'!$O$11,E258='PC Receitas'!$O$12,E258='PC Receitas'!$O$13,E258='PC Receitas'!$O$14)),-I258,0))</f>
        <v>12927.7</v>
      </c>
      <c r="R258" s="153" t="e">
        <f t="shared" si="12"/>
        <v>#N/A</v>
      </c>
      <c r="S258" s="150" t="e">
        <f t="shared" si="13"/>
        <v>#N/A</v>
      </c>
      <c r="T258" s="150" t="e">
        <f t="shared" si="14"/>
        <v>#N/A</v>
      </c>
      <c r="U258" s="150" t="e">
        <f t="shared" si="15"/>
        <v>#N/A</v>
      </c>
      <c r="V258" s="154" t="e">
        <f>VLOOKUP(E258,'PC Receitas'!$O$4:$P$14,2,FALSE)</f>
        <v>#N/A</v>
      </c>
    </row>
    <row r="259" spans="3:22" ht="19.5" customHeight="1" thickTop="1" thickBot="1" x14ac:dyDescent="0.3">
      <c r="C259" s="58"/>
      <c r="D259" s="58" t="str">
        <f>IF(C259&lt;&gt;"",TEXT(C259,"00")&amp;"/02/"&amp;'Configurações Básicas'!$P$5,"")</f>
        <v/>
      </c>
      <c r="E259" s="58"/>
      <c r="F259" s="58"/>
      <c r="G259" s="58"/>
      <c r="H259" s="58"/>
      <c r="I259" s="59"/>
      <c r="J259" s="193"/>
      <c r="K259" s="60"/>
      <c r="L259" s="60"/>
      <c r="M259" s="56">
        <f>M258+IF(AND(K259="Pago",OR(E259='PC Receitas'!$O$4,E259='PC Receitas'!$O$5,E259='PC Receitas'!$O$6)),I259,IF(AND(K259="Pago",OR(E259='PC Receitas'!$O$7,E259='PC Receitas'!$O$8,E259='PC Receitas'!$O$9,E259='PC Receitas'!$O$10,E259='PC Receitas'!$O$11,E259='PC Receitas'!$O$12,E259='PC Receitas'!$O$13,E259='PC Receitas'!$O$14)),-I259,0))</f>
        <v>12927.7</v>
      </c>
      <c r="R259" s="153" t="e">
        <f t="shared" si="12"/>
        <v>#N/A</v>
      </c>
      <c r="S259" s="150" t="e">
        <f t="shared" si="13"/>
        <v>#N/A</v>
      </c>
      <c r="T259" s="150" t="e">
        <f t="shared" si="14"/>
        <v>#N/A</v>
      </c>
      <c r="U259" s="150" t="e">
        <f t="shared" si="15"/>
        <v>#N/A</v>
      </c>
      <c r="V259" s="154" t="e">
        <f>VLOOKUP(E259,'PC Receitas'!$O$4:$P$14,2,FALSE)</f>
        <v>#N/A</v>
      </c>
    </row>
    <row r="260" spans="3:22" ht="19.5" customHeight="1" thickTop="1" thickBot="1" x14ac:dyDescent="0.3">
      <c r="C260" s="58"/>
      <c r="D260" s="58" t="str">
        <f>IF(C260&lt;&gt;"",TEXT(C260,"00")&amp;"/02/"&amp;'Configurações Básicas'!$P$5,"")</f>
        <v/>
      </c>
      <c r="E260" s="58"/>
      <c r="F260" s="58"/>
      <c r="G260" s="58"/>
      <c r="H260" s="58"/>
      <c r="I260" s="59"/>
      <c r="J260" s="193"/>
      <c r="K260" s="60"/>
      <c r="L260" s="60"/>
      <c r="M260" s="56">
        <f>M259+IF(AND(K260="Pago",OR(E260='PC Receitas'!$O$4,E260='PC Receitas'!$O$5,E260='PC Receitas'!$O$6)),I260,IF(AND(K260="Pago",OR(E260='PC Receitas'!$O$7,E260='PC Receitas'!$O$8,E260='PC Receitas'!$O$9,E260='PC Receitas'!$O$10,E260='PC Receitas'!$O$11,E260='PC Receitas'!$O$12,E260='PC Receitas'!$O$13,E260='PC Receitas'!$O$14)),-I260,0))</f>
        <v>12927.7</v>
      </c>
      <c r="R260" s="153" t="e">
        <f t="shared" si="12"/>
        <v>#N/A</v>
      </c>
      <c r="S260" s="150" t="e">
        <f t="shared" si="13"/>
        <v>#N/A</v>
      </c>
      <c r="T260" s="150" t="e">
        <f t="shared" si="14"/>
        <v>#N/A</v>
      </c>
      <c r="U260" s="150" t="e">
        <f t="shared" si="15"/>
        <v>#N/A</v>
      </c>
      <c r="V260" s="154" t="e">
        <f>VLOOKUP(E260,'PC Receitas'!$O$4:$P$14,2,FALSE)</f>
        <v>#N/A</v>
      </c>
    </row>
    <row r="261" spans="3:22" ht="19.5" customHeight="1" thickTop="1" thickBot="1" x14ac:dyDescent="0.3">
      <c r="C261" s="58"/>
      <c r="D261" s="58" t="str">
        <f>IF(C261&lt;&gt;"",TEXT(C261,"00")&amp;"/02/"&amp;'Configurações Básicas'!$P$5,"")</f>
        <v/>
      </c>
      <c r="E261" s="58"/>
      <c r="F261" s="58"/>
      <c r="G261" s="58"/>
      <c r="H261" s="58"/>
      <c r="I261" s="59"/>
      <c r="J261" s="193"/>
      <c r="K261" s="60"/>
      <c r="L261" s="60"/>
      <c r="M261" s="56">
        <f>M260+IF(AND(K261="Pago",OR(E261='PC Receitas'!$O$4,E261='PC Receitas'!$O$5,E261='PC Receitas'!$O$6)),I261,IF(AND(K261="Pago",OR(E261='PC Receitas'!$O$7,E261='PC Receitas'!$O$8,E261='PC Receitas'!$O$9,E261='PC Receitas'!$O$10,E261='PC Receitas'!$O$11,E261='PC Receitas'!$O$12,E261='PC Receitas'!$O$13,E261='PC Receitas'!$O$14)),-I261,0))</f>
        <v>12927.7</v>
      </c>
      <c r="R261" s="153" t="e">
        <f t="shared" si="12"/>
        <v>#N/A</v>
      </c>
      <c r="S261" s="150" t="e">
        <f t="shared" si="13"/>
        <v>#N/A</v>
      </c>
      <c r="T261" s="150" t="e">
        <f t="shared" si="14"/>
        <v>#N/A</v>
      </c>
      <c r="U261" s="150" t="e">
        <f t="shared" si="15"/>
        <v>#N/A</v>
      </c>
      <c r="V261" s="154" t="e">
        <f>VLOOKUP(E261,'PC Receitas'!$O$4:$P$14,2,FALSE)</f>
        <v>#N/A</v>
      </c>
    </row>
    <row r="262" spans="3:22" ht="19.5" customHeight="1" thickTop="1" thickBot="1" x14ac:dyDescent="0.3">
      <c r="C262" s="58"/>
      <c r="D262" s="58" t="str">
        <f>IF(C262&lt;&gt;"",TEXT(C262,"00")&amp;"/02/"&amp;'Configurações Básicas'!$P$5,"")</f>
        <v/>
      </c>
      <c r="E262" s="58"/>
      <c r="F262" s="58"/>
      <c r="G262" s="58"/>
      <c r="H262" s="58"/>
      <c r="I262" s="59"/>
      <c r="J262" s="193"/>
      <c r="K262" s="60"/>
      <c r="L262" s="60"/>
      <c r="M262" s="56">
        <f>M261+IF(AND(K262="Pago",OR(E262='PC Receitas'!$O$4,E262='PC Receitas'!$O$5,E262='PC Receitas'!$O$6)),I262,IF(AND(K262="Pago",OR(E262='PC Receitas'!$O$7,E262='PC Receitas'!$O$8,E262='PC Receitas'!$O$9,E262='PC Receitas'!$O$10,E262='PC Receitas'!$O$11,E262='PC Receitas'!$O$12,E262='PC Receitas'!$O$13,E262='PC Receitas'!$O$14)),-I262,0))</f>
        <v>12927.7</v>
      </c>
      <c r="R262" s="153" t="e">
        <f t="shared" ref="R262:R325" si="16">IF(V262="Despesas_com_RH","Despesa",IF(V262="Despesas_Operacionais","Despesa",IF(V262="Despesas_com_Marketing","Despesa",IF(V262="Impostos","Despesa",IF(V262="Investimentos","Despesa","")))))</f>
        <v>#N/A</v>
      </c>
      <c r="S262" s="150" t="e">
        <f t="shared" ref="S262:S325" si="17">IF(V262="Despesas_com_Produtos","Despesa",IF(V262="Despesas_com_Serviços","Despesa",IF(V262="Despesas_Não_Operacionais","Despesa","")))</f>
        <v>#N/A</v>
      </c>
      <c r="T262" s="150" t="e">
        <f t="shared" ref="T262:T325" si="18">IF(V262="Receitas_com_Produtos","Receita",IF(V262="Receitas_com_Serviços","Receita",IF(V262="Receitas_Não_Operacionais","Receita","")))</f>
        <v>#N/A</v>
      </c>
      <c r="U262" s="150" t="e">
        <f t="shared" ref="U262:U325" si="19">IF(R262&lt;&gt;"",R262,IF(S262&lt;&gt;"",S262,IF(T262&lt;&gt;"",T262,"")))</f>
        <v>#N/A</v>
      </c>
      <c r="V262" s="154" t="e">
        <f>VLOOKUP(E262,'PC Receitas'!$O$4:$P$14,2,FALSE)</f>
        <v>#N/A</v>
      </c>
    </row>
    <row r="263" spans="3:22" ht="19.5" customHeight="1" thickTop="1" thickBot="1" x14ac:dyDescent="0.3">
      <c r="C263" s="58"/>
      <c r="D263" s="58" t="str">
        <f>IF(C263&lt;&gt;"",TEXT(C263,"00")&amp;"/02/"&amp;'Configurações Básicas'!$P$5,"")</f>
        <v/>
      </c>
      <c r="E263" s="58"/>
      <c r="F263" s="58"/>
      <c r="G263" s="58"/>
      <c r="H263" s="58"/>
      <c r="I263" s="59"/>
      <c r="J263" s="193"/>
      <c r="K263" s="60"/>
      <c r="L263" s="60"/>
      <c r="M263" s="56">
        <f>M262+IF(AND(K263="Pago",OR(E263='PC Receitas'!$O$4,E263='PC Receitas'!$O$5,E263='PC Receitas'!$O$6)),I263,IF(AND(K263="Pago",OR(E263='PC Receitas'!$O$7,E263='PC Receitas'!$O$8,E263='PC Receitas'!$O$9,E263='PC Receitas'!$O$10,E263='PC Receitas'!$O$11,E263='PC Receitas'!$O$12,E263='PC Receitas'!$O$13,E263='PC Receitas'!$O$14)),-I263,0))</f>
        <v>12927.7</v>
      </c>
      <c r="R263" s="153" t="e">
        <f t="shared" si="16"/>
        <v>#N/A</v>
      </c>
      <c r="S263" s="150" t="e">
        <f t="shared" si="17"/>
        <v>#N/A</v>
      </c>
      <c r="T263" s="150" t="e">
        <f t="shared" si="18"/>
        <v>#N/A</v>
      </c>
      <c r="U263" s="150" t="e">
        <f t="shared" si="19"/>
        <v>#N/A</v>
      </c>
      <c r="V263" s="154" t="e">
        <f>VLOOKUP(E263,'PC Receitas'!$O$4:$P$14,2,FALSE)</f>
        <v>#N/A</v>
      </c>
    </row>
    <row r="264" spans="3:22" ht="19.5" customHeight="1" thickTop="1" thickBot="1" x14ac:dyDescent="0.3">
      <c r="C264" s="58"/>
      <c r="D264" s="58" t="str">
        <f>IF(C264&lt;&gt;"",TEXT(C264,"00")&amp;"/02/"&amp;'Configurações Básicas'!$P$5,"")</f>
        <v/>
      </c>
      <c r="E264" s="58"/>
      <c r="F264" s="58"/>
      <c r="G264" s="58"/>
      <c r="H264" s="58"/>
      <c r="I264" s="59"/>
      <c r="J264" s="193"/>
      <c r="K264" s="60"/>
      <c r="L264" s="60"/>
      <c r="M264" s="56">
        <f>M263+IF(AND(K264="Pago",OR(E264='PC Receitas'!$O$4,E264='PC Receitas'!$O$5,E264='PC Receitas'!$O$6)),I264,IF(AND(K264="Pago",OR(E264='PC Receitas'!$O$7,E264='PC Receitas'!$O$8,E264='PC Receitas'!$O$9,E264='PC Receitas'!$O$10,E264='PC Receitas'!$O$11,E264='PC Receitas'!$O$12,E264='PC Receitas'!$O$13,E264='PC Receitas'!$O$14)),-I264,0))</f>
        <v>12927.7</v>
      </c>
      <c r="R264" s="153" t="e">
        <f t="shared" si="16"/>
        <v>#N/A</v>
      </c>
      <c r="S264" s="150" t="e">
        <f t="shared" si="17"/>
        <v>#N/A</v>
      </c>
      <c r="T264" s="150" t="e">
        <f t="shared" si="18"/>
        <v>#N/A</v>
      </c>
      <c r="U264" s="150" t="e">
        <f t="shared" si="19"/>
        <v>#N/A</v>
      </c>
      <c r="V264" s="154" t="e">
        <f>VLOOKUP(E264,'PC Receitas'!$O$4:$P$14,2,FALSE)</f>
        <v>#N/A</v>
      </c>
    </row>
    <row r="265" spans="3:22" ht="19.5" customHeight="1" thickTop="1" thickBot="1" x14ac:dyDescent="0.3">
      <c r="C265" s="58"/>
      <c r="D265" s="58" t="str">
        <f>IF(C265&lt;&gt;"",TEXT(C265,"00")&amp;"/02/"&amp;'Configurações Básicas'!$P$5,"")</f>
        <v/>
      </c>
      <c r="E265" s="58"/>
      <c r="F265" s="58"/>
      <c r="G265" s="58"/>
      <c r="H265" s="58"/>
      <c r="I265" s="59"/>
      <c r="J265" s="193"/>
      <c r="K265" s="60"/>
      <c r="L265" s="60"/>
      <c r="M265" s="56">
        <f>M264+IF(AND(K265="Pago",OR(E265='PC Receitas'!$O$4,E265='PC Receitas'!$O$5,E265='PC Receitas'!$O$6)),I265,IF(AND(K265="Pago",OR(E265='PC Receitas'!$O$7,E265='PC Receitas'!$O$8,E265='PC Receitas'!$O$9,E265='PC Receitas'!$O$10,E265='PC Receitas'!$O$11,E265='PC Receitas'!$O$12,E265='PC Receitas'!$O$13,E265='PC Receitas'!$O$14)),-I265,0))</f>
        <v>12927.7</v>
      </c>
      <c r="R265" s="153" t="e">
        <f t="shared" si="16"/>
        <v>#N/A</v>
      </c>
      <c r="S265" s="150" t="e">
        <f t="shared" si="17"/>
        <v>#N/A</v>
      </c>
      <c r="T265" s="150" t="e">
        <f t="shared" si="18"/>
        <v>#N/A</v>
      </c>
      <c r="U265" s="150" t="e">
        <f t="shared" si="19"/>
        <v>#N/A</v>
      </c>
      <c r="V265" s="154" t="e">
        <f>VLOOKUP(E265,'PC Receitas'!$O$4:$P$14,2,FALSE)</f>
        <v>#N/A</v>
      </c>
    </row>
    <row r="266" spans="3:22" ht="19.5" customHeight="1" thickTop="1" thickBot="1" x14ac:dyDescent="0.3">
      <c r="C266" s="58"/>
      <c r="D266" s="58" t="str">
        <f>IF(C266&lt;&gt;"",TEXT(C266,"00")&amp;"/02/"&amp;'Configurações Básicas'!$P$5,"")</f>
        <v/>
      </c>
      <c r="E266" s="58"/>
      <c r="F266" s="58"/>
      <c r="G266" s="58"/>
      <c r="H266" s="58"/>
      <c r="I266" s="59"/>
      <c r="J266" s="193"/>
      <c r="K266" s="60"/>
      <c r="L266" s="60"/>
      <c r="M266" s="56">
        <f>M265+IF(AND(K266="Pago",OR(E266='PC Receitas'!$O$4,E266='PC Receitas'!$O$5,E266='PC Receitas'!$O$6)),I266,IF(AND(K266="Pago",OR(E266='PC Receitas'!$O$7,E266='PC Receitas'!$O$8,E266='PC Receitas'!$O$9,E266='PC Receitas'!$O$10,E266='PC Receitas'!$O$11,E266='PC Receitas'!$O$12,E266='PC Receitas'!$O$13,E266='PC Receitas'!$O$14)),-I266,0))</f>
        <v>12927.7</v>
      </c>
      <c r="R266" s="153" t="e">
        <f t="shared" si="16"/>
        <v>#N/A</v>
      </c>
      <c r="S266" s="150" t="e">
        <f t="shared" si="17"/>
        <v>#N/A</v>
      </c>
      <c r="T266" s="150" t="e">
        <f t="shared" si="18"/>
        <v>#N/A</v>
      </c>
      <c r="U266" s="150" t="e">
        <f t="shared" si="19"/>
        <v>#N/A</v>
      </c>
      <c r="V266" s="154" t="e">
        <f>VLOOKUP(E266,'PC Receitas'!$O$4:$P$14,2,FALSE)</f>
        <v>#N/A</v>
      </c>
    </row>
    <row r="267" spans="3:22" ht="19.5" customHeight="1" thickTop="1" thickBot="1" x14ac:dyDescent="0.3">
      <c r="C267" s="58"/>
      <c r="D267" s="58" t="str">
        <f>IF(C267&lt;&gt;"",TEXT(C267,"00")&amp;"/02/"&amp;'Configurações Básicas'!$P$5,"")</f>
        <v/>
      </c>
      <c r="E267" s="58"/>
      <c r="F267" s="58"/>
      <c r="G267" s="58"/>
      <c r="H267" s="58"/>
      <c r="I267" s="59"/>
      <c r="J267" s="193"/>
      <c r="K267" s="60"/>
      <c r="L267" s="60"/>
      <c r="M267" s="56">
        <f>M266+IF(AND(K267="Pago",OR(E267='PC Receitas'!$O$4,E267='PC Receitas'!$O$5,E267='PC Receitas'!$O$6)),I267,IF(AND(K267="Pago",OR(E267='PC Receitas'!$O$7,E267='PC Receitas'!$O$8,E267='PC Receitas'!$O$9,E267='PC Receitas'!$O$10,E267='PC Receitas'!$O$11,E267='PC Receitas'!$O$12,E267='PC Receitas'!$O$13,E267='PC Receitas'!$O$14)),-I267,0))</f>
        <v>12927.7</v>
      </c>
      <c r="R267" s="153" t="e">
        <f t="shared" si="16"/>
        <v>#N/A</v>
      </c>
      <c r="S267" s="150" t="e">
        <f t="shared" si="17"/>
        <v>#N/A</v>
      </c>
      <c r="T267" s="150" t="e">
        <f t="shared" si="18"/>
        <v>#N/A</v>
      </c>
      <c r="U267" s="150" t="e">
        <f t="shared" si="19"/>
        <v>#N/A</v>
      </c>
      <c r="V267" s="154" t="e">
        <f>VLOOKUP(E267,'PC Receitas'!$O$4:$P$14,2,FALSE)</f>
        <v>#N/A</v>
      </c>
    </row>
    <row r="268" spans="3:22" ht="19.5" customHeight="1" thickTop="1" thickBot="1" x14ac:dyDescent="0.3">
      <c r="C268" s="58"/>
      <c r="D268" s="58" t="str">
        <f>IF(C268&lt;&gt;"",TEXT(C268,"00")&amp;"/02/"&amp;'Configurações Básicas'!$P$5,"")</f>
        <v/>
      </c>
      <c r="E268" s="58"/>
      <c r="F268" s="58"/>
      <c r="G268" s="58"/>
      <c r="H268" s="58"/>
      <c r="I268" s="59"/>
      <c r="J268" s="193"/>
      <c r="K268" s="60"/>
      <c r="L268" s="60"/>
      <c r="M268" s="56">
        <f>M267+IF(AND(K268="Pago",OR(E268='PC Receitas'!$O$4,E268='PC Receitas'!$O$5,E268='PC Receitas'!$O$6)),I268,IF(AND(K268="Pago",OR(E268='PC Receitas'!$O$7,E268='PC Receitas'!$O$8,E268='PC Receitas'!$O$9,E268='PC Receitas'!$O$10,E268='PC Receitas'!$O$11,E268='PC Receitas'!$O$12,E268='PC Receitas'!$O$13,E268='PC Receitas'!$O$14)),-I268,0))</f>
        <v>12927.7</v>
      </c>
      <c r="R268" s="153" t="e">
        <f t="shared" si="16"/>
        <v>#N/A</v>
      </c>
      <c r="S268" s="150" t="e">
        <f t="shared" si="17"/>
        <v>#N/A</v>
      </c>
      <c r="T268" s="150" t="e">
        <f t="shared" si="18"/>
        <v>#N/A</v>
      </c>
      <c r="U268" s="150" t="e">
        <f t="shared" si="19"/>
        <v>#N/A</v>
      </c>
      <c r="V268" s="154" t="e">
        <f>VLOOKUP(E268,'PC Receitas'!$O$4:$P$14,2,FALSE)</f>
        <v>#N/A</v>
      </c>
    </row>
    <row r="269" spans="3:22" ht="19.5" customHeight="1" thickTop="1" thickBot="1" x14ac:dyDescent="0.3">
      <c r="C269" s="58"/>
      <c r="D269" s="58" t="str">
        <f>IF(C269&lt;&gt;"",TEXT(C269,"00")&amp;"/02/"&amp;'Configurações Básicas'!$P$5,"")</f>
        <v/>
      </c>
      <c r="E269" s="58"/>
      <c r="F269" s="58"/>
      <c r="G269" s="58"/>
      <c r="H269" s="58"/>
      <c r="I269" s="59"/>
      <c r="J269" s="193"/>
      <c r="K269" s="60"/>
      <c r="L269" s="60"/>
      <c r="M269" s="56">
        <f>M268+IF(AND(K269="Pago",OR(E269='PC Receitas'!$O$4,E269='PC Receitas'!$O$5,E269='PC Receitas'!$O$6)),I269,IF(AND(K269="Pago",OR(E269='PC Receitas'!$O$7,E269='PC Receitas'!$O$8,E269='PC Receitas'!$O$9,E269='PC Receitas'!$O$10,E269='PC Receitas'!$O$11,E269='PC Receitas'!$O$12,E269='PC Receitas'!$O$13,E269='PC Receitas'!$O$14)),-I269,0))</f>
        <v>12927.7</v>
      </c>
      <c r="R269" s="153" t="e">
        <f t="shared" si="16"/>
        <v>#N/A</v>
      </c>
      <c r="S269" s="150" t="e">
        <f t="shared" si="17"/>
        <v>#N/A</v>
      </c>
      <c r="T269" s="150" t="e">
        <f t="shared" si="18"/>
        <v>#N/A</v>
      </c>
      <c r="U269" s="150" t="e">
        <f t="shared" si="19"/>
        <v>#N/A</v>
      </c>
      <c r="V269" s="154" t="e">
        <f>VLOOKUP(E269,'PC Receitas'!$O$4:$P$14,2,FALSE)</f>
        <v>#N/A</v>
      </c>
    </row>
    <row r="270" spans="3:22" ht="19.5" customHeight="1" thickTop="1" thickBot="1" x14ac:dyDescent="0.3">
      <c r="C270" s="58"/>
      <c r="D270" s="58" t="str">
        <f>IF(C270&lt;&gt;"",TEXT(C270,"00")&amp;"/02/"&amp;'Configurações Básicas'!$P$5,"")</f>
        <v/>
      </c>
      <c r="E270" s="58"/>
      <c r="F270" s="58"/>
      <c r="G270" s="58"/>
      <c r="H270" s="58"/>
      <c r="I270" s="59"/>
      <c r="J270" s="193"/>
      <c r="K270" s="60"/>
      <c r="L270" s="60"/>
      <c r="M270" s="56">
        <f>M269+IF(AND(K270="Pago",OR(E270='PC Receitas'!$O$4,E270='PC Receitas'!$O$5,E270='PC Receitas'!$O$6)),I270,IF(AND(K270="Pago",OR(E270='PC Receitas'!$O$7,E270='PC Receitas'!$O$8,E270='PC Receitas'!$O$9,E270='PC Receitas'!$O$10,E270='PC Receitas'!$O$11,E270='PC Receitas'!$O$12,E270='PC Receitas'!$O$13,E270='PC Receitas'!$O$14)),-I270,0))</f>
        <v>12927.7</v>
      </c>
      <c r="R270" s="153" t="e">
        <f t="shared" si="16"/>
        <v>#N/A</v>
      </c>
      <c r="S270" s="150" t="e">
        <f t="shared" si="17"/>
        <v>#N/A</v>
      </c>
      <c r="T270" s="150" t="e">
        <f t="shared" si="18"/>
        <v>#N/A</v>
      </c>
      <c r="U270" s="150" t="e">
        <f t="shared" si="19"/>
        <v>#N/A</v>
      </c>
      <c r="V270" s="154" t="e">
        <f>VLOOKUP(E270,'PC Receitas'!$O$4:$P$14,2,FALSE)</f>
        <v>#N/A</v>
      </c>
    </row>
    <row r="271" spans="3:22" ht="19.5" customHeight="1" thickTop="1" thickBot="1" x14ac:dyDescent="0.3">
      <c r="C271" s="58"/>
      <c r="D271" s="58" t="str">
        <f>IF(C271&lt;&gt;"",TEXT(C271,"00")&amp;"/02/"&amp;'Configurações Básicas'!$P$5,"")</f>
        <v/>
      </c>
      <c r="E271" s="58"/>
      <c r="F271" s="58"/>
      <c r="G271" s="58"/>
      <c r="H271" s="58"/>
      <c r="I271" s="59"/>
      <c r="J271" s="193"/>
      <c r="K271" s="60"/>
      <c r="L271" s="60"/>
      <c r="M271" s="56">
        <f>M270+IF(AND(K271="Pago",OR(E271='PC Receitas'!$O$4,E271='PC Receitas'!$O$5,E271='PC Receitas'!$O$6)),I271,IF(AND(K271="Pago",OR(E271='PC Receitas'!$O$7,E271='PC Receitas'!$O$8,E271='PC Receitas'!$O$9,E271='PC Receitas'!$O$10,E271='PC Receitas'!$O$11,E271='PC Receitas'!$O$12,E271='PC Receitas'!$O$13,E271='PC Receitas'!$O$14)),-I271,0))</f>
        <v>12927.7</v>
      </c>
      <c r="R271" s="153" t="e">
        <f t="shared" si="16"/>
        <v>#N/A</v>
      </c>
      <c r="S271" s="150" t="e">
        <f t="shared" si="17"/>
        <v>#N/A</v>
      </c>
      <c r="T271" s="150" t="e">
        <f t="shared" si="18"/>
        <v>#N/A</v>
      </c>
      <c r="U271" s="150" t="e">
        <f t="shared" si="19"/>
        <v>#N/A</v>
      </c>
      <c r="V271" s="154" t="e">
        <f>VLOOKUP(E271,'PC Receitas'!$O$4:$P$14,2,FALSE)</f>
        <v>#N/A</v>
      </c>
    </row>
    <row r="272" spans="3:22" ht="19.5" customHeight="1" thickTop="1" thickBot="1" x14ac:dyDescent="0.3">
      <c r="C272" s="58"/>
      <c r="D272" s="58" t="str">
        <f>IF(C272&lt;&gt;"",TEXT(C272,"00")&amp;"/02/"&amp;'Configurações Básicas'!$P$5,"")</f>
        <v/>
      </c>
      <c r="E272" s="58"/>
      <c r="F272" s="58"/>
      <c r="G272" s="58"/>
      <c r="H272" s="58"/>
      <c r="I272" s="59"/>
      <c r="J272" s="193"/>
      <c r="K272" s="60"/>
      <c r="L272" s="60"/>
      <c r="M272" s="56">
        <f>M271+IF(AND(K272="Pago",OR(E272='PC Receitas'!$O$4,E272='PC Receitas'!$O$5,E272='PC Receitas'!$O$6)),I272,IF(AND(K272="Pago",OR(E272='PC Receitas'!$O$7,E272='PC Receitas'!$O$8,E272='PC Receitas'!$O$9,E272='PC Receitas'!$O$10,E272='PC Receitas'!$O$11,E272='PC Receitas'!$O$12,E272='PC Receitas'!$O$13,E272='PC Receitas'!$O$14)),-I272,0))</f>
        <v>12927.7</v>
      </c>
      <c r="R272" s="153" t="e">
        <f t="shared" si="16"/>
        <v>#N/A</v>
      </c>
      <c r="S272" s="150" t="e">
        <f t="shared" si="17"/>
        <v>#N/A</v>
      </c>
      <c r="T272" s="150" t="e">
        <f t="shared" si="18"/>
        <v>#N/A</v>
      </c>
      <c r="U272" s="150" t="e">
        <f t="shared" si="19"/>
        <v>#N/A</v>
      </c>
      <c r="V272" s="154" t="e">
        <f>VLOOKUP(E272,'PC Receitas'!$O$4:$P$14,2,FALSE)</f>
        <v>#N/A</v>
      </c>
    </row>
    <row r="273" spans="3:22" ht="19.5" customHeight="1" thickTop="1" thickBot="1" x14ac:dyDescent="0.3">
      <c r="C273" s="58"/>
      <c r="D273" s="58" t="str">
        <f>IF(C273&lt;&gt;"",TEXT(C273,"00")&amp;"/02/"&amp;'Configurações Básicas'!$P$5,"")</f>
        <v/>
      </c>
      <c r="E273" s="58"/>
      <c r="F273" s="58"/>
      <c r="G273" s="58"/>
      <c r="H273" s="58"/>
      <c r="I273" s="59"/>
      <c r="J273" s="193"/>
      <c r="K273" s="60"/>
      <c r="L273" s="60"/>
      <c r="M273" s="56">
        <f>M272+IF(AND(K273="Pago",OR(E273='PC Receitas'!$O$4,E273='PC Receitas'!$O$5,E273='PC Receitas'!$O$6)),I273,IF(AND(K273="Pago",OR(E273='PC Receitas'!$O$7,E273='PC Receitas'!$O$8,E273='PC Receitas'!$O$9,E273='PC Receitas'!$O$10,E273='PC Receitas'!$O$11,E273='PC Receitas'!$O$12,E273='PC Receitas'!$O$13,E273='PC Receitas'!$O$14)),-I273,0))</f>
        <v>12927.7</v>
      </c>
      <c r="R273" s="153" t="e">
        <f t="shared" si="16"/>
        <v>#N/A</v>
      </c>
      <c r="S273" s="150" t="e">
        <f t="shared" si="17"/>
        <v>#N/A</v>
      </c>
      <c r="T273" s="150" t="e">
        <f t="shared" si="18"/>
        <v>#N/A</v>
      </c>
      <c r="U273" s="150" t="e">
        <f t="shared" si="19"/>
        <v>#N/A</v>
      </c>
      <c r="V273" s="154" t="e">
        <f>VLOOKUP(E273,'PC Receitas'!$O$4:$P$14,2,FALSE)</f>
        <v>#N/A</v>
      </c>
    </row>
    <row r="274" spans="3:22" ht="19.5" customHeight="1" thickTop="1" thickBot="1" x14ac:dyDescent="0.3">
      <c r="C274" s="58"/>
      <c r="D274" s="58" t="str">
        <f>IF(C274&lt;&gt;"",TEXT(C274,"00")&amp;"/02/"&amp;'Configurações Básicas'!$P$5,"")</f>
        <v/>
      </c>
      <c r="E274" s="58"/>
      <c r="F274" s="58"/>
      <c r="G274" s="58"/>
      <c r="H274" s="58"/>
      <c r="I274" s="59"/>
      <c r="J274" s="193"/>
      <c r="K274" s="60"/>
      <c r="L274" s="60"/>
      <c r="M274" s="56">
        <f>M273+IF(AND(K274="Pago",OR(E274='PC Receitas'!$O$4,E274='PC Receitas'!$O$5,E274='PC Receitas'!$O$6)),I274,IF(AND(K274="Pago",OR(E274='PC Receitas'!$O$7,E274='PC Receitas'!$O$8,E274='PC Receitas'!$O$9,E274='PC Receitas'!$O$10,E274='PC Receitas'!$O$11,E274='PC Receitas'!$O$12,E274='PC Receitas'!$O$13,E274='PC Receitas'!$O$14)),-I274,0))</f>
        <v>12927.7</v>
      </c>
      <c r="R274" s="153" t="e">
        <f t="shared" si="16"/>
        <v>#N/A</v>
      </c>
      <c r="S274" s="150" t="e">
        <f t="shared" si="17"/>
        <v>#N/A</v>
      </c>
      <c r="T274" s="150" t="e">
        <f t="shared" si="18"/>
        <v>#N/A</v>
      </c>
      <c r="U274" s="150" t="e">
        <f t="shared" si="19"/>
        <v>#N/A</v>
      </c>
      <c r="V274" s="154" t="e">
        <f>VLOOKUP(E274,'PC Receitas'!$O$4:$P$14,2,FALSE)</f>
        <v>#N/A</v>
      </c>
    </row>
    <row r="275" spans="3:22" ht="19.5" customHeight="1" thickTop="1" thickBot="1" x14ac:dyDescent="0.3">
      <c r="C275" s="58"/>
      <c r="D275" s="58" t="str">
        <f>IF(C275&lt;&gt;"",TEXT(C275,"00")&amp;"/02/"&amp;'Configurações Básicas'!$P$5,"")</f>
        <v/>
      </c>
      <c r="E275" s="58"/>
      <c r="F275" s="58"/>
      <c r="G275" s="58"/>
      <c r="H275" s="58"/>
      <c r="I275" s="59"/>
      <c r="J275" s="193"/>
      <c r="K275" s="60"/>
      <c r="L275" s="60"/>
      <c r="M275" s="56">
        <f>M274+IF(AND(K275="Pago",OR(E275='PC Receitas'!$O$4,E275='PC Receitas'!$O$5,E275='PC Receitas'!$O$6)),I275,IF(AND(K275="Pago",OR(E275='PC Receitas'!$O$7,E275='PC Receitas'!$O$8,E275='PC Receitas'!$O$9,E275='PC Receitas'!$O$10,E275='PC Receitas'!$O$11,E275='PC Receitas'!$O$12,E275='PC Receitas'!$O$13,E275='PC Receitas'!$O$14)),-I275,0))</f>
        <v>12927.7</v>
      </c>
      <c r="R275" s="153" t="e">
        <f t="shared" si="16"/>
        <v>#N/A</v>
      </c>
      <c r="S275" s="150" t="e">
        <f t="shared" si="17"/>
        <v>#N/A</v>
      </c>
      <c r="T275" s="150" t="e">
        <f t="shared" si="18"/>
        <v>#N/A</v>
      </c>
      <c r="U275" s="150" t="e">
        <f t="shared" si="19"/>
        <v>#N/A</v>
      </c>
      <c r="V275" s="154" t="e">
        <f>VLOOKUP(E275,'PC Receitas'!$O$4:$P$14,2,FALSE)</f>
        <v>#N/A</v>
      </c>
    </row>
    <row r="276" spans="3:22" ht="19.5" customHeight="1" thickTop="1" thickBot="1" x14ac:dyDescent="0.3">
      <c r="C276" s="58"/>
      <c r="D276" s="58" t="str">
        <f>IF(C276&lt;&gt;"",TEXT(C276,"00")&amp;"/02/"&amp;'Configurações Básicas'!$P$5,"")</f>
        <v/>
      </c>
      <c r="E276" s="58"/>
      <c r="F276" s="58"/>
      <c r="G276" s="58"/>
      <c r="H276" s="58"/>
      <c r="I276" s="59"/>
      <c r="J276" s="193"/>
      <c r="K276" s="60"/>
      <c r="L276" s="60"/>
      <c r="M276" s="56">
        <f>M275+IF(AND(K276="Pago",OR(E276='PC Receitas'!$O$4,E276='PC Receitas'!$O$5,E276='PC Receitas'!$O$6)),I276,IF(AND(K276="Pago",OR(E276='PC Receitas'!$O$7,E276='PC Receitas'!$O$8,E276='PC Receitas'!$O$9,E276='PC Receitas'!$O$10,E276='PC Receitas'!$O$11,E276='PC Receitas'!$O$12,E276='PC Receitas'!$O$13,E276='PC Receitas'!$O$14)),-I276,0))</f>
        <v>12927.7</v>
      </c>
      <c r="R276" s="153" t="e">
        <f t="shared" si="16"/>
        <v>#N/A</v>
      </c>
      <c r="S276" s="150" t="e">
        <f t="shared" si="17"/>
        <v>#N/A</v>
      </c>
      <c r="T276" s="150" t="e">
        <f t="shared" si="18"/>
        <v>#N/A</v>
      </c>
      <c r="U276" s="150" t="e">
        <f t="shared" si="19"/>
        <v>#N/A</v>
      </c>
      <c r="V276" s="154" t="e">
        <f>VLOOKUP(E276,'PC Receitas'!$O$4:$P$14,2,FALSE)</f>
        <v>#N/A</v>
      </c>
    </row>
    <row r="277" spans="3:22" ht="19.5" customHeight="1" thickTop="1" thickBot="1" x14ac:dyDescent="0.3">
      <c r="C277" s="58"/>
      <c r="D277" s="58" t="str">
        <f>IF(C277&lt;&gt;"",TEXT(C277,"00")&amp;"/02/"&amp;'Configurações Básicas'!$P$5,"")</f>
        <v/>
      </c>
      <c r="E277" s="58"/>
      <c r="F277" s="58"/>
      <c r="G277" s="58"/>
      <c r="H277" s="58"/>
      <c r="I277" s="59"/>
      <c r="J277" s="193"/>
      <c r="K277" s="60"/>
      <c r="L277" s="60"/>
      <c r="M277" s="56">
        <f>M276+IF(AND(K277="Pago",OR(E277='PC Receitas'!$O$4,E277='PC Receitas'!$O$5,E277='PC Receitas'!$O$6)),I277,IF(AND(K277="Pago",OR(E277='PC Receitas'!$O$7,E277='PC Receitas'!$O$8,E277='PC Receitas'!$O$9,E277='PC Receitas'!$O$10,E277='PC Receitas'!$O$11,E277='PC Receitas'!$O$12,E277='PC Receitas'!$O$13,E277='PC Receitas'!$O$14)),-I277,0))</f>
        <v>12927.7</v>
      </c>
      <c r="R277" s="153" t="e">
        <f t="shared" si="16"/>
        <v>#N/A</v>
      </c>
      <c r="S277" s="150" t="e">
        <f t="shared" si="17"/>
        <v>#N/A</v>
      </c>
      <c r="T277" s="150" t="e">
        <f t="shared" si="18"/>
        <v>#N/A</v>
      </c>
      <c r="U277" s="150" t="e">
        <f t="shared" si="19"/>
        <v>#N/A</v>
      </c>
      <c r="V277" s="154" t="e">
        <f>VLOOKUP(E277,'PC Receitas'!$O$4:$P$14,2,FALSE)</f>
        <v>#N/A</v>
      </c>
    </row>
    <row r="278" spans="3:22" ht="19.5" customHeight="1" thickTop="1" thickBot="1" x14ac:dyDescent="0.3">
      <c r="C278" s="58"/>
      <c r="D278" s="58" t="str">
        <f>IF(C278&lt;&gt;"",TEXT(C278,"00")&amp;"/02/"&amp;'Configurações Básicas'!$P$5,"")</f>
        <v/>
      </c>
      <c r="E278" s="58"/>
      <c r="F278" s="58"/>
      <c r="G278" s="58"/>
      <c r="H278" s="58"/>
      <c r="I278" s="59"/>
      <c r="J278" s="193"/>
      <c r="K278" s="60"/>
      <c r="L278" s="60"/>
      <c r="M278" s="56">
        <f>M277+IF(AND(K278="Pago",OR(E278='PC Receitas'!$O$4,E278='PC Receitas'!$O$5,E278='PC Receitas'!$O$6)),I278,IF(AND(K278="Pago",OR(E278='PC Receitas'!$O$7,E278='PC Receitas'!$O$8,E278='PC Receitas'!$O$9,E278='PC Receitas'!$O$10,E278='PC Receitas'!$O$11,E278='PC Receitas'!$O$12,E278='PC Receitas'!$O$13,E278='PC Receitas'!$O$14)),-I278,0))</f>
        <v>12927.7</v>
      </c>
      <c r="R278" s="153" t="e">
        <f t="shared" si="16"/>
        <v>#N/A</v>
      </c>
      <c r="S278" s="150" t="e">
        <f t="shared" si="17"/>
        <v>#N/A</v>
      </c>
      <c r="T278" s="150" t="e">
        <f t="shared" si="18"/>
        <v>#N/A</v>
      </c>
      <c r="U278" s="150" t="e">
        <f t="shared" si="19"/>
        <v>#N/A</v>
      </c>
      <c r="V278" s="154" t="e">
        <f>VLOOKUP(E278,'PC Receitas'!$O$4:$P$14,2,FALSE)</f>
        <v>#N/A</v>
      </c>
    </row>
    <row r="279" spans="3:22" ht="19.5" customHeight="1" thickTop="1" thickBot="1" x14ac:dyDescent="0.3">
      <c r="C279" s="58"/>
      <c r="D279" s="58" t="str">
        <f>IF(C279&lt;&gt;"",TEXT(C279,"00")&amp;"/02/"&amp;'Configurações Básicas'!$P$5,"")</f>
        <v/>
      </c>
      <c r="E279" s="58"/>
      <c r="F279" s="58"/>
      <c r="G279" s="58"/>
      <c r="H279" s="58"/>
      <c r="I279" s="59"/>
      <c r="J279" s="193"/>
      <c r="K279" s="60"/>
      <c r="L279" s="60"/>
      <c r="M279" s="56">
        <f>M278+IF(AND(K279="Pago",OR(E279='PC Receitas'!$O$4,E279='PC Receitas'!$O$5,E279='PC Receitas'!$O$6)),I279,IF(AND(K279="Pago",OR(E279='PC Receitas'!$O$7,E279='PC Receitas'!$O$8,E279='PC Receitas'!$O$9,E279='PC Receitas'!$O$10,E279='PC Receitas'!$O$11,E279='PC Receitas'!$O$12,E279='PC Receitas'!$O$13,E279='PC Receitas'!$O$14)),-I279,0))</f>
        <v>12927.7</v>
      </c>
      <c r="R279" s="153" t="e">
        <f t="shared" si="16"/>
        <v>#N/A</v>
      </c>
      <c r="S279" s="150" t="e">
        <f t="shared" si="17"/>
        <v>#N/A</v>
      </c>
      <c r="T279" s="150" t="e">
        <f t="shared" si="18"/>
        <v>#N/A</v>
      </c>
      <c r="U279" s="150" t="e">
        <f t="shared" si="19"/>
        <v>#N/A</v>
      </c>
      <c r="V279" s="154" t="e">
        <f>VLOOKUP(E279,'PC Receitas'!$O$4:$P$14,2,FALSE)</f>
        <v>#N/A</v>
      </c>
    </row>
    <row r="280" spans="3:22" ht="19.5" customHeight="1" thickTop="1" thickBot="1" x14ac:dyDescent="0.3">
      <c r="C280" s="58"/>
      <c r="D280" s="58" t="str">
        <f>IF(C280&lt;&gt;"",TEXT(C280,"00")&amp;"/02/"&amp;'Configurações Básicas'!$P$5,"")</f>
        <v/>
      </c>
      <c r="E280" s="58"/>
      <c r="F280" s="58"/>
      <c r="G280" s="58"/>
      <c r="H280" s="58"/>
      <c r="I280" s="59"/>
      <c r="J280" s="193"/>
      <c r="K280" s="60"/>
      <c r="L280" s="60"/>
      <c r="M280" s="56">
        <f>M279+IF(AND(K280="Pago",OR(E280='PC Receitas'!$O$4,E280='PC Receitas'!$O$5,E280='PC Receitas'!$O$6)),I280,IF(AND(K280="Pago",OR(E280='PC Receitas'!$O$7,E280='PC Receitas'!$O$8,E280='PC Receitas'!$O$9,E280='PC Receitas'!$O$10,E280='PC Receitas'!$O$11,E280='PC Receitas'!$O$12,E280='PC Receitas'!$O$13,E280='PC Receitas'!$O$14)),-I280,0))</f>
        <v>12927.7</v>
      </c>
      <c r="R280" s="153" t="e">
        <f t="shared" si="16"/>
        <v>#N/A</v>
      </c>
      <c r="S280" s="150" t="e">
        <f t="shared" si="17"/>
        <v>#N/A</v>
      </c>
      <c r="T280" s="150" t="e">
        <f t="shared" si="18"/>
        <v>#N/A</v>
      </c>
      <c r="U280" s="150" t="e">
        <f t="shared" si="19"/>
        <v>#N/A</v>
      </c>
      <c r="V280" s="154" t="e">
        <f>VLOOKUP(E280,'PC Receitas'!$O$4:$P$14,2,FALSE)</f>
        <v>#N/A</v>
      </c>
    </row>
    <row r="281" spans="3:22" ht="19.5" customHeight="1" thickTop="1" thickBot="1" x14ac:dyDescent="0.3">
      <c r="C281" s="58"/>
      <c r="D281" s="58" t="str">
        <f>IF(C281&lt;&gt;"",TEXT(C281,"00")&amp;"/02/"&amp;'Configurações Básicas'!$P$5,"")</f>
        <v/>
      </c>
      <c r="E281" s="58"/>
      <c r="F281" s="58"/>
      <c r="G281" s="58"/>
      <c r="H281" s="58"/>
      <c r="I281" s="59"/>
      <c r="J281" s="193"/>
      <c r="K281" s="60"/>
      <c r="L281" s="60"/>
      <c r="M281" s="56">
        <f>M280+IF(AND(K281="Pago",OR(E281='PC Receitas'!$O$4,E281='PC Receitas'!$O$5,E281='PC Receitas'!$O$6)),I281,IF(AND(K281="Pago",OR(E281='PC Receitas'!$O$7,E281='PC Receitas'!$O$8,E281='PC Receitas'!$O$9,E281='PC Receitas'!$O$10,E281='PC Receitas'!$O$11,E281='PC Receitas'!$O$12,E281='PC Receitas'!$O$13,E281='PC Receitas'!$O$14)),-I281,0))</f>
        <v>12927.7</v>
      </c>
      <c r="R281" s="153" t="e">
        <f t="shared" si="16"/>
        <v>#N/A</v>
      </c>
      <c r="S281" s="150" t="e">
        <f t="shared" si="17"/>
        <v>#N/A</v>
      </c>
      <c r="T281" s="150" t="e">
        <f t="shared" si="18"/>
        <v>#N/A</v>
      </c>
      <c r="U281" s="150" t="e">
        <f t="shared" si="19"/>
        <v>#N/A</v>
      </c>
      <c r="V281" s="154" t="e">
        <f>VLOOKUP(E281,'PC Receitas'!$O$4:$P$14,2,FALSE)</f>
        <v>#N/A</v>
      </c>
    </row>
    <row r="282" spans="3:22" ht="19.5" customHeight="1" thickTop="1" thickBot="1" x14ac:dyDescent="0.3">
      <c r="C282" s="58"/>
      <c r="D282" s="58" t="str">
        <f>IF(C282&lt;&gt;"",TEXT(C282,"00")&amp;"/02/"&amp;'Configurações Básicas'!$P$5,"")</f>
        <v/>
      </c>
      <c r="E282" s="58"/>
      <c r="F282" s="58"/>
      <c r="G282" s="58"/>
      <c r="H282" s="58"/>
      <c r="I282" s="59"/>
      <c r="J282" s="193"/>
      <c r="K282" s="60"/>
      <c r="L282" s="60"/>
      <c r="M282" s="56">
        <f>M281+IF(AND(K282="Pago",OR(E282='PC Receitas'!$O$4,E282='PC Receitas'!$O$5,E282='PC Receitas'!$O$6)),I282,IF(AND(K282="Pago",OR(E282='PC Receitas'!$O$7,E282='PC Receitas'!$O$8,E282='PC Receitas'!$O$9,E282='PC Receitas'!$O$10,E282='PC Receitas'!$O$11,E282='PC Receitas'!$O$12,E282='PC Receitas'!$O$13,E282='PC Receitas'!$O$14)),-I282,0))</f>
        <v>12927.7</v>
      </c>
      <c r="R282" s="153" t="e">
        <f t="shared" si="16"/>
        <v>#N/A</v>
      </c>
      <c r="S282" s="150" t="e">
        <f t="shared" si="17"/>
        <v>#N/A</v>
      </c>
      <c r="T282" s="150" t="e">
        <f t="shared" si="18"/>
        <v>#N/A</v>
      </c>
      <c r="U282" s="150" t="e">
        <f t="shared" si="19"/>
        <v>#N/A</v>
      </c>
      <c r="V282" s="154" t="e">
        <f>VLOOKUP(E282,'PC Receitas'!$O$4:$P$14,2,FALSE)</f>
        <v>#N/A</v>
      </c>
    </row>
    <row r="283" spans="3:22" ht="19.5" customHeight="1" thickTop="1" thickBot="1" x14ac:dyDescent="0.3">
      <c r="C283" s="58"/>
      <c r="D283" s="58" t="str">
        <f>IF(C283&lt;&gt;"",TEXT(C283,"00")&amp;"/02/"&amp;'Configurações Básicas'!$P$5,"")</f>
        <v/>
      </c>
      <c r="E283" s="58"/>
      <c r="F283" s="58"/>
      <c r="G283" s="58"/>
      <c r="H283" s="58"/>
      <c r="I283" s="59"/>
      <c r="J283" s="193"/>
      <c r="K283" s="60"/>
      <c r="L283" s="60"/>
      <c r="M283" s="56">
        <f>M282+IF(AND(K283="Pago",OR(E283='PC Receitas'!$O$4,E283='PC Receitas'!$O$5,E283='PC Receitas'!$O$6)),I283,IF(AND(K283="Pago",OR(E283='PC Receitas'!$O$7,E283='PC Receitas'!$O$8,E283='PC Receitas'!$O$9,E283='PC Receitas'!$O$10,E283='PC Receitas'!$O$11,E283='PC Receitas'!$O$12,E283='PC Receitas'!$O$13,E283='PC Receitas'!$O$14)),-I283,0))</f>
        <v>12927.7</v>
      </c>
      <c r="R283" s="153" t="e">
        <f t="shared" si="16"/>
        <v>#N/A</v>
      </c>
      <c r="S283" s="150" t="e">
        <f t="shared" si="17"/>
        <v>#N/A</v>
      </c>
      <c r="T283" s="150" t="e">
        <f t="shared" si="18"/>
        <v>#N/A</v>
      </c>
      <c r="U283" s="150" t="e">
        <f t="shared" si="19"/>
        <v>#N/A</v>
      </c>
      <c r="V283" s="154" t="e">
        <f>VLOOKUP(E283,'PC Receitas'!$O$4:$P$14,2,FALSE)</f>
        <v>#N/A</v>
      </c>
    </row>
    <row r="284" spans="3:22" ht="19.5" customHeight="1" thickTop="1" thickBot="1" x14ac:dyDescent="0.3">
      <c r="C284" s="58"/>
      <c r="D284" s="58" t="str">
        <f>IF(C284&lt;&gt;"",TEXT(C284,"00")&amp;"/02/"&amp;'Configurações Básicas'!$P$5,"")</f>
        <v/>
      </c>
      <c r="E284" s="58"/>
      <c r="F284" s="58"/>
      <c r="G284" s="58"/>
      <c r="H284" s="58"/>
      <c r="I284" s="59"/>
      <c r="J284" s="193"/>
      <c r="K284" s="60"/>
      <c r="L284" s="60"/>
      <c r="M284" s="56">
        <f>M283+IF(AND(K284="Pago",OR(E284='PC Receitas'!$O$4,E284='PC Receitas'!$O$5,E284='PC Receitas'!$O$6)),I284,IF(AND(K284="Pago",OR(E284='PC Receitas'!$O$7,E284='PC Receitas'!$O$8,E284='PC Receitas'!$O$9,E284='PC Receitas'!$O$10,E284='PC Receitas'!$O$11,E284='PC Receitas'!$O$12,E284='PC Receitas'!$O$13,E284='PC Receitas'!$O$14)),-I284,0))</f>
        <v>12927.7</v>
      </c>
      <c r="R284" s="153" t="e">
        <f t="shared" si="16"/>
        <v>#N/A</v>
      </c>
      <c r="S284" s="150" t="e">
        <f t="shared" si="17"/>
        <v>#N/A</v>
      </c>
      <c r="T284" s="150" t="e">
        <f t="shared" si="18"/>
        <v>#N/A</v>
      </c>
      <c r="U284" s="150" t="e">
        <f t="shared" si="19"/>
        <v>#N/A</v>
      </c>
      <c r="V284" s="154" t="e">
        <f>VLOOKUP(E284,'PC Receitas'!$O$4:$P$14,2,FALSE)</f>
        <v>#N/A</v>
      </c>
    </row>
    <row r="285" spans="3:22" ht="19.5" customHeight="1" thickTop="1" thickBot="1" x14ac:dyDescent="0.3">
      <c r="C285" s="58"/>
      <c r="D285" s="58" t="str">
        <f>IF(C285&lt;&gt;"",TEXT(C285,"00")&amp;"/02/"&amp;'Configurações Básicas'!$P$5,"")</f>
        <v/>
      </c>
      <c r="E285" s="58"/>
      <c r="F285" s="58"/>
      <c r="G285" s="58"/>
      <c r="H285" s="58"/>
      <c r="I285" s="59"/>
      <c r="J285" s="193"/>
      <c r="K285" s="60"/>
      <c r="L285" s="60"/>
      <c r="M285" s="56">
        <f>M284+IF(AND(K285="Pago",OR(E285='PC Receitas'!$O$4,E285='PC Receitas'!$O$5,E285='PC Receitas'!$O$6)),I285,IF(AND(K285="Pago",OR(E285='PC Receitas'!$O$7,E285='PC Receitas'!$O$8,E285='PC Receitas'!$O$9,E285='PC Receitas'!$O$10,E285='PC Receitas'!$O$11,E285='PC Receitas'!$O$12,E285='PC Receitas'!$O$13,E285='PC Receitas'!$O$14)),-I285,0))</f>
        <v>12927.7</v>
      </c>
      <c r="R285" s="153" t="e">
        <f t="shared" si="16"/>
        <v>#N/A</v>
      </c>
      <c r="S285" s="150" t="e">
        <f t="shared" si="17"/>
        <v>#N/A</v>
      </c>
      <c r="T285" s="150" t="e">
        <f t="shared" si="18"/>
        <v>#N/A</v>
      </c>
      <c r="U285" s="150" t="e">
        <f t="shared" si="19"/>
        <v>#N/A</v>
      </c>
      <c r="V285" s="154" t="e">
        <f>VLOOKUP(E285,'PC Receitas'!$O$4:$P$14,2,FALSE)</f>
        <v>#N/A</v>
      </c>
    </row>
    <row r="286" spans="3:22" ht="19.5" customHeight="1" thickTop="1" thickBot="1" x14ac:dyDescent="0.3">
      <c r="C286" s="58"/>
      <c r="D286" s="58" t="str">
        <f>IF(C286&lt;&gt;"",TEXT(C286,"00")&amp;"/02/"&amp;'Configurações Básicas'!$P$5,"")</f>
        <v/>
      </c>
      <c r="E286" s="58"/>
      <c r="F286" s="58"/>
      <c r="G286" s="58"/>
      <c r="H286" s="58"/>
      <c r="I286" s="59"/>
      <c r="J286" s="193"/>
      <c r="K286" s="60"/>
      <c r="L286" s="60"/>
      <c r="M286" s="56">
        <f>M285+IF(AND(K286="Pago",OR(E286='PC Receitas'!$O$4,E286='PC Receitas'!$O$5,E286='PC Receitas'!$O$6)),I286,IF(AND(K286="Pago",OR(E286='PC Receitas'!$O$7,E286='PC Receitas'!$O$8,E286='PC Receitas'!$O$9,E286='PC Receitas'!$O$10,E286='PC Receitas'!$O$11,E286='PC Receitas'!$O$12,E286='PC Receitas'!$O$13,E286='PC Receitas'!$O$14)),-I286,0))</f>
        <v>12927.7</v>
      </c>
      <c r="R286" s="153" t="e">
        <f t="shared" si="16"/>
        <v>#N/A</v>
      </c>
      <c r="S286" s="150" t="e">
        <f t="shared" si="17"/>
        <v>#N/A</v>
      </c>
      <c r="T286" s="150" t="e">
        <f t="shared" si="18"/>
        <v>#N/A</v>
      </c>
      <c r="U286" s="150" t="e">
        <f t="shared" si="19"/>
        <v>#N/A</v>
      </c>
      <c r="V286" s="154" t="e">
        <f>VLOOKUP(E286,'PC Receitas'!$O$4:$P$14,2,FALSE)</f>
        <v>#N/A</v>
      </c>
    </row>
    <row r="287" spans="3:22" ht="19.5" customHeight="1" thickTop="1" thickBot="1" x14ac:dyDescent="0.3">
      <c r="C287" s="58"/>
      <c r="D287" s="58" t="str">
        <f>IF(C287&lt;&gt;"",TEXT(C287,"00")&amp;"/02/"&amp;'Configurações Básicas'!$P$5,"")</f>
        <v/>
      </c>
      <c r="E287" s="58"/>
      <c r="F287" s="58"/>
      <c r="G287" s="58"/>
      <c r="H287" s="58"/>
      <c r="I287" s="59"/>
      <c r="J287" s="193"/>
      <c r="K287" s="60"/>
      <c r="L287" s="60"/>
      <c r="M287" s="56">
        <f>M286+IF(AND(K287="Pago",OR(E287='PC Receitas'!$O$4,E287='PC Receitas'!$O$5,E287='PC Receitas'!$O$6)),I287,IF(AND(K287="Pago",OR(E287='PC Receitas'!$O$7,E287='PC Receitas'!$O$8,E287='PC Receitas'!$O$9,E287='PC Receitas'!$O$10,E287='PC Receitas'!$O$11,E287='PC Receitas'!$O$12,E287='PC Receitas'!$O$13,E287='PC Receitas'!$O$14)),-I287,0))</f>
        <v>12927.7</v>
      </c>
      <c r="R287" s="153" t="e">
        <f t="shared" si="16"/>
        <v>#N/A</v>
      </c>
      <c r="S287" s="150" t="e">
        <f t="shared" si="17"/>
        <v>#N/A</v>
      </c>
      <c r="T287" s="150" t="e">
        <f t="shared" si="18"/>
        <v>#N/A</v>
      </c>
      <c r="U287" s="150" t="e">
        <f t="shared" si="19"/>
        <v>#N/A</v>
      </c>
      <c r="V287" s="154" t="e">
        <f>VLOOKUP(E287,'PC Receitas'!$O$4:$P$14,2,FALSE)</f>
        <v>#N/A</v>
      </c>
    </row>
    <row r="288" spans="3:22" ht="19.5" customHeight="1" thickTop="1" thickBot="1" x14ac:dyDescent="0.3">
      <c r="C288" s="58"/>
      <c r="D288" s="58" t="str">
        <f>IF(C288&lt;&gt;"",TEXT(C288,"00")&amp;"/02/"&amp;'Configurações Básicas'!$P$5,"")</f>
        <v/>
      </c>
      <c r="E288" s="58"/>
      <c r="F288" s="58"/>
      <c r="G288" s="58"/>
      <c r="H288" s="58"/>
      <c r="I288" s="59"/>
      <c r="J288" s="193"/>
      <c r="K288" s="60"/>
      <c r="L288" s="60"/>
      <c r="M288" s="56">
        <f>M287+IF(AND(K288="Pago",OR(E288='PC Receitas'!$O$4,E288='PC Receitas'!$O$5,E288='PC Receitas'!$O$6)),I288,IF(AND(K288="Pago",OR(E288='PC Receitas'!$O$7,E288='PC Receitas'!$O$8,E288='PC Receitas'!$O$9,E288='PC Receitas'!$O$10,E288='PC Receitas'!$O$11,E288='PC Receitas'!$O$12,E288='PC Receitas'!$O$13,E288='PC Receitas'!$O$14)),-I288,0))</f>
        <v>12927.7</v>
      </c>
      <c r="R288" s="153" t="e">
        <f t="shared" si="16"/>
        <v>#N/A</v>
      </c>
      <c r="S288" s="150" t="e">
        <f t="shared" si="17"/>
        <v>#N/A</v>
      </c>
      <c r="T288" s="150" t="e">
        <f t="shared" si="18"/>
        <v>#N/A</v>
      </c>
      <c r="U288" s="150" t="e">
        <f t="shared" si="19"/>
        <v>#N/A</v>
      </c>
      <c r="V288" s="154" t="e">
        <f>VLOOKUP(E288,'PC Receitas'!$O$4:$P$14,2,FALSE)</f>
        <v>#N/A</v>
      </c>
    </row>
    <row r="289" spans="3:22" ht="19.5" customHeight="1" thickTop="1" thickBot="1" x14ac:dyDescent="0.3">
      <c r="C289" s="58"/>
      <c r="D289" s="58" t="str">
        <f>IF(C289&lt;&gt;"",TEXT(C289,"00")&amp;"/02/"&amp;'Configurações Básicas'!$P$5,"")</f>
        <v/>
      </c>
      <c r="E289" s="58"/>
      <c r="F289" s="58"/>
      <c r="G289" s="58"/>
      <c r="H289" s="58"/>
      <c r="I289" s="59"/>
      <c r="J289" s="193"/>
      <c r="K289" s="60"/>
      <c r="L289" s="60"/>
      <c r="M289" s="56">
        <f>M288+IF(AND(K289="Pago",OR(E289='PC Receitas'!$O$4,E289='PC Receitas'!$O$5,E289='PC Receitas'!$O$6)),I289,IF(AND(K289="Pago",OR(E289='PC Receitas'!$O$7,E289='PC Receitas'!$O$8,E289='PC Receitas'!$O$9,E289='PC Receitas'!$O$10,E289='PC Receitas'!$O$11,E289='PC Receitas'!$O$12,E289='PC Receitas'!$O$13,E289='PC Receitas'!$O$14)),-I289,0))</f>
        <v>12927.7</v>
      </c>
      <c r="R289" s="153" t="e">
        <f t="shared" si="16"/>
        <v>#N/A</v>
      </c>
      <c r="S289" s="150" t="e">
        <f t="shared" si="17"/>
        <v>#N/A</v>
      </c>
      <c r="T289" s="150" t="e">
        <f t="shared" si="18"/>
        <v>#N/A</v>
      </c>
      <c r="U289" s="150" t="e">
        <f t="shared" si="19"/>
        <v>#N/A</v>
      </c>
      <c r="V289" s="154" t="e">
        <f>VLOOKUP(E289,'PC Receitas'!$O$4:$P$14,2,FALSE)</f>
        <v>#N/A</v>
      </c>
    </row>
    <row r="290" spans="3:22" ht="19.5" customHeight="1" thickTop="1" thickBot="1" x14ac:dyDescent="0.3">
      <c r="C290" s="58"/>
      <c r="D290" s="58" t="str">
        <f>IF(C290&lt;&gt;"",TEXT(C290,"00")&amp;"/02/"&amp;'Configurações Básicas'!$P$5,"")</f>
        <v/>
      </c>
      <c r="E290" s="58"/>
      <c r="F290" s="58"/>
      <c r="G290" s="58"/>
      <c r="H290" s="58"/>
      <c r="I290" s="59"/>
      <c r="J290" s="193"/>
      <c r="K290" s="60"/>
      <c r="L290" s="60"/>
      <c r="M290" s="56">
        <f>M289+IF(AND(K290="Pago",OR(E290='PC Receitas'!$O$4,E290='PC Receitas'!$O$5,E290='PC Receitas'!$O$6)),I290,IF(AND(K290="Pago",OR(E290='PC Receitas'!$O$7,E290='PC Receitas'!$O$8,E290='PC Receitas'!$O$9,E290='PC Receitas'!$O$10,E290='PC Receitas'!$O$11,E290='PC Receitas'!$O$12,E290='PC Receitas'!$O$13,E290='PC Receitas'!$O$14)),-I290,0))</f>
        <v>12927.7</v>
      </c>
      <c r="R290" s="153" t="e">
        <f t="shared" si="16"/>
        <v>#N/A</v>
      </c>
      <c r="S290" s="150" t="e">
        <f t="shared" si="17"/>
        <v>#N/A</v>
      </c>
      <c r="T290" s="150" t="e">
        <f t="shared" si="18"/>
        <v>#N/A</v>
      </c>
      <c r="U290" s="150" t="e">
        <f t="shared" si="19"/>
        <v>#N/A</v>
      </c>
      <c r="V290" s="154" t="e">
        <f>VLOOKUP(E290,'PC Receitas'!$O$4:$P$14,2,FALSE)</f>
        <v>#N/A</v>
      </c>
    </row>
    <row r="291" spans="3:22" ht="19.5" customHeight="1" thickTop="1" thickBot="1" x14ac:dyDescent="0.3">
      <c r="C291" s="58"/>
      <c r="D291" s="58" t="str">
        <f>IF(C291&lt;&gt;"",TEXT(C291,"00")&amp;"/02/"&amp;'Configurações Básicas'!$P$5,"")</f>
        <v/>
      </c>
      <c r="E291" s="58"/>
      <c r="F291" s="58"/>
      <c r="G291" s="58"/>
      <c r="H291" s="58"/>
      <c r="I291" s="59"/>
      <c r="J291" s="193"/>
      <c r="K291" s="60"/>
      <c r="L291" s="60"/>
      <c r="M291" s="56">
        <f>M290+IF(AND(K291="Pago",OR(E291='PC Receitas'!$O$4,E291='PC Receitas'!$O$5,E291='PC Receitas'!$O$6)),I291,IF(AND(K291="Pago",OR(E291='PC Receitas'!$O$7,E291='PC Receitas'!$O$8,E291='PC Receitas'!$O$9,E291='PC Receitas'!$O$10,E291='PC Receitas'!$O$11,E291='PC Receitas'!$O$12,E291='PC Receitas'!$O$13,E291='PC Receitas'!$O$14)),-I291,0))</f>
        <v>12927.7</v>
      </c>
      <c r="R291" s="153" t="e">
        <f t="shared" si="16"/>
        <v>#N/A</v>
      </c>
      <c r="S291" s="150" t="e">
        <f t="shared" si="17"/>
        <v>#N/A</v>
      </c>
      <c r="T291" s="150" t="e">
        <f t="shared" si="18"/>
        <v>#N/A</v>
      </c>
      <c r="U291" s="150" t="e">
        <f t="shared" si="19"/>
        <v>#N/A</v>
      </c>
      <c r="V291" s="154" t="e">
        <f>VLOOKUP(E291,'PC Receitas'!$O$4:$P$14,2,FALSE)</f>
        <v>#N/A</v>
      </c>
    </row>
    <row r="292" spans="3:22" ht="19.5" customHeight="1" thickTop="1" thickBot="1" x14ac:dyDescent="0.3">
      <c r="C292" s="58"/>
      <c r="D292" s="58" t="str">
        <f>IF(C292&lt;&gt;"",TEXT(C292,"00")&amp;"/02/"&amp;'Configurações Básicas'!$P$5,"")</f>
        <v/>
      </c>
      <c r="E292" s="58"/>
      <c r="F292" s="58"/>
      <c r="G292" s="58"/>
      <c r="H292" s="58"/>
      <c r="I292" s="59"/>
      <c r="J292" s="193"/>
      <c r="K292" s="60"/>
      <c r="L292" s="60"/>
      <c r="M292" s="56">
        <f>M291+IF(AND(K292="Pago",OR(E292='PC Receitas'!$O$4,E292='PC Receitas'!$O$5,E292='PC Receitas'!$O$6)),I292,IF(AND(K292="Pago",OR(E292='PC Receitas'!$O$7,E292='PC Receitas'!$O$8,E292='PC Receitas'!$O$9,E292='PC Receitas'!$O$10,E292='PC Receitas'!$O$11,E292='PC Receitas'!$O$12,E292='PC Receitas'!$O$13,E292='PC Receitas'!$O$14)),-I292,0))</f>
        <v>12927.7</v>
      </c>
      <c r="R292" s="153" t="e">
        <f t="shared" si="16"/>
        <v>#N/A</v>
      </c>
      <c r="S292" s="150" t="e">
        <f t="shared" si="17"/>
        <v>#N/A</v>
      </c>
      <c r="T292" s="150" t="e">
        <f t="shared" si="18"/>
        <v>#N/A</v>
      </c>
      <c r="U292" s="150" t="e">
        <f t="shared" si="19"/>
        <v>#N/A</v>
      </c>
      <c r="V292" s="154" t="e">
        <f>VLOOKUP(E292,'PC Receitas'!$O$4:$P$14,2,FALSE)</f>
        <v>#N/A</v>
      </c>
    </row>
    <row r="293" spans="3:22" ht="19.5" customHeight="1" thickTop="1" thickBot="1" x14ac:dyDescent="0.3">
      <c r="C293" s="58"/>
      <c r="D293" s="58" t="str">
        <f>IF(C293&lt;&gt;"",TEXT(C293,"00")&amp;"/02/"&amp;'Configurações Básicas'!$P$5,"")</f>
        <v/>
      </c>
      <c r="E293" s="58"/>
      <c r="F293" s="58"/>
      <c r="G293" s="58"/>
      <c r="H293" s="58"/>
      <c r="I293" s="59"/>
      <c r="J293" s="193"/>
      <c r="K293" s="60"/>
      <c r="L293" s="60"/>
      <c r="M293" s="56">
        <f>M292+IF(AND(K293="Pago",OR(E293='PC Receitas'!$O$4,E293='PC Receitas'!$O$5,E293='PC Receitas'!$O$6)),I293,IF(AND(K293="Pago",OR(E293='PC Receitas'!$O$7,E293='PC Receitas'!$O$8,E293='PC Receitas'!$O$9,E293='PC Receitas'!$O$10,E293='PC Receitas'!$O$11,E293='PC Receitas'!$O$12,E293='PC Receitas'!$O$13,E293='PC Receitas'!$O$14)),-I293,0))</f>
        <v>12927.7</v>
      </c>
      <c r="R293" s="153" t="e">
        <f t="shared" si="16"/>
        <v>#N/A</v>
      </c>
      <c r="S293" s="150" t="e">
        <f t="shared" si="17"/>
        <v>#N/A</v>
      </c>
      <c r="T293" s="150" t="e">
        <f t="shared" si="18"/>
        <v>#N/A</v>
      </c>
      <c r="U293" s="150" t="e">
        <f t="shared" si="19"/>
        <v>#N/A</v>
      </c>
      <c r="V293" s="154" t="e">
        <f>VLOOKUP(E293,'PC Receitas'!$O$4:$P$14,2,FALSE)</f>
        <v>#N/A</v>
      </c>
    </row>
    <row r="294" spans="3:22" ht="19.5" customHeight="1" thickTop="1" thickBot="1" x14ac:dyDescent="0.3">
      <c r="C294" s="58"/>
      <c r="D294" s="58" t="str">
        <f>IF(C294&lt;&gt;"",TEXT(C294,"00")&amp;"/02/"&amp;'Configurações Básicas'!$P$5,"")</f>
        <v/>
      </c>
      <c r="E294" s="58"/>
      <c r="F294" s="58"/>
      <c r="G294" s="58"/>
      <c r="H294" s="58"/>
      <c r="I294" s="59"/>
      <c r="J294" s="193"/>
      <c r="K294" s="60"/>
      <c r="L294" s="60"/>
      <c r="M294" s="56">
        <f>M293+IF(AND(K294="Pago",OR(E294='PC Receitas'!$O$4,E294='PC Receitas'!$O$5,E294='PC Receitas'!$O$6)),I294,IF(AND(K294="Pago",OR(E294='PC Receitas'!$O$7,E294='PC Receitas'!$O$8,E294='PC Receitas'!$O$9,E294='PC Receitas'!$O$10,E294='PC Receitas'!$O$11,E294='PC Receitas'!$O$12,E294='PC Receitas'!$O$13,E294='PC Receitas'!$O$14)),-I294,0))</f>
        <v>12927.7</v>
      </c>
      <c r="R294" s="153" t="e">
        <f t="shared" si="16"/>
        <v>#N/A</v>
      </c>
      <c r="S294" s="150" t="e">
        <f t="shared" si="17"/>
        <v>#N/A</v>
      </c>
      <c r="T294" s="150" t="e">
        <f t="shared" si="18"/>
        <v>#N/A</v>
      </c>
      <c r="U294" s="150" t="e">
        <f t="shared" si="19"/>
        <v>#N/A</v>
      </c>
      <c r="V294" s="154" t="e">
        <f>VLOOKUP(E294,'PC Receitas'!$O$4:$P$14,2,FALSE)</f>
        <v>#N/A</v>
      </c>
    </row>
    <row r="295" spans="3:22" ht="19.5" customHeight="1" thickTop="1" thickBot="1" x14ac:dyDescent="0.3">
      <c r="C295" s="58"/>
      <c r="D295" s="58" t="str">
        <f>IF(C295&lt;&gt;"",TEXT(C295,"00")&amp;"/02/"&amp;'Configurações Básicas'!$P$5,"")</f>
        <v/>
      </c>
      <c r="E295" s="58"/>
      <c r="F295" s="58"/>
      <c r="G295" s="58"/>
      <c r="H295" s="58"/>
      <c r="I295" s="59"/>
      <c r="J295" s="193"/>
      <c r="K295" s="60"/>
      <c r="L295" s="60"/>
      <c r="M295" s="56">
        <f>M294+IF(AND(K295="Pago",OR(E295='PC Receitas'!$O$4,E295='PC Receitas'!$O$5,E295='PC Receitas'!$O$6)),I295,IF(AND(K295="Pago",OR(E295='PC Receitas'!$O$7,E295='PC Receitas'!$O$8,E295='PC Receitas'!$O$9,E295='PC Receitas'!$O$10,E295='PC Receitas'!$O$11,E295='PC Receitas'!$O$12,E295='PC Receitas'!$O$13,E295='PC Receitas'!$O$14)),-I295,0))</f>
        <v>12927.7</v>
      </c>
      <c r="R295" s="153" t="e">
        <f t="shared" si="16"/>
        <v>#N/A</v>
      </c>
      <c r="S295" s="150" t="e">
        <f t="shared" si="17"/>
        <v>#N/A</v>
      </c>
      <c r="T295" s="150" t="e">
        <f t="shared" si="18"/>
        <v>#N/A</v>
      </c>
      <c r="U295" s="150" t="e">
        <f t="shared" si="19"/>
        <v>#N/A</v>
      </c>
      <c r="V295" s="154" t="e">
        <f>VLOOKUP(E295,'PC Receitas'!$O$4:$P$14,2,FALSE)</f>
        <v>#N/A</v>
      </c>
    </row>
    <row r="296" spans="3:22" ht="19.5" customHeight="1" thickTop="1" thickBot="1" x14ac:dyDescent="0.3">
      <c r="C296" s="58"/>
      <c r="D296" s="58" t="str">
        <f>IF(C296&lt;&gt;"",TEXT(C296,"00")&amp;"/02/"&amp;'Configurações Básicas'!$P$5,"")</f>
        <v/>
      </c>
      <c r="E296" s="58"/>
      <c r="F296" s="58"/>
      <c r="G296" s="58"/>
      <c r="H296" s="58"/>
      <c r="I296" s="59"/>
      <c r="J296" s="193"/>
      <c r="K296" s="60"/>
      <c r="L296" s="60"/>
      <c r="M296" s="56">
        <f>M295+IF(AND(K296="Pago",OR(E296='PC Receitas'!$O$4,E296='PC Receitas'!$O$5,E296='PC Receitas'!$O$6)),I296,IF(AND(K296="Pago",OR(E296='PC Receitas'!$O$7,E296='PC Receitas'!$O$8,E296='PC Receitas'!$O$9,E296='PC Receitas'!$O$10,E296='PC Receitas'!$O$11,E296='PC Receitas'!$O$12,E296='PC Receitas'!$O$13,E296='PC Receitas'!$O$14)),-I296,0))</f>
        <v>12927.7</v>
      </c>
      <c r="R296" s="153" t="e">
        <f t="shared" si="16"/>
        <v>#N/A</v>
      </c>
      <c r="S296" s="150" t="e">
        <f t="shared" si="17"/>
        <v>#N/A</v>
      </c>
      <c r="T296" s="150" t="e">
        <f t="shared" si="18"/>
        <v>#N/A</v>
      </c>
      <c r="U296" s="150" t="e">
        <f t="shared" si="19"/>
        <v>#N/A</v>
      </c>
      <c r="V296" s="154" t="e">
        <f>VLOOKUP(E296,'PC Receitas'!$O$4:$P$14,2,FALSE)</f>
        <v>#N/A</v>
      </c>
    </row>
    <row r="297" spans="3:22" ht="19.5" customHeight="1" thickTop="1" thickBot="1" x14ac:dyDescent="0.3">
      <c r="C297" s="58"/>
      <c r="D297" s="58" t="str">
        <f>IF(C297&lt;&gt;"",TEXT(C297,"00")&amp;"/02/"&amp;'Configurações Básicas'!$P$5,"")</f>
        <v/>
      </c>
      <c r="E297" s="58"/>
      <c r="F297" s="58"/>
      <c r="G297" s="58"/>
      <c r="H297" s="58"/>
      <c r="I297" s="59"/>
      <c r="J297" s="193"/>
      <c r="K297" s="60"/>
      <c r="L297" s="60"/>
      <c r="M297" s="56">
        <f>M296+IF(AND(K297="Pago",OR(E297='PC Receitas'!$O$4,E297='PC Receitas'!$O$5,E297='PC Receitas'!$O$6)),I297,IF(AND(K297="Pago",OR(E297='PC Receitas'!$O$7,E297='PC Receitas'!$O$8,E297='PC Receitas'!$O$9,E297='PC Receitas'!$O$10,E297='PC Receitas'!$O$11,E297='PC Receitas'!$O$12,E297='PC Receitas'!$O$13,E297='PC Receitas'!$O$14)),-I297,0))</f>
        <v>12927.7</v>
      </c>
      <c r="R297" s="153" t="e">
        <f t="shared" si="16"/>
        <v>#N/A</v>
      </c>
      <c r="S297" s="150" t="e">
        <f t="shared" si="17"/>
        <v>#N/A</v>
      </c>
      <c r="T297" s="150" t="e">
        <f t="shared" si="18"/>
        <v>#N/A</v>
      </c>
      <c r="U297" s="150" t="e">
        <f t="shared" si="19"/>
        <v>#N/A</v>
      </c>
      <c r="V297" s="154" t="e">
        <f>VLOOKUP(E297,'PC Receitas'!$O$4:$P$14,2,FALSE)</f>
        <v>#N/A</v>
      </c>
    </row>
    <row r="298" spans="3:22" ht="19.5" customHeight="1" thickTop="1" thickBot="1" x14ac:dyDescent="0.3">
      <c r="C298" s="58"/>
      <c r="D298" s="58" t="str">
        <f>IF(C298&lt;&gt;"",TEXT(C298,"00")&amp;"/02/"&amp;'Configurações Básicas'!$P$5,"")</f>
        <v/>
      </c>
      <c r="E298" s="58"/>
      <c r="F298" s="58"/>
      <c r="G298" s="58"/>
      <c r="H298" s="58"/>
      <c r="I298" s="59"/>
      <c r="J298" s="193"/>
      <c r="K298" s="60"/>
      <c r="L298" s="60"/>
      <c r="M298" s="56">
        <f>M297+IF(AND(K298="Pago",OR(E298='PC Receitas'!$O$4,E298='PC Receitas'!$O$5,E298='PC Receitas'!$O$6)),I298,IF(AND(K298="Pago",OR(E298='PC Receitas'!$O$7,E298='PC Receitas'!$O$8,E298='PC Receitas'!$O$9,E298='PC Receitas'!$O$10,E298='PC Receitas'!$O$11,E298='PC Receitas'!$O$12,E298='PC Receitas'!$O$13,E298='PC Receitas'!$O$14)),-I298,0))</f>
        <v>12927.7</v>
      </c>
      <c r="R298" s="153" t="e">
        <f t="shared" si="16"/>
        <v>#N/A</v>
      </c>
      <c r="S298" s="150" t="e">
        <f t="shared" si="17"/>
        <v>#N/A</v>
      </c>
      <c r="T298" s="150" t="e">
        <f t="shared" si="18"/>
        <v>#N/A</v>
      </c>
      <c r="U298" s="150" t="e">
        <f t="shared" si="19"/>
        <v>#N/A</v>
      </c>
      <c r="V298" s="154" t="e">
        <f>VLOOKUP(E298,'PC Receitas'!$O$4:$P$14,2,FALSE)</f>
        <v>#N/A</v>
      </c>
    </row>
    <row r="299" spans="3:22" ht="19.5" customHeight="1" thickTop="1" thickBot="1" x14ac:dyDescent="0.3">
      <c r="C299" s="58"/>
      <c r="D299" s="58" t="str">
        <f>IF(C299&lt;&gt;"",TEXT(C299,"00")&amp;"/02/"&amp;'Configurações Básicas'!$P$5,"")</f>
        <v/>
      </c>
      <c r="E299" s="58"/>
      <c r="F299" s="58"/>
      <c r="G299" s="58"/>
      <c r="H299" s="58"/>
      <c r="I299" s="59"/>
      <c r="J299" s="193"/>
      <c r="K299" s="60"/>
      <c r="L299" s="60"/>
      <c r="M299" s="56">
        <f>M298+IF(AND(K299="Pago",OR(E299='PC Receitas'!$O$4,E299='PC Receitas'!$O$5,E299='PC Receitas'!$O$6)),I299,IF(AND(K299="Pago",OR(E299='PC Receitas'!$O$7,E299='PC Receitas'!$O$8,E299='PC Receitas'!$O$9,E299='PC Receitas'!$O$10,E299='PC Receitas'!$O$11,E299='PC Receitas'!$O$12,E299='PC Receitas'!$O$13,E299='PC Receitas'!$O$14)),-I299,0))</f>
        <v>12927.7</v>
      </c>
      <c r="R299" s="153" t="e">
        <f t="shared" si="16"/>
        <v>#N/A</v>
      </c>
      <c r="S299" s="150" t="e">
        <f t="shared" si="17"/>
        <v>#N/A</v>
      </c>
      <c r="T299" s="150" t="e">
        <f t="shared" si="18"/>
        <v>#N/A</v>
      </c>
      <c r="U299" s="150" t="e">
        <f t="shared" si="19"/>
        <v>#N/A</v>
      </c>
      <c r="V299" s="154" t="e">
        <f>VLOOKUP(E299,'PC Receitas'!$O$4:$P$14,2,FALSE)</f>
        <v>#N/A</v>
      </c>
    </row>
    <row r="300" spans="3:22" ht="19.5" customHeight="1" thickTop="1" thickBot="1" x14ac:dyDescent="0.3">
      <c r="C300" s="58"/>
      <c r="D300" s="58" t="str">
        <f>IF(C300&lt;&gt;"",TEXT(C300,"00")&amp;"/02/"&amp;'Configurações Básicas'!$P$5,"")</f>
        <v/>
      </c>
      <c r="E300" s="58"/>
      <c r="F300" s="58"/>
      <c r="G300" s="58"/>
      <c r="H300" s="58"/>
      <c r="I300" s="59"/>
      <c r="J300" s="193"/>
      <c r="K300" s="60"/>
      <c r="L300" s="60"/>
      <c r="M300" s="56">
        <f>M299+IF(AND(K300="Pago",OR(E300='PC Receitas'!$O$4,E300='PC Receitas'!$O$5,E300='PC Receitas'!$O$6)),I300,IF(AND(K300="Pago",OR(E300='PC Receitas'!$O$7,E300='PC Receitas'!$O$8,E300='PC Receitas'!$O$9,E300='PC Receitas'!$O$10,E300='PC Receitas'!$O$11,E300='PC Receitas'!$O$12,E300='PC Receitas'!$O$13,E300='PC Receitas'!$O$14)),-I300,0))</f>
        <v>12927.7</v>
      </c>
      <c r="R300" s="153" t="e">
        <f t="shared" si="16"/>
        <v>#N/A</v>
      </c>
      <c r="S300" s="150" t="e">
        <f t="shared" si="17"/>
        <v>#N/A</v>
      </c>
      <c r="T300" s="150" t="e">
        <f t="shared" si="18"/>
        <v>#N/A</v>
      </c>
      <c r="U300" s="150" t="e">
        <f t="shared" si="19"/>
        <v>#N/A</v>
      </c>
      <c r="V300" s="154" t="e">
        <f>VLOOKUP(E300,'PC Receitas'!$O$4:$P$14,2,FALSE)</f>
        <v>#N/A</v>
      </c>
    </row>
    <row r="301" spans="3:22" ht="19.5" customHeight="1" thickTop="1" thickBot="1" x14ac:dyDescent="0.3">
      <c r="C301" s="58"/>
      <c r="D301" s="58" t="str">
        <f>IF(C301&lt;&gt;"",TEXT(C301,"00")&amp;"/02/"&amp;'Configurações Básicas'!$P$5,"")</f>
        <v/>
      </c>
      <c r="E301" s="58"/>
      <c r="F301" s="58"/>
      <c r="G301" s="58"/>
      <c r="H301" s="58"/>
      <c r="I301" s="59"/>
      <c r="J301" s="193"/>
      <c r="K301" s="60"/>
      <c r="L301" s="60"/>
      <c r="M301" s="56">
        <f>M300+IF(AND(K301="Pago",OR(E301='PC Receitas'!$O$4,E301='PC Receitas'!$O$5,E301='PC Receitas'!$O$6)),I301,IF(AND(K301="Pago",OR(E301='PC Receitas'!$O$7,E301='PC Receitas'!$O$8,E301='PC Receitas'!$O$9,E301='PC Receitas'!$O$10,E301='PC Receitas'!$O$11,E301='PC Receitas'!$O$12,E301='PC Receitas'!$O$13,E301='PC Receitas'!$O$14)),-I301,0))</f>
        <v>12927.7</v>
      </c>
      <c r="R301" s="153" t="e">
        <f t="shared" si="16"/>
        <v>#N/A</v>
      </c>
      <c r="S301" s="150" t="e">
        <f t="shared" si="17"/>
        <v>#N/A</v>
      </c>
      <c r="T301" s="150" t="e">
        <f t="shared" si="18"/>
        <v>#N/A</v>
      </c>
      <c r="U301" s="150" t="e">
        <f t="shared" si="19"/>
        <v>#N/A</v>
      </c>
      <c r="V301" s="154" t="e">
        <f>VLOOKUP(E301,'PC Receitas'!$O$4:$P$14,2,FALSE)</f>
        <v>#N/A</v>
      </c>
    </row>
    <row r="302" spans="3:22" ht="19.5" customHeight="1" thickTop="1" thickBot="1" x14ac:dyDescent="0.3">
      <c r="C302" s="58"/>
      <c r="D302" s="58" t="str">
        <f>IF(C302&lt;&gt;"",TEXT(C302,"00")&amp;"/02/"&amp;'Configurações Básicas'!$P$5,"")</f>
        <v/>
      </c>
      <c r="E302" s="58"/>
      <c r="F302" s="58"/>
      <c r="G302" s="58"/>
      <c r="H302" s="58"/>
      <c r="I302" s="59"/>
      <c r="J302" s="193"/>
      <c r="K302" s="60"/>
      <c r="L302" s="60"/>
      <c r="M302" s="56">
        <f>M301+IF(AND(K302="Pago",OR(E302='PC Receitas'!$O$4,E302='PC Receitas'!$O$5,E302='PC Receitas'!$O$6)),I302,IF(AND(K302="Pago",OR(E302='PC Receitas'!$O$7,E302='PC Receitas'!$O$8,E302='PC Receitas'!$O$9,E302='PC Receitas'!$O$10,E302='PC Receitas'!$O$11,E302='PC Receitas'!$O$12,E302='PC Receitas'!$O$13,E302='PC Receitas'!$O$14)),-I302,0))</f>
        <v>12927.7</v>
      </c>
      <c r="R302" s="153" t="e">
        <f t="shared" si="16"/>
        <v>#N/A</v>
      </c>
      <c r="S302" s="150" t="e">
        <f t="shared" si="17"/>
        <v>#N/A</v>
      </c>
      <c r="T302" s="150" t="e">
        <f t="shared" si="18"/>
        <v>#N/A</v>
      </c>
      <c r="U302" s="150" t="e">
        <f t="shared" si="19"/>
        <v>#N/A</v>
      </c>
      <c r="V302" s="154" t="e">
        <f>VLOOKUP(E302,'PC Receitas'!$O$4:$P$14,2,FALSE)</f>
        <v>#N/A</v>
      </c>
    </row>
    <row r="303" spans="3:22" ht="19.5" customHeight="1" thickTop="1" thickBot="1" x14ac:dyDescent="0.3">
      <c r="C303" s="58"/>
      <c r="D303" s="58" t="str">
        <f>IF(C303&lt;&gt;"",TEXT(C303,"00")&amp;"/02/"&amp;'Configurações Básicas'!$P$5,"")</f>
        <v/>
      </c>
      <c r="E303" s="58"/>
      <c r="F303" s="58"/>
      <c r="G303" s="58"/>
      <c r="H303" s="58"/>
      <c r="I303" s="59"/>
      <c r="J303" s="193"/>
      <c r="K303" s="60"/>
      <c r="L303" s="60"/>
      <c r="M303" s="56">
        <f>M302+IF(AND(K303="Pago",OR(E303='PC Receitas'!$O$4,E303='PC Receitas'!$O$5,E303='PC Receitas'!$O$6)),I303,IF(AND(K303="Pago",OR(E303='PC Receitas'!$O$7,E303='PC Receitas'!$O$8,E303='PC Receitas'!$O$9,E303='PC Receitas'!$O$10,E303='PC Receitas'!$O$11,E303='PC Receitas'!$O$12,E303='PC Receitas'!$O$13,E303='PC Receitas'!$O$14)),-I303,0))</f>
        <v>12927.7</v>
      </c>
      <c r="R303" s="153" t="e">
        <f t="shared" si="16"/>
        <v>#N/A</v>
      </c>
      <c r="S303" s="150" t="e">
        <f t="shared" si="17"/>
        <v>#N/A</v>
      </c>
      <c r="T303" s="150" t="e">
        <f t="shared" si="18"/>
        <v>#N/A</v>
      </c>
      <c r="U303" s="150" t="e">
        <f t="shared" si="19"/>
        <v>#N/A</v>
      </c>
      <c r="V303" s="154" t="e">
        <f>VLOOKUP(E303,'PC Receitas'!$O$4:$P$14,2,FALSE)</f>
        <v>#N/A</v>
      </c>
    </row>
    <row r="304" spans="3:22" ht="19.5" customHeight="1" thickTop="1" thickBot="1" x14ac:dyDescent="0.3">
      <c r="C304" s="58"/>
      <c r="D304" s="58" t="str">
        <f>IF(C304&lt;&gt;"",TEXT(C304,"00")&amp;"/02/"&amp;'Configurações Básicas'!$P$5,"")</f>
        <v/>
      </c>
      <c r="E304" s="58"/>
      <c r="F304" s="58"/>
      <c r="G304" s="58"/>
      <c r="H304" s="58"/>
      <c r="I304" s="59"/>
      <c r="J304" s="193"/>
      <c r="K304" s="60"/>
      <c r="L304" s="60"/>
      <c r="M304" s="56">
        <f>M303+IF(AND(K304="Pago",OR(E304='PC Receitas'!$O$4,E304='PC Receitas'!$O$5,E304='PC Receitas'!$O$6)),I304,IF(AND(K304="Pago",OR(E304='PC Receitas'!$O$7,E304='PC Receitas'!$O$8,E304='PC Receitas'!$O$9,E304='PC Receitas'!$O$10,E304='PC Receitas'!$O$11,E304='PC Receitas'!$O$12,E304='PC Receitas'!$O$13,E304='PC Receitas'!$O$14)),-I304,0))</f>
        <v>12927.7</v>
      </c>
      <c r="R304" s="153" t="e">
        <f t="shared" si="16"/>
        <v>#N/A</v>
      </c>
      <c r="S304" s="150" t="e">
        <f t="shared" si="17"/>
        <v>#N/A</v>
      </c>
      <c r="T304" s="150" t="e">
        <f t="shared" si="18"/>
        <v>#N/A</v>
      </c>
      <c r="U304" s="150" t="e">
        <f t="shared" si="19"/>
        <v>#N/A</v>
      </c>
      <c r="V304" s="154" t="e">
        <f>VLOOKUP(E304,'PC Receitas'!$O$4:$P$14,2,FALSE)</f>
        <v>#N/A</v>
      </c>
    </row>
    <row r="305" spans="3:22" ht="19.5" customHeight="1" thickTop="1" thickBot="1" x14ac:dyDescent="0.3">
      <c r="C305" s="58"/>
      <c r="D305" s="58" t="str">
        <f>IF(C305&lt;&gt;"",TEXT(C305,"00")&amp;"/02/"&amp;'Configurações Básicas'!$P$5,"")</f>
        <v/>
      </c>
      <c r="E305" s="58"/>
      <c r="F305" s="58"/>
      <c r="G305" s="58"/>
      <c r="H305" s="58"/>
      <c r="I305" s="59"/>
      <c r="J305" s="193"/>
      <c r="K305" s="60"/>
      <c r="L305" s="60"/>
      <c r="M305" s="56">
        <f>M304+IF(AND(K305="Pago",OR(E305='PC Receitas'!$O$4,E305='PC Receitas'!$O$5,E305='PC Receitas'!$O$6)),I305,IF(AND(K305="Pago",OR(E305='PC Receitas'!$O$7,E305='PC Receitas'!$O$8,E305='PC Receitas'!$O$9,E305='PC Receitas'!$O$10,E305='PC Receitas'!$O$11,E305='PC Receitas'!$O$12,E305='PC Receitas'!$O$13,E305='PC Receitas'!$O$14)),-I305,0))</f>
        <v>12927.7</v>
      </c>
      <c r="R305" s="153" t="e">
        <f t="shared" si="16"/>
        <v>#N/A</v>
      </c>
      <c r="S305" s="150" t="e">
        <f t="shared" si="17"/>
        <v>#N/A</v>
      </c>
      <c r="T305" s="150" t="e">
        <f t="shared" si="18"/>
        <v>#N/A</v>
      </c>
      <c r="U305" s="150" t="e">
        <f t="shared" si="19"/>
        <v>#N/A</v>
      </c>
      <c r="V305" s="154" t="e">
        <f>VLOOKUP(E305,'PC Receitas'!$O$4:$P$14,2,FALSE)</f>
        <v>#N/A</v>
      </c>
    </row>
    <row r="306" spans="3:22" ht="19.5" customHeight="1" thickTop="1" thickBot="1" x14ac:dyDescent="0.3">
      <c r="C306" s="58"/>
      <c r="D306" s="58" t="str">
        <f>IF(C306&lt;&gt;"",TEXT(C306,"00")&amp;"/02/"&amp;'Configurações Básicas'!$P$5,"")</f>
        <v/>
      </c>
      <c r="E306" s="58"/>
      <c r="F306" s="58"/>
      <c r="G306" s="58"/>
      <c r="H306" s="58"/>
      <c r="I306" s="59"/>
      <c r="J306" s="193"/>
      <c r="K306" s="60"/>
      <c r="L306" s="60"/>
      <c r="M306" s="56">
        <f>M305+IF(AND(K306="Pago",OR(E306='PC Receitas'!$O$4,E306='PC Receitas'!$O$5,E306='PC Receitas'!$O$6)),I306,IF(AND(K306="Pago",OR(E306='PC Receitas'!$O$7,E306='PC Receitas'!$O$8,E306='PC Receitas'!$O$9,E306='PC Receitas'!$O$10,E306='PC Receitas'!$O$11,E306='PC Receitas'!$O$12,E306='PC Receitas'!$O$13,E306='PC Receitas'!$O$14)),-I306,0))</f>
        <v>12927.7</v>
      </c>
      <c r="R306" s="153" t="e">
        <f t="shared" si="16"/>
        <v>#N/A</v>
      </c>
      <c r="S306" s="150" t="e">
        <f t="shared" si="17"/>
        <v>#N/A</v>
      </c>
      <c r="T306" s="150" t="e">
        <f t="shared" si="18"/>
        <v>#N/A</v>
      </c>
      <c r="U306" s="150" t="e">
        <f t="shared" si="19"/>
        <v>#N/A</v>
      </c>
      <c r="V306" s="154" t="e">
        <f>VLOOKUP(E306,'PC Receitas'!$O$4:$P$14,2,FALSE)</f>
        <v>#N/A</v>
      </c>
    </row>
    <row r="307" spans="3:22" ht="19.5" customHeight="1" thickTop="1" thickBot="1" x14ac:dyDescent="0.3">
      <c r="C307" s="58"/>
      <c r="D307" s="58" t="str">
        <f>IF(C307&lt;&gt;"",TEXT(C307,"00")&amp;"/02/"&amp;'Configurações Básicas'!$P$5,"")</f>
        <v/>
      </c>
      <c r="E307" s="58"/>
      <c r="F307" s="58"/>
      <c r="G307" s="58"/>
      <c r="H307" s="58"/>
      <c r="I307" s="59"/>
      <c r="J307" s="193"/>
      <c r="K307" s="60"/>
      <c r="L307" s="60"/>
      <c r="M307" s="56">
        <f>M306+IF(AND(K307="Pago",OR(E307='PC Receitas'!$O$4,E307='PC Receitas'!$O$5,E307='PC Receitas'!$O$6)),I307,IF(AND(K307="Pago",OR(E307='PC Receitas'!$O$7,E307='PC Receitas'!$O$8,E307='PC Receitas'!$O$9,E307='PC Receitas'!$O$10,E307='PC Receitas'!$O$11,E307='PC Receitas'!$O$12,E307='PC Receitas'!$O$13,E307='PC Receitas'!$O$14)),-I307,0))</f>
        <v>12927.7</v>
      </c>
      <c r="R307" s="153" t="e">
        <f t="shared" si="16"/>
        <v>#N/A</v>
      </c>
      <c r="S307" s="150" t="e">
        <f t="shared" si="17"/>
        <v>#N/A</v>
      </c>
      <c r="T307" s="150" t="e">
        <f t="shared" si="18"/>
        <v>#N/A</v>
      </c>
      <c r="U307" s="150" t="e">
        <f t="shared" si="19"/>
        <v>#N/A</v>
      </c>
      <c r="V307" s="154" t="e">
        <f>VLOOKUP(E307,'PC Receitas'!$O$4:$P$14,2,FALSE)</f>
        <v>#N/A</v>
      </c>
    </row>
    <row r="308" spans="3:22" ht="19.5" customHeight="1" thickTop="1" thickBot="1" x14ac:dyDescent="0.3">
      <c r="C308" s="58"/>
      <c r="D308" s="58" t="str">
        <f>IF(C308&lt;&gt;"",TEXT(C308,"00")&amp;"/02/"&amp;'Configurações Básicas'!$P$5,"")</f>
        <v/>
      </c>
      <c r="E308" s="58"/>
      <c r="F308" s="58"/>
      <c r="G308" s="58"/>
      <c r="H308" s="58"/>
      <c r="I308" s="59"/>
      <c r="J308" s="193"/>
      <c r="K308" s="60"/>
      <c r="L308" s="60"/>
      <c r="M308" s="56">
        <f>M307+IF(AND(K308="Pago",OR(E308='PC Receitas'!$O$4,E308='PC Receitas'!$O$5,E308='PC Receitas'!$O$6)),I308,IF(AND(K308="Pago",OR(E308='PC Receitas'!$O$7,E308='PC Receitas'!$O$8,E308='PC Receitas'!$O$9,E308='PC Receitas'!$O$10,E308='PC Receitas'!$O$11,E308='PC Receitas'!$O$12,E308='PC Receitas'!$O$13,E308='PC Receitas'!$O$14)),-I308,0))</f>
        <v>12927.7</v>
      </c>
      <c r="R308" s="153" t="e">
        <f t="shared" si="16"/>
        <v>#N/A</v>
      </c>
      <c r="S308" s="150" t="e">
        <f t="shared" si="17"/>
        <v>#N/A</v>
      </c>
      <c r="T308" s="150" t="e">
        <f t="shared" si="18"/>
        <v>#N/A</v>
      </c>
      <c r="U308" s="150" t="e">
        <f t="shared" si="19"/>
        <v>#N/A</v>
      </c>
      <c r="V308" s="154" t="e">
        <f>VLOOKUP(E308,'PC Receitas'!$O$4:$P$14,2,FALSE)</f>
        <v>#N/A</v>
      </c>
    </row>
    <row r="309" spans="3:22" ht="19.5" customHeight="1" thickTop="1" thickBot="1" x14ac:dyDescent="0.3">
      <c r="C309" s="58"/>
      <c r="D309" s="58" t="str">
        <f>IF(C309&lt;&gt;"",TEXT(C309,"00")&amp;"/02/"&amp;'Configurações Básicas'!$P$5,"")</f>
        <v/>
      </c>
      <c r="E309" s="58"/>
      <c r="F309" s="58"/>
      <c r="G309" s="58"/>
      <c r="H309" s="58"/>
      <c r="I309" s="59"/>
      <c r="J309" s="193"/>
      <c r="K309" s="60"/>
      <c r="L309" s="60"/>
      <c r="M309" s="56">
        <f>M308+IF(AND(K309="Pago",OR(E309='PC Receitas'!$O$4,E309='PC Receitas'!$O$5,E309='PC Receitas'!$O$6)),I309,IF(AND(K309="Pago",OR(E309='PC Receitas'!$O$7,E309='PC Receitas'!$O$8,E309='PC Receitas'!$O$9,E309='PC Receitas'!$O$10,E309='PC Receitas'!$O$11,E309='PC Receitas'!$O$12,E309='PC Receitas'!$O$13,E309='PC Receitas'!$O$14)),-I309,0))</f>
        <v>12927.7</v>
      </c>
      <c r="R309" s="153" t="e">
        <f t="shared" si="16"/>
        <v>#N/A</v>
      </c>
      <c r="S309" s="150" t="e">
        <f t="shared" si="17"/>
        <v>#N/A</v>
      </c>
      <c r="T309" s="150" t="e">
        <f t="shared" si="18"/>
        <v>#N/A</v>
      </c>
      <c r="U309" s="150" t="e">
        <f t="shared" si="19"/>
        <v>#N/A</v>
      </c>
      <c r="V309" s="154" t="e">
        <f>VLOOKUP(E309,'PC Receitas'!$O$4:$P$14,2,FALSE)</f>
        <v>#N/A</v>
      </c>
    </row>
    <row r="310" spans="3:22" ht="19.5" customHeight="1" thickTop="1" thickBot="1" x14ac:dyDescent="0.3">
      <c r="C310" s="58"/>
      <c r="D310" s="58" t="str">
        <f>IF(C310&lt;&gt;"",TEXT(C310,"00")&amp;"/02/"&amp;'Configurações Básicas'!$P$5,"")</f>
        <v/>
      </c>
      <c r="E310" s="58"/>
      <c r="F310" s="58"/>
      <c r="G310" s="58"/>
      <c r="H310" s="58"/>
      <c r="I310" s="59"/>
      <c r="J310" s="193"/>
      <c r="K310" s="60"/>
      <c r="L310" s="60"/>
      <c r="M310" s="56">
        <f>M309+IF(AND(K310="Pago",OR(E310='PC Receitas'!$O$4,E310='PC Receitas'!$O$5,E310='PC Receitas'!$O$6)),I310,IF(AND(K310="Pago",OR(E310='PC Receitas'!$O$7,E310='PC Receitas'!$O$8,E310='PC Receitas'!$O$9,E310='PC Receitas'!$O$10,E310='PC Receitas'!$O$11,E310='PC Receitas'!$O$12,E310='PC Receitas'!$O$13,E310='PC Receitas'!$O$14)),-I310,0))</f>
        <v>12927.7</v>
      </c>
      <c r="R310" s="153" t="e">
        <f t="shared" si="16"/>
        <v>#N/A</v>
      </c>
      <c r="S310" s="150" t="e">
        <f t="shared" si="17"/>
        <v>#N/A</v>
      </c>
      <c r="T310" s="150" t="e">
        <f t="shared" si="18"/>
        <v>#N/A</v>
      </c>
      <c r="U310" s="150" t="e">
        <f t="shared" si="19"/>
        <v>#N/A</v>
      </c>
      <c r="V310" s="154" t="e">
        <f>VLOOKUP(E310,'PC Receitas'!$O$4:$P$14,2,FALSE)</f>
        <v>#N/A</v>
      </c>
    </row>
    <row r="311" spans="3:22" ht="19.5" customHeight="1" thickTop="1" thickBot="1" x14ac:dyDescent="0.3">
      <c r="C311" s="58"/>
      <c r="D311" s="58" t="str">
        <f>IF(C311&lt;&gt;"",TEXT(C311,"00")&amp;"/02/"&amp;'Configurações Básicas'!$P$5,"")</f>
        <v/>
      </c>
      <c r="E311" s="58"/>
      <c r="F311" s="58"/>
      <c r="G311" s="58"/>
      <c r="H311" s="58"/>
      <c r="I311" s="59"/>
      <c r="J311" s="193"/>
      <c r="K311" s="60"/>
      <c r="L311" s="60"/>
      <c r="M311" s="56">
        <f>M310+IF(AND(K311="Pago",OR(E311='PC Receitas'!$O$4,E311='PC Receitas'!$O$5,E311='PC Receitas'!$O$6)),I311,IF(AND(K311="Pago",OR(E311='PC Receitas'!$O$7,E311='PC Receitas'!$O$8,E311='PC Receitas'!$O$9,E311='PC Receitas'!$O$10,E311='PC Receitas'!$O$11,E311='PC Receitas'!$O$12,E311='PC Receitas'!$O$13,E311='PC Receitas'!$O$14)),-I311,0))</f>
        <v>12927.7</v>
      </c>
      <c r="R311" s="153" t="e">
        <f t="shared" si="16"/>
        <v>#N/A</v>
      </c>
      <c r="S311" s="150" t="e">
        <f t="shared" si="17"/>
        <v>#N/A</v>
      </c>
      <c r="T311" s="150" t="e">
        <f t="shared" si="18"/>
        <v>#N/A</v>
      </c>
      <c r="U311" s="150" t="e">
        <f t="shared" si="19"/>
        <v>#N/A</v>
      </c>
      <c r="V311" s="154" t="e">
        <f>VLOOKUP(E311,'PC Receitas'!$O$4:$P$14,2,FALSE)</f>
        <v>#N/A</v>
      </c>
    </row>
    <row r="312" spans="3:22" ht="19.5" customHeight="1" thickTop="1" thickBot="1" x14ac:dyDescent="0.3">
      <c r="C312" s="58"/>
      <c r="D312" s="58" t="str">
        <f>IF(C312&lt;&gt;"",TEXT(C312,"00")&amp;"/02/"&amp;'Configurações Básicas'!$P$5,"")</f>
        <v/>
      </c>
      <c r="E312" s="58"/>
      <c r="F312" s="58"/>
      <c r="G312" s="58"/>
      <c r="H312" s="58"/>
      <c r="I312" s="59"/>
      <c r="J312" s="193"/>
      <c r="K312" s="60"/>
      <c r="L312" s="60"/>
      <c r="M312" s="56">
        <f>M311+IF(AND(K312="Pago",OR(E312='PC Receitas'!$O$4,E312='PC Receitas'!$O$5,E312='PC Receitas'!$O$6)),I312,IF(AND(K312="Pago",OR(E312='PC Receitas'!$O$7,E312='PC Receitas'!$O$8,E312='PC Receitas'!$O$9,E312='PC Receitas'!$O$10,E312='PC Receitas'!$O$11,E312='PC Receitas'!$O$12,E312='PC Receitas'!$O$13,E312='PC Receitas'!$O$14)),-I312,0))</f>
        <v>12927.7</v>
      </c>
      <c r="R312" s="153" t="e">
        <f t="shared" si="16"/>
        <v>#N/A</v>
      </c>
      <c r="S312" s="150" t="e">
        <f t="shared" si="17"/>
        <v>#N/A</v>
      </c>
      <c r="T312" s="150" t="e">
        <f t="shared" si="18"/>
        <v>#N/A</v>
      </c>
      <c r="U312" s="150" t="e">
        <f t="shared" si="19"/>
        <v>#N/A</v>
      </c>
      <c r="V312" s="154" t="e">
        <f>VLOOKUP(E312,'PC Receitas'!$O$4:$P$14,2,FALSE)</f>
        <v>#N/A</v>
      </c>
    </row>
    <row r="313" spans="3:22" ht="19.5" customHeight="1" thickTop="1" thickBot="1" x14ac:dyDescent="0.3">
      <c r="C313" s="58"/>
      <c r="D313" s="58" t="str">
        <f>IF(C313&lt;&gt;"",TEXT(C313,"00")&amp;"/02/"&amp;'Configurações Básicas'!$P$5,"")</f>
        <v/>
      </c>
      <c r="E313" s="58"/>
      <c r="F313" s="58"/>
      <c r="G313" s="58"/>
      <c r="H313" s="58"/>
      <c r="I313" s="59"/>
      <c r="J313" s="193"/>
      <c r="K313" s="60"/>
      <c r="L313" s="60"/>
      <c r="M313" s="56">
        <f>M312+IF(AND(K313="Pago",OR(E313='PC Receitas'!$O$4,E313='PC Receitas'!$O$5,E313='PC Receitas'!$O$6)),I313,IF(AND(K313="Pago",OR(E313='PC Receitas'!$O$7,E313='PC Receitas'!$O$8,E313='PC Receitas'!$O$9,E313='PC Receitas'!$O$10,E313='PC Receitas'!$O$11,E313='PC Receitas'!$O$12,E313='PC Receitas'!$O$13,E313='PC Receitas'!$O$14)),-I313,0))</f>
        <v>12927.7</v>
      </c>
      <c r="R313" s="153" t="e">
        <f t="shared" si="16"/>
        <v>#N/A</v>
      </c>
      <c r="S313" s="150" t="e">
        <f t="shared" si="17"/>
        <v>#N/A</v>
      </c>
      <c r="T313" s="150" t="e">
        <f t="shared" si="18"/>
        <v>#N/A</v>
      </c>
      <c r="U313" s="150" t="e">
        <f t="shared" si="19"/>
        <v>#N/A</v>
      </c>
      <c r="V313" s="154" t="e">
        <f>VLOOKUP(E313,'PC Receitas'!$O$4:$P$14,2,FALSE)</f>
        <v>#N/A</v>
      </c>
    </row>
    <row r="314" spans="3:22" ht="19.5" customHeight="1" thickTop="1" thickBot="1" x14ac:dyDescent="0.3">
      <c r="C314" s="58"/>
      <c r="D314" s="58" t="str">
        <f>IF(C314&lt;&gt;"",TEXT(C314,"00")&amp;"/02/"&amp;'Configurações Básicas'!$P$5,"")</f>
        <v/>
      </c>
      <c r="E314" s="58"/>
      <c r="F314" s="58"/>
      <c r="G314" s="58"/>
      <c r="H314" s="58"/>
      <c r="I314" s="59"/>
      <c r="J314" s="193"/>
      <c r="K314" s="60"/>
      <c r="L314" s="60"/>
      <c r="M314" s="56">
        <f>M313+IF(AND(K314="Pago",OR(E314='PC Receitas'!$O$4,E314='PC Receitas'!$O$5,E314='PC Receitas'!$O$6)),I314,IF(AND(K314="Pago",OR(E314='PC Receitas'!$O$7,E314='PC Receitas'!$O$8,E314='PC Receitas'!$O$9,E314='PC Receitas'!$O$10,E314='PC Receitas'!$O$11,E314='PC Receitas'!$O$12,E314='PC Receitas'!$O$13,E314='PC Receitas'!$O$14)),-I314,0))</f>
        <v>12927.7</v>
      </c>
      <c r="R314" s="153" t="e">
        <f t="shared" si="16"/>
        <v>#N/A</v>
      </c>
      <c r="S314" s="150" t="e">
        <f t="shared" si="17"/>
        <v>#N/A</v>
      </c>
      <c r="T314" s="150" t="e">
        <f t="shared" si="18"/>
        <v>#N/A</v>
      </c>
      <c r="U314" s="150" t="e">
        <f t="shared" si="19"/>
        <v>#N/A</v>
      </c>
      <c r="V314" s="154" t="e">
        <f>VLOOKUP(E314,'PC Receitas'!$O$4:$P$14,2,FALSE)</f>
        <v>#N/A</v>
      </c>
    </row>
    <row r="315" spans="3:22" ht="19.5" customHeight="1" thickTop="1" thickBot="1" x14ac:dyDescent="0.3">
      <c r="C315" s="58"/>
      <c r="D315" s="58" t="str">
        <f>IF(C315&lt;&gt;"",TEXT(C315,"00")&amp;"/02/"&amp;'Configurações Básicas'!$P$5,"")</f>
        <v/>
      </c>
      <c r="E315" s="58"/>
      <c r="F315" s="58"/>
      <c r="G315" s="58"/>
      <c r="H315" s="58"/>
      <c r="I315" s="59"/>
      <c r="J315" s="193"/>
      <c r="K315" s="60"/>
      <c r="L315" s="60"/>
      <c r="M315" s="56">
        <f>M314+IF(AND(K315="Pago",OR(E315='PC Receitas'!$O$4,E315='PC Receitas'!$O$5,E315='PC Receitas'!$O$6)),I315,IF(AND(K315="Pago",OR(E315='PC Receitas'!$O$7,E315='PC Receitas'!$O$8,E315='PC Receitas'!$O$9,E315='PC Receitas'!$O$10,E315='PC Receitas'!$O$11,E315='PC Receitas'!$O$12,E315='PC Receitas'!$O$13,E315='PC Receitas'!$O$14)),-I315,0))</f>
        <v>12927.7</v>
      </c>
      <c r="R315" s="153" t="e">
        <f t="shared" si="16"/>
        <v>#N/A</v>
      </c>
      <c r="S315" s="150" t="e">
        <f t="shared" si="17"/>
        <v>#N/A</v>
      </c>
      <c r="T315" s="150" t="e">
        <f t="shared" si="18"/>
        <v>#N/A</v>
      </c>
      <c r="U315" s="150" t="e">
        <f t="shared" si="19"/>
        <v>#N/A</v>
      </c>
      <c r="V315" s="154" t="e">
        <f>VLOOKUP(E315,'PC Receitas'!$O$4:$P$14,2,FALSE)</f>
        <v>#N/A</v>
      </c>
    </row>
    <row r="316" spans="3:22" ht="19.5" customHeight="1" thickTop="1" thickBot="1" x14ac:dyDescent="0.3">
      <c r="C316" s="58"/>
      <c r="D316" s="58" t="str">
        <f>IF(C316&lt;&gt;"",TEXT(C316,"00")&amp;"/02/"&amp;'Configurações Básicas'!$P$5,"")</f>
        <v/>
      </c>
      <c r="E316" s="58"/>
      <c r="F316" s="58"/>
      <c r="G316" s="58"/>
      <c r="H316" s="58"/>
      <c r="I316" s="59"/>
      <c r="J316" s="193"/>
      <c r="K316" s="60"/>
      <c r="L316" s="60"/>
      <c r="M316" s="56">
        <f>M315+IF(AND(K316="Pago",OR(E316='PC Receitas'!$O$4,E316='PC Receitas'!$O$5,E316='PC Receitas'!$O$6)),I316,IF(AND(K316="Pago",OR(E316='PC Receitas'!$O$7,E316='PC Receitas'!$O$8,E316='PC Receitas'!$O$9,E316='PC Receitas'!$O$10,E316='PC Receitas'!$O$11,E316='PC Receitas'!$O$12,E316='PC Receitas'!$O$13,E316='PC Receitas'!$O$14)),-I316,0))</f>
        <v>12927.7</v>
      </c>
      <c r="R316" s="153" t="e">
        <f t="shared" si="16"/>
        <v>#N/A</v>
      </c>
      <c r="S316" s="150" t="e">
        <f t="shared" si="17"/>
        <v>#N/A</v>
      </c>
      <c r="T316" s="150" t="e">
        <f t="shared" si="18"/>
        <v>#N/A</v>
      </c>
      <c r="U316" s="150" t="e">
        <f t="shared" si="19"/>
        <v>#N/A</v>
      </c>
      <c r="V316" s="154" t="e">
        <f>VLOOKUP(E316,'PC Receitas'!$O$4:$P$14,2,FALSE)</f>
        <v>#N/A</v>
      </c>
    </row>
    <row r="317" spans="3:22" ht="19.5" customHeight="1" thickTop="1" thickBot="1" x14ac:dyDescent="0.3">
      <c r="C317" s="58"/>
      <c r="D317" s="58" t="str">
        <f>IF(C317&lt;&gt;"",TEXT(C317,"00")&amp;"/02/"&amp;'Configurações Básicas'!$P$5,"")</f>
        <v/>
      </c>
      <c r="E317" s="58"/>
      <c r="F317" s="58"/>
      <c r="G317" s="58"/>
      <c r="H317" s="58"/>
      <c r="I317" s="59"/>
      <c r="J317" s="193"/>
      <c r="K317" s="60"/>
      <c r="L317" s="60"/>
      <c r="M317" s="56">
        <f>M316+IF(AND(K317="Pago",OR(E317='PC Receitas'!$O$4,E317='PC Receitas'!$O$5,E317='PC Receitas'!$O$6)),I317,IF(AND(K317="Pago",OR(E317='PC Receitas'!$O$7,E317='PC Receitas'!$O$8,E317='PC Receitas'!$O$9,E317='PC Receitas'!$O$10,E317='PC Receitas'!$O$11,E317='PC Receitas'!$O$12,E317='PC Receitas'!$O$13,E317='PC Receitas'!$O$14)),-I317,0))</f>
        <v>12927.7</v>
      </c>
      <c r="R317" s="153" t="e">
        <f t="shared" si="16"/>
        <v>#N/A</v>
      </c>
      <c r="S317" s="150" t="e">
        <f t="shared" si="17"/>
        <v>#N/A</v>
      </c>
      <c r="T317" s="150" t="e">
        <f t="shared" si="18"/>
        <v>#N/A</v>
      </c>
      <c r="U317" s="150" t="e">
        <f t="shared" si="19"/>
        <v>#N/A</v>
      </c>
      <c r="V317" s="154" t="e">
        <f>VLOOKUP(E317,'PC Receitas'!$O$4:$P$14,2,FALSE)</f>
        <v>#N/A</v>
      </c>
    </row>
    <row r="318" spans="3:22" ht="19.5" customHeight="1" thickTop="1" thickBot="1" x14ac:dyDescent="0.3">
      <c r="C318" s="58"/>
      <c r="D318" s="58" t="str">
        <f>IF(C318&lt;&gt;"",TEXT(C318,"00")&amp;"/02/"&amp;'Configurações Básicas'!$P$5,"")</f>
        <v/>
      </c>
      <c r="E318" s="58"/>
      <c r="F318" s="58"/>
      <c r="G318" s="58"/>
      <c r="H318" s="58"/>
      <c r="I318" s="59"/>
      <c r="J318" s="193"/>
      <c r="K318" s="60"/>
      <c r="L318" s="60"/>
      <c r="M318" s="56">
        <f>M317+IF(AND(K318="Pago",OR(E318='PC Receitas'!$O$4,E318='PC Receitas'!$O$5,E318='PC Receitas'!$O$6)),I318,IF(AND(K318="Pago",OR(E318='PC Receitas'!$O$7,E318='PC Receitas'!$O$8,E318='PC Receitas'!$O$9,E318='PC Receitas'!$O$10,E318='PC Receitas'!$O$11,E318='PC Receitas'!$O$12,E318='PC Receitas'!$O$13,E318='PC Receitas'!$O$14)),-I318,0))</f>
        <v>12927.7</v>
      </c>
      <c r="R318" s="153" t="e">
        <f t="shared" si="16"/>
        <v>#N/A</v>
      </c>
      <c r="S318" s="150" t="e">
        <f t="shared" si="17"/>
        <v>#N/A</v>
      </c>
      <c r="T318" s="150" t="e">
        <f t="shared" si="18"/>
        <v>#N/A</v>
      </c>
      <c r="U318" s="150" t="e">
        <f t="shared" si="19"/>
        <v>#N/A</v>
      </c>
      <c r="V318" s="154" t="e">
        <f>VLOOKUP(E318,'PC Receitas'!$O$4:$P$14,2,FALSE)</f>
        <v>#N/A</v>
      </c>
    </row>
    <row r="319" spans="3:22" ht="19.5" customHeight="1" thickTop="1" thickBot="1" x14ac:dyDescent="0.3">
      <c r="C319" s="58"/>
      <c r="D319" s="58" t="str">
        <f>IF(C319&lt;&gt;"",TEXT(C319,"00")&amp;"/02/"&amp;'Configurações Básicas'!$P$5,"")</f>
        <v/>
      </c>
      <c r="E319" s="58"/>
      <c r="F319" s="58"/>
      <c r="G319" s="58"/>
      <c r="H319" s="58"/>
      <c r="I319" s="59"/>
      <c r="J319" s="193"/>
      <c r="K319" s="60"/>
      <c r="L319" s="60"/>
      <c r="M319" s="56">
        <f>M318+IF(AND(K319="Pago",OR(E319='PC Receitas'!$O$4,E319='PC Receitas'!$O$5,E319='PC Receitas'!$O$6)),I319,IF(AND(K319="Pago",OR(E319='PC Receitas'!$O$7,E319='PC Receitas'!$O$8,E319='PC Receitas'!$O$9,E319='PC Receitas'!$O$10,E319='PC Receitas'!$O$11,E319='PC Receitas'!$O$12,E319='PC Receitas'!$O$13,E319='PC Receitas'!$O$14)),-I319,0))</f>
        <v>12927.7</v>
      </c>
      <c r="R319" s="153" t="e">
        <f t="shared" si="16"/>
        <v>#N/A</v>
      </c>
      <c r="S319" s="150" t="e">
        <f t="shared" si="17"/>
        <v>#N/A</v>
      </c>
      <c r="T319" s="150" t="e">
        <f t="shared" si="18"/>
        <v>#N/A</v>
      </c>
      <c r="U319" s="150" t="e">
        <f t="shared" si="19"/>
        <v>#N/A</v>
      </c>
      <c r="V319" s="154" t="e">
        <f>VLOOKUP(E319,'PC Receitas'!$O$4:$P$14,2,FALSE)</f>
        <v>#N/A</v>
      </c>
    </row>
    <row r="320" spans="3:22" ht="19.5" customHeight="1" thickTop="1" thickBot="1" x14ac:dyDescent="0.3">
      <c r="C320" s="58"/>
      <c r="D320" s="58" t="str">
        <f>IF(C320&lt;&gt;"",TEXT(C320,"00")&amp;"/02/"&amp;'Configurações Básicas'!$P$5,"")</f>
        <v/>
      </c>
      <c r="E320" s="58"/>
      <c r="F320" s="58"/>
      <c r="G320" s="58"/>
      <c r="H320" s="58"/>
      <c r="I320" s="59"/>
      <c r="J320" s="193"/>
      <c r="K320" s="60"/>
      <c r="L320" s="60"/>
      <c r="M320" s="56">
        <f>M319+IF(AND(K320="Pago",OR(E320='PC Receitas'!$O$4,E320='PC Receitas'!$O$5,E320='PC Receitas'!$O$6)),I320,IF(AND(K320="Pago",OR(E320='PC Receitas'!$O$7,E320='PC Receitas'!$O$8,E320='PC Receitas'!$O$9,E320='PC Receitas'!$O$10,E320='PC Receitas'!$O$11,E320='PC Receitas'!$O$12,E320='PC Receitas'!$O$13,E320='PC Receitas'!$O$14)),-I320,0))</f>
        <v>12927.7</v>
      </c>
      <c r="R320" s="153" t="e">
        <f t="shared" si="16"/>
        <v>#N/A</v>
      </c>
      <c r="S320" s="150" t="e">
        <f t="shared" si="17"/>
        <v>#N/A</v>
      </c>
      <c r="T320" s="150" t="e">
        <f t="shared" si="18"/>
        <v>#N/A</v>
      </c>
      <c r="U320" s="150" t="e">
        <f t="shared" si="19"/>
        <v>#N/A</v>
      </c>
      <c r="V320" s="154" t="e">
        <f>VLOOKUP(E320,'PC Receitas'!$O$4:$P$14,2,FALSE)</f>
        <v>#N/A</v>
      </c>
    </row>
    <row r="321" spans="3:22" ht="19.5" customHeight="1" thickTop="1" thickBot="1" x14ac:dyDescent="0.3">
      <c r="C321" s="58"/>
      <c r="D321" s="58" t="str">
        <f>IF(C321&lt;&gt;"",TEXT(C321,"00")&amp;"/02/"&amp;'Configurações Básicas'!$P$5,"")</f>
        <v/>
      </c>
      <c r="E321" s="58"/>
      <c r="F321" s="58"/>
      <c r="G321" s="58"/>
      <c r="H321" s="58"/>
      <c r="I321" s="59"/>
      <c r="J321" s="193"/>
      <c r="K321" s="60"/>
      <c r="L321" s="60"/>
      <c r="M321" s="56">
        <f>M320+IF(AND(K321="Pago",OR(E321='PC Receitas'!$O$4,E321='PC Receitas'!$O$5,E321='PC Receitas'!$O$6)),I321,IF(AND(K321="Pago",OR(E321='PC Receitas'!$O$7,E321='PC Receitas'!$O$8,E321='PC Receitas'!$O$9,E321='PC Receitas'!$O$10,E321='PC Receitas'!$O$11,E321='PC Receitas'!$O$12,E321='PC Receitas'!$O$13,E321='PC Receitas'!$O$14)),-I321,0))</f>
        <v>12927.7</v>
      </c>
      <c r="R321" s="153" t="e">
        <f t="shared" si="16"/>
        <v>#N/A</v>
      </c>
      <c r="S321" s="150" t="e">
        <f t="shared" si="17"/>
        <v>#N/A</v>
      </c>
      <c r="T321" s="150" t="e">
        <f t="shared" si="18"/>
        <v>#N/A</v>
      </c>
      <c r="U321" s="150" t="e">
        <f t="shared" si="19"/>
        <v>#N/A</v>
      </c>
      <c r="V321" s="154" t="e">
        <f>VLOOKUP(E321,'PC Receitas'!$O$4:$P$14,2,FALSE)</f>
        <v>#N/A</v>
      </c>
    </row>
    <row r="322" spans="3:22" ht="19.5" customHeight="1" thickTop="1" thickBot="1" x14ac:dyDescent="0.3">
      <c r="C322" s="58"/>
      <c r="D322" s="58" t="str">
        <f>IF(C322&lt;&gt;"",TEXT(C322,"00")&amp;"/02/"&amp;'Configurações Básicas'!$P$5,"")</f>
        <v/>
      </c>
      <c r="E322" s="58"/>
      <c r="F322" s="58"/>
      <c r="G322" s="58"/>
      <c r="H322" s="58"/>
      <c r="I322" s="59"/>
      <c r="J322" s="193"/>
      <c r="K322" s="60"/>
      <c r="L322" s="60"/>
      <c r="M322" s="56">
        <f>M321+IF(AND(K322="Pago",OR(E322='PC Receitas'!$O$4,E322='PC Receitas'!$O$5,E322='PC Receitas'!$O$6)),I322,IF(AND(K322="Pago",OR(E322='PC Receitas'!$O$7,E322='PC Receitas'!$O$8,E322='PC Receitas'!$O$9,E322='PC Receitas'!$O$10,E322='PC Receitas'!$O$11,E322='PC Receitas'!$O$12,E322='PC Receitas'!$O$13,E322='PC Receitas'!$O$14)),-I322,0))</f>
        <v>12927.7</v>
      </c>
      <c r="R322" s="153" t="e">
        <f t="shared" si="16"/>
        <v>#N/A</v>
      </c>
      <c r="S322" s="150" t="e">
        <f t="shared" si="17"/>
        <v>#N/A</v>
      </c>
      <c r="T322" s="150" t="e">
        <f t="shared" si="18"/>
        <v>#N/A</v>
      </c>
      <c r="U322" s="150" t="e">
        <f t="shared" si="19"/>
        <v>#N/A</v>
      </c>
      <c r="V322" s="154" t="e">
        <f>VLOOKUP(E322,'PC Receitas'!$O$4:$P$14,2,FALSE)</f>
        <v>#N/A</v>
      </c>
    </row>
    <row r="323" spans="3:22" ht="19.5" customHeight="1" thickTop="1" thickBot="1" x14ac:dyDescent="0.3">
      <c r="C323" s="58"/>
      <c r="D323" s="58" t="str">
        <f>IF(C323&lt;&gt;"",TEXT(C323,"00")&amp;"/02/"&amp;'Configurações Básicas'!$P$5,"")</f>
        <v/>
      </c>
      <c r="E323" s="58"/>
      <c r="F323" s="58"/>
      <c r="G323" s="58"/>
      <c r="H323" s="58"/>
      <c r="I323" s="59"/>
      <c r="J323" s="193"/>
      <c r="K323" s="60"/>
      <c r="L323" s="60"/>
      <c r="M323" s="56">
        <f>M322+IF(AND(K323="Pago",OR(E323='PC Receitas'!$O$4,E323='PC Receitas'!$O$5,E323='PC Receitas'!$O$6)),I323,IF(AND(K323="Pago",OR(E323='PC Receitas'!$O$7,E323='PC Receitas'!$O$8,E323='PC Receitas'!$O$9,E323='PC Receitas'!$O$10,E323='PC Receitas'!$O$11,E323='PC Receitas'!$O$12,E323='PC Receitas'!$O$13,E323='PC Receitas'!$O$14)),-I323,0))</f>
        <v>12927.7</v>
      </c>
      <c r="R323" s="153" t="e">
        <f t="shared" si="16"/>
        <v>#N/A</v>
      </c>
      <c r="S323" s="150" t="e">
        <f t="shared" si="17"/>
        <v>#N/A</v>
      </c>
      <c r="T323" s="150" t="e">
        <f t="shared" si="18"/>
        <v>#N/A</v>
      </c>
      <c r="U323" s="150" t="e">
        <f t="shared" si="19"/>
        <v>#N/A</v>
      </c>
      <c r="V323" s="154" t="e">
        <f>VLOOKUP(E323,'PC Receitas'!$O$4:$P$14,2,FALSE)</f>
        <v>#N/A</v>
      </c>
    </row>
    <row r="324" spans="3:22" ht="19.5" customHeight="1" thickTop="1" thickBot="1" x14ac:dyDescent="0.3">
      <c r="C324" s="58"/>
      <c r="D324" s="58" t="str">
        <f>IF(C324&lt;&gt;"",TEXT(C324,"00")&amp;"/02/"&amp;'Configurações Básicas'!$P$5,"")</f>
        <v/>
      </c>
      <c r="E324" s="58"/>
      <c r="F324" s="58"/>
      <c r="G324" s="58"/>
      <c r="H324" s="58"/>
      <c r="I324" s="59"/>
      <c r="J324" s="193"/>
      <c r="K324" s="60"/>
      <c r="L324" s="60"/>
      <c r="M324" s="56">
        <f>M323+IF(AND(K324="Pago",OR(E324='PC Receitas'!$O$4,E324='PC Receitas'!$O$5,E324='PC Receitas'!$O$6)),I324,IF(AND(K324="Pago",OR(E324='PC Receitas'!$O$7,E324='PC Receitas'!$O$8,E324='PC Receitas'!$O$9,E324='PC Receitas'!$O$10,E324='PC Receitas'!$O$11,E324='PC Receitas'!$O$12,E324='PC Receitas'!$O$13,E324='PC Receitas'!$O$14)),-I324,0))</f>
        <v>12927.7</v>
      </c>
      <c r="R324" s="153" t="e">
        <f t="shared" si="16"/>
        <v>#N/A</v>
      </c>
      <c r="S324" s="150" t="e">
        <f t="shared" si="17"/>
        <v>#N/A</v>
      </c>
      <c r="T324" s="150" t="e">
        <f t="shared" si="18"/>
        <v>#N/A</v>
      </c>
      <c r="U324" s="150" t="e">
        <f t="shared" si="19"/>
        <v>#N/A</v>
      </c>
      <c r="V324" s="154" t="e">
        <f>VLOOKUP(E324,'PC Receitas'!$O$4:$P$14,2,FALSE)</f>
        <v>#N/A</v>
      </c>
    </row>
    <row r="325" spans="3:22" ht="19.5" customHeight="1" thickTop="1" thickBot="1" x14ac:dyDescent="0.3">
      <c r="C325" s="58"/>
      <c r="D325" s="58" t="str">
        <f>IF(C325&lt;&gt;"",TEXT(C325,"00")&amp;"/02/"&amp;'Configurações Básicas'!$P$5,"")</f>
        <v/>
      </c>
      <c r="E325" s="58"/>
      <c r="F325" s="58"/>
      <c r="G325" s="58"/>
      <c r="H325" s="58"/>
      <c r="I325" s="59"/>
      <c r="J325" s="193"/>
      <c r="K325" s="60"/>
      <c r="L325" s="60"/>
      <c r="M325" s="56">
        <f>M324+IF(AND(K325="Pago",OR(E325='PC Receitas'!$O$4,E325='PC Receitas'!$O$5,E325='PC Receitas'!$O$6)),I325,IF(AND(K325="Pago",OR(E325='PC Receitas'!$O$7,E325='PC Receitas'!$O$8,E325='PC Receitas'!$O$9,E325='PC Receitas'!$O$10,E325='PC Receitas'!$O$11,E325='PC Receitas'!$O$12,E325='PC Receitas'!$O$13,E325='PC Receitas'!$O$14)),-I325,0))</f>
        <v>12927.7</v>
      </c>
      <c r="R325" s="153" t="e">
        <f t="shared" si="16"/>
        <v>#N/A</v>
      </c>
      <c r="S325" s="150" t="e">
        <f t="shared" si="17"/>
        <v>#N/A</v>
      </c>
      <c r="T325" s="150" t="e">
        <f t="shared" si="18"/>
        <v>#N/A</v>
      </c>
      <c r="U325" s="150" t="e">
        <f t="shared" si="19"/>
        <v>#N/A</v>
      </c>
      <c r="V325" s="154" t="e">
        <f>VLOOKUP(E325,'PC Receitas'!$O$4:$P$14,2,FALSE)</f>
        <v>#N/A</v>
      </c>
    </row>
    <row r="326" spans="3:22" ht="19.5" customHeight="1" thickTop="1" thickBot="1" x14ac:dyDescent="0.3">
      <c r="C326" s="58"/>
      <c r="D326" s="58" t="str">
        <f>IF(C326&lt;&gt;"",TEXT(C326,"00")&amp;"/02/"&amp;'Configurações Básicas'!$P$5,"")</f>
        <v/>
      </c>
      <c r="E326" s="58"/>
      <c r="F326" s="58"/>
      <c r="G326" s="58"/>
      <c r="H326" s="58"/>
      <c r="I326" s="59"/>
      <c r="J326" s="193"/>
      <c r="K326" s="60"/>
      <c r="L326" s="60"/>
      <c r="M326" s="56">
        <f>M325+IF(AND(K326="Pago",OR(E326='PC Receitas'!$O$4,E326='PC Receitas'!$O$5,E326='PC Receitas'!$O$6)),I326,IF(AND(K326="Pago",OR(E326='PC Receitas'!$O$7,E326='PC Receitas'!$O$8,E326='PC Receitas'!$O$9,E326='PC Receitas'!$O$10,E326='PC Receitas'!$O$11,E326='PC Receitas'!$O$12,E326='PC Receitas'!$O$13,E326='PC Receitas'!$O$14)),-I326,0))</f>
        <v>12927.7</v>
      </c>
      <c r="R326" s="153" t="e">
        <f t="shared" ref="R326:R389" si="20">IF(V326="Despesas_com_RH","Despesa",IF(V326="Despesas_Operacionais","Despesa",IF(V326="Despesas_com_Marketing","Despesa",IF(V326="Impostos","Despesa",IF(V326="Investimentos","Despesa","")))))</f>
        <v>#N/A</v>
      </c>
      <c r="S326" s="150" t="e">
        <f t="shared" ref="S326:S389" si="21">IF(V326="Despesas_com_Produtos","Despesa",IF(V326="Despesas_com_Serviços","Despesa",IF(V326="Despesas_Não_Operacionais","Despesa","")))</f>
        <v>#N/A</v>
      </c>
      <c r="T326" s="150" t="e">
        <f t="shared" ref="T326:T389" si="22">IF(V326="Receitas_com_Produtos","Receita",IF(V326="Receitas_com_Serviços","Receita",IF(V326="Receitas_Não_Operacionais","Receita","")))</f>
        <v>#N/A</v>
      </c>
      <c r="U326" s="150" t="e">
        <f t="shared" ref="U326:U389" si="23">IF(R326&lt;&gt;"",R326,IF(S326&lt;&gt;"",S326,IF(T326&lt;&gt;"",T326,"")))</f>
        <v>#N/A</v>
      </c>
      <c r="V326" s="154" t="e">
        <f>VLOOKUP(E326,'PC Receitas'!$O$4:$P$14,2,FALSE)</f>
        <v>#N/A</v>
      </c>
    </row>
    <row r="327" spans="3:22" ht="19.5" customHeight="1" thickTop="1" thickBot="1" x14ac:dyDescent="0.3">
      <c r="C327" s="58"/>
      <c r="D327" s="58" t="str">
        <f>IF(C327&lt;&gt;"",TEXT(C327,"00")&amp;"/02/"&amp;'Configurações Básicas'!$P$5,"")</f>
        <v/>
      </c>
      <c r="E327" s="58"/>
      <c r="F327" s="58"/>
      <c r="G327" s="58"/>
      <c r="H327" s="58"/>
      <c r="I327" s="59"/>
      <c r="J327" s="193"/>
      <c r="K327" s="60"/>
      <c r="L327" s="60"/>
      <c r="M327" s="56">
        <f>M326+IF(AND(K327="Pago",OR(E327='PC Receitas'!$O$4,E327='PC Receitas'!$O$5,E327='PC Receitas'!$O$6)),I327,IF(AND(K327="Pago",OR(E327='PC Receitas'!$O$7,E327='PC Receitas'!$O$8,E327='PC Receitas'!$O$9,E327='PC Receitas'!$O$10,E327='PC Receitas'!$O$11,E327='PC Receitas'!$O$12,E327='PC Receitas'!$O$13,E327='PC Receitas'!$O$14)),-I327,0))</f>
        <v>12927.7</v>
      </c>
      <c r="R327" s="153" t="e">
        <f t="shared" si="20"/>
        <v>#N/A</v>
      </c>
      <c r="S327" s="150" t="e">
        <f t="shared" si="21"/>
        <v>#N/A</v>
      </c>
      <c r="T327" s="150" t="e">
        <f t="shared" si="22"/>
        <v>#N/A</v>
      </c>
      <c r="U327" s="150" t="e">
        <f t="shared" si="23"/>
        <v>#N/A</v>
      </c>
      <c r="V327" s="154" t="e">
        <f>VLOOKUP(E327,'PC Receitas'!$O$4:$P$14,2,FALSE)</f>
        <v>#N/A</v>
      </c>
    </row>
    <row r="328" spans="3:22" ht="19.5" customHeight="1" thickTop="1" thickBot="1" x14ac:dyDescent="0.3">
      <c r="C328" s="58"/>
      <c r="D328" s="58" t="str">
        <f>IF(C328&lt;&gt;"",TEXT(C328,"00")&amp;"/02/"&amp;'Configurações Básicas'!$P$5,"")</f>
        <v/>
      </c>
      <c r="E328" s="58"/>
      <c r="F328" s="58"/>
      <c r="G328" s="58"/>
      <c r="H328" s="58"/>
      <c r="I328" s="59"/>
      <c r="J328" s="193"/>
      <c r="K328" s="60"/>
      <c r="L328" s="60"/>
      <c r="M328" s="56">
        <f>M327+IF(AND(K328="Pago",OR(E328='PC Receitas'!$O$4,E328='PC Receitas'!$O$5,E328='PC Receitas'!$O$6)),I328,IF(AND(K328="Pago",OR(E328='PC Receitas'!$O$7,E328='PC Receitas'!$O$8,E328='PC Receitas'!$O$9,E328='PC Receitas'!$O$10,E328='PC Receitas'!$O$11,E328='PC Receitas'!$O$12,E328='PC Receitas'!$O$13,E328='PC Receitas'!$O$14)),-I328,0))</f>
        <v>12927.7</v>
      </c>
      <c r="R328" s="153" t="e">
        <f t="shared" si="20"/>
        <v>#N/A</v>
      </c>
      <c r="S328" s="150" t="e">
        <f t="shared" si="21"/>
        <v>#N/A</v>
      </c>
      <c r="T328" s="150" t="e">
        <f t="shared" si="22"/>
        <v>#N/A</v>
      </c>
      <c r="U328" s="150" t="e">
        <f t="shared" si="23"/>
        <v>#N/A</v>
      </c>
      <c r="V328" s="154" t="e">
        <f>VLOOKUP(E328,'PC Receitas'!$O$4:$P$14,2,FALSE)</f>
        <v>#N/A</v>
      </c>
    </row>
    <row r="329" spans="3:22" ht="19.5" customHeight="1" thickTop="1" thickBot="1" x14ac:dyDescent="0.3">
      <c r="C329" s="58"/>
      <c r="D329" s="58" t="str">
        <f>IF(C329&lt;&gt;"",TEXT(C329,"00")&amp;"/02/"&amp;'Configurações Básicas'!$P$5,"")</f>
        <v/>
      </c>
      <c r="E329" s="58"/>
      <c r="F329" s="58"/>
      <c r="G329" s="58"/>
      <c r="H329" s="58"/>
      <c r="I329" s="59"/>
      <c r="J329" s="193"/>
      <c r="K329" s="60"/>
      <c r="L329" s="60"/>
      <c r="M329" s="56">
        <f>M328+IF(AND(K329="Pago",OR(E329='PC Receitas'!$O$4,E329='PC Receitas'!$O$5,E329='PC Receitas'!$O$6)),I329,IF(AND(K329="Pago",OR(E329='PC Receitas'!$O$7,E329='PC Receitas'!$O$8,E329='PC Receitas'!$O$9,E329='PC Receitas'!$O$10,E329='PC Receitas'!$O$11,E329='PC Receitas'!$O$12,E329='PC Receitas'!$O$13,E329='PC Receitas'!$O$14)),-I329,0))</f>
        <v>12927.7</v>
      </c>
      <c r="R329" s="153" t="e">
        <f t="shared" si="20"/>
        <v>#N/A</v>
      </c>
      <c r="S329" s="150" t="e">
        <f t="shared" si="21"/>
        <v>#N/A</v>
      </c>
      <c r="T329" s="150" t="e">
        <f t="shared" si="22"/>
        <v>#N/A</v>
      </c>
      <c r="U329" s="150" t="e">
        <f t="shared" si="23"/>
        <v>#N/A</v>
      </c>
      <c r="V329" s="154" t="e">
        <f>VLOOKUP(E329,'PC Receitas'!$O$4:$P$14,2,FALSE)</f>
        <v>#N/A</v>
      </c>
    </row>
    <row r="330" spans="3:22" ht="19.5" customHeight="1" thickTop="1" thickBot="1" x14ac:dyDescent="0.3">
      <c r="C330" s="58"/>
      <c r="D330" s="58" t="str">
        <f>IF(C330&lt;&gt;"",TEXT(C330,"00")&amp;"/02/"&amp;'Configurações Básicas'!$P$5,"")</f>
        <v/>
      </c>
      <c r="E330" s="58"/>
      <c r="F330" s="58"/>
      <c r="G330" s="58"/>
      <c r="H330" s="58"/>
      <c r="I330" s="59"/>
      <c r="J330" s="193"/>
      <c r="K330" s="60"/>
      <c r="L330" s="60"/>
      <c r="M330" s="56">
        <f>M329+IF(AND(K330="Pago",OR(E330='PC Receitas'!$O$4,E330='PC Receitas'!$O$5,E330='PC Receitas'!$O$6)),I330,IF(AND(K330="Pago",OR(E330='PC Receitas'!$O$7,E330='PC Receitas'!$O$8,E330='PC Receitas'!$O$9,E330='PC Receitas'!$O$10,E330='PC Receitas'!$O$11,E330='PC Receitas'!$O$12,E330='PC Receitas'!$O$13,E330='PC Receitas'!$O$14)),-I330,0))</f>
        <v>12927.7</v>
      </c>
      <c r="R330" s="153" t="e">
        <f t="shared" si="20"/>
        <v>#N/A</v>
      </c>
      <c r="S330" s="150" t="e">
        <f t="shared" si="21"/>
        <v>#N/A</v>
      </c>
      <c r="T330" s="150" t="e">
        <f t="shared" si="22"/>
        <v>#N/A</v>
      </c>
      <c r="U330" s="150" t="e">
        <f t="shared" si="23"/>
        <v>#N/A</v>
      </c>
      <c r="V330" s="154" t="e">
        <f>VLOOKUP(E330,'PC Receitas'!$O$4:$P$14,2,FALSE)</f>
        <v>#N/A</v>
      </c>
    </row>
    <row r="331" spans="3:22" ht="19.5" customHeight="1" thickTop="1" thickBot="1" x14ac:dyDescent="0.3">
      <c r="C331" s="58"/>
      <c r="D331" s="58" t="str">
        <f>IF(C331&lt;&gt;"",TEXT(C331,"00")&amp;"/02/"&amp;'Configurações Básicas'!$P$5,"")</f>
        <v/>
      </c>
      <c r="E331" s="58"/>
      <c r="F331" s="58"/>
      <c r="G331" s="58"/>
      <c r="H331" s="58"/>
      <c r="I331" s="59"/>
      <c r="J331" s="193"/>
      <c r="K331" s="60"/>
      <c r="L331" s="60"/>
      <c r="M331" s="56">
        <f>M330+IF(AND(K331="Pago",OR(E331='PC Receitas'!$O$4,E331='PC Receitas'!$O$5,E331='PC Receitas'!$O$6)),I331,IF(AND(K331="Pago",OR(E331='PC Receitas'!$O$7,E331='PC Receitas'!$O$8,E331='PC Receitas'!$O$9,E331='PC Receitas'!$O$10,E331='PC Receitas'!$O$11,E331='PC Receitas'!$O$12,E331='PC Receitas'!$O$13,E331='PC Receitas'!$O$14)),-I331,0))</f>
        <v>12927.7</v>
      </c>
      <c r="R331" s="153" t="e">
        <f t="shared" si="20"/>
        <v>#N/A</v>
      </c>
      <c r="S331" s="150" t="e">
        <f t="shared" si="21"/>
        <v>#N/A</v>
      </c>
      <c r="T331" s="150" t="e">
        <f t="shared" si="22"/>
        <v>#N/A</v>
      </c>
      <c r="U331" s="150" t="e">
        <f t="shared" si="23"/>
        <v>#N/A</v>
      </c>
      <c r="V331" s="154" t="e">
        <f>VLOOKUP(E331,'PC Receitas'!$O$4:$P$14,2,FALSE)</f>
        <v>#N/A</v>
      </c>
    </row>
    <row r="332" spans="3:22" ht="19.5" customHeight="1" thickTop="1" thickBot="1" x14ac:dyDescent="0.3">
      <c r="C332" s="58"/>
      <c r="D332" s="58" t="str">
        <f>IF(C332&lt;&gt;"",TEXT(C332,"00")&amp;"/02/"&amp;'Configurações Básicas'!$P$5,"")</f>
        <v/>
      </c>
      <c r="E332" s="58"/>
      <c r="F332" s="58"/>
      <c r="G332" s="58"/>
      <c r="H332" s="58"/>
      <c r="I332" s="59"/>
      <c r="J332" s="193"/>
      <c r="K332" s="60"/>
      <c r="L332" s="60"/>
      <c r="M332" s="56">
        <f>M331+IF(AND(K332="Pago",OR(E332='PC Receitas'!$O$4,E332='PC Receitas'!$O$5,E332='PC Receitas'!$O$6)),I332,IF(AND(K332="Pago",OR(E332='PC Receitas'!$O$7,E332='PC Receitas'!$O$8,E332='PC Receitas'!$O$9,E332='PC Receitas'!$O$10,E332='PC Receitas'!$O$11,E332='PC Receitas'!$O$12,E332='PC Receitas'!$O$13,E332='PC Receitas'!$O$14)),-I332,0))</f>
        <v>12927.7</v>
      </c>
      <c r="R332" s="153" t="e">
        <f t="shared" si="20"/>
        <v>#N/A</v>
      </c>
      <c r="S332" s="150" t="e">
        <f t="shared" si="21"/>
        <v>#N/A</v>
      </c>
      <c r="T332" s="150" t="e">
        <f t="shared" si="22"/>
        <v>#N/A</v>
      </c>
      <c r="U332" s="150" t="e">
        <f t="shared" si="23"/>
        <v>#N/A</v>
      </c>
      <c r="V332" s="154" t="e">
        <f>VLOOKUP(E332,'PC Receitas'!$O$4:$P$14,2,FALSE)</f>
        <v>#N/A</v>
      </c>
    </row>
    <row r="333" spans="3:22" ht="19.5" customHeight="1" thickTop="1" thickBot="1" x14ac:dyDescent="0.3">
      <c r="C333" s="58"/>
      <c r="D333" s="58" t="str">
        <f>IF(C333&lt;&gt;"",TEXT(C333,"00")&amp;"/02/"&amp;'Configurações Básicas'!$P$5,"")</f>
        <v/>
      </c>
      <c r="E333" s="58"/>
      <c r="F333" s="58"/>
      <c r="G333" s="58"/>
      <c r="H333" s="58"/>
      <c r="I333" s="59"/>
      <c r="J333" s="193"/>
      <c r="K333" s="60"/>
      <c r="L333" s="60"/>
      <c r="M333" s="56">
        <f>M332+IF(AND(K333="Pago",OR(E333='PC Receitas'!$O$4,E333='PC Receitas'!$O$5,E333='PC Receitas'!$O$6)),I333,IF(AND(K333="Pago",OR(E333='PC Receitas'!$O$7,E333='PC Receitas'!$O$8,E333='PC Receitas'!$O$9,E333='PC Receitas'!$O$10,E333='PC Receitas'!$O$11,E333='PC Receitas'!$O$12,E333='PC Receitas'!$O$13,E333='PC Receitas'!$O$14)),-I333,0))</f>
        <v>12927.7</v>
      </c>
      <c r="R333" s="153" t="e">
        <f t="shared" si="20"/>
        <v>#N/A</v>
      </c>
      <c r="S333" s="150" t="e">
        <f t="shared" si="21"/>
        <v>#N/A</v>
      </c>
      <c r="T333" s="150" t="e">
        <f t="shared" si="22"/>
        <v>#N/A</v>
      </c>
      <c r="U333" s="150" t="e">
        <f t="shared" si="23"/>
        <v>#N/A</v>
      </c>
      <c r="V333" s="154" t="e">
        <f>VLOOKUP(E333,'PC Receitas'!$O$4:$P$14,2,FALSE)</f>
        <v>#N/A</v>
      </c>
    </row>
    <row r="334" spans="3:22" ht="19.5" customHeight="1" thickTop="1" thickBot="1" x14ac:dyDescent="0.3">
      <c r="C334" s="58"/>
      <c r="D334" s="58" t="str">
        <f>IF(C334&lt;&gt;"",TEXT(C334,"00")&amp;"/02/"&amp;'Configurações Básicas'!$P$5,"")</f>
        <v/>
      </c>
      <c r="E334" s="58"/>
      <c r="F334" s="58"/>
      <c r="G334" s="58"/>
      <c r="H334" s="58"/>
      <c r="I334" s="59"/>
      <c r="J334" s="193"/>
      <c r="K334" s="60"/>
      <c r="L334" s="60"/>
      <c r="M334" s="56">
        <f>M333+IF(AND(K334="Pago",OR(E334='PC Receitas'!$O$4,E334='PC Receitas'!$O$5,E334='PC Receitas'!$O$6)),I334,IF(AND(K334="Pago",OR(E334='PC Receitas'!$O$7,E334='PC Receitas'!$O$8,E334='PC Receitas'!$O$9,E334='PC Receitas'!$O$10,E334='PC Receitas'!$O$11,E334='PC Receitas'!$O$12,E334='PC Receitas'!$O$13,E334='PC Receitas'!$O$14)),-I334,0))</f>
        <v>12927.7</v>
      </c>
      <c r="R334" s="153" t="e">
        <f t="shared" si="20"/>
        <v>#N/A</v>
      </c>
      <c r="S334" s="150" t="e">
        <f t="shared" si="21"/>
        <v>#N/A</v>
      </c>
      <c r="T334" s="150" t="e">
        <f t="shared" si="22"/>
        <v>#N/A</v>
      </c>
      <c r="U334" s="150" t="e">
        <f t="shared" si="23"/>
        <v>#N/A</v>
      </c>
      <c r="V334" s="154" t="e">
        <f>VLOOKUP(E334,'PC Receitas'!$O$4:$P$14,2,FALSE)</f>
        <v>#N/A</v>
      </c>
    </row>
    <row r="335" spans="3:22" ht="19.5" customHeight="1" thickTop="1" thickBot="1" x14ac:dyDescent="0.3">
      <c r="C335" s="58"/>
      <c r="D335" s="58" t="str">
        <f>IF(C335&lt;&gt;"",TEXT(C335,"00")&amp;"/02/"&amp;'Configurações Básicas'!$P$5,"")</f>
        <v/>
      </c>
      <c r="E335" s="58"/>
      <c r="F335" s="58"/>
      <c r="G335" s="58"/>
      <c r="H335" s="58"/>
      <c r="I335" s="59"/>
      <c r="J335" s="193"/>
      <c r="K335" s="60"/>
      <c r="L335" s="60"/>
      <c r="M335" s="56">
        <f>M334+IF(AND(K335="Pago",OR(E335='PC Receitas'!$O$4,E335='PC Receitas'!$O$5,E335='PC Receitas'!$O$6)),I335,IF(AND(K335="Pago",OR(E335='PC Receitas'!$O$7,E335='PC Receitas'!$O$8,E335='PC Receitas'!$O$9,E335='PC Receitas'!$O$10,E335='PC Receitas'!$O$11,E335='PC Receitas'!$O$12,E335='PC Receitas'!$O$13,E335='PC Receitas'!$O$14)),-I335,0))</f>
        <v>12927.7</v>
      </c>
      <c r="R335" s="153" t="e">
        <f t="shared" si="20"/>
        <v>#N/A</v>
      </c>
      <c r="S335" s="150" t="e">
        <f t="shared" si="21"/>
        <v>#N/A</v>
      </c>
      <c r="T335" s="150" t="e">
        <f t="shared" si="22"/>
        <v>#N/A</v>
      </c>
      <c r="U335" s="150" t="e">
        <f t="shared" si="23"/>
        <v>#N/A</v>
      </c>
      <c r="V335" s="154" t="e">
        <f>VLOOKUP(E335,'PC Receitas'!$O$4:$P$14,2,FALSE)</f>
        <v>#N/A</v>
      </c>
    </row>
    <row r="336" spans="3:22" ht="19.5" customHeight="1" thickTop="1" thickBot="1" x14ac:dyDescent="0.3">
      <c r="C336" s="58"/>
      <c r="D336" s="58" t="str">
        <f>IF(C336&lt;&gt;"",TEXT(C336,"00")&amp;"/02/"&amp;'Configurações Básicas'!$P$5,"")</f>
        <v/>
      </c>
      <c r="E336" s="58"/>
      <c r="F336" s="58"/>
      <c r="G336" s="58"/>
      <c r="H336" s="58"/>
      <c r="I336" s="59"/>
      <c r="J336" s="193"/>
      <c r="K336" s="60"/>
      <c r="L336" s="60"/>
      <c r="M336" s="56">
        <f>M335+IF(AND(K336="Pago",OR(E336='PC Receitas'!$O$4,E336='PC Receitas'!$O$5,E336='PC Receitas'!$O$6)),I336,IF(AND(K336="Pago",OR(E336='PC Receitas'!$O$7,E336='PC Receitas'!$O$8,E336='PC Receitas'!$O$9,E336='PC Receitas'!$O$10,E336='PC Receitas'!$O$11,E336='PC Receitas'!$O$12,E336='PC Receitas'!$O$13,E336='PC Receitas'!$O$14)),-I336,0))</f>
        <v>12927.7</v>
      </c>
      <c r="R336" s="153" t="e">
        <f t="shared" si="20"/>
        <v>#N/A</v>
      </c>
      <c r="S336" s="150" t="e">
        <f t="shared" si="21"/>
        <v>#N/A</v>
      </c>
      <c r="T336" s="150" t="e">
        <f t="shared" si="22"/>
        <v>#N/A</v>
      </c>
      <c r="U336" s="150" t="e">
        <f t="shared" si="23"/>
        <v>#N/A</v>
      </c>
      <c r="V336" s="154" t="e">
        <f>VLOOKUP(E336,'PC Receitas'!$O$4:$P$14,2,FALSE)</f>
        <v>#N/A</v>
      </c>
    </row>
    <row r="337" spans="3:22" ht="19.5" customHeight="1" thickTop="1" thickBot="1" x14ac:dyDescent="0.3">
      <c r="C337" s="58"/>
      <c r="D337" s="58" t="str">
        <f>IF(C337&lt;&gt;"",TEXT(C337,"00")&amp;"/02/"&amp;'Configurações Básicas'!$P$5,"")</f>
        <v/>
      </c>
      <c r="E337" s="58"/>
      <c r="F337" s="58"/>
      <c r="G337" s="58"/>
      <c r="H337" s="58"/>
      <c r="I337" s="59"/>
      <c r="J337" s="193"/>
      <c r="K337" s="60"/>
      <c r="L337" s="60"/>
      <c r="M337" s="56">
        <f>M336+IF(AND(K337="Pago",OR(E337='PC Receitas'!$O$4,E337='PC Receitas'!$O$5,E337='PC Receitas'!$O$6)),I337,IF(AND(K337="Pago",OR(E337='PC Receitas'!$O$7,E337='PC Receitas'!$O$8,E337='PC Receitas'!$O$9,E337='PC Receitas'!$O$10,E337='PC Receitas'!$O$11,E337='PC Receitas'!$O$12,E337='PC Receitas'!$O$13,E337='PC Receitas'!$O$14)),-I337,0))</f>
        <v>12927.7</v>
      </c>
      <c r="R337" s="153" t="e">
        <f t="shared" si="20"/>
        <v>#N/A</v>
      </c>
      <c r="S337" s="150" t="e">
        <f t="shared" si="21"/>
        <v>#N/A</v>
      </c>
      <c r="T337" s="150" t="e">
        <f t="shared" si="22"/>
        <v>#N/A</v>
      </c>
      <c r="U337" s="150" t="e">
        <f t="shared" si="23"/>
        <v>#N/A</v>
      </c>
      <c r="V337" s="154" t="e">
        <f>VLOOKUP(E337,'PC Receitas'!$O$4:$P$14,2,FALSE)</f>
        <v>#N/A</v>
      </c>
    </row>
    <row r="338" spans="3:22" ht="19.5" customHeight="1" thickTop="1" thickBot="1" x14ac:dyDescent="0.3">
      <c r="C338" s="58"/>
      <c r="D338" s="58" t="str">
        <f>IF(C338&lt;&gt;"",TEXT(C338,"00")&amp;"/02/"&amp;'Configurações Básicas'!$P$5,"")</f>
        <v/>
      </c>
      <c r="E338" s="58"/>
      <c r="F338" s="58"/>
      <c r="G338" s="58"/>
      <c r="H338" s="58"/>
      <c r="I338" s="59"/>
      <c r="J338" s="193"/>
      <c r="K338" s="60"/>
      <c r="L338" s="60"/>
      <c r="M338" s="56">
        <f>M337+IF(AND(K338="Pago",OR(E338='PC Receitas'!$O$4,E338='PC Receitas'!$O$5,E338='PC Receitas'!$O$6)),I338,IF(AND(K338="Pago",OR(E338='PC Receitas'!$O$7,E338='PC Receitas'!$O$8,E338='PC Receitas'!$O$9,E338='PC Receitas'!$O$10,E338='PC Receitas'!$O$11,E338='PC Receitas'!$O$12,E338='PC Receitas'!$O$13,E338='PC Receitas'!$O$14)),-I338,0))</f>
        <v>12927.7</v>
      </c>
      <c r="R338" s="153" t="e">
        <f t="shared" si="20"/>
        <v>#N/A</v>
      </c>
      <c r="S338" s="150" t="e">
        <f t="shared" si="21"/>
        <v>#N/A</v>
      </c>
      <c r="T338" s="150" t="e">
        <f t="shared" si="22"/>
        <v>#N/A</v>
      </c>
      <c r="U338" s="150" t="e">
        <f t="shared" si="23"/>
        <v>#N/A</v>
      </c>
      <c r="V338" s="154" t="e">
        <f>VLOOKUP(E338,'PC Receitas'!$O$4:$P$14,2,FALSE)</f>
        <v>#N/A</v>
      </c>
    </row>
    <row r="339" spans="3:22" ht="19.5" customHeight="1" thickTop="1" thickBot="1" x14ac:dyDescent="0.3">
      <c r="C339" s="58"/>
      <c r="D339" s="58" t="str">
        <f>IF(C339&lt;&gt;"",TEXT(C339,"00")&amp;"/02/"&amp;'Configurações Básicas'!$P$5,"")</f>
        <v/>
      </c>
      <c r="E339" s="58"/>
      <c r="F339" s="58"/>
      <c r="G339" s="58"/>
      <c r="H339" s="58"/>
      <c r="I339" s="59"/>
      <c r="J339" s="193"/>
      <c r="K339" s="60"/>
      <c r="L339" s="60"/>
      <c r="M339" s="56">
        <f>M338+IF(AND(K339="Pago",OR(E339='PC Receitas'!$O$4,E339='PC Receitas'!$O$5,E339='PC Receitas'!$O$6)),I339,IF(AND(K339="Pago",OR(E339='PC Receitas'!$O$7,E339='PC Receitas'!$O$8,E339='PC Receitas'!$O$9,E339='PC Receitas'!$O$10,E339='PC Receitas'!$O$11,E339='PC Receitas'!$O$12,E339='PC Receitas'!$O$13,E339='PC Receitas'!$O$14)),-I339,0))</f>
        <v>12927.7</v>
      </c>
      <c r="R339" s="153" t="e">
        <f t="shared" si="20"/>
        <v>#N/A</v>
      </c>
      <c r="S339" s="150" t="e">
        <f t="shared" si="21"/>
        <v>#N/A</v>
      </c>
      <c r="T339" s="150" t="e">
        <f t="shared" si="22"/>
        <v>#N/A</v>
      </c>
      <c r="U339" s="150" t="e">
        <f t="shared" si="23"/>
        <v>#N/A</v>
      </c>
      <c r="V339" s="154" t="e">
        <f>VLOOKUP(E339,'PC Receitas'!$O$4:$P$14,2,FALSE)</f>
        <v>#N/A</v>
      </c>
    </row>
    <row r="340" spans="3:22" ht="19.5" customHeight="1" thickTop="1" thickBot="1" x14ac:dyDescent="0.3">
      <c r="C340" s="58"/>
      <c r="D340" s="58" t="str">
        <f>IF(C340&lt;&gt;"",TEXT(C340,"00")&amp;"/02/"&amp;'Configurações Básicas'!$P$5,"")</f>
        <v/>
      </c>
      <c r="E340" s="58"/>
      <c r="F340" s="58"/>
      <c r="G340" s="58"/>
      <c r="H340" s="58"/>
      <c r="I340" s="59"/>
      <c r="J340" s="193"/>
      <c r="K340" s="60"/>
      <c r="L340" s="60"/>
      <c r="M340" s="56">
        <f>M339+IF(AND(K340="Pago",OR(E340='PC Receitas'!$O$4,E340='PC Receitas'!$O$5,E340='PC Receitas'!$O$6)),I340,IF(AND(K340="Pago",OR(E340='PC Receitas'!$O$7,E340='PC Receitas'!$O$8,E340='PC Receitas'!$O$9,E340='PC Receitas'!$O$10,E340='PC Receitas'!$O$11,E340='PC Receitas'!$O$12,E340='PC Receitas'!$O$13,E340='PC Receitas'!$O$14)),-I340,0))</f>
        <v>12927.7</v>
      </c>
      <c r="R340" s="153" t="e">
        <f t="shared" si="20"/>
        <v>#N/A</v>
      </c>
      <c r="S340" s="150" t="e">
        <f t="shared" si="21"/>
        <v>#N/A</v>
      </c>
      <c r="T340" s="150" t="e">
        <f t="shared" si="22"/>
        <v>#N/A</v>
      </c>
      <c r="U340" s="150" t="e">
        <f t="shared" si="23"/>
        <v>#N/A</v>
      </c>
      <c r="V340" s="154" t="e">
        <f>VLOOKUP(E340,'PC Receitas'!$O$4:$P$14,2,FALSE)</f>
        <v>#N/A</v>
      </c>
    </row>
    <row r="341" spans="3:22" ht="19.5" customHeight="1" thickTop="1" thickBot="1" x14ac:dyDescent="0.3">
      <c r="C341" s="58"/>
      <c r="D341" s="58" t="str">
        <f>IF(C341&lt;&gt;"",TEXT(C341,"00")&amp;"/02/"&amp;'Configurações Básicas'!$P$5,"")</f>
        <v/>
      </c>
      <c r="E341" s="58"/>
      <c r="F341" s="58"/>
      <c r="G341" s="58"/>
      <c r="H341" s="58"/>
      <c r="I341" s="59"/>
      <c r="J341" s="193"/>
      <c r="K341" s="60"/>
      <c r="L341" s="60"/>
      <c r="M341" s="56">
        <f>M340+IF(AND(K341="Pago",OR(E341='PC Receitas'!$O$4,E341='PC Receitas'!$O$5,E341='PC Receitas'!$O$6)),I341,IF(AND(K341="Pago",OR(E341='PC Receitas'!$O$7,E341='PC Receitas'!$O$8,E341='PC Receitas'!$O$9,E341='PC Receitas'!$O$10,E341='PC Receitas'!$O$11,E341='PC Receitas'!$O$12,E341='PC Receitas'!$O$13,E341='PC Receitas'!$O$14)),-I341,0))</f>
        <v>12927.7</v>
      </c>
      <c r="R341" s="153" t="e">
        <f t="shared" si="20"/>
        <v>#N/A</v>
      </c>
      <c r="S341" s="150" t="e">
        <f t="shared" si="21"/>
        <v>#N/A</v>
      </c>
      <c r="T341" s="150" t="e">
        <f t="shared" si="22"/>
        <v>#N/A</v>
      </c>
      <c r="U341" s="150" t="e">
        <f t="shared" si="23"/>
        <v>#N/A</v>
      </c>
      <c r="V341" s="154" t="e">
        <f>VLOOKUP(E341,'PC Receitas'!$O$4:$P$14,2,FALSE)</f>
        <v>#N/A</v>
      </c>
    </row>
    <row r="342" spans="3:22" ht="19.5" customHeight="1" thickTop="1" thickBot="1" x14ac:dyDescent="0.3">
      <c r="C342" s="58"/>
      <c r="D342" s="58" t="str">
        <f>IF(C342&lt;&gt;"",TEXT(C342,"00")&amp;"/02/"&amp;'Configurações Básicas'!$P$5,"")</f>
        <v/>
      </c>
      <c r="E342" s="58"/>
      <c r="F342" s="58"/>
      <c r="G342" s="58"/>
      <c r="H342" s="58"/>
      <c r="I342" s="59"/>
      <c r="J342" s="193"/>
      <c r="K342" s="60"/>
      <c r="L342" s="60"/>
      <c r="M342" s="56">
        <f>M341+IF(AND(K342="Pago",OR(E342='PC Receitas'!$O$4,E342='PC Receitas'!$O$5,E342='PC Receitas'!$O$6)),I342,IF(AND(K342="Pago",OR(E342='PC Receitas'!$O$7,E342='PC Receitas'!$O$8,E342='PC Receitas'!$O$9,E342='PC Receitas'!$O$10,E342='PC Receitas'!$O$11,E342='PC Receitas'!$O$12,E342='PC Receitas'!$O$13,E342='PC Receitas'!$O$14)),-I342,0))</f>
        <v>12927.7</v>
      </c>
      <c r="R342" s="153" t="e">
        <f t="shared" si="20"/>
        <v>#N/A</v>
      </c>
      <c r="S342" s="150" t="e">
        <f t="shared" si="21"/>
        <v>#N/A</v>
      </c>
      <c r="T342" s="150" t="e">
        <f t="shared" si="22"/>
        <v>#N/A</v>
      </c>
      <c r="U342" s="150" t="e">
        <f t="shared" si="23"/>
        <v>#N/A</v>
      </c>
      <c r="V342" s="154" t="e">
        <f>VLOOKUP(E342,'PC Receitas'!$O$4:$P$14,2,FALSE)</f>
        <v>#N/A</v>
      </c>
    </row>
    <row r="343" spans="3:22" ht="19.5" customHeight="1" thickTop="1" thickBot="1" x14ac:dyDescent="0.3">
      <c r="C343" s="58"/>
      <c r="D343" s="58" t="str">
        <f>IF(C343&lt;&gt;"",TEXT(C343,"00")&amp;"/02/"&amp;'Configurações Básicas'!$P$5,"")</f>
        <v/>
      </c>
      <c r="E343" s="58"/>
      <c r="F343" s="58"/>
      <c r="G343" s="58"/>
      <c r="H343" s="58"/>
      <c r="I343" s="59"/>
      <c r="J343" s="193"/>
      <c r="K343" s="60"/>
      <c r="L343" s="60"/>
      <c r="M343" s="56">
        <f>M342+IF(AND(K343="Pago",OR(E343='PC Receitas'!$O$4,E343='PC Receitas'!$O$5,E343='PC Receitas'!$O$6)),I343,IF(AND(K343="Pago",OR(E343='PC Receitas'!$O$7,E343='PC Receitas'!$O$8,E343='PC Receitas'!$O$9,E343='PC Receitas'!$O$10,E343='PC Receitas'!$O$11,E343='PC Receitas'!$O$12,E343='PC Receitas'!$O$13,E343='PC Receitas'!$O$14)),-I343,0))</f>
        <v>12927.7</v>
      </c>
      <c r="R343" s="153" t="e">
        <f t="shared" si="20"/>
        <v>#N/A</v>
      </c>
      <c r="S343" s="150" t="e">
        <f t="shared" si="21"/>
        <v>#N/A</v>
      </c>
      <c r="T343" s="150" t="e">
        <f t="shared" si="22"/>
        <v>#N/A</v>
      </c>
      <c r="U343" s="150" t="e">
        <f t="shared" si="23"/>
        <v>#N/A</v>
      </c>
      <c r="V343" s="154" t="e">
        <f>VLOOKUP(E343,'PC Receitas'!$O$4:$P$14,2,FALSE)</f>
        <v>#N/A</v>
      </c>
    </row>
    <row r="344" spans="3:22" ht="19.5" customHeight="1" thickTop="1" thickBot="1" x14ac:dyDescent="0.3">
      <c r="C344" s="58"/>
      <c r="D344" s="58" t="str">
        <f>IF(C344&lt;&gt;"",TEXT(C344,"00")&amp;"/02/"&amp;'Configurações Básicas'!$P$5,"")</f>
        <v/>
      </c>
      <c r="E344" s="58"/>
      <c r="F344" s="58"/>
      <c r="G344" s="58"/>
      <c r="H344" s="58"/>
      <c r="I344" s="59"/>
      <c r="J344" s="193"/>
      <c r="K344" s="60"/>
      <c r="L344" s="60"/>
      <c r="M344" s="56">
        <f>M343+IF(AND(K344="Pago",OR(E344='PC Receitas'!$O$4,E344='PC Receitas'!$O$5,E344='PC Receitas'!$O$6)),I344,IF(AND(K344="Pago",OR(E344='PC Receitas'!$O$7,E344='PC Receitas'!$O$8,E344='PC Receitas'!$O$9,E344='PC Receitas'!$O$10,E344='PC Receitas'!$O$11,E344='PC Receitas'!$O$12,E344='PC Receitas'!$O$13,E344='PC Receitas'!$O$14)),-I344,0))</f>
        <v>12927.7</v>
      </c>
      <c r="R344" s="153" t="e">
        <f t="shared" si="20"/>
        <v>#N/A</v>
      </c>
      <c r="S344" s="150" t="e">
        <f t="shared" si="21"/>
        <v>#N/A</v>
      </c>
      <c r="T344" s="150" t="e">
        <f t="shared" si="22"/>
        <v>#N/A</v>
      </c>
      <c r="U344" s="150" t="e">
        <f t="shared" si="23"/>
        <v>#N/A</v>
      </c>
      <c r="V344" s="154" t="e">
        <f>VLOOKUP(E344,'PC Receitas'!$O$4:$P$14,2,FALSE)</f>
        <v>#N/A</v>
      </c>
    </row>
    <row r="345" spans="3:22" ht="19.5" customHeight="1" thickTop="1" thickBot="1" x14ac:dyDescent="0.3">
      <c r="C345" s="58"/>
      <c r="D345" s="58" t="str">
        <f>IF(C345&lt;&gt;"",TEXT(C345,"00")&amp;"/02/"&amp;'Configurações Básicas'!$P$5,"")</f>
        <v/>
      </c>
      <c r="E345" s="58"/>
      <c r="F345" s="58"/>
      <c r="G345" s="58"/>
      <c r="H345" s="58"/>
      <c r="I345" s="59"/>
      <c r="J345" s="193"/>
      <c r="K345" s="60"/>
      <c r="L345" s="60"/>
      <c r="M345" s="56">
        <f>M344+IF(AND(K345="Pago",OR(E345='PC Receitas'!$O$4,E345='PC Receitas'!$O$5,E345='PC Receitas'!$O$6)),I345,IF(AND(K345="Pago",OR(E345='PC Receitas'!$O$7,E345='PC Receitas'!$O$8,E345='PC Receitas'!$O$9,E345='PC Receitas'!$O$10,E345='PC Receitas'!$O$11,E345='PC Receitas'!$O$12,E345='PC Receitas'!$O$13,E345='PC Receitas'!$O$14)),-I345,0))</f>
        <v>12927.7</v>
      </c>
      <c r="R345" s="153" t="e">
        <f t="shared" si="20"/>
        <v>#N/A</v>
      </c>
      <c r="S345" s="150" t="e">
        <f t="shared" si="21"/>
        <v>#N/A</v>
      </c>
      <c r="T345" s="150" t="e">
        <f t="shared" si="22"/>
        <v>#N/A</v>
      </c>
      <c r="U345" s="150" t="e">
        <f t="shared" si="23"/>
        <v>#N/A</v>
      </c>
      <c r="V345" s="154" t="e">
        <f>VLOOKUP(E345,'PC Receitas'!$O$4:$P$14,2,FALSE)</f>
        <v>#N/A</v>
      </c>
    </row>
    <row r="346" spans="3:22" ht="19.5" customHeight="1" thickTop="1" thickBot="1" x14ac:dyDescent="0.3">
      <c r="C346" s="58"/>
      <c r="D346" s="58" t="str">
        <f>IF(C346&lt;&gt;"",TEXT(C346,"00")&amp;"/02/"&amp;'Configurações Básicas'!$P$5,"")</f>
        <v/>
      </c>
      <c r="E346" s="58"/>
      <c r="F346" s="58"/>
      <c r="G346" s="58"/>
      <c r="H346" s="58"/>
      <c r="I346" s="59"/>
      <c r="J346" s="193"/>
      <c r="K346" s="60"/>
      <c r="L346" s="60"/>
      <c r="M346" s="56">
        <f>M345+IF(AND(K346="Pago",OR(E346='PC Receitas'!$O$4,E346='PC Receitas'!$O$5,E346='PC Receitas'!$O$6)),I346,IF(AND(K346="Pago",OR(E346='PC Receitas'!$O$7,E346='PC Receitas'!$O$8,E346='PC Receitas'!$O$9,E346='PC Receitas'!$O$10,E346='PC Receitas'!$O$11,E346='PC Receitas'!$O$12,E346='PC Receitas'!$O$13,E346='PC Receitas'!$O$14)),-I346,0))</f>
        <v>12927.7</v>
      </c>
      <c r="R346" s="153" t="e">
        <f t="shared" si="20"/>
        <v>#N/A</v>
      </c>
      <c r="S346" s="150" t="e">
        <f t="shared" si="21"/>
        <v>#N/A</v>
      </c>
      <c r="T346" s="150" t="e">
        <f t="shared" si="22"/>
        <v>#N/A</v>
      </c>
      <c r="U346" s="150" t="e">
        <f t="shared" si="23"/>
        <v>#N/A</v>
      </c>
      <c r="V346" s="154" t="e">
        <f>VLOOKUP(E346,'PC Receitas'!$O$4:$P$14,2,FALSE)</f>
        <v>#N/A</v>
      </c>
    </row>
    <row r="347" spans="3:22" ht="19.5" customHeight="1" thickTop="1" thickBot="1" x14ac:dyDescent="0.3">
      <c r="C347" s="58"/>
      <c r="D347" s="58" t="str">
        <f>IF(C347&lt;&gt;"",TEXT(C347,"00")&amp;"/02/"&amp;'Configurações Básicas'!$P$5,"")</f>
        <v/>
      </c>
      <c r="E347" s="58"/>
      <c r="F347" s="58"/>
      <c r="G347" s="58"/>
      <c r="H347" s="58"/>
      <c r="I347" s="59"/>
      <c r="J347" s="193"/>
      <c r="K347" s="60"/>
      <c r="L347" s="60"/>
      <c r="M347" s="56">
        <f>M346+IF(AND(K347="Pago",OR(E347='PC Receitas'!$O$4,E347='PC Receitas'!$O$5,E347='PC Receitas'!$O$6)),I347,IF(AND(K347="Pago",OR(E347='PC Receitas'!$O$7,E347='PC Receitas'!$O$8,E347='PC Receitas'!$O$9,E347='PC Receitas'!$O$10,E347='PC Receitas'!$O$11,E347='PC Receitas'!$O$12,E347='PC Receitas'!$O$13,E347='PC Receitas'!$O$14)),-I347,0))</f>
        <v>12927.7</v>
      </c>
      <c r="R347" s="153" t="e">
        <f t="shared" si="20"/>
        <v>#N/A</v>
      </c>
      <c r="S347" s="150" t="e">
        <f t="shared" si="21"/>
        <v>#N/A</v>
      </c>
      <c r="T347" s="150" t="e">
        <f t="shared" si="22"/>
        <v>#N/A</v>
      </c>
      <c r="U347" s="150" t="e">
        <f t="shared" si="23"/>
        <v>#N/A</v>
      </c>
      <c r="V347" s="154" t="e">
        <f>VLOOKUP(E347,'PC Receitas'!$O$4:$P$14,2,FALSE)</f>
        <v>#N/A</v>
      </c>
    </row>
    <row r="348" spans="3:22" ht="19.5" customHeight="1" thickTop="1" thickBot="1" x14ac:dyDescent="0.3">
      <c r="C348" s="58"/>
      <c r="D348" s="58" t="str">
        <f>IF(C348&lt;&gt;"",TEXT(C348,"00")&amp;"/02/"&amp;'Configurações Básicas'!$P$5,"")</f>
        <v/>
      </c>
      <c r="E348" s="58"/>
      <c r="F348" s="58"/>
      <c r="G348" s="58"/>
      <c r="H348" s="58"/>
      <c r="I348" s="59"/>
      <c r="J348" s="193"/>
      <c r="K348" s="60"/>
      <c r="L348" s="60"/>
      <c r="M348" s="56">
        <f>M347+IF(AND(K348="Pago",OR(E348='PC Receitas'!$O$4,E348='PC Receitas'!$O$5,E348='PC Receitas'!$O$6)),I348,IF(AND(K348="Pago",OR(E348='PC Receitas'!$O$7,E348='PC Receitas'!$O$8,E348='PC Receitas'!$O$9,E348='PC Receitas'!$O$10,E348='PC Receitas'!$O$11,E348='PC Receitas'!$O$12,E348='PC Receitas'!$O$13,E348='PC Receitas'!$O$14)),-I348,0))</f>
        <v>12927.7</v>
      </c>
      <c r="R348" s="153" t="e">
        <f t="shared" si="20"/>
        <v>#N/A</v>
      </c>
      <c r="S348" s="150" t="e">
        <f t="shared" si="21"/>
        <v>#N/A</v>
      </c>
      <c r="T348" s="150" t="e">
        <f t="shared" si="22"/>
        <v>#N/A</v>
      </c>
      <c r="U348" s="150" t="e">
        <f t="shared" si="23"/>
        <v>#N/A</v>
      </c>
      <c r="V348" s="154" t="e">
        <f>VLOOKUP(E348,'PC Receitas'!$O$4:$P$14,2,FALSE)</f>
        <v>#N/A</v>
      </c>
    </row>
    <row r="349" spans="3:22" ht="19.5" customHeight="1" thickTop="1" thickBot="1" x14ac:dyDescent="0.3">
      <c r="C349" s="58"/>
      <c r="D349" s="58" t="str">
        <f>IF(C349&lt;&gt;"",TEXT(C349,"00")&amp;"/02/"&amp;'Configurações Básicas'!$P$5,"")</f>
        <v/>
      </c>
      <c r="E349" s="58"/>
      <c r="F349" s="58"/>
      <c r="G349" s="58"/>
      <c r="H349" s="58"/>
      <c r="I349" s="59"/>
      <c r="J349" s="193"/>
      <c r="K349" s="60"/>
      <c r="L349" s="60"/>
      <c r="M349" s="56">
        <f>M348+IF(AND(K349="Pago",OR(E349='PC Receitas'!$O$4,E349='PC Receitas'!$O$5,E349='PC Receitas'!$O$6)),I349,IF(AND(K349="Pago",OR(E349='PC Receitas'!$O$7,E349='PC Receitas'!$O$8,E349='PC Receitas'!$O$9,E349='PC Receitas'!$O$10,E349='PC Receitas'!$O$11,E349='PC Receitas'!$O$12,E349='PC Receitas'!$O$13,E349='PC Receitas'!$O$14)),-I349,0))</f>
        <v>12927.7</v>
      </c>
      <c r="R349" s="153" t="e">
        <f t="shared" si="20"/>
        <v>#N/A</v>
      </c>
      <c r="S349" s="150" t="e">
        <f t="shared" si="21"/>
        <v>#N/A</v>
      </c>
      <c r="T349" s="150" t="e">
        <f t="shared" si="22"/>
        <v>#N/A</v>
      </c>
      <c r="U349" s="150" t="e">
        <f t="shared" si="23"/>
        <v>#N/A</v>
      </c>
      <c r="V349" s="154" t="e">
        <f>VLOOKUP(E349,'PC Receitas'!$O$4:$P$14,2,FALSE)</f>
        <v>#N/A</v>
      </c>
    </row>
    <row r="350" spans="3:22" ht="19.5" customHeight="1" thickTop="1" thickBot="1" x14ac:dyDescent="0.3">
      <c r="C350" s="58"/>
      <c r="D350" s="58" t="str">
        <f>IF(C350&lt;&gt;"",TEXT(C350,"00")&amp;"/02/"&amp;'Configurações Básicas'!$P$5,"")</f>
        <v/>
      </c>
      <c r="E350" s="58"/>
      <c r="F350" s="58"/>
      <c r="G350" s="58"/>
      <c r="H350" s="58"/>
      <c r="I350" s="59"/>
      <c r="J350" s="193"/>
      <c r="K350" s="60"/>
      <c r="L350" s="60"/>
      <c r="M350" s="56">
        <f>M349+IF(AND(K350="Pago",OR(E350='PC Receitas'!$O$4,E350='PC Receitas'!$O$5,E350='PC Receitas'!$O$6)),I350,IF(AND(K350="Pago",OR(E350='PC Receitas'!$O$7,E350='PC Receitas'!$O$8,E350='PC Receitas'!$O$9,E350='PC Receitas'!$O$10,E350='PC Receitas'!$O$11,E350='PC Receitas'!$O$12,E350='PC Receitas'!$O$13,E350='PC Receitas'!$O$14)),-I350,0))</f>
        <v>12927.7</v>
      </c>
      <c r="R350" s="153" t="e">
        <f t="shared" si="20"/>
        <v>#N/A</v>
      </c>
      <c r="S350" s="150" t="e">
        <f t="shared" si="21"/>
        <v>#N/A</v>
      </c>
      <c r="T350" s="150" t="e">
        <f t="shared" si="22"/>
        <v>#N/A</v>
      </c>
      <c r="U350" s="150" t="e">
        <f t="shared" si="23"/>
        <v>#N/A</v>
      </c>
      <c r="V350" s="154" t="e">
        <f>VLOOKUP(E350,'PC Receitas'!$O$4:$P$14,2,FALSE)</f>
        <v>#N/A</v>
      </c>
    </row>
    <row r="351" spans="3:22" ht="19.5" customHeight="1" thickTop="1" thickBot="1" x14ac:dyDescent="0.3">
      <c r="C351" s="58"/>
      <c r="D351" s="58" t="str">
        <f>IF(C351&lt;&gt;"",TEXT(C351,"00")&amp;"/02/"&amp;'Configurações Básicas'!$P$5,"")</f>
        <v/>
      </c>
      <c r="E351" s="58"/>
      <c r="F351" s="58"/>
      <c r="G351" s="58"/>
      <c r="H351" s="58"/>
      <c r="I351" s="59"/>
      <c r="J351" s="193"/>
      <c r="K351" s="60"/>
      <c r="L351" s="60"/>
      <c r="M351" s="56">
        <f>M350+IF(AND(K351="Pago",OR(E351='PC Receitas'!$O$4,E351='PC Receitas'!$O$5,E351='PC Receitas'!$O$6)),I351,IF(AND(K351="Pago",OR(E351='PC Receitas'!$O$7,E351='PC Receitas'!$O$8,E351='PC Receitas'!$O$9,E351='PC Receitas'!$O$10,E351='PC Receitas'!$O$11,E351='PC Receitas'!$O$12,E351='PC Receitas'!$O$13,E351='PC Receitas'!$O$14)),-I351,0))</f>
        <v>12927.7</v>
      </c>
      <c r="R351" s="153" t="e">
        <f t="shared" si="20"/>
        <v>#N/A</v>
      </c>
      <c r="S351" s="150" t="e">
        <f t="shared" si="21"/>
        <v>#N/A</v>
      </c>
      <c r="T351" s="150" t="e">
        <f t="shared" si="22"/>
        <v>#N/A</v>
      </c>
      <c r="U351" s="150" t="e">
        <f t="shared" si="23"/>
        <v>#N/A</v>
      </c>
      <c r="V351" s="154" t="e">
        <f>VLOOKUP(E351,'PC Receitas'!$O$4:$P$14,2,FALSE)</f>
        <v>#N/A</v>
      </c>
    </row>
    <row r="352" spans="3:22" ht="19.5" customHeight="1" thickTop="1" thickBot="1" x14ac:dyDescent="0.3">
      <c r="C352" s="58"/>
      <c r="D352" s="58" t="str">
        <f>IF(C352&lt;&gt;"",TEXT(C352,"00")&amp;"/02/"&amp;'Configurações Básicas'!$P$5,"")</f>
        <v/>
      </c>
      <c r="E352" s="58"/>
      <c r="F352" s="58"/>
      <c r="G352" s="58"/>
      <c r="H352" s="58"/>
      <c r="I352" s="59"/>
      <c r="J352" s="193"/>
      <c r="K352" s="60"/>
      <c r="L352" s="60"/>
      <c r="M352" s="56">
        <f>M351+IF(AND(K352="Pago",OR(E352='PC Receitas'!$O$4,E352='PC Receitas'!$O$5,E352='PC Receitas'!$O$6)),I352,IF(AND(K352="Pago",OR(E352='PC Receitas'!$O$7,E352='PC Receitas'!$O$8,E352='PC Receitas'!$O$9,E352='PC Receitas'!$O$10,E352='PC Receitas'!$O$11,E352='PC Receitas'!$O$12,E352='PC Receitas'!$O$13,E352='PC Receitas'!$O$14)),-I352,0))</f>
        <v>12927.7</v>
      </c>
      <c r="R352" s="153" t="e">
        <f t="shared" si="20"/>
        <v>#N/A</v>
      </c>
      <c r="S352" s="150" t="e">
        <f t="shared" si="21"/>
        <v>#N/A</v>
      </c>
      <c r="T352" s="150" t="e">
        <f t="shared" si="22"/>
        <v>#N/A</v>
      </c>
      <c r="U352" s="150" t="e">
        <f t="shared" si="23"/>
        <v>#N/A</v>
      </c>
      <c r="V352" s="154" t="e">
        <f>VLOOKUP(E352,'PC Receitas'!$O$4:$P$14,2,FALSE)</f>
        <v>#N/A</v>
      </c>
    </row>
    <row r="353" spans="3:22" ht="19.5" customHeight="1" thickTop="1" thickBot="1" x14ac:dyDescent="0.3">
      <c r="C353" s="58"/>
      <c r="D353" s="58" t="str">
        <f>IF(C353&lt;&gt;"",TEXT(C353,"00")&amp;"/02/"&amp;'Configurações Básicas'!$P$5,"")</f>
        <v/>
      </c>
      <c r="E353" s="58"/>
      <c r="F353" s="58"/>
      <c r="G353" s="58"/>
      <c r="H353" s="58"/>
      <c r="I353" s="59"/>
      <c r="J353" s="193"/>
      <c r="K353" s="60"/>
      <c r="L353" s="60"/>
      <c r="M353" s="56">
        <f>M352+IF(AND(K353="Pago",OR(E353='PC Receitas'!$O$4,E353='PC Receitas'!$O$5,E353='PC Receitas'!$O$6)),I353,IF(AND(K353="Pago",OR(E353='PC Receitas'!$O$7,E353='PC Receitas'!$O$8,E353='PC Receitas'!$O$9,E353='PC Receitas'!$O$10,E353='PC Receitas'!$O$11,E353='PC Receitas'!$O$12,E353='PC Receitas'!$O$13,E353='PC Receitas'!$O$14)),-I353,0))</f>
        <v>12927.7</v>
      </c>
      <c r="R353" s="153" t="e">
        <f t="shared" si="20"/>
        <v>#N/A</v>
      </c>
      <c r="S353" s="150" t="e">
        <f t="shared" si="21"/>
        <v>#N/A</v>
      </c>
      <c r="T353" s="150" t="e">
        <f t="shared" si="22"/>
        <v>#N/A</v>
      </c>
      <c r="U353" s="150" t="e">
        <f t="shared" si="23"/>
        <v>#N/A</v>
      </c>
      <c r="V353" s="154" t="e">
        <f>VLOOKUP(E353,'PC Receitas'!$O$4:$P$14,2,FALSE)</f>
        <v>#N/A</v>
      </c>
    </row>
    <row r="354" spans="3:22" ht="19.5" customHeight="1" thickTop="1" thickBot="1" x14ac:dyDescent="0.3">
      <c r="C354" s="58"/>
      <c r="D354" s="58" t="str">
        <f>IF(C354&lt;&gt;"",TEXT(C354,"00")&amp;"/02/"&amp;'Configurações Básicas'!$P$5,"")</f>
        <v/>
      </c>
      <c r="E354" s="58"/>
      <c r="F354" s="58"/>
      <c r="G354" s="58"/>
      <c r="H354" s="58"/>
      <c r="I354" s="59"/>
      <c r="J354" s="193"/>
      <c r="K354" s="60"/>
      <c r="L354" s="60"/>
      <c r="M354" s="56">
        <f>M353+IF(AND(K354="Pago",OR(E354='PC Receitas'!$O$4,E354='PC Receitas'!$O$5,E354='PC Receitas'!$O$6)),I354,IF(AND(K354="Pago",OR(E354='PC Receitas'!$O$7,E354='PC Receitas'!$O$8,E354='PC Receitas'!$O$9,E354='PC Receitas'!$O$10,E354='PC Receitas'!$O$11,E354='PC Receitas'!$O$12,E354='PC Receitas'!$O$13,E354='PC Receitas'!$O$14)),-I354,0))</f>
        <v>12927.7</v>
      </c>
      <c r="R354" s="153" t="e">
        <f t="shared" si="20"/>
        <v>#N/A</v>
      </c>
      <c r="S354" s="150" t="e">
        <f t="shared" si="21"/>
        <v>#N/A</v>
      </c>
      <c r="T354" s="150" t="e">
        <f t="shared" si="22"/>
        <v>#N/A</v>
      </c>
      <c r="U354" s="150" t="e">
        <f t="shared" si="23"/>
        <v>#N/A</v>
      </c>
      <c r="V354" s="154" t="e">
        <f>VLOOKUP(E354,'PC Receitas'!$O$4:$P$14,2,FALSE)</f>
        <v>#N/A</v>
      </c>
    </row>
    <row r="355" spans="3:22" ht="19.5" customHeight="1" thickTop="1" thickBot="1" x14ac:dyDescent="0.3">
      <c r="C355" s="58"/>
      <c r="D355" s="58" t="str">
        <f>IF(C355&lt;&gt;"",TEXT(C355,"00")&amp;"/02/"&amp;'Configurações Básicas'!$P$5,"")</f>
        <v/>
      </c>
      <c r="E355" s="58"/>
      <c r="F355" s="58"/>
      <c r="G355" s="58"/>
      <c r="H355" s="58"/>
      <c r="I355" s="59"/>
      <c r="J355" s="193"/>
      <c r="K355" s="60"/>
      <c r="L355" s="60"/>
      <c r="M355" s="56">
        <f>M354+IF(AND(K355="Pago",OR(E355='PC Receitas'!$O$4,E355='PC Receitas'!$O$5,E355='PC Receitas'!$O$6)),I355,IF(AND(K355="Pago",OR(E355='PC Receitas'!$O$7,E355='PC Receitas'!$O$8,E355='PC Receitas'!$O$9,E355='PC Receitas'!$O$10,E355='PC Receitas'!$O$11,E355='PC Receitas'!$O$12,E355='PC Receitas'!$O$13,E355='PC Receitas'!$O$14)),-I355,0))</f>
        <v>12927.7</v>
      </c>
      <c r="R355" s="153" t="e">
        <f t="shared" si="20"/>
        <v>#N/A</v>
      </c>
      <c r="S355" s="150" t="e">
        <f t="shared" si="21"/>
        <v>#N/A</v>
      </c>
      <c r="T355" s="150" t="e">
        <f t="shared" si="22"/>
        <v>#N/A</v>
      </c>
      <c r="U355" s="150" t="e">
        <f t="shared" si="23"/>
        <v>#N/A</v>
      </c>
      <c r="V355" s="154" t="e">
        <f>VLOOKUP(E355,'PC Receitas'!$O$4:$P$14,2,FALSE)</f>
        <v>#N/A</v>
      </c>
    </row>
    <row r="356" spans="3:22" ht="19.5" customHeight="1" thickTop="1" thickBot="1" x14ac:dyDescent="0.3">
      <c r="C356" s="58"/>
      <c r="D356" s="58" t="str">
        <f>IF(C356&lt;&gt;"",TEXT(C356,"00")&amp;"/02/"&amp;'Configurações Básicas'!$P$5,"")</f>
        <v/>
      </c>
      <c r="E356" s="58"/>
      <c r="F356" s="58"/>
      <c r="G356" s="58"/>
      <c r="H356" s="58"/>
      <c r="I356" s="59"/>
      <c r="J356" s="193"/>
      <c r="K356" s="60"/>
      <c r="L356" s="60"/>
      <c r="M356" s="56">
        <f>M355+IF(AND(K356="Pago",OR(E356='PC Receitas'!$O$4,E356='PC Receitas'!$O$5,E356='PC Receitas'!$O$6)),I356,IF(AND(K356="Pago",OR(E356='PC Receitas'!$O$7,E356='PC Receitas'!$O$8,E356='PC Receitas'!$O$9,E356='PC Receitas'!$O$10,E356='PC Receitas'!$O$11,E356='PC Receitas'!$O$12,E356='PC Receitas'!$O$13,E356='PC Receitas'!$O$14)),-I356,0))</f>
        <v>12927.7</v>
      </c>
      <c r="R356" s="153" t="e">
        <f t="shared" si="20"/>
        <v>#N/A</v>
      </c>
      <c r="S356" s="150" t="e">
        <f t="shared" si="21"/>
        <v>#N/A</v>
      </c>
      <c r="T356" s="150" t="e">
        <f t="shared" si="22"/>
        <v>#N/A</v>
      </c>
      <c r="U356" s="150" t="e">
        <f t="shared" si="23"/>
        <v>#N/A</v>
      </c>
      <c r="V356" s="154" t="e">
        <f>VLOOKUP(E356,'PC Receitas'!$O$4:$P$14,2,FALSE)</f>
        <v>#N/A</v>
      </c>
    </row>
    <row r="357" spans="3:22" ht="19.5" customHeight="1" thickTop="1" thickBot="1" x14ac:dyDescent="0.3">
      <c r="C357" s="58"/>
      <c r="D357" s="58" t="str">
        <f>IF(C357&lt;&gt;"",TEXT(C357,"00")&amp;"/02/"&amp;'Configurações Básicas'!$P$5,"")</f>
        <v/>
      </c>
      <c r="E357" s="58"/>
      <c r="F357" s="58"/>
      <c r="G357" s="58"/>
      <c r="H357" s="58"/>
      <c r="I357" s="59"/>
      <c r="J357" s="193"/>
      <c r="K357" s="60"/>
      <c r="L357" s="60"/>
      <c r="M357" s="56">
        <f>M356+IF(AND(K357="Pago",OR(E357='PC Receitas'!$O$4,E357='PC Receitas'!$O$5,E357='PC Receitas'!$O$6)),I357,IF(AND(K357="Pago",OR(E357='PC Receitas'!$O$7,E357='PC Receitas'!$O$8,E357='PC Receitas'!$O$9,E357='PC Receitas'!$O$10,E357='PC Receitas'!$O$11,E357='PC Receitas'!$O$12,E357='PC Receitas'!$O$13,E357='PC Receitas'!$O$14)),-I357,0))</f>
        <v>12927.7</v>
      </c>
      <c r="R357" s="153" t="e">
        <f t="shared" si="20"/>
        <v>#N/A</v>
      </c>
      <c r="S357" s="150" t="e">
        <f t="shared" si="21"/>
        <v>#N/A</v>
      </c>
      <c r="T357" s="150" t="e">
        <f t="shared" si="22"/>
        <v>#N/A</v>
      </c>
      <c r="U357" s="150" t="e">
        <f t="shared" si="23"/>
        <v>#N/A</v>
      </c>
      <c r="V357" s="154" t="e">
        <f>VLOOKUP(E357,'PC Receitas'!$O$4:$P$14,2,FALSE)</f>
        <v>#N/A</v>
      </c>
    </row>
    <row r="358" spans="3:22" ht="19.5" customHeight="1" thickTop="1" thickBot="1" x14ac:dyDescent="0.3">
      <c r="C358" s="58"/>
      <c r="D358" s="58" t="str">
        <f>IF(C358&lt;&gt;"",TEXT(C358,"00")&amp;"/02/"&amp;'Configurações Básicas'!$P$5,"")</f>
        <v/>
      </c>
      <c r="E358" s="58"/>
      <c r="F358" s="58"/>
      <c r="G358" s="58"/>
      <c r="H358" s="58"/>
      <c r="I358" s="59"/>
      <c r="J358" s="193"/>
      <c r="K358" s="60"/>
      <c r="L358" s="60"/>
      <c r="M358" s="56">
        <f>M357+IF(AND(K358="Pago",OR(E358='PC Receitas'!$O$4,E358='PC Receitas'!$O$5,E358='PC Receitas'!$O$6)),I358,IF(AND(K358="Pago",OR(E358='PC Receitas'!$O$7,E358='PC Receitas'!$O$8,E358='PC Receitas'!$O$9,E358='PC Receitas'!$O$10,E358='PC Receitas'!$O$11,E358='PC Receitas'!$O$12,E358='PC Receitas'!$O$13,E358='PC Receitas'!$O$14)),-I358,0))</f>
        <v>12927.7</v>
      </c>
      <c r="R358" s="153" t="e">
        <f t="shared" si="20"/>
        <v>#N/A</v>
      </c>
      <c r="S358" s="150" t="e">
        <f t="shared" si="21"/>
        <v>#N/A</v>
      </c>
      <c r="T358" s="150" t="e">
        <f t="shared" si="22"/>
        <v>#N/A</v>
      </c>
      <c r="U358" s="150" t="e">
        <f t="shared" si="23"/>
        <v>#N/A</v>
      </c>
      <c r="V358" s="154" t="e">
        <f>VLOOKUP(E358,'PC Receitas'!$O$4:$P$14,2,FALSE)</f>
        <v>#N/A</v>
      </c>
    </row>
    <row r="359" spans="3:22" ht="19.5" customHeight="1" thickTop="1" thickBot="1" x14ac:dyDescent="0.3">
      <c r="C359" s="58"/>
      <c r="D359" s="58" t="str">
        <f>IF(C359&lt;&gt;"",TEXT(C359,"00")&amp;"/02/"&amp;'Configurações Básicas'!$P$5,"")</f>
        <v/>
      </c>
      <c r="E359" s="58"/>
      <c r="F359" s="58"/>
      <c r="G359" s="58"/>
      <c r="H359" s="58"/>
      <c r="I359" s="59"/>
      <c r="J359" s="193"/>
      <c r="K359" s="60"/>
      <c r="L359" s="60"/>
      <c r="M359" s="56">
        <f>M358+IF(AND(K359="Pago",OR(E359='PC Receitas'!$O$4,E359='PC Receitas'!$O$5,E359='PC Receitas'!$O$6)),I359,IF(AND(K359="Pago",OR(E359='PC Receitas'!$O$7,E359='PC Receitas'!$O$8,E359='PC Receitas'!$O$9,E359='PC Receitas'!$O$10,E359='PC Receitas'!$O$11,E359='PC Receitas'!$O$12,E359='PC Receitas'!$O$13,E359='PC Receitas'!$O$14)),-I359,0))</f>
        <v>12927.7</v>
      </c>
      <c r="R359" s="153" t="e">
        <f t="shared" si="20"/>
        <v>#N/A</v>
      </c>
      <c r="S359" s="150" t="e">
        <f t="shared" si="21"/>
        <v>#N/A</v>
      </c>
      <c r="T359" s="150" t="e">
        <f t="shared" si="22"/>
        <v>#N/A</v>
      </c>
      <c r="U359" s="150" t="e">
        <f t="shared" si="23"/>
        <v>#N/A</v>
      </c>
      <c r="V359" s="154" t="e">
        <f>VLOOKUP(E359,'PC Receitas'!$O$4:$P$14,2,FALSE)</f>
        <v>#N/A</v>
      </c>
    </row>
    <row r="360" spans="3:22" ht="19.5" customHeight="1" thickTop="1" thickBot="1" x14ac:dyDescent="0.3">
      <c r="C360" s="58"/>
      <c r="D360" s="58" t="str">
        <f>IF(C360&lt;&gt;"",TEXT(C360,"00")&amp;"/02/"&amp;'Configurações Básicas'!$P$5,"")</f>
        <v/>
      </c>
      <c r="E360" s="58"/>
      <c r="F360" s="58"/>
      <c r="G360" s="58"/>
      <c r="H360" s="58"/>
      <c r="I360" s="59"/>
      <c r="J360" s="193"/>
      <c r="K360" s="60"/>
      <c r="L360" s="60"/>
      <c r="M360" s="56">
        <f>M359+IF(AND(K360="Pago",OR(E360='PC Receitas'!$O$4,E360='PC Receitas'!$O$5,E360='PC Receitas'!$O$6)),I360,IF(AND(K360="Pago",OR(E360='PC Receitas'!$O$7,E360='PC Receitas'!$O$8,E360='PC Receitas'!$O$9,E360='PC Receitas'!$O$10,E360='PC Receitas'!$O$11,E360='PC Receitas'!$O$12,E360='PC Receitas'!$O$13,E360='PC Receitas'!$O$14)),-I360,0))</f>
        <v>12927.7</v>
      </c>
      <c r="R360" s="153" t="e">
        <f t="shared" si="20"/>
        <v>#N/A</v>
      </c>
      <c r="S360" s="150" t="e">
        <f t="shared" si="21"/>
        <v>#N/A</v>
      </c>
      <c r="T360" s="150" t="e">
        <f t="shared" si="22"/>
        <v>#N/A</v>
      </c>
      <c r="U360" s="150" t="e">
        <f t="shared" si="23"/>
        <v>#N/A</v>
      </c>
      <c r="V360" s="154" t="e">
        <f>VLOOKUP(E360,'PC Receitas'!$O$4:$P$14,2,FALSE)</f>
        <v>#N/A</v>
      </c>
    </row>
    <row r="361" spans="3:22" ht="19.5" customHeight="1" thickTop="1" thickBot="1" x14ac:dyDescent="0.3">
      <c r="C361" s="58"/>
      <c r="D361" s="58" t="str">
        <f>IF(C361&lt;&gt;"",TEXT(C361,"00")&amp;"/02/"&amp;'Configurações Básicas'!$P$5,"")</f>
        <v/>
      </c>
      <c r="E361" s="58"/>
      <c r="F361" s="58"/>
      <c r="G361" s="58"/>
      <c r="H361" s="58"/>
      <c r="I361" s="59"/>
      <c r="J361" s="193"/>
      <c r="K361" s="60"/>
      <c r="L361" s="60"/>
      <c r="M361" s="56">
        <f>M360+IF(AND(K361="Pago",OR(E361='PC Receitas'!$O$4,E361='PC Receitas'!$O$5,E361='PC Receitas'!$O$6)),I361,IF(AND(K361="Pago",OR(E361='PC Receitas'!$O$7,E361='PC Receitas'!$O$8,E361='PC Receitas'!$O$9,E361='PC Receitas'!$O$10,E361='PC Receitas'!$O$11,E361='PC Receitas'!$O$12,E361='PC Receitas'!$O$13,E361='PC Receitas'!$O$14)),-I361,0))</f>
        <v>12927.7</v>
      </c>
      <c r="R361" s="153" t="e">
        <f t="shared" si="20"/>
        <v>#N/A</v>
      </c>
      <c r="S361" s="150" t="e">
        <f t="shared" si="21"/>
        <v>#N/A</v>
      </c>
      <c r="T361" s="150" t="e">
        <f t="shared" si="22"/>
        <v>#N/A</v>
      </c>
      <c r="U361" s="150" t="e">
        <f t="shared" si="23"/>
        <v>#N/A</v>
      </c>
      <c r="V361" s="154" t="e">
        <f>VLOOKUP(E361,'PC Receitas'!$O$4:$P$14,2,FALSE)</f>
        <v>#N/A</v>
      </c>
    </row>
    <row r="362" spans="3:22" ht="19.5" customHeight="1" thickTop="1" thickBot="1" x14ac:dyDescent="0.3">
      <c r="C362" s="58"/>
      <c r="D362" s="58" t="str">
        <f>IF(C362&lt;&gt;"",TEXT(C362,"00")&amp;"/02/"&amp;'Configurações Básicas'!$P$5,"")</f>
        <v/>
      </c>
      <c r="E362" s="58"/>
      <c r="F362" s="58"/>
      <c r="G362" s="58"/>
      <c r="H362" s="58"/>
      <c r="I362" s="59"/>
      <c r="J362" s="193"/>
      <c r="K362" s="60"/>
      <c r="L362" s="60"/>
      <c r="M362" s="56">
        <f>M361+IF(AND(K362="Pago",OR(E362='PC Receitas'!$O$4,E362='PC Receitas'!$O$5,E362='PC Receitas'!$O$6)),I362,IF(AND(K362="Pago",OR(E362='PC Receitas'!$O$7,E362='PC Receitas'!$O$8,E362='PC Receitas'!$O$9,E362='PC Receitas'!$O$10,E362='PC Receitas'!$O$11,E362='PC Receitas'!$O$12,E362='PC Receitas'!$O$13,E362='PC Receitas'!$O$14)),-I362,0))</f>
        <v>12927.7</v>
      </c>
      <c r="R362" s="153" t="e">
        <f t="shared" si="20"/>
        <v>#N/A</v>
      </c>
      <c r="S362" s="150" t="e">
        <f t="shared" si="21"/>
        <v>#N/A</v>
      </c>
      <c r="T362" s="150" t="e">
        <f t="shared" si="22"/>
        <v>#N/A</v>
      </c>
      <c r="U362" s="150" t="e">
        <f t="shared" si="23"/>
        <v>#N/A</v>
      </c>
      <c r="V362" s="154" t="e">
        <f>VLOOKUP(E362,'PC Receitas'!$O$4:$P$14,2,FALSE)</f>
        <v>#N/A</v>
      </c>
    </row>
    <row r="363" spans="3:22" ht="19.5" customHeight="1" thickTop="1" thickBot="1" x14ac:dyDescent="0.3">
      <c r="C363" s="58"/>
      <c r="D363" s="58" t="str">
        <f>IF(C363&lt;&gt;"",TEXT(C363,"00")&amp;"/02/"&amp;'Configurações Básicas'!$P$5,"")</f>
        <v/>
      </c>
      <c r="E363" s="58"/>
      <c r="F363" s="58"/>
      <c r="G363" s="58"/>
      <c r="H363" s="58"/>
      <c r="I363" s="59"/>
      <c r="J363" s="193"/>
      <c r="K363" s="60"/>
      <c r="L363" s="60"/>
      <c r="M363" s="56">
        <f>M362+IF(AND(K363="Pago",OR(E363='PC Receitas'!$O$4,E363='PC Receitas'!$O$5,E363='PC Receitas'!$O$6)),I363,IF(AND(K363="Pago",OR(E363='PC Receitas'!$O$7,E363='PC Receitas'!$O$8,E363='PC Receitas'!$O$9,E363='PC Receitas'!$O$10,E363='PC Receitas'!$O$11,E363='PC Receitas'!$O$12,E363='PC Receitas'!$O$13,E363='PC Receitas'!$O$14)),-I363,0))</f>
        <v>12927.7</v>
      </c>
      <c r="R363" s="153" t="e">
        <f t="shared" si="20"/>
        <v>#N/A</v>
      </c>
      <c r="S363" s="150" t="e">
        <f t="shared" si="21"/>
        <v>#N/A</v>
      </c>
      <c r="T363" s="150" t="e">
        <f t="shared" si="22"/>
        <v>#N/A</v>
      </c>
      <c r="U363" s="150" t="e">
        <f t="shared" si="23"/>
        <v>#N/A</v>
      </c>
      <c r="V363" s="154" t="e">
        <f>VLOOKUP(E363,'PC Receitas'!$O$4:$P$14,2,FALSE)</f>
        <v>#N/A</v>
      </c>
    </row>
    <row r="364" spans="3:22" ht="19.5" customHeight="1" thickTop="1" thickBot="1" x14ac:dyDescent="0.3">
      <c r="C364" s="58"/>
      <c r="D364" s="58" t="str">
        <f>IF(C364&lt;&gt;"",TEXT(C364,"00")&amp;"/02/"&amp;'Configurações Básicas'!$P$5,"")</f>
        <v/>
      </c>
      <c r="E364" s="58"/>
      <c r="F364" s="58"/>
      <c r="G364" s="58"/>
      <c r="H364" s="58"/>
      <c r="I364" s="59"/>
      <c r="J364" s="193"/>
      <c r="K364" s="60"/>
      <c r="L364" s="60"/>
      <c r="M364" s="56">
        <f>M363+IF(AND(K364="Pago",OR(E364='PC Receitas'!$O$4,E364='PC Receitas'!$O$5,E364='PC Receitas'!$O$6)),I364,IF(AND(K364="Pago",OR(E364='PC Receitas'!$O$7,E364='PC Receitas'!$O$8,E364='PC Receitas'!$O$9,E364='PC Receitas'!$O$10,E364='PC Receitas'!$O$11,E364='PC Receitas'!$O$12,E364='PC Receitas'!$O$13,E364='PC Receitas'!$O$14)),-I364,0))</f>
        <v>12927.7</v>
      </c>
      <c r="R364" s="153" t="e">
        <f t="shared" si="20"/>
        <v>#N/A</v>
      </c>
      <c r="S364" s="150" t="e">
        <f t="shared" si="21"/>
        <v>#N/A</v>
      </c>
      <c r="T364" s="150" t="e">
        <f t="shared" si="22"/>
        <v>#N/A</v>
      </c>
      <c r="U364" s="150" t="e">
        <f t="shared" si="23"/>
        <v>#N/A</v>
      </c>
      <c r="V364" s="154" t="e">
        <f>VLOOKUP(E364,'PC Receitas'!$O$4:$P$14,2,FALSE)</f>
        <v>#N/A</v>
      </c>
    </row>
    <row r="365" spans="3:22" ht="19.5" customHeight="1" thickTop="1" thickBot="1" x14ac:dyDescent="0.3">
      <c r="C365" s="58"/>
      <c r="D365" s="58" t="str">
        <f>IF(C365&lt;&gt;"",TEXT(C365,"00")&amp;"/02/"&amp;'Configurações Básicas'!$P$5,"")</f>
        <v/>
      </c>
      <c r="E365" s="58"/>
      <c r="F365" s="58"/>
      <c r="G365" s="58"/>
      <c r="H365" s="58"/>
      <c r="I365" s="59"/>
      <c r="J365" s="193"/>
      <c r="K365" s="60"/>
      <c r="L365" s="60"/>
      <c r="M365" s="56">
        <f>M364+IF(AND(K365="Pago",OR(E365='PC Receitas'!$O$4,E365='PC Receitas'!$O$5,E365='PC Receitas'!$O$6)),I365,IF(AND(K365="Pago",OR(E365='PC Receitas'!$O$7,E365='PC Receitas'!$O$8,E365='PC Receitas'!$O$9,E365='PC Receitas'!$O$10,E365='PC Receitas'!$O$11,E365='PC Receitas'!$O$12,E365='PC Receitas'!$O$13,E365='PC Receitas'!$O$14)),-I365,0))</f>
        <v>12927.7</v>
      </c>
      <c r="R365" s="153" t="e">
        <f t="shared" si="20"/>
        <v>#N/A</v>
      </c>
      <c r="S365" s="150" t="e">
        <f t="shared" si="21"/>
        <v>#N/A</v>
      </c>
      <c r="T365" s="150" t="e">
        <f t="shared" si="22"/>
        <v>#N/A</v>
      </c>
      <c r="U365" s="150" t="e">
        <f t="shared" si="23"/>
        <v>#N/A</v>
      </c>
      <c r="V365" s="154" t="e">
        <f>VLOOKUP(E365,'PC Receitas'!$O$4:$P$14,2,FALSE)</f>
        <v>#N/A</v>
      </c>
    </row>
    <row r="366" spans="3:22" ht="19.5" customHeight="1" thickTop="1" thickBot="1" x14ac:dyDescent="0.3">
      <c r="C366" s="58"/>
      <c r="D366" s="58" t="str">
        <f>IF(C366&lt;&gt;"",TEXT(C366,"00")&amp;"/02/"&amp;'Configurações Básicas'!$P$5,"")</f>
        <v/>
      </c>
      <c r="E366" s="58"/>
      <c r="F366" s="58"/>
      <c r="G366" s="58"/>
      <c r="H366" s="58"/>
      <c r="I366" s="59"/>
      <c r="J366" s="193"/>
      <c r="K366" s="60"/>
      <c r="L366" s="60"/>
      <c r="M366" s="56">
        <f>M365+IF(AND(K366="Pago",OR(E366='PC Receitas'!$O$4,E366='PC Receitas'!$O$5,E366='PC Receitas'!$O$6)),I366,IF(AND(K366="Pago",OR(E366='PC Receitas'!$O$7,E366='PC Receitas'!$O$8,E366='PC Receitas'!$O$9,E366='PC Receitas'!$O$10,E366='PC Receitas'!$O$11,E366='PC Receitas'!$O$12,E366='PC Receitas'!$O$13,E366='PC Receitas'!$O$14)),-I366,0))</f>
        <v>12927.7</v>
      </c>
      <c r="R366" s="153" t="e">
        <f t="shared" si="20"/>
        <v>#N/A</v>
      </c>
      <c r="S366" s="150" t="e">
        <f t="shared" si="21"/>
        <v>#N/A</v>
      </c>
      <c r="T366" s="150" t="e">
        <f t="shared" si="22"/>
        <v>#N/A</v>
      </c>
      <c r="U366" s="150" t="e">
        <f t="shared" si="23"/>
        <v>#N/A</v>
      </c>
      <c r="V366" s="154" t="e">
        <f>VLOOKUP(E366,'PC Receitas'!$O$4:$P$14,2,FALSE)</f>
        <v>#N/A</v>
      </c>
    </row>
    <row r="367" spans="3:22" ht="19.5" customHeight="1" thickTop="1" thickBot="1" x14ac:dyDescent="0.3">
      <c r="C367" s="58"/>
      <c r="D367" s="58" t="str">
        <f>IF(C367&lt;&gt;"",TEXT(C367,"00")&amp;"/02/"&amp;'Configurações Básicas'!$P$5,"")</f>
        <v/>
      </c>
      <c r="E367" s="58"/>
      <c r="F367" s="58"/>
      <c r="G367" s="58"/>
      <c r="H367" s="58"/>
      <c r="I367" s="59"/>
      <c r="J367" s="193"/>
      <c r="K367" s="60"/>
      <c r="L367" s="60"/>
      <c r="M367" s="56">
        <f>M366+IF(AND(K367="Pago",OR(E367='PC Receitas'!$O$4,E367='PC Receitas'!$O$5,E367='PC Receitas'!$O$6)),I367,IF(AND(K367="Pago",OR(E367='PC Receitas'!$O$7,E367='PC Receitas'!$O$8,E367='PC Receitas'!$O$9,E367='PC Receitas'!$O$10,E367='PC Receitas'!$O$11,E367='PC Receitas'!$O$12,E367='PC Receitas'!$O$13,E367='PC Receitas'!$O$14)),-I367,0))</f>
        <v>12927.7</v>
      </c>
      <c r="R367" s="153" t="e">
        <f t="shared" si="20"/>
        <v>#N/A</v>
      </c>
      <c r="S367" s="150" t="e">
        <f t="shared" si="21"/>
        <v>#N/A</v>
      </c>
      <c r="T367" s="150" t="e">
        <f t="shared" si="22"/>
        <v>#N/A</v>
      </c>
      <c r="U367" s="150" t="e">
        <f t="shared" si="23"/>
        <v>#N/A</v>
      </c>
      <c r="V367" s="154" t="e">
        <f>VLOOKUP(E367,'PC Receitas'!$O$4:$P$14,2,FALSE)</f>
        <v>#N/A</v>
      </c>
    </row>
    <row r="368" spans="3:22" ht="19.5" customHeight="1" thickTop="1" thickBot="1" x14ac:dyDescent="0.3">
      <c r="C368" s="58"/>
      <c r="D368" s="58" t="str">
        <f>IF(C368&lt;&gt;"",TEXT(C368,"00")&amp;"/02/"&amp;'Configurações Básicas'!$P$5,"")</f>
        <v/>
      </c>
      <c r="E368" s="58"/>
      <c r="F368" s="58"/>
      <c r="G368" s="58"/>
      <c r="H368" s="58"/>
      <c r="I368" s="59"/>
      <c r="J368" s="193"/>
      <c r="K368" s="60"/>
      <c r="L368" s="60"/>
      <c r="M368" s="56">
        <f>M367+IF(AND(K368="Pago",OR(E368='PC Receitas'!$O$4,E368='PC Receitas'!$O$5,E368='PC Receitas'!$O$6)),I368,IF(AND(K368="Pago",OR(E368='PC Receitas'!$O$7,E368='PC Receitas'!$O$8,E368='PC Receitas'!$O$9,E368='PC Receitas'!$O$10,E368='PC Receitas'!$O$11,E368='PC Receitas'!$O$12,E368='PC Receitas'!$O$13,E368='PC Receitas'!$O$14)),-I368,0))</f>
        <v>12927.7</v>
      </c>
      <c r="R368" s="153" t="e">
        <f t="shared" si="20"/>
        <v>#N/A</v>
      </c>
      <c r="S368" s="150" t="e">
        <f t="shared" si="21"/>
        <v>#N/A</v>
      </c>
      <c r="T368" s="150" t="e">
        <f t="shared" si="22"/>
        <v>#N/A</v>
      </c>
      <c r="U368" s="150" t="e">
        <f t="shared" si="23"/>
        <v>#N/A</v>
      </c>
      <c r="V368" s="154" t="e">
        <f>VLOOKUP(E368,'PC Receitas'!$O$4:$P$14,2,FALSE)</f>
        <v>#N/A</v>
      </c>
    </row>
    <row r="369" spans="3:22" ht="19.5" customHeight="1" thickTop="1" thickBot="1" x14ac:dyDescent="0.3">
      <c r="C369" s="58"/>
      <c r="D369" s="58" t="str">
        <f>IF(C369&lt;&gt;"",TEXT(C369,"00")&amp;"/02/"&amp;'Configurações Básicas'!$P$5,"")</f>
        <v/>
      </c>
      <c r="E369" s="58"/>
      <c r="F369" s="58"/>
      <c r="G369" s="58"/>
      <c r="H369" s="58"/>
      <c r="I369" s="59"/>
      <c r="J369" s="193"/>
      <c r="K369" s="60"/>
      <c r="L369" s="60"/>
      <c r="M369" s="56">
        <f>M368+IF(AND(K369="Pago",OR(E369='PC Receitas'!$O$4,E369='PC Receitas'!$O$5,E369='PC Receitas'!$O$6)),I369,IF(AND(K369="Pago",OR(E369='PC Receitas'!$O$7,E369='PC Receitas'!$O$8,E369='PC Receitas'!$O$9,E369='PC Receitas'!$O$10,E369='PC Receitas'!$O$11,E369='PC Receitas'!$O$12,E369='PC Receitas'!$O$13,E369='PC Receitas'!$O$14)),-I369,0))</f>
        <v>12927.7</v>
      </c>
      <c r="R369" s="153" t="e">
        <f t="shared" si="20"/>
        <v>#N/A</v>
      </c>
      <c r="S369" s="150" t="e">
        <f t="shared" si="21"/>
        <v>#N/A</v>
      </c>
      <c r="T369" s="150" t="e">
        <f t="shared" si="22"/>
        <v>#N/A</v>
      </c>
      <c r="U369" s="150" t="e">
        <f t="shared" si="23"/>
        <v>#N/A</v>
      </c>
      <c r="V369" s="154" t="e">
        <f>VLOOKUP(E369,'PC Receitas'!$O$4:$P$14,2,FALSE)</f>
        <v>#N/A</v>
      </c>
    </row>
    <row r="370" spans="3:22" ht="19.5" customHeight="1" thickTop="1" thickBot="1" x14ac:dyDescent="0.3">
      <c r="C370" s="58"/>
      <c r="D370" s="58" t="str">
        <f>IF(C370&lt;&gt;"",TEXT(C370,"00")&amp;"/02/"&amp;'Configurações Básicas'!$P$5,"")</f>
        <v/>
      </c>
      <c r="E370" s="58"/>
      <c r="F370" s="58"/>
      <c r="G370" s="58"/>
      <c r="H370" s="58"/>
      <c r="I370" s="59"/>
      <c r="J370" s="193"/>
      <c r="K370" s="60"/>
      <c r="L370" s="60"/>
      <c r="M370" s="56">
        <f>M369+IF(AND(K370="Pago",OR(E370='PC Receitas'!$O$4,E370='PC Receitas'!$O$5,E370='PC Receitas'!$O$6)),I370,IF(AND(K370="Pago",OR(E370='PC Receitas'!$O$7,E370='PC Receitas'!$O$8,E370='PC Receitas'!$O$9,E370='PC Receitas'!$O$10,E370='PC Receitas'!$O$11,E370='PC Receitas'!$O$12,E370='PC Receitas'!$O$13,E370='PC Receitas'!$O$14)),-I370,0))</f>
        <v>12927.7</v>
      </c>
      <c r="R370" s="153" t="e">
        <f t="shared" si="20"/>
        <v>#N/A</v>
      </c>
      <c r="S370" s="150" t="e">
        <f t="shared" si="21"/>
        <v>#N/A</v>
      </c>
      <c r="T370" s="150" t="e">
        <f t="shared" si="22"/>
        <v>#N/A</v>
      </c>
      <c r="U370" s="150" t="e">
        <f t="shared" si="23"/>
        <v>#N/A</v>
      </c>
      <c r="V370" s="154" t="e">
        <f>VLOOKUP(E370,'PC Receitas'!$O$4:$P$14,2,FALSE)</f>
        <v>#N/A</v>
      </c>
    </row>
    <row r="371" spans="3:22" ht="19.5" customHeight="1" thickTop="1" thickBot="1" x14ac:dyDescent="0.3">
      <c r="C371" s="58"/>
      <c r="D371" s="58" t="str">
        <f>IF(C371&lt;&gt;"",TEXT(C371,"00")&amp;"/02/"&amp;'Configurações Básicas'!$P$5,"")</f>
        <v/>
      </c>
      <c r="E371" s="58"/>
      <c r="F371" s="58"/>
      <c r="G371" s="58"/>
      <c r="H371" s="58"/>
      <c r="I371" s="59"/>
      <c r="J371" s="193"/>
      <c r="K371" s="60"/>
      <c r="L371" s="60"/>
      <c r="M371" s="56">
        <f>M370+IF(AND(K371="Pago",OR(E371='PC Receitas'!$O$4,E371='PC Receitas'!$O$5,E371='PC Receitas'!$O$6)),I371,IF(AND(K371="Pago",OR(E371='PC Receitas'!$O$7,E371='PC Receitas'!$O$8,E371='PC Receitas'!$O$9,E371='PC Receitas'!$O$10,E371='PC Receitas'!$O$11,E371='PC Receitas'!$O$12,E371='PC Receitas'!$O$13,E371='PC Receitas'!$O$14)),-I371,0))</f>
        <v>12927.7</v>
      </c>
      <c r="R371" s="153" t="e">
        <f t="shared" si="20"/>
        <v>#N/A</v>
      </c>
      <c r="S371" s="150" t="e">
        <f t="shared" si="21"/>
        <v>#N/A</v>
      </c>
      <c r="T371" s="150" t="e">
        <f t="shared" si="22"/>
        <v>#N/A</v>
      </c>
      <c r="U371" s="150" t="e">
        <f t="shared" si="23"/>
        <v>#N/A</v>
      </c>
      <c r="V371" s="154" t="e">
        <f>VLOOKUP(E371,'PC Receitas'!$O$4:$P$14,2,FALSE)</f>
        <v>#N/A</v>
      </c>
    </row>
    <row r="372" spans="3:22" ht="19.5" customHeight="1" thickTop="1" thickBot="1" x14ac:dyDescent="0.3">
      <c r="C372" s="58"/>
      <c r="D372" s="58" t="str">
        <f>IF(C372&lt;&gt;"",TEXT(C372,"00")&amp;"/02/"&amp;'Configurações Básicas'!$P$5,"")</f>
        <v/>
      </c>
      <c r="E372" s="58"/>
      <c r="F372" s="58"/>
      <c r="G372" s="58"/>
      <c r="H372" s="58"/>
      <c r="I372" s="59"/>
      <c r="J372" s="193"/>
      <c r="K372" s="60"/>
      <c r="L372" s="60"/>
      <c r="M372" s="56">
        <f>M371+IF(AND(K372="Pago",OR(E372='PC Receitas'!$O$4,E372='PC Receitas'!$O$5,E372='PC Receitas'!$O$6)),I372,IF(AND(K372="Pago",OR(E372='PC Receitas'!$O$7,E372='PC Receitas'!$O$8,E372='PC Receitas'!$O$9,E372='PC Receitas'!$O$10,E372='PC Receitas'!$O$11,E372='PC Receitas'!$O$12,E372='PC Receitas'!$O$13,E372='PC Receitas'!$O$14)),-I372,0))</f>
        <v>12927.7</v>
      </c>
      <c r="R372" s="153" t="e">
        <f t="shared" si="20"/>
        <v>#N/A</v>
      </c>
      <c r="S372" s="150" t="e">
        <f t="shared" si="21"/>
        <v>#N/A</v>
      </c>
      <c r="T372" s="150" t="e">
        <f t="shared" si="22"/>
        <v>#N/A</v>
      </c>
      <c r="U372" s="150" t="e">
        <f t="shared" si="23"/>
        <v>#N/A</v>
      </c>
      <c r="V372" s="154" t="e">
        <f>VLOOKUP(E372,'PC Receitas'!$O$4:$P$14,2,FALSE)</f>
        <v>#N/A</v>
      </c>
    </row>
    <row r="373" spans="3:22" ht="19.5" customHeight="1" thickTop="1" thickBot="1" x14ac:dyDescent="0.3">
      <c r="C373" s="58"/>
      <c r="D373" s="58" t="str">
        <f>IF(C373&lt;&gt;"",TEXT(C373,"00")&amp;"/02/"&amp;'Configurações Básicas'!$P$5,"")</f>
        <v/>
      </c>
      <c r="E373" s="58"/>
      <c r="F373" s="58"/>
      <c r="G373" s="58"/>
      <c r="H373" s="58"/>
      <c r="I373" s="59"/>
      <c r="J373" s="193"/>
      <c r="K373" s="60"/>
      <c r="L373" s="60"/>
      <c r="M373" s="56">
        <f>M372+IF(AND(K373="Pago",OR(E373='PC Receitas'!$O$4,E373='PC Receitas'!$O$5,E373='PC Receitas'!$O$6)),I373,IF(AND(K373="Pago",OR(E373='PC Receitas'!$O$7,E373='PC Receitas'!$O$8,E373='PC Receitas'!$O$9,E373='PC Receitas'!$O$10,E373='PC Receitas'!$O$11,E373='PC Receitas'!$O$12,E373='PC Receitas'!$O$13,E373='PC Receitas'!$O$14)),-I373,0))</f>
        <v>12927.7</v>
      </c>
      <c r="R373" s="153" t="e">
        <f t="shared" si="20"/>
        <v>#N/A</v>
      </c>
      <c r="S373" s="150" t="e">
        <f t="shared" si="21"/>
        <v>#N/A</v>
      </c>
      <c r="T373" s="150" t="e">
        <f t="shared" si="22"/>
        <v>#N/A</v>
      </c>
      <c r="U373" s="150" t="e">
        <f t="shared" si="23"/>
        <v>#N/A</v>
      </c>
      <c r="V373" s="154" t="e">
        <f>VLOOKUP(E373,'PC Receitas'!$O$4:$P$14,2,FALSE)</f>
        <v>#N/A</v>
      </c>
    </row>
    <row r="374" spans="3:22" ht="19.5" customHeight="1" thickTop="1" thickBot="1" x14ac:dyDescent="0.3">
      <c r="C374" s="58"/>
      <c r="D374" s="58" t="str">
        <f>IF(C374&lt;&gt;"",TEXT(C374,"00")&amp;"/02/"&amp;'Configurações Básicas'!$P$5,"")</f>
        <v/>
      </c>
      <c r="E374" s="58"/>
      <c r="F374" s="58"/>
      <c r="G374" s="58"/>
      <c r="H374" s="58"/>
      <c r="I374" s="59"/>
      <c r="J374" s="193"/>
      <c r="K374" s="60"/>
      <c r="L374" s="60"/>
      <c r="M374" s="56">
        <f>M373+IF(AND(K374="Pago",OR(E374='PC Receitas'!$O$4,E374='PC Receitas'!$O$5,E374='PC Receitas'!$O$6)),I374,IF(AND(K374="Pago",OR(E374='PC Receitas'!$O$7,E374='PC Receitas'!$O$8,E374='PC Receitas'!$O$9,E374='PC Receitas'!$O$10,E374='PC Receitas'!$O$11,E374='PC Receitas'!$O$12,E374='PC Receitas'!$O$13,E374='PC Receitas'!$O$14)),-I374,0))</f>
        <v>12927.7</v>
      </c>
      <c r="R374" s="153" t="e">
        <f t="shared" si="20"/>
        <v>#N/A</v>
      </c>
      <c r="S374" s="150" t="e">
        <f t="shared" si="21"/>
        <v>#N/A</v>
      </c>
      <c r="T374" s="150" t="e">
        <f t="shared" si="22"/>
        <v>#N/A</v>
      </c>
      <c r="U374" s="150" t="e">
        <f t="shared" si="23"/>
        <v>#N/A</v>
      </c>
      <c r="V374" s="154" t="e">
        <f>VLOOKUP(E374,'PC Receitas'!$O$4:$P$14,2,FALSE)</f>
        <v>#N/A</v>
      </c>
    </row>
    <row r="375" spans="3:22" ht="19.5" customHeight="1" thickTop="1" thickBot="1" x14ac:dyDescent="0.3">
      <c r="C375" s="58"/>
      <c r="D375" s="58" t="str">
        <f>IF(C375&lt;&gt;"",TEXT(C375,"00")&amp;"/02/"&amp;'Configurações Básicas'!$P$5,"")</f>
        <v/>
      </c>
      <c r="E375" s="58"/>
      <c r="F375" s="58"/>
      <c r="G375" s="58"/>
      <c r="H375" s="58"/>
      <c r="I375" s="59"/>
      <c r="J375" s="193"/>
      <c r="K375" s="60"/>
      <c r="L375" s="60"/>
      <c r="M375" s="56">
        <f>M374+IF(AND(K375="Pago",OR(E375='PC Receitas'!$O$4,E375='PC Receitas'!$O$5,E375='PC Receitas'!$O$6)),I375,IF(AND(K375="Pago",OR(E375='PC Receitas'!$O$7,E375='PC Receitas'!$O$8,E375='PC Receitas'!$O$9,E375='PC Receitas'!$O$10,E375='PC Receitas'!$O$11,E375='PC Receitas'!$O$12,E375='PC Receitas'!$O$13,E375='PC Receitas'!$O$14)),-I375,0))</f>
        <v>12927.7</v>
      </c>
      <c r="R375" s="153" t="e">
        <f t="shared" si="20"/>
        <v>#N/A</v>
      </c>
      <c r="S375" s="150" t="e">
        <f t="shared" si="21"/>
        <v>#N/A</v>
      </c>
      <c r="T375" s="150" t="e">
        <f t="shared" si="22"/>
        <v>#N/A</v>
      </c>
      <c r="U375" s="150" t="e">
        <f t="shared" si="23"/>
        <v>#N/A</v>
      </c>
      <c r="V375" s="154" t="e">
        <f>VLOOKUP(E375,'PC Receitas'!$O$4:$P$14,2,FALSE)</f>
        <v>#N/A</v>
      </c>
    </row>
    <row r="376" spans="3:22" ht="19.5" customHeight="1" thickTop="1" thickBot="1" x14ac:dyDescent="0.3">
      <c r="C376" s="58"/>
      <c r="D376" s="58" t="str">
        <f>IF(C376&lt;&gt;"",TEXT(C376,"00")&amp;"/02/"&amp;'Configurações Básicas'!$P$5,"")</f>
        <v/>
      </c>
      <c r="E376" s="58"/>
      <c r="F376" s="58"/>
      <c r="G376" s="58"/>
      <c r="H376" s="58"/>
      <c r="I376" s="59"/>
      <c r="J376" s="193"/>
      <c r="K376" s="60"/>
      <c r="L376" s="60"/>
      <c r="M376" s="56">
        <f>M375+IF(AND(K376="Pago",OR(E376='PC Receitas'!$O$4,E376='PC Receitas'!$O$5,E376='PC Receitas'!$O$6)),I376,IF(AND(K376="Pago",OR(E376='PC Receitas'!$O$7,E376='PC Receitas'!$O$8,E376='PC Receitas'!$O$9,E376='PC Receitas'!$O$10,E376='PC Receitas'!$O$11,E376='PC Receitas'!$O$12,E376='PC Receitas'!$O$13,E376='PC Receitas'!$O$14)),-I376,0))</f>
        <v>12927.7</v>
      </c>
      <c r="R376" s="153" t="e">
        <f t="shared" si="20"/>
        <v>#N/A</v>
      </c>
      <c r="S376" s="150" t="e">
        <f t="shared" si="21"/>
        <v>#N/A</v>
      </c>
      <c r="T376" s="150" t="e">
        <f t="shared" si="22"/>
        <v>#N/A</v>
      </c>
      <c r="U376" s="150" t="e">
        <f t="shared" si="23"/>
        <v>#N/A</v>
      </c>
      <c r="V376" s="154" t="e">
        <f>VLOOKUP(E376,'PC Receitas'!$O$4:$P$14,2,FALSE)</f>
        <v>#N/A</v>
      </c>
    </row>
    <row r="377" spans="3:22" ht="19.5" customHeight="1" thickTop="1" thickBot="1" x14ac:dyDescent="0.3">
      <c r="C377" s="58"/>
      <c r="D377" s="58" t="str">
        <f>IF(C377&lt;&gt;"",TEXT(C377,"00")&amp;"/02/"&amp;'Configurações Básicas'!$P$5,"")</f>
        <v/>
      </c>
      <c r="E377" s="58"/>
      <c r="F377" s="58"/>
      <c r="G377" s="58"/>
      <c r="H377" s="58"/>
      <c r="I377" s="59"/>
      <c r="J377" s="193"/>
      <c r="K377" s="60"/>
      <c r="L377" s="60"/>
      <c r="M377" s="56">
        <f>M376+IF(AND(K377="Pago",OR(E377='PC Receitas'!$O$4,E377='PC Receitas'!$O$5,E377='PC Receitas'!$O$6)),I377,IF(AND(K377="Pago",OR(E377='PC Receitas'!$O$7,E377='PC Receitas'!$O$8,E377='PC Receitas'!$O$9,E377='PC Receitas'!$O$10,E377='PC Receitas'!$O$11,E377='PC Receitas'!$O$12,E377='PC Receitas'!$O$13,E377='PC Receitas'!$O$14)),-I377,0))</f>
        <v>12927.7</v>
      </c>
      <c r="R377" s="153" t="e">
        <f t="shared" si="20"/>
        <v>#N/A</v>
      </c>
      <c r="S377" s="150" t="e">
        <f t="shared" si="21"/>
        <v>#N/A</v>
      </c>
      <c r="T377" s="150" t="e">
        <f t="shared" si="22"/>
        <v>#N/A</v>
      </c>
      <c r="U377" s="150" t="e">
        <f t="shared" si="23"/>
        <v>#N/A</v>
      </c>
      <c r="V377" s="154" t="e">
        <f>VLOOKUP(E377,'PC Receitas'!$O$4:$P$14,2,FALSE)</f>
        <v>#N/A</v>
      </c>
    </row>
    <row r="378" spans="3:22" ht="19.5" customHeight="1" thickTop="1" thickBot="1" x14ac:dyDescent="0.3">
      <c r="C378" s="58"/>
      <c r="D378" s="58" t="str">
        <f>IF(C378&lt;&gt;"",TEXT(C378,"00")&amp;"/02/"&amp;'Configurações Básicas'!$P$5,"")</f>
        <v/>
      </c>
      <c r="E378" s="58"/>
      <c r="F378" s="58"/>
      <c r="G378" s="58"/>
      <c r="H378" s="58"/>
      <c r="I378" s="59"/>
      <c r="J378" s="193"/>
      <c r="K378" s="60"/>
      <c r="L378" s="60"/>
      <c r="M378" s="56">
        <f>M377+IF(AND(K378="Pago",OR(E378='PC Receitas'!$O$4,E378='PC Receitas'!$O$5,E378='PC Receitas'!$O$6)),I378,IF(AND(K378="Pago",OR(E378='PC Receitas'!$O$7,E378='PC Receitas'!$O$8,E378='PC Receitas'!$O$9,E378='PC Receitas'!$O$10,E378='PC Receitas'!$O$11,E378='PC Receitas'!$O$12,E378='PC Receitas'!$O$13,E378='PC Receitas'!$O$14)),-I378,0))</f>
        <v>12927.7</v>
      </c>
      <c r="R378" s="153" t="e">
        <f t="shared" si="20"/>
        <v>#N/A</v>
      </c>
      <c r="S378" s="150" t="e">
        <f t="shared" si="21"/>
        <v>#N/A</v>
      </c>
      <c r="T378" s="150" t="e">
        <f t="shared" si="22"/>
        <v>#N/A</v>
      </c>
      <c r="U378" s="150" t="e">
        <f t="shared" si="23"/>
        <v>#N/A</v>
      </c>
      <c r="V378" s="154" t="e">
        <f>VLOOKUP(E378,'PC Receitas'!$O$4:$P$14,2,FALSE)</f>
        <v>#N/A</v>
      </c>
    </row>
    <row r="379" spans="3:22" ht="19.5" customHeight="1" thickTop="1" thickBot="1" x14ac:dyDescent="0.3">
      <c r="C379" s="58"/>
      <c r="D379" s="58" t="str">
        <f>IF(C379&lt;&gt;"",TEXT(C379,"00")&amp;"/02/"&amp;'Configurações Básicas'!$P$5,"")</f>
        <v/>
      </c>
      <c r="E379" s="58"/>
      <c r="F379" s="58"/>
      <c r="G379" s="58"/>
      <c r="H379" s="58"/>
      <c r="I379" s="59"/>
      <c r="J379" s="193"/>
      <c r="K379" s="60"/>
      <c r="L379" s="60"/>
      <c r="M379" s="56">
        <f>M378+IF(AND(K379="Pago",OR(E379='PC Receitas'!$O$4,E379='PC Receitas'!$O$5,E379='PC Receitas'!$O$6)),I379,IF(AND(K379="Pago",OR(E379='PC Receitas'!$O$7,E379='PC Receitas'!$O$8,E379='PC Receitas'!$O$9,E379='PC Receitas'!$O$10,E379='PC Receitas'!$O$11,E379='PC Receitas'!$O$12,E379='PC Receitas'!$O$13,E379='PC Receitas'!$O$14)),-I379,0))</f>
        <v>12927.7</v>
      </c>
      <c r="R379" s="153" t="e">
        <f t="shared" si="20"/>
        <v>#N/A</v>
      </c>
      <c r="S379" s="150" t="e">
        <f t="shared" si="21"/>
        <v>#N/A</v>
      </c>
      <c r="T379" s="150" t="e">
        <f t="shared" si="22"/>
        <v>#N/A</v>
      </c>
      <c r="U379" s="150" t="e">
        <f t="shared" si="23"/>
        <v>#N/A</v>
      </c>
      <c r="V379" s="154" t="e">
        <f>VLOOKUP(E379,'PC Receitas'!$O$4:$P$14,2,FALSE)</f>
        <v>#N/A</v>
      </c>
    </row>
    <row r="380" spans="3:22" ht="19.5" customHeight="1" thickTop="1" thickBot="1" x14ac:dyDescent="0.3">
      <c r="C380" s="58"/>
      <c r="D380" s="58" t="str">
        <f>IF(C380&lt;&gt;"",TEXT(C380,"00")&amp;"/02/"&amp;'Configurações Básicas'!$P$5,"")</f>
        <v/>
      </c>
      <c r="E380" s="58"/>
      <c r="F380" s="58"/>
      <c r="G380" s="58"/>
      <c r="H380" s="58"/>
      <c r="I380" s="59"/>
      <c r="J380" s="193"/>
      <c r="K380" s="60"/>
      <c r="L380" s="60"/>
      <c r="M380" s="56">
        <f>M379+IF(AND(K380="Pago",OR(E380='PC Receitas'!$O$4,E380='PC Receitas'!$O$5,E380='PC Receitas'!$O$6)),I380,IF(AND(K380="Pago",OR(E380='PC Receitas'!$O$7,E380='PC Receitas'!$O$8,E380='PC Receitas'!$O$9,E380='PC Receitas'!$O$10,E380='PC Receitas'!$O$11,E380='PC Receitas'!$O$12,E380='PC Receitas'!$O$13,E380='PC Receitas'!$O$14)),-I380,0))</f>
        <v>12927.7</v>
      </c>
      <c r="R380" s="153" t="e">
        <f t="shared" si="20"/>
        <v>#N/A</v>
      </c>
      <c r="S380" s="150" t="e">
        <f t="shared" si="21"/>
        <v>#N/A</v>
      </c>
      <c r="T380" s="150" t="e">
        <f t="shared" si="22"/>
        <v>#N/A</v>
      </c>
      <c r="U380" s="150" t="e">
        <f t="shared" si="23"/>
        <v>#N/A</v>
      </c>
      <c r="V380" s="154" t="e">
        <f>VLOOKUP(E380,'PC Receitas'!$O$4:$P$14,2,FALSE)</f>
        <v>#N/A</v>
      </c>
    </row>
    <row r="381" spans="3:22" ht="19.5" customHeight="1" thickTop="1" thickBot="1" x14ac:dyDescent="0.3">
      <c r="C381" s="58"/>
      <c r="D381" s="58" t="str">
        <f>IF(C381&lt;&gt;"",TEXT(C381,"00")&amp;"/02/"&amp;'Configurações Básicas'!$P$5,"")</f>
        <v/>
      </c>
      <c r="E381" s="58"/>
      <c r="F381" s="58"/>
      <c r="G381" s="58"/>
      <c r="H381" s="58"/>
      <c r="I381" s="59"/>
      <c r="J381" s="193"/>
      <c r="K381" s="60"/>
      <c r="L381" s="60"/>
      <c r="M381" s="56">
        <f>M380+IF(AND(K381="Pago",OR(E381='PC Receitas'!$O$4,E381='PC Receitas'!$O$5,E381='PC Receitas'!$O$6)),I381,IF(AND(K381="Pago",OR(E381='PC Receitas'!$O$7,E381='PC Receitas'!$O$8,E381='PC Receitas'!$O$9,E381='PC Receitas'!$O$10,E381='PC Receitas'!$O$11,E381='PC Receitas'!$O$12,E381='PC Receitas'!$O$13,E381='PC Receitas'!$O$14)),-I381,0))</f>
        <v>12927.7</v>
      </c>
      <c r="R381" s="153" t="e">
        <f t="shared" si="20"/>
        <v>#N/A</v>
      </c>
      <c r="S381" s="150" t="e">
        <f t="shared" si="21"/>
        <v>#N/A</v>
      </c>
      <c r="T381" s="150" t="e">
        <f t="shared" si="22"/>
        <v>#N/A</v>
      </c>
      <c r="U381" s="150" t="e">
        <f t="shared" si="23"/>
        <v>#N/A</v>
      </c>
      <c r="V381" s="154" t="e">
        <f>VLOOKUP(E381,'PC Receitas'!$O$4:$P$14,2,FALSE)</f>
        <v>#N/A</v>
      </c>
    </row>
    <row r="382" spans="3:22" ht="19.5" customHeight="1" thickTop="1" thickBot="1" x14ac:dyDescent="0.3">
      <c r="C382" s="58"/>
      <c r="D382" s="58" t="str">
        <f>IF(C382&lt;&gt;"",TEXT(C382,"00")&amp;"/02/"&amp;'Configurações Básicas'!$P$5,"")</f>
        <v/>
      </c>
      <c r="E382" s="58"/>
      <c r="F382" s="58"/>
      <c r="G382" s="58"/>
      <c r="H382" s="58"/>
      <c r="I382" s="59"/>
      <c r="J382" s="193"/>
      <c r="K382" s="60"/>
      <c r="L382" s="60"/>
      <c r="M382" s="56">
        <f>M381+IF(AND(K382="Pago",OR(E382='PC Receitas'!$O$4,E382='PC Receitas'!$O$5,E382='PC Receitas'!$O$6)),I382,IF(AND(K382="Pago",OR(E382='PC Receitas'!$O$7,E382='PC Receitas'!$O$8,E382='PC Receitas'!$O$9,E382='PC Receitas'!$O$10,E382='PC Receitas'!$O$11,E382='PC Receitas'!$O$12,E382='PC Receitas'!$O$13,E382='PC Receitas'!$O$14)),-I382,0))</f>
        <v>12927.7</v>
      </c>
      <c r="R382" s="153" t="e">
        <f t="shared" si="20"/>
        <v>#N/A</v>
      </c>
      <c r="S382" s="150" t="e">
        <f t="shared" si="21"/>
        <v>#N/A</v>
      </c>
      <c r="T382" s="150" t="e">
        <f t="shared" si="22"/>
        <v>#N/A</v>
      </c>
      <c r="U382" s="150" t="e">
        <f t="shared" si="23"/>
        <v>#N/A</v>
      </c>
      <c r="V382" s="154" t="e">
        <f>VLOOKUP(E382,'PC Receitas'!$O$4:$P$14,2,FALSE)</f>
        <v>#N/A</v>
      </c>
    </row>
    <row r="383" spans="3:22" ht="19.5" customHeight="1" thickTop="1" thickBot="1" x14ac:dyDescent="0.3">
      <c r="C383" s="58"/>
      <c r="D383" s="58" t="str">
        <f>IF(C383&lt;&gt;"",TEXT(C383,"00")&amp;"/02/"&amp;'Configurações Básicas'!$P$5,"")</f>
        <v/>
      </c>
      <c r="E383" s="58"/>
      <c r="F383" s="58"/>
      <c r="G383" s="58"/>
      <c r="H383" s="58"/>
      <c r="I383" s="59"/>
      <c r="J383" s="193"/>
      <c r="K383" s="60"/>
      <c r="L383" s="60"/>
      <c r="M383" s="56">
        <f>M382+IF(AND(K383="Pago",OR(E383='PC Receitas'!$O$4,E383='PC Receitas'!$O$5,E383='PC Receitas'!$O$6)),I383,IF(AND(K383="Pago",OR(E383='PC Receitas'!$O$7,E383='PC Receitas'!$O$8,E383='PC Receitas'!$O$9,E383='PC Receitas'!$O$10,E383='PC Receitas'!$O$11,E383='PC Receitas'!$O$12,E383='PC Receitas'!$O$13,E383='PC Receitas'!$O$14)),-I383,0))</f>
        <v>12927.7</v>
      </c>
      <c r="R383" s="153" t="e">
        <f t="shared" si="20"/>
        <v>#N/A</v>
      </c>
      <c r="S383" s="150" t="e">
        <f t="shared" si="21"/>
        <v>#N/A</v>
      </c>
      <c r="T383" s="150" t="e">
        <f t="shared" si="22"/>
        <v>#N/A</v>
      </c>
      <c r="U383" s="150" t="e">
        <f t="shared" si="23"/>
        <v>#N/A</v>
      </c>
      <c r="V383" s="154" t="e">
        <f>VLOOKUP(E383,'PC Receitas'!$O$4:$P$14,2,FALSE)</f>
        <v>#N/A</v>
      </c>
    </row>
    <row r="384" spans="3:22" ht="19.5" customHeight="1" thickTop="1" thickBot="1" x14ac:dyDescent="0.3">
      <c r="C384" s="58"/>
      <c r="D384" s="58" t="str">
        <f>IF(C384&lt;&gt;"",TEXT(C384,"00")&amp;"/02/"&amp;'Configurações Básicas'!$P$5,"")</f>
        <v/>
      </c>
      <c r="E384" s="58"/>
      <c r="F384" s="58"/>
      <c r="G384" s="58"/>
      <c r="H384" s="58"/>
      <c r="I384" s="59"/>
      <c r="J384" s="193"/>
      <c r="K384" s="60"/>
      <c r="L384" s="60"/>
      <c r="M384" s="56">
        <f>M383+IF(AND(K384="Pago",OR(E384='PC Receitas'!$O$4,E384='PC Receitas'!$O$5,E384='PC Receitas'!$O$6)),I384,IF(AND(K384="Pago",OR(E384='PC Receitas'!$O$7,E384='PC Receitas'!$O$8,E384='PC Receitas'!$O$9,E384='PC Receitas'!$O$10,E384='PC Receitas'!$O$11,E384='PC Receitas'!$O$12,E384='PC Receitas'!$O$13,E384='PC Receitas'!$O$14)),-I384,0))</f>
        <v>12927.7</v>
      </c>
      <c r="R384" s="153" t="e">
        <f t="shared" si="20"/>
        <v>#N/A</v>
      </c>
      <c r="S384" s="150" t="e">
        <f t="shared" si="21"/>
        <v>#N/A</v>
      </c>
      <c r="T384" s="150" t="e">
        <f t="shared" si="22"/>
        <v>#N/A</v>
      </c>
      <c r="U384" s="150" t="e">
        <f t="shared" si="23"/>
        <v>#N/A</v>
      </c>
      <c r="V384" s="154" t="e">
        <f>VLOOKUP(E384,'PC Receitas'!$O$4:$P$14,2,FALSE)</f>
        <v>#N/A</v>
      </c>
    </row>
    <row r="385" spans="3:22" ht="19.5" customHeight="1" thickTop="1" thickBot="1" x14ac:dyDescent="0.3">
      <c r="C385" s="58"/>
      <c r="D385" s="58" t="str">
        <f>IF(C385&lt;&gt;"",TEXT(C385,"00")&amp;"/02/"&amp;'Configurações Básicas'!$P$5,"")</f>
        <v/>
      </c>
      <c r="E385" s="58"/>
      <c r="F385" s="58"/>
      <c r="G385" s="58"/>
      <c r="H385" s="58"/>
      <c r="I385" s="59"/>
      <c r="J385" s="193"/>
      <c r="K385" s="60"/>
      <c r="L385" s="60"/>
      <c r="M385" s="56">
        <f>M384+IF(AND(K385="Pago",OR(E385='PC Receitas'!$O$4,E385='PC Receitas'!$O$5,E385='PC Receitas'!$O$6)),I385,IF(AND(K385="Pago",OR(E385='PC Receitas'!$O$7,E385='PC Receitas'!$O$8,E385='PC Receitas'!$O$9,E385='PC Receitas'!$O$10,E385='PC Receitas'!$O$11,E385='PC Receitas'!$O$12,E385='PC Receitas'!$O$13,E385='PC Receitas'!$O$14)),-I385,0))</f>
        <v>12927.7</v>
      </c>
      <c r="R385" s="153" t="e">
        <f t="shared" si="20"/>
        <v>#N/A</v>
      </c>
      <c r="S385" s="150" t="e">
        <f t="shared" si="21"/>
        <v>#N/A</v>
      </c>
      <c r="T385" s="150" t="e">
        <f t="shared" si="22"/>
        <v>#N/A</v>
      </c>
      <c r="U385" s="150" t="e">
        <f t="shared" si="23"/>
        <v>#N/A</v>
      </c>
      <c r="V385" s="154" t="e">
        <f>VLOOKUP(E385,'PC Receitas'!$O$4:$P$14,2,FALSE)</f>
        <v>#N/A</v>
      </c>
    </row>
    <row r="386" spans="3:22" ht="19.5" customHeight="1" thickTop="1" thickBot="1" x14ac:dyDescent="0.3">
      <c r="C386" s="58"/>
      <c r="D386" s="58" t="str">
        <f>IF(C386&lt;&gt;"",TEXT(C386,"00")&amp;"/02/"&amp;'Configurações Básicas'!$P$5,"")</f>
        <v/>
      </c>
      <c r="E386" s="58"/>
      <c r="F386" s="58"/>
      <c r="G386" s="58"/>
      <c r="H386" s="58"/>
      <c r="I386" s="59"/>
      <c r="J386" s="193"/>
      <c r="K386" s="60"/>
      <c r="L386" s="60"/>
      <c r="M386" s="56">
        <f>M385+IF(AND(K386="Pago",OR(E386='PC Receitas'!$O$4,E386='PC Receitas'!$O$5,E386='PC Receitas'!$O$6)),I386,IF(AND(K386="Pago",OR(E386='PC Receitas'!$O$7,E386='PC Receitas'!$O$8,E386='PC Receitas'!$O$9,E386='PC Receitas'!$O$10,E386='PC Receitas'!$O$11,E386='PC Receitas'!$O$12,E386='PC Receitas'!$O$13,E386='PC Receitas'!$O$14)),-I386,0))</f>
        <v>12927.7</v>
      </c>
      <c r="R386" s="153" t="e">
        <f t="shared" si="20"/>
        <v>#N/A</v>
      </c>
      <c r="S386" s="150" t="e">
        <f t="shared" si="21"/>
        <v>#N/A</v>
      </c>
      <c r="T386" s="150" t="e">
        <f t="shared" si="22"/>
        <v>#N/A</v>
      </c>
      <c r="U386" s="150" t="e">
        <f t="shared" si="23"/>
        <v>#N/A</v>
      </c>
      <c r="V386" s="154" t="e">
        <f>VLOOKUP(E386,'PC Receitas'!$O$4:$P$14,2,FALSE)</f>
        <v>#N/A</v>
      </c>
    </row>
    <row r="387" spans="3:22" ht="19.5" customHeight="1" thickTop="1" thickBot="1" x14ac:dyDescent="0.3">
      <c r="C387" s="58"/>
      <c r="D387" s="58" t="str">
        <f>IF(C387&lt;&gt;"",TEXT(C387,"00")&amp;"/02/"&amp;'Configurações Básicas'!$P$5,"")</f>
        <v/>
      </c>
      <c r="E387" s="58"/>
      <c r="F387" s="58"/>
      <c r="G387" s="58"/>
      <c r="H387" s="58"/>
      <c r="I387" s="59"/>
      <c r="J387" s="193"/>
      <c r="K387" s="60"/>
      <c r="L387" s="60"/>
      <c r="M387" s="56">
        <f>M386+IF(AND(K387="Pago",OR(E387='PC Receitas'!$O$4,E387='PC Receitas'!$O$5,E387='PC Receitas'!$O$6)),I387,IF(AND(K387="Pago",OR(E387='PC Receitas'!$O$7,E387='PC Receitas'!$O$8,E387='PC Receitas'!$O$9,E387='PC Receitas'!$O$10,E387='PC Receitas'!$O$11,E387='PC Receitas'!$O$12,E387='PC Receitas'!$O$13,E387='PC Receitas'!$O$14)),-I387,0))</f>
        <v>12927.7</v>
      </c>
      <c r="R387" s="153" t="e">
        <f t="shared" si="20"/>
        <v>#N/A</v>
      </c>
      <c r="S387" s="150" t="e">
        <f t="shared" si="21"/>
        <v>#N/A</v>
      </c>
      <c r="T387" s="150" t="e">
        <f t="shared" si="22"/>
        <v>#N/A</v>
      </c>
      <c r="U387" s="150" t="e">
        <f t="shared" si="23"/>
        <v>#N/A</v>
      </c>
      <c r="V387" s="154" t="e">
        <f>VLOOKUP(E387,'PC Receitas'!$O$4:$P$14,2,FALSE)</f>
        <v>#N/A</v>
      </c>
    </row>
    <row r="388" spans="3:22" ht="19.5" customHeight="1" thickTop="1" thickBot="1" x14ac:dyDescent="0.3">
      <c r="C388" s="58"/>
      <c r="D388" s="58" t="str">
        <f>IF(C388&lt;&gt;"",TEXT(C388,"00")&amp;"/02/"&amp;'Configurações Básicas'!$P$5,"")</f>
        <v/>
      </c>
      <c r="E388" s="58"/>
      <c r="F388" s="58"/>
      <c r="G388" s="58"/>
      <c r="H388" s="58"/>
      <c r="I388" s="59"/>
      <c r="J388" s="193"/>
      <c r="K388" s="60"/>
      <c r="L388" s="60"/>
      <c r="M388" s="56">
        <f>M387+IF(AND(K388="Pago",OR(E388='PC Receitas'!$O$4,E388='PC Receitas'!$O$5,E388='PC Receitas'!$O$6)),I388,IF(AND(K388="Pago",OR(E388='PC Receitas'!$O$7,E388='PC Receitas'!$O$8,E388='PC Receitas'!$O$9,E388='PC Receitas'!$O$10,E388='PC Receitas'!$O$11,E388='PC Receitas'!$O$12,E388='PC Receitas'!$O$13,E388='PC Receitas'!$O$14)),-I388,0))</f>
        <v>12927.7</v>
      </c>
      <c r="R388" s="153" t="e">
        <f t="shared" si="20"/>
        <v>#N/A</v>
      </c>
      <c r="S388" s="150" t="e">
        <f t="shared" si="21"/>
        <v>#N/A</v>
      </c>
      <c r="T388" s="150" t="e">
        <f t="shared" si="22"/>
        <v>#N/A</v>
      </c>
      <c r="U388" s="150" t="e">
        <f t="shared" si="23"/>
        <v>#N/A</v>
      </c>
      <c r="V388" s="154" t="e">
        <f>VLOOKUP(E388,'PC Receitas'!$O$4:$P$14,2,FALSE)</f>
        <v>#N/A</v>
      </c>
    </row>
    <row r="389" spans="3:22" ht="19.5" customHeight="1" thickTop="1" thickBot="1" x14ac:dyDescent="0.3">
      <c r="C389" s="58"/>
      <c r="D389" s="58" t="str">
        <f>IF(C389&lt;&gt;"",TEXT(C389,"00")&amp;"/02/"&amp;'Configurações Básicas'!$P$5,"")</f>
        <v/>
      </c>
      <c r="E389" s="58"/>
      <c r="F389" s="58"/>
      <c r="G389" s="58"/>
      <c r="H389" s="58"/>
      <c r="I389" s="59"/>
      <c r="J389" s="193"/>
      <c r="K389" s="60"/>
      <c r="L389" s="60"/>
      <c r="M389" s="56">
        <f>M388+IF(AND(K389="Pago",OR(E389='PC Receitas'!$O$4,E389='PC Receitas'!$O$5,E389='PC Receitas'!$O$6)),I389,IF(AND(K389="Pago",OR(E389='PC Receitas'!$O$7,E389='PC Receitas'!$O$8,E389='PC Receitas'!$O$9,E389='PC Receitas'!$O$10,E389='PC Receitas'!$O$11,E389='PC Receitas'!$O$12,E389='PC Receitas'!$O$13,E389='PC Receitas'!$O$14)),-I389,0))</f>
        <v>12927.7</v>
      </c>
      <c r="R389" s="153" t="e">
        <f t="shared" si="20"/>
        <v>#N/A</v>
      </c>
      <c r="S389" s="150" t="e">
        <f t="shared" si="21"/>
        <v>#N/A</v>
      </c>
      <c r="T389" s="150" t="e">
        <f t="shared" si="22"/>
        <v>#N/A</v>
      </c>
      <c r="U389" s="150" t="e">
        <f t="shared" si="23"/>
        <v>#N/A</v>
      </c>
      <c r="V389" s="154" t="e">
        <f>VLOOKUP(E389,'PC Receitas'!$O$4:$P$14,2,FALSE)</f>
        <v>#N/A</v>
      </c>
    </row>
    <row r="390" spans="3:22" ht="19.5" customHeight="1" thickTop="1" thickBot="1" x14ac:dyDescent="0.3">
      <c r="C390" s="58"/>
      <c r="D390" s="58" t="str">
        <f>IF(C390&lt;&gt;"",TEXT(C390,"00")&amp;"/02/"&amp;'Configurações Básicas'!$P$5,"")</f>
        <v/>
      </c>
      <c r="E390" s="58"/>
      <c r="F390" s="58"/>
      <c r="G390" s="58"/>
      <c r="H390" s="58"/>
      <c r="I390" s="59"/>
      <c r="J390" s="193"/>
      <c r="K390" s="60"/>
      <c r="L390" s="60"/>
      <c r="M390" s="56">
        <f>M389+IF(AND(K390="Pago",OR(E390='PC Receitas'!$O$4,E390='PC Receitas'!$O$5,E390='PC Receitas'!$O$6)),I390,IF(AND(K390="Pago",OR(E390='PC Receitas'!$O$7,E390='PC Receitas'!$O$8,E390='PC Receitas'!$O$9,E390='PC Receitas'!$O$10,E390='PC Receitas'!$O$11,E390='PC Receitas'!$O$12,E390='PC Receitas'!$O$13,E390='PC Receitas'!$O$14)),-I390,0))</f>
        <v>12927.7</v>
      </c>
      <c r="R390" s="153" t="e">
        <f t="shared" ref="R390:R453" si="24">IF(V390="Despesas_com_RH","Despesa",IF(V390="Despesas_Operacionais","Despesa",IF(V390="Despesas_com_Marketing","Despesa",IF(V390="Impostos","Despesa",IF(V390="Investimentos","Despesa","")))))</f>
        <v>#N/A</v>
      </c>
      <c r="S390" s="150" t="e">
        <f t="shared" ref="S390:S453" si="25">IF(V390="Despesas_com_Produtos","Despesa",IF(V390="Despesas_com_Serviços","Despesa",IF(V390="Despesas_Não_Operacionais","Despesa","")))</f>
        <v>#N/A</v>
      </c>
      <c r="T390" s="150" t="e">
        <f t="shared" ref="T390:T453" si="26">IF(V390="Receitas_com_Produtos","Receita",IF(V390="Receitas_com_Serviços","Receita",IF(V390="Receitas_Não_Operacionais","Receita","")))</f>
        <v>#N/A</v>
      </c>
      <c r="U390" s="150" t="e">
        <f t="shared" ref="U390:U453" si="27">IF(R390&lt;&gt;"",R390,IF(S390&lt;&gt;"",S390,IF(T390&lt;&gt;"",T390,"")))</f>
        <v>#N/A</v>
      </c>
      <c r="V390" s="154" t="e">
        <f>VLOOKUP(E390,'PC Receitas'!$O$4:$P$14,2,FALSE)</f>
        <v>#N/A</v>
      </c>
    </row>
    <row r="391" spans="3:22" ht="19.5" customHeight="1" thickTop="1" thickBot="1" x14ac:dyDescent="0.3">
      <c r="C391" s="58"/>
      <c r="D391" s="58" t="str">
        <f>IF(C391&lt;&gt;"",TEXT(C391,"00")&amp;"/02/"&amp;'Configurações Básicas'!$P$5,"")</f>
        <v/>
      </c>
      <c r="E391" s="58"/>
      <c r="F391" s="58"/>
      <c r="G391" s="58"/>
      <c r="H391" s="58"/>
      <c r="I391" s="59"/>
      <c r="J391" s="193"/>
      <c r="K391" s="60"/>
      <c r="L391" s="60"/>
      <c r="M391" s="56">
        <f>M390+IF(AND(K391="Pago",OR(E391='PC Receitas'!$O$4,E391='PC Receitas'!$O$5,E391='PC Receitas'!$O$6)),I391,IF(AND(K391="Pago",OR(E391='PC Receitas'!$O$7,E391='PC Receitas'!$O$8,E391='PC Receitas'!$O$9,E391='PC Receitas'!$O$10,E391='PC Receitas'!$O$11,E391='PC Receitas'!$O$12,E391='PC Receitas'!$O$13,E391='PC Receitas'!$O$14)),-I391,0))</f>
        <v>12927.7</v>
      </c>
      <c r="R391" s="153" t="e">
        <f t="shared" si="24"/>
        <v>#N/A</v>
      </c>
      <c r="S391" s="150" t="e">
        <f t="shared" si="25"/>
        <v>#N/A</v>
      </c>
      <c r="T391" s="150" t="e">
        <f t="shared" si="26"/>
        <v>#N/A</v>
      </c>
      <c r="U391" s="150" t="e">
        <f t="shared" si="27"/>
        <v>#N/A</v>
      </c>
      <c r="V391" s="154" t="e">
        <f>VLOOKUP(E391,'PC Receitas'!$O$4:$P$14,2,FALSE)</f>
        <v>#N/A</v>
      </c>
    </row>
    <row r="392" spans="3:22" ht="19.5" customHeight="1" thickTop="1" thickBot="1" x14ac:dyDescent="0.3">
      <c r="C392" s="58"/>
      <c r="D392" s="58" t="str">
        <f>IF(C392&lt;&gt;"",TEXT(C392,"00")&amp;"/02/"&amp;'Configurações Básicas'!$P$5,"")</f>
        <v/>
      </c>
      <c r="E392" s="58"/>
      <c r="F392" s="58"/>
      <c r="G392" s="58"/>
      <c r="H392" s="58"/>
      <c r="I392" s="59"/>
      <c r="J392" s="193"/>
      <c r="K392" s="60"/>
      <c r="L392" s="60"/>
      <c r="M392" s="56">
        <f>M391+IF(AND(K392="Pago",OR(E392='PC Receitas'!$O$4,E392='PC Receitas'!$O$5,E392='PC Receitas'!$O$6)),I392,IF(AND(K392="Pago",OR(E392='PC Receitas'!$O$7,E392='PC Receitas'!$O$8,E392='PC Receitas'!$O$9,E392='PC Receitas'!$O$10,E392='PC Receitas'!$O$11,E392='PC Receitas'!$O$12,E392='PC Receitas'!$O$13,E392='PC Receitas'!$O$14)),-I392,0))</f>
        <v>12927.7</v>
      </c>
      <c r="R392" s="153" t="e">
        <f t="shared" si="24"/>
        <v>#N/A</v>
      </c>
      <c r="S392" s="150" t="e">
        <f t="shared" si="25"/>
        <v>#N/A</v>
      </c>
      <c r="T392" s="150" t="e">
        <f t="shared" si="26"/>
        <v>#N/A</v>
      </c>
      <c r="U392" s="150" t="e">
        <f t="shared" si="27"/>
        <v>#N/A</v>
      </c>
      <c r="V392" s="154" t="e">
        <f>VLOOKUP(E392,'PC Receitas'!$O$4:$P$14,2,FALSE)</f>
        <v>#N/A</v>
      </c>
    </row>
    <row r="393" spans="3:22" ht="19.5" customHeight="1" thickTop="1" thickBot="1" x14ac:dyDescent="0.3">
      <c r="C393" s="58"/>
      <c r="D393" s="58" t="str">
        <f>IF(C393&lt;&gt;"",TEXT(C393,"00")&amp;"/02/"&amp;'Configurações Básicas'!$P$5,"")</f>
        <v/>
      </c>
      <c r="E393" s="58"/>
      <c r="F393" s="58"/>
      <c r="G393" s="58"/>
      <c r="H393" s="58"/>
      <c r="I393" s="59"/>
      <c r="J393" s="193"/>
      <c r="K393" s="60"/>
      <c r="L393" s="60"/>
      <c r="M393" s="56">
        <f>M392+IF(AND(K393="Pago",OR(E393='PC Receitas'!$O$4,E393='PC Receitas'!$O$5,E393='PC Receitas'!$O$6)),I393,IF(AND(K393="Pago",OR(E393='PC Receitas'!$O$7,E393='PC Receitas'!$O$8,E393='PC Receitas'!$O$9,E393='PC Receitas'!$O$10,E393='PC Receitas'!$O$11,E393='PC Receitas'!$O$12,E393='PC Receitas'!$O$13,E393='PC Receitas'!$O$14)),-I393,0))</f>
        <v>12927.7</v>
      </c>
      <c r="R393" s="153" t="e">
        <f t="shared" si="24"/>
        <v>#N/A</v>
      </c>
      <c r="S393" s="150" t="e">
        <f t="shared" si="25"/>
        <v>#N/A</v>
      </c>
      <c r="T393" s="150" t="e">
        <f t="shared" si="26"/>
        <v>#N/A</v>
      </c>
      <c r="U393" s="150" t="e">
        <f t="shared" si="27"/>
        <v>#N/A</v>
      </c>
      <c r="V393" s="154" t="e">
        <f>VLOOKUP(E393,'PC Receitas'!$O$4:$P$14,2,FALSE)</f>
        <v>#N/A</v>
      </c>
    </row>
    <row r="394" spans="3:22" ht="19.5" customHeight="1" thickTop="1" thickBot="1" x14ac:dyDescent="0.3">
      <c r="C394" s="58"/>
      <c r="D394" s="58" t="str">
        <f>IF(C394&lt;&gt;"",TEXT(C394,"00")&amp;"/02/"&amp;'Configurações Básicas'!$P$5,"")</f>
        <v/>
      </c>
      <c r="E394" s="58"/>
      <c r="F394" s="58"/>
      <c r="G394" s="58"/>
      <c r="H394" s="58"/>
      <c r="I394" s="59"/>
      <c r="J394" s="193"/>
      <c r="K394" s="60"/>
      <c r="L394" s="60"/>
      <c r="M394" s="56">
        <f>M393+IF(AND(K394="Pago",OR(E394='PC Receitas'!$O$4,E394='PC Receitas'!$O$5,E394='PC Receitas'!$O$6)),I394,IF(AND(K394="Pago",OR(E394='PC Receitas'!$O$7,E394='PC Receitas'!$O$8,E394='PC Receitas'!$O$9,E394='PC Receitas'!$O$10,E394='PC Receitas'!$O$11,E394='PC Receitas'!$O$12,E394='PC Receitas'!$O$13,E394='PC Receitas'!$O$14)),-I394,0))</f>
        <v>12927.7</v>
      </c>
      <c r="R394" s="153" t="e">
        <f t="shared" si="24"/>
        <v>#N/A</v>
      </c>
      <c r="S394" s="150" t="e">
        <f t="shared" si="25"/>
        <v>#N/A</v>
      </c>
      <c r="T394" s="150" t="e">
        <f t="shared" si="26"/>
        <v>#N/A</v>
      </c>
      <c r="U394" s="150" t="e">
        <f t="shared" si="27"/>
        <v>#N/A</v>
      </c>
      <c r="V394" s="154" t="e">
        <f>VLOOKUP(E394,'PC Receitas'!$O$4:$P$14,2,FALSE)</f>
        <v>#N/A</v>
      </c>
    </row>
    <row r="395" spans="3:22" ht="19.5" customHeight="1" thickTop="1" thickBot="1" x14ac:dyDescent="0.3">
      <c r="C395" s="58"/>
      <c r="D395" s="58" t="str">
        <f>IF(C395&lt;&gt;"",TEXT(C395,"00")&amp;"/02/"&amp;'Configurações Básicas'!$P$5,"")</f>
        <v/>
      </c>
      <c r="E395" s="58"/>
      <c r="F395" s="58"/>
      <c r="G395" s="58"/>
      <c r="H395" s="58"/>
      <c r="I395" s="59"/>
      <c r="J395" s="193"/>
      <c r="K395" s="60"/>
      <c r="L395" s="60"/>
      <c r="M395" s="56">
        <f>M394+IF(AND(K395="Pago",OR(E395='PC Receitas'!$O$4,E395='PC Receitas'!$O$5,E395='PC Receitas'!$O$6)),I395,IF(AND(K395="Pago",OR(E395='PC Receitas'!$O$7,E395='PC Receitas'!$O$8,E395='PC Receitas'!$O$9,E395='PC Receitas'!$O$10,E395='PC Receitas'!$O$11,E395='PC Receitas'!$O$12,E395='PC Receitas'!$O$13,E395='PC Receitas'!$O$14)),-I395,0))</f>
        <v>12927.7</v>
      </c>
      <c r="R395" s="153" t="e">
        <f t="shared" si="24"/>
        <v>#N/A</v>
      </c>
      <c r="S395" s="150" t="e">
        <f t="shared" si="25"/>
        <v>#N/A</v>
      </c>
      <c r="T395" s="150" t="e">
        <f t="shared" si="26"/>
        <v>#N/A</v>
      </c>
      <c r="U395" s="150" t="e">
        <f t="shared" si="27"/>
        <v>#N/A</v>
      </c>
      <c r="V395" s="154" t="e">
        <f>VLOOKUP(E395,'PC Receitas'!$O$4:$P$14,2,FALSE)</f>
        <v>#N/A</v>
      </c>
    </row>
    <row r="396" spans="3:22" ht="19.5" customHeight="1" thickTop="1" thickBot="1" x14ac:dyDescent="0.3">
      <c r="C396" s="58"/>
      <c r="D396" s="58" t="str">
        <f>IF(C396&lt;&gt;"",TEXT(C396,"00")&amp;"/02/"&amp;'Configurações Básicas'!$P$5,"")</f>
        <v/>
      </c>
      <c r="E396" s="58"/>
      <c r="F396" s="58"/>
      <c r="G396" s="58"/>
      <c r="H396" s="58"/>
      <c r="I396" s="59"/>
      <c r="J396" s="193"/>
      <c r="K396" s="60"/>
      <c r="L396" s="60"/>
      <c r="M396" s="56">
        <f>M395+IF(AND(K396="Pago",OR(E396='PC Receitas'!$O$4,E396='PC Receitas'!$O$5,E396='PC Receitas'!$O$6)),I396,IF(AND(K396="Pago",OR(E396='PC Receitas'!$O$7,E396='PC Receitas'!$O$8,E396='PC Receitas'!$O$9,E396='PC Receitas'!$O$10,E396='PC Receitas'!$O$11,E396='PC Receitas'!$O$12,E396='PC Receitas'!$O$13,E396='PC Receitas'!$O$14)),-I396,0))</f>
        <v>12927.7</v>
      </c>
      <c r="R396" s="153" t="e">
        <f t="shared" si="24"/>
        <v>#N/A</v>
      </c>
      <c r="S396" s="150" t="e">
        <f t="shared" si="25"/>
        <v>#N/A</v>
      </c>
      <c r="T396" s="150" t="e">
        <f t="shared" si="26"/>
        <v>#N/A</v>
      </c>
      <c r="U396" s="150" t="e">
        <f t="shared" si="27"/>
        <v>#N/A</v>
      </c>
      <c r="V396" s="154" t="e">
        <f>VLOOKUP(E396,'PC Receitas'!$O$4:$P$14,2,FALSE)</f>
        <v>#N/A</v>
      </c>
    </row>
    <row r="397" spans="3:22" ht="19.5" customHeight="1" thickTop="1" thickBot="1" x14ac:dyDescent="0.3">
      <c r="C397" s="58"/>
      <c r="D397" s="58" t="str">
        <f>IF(C397&lt;&gt;"",TEXT(C397,"00")&amp;"/02/"&amp;'Configurações Básicas'!$P$5,"")</f>
        <v/>
      </c>
      <c r="E397" s="58"/>
      <c r="F397" s="58"/>
      <c r="G397" s="58"/>
      <c r="H397" s="58"/>
      <c r="I397" s="59"/>
      <c r="J397" s="193"/>
      <c r="K397" s="60"/>
      <c r="L397" s="60"/>
      <c r="M397" s="56">
        <f>M396+IF(AND(K397="Pago",OR(E397='PC Receitas'!$O$4,E397='PC Receitas'!$O$5,E397='PC Receitas'!$O$6)),I397,IF(AND(K397="Pago",OR(E397='PC Receitas'!$O$7,E397='PC Receitas'!$O$8,E397='PC Receitas'!$O$9,E397='PC Receitas'!$O$10,E397='PC Receitas'!$O$11,E397='PC Receitas'!$O$12,E397='PC Receitas'!$O$13,E397='PC Receitas'!$O$14)),-I397,0))</f>
        <v>12927.7</v>
      </c>
      <c r="R397" s="153" t="e">
        <f t="shared" si="24"/>
        <v>#N/A</v>
      </c>
      <c r="S397" s="150" t="e">
        <f t="shared" si="25"/>
        <v>#N/A</v>
      </c>
      <c r="T397" s="150" t="e">
        <f t="shared" si="26"/>
        <v>#N/A</v>
      </c>
      <c r="U397" s="150" t="e">
        <f t="shared" si="27"/>
        <v>#N/A</v>
      </c>
      <c r="V397" s="154" t="e">
        <f>VLOOKUP(E397,'PC Receitas'!$O$4:$P$14,2,FALSE)</f>
        <v>#N/A</v>
      </c>
    </row>
    <row r="398" spans="3:22" ht="19.5" customHeight="1" thickTop="1" thickBot="1" x14ac:dyDescent="0.3">
      <c r="C398" s="58"/>
      <c r="D398" s="58" t="str">
        <f>IF(C398&lt;&gt;"",TEXT(C398,"00")&amp;"/02/"&amp;'Configurações Básicas'!$P$5,"")</f>
        <v/>
      </c>
      <c r="E398" s="58"/>
      <c r="F398" s="58"/>
      <c r="G398" s="58"/>
      <c r="H398" s="58"/>
      <c r="I398" s="59"/>
      <c r="J398" s="193"/>
      <c r="K398" s="60"/>
      <c r="L398" s="60"/>
      <c r="M398" s="56">
        <f>M397+IF(AND(K398="Pago",OR(E398='PC Receitas'!$O$4,E398='PC Receitas'!$O$5,E398='PC Receitas'!$O$6)),I398,IF(AND(K398="Pago",OR(E398='PC Receitas'!$O$7,E398='PC Receitas'!$O$8,E398='PC Receitas'!$O$9,E398='PC Receitas'!$O$10,E398='PC Receitas'!$O$11,E398='PC Receitas'!$O$12,E398='PC Receitas'!$O$13,E398='PC Receitas'!$O$14)),-I398,0))</f>
        <v>12927.7</v>
      </c>
      <c r="R398" s="153" t="e">
        <f t="shared" si="24"/>
        <v>#N/A</v>
      </c>
      <c r="S398" s="150" t="e">
        <f t="shared" si="25"/>
        <v>#N/A</v>
      </c>
      <c r="T398" s="150" t="e">
        <f t="shared" si="26"/>
        <v>#N/A</v>
      </c>
      <c r="U398" s="150" t="e">
        <f t="shared" si="27"/>
        <v>#N/A</v>
      </c>
      <c r="V398" s="154" t="e">
        <f>VLOOKUP(E398,'PC Receitas'!$O$4:$P$14,2,FALSE)</f>
        <v>#N/A</v>
      </c>
    </row>
    <row r="399" spans="3:22" ht="19.5" customHeight="1" thickTop="1" thickBot="1" x14ac:dyDescent="0.3">
      <c r="C399" s="58"/>
      <c r="D399" s="58" t="str">
        <f>IF(C399&lt;&gt;"",TEXT(C399,"00")&amp;"/02/"&amp;'Configurações Básicas'!$P$5,"")</f>
        <v/>
      </c>
      <c r="E399" s="58"/>
      <c r="F399" s="58"/>
      <c r="G399" s="58"/>
      <c r="H399" s="58"/>
      <c r="I399" s="59"/>
      <c r="J399" s="193"/>
      <c r="K399" s="60"/>
      <c r="L399" s="60"/>
      <c r="M399" s="56">
        <f>M398+IF(AND(K399="Pago",OR(E399='PC Receitas'!$O$4,E399='PC Receitas'!$O$5,E399='PC Receitas'!$O$6)),I399,IF(AND(K399="Pago",OR(E399='PC Receitas'!$O$7,E399='PC Receitas'!$O$8,E399='PC Receitas'!$O$9,E399='PC Receitas'!$O$10,E399='PC Receitas'!$O$11,E399='PC Receitas'!$O$12,E399='PC Receitas'!$O$13,E399='PC Receitas'!$O$14)),-I399,0))</f>
        <v>12927.7</v>
      </c>
      <c r="R399" s="153" t="e">
        <f t="shared" si="24"/>
        <v>#N/A</v>
      </c>
      <c r="S399" s="150" t="e">
        <f t="shared" si="25"/>
        <v>#N/A</v>
      </c>
      <c r="T399" s="150" t="e">
        <f t="shared" si="26"/>
        <v>#N/A</v>
      </c>
      <c r="U399" s="150" t="e">
        <f t="shared" si="27"/>
        <v>#N/A</v>
      </c>
      <c r="V399" s="154" t="e">
        <f>VLOOKUP(E399,'PC Receitas'!$O$4:$P$14,2,FALSE)</f>
        <v>#N/A</v>
      </c>
    </row>
    <row r="400" spans="3:22" ht="19.5" customHeight="1" thickTop="1" thickBot="1" x14ac:dyDescent="0.3">
      <c r="C400" s="58"/>
      <c r="D400" s="58" t="str">
        <f>IF(C400&lt;&gt;"",TEXT(C400,"00")&amp;"/02/"&amp;'Configurações Básicas'!$P$5,"")</f>
        <v/>
      </c>
      <c r="E400" s="58"/>
      <c r="F400" s="58"/>
      <c r="G400" s="58"/>
      <c r="H400" s="58"/>
      <c r="I400" s="59"/>
      <c r="J400" s="193"/>
      <c r="K400" s="60"/>
      <c r="L400" s="60"/>
      <c r="M400" s="56">
        <f>M399+IF(AND(K400="Pago",OR(E400='PC Receitas'!$O$4,E400='PC Receitas'!$O$5,E400='PC Receitas'!$O$6)),I400,IF(AND(K400="Pago",OR(E400='PC Receitas'!$O$7,E400='PC Receitas'!$O$8,E400='PC Receitas'!$O$9,E400='PC Receitas'!$O$10,E400='PC Receitas'!$O$11,E400='PC Receitas'!$O$12,E400='PC Receitas'!$O$13,E400='PC Receitas'!$O$14)),-I400,0))</f>
        <v>12927.7</v>
      </c>
      <c r="R400" s="153" t="e">
        <f t="shared" si="24"/>
        <v>#N/A</v>
      </c>
      <c r="S400" s="150" t="e">
        <f t="shared" si="25"/>
        <v>#N/A</v>
      </c>
      <c r="T400" s="150" t="e">
        <f t="shared" si="26"/>
        <v>#N/A</v>
      </c>
      <c r="U400" s="150" t="e">
        <f t="shared" si="27"/>
        <v>#N/A</v>
      </c>
      <c r="V400" s="154" t="e">
        <f>VLOOKUP(E400,'PC Receitas'!$O$4:$P$14,2,FALSE)</f>
        <v>#N/A</v>
      </c>
    </row>
    <row r="401" spans="3:22" ht="19.5" customHeight="1" thickTop="1" thickBot="1" x14ac:dyDescent="0.3">
      <c r="C401" s="58"/>
      <c r="D401" s="58" t="str">
        <f>IF(C401&lt;&gt;"",TEXT(C401,"00")&amp;"/02/"&amp;'Configurações Básicas'!$P$5,"")</f>
        <v/>
      </c>
      <c r="E401" s="58"/>
      <c r="F401" s="58"/>
      <c r="G401" s="58"/>
      <c r="H401" s="58"/>
      <c r="I401" s="59"/>
      <c r="J401" s="193"/>
      <c r="K401" s="60"/>
      <c r="L401" s="60"/>
      <c r="M401" s="56">
        <f>M400+IF(AND(K401="Pago",OR(E401='PC Receitas'!$O$4,E401='PC Receitas'!$O$5,E401='PC Receitas'!$O$6)),I401,IF(AND(K401="Pago",OR(E401='PC Receitas'!$O$7,E401='PC Receitas'!$O$8,E401='PC Receitas'!$O$9,E401='PC Receitas'!$O$10,E401='PC Receitas'!$O$11,E401='PC Receitas'!$O$12,E401='PC Receitas'!$O$13,E401='PC Receitas'!$O$14)),-I401,0))</f>
        <v>12927.7</v>
      </c>
      <c r="R401" s="153" t="e">
        <f t="shared" si="24"/>
        <v>#N/A</v>
      </c>
      <c r="S401" s="150" t="e">
        <f t="shared" si="25"/>
        <v>#N/A</v>
      </c>
      <c r="T401" s="150" t="e">
        <f t="shared" si="26"/>
        <v>#N/A</v>
      </c>
      <c r="U401" s="150" t="e">
        <f t="shared" si="27"/>
        <v>#N/A</v>
      </c>
      <c r="V401" s="154" t="e">
        <f>VLOOKUP(E401,'PC Receitas'!$O$4:$P$14,2,FALSE)</f>
        <v>#N/A</v>
      </c>
    </row>
    <row r="402" spans="3:22" ht="19.5" customHeight="1" thickTop="1" thickBot="1" x14ac:dyDescent="0.3">
      <c r="C402" s="58"/>
      <c r="D402" s="58" t="str">
        <f>IF(C402&lt;&gt;"",TEXT(C402,"00")&amp;"/02/"&amp;'Configurações Básicas'!$P$5,"")</f>
        <v/>
      </c>
      <c r="E402" s="58"/>
      <c r="F402" s="58"/>
      <c r="G402" s="58"/>
      <c r="H402" s="58"/>
      <c r="I402" s="59"/>
      <c r="J402" s="193"/>
      <c r="K402" s="60"/>
      <c r="L402" s="60"/>
      <c r="M402" s="56">
        <f>M401+IF(AND(K402="Pago",OR(E402='PC Receitas'!$O$4,E402='PC Receitas'!$O$5,E402='PC Receitas'!$O$6)),I402,IF(AND(K402="Pago",OR(E402='PC Receitas'!$O$7,E402='PC Receitas'!$O$8,E402='PC Receitas'!$O$9,E402='PC Receitas'!$O$10,E402='PC Receitas'!$O$11,E402='PC Receitas'!$O$12,E402='PC Receitas'!$O$13,E402='PC Receitas'!$O$14)),-I402,0))</f>
        <v>12927.7</v>
      </c>
      <c r="R402" s="153" t="e">
        <f t="shared" si="24"/>
        <v>#N/A</v>
      </c>
      <c r="S402" s="150" t="e">
        <f t="shared" si="25"/>
        <v>#N/A</v>
      </c>
      <c r="T402" s="150" t="e">
        <f t="shared" si="26"/>
        <v>#N/A</v>
      </c>
      <c r="U402" s="150" t="e">
        <f t="shared" si="27"/>
        <v>#N/A</v>
      </c>
      <c r="V402" s="154" t="e">
        <f>VLOOKUP(E402,'PC Receitas'!$O$4:$P$14,2,FALSE)</f>
        <v>#N/A</v>
      </c>
    </row>
    <row r="403" spans="3:22" ht="19.5" customHeight="1" thickTop="1" thickBot="1" x14ac:dyDescent="0.3">
      <c r="C403" s="58"/>
      <c r="D403" s="58" t="str">
        <f>IF(C403&lt;&gt;"",TEXT(C403,"00")&amp;"/02/"&amp;'Configurações Básicas'!$P$5,"")</f>
        <v/>
      </c>
      <c r="E403" s="58"/>
      <c r="F403" s="58"/>
      <c r="G403" s="58"/>
      <c r="H403" s="58"/>
      <c r="I403" s="59"/>
      <c r="J403" s="193"/>
      <c r="K403" s="60"/>
      <c r="L403" s="60"/>
      <c r="M403" s="56">
        <f>M402+IF(AND(K403="Pago",OR(E403='PC Receitas'!$O$4,E403='PC Receitas'!$O$5,E403='PC Receitas'!$O$6)),I403,IF(AND(K403="Pago",OR(E403='PC Receitas'!$O$7,E403='PC Receitas'!$O$8,E403='PC Receitas'!$O$9,E403='PC Receitas'!$O$10,E403='PC Receitas'!$O$11,E403='PC Receitas'!$O$12,E403='PC Receitas'!$O$13,E403='PC Receitas'!$O$14)),-I403,0))</f>
        <v>12927.7</v>
      </c>
      <c r="R403" s="153" t="e">
        <f t="shared" si="24"/>
        <v>#N/A</v>
      </c>
      <c r="S403" s="150" t="e">
        <f t="shared" si="25"/>
        <v>#N/A</v>
      </c>
      <c r="T403" s="150" t="e">
        <f t="shared" si="26"/>
        <v>#N/A</v>
      </c>
      <c r="U403" s="150" t="e">
        <f t="shared" si="27"/>
        <v>#N/A</v>
      </c>
      <c r="V403" s="154" t="e">
        <f>VLOOKUP(E403,'PC Receitas'!$O$4:$P$14,2,FALSE)</f>
        <v>#N/A</v>
      </c>
    </row>
    <row r="404" spans="3:22" ht="19.5" customHeight="1" thickTop="1" thickBot="1" x14ac:dyDescent="0.3">
      <c r="C404" s="58"/>
      <c r="D404" s="58" t="str">
        <f>IF(C404&lt;&gt;"",TEXT(C404,"00")&amp;"/02/"&amp;'Configurações Básicas'!$P$5,"")</f>
        <v/>
      </c>
      <c r="E404" s="58"/>
      <c r="F404" s="58"/>
      <c r="G404" s="58"/>
      <c r="H404" s="58"/>
      <c r="I404" s="59"/>
      <c r="J404" s="193"/>
      <c r="K404" s="60"/>
      <c r="L404" s="60"/>
      <c r="M404" s="56">
        <f>M403+IF(AND(K404="Pago",OR(E404='PC Receitas'!$O$4,E404='PC Receitas'!$O$5,E404='PC Receitas'!$O$6)),I404,IF(AND(K404="Pago",OR(E404='PC Receitas'!$O$7,E404='PC Receitas'!$O$8,E404='PC Receitas'!$O$9,E404='PC Receitas'!$O$10,E404='PC Receitas'!$O$11,E404='PC Receitas'!$O$12,E404='PC Receitas'!$O$13,E404='PC Receitas'!$O$14)),-I404,0))</f>
        <v>12927.7</v>
      </c>
      <c r="R404" s="153" t="e">
        <f t="shared" si="24"/>
        <v>#N/A</v>
      </c>
      <c r="S404" s="150" t="e">
        <f t="shared" si="25"/>
        <v>#N/A</v>
      </c>
      <c r="T404" s="150" t="e">
        <f t="shared" si="26"/>
        <v>#N/A</v>
      </c>
      <c r="U404" s="150" t="e">
        <f t="shared" si="27"/>
        <v>#N/A</v>
      </c>
      <c r="V404" s="154" t="e">
        <f>VLOOKUP(E404,'PC Receitas'!$O$4:$P$14,2,FALSE)</f>
        <v>#N/A</v>
      </c>
    </row>
    <row r="405" spans="3:22" ht="19.5" customHeight="1" thickTop="1" thickBot="1" x14ac:dyDescent="0.3">
      <c r="C405" s="58"/>
      <c r="D405" s="58" t="str">
        <f>IF(C405&lt;&gt;"",TEXT(C405,"00")&amp;"/02/"&amp;'Configurações Básicas'!$P$5,"")</f>
        <v/>
      </c>
      <c r="E405" s="58"/>
      <c r="F405" s="58"/>
      <c r="G405" s="58"/>
      <c r="H405" s="58"/>
      <c r="I405" s="59"/>
      <c r="J405" s="193"/>
      <c r="K405" s="60"/>
      <c r="L405" s="60"/>
      <c r="M405" s="56">
        <f>M404+IF(AND(K405="Pago",OR(E405='PC Receitas'!$O$4,E405='PC Receitas'!$O$5,E405='PC Receitas'!$O$6)),I405,IF(AND(K405="Pago",OR(E405='PC Receitas'!$O$7,E405='PC Receitas'!$O$8,E405='PC Receitas'!$O$9,E405='PC Receitas'!$O$10,E405='PC Receitas'!$O$11,E405='PC Receitas'!$O$12,E405='PC Receitas'!$O$13,E405='PC Receitas'!$O$14)),-I405,0))</f>
        <v>12927.7</v>
      </c>
      <c r="R405" s="153" t="e">
        <f t="shared" si="24"/>
        <v>#N/A</v>
      </c>
      <c r="S405" s="150" t="e">
        <f t="shared" si="25"/>
        <v>#N/A</v>
      </c>
      <c r="T405" s="150" t="e">
        <f t="shared" si="26"/>
        <v>#N/A</v>
      </c>
      <c r="U405" s="150" t="e">
        <f t="shared" si="27"/>
        <v>#N/A</v>
      </c>
      <c r="V405" s="154" t="e">
        <f>VLOOKUP(E405,'PC Receitas'!$O$4:$P$14,2,FALSE)</f>
        <v>#N/A</v>
      </c>
    </row>
    <row r="406" spans="3:22" ht="19.5" customHeight="1" thickTop="1" thickBot="1" x14ac:dyDescent="0.3">
      <c r="C406" s="58"/>
      <c r="D406" s="58" t="str">
        <f>IF(C406&lt;&gt;"",TEXT(C406,"00")&amp;"/02/"&amp;'Configurações Básicas'!$P$5,"")</f>
        <v/>
      </c>
      <c r="E406" s="58"/>
      <c r="F406" s="58"/>
      <c r="G406" s="58"/>
      <c r="H406" s="58"/>
      <c r="I406" s="59"/>
      <c r="J406" s="193"/>
      <c r="K406" s="60"/>
      <c r="L406" s="60"/>
      <c r="M406" s="56">
        <f>M405+IF(AND(K406="Pago",OR(E406='PC Receitas'!$O$4,E406='PC Receitas'!$O$5,E406='PC Receitas'!$O$6)),I406,IF(AND(K406="Pago",OR(E406='PC Receitas'!$O$7,E406='PC Receitas'!$O$8,E406='PC Receitas'!$O$9,E406='PC Receitas'!$O$10,E406='PC Receitas'!$O$11,E406='PC Receitas'!$O$12,E406='PC Receitas'!$O$13,E406='PC Receitas'!$O$14)),-I406,0))</f>
        <v>12927.7</v>
      </c>
      <c r="R406" s="153" t="e">
        <f t="shared" si="24"/>
        <v>#N/A</v>
      </c>
      <c r="S406" s="150" t="e">
        <f t="shared" si="25"/>
        <v>#N/A</v>
      </c>
      <c r="T406" s="150" t="e">
        <f t="shared" si="26"/>
        <v>#N/A</v>
      </c>
      <c r="U406" s="150" t="e">
        <f t="shared" si="27"/>
        <v>#N/A</v>
      </c>
      <c r="V406" s="154" t="e">
        <f>VLOOKUP(E406,'PC Receitas'!$O$4:$P$14,2,FALSE)</f>
        <v>#N/A</v>
      </c>
    </row>
    <row r="407" spans="3:22" ht="19.5" customHeight="1" thickTop="1" thickBot="1" x14ac:dyDescent="0.3">
      <c r="C407" s="58"/>
      <c r="D407" s="58" t="str">
        <f>IF(C407&lt;&gt;"",TEXT(C407,"00")&amp;"/02/"&amp;'Configurações Básicas'!$P$5,"")</f>
        <v/>
      </c>
      <c r="E407" s="58"/>
      <c r="F407" s="58"/>
      <c r="G407" s="58"/>
      <c r="H407" s="58"/>
      <c r="I407" s="59"/>
      <c r="J407" s="193"/>
      <c r="K407" s="60"/>
      <c r="L407" s="60"/>
      <c r="M407" s="56">
        <f>M406+IF(AND(K407="Pago",OR(E407='PC Receitas'!$O$4,E407='PC Receitas'!$O$5,E407='PC Receitas'!$O$6)),I407,IF(AND(K407="Pago",OR(E407='PC Receitas'!$O$7,E407='PC Receitas'!$O$8,E407='PC Receitas'!$O$9,E407='PC Receitas'!$O$10,E407='PC Receitas'!$O$11,E407='PC Receitas'!$O$12,E407='PC Receitas'!$O$13,E407='PC Receitas'!$O$14)),-I407,0))</f>
        <v>12927.7</v>
      </c>
      <c r="R407" s="153" t="e">
        <f t="shared" si="24"/>
        <v>#N/A</v>
      </c>
      <c r="S407" s="150" t="e">
        <f t="shared" si="25"/>
        <v>#N/A</v>
      </c>
      <c r="T407" s="150" t="e">
        <f t="shared" si="26"/>
        <v>#N/A</v>
      </c>
      <c r="U407" s="150" t="e">
        <f t="shared" si="27"/>
        <v>#N/A</v>
      </c>
      <c r="V407" s="154" t="e">
        <f>VLOOKUP(E407,'PC Receitas'!$O$4:$P$14,2,FALSE)</f>
        <v>#N/A</v>
      </c>
    </row>
    <row r="408" spans="3:22" ht="19.5" customHeight="1" thickTop="1" thickBot="1" x14ac:dyDescent="0.3">
      <c r="C408" s="58"/>
      <c r="D408" s="58" t="str">
        <f>IF(C408&lt;&gt;"",TEXT(C408,"00")&amp;"/02/"&amp;'Configurações Básicas'!$P$5,"")</f>
        <v/>
      </c>
      <c r="E408" s="58"/>
      <c r="F408" s="58"/>
      <c r="G408" s="58"/>
      <c r="H408" s="58"/>
      <c r="I408" s="59"/>
      <c r="J408" s="193"/>
      <c r="K408" s="60"/>
      <c r="L408" s="60"/>
      <c r="M408" s="56">
        <f>M407+IF(AND(K408="Pago",OR(E408='PC Receitas'!$O$4,E408='PC Receitas'!$O$5,E408='PC Receitas'!$O$6)),I408,IF(AND(K408="Pago",OR(E408='PC Receitas'!$O$7,E408='PC Receitas'!$O$8,E408='PC Receitas'!$O$9,E408='PC Receitas'!$O$10,E408='PC Receitas'!$O$11,E408='PC Receitas'!$O$12,E408='PC Receitas'!$O$13,E408='PC Receitas'!$O$14)),-I408,0))</f>
        <v>12927.7</v>
      </c>
      <c r="R408" s="153" t="e">
        <f t="shared" si="24"/>
        <v>#N/A</v>
      </c>
      <c r="S408" s="150" t="e">
        <f t="shared" si="25"/>
        <v>#N/A</v>
      </c>
      <c r="T408" s="150" t="e">
        <f t="shared" si="26"/>
        <v>#N/A</v>
      </c>
      <c r="U408" s="150" t="e">
        <f t="shared" si="27"/>
        <v>#N/A</v>
      </c>
      <c r="V408" s="154" t="e">
        <f>VLOOKUP(E408,'PC Receitas'!$O$4:$P$14,2,FALSE)</f>
        <v>#N/A</v>
      </c>
    </row>
    <row r="409" spans="3:22" ht="19.5" customHeight="1" thickTop="1" thickBot="1" x14ac:dyDescent="0.3">
      <c r="C409" s="58"/>
      <c r="D409" s="58" t="str">
        <f>IF(C409&lt;&gt;"",TEXT(C409,"00")&amp;"/02/"&amp;'Configurações Básicas'!$P$5,"")</f>
        <v/>
      </c>
      <c r="E409" s="58"/>
      <c r="F409" s="58"/>
      <c r="G409" s="58"/>
      <c r="H409" s="58"/>
      <c r="I409" s="59"/>
      <c r="J409" s="193"/>
      <c r="K409" s="60"/>
      <c r="L409" s="60"/>
      <c r="M409" s="56">
        <f>M408+IF(AND(K409="Pago",OR(E409='PC Receitas'!$O$4,E409='PC Receitas'!$O$5,E409='PC Receitas'!$O$6)),I409,IF(AND(K409="Pago",OR(E409='PC Receitas'!$O$7,E409='PC Receitas'!$O$8,E409='PC Receitas'!$O$9,E409='PC Receitas'!$O$10,E409='PC Receitas'!$O$11,E409='PC Receitas'!$O$12,E409='PC Receitas'!$O$13,E409='PC Receitas'!$O$14)),-I409,0))</f>
        <v>12927.7</v>
      </c>
      <c r="R409" s="153" t="e">
        <f t="shared" si="24"/>
        <v>#N/A</v>
      </c>
      <c r="S409" s="150" t="e">
        <f t="shared" si="25"/>
        <v>#N/A</v>
      </c>
      <c r="T409" s="150" t="e">
        <f t="shared" si="26"/>
        <v>#N/A</v>
      </c>
      <c r="U409" s="150" t="e">
        <f t="shared" si="27"/>
        <v>#N/A</v>
      </c>
      <c r="V409" s="154" t="e">
        <f>VLOOKUP(E409,'PC Receitas'!$O$4:$P$14,2,FALSE)</f>
        <v>#N/A</v>
      </c>
    </row>
    <row r="410" spans="3:22" ht="19.5" customHeight="1" thickTop="1" thickBot="1" x14ac:dyDescent="0.3">
      <c r="C410" s="58"/>
      <c r="D410" s="58" t="str">
        <f>IF(C410&lt;&gt;"",TEXT(C410,"00")&amp;"/02/"&amp;'Configurações Básicas'!$P$5,"")</f>
        <v/>
      </c>
      <c r="E410" s="58"/>
      <c r="F410" s="58"/>
      <c r="G410" s="58"/>
      <c r="H410" s="58"/>
      <c r="I410" s="59"/>
      <c r="J410" s="193"/>
      <c r="K410" s="60"/>
      <c r="L410" s="60"/>
      <c r="M410" s="56">
        <f>M409+IF(AND(K410="Pago",OR(E410='PC Receitas'!$O$4,E410='PC Receitas'!$O$5,E410='PC Receitas'!$O$6)),I410,IF(AND(K410="Pago",OR(E410='PC Receitas'!$O$7,E410='PC Receitas'!$O$8,E410='PC Receitas'!$O$9,E410='PC Receitas'!$O$10,E410='PC Receitas'!$O$11,E410='PC Receitas'!$O$12,E410='PC Receitas'!$O$13,E410='PC Receitas'!$O$14)),-I410,0))</f>
        <v>12927.7</v>
      </c>
      <c r="R410" s="153" t="e">
        <f t="shared" si="24"/>
        <v>#N/A</v>
      </c>
      <c r="S410" s="150" t="e">
        <f t="shared" si="25"/>
        <v>#N/A</v>
      </c>
      <c r="T410" s="150" t="e">
        <f t="shared" si="26"/>
        <v>#N/A</v>
      </c>
      <c r="U410" s="150" t="e">
        <f t="shared" si="27"/>
        <v>#N/A</v>
      </c>
      <c r="V410" s="154" t="e">
        <f>VLOOKUP(E410,'PC Receitas'!$O$4:$P$14,2,FALSE)</f>
        <v>#N/A</v>
      </c>
    </row>
    <row r="411" spans="3:22" ht="19.5" customHeight="1" thickTop="1" thickBot="1" x14ac:dyDescent="0.3">
      <c r="C411" s="58"/>
      <c r="D411" s="58" t="str">
        <f>IF(C411&lt;&gt;"",TEXT(C411,"00")&amp;"/02/"&amp;'Configurações Básicas'!$P$5,"")</f>
        <v/>
      </c>
      <c r="E411" s="58"/>
      <c r="F411" s="58"/>
      <c r="G411" s="58"/>
      <c r="H411" s="58"/>
      <c r="I411" s="59"/>
      <c r="J411" s="193"/>
      <c r="K411" s="60"/>
      <c r="L411" s="60"/>
      <c r="M411" s="56">
        <f>M410+IF(AND(K411="Pago",OR(E411='PC Receitas'!$O$4,E411='PC Receitas'!$O$5,E411='PC Receitas'!$O$6)),I411,IF(AND(K411="Pago",OR(E411='PC Receitas'!$O$7,E411='PC Receitas'!$O$8,E411='PC Receitas'!$O$9,E411='PC Receitas'!$O$10,E411='PC Receitas'!$O$11,E411='PC Receitas'!$O$12,E411='PC Receitas'!$O$13,E411='PC Receitas'!$O$14)),-I411,0))</f>
        <v>12927.7</v>
      </c>
      <c r="R411" s="153" t="e">
        <f t="shared" si="24"/>
        <v>#N/A</v>
      </c>
      <c r="S411" s="150" t="e">
        <f t="shared" si="25"/>
        <v>#N/A</v>
      </c>
      <c r="T411" s="150" t="e">
        <f t="shared" si="26"/>
        <v>#N/A</v>
      </c>
      <c r="U411" s="150" t="e">
        <f t="shared" si="27"/>
        <v>#N/A</v>
      </c>
      <c r="V411" s="154" t="e">
        <f>VLOOKUP(E411,'PC Receitas'!$O$4:$P$14,2,FALSE)</f>
        <v>#N/A</v>
      </c>
    </row>
    <row r="412" spans="3:22" ht="19.5" customHeight="1" thickTop="1" thickBot="1" x14ac:dyDescent="0.3">
      <c r="C412" s="58"/>
      <c r="D412" s="58" t="str">
        <f>IF(C412&lt;&gt;"",TEXT(C412,"00")&amp;"/02/"&amp;'Configurações Básicas'!$P$5,"")</f>
        <v/>
      </c>
      <c r="E412" s="58"/>
      <c r="F412" s="58"/>
      <c r="G412" s="58"/>
      <c r="H412" s="58"/>
      <c r="I412" s="59"/>
      <c r="J412" s="193"/>
      <c r="K412" s="60"/>
      <c r="L412" s="60"/>
      <c r="M412" s="56">
        <f>M411+IF(AND(K412="Pago",OR(E412='PC Receitas'!$O$4,E412='PC Receitas'!$O$5,E412='PC Receitas'!$O$6)),I412,IF(AND(K412="Pago",OR(E412='PC Receitas'!$O$7,E412='PC Receitas'!$O$8,E412='PC Receitas'!$O$9,E412='PC Receitas'!$O$10,E412='PC Receitas'!$O$11,E412='PC Receitas'!$O$12,E412='PC Receitas'!$O$13,E412='PC Receitas'!$O$14)),-I412,0))</f>
        <v>12927.7</v>
      </c>
      <c r="R412" s="153" t="e">
        <f t="shared" si="24"/>
        <v>#N/A</v>
      </c>
      <c r="S412" s="150" t="e">
        <f t="shared" si="25"/>
        <v>#N/A</v>
      </c>
      <c r="T412" s="150" t="e">
        <f t="shared" si="26"/>
        <v>#N/A</v>
      </c>
      <c r="U412" s="150" t="e">
        <f t="shared" si="27"/>
        <v>#N/A</v>
      </c>
      <c r="V412" s="154" t="e">
        <f>VLOOKUP(E412,'PC Receitas'!$O$4:$P$14,2,FALSE)</f>
        <v>#N/A</v>
      </c>
    </row>
    <row r="413" spans="3:22" ht="19.5" customHeight="1" thickTop="1" thickBot="1" x14ac:dyDescent="0.3">
      <c r="C413" s="58"/>
      <c r="D413" s="58" t="str">
        <f>IF(C413&lt;&gt;"",TEXT(C413,"00")&amp;"/02/"&amp;'Configurações Básicas'!$P$5,"")</f>
        <v/>
      </c>
      <c r="E413" s="58"/>
      <c r="F413" s="58"/>
      <c r="G413" s="58"/>
      <c r="H413" s="58"/>
      <c r="I413" s="59"/>
      <c r="J413" s="193"/>
      <c r="K413" s="60"/>
      <c r="L413" s="60"/>
      <c r="M413" s="56">
        <f>M412+IF(AND(K413="Pago",OR(E413='PC Receitas'!$O$4,E413='PC Receitas'!$O$5,E413='PC Receitas'!$O$6)),I413,IF(AND(K413="Pago",OR(E413='PC Receitas'!$O$7,E413='PC Receitas'!$O$8,E413='PC Receitas'!$O$9,E413='PC Receitas'!$O$10,E413='PC Receitas'!$O$11,E413='PC Receitas'!$O$12,E413='PC Receitas'!$O$13,E413='PC Receitas'!$O$14)),-I413,0))</f>
        <v>12927.7</v>
      </c>
      <c r="R413" s="153" t="e">
        <f t="shared" si="24"/>
        <v>#N/A</v>
      </c>
      <c r="S413" s="150" t="e">
        <f t="shared" si="25"/>
        <v>#N/A</v>
      </c>
      <c r="T413" s="150" t="e">
        <f t="shared" si="26"/>
        <v>#N/A</v>
      </c>
      <c r="U413" s="150" t="e">
        <f t="shared" si="27"/>
        <v>#N/A</v>
      </c>
      <c r="V413" s="154" t="e">
        <f>VLOOKUP(E413,'PC Receitas'!$O$4:$P$14,2,FALSE)</f>
        <v>#N/A</v>
      </c>
    </row>
    <row r="414" spans="3:22" ht="19.5" customHeight="1" thickTop="1" thickBot="1" x14ac:dyDescent="0.3">
      <c r="C414" s="58"/>
      <c r="D414" s="58" t="str">
        <f>IF(C414&lt;&gt;"",TEXT(C414,"00")&amp;"/02/"&amp;'Configurações Básicas'!$P$5,"")</f>
        <v/>
      </c>
      <c r="E414" s="58"/>
      <c r="F414" s="58"/>
      <c r="G414" s="58"/>
      <c r="H414" s="58"/>
      <c r="I414" s="59"/>
      <c r="J414" s="193"/>
      <c r="K414" s="60"/>
      <c r="L414" s="60"/>
      <c r="M414" s="56">
        <f>M413+IF(AND(K414="Pago",OR(E414='PC Receitas'!$O$4,E414='PC Receitas'!$O$5,E414='PC Receitas'!$O$6)),I414,IF(AND(K414="Pago",OR(E414='PC Receitas'!$O$7,E414='PC Receitas'!$O$8,E414='PC Receitas'!$O$9,E414='PC Receitas'!$O$10,E414='PC Receitas'!$O$11,E414='PC Receitas'!$O$12,E414='PC Receitas'!$O$13,E414='PC Receitas'!$O$14)),-I414,0))</f>
        <v>12927.7</v>
      </c>
      <c r="R414" s="153" t="e">
        <f t="shared" si="24"/>
        <v>#N/A</v>
      </c>
      <c r="S414" s="150" t="e">
        <f t="shared" si="25"/>
        <v>#N/A</v>
      </c>
      <c r="T414" s="150" t="e">
        <f t="shared" si="26"/>
        <v>#N/A</v>
      </c>
      <c r="U414" s="150" t="e">
        <f t="shared" si="27"/>
        <v>#N/A</v>
      </c>
      <c r="V414" s="154" t="e">
        <f>VLOOKUP(E414,'PC Receitas'!$O$4:$P$14,2,FALSE)</f>
        <v>#N/A</v>
      </c>
    </row>
    <row r="415" spans="3:22" ht="19.5" customHeight="1" thickTop="1" thickBot="1" x14ac:dyDescent="0.3">
      <c r="C415" s="58"/>
      <c r="D415" s="58" t="str">
        <f>IF(C415&lt;&gt;"",TEXT(C415,"00")&amp;"/02/"&amp;'Configurações Básicas'!$P$5,"")</f>
        <v/>
      </c>
      <c r="E415" s="58"/>
      <c r="F415" s="58"/>
      <c r="G415" s="58"/>
      <c r="H415" s="58"/>
      <c r="I415" s="59"/>
      <c r="J415" s="193"/>
      <c r="K415" s="60"/>
      <c r="L415" s="60"/>
      <c r="M415" s="56">
        <f>M414+IF(AND(K415="Pago",OR(E415='PC Receitas'!$O$4,E415='PC Receitas'!$O$5,E415='PC Receitas'!$O$6)),I415,IF(AND(K415="Pago",OR(E415='PC Receitas'!$O$7,E415='PC Receitas'!$O$8,E415='PC Receitas'!$O$9,E415='PC Receitas'!$O$10,E415='PC Receitas'!$O$11,E415='PC Receitas'!$O$12,E415='PC Receitas'!$O$13,E415='PC Receitas'!$O$14)),-I415,0))</f>
        <v>12927.7</v>
      </c>
      <c r="R415" s="153" t="e">
        <f t="shared" si="24"/>
        <v>#N/A</v>
      </c>
      <c r="S415" s="150" t="e">
        <f t="shared" si="25"/>
        <v>#N/A</v>
      </c>
      <c r="T415" s="150" t="e">
        <f t="shared" si="26"/>
        <v>#N/A</v>
      </c>
      <c r="U415" s="150" t="e">
        <f t="shared" si="27"/>
        <v>#N/A</v>
      </c>
      <c r="V415" s="154" t="e">
        <f>VLOOKUP(E415,'PC Receitas'!$O$4:$P$14,2,FALSE)</f>
        <v>#N/A</v>
      </c>
    </row>
    <row r="416" spans="3:22" ht="19.5" customHeight="1" thickTop="1" thickBot="1" x14ac:dyDescent="0.3">
      <c r="C416" s="58"/>
      <c r="D416" s="58" t="str">
        <f>IF(C416&lt;&gt;"",TEXT(C416,"00")&amp;"/02/"&amp;'Configurações Básicas'!$P$5,"")</f>
        <v/>
      </c>
      <c r="E416" s="58"/>
      <c r="F416" s="58"/>
      <c r="G416" s="58"/>
      <c r="H416" s="58"/>
      <c r="I416" s="59"/>
      <c r="J416" s="193"/>
      <c r="K416" s="60"/>
      <c r="L416" s="60"/>
      <c r="M416" s="56">
        <f>M415+IF(AND(K416="Pago",OR(E416='PC Receitas'!$O$4,E416='PC Receitas'!$O$5,E416='PC Receitas'!$O$6)),I416,IF(AND(K416="Pago",OR(E416='PC Receitas'!$O$7,E416='PC Receitas'!$O$8,E416='PC Receitas'!$O$9,E416='PC Receitas'!$O$10,E416='PC Receitas'!$O$11,E416='PC Receitas'!$O$12,E416='PC Receitas'!$O$13,E416='PC Receitas'!$O$14)),-I416,0))</f>
        <v>12927.7</v>
      </c>
      <c r="R416" s="153" t="e">
        <f t="shared" si="24"/>
        <v>#N/A</v>
      </c>
      <c r="S416" s="150" t="e">
        <f t="shared" si="25"/>
        <v>#N/A</v>
      </c>
      <c r="T416" s="150" t="e">
        <f t="shared" si="26"/>
        <v>#N/A</v>
      </c>
      <c r="U416" s="150" t="e">
        <f t="shared" si="27"/>
        <v>#N/A</v>
      </c>
      <c r="V416" s="154" t="e">
        <f>VLOOKUP(E416,'PC Receitas'!$O$4:$P$14,2,FALSE)</f>
        <v>#N/A</v>
      </c>
    </row>
    <row r="417" spans="3:22" ht="19.5" customHeight="1" thickTop="1" thickBot="1" x14ac:dyDescent="0.3">
      <c r="C417" s="58"/>
      <c r="D417" s="58" t="str">
        <f>IF(C417&lt;&gt;"",TEXT(C417,"00")&amp;"/02/"&amp;'Configurações Básicas'!$P$5,"")</f>
        <v/>
      </c>
      <c r="E417" s="58"/>
      <c r="F417" s="58"/>
      <c r="G417" s="58"/>
      <c r="H417" s="58"/>
      <c r="I417" s="59"/>
      <c r="J417" s="193"/>
      <c r="K417" s="60"/>
      <c r="L417" s="60"/>
      <c r="M417" s="56">
        <f>M416+IF(AND(K417="Pago",OR(E417='PC Receitas'!$O$4,E417='PC Receitas'!$O$5,E417='PC Receitas'!$O$6)),I417,IF(AND(K417="Pago",OR(E417='PC Receitas'!$O$7,E417='PC Receitas'!$O$8,E417='PC Receitas'!$O$9,E417='PC Receitas'!$O$10,E417='PC Receitas'!$O$11,E417='PC Receitas'!$O$12,E417='PC Receitas'!$O$13,E417='PC Receitas'!$O$14)),-I417,0))</f>
        <v>12927.7</v>
      </c>
      <c r="R417" s="153" t="e">
        <f t="shared" si="24"/>
        <v>#N/A</v>
      </c>
      <c r="S417" s="150" t="e">
        <f t="shared" si="25"/>
        <v>#N/A</v>
      </c>
      <c r="T417" s="150" t="e">
        <f t="shared" si="26"/>
        <v>#N/A</v>
      </c>
      <c r="U417" s="150" t="e">
        <f t="shared" si="27"/>
        <v>#N/A</v>
      </c>
      <c r="V417" s="154" t="e">
        <f>VLOOKUP(E417,'PC Receitas'!$O$4:$P$14,2,FALSE)</f>
        <v>#N/A</v>
      </c>
    </row>
    <row r="418" spans="3:22" ht="19.5" customHeight="1" thickTop="1" thickBot="1" x14ac:dyDescent="0.3">
      <c r="C418" s="58"/>
      <c r="D418" s="58" t="str">
        <f>IF(C418&lt;&gt;"",TEXT(C418,"00")&amp;"/02/"&amp;'Configurações Básicas'!$P$5,"")</f>
        <v/>
      </c>
      <c r="E418" s="58"/>
      <c r="F418" s="58"/>
      <c r="G418" s="58"/>
      <c r="H418" s="58"/>
      <c r="I418" s="59"/>
      <c r="J418" s="193"/>
      <c r="K418" s="60"/>
      <c r="L418" s="60"/>
      <c r="M418" s="56">
        <f>M417+IF(AND(K418="Pago",OR(E418='PC Receitas'!$O$4,E418='PC Receitas'!$O$5,E418='PC Receitas'!$O$6)),I418,IF(AND(K418="Pago",OR(E418='PC Receitas'!$O$7,E418='PC Receitas'!$O$8,E418='PC Receitas'!$O$9,E418='PC Receitas'!$O$10,E418='PC Receitas'!$O$11,E418='PC Receitas'!$O$12,E418='PC Receitas'!$O$13,E418='PC Receitas'!$O$14)),-I418,0))</f>
        <v>12927.7</v>
      </c>
      <c r="R418" s="153" t="e">
        <f t="shared" si="24"/>
        <v>#N/A</v>
      </c>
      <c r="S418" s="150" t="e">
        <f t="shared" si="25"/>
        <v>#N/A</v>
      </c>
      <c r="T418" s="150" t="e">
        <f t="shared" si="26"/>
        <v>#N/A</v>
      </c>
      <c r="U418" s="150" t="e">
        <f t="shared" si="27"/>
        <v>#N/A</v>
      </c>
      <c r="V418" s="154" t="e">
        <f>VLOOKUP(E418,'PC Receitas'!$O$4:$P$14,2,FALSE)</f>
        <v>#N/A</v>
      </c>
    </row>
    <row r="419" spans="3:22" ht="19.5" customHeight="1" thickTop="1" thickBot="1" x14ac:dyDescent="0.3">
      <c r="C419" s="58"/>
      <c r="D419" s="58" t="str">
        <f>IF(C419&lt;&gt;"",TEXT(C419,"00")&amp;"/02/"&amp;'Configurações Básicas'!$P$5,"")</f>
        <v/>
      </c>
      <c r="E419" s="58"/>
      <c r="F419" s="58"/>
      <c r="G419" s="58"/>
      <c r="H419" s="58"/>
      <c r="I419" s="59"/>
      <c r="J419" s="193"/>
      <c r="K419" s="60"/>
      <c r="L419" s="60"/>
      <c r="M419" s="56">
        <f>M418+IF(AND(K419="Pago",OR(E419='PC Receitas'!$O$4,E419='PC Receitas'!$O$5,E419='PC Receitas'!$O$6)),I419,IF(AND(K419="Pago",OR(E419='PC Receitas'!$O$7,E419='PC Receitas'!$O$8,E419='PC Receitas'!$O$9,E419='PC Receitas'!$O$10,E419='PC Receitas'!$O$11,E419='PC Receitas'!$O$12,E419='PC Receitas'!$O$13,E419='PC Receitas'!$O$14)),-I419,0))</f>
        <v>12927.7</v>
      </c>
      <c r="R419" s="153" t="e">
        <f t="shared" si="24"/>
        <v>#N/A</v>
      </c>
      <c r="S419" s="150" t="e">
        <f t="shared" si="25"/>
        <v>#N/A</v>
      </c>
      <c r="T419" s="150" t="e">
        <f t="shared" si="26"/>
        <v>#N/A</v>
      </c>
      <c r="U419" s="150" t="e">
        <f t="shared" si="27"/>
        <v>#N/A</v>
      </c>
      <c r="V419" s="154" t="e">
        <f>VLOOKUP(E419,'PC Receitas'!$O$4:$P$14,2,FALSE)</f>
        <v>#N/A</v>
      </c>
    </row>
    <row r="420" spans="3:22" ht="19.5" customHeight="1" thickTop="1" thickBot="1" x14ac:dyDescent="0.3">
      <c r="C420" s="58"/>
      <c r="D420" s="58" t="str">
        <f>IF(C420&lt;&gt;"",TEXT(C420,"00")&amp;"/02/"&amp;'Configurações Básicas'!$P$5,"")</f>
        <v/>
      </c>
      <c r="E420" s="58"/>
      <c r="F420" s="58"/>
      <c r="G420" s="58"/>
      <c r="H420" s="58"/>
      <c r="I420" s="59"/>
      <c r="J420" s="193"/>
      <c r="K420" s="60"/>
      <c r="L420" s="60"/>
      <c r="M420" s="56">
        <f>M419+IF(AND(K420="Pago",OR(E420='PC Receitas'!$O$4,E420='PC Receitas'!$O$5,E420='PC Receitas'!$O$6)),I420,IF(AND(K420="Pago",OR(E420='PC Receitas'!$O$7,E420='PC Receitas'!$O$8,E420='PC Receitas'!$O$9,E420='PC Receitas'!$O$10,E420='PC Receitas'!$O$11,E420='PC Receitas'!$O$12,E420='PC Receitas'!$O$13,E420='PC Receitas'!$O$14)),-I420,0))</f>
        <v>12927.7</v>
      </c>
      <c r="R420" s="153" t="e">
        <f t="shared" si="24"/>
        <v>#N/A</v>
      </c>
      <c r="S420" s="150" t="e">
        <f t="shared" si="25"/>
        <v>#N/A</v>
      </c>
      <c r="T420" s="150" t="e">
        <f t="shared" si="26"/>
        <v>#N/A</v>
      </c>
      <c r="U420" s="150" t="e">
        <f t="shared" si="27"/>
        <v>#N/A</v>
      </c>
      <c r="V420" s="154" t="e">
        <f>VLOOKUP(E420,'PC Receitas'!$O$4:$P$14,2,FALSE)</f>
        <v>#N/A</v>
      </c>
    </row>
    <row r="421" spans="3:22" ht="19.5" customHeight="1" thickTop="1" thickBot="1" x14ac:dyDescent="0.3">
      <c r="C421" s="58"/>
      <c r="D421" s="58" t="str">
        <f>IF(C421&lt;&gt;"",TEXT(C421,"00")&amp;"/02/"&amp;'Configurações Básicas'!$P$5,"")</f>
        <v/>
      </c>
      <c r="E421" s="58"/>
      <c r="F421" s="58"/>
      <c r="G421" s="58"/>
      <c r="H421" s="58"/>
      <c r="I421" s="59"/>
      <c r="J421" s="193"/>
      <c r="K421" s="60"/>
      <c r="L421" s="60"/>
      <c r="M421" s="56">
        <f>M420+IF(AND(K421="Pago",OR(E421='PC Receitas'!$O$4,E421='PC Receitas'!$O$5,E421='PC Receitas'!$O$6)),I421,IF(AND(K421="Pago",OR(E421='PC Receitas'!$O$7,E421='PC Receitas'!$O$8,E421='PC Receitas'!$O$9,E421='PC Receitas'!$O$10,E421='PC Receitas'!$O$11,E421='PC Receitas'!$O$12,E421='PC Receitas'!$O$13,E421='PC Receitas'!$O$14)),-I421,0))</f>
        <v>12927.7</v>
      </c>
      <c r="R421" s="153" t="e">
        <f t="shared" si="24"/>
        <v>#N/A</v>
      </c>
      <c r="S421" s="150" t="e">
        <f t="shared" si="25"/>
        <v>#N/A</v>
      </c>
      <c r="T421" s="150" t="e">
        <f t="shared" si="26"/>
        <v>#N/A</v>
      </c>
      <c r="U421" s="150" t="e">
        <f t="shared" si="27"/>
        <v>#N/A</v>
      </c>
      <c r="V421" s="154" t="e">
        <f>VLOOKUP(E421,'PC Receitas'!$O$4:$P$14,2,FALSE)</f>
        <v>#N/A</v>
      </c>
    </row>
    <row r="422" spans="3:22" ht="19.5" customHeight="1" thickTop="1" thickBot="1" x14ac:dyDescent="0.3">
      <c r="C422" s="58"/>
      <c r="D422" s="58" t="str">
        <f>IF(C422&lt;&gt;"",TEXT(C422,"00")&amp;"/02/"&amp;'Configurações Básicas'!$P$5,"")</f>
        <v/>
      </c>
      <c r="E422" s="58"/>
      <c r="F422" s="58"/>
      <c r="G422" s="58"/>
      <c r="H422" s="58"/>
      <c r="I422" s="59"/>
      <c r="J422" s="193"/>
      <c r="K422" s="60"/>
      <c r="L422" s="60"/>
      <c r="M422" s="56">
        <f>M421+IF(AND(K422="Pago",OR(E422='PC Receitas'!$O$4,E422='PC Receitas'!$O$5,E422='PC Receitas'!$O$6)),I422,IF(AND(K422="Pago",OR(E422='PC Receitas'!$O$7,E422='PC Receitas'!$O$8,E422='PC Receitas'!$O$9,E422='PC Receitas'!$O$10,E422='PC Receitas'!$O$11,E422='PC Receitas'!$O$12,E422='PC Receitas'!$O$13,E422='PC Receitas'!$O$14)),-I422,0))</f>
        <v>12927.7</v>
      </c>
      <c r="R422" s="153" t="e">
        <f t="shared" si="24"/>
        <v>#N/A</v>
      </c>
      <c r="S422" s="150" t="e">
        <f t="shared" si="25"/>
        <v>#N/A</v>
      </c>
      <c r="T422" s="150" t="e">
        <f t="shared" si="26"/>
        <v>#N/A</v>
      </c>
      <c r="U422" s="150" t="e">
        <f t="shared" si="27"/>
        <v>#N/A</v>
      </c>
      <c r="V422" s="154" t="e">
        <f>VLOOKUP(E422,'PC Receitas'!$O$4:$P$14,2,FALSE)</f>
        <v>#N/A</v>
      </c>
    </row>
    <row r="423" spans="3:22" ht="19.5" customHeight="1" thickTop="1" thickBot="1" x14ac:dyDescent="0.3">
      <c r="C423" s="58"/>
      <c r="D423" s="58" t="str">
        <f>IF(C423&lt;&gt;"",TEXT(C423,"00")&amp;"/02/"&amp;'Configurações Básicas'!$P$5,"")</f>
        <v/>
      </c>
      <c r="E423" s="58"/>
      <c r="F423" s="58"/>
      <c r="G423" s="58"/>
      <c r="H423" s="58"/>
      <c r="I423" s="59"/>
      <c r="J423" s="193"/>
      <c r="K423" s="60"/>
      <c r="L423" s="60"/>
      <c r="M423" s="56">
        <f>M422+IF(AND(K423="Pago",OR(E423='PC Receitas'!$O$4,E423='PC Receitas'!$O$5,E423='PC Receitas'!$O$6)),I423,IF(AND(K423="Pago",OR(E423='PC Receitas'!$O$7,E423='PC Receitas'!$O$8,E423='PC Receitas'!$O$9,E423='PC Receitas'!$O$10,E423='PC Receitas'!$O$11,E423='PC Receitas'!$O$12,E423='PC Receitas'!$O$13,E423='PC Receitas'!$O$14)),-I423,0))</f>
        <v>12927.7</v>
      </c>
      <c r="R423" s="153" t="e">
        <f t="shared" si="24"/>
        <v>#N/A</v>
      </c>
      <c r="S423" s="150" t="e">
        <f t="shared" si="25"/>
        <v>#N/A</v>
      </c>
      <c r="T423" s="150" t="e">
        <f t="shared" si="26"/>
        <v>#N/A</v>
      </c>
      <c r="U423" s="150" t="e">
        <f t="shared" si="27"/>
        <v>#N/A</v>
      </c>
      <c r="V423" s="154" t="e">
        <f>VLOOKUP(E423,'PC Receitas'!$O$4:$P$14,2,FALSE)</f>
        <v>#N/A</v>
      </c>
    </row>
    <row r="424" spans="3:22" ht="19.5" customHeight="1" thickTop="1" thickBot="1" x14ac:dyDescent="0.3">
      <c r="C424" s="58"/>
      <c r="D424" s="58" t="str">
        <f>IF(C424&lt;&gt;"",TEXT(C424,"00")&amp;"/02/"&amp;'Configurações Básicas'!$P$5,"")</f>
        <v/>
      </c>
      <c r="E424" s="58"/>
      <c r="F424" s="58"/>
      <c r="G424" s="58"/>
      <c r="H424" s="58"/>
      <c r="I424" s="59"/>
      <c r="J424" s="193"/>
      <c r="K424" s="60"/>
      <c r="L424" s="60"/>
      <c r="M424" s="56">
        <f>M423+IF(AND(K424="Pago",OR(E424='PC Receitas'!$O$4,E424='PC Receitas'!$O$5,E424='PC Receitas'!$O$6)),I424,IF(AND(K424="Pago",OR(E424='PC Receitas'!$O$7,E424='PC Receitas'!$O$8,E424='PC Receitas'!$O$9,E424='PC Receitas'!$O$10,E424='PC Receitas'!$O$11,E424='PC Receitas'!$O$12,E424='PC Receitas'!$O$13,E424='PC Receitas'!$O$14)),-I424,0))</f>
        <v>12927.7</v>
      </c>
      <c r="R424" s="153" t="e">
        <f t="shared" si="24"/>
        <v>#N/A</v>
      </c>
      <c r="S424" s="150" t="e">
        <f t="shared" si="25"/>
        <v>#N/A</v>
      </c>
      <c r="T424" s="150" t="e">
        <f t="shared" si="26"/>
        <v>#N/A</v>
      </c>
      <c r="U424" s="150" t="e">
        <f t="shared" si="27"/>
        <v>#N/A</v>
      </c>
      <c r="V424" s="154" t="e">
        <f>VLOOKUP(E424,'PC Receitas'!$O$4:$P$14,2,FALSE)</f>
        <v>#N/A</v>
      </c>
    </row>
    <row r="425" spans="3:22" ht="19.5" customHeight="1" thickTop="1" thickBot="1" x14ac:dyDescent="0.3">
      <c r="C425" s="58"/>
      <c r="D425" s="58" t="str">
        <f>IF(C425&lt;&gt;"",TEXT(C425,"00")&amp;"/02/"&amp;'Configurações Básicas'!$P$5,"")</f>
        <v/>
      </c>
      <c r="E425" s="58"/>
      <c r="F425" s="58"/>
      <c r="G425" s="58"/>
      <c r="H425" s="58"/>
      <c r="I425" s="59"/>
      <c r="J425" s="193"/>
      <c r="K425" s="60"/>
      <c r="L425" s="60"/>
      <c r="M425" s="56">
        <f>M424+IF(AND(K425="Pago",OR(E425='PC Receitas'!$O$4,E425='PC Receitas'!$O$5,E425='PC Receitas'!$O$6)),I425,IF(AND(K425="Pago",OR(E425='PC Receitas'!$O$7,E425='PC Receitas'!$O$8,E425='PC Receitas'!$O$9,E425='PC Receitas'!$O$10,E425='PC Receitas'!$O$11,E425='PC Receitas'!$O$12,E425='PC Receitas'!$O$13,E425='PC Receitas'!$O$14)),-I425,0))</f>
        <v>12927.7</v>
      </c>
      <c r="R425" s="153" t="e">
        <f t="shared" si="24"/>
        <v>#N/A</v>
      </c>
      <c r="S425" s="150" t="e">
        <f t="shared" si="25"/>
        <v>#N/A</v>
      </c>
      <c r="T425" s="150" t="e">
        <f t="shared" si="26"/>
        <v>#N/A</v>
      </c>
      <c r="U425" s="150" t="e">
        <f t="shared" si="27"/>
        <v>#N/A</v>
      </c>
      <c r="V425" s="154" t="e">
        <f>VLOOKUP(E425,'PC Receitas'!$O$4:$P$14,2,FALSE)</f>
        <v>#N/A</v>
      </c>
    </row>
    <row r="426" spans="3:22" ht="19.5" customHeight="1" thickTop="1" thickBot="1" x14ac:dyDescent="0.3">
      <c r="C426" s="58"/>
      <c r="D426" s="58" t="str">
        <f>IF(C426&lt;&gt;"",TEXT(C426,"00")&amp;"/02/"&amp;'Configurações Básicas'!$P$5,"")</f>
        <v/>
      </c>
      <c r="E426" s="58"/>
      <c r="F426" s="58"/>
      <c r="G426" s="58"/>
      <c r="H426" s="58"/>
      <c r="I426" s="59"/>
      <c r="J426" s="193"/>
      <c r="K426" s="60"/>
      <c r="L426" s="60"/>
      <c r="M426" s="56">
        <f>M425+IF(AND(K426="Pago",OR(E426='PC Receitas'!$O$4,E426='PC Receitas'!$O$5,E426='PC Receitas'!$O$6)),I426,IF(AND(K426="Pago",OR(E426='PC Receitas'!$O$7,E426='PC Receitas'!$O$8,E426='PC Receitas'!$O$9,E426='PC Receitas'!$O$10,E426='PC Receitas'!$O$11,E426='PC Receitas'!$O$12,E426='PC Receitas'!$O$13,E426='PC Receitas'!$O$14)),-I426,0))</f>
        <v>12927.7</v>
      </c>
      <c r="R426" s="153" t="e">
        <f t="shared" si="24"/>
        <v>#N/A</v>
      </c>
      <c r="S426" s="150" t="e">
        <f t="shared" si="25"/>
        <v>#N/A</v>
      </c>
      <c r="T426" s="150" t="e">
        <f t="shared" si="26"/>
        <v>#N/A</v>
      </c>
      <c r="U426" s="150" t="e">
        <f t="shared" si="27"/>
        <v>#N/A</v>
      </c>
      <c r="V426" s="154" t="e">
        <f>VLOOKUP(E426,'PC Receitas'!$O$4:$P$14,2,FALSE)</f>
        <v>#N/A</v>
      </c>
    </row>
    <row r="427" spans="3:22" ht="19.5" customHeight="1" thickTop="1" thickBot="1" x14ac:dyDescent="0.3">
      <c r="C427" s="58"/>
      <c r="D427" s="58" t="str">
        <f>IF(C427&lt;&gt;"",TEXT(C427,"00")&amp;"/02/"&amp;'Configurações Básicas'!$P$5,"")</f>
        <v/>
      </c>
      <c r="E427" s="58"/>
      <c r="F427" s="58"/>
      <c r="G427" s="58"/>
      <c r="H427" s="58"/>
      <c r="I427" s="59"/>
      <c r="J427" s="193"/>
      <c r="K427" s="60"/>
      <c r="L427" s="60"/>
      <c r="M427" s="56">
        <f>M426+IF(AND(K427="Pago",OR(E427='PC Receitas'!$O$4,E427='PC Receitas'!$O$5,E427='PC Receitas'!$O$6)),I427,IF(AND(K427="Pago",OR(E427='PC Receitas'!$O$7,E427='PC Receitas'!$O$8,E427='PC Receitas'!$O$9,E427='PC Receitas'!$O$10,E427='PC Receitas'!$O$11,E427='PC Receitas'!$O$12,E427='PC Receitas'!$O$13,E427='PC Receitas'!$O$14)),-I427,0))</f>
        <v>12927.7</v>
      </c>
      <c r="R427" s="153" t="e">
        <f t="shared" si="24"/>
        <v>#N/A</v>
      </c>
      <c r="S427" s="150" t="e">
        <f t="shared" si="25"/>
        <v>#N/A</v>
      </c>
      <c r="T427" s="150" t="e">
        <f t="shared" si="26"/>
        <v>#N/A</v>
      </c>
      <c r="U427" s="150" t="e">
        <f t="shared" si="27"/>
        <v>#N/A</v>
      </c>
      <c r="V427" s="154" t="e">
        <f>VLOOKUP(E427,'PC Receitas'!$O$4:$P$14,2,FALSE)</f>
        <v>#N/A</v>
      </c>
    </row>
    <row r="428" spans="3:22" ht="19.5" customHeight="1" thickTop="1" thickBot="1" x14ac:dyDescent="0.3">
      <c r="C428" s="58"/>
      <c r="D428" s="58" t="str">
        <f>IF(C428&lt;&gt;"",TEXT(C428,"00")&amp;"/02/"&amp;'Configurações Básicas'!$P$5,"")</f>
        <v/>
      </c>
      <c r="E428" s="58"/>
      <c r="F428" s="58"/>
      <c r="G428" s="58"/>
      <c r="H428" s="58"/>
      <c r="I428" s="59"/>
      <c r="J428" s="193"/>
      <c r="K428" s="60"/>
      <c r="L428" s="60"/>
      <c r="M428" s="56">
        <f>M427+IF(AND(K428="Pago",OR(E428='PC Receitas'!$O$4,E428='PC Receitas'!$O$5,E428='PC Receitas'!$O$6)),I428,IF(AND(K428="Pago",OR(E428='PC Receitas'!$O$7,E428='PC Receitas'!$O$8,E428='PC Receitas'!$O$9,E428='PC Receitas'!$O$10,E428='PC Receitas'!$O$11,E428='PC Receitas'!$O$12,E428='PC Receitas'!$O$13,E428='PC Receitas'!$O$14)),-I428,0))</f>
        <v>12927.7</v>
      </c>
      <c r="R428" s="153" t="e">
        <f t="shared" si="24"/>
        <v>#N/A</v>
      </c>
      <c r="S428" s="150" t="e">
        <f t="shared" si="25"/>
        <v>#N/A</v>
      </c>
      <c r="T428" s="150" t="e">
        <f t="shared" si="26"/>
        <v>#N/A</v>
      </c>
      <c r="U428" s="150" t="e">
        <f t="shared" si="27"/>
        <v>#N/A</v>
      </c>
      <c r="V428" s="154" t="e">
        <f>VLOOKUP(E428,'PC Receitas'!$O$4:$P$14,2,FALSE)</f>
        <v>#N/A</v>
      </c>
    </row>
    <row r="429" spans="3:22" ht="19.5" customHeight="1" thickTop="1" thickBot="1" x14ac:dyDescent="0.3">
      <c r="C429" s="58"/>
      <c r="D429" s="58" t="str">
        <f>IF(C429&lt;&gt;"",TEXT(C429,"00")&amp;"/02/"&amp;'Configurações Básicas'!$P$5,"")</f>
        <v/>
      </c>
      <c r="E429" s="58"/>
      <c r="F429" s="58"/>
      <c r="G429" s="58"/>
      <c r="H429" s="58"/>
      <c r="I429" s="59"/>
      <c r="J429" s="193"/>
      <c r="K429" s="60"/>
      <c r="L429" s="60"/>
      <c r="M429" s="56">
        <f>M428+IF(AND(K429="Pago",OR(E429='PC Receitas'!$O$4,E429='PC Receitas'!$O$5,E429='PC Receitas'!$O$6)),I429,IF(AND(K429="Pago",OR(E429='PC Receitas'!$O$7,E429='PC Receitas'!$O$8,E429='PC Receitas'!$O$9,E429='PC Receitas'!$O$10,E429='PC Receitas'!$O$11,E429='PC Receitas'!$O$12,E429='PC Receitas'!$O$13,E429='PC Receitas'!$O$14)),-I429,0))</f>
        <v>12927.7</v>
      </c>
      <c r="R429" s="153" t="e">
        <f t="shared" si="24"/>
        <v>#N/A</v>
      </c>
      <c r="S429" s="150" t="e">
        <f t="shared" si="25"/>
        <v>#N/A</v>
      </c>
      <c r="T429" s="150" t="e">
        <f t="shared" si="26"/>
        <v>#N/A</v>
      </c>
      <c r="U429" s="150" t="e">
        <f t="shared" si="27"/>
        <v>#N/A</v>
      </c>
      <c r="V429" s="154" t="e">
        <f>VLOOKUP(E429,'PC Receitas'!$O$4:$P$14,2,FALSE)</f>
        <v>#N/A</v>
      </c>
    </row>
    <row r="430" spans="3:22" ht="19.5" customHeight="1" thickTop="1" thickBot="1" x14ac:dyDescent="0.3">
      <c r="C430" s="58"/>
      <c r="D430" s="58" t="str">
        <f>IF(C430&lt;&gt;"",TEXT(C430,"00")&amp;"/02/"&amp;'Configurações Básicas'!$P$5,"")</f>
        <v/>
      </c>
      <c r="E430" s="58"/>
      <c r="F430" s="58"/>
      <c r="G430" s="58"/>
      <c r="H430" s="58"/>
      <c r="I430" s="59"/>
      <c r="J430" s="193"/>
      <c r="K430" s="60"/>
      <c r="L430" s="60"/>
      <c r="M430" s="56">
        <f>M429+IF(AND(K430="Pago",OR(E430='PC Receitas'!$O$4,E430='PC Receitas'!$O$5,E430='PC Receitas'!$O$6)),I430,IF(AND(K430="Pago",OR(E430='PC Receitas'!$O$7,E430='PC Receitas'!$O$8,E430='PC Receitas'!$O$9,E430='PC Receitas'!$O$10,E430='PC Receitas'!$O$11,E430='PC Receitas'!$O$12,E430='PC Receitas'!$O$13,E430='PC Receitas'!$O$14)),-I430,0))</f>
        <v>12927.7</v>
      </c>
      <c r="R430" s="153" t="e">
        <f t="shared" si="24"/>
        <v>#N/A</v>
      </c>
      <c r="S430" s="150" t="e">
        <f t="shared" si="25"/>
        <v>#N/A</v>
      </c>
      <c r="T430" s="150" t="e">
        <f t="shared" si="26"/>
        <v>#N/A</v>
      </c>
      <c r="U430" s="150" t="e">
        <f t="shared" si="27"/>
        <v>#N/A</v>
      </c>
      <c r="V430" s="154" t="e">
        <f>VLOOKUP(E430,'PC Receitas'!$O$4:$P$14,2,FALSE)</f>
        <v>#N/A</v>
      </c>
    </row>
    <row r="431" spans="3:22" ht="19.5" customHeight="1" thickTop="1" thickBot="1" x14ac:dyDescent="0.3">
      <c r="C431" s="58"/>
      <c r="D431" s="58" t="str">
        <f>IF(C431&lt;&gt;"",TEXT(C431,"00")&amp;"/02/"&amp;'Configurações Básicas'!$P$5,"")</f>
        <v/>
      </c>
      <c r="E431" s="58"/>
      <c r="F431" s="58"/>
      <c r="G431" s="58"/>
      <c r="H431" s="58"/>
      <c r="I431" s="59"/>
      <c r="J431" s="193"/>
      <c r="K431" s="60"/>
      <c r="L431" s="60"/>
      <c r="M431" s="56">
        <f>M430+IF(AND(K431="Pago",OR(E431='PC Receitas'!$O$4,E431='PC Receitas'!$O$5,E431='PC Receitas'!$O$6)),I431,IF(AND(K431="Pago",OR(E431='PC Receitas'!$O$7,E431='PC Receitas'!$O$8,E431='PC Receitas'!$O$9,E431='PC Receitas'!$O$10,E431='PC Receitas'!$O$11,E431='PC Receitas'!$O$12,E431='PC Receitas'!$O$13,E431='PC Receitas'!$O$14)),-I431,0))</f>
        <v>12927.7</v>
      </c>
      <c r="R431" s="153" t="e">
        <f t="shared" si="24"/>
        <v>#N/A</v>
      </c>
      <c r="S431" s="150" t="e">
        <f t="shared" si="25"/>
        <v>#N/A</v>
      </c>
      <c r="T431" s="150" t="e">
        <f t="shared" si="26"/>
        <v>#N/A</v>
      </c>
      <c r="U431" s="150" t="e">
        <f t="shared" si="27"/>
        <v>#N/A</v>
      </c>
      <c r="V431" s="154" t="e">
        <f>VLOOKUP(E431,'PC Receitas'!$O$4:$P$14,2,FALSE)</f>
        <v>#N/A</v>
      </c>
    </row>
    <row r="432" spans="3:22" ht="19.5" customHeight="1" thickTop="1" thickBot="1" x14ac:dyDescent="0.3">
      <c r="C432" s="58"/>
      <c r="D432" s="58" t="str">
        <f>IF(C432&lt;&gt;"",TEXT(C432,"00")&amp;"/02/"&amp;'Configurações Básicas'!$P$5,"")</f>
        <v/>
      </c>
      <c r="E432" s="58"/>
      <c r="F432" s="58"/>
      <c r="G432" s="58"/>
      <c r="H432" s="58"/>
      <c r="I432" s="59"/>
      <c r="J432" s="193"/>
      <c r="K432" s="60"/>
      <c r="L432" s="60"/>
      <c r="M432" s="56">
        <f>M431+IF(AND(K432="Pago",OR(E432='PC Receitas'!$O$4,E432='PC Receitas'!$O$5,E432='PC Receitas'!$O$6)),I432,IF(AND(K432="Pago",OR(E432='PC Receitas'!$O$7,E432='PC Receitas'!$O$8,E432='PC Receitas'!$O$9,E432='PC Receitas'!$O$10,E432='PC Receitas'!$O$11,E432='PC Receitas'!$O$12,E432='PC Receitas'!$O$13,E432='PC Receitas'!$O$14)),-I432,0))</f>
        <v>12927.7</v>
      </c>
      <c r="R432" s="153" t="e">
        <f t="shared" si="24"/>
        <v>#N/A</v>
      </c>
      <c r="S432" s="150" t="e">
        <f t="shared" si="25"/>
        <v>#N/A</v>
      </c>
      <c r="T432" s="150" t="e">
        <f t="shared" si="26"/>
        <v>#N/A</v>
      </c>
      <c r="U432" s="150" t="e">
        <f t="shared" si="27"/>
        <v>#N/A</v>
      </c>
      <c r="V432" s="154" t="e">
        <f>VLOOKUP(E432,'PC Receitas'!$O$4:$P$14,2,FALSE)</f>
        <v>#N/A</v>
      </c>
    </row>
    <row r="433" spans="3:22" ht="19.5" customHeight="1" thickTop="1" thickBot="1" x14ac:dyDescent="0.3">
      <c r="C433" s="58"/>
      <c r="D433" s="58" t="str">
        <f>IF(C433&lt;&gt;"",TEXT(C433,"00")&amp;"/02/"&amp;'Configurações Básicas'!$P$5,"")</f>
        <v/>
      </c>
      <c r="E433" s="58"/>
      <c r="F433" s="58"/>
      <c r="G433" s="58"/>
      <c r="H433" s="58"/>
      <c r="I433" s="59"/>
      <c r="J433" s="193"/>
      <c r="K433" s="60"/>
      <c r="L433" s="60"/>
      <c r="M433" s="56">
        <f>M432+IF(AND(K433="Pago",OR(E433='PC Receitas'!$O$4,E433='PC Receitas'!$O$5,E433='PC Receitas'!$O$6)),I433,IF(AND(K433="Pago",OR(E433='PC Receitas'!$O$7,E433='PC Receitas'!$O$8,E433='PC Receitas'!$O$9,E433='PC Receitas'!$O$10,E433='PC Receitas'!$O$11,E433='PC Receitas'!$O$12,E433='PC Receitas'!$O$13,E433='PC Receitas'!$O$14)),-I433,0))</f>
        <v>12927.7</v>
      </c>
      <c r="R433" s="153" t="e">
        <f t="shared" si="24"/>
        <v>#N/A</v>
      </c>
      <c r="S433" s="150" t="e">
        <f t="shared" si="25"/>
        <v>#N/A</v>
      </c>
      <c r="T433" s="150" t="e">
        <f t="shared" si="26"/>
        <v>#N/A</v>
      </c>
      <c r="U433" s="150" t="e">
        <f t="shared" si="27"/>
        <v>#N/A</v>
      </c>
      <c r="V433" s="154" t="e">
        <f>VLOOKUP(E433,'PC Receitas'!$O$4:$P$14,2,FALSE)</f>
        <v>#N/A</v>
      </c>
    </row>
    <row r="434" spans="3:22" ht="19.5" customHeight="1" thickTop="1" thickBot="1" x14ac:dyDescent="0.3">
      <c r="C434" s="58"/>
      <c r="D434" s="58" t="str">
        <f>IF(C434&lt;&gt;"",TEXT(C434,"00")&amp;"/02/"&amp;'Configurações Básicas'!$P$5,"")</f>
        <v/>
      </c>
      <c r="E434" s="58"/>
      <c r="F434" s="58"/>
      <c r="G434" s="58"/>
      <c r="H434" s="58"/>
      <c r="I434" s="59"/>
      <c r="J434" s="193"/>
      <c r="K434" s="60"/>
      <c r="L434" s="60"/>
      <c r="M434" s="56">
        <f>M433+IF(AND(K434="Pago",OR(E434='PC Receitas'!$O$4,E434='PC Receitas'!$O$5,E434='PC Receitas'!$O$6)),I434,IF(AND(K434="Pago",OR(E434='PC Receitas'!$O$7,E434='PC Receitas'!$O$8,E434='PC Receitas'!$O$9,E434='PC Receitas'!$O$10,E434='PC Receitas'!$O$11,E434='PC Receitas'!$O$12,E434='PC Receitas'!$O$13,E434='PC Receitas'!$O$14)),-I434,0))</f>
        <v>12927.7</v>
      </c>
      <c r="R434" s="153" t="e">
        <f t="shared" si="24"/>
        <v>#N/A</v>
      </c>
      <c r="S434" s="150" t="e">
        <f t="shared" si="25"/>
        <v>#N/A</v>
      </c>
      <c r="T434" s="150" t="e">
        <f t="shared" si="26"/>
        <v>#N/A</v>
      </c>
      <c r="U434" s="150" t="e">
        <f t="shared" si="27"/>
        <v>#N/A</v>
      </c>
      <c r="V434" s="154" t="e">
        <f>VLOOKUP(E434,'PC Receitas'!$O$4:$P$14,2,FALSE)</f>
        <v>#N/A</v>
      </c>
    </row>
    <row r="435" spans="3:22" ht="19.5" customHeight="1" thickTop="1" thickBot="1" x14ac:dyDescent="0.3">
      <c r="C435" s="58"/>
      <c r="D435" s="58" t="str">
        <f>IF(C435&lt;&gt;"",TEXT(C435,"00")&amp;"/02/"&amp;'Configurações Básicas'!$P$5,"")</f>
        <v/>
      </c>
      <c r="E435" s="58"/>
      <c r="F435" s="58"/>
      <c r="G435" s="58"/>
      <c r="H435" s="58"/>
      <c r="I435" s="59"/>
      <c r="J435" s="193"/>
      <c r="K435" s="60"/>
      <c r="L435" s="60"/>
      <c r="M435" s="56">
        <f>M434+IF(AND(K435="Pago",OR(E435='PC Receitas'!$O$4,E435='PC Receitas'!$O$5,E435='PC Receitas'!$O$6)),I435,IF(AND(K435="Pago",OR(E435='PC Receitas'!$O$7,E435='PC Receitas'!$O$8,E435='PC Receitas'!$O$9,E435='PC Receitas'!$O$10,E435='PC Receitas'!$O$11,E435='PC Receitas'!$O$12,E435='PC Receitas'!$O$13,E435='PC Receitas'!$O$14)),-I435,0))</f>
        <v>12927.7</v>
      </c>
      <c r="R435" s="153" t="e">
        <f t="shared" si="24"/>
        <v>#N/A</v>
      </c>
      <c r="S435" s="150" t="e">
        <f t="shared" si="25"/>
        <v>#N/A</v>
      </c>
      <c r="T435" s="150" t="e">
        <f t="shared" si="26"/>
        <v>#N/A</v>
      </c>
      <c r="U435" s="150" t="e">
        <f t="shared" si="27"/>
        <v>#N/A</v>
      </c>
      <c r="V435" s="154" t="e">
        <f>VLOOKUP(E435,'PC Receitas'!$O$4:$P$14,2,FALSE)</f>
        <v>#N/A</v>
      </c>
    </row>
    <row r="436" spans="3:22" ht="19.5" customHeight="1" thickTop="1" thickBot="1" x14ac:dyDescent="0.3">
      <c r="C436" s="58"/>
      <c r="D436" s="58" t="str">
        <f>IF(C436&lt;&gt;"",TEXT(C436,"00")&amp;"/02/"&amp;'Configurações Básicas'!$P$5,"")</f>
        <v/>
      </c>
      <c r="E436" s="58"/>
      <c r="F436" s="58"/>
      <c r="G436" s="58"/>
      <c r="H436" s="58"/>
      <c r="I436" s="59"/>
      <c r="J436" s="193"/>
      <c r="K436" s="60"/>
      <c r="L436" s="60"/>
      <c r="M436" s="56">
        <f>M435+IF(AND(K436="Pago",OR(E436='PC Receitas'!$O$4,E436='PC Receitas'!$O$5,E436='PC Receitas'!$O$6)),I436,IF(AND(K436="Pago",OR(E436='PC Receitas'!$O$7,E436='PC Receitas'!$O$8,E436='PC Receitas'!$O$9,E436='PC Receitas'!$O$10,E436='PC Receitas'!$O$11,E436='PC Receitas'!$O$12,E436='PC Receitas'!$O$13,E436='PC Receitas'!$O$14)),-I436,0))</f>
        <v>12927.7</v>
      </c>
      <c r="R436" s="153" t="e">
        <f t="shared" si="24"/>
        <v>#N/A</v>
      </c>
      <c r="S436" s="150" t="e">
        <f t="shared" si="25"/>
        <v>#N/A</v>
      </c>
      <c r="T436" s="150" t="e">
        <f t="shared" si="26"/>
        <v>#N/A</v>
      </c>
      <c r="U436" s="150" t="e">
        <f t="shared" si="27"/>
        <v>#N/A</v>
      </c>
      <c r="V436" s="154" t="e">
        <f>VLOOKUP(E436,'PC Receitas'!$O$4:$P$14,2,FALSE)</f>
        <v>#N/A</v>
      </c>
    </row>
    <row r="437" spans="3:22" ht="19.5" customHeight="1" thickTop="1" thickBot="1" x14ac:dyDescent="0.3">
      <c r="C437" s="58"/>
      <c r="D437" s="58" t="str">
        <f>IF(C437&lt;&gt;"",TEXT(C437,"00")&amp;"/02/"&amp;'Configurações Básicas'!$P$5,"")</f>
        <v/>
      </c>
      <c r="E437" s="58"/>
      <c r="F437" s="58"/>
      <c r="G437" s="58"/>
      <c r="H437" s="58"/>
      <c r="I437" s="59"/>
      <c r="J437" s="193"/>
      <c r="K437" s="60"/>
      <c r="L437" s="60"/>
      <c r="M437" s="56">
        <f>M436+IF(AND(K437="Pago",OR(E437='PC Receitas'!$O$4,E437='PC Receitas'!$O$5,E437='PC Receitas'!$O$6)),I437,IF(AND(K437="Pago",OR(E437='PC Receitas'!$O$7,E437='PC Receitas'!$O$8,E437='PC Receitas'!$O$9,E437='PC Receitas'!$O$10,E437='PC Receitas'!$O$11,E437='PC Receitas'!$O$12,E437='PC Receitas'!$O$13,E437='PC Receitas'!$O$14)),-I437,0))</f>
        <v>12927.7</v>
      </c>
      <c r="R437" s="153" t="e">
        <f t="shared" si="24"/>
        <v>#N/A</v>
      </c>
      <c r="S437" s="150" t="e">
        <f t="shared" si="25"/>
        <v>#N/A</v>
      </c>
      <c r="T437" s="150" t="e">
        <f t="shared" si="26"/>
        <v>#N/A</v>
      </c>
      <c r="U437" s="150" t="e">
        <f t="shared" si="27"/>
        <v>#N/A</v>
      </c>
      <c r="V437" s="154" t="e">
        <f>VLOOKUP(E437,'PC Receitas'!$O$4:$P$14,2,FALSE)</f>
        <v>#N/A</v>
      </c>
    </row>
    <row r="438" spans="3:22" ht="19.5" customHeight="1" thickTop="1" thickBot="1" x14ac:dyDescent="0.3">
      <c r="C438" s="58"/>
      <c r="D438" s="58" t="str">
        <f>IF(C438&lt;&gt;"",TEXT(C438,"00")&amp;"/02/"&amp;'Configurações Básicas'!$P$5,"")</f>
        <v/>
      </c>
      <c r="E438" s="58"/>
      <c r="F438" s="58"/>
      <c r="G438" s="58"/>
      <c r="H438" s="58"/>
      <c r="I438" s="59"/>
      <c r="J438" s="193"/>
      <c r="K438" s="60"/>
      <c r="L438" s="60"/>
      <c r="M438" s="56">
        <f>M437+IF(AND(K438="Pago",OR(E438='PC Receitas'!$O$4,E438='PC Receitas'!$O$5,E438='PC Receitas'!$O$6)),I438,IF(AND(K438="Pago",OR(E438='PC Receitas'!$O$7,E438='PC Receitas'!$O$8,E438='PC Receitas'!$O$9,E438='PC Receitas'!$O$10,E438='PC Receitas'!$O$11,E438='PC Receitas'!$O$12,E438='PC Receitas'!$O$13,E438='PC Receitas'!$O$14)),-I438,0))</f>
        <v>12927.7</v>
      </c>
      <c r="R438" s="153" t="e">
        <f t="shared" si="24"/>
        <v>#N/A</v>
      </c>
      <c r="S438" s="150" t="e">
        <f t="shared" si="25"/>
        <v>#N/A</v>
      </c>
      <c r="T438" s="150" t="e">
        <f t="shared" si="26"/>
        <v>#N/A</v>
      </c>
      <c r="U438" s="150" t="e">
        <f t="shared" si="27"/>
        <v>#N/A</v>
      </c>
      <c r="V438" s="154" t="e">
        <f>VLOOKUP(E438,'PC Receitas'!$O$4:$P$14,2,FALSE)</f>
        <v>#N/A</v>
      </c>
    </row>
    <row r="439" spans="3:22" ht="19.5" customHeight="1" thickTop="1" thickBot="1" x14ac:dyDescent="0.3">
      <c r="C439" s="58"/>
      <c r="D439" s="58" t="str">
        <f>IF(C439&lt;&gt;"",TEXT(C439,"00")&amp;"/02/"&amp;'Configurações Básicas'!$P$5,"")</f>
        <v/>
      </c>
      <c r="E439" s="58"/>
      <c r="F439" s="58"/>
      <c r="G439" s="58"/>
      <c r="H439" s="58"/>
      <c r="I439" s="59"/>
      <c r="J439" s="193"/>
      <c r="K439" s="60"/>
      <c r="L439" s="60"/>
      <c r="M439" s="56">
        <f>M438+IF(AND(K439="Pago",OR(E439='PC Receitas'!$O$4,E439='PC Receitas'!$O$5,E439='PC Receitas'!$O$6)),I439,IF(AND(K439="Pago",OR(E439='PC Receitas'!$O$7,E439='PC Receitas'!$O$8,E439='PC Receitas'!$O$9,E439='PC Receitas'!$O$10,E439='PC Receitas'!$O$11,E439='PC Receitas'!$O$12,E439='PC Receitas'!$O$13,E439='PC Receitas'!$O$14)),-I439,0))</f>
        <v>12927.7</v>
      </c>
      <c r="R439" s="153" t="e">
        <f t="shared" si="24"/>
        <v>#N/A</v>
      </c>
      <c r="S439" s="150" t="e">
        <f t="shared" si="25"/>
        <v>#N/A</v>
      </c>
      <c r="T439" s="150" t="e">
        <f t="shared" si="26"/>
        <v>#N/A</v>
      </c>
      <c r="U439" s="150" t="e">
        <f t="shared" si="27"/>
        <v>#N/A</v>
      </c>
      <c r="V439" s="154" t="e">
        <f>VLOOKUP(E439,'PC Receitas'!$O$4:$P$14,2,FALSE)</f>
        <v>#N/A</v>
      </c>
    </row>
    <row r="440" spans="3:22" ht="19.5" customHeight="1" thickTop="1" thickBot="1" x14ac:dyDescent="0.3">
      <c r="C440" s="58"/>
      <c r="D440" s="58" t="str">
        <f>IF(C440&lt;&gt;"",TEXT(C440,"00")&amp;"/02/"&amp;'Configurações Básicas'!$P$5,"")</f>
        <v/>
      </c>
      <c r="E440" s="58"/>
      <c r="F440" s="58"/>
      <c r="G440" s="58"/>
      <c r="H440" s="58"/>
      <c r="I440" s="59"/>
      <c r="J440" s="193"/>
      <c r="K440" s="60"/>
      <c r="L440" s="60"/>
      <c r="M440" s="56">
        <f>M439+IF(AND(K440="Pago",OR(E440='PC Receitas'!$O$4,E440='PC Receitas'!$O$5,E440='PC Receitas'!$O$6)),I440,IF(AND(K440="Pago",OR(E440='PC Receitas'!$O$7,E440='PC Receitas'!$O$8,E440='PC Receitas'!$O$9,E440='PC Receitas'!$O$10,E440='PC Receitas'!$O$11,E440='PC Receitas'!$O$12,E440='PC Receitas'!$O$13,E440='PC Receitas'!$O$14)),-I440,0))</f>
        <v>12927.7</v>
      </c>
      <c r="R440" s="153" t="e">
        <f t="shared" si="24"/>
        <v>#N/A</v>
      </c>
      <c r="S440" s="150" t="e">
        <f t="shared" si="25"/>
        <v>#N/A</v>
      </c>
      <c r="T440" s="150" t="e">
        <f t="shared" si="26"/>
        <v>#N/A</v>
      </c>
      <c r="U440" s="150" t="e">
        <f t="shared" si="27"/>
        <v>#N/A</v>
      </c>
      <c r="V440" s="154" t="e">
        <f>VLOOKUP(E440,'PC Receitas'!$O$4:$P$14,2,FALSE)</f>
        <v>#N/A</v>
      </c>
    </row>
    <row r="441" spans="3:22" ht="19.5" customHeight="1" thickTop="1" thickBot="1" x14ac:dyDescent="0.3">
      <c r="C441" s="58"/>
      <c r="D441" s="58" t="str">
        <f>IF(C441&lt;&gt;"",TEXT(C441,"00")&amp;"/02/"&amp;'Configurações Básicas'!$P$5,"")</f>
        <v/>
      </c>
      <c r="E441" s="58"/>
      <c r="F441" s="58"/>
      <c r="G441" s="58"/>
      <c r="H441" s="58"/>
      <c r="I441" s="59"/>
      <c r="J441" s="193"/>
      <c r="K441" s="60"/>
      <c r="L441" s="60"/>
      <c r="M441" s="56">
        <f>M440+IF(AND(K441="Pago",OR(E441='PC Receitas'!$O$4,E441='PC Receitas'!$O$5,E441='PC Receitas'!$O$6)),I441,IF(AND(K441="Pago",OR(E441='PC Receitas'!$O$7,E441='PC Receitas'!$O$8,E441='PC Receitas'!$O$9,E441='PC Receitas'!$O$10,E441='PC Receitas'!$O$11,E441='PC Receitas'!$O$12,E441='PC Receitas'!$O$13,E441='PC Receitas'!$O$14)),-I441,0))</f>
        <v>12927.7</v>
      </c>
      <c r="R441" s="153" t="e">
        <f t="shared" si="24"/>
        <v>#N/A</v>
      </c>
      <c r="S441" s="150" t="e">
        <f t="shared" si="25"/>
        <v>#N/A</v>
      </c>
      <c r="T441" s="150" t="e">
        <f t="shared" si="26"/>
        <v>#N/A</v>
      </c>
      <c r="U441" s="150" t="e">
        <f t="shared" si="27"/>
        <v>#N/A</v>
      </c>
      <c r="V441" s="154" t="e">
        <f>VLOOKUP(E441,'PC Receitas'!$O$4:$P$14,2,FALSE)</f>
        <v>#N/A</v>
      </c>
    </row>
    <row r="442" spans="3:22" ht="19.5" customHeight="1" thickTop="1" thickBot="1" x14ac:dyDescent="0.3">
      <c r="C442" s="58"/>
      <c r="D442" s="58" t="str">
        <f>IF(C442&lt;&gt;"",TEXT(C442,"00")&amp;"/02/"&amp;'Configurações Básicas'!$P$5,"")</f>
        <v/>
      </c>
      <c r="E442" s="58"/>
      <c r="F442" s="58"/>
      <c r="G442" s="58"/>
      <c r="H442" s="58"/>
      <c r="I442" s="59"/>
      <c r="J442" s="193"/>
      <c r="K442" s="60"/>
      <c r="L442" s="60"/>
      <c r="M442" s="56">
        <f>M441+IF(AND(K442="Pago",OR(E442='PC Receitas'!$O$4,E442='PC Receitas'!$O$5,E442='PC Receitas'!$O$6)),I442,IF(AND(K442="Pago",OR(E442='PC Receitas'!$O$7,E442='PC Receitas'!$O$8,E442='PC Receitas'!$O$9,E442='PC Receitas'!$O$10,E442='PC Receitas'!$O$11,E442='PC Receitas'!$O$12,E442='PC Receitas'!$O$13,E442='PC Receitas'!$O$14)),-I442,0))</f>
        <v>12927.7</v>
      </c>
      <c r="R442" s="153" t="e">
        <f t="shared" si="24"/>
        <v>#N/A</v>
      </c>
      <c r="S442" s="150" t="e">
        <f t="shared" si="25"/>
        <v>#N/A</v>
      </c>
      <c r="T442" s="150" t="e">
        <f t="shared" si="26"/>
        <v>#N/A</v>
      </c>
      <c r="U442" s="150" t="e">
        <f t="shared" si="27"/>
        <v>#N/A</v>
      </c>
      <c r="V442" s="154" t="e">
        <f>VLOOKUP(E442,'PC Receitas'!$O$4:$P$14,2,FALSE)</f>
        <v>#N/A</v>
      </c>
    </row>
    <row r="443" spans="3:22" ht="19.5" customHeight="1" thickTop="1" thickBot="1" x14ac:dyDescent="0.3">
      <c r="C443" s="58"/>
      <c r="D443" s="58" t="str">
        <f>IF(C443&lt;&gt;"",TEXT(C443,"00")&amp;"/02/"&amp;'Configurações Básicas'!$P$5,"")</f>
        <v/>
      </c>
      <c r="E443" s="58"/>
      <c r="F443" s="58"/>
      <c r="G443" s="58"/>
      <c r="H443" s="58"/>
      <c r="I443" s="59"/>
      <c r="J443" s="193"/>
      <c r="K443" s="60"/>
      <c r="L443" s="60"/>
      <c r="M443" s="56">
        <f>M442+IF(AND(K443="Pago",OR(E443='PC Receitas'!$O$4,E443='PC Receitas'!$O$5,E443='PC Receitas'!$O$6)),I443,IF(AND(K443="Pago",OR(E443='PC Receitas'!$O$7,E443='PC Receitas'!$O$8,E443='PC Receitas'!$O$9,E443='PC Receitas'!$O$10,E443='PC Receitas'!$O$11,E443='PC Receitas'!$O$12,E443='PC Receitas'!$O$13,E443='PC Receitas'!$O$14)),-I443,0))</f>
        <v>12927.7</v>
      </c>
      <c r="R443" s="153" t="e">
        <f t="shared" si="24"/>
        <v>#N/A</v>
      </c>
      <c r="S443" s="150" t="e">
        <f t="shared" si="25"/>
        <v>#N/A</v>
      </c>
      <c r="T443" s="150" t="e">
        <f t="shared" si="26"/>
        <v>#N/A</v>
      </c>
      <c r="U443" s="150" t="e">
        <f t="shared" si="27"/>
        <v>#N/A</v>
      </c>
      <c r="V443" s="154" t="e">
        <f>VLOOKUP(E443,'PC Receitas'!$O$4:$P$14,2,FALSE)</f>
        <v>#N/A</v>
      </c>
    </row>
    <row r="444" spans="3:22" ht="19.5" customHeight="1" thickTop="1" thickBot="1" x14ac:dyDescent="0.3">
      <c r="C444" s="58"/>
      <c r="D444" s="58" t="str">
        <f>IF(C444&lt;&gt;"",TEXT(C444,"00")&amp;"/02/"&amp;'Configurações Básicas'!$P$5,"")</f>
        <v/>
      </c>
      <c r="E444" s="58"/>
      <c r="F444" s="58"/>
      <c r="G444" s="58"/>
      <c r="H444" s="58"/>
      <c r="I444" s="59"/>
      <c r="J444" s="193"/>
      <c r="K444" s="60"/>
      <c r="L444" s="60"/>
      <c r="M444" s="56">
        <f>M443+IF(AND(K444="Pago",OR(E444='PC Receitas'!$O$4,E444='PC Receitas'!$O$5,E444='PC Receitas'!$O$6)),I444,IF(AND(K444="Pago",OR(E444='PC Receitas'!$O$7,E444='PC Receitas'!$O$8,E444='PC Receitas'!$O$9,E444='PC Receitas'!$O$10,E444='PC Receitas'!$O$11,E444='PC Receitas'!$O$12,E444='PC Receitas'!$O$13,E444='PC Receitas'!$O$14)),-I444,0))</f>
        <v>12927.7</v>
      </c>
      <c r="R444" s="153" t="e">
        <f t="shared" si="24"/>
        <v>#N/A</v>
      </c>
      <c r="S444" s="150" t="e">
        <f t="shared" si="25"/>
        <v>#N/A</v>
      </c>
      <c r="T444" s="150" t="e">
        <f t="shared" si="26"/>
        <v>#N/A</v>
      </c>
      <c r="U444" s="150" t="e">
        <f t="shared" si="27"/>
        <v>#N/A</v>
      </c>
      <c r="V444" s="154" t="e">
        <f>VLOOKUP(E444,'PC Receitas'!$O$4:$P$14,2,FALSE)</f>
        <v>#N/A</v>
      </c>
    </row>
    <row r="445" spans="3:22" ht="19.5" customHeight="1" thickTop="1" thickBot="1" x14ac:dyDescent="0.3">
      <c r="C445" s="58"/>
      <c r="D445" s="58" t="str">
        <f>IF(C445&lt;&gt;"",TEXT(C445,"00")&amp;"/02/"&amp;'Configurações Básicas'!$P$5,"")</f>
        <v/>
      </c>
      <c r="E445" s="58"/>
      <c r="F445" s="58"/>
      <c r="G445" s="58"/>
      <c r="H445" s="58"/>
      <c r="I445" s="59"/>
      <c r="J445" s="193"/>
      <c r="K445" s="60"/>
      <c r="L445" s="60"/>
      <c r="M445" s="56">
        <f>M444+IF(AND(K445="Pago",OR(E445='PC Receitas'!$O$4,E445='PC Receitas'!$O$5,E445='PC Receitas'!$O$6)),I445,IF(AND(K445="Pago",OR(E445='PC Receitas'!$O$7,E445='PC Receitas'!$O$8,E445='PC Receitas'!$O$9,E445='PC Receitas'!$O$10,E445='PC Receitas'!$O$11,E445='PC Receitas'!$O$12,E445='PC Receitas'!$O$13,E445='PC Receitas'!$O$14)),-I445,0))</f>
        <v>12927.7</v>
      </c>
      <c r="R445" s="153" t="e">
        <f t="shared" si="24"/>
        <v>#N/A</v>
      </c>
      <c r="S445" s="150" t="e">
        <f t="shared" si="25"/>
        <v>#N/A</v>
      </c>
      <c r="T445" s="150" t="e">
        <f t="shared" si="26"/>
        <v>#N/A</v>
      </c>
      <c r="U445" s="150" t="e">
        <f t="shared" si="27"/>
        <v>#N/A</v>
      </c>
      <c r="V445" s="154" t="e">
        <f>VLOOKUP(E445,'PC Receitas'!$O$4:$P$14,2,FALSE)</f>
        <v>#N/A</v>
      </c>
    </row>
    <row r="446" spans="3:22" ht="19.5" customHeight="1" thickTop="1" thickBot="1" x14ac:dyDescent="0.3">
      <c r="C446" s="58"/>
      <c r="D446" s="58" t="str">
        <f>IF(C446&lt;&gt;"",TEXT(C446,"00")&amp;"/02/"&amp;'Configurações Básicas'!$P$5,"")</f>
        <v/>
      </c>
      <c r="E446" s="58"/>
      <c r="F446" s="58"/>
      <c r="G446" s="58"/>
      <c r="H446" s="58"/>
      <c r="I446" s="59"/>
      <c r="J446" s="193"/>
      <c r="K446" s="60"/>
      <c r="L446" s="60"/>
      <c r="M446" s="56">
        <f>M445+IF(AND(K446="Pago",OR(E446='PC Receitas'!$O$4,E446='PC Receitas'!$O$5,E446='PC Receitas'!$O$6)),I446,IF(AND(K446="Pago",OR(E446='PC Receitas'!$O$7,E446='PC Receitas'!$O$8,E446='PC Receitas'!$O$9,E446='PC Receitas'!$O$10,E446='PC Receitas'!$O$11,E446='PC Receitas'!$O$12,E446='PC Receitas'!$O$13,E446='PC Receitas'!$O$14)),-I446,0))</f>
        <v>12927.7</v>
      </c>
      <c r="R446" s="153" t="e">
        <f t="shared" si="24"/>
        <v>#N/A</v>
      </c>
      <c r="S446" s="150" t="e">
        <f t="shared" si="25"/>
        <v>#N/A</v>
      </c>
      <c r="T446" s="150" t="e">
        <f t="shared" si="26"/>
        <v>#N/A</v>
      </c>
      <c r="U446" s="150" t="e">
        <f t="shared" si="27"/>
        <v>#N/A</v>
      </c>
      <c r="V446" s="154" t="e">
        <f>VLOOKUP(E446,'PC Receitas'!$O$4:$P$14,2,FALSE)</f>
        <v>#N/A</v>
      </c>
    </row>
    <row r="447" spans="3:22" ht="19.5" customHeight="1" thickTop="1" thickBot="1" x14ac:dyDescent="0.3">
      <c r="C447" s="58"/>
      <c r="D447" s="58" t="str">
        <f>IF(C447&lt;&gt;"",TEXT(C447,"00")&amp;"/02/"&amp;'Configurações Básicas'!$P$5,"")</f>
        <v/>
      </c>
      <c r="E447" s="58"/>
      <c r="F447" s="58"/>
      <c r="G447" s="58"/>
      <c r="H447" s="58"/>
      <c r="I447" s="59"/>
      <c r="J447" s="193"/>
      <c r="K447" s="60"/>
      <c r="L447" s="60"/>
      <c r="M447" s="56">
        <f>M446+IF(AND(K447="Pago",OR(E447='PC Receitas'!$O$4,E447='PC Receitas'!$O$5,E447='PC Receitas'!$O$6)),I447,IF(AND(K447="Pago",OR(E447='PC Receitas'!$O$7,E447='PC Receitas'!$O$8,E447='PC Receitas'!$O$9,E447='PC Receitas'!$O$10,E447='PC Receitas'!$O$11,E447='PC Receitas'!$O$12,E447='PC Receitas'!$O$13,E447='PC Receitas'!$O$14)),-I447,0))</f>
        <v>12927.7</v>
      </c>
      <c r="R447" s="153" t="e">
        <f t="shared" si="24"/>
        <v>#N/A</v>
      </c>
      <c r="S447" s="150" t="e">
        <f t="shared" si="25"/>
        <v>#N/A</v>
      </c>
      <c r="T447" s="150" t="e">
        <f t="shared" si="26"/>
        <v>#N/A</v>
      </c>
      <c r="U447" s="150" t="e">
        <f t="shared" si="27"/>
        <v>#N/A</v>
      </c>
      <c r="V447" s="154" t="e">
        <f>VLOOKUP(E447,'PC Receitas'!$O$4:$P$14,2,FALSE)</f>
        <v>#N/A</v>
      </c>
    </row>
    <row r="448" spans="3:22" ht="19.5" customHeight="1" thickTop="1" thickBot="1" x14ac:dyDescent="0.3">
      <c r="C448" s="58"/>
      <c r="D448" s="58" t="str">
        <f>IF(C448&lt;&gt;"",TEXT(C448,"00")&amp;"/02/"&amp;'Configurações Básicas'!$P$5,"")</f>
        <v/>
      </c>
      <c r="E448" s="58"/>
      <c r="F448" s="58"/>
      <c r="G448" s="58"/>
      <c r="H448" s="58"/>
      <c r="I448" s="59"/>
      <c r="J448" s="193"/>
      <c r="K448" s="60"/>
      <c r="L448" s="60"/>
      <c r="M448" s="56">
        <f>M447+IF(AND(K448="Pago",OR(E448='PC Receitas'!$O$4,E448='PC Receitas'!$O$5,E448='PC Receitas'!$O$6)),I448,IF(AND(K448="Pago",OR(E448='PC Receitas'!$O$7,E448='PC Receitas'!$O$8,E448='PC Receitas'!$O$9,E448='PC Receitas'!$O$10,E448='PC Receitas'!$O$11,E448='PC Receitas'!$O$12,E448='PC Receitas'!$O$13,E448='PC Receitas'!$O$14)),-I448,0))</f>
        <v>12927.7</v>
      </c>
      <c r="R448" s="153" t="e">
        <f t="shared" si="24"/>
        <v>#N/A</v>
      </c>
      <c r="S448" s="150" t="e">
        <f t="shared" si="25"/>
        <v>#N/A</v>
      </c>
      <c r="T448" s="150" t="e">
        <f t="shared" si="26"/>
        <v>#N/A</v>
      </c>
      <c r="U448" s="150" t="e">
        <f t="shared" si="27"/>
        <v>#N/A</v>
      </c>
      <c r="V448" s="154" t="e">
        <f>VLOOKUP(E448,'PC Receitas'!$O$4:$P$14,2,FALSE)</f>
        <v>#N/A</v>
      </c>
    </row>
    <row r="449" spans="3:22" ht="19.5" customHeight="1" thickTop="1" thickBot="1" x14ac:dyDescent="0.3">
      <c r="C449" s="58"/>
      <c r="D449" s="58" t="str">
        <f>IF(C449&lt;&gt;"",TEXT(C449,"00")&amp;"/02/"&amp;'Configurações Básicas'!$P$5,"")</f>
        <v/>
      </c>
      <c r="E449" s="58"/>
      <c r="F449" s="58"/>
      <c r="G449" s="58"/>
      <c r="H449" s="58"/>
      <c r="I449" s="59"/>
      <c r="J449" s="193"/>
      <c r="K449" s="60"/>
      <c r="L449" s="60"/>
      <c r="M449" s="56">
        <f>M448+IF(AND(K449="Pago",OR(E449='PC Receitas'!$O$4,E449='PC Receitas'!$O$5,E449='PC Receitas'!$O$6)),I449,IF(AND(K449="Pago",OR(E449='PC Receitas'!$O$7,E449='PC Receitas'!$O$8,E449='PC Receitas'!$O$9,E449='PC Receitas'!$O$10,E449='PC Receitas'!$O$11,E449='PC Receitas'!$O$12,E449='PC Receitas'!$O$13,E449='PC Receitas'!$O$14)),-I449,0))</f>
        <v>12927.7</v>
      </c>
      <c r="R449" s="153" t="e">
        <f t="shared" si="24"/>
        <v>#N/A</v>
      </c>
      <c r="S449" s="150" t="e">
        <f t="shared" si="25"/>
        <v>#N/A</v>
      </c>
      <c r="T449" s="150" t="e">
        <f t="shared" si="26"/>
        <v>#N/A</v>
      </c>
      <c r="U449" s="150" t="e">
        <f t="shared" si="27"/>
        <v>#N/A</v>
      </c>
      <c r="V449" s="154" t="e">
        <f>VLOOKUP(E449,'PC Receitas'!$O$4:$P$14,2,FALSE)</f>
        <v>#N/A</v>
      </c>
    </row>
    <row r="450" spans="3:22" ht="19.5" customHeight="1" thickTop="1" thickBot="1" x14ac:dyDescent="0.3">
      <c r="C450" s="58"/>
      <c r="D450" s="58" t="str">
        <f>IF(C450&lt;&gt;"",TEXT(C450,"00")&amp;"/02/"&amp;'Configurações Básicas'!$P$5,"")</f>
        <v/>
      </c>
      <c r="E450" s="58"/>
      <c r="F450" s="58"/>
      <c r="G450" s="58"/>
      <c r="H450" s="58"/>
      <c r="I450" s="59"/>
      <c r="J450" s="193"/>
      <c r="K450" s="60"/>
      <c r="L450" s="60"/>
      <c r="M450" s="56">
        <f>M449+IF(AND(K450="Pago",OR(E450='PC Receitas'!$O$4,E450='PC Receitas'!$O$5,E450='PC Receitas'!$O$6)),I450,IF(AND(K450="Pago",OR(E450='PC Receitas'!$O$7,E450='PC Receitas'!$O$8,E450='PC Receitas'!$O$9,E450='PC Receitas'!$O$10,E450='PC Receitas'!$O$11,E450='PC Receitas'!$O$12,E450='PC Receitas'!$O$13,E450='PC Receitas'!$O$14)),-I450,0))</f>
        <v>12927.7</v>
      </c>
      <c r="R450" s="153" t="e">
        <f t="shared" si="24"/>
        <v>#N/A</v>
      </c>
      <c r="S450" s="150" t="e">
        <f t="shared" si="25"/>
        <v>#N/A</v>
      </c>
      <c r="T450" s="150" t="e">
        <f t="shared" si="26"/>
        <v>#N/A</v>
      </c>
      <c r="U450" s="150" t="e">
        <f t="shared" si="27"/>
        <v>#N/A</v>
      </c>
      <c r="V450" s="154" t="e">
        <f>VLOOKUP(E450,'PC Receitas'!$O$4:$P$14,2,FALSE)</f>
        <v>#N/A</v>
      </c>
    </row>
    <row r="451" spans="3:22" ht="19.5" customHeight="1" thickTop="1" thickBot="1" x14ac:dyDescent="0.3">
      <c r="C451" s="58"/>
      <c r="D451" s="58" t="str">
        <f>IF(C451&lt;&gt;"",TEXT(C451,"00")&amp;"/02/"&amp;'Configurações Básicas'!$P$5,"")</f>
        <v/>
      </c>
      <c r="E451" s="58"/>
      <c r="F451" s="58"/>
      <c r="G451" s="58"/>
      <c r="H451" s="58"/>
      <c r="I451" s="59"/>
      <c r="J451" s="193"/>
      <c r="K451" s="60"/>
      <c r="L451" s="60"/>
      <c r="M451" s="56">
        <f>M450+IF(AND(K451="Pago",OR(E451='PC Receitas'!$O$4,E451='PC Receitas'!$O$5,E451='PC Receitas'!$O$6)),I451,IF(AND(K451="Pago",OR(E451='PC Receitas'!$O$7,E451='PC Receitas'!$O$8,E451='PC Receitas'!$O$9,E451='PC Receitas'!$O$10,E451='PC Receitas'!$O$11,E451='PC Receitas'!$O$12,E451='PC Receitas'!$O$13,E451='PC Receitas'!$O$14)),-I451,0))</f>
        <v>12927.7</v>
      </c>
      <c r="R451" s="153" t="e">
        <f t="shared" si="24"/>
        <v>#N/A</v>
      </c>
      <c r="S451" s="150" t="e">
        <f t="shared" si="25"/>
        <v>#N/A</v>
      </c>
      <c r="T451" s="150" t="e">
        <f t="shared" si="26"/>
        <v>#N/A</v>
      </c>
      <c r="U451" s="150" t="e">
        <f t="shared" si="27"/>
        <v>#N/A</v>
      </c>
      <c r="V451" s="154" t="e">
        <f>VLOOKUP(E451,'PC Receitas'!$O$4:$P$14,2,FALSE)</f>
        <v>#N/A</v>
      </c>
    </row>
    <row r="452" spans="3:22" ht="19.5" customHeight="1" thickTop="1" thickBot="1" x14ac:dyDescent="0.3">
      <c r="C452" s="58"/>
      <c r="D452" s="58" t="str">
        <f>IF(C452&lt;&gt;"",TEXT(C452,"00")&amp;"/02/"&amp;'Configurações Básicas'!$P$5,"")</f>
        <v/>
      </c>
      <c r="E452" s="58"/>
      <c r="F452" s="58"/>
      <c r="G452" s="58"/>
      <c r="H452" s="58"/>
      <c r="I452" s="59"/>
      <c r="J452" s="193"/>
      <c r="K452" s="60"/>
      <c r="L452" s="60"/>
      <c r="M452" s="56">
        <f>M451+IF(AND(K452="Pago",OR(E452='PC Receitas'!$O$4,E452='PC Receitas'!$O$5,E452='PC Receitas'!$O$6)),I452,IF(AND(K452="Pago",OR(E452='PC Receitas'!$O$7,E452='PC Receitas'!$O$8,E452='PC Receitas'!$O$9,E452='PC Receitas'!$O$10,E452='PC Receitas'!$O$11,E452='PC Receitas'!$O$12,E452='PC Receitas'!$O$13,E452='PC Receitas'!$O$14)),-I452,0))</f>
        <v>12927.7</v>
      </c>
      <c r="R452" s="153" t="e">
        <f t="shared" si="24"/>
        <v>#N/A</v>
      </c>
      <c r="S452" s="150" t="e">
        <f t="shared" si="25"/>
        <v>#N/A</v>
      </c>
      <c r="T452" s="150" t="e">
        <f t="shared" si="26"/>
        <v>#N/A</v>
      </c>
      <c r="U452" s="150" t="e">
        <f t="shared" si="27"/>
        <v>#N/A</v>
      </c>
      <c r="V452" s="154" t="e">
        <f>VLOOKUP(E452,'PC Receitas'!$O$4:$P$14,2,FALSE)</f>
        <v>#N/A</v>
      </c>
    </row>
    <row r="453" spans="3:22" ht="19.5" customHeight="1" thickTop="1" thickBot="1" x14ac:dyDescent="0.3">
      <c r="C453" s="58"/>
      <c r="D453" s="58" t="str">
        <f>IF(C453&lt;&gt;"",TEXT(C453,"00")&amp;"/02/"&amp;'Configurações Básicas'!$P$5,"")</f>
        <v/>
      </c>
      <c r="E453" s="58"/>
      <c r="F453" s="58"/>
      <c r="G453" s="58"/>
      <c r="H453" s="58"/>
      <c r="I453" s="59"/>
      <c r="J453" s="193"/>
      <c r="K453" s="60"/>
      <c r="L453" s="60"/>
      <c r="M453" s="56">
        <f>M452+IF(AND(K453="Pago",OR(E453='PC Receitas'!$O$4,E453='PC Receitas'!$O$5,E453='PC Receitas'!$O$6)),I453,IF(AND(K453="Pago",OR(E453='PC Receitas'!$O$7,E453='PC Receitas'!$O$8,E453='PC Receitas'!$O$9,E453='PC Receitas'!$O$10,E453='PC Receitas'!$O$11,E453='PC Receitas'!$O$12,E453='PC Receitas'!$O$13,E453='PC Receitas'!$O$14)),-I453,0))</f>
        <v>12927.7</v>
      </c>
      <c r="R453" s="153" t="e">
        <f t="shared" si="24"/>
        <v>#N/A</v>
      </c>
      <c r="S453" s="150" t="e">
        <f t="shared" si="25"/>
        <v>#N/A</v>
      </c>
      <c r="T453" s="150" t="e">
        <f t="shared" si="26"/>
        <v>#N/A</v>
      </c>
      <c r="U453" s="150" t="e">
        <f t="shared" si="27"/>
        <v>#N/A</v>
      </c>
      <c r="V453" s="154" t="e">
        <f>VLOOKUP(E453,'PC Receitas'!$O$4:$P$14,2,FALSE)</f>
        <v>#N/A</v>
      </c>
    </row>
    <row r="454" spans="3:22" ht="19.5" customHeight="1" thickTop="1" thickBot="1" x14ac:dyDescent="0.3">
      <c r="C454" s="58"/>
      <c r="D454" s="58" t="str">
        <f>IF(C454&lt;&gt;"",TEXT(C454,"00")&amp;"/02/"&amp;'Configurações Básicas'!$P$5,"")</f>
        <v/>
      </c>
      <c r="E454" s="58"/>
      <c r="F454" s="58"/>
      <c r="G454" s="58"/>
      <c r="H454" s="58"/>
      <c r="I454" s="59"/>
      <c r="J454" s="193"/>
      <c r="K454" s="60"/>
      <c r="L454" s="60"/>
      <c r="M454" s="56">
        <f>M453+IF(AND(K454="Pago",OR(E454='PC Receitas'!$O$4,E454='PC Receitas'!$O$5,E454='PC Receitas'!$O$6)),I454,IF(AND(K454="Pago",OR(E454='PC Receitas'!$O$7,E454='PC Receitas'!$O$8,E454='PC Receitas'!$O$9,E454='PC Receitas'!$O$10,E454='PC Receitas'!$O$11,E454='PC Receitas'!$O$12,E454='PC Receitas'!$O$13,E454='PC Receitas'!$O$14)),-I454,0))</f>
        <v>12927.7</v>
      </c>
      <c r="R454" s="153" t="e">
        <f t="shared" ref="R454:R517" si="28">IF(V454="Despesas_com_RH","Despesa",IF(V454="Despesas_Operacionais","Despesa",IF(V454="Despesas_com_Marketing","Despesa",IF(V454="Impostos","Despesa",IF(V454="Investimentos","Despesa","")))))</f>
        <v>#N/A</v>
      </c>
      <c r="S454" s="150" t="e">
        <f t="shared" ref="S454:S517" si="29">IF(V454="Despesas_com_Produtos","Despesa",IF(V454="Despesas_com_Serviços","Despesa",IF(V454="Despesas_Não_Operacionais","Despesa","")))</f>
        <v>#N/A</v>
      </c>
      <c r="T454" s="150" t="e">
        <f t="shared" ref="T454:T517" si="30">IF(V454="Receitas_com_Produtos","Receita",IF(V454="Receitas_com_Serviços","Receita",IF(V454="Receitas_Não_Operacionais","Receita","")))</f>
        <v>#N/A</v>
      </c>
      <c r="U454" s="150" t="e">
        <f t="shared" ref="U454:U517" si="31">IF(R454&lt;&gt;"",R454,IF(S454&lt;&gt;"",S454,IF(T454&lt;&gt;"",T454,"")))</f>
        <v>#N/A</v>
      </c>
      <c r="V454" s="154" t="e">
        <f>VLOOKUP(E454,'PC Receitas'!$O$4:$P$14,2,FALSE)</f>
        <v>#N/A</v>
      </c>
    </row>
    <row r="455" spans="3:22" ht="19.5" customHeight="1" thickTop="1" thickBot="1" x14ac:dyDescent="0.3">
      <c r="C455" s="58"/>
      <c r="D455" s="58" t="str">
        <f>IF(C455&lt;&gt;"",TEXT(C455,"00")&amp;"/02/"&amp;'Configurações Básicas'!$P$5,"")</f>
        <v/>
      </c>
      <c r="E455" s="58"/>
      <c r="F455" s="58"/>
      <c r="G455" s="58"/>
      <c r="H455" s="58"/>
      <c r="I455" s="59"/>
      <c r="J455" s="193"/>
      <c r="K455" s="60"/>
      <c r="L455" s="60"/>
      <c r="M455" s="56">
        <f>M454+IF(AND(K455="Pago",OR(E455='PC Receitas'!$O$4,E455='PC Receitas'!$O$5,E455='PC Receitas'!$O$6)),I455,IF(AND(K455="Pago",OR(E455='PC Receitas'!$O$7,E455='PC Receitas'!$O$8,E455='PC Receitas'!$O$9,E455='PC Receitas'!$O$10,E455='PC Receitas'!$O$11,E455='PC Receitas'!$O$12,E455='PC Receitas'!$O$13,E455='PC Receitas'!$O$14)),-I455,0))</f>
        <v>12927.7</v>
      </c>
      <c r="R455" s="153" t="e">
        <f t="shared" si="28"/>
        <v>#N/A</v>
      </c>
      <c r="S455" s="150" t="e">
        <f t="shared" si="29"/>
        <v>#N/A</v>
      </c>
      <c r="T455" s="150" t="e">
        <f t="shared" si="30"/>
        <v>#N/A</v>
      </c>
      <c r="U455" s="150" t="e">
        <f t="shared" si="31"/>
        <v>#N/A</v>
      </c>
      <c r="V455" s="154" t="e">
        <f>VLOOKUP(E455,'PC Receitas'!$O$4:$P$14,2,FALSE)</f>
        <v>#N/A</v>
      </c>
    </row>
    <row r="456" spans="3:22" ht="19.5" customHeight="1" thickTop="1" thickBot="1" x14ac:dyDescent="0.3">
      <c r="C456" s="58"/>
      <c r="D456" s="58" t="str">
        <f>IF(C456&lt;&gt;"",TEXT(C456,"00")&amp;"/02/"&amp;'Configurações Básicas'!$P$5,"")</f>
        <v/>
      </c>
      <c r="E456" s="58"/>
      <c r="F456" s="58"/>
      <c r="G456" s="58"/>
      <c r="H456" s="58"/>
      <c r="I456" s="59"/>
      <c r="J456" s="193"/>
      <c r="K456" s="60"/>
      <c r="L456" s="60"/>
      <c r="M456" s="56">
        <f>M455+IF(AND(K456="Pago",OR(E456='PC Receitas'!$O$4,E456='PC Receitas'!$O$5,E456='PC Receitas'!$O$6)),I456,IF(AND(K456="Pago",OR(E456='PC Receitas'!$O$7,E456='PC Receitas'!$O$8,E456='PC Receitas'!$O$9,E456='PC Receitas'!$O$10,E456='PC Receitas'!$O$11,E456='PC Receitas'!$O$12,E456='PC Receitas'!$O$13,E456='PC Receitas'!$O$14)),-I456,0))</f>
        <v>12927.7</v>
      </c>
      <c r="R456" s="153" t="e">
        <f t="shared" si="28"/>
        <v>#N/A</v>
      </c>
      <c r="S456" s="150" t="e">
        <f t="shared" si="29"/>
        <v>#N/A</v>
      </c>
      <c r="T456" s="150" t="e">
        <f t="shared" si="30"/>
        <v>#N/A</v>
      </c>
      <c r="U456" s="150" t="e">
        <f t="shared" si="31"/>
        <v>#N/A</v>
      </c>
      <c r="V456" s="154" t="e">
        <f>VLOOKUP(E456,'PC Receitas'!$O$4:$P$14,2,FALSE)</f>
        <v>#N/A</v>
      </c>
    </row>
    <row r="457" spans="3:22" ht="19.5" customHeight="1" thickTop="1" thickBot="1" x14ac:dyDescent="0.3">
      <c r="C457" s="58"/>
      <c r="D457" s="58" t="str">
        <f>IF(C457&lt;&gt;"",TEXT(C457,"00")&amp;"/02/"&amp;'Configurações Básicas'!$P$5,"")</f>
        <v/>
      </c>
      <c r="E457" s="58"/>
      <c r="F457" s="58"/>
      <c r="G457" s="58"/>
      <c r="H457" s="58"/>
      <c r="I457" s="59"/>
      <c r="J457" s="193"/>
      <c r="K457" s="60"/>
      <c r="L457" s="60"/>
      <c r="M457" s="56">
        <f>M456+IF(AND(K457="Pago",OR(E457='PC Receitas'!$O$4,E457='PC Receitas'!$O$5,E457='PC Receitas'!$O$6)),I457,IF(AND(K457="Pago",OR(E457='PC Receitas'!$O$7,E457='PC Receitas'!$O$8,E457='PC Receitas'!$O$9,E457='PC Receitas'!$O$10,E457='PC Receitas'!$O$11,E457='PC Receitas'!$O$12,E457='PC Receitas'!$O$13,E457='PC Receitas'!$O$14)),-I457,0))</f>
        <v>12927.7</v>
      </c>
      <c r="R457" s="153" t="e">
        <f t="shared" si="28"/>
        <v>#N/A</v>
      </c>
      <c r="S457" s="150" t="e">
        <f t="shared" si="29"/>
        <v>#N/A</v>
      </c>
      <c r="T457" s="150" t="e">
        <f t="shared" si="30"/>
        <v>#N/A</v>
      </c>
      <c r="U457" s="150" t="e">
        <f t="shared" si="31"/>
        <v>#N/A</v>
      </c>
      <c r="V457" s="154" t="e">
        <f>VLOOKUP(E457,'PC Receitas'!$O$4:$P$14,2,FALSE)</f>
        <v>#N/A</v>
      </c>
    </row>
    <row r="458" spans="3:22" ht="19.5" customHeight="1" thickTop="1" thickBot="1" x14ac:dyDescent="0.3">
      <c r="C458" s="58"/>
      <c r="D458" s="58" t="str">
        <f>IF(C458&lt;&gt;"",TEXT(C458,"00")&amp;"/02/"&amp;'Configurações Básicas'!$P$5,"")</f>
        <v/>
      </c>
      <c r="E458" s="58"/>
      <c r="F458" s="58"/>
      <c r="G458" s="58"/>
      <c r="H458" s="58"/>
      <c r="I458" s="59"/>
      <c r="J458" s="193"/>
      <c r="K458" s="60"/>
      <c r="L458" s="60"/>
      <c r="M458" s="56">
        <f>M457+IF(AND(K458="Pago",OR(E458='PC Receitas'!$O$4,E458='PC Receitas'!$O$5,E458='PC Receitas'!$O$6)),I458,IF(AND(K458="Pago",OR(E458='PC Receitas'!$O$7,E458='PC Receitas'!$O$8,E458='PC Receitas'!$O$9,E458='PC Receitas'!$O$10,E458='PC Receitas'!$O$11,E458='PC Receitas'!$O$12,E458='PC Receitas'!$O$13,E458='PC Receitas'!$O$14)),-I458,0))</f>
        <v>12927.7</v>
      </c>
      <c r="R458" s="153" t="e">
        <f t="shared" si="28"/>
        <v>#N/A</v>
      </c>
      <c r="S458" s="150" t="e">
        <f t="shared" si="29"/>
        <v>#N/A</v>
      </c>
      <c r="T458" s="150" t="e">
        <f t="shared" si="30"/>
        <v>#N/A</v>
      </c>
      <c r="U458" s="150" t="e">
        <f t="shared" si="31"/>
        <v>#N/A</v>
      </c>
      <c r="V458" s="154" t="e">
        <f>VLOOKUP(E458,'PC Receitas'!$O$4:$P$14,2,FALSE)</f>
        <v>#N/A</v>
      </c>
    </row>
    <row r="459" spans="3:22" ht="19.5" customHeight="1" thickTop="1" thickBot="1" x14ac:dyDescent="0.3">
      <c r="C459" s="58"/>
      <c r="D459" s="58" t="str">
        <f>IF(C459&lt;&gt;"",TEXT(C459,"00")&amp;"/02/"&amp;'Configurações Básicas'!$P$5,"")</f>
        <v/>
      </c>
      <c r="E459" s="58"/>
      <c r="F459" s="58"/>
      <c r="G459" s="58"/>
      <c r="H459" s="58"/>
      <c r="I459" s="59"/>
      <c r="J459" s="193"/>
      <c r="K459" s="60"/>
      <c r="L459" s="60"/>
      <c r="M459" s="56">
        <f>M458+IF(AND(K459="Pago",OR(E459='PC Receitas'!$O$4,E459='PC Receitas'!$O$5,E459='PC Receitas'!$O$6)),I459,IF(AND(K459="Pago",OR(E459='PC Receitas'!$O$7,E459='PC Receitas'!$O$8,E459='PC Receitas'!$O$9,E459='PC Receitas'!$O$10,E459='PC Receitas'!$O$11,E459='PC Receitas'!$O$12,E459='PC Receitas'!$O$13,E459='PC Receitas'!$O$14)),-I459,0))</f>
        <v>12927.7</v>
      </c>
      <c r="R459" s="153" t="e">
        <f t="shared" si="28"/>
        <v>#N/A</v>
      </c>
      <c r="S459" s="150" t="e">
        <f t="shared" si="29"/>
        <v>#N/A</v>
      </c>
      <c r="T459" s="150" t="e">
        <f t="shared" si="30"/>
        <v>#N/A</v>
      </c>
      <c r="U459" s="150" t="e">
        <f t="shared" si="31"/>
        <v>#N/A</v>
      </c>
      <c r="V459" s="154" t="e">
        <f>VLOOKUP(E459,'PC Receitas'!$O$4:$P$14,2,FALSE)</f>
        <v>#N/A</v>
      </c>
    </row>
    <row r="460" spans="3:22" ht="19.5" customHeight="1" thickTop="1" thickBot="1" x14ac:dyDescent="0.3">
      <c r="C460" s="58"/>
      <c r="D460" s="58" t="str">
        <f>IF(C460&lt;&gt;"",TEXT(C460,"00")&amp;"/02/"&amp;'Configurações Básicas'!$P$5,"")</f>
        <v/>
      </c>
      <c r="E460" s="58"/>
      <c r="F460" s="58"/>
      <c r="G460" s="58"/>
      <c r="H460" s="58"/>
      <c r="I460" s="59"/>
      <c r="J460" s="193"/>
      <c r="K460" s="60"/>
      <c r="L460" s="60"/>
      <c r="M460" s="56">
        <f>M459+IF(AND(K460="Pago",OR(E460='PC Receitas'!$O$4,E460='PC Receitas'!$O$5,E460='PC Receitas'!$O$6)),I460,IF(AND(K460="Pago",OR(E460='PC Receitas'!$O$7,E460='PC Receitas'!$O$8,E460='PC Receitas'!$O$9,E460='PC Receitas'!$O$10,E460='PC Receitas'!$O$11,E460='PC Receitas'!$O$12,E460='PC Receitas'!$O$13,E460='PC Receitas'!$O$14)),-I460,0))</f>
        <v>12927.7</v>
      </c>
      <c r="R460" s="153" t="e">
        <f t="shared" si="28"/>
        <v>#N/A</v>
      </c>
      <c r="S460" s="150" t="e">
        <f t="shared" si="29"/>
        <v>#N/A</v>
      </c>
      <c r="T460" s="150" t="e">
        <f t="shared" si="30"/>
        <v>#N/A</v>
      </c>
      <c r="U460" s="150" t="e">
        <f t="shared" si="31"/>
        <v>#N/A</v>
      </c>
      <c r="V460" s="154" t="e">
        <f>VLOOKUP(E460,'PC Receitas'!$O$4:$P$14,2,FALSE)</f>
        <v>#N/A</v>
      </c>
    </row>
    <row r="461" spans="3:22" ht="19.5" customHeight="1" thickTop="1" thickBot="1" x14ac:dyDescent="0.3">
      <c r="C461" s="58"/>
      <c r="D461" s="58" t="str">
        <f>IF(C461&lt;&gt;"",TEXT(C461,"00")&amp;"/02/"&amp;'Configurações Básicas'!$P$5,"")</f>
        <v/>
      </c>
      <c r="E461" s="58"/>
      <c r="F461" s="58"/>
      <c r="G461" s="58"/>
      <c r="H461" s="58"/>
      <c r="I461" s="59"/>
      <c r="J461" s="193"/>
      <c r="K461" s="60"/>
      <c r="L461" s="60"/>
      <c r="M461" s="56">
        <f>M460+IF(AND(K461="Pago",OR(E461='PC Receitas'!$O$4,E461='PC Receitas'!$O$5,E461='PC Receitas'!$O$6)),I461,IF(AND(K461="Pago",OR(E461='PC Receitas'!$O$7,E461='PC Receitas'!$O$8,E461='PC Receitas'!$O$9,E461='PC Receitas'!$O$10,E461='PC Receitas'!$O$11,E461='PC Receitas'!$O$12,E461='PC Receitas'!$O$13,E461='PC Receitas'!$O$14)),-I461,0))</f>
        <v>12927.7</v>
      </c>
      <c r="R461" s="153" t="e">
        <f t="shared" si="28"/>
        <v>#N/A</v>
      </c>
      <c r="S461" s="150" t="e">
        <f t="shared" si="29"/>
        <v>#N/A</v>
      </c>
      <c r="T461" s="150" t="e">
        <f t="shared" si="30"/>
        <v>#N/A</v>
      </c>
      <c r="U461" s="150" t="e">
        <f t="shared" si="31"/>
        <v>#N/A</v>
      </c>
      <c r="V461" s="154" t="e">
        <f>VLOOKUP(E461,'PC Receitas'!$O$4:$P$14,2,FALSE)</f>
        <v>#N/A</v>
      </c>
    </row>
    <row r="462" spans="3:22" ht="19.5" customHeight="1" thickTop="1" thickBot="1" x14ac:dyDescent="0.3">
      <c r="C462" s="58"/>
      <c r="D462" s="58" t="str">
        <f>IF(C462&lt;&gt;"",TEXT(C462,"00")&amp;"/02/"&amp;'Configurações Básicas'!$P$5,"")</f>
        <v/>
      </c>
      <c r="E462" s="58"/>
      <c r="F462" s="58"/>
      <c r="G462" s="58"/>
      <c r="H462" s="58"/>
      <c r="I462" s="59"/>
      <c r="J462" s="193"/>
      <c r="K462" s="60"/>
      <c r="L462" s="60"/>
      <c r="M462" s="56">
        <f>M461+IF(AND(K462="Pago",OR(E462='PC Receitas'!$O$4,E462='PC Receitas'!$O$5,E462='PC Receitas'!$O$6)),I462,IF(AND(K462="Pago",OR(E462='PC Receitas'!$O$7,E462='PC Receitas'!$O$8,E462='PC Receitas'!$O$9,E462='PC Receitas'!$O$10,E462='PC Receitas'!$O$11,E462='PC Receitas'!$O$12,E462='PC Receitas'!$O$13,E462='PC Receitas'!$O$14)),-I462,0))</f>
        <v>12927.7</v>
      </c>
      <c r="R462" s="153" t="e">
        <f t="shared" si="28"/>
        <v>#N/A</v>
      </c>
      <c r="S462" s="150" t="e">
        <f t="shared" si="29"/>
        <v>#N/A</v>
      </c>
      <c r="T462" s="150" t="e">
        <f t="shared" si="30"/>
        <v>#N/A</v>
      </c>
      <c r="U462" s="150" t="e">
        <f t="shared" si="31"/>
        <v>#N/A</v>
      </c>
      <c r="V462" s="154" t="e">
        <f>VLOOKUP(E462,'PC Receitas'!$O$4:$P$14,2,FALSE)</f>
        <v>#N/A</v>
      </c>
    </row>
    <row r="463" spans="3:22" ht="19.5" customHeight="1" thickTop="1" thickBot="1" x14ac:dyDescent="0.3">
      <c r="C463" s="58"/>
      <c r="D463" s="58" t="str">
        <f>IF(C463&lt;&gt;"",TEXT(C463,"00")&amp;"/02/"&amp;'Configurações Básicas'!$P$5,"")</f>
        <v/>
      </c>
      <c r="E463" s="58"/>
      <c r="F463" s="58"/>
      <c r="G463" s="58"/>
      <c r="H463" s="58"/>
      <c r="I463" s="59"/>
      <c r="J463" s="193"/>
      <c r="K463" s="60"/>
      <c r="L463" s="60"/>
      <c r="M463" s="56">
        <f>M462+IF(AND(K463="Pago",OR(E463='PC Receitas'!$O$4,E463='PC Receitas'!$O$5,E463='PC Receitas'!$O$6)),I463,IF(AND(K463="Pago",OR(E463='PC Receitas'!$O$7,E463='PC Receitas'!$O$8,E463='PC Receitas'!$O$9,E463='PC Receitas'!$O$10,E463='PC Receitas'!$O$11,E463='PC Receitas'!$O$12,E463='PC Receitas'!$O$13,E463='PC Receitas'!$O$14)),-I463,0))</f>
        <v>12927.7</v>
      </c>
      <c r="R463" s="153" t="e">
        <f t="shared" si="28"/>
        <v>#N/A</v>
      </c>
      <c r="S463" s="150" t="e">
        <f t="shared" si="29"/>
        <v>#N/A</v>
      </c>
      <c r="T463" s="150" t="e">
        <f t="shared" si="30"/>
        <v>#N/A</v>
      </c>
      <c r="U463" s="150" t="e">
        <f t="shared" si="31"/>
        <v>#N/A</v>
      </c>
      <c r="V463" s="154" t="e">
        <f>VLOOKUP(E463,'PC Receitas'!$O$4:$P$14,2,FALSE)</f>
        <v>#N/A</v>
      </c>
    </row>
    <row r="464" spans="3:22" ht="19.5" customHeight="1" thickTop="1" thickBot="1" x14ac:dyDescent="0.3">
      <c r="C464" s="58"/>
      <c r="D464" s="58" t="str">
        <f>IF(C464&lt;&gt;"",TEXT(C464,"00")&amp;"/02/"&amp;'Configurações Básicas'!$P$5,"")</f>
        <v/>
      </c>
      <c r="E464" s="58"/>
      <c r="F464" s="58"/>
      <c r="G464" s="58"/>
      <c r="H464" s="58"/>
      <c r="I464" s="59"/>
      <c r="J464" s="193"/>
      <c r="K464" s="60"/>
      <c r="L464" s="60"/>
      <c r="M464" s="56">
        <f>M463+IF(AND(K464="Pago",OR(E464='PC Receitas'!$O$4,E464='PC Receitas'!$O$5,E464='PC Receitas'!$O$6)),I464,IF(AND(K464="Pago",OR(E464='PC Receitas'!$O$7,E464='PC Receitas'!$O$8,E464='PC Receitas'!$O$9,E464='PC Receitas'!$O$10,E464='PC Receitas'!$O$11,E464='PC Receitas'!$O$12,E464='PC Receitas'!$O$13,E464='PC Receitas'!$O$14)),-I464,0))</f>
        <v>12927.7</v>
      </c>
      <c r="R464" s="153" t="e">
        <f t="shared" si="28"/>
        <v>#N/A</v>
      </c>
      <c r="S464" s="150" t="e">
        <f t="shared" si="29"/>
        <v>#N/A</v>
      </c>
      <c r="T464" s="150" t="e">
        <f t="shared" si="30"/>
        <v>#N/A</v>
      </c>
      <c r="U464" s="150" t="e">
        <f t="shared" si="31"/>
        <v>#N/A</v>
      </c>
      <c r="V464" s="154" t="e">
        <f>VLOOKUP(E464,'PC Receitas'!$O$4:$P$14,2,FALSE)</f>
        <v>#N/A</v>
      </c>
    </row>
    <row r="465" spans="3:22" ht="19.5" customHeight="1" thickTop="1" thickBot="1" x14ac:dyDescent="0.3">
      <c r="C465" s="58"/>
      <c r="D465" s="58" t="str">
        <f>IF(C465&lt;&gt;"",TEXT(C465,"00")&amp;"/02/"&amp;'Configurações Básicas'!$P$5,"")</f>
        <v/>
      </c>
      <c r="E465" s="58"/>
      <c r="F465" s="58"/>
      <c r="G465" s="58"/>
      <c r="H465" s="58"/>
      <c r="I465" s="59"/>
      <c r="J465" s="193"/>
      <c r="K465" s="60"/>
      <c r="L465" s="60"/>
      <c r="M465" s="56">
        <f>M464+IF(AND(K465="Pago",OR(E465='PC Receitas'!$O$4,E465='PC Receitas'!$O$5,E465='PC Receitas'!$O$6)),I465,IF(AND(K465="Pago",OR(E465='PC Receitas'!$O$7,E465='PC Receitas'!$O$8,E465='PC Receitas'!$O$9,E465='PC Receitas'!$O$10,E465='PC Receitas'!$O$11,E465='PC Receitas'!$O$12,E465='PC Receitas'!$O$13,E465='PC Receitas'!$O$14)),-I465,0))</f>
        <v>12927.7</v>
      </c>
      <c r="R465" s="153" t="e">
        <f t="shared" si="28"/>
        <v>#N/A</v>
      </c>
      <c r="S465" s="150" t="e">
        <f t="shared" si="29"/>
        <v>#N/A</v>
      </c>
      <c r="T465" s="150" t="e">
        <f t="shared" si="30"/>
        <v>#N/A</v>
      </c>
      <c r="U465" s="150" t="e">
        <f t="shared" si="31"/>
        <v>#N/A</v>
      </c>
      <c r="V465" s="154" t="e">
        <f>VLOOKUP(E465,'PC Receitas'!$O$4:$P$14,2,FALSE)</f>
        <v>#N/A</v>
      </c>
    </row>
    <row r="466" spans="3:22" ht="19.5" customHeight="1" thickTop="1" thickBot="1" x14ac:dyDescent="0.3">
      <c r="C466" s="58"/>
      <c r="D466" s="58" t="str">
        <f>IF(C466&lt;&gt;"",TEXT(C466,"00")&amp;"/02/"&amp;'Configurações Básicas'!$P$5,"")</f>
        <v/>
      </c>
      <c r="E466" s="58"/>
      <c r="F466" s="58"/>
      <c r="G466" s="58"/>
      <c r="H466" s="58"/>
      <c r="I466" s="59"/>
      <c r="J466" s="193"/>
      <c r="K466" s="60"/>
      <c r="L466" s="60"/>
      <c r="M466" s="56">
        <f>M465+IF(AND(K466="Pago",OR(E466='PC Receitas'!$O$4,E466='PC Receitas'!$O$5,E466='PC Receitas'!$O$6)),I466,IF(AND(K466="Pago",OR(E466='PC Receitas'!$O$7,E466='PC Receitas'!$O$8,E466='PC Receitas'!$O$9,E466='PC Receitas'!$O$10,E466='PC Receitas'!$O$11,E466='PC Receitas'!$O$12,E466='PC Receitas'!$O$13,E466='PC Receitas'!$O$14)),-I466,0))</f>
        <v>12927.7</v>
      </c>
      <c r="R466" s="153" t="e">
        <f t="shared" si="28"/>
        <v>#N/A</v>
      </c>
      <c r="S466" s="150" t="e">
        <f t="shared" si="29"/>
        <v>#N/A</v>
      </c>
      <c r="T466" s="150" t="e">
        <f t="shared" si="30"/>
        <v>#N/A</v>
      </c>
      <c r="U466" s="150" t="e">
        <f t="shared" si="31"/>
        <v>#N/A</v>
      </c>
      <c r="V466" s="154" t="e">
        <f>VLOOKUP(E466,'PC Receitas'!$O$4:$P$14,2,FALSE)</f>
        <v>#N/A</v>
      </c>
    </row>
    <row r="467" spans="3:22" ht="19.5" customHeight="1" thickTop="1" thickBot="1" x14ac:dyDescent="0.3">
      <c r="C467" s="58"/>
      <c r="D467" s="58" t="str">
        <f>IF(C467&lt;&gt;"",TEXT(C467,"00")&amp;"/02/"&amp;'Configurações Básicas'!$P$5,"")</f>
        <v/>
      </c>
      <c r="E467" s="58"/>
      <c r="F467" s="58"/>
      <c r="G467" s="58"/>
      <c r="H467" s="58"/>
      <c r="I467" s="59"/>
      <c r="J467" s="193"/>
      <c r="K467" s="60"/>
      <c r="L467" s="60"/>
      <c r="M467" s="56">
        <f>M466+IF(AND(K467="Pago",OR(E467='PC Receitas'!$O$4,E467='PC Receitas'!$O$5,E467='PC Receitas'!$O$6)),I467,IF(AND(K467="Pago",OR(E467='PC Receitas'!$O$7,E467='PC Receitas'!$O$8,E467='PC Receitas'!$O$9,E467='PC Receitas'!$O$10,E467='PC Receitas'!$O$11,E467='PC Receitas'!$O$12,E467='PC Receitas'!$O$13,E467='PC Receitas'!$O$14)),-I467,0))</f>
        <v>12927.7</v>
      </c>
      <c r="R467" s="153" t="e">
        <f t="shared" si="28"/>
        <v>#N/A</v>
      </c>
      <c r="S467" s="150" t="e">
        <f t="shared" si="29"/>
        <v>#N/A</v>
      </c>
      <c r="T467" s="150" t="e">
        <f t="shared" si="30"/>
        <v>#N/A</v>
      </c>
      <c r="U467" s="150" t="e">
        <f t="shared" si="31"/>
        <v>#N/A</v>
      </c>
      <c r="V467" s="154" t="e">
        <f>VLOOKUP(E467,'PC Receitas'!$O$4:$P$14,2,FALSE)</f>
        <v>#N/A</v>
      </c>
    </row>
    <row r="468" spans="3:22" ht="19.5" customHeight="1" thickTop="1" thickBot="1" x14ac:dyDescent="0.3">
      <c r="C468" s="58"/>
      <c r="D468" s="58" t="str">
        <f>IF(C468&lt;&gt;"",TEXT(C468,"00")&amp;"/02/"&amp;'Configurações Básicas'!$P$5,"")</f>
        <v/>
      </c>
      <c r="E468" s="58"/>
      <c r="F468" s="58"/>
      <c r="G468" s="58"/>
      <c r="H468" s="58"/>
      <c r="I468" s="59"/>
      <c r="J468" s="193"/>
      <c r="K468" s="60"/>
      <c r="L468" s="60"/>
      <c r="M468" s="56">
        <f>M467+IF(AND(K468="Pago",OR(E468='PC Receitas'!$O$4,E468='PC Receitas'!$O$5,E468='PC Receitas'!$O$6)),I468,IF(AND(K468="Pago",OR(E468='PC Receitas'!$O$7,E468='PC Receitas'!$O$8,E468='PC Receitas'!$O$9,E468='PC Receitas'!$O$10,E468='PC Receitas'!$O$11,E468='PC Receitas'!$O$12,E468='PC Receitas'!$O$13,E468='PC Receitas'!$O$14)),-I468,0))</f>
        <v>12927.7</v>
      </c>
      <c r="R468" s="153" t="e">
        <f t="shared" si="28"/>
        <v>#N/A</v>
      </c>
      <c r="S468" s="150" t="e">
        <f t="shared" si="29"/>
        <v>#N/A</v>
      </c>
      <c r="T468" s="150" t="e">
        <f t="shared" si="30"/>
        <v>#N/A</v>
      </c>
      <c r="U468" s="150" t="e">
        <f t="shared" si="31"/>
        <v>#N/A</v>
      </c>
      <c r="V468" s="154" t="e">
        <f>VLOOKUP(E468,'PC Receitas'!$O$4:$P$14,2,FALSE)</f>
        <v>#N/A</v>
      </c>
    </row>
    <row r="469" spans="3:22" ht="19.5" customHeight="1" thickTop="1" thickBot="1" x14ac:dyDescent="0.3">
      <c r="C469" s="58"/>
      <c r="D469" s="58" t="str">
        <f>IF(C469&lt;&gt;"",TEXT(C469,"00")&amp;"/02/"&amp;'Configurações Básicas'!$P$5,"")</f>
        <v/>
      </c>
      <c r="E469" s="58"/>
      <c r="F469" s="58"/>
      <c r="G469" s="58"/>
      <c r="H469" s="58"/>
      <c r="I469" s="59"/>
      <c r="J469" s="193"/>
      <c r="K469" s="60"/>
      <c r="L469" s="60"/>
      <c r="M469" s="56">
        <f>M468+IF(AND(K469="Pago",OR(E469='PC Receitas'!$O$4,E469='PC Receitas'!$O$5,E469='PC Receitas'!$O$6)),I469,IF(AND(K469="Pago",OR(E469='PC Receitas'!$O$7,E469='PC Receitas'!$O$8,E469='PC Receitas'!$O$9,E469='PC Receitas'!$O$10,E469='PC Receitas'!$O$11,E469='PC Receitas'!$O$12,E469='PC Receitas'!$O$13,E469='PC Receitas'!$O$14)),-I469,0))</f>
        <v>12927.7</v>
      </c>
      <c r="R469" s="153" t="e">
        <f t="shared" si="28"/>
        <v>#N/A</v>
      </c>
      <c r="S469" s="150" t="e">
        <f t="shared" si="29"/>
        <v>#N/A</v>
      </c>
      <c r="T469" s="150" t="e">
        <f t="shared" si="30"/>
        <v>#N/A</v>
      </c>
      <c r="U469" s="150" t="e">
        <f t="shared" si="31"/>
        <v>#N/A</v>
      </c>
      <c r="V469" s="154" t="e">
        <f>VLOOKUP(E469,'PC Receitas'!$O$4:$P$14,2,FALSE)</f>
        <v>#N/A</v>
      </c>
    </row>
    <row r="470" spans="3:22" ht="19.5" customHeight="1" thickTop="1" thickBot="1" x14ac:dyDescent="0.3">
      <c r="C470" s="58"/>
      <c r="D470" s="58" t="str">
        <f>IF(C470&lt;&gt;"",TEXT(C470,"00")&amp;"/02/"&amp;'Configurações Básicas'!$P$5,"")</f>
        <v/>
      </c>
      <c r="E470" s="58"/>
      <c r="F470" s="58"/>
      <c r="G470" s="58"/>
      <c r="H470" s="58"/>
      <c r="I470" s="59"/>
      <c r="J470" s="193"/>
      <c r="K470" s="60"/>
      <c r="L470" s="60"/>
      <c r="M470" s="56">
        <f>M469+IF(AND(K470="Pago",OR(E470='PC Receitas'!$O$4,E470='PC Receitas'!$O$5,E470='PC Receitas'!$O$6)),I470,IF(AND(K470="Pago",OR(E470='PC Receitas'!$O$7,E470='PC Receitas'!$O$8,E470='PC Receitas'!$O$9,E470='PC Receitas'!$O$10,E470='PC Receitas'!$O$11,E470='PC Receitas'!$O$12,E470='PC Receitas'!$O$13,E470='PC Receitas'!$O$14)),-I470,0))</f>
        <v>12927.7</v>
      </c>
      <c r="R470" s="153" t="e">
        <f t="shared" si="28"/>
        <v>#N/A</v>
      </c>
      <c r="S470" s="150" t="e">
        <f t="shared" si="29"/>
        <v>#N/A</v>
      </c>
      <c r="T470" s="150" t="e">
        <f t="shared" si="30"/>
        <v>#N/A</v>
      </c>
      <c r="U470" s="150" t="e">
        <f t="shared" si="31"/>
        <v>#N/A</v>
      </c>
      <c r="V470" s="154" t="e">
        <f>VLOOKUP(E470,'PC Receitas'!$O$4:$P$14,2,FALSE)</f>
        <v>#N/A</v>
      </c>
    </row>
    <row r="471" spans="3:22" ht="19.5" customHeight="1" thickTop="1" thickBot="1" x14ac:dyDescent="0.3">
      <c r="C471" s="58"/>
      <c r="D471" s="58" t="str">
        <f>IF(C471&lt;&gt;"",TEXT(C471,"00")&amp;"/02/"&amp;'Configurações Básicas'!$P$5,"")</f>
        <v/>
      </c>
      <c r="E471" s="58"/>
      <c r="F471" s="58"/>
      <c r="G471" s="58"/>
      <c r="H471" s="58"/>
      <c r="I471" s="59"/>
      <c r="J471" s="193"/>
      <c r="K471" s="60"/>
      <c r="L471" s="60"/>
      <c r="M471" s="56">
        <f>M470+IF(AND(K471="Pago",OR(E471='PC Receitas'!$O$4,E471='PC Receitas'!$O$5,E471='PC Receitas'!$O$6)),I471,IF(AND(K471="Pago",OR(E471='PC Receitas'!$O$7,E471='PC Receitas'!$O$8,E471='PC Receitas'!$O$9,E471='PC Receitas'!$O$10,E471='PC Receitas'!$O$11,E471='PC Receitas'!$O$12,E471='PC Receitas'!$O$13,E471='PC Receitas'!$O$14)),-I471,0))</f>
        <v>12927.7</v>
      </c>
      <c r="R471" s="153" t="e">
        <f t="shared" si="28"/>
        <v>#N/A</v>
      </c>
      <c r="S471" s="150" t="e">
        <f t="shared" si="29"/>
        <v>#N/A</v>
      </c>
      <c r="T471" s="150" t="e">
        <f t="shared" si="30"/>
        <v>#N/A</v>
      </c>
      <c r="U471" s="150" t="e">
        <f t="shared" si="31"/>
        <v>#N/A</v>
      </c>
      <c r="V471" s="154" t="e">
        <f>VLOOKUP(E471,'PC Receitas'!$O$4:$P$14,2,FALSE)</f>
        <v>#N/A</v>
      </c>
    </row>
    <row r="472" spans="3:22" ht="19.5" customHeight="1" thickTop="1" thickBot="1" x14ac:dyDescent="0.3">
      <c r="C472" s="58"/>
      <c r="D472" s="58" t="str">
        <f>IF(C472&lt;&gt;"",TEXT(C472,"00")&amp;"/02/"&amp;'Configurações Básicas'!$P$5,"")</f>
        <v/>
      </c>
      <c r="E472" s="58"/>
      <c r="F472" s="58"/>
      <c r="G472" s="58"/>
      <c r="H472" s="58"/>
      <c r="I472" s="59"/>
      <c r="J472" s="193"/>
      <c r="K472" s="60"/>
      <c r="L472" s="60"/>
      <c r="M472" s="56">
        <f>M471+IF(AND(K472="Pago",OR(E472='PC Receitas'!$O$4,E472='PC Receitas'!$O$5,E472='PC Receitas'!$O$6)),I472,IF(AND(K472="Pago",OR(E472='PC Receitas'!$O$7,E472='PC Receitas'!$O$8,E472='PC Receitas'!$O$9,E472='PC Receitas'!$O$10,E472='PC Receitas'!$O$11,E472='PC Receitas'!$O$12,E472='PC Receitas'!$O$13,E472='PC Receitas'!$O$14)),-I472,0))</f>
        <v>12927.7</v>
      </c>
      <c r="R472" s="153" t="e">
        <f t="shared" si="28"/>
        <v>#N/A</v>
      </c>
      <c r="S472" s="150" t="e">
        <f t="shared" si="29"/>
        <v>#N/A</v>
      </c>
      <c r="T472" s="150" t="e">
        <f t="shared" si="30"/>
        <v>#N/A</v>
      </c>
      <c r="U472" s="150" t="e">
        <f t="shared" si="31"/>
        <v>#N/A</v>
      </c>
      <c r="V472" s="154" t="e">
        <f>VLOOKUP(E472,'PC Receitas'!$O$4:$P$14,2,FALSE)</f>
        <v>#N/A</v>
      </c>
    </row>
    <row r="473" spans="3:22" ht="19.5" customHeight="1" thickTop="1" thickBot="1" x14ac:dyDescent="0.3">
      <c r="C473" s="58"/>
      <c r="D473" s="58" t="str">
        <f>IF(C473&lt;&gt;"",TEXT(C473,"00")&amp;"/02/"&amp;'Configurações Básicas'!$P$5,"")</f>
        <v/>
      </c>
      <c r="E473" s="58"/>
      <c r="F473" s="58"/>
      <c r="G473" s="58"/>
      <c r="H473" s="58"/>
      <c r="I473" s="59"/>
      <c r="J473" s="193"/>
      <c r="K473" s="60"/>
      <c r="L473" s="60"/>
      <c r="M473" s="56">
        <f>M472+IF(AND(K473="Pago",OR(E473='PC Receitas'!$O$4,E473='PC Receitas'!$O$5,E473='PC Receitas'!$O$6)),I473,IF(AND(K473="Pago",OR(E473='PC Receitas'!$O$7,E473='PC Receitas'!$O$8,E473='PC Receitas'!$O$9,E473='PC Receitas'!$O$10,E473='PC Receitas'!$O$11,E473='PC Receitas'!$O$12,E473='PC Receitas'!$O$13,E473='PC Receitas'!$O$14)),-I473,0))</f>
        <v>12927.7</v>
      </c>
      <c r="R473" s="153" t="e">
        <f t="shared" si="28"/>
        <v>#N/A</v>
      </c>
      <c r="S473" s="150" t="e">
        <f t="shared" si="29"/>
        <v>#N/A</v>
      </c>
      <c r="T473" s="150" t="e">
        <f t="shared" si="30"/>
        <v>#N/A</v>
      </c>
      <c r="U473" s="150" t="e">
        <f t="shared" si="31"/>
        <v>#N/A</v>
      </c>
      <c r="V473" s="154" t="e">
        <f>VLOOKUP(E473,'PC Receitas'!$O$4:$P$14,2,FALSE)</f>
        <v>#N/A</v>
      </c>
    </row>
    <row r="474" spans="3:22" ht="19.5" customHeight="1" thickTop="1" thickBot="1" x14ac:dyDescent="0.3">
      <c r="C474" s="58"/>
      <c r="D474" s="58" t="str">
        <f>IF(C474&lt;&gt;"",TEXT(C474,"00")&amp;"/02/"&amp;'Configurações Básicas'!$P$5,"")</f>
        <v/>
      </c>
      <c r="E474" s="58"/>
      <c r="F474" s="58"/>
      <c r="G474" s="58"/>
      <c r="H474" s="58"/>
      <c r="I474" s="59"/>
      <c r="J474" s="193"/>
      <c r="K474" s="60"/>
      <c r="L474" s="60"/>
      <c r="M474" s="56">
        <f>M473+IF(AND(K474="Pago",OR(E474='PC Receitas'!$O$4,E474='PC Receitas'!$O$5,E474='PC Receitas'!$O$6)),I474,IF(AND(K474="Pago",OR(E474='PC Receitas'!$O$7,E474='PC Receitas'!$O$8,E474='PC Receitas'!$O$9,E474='PC Receitas'!$O$10,E474='PC Receitas'!$O$11,E474='PC Receitas'!$O$12,E474='PC Receitas'!$O$13,E474='PC Receitas'!$O$14)),-I474,0))</f>
        <v>12927.7</v>
      </c>
      <c r="R474" s="153" t="e">
        <f t="shared" si="28"/>
        <v>#N/A</v>
      </c>
      <c r="S474" s="150" t="e">
        <f t="shared" si="29"/>
        <v>#N/A</v>
      </c>
      <c r="T474" s="150" t="e">
        <f t="shared" si="30"/>
        <v>#N/A</v>
      </c>
      <c r="U474" s="150" t="e">
        <f t="shared" si="31"/>
        <v>#N/A</v>
      </c>
      <c r="V474" s="154" t="e">
        <f>VLOOKUP(E474,'PC Receitas'!$O$4:$P$14,2,FALSE)</f>
        <v>#N/A</v>
      </c>
    </row>
    <row r="475" spans="3:22" ht="19.5" customHeight="1" thickTop="1" thickBot="1" x14ac:dyDescent="0.3">
      <c r="C475" s="58"/>
      <c r="D475" s="58" t="str">
        <f>IF(C475&lt;&gt;"",TEXT(C475,"00")&amp;"/02/"&amp;'Configurações Básicas'!$P$5,"")</f>
        <v/>
      </c>
      <c r="E475" s="58"/>
      <c r="F475" s="58"/>
      <c r="G475" s="58"/>
      <c r="H475" s="58"/>
      <c r="I475" s="59"/>
      <c r="J475" s="193"/>
      <c r="K475" s="60"/>
      <c r="L475" s="60"/>
      <c r="M475" s="56">
        <f>M474+IF(AND(K475="Pago",OR(E475='PC Receitas'!$O$4,E475='PC Receitas'!$O$5,E475='PC Receitas'!$O$6)),I475,IF(AND(K475="Pago",OR(E475='PC Receitas'!$O$7,E475='PC Receitas'!$O$8,E475='PC Receitas'!$O$9,E475='PC Receitas'!$O$10,E475='PC Receitas'!$O$11,E475='PC Receitas'!$O$12,E475='PC Receitas'!$O$13,E475='PC Receitas'!$O$14)),-I475,0))</f>
        <v>12927.7</v>
      </c>
      <c r="R475" s="153" t="e">
        <f t="shared" si="28"/>
        <v>#N/A</v>
      </c>
      <c r="S475" s="150" t="e">
        <f t="shared" si="29"/>
        <v>#N/A</v>
      </c>
      <c r="T475" s="150" t="e">
        <f t="shared" si="30"/>
        <v>#N/A</v>
      </c>
      <c r="U475" s="150" t="e">
        <f t="shared" si="31"/>
        <v>#N/A</v>
      </c>
      <c r="V475" s="154" t="e">
        <f>VLOOKUP(E475,'PC Receitas'!$O$4:$P$14,2,FALSE)</f>
        <v>#N/A</v>
      </c>
    </row>
    <row r="476" spans="3:22" ht="19.5" customHeight="1" thickTop="1" thickBot="1" x14ac:dyDescent="0.3">
      <c r="C476" s="58"/>
      <c r="D476" s="58" t="str">
        <f>IF(C476&lt;&gt;"",TEXT(C476,"00")&amp;"/02/"&amp;'Configurações Básicas'!$P$5,"")</f>
        <v/>
      </c>
      <c r="E476" s="58"/>
      <c r="F476" s="58"/>
      <c r="G476" s="58"/>
      <c r="H476" s="58"/>
      <c r="I476" s="59"/>
      <c r="J476" s="193"/>
      <c r="K476" s="60"/>
      <c r="L476" s="60"/>
      <c r="M476" s="56">
        <f>M475+IF(AND(K476="Pago",OR(E476='PC Receitas'!$O$4,E476='PC Receitas'!$O$5,E476='PC Receitas'!$O$6)),I476,IF(AND(K476="Pago",OR(E476='PC Receitas'!$O$7,E476='PC Receitas'!$O$8,E476='PC Receitas'!$O$9,E476='PC Receitas'!$O$10,E476='PC Receitas'!$O$11,E476='PC Receitas'!$O$12,E476='PC Receitas'!$O$13,E476='PC Receitas'!$O$14)),-I476,0))</f>
        <v>12927.7</v>
      </c>
      <c r="R476" s="153" t="e">
        <f t="shared" si="28"/>
        <v>#N/A</v>
      </c>
      <c r="S476" s="150" t="e">
        <f t="shared" si="29"/>
        <v>#N/A</v>
      </c>
      <c r="T476" s="150" t="e">
        <f t="shared" si="30"/>
        <v>#N/A</v>
      </c>
      <c r="U476" s="150" t="e">
        <f t="shared" si="31"/>
        <v>#N/A</v>
      </c>
      <c r="V476" s="154" t="e">
        <f>VLOOKUP(E476,'PC Receitas'!$O$4:$P$14,2,FALSE)</f>
        <v>#N/A</v>
      </c>
    </row>
    <row r="477" spans="3:22" ht="19.5" customHeight="1" thickTop="1" thickBot="1" x14ac:dyDescent="0.3">
      <c r="C477" s="58"/>
      <c r="D477" s="58" t="str">
        <f>IF(C477&lt;&gt;"",TEXT(C477,"00")&amp;"/02/"&amp;'Configurações Básicas'!$P$5,"")</f>
        <v/>
      </c>
      <c r="E477" s="58"/>
      <c r="F477" s="58"/>
      <c r="G477" s="58"/>
      <c r="H477" s="58"/>
      <c r="I477" s="59"/>
      <c r="J477" s="193"/>
      <c r="K477" s="60"/>
      <c r="L477" s="60"/>
      <c r="M477" s="56">
        <f>M476+IF(AND(K477="Pago",OR(E477='PC Receitas'!$O$4,E477='PC Receitas'!$O$5,E477='PC Receitas'!$O$6)),I477,IF(AND(K477="Pago",OR(E477='PC Receitas'!$O$7,E477='PC Receitas'!$O$8,E477='PC Receitas'!$O$9,E477='PC Receitas'!$O$10,E477='PC Receitas'!$O$11,E477='PC Receitas'!$O$12,E477='PC Receitas'!$O$13,E477='PC Receitas'!$O$14)),-I477,0))</f>
        <v>12927.7</v>
      </c>
      <c r="R477" s="153" t="e">
        <f t="shared" si="28"/>
        <v>#N/A</v>
      </c>
      <c r="S477" s="150" t="e">
        <f t="shared" si="29"/>
        <v>#N/A</v>
      </c>
      <c r="T477" s="150" t="e">
        <f t="shared" si="30"/>
        <v>#N/A</v>
      </c>
      <c r="U477" s="150" t="e">
        <f t="shared" si="31"/>
        <v>#N/A</v>
      </c>
      <c r="V477" s="154" t="e">
        <f>VLOOKUP(E477,'PC Receitas'!$O$4:$P$14,2,FALSE)</f>
        <v>#N/A</v>
      </c>
    </row>
    <row r="478" spans="3:22" ht="19.5" customHeight="1" thickTop="1" thickBot="1" x14ac:dyDescent="0.3">
      <c r="C478" s="58"/>
      <c r="D478" s="58" t="str">
        <f>IF(C478&lt;&gt;"",TEXT(C478,"00")&amp;"/02/"&amp;'Configurações Básicas'!$P$5,"")</f>
        <v/>
      </c>
      <c r="E478" s="58"/>
      <c r="F478" s="58"/>
      <c r="G478" s="58"/>
      <c r="H478" s="58"/>
      <c r="I478" s="59"/>
      <c r="J478" s="193"/>
      <c r="K478" s="60"/>
      <c r="L478" s="60"/>
      <c r="M478" s="56">
        <f>M477+IF(AND(K478="Pago",OR(E478='PC Receitas'!$O$4,E478='PC Receitas'!$O$5,E478='PC Receitas'!$O$6)),I478,IF(AND(K478="Pago",OR(E478='PC Receitas'!$O$7,E478='PC Receitas'!$O$8,E478='PC Receitas'!$O$9,E478='PC Receitas'!$O$10,E478='PC Receitas'!$O$11,E478='PC Receitas'!$O$12,E478='PC Receitas'!$O$13,E478='PC Receitas'!$O$14)),-I478,0))</f>
        <v>12927.7</v>
      </c>
      <c r="R478" s="153" t="e">
        <f t="shared" si="28"/>
        <v>#N/A</v>
      </c>
      <c r="S478" s="150" t="e">
        <f t="shared" si="29"/>
        <v>#N/A</v>
      </c>
      <c r="T478" s="150" t="e">
        <f t="shared" si="30"/>
        <v>#N/A</v>
      </c>
      <c r="U478" s="150" t="e">
        <f t="shared" si="31"/>
        <v>#N/A</v>
      </c>
      <c r="V478" s="154" t="e">
        <f>VLOOKUP(E478,'PC Receitas'!$O$4:$P$14,2,FALSE)</f>
        <v>#N/A</v>
      </c>
    </row>
    <row r="479" spans="3:22" ht="19.5" customHeight="1" thickTop="1" thickBot="1" x14ac:dyDescent="0.3">
      <c r="C479" s="58"/>
      <c r="D479" s="58" t="str">
        <f>IF(C479&lt;&gt;"",TEXT(C479,"00")&amp;"/02/"&amp;'Configurações Básicas'!$P$5,"")</f>
        <v/>
      </c>
      <c r="E479" s="58"/>
      <c r="F479" s="58"/>
      <c r="G479" s="58"/>
      <c r="H479" s="58"/>
      <c r="I479" s="59"/>
      <c r="J479" s="193"/>
      <c r="K479" s="60"/>
      <c r="L479" s="60"/>
      <c r="M479" s="56">
        <f>M478+IF(AND(K479="Pago",OR(E479='PC Receitas'!$O$4,E479='PC Receitas'!$O$5,E479='PC Receitas'!$O$6)),I479,IF(AND(K479="Pago",OR(E479='PC Receitas'!$O$7,E479='PC Receitas'!$O$8,E479='PC Receitas'!$O$9,E479='PC Receitas'!$O$10,E479='PC Receitas'!$O$11,E479='PC Receitas'!$O$12,E479='PC Receitas'!$O$13,E479='PC Receitas'!$O$14)),-I479,0))</f>
        <v>12927.7</v>
      </c>
      <c r="R479" s="153" t="e">
        <f t="shared" si="28"/>
        <v>#N/A</v>
      </c>
      <c r="S479" s="150" t="e">
        <f t="shared" si="29"/>
        <v>#N/A</v>
      </c>
      <c r="T479" s="150" t="e">
        <f t="shared" si="30"/>
        <v>#N/A</v>
      </c>
      <c r="U479" s="150" t="e">
        <f t="shared" si="31"/>
        <v>#N/A</v>
      </c>
      <c r="V479" s="154" t="e">
        <f>VLOOKUP(E479,'PC Receitas'!$O$4:$P$14,2,FALSE)</f>
        <v>#N/A</v>
      </c>
    </row>
    <row r="480" spans="3:22" ht="19.5" customHeight="1" thickTop="1" thickBot="1" x14ac:dyDescent="0.3">
      <c r="C480" s="58"/>
      <c r="D480" s="58" t="str">
        <f>IF(C480&lt;&gt;"",TEXT(C480,"00")&amp;"/02/"&amp;'Configurações Básicas'!$P$5,"")</f>
        <v/>
      </c>
      <c r="E480" s="58"/>
      <c r="F480" s="58"/>
      <c r="G480" s="58"/>
      <c r="H480" s="58"/>
      <c r="I480" s="59"/>
      <c r="J480" s="193"/>
      <c r="K480" s="60"/>
      <c r="L480" s="60"/>
      <c r="M480" s="56">
        <f>M479+IF(AND(K480="Pago",OR(E480='PC Receitas'!$O$4,E480='PC Receitas'!$O$5,E480='PC Receitas'!$O$6)),I480,IF(AND(K480="Pago",OR(E480='PC Receitas'!$O$7,E480='PC Receitas'!$O$8,E480='PC Receitas'!$O$9,E480='PC Receitas'!$O$10,E480='PC Receitas'!$O$11,E480='PC Receitas'!$O$12,E480='PC Receitas'!$O$13,E480='PC Receitas'!$O$14)),-I480,0))</f>
        <v>12927.7</v>
      </c>
      <c r="R480" s="153" t="e">
        <f t="shared" si="28"/>
        <v>#N/A</v>
      </c>
      <c r="S480" s="150" t="e">
        <f t="shared" si="29"/>
        <v>#N/A</v>
      </c>
      <c r="T480" s="150" t="e">
        <f t="shared" si="30"/>
        <v>#N/A</v>
      </c>
      <c r="U480" s="150" t="e">
        <f t="shared" si="31"/>
        <v>#N/A</v>
      </c>
      <c r="V480" s="154" t="e">
        <f>VLOOKUP(E480,'PC Receitas'!$O$4:$P$14,2,FALSE)</f>
        <v>#N/A</v>
      </c>
    </row>
    <row r="481" spans="3:22" ht="19.5" customHeight="1" thickTop="1" thickBot="1" x14ac:dyDescent="0.3">
      <c r="C481" s="58"/>
      <c r="D481" s="58" t="str">
        <f>IF(C481&lt;&gt;"",TEXT(C481,"00")&amp;"/02/"&amp;'Configurações Básicas'!$P$5,"")</f>
        <v/>
      </c>
      <c r="E481" s="58"/>
      <c r="F481" s="58"/>
      <c r="G481" s="58"/>
      <c r="H481" s="58"/>
      <c r="I481" s="59"/>
      <c r="J481" s="193"/>
      <c r="K481" s="60"/>
      <c r="L481" s="60"/>
      <c r="M481" s="56">
        <f>M480+IF(AND(K481="Pago",OR(E481='PC Receitas'!$O$4,E481='PC Receitas'!$O$5,E481='PC Receitas'!$O$6)),I481,IF(AND(K481="Pago",OR(E481='PC Receitas'!$O$7,E481='PC Receitas'!$O$8,E481='PC Receitas'!$O$9,E481='PC Receitas'!$O$10,E481='PC Receitas'!$O$11,E481='PC Receitas'!$O$12,E481='PC Receitas'!$O$13,E481='PC Receitas'!$O$14)),-I481,0))</f>
        <v>12927.7</v>
      </c>
      <c r="R481" s="153" t="e">
        <f t="shared" si="28"/>
        <v>#N/A</v>
      </c>
      <c r="S481" s="150" t="e">
        <f t="shared" si="29"/>
        <v>#N/A</v>
      </c>
      <c r="T481" s="150" t="e">
        <f t="shared" si="30"/>
        <v>#N/A</v>
      </c>
      <c r="U481" s="150" t="e">
        <f t="shared" si="31"/>
        <v>#N/A</v>
      </c>
      <c r="V481" s="154" t="e">
        <f>VLOOKUP(E481,'PC Receitas'!$O$4:$P$14,2,FALSE)</f>
        <v>#N/A</v>
      </c>
    </row>
    <row r="482" spans="3:22" ht="19.5" customHeight="1" thickTop="1" thickBot="1" x14ac:dyDescent="0.3">
      <c r="C482" s="58"/>
      <c r="D482" s="58" t="str">
        <f>IF(C482&lt;&gt;"",TEXT(C482,"00")&amp;"/02/"&amp;'Configurações Básicas'!$P$5,"")</f>
        <v/>
      </c>
      <c r="E482" s="58"/>
      <c r="F482" s="58"/>
      <c r="G482" s="58"/>
      <c r="H482" s="58"/>
      <c r="I482" s="59"/>
      <c r="J482" s="193"/>
      <c r="K482" s="60"/>
      <c r="L482" s="60"/>
      <c r="M482" s="56">
        <f>M481+IF(AND(K482="Pago",OR(E482='PC Receitas'!$O$4,E482='PC Receitas'!$O$5,E482='PC Receitas'!$O$6)),I482,IF(AND(K482="Pago",OR(E482='PC Receitas'!$O$7,E482='PC Receitas'!$O$8,E482='PC Receitas'!$O$9,E482='PC Receitas'!$O$10,E482='PC Receitas'!$O$11,E482='PC Receitas'!$O$12,E482='PC Receitas'!$O$13,E482='PC Receitas'!$O$14)),-I482,0))</f>
        <v>12927.7</v>
      </c>
      <c r="R482" s="153" t="e">
        <f t="shared" si="28"/>
        <v>#N/A</v>
      </c>
      <c r="S482" s="150" t="e">
        <f t="shared" si="29"/>
        <v>#N/A</v>
      </c>
      <c r="T482" s="150" t="e">
        <f t="shared" si="30"/>
        <v>#N/A</v>
      </c>
      <c r="U482" s="150" t="e">
        <f t="shared" si="31"/>
        <v>#N/A</v>
      </c>
      <c r="V482" s="154" t="e">
        <f>VLOOKUP(E482,'PC Receitas'!$O$4:$P$14,2,FALSE)</f>
        <v>#N/A</v>
      </c>
    </row>
    <row r="483" spans="3:22" ht="19.5" customHeight="1" thickTop="1" thickBot="1" x14ac:dyDescent="0.3">
      <c r="C483" s="58"/>
      <c r="D483" s="58" t="str">
        <f>IF(C483&lt;&gt;"",TEXT(C483,"00")&amp;"/02/"&amp;'Configurações Básicas'!$P$5,"")</f>
        <v/>
      </c>
      <c r="E483" s="58"/>
      <c r="F483" s="58"/>
      <c r="G483" s="58"/>
      <c r="H483" s="58"/>
      <c r="I483" s="59"/>
      <c r="J483" s="193"/>
      <c r="K483" s="60"/>
      <c r="L483" s="60"/>
      <c r="M483" s="56">
        <f>M482+IF(AND(K483="Pago",OR(E483='PC Receitas'!$O$4,E483='PC Receitas'!$O$5,E483='PC Receitas'!$O$6)),I483,IF(AND(K483="Pago",OR(E483='PC Receitas'!$O$7,E483='PC Receitas'!$O$8,E483='PC Receitas'!$O$9,E483='PC Receitas'!$O$10,E483='PC Receitas'!$O$11,E483='PC Receitas'!$O$12,E483='PC Receitas'!$O$13,E483='PC Receitas'!$O$14)),-I483,0))</f>
        <v>12927.7</v>
      </c>
      <c r="R483" s="153" t="e">
        <f t="shared" si="28"/>
        <v>#N/A</v>
      </c>
      <c r="S483" s="150" t="e">
        <f t="shared" si="29"/>
        <v>#N/A</v>
      </c>
      <c r="T483" s="150" t="e">
        <f t="shared" si="30"/>
        <v>#N/A</v>
      </c>
      <c r="U483" s="150" t="e">
        <f t="shared" si="31"/>
        <v>#N/A</v>
      </c>
      <c r="V483" s="154" t="e">
        <f>VLOOKUP(E483,'PC Receitas'!$O$4:$P$14,2,FALSE)</f>
        <v>#N/A</v>
      </c>
    </row>
    <row r="484" spans="3:22" ht="19.5" customHeight="1" thickTop="1" thickBot="1" x14ac:dyDescent="0.3">
      <c r="C484" s="58"/>
      <c r="D484" s="58" t="str">
        <f>IF(C484&lt;&gt;"",TEXT(C484,"00")&amp;"/02/"&amp;'Configurações Básicas'!$P$5,"")</f>
        <v/>
      </c>
      <c r="E484" s="58"/>
      <c r="F484" s="58"/>
      <c r="G484" s="58"/>
      <c r="H484" s="58"/>
      <c r="I484" s="59"/>
      <c r="J484" s="193"/>
      <c r="K484" s="60"/>
      <c r="L484" s="60"/>
      <c r="M484" s="56">
        <f>M483+IF(AND(K484="Pago",OR(E484='PC Receitas'!$O$4,E484='PC Receitas'!$O$5,E484='PC Receitas'!$O$6)),I484,IF(AND(K484="Pago",OR(E484='PC Receitas'!$O$7,E484='PC Receitas'!$O$8,E484='PC Receitas'!$O$9,E484='PC Receitas'!$O$10,E484='PC Receitas'!$O$11,E484='PC Receitas'!$O$12,E484='PC Receitas'!$O$13,E484='PC Receitas'!$O$14)),-I484,0))</f>
        <v>12927.7</v>
      </c>
      <c r="R484" s="153" t="e">
        <f t="shared" si="28"/>
        <v>#N/A</v>
      </c>
      <c r="S484" s="150" t="e">
        <f t="shared" si="29"/>
        <v>#N/A</v>
      </c>
      <c r="T484" s="150" t="e">
        <f t="shared" si="30"/>
        <v>#N/A</v>
      </c>
      <c r="U484" s="150" t="e">
        <f t="shared" si="31"/>
        <v>#N/A</v>
      </c>
      <c r="V484" s="154" t="e">
        <f>VLOOKUP(E484,'PC Receitas'!$O$4:$P$14,2,FALSE)</f>
        <v>#N/A</v>
      </c>
    </row>
    <row r="485" spans="3:22" ht="19.5" customHeight="1" thickTop="1" thickBot="1" x14ac:dyDescent="0.3">
      <c r="C485" s="58"/>
      <c r="D485" s="58" t="str">
        <f>IF(C485&lt;&gt;"",TEXT(C485,"00")&amp;"/02/"&amp;'Configurações Básicas'!$P$5,"")</f>
        <v/>
      </c>
      <c r="E485" s="58"/>
      <c r="F485" s="58"/>
      <c r="G485" s="58"/>
      <c r="H485" s="58"/>
      <c r="I485" s="59"/>
      <c r="J485" s="193"/>
      <c r="K485" s="60"/>
      <c r="L485" s="60"/>
      <c r="M485" s="56">
        <f>M484+IF(AND(K485="Pago",OR(E485='PC Receitas'!$O$4,E485='PC Receitas'!$O$5,E485='PC Receitas'!$O$6)),I485,IF(AND(K485="Pago",OR(E485='PC Receitas'!$O$7,E485='PC Receitas'!$O$8,E485='PC Receitas'!$O$9,E485='PC Receitas'!$O$10,E485='PC Receitas'!$O$11,E485='PC Receitas'!$O$12,E485='PC Receitas'!$O$13,E485='PC Receitas'!$O$14)),-I485,0))</f>
        <v>12927.7</v>
      </c>
      <c r="R485" s="153" t="e">
        <f t="shared" si="28"/>
        <v>#N/A</v>
      </c>
      <c r="S485" s="150" t="e">
        <f t="shared" si="29"/>
        <v>#N/A</v>
      </c>
      <c r="T485" s="150" t="e">
        <f t="shared" si="30"/>
        <v>#N/A</v>
      </c>
      <c r="U485" s="150" t="e">
        <f t="shared" si="31"/>
        <v>#N/A</v>
      </c>
      <c r="V485" s="154" t="e">
        <f>VLOOKUP(E485,'PC Receitas'!$O$4:$P$14,2,FALSE)</f>
        <v>#N/A</v>
      </c>
    </row>
    <row r="486" spans="3:22" ht="19.5" customHeight="1" thickTop="1" thickBot="1" x14ac:dyDescent="0.3">
      <c r="C486" s="58"/>
      <c r="D486" s="58" t="str">
        <f>IF(C486&lt;&gt;"",TEXT(C486,"00")&amp;"/02/"&amp;'Configurações Básicas'!$P$5,"")</f>
        <v/>
      </c>
      <c r="E486" s="58"/>
      <c r="F486" s="58"/>
      <c r="G486" s="58"/>
      <c r="H486" s="58"/>
      <c r="I486" s="59"/>
      <c r="J486" s="193"/>
      <c r="K486" s="60"/>
      <c r="L486" s="60"/>
      <c r="M486" s="56">
        <f>M485+IF(AND(K486="Pago",OR(E486='PC Receitas'!$O$4,E486='PC Receitas'!$O$5,E486='PC Receitas'!$O$6)),I486,IF(AND(K486="Pago",OR(E486='PC Receitas'!$O$7,E486='PC Receitas'!$O$8,E486='PC Receitas'!$O$9,E486='PC Receitas'!$O$10,E486='PC Receitas'!$O$11,E486='PC Receitas'!$O$12,E486='PC Receitas'!$O$13,E486='PC Receitas'!$O$14)),-I486,0))</f>
        <v>12927.7</v>
      </c>
      <c r="R486" s="153" t="e">
        <f t="shared" si="28"/>
        <v>#N/A</v>
      </c>
      <c r="S486" s="150" t="e">
        <f t="shared" si="29"/>
        <v>#N/A</v>
      </c>
      <c r="T486" s="150" t="e">
        <f t="shared" si="30"/>
        <v>#N/A</v>
      </c>
      <c r="U486" s="150" t="e">
        <f t="shared" si="31"/>
        <v>#N/A</v>
      </c>
      <c r="V486" s="154" t="e">
        <f>VLOOKUP(E486,'PC Receitas'!$O$4:$P$14,2,FALSE)</f>
        <v>#N/A</v>
      </c>
    </row>
    <row r="487" spans="3:22" ht="19.5" customHeight="1" thickTop="1" thickBot="1" x14ac:dyDescent="0.3">
      <c r="C487" s="58"/>
      <c r="D487" s="58" t="str">
        <f>IF(C487&lt;&gt;"",TEXT(C487,"00")&amp;"/02/"&amp;'Configurações Básicas'!$P$5,"")</f>
        <v/>
      </c>
      <c r="E487" s="58"/>
      <c r="F487" s="58"/>
      <c r="G487" s="58"/>
      <c r="H487" s="58"/>
      <c r="I487" s="59"/>
      <c r="J487" s="193"/>
      <c r="K487" s="60"/>
      <c r="L487" s="60"/>
      <c r="M487" s="56">
        <f>M486+IF(AND(K487="Pago",OR(E487='PC Receitas'!$O$4,E487='PC Receitas'!$O$5,E487='PC Receitas'!$O$6)),I487,IF(AND(K487="Pago",OR(E487='PC Receitas'!$O$7,E487='PC Receitas'!$O$8,E487='PC Receitas'!$O$9,E487='PC Receitas'!$O$10,E487='PC Receitas'!$O$11,E487='PC Receitas'!$O$12,E487='PC Receitas'!$O$13,E487='PC Receitas'!$O$14)),-I487,0))</f>
        <v>12927.7</v>
      </c>
      <c r="R487" s="153" t="e">
        <f t="shared" si="28"/>
        <v>#N/A</v>
      </c>
      <c r="S487" s="150" t="e">
        <f t="shared" si="29"/>
        <v>#N/A</v>
      </c>
      <c r="T487" s="150" t="e">
        <f t="shared" si="30"/>
        <v>#N/A</v>
      </c>
      <c r="U487" s="150" t="e">
        <f t="shared" si="31"/>
        <v>#N/A</v>
      </c>
      <c r="V487" s="154" t="e">
        <f>VLOOKUP(E487,'PC Receitas'!$O$4:$P$14,2,FALSE)</f>
        <v>#N/A</v>
      </c>
    </row>
    <row r="488" spans="3:22" ht="19.5" customHeight="1" thickTop="1" thickBot="1" x14ac:dyDescent="0.3">
      <c r="C488" s="58"/>
      <c r="D488" s="58" t="str">
        <f>IF(C488&lt;&gt;"",TEXT(C488,"00")&amp;"/02/"&amp;'Configurações Básicas'!$P$5,"")</f>
        <v/>
      </c>
      <c r="E488" s="58"/>
      <c r="F488" s="58"/>
      <c r="G488" s="58"/>
      <c r="H488" s="58"/>
      <c r="I488" s="59"/>
      <c r="J488" s="193"/>
      <c r="K488" s="60"/>
      <c r="L488" s="60"/>
      <c r="M488" s="56">
        <f>M487+IF(AND(K488="Pago",OR(E488='PC Receitas'!$O$4,E488='PC Receitas'!$O$5,E488='PC Receitas'!$O$6)),I488,IF(AND(K488="Pago",OR(E488='PC Receitas'!$O$7,E488='PC Receitas'!$O$8,E488='PC Receitas'!$O$9,E488='PC Receitas'!$O$10,E488='PC Receitas'!$O$11,E488='PC Receitas'!$O$12,E488='PC Receitas'!$O$13,E488='PC Receitas'!$O$14)),-I488,0))</f>
        <v>12927.7</v>
      </c>
      <c r="R488" s="153" t="e">
        <f t="shared" si="28"/>
        <v>#N/A</v>
      </c>
      <c r="S488" s="150" t="e">
        <f t="shared" si="29"/>
        <v>#N/A</v>
      </c>
      <c r="T488" s="150" t="e">
        <f t="shared" si="30"/>
        <v>#N/A</v>
      </c>
      <c r="U488" s="150" t="e">
        <f t="shared" si="31"/>
        <v>#N/A</v>
      </c>
      <c r="V488" s="154" t="e">
        <f>VLOOKUP(E488,'PC Receitas'!$O$4:$P$14,2,FALSE)</f>
        <v>#N/A</v>
      </c>
    </row>
    <row r="489" spans="3:22" ht="19.5" customHeight="1" thickTop="1" thickBot="1" x14ac:dyDescent="0.3">
      <c r="C489" s="58"/>
      <c r="D489" s="58" t="str">
        <f>IF(C489&lt;&gt;"",TEXT(C489,"00")&amp;"/02/"&amp;'Configurações Básicas'!$P$5,"")</f>
        <v/>
      </c>
      <c r="E489" s="58"/>
      <c r="F489" s="58"/>
      <c r="G489" s="58"/>
      <c r="H489" s="58"/>
      <c r="I489" s="59"/>
      <c r="J489" s="193"/>
      <c r="K489" s="60"/>
      <c r="L489" s="60"/>
      <c r="M489" s="56">
        <f>M488+IF(AND(K489="Pago",OR(E489='PC Receitas'!$O$4,E489='PC Receitas'!$O$5,E489='PC Receitas'!$O$6)),I489,IF(AND(K489="Pago",OR(E489='PC Receitas'!$O$7,E489='PC Receitas'!$O$8,E489='PC Receitas'!$O$9,E489='PC Receitas'!$O$10,E489='PC Receitas'!$O$11,E489='PC Receitas'!$O$12,E489='PC Receitas'!$O$13,E489='PC Receitas'!$O$14)),-I489,0))</f>
        <v>12927.7</v>
      </c>
      <c r="R489" s="153" t="e">
        <f t="shared" si="28"/>
        <v>#N/A</v>
      </c>
      <c r="S489" s="150" t="e">
        <f t="shared" si="29"/>
        <v>#N/A</v>
      </c>
      <c r="T489" s="150" t="e">
        <f t="shared" si="30"/>
        <v>#N/A</v>
      </c>
      <c r="U489" s="150" t="e">
        <f t="shared" si="31"/>
        <v>#N/A</v>
      </c>
      <c r="V489" s="154" t="e">
        <f>VLOOKUP(E489,'PC Receitas'!$O$4:$P$14,2,FALSE)</f>
        <v>#N/A</v>
      </c>
    </row>
    <row r="490" spans="3:22" ht="19.5" customHeight="1" thickTop="1" thickBot="1" x14ac:dyDescent="0.3">
      <c r="C490" s="58"/>
      <c r="D490" s="58" t="str">
        <f>IF(C490&lt;&gt;"",TEXT(C490,"00")&amp;"/02/"&amp;'Configurações Básicas'!$P$5,"")</f>
        <v/>
      </c>
      <c r="E490" s="58"/>
      <c r="F490" s="58"/>
      <c r="G490" s="58"/>
      <c r="H490" s="58"/>
      <c r="I490" s="59"/>
      <c r="J490" s="193"/>
      <c r="K490" s="60"/>
      <c r="L490" s="60"/>
      <c r="M490" s="56">
        <f>M489+IF(AND(K490="Pago",OR(E490='PC Receitas'!$O$4,E490='PC Receitas'!$O$5,E490='PC Receitas'!$O$6)),I490,IF(AND(K490="Pago",OR(E490='PC Receitas'!$O$7,E490='PC Receitas'!$O$8,E490='PC Receitas'!$O$9,E490='PC Receitas'!$O$10,E490='PC Receitas'!$O$11,E490='PC Receitas'!$O$12,E490='PC Receitas'!$O$13,E490='PC Receitas'!$O$14)),-I490,0))</f>
        <v>12927.7</v>
      </c>
      <c r="R490" s="153" t="e">
        <f t="shared" si="28"/>
        <v>#N/A</v>
      </c>
      <c r="S490" s="150" t="e">
        <f t="shared" si="29"/>
        <v>#N/A</v>
      </c>
      <c r="T490" s="150" t="e">
        <f t="shared" si="30"/>
        <v>#N/A</v>
      </c>
      <c r="U490" s="150" t="e">
        <f t="shared" si="31"/>
        <v>#N/A</v>
      </c>
      <c r="V490" s="154" t="e">
        <f>VLOOKUP(E490,'PC Receitas'!$O$4:$P$14,2,FALSE)</f>
        <v>#N/A</v>
      </c>
    </row>
    <row r="491" spans="3:22" ht="19.5" customHeight="1" thickTop="1" thickBot="1" x14ac:dyDescent="0.3">
      <c r="C491" s="58"/>
      <c r="D491" s="58" t="str">
        <f>IF(C491&lt;&gt;"",TEXT(C491,"00")&amp;"/02/"&amp;'Configurações Básicas'!$P$5,"")</f>
        <v/>
      </c>
      <c r="E491" s="58"/>
      <c r="F491" s="58"/>
      <c r="G491" s="58"/>
      <c r="H491" s="58"/>
      <c r="I491" s="59"/>
      <c r="J491" s="193"/>
      <c r="K491" s="60"/>
      <c r="L491" s="60"/>
      <c r="M491" s="56">
        <f>M490+IF(AND(K491="Pago",OR(E491='PC Receitas'!$O$4,E491='PC Receitas'!$O$5,E491='PC Receitas'!$O$6)),I491,IF(AND(K491="Pago",OR(E491='PC Receitas'!$O$7,E491='PC Receitas'!$O$8,E491='PC Receitas'!$O$9,E491='PC Receitas'!$O$10,E491='PC Receitas'!$O$11,E491='PC Receitas'!$O$12,E491='PC Receitas'!$O$13,E491='PC Receitas'!$O$14)),-I491,0))</f>
        <v>12927.7</v>
      </c>
      <c r="R491" s="153" t="e">
        <f t="shared" si="28"/>
        <v>#N/A</v>
      </c>
      <c r="S491" s="150" t="e">
        <f t="shared" si="29"/>
        <v>#N/A</v>
      </c>
      <c r="T491" s="150" t="e">
        <f t="shared" si="30"/>
        <v>#N/A</v>
      </c>
      <c r="U491" s="150" t="e">
        <f t="shared" si="31"/>
        <v>#N/A</v>
      </c>
      <c r="V491" s="154" t="e">
        <f>VLOOKUP(E491,'PC Receitas'!$O$4:$P$14,2,FALSE)</f>
        <v>#N/A</v>
      </c>
    </row>
    <row r="492" spans="3:22" ht="19.5" customHeight="1" thickTop="1" thickBot="1" x14ac:dyDescent="0.3">
      <c r="C492" s="58"/>
      <c r="D492" s="58" t="str">
        <f>IF(C492&lt;&gt;"",TEXT(C492,"00")&amp;"/02/"&amp;'Configurações Básicas'!$P$5,"")</f>
        <v/>
      </c>
      <c r="E492" s="58"/>
      <c r="F492" s="58"/>
      <c r="G492" s="58"/>
      <c r="H492" s="58"/>
      <c r="I492" s="59"/>
      <c r="J492" s="193"/>
      <c r="K492" s="60"/>
      <c r="L492" s="60"/>
      <c r="M492" s="56">
        <f>M491+IF(AND(K492="Pago",OR(E492='PC Receitas'!$O$4,E492='PC Receitas'!$O$5,E492='PC Receitas'!$O$6)),I492,IF(AND(K492="Pago",OR(E492='PC Receitas'!$O$7,E492='PC Receitas'!$O$8,E492='PC Receitas'!$O$9,E492='PC Receitas'!$O$10,E492='PC Receitas'!$O$11,E492='PC Receitas'!$O$12,E492='PC Receitas'!$O$13,E492='PC Receitas'!$O$14)),-I492,0))</f>
        <v>12927.7</v>
      </c>
      <c r="R492" s="153" t="e">
        <f t="shared" si="28"/>
        <v>#N/A</v>
      </c>
      <c r="S492" s="150" t="e">
        <f t="shared" si="29"/>
        <v>#N/A</v>
      </c>
      <c r="T492" s="150" t="e">
        <f t="shared" si="30"/>
        <v>#N/A</v>
      </c>
      <c r="U492" s="150" t="e">
        <f t="shared" si="31"/>
        <v>#N/A</v>
      </c>
      <c r="V492" s="154" t="e">
        <f>VLOOKUP(E492,'PC Receitas'!$O$4:$P$14,2,FALSE)</f>
        <v>#N/A</v>
      </c>
    </row>
    <row r="493" spans="3:22" ht="19.5" customHeight="1" thickTop="1" thickBot="1" x14ac:dyDescent="0.3">
      <c r="C493" s="58"/>
      <c r="D493" s="58" t="str">
        <f>IF(C493&lt;&gt;"",TEXT(C493,"00")&amp;"/02/"&amp;'Configurações Básicas'!$P$5,"")</f>
        <v/>
      </c>
      <c r="E493" s="58"/>
      <c r="F493" s="58"/>
      <c r="G493" s="58"/>
      <c r="H493" s="58"/>
      <c r="I493" s="59"/>
      <c r="J493" s="193"/>
      <c r="K493" s="60"/>
      <c r="L493" s="60"/>
      <c r="M493" s="56">
        <f>M492+IF(AND(K493="Pago",OR(E493='PC Receitas'!$O$4,E493='PC Receitas'!$O$5,E493='PC Receitas'!$O$6)),I493,IF(AND(K493="Pago",OR(E493='PC Receitas'!$O$7,E493='PC Receitas'!$O$8,E493='PC Receitas'!$O$9,E493='PC Receitas'!$O$10,E493='PC Receitas'!$O$11,E493='PC Receitas'!$O$12,E493='PC Receitas'!$O$13,E493='PC Receitas'!$O$14)),-I493,0))</f>
        <v>12927.7</v>
      </c>
      <c r="R493" s="153" t="e">
        <f t="shared" si="28"/>
        <v>#N/A</v>
      </c>
      <c r="S493" s="150" t="e">
        <f t="shared" si="29"/>
        <v>#N/A</v>
      </c>
      <c r="T493" s="150" t="e">
        <f t="shared" si="30"/>
        <v>#N/A</v>
      </c>
      <c r="U493" s="150" t="e">
        <f t="shared" si="31"/>
        <v>#N/A</v>
      </c>
      <c r="V493" s="154" t="e">
        <f>VLOOKUP(E493,'PC Receitas'!$O$4:$P$14,2,FALSE)</f>
        <v>#N/A</v>
      </c>
    </row>
    <row r="494" spans="3:22" ht="19.5" customHeight="1" thickTop="1" thickBot="1" x14ac:dyDescent="0.3">
      <c r="C494" s="58"/>
      <c r="D494" s="58" t="str">
        <f>IF(C494&lt;&gt;"",TEXT(C494,"00")&amp;"/02/"&amp;'Configurações Básicas'!$P$5,"")</f>
        <v/>
      </c>
      <c r="E494" s="58"/>
      <c r="F494" s="58"/>
      <c r="G494" s="58"/>
      <c r="H494" s="58"/>
      <c r="I494" s="59"/>
      <c r="J494" s="193"/>
      <c r="K494" s="60"/>
      <c r="L494" s="60"/>
      <c r="M494" s="56">
        <f>M493+IF(AND(K494="Pago",OR(E494='PC Receitas'!$O$4,E494='PC Receitas'!$O$5,E494='PC Receitas'!$O$6)),I494,IF(AND(K494="Pago",OR(E494='PC Receitas'!$O$7,E494='PC Receitas'!$O$8,E494='PC Receitas'!$O$9,E494='PC Receitas'!$O$10,E494='PC Receitas'!$O$11,E494='PC Receitas'!$O$12,E494='PC Receitas'!$O$13,E494='PC Receitas'!$O$14)),-I494,0))</f>
        <v>12927.7</v>
      </c>
      <c r="R494" s="153" t="e">
        <f t="shared" si="28"/>
        <v>#N/A</v>
      </c>
      <c r="S494" s="150" t="e">
        <f t="shared" si="29"/>
        <v>#N/A</v>
      </c>
      <c r="T494" s="150" t="e">
        <f t="shared" si="30"/>
        <v>#N/A</v>
      </c>
      <c r="U494" s="150" t="e">
        <f t="shared" si="31"/>
        <v>#N/A</v>
      </c>
      <c r="V494" s="154" t="e">
        <f>VLOOKUP(E494,'PC Receitas'!$O$4:$P$14,2,FALSE)</f>
        <v>#N/A</v>
      </c>
    </row>
    <row r="495" spans="3:22" ht="19.5" customHeight="1" thickTop="1" thickBot="1" x14ac:dyDescent="0.3">
      <c r="C495" s="58"/>
      <c r="D495" s="58" t="str">
        <f>IF(C495&lt;&gt;"",TEXT(C495,"00")&amp;"/02/"&amp;'Configurações Básicas'!$P$5,"")</f>
        <v/>
      </c>
      <c r="E495" s="58"/>
      <c r="F495" s="58"/>
      <c r="G495" s="58"/>
      <c r="H495" s="58"/>
      <c r="I495" s="59"/>
      <c r="J495" s="193"/>
      <c r="K495" s="60"/>
      <c r="L495" s="60"/>
      <c r="M495" s="56">
        <f>M494+IF(AND(K495="Pago",OR(E495='PC Receitas'!$O$4,E495='PC Receitas'!$O$5,E495='PC Receitas'!$O$6)),I495,IF(AND(K495="Pago",OR(E495='PC Receitas'!$O$7,E495='PC Receitas'!$O$8,E495='PC Receitas'!$O$9,E495='PC Receitas'!$O$10,E495='PC Receitas'!$O$11,E495='PC Receitas'!$O$12,E495='PC Receitas'!$O$13,E495='PC Receitas'!$O$14)),-I495,0))</f>
        <v>12927.7</v>
      </c>
      <c r="R495" s="153" t="e">
        <f t="shared" si="28"/>
        <v>#N/A</v>
      </c>
      <c r="S495" s="150" t="e">
        <f t="shared" si="29"/>
        <v>#N/A</v>
      </c>
      <c r="T495" s="150" t="e">
        <f t="shared" si="30"/>
        <v>#N/A</v>
      </c>
      <c r="U495" s="150" t="e">
        <f t="shared" si="31"/>
        <v>#N/A</v>
      </c>
      <c r="V495" s="154" t="e">
        <f>VLOOKUP(E495,'PC Receitas'!$O$4:$P$14,2,FALSE)</f>
        <v>#N/A</v>
      </c>
    </row>
    <row r="496" spans="3:22" ht="19.5" customHeight="1" thickTop="1" thickBot="1" x14ac:dyDescent="0.3">
      <c r="C496" s="58"/>
      <c r="D496" s="58" t="str">
        <f>IF(C496&lt;&gt;"",TEXT(C496,"00")&amp;"/02/"&amp;'Configurações Básicas'!$P$5,"")</f>
        <v/>
      </c>
      <c r="E496" s="58"/>
      <c r="F496" s="58"/>
      <c r="G496" s="58"/>
      <c r="H496" s="58"/>
      <c r="I496" s="59"/>
      <c r="J496" s="193"/>
      <c r="K496" s="60"/>
      <c r="L496" s="60"/>
      <c r="M496" s="56">
        <f>M495+IF(AND(K496="Pago",OR(E496='PC Receitas'!$O$4,E496='PC Receitas'!$O$5,E496='PC Receitas'!$O$6)),I496,IF(AND(K496="Pago",OR(E496='PC Receitas'!$O$7,E496='PC Receitas'!$O$8,E496='PC Receitas'!$O$9,E496='PC Receitas'!$O$10,E496='PC Receitas'!$O$11,E496='PC Receitas'!$O$12,E496='PC Receitas'!$O$13,E496='PC Receitas'!$O$14)),-I496,0))</f>
        <v>12927.7</v>
      </c>
      <c r="R496" s="153" t="e">
        <f t="shared" si="28"/>
        <v>#N/A</v>
      </c>
      <c r="S496" s="150" t="e">
        <f t="shared" si="29"/>
        <v>#N/A</v>
      </c>
      <c r="T496" s="150" t="e">
        <f t="shared" si="30"/>
        <v>#N/A</v>
      </c>
      <c r="U496" s="150" t="e">
        <f t="shared" si="31"/>
        <v>#N/A</v>
      </c>
      <c r="V496" s="154" t="e">
        <f>VLOOKUP(E496,'PC Receitas'!$O$4:$P$14,2,FALSE)</f>
        <v>#N/A</v>
      </c>
    </row>
    <row r="497" spans="3:22" ht="19.5" customHeight="1" thickTop="1" thickBot="1" x14ac:dyDescent="0.3">
      <c r="C497" s="58"/>
      <c r="D497" s="58" t="str">
        <f>IF(C497&lt;&gt;"",TEXT(C497,"00")&amp;"/02/"&amp;'Configurações Básicas'!$P$5,"")</f>
        <v/>
      </c>
      <c r="E497" s="58"/>
      <c r="F497" s="58"/>
      <c r="G497" s="58"/>
      <c r="H497" s="58"/>
      <c r="I497" s="59"/>
      <c r="J497" s="193"/>
      <c r="K497" s="60"/>
      <c r="L497" s="60"/>
      <c r="M497" s="56">
        <f>M496+IF(AND(K497="Pago",OR(E497='PC Receitas'!$O$4,E497='PC Receitas'!$O$5,E497='PC Receitas'!$O$6)),I497,IF(AND(K497="Pago",OR(E497='PC Receitas'!$O$7,E497='PC Receitas'!$O$8,E497='PC Receitas'!$O$9,E497='PC Receitas'!$O$10,E497='PC Receitas'!$O$11,E497='PC Receitas'!$O$12,E497='PC Receitas'!$O$13,E497='PC Receitas'!$O$14)),-I497,0))</f>
        <v>12927.7</v>
      </c>
      <c r="R497" s="153" t="e">
        <f t="shared" si="28"/>
        <v>#N/A</v>
      </c>
      <c r="S497" s="150" t="e">
        <f t="shared" si="29"/>
        <v>#N/A</v>
      </c>
      <c r="T497" s="150" t="e">
        <f t="shared" si="30"/>
        <v>#N/A</v>
      </c>
      <c r="U497" s="150" t="e">
        <f t="shared" si="31"/>
        <v>#N/A</v>
      </c>
      <c r="V497" s="154" t="e">
        <f>VLOOKUP(E497,'PC Receitas'!$O$4:$P$14,2,FALSE)</f>
        <v>#N/A</v>
      </c>
    </row>
    <row r="498" spans="3:22" ht="19.5" customHeight="1" thickTop="1" thickBot="1" x14ac:dyDescent="0.3">
      <c r="C498" s="58"/>
      <c r="D498" s="58" t="str">
        <f>IF(C498&lt;&gt;"",TEXT(C498,"00")&amp;"/02/"&amp;'Configurações Básicas'!$P$5,"")</f>
        <v/>
      </c>
      <c r="E498" s="58"/>
      <c r="F498" s="58"/>
      <c r="G498" s="58"/>
      <c r="H498" s="58"/>
      <c r="I498" s="59"/>
      <c r="J498" s="193"/>
      <c r="K498" s="60"/>
      <c r="L498" s="60"/>
      <c r="M498" s="56">
        <f>M497+IF(AND(K498="Pago",OR(E498='PC Receitas'!$O$4,E498='PC Receitas'!$O$5,E498='PC Receitas'!$O$6)),I498,IF(AND(K498="Pago",OR(E498='PC Receitas'!$O$7,E498='PC Receitas'!$O$8,E498='PC Receitas'!$O$9,E498='PC Receitas'!$O$10,E498='PC Receitas'!$O$11,E498='PC Receitas'!$O$12,E498='PC Receitas'!$O$13,E498='PC Receitas'!$O$14)),-I498,0))</f>
        <v>12927.7</v>
      </c>
      <c r="R498" s="153" t="e">
        <f t="shared" si="28"/>
        <v>#N/A</v>
      </c>
      <c r="S498" s="150" t="e">
        <f t="shared" si="29"/>
        <v>#N/A</v>
      </c>
      <c r="T498" s="150" t="e">
        <f t="shared" si="30"/>
        <v>#N/A</v>
      </c>
      <c r="U498" s="150" t="e">
        <f t="shared" si="31"/>
        <v>#N/A</v>
      </c>
      <c r="V498" s="154" t="e">
        <f>VLOOKUP(E498,'PC Receitas'!$O$4:$P$14,2,FALSE)</f>
        <v>#N/A</v>
      </c>
    </row>
    <row r="499" spans="3:22" ht="19.5" customHeight="1" thickTop="1" thickBot="1" x14ac:dyDescent="0.3">
      <c r="C499" s="58"/>
      <c r="D499" s="58" t="str">
        <f>IF(C499&lt;&gt;"",TEXT(C499,"00")&amp;"/02/"&amp;'Configurações Básicas'!$P$5,"")</f>
        <v/>
      </c>
      <c r="E499" s="58"/>
      <c r="F499" s="58"/>
      <c r="G499" s="58"/>
      <c r="H499" s="58"/>
      <c r="I499" s="59"/>
      <c r="J499" s="193"/>
      <c r="K499" s="60"/>
      <c r="L499" s="60"/>
      <c r="M499" s="56">
        <f>M498+IF(AND(K499="Pago",OR(E499='PC Receitas'!$O$4,E499='PC Receitas'!$O$5,E499='PC Receitas'!$O$6)),I499,IF(AND(K499="Pago",OR(E499='PC Receitas'!$O$7,E499='PC Receitas'!$O$8,E499='PC Receitas'!$O$9,E499='PC Receitas'!$O$10,E499='PC Receitas'!$O$11,E499='PC Receitas'!$O$12,E499='PC Receitas'!$O$13,E499='PC Receitas'!$O$14)),-I499,0))</f>
        <v>12927.7</v>
      </c>
      <c r="R499" s="153" t="e">
        <f t="shared" si="28"/>
        <v>#N/A</v>
      </c>
      <c r="S499" s="150" t="e">
        <f t="shared" si="29"/>
        <v>#N/A</v>
      </c>
      <c r="T499" s="150" t="e">
        <f t="shared" si="30"/>
        <v>#N/A</v>
      </c>
      <c r="U499" s="150" t="e">
        <f t="shared" si="31"/>
        <v>#N/A</v>
      </c>
      <c r="V499" s="154" t="e">
        <f>VLOOKUP(E499,'PC Receitas'!$O$4:$P$14,2,FALSE)</f>
        <v>#N/A</v>
      </c>
    </row>
    <row r="500" spans="3:22" ht="19.5" customHeight="1" thickTop="1" thickBot="1" x14ac:dyDescent="0.3">
      <c r="C500" s="58"/>
      <c r="D500" s="58" t="str">
        <f>IF(C500&lt;&gt;"",TEXT(C500,"00")&amp;"/02/"&amp;'Configurações Básicas'!$P$5,"")</f>
        <v/>
      </c>
      <c r="E500" s="58"/>
      <c r="F500" s="58"/>
      <c r="G500" s="58"/>
      <c r="H500" s="58"/>
      <c r="I500" s="59"/>
      <c r="J500" s="193"/>
      <c r="K500" s="60"/>
      <c r="L500" s="60"/>
      <c r="M500" s="56">
        <f>M499+IF(AND(K500="Pago",OR(E500='PC Receitas'!$O$4,E500='PC Receitas'!$O$5,E500='PC Receitas'!$O$6)),I500,IF(AND(K500="Pago",OR(E500='PC Receitas'!$O$7,E500='PC Receitas'!$O$8,E500='PC Receitas'!$O$9,E500='PC Receitas'!$O$10,E500='PC Receitas'!$O$11,E500='PC Receitas'!$O$12,E500='PC Receitas'!$O$13,E500='PC Receitas'!$O$14)),-I500,0))</f>
        <v>12927.7</v>
      </c>
      <c r="R500" s="153" t="e">
        <f t="shared" si="28"/>
        <v>#N/A</v>
      </c>
      <c r="S500" s="150" t="e">
        <f t="shared" si="29"/>
        <v>#N/A</v>
      </c>
      <c r="T500" s="150" t="e">
        <f t="shared" si="30"/>
        <v>#N/A</v>
      </c>
      <c r="U500" s="150" t="e">
        <f t="shared" si="31"/>
        <v>#N/A</v>
      </c>
      <c r="V500" s="154" t="e">
        <f>VLOOKUP(E500,'PC Receitas'!$O$4:$P$14,2,FALSE)</f>
        <v>#N/A</v>
      </c>
    </row>
    <row r="501" spans="3:22" ht="19.5" customHeight="1" thickTop="1" thickBot="1" x14ac:dyDescent="0.3">
      <c r="C501" s="58"/>
      <c r="D501" s="58" t="str">
        <f>IF(C501&lt;&gt;"",TEXT(C501,"00")&amp;"/02/"&amp;'Configurações Básicas'!$P$5,"")</f>
        <v/>
      </c>
      <c r="E501" s="58"/>
      <c r="F501" s="58"/>
      <c r="G501" s="58"/>
      <c r="H501" s="58"/>
      <c r="I501" s="59"/>
      <c r="J501" s="193"/>
      <c r="K501" s="60"/>
      <c r="L501" s="60"/>
      <c r="M501" s="56">
        <f>M500+IF(AND(K501="Pago",OR(E501='PC Receitas'!$O$4,E501='PC Receitas'!$O$5,E501='PC Receitas'!$O$6)),I501,IF(AND(K501="Pago",OR(E501='PC Receitas'!$O$7,E501='PC Receitas'!$O$8,E501='PC Receitas'!$O$9,E501='PC Receitas'!$O$10,E501='PC Receitas'!$O$11,E501='PC Receitas'!$O$12,E501='PC Receitas'!$O$13,E501='PC Receitas'!$O$14)),-I501,0))</f>
        <v>12927.7</v>
      </c>
      <c r="R501" s="153" t="e">
        <f t="shared" si="28"/>
        <v>#N/A</v>
      </c>
      <c r="S501" s="150" t="e">
        <f t="shared" si="29"/>
        <v>#N/A</v>
      </c>
      <c r="T501" s="150" t="e">
        <f t="shared" si="30"/>
        <v>#N/A</v>
      </c>
      <c r="U501" s="150" t="e">
        <f t="shared" si="31"/>
        <v>#N/A</v>
      </c>
      <c r="V501" s="154" t="e">
        <f>VLOOKUP(E501,'PC Receitas'!$O$4:$P$14,2,FALSE)</f>
        <v>#N/A</v>
      </c>
    </row>
    <row r="502" spans="3:22" ht="19.5" customHeight="1" thickTop="1" thickBot="1" x14ac:dyDescent="0.3">
      <c r="C502" s="58"/>
      <c r="D502" s="58" t="str">
        <f>IF(C502&lt;&gt;"",TEXT(C502,"00")&amp;"/02/"&amp;'Configurações Básicas'!$P$5,"")</f>
        <v/>
      </c>
      <c r="E502" s="58"/>
      <c r="F502" s="58"/>
      <c r="G502" s="58"/>
      <c r="H502" s="58"/>
      <c r="I502" s="59"/>
      <c r="J502" s="193"/>
      <c r="K502" s="60"/>
      <c r="L502" s="60"/>
      <c r="M502" s="56">
        <f>M501+IF(AND(K502="Pago",OR(E502='PC Receitas'!$O$4,E502='PC Receitas'!$O$5,E502='PC Receitas'!$O$6)),I502,IF(AND(K502="Pago",OR(E502='PC Receitas'!$O$7,E502='PC Receitas'!$O$8,E502='PC Receitas'!$O$9,E502='PC Receitas'!$O$10,E502='PC Receitas'!$O$11,E502='PC Receitas'!$O$12,E502='PC Receitas'!$O$13,E502='PC Receitas'!$O$14)),-I502,0))</f>
        <v>12927.7</v>
      </c>
      <c r="R502" s="153" t="e">
        <f t="shared" si="28"/>
        <v>#N/A</v>
      </c>
      <c r="S502" s="150" t="e">
        <f t="shared" si="29"/>
        <v>#N/A</v>
      </c>
      <c r="T502" s="150" t="e">
        <f t="shared" si="30"/>
        <v>#N/A</v>
      </c>
      <c r="U502" s="150" t="e">
        <f t="shared" si="31"/>
        <v>#N/A</v>
      </c>
      <c r="V502" s="154" t="e">
        <f>VLOOKUP(E502,'PC Receitas'!$O$4:$P$14,2,FALSE)</f>
        <v>#N/A</v>
      </c>
    </row>
    <row r="503" spans="3:22" ht="19.5" customHeight="1" thickTop="1" thickBot="1" x14ac:dyDescent="0.3">
      <c r="C503" s="58"/>
      <c r="D503" s="58" t="str">
        <f>IF(C503&lt;&gt;"",TEXT(C503,"00")&amp;"/02/"&amp;'Configurações Básicas'!$P$5,"")</f>
        <v/>
      </c>
      <c r="E503" s="58"/>
      <c r="F503" s="58"/>
      <c r="G503" s="58"/>
      <c r="H503" s="58"/>
      <c r="I503" s="59"/>
      <c r="J503" s="193"/>
      <c r="K503" s="60"/>
      <c r="L503" s="60"/>
      <c r="M503" s="56">
        <f>M502+IF(AND(K503="Pago",OR(E503='PC Receitas'!$O$4,E503='PC Receitas'!$O$5,E503='PC Receitas'!$O$6)),I503,IF(AND(K503="Pago",OR(E503='PC Receitas'!$O$7,E503='PC Receitas'!$O$8,E503='PC Receitas'!$O$9,E503='PC Receitas'!$O$10,E503='PC Receitas'!$O$11,E503='PC Receitas'!$O$12,E503='PC Receitas'!$O$13,E503='PC Receitas'!$O$14)),-I503,0))</f>
        <v>12927.7</v>
      </c>
      <c r="R503" s="153" t="e">
        <f t="shared" si="28"/>
        <v>#N/A</v>
      </c>
      <c r="S503" s="150" t="e">
        <f t="shared" si="29"/>
        <v>#N/A</v>
      </c>
      <c r="T503" s="150" t="e">
        <f t="shared" si="30"/>
        <v>#N/A</v>
      </c>
      <c r="U503" s="150" t="e">
        <f t="shared" si="31"/>
        <v>#N/A</v>
      </c>
      <c r="V503" s="154" t="e">
        <f>VLOOKUP(E503,'PC Receitas'!$O$4:$P$14,2,FALSE)</f>
        <v>#N/A</v>
      </c>
    </row>
    <row r="504" spans="3:22" ht="19.5" customHeight="1" thickTop="1" thickBot="1" x14ac:dyDescent="0.3">
      <c r="C504" s="58"/>
      <c r="D504" s="58" t="str">
        <f>IF(C504&lt;&gt;"",TEXT(C504,"00")&amp;"/02/"&amp;'Configurações Básicas'!$P$5,"")</f>
        <v/>
      </c>
      <c r="E504" s="58"/>
      <c r="F504" s="58"/>
      <c r="G504" s="58"/>
      <c r="H504" s="58"/>
      <c r="I504" s="59"/>
      <c r="J504" s="193"/>
      <c r="K504" s="60"/>
      <c r="L504" s="60"/>
      <c r="M504" s="56">
        <f>M503+IF(AND(K504="Pago",OR(E504='PC Receitas'!$O$4,E504='PC Receitas'!$O$5,E504='PC Receitas'!$O$6)),I504,IF(AND(K504="Pago",OR(E504='PC Receitas'!$O$7,E504='PC Receitas'!$O$8,E504='PC Receitas'!$O$9,E504='PC Receitas'!$O$10,E504='PC Receitas'!$O$11,E504='PC Receitas'!$O$12,E504='PC Receitas'!$O$13,E504='PC Receitas'!$O$14)),-I504,0))</f>
        <v>12927.7</v>
      </c>
      <c r="R504" s="153" t="e">
        <f t="shared" si="28"/>
        <v>#N/A</v>
      </c>
      <c r="S504" s="150" t="e">
        <f t="shared" si="29"/>
        <v>#N/A</v>
      </c>
      <c r="T504" s="150" t="e">
        <f t="shared" si="30"/>
        <v>#N/A</v>
      </c>
      <c r="U504" s="150" t="e">
        <f t="shared" si="31"/>
        <v>#N/A</v>
      </c>
      <c r="V504" s="154" t="e">
        <f>VLOOKUP(E504,'PC Receitas'!$O$4:$P$14,2,FALSE)</f>
        <v>#N/A</v>
      </c>
    </row>
    <row r="505" spans="3:22" ht="19.5" customHeight="1" thickTop="1" thickBot="1" x14ac:dyDescent="0.3">
      <c r="C505" s="58"/>
      <c r="D505" s="58" t="str">
        <f>IF(C505&lt;&gt;"",TEXT(C505,"00")&amp;"/02/"&amp;'Configurações Básicas'!$P$5,"")</f>
        <v/>
      </c>
      <c r="E505" s="58"/>
      <c r="F505" s="58"/>
      <c r="G505" s="58"/>
      <c r="H505" s="58"/>
      <c r="I505" s="59"/>
      <c r="J505" s="193"/>
      <c r="K505" s="60"/>
      <c r="L505" s="60"/>
      <c r="M505" s="56">
        <f>M504+IF(AND(K505="Pago",OR(E505='PC Receitas'!$O$4,E505='PC Receitas'!$O$5,E505='PC Receitas'!$O$6)),I505,IF(AND(K505="Pago",OR(E505='PC Receitas'!$O$7,E505='PC Receitas'!$O$8,E505='PC Receitas'!$O$9,E505='PC Receitas'!$O$10,E505='PC Receitas'!$O$11,E505='PC Receitas'!$O$12,E505='PC Receitas'!$O$13,E505='PC Receitas'!$O$14)),-I505,0))</f>
        <v>12927.7</v>
      </c>
      <c r="R505" s="153" t="e">
        <f t="shared" si="28"/>
        <v>#N/A</v>
      </c>
      <c r="S505" s="150" t="e">
        <f t="shared" si="29"/>
        <v>#N/A</v>
      </c>
      <c r="T505" s="150" t="e">
        <f t="shared" si="30"/>
        <v>#N/A</v>
      </c>
      <c r="U505" s="150" t="e">
        <f t="shared" si="31"/>
        <v>#N/A</v>
      </c>
      <c r="V505" s="154" t="e">
        <f>VLOOKUP(E505,'PC Receitas'!$O$4:$P$14,2,FALSE)</f>
        <v>#N/A</v>
      </c>
    </row>
    <row r="506" spans="3:22" ht="19.5" customHeight="1" thickTop="1" thickBot="1" x14ac:dyDescent="0.3">
      <c r="C506" s="58"/>
      <c r="D506" s="58" t="str">
        <f>IF(C506&lt;&gt;"",TEXT(C506,"00")&amp;"/02/"&amp;'Configurações Básicas'!$P$5,"")</f>
        <v/>
      </c>
      <c r="E506" s="58"/>
      <c r="F506" s="58"/>
      <c r="G506" s="58"/>
      <c r="H506" s="58"/>
      <c r="I506" s="59"/>
      <c r="J506" s="193"/>
      <c r="K506" s="60"/>
      <c r="L506" s="60"/>
      <c r="M506" s="56">
        <f>M505+IF(AND(K506="Pago",OR(E506='PC Receitas'!$O$4,E506='PC Receitas'!$O$5,E506='PC Receitas'!$O$6)),I506,IF(AND(K506="Pago",OR(E506='PC Receitas'!$O$7,E506='PC Receitas'!$O$8,E506='PC Receitas'!$O$9,E506='PC Receitas'!$O$10,E506='PC Receitas'!$O$11,E506='PC Receitas'!$O$12,E506='PC Receitas'!$O$13,E506='PC Receitas'!$O$14)),-I506,0))</f>
        <v>12927.7</v>
      </c>
      <c r="R506" s="153" t="e">
        <f t="shared" si="28"/>
        <v>#N/A</v>
      </c>
      <c r="S506" s="150" t="e">
        <f t="shared" si="29"/>
        <v>#N/A</v>
      </c>
      <c r="T506" s="150" t="e">
        <f t="shared" si="30"/>
        <v>#N/A</v>
      </c>
      <c r="U506" s="150" t="e">
        <f t="shared" si="31"/>
        <v>#N/A</v>
      </c>
      <c r="V506" s="154" t="e">
        <f>VLOOKUP(E506,'PC Receitas'!$O$4:$P$14,2,FALSE)</f>
        <v>#N/A</v>
      </c>
    </row>
    <row r="507" spans="3:22" ht="19.5" customHeight="1" thickTop="1" thickBot="1" x14ac:dyDescent="0.3">
      <c r="C507" s="58"/>
      <c r="D507" s="58" t="str">
        <f>IF(C507&lt;&gt;"",TEXT(C507,"00")&amp;"/02/"&amp;'Configurações Básicas'!$P$5,"")</f>
        <v/>
      </c>
      <c r="E507" s="58"/>
      <c r="F507" s="58"/>
      <c r="G507" s="58"/>
      <c r="H507" s="58"/>
      <c r="I507" s="59"/>
      <c r="J507" s="193"/>
      <c r="K507" s="60"/>
      <c r="L507" s="60"/>
      <c r="M507" s="56">
        <f>M506+IF(AND(K507="Pago",OR(E507='PC Receitas'!$O$4,E507='PC Receitas'!$O$5,E507='PC Receitas'!$O$6)),I507,IF(AND(K507="Pago",OR(E507='PC Receitas'!$O$7,E507='PC Receitas'!$O$8,E507='PC Receitas'!$O$9,E507='PC Receitas'!$O$10,E507='PC Receitas'!$O$11,E507='PC Receitas'!$O$12,E507='PC Receitas'!$O$13,E507='PC Receitas'!$O$14)),-I507,0))</f>
        <v>12927.7</v>
      </c>
      <c r="R507" s="153" t="e">
        <f t="shared" si="28"/>
        <v>#N/A</v>
      </c>
      <c r="S507" s="150" t="e">
        <f t="shared" si="29"/>
        <v>#N/A</v>
      </c>
      <c r="T507" s="150" t="e">
        <f t="shared" si="30"/>
        <v>#N/A</v>
      </c>
      <c r="U507" s="150" t="e">
        <f t="shared" si="31"/>
        <v>#N/A</v>
      </c>
      <c r="V507" s="154" t="e">
        <f>VLOOKUP(E507,'PC Receitas'!$O$4:$P$14,2,FALSE)</f>
        <v>#N/A</v>
      </c>
    </row>
    <row r="508" spans="3:22" ht="19.5" customHeight="1" thickTop="1" thickBot="1" x14ac:dyDescent="0.3">
      <c r="C508" s="58"/>
      <c r="D508" s="58" t="str">
        <f>IF(C508&lt;&gt;"",TEXT(C508,"00")&amp;"/02/"&amp;'Configurações Básicas'!$P$5,"")</f>
        <v/>
      </c>
      <c r="E508" s="58"/>
      <c r="F508" s="58"/>
      <c r="G508" s="58"/>
      <c r="H508" s="58"/>
      <c r="I508" s="59"/>
      <c r="J508" s="193"/>
      <c r="K508" s="60"/>
      <c r="L508" s="60"/>
      <c r="M508" s="56">
        <f>M507+IF(AND(K508="Pago",OR(E508='PC Receitas'!$O$4,E508='PC Receitas'!$O$5,E508='PC Receitas'!$O$6)),I508,IF(AND(K508="Pago",OR(E508='PC Receitas'!$O$7,E508='PC Receitas'!$O$8,E508='PC Receitas'!$O$9,E508='PC Receitas'!$O$10,E508='PC Receitas'!$O$11,E508='PC Receitas'!$O$12,E508='PC Receitas'!$O$13,E508='PC Receitas'!$O$14)),-I508,0))</f>
        <v>12927.7</v>
      </c>
      <c r="R508" s="153" t="e">
        <f t="shared" si="28"/>
        <v>#N/A</v>
      </c>
      <c r="S508" s="150" t="e">
        <f t="shared" si="29"/>
        <v>#N/A</v>
      </c>
      <c r="T508" s="150" t="e">
        <f t="shared" si="30"/>
        <v>#N/A</v>
      </c>
      <c r="U508" s="150" t="e">
        <f t="shared" si="31"/>
        <v>#N/A</v>
      </c>
      <c r="V508" s="154" t="e">
        <f>VLOOKUP(E508,'PC Receitas'!$O$4:$P$14,2,FALSE)</f>
        <v>#N/A</v>
      </c>
    </row>
    <row r="509" spans="3:22" ht="19.5" customHeight="1" thickTop="1" thickBot="1" x14ac:dyDescent="0.3">
      <c r="C509" s="58"/>
      <c r="D509" s="58" t="str">
        <f>IF(C509&lt;&gt;"",TEXT(C509,"00")&amp;"/02/"&amp;'Configurações Básicas'!$P$5,"")</f>
        <v/>
      </c>
      <c r="E509" s="58"/>
      <c r="F509" s="58"/>
      <c r="G509" s="58"/>
      <c r="H509" s="58"/>
      <c r="I509" s="59"/>
      <c r="J509" s="193"/>
      <c r="K509" s="60"/>
      <c r="L509" s="60"/>
      <c r="M509" s="56">
        <f>M508+IF(AND(K509="Pago",OR(E509='PC Receitas'!$O$4,E509='PC Receitas'!$O$5,E509='PC Receitas'!$O$6)),I509,IF(AND(K509="Pago",OR(E509='PC Receitas'!$O$7,E509='PC Receitas'!$O$8,E509='PC Receitas'!$O$9,E509='PC Receitas'!$O$10,E509='PC Receitas'!$O$11,E509='PC Receitas'!$O$12,E509='PC Receitas'!$O$13,E509='PC Receitas'!$O$14)),-I509,0))</f>
        <v>12927.7</v>
      </c>
      <c r="R509" s="153" t="e">
        <f t="shared" si="28"/>
        <v>#N/A</v>
      </c>
      <c r="S509" s="150" t="e">
        <f t="shared" si="29"/>
        <v>#N/A</v>
      </c>
      <c r="T509" s="150" t="e">
        <f t="shared" si="30"/>
        <v>#N/A</v>
      </c>
      <c r="U509" s="150" t="e">
        <f t="shared" si="31"/>
        <v>#N/A</v>
      </c>
      <c r="V509" s="154" t="e">
        <f>VLOOKUP(E509,'PC Receitas'!$O$4:$P$14,2,FALSE)</f>
        <v>#N/A</v>
      </c>
    </row>
    <row r="510" spans="3:22" ht="19.5" customHeight="1" thickTop="1" thickBot="1" x14ac:dyDescent="0.3">
      <c r="C510" s="58"/>
      <c r="D510" s="58" t="str">
        <f>IF(C510&lt;&gt;"",TEXT(C510,"00")&amp;"/02/"&amp;'Configurações Básicas'!$P$5,"")</f>
        <v/>
      </c>
      <c r="E510" s="58"/>
      <c r="F510" s="58"/>
      <c r="G510" s="58"/>
      <c r="H510" s="58"/>
      <c r="I510" s="59"/>
      <c r="J510" s="193"/>
      <c r="K510" s="60"/>
      <c r="L510" s="60"/>
      <c r="M510" s="56">
        <f>M509+IF(AND(K510="Pago",OR(E510='PC Receitas'!$O$4,E510='PC Receitas'!$O$5,E510='PC Receitas'!$O$6)),I510,IF(AND(K510="Pago",OR(E510='PC Receitas'!$O$7,E510='PC Receitas'!$O$8,E510='PC Receitas'!$O$9,E510='PC Receitas'!$O$10,E510='PC Receitas'!$O$11,E510='PC Receitas'!$O$12,E510='PC Receitas'!$O$13,E510='PC Receitas'!$O$14)),-I510,0))</f>
        <v>12927.7</v>
      </c>
      <c r="R510" s="153" t="e">
        <f t="shared" si="28"/>
        <v>#N/A</v>
      </c>
      <c r="S510" s="150" t="e">
        <f t="shared" si="29"/>
        <v>#N/A</v>
      </c>
      <c r="T510" s="150" t="e">
        <f t="shared" si="30"/>
        <v>#N/A</v>
      </c>
      <c r="U510" s="150" t="e">
        <f t="shared" si="31"/>
        <v>#N/A</v>
      </c>
      <c r="V510" s="154" t="e">
        <f>VLOOKUP(E510,'PC Receitas'!$O$4:$P$14,2,FALSE)</f>
        <v>#N/A</v>
      </c>
    </row>
    <row r="511" spans="3:22" ht="19.5" customHeight="1" thickTop="1" thickBot="1" x14ac:dyDescent="0.3">
      <c r="C511" s="58"/>
      <c r="D511" s="58" t="str">
        <f>IF(C511&lt;&gt;"",TEXT(C511,"00")&amp;"/02/"&amp;'Configurações Básicas'!$P$5,"")</f>
        <v/>
      </c>
      <c r="E511" s="58"/>
      <c r="F511" s="58"/>
      <c r="G511" s="58"/>
      <c r="H511" s="58"/>
      <c r="I511" s="59"/>
      <c r="J511" s="193"/>
      <c r="K511" s="60"/>
      <c r="L511" s="60"/>
      <c r="M511" s="56">
        <f>M510+IF(AND(K511="Pago",OR(E511='PC Receitas'!$O$4,E511='PC Receitas'!$O$5,E511='PC Receitas'!$O$6)),I511,IF(AND(K511="Pago",OR(E511='PC Receitas'!$O$7,E511='PC Receitas'!$O$8,E511='PC Receitas'!$O$9,E511='PC Receitas'!$O$10,E511='PC Receitas'!$O$11,E511='PC Receitas'!$O$12,E511='PC Receitas'!$O$13,E511='PC Receitas'!$O$14)),-I511,0))</f>
        <v>12927.7</v>
      </c>
      <c r="R511" s="153" t="e">
        <f t="shared" si="28"/>
        <v>#N/A</v>
      </c>
      <c r="S511" s="150" t="e">
        <f t="shared" si="29"/>
        <v>#N/A</v>
      </c>
      <c r="T511" s="150" t="e">
        <f t="shared" si="30"/>
        <v>#N/A</v>
      </c>
      <c r="U511" s="150" t="e">
        <f t="shared" si="31"/>
        <v>#N/A</v>
      </c>
      <c r="V511" s="154" t="e">
        <f>VLOOKUP(E511,'PC Receitas'!$O$4:$P$14,2,FALSE)</f>
        <v>#N/A</v>
      </c>
    </row>
    <row r="512" spans="3:22" ht="19.5" customHeight="1" thickTop="1" thickBot="1" x14ac:dyDescent="0.3">
      <c r="C512" s="58"/>
      <c r="D512" s="58" t="str">
        <f>IF(C512&lt;&gt;"",TEXT(C512,"00")&amp;"/02/"&amp;'Configurações Básicas'!$P$5,"")</f>
        <v/>
      </c>
      <c r="E512" s="58"/>
      <c r="F512" s="58"/>
      <c r="G512" s="58"/>
      <c r="H512" s="58"/>
      <c r="I512" s="59"/>
      <c r="J512" s="193"/>
      <c r="K512" s="60"/>
      <c r="L512" s="60"/>
      <c r="M512" s="56">
        <f>M511+IF(AND(K512="Pago",OR(E512='PC Receitas'!$O$4,E512='PC Receitas'!$O$5,E512='PC Receitas'!$O$6)),I512,IF(AND(K512="Pago",OR(E512='PC Receitas'!$O$7,E512='PC Receitas'!$O$8,E512='PC Receitas'!$O$9,E512='PC Receitas'!$O$10,E512='PC Receitas'!$O$11,E512='PC Receitas'!$O$12,E512='PC Receitas'!$O$13,E512='PC Receitas'!$O$14)),-I512,0))</f>
        <v>12927.7</v>
      </c>
      <c r="R512" s="153" t="e">
        <f t="shared" si="28"/>
        <v>#N/A</v>
      </c>
      <c r="S512" s="150" t="e">
        <f t="shared" si="29"/>
        <v>#N/A</v>
      </c>
      <c r="T512" s="150" t="e">
        <f t="shared" si="30"/>
        <v>#N/A</v>
      </c>
      <c r="U512" s="150" t="e">
        <f t="shared" si="31"/>
        <v>#N/A</v>
      </c>
      <c r="V512" s="154" t="e">
        <f>VLOOKUP(E512,'PC Receitas'!$O$4:$P$14,2,FALSE)</f>
        <v>#N/A</v>
      </c>
    </row>
    <row r="513" spans="3:22" ht="19.5" customHeight="1" thickTop="1" thickBot="1" x14ac:dyDescent="0.3">
      <c r="C513" s="58"/>
      <c r="D513" s="58" t="str">
        <f>IF(C513&lt;&gt;"",TEXT(C513,"00")&amp;"/02/"&amp;'Configurações Básicas'!$P$5,"")</f>
        <v/>
      </c>
      <c r="E513" s="58"/>
      <c r="F513" s="58"/>
      <c r="G513" s="58"/>
      <c r="H513" s="58"/>
      <c r="I513" s="59"/>
      <c r="J513" s="193"/>
      <c r="K513" s="60"/>
      <c r="L513" s="60"/>
      <c r="M513" s="56">
        <f>M512+IF(AND(K513="Pago",OR(E513='PC Receitas'!$O$4,E513='PC Receitas'!$O$5,E513='PC Receitas'!$O$6)),I513,IF(AND(K513="Pago",OR(E513='PC Receitas'!$O$7,E513='PC Receitas'!$O$8,E513='PC Receitas'!$O$9,E513='PC Receitas'!$O$10,E513='PC Receitas'!$O$11,E513='PC Receitas'!$O$12,E513='PC Receitas'!$O$13,E513='PC Receitas'!$O$14)),-I513,0))</f>
        <v>12927.7</v>
      </c>
      <c r="R513" s="153" t="e">
        <f t="shared" si="28"/>
        <v>#N/A</v>
      </c>
      <c r="S513" s="150" t="e">
        <f t="shared" si="29"/>
        <v>#N/A</v>
      </c>
      <c r="T513" s="150" t="e">
        <f t="shared" si="30"/>
        <v>#N/A</v>
      </c>
      <c r="U513" s="150" t="e">
        <f t="shared" si="31"/>
        <v>#N/A</v>
      </c>
      <c r="V513" s="154" t="e">
        <f>VLOOKUP(E513,'PC Receitas'!$O$4:$P$14,2,FALSE)</f>
        <v>#N/A</v>
      </c>
    </row>
    <row r="514" spans="3:22" ht="19.5" customHeight="1" thickTop="1" thickBot="1" x14ac:dyDescent="0.3">
      <c r="C514" s="58"/>
      <c r="D514" s="58" t="str">
        <f>IF(C514&lt;&gt;"",TEXT(C514,"00")&amp;"/02/"&amp;'Configurações Básicas'!$P$5,"")</f>
        <v/>
      </c>
      <c r="E514" s="58"/>
      <c r="F514" s="58"/>
      <c r="G514" s="58"/>
      <c r="H514" s="58"/>
      <c r="I514" s="59"/>
      <c r="J514" s="193"/>
      <c r="K514" s="60"/>
      <c r="L514" s="60"/>
      <c r="M514" s="56">
        <f>M513+IF(AND(K514="Pago",OR(E514='PC Receitas'!$O$4,E514='PC Receitas'!$O$5,E514='PC Receitas'!$O$6)),I514,IF(AND(K514="Pago",OR(E514='PC Receitas'!$O$7,E514='PC Receitas'!$O$8,E514='PC Receitas'!$O$9,E514='PC Receitas'!$O$10,E514='PC Receitas'!$O$11,E514='PC Receitas'!$O$12,E514='PC Receitas'!$O$13,E514='PC Receitas'!$O$14)),-I514,0))</f>
        <v>12927.7</v>
      </c>
      <c r="R514" s="153" t="e">
        <f t="shared" si="28"/>
        <v>#N/A</v>
      </c>
      <c r="S514" s="150" t="e">
        <f t="shared" si="29"/>
        <v>#N/A</v>
      </c>
      <c r="T514" s="150" t="e">
        <f t="shared" si="30"/>
        <v>#N/A</v>
      </c>
      <c r="U514" s="150" t="e">
        <f t="shared" si="31"/>
        <v>#N/A</v>
      </c>
      <c r="V514" s="154" t="e">
        <f>VLOOKUP(E514,'PC Receitas'!$O$4:$P$14,2,FALSE)</f>
        <v>#N/A</v>
      </c>
    </row>
    <row r="515" spans="3:22" ht="19.5" customHeight="1" thickTop="1" thickBot="1" x14ac:dyDescent="0.3">
      <c r="C515" s="58"/>
      <c r="D515" s="58" t="str">
        <f>IF(C515&lt;&gt;"",TEXT(C515,"00")&amp;"/02/"&amp;'Configurações Básicas'!$P$5,"")</f>
        <v/>
      </c>
      <c r="E515" s="58"/>
      <c r="F515" s="58"/>
      <c r="G515" s="58"/>
      <c r="H515" s="58"/>
      <c r="I515" s="59"/>
      <c r="J515" s="193"/>
      <c r="K515" s="60"/>
      <c r="L515" s="60"/>
      <c r="M515" s="56">
        <f>M514+IF(AND(K515="Pago",OR(E515='PC Receitas'!$O$4,E515='PC Receitas'!$O$5,E515='PC Receitas'!$O$6)),I515,IF(AND(K515="Pago",OR(E515='PC Receitas'!$O$7,E515='PC Receitas'!$O$8,E515='PC Receitas'!$O$9,E515='PC Receitas'!$O$10,E515='PC Receitas'!$O$11,E515='PC Receitas'!$O$12,E515='PC Receitas'!$O$13,E515='PC Receitas'!$O$14)),-I515,0))</f>
        <v>12927.7</v>
      </c>
      <c r="R515" s="153" t="e">
        <f t="shared" si="28"/>
        <v>#N/A</v>
      </c>
      <c r="S515" s="150" t="e">
        <f t="shared" si="29"/>
        <v>#N/A</v>
      </c>
      <c r="T515" s="150" t="e">
        <f t="shared" si="30"/>
        <v>#N/A</v>
      </c>
      <c r="U515" s="150" t="e">
        <f t="shared" si="31"/>
        <v>#N/A</v>
      </c>
      <c r="V515" s="154" t="e">
        <f>VLOOKUP(E515,'PC Receitas'!$O$4:$P$14,2,FALSE)</f>
        <v>#N/A</v>
      </c>
    </row>
    <row r="516" spans="3:22" ht="19.5" customHeight="1" thickTop="1" thickBot="1" x14ac:dyDescent="0.3">
      <c r="C516" s="58"/>
      <c r="D516" s="58" t="str">
        <f>IF(C516&lt;&gt;"",TEXT(C516,"00")&amp;"/02/"&amp;'Configurações Básicas'!$P$5,"")</f>
        <v/>
      </c>
      <c r="E516" s="58"/>
      <c r="F516" s="58"/>
      <c r="G516" s="58"/>
      <c r="H516" s="58"/>
      <c r="I516" s="59"/>
      <c r="J516" s="193"/>
      <c r="K516" s="60"/>
      <c r="L516" s="60"/>
      <c r="M516" s="56">
        <f>M515+IF(AND(K516="Pago",OR(E516='PC Receitas'!$O$4,E516='PC Receitas'!$O$5,E516='PC Receitas'!$O$6)),I516,IF(AND(K516="Pago",OR(E516='PC Receitas'!$O$7,E516='PC Receitas'!$O$8,E516='PC Receitas'!$O$9,E516='PC Receitas'!$O$10,E516='PC Receitas'!$O$11,E516='PC Receitas'!$O$12,E516='PC Receitas'!$O$13,E516='PC Receitas'!$O$14)),-I516,0))</f>
        <v>12927.7</v>
      </c>
      <c r="R516" s="153" t="e">
        <f t="shared" si="28"/>
        <v>#N/A</v>
      </c>
      <c r="S516" s="150" t="e">
        <f t="shared" si="29"/>
        <v>#N/A</v>
      </c>
      <c r="T516" s="150" t="e">
        <f t="shared" si="30"/>
        <v>#N/A</v>
      </c>
      <c r="U516" s="150" t="e">
        <f t="shared" si="31"/>
        <v>#N/A</v>
      </c>
      <c r="V516" s="154" t="e">
        <f>VLOOKUP(E516,'PC Receitas'!$O$4:$P$14,2,FALSE)</f>
        <v>#N/A</v>
      </c>
    </row>
    <row r="517" spans="3:22" ht="19.5" customHeight="1" thickTop="1" thickBot="1" x14ac:dyDescent="0.3">
      <c r="C517" s="58"/>
      <c r="D517" s="58" t="str">
        <f>IF(C517&lt;&gt;"",TEXT(C517,"00")&amp;"/02/"&amp;'Configurações Básicas'!$P$5,"")</f>
        <v/>
      </c>
      <c r="E517" s="58"/>
      <c r="F517" s="58"/>
      <c r="G517" s="58"/>
      <c r="H517" s="58"/>
      <c r="I517" s="59"/>
      <c r="J517" s="193"/>
      <c r="K517" s="60"/>
      <c r="L517" s="60"/>
      <c r="M517" s="56">
        <f>M516+IF(AND(K517="Pago",OR(E517='PC Receitas'!$O$4,E517='PC Receitas'!$O$5,E517='PC Receitas'!$O$6)),I517,IF(AND(K517="Pago",OR(E517='PC Receitas'!$O$7,E517='PC Receitas'!$O$8,E517='PC Receitas'!$O$9,E517='PC Receitas'!$O$10,E517='PC Receitas'!$O$11,E517='PC Receitas'!$O$12,E517='PC Receitas'!$O$13,E517='PC Receitas'!$O$14)),-I517,0))</f>
        <v>12927.7</v>
      </c>
      <c r="R517" s="153" t="e">
        <f t="shared" si="28"/>
        <v>#N/A</v>
      </c>
      <c r="S517" s="150" t="e">
        <f t="shared" si="29"/>
        <v>#N/A</v>
      </c>
      <c r="T517" s="150" t="e">
        <f t="shared" si="30"/>
        <v>#N/A</v>
      </c>
      <c r="U517" s="150" t="e">
        <f t="shared" si="31"/>
        <v>#N/A</v>
      </c>
      <c r="V517" s="154" t="e">
        <f>VLOOKUP(E517,'PC Receitas'!$O$4:$P$14,2,FALSE)</f>
        <v>#N/A</v>
      </c>
    </row>
    <row r="518" spans="3:22" ht="19.5" customHeight="1" thickTop="1" thickBot="1" x14ac:dyDescent="0.3">
      <c r="C518" s="58"/>
      <c r="D518" s="58" t="str">
        <f>IF(C518&lt;&gt;"",TEXT(C518,"00")&amp;"/02/"&amp;'Configurações Básicas'!$P$5,"")</f>
        <v/>
      </c>
      <c r="E518" s="58"/>
      <c r="F518" s="58"/>
      <c r="G518" s="58"/>
      <c r="H518" s="58"/>
      <c r="I518" s="59"/>
      <c r="J518" s="193"/>
      <c r="K518" s="60"/>
      <c r="L518" s="60"/>
      <c r="M518" s="56">
        <f>M517+IF(AND(K518="Pago",OR(E518='PC Receitas'!$O$4,E518='PC Receitas'!$O$5,E518='PC Receitas'!$O$6)),I518,IF(AND(K518="Pago",OR(E518='PC Receitas'!$O$7,E518='PC Receitas'!$O$8,E518='PC Receitas'!$O$9,E518='PC Receitas'!$O$10,E518='PC Receitas'!$O$11,E518='PC Receitas'!$O$12,E518='PC Receitas'!$O$13,E518='PC Receitas'!$O$14)),-I518,0))</f>
        <v>12927.7</v>
      </c>
      <c r="R518" s="153" t="e">
        <f t="shared" ref="R518:R581" si="32">IF(V518="Despesas_com_RH","Despesa",IF(V518="Despesas_Operacionais","Despesa",IF(V518="Despesas_com_Marketing","Despesa",IF(V518="Impostos","Despesa",IF(V518="Investimentos","Despesa","")))))</f>
        <v>#N/A</v>
      </c>
      <c r="S518" s="150" t="e">
        <f t="shared" ref="S518:S581" si="33">IF(V518="Despesas_com_Produtos","Despesa",IF(V518="Despesas_com_Serviços","Despesa",IF(V518="Despesas_Não_Operacionais","Despesa","")))</f>
        <v>#N/A</v>
      </c>
      <c r="T518" s="150" t="e">
        <f t="shared" ref="T518:T581" si="34">IF(V518="Receitas_com_Produtos","Receita",IF(V518="Receitas_com_Serviços","Receita",IF(V518="Receitas_Não_Operacionais","Receita","")))</f>
        <v>#N/A</v>
      </c>
      <c r="U518" s="150" t="e">
        <f t="shared" ref="U518:U581" si="35">IF(R518&lt;&gt;"",R518,IF(S518&lt;&gt;"",S518,IF(T518&lt;&gt;"",T518,"")))</f>
        <v>#N/A</v>
      </c>
      <c r="V518" s="154" t="e">
        <f>VLOOKUP(E518,'PC Receitas'!$O$4:$P$14,2,FALSE)</f>
        <v>#N/A</v>
      </c>
    </row>
    <row r="519" spans="3:22" ht="19.5" customHeight="1" thickTop="1" thickBot="1" x14ac:dyDescent="0.3">
      <c r="C519" s="58"/>
      <c r="D519" s="58" t="str">
        <f>IF(C519&lt;&gt;"",TEXT(C519,"00")&amp;"/02/"&amp;'Configurações Básicas'!$P$5,"")</f>
        <v/>
      </c>
      <c r="E519" s="58"/>
      <c r="F519" s="58"/>
      <c r="G519" s="58"/>
      <c r="H519" s="58"/>
      <c r="I519" s="59"/>
      <c r="J519" s="193"/>
      <c r="K519" s="60"/>
      <c r="L519" s="60"/>
      <c r="M519" s="56">
        <f>M518+IF(AND(K519="Pago",OR(E519='PC Receitas'!$O$4,E519='PC Receitas'!$O$5,E519='PC Receitas'!$O$6)),I519,IF(AND(K519="Pago",OR(E519='PC Receitas'!$O$7,E519='PC Receitas'!$O$8,E519='PC Receitas'!$O$9,E519='PC Receitas'!$O$10,E519='PC Receitas'!$O$11,E519='PC Receitas'!$O$12,E519='PC Receitas'!$O$13,E519='PC Receitas'!$O$14)),-I519,0))</f>
        <v>12927.7</v>
      </c>
      <c r="R519" s="153" t="e">
        <f t="shared" si="32"/>
        <v>#N/A</v>
      </c>
      <c r="S519" s="150" t="e">
        <f t="shared" si="33"/>
        <v>#N/A</v>
      </c>
      <c r="T519" s="150" t="e">
        <f t="shared" si="34"/>
        <v>#N/A</v>
      </c>
      <c r="U519" s="150" t="e">
        <f t="shared" si="35"/>
        <v>#N/A</v>
      </c>
      <c r="V519" s="154" t="e">
        <f>VLOOKUP(E519,'PC Receitas'!$O$4:$P$14,2,FALSE)</f>
        <v>#N/A</v>
      </c>
    </row>
    <row r="520" spans="3:22" ht="19.5" customHeight="1" thickTop="1" thickBot="1" x14ac:dyDescent="0.3">
      <c r="C520" s="58"/>
      <c r="D520" s="58" t="str">
        <f>IF(C520&lt;&gt;"",TEXT(C520,"00")&amp;"/02/"&amp;'Configurações Básicas'!$P$5,"")</f>
        <v/>
      </c>
      <c r="E520" s="58"/>
      <c r="F520" s="58"/>
      <c r="G520" s="58"/>
      <c r="H520" s="58"/>
      <c r="I520" s="59"/>
      <c r="J520" s="193"/>
      <c r="K520" s="60"/>
      <c r="L520" s="60"/>
      <c r="M520" s="56">
        <f>M519+IF(AND(K520="Pago",OR(E520='PC Receitas'!$O$4,E520='PC Receitas'!$O$5,E520='PC Receitas'!$O$6)),I520,IF(AND(K520="Pago",OR(E520='PC Receitas'!$O$7,E520='PC Receitas'!$O$8,E520='PC Receitas'!$O$9,E520='PC Receitas'!$O$10,E520='PC Receitas'!$O$11,E520='PC Receitas'!$O$12,E520='PC Receitas'!$O$13,E520='PC Receitas'!$O$14)),-I520,0))</f>
        <v>12927.7</v>
      </c>
      <c r="R520" s="153" t="e">
        <f t="shared" si="32"/>
        <v>#N/A</v>
      </c>
      <c r="S520" s="150" t="e">
        <f t="shared" si="33"/>
        <v>#N/A</v>
      </c>
      <c r="T520" s="150" t="e">
        <f t="shared" si="34"/>
        <v>#N/A</v>
      </c>
      <c r="U520" s="150" t="e">
        <f t="shared" si="35"/>
        <v>#N/A</v>
      </c>
      <c r="V520" s="154" t="e">
        <f>VLOOKUP(E520,'PC Receitas'!$O$4:$P$14,2,FALSE)</f>
        <v>#N/A</v>
      </c>
    </row>
    <row r="521" spans="3:22" ht="19.5" customHeight="1" thickTop="1" thickBot="1" x14ac:dyDescent="0.3">
      <c r="C521" s="58"/>
      <c r="D521" s="58" t="str">
        <f>IF(C521&lt;&gt;"",TEXT(C521,"00")&amp;"/02/"&amp;'Configurações Básicas'!$P$5,"")</f>
        <v/>
      </c>
      <c r="E521" s="58"/>
      <c r="F521" s="58"/>
      <c r="G521" s="58"/>
      <c r="H521" s="58"/>
      <c r="I521" s="59"/>
      <c r="J521" s="193"/>
      <c r="K521" s="60"/>
      <c r="L521" s="60"/>
      <c r="M521" s="56">
        <f>M520+IF(AND(K521="Pago",OR(E521='PC Receitas'!$O$4,E521='PC Receitas'!$O$5,E521='PC Receitas'!$O$6)),I521,IF(AND(K521="Pago",OR(E521='PC Receitas'!$O$7,E521='PC Receitas'!$O$8,E521='PC Receitas'!$O$9,E521='PC Receitas'!$O$10,E521='PC Receitas'!$O$11,E521='PC Receitas'!$O$12,E521='PC Receitas'!$O$13,E521='PC Receitas'!$O$14)),-I521,0))</f>
        <v>12927.7</v>
      </c>
      <c r="R521" s="153" t="e">
        <f t="shared" si="32"/>
        <v>#N/A</v>
      </c>
      <c r="S521" s="150" t="e">
        <f t="shared" si="33"/>
        <v>#N/A</v>
      </c>
      <c r="T521" s="150" t="e">
        <f t="shared" si="34"/>
        <v>#N/A</v>
      </c>
      <c r="U521" s="150" t="e">
        <f t="shared" si="35"/>
        <v>#N/A</v>
      </c>
      <c r="V521" s="154" t="e">
        <f>VLOOKUP(E521,'PC Receitas'!$O$4:$P$14,2,FALSE)</f>
        <v>#N/A</v>
      </c>
    </row>
    <row r="522" spans="3:22" ht="19.5" customHeight="1" thickTop="1" thickBot="1" x14ac:dyDescent="0.3">
      <c r="C522" s="58"/>
      <c r="D522" s="58" t="str">
        <f>IF(C522&lt;&gt;"",TEXT(C522,"00")&amp;"/02/"&amp;'Configurações Básicas'!$P$5,"")</f>
        <v/>
      </c>
      <c r="E522" s="58"/>
      <c r="F522" s="58"/>
      <c r="G522" s="58"/>
      <c r="H522" s="58"/>
      <c r="I522" s="59"/>
      <c r="J522" s="193"/>
      <c r="K522" s="60"/>
      <c r="L522" s="60"/>
      <c r="M522" s="56">
        <f>M521+IF(AND(K522="Pago",OR(E522='PC Receitas'!$O$4,E522='PC Receitas'!$O$5,E522='PC Receitas'!$O$6)),I522,IF(AND(K522="Pago",OR(E522='PC Receitas'!$O$7,E522='PC Receitas'!$O$8,E522='PC Receitas'!$O$9,E522='PC Receitas'!$O$10,E522='PC Receitas'!$O$11,E522='PC Receitas'!$O$12,E522='PC Receitas'!$O$13,E522='PC Receitas'!$O$14)),-I522,0))</f>
        <v>12927.7</v>
      </c>
      <c r="R522" s="153" t="e">
        <f t="shared" si="32"/>
        <v>#N/A</v>
      </c>
      <c r="S522" s="150" t="e">
        <f t="shared" si="33"/>
        <v>#N/A</v>
      </c>
      <c r="T522" s="150" t="e">
        <f t="shared" si="34"/>
        <v>#N/A</v>
      </c>
      <c r="U522" s="150" t="e">
        <f t="shared" si="35"/>
        <v>#N/A</v>
      </c>
      <c r="V522" s="154" t="e">
        <f>VLOOKUP(E522,'PC Receitas'!$O$4:$P$14,2,FALSE)</f>
        <v>#N/A</v>
      </c>
    </row>
    <row r="523" spans="3:22" ht="19.5" customHeight="1" thickTop="1" thickBot="1" x14ac:dyDescent="0.3">
      <c r="C523" s="58"/>
      <c r="D523" s="58" t="str">
        <f>IF(C523&lt;&gt;"",TEXT(C523,"00")&amp;"/02/"&amp;'Configurações Básicas'!$P$5,"")</f>
        <v/>
      </c>
      <c r="E523" s="58"/>
      <c r="F523" s="58"/>
      <c r="G523" s="58"/>
      <c r="H523" s="58"/>
      <c r="I523" s="59"/>
      <c r="J523" s="193"/>
      <c r="K523" s="60"/>
      <c r="L523" s="60"/>
      <c r="M523" s="56">
        <f>M522+IF(AND(K523="Pago",OR(E523='PC Receitas'!$O$4,E523='PC Receitas'!$O$5,E523='PC Receitas'!$O$6)),I523,IF(AND(K523="Pago",OR(E523='PC Receitas'!$O$7,E523='PC Receitas'!$O$8,E523='PC Receitas'!$O$9,E523='PC Receitas'!$O$10,E523='PC Receitas'!$O$11,E523='PC Receitas'!$O$12,E523='PC Receitas'!$O$13,E523='PC Receitas'!$O$14)),-I523,0))</f>
        <v>12927.7</v>
      </c>
      <c r="R523" s="153" t="e">
        <f t="shared" si="32"/>
        <v>#N/A</v>
      </c>
      <c r="S523" s="150" t="e">
        <f t="shared" si="33"/>
        <v>#N/A</v>
      </c>
      <c r="T523" s="150" t="e">
        <f t="shared" si="34"/>
        <v>#N/A</v>
      </c>
      <c r="U523" s="150" t="e">
        <f t="shared" si="35"/>
        <v>#N/A</v>
      </c>
      <c r="V523" s="154" t="e">
        <f>VLOOKUP(E523,'PC Receitas'!$O$4:$P$14,2,FALSE)</f>
        <v>#N/A</v>
      </c>
    </row>
    <row r="524" spans="3:22" ht="19.5" customHeight="1" thickTop="1" thickBot="1" x14ac:dyDescent="0.3">
      <c r="C524" s="58"/>
      <c r="D524" s="58" t="str">
        <f>IF(C524&lt;&gt;"",TEXT(C524,"00")&amp;"/02/"&amp;'Configurações Básicas'!$P$5,"")</f>
        <v/>
      </c>
      <c r="E524" s="58"/>
      <c r="F524" s="58"/>
      <c r="G524" s="58"/>
      <c r="H524" s="58"/>
      <c r="I524" s="59"/>
      <c r="J524" s="193"/>
      <c r="K524" s="60"/>
      <c r="L524" s="60"/>
      <c r="M524" s="56">
        <f>M523+IF(AND(K524="Pago",OR(E524='PC Receitas'!$O$4,E524='PC Receitas'!$O$5,E524='PC Receitas'!$O$6)),I524,IF(AND(K524="Pago",OR(E524='PC Receitas'!$O$7,E524='PC Receitas'!$O$8,E524='PC Receitas'!$O$9,E524='PC Receitas'!$O$10,E524='PC Receitas'!$O$11,E524='PC Receitas'!$O$12,E524='PC Receitas'!$O$13,E524='PC Receitas'!$O$14)),-I524,0))</f>
        <v>12927.7</v>
      </c>
      <c r="R524" s="153" t="e">
        <f t="shared" si="32"/>
        <v>#N/A</v>
      </c>
      <c r="S524" s="150" t="e">
        <f t="shared" si="33"/>
        <v>#N/A</v>
      </c>
      <c r="T524" s="150" t="e">
        <f t="shared" si="34"/>
        <v>#N/A</v>
      </c>
      <c r="U524" s="150" t="e">
        <f t="shared" si="35"/>
        <v>#N/A</v>
      </c>
      <c r="V524" s="154" t="e">
        <f>VLOOKUP(E524,'PC Receitas'!$O$4:$P$14,2,FALSE)</f>
        <v>#N/A</v>
      </c>
    </row>
    <row r="525" spans="3:22" ht="19.5" customHeight="1" thickTop="1" thickBot="1" x14ac:dyDescent="0.3">
      <c r="C525" s="58"/>
      <c r="D525" s="58" t="str">
        <f>IF(C525&lt;&gt;"",TEXT(C525,"00")&amp;"/02/"&amp;'Configurações Básicas'!$P$5,"")</f>
        <v/>
      </c>
      <c r="E525" s="58"/>
      <c r="F525" s="58"/>
      <c r="G525" s="58"/>
      <c r="H525" s="58"/>
      <c r="I525" s="59"/>
      <c r="J525" s="193"/>
      <c r="K525" s="60"/>
      <c r="L525" s="60"/>
      <c r="M525" s="56">
        <f>M524+IF(AND(K525="Pago",OR(E525='PC Receitas'!$O$4,E525='PC Receitas'!$O$5,E525='PC Receitas'!$O$6)),I525,IF(AND(K525="Pago",OR(E525='PC Receitas'!$O$7,E525='PC Receitas'!$O$8,E525='PC Receitas'!$O$9,E525='PC Receitas'!$O$10,E525='PC Receitas'!$O$11,E525='PC Receitas'!$O$12,E525='PC Receitas'!$O$13,E525='PC Receitas'!$O$14)),-I525,0))</f>
        <v>12927.7</v>
      </c>
      <c r="R525" s="153" t="e">
        <f t="shared" si="32"/>
        <v>#N/A</v>
      </c>
      <c r="S525" s="150" t="e">
        <f t="shared" si="33"/>
        <v>#N/A</v>
      </c>
      <c r="T525" s="150" t="e">
        <f t="shared" si="34"/>
        <v>#N/A</v>
      </c>
      <c r="U525" s="150" t="e">
        <f t="shared" si="35"/>
        <v>#N/A</v>
      </c>
      <c r="V525" s="154" t="e">
        <f>VLOOKUP(E525,'PC Receitas'!$O$4:$P$14,2,FALSE)</f>
        <v>#N/A</v>
      </c>
    </row>
    <row r="526" spans="3:22" ht="19.5" customHeight="1" thickTop="1" thickBot="1" x14ac:dyDescent="0.3">
      <c r="C526" s="58"/>
      <c r="D526" s="58" t="str">
        <f>IF(C526&lt;&gt;"",TEXT(C526,"00")&amp;"/02/"&amp;'Configurações Básicas'!$P$5,"")</f>
        <v/>
      </c>
      <c r="E526" s="58"/>
      <c r="F526" s="58"/>
      <c r="G526" s="58"/>
      <c r="H526" s="58"/>
      <c r="I526" s="59"/>
      <c r="J526" s="193"/>
      <c r="K526" s="60"/>
      <c r="L526" s="60"/>
      <c r="M526" s="56">
        <f>M525+IF(AND(K526="Pago",OR(E526='PC Receitas'!$O$4,E526='PC Receitas'!$O$5,E526='PC Receitas'!$O$6)),I526,IF(AND(K526="Pago",OR(E526='PC Receitas'!$O$7,E526='PC Receitas'!$O$8,E526='PC Receitas'!$O$9,E526='PC Receitas'!$O$10,E526='PC Receitas'!$O$11,E526='PC Receitas'!$O$12,E526='PC Receitas'!$O$13,E526='PC Receitas'!$O$14)),-I526,0))</f>
        <v>12927.7</v>
      </c>
      <c r="R526" s="153" t="e">
        <f t="shared" si="32"/>
        <v>#N/A</v>
      </c>
      <c r="S526" s="150" t="e">
        <f t="shared" si="33"/>
        <v>#N/A</v>
      </c>
      <c r="T526" s="150" t="e">
        <f t="shared" si="34"/>
        <v>#N/A</v>
      </c>
      <c r="U526" s="150" t="e">
        <f t="shared" si="35"/>
        <v>#N/A</v>
      </c>
      <c r="V526" s="154" t="e">
        <f>VLOOKUP(E526,'PC Receitas'!$O$4:$P$14,2,FALSE)</f>
        <v>#N/A</v>
      </c>
    </row>
    <row r="527" spans="3:22" ht="19.5" customHeight="1" thickTop="1" thickBot="1" x14ac:dyDescent="0.3">
      <c r="C527" s="58"/>
      <c r="D527" s="58" t="str">
        <f>IF(C527&lt;&gt;"",TEXT(C527,"00")&amp;"/02/"&amp;'Configurações Básicas'!$P$5,"")</f>
        <v/>
      </c>
      <c r="E527" s="58"/>
      <c r="F527" s="58"/>
      <c r="G527" s="58"/>
      <c r="H527" s="58"/>
      <c r="I527" s="59"/>
      <c r="J527" s="193"/>
      <c r="K527" s="60"/>
      <c r="L527" s="60"/>
      <c r="M527" s="56">
        <f>M526+IF(AND(K527="Pago",OR(E527='PC Receitas'!$O$4,E527='PC Receitas'!$O$5,E527='PC Receitas'!$O$6)),I527,IF(AND(K527="Pago",OR(E527='PC Receitas'!$O$7,E527='PC Receitas'!$O$8,E527='PC Receitas'!$O$9,E527='PC Receitas'!$O$10,E527='PC Receitas'!$O$11,E527='PC Receitas'!$O$12,E527='PC Receitas'!$O$13,E527='PC Receitas'!$O$14)),-I527,0))</f>
        <v>12927.7</v>
      </c>
      <c r="R527" s="153" t="e">
        <f t="shared" si="32"/>
        <v>#N/A</v>
      </c>
      <c r="S527" s="150" t="e">
        <f t="shared" si="33"/>
        <v>#N/A</v>
      </c>
      <c r="T527" s="150" t="e">
        <f t="shared" si="34"/>
        <v>#N/A</v>
      </c>
      <c r="U527" s="150" t="e">
        <f t="shared" si="35"/>
        <v>#N/A</v>
      </c>
      <c r="V527" s="154" t="e">
        <f>VLOOKUP(E527,'PC Receitas'!$O$4:$P$14,2,FALSE)</f>
        <v>#N/A</v>
      </c>
    </row>
    <row r="528" spans="3:22" ht="19.5" customHeight="1" thickTop="1" thickBot="1" x14ac:dyDescent="0.3">
      <c r="C528" s="58"/>
      <c r="D528" s="58" t="str">
        <f>IF(C528&lt;&gt;"",TEXT(C528,"00")&amp;"/02/"&amp;'Configurações Básicas'!$P$5,"")</f>
        <v/>
      </c>
      <c r="E528" s="58"/>
      <c r="F528" s="58"/>
      <c r="G528" s="58"/>
      <c r="H528" s="58"/>
      <c r="I528" s="59"/>
      <c r="J528" s="193"/>
      <c r="K528" s="60"/>
      <c r="L528" s="60"/>
      <c r="M528" s="56">
        <f>M527+IF(AND(K528="Pago",OR(E528='PC Receitas'!$O$4,E528='PC Receitas'!$O$5,E528='PC Receitas'!$O$6)),I528,IF(AND(K528="Pago",OR(E528='PC Receitas'!$O$7,E528='PC Receitas'!$O$8,E528='PC Receitas'!$O$9,E528='PC Receitas'!$O$10,E528='PC Receitas'!$O$11,E528='PC Receitas'!$O$12,E528='PC Receitas'!$O$13,E528='PC Receitas'!$O$14)),-I528,0))</f>
        <v>12927.7</v>
      </c>
      <c r="R528" s="153" t="e">
        <f t="shared" si="32"/>
        <v>#N/A</v>
      </c>
      <c r="S528" s="150" t="e">
        <f t="shared" si="33"/>
        <v>#N/A</v>
      </c>
      <c r="T528" s="150" t="e">
        <f t="shared" si="34"/>
        <v>#N/A</v>
      </c>
      <c r="U528" s="150" t="e">
        <f t="shared" si="35"/>
        <v>#N/A</v>
      </c>
      <c r="V528" s="154" t="e">
        <f>VLOOKUP(E528,'PC Receitas'!$O$4:$P$14,2,FALSE)</f>
        <v>#N/A</v>
      </c>
    </row>
    <row r="529" spans="3:22" ht="19.5" customHeight="1" thickTop="1" thickBot="1" x14ac:dyDescent="0.3">
      <c r="C529" s="58"/>
      <c r="D529" s="58" t="str">
        <f>IF(C529&lt;&gt;"",TEXT(C529,"00")&amp;"/02/"&amp;'Configurações Básicas'!$P$5,"")</f>
        <v/>
      </c>
      <c r="E529" s="58"/>
      <c r="F529" s="58"/>
      <c r="G529" s="58"/>
      <c r="H529" s="58"/>
      <c r="I529" s="59"/>
      <c r="J529" s="193"/>
      <c r="K529" s="60"/>
      <c r="L529" s="60"/>
      <c r="M529" s="56">
        <f>M528+IF(AND(K529="Pago",OR(E529='PC Receitas'!$O$4,E529='PC Receitas'!$O$5,E529='PC Receitas'!$O$6)),I529,IF(AND(K529="Pago",OR(E529='PC Receitas'!$O$7,E529='PC Receitas'!$O$8,E529='PC Receitas'!$O$9,E529='PC Receitas'!$O$10,E529='PC Receitas'!$O$11,E529='PC Receitas'!$O$12,E529='PC Receitas'!$O$13,E529='PC Receitas'!$O$14)),-I529,0))</f>
        <v>12927.7</v>
      </c>
      <c r="R529" s="153" t="e">
        <f t="shared" si="32"/>
        <v>#N/A</v>
      </c>
      <c r="S529" s="150" t="e">
        <f t="shared" si="33"/>
        <v>#N/A</v>
      </c>
      <c r="T529" s="150" t="e">
        <f t="shared" si="34"/>
        <v>#N/A</v>
      </c>
      <c r="U529" s="150" t="e">
        <f t="shared" si="35"/>
        <v>#N/A</v>
      </c>
      <c r="V529" s="154" t="e">
        <f>VLOOKUP(E529,'PC Receitas'!$O$4:$P$14,2,FALSE)</f>
        <v>#N/A</v>
      </c>
    </row>
    <row r="530" spans="3:22" ht="19.5" customHeight="1" thickTop="1" thickBot="1" x14ac:dyDescent="0.3">
      <c r="C530" s="58"/>
      <c r="D530" s="58" t="str">
        <f>IF(C530&lt;&gt;"",TEXT(C530,"00")&amp;"/02/"&amp;'Configurações Básicas'!$P$5,"")</f>
        <v/>
      </c>
      <c r="E530" s="58"/>
      <c r="F530" s="58"/>
      <c r="G530" s="58"/>
      <c r="H530" s="58"/>
      <c r="I530" s="59"/>
      <c r="J530" s="193"/>
      <c r="K530" s="60"/>
      <c r="L530" s="60"/>
      <c r="M530" s="56">
        <f>M529+IF(AND(K530="Pago",OR(E530='PC Receitas'!$O$4,E530='PC Receitas'!$O$5,E530='PC Receitas'!$O$6)),I530,IF(AND(K530="Pago",OR(E530='PC Receitas'!$O$7,E530='PC Receitas'!$O$8,E530='PC Receitas'!$O$9,E530='PC Receitas'!$O$10,E530='PC Receitas'!$O$11,E530='PC Receitas'!$O$12,E530='PC Receitas'!$O$13,E530='PC Receitas'!$O$14)),-I530,0))</f>
        <v>12927.7</v>
      </c>
      <c r="R530" s="153" t="e">
        <f t="shared" si="32"/>
        <v>#N/A</v>
      </c>
      <c r="S530" s="150" t="e">
        <f t="shared" si="33"/>
        <v>#N/A</v>
      </c>
      <c r="T530" s="150" t="e">
        <f t="shared" si="34"/>
        <v>#N/A</v>
      </c>
      <c r="U530" s="150" t="e">
        <f t="shared" si="35"/>
        <v>#N/A</v>
      </c>
      <c r="V530" s="154" t="e">
        <f>VLOOKUP(E530,'PC Receitas'!$O$4:$P$14,2,FALSE)</f>
        <v>#N/A</v>
      </c>
    </row>
    <row r="531" spans="3:22" ht="19.5" customHeight="1" thickTop="1" thickBot="1" x14ac:dyDescent="0.3">
      <c r="C531" s="58"/>
      <c r="D531" s="58" t="str">
        <f>IF(C531&lt;&gt;"",TEXT(C531,"00")&amp;"/02/"&amp;'Configurações Básicas'!$P$5,"")</f>
        <v/>
      </c>
      <c r="E531" s="58"/>
      <c r="F531" s="58"/>
      <c r="G531" s="58"/>
      <c r="H531" s="58"/>
      <c r="I531" s="59"/>
      <c r="J531" s="193"/>
      <c r="K531" s="60"/>
      <c r="L531" s="60"/>
      <c r="M531" s="56">
        <f>M530+IF(AND(K531="Pago",OR(E531='PC Receitas'!$O$4,E531='PC Receitas'!$O$5,E531='PC Receitas'!$O$6)),I531,IF(AND(K531="Pago",OR(E531='PC Receitas'!$O$7,E531='PC Receitas'!$O$8,E531='PC Receitas'!$O$9,E531='PC Receitas'!$O$10,E531='PC Receitas'!$O$11,E531='PC Receitas'!$O$12,E531='PC Receitas'!$O$13,E531='PC Receitas'!$O$14)),-I531,0))</f>
        <v>12927.7</v>
      </c>
      <c r="R531" s="153" t="e">
        <f t="shared" si="32"/>
        <v>#N/A</v>
      </c>
      <c r="S531" s="150" t="e">
        <f t="shared" si="33"/>
        <v>#N/A</v>
      </c>
      <c r="T531" s="150" t="e">
        <f t="shared" si="34"/>
        <v>#N/A</v>
      </c>
      <c r="U531" s="150" t="e">
        <f t="shared" si="35"/>
        <v>#N/A</v>
      </c>
      <c r="V531" s="154" t="e">
        <f>VLOOKUP(E531,'PC Receitas'!$O$4:$P$14,2,FALSE)</f>
        <v>#N/A</v>
      </c>
    </row>
    <row r="532" spans="3:22" ht="19.5" customHeight="1" thickTop="1" thickBot="1" x14ac:dyDescent="0.3">
      <c r="C532" s="58"/>
      <c r="D532" s="58" t="str">
        <f>IF(C532&lt;&gt;"",TEXT(C532,"00")&amp;"/02/"&amp;'Configurações Básicas'!$P$5,"")</f>
        <v/>
      </c>
      <c r="E532" s="58"/>
      <c r="F532" s="58"/>
      <c r="G532" s="58"/>
      <c r="H532" s="58"/>
      <c r="I532" s="59"/>
      <c r="J532" s="193"/>
      <c r="K532" s="60"/>
      <c r="L532" s="60"/>
      <c r="M532" s="56">
        <f>M531+IF(AND(K532="Pago",OR(E532='PC Receitas'!$O$4,E532='PC Receitas'!$O$5,E532='PC Receitas'!$O$6)),I532,IF(AND(K532="Pago",OR(E532='PC Receitas'!$O$7,E532='PC Receitas'!$O$8,E532='PC Receitas'!$O$9,E532='PC Receitas'!$O$10,E532='PC Receitas'!$O$11,E532='PC Receitas'!$O$12,E532='PC Receitas'!$O$13,E532='PC Receitas'!$O$14)),-I532,0))</f>
        <v>12927.7</v>
      </c>
      <c r="R532" s="153" t="e">
        <f t="shared" si="32"/>
        <v>#N/A</v>
      </c>
      <c r="S532" s="150" t="e">
        <f t="shared" si="33"/>
        <v>#N/A</v>
      </c>
      <c r="T532" s="150" t="e">
        <f t="shared" si="34"/>
        <v>#N/A</v>
      </c>
      <c r="U532" s="150" t="e">
        <f t="shared" si="35"/>
        <v>#N/A</v>
      </c>
      <c r="V532" s="154" t="e">
        <f>VLOOKUP(E532,'PC Receitas'!$O$4:$P$14,2,FALSE)</f>
        <v>#N/A</v>
      </c>
    </row>
    <row r="533" spans="3:22" ht="19.5" customHeight="1" thickTop="1" thickBot="1" x14ac:dyDescent="0.3">
      <c r="C533" s="58"/>
      <c r="D533" s="58" t="str">
        <f>IF(C533&lt;&gt;"",TEXT(C533,"00")&amp;"/02/"&amp;'Configurações Básicas'!$P$5,"")</f>
        <v/>
      </c>
      <c r="E533" s="58"/>
      <c r="F533" s="58"/>
      <c r="G533" s="58"/>
      <c r="H533" s="58"/>
      <c r="I533" s="59"/>
      <c r="J533" s="193"/>
      <c r="K533" s="60"/>
      <c r="L533" s="60"/>
      <c r="M533" s="56">
        <f>M532+IF(AND(K533="Pago",OR(E533='PC Receitas'!$O$4,E533='PC Receitas'!$O$5,E533='PC Receitas'!$O$6)),I533,IF(AND(K533="Pago",OR(E533='PC Receitas'!$O$7,E533='PC Receitas'!$O$8,E533='PC Receitas'!$O$9,E533='PC Receitas'!$O$10,E533='PC Receitas'!$O$11,E533='PC Receitas'!$O$12,E533='PC Receitas'!$O$13,E533='PC Receitas'!$O$14)),-I533,0))</f>
        <v>12927.7</v>
      </c>
      <c r="R533" s="153" t="e">
        <f t="shared" si="32"/>
        <v>#N/A</v>
      </c>
      <c r="S533" s="150" t="e">
        <f t="shared" si="33"/>
        <v>#N/A</v>
      </c>
      <c r="T533" s="150" t="e">
        <f t="shared" si="34"/>
        <v>#N/A</v>
      </c>
      <c r="U533" s="150" t="e">
        <f t="shared" si="35"/>
        <v>#N/A</v>
      </c>
      <c r="V533" s="154" t="e">
        <f>VLOOKUP(E533,'PC Receitas'!$O$4:$P$14,2,FALSE)</f>
        <v>#N/A</v>
      </c>
    </row>
    <row r="534" spans="3:22" ht="19.5" customHeight="1" thickTop="1" thickBot="1" x14ac:dyDescent="0.3">
      <c r="C534" s="58"/>
      <c r="D534" s="58" t="str">
        <f>IF(C534&lt;&gt;"",TEXT(C534,"00")&amp;"/02/"&amp;'Configurações Básicas'!$P$5,"")</f>
        <v/>
      </c>
      <c r="E534" s="58"/>
      <c r="F534" s="58"/>
      <c r="G534" s="58"/>
      <c r="H534" s="58"/>
      <c r="I534" s="59"/>
      <c r="J534" s="193"/>
      <c r="K534" s="60"/>
      <c r="L534" s="60"/>
      <c r="M534" s="56">
        <f>M533+IF(AND(K534="Pago",OR(E534='PC Receitas'!$O$4,E534='PC Receitas'!$O$5,E534='PC Receitas'!$O$6)),I534,IF(AND(K534="Pago",OR(E534='PC Receitas'!$O$7,E534='PC Receitas'!$O$8,E534='PC Receitas'!$O$9,E534='PC Receitas'!$O$10,E534='PC Receitas'!$O$11,E534='PC Receitas'!$O$12,E534='PC Receitas'!$O$13,E534='PC Receitas'!$O$14)),-I534,0))</f>
        <v>12927.7</v>
      </c>
      <c r="R534" s="153" t="e">
        <f t="shared" si="32"/>
        <v>#N/A</v>
      </c>
      <c r="S534" s="150" t="e">
        <f t="shared" si="33"/>
        <v>#N/A</v>
      </c>
      <c r="T534" s="150" t="e">
        <f t="shared" si="34"/>
        <v>#N/A</v>
      </c>
      <c r="U534" s="150" t="e">
        <f t="shared" si="35"/>
        <v>#N/A</v>
      </c>
      <c r="V534" s="154" t="e">
        <f>VLOOKUP(E534,'PC Receitas'!$O$4:$P$14,2,FALSE)</f>
        <v>#N/A</v>
      </c>
    </row>
    <row r="535" spans="3:22" ht="19.5" customHeight="1" thickTop="1" thickBot="1" x14ac:dyDescent="0.3">
      <c r="C535" s="58"/>
      <c r="D535" s="58" t="str">
        <f>IF(C535&lt;&gt;"",TEXT(C535,"00")&amp;"/02/"&amp;'Configurações Básicas'!$P$5,"")</f>
        <v/>
      </c>
      <c r="E535" s="58"/>
      <c r="F535" s="58"/>
      <c r="G535" s="58"/>
      <c r="H535" s="58"/>
      <c r="I535" s="59"/>
      <c r="J535" s="193"/>
      <c r="K535" s="60"/>
      <c r="L535" s="60"/>
      <c r="M535" s="56">
        <f>M534+IF(AND(K535="Pago",OR(E535='PC Receitas'!$O$4,E535='PC Receitas'!$O$5,E535='PC Receitas'!$O$6)),I535,IF(AND(K535="Pago",OR(E535='PC Receitas'!$O$7,E535='PC Receitas'!$O$8,E535='PC Receitas'!$O$9,E535='PC Receitas'!$O$10,E535='PC Receitas'!$O$11,E535='PC Receitas'!$O$12,E535='PC Receitas'!$O$13,E535='PC Receitas'!$O$14)),-I535,0))</f>
        <v>12927.7</v>
      </c>
      <c r="R535" s="153" t="e">
        <f t="shared" si="32"/>
        <v>#N/A</v>
      </c>
      <c r="S535" s="150" t="e">
        <f t="shared" si="33"/>
        <v>#N/A</v>
      </c>
      <c r="T535" s="150" t="e">
        <f t="shared" si="34"/>
        <v>#N/A</v>
      </c>
      <c r="U535" s="150" t="e">
        <f t="shared" si="35"/>
        <v>#N/A</v>
      </c>
      <c r="V535" s="154" t="e">
        <f>VLOOKUP(E535,'PC Receitas'!$O$4:$P$14,2,FALSE)</f>
        <v>#N/A</v>
      </c>
    </row>
    <row r="536" spans="3:22" ht="19.5" customHeight="1" thickTop="1" thickBot="1" x14ac:dyDescent="0.3">
      <c r="C536" s="58"/>
      <c r="D536" s="58" t="str">
        <f>IF(C536&lt;&gt;"",TEXT(C536,"00")&amp;"/02/"&amp;'Configurações Básicas'!$P$5,"")</f>
        <v/>
      </c>
      <c r="E536" s="58"/>
      <c r="F536" s="58"/>
      <c r="G536" s="58"/>
      <c r="H536" s="58"/>
      <c r="I536" s="59"/>
      <c r="J536" s="193"/>
      <c r="K536" s="60"/>
      <c r="L536" s="60"/>
      <c r="M536" s="56">
        <f>M535+IF(AND(K536="Pago",OR(E536='PC Receitas'!$O$4,E536='PC Receitas'!$O$5,E536='PC Receitas'!$O$6)),I536,IF(AND(K536="Pago",OR(E536='PC Receitas'!$O$7,E536='PC Receitas'!$O$8,E536='PC Receitas'!$O$9,E536='PC Receitas'!$O$10,E536='PC Receitas'!$O$11,E536='PC Receitas'!$O$12,E536='PC Receitas'!$O$13,E536='PC Receitas'!$O$14)),-I536,0))</f>
        <v>12927.7</v>
      </c>
      <c r="R536" s="153" t="e">
        <f t="shared" si="32"/>
        <v>#N/A</v>
      </c>
      <c r="S536" s="150" t="e">
        <f t="shared" si="33"/>
        <v>#N/A</v>
      </c>
      <c r="T536" s="150" t="e">
        <f t="shared" si="34"/>
        <v>#N/A</v>
      </c>
      <c r="U536" s="150" t="e">
        <f t="shared" si="35"/>
        <v>#N/A</v>
      </c>
      <c r="V536" s="154" t="e">
        <f>VLOOKUP(E536,'PC Receitas'!$O$4:$P$14,2,FALSE)</f>
        <v>#N/A</v>
      </c>
    </row>
    <row r="537" spans="3:22" ht="19.5" customHeight="1" thickTop="1" thickBot="1" x14ac:dyDescent="0.3">
      <c r="C537" s="58"/>
      <c r="D537" s="58" t="str">
        <f>IF(C537&lt;&gt;"",TEXT(C537,"00")&amp;"/02/"&amp;'Configurações Básicas'!$P$5,"")</f>
        <v/>
      </c>
      <c r="E537" s="58"/>
      <c r="F537" s="58"/>
      <c r="G537" s="58"/>
      <c r="H537" s="58"/>
      <c r="I537" s="59"/>
      <c r="J537" s="193"/>
      <c r="K537" s="60"/>
      <c r="L537" s="60"/>
      <c r="M537" s="56">
        <f>M536+IF(AND(K537="Pago",OR(E537='PC Receitas'!$O$4,E537='PC Receitas'!$O$5,E537='PC Receitas'!$O$6)),I537,IF(AND(K537="Pago",OR(E537='PC Receitas'!$O$7,E537='PC Receitas'!$O$8,E537='PC Receitas'!$O$9,E537='PC Receitas'!$O$10,E537='PC Receitas'!$O$11,E537='PC Receitas'!$O$12,E537='PC Receitas'!$O$13,E537='PC Receitas'!$O$14)),-I537,0))</f>
        <v>12927.7</v>
      </c>
      <c r="R537" s="153" t="e">
        <f t="shared" si="32"/>
        <v>#N/A</v>
      </c>
      <c r="S537" s="150" t="e">
        <f t="shared" si="33"/>
        <v>#N/A</v>
      </c>
      <c r="T537" s="150" t="e">
        <f t="shared" si="34"/>
        <v>#N/A</v>
      </c>
      <c r="U537" s="150" t="e">
        <f t="shared" si="35"/>
        <v>#N/A</v>
      </c>
      <c r="V537" s="154" t="e">
        <f>VLOOKUP(E537,'PC Receitas'!$O$4:$P$14,2,FALSE)</f>
        <v>#N/A</v>
      </c>
    </row>
    <row r="538" spans="3:22" ht="19.5" customHeight="1" thickTop="1" thickBot="1" x14ac:dyDescent="0.3">
      <c r="C538" s="58"/>
      <c r="D538" s="58" t="str">
        <f>IF(C538&lt;&gt;"",TEXT(C538,"00")&amp;"/02/"&amp;'Configurações Básicas'!$P$5,"")</f>
        <v/>
      </c>
      <c r="E538" s="58"/>
      <c r="F538" s="58"/>
      <c r="G538" s="58"/>
      <c r="H538" s="58"/>
      <c r="I538" s="59"/>
      <c r="J538" s="193"/>
      <c r="K538" s="60"/>
      <c r="L538" s="60"/>
      <c r="M538" s="56">
        <f>M537+IF(AND(K538="Pago",OR(E538='PC Receitas'!$O$4,E538='PC Receitas'!$O$5,E538='PC Receitas'!$O$6)),I538,IF(AND(K538="Pago",OR(E538='PC Receitas'!$O$7,E538='PC Receitas'!$O$8,E538='PC Receitas'!$O$9,E538='PC Receitas'!$O$10,E538='PC Receitas'!$O$11,E538='PC Receitas'!$O$12,E538='PC Receitas'!$O$13,E538='PC Receitas'!$O$14)),-I538,0))</f>
        <v>12927.7</v>
      </c>
      <c r="R538" s="153" t="e">
        <f t="shared" si="32"/>
        <v>#N/A</v>
      </c>
      <c r="S538" s="150" t="e">
        <f t="shared" si="33"/>
        <v>#N/A</v>
      </c>
      <c r="T538" s="150" t="e">
        <f t="shared" si="34"/>
        <v>#N/A</v>
      </c>
      <c r="U538" s="150" t="e">
        <f t="shared" si="35"/>
        <v>#N/A</v>
      </c>
      <c r="V538" s="154" t="e">
        <f>VLOOKUP(E538,'PC Receitas'!$O$4:$P$14,2,FALSE)</f>
        <v>#N/A</v>
      </c>
    </row>
    <row r="539" spans="3:22" ht="19.5" customHeight="1" thickTop="1" thickBot="1" x14ac:dyDescent="0.3">
      <c r="C539" s="58"/>
      <c r="D539" s="58" t="str">
        <f>IF(C539&lt;&gt;"",TEXT(C539,"00")&amp;"/02/"&amp;'Configurações Básicas'!$P$5,"")</f>
        <v/>
      </c>
      <c r="E539" s="58"/>
      <c r="F539" s="58"/>
      <c r="G539" s="58"/>
      <c r="H539" s="58"/>
      <c r="I539" s="59"/>
      <c r="J539" s="193"/>
      <c r="K539" s="60"/>
      <c r="L539" s="60"/>
      <c r="M539" s="56">
        <f>M538+IF(AND(K539="Pago",OR(E539='PC Receitas'!$O$4,E539='PC Receitas'!$O$5,E539='PC Receitas'!$O$6)),I539,IF(AND(K539="Pago",OR(E539='PC Receitas'!$O$7,E539='PC Receitas'!$O$8,E539='PC Receitas'!$O$9,E539='PC Receitas'!$O$10,E539='PC Receitas'!$O$11,E539='PC Receitas'!$O$12,E539='PC Receitas'!$O$13,E539='PC Receitas'!$O$14)),-I539,0))</f>
        <v>12927.7</v>
      </c>
      <c r="R539" s="153" t="e">
        <f t="shared" si="32"/>
        <v>#N/A</v>
      </c>
      <c r="S539" s="150" t="e">
        <f t="shared" si="33"/>
        <v>#N/A</v>
      </c>
      <c r="T539" s="150" t="e">
        <f t="shared" si="34"/>
        <v>#N/A</v>
      </c>
      <c r="U539" s="150" t="e">
        <f t="shared" si="35"/>
        <v>#N/A</v>
      </c>
      <c r="V539" s="154" t="e">
        <f>VLOOKUP(E539,'PC Receitas'!$O$4:$P$14,2,FALSE)</f>
        <v>#N/A</v>
      </c>
    </row>
    <row r="540" spans="3:22" ht="19.5" customHeight="1" thickTop="1" thickBot="1" x14ac:dyDescent="0.3">
      <c r="C540" s="58"/>
      <c r="D540" s="58" t="str">
        <f>IF(C540&lt;&gt;"",TEXT(C540,"00")&amp;"/02/"&amp;'Configurações Básicas'!$P$5,"")</f>
        <v/>
      </c>
      <c r="E540" s="58"/>
      <c r="F540" s="58"/>
      <c r="G540" s="58"/>
      <c r="H540" s="58"/>
      <c r="I540" s="59"/>
      <c r="J540" s="193"/>
      <c r="K540" s="60"/>
      <c r="L540" s="60"/>
      <c r="M540" s="56">
        <f>M539+IF(AND(K540="Pago",OR(E540='PC Receitas'!$O$4,E540='PC Receitas'!$O$5,E540='PC Receitas'!$O$6)),I540,IF(AND(K540="Pago",OR(E540='PC Receitas'!$O$7,E540='PC Receitas'!$O$8,E540='PC Receitas'!$O$9,E540='PC Receitas'!$O$10,E540='PC Receitas'!$O$11,E540='PC Receitas'!$O$12,E540='PC Receitas'!$O$13,E540='PC Receitas'!$O$14)),-I540,0))</f>
        <v>12927.7</v>
      </c>
      <c r="R540" s="153" t="e">
        <f t="shared" si="32"/>
        <v>#N/A</v>
      </c>
      <c r="S540" s="150" t="e">
        <f t="shared" si="33"/>
        <v>#N/A</v>
      </c>
      <c r="T540" s="150" t="e">
        <f t="shared" si="34"/>
        <v>#N/A</v>
      </c>
      <c r="U540" s="150" t="e">
        <f t="shared" si="35"/>
        <v>#N/A</v>
      </c>
      <c r="V540" s="154" t="e">
        <f>VLOOKUP(E540,'PC Receitas'!$O$4:$P$14,2,FALSE)</f>
        <v>#N/A</v>
      </c>
    </row>
    <row r="541" spans="3:22" ht="19.5" customHeight="1" thickTop="1" thickBot="1" x14ac:dyDescent="0.3">
      <c r="C541" s="58"/>
      <c r="D541" s="58" t="str">
        <f>IF(C541&lt;&gt;"",TEXT(C541,"00")&amp;"/02/"&amp;'Configurações Básicas'!$P$5,"")</f>
        <v/>
      </c>
      <c r="E541" s="58"/>
      <c r="F541" s="58"/>
      <c r="G541" s="58"/>
      <c r="H541" s="58"/>
      <c r="I541" s="59"/>
      <c r="J541" s="193"/>
      <c r="K541" s="60"/>
      <c r="L541" s="60"/>
      <c r="M541" s="56">
        <f>M540+IF(AND(K541="Pago",OR(E541='PC Receitas'!$O$4,E541='PC Receitas'!$O$5,E541='PC Receitas'!$O$6)),I541,IF(AND(K541="Pago",OR(E541='PC Receitas'!$O$7,E541='PC Receitas'!$O$8,E541='PC Receitas'!$O$9,E541='PC Receitas'!$O$10,E541='PC Receitas'!$O$11,E541='PC Receitas'!$O$12,E541='PC Receitas'!$O$13,E541='PC Receitas'!$O$14)),-I541,0))</f>
        <v>12927.7</v>
      </c>
      <c r="R541" s="153" t="e">
        <f t="shared" si="32"/>
        <v>#N/A</v>
      </c>
      <c r="S541" s="150" t="e">
        <f t="shared" si="33"/>
        <v>#N/A</v>
      </c>
      <c r="T541" s="150" t="e">
        <f t="shared" si="34"/>
        <v>#N/A</v>
      </c>
      <c r="U541" s="150" t="e">
        <f t="shared" si="35"/>
        <v>#N/A</v>
      </c>
      <c r="V541" s="154" t="e">
        <f>VLOOKUP(E541,'PC Receitas'!$O$4:$P$14,2,FALSE)</f>
        <v>#N/A</v>
      </c>
    </row>
    <row r="542" spans="3:22" ht="19.5" customHeight="1" thickTop="1" thickBot="1" x14ac:dyDescent="0.3">
      <c r="C542" s="58"/>
      <c r="D542" s="58" t="str">
        <f>IF(C542&lt;&gt;"",TEXT(C542,"00")&amp;"/02/"&amp;'Configurações Básicas'!$P$5,"")</f>
        <v/>
      </c>
      <c r="E542" s="58"/>
      <c r="F542" s="58"/>
      <c r="G542" s="58"/>
      <c r="H542" s="58"/>
      <c r="I542" s="59"/>
      <c r="J542" s="193"/>
      <c r="K542" s="60"/>
      <c r="L542" s="60"/>
      <c r="M542" s="56">
        <f>M541+IF(AND(K542="Pago",OR(E542='PC Receitas'!$O$4,E542='PC Receitas'!$O$5,E542='PC Receitas'!$O$6)),I542,IF(AND(K542="Pago",OR(E542='PC Receitas'!$O$7,E542='PC Receitas'!$O$8,E542='PC Receitas'!$O$9,E542='PC Receitas'!$O$10,E542='PC Receitas'!$O$11,E542='PC Receitas'!$O$12,E542='PC Receitas'!$O$13,E542='PC Receitas'!$O$14)),-I542,0))</f>
        <v>12927.7</v>
      </c>
      <c r="R542" s="153" t="e">
        <f t="shared" si="32"/>
        <v>#N/A</v>
      </c>
      <c r="S542" s="150" t="e">
        <f t="shared" si="33"/>
        <v>#N/A</v>
      </c>
      <c r="T542" s="150" t="e">
        <f t="shared" si="34"/>
        <v>#N/A</v>
      </c>
      <c r="U542" s="150" t="e">
        <f t="shared" si="35"/>
        <v>#N/A</v>
      </c>
      <c r="V542" s="154" t="e">
        <f>VLOOKUP(E542,'PC Receitas'!$O$4:$P$14,2,FALSE)</f>
        <v>#N/A</v>
      </c>
    </row>
    <row r="543" spans="3:22" ht="19.5" customHeight="1" thickTop="1" thickBot="1" x14ac:dyDescent="0.3">
      <c r="C543" s="58"/>
      <c r="D543" s="58" t="str">
        <f>IF(C543&lt;&gt;"",TEXT(C543,"00")&amp;"/02/"&amp;'Configurações Básicas'!$P$5,"")</f>
        <v/>
      </c>
      <c r="E543" s="58"/>
      <c r="F543" s="58"/>
      <c r="G543" s="58"/>
      <c r="H543" s="58"/>
      <c r="I543" s="59"/>
      <c r="J543" s="193"/>
      <c r="K543" s="60"/>
      <c r="L543" s="60"/>
      <c r="M543" s="56">
        <f>M542+IF(AND(K543="Pago",OR(E543='PC Receitas'!$O$4,E543='PC Receitas'!$O$5,E543='PC Receitas'!$O$6)),I543,IF(AND(K543="Pago",OR(E543='PC Receitas'!$O$7,E543='PC Receitas'!$O$8,E543='PC Receitas'!$O$9,E543='PC Receitas'!$O$10,E543='PC Receitas'!$O$11,E543='PC Receitas'!$O$12,E543='PC Receitas'!$O$13,E543='PC Receitas'!$O$14)),-I543,0))</f>
        <v>12927.7</v>
      </c>
      <c r="R543" s="153" t="e">
        <f t="shared" si="32"/>
        <v>#N/A</v>
      </c>
      <c r="S543" s="150" t="e">
        <f t="shared" si="33"/>
        <v>#N/A</v>
      </c>
      <c r="T543" s="150" t="e">
        <f t="shared" si="34"/>
        <v>#N/A</v>
      </c>
      <c r="U543" s="150" t="e">
        <f t="shared" si="35"/>
        <v>#N/A</v>
      </c>
      <c r="V543" s="154" t="e">
        <f>VLOOKUP(E543,'PC Receitas'!$O$4:$P$14,2,FALSE)</f>
        <v>#N/A</v>
      </c>
    </row>
    <row r="544" spans="3:22" ht="19.5" customHeight="1" thickTop="1" thickBot="1" x14ac:dyDescent="0.3">
      <c r="C544" s="58"/>
      <c r="D544" s="58" t="str">
        <f>IF(C544&lt;&gt;"",TEXT(C544,"00")&amp;"/02/"&amp;'Configurações Básicas'!$P$5,"")</f>
        <v/>
      </c>
      <c r="E544" s="58"/>
      <c r="F544" s="58"/>
      <c r="G544" s="58"/>
      <c r="H544" s="58"/>
      <c r="I544" s="59"/>
      <c r="J544" s="193"/>
      <c r="K544" s="60"/>
      <c r="L544" s="60"/>
      <c r="M544" s="56">
        <f>M543+IF(AND(K544="Pago",OR(E544='PC Receitas'!$O$4,E544='PC Receitas'!$O$5,E544='PC Receitas'!$O$6)),I544,IF(AND(K544="Pago",OR(E544='PC Receitas'!$O$7,E544='PC Receitas'!$O$8,E544='PC Receitas'!$O$9,E544='PC Receitas'!$O$10,E544='PC Receitas'!$O$11,E544='PC Receitas'!$O$12,E544='PC Receitas'!$O$13,E544='PC Receitas'!$O$14)),-I544,0))</f>
        <v>12927.7</v>
      </c>
      <c r="R544" s="153" t="e">
        <f t="shared" si="32"/>
        <v>#N/A</v>
      </c>
      <c r="S544" s="150" t="e">
        <f t="shared" si="33"/>
        <v>#N/A</v>
      </c>
      <c r="T544" s="150" t="e">
        <f t="shared" si="34"/>
        <v>#N/A</v>
      </c>
      <c r="U544" s="150" t="e">
        <f t="shared" si="35"/>
        <v>#N/A</v>
      </c>
      <c r="V544" s="154" t="e">
        <f>VLOOKUP(E544,'PC Receitas'!$O$4:$P$14,2,FALSE)</f>
        <v>#N/A</v>
      </c>
    </row>
    <row r="545" spans="3:22" ht="19.5" customHeight="1" thickTop="1" thickBot="1" x14ac:dyDescent="0.3">
      <c r="C545" s="58"/>
      <c r="D545" s="58" t="str">
        <f>IF(C545&lt;&gt;"",TEXT(C545,"00")&amp;"/02/"&amp;'Configurações Básicas'!$P$5,"")</f>
        <v/>
      </c>
      <c r="E545" s="58"/>
      <c r="F545" s="58"/>
      <c r="G545" s="58"/>
      <c r="H545" s="58"/>
      <c r="I545" s="59"/>
      <c r="J545" s="193"/>
      <c r="K545" s="60"/>
      <c r="L545" s="60"/>
      <c r="M545" s="56">
        <f>M544+IF(AND(K545="Pago",OR(E545='PC Receitas'!$O$4,E545='PC Receitas'!$O$5,E545='PC Receitas'!$O$6)),I545,IF(AND(K545="Pago",OR(E545='PC Receitas'!$O$7,E545='PC Receitas'!$O$8,E545='PC Receitas'!$O$9,E545='PC Receitas'!$O$10,E545='PC Receitas'!$O$11,E545='PC Receitas'!$O$12,E545='PC Receitas'!$O$13,E545='PC Receitas'!$O$14)),-I545,0))</f>
        <v>12927.7</v>
      </c>
      <c r="R545" s="153" t="e">
        <f t="shared" si="32"/>
        <v>#N/A</v>
      </c>
      <c r="S545" s="150" t="e">
        <f t="shared" si="33"/>
        <v>#N/A</v>
      </c>
      <c r="T545" s="150" t="e">
        <f t="shared" si="34"/>
        <v>#N/A</v>
      </c>
      <c r="U545" s="150" t="e">
        <f t="shared" si="35"/>
        <v>#N/A</v>
      </c>
      <c r="V545" s="154" t="e">
        <f>VLOOKUP(E545,'PC Receitas'!$O$4:$P$14,2,FALSE)</f>
        <v>#N/A</v>
      </c>
    </row>
    <row r="546" spans="3:22" ht="19.5" customHeight="1" thickTop="1" thickBot="1" x14ac:dyDescent="0.3">
      <c r="C546" s="58"/>
      <c r="D546" s="58" t="str">
        <f>IF(C546&lt;&gt;"",TEXT(C546,"00")&amp;"/02/"&amp;'Configurações Básicas'!$P$5,"")</f>
        <v/>
      </c>
      <c r="E546" s="58"/>
      <c r="F546" s="58"/>
      <c r="G546" s="58"/>
      <c r="H546" s="58"/>
      <c r="I546" s="59"/>
      <c r="J546" s="193"/>
      <c r="K546" s="60"/>
      <c r="L546" s="60"/>
      <c r="M546" s="56">
        <f>M545+IF(AND(K546="Pago",OR(E546='PC Receitas'!$O$4,E546='PC Receitas'!$O$5,E546='PC Receitas'!$O$6)),I546,IF(AND(K546="Pago",OR(E546='PC Receitas'!$O$7,E546='PC Receitas'!$O$8,E546='PC Receitas'!$O$9,E546='PC Receitas'!$O$10,E546='PC Receitas'!$O$11,E546='PC Receitas'!$O$12,E546='PC Receitas'!$O$13,E546='PC Receitas'!$O$14)),-I546,0))</f>
        <v>12927.7</v>
      </c>
      <c r="R546" s="153" t="e">
        <f t="shared" si="32"/>
        <v>#N/A</v>
      </c>
      <c r="S546" s="150" t="e">
        <f t="shared" si="33"/>
        <v>#N/A</v>
      </c>
      <c r="T546" s="150" t="e">
        <f t="shared" si="34"/>
        <v>#N/A</v>
      </c>
      <c r="U546" s="150" t="e">
        <f t="shared" si="35"/>
        <v>#N/A</v>
      </c>
      <c r="V546" s="154" t="e">
        <f>VLOOKUP(E546,'PC Receitas'!$O$4:$P$14,2,FALSE)</f>
        <v>#N/A</v>
      </c>
    </row>
    <row r="547" spans="3:22" ht="19.5" customHeight="1" thickTop="1" thickBot="1" x14ac:dyDescent="0.3">
      <c r="C547" s="58"/>
      <c r="D547" s="58" t="str">
        <f>IF(C547&lt;&gt;"",TEXT(C547,"00")&amp;"/02/"&amp;'Configurações Básicas'!$P$5,"")</f>
        <v/>
      </c>
      <c r="E547" s="58"/>
      <c r="F547" s="58"/>
      <c r="G547" s="58"/>
      <c r="H547" s="58"/>
      <c r="I547" s="59"/>
      <c r="J547" s="193"/>
      <c r="K547" s="60"/>
      <c r="L547" s="60"/>
      <c r="M547" s="56">
        <f>M546+IF(AND(K547="Pago",OR(E547='PC Receitas'!$O$4,E547='PC Receitas'!$O$5,E547='PC Receitas'!$O$6)),I547,IF(AND(K547="Pago",OR(E547='PC Receitas'!$O$7,E547='PC Receitas'!$O$8,E547='PC Receitas'!$O$9,E547='PC Receitas'!$O$10,E547='PC Receitas'!$O$11,E547='PC Receitas'!$O$12,E547='PC Receitas'!$O$13,E547='PC Receitas'!$O$14)),-I547,0))</f>
        <v>12927.7</v>
      </c>
      <c r="R547" s="153" t="e">
        <f t="shared" si="32"/>
        <v>#N/A</v>
      </c>
      <c r="S547" s="150" t="e">
        <f t="shared" si="33"/>
        <v>#N/A</v>
      </c>
      <c r="T547" s="150" t="e">
        <f t="shared" si="34"/>
        <v>#N/A</v>
      </c>
      <c r="U547" s="150" t="e">
        <f t="shared" si="35"/>
        <v>#N/A</v>
      </c>
      <c r="V547" s="154" t="e">
        <f>VLOOKUP(E547,'PC Receitas'!$O$4:$P$14,2,FALSE)</f>
        <v>#N/A</v>
      </c>
    </row>
    <row r="548" spans="3:22" ht="19.5" customHeight="1" thickTop="1" thickBot="1" x14ac:dyDescent="0.3">
      <c r="C548" s="58"/>
      <c r="D548" s="58" t="str">
        <f>IF(C548&lt;&gt;"",TEXT(C548,"00")&amp;"/02/"&amp;'Configurações Básicas'!$P$5,"")</f>
        <v/>
      </c>
      <c r="E548" s="58"/>
      <c r="F548" s="58"/>
      <c r="G548" s="58"/>
      <c r="H548" s="58"/>
      <c r="I548" s="59"/>
      <c r="J548" s="193"/>
      <c r="K548" s="60"/>
      <c r="L548" s="60"/>
      <c r="M548" s="56">
        <f>M547+IF(AND(K548="Pago",OR(E548='PC Receitas'!$O$4,E548='PC Receitas'!$O$5,E548='PC Receitas'!$O$6)),I548,IF(AND(K548="Pago",OR(E548='PC Receitas'!$O$7,E548='PC Receitas'!$O$8,E548='PC Receitas'!$O$9,E548='PC Receitas'!$O$10,E548='PC Receitas'!$O$11,E548='PC Receitas'!$O$12,E548='PC Receitas'!$O$13,E548='PC Receitas'!$O$14)),-I548,0))</f>
        <v>12927.7</v>
      </c>
      <c r="R548" s="153" t="e">
        <f t="shared" si="32"/>
        <v>#N/A</v>
      </c>
      <c r="S548" s="150" t="e">
        <f t="shared" si="33"/>
        <v>#N/A</v>
      </c>
      <c r="T548" s="150" t="e">
        <f t="shared" si="34"/>
        <v>#N/A</v>
      </c>
      <c r="U548" s="150" t="e">
        <f t="shared" si="35"/>
        <v>#N/A</v>
      </c>
      <c r="V548" s="154" t="e">
        <f>VLOOKUP(E548,'PC Receitas'!$O$4:$P$14,2,FALSE)</f>
        <v>#N/A</v>
      </c>
    </row>
    <row r="549" spans="3:22" ht="19.5" customHeight="1" thickTop="1" thickBot="1" x14ac:dyDescent="0.3">
      <c r="C549" s="58"/>
      <c r="D549" s="58" t="str">
        <f>IF(C549&lt;&gt;"",TEXT(C549,"00")&amp;"/02/"&amp;'Configurações Básicas'!$P$5,"")</f>
        <v/>
      </c>
      <c r="E549" s="58"/>
      <c r="F549" s="58"/>
      <c r="G549" s="58"/>
      <c r="H549" s="58"/>
      <c r="I549" s="59"/>
      <c r="J549" s="193"/>
      <c r="K549" s="60"/>
      <c r="L549" s="60"/>
      <c r="M549" s="56">
        <f>M548+IF(AND(K549="Pago",OR(E549='PC Receitas'!$O$4,E549='PC Receitas'!$O$5,E549='PC Receitas'!$O$6)),I549,IF(AND(K549="Pago",OR(E549='PC Receitas'!$O$7,E549='PC Receitas'!$O$8,E549='PC Receitas'!$O$9,E549='PC Receitas'!$O$10,E549='PC Receitas'!$O$11,E549='PC Receitas'!$O$12,E549='PC Receitas'!$O$13,E549='PC Receitas'!$O$14)),-I549,0))</f>
        <v>12927.7</v>
      </c>
      <c r="R549" s="153" t="e">
        <f t="shared" si="32"/>
        <v>#N/A</v>
      </c>
      <c r="S549" s="150" t="e">
        <f t="shared" si="33"/>
        <v>#N/A</v>
      </c>
      <c r="T549" s="150" t="e">
        <f t="shared" si="34"/>
        <v>#N/A</v>
      </c>
      <c r="U549" s="150" t="e">
        <f t="shared" si="35"/>
        <v>#N/A</v>
      </c>
      <c r="V549" s="154" t="e">
        <f>VLOOKUP(E549,'PC Receitas'!$O$4:$P$14,2,FALSE)</f>
        <v>#N/A</v>
      </c>
    </row>
    <row r="550" spans="3:22" ht="19.5" customHeight="1" thickTop="1" thickBot="1" x14ac:dyDescent="0.3">
      <c r="C550" s="58"/>
      <c r="D550" s="58" t="str">
        <f>IF(C550&lt;&gt;"",TEXT(C550,"00")&amp;"/02/"&amp;'Configurações Básicas'!$P$5,"")</f>
        <v/>
      </c>
      <c r="E550" s="58"/>
      <c r="F550" s="58"/>
      <c r="G550" s="58"/>
      <c r="H550" s="58"/>
      <c r="I550" s="59"/>
      <c r="J550" s="193"/>
      <c r="K550" s="60"/>
      <c r="L550" s="60"/>
      <c r="M550" s="56">
        <f>M549+IF(AND(K550="Pago",OR(E550='PC Receitas'!$O$4,E550='PC Receitas'!$O$5,E550='PC Receitas'!$O$6)),I550,IF(AND(K550="Pago",OR(E550='PC Receitas'!$O$7,E550='PC Receitas'!$O$8,E550='PC Receitas'!$O$9,E550='PC Receitas'!$O$10,E550='PC Receitas'!$O$11,E550='PC Receitas'!$O$12,E550='PC Receitas'!$O$13,E550='PC Receitas'!$O$14)),-I550,0))</f>
        <v>12927.7</v>
      </c>
      <c r="R550" s="153" t="e">
        <f t="shared" si="32"/>
        <v>#N/A</v>
      </c>
      <c r="S550" s="150" t="e">
        <f t="shared" si="33"/>
        <v>#N/A</v>
      </c>
      <c r="T550" s="150" t="e">
        <f t="shared" si="34"/>
        <v>#N/A</v>
      </c>
      <c r="U550" s="150" t="e">
        <f t="shared" si="35"/>
        <v>#N/A</v>
      </c>
      <c r="V550" s="154" t="e">
        <f>VLOOKUP(E550,'PC Receitas'!$O$4:$P$14,2,FALSE)</f>
        <v>#N/A</v>
      </c>
    </row>
    <row r="551" spans="3:22" ht="19.5" customHeight="1" thickTop="1" thickBot="1" x14ac:dyDescent="0.3">
      <c r="C551" s="58"/>
      <c r="D551" s="58" t="str">
        <f>IF(C551&lt;&gt;"",TEXT(C551,"00")&amp;"/02/"&amp;'Configurações Básicas'!$P$5,"")</f>
        <v/>
      </c>
      <c r="E551" s="58"/>
      <c r="F551" s="58"/>
      <c r="G551" s="58"/>
      <c r="H551" s="58"/>
      <c r="I551" s="59"/>
      <c r="J551" s="193"/>
      <c r="K551" s="60"/>
      <c r="L551" s="60"/>
      <c r="M551" s="56">
        <f>M550+IF(AND(K551="Pago",OR(E551='PC Receitas'!$O$4,E551='PC Receitas'!$O$5,E551='PC Receitas'!$O$6)),I551,IF(AND(K551="Pago",OR(E551='PC Receitas'!$O$7,E551='PC Receitas'!$O$8,E551='PC Receitas'!$O$9,E551='PC Receitas'!$O$10,E551='PC Receitas'!$O$11,E551='PC Receitas'!$O$12,E551='PC Receitas'!$O$13,E551='PC Receitas'!$O$14)),-I551,0))</f>
        <v>12927.7</v>
      </c>
      <c r="R551" s="153" t="e">
        <f t="shared" si="32"/>
        <v>#N/A</v>
      </c>
      <c r="S551" s="150" t="e">
        <f t="shared" si="33"/>
        <v>#N/A</v>
      </c>
      <c r="T551" s="150" t="e">
        <f t="shared" si="34"/>
        <v>#N/A</v>
      </c>
      <c r="U551" s="150" t="e">
        <f t="shared" si="35"/>
        <v>#N/A</v>
      </c>
      <c r="V551" s="154" t="e">
        <f>VLOOKUP(E551,'PC Receitas'!$O$4:$P$14,2,FALSE)</f>
        <v>#N/A</v>
      </c>
    </row>
    <row r="552" spans="3:22" ht="19.5" customHeight="1" thickTop="1" thickBot="1" x14ac:dyDescent="0.3">
      <c r="C552" s="58"/>
      <c r="D552" s="58" t="str">
        <f>IF(C552&lt;&gt;"",TEXT(C552,"00")&amp;"/02/"&amp;'Configurações Básicas'!$P$5,"")</f>
        <v/>
      </c>
      <c r="E552" s="58"/>
      <c r="F552" s="58"/>
      <c r="G552" s="58"/>
      <c r="H552" s="58"/>
      <c r="I552" s="59"/>
      <c r="J552" s="193"/>
      <c r="K552" s="60"/>
      <c r="L552" s="60"/>
      <c r="M552" s="56">
        <f>M551+IF(AND(K552="Pago",OR(E552='PC Receitas'!$O$4,E552='PC Receitas'!$O$5,E552='PC Receitas'!$O$6)),I552,IF(AND(K552="Pago",OR(E552='PC Receitas'!$O$7,E552='PC Receitas'!$O$8,E552='PC Receitas'!$O$9,E552='PC Receitas'!$O$10,E552='PC Receitas'!$O$11,E552='PC Receitas'!$O$12,E552='PC Receitas'!$O$13,E552='PC Receitas'!$O$14)),-I552,0))</f>
        <v>12927.7</v>
      </c>
      <c r="R552" s="153" t="e">
        <f t="shared" si="32"/>
        <v>#N/A</v>
      </c>
      <c r="S552" s="150" t="e">
        <f t="shared" si="33"/>
        <v>#N/A</v>
      </c>
      <c r="T552" s="150" t="e">
        <f t="shared" si="34"/>
        <v>#N/A</v>
      </c>
      <c r="U552" s="150" t="e">
        <f t="shared" si="35"/>
        <v>#N/A</v>
      </c>
      <c r="V552" s="154" t="e">
        <f>VLOOKUP(E552,'PC Receitas'!$O$4:$P$14,2,FALSE)</f>
        <v>#N/A</v>
      </c>
    </row>
    <row r="553" spans="3:22" ht="19.5" customHeight="1" thickTop="1" thickBot="1" x14ac:dyDescent="0.3">
      <c r="C553" s="58"/>
      <c r="D553" s="58" t="str">
        <f>IF(C553&lt;&gt;"",TEXT(C553,"00")&amp;"/02/"&amp;'Configurações Básicas'!$P$5,"")</f>
        <v/>
      </c>
      <c r="E553" s="58"/>
      <c r="F553" s="58"/>
      <c r="G553" s="58"/>
      <c r="H553" s="58"/>
      <c r="I553" s="59"/>
      <c r="J553" s="193"/>
      <c r="K553" s="60"/>
      <c r="L553" s="60"/>
      <c r="M553" s="56">
        <f>M552+IF(AND(K553="Pago",OR(E553='PC Receitas'!$O$4,E553='PC Receitas'!$O$5,E553='PC Receitas'!$O$6)),I553,IF(AND(K553="Pago",OR(E553='PC Receitas'!$O$7,E553='PC Receitas'!$O$8,E553='PC Receitas'!$O$9,E553='PC Receitas'!$O$10,E553='PC Receitas'!$O$11,E553='PC Receitas'!$O$12,E553='PC Receitas'!$O$13,E553='PC Receitas'!$O$14)),-I553,0))</f>
        <v>12927.7</v>
      </c>
      <c r="R553" s="153" t="e">
        <f t="shared" si="32"/>
        <v>#N/A</v>
      </c>
      <c r="S553" s="150" t="e">
        <f t="shared" si="33"/>
        <v>#N/A</v>
      </c>
      <c r="T553" s="150" t="e">
        <f t="shared" si="34"/>
        <v>#N/A</v>
      </c>
      <c r="U553" s="150" t="e">
        <f t="shared" si="35"/>
        <v>#N/A</v>
      </c>
      <c r="V553" s="154" t="e">
        <f>VLOOKUP(E553,'PC Receitas'!$O$4:$P$14,2,FALSE)</f>
        <v>#N/A</v>
      </c>
    </row>
    <row r="554" spans="3:22" ht="19.5" customHeight="1" thickTop="1" thickBot="1" x14ac:dyDescent="0.3">
      <c r="C554" s="58"/>
      <c r="D554" s="58" t="str">
        <f>IF(C554&lt;&gt;"",TEXT(C554,"00")&amp;"/02/"&amp;'Configurações Básicas'!$P$5,"")</f>
        <v/>
      </c>
      <c r="E554" s="58"/>
      <c r="F554" s="58"/>
      <c r="G554" s="58"/>
      <c r="H554" s="58"/>
      <c r="I554" s="59"/>
      <c r="J554" s="193"/>
      <c r="K554" s="60"/>
      <c r="L554" s="60"/>
      <c r="M554" s="56">
        <f>M553+IF(AND(K554="Pago",OR(E554='PC Receitas'!$O$4,E554='PC Receitas'!$O$5,E554='PC Receitas'!$O$6)),I554,IF(AND(K554="Pago",OR(E554='PC Receitas'!$O$7,E554='PC Receitas'!$O$8,E554='PC Receitas'!$O$9,E554='PC Receitas'!$O$10,E554='PC Receitas'!$O$11,E554='PC Receitas'!$O$12,E554='PC Receitas'!$O$13,E554='PC Receitas'!$O$14)),-I554,0))</f>
        <v>12927.7</v>
      </c>
      <c r="R554" s="153" t="e">
        <f t="shared" si="32"/>
        <v>#N/A</v>
      </c>
      <c r="S554" s="150" t="e">
        <f t="shared" si="33"/>
        <v>#N/A</v>
      </c>
      <c r="T554" s="150" t="e">
        <f t="shared" si="34"/>
        <v>#N/A</v>
      </c>
      <c r="U554" s="150" t="e">
        <f t="shared" si="35"/>
        <v>#N/A</v>
      </c>
      <c r="V554" s="154" t="e">
        <f>VLOOKUP(E554,'PC Receitas'!$O$4:$P$14,2,FALSE)</f>
        <v>#N/A</v>
      </c>
    </row>
    <row r="555" spans="3:22" ht="19.5" customHeight="1" thickTop="1" thickBot="1" x14ac:dyDescent="0.3">
      <c r="C555" s="58"/>
      <c r="D555" s="58" t="str">
        <f>IF(C555&lt;&gt;"",TEXT(C555,"00")&amp;"/02/"&amp;'Configurações Básicas'!$P$5,"")</f>
        <v/>
      </c>
      <c r="E555" s="58"/>
      <c r="F555" s="58"/>
      <c r="G555" s="58"/>
      <c r="H555" s="58"/>
      <c r="I555" s="59"/>
      <c r="J555" s="193"/>
      <c r="K555" s="60"/>
      <c r="L555" s="60"/>
      <c r="M555" s="56">
        <f>M554+IF(AND(K555="Pago",OR(E555='PC Receitas'!$O$4,E555='PC Receitas'!$O$5,E555='PC Receitas'!$O$6)),I555,IF(AND(K555="Pago",OR(E555='PC Receitas'!$O$7,E555='PC Receitas'!$O$8,E555='PC Receitas'!$O$9,E555='PC Receitas'!$O$10,E555='PC Receitas'!$O$11,E555='PC Receitas'!$O$12,E555='PC Receitas'!$O$13,E555='PC Receitas'!$O$14)),-I555,0))</f>
        <v>12927.7</v>
      </c>
      <c r="R555" s="153" t="e">
        <f t="shared" si="32"/>
        <v>#N/A</v>
      </c>
      <c r="S555" s="150" t="e">
        <f t="shared" si="33"/>
        <v>#N/A</v>
      </c>
      <c r="T555" s="150" t="e">
        <f t="shared" si="34"/>
        <v>#N/A</v>
      </c>
      <c r="U555" s="150" t="e">
        <f t="shared" si="35"/>
        <v>#N/A</v>
      </c>
      <c r="V555" s="154" t="e">
        <f>VLOOKUP(E555,'PC Receitas'!$O$4:$P$14,2,FALSE)</f>
        <v>#N/A</v>
      </c>
    </row>
    <row r="556" spans="3:22" ht="19.5" customHeight="1" thickTop="1" thickBot="1" x14ac:dyDescent="0.3">
      <c r="C556" s="58"/>
      <c r="D556" s="58" t="str">
        <f>IF(C556&lt;&gt;"",TEXT(C556,"00")&amp;"/02/"&amp;'Configurações Básicas'!$P$5,"")</f>
        <v/>
      </c>
      <c r="E556" s="58"/>
      <c r="F556" s="58"/>
      <c r="G556" s="58"/>
      <c r="H556" s="58"/>
      <c r="I556" s="59"/>
      <c r="J556" s="193"/>
      <c r="K556" s="60"/>
      <c r="L556" s="60"/>
      <c r="M556" s="56">
        <f>M555+IF(AND(K556="Pago",OR(E556='PC Receitas'!$O$4,E556='PC Receitas'!$O$5,E556='PC Receitas'!$O$6)),I556,IF(AND(K556="Pago",OR(E556='PC Receitas'!$O$7,E556='PC Receitas'!$O$8,E556='PC Receitas'!$O$9,E556='PC Receitas'!$O$10,E556='PC Receitas'!$O$11,E556='PC Receitas'!$O$12,E556='PC Receitas'!$O$13,E556='PC Receitas'!$O$14)),-I556,0))</f>
        <v>12927.7</v>
      </c>
      <c r="R556" s="153" t="e">
        <f t="shared" si="32"/>
        <v>#N/A</v>
      </c>
      <c r="S556" s="150" t="e">
        <f t="shared" si="33"/>
        <v>#N/A</v>
      </c>
      <c r="T556" s="150" t="e">
        <f t="shared" si="34"/>
        <v>#N/A</v>
      </c>
      <c r="U556" s="150" t="e">
        <f t="shared" si="35"/>
        <v>#N/A</v>
      </c>
      <c r="V556" s="154" t="e">
        <f>VLOOKUP(E556,'PC Receitas'!$O$4:$P$14,2,FALSE)</f>
        <v>#N/A</v>
      </c>
    </row>
    <row r="557" spans="3:22" ht="19.5" customHeight="1" thickTop="1" thickBot="1" x14ac:dyDescent="0.3">
      <c r="C557" s="58"/>
      <c r="D557" s="58" t="str">
        <f>IF(C557&lt;&gt;"",TEXT(C557,"00")&amp;"/02/"&amp;'Configurações Básicas'!$P$5,"")</f>
        <v/>
      </c>
      <c r="E557" s="58"/>
      <c r="F557" s="58"/>
      <c r="G557" s="58"/>
      <c r="H557" s="58"/>
      <c r="I557" s="59"/>
      <c r="J557" s="193"/>
      <c r="K557" s="60"/>
      <c r="L557" s="60"/>
      <c r="M557" s="56">
        <f>M556+IF(AND(K557="Pago",OR(E557='PC Receitas'!$O$4,E557='PC Receitas'!$O$5,E557='PC Receitas'!$O$6)),I557,IF(AND(K557="Pago",OR(E557='PC Receitas'!$O$7,E557='PC Receitas'!$O$8,E557='PC Receitas'!$O$9,E557='PC Receitas'!$O$10,E557='PC Receitas'!$O$11,E557='PC Receitas'!$O$12,E557='PC Receitas'!$O$13,E557='PC Receitas'!$O$14)),-I557,0))</f>
        <v>12927.7</v>
      </c>
      <c r="R557" s="153" t="e">
        <f t="shared" si="32"/>
        <v>#N/A</v>
      </c>
      <c r="S557" s="150" t="e">
        <f t="shared" si="33"/>
        <v>#N/A</v>
      </c>
      <c r="T557" s="150" t="e">
        <f t="shared" si="34"/>
        <v>#N/A</v>
      </c>
      <c r="U557" s="150" t="e">
        <f t="shared" si="35"/>
        <v>#N/A</v>
      </c>
      <c r="V557" s="154" t="e">
        <f>VLOOKUP(E557,'PC Receitas'!$O$4:$P$14,2,FALSE)</f>
        <v>#N/A</v>
      </c>
    </row>
    <row r="558" spans="3:22" ht="19.5" customHeight="1" thickTop="1" thickBot="1" x14ac:dyDescent="0.3">
      <c r="C558" s="58"/>
      <c r="D558" s="58" t="str">
        <f>IF(C558&lt;&gt;"",TEXT(C558,"00")&amp;"/02/"&amp;'Configurações Básicas'!$P$5,"")</f>
        <v/>
      </c>
      <c r="E558" s="58"/>
      <c r="F558" s="58"/>
      <c r="G558" s="58"/>
      <c r="H558" s="58"/>
      <c r="I558" s="59"/>
      <c r="J558" s="193"/>
      <c r="K558" s="60"/>
      <c r="L558" s="60"/>
      <c r="M558" s="56">
        <f>M557+IF(AND(K558="Pago",OR(E558='PC Receitas'!$O$4,E558='PC Receitas'!$O$5,E558='PC Receitas'!$O$6)),I558,IF(AND(K558="Pago",OR(E558='PC Receitas'!$O$7,E558='PC Receitas'!$O$8,E558='PC Receitas'!$O$9,E558='PC Receitas'!$O$10,E558='PC Receitas'!$O$11,E558='PC Receitas'!$O$12,E558='PC Receitas'!$O$13,E558='PC Receitas'!$O$14)),-I558,0))</f>
        <v>12927.7</v>
      </c>
      <c r="R558" s="153" t="e">
        <f t="shared" si="32"/>
        <v>#N/A</v>
      </c>
      <c r="S558" s="150" t="e">
        <f t="shared" si="33"/>
        <v>#N/A</v>
      </c>
      <c r="T558" s="150" t="e">
        <f t="shared" si="34"/>
        <v>#N/A</v>
      </c>
      <c r="U558" s="150" t="e">
        <f t="shared" si="35"/>
        <v>#N/A</v>
      </c>
      <c r="V558" s="154" t="e">
        <f>VLOOKUP(E558,'PC Receitas'!$O$4:$P$14,2,FALSE)</f>
        <v>#N/A</v>
      </c>
    </row>
    <row r="559" spans="3:22" ht="19.5" customHeight="1" thickTop="1" thickBot="1" x14ac:dyDescent="0.3">
      <c r="C559" s="58"/>
      <c r="D559" s="58" t="str">
        <f>IF(C559&lt;&gt;"",TEXT(C559,"00")&amp;"/02/"&amp;'Configurações Básicas'!$P$5,"")</f>
        <v/>
      </c>
      <c r="E559" s="58"/>
      <c r="F559" s="58"/>
      <c r="G559" s="58"/>
      <c r="H559" s="58"/>
      <c r="I559" s="59"/>
      <c r="J559" s="193"/>
      <c r="K559" s="60"/>
      <c r="L559" s="60"/>
      <c r="M559" s="56">
        <f>M558+IF(AND(K559="Pago",OR(E559='PC Receitas'!$O$4,E559='PC Receitas'!$O$5,E559='PC Receitas'!$O$6)),I559,IF(AND(K559="Pago",OR(E559='PC Receitas'!$O$7,E559='PC Receitas'!$O$8,E559='PC Receitas'!$O$9,E559='PC Receitas'!$O$10,E559='PC Receitas'!$O$11,E559='PC Receitas'!$O$12,E559='PC Receitas'!$O$13,E559='PC Receitas'!$O$14)),-I559,0))</f>
        <v>12927.7</v>
      </c>
      <c r="R559" s="153" t="e">
        <f t="shared" si="32"/>
        <v>#N/A</v>
      </c>
      <c r="S559" s="150" t="e">
        <f t="shared" si="33"/>
        <v>#N/A</v>
      </c>
      <c r="T559" s="150" t="e">
        <f t="shared" si="34"/>
        <v>#N/A</v>
      </c>
      <c r="U559" s="150" t="e">
        <f t="shared" si="35"/>
        <v>#N/A</v>
      </c>
      <c r="V559" s="154" t="e">
        <f>VLOOKUP(E559,'PC Receitas'!$O$4:$P$14,2,FALSE)</f>
        <v>#N/A</v>
      </c>
    </row>
    <row r="560" spans="3:22" ht="19.5" customHeight="1" thickTop="1" thickBot="1" x14ac:dyDescent="0.3">
      <c r="C560" s="58"/>
      <c r="D560" s="58" t="str">
        <f>IF(C560&lt;&gt;"",TEXT(C560,"00")&amp;"/02/"&amp;'Configurações Básicas'!$P$5,"")</f>
        <v/>
      </c>
      <c r="E560" s="58"/>
      <c r="F560" s="58"/>
      <c r="G560" s="58"/>
      <c r="H560" s="58"/>
      <c r="I560" s="59"/>
      <c r="J560" s="193"/>
      <c r="K560" s="60"/>
      <c r="L560" s="60"/>
      <c r="M560" s="56">
        <f>M559+IF(AND(K560="Pago",OR(E560='PC Receitas'!$O$4,E560='PC Receitas'!$O$5,E560='PC Receitas'!$O$6)),I560,IF(AND(K560="Pago",OR(E560='PC Receitas'!$O$7,E560='PC Receitas'!$O$8,E560='PC Receitas'!$O$9,E560='PC Receitas'!$O$10,E560='PC Receitas'!$O$11,E560='PC Receitas'!$O$12,E560='PC Receitas'!$O$13,E560='PC Receitas'!$O$14)),-I560,0))</f>
        <v>12927.7</v>
      </c>
      <c r="R560" s="153" t="e">
        <f t="shared" si="32"/>
        <v>#N/A</v>
      </c>
      <c r="S560" s="150" t="e">
        <f t="shared" si="33"/>
        <v>#N/A</v>
      </c>
      <c r="T560" s="150" t="e">
        <f t="shared" si="34"/>
        <v>#N/A</v>
      </c>
      <c r="U560" s="150" t="e">
        <f t="shared" si="35"/>
        <v>#N/A</v>
      </c>
      <c r="V560" s="154" t="e">
        <f>VLOOKUP(E560,'PC Receitas'!$O$4:$P$14,2,FALSE)</f>
        <v>#N/A</v>
      </c>
    </row>
    <row r="561" spans="3:22" ht="19.5" customHeight="1" thickTop="1" thickBot="1" x14ac:dyDescent="0.3">
      <c r="C561" s="58"/>
      <c r="D561" s="58" t="str">
        <f>IF(C561&lt;&gt;"",TEXT(C561,"00")&amp;"/02/"&amp;'Configurações Básicas'!$P$5,"")</f>
        <v/>
      </c>
      <c r="E561" s="58"/>
      <c r="F561" s="58"/>
      <c r="G561" s="58"/>
      <c r="H561" s="58"/>
      <c r="I561" s="59"/>
      <c r="J561" s="193"/>
      <c r="K561" s="60"/>
      <c r="L561" s="60"/>
      <c r="M561" s="56">
        <f>M560+IF(AND(K561="Pago",OR(E561='PC Receitas'!$O$4,E561='PC Receitas'!$O$5,E561='PC Receitas'!$O$6)),I561,IF(AND(K561="Pago",OR(E561='PC Receitas'!$O$7,E561='PC Receitas'!$O$8,E561='PC Receitas'!$O$9,E561='PC Receitas'!$O$10,E561='PC Receitas'!$O$11,E561='PC Receitas'!$O$12,E561='PC Receitas'!$O$13,E561='PC Receitas'!$O$14)),-I561,0))</f>
        <v>12927.7</v>
      </c>
      <c r="R561" s="153" t="e">
        <f t="shared" si="32"/>
        <v>#N/A</v>
      </c>
      <c r="S561" s="150" t="e">
        <f t="shared" si="33"/>
        <v>#N/A</v>
      </c>
      <c r="T561" s="150" t="e">
        <f t="shared" si="34"/>
        <v>#N/A</v>
      </c>
      <c r="U561" s="150" t="e">
        <f t="shared" si="35"/>
        <v>#N/A</v>
      </c>
      <c r="V561" s="154" t="e">
        <f>VLOOKUP(E561,'PC Receitas'!$O$4:$P$14,2,FALSE)</f>
        <v>#N/A</v>
      </c>
    </row>
    <row r="562" spans="3:22" ht="19.5" customHeight="1" thickTop="1" thickBot="1" x14ac:dyDescent="0.3">
      <c r="C562" s="58"/>
      <c r="D562" s="58" t="str">
        <f>IF(C562&lt;&gt;"",TEXT(C562,"00")&amp;"/02/"&amp;'Configurações Básicas'!$P$5,"")</f>
        <v/>
      </c>
      <c r="E562" s="58"/>
      <c r="F562" s="58"/>
      <c r="G562" s="58"/>
      <c r="H562" s="58"/>
      <c r="I562" s="59"/>
      <c r="J562" s="193"/>
      <c r="K562" s="60"/>
      <c r="L562" s="60"/>
      <c r="M562" s="56">
        <f>M561+IF(AND(K562="Pago",OR(E562='PC Receitas'!$O$4,E562='PC Receitas'!$O$5,E562='PC Receitas'!$O$6)),I562,IF(AND(K562="Pago",OR(E562='PC Receitas'!$O$7,E562='PC Receitas'!$O$8,E562='PC Receitas'!$O$9,E562='PC Receitas'!$O$10,E562='PC Receitas'!$O$11,E562='PC Receitas'!$O$12,E562='PC Receitas'!$O$13,E562='PC Receitas'!$O$14)),-I562,0))</f>
        <v>12927.7</v>
      </c>
      <c r="R562" s="153" t="e">
        <f t="shared" si="32"/>
        <v>#N/A</v>
      </c>
      <c r="S562" s="150" t="e">
        <f t="shared" si="33"/>
        <v>#N/A</v>
      </c>
      <c r="T562" s="150" t="e">
        <f t="shared" si="34"/>
        <v>#N/A</v>
      </c>
      <c r="U562" s="150" t="e">
        <f t="shared" si="35"/>
        <v>#N/A</v>
      </c>
      <c r="V562" s="154" t="e">
        <f>VLOOKUP(E562,'PC Receitas'!$O$4:$P$14,2,FALSE)</f>
        <v>#N/A</v>
      </c>
    </row>
    <row r="563" spans="3:22" ht="19.5" customHeight="1" thickTop="1" thickBot="1" x14ac:dyDescent="0.3">
      <c r="C563" s="58"/>
      <c r="D563" s="58" t="str">
        <f>IF(C563&lt;&gt;"",TEXT(C563,"00")&amp;"/02/"&amp;'Configurações Básicas'!$P$5,"")</f>
        <v/>
      </c>
      <c r="E563" s="58"/>
      <c r="F563" s="58"/>
      <c r="G563" s="58"/>
      <c r="H563" s="58"/>
      <c r="I563" s="59"/>
      <c r="J563" s="193"/>
      <c r="K563" s="60"/>
      <c r="L563" s="60"/>
      <c r="M563" s="56">
        <f>M562+IF(AND(K563="Pago",OR(E563='PC Receitas'!$O$4,E563='PC Receitas'!$O$5,E563='PC Receitas'!$O$6)),I563,IF(AND(K563="Pago",OR(E563='PC Receitas'!$O$7,E563='PC Receitas'!$O$8,E563='PC Receitas'!$O$9,E563='PC Receitas'!$O$10,E563='PC Receitas'!$O$11,E563='PC Receitas'!$O$12,E563='PC Receitas'!$O$13,E563='PC Receitas'!$O$14)),-I563,0))</f>
        <v>12927.7</v>
      </c>
      <c r="R563" s="153" t="e">
        <f t="shared" si="32"/>
        <v>#N/A</v>
      </c>
      <c r="S563" s="150" t="e">
        <f t="shared" si="33"/>
        <v>#N/A</v>
      </c>
      <c r="T563" s="150" t="e">
        <f t="shared" si="34"/>
        <v>#N/A</v>
      </c>
      <c r="U563" s="150" t="e">
        <f t="shared" si="35"/>
        <v>#N/A</v>
      </c>
      <c r="V563" s="154" t="e">
        <f>VLOOKUP(E563,'PC Receitas'!$O$4:$P$14,2,FALSE)</f>
        <v>#N/A</v>
      </c>
    </row>
    <row r="564" spans="3:22" ht="19.5" customHeight="1" thickTop="1" thickBot="1" x14ac:dyDescent="0.3">
      <c r="C564" s="58"/>
      <c r="D564" s="58" t="str">
        <f>IF(C564&lt;&gt;"",TEXT(C564,"00")&amp;"/02/"&amp;'Configurações Básicas'!$P$5,"")</f>
        <v/>
      </c>
      <c r="E564" s="58"/>
      <c r="F564" s="58"/>
      <c r="G564" s="58"/>
      <c r="H564" s="58"/>
      <c r="I564" s="59"/>
      <c r="J564" s="193"/>
      <c r="K564" s="60"/>
      <c r="L564" s="60"/>
      <c r="M564" s="56">
        <f>M563+IF(AND(K564="Pago",OR(E564='PC Receitas'!$O$4,E564='PC Receitas'!$O$5,E564='PC Receitas'!$O$6)),I564,IF(AND(K564="Pago",OR(E564='PC Receitas'!$O$7,E564='PC Receitas'!$O$8,E564='PC Receitas'!$O$9,E564='PC Receitas'!$O$10,E564='PC Receitas'!$O$11,E564='PC Receitas'!$O$12,E564='PC Receitas'!$O$13,E564='PC Receitas'!$O$14)),-I564,0))</f>
        <v>12927.7</v>
      </c>
      <c r="R564" s="153" t="e">
        <f t="shared" si="32"/>
        <v>#N/A</v>
      </c>
      <c r="S564" s="150" t="e">
        <f t="shared" si="33"/>
        <v>#N/A</v>
      </c>
      <c r="T564" s="150" t="e">
        <f t="shared" si="34"/>
        <v>#N/A</v>
      </c>
      <c r="U564" s="150" t="e">
        <f t="shared" si="35"/>
        <v>#N/A</v>
      </c>
      <c r="V564" s="154" t="e">
        <f>VLOOKUP(E564,'PC Receitas'!$O$4:$P$14,2,FALSE)</f>
        <v>#N/A</v>
      </c>
    </row>
    <row r="565" spans="3:22" ht="19.5" customHeight="1" thickTop="1" thickBot="1" x14ac:dyDescent="0.3">
      <c r="C565" s="58"/>
      <c r="D565" s="58" t="str">
        <f>IF(C565&lt;&gt;"",TEXT(C565,"00")&amp;"/02/"&amp;'Configurações Básicas'!$P$5,"")</f>
        <v/>
      </c>
      <c r="E565" s="58"/>
      <c r="F565" s="58"/>
      <c r="G565" s="58"/>
      <c r="H565" s="58"/>
      <c r="I565" s="59"/>
      <c r="J565" s="193"/>
      <c r="K565" s="60"/>
      <c r="L565" s="60"/>
      <c r="M565" s="56">
        <f>M564+IF(AND(K565="Pago",OR(E565='PC Receitas'!$O$4,E565='PC Receitas'!$O$5,E565='PC Receitas'!$O$6)),I565,IF(AND(K565="Pago",OR(E565='PC Receitas'!$O$7,E565='PC Receitas'!$O$8,E565='PC Receitas'!$O$9,E565='PC Receitas'!$O$10,E565='PC Receitas'!$O$11,E565='PC Receitas'!$O$12,E565='PC Receitas'!$O$13,E565='PC Receitas'!$O$14)),-I565,0))</f>
        <v>12927.7</v>
      </c>
      <c r="R565" s="153" t="e">
        <f t="shared" si="32"/>
        <v>#N/A</v>
      </c>
      <c r="S565" s="150" t="e">
        <f t="shared" si="33"/>
        <v>#N/A</v>
      </c>
      <c r="T565" s="150" t="e">
        <f t="shared" si="34"/>
        <v>#N/A</v>
      </c>
      <c r="U565" s="150" t="e">
        <f t="shared" si="35"/>
        <v>#N/A</v>
      </c>
      <c r="V565" s="154" t="e">
        <f>VLOOKUP(E565,'PC Receitas'!$O$4:$P$14,2,FALSE)</f>
        <v>#N/A</v>
      </c>
    </row>
    <row r="566" spans="3:22" ht="19.5" customHeight="1" thickTop="1" thickBot="1" x14ac:dyDescent="0.3">
      <c r="C566" s="58"/>
      <c r="D566" s="58" t="str">
        <f>IF(C566&lt;&gt;"",TEXT(C566,"00")&amp;"/02/"&amp;'Configurações Básicas'!$P$5,"")</f>
        <v/>
      </c>
      <c r="E566" s="58"/>
      <c r="F566" s="58"/>
      <c r="G566" s="58"/>
      <c r="H566" s="58"/>
      <c r="I566" s="59"/>
      <c r="J566" s="193"/>
      <c r="K566" s="60"/>
      <c r="L566" s="60"/>
      <c r="M566" s="56">
        <f>M565+IF(AND(K566="Pago",OR(E566='PC Receitas'!$O$4,E566='PC Receitas'!$O$5,E566='PC Receitas'!$O$6)),I566,IF(AND(K566="Pago",OR(E566='PC Receitas'!$O$7,E566='PC Receitas'!$O$8,E566='PC Receitas'!$O$9,E566='PC Receitas'!$O$10,E566='PC Receitas'!$O$11,E566='PC Receitas'!$O$12,E566='PC Receitas'!$O$13,E566='PC Receitas'!$O$14)),-I566,0))</f>
        <v>12927.7</v>
      </c>
      <c r="R566" s="153" t="e">
        <f t="shared" si="32"/>
        <v>#N/A</v>
      </c>
      <c r="S566" s="150" t="e">
        <f t="shared" si="33"/>
        <v>#N/A</v>
      </c>
      <c r="T566" s="150" t="e">
        <f t="shared" si="34"/>
        <v>#N/A</v>
      </c>
      <c r="U566" s="150" t="e">
        <f t="shared" si="35"/>
        <v>#N/A</v>
      </c>
      <c r="V566" s="154" t="e">
        <f>VLOOKUP(E566,'PC Receitas'!$O$4:$P$14,2,FALSE)</f>
        <v>#N/A</v>
      </c>
    </row>
    <row r="567" spans="3:22" ht="19.5" customHeight="1" thickTop="1" thickBot="1" x14ac:dyDescent="0.3">
      <c r="C567" s="58"/>
      <c r="D567" s="58" t="str">
        <f>IF(C567&lt;&gt;"",TEXT(C567,"00")&amp;"/02/"&amp;'Configurações Básicas'!$P$5,"")</f>
        <v/>
      </c>
      <c r="E567" s="58"/>
      <c r="F567" s="58"/>
      <c r="G567" s="58"/>
      <c r="H567" s="58"/>
      <c r="I567" s="59"/>
      <c r="J567" s="193"/>
      <c r="K567" s="60"/>
      <c r="L567" s="60"/>
      <c r="M567" s="56">
        <f>M566+IF(AND(K567="Pago",OR(E567='PC Receitas'!$O$4,E567='PC Receitas'!$O$5,E567='PC Receitas'!$O$6)),I567,IF(AND(K567="Pago",OR(E567='PC Receitas'!$O$7,E567='PC Receitas'!$O$8,E567='PC Receitas'!$O$9,E567='PC Receitas'!$O$10,E567='PC Receitas'!$O$11,E567='PC Receitas'!$O$12,E567='PC Receitas'!$O$13,E567='PC Receitas'!$O$14)),-I567,0))</f>
        <v>12927.7</v>
      </c>
      <c r="R567" s="153" t="e">
        <f t="shared" si="32"/>
        <v>#N/A</v>
      </c>
      <c r="S567" s="150" t="e">
        <f t="shared" si="33"/>
        <v>#N/A</v>
      </c>
      <c r="T567" s="150" t="e">
        <f t="shared" si="34"/>
        <v>#N/A</v>
      </c>
      <c r="U567" s="150" t="e">
        <f t="shared" si="35"/>
        <v>#N/A</v>
      </c>
      <c r="V567" s="154" t="e">
        <f>VLOOKUP(E567,'PC Receitas'!$O$4:$P$14,2,FALSE)</f>
        <v>#N/A</v>
      </c>
    </row>
    <row r="568" spans="3:22" ht="19.5" customHeight="1" thickTop="1" thickBot="1" x14ac:dyDescent="0.3">
      <c r="C568" s="58"/>
      <c r="D568" s="58" t="str">
        <f>IF(C568&lt;&gt;"",TEXT(C568,"00")&amp;"/02/"&amp;'Configurações Básicas'!$P$5,"")</f>
        <v/>
      </c>
      <c r="E568" s="58"/>
      <c r="F568" s="58"/>
      <c r="G568" s="58"/>
      <c r="H568" s="58"/>
      <c r="I568" s="59"/>
      <c r="J568" s="193"/>
      <c r="K568" s="60"/>
      <c r="L568" s="60"/>
      <c r="M568" s="56">
        <f>M567+IF(AND(K568="Pago",OR(E568='PC Receitas'!$O$4,E568='PC Receitas'!$O$5,E568='PC Receitas'!$O$6)),I568,IF(AND(K568="Pago",OR(E568='PC Receitas'!$O$7,E568='PC Receitas'!$O$8,E568='PC Receitas'!$O$9,E568='PC Receitas'!$O$10,E568='PC Receitas'!$O$11,E568='PC Receitas'!$O$12,E568='PC Receitas'!$O$13,E568='PC Receitas'!$O$14)),-I568,0))</f>
        <v>12927.7</v>
      </c>
      <c r="R568" s="153" t="e">
        <f t="shared" si="32"/>
        <v>#N/A</v>
      </c>
      <c r="S568" s="150" t="e">
        <f t="shared" si="33"/>
        <v>#N/A</v>
      </c>
      <c r="T568" s="150" t="e">
        <f t="shared" si="34"/>
        <v>#N/A</v>
      </c>
      <c r="U568" s="150" t="e">
        <f t="shared" si="35"/>
        <v>#N/A</v>
      </c>
      <c r="V568" s="154" t="e">
        <f>VLOOKUP(E568,'PC Receitas'!$O$4:$P$14,2,FALSE)</f>
        <v>#N/A</v>
      </c>
    </row>
    <row r="569" spans="3:22" ht="19.5" customHeight="1" thickTop="1" thickBot="1" x14ac:dyDescent="0.3">
      <c r="C569" s="58"/>
      <c r="D569" s="58" t="str">
        <f>IF(C569&lt;&gt;"",TEXT(C569,"00")&amp;"/02/"&amp;'Configurações Básicas'!$P$5,"")</f>
        <v/>
      </c>
      <c r="E569" s="58"/>
      <c r="F569" s="58"/>
      <c r="G569" s="58"/>
      <c r="H569" s="58"/>
      <c r="I569" s="59"/>
      <c r="J569" s="193"/>
      <c r="K569" s="60"/>
      <c r="L569" s="60"/>
      <c r="M569" s="56">
        <f>M568+IF(AND(K569="Pago",OR(E569='PC Receitas'!$O$4,E569='PC Receitas'!$O$5,E569='PC Receitas'!$O$6)),I569,IF(AND(K569="Pago",OR(E569='PC Receitas'!$O$7,E569='PC Receitas'!$O$8,E569='PC Receitas'!$O$9,E569='PC Receitas'!$O$10,E569='PC Receitas'!$O$11,E569='PC Receitas'!$O$12,E569='PC Receitas'!$O$13,E569='PC Receitas'!$O$14)),-I569,0))</f>
        <v>12927.7</v>
      </c>
      <c r="R569" s="153" t="e">
        <f t="shared" si="32"/>
        <v>#N/A</v>
      </c>
      <c r="S569" s="150" t="e">
        <f t="shared" si="33"/>
        <v>#N/A</v>
      </c>
      <c r="T569" s="150" t="e">
        <f t="shared" si="34"/>
        <v>#N/A</v>
      </c>
      <c r="U569" s="150" t="e">
        <f t="shared" si="35"/>
        <v>#N/A</v>
      </c>
      <c r="V569" s="154" t="e">
        <f>VLOOKUP(E569,'PC Receitas'!$O$4:$P$14,2,FALSE)</f>
        <v>#N/A</v>
      </c>
    </row>
    <row r="570" spans="3:22" ht="19.5" customHeight="1" thickTop="1" thickBot="1" x14ac:dyDescent="0.3">
      <c r="C570" s="58"/>
      <c r="D570" s="58" t="str">
        <f>IF(C570&lt;&gt;"",TEXT(C570,"00")&amp;"/02/"&amp;'Configurações Básicas'!$P$5,"")</f>
        <v/>
      </c>
      <c r="E570" s="58"/>
      <c r="F570" s="58"/>
      <c r="G570" s="58"/>
      <c r="H570" s="58"/>
      <c r="I570" s="59"/>
      <c r="J570" s="193"/>
      <c r="K570" s="60"/>
      <c r="L570" s="60"/>
      <c r="M570" s="56">
        <f>M569+IF(AND(K570="Pago",OR(E570='PC Receitas'!$O$4,E570='PC Receitas'!$O$5,E570='PC Receitas'!$O$6)),I570,IF(AND(K570="Pago",OR(E570='PC Receitas'!$O$7,E570='PC Receitas'!$O$8,E570='PC Receitas'!$O$9,E570='PC Receitas'!$O$10,E570='PC Receitas'!$O$11,E570='PC Receitas'!$O$12,E570='PC Receitas'!$O$13,E570='PC Receitas'!$O$14)),-I570,0))</f>
        <v>12927.7</v>
      </c>
      <c r="R570" s="153" t="e">
        <f t="shared" si="32"/>
        <v>#N/A</v>
      </c>
      <c r="S570" s="150" t="e">
        <f t="shared" si="33"/>
        <v>#N/A</v>
      </c>
      <c r="T570" s="150" t="e">
        <f t="shared" si="34"/>
        <v>#N/A</v>
      </c>
      <c r="U570" s="150" t="e">
        <f t="shared" si="35"/>
        <v>#N/A</v>
      </c>
      <c r="V570" s="154" t="e">
        <f>VLOOKUP(E570,'PC Receitas'!$O$4:$P$14,2,FALSE)</f>
        <v>#N/A</v>
      </c>
    </row>
    <row r="571" spans="3:22" ht="19.5" customHeight="1" thickTop="1" thickBot="1" x14ac:dyDescent="0.3">
      <c r="C571" s="58"/>
      <c r="D571" s="58" t="str">
        <f>IF(C571&lt;&gt;"",TEXT(C571,"00")&amp;"/02/"&amp;'Configurações Básicas'!$P$5,"")</f>
        <v/>
      </c>
      <c r="E571" s="58"/>
      <c r="F571" s="58"/>
      <c r="G571" s="58"/>
      <c r="H571" s="58"/>
      <c r="I571" s="59"/>
      <c r="J571" s="193"/>
      <c r="K571" s="60"/>
      <c r="L571" s="60"/>
      <c r="M571" s="56">
        <f>M570+IF(AND(K571="Pago",OR(E571='PC Receitas'!$O$4,E571='PC Receitas'!$O$5,E571='PC Receitas'!$O$6)),I571,IF(AND(K571="Pago",OR(E571='PC Receitas'!$O$7,E571='PC Receitas'!$O$8,E571='PC Receitas'!$O$9,E571='PC Receitas'!$O$10,E571='PC Receitas'!$O$11,E571='PC Receitas'!$O$12,E571='PC Receitas'!$O$13,E571='PC Receitas'!$O$14)),-I571,0))</f>
        <v>12927.7</v>
      </c>
      <c r="R571" s="153" t="e">
        <f t="shared" si="32"/>
        <v>#N/A</v>
      </c>
      <c r="S571" s="150" t="e">
        <f t="shared" si="33"/>
        <v>#N/A</v>
      </c>
      <c r="T571" s="150" t="e">
        <f t="shared" si="34"/>
        <v>#N/A</v>
      </c>
      <c r="U571" s="150" t="e">
        <f t="shared" si="35"/>
        <v>#N/A</v>
      </c>
      <c r="V571" s="154" t="e">
        <f>VLOOKUP(E571,'PC Receitas'!$O$4:$P$14,2,FALSE)</f>
        <v>#N/A</v>
      </c>
    </row>
    <row r="572" spans="3:22" ht="19.5" customHeight="1" thickTop="1" thickBot="1" x14ac:dyDescent="0.3">
      <c r="C572" s="58"/>
      <c r="D572" s="58" t="str">
        <f>IF(C572&lt;&gt;"",TEXT(C572,"00")&amp;"/02/"&amp;'Configurações Básicas'!$P$5,"")</f>
        <v/>
      </c>
      <c r="E572" s="58"/>
      <c r="F572" s="58"/>
      <c r="G572" s="58"/>
      <c r="H572" s="58"/>
      <c r="I572" s="59"/>
      <c r="J572" s="193"/>
      <c r="K572" s="60"/>
      <c r="L572" s="60"/>
      <c r="M572" s="56">
        <f>M571+IF(AND(K572="Pago",OR(E572='PC Receitas'!$O$4,E572='PC Receitas'!$O$5,E572='PC Receitas'!$O$6)),I572,IF(AND(K572="Pago",OR(E572='PC Receitas'!$O$7,E572='PC Receitas'!$O$8,E572='PC Receitas'!$O$9,E572='PC Receitas'!$O$10,E572='PC Receitas'!$O$11,E572='PC Receitas'!$O$12,E572='PC Receitas'!$O$13,E572='PC Receitas'!$O$14)),-I572,0))</f>
        <v>12927.7</v>
      </c>
      <c r="R572" s="153" t="e">
        <f t="shared" si="32"/>
        <v>#N/A</v>
      </c>
      <c r="S572" s="150" t="e">
        <f t="shared" si="33"/>
        <v>#N/A</v>
      </c>
      <c r="T572" s="150" t="e">
        <f t="shared" si="34"/>
        <v>#N/A</v>
      </c>
      <c r="U572" s="150" t="e">
        <f t="shared" si="35"/>
        <v>#N/A</v>
      </c>
      <c r="V572" s="154" t="e">
        <f>VLOOKUP(E572,'PC Receitas'!$O$4:$P$14,2,FALSE)</f>
        <v>#N/A</v>
      </c>
    </row>
    <row r="573" spans="3:22" ht="19.5" customHeight="1" thickTop="1" thickBot="1" x14ac:dyDescent="0.3">
      <c r="C573" s="58"/>
      <c r="D573" s="58" t="str">
        <f>IF(C573&lt;&gt;"",TEXT(C573,"00")&amp;"/02/"&amp;'Configurações Básicas'!$P$5,"")</f>
        <v/>
      </c>
      <c r="E573" s="58"/>
      <c r="F573" s="58"/>
      <c r="G573" s="58"/>
      <c r="H573" s="58"/>
      <c r="I573" s="59"/>
      <c r="J573" s="193"/>
      <c r="K573" s="60"/>
      <c r="L573" s="60"/>
      <c r="M573" s="56">
        <f>M572+IF(AND(K573="Pago",OR(E573='PC Receitas'!$O$4,E573='PC Receitas'!$O$5,E573='PC Receitas'!$O$6)),I573,IF(AND(K573="Pago",OR(E573='PC Receitas'!$O$7,E573='PC Receitas'!$O$8,E573='PC Receitas'!$O$9,E573='PC Receitas'!$O$10,E573='PC Receitas'!$O$11,E573='PC Receitas'!$O$12,E573='PC Receitas'!$O$13,E573='PC Receitas'!$O$14)),-I573,0))</f>
        <v>12927.7</v>
      </c>
      <c r="R573" s="153" t="e">
        <f t="shared" si="32"/>
        <v>#N/A</v>
      </c>
      <c r="S573" s="150" t="e">
        <f t="shared" si="33"/>
        <v>#N/A</v>
      </c>
      <c r="T573" s="150" t="e">
        <f t="shared" si="34"/>
        <v>#N/A</v>
      </c>
      <c r="U573" s="150" t="e">
        <f t="shared" si="35"/>
        <v>#N/A</v>
      </c>
      <c r="V573" s="154" t="e">
        <f>VLOOKUP(E573,'PC Receitas'!$O$4:$P$14,2,FALSE)</f>
        <v>#N/A</v>
      </c>
    </row>
    <row r="574" spans="3:22" ht="19.5" customHeight="1" thickTop="1" thickBot="1" x14ac:dyDescent="0.3">
      <c r="C574" s="58"/>
      <c r="D574" s="58" t="str">
        <f>IF(C574&lt;&gt;"",TEXT(C574,"00")&amp;"/02/"&amp;'Configurações Básicas'!$P$5,"")</f>
        <v/>
      </c>
      <c r="E574" s="58"/>
      <c r="F574" s="58"/>
      <c r="G574" s="58"/>
      <c r="H574" s="58"/>
      <c r="I574" s="59"/>
      <c r="J574" s="193"/>
      <c r="K574" s="60"/>
      <c r="L574" s="60"/>
      <c r="M574" s="56">
        <f>M573+IF(AND(K574="Pago",OR(E574='PC Receitas'!$O$4,E574='PC Receitas'!$O$5,E574='PC Receitas'!$O$6)),I574,IF(AND(K574="Pago",OR(E574='PC Receitas'!$O$7,E574='PC Receitas'!$O$8,E574='PC Receitas'!$O$9,E574='PC Receitas'!$O$10,E574='PC Receitas'!$O$11,E574='PC Receitas'!$O$12,E574='PC Receitas'!$O$13,E574='PC Receitas'!$O$14)),-I574,0))</f>
        <v>12927.7</v>
      </c>
      <c r="R574" s="153" t="e">
        <f t="shared" si="32"/>
        <v>#N/A</v>
      </c>
      <c r="S574" s="150" t="e">
        <f t="shared" si="33"/>
        <v>#N/A</v>
      </c>
      <c r="T574" s="150" t="e">
        <f t="shared" si="34"/>
        <v>#N/A</v>
      </c>
      <c r="U574" s="150" t="e">
        <f t="shared" si="35"/>
        <v>#N/A</v>
      </c>
      <c r="V574" s="154" t="e">
        <f>VLOOKUP(E574,'PC Receitas'!$O$4:$P$14,2,FALSE)</f>
        <v>#N/A</v>
      </c>
    </row>
    <row r="575" spans="3:22" ht="19.5" customHeight="1" thickTop="1" thickBot="1" x14ac:dyDescent="0.3">
      <c r="C575" s="58"/>
      <c r="D575" s="58" t="str">
        <f>IF(C575&lt;&gt;"",TEXT(C575,"00")&amp;"/02/"&amp;'Configurações Básicas'!$P$5,"")</f>
        <v/>
      </c>
      <c r="E575" s="58"/>
      <c r="F575" s="58"/>
      <c r="G575" s="58"/>
      <c r="H575" s="58"/>
      <c r="I575" s="59"/>
      <c r="J575" s="193"/>
      <c r="K575" s="60"/>
      <c r="L575" s="60"/>
      <c r="M575" s="56">
        <f>M574+IF(AND(K575="Pago",OR(E575='PC Receitas'!$O$4,E575='PC Receitas'!$O$5,E575='PC Receitas'!$O$6)),I575,IF(AND(K575="Pago",OR(E575='PC Receitas'!$O$7,E575='PC Receitas'!$O$8,E575='PC Receitas'!$O$9,E575='PC Receitas'!$O$10,E575='PC Receitas'!$O$11,E575='PC Receitas'!$O$12,E575='PC Receitas'!$O$13,E575='PC Receitas'!$O$14)),-I575,0))</f>
        <v>12927.7</v>
      </c>
      <c r="R575" s="153" t="e">
        <f t="shared" si="32"/>
        <v>#N/A</v>
      </c>
      <c r="S575" s="150" t="e">
        <f t="shared" si="33"/>
        <v>#N/A</v>
      </c>
      <c r="T575" s="150" t="e">
        <f t="shared" si="34"/>
        <v>#N/A</v>
      </c>
      <c r="U575" s="150" t="e">
        <f t="shared" si="35"/>
        <v>#N/A</v>
      </c>
      <c r="V575" s="154" t="e">
        <f>VLOOKUP(E575,'PC Receitas'!$O$4:$P$14,2,FALSE)</f>
        <v>#N/A</v>
      </c>
    </row>
    <row r="576" spans="3:22" ht="19.5" customHeight="1" thickTop="1" thickBot="1" x14ac:dyDescent="0.3">
      <c r="C576" s="58"/>
      <c r="D576" s="58" t="str">
        <f>IF(C576&lt;&gt;"",TEXT(C576,"00")&amp;"/02/"&amp;'Configurações Básicas'!$P$5,"")</f>
        <v/>
      </c>
      <c r="E576" s="58"/>
      <c r="F576" s="58"/>
      <c r="G576" s="58"/>
      <c r="H576" s="58"/>
      <c r="I576" s="59"/>
      <c r="J576" s="193"/>
      <c r="K576" s="60"/>
      <c r="L576" s="60"/>
      <c r="M576" s="56">
        <f>M575+IF(AND(K576="Pago",OR(E576='PC Receitas'!$O$4,E576='PC Receitas'!$O$5,E576='PC Receitas'!$O$6)),I576,IF(AND(K576="Pago",OR(E576='PC Receitas'!$O$7,E576='PC Receitas'!$O$8,E576='PC Receitas'!$O$9,E576='PC Receitas'!$O$10,E576='PC Receitas'!$O$11,E576='PC Receitas'!$O$12,E576='PC Receitas'!$O$13,E576='PC Receitas'!$O$14)),-I576,0))</f>
        <v>12927.7</v>
      </c>
      <c r="R576" s="153" t="e">
        <f t="shared" si="32"/>
        <v>#N/A</v>
      </c>
      <c r="S576" s="150" t="e">
        <f t="shared" si="33"/>
        <v>#N/A</v>
      </c>
      <c r="T576" s="150" t="e">
        <f t="shared" si="34"/>
        <v>#N/A</v>
      </c>
      <c r="U576" s="150" t="e">
        <f t="shared" si="35"/>
        <v>#N/A</v>
      </c>
      <c r="V576" s="154" t="e">
        <f>VLOOKUP(E576,'PC Receitas'!$O$4:$P$14,2,FALSE)</f>
        <v>#N/A</v>
      </c>
    </row>
    <row r="577" spans="3:22" ht="19.5" customHeight="1" thickTop="1" thickBot="1" x14ac:dyDescent="0.3">
      <c r="C577" s="58"/>
      <c r="D577" s="58" t="str">
        <f>IF(C577&lt;&gt;"",TEXT(C577,"00")&amp;"/02/"&amp;'Configurações Básicas'!$P$5,"")</f>
        <v/>
      </c>
      <c r="E577" s="58"/>
      <c r="F577" s="58"/>
      <c r="G577" s="58"/>
      <c r="H577" s="58"/>
      <c r="I577" s="59"/>
      <c r="J577" s="193"/>
      <c r="K577" s="60"/>
      <c r="L577" s="60"/>
      <c r="M577" s="56">
        <f>M576+IF(AND(K577="Pago",OR(E577='PC Receitas'!$O$4,E577='PC Receitas'!$O$5,E577='PC Receitas'!$O$6)),I577,IF(AND(K577="Pago",OR(E577='PC Receitas'!$O$7,E577='PC Receitas'!$O$8,E577='PC Receitas'!$O$9,E577='PC Receitas'!$O$10,E577='PC Receitas'!$O$11,E577='PC Receitas'!$O$12,E577='PC Receitas'!$O$13,E577='PC Receitas'!$O$14)),-I577,0))</f>
        <v>12927.7</v>
      </c>
      <c r="R577" s="153" t="e">
        <f t="shared" si="32"/>
        <v>#N/A</v>
      </c>
      <c r="S577" s="150" t="e">
        <f t="shared" si="33"/>
        <v>#N/A</v>
      </c>
      <c r="T577" s="150" t="e">
        <f t="shared" si="34"/>
        <v>#N/A</v>
      </c>
      <c r="U577" s="150" t="e">
        <f t="shared" si="35"/>
        <v>#N/A</v>
      </c>
      <c r="V577" s="154" t="e">
        <f>VLOOKUP(E577,'PC Receitas'!$O$4:$P$14,2,FALSE)</f>
        <v>#N/A</v>
      </c>
    </row>
    <row r="578" spans="3:22" ht="19.5" customHeight="1" thickTop="1" thickBot="1" x14ac:dyDescent="0.3">
      <c r="C578" s="58"/>
      <c r="D578" s="58" t="str">
        <f>IF(C578&lt;&gt;"",TEXT(C578,"00")&amp;"/02/"&amp;'Configurações Básicas'!$P$5,"")</f>
        <v/>
      </c>
      <c r="E578" s="58"/>
      <c r="F578" s="58"/>
      <c r="G578" s="58"/>
      <c r="H578" s="58"/>
      <c r="I578" s="59"/>
      <c r="J578" s="193"/>
      <c r="K578" s="60"/>
      <c r="L578" s="60"/>
      <c r="M578" s="56">
        <f>M577+IF(AND(K578="Pago",OR(E578='PC Receitas'!$O$4,E578='PC Receitas'!$O$5,E578='PC Receitas'!$O$6)),I578,IF(AND(K578="Pago",OR(E578='PC Receitas'!$O$7,E578='PC Receitas'!$O$8,E578='PC Receitas'!$O$9,E578='PC Receitas'!$O$10,E578='PC Receitas'!$O$11,E578='PC Receitas'!$O$12,E578='PC Receitas'!$O$13,E578='PC Receitas'!$O$14)),-I578,0))</f>
        <v>12927.7</v>
      </c>
      <c r="R578" s="153" t="e">
        <f t="shared" si="32"/>
        <v>#N/A</v>
      </c>
      <c r="S578" s="150" t="e">
        <f t="shared" si="33"/>
        <v>#N/A</v>
      </c>
      <c r="T578" s="150" t="e">
        <f t="shared" si="34"/>
        <v>#N/A</v>
      </c>
      <c r="U578" s="150" t="e">
        <f t="shared" si="35"/>
        <v>#N/A</v>
      </c>
      <c r="V578" s="154" t="e">
        <f>VLOOKUP(E578,'PC Receitas'!$O$4:$P$14,2,FALSE)</f>
        <v>#N/A</v>
      </c>
    </row>
    <row r="579" spans="3:22" ht="19.5" customHeight="1" thickTop="1" thickBot="1" x14ac:dyDescent="0.3">
      <c r="C579" s="58"/>
      <c r="D579" s="58" t="str">
        <f>IF(C579&lt;&gt;"",TEXT(C579,"00")&amp;"/02/"&amp;'Configurações Básicas'!$P$5,"")</f>
        <v/>
      </c>
      <c r="E579" s="58"/>
      <c r="F579" s="58"/>
      <c r="G579" s="58"/>
      <c r="H579" s="58"/>
      <c r="I579" s="59"/>
      <c r="J579" s="193"/>
      <c r="K579" s="60"/>
      <c r="L579" s="60"/>
      <c r="M579" s="56">
        <f>M578+IF(AND(K579="Pago",OR(E579='PC Receitas'!$O$4,E579='PC Receitas'!$O$5,E579='PC Receitas'!$O$6)),I579,IF(AND(K579="Pago",OR(E579='PC Receitas'!$O$7,E579='PC Receitas'!$O$8,E579='PC Receitas'!$O$9,E579='PC Receitas'!$O$10,E579='PC Receitas'!$O$11,E579='PC Receitas'!$O$12,E579='PC Receitas'!$O$13,E579='PC Receitas'!$O$14)),-I579,0))</f>
        <v>12927.7</v>
      </c>
      <c r="R579" s="153" t="e">
        <f t="shared" si="32"/>
        <v>#N/A</v>
      </c>
      <c r="S579" s="150" t="e">
        <f t="shared" si="33"/>
        <v>#N/A</v>
      </c>
      <c r="T579" s="150" t="e">
        <f t="shared" si="34"/>
        <v>#N/A</v>
      </c>
      <c r="U579" s="150" t="e">
        <f t="shared" si="35"/>
        <v>#N/A</v>
      </c>
      <c r="V579" s="154" t="e">
        <f>VLOOKUP(E579,'PC Receitas'!$O$4:$P$14,2,FALSE)</f>
        <v>#N/A</v>
      </c>
    </row>
    <row r="580" spans="3:22" ht="19.5" customHeight="1" thickTop="1" thickBot="1" x14ac:dyDescent="0.3">
      <c r="C580" s="58"/>
      <c r="D580" s="58" t="str">
        <f>IF(C580&lt;&gt;"",TEXT(C580,"00")&amp;"/02/"&amp;'Configurações Básicas'!$P$5,"")</f>
        <v/>
      </c>
      <c r="E580" s="58"/>
      <c r="F580" s="58"/>
      <c r="G580" s="58"/>
      <c r="H580" s="58"/>
      <c r="I580" s="59"/>
      <c r="J580" s="193"/>
      <c r="K580" s="60"/>
      <c r="L580" s="60"/>
      <c r="M580" s="56">
        <f>M579+IF(AND(K580="Pago",OR(E580='PC Receitas'!$O$4,E580='PC Receitas'!$O$5,E580='PC Receitas'!$O$6)),I580,IF(AND(K580="Pago",OR(E580='PC Receitas'!$O$7,E580='PC Receitas'!$O$8,E580='PC Receitas'!$O$9,E580='PC Receitas'!$O$10,E580='PC Receitas'!$O$11,E580='PC Receitas'!$O$12,E580='PC Receitas'!$O$13,E580='PC Receitas'!$O$14)),-I580,0))</f>
        <v>12927.7</v>
      </c>
      <c r="R580" s="153" t="e">
        <f t="shared" si="32"/>
        <v>#N/A</v>
      </c>
      <c r="S580" s="150" t="e">
        <f t="shared" si="33"/>
        <v>#N/A</v>
      </c>
      <c r="T580" s="150" t="e">
        <f t="shared" si="34"/>
        <v>#N/A</v>
      </c>
      <c r="U580" s="150" t="e">
        <f t="shared" si="35"/>
        <v>#N/A</v>
      </c>
      <c r="V580" s="154" t="e">
        <f>VLOOKUP(E580,'PC Receitas'!$O$4:$P$14,2,FALSE)</f>
        <v>#N/A</v>
      </c>
    </row>
    <row r="581" spans="3:22" ht="19.5" customHeight="1" thickTop="1" thickBot="1" x14ac:dyDescent="0.3">
      <c r="C581" s="58"/>
      <c r="D581" s="58" t="str">
        <f>IF(C581&lt;&gt;"",TEXT(C581,"00")&amp;"/02/"&amp;'Configurações Básicas'!$P$5,"")</f>
        <v/>
      </c>
      <c r="E581" s="58"/>
      <c r="F581" s="58"/>
      <c r="G581" s="58"/>
      <c r="H581" s="58"/>
      <c r="I581" s="59"/>
      <c r="J581" s="193"/>
      <c r="K581" s="60"/>
      <c r="L581" s="60"/>
      <c r="M581" s="56">
        <f>M580+IF(AND(K581="Pago",OR(E581='PC Receitas'!$O$4,E581='PC Receitas'!$O$5,E581='PC Receitas'!$O$6)),I581,IF(AND(K581="Pago",OR(E581='PC Receitas'!$O$7,E581='PC Receitas'!$O$8,E581='PC Receitas'!$O$9,E581='PC Receitas'!$O$10,E581='PC Receitas'!$O$11,E581='PC Receitas'!$O$12,E581='PC Receitas'!$O$13,E581='PC Receitas'!$O$14)),-I581,0))</f>
        <v>12927.7</v>
      </c>
      <c r="R581" s="153" t="e">
        <f t="shared" si="32"/>
        <v>#N/A</v>
      </c>
      <c r="S581" s="150" t="e">
        <f t="shared" si="33"/>
        <v>#N/A</v>
      </c>
      <c r="T581" s="150" t="e">
        <f t="shared" si="34"/>
        <v>#N/A</v>
      </c>
      <c r="U581" s="150" t="e">
        <f t="shared" si="35"/>
        <v>#N/A</v>
      </c>
      <c r="V581" s="154" t="e">
        <f>VLOOKUP(E581,'PC Receitas'!$O$4:$P$14,2,FALSE)</f>
        <v>#N/A</v>
      </c>
    </row>
    <row r="582" spans="3:22" ht="19.5" customHeight="1" thickTop="1" thickBot="1" x14ac:dyDescent="0.3">
      <c r="C582" s="58"/>
      <c r="D582" s="58" t="str">
        <f>IF(C582&lt;&gt;"",TEXT(C582,"00")&amp;"/02/"&amp;'Configurações Básicas'!$P$5,"")</f>
        <v/>
      </c>
      <c r="E582" s="58"/>
      <c r="F582" s="58"/>
      <c r="G582" s="58"/>
      <c r="H582" s="58"/>
      <c r="I582" s="59"/>
      <c r="J582" s="193"/>
      <c r="K582" s="60"/>
      <c r="L582" s="60"/>
      <c r="M582" s="56">
        <f>M581+IF(AND(K582="Pago",OR(E582='PC Receitas'!$O$4,E582='PC Receitas'!$O$5,E582='PC Receitas'!$O$6)),I582,IF(AND(K582="Pago",OR(E582='PC Receitas'!$O$7,E582='PC Receitas'!$O$8,E582='PC Receitas'!$O$9,E582='PC Receitas'!$O$10,E582='PC Receitas'!$O$11,E582='PC Receitas'!$O$12,E582='PC Receitas'!$O$13,E582='PC Receitas'!$O$14)),-I582,0))</f>
        <v>12927.7</v>
      </c>
      <c r="R582" s="153" t="e">
        <f t="shared" ref="R582:R605" si="36">IF(V582="Despesas_com_RH","Despesa",IF(V582="Despesas_Operacionais","Despesa",IF(V582="Despesas_com_Marketing","Despesa",IF(V582="Impostos","Despesa",IF(V582="Investimentos","Despesa","")))))</f>
        <v>#N/A</v>
      </c>
      <c r="S582" s="150" t="e">
        <f t="shared" ref="S582:S605" si="37">IF(V582="Despesas_com_Produtos","Despesa",IF(V582="Despesas_com_Serviços","Despesa",IF(V582="Despesas_Não_Operacionais","Despesa","")))</f>
        <v>#N/A</v>
      </c>
      <c r="T582" s="150" t="e">
        <f t="shared" ref="T582:T605" si="38">IF(V582="Receitas_com_Produtos","Receita",IF(V582="Receitas_com_Serviços","Receita",IF(V582="Receitas_Não_Operacionais","Receita","")))</f>
        <v>#N/A</v>
      </c>
      <c r="U582" s="150" t="e">
        <f t="shared" ref="U582:U605" si="39">IF(R582&lt;&gt;"",R582,IF(S582&lt;&gt;"",S582,IF(T582&lt;&gt;"",T582,"")))</f>
        <v>#N/A</v>
      </c>
      <c r="V582" s="154" t="e">
        <f>VLOOKUP(E582,'PC Receitas'!$O$4:$P$14,2,FALSE)</f>
        <v>#N/A</v>
      </c>
    </row>
    <row r="583" spans="3:22" ht="19.5" customHeight="1" thickTop="1" thickBot="1" x14ac:dyDescent="0.3">
      <c r="C583" s="58"/>
      <c r="D583" s="58" t="str">
        <f>IF(C583&lt;&gt;"",TEXT(C583,"00")&amp;"/02/"&amp;'Configurações Básicas'!$P$5,"")</f>
        <v/>
      </c>
      <c r="E583" s="58"/>
      <c r="F583" s="58"/>
      <c r="G583" s="58"/>
      <c r="H583" s="58"/>
      <c r="I583" s="59"/>
      <c r="J583" s="193"/>
      <c r="K583" s="60"/>
      <c r="L583" s="60"/>
      <c r="M583" s="56">
        <f>M582+IF(AND(K583="Pago",OR(E583='PC Receitas'!$O$4,E583='PC Receitas'!$O$5,E583='PC Receitas'!$O$6)),I583,IF(AND(K583="Pago",OR(E583='PC Receitas'!$O$7,E583='PC Receitas'!$O$8,E583='PC Receitas'!$O$9,E583='PC Receitas'!$O$10,E583='PC Receitas'!$O$11,E583='PC Receitas'!$O$12,E583='PC Receitas'!$O$13,E583='PC Receitas'!$O$14)),-I583,0))</f>
        <v>12927.7</v>
      </c>
      <c r="R583" s="153" t="e">
        <f t="shared" si="36"/>
        <v>#N/A</v>
      </c>
      <c r="S583" s="150" t="e">
        <f t="shared" si="37"/>
        <v>#N/A</v>
      </c>
      <c r="T583" s="150" t="e">
        <f t="shared" si="38"/>
        <v>#N/A</v>
      </c>
      <c r="U583" s="150" t="e">
        <f t="shared" si="39"/>
        <v>#N/A</v>
      </c>
      <c r="V583" s="154" t="e">
        <f>VLOOKUP(E583,'PC Receitas'!$O$4:$P$14,2,FALSE)</f>
        <v>#N/A</v>
      </c>
    </row>
    <row r="584" spans="3:22" ht="19.5" customHeight="1" thickTop="1" thickBot="1" x14ac:dyDescent="0.3">
      <c r="C584" s="58"/>
      <c r="D584" s="58" t="str">
        <f>IF(C584&lt;&gt;"",TEXT(C584,"00")&amp;"/02/"&amp;'Configurações Básicas'!$P$5,"")</f>
        <v/>
      </c>
      <c r="E584" s="58"/>
      <c r="F584" s="58"/>
      <c r="G584" s="58"/>
      <c r="H584" s="58"/>
      <c r="I584" s="59"/>
      <c r="J584" s="193"/>
      <c r="K584" s="60"/>
      <c r="L584" s="60"/>
      <c r="M584" s="56">
        <f>M583+IF(AND(K584="Pago",OR(E584='PC Receitas'!$O$4,E584='PC Receitas'!$O$5,E584='PC Receitas'!$O$6)),I584,IF(AND(K584="Pago",OR(E584='PC Receitas'!$O$7,E584='PC Receitas'!$O$8,E584='PC Receitas'!$O$9,E584='PC Receitas'!$O$10,E584='PC Receitas'!$O$11,E584='PC Receitas'!$O$12,E584='PC Receitas'!$O$13,E584='PC Receitas'!$O$14)),-I584,0))</f>
        <v>12927.7</v>
      </c>
      <c r="R584" s="153" t="e">
        <f t="shared" si="36"/>
        <v>#N/A</v>
      </c>
      <c r="S584" s="150" t="e">
        <f t="shared" si="37"/>
        <v>#N/A</v>
      </c>
      <c r="T584" s="150" t="e">
        <f t="shared" si="38"/>
        <v>#N/A</v>
      </c>
      <c r="U584" s="150" t="e">
        <f t="shared" si="39"/>
        <v>#N/A</v>
      </c>
      <c r="V584" s="154" t="e">
        <f>VLOOKUP(E584,'PC Receitas'!$O$4:$P$14,2,FALSE)</f>
        <v>#N/A</v>
      </c>
    </row>
    <row r="585" spans="3:22" ht="19.5" customHeight="1" thickTop="1" thickBot="1" x14ac:dyDescent="0.3">
      <c r="C585" s="58"/>
      <c r="D585" s="58" t="str">
        <f>IF(C585&lt;&gt;"",TEXT(C585,"00")&amp;"/02/"&amp;'Configurações Básicas'!$P$5,"")</f>
        <v/>
      </c>
      <c r="E585" s="58"/>
      <c r="F585" s="58"/>
      <c r="G585" s="58"/>
      <c r="H585" s="58"/>
      <c r="I585" s="59"/>
      <c r="J585" s="193"/>
      <c r="K585" s="60"/>
      <c r="L585" s="60"/>
      <c r="M585" s="56">
        <f>M584+IF(AND(K585="Pago",OR(E585='PC Receitas'!$O$4,E585='PC Receitas'!$O$5,E585='PC Receitas'!$O$6)),I585,IF(AND(K585="Pago",OR(E585='PC Receitas'!$O$7,E585='PC Receitas'!$O$8,E585='PC Receitas'!$O$9,E585='PC Receitas'!$O$10,E585='PC Receitas'!$O$11,E585='PC Receitas'!$O$12,E585='PC Receitas'!$O$13,E585='PC Receitas'!$O$14)),-I585,0))</f>
        <v>12927.7</v>
      </c>
      <c r="R585" s="153" t="e">
        <f t="shared" si="36"/>
        <v>#N/A</v>
      </c>
      <c r="S585" s="150" t="e">
        <f t="shared" si="37"/>
        <v>#N/A</v>
      </c>
      <c r="T585" s="150" t="e">
        <f t="shared" si="38"/>
        <v>#N/A</v>
      </c>
      <c r="U585" s="150" t="e">
        <f t="shared" si="39"/>
        <v>#N/A</v>
      </c>
      <c r="V585" s="154" t="e">
        <f>VLOOKUP(E585,'PC Receitas'!$O$4:$P$14,2,FALSE)</f>
        <v>#N/A</v>
      </c>
    </row>
    <row r="586" spans="3:22" ht="19.5" customHeight="1" thickTop="1" thickBot="1" x14ac:dyDescent="0.3">
      <c r="C586" s="58"/>
      <c r="D586" s="58" t="str">
        <f>IF(C586&lt;&gt;"",TEXT(C586,"00")&amp;"/02/"&amp;'Configurações Básicas'!$P$5,"")</f>
        <v/>
      </c>
      <c r="E586" s="58"/>
      <c r="F586" s="58"/>
      <c r="G586" s="58"/>
      <c r="H586" s="58"/>
      <c r="I586" s="59"/>
      <c r="J586" s="193"/>
      <c r="K586" s="60"/>
      <c r="L586" s="60"/>
      <c r="M586" s="56">
        <f>M585+IF(AND(K586="Pago",OR(E586='PC Receitas'!$O$4,E586='PC Receitas'!$O$5,E586='PC Receitas'!$O$6)),I586,IF(AND(K586="Pago",OR(E586='PC Receitas'!$O$7,E586='PC Receitas'!$O$8,E586='PC Receitas'!$O$9,E586='PC Receitas'!$O$10,E586='PC Receitas'!$O$11,E586='PC Receitas'!$O$12,E586='PC Receitas'!$O$13,E586='PC Receitas'!$O$14)),-I586,0))</f>
        <v>12927.7</v>
      </c>
      <c r="R586" s="153" t="e">
        <f t="shared" si="36"/>
        <v>#N/A</v>
      </c>
      <c r="S586" s="150" t="e">
        <f t="shared" si="37"/>
        <v>#N/A</v>
      </c>
      <c r="T586" s="150" t="e">
        <f t="shared" si="38"/>
        <v>#N/A</v>
      </c>
      <c r="U586" s="150" t="e">
        <f t="shared" si="39"/>
        <v>#N/A</v>
      </c>
      <c r="V586" s="154" t="e">
        <f>VLOOKUP(E586,'PC Receitas'!$O$4:$P$14,2,FALSE)</f>
        <v>#N/A</v>
      </c>
    </row>
    <row r="587" spans="3:22" ht="19.5" customHeight="1" thickTop="1" thickBot="1" x14ac:dyDescent="0.3">
      <c r="C587" s="58"/>
      <c r="D587" s="58" t="str">
        <f>IF(C587&lt;&gt;"",TEXT(C587,"00")&amp;"/02/"&amp;'Configurações Básicas'!$P$5,"")</f>
        <v/>
      </c>
      <c r="E587" s="58"/>
      <c r="F587" s="58"/>
      <c r="G587" s="58"/>
      <c r="H587" s="58"/>
      <c r="I587" s="59"/>
      <c r="J587" s="193"/>
      <c r="K587" s="60"/>
      <c r="L587" s="60"/>
      <c r="M587" s="56">
        <f>M586+IF(AND(K587="Pago",OR(E587='PC Receitas'!$O$4,E587='PC Receitas'!$O$5,E587='PC Receitas'!$O$6)),I587,IF(AND(K587="Pago",OR(E587='PC Receitas'!$O$7,E587='PC Receitas'!$O$8,E587='PC Receitas'!$O$9,E587='PC Receitas'!$O$10,E587='PC Receitas'!$O$11,E587='PC Receitas'!$O$12,E587='PC Receitas'!$O$13,E587='PC Receitas'!$O$14)),-I587,0))</f>
        <v>12927.7</v>
      </c>
      <c r="R587" s="153" t="e">
        <f t="shared" si="36"/>
        <v>#N/A</v>
      </c>
      <c r="S587" s="150" t="e">
        <f t="shared" si="37"/>
        <v>#N/A</v>
      </c>
      <c r="T587" s="150" t="e">
        <f t="shared" si="38"/>
        <v>#N/A</v>
      </c>
      <c r="U587" s="150" t="e">
        <f t="shared" si="39"/>
        <v>#N/A</v>
      </c>
      <c r="V587" s="154" t="e">
        <f>VLOOKUP(E587,'PC Receitas'!$O$4:$P$14,2,FALSE)</f>
        <v>#N/A</v>
      </c>
    </row>
    <row r="588" spans="3:22" ht="19.5" customHeight="1" thickTop="1" thickBot="1" x14ac:dyDescent="0.3">
      <c r="C588" s="58"/>
      <c r="D588" s="58" t="str">
        <f>IF(C588&lt;&gt;"",TEXT(C588,"00")&amp;"/02/"&amp;'Configurações Básicas'!$P$5,"")</f>
        <v/>
      </c>
      <c r="E588" s="58"/>
      <c r="F588" s="58"/>
      <c r="G588" s="58"/>
      <c r="H588" s="58"/>
      <c r="I588" s="59"/>
      <c r="J588" s="193"/>
      <c r="K588" s="60"/>
      <c r="L588" s="60"/>
      <c r="M588" s="56">
        <f>M587+IF(AND(K588="Pago",OR(E588='PC Receitas'!$O$4,E588='PC Receitas'!$O$5,E588='PC Receitas'!$O$6)),I588,IF(AND(K588="Pago",OR(E588='PC Receitas'!$O$7,E588='PC Receitas'!$O$8,E588='PC Receitas'!$O$9,E588='PC Receitas'!$O$10,E588='PC Receitas'!$O$11,E588='PC Receitas'!$O$12,E588='PC Receitas'!$O$13,E588='PC Receitas'!$O$14)),-I588,0))</f>
        <v>12927.7</v>
      </c>
      <c r="R588" s="153" t="e">
        <f t="shared" si="36"/>
        <v>#N/A</v>
      </c>
      <c r="S588" s="150" t="e">
        <f t="shared" si="37"/>
        <v>#N/A</v>
      </c>
      <c r="T588" s="150" t="e">
        <f t="shared" si="38"/>
        <v>#N/A</v>
      </c>
      <c r="U588" s="150" t="e">
        <f t="shared" si="39"/>
        <v>#N/A</v>
      </c>
      <c r="V588" s="154" t="e">
        <f>VLOOKUP(E588,'PC Receitas'!$O$4:$P$14,2,FALSE)</f>
        <v>#N/A</v>
      </c>
    </row>
    <row r="589" spans="3:22" ht="19.5" customHeight="1" thickTop="1" thickBot="1" x14ac:dyDescent="0.3">
      <c r="C589" s="58"/>
      <c r="D589" s="58" t="str">
        <f>IF(C589&lt;&gt;"",TEXT(C589,"00")&amp;"/02/"&amp;'Configurações Básicas'!$P$5,"")</f>
        <v/>
      </c>
      <c r="E589" s="58"/>
      <c r="F589" s="58"/>
      <c r="G589" s="58"/>
      <c r="H589" s="58"/>
      <c r="I589" s="59"/>
      <c r="J589" s="193"/>
      <c r="K589" s="60"/>
      <c r="L589" s="60"/>
      <c r="M589" s="56">
        <f>M588+IF(AND(K589="Pago",OR(E589='PC Receitas'!$O$4,E589='PC Receitas'!$O$5,E589='PC Receitas'!$O$6)),I589,IF(AND(K589="Pago",OR(E589='PC Receitas'!$O$7,E589='PC Receitas'!$O$8,E589='PC Receitas'!$O$9,E589='PC Receitas'!$O$10,E589='PC Receitas'!$O$11,E589='PC Receitas'!$O$12,E589='PC Receitas'!$O$13,E589='PC Receitas'!$O$14)),-I589,0))</f>
        <v>12927.7</v>
      </c>
      <c r="R589" s="153" t="e">
        <f t="shared" si="36"/>
        <v>#N/A</v>
      </c>
      <c r="S589" s="150" t="e">
        <f t="shared" si="37"/>
        <v>#N/A</v>
      </c>
      <c r="T589" s="150" t="e">
        <f t="shared" si="38"/>
        <v>#N/A</v>
      </c>
      <c r="U589" s="150" t="e">
        <f t="shared" si="39"/>
        <v>#N/A</v>
      </c>
      <c r="V589" s="154" t="e">
        <f>VLOOKUP(E589,'PC Receitas'!$O$4:$P$14,2,FALSE)</f>
        <v>#N/A</v>
      </c>
    </row>
    <row r="590" spans="3:22" ht="19.5" customHeight="1" thickTop="1" thickBot="1" x14ac:dyDescent="0.3">
      <c r="C590" s="58"/>
      <c r="D590" s="58" t="str">
        <f>IF(C590&lt;&gt;"",TEXT(C590,"00")&amp;"/02/"&amp;'Configurações Básicas'!$P$5,"")</f>
        <v/>
      </c>
      <c r="E590" s="58"/>
      <c r="F590" s="58"/>
      <c r="G590" s="58"/>
      <c r="H590" s="58"/>
      <c r="I590" s="59"/>
      <c r="J590" s="193"/>
      <c r="K590" s="60"/>
      <c r="L590" s="60"/>
      <c r="M590" s="56">
        <f>M589+IF(AND(K590="Pago",OR(E590='PC Receitas'!$O$4,E590='PC Receitas'!$O$5,E590='PC Receitas'!$O$6)),I590,IF(AND(K590="Pago",OR(E590='PC Receitas'!$O$7,E590='PC Receitas'!$O$8,E590='PC Receitas'!$O$9,E590='PC Receitas'!$O$10,E590='PC Receitas'!$O$11,E590='PC Receitas'!$O$12,E590='PC Receitas'!$O$13,E590='PC Receitas'!$O$14)),-I590,0))</f>
        <v>12927.7</v>
      </c>
      <c r="R590" s="153" t="e">
        <f t="shared" si="36"/>
        <v>#N/A</v>
      </c>
      <c r="S590" s="150" t="e">
        <f t="shared" si="37"/>
        <v>#N/A</v>
      </c>
      <c r="T590" s="150" t="e">
        <f t="shared" si="38"/>
        <v>#N/A</v>
      </c>
      <c r="U590" s="150" t="e">
        <f t="shared" si="39"/>
        <v>#N/A</v>
      </c>
      <c r="V590" s="154" t="e">
        <f>VLOOKUP(E590,'PC Receitas'!$O$4:$P$14,2,FALSE)</f>
        <v>#N/A</v>
      </c>
    </row>
    <row r="591" spans="3:22" ht="19.5" customHeight="1" thickTop="1" thickBot="1" x14ac:dyDescent="0.3">
      <c r="C591" s="58"/>
      <c r="D591" s="58" t="str">
        <f>IF(C591&lt;&gt;"",TEXT(C591,"00")&amp;"/02/"&amp;'Configurações Básicas'!$P$5,"")</f>
        <v/>
      </c>
      <c r="E591" s="58"/>
      <c r="F591" s="58"/>
      <c r="G591" s="58"/>
      <c r="H591" s="58"/>
      <c r="I591" s="59"/>
      <c r="J591" s="193"/>
      <c r="K591" s="60"/>
      <c r="L591" s="60"/>
      <c r="M591" s="56">
        <f>M590+IF(AND(K591="Pago",OR(E591='PC Receitas'!$O$4,E591='PC Receitas'!$O$5,E591='PC Receitas'!$O$6)),I591,IF(AND(K591="Pago",OR(E591='PC Receitas'!$O$7,E591='PC Receitas'!$O$8,E591='PC Receitas'!$O$9,E591='PC Receitas'!$O$10,E591='PC Receitas'!$O$11,E591='PC Receitas'!$O$12,E591='PC Receitas'!$O$13,E591='PC Receitas'!$O$14)),-I591,0))</f>
        <v>12927.7</v>
      </c>
      <c r="R591" s="153" t="e">
        <f t="shared" si="36"/>
        <v>#N/A</v>
      </c>
      <c r="S591" s="150" t="e">
        <f t="shared" si="37"/>
        <v>#N/A</v>
      </c>
      <c r="T591" s="150" t="e">
        <f t="shared" si="38"/>
        <v>#N/A</v>
      </c>
      <c r="U591" s="150" t="e">
        <f t="shared" si="39"/>
        <v>#N/A</v>
      </c>
      <c r="V591" s="154" t="e">
        <f>VLOOKUP(E591,'PC Receitas'!$O$4:$P$14,2,FALSE)</f>
        <v>#N/A</v>
      </c>
    </row>
    <row r="592" spans="3:22" ht="19.5" customHeight="1" thickTop="1" thickBot="1" x14ac:dyDescent="0.3">
      <c r="C592" s="58"/>
      <c r="D592" s="58" t="str">
        <f>IF(C592&lt;&gt;"",TEXT(C592,"00")&amp;"/02/"&amp;'Configurações Básicas'!$P$5,"")</f>
        <v/>
      </c>
      <c r="E592" s="58"/>
      <c r="F592" s="58"/>
      <c r="G592" s="58"/>
      <c r="H592" s="58"/>
      <c r="I592" s="59"/>
      <c r="J592" s="193"/>
      <c r="K592" s="60"/>
      <c r="L592" s="60"/>
      <c r="M592" s="56">
        <f>M591+IF(AND(K592="Pago",OR(E592='PC Receitas'!$O$4,E592='PC Receitas'!$O$5,E592='PC Receitas'!$O$6)),I592,IF(AND(K592="Pago",OR(E592='PC Receitas'!$O$7,E592='PC Receitas'!$O$8,E592='PC Receitas'!$O$9,E592='PC Receitas'!$O$10,E592='PC Receitas'!$O$11,E592='PC Receitas'!$O$12,E592='PC Receitas'!$O$13,E592='PC Receitas'!$O$14)),-I592,0))</f>
        <v>12927.7</v>
      </c>
      <c r="R592" s="153" t="e">
        <f t="shared" si="36"/>
        <v>#N/A</v>
      </c>
      <c r="S592" s="150" t="e">
        <f t="shared" si="37"/>
        <v>#N/A</v>
      </c>
      <c r="T592" s="150" t="e">
        <f t="shared" si="38"/>
        <v>#N/A</v>
      </c>
      <c r="U592" s="150" t="e">
        <f t="shared" si="39"/>
        <v>#N/A</v>
      </c>
      <c r="V592" s="154" t="e">
        <f>VLOOKUP(E592,'PC Receitas'!$O$4:$P$14,2,FALSE)</f>
        <v>#N/A</v>
      </c>
    </row>
    <row r="593" spans="3:22" ht="19.5" customHeight="1" thickTop="1" thickBot="1" x14ac:dyDescent="0.3">
      <c r="C593" s="58"/>
      <c r="D593" s="58" t="str">
        <f>IF(C593&lt;&gt;"",TEXT(C593,"00")&amp;"/02/"&amp;'Configurações Básicas'!$P$5,"")</f>
        <v/>
      </c>
      <c r="E593" s="58"/>
      <c r="F593" s="58"/>
      <c r="G593" s="58"/>
      <c r="H593" s="58"/>
      <c r="I593" s="59"/>
      <c r="J593" s="193"/>
      <c r="K593" s="60"/>
      <c r="L593" s="60"/>
      <c r="M593" s="56">
        <f>M592+IF(AND(K593="Pago",OR(E593='PC Receitas'!$O$4,E593='PC Receitas'!$O$5,E593='PC Receitas'!$O$6)),I593,IF(AND(K593="Pago",OR(E593='PC Receitas'!$O$7,E593='PC Receitas'!$O$8,E593='PC Receitas'!$O$9,E593='PC Receitas'!$O$10,E593='PC Receitas'!$O$11,E593='PC Receitas'!$O$12,E593='PC Receitas'!$O$13,E593='PC Receitas'!$O$14)),-I593,0))</f>
        <v>12927.7</v>
      </c>
      <c r="R593" s="153" t="e">
        <f t="shared" si="36"/>
        <v>#N/A</v>
      </c>
      <c r="S593" s="150" t="e">
        <f t="shared" si="37"/>
        <v>#N/A</v>
      </c>
      <c r="T593" s="150" t="e">
        <f t="shared" si="38"/>
        <v>#N/A</v>
      </c>
      <c r="U593" s="150" t="e">
        <f t="shared" si="39"/>
        <v>#N/A</v>
      </c>
      <c r="V593" s="154" t="e">
        <f>VLOOKUP(E593,'PC Receitas'!$O$4:$P$14,2,FALSE)</f>
        <v>#N/A</v>
      </c>
    </row>
    <row r="594" spans="3:22" ht="19.5" customHeight="1" thickTop="1" thickBot="1" x14ac:dyDescent="0.3">
      <c r="C594" s="58"/>
      <c r="D594" s="58" t="str">
        <f>IF(C594&lt;&gt;"",TEXT(C594,"00")&amp;"/02/"&amp;'Configurações Básicas'!$P$5,"")</f>
        <v/>
      </c>
      <c r="E594" s="58"/>
      <c r="F594" s="58"/>
      <c r="G594" s="58"/>
      <c r="H594" s="58"/>
      <c r="I594" s="59"/>
      <c r="J594" s="193"/>
      <c r="K594" s="60"/>
      <c r="L594" s="60"/>
      <c r="M594" s="56">
        <f>M593+IF(AND(K594="Pago",OR(E594='PC Receitas'!$O$4,E594='PC Receitas'!$O$5,E594='PC Receitas'!$O$6)),I594,IF(AND(K594="Pago",OR(E594='PC Receitas'!$O$7,E594='PC Receitas'!$O$8,E594='PC Receitas'!$O$9,E594='PC Receitas'!$O$10,E594='PC Receitas'!$O$11,E594='PC Receitas'!$O$12,E594='PC Receitas'!$O$13,E594='PC Receitas'!$O$14)),-I594,0))</f>
        <v>12927.7</v>
      </c>
      <c r="R594" s="153" t="e">
        <f t="shared" si="36"/>
        <v>#N/A</v>
      </c>
      <c r="S594" s="150" t="e">
        <f t="shared" si="37"/>
        <v>#N/A</v>
      </c>
      <c r="T594" s="150" t="e">
        <f t="shared" si="38"/>
        <v>#N/A</v>
      </c>
      <c r="U594" s="150" t="e">
        <f t="shared" si="39"/>
        <v>#N/A</v>
      </c>
      <c r="V594" s="154" t="e">
        <f>VLOOKUP(E594,'PC Receitas'!$O$4:$P$14,2,FALSE)</f>
        <v>#N/A</v>
      </c>
    </row>
    <row r="595" spans="3:22" ht="19.5" customHeight="1" thickTop="1" thickBot="1" x14ac:dyDescent="0.3">
      <c r="C595" s="58"/>
      <c r="D595" s="58" t="str">
        <f>IF(C595&lt;&gt;"",TEXT(C595,"00")&amp;"/02/"&amp;'Configurações Básicas'!$P$5,"")</f>
        <v/>
      </c>
      <c r="E595" s="58"/>
      <c r="F595" s="58"/>
      <c r="G595" s="58"/>
      <c r="H595" s="58"/>
      <c r="I595" s="59"/>
      <c r="J595" s="193"/>
      <c r="K595" s="60"/>
      <c r="L595" s="60"/>
      <c r="M595" s="56">
        <f>M594+IF(AND(K595="Pago",OR(E595='PC Receitas'!$O$4,E595='PC Receitas'!$O$5,E595='PC Receitas'!$O$6)),I595,IF(AND(K595="Pago",OR(E595='PC Receitas'!$O$7,E595='PC Receitas'!$O$8,E595='PC Receitas'!$O$9,E595='PC Receitas'!$O$10,E595='PC Receitas'!$O$11,E595='PC Receitas'!$O$12,E595='PC Receitas'!$O$13,E595='PC Receitas'!$O$14)),-I595,0))</f>
        <v>12927.7</v>
      </c>
      <c r="R595" s="153" t="e">
        <f t="shared" si="36"/>
        <v>#N/A</v>
      </c>
      <c r="S595" s="150" t="e">
        <f t="shared" si="37"/>
        <v>#N/A</v>
      </c>
      <c r="T595" s="150" t="e">
        <f t="shared" si="38"/>
        <v>#N/A</v>
      </c>
      <c r="U595" s="150" t="e">
        <f t="shared" si="39"/>
        <v>#N/A</v>
      </c>
      <c r="V595" s="154" t="e">
        <f>VLOOKUP(E595,'PC Receitas'!$O$4:$P$14,2,FALSE)</f>
        <v>#N/A</v>
      </c>
    </row>
    <row r="596" spans="3:22" ht="19.5" customHeight="1" thickTop="1" thickBot="1" x14ac:dyDescent="0.3">
      <c r="C596" s="58"/>
      <c r="D596" s="58" t="str">
        <f>IF(C596&lt;&gt;"",TEXT(C596,"00")&amp;"/02/"&amp;'Configurações Básicas'!$P$5,"")</f>
        <v/>
      </c>
      <c r="E596" s="58"/>
      <c r="F596" s="58"/>
      <c r="G596" s="58"/>
      <c r="H596" s="58"/>
      <c r="I596" s="59"/>
      <c r="J596" s="193"/>
      <c r="K596" s="60"/>
      <c r="L596" s="60"/>
      <c r="M596" s="56">
        <f>M595+IF(AND(K596="Pago",OR(E596='PC Receitas'!$O$4,E596='PC Receitas'!$O$5,E596='PC Receitas'!$O$6)),I596,IF(AND(K596="Pago",OR(E596='PC Receitas'!$O$7,E596='PC Receitas'!$O$8,E596='PC Receitas'!$O$9,E596='PC Receitas'!$O$10,E596='PC Receitas'!$O$11,E596='PC Receitas'!$O$12,E596='PC Receitas'!$O$13,E596='PC Receitas'!$O$14)),-I596,0))</f>
        <v>12927.7</v>
      </c>
      <c r="R596" s="153" t="e">
        <f t="shared" si="36"/>
        <v>#N/A</v>
      </c>
      <c r="S596" s="150" t="e">
        <f t="shared" si="37"/>
        <v>#N/A</v>
      </c>
      <c r="T596" s="150" t="e">
        <f t="shared" si="38"/>
        <v>#N/A</v>
      </c>
      <c r="U596" s="150" t="e">
        <f t="shared" si="39"/>
        <v>#N/A</v>
      </c>
      <c r="V596" s="154" t="e">
        <f>VLOOKUP(E596,'PC Receitas'!$O$4:$P$14,2,FALSE)</f>
        <v>#N/A</v>
      </c>
    </row>
    <row r="597" spans="3:22" ht="19.5" customHeight="1" thickTop="1" thickBot="1" x14ac:dyDescent="0.3">
      <c r="C597" s="58"/>
      <c r="D597" s="58" t="str">
        <f>IF(C597&lt;&gt;"",TEXT(C597,"00")&amp;"/02/"&amp;'Configurações Básicas'!$P$5,"")</f>
        <v/>
      </c>
      <c r="E597" s="58"/>
      <c r="F597" s="58"/>
      <c r="G597" s="58"/>
      <c r="H597" s="58"/>
      <c r="I597" s="59"/>
      <c r="J597" s="193"/>
      <c r="K597" s="60"/>
      <c r="L597" s="60"/>
      <c r="M597" s="56">
        <f>M596+IF(AND(K597="Pago",OR(E597='PC Receitas'!$O$4,E597='PC Receitas'!$O$5,E597='PC Receitas'!$O$6)),I597,IF(AND(K597="Pago",OR(E597='PC Receitas'!$O$7,E597='PC Receitas'!$O$8,E597='PC Receitas'!$O$9,E597='PC Receitas'!$O$10,E597='PC Receitas'!$O$11,E597='PC Receitas'!$O$12,E597='PC Receitas'!$O$13,E597='PC Receitas'!$O$14)),-I597,0))</f>
        <v>12927.7</v>
      </c>
      <c r="R597" s="153" t="e">
        <f t="shared" si="36"/>
        <v>#N/A</v>
      </c>
      <c r="S597" s="150" t="e">
        <f t="shared" si="37"/>
        <v>#N/A</v>
      </c>
      <c r="T597" s="150" t="e">
        <f t="shared" si="38"/>
        <v>#N/A</v>
      </c>
      <c r="U597" s="150" t="e">
        <f t="shared" si="39"/>
        <v>#N/A</v>
      </c>
      <c r="V597" s="154" t="e">
        <f>VLOOKUP(E597,'PC Receitas'!$O$4:$P$14,2,FALSE)</f>
        <v>#N/A</v>
      </c>
    </row>
    <row r="598" spans="3:22" ht="19.5" customHeight="1" thickTop="1" thickBot="1" x14ac:dyDescent="0.3">
      <c r="C598" s="58"/>
      <c r="D598" s="58" t="str">
        <f>IF(C598&lt;&gt;"",TEXT(C598,"00")&amp;"/02/"&amp;'Configurações Básicas'!$P$5,"")</f>
        <v/>
      </c>
      <c r="E598" s="58"/>
      <c r="F598" s="58"/>
      <c r="G598" s="58"/>
      <c r="H598" s="58"/>
      <c r="I598" s="59"/>
      <c r="J598" s="193"/>
      <c r="K598" s="60"/>
      <c r="L598" s="60"/>
      <c r="M598" s="56">
        <f>M597+IF(AND(K598="Pago",OR(E598='PC Receitas'!$O$4,E598='PC Receitas'!$O$5,E598='PC Receitas'!$O$6)),I598,IF(AND(K598="Pago",OR(E598='PC Receitas'!$O$7,E598='PC Receitas'!$O$8,E598='PC Receitas'!$O$9,E598='PC Receitas'!$O$10,E598='PC Receitas'!$O$11,E598='PC Receitas'!$O$12,E598='PC Receitas'!$O$13,E598='PC Receitas'!$O$14)),-I598,0))</f>
        <v>12927.7</v>
      </c>
      <c r="R598" s="153" t="e">
        <f t="shared" si="36"/>
        <v>#N/A</v>
      </c>
      <c r="S598" s="150" t="e">
        <f t="shared" si="37"/>
        <v>#N/A</v>
      </c>
      <c r="T598" s="150" t="e">
        <f t="shared" si="38"/>
        <v>#N/A</v>
      </c>
      <c r="U598" s="150" t="e">
        <f t="shared" si="39"/>
        <v>#N/A</v>
      </c>
      <c r="V598" s="154" t="e">
        <f>VLOOKUP(E598,'PC Receitas'!$O$4:$P$14,2,FALSE)</f>
        <v>#N/A</v>
      </c>
    </row>
    <row r="599" spans="3:22" ht="19.5" customHeight="1" thickTop="1" thickBot="1" x14ac:dyDescent="0.3">
      <c r="C599" s="58"/>
      <c r="D599" s="58" t="str">
        <f>IF(C599&lt;&gt;"",TEXT(C599,"00")&amp;"/02/"&amp;'Configurações Básicas'!$P$5,"")</f>
        <v/>
      </c>
      <c r="E599" s="58"/>
      <c r="F599" s="58"/>
      <c r="G599" s="58"/>
      <c r="H599" s="58"/>
      <c r="I599" s="59"/>
      <c r="J599" s="193"/>
      <c r="K599" s="60"/>
      <c r="L599" s="60"/>
      <c r="M599" s="56">
        <f>M598+IF(AND(K599="Pago",OR(E599='PC Receitas'!$O$4,E599='PC Receitas'!$O$5,E599='PC Receitas'!$O$6)),I599,IF(AND(K599="Pago",OR(E599='PC Receitas'!$O$7,E599='PC Receitas'!$O$8,E599='PC Receitas'!$O$9,E599='PC Receitas'!$O$10,E599='PC Receitas'!$O$11,E599='PC Receitas'!$O$12,E599='PC Receitas'!$O$13,E599='PC Receitas'!$O$14)),-I599,0))</f>
        <v>12927.7</v>
      </c>
      <c r="R599" s="153" t="e">
        <f t="shared" si="36"/>
        <v>#N/A</v>
      </c>
      <c r="S599" s="150" t="e">
        <f t="shared" si="37"/>
        <v>#N/A</v>
      </c>
      <c r="T599" s="150" t="e">
        <f t="shared" si="38"/>
        <v>#N/A</v>
      </c>
      <c r="U599" s="150" t="e">
        <f t="shared" si="39"/>
        <v>#N/A</v>
      </c>
      <c r="V599" s="154" t="e">
        <f>VLOOKUP(E599,'PC Receitas'!$O$4:$P$14,2,FALSE)</f>
        <v>#N/A</v>
      </c>
    </row>
    <row r="600" spans="3:22" ht="19.5" customHeight="1" thickTop="1" thickBot="1" x14ac:dyDescent="0.3">
      <c r="C600" s="58"/>
      <c r="D600" s="58" t="str">
        <f>IF(C600&lt;&gt;"",TEXT(C600,"00")&amp;"/02/"&amp;'Configurações Básicas'!$P$5,"")</f>
        <v/>
      </c>
      <c r="E600" s="58"/>
      <c r="F600" s="58"/>
      <c r="G600" s="58"/>
      <c r="H600" s="58"/>
      <c r="I600" s="59"/>
      <c r="J600" s="193"/>
      <c r="K600" s="60"/>
      <c r="L600" s="60"/>
      <c r="M600" s="56">
        <f>M599+IF(AND(K600="Pago",OR(E600='PC Receitas'!$O$4,E600='PC Receitas'!$O$5,E600='PC Receitas'!$O$6)),I600,IF(AND(K600="Pago",OR(E600='PC Receitas'!$O$7,E600='PC Receitas'!$O$8,E600='PC Receitas'!$O$9,E600='PC Receitas'!$O$10,E600='PC Receitas'!$O$11,E600='PC Receitas'!$O$12,E600='PC Receitas'!$O$13,E600='PC Receitas'!$O$14)),-I600,0))</f>
        <v>12927.7</v>
      </c>
      <c r="R600" s="153" t="e">
        <f t="shared" si="36"/>
        <v>#N/A</v>
      </c>
      <c r="S600" s="150" t="e">
        <f t="shared" si="37"/>
        <v>#N/A</v>
      </c>
      <c r="T600" s="150" t="e">
        <f t="shared" si="38"/>
        <v>#N/A</v>
      </c>
      <c r="U600" s="150" t="e">
        <f t="shared" si="39"/>
        <v>#N/A</v>
      </c>
      <c r="V600" s="154" t="e">
        <f>VLOOKUP(E600,'PC Receitas'!$O$4:$P$14,2,FALSE)</f>
        <v>#N/A</v>
      </c>
    </row>
    <row r="601" spans="3:22" ht="19.5" customHeight="1" thickTop="1" thickBot="1" x14ac:dyDescent="0.3">
      <c r="C601" s="58"/>
      <c r="D601" s="58" t="str">
        <f>IF(C601&lt;&gt;"",TEXT(C601,"00")&amp;"/02/"&amp;'Configurações Básicas'!$P$5,"")</f>
        <v/>
      </c>
      <c r="E601" s="58"/>
      <c r="F601" s="58"/>
      <c r="G601" s="58"/>
      <c r="H601" s="58"/>
      <c r="I601" s="59"/>
      <c r="J601" s="193"/>
      <c r="K601" s="60"/>
      <c r="L601" s="60"/>
      <c r="M601" s="56">
        <f>M600+IF(AND(K601="Pago",OR(E601='PC Receitas'!$O$4,E601='PC Receitas'!$O$5,E601='PC Receitas'!$O$6)),I601,IF(AND(K601="Pago",OR(E601='PC Receitas'!$O$7,E601='PC Receitas'!$O$8,E601='PC Receitas'!$O$9,E601='PC Receitas'!$O$10,E601='PC Receitas'!$O$11,E601='PC Receitas'!$O$12,E601='PC Receitas'!$O$13,E601='PC Receitas'!$O$14)),-I601,0))</f>
        <v>12927.7</v>
      </c>
      <c r="R601" s="153" t="e">
        <f t="shared" si="36"/>
        <v>#N/A</v>
      </c>
      <c r="S601" s="150" t="e">
        <f t="shared" si="37"/>
        <v>#N/A</v>
      </c>
      <c r="T601" s="150" t="e">
        <f t="shared" si="38"/>
        <v>#N/A</v>
      </c>
      <c r="U601" s="150" t="e">
        <f t="shared" si="39"/>
        <v>#N/A</v>
      </c>
      <c r="V601" s="154" t="e">
        <f>VLOOKUP(E601,'PC Receitas'!$O$4:$P$14,2,FALSE)</f>
        <v>#N/A</v>
      </c>
    </row>
    <row r="602" spans="3:22" ht="19.5" customHeight="1" thickTop="1" thickBot="1" x14ac:dyDescent="0.3">
      <c r="C602" s="58"/>
      <c r="D602" s="58" t="str">
        <f>IF(C602&lt;&gt;"",TEXT(C602,"00")&amp;"/02/"&amp;'Configurações Básicas'!$P$5,"")</f>
        <v/>
      </c>
      <c r="E602" s="58"/>
      <c r="F602" s="58"/>
      <c r="G602" s="58"/>
      <c r="H602" s="58"/>
      <c r="I602" s="59"/>
      <c r="J602" s="193"/>
      <c r="K602" s="60"/>
      <c r="L602" s="60"/>
      <c r="M602" s="56">
        <f>M601+IF(AND(K602="Pago",OR(E602='PC Receitas'!$O$4,E602='PC Receitas'!$O$5,E602='PC Receitas'!$O$6)),I602,IF(AND(K602="Pago",OR(E602='PC Receitas'!$O$7,E602='PC Receitas'!$O$8,E602='PC Receitas'!$O$9,E602='PC Receitas'!$O$10,E602='PC Receitas'!$O$11,E602='PC Receitas'!$O$12,E602='PC Receitas'!$O$13,E602='PC Receitas'!$O$14)),-I602,0))</f>
        <v>12927.7</v>
      </c>
      <c r="R602" s="153" t="e">
        <f t="shared" si="36"/>
        <v>#N/A</v>
      </c>
      <c r="S602" s="150" t="e">
        <f t="shared" si="37"/>
        <v>#N/A</v>
      </c>
      <c r="T602" s="150" t="e">
        <f t="shared" si="38"/>
        <v>#N/A</v>
      </c>
      <c r="U602" s="150" t="e">
        <f t="shared" si="39"/>
        <v>#N/A</v>
      </c>
      <c r="V602" s="154" t="e">
        <f>VLOOKUP(E602,'PC Receitas'!$O$4:$P$14,2,FALSE)</f>
        <v>#N/A</v>
      </c>
    </row>
    <row r="603" spans="3:22" ht="19.5" customHeight="1" thickTop="1" thickBot="1" x14ac:dyDescent="0.3">
      <c r="C603" s="58"/>
      <c r="D603" s="58" t="str">
        <f>IF(C603&lt;&gt;"",TEXT(C603,"00")&amp;"/02/"&amp;'Configurações Básicas'!$P$5,"")</f>
        <v/>
      </c>
      <c r="E603" s="58"/>
      <c r="F603" s="58"/>
      <c r="G603" s="58"/>
      <c r="H603" s="58"/>
      <c r="I603" s="59"/>
      <c r="J603" s="193"/>
      <c r="K603" s="60"/>
      <c r="L603" s="60"/>
      <c r="M603" s="56">
        <f>M602+IF(AND(K603="Pago",OR(E603='PC Receitas'!$O$4,E603='PC Receitas'!$O$5,E603='PC Receitas'!$O$6)),I603,IF(AND(K603="Pago",OR(E603='PC Receitas'!$O$7,E603='PC Receitas'!$O$8,E603='PC Receitas'!$O$9,E603='PC Receitas'!$O$10,E603='PC Receitas'!$O$11,E603='PC Receitas'!$O$12,E603='PC Receitas'!$O$13,E603='PC Receitas'!$O$14)),-I603,0))</f>
        <v>12927.7</v>
      </c>
      <c r="R603" s="153" t="e">
        <f t="shared" si="36"/>
        <v>#N/A</v>
      </c>
      <c r="S603" s="150" t="e">
        <f t="shared" si="37"/>
        <v>#N/A</v>
      </c>
      <c r="T603" s="150" t="e">
        <f t="shared" si="38"/>
        <v>#N/A</v>
      </c>
      <c r="U603" s="150" t="e">
        <f t="shared" si="39"/>
        <v>#N/A</v>
      </c>
      <c r="V603" s="154" t="e">
        <f>VLOOKUP(E603,'PC Receitas'!$O$4:$P$14,2,FALSE)</f>
        <v>#N/A</v>
      </c>
    </row>
    <row r="604" spans="3:22" ht="19.5" customHeight="1" thickTop="1" thickBot="1" x14ac:dyDescent="0.3">
      <c r="C604" s="58"/>
      <c r="D604" s="58" t="str">
        <f>IF(C604&lt;&gt;"",TEXT(C604,"00")&amp;"/02/"&amp;'Configurações Básicas'!$P$5,"")</f>
        <v/>
      </c>
      <c r="E604" s="58"/>
      <c r="F604" s="58"/>
      <c r="G604" s="58"/>
      <c r="H604" s="58"/>
      <c r="I604" s="59"/>
      <c r="J604" s="193"/>
      <c r="K604" s="60"/>
      <c r="L604" s="60"/>
      <c r="M604" s="56">
        <f>M603+IF(AND(K604="Pago",OR(E604='PC Receitas'!$O$4,E604='PC Receitas'!$O$5,E604='PC Receitas'!$O$6)),I604,IF(AND(K604="Pago",OR(E604='PC Receitas'!$O$7,E604='PC Receitas'!$O$8,E604='PC Receitas'!$O$9,E604='PC Receitas'!$O$10,E604='PC Receitas'!$O$11,E604='PC Receitas'!$O$12,E604='PC Receitas'!$O$13,E604='PC Receitas'!$O$14)),-I604,0))</f>
        <v>12927.7</v>
      </c>
      <c r="R604" s="153" t="e">
        <f t="shared" si="36"/>
        <v>#N/A</v>
      </c>
      <c r="S604" s="150" t="e">
        <f t="shared" si="37"/>
        <v>#N/A</v>
      </c>
      <c r="T604" s="150" t="e">
        <f t="shared" si="38"/>
        <v>#N/A</v>
      </c>
      <c r="U604" s="150" t="e">
        <f t="shared" si="39"/>
        <v>#N/A</v>
      </c>
      <c r="V604" s="154" t="e">
        <f>VLOOKUP(E604,'PC Receitas'!$O$4:$P$14,2,FALSE)</f>
        <v>#N/A</v>
      </c>
    </row>
    <row r="605" spans="3:22" ht="19.5" customHeight="1" thickTop="1" thickBot="1" x14ac:dyDescent="0.3">
      <c r="C605" s="58"/>
      <c r="D605" s="58" t="str">
        <f>IF(C605&lt;&gt;"",TEXT(C605,"00")&amp;"/02/"&amp;'Configurações Básicas'!$P$5,"")</f>
        <v/>
      </c>
      <c r="E605" s="58"/>
      <c r="F605" s="58"/>
      <c r="G605" s="58"/>
      <c r="H605" s="58"/>
      <c r="I605" s="59"/>
      <c r="J605" s="193"/>
      <c r="K605" s="60"/>
      <c r="L605" s="60"/>
      <c r="M605" s="56">
        <f>M604+IF(AND(K605="Pago",OR(E605='PC Receitas'!$O$4,E605='PC Receitas'!$O$5,E605='PC Receitas'!$O$6)),I605,IF(AND(K605="Pago",OR(E605='PC Receitas'!$O$7,E605='PC Receitas'!$O$8,E605='PC Receitas'!$O$9,E605='PC Receitas'!$O$10,E605='PC Receitas'!$O$11,E605='PC Receitas'!$O$12,E605='PC Receitas'!$O$13,E605='PC Receitas'!$O$14)),-I605,0))</f>
        <v>12927.7</v>
      </c>
      <c r="R605" s="153" t="e">
        <f t="shared" si="36"/>
        <v>#N/A</v>
      </c>
      <c r="S605" s="150" t="e">
        <f t="shared" si="37"/>
        <v>#N/A</v>
      </c>
      <c r="T605" s="150" t="e">
        <f t="shared" si="38"/>
        <v>#N/A</v>
      </c>
      <c r="U605" s="150" t="e">
        <f t="shared" si="39"/>
        <v>#N/A</v>
      </c>
      <c r="V605" s="154" t="e">
        <f>VLOOKUP(E605,'PC Receitas'!$O$4:$P$14,2,FALSE)</f>
        <v>#N/A</v>
      </c>
    </row>
    <row r="606" spans="3:22" ht="15.75" thickTop="1" x14ac:dyDescent="0.25">
      <c r="M606" s="35"/>
    </row>
    <row r="607" spans="3:22" x14ac:dyDescent="0.25">
      <c r="M607" s="35"/>
    </row>
    <row r="608" spans="3:22" x14ac:dyDescent="0.25">
      <c r="M608" s="35"/>
    </row>
    <row r="609" spans="13:13" x14ac:dyDescent="0.25">
      <c r="M609" s="35"/>
    </row>
    <row r="610" spans="13:13" hidden="1" x14ac:dyDescent="0.25">
      <c r="M610" s="35"/>
    </row>
    <row r="611" spans="13:13" hidden="1" x14ac:dyDescent="0.25">
      <c r="M611" s="35"/>
    </row>
    <row r="612" spans="13:13" hidden="1" x14ac:dyDescent="0.25">
      <c r="M612" s="35"/>
    </row>
    <row r="613" spans="13:13" hidden="1" x14ac:dyDescent="0.25">
      <c r="M613" s="35"/>
    </row>
    <row r="614" spans="13:13" hidden="1" x14ac:dyDescent="0.25">
      <c r="M614" s="35"/>
    </row>
    <row r="615" spans="13:13" hidden="1" x14ac:dyDescent="0.25">
      <c r="M615" s="35"/>
    </row>
    <row r="616" spans="13:13" hidden="1" x14ac:dyDescent="0.25">
      <c r="M616" s="35"/>
    </row>
    <row r="617" spans="13:13" hidden="1" x14ac:dyDescent="0.25">
      <c r="M617" s="35"/>
    </row>
    <row r="618" spans="13:13" hidden="1" x14ac:dyDescent="0.25">
      <c r="M618" s="35"/>
    </row>
    <row r="619" spans="13:13" hidden="1" x14ac:dyDescent="0.25">
      <c r="M619" s="35"/>
    </row>
    <row r="620" spans="13:13" hidden="1" x14ac:dyDescent="0.25">
      <c r="M620" s="35"/>
    </row>
    <row r="621" spans="13:13" hidden="1" x14ac:dyDescent="0.25">
      <c r="M621" s="35"/>
    </row>
    <row r="622" spans="13:13" hidden="1" x14ac:dyDescent="0.25">
      <c r="M622" s="35"/>
    </row>
    <row r="623" spans="13:13" hidden="1" x14ac:dyDescent="0.25">
      <c r="M623" s="35"/>
    </row>
    <row r="624" spans="13:13" hidden="1" x14ac:dyDescent="0.25">
      <c r="M624" s="35"/>
    </row>
    <row r="625" spans="13:13" hidden="1" x14ac:dyDescent="0.25">
      <c r="M625" s="35"/>
    </row>
    <row r="626" spans="13:13" hidden="1" x14ac:dyDescent="0.25">
      <c r="M626" s="35"/>
    </row>
    <row r="627" spans="13:13" hidden="1" x14ac:dyDescent="0.25">
      <c r="M627" s="35"/>
    </row>
    <row r="628" spans="13:13" hidden="1" x14ac:dyDescent="0.25">
      <c r="M628" s="35"/>
    </row>
    <row r="629" spans="13:13" hidden="1" x14ac:dyDescent="0.25">
      <c r="M629" s="35"/>
    </row>
    <row r="630" spans="13:13" hidden="1" x14ac:dyDescent="0.25">
      <c r="M630" s="35"/>
    </row>
    <row r="631" spans="13:13" hidden="1" x14ac:dyDescent="0.25">
      <c r="M631" s="35"/>
    </row>
    <row r="632" spans="13:13" hidden="1" x14ac:dyDescent="0.25">
      <c r="M632" s="35"/>
    </row>
    <row r="633" spans="13:13" hidden="1" x14ac:dyDescent="0.25">
      <c r="M633" s="35"/>
    </row>
    <row r="634" spans="13:13" hidden="1" x14ac:dyDescent="0.25">
      <c r="M634" s="35"/>
    </row>
    <row r="635" spans="13:13" hidden="1" x14ac:dyDescent="0.25">
      <c r="M635" s="35"/>
    </row>
    <row r="636" spans="13:13" hidden="1" x14ac:dyDescent="0.25">
      <c r="M636" s="35"/>
    </row>
    <row r="637" spans="13:13" hidden="1" x14ac:dyDescent="0.25">
      <c r="M637" s="35"/>
    </row>
    <row r="638" spans="13:13" hidden="1" x14ac:dyDescent="0.25">
      <c r="M638" s="35"/>
    </row>
    <row r="639" spans="13:13" hidden="1" x14ac:dyDescent="0.25">
      <c r="M639" s="35"/>
    </row>
    <row r="640" spans="13:13" hidden="1" x14ac:dyDescent="0.25">
      <c r="M640" s="35"/>
    </row>
    <row r="641" spans="13:13" hidden="1" x14ac:dyDescent="0.25">
      <c r="M641" s="35"/>
    </row>
    <row r="642" spans="13:13" hidden="1" x14ac:dyDescent="0.25">
      <c r="M642" s="35"/>
    </row>
    <row r="643" spans="13:13" hidden="1" x14ac:dyDescent="0.25">
      <c r="M643" s="35"/>
    </row>
    <row r="644" spans="13:13" hidden="1" x14ac:dyDescent="0.25">
      <c r="M644" s="35"/>
    </row>
    <row r="645" spans="13:13" hidden="1" x14ac:dyDescent="0.25">
      <c r="M645" s="35"/>
    </row>
    <row r="646" spans="13:13" hidden="1" x14ac:dyDescent="0.25">
      <c r="M646" s="35"/>
    </row>
    <row r="647" spans="13:13" hidden="1" x14ac:dyDescent="0.25">
      <c r="M647" s="35"/>
    </row>
    <row r="648" spans="13:13" hidden="1" x14ac:dyDescent="0.25">
      <c r="M648" s="35"/>
    </row>
    <row r="649" spans="13:13" hidden="1" x14ac:dyDescent="0.25">
      <c r="M649" s="35"/>
    </row>
    <row r="650" spans="13:13" hidden="1" x14ac:dyDescent="0.25">
      <c r="M650" s="35"/>
    </row>
    <row r="651" spans="13:13" hidden="1" x14ac:dyDescent="0.25">
      <c r="M651" s="35"/>
    </row>
    <row r="652" spans="13:13" hidden="1" x14ac:dyDescent="0.25">
      <c r="M652" s="35"/>
    </row>
    <row r="653" spans="13:13" hidden="1" x14ac:dyDescent="0.25">
      <c r="M653" s="35"/>
    </row>
    <row r="654" spans="13:13" hidden="1" x14ac:dyDescent="0.25">
      <c r="M654" s="35"/>
    </row>
    <row r="655" spans="13:13" hidden="1" x14ac:dyDescent="0.25">
      <c r="M655" s="35"/>
    </row>
    <row r="656" spans="13:13" hidden="1" x14ac:dyDescent="0.25">
      <c r="M656" s="35"/>
    </row>
    <row r="657" spans="13:13" hidden="1" x14ac:dyDescent="0.25">
      <c r="M657" s="35"/>
    </row>
    <row r="658" spans="13:13" hidden="1" x14ac:dyDescent="0.25">
      <c r="M658" s="36"/>
    </row>
  </sheetData>
  <sheetProtection selectLockedCells="1"/>
  <autoFilter ref="C4:K4"/>
  <mergeCells count="11">
    <mergeCell ref="O11:O12"/>
    <mergeCell ref="P11:P12"/>
    <mergeCell ref="O13:O14"/>
    <mergeCell ref="P13:P14"/>
    <mergeCell ref="O7:O8"/>
    <mergeCell ref="P7:P8"/>
    <mergeCell ref="O4:P4"/>
    <mergeCell ref="O5:O6"/>
    <mergeCell ref="P5:P6"/>
    <mergeCell ref="O9:O10"/>
    <mergeCell ref="P9:P10"/>
  </mergeCells>
  <conditionalFormatting sqref="P5:P6">
    <cfRule type="cellIs" dxfId="544" priority="148" operator="lessThan">
      <formula>0</formula>
    </cfRule>
    <cfRule type="cellIs" dxfId="543" priority="149" operator="greaterThan">
      <formula>0</formula>
    </cfRule>
    <cfRule type="cellIs" dxfId="542" priority="160" operator="greaterThan">
      <formula>0</formula>
    </cfRule>
  </conditionalFormatting>
  <conditionalFormatting sqref="P13:P14">
    <cfRule type="cellIs" dxfId="541" priority="154" operator="lessThan">
      <formula>0</formula>
    </cfRule>
    <cfRule type="cellIs" dxfId="540" priority="155" operator="greaterThan">
      <formula>0</formula>
    </cfRule>
  </conditionalFormatting>
  <conditionalFormatting sqref="P11:P12">
    <cfRule type="cellIs" dxfId="539" priority="128" operator="greaterThan">
      <formula>0</formula>
    </cfRule>
    <cfRule type="cellIs" dxfId="538" priority="129" operator="lessThan">
      <formula>0</formula>
    </cfRule>
  </conditionalFormatting>
  <conditionalFormatting sqref="M5:M605">
    <cfRule type="cellIs" dxfId="537" priority="46" operator="greaterThan">
      <formula>0</formula>
    </cfRule>
    <cfRule type="cellIs" dxfId="536" priority="47" operator="lessThan">
      <formula>0</formula>
    </cfRule>
  </conditionalFormatting>
  <conditionalFormatting sqref="P7:P8">
    <cfRule type="cellIs" dxfId="535" priority="39" operator="greaterThan">
      <formula>0</formula>
    </cfRule>
  </conditionalFormatting>
  <conditionalFormatting sqref="P9:P10">
    <cfRule type="cellIs" dxfId="534" priority="38" operator="greaterThan">
      <formula>0</formula>
    </cfRule>
  </conditionalFormatting>
  <conditionalFormatting sqref="E100:F605">
    <cfRule type="containsText" dxfId="533" priority="36" operator="containsText" text="Despesa">
      <formula>NOT(ISERROR(SEARCH("Despesa",E100)))</formula>
    </cfRule>
    <cfRule type="containsText" dxfId="532" priority="37" operator="containsText" text="Receita">
      <formula>NOT(ISERROR(SEARCH("Receita",E100)))</formula>
    </cfRule>
  </conditionalFormatting>
  <conditionalFormatting sqref="E100:F605">
    <cfRule type="expression" dxfId="531" priority="184" stopIfTrue="1">
      <formula>NOT(ISERROR(SEARCH("Investimentos",E100)))</formula>
    </cfRule>
  </conditionalFormatting>
  <conditionalFormatting sqref="E22:F99">
    <cfRule type="containsText" dxfId="530" priority="32" operator="containsText" text="Despesa">
      <formula>NOT(ISERROR(SEARCH("Despesa",E22)))</formula>
    </cfRule>
    <cfRule type="containsText" dxfId="529" priority="33" operator="containsText" text="Receita">
      <formula>NOT(ISERROR(SEARCH("Receita",E22)))</formula>
    </cfRule>
  </conditionalFormatting>
  <conditionalFormatting sqref="E22:F99">
    <cfRule type="expression" dxfId="528" priority="187" stopIfTrue="1">
      <formula>NOT(ISERROR(SEARCH("Investimentos",E22)))</formula>
    </cfRule>
  </conditionalFormatting>
  <conditionalFormatting sqref="E5:F605">
    <cfRule type="containsText" dxfId="527" priority="28" operator="containsText" text="Despesa">
      <formula>NOT(ISERROR(SEARCH("Despesa",E5)))</formula>
    </cfRule>
    <cfRule type="containsText" dxfId="526" priority="29" operator="containsText" text="Receita">
      <formula>NOT(ISERROR(SEARCH("Receita",E5)))</formula>
    </cfRule>
  </conditionalFormatting>
  <conditionalFormatting sqref="E5:F605">
    <cfRule type="expression" dxfId="525" priority="190" stopIfTrue="1">
      <formula>NOT(ISERROR(SEARCH("Investimentos",E5)))</formula>
    </cfRule>
  </conditionalFormatting>
  <conditionalFormatting sqref="L109:L605">
    <cfRule type="containsText" dxfId="524" priority="24" operator="containsText" text="Não Pago">
      <formula>NOT(ISERROR(SEARCH("Não Pago",L109)))</formula>
    </cfRule>
    <cfRule type="containsText" dxfId="523" priority="25" operator="containsText" text="Pago">
      <formula>NOT(ISERROR(SEARCH("Pago",L109)))</formula>
    </cfRule>
  </conditionalFormatting>
  <conditionalFormatting sqref="L21:L108">
    <cfRule type="containsText" dxfId="522" priority="22" operator="containsText" text="Não Pago">
      <formula>NOT(ISERROR(SEARCH("Não Pago",L21)))</formula>
    </cfRule>
    <cfRule type="containsText" dxfId="521" priority="23" operator="containsText" text="Pago">
      <formula>NOT(ISERROR(SEARCH("Pago",L21)))</formula>
    </cfRule>
  </conditionalFormatting>
  <conditionalFormatting sqref="L10:L19">
    <cfRule type="containsText" dxfId="520" priority="20" operator="containsText" text="Não Pago">
      <formula>NOT(ISERROR(SEARCH("Não Pago",L10)))</formula>
    </cfRule>
    <cfRule type="containsText" dxfId="519" priority="21" operator="containsText" text="Pago">
      <formula>NOT(ISERROR(SEARCH("Pago",L10)))</formula>
    </cfRule>
  </conditionalFormatting>
  <conditionalFormatting sqref="L20">
    <cfRule type="containsText" dxfId="518" priority="18" operator="containsText" text="Não Pago">
      <formula>NOT(ISERROR(SEARCH("Não Pago",L20)))</formula>
    </cfRule>
    <cfRule type="containsText" dxfId="517" priority="19" operator="containsText" text="Pago">
      <formula>NOT(ISERROR(SEARCH("Pago",L20)))</formula>
    </cfRule>
  </conditionalFormatting>
  <conditionalFormatting sqref="L5:L9">
    <cfRule type="containsText" dxfId="516" priority="16" operator="containsText" text="Não Pago">
      <formula>NOT(ISERROR(SEARCH("Não Pago",L5)))</formula>
    </cfRule>
    <cfRule type="containsText" dxfId="515" priority="17" operator="containsText" text="Pago">
      <formula>NOT(ISERROR(SEARCH("Pago",L5)))</formula>
    </cfRule>
  </conditionalFormatting>
  <conditionalFormatting sqref="K122:K605">
    <cfRule type="containsText" dxfId="514" priority="14" operator="containsText" text="Não Pago">
      <formula>NOT(ISERROR(SEARCH("Não Pago",K122)))</formula>
    </cfRule>
    <cfRule type="containsText" dxfId="513" priority="15" operator="containsText" text="Pago">
      <formula>NOT(ISERROR(SEARCH("Pago",K122)))</formula>
    </cfRule>
  </conditionalFormatting>
  <conditionalFormatting sqref="K21:K121">
    <cfRule type="containsText" dxfId="512" priority="12" operator="containsText" text="Não Pago">
      <formula>NOT(ISERROR(SEARCH("Não Pago",K21)))</formula>
    </cfRule>
    <cfRule type="containsText" dxfId="511" priority="13" operator="containsText" text="Pago">
      <formula>NOT(ISERROR(SEARCH("Pago",K21)))</formula>
    </cfRule>
  </conditionalFormatting>
  <conditionalFormatting sqref="K5:K19">
    <cfRule type="containsText" dxfId="510" priority="10" operator="containsText" text="Não Pago">
      <formula>NOT(ISERROR(SEARCH("Não Pago",K5)))</formula>
    </cfRule>
    <cfRule type="containsText" dxfId="509" priority="11" operator="containsText" text="Pago">
      <formula>NOT(ISERROR(SEARCH("Pago",K5)))</formula>
    </cfRule>
  </conditionalFormatting>
  <conditionalFormatting sqref="K20">
    <cfRule type="containsText" dxfId="508" priority="8" operator="containsText" text="Não Pago">
      <formula>NOT(ISERROR(SEARCH("Não Pago",K20)))</formula>
    </cfRule>
    <cfRule type="containsText" dxfId="507" priority="9" operator="containsText" text="Pago">
      <formula>NOT(ISERROR(SEARCH("Pago",K20)))</formula>
    </cfRule>
  </conditionalFormatting>
  <conditionalFormatting sqref="K5:K187">
    <cfRule type="cellIs" dxfId="506" priority="7" operator="equal">
      <formula>"Realizado"</formula>
    </cfRule>
  </conditionalFormatting>
  <conditionalFormatting sqref="K22">
    <cfRule type="containsText" dxfId="505" priority="5" operator="containsText" text="Não Pago">
      <formula>NOT(ISERROR(SEARCH("Não Pago",K22)))</formula>
    </cfRule>
    <cfRule type="containsText" dxfId="504" priority="6" operator="containsText" text="Pago">
      <formula>NOT(ISERROR(SEARCH("Pago",K22)))</formula>
    </cfRule>
  </conditionalFormatting>
  <conditionalFormatting sqref="K27">
    <cfRule type="containsText" dxfId="503" priority="3" operator="containsText" text="Não Pago">
      <formula>NOT(ISERROR(SEARCH("Não Pago",K27)))</formula>
    </cfRule>
    <cfRule type="containsText" dxfId="502" priority="4" operator="containsText" text="Pago">
      <formula>NOT(ISERROR(SEARCH("Pago",K27)))</formula>
    </cfRule>
  </conditionalFormatting>
  <conditionalFormatting sqref="K34">
    <cfRule type="containsText" dxfId="501" priority="1" operator="containsText" text="Não Pago">
      <formula>NOT(ISERROR(SEARCH("Não Pago",K34)))</formula>
    </cfRule>
    <cfRule type="containsText" dxfId="500" priority="2" operator="containsText" text="Pago">
      <formula>NOT(ISERROR(SEARCH("Pago",K34)))</formula>
    </cfRule>
  </conditionalFormatting>
  <dataValidations count="5">
    <dataValidation type="list" allowBlank="1" showInputMessage="1" showErrorMessage="1" sqref="C5:C605">
      <formula1>"1,2,3,4,5,6,7,8,9,10,11,12,13,14,15,16,17,18,19,20,21,22,23,24,25,26,27,28,29,30,31"</formula1>
    </dataValidation>
    <dataValidation type="list" allowBlank="1" showInputMessage="1" showErrorMessage="1" sqref="L5:L605 K188:K605">
      <formula1>"Pago,Não Pago"</formula1>
    </dataValidation>
    <dataValidation type="list" allowBlank="1" showInputMessage="1" showErrorMessage="1" sqref="G5:H605">
      <formula1>INDIRECT(V5)</formula1>
    </dataValidation>
    <dataValidation type="list" allowBlank="1" showInputMessage="1" showErrorMessage="1" sqref="E5:F605">
      <formula1>$O$16:$O$26</formula1>
    </dataValidation>
    <dataValidation type="list" allowBlank="1" showInputMessage="1" showErrorMessage="1" sqref="K5:K187">
      <formula1>"Pago,Não Pago,Realizado"</formula1>
    </dataValidation>
  </dataValidations>
  <pageMargins left="0.51181102362204722" right="0.51181102362204722" top="0.78740157480314965" bottom="0.78740157480314965" header="0.31496062992125984" footer="0.31496062992125984"/>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6">
    <pageSetUpPr fitToPage="1"/>
  </sheetPr>
  <dimension ref="A1:AD658"/>
  <sheetViews>
    <sheetView showGridLines="0" zoomScale="90" zoomScaleNormal="90" zoomScalePageLayoutView="90" workbookViewId="0">
      <pane xSplit="1" ySplit="4" topLeftCell="B5" activePane="bottomRight" state="frozen"/>
      <selection activeCell="F84" sqref="F84"/>
      <selection pane="topRight" activeCell="F84" sqref="F84"/>
      <selection pane="bottomLeft" activeCell="F84" sqref="F84"/>
      <selection pane="bottomRight" activeCell="E5" sqref="E5"/>
    </sheetView>
  </sheetViews>
  <sheetFormatPr defaultColWidth="0" defaultRowHeight="15" zeroHeight="1" x14ac:dyDescent="0.25"/>
  <cols>
    <col min="1" max="1" width="27.42578125" style="76" customWidth="1"/>
    <col min="2" max="2" width="3.7109375" style="5" customWidth="1"/>
    <col min="3" max="3" width="7.7109375" style="5" customWidth="1"/>
    <col min="4" max="4" width="17.42578125" style="5" customWidth="1"/>
    <col min="5" max="5" width="29.42578125" style="5" customWidth="1"/>
    <col min="6" max="6" width="18.42578125" style="5" customWidth="1"/>
    <col min="7" max="8" width="34.7109375" style="5" customWidth="1"/>
    <col min="9" max="10" width="15.140625" style="5" customWidth="1"/>
    <col min="11" max="11" width="12.42578125" style="5" customWidth="1"/>
    <col min="12" max="12" width="15.85546875" style="5" customWidth="1"/>
    <col min="13" max="13" width="17.42578125" style="5" customWidth="1"/>
    <col min="14" max="14" width="2.42578125" style="5" customWidth="1"/>
    <col min="15" max="15" width="22.140625" style="5" customWidth="1"/>
    <col min="16" max="16" width="15.28515625" style="5" customWidth="1"/>
    <col min="17" max="17" width="8.85546875" style="5" customWidth="1"/>
    <col min="18" max="21" width="8.85546875" style="150" hidden="1" customWidth="1"/>
    <col min="22" max="22" width="5.42578125" style="151" hidden="1" customWidth="1"/>
    <col min="23" max="23" width="8.85546875" style="147" customWidth="1"/>
    <col min="24" max="30" width="8.85546875" style="5" customWidth="1"/>
    <col min="31" max="16384" width="8.85546875" style="5" hidden="1"/>
  </cols>
  <sheetData>
    <row r="1" spans="1:23" s="10" customFormat="1" ht="33.950000000000003" customHeight="1" x14ac:dyDescent="0.35">
      <c r="A1" s="191" t="s">
        <v>1368</v>
      </c>
      <c r="C1" s="125" t="s">
        <v>292</v>
      </c>
      <c r="D1" s="125"/>
      <c r="E1" s="125"/>
      <c r="F1" s="125"/>
      <c r="G1" s="125"/>
      <c r="H1" s="125"/>
      <c r="I1" s="125"/>
      <c r="J1" s="125"/>
      <c r="K1" s="125"/>
      <c r="L1" s="125"/>
      <c r="M1" s="125"/>
      <c r="N1" s="125"/>
      <c r="O1" s="125"/>
      <c r="R1" s="148"/>
      <c r="S1" s="148"/>
      <c r="T1" s="148"/>
      <c r="U1" s="148"/>
      <c r="V1" s="149"/>
      <c r="W1" s="146"/>
    </row>
    <row r="2" spans="1:23" s="10" customFormat="1" ht="37.5" customHeight="1" thickBot="1" x14ac:dyDescent="0.3">
      <c r="A2" s="76"/>
      <c r="C2" s="145"/>
      <c r="D2" s="145"/>
      <c r="E2" s="145"/>
      <c r="F2" s="145"/>
      <c r="G2" s="145"/>
      <c r="H2" s="145"/>
      <c r="I2" s="145"/>
      <c r="J2" s="145"/>
      <c r="K2" s="145"/>
      <c r="L2" s="145"/>
      <c r="M2" s="145"/>
      <c r="N2" s="145"/>
      <c r="O2" s="145"/>
      <c r="P2" s="145"/>
      <c r="R2" s="148"/>
      <c r="S2" s="148"/>
      <c r="T2" s="148"/>
      <c r="U2" s="148"/>
      <c r="V2" s="149"/>
      <c r="W2" s="146"/>
    </row>
    <row r="3" spans="1:23" ht="21.75" customHeight="1" thickTop="1" thickBot="1" x14ac:dyDescent="0.3">
      <c r="F3" s="12"/>
      <c r="G3" s="29"/>
      <c r="H3" s="12"/>
    </row>
    <row r="4" spans="1:23" ht="30.75" customHeight="1" thickTop="1" thickBot="1" x14ac:dyDescent="0.3">
      <c r="C4" s="183" t="s">
        <v>15</v>
      </c>
      <c r="D4" s="183" t="s">
        <v>1427</v>
      </c>
      <c r="E4" s="184" t="s">
        <v>18</v>
      </c>
      <c r="F4" s="183" t="s">
        <v>1428</v>
      </c>
      <c r="G4" s="184" t="s">
        <v>17</v>
      </c>
      <c r="H4" s="183" t="s">
        <v>1430</v>
      </c>
      <c r="I4" s="183" t="s">
        <v>1431</v>
      </c>
      <c r="J4" s="183" t="s">
        <v>1432</v>
      </c>
      <c r="K4" s="184" t="s">
        <v>19</v>
      </c>
      <c r="L4" s="183" t="s">
        <v>1433</v>
      </c>
      <c r="M4" s="30" t="s">
        <v>20</v>
      </c>
      <c r="O4" s="217" t="s">
        <v>26</v>
      </c>
      <c r="P4" s="217"/>
      <c r="V4" s="152"/>
    </row>
    <row r="5" spans="1:23" ht="19.5" customHeight="1" thickTop="1" thickBot="1" x14ac:dyDescent="0.3">
      <c r="C5" s="58"/>
      <c r="D5" s="58" t="str">
        <f>IF(C5&lt;&gt;"",TEXT(C5,"00")&amp;"/03/"&amp;'Configurações Básicas'!$P$5,"")</f>
        <v/>
      </c>
      <c r="E5" s="58"/>
      <c r="F5" s="28"/>
      <c r="G5" s="28"/>
      <c r="H5" s="28"/>
      <c r="I5" s="167"/>
      <c r="J5" s="192"/>
      <c r="K5" s="60"/>
      <c r="L5" s="60"/>
      <c r="M5" s="56">
        <f>P5+IF(AND(K5="Pago",OR(E5='PC Receitas'!O4,E5='PC Receitas'!O5,E5='PC Receitas'!O6)),I5,IF(AND(K5="Pago",OR(E5='PC Receitas'!O7,E5='PC Receitas'!O8,E5='PC Receitas'!O9,E5='PC Receitas'!O10,E5='PC Receitas'!O11,E5='PC Receitas'!O12,E5='PC Receitas'!O13,E5='PC Receitas'!O14)),-I5,0))</f>
        <v>12927.7</v>
      </c>
      <c r="O5" s="221" t="s">
        <v>231</v>
      </c>
      <c r="P5" s="222">
        <f>Fev!P13</f>
        <v>12927.7</v>
      </c>
      <c r="Q5" s="57"/>
      <c r="R5" s="153" t="e">
        <f>IF(V5="Despesas_com_RH","Despesa",IF(V5="Despesas_Operacionais","Despesa",IF(V5="Despesas_com_Marketing","Despesa",IF(V5="Impostos","Despesa",IF(V5="Investimentos","Despesa","")))))</f>
        <v>#N/A</v>
      </c>
      <c r="S5" s="150" t="e">
        <f>IF(V5="Despesas_com_Produtos","Despesa",IF(V5="Despesas_com_Serviços","Despesa",IF(V5="Despesas_Não_Operacionais","Despesa","")))</f>
        <v>#N/A</v>
      </c>
      <c r="T5" s="150" t="e">
        <f>IF(V5="Receitas_com_Produtos","Receita",IF(V5="Receitas_com_Serviços","Receita",IF(V5="Receitas_Não_Operacionais","Receita","")))</f>
        <v>#N/A</v>
      </c>
      <c r="U5" s="150" t="e">
        <f>IF(R5&lt;&gt;"",R5,IF(S5&lt;&gt;"",S5,IF(T5&lt;&gt;"",T5,"")))</f>
        <v>#N/A</v>
      </c>
      <c r="V5" s="154" t="e">
        <f>VLOOKUP(E5,'PC Receitas'!$O$4:$P$14,2,FALSE)</f>
        <v>#N/A</v>
      </c>
    </row>
    <row r="6" spans="1:23" ht="19.5" customHeight="1" thickTop="1" thickBot="1" x14ac:dyDescent="0.3">
      <c r="C6" s="58"/>
      <c r="D6" s="58" t="str">
        <f>IF(C6&lt;&gt;"",TEXT(C6,"00")&amp;"/03/"&amp;'Configurações Básicas'!$P$5,"")</f>
        <v/>
      </c>
      <c r="E6" s="58"/>
      <c r="F6" s="28"/>
      <c r="G6" s="58"/>
      <c r="H6" s="58"/>
      <c r="I6" s="167"/>
      <c r="J6" s="192"/>
      <c r="K6" s="168"/>
      <c r="L6" s="168"/>
      <c r="M6" s="56">
        <f>M5+IF(AND(K6="Pago",OR(E6='PC Receitas'!$O$4,E6='PC Receitas'!$O$5,E6='PC Receitas'!$O$6)),I6,IF(AND(K6="Pago",OR(E6='PC Receitas'!$O$7,E6='PC Receitas'!$O$8,E6='PC Receitas'!$O$9,E6='PC Receitas'!$O$10,E6='PC Receitas'!$O$11,E6='PC Receitas'!$O$12,E6='PC Receitas'!$O$13,E6='PC Receitas'!$O$14)),-I6,0))</f>
        <v>12927.7</v>
      </c>
      <c r="O6" s="221"/>
      <c r="P6" s="222"/>
      <c r="Q6" s="57"/>
      <c r="R6" s="153" t="e">
        <f t="shared" ref="R6:R69" si="0">IF(V6="Despesas_com_RH","Despesa",IF(V6="Despesas_Operacionais","Despesa",IF(V6="Despesas_com_Marketing","Despesa",IF(V6="Impostos","Despesa",IF(V6="Investimentos","Despesa","")))))</f>
        <v>#N/A</v>
      </c>
      <c r="S6" s="150" t="e">
        <f t="shared" ref="S6:S69" si="1">IF(V6="Despesas_com_Produtos","Despesa",IF(V6="Despesas_com_Serviços","Despesa",IF(V6="Despesas_Não_Operacionais","Despesa","")))</f>
        <v>#N/A</v>
      </c>
      <c r="T6" s="150" t="e">
        <f t="shared" ref="T6:T69" si="2">IF(V6="Receitas_com_Produtos","Receita",IF(V6="Receitas_com_Serviços","Receita",IF(V6="Receitas_Não_Operacionais","Receita","")))</f>
        <v>#N/A</v>
      </c>
      <c r="U6" s="150" t="e">
        <f t="shared" ref="U6:U69" si="3">IF(R6&lt;&gt;"",R6,IF(S6&lt;&gt;"",S6,IF(T6&lt;&gt;"",T6,"")))</f>
        <v>#N/A</v>
      </c>
      <c r="V6" s="154" t="e">
        <f>VLOOKUP(E6,'PC Receitas'!$O$4:$P$14,2,FALSE)</f>
        <v>#N/A</v>
      </c>
    </row>
    <row r="7" spans="1:23" ht="19.5" customHeight="1" thickTop="1" thickBot="1" x14ac:dyDescent="0.3">
      <c r="C7" s="58"/>
      <c r="D7" s="58" t="str">
        <f>IF(C7&lt;&gt;"",TEXT(C7,"00")&amp;"/03/"&amp;'Configurações Básicas'!$P$5,"")</f>
        <v/>
      </c>
      <c r="E7" s="58"/>
      <c r="F7" s="28"/>
      <c r="G7" s="58"/>
      <c r="H7" s="58"/>
      <c r="I7" s="167"/>
      <c r="J7" s="192"/>
      <c r="K7" s="168"/>
      <c r="L7" s="168"/>
      <c r="M7" s="56">
        <f>M6+IF(AND(K7="Pago",OR(E7='PC Receitas'!$O$4,E7='PC Receitas'!$O$5,E7='PC Receitas'!$O$6)),I7,IF(AND(K7="Pago",OR(E7='PC Receitas'!$O$7,E7='PC Receitas'!$O$8,E7='PC Receitas'!$O$9,E7='PC Receitas'!$O$10,E7='PC Receitas'!$O$11,E7='PC Receitas'!$O$12,E7='PC Receitas'!$O$13,E7='PC Receitas'!$O$14)),-I7,0))</f>
        <v>12927.7</v>
      </c>
      <c r="O7" s="211" t="s">
        <v>27</v>
      </c>
      <c r="P7" s="214">
        <f>SUMIFS($I$5:$I$605,$E$5:$E$605,'PC Receitas'!O4,$K$5:$K$605,"Pago")+SUMIFS($I$5:$I$605,$E$5:$E$605,'PC Receitas'!O5,$K$5:$K$605,"Pago")+SUMIFS($I$5:$I$605,$E$5:$E$605,'PC Receitas'!O6,$K$5:$K$605,"Pago")</f>
        <v>0</v>
      </c>
      <c r="Q7" s="22"/>
      <c r="R7" s="153" t="e">
        <f t="shared" si="0"/>
        <v>#N/A</v>
      </c>
      <c r="S7" s="150" t="e">
        <f t="shared" si="1"/>
        <v>#N/A</v>
      </c>
      <c r="T7" s="150" t="e">
        <f t="shared" si="2"/>
        <v>#N/A</v>
      </c>
      <c r="U7" s="150" t="e">
        <f t="shared" si="3"/>
        <v>#N/A</v>
      </c>
      <c r="V7" s="154" t="e">
        <f>VLOOKUP(E7,'PC Receitas'!$O$4:$P$14,2,FALSE)</f>
        <v>#N/A</v>
      </c>
    </row>
    <row r="8" spans="1:23" ht="19.5" customHeight="1" thickTop="1" thickBot="1" x14ac:dyDescent="0.3">
      <c r="C8" s="58"/>
      <c r="D8" s="58" t="str">
        <f>IF(C8&lt;&gt;"",TEXT(C8,"00")&amp;"/03/"&amp;'Configurações Básicas'!$P$5,"")</f>
        <v/>
      </c>
      <c r="E8" s="58"/>
      <c r="F8" s="28"/>
      <c r="G8" s="58"/>
      <c r="H8" s="58"/>
      <c r="I8" s="167"/>
      <c r="J8" s="192"/>
      <c r="K8" s="168"/>
      <c r="L8" s="168"/>
      <c r="M8" s="56">
        <f>M7+IF(AND(K8="Pago",OR(E8='PC Receitas'!$O$4,E8='PC Receitas'!$O$5,E8='PC Receitas'!$O$6)),I8,IF(AND(K8="Pago",OR(E8='PC Receitas'!$O$7,E8='PC Receitas'!$O$8,E8='PC Receitas'!$O$9,E8='PC Receitas'!$O$10,E8='PC Receitas'!$O$11,E8='PC Receitas'!$O$12,E8='PC Receitas'!$O$13,E8='PC Receitas'!$O$14)),-I8,0))</f>
        <v>12927.7</v>
      </c>
      <c r="O8" s="211"/>
      <c r="P8" s="215"/>
      <c r="Q8" s="22"/>
      <c r="R8" s="153" t="e">
        <f t="shared" si="0"/>
        <v>#N/A</v>
      </c>
      <c r="S8" s="150" t="e">
        <f t="shared" si="1"/>
        <v>#N/A</v>
      </c>
      <c r="T8" s="150" t="e">
        <f t="shared" si="2"/>
        <v>#N/A</v>
      </c>
      <c r="U8" s="150" t="e">
        <f t="shared" si="3"/>
        <v>#N/A</v>
      </c>
      <c r="V8" s="154" t="e">
        <f>VLOOKUP(E8,'PC Receitas'!$O$4:$P$14,2,FALSE)</f>
        <v>#N/A</v>
      </c>
    </row>
    <row r="9" spans="1:23" ht="19.5" customHeight="1" thickTop="1" thickBot="1" x14ac:dyDescent="0.3">
      <c r="C9" s="58"/>
      <c r="D9" s="58" t="str">
        <f>IF(C9&lt;&gt;"",TEXT(C9,"00")&amp;"/03/"&amp;'Configurações Básicas'!$P$5,"")</f>
        <v/>
      </c>
      <c r="E9" s="58"/>
      <c r="F9" s="28"/>
      <c r="G9" s="28"/>
      <c r="H9" s="28"/>
      <c r="I9" s="167"/>
      <c r="J9" s="192"/>
      <c r="K9" s="168"/>
      <c r="L9" s="168"/>
      <c r="M9" s="56">
        <f>M8+IF(AND(K9="Pago",OR(E9='PC Receitas'!$O$4,E9='PC Receitas'!$O$5,E9='PC Receitas'!$O$6)),I9,IF(AND(K9="Pago",OR(E9='PC Receitas'!$O$7,E9='PC Receitas'!$O$8,E9='PC Receitas'!$O$9,E9='PC Receitas'!$O$10,E9='PC Receitas'!$O$11,E9='PC Receitas'!$O$12,E9='PC Receitas'!$O$13,E9='PC Receitas'!$O$14)),-I9,0))</f>
        <v>12927.7</v>
      </c>
      <c r="O9" s="211" t="s">
        <v>28</v>
      </c>
      <c r="P9" s="212">
        <f>SUMIFS($I$5:$I$605,$E$5:$E$605,'PC Receitas'!$O$7,$K$5:$K$605,"Pago")+SUMIFS($I$5:$I$605,$E$5:$E$605,'PC Receitas'!$O$8,$K$5:$K$605,"Pago")+SUMIFS($I$5:$I$605,$E$5:$E$605,'PC Receitas'!$O$9,$K$5:$K$605,"Pago")+SUMIFS($I$5:$I$605,$E$5:$E$605,'PC Receitas'!$O$10,$K$5:$K$605,"Pago")+SUMIFS($I$5:$I$605,$E$5:$E$605,'PC Receitas'!$O$11,$K$5:$K$605,"Pago")+SUMIFS($I$5:$I$605,$E$5:$E$605,'PC Receitas'!$O$12,$K$5:$K$605,"Pago")+SUMIFS($I$5:$I$605,$E$5:$E$605,'PC Receitas'!$O$13,$K$5:$K$605,"Pago")+SUMIFS($I$5:$I$605,$E$5:$E$605,'PC Receitas'!$O$14,$K$5:$K$605,"Pago")</f>
        <v>0</v>
      </c>
      <c r="Q9" s="22"/>
      <c r="R9" s="153" t="e">
        <f t="shared" si="0"/>
        <v>#N/A</v>
      </c>
      <c r="S9" s="150" t="e">
        <f t="shared" si="1"/>
        <v>#N/A</v>
      </c>
      <c r="T9" s="150" t="e">
        <f t="shared" si="2"/>
        <v>#N/A</v>
      </c>
      <c r="U9" s="150" t="e">
        <f t="shared" si="3"/>
        <v>#N/A</v>
      </c>
      <c r="V9" s="154" t="e">
        <f>VLOOKUP(E9,'PC Receitas'!$O$4:$P$14,2,FALSE)</f>
        <v>#N/A</v>
      </c>
    </row>
    <row r="10" spans="1:23" ht="19.5" customHeight="1" thickTop="1" thickBot="1" x14ac:dyDescent="0.3">
      <c r="C10" s="58"/>
      <c r="D10" s="58" t="str">
        <f>IF(C10&lt;&gt;"",TEXT(C10,"00")&amp;"/03/"&amp;'Configurações Básicas'!$P$5,"")</f>
        <v/>
      </c>
      <c r="E10" s="58"/>
      <c r="F10" s="28"/>
      <c r="G10" s="58"/>
      <c r="H10" s="58"/>
      <c r="I10" s="167"/>
      <c r="J10" s="192"/>
      <c r="K10" s="168"/>
      <c r="L10" s="168"/>
      <c r="M10" s="56">
        <f>M9+IF(AND(K10="Pago",OR(E10='PC Receitas'!$O$4,E10='PC Receitas'!$O$5,E10='PC Receitas'!$O$6)),I10,IF(AND(K10="Pago",OR(E10='PC Receitas'!$O$7,E10='PC Receitas'!$O$8,E10='PC Receitas'!$O$9,E10='PC Receitas'!$O$10,E10='PC Receitas'!$O$11,E10='PC Receitas'!$O$12,E10='PC Receitas'!$O$13,E10='PC Receitas'!$O$14)),-I10,0))</f>
        <v>12927.7</v>
      </c>
      <c r="O10" s="211"/>
      <c r="P10" s="213"/>
      <c r="Q10" s="22"/>
      <c r="R10" s="153" t="e">
        <f t="shared" si="0"/>
        <v>#N/A</v>
      </c>
      <c r="S10" s="150" t="e">
        <f t="shared" si="1"/>
        <v>#N/A</v>
      </c>
      <c r="T10" s="150" t="e">
        <f t="shared" si="2"/>
        <v>#N/A</v>
      </c>
      <c r="U10" s="150" t="e">
        <f t="shared" si="3"/>
        <v>#N/A</v>
      </c>
      <c r="V10" s="154" t="e">
        <f>VLOOKUP(E10,'PC Receitas'!$O$4:$P$14,2,FALSE)</f>
        <v>#N/A</v>
      </c>
    </row>
    <row r="11" spans="1:23" ht="19.5" customHeight="1" thickTop="1" thickBot="1" x14ac:dyDescent="0.3">
      <c r="C11" s="58"/>
      <c r="D11" s="58" t="str">
        <f>IF(C11&lt;&gt;"",TEXT(C11,"00")&amp;"/03/"&amp;'Configurações Básicas'!$P$5,"")</f>
        <v/>
      </c>
      <c r="E11" s="58"/>
      <c r="F11" s="28"/>
      <c r="G11" s="58"/>
      <c r="H11" s="58"/>
      <c r="I11" s="167"/>
      <c r="J11" s="192"/>
      <c r="K11" s="168"/>
      <c r="L11" s="168"/>
      <c r="M11" s="56">
        <f>M10+IF(AND(K11="Pago",OR(E11='PC Receitas'!$O$4,E11='PC Receitas'!$O$5,E11='PC Receitas'!$O$6)),I11,IF(AND(K11="Pago",OR(E11='PC Receitas'!$O$7,E11='PC Receitas'!$O$8,E11='PC Receitas'!$O$9,E11='PC Receitas'!$O$10,E11='PC Receitas'!$O$11,E11='PC Receitas'!$O$12,E11='PC Receitas'!$O$13,E11='PC Receitas'!$O$14)),-I11,0))</f>
        <v>12927.7</v>
      </c>
      <c r="O11" s="211" t="s">
        <v>30</v>
      </c>
      <c r="P11" s="212">
        <f>P7-P9</f>
        <v>0</v>
      </c>
      <c r="Q11" s="22"/>
      <c r="R11" s="153" t="e">
        <f t="shared" si="0"/>
        <v>#N/A</v>
      </c>
      <c r="S11" s="150" t="e">
        <f t="shared" si="1"/>
        <v>#N/A</v>
      </c>
      <c r="T11" s="150" t="e">
        <f t="shared" si="2"/>
        <v>#N/A</v>
      </c>
      <c r="U11" s="150" t="e">
        <f t="shared" si="3"/>
        <v>#N/A</v>
      </c>
      <c r="V11" s="154" t="e">
        <f>VLOOKUP(E11,'PC Receitas'!$O$4:$P$14,2,FALSE)</f>
        <v>#N/A</v>
      </c>
    </row>
    <row r="12" spans="1:23" ht="19.5" customHeight="1" thickTop="1" thickBot="1" x14ac:dyDescent="0.3">
      <c r="C12" s="58"/>
      <c r="D12" s="58" t="str">
        <f>IF(C12&lt;&gt;"",TEXT(C12,"00")&amp;"/03/"&amp;'Configurações Básicas'!$P$5,"")</f>
        <v/>
      </c>
      <c r="E12" s="58"/>
      <c r="F12" s="28"/>
      <c r="G12" s="58"/>
      <c r="H12" s="58"/>
      <c r="I12" s="167"/>
      <c r="J12" s="192"/>
      <c r="K12" s="60"/>
      <c r="L12" s="168"/>
      <c r="M12" s="56">
        <f>M11+IF(AND(K12="Pago",OR(E12='PC Receitas'!$O$4,E12='PC Receitas'!$O$5,E12='PC Receitas'!$O$6)),I12,IF(AND(K12="Pago",OR(E12='PC Receitas'!$O$7,E12='PC Receitas'!$O$8,E12='PC Receitas'!$O$9,E12='PC Receitas'!$O$10,E12='PC Receitas'!$O$11,E12='PC Receitas'!$O$12,E12='PC Receitas'!$O$13,E12='PC Receitas'!$O$14)),-I12,0))</f>
        <v>12927.7</v>
      </c>
      <c r="O12" s="211"/>
      <c r="P12" s="213"/>
      <c r="Q12" s="22"/>
      <c r="R12" s="153" t="e">
        <f t="shared" si="0"/>
        <v>#N/A</v>
      </c>
      <c r="S12" s="150" t="e">
        <f t="shared" si="1"/>
        <v>#N/A</v>
      </c>
      <c r="T12" s="150" t="e">
        <f t="shared" si="2"/>
        <v>#N/A</v>
      </c>
      <c r="U12" s="150" t="e">
        <f t="shared" si="3"/>
        <v>#N/A</v>
      </c>
      <c r="V12" s="154" t="e">
        <f>VLOOKUP(E12,'PC Receitas'!$O$4:$P$14,2,FALSE)</f>
        <v>#N/A</v>
      </c>
    </row>
    <row r="13" spans="1:23" ht="19.5" customHeight="1" thickTop="1" thickBot="1" x14ac:dyDescent="0.3">
      <c r="C13" s="58"/>
      <c r="D13" s="58" t="str">
        <f>IF(C13&lt;&gt;"",TEXT(C13,"00")&amp;"/03/"&amp;'Configurações Básicas'!$P$5,"")</f>
        <v/>
      </c>
      <c r="E13" s="58"/>
      <c r="F13" s="28"/>
      <c r="G13" s="58"/>
      <c r="H13" s="58"/>
      <c r="I13" s="167"/>
      <c r="J13" s="192"/>
      <c r="K13" s="168"/>
      <c r="L13" s="168"/>
      <c r="M13" s="56">
        <f>M12+IF(AND(K13="Pago",OR(E13='PC Receitas'!$O$4,E13='PC Receitas'!$O$5,E13='PC Receitas'!$O$6)),I13,IF(AND(K13="Pago",OR(E13='PC Receitas'!$O$7,E13='PC Receitas'!$O$8,E13='PC Receitas'!$O$9,E13='PC Receitas'!$O$10,E13='PC Receitas'!$O$11,E13='PC Receitas'!$O$12,E13='PC Receitas'!$O$13,E13='PC Receitas'!$O$14)),-I13,0))</f>
        <v>12927.7</v>
      </c>
      <c r="O13" s="211" t="s">
        <v>66</v>
      </c>
      <c r="P13" s="212">
        <f>M605</f>
        <v>12927.7</v>
      </c>
      <c r="Q13" s="22"/>
      <c r="R13" s="153" t="e">
        <f t="shared" si="0"/>
        <v>#N/A</v>
      </c>
      <c r="S13" s="150" t="e">
        <f t="shared" si="1"/>
        <v>#N/A</v>
      </c>
      <c r="T13" s="150" t="e">
        <f t="shared" si="2"/>
        <v>#N/A</v>
      </c>
      <c r="U13" s="150" t="e">
        <f t="shared" si="3"/>
        <v>#N/A</v>
      </c>
      <c r="V13" s="154" t="e">
        <f>VLOOKUP(E13,'PC Receitas'!$O$4:$P$14,2,FALSE)</f>
        <v>#N/A</v>
      </c>
    </row>
    <row r="14" spans="1:23" ht="19.5" customHeight="1" thickTop="1" thickBot="1" x14ac:dyDescent="0.3">
      <c r="C14" s="58"/>
      <c r="D14" s="58" t="str">
        <f>IF(C14&lt;&gt;"",TEXT(C14,"00")&amp;"/03/"&amp;'Configurações Básicas'!$P$5,"")</f>
        <v/>
      </c>
      <c r="E14" s="58"/>
      <c r="F14" s="28"/>
      <c r="G14" s="28"/>
      <c r="H14" s="28"/>
      <c r="I14" s="167"/>
      <c r="J14" s="192"/>
      <c r="K14" s="168"/>
      <c r="L14" s="168"/>
      <c r="M14" s="56">
        <f>M13+IF(AND(K14="Pago",OR(E14='PC Receitas'!$O$4,E14='PC Receitas'!$O$5,E14='PC Receitas'!$O$6)),I14,IF(AND(K14="Pago",OR(E14='PC Receitas'!$O$7,E14='PC Receitas'!$O$8,E14='PC Receitas'!$O$9,E14='PC Receitas'!$O$10,E14='PC Receitas'!$O$11,E14='PC Receitas'!$O$12,E14='PC Receitas'!$O$13,E14='PC Receitas'!$O$14)),-I14,0))</f>
        <v>12927.7</v>
      </c>
      <c r="O14" s="211"/>
      <c r="P14" s="216"/>
      <c r="Q14" s="22"/>
      <c r="R14" s="153" t="e">
        <f t="shared" si="0"/>
        <v>#N/A</v>
      </c>
      <c r="S14" s="150" t="e">
        <f t="shared" si="1"/>
        <v>#N/A</v>
      </c>
      <c r="T14" s="150" t="e">
        <f t="shared" si="2"/>
        <v>#N/A</v>
      </c>
      <c r="U14" s="150" t="e">
        <f t="shared" si="3"/>
        <v>#N/A</v>
      </c>
      <c r="V14" s="154" t="e">
        <f>VLOOKUP(E14,'PC Receitas'!$O$4:$P$14,2,FALSE)</f>
        <v>#N/A</v>
      </c>
    </row>
    <row r="15" spans="1:23" ht="19.5" customHeight="1" thickTop="1" thickBot="1" x14ac:dyDescent="0.3">
      <c r="C15" s="58"/>
      <c r="D15" s="58" t="str">
        <f>IF(C15&lt;&gt;"",TEXT(C15,"00")&amp;"/03/"&amp;'Configurações Básicas'!$P$5,"")</f>
        <v/>
      </c>
      <c r="E15" s="58"/>
      <c r="F15" s="28"/>
      <c r="G15" s="58"/>
      <c r="H15" s="58"/>
      <c r="I15" s="167"/>
      <c r="J15" s="192"/>
      <c r="K15" s="168"/>
      <c r="L15" s="168"/>
      <c r="M15" s="56">
        <f>M14+IF(AND(K15="Pago",OR(E15='PC Receitas'!$O$4,E15='PC Receitas'!$O$5,E15='PC Receitas'!$O$6)),I15,IF(AND(K15="Pago",OR(E15='PC Receitas'!$O$7,E15='PC Receitas'!$O$8,E15='PC Receitas'!$O$9,E15='PC Receitas'!$O$10,E15='PC Receitas'!$O$11,E15='PC Receitas'!$O$12,E15='PC Receitas'!$O$13,E15='PC Receitas'!$O$14)),-I15,0))</f>
        <v>12927.7</v>
      </c>
      <c r="R15" s="153" t="e">
        <f t="shared" si="0"/>
        <v>#N/A</v>
      </c>
      <c r="S15" s="150" t="e">
        <f t="shared" si="1"/>
        <v>#N/A</v>
      </c>
      <c r="T15" s="150" t="e">
        <f t="shared" si="2"/>
        <v>#N/A</v>
      </c>
      <c r="U15" s="150" t="e">
        <f t="shared" si="3"/>
        <v>#N/A</v>
      </c>
      <c r="V15" s="154" t="e">
        <f>VLOOKUP(E15,'PC Receitas'!$O$4:$P$14,2,FALSE)</f>
        <v>#N/A</v>
      </c>
    </row>
    <row r="16" spans="1:23" ht="19.5" customHeight="1" thickTop="1" thickBot="1" x14ac:dyDescent="0.3">
      <c r="C16" s="58"/>
      <c r="D16" s="58" t="str">
        <f>IF(C16&lt;&gt;"",TEXT(C16,"00")&amp;"/03/"&amp;'Configurações Básicas'!$P$5,"")</f>
        <v/>
      </c>
      <c r="E16" s="58"/>
      <c r="F16" s="28"/>
      <c r="G16" s="28"/>
      <c r="H16" s="28"/>
      <c r="I16" s="167"/>
      <c r="J16" s="192"/>
      <c r="K16" s="60"/>
      <c r="L16" s="168"/>
      <c r="M16" s="56">
        <f>M15+IF(AND(K16="Pago",OR(E16='PC Receitas'!$O$4,E16='PC Receitas'!$O$5,E16='PC Receitas'!$O$6)),I16,IF(AND(K16="Pago",OR(E16='PC Receitas'!$O$7,E16='PC Receitas'!$O$8,E16='PC Receitas'!$O$9,E16='PC Receitas'!$O$10,E16='PC Receitas'!$O$11,E16='PC Receitas'!$O$12,E16='PC Receitas'!$O$13,E16='PC Receitas'!$O$14)),-I16,0))</f>
        <v>12927.7</v>
      </c>
      <c r="O16" s="150" t="str">
        <f>'PC Receitas'!O4</f>
        <v>RECEITAS COM PRODUTO</v>
      </c>
      <c r="R16" s="153" t="e">
        <f t="shared" si="0"/>
        <v>#N/A</v>
      </c>
      <c r="S16" s="150" t="e">
        <f t="shared" si="1"/>
        <v>#N/A</v>
      </c>
      <c r="T16" s="150" t="e">
        <f t="shared" si="2"/>
        <v>#N/A</v>
      </c>
      <c r="U16" s="150" t="e">
        <f t="shared" si="3"/>
        <v>#N/A</v>
      </c>
      <c r="V16" s="154" t="e">
        <f>VLOOKUP(E16,'PC Receitas'!$O$4:$P$14,2,FALSE)</f>
        <v>#N/A</v>
      </c>
    </row>
    <row r="17" spans="3:22" ht="19.5" customHeight="1" thickTop="1" thickBot="1" x14ac:dyDescent="0.3">
      <c r="C17" s="58"/>
      <c r="D17" s="58" t="str">
        <f>IF(C17&lt;&gt;"",TEXT(C17,"00")&amp;"/03/"&amp;'Configurações Básicas'!$P$5,"")</f>
        <v/>
      </c>
      <c r="E17" s="58"/>
      <c r="F17" s="28"/>
      <c r="G17" s="58"/>
      <c r="H17" s="58"/>
      <c r="I17" s="167"/>
      <c r="J17" s="192"/>
      <c r="K17" s="168"/>
      <c r="L17" s="168"/>
      <c r="M17" s="56">
        <f>M16+IF(AND(K17="Pago",OR(E17='PC Receitas'!$O$4,E17='PC Receitas'!$O$5,E17='PC Receitas'!$O$6)),I17,IF(AND(K17="Pago",OR(E17='PC Receitas'!$O$7,E17='PC Receitas'!$O$8,E17='PC Receitas'!$O$9,E17='PC Receitas'!$O$10,E17='PC Receitas'!$O$11,E17='PC Receitas'!$O$12,E17='PC Receitas'!$O$13,E17='PC Receitas'!$O$14)),-I17,0))</f>
        <v>12927.7</v>
      </c>
      <c r="O17" s="150" t="str">
        <f>'PC Receitas'!O5</f>
        <v>RECEITAS COM SERVIÇOS</v>
      </c>
      <c r="R17" s="153" t="e">
        <f t="shared" si="0"/>
        <v>#N/A</v>
      </c>
      <c r="S17" s="150" t="e">
        <f t="shared" si="1"/>
        <v>#N/A</v>
      </c>
      <c r="T17" s="150" t="e">
        <f t="shared" si="2"/>
        <v>#N/A</v>
      </c>
      <c r="U17" s="150" t="e">
        <f t="shared" si="3"/>
        <v>#N/A</v>
      </c>
      <c r="V17" s="154" t="e">
        <f>VLOOKUP(E17,'PC Receitas'!$O$4:$P$14,2,FALSE)</f>
        <v>#N/A</v>
      </c>
    </row>
    <row r="18" spans="3:22" ht="19.5" customHeight="1" thickTop="1" thickBot="1" x14ac:dyDescent="0.3">
      <c r="C18" s="58"/>
      <c r="D18" s="58" t="str">
        <f>IF(C18&lt;&gt;"",TEXT(C18,"00")&amp;"/03/"&amp;'Configurações Básicas'!$P$5,"")</f>
        <v/>
      </c>
      <c r="E18" s="58"/>
      <c r="F18" s="28"/>
      <c r="G18" s="28"/>
      <c r="H18" s="28"/>
      <c r="I18" s="167"/>
      <c r="J18" s="192"/>
      <c r="K18" s="168"/>
      <c r="L18" s="168"/>
      <c r="M18" s="56">
        <f>M17+IF(AND(K18="Pago",OR(E18='PC Receitas'!$O$4,E18='PC Receitas'!$O$5,E18='PC Receitas'!$O$6)),I18,IF(AND(K18="Pago",OR(E18='PC Receitas'!$O$7,E18='PC Receitas'!$O$8,E18='PC Receitas'!$O$9,E18='PC Receitas'!$O$10,E18='PC Receitas'!$O$11,E18='PC Receitas'!$O$12,E18='PC Receitas'!$O$13,E18='PC Receitas'!$O$14)),-I18,0))</f>
        <v>12927.7</v>
      </c>
      <c r="O18" s="150" t="str">
        <f>'PC Receitas'!O6</f>
        <v>RECEITAS NÃO OPERACIONAIS</v>
      </c>
      <c r="R18" s="153" t="e">
        <f t="shared" si="0"/>
        <v>#N/A</v>
      </c>
      <c r="S18" s="150" t="e">
        <f t="shared" si="1"/>
        <v>#N/A</v>
      </c>
      <c r="T18" s="150" t="e">
        <f t="shared" si="2"/>
        <v>#N/A</v>
      </c>
      <c r="U18" s="150" t="e">
        <f t="shared" si="3"/>
        <v>#N/A</v>
      </c>
      <c r="V18" s="154" t="e">
        <f>VLOOKUP(E18,'PC Receitas'!$O$4:$P$14,2,FALSE)</f>
        <v>#N/A</v>
      </c>
    </row>
    <row r="19" spans="3:22" ht="19.5" customHeight="1" thickTop="1" thickBot="1" x14ac:dyDescent="0.3">
      <c r="C19" s="58"/>
      <c r="D19" s="58" t="str">
        <f>IF(C19&lt;&gt;"",TEXT(C19,"00")&amp;"/03/"&amp;'Configurações Básicas'!$P$5,"")</f>
        <v/>
      </c>
      <c r="E19" s="58"/>
      <c r="F19" s="28"/>
      <c r="G19" s="58"/>
      <c r="H19" s="58"/>
      <c r="I19" s="167"/>
      <c r="J19" s="192"/>
      <c r="K19" s="168"/>
      <c r="L19" s="168"/>
      <c r="M19" s="56">
        <f>M18+IF(AND(K19="Pago",OR(E19='PC Receitas'!$O$4,E19='PC Receitas'!$O$5,E19='PC Receitas'!$O$6)),I19,IF(AND(K19="Pago",OR(E19='PC Receitas'!$O$7,E19='PC Receitas'!$O$8,E19='PC Receitas'!$O$9,E19='PC Receitas'!$O$10,E19='PC Receitas'!$O$11,E19='PC Receitas'!$O$12,E19='PC Receitas'!$O$13,E19='PC Receitas'!$O$14)),-I19,0))</f>
        <v>12927.7</v>
      </c>
      <c r="O19" s="150" t="str">
        <f>'PC Receitas'!O7</f>
        <v>DESPESAS COM PRODUTOS</v>
      </c>
      <c r="R19" s="153" t="e">
        <f t="shared" si="0"/>
        <v>#N/A</v>
      </c>
      <c r="S19" s="150" t="e">
        <f t="shared" si="1"/>
        <v>#N/A</v>
      </c>
      <c r="T19" s="150" t="e">
        <f t="shared" si="2"/>
        <v>#N/A</v>
      </c>
      <c r="U19" s="150" t="e">
        <f t="shared" si="3"/>
        <v>#N/A</v>
      </c>
      <c r="V19" s="154" t="e">
        <f>VLOOKUP(E19,'PC Receitas'!$O$4:$P$14,2,FALSE)</f>
        <v>#N/A</v>
      </c>
    </row>
    <row r="20" spans="3:22" ht="19.5" customHeight="1" thickTop="1" thickBot="1" x14ac:dyDescent="0.3">
      <c r="C20" s="58"/>
      <c r="D20" s="58" t="str">
        <f>IF(C20&lt;&gt;"",TEXT(C20,"00")&amp;"/03/"&amp;'Configurações Básicas'!$P$5,"")</f>
        <v/>
      </c>
      <c r="E20" s="58"/>
      <c r="F20" s="28"/>
      <c r="G20" s="28"/>
      <c r="H20" s="28"/>
      <c r="I20" s="167"/>
      <c r="J20" s="192"/>
      <c r="K20" s="168"/>
      <c r="L20" s="168"/>
      <c r="M20" s="56">
        <f>M19+IF(AND(K20="Pago",OR(E20='PC Receitas'!$O$4,E20='PC Receitas'!$O$5,E20='PC Receitas'!$O$6)),I20,IF(AND(K20="Pago",OR(E20='PC Receitas'!$O$7,E20='PC Receitas'!$O$8,E20='PC Receitas'!$O$9,E20='PC Receitas'!$O$10,E20='PC Receitas'!$O$11,E20='PC Receitas'!$O$12,E20='PC Receitas'!$O$13,E20='PC Receitas'!$O$14)),-I20,0))</f>
        <v>12927.7</v>
      </c>
      <c r="O20" s="150" t="str">
        <f>'PC Receitas'!O8</f>
        <v>DESPESAS COM SERVIÇOS</v>
      </c>
      <c r="R20" s="153" t="e">
        <f t="shared" si="0"/>
        <v>#N/A</v>
      </c>
      <c r="S20" s="150" t="e">
        <f t="shared" si="1"/>
        <v>#N/A</v>
      </c>
      <c r="T20" s="150" t="e">
        <f t="shared" si="2"/>
        <v>#N/A</v>
      </c>
      <c r="U20" s="150" t="e">
        <f t="shared" si="3"/>
        <v>#N/A</v>
      </c>
      <c r="V20" s="154" t="e">
        <f>VLOOKUP(E20,'PC Receitas'!$O$4:$P$14,2,FALSE)</f>
        <v>#N/A</v>
      </c>
    </row>
    <row r="21" spans="3:22" ht="19.5" customHeight="1" thickTop="1" thickBot="1" x14ac:dyDescent="0.3">
      <c r="C21" s="58"/>
      <c r="D21" s="58" t="str">
        <f>IF(C21&lt;&gt;"",TEXT(C21,"00")&amp;"/03/"&amp;'Configurações Básicas'!$P$5,"")</f>
        <v/>
      </c>
      <c r="E21" s="58"/>
      <c r="F21" s="28"/>
      <c r="G21" s="58"/>
      <c r="H21" s="58"/>
      <c r="I21" s="167"/>
      <c r="J21" s="192"/>
      <c r="K21" s="168"/>
      <c r="L21" s="168"/>
      <c r="M21" s="56">
        <f>M20+IF(AND(K21="Pago",OR(E21='PC Receitas'!$O$4,E21='PC Receitas'!$O$5,E21='PC Receitas'!$O$6)),I21,IF(AND(K21="Pago",OR(E21='PC Receitas'!$O$7,E21='PC Receitas'!$O$8,E21='PC Receitas'!$O$9,E21='PC Receitas'!$O$10,E21='PC Receitas'!$O$11,E21='PC Receitas'!$O$12,E21='PC Receitas'!$O$13,E21='PC Receitas'!$O$14)),-I21,0))</f>
        <v>12927.7</v>
      </c>
      <c r="O21" s="150" t="str">
        <f>'PC Receitas'!O9</f>
        <v>DESPESAS NÃO OPERACIONAIS</v>
      </c>
      <c r="R21" s="153" t="e">
        <f t="shared" si="0"/>
        <v>#N/A</v>
      </c>
      <c r="S21" s="150" t="e">
        <f t="shared" si="1"/>
        <v>#N/A</v>
      </c>
      <c r="T21" s="150" t="e">
        <f t="shared" si="2"/>
        <v>#N/A</v>
      </c>
      <c r="U21" s="150" t="e">
        <f t="shared" si="3"/>
        <v>#N/A</v>
      </c>
      <c r="V21" s="154" t="e">
        <f>VLOOKUP(E21,'PC Receitas'!$O$4:$P$14,2,FALSE)</f>
        <v>#N/A</v>
      </c>
    </row>
    <row r="22" spans="3:22" ht="19.5" customHeight="1" thickTop="1" thickBot="1" x14ac:dyDescent="0.3">
      <c r="C22" s="58"/>
      <c r="D22" s="58" t="str">
        <f>IF(C22&lt;&gt;"",TEXT(C22,"00")&amp;"/03/"&amp;'Configurações Básicas'!$P$5,"")</f>
        <v/>
      </c>
      <c r="E22" s="58"/>
      <c r="F22" s="28"/>
      <c r="G22" s="28"/>
      <c r="H22" s="28"/>
      <c r="I22" s="167"/>
      <c r="J22" s="192"/>
      <c r="K22" s="60"/>
      <c r="L22" s="168"/>
      <c r="M22" s="56">
        <f>M21+IF(AND(K22="Pago",OR(E22='PC Receitas'!$O$4,E22='PC Receitas'!$O$5,E22='PC Receitas'!$O$6)),I22,IF(AND(K22="Pago",OR(E22='PC Receitas'!$O$7,E22='PC Receitas'!$O$8,E22='PC Receitas'!$O$9,E22='PC Receitas'!$O$10,E22='PC Receitas'!$O$11,E22='PC Receitas'!$O$12,E22='PC Receitas'!$O$13,E22='PC Receitas'!$O$14)),-I22,0))</f>
        <v>12927.7</v>
      </c>
      <c r="O22" s="150" t="str">
        <f>'PC Receitas'!O10</f>
        <v>DESPESAS COM RH</v>
      </c>
      <c r="R22" s="153" t="e">
        <f t="shared" si="0"/>
        <v>#N/A</v>
      </c>
      <c r="S22" s="150" t="e">
        <f t="shared" si="1"/>
        <v>#N/A</v>
      </c>
      <c r="T22" s="150" t="e">
        <f t="shared" si="2"/>
        <v>#N/A</v>
      </c>
      <c r="U22" s="150" t="e">
        <f t="shared" si="3"/>
        <v>#N/A</v>
      </c>
      <c r="V22" s="154" t="e">
        <f>VLOOKUP(E22,'PC Receitas'!$O$4:$P$14,2,FALSE)</f>
        <v>#N/A</v>
      </c>
    </row>
    <row r="23" spans="3:22" ht="19.5" customHeight="1" thickTop="1" thickBot="1" x14ac:dyDescent="0.3">
      <c r="C23" s="58"/>
      <c r="D23" s="58" t="str">
        <f>IF(C23&lt;&gt;"",TEXT(C23,"00")&amp;"/03/"&amp;'Configurações Básicas'!$P$5,"")</f>
        <v/>
      </c>
      <c r="E23" s="58"/>
      <c r="F23" s="28"/>
      <c r="G23" s="28"/>
      <c r="H23" s="28"/>
      <c r="I23" s="167"/>
      <c r="J23" s="192"/>
      <c r="K23" s="168"/>
      <c r="L23" s="168"/>
      <c r="M23" s="56">
        <f>M22+IF(AND(K23="Pago",OR(E23='PC Receitas'!$O$4,E23='PC Receitas'!$O$5,E23='PC Receitas'!$O$6)),I23,IF(AND(K23="Pago",OR(E23='PC Receitas'!$O$7,E23='PC Receitas'!$O$8,E23='PC Receitas'!$O$9,E23='PC Receitas'!$O$10,E23='PC Receitas'!$O$11,E23='PC Receitas'!$O$12,E23='PC Receitas'!$O$13,E23='PC Receitas'!$O$14)),-I23,0))</f>
        <v>12927.7</v>
      </c>
      <c r="O23" s="150" t="str">
        <f>'PC Receitas'!O11</f>
        <v>DESPESAS OPERACIONAIS</v>
      </c>
      <c r="R23" s="153" t="e">
        <f t="shared" si="0"/>
        <v>#N/A</v>
      </c>
      <c r="S23" s="150" t="e">
        <f t="shared" si="1"/>
        <v>#N/A</v>
      </c>
      <c r="T23" s="150" t="e">
        <f t="shared" si="2"/>
        <v>#N/A</v>
      </c>
      <c r="U23" s="150" t="e">
        <f t="shared" si="3"/>
        <v>#N/A</v>
      </c>
      <c r="V23" s="154" t="e">
        <f>VLOOKUP(E23,'PC Receitas'!$O$4:$P$14,2,FALSE)</f>
        <v>#N/A</v>
      </c>
    </row>
    <row r="24" spans="3:22" ht="19.5" customHeight="1" thickTop="1" thickBot="1" x14ac:dyDescent="0.3">
      <c r="C24" s="58"/>
      <c r="D24" s="58" t="str">
        <f>IF(C24&lt;&gt;"",TEXT(C24,"00")&amp;"/03/"&amp;'Configurações Básicas'!$P$5,"")</f>
        <v/>
      </c>
      <c r="E24" s="58"/>
      <c r="F24" s="28"/>
      <c r="G24" s="58"/>
      <c r="H24" s="58"/>
      <c r="I24" s="167"/>
      <c r="J24" s="192"/>
      <c r="K24" s="168"/>
      <c r="L24" s="168"/>
      <c r="M24" s="56">
        <f>M23+IF(AND(K24="Pago",OR(E24='PC Receitas'!$O$4,E24='PC Receitas'!$O$5,E24='PC Receitas'!$O$6)),I24,IF(AND(K24="Pago",OR(E24='PC Receitas'!$O$7,E24='PC Receitas'!$O$8,E24='PC Receitas'!$O$9,E24='PC Receitas'!$O$10,E24='PC Receitas'!$O$11,E24='PC Receitas'!$O$12,E24='PC Receitas'!$O$13,E24='PC Receitas'!$O$14)),-I24,0))</f>
        <v>12927.7</v>
      </c>
      <c r="O24" s="150" t="str">
        <f>'PC Receitas'!O12</f>
        <v>DESPESAS DE MARKETING</v>
      </c>
      <c r="R24" s="153" t="e">
        <f t="shared" si="0"/>
        <v>#N/A</v>
      </c>
      <c r="S24" s="150" t="e">
        <f t="shared" si="1"/>
        <v>#N/A</v>
      </c>
      <c r="T24" s="150" t="e">
        <f t="shared" si="2"/>
        <v>#N/A</v>
      </c>
      <c r="U24" s="150" t="e">
        <f t="shared" si="3"/>
        <v>#N/A</v>
      </c>
      <c r="V24" s="154" t="e">
        <f>VLOOKUP(E24,'PC Receitas'!$O$4:$P$14,2,FALSE)</f>
        <v>#N/A</v>
      </c>
    </row>
    <row r="25" spans="3:22" ht="19.5" customHeight="1" thickTop="1" thickBot="1" x14ac:dyDescent="0.3">
      <c r="C25" s="58"/>
      <c r="D25" s="58" t="str">
        <f>IF(C25&lt;&gt;"",TEXT(C25,"00")&amp;"/03/"&amp;'Configurações Básicas'!$P$5,"")</f>
        <v/>
      </c>
      <c r="E25" s="58"/>
      <c r="F25" s="28"/>
      <c r="G25" s="58"/>
      <c r="H25" s="58"/>
      <c r="I25" s="167"/>
      <c r="J25" s="192"/>
      <c r="K25" s="168"/>
      <c r="L25" s="168"/>
      <c r="M25" s="56">
        <f>M24+IF(AND(K25="Pago",OR(E25='PC Receitas'!$O$4,E25='PC Receitas'!$O$5,E25='PC Receitas'!$O$6)),I25,IF(AND(K25="Pago",OR(E25='PC Receitas'!$O$7,E25='PC Receitas'!$O$8,E25='PC Receitas'!$O$9,E25='PC Receitas'!$O$10,E25='PC Receitas'!$O$11,E25='PC Receitas'!$O$12,E25='PC Receitas'!$O$13,E25='PC Receitas'!$O$14)),-I25,0))</f>
        <v>12927.7</v>
      </c>
      <c r="O25" s="150" t="str">
        <f>'PC Receitas'!O13</f>
        <v>IMPOSTOS</v>
      </c>
      <c r="R25" s="153" t="e">
        <f t="shared" si="0"/>
        <v>#N/A</v>
      </c>
      <c r="S25" s="150" t="e">
        <f t="shared" si="1"/>
        <v>#N/A</v>
      </c>
      <c r="T25" s="150" t="e">
        <f t="shared" si="2"/>
        <v>#N/A</v>
      </c>
      <c r="U25" s="150" t="e">
        <f t="shared" si="3"/>
        <v>#N/A</v>
      </c>
      <c r="V25" s="154" t="e">
        <f>VLOOKUP(E25,'PC Receitas'!$O$4:$P$14,2,FALSE)</f>
        <v>#N/A</v>
      </c>
    </row>
    <row r="26" spans="3:22" ht="19.5" customHeight="1" thickTop="1" thickBot="1" x14ac:dyDescent="0.3">
      <c r="C26" s="58"/>
      <c r="D26" s="58" t="str">
        <f>IF(C26&lt;&gt;"",TEXT(C26,"00")&amp;"/03/"&amp;'Configurações Básicas'!$P$5,"")</f>
        <v/>
      </c>
      <c r="E26" s="58"/>
      <c r="F26" s="28"/>
      <c r="G26" s="58"/>
      <c r="H26" s="58"/>
      <c r="I26" s="167"/>
      <c r="J26" s="192"/>
      <c r="K26" s="168"/>
      <c r="L26" s="168"/>
      <c r="M26" s="56">
        <f>M25+IF(AND(K26="Pago",OR(E26='PC Receitas'!$O$4,E26='PC Receitas'!$O$5,E26='PC Receitas'!$O$6)),I26,IF(AND(K26="Pago",OR(E26='PC Receitas'!$O$7,E26='PC Receitas'!$O$8,E26='PC Receitas'!$O$9,E26='PC Receitas'!$O$10,E26='PC Receitas'!$O$11,E26='PC Receitas'!$O$12,E26='PC Receitas'!$O$13,E26='PC Receitas'!$O$14)),-I26,0))</f>
        <v>12927.7</v>
      </c>
      <c r="O26" s="150" t="str">
        <f>'PC Receitas'!O14</f>
        <v>INVESTIMENTOS</v>
      </c>
      <c r="R26" s="153" t="e">
        <f t="shared" si="0"/>
        <v>#N/A</v>
      </c>
      <c r="S26" s="150" t="e">
        <f t="shared" si="1"/>
        <v>#N/A</v>
      </c>
      <c r="T26" s="150" t="e">
        <f t="shared" si="2"/>
        <v>#N/A</v>
      </c>
      <c r="U26" s="150" t="e">
        <f t="shared" si="3"/>
        <v>#N/A</v>
      </c>
      <c r="V26" s="154" t="e">
        <f>VLOOKUP(E26,'PC Receitas'!$O$4:$P$14,2,FALSE)</f>
        <v>#N/A</v>
      </c>
    </row>
    <row r="27" spans="3:22" ht="19.5" customHeight="1" thickTop="1" thickBot="1" x14ac:dyDescent="0.3">
      <c r="C27" s="58"/>
      <c r="D27" s="58" t="str">
        <f>IF(C27&lt;&gt;"",TEXT(C27,"00")&amp;"/03/"&amp;'Configurações Básicas'!$P$5,"")</f>
        <v/>
      </c>
      <c r="E27" s="58"/>
      <c r="F27" s="28"/>
      <c r="G27" s="58"/>
      <c r="H27" s="58"/>
      <c r="I27" s="167"/>
      <c r="J27" s="192"/>
      <c r="K27" s="60"/>
      <c r="L27" s="168"/>
      <c r="M27" s="56">
        <f>M26+IF(AND(K27="Pago",OR(E27='PC Receitas'!$O$4,E27='PC Receitas'!$O$5,E27='PC Receitas'!$O$6)),I27,IF(AND(K27="Pago",OR(E27='PC Receitas'!$O$7,E27='PC Receitas'!$O$8,E27='PC Receitas'!$O$9,E27='PC Receitas'!$O$10,E27='PC Receitas'!$O$11,E27='PC Receitas'!$O$12,E27='PC Receitas'!$O$13,E27='PC Receitas'!$O$14)),-I27,0))</f>
        <v>12927.7</v>
      </c>
      <c r="R27" s="153" t="e">
        <f t="shared" si="0"/>
        <v>#N/A</v>
      </c>
      <c r="S27" s="150" t="e">
        <f t="shared" si="1"/>
        <v>#N/A</v>
      </c>
      <c r="T27" s="150" t="e">
        <f t="shared" si="2"/>
        <v>#N/A</v>
      </c>
      <c r="U27" s="150" t="e">
        <f t="shared" si="3"/>
        <v>#N/A</v>
      </c>
      <c r="V27" s="154" t="e">
        <f>VLOOKUP(E27,'PC Receitas'!$O$4:$P$14,2,FALSE)</f>
        <v>#N/A</v>
      </c>
    </row>
    <row r="28" spans="3:22" ht="19.5" customHeight="1" thickTop="1" thickBot="1" x14ac:dyDescent="0.3">
      <c r="C28" s="58"/>
      <c r="D28" s="58" t="str">
        <f>IF(C28&lt;&gt;"",TEXT(C28,"00")&amp;"/03/"&amp;'Configurações Básicas'!$P$5,"")</f>
        <v/>
      </c>
      <c r="E28" s="58"/>
      <c r="F28" s="28"/>
      <c r="G28" s="58"/>
      <c r="H28" s="58"/>
      <c r="I28" s="167"/>
      <c r="J28" s="192"/>
      <c r="K28" s="168"/>
      <c r="L28" s="168"/>
      <c r="M28" s="56">
        <f>M27+IF(AND(K28="Pago",OR(E28='PC Receitas'!$O$4,E28='PC Receitas'!$O$5,E28='PC Receitas'!$O$6)),I28,IF(AND(K28="Pago",OR(E28='PC Receitas'!$O$7,E28='PC Receitas'!$O$8,E28='PC Receitas'!$O$9,E28='PC Receitas'!$O$10,E28='PC Receitas'!$O$11,E28='PC Receitas'!$O$12,E28='PC Receitas'!$O$13,E28='PC Receitas'!$O$14)),-I28,0))</f>
        <v>12927.7</v>
      </c>
      <c r="R28" s="153" t="e">
        <f t="shared" si="0"/>
        <v>#N/A</v>
      </c>
      <c r="S28" s="150" t="e">
        <f t="shared" si="1"/>
        <v>#N/A</v>
      </c>
      <c r="T28" s="150" t="e">
        <f t="shared" si="2"/>
        <v>#N/A</v>
      </c>
      <c r="U28" s="150" t="e">
        <f t="shared" si="3"/>
        <v>#N/A</v>
      </c>
      <c r="V28" s="154" t="e">
        <f>VLOOKUP(E28,'PC Receitas'!$O$4:$P$14,2,FALSE)</f>
        <v>#N/A</v>
      </c>
    </row>
    <row r="29" spans="3:22" ht="19.5" customHeight="1" thickTop="1" thickBot="1" x14ac:dyDescent="0.3">
      <c r="C29" s="58"/>
      <c r="D29" s="58" t="str">
        <f>IF(C29&lt;&gt;"",TEXT(C29,"00")&amp;"/03/"&amp;'Configurações Básicas'!$P$5,"")</f>
        <v/>
      </c>
      <c r="E29" s="58"/>
      <c r="F29" s="28"/>
      <c r="G29" s="28"/>
      <c r="H29" s="28"/>
      <c r="I29" s="167"/>
      <c r="J29" s="192"/>
      <c r="K29" s="168"/>
      <c r="L29" s="168"/>
      <c r="M29" s="56">
        <f>M28+IF(AND(K29="Pago",OR(E29='PC Receitas'!$O$4,E29='PC Receitas'!$O$5,E29='PC Receitas'!$O$6)),I29,IF(AND(K29="Pago",OR(E29='PC Receitas'!$O$7,E29='PC Receitas'!$O$8,E29='PC Receitas'!$O$9,E29='PC Receitas'!$O$10,E29='PC Receitas'!$O$11,E29='PC Receitas'!$O$12,E29='PC Receitas'!$O$13,E29='PC Receitas'!$O$14)),-I29,0))</f>
        <v>12927.7</v>
      </c>
      <c r="R29" s="153" t="e">
        <f t="shared" si="0"/>
        <v>#N/A</v>
      </c>
      <c r="S29" s="150" t="e">
        <f t="shared" si="1"/>
        <v>#N/A</v>
      </c>
      <c r="T29" s="150" t="e">
        <f t="shared" si="2"/>
        <v>#N/A</v>
      </c>
      <c r="U29" s="150" t="e">
        <f t="shared" si="3"/>
        <v>#N/A</v>
      </c>
      <c r="V29" s="154" t="e">
        <f>VLOOKUP(E29,'PC Receitas'!$O$4:$P$14,2,FALSE)</f>
        <v>#N/A</v>
      </c>
    </row>
    <row r="30" spans="3:22" ht="19.5" customHeight="1" thickTop="1" thickBot="1" x14ac:dyDescent="0.3">
      <c r="C30" s="58"/>
      <c r="D30" s="58" t="str">
        <f>IF(C30&lt;&gt;"",TEXT(C30,"00")&amp;"/03/"&amp;'Configurações Básicas'!$P$5,"")</f>
        <v/>
      </c>
      <c r="E30" s="58"/>
      <c r="F30" s="28"/>
      <c r="G30" s="58"/>
      <c r="H30" s="58"/>
      <c r="I30" s="167"/>
      <c r="J30" s="192"/>
      <c r="K30" s="168"/>
      <c r="L30" s="168"/>
      <c r="M30" s="56">
        <f>M29+IF(AND(K30="Pago",OR(E30='PC Receitas'!$O$4,E30='PC Receitas'!$O$5,E30='PC Receitas'!$O$6)),I30,IF(AND(K30="Pago",OR(E30='PC Receitas'!$O$7,E30='PC Receitas'!$O$8,E30='PC Receitas'!$O$9,E30='PC Receitas'!$O$10,E30='PC Receitas'!$O$11,E30='PC Receitas'!$O$12,E30='PC Receitas'!$O$13,E30='PC Receitas'!$O$14)),-I30,0))</f>
        <v>12927.7</v>
      </c>
      <c r="R30" s="153" t="e">
        <f t="shared" si="0"/>
        <v>#N/A</v>
      </c>
      <c r="S30" s="150" t="e">
        <f t="shared" si="1"/>
        <v>#N/A</v>
      </c>
      <c r="T30" s="150" t="e">
        <f t="shared" si="2"/>
        <v>#N/A</v>
      </c>
      <c r="U30" s="150" t="e">
        <f t="shared" si="3"/>
        <v>#N/A</v>
      </c>
      <c r="V30" s="154" t="e">
        <f>VLOOKUP(E30,'PC Receitas'!$O$4:$P$14,2,FALSE)</f>
        <v>#N/A</v>
      </c>
    </row>
    <row r="31" spans="3:22" ht="19.5" customHeight="1" thickTop="1" thickBot="1" x14ac:dyDescent="0.3">
      <c r="C31" s="58"/>
      <c r="D31" s="58" t="str">
        <f>IF(C31&lt;&gt;"",TEXT(C31,"00")&amp;"/03/"&amp;'Configurações Básicas'!$P$5,"")</f>
        <v/>
      </c>
      <c r="E31" s="58"/>
      <c r="F31" s="28"/>
      <c r="G31" s="58"/>
      <c r="H31" s="58"/>
      <c r="I31" s="167"/>
      <c r="J31" s="192"/>
      <c r="K31" s="168"/>
      <c r="L31" s="168"/>
      <c r="M31" s="56">
        <f>M30+IF(AND(K31="Pago",OR(E31='PC Receitas'!$O$4,E31='PC Receitas'!$O$5,E31='PC Receitas'!$O$6)),I31,IF(AND(K31="Pago",OR(E31='PC Receitas'!$O$7,E31='PC Receitas'!$O$8,E31='PC Receitas'!$O$9,E31='PC Receitas'!$O$10,E31='PC Receitas'!$O$11,E31='PC Receitas'!$O$12,E31='PC Receitas'!$O$13,E31='PC Receitas'!$O$14)),-I31,0))</f>
        <v>12927.7</v>
      </c>
      <c r="R31" s="153" t="e">
        <f t="shared" si="0"/>
        <v>#N/A</v>
      </c>
      <c r="S31" s="150" t="e">
        <f t="shared" si="1"/>
        <v>#N/A</v>
      </c>
      <c r="T31" s="150" t="e">
        <f t="shared" si="2"/>
        <v>#N/A</v>
      </c>
      <c r="U31" s="150" t="e">
        <f t="shared" si="3"/>
        <v>#N/A</v>
      </c>
      <c r="V31" s="154" t="e">
        <f>VLOOKUP(E31,'PC Receitas'!$O$4:$P$14,2,FALSE)</f>
        <v>#N/A</v>
      </c>
    </row>
    <row r="32" spans="3:22" ht="19.5" customHeight="1" thickTop="1" thickBot="1" x14ac:dyDescent="0.3">
      <c r="C32" s="58"/>
      <c r="D32" s="58" t="str">
        <f>IF(C32&lt;&gt;"",TEXT(C32,"00")&amp;"/03/"&amp;'Configurações Básicas'!$P$5,"")</f>
        <v/>
      </c>
      <c r="E32" s="58"/>
      <c r="F32" s="28"/>
      <c r="G32" s="58"/>
      <c r="H32" s="58"/>
      <c r="I32" s="167"/>
      <c r="J32" s="192"/>
      <c r="K32" s="168"/>
      <c r="L32" s="168"/>
      <c r="M32" s="56">
        <f>M31+IF(AND(K32="Pago",OR(E32='PC Receitas'!$O$4,E32='PC Receitas'!$O$5,E32='PC Receitas'!$O$6)),I32,IF(AND(K32="Pago",OR(E32='PC Receitas'!$O$7,E32='PC Receitas'!$O$8,E32='PC Receitas'!$O$9,E32='PC Receitas'!$O$10,E32='PC Receitas'!$O$11,E32='PC Receitas'!$O$12,E32='PC Receitas'!$O$13,E32='PC Receitas'!$O$14)),-I32,0))</f>
        <v>12927.7</v>
      </c>
      <c r="R32" s="153" t="e">
        <f t="shared" si="0"/>
        <v>#N/A</v>
      </c>
      <c r="S32" s="150" t="e">
        <f t="shared" si="1"/>
        <v>#N/A</v>
      </c>
      <c r="T32" s="150" t="e">
        <f t="shared" si="2"/>
        <v>#N/A</v>
      </c>
      <c r="U32" s="150" t="e">
        <f t="shared" si="3"/>
        <v>#N/A</v>
      </c>
      <c r="V32" s="154" t="e">
        <f>VLOOKUP(E32,'PC Receitas'!$O$4:$P$14,2,FALSE)</f>
        <v>#N/A</v>
      </c>
    </row>
    <row r="33" spans="3:22" ht="19.5" customHeight="1" thickTop="1" thickBot="1" x14ac:dyDescent="0.3">
      <c r="C33" s="58"/>
      <c r="D33" s="58" t="str">
        <f>IF(C33&lt;&gt;"",TEXT(C33,"00")&amp;"/03/"&amp;'Configurações Básicas'!$P$5,"")</f>
        <v/>
      </c>
      <c r="E33" s="58"/>
      <c r="F33" s="28"/>
      <c r="G33" s="58"/>
      <c r="H33" s="58"/>
      <c r="I33" s="167"/>
      <c r="J33" s="192"/>
      <c r="K33" s="168"/>
      <c r="L33" s="168"/>
      <c r="M33" s="56">
        <f>M32+IF(AND(K33="Pago",OR(E33='PC Receitas'!$O$4,E33='PC Receitas'!$O$5,E33='PC Receitas'!$O$6)),I33,IF(AND(K33="Pago",OR(E33='PC Receitas'!$O$7,E33='PC Receitas'!$O$8,E33='PC Receitas'!$O$9,E33='PC Receitas'!$O$10,E33='PC Receitas'!$O$11,E33='PC Receitas'!$O$12,E33='PC Receitas'!$O$13,E33='PC Receitas'!$O$14)),-I33,0))</f>
        <v>12927.7</v>
      </c>
      <c r="R33" s="153" t="e">
        <f t="shared" si="0"/>
        <v>#N/A</v>
      </c>
      <c r="S33" s="150" t="e">
        <f t="shared" si="1"/>
        <v>#N/A</v>
      </c>
      <c r="T33" s="150" t="e">
        <f t="shared" si="2"/>
        <v>#N/A</v>
      </c>
      <c r="U33" s="150" t="e">
        <f t="shared" si="3"/>
        <v>#N/A</v>
      </c>
      <c r="V33" s="154" t="e">
        <f>VLOOKUP(E33,'PC Receitas'!$O$4:$P$14,2,FALSE)</f>
        <v>#N/A</v>
      </c>
    </row>
    <row r="34" spans="3:22" ht="19.5" customHeight="1" thickTop="1" thickBot="1" x14ac:dyDescent="0.3">
      <c r="C34" s="58"/>
      <c r="D34" s="58" t="str">
        <f>IF(C34&lt;&gt;"",TEXT(C34,"00")&amp;"/03/"&amp;'Configurações Básicas'!$P$5,"")</f>
        <v/>
      </c>
      <c r="E34" s="58"/>
      <c r="F34" s="28"/>
      <c r="G34" s="58"/>
      <c r="H34" s="58"/>
      <c r="I34" s="167"/>
      <c r="J34" s="192"/>
      <c r="K34" s="60"/>
      <c r="L34" s="168"/>
      <c r="M34" s="56">
        <f>M33+IF(AND(K34="Pago",OR(E34='PC Receitas'!$O$4,E34='PC Receitas'!$O$5,E34='PC Receitas'!$O$6)),I34,IF(AND(K34="Pago",OR(E34='PC Receitas'!$O$7,E34='PC Receitas'!$O$8,E34='PC Receitas'!$O$9,E34='PC Receitas'!$O$10,E34='PC Receitas'!$O$11,E34='PC Receitas'!$O$12,E34='PC Receitas'!$O$13,E34='PC Receitas'!$O$14)),-I34,0))</f>
        <v>12927.7</v>
      </c>
      <c r="R34" s="153" t="e">
        <f t="shared" si="0"/>
        <v>#N/A</v>
      </c>
      <c r="S34" s="150" t="e">
        <f t="shared" si="1"/>
        <v>#N/A</v>
      </c>
      <c r="T34" s="150" t="e">
        <f t="shared" si="2"/>
        <v>#N/A</v>
      </c>
      <c r="U34" s="150" t="e">
        <f t="shared" si="3"/>
        <v>#N/A</v>
      </c>
      <c r="V34" s="154" t="e">
        <f>VLOOKUP(E34,'PC Receitas'!$O$4:$P$14,2,FALSE)</f>
        <v>#N/A</v>
      </c>
    </row>
    <row r="35" spans="3:22" ht="19.5" customHeight="1" thickTop="1" thickBot="1" x14ac:dyDescent="0.3">
      <c r="C35" s="58"/>
      <c r="D35" s="58" t="str">
        <f>IF(C35&lt;&gt;"",TEXT(C35,"00")&amp;"/03/"&amp;'Configurações Básicas'!$P$5,"")</f>
        <v/>
      </c>
      <c r="E35" s="58"/>
      <c r="F35" s="28"/>
      <c r="G35" s="58"/>
      <c r="H35" s="58"/>
      <c r="I35" s="167"/>
      <c r="J35" s="192"/>
      <c r="K35" s="168"/>
      <c r="L35" s="168"/>
      <c r="M35" s="56">
        <f>M34+IF(AND(K35="Pago",OR(E35='PC Receitas'!$O$4,E35='PC Receitas'!$O$5,E35='PC Receitas'!$O$6)),I35,IF(AND(K35="Pago",OR(E35='PC Receitas'!$O$7,E35='PC Receitas'!$O$8,E35='PC Receitas'!$O$9,E35='PC Receitas'!$O$10,E35='PC Receitas'!$O$11,E35='PC Receitas'!$O$12,E35='PC Receitas'!$O$13,E35='PC Receitas'!$O$14)),-I35,0))</f>
        <v>12927.7</v>
      </c>
      <c r="R35" s="153" t="e">
        <f t="shared" si="0"/>
        <v>#N/A</v>
      </c>
      <c r="S35" s="150" t="e">
        <f t="shared" si="1"/>
        <v>#N/A</v>
      </c>
      <c r="T35" s="150" t="e">
        <f t="shared" si="2"/>
        <v>#N/A</v>
      </c>
      <c r="U35" s="150" t="e">
        <f t="shared" si="3"/>
        <v>#N/A</v>
      </c>
      <c r="V35" s="154" t="e">
        <f>VLOOKUP(E35,'PC Receitas'!$O$4:$P$14,2,FALSE)</f>
        <v>#N/A</v>
      </c>
    </row>
    <row r="36" spans="3:22" ht="19.5" customHeight="1" thickTop="1" thickBot="1" x14ac:dyDescent="0.3">
      <c r="C36" s="58"/>
      <c r="D36" s="58" t="str">
        <f>IF(C36&lt;&gt;"",TEXT(C36,"00")&amp;"/03/"&amp;'Configurações Básicas'!$P$5,"")</f>
        <v/>
      </c>
      <c r="E36" s="58"/>
      <c r="F36" s="28"/>
      <c r="G36" s="58"/>
      <c r="H36" s="58"/>
      <c r="I36" s="167"/>
      <c r="J36" s="192"/>
      <c r="K36" s="168"/>
      <c r="L36" s="168"/>
      <c r="M36" s="56">
        <f>M35+IF(AND(K36="Pago",OR(E36='PC Receitas'!$O$4,E36='PC Receitas'!$O$5,E36='PC Receitas'!$O$6)),I36,IF(AND(K36="Pago",OR(E36='PC Receitas'!$O$7,E36='PC Receitas'!$O$8,E36='PC Receitas'!$O$9,E36='PC Receitas'!$O$10,E36='PC Receitas'!$O$11,E36='PC Receitas'!$O$12,E36='PC Receitas'!$O$13,E36='PC Receitas'!$O$14)),-I36,0))</f>
        <v>12927.7</v>
      </c>
      <c r="R36" s="153" t="e">
        <f t="shared" si="0"/>
        <v>#N/A</v>
      </c>
      <c r="S36" s="150" t="e">
        <f t="shared" si="1"/>
        <v>#N/A</v>
      </c>
      <c r="T36" s="150" t="e">
        <f t="shared" si="2"/>
        <v>#N/A</v>
      </c>
      <c r="U36" s="150" t="e">
        <f t="shared" si="3"/>
        <v>#N/A</v>
      </c>
      <c r="V36" s="154" t="e">
        <f>VLOOKUP(E36,'PC Receitas'!$O$4:$P$14,2,FALSE)</f>
        <v>#N/A</v>
      </c>
    </row>
    <row r="37" spans="3:22" ht="19.5" customHeight="1" thickTop="1" thickBot="1" x14ac:dyDescent="0.3">
      <c r="C37" s="58"/>
      <c r="D37" s="58" t="str">
        <f>IF(C37&lt;&gt;"",TEXT(C37,"00")&amp;"/03/"&amp;'Configurações Básicas'!$P$5,"")</f>
        <v/>
      </c>
      <c r="E37" s="58"/>
      <c r="F37" s="28"/>
      <c r="G37" s="28"/>
      <c r="H37" s="28"/>
      <c r="I37" s="167"/>
      <c r="J37" s="192"/>
      <c r="K37" s="168"/>
      <c r="L37" s="168"/>
      <c r="M37" s="56">
        <f>M36+IF(AND(K37="Pago",OR(E37='PC Receitas'!$O$4,E37='PC Receitas'!$O$5,E37='PC Receitas'!$O$6)),I37,IF(AND(K37="Pago",OR(E37='PC Receitas'!$O$7,E37='PC Receitas'!$O$8,E37='PC Receitas'!$O$9,E37='PC Receitas'!$O$10,E37='PC Receitas'!$O$11,E37='PC Receitas'!$O$12,E37='PC Receitas'!$O$13,E37='PC Receitas'!$O$14)),-I37,0))</f>
        <v>12927.7</v>
      </c>
      <c r="R37" s="153" t="e">
        <f t="shared" si="0"/>
        <v>#N/A</v>
      </c>
      <c r="S37" s="150" t="e">
        <f t="shared" si="1"/>
        <v>#N/A</v>
      </c>
      <c r="T37" s="150" t="e">
        <f t="shared" si="2"/>
        <v>#N/A</v>
      </c>
      <c r="U37" s="150" t="e">
        <f t="shared" si="3"/>
        <v>#N/A</v>
      </c>
      <c r="V37" s="154" t="e">
        <f>VLOOKUP(E37,'PC Receitas'!$O$4:$P$14,2,FALSE)</f>
        <v>#N/A</v>
      </c>
    </row>
    <row r="38" spans="3:22" ht="19.5" customHeight="1" thickTop="1" thickBot="1" x14ac:dyDescent="0.3">
      <c r="C38" s="58"/>
      <c r="D38" s="58" t="str">
        <f>IF(C38&lt;&gt;"",TEXT(C38,"00")&amp;"/03/"&amp;'Configurações Básicas'!$P$5,"")</f>
        <v/>
      </c>
      <c r="E38" s="58"/>
      <c r="F38" s="28"/>
      <c r="G38" s="28"/>
      <c r="H38" s="28"/>
      <c r="I38" s="167"/>
      <c r="J38" s="192"/>
      <c r="K38" s="168"/>
      <c r="L38" s="168"/>
      <c r="M38" s="56">
        <f>M37+IF(AND(K38="Pago",OR(E38='PC Receitas'!$O$4,E38='PC Receitas'!$O$5,E38='PC Receitas'!$O$6)),I38,IF(AND(K38="Pago",OR(E38='PC Receitas'!$O$7,E38='PC Receitas'!$O$8,E38='PC Receitas'!$O$9,E38='PC Receitas'!$O$10,E38='PC Receitas'!$O$11,E38='PC Receitas'!$O$12,E38='PC Receitas'!$O$13,E38='PC Receitas'!$O$14)),-I38,0))</f>
        <v>12927.7</v>
      </c>
      <c r="R38" s="153" t="e">
        <f t="shared" si="0"/>
        <v>#N/A</v>
      </c>
      <c r="S38" s="150" t="e">
        <f t="shared" si="1"/>
        <v>#N/A</v>
      </c>
      <c r="T38" s="150" t="e">
        <f t="shared" si="2"/>
        <v>#N/A</v>
      </c>
      <c r="U38" s="150" t="e">
        <f t="shared" si="3"/>
        <v>#N/A</v>
      </c>
      <c r="V38" s="154" t="e">
        <f>VLOOKUP(E38,'PC Receitas'!$O$4:$P$14,2,FALSE)</f>
        <v>#N/A</v>
      </c>
    </row>
    <row r="39" spans="3:22" ht="19.5" customHeight="1" thickTop="1" thickBot="1" x14ac:dyDescent="0.3">
      <c r="C39" s="58"/>
      <c r="D39" s="58" t="str">
        <f>IF(C39&lt;&gt;"",TEXT(C39,"00")&amp;"/03/"&amp;'Configurações Básicas'!$P$5,"")</f>
        <v/>
      </c>
      <c r="E39" s="58"/>
      <c r="F39" s="28"/>
      <c r="G39" s="58"/>
      <c r="H39" s="58"/>
      <c r="I39" s="167"/>
      <c r="J39" s="192"/>
      <c r="K39" s="168"/>
      <c r="L39" s="168"/>
      <c r="M39" s="56">
        <f>M38+IF(AND(K39="Pago",OR(E39='PC Receitas'!$O$4,E39='PC Receitas'!$O$5,E39='PC Receitas'!$O$6)),I39,IF(AND(K39="Pago",OR(E39='PC Receitas'!$O$7,E39='PC Receitas'!$O$8,E39='PC Receitas'!$O$9,E39='PC Receitas'!$O$10,E39='PC Receitas'!$O$11,E39='PC Receitas'!$O$12,E39='PC Receitas'!$O$13,E39='PC Receitas'!$O$14)),-I39,0))</f>
        <v>12927.7</v>
      </c>
      <c r="R39" s="153" t="e">
        <f t="shared" si="0"/>
        <v>#N/A</v>
      </c>
      <c r="S39" s="150" t="e">
        <f t="shared" si="1"/>
        <v>#N/A</v>
      </c>
      <c r="T39" s="150" t="e">
        <f t="shared" si="2"/>
        <v>#N/A</v>
      </c>
      <c r="U39" s="150" t="e">
        <f t="shared" si="3"/>
        <v>#N/A</v>
      </c>
      <c r="V39" s="154" t="e">
        <f>VLOOKUP(E39,'PC Receitas'!$O$4:$P$14,2,FALSE)</f>
        <v>#N/A</v>
      </c>
    </row>
    <row r="40" spans="3:22" ht="19.5" customHeight="1" thickTop="1" thickBot="1" x14ac:dyDescent="0.3">
      <c r="C40" s="58"/>
      <c r="D40" s="58" t="str">
        <f>IF(C40&lt;&gt;"",TEXT(C40,"00")&amp;"/03/"&amp;'Configurações Básicas'!$P$5,"")</f>
        <v/>
      </c>
      <c r="E40" s="58"/>
      <c r="F40" s="28"/>
      <c r="G40" s="28"/>
      <c r="H40" s="28"/>
      <c r="I40" s="167"/>
      <c r="J40" s="192"/>
      <c r="K40" s="168"/>
      <c r="L40" s="168"/>
      <c r="M40" s="56">
        <f>M39+IF(AND(K40="Pago",OR(E40='PC Receitas'!$O$4,E40='PC Receitas'!$O$5,E40='PC Receitas'!$O$6)),I40,IF(AND(K40="Pago",OR(E40='PC Receitas'!$O$7,E40='PC Receitas'!$O$8,E40='PC Receitas'!$O$9,E40='PC Receitas'!$O$10,E40='PC Receitas'!$O$11,E40='PC Receitas'!$O$12,E40='PC Receitas'!$O$13,E40='PC Receitas'!$O$14)),-I40,0))</f>
        <v>12927.7</v>
      </c>
      <c r="R40" s="153" t="e">
        <f t="shared" si="0"/>
        <v>#N/A</v>
      </c>
      <c r="S40" s="150" t="e">
        <f t="shared" si="1"/>
        <v>#N/A</v>
      </c>
      <c r="T40" s="150" t="e">
        <f t="shared" si="2"/>
        <v>#N/A</v>
      </c>
      <c r="U40" s="150" t="e">
        <f t="shared" si="3"/>
        <v>#N/A</v>
      </c>
      <c r="V40" s="154" t="e">
        <f>VLOOKUP(E40,'PC Receitas'!$O$4:$P$14,2,FALSE)</f>
        <v>#N/A</v>
      </c>
    </row>
    <row r="41" spans="3:22" ht="19.5" customHeight="1" thickTop="1" thickBot="1" x14ac:dyDescent="0.3">
      <c r="C41" s="58"/>
      <c r="D41" s="58" t="str">
        <f>IF(C41&lt;&gt;"",TEXT(C41,"00")&amp;"/03/"&amp;'Configurações Básicas'!$P$5,"")</f>
        <v/>
      </c>
      <c r="E41" s="58"/>
      <c r="F41" s="28"/>
      <c r="G41" s="28"/>
      <c r="H41" s="28"/>
      <c r="I41" s="167"/>
      <c r="J41" s="192"/>
      <c r="K41" s="168"/>
      <c r="L41" s="168"/>
      <c r="M41" s="56">
        <f>M40+IF(AND(K41="Pago",OR(E41='PC Receitas'!$O$4,E41='PC Receitas'!$O$5,E41='PC Receitas'!$O$6)),I41,IF(AND(K41="Pago",OR(E41='PC Receitas'!$O$7,E41='PC Receitas'!$O$8,E41='PC Receitas'!$O$9,E41='PC Receitas'!$O$10,E41='PC Receitas'!$O$11,E41='PC Receitas'!$O$12,E41='PC Receitas'!$O$13,E41='PC Receitas'!$O$14)),-I41,0))</f>
        <v>12927.7</v>
      </c>
      <c r="R41" s="153" t="e">
        <f t="shared" si="0"/>
        <v>#N/A</v>
      </c>
      <c r="S41" s="150" t="e">
        <f t="shared" si="1"/>
        <v>#N/A</v>
      </c>
      <c r="T41" s="150" t="e">
        <f t="shared" si="2"/>
        <v>#N/A</v>
      </c>
      <c r="U41" s="150" t="e">
        <f t="shared" si="3"/>
        <v>#N/A</v>
      </c>
      <c r="V41" s="154" t="e">
        <f>VLOOKUP(E41,'PC Receitas'!$O$4:$P$14,2,FALSE)</f>
        <v>#N/A</v>
      </c>
    </row>
    <row r="42" spans="3:22" ht="19.5" customHeight="1" thickTop="1" thickBot="1" x14ac:dyDescent="0.3">
      <c r="C42" s="58"/>
      <c r="D42" s="58" t="str">
        <f>IF(C42&lt;&gt;"",TEXT(C42,"00")&amp;"/03/"&amp;'Configurações Básicas'!$P$5,"")</f>
        <v/>
      </c>
      <c r="E42" s="58"/>
      <c r="F42" s="28"/>
      <c r="G42" s="58"/>
      <c r="H42" s="58"/>
      <c r="I42" s="167"/>
      <c r="J42" s="192"/>
      <c r="K42" s="168"/>
      <c r="L42" s="168"/>
      <c r="M42" s="56">
        <f>M41+IF(AND(K42="Pago",OR(E42='PC Receitas'!$O$4,E42='PC Receitas'!$O$5,E42='PC Receitas'!$O$6)),I42,IF(AND(K42="Pago",OR(E42='PC Receitas'!$O$7,E42='PC Receitas'!$O$8,E42='PC Receitas'!$O$9,E42='PC Receitas'!$O$10,E42='PC Receitas'!$O$11,E42='PC Receitas'!$O$12,E42='PC Receitas'!$O$13,E42='PC Receitas'!$O$14)),-I42,0))</f>
        <v>12927.7</v>
      </c>
      <c r="R42" s="153" t="e">
        <f t="shared" si="0"/>
        <v>#N/A</v>
      </c>
      <c r="S42" s="150" t="e">
        <f t="shared" si="1"/>
        <v>#N/A</v>
      </c>
      <c r="T42" s="150" t="e">
        <f t="shared" si="2"/>
        <v>#N/A</v>
      </c>
      <c r="U42" s="150" t="e">
        <f t="shared" si="3"/>
        <v>#N/A</v>
      </c>
      <c r="V42" s="154" t="e">
        <f>VLOOKUP(E42,'PC Receitas'!$O$4:$P$14,2,FALSE)</f>
        <v>#N/A</v>
      </c>
    </row>
    <row r="43" spans="3:22" ht="19.5" customHeight="1" thickTop="1" thickBot="1" x14ac:dyDescent="0.3">
      <c r="C43" s="58"/>
      <c r="D43" s="58" t="str">
        <f>IF(C43&lt;&gt;"",TEXT(C43,"00")&amp;"/03/"&amp;'Configurações Básicas'!$P$5,"")</f>
        <v/>
      </c>
      <c r="E43" s="58"/>
      <c r="F43" s="28"/>
      <c r="G43" s="28"/>
      <c r="H43" s="28"/>
      <c r="I43" s="167"/>
      <c r="J43" s="192"/>
      <c r="K43" s="168"/>
      <c r="L43" s="168"/>
      <c r="M43" s="56">
        <f>M42+IF(AND(K43="Pago",OR(E43='PC Receitas'!$O$4,E43='PC Receitas'!$O$5,E43='PC Receitas'!$O$6)),I43,IF(AND(K43="Pago",OR(E43='PC Receitas'!$O$7,E43='PC Receitas'!$O$8,E43='PC Receitas'!$O$9,E43='PC Receitas'!$O$10,E43='PC Receitas'!$O$11,E43='PC Receitas'!$O$12,E43='PC Receitas'!$O$13,E43='PC Receitas'!$O$14)),-I43,0))</f>
        <v>12927.7</v>
      </c>
      <c r="R43" s="153" t="e">
        <f t="shared" si="0"/>
        <v>#N/A</v>
      </c>
      <c r="S43" s="150" t="e">
        <f t="shared" si="1"/>
        <v>#N/A</v>
      </c>
      <c r="T43" s="150" t="e">
        <f t="shared" si="2"/>
        <v>#N/A</v>
      </c>
      <c r="U43" s="150" t="e">
        <f t="shared" si="3"/>
        <v>#N/A</v>
      </c>
      <c r="V43" s="154" t="e">
        <f>VLOOKUP(E43,'PC Receitas'!$O$4:$P$14,2,FALSE)</f>
        <v>#N/A</v>
      </c>
    </row>
    <row r="44" spans="3:22" ht="19.5" customHeight="1" thickTop="1" thickBot="1" x14ac:dyDescent="0.3">
      <c r="C44" s="58"/>
      <c r="D44" s="58" t="str">
        <f>IF(C44&lt;&gt;"",TEXT(C44,"00")&amp;"/03/"&amp;'Configurações Básicas'!$P$5,"")</f>
        <v/>
      </c>
      <c r="E44" s="58"/>
      <c r="F44" s="28"/>
      <c r="G44" s="28"/>
      <c r="H44" s="28"/>
      <c r="I44" s="167"/>
      <c r="J44" s="192"/>
      <c r="K44" s="168"/>
      <c r="L44" s="168"/>
      <c r="M44" s="56">
        <f>M43+IF(AND(K44="Pago",OR(E44='PC Receitas'!$O$4,E44='PC Receitas'!$O$5,E44='PC Receitas'!$O$6)),I44,IF(AND(K44="Pago",OR(E44='PC Receitas'!$O$7,E44='PC Receitas'!$O$8,E44='PC Receitas'!$O$9,E44='PC Receitas'!$O$10,E44='PC Receitas'!$O$11,E44='PC Receitas'!$O$12,E44='PC Receitas'!$O$13,E44='PC Receitas'!$O$14)),-I44,0))</f>
        <v>12927.7</v>
      </c>
      <c r="R44" s="153" t="e">
        <f t="shared" si="0"/>
        <v>#N/A</v>
      </c>
      <c r="S44" s="150" t="e">
        <f t="shared" si="1"/>
        <v>#N/A</v>
      </c>
      <c r="T44" s="150" t="e">
        <f t="shared" si="2"/>
        <v>#N/A</v>
      </c>
      <c r="U44" s="150" t="e">
        <f t="shared" si="3"/>
        <v>#N/A</v>
      </c>
      <c r="V44" s="154" t="e">
        <f>VLOOKUP(E44,'PC Receitas'!$O$4:$P$14,2,FALSE)</f>
        <v>#N/A</v>
      </c>
    </row>
    <row r="45" spans="3:22" ht="19.5" customHeight="1" thickTop="1" thickBot="1" x14ac:dyDescent="0.3">
      <c r="C45" s="58"/>
      <c r="D45" s="58" t="str">
        <f>IF(C45&lt;&gt;"",TEXT(C45,"00")&amp;"/03/"&amp;'Configurações Básicas'!$P$5,"")</f>
        <v/>
      </c>
      <c r="E45" s="58"/>
      <c r="F45" s="28"/>
      <c r="G45" s="28"/>
      <c r="H45" s="28"/>
      <c r="I45" s="167"/>
      <c r="J45" s="192"/>
      <c r="K45" s="168"/>
      <c r="L45" s="168"/>
      <c r="M45" s="56">
        <f>M44+IF(AND(K45="Pago",OR(E45='PC Receitas'!$O$4,E45='PC Receitas'!$O$5,E45='PC Receitas'!$O$6)),I45,IF(AND(K45="Pago",OR(E45='PC Receitas'!$O$7,E45='PC Receitas'!$O$8,E45='PC Receitas'!$O$9,E45='PC Receitas'!$O$10,E45='PC Receitas'!$O$11,E45='PC Receitas'!$O$12,E45='PC Receitas'!$O$13,E45='PC Receitas'!$O$14)),-I45,0))</f>
        <v>12927.7</v>
      </c>
      <c r="R45" s="153" t="e">
        <f t="shared" si="0"/>
        <v>#N/A</v>
      </c>
      <c r="S45" s="150" t="e">
        <f t="shared" si="1"/>
        <v>#N/A</v>
      </c>
      <c r="T45" s="150" t="e">
        <f t="shared" si="2"/>
        <v>#N/A</v>
      </c>
      <c r="U45" s="150" t="e">
        <f t="shared" si="3"/>
        <v>#N/A</v>
      </c>
      <c r="V45" s="154" t="e">
        <f>VLOOKUP(E45,'PC Receitas'!$O$4:$P$14,2,FALSE)</f>
        <v>#N/A</v>
      </c>
    </row>
    <row r="46" spans="3:22" ht="19.5" customHeight="1" thickTop="1" thickBot="1" x14ac:dyDescent="0.3">
      <c r="C46" s="58"/>
      <c r="D46" s="58" t="str">
        <f>IF(C46&lt;&gt;"",TEXT(C46,"00")&amp;"/03/"&amp;'Configurações Básicas'!$P$5,"")</f>
        <v/>
      </c>
      <c r="E46" s="58"/>
      <c r="F46" s="28"/>
      <c r="G46" s="58"/>
      <c r="H46" s="58"/>
      <c r="I46" s="167"/>
      <c r="J46" s="192"/>
      <c r="K46" s="168"/>
      <c r="L46" s="168"/>
      <c r="M46" s="56">
        <f>M45+IF(AND(K46="Pago",OR(E46='PC Receitas'!$O$4,E46='PC Receitas'!$O$5,E46='PC Receitas'!$O$6)),I46,IF(AND(K46="Pago",OR(E46='PC Receitas'!$O$7,E46='PC Receitas'!$O$8,E46='PC Receitas'!$O$9,E46='PC Receitas'!$O$10,E46='PC Receitas'!$O$11,E46='PC Receitas'!$O$12,E46='PC Receitas'!$O$13,E46='PC Receitas'!$O$14)),-I46,0))</f>
        <v>12927.7</v>
      </c>
      <c r="R46" s="153" t="e">
        <f t="shared" si="0"/>
        <v>#N/A</v>
      </c>
      <c r="S46" s="150" t="e">
        <f t="shared" si="1"/>
        <v>#N/A</v>
      </c>
      <c r="T46" s="150" t="e">
        <f t="shared" si="2"/>
        <v>#N/A</v>
      </c>
      <c r="U46" s="150" t="e">
        <f t="shared" si="3"/>
        <v>#N/A</v>
      </c>
      <c r="V46" s="154" t="e">
        <f>VLOOKUP(E46,'PC Receitas'!$O$4:$P$14,2,FALSE)</f>
        <v>#N/A</v>
      </c>
    </row>
    <row r="47" spans="3:22" ht="19.5" customHeight="1" thickTop="1" thickBot="1" x14ac:dyDescent="0.3">
      <c r="C47" s="58"/>
      <c r="D47" s="58" t="str">
        <f>IF(C47&lt;&gt;"",TEXT(C47,"00")&amp;"/03/"&amp;'Configurações Básicas'!$P$5,"")</f>
        <v/>
      </c>
      <c r="E47" s="58"/>
      <c r="F47" s="28"/>
      <c r="G47" s="28"/>
      <c r="H47" s="28"/>
      <c r="I47" s="167"/>
      <c r="J47" s="192"/>
      <c r="K47" s="168"/>
      <c r="L47" s="168"/>
      <c r="M47" s="56">
        <f>M46+IF(AND(K47="Pago",OR(E47='PC Receitas'!$O$4,E47='PC Receitas'!$O$5,E47='PC Receitas'!$O$6)),I47,IF(AND(K47="Pago",OR(E47='PC Receitas'!$O$7,E47='PC Receitas'!$O$8,E47='PC Receitas'!$O$9,E47='PC Receitas'!$O$10,E47='PC Receitas'!$O$11,E47='PC Receitas'!$O$12,E47='PC Receitas'!$O$13,E47='PC Receitas'!$O$14)),-I47,0))</f>
        <v>12927.7</v>
      </c>
      <c r="R47" s="153" t="e">
        <f t="shared" si="0"/>
        <v>#N/A</v>
      </c>
      <c r="S47" s="150" t="e">
        <f t="shared" si="1"/>
        <v>#N/A</v>
      </c>
      <c r="T47" s="150" t="e">
        <f t="shared" si="2"/>
        <v>#N/A</v>
      </c>
      <c r="U47" s="150" t="e">
        <f t="shared" si="3"/>
        <v>#N/A</v>
      </c>
      <c r="V47" s="154" t="e">
        <f>VLOOKUP(E47,'PC Receitas'!$O$4:$P$14,2,FALSE)</f>
        <v>#N/A</v>
      </c>
    </row>
    <row r="48" spans="3:22" ht="19.5" customHeight="1" thickTop="1" thickBot="1" x14ac:dyDescent="0.3">
      <c r="C48" s="58"/>
      <c r="D48" s="58" t="str">
        <f>IF(C48&lt;&gt;"",TEXT(C48,"00")&amp;"/03/"&amp;'Configurações Básicas'!$P$5,"")</f>
        <v/>
      </c>
      <c r="E48" s="58"/>
      <c r="F48" s="28"/>
      <c r="G48" s="28"/>
      <c r="H48" s="28"/>
      <c r="I48" s="167"/>
      <c r="J48" s="192"/>
      <c r="K48" s="168"/>
      <c r="L48" s="168"/>
      <c r="M48" s="56">
        <f>M47+IF(AND(K48="Pago",OR(E48='PC Receitas'!$O$4,E48='PC Receitas'!$O$5,E48='PC Receitas'!$O$6)),I48,IF(AND(K48="Pago",OR(E48='PC Receitas'!$O$7,E48='PC Receitas'!$O$8,E48='PC Receitas'!$O$9,E48='PC Receitas'!$O$10,E48='PC Receitas'!$O$11,E48='PC Receitas'!$O$12,E48='PC Receitas'!$O$13,E48='PC Receitas'!$O$14)),-I48,0))</f>
        <v>12927.7</v>
      </c>
      <c r="R48" s="153" t="e">
        <f t="shared" si="0"/>
        <v>#N/A</v>
      </c>
      <c r="S48" s="150" t="e">
        <f t="shared" si="1"/>
        <v>#N/A</v>
      </c>
      <c r="T48" s="150" t="e">
        <f t="shared" si="2"/>
        <v>#N/A</v>
      </c>
      <c r="U48" s="150" t="e">
        <f t="shared" si="3"/>
        <v>#N/A</v>
      </c>
      <c r="V48" s="154" t="e">
        <f>VLOOKUP(E48,'PC Receitas'!$O$4:$P$14,2,FALSE)</f>
        <v>#N/A</v>
      </c>
    </row>
    <row r="49" spans="3:22" ht="19.5" customHeight="1" thickTop="1" thickBot="1" x14ac:dyDescent="0.3">
      <c r="C49" s="58"/>
      <c r="D49" s="58" t="str">
        <f>IF(C49&lt;&gt;"",TEXT(C49,"00")&amp;"/03/"&amp;'Configurações Básicas'!$P$5,"")</f>
        <v/>
      </c>
      <c r="E49" s="58"/>
      <c r="F49" s="28"/>
      <c r="G49" s="58"/>
      <c r="H49" s="58"/>
      <c r="I49" s="167"/>
      <c r="J49" s="192"/>
      <c r="K49" s="168"/>
      <c r="L49" s="168"/>
      <c r="M49" s="56">
        <f>M48+IF(AND(K49="Pago",OR(E49='PC Receitas'!$O$4,E49='PC Receitas'!$O$5,E49='PC Receitas'!$O$6)),I49,IF(AND(K49="Pago",OR(E49='PC Receitas'!$O$7,E49='PC Receitas'!$O$8,E49='PC Receitas'!$O$9,E49='PC Receitas'!$O$10,E49='PC Receitas'!$O$11,E49='PC Receitas'!$O$12,E49='PC Receitas'!$O$13,E49='PC Receitas'!$O$14)),-I49,0))</f>
        <v>12927.7</v>
      </c>
      <c r="R49" s="153" t="e">
        <f t="shared" si="0"/>
        <v>#N/A</v>
      </c>
      <c r="S49" s="150" t="e">
        <f t="shared" si="1"/>
        <v>#N/A</v>
      </c>
      <c r="T49" s="150" t="e">
        <f t="shared" si="2"/>
        <v>#N/A</v>
      </c>
      <c r="U49" s="150" t="e">
        <f t="shared" si="3"/>
        <v>#N/A</v>
      </c>
      <c r="V49" s="154" t="e">
        <f>VLOOKUP(E49,'PC Receitas'!$O$4:$P$14,2,FALSE)</f>
        <v>#N/A</v>
      </c>
    </row>
    <row r="50" spans="3:22" ht="19.5" customHeight="1" thickTop="1" thickBot="1" x14ac:dyDescent="0.3">
      <c r="C50" s="58"/>
      <c r="D50" s="58" t="str">
        <f>IF(C50&lt;&gt;"",TEXT(C50,"00")&amp;"/03/"&amp;'Configurações Básicas'!$P$5,"")</f>
        <v/>
      </c>
      <c r="E50" s="58"/>
      <c r="F50" s="28"/>
      <c r="G50" s="58"/>
      <c r="H50" s="58"/>
      <c r="I50" s="167"/>
      <c r="J50" s="192"/>
      <c r="K50" s="168"/>
      <c r="L50" s="168"/>
      <c r="M50" s="56">
        <f>M49+IF(AND(K50="Pago",OR(E50='PC Receitas'!$O$4,E50='PC Receitas'!$O$5,E50='PC Receitas'!$O$6)),I50,IF(AND(K50="Pago",OR(E50='PC Receitas'!$O$7,E50='PC Receitas'!$O$8,E50='PC Receitas'!$O$9,E50='PC Receitas'!$O$10,E50='PC Receitas'!$O$11,E50='PC Receitas'!$O$12,E50='PC Receitas'!$O$13,E50='PC Receitas'!$O$14)),-I50,0))</f>
        <v>12927.7</v>
      </c>
      <c r="R50" s="153" t="e">
        <f t="shared" si="0"/>
        <v>#N/A</v>
      </c>
      <c r="S50" s="150" t="e">
        <f t="shared" si="1"/>
        <v>#N/A</v>
      </c>
      <c r="T50" s="150" t="e">
        <f t="shared" si="2"/>
        <v>#N/A</v>
      </c>
      <c r="U50" s="150" t="e">
        <f t="shared" si="3"/>
        <v>#N/A</v>
      </c>
      <c r="V50" s="154" t="e">
        <f>VLOOKUP(E50,'PC Receitas'!$O$4:$P$14,2,FALSE)</f>
        <v>#N/A</v>
      </c>
    </row>
    <row r="51" spans="3:22" ht="19.5" customHeight="1" thickTop="1" thickBot="1" x14ac:dyDescent="0.3">
      <c r="C51" s="58"/>
      <c r="D51" s="58" t="str">
        <f>IF(C51&lt;&gt;"",TEXT(C51,"00")&amp;"/03/"&amp;'Configurações Básicas'!$P$5,"")</f>
        <v/>
      </c>
      <c r="E51" s="58"/>
      <c r="F51" s="28"/>
      <c r="G51" s="58"/>
      <c r="H51" s="58"/>
      <c r="I51" s="167"/>
      <c r="J51" s="192"/>
      <c r="K51" s="168"/>
      <c r="L51" s="168"/>
      <c r="M51" s="56">
        <f>M50+IF(AND(K51="Pago",OR(E51='PC Receitas'!$O$4,E51='PC Receitas'!$O$5,E51='PC Receitas'!$O$6)),I51,IF(AND(K51="Pago",OR(E51='PC Receitas'!$O$7,E51='PC Receitas'!$O$8,E51='PC Receitas'!$O$9,E51='PC Receitas'!$O$10,E51='PC Receitas'!$O$11,E51='PC Receitas'!$O$12,E51='PC Receitas'!$O$13,E51='PC Receitas'!$O$14)),-I51,0))</f>
        <v>12927.7</v>
      </c>
      <c r="R51" s="153" t="e">
        <f t="shared" si="0"/>
        <v>#N/A</v>
      </c>
      <c r="S51" s="150" t="e">
        <f t="shared" si="1"/>
        <v>#N/A</v>
      </c>
      <c r="T51" s="150" t="e">
        <f t="shared" si="2"/>
        <v>#N/A</v>
      </c>
      <c r="U51" s="150" t="e">
        <f t="shared" si="3"/>
        <v>#N/A</v>
      </c>
      <c r="V51" s="154" t="e">
        <f>VLOOKUP(E51,'PC Receitas'!$O$4:$P$14,2,FALSE)</f>
        <v>#N/A</v>
      </c>
    </row>
    <row r="52" spans="3:22" ht="19.5" customHeight="1" thickTop="1" thickBot="1" x14ac:dyDescent="0.3">
      <c r="C52" s="58"/>
      <c r="D52" s="58" t="str">
        <f>IF(C52&lt;&gt;"",TEXT(C52,"00")&amp;"/03/"&amp;'Configurações Básicas'!$P$5,"")</f>
        <v/>
      </c>
      <c r="E52" s="58"/>
      <c r="F52" s="28"/>
      <c r="G52" s="58"/>
      <c r="H52" s="58"/>
      <c r="I52" s="167"/>
      <c r="J52" s="192"/>
      <c r="K52" s="168"/>
      <c r="L52" s="168"/>
      <c r="M52" s="56">
        <f>M51+IF(AND(K52="Pago",OR(E52='PC Receitas'!$O$4,E52='PC Receitas'!$O$5,E52='PC Receitas'!$O$6)),I52,IF(AND(K52="Pago",OR(E52='PC Receitas'!$O$7,E52='PC Receitas'!$O$8,E52='PC Receitas'!$O$9,E52='PC Receitas'!$O$10,E52='PC Receitas'!$O$11,E52='PC Receitas'!$O$12,E52='PC Receitas'!$O$13,E52='PC Receitas'!$O$14)),-I52,0))</f>
        <v>12927.7</v>
      </c>
      <c r="R52" s="153" t="e">
        <f t="shared" si="0"/>
        <v>#N/A</v>
      </c>
      <c r="S52" s="150" t="e">
        <f t="shared" si="1"/>
        <v>#N/A</v>
      </c>
      <c r="T52" s="150" t="e">
        <f t="shared" si="2"/>
        <v>#N/A</v>
      </c>
      <c r="U52" s="150" t="e">
        <f t="shared" si="3"/>
        <v>#N/A</v>
      </c>
      <c r="V52" s="154" t="e">
        <f>VLOOKUP(E52,'PC Receitas'!$O$4:$P$14,2,FALSE)</f>
        <v>#N/A</v>
      </c>
    </row>
    <row r="53" spans="3:22" ht="19.5" customHeight="1" thickTop="1" thickBot="1" x14ac:dyDescent="0.3">
      <c r="C53" s="58"/>
      <c r="D53" s="58" t="str">
        <f>IF(C53&lt;&gt;"",TEXT(C53,"00")&amp;"/03/"&amp;'Configurações Básicas'!$P$5,"")</f>
        <v/>
      </c>
      <c r="E53" s="58"/>
      <c r="F53" s="28"/>
      <c r="G53" s="28"/>
      <c r="H53" s="28"/>
      <c r="I53" s="167"/>
      <c r="J53" s="192"/>
      <c r="K53" s="168"/>
      <c r="L53" s="168"/>
      <c r="M53" s="56">
        <f>M52+IF(AND(K53="Pago",OR(E53='PC Receitas'!$O$4,E53='PC Receitas'!$O$5,E53='PC Receitas'!$O$6)),I53,IF(AND(K53="Pago",OR(E53='PC Receitas'!$O$7,E53='PC Receitas'!$O$8,E53='PC Receitas'!$O$9,E53='PC Receitas'!$O$10,E53='PC Receitas'!$O$11,E53='PC Receitas'!$O$12,E53='PC Receitas'!$O$13,E53='PC Receitas'!$O$14)),-I53,0))</f>
        <v>12927.7</v>
      </c>
      <c r="R53" s="153" t="e">
        <f t="shared" si="0"/>
        <v>#N/A</v>
      </c>
      <c r="S53" s="150" t="e">
        <f t="shared" si="1"/>
        <v>#N/A</v>
      </c>
      <c r="T53" s="150" t="e">
        <f t="shared" si="2"/>
        <v>#N/A</v>
      </c>
      <c r="U53" s="150" t="e">
        <f t="shared" si="3"/>
        <v>#N/A</v>
      </c>
      <c r="V53" s="154" t="e">
        <f>VLOOKUP(E53,'PC Receitas'!$O$4:$P$14,2,FALSE)</f>
        <v>#N/A</v>
      </c>
    </row>
    <row r="54" spans="3:22" ht="19.5" customHeight="1" thickTop="1" thickBot="1" x14ac:dyDescent="0.3">
      <c r="C54" s="58"/>
      <c r="D54" s="58" t="str">
        <f>IF(C54&lt;&gt;"",TEXT(C54,"00")&amp;"/03/"&amp;'Configurações Básicas'!$P$5,"")</f>
        <v/>
      </c>
      <c r="E54" s="58"/>
      <c r="F54" s="28"/>
      <c r="G54" s="28"/>
      <c r="H54" s="28"/>
      <c r="I54" s="167"/>
      <c r="J54" s="192"/>
      <c r="K54" s="168"/>
      <c r="L54" s="168"/>
      <c r="M54" s="56">
        <f>M53+IF(AND(K54="Pago",OR(E54='PC Receitas'!$O$4,E54='PC Receitas'!$O$5,E54='PC Receitas'!$O$6)),I54,IF(AND(K54="Pago",OR(E54='PC Receitas'!$O$7,E54='PC Receitas'!$O$8,E54='PC Receitas'!$O$9,E54='PC Receitas'!$O$10,E54='PC Receitas'!$O$11,E54='PC Receitas'!$O$12,E54='PC Receitas'!$O$13,E54='PC Receitas'!$O$14)),-I54,0))</f>
        <v>12927.7</v>
      </c>
      <c r="R54" s="153" t="e">
        <f t="shared" si="0"/>
        <v>#N/A</v>
      </c>
      <c r="S54" s="150" t="e">
        <f t="shared" si="1"/>
        <v>#N/A</v>
      </c>
      <c r="T54" s="150" t="e">
        <f t="shared" si="2"/>
        <v>#N/A</v>
      </c>
      <c r="U54" s="150" t="e">
        <f t="shared" si="3"/>
        <v>#N/A</v>
      </c>
      <c r="V54" s="154" t="e">
        <f>VLOOKUP(E54,'PC Receitas'!$O$4:$P$14,2,FALSE)</f>
        <v>#N/A</v>
      </c>
    </row>
    <row r="55" spans="3:22" ht="19.5" customHeight="1" thickTop="1" thickBot="1" x14ac:dyDescent="0.3">
      <c r="C55" s="58"/>
      <c r="D55" s="58" t="str">
        <f>IF(C55&lt;&gt;"",TEXT(C55,"00")&amp;"/03/"&amp;'Configurações Básicas'!$P$5,"")</f>
        <v/>
      </c>
      <c r="E55" s="58"/>
      <c r="F55" s="28"/>
      <c r="G55" s="28"/>
      <c r="H55" s="28"/>
      <c r="I55" s="167"/>
      <c r="J55" s="192"/>
      <c r="K55" s="168"/>
      <c r="L55" s="168"/>
      <c r="M55" s="56">
        <f>M54+IF(AND(K55="Pago",OR(E55='PC Receitas'!$O$4,E55='PC Receitas'!$O$5,E55='PC Receitas'!$O$6)),I55,IF(AND(K55="Pago",OR(E55='PC Receitas'!$O$7,E55='PC Receitas'!$O$8,E55='PC Receitas'!$O$9,E55='PC Receitas'!$O$10,E55='PC Receitas'!$O$11,E55='PC Receitas'!$O$12,E55='PC Receitas'!$O$13,E55='PC Receitas'!$O$14)),-I55,0))</f>
        <v>12927.7</v>
      </c>
      <c r="R55" s="153" t="e">
        <f t="shared" si="0"/>
        <v>#N/A</v>
      </c>
      <c r="S55" s="150" t="e">
        <f t="shared" si="1"/>
        <v>#N/A</v>
      </c>
      <c r="T55" s="150" t="e">
        <f t="shared" si="2"/>
        <v>#N/A</v>
      </c>
      <c r="U55" s="150" t="e">
        <f t="shared" si="3"/>
        <v>#N/A</v>
      </c>
      <c r="V55" s="154" t="e">
        <f>VLOOKUP(E55,'PC Receitas'!$O$4:$P$14,2,FALSE)</f>
        <v>#N/A</v>
      </c>
    </row>
    <row r="56" spans="3:22" ht="19.5" customHeight="1" thickTop="1" thickBot="1" x14ac:dyDescent="0.3">
      <c r="C56" s="58"/>
      <c r="D56" s="58" t="str">
        <f>IF(C56&lt;&gt;"",TEXT(C56,"00")&amp;"/03/"&amp;'Configurações Básicas'!$P$5,"")</f>
        <v/>
      </c>
      <c r="E56" s="58"/>
      <c r="F56" s="28"/>
      <c r="G56" s="58"/>
      <c r="H56" s="58"/>
      <c r="I56" s="167"/>
      <c r="J56" s="192"/>
      <c r="K56" s="168"/>
      <c r="L56" s="168"/>
      <c r="M56" s="56">
        <f>M55+IF(AND(K56="Pago",OR(E56='PC Receitas'!$O$4,E56='PC Receitas'!$O$5,E56='PC Receitas'!$O$6)),I56,IF(AND(K56="Pago",OR(E56='PC Receitas'!$O$7,E56='PC Receitas'!$O$8,E56='PC Receitas'!$O$9,E56='PC Receitas'!$O$10,E56='PC Receitas'!$O$11,E56='PC Receitas'!$O$12,E56='PC Receitas'!$O$13,E56='PC Receitas'!$O$14)),-I56,0))</f>
        <v>12927.7</v>
      </c>
      <c r="R56" s="153" t="e">
        <f t="shared" si="0"/>
        <v>#N/A</v>
      </c>
      <c r="S56" s="150" t="e">
        <f t="shared" si="1"/>
        <v>#N/A</v>
      </c>
      <c r="T56" s="150" t="e">
        <f t="shared" si="2"/>
        <v>#N/A</v>
      </c>
      <c r="U56" s="150" t="e">
        <f t="shared" si="3"/>
        <v>#N/A</v>
      </c>
      <c r="V56" s="154" t="e">
        <f>VLOOKUP(E56,'PC Receitas'!$O$4:$P$14,2,FALSE)</f>
        <v>#N/A</v>
      </c>
    </row>
    <row r="57" spans="3:22" ht="19.5" customHeight="1" thickTop="1" thickBot="1" x14ac:dyDescent="0.3">
      <c r="C57" s="58"/>
      <c r="D57" s="58" t="str">
        <f>IF(C57&lt;&gt;"",TEXT(C57,"00")&amp;"/03/"&amp;'Configurações Básicas'!$P$5,"")</f>
        <v/>
      </c>
      <c r="E57" s="58"/>
      <c r="F57" s="28"/>
      <c r="G57" s="58"/>
      <c r="H57" s="58"/>
      <c r="I57" s="167"/>
      <c r="J57" s="192"/>
      <c r="K57" s="168"/>
      <c r="L57" s="168"/>
      <c r="M57" s="56">
        <f>M56+IF(AND(K57="Pago",OR(E57='PC Receitas'!$O$4,E57='PC Receitas'!$O$5,E57='PC Receitas'!$O$6)),I57,IF(AND(K57="Pago",OR(E57='PC Receitas'!$O$7,E57='PC Receitas'!$O$8,E57='PC Receitas'!$O$9,E57='PC Receitas'!$O$10,E57='PC Receitas'!$O$11,E57='PC Receitas'!$O$12,E57='PC Receitas'!$O$13,E57='PC Receitas'!$O$14)),-I57,0))</f>
        <v>12927.7</v>
      </c>
      <c r="R57" s="153" t="e">
        <f t="shared" si="0"/>
        <v>#N/A</v>
      </c>
      <c r="S57" s="150" t="e">
        <f t="shared" si="1"/>
        <v>#N/A</v>
      </c>
      <c r="T57" s="150" t="e">
        <f t="shared" si="2"/>
        <v>#N/A</v>
      </c>
      <c r="U57" s="150" t="e">
        <f t="shared" si="3"/>
        <v>#N/A</v>
      </c>
      <c r="V57" s="154" t="e">
        <f>VLOOKUP(E57,'PC Receitas'!$O$4:$P$14,2,FALSE)</f>
        <v>#N/A</v>
      </c>
    </row>
    <row r="58" spans="3:22" ht="19.5" customHeight="1" thickTop="1" thickBot="1" x14ac:dyDescent="0.3">
      <c r="C58" s="58"/>
      <c r="D58" s="58" t="str">
        <f>IF(C58&lt;&gt;"",TEXT(C58,"00")&amp;"/03/"&amp;'Configurações Básicas'!$P$5,"")</f>
        <v/>
      </c>
      <c r="E58" s="58"/>
      <c r="F58" s="28"/>
      <c r="G58" s="58"/>
      <c r="H58" s="58"/>
      <c r="I58" s="167"/>
      <c r="J58" s="192"/>
      <c r="K58" s="168"/>
      <c r="L58" s="168"/>
      <c r="M58" s="56">
        <f>M57+IF(AND(K58="Pago",OR(E58='PC Receitas'!$O$4,E58='PC Receitas'!$O$5,E58='PC Receitas'!$O$6)),I58,IF(AND(K58="Pago",OR(E58='PC Receitas'!$O$7,E58='PC Receitas'!$O$8,E58='PC Receitas'!$O$9,E58='PC Receitas'!$O$10,E58='PC Receitas'!$O$11,E58='PC Receitas'!$O$12,E58='PC Receitas'!$O$13,E58='PC Receitas'!$O$14)),-I58,0))</f>
        <v>12927.7</v>
      </c>
      <c r="R58" s="153" t="e">
        <f t="shared" si="0"/>
        <v>#N/A</v>
      </c>
      <c r="S58" s="150" t="e">
        <f t="shared" si="1"/>
        <v>#N/A</v>
      </c>
      <c r="T58" s="150" t="e">
        <f t="shared" si="2"/>
        <v>#N/A</v>
      </c>
      <c r="U58" s="150" t="e">
        <f t="shared" si="3"/>
        <v>#N/A</v>
      </c>
      <c r="V58" s="154" t="e">
        <f>VLOOKUP(E58,'PC Receitas'!$O$4:$P$14,2,FALSE)</f>
        <v>#N/A</v>
      </c>
    </row>
    <row r="59" spans="3:22" ht="19.5" customHeight="1" thickTop="1" thickBot="1" x14ac:dyDescent="0.3">
      <c r="C59" s="58"/>
      <c r="D59" s="58" t="str">
        <f>IF(C59&lt;&gt;"",TEXT(C59,"00")&amp;"/03/"&amp;'Configurações Básicas'!$P$5,"")</f>
        <v/>
      </c>
      <c r="E59" s="58"/>
      <c r="F59" s="28"/>
      <c r="G59" s="58"/>
      <c r="H59" s="58"/>
      <c r="I59" s="167"/>
      <c r="J59" s="192"/>
      <c r="K59" s="168"/>
      <c r="L59" s="168"/>
      <c r="M59" s="56">
        <f>M58+IF(AND(K59="Pago",OR(E59='PC Receitas'!$O$4,E59='PC Receitas'!$O$5,E59='PC Receitas'!$O$6)),I59,IF(AND(K59="Pago",OR(E59='PC Receitas'!$O$7,E59='PC Receitas'!$O$8,E59='PC Receitas'!$O$9,E59='PC Receitas'!$O$10,E59='PC Receitas'!$O$11,E59='PC Receitas'!$O$12,E59='PC Receitas'!$O$13,E59='PC Receitas'!$O$14)),-I59,0))</f>
        <v>12927.7</v>
      </c>
      <c r="R59" s="153" t="e">
        <f t="shared" si="0"/>
        <v>#N/A</v>
      </c>
      <c r="S59" s="150" t="e">
        <f t="shared" si="1"/>
        <v>#N/A</v>
      </c>
      <c r="T59" s="150" t="e">
        <f t="shared" si="2"/>
        <v>#N/A</v>
      </c>
      <c r="U59" s="150" t="e">
        <f t="shared" si="3"/>
        <v>#N/A</v>
      </c>
      <c r="V59" s="154" t="e">
        <f>VLOOKUP(E59,'PC Receitas'!$O$4:$P$14,2,FALSE)</f>
        <v>#N/A</v>
      </c>
    </row>
    <row r="60" spans="3:22" ht="19.5" customHeight="1" thickTop="1" thickBot="1" x14ac:dyDescent="0.3">
      <c r="C60" s="58"/>
      <c r="D60" s="58" t="str">
        <f>IF(C60&lt;&gt;"",TEXT(C60,"00")&amp;"/03/"&amp;'Configurações Básicas'!$P$5,"")</f>
        <v/>
      </c>
      <c r="E60" s="58"/>
      <c r="F60" s="28"/>
      <c r="G60" s="28"/>
      <c r="H60" s="28"/>
      <c r="I60" s="167"/>
      <c r="J60" s="192"/>
      <c r="K60" s="168"/>
      <c r="L60" s="168"/>
      <c r="M60" s="56">
        <f>M59+IF(AND(K60="Pago",OR(E60='PC Receitas'!$O$4,E60='PC Receitas'!$O$5,E60='PC Receitas'!$O$6)),I60,IF(AND(K60="Pago",OR(E60='PC Receitas'!$O$7,E60='PC Receitas'!$O$8,E60='PC Receitas'!$O$9,E60='PC Receitas'!$O$10,E60='PC Receitas'!$O$11,E60='PC Receitas'!$O$12,E60='PC Receitas'!$O$13,E60='PC Receitas'!$O$14)),-I60,0))</f>
        <v>12927.7</v>
      </c>
      <c r="R60" s="153" t="e">
        <f t="shared" si="0"/>
        <v>#N/A</v>
      </c>
      <c r="S60" s="150" t="e">
        <f t="shared" si="1"/>
        <v>#N/A</v>
      </c>
      <c r="T60" s="150" t="e">
        <f t="shared" si="2"/>
        <v>#N/A</v>
      </c>
      <c r="U60" s="150" t="e">
        <f t="shared" si="3"/>
        <v>#N/A</v>
      </c>
      <c r="V60" s="154" t="e">
        <f>VLOOKUP(E60,'PC Receitas'!$O$4:$P$14,2,FALSE)</f>
        <v>#N/A</v>
      </c>
    </row>
    <row r="61" spans="3:22" ht="19.5" customHeight="1" thickTop="1" thickBot="1" x14ac:dyDescent="0.3">
      <c r="C61" s="58"/>
      <c r="D61" s="58" t="str">
        <f>IF(C61&lt;&gt;"",TEXT(C61,"00")&amp;"/03/"&amp;'Configurações Básicas'!$P$5,"")</f>
        <v/>
      </c>
      <c r="E61" s="58"/>
      <c r="F61" s="28"/>
      <c r="G61" s="28"/>
      <c r="H61" s="28"/>
      <c r="I61" s="167"/>
      <c r="J61" s="192"/>
      <c r="K61" s="168"/>
      <c r="L61" s="168"/>
      <c r="M61" s="56">
        <f>M60+IF(AND(K61="Pago",OR(E61='PC Receitas'!$O$4,E61='PC Receitas'!$O$5,E61='PC Receitas'!$O$6)),I61,IF(AND(K61="Pago",OR(E61='PC Receitas'!$O$7,E61='PC Receitas'!$O$8,E61='PC Receitas'!$O$9,E61='PC Receitas'!$O$10,E61='PC Receitas'!$O$11,E61='PC Receitas'!$O$12,E61='PC Receitas'!$O$13,E61='PC Receitas'!$O$14)),-I61,0))</f>
        <v>12927.7</v>
      </c>
      <c r="R61" s="153" t="e">
        <f t="shared" si="0"/>
        <v>#N/A</v>
      </c>
      <c r="S61" s="150" t="e">
        <f t="shared" si="1"/>
        <v>#N/A</v>
      </c>
      <c r="T61" s="150" t="e">
        <f t="shared" si="2"/>
        <v>#N/A</v>
      </c>
      <c r="U61" s="150" t="e">
        <f t="shared" si="3"/>
        <v>#N/A</v>
      </c>
      <c r="V61" s="154" t="e">
        <f>VLOOKUP(E61,'PC Receitas'!$O$4:$P$14,2,FALSE)</f>
        <v>#N/A</v>
      </c>
    </row>
    <row r="62" spans="3:22" ht="19.5" customHeight="1" thickTop="1" thickBot="1" x14ac:dyDescent="0.3">
      <c r="C62" s="58"/>
      <c r="D62" s="58" t="str">
        <f>IF(C62&lt;&gt;"",TEXT(C62,"00")&amp;"/03/"&amp;'Configurações Básicas'!$P$5,"")</f>
        <v/>
      </c>
      <c r="E62" s="58"/>
      <c r="F62" s="28"/>
      <c r="G62" s="58"/>
      <c r="H62" s="58"/>
      <c r="I62" s="167"/>
      <c r="J62" s="192"/>
      <c r="K62" s="168"/>
      <c r="L62" s="168"/>
      <c r="M62" s="56">
        <f>M61+IF(AND(K62="Pago",OR(E62='PC Receitas'!$O$4,E62='PC Receitas'!$O$5,E62='PC Receitas'!$O$6)),I62,IF(AND(K62="Pago",OR(E62='PC Receitas'!$O$7,E62='PC Receitas'!$O$8,E62='PC Receitas'!$O$9,E62='PC Receitas'!$O$10,E62='PC Receitas'!$O$11,E62='PC Receitas'!$O$12,E62='PC Receitas'!$O$13,E62='PC Receitas'!$O$14)),-I62,0))</f>
        <v>12927.7</v>
      </c>
      <c r="R62" s="153" t="e">
        <f t="shared" si="0"/>
        <v>#N/A</v>
      </c>
      <c r="S62" s="150" t="e">
        <f t="shared" si="1"/>
        <v>#N/A</v>
      </c>
      <c r="T62" s="150" t="e">
        <f t="shared" si="2"/>
        <v>#N/A</v>
      </c>
      <c r="U62" s="150" t="e">
        <f t="shared" si="3"/>
        <v>#N/A</v>
      </c>
      <c r="V62" s="154" t="e">
        <f>VLOOKUP(E62,'PC Receitas'!$O$4:$P$14,2,FALSE)</f>
        <v>#N/A</v>
      </c>
    </row>
    <row r="63" spans="3:22" ht="19.5" customHeight="1" thickTop="1" thickBot="1" x14ac:dyDescent="0.3">
      <c r="C63" s="58"/>
      <c r="D63" s="58" t="str">
        <f>IF(C63&lt;&gt;"",TEXT(C63,"00")&amp;"/03/"&amp;'Configurações Básicas'!$P$5,"")</f>
        <v/>
      </c>
      <c r="E63" s="58"/>
      <c r="F63" s="28"/>
      <c r="G63" s="28"/>
      <c r="H63" s="28"/>
      <c r="I63" s="167"/>
      <c r="J63" s="192"/>
      <c r="K63" s="168"/>
      <c r="L63" s="168"/>
      <c r="M63" s="56">
        <f>M62+IF(AND(K63="Pago",OR(E63='PC Receitas'!$O$4,E63='PC Receitas'!$O$5,E63='PC Receitas'!$O$6)),I63,IF(AND(K63="Pago",OR(E63='PC Receitas'!$O$7,E63='PC Receitas'!$O$8,E63='PC Receitas'!$O$9,E63='PC Receitas'!$O$10,E63='PC Receitas'!$O$11,E63='PC Receitas'!$O$12,E63='PC Receitas'!$O$13,E63='PC Receitas'!$O$14)),-I63,0))</f>
        <v>12927.7</v>
      </c>
      <c r="R63" s="153" t="e">
        <f t="shared" si="0"/>
        <v>#N/A</v>
      </c>
      <c r="S63" s="150" t="e">
        <f t="shared" si="1"/>
        <v>#N/A</v>
      </c>
      <c r="T63" s="150" t="e">
        <f t="shared" si="2"/>
        <v>#N/A</v>
      </c>
      <c r="U63" s="150" t="e">
        <f t="shared" si="3"/>
        <v>#N/A</v>
      </c>
      <c r="V63" s="154" t="e">
        <f>VLOOKUP(E63,'PC Receitas'!$O$4:$P$14,2,FALSE)</f>
        <v>#N/A</v>
      </c>
    </row>
    <row r="64" spans="3:22" ht="19.5" customHeight="1" thickTop="1" thickBot="1" x14ac:dyDescent="0.3">
      <c r="C64" s="58"/>
      <c r="D64" s="58" t="str">
        <f>IF(C64&lt;&gt;"",TEXT(C64,"00")&amp;"/03/"&amp;'Configurações Básicas'!$P$5,"")</f>
        <v/>
      </c>
      <c r="E64" s="58"/>
      <c r="F64" s="28"/>
      <c r="G64" s="28"/>
      <c r="H64" s="28"/>
      <c r="I64" s="167"/>
      <c r="J64" s="192"/>
      <c r="K64" s="168"/>
      <c r="L64" s="168"/>
      <c r="M64" s="56">
        <f>M63+IF(AND(K64="Pago",OR(E64='PC Receitas'!$O$4,E64='PC Receitas'!$O$5,E64='PC Receitas'!$O$6)),I64,IF(AND(K64="Pago",OR(E64='PC Receitas'!$O$7,E64='PC Receitas'!$O$8,E64='PC Receitas'!$O$9,E64='PC Receitas'!$O$10,E64='PC Receitas'!$O$11,E64='PC Receitas'!$O$12,E64='PC Receitas'!$O$13,E64='PC Receitas'!$O$14)),-I64,0))</f>
        <v>12927.7</v>
      </c>
      <c r="R64" s="153" t="e">
        <f t="shared" si="0"/>
        <v>#N/A</v>
      </c>
      <c r="S64" s="150" t="e">
        <f t="shared" si="1"/>
        <v>#N/A</v>
      </c>
      <c r="T64" s="150" t="e">
        <f t="shared" si="2"/>
        <v>#N/A</v>
      </c>
      <c r="U64" s="150" t="e">
        <f t="shared" si="3"/>
        <v>#N/A</v>
      </c>
      <c r="V64" s="154" t="e">
        <f>VLOOKUP(E64,'PC Receitas'!$O$4:$P$14,2,FALSE)</f>
        <v>#N/A</v>
      </c>
    </row>
    <row r="65" spans="3:22" ht="19.5" customHeight="1" thickTop="1" thickBot="1" x14ac:dyDescent="0.3">
      <c r="C65" s="58"/>
      <c r="D65" s="58" t="str">
        <f>IF(C65&lt;&gt;"",TEXT(C65,"00")&amp;"/03/"&amp;'Configurações Básicas'!$P$5,"")</f>
        <v/>
      </c>
      <c r="E65" s="58"/>
      <c r="F65" s="28"/>
      <c r="G65" s="28"/>
      <c r="H65" s="28"/>
      <c r="I65" s="167"/>
      <c r="J65" s="192"/>
      <c r="K65" s="168"/>
      <c r="L65" s="168"/>
      <c r="M65" s="56">
        <f>M64+IF(AND(K65="Pago",OR(E65='PC Receitas'!$O$4,E65='PC Receitas'!$O$5,E65='PC Receitas'!$O$6)),I65,IF(AND(K65="Pago",OR(E65='PC Receitas'!$O$7,E65='PC Receitas'!$O$8,E65='PC Receitas'!$O$9,E65='PC Receitas'!$O$10,E65='PC Receitas'!$O$11,E65='PC Receitas'!$O$12,E65='PC Receitas'!$O$13,E65='PC Receitas'!$O$14)),-I65,0))</f>
        <v>12927.7</v>
      </c>
      <c r="R65" s="153" t="e">
        <f t="shared" si="0"/>
        <v>#N/A</v>
      </c>
      <c r="S65" s="150" t="e">
        <f t="shared" si="1"/>
        <v>#N/A</v>
      </c>
      <c r="T65" s="150" t="e">
        <f t="shared" si="2"/>
        <v>#N/A</v>
      </c>
      <c r="U65" s="150" t="e">
        <f t="shared" si="3"/>
        <v>#N/A</v>
      </c>
      <c r="V65" s="154" t="e">
        <f>VLOOKUP(E65,'PC Receitas'!$O$4:$P$14,2,FALSE)</f>
        <v>#N/A</v>
      </c>
    </row>
    <row r="66" spans="3:22" ht="19.5" customHeight="1" thickTop="1" thickBot="1" x14ac:dyDescent="0.3">
      <c r="C66" s="58"/>
      <c r="D66" s="58" t="str">
        <f>IF(C66&lt;&gt;"",TEXT(C66,"00")&amp;"/03/"&amp;'Configurações Básicas'!$P$5,"")</f>
        <v/>
      </c>
      <c r="E66" s="58"/>
      <c r="F66" s="28"/>
      <c r="G66" s="28"/>
      <c r="H66" s="28"/>
      <c r="I66" s="167"/>
      <c r="J66" s="192"/>
      <c r="K66" s="168"/>
      <c r="L66" s="168"/>
      <c r="M66" s="56">
        <f>M65+IF(AND(K66="Pago",OR(E66='PC Receitas'!$O$4,E66='PC Receitas'!$O$5,E66='PC Receitas'!$O$6)),I66,IF(AND(K66="Pago",OR(E66='PC Receitas'!$O$7,E66='PC Receitas'!$O$8,E66='PC Receitas'!$O$9,E66='PC Receitas'!$O$10,E66='PC Receitas'!$O$11,E66='PC Receitas'!$O$12,E66='PC Receitas'!$O$13,E66='PC Receitas'!$O$14)),-I66,0))</f>
        <v>12927.7</v>
      </c>
      <c r="R66" s="153" t="e">
        <f t="shared" si="0"/>
        <v>#N/A</v>
      </c>
      <c r="S66" s="150" t="e">
        <f t="shared" si="1"/>
        <v>#N/A</v>
      </c>
      <c r="T66" s="150" t="e">
        <f t="shared" si="2"/>
        <v>#N/A</v>
      </c>
      <c r="U66" s="150" t="e">
        <f t="shared" si="3"/>
        <v>#N/A</v>
      </c>
      <c r="V66" s="154" t="e">
        <f>VLOOKUP(E66,'PC Receitas'!$O$4:$P$14,2,FALSE)</f>
        <v>#N/A</v>
      </c>
    </row>
    <row r="67" spans="3:22" ht="19.5" customHeight="1" thickTop="1" thickBot="1" x14ac:dyDescent="0.3">
      <c r="C67" s="58"/>
      <c r="D67" s="58" t="str">
        <f>IF(C67&lt;&gt;"",TEXT(C67,"00")&amp;"/03/"&amp;'Configurações Básicas'!$P$5,"")</f>
        <v/>
      </c>
      <c r="E67" s="58"/>
      <c r="F67" s="28"/>
      <c r="G67" s="58"/>
      <c r="H67" s="58"/>
      <c r="I67" s="167"/>
      <c r="J67" s="192"/>
      <c r="K67" s="168"/>
      <c r="L67" s="168"/>
      <c r="M67" s="56">
        <f>M66+IF(AND(K67="Pago",OR(E67='PC Receitas'!$O$4,E67='PC Receitas'!$O$5,E67='PC Receitas'!$O$6)),I67,IF(AND(K67="Pago",OR(E67='PC Receitas'!$O$7,E67='PC Receitas'!$O$8,E67='PC Receitas'!$O$9,E67='PC Receitas'!$O$10,E67='PC Receitas'!$O$11,E67='PC Receitas'!$O$12,E67='PC Receitas'!$O$13,E67='PC Receitas'!$O$14)),-I67,0))</f>
        <v>12927.7</v>
      </c>
      <c r="R67" s="153" t="e">
        <f t="shared" si="0"/>
        <v>#N/A</v>
      </c>
      <c r="S67" s="150" t="e">
        <f t="shared" si="1"/>
        <v>#N/A</v>
      </c>
      <c r="T67" s="150" t="e">
        <f t="shared" si="2"/>
        <v>#N/A</v>
      </c>
      <c r="U67" s="150" t="e">
        <f t="shared" si="3"/>
        <v>#N/A</v>
      </c>
      <c r="V67" s="154" t="e">
        <f>VLOOKUP(E67,'PC Receitas'!$O$4:$P$14,2,FALSE)</f>
        <v>#N/A</v>
      </c>
    </row>
    <row r="68" spans="3:22" ht="19.5" customHeight="1" thickTop="1" thickBot="1" x14ac:dyDescent="0.3">
      <c r="C68" s="58"/>
      <c r="D68" s="58" t="str">
        <f>IF(C68&lt;&gt;"",TEXT(C68,"00")&amp;"/03/"&amp;'Configurações Básicas'!$P$5,"")</f>
        <v/>
      </c>
      <c r="E68" s="58"/>
      <c r="F68" s="28"/>
      <c r="G68" s="58"/>
      <c r="H68" s="58"/>
      <c r="I68" s="167"/>
      <c r="J68" s="192"/>
      <c r="K68" s="168"/>
      <c r="L68" s="168"/>
      <c r="M68" s="56">
        <f>M67+IF(AND(K68="Pago",OR(E68='PC Receitas'!$O$4,E68='PC Receitas'!$O$5,E68='PC Receitas'!$O$6)),I68,IF(AND(K68="Pago",OR(E68='PC Receitas'!$O$7,E68='PC Receitas'!$O$8,E68='PC Receitas'!$O$9,E68='PC Receitas'!$O$10,E68='PC Receitas'!$O$11,E68='PC Receitas'!$O$12,E68='PC Receitas'!$O$13,E68='PC Receitas'!$O$14)),-I68,0))</f>
        <v>12927.7</v>
      </c>
      <c r="R68" s="153" t="e">
        <f t="shared" si="0"/>
        <v>#N/A</v>
      </c>
      <c r="S68" s="150" t="e">
        <f t="shared" si="1"/>
        <v>#N/A</v>
      </c>
      <c r="T68" s="150" t="e">
        <f t="shared" si="2"/>
        <v>#N/A</v>
      </c>
      <c r="U68" s="150" t="e">
        <f t="shared" si="3"/>
        <v>#N/A</v>
      </c>
      <c r="V68" s="154" t="e">
        <f>VLOOKUP(E68,'PC Receitas'!$O$4:$P$14,2,FALSE)</f>
        <v>#N/A</v>
      </c>
    </row>
    <row r="69" spans="3:22" ht="19.5" customHeight="1" thickTop="1" thickBot="1" x14ac:dyDescent="0.3">
      <c r="C69" s="58"/>
      <c r="D69" s="58" t="str">
        <f>IF(C69&lt;&gt;"",TEXT(C69,"00")&amp;"/03/"&amp;'Configurações Básicas'!$P$5,"")</f>
        <v/>
      </c>
      <c r="E69" s="58"/>
      <c r="F69" s="28"/>
      <c r="G69" s="58"/>
      <c r="H69" s="58"/>
      <c r="I69" s="167"/>
      <c r="J69" s="192"/>
      <c r="K69" s="168"/>
      <c r="L69" s="168"/>
      <c r="M69" s="56">
        <f>M68+IF(AND(K69="Pago",OR(E69='PC Receitas'!$O$4,E69='PC Receitas'!$O$5,E69='PC Receitas'!$O$6)),I69,IF(AND(K69="Pago",OR(E69='PC Receitas'!$O$7,E69='PC Receitas'!$O$8,E69='PC Receitas'!$O$9,E69='PC Receitas'!$O$10,E69='PC Receitas'!$O$11,E69='PC Receitas'!$O$12,E69='PC Receitas'!$O$13,E69='PC Receitas'!$O$14)),-I69,0))</f>
        <v>12927.7</v>
      </c>
      <c r="R69" s="153" t="e">
        <f t="shared" si="0"/>
        <v>#N/A</v>
      </c>
      <c r="S69" s="150" t="e">
        <f t="shared" si="1"/>
        <v>#N/A</v>
      </c>
      <c r="T69" s="150" t="e">
        <f t="shared" si="2"/>
        <v>#N/A</v>
      </c>
      <c r="U69" s="150" t="e">
        <f t="shared" si="3"/>
        <v>#N/A</v>
      </c>
      <c r="V69" s="154" t="e">
        <f>VLOOKUP(E69,'PC Receitas'!$O$4:$P$14,2,FALSE)</f>
        <v>#N/A</v>
      </c>
    </row>
    <row r="70" spans="3:22" ht="19.5" customHeight="1" thickTop="1" thickBot="1" x14ac:dyDescent="0.3">
      <c r="C70" s="58"/>
      <c r="D70" s="58" t="str">
        <f>IF(C70&lt;&gt;"",TEXT(C70,"00")&amp;"/03/"&amp;'Configurações Básicas'!$P$5,"")</f>
        <v/>
      </c>
      <c r="E70" s="58"/>
      <c r="F70" s="28"/>
      <c r="G70" s="28"/>
      <c r="H70" s="28"/>
      <c r="I70" s="167"/>
      <c r="J70" s="192"/>
      <c r="K70" s="168"/>
      <c r="L70" s="168"/>
      <c r="M70" s="56">
        <f>M69+IF(AND(K70="Pago",OR(E70='PC Receitas'!$O$4,E70='PC Receitas'!$O$5,E70='PC Receitas'!$O$6)),I70,IF(AND(K70="Pago",OR(E70='PC Receitas'!$O$7,E70='PC Receitas'!$O$8,E70='PC Receitas'!$O$9,E70='PC Receitas'!$O$10,E70='PC Receitas'!$O$11,E70='PC Receitas'!$O$12,E70='PC Receitas'!$O$13,E70='PC Receitas'!$O$14)),-I70,0))</f>
        <v>12927.7</v>
      </c>
      <c r="R70" s="153" t="e">
        <f t="shared" ref="R70:R133" si="4">IF(V70="Despesas_com_RH","Despesa",IF(V70="Despesas_Operacionais","Despesa",IF(V70="Despesas_com_Marketing","Despesa",IF(V70="Impostos","Despesa",IF(V70="Investimentos","Despesa","")))))</f>
        <v>#N/A</v>
      </c>
      <c r="S70" s="150" t="e">
        <f t="shared" ref="S70:S133" si="5">IF(V70="Despesas_com_Produtos","Despesa",IF(V70="Despesas_com_Serviços","Despesa",IF(V70="Despesas_Não_Operacionais","Despesa","")))</f>
        <v>#N/A</v>
      </c>
      <c r="T70" s="150" t="e">
        <f t="shared" ref="T70:T133" si="6">IF(V70="Receitas_com_Produtos","Receita",IF(V70="Receitas_com_Serviços","Receita",IF(V70="Receitas_Não_Operacionais","Receita","")))</f>
        <v>#N/A</v>
      </c>
      <c r="U70" s="150" t="e">
        <f t="shared" ref="U70:U133" si="7">IF(R70&lt;&gt;"",R70,IF(S70&lt;&gt;"",S70,IF(T70&lt;&gt;"",T70,"")))</f>
        <v>#N/A</v>
      </c>
      <c r="V70" s="154" t="e">
        <f>VLOOKUP(E70,'PC Receitas'!$O$4:$P$14,2,FALSE)</f>
        <v>#N/A</v>
      </c>
    </row>
    <row r="71" spans="3:22" ht="19.5" customHeight="1" thickTop="1" thickBot="1" x14ac:dyDescent="0.3">
      <c r="C71" s="58"/>
      <c r="D71" s="58" t="str">
        <f>IF(C71&lt;&gt;"",TEXT(C71,"00")&amp;"/03/"&amp;'Configurações Básicas'!$P$5,"")</f>
        <v/>
      </c>
      <c r="E71" s="58"/>
      <c r="F71" s="28"/>
      <c r="G71" s="28"/>
      <c r="H71" s="28"/>
      <c r="I71" s="167"/>
      <c r="J71" s="192"/>
      <c r="K71" s="168"/>
      <c r="L71" s="168"/>
      <c r="M71" s="56">
        <f>M70+IF(AND(K71="Pago",OR(E71='PC Receitas'!$O$4,E71='PC Receitas'!$O$5,E71='PC Receitas'!$O$6)),I71,IF(AND(K71="Pago",OR(E71='PC Receitas'!$O$7,E71='PC Receitas'!$O$8,E71='PC Receitas'!$O$9,E71='PC Receitas'!$O$10,E71='PC Receitas'!$O$11,E71='PC Receitas'!$O$12,E71='PC Receitas'!$O$13,E71='PC Receitas'!$O$14)),-I71,0))</f>
        <v>12927.7</v>
      </c>
      <c r="R71" s="153" t="e">
        <f t="shared" si="4"/>
        <v>#N/A</v>
      </c>
      <c r="S71" s="150" t="e">
        <f t="shared" si="5"/>
        <v>#N/A</v>
      </c>
      <c r="T71" s="150" t="e">
        <f t="shared" si="6"/>
        <v>#N/A</v>
      </c>
      <c r="U71" s="150" t="e">
        <f t="shared" si="7"/>
        <v>#N/A</v>
      </c>
      <c r="V71" s="154" t="e">
        <f>VLOOKUP(E71,'PC Receitas'!$O$4:$P$14,2,FALSE)</f>
        <v>#N/A</v>
      </c>
    </row>
    <row r="72" spans="3:22" ht="19.5" customHeight="1" thickTop="1" thickBot="1" x14ac:dyDescent="0.3">
      <c r="C72" s="58"/>
      <c r="D72" s="58" t="str">
        <f>IF(C72&lt;&gt;"",TEXT(C72,"00")&amp;"/03/"&amp;'Configurações Básicas'!$P$5,"")</f>
        <v/>
      </c>
      <c r="E72" s="58"/>
      <c r="F72" s="28"/>
      <c r="G72" s="58"/>
      <c r="H72" s="58"/>
      <c r="I72" s="167"/>
      <c r="J72" s="192"/>
      <c r="K72" s="168"/>
      <c r="L72" s="168"/>
      <c r="M72" s="56">
        <f>M71+IF(AND(K72="Pago",OR(E72='PC Receitas'!$O$4,E72='PC Receitas'!$O$5,E72='PC Receitas'!$O$6)),I72,IF(AND(K72="Pago",OR(E72='PC Receitas'!$O$7,E72='PC Receitas'!$O$8,E72='PC Receitas'!$O$9,E72='PC Receitas'!$O$10,E72='PC Receitas'!$O$11,E72='PC Receitas'!$O$12,E72='PC Receitas'!$O$13,E72='PC Receitas'!$O$14)),-I72,0))</f>
        <v>12927.7</v>
      </c>
      <c r="R72" s="153" t="e">
        <f t="shared" si="4"/>
        <v>#N/A</v>
      </c>
      <c r="S72" s="150" t="e">
        <f t="shared" si="5"/>
        <v>#N/A</v>
      </c>
      <c r="T72" s="150" t="e">
        <f t="shared" si="6"/>
        <v>#N/A</v>
      </c>
      <c r="U72" s="150" t="e">
        <f t="shared" si="7"/>
        <v>#N/A</v>
      </c>
      <c r="V72" s="154" t="e">
        <f>VLOOKUP(E72,'PC Receitas'!$O$4:$P$14,2,FALSE)</f>
        <v>#N/A</v>
      </c>
    </row>
    <row r="73" spans="3:22" ht="19.5" customHeight="1" thickTop="1" thickBot="1" x14ac:dyDescent="0.3">
      <c r="C73" s="58"/>
      <c r="D73" s="58" t="str">
        <f>IF(C73&lt;&gt;"",TEXT(C73,"00")&amp;"/03/"&amp;'Configurações Básicas'!$P$5,"")</f>
        <v/>
      </c>
      <c r="E73" s="58"/>
      <c r="F73" s="28"/>
      <c r="G73" s="58"/>
      <c r="H73" s="58"/>
      <c r="I73" s="167"/>
      <c r="J73" s="192"/>
      <c r="K73" s="168"/>
      <c r="L73" s="168"/>
      <c r="M73" s="56">
        <f>M72+IF(AND(K73="Pago",OR(E73='PC Receitas'!$O$4,E73='PC Receitas'!$O$5,E73='PC Receitas'!$O$6)),I73,IF(AND(K73="Pago",OR(E73='PC Receitas'!$O$7,E73='PC Receitas'!$O$8,E73='PC Receitas'!$O$9,E73='PC Receitas'!$O$10,E73='PC Receitas'!$O$11,E73='PC Receitas'!$O$12,E73='PC Receitas'!$O$13,E73='PC Receitas'!$O$14)),-I73,0))</f>
        <v>12927.7</v>
      </c>
      <c r="R73" s="153" t="e">
        <f t="shared" si="4"/>
        <v>#N/A</v>
      </c>
      <c r="S73" s="150" t="e">
        <f t="shared" si="5"/>
        <v>#N/A</v>
      </c>
      <c r="T73" s="150" t="e">
        <f t="shared" si="6"/>
        <v>#N/A</v>
      </c>
      <c r="U73" s="150" t="e">
        <f t="shared" si="7"/>
        <v>#N/A</v>
      </c>
      <c r="V73" s="154" t="e">
        <f>VLOOKUP(E73,'PC Receitas'!$O$4:$P$14,2,FALSE)</f>
        <v>#N/A</v>
      </c>
    </row>
    <row r="74" spans="3:22" ht="19.5" customHeight="1" thickTop="1" thickBot="1" x14ac:dyDescent="0.3">
      <c r="C74" s="58"/>
      <c r="D74" s="58" t="str">
        <f>IF(C74&lt;&gt;"",TEXT(C74,"00")&amp;"/03/"&amp;'Configurações Básicas'!$P$5,"")</f>
        <v/>
      </c>
      <c r="E74" s="58"/>
      <c r="F74" s="28"/>
      <c r="G74" s="58"/>
      <c r="H74" s="58"/>
      <c r="I74" s="167"/>
      <c r="J74" s="192"/>
      <c r="K74" s="168"/>
      <c r="L74" s="168"/>
      <c r="M74" s="56">
        <f>M73+IF(AND(K74="Pago",OR(E74='PC Receitas'!$O$4,E74='PC Receitas'!$O$5,E74='PC Receitas'!$O$6)),I74,IF(AND(K74="Pago",OR(E74='PC Receitas'!$O$7,E74='PC Receitas'!$O$8,E74='PC Receitas'!$O$9,E74='PC Receitas'!$O$10,E74='PC Receitas'!$O$11,E74='PC Receitas'!$O$12,E74='PC Receitas'!$O$13,E74='PC Receitas'!$O$14)),-I74,0))</f>
        <v>12927.7</v>
      </c>
      <c r="R74" s="153" t="e">
        <f t="shared" si="4"/>
        <v>#N/A</v>
      </c>
      <c r="S74" s="150" t="e">
        <f t="shared" si="5"/>
        <v>#N/A</v>
      </c>
      <c r="T74" s="150" t="e">
        <f t="shared" si="6"/>
        <v>#N/A</v>
      </c>
      <c r="U74" s="150" t="e">
        <f t="shared" si="7"/>
        <v>#N/A</v>
      </c>
      <c r="V74" s="154" t="e">
        <f>VLOOKUP(E74,'PC Receitas'!$O$4:$P$14,2,FALSE)</f>
        <v>#N/A</v>
      </c>
    </row>
    <row r="75" spans="3:22" ht="19.5" customHeight="1" thickTop="1" thickBot="1" x14ac:dyDescent="0.3">
      <c r="C75" s="58"/>
      <c r="D75" s="58" t="str">
        <f>IF(C75&lt;&gt;"",TEXT(C75,"00")&amp;"/03/"&amp;'Configurações Básicas'!$P$5,"")</f>
        <v/>
      </c>
      <c r="E75" s="58"/>
      <c r="F75" s="28"/>
      <c r="G75" s="28"/>
      <c r="H75" s="28"/>
      <c r="I75" s="167"/>
      <c r="J75" s="192"/>
      <c r="K75" s="168"/>
      <c r="L75" s="168"/>
      <c r="M75" s="56">
        <f>M74+IF(AND(K75="Pago",OR(E75='PC Receitas'!$O$4,E75='PC Receitas'!$O$5,E75='PC Receitas'!$O$6)),I75,IF(AND(K75="Pago",OR(E75='PC Receitas'!$O$7,E75='PC Receitas'!$O$8,E75='PC Receitas'!$O$9,E75='PC Receitas'!$O$10,E75='PC Receitas'!$O$11,E75='PC Receitas'!$O$12,E75='PC Receitas'!$O$13,E75='PC Receitas'!$O$14)),-I75,0))</f>
        <v>12927.7</v>
      </c>
      <c r="R75" s="153" t="e">
        <f t="shared" si="4"/>
        <v>#N/A</v>
      </c>
      <c r="S75" s="150" t="e">
        <f t="shared" si="5"/>
        <v>#N/A</v>
      </c>
      <c r="T75" s="150" t="e">
        <f t="shared" si="6"/>
        <v>#N/A</v>
      </c>
      <c r="U75" s="150" t="e">
        <f t="shared" si="7"/>
        <v>#N/A</v>
      </c>
      <c r="V75" s="154" t="e">
        <f>VLOOKUP(E75,'PC Receitas'!$O$4:$P$14,2,FALSE)</f>
        <v>#N/A</v>
      </c>
    </row>
    <row r="76" spans="3:22" ht="19.5" customHeight="1" thickTop="1" thickBot="1" x14ac:dyDescent="0.3">
      <c r="C76" s="58"/>
      <c r="D76" s="58" t="str">
        <f>IF(C76&lt;&gt;"",TEXT(C76,"00")&amp;"/03/"&amp;'Configurações Básicas'!$P$5,"")</f>
        <v/>
      </c>
      <c r="E76" s="58"/>
      <c r="F76" s="28"/>
      <c r="G76" s="58"/>
      <c r="H76" s="58"/>
      <c r="I76" s="167"/>
      <c r="J76" s="192"/>
      <c r="K76" s="168"/>
      <c r="L76" s="168"/>
      <c r="M76" s="56">
        <f>M75+IF(AND(K76="Pago",OR(E76='PC Receitas'!$O$4,E76='PC Receitas'!$O$5,E76='PC Receitas'!$O$6)),I76,IF(AND(K76="Pago",OR(E76='PC Receitas'!$O$7,E76='PC Receitas'!$O$8,E76='PC Receitas'!$O$9,E76='PC Receitas'!$O$10,E76='PC Receitas'!$O$11,E76='PC Receitas'!$O$12,E76='PC Receitas'!$O$13,E76='PC Receitas'!$O$14)),-I76,0))</f>
        <v>12927.7</v>
      </c>
      <c r="R76" s="153" t="e">
        <f t="shared" si="4"/>
        <v>#N/A</v>
      </c>
      <c r="S76" s="150" t="e">
        <f t="shared" si="5"/>
        <v>#N/A</v>
      </c>
      <c r="T76" s="150" t="e">
        <f t="shared" si="6"/>
        <v>#N/A</v>
      </c>
      <c r="U76" s="150" t="e">
        <f t="shared" si="7"/>
        <v>#N/A</v>
      </c>
      <c r="V76" s="154" t="e">
        <f>VLOOKUP(E76,'PC Receitas'!$O$4:$P$14,2,FALSE)</f>
        <v>#N/A</v>
      </c>
    </row>
    <row r="77" spans="3:22" ht="19.5" customHeight="1" thickTop="1" thickBot="1" x14ac:dyDescent="0.3">
      <c r="C77" s="58"/>
      <c r="D77" s="58" t="str">
        <f>IF(C77&lt;&gt;"",TEXT(C77,"00")&amp;"/03/"&amp;'Configurações Básicas'!$P$5,"")</f>
        <v/>
      </c>
      <c r="E77" s="58"/>
      <c r="F77" s="28"/>
      <c r="G77" s="58"/>
      <c r="H77" s="58"/>
      <c r="I77" s="167"/>
      <c r="J77" s="192"/>
      <c r="K77" s="168"/>
      <c r="L77" s="168"/>
      <c r="M77" s="56">
        <f>M76+IF(AND(K77="Pago",OR(E77='PC Receitas'!$O$4,E77='PC Receitas'!$O$5,E77='PC Receitas'!$O$6)),I77,IF(AND(K77="Pago",OR(E77='PC Receitas'!$O$7,E77='PC Receitas'!$O$8,E77='PC Receitas'!$O$9,E77='PC Receitas'!$O$10,E77='PC Receitas'!$O$11,E77='PC Receitas'!$O$12,E77='PC Receitas'!$O$13,E77='PC Receitas'!$O$14)),-I77,0))</f>
        <v>12927.7</v>
      </c>
      <c r="R77" s="153" t="e">
        <f t="shared" si="4"/>
        <v>#N/A</v>
      </c>
      <c r="S77" s="150" t="e">
        <f t="shared" si="5"/>
        <v>#N/A</v>
      </c>
      <c r="T77" s="150" t="e">
        <f t="shared" si="6"/>
        <v>#N/A</v>
      </c>
      <c r="U77" s="150" t="e">
        <f t="shared" si="7"/>
        <v>#N/A</v>
      </c>
      <c r="V77" s="154" t="e">
        <f>VLOOKUP(E77,'PC Receitas'!$O$4:$P$14,2,FALSE)</f>
        <v>#N/A</v>
      </c>
    </row>
    <row r="78" spans="3:22" ht="19.5" customHeight="1" thickTop="1" thickBot="1" x14ac:dyDescent="0.3">
      <c r="C78" s="58"/>
      <c r="D78" s="58" t="str">
        <f>IF(C78&lt;&gt;"",TEXT(C78,"00")&amp;"/03/"&amp;'Configurações Básicas'!$P$5,"")</f>
        <v/>
      </c>
      <c r="E78" s="58"/>
      <c r="F78" s="28"/>
      <c r="G78" s="28"/>
      <c r="H78" s="28"/>
      <c r="I78" s="167"/>
      <c r="J78" s="192"/>
      <c r="K78" s="168"/>
      <c r="L78" s="168"/>
      <c r="M78" s="56">
        <f>M77+IF(AND(K78="Pago",OR(E78='PC Receitas'!$O$4,E78='PC Receitas'!$O$5,E78='PC Receitas'!$O$6)),I78,IF(AND(K78="Pago",OR(E78='PC Receitas'!$O$7,E78='PC Receitas'!$O$8,E78='PC Receitas'!$O$9,E78='PC Receitas'!$O$10,E78='PC Receitas'!$O$11,E78='PC Receitas'!$O$12,E78='PC Receitas'!$O$13,E78='PC Receitas'!$O$14)),-I78,0))</f>
        <v>12927.7</v>
      </c>
      <c r="R78" s="153" t="e">
        <f t="shared" si="4"/>
        <v>#N/A</v>
      </c>
      <c r="S78" s="150" t="e">
        <f t="shared" si="5"/>
        <v>#N/A</v>
      </c>
      <c r="T78" s="150" t="e">
        <f t="shared" si="6"/>
        <v>#N/A</v>
      </c>
      <c r="U78" s="150" t="e">
        <f t="shared" si="7"/>
        <v>#N/A</v>
      </c>
      <c r="V78" s="154" t="e">
        <f>VLOOKUP(E78,'PC Receitas'!$O$4:$P$14,2,FALSE)</f>
        <v>#N/A</v>
      </c>
    </row>
    <row r="79" spans="3:22" ht="19.5" customHeight="1" thickTop="1" thickBot="1" x14ac:dyDescent="0.3">
      <c r="C79" s="58"/>
      <c r="D79" s="58" t="str">
        <f>IF(C79&lt;&gt;"",TEXT(C79,"00")&amp;"/03/"&amp;'Configurações Básicas'!$P$5,"")</f>
        <v/>
      </c>
      <c r="E79" s="58"/>
      <c r="F79" s="28"/>
      <c r="G79" s="58"/>
      <c r="H79" s="58"/>
      <c r="I79" s="167"/>
      <c r="J79" s="192"/>
      <c r="K79" s="168"/>
      <c r="L79" s="168"/>
      <c r="M79" s="56">
        <f>M78+IF(AND(K79="Pago",OR(E79='PC Receitas'!$O$4,E79='PC Receitas'!$O$5,E79='PC Receitas'!$O$6)),I79,IF(AND(K79="Pago",OR(E79='PC Receitas'!$O$7,E79='PC Receitas'!$O$8,E79='PC Receitas'!$O$9,E79='PC Receitas'!$O$10,E79='PC Receitas'!$O$11,E79='PC Receitas'!$O$12,E79='PC Receitas'!$O$13,E79='PC Receitas'!$O$14)),-I79,0))</f>
        <v>12927.7</v>
      </c>
      <c r="R79" s="153" t="e">
        <f t="shared" si="4"/>
        <v>#N/A</v>
      </c>
      <c r="S79" s="150" t="e">
        <f t="shared" si="5"/>
        <v>#N/A</v>
      </c>
      <c r="T79" s="150" t="e">
        <f t="shared" si="6"/>
        <v>#N/A</v>
      </c>
      <c r="U79" s="150" t="e">
        <f t="shared" si="7"/>
        <v>#N/A</v>
      </c>
      <c r="V79" s="154" t="e">
        <f>VLOOKUP(E79,'PC Receitas'!$O$4:$P$14,2,FALSE)</f>
        <v>#N/A</v>
      </c>
    </row>
    <row r="80" spans="3:22" ht="19.5" customHeight="1" thickTop="1" thickBot="1" x14ac:dyDescent="0.3">
      <c r="C80" s="58"/>
      <c r="D80" s="58" t="str">
        <f>IF(C80&lt;&gt;"",TEXT(C80,"00")&amp;"/03/"&amp;'Configurações Básicas'!$P$5,"")</f>
        <v/>
      </c>
      <c r="E80" s="58"/>
      <c r="F80" s="28"/>
      <c r="G80" s="28"/>
      <c r="H80" s="28"/>
      <c r="I80" s="167"/>
      <c r="J80" s="192"/>
      <c r="K80" s="168"/>
      <c r="L80" s="168"/>
      <c r="M80" s="56">
        <f>M79+IF(AND(K80="Pago",OR(E80='PC Receitas'!$O$4,E80='PC Receitas'!$O$5,E80='PC Receitas'!$O$6)),I80,IF(AND(K80="Pago",OR(E80='PC Receitas'!$O$7,E80='PC Receitas'!$O$8,E80='PC Receitas'!$O$9,E80='PC Receitas'!$O$10,E80='PC Receitas'!$O$11,E80='PC Receitas'!$O$12,E80='PC Receitas'!$O$13,E80='PC Receitas'!$O$14)),-I80,0))</f>
        <v>12927.7</v>
      </c>
      <c r="R80" s="153" t="e">
        <f t="shared" si="4"/>
        <v>#N/A</v>
      </c>
      <c r="S80" s="150" t="e">
        <f t="shared" si="5"/>
        <v>#N/A</v>
      </c>
      <c r="T80" s="150" t="e">
        <f t="shared" si="6"/>
        <v>#N/A</v>
      </c>
      <c r="U80" s="150" t="e">
        <f t="shared" si="7"/>
        <v>#N/A</v>
      </c>
      <c r="V80" s="154" t="e">
        <f>VLOOKUP(E80,'PC Receitas'!$O$4:$P$14,2,FALSE)</f>
        <v>#N/A</v>
      </c>
    </row>
    <row r="81" spans="3:22" ht="19.5" customHeight="1" thickTop="1" thickBot="1" x14ac:dyDescent="0.3">
      <c r="C81" s="58"/>
      <c r="D81" s="58" t="str">
        <f>IF(C81&lt;&gt;"",TEXT(C81,"00")&amp;"/03/"&amp;'Configurações Básicas'!$P$5,"")</f>
        <v/>
      </c>
      <c r="E81" s="58"/>
      <c r="F81" s="28"/>
      <c r="G81" s="28"/>
      <c r="H81" s="28"/>
      <c r="I81" s="167"/>
      <c r="J81" s="192"/>
      <c r="K81" s="168"/>
      <c r="L81" s="168"/>
      <c r="M81" s="56">
        <f>M80+IF(AND(K81="Pago",OR(E81='PC Receitas'!$O$4,E81='PC Receitas'!$O$5,E81='PC Receitas'!$O$6)),I81,IF(AND(K81="Pago",OR(E81='PC Receitas'!$O$7,E81='PC Receitas'!$O$8,E81='PC Receitas'!$O$9,E81='PC Receitas'!$O$10,E81='PC Receitas'!$O$11,E81='PC Receitas'!$O$12,E81='PC Receitas'!$O$13,E81='PC Receitas'!$O$14)),-I81,0))</f>
        <v>12927.7</v>
      </c>
      <c r="R81" s="153" t="e">
        <f t="shared" si="4"/>
        <v>#N/A</v>
      </c>
      <c r="S81" s="150" t="e">
        <f t="shared" si="5"/>
        <v>#N/A</v>
      </c>
      <c r="T81" s="150" t="e">
        <f t="shared" si="6"/>
        <v>#N/A</v>
      </c>
      <c r="U81" s="150" t="e">
        <f t="shared" si="7"/>
        <v>#N/A</v>
      </c>
      <c r="V81" s="154" t="e">
        <f>VLOOKUP(E81,'PC Receitas'!$O$4:$P$14,2,FALSE)</f>
        <v>#N/A</v>
      </c>
    </row>
    <row r="82" spans="3:22" ht="19.5" customHeight="1" thickTop="1" thickBot="1" x14ac:dyDescent="0.3">
      <c r="C82" s="58"/>
      <c r="D82" s="58" t="str">
        <f>IF(C82&lt;&gt;"",TEXT(C82,"00")&amp;"/03/"&amp;'Configurações Básicas'!$P$5,"")</f>
        <v/>
      </c>
      <c r="E82" s="58"/>
      <c r="F82" s="28"/>
      <c r="G82" s="28"/>
      <c r="H82" s="28"/>
      <c r="I82" s="167"/>
      <c r="J82" s="192"/>
      <c r="K82" s="168"/>
      <c r="L82" s="168"/>
      <c r="M82" s="56">
        <f>M81+IF(AND(K82="Pago",OR(E82='PC Receitas'!$O$4,E82='PC Receitas'!$O$5,E82='PC Receitas'!$O$6)),I82,IF(AND(K82="Pago",OR(E82='PC Receitas'!$O$7,E82='PC Receitas'!$O$8,E82='PC Receitas'!$O$9,E82='PC Receitas'!$O$10,E82='PC Receitas'!$O$11,E82='PC Receitas'!$O$12,E82='PC Receitas'!$O$13,E82='PC Receitas'!$O$14)),-I82,0))</f>
        <v>12927.7</v>
      </c>
      <c r="R82" s="153" t="e">
        <f t="shared" si="4"/>
        <v>#N/A</v>
      </c>
      <c r="S82" s="150" t="e">
        <f t="shared" si="5"/>
        <v>#N/A</v>
      </c>
      <c r="T82" s="150" t="e">
        <f t="shared" si="6"/>
        <v>#N/A</v>
      </c>
      <c r="U82" s="150" t="e">
        <f t="shared" si="7"/>
        <v>#N/A</v>
      </c>
      <c r="V82" s="154" t="e">
        <f>VLOOKUP(E82,'PC Receitas'!$O$4:$P$14,2,FALSE)</f>
        <v>#N/A</v>
      </c>
    </row>
    <row r="83" spans="3:22" ht="19.5" customHeight="1" thickTop="1" thickBot="1" x14ac:dyDescent="0.3">
      <c r="C83" s="58"/>
      <c r="D83" s="58" t="str">
        <f>IF(C83&lt;&gt;"",TEXT(C83,"00")&amp;"/03/"&amp;'Configurações Básicas'!$P$5,"")</f>
        <v/>
      </c>
      <c r="E83" s="58"/>
      <c r="F83" s="28"/>
      <c r="G83" s="28"/>
      <c r="H83" s="28"/>
      <c r="I83" s="167"/>
      <c r="J83" s="192"/>
      <c r="K83" s="168"/>
      <c r="L83" s="168"/>
      <c r="M83" s="56">
        <f>M82+IF(AND(K83="Pago",OR(E83='PC Receitas'!$O$4,E83='PC Receitas'!$O$5,E83='PC Receitas'!$O$6)),I83,IF(AND(K83="Pago",OR(E83='PC Receitas'!$O$7,E83='PC Receitas'!$O$8,E83='PC Receitas'!$O$9,E83='PC Receitas'!$O$10,E83='PC Receitas'!$O$11,E83='PC Receitas'!$O$12,E83='PC Receitas'!$O$13,E83='PC Receitas'!$O$14)),-I83,0))</f>
        <v>12927.7</v>
      </c>
      <c r="R83" s="153" t="e">
        <f t="shared" si="4"/>
        <v>#N/A</v>
      </c>
      <c r="S83" s="150" t="e">
        <f t="shared" si="5"/>
        <v>#N/A</v>
      </c>
      <c r="T83" s="150" t="e">
        <f t="shared" si="6"/>
        <v>#N/A</v>
      </c>
      <c r="U83" s="150" t="e">
        <f t="shared" si="7"/>
        <v>#N/A</v>
      </c>
      <c r="V83" s="154" t="e">
        <f>VLOOKUP(E83,'PC Receitas'!$O$4:$P$14,2,FALSE)</f>
        <v>#N/A</v>
      </c>
    </row>
    <row r="84" spans="3:22" ht="19.5" customHeight="1" thickTop="1" thickBot="1" x14ac:dyDescent="0.3">
      <c r="C84" s="58"/>
      <c r="D84" s="58" t="str">
        <f>IF(C84&lt;&gt;"",TEXT(C84,"00")&amp;"/03/"&amp;'Configurações Básicas'!$P$5,"")</f>
        <v/>
      </c>
      <c r="E84" s="58"/>
      <c r="F84" s="28"/>
      <c r="G84" s="28"/>
      <c r="H84" s="28"/>
      <c r="I84" s="167"/>
      <c r="J84" s="192"/>
      <c r="K84" s="168"/>
      <c r="L84" s="168"/>
      <c r="M84" s="56">
        <f>M83+IF(AND(K84="Pago",OR(E84='PC Receitas'!$O$4,E84='PC Receitas'!$O$5,E84='PC Receitas'!$O$6)),I84,IF(AND(K84="Pago",OR(E84='PC Receitas'!$O$7,E84='PC Receitas'!$O$8,E84='PC Receitas'!$O$9,E84='PC Receitas'!$O$10,E84='PC Receitas'!$O$11,E84='PC Receitas'!$O$12,E84='PC Receitas'!$O$13,E84='PC Receitas'!$O$14)),-I84,0))</f>
        <v>12927.7</v>
      </c>
      <c r="R84" s="153" t="e">
        <f t="shared" si="4"/>
        <v>#N/A</v>
      </c>
      <c r="S84" s="150" t="e">
        <f t="shared" si="5"/>
        <v>#N/A</v>
      </c>
      <c r="T84" s="150" t="e">
        <f t="shared" si="6"/>
        <v>#N/A</v>
      </c>
      <c r="U84" s="150" t="e">
        <f t="shared" si="7"/>
        <v>#N/A</v>
      </c>
      <c r="V84" s="154" t="e">
        <f>VLOOKUP(E84,'PC Receitas'!$O$4:$P$14,2,FALSE)</f>
        <v>#N/A</v>
      </c>
    </row>
    <row r="85" spans="3:22" ht="19.5" customHeight="1" thickTop="1" thickBot="1" x14ac:dyDescent="0.3">
      <c r="C85" s="58"/>
      <c r="D85" s="58" t="str">
        <f>IF(C85&lt;&gt;"",TEXT(C85,"00")&amp;"/03/"&amp;'Configurações Básicas'!$P$5,"")</f>
        <v/>
      </c>
      <c r="E85" s="58"/>
      <c r="F85" s="28"/>
      <c r="G85" s="28"/>
      <c r="H85" s="28"/>
      <c r="I85" s="167"/>
      <c r="J85" s="192"/>
      <c r="K85" s="168"/>
      <c r="L85" s="168"/>
      <c r="M85" s="56">
        <f>M84+IF(AND(K85="Pago",OR(E85='PC Receitas'!$O$4,E85='PC Receitas'!$O$5,E85='PC Receitas'!$O$6)),I85,IF(AND(K85="Pago",OR(E85='PC Receitas'!$O$7,E85='PC Receitas'!$O$8,E85='PC Receitas'!$O$9,E85='PC Receitas'!$O$10,E85='PC Receitas'!$O$11,E85='PC Receitas'!$O$12,E85='PC Receitas'!$O$13,E85='PC Receitas'!$O$14)),-I85,0))</f>
        <v>12927.7</v>
      </c>
      <c r="R85" s="153" t="e">
        <f t="shared" si="4"/>
        <v>#N/A</v>
      </c>
      <c r="S85" s="150" t="e">
        <f t="shared" si="5"/>
        <v>#N/A</v>
      </c>
      <c r="T85" s="150" t="e">
        <f t="shared" si="6"/>
        <v>#N/A</v>
      </c>
      <c r="U85" s="150" t="e">
        <f t="shared" si="7"/>
        <v>#N/A</v>
      </c>
      <c r="V85" s="154" t="e">
        <f>VLOOKUP(E85,'PC Receitas'!$O$4:$P$14,2,FALSE)</f>
        <v>#N/A</v>
      </c>
    </row>
    <row r="86" spans="3:22" ht="19.5" customHeight="1" thickTop="1" thickBot="1" x14ac:dyDescent="0.3">
      <c r="C86" s="58"/>
      <c r="D86" s="58" t="str">
        <f>IF(C86&lt;&gt;"",TEXT(C86,"00")&amp;"/03/"&amp;'Configurações Básicas'!$P$5,"")</f>
        <v/>
      </c>
      <c r="E86" s="58"/>
      <c r="F86" s="28"/>
      <c r="G86" s="28"/>
      <c r="H86" s="28"/>
      <c r="I86" s="167"/>
      <c r="J86" s="192"/>
      <c r="K86" s="168"/>
      <c r="L86" s="168"/>
      <c r="M86" s="56">
        <f>M85+IF(AND(K86="Pago",OR(E86='PC Receitas'!$O$4,E86='PC Receitas'!$O$5,E86='PC Receitas'!$O$6)),I86,IF(AND(K86="Pago",OR(E86='PC Receitas'!$O$7,E86='PC Receitas'!$O$8,E86='PC Receitas'!$O$9,E86='PC Receitas'!$O$10,E86='PC Receitas'!$O$11,E86='PC Receitas'!$O$12,E86='PC Receitas'!$O$13,E86='PC Receitas'!$O$14)),-I86,0))</f>
        <v>12927.7</v>
      </c>
      <c r="R86" s="153" t="e">
        <f t="shared" si="4"/>
        <v>#N/A</v>
      </c>
      <c r="S86" s="150" t="e">
        <f t="shared" si="5"/>
        <v>#N/A</v>
      </c>
      <c r="T86" s="150" t="e">
        <f t="shared" si="6"/>
        <v>#N/A</v>
      </c>
      <c r="U86" s="150" t="e">
        <f t="shared" si="7"/>
        <v>#N/A</v>
      </c>
      <c r="V86" s="154" t="e">
        <f>VLOOKUP(E86,'PC Receitas'!$O$4:$P$14,2,FALSE)</f>
        <v>#N/A</v>
      </c>
    </row>
    <row r="87" spans="3:22" ht="19.5" customHeight="1" thickTop="1" thickBot="1" x14ac:dyDescent="0.3">
      <c r="C87" s="58"/>
      <c r="D87" s="58" t="str">
        <f>IF(C87&lt;&gt;"",TEXT(C87,"00")&amp;"/03/"&amp;'Configurações Básicas'!$P$5,"")</f>
        <v/>
      </c>
      <c r="E87" s="58"/>
      <c r="F87" s="28"/>
      <c r="G87" s="58"/>
      <c r="H87" s="58"/>
      <c r="I87" s="167"/>
      <c r="J87" s="192"/>
      <c r="K87" s="168"/>
      <c r="L87" s="168"/>
      <c r="M87" s="56">
        <f>M86+IF(AND(K87="Pago",OR(E87='PC Receitas'!$O$4,E87='PC Receitas'!$O$5,E87='PC Receitas'!$O$6)),I87,IF(AND(K87="Pago",OR(E87='PC Receitas'!$O$7,E87='PC Receitas'!$O$8,E87='PC Receitas'!$O$9,E87='PC Receitas'!$O$10,E87='PC Receitas'!$O$11,E87='PC Receitas'!$O$12,E87='PC Receitas'!$O$13,E87='PC Receitas'!$O$14)),-I87,0))</f>
        <v>12927.7</v>
      </c>
      <c r="R87" s="153" t="e">
        <f t="shared" si="4"/>
        <v>#N/A</v>
      </c>
      <c r="S87" s="150" t="e">
        <f t="shared" si="5"/>
        <v>#N/A</v>
      </c>
      <c r="T87" s="150" t="e">
        <f t="shared" si="6"/>
        <v>#N/A</v>
      </c>
      <c r="U87" s="150" t="e">
        <f t="shared" si="7"/>
        <v>#N/A</v>
      </c>
      <c r="V87" s="154" t="e">
        <f>VLOOKUP(E87,'PC Receitas'!$O$4:$P$14,2,FALSE)</f>
        <v>#N/A</v>
      </c>
    </row>
    <row r="88" spans="3:22" ht="19.5" customHeight="1" thickTop="1" thickBot="1" x14ac:dyDescent="0.3">
      <c r="C88" s="58"/>
      <c r="D88" s="58" t="str">
        <f>IF(C88&lt;&gt;"",TEXT(C88,"00")&amp;"/03/"&amp;'Configurações Básicas'!$P$5,"")</f>
        <v/>
      </c>
      <c r="E88" s="58"/>
      <c r="F88" s="28"/>
      <c r="G88" s="28"/>
      <c r="H88" s="28"/>
      <c r="I88" s="167"/>
      <c r="J88" s="192"/>
      <c r="K88" s="168"/>
      <c r="L88" s="168"/>
      <c r="M88" s="56">
        <f>M87+IF(AND(K88="Pago",OR(E88='PC Receitas'!$O$4,E88='PC Receitas'!$O$5,E88='PC Receitas'!$O$6)),I88,IF(AND(K88="Pago",OR(E88='PC Receitas'!$O$7,E88='PC Receitas'!$O$8,E88='PC Receitas'!$O$9,E88='PC Receitas'!$O$10,E88='PC Receitas'!$O$11,E88='PC Receitas'!$O$12,E88='PC Receitas'!$O$13,E88='PC Receitas'!$O$14)),-I88,0))</f>
        <v>12927.7</v>
      </c>
      <c r="R88" s="153" t="e">
        <f t="shared" si="4"/>
        <v>#N/A</v>
      </c>
      <c r="S88" s="150" t="e">
        <f t="shared" si="5"/>
        <v>#N/A</v>
      </c>
      <c r="T88" s="150" t="e">
        <f t="shared" si="6"/>
        <v>#N/A</v>
      </c>
      <c r="U88" s="150" t="e">
        <f t="shared" si="7"/>
        <v>#N/A</v>
      </c>
      <c r="V88" s="154" t="e">
        <f>VLOOKUP(E88,'PC Receitas'!$O$4:$P$14,2,FALSE)</f>
        <v>#N/A</v>
      </c>
    </row>
    <row r="89" spans="3:22" ht="19.5" customHeight="1" thickTop="1" thickBot="1" x14ac:dyDescent="0.3">
      <c r="C89" s="58"/>
      <c r="D89" s="58" t="str">
        <f>IF(C89&lt;&gt;"",TEXT(C89,"00")&amp;"/03/"&amp;'Configurações Básicas'!$P$5,"")</f>
        <v/>
      </c>
      <c r="E89" s="58"/>
      <c r="F89" s="28"/>
      <c r="G89" s="28"/>
      <c r="H89" s="28"/>
      <c r="I89" s="167"/>
      <c r="J89" s="192"/>
      <c r="K89" s="168"/>
      <c r="L89" s="168"/>
      <c r="M89" s="56">
        <f>M88+IF(AND(K89="Pago",OR(E89='PC Receitas'!$O$4,E89='PC Receitas'!$O$5,E89='PC Receitas'!$O$6)),I89,IF(AND(K89="Pago",OR(E89='PC Receitas'!$O$7,E89='PC Receitas'!$O$8,E89='PC Receitas'!$O$9,E89='PC Receitas'!$O$10,E89='PC Receitas'!$O$11,E89='PC Receitas'!$O$12,E89='PC Receitas'!$O$13,E89='PC Receitas'!$O$14)),-I89,0))</f>
        <v>12927.7</v>
      </c>
      <c r="R89" s="153" t="e">
        <f t="shared" si="4"/>
        <v>#N/A</v>
      </c>
      <c r="S89" s="150" t="e">
        <f t="shared" si="5"/>
        <v>#N/A</v>
      </c>
      <c r="T89" s="150" t="e">
        <f t="shared" si="6"/>
        <v>#N/A</v>
      </c>
      <c r="U89" s="150" t="e">
        <f t="shared" si="7"/>
        <v>#N/A</v>
      </c>
      <c r="V89" s="154" t="e">
        <f>VLOOKUP(E89,'PC Receitas'!$O$4:$P$14,2,FALSE)</f>
        <v>#N/A</v>
      </c>
    </row>
    <row r="90" spans="3:22" ht="19.5" customHeight="1" thickTop="1" thickBot="1" x14ac:dyDescent="0.3">
      <c r="C90" s="58"/>
      <c r="D90" s="58" t="str">
        <f>IF(C90&lt;&gt;"",TEXT(C90,"00")&amp;"/03/"&amp;'Configurações Básicas'!$P$5,"")</f>
        <v/>
      </c>
      <c r="E90" s="58"/>
      <c r="F90" s="28"/>
      <c r="G90" s="28"/>
      <c r="H90" s="28"/>
      <c r="I90" s="167"/>
      <c r="J90" s="192"/>
      <c r="K90" s="168"/>
      <c r="L90" s="168"/>
      <c r="M90" s="56">
        <f>M89+IF(AND(K90="Pago",OR(E90='PC Receitas'!$O$4,E90='PC Receitas'!$O$5,E90='PC Receitas'!$O$6)),I90,IF(AND(K90="Pago",OR(E90='PC Receitas'!$O$7,E90='PC Receitas'!$O$8,E90='PC Receitas'!$O$9,E90='PC Receitas'!$O$10,E90='PC Receitas'!$O$11,E90='PC Receitas'!$O$12,E90='PC Receitas'!$O$13,E90='PC Receitas'!$O$14)),-I90,0))</f>
        <v>12927.7</v>
      </c>
      <c r="R90" s="153" t="e">
        <f t="shared" si="4"/>
        <v>#N/A</v>
      </c>
      <c r="S90" s="150" t="e">
        <f t="shared" si="5"/>
        <v>#N/A</v>
      </c>
      <c r="T90" s="150" t="e">
        <f t="shared" si="6"/>
        <v>#N/A</v>
      </c>
      <c r="U90" s="150" t="e">
        <f t="shared" si="7"/>
        <v>#N/A</v>
      </c>
      <c r="V90" s="154" t="e">
        <f>VLOOKUP(E90,'PC Receitas'!$O$4:$P$14,2,FALSE)</f>
        <v>#N/A</v>
      </c>
    </row>
    <row r="91" spans="3:22" ht="19.5" customHeight="1" thickTop="1" thickBot="1" x14ac:dyDescent="0.3">
      <c r="C91" s="58"/>
      <c r="D91" s="58" t="str">
        <f>IF(C91&lt;&gt;"",TEXT(C91,"00")&amp;"/03/"&amp;'Configurações Básicas'!$P$5,"")</f>
        <v/>
      </c>
      <c r="E91" s="58"/>
      <c r="F91" s="28"/>
      <c r="G91" s="28"/>
      <c r="H91" s="28"/>
      <c r="I91" s="167"/>
      <c r="J91" s="192"/>
      <c r="K91" s="168"/>
      <c r="L91" s="168"/>
      <c r="M91" s="56">
        <f>M90+IF(AND(K91="Pago",OR(E91='PC Receitas'!$O$4,E91='PC Receitas'!$O$5,E91='PC Receitas'!$O$6)),I91,IF(AND(K91="Pago",OR(E91='PC Receitas'!$O$7,E91='PC Receitas'!$O$8,E91='PC Receitas'!$O$9,E91='PC Receitas'!$O$10,E91='PC Receitas'!$O$11,E91='PC Receitas'!$O$12,E91='PC Receitas'!$O$13,E91='PC Receitas'!$O$14)),-I91,0))</f>
        <v>12927.7</v>
      </c>
      <c r="R91" s="153" t="e">
        <f t="shared" si="4"/>
        <v>#N/A</v>
      </c>
      <c r="S91" s="150" t="e">
        <f t="shared" si="5"/>
        <v>#N/A</v>
      </c>
      <c r="T91" s="150" t="e">
        <f t="shared" si="6"/>
        <v>#N/A</v>
      </c>
      <c r="U91" s="150" t="e">
        <f t="shared" si="7"/>
        <v>#N/A</v>
      </c>
      <c r="V91" s="154" t="e">
        <f>VLOOKUP(E91,'PC Receitas'!$O$4:$P$14,2,FALSE)</f>
        <v>#N/A</v>
      </c>
    </row>
    <row r="92" spans="3:22" ht="19.5" customHeight="1" thickTop="1" thickBot="1" x14ac:dyDescent="0.3">
      <c r="C92" s="58"/>
      <c r="D92" s="58" t="str">
        <f>IF(C92&lt;&gt;"",TEXT(C92,"00")&amp;"/03/"&amp;'Configurações Básicas'!$P$5,"")</f>
        <v/>
      </c>
      <c r="E92" s="58"/>
      <c r="F92" s="28"/>
      <c r="G92" s="58"/>
      <c r="H92" s="58"/>
      <c r="I92" s="167"/>
      <c r="J92" s="192"/>
      <c r="K92" s="168"/>
      <c r="L92" s="168"/>
      <c r="M92" s="56">
        <f>M91+IF(AND(K92="Pago",OR(E92='PC Receitas'!$O$4,E92='PC Receitas'!$O$5,E92='PC Receitas'!$O$6)),I92,IF(AND(K92="Pago",OR(E92='PC Receitas'!$O$7,E92='PC Receitas'!$O$8,E92='PC Receitas'!$O$9,E92='PC Receitas'!$O$10,E92='PC Receitas'!$O$11,E92='PC Receitas'!$O$12,E92='PC Receitas'!$O$13,E92='PC Receitas'!$O$14)),-I92,0))</f>
        <v>12927.7</v>
      </c>
      <c r="R92" s="153" t="e">
        <f t="shared" si="4"/>
        <v>#N/A</v>
      </c>
      <c r="S92" s="150" t="e">
        <f t="shared" si="5"/>
        <v>#N/A</v>
      </c>
      <c r="T92" s="150" t="e">
        <f t="shared" si="6"/>
        <v>#N/A</v>
      </c>
      <c r="U92" s="150" t="e">
        <f t="shared" si="7"/>
        <v>#N/A</v>
      </c>
      <c r="V92" s="154" t="e">
        <f>VLOOKUP(E92,'PC Receitas'!$O$4:$P$14,2,FALSE)</f>
        <v>#N/A</v>
      </c>
    </row>
    <row r="93" spans="3:22" ht="19.5" customHeight="1" thickTop="1" thickBot="1" x14ac:dyDescent="0.3">
      <c r="C93" s="58"/>
      <c r="D93" s="58" t="str">
        <f>IF(C93&lt;&gt;"",TEXT(C93,"00")&amp;"/03/"&amp;'Configurações Básicas'!$P$5,"")</f>
        <v/>
      </c>
      <c r="E93" s="58"/>
      <c r="F93" s="28"/>
      <c r="G93" s="28"/>
      <c r="H93" s="28"/>
      <c r="I93" s="167"/>
      <c r="J93" s="192"/>
      <c r="K93" s="168"/>
      <c r="L93" s="168"/>
      <c r="M93" s="56">
        <f>M92+IF(AND(K93="Pago",OR(E93='PC Receitas'!$O$4,E93='PC Receitas'!$O$5,E93='PC Receitas'!$O$6)),I93,IF(AND(K93="Pago",OR(E93='PC Receitas'!$O$7,E93='PC Receitas'!$O$8,E93='PC Receitas'!$O$9,E93='PC Receitas'!$O$10,E93='PC Receitas'!$O$11,E93='PC Receitas'!$O$12,E93='PC Receitas'!$O$13,E93='PC Receitas'!$O$14)),-I93,0))</f>
        <v>12927.7</v>
      </c>
      <c r="R93" s="153" t="e">
        <f t="shared" si="4"/>
        <v>#N/A</v>
      </c>
      <c r="S93" s="150" t="e">
        <f t="shared" si="5"/>
        <v>#N/A</v>
      </c>
      <c r="T93" s="150" t="e">
        <f t="shared" si="6"/>
        <v>#N/A</v>
      </c>
      <c r="U93" s="150" t="e">
        <f t="shared" si="7"/>
        <v>#N/A</v>
      </c>
      <c r="V93" s="154" t="e">
        <f>VLOOKUP(E93,'PC Receitas'!$O$4:$P$14,2,FALSE)</f>
        <v>#N/A</v>
      </c>
    </row>
    <row r="94" spans="3:22" ht="19.5" customHeight="1" thickTop="1" thickBot="1" x14ac:dyDescent="0.3">
      <c r="C94" s="58"/>
      <c r="D94" s="58" t="str">
        <f>IF(C94&lt;&gt;"",TEXT(C94,"00")&amp;"/03/"&amp;'Configurações Básicas'!$P$5,"")</f>
        <v/>
      </c>
      <c r="E94" s="58"/>
      <c r="F94" s="28"/>
      <c r="G94" s="58"/>
      <c r="H94" s="58"/>
      <c r="I94" s="167"/>
      <c r="J94" s="192"/>
      <c r="K94" s="168"/>
      <c r="L94" s="168"/>
      <c r="M94" s="56">
        <f>M93+IF(AND(K94="Pago",OR(E94='PC Receitas'!$O$4,E94='PC Receitas'!$O$5,E94='PC Receitas'!$O$6)),I94,IF(AND(K94="Pago",OR(E94='PC Receitas'!$O$7,E94='PC Receitas'!$O$8,E94='PC Receitas'!$O$9,E94='PC Receitas'!$O$10,E94='PC Receitas'!$O$11,E94='PC Receitas'!$O$12,E94='PC Receitas'!$O$13,E94='PC Receitas'!$O$14)),-I94,0))</f>
        <v>12927.7</v>
      </c>
      <c r="R94" s="153" t="e">
        <f t="shared" si="4"/>
        <v>#N/A</v>
      </c>
      <c r="S94" s="150" t="e">
        <f t="shared" si="5"/>
        <v>#N/A</v>
      </c>
      <c r="T94" s="150" t="e">
        <f t="shared" si="6"/>
        <v>#N/A</v>
      </c>
      <c r="U94" s="150" t="e">
        <f t="shared" si="7"/>
        <v>#N/A</v>
      </c>
      <c r="V94" s="154" t="e">
        <f>VLOOKUP(E94,'PC Receitas'!$O$4:$P$14,2,FALSE)</f>
        <v>#N/A</v>
      </c>
    </row>
    <row r="95" spans="3:22" ht="19.5" customHeight="1" thickTop="1" thickBot="1" x14ac:dyDescent="0.3">
      <c r="C95" s="58"/>
      <c r="D95" s="58" t="str">
        <f>IF(C95&lt;&gt;"",TEXT(C95,"00")&amp;"/03/"&amp;'Configurações Básicas'!$P$5,"")</f>
        <v/>
      </c>
      <c r="E95" s="58"/>
      <c r="F95" s="28"/>
      <c r="G95" s="58"/>
      <c r="H95" s="58"/>
      <c r="I95" s="167"/>
      <c r="J95" s="192"/>
      <c r="K95" s="168"/>
      <c r="L95" s="168"/>
      <c r="M95" s="56">
        <f>M94+IF(AND(K95="Pago",OR(E95='PC Receitas'!$O$4,E95='PC Receitas'!$O$5,E95='PC Receitas'!$O$6)),I95,IF(AND(K95="Pago",OR(E95='PC Receitas'!$O$7,E95='PC Receitas'!$O$8,E95='PC Receitas'!$O$9,E95='PC Receitas'!$O$10,E95='PC Receitas'!$O$11,E95='PC Receitas'!$O$12,E95='PC Receitas'!$O$13,E95='PC Receitas'!$O$14)),-I95,0))</f>
        <v>12927.7</v>
      </c>
      <c r="R95" s="153" t="e">
        <f t="shared" si="4"/>
        <v>#N/A</v>
      </c>
      <c r="S95" s="150" t="e">
        <f t="shared" si="5"/>
        <v>#N/A</v>
      </c>
      <c r="T95" s="150" t="e">
        <f t="shared" si="6"/>
        <v>#N/A</v>
      </c>
      <c r="U95" s="150" t="e">
        <f t="shared" si="7"/>
        <v>#N/A</v>
      </c>
      <c r="V95" s="154" t="e">
        <f>VLOOKUP(E95,'PC Receitas'!$O$4:$P$14,2,FALSE)</f>
        <v>#N/A</v>
      </c>
    </row>
    <row r="96" spans="3:22" ht="19.5" customHeight="1" thickTop="1" thickBot="1" x14ac:dyDescent="0.3">
      <c r="C96" s="58"/>
      <c r="D96" s="58" t="str">
        <f>IF(C96&lt;&gt;"",TEXT(C96,"00")&amp;"/03/"&amp;'Configurações Básicas'!$P$5,"")</f>
        <v/>
      </c>
      <c r="E96" s="58"/>
      <c r="F96" s="58"/>
      <c r="G96" s="58"/>
      <c r="H96" s="58"/>
      <c r="I96" s="59"/>
      <c r="J96" s="193"/>
      <c r="K96" s="168"/>
      <c r="L96" s="60"/>
      <c r="M96" s="56">
        <f>M95+IF(AND(K96="Pago",OR(E96='PC Receitas'!$O$4,E96='PC Receitas'!$O$5,E96='PC Receitas'!$O$6)),I96,IF(AND(K96="Pago",OR(E96='PC Receitas'!$O$7,E96='PC Receitas'!$O$8,E96='PC Receitas'!$O$9,E96='PC Receitas'!$O$10,E96='PC Receitas'!$O$11,E96='PC Receitas'!$O$12,E96='PC Receitas'!$O$13,E96='PC Receitas'!$O$14)),-I96,0))</f>
        <v>12927.7</v>
      </c>
      <c r="R96" s="153" t="e">
        <f t="shared" si="4"/>
        <v>#N/A</v>
      </c>
      <c r="S96" s="150" t="e">
        <f t="shared" si="5"/>
        <v>#N/A</v>
      </c>
      <c r="T96" s="150" t="e">
        <f t="shared" si="6"/>
        <v>#N/A</v>
      </c>
      <c r="U96" s="150" t="e">
        <f t="shared" si="7"/>
        <v>#N/A</v>
      </c>
      <c r="V96" s="154" t="e">
        <f>VLOOKUP(E96,'PC Receitas'!$O$4:$P$14,2,FALSE)</f>
        <v>#N/A</v>
      </c>
    </row>
    <row r="97" spans="3:22" ht="19.5" customHeight="1" thickTop="1" thickBot="1" x14ac:dyDescent="0.3">
      <c r="C97" s="58"/>
      <c r="D97" s="58" t="str">
        <f>IF(C97&lt;&gt;"",TEXT(C97,"00")&amp;"/03/"&amp;'Configurações Básicas'!$P$5,"")</f>
        <v/>
      </c>
      <c r="E97" s="58"/>
      <c r="F97" s="58"/>
      <c r="G97" s="58"/>
      <c r="H97" s="58"/>
      <c r="I97" s="59"/>
      <c r="J97" s="193"/>
      <c r="K97" s="168"/>
      <c r="L97" s="60"/>
      <c r="M97" s="56">
        <f>M96+IF(AND(K97="Pago",OR(E97='PC Receitas'!$O$4,E97='PC Receitas'!$O$5,E97='PC Receitas'!$O$6)),I97,IF(AND(K97="Pago",OR(E97='PC Receitas'!$O$7,E97='PC Receitas'!$O$8,E97='PC Receitas'!$O$9,E97='PC Receitas'!$O$10,E97='PC Receitas'!$O$11,E97='PC Receitas'!$O$12,E97='PC Receitas'!$O$13,E97='PC Receitas'!$O$14)),-I97,0))</f>
        <v>12927.7</v>
      </c>
      <c r="R97" s="153" t="e">
        <f t="shared" si="4"/>
        <v>#N/A</v>
      </c>
      <c r="S97" s="150" t="e">
        <f t="shared" si="5"/>
        <v>#N/A</v>
      </c>
      <c r="T97" s="150" t="e">
        <f t="shared" si="6"/>
        <v>#N/A</v>
      </c>
      <c r="U97" s="150" t="e">
        <f t="shared" si="7"/>
        <v>#N/A</v>
      </c>
      <c r="V97" s="154" t="e">
        <f>VLOOKUP(E97,'PC Receitas'!$O$4:$P$14,2,FALSE)</f>
        <v>#N/A</v>
      </c>
    </row>
    <row r="98" spans="3:22" ht="19.5" customHeight="1" thickTop="1" thickBot="1" x14ac:dyDescent="0.3">
      <c r="C98" s="58"/>
      <c r="D98" s="58" t="str">
        <f>IF(C98&lt;&gt;"",TEXT(C98,"00")&amp;"/03/"&amp;'Configurações Básicas'!$P$5,"")</f>
        <v/>
      </c>
      <c r="E98" s="58"/>
      <c r="F98" s="58"/>
      <c r="G98" s="58"/>
      <c r="H98" s="58"/>
      <c r="I98" s="59"/>
      <c r="J98" s="193"/>
      <c r="K98" s="168"/>
      <c r="L98" s="60"/>
      <c r="M98" s="56">
        <f>M97+IF(AND(K98="Pago",OR(E98='PC Receitas'!$O$4,E98='PC Receitas'!$O$5,E98='PC Receitas'!$O$6)),I98,IF(AND(K98="Pago",OR(E98='PC Receitas'!$O$7,E98='PC Receitas'!$O$8,E98='PC Receitas'!$O$9,E98='PC Receitas'!$O$10,E98='PC Receitas'!$O$11,E98='PC Receitas'!$O$12,E98='PC Receitas'!$O$13,E98='PC Receitas'!$O$14)),-I98,0))</f>
        <v>12927.7</v>
      </c>
      <c r="R98" s="153" t="e">
        <f t="shared" si="4"/>
        <v>#N/A</v>
      </c>
      <c r="S98" s="150" t="e">
        <f t="shared" si="5"/>
        <v>#N/A</v>
      </c>
      <c r="T98" s="150" t="e">
        <f t="shared" si="6"/>
        <v>#N/A</v>
      </c>
      <c r="U98" s="150" t="e">
        <f t="shared" si="7"/>
        <v>#N/A</v>
      </c>
      <c r="V98" s="154" t="e">
        <f>VLOOKUP(E98,'PC Receitas'!$O$4:$P$14,2,FALSE)</f>
        <v>#N/A</v>
      </c>
    </row>
    <row r="99" spans="3:22" ht="19.5" customHeight="1" thickTop="1" thickBot="1" x14ac:dyDescent="0.3">
      <c r="C99" s="58"/>
      <c r="D99" s="58" t="str">
        <f>IF(C99&lt;&gt;"",TEXT(C99,"00")&amp;"/03/"&amp;'Configurações Básicas'!$P$5,"")</f>
        <v/>
      </c>
      <c r="E99" s="58"/>
      <c r="F99" s="58"/>
      <c r="G99" s="58"/>
      <c r="H99" s="58"/>
      <c r="I99" s="59"/>
      <c r="J99" s="193"/>
      <c r="K99" s="168"/>
      <c r="L99" s="60"/>
      <c r="M99" s="56">
        <f>M98+IF(AND(K99="Pago",OR(E99='PC Receitas'!$O$4,E99='PC Receitas'!$O$5,E99='PC Receitas'!$O$6)),I99,IF(AND(K99="Pago",OR(E99='PC Receitas'!$O$7,E99='PC Receitas'!$O$8,E99='PC Receitas'!$O$9,E99='PC Receitas'!$O$10,E99='PC Receitas'!$O$11,E99='PC Receitas'!$O$12,E99='PC Receitas'!$O$13,E99='PC Receitas'!$O$14)),-I99,0))</f>
        <v>12927.7</v>
      </c>
      <c r="R99" s="153" t="e">
        <f t="shared" si="4"/>
        <v>#N/A</v>
      </c>
      <c r="S99" s="150" t="e">
        <f t="shared" si="5"/>
        <v>#N/A</v>
      </c>
      <c r="T99" s="150" t="e">
        <f t="shared" si="6"/>
        <v>#N/A</v>
      </c>
      <c r="U99" s="150" t="e">
        <f t="shared" si="7"/>
        <v>#N/A</v>
      </c>
      <c r="V99" s="154" t="e">
        <f>VLOOKUP(E99,'PC Receitas'!$O$4:$P$14,2,FALSE)</f>
        <v>#N/A</v>
      </c>
    </row>
    <row r="100" spans="3:22" ht="19.5" customHeight="1" thickTop="1" thickBot="1" x14ac:dyDescent="0.3">
      <c r="C100" s="58"/>
      <c r="D100" s="58" t="str">
        <f>IF(C100&lt;&gt;"",TEXT(C100,"00")&amp;"/03/"&amp;'Configurações Básicas'!$P$5,"")</f>
        <v/>
      </c>
      <c r="E100" s="58"/>
      <c r="F100" s="58"/>
      <c r="G100" s="58"/>
      <c r="H100" s="58"/>
      <c r="I100" s="59"/>
      <c r="J100" s="193"/>
      <c r="K100" s="168"/>
      <c r="L100" s="60"/>
      <c r="M100" s="56">
        <f>M99+IF(AND(K100="Pago",OR(E100='PC Receitas'!$O$4,E100='PC Receitas'!$O$5,E100='PC Receitas'!$O$6)),I100,IF(AND(K100="Pago",OR(E100='PC Receitas'!$O$7,E100='PC Receitas'!$O$8,E100='PC Receitas'!$O$9,E100='PC Receitas'!$O$10,E100='PC Receitas'!$O$11,E100='PC Receitas'!$O$12,E100='PC Receitas'!$O$13,E100='PC Receitas'!$O$14)),-I100,0))</f>
        <v>12927.7</v>
      </c>
      <c r="R100" s="153" t="e">
        <f t="shared" si="4"/>
        <v>#N/A</v>
      </c>
      <c r="S100" s="150" t="e">
        <f t="shared" si="5"/>
        <v>#N/A</v>
      </c>
      <c r="T100" s="150" t="e">
        <f t="shared" si="6"/>
        <v>#N/A</v>
      </c>
      <c r="U100" s="150" t="e">
        <f t="shared" si="7"/>
        <v>#N/A</v>
      </c>
      <c r="V100" s="154" t="e">
        <f>VLOOKUP(E100,'PC Receitas'!$O$4:$P$14,2,FALSE)</f>
        <v>#N/A</v>
      </c>
    </row>
    <row r="101" spans="3:22" ht="19.5" customHeight="1" thickTop="1" thickBot="1" x14ac:dyDescent="0.3">
      <c r="C101" s="58"/>
      <c r="D101" s="58" t="str">
        <f>IF(C101&lt;&gt;"",TEXT(C101,"00")&amp;"/03/"&amp;'Configurações Básicas'!$P$5,"")</f>
        <v/>
      </c>
      <c r="E101" s="58"/>
      <c r="F101" s="58"/>
      <c r="G101" s="58"/>
      <c r="H101" s="58"/>
      <c r="I101" s="59"/>
      <c r="J101" s="193"/>
      <c r="K101" s="168"/>
      <c r="L101" s="60"/>
      <c r="M101" s="56">
        <f>M100+IF(AND(K101="Pago",OR(E101='PC Receitas'!$O$4,E101='PC Receitas'!$O$5,E101='PC Receitas'!$O$6)),I101,IF(AND(K101="Pago",OR(E101='PC Receitas'!$O$7,E101='PC Receitas'!$O$8,E101='PC Receitas'!$O$9,E101='PC Receitas'!$O$10,E101='PC Receitas'!$O$11,E101='PC Receitas'!$O$12,E101='PC Receitas'!$O$13,E101='PC Receitas'!$O$14)),-I101,0))</f>
        <v>12927.7</v>
      </c>
      <c r="R101" s="153" t="e">
        <f t="shared" si="4"/>
        <v>#N/A</v>
      </c>
      <c r="S101" s="150" t="e">
        <f t="shared" si="5"/>
        <v>#N/A</v>
      </c>
      <c r="T101" s="150" t="e">
        <f t="shared" si="6"/>
        <v>#N/A</v>
      </c>
      <c r="U101" s="150" t="e">
        <f t="shared" si="7"/>
        <v>#N/A</v>
      </c>
      <c r="V101" s="154" t="e">
        <f>VLOOKUP(E101,'PC Receitas'!$O$4:$P$14,2,FALSE)</f>
        <v>#N/A</v>
      </c>
    </row>
    <row r="102" spans="3:22" ht="19.5" customHeight="1" thickTop="1" thickBot="1" x14ac:dyDescent="0.3">
      <c r="C102" s="58"/>
      <c r="D102" s="58" t="str">
        <f>IF(C102&lt;&gt;"",TEXT(C102,"00")&amp;"/03/"&amp;'Configurações Básicas'!$P$5,"")</f>
        <v/>
      </c>
      <c r="E102" s="58"/>
      <c r="F102" s="58"/>
      <c r="G102" s="58"/>
      <c r="H102" s="58"/>
      <c r="I102" s="59"/>
      <c r="J102" s="193"/>
      <c r="K102" s="168"/>
      <c r="L102" s="60"/>
      <c r="M102" s="56">
        <f>M101+IF(AND(K102="Pago",OR(E102='PC Receitas'!$O$4,E102='PC Receitas'!$O$5,E102='PC Receitas'!$O$6)),I102,IF(AND(K102="Pago",OR(E102='PC Receitas'!$O$7,E102='PC Receitas'!$O$8,E102='PC Receitas'!$O$9,E102='PC Receitas'!$O$10,E102='PC Receitas'!$O$11,E102='PC Receitas'!$O$12,E102='PC Receitas'!$O$13,E102='PC Receitas'!$O$14)),-I102,0))</f>
        <v>12927.7</v>
      </c>
      <c r="R102" s="153" t="e">
        <f t="shared" si="4"/>
        <v>#N/A</v>
      </c>
      <c r="S102" s="150" t="e">
        <f t="shared" si="5"/>
        <v>#N/A</v>
      </c>
      <c r="T102" s="150" t="e">
        <f t="shared" si="6"/>
        <v>#N/A</v>
      </c>
      <c r="U102" s="150" t="e">
        <f t="shared" si="7"/>
        <v>#N/A</v>
      </c>
      <c r="V102" s="154" t="e">
        <f>VLOOKUP(E102,'PC Receitas'!$O$4:$P$14,2,FALSE)</f>
        <v>#N/A</v>
      </c>
    </row>
    <row r="103" spans="3:22" ht="19.5" customHeight="1" thickTop="1" thickBot="1" x14ac:dyDescent="0.3">
      <c r="C103" s="58"/>
      <c r="D103" s="58" t="str">
        <f>IF(C103&lt;&gt;"",TEXT(C103,"00")&amp;"/03/"&amp;'Configurações Básicas'!$P$5,"")</f>
        <v/>
      </c>
      <c r="E103" s="58"/>
      <c r="F103" s="58"/>
      <c r="G103" s="58"/>
      <c r="H103" s="58"/>
      <c r="I103" s="59"/>
      <c r="J103" s="193"/>
      <c r="K103" s="168"/>
      <c r="L103" s="60"/>
      <c r="M103" s="56">
        <f>M102+IF(AND(K103="Pago",OR(E103='PC Receitas'!$O$4,E103='PC Receitas'!$O$5,E103='PC Receitas'!$O$6)),I103,IF(AND(K103="Pago",OR(E103='PC Receitas'!$O$7,E103='PC Receitas'!$O$8,E103='PC Receitas'!$O$9,E103='PC Receitas'!$O$10,E103='PC Receitas'!$O$11,E103='PC Receitas'!$O$12,E103='PC Receitas'!$O$13,E103='PC Receitas'!$O$14)),-I103,0))</f>
        <v>12927.7</v>
      </c>
      <c r="R103" s="153" t="e">
        <f t="shared" si="4"/>
        <v>#N/A</v>
      </c>
      <c r="S103" s="150" t="e">
        <f t="shared" si="5"/>
        <v>#N/A</v>
      </c>
      <c r="T103" s="150" t="e">
        <f t="shared" si="6"/>
        <v>#N/A</v>
      </c>
      <c r="U103" s="150" t="e">
        <f t="shared" si="7"/>
        <v>#N/A</v>
      </c>
      <c r="V103" s="154" t="e">
        <f>VLOOKUP(E103,'PC Receitas'!$O$4:$P$14,2,FALSE)</f>
        <v>#N/A</v>
      </c>
    </row>
    <row r="104" spans="3:22" ht="19.5" customHeight="1" thickTop="1" thickBot="1" x14ac:dyDescent="0.3">
      <c r="C104" s="58"/>
      <c r="D104" s="58" t="str">
        <f>IF(C104&lt;&gt;"",TEXT(C104,"00")&amp;"/03/"&amp;'Configurações Básicas'!$P$5,"")</f>
        <v/>
      </c>
      <c r="E104" s="58"/>
      <c r="F104" s="58"/>
      <c r="G104" s="58"/>
      <c r="H104" s="58"/>
      <c r="I104" s="59"/>
      <c r="J104" s="193"/>
      <c r="K104" s="168"/>
      <c r="L104" s="60"/>
      <c r="M104" s="56">
        <f>M103+IF(AND(K104="Pago",OR(E104='PC Receitas'!$O$4,E104='PC Receitas'!$O$5,E104='PC Receitas'!$O$6)),I104,IF(AND(K104="Pago",OR(E104='PC Receitas'!$O$7,E104='PC Receitas'!$O$8,E104='PC Receitas'!$O$9,E104='PC Receitas'!$O$10,E104='PC Receitas'!$O$11,E104='PC Receitas'!$O$12,E104='PC Receitas'!$O$13,E104='PC Receitas'!$O$14)),-I104,0))</f>
        <v>12927.7</v>
      </c>
      <c r="R104" s="153" t="e">
        <f t="shared" si="4"/>
        <v>#N/A</v>
      </c>
      <c r="S104" s="150" t="e">
        <f t="shared" si="5"/>
        <v>#N/A</v>
      </c>
      <c r="T104" s="150" t="e">
        <f t="shared" si="6"/>
        <v>#N/A</v>
      </c>
      <c r="U104" s="150" t="e">
        <f t="shared" si="7"/>
        <v>#N/A</v>
      </c>
      <c r="V104" s="154" t="e">
        <f>VLOOKUP(E104,'PC Receitas'!$O$4:$P$14,2,FALSE)</f>
        <v>#N/A</v>
      </c>
    </row>
    <row r="105" spans="3:22" ht="19.5" customHeight="1" thickTop="1" thickBot="1" x14ac:dyDescent="0.3">
      <c r="C105" s="58"/>
      <c r="D105" s="58" t="str">
        <f>IF(C105&lt;&gt;"",TEXT(C105,"00")&amp;"/03/"&amp;'Configurações Básicas'!$P$5,"")</f>
        <v/>
      </c>
      <c r="E105" s="58"/>
      <c r="F105" s="58"/>
      <c r="G105" s="58"/>
      <c r="H105" s="58"/>
      <c r="I105" s="59"/>
      <c r="J105" s="193"/>
      <c r="K105" s="168"/>
      <c r="L105" s="60"/>
      <c r="M105" s="56">
        <f>M104+IF(AND(K105="Pago",OR(E105='PC Receitas'!$O$4,E105='PC Receitas'!$O$5,E105='PC Receitas'!$O$6)),I105,IF(AND(K105="Pago",OR(E105='PC Receitas'!$O$7,E105='PC Receitas'!$O$8,E105='PC Receitas'!$O$9,E105='PC Receitas'!$O$10,E105='PC Receitas'!$O$11,E105='PC Receitas'!$O$12,E105='PC Receitas'!$O$13,E105='PC Receitas'!$O$14)),-I105,0))</f>
        <v>12927.7</v>
      </c>
      <c r="R105" s="153" t="e">
        <f t="shared" si="4"/>
        <v>#N/A</v>
      </c>
      <c r="S105" s="150" t="e">
        <f t="shared" si="5"/>
        <v>#N/A</v>
      </c>
      <c r="T105" s="150" t="e">
        <f t="shared" si="6"/>
        <v>#N/A</v>
      </c>
      <c r="U105" s="150" t="e">
        <f t="shared" si="7"/>
        <v>#N/A</v>
      </c>
      <c r="V105" s="154" t="e">
        <f>VLOOKUP(E105,'PC Receitas'!$O$4:$P$14,2,FALSE)</f>
        <v>#N/A</v>
      </c>
    </row>
    <row r="106" spans="3:22" ht="19.5" customHeight="1" thickTop="1" thickBot="1" x14ac:dyDescent="0.3">
      <c r="C106" s="58"/>
      <c r="D106" s="58" t="str">
        <f>IF(C106&lt;&gt;"",TEXT(C106,"00")&amp;"/03/"&amp;'Configurações Básicas'!$P$5,"")</f>
        <v/>
      </c>
      <c r="E106" s="58"/>
      <c r="F106" s="58"/>
      <c r="G106" s="58"/>
      <c r="H106" s="58"/>
      <c r="I106" s="59"/>
      <c r="J106" s="193"/>
      <c r="K106" s="168"/>
      <c r="L106" s="60"/>
      <c r="M106" s="56">
        <f>M105+IF(AND(K106="Pago",OR(E106='PC Receitas'!$O$4,E106='PC Receitas'!$O$5,E106='PC Receitas'!$O$6)),I106,IF(AND(K106="Pago",OR(E106='PC Receitas'!$O$7,E106='PC Receitas'!$O$8,E106='PC Receitas'!$O$9,E106='PC Receitas'!$O$10,E106='PC Receitas'!$O$11,E106='PC Receitas'!$O$12,E106='PC Receitas'!$O$13,E106='PC Receitas'!$O$14)),-I106,0))</f>
        <v>12927.7</v>
      </c>
      <c r="R106" s="153" t="e">
        <f t="shared" si="4"/>
        <v>#N/A</v>
      </c>
      <c r="S106" s="150" t="e">
        <f t="shared" si="5"/>
        <v>#N/A</v>
      </c>
      <c r="T106" s="150" t="e">
        <f t="shared" si="6"/>
        <v>#N/A</v>
      </c>
      <c r="U106" s="150" t="e">
        <f t="shared" si="7"/>
        <v>#N/A</v>
      </c>
      <c r="V106" s="154" t="e">
        <f>VLOOKUP(E106,'PC Receitas'!$O$4:$P$14,2,FALSE)</f>
        <v>#N/A</v>
      </c>
    </row>
    <row r="107" spans="3:22" ht="19.5" customHeight="1" thickTop="1" thickBot="1" x14ac:dyDescent="0.3">
      <c r="C107" s="58"/>
      <c r="D107" s="58" t="str">
        <f>IF(C107&lt;&gt;"",TEXT(C107,"00")&amp;"/03/"&amp;'Configurações Básicas'!$P$5,"")</f>
        <v/>
      </c>
      <c r="E107" s="58"/>
      <c r="F107" s="58"/>
      <c r="G107" s="58"/>
      <c r="H107" s="58"/>
      <c r="I107" s="59"/>
      <c r="J107" s="193"/>
      <c r="K107" s="168"/>
      <c r="L107" s="60"/>
      <c r="M107" s="56">
        <f>M106+IF(AND(K107="Pago",OR(E107='PC Receitas'!$O$4,E107='PC Receitas'!$O$5,E107='PC Receitas'!$O$6)),I107,IF(AND(K107="Pago",OR(E107='PC Receitas'!$O$7,E107='PC Receitas'!$O$8,E107='PC Receitas'!$O$9,E107='PC Receitas'!$O$10,E107='PC Receitas'!$O$11,E107='PC Receitas'!$O$12,E107='PC Receitas'!$O$13,E107='PC Receitas'!$O$14)),-I107,0))</f>
        <v>12927.7</v>
      </c>
      <c r="R107" s="153" t="e">
        <f t="shared" si="4"/>
        <v>#N/A</v>
      </c>
      <c r="S107" s="150" t="e">
        <f t="shared" si="5"/>
        <v>#N/A</v>
      </c>
      <c r="T107" s="150" t="e">
        <f t="shared" si="6"/>
        <v>#N/A</v>
      </c>
      <c r="U107" s="150" t="e">
        <f t="shared" si="7"/>
        <v>#N/A</v>
      </c>
      <c r="V107" s="154" t="e">
        <f>VLOOKUP(E107,'PC Receitas'!$O$4:$P$14,2,FALSE)</f>
        <v>#N/A</v>
      </c>
    </row>
    <row r="108" spans="3:22" ht="19.5" customHeight="1" thickTop="1" thickBot="1" x14ac:dyDescent="0.3">
      <c r="C108" s="58"/>
      <c r="D108" s="58" t="str">
        <f>IF(C108&lt;&gt;"",TEXT(C108,"00")&amp;"/03/"&amp;'Configurações Básicas'!$P$5,"")</f>
        <v/>
      </c>
      <c r="E108" s="58"/>
      <c r="F108" s="58"/>
      <c r="G108" s="58"/>
      <c r="H108" s="58"/>
      <c r="I108" s="59"/>
      <c r="J108" s="193"/>
      <c r="K108" s="168"/>
      <c r="L108" s="60"/>
      <c r="M108" s="56">
        <f>M107+IF(AND(K108="Pago",OR(E108='PC Receitas'!$O$4,E108='PC Receitas'!$O$5,E108='PC Receitas'!$O$6)),I108,IF(AND(K108="Pago",OR(E108='PC Receitas'!$O$7,E108='PC Receitas'!$O$8,E108='PC Receitas'!$O$9,E108='PC Receitas'!$O$10,E108='PC Receitas'!$O$11,E108='PC Receitas'!$O$12,E108='PC Receitas'!$O$13,E108='PC Receitas'!$O$14)),-I108,0))</f>
        <v>12927.7</v>
      </c>
      <c r="R108" s="153" t="e">
        <f t="shared" si="4"/>
        <v>#N/A</v>
      </c>
      <c r="S108" s="150" t="e">
        <f t="shared" si="5"/>
        <v>#N/A</v>
      </c>
      <c r="T108" s="150" t="e">
        <f t="shared" si="6"/>
        <v>#N/A</v>
      </c>
      <c r="U108" s="150" t="e">
        <f t="shared" si="7"/>
        <v>#N/A</v>
      </c>
      <c r="V108" s="154" t="e">
        <f>VLOOKUP(E108,'PC Receitas'!$O$4:$P$14,2,FALSE)</f>
        <v>#N/A</v>
      </c>
    </row>
    <row r="109" spans="3:22" ht="19.5" customHeight="1" thickTop="1" thickBot="1" x14ac:dyDescent="0.3">
      <c r="C109" s="58"/>
      <c r="D109" s="58" t="str">
        <f>IF(C109&lt;&gt;"",TEXT(C109,"00")&amp;"/03/"&amp;'Configurações Básicas'!$P$5,"")</f>
        <v/>
      </c>
      <c r="E109" s="58"/>
      <c r="F109" s="58"/>
      <c r="G109" s="58"/>
      <c r="H109" s="58"/>
      <c r="I109" s="59"/>
      <c r="J109" s="193"/>
      <c r="K109" s="168"/>
      <c r="L109" s="60"/>
      <c r="M109" s="56">
        <f>M108+IF(AND(K109="Pago",OR(E109='PC Receitas'!$O$4,E109='PC Receitas'!$O$5,E109='PC Receitas'!$O$6)),I109,IF(AND(K109="Pago",OR(E109='PC Receitas'!$O$7,E109='PC Receitas'!$O$8,E109='PC Receitas'!$O$9,E109='PC Receitas'!$O$10,E109='PC Receitas'!$O$11,E109='PC Receitas'!$O$12,E109='PC Receitas'!$O$13,E109='PC Receitas'!$O$14)),-I109,0))</f>
        <v>12927.7</v>
      </c>
      <c r="R109" s="153" t="e">
        <f t="shared" si="4"/>
        <v>#N/A</v>
      </c>
      <c r="S109" s="150" t="e">
        <f t="shared" si="5"/>
        <v>#N/A</v>
      </c>
      <c r="T109" s="150" t="e">
        <f t="shared" si="6"/>
        <v>#N/A</v>
      </c>
      <c r="U109" s="150" t="e">
        <f t="shared" si="7"/>
        <v>#N/A</v>
      </c>
      <c r="V109" s="154" t="e">
        <f>VLOOKUP(E109,'PC Receitas'!$O$4:$P$14,2,FALSE)</f>
        <v>#N/A</v>
      </c>
    </row>
    <row r="110" spans="3:22" ht="19.5" customHeight="1" thickTop="1" thickBot="1" x14ac:dyDescent="0.3">
      <c r="C110" s="58"/>
      <c r="D110" s="58" t="str">
        <f>IF(C110&lt;&gt;"",TEXT(C110,"00")&amp;"/03/"&amp;'Configurações Básicas'!$P$5,"")</f>
        <v/>
      </c>
      <c r="E110" s="58"/>
      <c r="F110" s="58"/>
      <c r="G110" s="58"/>
      <c r="H110" s="58"/>
      <c r="I110" s="59"/>
      <c r="J110" s="193"/>
      <c r="K110" s="168"/>
      <c r="L110" s="60"/>
      <c r="M110" s="56">
        <f>M109+IF(AND(K110="Pago",OR(E110='PC Receitas'!$O$4,E110='PC Receitas'!$O$5,E110='PC Receitas'!$O$6)),I110,IF(AND(K110="Pago",OR(E110='PC Receitas'!$O$7,E110='PC Receitas'!$O$8,E110='PC Receitas'!$O$9,E110='PC Receitas'!$O$10,E110='PC Receitas'!$O$11,E110='PC Receitas'!$O$12,E110='PC Receitas'!$O$13,E110='PC Receitas'!$O$14)),-I110,0))</f>
        <v>12927.7</v>
      </c>
      <c r="R110" s="153" t="e">
        <f t="shared" si="4"/>
        <v>#N/A</v>
      </c>
      <c r="S110" s="150" t="e">
        <f t="shared" si="5"/>
        <v>#N/A</v>
      </c>
      <c r="T110" s="150" t="e">
        <f t="shared" si="6"/>
        <v>#N/A</v>
      </c>
      <c r="U110" s="150" t="e">
        <f t="shared" si="7"/>
        <v>#N/A</v>
      </c>
      <c r="V110" s="154" t="e">
        <f>VLOOKUP(E110,'PC Receitas'!$O$4:$P$14,2,FALSE)</f>
        <v>#N/A</v>
      </c>
    </row>
    <row r="111" spans="3:22" ht="19.5" customHeight="1" thickTop="1" thickBot="1" x14ac:dyDescent="0.3">
      <c r="C111" s="58"/>
      <c r="D111" s="58" t="str">
        <f>IF(C111&lt;&gt;"",TEXT(C111,"00")&amp;"/03/"&amp;'Configurações Básicas'!$P$5,"")</f>
        <v/>
      </c>
      <c r="E111" s="58"/>
      <c r="F111" s="58"/>
      <c r="G111" s="58"/>
      <c r="H111" s="58"/>
      <c r="I111" s="59"/>
      <c r="J111" s="193"/>
      <c r="K111" s="168"/>
      <c r="L111" s="60"/>
      <c r="M111" s="56">
        <f>M110+IF(AND(K111="Pago",OR(E111='PC Receitas'!$O$4,E111='PC Receitas'!$O$5,E111='PC Receitas'!$O$6)),I111,IF(AND(K111="Pago",OR(E111='PC Receitas'!$O$7,E111='PC Receitas'!$O$8,E111='PC Receitas'!$O$9,E111='PC Receitas'!$O$10,E111='PC Receitas'!$O$11,E111='PC Receitas'!$O$12,E111='PC Receitas'!$O$13,E111='PC Receitas'!$O$14)),-I111,0))</f>
        <v>12927.7</v>
      </c>
      <c r="R111" s="153" t="e">
        <f t="shared" si="4"/>
        <v>#N/A</v>
      </c>
      <c r="S111" s="150" t="e">
        <f t="shared" si="5"/>
        <v>#N/A</v>
      </c>
      <c r="T111" s="150" t="e">
        <f t="shared" si="6"/>
        <v>#N/A</v>
      </c>
      <c r="U111" s="150" t="e">
        <f t="shared" si="7"/>
        <v>#N/A</v>
      </c>
      <c r="V111" s="154" t="e">
        <f>VLOOKUP(E111,'PC Receitas'!$O$4:$P$14,2,FALSE)</f>
        <v>#N/A</v>
      </c>
    </row>
    <row r="112" spans="3:22" ht="19.5" customHeight="1" thickTop="1" thickBot="1" x14ac:dyDescent="0.3">
      <c r="C112" s="58"/>
      <c r="D112" s="58" t="str">
        <f>IF(C112&lt;&gt;"",TEXT(C112,"00")&amp;"/03/"&amp;'Configurações Básicas'!$P$5,"")</f>
        <v/>
      </c>
      <c r="E112" s="58"/>
      <c r="F112" s="58"/>
      <c r="G112" s="58"/>
      <c r="H112" s="58"/>
      <c r="I112" s="59"/>
      <c r="J112" s="193"/>
      <c r="K112" s="168"/>
      <c r="L112" s="60"/>
      <c r="M112" s="56">
        <f>M111+IF(AND(K112="Pago",OR(E112='PC Receitas'!$O$4,E112='PC Receitas'!$O$5,E112='PC Receitas'!$O$6)),I112,IF(AND(K112="Pago",OR(E112='PC Receitas'!$O$7,E112='PC Receitas'!$O$8,E112='PC Receitas'!$O$9,E112='PC Receitas'!$O$10,E112='PC Receitas'!$O$11,E112='PC Receitas'!$O$12,E112='PC Receitas'!$O$13,E112='PC Receitas'!$O$14)),-I112,0))</f>
        <v>12927.7</v>
      </c>
      <c r="R112" s="153" t="e">
        <f t="shared" si="4"/>
        <v>#N/A</v>
      </c>
      <c r="S112" s="150" t="e">
        <f t="shared" si="5"/>
        <v>#N/A</v>
      </c>
      <c r="T112" s="150" t="e">
        <f t="shared" si="6"/>
        <v>#N/A</v>
      </c>
      <c r="U112" s="150" t="e">
        <f t="shared" si="7"/>
        <v>#N/A</v>
      </c>
      <c r="V112" s="154" t="e">
        <f>VLOOKUP(E112,'PC Receitas'!$O$4:$P$14,2,FALSE)</f>
        <v>#N/A</v>
      </c>
    </row>
    <row r="113" spans="3:22" ht="19.5" customHeight="1" thickTop="1" thickBot="1" x14ac:dyDescent="0.3">
      <c r="C113" s="58"/>
      <c r="D113" s="58" t="str">
        <f>IF(C113&lt;&gt;"",TEXT(C113,"00")&amp;"/03/"&amp;'Configurações Básicas'!$P$5,"")</f>
        <v/>
      </c>
      <c r="E113" s="58"/>
      <c r="F113" s="58"/>
      <c r="G113" s="58"/>
      <c r="H113" s="58"/>
      <c r="I113" s="59"/>
      <c r="J113" s="193"/>
      <c r="K113" s="168"/>
      <c r="L113" s="60"/>
      <c r="M113" s="56">
        <f>M112+IF(AND(K113="Pago",OR(E113='PC Receitas'!$O$4,E113='PC Receitas'!$O$5,E113='PC Receitas'!$O$6)),I113,IF(AND(K113="Pago",OR(E113='PC Receitas'!$O$7,E113='PC Receitas'!$O$8,E113='PC Receitas'!$O$9,E113='PC Receitas'!$O$10,E113='PC Receitas'!$O$11,E113='PC Receitas'!$O$12,E113='PC Receitas'!$O$13,E113='PC Receitas'!$O$14)),-I113,0))</f>
        <v>12927.7</v>
      </c>
      <c r="R113" s="153" t="e">
        <f t="shared" si="4"/>
        <v>#N/A</v>
      </c>
      <c r="S113" s="150" t="e">
        <f t="shared" si="5"/>
        <v>#N/A</v>
      </c>
      <c r="T113" s="150" t="e">
        <f t="shared" si="6"/>
        <v>#N/A</v>
      </c>
      <c r="U113" s="150" t="e">
        <f t="shared" si="7"/>
        <v>#N/A</v>
      </c>
      <c r="V113" s="154" t="e">
        <f>VLOOKUP(E113,'PC Receitas'!$O$4:$P$14,2,FALSE)</f>
        <v>#N/A</v>
      </c>
    </row>
    <row r="114" spans="3:22" ht="19.5" customHeight="1" thickTop="1" thickBot="1" x14ac:dyDescent="0.3">
      <c r="C114" s="58"/>
      <c r="D114" s="58" t="str">
        <f>IF(C114&lt;&gt;"",TEXT(C114,"00")&amp;"/03/"&amp;'Configurações Básicas'!$P$5,"")</f>
        <v/>
      </c>
      <c r="E114" s="58"/>
      <c r="F114" s="58"/>
      <c r="G114" s="58"/>
      <c r="H114" s="58"/>
      <c r="I114" s="59"/>
      <c r="J114" s="193"/>
      <c r="K114" s="168"/>
      <c r="L114" s="60"/>
      <c r="M114" s="56">
        <f>M113+IF(AND(K114="Pago",OR(E114='PC Receitas'!$O$4,E114='PC Receitas'!$O$5,E114='PC Receitas'!$O$6)),I114,IF(AND(K114="Pago",OR(E114='PC Receitas'!$O$7,E114='PC Receitas'!$O$8,E114='PC Receitas'!$O$9,E114='PC Receitas'!$O$10,E114='PC Receitas'!$O$11,E114='PC Receitas'!$O$12,E114='PC Receitas'!$O$13,E114='PC Receitas'!$O$14)),-I114,0))</f>
        <v>12927.7</v>
      </c>
      <c r="R114" s="153" t="e">
        <f t="shared" si="4"/>
        <v>#N/A</v>
      </c>
      <c r="S114" s="150" t="e">
        <f t="shared" si="5"/>
        <v>#N/A</v>
      </c>
      <c r="T114" s="150" t="e">
        <f t="shared" si="6"/>
        <v>#N/A</v>
      </c>
      <c r="U114" s="150" t="e">
        <f t="shared" si="7"/>
        <v>#N/A</v>
      </c>
      <c r="V114" s="154" t="e">
        <f>VLOOKUP(E114,'PC Receitas'!$O$4:$P$14,2,FALSE)</f>
        <v>#N/A</v>
      </c>
    </row>
    <row r="115" spans="3:22" ht="19.5" customHeight="1" thickTop="1" thickBot="1" x14ac:dyDescent="0.3">
      <c r="C115" s="58"/>
      <c r="D115" s="58" t="str">
        <f>IF(C115&lt;&gt;"",TEXT(C115,"00")&amp;"/03/"&amp;'Configurações Básicas'!$P$5,"")</f>
        <v/>
      </c>
      <c r="E115" s="58"/>
      <c r="F115" s="58"/>
      <c r="G115" s="58"/>
      <c r="H115" s="58"/>
      <c r="I115" s="59"/>
      <c r="J115" s="193"/>
      <c r="K115" s="168"/>
      <c r="L115" s="60"/>
      <c r="M115" s="56">
        <f>M114+IF(AND(K115="Pago",OR(E115='PC Receitas'!$O$4,E115='PC Receitas'!$O$5,E115='PC Receitas'!$O$6)),I115,IF(AND(K115="Pago",OR(E115='PC Receitas'!$O$7,E115='PC Receitas'!$O$8,E115='PC Receitas'!$O$9,E115='PC Receitas'!$O$10,E115='PC Receitas'!$O$11,E115='PC Receitas'!$O$12,E115='PC Receitas'!$O$13,E115='PC Receitas'!$O$14)),-I115,0))</f>
        <v>12927.7</v>
      </c>
      <c r="R115" s="153" t="e">
        <f t="shared" si="4"/>
        <v>#N/A</v>
      </c>
      <c r="S115" s="150" t="e">
        <f t="shared" si="5"/>
        <v>#N/A</v>
      </c>
      <c r="T115" s="150" t="e">
        <f t="shared" si="6"/>
        <v>#N/A</v>
      </c>
      <c r="U115" s="150" t="e">
        <f t="shared" si="7"/>
        <v>#N/A</v>
      </c>
      <c r="V115" s="154" t="e">
        <f>VLOOKUP(E115,'PC Receitas'!$O$4:$P$14,2,FALSE)</f>
        <v>#N/A</v>
      </c>
    </row>
    <row r="116" spans="3:22" ht="19.5" customHeight="1" thickTop="1" thickBot="1" x14ac:dyDescent="0.3">
      <c r="C116" s="58"/>
      <c r="D116" s="58" t="str">
        <f>IF(C116&lt;&gt;"",TEXT(C116,"00")&amp;"/03/"&amp;'Configurações Básicas'!$P$5,"")</f>
        <v/>
      </c>
      <c r="E116" s="58"/>
      <c r="F116" s="58"/>
      <c r="G116" s="58"/>
      <c r="H116" s="58"/>
      <c r="I116" s="59"/>
      <c r="J116" s="193"/>
      <c r="K116" s="168"/>
      <c r="L116" s="60"/>
      <c r="M116" s="56">
        <f>M115+IF(AND(K116="Pago",OR(E116='PC Receitas'!$O$4,E116='PC Receitas'!$O$5,E116='PC Receitas'!$O$6)),I116,IF(AND(K116="Pago",OR(E116='PC Receitas'!$O$7,E116='PC Receitas'!$O$8,E116='PC Receitas'!$O$9,E116='PC Receitas'!$O$10,E116='PC Receitas'!$O$11,E116='PC Receitas'!$O$12,E116='PC Receitas'!$O$13,E116='PC Receitas'!$O$14)),-I116,0))</f>
        <v>12927.7</v>
      </c>
      <c r="R116" s="153" t="e">
        <f t="shared" si="4"/>
        <v>#N/A</v>
      </c>
      <c r="S116" s="150" t="e">
        <f t="shared" si="5"/>
        <v>#N/A</v>
      </c>
      <c r="T116" s="150" t="e">
        <f t="shared" si="6"/>
        <v>#N/A</v>
      </c>
      <c r="U116" s="150" t="e">
        <f t="shared" si="7"/>
        <v>#N/A</v>
      </c>
      <c r="V116" s="154" t="e">
        <f>VLOOKUP(E116,'PC Receitas'!$O$4:$P$14,2,FALSE)</f>
        <v>#N/A</v>
      </c>
    </row>
    <row r="117" spans="3:22" ht="19.5" customHeight="1" thickTop="1" thickBot="1" x14ac:dyDescent="0.3">
      <c r="C117" s="58"/>
      <c r="D117" s="58" t="str">
        <f>IF(C117&lt;&gt;"",TEXT(C117,"00")&amp;"/03/"&amp;'Configurações Básicas'!$P$5,"")</f>
        <v/>
      </c>
      <c r="E117" s="58"/>
      <c r="F117" s="58"/>
      <c r="G117" s="58"/>
      <c r="H117" s="58"/>
      <c r="I117" s="59"/>
      <c r="J117" s="193"/>
      <c r="K117" s="168"/>
      <c r="L117" s="60"/>
      <c r="M117" s="56">
        <f>M116+IF(AND(K117="Pago",OR(E117='PC Receitas'!$O$4,E117='PC Receitas'!$O$5,E117='PC Receitas'!$O$6)),I117,IF(AND(K117="Pago",OR(E117='PC Receitas'!$O$7,E117='PC Receitas'!$O$8,E117='PC Receitas'!$O$9,E117='PC Receitas'!$O$10,E117='PC Receitas'!$O$11,E117='PC Receitas'!$O$12,E117='PC Receitas'!$O$13,E117='PC Receitas'!$O$14)),-I117,0))</f>
        <v>12927.7</v>
      </c>
      <c r="R117" s="153" t="e">
        <f t="shared" si="4"/>
        <v>#N/A</v>
      </c>
      <c r="S117" s="150" t="e">
        <f t="shared" si="5"/>
        <v>#N/A</v>
      </c>
      <c r="T117" s="150" t="e">
        <f t="shared" si="6"/>
        <v>#N/A</v>
      </c>
      <c r="U117" s="150" t="e">
        <f t="shared" si="7"/>
        <v>#N/A</v>
      </c>
      <c r="V117" s="154" t="e">
        <f>VLOOKUP(E117,'PC Receitas'!$O$4:$P$14,2,FALSE)</f>
        <v>#N/A</v>
      </c>
    </row>
    <row r="118" spans="3:22" ht="19.5" customHeight="1" thickTop="1" thickBot="1" x14ac:dyDescent="0.3">
      <c r="C118" s="58"/>
      <c r="D118" s="58" t="str">
        <f>IF(C118&lt;&gt;"",TEXT(C118,"00")&amp;"/03/"&amp;'Configurações Básicas'!$P$5,"")</f>
        <v/>
      </c>
      <c r="E118" s="58"/>
      <c r="F118" s="58"/>
      <c r="G118" s="58"/>
      <c r="H118" s="58"/>
      <c r="I118" s="59"/>
      <c r="J118" s="193"/>
      <c r="K118" s="168"/>
      <c r="L118" s="60"/>
      <c r="M118" s="56">
        <f>M117+IF(AND(K118="Pago",OR(E118='PC Receitas'!$O$4,E118='PC Receitas'!$O$5,E118='PC Receitas'!$O$6)),I118,IF(AND(K118="Pago",OR(E118='PC Receitas'!$O$7,E118='PC Receitas'!$O$8,E118='PC Receitas'!$O$9,E118='PC Receitas'!$O$10,E118='PC Receitas'!$O$11,E118='PC Receitas'!$O$12,E118='PC Receitas'!$O$13,E118='PC Receitas'!$O$14)),-I118,0))</f>
        <v>12927.7</v>
      </c>
      <c r="R118" s="153" t="e">
        <f t="shared" si="4"/>
        <v>#N/A</v>
      </c>
      <c r="S118" s="150" t="e">
        <f t="shared" si="5"/>
        <v>#N/A</v>
      </c>
      <c r="T118" s="150" t="e">
        <f t="shared" si="6"/>
        <v>#N/A</v>
      </c>
      <c r="U118" s="150" t="e">
        <f t="shared" si="7"/>
        <v>#N/A</v>
      </c>
      <c r="V118" s="154" t="e">
        <f>VLOOKUP(E118,'PC Receitas'!$O$4:$P$14,2,FALSE)</f>
        <v>#N/A</v>
      </c>
    </row>
    <row r="119" spans="3:22" ht="19.5" customHeight="1" thickTop="1" thickBot="1" x14ac:dyDescent="0.3">
      <c r="C119" s="58"/>
      <c r="D119" s="58" t="str">
        <f>IF(C119&lt;&gt;"",TEXT(C119,"00")&amp;"/03/"&amp;'Configurações Básicas'!$P$5,"")</f>
        <v/>
      </c>
      <c r="E119" s="58"/>
      <c r="F119" s="58"/>
      <c r="G119" s="58"/>
      <c r="H119" s="58"/>
      <c r="I119" s="59"/>
      <c r="J119" s="193"/>
      <c r="K119" s="168"/>
      <c r="L119" s="60"/>
      <c r="M119" s="56">
        <f>M118+IF(AND(K119="Pago",OR(E119='PC Receitas'!$O$4,E119='PC Receitas'!$O$5,E119='PC Receitas'!$O$6)),I119,IF(AND(K119="Pago",OR(E119='PC Receitas'!$O$7,E119='PC Receitas'!$O$8,E119='PC Receitas'!$O$9,E119='PC Receitas'!$O$10,E119='PC Receitas'!$O$11,E119='PC Receitas'!$O$12,E119='PC Receitas'!$O$13,E119='PC Receitas'!$O$14)),-I119,0))</f>
        <v>12927.7</v>
      </c>
      <c r="R119" s="153" t="e">
        <f t="shared" si="4"/>
        <v>#N/A</v>
      </c>
      <c r="S119" s="150" t="e">
        <f t="shared" si="5"/>
        <v>#N/A</v>
      </c>
      <c r="T119" s="150" t="e">
        <f t="shared" si="6"/>
        <v>#N/A</v>
      </c>
      <c r="U119" s="150" t="e">
        <f t="shared" si="7"/>
        <v>#N/A</v>
      </c>
      <c r="V119" s="154" t="e">
        <f>VLOOKUP(E119,'PC Receitas'!$O$4:$P$14,2,FALSE)</f>
        <v>#N/A</v>
      </c>
    </row>
    <row r="120" spans="3:22" ht="19.5" customHeight="1" thickTop="1" thickBot="1" x14ac:dyDescent="0.3">
      <c r="C120" s="58"/>
      <c r="D120" s="58" t="str">
        <f>IF(C120&lt;&gt;"",TEXT(C120,"00")&amp;"/03/"&amp;'Configurações Básicas'!$P$5,"")</f>
        <v/>
      </c>
      <c r="E120" s="58"/>
      <c r="F120" s="58"/>
      <c r="G120" s="58"/>
      <c r="H120" s="58"/>
      <c r="I120" s="59"/>
      <c r="J120" s="193"/>
      <c r="K120" s="168"/>
      <c r="L120" s="60"/>
      <c r="M120" s="56">
        <f>M119+IF(AND(K120="Pago",OR(E120='PC Receitas'!$O$4,E120='PC Receitas'!$O$5,E120='PC Receitas'!$O$6)),I120,IF(AND(K120="Pago",OR(E120='PC Receitas'!$O$7,E120='PC Receitas'!$O$8,E120='PC Receitas'!$O$9,E120='PC Receitas'!$O$10,E120='PC Receitas'!$O$11,E120='PC Receitas'!$O$12,E120='PC Receitas'!$O$13,E120='PC Receitas'!$O$14)),-I120,0))</f>
        <v>12927.7</v>
      </c>
      <c r="R120" s="153" t="e">
        <f t="shared" si="4"/>
        <v>#N/A</v>
      </c>
      <c r="S120" s="150" t="e">
        <f t="shared" si="5"/>
        <v>#N/A</v>
      </c>
      <c r="T120" s="150" t="e">
        <f t="shared" si="6"/>
        <v>#N/A</v>
      </c>
      <c r="U120" s="150" t="e">
        <f t="shared" si="7"/>
        <v>#N/A</v>
      </c>
      <c r="V120" s="154" t="e">
        <f>VLOOKUP(E120,'PC Receitas'!$O$4:$P$14,2,FALSE)</f>
        <v>#N/A</v>
      </c>
    </row>
    <row r="121" spans="3:22" ht="19.5" customHeight="1" thickTop="1" thickBot="1" x14ac:dyDescent="0.3">
      <c r="C121" s="58"/>
      <c r="D121" s="58" t="str">
        <f>IF(C121&lt;&gt;"",TEXT(C121,"00")&amp;"/03/"&amp;'Configurações Básicas'!$P$5,"")</f>
        <v/>
      </c>
      <c r="E121" s="58"/>
      <c r="F121" s="58"/>
      <c r="G121" s="58"/>
      <c r="H121" s="58"/>
      <c r="I121" s="59"/>
      <c r="J121" s="193"/>
      <c r="K121" s="168"/>
      <c r="L121" s="60"/>
      <c r="M121" s="56">
        <f>M120+IF(AND(K121="Pago",OR(E121='PC Receitas'!$O$4,E121='PC Receitas'!$O$5,E121='PC Receitas'!$O$6)),I121,IF(AND(K121="Pago",OR(E121='PC Receitas'!$O$7,E121='PC Receitas'!$O$8,E121='PC Receitas'!$O$9,E121='PC Receitas'!$O$10,E121='PC Receitas'!$O$11,E121='PC Receitas'!$O$12,E121='PC Receitas'!$O$13,E121='PC Receitas'!$O$14)),-I121,0))</f>
        <v>12927.7</v>
      </c>
      <c r="R121" s="153" t="e">
        <f t="shared" si="4"/>
        <v>#N/A</v>
      </c>
      <c r="S121" s="150" t="e">
        <f t="shared" si="5"/>
        <v>#N/A</v>
      </c>
      <c r="T121" s="150" t="e">
        <f t="shared" si="6"/>
        <v>#N/A</v>
      </c>
      <c r="U121" s="150" t="e">
        <f t="shared" si="7"/>
        <v>#N/A</v>
      </c>
      <c r="V121" s="154" t="e">
        <f>VLOOKUP(E121,'PC Receitas'!$O$4:$P$14,2,FALSE)</f>
        <v>#N/A</v>
      </c>
    </row>
    <row r="122" spans="3:22" ht="19.5" customHeight="1" thickTop="1" thickBot="1" x14ac:dyDescent="0.3">
      <c r="C122" s="58"/>
      <c r="D122" s="58" t="str">
        <f>IF(C122&lt;&gt;"",TEXT(C122,"00")&amp;"/03/"&amp;'Configurações Básicas'!$P$5,"")</f>
        <v/>
      </c>
      <c r="E122" s="58"/>
      <c r="F122" s="58"/>
      <c r="G122" s="58"/>
      <c r="H122" s="58"/>
      <c r="I122" s="59"/>
      <c r="J122" s="193"/>
      <c r="K122" s="60"/>
      <c r="L122" s="60"/>
      <c r="M122" s="56">
        <f>M121+IF(AND(K122="Pago",OR(E122='PC Receitas'!$O$4,E122='PC Receitas'!$O$5,E122='PC Receitas'!$O$6)),I122,IF(AND(K122="Pago",OR(E122='PC Receitas'!$O$7,E122='PC Receitas'!$O$8,E122='PC Receitas'!$O$9,E122='PC Receitas'!$O$10,E122='PC Receitas'!$O$11,E122='PC Receitas'!$O$12,E122='PC Receitas'!$O$13,E122='PC Receitas'!$O$14)),-I122,0))</f>
        <v>12927.7</v>
      </c>
      <c r="R122" s="153" t="e">
        <f t="shared" si="4"/>
        <v>#N/A</v>
      </c>
      <c r="S122" s="150" t="e">
        <f t="shared" si="5"/>
        <v>#N/A</v>
      </c>
      <c r="T122" s="150" t="e">
        <f t="shared" si="6"/>
        <v>#N/A</v>
      </c>
      <c r="U122" s="150" t="e">
        <f t="shared" si="7"/>
        <v>#N/A</v>
      </c>
      <c r="V122" s="154" t="e">
        <f>VLOOKUP(E122,'PC Receitas'!$O$4:$P$14,2,FALSE)</f>
        <v>#N/A</v>
      </c>
    </row>
    <row r="123" spans="3:22" ht="19.5" customHeight="1" thickTop="1" thickBot="1" x14ac:dyDescent="0.3">
      <c r="C123" s="58"/>
      <c r="D123" s="58" t="str">
        <f>IF(C123&lt;&gt;"",TEXT(C123,"00")&amp;"/03/"&amp;'Configurações Básicas'!$P$5,"")</f>
        <v/>
      </c>
      <c r="E123" s="58"/>
      <c r="F123" s="58"/>
      <c r="G123" s="58"/>
      <c r="H123" s="58"/>
      <c r="I123" s="59"/>
      <c r="J123" s="193"/>
      <c r="K123" s="60"/>
      <c r="L123" s="60"/>
      <c r="M123" s="56">
        <f>M122+IF(AND(K123="Pago",OR(E123='PC Receitas'!$O$4,E123='PC Receitas'!$O$5,E123='PC Receitas'!$O$6)),I123,IF(AND(K123="Pago",OR(E123='PC Receitas'!$O$7,E123='PC Receitas'!$O$8,E123='PC Receitas'!$O$9,E123='PC Receitas'!$O$10,E123='PC Receitas'!$O$11,E123='PC Receitas'!$O$12,E123='PC Receitas'!$O$13,E123='PC Receitas'!$O$14)),-I123,0))</f>
        <v>12927.7</v>
      </c>
      <c r="R123" s="153" t="e">
        <f t="shared" si="4"/>
        <v>#N/A</v>
      </c>
      <c r="S123" s="150" t="e">
        <f t="shared" si="5"/>
        <v>#N/A</v>
      </c>
      <c r="T123" s="150" t="e">
        <f t="shared" si="6"/>
        <v>#N/A</v>
      </c>
      <c r="U123" s="150" t="e">
        <f t="shared" si="7"/>
        <v>#N/A</v>
      </c>
      <c r="V123" s="154" t="e">
        <f>VLOOKUP(E123,'PC Receitas'!$O$4:$P$14,2,FALSE)</f>
        <v>#N/A</v>
      </c>
    </row>
    <row r="124" spans="3:22" ht="19.5" customHeight="1" thickTop="1" thickBot="1" x14ac:dyDescent="0.3">
      <c r="C124" s="58"/>
      <c r="D124" s="58" t="str">
        <f>IF(C124&lt;&gt;"",TEXT(C124,"00")&amp;"/03/"&amp;'Configurações Básicas'!$P$5,"")</f>
        <v/>
      </c>
      <c r="E124" s="58"/>
      <c r="F124" s="58"/>
      <c r="G124" s="58"/>
      <c r="H124" s="58"/>
      <c r="I124" s="59"/>
      <c r="J124" s="193"/>
      <c r="K124" s="60"/>
      <c r="L124" s="60"/>
      <c r="M124" s="56">
        <f>M123+IF(AND(K124="Pago",OR(E124='PC Receitas'!$O$4,E124='PC Receitas'!$O$5,E124='PC Receitas'!$O$6)),I124,IF(AND(K124="Pago",OR(E124='PC Receitas'!$O$7,E124='PC Receitas'!$O$8,E124='PC Receitas'!$O$9,E124='PC Receitas'!$O$10,E124='PC Receitas'!$O$11,E124='PC Receitas'!$O$12,E124='PC Receitas'!$O$13,E124='PC Receitas'!$O$14)),-I124,0))</f>
        <v>12927.7</v>
      </c>
      <c r="R124" s="153" t="e">
        <f t="shared" si="4"/>
        <v>#N/A</v>
      </c>
      <c r="S124" s="150" t="e">
        <f t="shared" si="5"/>
        <v>#N/A</v>
      </c>
      <c r="T124" s="150" t="e">
        <f t="shared" si="6"/>
        <v>#N/A</v>
      </c>
      <c r="U124" s="150" t="e">
        <f t="shared" si="7"/>
        <v>#N/A</v>
      </c>
      <c r="V124" s="154" t="e">
        <f>VLOOKUP(E124,'PC Receitas'!$O$4:$P$14,2,FALSE)</f>
        <v>#N/A</v>
      </c>
    </row>
    <row r="125" spans="3:22" ht="19.5" customHeight="1" thickTop="1" thickBot="1" x14ac:dyDescent="0.3">
      <c r="C125" s="58"/>
      <c r="D125" s="58" t="str">
        <f>IF(C125&lt;&gt;"",TEXT(C125,"00")&amp;"/03/"&amp;'Configurações Básicas'!$P$5,"")</f>
        <v/>
      </c>
      <c r="E125" s="58"/>
      <c r="F125" s="58"/>
      <c r="G125" s="58"/>
      <c r="H125" s="58"/>
      <c r="I125" s="59"/>
      <c r="J125" s="193"/>
      <c r="K125" s="60"/>
      <c r="L125" s="60"/>
      <c r="M125" s="56">
        <f>M124+IF(AND(K125="Pago",OR(E125='PC Receitas'!$O$4,E125='PC Receitas'!$O$5,E125='PC Receitas'!$O$6)),I125,IF(AND(K125="Pago",OR(E125='PC Receitas'!$O$7,E125='PC Receitas'!$O$8,E125='PC Receitas'!$O$9,E125='PC Receitas'!$O$10,E125='PC Receitas'!$O$11,E125='PC Receitas'!$O$12,E125='PC Receitas'!$O$13,E125='PC Receitas'!$O$14)),-I125,0))</f>
        <v>12927.7</v>
      </c>
      <c r="R125" s="153" t="e">
        <f t="shared" si="4"/>
        <v>#N/A</v>
      </c>
      <c r="S125" s="150" t="e">
        <f t="shared" si="5"/>
        <v>#N/A</v>
      </c>
      <c r="T125" s="150" t="e">
        <f t="shared" si="6"/>
        <v>#N/A</v>
      </c>
      <c r="U125" s="150" t="e">
        <f t="shared" si="7"/>
        <v>#N/A</v>
      </c>
      <c r="V125" s="154" t="e">
        <f>VLOOKUP(E125,'PC Receitas'!$O$4:$P$14,2,FALSE)</f>
        <v>#N/A</v>
      </c>
    </row>
    <row r="126" spans="3:22" ht="19.5" customHeight="1" thickTop="1" thickBot="1" x14ac:dyDescent="0.3">
      <c r="C126" s="58"/>
      <c r="D126" s="58" t="str">
        <f>IF(C126&lt;&gt;"",TEXT(C126,"00")&amp;"/03/"&amp;'Configurações Básicas'!$P$5,"")</f>
        <v/>
      </c>
      <c r="E126" s="58"/>
      <c r="F126" s="58"/>
      <c r="G126" s="58"/>
      <c r="H126" s="58"/>
      <c r="I126" s="59"/>
      <c r="J126" s="193"/>
      <c r="K126" s="60"/>
      <c r="L126" s="60"/>
      <c r="M126" s="56">
        <f>M125+IF(AND(K126="Pago",OR(E126='PC Receitas'!$O$4,E126='PC Receitas'!$O$5,E126='PC Receitas'!$O$6)),I126,IF(AND(K126="Pago",OR(E126='PC Receitas'!$O$7,E126='PC Receitas'!$O$8,E126='PC Receitas'!$O$9,E126='PC Receitas'!$O$10,E126='PC Receitas'!$O$11,E126='PC Receitas'!$O$12,E126='PC Receitas'!$O$13,E126='PC Receitas'!$O$14)),-I126,0))</f>
        <v>12927.7</v>
      </c>
      <c r="R126" s="153" t="e">
        <f t="shared" si="4"/>
        <v>#N/A</v>
      </c>
      <c r="S126" s="150" t="e">
        <f t="shared" si="5"/>
        <v>#N/A</v>
      </c>
      <c r="T126" s="150" t="e">
        <f t="shared" si="6"/>
        <v>#N/A</v>
      </c>
      <c r="U126" s="150" t="e">
        <f t="shared" si="7"/>
        <v>#N/A</v>
      </c>
      <c r="V126" s="154" t="e">
        <f>VLOOKUP(E126,'PC Receitas'!$O$4:$P$14,2,FALSE)</f>
        <v>#N/A</v>
      </c>
    </row>
    <row r="127" spans="3:22" ht="19.5" customHeight="1" thickTop="1" thickBot="1" x14ac:dyDescent="0.3">
      <c r="C127" s="58"/>
      <c r="D127" s="58" t="str">
        <f>IF(C127&lt;&gt;"",TEXT(C127,"00")&amp;"/03/"&amp;'Configurações Básicas'!$P$5,"")</f>
        <v/>
      </c>
      <c r="E127" s="58"/>
      <c r="F127" s="58"/>
      <c r="G127" s="58"/>
      <c r="H127" s="58"/>
      <c r="I127" s="59"/>
      <c r="J127" s="193"/>
      <c r="K127" s="60"/>
      <c r="L127" s="60"/>
      <c r="M127" s="56">
        <f>M126+IF(AND(K127="Pago",OR(E127='PC Receitas'!$O$4,E127='PC Receitas'!$O$5,E127='PC Receitas'!$O$6)),I127,IF(AND(K127="Pago",OR(E127='PC Receitas'!$O$7,E127='PC Receitas'!$O$8,E127='PC Receitas'!$O$9,E127='PC Receitas'!$O$10,E127='PC Receitas'!$O$11,E127='PC Receitas'!$O$12,E127='PC Receitas'!$O$13,E127='PC Receitas'!$O$14)),-I127,0))</f>
        <v>12927.7</v>
      </c>
      <c r="R127" s="153" t="e">
        <f t="shared" si="4"/>
        <v>#N/A</v>
      </c>
      <c r="S127" s="150" t="e">
        <f t="shared" si="5"/>
        <v>#N/A</v>
      </c>
      <c r="T127" s="150" t="e">
        <f t="shared" si="6"/>
        <v>#N/A</v>
      </c>
      <c r="U127" s="150" t="e">
        <f t="shared" si="7"/>
        <v>#N/A</v>
      </c>
      <c r="V127" s="154" t="e">
        <f>VLOOKUP(E127,'PC Receitas'!$O$4:$P$14,2,FALSE)</f>
        <v>#N/A</v>
      </c>
    </row>
    <row r="128" spans="3:22" ht="19.5" customHeight="1" thickTop="1" thickBot="1" x14ac:dyDescent="0.3">
      <c r="C128" s="58"/>
      <c r="D128" s="58" t="str">
        <f>IF(C128&lt;&gt;"",TEXT(C128,"00")&amp;"/03/"&amp;'Configurações Básicas'!$P$5,"")</f>
        <v/>
      </c>
      <c r="E128" s="58"/>
      <c r="F128" s="58"/>
      <c r="G128" s="58"/>
      <c r="H128" s="58"/>
      <c r="I128" s="59"/>
      <c r="J128" s="193"/>
      <c r="K128" s="60"/>
      <c r="L128" s="60"/>
      <c r="M128" s="56">
        <f>M127+IF(AND(K128="Pago",OR(E128='PC Receitas'!$O$4,E128='PC Receitas'!$O$5,E128='PC Receitas'!$O$6)),I128,IF(AND(K128="Pago",OR(E128='PC Receitas'!$O$7,E128='PC Receitas'!$O$8,E128='PC Receitas'!$O$9,E128='PC Receitas'!$O$10,E128='PC Receitas'!$O$11,E128='PC Receitas'!$O$12,E128='PC Receitas'!$O$13,E128='PC Receitas'!$O$14)),-I128,0))</f>
        <v>12927.7</v>
      </c>
      <c r="R128" s="153" t="e">
        <f t="shared" si="4"/>
        <v>#N/A</v>
      </c>
      <c r="S128" s="150" t="e">
        <f t="shared" si="5"/>
        <v>#N/A</v>
      </c>
      <c r="T128" s="150" t="e">
        <f t="shared" si="6"/>
        <v>#N/A</v>
      </c>
      <c r="U128" s="150" t="e">
        <f t="shared" si="7"/>
        <v>#N/A</v>
      </c>
      <c r="V128" s="154" t="e">
        <f>VLOOKUP(E128,'PC Receitas'!$O$4:$P$14,2,FALSE)</f>
        <v>#N/A</v>
      </c>
    </row>
    <row r="129" spans="3:22" ht="19.5" customHeight="1" thickTop="1" thickBot="1" x14ac:dyDescent="0.3">
      <c r="C129" s="58"/>
      <c r="D129" s="58" t="str">
        <f>IF(C129&lt;&gt;"",TEXT(C129,"00")&amp;"/03/"&amp;'Configurações Básicas'!$P$5,"")</f>
        <v/>
      </c>
      <c r="E129" s="58"/>
      <c r="F129" s="58"/>
      <c r="G129" s="58"/>
      <c r="H129" s="58"/>
      <c r="I129" s="59"/>
      <c r="J129" s="193"/>
      <c r="K129" s="60"/>
      <c r="L129" s="60"/>
      <c r="M129" s="56">
        <f>M128+IF(AND(K129="Pago",OR(E129='PC Receitas'!$O$4,E129='PC Receitas'!$O$5,E129='PC Receitas'!$O$6)),I129,IF(AND(K129="Pago",OR(E129='PC Receitas'!$O$7,E129='PC Receitas'!$O$8,E129='PC Receitas'!$O$9,E129='PC Receitas'!$O$10,E129='PC Receitas'!$O$11,E129='PC Receitas'!$O$12,E129='PC Receitas'!$O$13,E129='PC Receitas'!$O$14)),-I129,0))</f>
        <v>12927.7</v>
      </c>
      <c r="R129" s="153" t="e">
        <f t="shared" si="4"/>
        <v>#N/A</v>
      </c>
      <c r="S129" s="150" t="e">
        <f t="shared" si="5"/>
        <v>#N/A</v>
      </c>
      <c r="T129" s="150" t="e">
        <f t="shared" si="6"/>
        <v>#N/A</v>
      </c>
      <c r="U129" s="150" t="e">
        <f t="shared" si="7"/>
        <v>#N/A</v>
      </c>
      <c r="V129" s="154" t="e">
        <f>VLOOKUP(E129,'PC Receitas'!$O$4:$P$14,2,FALSE)</f>
        <v>#N/A</v>
      </c>
    </row>
    <row r="130" spans="3:22" ht="19.5" customHeight="1" thickTop="1" thickBot="1" x14ac:dyDescent="0.3">
      <c r="C130" s="58"/>
      <c r="D130" s="58" t="str">
        <f>IF(C130&lt;&gt;"",TEXT(C130,"00")&amp;"/03/"&amp;'Configurações Básicas'!$P$5,"")</f>
        <v/>
      </c>
      <c r="E130" s="58"/>
      <c r="F130" s="58"/>
      <c r="G130" s="58"/>
      <c r="H130" s="58"/>
      <c r="I130" s="59"/>
      <c r="J130" s="193"/>
      <c r="K130" s="60"/>
      <c r="L130" s="60"/>
      <c r="M130" s="56">
        <f>M129+IF(AND(K130="Pago",OR(E130='PC Receitas'!$O$4,E130='PC Receitas'!$O$5,E130='PC Receitas'!$O$6)),I130,IF(AND(K130="Pago",OR(E130='PC Receitas'!$O$7,E130='PC Receitas'!$O$8,E130='PC Receitas'!$O$9,E130='PC Receitas'!$O$10,E130='PC Receitas'!$O$11,E130='PC Receitas'!$O$12,E130='PC Receitas'!$O$13,E130='PC Receitas'!$O$14)),-I130,0))</f>
        <v>12927.7</v>
      </c>
      <c r="R130" s="153" t="e">
        <f t="shared" si="4"/>
        <v>#N/A</v>
      </c>
      <c r="S130" s="150" t="e">
        <f t="shared" si="5"/>
        <v>#N/A</v>
      </c>
      <c r="T130" s="150" t="e">
        <f t="shared" si="6"/>
        <v>#N/A</v>
      </c>
      <c r="U130" s="150" t="e">
        <f t="shared" si="7"/>
        <v>#N/A</v>
      </c>
      <c r="V130" s="154" t="e">
        <f>VLOOKUP(E130,'PC Receitas'!$O$4:$P$14,2,FALSE)</f>
        <v>#N/A</v>
      </c>
    </row>
    <row r="131" spans="3:22" ht="19.5" customHeight="1" thickTop="1" thickBot="1" x14ac:dyDescent="0.3">
      <c r="C131" s="58"/>
      <c r="D131" s="58" t="str">
        <f>IF(C131&lt;&gt;"",TEXT(C131,"00")&amp;"/03/"&amp;'Configurações Básicas'!$P$5,"")</f>
        <v/>
      </c>
      <c r="E131" s="58"/>
      <c r="F131" s="58"/>
      <c r="G131" s="58"/>
      <c r="H131" s="58"/>
      <c r="I131" s="59"/>
      <c r="J131" s="193"/>
      <c r="K131" s="60"/>
      <c r="L131" s="60"/>
      <c r="M131" s="56">
        <f>M130+IF(AND(K131="Pago",OR(E131='PC Receitas'!$O$4,E131='PC Receitas'!$O$5,E131='PC Receitas'!$O$6)),I131,IF(AND(K131="Pago",OR(E131='PC Receitas'!$O$7,E131='PC Receitas'!$O$8,E131='PC Receitas'!$O$9,E131='PC Receitas'!$O$10,E131='PC Receitas'!$O$11,E131='PC Receitas'!$O$12,E131='PC Receitas'!$O$13,E131='PC Receitas'!$O$14)),-I131,0))</f>
        <v>12927.7</v>
      </c>
      <c r="R131" s="153" t="e">
        <f t="shared" si="4"/>
        <v>#N/A</v>
      </c>
      <c r="S131" s="150" t="e">
        <f t="shared" si="5"/>
        <v>#N/A</v>
      </c>
      <c r="T131" s="150" t="e">
        <f t="shared" si="6"/>
        <v>#N/A</v>
      </c>
      <c r="U131" s="150" t="e">
        <f t="shared" si="7"/>
        <v>#N/A</v>
      </c>
      <c r="V131" s="154" t="e">
        <f>VLOOKUP(E131,'PC Receitas'!$O$4:$P$14,2,FALSE)</f>
        <v>#N/A</v>
      </c>
    </row>
    <row r="132" spans="3:22" ht="19.5" customHeight="1" thickTop="1" thickBot="1" x14ac:dyDescent="0.3">
      <c r="C132" s="58"/>
      <c r="D132" s="58" t="str">
        <f>IF(C132&lt;&gt;"",TEXT(C132,"00")&amp;"/03/"&amp;'Configurações Básicas'!$P$5,"")</f>
        <v/>
      </c>
      <c r="E132" s="58"/>
      <c r="F132" s="58"/>
      <c r="G132" s="58"/>
      <c r="H132" s="58"/>
      <c r="I132" s="59"/>
      <c r="J132" s="193"/>
      <c r="K132" s="60"/>
      <c r="L132" s="60"/>
      <c r="M132" s="56">
        <f>M131+IF(AND(K132="Pago",OR(E132='PC Receitas'!$O$4,E132='PC Receitas'!$O$5,E132='PC Receitas'!$O$6)),I132,IF(AND(K132="Pago",OR(E132='PC Receitas'!$O$7,E132='PC Receitas'!$O$8,E132='PC Receitas'!$O$9,E132='PC Receitas'!$O$10,E132='PC Receitas'!$O$11,E132='PC Receitas'!$O$12,E132='PC Receitas'!$O$13,E132='PC Receitas'!$O$14)),-I132,0))</f>
        <v>12927.7</v>
      </c>
      <c r="R132" s="153" t="e">
        <f t="shared" si="4"/>
        <v>#N/A</v>
      </c>
      <c r="S132" s="150" t="e">
        <f t="shared" si="5"/>
        <v>#N/A</v>
      </c>
      <c r="T132" s="150" t="e">
        <f t="shared" si="6"/>
        <v>#N/A</v>
      </c>
      <c r="U132" s="150" t="e">
        <f t="shared" si="7"/>
        <v>#N/A</v>
      </c>
      <c r="V132" s="154" t="e">
        <f>VLOOKUP(E132,'PC Receitas'!$O$4:$P$14,2,FALSE)</f>
        <v>#N/A</v>
      </c>
    </row>
    <row r="133" spans="3:22" ht="19.5" customHeight="1" thickTop="1" thickBot="1" x14ac:dyDescent="0.3">
      <c r="C133" s="58"/>
      <c r="D133" s="58" t="str">
        <f>IF(C133&lt;&gt;"",TEXT(C133,"00")&amp;"/03/"&amp;'Configurações Básicas'!$P$5,"")</f>
        <v/>
      </c>
      <c r="E133" s="58"/>
      <c r="F133" s="58"/>
      <c r="G133" s="58"/>
      <c r="H133" s="58"/>
      <c r="I133" s="59"/>
      <c r="J133" s="193"/>
      <c r="K133" s="60"/>
      <c r="L133" s="60"/>
      <c r="M133" s="56">
        <f>M132+IF(AND(K133="Pago",OR(E133='PC Receitas'!$O$4,E133='PC Receitas'!$O$5,E133='PC Receitas'!$O$6)),I133,IF(AND(K133="Pago",OR(E133='PC Receitas'!$O$7,E133='PC Receitas'!$O$8,E133='PC Receitas'!$O$9,E133='PC Receitas'!$O$10,E133='PC Receitas'!$O$11,E133='PC Receitas'!$O$12,E133='PC Receitas'!$O$13,E133='PC Receitas'!$O$14)),-I133,0))</f>
        <v>12927.7</v>
      </c>
      <c r="R133" s="153" t="e">
        <f t="shared" si="4"/>
        <v>#N/A</v>
      </c>
      <c r="S133" s="150" t="e">
        <f t="shared" si="5"/>
        <v>#N/A</v>
      </c>
      <c r="T133" s="150" t="e">
        <f t="shared" si="6"/>
        <v>#N/A</v>
      </c>
      <c r="U133" s="150" t="e">
        <f t="shared" si="7"/>
        <v>#N/A</v>
      </c>
      <c r="V133" s="154" t="e">
        <f>VLOOKUP(E133,'PC Receitas'!$O$4:$P$14,2,FALSE)</f>
        <v>#N/A</v>
      </c>
    </row>
    <row r="134" spans="3:22" ht="19.5" customHeight="1" thickTop="1" thickBot="1" x14ac:dyDescent="0.3">
      <c r="C134" s="58"/>
      <c r="D134" s="58" t="str">
        <f>IF(C134&lt;&gt;"",TEXT(C134,"00")&amp;"/03/"&amp;'Configurações Básicas'!$P$5,"")</f>
        <v/>
      </c>
      <c r="E134" s="58"/>
      <c r="F134" s="58"/>
      <c r="G134" s="58"/>
      <c r="H134" s="58"/>
      <c r="I134" s="59"/>
      <c r="J134" s="193"/>
      <c r="K134" s="60"/>
      <c r="L134" s="60"/>
      <c r="M134" s="56">
        <f>M133+IF(AND(K134="Pago",OR(E134='PC Receitas'!$O$4,E134='PC Receitas'!$O$5,E134='PC Receitas'!$O$6)),I134,IF(AND(K134="Pago",OR(E134='PC Receitas'!$O$7,E134='PC Receitas'!$O$8,E134='PC Receitas'!$O$9,E134='PC Receitas'!$O$10,E134='PC Receitas'!$O$11,E134='PC Receitas'!$O$12,E134='PC Receitas'!$O$13,E134='PC Receitas'!$O$14)),-I134,0))</f>
        <v>12927.7</v>
      </c>
      <c r="R134" s="153" t="e">
        <f t="shared" ref="R134:R197" si="8">IF(V134="Despesas_com_RH","Despesa",IF(V134="Despesas_Operacionais","Despesa",IF(V134="Despesas_com_Marketing","Despesa",IF(V134="Impostos","Despesa",IF(V134="Investimentos","Despesa","")))))</f>
        <v>#N/A</v>
      </c>
      <c r="S134" s="150" t="e">
        <f t="shared" ref="S134:S197" si="9">IF(V134="Despesas_com_Produtos","Despesa",IF(V134="Despesas_com_Serviços","Despesa",IF(V134="Despesas_Não_Operacionais","Despesa","")))</f>
        <v>#N/A</v>
      </c>
      <c r="T134" s="150" t="e">
        <f t="shared" ref="T134:T197" si="10">IF(V134="Receitas_com_Produtos","Receita",IF(V134="Receitas_com_Serviços","Receita",IF(V134="Receitas_Não_Operacionais","Receita","")))</f>
        <v>#N/A</v>
      </c>
      <c r="U134" s="150" t="e">
        <f t="shared" ref="U134:U197" si="11">IF(R134&lt;&gt;"",R134,IF(S134&lt;&gt;"",S134,IF(T134&lt;&gt;"",T134,"")))</f>
        <v>#N/A</v>
      </c>
      <c r="V134" s="154" t="e">
        <f>VLOOKUP(E134,'PC Receitas'!$O$4:$P$14,2,FALSE)</f>
        <v>#N/A</v>
      </c>
    </row>
    <row r="135" spans="3:22" ht="19.5" customHeight="1" thickTop="1" thickBot="1" x14ac:dyDescent="0.3">
      <c r="C135" s="58"/>
      <c r="D135" s="58" t="str">
        <f>IF(C135&lt;&gt;"",TEXT(C135,"00")&amp;"/03/"&amp;'Configurações Básicas'!$P$5,"")</f>
        <v/>
      </c>
      <c r="E135" s="58"/>
      <c r="F135" s="58"/>
      <c r="G135" s="58"/>
      <c r="H135" s="58"/>
      <c r="I135" s="59"/>
      <c r="J135" s="193"/>
      <c r="K135" s="60"/>
      <c r="L135" s="60"/>
      <c r="M135" s="56">
        <f>M134+IF(AND(K135="Pago",OR(E135='PC Receitas'!$O$4,E135='PC Receitas'!$O$5,E135='PC Receitas'!$O$6)),I135,IF(AND(K135="Pago",OR(E135='PC Receitas'!$O$7,E135='PC Receitas'!$O$8,E135='PC Receitas'!$O$9,E135='PC Receitas'!$O$10,E135='PC Receitas'!$O$11,E135='PC Receitas'!$O$12,E135='PC Receitas'!$O$13,E135='PC Receitas'!$O$14)),-I135,0))</f>
        <v>12927.7</v>
      </c>
      <c r="R135" s="153" t="e">
        <f t="shared" si="8"/>
        <v>#N/A</v>
      </c>
      <c r="S135" s="150" t="e">
        <f t="shared" si="9"/>
        <v>#N/A</v>
      </c>
      <c r="T135" s="150" t="e">
        <f t="shared" si="10"/>
        <v>#N/A</v>
      </c>
      <c r="U135" s="150" t="e">
        <f t="shared" si="11"/>
        <v>#N/A</v>
      </c>
      <c r="V135" s="154" t="e">
        <f>VLOOKUP(E135,'PC Receitas'!$O$4:$P$14,2,FALSE)</f>
        <v>#N/A</v>
      </c>
    </row>
    <row r="136" spans="3:22" ht="19.5" customHeight="1" thickTop="1" thickBot="1" x14ac:dyDescent="0.3">
      <c r="C136" s="58"/>
      <c r="D136" s="58" t="str">
        <f>IF(C136&lt;&gt;"",TEXT(C136,"00")&amp;"/03/"&amp;'Configurações Básicas'!$P$5,"")</f>
        <v/>
      </c>
      <c r="E136" s="58"/>
      <c r="F136" s="58"/>
      <c r="G136" s="58"/>
      <c r="H136" s="58"/>
      <c r="I136" s="59"/>
      <c r="J136" s="193"/>
      <c r="K136" s="60"/>
      <c r="L136" s="60"/>
      <c r="M136" s="56">
        <f>M135+IF(AND(K136="Pago",OR(E136='PC Receitas'!$O$4,E136='PC Receitas'!$O$5,E136='PC Receitas'!$O$6)),I136,IF(AND(K136="Pago",OR(E136='PC Receitas'!$O$7,E136='PC Receitas'!$O$8,E136='PC Receitas'!$O$9,E136='PC Receitas'!$O$10,E136='PC Receitas'!$O$11,E136='PC Receitas'!$O$12,E136='PC Receitas'!$O$13,E136='PC Receitas'!$O$14)),-I136,0))</f>
        <v>12927.7</v>
      </c>
      <c r="R136" s="153" t="e">
        <f t="shared" si="8"/>
        <v>#N/A</v>
      </c>
      <c r="S136" s="150" t="e">
        <f t="shared" si="9"/>
        <v>#N/A</v>
      </c>
      <c r="T136" s="150" t="e">
        <f t="shared" si="10"/>
        <v>#N/A</v>
      </c>
      <c r="U136" s="150" t="e">
        <f t="shared" si="11"/>
        <v>#N/A</v>
      </c>
      <c r="V136" s="154" t="e">
        <f>VLOOKUP(E136,'PC Receitas'!$O$4:$P$14,2,FALSE)</f>
        <v>#N/A</v>
      </c>
    </row>
    <row r="137" spans="3:22" ht="19.5" customHeight="1" thickTop="1" thickBot="1" x14ac:dyDescent="0.3">
      <c r="C137" s="58"/>
      <c r="D137" s="58" t="str">
        <f>IF(C137&lt;&gt;"",TEXT(C137,"00")&amp;"/03/"&amp;'Configurações Básicas'!$P$5,"")</f>
        <v/>
      </c>
      <c r="E137" s="58"/>
      <c r="F137" s="58"/>
      <c r="G137" s="58"/>
      <c r="H137" s="58"/>
      <c r="I137" s="59"/>
      <c r="J137" s="193"/>
      <c r="K137" s="60"/>
      <c r="L137" s="60"/>
      <c r="M137" s="56">
        <f>M136+IF(AND(K137="Pago",OR(E137='PC Receitas'!$O$4,E137='PC Receitas'!$O$5,E137='PC Receitas'!$O$6)),I137,IF(AND(K137="Pago",OR(E137='PC Receitas'!$O$7,E137='PC Receitas'!$O$8,E137='PC Receitas'!$O$9,E137='PC Receitas'!$O$10,E137='PC Receitas'!$O$11,E137='PC Receitas'!$O$12,E137='PC Receitas'!$O$13,E137='PC Receitas'!$O$14)),-I137,0))</f>
        <v>12927.7</v>
      </c>
      <c r="R137" s="153" t="e">
        <f t="shared" si="8"/>
        <v>#N/A</v>
      </c>
      <c r="S137" s="150" t="e">
        <f t="shared" si="9"/>
        <v>#N/A</v>
      </c>
      <c r="T137" s="150" t="e">
        <f t="shared" si="10"/>
        <v>#N/A</v>
      </c>
      <c r="U137" s="150" t="e">
        <f t="shared" si="11"/>
        <v>#N/A</v>
      </c>
      <c r="V137" s="154" t="e">
        <f>VLOOKUP(E137,'PC Receitas'!$O$4:$P$14,2,FALSE)</f>
        <v>#N/A</v>
      </c>
    </row>
    <row r="138" spans="3:22" ht="19.5" customHeight="1" thickTop="1" thickBot="1" x14ac:dyDescent="0.3">
      <c r="C138" s="58"/>
      <c r="D138" s="58" t="str">
        <f>IF(C138&lt;&gt;"",TEXT(C138,"00")&amp;"/03/"&amp;'Configurações Básicas'!$P$5,"")</f>
        <v/>
      </c>
      <c r="E138" s="58"/>
      <c r="F138" s="58"/>
      <c r="G138" s="58"/>
      <c r="H138" s="58"/>
      <c r="I138" s="59"/>
      <c r="J138" s="193"/>
      <c r="K138" s="60"/>
      <c r="L138" s="60"/>
      <c r="M138" s="56">
        <f>M137+IF(AND(K138="Pago",OR(E138='PC Receitas'!$O$4,E138='PC Receitas'!$O$5,E138='PC Receitas'!$O$6)),I138,IF(AND(K138="Pago",OR(E138='PC Receitas'!$O$7,E138='PC Receitas'!$O$8,E138='PC Receitas'!$O$9,E138='PC Receitas'!$O$10,E138='PC Receitas'!$O$11,E138='PC Receitas'!$O$12,E138='PC Receitas'!$O$13,E138='PC Receitas'!$O$14)),-I138,0))</f>
        <v>12927.7</v>
      </c>
      <c r="R138" s="153" t="e">
        <f t="shared" si="8"/>
        <v>#N/A</v>
      </c>
      <c r="S138" s="150" t="e">
        <f t="shared" si="9"/>
        <v>#N/A</v>
      </c>
      <c r="T138" s="150" t="e">
        <f t="shared" si="10"/>
        <v>#N/A</v>
      </c>
      <c r="U138" s="150" t="e">
        <f t="shared" si="11"/>
        <v>#N/A</v>
      </c>
      <c r="V138" s="154" t="e">
        <f>VLOOKUP(E138,'PC Receitas'!$O$4:$P$14,2,FALSE)</f>
        <v>#N/A</v>
      </c>
    </row>
    <row r="139" spans="3:22" ht="19.5" customHeight="1" thickTop="1" thickBot="1" x14ac:dyDescent="0.3">
      <c r="C139" s="58"/>
      <c r="D139" s="58" t="str">
        <f>IF(C139&lt;&gt;"",TEXT(C139,"00")&amp;"/03/"&amp;'Configurações Básicas'!$P$5,"")</f>
        <v/>
      </c>
      <c r="E139" s="58"/>
      <c r="F139" s="58"/>
      <c r="G139" s="58"/>
      <c r="H139" s="58"/>
      <c r="I139" s="59"/>
      <c r="J139" s="193"/>
      <c r="K139" s="60"/>
      <c r="L139" s="60"/>
      <c r="M139" s="56">
        <f>M138+IF(AND(K139="Pago",OR(E139='PC Receitas'!$O$4,E139='PC Receitas'!$O$5,E139='PC Receitas'!$O$6)),I139,IF(AND(K139="Pago",OR(E139='PC Receitas'!$O$7,E139='PC Receitas'!$O$8,E139='PC Receitas'!$O$9,E139='PC Receitas'!$O$10,E139='PC Receitas'!$O$11,E139='PC Receitas'!$O$12,E139='PC Receitas'!$O$13,E139='PC Receitas'!$O$14)),-I139,0))</f>
        <v>12927.7</v>
      </c>
      <c r="R139" s="153" t="e">
        <f t="shared" si="8"/>
        <v>#N/A</v>
      </c>
      <c r="S139" s="150" t="e">
        <f t="shared" si="9"/>
        <v>#N/A</v>
      </c>
      <c r="T139" s="150" t="e">
        <f t="shared" si="10"/>
        <v>#N/A</v>
      </c>
      <c r="U139" s="150" t="e">
        <f t="shared" si="11"/>
        <v>#N/A</v>
      </c>
      <c r="V139" s="154" t="e">
        <f>VLOOKUP(E139,'PC Receitas'!$O$4:$P$14,2,FALSE)</f>
        <v>#N/A</v>
      </c>
    </row>
    <row r="140" spans="3:22" ht="19.5" customHeight="1" thickTop="1" thickBot="1" x14ac:dyDescent="0.3">
      <c r="C140" s="58"/>
      <c r="D140" s="58" t="str">
        <f>IF(C140&lt;&gt;"",TEXT(C140,"00")&amp;"/03/"&amp;'Configurações Básicas'!$P$5,"")</f>
        <v/>
      </c>
      <c r="E140" s="58"/>
      <c r="F140" s="58"/>
      <c r="G140" s="58"/>
      <c r="H140" s="58"/>
      <c r="I140" s="59"/>
      <c r="J140" s="193"/>
      <c r="K140" s="60"/>
      <c r="L140" s="60"/>
      <c r="M140" s="56">
        <f>M139+IF(AND(K140="Pago",OR(E140='PC Receitas'!$O$4,E140='PC Receitas'!$O$5,E140='PC Receitas'!$O$6)),I140,IF(AND(K140="Pago",OR(E140='PC Receitas'!$O$7,E140='PC Receitas'!$O$8,E140='PC Receitas'!$O$9,E140='PC Receitas'!$O$10,E140='PC Receitas'!$O$11,E140='PC Receitas'!$O$12,E140='PC Receitas'!$O$13,E140='PC Receitas'!$O$14)),-I140,0))</f>
        <v>12927.7</v>
      </c>
      <c r="R140" s="153" t="e">
        <f t="shared" si="8"/>
        <v>#N/A</v>
      </c>
      <c r="S140" s="150" t="e">
        <f t="shared" si="9"/>
        <v>#N/A</v>
      </c>
      <c r="T140" s="150" t="e">
        <f t="shared" si="10"/>
        <v>#N/A</v>
      </c>
      <c r="U140" s="150" t="e">
        <f t="shared" si="11"/>
        <v>#N/A</v>
      </c>
      <c r="V140" s="154" t="e">
        <f>VLOOKUP(E140,'PC Receitas'!$O$4:$P$14,2,FALSE)</f>
        <v>#N/A</v>
      </c>
    </row>
    <row r="141" spans="3:22" ht="19.5" customHeight="1" thickTop="1" thickBot="1" x14ac:dyDescent="0.3">
      <c r="C141" s="58"/>
      <c r="D141" s="58" t="str">
        <f>IF(C141&lt;&gt;"",TEXT(C141,"00")&amp;"/03/"&amp;'Configurações Básicas'!$P$5,"")</f>
        <v/>
      </c>
      <c r="E141" s="58"/>
      <c r="F141" s="58"/>
      <c r="G141" s="58"/>
      <c r="H141" s="58"/>
      <c r="I141" s="59"/>
      <c r="J141" s="193"/>
      <c r="K141" s="60"/>
      <c r="L141" s="60"/>
      <c r="M141" s="56">
        <f>M140+IF(AND(K141="Pago",OR(E141='PC Receitas'!$O$4,E141='PC Receitas'!$O$5,E141='PC Receitas'!$O$6)),I141,IF(AND(K141="Pago",OR(E141='PC Receitas'!$O$7,E141='PC Receitas'!$O$8,E141='PC Receitas'!$O$9,E141='PC Receitas'!$O$10,E141='PC Receitas'!$O$11,E141='PC Receitas'!$O$12,E141='PC Receitas'!$O$13,E141='PC Receitas'!$O$14)),-I141,0))</f>
        <v>12927.7</v>
      </c>
      <c r="R141" s="153" t="e">
        <f t="shared" si="8"/>
        <v>#N/A</v>
      </c>
      <c r="S141" s="150" t="e">
        <f t="shared" si="9"/>
        <v>#N/A</v>
      </c>
      <c r="T141" s="150" t="e">
        <f t="shared" si="10"/>
        <v>#N/A</v>
      </c>
      <c r="U141" s="150" t="e">
        <f t="shared" si="11"/>
        <v>#N/A</v>
      </c>
      <c r="V141" s="154" t="e">
        <f>VLOOKUP(E141,'PC Receitas'!$O$4:$P$14,2,FALSE)</f>
        <v>#N/A</v>
      </c>
    </row>
    <row r="142" spans="3:22" ht="19.5" customHeight="1" thickTop="1" thickBot="1" x14ac:dyDescent="0.3">
      <c r="C142" s="58"/>
      <c r="D142" s="58" t="str">
        <f>IF(C142&lt;&gt;"",TEXT(C142,"00")&amp;"/03/"&amp;'Configurações Básicas'!$P$5,"")</f>
        <v/>
      </c>
      <c r="E142" s="58"/>
      <c r="F142" s="58"/>
      <c r="G142" s="58"/>
      <c r="H142" s="58"/>
      <c r="I142" s="59"/>
      <c r="J142" s="193"/>
      <c r="K142" s="60"/>
      <c r="L142" s="60"/>
      <c r="M142" s="56">
        <f>M141+IF(AND(K142="Pago",OR(E142='PC Receitas'!$O$4,E142='PC Receitas'!$O$5,E142='PC Receitas'!$O$6)),I142,IF(AND(K142="Pago",OR(E142='PC Receitas'!$O$7,E142='PC Receitas'!$O$8,E142='PC Receitas'!$O$9,E142='PC Receitas'!$O$10,E142='PC Receitas'!$O$11,E142='PC Receitas'!$O$12,E142='PC Receitas'!$O$13,E142='PC Receitas'!$O$14)),-I142,0))</f>
        <v>12927.7</v>
      </c>
      <c r="R142" s="153" t="e">
        <f t="shared" si="8"/>
        <v>#N/A</v>
      </c>
      <c r="S142" s="150" t="e">
        <f t="shared" si="9"/>
        <v>#N/A</v>
      </c>
      <c r="T142" s="150" t="e">
        <f t="shared" si="10"/>
        <v>#N/A</v>
      </c>
      <c r="U142" s="150" t="e">
        <f t="shared" si="11"/>
        <v>#N/A</v>
      </c>
      <c r="V142" s="154" t="e">
        <f>VLOOKUP(E142,'PC Receitas'!$O$4:$P$14,2,FALSE)</f>
        <v>#N/A</v>
      </c>
    </row>
    <row r="143" spans="3:22" ht="19.5" customHeight="1" thickTop="1" thickBot="1" x14ac:dyDescent="0.3">
      <c r="C143" s="58"/>
      <c r="D143" s="58" t="str">
        <f>IF(C143&lt;&gt;"",TEXT(C143,"00")&amp;"/03/"&amp;'Configurações Básicas'!$P$5,"")</f>
        <v/>
      </c>
      <c r="E143" s="58"/>
      <c r="F143" s="58"/>
      <c r="G143" s="58"/>
      <c r="H143" s="58"/>
      <c r="I143" s="59"/>
      <c r="J143" s="193"/>
      <c r="K143" s="60"/>
      <c r="L143" s="60"/>
      <c r="M143" s="56">
        <f>M142+IF(AND(K143="Pago",OR(E143='PC Receitas'!$O$4,E143='PC Receitas'!$O$5,E143='PC Receitas'!$O$6)),I143,IF(AND(K143="Pago",OR(E143='PC Receitas'!$O$7,E143='PC Receitas'!$O$8,E143='PC Receitas'!$O$9,E143='PC Receitas'!$O$10,E143='PC Receitas'!$O$11,E143='PC Receitas'!$O$12,E143='PC Receitas'!$O$13,E143='PC Receitas'!$O$14)),-I143,0))</f>
        <v>12927.7</v>
      </c>
      <c r="R143" s="153" t="e">
        <f t="shared" si="8"/>
        <v>#N/A</v>
      </c>
      <c r="S143" s="150" t="e">
        <f t="shared" si="9"/>
        <v>#N/A</v>
      </c>
      <c r="T143" s="150" t="e">
        <f t="shared" si="10"/>
        <v>#N/A</v>
      </c>
      <c r="U143" s="150" t="e">
        <f t="shared" si="11"/>
        <v>#N/A</v>
      </c>
      <c r="V143" s="154" t="e">
        <f>VLOOKUP(E143,'PC Receitas'!$O$4:$P$14,2,FALSE)</f>
        <v>#N/A</v>
      </c>
    </row>
    <row r="144" spans="3:22" ht="19.5" customHeight="1" thickTop="1" thickBot="1" x14ac:dyDescent="0.3">
      <c r="C144" s="58"/>
      <c r="D144" s="58" t="str">
        <f>IF(C144&lt;&gt;"",TEXT(C144,"00")&amp;"/03/"&amp;'Configurações Básicas'!$P$5,"")</f>
        <v/>
      </c>
      <c r="E144" s="58"/>
      <c r="F144" s="58"/>
      <c r="G144" s="58"/>
      <c r="H144" s="58"/>
      <c r="I144" s="59"/>
      <c r="J144" s="193"/>
      <c r="K144" s="60"/>
      <c r="L144" s="60"/>
      <c r="M144" s="56">
        <f>M143+IF(AND(K144="Pago",OR(E144='PC Receitas'!$O$4,E144='PC Receitas'!$O$5,E144='PC Receitas'!$O$6)),I144,IF(AND(K144="Pago",OR(E144='PC Receitas'!$O$7,E144='PC Receitas'!$O$8,E144='PC Receitas'!$O$9,E144='PC Receitas'!$O$10,E144='PC Receitas'!$O$11,E144='PC Receitas'!$O$12,E144='PC Receitas'!$O$13,E144='PC Receitas'!$O$14)),-I144,0))</f>
        <v>12927.7</v>
      </c>
      <c r="R144" s="153" t="e">
        <f t="shared" si="8"/>
        <v>#N/A</v>
      </c>
      <c r="S144" s="150" t="e">
        <f t="shared" si="9"/>
        <v>#N/A</v>
      </c>
      <c r="T144" s="150" t="e">
        <f t="shared" si="10"/>
        <v>#N/A</v>
      </c>
      <c r="U144" s="150" t="e">
        <f t="shared" si="11"/>
        <v>#N/A</v>
      </c>
      <c r="V144" s="154" t="e">
        <f>VLOOKUP(E144,'PC Receitas'!$O$4:$P$14,2,FALSE)</f>
        <v>#N/A</v>
      </c>
    </row>
    <row r="145" spans="3:22" ht="19.5" customHeight="1" thickTop="1" thickBot="1" x14ac:dyDescent="0.3">
      <c r="C145" s="58"/>
      <c r="D145" s="58" t="str">
        <f>IF(C145&lt;&gt;"",TEXT(C145,"00")&amp;"/03/"&amp;'Configurações Básicas'!$P$5,"")</f>
        <v/>
      </c>
      <c r="E145" s="58"/>
      <c r="F145" s="58"/>
      <c r="G145" s="58"/>
      <c r="H145" s="58"/>
      <c r="I145" s="59"/>
      <c r="J145" s="193"/>
      <c r="K145" s="60"/>
      <c r="L145" s="60"/>
      <c r="M145" s="56">
        <f>M144+IF(AND(K145="Pago",OR(E145='PC Receitas'!$O$4,E145='PC Receitas'!$O$5,E145='PC Receitas'!$O$6)),I145,IF(AND(K145="Pago",OR(E145='PC Receitas'!$O$7,E145='PC Receitas'!$O$8,E145='PC Receitas'!$O$9,E145='PC Receitas'!$O$10,E145='PC Receitas'!$O$11,E145='PC Receitas'!$O$12,E145='PC Receitas'!$O$13,E145='PC Receitas'!$O$14)),-I145,0))</f>
        <v>12927.7</v>
      </c>
      <c r="R145" s="153" t="e">
        <f t="shared" si="8"/>
        <v>#N/A</v>
      </c>
      <c r="S145" s="150" t="e">
        <f t="shared" si="9"/>
        <v>#N/A</v>
      </c>
      <c r="T145" s="150" t="e">
        <f t="shared" si="10"/>
        <v>#N/A</v>
      </c>
      <c r="U145" s="150" t="e">
        <f t="shared" si="11"/>
        <v>#N/A</v>
      </c>
      <c r="V145" s="154" t="e">
        <f>VLOOKUP(E145,'PC Receitas'!$O$4:$P$14,2,FALSE)</f>
        <v>#N/A</v>
      </c>
    </row>
    <row r="146" spans="3:22" ht="19.5" customHeight="1" thickTop="1" thickBot="1" x14ac:dyDescent="0.3">
      <c r="C146" s="58"/>
      <c r="D146" s="58" t="str">
        <f>IF(C146&lt;&gt;"",TEXT(C146,"00")&amp;"/03/"&amp;'Configurações Básicas'!$P$5,"")</f>
        <v/>
      </c>
      <c r="E146" s="58"/>
      <c r="F146" s="58"/>
      <c r="G146" s="58"/>
      <c r="H146" s="58"/>
      <c r="I146" s="59"/>
      <c r="J146" s="193"/>
      <c r="K146" s="60"/>
      <c r="L146" s="60"/>
      <c r="M146" s="56">
        <f>M145+IF(AND(K146="Pago",OR(E146='PC Receitas'!$O$4,E146='PC Receitas'!$O$5,E146='PC Receitas'!$O$6)),I146,IF(AND(K146="Pago",OR(E146='PC Receitas'!$O$7,E146='PC Receitas'!$O$8,E146='PC Receitas'!$O$9,E146='PC Receitas'!$O$10,E146='PC Receitas'!$O$11,E146='PC Receitas'!$O$12,E146='PC Receitas'!$O$13,E146='PC Receitas'!$O$14)),-I146,0))</f>
        <v>12927.7</v>
      </c>
      <c r="R146" s="153" t="e">
        <f t="shared" si="8"/>
        <v>#N/A</v>
      </c>
      <c r="S146" s="150" t="e">
        <f t="shared" si="9"/>
        <v>#N/A</v>
      </c>
      <c r="T146" s="150" t="e">
        <f t="shared" si="10"/>
        <v>#N/A</v>
      </c>
      <c r="U146" s="150" t="e">
        <f t="shared" si="11"/>
        <v>#N/A</v>
      </c>
      <c r="V146" s="154" t="e">
        <f>VLOOKUP(E146,'PC Receitas'!$O$4:$P$14,2,FALSE)</f>
        <v>#N/A</v>
      </c>
    </row>
    <row r="147" spans="3:22" ht="19.5" customHeight="1" thickTop="1" thickBot="1" x14ac:dyDescent="0.3">
      <c r="C147" s="58"/>
      <c r="D147" s="58" t="str">
        <f>IF(C147&lt;&gt;"",TEXT(C147,"00")&amp;"/03/"&amp;'Configurações Básicas'!$P$5,"")</f>
        <v/>
      </c>
      <c r="E147" s="58"/>
      <c r="F147" s="58"/>
      <c r="G147" s="58"/>
      <c r="H147" s="58"/>
      <c r="I147" s="59"/>
      <c r="J147" s="193"/>
      <c r="K147" s="60"/>
      <c r="L147" s="60"/>
      <c r="M147" s="56">
        <f>M146+IF(AND(K147="Pago",OR(E147='PC Receitas'!$O$4,E147='PC Receitas'!$O$5,E147='PC Receitas'!$O$6)),I147,IF(AND(K147="Pago",OR(E147='PC Receitas'!$O$7,E147='PC Receitas'!$O$8,E147='PC Receitas'!$O$9,E147='PC Receitas'!$O$10,E147='PC Receitas'!$O$11,E147='PC Receitas'!$O$12,E147='PC Receitas'!$O$13,E147='PC Receitas'!$O$14)),-I147,0))</f>
        <v>12927.7</v>
      </c>
      <c r="R147" s="153" t="e">
        <f t="shared" si="8"/>
        <v>#N/A</v>
      </c>
      <c r="S147" s="150" t="e">
        <f t="shared" si="9"/>
        <v>#N/A</v>
      </c>
      <c r="T147" s="150" t="e">
        <f t="shared" si="10"/>
        <v>#N/A</v>
      </c>
      <c r="U147" s="150" t="e">
        <f t="shared" si="11"/>
        <v>#N/A</v>
      </c>
      <c r="V147" s="154" t="e">
        <f>VLOOKUP(E147,'PC Receitas'!$O$4:$P$14,2,FALSE)</f>
        <v>#N/A</v>
      </c>
    </row>
    <row r="148" spans="3:22" ht="19.5" customHeight="1" thickTop="1" thickBot="1" x14ac:dyDescent="0.3">
      <c r="C148" s="58"/>
      <c r="D148" s="58" t="str">
        <f>IF(C148&lt;&gt;"",TEXT(C148,"00")&amp;"/03/"&amp;'Configurações Básicas'!$P$5,"")</f>
        <v/>
      </c>
      <c r="E148" s="58"/>
      <c r="F148" s="58"/>
      <c r="G148" s="58"/>
      <c r="H148" s="58"/>
      <c r="I148" s="59"/>
      <c r="J148" s="193"/>
      <c r="K148" s="60"/>
      <c r="L148" s="60"/>
      <c r="M148" s="56">
        <f>M147+IF(AND(K148="Pago",OR(E148='PC Receitas'!$O$4,E148='PC Receitas'!$O$5,E148='PC Receitas'!$O$6)),I148,IF(AND(K148="Pago",OR(E148='PC Receitas'!$O$7,E148='PC Receitas'!$O$8,E148='PC Receitas'!$O$9,E148='PC Receitas'!$O$10,E148='PC Receitas'!$O$11,E148='PC Receitas'!$O$12,E148='PC Receitas'!$O$13,E148='PC Receitas'!$O$14)),-I148,0))</f>
        <v>12927.7</v>
      </c>
      <c r="R148" s="153" t="e">
        <f t="shared" si="8"/>
        <v>#N/A</v>
      </c>
      <c r="S148" s="150" t="e">
        <f t="shared" si="9"/>
        <v>#N/A</v>
      </c>
      <c r="T148" s="150" t="e">
        <f t="shared" si="10"/>
        <v>#N/A</v>
      </c>
      <c r="U148" s="150" t="e">
        <f t="shared" si="11"/>
        <v>#N/A</v>
      </c>
      <c r="V148" s="154" t="e">
        <f>VLOOKUP(E148,'PC Receitas'!$O$4:$P$14,2,FALSE)</f>
        <v>#N/A</v>
      </c>
    </row>
    <row r="149" spans="3:22" ht="19.5" customHeight="1" thickTop="1" thickBot="1" x14ac:dyDescent="0.3">
      <c r="C149" s="58"/>
      <c r="D149" s="58" t="str">
        <f>IF(C149&lt;&gt;"",TEXT(C149,"00")&amp;"/03/"&amp;'Configurações Básicas'!$P$5,"")</f>
        <v/>
      </c>
      <c r="E149" s="58"/>
      <c r="F149" s="58"/>
      <c r="G149" s="58"/>
      <c r="H149" s="58"/>
      <c r="I149" s="59"/>
      <c r="J149" s="193"/>
      <c r="K149" s="60"/>
      <c r="L149" s="60"/>
      <c r="M149" s="56">
        <f>M148+IF(AND(K149="Pago",OR(E149='PC Receitas'!$O$4,E149='PC Receitas'!$O$5,E149='PC Receitas'!$O$6)),I149,IF(AND(K149="Pago",OR(E149='PC Receitas'!$O$7,E149='PC Receitas'!$O$8,E149='PC Receitas'!$O$9,E149='PC Receitas'!$O$10,E149='PC Receitas'!$O$11,E149='PC Receitas'!$O$12,E149='PC Receitas'!$O$13,E149='PC Receitas'!$O$14)),-I149,0))</f>
        <v>12927.7</v>
      </c>
      <c r="R149" s="153" t="e">
        <f t="shared" si="8"/>
        <v>#N/A</v>
      </c>
      <c r="S149" s="150" t="e">
        <f t="shared" si="9"/>
        <v>#N/A</v>
      </c>
      <c r="T149" s="150" t="e">
        <f t="shared" si="10"/>
        <v>#N/A</v>
      </c>
      <c r="U149" s="150" t="e">
        <f t="shared" si="11"/>
        <v>#N/A</v>
      </c>
      <c r="V149" s="154" t="e">
        <f>VLOOKUP(E149,'PC Receitas'!$O$4:$P$14,2,FALSE)</f>
        <v>#N/A</v>
      </c>
    </row>
    <row r="150" spans="3:22" ht="19.5" customHeight="1" thickTop="1" thickBot="1" x14ac:dyDescent="0.3">
      <c r="C150" s="58"/>
      <c r="D150" s="58" t="str">
        <f>IF(C150&lt;&gt;"",TEXT(C150,"00")&amp;"/03/"&amp;'Configurações Básicas'!$P$5,"")</f>
        <v/>
      </c>
      <c r="E150" s="58"/>
      <c r="F150" s="58"/>
      <c r="G150" s="58"/>
      <c r="H150" s="58"/>
      <c r="I150" s="59"/>
      <c r="J150" s="193"/>
      <c r="K150" s="60"/>
      <c r="L150" s="60"/>
      <c r="M150" s="56">
        <f>M149+IF(AND(K150="Pago",OR(E150='PC Receitas'!$O$4,E150='PC Receitas'!$O$5,E150='PC Receitas'!$O$6)),I150,IF(AND(K150="Pago",OR(E150='PC Receitas'!$O$7,E150='PC Receitas'!$O$8,E150='PC Receitas'!$O$9,E150='PC Receitas'!$O$10,E150='PC Receitas'!$O$11,E150='PC Receitas'!$O$12,E150='PC Receitas'!$O$13,E150='PC Receitas'!$O$14)),-I150,0))</f>
        <v>12927.7</v>
      </c>
      <c r="R150" s="153" t="e">
        <f t="shared" si="8"/>
        <v>#N/A</v>
      </c>
      <c r="S150" s="150" t="e">
        <f t="shared" si="9"/>
        <v>#N/A</v>
      </c>
      <c r="T150" s="150" t="e">
        <f t="shared" si="10"/>
        <v>#N/A</v>
      </c>
      <c r="U150" s="150" t="e">
        <f t="shared" si="11"/>
        <v>#N/A</v>
      </c>
      <c r="V150" s="154" t="e">
        <f>VLOOKUP(E150,'PC Receitas'!$O$4:$P$14,2,FALSE)</f>
        <v>#N/A</v>
      </c>
    </row>
    <row r="151" spans="3:22" ht="19.5" customHeight="1" thickTop="1" thickBot="1" x14ac:dyDescent="0.3">
      <c r="C151" s="58"/>
      <c r="D151" s="58" t="str">
        <f>IF(C151&lt;&gt;"",TEXT(C151,"00")&amp;"/03/"&amp;'Configurações Básicas'!$P$5,"")</f>
        <v/>
      </c>
      <c r="E151" s="58"/>
      <c r="F151" s="58"/>
      <c r="G151" s="58"/>
      <c r="H151" s="58"/>
      <c r="I151" s="59"/>
      <c r="J151" s="193"/>
      <c r="K151" s="60"/>
      <c r="L151" s="60"/>
      <c r="M151" s="56">
        <f>M150+IF(AND(K151="Pago",OR(E151='PC Receitas'!$O$4,E151='PC Receitas'!$O$5,E151='PC Receitas'!$O$6)),I151,IF(AND(K151="Pago",OR(E151='PC Receitas'!$O$7,E151='PC Receitas'!$O$8,E151='PC Receitas'!$O$9,E151='PC Receitas'!$O$10,E151='PC Receitas'!$O$11,E151='PC Receitas'!$O$12,E151='PC Receitas'!$O$13,E151='PC Receitas'!$O$14)),-I151,0))</f>
        <v>12927.7</v>
      </c>
      <c r="R151" s="153" t="e">
        <f t="shared" si="8"/>
        <v>#N/A</v>
      </c>
      <c r="S151" s="150" t="e">
        <f t="shared" si="9"/>
        <v>#N/A</v>
      </c>
      <c r="T151" s="150" t="e">
        <f t="shared" si="10"/>
        <v>#N/A</v>
      </c>
      <c r="U151" s="150" t="e">
        <f t="shared" si="11"/>
        <v>#N/A</v>
      </c>
      <c r="V151" s="154" t="e">
        <f>VLOOKUP(E151,'PC Receitas'!$O$4:$P$14,2,FALSE)</f>
        <v>#N/A</v>
      </c>
    </row>
    <row r="152" spans="3:22" ht="19.5" customHeight="1" thickTop="1" thickBot="1" x14ac:dyDescent="0.3">
      <c r="C152" s="58"/>
      <c r="D152" s="58" t="str">
        <f>IF(C152&lt;&gt;"",TEXT(C152,"00")&amp;"/03/"&amp;'Configurações Básicas'!$P$5,"")</f>
        <v/>
      </c>
      <c r="E152" s="58"/>
      <c r="F152" s="58"/>
      <c r="G152" s="58"/>
      <c r="H152" s="58"/>
      <c r="I152" s="59"/>
      <c r="J152" s="193"/>
      <c r="K152" s="60"/>
      <c r="L152" s="60"/>
      <c r="M152" s="56">
        <f>M151+IF(AND(K152="Pago",OR(E152='PC Receitas'!$O$4,E152='PC Receitas'!$O$5,E152='PC Receitas'!$O$6)),I152,IF(AND(K152="Pago",OR(E152='PC Receitas'!$O$7,E152='PC Receitas'!$O$8,E152='PC Receitas'!$O$9,E152='PC Receitas'!$O$10,E152='PC Receitas'!$O$11,E152='PC Receitas'!$O$12,E152='PC Receitas'!$O$13,E152='PC Receitas'!$O$14)),-I152,0))</f>
        <v>12927.7</v>
      </c>
      <c r="R152" s="153" t="e">
        <f t="shared" si="8"/>
        <v>#N/A</v>
      </c>
      <c r="S152" s="150" t="e">
        <f t="shared" si="9"/>
        <v>#N/A</v>
      </c>
      <c r="T152" s="150" t="e">
        <f t="shared" si="10"/>
        <v>#N/A</v>
      </c>
      <c r="U152" s="150" t="e">
        <f t="shared" si="11"/>
        <v>#N/A</v>
      </c>
      <c r="V152" s="154" t="e">
        <f>VLOOKUP(E152,'PC Receitas'!$O$4:$P$14,2,FALSE)</f>
        <v>#N/A</v>
      </c>
    </row>
    <row r="153" spans="3:22" ht="19.5" customHeight="1" thickTop="1" thickBot="1" x14ac:dyDescent="0.3">
      <c r="C153" s="58"/>
      <c r="D153" s="58" t="str">
        <f>IF(C153&lt;&gt;"",TEXT(C153,"00")&amp;"/03/"&amp;'Configurações Básicas'!$P$5,"")</f>
        <v/>
      </c>
      <c r="E153" s="58"/>
      <c r="F153" s="58"/>
      <c r="G153" s="58"/>
      <c r="H153" s="58"/>
      <c r="I153" s="59"/>
      <c r="J153" s="193"/>
      <c r="K153" s="60"/>
      <c r="L153" s="60"/>
      <c r="M153" s="56">
        <f>M152+IF(AND(K153="Pago",OR(E153='PC Receitas'!$O$4,E153='PC Receitas'!$O$5,E153='PC Receitas'!$O$6)),I153,IF(AND(K153="Pago",OR(E153='PC Receitas'!$O$7,E153='PC Receitas'!$O$8,E153='PC Receitas'!$O$9,E153='PC Receitas'!$O$10,E153='PC Receitas'!$O$11,E153='PC Receitas'!$O$12,E153='PC Receitas'!$O$13,E153='PC Receitas'!$O$14)),-I153,0))</f>
        <v>12927.7</v>
      </c>
      <c r="R153" s="153" t="e">
        <f t="shared" si="8"/>
        <v>#N/A</v>
      </c>
      <c r="S153" s="150" t="e">
        <f t="shared" si="9"/>
        <v>#N/A</v>
      </c>
      <c r="T153" s="150" t="e">
        <f t="shared" si="10"/>
        <v>#N/A</v>
      </c>
      <c r="U153" s="150" t="e">
        <f t="shared" si="11"/>
        <v>#N/A</v>
      </c>
      <c r="V153" s="154" t="e">
        <f>VLOOKUP(E153,'PC Receitas'!$O$4:$P$14,2,FALSE)</f>
        <v>#N/A</v>
      </c>
    </row>
    <row r="154" spans="3:22" ht="19.5" customHeight="1" thickTop="1" thickBot="1" x14ac:dyDescent="0.3">
      <c r="C154" s="58"/>
      <c r="D154" s="58" t="str">
        <f>IF(C154&lt;&gt;"",TEXT(C154,"00")&amp;"/03/"&amp;'Configurações Básicas'!$P$5,"")</f>
        <v/>
      </c>
      <c r="E154" s="58"/>
      <c r="F154" s="58"/>
      <c r="G154" s="58"/>
      <c r="H154" s="58"/>
      <c r="I154" s="59"/>
      <c r="J154" s="193"/>
      <c r="K154" s="60"/>
      <c r="L154" s="60"/>
      <c r="M154" s="56">
        <f>M153+IF(AND(K154="Pago",OR(E154='PC Receitas'!$O$4,E154='PC Receitas'!$O$5,E154='PC Receitas'!$O$6)),I154,IF(AND(K154="Pago",OR(E154='PC Receitas'!$O$7,E154='PC Receitas'!$O$8,E154='PC Receitas'!$O$9,E154='PC Receitas'!$O$10,E154='PC Receitas'!$O$11,E154='PC Receitas'!$O$12,E154='PC Receitas'!$O$13,E154='PC Receitas'!$O$14)),-I154,0))</f>
        <v>12927.7</v>
      </c>
      <c r="R154" s="153" t="e">
        <f t="shared" si="8"/>
        <v>#N/A</v>
      </c>
      <c r="S154" s="150" t="e">
        <f t="shared" si="9"/>
        <v>#N/A</v>
      </c>
      <c r="T154" s="150" t="e">
        <f t="shared" si="10"/>
        <v>#N/A</v>
      </c>
      <c r="U154" s="150" t="e">
        <f t="shared" si="11"/>
        <v>#N/A</v>
      </c>
      <c r="V154" s="154" t="e">
        <f>VLOOKUP(E154,'PC Receitas'!$O$4:$P$14,2,FALSE)</f>
        <v>#N/A</v>
      </c>
    </row>
    <row r="155" spans="3:22" ht="19.5" customHeight="1" thickTop="1" thickBot="1" x14ac:dyDescent="0.3">
      <c r="C155" s="58"/>
      <c r="D155" s="58" t="str">
        <f>IF(C155&lt;&gt;"",TEXT(C155,"00")&amp;"/03/"&amp;'Configurações Básicas'!$P$5,"")</f>
        <v/>
      </c>
      <c r="E155" s="58"/>
      <c r="F155" s="58"/>
      <c r="G155" s="58"/>
      <c r="H155" s="58"/>
      <c r="I155" s="59"/>
      <c r="J155" s="193"/>
      <c r="K155" s="60"/>
      <c r="L155" s="60"/>
      <c r="M155" s="56">
        <f>M154+IF(AND(K155="Pago",OR(E155='PC Receitas'!$O$4,E155='PC Receitas'!$O$5,E155='PC Receitas'!$O$6)),I155,IF(AND(K155="Pago",OR(E155='PC Receitas'!$O$7,E155='PC Receitas'!$O$8,E155='PC Receitas'!$O$9,E155='PC Receitas'!$O$10,E155='PC Receitas'!$O$11,E155='PC Receitas'!$O$12,E155='PC Receitas'!$O$13,E155='PC Receitas'!$O$14)),-I155,0))</f>
        <v>12927.7</v>
      </c>
      <c r="R155" s="153" t="e">
        <f t="shared" si="8"/>
        <v>#N/A</v>
      </c>
      <c r="S155" s="150" t="e">
        <f t="shared" si="9"/>
        <v>#N/A</v>
      </c>
      <c r="T155" s="150" t="e">
        <f t="shared" si="10"/>
        <v>#N/A</v>
      </c>
      <c r="U155" s="150" t="e">
        <f t="shared" si="11"/>
        <v>#N/A</v>
      </c>
      <c r="V155" s="154" t="e">
        <f>VLOOKUP(E155,'PC Receitas'!$O$4:$P$14,2,FALSE)</f>
        <v>#N/A</v>
      </c>
    </row>
    <row r="156" spans="3:22" ht="19.5" customHeight="1" thickTop="1" thickBot="1" x14ac:dyDescent="0.3">
      <c r="C156" s="58"/>
      <c r="D156" s="58" t="str">
        <f>IF(C156&lt;&gt;"",TEXT(C156,"00")&amp;"/03/"&amp;'Configurações Básicas'!$P$5,"")</f>
        <v/>
      </c>
      <c r="E156" s="58"/>
      <c r="F156" s="58"/>
      <c r="G156" s="58"/>
      <c r="H156" s="58"/>
      <c r="I156" s="59"/>
      <c r="J156" s="193"/>
      <c r="K156" s="60"/>
      <c r="L156" s="60"/>
      <c r="M156" s="56">
        <f>M155+IF(AND(K156="Pago",OR(E156='PC Receitas'!$O$4,E156='PC Receitas'!$O$5,E156='PC Receitas'!$O$6)),I156,IF(AND(K156="Pago",OR(E156='PC Receitas'!$O$7,E156='PC Receitas'!$O$8,E156='PC Receitas'!$O$9,E156='PC Receitas'!$O$10,E156='PC Receitas'!$O$11,E156='PC Receitas'!$O$12,E156='PC Receitas'!$O$13,E156='PC Receitas'!$O$14)),-I156,0))</f>
        <v>12927.7</v>
      </c>
      <c r="R156" s="153" t="e">
        <f t="shared" si="8"/>
        <v>#N/A</v>
      </c>
      <c r="S156" s="150" t="e">
        <f t="shared" si="9"/>
        <v>#N/A</v>
      </c>
      <c r="T156" s="150" t="e">
        <f t="shared" si="10"/>
        <v>#N/A</v>
      </c>
      <c r="U156" s="150" t="e">
        <f t="shared" si="11"/>
        <v>#N/A</v>
      </c>
      <c r="V156" s="154" t="e">
        <f>VLOOKUP(E156,'PC Receitas'!$O$4:$P$14,2,FALSE)</f>
        <v>#N/A</v>
      </c>
    </row>
    <row r="157" spans="3:22" ht="19.5" customHeight="1" thickTop="1" thickBot="1" x14ac:dyDescent="0.3">
      <c r="C157" s="58"/>
      <c r="D157" s="58" t="str">
        <f>IF(C157&lt;&gt;"",TEXT(C157,"00")&amp;"/03/"&amp;'Configurações Básicas'!$P$5,"")</f>
        <v/>
      </c>
      <c r="E157" s="58"/>
      <c r="F157" s="58"/>
      <c r="G157" s="58"/>
      <c r="H157" s="58"/>
      <c r="I157" s="59"/>
      <c r="J157" s="193"/>
      <c r="K157" s="60"/>
      <c r="L157" s="60"/>
      <c r="M157" s="56">
        <f>M156+IF(AND(K157="Pago",OR(E157='PC Receitas'!$O$4,E157='PC Receitas'!$O$5,E157='PC Receitas'!$O$6)),I157,IF(AND(K157="Pago",OR(E157='PC Receitas'!$O$7,E157='PC Receitas'!$O$8,E157='PC Receitas'!$O$9,E157='PC Receitas'!$O$10,E157='PC Receitas'!$O$11,E157='PC Receitas'!$O$12,E157='PC Receitas'!$O$13,E157='PC Receitas'!$O$14)),-I157,0))</f>
        <v>12927.7</v>
      </c>
      <c r="R157" s="153" t="e">
        <f t="shared" si="8"/>
        <v>#N/A</v>
      </c>
      <c r="S157" s="150" t="e">
        <f t="shared" si="9"/>
        <v>#N/A</v>
      </c>
      <c r="T157" s="150" t="e">
        <f t="shared" si="10"/>
        <v>#N/A</v>
      </c>
      <c r="U157" s="150" t="e">
        <f t="shared" si="11"/>
        <v>#N/A</v>
      </c>
      <c r="V157" s="154" t="e">
        <f>VLOOKUP(E157,'PC Receitas'!$O$4:$P$14,2,FALSE)</f>
        <v>#N/A</v>
      </c>
    </row>
    <row r="158" spans="3:22" ht="19.5" customHeight="1" thickTop="1" thickBot="1" x14ac:dyDescent="0.3">
      <c r="C158" s="58"/>
      <c r="D158" s="58" t="str">
        <f>IF(C158&lt;&gt;"",TEXT(C158,"00")&amp;"/03/"&amp;'Configurações Básicas'!$P$5,"")</f>
        <v/>
      </c>
      <c r="E158" s="58"/>
      <c r="F158" s="58"/>
      <c r="G158" s="58"/>
      <c r="H158" s="58"/>
      <c r="I158" s="59"/>
      <c r="J158" s="193"/>
      <c r="K158" s="60"/>
      <c r="L158" s="60"/>
      <c r="M158" s="56">
        <f>M157+IF(AND(K158="Pago",OR(E158='PC Receitas'!$O$4,E158='PC Receitas'!$O$5,E158='PC Receitas'!$O$6)),I158,IF(AND(K158="Pago",OR(E158='PC Receitas'!$O$7,E158='PC Receitas'!$O$8,E158='PC Receitas'!$O$9,E158='PC Receitas'!$O$10,E158='PC Receitas'!$O$11,E158='PC Receitas'!$O$12,E158='PC Receitas'!$O$13,E158='PC Receitas'!$O$14)),-I158,0))</f>
        <v>12927.7</v>
      </c>
      <c r="R158" s="153" t="e">
        <f t="shared" si="8"/>
        <v>#N/A</v>
      </c>
      <c r="S158" s="150" t="e">
        <f t="shared" si="9"/>
        <v>#N/A</v>
      </c>
      <c r="T158" s="150" t="e">
        <f t="shared" si="10"/>
        <v>#N/A</v>
      </c>
      <c r="U158" s="150" t="e">
        <f t="shared" si="11"/>
        <v>#N/A</v>
      </c>
      <c r="V158" s="154" t="e">
        <f>VLOOKUP(E158,'PC Receitas'!$O$4:$P$14,2,FALSE)</f>
        <v>#N/A</v>
      </c>
    </row>
    <row r="159" spans="3:22" ht="19.5" customHeight="1" thickTop="1" thickBot="1" x14ac:dyDescent="0.3">
      <c r="C159" s="58"/>
      <c r="D159" s="58" t="str">
        <f>IF(C159&lt;&gt;"",TEXT(C159,"00")&amp;"/03/"&amp;'Configurações Básicas'!$P$5,"")</f>
        <v/>
      </c>
      <c r="E159" s="58"/>
      <c r="F159" s="58"/>
      <c r="G159" s="58"/>
      <c r="H159" s="58"/>
      <c r="I159" s="59"/>
      <c r="J159" s="193"/>
      <c r="K159" s="60"/>
      <c r="L159" s="60"/>
      <c r="M159" s="56">
        <f>M158+IF(AND(K159="Pago",OR(E159='PC Receitas'!$O$4,E159='PC Receitas'!$O$5,E159='PC Receitas'!$O$6)),I159,IF(AND(K159="Pago",OR(E159='PC Receitas'!$O$7,E159='PC Receitas'!$O$8,E159='PC Receitas'!$O$9,E159='PC Receitas'!$O$10,E159='PC Receitas'!$O$11,E159='PC Receitas'!$O$12,E159='PC Receitas'!$O$13,E159='PC Receitas'!$O$14)),-I159,0))</f>
        <v>12927.7</v>
      </c>
      <c r="R159" s="153" t="e">
        <f t="shared" si="8"/>
        <v>#N/A</v>
      </c>
      <c r="S159" s="150" t="e">
        <f t="shared" si="9"/>
        <v>#N/A</v>
      </c>
      <c r="T159" s="150" t="e">
        <f t="shared" si="10"/>
        <v>#N/A</v>
      </c>
      <c r="U159" s="150" t="e">
        <f t="shared" si="11"/>
        <v>#N/A</v>
      </c>
      <c r="V159" s="154" t="e">
        <f>VLOOKUP(E159,'PC Receitas'!$O$4:$P$14,2,FALSE)</f>
        <v>#N/A</v>
      </c>
    </row>
    <row r="160" spans="3:22" ht="19.5" customHeight="1" thickTop="1" thickBot="1" x14ac:dyDescent="0.3">
      <c r="C160" s="58"/>
      <c r="D160" s="58" t="str">
        <f>IF(C160&lt;&gt;"",TEXT(C160,"00")&amp;"/03/"&amp;'Configurações Básicas'!$P$5,"")</f>
        <v/>
      </c>
      <c r="E160" s="58"/>
      <c r="F160" s="58"/>
      <c r="G160" s="58"/>
      <c r="H160" s="58"/>
      <c r="I160" s="59"/>
      <c r="J160" s="193"/>
      <c r="K160" s="60"/>
      <c r="L160" s="60"/>
      <c r="M160" s="56">
        <f>M159+IF(AND(K160="Pago",OR(E160='PC Receitas'!$O$4,E160='PC Receitas'!$O$5,E160='PC Receitas'!$O$6)),I160,IF(AND(K160="Pago",OR(E160='PC Receitas'!$O$7,E160='PC Receitas'!$O$8,E160='PC Receitas'!$O$9,E160='PC Receitas'!$O$10,E160='PC Receitas'!$O$11,E160='PC Receitas'!$O$12,E160='PC Receitas'!$O$13,E160='PC Receitas'!$O$14)),-I160,0))</f>
        <v>12927.7</v>
      </c>
      <c r="R160" s="153" t="e">
        <f t="shared" si="8"/>
        <v>#N/A</v>
      </c>
      <c r="S160" s="150" t="e">
        <f t="shared" si="9"/>
        <v>#N/A</v>
      </c>
      <c r="T160" s="150" t="e">
        <f t="shared" si="10"/>
        <v>#N/A</v>
      </c>
      <c r="U160" s="150" t="e">
        <f t="shared" si="11"/>
        <v>#N/A</v>
      </c>
      <c r="V160" s="154" t="e">
        <f>VLOOKUP(E160,'PC Receitas'!$O$4:$P$14,2,FALSE)</f>
        <v>#N/A</v>
      </c>
    </row>
    <row r="161" spans="3:22" ht="19.5" customHeight="1" thickTop="1" thickBot="1" x14ac:dyDescent="0.3">
      <c r="C161" s="58"/>
      <c r="D161" s="58" t="str">
        <f>IF(C161&lt;&gt;"",TEXT(C161,"00")&amp;"/03/"&amp;'Configurações Básicas'!$P$5,"")</f>
        <v/>
      </c>
      <c r="E161" s="58"/>
      <c r="F161" s="58"/>
      <c r="G161" s="58"/>
      <c r="H161" s="58"/>
      <c r="I161" s="59"/>
      <c r="J161" s="193"/>
      <c r="K161" s="60"/>
      <c r="L161" s="60"/>
      <c r="M161" s="56">
        <f>M160+IF(AND(K161="Pago",OR(E161='PC Receitas'!$O$4,E161='PC Receitas'!$O$5,E161='PC Receitas'!$O$6)),I161,IF(AND(K161="Pago",OR(E161='PC Receitas'!$O$7,E161='PC Receitas'!$O$8,E161='PC Receitas'!$O$9,E161='PC Receitas'!$O$10,E161='PC Receitas'!$O$11,E161='PC Receitas'!$O$12,E161='PC Receitas'!$O$13,E161='PC Receitas'!$O$14)),-I161,0))</f>
        <v>12927.7</v>
      </c>
      <c r="R161" s="153" t="e">
        <f t="shared" si="8"/>
        <v>#N/A</v>
      </c>
      <c r="S161" s="150" t="e">
        <f t="shared" si="9"/>
        <v>#N/A</v>
      </c>
      <c r="T161" s="150" t="e">
        <f t="shared" si="10"/>
        <v>#N/A</v>
      </c>
      <c r="U161" s="150" t="e">
        <f t="shared" si="11"/>
        <v>#N/A</v>
      </c>
      <c r="V161" s="154" t="e">
        <f>VLOOKUP(E161,'PC Receitas'!$O$4:$P$14,2,FALSE)</f>
        <v>#N/A</v>
      </c>
    </row>
    <row r="162" spans="3:22" ht="19.5" customHeight="1" thickTop="1" thickBot="1" x14ac:dyDescent="0.3">
      <c r="C162" s="58"/>
      <c r="D162" s="58" t="str">
        <f>IF(C162&lt;&gt;"",TEXT(C162,"00")&amp;"/03/"&amp;'Configurações Básicas'!$P$5,"")</f>
        <v/>
      </c>
      <c r="E162" s="58"/>
      <c r="F162" s="58"/>
      <c r="G162" s="58"/>
      <c r="H162" s="58"/>
      <c r="I162" s="59"/>
      <c r="J162" s="193"/>
      <c r="K162" s="60"/>
      <c r="L162" s="60"/>
      <c r="M162" s="56">
        <f>M161+IF(AND(K162="Pago",OR(E162='PC Receitas'!$O$4,E162='PC Receitas'!$O$5,E162='PC Receitas'!$O$6)),I162,IF(AND(K162="Pago",OR(E162='PC Receitas'!$O$7,E162='PC Receitas'!$O$8,E162='PC Receitas'!$O$9,E162='PC Receitas'!$O$10,E162='PC Receitas'!$O$11,E162='PC Receitas'!$O$12,E162='PC Receitas'!$O$13,E162='PC Receitas'!$O$14)),-I162,0))</f>
        <v>12927.7</v>
      </c>
      <c r="R162" s="153" t="e">
        <f t="shared" si="8"/>
        <v>#N/A</v>
      </c>
      <c r="S162" s="150" t="e">
        <f t="shared" si="9"/>
        <v>#N/A</v>
      </c>
      <c r="T162" s="150" t="e">
        <f t="shared" si="10"/>
        <v>#N/A</v>
      </c>
      <c r="U162" s="150" t="e">
        <f t="shared" si="11"/>
        <v>#N/A</v>
      </c>
      <c r="V162" s="154" t="e">
        <f>VLOOKUP(E162,'PC Receitas'!$O$4:$P$14,2,FALSE)</f>
        <v>#N/A</v>
      </c>
    </row>
    <row r="163" spans="3:22" ht="19.5" customHeight="1" thickTop="1" thickBot="1" x14ac:dyDescent="0.3">
      <c r="C163" s="58"/>
      <c r="D163" s="58" t="str">
        <f>IF(C163&lt;&gt;"",TEXT(C163,"00")&amp;"/03/"&amp;'Configurações Básicas'!$P$5,"")</f>
        <v/>
      </c>
      <c r="E163" s="58"/>
      <c r="F163" s="58"/>
      <c r="G163" s="58"/>
      <c r="H163" s="58"/>
      <c r="I163" s="59"/>
      <c r="J163" s="193"/>
      <c r="K163" s="60"/>
      <c r="L163" s="60"/>
      <c r="M163" s="56">
        <f>M162+IF(AND(K163="Pago",OR(E163='PC Receitas'!$O$4,E163='PC Receitas'!$O$5,E163='PC Receitas'!$O$6)),I163,IF(AND(K163="Pago",OR(E163='PC Receitas'!$O$7,E163='PC Receitas'!$O$8,E163='PC Receitas'!$O$9,E163='PC Receitas'!$O$10,E163='PC Receitas'!$O$11,E163='PC Receitas'!$O$12,E163='PC Receitas'!$O$13,E163='PC Receitas'!$O$14)),-I163,0))</f>
        <v>12927.7</v>
      </c>
      <c r="R163" s="153" t="e">
        <f t="shared" si="8"/>
        <v>#N/A</v>
      </c>
      <c r="S163" s="150" t="e">
        <f t="shared" si="9"/>
        <v>#N/A</v>
      </c>
      <c r="T163" s="150" t="e">
        <f t="shared" si="10"/>
        <v>#N/A</v>
      </c>
      <c r="U163" s="150" t="e">
        <f t="shared" si="11"/>
        <v>#N/A</v>
      </c>
      <c r="V163" s="154" t="e">
        <f>VLOOKUP(E163,'PC Receitas'!$O$4:$P$14,2,FALSE)</f>
        <v>#N/A</v>
      </c>
    </row>
    <row r="164" spans="3:22" ht="19.5" customHeight="1" thickTop="1" thickBot="1" x14ac:dyDescent="0.3">
      <c r="C164" s="58"/>
      <c r="D164" s="58" t="str">
        <f>IF(C164&lt;&gt;"",TEXT(C164,"00")&amp;"/03/"&amp;'Configurações Básicas'!$P$5,"")</f>
        <v/>
      </c>
      <c r="E164" s="58"/>
      <c r="F164" s="58"/>
      <c r="G164" s="58"/>
      <c r="H164" s="58"/>
      <c r="I164" s="59"/>
      <c r="J164" s="193"/>
      <c r="K164" s="60"/>
      <c r="L164" s="60"/>
      <c r="M164" s="56">
        <f>M163+IF(AND(K164="Pago",OR(E164='PC Receitas'!$O$4,E164='PC Receitas'!$O$5,E164='PC Receitas'!$O$6)),I164,IF(AND(K164="Pago",OR(E164='PC Receitas'!$O$7,E164='PC Receitas'!$O$8,E164='PC Receitas'!$O$9,E164='PC Receitas'!$O$10,E164='PC Receitas'!$O$11,E164='PC Receitas'!$O$12,E164='PC Receitas'!$O$13,E164='PC Receitas'!$O$14)),-I164,0))</f>
        <v>12927.7</v>
      </c>
      <c r="R164" s="153" t="e">
        <f t="shared" si="8"/>
        <v>#N/A</v>
      </c>
      <c r="S164" s="150" t="e">
        <f t="shared" si="9"/>
        <v>#N/A</v>
      </c>
      <c r="T164" s="150" t="e">
        <f t="shared" si="10"/>
        <v>#N/A</v>
      </c>
      <c r="U164" s="150" t="e">
        <f t="shared" si="11"/>
        <v>#N/A</v>
      </c>
      <c r="V164" s="154" t="e">
        <f>VLOOKUP(E164,'PC Receitas'!$O$4:$P$14,2,FALSE)</f>
        <v>#N/A</v>
      </c>
    </row>
    <row r="165" spans="3:22" ht="19.5" customHeight="1" thickTop="1" thickBot="1" x14ac:dyDescent="0.3">
      <c r="C165" s="58"/>
      <c r="D165" s="58" t="str">
        <f>IF(C165&lt;&gt;"",TEXT(C165,"00")&amp;"/03/"&amp;'Configurações Básicas'!$P$5,"")</f>
        <v/>
      </c>
      <c r="E165" s="58"/>
      <c r="F165" s="58"/>
      <c r="G165" s="58"/>
      <c r="H165" s="58"/>
      <c r="I165" s="59"/>
      <c r="J165" s="193"/>
      <c r="K165" s="60"/>
      <c r="L165" s="60"/>
      <c r="M165" s="56">
        <f>M164+IF(AND(K165="Pago",OR(E165='PC Receitas'!$O$4,E165='PC Receitas'!$O$5,E165='PC Receitas'!$O$6)),I165,IF(AND(K165="Pago",OR(E165='PC Receitas'!$O$7,E165='PC Receitas'!$O$8,E165='PC Receitas'!$O$9,E165='PC Receitas'!$O$10,E165='PC Receitas'!$O$11,E165='PC Receitas'!$O$12,E165='PC Receitas'!$O$13,E165='PC Receitas'!$O$14)),-I165,0))</f>
        <v>12927.7</v>
      </c>
      <c r="R165" s="153" t="e">
        <f t="shared" si="8"/>
        <v>#N/A</v>
      </c>
      <c r="S165" s="150" t="e">
        <f t="shared" si="9"/>
        <v>#N/A</v>
      </c>
      <c r="T165" s="150" t="e">
        <f t="shared" si="10"/>
        <v>#N/A</v>
      </c>
      <c r="U165" s="150" t="e">
        <f t="shared" si="11"/>
        <v>#N/A</v>
      </c>
      <c r="V165" s="154" t="e">
        <f>VLOOKUP(E165,'PC Receitas'!$O$4:$P$14,2,FALSE)</f>
        <v>#N/A</v>
      </c>
    </row>
    <row r="166" spans="3:22" ht="19.5" customHeight="1" thickTop="1" thickBot="1" x14ac:dyDescent="0.3">
      <c r="C166" s="58"/>
      <c r="D166" s="58" t="str">
        <f>IF(C166&lt;&gt;"",TEXT(C166,"00")&amp;"/03/"&amp;'Configurações Básicas'!$P$5,"")</f>
        <v/>
      </c>
      <c r="E166" s="58"/>
      <c r="F166" s="58"/>
      <c r="G166" s="58"/>
      <c r="H166" s="58"/>
      <c r="I166" s="59"/>
      <c r="J166" s="193"/>
      <c r="K166" s="60"/>
      <c r="L166" s="60"/>
      <c r="M166" s="56">
        <f>M165+IF(AND(K166="Pago",OR(E166='PC Receitas'!$O$4,E166='PC Receitas'!$O$5,E166='PC Receitas'!$O$6)),I166,IF(AND(K166="Pago",OR(E166='PC Receitas'!$O$7,E166='PC Receitas'!$O$8,E166='PC Receitas'!$O$9,E166='PC Receitas'!$O$10,E166='PC Receitas'!$O$11,E166='PC Receitas'!$O$12,E166='PC Receitas'!$O$13,E166='PC Receitas'!$O$14)),-I166,0))</f>
        <v>12927.7</v>
      </c>
      <c r="R166" s="153" t="e">
        <f t="shared" si="8"/>
        <v>#N/A</v>
      </c>
      <c r="S166" s="150" t="e">
        <f t="shared" si="9"/>
        <v>#N/A</v>
      </c>
      <c r="T166" s="150" t="e">
        <f t="shared" si="10"/>
        <v>#N/A</v>
      </c>
      <c r="U166" s="150" t="e">
        <f t="shared" si="11"/>
        <v>#N/A</v>
      </c>
      <c r="V166" s="154" t="e">
        <f>VLOOKUP(E166,'PC Receitas'!$O$4:$P$14,2,FALSE)</f>
        <v>#N/A</v>
      </c>
    </row>
    <row r="167" spans="3:22" ht="19.5" customHeight="1" thickTop="1" thickBot="1" x14ac:dyDescent="0.3">
      <c r="C167" s="58"/>
      <c r="D167" s="58" t="str">
        <f>IF(C167&lt;&gt;"",TEXT(C167,"00")&amp;"/03/"&amp;'Configurações Básicas'!$P$5,"")</f>
        <v/>
      </c>
      <c r="E167" s="58"/>
      <c r="F167" s="58"/>
      <c r="G167" s="58"/>
      <c r="H167" s="58"/>
      <c r="I167" s="59"/>
      <c r="J167" s="193"/>
      <c r="K167" s="60"/>
      <c r="L167" s="60"/>
      <c r="M167" s="56">
        <f>M166+IF(AND(K167="Pago",OR(E167='PC Receitas'!$O$4,E167='PC Receitas'!$O$5,E167='PC Receitas'!$O$6)),I167,IF(AND(K167="Pago",OR(E167='PC Receitas'!$O$7,E167='PC Receitas'!$O$8,E167='PC Receitas'!$O$9,E167='PC Receitas'!$O$10,E167='PC Receitas'!$O$11,E167='PC Receitas'!$O$12,E167='PC Receitas'!$O$13,E167='PC Receitas'!$O$14)),-I167,0))</f>
        <v>12927.7</v>
      </c>
      <c r="R167" s="153" t="e">
        <f t="shared" si="8"/>
        <v>#N/A</v>
      </c>
      <c r="S167" s="150" t="e">
        <f t="shared" si="9"/>
        <v>#N/A</v>
      </c>
      <c r="T167" s="150" t="e">
        <f t="shared" si="10"/>
        <v>#N/A</v>
      </c>
      <c r="U167" s="150" t="e">
        <f t="shared" si="11"/>
        <v>#N/A</v>
      </c>
      <c r="V167" s="154" t="e">
        <f>VLOOKUP(E167,'PC Receitas'!$O$4:$P$14,2,FALSE)</f>
        <v>#N/A</v>
      </c>
    </row>
    <row r="168" spans="3:22" ht="19.5" customHeight="1" thickTop="1" thickBot="1" x14ac:dyDescent="0.3">
      <c r="C168" s="58"/>
      <c r="D168" s="58" t="str">
        <f>IF(C168&lt;&gt;"",TEXT(C168,"00")&amp;"/03/"&amp;'Configurações Básicas'!$P$5,"")</f>
        <v/>
      </c>
      <c r="E168" s="58"/>
      <c r="F168" s="58"/>
      <c r="G168" s="58"/>
      <c r="H168" s="58"/>
      <c r="I168" s="59"/>
      <c r="J168" s="193"/>
      <c r="K168" s="60"/>
      <c r="L168" s="60"/>
      <c r="M168" s="56">
        <f>M167+IF(AND(K168="Pago",OR(E168='PC Receitas'!$O$4,E168='PC Receitas'!$O$5,E168='PC Receitas'!$O$6)),I168,IF(AND(K168="Pago",OR(E168='PC Receitas'!$O$7,E168='PC Receitas'!$O$8,E168='PC Receitas'!$O$9,E168='PC Receitas'!$O$10,E168='PC Receitas'!$O$11,E168='PC Receitas'!$O$12,E168='PC Receitas'!$O$13,E168='PC Receitas'!$O$14)),-I168,0))</f>
        <v>12927.7</v>
      </c>
      <c r="R168" s="153" t="e">
        <f t="shared" si="8"/>
        <v>#N/A</v>
      </c>
      <c r="S168" s="150" t="e">
        <f t="shared" si="9"/>
        <v>#N/A</v>
      </c>
      <c r="T168" s="150" t="e">
        <f t="shared" si="10"/>
        <v>#N/A</v>
      </c>
      <c r="U168" s="150" t="e">
        <f t="shared" si="11"/>
        <v>#N/A</v>
      </c>
      <c r="V168" s="154" t="e">
        <f>VLOOKUP(E168,'PC Receitas'!$O$4:$P$14,2,FALSE)</f>
        <v>#N/A</v>
      </c>
    </row>
    <row r="169" spans="3:22" ht="19.5" customHeight="1" thickTop="1" thickBot="1" x14ac:dyDescent="0.3">
      <c r="C169" s="58"/>
      <c r="D169" s="58" t="str">
        <f>IF(C169&lt;&gt;"",TEXT(C169,"00")&amp;"/03/"&amp;'Configurações Básicas'!$P$5,"")</f>
        <v/>
      </c>
      <c r="E169" s="58"/>
      <c r="F169" s="58"/>
      <c r="G169" s="58"/>
      <c r="H169" s="58"/>
      <c r="I169" s="59"/>
      <c r="J169" s="193"/>
      <c r="K169" s="60"/>
      <c r="L169" s="60"/>
      <c r="M169" s="56">
        <f>M168+IF(AND(K169="Pago",OR(E169='PC Receitas'!$O$4,E169='PC Receitas'!$O$5,E169='PC Receitas'!$O$6)),I169,IF(AND(K169="Pago",OR(E169='PC Receitas'!$O$7,E169='PC Receitas'!$O$8,E169='PC Receitas'!$O$9,E169='PC Receitas'!$O$10,E169='PC Receitas'!$O$11,E169='PC Receitas'!$O$12,E169='PC Receitas'!$O$13,E169='PC Receitas'!$O$14)),-I169,0))</f>
        <v>12927.7</v>
      </c>
      <c r="R169" s="153" t="e">
        <f t="shared" si="8"/>
        <v>#N/A</v>
      </c>
      <c r="S169" s="150" t="e">
        <f t="shared" si="9"/>
        <v>#N/A</v>
      </c>
      <c r="T169" s="150" t="e">
        <f t="shared" si="10"/>
        <v>#N/A</v>
      </c>
      <c r="U169" s="150" t="e">
        <f t="shared" si="11"/>
        <v>#N/A</v>
      </c>
      <c r="V169" s="154" t="e">
        <f>VLOOKUP(E169,'PC Receitas'!$O$4:$P$14,2,FALSE)</f>
        <v>#N/A</v>
      </c>
    </row>
    <row r="170" spans="3:22" ht="19.5" customHeight="1" thickTop="1" thickBot="1" x14ac:dyDescent="0.3">
      <c r="C170" s="58"/>
      <c r="D170" s="58" t="str">
        <f>IF(C170&lt;&gt;"",TEXT(C170,"00")&amp;"/03/"&amp;'Configurações Básicas'!$P$5,"")</f>
        <v/>
      </c>
      <c r="E170" s="58"/>
      <c r="F170" s="58"/>
      <c r="G170" s="58"/>
      <c r="H170" s="58"/>
      <c r="I170" s="59"/>
      <c r="J170" s="193"/>
      <c r="K170" s="60"/>
      <c r="L170" s="60"/>
      <c r="M170" s="56">
        <f>M169+IF(AND(K170="Pago",OR(E170='PC Receitas'!$O$4,E170='PC Receitas'!$O$5,E170='PC Receitas'!$O$6)),I170,IF(AND(K170="Pago",OR(E170='PC Receitas'!$O$7,E170='PC Receitas'!$O$8,E170='PC Receitas'!$O$9,E170='PC Receitas'!$O$10,E170='PC Receitas'!$O$11,E170='PC Receitas'!$O$12,E170='PC Receitas'!$O$13,E170='PC Receitas'!$O$14)),-I170,0))</f>
        <v>12927.7</v>
      </c>
      <c r="R170" s="153" t="e">
        <f t="shared" si="8"/>
        <v>#N/A</v>
      </c>
      <c r="S170" s="150" t="e">
        <f t="shared" si="9"/>
        <v>#N/A</v>
      </c>
      <c r="T170" s="150" t="e">
        <f t="shared" si="10"/>
        <v>#N/A</v>
      </c>
      <c r="U170" s="150" t="e">
        <f t="shared" si="11"/>
        <v>#N/A</v>
      </c>
      <c r="V170" s="154" t="e">
        <f>VLOOKUP(E170,'PC Receitas'!$O$4:$P$14,2,FALSE)</f>
        <v>#N/A</v>
      </c>
    </row>
    <row r="171" spans="3:22" ht="19.5" customHeight="1" thickTop="1" thickBot="1" x14ac:dyDescent="0.3">
      <c r="C171" s="58"/>
      <c r="D171" s="58" t="str">
        <f>IF(C171&lt;&gt;"",TEXT(C171,"00")&amp;"/03/"&amp;'Configurações Básicas'!$P$5,"")</f>
        <v/>
      </c>
      <c r="E171" s="58"/>
      <c r="F171" s="58"/>
      <c r="G171" s="58"/>
      <c r="H171" s="58"/>
      <c r="I171" s="59"/>
      <c r="J171" s="193"/>
      <c r="K171" s="60"/>
      <c r="L171" s="60"/>
      <c r="M171" s="56">
        <f>M170+IF(AND(K171="Pago",OR(E171='PC Receitas'!$O$4,E171='PC Receitas'!$O$5,E171='PC Receitas'!$O$6)),I171,IF(AND(K171="Pago",OR(E171='PC Receitas'!$O$7,E171='PC Receitas'!$O$8,E171='PC Receitas'!$O$9,E171='PC Receitas'!$O$10,E171='PC Receitas'!$O$11,E171='PC Receitas'!$O$12,E171='PC Receitas'!$O$13,E171='PC Receitas'!$O$14)),-I171,0))</f>
        <v>12927.7</v>
      </c>
      <c r="R171" s="153" t="e">
        <f t="shared" si="8"/>
        <v>#N/A</v>
      </c>
      <c r="S171" s="150" t="e">
        <f t="shared" si="9"/>
        <v>#N/A</v>
      </c>
      <c r="T171" s="150" t="e">
        <f t="shared" si="10"/>
        <v>#N/A</v>
      </c>
      <c r="U171" s="150" t="e">
        <f t="shared" si="11"/>
        <v>#N/A</v>
      </c>
      <c r="V171" s="154" t="e">
        <f>VLOOKUP(E171,'PC Receitas'!$O$4:$P$14,2,FALSE)</f>
        <v>#N/A</v>
      </c>
    </row>
    <row r="172" spans="3:22" ht="19.5" customHeight="1" thickTop="1" thickBot="1" x14ac:dyDescent="0.3">
      <c r="C172" s="58"/>
      <c r="D172" s="58" t="str">
        <f>IF(C172&lt;&gt;"",TEXT(C172,"00")&amp;"/03/"&amp;'Configurações Básicas'!$P$5,"")</f>
        <v/>
      </c>
      <c r="E172" s="58"/>
      <c r="F172" s="58"/>
      <c r="G172" s="58"/>
      <c r="H172" s="58"/>
      <c r="I172" s="59"/>
      <c r="J172" s="193"/>
      <c r="K172" s="60"/>
      <c r="L172" s="60"/>
      <c r="M172" s="56">
        <f>M171+IF(AND(K172="Pago",OR(E172='PC Receitas'!$O$4,E172='PC Receitas'!$O$5,E172='PC Receitas'!$O$6)),I172,IF(AND(K172="Pago",OR(E172='PC Receitas'!$O$7,E172='PC Receitas'!$O$8,E172='PC Receitas'!$O$9,E172='PC Receitas'!$O$10,E172='PC Receitas'!$O$11,E172='PC Receitas'!$O$12,E172='PC Receitas'!$O$13,E172='PC Receitas'!$O$14)),-I172,0))</f>
        <v>12927.7</v>
      </c>
      <c r="R172" s="153" t="e">
        <f t="shared" si="8"/>
        <v>#N/A</v>
      </c>
      <c r="S172" s="150" t="e">
        <f t="shared" si="9"/>
        <v>#N/A</v>
      </c>
      <c r="T172" s="150" t="e">
        <f t="shared" si="10"/>
        <v>#N/A</v>
      </c>
      <c r="U172" s="150" t="e">
        <f t="shared" si="11"/>
        <v>#N/A</v>
      </c>
      <c r="V172" s="154" t="e">
        <f>VLOOKUP(E172,'PC Receitas'!$O$4:$P$14,2,FALSE)</f>
        <v>#N/A</v>
      </c>
    </row>
    <row r="173" spans="3:22" ht="19.5" customHeight="1" thickTop="1" thickBot="1" x14ac:dyDescent="0.3">
      <c r="C173" s="58"/>
      <c r="D173" s="58" t="str">
        <f>IF(C173&lt;&gt;"",TEXT(C173,"00")&amp;"/03/"&amp;'Configurações Básicas'!$P$5,"")</f>
        <v/>
      </c>
      <c r="E173" s="58"/>
      <c r="F173" s="58"/>
      <c r="G173" s="58"/>
      <c r="H173" s="58"/>
      <c r="I173" s="59"/>
      <c r="J173" s="193"/>
      <c r="K173" s="60"/>
      <c r="L173" s="60"/>
      <c r="M173" s="56">
        <f>M172+IF(AND(K173="Pago",OR(E173='PC Receitas'!$O$4,E173='PC Receitas'!$O$5,E173='PC Receitas'!$O$6)),I173,IF(AND(K173="Pago",OR(E173='PC Receitas'!$O$7,E173='PC Receitas'!$O$8,E173='PC Receitas'!$O$9,E173='PC Receitas'!$O$10,E173='PC Receitas'!$O$11,E173='PC Receitas'!$O$12,E173='PC Receitas'!$O$13,E173='PC Receitas'!$O$14)),-I173,0))</f>
        <v>12927.7</v>
      </c>
      <c r="R173" s="153" t="e">
        <f t="shared" si="8"/>
        <v>#N/A</v>
      </c>
      <c r="S173" s="150" t="e">
        <f t="shared" si="9"/>
        <v>#N/A</v>
      </c>
      <c r="T173" s="150" t="e">
        <f t="shared" si="10"/>
        <v>#N/A</v>
      </c>
      <c r="U173" s="150" t="e">
        <f t="shared" si="11"/>
        <v>#N/A</v>
      </c>
      <c r="V173" s="154" t="e">
        <f>VLOOKUP(E173,'PC Receitas'!$O$4:$P$14,2,FALSE)</f>
        <v>#N/A</v>
      </c>
    </row>
    <row r="174" spans="3:22" ht="19.5" customHeight="1" thickTop="1" thickBot="1" x14ac:dyDescent="0.3">
      <c r="C174" s="58"/>
      <c r="D174" s="58" t="str">
        <f>IF(C174&lt;&gt;"",TEXT(C174,"00")&amp;"/03/"&amp;'Configurações Básicas'!$P$5,"")</f>
        <v/>
      </c>
      <c r="E174" s="58"/>
      <c r="F174" s="58"/>
      <c r="G174" s="58"/>
      <c r="H174" s="58"/>
      <c r="I174" s="59"/>
      <c r="J174" s="193"/>
      <c r="K174" s="60"/>
      <c r="L174" s="60"/>
      <c r="M174" s="56">
        <f>M173+IF(AND(K174="Pago",OR(E174='PC Receitas'!$O$4,E174='PC Receitas'!$O$5,E174='PC Receitas'!$O$6)),I174,IF(AND(K174="Pago",OR(E174='PC Receitas'!$O$7,E174='PC Receitas'!$O$8,E174='PC Receitas'!$O$9,E174='PC Receitas'!$O$10,E174='PC Receitas'!$O$11,E174='PC Receitas'!$O$12,E174='PC Receitas'!$O$13,E174='PC Receitas'!$O$14)),-I174,0))</f>
        <v>12927.7</v>
      </c>
      <c r="R174" s="153" t="e">
        <f t="shared" si="8"/>
        <v>#N/A</v>
      </c>
      <c r="S174" s="150" t="e">
        <f t="shared" si="9"/>
        <v>#N/A</v>
      </c>
      <c r="T174" s="150" t="e">
        <f t="shared" si="10"/>
        <v>#N/A</v>
      </c>
      <c r="U174" s="150" t="e">
        <f t="shared" si="11"/>
        <v>#N/A</v>
      </c>
      <c r="V174" s="154" t="e">
        <f>VLOOKUP(E174,'PC Receitas'!$O$4:$P$14,2,FALSE)</f>
        <v>#N/A</v>
      </c>
    </row>
    <row r="175" spans="3:22" ht="19.5" customHeight="1" thickTop="1" thickBot="1" x14ac:dyDescent="0.3">
      <c r="C175" s="58"/>
      <c r="D175" s="58" t="str">
        <f>IF(C175&lt;&gt;"",TEXT(C175,"00")&amp;"/03/"&amp;'Configurações Básicas'!$P$5,"")</f>
        <v/>
      </c>
      <c r="E175" s="58"/>
      <c r="F175" s="58"/>
      <c r="G175" s="58"/>
      <c r="H175" s="58"/>
      <c r="I175" s="59"/>
      <c r="J175" s="193"/>
      <c r="K175" s="60"/>
      <c r="L175" s="60"/>
      <c r="M175" s="56">
        <f>M174+IF(AND(K175="Pago",OR(E175='PC Receitas'!$O$4,E175='PC Receitas'!$O$5,E175='PC Receitas'!$O$6)),I175,IF(AND(K175="Pago",OR(E175='PC Receitas'!$O$7,E175='PC Receitas'!$O$8,E175='PC Receitas'!$O$9,E175='PC Receitas'!$O$10,E175='PC Receitas'!$O$11,E175='PC Receitas'!$O$12,E175='PC Receitas'!$O$13,E175='PC Receitas'!$O$14)),-I175,0))</f>
        <v>12927.7</v>
      </c>
      <c r="R175" s="153" t="e">
        <f t="shared" si="8"/>
        <v>#N/A</v>
      </c>
      <c r="S175" s="150" t="e">
        <f t="shared" si="9"/>
        <v>#N/A</v>
      </c>
      <c r="T175" s="150" t="e">
        <f t="shared" si="10"/>
        <v>#N/A</v>
      </c>
      <c r="U175" s="150" t="e">
        <f t="shared" si="11"/>
        <v>#N/A</v>
      </c>
      <c r="V175" s="154" t="e">
        <f>VLOOKUP(E175,'PC Receitas'!$O$4:$P$14,2,FALSE)</f>
        <v>#N/A</v>
      </c>
    </row>
    <row r="176" spans="3:22" ht="19.5" customHeight="1" thickTop="1" thickBot="1" x14ac:dyDescent="0.3">
      <c r="C176" s="58"/>
      <c r="D176" s="58" t="str">
        <f>IF(C176&lt;&gt;"",TEXT(C176,"00")&amp;"/03/"&amp;'Configurações Básicas'!$P$5,"")</f>
        <v/>
      </c>
      <c r="E176" s="58"/>
      <c r="F176" s="58"/>
      <c r="G176" s="58"/>
      <c r="H176" s="58"/>
      <c r="I176" s="59"/>
      <c r="J176" s="193"/>
      <c r="K176" s="60"/>
      <c r="L176" s="60"/>
      <c r="M176" s="56">
        <f>M175+IF(AND(K176="Pago",OR(E176='PC Receitas'!$O$4,E176='PC Receitas'!$O$5,E176='PC Receitas'!$O$6)),I176,IF(AND(K176="Pago",OR(E176='PC Receitas'!$O$7,E176='PC Receitas'!$O$8,E176='PC Receitas'!$O$9,E176='PC Receitas'!$O$10,E176='PC Receitas'!$O$11,E176='PC Receitas'!$O$12,E176='PC Receitas'!$O$13,E176='PC Receitas'!$O$14)),-I176,0))</f>
        <v>12927.7</v>
      </c>
      <c r="R176" s="153" t="e">
        <f t="shared" si="8"/>
        <v>#N/A</v>
      </c>
      <c r="S176" s="150" t="e">
        <f t="shared" si="9"/>
        <v>#N/A</v>
      </c>
      <c r="T176" s="150" t="e">
        <f t="shared" si="10"/>
        <v>#N/A</v>
      </c>
      <c r="U176" s="150" t="e">
        <f t="shared" si="11"/>
        <v>#N/A</v>
      </c>
      <c r="V176" s="154" t="e">
        <f>VLOOKUP(E176,'PC Receitas'!$O$4:$P$14,2,FALSE)</f>
        <v>#N/A</v>
      </c>
    </row>
    <row r="177" spans="3:22" ht="19.5" customHeight="1" thickTop="1" thickBot="1" x14ac:dyDescent="0.3">
      <c r="C177" s="58"/>
      <c r="D177" s="58" t="str">
        <f>IF(C177&lt;&gt;"",TEXT(C177,"00")&amp;"/03/"&amp;'Configurações Básicas'!$P$5,"")</f>
        <v/>
      </c>
      <c r="E177" s="58"/>
      <c r="F177" s="58"/>
      <c r="G177" s="58"/>
      <c r="H177" s="58"/>
      <c r="I177" s="59"/>
      <c r="J177" s="193"/>
      <c r="K177" s="60"/>
      <c r="L177" s="60"/>
      <c r="M177" s="56">
        <f>M176+IF(AND(K177="Pago",OR(E177='PC Receitas'!$O$4,E177='PC Receitas'!$O$5,E177='PC Receitas'!$O$6)),I177,IF(AND(K177="Pago",OR(E177='PC Receitas'!$O$7,E177='PC Receitas'!$O$8,E177='PC Receitas'!$O$9,E177='PC Receitas'!$O$10,E177='PC Receitas'!$O$11,E177='PC Receitas'!$O$12,E177='PC Receitas'!$O$13,E177='PC Receitas'!$O$14)),-I177,0))</f>
        <v>12927.7</v>
      </c>
      <c r="R177" s="153" t="e">
        <f t="shared" si="8"/>
        <v>#N/A</v>
      </c>
      <c r="S177" s="150" t="e">
        <f t="shared" si="9"/>
        <v>#N/A</v>
      </c>
      <c r="T177" s="150" t="e">
        <f t="shared" si="10"/>
        <v>#N/A</v>
      </c>
      <c r="U177" s="150" t="e">
        <f t="shared" si="11"/>
        <v>#N/A</v>
      </c>
      <c r="V177" s="154" t="e">
        <f>VLOOKUP(E177,'PC Receitas'!$O$4:$P$14,2,FALSE)</f>
        <v>#N/A</v>
      </c>
    </row>
    <row r="178" spans="3:22" ht="19.5" customHeight="1" thickTop="1" thickBot="1" x14ac:dyDescent="0.3">
      <c r="C178" s="58"/>
      <c r="D178" s="58" t="str">
        <f>IF(C178&lt;&gt;"",TEXT(C178,"00")&amp;"/03/"&amp;'Configurações Básicas'!$P$5,"")</f>
        <v/>
      </c>
      <c r="E178" s="58"/>
      <c r="F178" s="58"/>
      <c r="G178" s="58"/>
      <c r="H178" s="58"/>
      <c r="I178" s="59"/>
      <c r="J178" s="193"/>
      <c r="K178" s="60"/>
      <c r="L178" s="60"/>
      <c r="M178" s="56">
        <f>M177+IF(AND(K178="Pago",OR(E178='PC Receitas'!$O$4,E178='PC Receitas'!$O$5,E178='PC Receitas'!$O$6)),I178,IF(AND(K178="Pago",OR(E178='PC Receitas'!$O$7,E178='PC Receitas'!$O$8,E178='PC Receitas'!$O$9,E178='PC Receitas'!$O$10,E178='PC Receitas'!$O$11,E178='PC Receitas'!$O$12,E178='PC Receitas'!$O$13,E178='PC Receitas'!$O$14)),-I178,0))</f>
        <v>12927.7</v>
      </c>
      <c r="R178" s="153" t="e">
        <f t="shared" si="8"/>
        <v>#N/A</v>
      </c>
      <c r="S178" s="150" t="e">
        <f t="shared" si="9"/>
        <v>#N/A</v>
      </c>
      <c r="T178" s="150" t="e">
        <f t="shared" si="10"/>
        <v>#N/A</v>
      </c>
      <c r="U178" s="150" t="e">
        <f t="shared" si="11"/>
        <v>#N/A</v>
      </c>
      <c r="V178" s="154" t="e">
        <f>VLOOKUP(E178,'PC Receitas'!$O$4:$P$14,2,FALSE)</f>
        <v>#N/A</v>
      </c>
    </row>
    <row r="179" spans="3:22" ht="19.5" customHeight="1" thickTop="1" thickBot="1" x14ac:dyDescent="0.3">
      <c r="C179" s="58"/>
      <c r="D179" s="58" t="str">
        <f>IF(C179&lt;&gt;"",TEXT(C179,"00")&amp;"/03/"&amp;'Configurações Básicas'!$P$5,"")</f>
        <v/>
      </c>
      <c r="E179" s="58"/>
      <c r="F179" s="58"/>
      <c r="G179" s="58"/>
      <c r="H179" s="58"/>
      <c r="I179" s="59"/>
      <c r="J179" s="193"/>
      <c r="K179" s="60"/>
      <c r="L179" s="60"/>
      <c r="M179" s="56">
        <f>M178+IF(AND(K179="Pago",OR(E179='PC Receitas'!$O$4,E179='PC Receitas'!$O$5,E179='PC Receitas'!$O$6)),I179,IF(AND(K179="Pago",OR(E179='PC Receitas'!$O$7,E179='PC Receitas'!$O$8,E179='PC Receitas'!$O$9,E179='PC Receitas'!$O$10,E179='PC Receitas'!$O$11,E179='PC Receitas'!$O$12,E179='PC Receitas'!$O$13,E179='PC Receitas'!$O$14)),-I179,0))</f>
        <v>12927.7</v>
      </c>
      <c r="R179" s="153" t="e">
        <f t="shared" si="8"/>
        <v>#N/A</v>
      </c>
      <c r="S179" s="150" t="e">
        <f t="shared" si="9"/>
        <v>#N/A</v>
      </c>
      <c r="T179" s="150" t="e">
        <f t="shared" si="10"/>
        <v>#N/A</v>
      </c>
      <c r="U179" s="150" t="e">
        <f t="shared" si="11"/>
        <v>#N/A</v>
      </c>
      <c r="V179" s="154" t="e">
        <f>VLOOKUP(E179,'PC Receitas'!$O$4:$P$14,2,FALSE)</f>
        <v>#N/A</v>
      </c>
    </row>
    <row r="180" spans="3:22" ht="19.5" customHeight="1" thickTop="1" thickBot="1" x14ac:dyDescent="0.3">
      <c r="C180" s="58"/>
      <c r="D180" s="58" t="str">
        <f>IF(C180&lt;&gt;"",TEXT(C180,"00")&amp;"/03/"&amp;'Configurações Básicas'!$P$5,"")</f>
        <v/>
      </c>
      <c r="E180" s="58"/>
      <c r="F180" s="58"/>
      <c r="G180" s="58"/>
      <c r="H180" s="58"/>
      <c r="I180" s="59"/>
      <c r="J180" s="193"/>
      <c r="K180" s="60"/>
      <c r="L180" s="60"/>
      <c r="M180" s="56">
        <f>M179+IF(AND(K180="Pago",OR(E180='PC Receitas'!$O$4,E180='PC Receitas'!$O$5,E180='PC Receitas'!$O$6)),I180,IF(AND(K180="Pago",OR(E180='PC Receitas'!$O$7,E180='PC Receitas'!$O$8,E180='PC Receitas'!$O$9,E180='PC Receitas'!$O$10,E180='PC Receitas'!$O$11,E180='PC Receitas'!$O$12,E180='PC Receitas'!$O$13,E180='PC Receitas'!$O$14)),-I180,0))</f>
        <v>12927.7</v>
      </c>
      <c r="R180" s="153" t="e">
        <f t="shared" si="8"/>
        <v>#N/A</v>
      </c>
      <c r="S180" s="150" t="e">
        <f t="shared" si="9"/>
        <v>#N/A</v>
      </c>
      <c r="T180" s="150" t="e">
        <f t="shared" si="10"/>
        <v>#N/A</v>
      </c>
      <c r="U180" s="150" t="e">
        <f t="shared" si="11"/>
        <v>#N/A</v>
      </c>
      <c r="V180" s="154" t="e">
        <f>VLOOKUP(E180,'PC Receitas'!$O$4:$P$14,2,FALSE)</f>
        <v>#N/A</v>
      </c>
    </row>
    <row r="181" spans="3:22" ht="19.5" customHeight="1" thickTop="1" thickBot="1" x14ac:dyDescent="0.3">
      <c r="C181" s="58"/>
      <c r="D181" s="58" t="str">
        <f>IF(C181&lt;&gt;"",TEXT(C181,"00")&amp;"/03/"&amp;'Configurações Básicas'!$P$5,"")</f>
        <v/>
      </c>
      <c r="E181" s="58"/>
      <c r="F181" s="58"/>
      <c r="G181" s="58"/>
      <c r="H181" s="58"/>
      <c r="I181" s="59"/>
      <c r="J181" s="193"/>
      <c r="K181" s="60"/>
      <c r="L181" s="60"/>
      <c r="M181" s="56">
        <f>M180+IF(AND(K181="Pago",OR(E181='PC Receitas'!$O$4,E181='PC Receitas'!$O$5,E181='PC Receitas'!$O$6)),I181,IF(AND(K181="Pago",OR(E181='PC Receitas'!$O$7,E181='PC Receitas'!$O$8,E181='PC Receitas'!$O$9,E181='PC Receitas'!$O$10,E181='PC Receitas'!$O$11,E181='PC Receitas'!$O$12,E181='PC Receitas'!$O$13,E181='PC Receitas'!$O$14)),-I181,0))</f>
        <v>12927.7</v>
      </c>
      <c r="R181" s="153" t="e">
        <f t="shared" si="8"/>
        <v>#N/A</v>
      </c>
      <c r="S181" s="150" t="e">
        <f t="shared" si="9"/>
        <v>#N/A</v>
      </c>
      <c r="T181" s="150" t="e">
        <f t="shared" si="10"/>
        <v>#N/A</v>
      </c>
      <c r="U181" s="150" t="e">
        <f t="shared" si="11"/>
        <v>#N/A</v>
      </c>
      <c r="V181" s="154" t="e">
        <f>VLOOKUP(E181,'PC Receitas'!$O$4:$P$14,2,FALSE)</f>
        <v>#N/A</v>
      </c>
    </row>
    <row r="182" spans="3:22" ht="19.5" customHeight="1" thickTop="1" thickBot="1" x14ac:dyDescent="0.3">
      <c r="C182" s="58"/>
      <c r="D182" s="58" t="str">
        <f>IF(C182&lt;&gt;"",TEXT(C182,"00")&amp;"/03/"&amp;'Configurações Básicas'!$P$5,"")</f>
        <v/>
      </c>
      <c r="E182" s="58"/>
      <c r="F182" s="58"/>
      <c r="G182" s="58"/>
      <c r="H182" s="58"/>
      <c r="I182" s="59"/>
      <c r="J182" s="193"/>
      <c r="K182" s="60"/>
      <c r="L182" s="60"/>
      <c r="M182" s="56">
        <f>M181+IF(AND(K182="Pago",OR(E182='PC Receitas'!$O$4,E182='PC Receitas'!$O$5,E182='PC Receitas'!$O$6)),I182,IF(AND(K182="Pago",OR(E182='PC Receitas'!$O$7,E182='PC Receitas'!$O$8,E182='PC Receitas'!$O$9,E182='PC Receitas'!$O$10,E182='PC Receitas'!$O$11,E182='PC Receitas'!$O$12,E182='PC Receitas'!$O$13,E182='PC Receitas'!$O$14)),-I182,0))</f>
        <v>12927.7</v>
      </c>
      <c r="R182" s="153" t="e">
        <f t="shared" si="8"/>
        <v>#N/A</v>
      </c>
      <c r="S182" s="150" t="e">
        <f t="shared" si="9"/>
        <v>#N/A</v>
      </c>
      <c r="T182" s="150" t="e">
        <f t="shared" si="10"/>
        <v>#N/A</v>
      </c>
      <c r="U182" s="150" t="e">
        <f t="shared" si="11"/>
        <v>#N/A</v>
      </c>
      <c r="V182" s="154" t="e">
        <f>VLOOKUP(E182,'PC Receitas'!$O$4:$P$14,2,FALSE)</f>
        <v>#N/A</v>
      </c>
    </row>
    <row r="183" spans="3:22" ht="19.5" customHeight="1" thickTop="1" thickBot="1" x14ac:dyDescent="0.3">
      <c r="C183" s="58"/>
      <c r="D183" s="58" t="str">
        <f>IF(C183&lt;&gt;"",TEXT(C183,"00")&amp;"/03/"&amp;'Configurações Básicas'!$P$5,"")</f>
        <v/>
      </c>
      <c r="E183" s="58"/>
      <c r="F183" s="58"/>
      <c r="G183" s="58"/>
      <c r="H183" s="58"/>
      <c r="I183" s="59"/>
      <c r="J183" s="193"/>
      <c r="K183" s="60"/>
      <c r="L183" s="60"/>
      <c r="M183" s="56">
        <f>M182+IF(AND(K183="Pago",OR(E183='PC Receitas'!$O$4,E183='PC Receitas'!$O$5,E183='PC Receitas'!$O$6)),I183,IF(AND(K183="Pago",OR(E183='PC Receitas'!$O$7,E183='PC Receitas'!$O$8,E183='PC Receitas'!$O$9,E183='PC Receitas'!$O$10,E183='PC Receitas'!$O$11,E183='PC Receitas'!$O$12,E183='PC Receitas'!$O$13,E183='PC Receitas'!$O$14)),-I183,0))</f>
        <v>12927.7</v>
      </c>
      <c r="R183" s="153" t="e">
        <f t="shared" si="8"/>
        <v>#N/A</v>
      </c>
      <c r="S183" s="150" t="e">
        <f t="shared" si="9"/>
        <v>#N/A</v>
      </c>
      <c r="T183" s="150" t="e">
        <f t="shared" si="10"/>
        <v>#N/A</v>
      </c>
      <c r="U183" s="150" t="e">
        <f t="shared" si="11"/>
        <v>#N/A</v>
      </c>
      <c r="V183" s="154" t="e">
        <f>VLOOKUP(E183,'PC Receitas'!$O$4:$P$14,2,FALSE)</f>
        <v>#N/A</v>
      </c>
    </row>
    <row r="184" spans="3:22" ht="19.5" customHeight="1" thickTop="1" thickBot="1" x14ac:dyDescent="0.3">
      <c r="C184" s="58"/>
      <c r="D184" s="58" t="str">
        <f>IF(C184&lt;&gt;"",TEXT(C184,"00")&amp;"/03/"&amp;'Configurações Básicas'!$P$5,"")</f>
        <v/>
      </c>
      <c r="E184" s="58"/>
      <c r="F184" s="58"/>
      <c r="G184" s="58"/>
      <c r="H184" s="58"/>
      <c r="I184" s="59"/>
      <c r="J184" s="193"/>
      <c r="K184" s="60"/>
      <c r="L184" s="60"/>
      <c r="M184" s="56">
        <f>M183+IF(AND(K184="Pago",OR(E184='PC Receitas'!$O$4,E184='PC Receitas'!$O$5,E184='PC Receitas'!$O$6)),I184,IF(AND(K184="Pago",OR(E184='PC Receitas'!$O$7,E184='PC Receitas'!$O$8,E184='PC Receitas'!$O$9,E184='PC Receitas'!$O$10,E184='PC Receitas'!$O$11,E184='PC Receitas'!$O$12,E184='PC Receitas'!$O$13,E184='PC Receitas'!$O$14)),-I184,0))</f>
        <v>12927.7</v>
      </c>
      <c r="R184" s="153" t="e">
        <f t="shared" si="8"/>
        <v>#N/A</v>
      </c>
      <c r="S184" s="150" t="e">
        <f t="shared" si="9"/>
        <v>#N/A</v>
      </c>
      <c r="T184" s="150" t="e">
        <f t="shared" si="10"/>
        <v>#N/A</v>
      </c>
      <c r="U184" s="150" t="e">
        <f t="shared" si="11"/>
        <v>#N/A</v>
      </c>
      <c r="V184" s="154" t="e">
        <f>VLOOKUP(E184,'PC Receitas'!$O$4:$P$14,2,FALSE)</f>
        <v>#N/A</v>
      </c>
    </row>
    <row r="185" spans="3:22" ht="19.5" customHeight="1" thickTop="1" thickBot="1" x14ac:dyDescent="0.3">
      <c r="C185" s="58"/>
      <c r="D185" s="58" t="str">
        <f>IF(C185&lt;&gt;"",TEXT(C185,"00")&amp;"/03/"&amp;'Configurações Básicas'!$P$5,"")</f>
        <v/>
      </c>
      <c r="E185" s="58"/>
      <c r="F185" s="58"/>
      <c r="G185" s="58"/>
      <c r="H185" s="58"/>
      <c r="I185" s="59"/>
      <c r="J185" s="193"/>
      <c r="K185" s="60"/>
      <c r="L185" s="60"/>
      <c r="M185" s="56">
        <f>M184+IF(AND(K185="Pago",OR(E185='PC Receitas'!$O$4,E185='PC Receitas'!$O$5,E185='PC Receitas'!$O$6)),I185,IF(AND(K185="Pago",OR(E185='PC Receitas'!$O$7,E185='PC Receitas'!$O$8,E185='PC Receitas'!$O$9,E185='PC Receitas'!$O$10,E185='PC Receitas'!$O$11,E185='PC Receitas'!$O$12,E185='PC Receitas'!$O$13,E185='PC Receitas'!$O$14)),-I185,0))</f>
        <v>12927.7</v>
      </c>
      <c r="R185" s="153" t="e">
        <f t="shared" si="8"/>
        <v>#N/A</v>
      </c>
      <c r="S185" s="150" t="e">
        <f t="shared" si="9"/>
        <v>#N/A</v>
      </c>
      <c r="T185" s="150" t="e">
        <f t="shared" si="10"/>
        <v>#N/A</v>
      </c>
      <c r="U185" s="150" t="e">
        <f t="shared" si="11"/>
        <v>#N/A</v>
      </c>
      <c r="V185" s="154" t="e">
        <f>VLOOKUP(E185,'PC Receitas'!$O$4:$P$14,2,FALSE)</f>
        <v>#N/A</v>
      </c>
    </row>
    <row r="186" spans="3:22" ht="19.5" customHeight="1" thickTop="1" thickBot="1" x14ac:dyDescent="0.3">
      <c r="C186" s="58"/>
      <c r="D186" s="58" t="str">
        <f>IF(C186&lt;&gt;"",TEXT(C186,"00")&amp;"/03/"&amp;'Configurações Básicas'!$P$5,"")</f>
        <v/>
      </c>
      <c r="E186" s="58"/>
      <c r="F186" s="58"/>
      <c r="G186" s="58"/>
      <c r="H186" s="58"/>
      <c r="I186" s="59"/>
      <c r="J186" s="193"/>
      <c r="K186" s="60"/>
      <c r="L186" s="60"/>
      <c r="M186" s="56">
        <f>M185+IF(AND(K186="Pago",OR(E186='PC Receitas'!$O$4,E186='PC Receitas'!$O$5,E186='PC Receitas'!$O$6)),I186,IF(AND(K186="Pago",OR(E186='PC Receitas'!$O$7,E186='PC Receitas'!$O$8,E186='PC Receitas'!$O$9,E186='PC Receitas'!$O$10,E186='PC Receitas'!$O$11,E186='PC Receitas'!$O$12,E186='PC Receitas'!$O$13,E186='PC Receitas'!$O$14)),-I186,0))</f>
        <v>12927.7</v>
      </c>
      <c r="R186" s="153" t="e">
        <f t="shared" si="8"/>
        <v>#N/A</v>
      </c>
      <c r="S186" s="150" t="e">
        <f t="shared" si="9"/>
        <v>#N/A</v>
      </c>
      <c r="T186" s="150" t="e">
        <f t="shared" si="10"/>
        <v>#N/A</v>
      </c>
      <c r="U186" s="150" t="e">
        <f t="shared" si="11"/>
        <v>#N/A</v>
      </c>
      <c r="V186" s="154" t="e">
        <f>VLOOKUP(E186,'PC Receitas'!$O$4:$P$14,2,FALSE)</f>
        <v>#N/A</v>
      </c>
    </row>
    <row r="187" spans="3:22" ht="19.5" customHeight="1" thickTop="1" thickBot="1" x14ac:dyDescent="0.3">
      <c r="C187" s="58"/>
      <c r="D187" s="58" t="str">
        <f>IF(C187&lt;&gt;"",TEXT(C187,"00")&amp;"/03/"&amp;'Configurações Básicas'!$P$5,"")</f>
        <v/>
      </c>
      <c r="E187" s="58"/>
      <c r="F187" s="58"/>
      <c r="G187" s="58"/>
      <c r="H187" s="58"/>
      <c r="I187" s="59"/>
      <c r="J187" s="193"/>
      <c r="K187" s="60"/>
      <c r="L187" s="60"/>
      <c r="M187" s="56">
        <f>M186+IF(AND(K187="Pago",OR(E187='PC Receitas'!$O$4,E187='PC Receitas'!$O$5,E187='PC Receitas'!$O$6)),I187,IF(AND(K187="Pago",OR(E187='PC Receitas'!$O$7,E187='PC Receitas'!$O$8,E187='PC Receitas'!$O$9,E187='PC Receitas'!$O$10,E187='PC Receitas'!$O$11,E187='PC Receitas'!$O$12,E187='PC Receitas'!$O$13,E187='PC Receitas'!$O$14)),-I187,0))</f>
        <v>12927.7</v>
      </c>
      <c r="R187" s="153" t="e">
        <f t="shared" si="8"/>
        <v>#N/A</v>
      </c>
      <c r="S187" s="150" t="e">
        <f t="shared" si="9"/>
        <v>#N/A</v>
      </c>
      <c r="T187" s="150" t="e">
        <f t="shared" si="10"/>
        <v>#N/A</v>
      </c>
      <c r="U187" s="150" t="e">
        <f t="shared" si="11"/>
        <v>#N/A</v>
      </c>
      <c r="V187" s="154" t="e">
        <f>VLOOKUP(E187,'PC Receitas'!$O$4:$P$14,2,FALSE)</f>
        <v>#N/A</v>
      </c>
    </row>
    <row r="188" spans="3:22" ht="19.5" customHeight="1" thickTop="1" thickBot="1" x14ac:dyDescent="0.3">
      <c r="C188" s="58"/>
      <c r="D188" s="58" t="str">
        <f>IF(C188&lt;&gt;"",TEXT(C188,"00")&amp;"/03/"&amp;'Configurações Básicas'!$P$5,"")</f>
        <v/>
      </c>
      <c r="E188" s="58"/>
      <c r="F188" s="58"/>
      <c r="G188" s="58"/>
      <c r="H188" s="58"/>
      <c r="I188" s="59"/>
      <c r="J188" s="193"/>
      <c r="K188" s="60"/>
      <c r="L188" s="60"/>
      <c r="M188" s="56">
        <f>M187+IF(AND(K188="Pago",OR(E188='PC Receitas'!$O$4,E188='PC Receitas'!$O$5,E188='PC Receitas'!$O$6)),I188,IF(AND(K188="Pago",OR(E188='PC Receitas'!$O$7,E188='PC Receitas'!$O$8,E188='PC Receitas'!$O$9,E188='PC Receitas'!$O$10,E188='PC Receitas'!$O$11,E188='PC Receitas'!$O$12,E188='PC Receitas'!$O$13,E188='PC Receitas'!$O$14)),-I188,0))</f>
        <v>12927.7</v>
      </c>
      <c r="R188" s="153" t="e">
        <f t="shared" si="8"/>
        <v>#N/A</v>
      </c>
      <c r="S188" s="150" t="e">
        <f t="shared" si="9"/>
        <v>#N/A</v>
      </c>
      <c r="T188" s="150" t="e">
        <f t="shared" si="10"/>
        <v>#N/A</v>
      </c>
      <c r="U188" s="150" t="e">
        <f t="shared" si="11"/>
        <v>#N/A</v>
      </c>
      <c r="V188" s="154" t="e">
        <f>VLOOKUP(E188,'PC Receitas'!$O$4:$P$14,2,FALSE)</f>
        <v>#N/A</v>
      </c>
    </row>
    <row r="189" spans="3:22" ht="19.5" customHeight="1" thickTop="1" thickBot="1" x14ac:dyDescent="0.3">
      <c r="C189" s="58"/>
      <c r="D189" s="58" t="str">
        <f>IF(C189&lt;&gt;"",TEXT(C189,"00")&amp;"/03/"&amp;'Configurações Básicas'!$P$5,"")</f>
        <v/>
      </c>
      <c r="E189" s="58"/>
      <c r="F189" s="58"/>
      <c r="G189" s="58"/>
      <c r="H189" s="58"/>
      <c r="I189" s="59"/>
      <c r="J189" s="193"/>
      <c r="K189" s="60"/>
      <c r="L189" s="60"/>
      <c r="M189" s="56">
        <f>M188+IF(AND(K189="Pago",OR(E189='PC Receitas'!$O$4,E189='PC Receitas'!$O$5,E189='PC Receitas'!$O$6)),I189,IF(AND(K189="Pago",OR(E189='PC Receitas'!$O$7,E189='PC Receitas'!$O$8,E189='PC Receitas'!$O$9,E189='PC Receitas'!$O$10,E189='PC Receitas'!$O$11,E189='PC Receitas'!$O$12,E189='PC Receitas'!$O$13,E189='PC Receitas'!$O$14)),-I189,0))</f>
        <v>12927.7</v>
      </c>
      <c r="R189" s="153" t="e">
        <f t="shared" si="8"/>
        <v>#N/A</v>
      </c>
      <c r="S189" s="150" t="e">
        <f t="shared" si="9"/>
        <v>#N/A</v>
      </c>
      <c r="T189" s="150" t="e">
        <f t="shared" si="10"/>
        <v>#N/A</v>
      </c>
      <c r="U189" s="150" t="e">
        <f t="shared" si="11"/>
        <v>#N/A</v>
      </c>
      <c r="V189" s="154" t="e">
        <f>VLOOKUP(E189,'PC Receitas'!$O$4:$P$14,2,FALSE)</f>
        <v>#N/A</v>
      </c>
    </row>
    <row r="190" spans="3:22" ht="19.5" customHeight="1" thickTop="1" thickBot="1" x14ac:dyDescent="0.3">
      <c r="C190" s="58"/>
      <c r="D190" s="58" t="str">
        <f>IF(C190&lt;&gt;"",TEXT(C190,"00")&amp;"/03/"&amp;'Configurações Básicas'!$P$5,"")</f>
        <v/>
      </c>
      <c r="E190" s="58"/>
      <c r="F190" s="58"/>
      <c r="G190" s="58"/>
      <c r="H190" s="58"/>
      <c r="I190" s="59"/>
      <c r="J190" s="193"/>
      <c r="K190" s="60"/>
      <c r="L190" s="60"/>
      <c r="M190" s="56">
        <f>M189+IF(AND(K190="Pago",OR(E190='PC Receitas'!$O$4,E190='PC Receitas'!$O$5,E190='PC Receitas'!$O$6)),I190,IF(AND(K190="Pago",OR(E190='PC Receitas'!$O$7,E190='PC Receitas'!$O$8,E190='PC Receitas'!$O$9,E190='PC Receitas'!$O$10,E190='PC Receitas'!$O$11,E190='PC Receitas'!$O$12,E190='PC Receitas'!$O$13,E190='PC Receitas'!$O$14)),-I190,0))</f>
        <v>12927.7</v>
      </c>
      <c r="R190" s="153" t="e">
        <f t="shared" si="8"/>
        <v>#N/A</v>
      </c>
      <c r="S190" s="150" t="e">
        <f t="shared" si="9"/>
        <v>#N/A</v>
      </c>
      <c r="T190" s="150" t="e">
        <f t="shared" si="10"/>
        <v>#N/A</v>
      </c>
      <c r="U190" s="150" t="e">
        <f t="shared" si="11"/>
        <v>#N/A</v>
      </c>
      <c r="V190" s="154" t="e">
        <f>VLOOKUP(E190,'PC Receitas'!$O$4:$P$14,2,FALSE)</f>
        <v>#N/A</v>
      </c>
    </row>
    <row r="191" spans="3:22" ht="19.5" customHeight="1" thickTop="1" thickBot="1" x14ac:dyDescent="0.3">
      <c r="C191" s="58"/>
      <c r="D191" s="58" t="str">
        <f>IF(C191&lt;&gt;"",TEXT(C191,"00")&amp;"/03/"&amp;'Configurações Básicas'!$P$5,"")</f>
        <v/>
      </c>
      <c r="E191" s="58"/>
      <c r="F191" s="58"/>
      <c r="G191" s="58"/>
      <c r="H191" s="58"/>
      <c r="I191" s="59"/>
      <c r="J191" s="193"/>
      <c r="K191" s="60"/>
      <c r="L191" s="60"/>
      <c r="M191" s="56">
        <f>M190+IF(AND(K191="Pago",OR(E191='PC Receitas'!$O$4,E191='PC Receitas'!$O$5,E191='PC Receitas'!$O$6)),I191,IF(AND(K191="Pago",OR(E191='PC Receitas'!$O$7,E191='PC Receitas'!$O$8,E191='PC Receitas'!$O$9,E191='PC Receitas'!$O$10,E191='PC Receitas'!$O$11,E191='PC Receitas'!$O$12,E191='PC Receitas'!$O$13,E191='PC Receitas'!$O$14)),-I191,0))</f>
        <v>12927.7</v>
      </c>
      <c r="R191" s="153" t="e">
        <f t="shared" si="8"/>
        <v>#N/A</v>
      </c>
      <c r="S191" s="150" t="e">
        <f t="shared" si="9"/>
        <v>#N/A</v>
      </c>
      <c r="T191" s="150" t="e">
        <f t="shared" si="10"/>
        <v>#N/A</v>
      </c>
      <c r="U191" s="150" t="e">
        <f t="shared" si="11"/>
        <v>#N/A</v>
      </c>
      <c r="V191" s="154" t="e">
        <f>VLOOKUP(E191,'PC Receitas'!$O$4:$P$14,2,FALSE)</f>
        <v>#N/A</v>
      </c>
    </row>
    <row r="192" spans="3:22" ht="19.5" customHeight="1" thickTop="1" thickBot="1" x14ac:dyDescent="0.3">
      <c r="C192" s="58"/>
      <c r="D192" s="58" t="str">
        <f>IF(C192&lt;&gt;"",TEXT(C192,"00")&amp;"/03/"&amp;'Configurações Básicas'!$P$5,"")</f>
        <v/>
      </c>
      <c r="E192" s="58"/>
      <c r="F192" s="58"/>
      <c r="G192" s="58"/>
      <c r="H192" s="58"/>
      <c r="I192" s="59"/>
      <c r="J192" s="193"/>
      <c r="K192" s="60"/>
      <c r="L192" s="60"/>
      <c r="M192" s="56">
        <f>M191+IF(AND(K192="Pago",OR(E192='PC Receitas'!$O$4,E192='PC Receitas'!$O$5,E192='PC Receitas'!$O$6)),I192,IF(AND(K192="Pago",OR(E192='PC Receitas'!$O$7,E192='PC Receitas'!$O$8,E192='PC Receitas'!$O$9,E192='PC Receitas'!$O$10,E192='PC Receitas'!$O$11,E192='PC Receitas'!$O$12,E192='PC Receitas'!$O$13,E192='PC Receitas'!$O$14)),-I192,0))</f>
        <v>12927.7</v>
      </c>
      <c r="R192" s="153" t="e">
        <f t="shared" si="8"/>
        <v>#N/A</v>
      </c>
      <c r="S192" s="150" t="e">
        <f t="shared" si="9"/>
        <v>#N/A</v>
      </c>
      <c r="T192" s="150" t="e">
        <f t="shared" si="10"/>
        <v>#N/A</v>
      </c>
      <c r="U192" s="150" t="e">
        <f t="shared" si="11"/>
        <v>#N/A</v>
      </c>
      <c r="V192" s="154" t="e">
        <f>VLOOKUP(E192,'PC Receitas'!$O$4:$P$14,2,FALSE)</f>
        <v>#N/A</v>
      </c>
    </row>
    <row r="193" spans="3:22" ht="19.5" customHeight="1" thickTop="1" thickBot="1" x14ac:dyDescent="0.3">
      <c r="C193" s="58"/>
      <c r="D193" s="58" t="str">
        <f>IF(C193&lt;&gt;"",TEXT(C193,"00")&amp;"/03/"&amp;'Configurações Básicas'!$P$5,"")</f>
        <v/>
      </c>
      <c r="E193" s="58"/>
      <c r="F193" s="58"/>
      <c r="G193" s="58"/>
      <c r="H193" s="58"/>
      <c r="I193" s="59"/>
      <c r="J193" s="193"/>
      <c r="K193" s="60"/>
      <c r="L193" s="60"/>
      <c r="M193" s="56">
        <f>M192+IF(AND(K193="Pago",OR(E193='PC Receitas'!$O$4,E193='PC Receitas'!$O$5,E193='PC Receitas'!$O$6)),I193,IF(AND(K193="Pago",OR(E193='PC Receitas'!$O$7,E193='PC Receitas'!$O$8,E193='PC Receitas'!$O$9,E193='PC Receitas'!$O$10,E193='PC Receitas'!$O$11,E193='PC Receitas'!$O$12,E193='PC Receitas'!$O$13,E193='PC Receitas'!$O$14)),-I193,0))</f>
        <v>12927.7</v>
      </c>
      <c r="R193" s="153" t="e">
        <f t="shared" si="8"/>
        <v>#N/A</v>
      </c>
      <c r="S193" s="150" t="e">
        <f t="shared" si="9"/>
        <v>#N/A</v>
      </c>
      <c r="T193" s="150" t="e">
        <f t="shared" si="10"/>
        <v>#N/A</v>
      </c>
      <c r="U193" s="150" t="e">
        <f t="shared" si="11"/>
        <v>#N/A</v>
      </c>
      <c r="V193" s="154" t="e">
        <f>VLOOKUP(E193,'PC Receitas'!$O$4:$P$14,2,FALSE)</f>
        <v>#N/A</v>
      </c>
    </row>
    <row r="194" spans="3:22" ht="19.5" customHeight="1" thickTop="1" thickBot="1" x14ac:dyDescent="0.3">
      <c r="C194" s="58"/>
      <c r="D194" s="58" t="str">
        <f>IF(C194&lt;&gt;"",TEXT(C194,"00")&amp;"/03/"&amp;'Configurações Básicas'!$P$5,"")</f>
        <v/>
      </c>
      <c r="E194" s="58"/>
      <c r="F194" s="58"/>
      <c r="G194" s="58"/>
      <c r="H194" s="58"/>
      <c r="I194" s="59"/>
      <c r="J194" s="193"/>
      <c r="K194" s="60"/>
      <c r="L194" s="60"/>
      <c r="M194" s="56">
        <f>M193+IF(AND(K194="Pago",OR(E194='PC Receitas'!$O$4,E194='PC Receitas'!$O$5,E194='PC Receitas'!$O$6)),I194,IF(AND(K194="Pago",OR(E194='PC Receitas'!$O$7,E194='PC Receitas'!$O$8,E194='PC Receitas'!$O$9,E194='PC Receitas'!$O$10,E194='PC Receitas'!$O$11,E194='PC Receitas'!$O$12,E194='PC Receitas'!$O$13,E194='PC Receitas'!$O$14)),-I194,0))</f>
        <v>12927.7</v>
      </c>
      <c r="R194" s="153" t="e">
        <f t="shared" si="8"/>
        <v>#N/A</v>
      </c>
      <c r="S194" s="150" t="e">
        <f t="shared" si="9"/>
        <v>#N/A</v>
      </c>
      <c r="T194" s="150" t="e">
        <f t="shared" si="10"/>
        <v>#N/A</v>
      </c>
      <c r="U194" s="150" t="e">
        <f t="shared" si="11"/>
        <v>#N/A</v>
      </c>
      <c r="V194" s="154" t="e">
        <f>VLOOKUP(E194,'PC Receitas'!$O$4:$P$14,2,FALSE)</f>
        <v>#N/A</v>
      </c>
    </row>
    <row r="195" spans="3:22" ht="19.5" customHeight="1" thickTop="1" thickBot="1" x14ac:dyDescent="0.3">
      <c r="C195" s="58"/>
      <c r="D195" s="58" t="str">
        <f>IF(C195&lt;&gt;"",TEXT(C195,"00")&amp;"/03/"&amp;'Configurações Básicas'!$P$5,"")</f>
        <v/>
      </c>
      <c r="E195" s="58"/>
      <c r="F195" s="58"/>
      <c r="G195" s="58"/>
      <c r="H195" s="58"/>
      <c r="I195" s="59"/>
      <c r="J195" s="193"/>
      <c r="K195" s="60"/>
      <c r="L195" s="60"/>
      <c r="M195" s="56">
        <f>M194+IF(AND(K195="Pago",OR(E195='PC Receitas'!$O$4,E195='PC Receitas'!$O$5,E195='PC Receitas'!$O$6)),I195,IF(AND(K195="Pago",OR(E195='PC Receitas'!$O$7,E195='PC Receitas'!$O$8,E195='PC Receitas'!$O$9,E195='PC Receitas'!$O$10,E195='PC Receitas'!$O$11,E195='PC Receitas'!$O$12,E195='PC Receitas'!$O$13,E195='PC Receitas'!$O$14)),-I195,0))</f>
        <v>12927.7</v>
      </c>
      <c r="R195" s="153" t="e">
        <f t="shared" si="8"/>
        <v>#N/A</v>
      </c>
      <c r="S195" s="150" t="e">
        <f t="shared" si="9"/>
        <v>#N/A</v>
      </c>
      <c r="T195" s="150" t="e">
        <f t="shared" si="10"/>
        <v>#N/A</v>
      </c>
      <c r="U195" s="150" t="e">
        <f t="shared" si="11"/>
        <v>#N/A</v>
      </c>
      <c r="V195" s="154" t="e">
        <f>VLOOKUP(E195,'PC Receitas'!$O$4:$P$14,2,FALSE)</f>
        <v>#N/A</v>
      </c>
    </row>
    <row r="196" spans="3:22" ht="19.5" customHeight="1" thickTop="1" thickBot="1" x14ac:dyDescent="0.3">
      <c r="C196" s="58"/>
      <c r="D196" s="58" t="str">
        <f>IF(C196&lt;&gt;"",TEXT(C196,"00")&amp;"/03/"&amp;'Configurações Básicas'!$P$5,"")</f>
        <v/>
      </c>
      <c r="E196" s="58"/>
      <c r="F196" s="58"/>
      <c r="G196" s="58"/>
      <c r="H196" s="58"/>
      <c r="I196" s="59"/>
      <c r="J196" s="193"/>
      <c r="K196" s="60"/>
      <c r="L196" s="60"/>
      <c r="M196" s="56">
        <f>M195+IF(AND(K196="Pago",OR(E196='PC Receitas'!$O$4,E196='PC Receitas'!$O$5,E196='PC Receitas'!$O$6)),I196,IF(AND(K196="Pago",OR(E196='PC Receitas'!$O$7,E196='PC Receitas'!$O$8,E196='PC Receitas'!$O$9,E196='PC Receitas'!$O$10,E196='PC Receitas'!$O$11,E196='PC Receitas'!$O$12,E196='PC Receitas'!$O$13,E196='PC Receitas'!$O$14)),-I196,0))</f>
        <v>12927.7</v>
      </c>
      <c r="R196" s="153" t="e">
        <f t="shared" si="8"/>
        <v>#N/A</v>
      </c>
      <c r="S196" s="150" t="e">
        <f t="shared" si="9"/>
        <v>#N/A</v>
      </c>
      <c r="T196" s="150" t="e">
        <f t="shared" si="10"/>
        <v>#N/A</v>
      </c>
      <c r="U196" s="150" t="e">
        <f t="shared" si="11"/>
        <v>#N/A</v>
      </c>
      <c r="V196" s="154" t="e">
        <f>VLOOKUP(E196,'PC Receitas'!$O$4:$P$14,2,FALSE)</f>
        <v>#N/A</v>
      </c>
    </row>
    <row r="197" spans="3:22" ht="19.5" customHeight="1" thickTop="1" thickBot="1" x14ac:dyDescent="0.3">
      <c r="C197" s="58"/>
      <c r="D197" s="58" t="str">
        <f>IF(C197&lt;&gt;"",TEXT(C197,"00")&amp;"/03/"&amp;'Configurações Básicas'!$P$5,"")</f>
        <v/>
      </c>
      <c r="E197" s="58"/>
      <c r="F197" s="58"/>
      <c r="G197" s="58"/>
      <c r="H197" s="58"/>
      <c r="I197" s="59"/>
      <c r="J197" s="193"/>
      <c r="K197" s="60"/>
      <c r="L197" s="60"/>
      <c r="M197" s="56">
        <f>M196+IF(AND(K197="Pago",OR(E197='PC Receitas'!$O$4,E197='PC Receitas'!$O$5,E197='PC Receitas'!$O$6)),I197,IF(AND(K197="Pago",OR(E197='PC Receitas'!$O$7,E197='PC Receitas'!$O$8,E197='PC Receitas'!$O$9,E197='PC Receitas'!$O$10,E197='PC Receitas'!$O$11,E197='PC Receitas'!$O$12,E197='PC Receitas'!$O$13,E197='PC Receitas'!$O$14)),-I197,0))</f>
        <v>12927.7</v>
      </c>
      <c r="R197" s="153" t="e">
        <f t="shared" si="8"/>
        <v>#N/A</v>
      </c>
      <c r="S197" s="150" t="e">
        <f t="shared" si="9"/>
        <v>#N/A</v>
      </c>
      <c r="T197" s="150" t="e">
        <f t="shared" si="10"/>
        <v>#N/A</v>
      </c>
      <c r="U197" s="150" t="e">
        <f t="shared" si="11"/>
        <v>#N/A</v>
      </c>
      <c r="V197" s="154" t="e">
        <f>VLOOKUP(E197,'PC Receitas'!$O$4:$P$14,2,FALSE)</f>
        <v>#N/A</v>
      </c>
    </row>
    <row r="198" spans="3:22" ht="19.5" customHeight="1" thickTop="1" thickBot="1" x14ac:dyDescent="0.3">
      <c r="C198" s="58"/>
      <c r="D198" s="58" t="str">
        <f>IF(C198&lt;&gt;"",TEXT(C198,"00")&amp;"/03/"&amp;'Configurações Básicas'!$P$5,"")</f>
        <v/>
      </c>
      <c r="E198" s="58"/>
      <c r="F198" s="58"/>
      <c r="G198" s="58"/>
      <c r="H198" s="58"/>
      <c r="I198" s="59"/>
      <c r="J198" s="193"/>
      <c r="K198" s="60"/>
      <c r="L198" s="60"/>
      <c r="M198" s="56">
        <f>M197+IF(AND(K198="Pago",OR(E198='PC Receitas'!$O$4,E198='PC Receitas'!$O$5,E198='PC Receitas'!$O$6)),I198,IF(AND(K198="Pago",OR(E198='PC Receitas'!$O$7,E198='PC Receitas'!$O$8,E198='PC Receitas'!$O$9,E198='PC Receitas'!$O$10,E198='PC Receitas'!$O$11,E198='PC Receitas'!$O$12,E198='PC Receitas'!$O$13,E198='PC Receitas'!$O$14)),-I198,0))</f>
        <v>12927.7</v>
      </c>
      <c r="R198" s="153" t="e">
        <f t="shared" ref="R198:R261" si="12">IF(V198="Despesas_com_RH","Despesa",IF(V198="Despesas_Operacionais","Despesa",IF(V198="Despesas_com_Marketing","Despesa",IF(V198="Impostos","Despesa",IF(V198="Investimentos","Despesa","")))))</f>
        <v>#N/A</v>
      </c>
      <c r="S198" s="150" t="e">
        <f t="shared" ref="S198:S261" si="13">IF(V198="Despesas_com_Produtos","Despesa",IF(V198="Despesas_com_Serviços","Despesa",IF(V198="Despesas_Não_Operacionais","Despesa","")))</f>
        <v>#N/A</v>
      </c>
      <c r="T198" s="150" t="e">
        <f t="shared" ref="T198:T261" si="14">IF(V198="Receitas_com_Produtos","Receita",IF(V198="Receitas_com_Serviços","Receita",IF(V198="Receitas_Não_Operacionais","Receita","")))</f>
        <v>#N/A</v>
      </c>
      <c r="U198" s="150" t="e">
        <f t="shared" ref="U198:U261" si="15">IF(R198&lt;&gt;"",R198,IF(S198&lt;&gt;"",S198,IF(T198&lt;&gt;"",T198,"")))</f>
        <v>#N/A</v>
      </c>
      <c r="V198" s="154" t="e">
        <f>VLOOKUP(E198,'PC Receitas'!$O$4:$P$14,2,FALSE)</f>
        <v>#N/A</v>
      </c>
    </row>
    <row r="199" spans="3:22" ht="19.5" customHeight="1" thickTop="1" thickBot="1" x14ac:dyDescent="0.3">
      <c r="C199" s="58"/>
      <c r="D199" s="58" t="str">
        <f>IF(C199&lt;&gt;"",TEXT(C199,"00")&amp;"/03/"&amp;'Configurações Básicas'!$P$5,"")</f>
        <v/>
      </c>
      <c r="E199" s="58"/>
      <c r="F199" s="58"/>
      <c r="G199" s="58"/>
      <c r="H199" s="58"/>
      <c r="I199" s="59"/>
      <c r="J199" s="193"/>
      <c r="K199" s="60"/>
      <c r="L199" s="60"/>
      <c r="M199" s="56">
        <f>M198+IF(AND(K199="Pago",OR(E199='PC Receitas'!$O$4,E199='PC Receitas'!$O$5,E199='PC Receitas'!$O$6)),I199,IF(AND(K199="Pago",OR(E199='PC Receitas'!$O$7,E199='PC Receitas'!$O$8,E199='PC Receitas'!$O$9,E199='PC Receitas'!$O$10,E199='PC Receitas'!$O$11,E199='PC Receitas'!$O$12,E199='PC Receitas'!$O$13,E199='PC Receitas'!$O$14)),-I199,0))</f>
        <v>12927.7</v>
      </c>
      <c r="R199" s="153" t="e">
        <f t="shared" si="12"/>
        <v>#N/A</v>
      </c>
      <c r="S199" s="150" t="e">
        <f t="shared" si="13"/>
        <v>#N/A</v>
      </c>
      <c r="T199" s="150" t="e">
        <f t="shared" si="14"/>
        <v>#N/A</v>
      </c>
      <c r="U199" s="150" t="e">
        <f t="shared" si="15"/>
        <v>#N/A</v>
      </c>
      <c r="V199" s="154" t="e">
        <f>VLOOKUP(E199,'PC Receitas'!$O$4:$P$14,2,FALSE)</f>
        <v>#N/A</v>
      </c>
    </row>
    <row r="200" spans="3:22" ht="19.5" customHeight="1" thickTop="1" thickBot="1" x14ac:dyDescent="0.3">
      <c r="C200" s="58"/>
      <c r="D200" s="58" t="str">
        <f>IF(C200&lt;&gt;"",TEXT(C200,"00")&amp;"/03/"&amp;'Configurações Básicas'!$P$5,"")</f>
        <v/>
      </c>
      <c r="E200" s="58"/>
      <c r="F200" s="58"/>
      <c r="G200" s="58"/>
      <c r="H200" s="58"/>
      <c r="I200" s="59"/>
      <c r="J200" s="193"/>
      <c r="K200" s="60"/>
      <c r="L200" s="60"/>
      <c r="M200" s="56">
        <f>M199+IF(AND(K200="Pago",OR(E200='PC Receitas'!$O$4,E200='PC Receitas'!$O$5,E200='PC Receitas'!$O$6)),I200,IF(AND(K200="Pago",OR(E200='PC Receitas'!$O$7,E200='PC Receitas'!$O$8,E200='PC Receitas'!$O$9,E200='PC Receitas'!$O$10,E200='PC Receitas'!$O$11,E200='PC Receitas'!$O$12,E200='PC Receitas'!$O$13,E200='PC Receitas'!$O$14)),-I200,0))</f>
        <v>12927.7</v>
      </c>
      <c r="R200" s="153" t="e">
        <f t="shared" si="12"/>
        <v>#N/A</v>
      </c>
      <c r="S200" s="150" t="e">
        <f t="shared" si="13"/>
        <v>#N/A</v>
      </c>
      <c r="T200" s="150" t="e">
        <f t="shared" si="14"/>
        <v>#N/A</v>
      </c>
      <c r="U200" s="150" t="e">
        <f t="shared" si="15"/>
        <v>#N/A</v>
      </c>
      <c r="V200" s="154" t="e">
        <f>VLOOKUP(E200,'PC Receitas'!$O$4:$P$14,2,FALSE)</f>
        <v>#N/A</v>
      </c>
    </row>
    <row r="201" spans="3:22" ht="19.5" customHeight="1" thickTop="1" thickBot="1" x14ac:dyDescent="0.3">
      <c r="C201" s="58"/>
      <c r="D201" s="58" t="str">
        <f>IF(C201&lt;&gt;"",TEXT(C201,"00")&amp;"/03/"&amp;'Configurações Básicas'!$P$5,"")</f>
        <v/>
      </c>
      <c r="E201" s="58"/>
      <c r="F201" s="58"/>
      <c r="G201" s="58"/>
      <c r="H201" s="58"/>
      <c r="I201" s="59"/>
      <c r="J201" s="193"/>
      <c r="K201" s="60"/>
      <c r="L201" s="60"/>
      <c r="M201" s="56">
        <f>M200+IF(AND(K201="Pago",OR(E201='PC Receitas'!$O$4,E201='PC Receitas'!$O$5,E201='PC Receitas'!$O$6)),I201,IF(AND(K201="Pago",OR(E201='PC Receitas'!$O$7,E201='PC Receitas'!$O$8,E201='PC Receitas'!$O$9,E201='PC Receitas'!$O$10,E201='PC Receitas'!$O$11,E201='PC Receitas'!$O$12,E201='PC Receitas'!$O$13,E201='PC Receitas'!$O$14)),-I201,0))</f>
        <v>12927.7</v>
      </c>
      <c r="R201" s="153" t="e">
        <f t="shared" si="12"/>
        <v>#N/A</v>
      </c>
      <c r="S201" s="150" t="e">
        <f t="shared" si="13"/>
        <v>#N/A</v>
      </c>
      <c r="T201" s="150" t="e">
        <f t="shared" si="14"/>
        <v>#N/A</v>
      </c>
      <c r="U201" s="150" t="e">
        <f t="shared" si="15"/>
        <v>#N/A</v>
      </c>
      <c r="V201" s="154" t="e">
        <f>VLOOKUP(E201,'PC Receitas'!$O$4:$P$14,2,FALSE)</f>
        <v>#N/A</v>
      </c>
    </row>
    <row r="202" spans="3:22" ht="19.5" customHeight="1" thickTop="1" thickBot="1" x14ac:dyDescent="0.3">
      <c r="C202" s="58"/>
      <c r="D202" s="58" t="str">
        <f>IF(C202&lt;&gt;"",TEXT(C202,"00")&amp;"/03/"&amp;'Configurações Básicas'!$P$5,"")</f>
        <v/>
      </c>
      <c r="E202" s="58"/>
      <c r="F202" s="58"/>
      <c r="G202" s="58"/>
      <c r="H202" s="58"/>
      <c r="I202" s="59"/>
      <c r="J202" s="193"/>
      <c r="K202" s="60"/>
      <c r="L202" s="60"/>
      <c r="M202" s="56">
        <f>M201+IF(AND(K202="Pago",OR(E202='PC Receitas'!$O$4,E202='PC Receitas'!$O$5,E202='PC Receitas'!$O$6)),I202,IF(AND(K202="Pago",OR(E202='PC Receitas'!$O$7,E202='PC Receitas'!$O$8,E202='PC Receitas'!$O$9,E202='PC Receitas'!$O$10,E202='PC Receitas'!$O$11,E202='PC Receitas'!$O$12,E202='PC Receitas'!$O$13,E202='PC Receitas'!$O$14)),-I202,0))</f>
        <v>12927.7</v>
      </c>
      <c r="R202" s="153" t="e">
        <f t="shared" si="12"/>
        <v>#N/A</v>
      </c>
      <c r="S202" s="150" t="e">
        <f t="shared" si="13"/>
        <v>#N/A</v>
      </c>
      <c r="T202" s="150" t="e">
        <f t="shared" si="14"/>
        <v>#N/A</v>
      </c>
      <c r="U202" s="150" t="e">
        <f t="shared" si="15"/>
        <v>#N/A</v>
      </c>
      <c r="V202" s="154" t="e">
        <f>VLOOKUP(E202,'PC Receitas'!$O$4:$P$14,2,FALSE)</f>
        <v>#N/A</v>
      </c>
    </row>
    <row r="203" spans="3:22" ht="19.5" customHeight="1" thickTop="1" thickBot="1" x14ac:dyDescent="0.3">
      <c r="C203" s="58"/>
      <c r="D203" s="58" t="str">
        <f>IF(C203&lt;&gt;"",TEXT(C203,"00")&amp;"/03/"&amp;'Configurações Básicas'!$P$5,"")</f>
        <v/>
      </c>
      <c r="E203" s="58"/>
      <c r="F203" s="58"/>
      <c r="G203" s="58"/>
      <c r="H203" s="58"/>
      <c r="I203" s="59"/>
      <c r="J203" s="193"/>
      <c r="K203" s="60"/>
      <c r="L203" s="60"/>
      <c r="M203" s="56">
        <f>M202+IF(AND(K203="Pago",OR(E203='PC Receitas'!$O$4,E203='PC Receitas'!$O$5,E203='PC Receitas'!$O$6)),I203,IF(AND(K203="Pago",OR(E203='PC Receitas'!$O$7,E203='PC Receitas'!$O$8,E203='PC Receitas'!$O$9,E203='PC Receitas'!$O$10,E203='PC Receitas'!$O$11,E203='PC Receitas'!$O$12,E203='PC Receitas'!$O$13,E203='PC Receitas'!$O$14)),-I203,0))</f>
        <v>12927.7</v>
      </c>
      <c r="R203" s="153" t="e">
        <f t="shared" si="12"/>
        <v>#N/A</v>
      </c>
      <c r="S203" s="150" t="e">
        <f t="shared" si="13"/>
        <v>#N/A</v>
      </c>
      <c r="T203" s="150" t="e">
        <f t="shared" si="14"/>
        <v>#N/A</v>
      </c>
      <c r="U203" s="150" t="e">
        <f t="shared" si="15"/>
        <v>#N/A</v>
      </c>
      <c r="V203" s="154" t="e">
        <f>VLOOKUP(E203,'PC Receitas'!$O$4:$P$14,2,FALSE)</f>
        <v>#N/A</v>
      </c>
    </row>
    <row r="204" spans="3:22" ht="19.5" customHeight="1" thickTop="1" thickBot="1" x14ac:dyDescent="0.3">
      <c r="C204" s="58"/>
      <c r="D204" s="58" t="str">
        <f>IF(C204&lt;&gt;"",TEXT(C204,"00")&amp;"/03/"&amp;'Configurações Básicas'!$P$5,"")</f>
        <v/>
      </c>
      <c r="E204" s="58"/>
      <c r="F204" s="58"/>
      <c r="G204" s="58"/>
      <c r="H204" s="58"/>
      <c r="I204" s="59"/>
      <c r="J204" s="193"/>
      <c r="K204" s="60"/>
      <c r="L204" s="60"/>
      <c r="M204" s="56">
        <f>M203+IF(AND(K204="Pago",OR(E204='PC Receitas'!$O$4,E204='PC Receitas'!$O$5,E204='PC Receitas'!$O$6)),I204,IF(AND(K204="Pago",OR(E204='PC Receitas'!$O$7,E204='PC Receitas'!$O$8,E204='PC Receitas'!$O$9,E204='PC Receitas'!$O$10,E204='PC Receitas'!$O$11,E204='PC Receitas'!$O$12,E204='PC Receitas'!$O$13,E204='PC Receitas'!$O$14)),-I204,0))</f>
        <v>12927.7</v>
      </c>
      <c r="R204" s="153" t="e">
        <f t="shared" si="12"/>
        <v>#N/A</v>
      </c>
      <c r="S204" s="150" t="e">
        <f t="shared" si="13"/>
        <v>#N/A</v>
      </c>
      <c r="T204" s="150" t="e">
        <f t="shared" si="14"/>
        <v>#N/A</v>
      </c>
      <c r="U204" s="150" t="e">
        <f t="shared" si="15"/>
        <v>#N/A</v>
      </c>
      <c r="V204" s="154" t="e">
        <f>VLOOKUP(E204,'PC Receitas'!$O$4:$P$14,2,FALSE)</f>
        <v>#N/A</v>
      </c>
    </row>
    <row r="205" spans="3:22" ht="19.5" customHeight="1" thickTop="1" thickBot="1" x14ac:dyDescent="0.3">
      <c r="C205" s="58"/>
      <c r="D205" s="58" t="str">
        <f>IF(C205&lt;&gt;"",TEXT(C205,"00")&amp;"/03/"&amp;'Configurações Básicas'!$P$5,"")</f>
        <v/>
      </c>
      <c r="E205" s="58"/>
      <c r="F205" s="58"/>
      <c r="G205" s="58"/>
      <c r="H205" s="58"/>
      <c r="I205" s="59"/>
      <c r="J205" s="193"/>
      <c r="K205" s="60"/>
      <c r="L205" s="60"/>
      <c r="M205" s="56">
        <f>M204+IF(AND(K205="Pago",OR(E205='PC Receitas'!$O$4,E205='PC Receitas'!$O$5,E205='PC Receitas'!$O$6)),I205,IF(AND(K205="Pago",OR(E205='PC Receitas'!$O$7,E205='PC Receitas'!$O$8,E205='PC Receitas'!$O$9,E205='PC Receitas'!$O$10,E205='PC Receitas'!$O$11,E205='PC Receitas'!$O$12,E205='PC Receitas'!$O$13,E205='PC Receitas'!$O$14)),-I205,0))</f>
        <v>12927.7</v>
      </c>
      <c r="R205" s="153" t="e">
        <f t="shared" si="12"/>
        <v>#N/A</v>
      </c>
      <c r="S205" s="150" t="e">
        <f t="shared" si="13"/>
        <v>#N/A</v>
      </c>
      <c r="T205" s="150" t="e">
        <f t="shared" si="14"/>
        <v>#N/A</v>
      </c>
      <c r="U205" s="150" t="e">
        <f t="shared" si="15"/>
        <v>#N/A</v>
      </c>
      <c r="V205" s="154" t="e">
        <f>VLOOKUP(E205,'PC Receitas'!$O$4:$P$14,2,FALSE)</f>
        <v>#N/A</v>
      </c>
    </row>
    <row r="206" spans="3:22" ht="19.5" customHeight="1" thickTop="1" thickBot="1" x14ac:dyDescent="0.3">
      <c r="C206" s="58"/>
      <c r="D206" s="58" t="str">
        <f>IF(C206&lt;&gt;"",TEXT(C206,"00")&amp;"/03/"&amp;'Configurações Básicas'!$P$5,"")</f>
        <v/>
      </c>
      <c r="E206" s="58"/>
      <c r="F206" s="58"/>
      <c r="G206" s="58"/>
      <c r="H206" s="58"/>
      <c r="I206" s="59"/>
      <c r="J206" s="193"/>
      <c r="K206" s="60"/>
      <c r="L206" s="60"/>
      <c r="M206" s="56">
        <f>M205+IF(AND(K206="Pago",OR(E206='PC Receitas'!$O$4,E206='PC Receitas'!$O$5,E206='PC Receitas'!$O$6)),I206,IF(AND(K206="Pago",OR(E206='PC Receitas'!$O$7,E206='PC Receitas'!$O$8,E206='PC Receitas'!$O$9,E206='PC Receitas'!$O$10,E206='PC Receitas'!$O$11,E206='PC Receitas'!$O$12,E206='PC Receitas'!$O$13,E206='PC Receitas'!$O$14)),-I206,0))</f>
        <v>12927.7</v>
      </c>
      <c r="R206" s="153" t="e">
        <f t="shared" si="12"/>
        <v>#N/A</v>
      </c>
      <c r="S206" s="150" t="e">
        <f t="shared" si="13"/>
        <v>#N/A</v>
      </c>
      <c r="T206" s="150" t="e">
        <f t="shared" si="14"/>
        <v>#N/A</v>
      </c>
      <c r="U206" s="150" t="e">
        <f t="shared" si="15"/>
        <v>#N/A</v>
      </c>
      <c r="V206" s="154" t="e">
        <f>VLOOKUP(E206,'PC Receitas'!$O$4:$P$14,2,FALSE)</f>
        <v>#N/A</v>
      </c>
    </row>
    <row r="207" spans="3:22" ht="19.5" customHeight="1" thickTop="1" thickBot="1" x14ac:dyDescent="0.3">
      <c r="C207" s="58"/>
      <c r="D207" s="58" t="str">
        <f>IF(C207&lt;&gt;"",TEXT(C207,"00")&amp;"/03/"&amp;'Configurações Básicas'!$P$5,"")</f>
        <v/>
      </c>
      <c r="E207" s="58"/>
      <c r="F207" s="58"/>
      <c r="G207" s="58"/>
      <c r="H207" s="58"/>
      <c r="I207" s="59"/>
      <c r="J207" s="193"/>
      <c r="K207" s="60"/>
      <c r="L207" s="60"/>
      <c r="M207" s="56">
        <f>M206+IF(AND(K207="Pago",OR(E207='PC Receitas'!$O$4,E207='PC Receitas'!$O$5,E207='PC Receitas'!$O$6)),I207,IF(AND(K207="Pago",OR(E207='PC Receitas'!$O$7,E207='PC Receitas'!$O$8,E207='PC Receitas'!$O$9,E207='PC Receitas'!$O$10,E207='PC Receitas'!$O$11,E207='PC Receitas'!$O$12,E207='PC Receitas'!$O$13,E207='PC Receitas'!$O$14)),-I207,0))</f>
        <v>12927.7</v>
      </c>
      <c r="R207" s="153" t="e">
        <f t="shared" si="12"/>
        <v>#N/A</v>
      </c>
      <c r="S207" s="150" t="e">
        <f t="shared" si="13"/>
        <v>#N/A</v>
      </c>
      <c r="T207" s="150" t="e">
        <f t="shared" si="14"/>
        <v>#N/A</v>
      </c>
      <c r="U207" s="150" t="e">
        <f t="shared" si="15"/>
        <v>#N/A</v>
      </c>
      <c r="V207" s="154" t="e">
        <f>VLOOKUP(E207,'PC Receitas'!$O$4:$P$14,2,FALSE)</f>
        <v>#N/A</v>
      </c>
    </row>
    <row r="208" spans="3:22" ht="19.5" customHeight="1" thickTop="1" thickBot="1" x14ac:dyDescent="0.3">
      <c r="C208" s="58"/>
      <c r="D208" s="58" t="str">
        <f>IF(C208&lt;&gt;"",TEXT(C208,"00")&amp;"/03/"&amp;'Configurações Básicas'!$P$5,"")</f>
        <v/>
      </c>
      <c r="E208" s="58"/>
      <c r="F208" s="58"/>
      <c r="G208" s="58"/>
      <c r="H208" s="58"/>
      <c r="I208" s="59"/>
      <c r="J208" s="193"/>
      <c r="K208" s="60"/>
      <c r="L208" s="60"/>
      <c r="M208" s="56">
        <f>M207+IF(AND(K208="Pago",OR(E208='PC Receitas'!$O$4,E208='PC Receitas'!$O$5,E208='PC Receitas'!$O$6)),I208,IF(AND(K208="Pago",OR(E208='PC Receitas'!$O$7,E208='PC Receitas'!$O$8,E208='PC Receitas'!$O$9,E208='PC Receitas'!$O$10,E208='PC Receitas'!$O$11,E208='PC Receitas'!$O$12,E208='PC Receitas'!$O$13,E208='PC Receitas'!$O$14)),-I208,0))</f>
        <v>12927.7</v>
      </c>
      <c r="R208" s="153" t="e">
        <f t="shared" si="12"/>
        <v>#N/A</v>
      </c>
      <c r="S208" s="150" t="e">
        <f t="shared" si="13"/>
        <v>#N/A</v>
      </c>
      <c r="T208" s="150" t="e">
        <f t="shared" si="14"/>
        <v>#N/A</v>
      </c>
      <c r="U208" s="150" t="e">
        <f t="shared" si="15"/>
        <v>#N/A</v>
      </c>
      <c r="V208" s="154" t="e">
        <f>VLOOKUP(E208,'PC Receitas'!$O$4:$P$14,2,FALSE)</f>
        <v>#N/A</v>
      </c>
    </row>
    <row r="209" spans="3:22" ht="19.5" customHeight="1" thickTop="1" thickBot="1" x14ac:dyDescent="0.3">
      <c r="C209" s="58"/>
      <c r="D209" s="58" t="str">
        <f>IF(C209&lt;&gt;"",TEXT(C209,"00")&amp;"/03/"&amp;'Configurações Básicas'!$P$5,"")</f>
        <v/>
      </c>
      <c r="E209" s="58"/>
      <c r="F209" s="58"/>
      <c r="G209" s="58"/>
      <c r="H209" s="58"/>
      <c r="I209" s="59"/>
      <c r="J209" s="193"/>
      <c r="K209" s="60"/>
      <c r="L209" s="60"/>
      <c r="M209" s="56">
        <f>M208+IF(AND(K209="Pago",OR(E209='PC Receitas'!$O$4,E209='PC Receitas'!$O$5,E209='PC Receitas'!$O$6)),I209,IF(AND(K209="Pago",OR(E209='PC Receitas'!$O$7,E209='PC Receitas'!$O$8,E209='PC Receitas'!$O$9,E209='PC Receitas'!$O$10,E209='PC Receitas'!$O$11,E209='PC Receitas'!$O$12,E209='PC Receitas'!$O$13,E209='PC Receitas'!$O$14)),-I209,0))</f>
        <v>12927.7</v>
      </c>
      <c r="R209" s="153" t="e">
        <f t="shared" si="12"/>
        <v>#N/A</v>
      </c>
      <c r="S209" s="150" t="e">
        <f t="shared" si="13"/>
        <v>#N/A</v>
      </c>
      <c r="T209" s="150" t="e">
        <f t="shared" si="14"/>
        <v>#N/A</v>
      </c>
      <c r="U209" s="150" t="e">
        <f t="shared" si="15"/>
        <v>#N/A</v>
      </c>
      <c r="V209" s="154" t="e">
        <f>VLOOKUP(E209,'PC Receitas'!$O$4:$P$14,2,FALSE)</f>
        <v>#N/A</v>
      </c>
    </row>
    <row r="210" spans="3:22" ht="19.5" customHeight="1" thickTop="1" thickBot="1" x14ac:dyDescent="0.3">
      <c r="C210" s="58"/>
      <c r="D210" s="58" t="str">
        <f>IF(C210&lt;&gt;"",TEXT(C210,"00")&amp;"/03/"&amp;'Configurações Básicas'!$P$5,"")</f>
        <v/>
      </c>
      <c r="E210" s="58"/>
      <c r="F210" s="58"/>
      <c r="G210" s="58"/>
      <c r="H210" s="58"/>
      <c r="I210" s="59"/>
      <c r="J210" s="193"/>
      <c r="K210" s="60"/>
      <c r="L210" s="60"/>
      <c r="M210" s="56">
        <f>M209+IF(AND(K210="Pago",OR(E210='PC Receitas'!$O$4,E210='PC Receitas'!$O$5,E210='PC Receitas'!$O$6)),I210,IF(AND(K210="Pago",OR(E210='PC Receitas'!$O$7,E210='PC Receitas'!$O$8,E210='PC Receitas'!$O$9,E210='PC Receitas'!$O$10,E210='PC Receitas'!$O$11,E210='PC Receitas'!$O$12,E210='PC Receitas'!$O$13,E210='PC Receitas'!$O$14)),-I210,0))</f>
        <v>12927.7</v>
      </c>
      <c r="R210" s="153" t="e">
        <f t="shared" si="12"/>
        <v>#N/A</v>
      </c>
      <c r="S210" s="150" t="e">
        <f t="shared" si="13"/>
        <v>#N/A</v>
      </c>
      <c r="T210" s="150" t="e">
        <f t="shared" si="14"/>
        <v>#N/A</v>
      </c>
      <c r="U210" s="150" t="e">
        <f t="shared" si="15"/>
        <v>#N/A</v>
      </c>
      <c r="V210" s="154" t="e">
        <f>VLOOKUP(E210,'PC Receitas'!$O$4:$P$14,2,FALSE)</f>
        <v>#N/A</v>
      </c>
    </row>
    <row r="211" spans="3:22" ht="19.5" customHeight="1" thickTop="1" thickBot="1" x14ac:dyDescent="0.3">
      <c r="C211" s="58"/>
      <c r="D211" s="58" t="str">
        <f>IF(C211&lt;&gt;"",TEXT(C211,"00")&amp;"/03/"&amp;'Configurações Básicas'!$P$5,"")</f>
        <v/>
      </c>
      <c r="E211" s="58"/>
      <c r="F211" s="58"/>
      <c r="G211" s="58"/>
      <c r="H211" s="58"/>
      <c r="I211" s="59"/>
      <c r="J211" s="193"/>
      <c r="K211" s="60"/>
      <c r="L211" s="60"/>
      <c r="M211" s="56">
        <f>M210+IF(AND(K211="Pago",OR(E211='PC Receitas'!$O$4,E211='PC Receitas'!$O$5,E211='PC Receitas'!$O$6)),I211,IF(AND(K211="Pago",OR(E211='PC Receitas'!$O$7,E211='PC Receitas'!$O$8,E211='PC Receitas'!$O$9,E211='PC Receitas'!$O$10,E211='PC Receitas'!$O$11,E211='PC Receitas'!$O$12,E211='PC Receitas'!$O$13,E211='PC Receitas'!$O$14)),-I211,0))</f>
        <v>12927.7</v>
      </c>
      <c r="R211" s="153" t="e">
        <f t="shared" si="12"/>
        <v>#N/A</v>
      </c>
      <c r="S211" s="150" t="e">
        <f t="shared" si="13"/>
        <v>#N/A</v>
      </c>
      <c r="T211" s="150" t="e">
        <f t="shared" si="14"/>
        <v>#N/A</v>
      </c>
      <c r="U211" s="150" t="e">
        <f t="shared" si="15"/>
        <v>#N/A</v>
      </c>
      <c r="V211" s="154" t="e">
        <f>VLOOKUP(E211,'PC Receitas'!$O$4:$P$14,2,FALSE)</f>
        <v>#N/A</v>
      </c>
    </row>
    <row r="212" spans="3:22" ht="19.5" customHeight="1" thickTop="1" thickBot="1" x14ac:dyDescent="0.3">
      <c r="C212" s="58"/>
      <c r="D212" s="58" t="str">
        <f>IF(C212&lt;&gt;"",TEXT(C212,"00")&amp;"/03/"&amp;'Configurações Básicas'!$P$5,"")</f>
        <v/>
      </c>
      <c r="E212" s="58"/>
      <c r="F212" s="58"/>
      <c r="G212" s="58"/>
      <c r="H212" s="58"/>
      <c r="I212" s="59"/>
      <c r="J212" s="193"/>
      <c r="K212" s="60"/>
      <c r="L212" s="60"/>
      <c r="M212" s="56">
        <f>M211+IF(AND(K212="Pago",OR(E212='PC Receitas'!$O$4,E212='PC Receitas'!$O$5,E212='PC Receitas'!$O$6)),I212,IF(AND(K212="Pago",OR(E212='PC Receitas'!$O$7,E212='PC Receitas'!$O$8,E212='PC Receitas'!$O$9,E212='PC Receitas'!$O$10,E212='PC Receitas'!$O$11,E212='PC Receitas'!$O$12,E212='PC Receitas'!$O$13,E212='PC Receitas'!$O$14)),-I212,0))</f>
        <v>12927.7</v>
      </c>
      <c r="R212" s="153" t="e">
        <f t="shared" si="12"/>
        <v>#N/A</v>
      </c>
      <c r="S212" s="150" t="e">
        <f t="shared" si="13"/>
        <v>#N/A</v>
      </c>
      <c r="T212" s="150" t="e">
        <f t="shared" si="14"/>
        <v>#N/A</v>
      </c>
      <c r="U212" s="150" t="e">
        <f t="shared" si="15"/>
        <v>#N/A</v>
      </c>
      <c r="V212" s="154" t="e">
        <f>VLOOKUP(E212,'PC Receitas'!$O$4:$P$14,2,FALSE)</f>
        <v>#N/A</v>
      </c>
    </row>
    <row r="213" spans="3:22" ht="19.5" customHeight="1" thickTop="1" thickBot="1" x14ac:dyDescent="0.3">
      <c r="C213" s="58"/>
      <c r="D213" s="58" t="str">
        <f>IF(C213&lt;&gt;"",TEXT(C213,"00")&amp;"/03/"&amp;'Configurações Básicas'!$P$5,"")</f>
        <v/>
      </c>
      <c r="E213" s="58"/>
      <c r="F213" s="58"/>
      <c r="G213" s="58"/>
      <c r="H213" s="58"/>
      <c r="I213" s="59"/>
      <c r="J213" s="193"/>
      <c r="K213" s="60"/>
      <c r="L213" s="60"/>
      <c r="M213" s="56">
        <f>M212+IF(AND(K213="Pago",OR(E213='PC Receitas'!$O$4,E213='PC Receitas'!$O$5,E213='PC Receitas'!$O$6)),I213,IF(AND(K213="Pago",OR(E213='PC Receitas'!$O$7,E213='PC Receitas'!$O$8,E213='PC Receitas'!$O$9,E213='PC Receitas'!$O$10,E213='PC Receitas'!$O$11,E213='PC Receitas'!$O$12,E213='PC Receitas'!$O$13,E213='PC Receitas'!$O$14)),-I213,0))</f>
        <v>12927.7</v>
      </c>
      <c r="R213" s="153" t="e">
        <f t="shared" si="12"/>
        <v>#N/A</v>
      </c>
      <c r="S213" s="150" t="e">
        <f t="shared" si="13"/>
        <v>#N/A</v>
      </c>
      <c r="T213" s="150" t="e">
        <f t="shared" si="14"/>
        <v>#N/A</v>
      </c>
      <c r="U213" s="150" t="e">
        <f t="shared" si="15"/>
        <v>#N/A</v>
      </c>
      <c r="V213" s="154" t="e">
        <f>VLOOKUP(E213,'PC Receitas'!$O$4:$P$14,2,FALSE)</f>
        <v>#N/A</v>
      </c>
    </row>
    <row r="214" spans="3:22" ht="19.5" customHeight="1" thickTop="1" thickBot="1" x14ac:dyDescent="0.3">
      <c r="C214" s="58"/>
      <c r="D214" s="58" t="str">
        <f>IF(C214&lt;&gt;"",TEXT(C214,"00")&amp;"/03/"&amp;'Configurações Básicas'!$P$5,"")</f>
        <v/>
      </c>
      <c r="E214" s="58"/>
      <c r="F214" s="58"/>
      <c r="G214" s="58"/>
      <c r="H214" s="58"/>
      <c r="I214" s="59"/>
      <c r="J214" s="193"/>
      <c r="K214" s="60"/>
      <c r="L214" s="60"/>
      <c r="M214" s="56">
        <f>M213+IF(AND(K214="Pago",OR(E214='PC Receitas'!$O$4,E214='PC Receitas'!$O$5,E214='PC Receitas'!$O$6)),I214,IF(AND(K214="Pago",OR(E214='PC Receitas'!$O$7,E214='PC Receitas'!$O$8,E214='PC Receitas'!$O$9,E214='PC Receitas'!$O$10,E214='PC Receitas'!$O$11,E214='PC Receitas'!$O$12,E214='PC Receitas'!$O$13,E214='PC Receitas'!$O$14)),-I214,0))</f>
        <v>12927.7</v>
      </c>
      <c r="R214" s="153" t="e">
        <f t="shared" si="12"/>
        <v>#N/A</v>
      </c>
      <c r="S214" s="150" t="e">
        <f t="shared" si="13"/>
        <v>#N/A</v>
      </c>
      <c r="T214" s="150" t="e">
        <f t="shared" si="14"/>
        <v>#N/A</v>
      </c>
      <c r="U214" s="150" t="e">
        <f t="shared" si="15"/>
        <v>#N/A</v>
      </c>
      <c r="V214" s="154" t="e">
        <f>VLOOKUP(E214,'PC Receitas'!$O$4:$P$14,2,FALSE)</f>
        <v>#N/A</v>
      </c>
    </row>
    <row r="215" spans="3:22" ht="19.5" customHeight="1" thickTop="1" thickBot="1" x14ac:dyDescent="0.3">
      <c r="C215" s="58"/>
      <c r="D215" s="58" t="str">
        <f>IF(C215&lt;&gt;"",TEXT(C215,"00")&amp;"/03/"&amp;'Configurações Básicas'!$P$5,"")</f>
        <v/>
      </c>
      <c r="E215" s="58"/>
      <c r="F215" s="58"/>
      <c r="G215" s="58"/>
      <c r="H215" s="58"/>
      <c r="I215" s="59"/>
      <c r="J215" s="193"/>
      <c r="K215" s="60"/>
      <c r="L215" s="60"/>
      <c r="M215" s="56">
        <f>M214+IF(AND(K215="Pago",OR(E215='PC Receitas'!$O$4,E215='PC Receitas'!$O$5,E215='PC Receitas'!$O$6)),I215,IF(AND(K215="Pago",OR(E215='PC Receitas'!$O$7,E215='PC Receitas'!$O$8,E215='PC Receitas'!$O$9,E215='PC Receitas'!$O$10,E215='PC Receitas'!$O$11,E215='PC Receitas'!$O$12,E215='PC Receitas'!$O$13,E215='PC Receitas'!$O$14)),-I215,0))</f>
        <v>12927.7</v>
      </c>
      <c r="R215" s="153" t="e">
        <f t="shared" si="12"/>
        <v>#N/A</v>
      </c>
      <c r="S215" s="150" t="e">
        <f t="shared" si="13"/>
        <v>#N/A</v>
      </c>
      <c r="T215" s="150" t="e">
        <f t="shared" si="14"/>
        <v>#N/A</v>
      </c>
      <c r="U215" s="150" t="e">
        <f t="shared" si="15"/>
        <v>#N/A</v>
      </c>
      <c r="V215" s="154" t="e">
        <f>VLOOKUP(E215,'PC Receitas'!$O$4:$P$14,2,FALSE)</f>
        <v>#N/A</v>
      </c>
    </row>
    <row r="216" spans="3:22" ht="19.5" customHeight="1" thickTop="1" thickBot="1" x14ac:dyDescent="0.3">
      <c r="C216" s="58"/>
      <c r="D216" s="58" t="str">
        <f>IF(C216&lt;&gt;"",TEXT(C216,"00")&amp;"/03/"&amp;'Configurações Básicas'!$P$5,"")</f>
        <v/>
      </c>
      <c r="E216" s="58"/>
      <c r="F216" s="58"/>
      <c r="G216" s="58"/>
      <c r="H216" s="58"/>
      <c r="I216" s="59"/>
      <c r="J216" s="193"/>
      <c r="K216" s="60"/>
      <c r="L216" s="60"/>
      <c r="M216" s="56">
        <f>M215+IF(AND(K216="Pago",OR(E216='PC Receitas'!$O$4,E216='PC Receitas'!$O$5,E216='PC Receitas'!$O$6)),I216,IF(AND(K216="Pago",OR(E216='PC Receitas'!$O$7,E216='PC Receitas'!$O$8,E216='PC Receitas'!$O$9,E216='PC Receitas'!$O$10,E216='PC Receitas'!$O$11,E216='PC Receitas'!$O$12,E216='PC Receitas'!$O$13,E216='PC Receitas'!$O$14)),-I216,0))</f>
        <v>12927.7</v>
      </c>
      <c r="R216" s="153" t="e">
        <f t="shared" si="12"/>
        <v>#N/A</v>
      </c>
      <c r="S216" s="150" t="e">
        <f t="shared" si="13"/>
        <v>#N/A</v>
      </c>
      <c r="T216" s="150" t="e">
        <f t="shared" si="14"/>
        <v>#N/A</v>
      </c>
      <c r="U216" s="150" t="e">
        <f t="shared" si="15"/>
        <v>#N/A</v>
      </c>
      <c r="V216" s="154" t="e">
        <f>VLOOKUP(E216,'PC Receitas'!$O$4:$P$14,2,FALSE)</f>
        <v>#N/A</v>
      </c>
    </row>
    <row r="217" spans="3:22" ht="19.5" customHeight="1" thickTop="1" thickBot="1" x14ac:dyDescent="0.3">
      <c r="C217" s="58"/>
      <c r="D217" s="58" t="str">
        <f>IF(C217&lt;&gt;"",TEXT(C217,"00")&amp;"/03/"&amp;'Configurações Básicas'!$P$5,"")</f>
        <v/>
      </c>
      <c r="E217" s="58"/>
      <c r="F217" s="58"/>
      <c r="G217" s="58"/>
      <c r="H217" s="58"/>
      <c r="I217" s="59"/>
      <c r="J217" s="193"/>
      <c r="K217" s="60"/>
      <c r="L217" s="60"/>
      <c r="M217" s="56">
        <f>M216+IF(AND(K217="Pago",OR(E217='PC Receitas'!$O$4,E217='PC Receitas'!$O$5,E217='PC Receitas'!$O$6)),I217,IF(AND(K217="Pago",OR(E217='PC Receitas'!$O$7,E217='PC Receitas'!$O$8,E217='PC Receitas'!$O$9,E217='PC Receitas'!$O$10,E217='PC Receitas'!$O$11,E217='PC Receitas'!$O$12,E217='PC Receitas'!$O$13,E217='PC Receitas'!$O$14)),-I217,0))</f>
        <v>12927.7</v>
      </c>
      <c r="R217" s="153" t="e">
        <f t="shared" si="12"/>
        <v>#N/A</v>
      </c>
      <c r="S217" s="150" t="e">
        <f t="shared" si="13"/>
        <v>#N/A</v>
      </c>
      <c r="T217" s="150" t="e">
        <f t="shared" si="14"/>
        <v>#N/A</v>
      </c>
      <c r="U217" s="150" t="e">
        <f t="shared" si="15"/>
        <v>#N/A</v>
      </c>
      <c r="V217" s="154" t="e">
        <f>VLOOKUP(E217,'PC Receitas'!$O$4:$P$14,2,FALSE)</f>
        <v>#N/A</v>
      </c>
    </row>
    <row r="218" spans="3:22" ht="19.5" customHeight="1" thickTop="1" thickBot="1" x14ac:dyDescent="0.3">
      <c r="C218" s="58"/>
      <c r="D218" s="58" t="str">
        <f>IF(C218&lt;&gt;"",TEXT(C218,"00")&amp;"/03/"&amp;'Configurações Básicas'!$P$5,"")</f>
        <v/>
      </c>
      <c r="E218" s="58"/>
      <c r="F218" s="58"/>
      <c r="G218" s="58"/>
      <c r="H218" s="58"/>
      <c r="I218" s="59"/>
      <c r="J218" s="193"/>
      <c r="K218" s="60"/>
      <c r="L218" s="60"/>
      <c r="M218" s="56">
        <f>M217+IF(AND(K218="Pago",OR(E218='PC Receitas'!$O$4,E218='PC Receitas'!$O$5,E218='PC Receitas'!$O$6)),I218,IF(AND(K218="Pago",OR(E218='PC Receitas'!$O$7,E218='PC Receitas'!$O$8,E218='PC Receitas'!$O$9,E218='PC Receitas'!$O$10,E218='PC Receitas'!$O$11,E218='PC Receitas'!$O$12,E218='PC Receitas'!$O$13,E218='PC Receitas'!$O$14)),-I218,0))</f>
        <v>12927.7</v>
      </c>
      <c r="R218" s="153" t="e">
        <f t="shared" si="12"/>
        <v>#N/A</v>
      </c>
      <c r="S218" s="150" t="e">
        <f t="shared" si="13"/>
        <v>#N/A</v>
      </c>
      <c r="T218" s="150" t="e">
        <f t="shared" si="14"/>
        <v>#N/A</v>
      </c>
      <c r="U218" s="150" t="e">
        <f t="shared" si="15"/>
        <v>#N/A</v>
      </c>
      <c r="V218" s="154" t="e">
        <f>VLOOKUP(E218,'PC Receitas'!$O$4:$P$14,2,FALSE)</f>
        <v>#N/A</v>
      </c>
    </row>
    <row r="219" spans="3:22" ht="19.5" customHeight="1" thickTop="1" thickBot="1" x14ac:dyDescent="0.3">
      <c r="C219" s="58"/>
      <c r="D219" s="58" t="str">
        <f>IF(C219&lt;&gt;"",TEXT(C219,"00")&amp;"/03/"&amp;'Configurações Básicas'!$P$5,"")</f>
        <v/>
      </c>
      <c r="E219" s="58"/>
      <c r="F219" s="58"/>
      <c r="G219" s="58"/>
      <c r="H219" s="58"/>
      <c r="I219" s="59"/>
      <c r="J219" s="193"/>
      <c r="K219" s="60"/>
      <c r="L219" s="60"/>
      <c r="M219" s="56">
        <f>M218+IF(AND(K219="Pago",OR(E219='PC Receitas'!$O$4,E219='PC Receitas'!$O$5,E219='PC Receitas'!$O$6)),I219,IF(AND(K219="Pago",OR(E219='PC Receitas'!$O$7,E219='PC Receitas'!$O$8,E219='PC Receitas'!$O$9,E219='PC Receitas'!$O$10,E219='PC Receitas'!$O$11,E219='PC Receitas'!$O$12,E219='PC Receitas'!$O$13,E219='PC Receitas'!$O$14)),-I219,0))</f>
        <v>12927.7</v>
      </c>
      <c r="R219" s="153" t="e">
        <f t="shared" si="12"/>
        <v>#N/A</v>
      </c>
      <c r="S219" s="150" t="e">
        <f t="shared" si="13"/>
        <v>#N/A</v>
      </c>
      <c r="T219" s="150" t="e">
        <f t="shared" si="14"/>
        <v>#N/A</v>
      </c>
      <c r="U219" s="150" t="e">
        <f t="shared" si="15"/>
        <v>#N/A</v>
      </c>
      <c r="V219" s="154" t="e">
        <f>VLOOKUP(E219,'PC Receitas'!$O$4:$P$14,2,FALSE)</f>
        <v>#N/A</v>
      </c>
    </row>
    <row r="220" spans="3:22" ht="19.5" customHeight="1" thickTop="1" thickBot="1" x14ac:dyDescent="0.3">
      <c r="C220" s="58"/>
      <c r="D220" s="58" t="str">
        <f>IF(C220&lt;&gt;"",TEXT(C220,"00")&amp;"/03/"&amp;'Configurações Básicas'!$P$5,"")</f>
        <v/>
      </c>
      <c r="E220" s="58"/>
      <c r="F220" s="58"/>
      <c r="G220" s="58"/>
      <c r="H220" s="58"/>
      <c r="I220" s="59"/>
      <c r="J220" s="193"/>
      <c r="K220" s="60"/>
      <c r="L220" s="60"/>
      <c r="M220" s="56">
        <f>M219+IF(AND(K220="Pago",OR(E220='PC Receitas'!$O$4,E220='PC Receitas'!$O$5,E220='PC Receitas'!$O$6)),I220,IF(AND(K220="Pago",OR(E220='PC Receitas'!$O$7,E220='PC Receitas'!$O$8,E220='PC Receitas'!$O$9,E220='PC Receitas'!$O$10,E220='PC Receitas'!$O$11,E220='PC Receitas'!$O$12,E220='PC Receitas'!$O$13,E220='PC Receitas'!$O$14)),-I220,0))</f>
        <v>12927.7</v>
      </c>
      <c r="R220" s="153" t="e">
        <f t="shared" si="12"/>
        <v>#N/A</v>
      </c>
      <c r="S220" s="150" t="e">
        <f t="shared" si="13"/>
        <v>#N/A</v>
      </c>
      <c r="T220" s="150" t="e">
        <f t="shared" si="14"/>
        <v>#N/A</v>
      </c>
      <c r="U220" s="150" t="e">
        <f t="shared" si="15"/>
        <v>#N/A</v>
      </c>
      <c r="V220" s="154" t="e">
        <f>VLOOKUP(E220,'PC Receitas'!$O$4:$P$14,2,FALSE)</f>
        <v>#N/A</v>
      </c>
    </row>
    <row r="221" spans="3:22" ht="19.5" customHeight="1" thickTop="1" thickBot="1" x14ac:dyDescent="0.3">
      <c r="C221" s="58"/>
      <c r="D221" s="58" t="str">
        <f>IF(C221&lt;&gt;"",TEXT(C221,"00")&amp;"/03/"&amp;'Configurações Básicas'!$P$5,"")</f>
        <v/>
      </c>
      <c r="E221" s="58"/>
      <c r="F221" s="58"/>
      <c r="G221" s="58"/>
      <c r="H221" s="58"/>
      <c r="I221" s="59"/>
      <c r="J221" s="193"/>
      <c r="K221" s="60"/>
      <c r="L221" s="60"/>
      <c r="M221" s="56">
        <f>M220+IF(AND(K221="Pago",OR(E221='PC Receitas'!$O$4,E221='PC Receitas'!$O$5,E221='PC Receitas'!$O$6)),I221,IF(AND(K221="Pago",OR(E221='PC Receitas'!$O$7,E221='PC Receitas'!$O$8,E221='PC Receitas'!$O$9,E221='PC Receitas'!$O$10,E221='PC Receitas'!$O$11,E221='PC Receitas'!$O$12,E221='PC Receitas'!$O$13,E221='PC Receitas'!$O$14)),-I221,0))</f>
        <v>12927.7</v>
      </c>
      <c r="R221" s="153" t="e">
        <f t="shared" si="12"/>
        <v>#N/A</v>
      </c>
      <c r="S221" s="150" t="e">
        <f t="shared" si="13"/>
        <v>#N/A</v>
      </c>
      <c r="T221" s="150" t="e">
        <f t="shared" si="14"/>
        <v>#N/A</v>
      </c>
      <c r="U221" s="150" t="e">
        <f t="shared" si="15"/>
        <v>#N/A</v>
      </c>
      <c r="V221" s="154" t="e">
        <f>VLOOKUP(E221,'PC Receitas'!$O$4:$P$14,2,FALSE)</f>
        <v>#N/A</v>
      </c>
    </row>
    <row r="222" spans="3:22" ht="19.5" customHeight="1" thickTop="1" thickBot="1" x14ac:dyDescent="0.3">
      <c r="C222" s="58"/>
      <c r="D222" s="58" t="str">
        <f>IF(C222&lt;&gt;"",TEXT(C222,"00")&amp;"/03/"&amp;'Configurações Básicas'!$P$5,"")</f>
        <v/>
      </c>
      <c r="E222" s="58"/>
      <c r="F222" s="58"/>
      <c r="G222" s="58"/>
      <c r="H222" s="58"/>
      <c r="I222" s="59"/>
      <c r="J222" s="193"/>
      <c r="K222" s="60"/>
      <c r="L222" s="60"/>
      <c r="M222" s="56">
        <f>M221+IF(AND(K222="Pago",OR(E222='PC Receitas'!$O$4,E222='PC Receitas'!$O$5,E222='PC Receitas'!$O$6)),I222,IF(AND(K222="Pago",OR(E222='PC Receitas'!$O$7,E222='PC Receitas'!$O$8,E222='PC Receitas'!$O$9,E222='PC Receitas'!$O$10,E222='PC Receitas'!$O$11,E222='PC Receitas'!$O$12,E222='PC Receitas'!$O$13,E222='PC Receitas'!$O$14)),-I222,0))</f>
        <v>12927.7</v>
      </c>
      <c r="R222" s="153" t="e">
        <f t="shared" si="12"/>
        <v>#N/A</v>
      </c>
      <c r="S222" s="150" t="e">
        <f t="shared" si="13"/>
        <v>#N/A</v>
      </c>
      <c r="T222" s="150" t="e">
        <f t="shared" si="14"/>
        <v>#N/A</v>
      </c>
      <c r="U222" s="150" t="e">
        <f t="shared" si="15"/>
        <v>#N/A</v>
      </c>
      <c r="V222" s="154" t="e">
        <f>VLOOKUP(E222,'PC Receitas'!$O$4:$P$14,2,FALSE)</f>
        <v>#N/A</v>
      </c>
    </row>
    <row r="223" spans="3:22" ht="19.5" customHeight="1" thickTop="1" thickBot="1" x14ac:dyDescent="0.3">
      <c r="C223" s="58"/>
      <c r="D223" s="58" t="str">
        <f>IF(C223&lt;&gt;"",TEXT(C223,"00")&amp;"/03/"&amp;'Configurações Básicas'!$P$5,"")</f>
        <v/>
      </c>
      <c r="E223" s="58"/>
      <c r="F223" s="58"/>
      <c r="G223" s="58"/>
      <c r="H223" s="58"/>
      <c r="I223" s="59"/>
      <c r="J223" s="193"/>
      <c r="K223" s="60"/>
      <c r="L223" s="60"/>
      <c r="M223" s="56">
        <f>M222+IF(AND(K223="Pago",OR(E223='PC Receitas'!$O$4,E223='PC Receitas'!$O$5,E223='PC Receitas'!$O$6)),I223,IF(AND(K223="Pago",OR(E223='PC Receitas'!$O$7,E223='PC Receitas'!$O$8,E223='PC Receitas'!$O$9,E223='PC Receitas'!$O$10,E223='PC Receitas'!$O$11,E223='PC Receitas'!$O$12,E223='PC Receitas'!$O$13,E223='PC Receitas'!$O$14)),-I223,0))</f>
        <v>12927.7</v>
      </c>
      <c r="R223" s="153" t="e">
        <f t="shared" si="12"/>
        <v>#N/A</v>
      </c>
      <c r="S223" s="150" t="e">
        <f t="shared" si="13"/>
        <v>#N/A</v>
      </c>
      <c r="T223" s="150" t="e">
        <f t="shared" si="14"/>
        <v>#N/A</v>
      </c>
      <c r="U223" s="150" t="e">
        <f t="shared" si="15"/>
        <v>#N/A</v>
      </c>
      <c r="V223" s="154" t="e">
        <f>VLOOKUP(E223,'PC Receitas'!$O$4:$P$14,2,FALSE)</f>
        <v>#N/A</v>
      </c>
    </row>
    <row r="224" spans="3:22" ht="19.5" customHeight="1" thickTop="1" thickBot="1" x14ac:dyDescent="0.3">
      <c r="C224" s="58"/>
      <c r="D224" s="58" t="str">
        <f>IF(C224&lt;&gt;"",TEXT(C224,"00")&amp;"/03/"&amp;'Configurações Básicas'!$P$5,"")</f>
        <v/>
      </c>
      <c r="E224" s="58"/>
      <c r="F224" s="58"/>
      <c r="G224" s="58"/>
      <c r="H224" s="58"/>
      <c r="I224" s="59"/>
      <c r="J224" s="193"/>
      <c r="K224" s="60"/>
      <c r="L224" s="60"/>
      <c r="M224" s="56">
        <f>M223+IF(AND(K224="Pago",OR(E224='PC Receitas'!$O$4,E224='PC Receitas'!$O$5,E224='PC Receitas'!$O$6)),I224,IF(AND(K224="Pago",OR(E224='PC Receitas'!$O$7,E224='PC Receitas'!$O$8,E224='PC Receitas'!$O$9,E224='PC Receitas'!$O$10,E224='PC Receitas'!$O$11,E224='PC Receitas'!$O$12,E224='PC Receitas'!$O$13,E224='PC Receitas'!$O$14)),-I224,0))</f>
        <v>12927.7</v>
      </c>
      <c r="R224" s="153" t="e">
        <f t="shared" si="12"/>
        <v>#N/A</v>
      </c>
      <c r="S224" s="150" t="e">
        <f t="shared" si="13"/>
        <v>#N/A</v>
      </c>
      <c r="T224" s="150" t="e">
        <f t="shared" si="14"/>
        <v>#N/A</v>
      </c>
      <c r="U224" s="150" t="e">
        <f t="shared" si="15"/>
        <v>#N/A</v>
      </c>
      <c r="V224" s="154" t="e">
        <f>VLOOKUP(E224,'PC Receitas'!$O$4:$P$14,2,FALSE)</f>
        <v>#N/A</v>
      </c>
    </row>
    <row r="225" spans="3:22" ht="19.5" customHeight="1" thickTop="1" thickBot="1" x14ac:dyDescent="0.3">
      <c r="C225" s="58"/>
      <c r="D225" s="58" t="str">
        <f>IF(C225&lt;&gt;"",TEXT(C225,"00")&amp;"/03/"&amp;'Configurações Básicas'!$P$5,"")</f>
        <v/>
      </c>
      <c r="E225" s="58"/>
      <c r="F225" s="58"/>
      <c r="G225" s="58"/>
      <c r="H225" s="58"/>
      <c r="I225" s="59"/>
      <c r="J225" s="193"/>
      <c r="K225" s="60"/>
      <c r="L225" s="60"/>
      <c r="M225" s="56">
        <f>M224+IF(AND(K225="Pago",OR(E225='PC Receitas'!$O$4,E225='PC Receitas'!$O$5,E225='PC Receitas'!$O$6)),I225,IF(AND(K225="Pago",OR(E225='PC Receitas'!$O$7,E225='PC Receitas'!$O$8,E225='PC Receitas'!$O$9,E225='PC Receitas'!$O$10,E225='PC Receitas'!$O$11,E225='PC Receitas'!$O$12,E225='PC Receitas'!$O$13,E225='PC Receitas'!$O$14)),-I225,0))</f>
        <v>12927.7</v>
      </c>
      <c r="R225" s="153" t="e">
        <f t="shared" si="12"/>
        <v>#N/A</v>
      </c>
      <c r="S225" s="150" t="e">
        <f t="shared" si="13"/>
        <v>#N/A</v>
      </c>
      <c r="T225" s="150" t="e">
        <f t="shared" si="14"/>
        <v>#N/A</v>
      </c>
      <c r="U225" s="150" t="e">
        <f t="shared" si="15"/>
        <v>#N/A</v>
      </c>
      <c r="V225" s="154" t="e">
        <f>VLOOKUP(E225,'PC Receitas'!$O$4:$P$14,2,FALSE)</f>
        <v>#N/A</v>
      </c>
    </row>
    <row r="226" spans="3:22" ht="19.5" customHeight="1" thickTop="1" thickBot="1" x14ac:dyDescent="0.3">
      <c r="C226" s="58"/>
      <c r="D226" s="58" t="str">
        <f>IF(C226&lt;&gt;"",TEXT(C226,"00")&amp;"/03/"&amp;'Configurações Básicas'!$P$5,"")</f>
        <v/>
      </c>
      <c r="E226" s="58"/>
      <c r="F226" s="58"/>
      <c r="G226" s="58"/>
      <c r="H226" s="58"/>
      <c r="I226" s="59"/>
      <c r="J226" s="193"/>
      <c r="K226" s="60"/>
      <c r="L226" s="60"/>
      <c r="M226" s="56">
        <f>M225+IF(AND(K226="Pago",OR(E226='PC Receitas'!$O$4,E226='PC Receitas'!$O$5,E226='PC Receitas'!$O$6)),I226,IF(AND(K226="Pago",OR(E226='PC Receitas'!$O$7,E226='PC Receitas'!$O$8,E226='PC Receitas'!$O$9,E226='PC Receitas'!$O$10,E226='PC Receitas'!$O$11,E226='PC Receitas'!$O$12,E226='PC Receitas'!$O$13,E226='PC Receitas'!$O$14)),-I226,0))</f>
        <v>12927.7</v>
      </c>
      <c r="R226" s="153" t="e">
        <f t="shared" si="12"/>
        <v>#N/A</v>
      </c>
      <c r="S226" s="150" t="e">
        <f t="shared" si="13"/>
        <v>#N/A</v>
      </c>
      <c r="T226" s="150" t="e">
        <f t="shared" si="14"/>
        <v>#N/A</v>
      </c>
      <c r="U226" s="150" t="e">
        <f t="shared" si="15"/>
        <v>#N/A</v>
      </c>
      <c r="V226" s="154" t="e">
        <f>VLOOKUP(E226,'PC Receitas'!$O$4:$P$14,2,FALSE)</f>
        <v>#N/A</v>
      </c>
    </row>
    <row r="227" spans="3:22" ht="19.5" customHeight="1" thickTop="1" thickBot="1" x14ac:dyDescent="0.3">
      <c r="C227" s="58"/>
      <c r="D227" s="58" t="str">
        <f>IF(C227&lt;&gt;"",TEXT(C227,"00")&amp;"/03/"&amp;'Configurações Básicas'!$P$5,"")</f>
        <v/>
      </c>
      <c r="E227" s="58"/>
      <c r="F227" s="58"/>
      <c r="G227" s="58"/>
      <c r="H227" s="58"/>
      <c r="I227" s="59"/>
      <c r="J227" s="193"/>
      <c r="K227" s="60"/>
      <c r="L227" s="60"/>
      <c r="M227" s="56">
        <f>M226+IF(AND(K227="Pago",OR(E227='PC Receitas'!$O$4,E227='PC Receitas'!$O$5,E227='PC Receitas'!$O$6)),I227,IF(AND(K227="Pago",OR(E227='PC Receitas'!$O$7,E227='PC Receitas'!$O$8,E227='PC Receitas'!$O$9,E227='PC Receitas'!$O$10,E227='PC Receitas'!$O$11,E227='PC Receitas'!$O$12,E227='PC Receitas'!$O$13,E227='PC Receitas'!$O$14)),-I227,0))</f>
        <v>12927.7</v>
      </c>
      <c r="R227" s="153" t="e">
        <f t="shared" si="12"/>
        <v>#N/A</v>
      </c>
      <c r="S227" s="150" t="e">
        <f t="shared" si="13"/>
        <v>#N/A</v>
      </c>
      <c r="T227" s="150" t="e">
        <f t="shared" si="14"/>
        <v>#N/A</v>
      </c>
      <c r="U227" s="150" t="e">
        <f t="shared" si="15"/>
        <v>#N/A</v>
      </c>
      <c r="V227" s="154" t="e">
        <f>VLOOKUP(E227,'PC Receitas'!$O$4:$P$14,2,FALSE)</f>
        <v>#N/A</v>
      </c>
    </row>
    <row r="228" spans="3:22" ht="19.5" customHeight="1" thickTop="1" thickBot="1" x14ac:dyDescent="0.3">
      <c r="C228" s="58"/>
      <c r="D228" s="58" t="str">
        <f>IF(C228&lt;&gt;"",TEXT(C228,"00")&amp;"/03/"&amp;'Configurações Básicas'!$P$5,"")</f>
        <v/>
      </c>
      <c r="E228" s="58"/>
      <c r="F228" s="58"/>
      <c r="G228" s="58"/>
      <c r="H228" s="58"/>
      <c r="I228" s="59"/>
      <c r="J228" s="193"/>
      <c r="K228" s="60"/>
      <c r="L228" s="60"/>
      <c r="M228" s="56">
        <f>M227+IF(AND(K228="Pago",OR(E228='PC Receitas'!$O$4,E228='PC Receitas'!$O$5,E228='PC Receitas'!$O$6)),I228,IF(AND(K228="Pago",OR(E228='PC Receitas'!$O$7,E228='PC Receitas'!$O$8,E228='PC Receitas'!$O$9,E228='PC Receitas'!$O$10,E228='PC Receitas'!$O$11,E228='PC Receitas'!$O$12,E228='PC Receitas'!$O$13,E228='PC Receitas'!$O$14)),-I228,0))</f>
        <v>12927.7</v>
      </c>
      <c r="R228" s="153" t="e">
        <f t="shared" si="12"/>
        <v>#N/A</v>
      </c>
      <c r="S228" s="150" t="e">
        <f t="shared" si="13"/>
        <v>#N/A</v>
      </c>
      <c r="T228" s="150" t="e">
        <f t="shared" si="14"/>
        <v>#N/A</v>
      </c>
      <c r="U228" s="150" t="e">
        <f t="shared" si="15"/>
        <v>#N/A</v>
      </c>
      <c r="V228" s="154" t="e">
        <f>VLOOKUP(E228,'PC Receitas'!$O$4:$P$14,2,FALSE)</f>
        <v>#N/A</v>
      </c>
    </row>
    <row r="229" spans="3:22" ht="19.5" customHeight="1" thickTop="1" thickBot="1" x14ac:dyDescent="0.3">
      <c r="C229" s="58"/>
      <c r="D229" s="58" t="str">
        <f>IF(C229&lt;&gt;"",TEXT(C229,"00")&amp;"/03/"&amp;'Configurações Básicas'!$P$5,"")</f>
        <v/>
      </c>
      <c r="E229" s="58"/>
      <c r="F229" s="58"/>
      <c r="G229" s="58"/>
      <c r="H229" s="58"/>
      <c r="I229" s="59"/>
      <c r="J229" s="193"/>
      <c r="K229" s="60"/>
      <c r="L229" s="60"/>
      <c r="M229" s="56">
        <f>M228+IF(AND(K229="Pago",OR(E229='PC Receitas'!$O$4,E229='PC Receitas'!$O$5,E229='PC Receitas'!$O$6)),I229,IF(AND(K229="Pago",OR(E229='PC Receitas'!$O$7,E229='PC Receitas'!$O$8,E229='PC Receitas'!$O$9,E229='PC Receitas'!$O$10,E229='PC Receitas'!$O$11,E229='PC Receitas'!$O$12,E229='PC Receitas'!$O$13,E229='PC Receitas'!$O$14)),-I229,0))</f>
        <v>12927.7</v>
      </c>
      <c r="R229" s="153" t="e">
        <f t="shared" si="12"/>
        <v>#N/A</v>
      </c>
      <c r="S229" s="150" t="e">
        <f t="shared" si="13"/>
        <v>#N/A</v>
      </c>
      <c r="T229" s="150" t="e">
        <f t="shared" si="14"/>
        <v>#N/A</v>
      </c>
      <c r="U229" s="150" t="e">
        <f t="shared" si="15"/>
        <v>#N/A</v>
      </c>
      <c r="V229" s="154" t="e">
        <f>VLOOKUP(E229,'PC Receitas'!$O$4:$P$14,2,FALSE)</f>
        <v>#N/A</v>
      </c>
    </row>
    <row r="230" spans="3:22" ht="19.5" customHeight="1" thickTop="1" thickBot="1" x14ac:dyDescent="0.3">
      <c r="C230" s="58"/>
      <c r="D230" s="58" t="str">
        <f>IF(C230&lt;&gt;"",TEXT(C230,"00")&amp;"/03/"&amp;'Configurações Básicas'!$P$5,"")</f>
        <v/>
      </c>
      <c r="E230" s="58"/>
      <c r="F230" s="58"/>
      <c r="G230" s="58"/>
      <c r="H230" s="58"/>
      <c r="I230" s="59"/>
      <c r="J230" s="193"/>
      <c r="K230" s="60"/>
      <c r="L230" s="60"/>
      <c r="M230" s="56">
        <f>M229+IF(AND(K230="Pago",OR(E230='PC Receitas'!$O$4,E230='PC Receitas'!$O$5,E230='PC Receitas'!$O$6)),I230,IF(AND(K230="Pago",OR(E230='PC Receitas'!$O$7,E230='PC Receitas'!$O$8,E230='PC Receitas'!$O$9,E230='PC Receitas'!$O$10,E230='PC Receitas'!$O$11,E230='PC Receitas'!$O$12,E230='PC Receitas'!$O$13,E230='PC Receitas'!$O$14)),-I230,0))</f>
        <v>12927.7</v>
      </c>
      <c r="R230" s="153" t="e">
        <f t="shared" si="12"/>
        <v>#N/A</v>
      </c>
      <c r="S230" s="150" t="e">
        <f t="shared" si="13"/>
        <v>#N/A</v>
      </c>
      <c r="T230" s="150" t="e">
        <f t="shared" si="14"/>
        <v>#N/A</v>
      </c>
      <c r="U230" s="150" t="e">
        <f t="shared" si="15"/>
        <v>#N/A</v>
      </c>
      <c r="V230" s="154" t="e">
        <f>VLOOKUP(E230,'PC Receitas'!$O$4:$P$14,2,FALSE)</f>
        <v>#N/A</v>
      </c>
    </row>
    <row r="231" spans="3:22" ht="19.5" customHeight="1" thickTop="1" thickBot="1" x14ac:dyDescent="0.3">
      <c r="C231" s="58"/>
      <c r="D231" s="58" t="str">
        <f>IF(C231&lt;&gt;"",TEXT(C231,"00")&amp;"/03/"&amp;'Configurações Básicas'!$P$5,"")</f>
        <v/>
      </c>
      <c r="E231" s="58"/>
      <c r="F231" s="58"/>
      <c r="G231" s="58"/>
      <c r="H231" s="58"/>
      <c r="I231" s="59"/>
      <c r="J231" s="193"/>
      <c r="K231" s="60"/>
      <c r="L231" s="60"/>
      <c r="M231" s="56">
        <f>M230+IF(AND(K231="Pago",OR(E231='PC Receitas'!$O$4,E231='PC Receitas'!$O$5,E231='PC Receitas'!$O$6)),I231,IF(AND(K231="Pago",OR(E231='PC Receitas'!$O$7,E231='PC Receitas'!$O$8,E231='PC Receitas'!$O$9,E231='PC Receitas'!$O$10,E231='PC Receitas'!$O$11,E231='PC Receitas'!$O$12,E231='PC Receitas'!$O$13,E231='PC Receitas'!$O$14)),-I231,0))</f>
        <v>12927.7</v>
      </c>
      <c r="R231" s="153" t="e">
        <f t="shared" si="12"/>
        <v>#N/A</v>
      </c>
      <c r="S231" s="150" t="e">
        <f t="shared" si="13"/>
        <v>#N/A</v>
      </c>
      <c r="T231" s="150" t="e">
        <f t="shared" si="14"/>
        <v>#N/A</v>
      </c>
      <c r="U231" s="150" t="e">
        <f t="shared" si="15"/>
        <v>#N/A</v>
      </c>
      <c r="V231" s="154" t="e">
        <f>VLOOKUP(E231,'PC Receitas'!$O$4:$P$14,2,FALSE)</f>
        <v>#N/A</v>
      </c>
    </row>
    <row r="232" spans="3:22" ht="19.5" customHeight="1" thickTop="1" thickBot="1" x14ac:dyDescent="0.3">
      <c r="C232" s="58"/>
      <c r="D232" s="58" t="str">
        <f>IF(C232&lt;&gt;"",TEXT(C232,"00")&amp;"/03/"&amp;'Configurações Básicas'!$P$5,"")</f>
        <v/>
      </c>
      <c r="E232" s="58"/>
      <c r="F232" s="58"/>
      <c r="G232" s="58"/>
      <c r="H232" s="58"/>
      <c r="I232" s="59"/>
      <c r="J232" s="193"/>
      <c r="K232" s="60"/>
      <c r="L232" s="60"/>
      <c r="M232" s="56">
        <f>M231+IF(AND(K232="Pago",OR(E232='PC Receitas'!$O$4,E232='PC Receitas'!$O$5,E232='PC Receitas'!$O$6)),I232,IF(AND(K232="Pago",OR(E232='PC Receitas'!$O$7,E232='PC Receitas'!$O$8,E232='PC Receitas'!$O$9,E232='PC Receitas'!$O$10,E232='PC Receitas'!$O$11,E232='PC Receitas'!$O$12,E232='PC Receitas'!$O$13,E232='PC Receitas'!$O$14)),-I232,0))</f>
        <v>12927.7</v>
      </c>
      <c r="R232" s="153" t="e">
        <f t="shared" si="12"/>
        <v>#N/A</v>
      </c>
      <c r="S232" s="150" t="e">
        <f t="shared" si="13"/>
        <v>#N/A</v>
      </c>
      <c r="T232" s="150" t="e">
        <f t="shared" si="14"/>
        <v>#N/A</v>
      </c>
      <c r="U232" s="150" t="e">
        <f t="shared" si="15"/>
        <v>#N/A</v>
      </c>
      <c r="V232" s="154" t="e">
        <f>VLOOKUP(E232,'PC Receitas'!$O$4:$P$14,2,FALSE)</f>
        <v>#N/A</v>
      </c>
    </row>
    <row r="233" spans="3:22" ht="19.5" customHeight="1" thickTop="1" thickBot="1" x14ac:dyDescent="0.3">
      <c r="C233" s="58"/>
      <c r="D233" s="58" t="str">
        <f>IF(C233&lt;&gt;"",TEXT(C233,"00")&amp;"/03/"&amp;'Configurações Básicas'!$P$5,"")</f>
        <v/>
      </c>
      <c r="E233" s="58"/>
      <c r="F233" s="58"/>
      <c r="G233" s="58"/>
      <c r="H233" s="58"/>
      <c r="I233" s="59"/>
      <c r="J233" s="193"/>
      <c r="K233" s="60"/>
      <c r="L233" s="60"/>
      <c r="M233" s="56">
        <f>M232+IF(AND(K233="Pago",OR(E233='PC Receitas'!$O$4,E233='PC Receitas'!$O$5,E233='PC Receitas'!$O$6)),I233,IF(AND(K233="Pago",OR(E233='PC Receitas'!$O$7,E233='PC Receitas'!$O$8,E233='PC Receitas'!$O$9,E233='PC Receitas'!$O$10,E233='PC Receitas'!$O$11,E233='PC Receitas'!$O$12,E233='PC Receitas'!$O$13,E233='PC Receitas'!$O$14)),-I233,0))</f>
        <v>12927.7</v>
      </c>
      <c r="R233" s="153" t="e">
        <f t="shared" si="12"/>
        <v>#N/A</v>
      </c>
      <c r="S233" s="150" t="e">
        <f t="shared" si="13"/>
        <v>#N/A</v>
      </c>
      <c r="T233" s="150" t="e">
        <f t="shared" si="14"/>
        <v>#N/A</v>
      </c>
      <c r="U233" s="150" t="e">
        <f t="shared" si="15"/>
        <v>#N/A</v>
      </c>
      <c r="V233" s="154" t="e">
        <f>VLOOKUP(E233,'PC Receitas'!$O$4:$P$14,2,FALSE)</f>
        <v>#N/A</v>
      </c>
    </row>
    <row r="234" spans="3:22" ht="19.5" customHeight="1" thickTop="1" thickBot="1" x14ac:dyDescent="0.3">
      <c r="C234" s="58"/>
      <c r="D234" s="58" t="str">
        <f>IF(C234&lt;&gt;"",TEXT(C234,"00")&amp;"/03/"&amp;'Configurações Básicas'!$P$5,"")</f>
        <v/>
      </c>
      <c r="E234" s="58"/>
      <c r="F234" s="58"/>
      <c r="G234" s="58"/>
      <c r="H234" s="58"/>
      <c r="I234" s="59"/>
      <c r="J234" s="193"/>
      <c r="K234" s="60"/>
      <c r="L234" s="60"/>
      <c r="M234" s="56">
        <f>M233+IF(AND(K234="Pago",OR(E234='PC Receitas'!$O$4,E234='PC Receitas'!$O$5,E234='PC Receitas'!$O$6)),I234,IF(AND(K234="Pago",OR(E234='PC Receitas'!$O$7,E234='PC Receitas'!$O$8,E234='PC Receitas'!$O$9,E234='PC Receitas'!$O$10,E234='PC Receitas'!$O$11,E234='PC Receitas'!$O$12,E234='PC Receitas'!$O$13,E234='PC Receitas'!$O$14)),-I234,0))</f>
        <v>12927.7</v>
      </c>
      <c r="R234" s="153" t="e">
        <f t="shared" si="12"/>
        <v>#N/A</v>
      </c>
      <c r="S234" s="150" t="e">
        <f t="shared" si="13"/>
        <v>#N/A</v>
      </c>
      <c r="T234" s="150" t="e">
        <f t="shared" si="14"/>
        <v>#N/A</v>
      </c>
      <c r="U234" s="150" t="e">
        <f t="shared" si="15"/>
        <v>#N/A</v>
      </c>
      <c r="V234" s="154" t="e">
        <f>VLOOKUP(E234,'PC Receitas'!$O$4:$P$14,2,FALSE)</f>
        <v>#N/A</v>
      </c>
    </row>
    <row r="235" spans="3:22" ht="19.5" customHeight="1" thickTop="1" thickBot="1" x14ac:dyDescent="0.3">
      <c r="C235" s="58"/>
      <c r="D235" s="58" t="str">
        <f>IF(C235&lt;&gt;"",TEXT(C235,"00")&amp;"/03/"&amp;'Configurações Básicas'!$P$5,"")</f>
        <v/>
      </c>
      <c r="E235" s="58"/>
      <c r="F235" s="58"/>
      <c r="G235" s="58"/>
      <c r="H235" s="58"/>
      <c r="I235" s="59"/>
      <c r="J235" s="193"/>
      <c r="K235" s="60"/>
      <c r="L235" s="60"/>
      <c r="M235" s="56">
        <f>M234+IF(AND(K235="Pago",OR(E235='PC Receitas'!$O$4,E235='PC Receitas'!$O$5,E235='PC Receitas'!$O$6)),I235,IF(AND(K235="Pago",OR(E235='PC Receitas'!$O$7,E235='PC Receitas'!$O$8,E235='PC Receitas'!$O$9,E235='PC Receitas'!$O$10,E235='PC Receitas'!$O$11,E235='PC Receitas'!$O$12,E235='PC Receitas'!$O$13,E235='PC Receitas'!$O$14)),-I235,0))</f>
        <v>12927.7</v>
      </c>
      <c r="R235" s="153" t="e">
        <f t="shared" si="12"/>
        <v>#N/A</v>
      </c>
      <c r="S235" s="150" t="e">
        <f t="shared" si="13"/>
        <v>#N/A</v>
      </c>
      <c r="T235" s="150" t="e">
        <f t="shared" si="14"/>
        <v>#N/A</v>
      </c>
      <c r="U235" s="150" t="e">
        <f t="shared" si="15"/>
        <v>#N/A</v>
      </c>
      <c r="V235" s="154" t="e">
        <f>VLOOKUP(E235,'PC Receitas'!$O$4:$P$14,2,FALSE)</f>
        <v>#N/A</v>
      </c>
    </row>
    <row r="236" spans="3:22" ht="19.5" customHeight="1" thickTop="1" thickBot="1" x14ac:dyDescent="0.3">
      <c r="C236" s="58"/>
      <c r="D236" s="58" t="str">
        <f>IF(C236&lt;&gt;"",TEXT(C236,"00")&amp;"/03/"&amp;'Configurações Básicas'!$P$5,"")</f>
        <v/>
      </c>
      <c r="E236" s="58"/>
      <c r="F236" s="58"/>
      <c r="G236" s="58"/>
      <c r="H236" s="58"/>
      <c r="I236" s="59"/>
      <c r="J236" s="193"/>
      <c r="K236" s="60"/>
      <c r="L236" s="60"/>
      <c r="M236" s="56">
        <f>M235+IF(AND(K236="Pago",OR(E236='PC Receitas'!$O$4,E236='PC Receitas'!$O$5,E236='PC Receitas'!$O$6)),I236,IF(AND(K236="Pago",OR(E236='PC Receitas'!$O$7,E236='PC Receitas'!$O$8,E236='PC Receitas'!$O$9,E236='PC Receitas'!$O$10,E236='PC Receitas'!$O$11,E236='PC Receitas'!$O$12,E236='PC Receitas'!$O$13,E236='PC Receitas'!$O$14)),-I236,0))</f>
        <v>12927.7</v>
      </c>
      <c r="R236" s="153" t="e">
        <f t="shared" si="12"/>
        <v>#N/A</v>
      </c>
      <c r="S236" s="150" t="e">
        <f t="shared" si="13"/>
        <v>#N/A</v>
      </c>
      <c r="T236" s="150" t="e">
        <f t="shared" si="14"/>
        <v>#N/A</v>
      </c>
      <c r="U236" s="150" t="e">
        <f t="shared" si="15"/>
        <v>#N/A</v>
      </c>
      <c r="V236" s="154" t="e">
        <f>VLOOKUP(E236,'PC Receitas'!$O$4:$P$14,2,FALSE)</f>
        <v>#N/A</v>
      </c>
    </row>
    <row r="237" spans="3:22" ht="19.5" customHeight="1" thickTop="1" thickBot="1" x14ac:dyDescent="0.3">
      <c r="C237" s="58"/>
      <c r="D237" s="58" t="str">
        <f>IF(C237&lt;&gt;"",TEXT(C237,"00")&amp;"/03/"&amp;'Configurações Básicas'!$P$5,"")</f>
        <v/>
      </c>
      <c r="E237" s="58"/>
      <c r="F237" s="58"/>
      <c r="G237" s="58"/>
      <c r="H237" s="58"/>
      <c r="I237" s="59"/>
      <c r="J237" s="193"/>
      <c r="K237" s="60"/>
      <c r="L237" s="60"/>
      <c r="M237" s="56">
        <f>M236+IF(AND(K237="Pago",OR(E237='PC Receitas'!$O$4,E237='PC Receitas'!$O$5,E237='PC Receitas'!$O$6)),I237,IF(AND(K237="Pago",OR(E237='PC Receitas'!$O$7,E237='PC Receitas'!$O$8,E237='PC Receitas'!$O$9,E237='PC Receitas'!$O$10,E237='PC Receitas'!$O$11,E237='PC Receitas'!$O$12,E237='PC Receitas'!$O$13,E237='PC Receitas'!$O$14)),-I237,0))</f>
        <v>12927.7</v>
      </c>
      <c r="R237" s="153" t="e">
        <f t="shared" si="12"/>
        <v>#N/A</v>
      </c>
      <c r="S237" s="150" t="e">
        <f t="shared" si="13"/>
        <v>#N/A</v>
      </c>
      <c r="T237" s="150" t="e">
        <f t="shared" si="14"/>
        <v>#N/A</v>
      </c>
      <c r="U237" s="150" t="e">
        <f t="shared" si="15"/>
        <v>#N/A</v>
      </c>
      <c r="V237" s="154" t="e">
        <f>VLOOKUP(E237,'PC Receitas'!$O$4:$P$14,2,FALSE)</f>
        <v>#N/A</v>
      </c>
    </row>
    <row r="238" spans="3:22" ht="19.5" customHeight="1" thickTop="1" thickBot="1" x14ac:dyDescent="0.3">
      <c r="C238" s="58"/>
      <c r="D238" s="58" t="str">
        <f>IF(C238&lt;&gt;"",TEXT(C238,"00")&amp;"/03/"&amp;'Configurações Básicas'!$P$5,"")</f>
        <v/>
      </c>
      <c r="E238" s="58"/>
      <c r="F238" s="58"/>
      <c r="G238" s="58"/>
      <c r="H238" s="58"/>
      <c r="I238" s="59"/>
      <c r="J238" s="193"/>
      <c r="K238" s="60"/>
      <c r="L238" s="60"/>
      <c r="M238" s="56">
        <f>M237+IF(AND(K238="Pago",OR(E238='PC Receitas'!$O$4,E238='PC Receitas'!$O$5,E238='PC Receitas'!$O$6)),I238,IF(AND(K238="Pago",OR(E238='PC Receitas'!$O$7,E238='PC Receitas'!$O$8,E238='PC Receitas'!$O$9,E238='PC Receitas'!$O$10,E238='PC Receitas'!$O$11,E238='PC Receitas'!$O$12,E238='PC Receitas'!$O$13,E238='PC Receitas'!$O$14)),-I238,0))</f>
        <v>12927.7</v>
      </c>
      <c r="R238" s="153" t="e">
        <f t="shared" si="12"/>
        <v>#N/A</v>
      </c>
      <c r="S238" s="150" t="e">
        <f t="shared" si="13"/>
        <v>#N/A</v>
      </c>
      <c r="T238" s="150" t="e">
        <f t="shared" si="14"/>
        <v>#N/A</v>
      </c>
      <c r="U238" s="150" t="e">
        <f t="shared" si="15"/>
        <v>#N/A</v>
      </c>
      <c r="V238" s="154" t="e">
        <f>VLOOKUP(E238,'PC Receitas'!$O$4:$P$14,2,FALSE)</f>
        <v>#N/A</v>
      </c>
    </row>
    <row r="239" spans="3:22" ht="19.5" customHeight="1" thickTop="1" thickBot="1" x14ac:dyDescent="0.3">
      <c r="C239" s="58"/>
      <c r="D239" s="58" t="str">
        <f>IF(C239&lt;&gt;"",TEXT(C239,"00")&amp;"/03/"&amp;'Configurações Básicas'!$P$5,"")</f>
        <v/>
      </c>
      <c r="E239" s="58"/>
      <c r="F239" s="58"/>
      <c r="G239" s="58"/>
      <c r="H239" s="58"/>
      <c r="I239" s="59"/>
      <c r="J239" s="193"/>
      <c r="K239" s="60"/>
      <c r="L239" s="60"/>
      <c r="M239" s="56">
        <f>M238+IF(AND(K239="Pago",OR(E239='PC Receitas'!$O$4,E239='PC Receitas'!$O$5,E239='PC Receitas'!$O$6)),I239,IF(AND(K239="Pago",OR(E239='PC Receitas'!$O$7,E239='PC Receitas'!$O$8,E239='PC Receitas'!$O$9,E239='PC Receitas'!$O$10,E239='PC Receitas'!$O$11,E239='PC Receitas'!$O$12,E239='PC Receitas'!$O$13,E239='PC Receitas'!$O$14)),-I239,0))</f>
        <v>12927.7</v>
      </c>
      <c r="R239" s="153" t="e">
        <f t="shared" si="12"/>
        <v>#N/A</v>
      </c>
      <c r="S239" s="150" t="e">
        <f t="shared" si="13"/>
        <v>#N/A</v>
      </c>
      <c r="T239" s="150" t="e">
        <f t="shared" si="14"/>
        <v>#N/A</v>
      </c>
      <c r="U239" s="150" t="e">
        <f t="shared" si="15"/>
        <v>#N/A</v>
      </c>
      <c r="V239" s="154" t="e">
        <f>VLOOKUP(E239,'PC Receitas'!$O$4:$P$14,2,FALSE)</f>
        <v>#N/A</v>
      </c>
    </row>
    <row r="240" spans="3:22" ht="19.5" customHeight="1" thickTop="1" thickBot="1" x14ac:dyDescent="0.3">
      <c r="C240" s="58"/>
      <c r="D240" s="58" t="str">
        <f>IF(C240&lt;&gt;"",TEXT(C240,"00")&amp;"/03/"&amp;'Configurações Básicas'!$P$5,"")</f>
        <v/>
      </c>
      <c r="E240" s="58"/>
      <c r="F240" s="58"/>
      <c r="G240" s="58"/>
      <c r="H240" s="58"/>
      <c r="I240" s="59"/>
      <c r="J240" s="193"/>
      <c r="K240" s="60"/>
      <c r="L240" s="60"/>
      <c r="M240" s="56">
        <f>M239+IF(AND(K240="Pago",OR(E240='PC Receitas'!$O$4,E240='PC Receitas'!$O$5,E240='PC Receitas'!$O$6)),I240,IF(AND(K240="Pago",OR(E240='PC Receitas'!$O$7,E240='PC Receitas'!$O$8,E240='PC Receitas'!$O$9,E240='PC Receitas'!$O$10,E240='PC Receitas'!$O$11,E240='PC Receitas'!$O$12,E240='PC Receitas'!$O$13,E240='PC Receitas'!$O$14)),-I240,0))</f>
        <v>12927.7</v>
      </c>
      <c r="R240" s="153" t="e">
        <f t="shared" si="12"/>
        <v>#N/A</v>
      </c>
      <c r="S240" s="150" t="e">
        <f t="shared" si="13"/>
        <v>#N/A</v>
      </c>
      <c r="T240" s="150" t="e">
        <f t="shared" si="14"/>
        <v>#N/A</v>
      </c>
      <c r="U240" s="150" t="e">
        <f t="shared" si="15"/>
        <v>#N/A</v>
      </c>
      <c r="V240" s="154" t="e">
        <f>VLOOKUP(E240,'PC Receitas'!$O$4:$P$14,2,FALSE)</f>
        <v>#N/A</v>
      </c>
    </row>
    <row r="241" spans="3:22" ht="19.5" customHeight="1" thickTop="1" thickBot="1" x14ac:dyDescent="0.3">
      <c r="C241" s="58"/>
      <c r="D241" s="58" t="str">
        <f>IF(C241&lt;&gt;"",TEXT(C241,"00")&amp;"/03/"&amp;'Configurações Básicas'!$P$5,"")</f>
        <v/>
      </c>
      <c r="E241" s="58"/>
      <c r="F241" s="58"/>
      <c r="G241" s="58"/>
      <c r="H241" s="58"/>
      <c r="I241" s="59"/>
      <c r="J241" s="193"/>
      <c r="K241" s="60"/>
      <c r="L241" s="60"/>
      <c r="M241" s="56">
        <f>M240+IF(AND(K241="Pago",OR(E241='PC Receitas'!$O$4,E241='PC Receitas'!$O$5,E241='PC Receitas'!$O$6)),I241,IF(AND(K241="Pago",OR(E241='PC Receitas'!$O$7,E241='PC Receitas'!$O$8,E241='PC Receitas'!$O$9,E241='PC Receitas'!$O$10,E241='PC Receitas'!$O$11,E241='PC Receitas'!$O$12,E241='PC Receitas'!$O$13,E241='PC Receitas'!$O$14)),-I241,0))</f>
        <v>12927.7</v>
      </c>
      <c r="R241" s="153" t="e">
        <f t="shared" si="12"/>
        <v>#N/A</v>
      </c>
      <c r="S241" s="150" t="e">
        <f t="shared" si="13"/>
        <v>#N/A</v>
      </c>
      <c r="T241" s="150" t="e">
        <f t="shared" si="14"/>
        <v>#N/A</v>
      </c>
      <c r="U241" s="150" t="e">
        <f t="shared" si="15"/>
        <v>#N/A</v>
      </c>
      <c r="V241" s="154" t="e">
        <f>VLOOKUP(E241,'PC Receitas'!$O$4:$P$14,2,FALSE)</f>
        <v>#N/A</v>
      </c>
    </row>
    <row r="242" spans="3:22" ht="19.5" customHeight="1" thickTop="1" thickBot="1" x14ac:dyDescent="0.3">
      <c r="C242" s="58"/>
      <c r="D242" s="58" t="str">
        <f>IF(C242&lt;&gt;"",TEXT(C242,"00")&amp;"/03/"&amp;'Configurações Básicas'!$P$5,"")</f>
        <v/>
      </c>
      <c r="E242" s="58"/>
      <c r="F242" s="58"/>
      <c r="G242" s="58"/>
      <c r="H242" s="58"/>
      <c r="I242" s="59"/>
      <c r="J242" s="193"/>
      <c r="K242" s="60"/>
      <c r="L242" s="60"/>
      <c r="M242" s="56">
        <f>M241+IF(AND(K242="Pago",OR(E242='PC Receitas'!$O$4,E242='PC Receitas'!$O$5,E242='PC Receitas'!$O$6)),I242,IF(AND(K242="Pago",OR(E242='PC Receitas'!$O$7,E242='PC Receitas'!$O$8,E242='PC Receitas'!$O$9,E242='PC Receitas'!$O$10,E242='PC Receitas'!$O$11,E242='PC Receitas'!$O$12,E242='PC Receitas'!$O$13,E242='PC Receitas'!$O$14)),-I242,0))</f>
        <v>12927.7</v>
      </c>
      <c r="R242" s="153" t="e">
        <f t="shared" si="12"/>
        <v>#N/A</v>
      </c>
      <c r="S242" s="150" t="e">
        <f t="shared" si="13"/>
        <v>#N/A</v>
      </c>
      <c r="T242" s="150" t="e">
        <f t="shared" si="14"/>
        <v>#N/A</v>
      </c>
      <c r="U242" s="150" t="e">
        <f t="shared" si="15"/>
        <v>#N/A</v>
      </c>
      <c r="V242" s="154" t="e">
        <f>VLOOKUP(E242,'PC Receitas'!$O$4:$P$14,2,FALSE)</f>
        <v>#N/A</v>
      </c>
    </row>
    <row r="243" spans="3:22" ht="19.5" customHeight="1" thickTop="1" thickBot="1" x14ac:dyDescent="0.3">
      <c r="C243" s="58"/>
      <c r="D243" s="58" t="str">
        <f>IF(C243&lt;&gt;"",TEXT(C243,"00")&amp;"/03/"&amp;'Configurações Básicas'!$P$5,"")</f>
        <v/>
      </c>
      <c r="E243" s="58"/>
      <c r="F243" s="58"/>
      <c r="G243" s="58"/>
      <c r="H243" s="58"/>
      <c r="I243" s="59"/>
      <c r="J243" s="193"/>
      <c r="K243" s="60"/>
      <c r="L243" s="60"/>
      <c r="M243" s="56">
        <f>M242+IF(AND(K243="Pago",OR(E243='PC Receitas'!$O$4,E243='PC Receitas'!$O$5,E243='PC Receitas'!$O$6)),I243,IF(AND(K243="Pago",OR(E243='PC Receitas'!$O$7,E243='PC Receitas'!$O$8,E243='PC Receitas'!$O$9,E243='PC Receitas'!$O$10,E243='PC Receitas'!$O$11,E243='PC Receitas'!$O$12,E243='PC Receitas'!$O$13,E243='PC Receitas'!$O$14)),-I243,0))</f>
        <v>12927.7</v>
      </c>
      <c r="R243" s="153" t="e">
        <f t="shared" si="12"/>
        <v>#N/A</v>
      </c>
      <c r="S243" s="150" t="e">
        <f t="shared" si="13"/>
        <v>#N/A</v>
      </c>
      <c r="T243" s="150" t="e">
        <f t="shared" si="14"/>
        <v>#N/A</v>
      </c>
      <c r="U243" s="150" t="e">
        <f t="shared" si="15"/>
        <v>#N/A</v>
      </c>
      <c r="V243" s="154" t="e">
        <f>VLOOKUP(E243,'PC Receitas'!$O$4:$P$14,2,FALSE)</f>
        <v>#N/A</v>
      </c>
    </row>
    <row r="244" spans="3:22" ht="19.5" customHeight="1" thickTop="1" thickBot="1" x14ac:dyDescent="0.3">
      <c r="C244" s="58"/>
      <c r="D244" s="58" t="str">
        <f>IF(C244&lt;&gt;"",TEXT(C244,"00")&amp;"/03/"&amp;'Configurações Básicas'!$P$5,"")</f>
        <v/>
      </c>
      <c r="E244" s="58"/>
      <c r="F244" s="58"/>
      <c r="G244" s="58"/>
      <c r="H244" s="58"/>
      <c r="I244" s="59"/>
      <c r="J244" s="193"/>
      <c r="K244" s="60"/>
      <c r="L244" s="60"/>
      <c r="M244" s="56">
        <f>M243+IF(AND(K244="Pago",OR(E244='PC Receitas'!$O$4,E244='PC Receitas'!$O$5,E244='PC Receitas'!$O$6)),I244,IF(AND(K244="Pago",OR(E244='PC Receitas'!$O$7,E244='PC Receitas'!$O$8,E244='PC Receitas'!$O$9,E244='PC Receitas'!$O$10,E244='PC Receitas'!$O$11,E244='PC Receitas'!$O$12,E244='PC Receitas'!$O$13,E244='PC Receitas'!$O$14)),-I244,0))</f>
        <v>12927.7</v>
      </c>
      <c r="R244" s="153" t="e">
        <f t="shared" si="12"/>
        <v>#N/A</v>
      </c>
      <c r="S244" s="150" t="e">
        <f t="shared" si="13"/>
        <v>#N/A</v>
      </c>
      <c r="T244" s="150" t="e">
        <f t="shared" si="14"/>
        <v>#N/A</v>
      </c>
      <c r="U244" s="150" t="e">
        <f t="shared" si="15"/>
        <v>#N/A</v>
      </c>
      <c r="V244" s="154" t="e">
        <f>VLOOKUP(E244,'PC Receitas'!$O$4:$P$14,2,FALSE)</f>
        <v>#N/A</v>
      </c>
    </row>
    <row r="245" spans="3:22" ht="19.5" customHeight="1" thickTop="1" thickBot="1" x14ac:dyDescent="0.3">
      <c r="C245" s="58"/>
      <c r="D245" s="58" t="str">
        <f>IF(C245&lt;&gt;"",TEXT(C245,"00")&amp;"/03/"&amp;'Configurações Básicas'!$P$5,"")</f>
        <v/>
      </c>
      <c r="E245" s="58"/>
      <c r="F245" s="58"/>
      <c r="G245" s="58"/>
      <c r="H245" s="58"/>
      <c r="I245" s="59"/>
      <c r="J245" s="193"/>
      <c r="K245" s="60"/>
      <c r="L245" s="60"/>
      <c r="M245" s="56">
        <f>M244+IF(AND(K245="Pago",OR(E245='PC Receitas'!$O$4,E245='PC Receitas'!$O$5,E245='PC Receitas'!$O$6)),I245,IF(AND(K245="Pago",OR(E245='PC Receitas'!$O$7,E245='PC Receitas'!$O$8,E245='PC Receitas'!$O$9,E245='PC Receitas'!$O$10,E245='PC Receitas'!$O$11,E245='PC Receitas'!$O$12,E245='PC Receitas'!$O$13,E245='PC Receitas'!$O$14)),-I245,0))</f>
        <v>12927.7</v>
      </c>
      <c r="R245" s="153" t="e">
        <f t="shared" si="12"/>
        <v>#N/A</v>
      </c>
      <c r="S245" s="150" t="e">
        <f t="shared" si="13"/>
        <v>#N/A</v>
      </c>
      <c r="T245" s="150" t="e">
        <f t="shared" si="14"/>
        <v>#N/A</v>
      </c>
      <c r="U245" s="150" t="e">
        <f t="shared" si="15"/>
        <v>#N/A</v>
      </c>
      <c r="V245" s="154" t="e">
        <f>VLOOKUP(E245,'PC Receitas'!$O$4:$P$14,2,FALSE)</f>
        <v>#N/A</v>
      </c>
    </row>
    <row r="246" spans="3:22" ht="19.5" customHeight="1" thickTop="1" thickBot="1" x14ac:dyDescent="0.3">
      <c r="C246" s="58"/>
      <c r="D246" s="58" t="str">
        <f>IF(C246&lt;&gt;"",TEXT(C246,"00")&amp;"/03/"&amp;'Configurações Básicas'!$P$5,"")</f>
        <v/>
      </c>
      <c r="E246" s="58"/>
      <c r="F246" s="58"/>
      <c r="G246" s="58"/>
      <c r="H246" s="58"/>
      <c r="I246" s="59"/>
      <c r="J246" s="193"/>
      <c r="K246" s="60"/>
      <c r="L246" s="60"/>
      <c r="M246" s="56">
        <f>M245+IF(AND(K246="Pago",OR(E246='PC Receitas'!$O$4,E246='PC Receitas'!$O$5,E246='PC Receitas'!$O$6)),I246,IF(AND(K246="Pago",OR(E246='PC Receitas'!$O$7,E246='PC Receitas'!$O$8,E246='PC Receitas'!$O$9,E246='PC Receitas'!$O$10,E246='PC Receitas'!$O$11,E246='PC Receitas'!$O$12,E246='PC Receitas'!$O$13,E246='PC Receitas'!$O$14)),-I246,0))</f>
        <v>12927.7</v>
      </c>
      <c r="R246" s="153" t="e">
        <f t="shared" si="12"/>
        <v>#N/A</v>
      </c>
      <c r="S246" s="150" t="e">
        <f t="shared" si="13"/>
        <v>#N/A</v>
      </c>
      <c r="T246" s="150" t="e">
        <f t="shared" si="14"/>
        <v>#N/A</v>
      </c>
      <c r="U246" s="150" t="e">
        <f t="shared" si="15"/>
        <v>#N/A</v>
      </c>
      <c r="V246" s="154" t="e">
        <f>VLOOKUP(E246,'PC Receitas'!$O$4:$P$14,2,FALSE)</f>
        <v>#N/A</v>
      </c>
    </row>
    <row r="247" spans="3:22" ht="19.5" customHeight="1" thickTop="1" thickBot="1" x14ac:dyDescent="0.3">
      <c r="C247" s="58"/>
      <c r="D247" s="58" t="str">
        <f>IF(C247&lt;&gt;"",TEXT(C247,"00")&amp;"/03/"&amp;'Configurações Básicas'!$P$5,"")</f>
        <v/>
      </c>
      <c r="E247" s="58"/>
      <c r="F247" s="58"/>
      <c r="G247" s="58"/>
      <c r="H247" s="58"/>
      <c r="I247" s="59"/>
      <c r="J247" s="193"/>
      <c r="K247" s="60"/>
      <c r="L247" s="60"/>
      <c r="M247" s="56">
        <f>M246+IF(AND(K247="Pago",OR(E247='PC Receitas'!$O$4,E247='PC Receitas'!$O$5,E247='PC Receitas'!$O$6)),I247,IF(AND(K247="Pago",OR(E247='PC Receitas'!$O$7,E247='PC Receitas'!$O$8,E247='PC Receitas'!$O$9,E247='PC Receitas'!$O$10,E247='PC Receitas'!$O$11,E247='PC Receitas'!$O$12,E247='PC Receitas'!$O$13,E247='PC Receitas'!$O$14)),-I247,0))</f>
        <v>12927.7</v>
      </c>
      <c r="R247" s="153" t="e">
        <f t="shared" si="12"/>
        <v>#N/A</v>
      </c>
      <c r="S247" s="150" t="e">
        <f t="shared" si="13"/>
        <v>#N/A</v>
      </c>
      <c r="T247" s="150" t="e">
        <f t="shared" si="14"/>
        <v>#N/A</v>
      </c>
      <c r="U247" s="150" t="e">
        <f t="shared" si="15"/>
        <v>#N/A</v>
      </c>
      <c r="V247" s="154" t="e">
        <f>VLOOKUP(E247,'PC Receitas'!$O$4:$P$14,2,FALSE)</f>
        <v>#N/A</v>
      </c>
    </row>
    <row r="248" spans="3:22" ht="19.5" customHeight="1" thickTop="1" thickBot="1" x14ac:dyDescent="0.3">
      <c r="C248" s="58"/>
      <c r="D248" s="58" t="str">
        <f>IF(C248&lt;&gt;"",TEXT(C248,"00")&amp;"/03/"&amp;'Configurações Básicas'!$P$5,"")</f>
        <v/>
      </c>
      <c r="E248" s="58"/>
      <c r="F248" s="58"/>
      <c r="G248" s="58"/>
      <c r="H248" s="58"/>
      <c r="I248" s="59"/>
      <c r="J248" s="193"/>
      <c r="K248" s="60"/>
      <c r="L248" s="60"/>
      <c r="M248" s="56">
        <f>M247+IF(AND(K248="Pago",OR(E248='PC Receitas'!$O$4,E248='PC Receitas'!$O$5,E248='PC Receitas'!$O$6)),I248,IF(AND(K248="Pago",OR(E248='PC Receitas'!$O$7,E248='PC Receitas'!$O$8,E248='PC Receitas'!$O$9,E248='PC Receitas'!$O$10,E248='PC Receitas'!$O$11,E248='PC Receitas'!$O$12,E248='PC Receitas'!$O$13,E248='PC Receitas'!$O$14)),-I248,0))</f>
        <v>12927.7</v>
      </c>
      <c r="R248" s="153" t="e">
        <f t="shared" si="12"/>
        <v>#N/A</v>
      </c>
      <c r="S248" s="150" t="e">
        <f t="shared" si="13"/>
        <v>#N/A</v>
      </c>
      <c r="T248" s="150" t="e">
        <f t="shared" si="14"/>
        <v>#N/A</v>
      </c>
      <c r="U248" s="150" t="e">
        <f t="shared" si="15"/>
        <v>#N/A</v>
      </c>
      <c r="V248" s="154" t="e">
        <f>VLOOKUP(E248,'PC Receitas'!$O$4:$P$14,2,FALSE)</f>
        <v>#N/A</v>
      </c>
    </row>
    <row r="249" spans="3:22" ht="19.5" customHeight="1" thickTop="1" thickBot="1" x14ac:dyDescent="0.3">
      <c r="C249" s="58"/>
      <c r="D249" s="58" t="str">
        <f>IF(C249&lt;&gt;"",TEXT(C249,"00")&amp;"/03/"&amp;'Configurações Básicas'!$P$5,"")</f>
        <v/>
      </c>
      <c r="E249" s="58"/>
      <c r="F249" s="58"/>
      <c r="G249" s="58"/>
      <c r="H249" s="58"/>
      <c r="I249" s="59"/>
      <c r="J249" s="193"/>
      <c r="K249" s="60"/>
      <c r="L249" s="60"/>
      <c r="M249" s="56">
        <f>M248+IF(AND(K249="Pago",OR(E249='PC Receitas'!$O$4,E249='PC Receitas'!$O$5,E249='PC Receitas'!$O$6)),I249,IF(AND(K249="Pago",OR(E249='PC Receitas'!$O$7,E249='PC Receitas'!$O$8,E249='PC Receitas'!$O$9,E249='PC Receitas'!$O$10,E249='PC Receitas'!$O$11,E249='PC Receitas'!$O$12,E249='PC Receitas'!$O$13,E249='PC Receitas'!$O$14)),-I249,0))</f>
        <v>12927.7</v>
      </c>
      <c r="R249" s="153" t="e">
        <f t="shared" si="12"/>
        <v>#N/A</v>
      </c>
      <c r="S249" s="150" t="e">
        <f t="shared" si="13"/>
        <v>#N/A</v>
      </c>
      <c r="T249" s="150" t="e">
        <f t="shared" si="14"/>
        <v>#N/A</v>
      </c>
      <c r="U249" s="150" t="e">
        <f t="shared" si="15"/>
        <v>#N/A</v>
      </c>
      <c r="V249" s="154" t="e">
        <f>VLOOKUP(E249,'PC Receitas'!$O$4:$P$14,2,FALSE)</f>
        <v>#N/A</v>
      </c>
    </row>
    <row r="250" spans="3:22" ht="19.5" customHeight="1" thickTop="1" thickBot="1" x14ac:dyDescent="0.3">
      <c r="C250" s="58"/>
      <c r="D250" s="58" t="str">
        <f>IF(C250&lt;&gt;"",TEXT(C250,"00")&amp;"/03/"&amp;'Configurações Básicas'!$P$5,"")</f>
        <v/>
      </c>
      <c r="E250" s="58"/>
      <c r="F250" s="58"/>
      <c r="G250" s="58"/>
      <c r="H250" s="58"/>
      <c r="I250" s="59"/>
      <c r="J250" s="193"/>
      <c r="K250" s="60"/>
      <c r="L250" s="60"/>
      <c r="M250" s="56">
        <f>M249+IF(AND(K250="Pago",OR(E250='PC Receitas'!$O$4,E250='PC Receitas'!$O$5,E250='PC Receitas'!$O$6)),I250,IF(AND(K250="Pago",OR(E250='PC Receitas'!$O$7,E250='PC Receitas'!$O$8,E250='PC Receitas'!$O$9,E250='PC Receitas'!$O$10,E250='PC Receitas'!$O$11,E250='PC Receitas'!$O$12,E250='PC Receitas'!$O$13,E250='PC Receitas'!$O$14)),-I250,0))</f>
        <v>12927.7</v>
      </c>
      <c r="R250" s="153" t="e">
        <f t="shared" si="12"/>
        <v>#N/A</v>
      </c>
      <c r="S250" s="150" t="e">
        <f t="shared" si="13"/>
        <v>#N/A</v>
      </c>
      <c r="T250" s="150" t="e">
        <f t="shared" si="14"/>
        <v>#N/A</v>
      </c>
      <c r="U250" s="150" t="e">
        <f t="shared" si="15"/>
        <v>#N/A</v>
      </c>
      <c r="V250" s="154" t="e">
        <f>VLOOKUP(E250,'PC Receitas'!$O$4:$P$14,2,FALSE)</f>
        <v>#N/A</v>
      </c>
    </row>
    <row r="251" spans="3:22" ht="19.5" customHeight="1" thickTop="1" thickBot="1" x14ac:dyDescent="0.3">
      <c r="C251" s="58"/>
      <c r="D251" s="58" t="str">
        <f>IF(C251&lt;&gt;"",TEXT(C251,"00")&amp;"/03/"&amp;'Configurações Básicas'!$P$5,"")</f>
        <v/>
      </c>
      <c r="E251" s="58"/>
      <c r="F251" s="58"/>
      <c r="G251" s="58"/>
      <c r="H251" s="58"/>
      <c r="I251" s="59"/>
      <c r="J251" s="193"/>
      <c r="K251" s="60"/>
      <c r="L251" s="60"/>
      <c r="M251" s="56">
        <f>M250+IF(AND(K251="Pago",OR(E251='PC Receitas'!$O$4,E251='PC Receitas'!$O$5,E251='PC Receitas'!$O$6)),I251,IF(AND(K251="Pago",OR(E251='PC Receitas'!$O$7,E251='PC Receitas'!$O$8,E251='PC Receitas'!$O$9,E251='PC Receitas'!$O$10,E251='PC Receitas'!$O$11,E251='PC Receitas'!$O$12,E251='PC Receitas'!$O$13,E251='PC Receitas'!$O$14)),-I251,0))</f>
        <v>12927.7</v>
      </c>
      <c r="R251" s="153" t="e">
        <f t="shared" si="12"/>
        <v>#N/A</v>
      </c>
      <c r="S251" s="150" t="e">
        <f t="shared" si="13"/>
        <v>#N/A</v>
      </c>
      <c r="T251" s="150" t="e">
        <f t="shared" si="14"/>
        <v>#N/A</v>
      </c>
      <c r="U251" s="150" t="e">
        <f t="shared" si="15"/>
        <v>#N/A</v>
      </c>
      <c r="V251" s="154" t="e">
        <f>VLOOKUP(E251,'PC Receitas'!$O$4:$P$14,2,FALSE)</f>
        <v>#N/A</v>
      </c>
    </row>
    <row r="252" spans="3:22" ht="19.5" customHeight="1" thickTop="1" thickBot="1" x14ac:dyDescent="0.3">
      <c r="C252" s="58"/>
      <c r="D252" s="58" t="str">
        <f>IF(C252&lt;&gt;"",TEXT(C252,"00")&amp;"/03/"&amp;'Configurações Básicas'!$P$5,"")</f>
        <v/>
      </c>
      <c r="E252" s="58"/>
      <c r="F252" s="58"/>
      <c r="G252" s="58"/>
      <c r="H252" s="58"/>
      <c r="I252" s="59"/>
      <c r="J252" s="193"/>
      <c r="K252" s="60"/>
      <c r="L252" s="60"/>
      <c r="M252" s="56">
        <f>M251+IF(AND(K252="Pago",OR(E252='PC Receitas'!$O$4,E252='PC Receitas'!$O$5,E252='PC Receitas'!$O$6)),I252,IF(AND(K252="Pago",OR(E252='PC Receitas'!$O$7,E252='PC Receitas'!$O$8,E252='PC Receitas'!$O$9,E252='PC Receitas'!$O$10,E252='PC Receitas'!$O$11,E252='PC Receitas'!$O$12,E252='PC Receitas'!$O$13,E252='PC Receitas'!$O$14)),-I252,0))</f>
        <v>12927.7</v>
      </c>
      <c r="R252" s="153" t="e">
        <f t="shared" si="12"/>
        <v>#N/A</v>
      </c>
      <c r="S252" s="150" t="e">
        <f t="shared" si="13"/>
        <v>#N/A</v>
      </c>
      <c r="T252" s="150" t="e">
        <f t="shared" si="14"/>
        <v>#N/A</v>
      </c>
      <c r="U252" s="150" t="e">
        <f t="shared" si="15"/>
        <v>#N/A</v>
      </c>
      <c r="V252" s="154" t="e">
        <f>VLOOKUP(E252,'PC Receitas'!$O$4:$P$14,2,FALSE)</f>
        <v>#N/A</v>
      </c>
    </row>
    <row r="253" spans="3:22" ht="19.5" customHeight="1" thickTop="1" thickBot="1" x14ac:dyDescent="0.3">
      <c r="C253" s="58"/>
      <c r="D253" s="58" t="str">
        <f>IF(C253&lt;&gt;"",TEXT(C253,"00")&amp;"/03/"&amp;'Configurações Básicas'!$P$5,"")</f>
        <v/>
      </c>
      <c r="E253" s="58"/>
      <c r="F253" s="58"/>
      <c r="G253" s="58"/>
      <c r="H253" s="58"/>
      <c r="I253" s="59"/>
      <c r="J253" s="193"/>
      <c r="K253" s="60"/>
      <c r="L253" s="60"/>
      <c r="M253" s="56">
        <f>M252+IF(AND(K253="Pago",OR(E253='PC Receitas'!$O$4,E253='PC Receitas'!$O$5,E253='PC Receitas'!$O$6)),I253,IF(AND(K253="Pago",OR(E253='PC Receitas'!$O$7,E253='PC Receitas'!$O$8,E253='PC Receitas'!$O$9,E253='PC Receitas'!$O$10,E253='PC Receitas'!$O$11,E253='PC Receitas'!$O$12,E253='PC Receitas'!$O$13,E253='PC Receitas'!$O$14)),-I253,0))</f>
        <v>12927.7</v>
      </c>
      <c r="R253" s="153" t="e">
        <f t="shared" si="12"/>
        <v>#N/A</v>
      </c>
      <c r="S253" s="150" t="e">
        <f t="shared" si="13"/>
        <v>#N/A</v>
      </c>
      <c r="T253" s="150" t="e">
        <f t="shared" si="14"/>
        <v>#N/A</v>
      </c>
      <c r="U253" s="150" t="e">
        <f t="shared" si="15"/>
        <v>#N/A</v>
      </c>
      <c r="V253" s="154" t="e">
        <f>VLOOKUP(E253,'PC Receitas'!$O$4:$P$14,2,FALSE)</f>
        <v>#N/A</v>
      </c>
    </row>
    <row r="254" spans="3:22" ht="19.5" customHeight="1" thickTop="1" thickBot="1" x14ac:dyDescent="0.3">
      <c r="C254" s="58"/>
      <c r="D254" s="58" t="str">
        <f>IF(C254&lt;&gt;"",TEXT(C254,"00")&amp;"/03/"&amp;'Configurações Básicas'!$P$5,"")</f>
        <v/>
      </c>
      <c r="E254" s="58"/>
      <c r="F254" s="58"/>
      <c r="G254" s="58"/>
      <c r="H254" s="58"/>
      <c r="I254" s="59"/>
      <c r="J254" s="193"/>
      <c r="K254" s="60"/>
      <c r="L254" s="60"/>
      <c r="M254" s="56">
        <f>M253+IF(AND(K254="Pago",OR(E254='PC Receitas'!$O$4,E254='PC Receitas'!$O$5,E254='PC Receitas'!$O$6)),I254,IF(AND(K254="Pago",OR(E254='PC Receitas'!$O$7,E254='PC Receitas'!$O$8,E254='PC Receitas'!$O$9,E254='PC Receitas'!$O$10,E254='PC Receitas'!$O$11,E254='PC Receitas'!$O$12,E254='PC Receitas'!$O$13,E254='PC Receitas'!$O$14)),-I254,0))</f>
        <v>12927.7</v>
      </c>
      <c r="R254" s="153" t="e">
        <f t="shared" si="12"/>
        <v>#N/A</v>
      </c>
      <c r="S254" s="150" t="e">
        <f t="shared" si="13"/>
        <v>#N/A</v>
      </c>
      <c r="T254" s="150" t="e">
        <f t="shared" si="14"/>
        <v>#N/A</v>
      </c>
      <c r="U254" s="150" t="e">
        <f t="shared" si="15"/>
        <v>#N/A</v>
      </c>
      <c r="V254" s="154" t="e">
        <f>VLOOKUP(E254,'PC Receitas'!$O$4:$P$14,2,FALSE)</f>
        <v>#N/A</v>
      </c>
    </row>
    <row r="255" spans="3:22" ht="19.5" customHeight="1" thickTop="1" thickBot="1" x14ac:dyDescent="0.3">
      <c r="C255" s="58"/>
      <c r="D255" s="58" t="str">
        <f>IF(C255&lt;&gt;"",TEXT(C255,"00")&amp;"/03/"&amp;'Configurações Básicas'!$P$5,"")</f>
        <v/>
      </c>
      <c r="E255" s="58"/>
      <c r="F255" s="58"/>
      <c r="G255" s="58"/>
      <c r="H255" s="58"/>
      <c r="I255" s="59"/>
      <c r="J255" s="193"/>
      <c r="K255" s="60"/>
      <c r="L255" s="60"/>
      <c r="M255" s="56">
        <f>M254+IF(AND(K255="Pago",OR(E255='PC Receitas'!$O$4,E255='PC Receitas'!$O$5,E255='PC Receitas'!$O$6)),I255,IF(AND(K255="Pago",OR(E255='PC Receitas'!$O$7,E255='PC Receitas'!$O$8,E255='PC Receitas'!$O$9,E255='PC Receitas'!$O$10,E255='PC Receitas'!$O$11,E255='PC Receitas'!$O$12,E255='PC Receitas'!$O$13,E255='PC Receitas'!$O$14)),-I255,0))</f>
        <v>12927.7</v>
      </c>
      <c r="R255" s="153" t="e">
        <f t="shared" si="12"/>
        <v>#N/A</v>
      </c>
      <c r="S255" s="150" t="e">
        <f t="shared" si="13"/>
        <v>#N/A</v>
      </c>
      <c r="T255" s="150" t="e">
        <f t="shared" si="14"/>
        <v>#N/A</v>
      </c>
      <c r="U255" s="150" t="e">
        <f t="shared" si="15"/>
        <v>#N/A</v>
      </c>
      <c r="V255" s="154" t="e">
        <f>VLOOKUP(E255,'PC Receitas'!$O$4:$P$14,2,FALSE)</f>
        <v>#N/A</v>
      </c>
    </row>
    <row r="256" spans="3:22" ht="19.5" customHeight="1" thickTop="1" thickBot="1" x14ac:dyDescent="0.3">
      <c r="C256" s="58"/>
      <c r="D256" s="58" t="str">
        <f>IF(C256&lt;&gt;"",TEXT(C256,"00")&amp;"/03/"&amp;'Configurações Básicas'!$P$5,"")</f>
        <v/>
      </c>
      <c r="E256" s="58"/>
      <c r="F256" s="58"/>
      <c r="G256" s="58"/>
      <c r="H256" s="58"/>
      <c r="I256" s="59"/>
      <c r="J256" s="193"/>
      <c r="K256" s="60"/>
      <c r="L256" s="60"/>
      <c r="M256" s="56">
        <f>M255+IF(AND(K256="Pago",OR(E256='PC Receitas'!$O$4,E256='PC Receitas'!$O$5,E256='PC Receitas'!$O$6)),I256,IF(AND(K256="Pago",OR(E256='PC Receitas'!$O$7,E256='PC Receitas'!$O$8,E256='PC Receitas'!$O$9,E256='PC Receitas'!$O$10,E256='PC Receitas'!$O$11,E256='PC Receitas'!$O$12,E256='PC Receitas'!$O$13,E256='PC Receitas'!$O$14)),-I256,0))</f>
        <v>12927.7</v>
      </c>
      <c r="R256" s="153" t="e">
        <f t="shared" si="12"/>
        <v>#N/A</v>
      </c>
      <c r="S256" s="150" t="e">
        <f t="shared" si="13"/>
        <v>#N/A</v>
      </c>
      <c r="T256" s="150" t="e">
        <f t="shared" si="14"/>
        <v>#N/A</v>
      </c>
      <c r="U256" s="150" t="e">
        <f t="shared" si="15"/>
        <v>#N/A</v>
      </c>
      <c r="V256" s="154" t="e">
        <f>VLOOKUP(E256,'PC Receitas'!$O$4:$P$14,2,FALSE)</f>
        <v>#N/A</v>
      </c>
    </row>
    <row r="257" spans="3:22" ht="19.5" customHeight="1" thickTop="1" thickBot="1" x14ac:dyDescent="0.3">
      <c r="C257" s="58"/>
      <c r="D257" s="58" t="str">
        <f>IF(C257&lt;&gt;"",TEXT(C257,"00")&amp;"/03/"&amp;'Configurações Básicas'!$P$5,"")</f>
        <v/>
      </c>
      <c r="E257" s="58"/>
      <c r="F257" s="58"/>
      <c r="G257" s="58"/>
      <c r="H257" s="58"/>
      <c r="I257" s="59"/>
      <c r="J257" s="193"/>
      <c r="K257" s="60"/>
      <c r="L257" s="60"/>
      <c r="M257" s="56">
        <f>M256+IF(AND(K257="Pago",OR(E257='PC Receitas'!$O$4,E257='PC Receitas'!$O$5,E257='PC Receitas'!$O$6)),I257,IF(AND(K257="Pago",OR(E257='PC Receitas'!$O$7,E257='PC Receitas'!$O$8,E257='PC Receitas'!$O$9,E257='PC Receitas'!$O$10,E257='PC Receitas'!$O$11,E257='PC Receitas'!$O$12,E257='PC Receitas'!$O$13,E257='PC Receitas'!$O$14)),-I257,0))</f>
        <v>12927.7</v>
      </c>
      <c r="R257" s="153" t="e">
        <f t="shared" si="12"/>
        <v>#N/A</v>
      </c>
      <c r="S257" s="150" t="e">
        <f t="shared" si="13"/>
        <v>#N/A</v>
      </c>
      <c r="T257" s="150" t="e">
        <f t="shared" si="14"/>
        <v>#N/A</v>
      </c>
      <c r="U257" s="150" t="e">
        <f t="shared" si="15"/>
        <v>#N/A</v>
      </c>
      <c r="V257" s="154" t="e">
        <f>VLOOKUP(E257,'PC Receitas'!$O$4:$P$14,2,FALSE)</f>
        <v>#N/A</v>
      </c>
    </row>
    <row r="258" spans="3:22" ht="19.5" customHeight="1" thickTop="1" thickBot="1" x14ac:dyDescent="0.3">
      <c r="C258" s="58"/>
      <c r="D258" s="58" t="str">
        <f>IF(C258&lt;&gt;"",TEXT(C258,"00")&amp;"/03/"&amp;'Configurações Básicas'!$P$5,"")</f>
        <v/>
      </c>
      <c r="E258" s="58"/>
      <c r="F258" s="58"/>
      <c r="G258" s="58"/>
      <c r="H258" s="58"/>
      <c r="I258" s="59"/>
      <c r="J258" s="193"/>
      <c r="K258" s="60"/>
      <c r="L258" s="60"/>
      <c r="M258" s="56">
        <f>M257+IF(AND(K258="Pago",OR(E258='PC Receitas'!$O$4,E258='PC Receitas'!$O$5,E258='PC Receitas'!$O$6)),I258,IF(AND(K258="Pago",OR(E258='PC Receitas'!$O$7,E258='PC Receitas'!$O$8,E258='PC Receitas'!$O$9,E258='PC Receitas'!$O$10,E258='PC Receitas'!$O$11,E258='PC Receitas'!$O$12,E258='PC Receitas'!$O$13,E258='PC Receitas'!$O$14)),-I258,0))</f>
        <v>12927.7</v>
      </c>
      <c r="R258" s="153" t="e">
        <f t="shared" si="12"/>
        <v>#N/A</v>
      </c>
      <c r="S258" s="150" t="e">
        <f t="shared" si="13"/>
        <v>#N/A</v>
      </c>
      <c r="T258" s="150" t="e">
        <f t="shared" si="14"/>
        <v>#N/A</v>
      </c>
      <c r="U258" s="150" t="e">
        <f t="shared" si="15"/>
        <v>#N/A</v>
      </c>
      <c r="V258" s="154" t="e">
        <f>VLOOKUP(E258,'PC Receitas'!$O$4:$P$14,2,FALSE)</f>
        <v>#N/A</v>
      </c>
    </row>
    <row r="259" spans="3:22" ht="19.5" customHeight="1" thickTop="1" thickBot="1" x14ac:dyDescent="0.3">
      <c r="C259" s="58"/>
      <c r="D259" s="58" t="str">
        <f>IF(C259&lt;&gt;"",TEXT(C259,"00")&amp;"/03/"&amp;'Configurações Básicas'!$P$5,"")</f>
        <v/>
      </c>
      <c r="E259" s="58"/>
      <c r="F259" s="58"/>
      <c r="G259" s="58"/>
      <c r="H259" s="58"/>
      <c r="I259" s="59"/>
      <c r="J259" s="193"/>
      <c r="K259" s="60"/>
      <c r="L259" s="60"/>
      <c r="M259" s="56">
        <f>M258+IF(AND(K259="Pago",OR(E259='PC Receitas'!$O$4,E259='PC Receitas'!$O$5,E259='PC Receitas'!$O$6)),I259,IF(AND(K259="Pago",OR(E259='PC Receitas'!$O$7,E259='PC Receitas'!$O$8,E259='PC Receitas'!$O$9,E259='PC Receitas'!$O$10,E259='PC Receitas'!$O$11,E259='PC Receitas'!$O$12,E259='PC Receitas'!$O$13,E259='PC Receitas'!$O$14)),-I259,0))</f>
        <v>12927.7</v>
      </c>
      <c r="R259" s="153" t="e">
        <f t="shared" si="12"/>
        <v>#N/A</v>
      </c>
      <c r="S259" s="150" t="e">
        <f t="shared" si="13"/>
        <v>#N/A</v>
      </c>
      <c r="T259" s="150" t="e">
        <f t="shared" si="14"/>
        <v>#N/A</v>
      </c>
      <c r="U259" s="150" t="e">
        <f t="shared" si="15"/>
        <v>#N/A</v>
      </c>
      <c r="V259" s="154" t="e">
        <f>VLOOKUP(E259,'PC Receitas'!$O$4:$P$14,2,FALSE)</f>
        <v>#N/A</v>
      </c>
    </row>
    <row r="260" spans="3:22" ht="19.5" customHeight="1" thickTop="1" thickBot="1" x14ac:dyDescent="0.3">
      <c r="C260" s="58"/>
      <c r="D260" s="58" t="str">
        <f>IF(C260&lt;&gt;"",TEXT(C260,"00")&amp;"/03/"&amp;'Configurações Básicas'!$P$5,"")</f>
        <v/>
      </c>
      <c r="E260" s="58"/>
      <c r="F260" s="58"/>
      <c r="G260" s="58"/>
      <c r="H260" s="58"/>
      <c r="I260" s="59"/>
      <c r="J260" s="193"/>
      <c r="K260" s="60"/>
      <c r="L260" s="60"/>
      <c r="M260" s="56">
        <f>M259+IF(AND(K260="Pago",OR(E260='PC Receitas'!$O$4,E260='PC Receitas'!$O$5,E260='PC Receitas'!$O$6)),I260,IF(AND(K260="Pago",OR(E260='PC Receitas'!$O$7,E260='PC Receitas'!$O$8,E260='PC Receitas'!$O$9,E260='PC Receitas'!$O$10,E260='PC Receitas'!$O$11,E260='PC Receitas'!$O$12,E260='PC Receitas'!$O$13,E260='PC Receitas'!$O$14)),-I260,0))</f>
        <v>12927.7</v>
      </c>
      <c r="R260" s="153" t="e">
        <f t="shared" si="12"/>
        <v>#N/A</v>
      </c>
      <c r="S260" s="150" t="e">
        <f t="shared" si="13"/>
        <v>#N/A</v>
      </c>
      <c r="T260" s="150" t="e">
        <f t="shared" si="14"/>
        <v>#N/A</v>
      </c>
      <c r="U260" s="150" t="e">
        <f t="shared" si="15"/>
        <v>#N/A</v>
      </c>
      <c r="V260" s="154" t="e">
        <f>VLOOKUP(E260,'PC Receitas'!$O$4:$P$14,2,FALSE)</f>
        <v>#N/A</v>
      </c>
    </row>
    <row r="261" spans="3:22" ht="19.5" customHeight="1" thickTop="1" thickBot="1" x14ac:dyDescent="0.3">
      <c r="C261" s="58"/>
      <c r="D261" s="58" t="str">
        <f>IF(C261&lt;&gt;"",TEXT(C261,"00")&amp;"/03/"&amp;'Configurações Básicas'!$P$5,"")</f>
        <v/>
      </c>
      <c r="E261" s="58"/>
      <c r="F261" s="58"/>
      <c r="G261" s="58"/>
      <c r="H261" s="58"/>
      <c r="I261" s="59"/>
      <c r="J261" s="193"/>
      <c r="K261" s="60"/>
      <c r="L261" s="60"/>
      <c r="M261" s="56">
        <f>M260+IF(AND(K261="Pago",OR(E261='PC Receitas'!$O$4,E261='PC Receitas'!$O$5,E261='PC Receitas'!$O$6)),I261,IF(AND(K261="Pago",OR(E261='PC Receitas'!$O$7,E261='PC Receitas'!$O$8,E261='PC Receitas'!$O$9,E261='PC Receitas'!$O$10,E261='PC Receitas'!$O$11,E261='PC Receitas'!$O$12,E261='PC Receitas'!$O$13,E261='PC Receitas'!$O$14)),-I261,0))</f>
        <v>12927.7</v>
      </c>
      <c r="R261" s="153" t="e">
        <f t="shared" si="12"/>
        <v>#N/A</v>
      </c>
      <c r="S261" s="150" t="e">
        <f t="shared" si="13"/>
        <v>#N/A</v>
      </c>
      <c r="T261" s="150" t="e">
        <f t="shared" si="14"/>
        <v>#N/A</v>
      </c>
      <c r="U261" s="150" t="e">
        <f t="shared" si="15"/>
        <v>#N/A</v>
      </c>
      <c r="V261" s="154" t="e">
        <f>VLOOKUP(E261,'PC Receitas'!$O$4:$P$14,2,FALSE)</f>
        <v>#N/A</v>
      </c>
    </row>
    <row r="262" spans="3:22" ht="19.5" customHeight="1" thickTop="1" thickBot="1" x14ac:dyDescent="0.3">
      <c r="C262" s="58"/>
      <c r="D262" s="58" t="str">
        <f>IF(C262&lt;&gt;"",TEXT(C262,"00")&amp;"/03/"&amp;'Configurações Básicas'!$P$5,"")</f>
        <v/>
      </c>
      <c r="E262" s="58"/>
      <c r="F262" s="58"/>
      <c r="G262" s="58"/>
      <c r="H262" s="58"/>
      <c r="I262" s="59"/>
      <c r="J262" s="193"/>
      <c r="K262" s="60"/>
      <c r="L262" s="60"/>
      <c r="M262" s="56">
        <f>M261+IF(AND(K262="Pago",OR(E262='PC Receitas'!$O$4,E262='PC Receitas'!$O$5,E262='PC Receitas'!$O$6)),I262,IF(AND(K262="Pago",OR(E262='PC Receitas'!$O$7,E262='PC Receitas'!$O$8,E262='PC Receitas'!$O$9,E262='PC Receitas'!$O$10,E262='PC Receitas'!$O$11,E262='PC Receitas'!$O$12,E262='PC Receitas'!$O$13,E262='PC Receitas'!$O$14)),-I262,0))</f>
        <v>12927.7</v>
      </c>
      <c r="R262" s="153" t="e">
        <f t="shared" ref="R262:R325" si="16">IF(V262="Despesas_com_RH","Despesa",IF(V262="Despesas_Operacionais","Despesa",IF(V262="Despesas_com_Marketing","Despesa",IF(V262="Impostos","Despesa",IF(V262="Investimentos","Despesa","")))))</f>
        <v>#N/A</v>
      </c>
      <c r="S262" s="150" t="e">
        <f t="shared" ref="S262:S325" si="17">IF(V262="Despesas_com_Produtos","Despesa",IF(V262="Despesas_com_Serviços","Despesa",IF(V262="Despesas_Não_Operacionais","Despesa","")))</f>
        <v>#N/A</v>
      </c>
      <c r="T262" s="150" t="e">
        <f t="shared" ref="T262:T325" si="18">IF(V262="Receitas_com_Produtos","Receita",IF(V262="Receitas_com_Serviços","Receita",IF(V262="Receitas_Não_Operacionais","Receita","")))</f>
        <v>#N/A</v>
      </c>
      <c r="U262" s="150" t="e">
        <f t="shared" ref="U262:U325" si="19">IF(R262&lt;&gt;"",R262,IF(S262&lt;&gt;"",S262,IF(T262&lt;&gt;"",T262,"")))</f>
        <v>#N/A</v>
      </c>
      <c r="V262" s="154" t="e">
        <f>VLOOKUP(E262,'PC Receitas'!$O$4:$P$14,2,FALSE)</f>
        <v>#N/A</v>
      </c>
    </row>
    <row r="263" spans="3:22" ht="19.5" customHeight="1" thickTop="1" thickBot="1" x14ac:dyDescent="0.3">
      <c r="C263" s="58"/>
      <c r="D263" s="58" t="str">
        <f>IF(C263&lt;&gt;"",TEXT(C263,"00")&amp;"/03/"&amp;'Configurações Básicas'!$P$5,"")</f>
        <v/>
      </c>
      <c r="E263" s="58"/>
      <c r="F263" s="58"/>
      <c r="G263" s="58"/>
      <c r="H263" s="58"/>
      <c r="I263" s="59"/>
      <c r="J263" s="193"/>
      <c r="K263" s="60"/>
      <c r="L263" s="60"/>
      <c r="M263" s="56">
        <f>M262+IF(AND(K263="Pago",OR(E263='PC Receitas'!$O$4,E263='PC Receitas'!$O$5,E263='PC Receitas'!$O$6)),I263,IF(AND(K263="Pago",OR(E263='PC Receitas'!$O$7,E263='PC Receitas'!$O$8,E263='PC Receitas'!$O$9,E263='PC Receitas'!$O$10,E263='PC Receitas'!$O$11,E263='PC Receitas'!$O$12,E263='PC Receitas'!$O$13,E263='PC Receitas'!$O$14)),-I263,0))</f>
        <v>12927.7</v>
      </c>
      <c r="R263" s="153" t="e">
        <f t="shared" si="16"/>
        <v>#N/A</v>
      </c>
      <c r="S263" s="150" t="e">
        <f t="shared" si="17"/>
        <v>#N/A</v>
      </c>
      <c r="T263" s="150" t="e">
        <f t="shared" si="18"/>
        <v>#N/A</v>
      </c>
      <c r="U263" s="150" t="e">
        <f t="shared" si="19"/>
        <v>#N/A</v>
      </c>
      <c r="V263" s="154" t="e">
        <f>VLOOKUP(E263,'PC Receitas'!$O$4:$P$14,2,FALSE)</f>
        <v>#N/A</v>
      </c>
    </row>
    <row r="264" spans="3:22" ht="19.5" customHeight="1" thickTop="1" thickBot="1" x14ac:dyDescent="0.3">
      <c r="C264" s="58"/>
      <c r="D264" s="58" t="str">
        <f>IF(C264&lt;&gt;"",TEXT(C264,"00")&amp;"/03/"&amp;'Configurações Básicas'!$P$5,"")</f>
        <v/>
      </c>
      <c r="E264" s="58"/>
      <c r="F264" s="58"/>
      <c r="G264" s="58"/>
      <c r="H264" s="58"/>
      <c r="I264" s="59"/>
      <c r="J264" s="193"/>
      <c r="K264" s="60"/>
      <c r="L264" s="60"/>
      <c r="M264" s="56">
        <f>M263+IF(AND(K264="Pago",OR(E264='PC Receitas'!$O$4,E264='PC Receitas'!$O$5,E264='PC Receitas'!$O$6)),I264,IF(AND(K264="Pago",OR(E264='PC Receitas'!$O$7,E264='PC Receitas'!$O$8,E264='PC Receitas'!$O$9,E264='PC Receitas'!$O$10,E264='PC Receitas'!$O$11,E264='PC Receitas'!$O$12,E264='PC Receitas'!$O$13,E264='PC Receitas'!$O$14)),-I264,0))</f>
        <v>12927.7</v>
      </c>
      <c r="R264" s="153" t="e">
        <f t="shared" si="16"/>
        <v>#N/A</v>
      </c>
      <c r="S264" s="150" t="e">
        <f t="shared" si="17"/>
        <v>#N/A</v>
      </c>
      <c r="T264" s="150" t="e">
        <f t="shared" si="18"/>
        <v>#N/A</v>
      </c>
      <c r="U264" s="150" t="e">
        <f t="shared" si="19"/>
        <v>#N/A</v>
      </c>
      <c r="V264" s="154" t="e">
        <f>VLOOKUP(E264,'PC Receitas'!$O$4:$P$14,2,FALSE)</f>
        <v>#N/A</v>
      </c>
    </row>
    <row r="265" spans="3:22" ht="19.5" customHeight="1" thickTop="1" thickBot="1" x14ac:dyDescent="0.3">
      <c r="C265" s="58"/>
      <c r="D265" s="58" t="str">
        <f>IF(C265&lt;&gt;"",TEXT(C265,"00")&amp;"/03/"&amp;'Configurações Básicas'!$P$5,"")</f>
        <v/>
      </c>
      <c r="E265" s="58"/>
      <c r="F265" s="58"/>
      <c r="G265" s="58"/>
      <c r="H265" s="58"/>
      <c r="I265" s="59"/>
      <c r="J265" s="193"/>
      <c r="K265" s="60"/>
      <c r="L265" s="60"/>
      <c r="M265" s="56">
        <f>M264+IF(AND(K265="Pago",OR(E265='PC Receitas'!$O$4,E265='PC Receitas'!$O$5,E265='PC Receitas'!$O$6)),I265,IF(AND(K265="Pago",OR(E265='PC Receitas'!$O$7,E265='PC Receitas'!$O$8,E265='PC Receitas'!$O$9,E265='PC Receitas'!$O$10,E265='PC Receitas'!$O$11,E265='PC Receitas'!$O$12,E265='PC Receitas'!$O$13,E265='PC Receitas'!$O$14)),-I265,0))</f>
        <v>12927.7</v>
      </c>
      <c r="R265" s="153" t="e">
        <f t="shared" si="16"/>
        <v>#N/A</v>
      </c>
      <c r="S265" s="150" t="e">
        <f t="shared" si="17"/>
        <v>#N/A</v>
      </c>
      <c r="T265" s="150" t="e">
        <f t="shared" si="18"/>
        <v>#N/A</v>
      </c>
      <c r="U265" s="150" t="e">
        <f t="shared" si="19"/>
        <v>#N/A</v>
      </c>
      <c r="V265" s="154" t="e">
        <f>VLOOKUP(E265,'PC Receitas'!$O$4:$P$14,2,FALSE)</f>
        <v>#N/A</v>
      </c>
    </row>
    <row r="266" spans="3:22" ht="19.5" customHeight="1" thickTop="1" thickBot="1" x14ac:dyDescent="0.3">
      <c r="C266" s="58"/>
      <c r="D266" s="58" t="str">
        <f>IF(C266&lt;&gt;"",TEXT(C266,"00")&amp;"/03/"&amp;'Configurações Básicas'!$P$5,"")</f>
        <v/>
      </c>
      <c r="E266" s="58"/>
      <c r="F266" s="58"/>
      <c r="G266" s="58"/>
      <c r="H266" s="58"/>
      <c r="I266" s="59"/>
      <c r="J266" s="193"/>
      <c r="K266" s="60"/>
      <c r="L266" s="60"/>
      <c r="M266" s="56">
        <f>M265+IF(AND(K266="Pago",OR(E266='PC Receitas'!$O$4,E266='PC Receitas'!$O$5,E266='PC Receitas'!$O$6)),I266,IF(AND(K266="Pago",OR(E266='PC Receitas'!$O$7,E266='PC Receitas'!$O$8,E266='PC Receitas'!$O$9,E266='PC Receitas'!$O$10,E266='PC Receitas'!$O$11,E266='PC Receitas'!$O$12,E266='PC Receitas'!$O$13,E266='PC Receitas'!$O$14)),-I266,0))</f>
        <v>12927.7</v>
      </c>
      <c r="R266" s="153" t="e">
        <f t="shared" si="16"/>
        <v>#N/A</v>
      </c>
      <c r="S266" s="150" t="e">
        <f t="shared" si="17"/>
        <v>#N/A</v>
      </c>
      <c r="T266" s="150" t="e">
        <f t="shared" si="18"/>
        <v>#N/A</v>
      </c>
      <c r="U266" s="150" t="e">
        <f t="shared" si="19"/>
        <v>#N/A</v>
      </c>
      <c r="V266" s="154" t="e">
        <f>VLOOKUP(E266,'PC Receitas'!$O$4:$P$14,2,FALSE)</f>
        <v>#N/A</v>
      </c>
    </row>
    <row r="267" spans="3:22" ht="19.5" customHeight="1" thickTop="1" thickBot="1" x14ac:dyDescent="0.3">
      <c r="C267" s="58"/>
      <c r="D267" s="58" t="str">
        <f>IF(C267&lt;&gt;"",TEXT(C267,"00")&amp;"/03/"&amp;'Configurações Básicas'!$P$5,"")</f>
        <v/>
      </c>
      <c r="E267" s="58"/>
      <c r="F267" s="58"/>
      <c r="G267" s="58"/>
      <c r="H267" s="58"/>
      <c r="I267" s="59"/>
      <c r="J267" s="193"/>
      <c r="K267" s="60"/>
      <c r="L267" s="60"/>
      <c r="M267" s="56">
        <f>M266+IF(AND(K267="Pago",OR(E267='PC Receitas'!$O$4,E267='PC Receitas'!$O$5,E267='PC Receitas'!$O$6)),I267,IF(AND(K267="Pago",OR(E267='PC Receitas'!$O$7,E267='PC Receitas'!$O$8,E267='PC Receitas'!$O$9,E267='PC Receitas'!$O$10,E267='PC Receitas'!$O$11,E267='PC Receitas'!$O$12,E267='PC Receitas'!$O$13,E267='PC Receitas'!$O$14)),-I267,0))</f>
        <v>12927.7</v>
      </c>
      <c r="R267" s="153" t="e">
        <f t="shared" si="16"/>
        <v>#N/A</v>
      </c>
      <c r="S267" s="150" t="e">
        <f t="shared" si="17"/>
        <v>#N/A</v>
      </c>
      <c r="T267" s="150" t="e">
        <f t="shared" si="18"/>
        <v>#N/A</v>
      </c>
      <c r="U267" s="150" t="e">
        <f t="shared" si="19"/>
        <v>#N/A</v>
      </c>
      <c r="V267" s="154" t="e">
        <f>VLOOKUP(E267,'PC Receitas'!$O$4:$P$14,2,FALSE)</f>
        <v>#N/A</v>
      </c>
    </row>
    <row r="268" spans="3:22" ht="19.5" customHeight="1" thickTop="1" thickBot="1" x14ac:dyDescent="0.3">
      <c r="C268" s="58"/>
      <c r="D268" s="58" t="str">
        <f>IF(C268&lt;&gt;"",TEXT(C268,"00")&amp;"/03/"&amp;'Configurações Básicas'!$P$5,"")</f>
        <v/>
      </c>
      <c r="E268" s="58"/>
      <c r="F268" s="58"/>
      <c r="G268" s="58"/>
      <c r="H268" s="58"/>
      <c r="I268" s="59"/>
      <c r="J268" s="193"/>
      <c r="K268" s="60"/>
      <c r="L268" s="60"/>
      <c r="M268" s="56">
        <f>M267+IF(AND(K268="Pago",OR(E268='PC Receitas'!$O$4,E268='PC Receitas'!$O$5,E268='PC Receitas'!$O$6)),I268,IF(AND(K268="Pago",OR(E268='PC Receitas'!$O$7,E268='PC Receitas'!$O$8,E268='PC Receitas'!$O$9,E268='PC Receitas'!$O$10,E268='PC Receitas'!$O$11,E268='PC Receitas'!$O$12,E268='PC Receitas'!$O$13,E268='PC Receitas'!$O$14)),-I268,0))</f>
        <v>12927.7</v>
      </c>
      <c r="R268" s="153" t="e">
        <f t="shared" si="16"/>
        <v>#N/A</v>
      </c>
      <c r="S268" s="150" t="e">
        <f t="shared" si="17"/>
        <v>#N/A</v>
      </c>
      <c r="T268" s="150" t="e">
        <f t="shared" si="18"/>
        <v>#N/A</v>
      </c>
      <c r="U268" s="150" t="e">
        <f t="shared" si="19"/>
        <v>#N/A</v>
      </c>
      <c r="V268" s="154" t="e">
        <f>VLOOKUP(E268,'PC Receitas'!$O$4:$P$14,2,FALSE)</f>
        <v>#N/A</v>
      </c>
    </row>
    <row r="269" spans="3:22" ht="19.5" customHeight="1" thickTop="1" thickBot="1" x14ac:dyDescent="0.3">
      <c r="C269" s="58"/>
      <c r="D269" s="58" t="str">
        <f>IF(C269&lt;&gt;"",TEXT(C269,"00")&amp;"/03/"&amp;'Configurações Básicas'!$P$5,"")</f>
        <v/>
      </c>
      <c r="E269" s="58"/>
      <c r="F269" s="58"/>
      <c r="G269" s="58"/>
      <c r="H269" s="58"/>
      <c r="I269" s="59"/>
      <c r="J269" s="193"/>
      <c r="K269" s="60"/>
      <c r="L269" s="60"/>
      <c r="M269" s="56">
        <f>M268+IF(AND(K269="Pago",OR(E269='PC Receitas'!$O$4,E269='PC Receitas'!$O$5,E269='PC Receitas'!$O$6)),I269,IF(AND(K269="Pago",OR(E269='PC Receitas'!$O$7,E269='PC Receitas'!$O$8,E269='PC Receitas'!$O$9,E269='PC Receitas'!$O$10,E269='PC Receitas'!$O$11,E269='PC Receitas'!$O$12,E269='PC Receitas'!$O$13,E269='PC Receitas'!$O$14)),-I269,0))</f>
        <v>12927.7</v>
      </c>
      <c r="R269" s="153" t="e">
        <f t="shared" si="16"/>
        <v>#N/A</v>
      </c>
      <c r="S269" s="150" t="e">
        <f t="shared" si="17"/>
        <v>#N/A</v>
      </c>
      <c r="T269" s="150" t="e">
        <f t="shared" si="18"/>
        <v>#N/A</v>
      </c>
      <c r="U269" s="150" t="e">
        <f t="shared" si="19"/>
        <v>#N/A</v>
      </c>
      <c r="V269" s="154" t="e">
        <f>VLOOKUP(E269,'PC Receitas'!$O$4:$P$14,2,FALSE)</f>
        <v>#N/A</v>
      </c>
    </row>
    <row r="270" spans="3:22" ht="19.5" customHeight="1" thickTop="1" thickBot="1" x14ac:dyDescent="0.3">
      <c r="C270" s="58"/>
      <c r="D270" s="58" t="str">
        <f>IF(C270&lt;&gt;"",TEXT(C270,"00")&amp;"/03/"&amp;'Configurações Básicas'!$P$5,"")</f>
        <v/>
      </c>
      <c r="E270" s="58"/>
      <c r="F270" s="58"/>
      <c r="G270" s="58"/>
      <c r="H270" s="58"/>
      <c r="I270" s="59"/>
      <c r="J270" s="193"/>
      <c r="K270" s="60"/>
      <c r="L270" s="60"/>
      <c r="M270" s="56">
        <f>M269+IF(AND(K270="Pago",OR(E270='PC Receitas'!$O$4,E270='PC Receitas'!$O$5,E270='PC Receitas'!$O$6)),I270,IF(AND(K270="Pago",OR(E270='PC Receitas'!$O$7,E270='PC Receitas'!$O$8,E270='PC Receitas'!$O$9,E270='PC Receitas'!$O$10,E270='PC Receitas'!$O$11,E270='PC Receitas'!$O$12,E270='PC Receitas'!$O$13,E270='PC Receitas'!$O$14)),-I270,0))</f>
        <v>12927.7</v>
      </c>
      <c r="R270" s="153" t="e">
        <f t="shared" si="16"/>
        <v>#N/A</v>
      </c>
      <c r="S270" s="150" t="e">
        <f t="shared" si="17"/>
        <v>#N/A</v>
      </c>
      <c r="T270" s="150" t="e">
        <f t="shared" si="18"/>
        <v>#N/A</v>
      </c>
      <c r="U270" s="150" t="e">
        <f t="shared" si="19"/>
        <v>#N/A</v>
      </c>
      <c r="V270" s="154" t="e">
        <f>VLOOKUP(E270,'PC Receitas'!$O$4:$P$14,2,FALSE)</f>
        <v>#N/A</v>
      </c>
    </row>
    <row r="271" spans="3:22" ht="19.5" customHeight="1" thickTop="1" thickBot="1" x14ac:dyDescent="0.3">
      <c r="C271" s="58"/>
      <c r="D271" s="58" t="str">
        <f>IF(C271&lt;&gt;"",TEXT(C271,"00")&amp;"/03/"&amp;'Configurações Básicas'!$P$5,"")</f>
        <v/>
      </c>
      <c r="E271" s="58"/>
      <c r="F271" s="58"/>
      <c r="G271" s="58"/>
      <c r="H271" s="58"/>
      <c r="I271" s="59"/>
      <c r="J271" s="193"/>
      <c r="K271" s="60"/>
      <c r="L271" s="60"/>
      <c r="M271" s="56">
        <f>M270+IF(AND(K271="Pago",OR(E271='PC Receitas'!$O$4,E271='PC Receitas'!$O$5,E271='PC Receitas'!$O$6)),I271,IF(AND(K271="Pago",OR(E271='PC Receitas'!$O$7,E271='PC Receitas'!$O$8,E271='PC Receitas'!$O$9,E271='PC Receitas'!$O$10,E271='PC Receitas'!$O$11,E271='PC Receitas'!$O$12,E271='PC Receitas'!$O$13,E271='PC Receitas'!$O$14)),-I271,0))</f>
        <v>12927.7</v>
      </c>
      <c r="R271" s="153" t="e">
        <f t="shared" si="16"/>
        <v>#N/A</v>
      </c>
      <c r="S271" s="150" t="e">
        <f t="shared" si="17"/>
        <v>#N/A</v>
      </c>
      <c r="T271" s="150" t="e">
        <f t="shared" si="18"/>
        <v>#N/A</v>
      </c>
      <c r="U271" s="150" t="e">
        <f t="shared" si="19"/>
        <v>#N/A</v>
      </c>
      <c r="V271" s="154" t="e">
        <f>VLOOKUP(E271,'PC Receitas'!$O$4:$P$14,2,FALSE)</f>
        <v>#N/A</v>
      </c>
    </row>
    <row r="272" spans="3:22" ht="19.5" customHeight="1" thickTop="1" thickBot="1" x14ac:dyDescent="0.3">
      <c r="C272" s="58"/>
      <c r="D272" s="58" t="str">
        <f>IF(C272&lt;&gt;"",TEXT(C272,"00")&amp;"/03/"&amp;'Configurações Básicas'!$P$5,"")</f>
        <v/>
      </c>
      <c r="E272" s="58"/>
      <c r="F272" s="58"/>
      <c r="G272" s="58"/>
      <c r="H272" s="58"/>
      <c r="I272" s="59"/>
      <c r="J272" s="193"/>
      <c r="K272" s="60"/>
      <c r="L272" s="60"/>
      <c r="M272" s="56">
        <f>M271+IF(AND(K272="Pago",OR(E272='PC Receitas'!$O$4,E272='PC Receitas'!$O$5,E272='PC Receitas'!$O$6)),I272,IF(AND(K272="Pago",OR(E272='PC Receitas'!$O$7,E272='PC Receitas'!$O$8,E272='PC Receitas'!$O$9,E272='PC Receitas'!$O$10,E272='PC Receitas'!$O$11,E272='PC Receitas'!$O$12,E272='PC Receitas'!$O$13,E272='PC Receitas'!$O$14)),-I272,0))</f>
        <v>12927.7</v>
      </c>
      <c r="R272" s="153" t="e">
        <f t="shared" si="16"/>
        <v>#N/A</v>
      </c>
      <c r="S272" s="150" t="e">
        <f t="shared" si="17"/>
        <v>#N/A</v>
      </c>
      <c r="T272" s="150" t="e">
        <f t="shared" si="18"/>
        <v>#N/A</v>
      </c>
      <c r="U272" s="150" t="e">
        <f t="shared" si="19"/>
        <v>#N/A</v>
      </c>
      <c r="V272" s="154" t="e">
        <f>VLOOKUP(E272,'PC Receitas'!$O$4:$P$14,2,FALSE)</f>
        <v>#N/A</v>
      </c>
    </row>
    <row r="273" spans="3:22" ht="19.5" customHeight="1" thickTop="1" thickBot="1" x14ac:dyDescent="0.3">
      <c r="C273" s="58"/>
      <c r="D273" s="58" t="str">
        <f>IF(C273&lt;&gt;"",TEXT(C273,"00")&amp;"/03/"&amp;'Configurações Básicas'!$P$5,"")</f>
        <v/>
      </c>
      <c r="E273" s="58"/>
      <c r="F273" s="58"/>
      <c r="G273" s="58"/>
      <c r="H273" s="58"/>
      <c r="I273" s="59"/>
      <c r="J273" s="193"/>
      <c r="K273" s="60"/>
      <c r="L273" s="60"/>
      <c r="M273" s="56">
        <f>M272+IF(AND(K273="Pago",OR(E273='PC Receitas'!$O$4,E273='PC Receitas'!$O$5,E273='PC Receitas'!$O$6)),I273,IF(AND(K273="Pago",OR(E273='PC Receitas'!$O$7,E273='PC Receitas'!$O$8,E273='PC Receitas'!$O$9,E273='PC Receitas'!$O$10,E273='PC Receitas'!$O$11,E273='PC Receitas'!$O$12,E273='PC Receitas'!$O$13,E273='PC Receitas'!$O$14)),-I273,0))</f>
        <v>12927.7</v>
      </c>
      <c r="R273" s="153" t="e">
        <f t="shared" si="16"/>
        <v>#N/A</v>
      </c>
      <c r="S273" s="150" t="e">
        <f t="shared" si="17"/>
        <v>#N/A</v>
      </c>
      <c r="T273" s="150" t="e">
        <f t="shared" si="18"/>
        <v>#N/A</v>
      </c>
      <c r="U273" s="150" t="e">
        <f t="shared" si="19"/>
        <v>#N/A</v>
      </c>
      <c r="V273" s="154" t="e">
        <f>VLOOKUP(E273,'PC Receitas'!$O$4:$P$14,2,FALSE)</f>
        <v>#N/A</v>
      </c>
    </row>
    <row r="274" spans="3:22" ht="19.5" customHeight="1" thickTop="1" thickBot="1" x14ac:dyDescent="0.3">
      <c r="C274" s="58"/>
      <c r="D274" s="58" t="str">
        <f>IF(C274&lt;&gt;"",TEXT(C274,"00")&amp;"/03/"&amp;'Configurações Básicas'!$P$5,"")</f>
        <v/>
      </c>
      <c r="E274" s="58"/>
      <c r="F274" s="58"/>
      <c r="G274" s="58"/>
      <c r="H274" s="58"/>
      <c r="I274" s="59"/>
      <c r="J274" s="193"/>
      <c r="K274" s="60"/>
      <c r="L274" s="60"/>
      <c r="M274" s="56">
        <f>M273+IF(AND(K274="Pago",OR(E274='PC Receitas'!$O$4,E274='PC Receitas'!$O$5,E274='PC Receitas'!$O$6)),I274,IF(AND(K274="Pago",OR(E274='PC Receitas'!$O$7,E274='PC Receitas'!$O$8,E274='PC Receitas'!$O$9,E274='PC Receitas'!$O$10,E274='PC Receitas'!$O$11,E274='PC Receitas'!$O$12,E274='PC Receitas'!$O$13,E274='PC Receitas'!$O$14)),-I274,0))</f>
        <v>12927.7</v>
      </c>
      <c r="R274" s="153" t="e">
        <f t="shared" si="16"/>
        <v>#N/A</v>
      </c>
      <c r="S274" s="150" t="e">
        <f t="shared" si="17"/>
        <v>#N/A</v>
      </c>
      <c r="T274" s="150" t="e">
        <f t="shared" si="18"/>
        <v>#N/A</v>
      </c>
      <c r="U274" s="150" t="e">
        <f t="shared" si="19"/>
        <v>#N/A</v>
      </c>
      <c r="V274" s="154" t="e">
        <f>VLOOKUP(E274,'PC Receitas'!$O$4:$P$14,2,FALSE)</f>
        <v>#N/A</v>
      </c>
    </row>
    <row r="275" spans="3:22" ht="19.5" customHeight="1" thickTop="1" thickBot="1" x14ac:dyDescent="0.3">
      <c r="C275" s="58"/>
      <c r="D275" s="58" t="str">
        <f>IF(C275&lt;&gt;"",TEXT(C275,"00")&amp;"/03/"&amp;'Configurações Básicas'!$P$5,"")</f>
        <v/>
      </c>
      <c r="E275" s="58"/>
      <c r="F275" s="58"/>
      <c r="G275" s="58"/>
      <c r="H275" s="58"/>
      <c r="I275" s="59"/>
      <c r="J275" s="193"/>
      <c r="K275" s="60"/>
      <c r="L275" s="60"/>
      <c r="M275" s="56">
        <f>M274+IF(AND(K275="Pago",OR(E275='PC Receitas'!$O$4,E275='PC Receitas'!$O$5,E275='PC Receitas'!$O$6)),I275,IF(AND(K275="Pago",OR(E275='PC Receitas'!$O$7,E275='PC Receitas'!$O$8,E275='PC Receitas'!$O$9,E275='PC Receitas'!$O$10,E275='PC Receitas'!$O$11,E275='PC Receitas'!$O$12,E275='PC Receitas'!$O$13,E275='PC Receitas'!$O$14)),-I275,0))</f>
        <v>12927.7</v>
      </c>
      <c r="R275" s="153" t="e">
        <f t="shared" si="16"/>
        <v>#N/A</v>
      </c>
      <c r="S275" s="150" t="e">
        <f t="shared" si="17"/>
        <v>#N/A</v>
      </c>
      <c r="T275" s="150" t="e">
        <f t="shared" si="18"/>
        <v>#N/A</v>
      </c>
      <c r="U275" s="150" t="e">
        <f t="shared" si="19"/>
        <v>#N/A</v>
      </c>
      <c r="V275" s="154" t="e">
        <f>VLOOKUP(E275,'PC Receitas'!$O$4:$P$14,2,FALSE)</f>
        <v>#N/A</v>
      </c>
    </row>
    <row r="276" spans="3:22" ht="19.5" customHeight="1" thickTop="1" thickBot="1" x14ac:dyDescent="0.3">
      <c r="C276" s="58"/>
      <c r="D276" s="58" t="str">
        <f>IF(C276&lt;&gt;"",TEXT(C276,"00")&amp;"/03/"&amp;'Configurações Básicas'!$P$5,"")</f>
        <v/>
      </c>
      <c r="E276" s="58"/>
      <c r="F276" s="58"/>
      <c r="G276" s="58"/>
      <c r="H276" s="58"/>
      <c r="I276" s="59"/>
      <c r="J276" s="193"/>
      <c r="K276" s="60"/>
      <c r="L276" s="60"/>
      <c r="M276" s="56">
        <f>M275+IF(AND(K276="Pago",OR(E276='PC Receitas'!$O$4,E276='PC Receitas'!$O$5,E276='PC Receitas'!$O$6)),I276,IF(AND(K276="Pago",OR(E276='PC Receitas'!$O$7,E276='PC Receitas'!$O$8,E276='PC Receitas'!$O$9,E276='PC Receitas'!$O$10,E276='PC Receitas'!$O$11,E276='PC Receitas'!$O$12,E276='PC Receitas'!$O$13,E276='PC Receitas'!$O$14)),-I276,0))</f>
        <v>12927.7</v>
      </c>
      <c r="R276" s="153" t="e">
        <f t="shared" si="16"/>
        <v>#N/A</v>
      </c>
      <c r="S276" s="150" t="e">
        <f t="shared" si="17"/>
        <v>#N/A</v>
      </c>
      <c r="T276" s="150" t="e">
        <f t="shared" si="18"/>
        <v>#N/A</v>
      </c>
      <c r="U276" s="150" t="e">
        <f t="shared" si="19"/>
        <v>#N/A</v>
      </c>
      <c r="V276" s="154" t="e">
        <f>VLOOKUP(E276,'PC Receitas'!$O$4:$P$14,2,FALSE)</f>
        <v>#N/A</v>
      </c>
    </row>
    <row r="277" spans="3:22" ht="19.5" customHeight="1" thickTop="1" thickBot="1" x14ac:dyDescent="0.3">
      <c r="C277" s="58"/>
      <c r="D277" s="58" t="str">
        <f>IF(C277&lt;&gt;"",TEXT(C277,"00")&amp;"/03/"&amp;'Configurações Básicas'!$P$5,"")</f>
        <v/>
      </c>
      <c r="E277" s="58"/>
      <c r="F277" s="58"/>
      <c r="G277" s="58"/>
      <c r="H277" s="58"/>
      <c r="I277" s="59"/>
      <c r="J277" s="193"/>
      <c r="K277" s="60"/>
      <c r="L277" s="60"/>
      <c r="M277" s="56">
        <f>M276+IF(AND(K277="Pago",OR(E277='PC Receitas'!$O$4,E277='PC Receitas'!$O$5,E277='PC Receitas'!$O$6)),I277,IF(AND(K277="Pago",OR(E277='PC Receitas'!$O$7,E277='PC Receitas'!$O$8,E277='PC Receitas'!$O$9,E277='PC Receitas'!$O$10,E277='PC Receitas'!$O$11,E277='PC Receitas'!$O$12,E277='PC Receitas'!$O$13,E277='PC Receitas'!$O$14)),-I277,0))</f>
        <v>12927.7</v>
      </c>
      <c r="R277" s="153" t="e">
        <f t="shared" si="16"/>
        <v>#N/A</v>
      </c>
      <c r="S277" s="150" t="e">
        <f t="shared" si="17"/>
        <v>#N/A</v>
      </c>
      <c r="T277" s="150" t="e">
        <f t="shared" si="18"/>
        <v>#N/A</v>
      </c>
      <c r="U277" s="150" t="e">
        <f t="shared" si="19"/>
        <v>#N/A</v>
      </c>
      <c r="V277" s="154" t="e">
        <f>VLOOKUP(E277,'PC Receitas'!$O$4:$P$14,2,FALSE)</f>
        <v>#N/A</v>
      </c>
    </row>
    <row r="278" spans="3:22" ht="19.5" customHeight="1" thickTop="1" thickBot="1" x14ac:dyDescent="0.3">
      <c r="C278" s="58"/>
      <c r="D278" s="58" t="str">
        <f>IF(C278&lt;&gt;"",TEXT(C278,"00")&amp;"/03/"&amp;'Configurações Básicas'!$P$5,"")</f>
        <v/>
      </c>
      <c r="E278" s="58"/>
      <c r="F278" s="58"/>
      <c r="G278" s="58"/>
      <c r="H278" s="58"/>
      <c r="I278" s="59"/>
      <c r="J278" s="193"/>
      <c r="K278" s="60"/>
      <c r="L278" s="60"/>
      <c r="M278" s="56">
        <f>M277+IF(AND(K278="Pago",OR(E278='PC Receitas'!$O$4,E278='PC Receitas'!$O$5,E278='PC Receitas'!$O$6)),I278,IF(AND(K278="Pago",OR(E278='PC Receitas'!$O$7,E278='PC Receitas'!$O$8,E278='PC Receitas'!$O$9,E278='PC Receitas'!$O$10,E278='PC Receitas'!$O$11,E278='PC Receitas'!$O$12,E278='PC Receitas'!$O$13,E278='PC Receitas'!$O$14)),-I278,0))</f>
        <v>12927.7</v>
      </c>
      <c r="R278" s="153" t="e">
        <f t="shared" si="16"/>
        <v>#N/A</v>
      </c>
      <c r="S278" s="150" t="e">
        <f t="shared" si="17"/>
        <v>#N/A</v>
      </c>
      <c r="T278" s="150" t="e">
        <f t="shared" si="18"/>
        <v>#N/A</v>
      </c>
      <c r="U278" s="150" t="e">
        <f t="shared" si="19"/>
        <v>#N/A</v>
      </c>
      <c r="V278" s="154" t="e">
        <f>VLOOKUP(E278,'PC Receitas'!$O$4:$P$14,2,FALSE)</f>
        <v>#N/A</v>
      </c>
    </row>
    <row r="279" spans="3:22" ht="19.5" customHeight="1" thickTop="1" thickBot="1" x14ac:dyDescent="0.3">
      <c r="C279" s="58"/>
      <c r="D279" s="58" t="str">
        <f>IF(C279&lt;&gt;"",TEXT(C279,"00")&amp;"/03/"&amp;'Configurações Básicas'!$P$5,"")</f>
        <v/>
      </c>
      <c r="E279" s="58"/>
      <c r="F279" s="58"/>
      <c r="G279" s="58"/>
      <c r="H279" s="58"/>
      <c r="I279" s="59"/>
      <c r="J279" s="193"/>
      <c r="K279" s="60"/>
      <c r="L279" s="60"/>
      <c r="M279" s="56">
        <f>M278+IF(AND(K279="Pago",OR(E279='PC Receitas'!$O$4,E279='PC Receitas'!$O$5,E279='PC Receitas'!$O$6)),I279,IF(AND(K279="Pago",OR(E279='PC Receitas'!$O$7,E279='PC Receitas'!$O$8,E279='PC Receitas'!$O$9,E279='PC Receitas'!$O$10,E279='PC Receitas'!$O$11,E279='PC Receitas'!$O$12,E279='PC Receitas'!$O$13,E279='PC Receitas'!$O$14)),-I279,0))</f>
        <v>12927.7</v>
      </c>
      <c r="R279" s="153" t="e">
        <f t="shared" si="16"/>
        <v>#N/A</v>
      </c>
      <c r="S279" s="150" t="e">
        <f t="shared" si="17"/>
        <v>#N/A</v>
      </c>
      <c r="T279" s="150" t="e">
        <f t="shared" si="18"/>
        <v>#N/A</v>
      </c>
      <c r="U279" s="150" t="e">
        <f t="shared" si="19"/>
        <v>#N/A</v>
      </c>
      <c r="V279" s="154" t="e">
        <f>VLOOKUP(E279,'PC Receitas'!$O$4:$P$14,2,FALSE)</f>
        <v>#N/A</v>
      </c>
    </row>
    <row r="280" spans="3:22" ht="19.5" customHeight="1" thickTop="1" thickBot="1" x14ac:dyDescent="0.3">
      <c r="C280" s="58"/>
      <c r="D280" s="58" t="str">
        <f>IF(C280&lt;&gt;"",TEXT(C280,"00")&amp;"/03/"&amp;'Configurações Básicas'!$P$5,"")</f>
        <v/>
      </c>
      <c r="E280" s="58"/>
      <c r="F280" s="58"/>
      <c r="G280" s="58"/>
      <c r="H280" s="58"/>
      <c r="I280" s="59"/>
      <c r="J280" s="193"/>
      <c r="K280" s="60"/>
      <c r="L280" s="60"/>
      <c r="M280" s="56">
        <f>M279+IF(AND(K280="Pago",OR(E280='PC Receitas'!$O$4,E280='PC Receitas'!$O$5,E280='PC Receitas'!$O$6)),I280,IF(AND(K280="Pago",OR(E280='PC Receitas'!$O$7,E280='PC Receitas'!$O$8,E280='PC Receitas'!$O$9,E280='PC Receitas'!$O$10,E280='PC Receitas'!$O$11,E280='PC Receitas'!$O$12,E280='PC Receitas'!$O$13,E280='PC Receitas'!$O$14)),-I280,0))</f>
        <v>12927.7</v>
      </c>
      <c r="R280" s="153" t="e">
        <f t="shared" si="16"/>
        <v>#N/A</v>
      </c>
      <c r="S280" s="150" t="e">
        <f t="shared" si="17"/>
        <v>#N/A</v>
      </c>
      <c r="T280" s="150" t="e">
        <f t="shared" si="18"/>
        <v>#N/A</v>
      </c>
      <c r="U280" s="150" t="e">
        <f t="shared" si="19"/>
        <v>#N/A</v>
      </c>
      <c r="V280" s="154" t="e">
        <f>VLOOKUP(E280,'PC Receitas'!$O$4:$P$14,2,FALSE)</f>
        <v>#N/A</v>
      </c>
    </row>
    <row r="281" spans="3:22" ht="19.5" customHeight="1" thickTop="1" thickBot="1" x14ac:dyDescent="0.3">
      <c r="C281" s="58"/>
      <c r="D281" s="58" t="str">
        <f>IF(C281&lt;&gt;"",TEXT(C281,"00")&amp;"/03/"&amp;'Configurações Básicas'!$P$5,"")</f>
        <v/>
      </c>
      <c r="E281" s="58"/>
      <c r="F281" s="58"/>
      <c r="G281" s="58"/>
      <c r="H281" s="58"/>
      <c r="I281" s="59"/>
      <c r="J281" s="193"/>
      <c r="K281" s="60"/>
      <c r="L281" s="60"/>
      <c r="M281" s="56">
        <f>M280+IF(AND(K281="Pago",OR(E281='PC Receitas'!$O$4,E281='PC Receitas'!$O$5,E281='PC Receitas'!$O$6)),I281,IF(AND(K281="Pago",OR(E281='PC Receitas'!$O$7,E281='PC Receitas'!$O$8,E281='PC Receitas'!$O$9,E281='PC Receitas'!$O$10,E281='PC Receitas'!$O$11,E281='PC Receitas'!$O$12,E281='PC Receitas'!$O$13,E281='PC Receitas'!$O$14)),-I281,0))</f>
        <v>12927.7</v>
      </c>
      <c r="R281" s="153" t="e">
        <f t="shared" si="16"/>
        <v>#N/A</v>
      </c>
      <c r="S281" s="150" t="e">
        <f t="shared" si="17"/>
        <v>#N/A</v>
      </c>
      <c r="T281" s="150" t="e">
        <f t="shared" si="18"/>
        <v>#N/A</v>
      </c>
      <c r="U281" s="150" t="e">
        <f t="shared" si="19"/>
        <v>#N/A</v>
      </c>
      <c r="V281" s="154" t="e">
        <f>VLOOKUP(E281,'PC Receitas'!$O$4:$P$14,2,FALSE)</f>
        <v>#N/A</v>
      </c>
    </row>
    <row r="282" spans="3:22" ht="19.5" customHeight="1" thickTop="1" thickBot="1" x14ac:dyDescent="0.3">
      <c r="C282" s="58"/>
      <c r="D282" s="58" t="str">
        <f>IF(C282&lt;&gt;"",TEXT(C282,"00")&amp;"/03/"&amp;'Configurações Básicas'!$P$5,"")</f>
        <v/>
      </c>
      <c r="E282" s="58"/>
      <c r="F282" s="58"/>
      <c r="G282" s="58"/>
      <c r="H282" s="58"/>
      <c r="I282" s="59"/>
      <c r="J282" s="193"/>
      <c r="K282" s="60"/>
      <c r="L282" s="60"/>
      <c r="M282" s="56">
        <f>M281+IF(AND(K282="Pago",OR(E282='PC Receitas'!$O$4,E282='PC Receitas'!$O$5,E282='PC Receitas'!$O$6)),I282,IF(AND(K282="Pago",OR(E282='PC Receitas'!$O$7,E282='PC Receitas'!$O$8,E282='PC Receitas'!$O$9,E282='PC Receitas'!$O$10,E282='PC Receitas'!$O$11,E282='PC Receitas'!$O$12,E282='PC Receitas'!$O$13,E282='PC Receitas'!$O$14)),-I282,0))</f>
        <v>12927.7</v>
      </c>
      <c r="R282" s="153" t="e">
        <f t="shared" si="16"/>
        <v>#N/A</v>
      </c>
      <c r="S282" s="150" t="e">
        <f t="shared" si="17"/>
        <v>#N/A</v>
      </c>
      <c r="T282" s="150" t="e">
        <f t="shared" si="18"/>
        <v>#N/A</v>
      </c>
      <c r="U282" s="150" t="e">
        <f t="shared" si="19"/>
        <v>#N/A</v>
      </c>
      <c r="V282" s="154" t="e">
        <f>VLOOKUP(E282,'PC Receitas'!$O$4:$P$14,2,FALSE)</f>
        <v>#N/A</v>
      </c>
    </row>
    <row r="283" spans="3:22" ht="19.5" customHeight="1" thickTop="1" thickBot="1" x14ac:dyDescent="0.3">
      <c r="C283" s="58"/>
      <c r="D283" s="58" t="str">
        <f>IF(C283&lt;&gt;"",TEXT(C283,"00")&amp;"/03/"&amp;'Configurações Básicas'!$P$5,"")</f>
        <v/>
      </c>
      <c r="E283" s="58"/>
      <c r="F283" s="58"/>
      <c r="G283" s="58"/>
      <c r="H283" s="58"/>
      <c r="I283" s="59"/>
      <c r="J283" s="193"/>
      <c r="K283" s="60"/>
      <c r="L283" s="60"/>
      <c r="M283" s="56">
        <f>M282+IF(AND(K283="Pago",OR(E283='PC Receitas'!$O$4,E283='PC Receitas'!$O$5,E283='PC Receitas'!$O$6)),I283,IF(AND(K283="Pago",OR(E283='PC Receitas'!$O$7,E283='PC Receitas'!$O$8,E283='PC Receitas'!$O$9,E283='PC Receitas'!$O$10,E283='PC Receitas'!$O$11,E283='PC Receitas'!$O$12,E283='PC Receitas'!$O$13,E283='PC Receitas'!$O$14)),-I283,0))</f>
        <v>12927.7</v>
      </c>
      <c r="R283" s="153" t="e">
        <f t="shared" si="16"/>
        <v>#N/A</v>
      </c>
      <c r="S283" s="150" t="e">
        <f t="shared" si="17"/>
        <v>#N/A</v>
      </c>
      <c r="T283" s="150" t="e">
        <f t="shared" si="18"/>
        <v>#N/A</v>
      </c>
      <c r="U283" s="150" t="e">
        <f t="shared" si="19"/>
        <v>#N/A</v>
      </c>
      <c r="V283" s="154" t="e">
        <f>VLOOKUP(E283,'PC Receitas'!$O$4:$P$14,2,FALSE)</f>
        <v>#N/A</v>
      </c>
    </row>
    <row r="284" spans="3:22" ht="19.5" customHeight="1" thickTop="1" thickBot="1" x14ac:dyDescent="0.3">
      <c r="C284" s="58"/>
      <c r="D284" s="58" t="str">
        <f>IF(C284&lt;&gt;"",TEXT(C284,"00")&amp;"/03/"&amp;'Configurações Básicas'!$P$5,"")</f>
        <v/>
      </c>
      <c r="E284" s="58"/>
      <c r="F284" s="58"/>
      <c r="G284" s="58"/>
      <c r="H284" s="58"/>
      <c r="I284" s="59"/>
      <c r="J284" s="193"/>
      <c r="K284" s="60"/>
      <c r="L284" s="60"/>
      <c r="M284" s="56">
        <f>M283+IF(AND(K284="Pago",OR(E284='PC Receitas'!$O$4,E284='PC Receitas'!$O$5,E284='PC Receitas'!$O$6)),I284,IF(AND(K284="Pago",OR(E284='PC Receitas'!$O$7,E284='PC Receitas'!$O$8,E284='PC Receitas'!$O$9,E284='PC Receitas'!$O$10,E284='PC Receitas'!$O$11,E284='PC Receitas'!$O$12,E284='PC Receitas'!$O$13,E284='PC Receitas'!$O$14)),-I284,0))</f>
        <v>12927.7</v>
      </c>
      <c r="R284" s="153" t="e">
        <f t="shared" si="16"/>
        <v>#N/A</v>
      </c>
      <c r="S284" s="150" t="e">
        <f t="shared" si="17"/>
        <v>#N/A</v>
      </c>
      <c r="T284" s="150" t="e">
        <f t="shared" si="18"/>
        <v>#N/A</v>
      </c>
      <c r="U284" s="150" t="e">
        <f t="shared" si="19"/>
        <v>#N/A</v>
      </c>
      <c r="V284" s="154" t="e">
        <f>VLOOKUP(E284,'PC Receitas'!$O$4:$P$14,2,FALSE)</f>
        <v>#N/A</v>
      </c>
    </row>
    <row r="285" spans="3:22" ht="19.5" customHeight="1" thickTop="1" thickBot="1" x14ac:dyDescent="0.3">
      <c r="C285" s="58"/>
      <c r="D285" s="58" t="str">
        <f>IF(C285&lt;&gt;"",TEXT(C285,"00")&amp;"/03/"&amp;'Configurações Básicas'!$P$5,"")</f>
        <v/>
      </c>
      <c r="E285" s="58"/>
      <c r="F285" s="58"/>
      <c r="G285" s="58"/>
      <c r="H285" s="58"/>
      <c r="I285" s="59"/>
      <c r="J285" s="193"/>
      <c r="K285" s="60"/>
      <c r="L285" s="60"/>
      <c r="M285" s="56">
        <f>M284+IF(AND(K285="Pago",OR(E285='PC Receitas'!$O$4,E285='PC Receitas'!$O$5,E285='PC Receitas'!$O$6)),I285,IF(AND(K285="Pago",OR(E285='PC Receitas'!$O$7,E285='PC Receitas'!$O$8,E285='PC Receitas'!$O$9,E285='PC Receitas'!$O$10,E285='PC Receitas'!$O$11,E285='PC Receitas'!$O$12,E285='PC Receitas'!$O$13,E285='PC Receitas'!$O$14)),-I285,0))</f>
        <v>12927.7</v>
      </c>
      <c r="R285" s="153" t="e">
        <f t="shared" si="16"/>
        <v>#N/A</v>
      </c>
      <c r="S285" s="150" t="e">
        <f t="shared" si="17"/>
        <v>#N/A</v>
      </c>
      <c r="T285" s="150" t="e">
        <f t="shared" si="18"/>
        <v>#N/A</v>
      </c>
      <c r="U285" s="150" t="e">
        <f t="shared" si="19"/>
        <v>#N/A</v>
      </c>
      <c r="V285" s="154" t="e">
        <f>VLOOKUP(E285,'PC Receitas'!$O$4:$P$14,2,FALSE)</f>
        <v>#N/A</v>
      </c>
    </row>
    <row r="286" spans="3:22" ht="19.5" customHeight="1" thickTop="1" thickBot="1" x14ac:dyDescent="0.3">
      <c r="C286" s="58"/>
      <c r="D286" s="58" t="str">
        <f>IF(C286&lt;&gt;"",TEXT(C286,"00")&amp;"/03/"&amp;'Configurações Básicas'!$P$5,"")</f>
        <v/>
      </c>
      <c r="E286" s="58"/>
      <c r="F286" s="58"/>
      <c r="G286" s="58"/>
      <c r="H286" s="58"/>
      <c r="I286" s="59"/>
      <c r="J286" s="193"/>
      <c r="K286" s="60"/>
      <c r="L286" s="60"/>
      <c r="M286" s="56">
        <f>M285+IF(AND(K286="Pago",OR(E286='PC Receitas'!$O$4,E286='PC Receitas'!$O$5,E286='PC Receitas'!$O$6)),I286,IF(AND(K286="Pago",OR(E286='PC Receitas'!$O$7,E286='PC Receitas'!$O$8,E286='PC Receitas'!$O$9,E286='PC Receitas'!$O$10,E286='PC Receitas'!$O$11,E286='PC Receitas'!$O$12,E286='PC Receitas'!$O$13,E286='PC Receitas'!$O$14)),-I286,0))</f>
        <v>12927.7</v>
      </c>
      <c r="R286" s="153" t="e">
        <f t="shared" si="16"/>
        <v>#N/A</v>
      </c>
      <c r="S286" s="150" t="e">
        <f t="shared" si="17"/>
        <v>#N/A</v>
      </c>
      <c r="T286" s="150" t="e">
        <f t="shared" si="18"/>
        <v>#N/A</v>
      </c>
      <c r="U286" s="150" t="e">
        <f t="shared" si="19"/>
        <v>#N/A</v>
      </c>
      <c r="V286" s="154" t="e">
        <f>VLOOKUP(E286,'PC Receitas'!$O$4:$P$14,2,FALSE)</f>
        <v>#N/A</v>
      </c>
    </row>
    <row r="287" spans="3:22" ht="19.5" customHeight="1" thickTop="1" thickBot="1" x14ac:dyDescent="0.3">
      <c r="C287" s="58"/>
      <c r="D287" s="58" t="str">
        <f>IF(C287&lt;&gt;"",TEXT(C287,"00")&amp;"/03/"&amp;'Configurações Básicas'!$P$5,"")</f>
        <v/>
      </c>
      <c r="E287" s="58"/>
      <c r="F287" s="58"/>
      <c r="G287" s="58"/>
      <c r="H287" s="58"/>
      <c r="I287" s="59"/>
      <c r="J287" s="193"/>
      <c r="K287" s="60"/>
      <c r="L287" s="60"/>
      <c r="M287" s="56">
        <f>M286+IF(AND(K287="Pago",OR(E287='PC Receitas'!$O$4,E287='PC Receitas'!$O$5,E287='PC Receitas'!$O$6)),I287,IF(AND(K287="Pago",OR(E287='PC Receitas'!$O$7,E287='PC Receitas'!$O$8,E287='PC Receitas'!$O$9,E287='PC Receitas'!$O$10,E287='PC Receitas'!$O$11,E287='PC Receitas'!$O$12,E287='PC Receitas'!$O$13,E287='PC Receitas'!$O$14)),-I287,0))</f>
        <v>12927.7</v>
      </c>
      <c r="R287" s="153" t="e">
        <f t="shared" si="16"/>
        <v>#N/A</v>
      </c>
      <c r="S287" s="150" t="e">
        <f t="shared" si="17"/>
        <v>#N/A</v>
      </c>
      <c r="T287" s="150" t="e">
        <f t="shared" si="18"/>
        <v>#N/A</v>
      </c>
      <c r="U287" s="150" t="e">
        <f t="shared" si="19"/>
        <v>#N/A</v>
      </c>
      <c r="V287" s="154" t="e">
        <f>VLOOKUP(E287,'PC Receitas'!$O$4:$P$14,2,FALSE)</f>
        <v>#N/A</v>
      </c>
    </row>
    <row r="288" spans="3:22" ht="19.5" customHeight="1" thickTop="1" thickBot="1" x14ac:dyDescent="0.3">
      <c r="C288" s="58"/>
      <c r="D288" s="58" t="str">
        <f>IF(C288&lt;&gt;"",TEXT(C288,"00")&amp;"/03/"&amp;'Configurações Básicas'!$P$5,"")</f>
        <v/>
      </c>
      <c r="E288" s="58"/>
      <c r="F288" s="58"/>
      <c r="G288" s="58"/>
      <c r="H288" s="58"/>
      <c r="I288" s="59"/>
      <c r="J288" s="193"/>
      <c r="K288" s="60"/>
      <c r="L288" s="60"/>
      <c r="M288" s="56">
        <f>M287+IF(AND(K288="Pago",OR(E288='PC Receitas'!$O$4,E288='PC Receitas'!$O$5,E288='PC Receitas'!$O$6)),I288,IF(AND(K288="Pago",OR(E288='PC Receitas'!$O$7,E288='PC Receitas'!$O$8,E288='PC Receitas'!$O$9,E288='PC Receitas'!$O$10,E288='PC Receitas'!$O$11,E288='PC Receitas'!$O$12,E288='PC Receitas'!$O$13,E288='PC Receitas'!$O$14)),-I288,0))</f>
        <v>12927.7</v>
      </c>
      <c r="R288" s="153" t="e">
        <f t="shared" si="16"/>
        <v>#N/A</v>
      </c>
      <c r="S288" s="150" t="e">
        <f t="shared" si="17"/>
        <v>#N/A</v>
      </c>
      <c r="T288" s="150" t="e">
        <f t="shared" si="18"/>
        <v>#N/A</v>
      </c>
      <c r="U288" s="150" t="e">
        <f t="shared" si="19"/>
        <v>#N/A</v>
      </c>
      <c r="V288" s="154" t="e">
        <f>VLOOKUP(E288,'PC Receitas'!$O$4:$P$14,2,FALSE)</f>
        <v>#N/A</v>
      </c>
    </row>
    <row r="289" spans="3:22" ht="19.5" customHeight="1" thickTop="1" thickBot="1" x14ac:dyDescent="0.3">
      <c r="C289" s="58"/>
      <c r="D289" s="58" t="str">
        <f>IF(C289&lt;&gt;"",TEXT(C289,"00")&amp;"/03/"&amp;'Configurações Básicas'!$P$5,"")</f>
        <v/>
      </c>
      <c r="E289" s="58"/>
      <c r="F289" s="58"/>
      <c r="G289" s="58"/>
      <c r="H289" s="58"/>
      <c r="I289" s="59"/>
      <c r="J289" s="193"/>
      <c r="K289" s="60"/>
      <c r="L289" s="60"/>
      <c r="M289" s="56">
        <f>M288+IF(AND(K289="Pago",OR(E289='PC Receitas'!$O$4,E289='PC Receitas'!$O$5,E289='PC Receitas'!$O$6)),I289,IF(AND(K289="Pago",OR(E289='PC Receitas'!$O$7,E289='PC Receitas'!$O$8,E289='PC Receitas'!$O$9,E289='PC Receitas'!$O$10,E289='PC Receitas'!$O$11,E289='PC Receitas'!$O$12,E289='PC Receitas'!$O$13,E289='PC Receitas'!$O$14)),-I289,0))</f>
        <v>12927.7</v>
      </c>
      <c r="R289" s="153" t="e">
        <f t="shared" si="16"/>
        <v>#N/A</v>
      </c>
      <c r="S289" s="150" t="e">
        <f t="shared" si="17"/>
        <v>#N/A</v>
      </c>
      <c r="T289" s="150" t="e">
        <f t="shared" si="18"/>
        <v>#N/A</v>
      </c>
      <c r="U289" s="150" t="e">
        <f t="shared" si="19"/>
        <v>#N/A</v>
      </c>
      <c r="V289" s="154" t="e">
        <f>VLOOKUP(E289,'PC Receitas'!$O$4:$P$14,2,FALSE)</f>
        <v>#N/A</v>
      </c>
    </row>
    <row r="290" spans="3:22" ht="19.5" customHeight="1" thickTop="1" thickBot="1" x14ac:dyDescent="0.3">
      <c r="C290" s="58"/>
      <c r="D290" s="58" t="str">
        <f>IF(C290&lt;&gt;"",TEXT(C290,"00")&amp;"/03/"&amp;'Configurações Básicas'!$P$5,"")</f>
        <v/>
      </c>
      <c r="E290" s="58"/>
      <c r="F290" s="58"/>
      <c r="G290" s="58"/>
      <c r="H290" s="58"/>
      <c r="I290" s="59"/>
      <c r="J290" s="193"/>
      <c r="K290" s="60"/>
      <c r="L290" s="60"/>
      <c r="M290" s="56">
        <f>M289+IF(AND(K290="Pago",OR(E290='PC Receitas'!$O$4,E290='PC Receitas'!$O$5,E290='PC Receitas'!$O$6)),I290,IF(AND(K290="Pago",OR(E290='PC Receitas'!$O$7,E290='PC Receitas'!$O$8,E290='PC Receitas'!$O$9,E290='PC Receitas'!$O$10,E290='PC Receitas'!$O$11,E290='PC Receitas'!$O$12,E290='PC Receitas'!$O$13,E290='PC Receitas'!$O$14)),-I290,0))</f>
        <v>12927.7</v>
      </c>
      <c r="R290" s="153" t="e">
        <f t="shared" si="16"/>
        <v>#N/A</v>
      </c>
      <c r="S290" s="150" t="e">
        <f t="shared" si="17"/>
        <v>#N/A</v>
      </c>
      <c r="T290" s="150" t="e">
        <f t="shared" si="18"/>
        <v>#N/A</v>
      </c>
      <c r="U290" s="150" t="e">
        <f t="shared" si="19"/>
        <v>#N/A</v>
      </c>
      <c r="V290" s="154" t="e">
        <f>VLOOKUP(E290,'PC Receitas'!$O$4:$P$14,2,FALSE)</f>
        <v>#N/A</v>
      </c>
    </row>
    <row r="291" spans="3:22" ht="19.5" customHeight="1" thickTop="1" thickBot="1" x14ac:dyDescent="0.3">
      <c r="C291" s="58"/>
      <c r="D291" s="58" t="str">
        <f>IF(C291&lt;&gt;"",TEXT(C291,"00")&amp;"/03/"&amp;'Configurações Básicas'!$P$5,"")</f>
        <v/>
      </c>
      <c r="E291" s="58"/>
      <c r="F291" s="58"/>
      <c r="G291" s="58"/>
      <c r="H291" s="58"/>
      <c r="I291" s="59"/>
      <c r="J291" s="193"/>
      <c r="K291" s="60"/>
      <c r="L291" s="60"/>
      <c r="M291" s="56">
        <f>M290+IF(AND(K291="Pago",OR(E291='PC Receitas'!$O$4,E291='PC Receitas'!$O$5,E291='PC Receitas'!$O$6)),I291,IF(AND(K291="Pago",OR(E291='PC Receitas'!$O$7,E291='PC Receitas'!$O$8,E291='PC Receitas'!$O$9,E291='PC Receitas'!$O$10,E291='PC Receitas'!$O$11,E291='PC Receitas'!$O$12,E291='PC Receitas'!$O$13,E291='PC Receitas'!$O$14)),-I291,0))</f>
        <v>12927.7</v>
      </c>
      <c r="R291" s="153" t="e">
        <f t="shared" si="16"/>
        <v>#N/A</v>
      </c>
      <c r="S291" s="150" t="e">
        <f t="shared" si="17"/>
        <v>#N/A</v>
      </c>
      <c r="T291" s="150" t="e">
        <f t="shared" si="18"/>
        <v>#N/A</v>
      </c>
      <c r="U291" s="150" t="e">
        <f t="shared" si="19"/>
        <v>#N/A</v>
      </c>
      <c r="V291" s="154" t="e">
        <f>VLOOKUP(E291,'PC Receitas'!$O$4:$P$14,2,FALSE)</f>
        <v>#N/A</v>
      </c>
    </row>
    <row r="292" spans="3:22" ht="19.5" customHeight="1" thickTop="1" thickBot="1" x14ac:dyDescent="0.3">
      <c r="C292" s="58"/>
      <c r="D292" s="58" t="str">
        <f>IF(C292&lt;&gt;"",TEXT(C292,"00")&amp;"/03/"&amp;'Configurações Básicas'!$P$5,"")</f>
        <v/>
      </c>
      <c r="E292" s="58"/>
      <c r="F292" s="58"/>
      <c r="G292" s="58"/>
      <c r="H292" s="58"/>
      <c r="I292" s="59"/>
      <c r="J292" s="193"/>
      <c r="K292" s="60"/>
      <c r="L292" s="60"/>
      <c r="M292" s="56">
        <f>M291+IF(AND(K292="Pago",OR(E292='PC Receitas'!$O$4,E292='PC Receitas'!$O$5,E292='PC Receitas'!$O$6)),I292,IF(AND(K292="Pago",OR(E292='PC Receitas'!$O$7,E292='PC Receitas'!$O$8,E292='PC Receitas'!$O$9,E292='PC Receitas'!$O$10,E292='PC Receitas'!$O$11,E292='PC Receitas'!$O$12,E292='PC Receitas'!$O$13,E292='PC Receitas'!$O$14)),-I292,0))</f>
        <v>12927.7</v>
      </c>
      <c r="R292" s="153" t="e">
        <f t="shared" si="16"/>
        <v>#N/A</v>
      </c>
      <c r="S292" s="150" t="e">
        <f t="shared" si="17"/>
        <v>#N/A</v>
      </c>
      <c r="T292" s="150" t="e">
        <f t="shared" si="18"/>
        <v>#N/A</v>
      </c>
      <c r="U292" s="150" t="e">
        <f t="shared" si="19"/>
        <v>#N/A</v>
      </c>
      <c r="V292" s="154" t="e">
        <f>VLOOKUP(E292,'PC Receitas'!$O$4:$P$14,2,FALSE)</f>
        <v>#N/A</v>
      </c>
    </row>
    <row r="293" spans="3:22" ht="19.5" customHeight="1" thickTop="1" thickBot="1" x14ac:dyDescent="0.3">
      <c r="C293" s="58"/>
      <c r="D293" s="58" t="str">
        <f>IF(C293&lt;&gt;"",TEXT(C293,"00")&amp;"/03/"&amp;'Configurações Básicas'!$P$5,"")</f>
        <v/>
      </c>
      <c r="E293" s="58"/>
      <c r="F293" s="58"/>
      <c r="G293" s="58"/>
      <c r="H293" s="58"/>
      <c r="I293" s="59"/>
      <c r="J293" s="193"/>
      <c r="K293" s="60"/>
      <c r="L293" s="60"/>
      <c r="M293" s="56">
        <f>M292+IF(AND(K293="Pago",OR(E293='PC Receitas'!$O$4,E293='PC Receitas'!$O$5,E293='PC Receitas'!$O$6)),I293,IF(AND(K293="Pago",OR(E293='PC Receitas'!$O$7,E293='PC Receitas'!$O$8,E293='PC Receitas'!$O$9,E293='PC Receitas'!$O$10,E293='PC Receitas'!$O$11,E293='PC Receitas'!$O$12,E293='PC Receitas'!$O$13,E293='PC Receitas'!$O$14)),-I293,0))</f>
        <v>12927.7</v>
      </c>
      <c r="R293" s="153" t="e">
        <f t="shared" si="16"/>
        <v>#N/A</v>
      </c>
      <c r="S293" s="150" t="e">
        <f t="shared" si="17"/>
        <v>#N/A</v>
      </c>
      <c r="T293" s="150" t="e">
        <f t="shared" si="18"/>
        <v>#N/A</v>
      </c>
      <c r="U293" s="150" t="e">
        <f t="shared" si="19"/>
        <v>#N/A</v>
      </c>
      <c r="V293" s="154" t="e">
        <f>VLOOKUP(E293,'PC Receitas'!$O$4:$P$14,2,FALSE)</f>
        <v>#N/A</v>
      </c>
    </row>
    <row r="294" spans="3:22" ht="19.5" customHeight="1" thickTop="1" thickBot="1" x14ac:dyDescent="0.3">
      <c r="C294" s="58"/>
      <c r="D294" s="58" t="str">
        <f>IF(C294&lt;&gt;"",TEXT(C294,"00")&amp;"/03/"&amp;'Configurações Básicas'!$P$5,"")</f>
        <v/>
      </c>
      <c r="E294" s="58"/>
      <c r="F294" s="58"/>
      <c r="G294" s="58"/>
      <c r="H294" s="58"/>
      <c r="I294" s="59"/>
      <c r="J294" s="193"/>
      <c r="K294" s="60"/>
      <c r="L294" s="60"/>
      <c r="M294" s="56">
        <f>M293+IF(AND(K294="Pago",OR(E294='PC Receitas'!$O$4,E294='PC Receitas'!$O$5,E294='PC Receitas'!$O$6)),I294,IF(AND(K294="Pago",OR(E294='PC Receitas'!$O$7,E294='PC Receitas'!$O$8,E294='PC Receitas'!$O$9,E294='PC Receitas'!$O$10,E294='PC Receitas'!$O$11,E294='PC Receitas'!$O$12,E294='PC Receitas'!$O$13,E294='PC Receitas'!$O$14)),-I294,0))</f>
        <v>12927.7</v>
      </c>
      <c r="R294" s="153" t="e">
        <f t="shared" si="16"/>
        <v>#N/A</v>
      </c>
      <c r="S294" s="150" t="e">
        <f t="shared" si="17"/>
        <v>#N/A</v>
      </c>
      <c r="T294" s="150" t="e">
        <f t="shared" si="18"/>
        <v>#N/A</v>
      </c>
      <c r="U294" s="150" t="e">
        <f t="shared" si="19"/>
        <v>#N/A</v>
      </c>
      <c r="V294" s="154" t="e">
        <f>VLOOKUP(E294,'PC Receitas'!$O$4:$P$14,2,FALSE)</f>
        <v>#N/A</v>
      </c>
    </row>
    <row r="295" spans="3:22" ht="19.5" customHeight="1" thickTop="1" thickBot="1" x14ac:dyDescent="0.3">
      <c r="C295" s="58"/>
      <c r="D295" s="58" t="str">
        <f>IF(C295&lt;&gt;"",TEXT(C295,"00")&amp;"/03/"&amp;'Configurações Básicas'!$P$5,"")</f>
        <v/>
      </c>
      <c r="E295" s="58"/>
      <c r="F295" s="58"/>
      <c r="G295" s="58"/>
      <c r="H295" s="58"/>
      <c r="I295" s="59"/>
      <c r="J295" s="193"/>
      <c r="K295" s="60"/>
      <c r="L295" s="60"/>
      <c r="M295" s="56">
        <f>M294+IF(AND(K295="Pago",OR(E295='PC Receitas'!$O$4,E295='PC Receitas'!$O$5,E295='PC Receitas'!$O$6)),I295,IF(AND(K295="Pago",OR(E295='PC Receitas'!$O$7,E295='PC Receitas'!$O$8,E295='PC Receitas'!$O$9,E295='PC Receitas'!$O$10,E295='PC Receitas'!$O$11,E295='PC Receitas'!$O$12,E295='PC Receitas'!$O$13,E295='PC Receitas'!$O$14)),-I295,0))</f>
        <v>12927.7</v>
      </c>
      <c r="R295" s="153" t="e">
        <f t="shared" si="16"/>
        <v>#N/A</v>
      </c>
      <c r="S295" s="150" t="e">
        <f t="shared" si="17"/>
        <v>#N/A</v>
      </c>
      <c r="T295" s="150" t="e">
        <f t="shared" si="18"/>
        <v>#N/A</v>
      </c>
      <c r="U295" s="150" t="e">
        <f t="shared" si="19"/>
        <v>#N/A</v>
      </c>
      <c r="V295" s="154" t="e">
        <f>VLOOKUP(E295,'PC Receitas'!$O$4:$P$14,2,FALSE)</f>
        <v>#N/A</v>
      </c>
    </row>
    <row r="296" spans="3:22" ht="19.5" customHeight="1" thickTop="1" thickBot="1" x14ac:dyDescent="0.3">
      <c r="C296" s="58"/>
      <c r="D296" s="58" t="str">
        <f>IF(C296&lt;&gt;"",TEXT(C296,"00")&amp;"/03/"&amp;'Configurações Básicas'!$P$5,"")</f>
        <v/>
      </c>
      <c r="E296" s="58"/>
      <c r="F296" s="58"/>
      <c r="G296" s="58"/>
      <c r="H296" s="58"/>
      <c r="I296" s="59"/>
      <c r="J296" s="193"/>
      <c r="K296" s="60"/>
      <c r="L296" s="60"/>
      <c r="M296" s="56">
        <f>M295+IF(AND(K296="Pago",OR(E296='PC Receitas'!$O$4,E296='PC Receitas'!$O$5,E296='PC Receitas'!$O$6)),I296,IF(AND(K296="Pago",OR(E296='PC Receitas'!$O$7,E296='PC Receitas'!$O$8,E296='PC Receitas'!$O$9,E296='PC Receitas'!$O$10,E296='PC Receitas'!$O$11,E296='PC Receitas'!$O$12,E296='PC Receitas'!$O$13,E296='PC Receitas'!$O$14)),-I296,0))</f>
        <v>12927.7</v>
      </c>
      <c r="R296" s="153" t="e">
        <f t="shared" si="16"/>
        <v>#N/A</v>
      </c>
      <c r="S296" s="150" t="e">
        <f t="shared" si="17"/>
        <v>#N/A</v>
      </c>
      <c r="T296" s="150" t="e">
        <f t="shared" si="18"/>
        <v>#N/A</v>
      </c>
      <c r="U296" s="150" t="e">
        <f t="shared" si="19"/>
        <v>#N/A</v>
      </c>
      <c r="V296" s="154" t="e">
        <f>VLOOKUP(E296,'PC Receitas'!$O$4:$P$14,2,FALSE)</f>
        <v>#N/A</v>
      </c>
    </row>
    <row r="297" spans="3:22" ht="19.5" customHeight="1" thickTop="1" thickBot="1" x14ac:dyDescent="0.3">
      <c r="C297" s="58"/>
      <c r="D297" s="58" t="str">
        <f>IF(C297&lt;&gt;"",TEXT(C297,"00")&amp;"/03/"&amp;'Configurações Básicas'!$P$5,"")</f>
        <v/>
      </c>
      <c r="E297" s="58"/>
      <c r="F297" s="58"/>
      <c r="G297" s="58"/>
      <c r="H297" s="58"/>
      <c r="I297" s="59"/>
      <c r="J297" s="193"/>
      <c r="K297" s="60"/>
      <c r="L297" s="60"/>
      <c r="M297" s="56">
        <f>M296+IF(AND(K297="Pago",OR(E297='PC Receitas'!$O$4,E297='PC Receitas'!$O$5,E297='PC Receitas'!$O$6)),I297,IF(AND(K297="Pago",OR(E297='PC Receitas'!$O$7,E297='PC Receitas'!$O$8,E297='PC Receitas'!$O$9,E297='PC Receitas'!$O$10,E297='PC Receitas'!$O$11,E297='PC Receitas'!$O$12,E297='PC Receitas'!$O$13,E297='PC Receitas'!$O$14)),-I297,0))</f>
        <v>12927.7</v>
      </c>
      <c r="R297" s="153" t="e">
        <f t="shared" si="16"/>
        <v>#N/A</v>
      </c>
      <c r="S297" s="150" t="e">
        <f t="shared" si="17"/>
        <v>#N/A</v>
      </c>
      <c r="T297" s="150" t="e">
        <f t="shared" si="18"/>
        <v>#N/A</v>
      </c>
      <c r="U297" s="150" t="e">
        <f t="shared" si="19"/>
        <v>#N/A</v>
      </c>
      <c r="V297" s="154" t="e">
        <f>VLOOKUP(E297,'PC Receitas'!$O$4:$P$14,2,FALSE)</f>
        <v>#N/A</v>
      </c>
    </row>
    <row r="298" spans="3:22" ht="19.5" customHeight="1" thickTop="1" thickBot="1" x14ac:dyDescent="0.3">
      <c r="C298" s="58"/>
      <c r="D298" s="58" t="str">
        <f>IF(C298&lt;&gt;"",TEXT(C298,"00")&amp;"/03/"&amp;'Configurações Básicas'!$P$5,"")</f>
        <v/>
      </c>
      <c r="E298" s="58"/>
      <c r="F298" s="58"/>
      <c r="G298" s="58"/>
      <c r="H298" s="58"/>
      <c r="I298" s="59"/>
      <c r="J298" s="193"/>
      <c r="K298" s="60"/>
      <c r="L298" s="60"/>
      <c r="M298" s="56">
        <f>M297+IF(AND(K298="Pago",OR(E298='PC Receitas'!$O$4,E298='PC Receitas'!$O$5,E298='PC Receitas'!$O$6)),I298,IF(AND(K298="Pago",OR(E298='PC Receitas'!$O$7,E298='PC Receitas'!$O$8,E298='PC Receitas'!$O$9,E298='PC Receitas'!$O$10,E298='PC Receitas'!$O$11,E298='PC Receitas'!$O$12,E298='PC Receitas'!$O$13,E298='PC Receitas'!$O$14)),-I298,0))</f>
        <v>12927.7</v>
      </c>
      <c r="R298" s="153" t="e">
        <f t="shared" si="16"/>
        <v>#N/A</v>
      </c>
      <c r="S298" s="150" t="e">
        <f t="shared" si="17"/>
        <v>#N/A</v>
      </c>
      <c r="T298" s="150" t="e">
        <f t="shared" si="18"/>
        <v>#N/A</v>
      </c>
      <c r="U298" s="150" t="e">
        <f t="shared" si="19"/>
        <v>#N/A</v>
      </c>
      <c r="V298" s="154" t="e">
        <f>VLOOKUP(E298,'PC Receitas'!$O$4:$P$14,2,FALSE)</f>
        <v>#N/A</v>
      </c>
    </row>
    <row r="299" spans="3:22" ht="19.5" customHeight="1" thickTop="1" thickBot="1" x14ac:dyDescent="0.3">
      <c r="C299" s="58"/>
      <c r="D299" s="58" t="str">
        <f>IF(C299&lt;&gt;"",TEXT(C299,"00")&amp;"/03/"&amp;'Configurações Básicas'!$P$5,"")</f>
        <v/>
      </c>
      <c r="E299" s="58"/>
      <c r="F299" s="58"/>
      <c r="G299" s="58"/>
      <c r="H299" s="58"/>
      <c r="I299" s="59"/>
      <c r="J299" s="193"/>
      <c r="K299" s="60"/>
      <c r="L299" s="60"/>
      <c r="M299" s="56">
        <f>M298+IF(AND(K299="Pago",OR(E299='PC Receitas'!$O$4,E299='PC Receitas'!$O$5,E299='PC Receitas'!$O$6)),I299,IF(AND(K299="Pago",OR(E299='PC Receitas'!$O$7,E299='PC Receitas'!$O$8,E299='PC Receitas'!$O$9,E299='PC Receitas'!$O$10,E299='PC Receitas'!$O$11,E299='PC Receitas'!$O$12,E299='PC Receitas'!$O$13,E299='PC Receitas'!$O$14)),-I299,0))</f>
        <v>12927.7</v>
      </c>
      <c r="R299" s="153" t="e">
        <f t="shared" si="16"/>
        <v>#N/A</v>
      </c>
      <c r="S299" s="150" t="e">
        <f t="shared" si="17"/>
        <v>#N/A</v>
      </c>
      <c r="T299" s="150" t="e">
        <f t="shared" si="18"/>
        <v>#N/A</v>
      </c>
      <c r="U299" s="150" t="e">
        <f t="shared" si="19"/>
        <v>#N/A</v>
      </c>
      <c r="V299" s="154" t="e">
        <f>VLOOKUP(E299,'PC Receitas'!$O$4:$P$14,2,FALSE)</f>
        <v>#N/A</v>
      </c>
    </row>
    <row r="300" spans="3:22" ht="19.5" customHeight="1" thickTop="1" thickBot="1" x14ac:dyDescent="0.3">
      <c r="C300" s="58"/>
      <c r="D300" s="58" t="str">
        <f>IF(C300&lt;&gt;"",TEXT(C300,"00")&amp;"/03/"&amp;'Configurações Básicas'!$P$5,"")</f>
        <v/>
      </c>
      <c r="E300" s="58"/>
      <c r="F300" s="58"/>
      <c r="G300" s="58"/>
      <c r="H300" s="58"/>
      <c r="I300" s="59"/>
      <c r="J300" s="193"/>
      <c r="K300" s="60"/>
      <c r="L300" s="60"/>
      <c r="M300" s="56">
        <f>M299+IF(AND(K300="Pago",OR(E300='PC Receitas'!$O$4,E300='PC Receitas'!$O$5,E300='PC Receitas'!$O$6)),I300,IF(AND(K300="Pago",OR(E300='PC Receitas'!$O$7,E300='PC Receitas'!$O$8,E300='PC Receitas'!$O$9,E300='PC Receitas'!$O$10,E300='PC Receitas'!$O$11,E300='PC Receitas'!$O$12,E300='PC Receitas'!$O$13,E300='PC Receitas'!$O$14)),-I300,0))</f>
        <v>12927.7</v>
      </c>
      <c r="R300" s="153" t="e">
        <f t="shared" si="16"/>
        <v>#N/A</v>
      </c>
      <c r="S300" s="150" t="e">
        <f t="shared" si="17"/>
        <v>#N/A</v>
      </c>
      <c r="T300" s="150" t="e">
        <f t="shared" si="18"/>
        <v>#N/A</v>
      </c>
      <c r="U300" s="150" t="e">
        <f t="shared" si="19"/>
        <v>#N/A</v>
      </c>
      <c r="V300" s="154" t="e">
        <f>VLOOKUP(E300,'PC Receitas'!$O$4:$P$14,2,FALSE)</f>
        <v>#N/A</v>
      </c>
    </row>
    <row r="301" spans="3:22" ht="19.5" customHeight="1" thickTop="1" thickBot="1" x14ac:dyDescent="0.3">
      <c r="C301" s="58"/>
      <c r="D301" s="58" t="str">
        <f>IF(C301&lt;&gt;"",TEXT(C301,"00")&amp;"/03/"&amp;'Configurações Básicas'!$P$5,"")</f>
        <v/>
      </c>
      <c r="E301" s="58"/>
      <c r="F301" s="58"/>
      <c r="G301" s="58"/>
      <c r="H301" s="58"/>
      <c r="I301" s="59"/>
      <c r="J301" s="193"/>
      <c r="K301" s="60"/>
      <c r="L301" s="60"/>
      <c r="M301" s="56">
        <f>M300+IF(AND(K301="Pago",OR(E301='PC Receitas'!$O$4,E301='PC Receitas'!$O$5,E301='PC Receitas'!$O$6)),I301,IF(AND(K301="Pago",OR(E301='PC Receitas'!$O$7,E301='PC Receitas'!$O$8,E301='PC Receitas'!$O$9,E301='PC Receitas'!$O$10,E301='PC Receitas'!$O$11,E301='PC Receitas'!$O$12,E301='PC Receitas'!$O$13,E301='PC Receitas'!$O$14)),-I301,0))</f>
        <v>12927.7</v>
      </c>
      <c r="R301" s="153" t="e">
        <f t="shared" si="16"/>
        <v>#N/A</v>
      </c>
      <c r="S301" s="150" t="e">
        <f t="shared" si="17"/>
        <v>#N/A</v>
      </c>
      <c r="T301" s="150" t="e">
        <f t="shared" si="18"/>
        <v>#N/A</v>
      </c>
      <c r="U301" s="150" t="e">
        <f t="shared" si="19"/>
        <v>#N/A</v>
      </c>
      <c r="V301" s="154" t="e">
        <f>VLOOKUP(E301,'PC Receitas'!$O$4:$P$14,2,FALSE)</f>
        <v>#N/A</v>
      </c>
    </row>
    <row r="302" spans="3:22" ht="19.5" customHeight="1" thickTop="1" thickBot="1" x14ac:dyDescent="0.3">
      <c r="C302" s="58"/>
      <c r="D302" s="58" t="str">
        <f>IF(C302&lt;&gt;"",TEXT(C302,"00")&amp;"/03/"&amp;'Configurações Básicas'!$P$5,"")</f>
        <v/>
      </c>
      <c r="E302" s="58"/>
      <c r="F302" s="58"/>
      <c r="G302" s="58"/>
      <c r="H302" s="58"/>
      <c r="I302" s="59"/>
      <c r="J302" s="193"/>
      <c r="K302" s="60"/>
      <c r="L302" s="60"/>
      <c r="M302" s="56">
        <f>M301+IF(AND(K302="Pago",OR(E302='PC Receitas'!$O$4,E302='PC Receitas'!$O$5,E302='PC Receitas'!$O$6)),I302,IF(AND(K302="Pago",OR(E302='PC Receitas'!$O$7,E302='PC Receitas'!$O$8,E302='PC Receitas'!$O$9,E302='PC Receitas'!$O$10,E302='PC Receitas'!$O$11,E302='PC Receitas'!$O$12,E302='PC Receitas'!$O$13,E302='PC Receitas'!$O$14)),-I302,0))</f>
        <v>12927.7</v>
      </c>
      <c r="R302" s="153" t="e">
        <f t="shared" si="16"/>
        <v>#N/A</v>
      </c>
      <c r="S302" s="150" t="e">
        <f t="shared" si="17"/>
        <v>#N/A</v>
      </c>
      <c r="T302" s="150" t="e">
        <f t="shared" si="18"/>
        <v>#N/A</v>
      </c>
      <c r="U302" s="150" t="e">
        <f t="shared" si="19"/>
        <v>#N/A</v>
      </c>
      <c r="V302" s="154" t="e">
        <f>VLOOKUP(E302,'PC Receitas'!$O$4:$P$14,2,FALSE)</f>
        <v>#N/A</v>
      </c>
    </row>
    <row r="303" spans="3:22" ht="19.5" customHeight="1" thickTop="1" thickBot="1" x14ac:dyDescent="0.3">
      <c r="C303" s="58"/>
      <c r="D303" s="58" t="str">
        <f>IF(C303&lt;&gt;"",TEXT(C303,"00")&amp;"/03/"&amp;'Configurações Básicas'!$P$5,"")</f>
        <v/>
      </c>
      <c r="E303" s="58"/>
      <c r="F303" s="58"/>
      <c r="G303" s="58"/>
      <c r="H303" s="58"/>
      <c r="I303" s="59"/>
      <c r="J303" s="193"/>
      <c r="K303" s="60"/>
      <c r="L303" s="60"/>
      <c r="M303" s="56">
        <f>M302+IF(AND(K303="Pago",OR(E303='PC Receitas'!$O$4,E303='PC Receitas'!$O$5,E303='PC Receitas'!$O$6)),I303,IF(AND(K303="Pago",OR(E303='PC Receitas'!$O$7,E303='PC Receitas'!$O$8,E303='PC Receitas'!$O$9,E303='PC Receitas'!$O$10,E303='PC Receitas'!$O$11,E303='PC Receitas'!$O$12,E303='PC Receitas'!$O$13,E303='PC Receitas'!$O$14)),-I303,0))</f>
        <v>12927.7</v>
      </c>
      <c r="R303" s="153" t="e">
        <f t="shared" si="16"/>
        <v>#N/A</v>
      </c>
      <c r="S303" s="150" t="e">
        <f t="shared" si="17"/>
        <v>#N/A</v>
      </c>
      <c r="T303" s="150" t="e">
        <f t="shared" si="18"/>
        <v>#N/A</v>
      </c>
      <c r="U303" s="150" t="e">
        <f t="shared" si="19"/>
        <v>#N/A</v>
      </c>
      <c r="V303" s="154" t="e">
        <f>VLOOKUP(E303,'PC Receitas'!$O$4:$P$14,2,FALSE)</f>
        <v>#N/A</v>
      </c>
    </row>
    <row r="304" spans="3:22" ht="19.5" customHeight="1" thickTop="1" thickBot="1" x14ac:dyDescent="0.3">
      <c r="C304" s="58"/>
      <c r="D304" s="58" t="str">
        <f>IF(C304&lt;&gt;"",TEXT(C304,"00")&amp;"/03/"&amp;'Configurações Básicas'!$P$5,"")</f>
        <v/>
      </c>
      <c r="E304" s="58"/>
      <c r="F304" s="58"/>
      <c r="G304" s="58"/>
      <c r="H304" s="58"/>
      <c r="I304" s="59"/>
      <c r="J304" s="193"/>
      <c r="K304" s="60"/>
      <c r="L304" s="60"/>
      <c r="M304" s="56">
        <f>M303+IF(AND(K304="Pago",OR(E304='PC Receitas'!$O$4,E304='PC Receitas'!$O$5,E304='PC Receitas'!$O$6)),I304,IF(AND(K304="Pago",OR(E304='PC Receitas'!$O$7,E304='PC Receitas'!$O$8,E304='PC Receitas'!$O$9,E304='PC Receitas'!$O$10,E304='PC Receitas'!$O$11,E304='PC Receitas'!$O$12,E304='PC Receitas'!$O$13,E304='PC Receitas'!$O$14)),-I304,0))</f>
        <v>12927.7</v>
      </c>
      <c r="R304" s="153" t="e">
        <f t="shared" si="16"/>
        <v>#N/A</v>
      </c>
      <c r="S304" s="150" t="e">
        <f t="shared" si="17"/>
        <v>#N/A</v>
      </c>
      <c r="T304" s="150" t="e">
        <f t="shared" si="18"/>
        <v>#N/A</v>
      </c>
      <c r="U304" s="150" t="e">
        <f t="shared" si="19"/>
        <v>#N/A</v>
      </c>
      <c r="V304" s="154" t="e">
        <f>VLOOKUP(E304,'PC Receitas'!$O$4:$P$14,2,FALSE)</f>
        <v>#N/A</v>
      </c>
    </row>
    <row r="305" spans="3:22" ht="19.5" customHeight="1" thickTop="1" thickBot="1" x14ac:dyDescent="0.3">
      <c r="C305" s="58"/>
      <c r="D305" s="58" t="str">
        <f>IF(C305&lt;&gt;"",TEXT(C305,"00")&amp;"/03/"&amp;'Configurações Básicas'!$P$5,"")</f>
        <v/>
      </c>
      <c r="E305" s="58"/>
      <c r="F305" s="58"/>
      <c r="G305" s="58"/>
      <c r="H305" s="58"/>
      <c r="I305" s="59"/>
      <c r="J305" s="193"/>
      <c r="K305" s="60"/>
      <c r="L305" s="60"/>
      <c r="M305" s="56">
        <f>M304+IF(AND(K305="Pago",OR(E305='PC Receitas'!$O$4,E305='PC Receitas'!$O$5,E305='PC Receitas'!$O$6)),I305,IF(AND(K305="Pago",OR(E305='PC Receitas'!$O$7,E305='PC Receitas'!$O$8,E305='PC Receitas'!$O$9,E305='PC Receitas'!$O$10,E305='PC Receitas'!$O$11,E305='PC Receitas'!$O$12,E305='PC Receitas'!$O$13,E305='PC Receitas'!$O$14)),-I305,0))</f>
        <v>12927.7</v>
      </c>
      <c r="R305" s="153" t="e">
        <f t="shared" si="16"/>
        <v>#N/A</v>
      </c>
      <c r="S305" s="150" t="e">
        <f t="shared" si="17"/>
        <v>#N/A</v>
      </c>
      <c r="T305" s="150" t="e">
        <f t="shared" si="18"/>
        <v>#N/A</v>
      </c>
      <c r="U305" s="150" t="e">
        <f t="shared" si="19"/>
        <v>#N/A</v>
      </c>
      <c r="V305" s="154" t="e">
        <f>VLOOKUP(E305,'PC Receitas'!$O$4:$P$14,2,FALSE)</f>
        <v>#N/A</v>
      </c>
    </row>
    <row r="306" spans="3:22" ht="19.5" customHeight="1" thickTop="1" thickBot="1" x14ac:dyDescent="0.3">
      <c r="C306" s="58"/>
      <c r="D306" s="58" t="str">
        <f>IF(C306&lt;&gt;"",TEXT(C306,"00")&amp;"/03/"&amp;'Configurações Básicas'!$P$5,"")</f>
        <v/>
      </c>
      <c r="E306" s="58"/>
      <c r="F306" s="58"/>
      <c r="G306" s="58"/>
      <c r="H306" s="58"/>
      <c r="I306" s="59"/>
      <c r="J306" s="193"/>
      <c r="K306" s="60"/>
      <c r="L306" s="60"/>
      <c r="M306" s="56">
        <f>M305+IF(AND(K306="Pago",OR(E306='PC Receitas'!$O$4,E306='PC Receitas'!$O$5,E306='PC Receitas'!$O$6)),I306,IF(AND(K306="Pago",OR(E306='PC Receitas'!$O$7,E306='PC Receitas'!$O$8,E306='PC Receitas'!$O$9,E306='PC Receitas'!$O$10,E306='PC Receitas'!$O$11,E306='PC Receitas'!$O$12,E306='PC Receitas'!$O$13,E306='PC Receitas'!$O$14)),-I306,0))</f>
        <v>12927.7</v>
      </c>
      <c r="R306" s="153" t="e">
        <f t="shared" si="16"/>
        <v>#N/A</v>
      </c>
      <c r="S306" s="150" t="e">
        <f t="shared" si="17"/>
        <v>#N/A</v>
      </c>
      <c r="T306" s="150" t="e">
        <f t="shared" si="18"/>
        <v>#N/A</v>
      </c>
      <c r="U306" s="150" t="e">
        <f t="shared" si="19"/>
        <v>#N/A</v>
      </c>
      <c r="V306" s="154" t="e">
        <f>VLOOKUP(E306,'PC Receitas'!$O$4:$P$14,2,FALSE)</f>
        <v>#N/A</v>
      </c>
    </row>
    <row r="307" spans="3:22" ht="19.5" customHeight="1" thickTop="1" thickBot="1" x14ac:dyDescent="0.3">
      <c r="C307" s="58"/>
      <c r="D307" s="58" t="str">
        <f>IF(C307&lt;&gt;"",TEXT(C307,"00")&amp;"/03/"&amp;'Configurações Básicas'!$P$5,"")</f>
        <v/>
      </c>
      <c r="E307" s="58"/>
      <c r="F307" s="58"/>
      <c r="G307" s="58"/>
      <c r="H307" s="58"/>
      <c r="I307" s="59"/>
      <c r="J307" s="193"/>
      <c r="K307" s="60"/>
      <c r="L307" s="60"/>
      <c r="M307" s="56">
        <f>M306+IF(AND(K307="Pago",OR(E307='PC Receitas'!$O$4,E307='PC Receitas'!$O$5,E307='PC Receitas'!$O$6)),I307,IF(AND(K307="Pago",OR(E307='PC Receitas'!$O$7,E307='PC Receitas'!$O$8,E307='PC Receitas'!$O$9,E307='PC Receitas'!$O$10,E307='PC Receitas'!$O$11,E307='PC Receitas'!$O$12,E307='PC Receitas'!$O$13,E307='PC Receitas'!$O$14)),-I307,0))</f>
        <v>12927.7</v>
      </c>
      <c r="R307" s="153" t="e">
        <f t="shared" si="16"/>
        <v>#N/A</v>
      </c>
      <c r="S307" s="150" t="e">
        <f t="shared" si="17"/>
        <v>#N/A</v>
      </c>
      <c r="T307" s="150" t="e">
        <f t="shared" si="18"/>
        <v>#N/A</v>
      </c>
      <c r="U307" s="150" t="e">
        <f t="shared" si="19"/>
        <v>#N/A</v>
      </c>
      <c r="V307" s="154" t="e">
        <f>VLOOKUP(E307,'PC Receitas'!$O$4:$P$14,2,FALSE)</f>
        <v>#N/A</v>
      </c>
    </row>
    <row r="308" spans="3:22" ht="19.5" customHeight="1" thickTop="1" thickBot="1" x14ac:dyDescent="0.3">
      <c r="C308" s="58"/>
      <c r="D308" s="58" t="str">
        <f>IF(C308&lt;&gt;"",TEXT(C308,"00")&amp;"/03/"&amp;'Configurações Básicas'!$P$5,"")</f>
        <v/>
      </c>
      <c r="E308" s="58"/>
      <c r="F308" s="58"/>
      <c r="G308" s="58"/>
      <c r="H308" s="58"/>
      <c r="I308" s="59"/>
      <c r="J308" s="193"/>
      <c r="K308" s="60"/>
      <c r="L308" s="60"/>
      <c r="M308" s="56">
        <f>M307+IF(AND(K308="Pago",OR(E308='PC Receitas'!$O$4,E308='PC Receitas'!$O$5,E308='PC Receitas'!$O$6)),I308,IF(AND(K308="Pago",OR(E308='PC Receitas'!$O$7,E308='PC Receitas'!$O$8,E308='PC Receitas'!$O$9,E308='PC Receitas'!$O$10,E308='PC Receitas'!$O$11,E308='PC Receitas'!$O$12,E308='PC Receitas'!$O$13,E308='PC Receitas'!$O$14)),-I308,0))</f>
        <v>12927.7</v>
      </c>
      <c r="R308" s="153" t="e">
        <f t="shared" si="16"/>
        <v>#N/A</v>
      </c>
      <c r="S308" s="150" t="e">
        <f t="shared" si="17"/>
        <v>#N/A</v>
      </c>
      <c r="T308" s="150" t="e">
        <f t="shared" si="18"/>
        <v>#N/A</v>
      </c>
      <c r="U308" s="150" t="e">
        <f t="shared" si="19"/>
        <v>#N/A</v>
      </c>
      <c r="V308" s="154" t="e">
        <f>VLOOKUP(E308,'PC Receitas'!$O$4:$P$14,2,FALSE)</f>
        <v>#N/A</v>
      </c>
    </row>
    <row r="309" spans="3:22" ht="19.5" customHeight="1" thickTop="1" thickBot="1" x14ac:dyDescent="0.3">
      <c r="C309" s="58"/>
      <c r="D309" s="58" t="str">
        <f>IF(C309&lt;&gt;"",TEXT(C309,"00")&amp;"/03/"&amp;'Configurações Básicas'!$P$5,"")</f>
        <v/>
      </c>
      <c r="E309" s="58"/>
      <c r="F309" s="58"/>
      <c r="G309" s="58"/>
      <c r="H309" s="58"/>
      <c r="I309" s="59"/>
      <c r="J309" s="193"/>
      <c r="K309" s="60"/>
      <c r="L309" s="60"/>
      <c r="M309" s="56">
        <f>M308+IF(AND(K309="Pago",OR(E309='PC Receitas'!$O$4,E309='PC Receitas'!$O$5,E309='PC Receitas'!$O$6)),I309,IF(AND(K309="Pago",OR(E309='PC Receitas'!$O$7,E309='PC Receitas'!$O$8,E309='PC Receitas'!$O$9,E309='PC Receitas'!$O$10,E309='PC Receitas'!$O$11,E309='PC Receitas'!$O$12,E309='PC Receitas'!$O$13,E309='PC Receitas'!$O$14)),-I309,0))</f>
        <v>12927.7</v>
      </c>
      <c r="R309" s="153" t="e">
        <f t="shared" si="16"/>
        <v>#N/A</v>
      </c>
      <c r="S309" s="150" t="e">
        <f t="shared" si="17"/>
        <v>#N/A</v>
      </c>
      <c r="T309" s="150" t="e">
        <f t="shared" si="18"/>
        <v>#N/A</v>
      </c>
      <c r="U309" s="150" t="e">
        <f t="shared" si="19"/>
        <v>#N/A</v>
      </c>
      <c r="V309" s="154" t="e">
        <f>VLOOKUP(E309,'PC Receitas'!$O$4:$P$14,2,FALSE)</f>
        <v>#N/A</v>
      </c>
    </row>
    <row r="310" spans="3:22" ht="19.5" customHeight="1" thickTop="1" thickBot="1" x14ac:dyDescent="0.3">
      <c r="C310" s="58"/>
      <c r="D310" s="58" t="str">
        <f>IF(C310&lt;&gt;"",TEXT(C310,"00")&amp;"/03/"&amp;'Configurações Básicas'!$P$5,"")</f>
        <v/>
      </c>
      <c r="E310" s="58"/>
      <c r="F310" s="58"/>
      <c r="G310" s="58"/>
      <c r="H310" s="58"/>
      <c r="I310" s="59"/>
      <c r="J310" s="193"/>
      <c r="K310" s="60"/>
      <c r="L310" s="60"/>
      <c r="M310" s="56">
        <f>M309+IF(AND(K310="Pago",OR(E310='PC Receitas'!$O$4,E310='PC Receitas'!$O$5,E310='PC Receitas'!$O$6)),I310,IF(AND(K310="Pago",OR(E310='PC Receitas'!$O$7,E310='PC Receitas'!$O$8,E310='PC Receitas'!$O$9,E310='PC Receitas'!$O$10,E310='PC Receitas'!$O$11,E310='PC Receitas'!$O$12,E310='PC Receitas'!$O$13,E310='PC Receitas'!$O$14)),-I310,0))</f>
        <v>12927.7</v>
      </c>
      <c r="R310" s="153" t="e">
        <f t="shared" si="16"/>
        <v>#N/A</v>
      </c>
      <c r="S310" s="150" t="e">
        <f t="shared" si="17"/>
        <v>#N/A</v>
      </c>
      <c r="T310" s="150" t="e">
        <f t="shared" si="18"/>
        <v>#N/A</v>
      </c>
      <c r="U310" s="150" t="e">
        <f t="shared" si="19"/>
        <v>#N/A</v>
      </c>
      <c r="V310" s="154" t="e">
        <f>VLOOKUP(E310,'PC Receitas'!$O$4:$P$14,2,FALSE)</f>
        <v>#N/A</v>
      </c>
    </row>
    <row r="311" spans="3:22" ht="19.5" customHeight="1" thickTop="1" thickBot="1" x14ac:dyDescent="0.3">
      <c r="C311" s="58"/>
      <c r="D311" s="58" t="str">
        <f>IF(C311&lt;&gt;"",TEXT(C311,"00")&amp;"/03/"&amp;'Configurações Básicas'!$P$5,"")</f>
        <v/>
      </c>
      <c r="E311" s="58"/>
      <c r="F311" s="58"/>
      <c r="G311" s="58"/>
      <c r="H311" s="58"/>
      <c r="I311" s="59"/>
      <c r="J311" s="193"/>
      <c r="K311" s="60"/>
      <c r="L311" s="60"/>
      <c r="M311" s="56">
        <f>M310+IF(AND(K311="Pago",OR(E311='PC Receitas'!$O$4,E311='PC Receitas'!$O$5,E311='PC Receitas'!$O$6)),I311,IF(AND(K311="Pago",OR(E311='PC Receitas'!$O$7,E311='PC Receitas'!$O$8,E311='PC Receitas'!$O$9,E311='PC Receitas'!$O$10,E311='PC Receitas'!$O$11,E311='PC Receitas'!$O$12,E311='PC Receitas'!$O$13,E311='PC Receitas'!$O$14)),-I311,0))</f>
        <v>12927.7</v>
      </c>
      <c r="R311" s="153" t="e">
        <f t="shared" si="16"/>
        <v>#N/A</v>
      </c>
      <c r="S311" s="150" t="e">
        <f t="shared" si="17"/>
        <v>#N/A</v>
      </c>
      <c r="T311" s="150" t="e">
        <f t="shared" si="18"/>
        <v>#N/A</v>
      </c>
      <c r="U311" s="150" t="e">
        <f t="shared" si="19"/>
        <v>#N/A</v>
      </c>
      <c r="V311" s="154" t="e">
        <f>VLOOKUP(E311,'PC Receitas'!$O$4:$P$14,2,FALSE)</f>
        <v>#N/A</v>
      </c>
    </row>
    <row r="312" spans="3:22" ht="19.5" customHeight="1" thickTop="1" thickBot="1" x14ac:dyDescent="0.3">
      <c r="C312" s="58"/>
      <c r="D312" s="58" t="str">
        <f>IF(C312&lt;&gt;"",TEXT(C312,"00")&amp;"/03/"&amp;'Configurações Básicas'!$P$5,"")</f>
        <v/>
      </c>
      <c r="E312" s="58"/>
      <c r="F312" s="58"/>
      <c r="G312" s="58"/>
      <c r="H312" s="58"/>
      <c r="I312" s="59"/>
      <c r="J312" s="193"/>
      <c r="K312" s="60"/>
      <c r="L312" s="60"/>
      <c r="M312" s="56">
        <f>M311+IF(AND(K312="Pago",OR(E312='PC Receitas'!$O$4,E312='PC Receitas'!$O$5,E312='PC Receitas'!$O$6)),I312,IF(AND(K312="Pago",OR(E312='PC Receitas'!$O$7,E312='PC Receitas'!$O$8,E312='PC Receitas'!$O$9,E312='PC Receitas'!$O$10,E312='PC Receitas'!$O$11,E312='PC Receitas'!$O$12,E312='PC Receitas'!$O$13,E312='PC Receitas'!$O$14)),-I312,0))</f>
        <v>12927.7</v>
      </c>
      <c r="R312" s="153" t="e">
        <f t="shared" si="16"/>
        <v>#N/A</v>
      </c>
      <c r="S312" s="150" t="e">
        <f t="shared" si="17"/>
        <v>#N/A</v>
      </c>
      <c r="T312" s="150" t="e">
        <f t="shared" si="18"/>
        <v>#N/A</v>
      </c>
      <c r="U312" s="150" t="e">
        <f t="shared" si="19"/>
        <v>#N/A</v>
      </c>
      <c r="V312" s="154" t="e">
        <f>VLOOKUP(E312,'PC Receitas'!$O$4:$P$14,2,FALSE)</f>
        <v>#N/A</v>
      </c>
    </row>
    <row r="313" spans="3:22" ht="19.5" customHeight="1" thickTop="1" thickBot="1" x14ac:dyDescent="0.3">
      <c r="C313" s="58"/>
      <c r="D313" s="58" t="str">
        <f>IF(C313&lt;&gt;"",TEXT(C313,"00")&amp;"/03/"&amp;'Configurações Básicas'!$P$5,"")</f>
        <v/>
      </c>
      <c r="E313" s="58"/>
      <c r="F313" s="58"/>
      <c r="G313" s="58"/>
      <c r="H313" s="58"/>
      <c r="I313" s="59"/>
      <c r="J313" s="193"/>
      <c r="K313" s="60"/>
      <c r="L313" s="60"/>
      <c r="M313" s="56">
        <f>M312+IF(AND(K313="Pago",OR(E313='PC Receitas'!$O$4,E313='PC Receitas'!$O$5,E313='PC Receitas'!$O$6)),I313,IF(AND(K313="Pago",OR(E313='PC Receitas'!$O$7,E313='PC Receitas'!$O$8,E313='PC Receitas'!$O$9,E313='PC Receitas'!$O$10,E313='PC Receitas'!$O$11,E313='PC Receitas'!$O$12,E313='PC Receitas'!$O$13,E313='PC Receitas'!$O$14)),-I313,0))</f>
        <v>12927.7</v>
      </c>
      <c r="R313" s="153" t="e">
        <f t="shared" si="16"/>
        <v>#N/A</v>
      </c>
      <c r="S313" s="150" t="e">
        <f t="shared" si="17"/>
        <v>#N/A</v>
      </c>
      <c r="T313" s="150" t="e">
        <f t="shared" si="18"/>
        <v>#N/A</v>
      </c>
      <c r="U313" s="150" t="e">
        <f t="shared" si="19"/>
        <v>#N/A</v>
      </c>
      <c r="V313" s="154" t="e">
        <f>VLOOKUP(E313,'PC Receitas'!$O$4:$P$14,2,FALSE)</f>
        <v>#N/A</v>
      </c>
    </row>
    <row r="314" spans="3:22" ht="19.5" customHeight="1" thickTop="1" thickBot="1" x14ac:dyDescent="0.3">
      <c r="C314" s="58"/>
      <c r="D314" s="58" t="str">
        <f>IF(C314&lt;&gt;"",TEXT(C314,"00")&amp;"/03/"&amp;'Configurações Básicas'!$P$5,"")</f>
        <v/>
      </c>
      <c r="E314" s="58"/>
      <c r="F314" s="58"/>
      <c r="G314" s="58"/>
      <c r="H314" s="58"/>
      <c r="I314" s="59"/>
      <c r="J314" s="193"/>
      <c r="K314" s="60"/>
      <c r="L314" s="60"/>
      <c r="M314" s="56">
        <f>M313+IF(AND(K314="Pago",OR(E314='PC Receitas'!$O$4,E314='PC Receitas'!$O$5,E314='PC Receitas'!$O$6)),I314,IF(AND(K314="Pago",OR(E314='PC Receitas'!$O$7,E314='PC Receitas'!$O$8,E314='PC Receitas'!$O$9,E314='PC Receitas'!$O$10,E314='PC Receitas'!$O$11,E314='PC Receitas'!$O$12,E314='PC Receitas'!$O$13,E314='PC Receitas'!$O$14)),-I314,0))</f>
        <v>12927.7</v>
      </c>
      <c r="R314" s="153" t="e">
        <f t="shared" si="16"/>
        <v>#N/A</v>
      </c>
      <c r="S314" s="150" t="e">
        <f t="shared" si="17"/>
        <v>#N/A</v>
      </c>
      <c r="T314" s="150" t="e">
        <f t="shared" si="18"/>
        <v>#N/A</v>
      </c>
      <c r="U314" s="150" t="e">
        <f t="shared" si="19"/>
        <v>#N/A</v>
      </c>
      <c r="V314" s="154" t="e">
        <f>VLOOKUP(E314,'PC Receitas'!$O$4:$P$14,2,FALSE)</f>
        <v>#N/A</v>
      </c>
    </row>
    <row r="315" spans="3:22" ht="19.5" customHeight="1" thickTop="1" thickBot="1" x14ac:dyDescent="0.3">
      <c r="C315" s="58"/>
      <c r="D315" s="58" t="str">
        <f>IF(C315&lt;&gt;"",TEXT(C315,"00")&amp;"/03/"&amp;'Configurações Básicas'!$P$5,"")</f>
        <v/>
      </c>
      <c r="E315" s="58"/>
      <c r="F315" s="58"/>
      <c r="G315" s="58"/>
      <c r="H315" s="58"/>
      <c r="I315" s="59"/>
      <c r="J315" s="193"/>
      <c r="K315" s="60"/>
      <c r="L315" s="60"/>
      <c r="M315" s="56">
        <f>M314+IF(AND(K315="Pago",OR(E315='PC Receitas'!$O$4,E315='PC Receitas'!$O$5,E315='PC Receitas'!$O$6)),I315,IF(AND(K315="Pago",OR(E315='PC Receitas'!$O$7,E315='PC Receitas'!$O$8,E315='PC Receitas'!$O$9,E315='PC Receitas'!$O$10,E315='PC Receitas'!$O$11,E315='PC Receitas'!$O$12,E315='PC Receitas'!$O$13,E315='PC Receitas'!$O$14)),-I315,0))</f>
        <v>12927.7</v>
      </c>
      <c r="R315" s="153" t="e">
        <f t="shared" si="16"/>
        <v>#N/A</v>
      </c>
      <c r="S315" s="150" t="e">
        <f t="shared" si="17"/>
        <v>#N/A</v>
      </c>
      <c r="T315" s="150" t="e">
        <f t="shared" si="18"/>
        <v>#N/A</v>
      </c>
      <c r="U315" s="150" t="e">
        <f t="shared" si="19"/>
        <v>#N/A</v>
      </c>
      <c r="V315" s="154" t="e">
        <f>VLOOKUP(E315,'PC Receitas'!$O$4:$P$14,2,FALSE)</f>
        <v>#N/A</v>
      </c>
    </row>
    <row r="316" spans="3:22" ht="19.5" customHeight="1" thickTop="1" thickBot="1" x14ac:dyDescent="0.3">
      <c r="C316" s="58"/>
      <c r="D316" s="58" t="str">
        <f>IF(C316&lt;&gt;"",TEXT(C316,"00")&amp;"/03/"&amp;'Configurações Básicas'!$P$5,"")</f>
        <v/>
      </c>
      <c r="E316" s="58"/>
      <c r="F316" s="58"/>
      <c r="G316" s="58"/>
      <c r="H316" s="58"/>
      <c r="I316" s="59"/>
      <c r="J316" s="193"/>
      <c r="K316" s="60"/>
      <c r="L316" s="60"/>
      <c r="M316" s="56">
        <f>M315+IF(AND(K316="Pago",OR(E316='PC Receitas'!$O$4,E316='PC Receitas'!$O$5,E316='PC Receitas'!$O$6)),I316,IF(AND(K316="Pago",OR(E316='PC Receitas'!$O$7,E316='PC Receitas'!$O$8,E316='PC Receitas'!$O$9,E316='PC Receitas'!$O$10,E316='PC Receitas'!$O$11,E316='PC Receitas'!$O$12,E316='PC Receitas'!$O$13,E316='PC Receitas'!$O$14)),-I316,0))</f>
        <v>12927.7</v>
      </c>
      <c r="R316" s="153" t="e">
        <f t="shared" si="16"/>
        <v>#N/A</v>
      </c>
      <c r="S316" s="150" t="e">
        <f t="shared" si="17"/>
        <v>#N/A</v>
      </c>
      <c r="T316" s="150" t="e">
        <f t="shared" si="18"/>
        <v>#N/A</v>
      </c>
      <c r="U316" s="150" t="e">
        <f t="shared" si="19"/>
        <v>#N/A</v>
      </c>
      <c r="V316" s="154" t="e">
        <f>VLOOKUP(E316,'PC Receitas'!$O$4:$P$14,2,FALSE)</f>
        <v>#N/A</v>
      </c>
    </row>
    <row r="317" spans="3:22" ht="19.5" customHeight="1" thickTop="1" thickBot="1" x14ac:dyDescent="0.3">
      <c r="C317" s="58"/>
      <c r="D317" s="58" t="str">
        <f>IF(C317&lt;&gt;"",TEXT(C317,"00")&amp;"/03/"&amp;'Configurações Básicas'!$P$5,"")</f>
        <v/>
      </c>
      <c r="E317" s="58"/>
      <c r="F317" s="58"/>
      <c r="G317" s="58"/>
      <c r="H317" s="58"/>
      <c r="I317" s="59"/>
      <c r="J317" s="193"/>
      <c r="K317" s="60"/>
      <c r="L317" s="60"/>
      <c r="M317" s="56">
        <f>M316+IF(AND(K317="Pago",OR(E317='PC Receitas'!$O$4,E317='PC Receitas'!$O$5,E317='PC Receitas'!$O$6)),I317,IF(AND(K317="Pago",OR(E317='PC Receitas'!$O$7,E317='PC Receitas'!$O$8,E317='PC Receitas'!$O$9,E317='PC Receitas'!$O$10,E317='PC Receitas'!$O$11,E317='PC Receitas'!$O$12,E317='PC Receitas'!$O$13,E317='PC Receitas'!$O$14)),-I317,0))</f>
        <v>12927.7</v>
      </c>
      <c r="R317" s="153" t="e">
        <f t="shared" si="16"/>
        <v>#N/A</v>
      </c>
      <c r="S317" s="150" t="e">
        <f t="shared" si="17"/>
        <v>#N/A</v>
      </c>
      <c r="T317" s="150" t="e">
        <f t="shared" si="18"/>
        <v>#N/A</v>
      </c>
      <c r="U317" s="150" t="e">
        <f t="shared" si="19"/>
        <v>#N/A</v>
      </c>
      <c r="V317" s="154" t="e">
        <f>VLOOKUP(E317,'PC Receitas'!$O$4:$P$14,2,FALSE)</f>
        <v>#N/A</v>
      </c>
    </row>
    <row r="318" spans="3:22" ht="19.5" customHeight="1" thickTop="1" thickBot="1" x14ac:dyDescent="0.3">
      <c r="C318" s="58"/>
      <c r="D318" s="58" t="str">
        <f>IF(C318&lt;&gt;"",TEXT(C318,"00")&amp;"/03/"&amp;'Configurações Básicas'!$P$5,"")</f>
        <v/>
      </c>
      <c r="E318" s="58"/>
      <c r="F318" s="58"/>
      <c r="G318" s="58"/>
      <c r="H318" s="58"/>
      <c r="I318" s="59"/>
      <c r="J318" s="193"/>
      <c r="K318" s="60"/>
      <c r="L318" s="60"/>
      <c r="M318" s="56">
        <f>M317+IF(AND(K318="Pago",OR(E318='PC Receitas'!$O$4,E318='PC Receitas'!$O$5,E318='PC Receitas'!$O$6)),I318,IF(AND(K318="Pago",OR(E318='PC Receitas'!$O$7,E318='PC Receitas'!$O$8,E318='PC Receitas'!$O$9,E318='PC Receitas'!$O$10,E318='PC Receitas'!$O$11,E318='PC Receitas'!$O$12,E318='PC Receitas'!$O$13,E318='PC Receitas'!$O$14)),-I318,0))</f>
        <v>12927.7</v>
      </c>
      <c r="R318" s="153" t="e">
        <f t="shared" si="16"/>
        <v>#N/A</v>
      </c>
      <c r="S318" s="150" t="e">
        <f t="shared" si="17"/>
        <v>#N/A</v>
      </c>
      <c r="T318" s="150" t="e">
        <f t="shared" si="18"/>
        <v>#N/A</v>
      </c>
      <c r="U318" s="150" t="e">
        <f t="shared" si="19"/>
        <v>#N/A</v>
      </c>
      <c r="V318" s="154" t="e">
        <f>VLOOKUP(E318,'PC Receitas'!$O$4:$P$14,2,FALSE)</f>
        <v>#N/A</v>
      </c>
    </row>
    <row r="319" spans="3:22" ht="19.5" customHeight="1" thickTop="1" thickBot="1" x14ac:dyDescent="0.3">
      <c r="C319" s="58"/>
      <c r="D319" s="58" t="str">
        <f>IF(C319&lt;&gt;"",TEXT(C319,"00")&amp;"/03/"&amp;'Configurações Básicas'!$P$5,"")</f>
        <v/>
      </c>
      <c r="E319" s="58"/>
      <c r="F319" s="58"/>
      <c r="G319" s="58"/>
      <c r="H319" s="58"/>
      <c r="I319" s="59"/>
      <c r="J319" s="193"/>
      <c r="K319" s="60"/>
      <c r="L319" s="60"/>
      <c r="M319" s="56">
        <f>M318+IF(AND(K319="Pago",OR(E319='PC Receitas'!$O$4,E319='PC Receitas'!$O$5,E319='PC Receitas'!$O$6)),I319,IF(AND(K319="Pago",OR(E319='PC Receitas'!$O$7,E319='PC Receitas'!$O$8,E319='PC Receitas'!$O$9,E319='PC Receitas'!$O$10,E319='PC Receitas'!$O$11,E319='PC Receitas'!$O$12,E319='PC Receitas'!$O$13,E319='PC Receitas'!$O$14)),-I319,0))</f>
        <v>12927.7</v>
      </c>
      <c r="R319" s="153" t="e">
        <f t="shared" si="16"/>
        <v>#N/A</v>
      </c>
      <c r="S319" s="150" t="e">
        <f t="shared" si="17"/>
        <v>#N/A</v>
      </c>
      <c r="T319" s="150" t="e">
        <f t="shared" si="18"/>
        <v>#N/A</v>
      </c>
      <c r="U319" s="150" t="e">
        <f t="shared" si="19"/>
        <v>#N/A</v>
      </c>
      <c r="V319" s="154" t="e">
        <f>VLOOKUP(E319,'PC Receitas'!$O$4:$P$14,2,FALSE)</f>
        <v>#N/A</v>
      </c>
    </row>
    <row r="320" spans="3:22" ht="19.5" customHeight="1" thickTop="1" thickBot="1" x14ac:dyDescent="0.3">
      <c r="C320" s="58"/>
      <c r="D320" s="58" t="str">
        <f>IF(C320&lt;&gt;"",TEXT(C320,"00")&amp;"/03/"&amp;'Configurações Básicas'!$P$5,"")</f>
        <v/>
      </c>
      <c r="E320" s="58"/>
      <c r="F320" s="58"/>
      <c r="G320" s="58"/>
      <c r="H320" s="58"/>
      <c r="I320" s="59"/>
      <c r="J320" s="193"/>
      <c r="K320" s="60"/>
      <c r="L320" s="60"/>
      <c r="M320" s="56">
        <f>M319+IF(AND(K320="Pago",OR(E320='PC Receitas'!$O$4,E320='PC Receitas'!$O$5,E320='PC Receitas'!$O$6)),I320,IF(AND(K320="Pago",OR(E320='PC Receitas'!$O$7,E320='PC Receitas'!$O$8,E320='PC Receitas'!$O$9,E320='PC Receitas'!$O$10,E320='PC Receitas'!$O$11,E320='PC Receitas'!$O$12,E320='PC Receitas'!$O$13,E320='PC Receitas'!$O$14)),-I320,0))</f>
        <v>12927.7</v>
      </c>
      <c r="R320" s="153" t="e">
        <f t="shared" si="16"/>
        <v>#N/A</v>
      </c>
      <c r="S320" s="150" t="e">
        <f t="shared" si="17"/>
        <v>#N/A</v>
      </c>
      <c r="T320" s="150" t="e">
        <f t="shared" si="18"/>
        <v>#N/A</v>
      </c>
      <c r="U320" s="150" t="e">
        <f t="shared" si="19"/>
        <v>#N/A</v>
      </c>
      <c r="V320" s="154" t="e">
        <f>VLOOKUP(E320,'PC Receitas'!$O$4:$P$14,2,FALSE)</f>
        <v>#N/A</v>
      </c>
    </row>
    <row r="321" spans="3:22" ht="19.5" customHeight="1" thickTop="1" thickBot="1" x14ac:dyDescent="0.3">
      <c r="C321" s="58"/>
      <c r="D321" s="58" t="str">
        <f>IF(C321&lt;&gt;"",TEXT(C321,"00")&amp;"/03/"&amp;'Configurações Básicas'!$P$5,"")</f>
        <v/>
      </c>
      <c r="E321" s="58"/>
      <c r="F321" s="58"/>
      <c r="G321" s="58"/>
      <c r="H321" s="58"/>
      <c r="I321" s="59"/>
      <c r="J321" s="193"/>
      <c r="K321" s="60"/>
      <c r="L321" s="60"/>
      <c r="M321" s="56">
        <f>M320+IF(AND(K321="Pago",OR(E321='PC Receitas'!$O$4,E321='PC Receitas'!$O$5,E321='PC Receitas'!$O$6)),I321,IF(AND(K321="Pago",OR(E321='PC Receitas'!$O$7,E321='PC Receitas'!$O$8,E321='PC Receitas'!$O$9,E321='PC Receitas'!$O$10,E321='PC Receitas'!$O$11,E321='PC Receitas'!$O$12,E321='PC Receitas'!$O$13,E321='PC Receitas'!$O$14)),-I321,0))</f>
        <v>12927.7</v>
      </c>
      <c r="R321" s="153" t="e">
        <f t="shared" si="16"/>
        <v>#N/A</v>
      </c>
      <c r="S321" s="150" t="e">
        <f t="shared" si="17"/>
        <v>#N/A</v>
      </c>
      <c r="T321" s="150" t="e">
        <f t="shared" si="18"/>
        <v>#N/A</v>
      </c>
      <c r="U321" s="150" t="e">
        <f t="shared" si="19"/>
        <v>#N/A</v>
      </c>
      <c r="V321" s="154" t="e">
        <f>VLOOKUP(E321,'PC Receitas'!$O$4:$P$14,2,FALSE)</f>
        <v>#N/A</v>
      </c>
    </row>
    <row r="322" spans="3:22" ht="19.5" customHeight="1" thickTop="1" thickBot="1" x14ac:dyDescent="0.3">
      <c r="C322" s="58"/>
      <c r="D322" s="58" t="str">
        <f>IF(C322&lt;&gt;"",TEXT(C322,"00")&amp;"/03/"&amp;'Configurações Básicas'!$P$5,"")</f>
        <v/>
      </c>
      <c r="E322" s="58"/>
      <c r="F322" s="58"/>
      <c r="G322" s="58"/>
      <c r="H322" s="58"/>
      <c r="I322" s="59"/>
      <c r="J322" s="193"/>
      <c r="K322" s="60"/>
      <c r="L322" s="60"/>
      <c r="M322" s="56">
        <f>M321+IF(AND(K322="Pago",OR(E322='PC Receitas'!$O$4,E322='PC Receitas'!$O$5,E322='PC Receitas'!$O$6)),I322,IF(AND(K322="Pago",OR(E322='PC Receitas'!$O$7,E322='PC Receitas'!$O$8,E322='PC Receitas'!$O$9,E322='PC Receitas'!$O$10,E322='PC Receitas'!$O$11,E322='PC Receitas'!$O$12,E322='PC Receitas'!$O$13,E322='PC Receitas'!$O$14)),-I322,0))</f>
        <v>12927.7</v>
      </c>
      <c r="R322" s="153" t="e">
        <f t="shared" si="16"/>
        <v>#N/A</v>
      </c>
      <c r="S322" s="150" t="e">
        <f t="shared" si="17"/>
        <v>#N/A</v>
      </c>
      <c r="T322" s="150" t="e">
        <f t="shared" si="18"/>
        <v>#N/A</v>
      </c>
      <c r="U322" s="150" t="e">
        <f t="shared" si="19"/>
        <v>#N/A</v>
      </c>
      <c r="V322" s="154" t="e">
        <f>VLOOKUP(E322,'PC Receitas'!$O$4:$P$14,2,FALSE)</f>
        <v>#N/A</v>
      </c>
    </row>
    <row r="323" spans="3:22" ht="19.5" customHeight="1" thickTop="1" thickBot="1" x14ac:dyDescent="0.3">
      <c r="C323" s="58"/>
      <c r="D323" s="58" t="str">
        <f>IF(C323&lt;&gt;"",TEXT(C323,"00")&amp;"/03/"&amp;'Configurações Básicas'!$P$5,"")</f>
        <v/>
      </c>
      <c r="E323" s="58"/>
      <c r="F323" s="58"/>
      <c r="G323" s="58"/>
      <c r="H323" s="58"/>
      <c r="I323" s="59"/>
      <c r="J323" s="193"/>
      <c r="K323" s="60"/>
      <c r="L323" s="60"/>
      <c r="M323" s="56">
        <f>M322+IF(AND(K323="Pago",OR(E323='PC Receitas'!$O$4,E323='PC Receitas'!$O$5,E323='PC Receitas'!$O$6)),I323,IF(AND(K323="Pago",OR(E323='PC Receitas'!$O$7,E323='PC Receitas'!$O$8,E323='PC Receitas'!$O$9,E323='PC Receitas'!$O$10,E323='PC Receitas'!$O$11,E323='PC Receitas'!$O$12,E323='PC Receitas'!$O$13,E323='PC Receitas'!$O$14)),-I323,0))</f>
        <v>12927.7</v>
      </c>
      <c r="R323" s="153" t="e">
        <f t="shared" si="16"/>
        <v>#N/A</v>
      </c>
      <c r="S323" s="150" t="e">
        <f t="shared" si="17"/>
        <v>#N/A</v>
      </c>
      <c r="T323" s="150" t="e">
        <f t="shared" si="18"/>
        <v>#N/A</v>
      </c>
      <c r="U323" s="150" t="e">
        <f t="shared" si="19"/>
        <v>#N/A</v>
      </c>
      <c r="V323" s="154" t="e">
        <f>VLOOKUP(E323,'PC Receitas'!$O$4:$P$14,2,FALSE)</f>
        <v>#N/A</v>
      </c>
    </row>
    <row r="324" spans="3:22" ht="19.5" customHeight="1" thickTop="1" thickBot="1" x14ac:dyDescent="0.3">
      <c r="C324" s="58"/>
      <c r="D324" s="58" t="str">
        <f>IF(C324&lt;&gt;"",TEXT(C324,"00")&amp;"/03/"&amp;'Configurações Básicas'!$P$5,"")</f>
        <v/>
      </c>
      <c r="E324" s="58"/>
      <c r="F324" s="58"/>
      <c r="G324" s="58"/>
      <c r="H324" s="58"/>
      <c r="I324" s="59"/>
      <c r="J324" s="193"/>
      <c r="K324" s="60"/>
      <c r="L324" s="60"/>
      <c r="M324" s="56">
        <f>M323+IF(AND(K324="Pago",OR(E324='PC Receitas'!$O$4,E324='PC Receitas'!$O$5,E324='PC Receitas'!$O$6)),I324,IF(AND(K324="Pago",OR(E324='PC Receitas'!$O$7,E324='PC Receitas'!$O$8,E324='PC Receitas'!$O$9,E324='PC Receitas'!$O$10,E324='PC Receitas'!$O$11,E324='PC Receitas'!$O$12,E324='PC Receitas'!$O$13,E324='PC Receitas'!$O$14)),-I324,0))</f>
        <v>12927.7</v>
      </c>
      <c r="R324" s="153" t="e">
        <f t="shared" si="16"/>
        <v>#N/A</v>
      </c>
      <c r="S324" s="150" t="e">
        <f t="shared" si="17"/>
        <v>#N/A</v>
      </c>
      <c r="T324" s="150" t="e">
        <f t="shared" si="18"/>
        <v>#N/A</v>
      </c>
      <c r="U324" s="150" t="e">
        <f t="shared" si="19"/>
        <v>#N/A</v>
      </c>
      <c r="V324" s="154" t="e">
        <f>VLOOKUP(E324,'PC Receitas'!$O$4:$P$14,2,FALSE)</f>
        <v>#N/A</v>
      </c>
    </row>
    <row r="325" spans="3:22" ht="19.5" customHeight="1" thickTop="1" thickBot="1" x14ac:dyDescent="0.3">
      <c r="C325" s="58"/>
      <c r="D325" s="58" t="str">
        <f>IF(C325&lt;&gt;"",TEXT(C325,"00")&amp;"/03/"&amp;'Configurações Básicas'!$P$5,"")</f>
        <v/>
      </c>
      <c r="E325" s="58"/>
      <c r="F325" s="58"/>
      <c r="G325" s="58"/>
      <c r="H325" s="58"/>
      <c r="I325" s="59"/>
      <c r="J325" s="193"/>
      <c r="K325" s="60"/>
      <c r="L325" s="60"/>
      <c r="M325" s="56">
        <f>M324+IF(AND(K325="Pago",OR(E325='PC Receitas'!$O$4,E325='PC Receitas'!$O$5,E325='PC Receitas'!$O$6)),I325,IF(AND(K325="Pago",OR(E325='PC Receitas'!$O$7,E325='PC Receitas'!$O$8,E325='PC Receitas'!$O$9,E325='PC Receitas'!$O$10,E325='PC Receitas'!$O$11,E325='PC Receitas'!$O$12,E325='PC Receitas'!$O$13,E325='PC Receitas'!$O$14)),-I325,0))</f>
        <v>12927.7</v>
      </c>
      <c r="R325" s="153" t="e">
        <f t="shared" si="16"/>
        <v>#N/A</v>
      </c>
      <c r="S325" s="150" t="e">
        <f t="shared" si="17"/>
        <v>#N/A</v>
      </c>
      <c r="T325" s="150" t="e">
        <f t="shared" si="18"/>
        <v>#N/A</v>
      </c>
      <c r="U325" s="150" t="e">
        <f t="shared" si="19"/>
        <v>#N/A</v>
      </c>
      <c r="V325" s="154" t="e">
        <f>VLOOKUP(E325,'PC Receitas'!$O$4:$P$14,2,FALSE)</f>
        <v>#N/A</v>
      </c>
    </row>
    <row r="326" spans="3:22" ht="19.5" customHeight="1" thickTop="1" thickBot="1" x14ac:dyDescent="0.3">
      <c r="C326" s="58"/>
      <c r="D326" s="58" t="str">
        <f>IF(C326&lt;&gt;"",TEXT(C326,"00")&amp;"/03/"&amp;'Configurações Básicas'!$P$5,"")</f>
        <v/>
      </c>
      <c r="E326" s="58"/>
      <c r="F326" s="58"/>
      <c r="G326" s="58"/>
      <c r="H326" s="58"/>
      <c r="I326" s="59"/>
      <c r="J326" s="193"/>
      <c r="K326" s="60"/>
      <c r="L326" s="60"/>
      <c r="M326" s="56">
        <f>M325+IF(AND(K326="Pago",OR(E326='PC Receitas'!$O$4,E326='PC Receitas'!$O$5,E326='PC Receitas'!$O$6)),I326,IF(AND(K326="Pago",OR(E326='PC Receitas'!$O$7,E326='PC Receitas'!$O$8,E326='PC Receitas'!$O$9,E326='PC Receitas'!$O$10,E326='PC Receitas'!$O$11,E326='PC Receitas'!$O$12,E326='PC Receitas'!$O$13,E326='PC Receitas'!$O$14)),-I326,0))</f>
        <v>12927.7</v>
      </c>
      <c r="R326" s="153" t="e">
        <f t="shared" ref="R326:R389" si="20">IF(V326="Despesas_com_RH","Despesa",IF(V326="Despesas_Operacionais","Despesa",IF(V326="Despesas_com_Marketing","Despesa",IF(V326="Impostos","Despesa",IF(V326="Investimentos","Despesa","")))))</f>
        <v>#N/A</v>
      </c>
      <c r="S326" s="150" t="e">
        <f t="shared" ref="S326:S389" si="21">IF(V326="Despesas_com_Produtos","Despesa",IF(V326="Despesas_com_Serviços","Despesa",IF(V326="Despesas_Não_Operacionais","Despesa","")))</f>
        <v>#N/A</v>
      </c>
      <c r="T326" s="150" t="e">
        <f t="shared" ref="T326:T389" si="22">IF(V326="Receitas_com_Produtos","Receita",IF(V326="Receitas_com_Serviços","Receita",IF(V326="Receitas_Não_Operacionais","Receita","")))</f>
        <v>#N/A</v>
      </c>
      <c r="U326" s="150" t="e">
        <f t="shared" ref="U326:U389" si="23">IF(R326&lt;&gt;"",R326,IF(S326&lt;&gt;"",S326,IF(T326&lt;&gt;"",T326,"")))</f>
        <v>#N/A</v>
      </c>
      <c r="V326" s="154" t="e">
        <f>VLOOKUP(E326,'PC Receitas'!$O$4:$P$14,2,FALSE)</f>
        <v>#N/A</v>
      </c>
    </row>
    <row r="327" spans="3:22" ht="19.5" customHeight="1" thickTop="1" thickBot="1" x14ac:dyDescent="0.3">
      <c r="C327" s="58"/>
      <c r="D327" s="58" t="str">
        <f>IF(C327&lt;&gt;"",TEXT(C327,"00")&amp;"/03/"&amp;'Configurações Básicas'!$P$5,"")</f>
        <v/>
      </c>
      <c r="E327" s="58"/>
      <c r="F327" s="58"/>
      <c r="G327" s="58"/>
      <c r="H327" s="58"/>
      <c r="I327" s="59"/>
      <c r="J327" s="193"/>
      <c r="K327" s="60"/>
      <c r="L327" s="60"/>
      <c r="M327" s="56">
        <f>M326+IF(AND(K327="Pago",OR(E327='PC Receitas'!$O$4,E327='PC Receitas'!$O$5,E327='PC Receitas'!$O$6)),I327,IF(AND(K327="Pago",OR(E327='PC Receitas'!$O$7,E327='PC Receitas'!$O$8,E327='PC Receitas'!$O$9,E327='PC Receitas'!$O$10,E327='PC Receitas'!$O$11,E327='PC Receitas'!$O$12,E327='PC Receitas'!$O$13,E327='PC Receitas'!$O$14)),-I327,0))</f>
        <v>12927.7</v>
      </c>
      <c r="R327" s="153" t="e">
        <f t="shared" si="20"/>
        <v>#N/A</v>
      </c>
      <c r="S327" s="150" t="e">
        <f t="shared" si="21"/>
        <v>#N/A</v>
      </c>
      <c r="T327" s="150" t="e">
        <f t="shared" si="22"/>
        <v>#N/A</v>
      </c>
      <c r="U327" s="150" t="e">
        <f t="shared" si="23"/>
        <v>#N/A</v>
      </c>
      <c r="V327" s="154" t="e">
        <f>VLOOKUP(E327,'PC Receitas'!$O$4:$P$14,2,FALSE)</f>
        <v>#N/A</v>
      </c>
    </row>
    <row r="328" spans="3:22" ht="19.5" customHeight="1" thickTop="1" thickBot="1" x14ac:dyDescent="0.3">
      <c r="C328" s="58"/>
      <c r="D328" s="58" t="str">
        <f>IF(C328&lt;&gt;"",TEXT(C328,"00")&amp;"/03/"&amp;'Configurações Básicas'!$P$5,"")</f>
        <v/>
      </c>
      <c r="E328" s="58"/>
      <c r="F328" s="58"/>
      <c r="G328" s="58"/>
      <c r="H328" s="58"/>
      <c r="I328" s="59"/>
      <c r="J328" s="193"/>
      <c r="K328" s="60"/>
      <c r="L328" s="60"/>
      <c r="M328" s="56">
        <f>M327+IF(AND(K328="Pago",OR(E328='PC Receitas'!$O$4,E328='PC Receitas'!$O$5,E328='PC Receitas'!$O$6)),I328,IF(AND(K328="Pago",OR(E328='PC Receitas'!$O$7,E328='PC Receitas'!$O$8,E328='PC Receitas'!$O$9,E328='PC Receitas'!$O$10,E328='PC Receitas'!$O$11,E328='PC Receitas'!$O$12,E328='PC Receitas'!$O$13,E328='PC Receitas'!$O$14)),-I328,0))</f>
        <v>12927.7</v>
      </c>
      <c r="R328" s="153" t="e">
        <f t="shared" si="20"/>
        <v>#N/A</v>
      </c>
      <c r="S328" s="150" t="e">
        <f t="shared" si="21"/>
        <v>#N/A</v>
      </c>
      <c r="T328" s="150" t="e">
        <f t="shared" si="22"/>
        <v>#N/A</v>
      </c>
      <c r="U328" s="150" t="e">
        <f t="shared" si="23"/>
        <v>#N/A</v>
      </c>
      <c r="V328" s="154" t="e">
        <f>VLOOKUP(E328,'PC Receitas'!$O$4:$P$14,2,FALSE)</f>
        <v>#N/A</v>
      </c>
    </row>
    <row r="329" spans="3:22" ht="19.5" customHeight="1" thickTop="1" thickBot="1" x14ac:dyDescent="0.3">
      <c r="C329" s="58"/>
      <c r="D329" s="58" t="str">
        <f>IF(C329&lt;&gt;"",TEXT(C329,"00")&amp;"/03/"&amp;'Configurações Básicas'!$P$5,"")</f>
        <v/>
      </c>
      <c r="E329" s="58"/>
      <c r="F329" s="58"/>
      <c r="G329" s="58"/>
      <c r="H329" s="58"/>
      <c r="I329" s="59"/>
      <c r="J329" s="193"/>
      <c r="K329" s="60"/>
      <c r="L329" s="60"/>
      <c r="M329" s="56">
        <f>M328+IF(AND(K329="Pago",OR(E329='PC Receitas'!$O$4,E329='PC Receitas'!$O$5,E329='PC Receitas'!$O$6)),I329,IF(AND(K329="Pago",OR(E329='PC Receitas'!$O$7,E329='PC Receitas'!$O$8,E329='PC Receitas'!$O$9,E329='PC Receitas'!$O$10,E329='PC Receitas'!$O$11,E329='PC Receitas'!$O$12,E329='PC Receitas'!$O$13,E329='PC Receitas'!$O$14)),-I329,0))</f>
        <v>12927.7</v>
      </c>
      <c r="R329" s="153" t="e">
        <f t="shared" si="20"/>
        <v>#N/A</v>
      </c>
      <c r="S329" s="150" t="e">
        <f t="shared" si="21"/>
        <v>#N/A</v>
      </c>
      <c r="T329" s="150" t="e">
        <f t="shared" si="22"/>
        <v>#N/A</v>
      </c>
      <c r="U329" s="150" t="e">
        <f t="shared" si="23"/>
        <v>#N/A</v>
      </c>
      <c r="V329" s="154" t="e">
        <f>VLOOKUP(E329,'PC Receitas'!$O$4:$P$14,2,FALSE)</f>
        <v>#N/A</v>
      </c>
    </row>
    <row r="330" spans="3:22" ht="19.5" customHeight="1" thickTop="1" thickBot="1" x14ac:dyDescent="0.3">
      <c r="C330" s="58"/>
      <c r="D330" s="58" t="str">
        <f>IF(C330&lt;&gt;"",TEXT(C330,"00")&amp;"/03/"&amp;'Configurações Básicas'!$P$5,"")</f>
        <v/>
      </c>
      <c r="E330" s="58"/>
      <c r="F330" s="58"/>
      <c r="G330" s="58"/>
      <c r="H330" s="58"/>
      <c r="I330" s="59"/>
      <c r="J330" s="193"/>
      <c r="K330" s="60"/>
      <c r="L330" s="60"/>
      <c r="M330" s="56">
        <f>M329+IF(AND(K330="Pago",OR(E330='PC Receitas'!$O$4,E330='PC Receitas'!$O$5,E330='PC Receitas'!$O$6)),I330,IF(AND(K330="Pago",OR(E330='PC Receitas'!$O$7,E330='PC Receitas'!$O$8,E330='PC Receitas'!$O$9,E330='PC Receitas'!$O$10,E330='PC Receitas'!$O$11,E330='PC Receitas'!$O$12,E330='PC Receitas'!$O$13,E330='PC Receitas'!$O$14)),-I330,0))</f>
        <v>12927.7</v>
      </c>
      <c r="R330" s="153" t="e">
        <f t="shared" si="20"/>
        <v>#N/A</v>
      </c>
      <c r="S330" s="150" t="e">
        <f t="shared" si="21"/>
        <v>#N/A</v>
      </c>
      <c r="T330" s="150" t="e">
        <f t="shared" si="22"/>
        <v>#N/A</v>
      </c>
      <c r="U330" s="150" t="e">
        <f t="shared" si="23"/>
        <v>#N/A</v>
      </c>
      <c r="V330" s="154" t="e">
        <f>VLOOKUP(E330,'PC Receitas'!$O$4:$P$14,2,FALSE)</f>
        <v>#N/A</v>
      </c>
    </row>
    <row r="331" spans="3:22" ht="19.5" customHeight="1" thickTop="1" thickBot="1" x14ac:dyDescent="0.3">
      <c r="C331" s="58"/>
      <c r="D331" s="58" t="str">
        <f>IF(C331&lt;&gt;"",TEXT(C331,"00")&amp;"/03/"&amp;'Configurações Básicas'!$P$5,"")</f>
        <v/>
      </c>
      <c r="E331" s="58"/>
      <c r="F331" s="58"/>
      <c r="G331" s="58"/>
      <c r="H331" s="58"/>
      <c r="I331" s="59"/>
      <c r="J331" s="193"/>
      <c r="K331" s="60"/>
      <c r="L331" s="60"/>
      <c r="M331" s="56">
        <f>M330+IF(AND(K331="Pago",OR(E331='PC Receitas'!$O$4,E331='PC Receitas'!$O$5,E331='PC Receitas'!$O$6)),I331,IF(AND(K331="Pago",OR(E331='PC Receitas'!$O$7,E331='PC Receitas'!$O$8,E331='PC Receitas'!$O$9,E331='PC Receitas'!$O$10,E331='PC Receitas'!$O$11,E331='PC Receitas'!$O$12,E331='PC Receitas'!$O$13,E331='PC Receitas'!$O$14)),-I331,0))</f>
        <v>12927.7</v>
      </c>
      <c r="R331" s="153" t="e">
        <f t="shared" si="20"/>
        <v>#N/A</v>
      </c>
      <c r="S331" s="150" t="e">
        <f t="shared" si="21"/>
        <v>#N/A</v>
      </c>
      <c r="T331" s="150" t="e">
        <f t="shared" si="22"/>
        <v>#N/A</v>
      </c>
      <c r="U331" s="150" t="e">
        <f t="shared" si="23"/>
        <v>#N/A</v>
      </c>
      <c r="V331" s="154" t="e">
        <f>VLOOKUP(E331,'PC Receitas'!$O$4:$P$14,2,FALSE)</f>
        <v>#N/A</v>
      </c>
    </row>
    <row r="332" spans="3:22" ht="19.5" customHeight="1" thickTop="1" thickBot="1" x14ac:dyDescent="0.3">
      <c r="C332" s="58"/>
      <c r="D332" s="58" t="str">
        <f>IF(C332&lt;&gt;"",TEXT(C332,"00")&amp;"/03/"&amp;'Configurações Básicas'!$P$5,"")</f>
        <v/>
      </c>
      <c r="E332" s="58"/>
      <c r="F332" s="58"/>
      <c r="G332" s="58"/>
      <c r="H332" s="58"/>
      <c r="I332" s="59"/>
      <c r="J332" s="193"/>
      <c r="K332" s="60"/>
      <c r="L332" s="60"/>
      <c r="M332" s="56">
        <f>M331+IF(AND(K332="Pago",OR(E332='PC Receitas'!$O$4,E332='PC Receitas'!$O$5,E332='PC Receitas'!$O$6)),I332,IF(AND(K332="Pago",OR(E332='PC Receitas'!$O$7,E332='PC Receitas'!$O$8,E332='PC Receitas'!$O$9,E332='PC Receitas'!$O$10,E332='PC Receitas'!$O$11,E332='PC Receitas'!$O$12,E332='PC Receitas'!$O$13,E332='PC Receitas'!$O$14)),-I332,0))</f>
        <v>12927.7</v>
      </c>
      <c r="R332" s="153" t="e">
        <f t="shared" si="20"/>
        <v>#N/A</v>
      </c>
      <c r="S332" s="150" t="e">
        <f t="shared" si="21"/>
        <v>#N/A</v>
      </c>
      <c r="T332" s="150" t="e">
        <f t="shared" si="22"/>
        <v>#N/A</v>
      </c>
      <c r="U332" s="150" t="e">
        <f t="shared" si="23"/>
        <v>#N/A</v>
      </c>
      <c r="V332" s="154" t="e">
        <f>VLOOKUP(E332,'PC Receitas'!$O$4:$P$14,2,FALSE)</f>
        <v>#N/A</v>
      </c>
    </row>
    <row r="333" spans="3:22" ht="19.5" customHeight="1" thickTop="1" thickBot="1" x14ac:dyDescent="0.3">
      <c r="C333" s="58"/>
      <c r="D333" s="58" t="str">
        <f>IF(C333&lt;&gt;"",TEXT(C333,"00")&amp;"/03/"&amp;'Configurações Básicas'!$P$5,"")</f>
        <v/>
      </c>
      <c r="E333" s="58"/>
      <c r="F333" s="58"/>
      <c r="G333" s="58"/>
      <c r="H333" s="58"/>
      <c r="I333" s="59"/>
      <c r="J333" s="193"/>
      <c r="K333" s="60"/>
      <c r="L333" s="60"/>
      <c r="M333" s="56">
        <f>M332+IF(AND(K333="Pago",OR(E333='PC Receitas'!$O$4,E333='PC Receitas'!$O$5,E333='PC Receitas'!$O$6)),I333,IF(AND(K333="Pago",OR(E333='PC Receitas'!$O$7,E333='PC Receitas'!$O$8,E333='PC Receitas'!$O$9,E333='PC Receitas'!$O$10,E333='PC Receitas'!$O$11,E333='PC Receitas'!$O$12,E333='PC Receitas'!$O$13,E333='PC Receitas'!$O$14)),-I333,0))</f>
        <v>12927.7</v>
      </c>
      <c r="R333" s="153" t="e">
        <f t="shared" si="20"/>
        <v>#N/A</v>
      </c>
      <c r="S333" s="150" t="e">
        <f t="shared" si="21"/>
        <v>#N/A</v>
      </c>
      <c r="T333" s="150" t="e">
        <f t="shared" si="22"/>
        <v>#N/A</v>
      </c>
      <c r="U333" s="150" t="e">
        <f t="shared" si="23"/>
        <v>#N/A</v>
      </c>
      <c r="V333" s="154" t="e">
        <f>VLOOKUP(E333,'PC Receitas'!$O$4:$P$14,2,FALSE)</f>
        <v>#N/A</v>
      </c>
    </row>
    <row r="334" spans="3:22" ht="19.5" customHeight="1" thickTop="1" thickBot="1" x14ac:dyDescent="0.3">
      <c r="C334" s="58"/>
      <c r="D334" s="58" t="str">
        <f>IF(C334&lt;&gt;"",TEXT(C334,"00")&amp;"/03/"&amp;'Configurações Básicas'!$P$5,"")</f>
        <v/>
      </c>
      <c r="E334" s="58"/>
      <c r="F334" s="58"/>
      <c r="G334" s="58"/>
      <c r="H334" s="58"/>
      <c r="I334" s="59"/>
      <c r="J334" s="193"/>
      <c r="K334" s="60"/>
      <c r="L334" s="60"/>
      <c r="M334" s="56">
        <f>M333+IF(AND(K334="Pago",OR(E334='PC Receitas'!$O$4,E334='PC Receitas'!$O$5,E334='PC Receitas'!$O$6)),I334,IF(AND(K334="Pago",OR(E334='PC Receitas'!$O$7,E334='PC Receitas'!$O$8,E334='PC Receitas'!$O$9,E334='PC Receitas'!$O$10,E334='PC Receitas'!$O$11,E334='PC Receitas'!$O$12,E334='PC Receitas'!$O$13,E334='PC Receitas'!$O$14)),-I334,0))</f>
        <v>12927.7</v>
      </c>
      <c r="R334" s="153" t="e">
        <f t="shared" si="20"/>
        <v>#N/A</v>
      </c>
      <c r="S334" s="150" t="e">
        <f t="shared" si="21"/>
        <v>#N/A</v>
      </c>
      <c r="T334" s="150" t="e">
        <f t="shared" si="22"/>
        <v>#N/A</v>
      </c>
      <c r="U334" s="150" t="e">
        <f t="shared" si="23"/>
        <v>#N/A</v>
      </c>
      <c r="V334" s="154" t="e">
        <f>VLOOKUP(E334,'PC Receitas'!$O$4:$P$14,2,FALSE)</f>
        <v>#N/A</v>
      </c>
    </row>
    <row r="335" spans="3:22" ht="19.5" customHeight="1" thickTop="1" thickBot="1" x14ac:dyDescent="0.3">
      <c r="C335" s="58"/>
      <c r="D335" s="58" t="str">
        <f>IF(C335&lt;&gt;"",TEXT(C335,"00")&amp;"/03/"&amp;'Configurações Básicas'!$P$5,"")</f>
        <v/>
      </c>
      <c r="E335" s="58"/>
      <c r="F335" s="58"/>
      <c r="G335" s="58"/>
      <c r="H335" s="58"/>
      <c r="I335" s="59"/>
      <c r="J335" s="193"/>
      <c r="K335" s="60"/>
      <c r="L335" s="60"/>
      <c r="M335" s="56">
        <f>M334+IF(AND(K335="Pago",OR(E335='PC Receitas'!$O$4,E335='PC Receitas'!$O$5,E335='PC Receitas'!$O$6)),I335,IF(AND(K335="Pago",OR(E335='PC Receitas'!$O$7,E335='PC Receitas'!$O$8,E335='PC Receitas'!$O$9,E335='PC Receitas'!$O$10,E335='PC Receitas'!$O$11,E335='PC Receitas'!$O$12,E335='PC Receitas'!$O$13,E335='PC Receitas'!$O$14)),-I335,0))</f>
        <v>12927.7</v>
      </c>
      <c r="R335" s="153" t="e">
        <f t="shared" si="20"/>
        <v>#N/A</v>
      </c>
      <c r="S335" s="150" t="e">
        <f t="shared" si="21"/>
        <v>#N/A</v>
      </c>
      <c r="T335" s="150" t="e">
        <f t="shared" si="22"/>
        <v>#N/A</v>
      </c>
      <c r="U335" s="150" t="e">
        <f t="shared" si="23"/>
        <v>#N/A</v>
      </c>
      <c r="V335" s="154" t="e">
        <f>VLOOKUP(E335,'PC Receitas'!$O$4:$P$14,2,FALSE)</f>
        <v>#N/A</v>
      </c>
    </row>
    <row r="336" spans="3:22" ht="19.5" customHeight="1" thickTop="1" thickBot="1" x14ac:dyDescent="0.3">
      <c r="C336" s="58"/>
      <c r="D336" s="58" t="str">
        <f>IF(C336&lt;&gt;"",TEXT(C336,"00")&amp;"/03/"&amp;'Configurações Básicas'!$P$5,"")</f>
        <v/>
      </c>
      <c r="E336" s="58"/>
      <c r="F336" s="58"/>
      <c r="G336" s="58"/>
      <c r="H336" s="58"/>
      <c r="I336" s="59"/>
      <c r="J336" s="193"/>
      <c r="K336" s="60"/>
      <c r="L336" s="60"/>
      <c r="M336" s="56">
        <f>M335+IF(AND(K336="Pago",OR(E336='PC Receitas'!$O$4,E336='PC Receitas'!$O$5,E336='PC Receitas'!$O$6)),I336,IF(AND(K336="Pago",OR(E336='PC Receitas'!$O$7,E336='PC Receitas'!$O$8,E336='PC Receitas'!$O$9,E336='PC Receitas'!$O$10,E336='PC Receitas'!$O$11,E336='PC Receitas'!$O$12,E336='PC Receitas'!$O$13,E336='PC Receitas'!$O$14)),-I336,0))</f>
        <v>12927.7</v>
      </c>
      <c r="R336" s="153" t="e">
        <f t="shared" si="20"/>
        <v>#N/A</v>
      </c>
      <c r="S336" s="150" t="e">
        <f t="shared" si="21"/>
        <v>#N/A</v>
      </c>
      <c r="T336" s="150" t="e">
        <f t="shared" si="22"/>
        <v>#N/A</v>
      </c>
      <c r="U336" s="150" t="e">
        <f t="shared" si="23"/>
        <v>#N/A</v>
      </c>
      <c r="V336" s="154" t="e">
        <f>VLOOKUP(E336,'PC Receitas'!$O$4:$P$14,2,FALSE)</f>
        <v>#N/A</v>
      </c>
    </row>
    <row r="337" spans="3:22" ht="19.5" customHeight="1" thickTop="1" thickBot="1" x14ac:dyDescent="0.3">
      <c r="C337" s="58"/>
      <c r="D337" s="58" t="str">
        <f>IF(C337&lt;&gt;"",TEXT(C337,"00")&amp;"/03/"&amp;'Configurações Básicas'!$P$5,"")</f>
        <v/>
      </c>
      <c r="E337" s="58"/>
      <c r="F337" s="58"/>
      <c r="G337" s="58"/>
      <c r="H337" s="58"/>
      <c r="I337" s="59"/>
      <c r="J337" s="193"/>
      <c r="K337" s="60"/>
      <c r="L337" s="60"/>
      <c r="M337" s="56">
        <f>M336+IF(AND(K337="Pago",OR(E337='PC Receitas'!$O$4,E337='PC Receitas'!$O$5,E337='PC Receitas'!$O$6)),I337,IF(AND(K337="Pago",OR(E337='PC Receitas'!$O$7,E337='PC Receitas'!$O$8,E337='PC Receitas'!$O$9,E337='PC Receitas'!$O$10,E337='PC Receitas'!$O$11,E337='PC Receitas'!$O$12,E337='PC Receitas'!$O$13,E337='PC Receitas'!$O$14)),-I337,0))</f>
        <v>12927.7</v>
      </c>
      <c r="R337" s="153" t="e">
        <f t="shared" si="20"/>
        <v>#N/A</v>
      </c>
      <c r="S337" s="150" t="e">
        <f t="shared" si="21"/>
        <v>#N/A</v>
      </c>
      <c r="T337" s="150" t="e">
        <f t="shared" si="22"/>
        <v>#N/A</v>
      </c>
      <c r="U337" s="150" t="e">
        <f t="shared" si="23"/>
        <v>#N/A</v>
      </c>
      <c r="V337" s="154" t="e">
        <f>VLOOKUP(E337,'PC Receitas'!$O$4:$P$14,2,FALSE)</f>
        <v>#N/A</v>
      </c>
    </row>
    <row r="338" spans="3:22" ht="19.5" customHeight="1" thickTop="1" thickBot="1" x14ac:dyDescent="0.3">
      <c r="C338" s="58"/>
      <c r="D338" s="58" t="str">
        <f>IF(C338&lt;&gt;"",TEXT(C338,"00")&amp;"/03/"&amp;'Configurações Básicas'!$P$5,"")</f>
        <v/>
      </c>
      <c r="E338" s="58"/>
      <c r="F338" s="58"/>
      <c r="G338" s="58"/>
      <c r="H338" s="58"/>
      <c r="I338" s="59"/>
      <c r="J338" s="193"/>
      <c r="K338" s="60"/>
      <c r="L338" s="60"/>
      <c r="M338" s="56">
        <f>M337+IF(AND(K338="Pago",OR(E338='PC Receitas'!$O$4,E338='PC Receitas'!$O$5,E338='PC Receitas'!$O$6)),I338,IF(AND(K338="Pago",OR(E338='PC Receitas'!$O$7,E338='PC Receitas'!$O$8,E338='PC Receitas'!$O$9,E338='PC Receitas'!$O$10,E338='PC Receitas'!$O$11,E338='PC Receitas'!$O$12,E338='PC Receitas'!$O$13,E338='PC Receitas'!$O$14)),-I338,0))</f>
        <v>12927.7</v>
      </c>
      <c r="R338" s="153" t="e">
        <f t="shared" si="20"/>
        <v>#N/A</v>
      </c>
      <c r="S338" s="150" t="e">
        <f t="shared" si="21"/>
        <v>#N/A</v>
      </c>
      <c r="T338" s="150" t="e">
        <f t="shared" si="22"/>
        <v>#N/A</v>
      </c>
      <c r="U338" s="150" t="e">
        <f t="shared" si="23"/>
        <v>#N/A</v>
      </c>
      <c r="V338" s="154" t="e">
        <f>VLOOKUP(E338,'PC Receitas'!$O$4:$P$14,2,FALSE)</f>
        <v>#N/A</v>
      </c>
    </row>
    <row r="339" spans="3:22" ht="19.5" customHeight="1" thickTop="1" thickBot="1" x14ac:dyDescent="0.3">
      <c r="C339" s="58"/>
      <c r="D339" s="58" t="str">
        <f>IF(C339&lt;&gt;"",TEXT(C339,"00")&amp;"/03/"&amp;'Configurações Básicas'!$P$5,"")</f>
        <v/>
      </c>
      <c r="E339" s="58"/>
      <c r="F339" s="58"/>
      <c r="G339" s="58"/>
      <c r="H339" s="58"/>
      <c r="I339" s="59"/>
      <c r="J339" s="193"/>
      <c r="K339" s="60"/>
      <c r="L339" s="60"/>
      <c r="M339" s="56">
        <f>M338+IF(AND(K339="Pago",OR(E339='PC Receitas'!$O$4,E339='PC Receitas'!$O$5,E339='PC Receitas'!$O$6)),I339,IF(AND(K339="Pago",OR(E339='PC Receitas'!$O$7,E339='PC Receitas'!$O$8,E339='PC Receitas'!$O$9,E339='PC Receitas'!$O$10,E339='PC Receitas'!$O$11,E339='PC Receitas'!$O$12,E339='PC Receitas'!$O$13,E339='PC Receitas'!$O$14)),-I339,0))</f>
        <v>12927.7</v>
      </c>
      <c r="R339" s="153" t="e">
        <f t="shared" si="20"/>
        <v>#N/A</v>
      </c>
      <c r="S339" s="150" t="e">
        <f t="shared" si="21"/>
        <v>#N/A</v>
      </c>
      <c r="T339" s="150" t="e">
        <f t="shared" si="22"/>
        <v>#N/A</v>
      </c>
      <c r="U339" s="150" t="e">
        <f t="shared" si="23"/>
        <v>#N/A</v>
      </c>
      <c r="V339" s="154" t="e">
        <f>VLOOKUP(E339,'PC Receitas'!$O$4:$P$14,2,FALSE)</f>
        <v>#N/A</v>
      </c>
    </row>
    <row r="340" spans="3:22" ht="19.5" customHeight="1" thickTop="1" thickBot="1" x14ac:dyDescent="0.3">
      <c r="C340" s="58"/>
      <c r="D340" s="58" t="str">
        <f>IF(C340&lt;&gt;"",TEXT(C340,"00")&amp;"/03/"&amp;'Configurações Básicas'!$P$5,"")</f>
        <v/>
      </c>
      <c r="E340" s="58"/>
      <c r="F340" s="58"/>
      <c r="G340" s="58"/>
      <c r="H340" s="58"/>
      <c r="I340" s="59"/>
      <c r="J340" s="193"/>
      <c r="K340" s="60"/>
      <c r="L340" s="60"/>
      <c r="M340" s="56">
        <f>M339+IF(AND(K340="Pago",OR(E340='PC Receitas'!$O$4,E340='PC Receitas'!$O$5,E340='PC Receitas'!$O$6)),I340,IF(AND(K340="Pago",OR(E340='PC Receitas'!$O$7,E340='PC Receitas'!$O$8,E340='PC Receitas'!$O$9,E340='PC Receitas'!$O$10,E340='PC Receitas'!$O$11,E340='PC Receitas'!$O$12,E340='PC Receitas'!$O$13,E340='PC Receitas'!$O$14)),-I340,0))</f>
        <v>12927.7</v>
      </c>
      <c r="R340" s="153" t="e">
        <f t="shared" si="20"/>
        <v>#N/A</v>
      </c>
      <c r="S340" s="150" t="e">
        <f t="shared" si="21"/>
        <v>#N/A</v>
      </c>
      <c r="T340" s="150" t="e">
        <f t="shared" si="22"/>
        <v>#N/A</v>
      </c>
      <c r="U340" s="150" t="e">
        <f t="shared" si="23"/>
        <v>#N/A</v>
      </c>
      <c r="V340" s="154" t="e">
        <f>VLOOKUP(E340,'PC Receitas'!$O$4:$P$14,2,FALSE)</f>
        <v>#N/A</v>
      </c>
    </row>
    <row r="341" spans="3:22" ht="19.5" customHeight="1" thickTop="1" thickBot="1" x14ac:dyDescent="0.3">
      <c r="C341" s="58"/>
      <c r="D341" s="58" t="str">
        <f>IF(C341&lt;&gt;"",TEXT(C341,"00")&amp;"/03/"&amp;'Configurações Básicas'!$P$5,"")</f>
        <v/>
      </c>
      <c r="E341" s="58"/>
      <c r="F341" s="58"/>
      <c r="G341" s="58"/>
      <c r="H341" s="58"/>
      <c r="I341" s="59"/>
      <c r="J341" s="193"/>
      <c r="K341" s="60"/>
      <c r="L341" s="60"/>
      <c r="M341" s="56">
        <f>M340+IF(AND(K341="Pago",OR(E341='PC Receitas'!$O$4,E341='PC Receitas'!$O$5,E341='PC Receitas'!$O$6)),I341,IF(AND(K341="Pago",OR(E341='PC Receitas'!$O$7,E341='PC Receitas'!$O$8,E341='PC Receitas'!$O$9,E341='PC Receitas'!$O$10,E341='PC Receitas'!$O$11,E341='PC Receitas'!$O$12,E341='PC Receitas'!$O$13,E341='PC Receitas'!$O$14)),-I341,0))</f>
        <v>12927.7</v>
      </c>
      <c r="R341" s="153" t="e">
        <f t="shared" si="20"/>
        <v>#N/A</v>
      </c>
      <c r="S341" s="150" t="e">
        <f t="shared" si="21"/>
        <v>#N/A</v>
      </c>
      <c r="T341" s="150" t="e">
        <f t="shared" si="22"/>
        <v>#N/A</v>
      </c>
      <c r="U341" s="150" t="e">
        <f t="shared" si="23"/>
        <v>#N/A</v>
      </c>
      <c r="V341" s="154" t="e">
        <f>VLOOKUP(E341,'PC Receitas'!$O$4:$P$14,2,FALSE)</f>
        <v>#N/A</v>
      </c>
    </row>
    <row r="342" spans="3:22" ht="19.5" customHeight="1" thickTop="1" thickBot="1" x14ac:dyDescent="0.3">
      <c r="C342" s="58"/>
      <c r="D342" s="58" t="str">
        <f>IF(C342&lt;&gt;"",TEXT(C342,"00")&amp;"/03/"&amp;'Configurações Básicas'!$P$5,"")</f>
        <v/>
      </c>
      <c r="E342" s="58"/>
      <c r="F342" s="58"/>
      <c r="G342" s="58"/>
      <c r="H342" s="58"/>
      <c r="I342" s="59"/>
      <c r="J342" s="193"/>
      <c r="K342" s="60"/>
      <c r="L342" s="60"/>
      <c r="M342" s="56">
        <f>M341+IF(AND(K342="Pago",OR(E342='PC Receitas'!$O$4,E342='PC Receitas'!$O$5,E342='PC Receitas'!$O$6)),I342,IF(AND(K342="Pago",OR(E342='PC Receitas'!$O$7,E342='PC Receitas'!$O$8,E342='PC Receitas'!$O$9,E342='PC Receitas'!$O$10,E342='PC Receitas'!$O$11,E342='PC Receitas'!$O$12,E342='PC Receitas'!$O$13,E342='PC Receitas'!$O$14)),-I342,0))</f>
        <v>12927.7</v>
      </c>
      <c r="R342" s="153" t="e">
        <f t="shared" si="20"/>
        <v>#N/A</v>
      </c>
      <c r="S342" s="150" t="e">
        <f t="shared" si="21"/>
        <v>#N/A</v>
      </c>
      <c r="T342" s="150" t="e">
        <f t="shared" si="22"/>
        <v>#N/A</v>
      </c>
      <c r="U342" s="150" t="e">
        <f t="shared" si="23"/>
        <v>#N/A</v>
      </c>
      <c r="V342" s="154" t="e">
        <f>VLOOKUP(E342,'PC Receitas'!$O$4:$P$14,2,FALSE)</f>
        <v>#N/A</v>
      </c>
    </row>
    <row r="343" spans="3:22" ht="19.5" customHeight="1" thickTop="1" thickBot="1" x14ac:dyDescent="0.3">
      <c r="C343" s="58"/>
      <c r="D343" s="58" t="str">
        <f>IF(C343&lt;&gt;"",TEXT(C343,"00")&amp;"/03/"&amp;'Configurações Básicas'!$P$5,"")</f>
        <v/>
      </c>
      <c r="E343" s="58"/>
      <c r="F343" s="58"/>
      <c r="G343" s="58"/>
      <c r="H343" s="58"/>
      <c r="I343" s="59"/>
      <c r="J343" s="193"/>
      <c r="K343" s="60"/>
      <c r="L343" s="60"/>
      <c r="M343" s="56">
        <f>M342+IF(AND(K343="Pago",OR(E343='PC Receitas'!$O$4,E343='PC Receitas'!$O$5,E343='PC Receitas'!$O$6)),I343,IF(AND(K343="Pago",OR(E343='PC Receitas'!$O$7,E343='PC Receitas'!$O$8,E343='PC Receitas'!$O$9,E343='PC Receitas'!$O$10,E343='PC Receitas'!$O$11,E343='PC Receitas'!$O$12,E343='PC Receitas'!$O$13,E343='PC Receitas'!$O$14)),-I343,0))</f>
        <v>12927.7</v>
      </c>
      <c r="R343" s="153" t="e">
        <f t="shared" si="20"/>
        <v>#N/A</v>
      </c>
      <c r="S343" s="150" t="e">
        <f t="shared" si="21"/>
        <v>#N/A</v>
      </c>
      <c r="T343" s="150" t="e">
        <f t="shared" si="22"/>
        <v>#N/A</v>
      </c>
      <c r="U343" s="150" t="e">
        <f t="shared" si="23"/>
        <v>#N/A</v>
      </c>
      <c r="V343" s="154" t="e">
        <f>VLOOKUP(E343,'PC Receitas'!$O$4:$P$14,2,FALSE)</f>
        <v>#N/A</v>
      </c>
    </row>
    <row r="344" spans="3:22" ht="19.5" customHeight="1" thickTop="1" thickBot="1" x14ac:dyDescent="0.3">
      <c r="C344" s="58"/>
      <c r="D344" s="58" t="str">
        <f>IF(C344&lt;&gt;"",TEXT(C344,"00")&amp;"/03/"&amp;'Configurações Básicas'!$P$5,"")</f>
        <v/>
      </c>
      <c r="E344" s="58"/>
      <c r="F344" s="58"/>
      <c r="G344" s="58"/>
      <c r="H344" s="58"/>
      <c r="I344" s="59"/>
      <c r="J344" s="193"/>
      <c r="K344" s="60"/>
      <c r="L344" s="60"/>
      <c r="M344" s="56">
        <f>M343+IF(AND(K344="Pago",OR(E344='PC Receitas'!$O$4,E344='PC Receitas'!$O$5,E344='PC Receitas'!$O$6)),I344,IF(AND(K344="Pago",OR(E344='PC Receitas'!$O$7,E344='PC Receitas'!$O$8,E344='PC Receitas'!$O$9,E344='PC Receitas'!$O$10,E344='PC Receitas'!$O$11,E344='PC Receitas'!$O$12,E344='PC Receitas'!$O$13,E344='PC Receitas'!$O$14)),-I344,0))</f>
        <v>12927.7</v>
      </c>
      <c r="R344" s="153" t="e">
        <f t="shared" si="20"/>
        <v>#N/A</v>
      </c>
      <c r="S344" s="150" t="e">
        <f t="shared" si="21"/>
        <v>#N/A</v>
      </c>
      <c r="T344" s="150" t="e">
        <f t="shared" si="22"/>
        <v>#N/A</v>
      </c>
      <c r="U344" s="150" t="e">
        <f t="shared" si="23"/>
        <v>#N/A</v>
      </c>
      <c r="V344" s="154" t="e">
        <f>VLOOKUP(E344,'PC Receitas'!$O$4:$P$14,2,FALSE)</f>
        <v>#N/A</v>
      </c>
    </row>
    <row r="345" spans="3:22" ht="19.5" customHeight="1" thickTop="1" thickBot="1" x14ac:dyDescent="0.3">
      <c r="C345" s="58"/>
      <c r="D345" s="58" t="str">
        <f>IF(C345&lt;&gt;"",TEXT(C345,"00")&amp;"/03/"&amp;'Configurações Básicas'!$P$5,"")</f>
        <v/>
      </c>
      <c r="E345" s="58"/>
      <c r="F345" s="58"/>
      <c r="G345" s="58"/>
      <c r="H345" s="58"/>
      <c r="I345" s="59"/>
      <c r="J345" s="193"/>
      <c r="K345" s="60"/>
      <c r="L345" s="60"/>
      <c r="M345" s="56">
        <f>M344+IF(AND(K345="Pago",OR(E345='PC Receitas'!$O$4,E345='PC Receitas'!$O$5,E345='PC Receitas'!$O$6)),I345,IF(AND(K345="Pago",OR(E345='PC Receitas'!$O$7,E345='PC Receitas'!$O$8,E345='PC Receitas'!$O$9,E345='PC Receitas'!$O$10,E345='PC Receitas'!$O$11,E345='PC Receitas'!$O$12,E345='PC Receitas'!$O$13,E345='PC Receitas'!$O$14)),-I345,0))</f>
        <v>12927.7</v>
      </c>
      <c r="R345" s="153" t="e">
        <f t="shared" si="20"/>
        <v>#N/A</v>
      </c>
      <c r="S345" s="150" t="e">
        <f t="shared" si="21"/>
        <v>#N/A</v>
      </c>
      <c r="T345" s="150" t="e">
        <f t="shared" si="22"/>
        <v>#N/A</v>
      </c>
      <c r="U345" s="150" t="e">
        <f t="shared" si="23"/>
        <v>#N/A</v>
      </c>
      <c r="V345" s="154" t="e">
        <f>VLOOKUP(E345,'PC Receitas'!$O$4:$P$14,2,FALSE)</f>
        <v>#N/A</v>
      </c>
    </row>
    <row r="346" spans="3:22" ht="19.5" customHeight="1" thickTop="1" thickBot="1" x14ac:dyDescent="0.3">
      <c r="C346" s="58"/>
      <c r="D346" s="58" t="str">
        <f>IF(C346&lt;&gt;"",TEXT(C346,"00")&amp;"/03/"&amp;'Configurações Básicas'!$P$5,"")</f>
        <v/>
      </c>
      <c r="E346" s="58"/>
      <c r="F346" s="58"/>
      <c r="G346" s="58"/>
      <c r="H346" s="58"/>
      <c r="I346" s="59"/>
      <c r="J346" s="193"/>
      <c r="K346" s="60"/>
      <c r="L346" s="60"/>
      <c r="M346" s="56">
        <f>M345+IF(AND(K346="Pago",OR(E346='PC Receitas'!$O$4,E346='PC Receitas'!$O$5,E346='PC Receitas'!$O$6)),I346,IF(AND(K346="Pago",OR(E346='PC Receitas'!$O$7,E346='PC Receitas'!$O$8,E346='PC Receitas'!$O$9,E346='PC Receitas'!$O$10,E346='PC Receitas'!$O$11,E346='PC Receitas'!$O$12,E346='PC Receitas'!$O$13,E346='PC Receitas'!$O$14)),-I346,0))</f>
        <v>12927.7</v>
      </c>
      <c r="R346" s="153" t="e">
        <f t="shared" si="20"/>
        <v>#N/A</v>
      </c>
      <c r="S346" s="150" t="e">
        <f t="shared" si="21"/>
        <v>#N/A</v>
      </c>
      <c r="T346" s="150" t="e">
        <f t="shared" si="22"/>
        <v>#N/A</v>
      </c>
      <c r="U346" s="150" t="e">
        <f t="shared" si="23"/>
        <v>#N/A</v>
      </c>
      <c r="V346" s="154" t="e">
        <f>VLOOKUP(E346,'PC Receitas'!$O$4:$P$14,2,FALSE)</f>
        <v>#N/A</v>
      </c>
    </row>
    <row r="347" spans="3:22" ht="19.5" customHeight="1" thickTop="1" thickBot="1" x14ac:dyDescent="0.3">
      <c r="C347" s="58"/>
      <c r="D347" s="58" t="str">
        <f>IF(C347&lt;&gt;"",TEXT(C347,"00")&amp;"/03/"&amp;'Configurações Básicas'!$P$5,"")</f>
        <v/>
      </c>
      <c r="E347" s="58"/>
      <c r="F347" s="58"/>
      <c r="G347" s="58"/>
      <c r="H347" s="58"/>
      <c r="I347" s="59"/>
      <c r="J347" s="193"/>
      <c r="K347" s="60"/>
      <c r="L347" s="60"/>
      <c r="M347" s="56">
        <f>M346+IF(AND(K347="Pago",OR(E347='PC Receitas'!$O$4,E347='PC Receitas'!$O$5,E347='PC Receitas'!$O$6)),I347,IF(AND(K347="Pago",OR(E347='PC Receitas'!$O$7,E347='PC Receitas'!$O$8,E347='PC Receitas'!$O$9,E347='PC Receitas'!$O$10,E347='PC Receitas'!$O$11,E347='PC Receitas'!$O$12,E347='PC Receitas'!$O$13,E347='PC Receitas'!$O$14)),-I347,0))</f>
        <v>12927.7</v>
      </c>
      <c r="R347" s="153" t="e">
        <f t="shared" si="20"/>
        <v>#N/A</v>
      </c>
      <c r="S347" s="150" t="e">
        <f t="shared" si="21"/>
        <v>#N/A</v>
      </c>
      <c r="T347" s="150" t="e">
        <f t="shared" si="22"/>
        <v>#N/A</v>
      </c>
      <c r="U347" s="150" t="e">
        <f t="shared" si="23"/>
        <v>#N/A</v>
      </c>
      <c r="V347" s="154" t="e">
        <f>VLOOKUP(E347,'PC Receitas'!$O$4:$P$14,2,FALSE)</f>
        <v>#N/A</v>
      </c>
    </row>
    <row r="348" spans="3:22" ht="19.5" customHeight="1" thickTop="1" thickBot="1" x14ac:dyDescent="0.3">
      <c r="C348" s="58"/>
      <c r="D348" s="58" t="str">
        <f>IF(C348&lt;&gt;"",TEXT(C348,"00")&amp;"/03/"&amp;'Configurações Básicas'!$P$5,"")</f>
        <v/>
      </c>
      <c r="E348" s="58"/>
      <c r="F348" s="58"/>
      <c r="G348" s="58"/>
      <c r="H348" s="58"/>
      <c r="I348" s="59"/>
      <c r="J348" s="193"/>
      <c r="K348" s="60"/>
      <c r="L348" s="60"/>
      <c r="M348" s="56">
        <f>M347+IF(AND(K348="Pago",OR(E348='PC Receitas'!$O$4,E348='PC Receitas'!$O$5,E348='PC Receitas'!$O$6)),I348,IF(AND(K348="Pago",OR(E348='PC Receitas'!$O$7,E348='PC Receitas'!$O$8,E348='PC Receitas'!$O$9,E348='PC Receitas'!$O$10,E348='PC Receitas'!$O$11,E348='PC Receitas'!$O$12,E348='PC Receitas'!$O$13,E348='PC Receitas'!$O$14)),-I348,0))</f>
        <v>12927.7</v>
      </c>
      <c r="R348" s="153" t="e">
        <f t="shared" si="20"/>
        <v>#N/A</v>
      </c>
      <c r="S348" s="150" t="e">
        <f t="shared" si="21"/>
        <v>#N/A</v>
      </c>
      <c r="T348" s="150" t="e">
        <f t="shared" si="22"/>
        <v>#N/A</v>
      </c>
      <c r="U348" s="150" t="e">
        <f t="shared" si="23"/>
        <v>#N/A</v>
      </c>
      <c r="V348" s="154" t="e">
        <f>VLOOKUP(E348,'PC Receitas'!$O$4:$P$14,2,FALSE)</f>
        <v>#N/A</v>
      </c>
    </row>
    <row r="349" spans="3:22" ht="19.5" customHeight="1" thickTop="1" thickBot="1" x14ac:dyDescent="0.3">
      <c r="C349" s="58"/>
      <c r="D349" s="58" t="str">
        <f>IF(C349&lt;&gt;"",TEXT(C349,"00")&amp;"/03/"&amp;'Configurações Básicas'!$P$5,"")</f>
        <v/>
      </c>
      <c r="E349" s="58"/>
      <c r="F349" s="58"/>
      <c r="G349" s="58"/>
      <c r="H349" s="58"/>
      <c r="I349" s="59"/>
      <c r="J349" s="193"/>
      <c r="K349" s="60"/>
      <c r="L349" s="60"/>
      <c r="M349" s="56">
        <f>M348+IF(AND(K349="Pago",OR(E349='PC Receitas'!$O$4,E349='PC Receitas'!$O$5,E349='PC Receitas'!$O$6)),I349,IF(AND(K349="Pago",OR(E349='PC Receitas'!$O$7,E349='PC Receitas'!$O$8,E349='PC Receitas'!$O$9,E349='PC Receitas'!$O$10,E349='PC Receitas'!$O$11,E349='PC Receitas'!$O$12,E349='PC Receitas'!$O$13,E349='PC Receitas'!$O$14)),-I349,0))</f>
        <v>12927.7</v>
      </c>
      <c r="R349" s="153" t="e">
        <f t="shared" si="20"/>
        <v>#N/A</v>
      </c>
      <c r="S349" s="150" t="e">
        <f t="shared" si="21"/>
        <v>#N/A</v>
      </c>
      <c r="T349" s="150" t="e">
        <f t="shared" si="22"/>
        <v>#N/A</v>
      </c>
      <c r="U349" s="150" t="e">
        <f t="shared" si="23"/>
        <v>#N/A</v>
      </c>
      <c r="V349" s="154" t="e">
        <f>VLOOKUP(E349,'PC Receitas'!$O$4:$P$14,2,FALSE)</f>
        <v>#N/A</v>
      </c>
    </row>
    <row r="350" spans="3:22" ht="19.5" customHeight="1" thickTop="1" thickBot="1" x14ac:dyDescent="0.3">
      <c r="C350" s="58"/>
      <c r="D350" s="58" t="str">
        <f>IF(C350&lt;&gt;"",TEXT(C350,"00")&amp;"/03/"&amp;'Configurações Básicas'!$P$5,"")</f>
        <v/>
      </c>
      <c r="E350" s="58"/>
      <c r="F350" s="58"/>
      <c r="G350" s="58"/>
      <c r="H350" s="58"/>
      <c r="I350" s="59"/>
      <c r="J350" s="193"/>
      <c r="K350" s="60"/>
      <c r="L350" s="60"/>
      <c r="M350" s="56">
        <f>M349+IF(AND(K350="Pago",OR(E350='PC Receitas'!$O$4,E350='PC Receitas'!$O$5,E350='PC Receitas'!$O$6)),I350,IF(AND(K350="Pago",OR(E350='PC Receitas'!$O$7,E350='PC Receitas'!$O$8,E350='PC Receitas'!$O$9,E350='PC Receitas'!$O$10,E350='PC Receitas'!$O$11,E350='PC Receitas'!$O$12,E350='PC Receitas'!$O$13,E350='PC Receitas'!$O$14)),-I350,0))</f>
        <v>12927.7</v>
      </c>
      <c r="R350" s="153" t="e">
        <f t="shared" si="20"/>
        <v>#N/A</v>
      </c>
      <c r="S350" s="150" t="e">
        <f t="shared" si="21"/>
        <v>#N/A</v>
      </c>
      <c r="T350" s="150" t="e">
        <f t="shared" si="22"/>
        <v>#N/A</v>
      </c>
      <c r="U350" s="150" t="e">
        <f t="shared" si="23"/>
        <v>#N/A</v>
      </c>
      <c r="V350" s="154" t="e">
        <f>VLOOKUP(E350,'PC Receitas'!$O$4:$P$14,2,FALSE)</f>
        <v>#N/A</v>
      </c>
    </row>
    <row r="351" spans="3:22" ht="19.5" customHeight="1" thickTop="1" thickBot="1" x14ac:dyDescent="0.3">
      <c r="C351" s="58"/>
      <c r="D351" s="58" t="str">
        <f>IF(C351&lt;&gt;"",TEXT(C351,"00")&amp;"/03/"&amp;'Configurações Básicas'!$P$5,"")</f>
        <v/>
      </c>
      <c r="E351" s="58"/>
      <c r="F351" s="58"/>
      <c r="G351" s="58"/>
      <c r="H351" s="58"/>
      <c r="I351" s="59"/>
      <c r="J351" s="193"/>
      <c r="K351" s="60"/>
      <c r="L351" s="60"/>
      <c r="M351" s="56">
        <f>M350+IF(AND(K351="Pago",OR(E351='PC Receitas'!$O$4,E351='PC Receitas'!$O$5,E351='PC Receitas'!$O$6)),I351,IF(AND(K351="Pago",OR(E351='PC Receitas'!$O$7,E351='PC Receitas'!$O$8,E351='PC Receitas'!$O$9,E351='PC Receitas'!$O$10,E351='PC Receitas'!$O$11,E351='PC Receitas'!$O$12,E351='PC Receitas'!$O$13,E351='PC Receitas'!$O$14)),-I351,0))</f>
        <v>12927.7</v>
      </c>
      <c r="R351" s="153" t="e">
        <f t="shared" si="20"/>
        <v>#N/A</v>
      </c>
      <c r="S351" s="150" t="e">
        <f t="shared" si="21"/>
        <v>#N/A</v>
      </c>
      <c r="T351" s="150" t="e">
        <f t="shared" si="22"/>
        <v>#N/A</v>
      </c>
      <c r="U351" s="150" t="e">
        <f t="shared" si="23"/>
        <v>#N/A</v>
      </c>
      <c r="V351" s="154" t="e">
        <f>VLOOKUP(E351,'PC Receitas'!$O$4:$P$14,2,FALSE)</f>
        <v>#N/A</v>
      </c>
    </row>
    <row r="352" spans="3:22" ht="19.5" customHeight="1" thickTop="1" thickBot="1" x14ac:dyDescent="0.3">
      <c r="C352" s="58"/>
      <c r="D352" s="58" t="str">
        <f>IF(C352&lt;&gt;"",TEXT(C352,"00")&amp;"/03/"&amp;'Configurações Básicas'!$P$5,"")</f>
        <v/>
      </c>
      <c r="E352" s="58"/>
      <c r="F352" s="58"/>
      <c r="G352" s="58"/>
      <c r="H352" s="58"/>
      <c r="I352" s="59"/>
      <c r="J352" s="193"/>
      <c r="K352" s="60"/>
      <c r="L352" s="60"/>
      <c r="M352" s="56">
        <f>M351+IF(AND(K352="Pago",OR(E352='PC Receitas'!$O$4,E352='PC Receitas'!$O$5,E352='PC Receitas'!$O$6)),I352,IF(AND(K352="Pago",OR(E352='PC Receitas'!$O$7,E352='PC Receitas'!$O$8,E352='PC Receitas'!$O$9,E352='PC Receitas'!$O$10,E352='PC Receitas'!$O$11,E352='PC Receitas'!$O$12,E352='PC Receitas'!$O$13,E352='PC Receitas'!$O$14)),-I352,0))</f>
        <v>12927.7</v>
      </c>
      <c r="R352" s="153" t="e">
        <f t="shared" si="20"/>
        <v>#N/A</v>
      </c>
      <c r="S352" s="150" t="e">
        <f t="shared" si="21"/>
        <v>#N/A</v>
      </c>
      <c r="T352" s="150" t="e">
        <f t="shared" si="22"/>
        <v>#N/A</v>
      </c>
      <c r="U352" s="150" t="e">
        <f t="shared" si="23"/>
        <v>#N/A</v>
      </c>
      <c r="V352" s="154" t="e">
        <f>VLOOKUP(E352,'PC Receitas'!$O$4:$P$14,2,FALSE)</f>
        <v>#N/A</v>
      </c>
    </row>
    <row r="353" spans="3:22" ht="19.5" customHeight="1" thickTop="1" thickBot="1" x14ac:dyDescent="0.3">
      <c r="C353" s="58"/>
      <c r="D353" s="58" t="str">
        <f>IF(C353&lt;&gt;"",TEXT(C353,"00")&amp;"/03/"&amp;'Configurações Básicas'!$P$5,"")</f>
        <v/>
      </c>
      <c r="E353" s="58"/>
      <c r="F353" s="58"/>
      <c r="G353" s="58"/>
      <c r="H353" s="58"/>
      <c r="I353" s="59"/>
      <c r="J353" s="193"/>
      <c r="K353" s="60"/>
      <c r="L353" s="60"/>
      <c r="M353" s="56">
        <f>M352+IF(AND(K353="Pago",OR(E353='PC Receitas'!$O$4,E353='PC Receitas'!$O$5,E353='PC Receitas'!$O$6)),I353,IF(AND(K353="Pago",OR(E353='PC Receitas'!$O$7,E353='PC Receitas'!$O$8,E353='PC Receitas'!$O$9,E353='PC Receitas'!$O$10,E353='PC Receitas'!$O$11,E353='PC Receitas'!$O$12,E353='PC Receitas'!$O$13,E353='PC Receitas'!$O$14)),-I353,0))</f>
        <v>12927.7</v>
      </c>
      <c r="R353" s="153" t="e">
        <f t="shared" si="20"/>
        <v>#N/A</v>
      </c>
      <c r="S353" s="150" t="e">
        <f t="shared" si="21"/>
        <v>#N/A</v>
      </c>
      <c r="T353" s="150" t="e">
        <f t="shared" si="22"/>
        <v>#N/A</v>
      </c>
      <c r="U353" s="150" t="e">
        <f t="shared" si="23"/>
        <v>#N/A</v>
      </c>
      <c r="V353" s="154" t="e">
        <f>VLOOKUP(E353,'PC Receitas'!$O$4:$P$14,2,FALSE)</f>
        <v>#N/A</v>
      </c>
    </row>
    <row r="354" spans="3:22" ht="19.5" customHeight="1" thickTop="1" thickBot="1" x14ac:dyDescent="0.3">
      <c r="C354" s="58"/>
      <c r="D354" s="58" t="str">
        <f>IF(C354&lt;&gt;"",TEXT(C354,"00")&amp;"/03/"&amp;'Configurações Básicas'!$P$5,"")</f>
        <v/>
      </c>
      <c r="E354" s="58"/>
      <c r="F354" s="58"/>
      <c r="G354" s="58"/>
      <c r="H354" s="58"/>
      <c r="I354" s="59"/>
      <c r="J354" s="193"/>
      <c r="K354" s="60"/>
      <c r="L354" s="60"/>
      <c r="M354" s="56">
        <f>M353+IF(AND(K354="Pago",OR(E354='PC Receitas'!$O$4,E354='PC Receitas'!$O$5,E354='PC Receitas'!$O$6)),I354,IF(AND(K354="Pago",OR(E354='PC Receitas'!$O$7,E354='PC Receitas'!$O$8,E354='PC Receitas'!$O$9,E354='PC Receitas'!$O$10,E354='PC Receitas'!$O$11,E354='PC Receitas'!$O$12,E354='PC Receitas'!$O$13,E354='PC Receitas'!$O$14)),-I354,0))</f>
        <v>12927.7</v>
      </c>
      <c r="R354" s="153" t="e">
        <f t="shared" si="20"/>
        <v>#N/A</v>
      </c>
      <c r="S354" s="150" t="e">
        <f t="shared" si="21"/>
        <v>#N/A</v>
      </c>
      <c r="T354" s="150" t="e">
        <f t="shared" si="22"/>
        <v>#N/A</v>
      </c>
      <c r="U354" s="150" t="e">
        <f t="shared" si="23"/>
        <v>#N/A</v>
      </c>
      <c r="V354" s="154" t="e">
        <f>VLOOKUP(E354,'PC Receitas'!$O$4:$P$14,2,FALSE)</f>
        <v>#N/A</v>
      </c>
    </row>
    <row r="355" spans="3:22" ht="19.5" customHeight="1" thickTop="1" thickBot="1" x14ac:dyDescent="0.3">
      <c r="C355" s="58"/>
      <c r="D355" s="58" t="str">
        <f>IF(C355&lt;&gt;"",TEXT(C355,"00")&amp;"/03/"&amp;'Configurações Básicas'!$P$5,"")</f>
        <v/>
      </c>
      <c r="E355" s="58"/>
      <c r="F355" s="58"/>
      <c r="G355" s="58"/>
      <c r="H355" s="58"/>
      <c r="I355" s="59"/>
      <c r="J355" s="193"/>
      <c r="K355" s="60"/>
      <c r="L355" s="60"/>
      <c r="M355" s="56">
        <f>M354+IF(AND(K355="Pago",OR(E355='PC Receitas'!$O$4,E355='PC Receitas'!$O$5,E355='PC Receitas'!$O$6)),I355,IF(AND(K355="Pago",OR(E355='PC Receitas'!$O$7,E355='PC Receitas'!$O$8,E355='PC Receitas'!$O$9,E355='PC Receitas'!$O$10,E355='PC Receitas'!$O$11,E355='PC Receitas'!$O$12,E355='PC Receitas'!$O$13,E355='PC Receitas'!$O$14)),-I355,0))</f>
        <v>12927.7</v>
      </c>
      <c r="R355" s="153" t="e">
        <f t="shared" si="20"/>
        <v>#N/A</v>
      </c>
      <c r="S355" s="150" t="e">
        <f t="shared" si="21"/>
        <v>#N/A</v>
      </c>
      <c r="T355" s="150" t="e">
        <f t="shared" si="22"/>
        <v>#N/A</v>
      </c>
      <c r="U355" s="150" t="e">
        <f t="shared" si="23"/>
        <v>#N/A</v>
      </c>
      <c r="V355" s="154" t="e">
        <f>VLOOKUP(E355,'PC Receitas'!$O$4:$P$14,2,FALSE)</f>
        <v>#N/A</v>
      </c>
    </row>
    <row r="356" spans="3:22" ht="19.5" customHeight="1" thickTop="1" thickBot="1" x14ac:dyDescent="0.3">
      <c r="C356" s="58"/>
      <c r="D356" s="58" t="str">
        <f>IF(C356&lt;&gt;"",TEXT(C356,"00")&amp;"/03/"&amp;'Configurações Básicas'!$P$5,"")</f>
        <v/>
      </c>
      <c r="E356" s="58"/>
      <c r="F356" s="58"/>
      <c r="G356" s="58"/>
      <c r="H356" s="58"/>
      <c r="I356" s="59"/>
      <c r="J356" s="193"/>
      <c r="K356" s="60"/>
      <c r="L356" s="60"/>
      <c r="M356" s="56">
        <f>M355+IF(AND(K356="Pago",OR(E356='PC Receitas'!$O$4,E356='PC Receitas'!$O$5,E356='PC Receitas'!$O$6)),I356,IF(AND(K356="Pago",OR(E356='PC Receitas'!$O$7,E356='PC Receitas'!$O$8,E356='PC Receitas'!$O$9,E356='PC Receitas'!$O$10,E356='PC Receitas'!$O$11,E356='PC Receitas'!$O$12,E356='PC Receitas'!$O$13,E356='PC Receitas'!$O$14)),-I356,0))</f>
        <v>12927.7</v>
      </c>
      <c r="R356" s="153" t="e">
        <f t="shared" si="20"/>
        <v>#N/A</v>
      </c>
      <c r="S356" s="150" t="e">
        <f t="shared" si="21"/>
        <v>#N/A</v>
      </c>
      <c r="T356" s="150" t="e">
        <f t="shared" si="22"/>
        <v>#N/A</v>
      </c>
      <c r="U356" s="150" t="e">
        <f t="shared" si="23"/>
        <v>#N/A</v>
      </c>
      <c r="V356" s="154" t="e">
        <f>VLOOKUP(E356,'PC Receitas'!$O$4:$P$14,2,FALSE)</f>
        <v>#N/A</v>
      </c>
    </row>
    <row r="357" spans="3:22" ht="19.5" customHeight="1" thickTop="1" thickBot="1" x14ac:dyDescent="0.3">
      <c r="C357" s="58"/>
      <c r="D357" s="58" t="str">
        <f>IF(C357&lt;&gt;"",TEXT(C357,"00")&amp;"/03/"&amp;'Configurações Básicas'!$P$5,"")</f>
        <v/>
      </c>
      <c r="E357" s="58"/>
      <c r="F357" s="58"/>
      <c r="G357" s="58"/>
      <c r="H357" s="58"/>
      <c r="I357" s="59"/>
      <c r="J357" s="193"/>
      <c r="K357" s="60"/>
      <c r="L357" s="60"/>
      <c r="M357" s="56">
        <f>M356+IF(AND(K357="Pago",OR(E357='PC Receitas'!$O$4,E357='PC Receitas'!$O$5,E357='PC Receitas'!$O$6)),I357,IF(AND(K357="Pago",OR(E357='PC Receitas'!$O$7,E357='PC Receitas'!$O$8,E357='PC Receitas'!$O$9,E357='PC Receitas'!$O$10,E357='PC Receitas'!$O$11,E357='PC Receitas'!$O$12,E357='PC Receitas'!$O$13,E357='PC Receitas'!$O$14)),-I357,0))</f>
        <v>12927.7</v>
      </c>
      <c r="R357" s="153" t="e">
        <f t="shared" si="20"/>
        <v>#N/A</v>
      </c>
      <c r="S357" s="150" t="e">
        <f t="shared" si="21"/>
        <v>#N/A</v>
      </c>
      <c r="T357" s="150" t="e">
        <f t="shared" si="22"/>
        <v>#N/A</v>
      </c>
      <c r="U357" s="150" t="e">
        <f t="shared" si="23"/>
        <v>#N/A</v>
      </c>
      <c r="V357" s="154" t="e">
        <f>VLOOKUP(E357,'PC Receitas'!$O$4:$P$14,2,FALSE)</f>
        <v>#N/A</v>
      </c>
    </row>
    <row r="358" spans="3:22" ht="19.5" customHeight="1" thickTop="1" thickBot="1" x14ac:dyDescent="0.3">
      <c r="C358" s="58"/>
      <c r="D358" s="58" t="str">
        <f>IF(C358&lt;&gt;"",TEXT(C358,"00")&amp;"/03/"&amp;'Configurações Básicas'!$P$5,"")</f>
        <v/>
      </c>
      <c r="E358" s="58"/>
      <c r="F358" s="58"/>
      <c r="G358" s="58"/>
      <c r="H358" s="58"/>
      <c r="I358" s="59"/>
      <c r="J358" s="193"/>
      <c r="K358" s="60"/>
      <c r="L358" s="60"/>
      <c r="M358" s="56">
        <f>M357+IF(AND(K358="Pago",OR(E358='PC Receitas'!$O$4,E358='PC Receitas'!$O$5,E358='PC Receitas'!$O$6)),I358,IF(AND(K358="Pago",OR(E358='PC Receitas'!$O$7,E358='PC Receitas'!$O$8,E358='PC Receitas'!$O$9,E358='PC Receitas'!$O$10,E358='PC Receitas'!$O$11,E358='PC Receitas'!$O$12,E358='PC Receitas'!$O$13,E358='PC Receitas'!$O$14)),-I358,0))</f>
        <v>12927.7</v>
      </c>
      <c r="R358" s="153" t="e">
        <f t="shared" si="20"/>
        <v>#N/A</v>
      </c>
      <c r="S358" s="150" t="e">
        <f t="shared" si="21"/>
        <v>#N/A</v>
      </c>
      <c r="T358" s="150" t="e">
        <f t="shared" si="22"/>
        <v>#N/A</v>
      </c>
      <c r="U358" s="150" t="e">
        <f t="shared" si="23"/>
        <v>#N/A</v>
      </c>
      <c r="V358" s="154" t="e">
        <f>VLOOKUP(E358,'PC Receitas'!$O$4:$P$14,2,FALSE)</f>
        <v>#N/A</v>
      </c>
    </row>
    <row r="359" spans="3:22" ht="19.5" customHeight="1" thickTop="1" thickBot="1" x14ac:dyDescent="0.3">
      <c r="C359" s="58"/>
      <c r="D359" s="58" t="str">
        <f>IF(C359&lt;&gt;"",TEXT(C359,"00")&amp;"/03/"&amp;'Configurações Básicas'!$P$5,"")</f>
        <v/>
      </c>
      <c r="E359" s="58"/>
      <c r="F359" s="58"/>
      <c r="G359" s="58"/>
      <c r="H359" s="58"/>
      <c r="I359" s="59"/>
      <c r="J359" s="193"/>
      <c r="K359" s="60"/>
      <c r="L359" s="60"/>
      <c r="M359" s="56">
        <f>M358+IF(AND(K359="Pago",OR(E359='PC Receitas'!$O$4,E359='PC Receitas'!$O$5,E359='PC Receitas'!$O$6)),I359,IF(AND(K359="Pago",OR(E359='PC Receitas'!$O$7,E359='PC Receitas'!$O$8,E359='PC Receitas'!$O$9,E359='PC Receitas'!$O$10,E359='PC Receitas'!$O$11,E359='PC Receitas'!$O$12,E359='PC Receitas'!$O$13,E359='PC Receitas'!$O$14)),-I359,0))</f>
        <v>12927.7</v>
      </c>
      <c r="R359" s="153" t="e">
        <f t="shared" si="20"/>
        <v>#N/A</v>
      </c>
      <c r="S359" s="150" t="e">
        <f t="shared" si="21"/>
        <v>#N/A</v>
      </c>
      <c r="T359" s="150" t="e">
        <f t="shared" si="22"/>
        <v>#N/A</v>
      </c>
      <c r="U359" s="150" t="e">
        <f t="shared" si="23"/>
        <v>#N/A</v>
      </c>
      <c r="V359" s="154" t="e">
        <f>VLOOKUP(E359,'PC Receitas'!$O$4:$P$14,2,FALSE)</f>
        <v>#N/A</v>
      </c>
    </row>
    <row r="360" spans="3:22" ht="19.5" customHeight="1" thickTop="1" thickBot="1" x14ac:dyDescent="0.3">
      <c r="C360" s="58"/>
      <c r="D360" s="58" t="str">
        <f>IF(C360&lt;&gt;"",TEXT(C360,"00")&amp;"/03/"&amp;'Configurações Básicas'!$P$5,"")</f>
        <v/>
      </c>
      <c r="E360" s="58"/>
      <c r="F360" s="58"/>
      <c r="G360" s="58"/>
      <c r="H360" s="58"/>
      <c r="I360" s="59"/>
      <c r="J360" s="193"/>
      <c r="K360" s="60"/>
      <c r="L360" s="60"/>
      <c r="M360" s="56">
        <f>M359+IF(AND(K360="Pago",OR(E360='PC Receitas'!$O$4,E360='PC Receitas'!$O$5,E360='PC Receitas'!$O$6)),I360,IF(AND(K360="Pago",OR(E360='PC Receitas'!$O$7,E360='PC Receitas'!$O$8,E360='PC Receitas'!$O$9,E360='PC Receitas'!$O$10,E360='PC Receitas'!$O$11,E360='PC Receitas'!$O$12,E360='PC Receitas'!$O$13,E360='PC Receitas'!$O$14)),-I360,0))</f>
        <v>12927.7</v>
      </c>
      <c r="R360" s="153" t="e">
        <f t="shared" si="20"/>
        <v>#N/A</v>
      </c>
      <c r="S360" s="150" t="e">
        <f t="shared" si="21"/>
        <v>#N/A</v>
      </c>
      <c r="T360" s="150" t="e">
        <f t="shared" si="22"/>
        <v>#N/A</v>
      </c>
      <c r="U360" s="150" t="e">
        <f t="shared" si="23"/>
        <v>#N/A</v>
      </c>
      <c r="V360" s="154" t="e">
        <f>VLOOKUP(E360,'PC Receitas'!$O$4:$P$14,2,FALSE)</f>
        <v>#N/A</v>
      </c>
    </row>
    <row r="361" spans="3:22" ht="19.5" customHeight="1" thickTop="1" thickBot="1" x14ac:dyDescent="0.3">
      <c r="C361" s="58"/>
      <c r="D361" s="58" t="str">
        <f>IF(C361&lt;&gt;"",TEXT(C361,"00")&amp;"/03/"&amp;'Configurações Básicas'!$P$5,"")</f>
        <v/>
      </c>
      <c r="E361" s="58"/>
      <c r="F361" s="58"/>
      <c r="G361" s="58"/>
      <c r="H361" s="58"/>
      <c r="I361" s="59"/>
      <c r="J361" s="193"/>
      <c r="K361" s="60"/>
      <c r="L361" s="60"/>
      <c r="M361" s="56">
        <f>M360+IF(AND(K361="Pago",OR(E361='PC Receitas'!$O$4,E361='PC Receitas'!$O$5,E361='PC Receitas'!$O$6)),I361,IF(AND(K361="Pago",OR(E361='PC Receitas'!$O$7,E361='PC Receitas'!$O$8,E361='PC Receitas'!$O$9,E361='PC Receitas'!$O$10,E361='PC Receitas'!$O$11,E361='PC Receitas'!$O$12,E361='PC Receitas'!$O$13,E361='PC Receitas'!$O$14)),-I361,0))</f>
        <v>12927.7</v>
      </c>
      <c r="R361" s="153" t="e">
        <f t="shared" si="20"/>
        <v>#N/A</v>
      </c>
      <c r="S361" s="150" t="e">
        <f t="shared" si="21"/>
        <v>#N/A</v>
      </c>
      <c r="T361" s="150" t="e">
        <f t="shared" si="22"/>
        <v>#N/A</v>
      </c>
      <c r="U361" s="150" t="e">
        <f t="shared" si="23"/>
        <v>#N/A</v>
      </c>
      <c r="V361" s="154" t="e">
        <f>VLOOKUP(E361,'PC Receitas'!$O$4:$P$14,2,FALSE)</f>
        <v>#N/A</v>
      </c>
    </row>
    <row r="362" spans="3:22" ht="19.5" customHeight="1" thickTop="1" thickBot="1" x14ac:dyDescent="0.3">
      <c r="C362" s="58"/>
      <c r="D362" s="58" t="str">
        <f>IF(C362&lt;&gt;"",TEXT(C362,"00")&amp;"/03/"&amp;'Configurações Básicas'!$P$5,"")</f>
        <v/>
      </c>
      <c r="E362" s="58"/>
      <c r="F362" s="58"/>
      <c r="G362" s="58"/>
      <c r="H362" s="58"/>
      <c r="I362" s="59"/>
      <c r="J362" s="193"/>
      <c r="K362" s="60"/>
      <c r="L362" s="60"/>
      <c r="M362" s="56">
        <f>M361+IF(AND(K362="Pago",OR(E362='PC Receitas'!$O$4,E362='PC Receitas'!$O$5,E362='PC Receitas'!$O$6)),I362,IF(AND(K362="Pago",OR(E362='PC Receitas'!$O$7,E362='PC Receitas'!$O$8,E362='PC Receitas'!$O$9,E362='PC Receitas'!$O$10,E362='PC Receitas'!$O$11,E362='PC Receitas'!$O$12,E362='PC Receitas'!$O$13,E362='PC Receitas'!$O$14)),-I362,0))</f>
        <v>12927.7</v>
      </c>
      <c r="R362" s="153" t="e">
        <f t="shared" si="20"/>
        <v>#N/A</v>
      </c>
      <c r="S362" s="150" t="e">
        <f t="shared" si="21"/>
        <v>#N/A</v>
      </c>
      <c r="T362" s="150" t="e">
        <f t="shared" si="22"/>
        <v>#N/A</v>
      </c>
      <c r="U362" s="150" t="e">
        <f t="shared" si="23"/>
        <v>#N/A</v>
      </c>
      <c r="V362" s="154" t="e">
        <f>VLOOKUP(E362,'PC Receitas'!$O$4:$P$14,2,FALSE)</f>
        <v>#N/A</v>
      </c>
    </row>
    <row r="363" spans="3:22" ht="19.5" customHeight="1" thickTop="1" thickBot="1" x14ac:dyDescent="0.3">
      <c r="C363" s="58"/>
      <c r="D363" s="58" t="str">
        <f>IF(C363&lt;&gt;"",TEXT(C363,"00")&amp;"/03/"&amp;'Configurações Básicas'!$P$5,"")</f>
        <v/>
      </c>
      <c r="E363" s="58"/>
      <c r="F363" s="58"/>
      <c r="G363" s="58"/>
      <c r="H363" s="58"/>
      <c r="I363" s="59"/>
      <c r="J363" s="193"/>
      <c r="K363" s="60"/>
      <c r="L363" s="60"/>
      <c r="M363" s="56">
        <f>M362+IF(AND(K363="Pago",OR(E363='PC Receitas'!$O$4,E363='PC Receitas'!$O$5,E363='PC Receitas'!$O$6)),I363,IF(AND(K363="Pago",OR(E363='PC Receitas'!$O$7,E363='PC Receitas'!$O$8,E363='PC Receitas'!$O$9,E363='PC Receitas'!$O$10,E363='PC Receitas'!$O$11,E363='PC Receitas'!$O$12,E363='PC Receitas'!$O$13,E363='PC Receitas'!$O$14)),-I363,0))</f>
        <v>12927.7</v>
      </c>
      <c r="R363" s="153" t="e">
        <f t="shared" si="20"/>
        <v>#N/A</v>
      </c>
      <c r="S363" s="150" t="e">
        <f t="shared" si="21"/>
        <v>#N/A</v>
      </c>
      <c r="T363" s="150" t="e">
        <f t="shared" si="22"/>
        <v>#N/A</v>
      </c>
      <c r="U363" s="150" t="e">
        <f t="shared" si="23"/>
        <v>#N/A</v>
      </c>
      <c r="V363" s="154" t="e">
        <f>VLOOKUP(E363,'PC Receitas'!$O$4:$P$14,2,FALSE)</f>
        <v>#N/A</v>
      </c>
    </row>
    <row r="364" spans="3:22" ht="19.5" customHeight="1" thickTop="1" thickBot="1" x14ac:dyDescent="0.3">
      <c r="C364" s="58"/>
      <c r="D364" s="58" t="str">
        <f>IF(C364&lt;&gt;"",TEXT(C364,"00")&amp;"/03/"&amp;'Configurações Básicas'!$P$5,"")</f>
        <v/>
      </c>
      <c r="E364" s="58"/>
      <c r="F364" s="58"/>
      <c r="G364" s="58"/>
      <c r="H364" s="58"/>
      <c r="I364" s="59"/>
      <c r="J364" s="193"/>
      <c r="K364" s="60"/>
      <c r="L364" s="60"/>
      <c r="M364" s="56">
        <f>M363+IF(AND(K364="Pago",OR(E364='PC Receitas'!$O$4,E364='PC Receitas'!$O$5,E364='PC Receitas'!$O$6)),I364,IF(AND(K364="Pago",OR(E364='PC Receitas'!$O$7,E364='PC Receitas'!$O$8,E364='PC Receitas'!$O$9,E364='PC Receitas'!$O$10,E364='PC Receitas'!$O$11,E364='PC Receitas'!$O$12,E364='PC Receitas'!$O$13,E364='PC Receitas'!$O$14)),-I364,0))</f>
        <v>12927.7</v>
      </c>
      <c r="R364" s="153" t="e">
        <f t="shared" si="20"/>
        <v>#N/A</v>
      </c>
      <c r="S364" s="150" t="e">
        <f t="shared" si="21"/>
        <v>#N/A</v>
      </c>
      <c r="T364" s="150" t="e">
        <f t="shared" si="22"/>
        <v>#N/A</v>
      </c>
      <c r="U364" s="150" t="e">
        <f t="shared" si="23"/>
        <v>#N/A</v>
      </c>
      <c r="V364" s="154" t="e">
        <f>VLOOKUP(E364,'PC Receitas'!$O$4:$P$14,2,FALSE)</f>
        <v>#N/A</v>
      </c>
    </row>
    <row r="365" spans="3:22" ht="19.5" customHeight="1" thickTop="1" thickBot="1" x14ac:dyDescent="0.3">
      <c r="C365" s="58"/>
      <c r="D365" s="58" t="str">
        <f>IF(C365&lt;&gt;"",TEXT(C365,"00")&amp;"/03/"&amp;'Configurações Básicas'!$P$5,"")</f>
        <v/>
      </c>
      <c r="E365" s="58"/>
      <c r="F365" s="58"/>
      <c r="G365" s="58"/>
      <c r="H365" s="58"/>
      <c r="I365" s="59"/>
      <c r="J365" s="193"/>
      <c r="K365" s="60"/>
      <c r="L365" s="60"/>
      <c r="M365" s="56">
        <f>M364+IF(AND(K365="Pago",OR(E365='PC Receitas'!$O$4,E365='PC Receitas'!$O$5,E365='PC Receitas'!$O$6)),I365,IF(AND(K365="Pago",OR(E365='PC Receitas'!$O$7,E365='PC Receitas'!$O$8,E365='PC Receitas'!$O$9,E365='PC Receitas'!$O$10,E365='PC Receitas'!$O$11,E365='PC Receitas'!$O$12,E365='PC Receitas'!$O$13,E365='PC Receitas'!$O$14)),-I365,0))</f>
        <v>12927.7</v>
      </c>
      <c r="R365" s="153" t="e">
        <f t="shared" si="20"/>
        <v>#N/A</v>
      </c>
      <c r="S365" s="150" t="e">
        <f t="shared" si="21"/>
        <v>#N/A</v>
      </c>
      <c r="T365" s="150" t="e">
        <f t="shared" si="22"/>
        <v>#N/A</v>
      </c>
      <c r="U365" s="150" t="e">
        <f t="shared" si="23"/>
        <v>#N/A</v>
      </c>
      <c r="V365" s="154" t="e">
        <f>VLOOKUP(E365,'PC Receitas'!$O$4:$P$14,2,FALSE)</f>
        <v>#N/A</v>
      </c>
    </row>
    <row r="366" spans="3:22" ht="19.5" customHeight="1" thickTop="1" thickBot="1" x14ac:dyDescent="0.3">
      <c r="C366" s="58"/>
      <c r="D366" s="58" t="str">
        <f>IF(C366&lt;&gt;"",TEXT(C366,"00")&amp;"/03/"&amp;'Configurações Básicas'!$P$5,"")</f>
        <v/>
      </c>
      <c r="E366" s="58"/>
      <c r="F366" s="58"/>
      <c r="G366" s="58"/>
      <c r="H366" s="58"/>
      <c r="I366" s="59"/>
      <c r="J366" s="193"/>
      <c r="K366" s="60"/>
      <c r="L366" s="60"/>
      <c r="M366" s="56">
        <f>M365+IF(AND(K366="Pago",OR(E366='PC Receitas'!$O$4,E366='PC Receitas'!$O$5,E366='PC Receitas'!$O$6)),I366,IF(AND(K366="Pago",OR(E366='PC Receitas'!$O$7,E366='PC Receitas'!$O$8,E366='PC Receitas'!$O$9,E366='PC Receitas'!$O$10,E366='PC Receitas'!$O$11,E366='PC Receitas'!$O$12,E366='PC Receitas'!$O$13,E366='PC Receitas'!$O$14)),-I366,0))</f>
        <v>12927.7</v>
      </c>
      <c r="R366" s="153" t="e">
        <f t="shared" si="20"/>
        <v>#N/A</v>
      </c>
      <c r="S366" s="150" t="e">
        <f t="shared" si="21"/>
        <v>#N/A</v>
      </c>
      <c r="T366" s="150" t="e">
        <f t="shared" si="22"/>
        <v>#N/A</v>
      </c>
      <c r="U366" s="150" t="e">
        <f t="shared" si="23"/>
        <v>#N/A</v>
      </c>
      <c r="V366" s="154" t="e">
        <f>VLOOKUP(E366,'PC Receitas'!$O$4:$P$14,2,FALSE)</f>
        <v>#N/A</v>
      </c>
    </row>
    <row r="367" spans="3:22" ht="19.5" customHeight="1" thickTop="1" thickBot="1" x14ac:dyDescent="0.3">
      <c r="C367" s="58"/>
      <c r="D367" s="58" t="str">
        <f>IF(C367&lt;&gt;"",TEXT(C367,"00")&amp;"/03/"&amp;'Configurações Básicas'!$P$5,"")</f>
        <v/>
      </c>
      <c r="E367" s="58"/>
      <c r="F367" s="58"/>
      <c r="G367" s="58"/>
      <c r="H367" s="58"/>
      <c r="I367" s="59"/>
      <c r="J367" s="193"/>
      <c r="K367" s="60"/>
      <c r="L367" s="60"/>
      <c r="M367" s="56">
        <f>M366+IF(AND(K367="Pago",OR(E367='PC Receitas'!$O$4,E367='PC Receitas'!$O$5,E367='PC Receitas'!$O$6)),I367,IF(AND(K367="Pago",OR(E367='PC Receitas'!$O$7,E367='PC Receitas'!$O$8,E367='PC Receitas'!$O$9,E367='PC Receitas'!$O$10,E367='PC Receitas'!$O$11,E367='PC Receitas'!$O$12,E367='PC Receitas'!$O$13,E367='PC Receitas'!$O$14)),-I367,0))</f>
        <v>12927.7</v>
      </c>
      <c r="R367" s="153" t="e">
        <f t="shared" si="20"/>
        <v>#N/A</v>
      </c>
      <c r="S367" s="150" t="e">
        <f t="shared" si="21"/>
        <v>#N/A</v>
      </c>
      <c r="T367" s="150" t="e">
        <f t="shared" si="22"/>
        <v>#N/A</v>
      </c>
      <c r="U367" s="150" t="e">
        <f t="shared" si="23"/>
        <v>#N/A</v>
      </c>
      <c r="V367" s="154" t="e">
        <f>VLOOKUP(E367,'PC Receitas'!$O$4:$P$14,2,FALSE)</f>
        <v>#N/A</v>
      </c>
    </row>
    <row r="368" spans="3:22" ht="19.5" customHeight="1" thickTop="1" thickBot="1" x14ac:dyDescent="0.3">
      <c r="C368" s="58"/>
      <c r="D368" s="58" t="str">
        <f>IF(C368&lt;&gt;"",TEXT(C368,"00")&amp;"/03/"&amp;'Configurações Básicas'!$P$5,"")</f>
        <v/>
      </c>
      <c r="E368" s="58"/>
      <c r="F368" s="58"/>
      <c r="G368" s="58"/>
      <c r="H368" s="58"/>
      <c r="I368" s="59"/>
      <c r="J368" s="193"/>
      <c r="K368" s="60"/>
      <c r="L368" s="60"/>
      <c r="M368" s="56">
        <f>M367+IF(AND(K368="Pago",OR(E368='PC Receitas'!$O$4,E368='PC Receitas'!$O$5,E368='PC Receitas'!$O$6)),I368,IF(AND(K368="Pago",OR(E368='PC Receitas'!$O$7,E368='PC Receitas'!$O$8,E368='PC Receitas'!$O$9,E368='PC Receitas'!$O$10,E368='PC Receitas'!$O$11,E368='PC Receitas'!$O$12,E368='PC Receitas'!$O$13,E368='PC Receitas'!$O$14)),-I368,0))</f>
        <v>12927.7</v>
      </c>
      <c r="R368" s="153" t="e">
        <f t="shared" si="20"/>
        <v>#N/A</v>
      </c>
      <c r="S368" s="150" t="e">
        <f t="shared" si="21"/>
        <v>#N/A</v>
      </c>
      <c r="T368" s="150" t="e">
        <f t="shared" si="22"/>
        <v>#N/A</v>
      </c>
      <c r="U368" s="150" t="e">
        <f t="shared" si="23"/>
        <v>#N/A</v>
      </c>
      <c r="V368" s="154" t="e">
        <f>VLOOKUP(E368,'PC Receitas'!$O$4:$P$14,2,FALSE)</f>
        <v>#N/A</v>
      </c>
    </row>
    <row r="369" spans="3:22" ht="19.5" customHeight="1" thickTop="1" thickBot="1" x14ac:dyDescent="0.3">
      <c r="C369" s="58"/>
      <c r="D369" s="58" t="str">
        <f>IF(C369&lt;&gt;"",TEXT(C369,"00")&amp;"/03/"&amp;'Configurações Básicas'!$P$5,"")</f>
        <v/>
      </c>
      <c r="E369" s="58"/>
      <c r="F369" s="58"/>
      <c r="G369" s="58"/>
      <c r="H369" s="58"/>
      <c r="I369" s="59"/>
      <c r="J369" s="193"/>
      <c r="K369" s="60"/>
      <c r="L369" s="60"/>
      <c r="M369" s="56">
        <f>M368+IF(AND(K369="Pago",OR(E369='PC Receitas'!$O$4,E369='PC Receitas'!$O$5,E369='PC Receitas'!$O$6)),I369,IF(AND(K369="Pago",OR(E369='PC Receitas'!$O$7,E369='PC Receitas'!$O$8,E369='PC Receitas'!$O$9,E369='PC Receitas'!$O$10,E369='PC Receitas'!$O$11,E369='PC Receitas'!$O$12,E369='PC Receitas'!$O$13,E369='PC Receitas'!$O$14)),-I369,0))</f>
        <v>12927.7</v>
      </c>
      <c r="R369" s="153" t="e">
        <f t="shared" si="20"/>
        <v>#N/A</v>
      </c>
      <c r="S369" s="150" t="e">
        <f t="shared" si="21"/>
        <v>#N/A</v>
      </c>
      <c r="T369" s="150" t="e">
        <f t="shared" si="22"/>
        <v>#N/A</v>
      </c>
      <c r="U369" s="150" t="e">
        <f t="shared" si="23"/>
        <v>#N/A</v>
      </c>
      <c r="V369" s="154" t="e">
        <f>VLOOKUP(E369,'PC Receitas'!$O$4:$P$14,2,FALSE)</f>
        <v>#N/A</v>
      </c>
    </row>
    <row r="370" spans="3:22" ht="19.5" customHeight="1" thickTop="1" thickBot="1" x14ac:dyDescent="0.3">
      <c r="C370" s="58"/>
      <c r="D370" s="58" t="str">
        <f>IF(C370&lt;&gt;"",TEXT(C370,"00")&amp;"/03/"&amp;'Configurações Básicas'!$P$5,"")</f>
        <v/>
      </c>
      <c r="E370" s="58"/>
      <c r="F370" s="58"/>
      <c r="G370" s="58"/>
      <c r="H370" s="58"/>
      <c r="I370" s="59"/>
      <c r="J370" s="193"/>
      <c r="K370" s="60"/>
      <c r="L370" s="60"/>
      <c r="M370" s="56">
        <f>M369+IF(AND(K370="Pago",OR(E370='PC Receitas'!$O$4,E370='PC Receitas'!$O$5,E370='PC Receitas'!$O$6)),I370,IF(AND(K370="Pago",OR(E370='PC Receitas'!$O$7,E370='PC Receitas'!$O$8,E370='PC Receitas'!$O$9,E370='PC Receitas'!$O$10,E370='PC Receitas'!$O$11,E370='PC Receitas'!$O$12,E370='PC Receitas'!$O$13,E370='PC Receitas'!$O$14)),-I370,0))</f>
        <v>12927.7</v>
      </c>
      <c r="R370" s="153" t="e">
        <f t="shared" si="20"/>
        <v>#N/A</v>
      </c>
      <c r="S370" s="150" t="e">
        <f t="shared" si="21"/>
        <v>#N/A</v>
      </c>
      <c r="T370" s="150" t="e">
        <f t="shared" si="22"/>
        <v>#N/A</v>
      </c>
      <c r="U370" s="150" t="e">
        <f t="shared" si="23"/>
        <v>#N/A</v>
      </c>
      <c r="V370" s="154" t="e">
        <f>VLOOKUP(E370,'PC Receitas'!$O$4:$P$14,2,FALSE)</f>
        <v>#N/A</v>
      </c>
    </row>
    <row r="371" spans="3:22" ht="19.5" customHeight="1" thickTop="1" thickBot="1" x14ac:dyDescent="0.3">
      <c r="C371" s="58"/>
      <c r="D371" s="58" t="str">
        <f>IF(C371&lt;&gt;"",TEXT(C371,"00")&amp;"/03/"&amp;'Configurações Básicas'!$P$5,"")</f>
        <v/>
      </c>
      <c r="E371" s="58"/>
      <c r="F371" s="58"/>
      <c r="G371" s="58"/>
      <c r="H371" s="58"/>
      <c r="I371" s="59"/>
      <c r="J371" s="193"/>
      <c r="K371" s="60"/>
      <c r="L371" s="60"/>
      <c r="M371" s="56">
        <f>M370+IF(AND(K371="Pago",OR(E371='PC Receitas'!$O$4,E371='PC Receitas'!$O$5,E371='PC Receitas'!$O$6)),I371,IF(AND(K371="Pago",OR(E371='PC Receitas'!$O$7,E371='PC Receitas'!$O$8,E371='PC Receitas'!$O$9,E371='PC Receitas'!$O$10,E371='PC Receitas'!$O$11,E371='PC Receitas'!$O$12,E371='PC Receitas'!$O$13,E371='PC Receitas'!$O$14)),-I371,0))</f>
        <v>12927.7</v>
      </c>
      <c r="R371" s="153" t="e">
        <f t="shared" si="20"/>
        <v>#N/A</v>
      </c>
      <c r="S371" s="150" t="e">
        <f t="shared" si="21"/>
        <v>#N/A</v>
      </c>
      <c r="T371" s="150" t="e">
        <f t="shared" si="22"/>
        <v>#N/A</v>
      </c>
      <c r="U371" s="150" t="e">
        <f t="shared" si="23"/>
        <v>#N/A</v>
      </c>
      <c r="V371" s="154" t="e">
        <f>VLOOKUP(E371,'PC Receitas'!$O$4:$P$14,2,FALSE)</f>
        <v>#N/A</v>
      </c>
    </row>
    <row r="372" spans="3:22" ht="19.5" customHeight="1" thickTop="1" thickBot="1" x14ac:dyDescent="0.3">
      <c r="C372" s="58"/>
      <c r="D372" s="58" t="str">
        <f>IF(C372&lt;&gt;"",TEXT(C372,"00")&amp;"/03/"&amp;'Configurações Básicas'!$P$5,"")</f>
        <v/>
      </c>
      <c r="E372" s="58"/>
      <c r="F372" s="58"/>
      <c r="G372" s="58"/>
      <c r="H372" s="58"/>
      <c r="I372" s="59"/>
      <c r="J372" s="193"/>
      <c r="K372" s="60"/>
      <c r="L372" s="60"/>
      <c r="M372" s="56">
        <f>M371+IF(AND(K372="Pago",OR(E372='PC Receitas'!$O$4,E372='PC Receitas'!$O$5,E372='PC Receitas'!$O$6)),I372,IF(AND(K372="Pago",OR(E372='PC Receitas'!$O$7,E372='PC Receitas'!$O$8,E372='PC Receitas'!$O$9,E372='PC Receitas'!$O$10,E372='PC Receitas'!$O$11,E372='PC Receitas'!$O$12,E372='PC Receitas'!$O$13,E372='PC Receitas'!$O$14)),-I372,0))</f>
        <v>12927.7</v>
      </c>
      <c r="R372" s="153" t="e">
        <f t="shared" si="20"/>
        <v>#N/A</v>
      </c>
      <c r="S372" s="150" t="e">
        <f t="shared" si="21"/>
        <v>#N/A</v>
      </c>
      <c r="T372" s="150" t="e">
        <f t="shared" si="22"/>
        <v>#N/A</v>
      </c>
      <c r="U372" s="150" t="e">
        <f t="shared" si="23"/>
        <v>#N/A</v>
      </c>
      <c r="V372" s="154" t="e">
        <f>VLOOKUP(E372,'PC Receitas'!$O$4:$P$14,2,FALSE)</f>
        <v>#N/A</v>
      </c>
    </row>
    <row r="373" spans="3:22" ht="19.5" customHeight="1" thickTop="1" thickBot="1" x14ac:dyDescent="0.3">
      <c r="C373" s="58"/>
      <c r="D373" s="58" t="str">
        <f>IF(C373&lt;&gt;"",TEXT(C373,"00")&amp;"/03/"&amp;'Configurações Básicas'!$P$5,"")</f>
        <v/>
      </c>
      <c r="E373" s="58"/>
      <c r="F373" s="58"/>
      <c r="G373" s="58"/>
      <c r="H373" s="58"/>
      <c r="I373" s="59"/>
      <c r="J373" s="193"/>
      <c r="K373" s="60"/>
      <c r="L373" s="60"/>
      <c r="M373" s="56">
        <f>M372+IF(AND(K373="Pago",OR(E373='PC Receitas'!$O$4,E373='PC Receitas'!$O$5,E373='PC Receitas'!$O$6)),I373,IF(AND(K373="Pago",OR(E373='PC Receitas'!$O$7,E373='PC Receitas'!$O$8,E373='PC Receitas'!$O$9,E373='PC Receitas'!$O$10,E373='PC Receitas'!$O$11,E373='PC Receitas'!$O$12,E373='PC Receitas'!$O$13,E373='PC Receitas'!$O$14)),-I373,0))</f>
        <v>12927.7</v>
      </c>
      <c r="R373" s="153" t="e">
        <f t="shared" si="20"/>
        <v>#N/A</v>
      </c>
      <c r="S373" s="150" t="e">
        <f t="shared" si="21"/>
        <v>#N/A</v>
      </c>
      <c r="T373" s="150" t="e">
        <f t="shared" si="22"/>
        <v>#N/A</v>
      </c>
      <c r="U373" s="150" t="e">
        <f t="shared" si="23"/>
        <v>#N/A</v>
      </c>
      <c r="V373" s="154" t="e">
        <f>VLOOKUP(E373,'PC Receitas'!$O$4:$P$14,2,FALSE)</f>
        <v>#N/A</v>
      </c>
    </row>
    <row r="374" spans="3:22" ht="19.5" customHeight="1" thickTop="1" thickBot="1" x14ac:dyDescent="0.3">
      <c r="C374" s="58"/>
      <c r="D374" s="58" t="str">
        <f>IF(C374&lt;&gt;"",TEXT(C374,"00")&amp;"/03/"&amp;'Configurações Básicas'!$P$5,"")</f>
        <v/>
      </c>
      <c r="E374" s="58"/>
      <c r="F374" s="58"/>
      <c r="G374" s="58"/>
      <c r="H374" s="58"/>
      <c r="I374" s="59"/>
      <c r="J374" s="193"/>
      <c r="K374" s="60"/>
      <c r="L374" s="60"/>
      <c r="M374" s="56">
        <f>M373+IF(AND(K374="Pago",OR(E374='PC Receitas'!$O$4,E374='PC Receitas'!$O$5,E374='PC Receitas'!$O$6)),I374,IF(AND(K374="Pago",OR(E374='PC Receitas'!$O$7,E374='PC Receitas'!$O$8,E374='PC Receitas'!$O$9,E374='PC Receitas'!$O$10,E374='PC Receitas'!$O$11,E374='PC Receitas'!$O$12,E374='PC Receitas'!$O$13,E374='PC Receitas'!$O$14)),-I374,0))</f>
        <v>12927.7</v>
      </c>
      <c r="R374" s="153" t="e">
        <f t="shared" si="20"/>
        <v>#N/A</v>
      </c>
      <c r="S374" s="150" t="e">
        <f t="shared" si="21"/>
        <v>#N/A</v>
      </c>
      <c r="T374" s="150" t="e">
        <f t="shared" si="22"/>
        <v>#N/A</v>
      </c>
      <c r="U374" s="150" t="e">
        <f t="shared" si="23"/>
        <v>#N/A</v>
      </c>
      <c r="V374" s="154" t="e">
        <f>VLOOKUP(E374,'PC Receitas'!$O$4:$P$14,2,FALSE)</f>
        <v>#N/A</v>
      </c>
    </row>
    <row r="375" spans="3:22" ht="19.5" customHeight="1" thickTop="1" thickBot="1" x14ac:dyDescent="0.3">
      <c r="C375" s="58"/>
      <c r="D375" s="58" t="str">
        <f>IF(C375&lt;&gt;"",TEXT(C375,"00")&amp;"/03/"&amp;'Configurações Básicas'!$P$5,"")</f>
        <v/>
      </c>
      <c r="E375" s="58"/>
      <c r="F375" s="58"/>
      <c r="G375" s="58"/>
      <c r="H375" s="58"/>
      <c r="I375" s="59"/>
      <c r="J375" s="193"/>
      <c r="K375" s="60"/>
      <c r="L375" s="60"/>
      <c r="M375" s="56">
        <f>M374+IF(AND(K375="Pago",OR(E375='PC Receitas'!$O$4,E375='PC Receitas'!$O$5,E375='PC Receitas'!$O$6)),I375,IF(AND(K375="Pago",OR(E375='PC Receitas'!$O$7,E375='PC Receitas'!$O$8,E375='PC Receitas'!$O$9,E375='PC Receitas'!$O$10,E375='PC Receitas'!$O$11,E375='PC Receitas'!$O$12,E375='PC Receitas'!$O$13,E375='PC Receitas'!$O$14)),-I375,0))</f>
        <v>12927.7</v>
      </c>
      <c r="R375" s="153" t="e">
        <f t="shared" si="20"/>
        <v>#N/A</v>
      </c>
      <c r="S375" s="150" t="e">
        <f t="shared" si="21"/>
        <v>#N/A</v>
      </c>
      <c r="T375" s="150" t="e">
        <f t="shared" si="22"/>
        <v>#N/A</v>
      </c>
      <c r="U375" s="150" t="e">
        <f t="shared" si="23"/>
        <v>#N/A</v>
      </c>
      <c r="V375" s="154" t="e">
        <f>VLOOKUP(E375,'PC Receitas'!$O$4:$P$14,2,FALSE)</f>
        <v>#N/A</v>
      </c>
    </row>
    <row r="376" spans="3:22" ht="19.5" customHeight="1" thickTop="1" thickBot="1" x14ac:dyDescent="0.3">
      <c r="C376" s="58"/>
      <c r="D376" s="58" t="str">
        <f>IF(C376&lt;&gt;"",TEXT(C376,"00")&amp;"/03/"&amp;'Configurações Básicas'!$P$5,"")</f>
        <v/>
      </c>
      <c r="E376" s="58"/>
      <c r="F376" s="58"/>
      <c r="G376" s="58"/>
      <c r="H376" s="58"/>
      <c r="I376" s="59"/>
      <c r="J376" s="193"/>
      <c r="K376" s="60"/>
      <c r="L376" s="60"/>
      <c r="M376" s="56">
        <f>M375+IF(AND(K376="Pago",OR(E376='PC Receitas'!$O$4,E376='PC Receitas'!$O$5,E376='PC Receitas'!$O$6)),I376,IF(AND(K376="Pago",OR(E376='PC Receitas'!$O$7,E376='PC Receitas'!$O$8,E376='PC Receitas'!$O$9,E376='PC Receitas'!$O$10,E376='PC Receitas'!$O$11,E376='PC Receitas'!$O$12,E376='PC Receitas'!$O$13,E376='PC Receitas'!$O$14)),-I376,0))</f>
        <v>12927.7</v>
      </c>
      <c r="R376" s="153" t="e">
        <f t="shared" si="20"/>
        <v>#N/A</v>
      </c>
      <c r="S376" s="150" t="e">
        <f t="shared" si="21"/>
        <v>#N/A</v>
      </c>
      <c r="T376" s="150" t="e">
        <f t="shared" si="22"/>
        <v>#N/A</v>
      </c>
      <c r="U376" s="150" t="e">
        <f t="shared" si="23"/>
        <v>#N/A</v>
      </c>
      <c r="V376" s="154" t="e">
        <f>VLOOKUP(E376,'PC Receitas'!$O$4:$P$14,2,FALSE)</f>
        <v>#N/A</v>
      </c>
    </row>
    <row r="377" spans="3:22" ht="19.5" customHeight="1" thickTop="1" thickBot="1" x14ac:dyDescent="0.3">
      <c r="C377" s="58"/>
      <c r="D377" s="58" t="str">
        <f>IF(C377&lt;&gt;"",TEXT(C377,"00")&amp;"/03/"&amp;'Configurações Básicas'!$P$5,"")</f>
        <v/>
      </c>
      <c r="E377" s="58"/>
      <c r="F377" s="58"/>
      <c r="G377" s="58"/>
      <c r="H377" s="58"/>
      <c r="I377" s="59"/>
      <c r="J377" s="193"/>
      <c r="K377" s="60"/>
      <c r="L377" s="60"/>
      <c r="M377" s="56">
        <f>M376+IF(AND(K377="Pago",OR(E377='PC Receitas'!$O$4,E377='PC Receitas'!$O$5,E377='PC Receitas'!$O$6)),I377,IF(AND(K377="Pago",OR(E377='PC Receitas'!$O$7,E377='PC Receitas'!$O$8,E377='PC Receitas'!$O$9,E377='PC Receitas'!$O$10,E377='PC Receitas'!$O$11,E377='PC Receitas'!$O$12,E377='PC Receitas'!$O$13,E377='PC Receitas'!$O$14)),-I377,0))</f>
        <v>12927.7</v>
      </c>
      <c r="R377" s="153" t="e">
        <f t="shared" si="20"/>
        <v>#N/A</v>
      </c>
      <c r="S377" s="150" t="e">
        <f t="shared" si="21"/>
        <v>#N/A</v>
      </c>
      <c r="T377" s="150" t="e">
        <f t="shared" si="22"/>
        <v>#N/A</v>
      </c>
      <c r="U377" s="150" t="e">
        <f t="shared" si="23"/>
        <v>#N/A</v>
      </c>
      <c r="V377" s="154" t="e">
        <f>VLOOKUP(E377,'PC Receitas'!$O$4:$P$14,2,FALSE)</f>
        <v>#N/A</v>
      </c>
    </row>
    <row r="378" spans="3:22" ht="19.5" customHeight="1" thickTop="1" thickBot="1" x14ac:dyDescent="0.3">
      <c r="C378" s="58"/>
      <c r="D378" s="58" t="str">
        <f>IF(C378&lt;&gt;"",TEXT(C378,"00")&amp;"/03/"&amp;'Configurações Básicas'!$P$5,"")</f>
        <v/>
      </c>
      <c r="E378" s="58"/>
      <c r="F378" s="58"/>
      <c r="G378" s="58"/>
      <c r="H378" s="58"/>
      <c r="I378" s="59"/>
      <c r="J378" s="193"/>
      <c r="K378" s="60"/>
      <c r="L378" s="60"/>
      <c r="M378" s="56">
        <f>M377+IF(AND(K378="Pago",OR(E378='PC Receitas'!$O$4,E378='PC Receitas'!$O$5,E378='PC Receitas'!$O$6)),I378,IF(AND(K378="Pago",OR(E378='PC Receitas'!$O$7,E378='PC Receitas'!$O$8,E378='PC Receitas'!$O$9,E378='PC Receitas'!$O$10,E378='PC Receitas'!$O$11,E378='PC Receitas'!$O$12,E378='PC Receitas'!$O$13,E378='PC Receitas'!$O$14)),-I378,0))</f>
        <v>12927.7</v>
      </c>
      <c r="R378" s="153" t="e">
        <f t="shared" si="20"/>
        <v>#N/A</v>
      </c>
      <c r="S378" s="150" t="e">
        <f t="shared" si="21"/>
        <v>#N/A</v>
      </c>
      <c r="T378" s="150" t="e">
        <f t="shared" si="22"/>
        <v>#N/A</v>
      </c>
      <c r="U378" s="150" t="e">
        <f t="shared" si="23"/>
        <v>#N/A</v>
      </c>
      <c r="V378" s="154" t="e">
        <f>VLOOKUP(E378,'PC Receitas'!$O$4:$P$14,2,FALSE)</f>
        <v>#N/A</v>
      </c>
    </row>
    <row r="379" spans="3:22" ht="19.5" customHeight="1" thickTop="1" thickBot="1" x14ac:dyDescent="0.3">
      <c r="C379" s="58"/>
      <c r="D379" s="58" t="str">
        <f>IF(C379&lt;&gt;"",TEXT(C379,"00")&amp;"/03/"&amp;'Configurações Básicas'!$P$5,"")</f>
        <v/>
      </c>
      <c r="E379" s="58"/>
      <c r="F379" s="58"/>
      <c r="G379" s="58"/>
      <c r="H379" s="58"/>
      <c r="I379" s="59"/>
      <c r="J379" s="193"/>
      <c r="K379" s="60"/>
      <c r="L379" s="60"/>
      <c r="M379" s="56">
        <f>M378+IF(AND(K379="Pago",OR(E379='PC Receitas'!$O$4,E379='PC Receitas'!$O$5,E379='PC Receitas'!$O$6)),I379,IF(AND(K379="Pago",OR(E379='PC Receitas'!$O$7,E379='PC Receitas'!$O$8,E379='PC Receitas'!$O$9,E379='PC Receitas'!$O$10,E379='PC Receitas'!$O$11,E379='PC Receitas'!$O$12,E379='PC Receitas'!$O$13,E379='PC Receitas'!$O$14)),-I379,0))</f>
        <v>12927.7</v>
      </c>
      <c r="R379" s="153" t="e">
        <f t="shared" si="20"/>
        <v>#N/A</v>
      </c>
      <c r="S379" s="150" t="e">
        <f t="shared" si="21"/>
        <v>#N/A</v>
      </c>
      <c r="T379" s="150" t="e">
        <f t="shared" si="22"/>
        <v>#N/A</v>
      </c>
      <c r="U379" s="150" t="e">
        <f t="shared" si="23"/>
        <v>#N/A</v>
      </c>
      <c r="V379" s="154" t="e">
        <f>VLOOKUP(E379,'PC Receitas'!$O$4:$P$14,2,FALSE)</f>
        <v>#N/A</v>
      </c>
    </row>
    <row r="380" spans="3:22" ht="19.5" customHeight="1" thickTop="1" thickBot="1" x14ac:dyDescent="0.3">
      <c r="C380" s="58"/>
      <c r="D380" s="58" t="str">
        <f>IF(C380&lt;&gt;"",TEXT(C380,"00")&amp;"/03/"&amp;'Configurações Básicas'!$P$5,"")</f>
        <v/>
      </c>
      <c r="E380" s="58"/>
      <c r="F380" s="58"/>
      <c r="G380" s="58"/>
      <c r="H380" s="58"/>
      <c r="I380" s="59"/>
      <c r="J380" s="193"/>
      <c r="K380" s="60"/>
      <c r="L380" s="60"/>
      <c r="M380" s="56">
        <f>M379+IF(AND(K380="Pago",OR(E380='PC Receitas'!$O$4,E380='PC Receitas'!$O$5,E380='PC Receitas'!$O$6)),I380,IF(AND(K380="Pago",OR(E380='PC Receitas'!$O$7,E380='PC Receitas'!$O$8,E380='PC Receitas'!$O$9,E380='PC Receitas'!$O$10,E380='PC Receitas'!$O$11,E380='PC Receitas'!$O$12,E380='PC Receitas'!$O$13,E380='PC Receitas'!$O$14)),-I380,0))</f>
        <v>12927.7</v>
      </c>
      <c r="R380" s="153" t="e">
        <f t="shared" si="20"/>
        <v>#N/A</v>
      </c>
      <c r="S380" s="150" t="e">
        <f t="shared" si="21"/>
        <v>#N/A</v>
      </c>
      <c r="T380" s="150" t="e">
        <f t="shared" si="22"/>
        <v>#N/A</v>
      </c>
      <c r="U380" s="150" t="e">
        <f t="shared" si="23"/>
        <v>#N/A</v>
      </c>
      <c r="V380" s="154" t="e">
        <f>VLOOKUP(E380,'PC Receitas'!$O$4:$P$14,2,FALSE)</f>
        <v>#N/A</v>
      </c>
    </row>
    <row r="381" spans="3:22" ht="19.5" customHeight="1" thickTop="1" thickBot="1" x14ac:dyDescent="0.3">
      <c r="C381" s="58"/>
      <c r="D381" s="58" t="str">
        <f>IF(C381&lt;&gt;"",TEXT(C381,"00")&amp;"/03/"&amp;'Configurações Básicas'!$P$5,"")</f>
        <v/>
      </c>
      <c r="E381" s="58"/>
      <c r="F381" s="58"/>
      <c r="G381" s="58"/>
      <c r="H381" s="58"/>
      <c r="I381" s="59"/>
      <c r="J381" s="193"/>
      <c r="K381" s="60"/>
      <c r="L381" s="60"/>
      <c r="M381" s="56">
        <f>M380+IF(AND(K381="Pago",OR(E381='PC Receitas'!$O$4,E381='PC Receitas'!$O$5,E381='PC Receitas'!$O$6)),I381,IF(AND(K381="Pago",OR(E381='PC Receitas'!$O$7,E381='PC Receitas'!$O$8,E381='PC Receitas'!$O$9,E381='PC Receitas'!$O$10,E381='PC Receitas'!$O$11,E381='PC Receitas'!$O$12,E381='PC Receitas'!$O$13,E381='PC Receitas'!$O$14)),-I381,0))</f>
        <v>12927.7</v>
      </c>
      <c r="R381" s="153" t="e">
        <f t="shared" si="20"/>
        <v>#N/A</v>
      </c>
      <c r="S381" s="150" t="e">
        <f t="shared" si="21"/>
        <v>#N/A</v>
      </c>
      <c r="T381" s="150" t="e">
        <f t="shared" si="22"/>
        <v>#N/A</v>
      </c>
      <c r="U381" s="150" t="e">
        <f t="shared" si="23"/>
        <v>#N/A</v>
      </c>
      <c r="V381" s="154" t="e">
        <f>VLOOKUP(E381,'PC Receitas'!$O$4:$P$14,2,FALSE)</f>
        <v>#N/A</v>
      </c>
    </row>
    <row r="382" spans="3:22" ht="19.5" customHeight="1" thickTop="1" thickBot="1" x14ac:dyDescent="0.3">
      <c r="C382" s="58"/>
      <c r="D382" s="58" t="str">
        <f>IF(C382&lt;&gt;"",TEXT(C382,"00")&amp;"/03/"&amp;'Configurações Básicas'!$P$5,"")</f>
        <v/>
      </c>
      <c r="E382" s="58"/>
      <c r="F382" s="58"/>
      <c r="G382" s="58"/>
      <c r="H382" s="58"/>
      <c r="I382" s="59"/>
      <c r="J382" s="193"/>
      <c r="K382" s="60"/>
      <c r="L382" s="60"/>
      <c r="M382" s="56">
        <f>M381+IF(AND(K382="Pago",OR(E382='PC Receitas'!$O$4,E382='PC Receitas'!$O$5,E382='PC Receitas'!$O$6)),I382,IF(AND(K382="Pago",OR(E382='PC Receitas'!$O$7,E382='PC Receitas'!$O$8,E382='PC Receitas'!$O$9,E382='PC Receitas'!$O$10,E382='PC Receitas'!$O$11,E382='PC Receitas'!$O$12,E382='PC Receitas'!$O$13,E382='PC Receitas'!$O$14)),-I382,0))</f>
        <v>12927.7</v>
      </c>
      <c r="R382" s="153" t="e">
        <f t="shared" si="20"/>
        <v>#N/A</v>
      </c>
      <c r="S382" s="150" t="e">
        <f t="shared" si="21"/>
        <v>#N/A</v>
      </c>
      <c r="T382" s="150" t="e">
        <f t="shared" si="22"/>
        <v>#N/A</v>
      </c>
      <c r="U382" s="150" t="e">
        <f t="shared" si="23"/>
        <v>#N/A</v>
      </c>
      <c r="V382" s="154" t="e">
        <f>VLOOKUP(E382,'PC Receitas'!$O$4:$P$14,2,FALSE)</f>
        <v>#N/A</v>
      </c>
    </row>
    <row r="383" spans="3:22" ht="19.5" customHeight="1" thickTop="1" thickBot="1" x14ac:dyDescent="0.3">
      <c r="C383" s="58"/>
      <c r="D383" s="58" t="str">
        <f>IF(C383&lt;&gt;"",TEXT(C383,"00")&amp;"/03/"&amp;'Configurações Básicas'!$P$5,"")</f>
        <v/>
      </c>
      <c r="E383" s="58"/>
      <c r="F383" s="58"/>
      <c r="G383" s="58"/>
      <c r="H383" s="58"/>
      <c r="I383" s="59"/>
      <c r="J383" s="193"/>
      <c r="K383" s="60"/>
      <c r="L383" s="60"/>
      <c r="M383" s="56">
        <f>M382+IF(AND(K383="Pago",OR(E383='PC Receitas'!$O$4,E383='PC Receitas'!$O$5,E383='PC Receitas'!$O$6)),I383,IF(AND(K383="Pago",OR(E383='PC Receitas'!$O$7,E383='PC Receitas'!$O$8,E383='PC Receitas'!$O$9,E383='PC Receitas'!$O$10,E383='PC Receitas'!$O$11,E383='PC Receitas'!$O$12,E383='PC Receitas'!$O$13,E383='PC Receitas'!$O$14)),-I383,0))</f>
        <v>12927.7</v>
      </c>
      <c r="R383" s="153" t="e">
        <f t="shared" si="20"/>
        <v>#N/A</v>
      </c>
      <c r="S383" s="150" t="e">
        <f t="shared" si="21"/>
        <v>#N/A</v>
      </c>
      <c r="T383" s="150" t="e">
        <f t="shared" si="22"/>
        <v>#N/A</v>
      </c>
      <c r="U383" s="150" t="e">
        <f t="shared" si="23"/>
        <v>#N/A</v>
      </c>
      <c r="V383" s="154" t="e">
        <f>VLOOKUP(E383,'PC Receitas'!$O$4:$P$14,2,FALSE)</f>
        <v>#N/A</v>
      </c>
    </row>
    <row r="384" spans="3:22" ht="19.5" customHeight="1" thickTop="1" thickBot="1" x14ac:dyDescent="0.3">
      <c r="C384" s="58"/>
      <c r="D384" s="58" t="str">
        <f>IF(C384&lt;&gt;"",TEXT(C384,"00")&amp;"/03/"&amp;'Configurações Básicas'!$P$5,"")</f>
        <v/>
      </c>
      <c r="E384" s="58"/>
      <c r="F384" s="58"/>
      <c r="G384" s="58"/>
      <c r="H384" s="58"/>
      <c r="I384" s="59"/>
      <c r="J384" s="193"/>
      <c r="K384" s="60"/>
      <c r="L384" s="60"/>
      <c r="M384" s="56">
        <f>M383+IF(AND(K384="Pago",OR(E384='PC Receitas'!$O$4,E384='PC Receitas'!$O$5,E384='PC Receitas'!$O$6)),I384,IF(AND(K384="Pago",OR(E384='PC Receitas'!$O$7,E384='PC Receitas'!$O$8,E384='PC Receitas'!$O$9,E384='PC Receitas'!$O$10,E384='PC Receitas'!$O$11,E384='PC Receitas'!$O$12,E384='PC Receitas'!$O$13,E384='PC Receitas'!$O$14)),-I384,0))</f>
        <v>12927.7</v>
      </c>
      <c r="R384" s="153" t="e">
        <f t="shared" si="20"/>
        <v>#N/A</v>
      </c>
      <c r="S384" s="150" t="e">
        <f t="shared" si="21"/>
        <v>#N/A</v>
      </c>
      <c r="T384" s="150" t="e">
        <f t="shared" si="22"/>
        <v>#N/A</v>
      </c>
      <c r="U384" s="150" t="e">
        <f t="shared" si="23"/>
        <v>#N/A</v>
      </c>
      <c r="V384" s="154" t="e">
        <f>VLOOKUP(E384,'PC Receitas'!$O$4:$P$14,2,FALSE)</f>
        <v>#N/A</v>
      </c>
    </row>
    <row r="385" spans="3:22" ht="19.5" customHeight="1" thickTop="1" thickBot="1" x14ac:dyDescent="0.3">
      <c r="C385" s="58"/>
      <c r="D385" s="58" t="str">
        <f>IF(C385&lt;&gt;"",TEXT(C385,"00")&amp;"/03/"&amp;'Configurações Básicas'!$P$5,"")</f>
        <v/>
      </c>
      <c r="E385" s="58"/>
      <c r="F385" s="58"/>
      <c r="G385" s="58"/>
      <c r="H385" s="58"/>
      <c r="I385" s="59"/>
      <c r="J385" s="193"/>
      <c r="K385" s="60"/>
      <c r="L385" s="60"/>
      <c r="M385" s="56">
        <f>M384+IF(AND(K385="Pago",OR(E385='PC Receitas'!$O$4,E385='PC Receitas'!$O$5,E385='PC Receitas'!$O$6)),I385,IF(AND(K385="Pago",OR(E385='PC Receitas'!$O$7,E385='PC Receitas'!$O$8,E385='PC Receitas'!$O$9,E385='PC Receitas'!$O$10,E385='PC Receitas'!$O$11,E385='PC Receitas'!$O$12,E385='PC Receitas'!$O$13,E385='PC Receitas'!$O$14)),-I385,0))</f>
        <v>12927.7</v>
      </c>
      <c r="R385" s="153" t="e">
        <f t="shared" si="20"/>
        <v>#N/A</v>
      </c>
      <c r="S385" s="150" t="e">
        <f t="shared" si="21"/>
        <v>#N/A</v>
      </c>
      <c r="T385" s="150" t="e">
        <f t="shared" si="22"/>
        <v>#N/A</v>
      </c>
      <c r="U385" s="150" t="e">
        <f t="shared" si="23"/>
        <v>#N/A</v>
      </c>
      <c r="V385" s="154" t="e">
        <f>VLOOKUP(E385,'PC Receitas'!$O$4:$P$14,2,FALSE)</f>
        <v>#N/A</v>
      </c>
    </row>
    <row r="386" spans="3:22" ht="19.5" customHeight="1" thickTop="1" thickBot="1" x14ac:dyDescent="0.3">
      <c r="C386" s="58"/>
      <c r="D386" s="58" t="str">
        <f>IF(C386&lt;&gt;"",TEXT(C386,"00")&amp;"/03/"&amp;'Configurações Básicas'!$P$5,"")</f>
        <v/>
      </c>
      <c r="E386" s="58"/>
      <c r="F386" s="58"/>
      <c r="G386" s="58"/>
      <c r="H386" s="58"/>
      <c r="I386" s="59"/>
      <c r="J386" s="193"/>
      <c r="K386" s="60"/>
      <c r="L386" s="60"/>
      <c r="M386" s="56">
        <f>M385+IF(AND(K386="Pago",OR(E386='PC Receitas'!$O$4,E386='PC Receitas'!$O$5,E386='PC Receitas'!$O$6)),I386,IF(AND(K386="Pago",OR(E386='PC Receitas'!$O$7,E386='PC Receitas'!$O$8,E386='PC Receitas'!$O$9,E386='PC Receitas'!$O$10,E386='PC Receitas'!$O$11,E386='PC Receitas'!$O$12,E386='PC Receitas'!$O$13,E386='PC Receitas'!$O$14)),-I386,0))</f>
        <v>12927.7</v>
      </c>
      <c r="R386" s="153" t="e">
        <f t="shared" si="20"/>
        <v>#N/A</v>
      </c>
      <c r="S386" s="150" t="e">
        <f t="shared" si="21"/>
        <v>#N/A</v>
      </c>
      <c r="T386" s="150" t="e">
        <f t="shared" si="22"/>
        <v>#N/A</v>
      </c>
      <c r="U386" s="150" t="e">
        <f t="shared" si="23"/>
        <v>#N/A</v>
      </c>
      <c r="V386" s="154" t="e">
        <f>VLOOKUP(E386,'PC Receitas'!$O$4:$P$14,2,FALSE)</f>
        <v>#N/A</v>
      </c>
    </row>
    <row r="387" spans="3:22" ht="19.5" customHeight="1" thickTop="1" thickBot="1" x14ac:dyDescent="0.3">
      <c r="C387" s="58"/>
      <c r="D387" s="58" t="str">
        <f>IF(C387&lt;&gt;"",TEXT(C387,"00")&amp;"/03/"&amp;'Configurações Básicas'!$P$5,"")</f>
        <v/>
      </c>
      <c r="E387" s="58"/>
      <c r="F387" s="58"/>
      <c r="G387" s="58"/>
      <c r="H387" s="58"/>
      <c r="I387" s="59"/>
      <c r="J387" s="193"/>
      <c r="K387" s="60"/>
      <c r="L387" s="60"/>
      <c r="M387" s="56">
        <f>M386+IF(AND(K387="Pago",OR(E387='PC Receitas'!$O$4,E387='PC Receitas'!$O$5,E387='PC Receitas'!$O$6)),I387,IF(AND(K387="Pago",OR(E387='PC Receitas'!$O$7,E387='PC Receitas'!$O$8,E387='PC Receitas'!$O$9,E387='PC Receitas'!$O$10,E387='PC Receitas'!$O$11,E387='PC Receitas'!$O$12,E387='PC Receitas'!$O$13,E387='PC Receitas'!$O$14)),-I387,0))</f>
        <v>12927.7</v>
      </c>
      <c r="R387" s="153" t="e">
        <f t="shared" si="20"/>
        <v>#N/A</v>
      </c>
      <c r="S387" s="150" t="e">
        <f t="shared" si="21"/>
        <v>#N/A</v>
      </c>
      <c r="T387" s="150" t="e">
        <f t="shared" si="22"/>
        <v>#N/A</v>
      </c>
      <c r="U387" s="150" t="e">
        <f t="shared" si="23"/>
        <v>#N/A</v>
      </c>
      <c r="V387" s="154" t="e">
        <f>VLOOKUP(E387,'PC Receitas'!$O$4:$P$14,2,FALSE)</f>
        <v>#N/A</v>
      </c>
    </row>
    <row r="388" spans="3:22" ht="19.5" customHeight="1" thickTop="1" thickBot="1" x14ac:dyDescent="0.3">
      <c r="C388" s="58"/>
      <c r="D388" s="58" t="str">
        <f>IF(C388&lt;&gt;"",TEXT(C388,"00")&amp;"/03/"&amp;'Configurações Básicas'!$P$5,"")</f>
        <v/>
      </c>
      <c r="E388" s="58"/>
      <c r="F388" s="58"/>
      <c r="G388" s="58"/>
      <c r="H388" s="58"/>
      <c r="I388" s="59"/>
      <c r="J388" s="193"/>
      <c r="K388" s="60"/>
      <c r="L388" s="60"/>
      <c r="M388" s="56">
        <f>M387+IF(AND(K388="Pago",OR(E388='PC Receitas'!$O$4,E388='PC Receitas'!$O$5,E388='PC Receitas'!$O$6)),I388,IF(AND(K388="Pago",OR(E388='PC Receitas'!$O$7,E388='PC Receitas'!$O$8,E388='PC Receitas'!$O$9,E388='PC Receitas'!$O$10,E388='PC Receitas'!$O$11,E388='PC Receitas'!$O$12,E388='PC Receitas'!$O$13,E388='PC Receitas'!$O$14)),-I388,0))</f>
        <v>12927.7</v>
      </c>
      <c r="R388" s="153" t="e">
        <f t="shared" si="20"/>
        <v>#N/A</v>
      </c>
      <c r="S388" s="150" t="e">
        <f t="shared" si="21"/>
        <v>#N/A</v>
      </c>
      <c r="T388" s="150" t="e">
        <f t="shared" si="22"/>
        <v>#N/A</v>
      </c>
      <c r="U388" s="150" t="e">
        <f t="shared" si="23"/>
        <v>#N/A</v>
      </c>
      <c r="V388" s="154" t="e">
        <f>VLOOKUP(E388,'PC Receitas'!$O$4:$P$14,2,FALSE)</f>
        <v>#N/A</v>
      </c>
    </row>
    <row r="389" spans="3:22" ht="19.5" customHeight="1" thickTop="1" thickBot="1" x14ac:dyDescent="0.3">
      <c r="C389" s="58"/>
      <c r="D389" s="58" t="str">
        <f>IF(C389&lt;&gt;"",TEXT(C389,"00")&amp;"/03/"&amp;'Configurações Básicas'!$P$5,"")</f>
        <v/>
      </c>
      <c r="E389" s="58"/>
      <c r="F389" s="58"/>
      <c r="G389" s="58"/>
      <c r="H389" s="58"/>
      <c r="I389" s="59"/>
      <c r="J389" s="193"/>
      <c r="K389" s="60"/>
      <c r="L389" s="60"/>
      <c r="M389" s="56">
        <f>M388+IF(AND(K389="Pago",OR(E389='PC Receitas'!$O$4,E389='PC Receitas'!$O$5,E389='PC Receitas'!$O$6)),I389,IF(AND(K389="Pago",OR(E389='PC Receitas'!$O$7,E389='PC Receitas'!$O$8,E389='PC Receitas'!$O$9,E389='PC Receitas'!$O$10,E389='PC Receitas'!$O$11,E389='PC Receitas'!$O$12,E389='PC Receitas'!$O$13,E389='PC Receitas'!$O$14)),-I389,0))</f>
        <v>12927.7</v>
      </c>
      <c r="R389" s="153" t="e">
        <f t="shared" si="20"/>
        <v>#N/A</v>
      </c>
      <c r="S389" s="150" t="e">
        <f t="shared" si="21"/>
        <v>#N/A</v>
      </c>
      <c r="T389" s="150" t="e">
        <f t="shared" si="22"/>
        <v>#N/A</v>
      </c>
      <c r="U389" s="150" t="e">
        <f t="shared" si="23"/>
        <v>#N/A</v>
      </c>
      <c r="V389" s="154" t="e">
        <f>VLOOKUP(E389,'PC Receitas'!$O$4:$P$14,2,FALSE)</f>
        <v>#N/A</v>
      </c>
    </row>
    <row r="390" spans="3:22" ht="19.5" customHeight="1" thickTop="1" thickBot="1" x14ac:dyDescent="0.3">
      <c r="C390" s="58"/>
      <c r="D390" s="58" t="str">
        <f>IF(C390&lt;&gt;"",TEXT(C390,"00")&amp;"/03/"&amp;'Configurações Básicas'!$P$5,"")</f>
        <v/>
      </c>
      <c r="E390" s="58"/>
      <c r="F390" s="58"/>
      <c r="G390" s="58"/>
      <c r="H390" s="58"/>
      <c r="I390" s="59"/>
      <c r="J390" s="193"/>
      <c r="K390" s="60"/>
      <c r="L390" s="60"/>
      <c r="M390" s="56">
        <f>M389+IF(AND(K390="Pago",OR(E390='PC Receitas'!$O$4,E390='PC Receitas'!$O$5,E390='PC Receitas'!$O$6)),I390,IF(AND(K390="Pago",OR(E390='PC Receitas'!$O$7,E390='PC Receitas'!$O$8,E390='PC Receitas'!$O$9,E390='PC Receitas'!$O$10,E390='PC Receitas'!$O$11,E390='PC Receitas'!$O$12,E390='PC Receitas'!$O$13,E390='PC Receitas'!$O$14)),-I390,0))</f>
        <v>12927.7</v>
      </c>
      <c r="R390" s="153" t="e">
        <f t="shared" ref="R390:R453" si="24">IF(V390="Despesas_com_RH","Despesa",IF(V390="Despesas_Operacionais","Despesa",IF(V390="Despesas_com_Marketing","Despesa",IF(V390="Impostos","Despesa",IF(V390="Investimentos","Despesa","")))))</f>
        <v>#N/A</v>
      </c>
      <c r="S390" s="150" t="e">
        <f t="shared" ref="S390:S453" si="25">IF(V390="Despesas_com_Produtos","Despesa",IF(V390="Despesas_com_Serviços","Despesa",IF(V390="Despesas_Não_Operacionais","Despesa","")))</f>
        <v>#N/A</v>
      </c>
      <c r="T390" s="150" t="e">
        <f t="shared" ref="T390:T453" si="26">IF(V390="Receitas_com_Produtos","Receita",IF(V390="Receitas_com_Serviços","Receita",IF(V390="Receitas_Não_Operacionais","Receita","")))</f>
        <v>#N/A</v>
      </c>
      <c r="U390" s="150" t="e">
        <f t="shared" ref="U390:U453" si="27">IF(R390&lt;&gt;"",R390,IF(S390&lt;&gt;"",S390,IF(T390&lt;&gt;"",T390,"")))</f>
        <v>#N/A</v>
      </c>
      <c r="V390" s="154" t="e">
        <f>VLOOKUP(E390,'PC Receitas'!$O$4:$P$14,2,FALSE)</f>
        <v>#N/A</v>
      </c>
    </row>
    <row r="391" spans="3:22" ht="19.5" customHeight="1" thickTop="1" thickBot="1" x14ac:dyDescent="0.3">
      <c r="C391" s="58"/>
      <c r="D391" s="58" t="str">
        <f>IF(C391&lt;&gt;"",TEXT(C391,"00")&amp;"/03/"&amp;'Configurações Básicas'!$P$5,"")</f>
        <v/>
      </c>
      <c r="E391" s="58"/>
      <c r="F391" s="58"/>
      <c r="G391" s="58"/>
      <c r="H391" s="58"/>
      <c r="I391" s="59"/>
      <c r="J391" s="193"/>
      <c r="K391" s="60"/>
      <c r="L391" s="60"/>
      <c r="M391" s="56">
        <f>M390+IF(AND(K391="Pago",OR(E391='PC Receitas'!$O$4,E391='PC Receitas'!$O$5,E391='PC Receitas'!$O$6)),I391,IF(AND(K391="Pago",OR(E391='PC Receitas'!$O$7,E391='PC Receitas'!$O$8,E391='PC Receitas'!$O$9,E391='PC Receitas'!$O$10,E391='PC Receitas'!$O$11,E391='PC Receitas'!$O$12,E391='PC Receitas'!$O$13,E391='PC Receitas'!$O$14)),-I391,0))</f>
        <v>12927.7</v>
      </c>
      <c r="R391" s="153" t="e">
        <f t="shared" si="24"/>
        <v>#N/A</v>
      </c>
      <c r="S391" s="150" t="e">
        <f t="shared" si="25"/>
        <v>#N/A</v>
      </c>
      <c r="T391" s="150" t="e">
        <f t="shared" si="26"/>
        <v>#N/A</v>
      </c>
      <c r="U391" s="150" t="e">
        <f t="shared" si="27"/>
        <v>#N/A</v>
      </c>
      <c r="V391" s="154" t="e">
        <f>VLOOKUP(E391,'PC Receitas'!$O$4:$P$14,2,FALSE)</f>
        <v>#N/A</v>
      </c>
    </row>
    <row r="392" spans="3:22" ht="19.5" customHeight="1" thickTop="1" thickBot="1" x14ac:dyDescent="0.3">
      <c r="C392" s="58"/>
      <c r="D392" s="58" t="str">
        <f>IF(C392&lt;&gt;"",TEXT(C392,"00")&amp;"/03/"&amp;'Configurações Básicas'!$P$5,"")</f>
        <v/>
      </c>
      <c r="E392" s="58"/>
      <c r="F392" s="58"/>
      <c r="G392" s="58"/>
      <c r="H392" s="58"/>
      <c r="I392" s="59"/>
      <c r="J392" s="193"/>
      <c r="K392" s="60"/>
      <c r="L392" s="60"/>
      <c r="M392" s="56">
        <f>M391+IF(AND(K392="Pago",OR(E392='PC Receitas'!$O$4,E392='PC Receitas'!$O$5,E392='PC Receitas'!$O$6)),I392,IF(AND(K392="Pago",OR(E392='PC Receitas'!$O$7,E392='PC Receitas'!$O$8,E392='PC Receitas'!$O$9,E392='PC Receitas'!$O$10,E392='PC Receitas'!$O$11,E392='PC Receitas'!$O$12,E392='PC Receitas'!$O$13,E392='PC Receitas'!$O$14)),-I392,0))</f>
        <v>12927.7</v>
      </c>
      <c r="R392" s="153" t="e">
        <f t="shared" si="24"/>
        <v>#N/A</v>
      </c>
      <c r="S392" s="150" t="e">
        <f t="shared" si="25"/>
        <v>#N/A</v>
      </c>
      <c r="T392" s="150" t="e">
        <f t="shared" si="26"/>
        <v>#N/A</v>
      </c>
      <c r="U392" s="150" t="e">
        <f t="shared" si="27"/>
        <v>#N/A</v>
      </c>
      <c r="V392" s="154" t="e">
        <f>VLOOKUP(E392,'PC Receitas'!$O$4:$P$14,2,FALSE)</f>
        <v>#N/A</v>
      </c>
    </row>
    <row r="393" spans="3:22" ht="19.5" customHeight="1" thickTop="1" thickBot="1" x14ac:dyDescent="0.3">
      <c r="C393" s="58"/>
      <c r="D393" s="58" t="str">
        <f>IF(C393&lt;&gt;"",TEXT(C393,"00")&amp;"/03/"&amp;'Configurações Básicas'!$P$5,"")</f>
        <v/>
      </c>
      <c r="E393" s="58"/>
      <c r="F393" s="58"/>
      <c r="G393" s="58"/>
      <c r="H393" s="58"/>
      <c r="I393" s="59"/>
      <c r="J393" s="193"/>
      <c r="K393" s="60"/>
      <c r="L393" s="60"/>
      <c r="M393" s="56">
        <f>M392+IF(AND(K393="Pago",OR(E393='PC Receitas'!$O$4,E393='PC Receitas'!$O$5,E393='PC Receitas'!$O$6)),I393,IF(AND(K393="Pago",OR(E393='PC Receitas'!$O$7,E393='PC Receitas'!$O$8,E393='PC Receitas'!$O$9,E393='PC Receitas'!$O$10,E393='PC Receitas'!$O$11,E393='PC Receitas'!$O$12,E393='PC Receitas'!$O$13,E393='PC Receitas'!$O$14)),-I393,0))</f>
        <v>12927.7</v>
      </c>
      <c r="R393" s="153" t="e">
        <f t="shared" si="24"/>
        <v>#N/A</v>
      </c>
      <c r="S393" s="150" t="e">
        <f t="shared" si="25"/>
        <v>#N/A</v>
      </c>
      <c r="T393" s="150" t="e">
        <f t="shared" si="26"/>
        <v>#N/A</v>
      </c>
      <c r="U393" s="150" t="e">
        <f t="shared" si="27"/>
        <v>#N/A</v>
      </c>
      <c r="V393" s="154" t="e">
        <f>VLOOKUP(E393,'PC Receitas'!$O$4:$P$14,2,FALSE)</f>
        <v>#N/A</v>
      </c>
    </row>
    <row r="394" spans="3:22" ht="19.5" customHeight="1" thickTop="1" thickBot="1" x14ac:dyDescent="0.3">
      <c r="C394" s="58"/>
      <c r="D394" s="58" t="str">
        <f>IF(C394&lt;&gt;"",TEXT(C394,"00")&amp;"/03/"&amp;'Configurações Básicas'!$P$5,"")</f>
        <v/>
      </c>
      <c r="E394" s="58"/>
      <c r="F394" s="58"/>
      <c r="G394" s="58"/>
      <c r="H394" s="58"/>
      <c r="I394" s="59"/>
      <c r="J394" s="193"/>
      <c r="K394" s="60"/>
      <c r="L394" s="60"/>
      <c r="M394" s="56">
        <f>M393+IF(AND(K394="Pago",OR(E394='PC Receitas'!$O$4,E394='PC Receitas'!$O$5,E394='PC Receitas'!$O$6)),I394,IF(AND(K394="Pago",OR(E394='PC Receitas'!$O$7,E394='PC Receitas'!$O$8,E394='PC Receitas'!$O$9,E394='PC Receitas'!$O$10,E394='PC Receitas'!$O$11,E394='PC Receitas'!$O$12,E394='PC Receitas'!$O$13,E394='PC Receitas'!$O$14)),-I394,0))</f>
        <v>12927.7</v>
      </c>
      <c r="R394" s="153" t="e">
        <f t="shared" si="24"/>
        <v>#N/A</v>
      </c>
      <c r="S394" s="150" t="e">
        <f t="shared" si="25"/>
        <v>#N/A</v>
      </c>
      <c r="T394" s="150" t="e">
        <f t="shared" si="26"/>
        <v>#N/A</v>
      </c>
      <c r="U394" s="150" t="e">
        <f t="shared" si="27"/>
        <v>#N/A</v>
      </c>
      <c r="V394" s="154" t="e">
        <f>VLOOKUP(E394,'PC Receitas'!$O$4:$P$14,2,FALSE)</f>
        <v>#N/A</v>
      </c>
    </row>
    <row r="395" spans="3:22" ht="19.5" customHeight="1" thickTop="1" thickBot="1" x14ac:dyDescent="0.3">
      <c r="C395" s="58"/>
      <c r="D395" s="58" t="str">
        <f>IF(C395&lt;&gt;"",TEXT(C395,"00")&amp;"/03/"&amp;'Configurações Básicas'!$P$5,"")</f>
        <v/>
      </c>
      <c r="E395" s="58"/>
      <c r="F395" s="58"/>
      <c r="G395" s="58"/>
      <c r="H395" s="58"/>
      <c r="I395" s="59"/>
      <c r="J395" s="193"/>
      <c r="K395" s="60"/>
      <c r="L395" s="60"/>
      <c r="M395" s="56">
        <f>M394+IF(AND(K395="Pago",OR(E395='PC Receitas'!$O$4,E395='PC Receitas'!$O$5,E395='PC Receitas'!$O$6)),I395,IF(AND(K395="Pago",OR(E395='PC Receitas'!$O$7,E395='PC Receitas'!$O$8,E395='PC Receitas'!$O$9,E395='PC Receitas'!$O$10,E395='PC Receitas'!$O$11,E395='PC Receitas'!$O$12,E395='PC Receitas'!$O$13,E395='PC Receitas'!$O$14)),-I395,0))</f>
        <v>12927.7</v>
      </c>
      <c r="R395" s="153" t="e">
        <f t="shared" si="24"/>
        <v>#N/A</v>
      </c>
      <c r="S395" s="150" t="e">
        <f t="shared" si="25"/>
        <v>#N/A</v>
      </c>
      <c r="T395" s="150" t="e">
        <f t="shared" si="26"/>
        <v>#N/A</v>
      </c>
      <c r="U395" s="150" t="e">
        <f t="shared" si="27"/>
        <v>#N/A</v>
      </c>
      <c r="V395" s="154" t="e">
        <f>VLOOKUP(E395,'PC Receitas'!$O$4:$P$14,2,FALSE)</f>
        <v>#N/A</v>
      </c>
    </row>
    <row r="396" spans="3:22" ht="19.5" customHeight="1" thickTop="1" thickBot="1" x14ac:dyDescent="0.3">
      <c r="C396" s="58"/>
      <c r="D396" s="58" t="str">
        <f>IF(C396&lt;&gt;"",TEXT(C396,"00")&amp;"/03/"&amp;'Configurações Básicas'!$P$5,"")</f>
        <v/>
      </c>
      <c r="E396" s="58"/>
      <c r="F396" s="58"/>
      <c r="G396" s="58"/>
      <c r="H396" s="58"/>
      <c r="I396" s="59"/>
      <c r="J396" s="193"/>
      <c r="K396" s="60"/>
      <c r="L396" s="60"/>
      <c r="M396" s="56">
        <f>M395+IF(AND(K396="Pago",OR(E396='PC Receitas'!$O$4,E396='PC Receitas'!$O$5,E396='PC Receitas'!$O$6)),I396,IF(AND(K396="Pago",OR(E396='PC Receitas'!$O$7,E396='PC Receitas'!$O$8,E396='PC Receitas'!$O$9,E396='PC Receitas'!$O$10,E396='PC Receitas'!$O$11,E396='PC Receitas'!$O$12,E396='PC Receitas'!$O$13,E396='PC Receitas'!$O$14)),-I396,0))</f>
        <v>12927.7</v>
      </c>
      <c r="R396" s="153" t="e">
        <f t="shared" si="24"/>
        <v>#N/A</v>
      </c>
      <c r="S396" s="150" t="e">
        <f t="shared" si="25"/>
        <v>#N/A</v>
      </c>
      <c r="T396" s="150" t="e">
        <f t="shared" si="26"/>
        <v>#N/A</v>
      </c>
      <c r="U396" s="150" t="e">
        <f t="shared" si="27"/>
        <v>#N/A</v>
      </c>
      <c r="V396" s="154" t="e">
        <f>VLOOKUP(E396,'PC Receitas'!$O$4:$P$14,2,FALSE)</f>
        <v>#N/A</v>
      </c>
    </row>
    <row r="397" spans="3:22" ht="19.5" customHeight="1" thickTop="1" thickBot="1" x14ac:dyDescent="0.3">
      <c r="C397" s="58"/>
      <c r="D397" s="58" t="str">
        <f>IF(C397&lt;&gt;"",TEXT(C397,"00")&amp;"/03/"&amp;'Configurações Básicas'!$P$5,"")</f>
        <v/>
      </c>
      <c r="E397" s="58"/>
      <c r="F397" s="58"/>
      <c r="G397" s="58"/>
      <c r="H397" s="58"/>
      <c r="I397" s="59"/>
      <c r="J397" s="193"/>
      <c r="K397" s="60"/>
      <c r="L397" s="60"/>
      <c r="M397" s="56">
        <f>M396+IF(AND(K397="Pago",OR(E397='PC Receitas'!$O$4,E397='PC Receitas'!$O$5,E397='PC Receitas'!$O$6)),I397,IF(AND(K397="Pago",OR(E397='PC Receitas'!$O$7,E397='PC Receitas'!$O$8,E397='PC Receitas'!$O$9,E397='PC Receitas'!$O$10,E397='PC Receitas'!$O$11,E397='PC Receitas'!$O$12,E397='PC Receitas'!$O$13,E397='PC Receitas'!$O$14)),-I397,0))</f>
        <v>12927.7</v>
      </c>
      <c r="R397" s="153" t="e">
        <f t="shared" si="24"/>
        <v>#N/A</v>
      </c>
      <c r="S397" s="150" t="e">
        <f t="shared" si="25"/>
        <v>#N/A</v>
      </c>
      <c r="T397" s="150" t="e">
        <f t="shared" si="26"/>
        <v>#N/A</v>
      </c>
      <c r="U397" s="150" t="e">
        <f t="shared" si="27"/>
        <v>#N/A</v>
      </c>
      <c r="V397" s="154" t="e">
        <f>VLOOKUP(E397,'PC Receitas'!$O$4:$P$14,2,FALSE)</f>
        <v>#N/A</v>
      </c>
    </row>
    <row r="398" spans="3:22" ht="19.5" customHeight="1" thickTop="1" thickBot="1" x14ac:dyDescent="0.3">
      <c r="C398" s="58"/>
      <c r="D398" s="58" t="str">
        <f>IF(C398&lt;&gt;"",TEXT(C398,"00")&amp;"/03/"&amp;'Configurações Básicas'!$P$5,"")</f>
        <v/>
      </c>
      <c r="E398" s="58"/>
      <c r="F398" s="58"/>
      <c r="G398" s="58"/>
      <c r="H398" s="58"/>
      <c r="I398" s="59"/>
      <c r="J398" s="193"/>
      <c r="K398" s="60"/>
      <c r="L398" s="60"/>
      <c r="M398" s="56">
        <f>M397+IF(AND(K398="Pago",OR(E398='PC Receitas'!$O$4,E398='PC Receitas'!$O$5,E398='PC Receitas'!$O$6)),I398,IF(AND(K398="Pago",OR(E398='PC Receitas'!$O$7,E398='PC Receitas'!$O$8,E398='PC Receitas'!$O$9,E398='PC Receitas'!$O$10,E398='PC Receitas'!$O$11,E398='PC Receitas'!$O$12,E398='PC Receitas'!$O$13,E398='PC Receitas'!$O$14)),-I398,0))</f>
        <v>12927.7</v>
      </c>
      <c r="R398" s="153" t="e">
        <f t="shared" si="24"/>
        <v>#N/A</v>
      </c>
      <c r="S398" s="150" t="e">
        <f t="shared" si="25"/>
        <v>#N/A</v>
      </c>
      <c r="T398" s="150" t="e">
        <f t="shared" si="26"/>
        <v>#N/A</v>
      </c>
      <c r="U398" s="150" t="e">
        <f t="shared" si="27"/>
        <v>#N/A</v>
      </c>
      <c r="V398" s="154" t="e">
        <f>VLOOKUP(E398,'PC Receitas'!$O$4:$P$14,2,FALSE)</f>
        <v>#N/A</v>
      </c>
    </row>
    <row r="399" spans="3:22" ht="19.5" customHeight="1" thickTop="1" thickBot="1" x14ac:dyDescent="0.3">
      <c r="C399" s="58"/>
      <c r="D399" s="58" t="str">
        <f>IF(C399&lt;&gt;"",TEXT(C399,"00")&amp;"/03/"&amp;'Configurações Básicas'!$P$5,"")</f>
        <v/>
      </c>
      <c r="E399" s="58"/>
      <c r="F399" s="58"/>
      <c r="G399" s="58"/>
      <c r="H399" s="58"/>
      <c r="I399" s="59"/>
      <c r="J399" s="193"/>
      <c r="K399" s="60"/>
      <c r="L399" s="60"/>
      <c r="M399" s="56">
        <f>M398+IF(AND(K399="Pago",OR(E399='PC Receitas'!$O$4,E399='PC Receitas'!$O$5,E399='PC Receitas'!$O$6)),I399,IF(AND(K399="Pago",OR(E399='PC Receitas'!$O$7,E399='PC Receitas'!$O$8,E399='PC Receitas'!$O$9,E399='PC Receitas'!$O$10,E399='PC Receitas'!$O$11,E399='PC Receitas'!$O$12,E399='PC Receitas'!$O$13,E399='PC Receitas'!$O$14)),-I399,0))</f>
        <v>12927.7</v>
      </c>
      <c r="R399" s="153" t="e">
        <f t="shared" si="24"/>
        <v>#N/A</v>
      </c>
      <c r="S399" s="150" t="e">
        <f t="shared" si="25"/>
        <v>#N/A</v>
      </c>
      <c r="T399" s="150" t="e">
        <f t="shared" si="26"/>
        <v>#N/A</v>
      </c>
      <c r="U399" s="150" t="e">
        <f t="shared" si="27"/>
        <v>#N/A</v>
      </c>
      <c r="V399" s="154" t="e">
        <f>VLOOKUP(E399,'PC Receitas'!$O$4:$P$14,2,FALSE)</f>
        <v>#N/A</v>
      </c>
    </row>
    <row r="400" spans="3:22" ht="19.5" customHeight="1" thickTop="1" thickBot="1" x14ac:dyDescent="0.3">
      <c r="C400" s="58"/>
      <c r="D400" s="58" t="str">
        <f>IF(C400&lt;&gt;"",TEXT(C400,"00")&amp;"/03/"&amp;'Configurações Básicas'!$P$5,"")</f>
        <v/>
      </c>
      <c r="E400" s="58"/>
      <c r="F400" s="58"/>
      <c r="G400" s="58"/>
      <c r="H400" s="58"/>
      <c r="I400" s="59"/>
      <c r="J400" s="193"/>
      <c r="K400" s="60"/>
      <c r="L400" s="60"/>
      <c r="M400" s="56">
        <f>M399+IF(AND(K400="Pago",OR(E400='PC Receitas'!$O$4,E400='PC Receitas'!$O$5,E400='PC Receitas'!$O$6)),I400,IF(AND(K400="Pago",OR(E400='PC Receitas'!$O$7,E400='PC Receitas'!$O$8,E400='PC Receitas'!$O$9,E400='PC Receitas'!$O$10,E400='PC Receitas'!$O$11,E400='PC Receitas'!$O$12,E400='PC Receitas'!$O$13,E400='PC Receitas'!$O$14)),-I400,0))</f>
        <v>12927.7</v>
      </c>
      <c r="R400" s="153" t="e">
        <f t="shared" si="24"/>
        <v>#N/A</v>
      </c>
      <c r="S400" s="150" t="e">
        <f t="shared" si="25"/>
        <v>#N/A</v>
      </c>
      <c r="T400" s="150" t="e">
        <f t="shared" si="26"/>
        <v>#N/A</v>
      </c>
      <c r="U400" s="150" t="e">
        <f t="shared" si="27"/>
        <v>#N/A</v>
      </c>
      <c r="V400" s="154" t="e">
        <f>VLOOKUP(E400,'PC Receitas'!$O$4:$P$14,2,FALSE)</f>
        <v>#N/A</v>
      </c>
    </row>
    <row r="401" spans="3:22" ht="19.5" customHeight="1" thickTop="1" thickBot="1" x14ac:dyDescent="0.3">
      <c r="C401" s="58"/>
      <c r="D401" s="58" t="str">
        <f>IF(C401&lt;&gt;"",TEXT(C401,"00")&amp;"/03/"&amp;'Configurações Básicas'!$P$5,"")</f>
        <v/>
      </c>
      <c r="E401" s="58"/>
      <c r="F401" s="58"/>
      <c r="G401" s="58"/>
      <c r="H401" s="58"/>
      <c r="I401" s="59"/>
      <c r="J401" s="193"/>
      <c r="K401" s="60"/>
      <c r="L401" s="60"/>
      <c r="M401" s="56">
        <f>M400+IF(AND(K401="Pago",OR(E401='PC Receitas'!$O$4,E401='PC Receitas'!$O$5,E401='PC Receitas'!$O$6)),I401,IF(AND(K401="Pago",OR(E401='PC Receitas'!$O$7,E401='PC Receitas'!$O$8,E401='PC Receitas'!$O$9,E401='PC Receitas'!$O$10,E401='PC Receitas'!$O$11,E401='PC Receitas'!$O$12,E401='PC Receitas'!$O$13,E401='PC Receitas'!$O$14)),-I401,0))</f>
        <v>12927.7</v>
      </c>
      <c r="R401" s="153" t="e">
        <f t="shared" si="24"/>
        <v>#N/A</v>
      </c>
      <c r="S401" s="150" t="e">
        <f t="shared" si="25"/>
        <v>#N/A</v>
      </c>
      <c r="T401" s="150" t="e">
        <f t="shared" si="26"/>
        <v>#N/A</v>
      </c>
      <c r="U401" s="150" t="e">
        <f t="shared" si="27"/>
        <v>#N/A</v>
      </c>
      <c r="V401" s="154" t="e">
        <f>VLOOKUP(E401,'PC Receitas'!$O$4:$P$14,2,FALSE)</f>
        <v>#N/A</v>
      </c>
    </row>
    <row r="402" spans="3:22" ht="19.5" customHeight="1" thickTop="1" thickBot="1" x14ac:dyDescent="0.3">
      <c r="C402" s="58"/>
      <c r="D402" s="58" t="str">
        <f>IF(C402&lt;&gt;"",TEXT(C402,"00")&amp;"/03/"&amp;'Configurações Básicas'!$P$5,"")</f>
        <v/>
      </c>
      <c r="E402" s="58"/>
      <c r="F402" s="58"/>
      <c r="G402" s="58"/>
      <c r="H402" s="58"/>
      <c r="I402" s="59"/>
      <c r="J402" s="193"/>
      <c r="K402" s="60"/>
      <c r="L402" s="60"/>
      <c r="M402" s="56">
        <f>M401+IF(AND(K402="Pago",OR(E402='PC Receitas'!$O$4,E402='PC Receitas'!$O$5,E402='PC Receitas'!$O$6)),I402,IF(AND(K402="Pago",OR(E402='PC Receitas'!$O$7,E402='PC Receitas'!$O$8,E402='PC Receitas'!$O$9,E402='PC Receitas'!$O$10,E402='PC Receitas'!$O$11,E402='PC Receitas'!$O$12,E402='PC Receitas'!$O$13,E402='PC Receitas'!$O$14)),-I402,0))</f>
        <v>12927.7</v>
      </c>
      <c r="R402" s="153" t="e">
        <f t="shared" si="24"/>
        <v>#N/A</v>
      </c>
      <c r="S402" s="150" t="e">
        <f t="shared" si="25"/>
        <v>#N/A</v>
      </c>
      <c r="T402" s="150" t="e">
        <f t="shared" si="26"/>
        <v>#N/A</v>
      </c>
      <c r="U402" s="150" t="e">
        <f t="shared" si="27"/>
        <v>#N/A</v>
      </c>
      <c r="V402" s="154" t="e">
        <f>VLOOKUP(E402,'PC Receitas'!$O$4:$P$14,2,FALSE)</f>
        <v>#N/A</v>
      </c>
    </row>
    <row r="403" spans="3:22" ht="19.5" customHeight="1" thickTop="1" thickBot="1" x14ac:dyDescent="0.3">
      <c r="C403" s="58"/>
      <c r="D403" s="58" t="str">
        <f>IF(C403&lt;&gt;"",TEXT(C403,"00")&amp;"/03/"&amp;'Configurações Básicas'!$P$5,"")</f>
        <v/>
      </c>
      <c r="E403" s="58"/>
      <c r="F403" s="58"/>
      <c r="G403" s="58"/>
      <c r="H403" s="58"/>
      <c r="I403" s="59"/>
      <c r="J403" s="193"/>
      <c r="K403" s="60"/>
      <c r="L403" s="60"/>
      <c r="M403" s="56">
        <f>M402+IF(AND(K403="Pago",OR(E403='PC Receitas'!$O$4,E403='PC Receitas'!$O$5,E403='PC Receitas'!$O$6)),I403,IF(AND(K403="Pago",OR(E403='PC Receitas'!$O$7,E403='PC Receitas'!$O$8,E403='PC Receitas'!$O$9,E403='PC Receitas'!$O$10,E403='PC Receitas'!$O$11,E403='PC Receitas'!$O$12,E403='PC Receitas'!$O$13,E403='PC Receitas'!$O$14)),-I403,0))</f>
        <v>12927.7</v>
      </c>
      <c r="R403" s="153" t="e">
        <f t="shared" si="24"/>
        <v>#N/A</v>
      </c>
      <c r="S403" s="150" t="e">
        <f t="shared" si="25"/>
        <v>#N/A</v>
      </c>
      <c r="T403" s="150" t="e">
        <f t="shared" si="26"/>
        <v>#N/A</v>
      </c>
      <c r="U403" s="150" t="e">
        <f t="shared" si="27"/>
        <v>#N/A</v>
      </c>
      <c r="V403" s="154" t="e">
        <f>VLOOKUP(E403,'PC Receitas'!$O$4:$P$14,2,FALSE)</f>
        <v>#N/A</v>
      </c>
    </row>
    <row r="404" spans="3:22" ht="19.5" customHeight="1" thickTop="1" thickBot="1" x14ac:dyDescent="0.3">
      <c r="C404" s="58"/>
      <c r="D404" s="58" t="str">
        <f>IF(C404&lt;&gt;"",TEXT(C404,"00")&amp;"/03/"&amp;'Configurações Básicas'!$P$5,"")</f>
        <v/>
      </c>
      <c r="E404" s="58"/>
      <c r="F404" s="58"/>
      <c r="G404" s="58"/>
      <c r="H404" s="58"/>
      <c r="I404" s="59"/>
      <c r="J404" s="193"/>
      <c r="K404" s="60"/>
      <c r="L404" s="60"/>
      <c r="M404" s="56">
        <f>M403+IF(AND(K404="Pago",OR(E404='PC Receitas'!$O$4,E404='PC Receitas'!$O$5,E404='PC Receitas'!$O$6)),I404,IF(AND(K404="Pago",OR(E404='PC Receitas'!$O$7,E404='PC Receitas'!$O$8,E404='PC Receitas'!$O$9,E404='PC Receitas'!$O$10,E404='PC Receitas'!$O$11,E404='PC Receitas'!$O$12,E404='PC Receitas'!$O$13,E404='PC Receitas'!$O$14)),-I404,0))</f>
        <v>12927.7</v>
      </c>
      <c r="R404" s="153" t="e">
        <f t="shared" si="24"/>
        <v>#N/A</v>
      </c>
      <c r="S404" s="150" t="e">
        <f t="shared" si="25"/>
        <v>#N/A</v>
      </c>
      <c r="T404" s="150" t="e">
        <f t="shared" si="26"/>
        <v>#N/A</v>
      </c>
      <c r="U404" s="150" t="e">
        <f t="shared" si="27"/>
        <v>#N/A</v>
      </c>
      <c r="V404" s="154" t="e">
        <f>VLOOKUP(E404,'PC Receitas'!$O$4:$P$14,2,FALSE)</f>
        <v>#N/A</v>
      </c>
    </row>
    <row r="405" spans="3:22" ht="19.5" customHeight="1" thickTop="1" thickBot="1" x14ac:dyDescent="0.3">
      <c r="C405" s="58"/>
      <c r="D405" s="58" t="str">
        <f>IF(C405&lt;&gt;"",TEXT(C405,"00")&amp;"/03/"&amp;'Configurações Básicas'!$P$5,"")</f>
        <v/>
      </c>
      <c r="E405" s="58"/>
      <c r="F405" s="58"/>
      <c r="G405" s="58"/>
      <c r="H405" s="58"/>
      <c r="I405" s="59"/>
      <c r="J405" s="193"/>
      <c r="K405" s="60"/>
      <c r="L405" s="60"/>
      <c r="M405" s="56">
        <f>M404+IF(AND(K405="Pago",OR(E405='PC Receitas'!$O$4,E405='PC Receitas'!$O$5,E405='PC Receitas'!$O$6)),I405,IF(AND(K405="Pago",OR(E405='PC Receitas'!$O$7,E405='PC Receitas'!$O$8,E405='PC Receitas'!$O$9,E405='PC Receitas'!$O$10,E405='PC Receitas'!$O$11,E405='PC Receitas'!$O$12,E405='PC Receitas'!$O$13,E405='PC Receitas'!$O$14)),-I405,0))</f>
        <v>12927.7</v>
      </c>
      <c r="R405" s="153" t="e">
        <f t="shared" si="24"/>
        <v>#N/A</v>
      </c>
      <c r="S405" s="150" t="e">
        <f t="shared" si="25"/>
        <v>#N/A</v>
      </c>
      <c r="T405" s="150" t="e">
        <f t="shared" si="26"/>
        <v>#N/A</v>
      </c>
      <c r="U405" s="150" t="e">
        <f t="shared" si="27"/>
        <v>#N/A</v>
      </c>
      <c r="V405" s="154" t="e">
        <f>VLOOKUP(E405,'PC Receitas'!$O$4:$P$14,2,FALSE)</f>
        <v>#N/A</v>
      </c>
    </row>
    <row r="406" spans="3:22" ht="19.5" customHeight="1" thickTop="1" thickBot="1" x14ac:dyDescent="0.3">
      <c r="C406" s="58"/>
      <c r="D406" s="58" t="str">
        <f>IF(C406&lt;&gt;"",TEXT(C406,"00")&amp;"/03/"&amp;'Configurações Básicas'!$P$5,"")</f>
        <v/>
      </c>
      <c r="E406" s="58"/>
      <c r="F406" s="58"/>
      <c r="G406" s="58"/>
      <c r="H406" s="58"/>
      <c r="I406" s="59"/>
      <c r="J406" s="193"/>
      <c r="K406" s="60"/>
      <c r="L406" s="60"/>
      <c r="M406" s="56">
        <f>M405+IF(AND(K406="Pago",OR(E406='PC Receitas'!$O$4,E406='PC Receitas'!$O$5,E406='PC Receitas'!$O$6)),I406,IF(AND(K406="Pago",OR(E406='PC Receitas'!$O$7,E406='PC Receitas'!$O$8,E406='PC Receitas'!$O$9,E406='PC Receitas'!$O$10,E406='PC Receitas'!$O$11,E406='PC Receitas'!$O$12,E406='PC Receitas'!$O$13,E406='PC Receitas'!$O$14)),-I406,0))</f>
        <v>12927.7</v>
      </c>
      <c r="R406" s="153" t="e">
        <f t="shared" si="24"/>
        <v>#N/A</v>
      </c>
      <c r="S406" s="150" t="e">
        <f t="shared" si="25"/>
        <v>#N/A</v>
      </c>
      <c r="T406" s="150" t="e">
        <f t="shared" si="26"/>
        <v>#N/A</v>
      </c>
      <c r="U406" s="150" t="e">
        <f t="shared" si="27"/>
        <v>#N/A</v>
      </c>
      <c r="V406" s="154" t="e">
        <f>VLOOKUP(E406,'PC Receitas'!$O$4:$P$14,2,FALSE)</f>
        <v>#N/A</v>
      </c>
    </row>
    <row r="407" spans="3:22" ht="19.5" customHeight="1" thickTop="1" thickBot="1" x14ac:dyDescent="0.3">
      <c r="C407" s="58"/>
      <c r="D407" s="58" t="str">
        <f>IF(C407&lt;&gt;"",TEXT(C407,"00")&amp;"/03/"&amp;'Configurações Básicas'!$P$5,"")</f>
        <v/>
      </c>
      <c r="E407" s="58"/>
      <c r="F407" s="58"/>
      <c r="G407" s="58"/>
      <c r="H407" s="58"/>
      <c r="I407" s="59"/>
      <c r="J407" s="193"/>
      <c r="K407" s="60"/>
      <c r="L407" s="60"/>
      <c r="M407" s="56">
        <f>M406+IF(AND(K407="Pago",OR(E407='PC Receitas'!$O$4,E407='PC Receitas'!$O$5,E407='PC Receitas'!$O$6)),I407,IF(AND(K407="Pago",OR(E407='PC Receitas'!$O$7,E407='PC Receitas'!$O$8,E407='PC Receitas'!$O$9,E407='PC Receitas'!$O$10,E407='PC Receitas'!$O$11,E407='PC Receitas'!$O$12,E407='PC Receitas'!$O$13,E407='PC Receitas'!$O$14)),-I407,0))</f>
        <v>12927.7</v>
      </c>
      <c r="R407" s="153" t="e">
        <f t="shared" si="24"/>
        <v>#N/A</v>
      </c>
      <c r="S407" s="150" t="e">
        <f t="shared" si="25"/>
        <v>#N/A</v>
      </c>
      <c r="T407" s="150" t="e">
        <f t="shared" si="26"/>
        <v>#N/A</v>
      </c>
      <c r="U407" s="150" t="e">
        <f t="shared" si="27"/>
        <v>#N/A</v>
      </c>
      <c r="V407" s="154" t="e">
        <f>VLOOKUP(E407,'PC Receitas'!$O$4:$P$14,2,FALSE)</f>
        <v>#N/A</v>
      </c>
    </row>
    <row r="408" spans="3:22" ht="19.5" customHeight="1" thickTop="1" thickBot="1" x14ac:dyDescent="0.3">
      <c r="C408" s="58"/>
      <c r="D408" s="58" t="str">
        <f>IF(C408&lt;&gt;"",TEXT(C408,"00")&amp;"/03/"&amp;'Configurações Básicas'!$P$5,"")</f>
        <v/>
      </c>
      <c r="E408" s="58"/>
      <c r="F408" s="58"/>
      <c r="G408" s="58"/>
      <c r="H408" s="58"/>
      <c r="I408" s="59"/>
      <c r="J408" s="193"/>
      <c r="K408" s="60"/>
      <c r="L408" s="60"/>
      <c r="M408" s="56">
        <f>M407+IF(AND(K408="Pago",OR(E408='PC Receitas'!$O$4,E408='PC Receitas'!$O$5,E408='PC Receitas'!$O$6)),I408,IF(AND(K408="Pago",OR(E408='PC Receitas'!$O$7,E408='PC Receitas'!$O$8,E408='PC Receitas'!$O$9,E408='PC Receitas'!$O$10,E408='PC Receitas'!$O$11,E408='PC Receitas'!$O$12,E408='PC Receitas'!$O$13,E408='PC Receitas'!$O$14)),-I408,0))</f>
        <v>12927.7</v>
      </c>
      <c r="R408" s="153" t="e">
        <f t="shared" si="24"/>
        <v>#N/A</v>
      </c>
      <c r="S408" s="150" t="e">
        <f t="shared" si="25"/>
        <v>#N/A</v>
      </c>
      <c r="T408" s="150" t="e">
        <f t="shared" si="26"/>
        <v>#N/A</v>
      </c>
      <c r="U408" s="150" t="e">
        <f t="shared" si="27"/>
        <v>#N/A</v>
      </c>
      <c r="V408" s="154" t="e">
        <f>VLOOKUP(E408,'PC Receitas'!$O$4:$P$14,2,FALSE)</f>
        <v>#N/A</v>
      </c>
    </row>
    <row r="409" spans="3:22" ht="19.5" customHeight="1" thickTop="1" thickBot="1" x14ac:dyDescent="0.3">
      <c r="C409" s="58"/>
      <c r="D409" s="58" t="str">
        <f>IF(C409&lt;&gt;"",TEXT(C409,"00")&amp;"/03/"&amp;'Configurações Básicas'!$P$5,"")</f>
        <v/>
      </c>
      <c r="E409" s="58"/>
      <c r="F409" s="58"/>
      <c r="G409" s="58"/>
      <c r="H409" s="58"/>
      <c r="I409" s="59"/>
      <c r="J409" s="193"/>
      <c r="K409" s="60"/>
      <c r="L409" s="60"/>
      <c r="M409" s="56">
        <f>M408+IF(AND(K409="Pago",OR(E409='PC Receitas'!$O$4,E409='PC Receitas'!$O$5,E409='PC Receitas'!$O$6)),I409,IF(AND(K409="Pago",OR(E409='PC Receitas'!$O$7,E409='PC Receitas'!$O$8,E409='PC Receitas'!$O$9,E409='PC Receitas'!$O$10,E409='PC Receitas'!$O$11,E409='PC Receitas'!$O$12,E409='PC Receitas'!$O$13,E409='PC Receitas'!$O$14)),-I409,0))</f>
        <v>12927.7</v>
      </c>
      <c r="R409" s="153" t="e">
        <f t="shared" si="24"/>
        <v>#N/A</v>
      </c>
      <c r="S409" s="150" t="e">
        <f t="shared" si="25"/>
        <v>#N/A</v>
      </c>
      <c r="T409" s="150" t="e">
        <f t="shared" si="26"/>
        <v>#N/A</v>
      </c>
      <c r="U409" s="150" t="e">
        <f t="shared" si="27"/>
        <v>#N/A</v>
      </c>
      <c r="V409" s="154" t="e">
        <f>VLOOKUP(E409,'PC Receitas'!$O$4:$P$14,2,FALSE)</f>
        <v>#N/A</v>
      </c>
    </row>
    <row r="410" spans="3:22" ht="19.5" customHeight="1" thickTop="1" thickBot="1" x14ac:dyDescent="0.3">
      <c r="C410" s="58"/>
      <c r="D410" s="58" t="str">
        <f>IF(C410&lt;&gt;"",TEXT(C410,"00")&amp;"/03/"&amp;'Configurações Básicas'!$P$5,"")</f>
        <v/>
      </c>
      <c r="E410" s="58"/>
      <c r="F410" s="58"/>
      <c r="G410" s="58"/>
      <c r="H410" s="58"/>
      <c r="I410" s="59"/>
      <c r="J410" s="193"/>
      <c r="K410" s="60"/>
      <c r="L410" s="60"/>
      <c r="M410" s="56">
        <f>M409+IF(AND(K410="Pago",OR(E410='PC Receitas'!$O$4,E410='PC Receitas'!$O$5,E410='PC Receitas'!$O$6)),I410,IF(AND(K410="Pago",OR(E410='PC Receitas'!$O$7,E410='PC Receitas'!$O$8,E410='PC Receitas'!$O$9,E410='PC Receitas'!$O$10,E410='PC Receitas'!$O$11,E410='PC Receitas'!$O$12,E410='PC Receitas'!$O$13,E410='PC Receitas'!$O$14)),-I410,0))</f>
        <v>12927.7</v>
      </c>
      <c r="R410" s="153" t="e">
        <f t="shared" si="24"/>
        <v>#N/A</v>
      </c>
      <c r="S410" s="150" t="e">
        <f t="shared" si="25"/>
        <v>#N/A</v>
      </c>
      <c r="T410" s="150" t="e">
        <f t="shared" si="26"/>
        <v>#N/A</v>
      </c>
      <c r="U410" s="150" t="e">
        <f t="shared" si="27"/>
        <v>#N/A</v>
      </c>
      <c r="V410" s="154" t="e">
        <f>VLOOKUP(E410,'PC Receitas'!$O$4:$P$14,2,FALSE)</f>
        <v>#N/A</v>
      </c>
    </row>
    <row r="411" spans="3:22" ht="19.5" customHeight="1" thickTop="1" thickBot="1" x14ac:dyDescent="0.3">
      <c r="C411" s="58"/>
      <c r="D411" s="58" t="str">
        <f>IF(C411&lt;&gt;"",TEXT(C411,"00")&amp;"/03/"&amp;'Configurações Básicas'!$P$5,"")</f>
        <v/>
      </c>
      <c r="E411" s="58"/>
      <c r="F411" s="58"/>
      <c r="G411" s="58"/>
      <c r="H411" s="58"/>
      <c r="I411" s="59"/>
      <c r="J411" s="193"/>
      <c r="K411" s="60"/>
      <c r="L411" s="60"/>
      <c r="M411" s="56">
        <f>M410+IF(AND(K411="Pago",OR(E411='PC Receitas'!$O$4,E411='PC Receitas'!$O$5,E411='PC Receitas'!$O$6)),I411,IF(AND(K411="Pago",OR(E411='PC Receitas'!$O$7,E411='PC Receitas'!$O$8,E411='PC Receitas'!$O$9,E411='PC Receitas'!$O$10,E411='PC Receitas'!$O$11,E411='PC Receitas'!$O$12,E411='PC Receitas'!$O$13,E411='PC Receitas'!$O$14)),-I411,0))</f>
        <v>12927.7</v>
      </c>
      <c r="R411" s="153" t="e">
        <f t="shared" si="24"/>
        <v>#N/A</v>
      </c>
      <c r="S411" s="150" t="e">
        <f t="shared" si="25"/>
        <v>#N/A</v>
      </c>
      <c r="T411" s="150" t="e">
        <f t="shared" si="26"/>
        <v>#N/A</v>
      </c>
      <c r="U411" s="150" t="e">
        <f t="shared" si="27"/>
        <v>#N/A</v>
      </c>
      <c r="V411" s="154" t="e">
        <f>VLOOKUP(E411,'PC Receitas'!$O$4:$P$14,2,FALSE)</f>
        <v>#N/A</v>
      </c>
    </row>
    <row r="412" spans="3:22" ht="19.5" customHeight="1" thickTop="1" thickBot="1" x14ac:dyDescent="0.3">
      <c r="C412" s="58"/>
      <c r="D412" s="58" t="str">
        <f>IF(C412&lt;&gt;"",TEXT(C412,"00")&amp;"/03/"&amp;'Configurações Básicas'!$P$5,"")</f>
        <v/>
      </c>
      <c r="E412" s="58"/>
      <c r="F412" s="58"/>
      <c r="G412" s="58"/>
      <c r="H412" s="58"/>
      <c r="I412" s="59"/>
      <c r="J412" s="193"/>
      <c r="K412" s="60"/>
      <c r="L412" s="60"/>
      <c r="M412" s="56">
        <f>M411+IF(AND(K412="Pago",OR(E412='PC Receitas'!$O$4,E412='PC Receitas'!$O$5,E412='PC Receitas'!$O$6)),I412,IF(AND(K412="Pago",OR(E412='PC Receitas'!$O$7,E412='PC Receitas'!$O$8,E412='PC Receitas'!$O$9,E412='PC Receitas'!$O$10,E412='PC Receitas'!$O$11,E412='PC Receitas'!$O$12,E412='PC Receitas'!$O$13,E412='PC Receitas'!$O$14)),-I412,0))</f>
        <v>12927.7</v>
      </c>
      <c r="R412" s="153" t="e">
        <f t="shared" si="24"/>
        <v>#N/A</v>
      </c>
      <c r="S412" s="150" t="e">
        <f t="shared" si="25"/>
        <v>#N/A</v>
      </c>
      <c r="T412" s="150" t="e">
        <f t="shared" si="26"/>
        <v>#N/A</v>
      </c>
      <c r="U412" s="150" t="e">
        <f t="shared" si="27"/>
        <v>#N/A</v>
      </c>
      <c r="V412" s="154" t="e">
        <f>VLOOKUP(E412,'PC Receitas'!$O$4:$P$14,2,FALSE)</f>
        <v>#N/A</v>
      </c>
    </row>
    <row r="413" spans="3:22" ht="19.5" customHeight="1" thickTop="1" thickBot="1" x14ac:dyDescent="0.3">
      <c r="C413" s="58"/>
      <c r="D413" s="58" t="str">
        <f>IF(C413&lt;&gt;"",TEXT(C413,"00")&amp;"/03/"&amp;'Configurações Básicas'!$P$5,"")</f>
        <v/>
      </c>
      <c r="E413" s="58"/>
      <c r="F413" s="58"/>
      <c r="G413" s="58"/>
      <c r="H413" s="58"/>
      <c r="I413" s="59"/>
      <c r="J413" s="193"/>
      <c r="K413" s="60"/>
      <c r="L413" s="60"/>
      <c r="M413" s="56">
        <f>M412+IF(AND(K413="Pago",OR(E413='PC Receitas'!$O$4,E413='PC Receitas'!$O$5,E413='PC Receitas'!$O$6)),I413,IF(AND(K413="Pago",OR(E413='PC Receitas'!$O$7,E413='PC Receitas'!$O$8,E413='PC Receitas'!$O$9,E413='PC Receitas'!$O$10,E413='PC Receitas'!$O$11,E413='PC Receitas'!$O$12,E413='PC Receitas'!$O$13,E413='PC Receitas'!$O$14)),-I413,0))</f>
        <v>12927.7</v>
      </c>
      <c r="R413" s="153" t="e">
        <f t="shared" si="24"/>
        <v>#N/A</v>
      </c>
      <c r="S413" s="150" t="e">
        <f t="shared" si="25"/>
        <v>#N/A</v>
      </c>
      <c r="T413" s="150" t="e">
        <f t="shared" si="26"/>
        <v>#N/A</v>
      </c>
      <c r="U413" s="150" t="e">
        <f t="shared" si="27"/>
        <v>#N/A</v>
      </c>
      <c r="V413" s="154" t="e">
        <f>VLOOKUP(E413,'PC Receitas'!$O$4:$P$14,2,FALSE)</f>
        <v>#N/A</v>
      </c>
    </row>
    <row r="414" spans="3:22" ht="19.5" customHeight="1" thickTop="1" thickBot="1" x14ac:dyDescent="0.3">
      <c r="C414" s="58"/>
      <c r="D414" s="58" t="str">
        <f>IF(C414&lt;&gt;"",TEXT(C414,"00")&amp;"/03/"&amp;'Configurações Básicas'!$P$5,"")</f>
        <v/>
      </c>
      <c r="E414" s="58"/>
      <c r="F414" s="58"/>
      <c r="G414" s="58"/>
      <c r="H414" s="58"/>
      <c r="I414" s="59"/>
      <c r="J414" s="193"/>
      <c r="K414" s="60"/>
      <c r="L414" s="60"/>
      <c r="M414" s="56">
        <f>M413+IF(AND(K414="Pago",OR(E414='PC Receitas'!$O$4,E414='PC Receitas'!$O$5,E414='PC Receitas'!$O$6)),I414,IF(AND(K414="Pago",OR(E414='PC Receitas'!$O$7,E414='PC Receitas'!$O$8,E414='PC Receitas'!$O$9,E414='PC Receitas'!$O$10,E414='PC Receitas'!$O$11,E414='PC Receitas'!$O$12,E414='PC Receitas'!$O$13,E414='PC Receitas'!$O$14)),-I414,0))</f>
        <v>12927.7</v>
      </c>
      <c r="R414" s="153" t="e">
        <f t="shared" si="24"/>
        <v>#N/A</v>
      </c>
      <c r="S414" s="150" t="e">
        <f t="shared" si="25"/>
        <v>#N/A</v>
      </c>
      <c r="T414" s="150" t="e">
        <f t="shared" si="26"/>
        <v>#N/A</v>
      </c>
      <c r="U414" s="150" t="e">
        <f t="shared" si="27"/>
        <v>#N/A</v>
      </c>
      <c r="V414" s="154" t="e">
        <f>VLOOKUP(E414,'PC Receitas'!$O$4:$P$14,2,FALSE)</f>
        <v>#N/A</v>
      </c>
    </row>
    <row r="415" spans="3:22" ht="19.5" customHeight="1" thickTop="1" thickBot="1" x14ac:dyDescent="0.3">
      <c r="C415" s="58"/>
      <c r="D415" s="58" t="str">
        <f>IF(C415&lt;&gt;"",TEXT(C415,"00")&amp;"/03/"&amp;'Configurações Básicas'!$P$5,"")</f>
        <v/>
      </c>
      <c r="E415" s="58"/>
      <c r="F415" s="58"/>
      <c r="G415" s="58"/>
      <c r="H415" s="58"/>
      <c r="I415" s="59"/>
      <c r="J415" s="193"/>
      <c r="K415" s="60"/>
      <c r="L415" s="60"/>
      <c r="M415" s="56">
        <f>M414+IF(AND(K415="Pago",OR(E415='PC Receitas'!$O$4,E415='PC Receitas'!$O$5,E415='PC Receitas'!$O$6)),I415,IF(AND(K415="Pago",OR(E415='PC Receitas'!$O$7,E415='PC Receitas'!$O$8,E415='PC Receitas'!$O$9,E415='PC Receitas'!$O$10,E415='PC Receitas'!$O$11,E415='PC Receitas'!$O$12,E415='PC Receitas'!$O$13,E415='PC Receitas'!$O$14)),-I415,0))</f>
        <v>12927.7</v>
      </c>
      <c r="R415" s="153" t="e">
        <f t="shared" si="24"/>
        <v>#N/A</v>
      </c>
      <c r="S415" s="150" t="e">
        <f t="shared" si="25"/>
        <v>#N/A</v>
      </c>
      <c r="T415" s="150" t="e">
        <f t="shared" si="26"/>
        <v>#N/A</v>
      </c>
      <c r="U415" s="150" t="e">
        <f t="shared" si="27"/>
        <v>#N/A</v>
      </c>
      <c r="V415" s="154" t="e">
        <f>VLOOKUP(E415,'PC Receitas'!$O$4:$P$14,2,FALSE)</f>
        <v>#N/A</v>
      </c>
    </row>
    <row r="416" spans="3:22" ht="19.5" customHeight="1" thickTop="1" thickBot="1" x14ac:dyDescent="0.3">
      <c r="C416" s="58"/>
      <c r="D416" s="58" t="str">
        <f>IF(C416&lt;&gt;"",TEXT(C416,"00")&amp;"/03/"&amp;'Configurações Básicas'!$P$5,"")</f>
        <v/>
      </c>
      <c r="E416" s="58"/>
      <c r="F416" s="58"/>
      <c r="G416" s="58"/>
      <c r="H416" s="58"/>
      <c r="I416" s="59"/>
      <c r="J416" s="193"/>
      <c r="K416" s="60"/>
      <c r="L416" s="60"/>
      <c r="M416" s="56">
        <f>M415+IF(AND(K416="Pago",OR(E416='PC Receitas'!$O$4,E416='PC Receitas'!$O$5,E416='PC Receitas'!$O$6)),I416,IF(AND(K416="Pago",OR(E416='PC Receitas'!$O$7,E416='PC Receitas'!$O$8,E416='PC Receitas'!$O$9,E416='PC Receitas'!$O$10,E416='PC Receitas'!$O$11,E416='PC Receitas'!$O$12,E416='PC Receitas'!$O$13,E416='PC Receitas'!$O$14)),-I416,0))</f>
        <v>12927.7</v>
      </c>
      <c r="R416" s="153" t="e">
        <f t="shared" si="24"/>
        <v>#N/A</v>
      </c>
      <c r="S416" s="150" t="e">
        <f t="shared" si="25"/>
        <v>#N/A</v>
      </c>
      <c r="T416" s="150" t="e">
        <f t="shared" si="26"/>
        <v>#N/A</v>
      </c>
      <c r="U416" s="150" t="e">
        <f t="shared" si="27"/>
        <v>#N/A</v>
      </c>
      <c r="V416" s="154" t="e">
        <f>VLOOKUP(E416,'PC Receitas'!$O$4:$P$14,2,FALSE)</f>
        <v>#N/A</v>
      </c>
    </row>
    <row r="417" spans="3:22" ht="19.5" customHeight="1" thickTop="1" thickBot="1" x14ac:dyDescent="0.3">
      <c r="C417" s="58"/>
      <c r="D417" s="58" t="str">
        <f>IF(C417&lt;&gt;"",TEXT(C417,"00")&amp;"/03/"&amp;'Configurações Básicas'!$P$5,"")</f>
        <v/>
      </c>
      <c r="E417" s="58"/>
      <c r="F417" s="58"/>
      <c r="G417" s="58"/>
      <c r="H417" s="58"/>
      <c r="I417" s="59"/>
      <c r="J417" s="193"/>
      <c r="K417" s="60"/>
      <c r="L417" s="60"/>
      <c r="M417" s="56">
        <f>M416+IF(AND(K417="Pago",OR(E417='PC Receitas'!$O$4,E417='PC Receitas'!$O$5,E417='PC Receitas'!$O$6)),I417,IF(AND(K417="Pago",OR(E417='PC Receitas'!$O$7,E417='PC Receitas'!$O$8,E417='PC Receitas'!$O$9,E417='PC Receitas'!$O$10,E417='PC Receitas'!$O$11,E417='PC Receitas'!$O$12,E417='PC Receitas'!$O$13,E417='PC Receitas'!$O$14)),-I417,0))</f>
        <v>12927.7</v>
      </c>
      <c r="R417" s="153" t="e">
        <f t="shared" si="24"/>
        <v>#N/A</v>
      </c>
      <c r="S417" s="150" t="e">
        <f t="shared" si="25"/>
        <v>#N/A</v>
      </c>
      <c r="T417" s="150" t="e">
        <f t="shared" si="26"/>
        <v>#N/A</v>
      </c>
      <c r="U417" s="150" t="e">
        <f t="shared" si="27"/>
        <v>#N/A</v>
      </c>
      <c r="V417" s="154" t="e">
        <f>VLOOKUP(E417,'PC Receitas'!$O$4:$P$14,2,FALSE)</f>
        <v>#N/A</v>
      </c>
    </row>
    <row r="418" spans="3:22" ht="19.5" customHeight="1" thickTop="1" thickBot="1" x14ac:dyDescent="0.3">
      <c r="C418" s="58"/>
      <c r="D418" s="58" t="str">
        <f>IF(C418&lt;&gt;"",TEXT(C418,"00")&amp;"/03/"&amp;'Configurações Básicas'!$P$5,"")</f>
        <v/>
      </c>
      <c r="E418" s="58"/>
      <c r="F418" s="58"/>
      <c r="G418" s="58"/>
      <c r="H418" s="58"/>
      <c r="I418" s="59"/>
      <c r="J418" s="193"/>
      <c r="K418" s="60"/>
      <c r="L418" s="60"/>
      <c r="M418" s="56">
        <f>M417+IF(AND(K418="Pago",OR(E418='PC Receitas'!$O$4,E418='PC Receitas'!$O$5,E418='PC Receitas'!$O$6)),I418,IF(AND(K418="Pago",OR(E418='PC Receitas'!$O$7,E418='PC Receitas'!$O$8,E418='PC Receitas'!$O$9,E418='PC Receitas'!$O$10,E418='PC Receitas'!$O$11,E418='PC Receitas'!$O$12,E418='PC Receitas'!$O$13,E418='PC Receitas'!$O$14)),-I418,0))</f>
        <v>12927.7</v>
      </c>
      <c r="R418" s="153" t="e">
        <f t="shared" si="24"/>
        <v>#N/A</v>
      </c>
      <c r="S418" s="150" t="e">
        <f t="shared" si="25"/>
        <v>#N/A</v>
      </c>
      <c r="T418" s="150" t="e">
        <f t="shared" si="26"/>
        <v>#N/A</v>
      </c>
      <c r="U418" s="150" t="e">
        <f t="shared" si="27"/>
        <v>#N/A</v>
      </c>
      <c r="V418" s="154" t="e">
        <f>VLOOKUP(E418,'PC Receitas'!$O$4:$P$14,2,FALSE)</f>
        <v>#N/A</v>
      </c>
    </row>
    <row r="419" spans="3:22" ht="19.5" customHeight="1" thickTop="1" thickBot="1" x14ac:dyDescent="0.3">
      <c r="C419" s="58"/>
      <c r="D419" s="58" t="str">
        <f>IF(C419&lt;&gt;"",TEXT(C419,"00")&amp;"/03/"&amp;'Configurações Básicas'!$P$5,"")</f>
        <v/>
      </c>
      <c r="E419" s="58"/>
      <c r="F419" s="58"/>
      <c r="G419" s="58"/>
      <c r="H419" s="58"/>
      <c r="I419" s="59"/>
      <c r="J419" s="193"/>
      <c r="K419" s="60"/>
      <c r="L419" s="60"/>
      <c r="M419" s="56">
        <f>M418+IF(AND(K419="Pago",OR(E419='PC Receitas'!$O$4,E419='PC Receitas'!$O$5,E419='PC Receitas'!$O$6)),I419,IF(AND(K419="Pago",OR(E419='PC Receitas'!$O$7,E419='PC Receitas'!$O$8,E419='PC Receitas'!$O$9,E419='PC Receitas'!$O$10,E419='PC Receitas'!$O$11,E419='PC Receitas'!$O$12,E419='PC Receitas'!$O$13,E419='PC Receitas'!$O$14)),-I419,0))</f>
        <v>12927.7</v>
      </c>
      <c r="R419" s="153" t="e">
        <f t="shared" si="24"/>
        <v>#N/A</v>
      </c>
      <c r="S419" s="150" t="e">
        <f t="shared" si="25"/>
        <v>#N/A</v>
      </c>
      <c r="T419" s="150" t="e">
        <f t="shared" si="26"/>
        <v>#N/A</v>
      </c>
      <c r="U419" s="150" t="e">
        <f t="shared" si="27"/>
        <v>#N/A</v>
      </c>
      <c r="V419" s="154" t="e">
        <f>VLOOKUP(E419,'PC Receitas'!$O$4:$P$14,2,FALSE)</f>
        <v>#N/A</v>
      </c>
    </row>
    <row r="420" spans="3:22" ht="19.5" customHeight="1" thickTop="1" thickBot="1" x14ac:dyDescent="0.3">
      <c r="C420" s="58"/>
      <c r="D420" s="58" t="str">
        <f>IF(C420&lt;&gt;"",TEXT(C420,"00")&amp;"/03/"&amp;'Configurações Básicas'!$P$5,"")</f>
        <v/>
      </c>
      <c r="E420" s="58"/>
      <c r="F420" s="58"/>
      <c r="G420" s="58"/>
      <c r="H420" s="58"/>
      <c r="I420" s="59"/>
      <c r="J420" s="193"/>
      <c r="K420" s="60"/>
      <c r="L420" s="60"/>
      <c r="M420" s="56">
        <f>M419+IF(AND(K420="Pago",OR(E420='PC Receitas'!$O$4,E420='PC Receitas'!$O$5,E420='PC Receitas'!$O$6)),I420,IF(AND(K420="Pago",OR(E420='PC Receitas'!$O$7,E420='PC Receitas'!$O$8,E420='PC Receitas'!$O$9,E420='PC Receitas'!$O$10,E420='PC Receitas'!$O$11,E420='PC Receitas'!$O$12,E420='PC Receitas'!$O$13,E420='PC Receitas'!$O$14)),-I420,0))</f>
        <v>12927.7</v>
      </c>
      <c r="R420" s="153" t="e">
        <f t="shared" si="24"/>
        <v>#N/A</v>
      </c>
      <c r="S420" s="150" t="e">
        <f t="shared" si="25"/>
        <v>#N/A</v>
      </c>
      <c r="T420" s="150" t="e">
        <f t="shared" si="26"/>
        <v>#N/A</v>
      </c>
      <c r="U420" s="150" t="e">
        <f t="shared" si="27"/>
        <v>#N/A</v>
      </c>
      <c r="V420" s="154" t="e">
        <f>VLOOKUP(E420,'PC Receitas'!$O$4:$P$14,2,FALSE)</f>
        <v>#N/A</v>
      </c>
    </row>
    <row r="421" spans="3:22" ht="19.5" customHeight="1" thickTop="1" thickBot="1" x14ac:dyDescent="0.3">
      <c r="C421" s="58"/>
      <c r="D421" s="58" t="str">
        <f>IF(C421&lt;&gt;"",TEXT(C421,"00")&amp;"/03/"&amp;'Configurações Básicas'!$P$5,"")</f>
        <v/>
      </c>
      <c r="E421" s="58"/>
      <c r="F421" s="58"/>
      <c r="G421" s="58"/>
      <c r="H421" s="58"/>
      <c r="I421" s="59"/>
      <c r="J421" s="193"/>
      <c r="K421" s="60"/>
      <c r="L421" s="60"/>
      <c r="M421" s="56">
        <f>M420+IF(AND(K421="Pago",OR(E421='PC Receitas'!$O$4,E421='PC Receitas'!$O$5,E421='PC Receitas'!$O$6)),I421,IF(AND(K421="Pago",OR(E421='PC Receitas'!$O$7,E421='PC Receitas'!$O$8,E421='PC Receitas'!$O$9,E421='PC Receitas'!$O$10,E421='PC Receitas'!$O$11,E421='PC Receitas'!$O$12,E421='PC Receitas'!$O$13,E421='PC Receitas'!$O$14)),-I421,0))</f>
        <v>12927.7</v>
      </c>
      <c r="R421" s="153" t="e">
        <f t="shared" si="24"/>
        <v>#N/A</v>
      </c>
      <c r="S421" s="150" t="e">
        <f t="shared" si="25"/>
        <v>#N/A</v>
      </c>
      <c r="T421" s="150" t="e">
        <f t="shared" si="26"/>
        <v>#N/A</v>
      </c>
      <c r="U421" s="150" t="e">
        <f t="shared" si="27"/>
        <v>#N/A</v>
      </c>
      <c r="V421" s="154" t="e">
        <f>VLOOKUP(E421,'PC Receitas'!$O$4:$P$14,2,FALSE)</f>
        <v>#N/A</v>
      </c>
    </row>
    <row r="422" spans="3:22" ht="19.5" customHeight="1" thickTop="1" thickBot="1" x14ac:dyDescent="0.3">
      <c r="C422" s="58"/>
      <c r="D422" s="58" t="str">
        <f>IF(C422&lt;&gt;"",TEXT(C422,"00")&amp;"/03/"&amp;'Configurações Básicas'!$P$5,"")</f>
        <v/>
      </c>
      <c r="E422" s="58"/>
      <c r="F422" s="58"/>
      <c r="G422" s="58"/>
      <c r="H422" s="58"/>
      <c r="I422" s="59"/>
      <c r="J422" s="193"/>
      <c r="K422" s="60"/>
      <c r="L422" s="60"/>
      <c r="M422" s="56">
        <f>M421+IF(AND(K422="Pago",OR(E422='PC Receitas'!$O$4,E422='PC Receitas'!$O$5,E422='PC Receitas'!$O$6)),I422,IF(AND(K422="Pago",OR(E422='PC Receitas'!$O$7,E422='PC Receitas'!$O$8,E422='PC Receitas'!$O$9,E422='PC Receitas'!$O$10,E422='PC Receitas'!$O$11,E422='PC Receitas'!$O$12,E422='PC Receitas'!$O$13,E422='PC Receitas'!$O$14)),-I422,0))</f>
        <v>12927.7</v>
      </c>
      <c r="R422" s="153" t="e">
        <f t="shared" si="24"/>
        <v>#N/A</v>
      </c>
      <c r="S422" s="150" t="e">
        <f t="shared" si="25"/>
        <v>#N/A</v>
      </c>
      <c r="T422" s="150" t="e">
        <f t="shared" si="26"/>
        <v>#N/A</v>
      </c>
      <c r="U422" s="150" t="e">
        <f t="shared" si="27"/>
        <v>#N/A</v>
      </c>
      <c r="V422" s="154" t="e">
        <f>VLOOKUP(E422,'PC Receitas'!$O$4:$P$14,2,FALSE)</f>
        <v>#N/A</v>
      </c>
    </row>
    <row r="423" spans="3:22" ht="19.5" customHeight="1" thickTop="1" thickBot="1" x14ac:dyDescent="0.3">
      <c r="C423" s="58"/>
      <c r="D423" s="58" t="str">
        <f>IF(C423&lt;&gt;"",TEXT(C423,"00")&amp;"/03/"&amp;'Configurações Básicas'!$P$5,"")</f>
        <v/>
      </c>
      <c r="E423" s="58"/>
      <c r="F423" s="58"/>
      <c r="G423" s="58"/>
      <c r="H423" s="58"/>
      <c r="I423" s="59"/>
      <c r="J423" s="193"/>
      <c r="K423" s="60"/>
      <c r="L423" s="60"/>
      <c r="M423" s="56">
        <f>M422+IF(AND(K423="Pago",OR(E423='PC Receitas'!$O$4,E423='PC Receitas'!$O$5,E423='PC Receitas'!$O$6)),I423,IF(AND(K423="Pago",OR(E423='PC Receitas'!$O$7,E423='PC Receitas'!$O$8,E423='PC Receitas'!$O$9,E423='PC Receitas'!$O$10,E423='PC Receitas'!$O$11,E423='PC Receitas'!$O$12,E423='PC Receitas'!$O$13,E423='PC Receitas'!$O$14)),-I423,0))</f>
        <v>12927.7</v>
      </c>
      <c r="R423" s="153" t="e">
        <f t="shared" si="24"/>
        <v>#N/A</v>
      </c>
      <c r="S423" s="150" t="e">
        <f t="shared" si="25"/>
        <v>#N/A</v>
      </c>
      <c r="T423" s="150" t="e">
        <f t="shared" si="26"/>
        <v>#N/A</v>
      </c>
      <c r="U423" s="150" t="e">
        <f t="shared" si="27"/>
        <v>#N/A</v>
      </c>
      <c r="V423" s="154" t="e">
        <f>VLOOKUP(E423,'PC Receitas'!$O$4:$P$14,2,FALSE)</f>
        <v>#N/A</v>
      </c>
    </row>
    <row r="424" spans="3:22" ht="19.5" customHeight="1" thickTop="1" thickBot="1" x14ac:dyDescent="0.3">
      <c r="C424" s="58"/>
      <c r="D424" s="58" t="str">
        <f>IF(C424&lt;&gt;"",TEXT(C424,"00")&amp;"/03/"&amp;'Configurações Básicas'!$P$5,"")</f>
        <v/>
      </c>
      <c r="E424" s="58"/>
      <c r="F424" s="58"/>
      <c r="G424" s="58"/>
      <c r="H424" s="58"/>
      <c r="I424" s="59"/>
      <c r="J424" s="193"/>
      <c r="K424" s="60"/>
      <c r="L424" s="60"/>
      <c r="M424" s="56">
        <f>M423+IF(AND(K424="Pago",OR(E424='PC Receitas'!$O$4,E424='PC Receitas'!$O$5,E424='PC Receitas'!$O$6)),I424,IF(AND(K424="Pago",OR(E424='PC Receitas'!$O$7,E424='PC Receitas'!$O$8,E424='PC Receitas'!$O$9,E424='PC Receitas'!$O$10,E424='PC Receitas'!$O$11,E424='PC Receitas'!$O$12,E424='PC Receitas'!$O$13,E424='PC Receitas'!$O$14)),-I424,0))</f>
        <v>12927.7</v>
      </c>
      <c r="R424" s="153" t="e">
        <f t="shared" si="24"/>
        <v>#N/A</v>
      </c>
      <c r="S424" s="150" t="e">
        <f t="shared" si="25"/>
        <v>#N/A</v>
      </c>
      <c r="T424" s="150" t="e">
        <f t="shared" si="26"/>
        <v>#N/A</v>
      </c>
      <c r="U424" s="150" t="e">
        <f t="shared" si="27"/>
        <v>#N/A</v>
      </c>
      <c r="V424" s="154" t="e">
        <f>VLOOKUP(E424,'PC Receitas'!$O$4:$P$14,2,FALSE)</f>
        <v>#N/A</v>
      </c>
    </row>
    <row r="425" spans="3:22" ht="19.5" customHeight="1" thickTop="1" thickBot="1" x14ac:dyDescent="0.3">
      <c r="C425" s="58"/>
      <c r="D425" s="58" t="str">
        <f>IF(C425&lt;&gt;"",TEXT(C425,"00")&amp;"/03/"&amp;'Configurações Básicas'!$P$5,"")</f>
        <v/>
      </c>
      <c r="E425" s="58"/>
      <c r="F425" s="58"/>
      <c r="G425" s="58"/>
      <c r="H425" s="58"/>
      <c r="I425" s="59"/>
      <c r="J425" s="193"/>
      <c r="K425" s="60"/>
      <c r="L425" s="60"/>
      <c r="M425" s="56">
        <f>M424+IF(AND(K425="Pago",OR(E425='PC Receitas'!$O$4,E425='PC Receitas'!$O$5,E425='PC Receitas'!$O$6)),I425,IF(AND(K425="Pago",OR(E425='PC Receitas'!$O$7,E425='PC Receitas'!$O$8,E425='PC Receitas'!$O$9,E425='PC Receitas'!$O$10,E425='PC Receitas'!$O$11,E425='PC Receitas'!$O$12,E425='PC Receitas'!$O$13,E425='PC Receitas'!$O$14)),-I425,0))</f>
        <v>12927.7</v>
      </c>
      <c r="R425" s="153" t="e">
        <f t="shared" si="24"/>
        <v>#N/A</v>
      </c>
      <c r="S425" s="150" t="e">
        <f t="shared" si="25"/>
        <v>#N/A</v>
      </c>
      <c r="T425" s="150" t="e">
        <f t="shared" si="26"/>
        <v>#N/A</v>
      </c>
      <c r="U425" s="150" t="e">
        <f t="shared" si="27"/>
        <v>#N/A</v>
      </c>
      <c r="V425" s="154" t="e">
        <f>VLOOKUP(E425,'PC Receitas'!$O$4:$P$14,2,FALSE)</f>
        <v>#N/A</v>
      </c>
    </row>
    <row r="426" spans="3:22" ht="19.5" customHeight="1" thickTop="1" thickBot="1" x14ac:dyDescent="0.3">
      <c r="C426" s="58"/>
      <c r="D426" s="58" t="str">
        <f>IF(C426&lt;&gt;"",TEXT(C426,"00")&amp;"/03/"&amp;'Configurações Básicas'!$P$5,"")</f>
        <v/>
      </c>
      <c r="E426" s="58"/>
      <c r="F426" s="58"/>
      <c r="G426" s="58"/>
      <c r="H426" s="58"/>
      <c r="I426" s="59"/>
      <c r="J426" s="193"/>
      <c r="K426" s="60"/>
      <c r="L426" s="60"/>
      <c r="M426" s="56">
        <f>M425+IF(AND(K426="Pago",OR(E426='PC Receitas'!$O$4,E426='PC Receitas'!$O$5,E426='PC Receitas'!$O$6)),I426,IF(AND(K426="Pago",OR(E426='PC Receitas'!$O$7,E426='PC Receitas'!$O$8,E426='PC Receitas'!$O$9,E426='PC Receitas'!$O$10,E426='PC Receitas'!$O$11,E426='PC Receitas'!$O$12,E426='PC Receitas'!$O$13,E426='PC Receitas'!$O$14)),-I426,0))</f>
        <v>12927.7</v>
      </c>
      <c r="R426" s="153" t="e">
        <f t="shared" si="24"/>
        <v>#N/A</v>
      </c>
      <c r="S426" s="150" t="e">
        <f t="shared" si="25"/>
        <v>#N/A</v>
      </c>
      <c r="T426" s="150" t="e">
        <f t="shared" si="26"/>
        <v>#N/A</v>
      </c>
      <c r="U426" s="150" t="e">
        <f t="shared" si="27"/>
        <v>#N/A</v>
      </c>
      <c r="V426" s="154" t="e">
        <f>VLOOKUP(E426,'PC Receitas'!$O$4:$P$14,2,FALSE)</f>
        <v>#N/A</v>
      </c>
    </row>
    <row r="427" spans="3:22" ht="19.5" customHeight="1" thickTop="1" thickBot="1" x14ac:dyDescent="0.3">
      <c r="C427" s="58"/>
      <c r="D427" s="58" t="str">
        <f>IF(C427&lt;&gt;"",TEXT(C427,"00")&amp;"/03/"&amp;'Configurações Básicas'!$P$5,"")</f>
        <v/>
      </c>
      <c r="E427" s="58"/>
      <c r="F427" s="58"/>
      <c r="G427" s="58"/>
      <c r="H427" s="58"/>
      <c r="I427" s="59"/>
      <c r="J427" s="193"/>
      <c r="K427" s="60"/>
      <c r="L427" s="60"/>
      <c r="M427" s="56">
        <f>M426+IF(AND(K427="Pago",OR(E427='PC Receitas'!$O$4,E427='PC Receitas'!$O$5,E427='PC Receitas'!$O$6)),I427,IF(AND(K427="Pago",OR(E427='PC Receitas'!$O$7,E427='PC Receitas'!$O$8,E427='PC Receitas'!$O$9,E427='PC Receitas'!$O$10,E427='PC Receitas'!$O$11,E427='PC Receitas'!$O$12,E427='PC Receitas'!$O$13,E427='PC Receitas'!$O$14)),-I427,0))</f>
        <v>12927.7</v>
      </c>
      <c r="R427" s="153" t="e">
        <f t="shared" si="24"/>
        <v>#N/A</v>
      </c>
      <c r="S427" s="150" t="e">
        <f t="shared" si="25"/>
        <v>#N/A</v>
      </c>
      <c r="T427" s="150" t="e">
        <f t="shared" si="26"/>
        <v>#N/A</v>
      </c>
      <c r="U427" s="150" t="e">
        <f t="shared" si="27"/>
        <v>#N/A</v>
      </c>
      <c r="V427" s="154" t="e">
        <f>VLOOKUP(E427,'PC Receitas'!$O$4:$P$14,2,FALSE)</f>
        <v>#N/A</v>
      </c>
    </row>
    <row r="428" spans="3:22" ht="19.5" customHeight="1" thickTop="1" thickBot="1" x14ac:dyDescent="0.3">
      <c r="C428" s="58"/>
      <c r="D428" s="58" t="str">
        <f>IF(C428&lt;&gt;"",TEXT(C428,"00")&amp;"/03/"&amp;'Configurações Básicas'!$P$5,"")</f>
        <v/>
      </c>
      <c r="E428" s="58"/>
      <c r="F428" s="58"/>
      <c r="G428" s="58"/>
      <c r="H428" s="58"/>
      <c r="I428" s="59"/>
      <c r="J428" s="193"/>
      <c r="K428" s="60"/>
      <c r="L428" s="60"/>
      <c r="M428" s="56">
        <f>M427+IF(AND(K428="Pago",OR(E428='PC Receitas'!$O$4,E428='PC Receitas'!$O$5,E428='PC Receitas'!$O$6)),I428,IF(AND(K428="Pago",OR(E428='PC Receitas'!$O$7,E428='PC Receitas'!$O$8,E428='PC Receitas'!$O$9,E428='PC Receitas'!$O$10,E428='PC Receitas'!$O$11,E428='PC Receitas'!$O$12,E428='PC Receitas'!$O$13,E428='PC Receitas'!$O$14)),-I428,0))</f>
        <v>12927.7</v>
      </c>
      <c r="R428" s="153" t="e">
        <f t="shared" si="24"/>
        <v>#N/A</v>
      </c>
      <c r="S428" s="150" t="e">
        <f t="shared" si="25"/>
        <v>#N/A</v>
      </c>
      <c r="T428" s="150" t="e">
        <f t="shared" si="26"/>
        <v>#N/A</v>
      </c>
      <c r="U428" s="150" t="e">
        <f t="shared" si="27"/>
        <v>#N/A</v>
      </c>
      <c r="V428" s="154" t="e">
        <f>VLOOKUP(E428,'PC Receitas'!$O$4:$P$14,2,FALSE)</f>
        <v>#N/A</v>
      </c>
    </row>
    <row r="429" spans="3:22" ht="19.5" customHeight="1" thickTop="1" thickBot="1" x14ac:dyDescent="0.3">
      <c r="C429" s="58"/>
      <c r="D429" s="58" t="str">
        <f>IF(C429&lt;&gt;"",TEXT(C429,"00")&amp;"/03/"&amp;'Configurações Básicas'!$P$5,"")</f>
        <v/>
      </c>
      <c r="E429" s="58"/>
      <c r="F429" s="58"/>
      <c r="G429" s="58"/>
      <c r="H429" s="58"/>
      <c r="I429" s="59"/>
      <c r="J429" s="193"/>
      <c r="K429" s="60"/>
      <c r="L429" s="60"/>
      <c r="M429" s="56">
        <f>M428+IF(AND(K429="Pago",OR(E429='PC Receitas'!$O$4,E429='PC Receitas'!$O$5,E429='PC Receitas'!$O$6)),I429,IF(AND(K429="Pago",OR(E429='PC Receitas'!$O$7,E429='PC Receitas'!$O$8,E429='PC Receitas'!$O$9,E429='PC Receitas'!$O$10,E429='PC Receitas'!$O$11,E429='PC Receitas'!$O$12,E429='PC Receitas'!$O$13,E429='PC Receitas'!$O$14)),-I429,0))</f>
        <v>12927.7</v>
      </c>
      <c r="R429" s="153" t="e">
        <f t="shared" si="24"/>
        <v>#N/A</v>
      </c>
      <c r="S429" s="150" t="e">
        <f t="shared" si="25"/>
        <v>#N/A</v>
      </c>
      <c r="T429" s="150" t="e">
        <f t="shared" si="26"/>
        <v>#N/A</v>
      </c>
      <c r="U429" s="150" t="e">
        <f t="shared" si="27"/>
        <v>#N/A</v>
      </c>
      <c r="V429" s="154" t="e">
        <f>VLOOKUP(E429,'PC Receitas'!$O$4:$P$14,2,FALSE)</f>
        <v>#N/A</v>
      </c>
    </row>
    <row r="430" spans="3:22" ht="19.5" customHeight="1" thickTop="1" thickBot="1" x14ac:dyDescent="0.3">
      <c r="C430" s="58"/>
      <c r="D430" s="58" t="str">
        <f>IF(C430&lt;&gt;"",TEXT(C430,"00")&amp;"/03/"&amp;'Configurações Básicas'!$P$5,"")</f>
        <v/>
      </c>
      <c r="E430" s="58"/>
      <c r="F430" s="58"/>
      <c r="G430" s="58"/>
      <c r="H430" s="58"/>
      <c r="I430" s="59"/>
      <c r="J430" s="193"/>
      <c r="K430" s="60"/>
      <c r="L430" s="60"/>
      <c r="M430" s="56">
        <f>M429+IF(AND(K430="Pago",OR(E430='PC Receitas'!$O$4,E430='PC Receitas'!$O$5,E430='PC Receitas'!$O$6)),I430,IF(AND(K430="Pago",OR(E430='PC Receitas'!$O$7,E430='PC Receitas'!$O$8,E430='PC Receitas'!$O$9,E430='PC Receitas'!$O$10,E430='PC Receitas'!$O$11,E430='PC Receitas'!$O$12,E430='PC Receitas'!$O$13,E430='PC Receitas'!$O$14)),-I430,0))</f>
        <v>12927.7</v>
      </c>
      <c r="R430" s="153" t="e">
        <f t="shared" si="24"/>
        <v>#N/A</v>
      </c>
      <c r="S430" s="150" t="e">
        <f t="shared" si="25"/>
        <v>#N/A</v>
      </c>
      <c r="T430" s="150" t="e">
        <f t="shared" si="26"/>
        <v>#N/A</v>
      </c>
      <c r="U430" s="150" t="e">
        <f t="shared" si="27"/>
        <v>#N/A</v>
      </c>
      <c r="V430" s="154" t="e">
        <f>VLOOKUP(E430,'PC Receitas'!$O$4:$P$14,2,FALSE)</f>
        <v>#N/A</v>
      </c>
    </row>
    <row r="431" spans="3:22" ht="19.5" customHeight="1" thickTop="1" thickBot="1" x14ac:dyDescent="0.3">
      <c r="C431" s="58"/>
      <c r="D431" s="58" t="str">
        <f>IF(C431&lt;&gt;"",TEXT(C431,"00")&amp;"/03/"&amp;'Configurações Básicas'!$P$5,"")</f>
        <v/>
      </c>
      <c r="E431" s="58"/>
      <c r="F431" s="58"/>
      <c r="G431" s="58"/>
      <c r="H431" s="58"/>
      <c r="I431" s="59"/>
      <c r="J431" s="193"/>
      <c r="K431" s="60"/>
      <c r="L431" s="60"/>
      <c r="M431" s="56">
        <f>M430+IF(AND(K431="Pago",OR(E431='PC Receitas'!$O$4,E431='PC Receitas'!$O$5,E431='PC Receitas'!$O$6)),I431,IF(AND(K431="Pago",OR(E431='PC Receitas'!$O$7,E431='PC Receitas'!$O$8,E431='PC Receitas'!$O$9,E431='PC Receitas'!$O$10,E431='PC Receitas'!$O$11,E431='PC Receitas'!$O$12,E431='PC Receitas'!$O$13,E431='PC Receitas'!$O$14)),-I431,0))</f>
        <v>12927.7</v>
      </c>
      <c r="R431" s="153" t="e">
        <f t="shared" si="24"/>
        <v>#N/A</v>
      </c>
      <c r="S431" s="150" t="e">
        <f t="shared" si="25"/>
        <v>#N/A</v>
      </c>
      <c r="T431" s="150" t="e">
        <f t="shared" si="26"/>
        <v>#N/A</v>
      </c>
      <c r="U431" s="150" t="e">
        <f t="shared" si="27"/>
        <v>#N/A</v>
      </c>
      <c r="V431" s="154" t="e">
        <f>VLOOKUP(E431,'PC Receitas'!$O$4:$P$14,2,FALSE)</f>
        <v>#N/A</v>
      </c>
    </row>
    <row r="432" spans="3:22" ht="19.5" customHeight="1" thickTop="1" thickBot="1" x14ac:dyDescent="0.3">
      <c r="C432" s="58"/>
      <c r="D432" s="58" t="str">
        <f>IF(C432&lt;&gt;"",TEXT(C432,"00")&amp;"/03/"&amp;'Configurações Básicas'!$P$5,"")</f>
        <v/>
      </c>
      <c r="E432" s="58"/>
      <c r="F432" s="58"/>
      <c r="G432" s="58"/>
      <c r="H432" s="58"/>
      <c r="I432" s="59"/>
      <c r="J432" s="193"/>
      <c r="K432" s="60"/>
      <c r="L432" s="60"/>
      <c r="M432" s="56">
        <f>M431+IF(AND(K432="Pago",OR(E432='PC Receitas'!$O$4,E432='PC Receitas'!$O$5,E432='PC Receitas'!$O$6)),I432,IF(AND(K432="Pago",OR(E432='PC Receitas'!$O$7,E432='PC Receitas'!$O$8,E432='PC Receitas'!$O$9,E432='PC Receitas'!$O$10,E432='PC Receitas'!$O$11,E432='PC Receitas'!$O$12,E432='PC Receitas'!$O$13,E432='PC Receitas'!$O$14)),-I432,0))</f>
        <v>12927.7</v>
      </c>
      <c r="R432" s="153" t="e">
        <f t="shared" si="24"/>
        <v>#N/A</v>
      </c>
      <c r="S432" s="150" t="e">
        <f t="shared" si="25"/>
        <v>#N/A</v>
      </c>
      <c r="T432" s="150" t="e">
        <f t="shared" si="26"/>
        <v>#N/A</v>
      </c>
      <c r="U432" s="150" t="e">
        <f t="shared" si="27"/>
        <v>#N/A</v>
      </c>
      <c r="V432" s="154" t="e">
        <f>VLOOKUP(E432,'PC Receitas'!$O$4:$P$14,2,FALSE)</f>
        <v>#N/A</v>
      </c>
    </row>
    <row r="433" spans="3:22" ht="19.5" customHeight="1" thickTop="1" thickBot="1" x14ac:dyDescent="0.3">
      <c r="C433" s="58"/>
      <c r="D433" s="58" t="str">
        <f>IF(C433&lt;&gt;"",TEXT(C433,"00")&amp;"/03/"&amp;'Configurações Básicas'!$P$5,"")</f>
        <v/>
      </c>
      <c r="E433" s="58"/>
      <c r="F433" s="58"/>
      <c r="G433" s="58"/>
      <c r="H433" s="58"/>
      <c r="I433" s="59"/>
      <c r="J433" s="193"/>
      <c r="K433" s="60"/>
      <c r="L433" s="60"/>
      <c r="M433" s="56">
        <f>M432+IF(AND(K433="Pago",OR(E433='PC Receitas'!$O$4,E433='PC Receitas'!$O$5,E433='PC Receitas'!$O$6)),I433,IF(AND(K433="Pago",OR(E433='PC Receitas'!$O$7,E433='PC Receitas'!$O$8,E433='PC Receitas'!$O$9,E433='PC Receitas'!$O$10,E433='PC Receitas'!$O$11,E433='PC Receitas'!$O$12,E433='PC Receitas'!$O$13,E433='PC Receitas'!$O$14)),-I433,0))</f>
        <v>12927.7</v>
      </c>
      <c r="R433" s="153" t="e">
        <f t="shared" si="24"/>
        <v>#N/A</v>
      </c>
      <c r="S433" s="150" t="e">
        <f t="shared" si="25"/>
        <v>#N/A</v>
      </c>
      <c r="T433" s="150" t="e">
        <f t="shared" si="26"/>
        <v>#N/A</v>
      </c>
      <c r="U433" s="150" t="e">
        <f t="shared" si="27"/>
        <v>#N/A</v>
      </c>
      <c r="V433" s="154" t="e">
        <f>VLOOKUP(E433,'PC Receitas'!$O$4:$P$14,2,FALSE)</f>
        <v>#N/A</v>
      </c>
    </row>
    <row r="434" spans="3:22" ht="19.5" customHeight="1" thickTop="1" thickBot="1" x14ac:dyDescent="0.3">
      <c r="C434" s="58"/>
      <c r="D434" s="58" t="str">
        <f>IF(C434&lt;&gt;"",TEXT(C434,"00")&amp;"/03/"&amp;'Configurações Básicas'!$P$5,"")</f>
        <v/>
      </c>
      <c r="E434" s="58"/>
      <c r="F434" s="58"/>
      <c r="G434" s="58"/>
      <c r="H434" s="58"/>
      <c r="I434" s="59"/>
      <c r="J434" s="193"/>
      <c r="K434" s="60"/>
      <c r="L434" s="60"/>
      <c r="M434" s="56">
        <f>M433+IF(AND(K434="Pago",OR(E434='PC Receitas'!$O$4,E434='PC Receitas'!$O$5,E434='PC Receitas'!$O$6)),I434,IF(AND(K434="Pago",OR(E434='PC Receitas'!$O$7,E434='PC Receitas'!$O$8,E434='PC Receitas'!$O$9,E434='PC Receitas'!$O$10,E434='PC Receitas'!$O$11,E434='PC Receitas'!$O$12,E434='PC Receitas'!$O$13,E434='PC Receitas'!$O$14)),-I434,0))</f>
        <v>12927.7</v>
      </c>
      <c r="R434" s="153" t="e">
        <f t="shared" si="24"/>
        <v>#N/A</v>
      </c>
      <c r="S434" s="150" t="e">
        <f t="shared" si="25"/>
        <v>#N/A</v>
      </c>
      <c r="T434" s="150" t="e">
        <f t="shared" si="26"/>
        <v>#N/A</v>
      </c>
      <c r="U434" s="150" t="e">
        <f t="shared" si="27"/>
        <v>#N/A</v>
      </c>
      <c r="V434" s="154" t="e">
        <f>VLOOKUP(E434,'PC Receitas'!$O$4:$P$14,2,FALSE)</f>
        <v>#N/A</v>
      </c>
    </row>
    <row r="435" spans="3:22" ht="19.5" customHeight="1" thickTop="1" thickBot="1" x14ac:dyDescent="0.3">
      <c r="C435" s="58"/>
      <c r="D435" s="58" t="str">
        <f>IF(C435&lt;&gt;"",TEXT(C435,"00")&amp;"/03/"&amp;'Configurações Básicas'!$P$5,"")</f>
        <v/>
      </c>
      <c r="E435" s="58"/>
      <c r="F435" s="58"/>
      <c r="G435" s="58"/>
      <c r="H435" s="58"/>
      <c r="I435" s="59"/>
      <c r="J435" s="193"/>
      <c r="K435" s="60"/>
      <c r="L435" s="60"/>
      <c r="M435" s="56">
        <f>M434+IF(AND(K435="Pago",OR(E435='PC Receitas'!$O$4,E435='PC Receitas'!$O$5,E435='PC Receitas'!$O$6)),I435,IF(AND(K435="Pago",OR(E435='PC Receitas'!$O$7,E435='PC Receitas'!$O$8,E435='PC Receitas'!$O$9,E435='PC Receitas'!$O$10,E435='PC Receitas'!$O$11,E435='PC Receitas'!$O$12,E435='PC Receitas'!$O$13,E435='PC Receitas'!$O$14)),-I435,0))</f>
        <v>12927.7</v>
      </c>
      <c r="R435" s="153" t="e">
        <f t="shared" si="24"/>
        <v>#N/A</v>
      </c>
      <c r="S435" s="150" t="e">
        <f t="shared" si="25"/>
        <v>#N/A</v>
      </c>
      <c r="T435" s="150" t="e">
        <f t="shared" si="26"/>
        <v>#N/A</v>
      </c>
      <c r="U435" s="150" t="e">
        <f t="shared" si="27"/>
        <v>#N/A</v>
      </c>
      <c r="V435" s="154" t="e">
        <f>VLOOKUP(E435,'PC Receitas'!$O$4:$P$14,2,FALSE)</f>
        <v>#N/A</v>
      </c>
    </row>
    <row r="436" spans="3:22" ht="19.5" customHeight="1" thickTop="1" thickBot="1" x14ac:dyDescent="0.3">
      <c r="C436" s="58"/>
      <c r="D436" s="58" t="str">
        <f>IF(C436&lt;&gt;"",TEXT(C436,"00")&amp;"/03/"&amp;'Configurações Básicas'!$P$5,"")</f>
        <v/>
      </c>
      <c r="E436" s="58"/>
      <c r="F436" s="58"/>
      <c r="G436" s="58"/>
      <c r="H436" s="58"/>
      <c r="I436" s="59"/>
      <c r="J436" s="193"/>
      <c r="K436" s="60"/>
      <c r="L436" s="60"/>
      <c r="M436" s="56">
        <f>M435+IF(AND(K436="Pago",OR(E436='PC Receitas'!$O$4,E436='PC Receitas'!$O$5,E436='PC Receitas'!$O$6)),I436,IF(AND(K436="Pago",OR(E436='PC Receitas'!$O$7,E436='PC Receitas'!$O$8,E436='PC Receitas'!$O$9,E436='PC Receitas'!$O$10,E436='PC Receitas'!$O$11,E436='PC Receitas'!$O$12,E436='PC Receitas'!$O$13,E436='PC Receitas'!$O$14)),-I436,0))</f>
        <v>12927.7</v>
      </c>
      <c r="R436" s="153" t="e">
        <f t="shared" si="24"/>
        <v>#N/A</v>
      </c>
      <c r="S436" s="150" t="e">
        <f t="shared" si="25"/>
        <v>#N/A</v>
      </c>
      <c r="T436" s="150" t="e">
        <f t="shared" si="26"/>
        <v>#N/A</v>
      </c>
      <c r="U436" s="150" t="e">
        <f t="shared" si="27"/>
        <v>#N/A</v>
      </c>
      <c r="V436" s="154" t="e">
        <f>VLOOKUP(E436,'PC Receitas'!$O$4:$P$14,2,FALSE)</f>
        <v>#N/A</v>
      </c>
    </row>
    <row r="437" spans="3:22" ht="19.5" customHeight="1" thickTop="1" thickBot="1" x14ac:dyDescent="0.3">
      <c r="C437" s="58"/>
      <c r="D437" s="58" t="str">
        <f>IF(C437&lt;&gt;"",TEXT(C437,"00")&amp;"/03/"&amp;'Configurações Básicas'!$P$5,"")</f>
        <v/>
      </c>
      <c r="E437" s="58"/>
      <c r="F437" s="58"/>
      <c r="G437" s="58"/>
      <c r="H437" s="58"/>
      <c r="I437" s="59"/>
      <c r="J437" s="193"/>
      <c r="K437" s="60"/>
      <c r="L437" s="60"/>
      <c r="M437" s="56">
        <f>M436+IF(AND(K437="Pago",OR(E437='PC Receitas'!$O$4,E437='PC Receitas'!$O$5,E437='PC Receitas'!$O$6)),I437,IF(AND(K437="Pago",OR(E437='PC Receitas'!$O$7,E437='PC Receitas'!$O$8,E437='PC Receitas'!$O$9,E437='PC Receitas'!$O$10,E437='PC Receitas'!$O$11,E437='PC Receitas'!$O$12,E437='PC Receitas'!$O$13,E437='PC Receitas'!$O$14)),-I437,0))</f>
        <v>12927.7</v>
      </c>
      <c r="R437" s="153" t="e">
        <f t="shared" si="24"/>
        <v>#N/A</v>
      </c>
      <c r="S437" s="150" t="e">
        <f t="shared" si="25"/>
        <v>#N/A</v>
      </c>
      <c r="T437" s="150" t="e">
        <f t="shared" si="26"/>
        <v>#N/A</v>
      </c>
      <c r="U437" s="150" t="e">
        <f t="shared" si="27"/>
        <v>#N/A</v>
      </c>
      <c r="V437" s="154" t="e">
        <f>VLOOKUP(E437,'PC Receitas'!$O$4:$P$14,2,FALSE)</f>
        <v>#N/A</v>
      </c>
    </row>
    <row r="438" spans="3:22" ht="19.5" customHeight="1" thickTop="1" thickBot="1" x14ac:dyDescent="0.3">
      <c r="C438" s="58"/>
      <c r="D438" s="58" t="str">
        <f>IF(C438&lt;&gt;"",TEXT(C438,"00")&amp;"/03/"&amp;'Configurações Básicas'!$P$5,"")</f>
        <v/>
      </c>
      <c r="E438" s="58"/>
      <c r="F438" s="58"/>
      <c r="G438" s="58"/>
      <c r="H438" s="58"/>
      <c r="I438" s="59"/>
      <c r="J438" s="193"/>
      <c r="K438" s="60"/>
      <c r="L438" s="60"/>
      <c r="M438" s="56">
        <f>M437+IF(AND(K438="Pago",OR(E438='PC Receitas'!$O$4,E438='PC Receitas'!$O$5,E438='PC Receitas'!$O$6)),I438,IF(AND(K438="Pago",OR(E438='PC Receitas'!$O$7,E438='PC Receitas'!$O$8,E438='PC Receitas'!$O$9,E438='PC Receitas'!$O$10,E438='PC Receitas'!$O$11,E438='PC Receitas'!$O$12,E438='PC Receitas'!$O$13,E438='PC Receitas'!$O$14)),-I438,0))</f>
        <v>12927.7</v>
      </c>
      <c r="R438" s="153" t="e">
        <f t="shared" si="24"/>
        <v>#N/A</v>
      </c>
      <c r="S438" s="150" t="e">
        <f t="shared" si="25"/>
        <v>#N/A</v>
      </c>
      <c r="T438" s="150" t="e">
        <f t="shared" si="26"/>
        <v>#N/A</v>
      </c>
      <c r="U438" s="150" t="e">
        <f t="shared" si="27"/>
        <v>#N/A</v>
      </c>
      <c r="V438" s="154" t="e">
        <f>VLOOKUP(E438,'PC Receitas'!$O$4:$P$14,2,FALSE)</f>
        <v>#N/A</v>
      </c>
    </row>
    <row r="439" spans="3:22" ht="19.5" customHeight="1" thickTop="1" thickBot="1" x14ac:dyDescent="0.3">
      <c r="C439" s="58"/>
      <c r="D439" s="58" t="str">
        <f>IF(C439&lt;&gt;"",TEXT(C439,"00")&amp;"/03/"&amp;'Configurações Básicas'!$P$5,"")</f>
        <v/>
      </c>
      <c r="E439" s="58"/>
      <c r="F439" s="58"/>
      <c r="G439" s="58"/>
      <c r="H439" s="58"/>
      <c r="I439" s="59"/>
      <c r="J439" s="193"/>
      <c r="K439" s="60"/>
      <c r="L439" s="60"/>
      <c r="M439" s="56">
        <f>M438+IF(AND(K439="Pago",OR(E439='PC Receitas'!$O$4,E439='PC Receitas'!$O$5,E439='PC Receitas'!$O$6)),I439,IF(AND(K439="Pago",OR(E439='PC Receitas'!$O$7,E439='PC Receitas'!$O$8,E439='PC Receitas'!$O$9,E439='PC Receitas'!$O$10,E439='PC Receitas'!$O$11,E439='PC Receitas'!$O$12,E439='PC Receitas'!$O$13,E439='PC Receitas'!$O$14)),-I439,0))</f>
        <v>12927.7</v>
      </c>
      <c r="R439" s="153" t="e">
        <f t="shared" si="24"/>
        <v>#N/A</v>
      </c>
      <c r="S439" s="150" t="e">
        <f t="shared" si="25"/>
        <v>#N/A</v>
      </c>
      <c r="T439" s="150" t="e">
        <f t="shared" si="26"/>
        <v>#N/A</v>
      </c>
      <c r="U439" s="150" t="e">
        <f t="shared" si="27"/>
        <v>#N/A</v>
      </c>
      <c r="V439" s="154" t="e">
        <f>VLOOKUP(E439,'PC Receitas'!$O$4:$P$14,2,FALSE)</f>
        <v>#N/A</v>
      </c>
    </row>
    <row r="440" spans="3:22" ht="19.5" customHeight="1" thickTop="1" thickBot="1" x14ac:dyDescent="0.3">
      <c r="C440" s="58"/>
      <c r="D440" s="58" t="str">
        <f>IF(C440&lt;&gt;"",TEXT(C440,"00")&amp;"/03/"&amp;'Configurações Básicas'!$P$5,"")</f>
        <v/>
      </c>
      <c r="E440" s="58"/>
      <c r="F440" s="58"/>
      <c r="G440" s="58"/>
      <c r="H440" s="58"/>
      <c r="I440" s="59"/>
      <c r="J440" s="193"/>
      <c r="K440" s="60"/>
      <c r="L440" s="60"/>
      <c r="M440" s="56">
        <f>M439+IF(AND(K440="Pago",OR(E440='PC Receitas'!$O$4,E440='PC Receitas'!$O$5,E440='PC Receitas'!$O$6)),I440,IF(AND(K440="Pago",OR(E440='PC Receitas'!$O$7,E440='PC Receitas'!$O$8,E440='PC Receitas'!$O$9,E440='PC Receitas'!$O$10,E440='PC Receitas'!$O$11,E440='PC Receitas'!$O$12,E440='PC Receitas'!$O$13,E440='PC Receitas'!$O$14)),-I440,0))</f>
        <v>12927.7</v>
      </c>
      <c r="R440" s="153" t="e">
        <f t="shared" si="24"/>
        <v>#N/A</v>
      </c>
      <c r="S440" s="150" t="e">
        <f t="shared" si="25"/>
        <v>#N/A</v>
      </c>
      <c r="T440" s="150" t="e">
        <f t="shared" si="26"/>
        <v>#N/A</v>
      </c>
      <c r="U440" s="150" t="e">
        <f t="shared" si="27"/>
        <v>#N/A</v>
      </c>
      <c r="V440" s="154" t="e">
        <f>VLOOKUP(E440,'PC Receitas'!$O$4:$P$14,2,FALSE)</f>
        <v>#N/A</v>
      </c>
    </row>
    <row r="441" spans="3:22" ht="19.5" customHeight="1" thickTop="1" thickBot="1" x14ac:dyDescent="0.3">
      <c r="C441" s="58"/>
      <c r="D441" s="58" t="str">
        <f>IF(C441&lt;&gt;"",TEXT(C441,"00")&amp;"/03/"&amp;'Configurações Básicas'!$P$5,"")</f>
        <v/>
      </c>
      <c r="E441" s="58"/>
      <c r="F441" s="58"/>
      <c r="G441" s="58"/>
      <c r="H441" s="58"/>
      <c r="I441" s="59"/>
      <c r="J441" s="193"/>
      <c r="K441" s="60"/>
      <c r="L441" s="60"/>
      <c r="M441" s="56">
        <f>M440+IF(AND(K441="Pago",OR(E441='PC Receitas'!$O$4,E441='PC Receitas'!$O$5,E441='PC Receitas'!$O$6)),I441,IF(AND(K441="Pago",OR(E441='PC Receitas'!$O$7,E441='PC Receitas'!$O$8,E441='PC Receitas'!$O$9,E441='PC Receitas'!$O$10,E441='PC Receitas'!$O$11,E441='PC Receitas'!$O$12,E441='PC Receitas'!$O$13,E441='PC Receitas'!$O$14)),-I441,0))</f>
        <v>12927.7</v>
      </c>
      <c r="R441" s="153" t="e">
        <f t="shared" si="24"/>
        <v>#N/A</v>
      </c>
      <c r="S441" s="150" t="e">
        <f t="shared" si="25"/>
        <v>#N/A</v>
      </c>
      <c r="T441" s="150" t="e">
        <f t="shared" si="26"/>
        <v>#N/A</v>
      </c>
      <c r="U441" s="150" t="e">
        <f t="shared" si="27"/>
        <v>#N/A</v>
      </c>
      <c r="V441" s="154" t="e">
        <f>VLOOKUP(E441,'PC Receitas'!$O$4:$P$14,2,FALSE)</f>
        <v>#N/A</v>
      </c>
    </row>
    <row r="442" spans="3:22" ht="19.5" customHeight="1" thickTop="1" thickBot="1" x14ac:dyDescent="0.3">
      <c r="C442" s="58"/>
      <c r="D442" s="58" t="str">
        <f>IF(C442&lt;&gt;"",TEXT(C442,"00")&amp;"/03/"&amp;'Configurações Básicas'!$P$5,"")</f>
        <v/>
      </c>
      <c r="E442" s="58"/>
      <c r="F442" s="58"/>
      <c r="G442" s="58"/>
      <c r="H442" s="58"/>
      <c r="I442" s="59"/>
      <c r="J442" s="193"/>
      <c r="K442" s="60"/>
      <c r="L442" s="60"/>
      <c r="M442" s="56">
        <f>M441+IF(AND(K442="Pago",OR(E442='PC Receitas'!$O$4,E442='PC Receitas'!$O$5,E442='PC Receitas'!$O$6)),I442,IF(AND(K442="Pago",OR(E442='PC Receitas'!$O$7,E442='PC Receitas'!$O$8,E442='PC Receitas'!$O$9,E442='PC Receitas'!$O$10,E442='PC Receitas'!$O$11,E442='PC Receitas'!$O$12,E442='PC Receitas'!$O$13,E442='PC Receitas'!$O$14)),-I442,0))</f>
        <v>12927.7</v>
      </c>
      <c r="R442" s="153" t="e">
        <f t="shared" si="24"/>
        <v>#N/A</v>
      </c>
      <c r="S442" s="150" t="e">
        <f t="shared" si="25"/>
        <v>#N/A</v>
      </c>
      <c r="T442" s="150" t="e">
        <f t="shared" si="26"/>
        <v>#N/A</v>
      </c>
      <c r="U442" s="150" t="e">
        <f t="shared" si="27"/>
        <v>#N/A</v>
      </c>
      <c r="V442" s="154" t="e">
        <f>VLOOKUP(E442,'PC Receitas'!$O$4:$P$14,2,FALSE)</f>
        <v>#N/A</v>
      </c>
    </row>
    <row r="443" spans="3:22" ht="19.5" customHeight="1" thickTop="1" thickBot="1" x14ac:dyDescent="0.3">
      <c r="C443" s="58"/>
      <c r="D443" s="58" t="str">
        <f>IF(C443&lt;&gt;"",TEXT(C443,"00")&amp;"/03/"&amp;'Configurações Básicas'!$P$5,"")</f>
        <v/>
      </c>
      <c r="E443" s="58"/>
      <c r="F443" s="58"/>
      <c r="G443" s="58"/>
      <c r="H443" s="58"/>
      <c r="I443" s="59"/>
      <c r="J443" s="193"/>
      <c r="K443" s="60"/>
      <c r="L443" s="60"/>
      <c r="M443" s="56">
        <f>M442+IF(AND(K443="Pago",OR(E443='PC Receitas'!$O$4,E443='PC Receitas'!$O$5,E443='PC Receitas'!$O$6)),I443,IF(AND(K443="Pago",OR(E443='PC Receitas'!$O$7,E443='PC Receitas'!$O$8,E443='PC Receitas'!$O$9,E443='PC Receitas'!$O$10,E443='PC Receitas'!$O$11,E443='PC Receitas'!$O$12,E443='PC Receitas'!$O$13,E443='PC Receitas'!$O$14)),-I443,0))</f>
        <v>12927.7</v>
      </c>
      <c r="R443" s="153" t="e">
        <f t="shared" si="24"/>
        <v>#N/A</v>
      </c>
      <c r="S443" s="150" t="e">
        <f t="shared" si="25"/>
        <v>#N/A</v>
      </c>
      <c r="T443" s="150" t="e">
        <f t="shared" si="26"/>
        <v>#N/A</v>
      </c>
      <c r="U443" s="150" t="e">
        <f t="shared" si="27"/>
        <v>#N/A</v>
      </c>
      <c r="V443" s="154" t="e">
        <f>VLOOKUP(E443,'PC Receitas'!$O$4:$P$14,2,FALSE)</f>
        <v>#N/A</v>
      </c>
    </row>
    <row r="444" spans="3:22" ht="19.5" customHeight="1" thickTop="1" thickBot="1" x14ac:dyDescent="0.3">
      <c r="C444" s="58"/>
      <c r="D444" s="58" t="str">
        <f>IF(C444&lt;&gt;"",TEXT(C444,"00")&amp;"/03/"&amp;'Configurações Básicas'!$P$5,"")</f>
        <v/>
      </c>
      <c r="E444" s="58"/>
      <c r="F444" s="58"/>
      <c r="G444" s="58"/>
      <c r="H444" s="58"/>
      <c r="I444" s="59"/>
      <c r="J444" s="193"/>
      <c r="K444" s="60"/>
      <c r="L444" s="60"/>
      <c r="M444" s="56">
        <f>M443+IF(AND(K444="Pago",OR(E444='PC Receitas'!$O$4,E444='PC Receitas'!$O$5,E444='PC Receitas'!$O$6)),I444,IF(AND(K444="Pago",OR(E444='PC Receitas'!$O$7,E444='PC Receitas'!$O$8,E444='PC Receitas'!$O$9,E444='PC Receitas'!$O$10,E444='PC Receitas'!$O$11,E444='PC Receitas'!$O$12,E444='PC Receitas'!$O$13,E444='PC Receitas'!$O$14)),-I444,0))</f>
        <v>12927.7</v>
      </c>
      <c r="R444" s="153" t="e">
        <f t="shared" si="24"/>
        <v>#N/A</v>
      </c>
      <c r="S444" s="150" t="e">
        <f t="shared" si="25"/>
        <v>#N/A</v>
      </c>
      <c r="T444" s="150" t="e">
        <f t="shared" si="26"/>
        <v>#N/A</v>
      </c>
      <c r="U444" s="150" t="e">
        <f t="shared" si="27"/>
        <v>#N/A</v>
      </c>
      <c r="V444" s="154" t="e">
        <f>VLOOKUP(E444,'PC Receitas'!$O$4:$P$14,2,FALSE)</f>
        <v>#N/A</v>
      </c>
    </row>
    <row r="445" spans="3:22" ht="19.5" customHeight="1" thickTop="1" thickBot="1" x14ac:dyDescent="0.3">
      <c r="C445" s="58"/>
      <c r="D445" s="58" t="str">
        <f>IF(C445&lt;&gt;"",TEXT(C445,"00")&amp;"/03/"&amp;'Configurações Básicas'!$P$5,"")</f>
        <v/>
      </c>
      <c r="E445" s="58"/>
      <c r="F445" s="58"/>
      <c r="G445" s="58"/>
      <c r="H445" s="58"/>
      <c r="I445" s="59"/>
      <c r="J445" s="193"/>
      <c r="K445" s="60"/>
      <c r="L445" s="60"/>
      <c r="M445" s="56">
        <f>M444+IF(AND(K445="Pago",OR(E445='PC Receitas'!$O$4,E445='PC Receitas'!$O$5,E445='PC Receitas'!$O$6)),I445,IF(AND(K445="Pago",OR(E445='PC Receitas'!$O$7,E445='PC Receitas'!$O$8,E445='PC Receitas'!$O$9,E445='PC Receitas'!$O$10,E445='PC Receitas'!$O$11,E445='PC Receitas'!$O$12,E445='PC Receitas'!$O$13,E445='PC Receitas'!$O$14)),-I445,0))</f>
        <v>12927.7</v>
      </c>
      <c r="R445" s="153" t="e">
        <f t="shared" si="24"/>
        <v>#N/A</v>
      </c>
      <c r="S445" s="150" t="e">
        <f t="shared" si="25"/>
        <v>#N/A</v>
      </c>
      <c r="T445" s="150" t="e">
        <f t="shared" si="26"/>
        <v>#N/A</v>
      </c>
      <c r="U445" s="150" t="e">
        <f t="shared" si="27"/>
        <v>#N/A</v>
      </c>
      <c r="V445" s="154" t="e">
        <f>VLOOKUP(E445,'PC Receitas'!$O$4:$P$14,2,FALSE)</f>
        <v>#N/A</v>
      </c>
    </row>
    <row r="446" spans="3:22" ht="19.5" customHeight="1" thickTop="1" thickBot="1" x14ac:dyDescent="0.3">
      <c r="C446" s="58"/>
      <c r="D446" s="58" t="str">
        <f>IF(C446&lt;&gt;"",TEXT(C446,"00")&amp;"/03/"&amp;'Configurações Básicas'!$P$5,"")</f>
        <v/>
      </c>
      <c r="E446" s="58"/>
      <c r="F446" s="58"/>
      <c r="G446" s="58"/>
      <c r="H446" s="58"/>
      <c r="I446" s="59"/>
      <c r="J446" s="193"/>
      <c r="K446" s="60"/>
      <c r="L446" s="60"/>
      <c r="M446" s="56">
        <f>M445+IF(AND(K446="Pago",OR(E446='PC Receitas'!$O$4,E446='PC Receitas'!$O$5,E446='PC Receitas'!$O$6)),I446,IF(AND(K446="Pago",OR(E446='PC Receitas'!$O$7,E446='PC Receitas'!$O$8,E446='PC Receitas'!$O$9,E446='PC Receitas'!$O$10,E446='PC Receitas'!$O$11,E446='PC Receitas'!$O$12,E446='PC Receitas'!$O$13,E446='PC Receitas'!$O$14)),-I446,0))</f>
        <v>12927.7</v>
      </c>
      <c r="R446" s="153" t="e">
        <f t="shared" si="24"/>
        <v>#N/A</v>
      </c>
      <c r="S446" s="150" t="e">
        <f t="shared" si="25"/>
        <v>#N/A</v>
      </c>
      <c r="T446" s="150" t="e">
        <f t="shared" si="26"/>
        <v>#N/A</v>
      </c>
      <c r="U446" s="150" t="e">
        <f t="shared" si="27"/>
        <v>#N/A</v>
      </c>
      <c r="V446" s="154" t="e">
        <f>VLOOKUP(E446,'PC Receitas'!$O$4:$P$14,2,FALSE)</f>
        <v>#N/A</v>
      </c>
    </row>
    <row r="447" spans="3:22" ht="19.5" customHeight="1" thickTop="1" thickBot="1" x14ac:dyDescent="0.3">
      <c r="C447" s="58"/>
      <c r="D447" s="58" t="str">
        <f>IF(C447&lt;&gt;"",TEXT(C447,"00")&amp;"/03/"&amp;'Configurações Básicas'!$P$5,"")</f>
        <v/>
      </c>
      <c r="E447" s="58"/>
      <c r="F447" s="58"/>
      <c r="G447" s="58"/>
      <c r="H447" s="58"/>
      <c r="I447" s="59"/>
      <c r="J447" s="193"/>
      <c r="K447" s="60"/>
      <c r="L447" s="60"/>
      <c r="M447" s="56">
        <f>M446+IF(AND(K447="Pago",OR(E447='PC Receitas'!$O$4,E447='PC Receitas'!$O$5,E447='PC Receitas'!$O$6)),I447,IF(AND(K447="Pago",OR(E447='PC Receitas'!$O$7,E447='PC Receitas'!$O$8,E447='PC Receitas'!$O$9,E447='PC Receitas'!$O$10,E447='PC Receitas'!$O$11,E447='PC Receitas'!$O$12,E447='PC Receitas'!$O$13,E447='PC Receitas'!$O$14)),-I447,0))</f>
        <v>12927.7</v>
      </c>
      <c r="R447" s="153" t="e">
        <f t="shared" si="24"/>
        <v>#N/A</v>
      </c>
      <c r="S447" s="150" t="e">
        <f t="shared" si="25"/>
        <v>#N/A</v>
      </c>
      <c r="T447" s="150" t="e">
        <f t="shared" si="26"/>
        <v>#N/A</v>
      </c>
      <c r="U447" s="150" t="e">
        <f t="shared" si="27"/>
        <v>#N/A</v>
      </c>
      <c r="V447" s="154" t="e">
        <f>VLOOKUP(E447,'PC Receitas'!$O$4:$P$14,2,FALSE)</f>
        <v>#N/A</v>
      </c>
    </row>
    <row r="448" spans="3:22" ht="19.5" customHeight="1" thickTop="1" thickBot="1" x14ac:dyDescent="0.3">
      <c r="C448" s="58"/>
      <c r="D448" s="58" t="str">
        <f>IF(C448&lt;&gt;"",TEXT(C448,"00")&amp;"/03/"&amp;'Configurações Básicas'!$P$5,"")</f>
        <v/>
      </c>
      <c r="E448" s="58"/>
      <c r="F448" s="58"/>
      <c r="G448" s="58"/>
      <c r="H448" s="58"/>
      <c r="I448" s="59"/>
      <c r="J448" s="193"/>
      <c r="K448" s="60"/>
      <c r="L448" s="60"/>
      <c r="M448" s="56">
        <f>M447+IF(AND(K448="Pago",OR(E448='PC Receitas'!$O$4,E448='PC Receitas'!$O$5,E448='PC Receitas'!$O$6)),I448,IF(AND(K448="Pago",OR(E448='PC Receitas'!$O$7,E448='PC Receitas'!$O$8,E448='PC Receitas'!$O$9,E448='PC Receitas'!$O$10,E448='PC Receitas'!$O$11,E448='PC Receitas'!$O$12,E448='PC Receitas'!$O$13,E448='PC Receitas'!$O$14)),-I448,0))</f>
        <v>12927.7</v>
      </c>
      <c r="R448" s="153" t="e">
        <f t="shared" si="24"/>
        <v>#N/A</v>
      </c>
      <c r="S448" s="150" t="e">
        <f t="shared" si="25"/>
        <v>#N/A</v>
      </c>
      <c r="T448" s="150" t="e">
        <f t="shared" si="26"/>
        <v>#N/A</v>
      </c>
      <c r="U448" s="150" t="e">
        <f t="shared" si="27"/>
        <v>#N/A</v>
      </c>
      <c r="V448" s="154" t="e">
        <f>VLOOKUP(E448,'PC Receitas'!$O$4:$P$14,2,FALSE)</f>
        <v>#N/A</v>
      </c>
    </row>
    <row r="449" spans="3:22" ht="19.5" customHeight="1" thickTop="1" thickBot="1" x14ac:dyDescent="0.3">
      <c r="C449" s="58"/>
      <c r="D449" s="58" t="str">
        <f>IF(C449&lt;&gt;"",TEXT(C449,"00")&amp;"/03/"&amp;'Configurações Básicas'!$P$5,"")</f>
        <v/>
      </c>
      <c r="E449" s="58"/>
      <c r="F449" s="58"/>
      <c r="G449" s="58"/>
      <c r="H449" s="58"/>
      <c r="I449" s="59"/>
      <c r="J449" s="193"/>
      <c r="K449" s="60"/>
      <c r="L449" s="60"/>
      <c r="M449" s="56">
        <f>M448+IF(AND(K449="Pago",OR(E449='PC Receitas'!$O$4,E449='PC Receitas'!$O$5,E449='PC Receitas'!$O$6)),I449,IF(AND(K449="Pago",OR(E449='PC Receitas'!$O$7,E449='PC Receitas'!$O$8,E449='PC Receitas'!$O$9,E449='PC Receitas'!$O$10,E449='PC Receitas'!$O$11,E449='PC Receitas'!$O$12,E449='PC Receitas'!$O$13,E449='PC Receitas'!$O$14)),-I449,0))</f>
        <v>12927.7</v>
      </c>
      <c r="R449" s="153" t="e">
        <f t="shared" si="24"/>
        <v>#N/A</v>
      </c>
      <c r="S449" s="150" t="e">
        <f t="shared" si="25"/>
        <v>#N/A</v>
      </c>
      <c r="T449" s="150" t="e">
        <f t="shared" si="26"/>
        <v>#N/A</v>
      </c>
      <c r="U449" s="150" t="e">
        <f t="shared" si="27"/>
        <v>#N/A</v>
      </c>
      <c r="V449" s="154" t="e">
        <f>VLOOKUP(E449,'PC Receitas'!$O$4:$P$14,2,FALSE)</f>
        <v>#N/A</v>
      </c>
    </row>
    <row r="450" spans="3:22" ht="19.5" customHeight="1" thickTop="1" thickBot="1" x14ac:dyDescent="0.3">
      <c r="C450" s="58"/>
      <c r="D450" s="58" t="str">
        <f>IF(C450&lt;&gt;"",TEXT(C450,"00")&amp;"/03/"&amp;'Configurações Básicas'!$P$5,"")</f>
        <v/>
      </c>
      <c r="E450" s="58"/>
      <c r="F450" s="58"/>
      <c r="G450" s="58"/>
      <c r="H450" s="58"/>
      <c r="I450" s="59"/>
      <c r="J450" s="193"/>
      <c r="K450" s="60"/>
      <c r="L450" s="60"/>
      <c r="M450" s="56">
        <f>M449+IF(AND(K450="Pago",OR(E450='PC Receitas'!$O$4,E450='PC Receitas'!$O$5,E450='PC Receitas'!$O$6)),I450,IF(AND(K450="Pago",OR(E450='PC Receitas'!$O$7,E450='PC Receitas'!$O$8,E450='PC Receitas'!$O$9,E450='PC Receitas'!$O$10,E450='PC Receitas'!$O$11,E450='PC Receitas'!$O$12,E450='PC Receitas'!$O$13,E450='PC Receitas'!$O$14)),-I450,0))</f>
        <v>12927.7</v>
      </c>
      <c r="R450" s="153" t="e">
        <f t="shared" si="24"/>
        <v>#N/A</v>
      </c>
      <c r="S450" s="150" t="e">
        <f t="shared" si="25"/>
        <v>#N/A</v>
      </c>
      <c r="T450" s="150" t="e">
        <f t="shared" si="26"/>
        <v>#N/A</v>
      </c>
      <c r="U450" s="150" t="e">
        <f t="shared" si="27"/>
        <v>#N/A</v>
      </c>
      <c r="V450" s="154" t="e">
        <f>VLOOKUP(E450,'PC Receitas'!$O$4:$P$14,2,FALSE)</f>
        <v>#N/A</v>
      </c>
    </row>
    <row r="451" spans="3:22" ht="19.5" customHeight="1" thickTop="1" thickBot="1" x14ac:dyDescent="0.3">
      <c r="C451" s="58"/>
      <c r="D451" s="58" t="str">
        <f>IF(C451&lt;&gt;"",TEXT(C451,"00")&amp;"/03/"&amp;'Configurações Básicas'!$P$5,"")</f>
        <v/>
      </c>
      <c r="E451" s="58"/>
      <c r="F451" s="58"/>
      <c r="G451" s="58"/>
      <c r="H451" s="58"/>
      <c r="I451" s="59"/>
      <c r="J451" s="193"/>
      <c r="K451" s="60"/>
      <c r="L451" s="60"/>
      <c r="M451" s="56">
        <f>M450+IF(AND(K451="Pago",OR(E451='PC Receitas'!$O$4,E451='PC Receitas'!$O$5,E451='PC Receitas'!$O$6)),I451,IF(AND(K451="Pago",OR(E451='PC Receitas'!$O$7,E451='PC Receitas'!$O$8,E451='PC Receitas'!$O$9,E451='PC Receitas'!$O$10,E451='PC Receitas'!$O$11,E451='PC Receitas'!$O$12,E451='PC Receitas'!$O$13,E451='PC Receitas'!$O$14)),-I451,0))</f>
        <v>12927.7</v>
      </c>
      <c r="R451" s="153" t="e">
        <f t="shared" si="24"/>
        <v>#N/A</v>
      </c>
      <c r="S451" s="150" t="e">
        <f t="shared" si="25"/>
        <v>#N/A</v>
      </c>
      <c r="T451" s="150" t="e">
        <f t="shared" si="26"/>
        <v>#N/A</v>
      </c>
      <c r="U451" s="150" t="e">
        <f t="shared" si="27"/>
        <v>#N/A</v>
      </c>
      <c r="V451" s="154" t="e">
        <f>VLOOKUP(E451,'PC Receitas'!$O$4:$P$14,2,FALSE)</f>
        <v>#N/A</v>
      </c>
    </row>
    <row r="452" spans="3:22" ht="19.5" customHeight="1" thickTop="1" thickBot="1" x14ac:dyDescent="0.3">
      <c r="C452" s="58"/>
      <c r="D452" s="58" t="str">
        <f>IF(C452&lt;&gt;"",TEXT(C452,"00")&amp;"/03/"&amp;'Configurações Básicas'!$P$5,"")</f>
        <v/>
      </c>
      <c r="E452" s="58"/>
      <c r="F452" s="58"/>
      <c r="G452" s="58"/>
      <c r="H452" s="58"/>
      <c r="I452" s="59"/>
      <c r="J452" s="193"/>
      <c r="K452" s="60"/>
      <c r="L452" s="60"/>
      <c r="M452" s="56">
        <f>M451+IF(AND(K452="Pago",OR(E452='PC Receitas'!$O$4,E452='PC Receitas'!$O$5,E452='PC Receitas'!$O$6)),I452,IF(AND(K452="Pago",OR(E452='PC Receitas'!$O$7,E452='PC Receitas'!$O$8,E452='PC Receitas'!$O$9,E452='PC Receitas'!$O$10,E452='PC Receitas'!$O$11,E452='PC Receitas'!$O$12,E452='PC Receitas'!$O$13,E452='PC Receitas'!$O$14)),-I452,0))</f>
        <v>12927.7</v>
      </c>
      <c r="R452" s="153" t="e">
        <f t="shared" si="24"/>
        <v>#N/A</v>
      </c>
      <c r="S452" s="150" t="e">
        <f t="shared" si="25"/>
        <v>#N/A</v>
      </c>
      <c r="T452" s="150" t="e">
        <f t="shared" si="26"/>
        <v>#N/A</v>
      </c>
      <c r="U452" s="150" t="e">
        <f t="shared" si="27"/>
        <v>#N/A</v>
      </c>
      <c r="V452" s="154" t="e">
        <f>VLOOKUP(E452,'PC Receitas'!$O$4:$P$14,2,FALSE)</f>
        <v>#N/A</v>
      </c>
    </row>
    <row r="453" spans="3:22" ht="19.5" customHeight="1" thickTop="1" thickBot="1" x14ac:dyDescent="0.3">
      <c r="C453" s="58"/>
      <c r="D453" s="58" t="str">
        <f>IF(C453&lt;&gt;"",TEXT(C453,"00")&amp;"/03/"&amp;'Configurações Básicas'!$P$5,"")</f>
        <v/>
      </c>
      <c r="E453" s="58"/>
      <c r="F453" s="58"/>
      <c r="G453" s="58"/>
      <c r="H453" s="58"/>
      <c r="I453" s="59"/>
      <c r="J453" s="193"/>
      <c r="K453" s="60"/>
      <c r="L453" s="60"/>
      <c r="M453" s="56">
        <f>M452+IF(AND(K453="Pago",OR(E453='PC Receitas'!$O$4,E453='PC Receitas'!$O$5,E453='PC Receitas'!$O$6)),I453,IF(AND(K453="Pago",OR(E453='PC Receitas'!$O$7,E453='PC Receitas'!$O$8,E453='PC Receitas'!$O$9,E453='PC Receitas'!$O$10,E453='PC Receitas'!$O$11,E453='PC Receitas'!$O$12,E453='PC Receitas'!$O$13,E453='PC Receitas'!$O$14)),-I453,0))</f>
        <v>12927.7</v>
      </c>
      <c r="R453" s="153" t="e">
        <f t="shared" si="24"/>
        <v>#N/A</v>
      </c>
      <c r="S453" s="150" t="e">
        <f t="shared" si="25"/>
        <v>#N/A</v>
      </c>
      <c r="T453" s="150" t="e">
        <f t="shared" si="26"/>
        <v>#N/A</v>
      </c>
      <c r="U453" s="150" t="e">
        <f t="shared" si="27"/>
        <v>#N/A</v>
      </c>
      <c r="V453" s="154" t="e">
        <f>VLOOKUP(E453,'PC Receitas'!$O$4:$P$14,2,FALSE)</f>
        <v>#N/A</v>
      </c>
    </row>
    <row r="454" spans="3:22" ht="19.5" customHeight="1" thickTop="1" thickBot="1" x14ac:dyDescent="0.3">
      <c r="C454" s="58"/>
      <c r="D454" s="58" t="str">
        <f>IF(C454&lt;&gt;"",TEXT(C454,"00")&amp;"/03/"&amp;'Configurações Básicas'!$P$5,"")</f>
        <v/>
      </c>
      <c r="E454" s="58"/>
      <c r="F454" s="58"/>
      <c r="G454" s="58"/>
      <c r="H454" s="58"/>
      <c r="I454" s="59"/>
      <c r="J454" s="193"/>
      <c r="K454" s="60"/>
      <c r="L454" s="60"/>
      <c r="M454" s="56">
        <f>M453+IF(AND(K454="Pago",OR(E454='PC Receitas'!$O$4,E454='PC Receitas'!$O$5,E454='PC Receitas'!$O$6)),I454,IF(AND(K454="Pago",OR(E454='PC Receitas'!$O$7,E454='PC Receitas'!$O$8,E454='PC Receitas'!$O$9,E454='PC Receitas'!$O$10,E454='PC Receitas'!$O$11,E454='PC Receitas'!$O$12,E454='PC Receitas'!$O$13,E454='PC Receitas'!$O$14)),-I454,0))</f>
        <v>12927.7</v>
      </c>
      <c r="R454" s="153" t="e">
        <f t="shared" ref="R454:R517" si="28">IF(V454="Despesas_com_RH","Despesa",IF(V454="Despesas_Operacionais","Despesa",IF(V454="Despesas_com_Marketing","Despesa",IF(V454="Impostos","Despesa",IF(V454="Investimentos","Despesa","")))))</f>
        <v>#N/A</v>
      </c>
      <c r="S454" s="150" t="e">
        <f t="shared" ref="S454:S517" si="29">IF(V454="Despesas_com_Produtos","Despesa",IF(V454="Despesas_com_Serviços","Despesa",IF(V454="Despesas_Não_Operacionais","Despesa","")))</f>
        <v>#N/A</v>
      </c>
      <c r="T454" s="150" t="e">
        <f t="shared" ref="T454:T517" si="30">IF(V454="Receitas_com_Produtos","Receita",IF(V454="Receitas_com_Serviços","Receita",IF(V454="Receitas_Não_Operacionais","Receita","")))</f>
        <v>#N/A</v>
      </c>
      <c r="U454" s="150" t="e">
        <f t="shared" ref="U454:U517" si="31">IF(R454&lt;&gt;"",R454,IF(S454&lt;&gt;"",S454,IF(T454&lt;&gt;"",T454,"")))</f>
        <v>#N/A</v>
      </c>
      <c r="V454" s="154" t="e">
        <f>VLOOKUP(E454,'PC Receitas'!$O$4:$P$14,2,FALSE)</f>
        <v>#N/A</v>
      </c>
    </row>
    <row r="455" spans="3:22" ht="19.5" customHeight="1" thickTop="1" thickBot="1" x14ac:dyDescent="0.3">
      <c r="C455" s="58"/>
      <c r="D455" s="58" t="str">
        <f>IF(C455&lt;&gt;"",TEXT(C455,"00")&amp;"/03/"&amp;'Configurações Básicas'!$P$5,"")</f>
        <v/>
      </c>
      <c r="E455" s="58"/>
      <c r="F455" s="58"/>
      <c r="G455" s="58"/>
      <c r="H455" s="58"/>
      <c r="I455" s="59"/>
      <c r="J455" s="193"/>
      <c r="K455" s="60"/>
      <c r="L455" s="60"/>
      <c r="M455" s="56">
        <f>M454+IF(AND(K455="Pago",OR(E455='PC Receitas'!$O$4,E455='PC Receitas'!$O$5,E455='PC Receitas'!$O$6)),I455,IF(AND(K455="Pago",OR(E455='PC Receitas'!$O$7,E455='PC Receitas'!$O$8,E455='PC Receitas'!$O$9,E455='PC Receitas'!$O$10,E455='PC Receitas'!$O$11,E455='PC Receitas'!$O$12,E455='PC Receitas'!$O$13,E455='PC Receitas'!$O$14)),-I455,0))</f>
        <v>12927.7</v>
      </c>
      <c r="R455" s="153" t="e">
        <f t="shared" si="28"/>
        <v>#N/A</v>
      </c>
      <c r="S455" s="150" t="e">
        <f t="shared" si="29"/>
        <v>#N/A</v>
      </c>
      <c r="T455" s="150" t="e">
        <f t="shared" si="30"/>
        <v>#N/A</v>
      </c>
      <c r="U455" s="150" t="e">
        <f t="shared" si="31"/>
        <v>#N/A</v>
      </c>
      <c r="V455" s="154" t="e">
        <f>VLOOKUP(E455,'PC Receitas'!$O$4:$P$14,2,FALSE)</f>
        <v>#N/A</v>
      </c>
    </row>
    <row r="456" spans="3:22" ht="19.5" customHeight="1" thickTop="1" thickBot="1" x14ac:dyDescent="0.3">
      <c r="C456" s="58"/>
      <c r="D456" s="58" t="str">
        <f>IF(C456&lt;&gt;"",TEXT(C456,"00")&amp;"/03/"&amp;'Configurações Básicas'!$P$5,"")</f>
        <v/>
      </c>
      <c r="E456" s="58"/>
      <c r="F456" s="58"/>
      <c r="G456" s="58"/>
      <c r="H456" s="58"/>
      <c r="I456" s="59"/>
      <c r="J456" s="193"/>
      <c r="K456" s="60"/>
      <c r="L456" s="60"/>
      <c r="M456" s="56">
        <f>M455+IF(AND(K456="Pago",OR(E456='PC Receitas'!$O$4,E456='PC Receitas'!$O$5,E456='PC Receitas'!$O$6)),I456,IF(AND(K456="Pago",OR(E456='PC Receitas'!$O$7,E456='PC Receitas'!$O$8,E456='PC Receitas'!$O$9,E456='PC Receitas'!$O$10,E456='PC Receitas'!$O$11,E456='PC Receitas'!$O$12,E456='PC Receitas'!$O$13,E456='PC Receitas'!$O$14)),-I456,0))</f>
        <v>12927.7</v>
      </c>
      <c r="R456" s="153" t="e">
        <f t="shared" si="28"/>
        <v>#N/A</v>
      </c>
      <c r="S456" s="150" t="e">
        <f t="shared" si="29"/>
        <v>#N/A</v>
      </c>
      <c r="T456" s="150" t="e">
        <f t="shared" si="30"/>
        <v>#N/A</v>
      </c>
      <c r="U456" s="150" t="e">
        <f t="shared" si="31"/>
        <v>#N/A</v>
      </c>
      <c r="V456" s="154" t="e">
        <f>VLOOKUP(E456,'PC Receitas'!$O$4:$P$14,2,FALSE)</f>
        <v>#N/A</v>
      </c>
    </row>
    <row r="457" spans="3:22" ht="19.5" customHeight="1" thickTop="1" thickBot="1" x14ac:dyDescent="0.3">
      <c r="C457" s="58"/>
      <c r="D457" s="58" t="str">
        <f>IF(C457&lt;&gt;"",TEXT(C457,"00")&amp;"/03/"&amp;'Configurações Básicas'!$P$5,"")</f>
        <v/>
      </c>
      <c r="E457" s="58"/>
      <c r="F457" s="58"/>
      <c r="G457" s="58"/>
      <c r="H457" s="58"/>
      <c r="I457" s="59"/>
      <c r="J457" s="193"/>
      <c r="K457" s="60"/>
      <c r="L457" s="60"/>
      <c r="M457" s="56">
        <f>M456+IF(AND(K457="Pago",OR(E457='PC Receitas'!$O$4,E457='PC Receitas'!$O$5,E457='PC Receitas'!$O$6)),I457,IF(AND(K457="Pago",OR(E457='PC Receitas'!$O$7,E457='PC Receitas'!$O$8,E457='PC Receitas'!$O$9,E457='PC Receitas'!$O$10,E457='PC Receitas'!$O$11,E457='PC Receitas'!$O$12,E457='PC Receitas'!$O$13,E457='PC Receitas'!$O$14)),-I457,0))</f>
        <v>12927.7</v>
      </c>
      <c r="R457" s="153" t="e">
        <f t="shared" si="28"/>
        <v>#N/A</v>
      </c>
      <c r="S457" s="150" t="e">
        <f t="shared" si="29"/>
        <v>#N/A</v>
      </c>
      <c r="T457" s="150" t="e">
        <f t="shared" si="30"/>
        <v>#N/A</v>
      </c>
      <c r="U457" s="150" t="e">
        <f t="shared" si="31"/>
        <v>#N/A</v>
      </c>
      <c r="V457" s="154" t="e">
        <f>VLOOKUP(E457,'PC Receitas'!$O$4:$P$14,2,FALSE)</f>
        <v>#N/A</v>
      </c>
    </row>
    <row r="458" spans="3:22" ht="19.5" customHeight="1" thickTop="1" thickBot="1" x14ac:dyDescent="0.3">
      <c r="C458" s="58"/>
      <c r="D458" s="58" t="str">
        <f>IF(C458&lt;&gt;"",TEXT(C458,"00")&amp;"/03/"&amp;'Configurações Básicas'!$P$5,"")</f>
        <v/>
      </c>
      <c r="E458" s="58"/>
      <c r="F458" s="58"/>
      <c r="G458" s="58"/>
      <c r="H458" s="58"/>
      <c r="I458" s="59"/>
      <c r="J458" s="193"/>
      <c r="K458" s="60"/>
      <c r="L458" s="60"/>
      <c r="M458" s="56">
        <f>M457+IF(AND(K458="Pago",OR(E458='PC Receitas'!$O$4,E458='PC Receitas'!$O$5,E458='PC Receitas'!$O$6)),I458,IF(AND(K458="Pago",OR(E458='PC Receitas'!$O$7,E458='PC Receitas'!$O$8,E458='PC Receitas'!$O$9,E458='PC Receitas'!$O$10,E458='PC Receitas'!$O$11,E458='PC Receitas'!$O$12,E458='PC Receitas'!$O$13,E458='PC Receitas'!$O$14)),-I458,0))</f>
        <v>12927.7</v>
      </c>
      <c r="R458" s="153" t="e">
        <f t="shared" si="28"/>
        <v>#N/A</v>
      </c>
      <c r="S458" s="150" t="e">
        <f t="shared" si="29"/>
        <v>#N/A</v>
      </c>
      <c r="T458" s="150" t="e">
        <f t="shared" si="30"/>
        <v>#N/A</v>
      </c>
      <c r="U458" s="150" t="e">
        <f t="shared" si="31"/>
        <v>#N/A</v>
      </c>
      <c r="V458" s="154" t="e">
        <f>VLOOKUP(E458,'PC Receitas'!$O$4:$P$14,2,FALSE)</f>
        <v>#N/A</v>
      </c>
    </row>
    <row r="459" spans="3:22" ht="19.5" customHeight="1" thickTop="1" thickBot="1" x14ac:dyDescent="0.3">
      <c r="C459" s="58"/>
      <c r="D459" s="58" t="str">
        <f>IF(C459&lt;&gt;"",TEXT(C459,"00")&amp;"/03/"&amp;'Configurações Básicas'!$P$5,"")</f>
        <v/>
      </c>
      <c r="E459" s="58"/>
      <c r="F459" s="58"/>
      <c r="G459" s="58"/>
      <c r="H459" s="58"/>
      <c r="I459" s="59"/>
      <c r="J459" s="193"/>
      <c r="K459" s="60"/>
      <c r="L459" s="60"/>
      <c r="M459" s="56">
        <f>M458+IF(AND(K459="Pago",OR(E459='PC Receitas'!$O$4,E459='PC Receitas'!$O$5,E459='PC Receitas'!$O$6)),I459,IF(AND(K459="Pago",OR(E459='PC Receitas'!$O$7,E459='PC Receitas'!$O$8,E459='PC Receitas'!$O$9,E459='PC Receitas'!$O$10,E459='PC Receitas'!$O$11,E459='PC Receitas'!$O$12,E459='PC Receitas'!$O$13,E459='PC Receitas'!$O$14)),-I459,0))</f>
        <v>12927.7</v>
      </c>
      <c r="R459" s="153" t="e">
        <f t="shared" si="28"/>
        <v>#N/A</v>
      </c>
      <c r="S459" s="150" t="e">
        <f t="shared" si="29"/>
        <v>#N/A</v>
      </c>
      <c r="T459" s="150" t="e">
        <f t="shared" si="30"/>
        <v>#N/A</v>
      </c>
      <c r="U459" s="150" t="e">
        <f t="shared" si="31"/>
        <v>#N/A</v>
      </c>
      <c r="V459" s="154" t="e">
        <f>VLOOKUP(E459,'PC Receitas'!$O$4:$P$14,2,FALSE)</f>
        <v>#N/A</v>
      </c>
    </row>
    <row r="460" spans="3:22" ht="19.5" customHeight="1" thickTop="1" thickBot="1" x14ac:dyDescent="0.3">
      <c r="C460" s="58"/>
      <c r="D460" s="58" t="str">
        <f>IF(C460&lt;&gt;"",TEXT(C460,"00")&amp;"/03/"&amp;'Configurações Básicas'!$P$5,"")</f>
        <v/>
      </c>
      <c r="E460" s="58"/>
      <c r="F460" s="58"/>
      <c r="G460" s="58"/>
      <c r="H460" s="58"/>
      <c r="I460" s="59"/>
      <c r="J460" s="193"/>
      <c r="K460" s="60"/>
      <c r="L460" s="60"/>
      <c r="M460" s="56">
        <f>M459+IF(AND(K460="Pago",OR(E460='PC Receitas'!$O$4,E460='PC Receitas'!$O$5,E460='PC Receitas'!$O$6)),I460,IF(AND(K460="Pago",OR(E460='PC Receitas'!$O$7,E460='PC Receitas'!$O$8,E460='PC Receitas'!$O$9,E460='PC Receitas'!$O$10,E460='PC Receitas'!$O$11,E460='PC Receitas'!$O$12,E460='PC Receitas'!$O$13,E460='PC Receitas'!$O$14)),-I460,0))</f>
        <v>12927.7</v>
      </c>
      <c r="R460" s="153" t="e">
        <f t="shared" si="28"/>
        <v>#N/A</v>
      </c>
      <c r="S460" s="150" t="e">
        <f t="shared" si="29"/>
        <v>#N/A</v>
      </c>
      <c r="T460" s="150" t="e">
        <f t="shared" si="30"/>
        <v>#N/A</v>
      </c>
      <c r="U460" s="150" t="e">
        <f t="shared" si="31"/>
        <v>#N/A</v>
      </c>
      <c r="V460" s="154" t="e">
        <f>VLOOKUP(E460,'PC Receitas'!$O$4:$P$14,2,FALSE)</f>
        <v>#N/A</v>
      </c>
    </row>
    <row r="461" spans="3:22" ht="19.5" customHeight="1" thickTop="1" thickBot="1" x14ac:dyDescent="0.3">
      <c r="C461" s="58"/>
      <c r="D461" s="58" t="str">
        <f>IF(C461&lt;&gt;"",TEXT(C461,"00")&amp;"/03/"&amp;'Configurações Básicas'!$P$5,"")</f>
        <v/>
      </c>
      <c r="E461" s="58"/>
      <c r="F461" s="58"/>
      <c r="G461" s="58"/>
      <c r="H461" s="58"/>
      <c r="I461" s="59"/>
      <c r="J461" s="193"/>
      <c r="K461" s="60"/>
      <c r="L461" s="60"/>
      <c r="M461" s="56">
        <f>M460+IF(AND(K461="Pago",OR(E461='PC Receitas'!$O$4,E461='PC Receitas'!$O$5,E461='PC Receitas'!$O$6)),I461,IF(AND(K461="Pago",OR(E461='PC Receitas'!$O$7,E461='PC Receitas'!$O$8,E461='PC Receitas'!$O$9,E461='PC Receitas'!$O$10,E461='PC Receitas'!$O$11,E461='PC Receitas'!$O$12,E461='PC Receitas'!$O$13,E461='PC Receitas'!$O$14)),-I461,0))</f>
        <v>12927.7</v>
      </c>
      <c r="R461" s="153" t="e">
        <f t="shared" si="28"/>
        <v>#N/A</v>
      </c>
      <c r="S461" s="150" t="e">
        <f t="shared" si="29"/>
        <v>#N/A</v>
      </c>
      <c r="T461" s="150" t="e">
        <f t="shared" si="30"/>
        <v>#N/A</v>
      </c>
      <c r="U461" s="150" t="e">
        <f t="shared" si="31"/>
        <v>#N/A</v>
      </c>
      <c r="V461" s="154" t="e">
        <f>VLOOKUP(E461,'PC Receitas'!$O$4:$P$14,2,FALSE)</f>
        <v>#N/A</v>
      </c>
    </row>
    <row r="462" spans="3:22" ht="19.5" customHeight="1" thickTop="1" thickBot="1" x14ac:dyDescent="0.3">
      <c r="C462" s="58"/>
      <c r="D462" s="58" t="str">
        <f>IF(C462&lt;&gt;"",TEXT(C462,"00")&amp;"/03/"&amp;'Configurações Básicas'!$P$5,"")</f>
        <v/>
      </c>
      <c r="E462" s="58"/>
      <c r="F462" s="58"/>
      <c r="G462" s="58"/>
      <c r="H462" s="58"/>
      <c r="I462" s="59"/>
      <c r="J462" s="193"/>
      <c r="K462" s="60"/>
      <c r="L462" s="60"/>
      <c r="M462" s="56">
        <f>M461+IF(AND(K462="Pago",OR(E462='PC Receitas'!$O$4,E462='PC Receitas'!$O$5,E462='PC Receitas'!$O$6)),I462,IF(AND(K462="Pago",OR(E462='PC Receitas'!$O$7,E462='PC Receitas'!$O$8,E462='PC Receitas'!$O$9,E462='PC Receitas'!$O$10,E462='PC Receitas'!$O$11,E462='PC Receitas'!$O$12,E462='PC Receitas'!$O$13,E462='PC Receitas'!$O$14)),-I462,0))</f>
        <v>12927.7</v>
      </c>
      <c r="R462" s="153" t="e">
        <f t="shared" si="28"/>
        <v>#N/A</v>
      </c>
      <c r="S462" s="150" t="e">
        <f t="shared" si="29"/>
        <v>#N/A</v>
      </c>
      <c r="T462" s="150" t="e">
        <f t="shared" si="30"/>
        <v>#N/A</v>
      </c>
      <c r="U462" s="150" t="e">
        <f t="shared" si="31"/>
        <v>#N/A</v>
      </c>
      <c r="V462" s="154" t="e">
        <f>VLOOKUP(E462,'PC Receitas'!$O$4:$P$14,2,FALSE)</f>
        <v>#N/A</v>
      </c>
    </row>
    <row r="463" spans="3:22" ht="19.5" customHeight="1" thickTop="1" thickBot="1" x14ac:dyDescent="0.3">
      <c r="C463" s="58"/>
      <c r="D463" s="58" t="str">
        <f>IF(C463&lt;&gt;"",TEXT(C463,"00")&amp;"/03/"&amp;'Configurações Básicas'!$P$5,"")</f>
        <v/>
      </c>
      <c r="E463" s="58"/>
      <c r="F463" s="58"/>
      <c r="G463" s="58"/>
      <c r="H463" s="58"/>
      <c r="I463" s="59"/>
      <c r="J463" s="193"/>
      <c r="K463" s="60"/>
      <c r="L463" s="60"/>
      <c r="M463" s="56">
        <f>M462+IF(AND(K463="Pago",OR(E463='PC Receitas'!$O$4,E463='PC Receitas'!$O$5,E463='PC Receitas'!$O$6)),I463,IF(AND(K463="Pago",OR(E463='PC Receitas'!$O$7,E463='PC Receitas'!$O$8,E463='PC Receitas'!$O$9,E463='PC Receitas'!$O$10,E463='PC Receitas'!$O$11,E463='PC Receitas'!$O$12,E463='PC Receitas'!$O$13,E463='PC Receitas'!$O$14)),-I463,0))</f>
        <v>12927.7</v>
      </c>
      <c r="R463" s="153" t="e">
        <f t="shared" si="28"/>
        <v>#N/A</v>
      </c>
      <c r="S463" s="150" t="e">
        <f t="shared" si="29"/>
        <v>#N/A</v>
      </c>
      <c r="T463" s="150" t="e">
        <f t="shared" si="30"/>
        <v>#N/A</v>
      </c>
      <c r="U463" s="150" t="e">
        <f t="shared" si="31"/>
        <v>#N/A</v>
      </c>
      <c r="V463" s="154" t="e">
        <f>VLOOKUP(E463,'PC Receitas'!$O$4:$P$14,2,FALSE)</f>
        <v>#N/A</v>
      </c>
    </row>
    <row r="464" spans="3:22" ht="19.5" customHeight="1" thickTop="1" thickBot="1" x14ac:dyDescent="0.3">
      <c r="C464" s="58"/>
      <c r="D464" s="58" t="str">
        <f>IF(C464&lt;&gt;"",TEXT(C464,"00")&amp;"/03/"&amp;'Configurações Básicas'!$P$5,"")</f>
        <v/>
      </c>
      <c r="E464" s="58"/>
      <c r="F464" s="58"/>
      <c r="G464" s="58"/>
      <c r="H464" s="58"/>
      <c r="I464" s="59"/>
      <c r="J464" s="193"/>
      <c r="K464" s="60"/>
      <c r="L464" s="60"/>
      <c r="M464" s="56">
        <f>M463+IF(AND(K464="Pago",OR(E464='PC Receitas'!$O$4,E464='PC Receitas'!$O$5,E464='PC Receitas'!$O$6)),I464,IF(AND(K464="Pago",OR(E464='PC Receitas'!$O$7,E464='PC Receitas'!$O$8,E464='PC Receitas'!$O$9,E464='PC Receitas'!$O$10,E464='PC Receitas'!$O$11,E464='PC Receitas'!$O$12,E464='PC Receitas'!$O$13,E464='PC Receitas'!$O$14)),-I464,0))</f>
        <v>12927.7</v>
      </c>
      <c r="R464" s="153" t="e">
        <f t="shared" si="28"/>
        <v>#N/A</v>
      </c>
      <c r="S464" s="150" t="e">
        <f t="shared" si="29"/>
        <v>#N/A</v>
      </c>
      <c r="T464" s="150" t="e">
        <f t="shared" si="30"/>
        <v>#N/A</v>
      </c>
      <c r="U464" s="150" t="e">
        <f t="shared" si="31"/>
        <v>#N/A</v>
      </c>
      <c r="V464" s="154" t="e">
        <f>VLOOKUP(E464,'PC Receitas'!$O$4:$P$14,2,FALSE)</f>
        <v>#N/A</v>
      </c>
    </row>
    <row r="465" spans="3:22" ht="19.5" customHeight="1" thickTop="1" thickBot="1" x14ac:dyDescent="0.3">
      <c r="C465" s="58"/>
      <c r="D465" s="58" t="str">
        <f>IF(C465&lt;&gt;"",TEXT(C465,"00")&amp;"/03/"&amp;'Configurações Básicas'!$P$5,"")</f>
        <v/>
      </c>
      <c r="E465" s="58"/>
      <c r="F465" s="58"/>
      <c r="G465" s="58"/>
      <c r="H465" s="58"/>
      <c r="I465" s="59"/>
      <c r="J465" s="193"/>
      <c r="K465" s="60"/>
      <c r="L465" s="60"/>
      <c r="M465" s="56">
        <f>M464+IF(AND(K465="Pago",OR(E465='PC Receitas'!$O$4,E465='PC Receitas'!$O$5,E465='PC Receitas'!$O$6)),I465,IF(AND(K465="Pago",OR(E465='PC Receitas'!$O$7,E465='PC Receitas'!$O$8,E465='PC Receitas'!$O$9,E465='PC Receitas'!$O$10,E465='PC Receitas'!$O$11,E465='PC Receitas'!$O$12,E465='PC Receitas'!$O$13,E465='PC Receitas'!$O$14)),-I465,0))</f>
        <v>12927.7</v>
      </c>
      <c r="R465" s="153" t="e">
        <f t="shared" si="28"/>
        <v>#N/A</v>
      </c>
      <c r="S465" s="150" t="e">
        <f t="shared" si="29"/>
        <v>#N/A</v>
      </c>
      <c r="T465" s="150" t="e">
        <f t="shared" si="30"/>
        <v>#N/A</v>
      </c>
      <c r="U465" s="150" t="e">
        <f t="shared" si="31"/>
        <v>#N/A</v>
      </c>
      <c r="V465" s="154" t="e">
        <f>VLOOKUP(E465,'PC Receitas'!$O$4:$P$14,2,FALSE)</f>
        <v>#N/A</v>
      </c>
    </row>
    <row r="466" spans="3:22" ht="19.5" customHeight="1" thickTop="1" thickBot="1" x14ac:dyDescent="0.3">
      <c r="C466" s="58"/>
      <c r="D466" s="58" t="str">
        <f>IF(C466&lt;&gt;"",TEXT(C466,"00")&amp;"/03/"&amp;'Configurações Básicas'!$P$5,"")</f>
        <v/>
      </c>
      <c r="E466" s="58"/>
      <c r="F466" s="58"/>
      <c r="G466" s="58"/>
      <c r="H466" s="58"/>
      <c r="I466" s="59"/>
      <c r="J466" s="193"/>
      <c r="K466" s="60"/>
      <c r="L466" s="60"/>
      <c r="M466" s="56">
        <f>M465+IF(AND(K466="Pago",OR(E466='PC Receitas'!$O$4,E466='PC Receitas'!$O$5,E466='PC Receitas'!$O$6)),I466,IF(AND(K466="Pago",OR(E466='PC Receitas'!$O$7,E466='PC Receitas'!$O$8,E466='PC Receitas'!$O$9,E466='PC Receitas'!$O$10,E466='PC Receitas'!$O$11,E466='PC Receitas'!$O$12,E466='PC Receitas'!$O$13,E466='PC Receitas'!$O$14)),-I466,0))</f>
        <v>12927.7</v>
      </c>
      <c r="R466" s="153" t="e">
        <f t="shared" si="28"/>
        <v>#N/A</v>
      </c>
      <c r="S466" s="150" t="e">
        <f t="shared" si="29"/>
        <v>#N/A</v>
      </c>
      <c r="T466" s="150" t="e">
        <f t="shared" si="30"/>
        <v>#N/A</v>
      </c>
      <c r="U466" s="150" t="e">
        <f t="shared" si="31"/>
        <v>#N/A</v>
      </c>
      <c r="V466" s="154" t="e">
        <f>VLOOKUP(E466,'PC Receitas'!$O$4:$P$14,2,FALSE)</f>
        <v>#N/A</v>
      </c>
    </row>
    <row r="467" spans="3:22" ht="19.5" customHeight="1" thickTop="1" thickBot="1" x14ac:dyDescent="0.3">
      <c r="C467" s="58"/>
      <c r="D467" s="58" t="str">
        <f>IF(C467&lt;&gt;"",TEXT(C467,"00")&amp;"/03/"&amp;'Configurações Básicas'!$P$5,"")</f>
        <v/>
      </c>
      <c r="E467" s="58"/>
      <c r="F467" s="58"/>
      <c r="G467" s="58"/>
      <c r="H467" s="58"/>
      <c r="I467" s="59"/>
      <c r="J467" s="193"/>
      <c r="K467" s="60"/>
      <c r="L467" s="60"/>
      <c r="M467" s="56">
        <f>M466+IF(AND(K467="Pago",OR(E467='PC Receitas'!$O$4,E467='PC Receitas'!$O$5,E467='PC Receitas'!$O$6)),I467,IF(AND(K467="Pago",OR(E467='PC Receitas'!$O$7,E467='PC Receitas'!$O$8,E467='PC Receitas'!$O$9,E467='PC Receitas'!$O$10,E467='PC Receitas'!$O$11,E467='PC Receitas'!$O$12,E467='PC Receitas'!$O$13,E467='PC Receitas'!$O$14)),-I467,0))</f>
        <v>12927.7</v>
      </c>
      <c r="R467" s="153" t="e">
        <f t="shared" si="28"/>
        <v>#N/A</v>
      </c>
      <c r="S467" s="150" t="e">
        <f t="shared" si="29"/>
        <v>#N/A</v>
      </c>
      <c r="T467" s="150" t="e">
        <f t="shared" si="30"/>
        <v>#N/A</v>
      </c>
      <c r="U467" s="150" t="e">
        <f t="shared" si="31"/>
        <v>#N/A</v>
      </c>
      <c r="V467" s="154" t="e">
        <f>VLOOKUP(E467,'PC Receitas'!$O$4:$P$14,2,FALSE)</f>
        <v>#N/A</v>
      </c>
    </row>
    <row r="468" spans="3:22" ht="19.5" customHeight="1" thickTop="1" thickBot="1" x14ac:dyDescent="0.3">
      <c r="C468" s="58"/>
      <c r="D468" s="58" t="str">
        <f>IF(C468&lt;&gt;"",TEXT(C468,"00")&amp;"/03/"&amp;'Configurações Básicas'!$P$5,"")</f>
        <v/>
      </c>
      <c r="E468" s="58"/>
      <c r="F468" s="58"/>
      <c r="G468" s="58"/>
      <c r="H468" s="58"/>
      <c r="I468" s="59"/>
      <c r="J468" s="193"/>
      <c r="K468" s="60"/>
      <c r="L468" s="60"/>
      <c r="M468" s="56">
        <f>M467+IF(AND(K468="Pago",OR(E468='PC Receitas'!$O$4,E468='PC Receitas'!$O$5,E468='PC Receitas'!$O$6)),I468,IF(AND(K468="Pago",OR(E468='PC Receitas'!$O$7,E468='PC Receitas'!$O$8,E468='PC Receitas'!$O$9,E468='PC Receitas'!$O$10,E468='PC Receitas'!$O$11,E468='PC Receitas'!$O$12,E468='PC Receitas'!$O$13,E468='PC Receitas'!$O$14)),-I468,0))</f>
        <v>12927.7</v>
      </c>
      <c r="R468" s="153" t="e">
        <f t="shared" si="28"/>
        <v>#N/A</v>
      </c>
      <c r="S468" s="150" t="e">
        <f t="shared" si="29"/>
        <v>#N/A</v>
      </c>
      <c r="T468" s="150" t="e">
        <f t="shared" si="30"/>
        <v>#N/A</v>
      </c>
      <c r="U468" s="150" t="e">
        <f t="shared" si="31"/>
        <v>#N/A</v>
      </c>
      <c r="V468" s="154" t="e">
        <f>VLOOKUP(E468,'PC Receitas'!$O$4:$P$14,2,FALSE)</f>
        <v>#N/A</v>
      </c>
    </row>
    <row r="469" spans="3:22" ht="19.5" customHeight="1" thickTop="1" thickBot="1" x14ac:dyDescent="0.3">
      <c r="C469" s="58"/>
      <c r="D469" s="58" t="str">
        <f>IF(C469&lt;&gt;"",TEXT(C469,"00")&amp;"/03/"&amp;'Configurações Básicas'!$P$5,"")</f>
        <v/>
      </c>
      <c r="E469" s="58"/>
      <c r="F469" s="58"/>
      <c r="G469" s="58"/>
      <c r="H469" s="58"/>
      <c r="I469" s="59"/>
      <c r="J469" s="193"/>
      <c r="K469" s="60"/>
      <c r="L469" s="60"/>
      <c r="M469" s="56">
        <f>M468+IF(AND(K469="Pago",OR(E469='PC Receitas'!$O$4,E469='PC Receitas'!$O$5,E469='PC Receitas'!$O$6)),I469,IF(AND(K469="Pago",OR(E469='PC Receitas'!$O$7,E469='PC Receitas'!$O$8,E469='PC Receitas'!$O$9,E469='PC Receitas'!$O$10,E469='PC Receitas'!$O$11,E469='PC Receitas'!$O$12,E469='PC Receitas'!$O$13,E469='PC Receitas'!$O$14)),-I469,0))</f>
        <v>12927.7</v>
      </c>
      <c r="R469" s="153" t="e">
        <f t="shared" si="28"/>
        <v>#N/A</v>
      </c>
      <c r="S469" s="150" t="e">
        <f t="shared" si="29"/>
        <v>#N/A</v>
      </c>
      <c r="T469" s="150" t="e">
        <f t="shared" si="30"/>
        <v>#N/A</v>
      </c>
      <c r="U469" s="150" t="e">
        <f t="shared" si="31"/>
        <v>#N/A</v>
      </c>
      <c r="V469" s="154" t="e">
        <f>VLOOKUP(E469,'PC Receitas'!$O$4:$P$14,2,FALSE)</f>
        <v>#N/A</v>
      </c>
    </row>
    <row r="470" spans="3:22" ht="19.5" customHeight="1" thickTop="1" thickBot="1" x14ac:dyDescent="0.3">
      <c r="C470" s="58"/>
      <c r="D470" s="58" t="str">
        <f>IF(C470&lt;&gt;"",TEXT(C470,"00")&amp;"/03/"&amp;'Configurações Básicas'!$P$5,"")</f>
        <v/>
      </c>
      <c r="E470" s="58"/>
      <c r="F470" s="58"/>
      <c r="G470" s="58"/>
      <c r="H470" s="58"/>
      <c r="I470" s="59"/>
      <c r="J470" s="193"/>
      <c r="K470" s="60"/>
      <c r="L470" s="60"/>
      <c r="M470" s="56">
        <f>M469+IF(AND(K470="Pago",OR(E470='PC Receitas'!$O$4,E470='PC Receitas'!$O$5,E470='PC Receitas'!$O$6)),I470,IF(AND(K470="Pago",OR(E470='PC Receitas'!$O$7,E470='PC Receitas'!$O$8,E470='PC Receitas'!$O$9,E470='PC Receitas'!$O$10,E470='PC Receitas'!$O$11,E470='PC Receitas'!$O$12,E470='PC Receitas'!$O$13,E470='PC Receitas'!$O$14)),-I470,0))</f>
        <v>12927.7</v>
      </c>
      <c r="R470" s="153" t="e">
        <f t="shared" si="28"/>
        <v>#N/A</v>
      </c>
      <c r="S470" s="150" t="e">
        <f t="shared" si="29"/>
        <v>#N/A</v>
      </c>
      <c r="T470" s="150" t="e">
        <f t="shared" si="30"/>
        <v>#N/A</v>
      </c>
      <c r="U470" s="150" t="e">
        <f t="shared" si="31"/>
        <v>#N/A</v>
      </c>
      <c r="V470" s="154" t="e">
        <f>VLOOKUP(E470,'PC Receitas'!$O$4:$P$14,2,FALSE)</f>
        <v>#N/A</v>
      </c>
    </row>
    <row r="471" spans="3:22" ht="19.5" customHeight="1" thickTop="1" thickBot="1" x14ac:dyDescent="0.3">
      <c r="C471" s="58"/>
      <c r="D471" s="58" t="str">
        <f>IF(C471&lt;&gt;"",TEXT(C471,"00")&amp;"/03/"&amp;'Configurações Básicas'!$P$5,"")</f>
        <v/>
      </c>
      <c r="E471" s="58"/>
      <c r="F471" s="58"/>
      <c r="G471" s="58"/>
      <c r="H471" s="58"/>
      <c r="I471" s="59"/>
      <c r="J471" s="193"/>
      <c r="K471" s="60"/>
      <c r="L471" s="60"/>
      <c r="M471" s="56">
        <f>M470+IF(AND(K471="Pago",OR(E471='PC Receitas'!$O$4,E471='PC Receitas'!$O$5,E471='PC Receitas'!$O$6)),I471,IF(AND(K471="Pago",OR(E471='PC Receitas'!$O$7,E471='PC Receitas'!$O$8,E471='PC Receitas'!$O$9,E471='PC Receitas'!$O$10,E471='PC Receitas'!$O$11,E471='PC Receitas'!$O$12,E471='PC Receitas'!$O$13,E471='PC Receitas'!$O$14)),-I471,0))</f>
        <v>12927.7</v>
      </c>
      <c r="R471" s="153" t="e">
        <f t="shared" si="28"/>
        <v>#N/A</v>
      </c>
      <c r="S471" s="150" t="e">
        <f t="shared" si="29"/>
        <v>#N/A</v>
      </c>
      <c r="T471" s="150" t="e">
        <f t="shared" si="30"/>
        <v>#N/A</v>
      </c>
      <c r="U471" s="150" t="e">
        <f t="shared" si="31"/>
        <v>#N/A</v>
      </c>
      <c r="V471" s="154" t="e">
        <f>VLOOKUP(E471,'PC Receitas'!$O$4:$P$14,2,FALSE)</f>
        <v>#N/A</v>
      </c>
    </row>
    <row r="472" spans="3:22" ht="19.5" customHeight="1" thickTop="1" thickBot="1" x14ac:dyDescent="0.3">
      <c r="C472" s="58"/>
      <c r="D472" s="58" t="str">
        <f>IF(C472&lt;&gt;"",TEXT(C472,"00")&amp;"/03/"&amp;'Configurações Básicas'!$P$5,"")</f>
        <v/>
      </c>
      <c r="E472" s="58"/>
      <c r="F472" s="58"/>
      <c r="G472" s="58"/>
      <c r="H472" s="58"/>
      <c r="I472" s="59"/>
      <c r="J472" s="193"/>
      <c r="K472" s="60"/>
      <c r="L472" s="60"/>
      <c r="M472" s="56">
        <f>M471+IF(AND(K472="Pago",OR(E472='PC Receitas'!$O$4,E472='PC Receitas'!$O$5,E472='PC Receitas'!$O$6)),I472,IF(AND(K472="Pago",OR(E472='PC Receitas'!$O$7,E472='PC Receitas'!$O$8,E472='PC Receitas'!$O$9,E472='PC Receitas'!$O$10,E472='PC Receitas'!$O$11,E472='PC Receitas'!$O$12,E472='PC Receitas'!$O$13,E472='PC Receitas'!$O$14)),-I472,0))</f>
        <v>12927.7</v>
      </c>
      <c r="R472" s="153" t="e">
        <f t="shared" si="28"/>
        <v>#N/A</v>
      </c>
      <c r="S472" s="150" t="e">
        <f t="shared" si="29"/>
        <v>#N/A</v>
      </c>
      <c r="T472" s="150" t="e">
        <f t="shared" si="30"/>
        <v>#N/A</v>
      </c>
      <c r="U472" s="150" t="e">
        <f t="shared" si="31"/>
        <v>#N/A</v>
      </c>
      <c r="V472" s="154" t="e">
        <f>VLOOKUP(E472,'PC Receitas'!$O$4:$P$14,2,FALSE)</f>
        <v>#N/A</v>
      </c>
    </row>
    <row r="473" spans="3:22" ht="19.5" customHeight="1" thickTop="1" thickBot="1" x14ac:dyDescent="0.3">
      <c r="C473" s="58"/>
      <c r="D473" s="58" t="str">
        <f>IF(C473&lt;&gt;"",TEXT(C473,"00")&amp;"/03/"&amp;'Configurações Básicas'!$P$5,"")</f>
        <v/>
      </c>
      <c r="E473" s="58"/>
      <c r="F473" s="58"/>
      <c r="G473" s="58"/>
      <c r="H473" s="58"/>
      <c r="I473" s="59"/>
      <c r="J473" s="193"/>
      <c r="K473" s="60"/>
      <c r="L473" s="60"/>
      <c r="M473" s="56">
        <f>M472+IF(AND(K473="Pago",OR(E473='PC Receitas'!$O$4,E473='PC Receitas'!$O$5,E473='PC Receitas'!$O$6)),I473,IF(AND(K473="Pago",OR(E473='PC Receitas'!$O$7,E473='PC Receitas'!$O$8,E473='PC Receitas'!$O$9,E473='PC Receitas'!$O$10,E473='PC Receitas'!$O$11,E473='PC Receitas'!$O$12,E473='PC Receitas'!$O$13,E473='PC Receitas'!$O$14)),-I473,0))</f>
        <v>12927.7</v>
      </c>
      <c r="R473" s="153" t="e">
        <f t="shared" si="28"/>
        <v>#N/A</v>
      </c>
      <c r="S473" s="150" t="e">
        <f t="shared" si="29"/>
        <v>#N/A</v>
      </c>
      <c r="T473" s="150" t="e">
        <f t="shared" si="30"/>
        <v>#N/A</v>
      </c>
      <c r="U473" s="150" t="e">
        <f t="shared" si="31"/>
        <v>#N/A</v>
      </c>
      <c r="V473" s="154" t="e">
        <f>VLOOKUP(E473,'PC Receitas'!$O$4:$P$14,2,FALSE)</f>
        <v>#N/A</v>
      </c>
    </row>
    <row r="474" spans="3:22" ht="19.5" customHeight="1" thickTop="1" thickBot="1" x14ac:dyDescent="0.3">
      <c r="C474" s="58"/>
      <c r="D474" s="58" t="str">
        <f>IF(C474&lt;&gt;"",TEXT(C474,"00")&amp;"/03/"&amp;'Configurações Básicas'!$P$5,"")</f>
        <v/>
      </c>
      <c r="E474" s="58"/>
      <c r="F474" s="58"/>
      <c r="G474" s="58"/>
      <c r="H474" s="58"/>
      <c r="I474" s="59"/>
      <c r="J474" s="193"/>
      <c r="K474" s="60"/>
      <c r="L474" s="60"/>
      <c r="M474" s="56">
        <f>M473+IF(AND(K474="Pago",OR(E474='PC Receitas'!$O$4,E474='PC Receitas'!$O$5,E474='PC Receitas'!$O$6)),I474,IF(AND(K474="Pago",OR(E474='PC Receitas'!$O$7,E474='PC Receitas'!$O$8,E474='PC Receitas'!$O$9,E474='PC Receitas'!$O$10,E474='PC Receitas'!$O$11,E474='PC Receitas'!$O$12,E474='PC Receitas'!$O$13,E474='PC Receitas'!$O$14)),-I474,0))</f>
        <v>12927.7</v>
      </c>
      <c r="R474" s="153" t="e">
        <f t="shared" si="28"/>
        <v>#N/A</v>
      </c>
      <c r="S474" s="150" t="e">
        <f t="shared" si="29"/>
        <v>#N/A</v>
      </c>
      <c r="T474" s="150" t="e">
        <f t="shared" si="30"/>
        <v>#N/A</v>
      </c>
      <c r="U474" s="150" t="e">
        <f t="shared" si="31"/>
        <v>#N/A</v>
      </c>
      <c r="V474" s="154" t="e">
        <f>VLOOKUP(E474,'PC Receitas'!$O$4:$P$14,2,FALSE)</f>
        <v>#N/A</v>
      </c>
    </row>
    <row r="475" spans="3:22" ht="19.5" customHeight="1" thickTop="1" thickBot="1" x14ac:dyDescent="0.3">
      <c r="C475" s="58"/>
      <c r="D475" s="58" t="str">
        <f>IF(C475&lt;&gt;"",TEXT(C475,"00")&amp;"/03/"&amp;'Configurações Básicas'!$P$5,"")</f>
        <v/>
      </c>
      <c r="E475" s="58"/>
      <c r="F475" s="58"/>
      <c r="G475" s="58"/>
      <c r="H475" s="58"/>
      <c r="I475" s="59"/>
      <c r="J475" s="193"/>
      <c r="K475" s="60"/>
      <c r="L475" s="60"/>
      <c r="M475" s="56">
        <f>M474+IF(AND(K475="Pago",OR(E475='PC Receitas'!$O$4,E475='PC Receitas'!$O$5,E475='PC Receitas'!$O$6)),I475,IF(AND(K475="Pago",OR(E475='PC Receitas'!$O$7,E475='PC Receitas'!$O$8,E475='PC Receitas'!$O$9,E475='PC Receitas'!$O$10,E475='PC Receitas'!$O$11,E475='PC Receitas'!$O$12,E475='PC Receitas'!$O$13,E475='PC Receitas'!$O$14)),-I475,0))</f>
        <v>12927.7</v>
      </c>
      <c r="R475" s="153" t="e">
        <f t="shared" si="28"/>
        <v>#N/A</v>
      </c>
      <c r="S475" s="150" t="e">
        <f t="shared" si="29"/>
        <v>#N/A</v>
      </c>
      <c r="T475" s="150" t="e">
        <f t="shared" si="30"/>
        <v>#N/A</v>
      </c>
      <c r="U475" s="150" t="e">
        <f t="shared" si="31"/>
        <v>#N/A</v>
      </c>
      <c r="V475" s="154" t="e">
        <f>VLOOKUP(E475,'PC Receitas'!$O$4:$P$14,2,FALSE)</f>
        <v>#N/A</v>
      </c>
    </row>
    <row r="476" spans="3:22" ht="19.5" customHeight="1" thickTop="1" thickBot="1" x14ac:dyDescent="0.3">
      <c r="C476" s="58"/>
      <c r="D476" s="58" t="str">
        <f>IF(C476&lt;&gt;"",TEXT(C476,"00")&amp;"/03/"&amp;'Configurações Básicas'!$P$5,"")</f>
        <v/>
      </c>
      <c r="E476" s="58"/>
      <c r="F476" s="58"/>
      <c r="G476" s="58"/>
      <c r="H476" s="58"/>
      <c r="I476" s="59"/>
      <c r="J476" s="193"/>
      <c r="K476" s="60"/>
      <c r="L476" s="60"/>
      <c r="M476" s="56">
        <f>M475+IF(AND(K476="Pago",OR(E476='PC Receitas'!$O$4,E476='PC Receitas'!$O$5,E476='PC Receitas'!$O$6)),I476,IF(AND(K476="Pago",OR(E476='PC Receitas'!$O$7,E476='PC Receitas'!$O$8,E476='PC Receitas'!$O$9,E476='PC Receitas'!$O$10,E476='PC Receitas'!$O$11,E476='PC Receitas'!$O$12,E476='PC Receitas'!$O$13,E476='PC Receitas'!$O$14)),-I476,0))</f>
        <v>12927.7</v>
      </c>
      <c r="R476" s="153" t="e">
        <f t="shared" si="28"/>
        <v>#N/A</v>
      </c>
      <c r="S476" s="150" t="e">
        <f t="shared" si="29"/>
        <v>#N/A</v>
      </c>
      <c r="T476" s="150" t="e">
        <f t="shared" si="30"/>
        <v>#N/A</v>
      </c>
      <c r="U476" s="150" t="e">
        <f t="shared" si="31"/>
        <v>#N/A</v>
      </c>
      <c r="V476" s="154" t="e">
        <f>VLOOKUP(E476,'PC Receitas'!$O$4:$P$14,2,FALSE)</f>
        <v>#N/A</v>
      </c>
    </row>
    <row r="477" spans="3:22" ht="19.5" customHeight="1" thickTop="1" thickBot="1" x14ac:dyDescent="0.3">
      <c r="C477" s="58"/>
      <c r="D477" s="58" t="str">
        <f>IF(C477&lt;&gt;"",TEXT(C477,"00")&amp;"/03/"&amp;'Configurações Básicas'!$P$5,"")</f>
        <v/>
      </c>
      <c r="E477" s="58"/>
      <c r="F477" s="58"/>
      <c r="G477" s="58"/>
      <c r="H477" s="58"/>
      <c r="I477" s="59"/>
      <c r="J477" s="193"/>
      <c r="K477" s="60"/>
      <c r="L477" s="60"/>
      <c r="M477" s="56">
        <f>M476+IF(AND(K477="Pago",OR(E477='PC Receitas'!$O$4,E477='PC Receitas'!$O$5,E477='PC Receitas'!$O$6)),I477,IF(AND(K477="Pago",OR(E477='PC Receitas'!$O$7,E477='PC Receitas'!$O$8,E477='PC Receitas'!$O$9,E477='PC Receitas'!$O$10,E477='PC Receitas'!$O$11,E477='PC Receitas'!$O$12,E477='PC Receitas'!$O$13,E477='PC Receitas'!$O$14)),-I477,0))</f>
        <v>12927.7</v>
      </c>
      <c r="R477" s="153" t="e">
        <f t="shared" si="28"/>
        <v>#N/A</v>
      </c>
      <c r="S477" s="150" t="e">
        <f t="shared" si="29"/>
        <v>#N/A</v>
      </c>
      <c r="T477" s="150" t="e">
        <f t="shared" si="30"/>
        <v>#N/A</v>
      </c>
      <c r="U477" s="150" t="e">
        <f t="shared" si="31"/>
        <v>#N/A</v>
      </c>
      <c r="V477" s="154" t="e">
        <f>VLOOKUP(E477,'PC Receitas'!$O$4:$P$14,2,FALSE)</f>
        <v>#N/A</v>
      </c>
    </row>
    <row r="478" spans="3:22" ht="19.5" customHeight="1" thickTop="1" thickBot="1" x14ac:dyDescent="0.3">
      <c r="C478" s="58"/>
      <c r="D478" s="58" t="str">
        <f>IF(C478&lt;&gt;"",TEXT(C478,"00")&amp;"/03/"&amp;'Configurações Básicas'!$P$5,"")</f>
        <v/>
      </c>
      <c r="E478" s="58"/>
      <c r="F478" s="58"/>
      <c r="G478" s="58"/>
      <c r="H478" s="58"/>
      <c r="I478" s="59"/>
      <c r="J478" s="193"/>
      <c r="K478" s="60"/>
      <c r="L478" s="60"/>
      <c r="M478" s="56">
        <f>M477+IF(AND(K478="Pago",OR(E478='PC Receitas'!$O$4,E478='PC Receitas'!$O$5,E478='PC Receitas'!$O$6)),I478,IF(AND(K478="Pago",OR(E478='PC Receitas'!$O$7,E478='PC Receitas'!$O$8,E478='PC Receitas'!$O$9,E478='PC Receitas'!$O$10,E478='PC Receitas'!$O$11,E478='PC Receitas'!$O$12,E478='PC Receitas'!$O$13,E478='PC Receitas'!$O$14)),-I478,0))</f>
        <v>12927.7</v>
      </c>
      <c r="R478" s="153" t="e">
        <f t="shared" si="28"/>
        <v>#N/A</v>
      </c>
      <c r="S478" s="150" t="e">
        <f t="shared" si="29"/>
        <v>#N/A</v>
      </c>
      <c r="T478" s="150" t="e">
        <f t="shared" si="30"/>
        <v>#N/A</v>
      </c>
      <c r="U478" s="150" t="e">
        <f t="shared" si="31"/>
        <v>#N/A</v>
      </c>
      <c r="V478" s="154" t="e">
        <f>VLOOKUP(E478,'PC Receitas'!$O$4:$P$14,2,FALSE)</f>
        <v>#N/A</v>
      </c>
    </row>
    <row r="479" spans="3:22" ht="19.5" customHeight="1" thickTop="1" thickBot="1" x14ac:dyDescent="0.3">
      <c r="C479" s="58"/>
      <c r="D479" s="58" t="str">
        <f>IF(C479&lt;&gt;"",TEXT(C479,"00")&amp;"/03/"&amp;'Configurações Básicas'!$P$5,"")</f>
        <v/>
      </c>
      <c r="E479" s="58"/>
      <c r="F479" s="58"/>
      <c r="G479" s="58"/>
      <c r="H479" s="58"/>
      <c r="I479" s="59"/>
      <c r="J479" s="193"/>
      <c r="K479" s="60"/>
      <c r="L479" s="60"/>
      <c r="M479" s="56">
        <f>M478+IF(AND(K479="Pago",OR(E479='PC Receitas'!$O$4,E479='PC Receitas'!$O$5,E479='PC Receitas'!$O$6)),I479,IF(AND(K479="Pago",OR(E479='PC Receitas'!$O$7,E479='PC Receitas'!$O$8,E479='PC Receitas'!$O$9,E479='PC Receitas'!$O$10,E479='PC Receitas'!$O$11,E479='PC Receitas'!$O$12,E479='PC Receitas'!$O$13,E479='PC Receitas'!$O$14)),-I479,0))</f>
        <v>12927.7</v>
      </c>
      <c r="R479" s="153" t="e">
        <f t="shared" si="28"/>
        <v>#N/A</v>
      </c>
      <c r="S479" s="150" t="e">
        <f t="shared" si="29"/>
        <v>#N/A</v>
      </c>
      <c r="T479" s="150" t="e">
        <f t="shared" si="30"/>
        <v>#N/A</v>
      </c>
      <c r="U479" s="150" t="e">
        <f t="shared" si="31"/>
        <v>#N/A</v>
      </c>
      <c r="V479" s="154" t="e">
        <f>VLOOKUP(E479,'PC Receitas'!$O$4:$P$14,2,FALSE)</f>
        <v>#N/A</v>
      </c>
    </row>
    <row r="480" spans="3:22" ht="19.5" customHeight="1" thickTop="1" thickBot="1" x14ac:dyDescent="0.3">
      <c r="C480" s="58"/>
      <c r="D480" s="58" t="str">
        <f>IF(C480&lt;&gt;"",TEXT(C480,"00")&amp;"/03/"&amp;'Configurações Básicas'!$P$5,"")</f>
        <v/>
      </c>
      <c r="E480" s="58"/>
      <c r="F480" s="58"/>
      <c r="G480" s="58"/>
      <c r="H480" s="58"/>
      <c r="I480" s="59"/>
      <c r="J480" s="193"/>
      <c r="K480" s="60"/>
      <c r="L480" s="60"/>
      <c r="M480" s="56">
        <f>M479+IF(AND(K480="Pago",OR(E480='PC Receitas'!$O$4,E480='PC Receitas'!$O$5,E480='PC Receitas'!$O$6)),I480,IF(AND(K480="Pago",OR(E480='PC Receitas'!$O$7,E480='PC Receitas'!$O$8,E480='PC Receitas'!$O$9,E480='PC Receitas'!$O$10,E480='PC Receitas'!$O$11,E480='PC Receitas'!$O$12,E480='PC Receitas'!$O$13,E480='PC Receitas'!$O$14)),-I480,0))</f>
        <v>12927.7</v>
      </c>
      <c r="R480" s="153" t="e">
        <f t="shared" si="28"/>
        <v>#N/A</v>
      </c>
      <c r="S480" s="150" t="e">
        <f t="shared" si="29"/>
        <v>#N/A</v>
      </c>
      <c r="T480" s="150" t="e">
        <f t="shared" si="30"/>
        <v>#N/A</v>
      </c>
      <c r="U480" s="150" t="e">
        <f t="shared" si="31"/>
        <v>#N/A</v>
      </c>
      <c r="V480" s="154" t="e">
        <f>VLOOKUP(E480,'PC Receitas'!$O$4:$P$14,2,FALSE)</f>
        <v>#N/A</v>
      </c>
    </row>
    <row r="481" spans="3:22" ht="19.5" customHeight="1" thickTop="1" thickBot="1" x14ac:dyDescent="0.3">
      <c r="C481" s="58"/>
      <c r="D481" s="58" t="str">
        <f>IF(C481&lt;&gt;"",TEXT(C481,"00")&amp;"/03/"&amp;'Configurações Básicas'!$P$5,"")</f>
        <v/>
      </c>
      <c r="E481" s="58"/>
      <c r="F481" s="58"/>
      <c r="G481" s="58"/>
      <c r="H481" s="58"/>
      <c r="I481" s="59"/>
      <c r="J481" s="193"/>
      <c r="K481" s="60"/>
      <c r="L481" s="60"/>
      <c r="M481" s="56">
        <f>M480+IF(AND(K481="Pago",OR(E481='PC Receitas'!$O$4,E481='PC Receitas'!$O$5,E481='PC Receitas'!$O$6)),I481,IF(AND(K481="Pago",OR(E481='PC Receitas'!$O$7,E481='PC Receitas'!$O$8,E481='PC Receitas'!$O$9,E481='PC Receitas'!$O$10,E481='PC Receitas'!$O$11,E481='PC Receitas'!$O$12,E481='PC Receitas'!$O$13,E481='PC Receitas'!$O$14)),-I481,0))</f>
        <v>12927.7</v>
      </c>
      <c r="R481" s="153" t="e">
        <f t="shared" si="28"/>
        <v>#N/A</v>
      </c>
      <c r="S481" s="150" t="e">
        <f t="shared" si="29"/>
        <v>#N/A</v>
      </c>
      <c r="T481" s="150" t="e">
        <f t="shared" si="30"/>
        <v>#N/A</v>
      </c>
      <c r="U481" s="150" t="e">
        <f t="shared" si="31"/>
        <v>#N/A</v>
      </c>
      <c r="V481" s="154" t="e">
        <f>VLOOKUP(E481,'PC Receitas'!$O$4:$P$14,2,FALSE)</f>
        <v>#N/A</v>
      </c>
    </row>
    <row r="482" spans="3:22" ht="19.5" customHeight="1" thickTop="1" thickBot="1" x14ac:dyDescent="0.3">
      <c r="C482" s="58"/>
      <c r="D482" s="58" t="str">
        <f>IF(C482&lt;&gt;"",TEXT(C482,"00")&amp;"/03/"&amp;'Configurações Básicas'!$P$5,"")</f>
        <v/>
      </c>
      <c r="E482" s="58"/>
      <c r="F482" s="58"/>
      <c r="G482" s="58"/>
      <c r="H482" s="58"/>
      <c r="I482" s="59"/>
      <c r="J482" s="193"/>
      <c r="K482" s="60"/>
      <c r="L482" s="60"/>
      <c r="M482" s="56">
        <f>M481+IF(AND(K482="Pago",OR(E482='PC Receitas'!$O$4,E482='PC Receitas'!$O$5,E482='PC Receitas'!$O$6)),I482,IF(AND(K482="Pago",OR(E482='PC Receitas'!$O$7,E482='PC Receitas'!$O$8,E482='PC Receitas'!$O$9,E482='PC Receitas'!$O$10,E482='PC Receitas'!$O$11,E482='PC Receitas'!$O$12,E482='PC Receitas'!$O$13,E482='PC Receitas'!$O$14)),-I482,0))</f>
        <v>12927.7</v>
      </c>
      <c r="R482" s="153" t="e">
        <f t="shared" si="28"/>
        <v>#N/A</v>
      </c>
      <c r="S482" s="150" t="e">
        <f t="shared" si="29"/>
        <v>#N/A</v>
      </c>
      <c r="T482" s="150" t="e">
        <f t="shared" si="30"/>
        <v>#N/A</v>
      </c>
      <c r="U482" s="150" t="e">
        <f t="shared" si="31"/>
        <v>#N/A</v>
      </c>
      <c r="V482" s="154" t="e">
        <f>VLOOKUP(E482,'PC Receitas'!$O$4:$P$14,2,FALSE)</f>
        <v>#N/A</v>
      </c>
    </row>
    <row r="483" spans="3:22" ht="19.5" customHeight="1" thickTop="1" thickBot="1" x14ac:dyDescent="0.3">
      <c r="C483" s="58"/>
      <c r="D483" s="58" t="str">
        <f>IF(C483&lt;&gt;"",TEXT(C483,"00")&amp;"/03/"&amp;'Configurações Básicas'!$P$5,"")</f>
        <v/>
      </c>
      <c r="E483" s="58"/>
      <c r="F483" s="58"/>
      <c r="G483" s="58"/>
      <c r="H483" s="58"/>
      <c r="I483" s="59"/>
      <c r="J483" s="193"/>
      <c r="K483" s="60"/>
      <c r="L483" s="60"/>
      <c r="M483" s="56">
        <f>M482+IF(AND(K483="Pago",OR(E483='PC Receitas'!$O$4,E483='PC Receitas'!$O$5,E483='PC Receitas'!$O$6)),I483,IF(AND(K483="Pago",OR(E483='PC Receitas'!$O$7,E483='PC Receitas'!$O$8,E483='PC Receitas'!$O$9,E483='PC Receitas'!$O$10,E483='PC Receitas'!$O$11,E483='PC Receitas'!$O$12,E483='PC Receitas'!$O$13,E483='PC Receitas'!$O$14)),-I483,0))</f>
        <v>12927.7</v>
      </c>
      <c r="R483" s="153" t="e">
        <f t="shared" si="28"/>
        <v>#N/A</v>
      </c>
      <c r="S483" s="150" t="e">
        <f t="shared" si="29"/>
        <v>#N/A</v>
      </c>
      <c r="T483" s="150" t="e">
        <f t="shared" si="30"/>
        <v>#N/A</v>
      </c>
      <c r="U483" s="150" t="e">
        <f t="shared" si="31"/>
        <v>#N/A</v>
      </c>
      <c r="V483" s="154" t="e">
        <f>VLOOKUP(E483,'PC Receitas'!$O$4:$P$14,2,FALSE)</f>
        <v>#N/A</v>
      </c>
    </row>
    <row r="484" spans="3:22" ht="19.5" customHeight="1" thickTop="1" thickBot="1" x14ac:dyDescent="0.3">
      <c r="C484" s="58"/>
      <c r="D484" s="58" t="str">
        <f>IF(C484&lt;&gt;"",TEXT(C484,"00")&amp;"/03/"&amp;'Configurações Básicas'!$P$5,"")</f>
        <v/>
      </c>
      <c r="E484" s="58"/>
      <c r="F484" s="58"/>
      <c r="G484" s="58"/>
      <c r="H484" s="58"/>
      <c r="I484" s="59"/>
      <c r="J484" s="193"/>
      <c r="K484" s="60"/>
      <c r="L484" s="60"/>
      <c r="M484" s="56">
        <f>M483+IF(AND(K484="Pago",OR(E484='PC Receitas'!$O$4,E484='PC Receitas'!$O$5,E484='PC Receitas'!$O$6)),I484,IF(AND(K484="Pago",OR(E484='PC Receitas'!$O$7,E484='PC Receitas'!$O$8,E484='PC Receitas'!$O$9,E484='PC Receitas'!$O$10,E484='PC Receitas'!$O$11,E484='PC Receitas'!$O$12,E484='PC Receitas'!$O$13,E484='PC Receitas'!$O$14)),-I484,0))</f>
        <v>12927.7</v>
      </c>
      <c r="R484" s="153" t="e">
        <f t="shared" si="28"/>
        <v>#N/A</v>
      </c>
      <c r="S484" s="150" t="e">
        <f t="shared" si="29"/>
        <v>#N/A</v>
      </c>
      <c r="T484" s="150" t="e">
        <f t="shared" si="30"/>
        <v>#N/A</v>
      </c>
      <c r="U484" s="150" t="e">
        <f t="shared" si="31"/>
        <v>#N/A</v>
      </c>
      <c r="V484" s="154" t="e">
        <f>VLOOKUP(E484,'PC Receitas'!$O$4:$P$14,2,FALSE)</f>
        <v>#N/A</v>
      </c>
    </row>
    <row r="485" spans="3:22" ht="19.5" customHeight="1" thickTop="1" thickBot="1" x14ac:dyDescent="0.3">
      <c r="C485" s="58"/>
      <c r="D485" s="58" t="str">
        <f>IF(C485&lt;&gt;"",TEXT(C485,"00")&amp;"/03/"&amp;'Configurações Básicas'!$P$5,"")</f>
        <v/>
      </c>
      <c r="E485" s="58"/>
      <c r="F485" s="58"/>
      <c r="G485" s="58"/>
      <c r="H485" s="58"/>
      <c r="I485" s="59"/>
      <c r="J485" s="193"/>
      <c r="K485" s="60"/>
      <c r="L485" s="60"/>
      <c r="M485" s="56">
        <f>M484+IF(AND(K485="Pago",OR(E485='PC Receitas'!$O$4,E485='PC Receitas'!$O$5,E485='PC Receitas'!$O$6)),I485,IF(AND(K485="Pago",OR(E485='PC Receitas'!$O$7,E485='PC Receitas'!$O$8,E485='PC Receitas'!$O$9,E485='PC Receitas'!$O$10,E485='PC Receitas'!$O$11,E485='PC Receitas'!$O$12,E485='PC Receitas'!$O$13,E485='PC Receitas'!$O$14)),-I485,0))</f>
        <v>12927.7</v>
      </c>
      <c r="R485" s="153" t="e">
        <f t="shared" si="28"/>
        <v>#N/A</v>
      </c>
      <c r="S485" s="150" t="e">
        <f t="shared" si="29"/>
        <v>#N/A</v>
      </c>
      <c r="T485" s="150" t="e">
        <f t="shared" si="30"/>
        <v>#N/A</v>
      </c>
      <c r="U485" s="150" t="e">
        <f t="shared" si="31"/>
        <v>#N/A</v>
      </c>
      <c r="V485" s="154" t="e">
        <f>VLOOKUP(E485,'PC Receitas'!$O$4:$P$14,2,FALSE)</f>
        <v>#N/A</v>
      </c>
    </row>
    <row r="486" spans="3:22" ht="19.5" customHeight="1" thickTop="1" thickBot="1" x14ac:dyDescent="0.3">
      <c r="C486" s="58"/>
      <c r="D486" s="58" t="str">
        <f>IF(C486&lt;&gt;"",TEXT(C486,"00")&amp;"/03/"&amp;'Configurações Básicas'!$P$5,"")</f>
        <v/>
      </c>
      <c r="E486" s="58"/>
      <c r="F486" s="58"/>
      <c r="G486" s="58"/>
      <c r="H486" s="58"/>
      <c r="I486" s="59"/>
      <c r="J486" s="193"/>
      <c r="K486" s="60"/>
      <c r="L486" s="60"/>
      <c r="M486" s="56">
        <f>M485+IF(AND(K486="Pago",OR(E486='PC Receitas'!$O$4,E486='PC Receitas'!$O$5,E486='PC Receitas'!$O$6)),I486,IF(AND(K486="Pago",OR(E486='PC Receitas'!$O$7,E486='PC Receitas'!$O$8,E486='PC Receitas'!$O$9,E486='PC Receitas'!$O$10,E486='PC Receitas'!$O$11,E486='PC Receitas'!$O$12,E486='PC Receitas'!$O$13,E486='PC Receitas'!$O$14)),-I486,0))</f>
        <v>12927.7</v>
      </c>
      <c r="R486" s="153" t="e">
        <f t="shared" si="28"/>
        <v>#N/A</v>
      </c>
      <c r="S486" s="150" t="e">
        <f t="shared" si="29"/>
        <v>#N/A</v>
      </c>
      <c r="T486" s="150" t="e">
        <f t="shared" si="30"/>
        <v>#N/A</v>
      </c>
      <c r="U486" s="150" t="e">
        <f t="shared" si="31"/>
        <v>#N/A</v>
      </c>
      <c r="V486" s="154" t="e">
        <f>VLOOKUP(E486,'PC Receitas'!$O$4:$P$14,2,FALSE)</f>
        <v>#N/A</v>
      </c>
    </row>
    <row r="487" spans="3:22" ht="19.5" customHeight="1" thickTop="1" thickBot="1" x14ac:dyDescent="0.3">
      <c r="C487" s="58"/>
      <c r="D487" s="58" t="str">
        <f>IF(C487&lt;&gt;"",TEXT(C487,"00")&amp;"/03/"&amp;'Configurações Básicas'!$P$5,"")</f>
        <v/>
      </c>
      <c r="E487" s="58"/>
      <c r="F487" s="58"/>
      <c r="G487" s="58"/>
      <c r="H487" s="58"/>
      <c r="I487" s="59"/>
      <c r="J487" s="193"/>
      <c r="K487" s="60"/>
      <c r="L487" s="60"/>
      <c r="M487" s="56">
        <f>M486+IF(AND(K487="Pago",OR(E487='PC Receitas'!$O$4,E487='PC Receitas'!$O$5,E487='PC Receitas'!$O$6)),I487,IF(AND(K487="Pago",OR(E487='PC Receitas'!$O$7,E487='PC Receitas'!$O$8,E487='PC Receitas'!$O$9,E487='PC Receitas'!$O$10,E487='PC Receitas'!$O$11,E487='PC Receitas'!$O$12,E487='PC Receitas'!$O$13,E487='PC Receitas'!$O$14)),-I487,0))</f>
        <v>12927.7</v>
      </c>
      <c r="R487" s="153" t="e">
        <f t="shared" si="28"/>
        <v>#N/A</v>
      </c>
      <c r="S487" s="150" t="e">
        <f t="shared" si="29"/>
        <v>#N/A</v>
      </c>
      <c r="T487" s="150" t="e">
        <f t="shared" si="30"/>
        <v>#N/A</v>
      </c>
      <c r="U487" s="150" t="e">
        <f t="shared" si="31"/>
        <v>#N/A</v>
      </c>
      <c r="V487" s="154" t="e">
        <f>VLOOKUP(E487,'PC Receitas'!$O$4:$P$14,2,FALSE)</f>
        <v>#N/A</v>
      </c>
    </row>
    <row r="488" spans="3:22" ht="19.5" customHeight="1" thickTop="1" thickBot="1" x14ac:dyDescent="0.3">
      <c r="C488" s="58"/>
      <c r="D488" s="58" t="str">
        <f>IF(C488&lt;&gt;"",TEXT(C488,"00")&amp;"/03/"&amp;'Configurações Básicas'!$P$5,"")</f>
        <v/>
      </c>
      <c r="E488" s="58"/>
      <c r="F488" s="58"/>
      <c r="G488" s="58"/>
      <c r="H488" s="58"/>
      <c r="I488" s="59"/>
      <c r="J488" s="193"/>
      <c r="K488" s="60"/>
      <c r="L488" s="60"/>
      <c r="M488" s="56">
        <f>M487+IF(AND(K488="Pago",OR(E488='PC Receitas'!$O$4,E488='PC Receitas'!$O$5,E488='PC Receitas'!$O$6)),I488,IF(AND(K488="Pago",OR(E488='PC Receitas'!$O$7,E488='PC Receitas'!$O$8,E488='PC Receitas'!$O$9,E488='PC Receitas'!$O$10,E488='PC Receitas'!$O$11,E488='PC Receitas'!$O$12,E488='PC Receitas'!$O$13,E488='PC Receitas'!$O$14)),-I488,0))</f>
        <v>12927.7</v>
      </c>
      <c r="R488" s="153" t="e">
        <f t="shared" si="28"/>
        <v>#N/A</v>
      </c>
      <c r="S488" s="150" t="e">
        <f t="shared" si="29"/>
        <v>#N/A</v>
      </c>
      <c r="T488" s="150" t="e">
        <f t="shared" si="30"/>
        <v>#N/A</v>
      </c>
      <c r="U488" s="150" t="e">
        <f t="shared" si="31"/>
        <v>#N/A</v>
      </c>
      <c r="V488" s="154" t="e">
        <f>VLOOKUP(E488,'PC Receitas'!$O$4:$P$14,2,FALSE)</f>
        <v>#N/A</v>
      </c>
    </row>
    <row r="489" spans="3:22" ht="19.5" customHeight="1" thickTop="1" thickBot="1" x14ac:dyDescent="0.3">
      <c r="C489" s="58"/>
      <c r="D489" s="58" t="str">
        <f>IF(C489&lt;&gt;"",TEXT(C489,"00")&amp;"/03/"&amp;'Configurações Básicas'!$P$5,"")</f>
        <v/>
      </c>
      <c r="E489" s="58"/>
      <c r="F489" s="58"/>
      <c r="G489" s="58"/>
      <c r="H489" s="58"/>
      <c r="I489" s="59"/>
      <c r="J489" s="193"/>
      <c r="K489" s="60"/>
      <c r="L489" s="60"/>
      <c r="M489" s="56">
        <f>M488+IF(AND(K489="Pago",OR(E489='PC Receitas'!$O$4,E489='PC Receitas'!$O$5,E489='PC Receitas'!$O$6)),I489,IF(AND(K489="Pago",OR(E489='PC Receitas'!$O$7,E489='PC Receitas'!$O$8,E489='PC Receitas'!$O$9,E489='PC Receitas'!$O$10,E489='PC Receitas'!$O$11,E489='PC Receitas'!$O$12,E489='PC Receitas'!$O$13,E489='PC Receitas'!$O$14)),-I489,0))</f>
        <v>12927.7</v>
      </c>
      <c r="R489" s="153" t="e">
        <f t="shared" si="28"/>
        <v>#N/A</v>
      </c>
      <c r="S489" s="150" t="e">
        <f t="shared" si="29"/>
        <v>#N/A</v>
      </c>
      <c r="T489" s="150" t="e">
        <f t="shared" si="30"/>
        <v>#N/A</v>
      </c>
      <c r="U489" s="150" t="e">
        <f t="shared" si="31"/>
        <v>#N/A</v>
      </c>
      <c r="V489" s="154" t="e">
        <f>VLOOKUP(E489,'PC Receitas'!$O$4:$P$14,2,FALSE)</f>
        <v>#N/A</v>
      </c>
    </row>
    <row r="490" spans="3:22" ht="19.5" customHeight="1" thickTop="1" thickBot="1" x14ac:dyDescent="0.3">
      <c r="C490" s="58"/>
      <c r="D490" s="58" t="str">
        <f>IF(C490&lt;&gt;"",TEXT(C490,"00")&amp;"/03/"&amp;'Configurações Básicas'!$P$5,"")</f>
        <v/>
      </c>
      <c r="E490" s="58"/>
      <c r="F490" s="58"/>
      <c r="G490" s="58"/>
      <c r="H490" s="58"/>
      <c r="I490" s="59"/>
      <c r="J490" s="193"/>
      <c r="K490" s="60"/>
      <c r="L490" s="60"/>
      <c r="M490" s="56">
        <f>M489+IF(AND(K490="Pago",OR(E490='PC Receitas'!$O$4,E490='PC Receitas'!$O$5,E490='PC Receitas'!$O$6)),I490,IF(AND(K490="Pago",OR(E490='PC Receitas'!$O$7,E490='PC Receitas'!$O$8,E490='PC Receitas'!$O$9,E490='PC Receitas'!$O$10,E490='PC Receitas'!$O$11,E490='PC Receitas'!$O$12,E490='PC Receitas'!$O$13,E490='PC Receitas'!$O$14)),-I490,0))</f>
        <v>12927.7</v>
      </c>
      <c r="R490" s="153" t="e">
        <f t="shared" si="28"/>
        <v>#N/A</v>
      </c>
      <c r="S490" s="150" t="e">
        <f t="shared" si="29"/>
        <v>#N/A</v>
      </c>
      <c r="T490" s="150" t="e">
        <f t="shared" si="30"/>
        <v>#N/A</v>
      </c>
      <c r="U490" s="150" t="e">
        <f t="shared" si="31"/>
        <v>#N/A</v>
      </c>
      <c r="V490" s="154" t="e">
        <f>VLOOKUP(E490,'PC Receitas'!$O$4:$P$14,2,FALSE)</f>
        <v>#N/A</v>
      </c>
    </row>
    <row r="491" spans="3:22" ht="19.5" customHeight="1" thickTop="1" thickBot="1" x14ac:dyDescent="0.3">
      <c r="C491" s="58"/>
      <c r="D491" s="58" t="str">
        <f>IF(C491&lt;&gt;"",TEXT(C491,"00")&amp;"/03/"&amp;'Configurações Básicas'!$P$5,"")</f>
        <v/>
      </c>
      <c r="E491" s="58"/>
      <c r="F491" s="58"/>
      <c r="G491" s="58"/>
      <c r="H491" s="58"/>
      <c r="I491" s="59"/>
      <c r="J491" s="193"/>
      <c r="K491" s="60"/>
      <c r="L491" s="60"/>
      <c r="M491" s="56">
        <f>M490+IF(AND(K491="Pago",OR(E491='PC Receitas'!$O$4,E491='PC Receitas'!$O$5,E491='PC Receitas'!$O$6)),I491,IF(AND(K491="Pago",OR(E491='PC Receitas'!$O$7,E491='PC Receitas'!$O$8,E491='PC Receitas'!$O$9,E491='PC Receitas'!$O$10,E491='PC Receitas'!$O$11,E491='PC Receitas'!$O$12,E491='PC Receitas'!$O$13,E491='PC Receitas'!$O$14)),-I491,0))</f>
        <v>12927.7</v>
      </c>
      <c r="R491" s="153" t="e">
        <f t="shared" si="28"/>
        <v>#N/A</v>
      </c>
      <c r="S491" s="150" t="e">
        <f t="shared" si="29"/>
        <v>#N/A</v>
      </c>
      <c r="T491" s="150" t="e">
        <f t="shared" si="30"/>
        <v>#N/A</v>
      </c>
      <c r="U491" s="150" t="e">
        <f t="shared" si="31"/>
        <v>#N/A</v>
      </c>
      <c r="V491" s="154" t="e">
        <f>VLOOKUP(E491,'PC Receitas'!$O$4:$P$14,2,FALSE)</f>
        <v>#N/A</v>
      </c>
    </row>
    <row r="492" spans="3:22" ht="19.5" customHeight="1" thickTop="1" thickBot="1" x14ac:dyDescent="0.3">
      <c r="C492" s="58"/>
      <c r="D492" s="58" t="str">
        <f>IF(C492&lt;&gt;"",TEXT(C492,"00")&amp;"/03/"&amp;'Configurações Básicas'!$P$5,"")</f>
        <v/>
      </c>
      <c r="E492" s="58"/>
      <c r="F492" s="58"/>
      <c r="G492" s="58"/>
      <c r="H492" s="58"/>
      <c r="I492" s="59"/>
      <c r="J492" s="193"/>
      <c r="K492" s="60"/>
      <c r="L492" s="60"/>
      <c r="M492" s="56">
        <f>M491+IF(AND(K492="Pago",OR(E492='PC Receitas'!$O$4,E492='PC Receitas'!$O$5,E492='PC Receitas'!$O$6)),I492,IF(AND(K492="Pago",OR(E492='PC Receitas'!$O$7,E492='PC Receitas'!$O$8,E492='PC Receitas'!$O$9,E492='PC Receitas'!$O$10,E492='PC Receitas'!$O$11,E492='PC Receitas'!$O$12,E492='PC Receitas'!$O$13,E492='PC Receitas'!$O$14)),-I492,0))</f>
        <v>12927.7</v>
      </c>
      <c r="R492" s="153" t="e">
        <f t="shared" si="28"/>
        <v>#N/A</v>
      </c>
      <c r="S492" s="150" t="e">
        <f t="shared" si="29"/>
        <v>#N/A</v>
      </c>
      <c r="T492" s="150" t="e">
        <f t="shared" si="30"/>
        <v>#N/A</v>
      </c>
      <c r="U492" s="150" t="e">
        <f t="shared" si="31"/>
        <v>#N/A</v>
      </c>
      <c r="V492" s="154" t="e">
        <f>VLOOKUP(E492,'PC Receitas'!$O$4:$P$14,2,FALSE)</f>
        <v>#N/A</v>
      </c>
    </row>
    <row r="493" spans="3:22" ht="19.5" customHeight="1" thickTop="1" thickBot="1" x14ac:dyDescent="0.3">
      <c r="C493" s="58"/>
      <c r="D493" s="58" t="str">
        <f>IF(C493&lt;&gt;"",TEXT(C493,"00")&amp;"/03/"&amp;'Configurações Básicas'!$P$5,"")</f>
        <v/>
      </c>
      <c r="E493" s="58"/>
      <c r="F493" s="58"/>
      <c r="G493" s="58"/>
      <c r="H493" s="58"/>
      <c r="I493" s="59"/>
      <c r="J493" s="193"/>
      <c r="K493" s="60"/>
      <c r="L493" s="60"/>
      <c r="M493" s="56">
        <f>M492+IF(AND(K493="Pago",OR(E493='PC Receitas'!$O$4,E493='PC Receitas'!$O$5,E493='PC Receitas'!$O$6)),I493,IF(AND(K493="Pago",OR(E493='PC Receitas'!$O$7,E493='PC Receitas'!$O$8,E493='PC Receitas'!$O$9,E493='PC Receitas'!$O$10,E493='PC Receitas'!$O$11,E493='PC Receitas'!$O$12,E493='PC Receitas'!$O$13,E493='PC Receitas'!$O$14)),-I493,0))</f>
        <v>12927.7</v>
      </c>
      <c r="R493" s="153" t="e">
        <f t="shared" si="28"/>
        <v>#N/A</v>
      </c>
      <c r="S493" s="150" t="e">
        <f t="shared" si="29"/>
        <v>#N/A</v>
      </c>
      <c r="T493" s="150" t="e">
        <f t="shared" si="30"/>
        <v>#N/A</v>
      </c>
      <c r="U493" s="150" t="e">
        <f t="shared" si="31"/>
        <v>#N/A</v>
      </c>
      <c r="V493" s="154" t="e">
        <f>VLOOKUP(E493,'PC Receitas'!$O$4:$P$14,2,FALSE)</f>
        <v>#N/A</v>
      </c>
    </row>
    <row r="494" spans="3:22" ht="19.5" customHeight="1" thickTop="1" thickBot="1" x14ac:dyDescent="0.3">
      <c r="C494" s="58"/>
      <c r="D494" s="58" t="str">
        <f>IF(C494&lt;&gt;"",TEXT(C494,"00")&amp;"/03/"&amp;'Configurações Básicas'!$P$5,"")</f>
        <v/>
      </c>
      <c r="E494" s="58"/>
      <c r="F494" s="58"/>
      <c r="G494" s="58"/>
      <c r="H494" s="58"/>
      <c r="I494" s="59"/>
      <c r="J494" s="193"/>
      <c r="K494" s="60"/>
      <c r="L494" s="60"/>
      <c r="M494" s="56">
        <f>M493+IF(AND(K494="Pago",OR(E494='PC Receitas'!$O$4,E494='PC Receitas'!$O$5,E494='PC Receitas'!$O$6)),I494,IF(AND(K494="Pago",OR(E494='PC Receitas'!$O$7,E494='PC Receitas'!$O$8,E494='PC Receitas'!$O$9,E494='PC Receitas'!$O$10,E494='PC Receitas'!$O$11,E494='PC Receitas'!$O$12,E494='PC Receitas'!$O$13,E494='PC Receitas'!$O$14)),-I494,0))</f>
        <v>12927.7</v>
      </c>
      <c r="R494" s="153" t="e">
        <f t="shared" si="28"/>
        <v>#N/A</v>
      </c>
      <c r="S494" s="150" t="e">
        <f t="shared" si="29"/>
        <v>#N/A</v>
      </c>
      <c r="T494" s="150" t="e">
        <f t="shared" si="30"/>
        <v>#N/A</v>
      </c>
      <c r="U494" s="150" t="e">
        <f t="shared" si="31"/>
        <v>#N/A</v>
      </c>
      <c r="V494" s="154" t="e">
        <f>VLOOKUP(E494,'PC Receitas'!$O$4:$P$14,2,FALSE)</f>
        <v>#N/A</v>
      </c>
    </row>
    <row r="495" spans="3:22" ht="19.5" customHeight="1" thickTop="1" thickBot="1" x14ac:dyDescent="0.3">
      <c r="C495" s="58"/>
      <c r="D495" s="58" t="str">
        <f>IF(C495&lt;&gt;"",TEXT(C495,"00")&amp;"/03/"&amp;'Configurações Básicas'!$P$5,"")</f>
        <v/>
      </c>
      <c r="E495" s="58"/>
      <c r="F495" s="58"/>
      <c r="G495" s="58"/>
      <c r="H495" s="58"/>
      <c r="I495" s="59"/>
      <c r="J495" s="193"/>
      <c r="K495" s="60"/>
      <c r="L495" s="60"/>
      <c r="M495" s="56">
        <f>M494+IF(AND(K495="Pago",OR(E495='PC Receitas'!$O$4,E495='PC Receitas'!$O$5,E495='PC Receitas'!$O$6)),I495,IF(AND(K495="Pago",OR(E495='PC Receitas'!$O$7,E495='PC Receitas'!$O$8,E495='PC Receitas'!$O$9,E495='PC Receitas'!$O$10,E495='PC Receitas'!$O$11,E495='PC Receitas'!$O$12,E495='PC Receitas'!$O$13,E495='PC Receitas'!$O$14)),-I495,0))</f>
        <v>12927.7</v>
      </c>
      <c r="R495" s="153" t="e">
        <f t="shared" si="28"/>
        <v>#N/A</v>
      </c>
      <c r="S495" s="150" t="e">
        <f t="shared" si="29"/>
        <v>#N/A</v>
      </c>
      <c r="T495" s="150" t="e">
        <f t="shared" si="30"/>
        <v>#N/A</v>
      </c>
      <c r="U495" s="150" t="e">
        <f t="shared" si="31"/>
        <v>#N/A</v>
      </c>
      <c r="V495" s="154" t="e">
        <f>VLOOKUP(E495,'PC Receitas'!$O$4:$P$14,2,FALSE)</f>
        <v>#N/A</v>
      </c>
    </row>
    <row r="496" spans="3:22" ht="19.5" customHeight="1" thickTop="1" thickBot="1" x14ac:dyDescent="0.3">
      <c r="C496" s="58"/>
      <c r="D496" s="58" t="str">
        <f>IF(C496&lt;&gt;"",TEXT(C496,"00")&amp;"/03/"&amp;'Configurações Básicas'!$P$5,"")</f>
        <v/>
      </c>
      <c r="E496" s="58"/>
      <c r="F496" s="58"/>
      <c r="G496" s="58"/>
      <c r="H496" s="58"/>
      <c r="I496" s="59"/>
      <c r="J496" s="193"/>
      <c r="K496" s="60"/>
      <c r="L496" s="60"/>
      <c r="M496" s="56">
        <f>M495+IF(AND(K496="Pago",OR(E496='PC Receitas'!$O$4,E496='PC Receitas'!$O$5,E496='PC Receitas'!$O$6)),I496,IF(AND(K496="Pago",OR(E496='PC Receitas'!$O$7,E496='PC Receitas'!$O$8,E496='PC Receitas'!$O$9,E496='PC Receitas'!$O$10,E496='PC Receitas'!$O$11,E496='PC Receitas'!$O$12,E496='PC Receitas'!$O$13,E496='PC Receitas'!$O$14)),-I496,0))</f>
        <v>12927.7</v>
      </c>
      <c r="R496" s="153" t="e">
        <f t="shared" si="28"/>
        <v>#N/A</v>
      </c>
      <c r="S496" s="150" t="e">
        <f t="shared" si="29"/>
        <v>#N/A</v>
      </c>
      <c r="T496" s="150" t="e">
        <f t="shared" si="30"/>
        <v>#N/A</v>
      </c>
      <c r="U496" s="150" t="e">
        <f t="shared" si="31"/>
        <v>#N/A</v>
      </c>
      <c r="V496" s="154" t="e">
        <f>VLOOKUP(E496,'PC Receitas'!$O$4:$P$14,2,FALSE)</f>
        <v>#N/A</v>
      </c>
    </row>
    <row r="497" spans="3:22" ht="19.5" customHeight="1" thickTop="1" thickBot="1" x14ac:dyDescent="0.3">
      <c r="C497" s="58"/>
      <c r="D497" s="58" t="str">
        <f>IF(C497&lt;&gt;"",TEXT(C497,"00")&amp;"/03/"&amp;'Configurações Básicas'!$P$5,"")</f>
        <v/>
      </c>
      <c r="E497" s="58"/>
      <c r="F497" s="58"/>
      <c r="G497" s="58"/>
      <c r="H497" s="58"/>
      <c r="I497" s="59"/>
      <c r="J497" s="193"/>
      <c r="K497" s="60"/>
      <c r="L497" s="60"/>
      <c r="M497" s="56">
        <f>M496+IF(AND(K497="Pago",OR(E497='PC Receitas'!$O$4,E497='PC Receitas'!$O$5,E497='PC Receitas'!$O$6)),I497,IF(AND(K497="Pago",OR(E497='PC Receitas'!$O$7,E497='PC Receitas'!$O$8,E497='PC Receitas'!$O$9,E497='PC Receitas'!$O$10,E497='PC Receitas'!$O$11,E497='PC Receitas'!$O$12,E497='PC Receitas'!$O$13,E497='PC Receitas'!$O$14)),-I497,0))</f>
        <v>12927.7</v>
      </c>
      <c r="R497" s="153" t="e">
        <f t="shared" si="28"/>
        <v>#N/A</v>
      </c>
      <c r="S497" s="150" t="e">
        <f t="shared" si="29"/>
        <v>#N/A</v>
      </c>
      <c r="T497" s="150" t="e">
        <f t="shared" si="30"/>
        <v>#N/A</v>
      </c>
      <c r="U497" s="150" t="e">
        <f t="shared" si="31"/>
        <v>#N/A</v>
      </c>
      <c r="V497" s="154" t="e">
        <f>VLOOKUP(E497,'PC Receitas'!$O$4:$P$14,2,FALSE)</f>
        <v>#N/A</v>
      </c>
    </row>
    <row r="498" spans="3:22" ht="19.5" customHeight="1" thickTop="1" thickBot="1" x14ac:dyDescent="0.3">
      <c r="C498" s="58"/>
      <c r="D498" s="58" t="str">
        <f>IF(C498&lt;&gt;"",TEXT(C498,"00")&amp;"/03/"&amp;'Configurações Básicas'!$P$5,"")</f>
        <v/>
      </c>
      <c r="E498" s="58"/>
      <c r="F498" s="58"/>
      <c r="G498" s="58"/>
      <c r="H498" s="58"/>
      <c r="I498" s="59"/>
      <c r="J498" s="193"/>
      <c r="K498" s="60"/>
      <c r="L498" s="60"/>
      <c r="M498" s="56">
        <f>M497+IF(AND(K498="Pago",OR(E498='PC Receitas'!$O$4,E498='PC Receitas'!$O$5,E498='PC Receitas'!$O$6)),I498,IF(AND(K498="Pago",OR(E498='PC Receitas'!$O$7,E498='PC Receitas'!$O$8,E498='PC Receitas'!$O$9,E498='PC Receitas'!$O$10,E498='PC Receitas'!$O$11,E498='PC Receitas'!$O$12,E498='PC Receitas'!$O$13,E498='PC Receitas'!$O$14)),-I498,0))</f>
        <v>12927.7</v>
      </c>
      <c r="R498" s="153" t="e">
        <f t="shared" si="28"/>
        <v>#N/A</v>
      </c>
      <c r="S498" s="150" t="e">
        <f t="shared" si="29"/>
        <v>#N/A</v>
      </c>
      <c r="T498" s="150" t="e">
        <f t="shared" si="30"/>
        <v>#N/A</v>
      </c>
      <c r="U498" s="150" t="e">
        <f t="shared" si="31"/>
        <v>#N/A</v>
      </c>
      <c r="V498" s="154" t="e">
        <f>VLOOKUP(E498,'PC Receitas'!$O$4:$P$14,2,FALSE)</f>
        <v>#N/A</v>
      </c>
    </row>
    <row r="499" spans="3:22" ht="19.5" customHeight="1" thickTop="1" thickBot="1" x14ac:dyDescent="0.3">
      <c r="C499" s="58"/>
      <c r="D499" s="58" t="str">
        <f>IF(C499&lt;&gt;"",TEXT(C499,"00")&amp;"/03/"&amp;'Configurações Básicas'!$P$5,"")</f>
        <v/>
      </c>
      <c r="E499" s="58"/>
      <c r="F499" s="58"/>
      <c r="G499" s="58"/>
      <c r="H499" s="58"/>
      <c r="I499" s="59"/>
      <c r="J499" s="193"/>
      <c r="K499" s="60"/>
      <c r="L499" s="60"/>
      <c r="M499" s="56">
        <f>M498+IF(AND(K499="Pago",OR(E499='PC Receitas'!$O$4,E499='PC Receitas'!$O$5,E499='PC Receitas'!$O$6)),I499,IF(AND(K499="Pago",OR(E499='PC Receitas'!$O$7,E499='PC Receitas'!$O$8,E499='PC Receitas'!$O$9,E499='PC Receitas'!$O$10,E499='PC Receitas'!$O$11,E499='PC Receitas'!$O$12,E499='PC Receitas'!$O$13,E499='PC Receitas'!$O$14)),-I499,0))</f>
        <v>12927.7</v>
      </c>
      <c r="R499" s="153" t="e">
        <f t="shared" si="28"/>
        <v>#N/A</v>
      </c>
      <c r="S499" s="150" t="e">
        <f t="shared" si="29"/>
        <v>#N/A</v>
      </c>
      <c r="T499" s="150" t="e">
        <f t="shared" si="30"/>
        <v>#N/A</v>
      </c>
      <c r="U499" s="150" t="e">
        <f t="shared" si="31"/>
        <v>#N/A</v>
      </c>
      <c r="V499" s="154" t="e">
        <f>VLOOKUP(E499,'PC Receitas'!$O$4:$P$14,2,FALSE)</f>
        <v>#N/A</v>
      </c>
    </row>
    <row r="500" spans="3:22" ht="19.5" customHeight="1" thickTop="1" thickBot="1" x14ac:dyDescent="0.3">
      <c r="C500" s="58"/>
      <c r="D500" s="58" t="str">
        <f>IF(C500&lt;&gt;"",TEXT(C500,"00")&amp;"/03/"&amp;'Configurações Básicas'!$P$5,"")</f>
        <v/>
      </c>
      <c r="E500" s="58"/>
      <c r="F500" s="58"/>
      <c r="G500" s="58"/>
      <c r="H500" s="58"/>
      <c r="I500" s="59"/>
      <c r="J500" s="193"/>
      <c r="K500" s="60"/>
      <c r="L500" s="60"/>
      <c r="M500" s="56">
        <f>M499+IF(AND(K500="Pago",OR(E500='PC Receitas'!$O$4,E500='PC Receitas'!$O$5,E500='PC Receitas'!$O$6)),I500,IF(AND(K500="Pago",OR(E500='PC Receitas'!$O$7,E500='PC Receitas'!$O$8,E500='PC Receitas'!$O$9,E500='PC Receitas'!$O$10,E500='PC Receitas'!$O$11,E500='PC Receitas'!$O$12,E500='PC Receitas'!$O$13,E500='PC Receitas'!$O$14)),-I500,0))</f>
        <v>12927.7</v>
      </c>
      <c r="R500" s="153" t="e">
        <f t="shared" si="28"/>
        <v>#N/A</v>
      </c>
      <c r="S500" s="150" t="e">
        <f t="shared" si="29"/>
        <v>#N/A</v>
      </c>
      <c r="T500" s="150" t="e">
        <f t="shared" si="30"/>
        <v>#N/A</v>
      </c>
      <c r="U500" s="150" t="e">
        <f t="shared" si="31"/>
        <v>#N/A</v>
      </c>
      <c r="V500" s="154" t="e">
        <f>VLOOKUP(E500,'PC Receitas'!$O$4:$P$14,2,FALSE)</f>
        <v>#N/A</v>
      </c>
    </row>
    <row r="501" spans="3:22" ht="19.5" customHeight="1" thickTop="1" thickBot="1" x14ac:dyDescent="0.3">
      <c r="C501" s="58"/>
      <c r="D501" s="58" t="str">
        <f>IF(C501&lt;&gt;"",TEXT(C501,"00")&amp;"/03/"&amp;'Configurações Básicas'!$P$5,"")</f>
        <v/>
      </c>
      <c r="E501" s="58"/>
      <c r="F501" s="58"/>
      <c r="G501" s="58"/>
      <c r="H501" s="58"/>
      <c r="I501" s="59"/>
      <c r="J501" s="193"/>
      <c r="K501" s="60"/>
      <c r="L501" s="60"/>
      <c r="M501" s="56">
        <f>M500+IF(AND(K501="Pago",OR(E501='PC Receitas'!$O$4,E501='PC Receitas'!$O$5,E501='PC Receitas'!$O$6)),I501,IF(AND(K501="Pago",OR(E501='PC Receitas'!$O$7,E501='PC Receitas'!$O$8,E501='PC Receitas'!$O$9,E501='PC Receitas'!$O$10,E501='PC Receitas'!$O$11,E501='PC Receitas'!$O$12,E501='PC Receitas'!$O$13,E501='PC Receitas'!$O$14)),-I501,0))</f>
        <v>12927.7</v>
      </c>
      <c r="R501" s="153" t="e">
        <f t="shared" si="28"/>
        <v>#N/A</v>
      </c>
      <c r="S501" s="150" t="e">
        <f t="shared" si="29"/>
        <v>#N/A</v>
      </c>
      <c r="T501" s="150" t="e">
        <f t="shared" si="30"/>
        <v>#N/A</v>
      </c>
      <c r="U501" s="150" t="e">
        <f t="shared" si="31"/>
        <v>#N/A</v>
      </c>
      <c r="V501" s="154" t="e">
        <f>VLOOKUP(E501,'PC Receitas'!$O$4:$P$14,2,FALSE)</f>
        <v>#N/A</v>
      </c>
    </row>
    <row r="502" spans="3:22" ht="19.5" customHeight="1" thickTop="1" thickBot="1" x14ac:dyDescent="0.3">
      <c r="C502" s="58"/>
      <c r="D502" s="58" t="str">
        <f>IF(C502&lt;&gt;"",TEXT(C502,"00")&amp;"/03/"&amp;'Configurações Básicas'!$P$5,"")</f>
        <v/>
      </c>
      <c r="E502" s="58"/>
      <c r="F502" s="58"/>
      <c r="G502" s="58"/>
      <c r="H502" s="58"/>
      <c r="I502" s="59"/>
      <c r="J502" s="193"/>
      <c r="K502" s="60"/>
      <c r="L502" s="60"/>
      <c r="M502" s="56">
        <f>M501+IF(AND(K502="Pago",OR(E502='PC Receitas'!$O$4,E502='PC Receitas'!$O$5,E502='PC Receitas'!$O$6)),I502,IF(AND(K502="Pago",OR(E502='PC Receitas'!$O$7,E502='PC Receitas'!$O$8,E502='PC Receitas'!$O$9,E502='PC Receitas'!$O$10,E502='PC Receitas'!$O$11,E502='PC Receitas'!$O$12,E502='PC Receitas'!$O$13,E502='PC Receitas'!$O$14)),-I502,0))</f>
        <v>12927.7</v>
      </c>
      <c r="R502" s="153" t="e">
        <f t="shared" si="28"/>
        <v>#N/A</v>
      </c>
      <c r="S502" s="150" t="e">
        <f t="shared" si="29"/>
        <v>#N/A</v>
      </c>
      <c r="T502" s="150" t="e">
        <f t="shared" si="30"/>
        <v>#N/A</v>
      </c>
      <c r="U502" s="150" t="e">
        <f t="shared" si="31"/>
        <v>#N/A</v>
      </c>
      <c r="V502" s="154" t="e">
        <f>VLOOKUP(E502,'PC Receitas'!$O$4:$P$14,2,FALSE)</f>
        <v>#N/A</v>
      </c>
    </row>
    <row r="503" spans="3:22" ht="19.5" customHeight="1" thickTop="1" thickBot="1" x14ac:dyDescent="0.3">
      <c r="C503" s="58"/>
      <c r="D503" s="58" t="str">
        <f>IF(C503&lt;&gt;"",TEXT(C503,"00")&amp;"/03/"&amp;'Configurações Básicas'!$P$5,"")</f>
        <v/>
      </c>
      <c r="E503" s="58"/>
      <c r="F503" s="58"/>
      <c r="G503" s="58"/>
      <c r="H503" s="58"/>
      <c r="I503" s="59"/>
      <c r="J503" s="193"/>
      <c r="K503" s="60"/>
      <c r="L503" s="60"/>
      <c r="M503" s="56">
        <f>M502+IF(AND(K503="Pago",OR(E503='PC Receitas'!$O$4,E503='PC Receitas'!$O$5,E503='PC Receitas'!$O$6)),I503,IF(AND(K503="Pago",OR(E503='PC Receitas'!$O$7,E503='PC Receitas'!$O$8,E503='PC Receitas'!$O$9,E503='PC Receitas'!$O$10,E503='PC Receitas'!$O$11,E503='PC Receitas'!$O$12,E503='PC Receitas'!$O$13,E503='PC Receitas'!$O$14)),-I503,0))</f>
        <v>12927.7</v>
      </c>
      <c r="R503" s="153" t="e">
        <f t="shared" si="28"/>
        <v>#N/A</v>
      </c>
      <c r="S503" s="150" t="e">
        <f t="shared" si="29"/>
        <v>#N/A</v>
      </c>
      <c r="T503" s="150" t="e">
        <f t="shared" si="30"/>
        <v>#N/A</v>
      </c>
      <c r="U503" s="150" t="e">
        <f t="shared" si="31"/>
        <v>#N/A</v>
      </c>
      <c r="V503" s="154" t="e">
        <f>VLOOKUP(E503,'PC Receitas'!$O$4:$P$14,2,FALSE)</f>
        <v>#N/A</v>
      </c>
    </row>
    <row r="504" spans="3:22" ht="19.5" customHeight="1" thickTop="1" thickBot="1" x14ac:dyDescent="0.3">
      <c r="C504" s="58"/>
      <c r="D504" s="58" t="str">
        <f>IF(C504&lt;&gt;"",TEXT(C504,"00")&amp;"/03/"&amp;'Configurações Básicas'!$P$5,"")</f>
        <v/>
      </c>
      <c r="E504" s="58"/>
      <c r="F504" s="58"/>
      <c r="G504" s="58"/>
      <c r="H504" s="58"/>
      <c r="I504" s="59"/>
      <c r="J504" s="193"/>
      <c r="K504" s="60"/>
      <c r="L504" s="60"/>
      <c r="M504" s="56">
        <f>M503+IF(AND(K504="Pago",OR(E504='PC Receitas'!$O$4,E504='PC Receitas'!$O$5,E504='PC Receitas'!$O$6)),I504,IF(AND(K504="Pago",OR(E504='PC Receitas'!$O$7,E504='PC Receitas'!$O$8,E504='PC Receitas'!$O$9,E504='PC Receitas'!$O$10,E504='PC Receitas'!$O$11,E504='PC Receitas'!$O$12,E504='PC Receitas'!$O$13,E504='PC Receitas'!$O$14)),-I504,0))</f>
        <v>12927.7</v>
      </c>
      <c r="R504" s="153" t="e">
        <f t="shared" si="28"/>
        <v>#N/A</v>
      </c>
      <c r="S504" s="150" t="e">
        <f t="shared" si="29"/>
        <v>#N/A</v>
      </c>
      <c r="T504" s="150" t="e">
        <f t="shared" si="30"/>
        <v>#N/A</v>
      </c>
      <c r="U504" s="150" t="e">
        <f t="shared" si="31"/>
        <v>#N/A</v>
      </c>
      <c r="V504" s="154" t="e">
        <f>VLOOKUP(E504,'PC Receitas'!$O$4:$P$14,2,FALSE)</f>
        <v>#N/A</v>
      </c>
    </row>
    <row r="505" spans="3:22" ht="19.5" customHeight="1" thickTop="1" thickBot="1" x14ac:dyDescent="0.3">
      <c r="C505" s="58"/>
      <c r="D505" s="58" t="str">
        <f>IF(C505&lt;&gt;"",TEXT(C505,"00")&amp;"/03/"&amp;'Configurações Básicas'!$P$5,"")</f>
        <v/>
      </c>
      <c r="E505" s="58"/>
      <c r="F505" s="58"/>
      <c r="G505" s="58"/>
      <c r="H505" s="58"/>
      <c r="I505" s="59"/>
      <c r="J505" s="193"/>
      <c r="K505" s="60"/>
      <c r="L505" s="60"/>
      <c r="M505" s="56">
        <f>M504+IF(AND(K505="Pago",OR(E505='PC Receitas'!$O$4,E505='PC Receitas'!$O$5,E505='PC Receitas'!$O$6)),I505,IF(AND(K505="Pago",OR(E505='PC Receitas'!$O$7,E505='PC Receitas'!$O$8,E505='PC Receitas'!$O$9,E505='PC Receitas'!$O$10,E505='PC Receitas'!$O$11,E505='PC Receitas'!$O$12,E505='PC Receitas'!$O$13,E505='PC Receitas'!$O$14)),-I505,0))</f>
        <v>12927.7</v>
      </c>
      <c r="R505" s="153" t="e">
        <f t="shared" si="28"/>
        <v>#N/A</v>
      </c>
      <c r="S505" s="150" t="e">
        <f t="shared" si="29"/>
        <v>#N/A</v>
      </c>
      <c r="T505" s="150" t="e">
        <f t="shared" si="30"/>
        <v>#N/A</v>
      </c>
      <c r="U505" s="150" t="e">
        <f t="shared" si="31"/>
        <v>#N/A</v>
      </c>
      <c r="V505" s="154" t="e">
        <f>VLOOKUP(E505,'PC Receitas'!$O$4:$P$14,2,FALSE)</f>
        <v>#N/A</v>
      </c>
    </row>
    <row r="506" spans="3:22" ht="19.5" customHeight="1" thickTop="1" thickBot="1" x14ac:dyDescent="0.3">
      <c r="C506" s="58"/>
      <c r="D506" s="58" t="str">
        <f>IF(C506&lt;&gt;"",TEXT(C506,"00")&amp;"/03/"&amp;'Configurações Básicas'!$P$5,"")</f>
        <v/>
      </c>
      <c r="E506" s="58"/>
      <c r="F506" s="58"/>
      <c r="G506" s="58"/>
      <c r="H506" s="58"/>
      <c r="I506" s="59"/>
      <c r="J506" s="193"/>
      <c r="K506" s="60"/>
      <c r="L506" s="60"/>
      <c r="M506" s="56">
        <f>M505+IF(AND(K506="Pago",OR(E506='PC Receitas'!$O$4,E506='PC Receitas'!$O$5,E506='PC Receitas'!$O$6)),I506,IF(AND(K506="Pago",OR(E506='PC Receitas'!$O$7,E506='PC Receitas'!$O$8,E506='PC Receitas'!$O$9,E506='PC Receitas'!$O$10,E506='PC Receitas'!$O$11,E506='PC Receitas'!$O$12,E506='PC Receitas'!$O$13,E506='PC Receitas'!$O$14)),-I506,0))</f>
        <v>12927.7</v>
      </c>
      <c r="R506" s="153" t="e">
        <f t="shared" si="28"/>
        <v>#N/A</v>
      </c>
      <c r="S506" s="150" t="e">
        <f t="shared" si="29"/>
        <v>#N/A</v>
      </c>
      <c r="T506" s="150" t="e">
        <f t="shared" si="30"/>
        <v>#N/A</v>
      </c>
      <c r="U506" s="150" t="e">
        <f t="shared" si="31"/>
        <v>#N/A</v>
      </c>
      <c r="V506" s="154" t="e">
        <f>VLOOKUP(E506,'PC Receitas'!$O$4:$P$14,2,FALSE)</f>
        <v>#N/A</v>
      </c>
    </row>
    <row r="507" spans="3:22" ht="19.5" customHeight="1" thickTop="1" thickBot="1" x14ac:dyDescent="0.3">
      <c r="C507" s="58"/>
      <c r="D507" s="58" t="str">
        <f>IF(C507&lt;&gt;"",TEXT(C507,"00")&amp;"/03/"&amp;'Configurações Básicas'!$P$5,"")</f>
        <v/>
      </c>
      <c r="E507" s="58"/>
      <c r="F507" s="58"/>
      <c r="G507" s="58"/>
      <c r="H507" s="58"/>
      <c r="I507" s="59"/>
      <c r="J507" s="193"/>
      <c r="K507" s="60"/>
      <c r="L507" s="60"/>
      <c r="M507" s="56">
        <f>M506+IF(AND(K507="Pago",OR(E507='PC Receitas'!$O$4,E507='PC Receitas'!$O$5,E507='PC Receitas'!$O$6)),I507,IF(AND(K507="Pago",OR(E507='PC Receitas'!$O$7,E507='PC Receitas'!$O$8,E507='PC Receitas'!$O$9,E507='PC Receitas'!$O$10,E507='PC Receitas'!$O$11,E507='PC Receitas'!$O$12,E507='PC Receitas'!$O$13,E507='PC Receitas'!$O$14)),-I507,0))</f>
        <v>12927.7</v>
      </c>
      <c r="R507" s="153" t="e">
        <f t="shared" si="28"/>
        <v>#N/A</v>
      </c>
      <c r="S507" s="150" t="e">
        <f t="shared" si="29"/>
        <v>#N/A</v>
      </c>
      <c r="T507" s="150" t="e">
        <f t="shared" si="30"/>
        <v>#N/A</v>
      </c>
      <c r="U507" s="150" t="e">
        <f t="shared" si="31"/>
        <v>#N/A</v>
      </c>
      <c r="V507" s="154" t="e">
        <f>VLOOKUP(E507,'PC Receitas'!$O$4:$P$14,2,FALSE)</f>
        <v>#N/A</v>
      </c>
    </row>
    <row r="508" spans="3:22" ht="19.5" customHeight="1" thickTop="1" thickBot="1" x14ac:dyDescent="0.3">
      <c r="C508" s="58"/>
      <c r="D508" s="58" t="str">
        <f>IF(C508&lt;&gt;"",TEXT(C508,"00")&amp;"/03/"&amp;'Configurações Básicas'!$P$5,"")</f>
        <v/>
      </c>
      <c r="E508" s="58"/>
      <c r="F508" s="58"/>
      <c r="G508" s="58"/>
      <c r="H508" s="58"/>
      <c r="I508" s="59"/>
      <c r="J508" s="193"/>
      <c r="K508" s="60"/>
      <c r="L508" s="60"/>
      <c r="M508" s="56">
        <f>M507+IF(AND(K508="Pago",OR(E508='PC Receitas'!$O$4,E508='PC Receitas'!$O$5,E508='PC Receitas'!$O$6)),I508,IF(AND(K508="Pago",OR(E508='PC Receitas'!$O$7,E508='PC Receitas'!$O$8,E508='PC Receitas'!$O$9,E508='PC Receitas'!$O$10,E508='PC Receitas'!$O$11,E508='PC Receitas'!$O$12,E508='PC Receitas'!$O$13,E508='PC Receitas'!$O$14)),-I508,0))</f>
        <v>12927.7</v>
      </c>
      <c r="R508" s="153" t="e">
        <f t="shared" si="28"/>
        <v>#N/A</v>
      </c>
      <c r="S508" s="150" t="e">
        <f t="shared" si="29"/>
        <v>#N/A</v>
      </c>
      <c r="T508" s="150" t="e">
        <f t="shared" si="30"/>
        <v>#N/A</v>
      </c>
      <c r="U508" s="150" t="e">
        <f t="shared" si="31"/>
        <v>#N/A</v>
      </c>
      <c r="V508" s="154" t="e">
        <f>VLOOKUP(E508,'PC Receitas'!$O$4:$P$14,2,FALSE)</f>
        <v>#N/A</v>
      </c>
    </row>
    <row r="509" spans="3:22" ht="19.5" customHeight="1" thickTop="1" thickBot="1" x14ac:dyDescent="0.3">
      <c r="C509" s="58"/>
      <c r="D509" s="58" t="str">
        <f>IF(C509&lt;&gt;"",TEXT(C509,"00")&amp;"/03/"&amp;'Configurações Básicas'!$P$5,"")</f>
        <v/>
      </c>
      <c r="E509" s="58"/>
      <c r="F509" s="58"/>
      <c r="G509" s="58"/>
      <c r="H509" s="58"/>
      <c r="I509" s="59"/>
      <c r="J509" s="193"/>
      <c r="K509" s="60"/>
      <c r="L509" s="60"/>
      <c r="M509" s="56">
        <f>M508+IF(AND(K509="Pago",OR(E509='PC Receitas'!$O$4,E509='PC Receitas'!$O$5,E509='PC Receitas'!$O$6)),I509,IF(AND(K509="Pago",OR(E509='PC Receitas'!$O$7,E509='PC Receitas'!$O$8,E509='PC Receitas'!$O$9,E509='PC Receitas'!$O$10,E509='PC Receitas'!$O$11,E509='PC Receitas'!$O$12,E509='PC Receitas'!$O$13,E509='PC Receitas'!$O$14)),-I509,0))</f>
        <v>12927.7</v>
      </c>
      <c r="R509" s="153" t="e">
        <f t="shared" si="28"/>
        <v>#N/A</v>
      </c>
      <c r="S509" s="150" t="e">
        <f t="shared" si="29"/>
        <v>#N/A</v>
      </c>
      <c r="T509" s="150" t="e">
        <f t="shared" si="30"/>
        <v>#N/A</v>
      </c>
      <c r="U509" s="150" t="e">
        <f t="shared" si="31"/>
        <v>#N/A</v>
      </c>
      <c r="V509" s="154" t="e">
        <f>VLOOKUP(E509,'PC Receitas'!$O$4:$P$14,2,FALSE)</f>
        <v>#N/A</v>
      </c>
    </row>
    <row r="510" spans="3:22" ht="19.5" customHeight="1" thickTop="1" thickBot="1" x14ac:dyDescent="0.3">
      <c r="C510" s="58"/>
      <c r="D510" s="58" t="str">
        <f>IF(C510&lt;&gt;"",TEXT(C510,"00")&amp;"/03/"&amp;'Configurações Básicas'!$P$5,"")</f>
        <v/>
      </c>
      <c r="E510" s="58"/>
      <c r="F510" s="58"/>
      <c r="G510" s="58"/>
      <c r="H510" s="58"/>
      <c r="I510" s="59"/>
      <c r="J510" s="193"/>
      <c r="K510" s="60"/>
      <c r="L510" s="60"/>
      <c r="M510" s="56">
        <f>M509+IF(AND(K510="Pago",OR(E510='PC Receitas'!$O$4,E510='PC Receitas'!$O$5,E510='PC Receitas'!$O$6)),I510,IF(AND(K510="Pago",OR(E510='PC Receitas'!$O$7,E510='PC Receitas'!$O$8,E510='PC Receitas'!$O$9,E510='PC Receitas'!$O$10,E510='PC Receitas'!$O$11,E510='PC Receitas'!$O$12,E510='PC Receitas'!$O$13,E510='PC Receitas'!$O$14)),-I510,0))</f>
        <v>12927.7</v>
      </c>
      <c r="R510" s="153" t="e">
        <f t="shared" si="28"/>
        <v>#N/A</v>
      </c>
      <c r="S510" s="150" t="e">
        <f t="shared" si="29"/>
        <v>#N/A</v>
      </c>
      <c r="T510" s="150" t="e">
        <f t="shared" si="30"/>
        <v>#N/A</v>
      </c>
      <c r="U510" s="150" t="e">
        <f t="shared" si="31"/>
        <v>#N/A</v>
      </c>
      <c r="V510" s="154" t="e">
        <f>VLOOKUP(E510,'PC Receitas'!$O$4:$P$14,2,FALSE)</f>
        <v>#N/A</v>
      </c>
    </row>
    <row r="511" spans="3:22" ht="19.5" customHeight="1" thickTop="1" thickBot="1" x14ac:dyDescent="0.3">
      <c r="C511" s="58"/>
      <c r="D511" s="58" t="str">
        <f>IF(C511&lt;&gt;"",TEXT(C511,"00")&amp;"/03/"&amp;'Configurações Básicas'!$P$5,"")</f>
        <v/>
      </c>
      <c r="E511" s="58"/>
      <c r="F511" s="58"/>
      <c r="G511" s="58"/>
      <c r="H511" s="58"/>
      <c r="I511" s="59"/>
      <c r="J511" s="193"/>
      <c r="K511" s="60"/>
      <c r="L511" s="60"/>
      <c r="M511" s="56">
        <f>M510+IF(AND(K511="Pago",OR(E511='PC Receitas'!$O$4,E511='PC Receitas'!$O$5,E511='PC Receitas'!$O$6)),I511,IF(AND(K511="Pago",OR(E511='PC Receitas'!$O$7,E511='PC Receitas'!$O$8,E511='PC Receitas'!$O$9,E511='PC Receitas'!$O$10,E511='PC Receitas'!$O$11,E511='PC Receitas'!$O$12,E511='PC Receitas'!$O$13,E511='PC Receitas'!$O$14)),-I511,0))</f>
        <v>12927.7</v>
      </c>
      <c r="R511" s="153" t="e">
        <f t="shared" si="28"/>
        <v>#N/A</v>
      </c>
      <c r="S511" s="150" t="e">
        <f t="shared" si="29"/>
        <v>#N/A</v>
      </c>
      <c r="T511" s="150" t="e">
        <f t="shared" si="30"/>
        <v>#N/A</v>
      </c>
      <c r="U511" s="150" t="e">
        <f t="shared" si="31"/>
        <v>#N/A</v>
      </c>
      <c r="V511" s="154" t="e">
        <f>VLOOKUP(E511,'PC Receitas'!$O$4:$P$14,2,FALSE)</f>
        <v>#N/A</v>
      </c>
    </row>
    <row r="512" spans="3:22" ht="19.5" customHeight="1" thickTop="1" thickBot="1" x14ac:dyDescent="0.3">
      <c r="C512" s="58"/>
      <c r="D512" s="58" t="str">
        <f>IF(C512&lt;&gt;"",TEXT(C512,"00")&amp;"/03/"&amp;'Configurações Básicas'!$P$5,"")</f>
        <v/>
      </c>
      <c r="E512" s="58"/>
      <c r="F512" s="58"/>
      <c r="G512" s="58"/>
      <c r="H512" s="58"/>
      <c r="I512" s="59"/>
      <c r="J512" s="193"/>
      <c r="K512" s="60"/>
      <c r="L512" s="60"/>
      <c r="M512" s="56">
        <f>M511+IF(AND(K512="Pago",OR(E512='PC Receitas'!$O$4,E512='PC Receitas'!$O$5,E512='PC Receitas'!$O$6)),I512,IF(AND(K512="Pago",OR(E512='PC Receitas'!$O$7,E512='PC Receitas'!$O$8,E512='PC Receitas'!$O$9,E512='PC Receitas'!$O$10,E512='PC Receitas'!$O$11,E512='PC Receitas'!$O$12,E512='PC Receitas'!$O$13,E512='PC Receitas'!$O$14)),-I512,0))</f>
        <v>12927.7</v>
      </c>
      <c r="R512" s="153" t="e">
        <f t="shared" si="28"/>
        <v>#N/A</v>
      </c>
      <c r="S512" s="150" t="e">
        <f t="shared" si="29"/>
        <v>#N/A</v>
      </c>
      <c r="T512" s="150" t="e">
        <f t="shared" si="30"/>
        <v>#N/A</v>
      </c>
      <c r="U512" s="150" t="e">
        <f t="shared" si="31"/>
        <v>#N/A</v>
      </c>
      <c r="V512" s="154" t="e">
        <f>VLOOKUP(E512,'PC Receitas'!$O$4:$P$14,2,FALSE)</f>
        <v>#N/A</v>
      </c>
    </row>
    <row r="513" spans="3:22" ht="19.5" customHeight="1" thickTop="1" thickBot="1" x14ac:dyDescent="0.3">
      <c r="C513" s="58"/>
      <c r="D513" s="58" t="str">
        <f>IF(C513&lt;&gt;"",TEXT(C513,"00")&amp;"/03/"&amp;'Configurações Básicas'!$P$5,"")</f>
        <v/>
      </c>
      <c r="E513" s="58"/>
      <c r="F513" s="58"/>
      <c r="G513" s="58"/>
      <c r="H513" s="58"/>
      <c r="I513" s="59"/>
      <c r="J513" s="193"/>
      <c r="K513" s="60"/>
      <c r="L513" s="60"/>
      <c r="M513" s="56">
        <f>M512+IF(AND(K513="Pago",OR(E513='PC Receitas'!$O$4,E513='PC Receitas'!$O$5,E513='PC Receitas'!$O$6)),I513,IF(AND(K513="Pago",OR(E513='PC Receitas'!$O$7,E513='PC Receitas'!$O$8,E513='PC Receitas'!$O$9,E513='PC Receitas'!$O$10,E513='PC Receitas'!$O$11,E513='PC Receitas'!$O$12,E513='PC Receitas'!$O$13,E513='PC Receitas'!$O$14)),-I513,0))</f>
        <v>12927.7</v>
      </c>
      <c r="R513" s="153" t="e">
        <f t="shared" si="28"/>
        <v>#N/A</v>
      </c>
      <c r="S513" s="150" t="e">
        <f t="shared" si="29"/>
        <v>#N/A</v>
      </c>
      <c r="T513" s="150" t="e">
        <f t="shared" si="30"/>
        <v>#N/A</v>
      </c>
      <c r="U513" s="150" t="e">
        <f t="shared" si="31"/>
        <v>#N/A</v>
      </c>
      <c r="V513" s="154" t="e">
        <f>VLOOKUP(E513,'PC Receitas'!$O$4:$P$14,2,FALSE)</f>
        <v>#N/A</v>
      </c>
    </row>
    <row r="514" spans="3:22" ht="19.5" customHeight="1" thickTop="1" thickBot="1" x14ac:dyDescent="0.3">
      <c r="C514" s="58"/>
      <c r="D514" s="58" t="str">
        <f>IF(C514&lt;&gt;"",TEXT(C514,"00")&amp;"/03/"&amp;'Configurações Básicas'!$P$5,"")</f>
        <v/>
      </c>
      <c r="E514" s="58"/>
      <c r="F514" s="58"/>
      <c r="G514" s="58"/>
      <c r="H514" s="58"/>
      <c r="I514" s="59"/>
      <c r="J514" s="193"/>
      <c r="K514" s="60"/>
      <c r="L514" s="60"/>
      <c r="M514" s="56">
        <f>M513+IF(AND(K514="Pago",OR(E514='PC Receitas'!$O$4,E514='PC Receitas'!$O$5,E514='PC Receitas'!$O$6)),I514,IF(AND(K514="Pago",OR(E514='PC Receitas'!$O$7,E514='PC Receitas'!$O$8,E514='PC Receitas'!$O$9,E514='PC Receitas'!$O$10,E514='PC Receitas'!$O$11,E514='PC Receitas'!$O$12,E514='PC Receitas'!$O$13,E514='PC Receitas'!$O$14)),-I514,0))</f>
        <v>12927.7</v>
      </c>
      <c r="R514" s="153" t="e">
        <f t="shared" si="28"/>
        <v>#N/A</v>
      </c>
      <c r="S514" s="150" t="e">
        <f t="shared" si="29"/>
        <v>#N/A</v>
      </c>
      <c r="T514" s="150" t="e">
        <f t="shared" si="30"/>
        <v>#N/A</v>
      </c>
      <c r="U514" s="150" t="e">
        <f t="shared" si="31"/>
        <v>#N/A</v>
      </c>
      <c r="V514" s="154" t="e">
        <f>VLOOKUP(E514,'PC Receitas'!$O$4:$P$14,2,FALSE)</f>
        <v>#N/A</v>
      </c>
    </row>
    <row r="515" spans="3:22" ht="19.5" customHeight="1" thickTop="1" thickBot="1" x14ac:dyDescent="0.3">
      <c r="C515" s="58"/>
      <c r="D515" s="58" t="str">
        <f>IF(C515&lt;&gt;"",TEXT(C515,"00")&amp;"/03/"&amp;'Configurações Básicas'!$P$5,"")</f>
        <v/>
      </c>
      <c r="E515" s="58"/>
      <c r="F515" s="58"/>
      <c r="G515" s="58"/>
      <c r="H515" s="58"/>
      <c r="I515" s="59"/>
      <c r="J515" s="193"/>
      <c r="K515" s="60"/>
      <c r="L515" s="60"/>
      <c r="M515" s="56">
        <f>M514+IF(AND(K515="Pago",OR(E515='PC Receitas'!$O$4,E515='PC Receitas'!$O$5,E515='PC Receitas'!$O$6)),I515,IF(AND(K515="Pago",OR(E515='PC Receitas'!$O$7,E515='PC Receitas'!$O$8,E515='PC Receitas'!$O$9,E515='PC Receitas'!$O$10,E515='PC Receitas'!$O$11,E515='PC Receitas'!$O$12,E515='PC Receitas'!$O$13,E515='PC Receitas'!$O$14)),-I515,0))</f>
        <v>12927.7</v>
      </c>
      <c r="R515" s="153" t="e">
        <f t="shared" si="28"/>
        <v>#N/A</v>
      </c>
      <c r="S515" s="150" t="e">
        <f t="shared" si="29"/>
        <v>#N/A</v>
      </c>
      <c r="T515" s="150" t="e">
        <f t="shared" si="30"/>
        <v>#N/A</v>
      </c>
      <c r="U515" s="150" t="e">
        <f t="shared" si="31"/>
        <v>#N/A</v>
      </c>
      <c r="V515" s="154" t="e">
        <f>VLOOKUP(E515,'PC Receitas'!$O$4:$P$14,2,FALSE)</f>
        <v>#N/A</v>
      </c>
    </row>
    <row r="516" spans="3:22" ht="19.5" customHeight="1" thickTop="1" thickBot="1" x14ac:dyDescent="0.3">
      <c r="C516" s="58"/>
      <c r="D516" s="58" t="str">
        <f>IF(C516&lt;&gt;"",TEXT(C516,"00")&amp;"/03/"&amp;'Configurações Básicas'!$P$5,"")</f>
        <v/>
      </c>
      <c r="E516" s="58"/>
      <c r="F516" s="58"/>
      <c r="G516" s="58"/>
      <c r="H516" s="58"/>
      <c r="I516" s="59"/>
      <c r="J516" s="193"/>
      <c r="K516" s="60"/>
      <c r="L516" s="60"/>
      <c r="M516" s="56">
        <f>M515+IF(AND(K516="Pago",OR(E516='PC Receitas'!$O$4,E516='PC Receitas'!$O$5,E516='PC Receitas'!$O$6)),I516,IF(AND(K516="Pago",OR(E516='PC Receitas'!$O$7,E516='PC Receitas'!$O$8,E516='PC Receitas'!$O$9,E516='PC Receitas'!$O$10,E516='PC Receitas'!$O$11,E516='PC Receitas'!$O$12,E516='PC Receitas'!$O$13,E516='PC Receitas'!$O$14)),-I516,0))</f>
        <v>12927.7</v>
      </c>
      <c r="R516" s="153" t="e">
        <f t="shared" si="28"/>
        <v>#N/A</v>
      </c>
      <c r="S516" s="150" t="e">
        <f t="shared" si="29"/>
        <v>#N/A</v>
      </c>
      <c r="T516" s="150" t="e">
        <f t="shared" si="30"/>
        <v>#N/A</v>
      </c>
      <c r="U516" s="150" t="e">
        <f t="shared" si="31"/>
        <v>#N/A</v>
      </c>
      <c r="V516" s="154" t="e">
        <f>VLOOKUP(E516,'PC Receitas'!$O$4:$P$14,2,FALSE)</f>
        <v>#N/A</v>
      </c>
    </row>
    <row r="517" spans="3:22" ht="19.5" customHeight="1" thickTop="1" thickBot="1" x14ac:dyDescent="0.3">
      <c r="C517" s="58"/>
      <c r="D517" s="58" t="str">
        <f>IF(C517&lt;&gt;"",TEXT(C517,"00")&amp;"/03/"&amp;'Configurações Básicas'!$P$5,"")</f>
        <v/>
      </c>
      <c r="E517" s="58"/>
      <c r="F517" s="58"/>
      <c r="G517" s="58"/>
      <c r="H517" s="58"/>
      <c r="I517" s="59"/>
      <c r="J517" s="193"/>
      <c r="K517" s="60"/>
      <c r="L517" s="60"/>
      <c r="M517" s="56">
        <f>M516+IF(AND(K517="Pago",OR(E517='PC Receitas'!$O$4,E517='PC Receitas'!$O$5,E517='PC Receitas'!$O$6)),I517,IF(AND(K517="Pago",OR(E517='PC Receitas'!$O$7,E517='PC Receitas'!$O$8,E517='PC Receitas'!$O$9,E517='PC Receitas'!$O$10,E517='PC Receitas'!$O$11,E517='PC Receitas'!$O$12,E517='PC Receitas'!$O$13,E517='PC Receitas'!$O$14)),-I517,0))</f>
        <v>12927.7</v>
      </c>
      <c r="R517" s="153" t="e">
        <f t="shared" si="28"/>
        <v>#N/A</v>
      </c>
      <c r="S517" s="150" t="e">
        <f t="shared" si="29"/>
        <v>#N/A</v>
      </c>
      <c r="T517" s="150" t="e">
        <f t="shared" si="30"/>
        <v>#N/A</v>
      </c>
      <c r="U517" s="150" t="e">
        <f t="shared" si="31"/>
        <v>#N/A</v>
      </c>
      <c r="V517" s="154" t="e">
        <f>VLOOKUP(E517,'PC Receitas'!$O$4:$P$14,2,FALSE)</f>
        <v>#N/A</v>
      </c>
    </row>
    <row r="518" spans="3:22" ht="19.5" customHeight="1" thickTop="1" thickBot="1" x14ac:dyDescent="0.3">
      <c r="C518" s="58"/>
      <c r="D518" s="58" t="str">
        <f>IF(C518&lt;&gt;"",TEXT(C518,"00")&amp;"/03/"&amp;'Configurações Básicas'!$P$5,"")</f>
        <v/>
      </c>
      <c r="E518" s="58"/>
      <c r="F518" s="58"/>
      <c r="G518" s="58"/>
      <c r="H518" s="58"/>
      <c r="I518" s="59"/>
      <c r="J518" s="193"/>
      <c r="K518" s="60"/>
      <c r="L518" s="60"/>
      <c r="M518" s="56">
        <f>M517+IF(AND(K518="Pago",OR(E518='PC Receitas'!$O$4,E518='PC Receitas'!$O$5,E518='PC Receitas'!$O$6)),I518,IF(AND(K518="Pago",OR(E518='PC Receitas'!$O$7,E518='PC Receitas'!$O$8,E518='PC Receitas'!$O$9,E518='PC Receitas'!$O$10,E518='PC Receitas'!$O$11,E518='PC Receitas'!$O$12,E518='PC Receitas'!$O$13,E518='PC Receitas'!$O$14)),-I518,0))</f>
        <v>12927.7</v>
      </c>
      <c r="R518" s="153" t="e">
        <f t="shared" ref="R518:R581" si="32">IF(V518="Despesas_com_RH","Despesa",IF(V518="Despesas_Operacionais","Despesa",IF(V518="Despesas_com_Marketing","Despesa",IF(V518="Impostos","Despesa",IF(V518="Investimentos","Despesa","")))))</f>
        <v>#N/A</v>
      </c>
      <c r="S518" s="150" t="e">
        <f t="shared" ref="S518:S581" si="33">IF(V518="Despesas_com_Produtos","Despesa",IF(V518="Despesas_com_Serviços","Despesa",IF(V518="Despesas_Não_Operacionais","Despesa","")))</f>
        <v>#N/A</v>
      </c>
      <c r="T518" s="150" t="e">
        <f t="shared" ref="T518:T581" si="34">IF(V518="Receitas_com_Produtos","Receita",IF(V518="Receitas_com_Serviços","Receita",IF(V518="Receitas_Não_Operacionais","Receita","")))</f>
        <v>#N/A</v>
      </c>
      <c r="U518" s="150" t="e">
        <f t="shared" ref="U518:U581" si="35">IF(R518&lt;&gt;"",R518,IF(S518&lt;&gt;"",S518,IF(T518&lt;&gt;"",T518,"")))</f>
        <v>#N/A</v>
      </c>
      <c r="V518" s="154" t="e">
        <f>VLOOKUP(E518,'PC Receitas'!$O$4:$P$14,2,FALSE)</f>
        <v>#N/A</v>
      </c>
    </row>
    <row r="519" spans="3:22" ht="19.5" customHeight="1" thickTop="1" thickBot="1" x14ac:dyDescent="0.3">
      <c r="C519" s="58"/>
      <c r="D519" s="58" t="str">
        <f>IF(C519&lt;&gt;"",TEXT(C519,"00")&amp;"/03/"&amp;'Configurações Básicas'!$P$5,"")</f>
        <v/>
      </c>
      <c r="E519" s="58"/>
      <c r="F519" s="58"/>
      <c r="G519" s="58"/>
      <c r="H519" s="58"/>
      <c r="I519" s="59"/>
      <c r="J519" s="193"/>
      <c r="K519" s="60"/>
      <c r="L519" s="60"/>
      <c r="M519" s="56">
        <f>M518+IF(AND(K519="Pago",OR(E519='PC Receitas'!$O$4,E519='PC Receitas'!$O$5,E519='PC Receitas'!$O$6)),I519,IF(AND(K519="Pago",OR(E519='PC Receitas'!$O$7,E519='PC Receitas'!$O$8,E519='PC Receitas'!$O$9,E519='PC Receitas'!$O$10,E519='PC Receitas'!$O$11,E519='PC Receitas'!$O$12,E519='PC Receitas'!$O$13,E519='PC Receitas'!$O$14)),-I519,0))</f>
        <v>12927.7</v>
      </c>
      <c r="R519" s="153" t="e">
        <f t="shared" si="32"/>
        <v>#N/A</v>
      </c>
      <c r="S519" s="150" t="e">
        <f t="shared" si="33"/>
        <v>#N/A</v>
      </c>
      <c r="T519" s="150" t="e">
        <f t="shared" si="34"/>
        <v>#N/A</v>
      </c>
      <c r="U519" s="150" t="e">
        <f t="shared" si="35"/>
        <v>#N/A</v>
      </c>
      <c r="V519" s="154" t="e">
        <f>VLOOKUP(E519,'PC Receitas'!$O$4:$P$14,2,FALSE)</f>
        <v>#N/A</v>
      </c>
    </row>
    <row r="520" spans="3:22" ht="19.5" customHeight="1" thickTop="1" thickBot="1" x14ac:dyDescent="0.3">
      <c r="C520" s="58"/>
      <c r="D520" s="58" t="str">
        <f>IF(C520&lt;&gt;"",TEXT(C520,"00")&amp;"/03/"&amp;'Configurações Básicas'!$P$5,"")</f>
        <v/>
      </c>
      <c r="E520" s="58"/>
      <c r="F520" s="58"/>
      <c r="G520" s="58"/>
      <c r="H520" s="58"/>
      <c r="I520" s="59"/>
      <c r="J520" s="193"/>
      <c r="K520" s="60"/>
      <c r="L520" s="60"/>
      <c r="M520" s="56">
        <f>M519+IF(AND(K520="Pago",OR(E520='PC Receitas'!$O$4,E520='PC Receitas'!$O$5,E520='PC Receitas'!$O$6)),I520,IF(AND(K520="Pago",OR(E520='PC Receitas'!$O$7,E520='PC Receitas'!$O$8,E520='PC Receitas'!$O$9,E520='PC Receitas'!$O$10,E520='PC Receitas'!$O$11,E520='PC Receitas'!$O$12,E520='PC Receitas'!$O$13,E520='PC Receitas'!$O$14)),-I520,0))</f>
        <v>12927.7</v>
      </c>
      <c r="R520" s="153" t="e">
        <f t="shared" si="32"/>
        <v>#N/A</v>
      </c>
      <c r="S520" s="150" t="e">
        <f t="shared" si="33"/>
        <v>#N/A</v>
      </c>
      <c r="T520" s="150" t="e">
        <f t="shared" si="34"/>
        <v>#N/A</v>
      </c>
      <c r="U520" s="150" t="e">
        <f t="shared" si="35"/>
        <v>#N/A</v>
      </c>
      <c r="V520" s="154" t="e">
        <f>VLOOKUP(E520,'PC Receitas'!$O$4:$P$14,2,FALSE)</f>
        <v>#N/A</v>
      </c>
    </row>
    <row r="521" spans="3:22" ht="19.5" customHeight="1" thickTop="1" thickBot="1" x14ac:dyDescent="0.3">
      <c r="C521" s="58"/>
      <c r="D521" s="58" t="str">
        <f>IF(C521&lt;&gt;"",TEXT(C521,"00")&amp;"/03/"&amp;'Configurações Básicas'!$P$5,"")</f>
        <v/>
      </c>
      <c r="E521" s="58"/>
      <c r="F521" s="58"/>
      <c r="G521" s="58"/>
      <c r="H521" s="58"/>
      <c r="I521" s="59"/>
      <c r="J521" s="193"/>
      <c r="K521" s="60"/>
      <c r="L521" s="60"/>
      <c r="M521" s="56">
        <f>M520+IF(AND(K521="Pago",OR(E521='PC Receitas'!$O$4,E521='PC Receitas'!$O$5,E521='PC Receitas'!$O$6)),I521,IF(AND(K521="Pago",OR(E521='PC Receitas'!$O$7,E521='PC Receitas'!$O$8,E521='PC Receitas'!$O$9,E521='PC Receitas'!$O$10,E521='PC Receitas'!$O$11,E521='PC Receitas'!$O$12,E521='PC Receitas'!$O$13,E521='PC Receitas'!$O$14)),-I521,0))</f>
        <v>12927.7</v>
      </c>
      <c r="R521" s="153" t="e">
        <f t="shared" si="32"/>
        <v>#N/A</v>
      </c>
      <c r="S521" s="150" t="e">
        <f t="shared" si="33"/>
        <v>#N/A</v>
      </c>
      <c r="T521" s="150" t="e">
        <f t="shared" si="34"/>
        <v>#N/A</v>
      </c>
      <c r="U521" s="150" t="e">
        <f t="shared" si="35"/>
        <v>#N/A</v>
      </c>
      <c r="V521" s="154" t="e">
        <f>VLOOKUP(E521,'PC Receitas'!$O$4:$P$14,2,FALSE)</f>
        <v>#N/A</v>
      </c>
    </row>
    <row r="522" spans="3:22" ht="19.5" customHeight="1" thickTop="1" thickBot="1" x14ac:dyDescent="0.3">
      <c r="C522" s="58"/>
      <c r="D522" s="58" t="str">
        <f>IF(C522&lt;&gt;"",TEXT(C522,"00")&amp;"/03/"&amp;'Configurações Básicas'!$P$5,"")</f>
        <v/>
      </c>
      <c r="E522" s="58"/>
      <c r="F522" s="58"/>
      <c r="G522" s="58"/>
      <c r="H522" s="58"/>
      <c r="I522" s="59"/>
      <c r="J522" s="193"/>
      <c r="K522" s="60"/>
      <c r="L522" s="60"/>
      <c r="M522" s="56">
        <f>M521+IF(AND(K522="Pago",OR(E522='PC Receitas'!$O$4,E522='PC Receitas'!$O$5,E522='PC Receitas'!$O$6)),I522,IF(AND(K522="Pago",OR(E522='PC Receitas'!$O$7,E522='PC Receitas'!$O$8,E522='PC Receitas'!$O$9,E522='PC Receitas'!$O$10,E522='PC Receitas'!$O$11,E522='PC Receitas'!$O$12,E522='PC Receitas'!$O$13,E522='PC Receitas'!$O$14)),-I522,0))</f>
        <v>12927.7</v>
      </c>
      <c r="R522" s="153" t="e">
        <f t="shared" si="32"/>
        <v>#N/A</v>
      </c>
      <c r="S522" s="150" t="e">
        <f t="shared" si="33"/>
        <v>#N/A</v>
      </c>
      <c r="T522" s="150" t="e">
        <f t="shared" si="34"/>
        <v>#N/A</v>
      </c>
      <c r="U522" s="150" t="e">
        <f t="shared" si="35"/>
        <v>#N/A</v>
      </c>
      <c r="V522" s="154" t="e">
        <f>VLOOKUP(E522,'PC Receitas'!$O$4:$P$14,2,FALSE)</f>
        <v>#N/A</v>
      </c>
    </row>
    <row r="523" spans="3:22" ht="19.5" customHeight="1" thickTop="1" thickBot="1" x14ac:dyDescent="0.3">
      <c r="C523" s="58"/>
      <c r="D523" s="58" t="str">
        <f>IF(C523&lt;&gt;"",TEXT(C523,"00")&amp;"/03/"&amp;'Configurações Básicas'!$P$5,"")</f>
        <v/>
      </c>
      <c r="E523" s="58"/>
      <c r="F523" s="58"/>
      <c r="G523" s="58"/>
      <c r="H523" s="58"/>
      <c r="I523" s="59"/>
      <c r="J523" s="193"/>
      <c r="K523" s="60"/>
      <c r="L523" s="60"/>
      <c r="M523" s="56">
        <f>M522+IF(AND(K523="Pago",OR(E523='PC Receitas'!$O$4,E523='PC Receitas'!$O$5,E523='PC Receitas'!$O$6)),I523,IF(AND(K523="Pago",OR(E523='PC Receitas'!$O$7,E523='PC Receitas'!$O$8,E523='PC Receitas'!$O$9,E523='PC Receitas'!$O$10,E523='PC Receitas'!$O$11,E523='PC Receitas'!$O$12,E523='PC Receitas'!$O$13,E523='PC Receitas'!$O$14)),-I523,0))</f>
        <v>12927.7</v>
      </c>
      <c r="R523" s="153" t="e">
        <f t="shared" si="32"/>
        <v>#N/A</v>
      </c>
      <c r="S523" s="150" t="e">
        <f t="shared" si="33"/>
        <v>#N/A</v>
      </c>
      <c r="T523" s="150" t="e">
        <f t="shared" si="34"/>
        <v>#N/A</v>
      </c>
      <c r="U523" s="150" t="e">
        <f t="shared" si="35"/>
        <v>#N/A</v>
      </c>
      <c r="V523" s="154" t="e">
        <f>VLOOKUP(E523,'PC Receitas'!$O$4:$P$14,2,FALSE)</f>
        <v>#N/A</v>
      </c>
    </row>
    <row r="524" spans="3:22" ht="19.5" customHeight="1" thickTop="1" thickBot="1" x14ac:dyDescent="0.3">
      <c r="C524" s="58"/>
      <c r="D524" s="58" t="str">
        <f>IF(C524&lt;&gt;"",TEXT(C524,"00")&amp;"/03/"&amp;'Configurações Básicas'!$P$5,"")</f>
        <v/>
      </c>
      <c r="E524" s="58"/>
      <c r="F524" s="58"/>
      <c r="G524" s="58"/>
      <c r="H524" s="58"/>
      <c r="I524" s="59"/>
      <c r="J524" s="193"/>
      <c r="K524" s="60"/>
      <c r="L524" s="60"/>
      <c r="M524" s="56">
        <f>M523+IF(AND(K524="Pago",OR(E524='PC Receitas'!$O$4,E524='PC Receitas'!$O$5,E524='PC Receitas'!$O$6)),I524,IF(AND(K524="Pago",OR(E524='PC Receitas'!$O$7,E524='PC Receitas'!$O$8,E524='PC Receitas'!$O$9,E524='PC Receitas'!$O$10,E524='PC Receitas'!$O$11,E524='PC Receitas'!$O$12,E524='PC Receitas'!$O$13,E524='PC Receitas'!$O$14)),-I524,0))</f>
        <v>12927.7</v>
      </c>
      <c r="R524" s="153" t="e">
        <f t="shared" si="32"/>
        <v>#N/A</v>
      </c>
      <c r="S524" s="150" t="e">
        <f t="shared" si="33"/>
        <v>#N/A</v>
      </c>
      <c r="T524" s="150" t="e">
        <f t="shared" si="34"/>
        <v>#N/A</v>
      </c>
      <c r="U524" s="150" t="e">
        <f t="shared" si="35"/>
        <v>#N/A</v>
      </c>
      <c r="V524" s="154" t="e">
        <f>VLOOKUP(E524,'PC Receitas'!$O$4:$P$14,2,FALSE)</f>
        <v>#N/A</v>
      </c>
    </row>
    <row r="525" spans="3:22" ht="19.5" customHeight="1" thickTop="1" thickBot="1" x14ac:dyDescent="0.3">
      <c r="C525" s="58"/>
      <c r="D525" s="58" t="str">
        <f>IF(C525&lt;&gt;"",TEXT(C525,"00")&amp;"/03/"&amp;'Configurações Básicas'!$P$5,"")</f>
        <v/>
      </c>
      <c r="E525" s="58"/>
      <c r="F525" s="58"/>
      <c r="G525" s="58"/>
      <c r="H525" s="58"/>
      <c r="I525" s="59"/>
      <c r="J525" s="193"/>
      <c r="K525" s="60"/>
      <c r="L525" s="60"/>
      <c r="M525" s="56">
        <f>M524+IF(AND(K525="Pago",OR(E525='PC Receitas'!$O$4,E525='PC Receitas'!$O$5,E525='PC Receitas'!$O$6)),I525,IF(AND(K525="Pago",OR(E525='PC Receitas'!$O$7,E525='PC Receitas'!$O$8,E525='PC Receitas'!$O$9,E525='PC Receitas'!$O$10,E525='PC Receitas'!$O$11,E525='PC Receitas'!$O$12,E525='PC Receitas'!$O$13,E525='PC Receitas'!$O$14)),-I525,0))</f>
        <v>12927.7</v>
      </c>
      <c r="R525" s="153" t="e">
        <f t="shared" si="32"/>
        <v>#N/A</v>
      </c>
      <c r="S525" s="150" t="e">
        <f t="shared" si="33"/>
        <v>#N/A</v>
      </c>
      <c r="T525" s="150" t="e">
        <f t="shared" si="34"/>
        <v>#N/A</v>
      </c>
      <c r="U525" s="150" t="e">
        <f t="shared" si="35"/>
        <v>#N/A</v>
      </c>
      <c r="V525" s="154" t="e">
        <f>VLOOKUP(E525,'PC Receitas'!$O$4:$P$14,2,FALSE)</f>
        <v>#N/A</v>
      </c>
    </row>
    <row r="526" spans="3:22" ht="19.5" customHeight="1" thickTop="1" thickBot="1" x14ac:dyDescent="0.3">
      <c r="C526" s="58"/>
      <c r="D526" s="58" t="str">
        <f>IF(C526&lt;&gt;"",TEXT(C526,"00")&amp;"/03/"&amp;'Configurações Básicas'!$P$5,"")</f>
        <v/>
      </c>
      <c r="E526" s="58"/>
      <c r="F526" s="58"/>
      <c r="G526" s="58"/>
      <c r="H526" s="58"/>
      <c r="I526" s="59"/>
      <c r="J526" s="193"/>
      <c r="K526" s="60"/>
      <c r="L526" s="60"/>
      <c r="M526" s="56">
        <f>M525+IF(AND(K526="Pago",OR(E526='PC Receitas'!$O$4,E526='PC Receitas'!$O$5,E526='PC Receitas'!$O$6)),I526,IF(AND(K526="Pago",OR(E526='PC Receitas'!$O$7,E526='PC Receitas'!$O$8,E526='PC Receitas'!$O$9,E526='PC Receitas'!$O$10,E526='PC Receitas'!$O$11,E526='PC Receitas'!$O$12,E526='PC Receitas'!$O$13,E526='PC Receitas'!$O$14)),-I526,0))</f>
        <v>12927.7</v>
      </c>
      <c r="R526" s="153" t="e">
        <f t="shared" si="32"/>
        <v>#N/A</v>
      </c>
      <c r="S526" s="150" t="e">
        <f t="shared" si="33"/>
        <v>#N/A</v>
      </c>
      <c r="T526" s="150" t="e">
        <f t="shared" si="34"/>
        <v>#N/A</v>
      </c>
      <c r="U526" s="150" t="e">
        <f t="shared" si="35"/>
        <v>#N/A</v>
      </c>
      <c r="V526" s="154" t="e">
        <f>VLOOKUP(E526,'PC Receitas'!$O$4:$P$14,2,FALSE)</f>
        <v>#N/A</v>
      </c>
    </row>
    <row r="527" spans="3:22" ht="19.5" customHeight="1" thickTop="1" thickBot="1" x14ac:dyDescent="0.3">
      <c r="C527" s="58"/>
      <c r="D527" s="58" t="str">
        <f>IF(C527&lt;&gt;"",TEXT(C527,"00")&amp;"/03/"&amp;'Configurações Básicas'!$P$5,"")</f>
        <v/>
      </c>
      <c r="E527" s="58"/>
      <c r="F527" s="58"/>
      <c r="G527" s="58"/>
      <c r="H527" s="58"/>
      <c r="I527" s="59"/>
      <c r="J527" s="193"/>
      <c r="K527" s="60"/>
      <c r="L527" s="60"/>
      <c r="M527" s="56">
        <f>M526+IF(AND(K527="Pago",OR(E527='PC Receitas'!$O$4,E527='PC Receitas'!$O$5,E527='PC Receitas'!$O$6)),I527,IF(AND(K527="Pago",OR(E527='PC Receitas'!$O$7,E527='PC Receitas'!$O$8,E527='PC Receitas'!$O$9,E527='PC Receitas'!$O$10,E527='PC Receitas'!$O$11,E527='PC Receitas'!$O$12,E527='PC Receitas'!$O$13,E527='PC Receitas'!$O$14)),-I527,0))</f>
        <v>12927.7</v>
      </c>
      <c r="R527" s="153" t="e">
        <f t="shared" si="32"/>
        <v>#N/A</v>
      </c>
      <c r="S527" s="150" t="e">
        <f t="shared" si="33"/>
        <v>#N/A</v>
      </c>
      <c r="T527" s="150" t="e">
        <f t="shared" si="34"/>
        <v>#N/A</v>
      </c>
      <c r="U527" s="150" t="e">
        <f t="shared" si="35"/>
        <v>#N/A</v>
      </c>
      <c r="V527" s="154" t="e">
        <f>VLOOKUP(E527,'PC Receitas'!$O$4:$P$14,2,FALSE)</f>
        <v>#N/A</v>
      </c>
    </row>
    <row r="528" spans="3:22" ht="19.5" customHeight="1" thickTop="1" thickBot="1" x14ac:dyDescent="0.3">
      <c r="C528" s="58"/>
      <c r="D528" s="58" t="str">
        <f>IF(C528&lt;&gt;"",TEXT(C528,"00")&amp;"/03/"&amp;'Configurações Básicas'!$P$5,"")</f>
        <v/>
      </c>
      <c r="E528" s="58"/>
      <c r="F528" s="58"/>
      <c r="G528" s="58"/>
      <c r="H528" s="58"/>
      <c r="I528" s="59"/>
      <c r="J528" s="193"/>
      <c r="K528" s="60"/>
      <c r="L528" s="60"/>
      <c r="M528" s="56">
        <f>M527+IF(AND(K528="Pago",OR(E528='PC Receitas'!$O$4,E528='PC Receitas'!$O$5,E528='PC Receitas'!$O$6)),I528,IF(AND(K528="Pago",OR(E528='PC Receitas'!$O$7,E528='PC Receitas'!$O$8,E528='PC Receitas'!$O$9,E528='PC Receitas'!$O$10,E528='PC Receitas'!$O$11,E528='PC Receitas'!$O$12,E528='PC Receitas'!$O$13,E528='PC Receitas'!$O$14)),-I528,0))</f>
        <v>12927.7</v>
      </c>
      <c r="R528" s="153" t="e">
        <f t="shared" si="32"/>
        <v>#N/A</v>
      </c>
      <c r="S528" s="150" t="e">
        <f t="shared" si="33"/>
        <v>#N/A</v>
      </c>
      <c r="T528" s="150" t="e">
        <f t="shared" si="34"/>
        <v>#N/A</v>
      </c>
      <c r="U528" s="150" t="e">
        <f t="shared" si="35"/>
        <v>#N/A</v>
      </c>
      <c r="V528" s="154" t="e">
        <f>VLOOKUP(E528,'PC Receitas'!$O$4:$P$14,2,FALSE)</f>
        <v>#N/A</v>
      </c>
    </row>
    <row r="529" spans="3:22" ht="19.5" customHeight="1" thickTop="1" thickBot="1" x14ac:dyDescent="0.3">
      <c r="C529" s="58"/>
      <c r="D529" s="58" t="str">
        <f>IF(C529&lt;&gt;"",TEXT(C529,"00")&amp;"/03/"&amp;'Configurações Básicas'!$P$5,"")</f>
        <v/>
      </c>
      <c r="E529" s="58"/>
      <c r="F529" s="58"/>
      <c r="G529" s="58"/>
      <c r="H529" s="58"/>
      <c r="I529" s="59"/>
      <c r="J529" s="193"/>
      <c r="K529" s="60"/>
      <c r="L529" s="60"/>
      <c r="M529" s="56">
        <f>M528+IF(AND(K529="Pago",OR(E529='PC Receitas'!$O$4,E529='PC Receitas'!$O$5,E529='PC Receitas'!$O$6)),I529,IF(AND(K529="Pago",OR(E529='PC Receitas'!$O$7,E529='PC Receitas'!$O$8,E529='PC Receitas'!$O$9,E529='PC Receitas'!$O$10,E529='PC Receitas'!$O$11,E529='PC Receitas'!$O$12,E529='PC Receitas'!$O$13,E529='PC Receitas'!$O$14)),-I529,0))</f>
        <v>12927.7</v>
      </c>
      <c r="R529" s="153" t="e">
        <f t="shared" si="32"/>
        <v>#N/A</v>
      </c>
      <c r="S529" s="150" t="e">
        <f t="shared" si="33"/>
        <v>#N/A</v>
      </c>
      <c r="T529" s="150" t="e">
        <f t="shared" si="34"/>
        <v>#N/A</v>
      </c>
      <c r="U529" s="150" t="e">
        <f t="shared" si="35"/>
        <v>#N/A</v>
      </c>
      <c r="V529" s="154" t="e">
        <f>VLOOKUP(E529,'PC Receitas'!$O$4:$P$14,2,FALSE)</f>
        <v>#N/A</v>
      </c>
    </row>
    <row r="530" spans="3:22" ht="19.5" customHeight="1" thickTop="1" thickBot="1" x14ac:dyDescent="0.3">
      <c r="C530" s="58"/>
      <c r="D530" s="58" t="str">
        <f>IF(C530&lt;&gt;"",TEXT(C530,"00")&amp;"/03/"&amp;'Configurações Básicas'!$P$5,"")</f>
        <v/>
      </c>
      <c r="E530" s="58"/>
      <c r="F530" s="58"/>
      <c r="G530" s="58"/>
      <c r="H530" s="58"/>
      <c r="I530" s="59"/>
      <c r="J530" s="193"/>
      <c r="K530" s="60"/>
      <c r="L530" s="60"/>
      <c r="M530" s="56">
        <f>M529+IF(AND(K530="Pago",OR(E530='PC Receitas'!$O$4,E530='PC Receitas'!$O$5,E530='PC Receitas'!$O$6)),I530,IF(AND(K530="Pago",OR(E530='PC Receitas'!$O$7,E530='PC Receitas'!$O$8,E530='PC Receitas'!$O$9,E530='PC Receitas'!$O$10,E530='PC Receitas'!$O$11,E530='PC Receitas'!$O$12,E530='PC Receitas'!$O$13,E530='PC Receitas'!$O$14)),-I530,0))</f>
        <v>12927.7</v>
      </c>
      <c r="R530" s="153" t="e">
        <f t="shared" si="32"/>
        <v>#N/A</v>
      </c>
      <c r="S530" s="150" t="e">
        <f t="shared" si="33"/>
        <v>#N/A</v>
      </c>
      <c r="T530" s="150" t="e">
        <f t="shared" si="34"/>
        <v>#N/A</v>
      </c>
      <c r="U530" s="150" t="e">
        <f t="shared" si="35"/>
        <v>#N/A</v>
      </c>
      <c r="V530" s="154" t="e">
        <f>VLOOKUP(E530,'PC Receitas'!$O$4:$P$14,2,FALSE)</f>
        <v>#N/A</v>
      </c>
    </row>
    <row r="531" spans="3:22" ht="19.5" customHeight="1" thickTop="1" thickBot="1" x14ac:dyDescent="0.3">
      <c r="C531" s="58"/>
      <c r="D531" s="58" t="str">
        <f>IF(C531&lt;&gt;"",TEXT(C531,"00")&amp;"/03/"&amp;'Configurações Básicas'!$P$5,"")</f>
        <v/>
      </c>
      <c r="E531" s="58"/>
      <c r="F531" s="58"/>
      <c r="G531" s="58"/>
      <c r="H531" s="58"/>
      <c r="I531" s="59"/>
      <c r="J531" s="193"/>
      <c r="K531" s="60"/>
      <c r="L531" s="60"/>
      <c r="M531" s="56">
        <f>M530+IF(AND(K531="Pago",OR(E531='PC Receitas'!$O$4,E531='PC Receitas'!$O$5,E531='PC Receitas'!$O$6)),I531,IF(AND(K531="Pago",OR(E531='PC Receitas'!$O$7,E531='PC Receitas'!$O$8,E531='PC Receitas'!$O$9,E531='PC Receitas'!$O$10,E531='PC Receitas'!$O$11,E531='PC Receitas'!$O$12,E531='PC Receitas'!$O$13,E531='PC Receitas'!$O$14)),-I531,0))</f>
        <v>12927.7</v>
      </c>
      <c r="R531" s="153" t="e">
        <f t="shared" si="32"/>
        <v>#N/A</v>
      </c>
      <c r="S531" s="150" t="e">
        <f t="shared" si="33"/>
        <v>#N/A</v>
      </c>
      <c r="T531" s="150" t="e">
        <f t="shared" si="34"/>
        <v>#N/A</v>
      </c>
      <c r="U531" s="150" t="e">
        <f t="shared" si="35"/>
        <v>#N/A</v>
      </c>
      <c r="V531" s="154" t="e">
        <f>VLOOKUP(E531,'PC Receitas'!$O$4:$P$14,2,FALSE)</f>
        <v>#N/A</v>
      </c>
    </row>
    <row r="532" spans="3:22" ht="19.5" customHeight="1" thickTop="1" thickBot="1" x14ac:dyDescent="0.3">
      <c r="C532" s="58"/>
      <c r="D532" s="58" t="str">
        <f>IF(C532&lt;&gt;"",TEXT(C532,"00")&amp;"/03/"&amp;'Configurações Básicas'!$P$5,"")</f>
        <v/>
      </c>
      <c r="E532" s="58"/>
      <c r="F532" s="58"/>
      <c r="G532" s="58"/>
      <c r="H532" s="58"/>
      <c r="I532" s="59"/>
      <c r="J532" s="193"/>
      <c r="K532" s="60"/>
      <c r="L532" s="60"/>
      <c r="M532" s="56">
        <f>M531+IF(AND(K532="Pago",OR(E532='PC Receitas'!$O$4,E532='PC Receitas'!$O$5,E532='PC Receitas'!$O$6)),I532,IF(AND(K532="Pago",OR(E532='PC Receitas'!$O$7,E532='PC Receitas'!$O$8,E532='PC Receitas'!$O$9,E532='PC Receitas'!$O$10,E532='PC Receitas'!$O$11,E532='PC Receitas'!$O$12,E532='PC Receitas'!$O$13,E532='PC Receitas'!$O$14)),-I532,0))</f>
        <v>12927.7</v>
      </c>
      <c r="R532" s="153" t="e">
        <f t="shared" si="32"/>
        <v>#N/A</v>
      </c>
      <c r="S532" s="150" t="e">
        <f t="shared" si="33"/>
        <v>#N/A</v>
      </c>
      <c r="T532" s="150" t="e">
        <f t="shared" si="34"/>
        <v>#N/A</v>
      </c>
      <c r="U532" s="150" t="e">
        <f t="shared" si="35"/>
        <v>#N/A</v>
      </c>
      <c r="V532" s="154" t="e">
        <f>VLOOKUP(E532,'PC Receitas'!$O$4:$P$14,2,FALSE)</f>
        <v>#N/A</v>
      </c>
    </row>
    <row r="533" spans="3:22" ht="19.5" customHeight="1" thickTop="1" thickBot="1" x14ac:dyDescent="0.3">
      <c r="C533" s="58"/>
      <c r="D533" s="58" t="str">
        <f>IF(C533&lt;&gt;"",TEXT(C533,"00")&amp;"/03/"&amp;'Configurações Básicas'!$P$5,"")</f>
        <v/>
      </c>
      <c r="E533" s="58"/>
      <c r="F533" s="58"/>
      <c r="G533" s="58"/>
      <c r="H533" s="58"/>
      <c r="I533" s="59"/>
      <c r="J533" s="193"/>
      <c r="K533" s="60"/>
      <c r="L533" s="60"/>
      <c r="M533" s="56">
        <f>M532+IF(AND(K533="Pago",OR(E533='PC Receitas'!$O$4,E533='PC Receitas'!$O$5,E533='PC Receitas'!$O$6)),I533,IF(AND(K533="Pago",OR(E533='PC Receitas'!$O$7,E533='PC Receitas'!$O$8,E533='PC Receitas'!$O$9,E533='PC Receitas'!$O$10,E533='PC Receitas'!$O$11,E533='PC Receitas'!$O$12,E533='PC Receitas'!$O$13,E533='PC Receitas'!$O$14)),-I533,0))</f>
        <v>12927.7</v>
      </c>
      <c r="R533" s="153" t="e">
        <f t="shared" si="32"/>
        <v>#N/A</v>
      </c>
      <c r="S533" s="150" t="e">
        <f t="shared" si="33"/>
        <v>#N/A</v>
      </c>
      <c r="T533" s="150" t="e">
        <f t="shared" si="34"/>
        <v>#N/A</v>
      </c>
      <c r="U533" s="150" t="e">
        <f t="shared" si="35"/>
        <v>#N/A</v>
      </c>
      <c r="V533" s="154" t="e">
        <f>VLOOKUP(E533,'PC Receitas'!$O$4:$P$14,2,FALSE)</f>
        <v>#N/A</v>
      </c>
    </row>
    <row r="534" spans="3:22" ht="19.5" customHeight="1" thickTop="1" thickBot="1" x14ac:dyDescent="0.3">
      <c r="C534" s="58"/>
      <c r="D534" s="58" t="str">
        <f>IF(C534&lt;&gt;"",TEXT(C534,"00")&amp;"/03/"&amp;'Configurações Básicas'!$P$5,"")</f>
        <v/>
      </c>
      <c r="E534" s="58"/>
      <c r="F534" s="58"/>
      <c r="G534" s="58"/>
      <c r="H534" s="58"/>
      <c r="I534" s="59"/>
      <c r="J534" s="193"/>
      <c r="K534" s="60"/>
      <c r="L534" s="60"/>
      <c r="M534" s="56">
        <f>M533+IF(AND(K534="Pago",OR(E534='PC Receitas'!$O$4,E534='PC Receitas'!$O$5,E534='PC Receitas'!$O$6)),I534,IF(AND(K534="Pago",OR(E534='PC Receitas'!$O$7,E534='PC Receitas'!$O$8,E534='PC Receitas'!$O$9,E534='PC Receitas'!$O$10,E534='PC Receitas'!$O$11,E534='PC Receitas'!$O$12,E534='PC Receitas'!$O$13,E534='PC Receitas'!$O$14)),-I534,0))</f>
        <v>12927.7</v>
      </c>
      <c r="R534" s="153" t="e">
        <f t="shared" si="32"/>
        <v>#N/A</v>
      </c>
      <c r="S534" s="150" t="e">
        <f t="shared" si="33"/>
        <v>#N/A</v>
      </c>
      <c r="T534" s="150" t="e">
        <f t="shared" si="34"/>
        <v>#N/A</v>
      </c>
      <c r="U534" s="150" t="e">
        <f t="shared" si="35"/>
        <v>#N/A</v>
      </c>
      <c r="V534" s="154" t="e">
        <f>VLOOKUP(E534,'PC Receitas'!$O$4:$P$14,2,FALSE)</f>
        <v>#N/A</v>
      </c>
    </row>
    <row r="535" spans="3:22" ht="19.5" customHeight="1" thickTop="1" thickBot="1" x14ac:dyDescent="0.3">
      <c r="C535" s="58"/>
      <c r="D535" s="58" t="str">
        <f>IF(C535&lt;&gt;"",TEXT(C535,"00")&amp;"/03/"&amp;'Configurações Básicas'!$P$5,"")</f>
        <v/>
      </c>
      <c r="E535" s="58"/>
      <c r="F535" s="58"/>
      <c r="G535" s="58"/>
      <c r="H535" s="58"/>
      <c r="I535" s="59"/>
      <c r="J535" s="193"/>
      <c r="K535" s="60"/>
      <c r="L535" s="60"/>
      <c r="M535" s="56">
        <f>M534+IF(AND(K535="Pago",OR(E535='PC Receitas'!$O$4,E535='PC Receitas'!$O$5,E535='PC Receitas'!$O$6)),I535,IF(AND(K535="Pago",OR(E535='PC Receitas'!$O$7,E535='PC Receitas'!$O$8,E535='PC Receitas'!$O$9,E535='PC Receitas'!$O$10,E535='PC Receitas'!$O$11,E535='PC Receitas'!$O$12,E535='PC Receitas'!$O$13,E535='PC Receitas'!$O$14)),-I535,0))</f>
        <v>12927.7</v>
      </c>
      <c r="R535" s="153" t="e">
        <f t="shared" si="32"/>
        <v>#N/A</v>
      </c>
      <c r="S535" s="150" t="e">
        <f t="shared" si="33"/>
        <v>#N/A</v>
      </c>
      <c r="T535" s="150" t="e">
        <f t="shared" si="34"/>
        <v>#N/A</v>
      </c>
      <c r="U535" s="150" t="e">
        <f t="shared" si="35"/>
        <v>#N/A</v>
      </c>
      <c r="V535" s="154" t="e">
        <f>VLOOKUP(E535,'PC Receitas'!$O$4:$P$14,2,FALSE)</f>
        <v>#N/A</v>
      </c>
    </row>
    <row r="536" spans="3:22" ht="19.5" customHeight="1" thickTop="1" thickBot="1" x14ac:dyDescent="0.3">
      <c r="C536" s="58"/>
      <c r="D536" s="58" t="str">
        <f>IF(C536&lt;&gt;"",TEXT(C536,"00")&amp;"/03/"&amp;'Configurações Básicas'!$P$5,"")</f>
        <v/>
      </c>
      <c r="E536" s="58"/>
      <c r="F536" s="58"/>
      <c r="G536" s="58"/>
      <c r="H536" s="58"/>
      <c r="I536" s="59"/>
      <c r="J536" s="193"/>
      <c r="K536" s="60"/>
      <c r="L536" s="60"/>
      <c r="M536" s="56">
        <f>M535+IF(AND(K536="Pago",OR(E536='PC Receitas'!$O$4,E536='PC Receitas'!$O$5,E536='PC Receitas'!$O$6)),I536,IF(AND(K536="Pago",OR(E536='PC Receitas'!$O$7,E536='PC Receitas'!$O$8,E536='PC Receitas'!$O$9,E536='PC Receitas'!$O$10,E536='PC Receitas'!$O$11,E536='PC Receitas'!$O$12,E536='PC Receitas'!$O$13,E536='PC Receitas'!$O$14)),-I536,0))</f>
        <v>12927.7</v>
      </c>
      <c r="R536" s="153" t="e">
        <f t="shared" si="32"/>
        <v>#N/A</v>
      </c>
      <c r="S536" s="150" t="e">
        <f t="shared" si="33"/>
        <v>#N/A</v>
      </c>
      <c r="T536" s="150" t="e">
        <f t="shared" si="34"/>
        <v>#N/A</v>
      </c>
      <c r="U536" s="150" t="e">
        <f t="shared" si="35"/>
        <v>#N/A</v>
      </c>
      <c r="V536" s="154" t="e">
        <f>VLOOKUP(E536,'PC Receitas'!$O$4:$P$14,2,FALSE)</f>
        <v>#N/A</v>
      </c>
    </row>
    <row r="537" spans="3:22" ht="19.5" customHeight="1" thickTop="1" thickBot="1" x14ac:dyDescent="0.3">
      <c r="C537" s="58"/>
      <c r="D537" s="58" t="str">
        <f>IF(C537&lt;&gt;"",TEXT(C537,"00")&amp;"/03/"&amp;'Configurações Básicas'!$P$5,"")</f>
        <v/>
      </c>
      <c r="E537" s="58"/>
      <c r="F537" s="58"/>
      <c r="G537" s="58"/>
      <c r="H537" s="58"/>
      <c r="I537" s="59"/>
      <c r="J537" s="193"/>
      <c r="K537" s="60"/>
      <c r="L537" s="60"/>
      <c r="M537" s="56">
        <f>M536+IF(AND(K537="Pago",OR(E537='PC Receitas'!$O$4,E537='PC Receitas'!$O$5,E537='PC Receitas'!$O$6)),I537,IF(AND(K537="Pago",OR(E537='PC Receitas'!$O$7,E537='PC Receitas'!$O$8,E537='PC Receitas'!$O$9,E537='PC Receitas'!$O$10,E537='PC Receitas'!$O$11,E537='PC Receitas'!$O$12,E537='PC Receitas'!$O$13,E537='PC Receitas'!$O$14)),-I537,0))</f>
        <v>12927.7</v>
      </c>
      <c r="R537" s="153" t="e">
        <f t="shared" si="32"/>
        <v>#N/A</v>
      </c>
      <c r="S537" s="150" t="e">
        <f t="shared" si="33"/>
        <v>#N/A</v>
      </c>
      <c r="T537" s="150" t="e">
        <f t="shared" si="34"/>
        <v>#N/A</v>
      </c>
      <c r="U537" s="150" t="e">
        <f t="shared" si="35"/>
        <v>#N/A</v>
      </c>
      <c r="V537" s="154" t="e">
        <f>VLOOKUP(E537,'PC Receitas'!$O$4:$P$14,2,FALSE)</f>
        <v>#N/A</v>
      </c>
    </row>
    <row r="538" spans="3:22" ht="19.5" customHeight="1" thickTop="1" thickBot="1" x14ac:dyDescent="0.3">
      <c r="C538" s="58"/>
      <c r="D538" s="58" t="str">
        <f>IF(C538&lt;&gt;"",TEXT(C538,"00")&amp;"/03/"&amp;'Configurações Básicas'!$P$5,"")</f>
        <v/>
      </c>
      <c r="E538" s="58"/>
      <c r="F538" s="58"/>
      <c r="G538" s="58"/>
      <c r="H538" s="58"/>
      <c r="I538" s="59"/>
      <c r="J538" s="193"/>
      <c r="K538" s="60"/>
      <c r="L538" s="60"/>
      <c r="M538" s="56">
        <f>M537+IF(AND(K538="Pago",OR(E538='PC Receitas'!$O$4,E538='PC Receitas'!$O$5,E538='PC Receitas'!$O$6)),I538,IF(AND(K538="Pago",OR(E538='PC Receitas'!$O$7,E538='PC Receitas'!$O$8,E538='PC Receitas'!$O$9,E538='PC Receitas'!$O$10,E538='PC Receitas'!$O$11,E538='PC Receitas'!$O$12,E538='PC Receitas'!$O$13,E538='PC Receitas'!$O$14)),-I538,0))</f>
        <v>12927.7</v>
      </c>
      <c r="R538" s="153" t="e">
        <f t="shared" si="32"/>
        <v>#N/A</v>
      </c>
      <c r="S538" s="150" t="e">
        <f t="shared" si="33"/>
        <v>#N/A</v>
      </c>
      <c r="T538" s="150" t="e">
        <f t="shared" si="34"/>
        <v>#N/A</v>
      </c>
      <c r="U538" s="150" t="e">
        <f t="shared" si="35"/>
        <v>#N/A</v>
      </c>
      <c r="V538" s="154" t="e">
        <f>VLOOKUP(E538,'PC Receitas'!$O$4:$P$14,2,FALSE)</f>
        <v>#N/A</v>
      </c>
    </row>
    <row r="539" spans="3:22" ht="19.5" customHeight="1" thickTop="1" thickBot="1" x14ac:dyDescent="0.3">
      <c r="C539" s="58"/>
      <c r="D539" s="58" t="str">
        <f>IF(C539&lt;&gt;"",TEXT(C539,"00")&amp;"/03/"&amp;'Configurações Básicas'!$P$5,"")</f>
        <v/>
      </c>
      <c r="E539" s="58"/>
      <c r="F539" s="58"/>
      <c r="G539" s="58"/>
      <c r="H539" s="58"/>
      <c r="I539" s="59"/>
      <c r="J539" s="193"/>
      <c r="K539" s="60"/>
      <c r="L539" s="60"/>
      <c r="M539" s="56">
        <f>M538+IF(AND(K539="Pago",OR(E539='PC Receitas'!$O$4,E539='PC Receitas'!$O$5,E539='PC Receitas'!$O$6)),I539,IF(AND(K539="Pago",OR(E539='PC Receitas'!$O$7,E539='PC Receitas'!$O$8,E539='PC Receitas'!$O$9,E539='PC Receitas'!$O$10,E539='PC Receitas'!$O$11,E539='PC Receitas'!$O$12,E539='PC Receitas'!$O$13,E539='PC Receitas'!$O$14)),-I539,0))</f>
        <v>12927.7</v>
      </c>
      <c r="R539" s="153" t="e">
        <f t="shared" si="32"/>
        <v>#N/A</v>
      </c>
      <c r="S539" s="150" t="e">
        <f t="shared" si="33"/>
        <v>#N/A</v>
      </c>
      <c r="T539" s="150" t="e">
        <f t="shared" si="34"/>
        <v>#N/A</v>
      </c>
      <c r="U539" s="150" t="e">
        <f t="shared" si="35"/>
        <v>#N/A</v>
      </c>
      <c r="V539" s="154" t="e">
        <f>VLOOKUP(E539,'PC Receitas'!$O$4:$P$14,2,FALSE)</f>
        <v>#N/A</v>
      </c>
    </row>
    <row r="540" spans="3:22" ht="19.5" customHeight="1" thickTop="1" thickBot="1" x14ac:dyDescent="0.3">
      <c r="C540" s="58"/>
      <c r="D540" s="58" t="str">
        <f>IF(C540&lt;&gt;"",TEXT(C540,"00")&amp;"/03/"&amp;'Configurações Básicas'!$P$5,"")</f>
        <v/>
      </c>
      <c r="E540" s="58"/>
      <c r="F540" s="58"/>
      <c r="G540" s="58"/>
      <c r="H540" s="58"/>
      <c r="I540" s="59"/>
      <c r="J540" s="193"/>
      <c r="K540" s="60"/>
      <c r="L540" s="60"/>
      <c r="M540" s="56">
        <f>M539+IF(AND(K540="Pago",OR(E540='PC Receitas'!$O$4,E540='PC Receitas'!$O$5,E540='PC Receitas'!$O$6)),I540,IF(AND(K540="Pago",OR(E540='PC Receitas'!$O$7,E540='PC Receitas'!$O$8,E540='PC Receitas'!$O$9,E540='PC Receitas'!$O$10,E540='PC Receitas'!$O$11,E540='PC Receitas'!$O$12,E540='PC Receitas'!$O$13,E540='PC Receitas'!$O$14)),-I540,0))</f>
        <v>12927.7</v>
      </c>
      <c r="R540" s="153" t="e">
        <f t="shared" si="32"/>
        <v>#N/A</v>
      </c>
      <c r="S540" s="150" t="e">
        <f t="shared" si="33"/>
        <v>#N/A</v>
      </c>
      <c r="T540" s="150" t="e">
        <f t="shared" si="34"/>
        <v>#N/A</v>
      </c>
      <c r="U540" s="150" t="e">
        <f t="shared" si="35"/>
        <v>#N/A</v>
      </c>
      <c r="V540" s="154" t="e">
        <f>VLOOKUP(E540,'PC Receitas'!$O$4:$P$14,2,FALSE)</f>
        <v>#N/A</v>
      </c>
    </row>
    <row r="541" spans="3:22" ht="19.5" customHeight="1" thickTop="1" thickBot="1" x14ac:dyDescent="0.3">
      <c r="C541" s="58"/>
      <c r="D541" s="58" t="str">
        <f>IF(C541&lt;&gt;"",TEXT(C541,"00")&amp;"/03/"&amp;'Configurações Básicas'!$P$5,"")</f>
        <v/>
      </c>
      <c r="E541" s="58"/>
      <c r="F541" s="58"/>
      <c r="G541" s="58"/>
      <c r="H541" s="58"/>
      <c r="I541" s="59"/>
      <c r="J541" s="193"/>
      <c r="K541" s="60"/>
      <c r="L541" s="60"/>
      <c r="M541" s="56">
        <f>M540+IF(AND(K541="Pago",OR(E541='PC Receitas'!$O$4,E541='PC Receitas'!$O$5,E541='PC Receitas'!$O$6)),I541,IF(AND(K541="Pago",OR(E541='PC Receitas'!$O$7,E541='PC Receitas'!$O$8,E541='PC Receitas'!$O$9,E541='PC Receitas'!$O$10,E541='PC Receitas'!$O$11,E541='PC Receitas'!$O$12,E541='PC Receitas'!$O$13,E541='PC Receitas'!$O$14)),-I541,0))</f>
        <v>12927.7</v>
      </c>
      <c r="R541" s="153" t="e">
        <f t="shared" si="32"/>
        <v>#N/A</v>
      </c>
      <c r="S541" s="150" t="e">
        <f t="shared" si="33"/>
        <v>#N/A</v>
      </c>
      <c r="T541" s="150" t="e">
        <f t="shared" si="34"/>
        <v>#N/A</v>
      </c>
      <c r="U541" s="150" t="e">
        <f t="shared" si="35"/>
        <v>#N/A</v>
      </c>
      <c r="V541" s="154" t="e">
        <f>VLOOKUP(E541,'PC Receitas'!$O$4:$P$14,2,FALSE)</f>
        <v>#N/A</v>
      </c>
    </row>
    <row r="542" spans="3:22" ht="19.5" customHeight="1" thickTop="1" thickBot="1" x14ac:dyDescent="0.3">
      <c r="C542" s="58"/>
      <c r="D542" s="58" t="str">
        <f>IF(C542&lt;&gt;"",TEXT(C542,"00")&amp;"/03/"&amp;'Configurações Básicas'!$P$5,"")</f>
        <v/>
      </c>
      <c r="E542" s="58"/>
      <c r="F542" s="58"/>
      <c r="G542" s="58"/>
      <c r="H542" s="58"/>
      <c r="I542" s="59"/>
      <c r="J542" s="193"/>
      <c r="K542" s="60"/>
      <c r="L542" s="60"/>
      <c r="M542" s="56">
        <f>M541+IF(AND(K542="Pago",OR(E542='PC Receitas'!$O$4,E542='PC Receitas'!$O$5,E542='PC Receitas'!$O$6)),I542,IF(AND(K542="Pago",OR(E542='PC Receitas'!$O$7,E542='PC Receitas'!$O$8,E542='PC Receitas'!$O$9,E542='PC Receitas'!$O$10,E542='PC Receitas'!$O$11,E542='PC Receitas'!$O$12,E542='PC Receitas'!$O$13,E542='PC Receitas'!$O$14)),-I542,0))</f>
        <v>12927.7</v>
      </c>
      <c r="R542" s="153" t="e">
        <f t="shared" si="32"/>
        <v>#N/A</v>
      </c>
      <c r="S542" s="150" t="e">
        <f t="shared" si="33"/>
        <v>#N/A</v>
      </c>
      <c r="T542" s="150" t="e">
        <f t="shared" si="34"/>
        <v>#N/A</v>
      </c>
      <c r="U542" s="150" t="e">
        <f t="shared" si="35"/>
        <v>#N/A</v>
      </c>
      <c r="V542" s="154" t="e">
        <f>VLOOKUP(E542,'PC Receitas'!$O$4:$P$14,2,FALSE)</f>
        <v>#N/A</v>
      </c>
    </row>
    <row r="543" spans="3:22" ht="19.5" customHeight="1" thickTop="1" thickBot="1" x14ac:dyDescent="0.3">
      <c r="C543" s="58"/>
      <c r="D543" s="58" t="str">
        <f>IF(C543&lt;&gt;"",TEXT(C543,"00")&amp;"/03/"&amp;'Configurações Básicas'!$P$5,"")</f>
        <v/>
      </c>
      <c r="E543" s="58"/>
      <c r="F543" s="58"/>
      <c r="G543" s="58"/>
      <c r="H543" s="58"/>
      <c r="I543" s="59"/>
      <c r="J543" s="193"/>
      <c r="K543" s="60"/>
      <c r="L543" s="60"/>
      <c r="M543" s="56">
        <f>M542+IF(AND(K543="Pago",OR(E543='PC Receitas'!$O$4,E543='PC Receitas'!$O$5,E543='PC Receitas'!$O$6)),I543,IF(AND(K543="Pago",OR(E543='PC Receitas'!$O$7,E543='PC Receitas'!$O$8,E543='PC Receitas'!$O$9,E543='PC Receitas'!$O$10,E543='PC Receitas'!$O$11,E543='PC Receitas'!$O$12,E543='PC Receitas'!$O$13,E543='PC Receitas'!$O$14)),-I543,0))</f>
        <v>12927.7</v>
      </c>
      <c r="R543" s="153" t="e">
        <f t="shared" si="32"/>
        <v>#N/A</v>
      </c>
      <c r="S543" s="150" t="e">
        <f t="shared" si="33"/>
        <v>#N/A</v>
      </c>
      <c r="T543" s="150" t="e">
        <f t="shared" si="34"/>
        <v>#N/A</v>
      </c>
      <c r="U543" s="150" t="e">
        <f t="shared" si="35"/>
        <v>#N/A</v>
      </c>
      <c r="V543" s="154" t="e">
        <f>VLOOKUP(E543,'PC Receitas'!$O$4:$P$14,2,FALSE)</f>
        <v>#N/A</v>
      </c>
    </row>
    <row r="544" spans="3:22" ht="19.5" customHeight="1" thickTop="1" thickBot="1" x14ac:dyDescent="0.3">
      <c r="C544" s="58"/>
      <c r="D544" s="58" t="str">
        <f>IF(C544&lt;&gt;"",TEXT(C544,"00")&amp;"/03/"&amp;'Configurações Básicas'!$P$5,"")</f>
        <v/>
      </c>
      <c r="E544" s="58"/>
      <c r="F544" s="58"/>
      <c r="G544" s="58"/>
      <c r="H544" s="58"/>
      <c r="I544" s="59"/>
      <c r="J544" s="193"/>
      <c r="K544" s="60"/>
      <c r="L544" s="60"/>
      <c r="M544" s="56">
        <f>M543+IF(AND(K544="Pago",OR(E544='PC Receitas'!$O$4,E544='PC Receitas'!$O$5,E544='PC Receitas'!$O$6)),I544,IF(AND(K544="Pago",OR(E544='PC Receitas'!$O$7,E544='PC Receitas'!$O$8,E544='PC Receitas'!$O$9,E544='PC Receitas'!$O$10,E544='PC Receitas'!$O$11,E544='PC Receitas'!$O$12,E544='PC Receitas'!$O$13,E544='PC Receitas'!$O$14)),-I544,0))</f>
        <v>12927.7</v>
      </c>
      <c r="R544" s="153" t="e">
        <f t="shared" si="32"/>
        <v>#N/A</v>
      </c>
      <c r="S544" s="150" t="e">
        <f t="shared" si="33"/>
        <v>#N/A</v>
      </c>
      <c r="T544" s="150" t="e">
        <f t="shared" si="34"/>
        <v>#N/A</v>
      </c>
      <c r="U544" s="150" t="e">
        <f t="shared" si="35"/>
        <v>#N/A</v>
      </c>
      <c r="V544" s="154" t="e">
        <f>VLOOKUP(E544,'PC Receitas'!$O$4:$P$14,2,FALSE)</f>
        <v>#N/A</v>
      </c>
    </row>
    <row r="545" spans="3:22" ht="19.5" customHeight="1" thickTop="1" thickBot="1" x14ac:dyDescent="0.3">
      <c r="C545" s="58"/>
      <c r="D545" s="58" t="str">
        <f>IF(C545&lt;&gt;"",TEXT(C545,"00")&amp;"/03/"&amp;'Configurações Básicas'!$P$5,"")</f>
        <v/>
      </c>
      <c r="E545" s="58"/>
      <c r="F545" s="58"/>
      <c r="G545" s="58"/>
      <c r="H545" s="58"/>
      <c r="I545" s="59"/>
      <c r="J545" s="193"/>
      <c r="K545" s="60"/>
      <c r="L545" s="60"/>
      <c r="M545" s="56">
        <f>M544+IF(AND(K545="Pago",OR(E545='PC Receitas'!$O$4,E545='PC Receitas'!$O$5,E545='PC Receitas'!$O$6)),I545,IF(AND(K545="Pago",OR(E545='PC Receitas'!$O$7,E545='PC Receitas'!$O$8,E545='PC Receitas'!$O$9,E545='PC Receitas'!$O$10,E545='PC Receitas'!$O$11,E545='PC Receitas'!$O$12,E545='PC Receitas'!$O$13,E545='PC Receitas'!$O$14)),-I545,0))</f>
        <v>12927.7</v>
      </c>
      <c r="R545" s="153" t="e">
        <f t="shared" si="32"/>
        <v>#N/A</v>
      </c>
      <c r="S545" s="150" t="e">
        <f t="shared" si="33"/>
        <v>#N/A</v>
      </c>
      <c r="T545" s="150" t="e">
        <f t="shared" si="34"/>
        <v>#N/A</v>
      </c>
      <c r="U545" s="150" t="e">
        <f t="shared" si="35"/>
        <v>#N/A</v>
      </c>
      <c r="V545" s="154" t="e">
        <f>VLOOKUP(E545,'PC Receitas'!$O$4:$P$14,2,FALSE)</f>
        <v>#N/A</v>
      </c>
    </row>
    <row r="546" spans="3:22" ht="19.5" customHeight="1" thickTop="1" thickBot="1" x14ac:dyDescent="0.3">
      <c r="C546" s="58"/>
      <c r="D546" s="58" t="str">
        <f>IF(C546&lt;&gt;"",TEXT(C546,"00")&amp;"/03/"&amp;'Configurações Básicas'!$P$5,"")</f>
        <v/>
      </c>
      <c r="E546" s="58"/>
      <c r="F546" s="58"/>
      <c r="G546" s="58"/>
      <c r="H546" s="58"/>
      <c r="I546" s="59"/>
      <c r="J546" s="193"/>
      <c r="K546" s="60"/>
      <c r="L546" s="60"/>
      <c r="M546" s="56">
        <f>M545+IF(AND(K546="Pago",OR(E546='PC Receitas'!$O$4,E546='PC Receitas'!$O$5,E546='PC Receitas'!$O$6)),I546,IF(AND(K546="Pago",OR(E546='PC Receitas'!$O$7,E546='PC Receitas'!$O$8,E546='PC Receitas'!$O$9,E546='PC Receitas'!$O$10,E546='PC Receitas'!$O$11,E546='PC Receitas'!$O$12,E546='PC Receitas'!$O$13,E546='PC Receitas'!$O$14)),-I546,0))</f>
        <v>12927.7</v>
      </c>
      <c r="R546" s="153" t="e">
        <f t="shared" si="32"/>
        <v>#N/A</v>
      </c>
      <c r="S546" s="150" t="e">
        <f t="shared" si="33"/>
        <v>#N/A</v>
      </c>
      <c r="T546" s="150" t="e">
        <f t="shared" si="34"/>
        <v>#N/A</v>
      </c>
      <c r="U546" s="150" t="e">
        <f t="shared" si="35"/>
        <v>#N/A</v>
      </c>
      <c r="V546" s="154" t="e">
        <f>VLOOKUP(E546,'PC Receitas'!$O$4:$P$14,2,FALSE)</f>
        <v>#N/A</v>
      </c>
    </row>
    <row r="547" spans="3:22" ht="19.5" customHeight="1" thickTop="1" thickBot="1" x14ac:dyDescent="0.3">
      <c r="C547" s="58"/>
      <c r="D547" s="58" t="str">
        <f>IF(C547&lt;&gt;"",TEXT(C547,"00")&amp;"/03/"&amp;'Configurações Básicas'!$P$5,"")</f>
        <v/>
      </c>
      <c r="E547" s="58"/>
      <c r="F547" s="58"/>
      <c r="G547" s="58"/>
      <c r="H547" s="58"/>
      <c r="I547" s="59"/>
      <c r="J547" s="193"/>
      <c r="K547" s="60"/>
      <c r="L547" s="60"/>
      <c r="M547" s="56">
        <f>M546+IF(AND(K547="Pago",OR(E547='PC Receitas'!$O$4,E547='PC Receitas'!$O$5,E547='PC Receitas'!$O$6)),I547,IF(AND(K547="Pago",OR(E547='PC Receitas'!$O$7,E547='PC Receitas'!$O$8,E547='PC Receitas'!$O$9,E547='PC Receitas'!$O$10,E547='PC Receitas'!$O$11,E547='PC Receitas'!$O$12,E547='PC Receitas'!$O$13,E547='PC Receitas'!$O$14)),-I547,0))</f>
        <v>12927.7</v>
      </c>
      <c r="R547" s="153" t="e">
        <f t="shared" si="32"/>
        <v>#N/A</v>
      </c>
      <c r="S547" s="150" t="e">
        <f t="shared" si="33"/>
        <v>#N/A</v>
      </c>
      <c r="T547" s="150" t="e">
        <f t="shared" si="34"/>
        <v>#N/A</v>
      </c>
      <c r="U547" s="150" t="e">
        <f t="shared" si="35"/>
        <v>#N/A</v>
      </c>
      <c r="V547" s="154" t="e">
        <f>VLOOKUP(E547,'PC Receitas'!$O$4:$P$14,2,FALSE)</f>
        <v>#N/A</v>
      </c>
    </row>
    <row r="548" spans="3:22" ht="19.5" customHeight="1" thickTop="1" thickBot="1" x14ac:dyDescent="0.3">
      <c r="C548" s="58"/>
      <c r="D548" s="58" t="str">
        <f>IF(C548&lt;&gt;"",TEXT(C548,"00")&amp;"/03/"&amp;'Configurações Básicas'!$P$5,"")</f>
        <v/>
      </c>
      <c r="E548" s="58"/>
      <c r="F548" s="58"/>
      <c r="G548" s="58"/>
      <c r="H548" s="58"/>
      <c r="I548" s="59"/>
      <c r="J548" s="193"/>
      <c r="K548" s="60"/>
      <c r="L548" s="60"/>
      <c r="M548" s="56">
        <f>M547+IF(AND(K548="Pago",OR(E548='PC Receitas'!$O$4,E548='PC Receitas'!$O$5,E548='PC Receitas'!$O$6)),I548,IF(AND(K548="Pago",OR(E548='PC Receitas'!$O$7,E548='PC Receitas'!$O$8,E548='PC Receitas'!$O$9,E548='PC Receitas'!$O$10,E548='PC Receitas'!$O$11,E548='PC Receitas'!$O$12,E548='PC Receitas'!$O$13,E548='PC Receitas'!$O$14)),-I548,0))</f>
        <v>12927.7</v>
      </c>
      <c r="R548" s="153" t="e">
        <f t="shared" si="32"/>
        <v>#N/A</v>
      </c>
      <c r="S548" s="150" t="e">
        <f t="shared" si="33"/>
        <v>#N/A</v>
      </c>
      <c r="T548" s="150" t="e">
        <f t="shared" si="34"/>
        <v>#N/A</v>
      </c>
      <c r="U548" s="150" t="e">
        <f t="shared" si="35"/>
        <v>#N/A</v>
      </c>
      <c r="V548" s="154" t="e">
        <f>VLOOKUP(E548,'PC Receitas'!$O$4:$P$14,2,FALSE)</f>
        <v>#N/A</v>
      </c>
    </row>
    <row r="549" spans="3:22" ht="19.5" customHeight="1" thickTop="1" thickBot="1" x14ac:dyDescent="0.3">
      <c r="C549" s="58"/>
      <c r="D549" s="58" t="str">
        <f>IF(C549&lt;&gt;"",TEXT(C549,"00")&amp;"/03/"&amp;'Configurações Básicas'!$P$5,"")</f>
        <v/>
      </c>
      <c r="E549" s="58"/>
      <c r="F549" s="58"/>
      <c r="G549" s="58"/>
      <c r="H549" s="58"/>
      <c r="I549" s="59"/>
      <c r="J549" s="193"/>
      <c r="K549" s="60"/>
      <c r="L549" s="60"/>
      <c r="M549" s="56">
        <f>M548+IF(AND(K549="Pago",OR(E549='PC Receitas'!$O$4,E549='PC Receitas'!$O$5,E549='PC Receitas'!$O$6)),I549,IF(AND(K549="Pago",OR(E549='PC Receitas'!$O$7,E549='PC Receitas'!$O$8,E549='PC Receitas'!$O$9,E549='PC Receitas'!$O$10,E549='PC Receitas'!$O$11,E549='PC Receitas'!$O$12,E549='PC Receitas'!$O$13,E549='PC Receitas'!$O$14)),-I549,0))</f>
        <v>12927.7</v>
      </c>
      <c r="R549" s="153" t="e">
        <f t="shared" si="32"/>
        <v>#N/A</v>
      </c>
      <c r="S549" s="150" t="e">
        <f t="shared" si="33"/>
        <v>#N/A</v>
      </c>
      <c r="T549" s="150" t="e">
        <f t="shared" si="34"/>
        <v>#N/A</v>
      </c>
      <c r="U549" s="150" t="e">
        <f t="shared" si="35"/>
        <v>#N/A</v>
      </c>
      <c r="V549" s="154" t="e">
        <f>VLOOKUP(E549,'PC Receitas'!$O$4:$P$14,2,FALSE)</f>
        <v>#N/A</v>
      </c>
    </row>
    <row r="550" spans="3:22" ht="19.5" customHeight="1" thickTop="1" thickBot="1" x14ac:dyDescent="0.3">
      <c r="C550" s="58"/>
      <c r="D550" s="58" t="str">
        <f>IF(C550&lt;&gt;"",TEXT(C550,"00")&amp;"/03/"&amp;'Configurações Básicas'!$P$5,"")</f>
        <v/>
      </c>
      <c r="E550" s="58"/>
      <c r="F550" s="58"/>
      <c r="G550" s="58"/>
      <c r="H550" s="58"/>
      <c r="I550" s="59"/>
      <c r="J550" s="193"/>
      <c r="K550" s="60"/>
      <c r="L550" s="60"/>
      <c r="M550" s="56">
        <f>M549+IF(AND(K550="Pago",OR(E550='PC Receitas'!$O$4,E550='PC Receitas'!$O$5,E550='PC Receitas'!$O$6)),I550,IF(AND(K550="Pago",OR(E550='PC Receitas'!$O$7,E550='PC Receitas'!$O$8,E550='PC Receitas'!$O$9,E550='PC Receitas'!$O$10,E550='PC Receitas'!$O$11,E550='PC Receitas'!$O$12,E550='PC Receitas'!$O$13,E550='PC Receitas'!$O$14)),-I550,0))</f>
        <v>12927.7</v>
      </c>
      <c r="R550" s="153" t="e">
        <f t="shared" si="32"/>
        <v>#N/A</v>
      </c>
      <c r="S550" s="150" t="e">
        <f t="shared" si="33"/>
        <v>#N/A</v>
      </c>
      <c r="T550" s="150" t="e">
        <f t="shared" si="34"/>
        <v>#N/A</v>
      </c>
      <c r="U550" s="150" t="e">
        <f t="shared" si="35"/>
        <v>#N/A</v>
      </c>
      <c r="V550" s="154" t="e">
        <f>VLOOKUP(E550,'PC Receitas'!$O$4:$P$14,2,FALSE)</f>
        <v>#N/A</v>
      </c>
    </row>
    <row r="551" spans="3:22" ht="19.5" customHeight="1" thickTop="1" thickBot="1" x14ac:dyDescent="0.3">
      <c r="C551" s="58"/>
      <c r="D551" s="58" t="str">
        <f>IF(C551&lt;&gt;"",TEXT(C551,"00")&amp;"/03/"&amp;'Configurações Básicas'!$P$5,"")</f>
        <v/>
      </c>
      <c r="E551" s="58"/>
      <c r="F551" s="58"/>
      <c r="G551" s="58"/>
      <c r="H551" s="58"/>
      <c r="I551" s="59"/>
      <c r="J551" s="193"/>
      <c r="K551" s="60"/>
      <c r="L551" s="60"/>
      <c r="M551" s="56">
        <f>M550+IF(AND(K551="Pago",OR(E551='PC Receitas'!$O$4,E551='PC Receitas'!$O$5,E551='PC Receitas'!$O$6)),I551,IF(AND(K551="Pago",OR(E551='PC Receitas'!$O$7,E551='PC Receitas'!$O$8,E551='PC Receitas'!$O$9,E551='PC Receitas'!$O$10,E551='PC Receitas'!$O$11,E551='PC Receitas'!$O$12,E551='PC Receitas'!$O$13,E551='PC Receitas'!$O$14)),-I551,0))</f>
        <v>12927.7</v>
      </c>
      <c r="R551" s="153" t="e">
        <f t="shared" si="32"/>
        <v>#N/A</v>
      </c>
      <c r="S551" s="150" t="e">
        <f t="shared" si="33"/>
        <v>#N/A</v>
      </c>
      <c r="T551" s="150" t="e">
        <f t="shared" si="34"/>
        <v>#N/A</v>
      </c>
      <c r="U551" s="150" t="e">
        <f t="shared" si="35"/>
        <v>#N/A</v>
      </c>
      <c r="V551" s="154" t="e">
        <f>VLOOKUP(E551,'PC Receitas'!$O$4:$P$14,2,FALSE)</f>
        <v>#N/A</v>
      </c>
    </row>
    <row r="552" spans="3:22" ht="19.5" customHeight="1" thickTop="1" thickBot="1" x14ac:dyDescent="0.3">
      <c r="C552" s="58"/>
      <c r="D552" s="58" t="str">
        <f>IF(C552&lt;&gt;"",TEXT(C552,"00")&amp;"/03/"&amp;'Configurações Básicas'!$P$5,"")</f>
        <v/>
      </c>
      <c r="E552" s="58"/>
      <c r="F552" s="58"/>
      <c r="G552" s="58"/>
      <c r="H552" s="58"/>
      <c r="I552" s="59"/>
      <c r="J552" s="193"/>
      <c r="K552" s="60"/>
      <c r="L552" s="60"/>
      <c r="M552" s="56">
        <f>M551+IF(AND(K552="Pago",OR(E552='PC Receitas'!$O$4,E552='PC Receitas'!$O$5,E552='PC Receitas'!$O$6)),I552,IF(AND(K552="Pago",OR(E552='PC Receitas'!$O$7,E552='PC Receitas'!$O$8,E552='PC Receitas'!$O$9,E552='PC Receitas'!$O$10,E552='PC Receitas'!$O$11,E552='PC Receitas'!$O$12,E552='PC Receitas'!$O$13,E552='PC Receitas'!$O$14)),-I552,0))</f>
        <v>12927.7</v>
      </c>
      <c r="R552" s="153" t="e">
        <f t="shared" si="32"/>
        <v>#N/A</v>
      </c>
      <c r="S552" s="150" t="e">
        <f t="shared" si="33"/>
        <v>#N/A</v>
      </c>
      <c r="T552" s="150" t="e">
        <f t="shared" si="34"/>
        <v>#N/A</v>
      </c>
      <c r="U552" s="150" t="e">
        <f t="shared" si="35"/>
        <v>#N/A</v>
      </c>
      <c r="V552" s="154" t="e">
        <f>VLOOKUP(E552,'PC Receitas'!$O$4:$P$14,2,FALSE)</f>
        <v>#N/A</v>
      </c>
    </row>
    <row r="553" spans="3:22" ht="19.5" customHeight="1" thickTop="1" thickBot="1" x14ac:dyDescent="0.3">
      <c r="C553" s="58"/>
      <c r="D553" s="58" t="str">
        <f>IF(C553&lt;&gt;"",TEXT(C553,"00")&amp;"/03/"&amp;'Configurações Básicas'!$P$5,"")</f>
        <v/>
      </c>
      <c r="E553" s="58"/>
      <c r="F553" s="58"/>
      <c r="G553" s="58"/>
      <c r="H553" s="58"/>
      <c r="I553" s="59"/>
      <c r="J553" s="193"/>
      <c r="K553" s="60"/>
      <c r="L553" s="60"/>
      <c r="M553" s="56">
        <f>M552+IF(AND(K553="Pago",OR(E553='PC Receitas'!$O$4,E553='PC Receitas'!$O$5,E553='PC Receitas'!$O$6)),I553,IF(AND(K553="Pago",OR(E553='PC Receitas'!$O$7,E553='PC Receitas'!$O$8,E553='PC Receitas'!$O$9,E553='PC Receitas'!$O$10,E553='PC Receitas'!$O$11,E553='PC Receitas'!$O$12,E553='PC Receitas'!$O$13,E553='PC Receitas'!$O$14)),-I553,0))</f>
        <v>12927.7</v>
      </c>
      <c r="R553" s="153" t="e">
        <f t="shared" si="32"/>
        <v>#N/A</v>
      </c>
      <c r="S553" s="150" t="e">
        <f t="shared" si="33"/>
        <v>#N/A</v>
      </c>
      <c r="T553" s="150" t="e">
        <f t="shared" si="34"/>
        <v>#N/A</v>
      </c>
      <c r="U553" s="150" t="e">
        <f t="shared" si="35"/>
        <v>#N/A</v>
      </c>
      <c r="V553" s="154" t="e">
        <f>VLOOKUP(E553,'PC Receitas'!$O$4:$P$14,2,FALSE)</f>
        <v>#N/A</v>
      </c>
    </row>
    <row r="554" spans="3:22" ht="19.5" customHeight="1" thickTop="1" thickBot="1" x14ac:dyDescent="0.3">
      <c r="C554" s="58"/>
      <c r="D554" s="58" t="str">
        <f>IF(C554&lt;&gt;"",TEXT(C554,"00")&amp;"/03/"&amp;'Configurações Básicas'!$P$5,"")</f>
        <v/>
      </c>
      <c r="E554" s="58"/>
      <c r="F554" s="58"/>
      <c r="G554" s="58"/>
      <c r="H554" s="58"/>
      <c r="I554" s="59"/>
      <c r="J554" s="193"/>
      <c r="K554" s="60"/>
      <c r="L554" s="60"/>
      <c r="M554" s="56">
        <f>M553+IF(AND(K554="Pago",OR(E554='PC Receitas'!$O$4,E554='PC Receitas'!$O$5,E554='PC Receitas'!$O$6)),I554,IF(AND(K554="Pago",OR(E554='PC Receitas'!$O$7,E554='PC Receitas'!$O$8,E554='PC Receitas'!$O$9,E554='PC Receitas'!$O$10,E554='PC Receitas'!$O$11,E554='PC Receitas'!$O$12,E554='PC Receitas'!$O$13,E554='PC Receitas'!$O$14)),-I554,0))</f>
        <v>12927.7</v>
      </c>
      <c r="R554" s="153" t="e">
        <f t="shared" si="32"/>
        <v>#N/A</v>
      </c>
      <c r="S554" s="150" t="e">
        <f t="shared" si="33"/>
        <v>#N/A</v>
      </c>
      <c r="T554" s="150" t="e">
        <f t="shared" si="34"/>
        <v>#N/A</v>
      </c>
      <c r="U554" s="150" t="e">
        <f t="shared" si="35"/>
        <v>#N/A</v>
      </c>
      <c r="V554" s="154" t="e">
        <f>VLOOKUP(E554,'PC Receitas'!$O$4:$P$14,2,FALSE)</f>
        <v>#N/A</v>
      </c>
    </row>
    <row r="555" spans="3:22" ht="19.5" customHeight="1" thickTop="1" thickBot="1" x14ac:dyDescent="0.3">
      <c r="C555" s="58"/>
      <c r="D555" s="58" t="str">
        <f>IF(C555&lt;&gt;"",TEXT(C555,"00")&amp;"/03/"&amp;'Configurações Básicas'!$P$5,"")</f>
        <v/>
      </c>
      <c r="E555" s="58"/>
      <c r="F555" s="58"/>
      <c r="G555" s="58"/>
      <c r="H555" s="58"/>
      <c r="I555" s="59"/>
      <c r="J555" s="193"/>
      <c r="K555" s="60"/>
      <c r="L555" s="60"/>
      <c r="M555" s="56">
        <f>M554+IF(AND(K555="Pago",OR(E555='PC Receitas'!$O$4,E555='PC Receitas'!$O$5,E555='PC Receitas'!$O$6)),I555,IF(AND(K555="Pago",OR(E555='PC Receitas'!$O$7,E555='PC Receitas'!$O$8,E555='PC Receitas'!$O$9,E555='PC Receitas'!$O$10,E555='PC Receitas'!$O$11,E555='PC Receitas'!$O$12,E555='PC Receitas'!$O$13,E555='PC Receitas'!$O$14)),-I555,0))</f>
        <v>12927.7</v>
      </c>
      <c r="R555" s="153" t="e">
        <f t="shared" si="32"/>
        <v>#N/A</v>
      </c>
      <c r="S555" s="150" t="e">
        <f t="shared" si="33"/>
        <v>#N/A</v>
      </c>
      <c r="T555" s="150" t="e">
        <f t="shared" si="34"/>
        <v>#N/A</v>
      </c>
      <c r="U555" s="150" t="e">
        <f t="shared" si="35"/>
        <v>#N/A</v>
      </c>
      <c r="V555" s="154" t="e">
        <f>VLOOKUP(E555,'PC Receitas'!$O$4:$P$14,2,FALSE)</f>
        <v>#N/A</v>
      </c>
    </row>
    <row r="556" spans="3:22" ht="19.5" customHeight="1" thickTop="1" thickBot="1" x14ac:dyDescent="0.3">
      <c r="C556" s="58"/>
      <c r="D556" s="58" t="str">
        <f>IF(C556&lt;&gt;"",TEXT(C556,"00")&amp;"/03/"&amp;'Configurações Básicas'!$P$5,"")</f>
        <v/>
      </c>
      <c r="E556" s="58"/>
      <c r="F556" s="58"/>
      <c r="G556" s="58"/>
      <c r="H556" s="58"/>
      <c r="I556" s="59"/>
      <c r="J556" s="193"/>
      <c r="K556" s="60"/>
      <c r="L556" s="60"/>
      <c r="M556" s="56">
        <f>M555+IF(AND(K556="Pago",OR(E556='PC Receitas'!$O$4,E556='PC Receitas'!$O$5,E556='PC Receitas'!$O$6)),I556,IF(AND(K556="Pago",OR(E556='PC Receitas'!$O$7,E556='PC Receitas'!$O$8,E556='PC Receitas'!$O$9,E556='PC Receitas'!$O$10,E556='PC Receitas'!$O$11,E556='PC Receitas'!$O$12,E556='PC Receitas'!$O$13,E556='PC Receitas'!$O$14)),-I556,0))</f>
        <v>12927.7</v>
      </c>
      <c r="R556" s="153" t="e">
        <f t="shared" si="32"/>
        <v>#N/A</v>
      </c>
      <c r="S556" s="150" t="e">
        <f t="shared" si="33"/>
        <v>#N/A</v>
      </c>
      <c r="T556" s="150" t="e">
        <f t="shared" si="34"/>
        <v>#N/A</v>
      </c>
      <c r="U556" s="150" t="e">
        <f t="shared" si="35"/>
        <v>#N/A</v>
      </c>
      <c r="V556" s="154" t="e">
        <f>VLOOKUP(E556,'PC Receitas'!$O$4:$P$14,2,FALSE)</f>
        <v>#N/A</v>
      </c>
    </row>
    <row r="557" spans="3:22" ht="19.5" customHeight="1" thickTop="1" thickBot="1" x14ac:dyDescent="0.3">
      <c r="C557" s="58"/>
      <c r="D557" s="58" t="str">
        <f>IF(C557&lt;&gt;"",TEXT(C557,"00")&amp;"/03/"&amp;'Configurações Básicas'!$P$5,"")</f>
        <v/>
      </c>
      <c r="E557" s="58"/>
      <c r="F557" s="58"/>
      <c r="G557" s="58"/>
      <c r="H557" s="58"/>
      <c r="I557" s="59"/>
      <c r="J557" s="193"/>
      <c r="K557" s="60"/>
      <c r="L557" s="60"/>
      <c r="M557" s="56">
        <f>M556+IF(AND(K557="Pago",OR(E557='PC Receitas'!$O$4,E557='PC Receitas'!$O$5,E557='PC Receitas'!$O$6)),I557,IF(AND(K557="Pago",OR(E557='PC Receitas'!$O$7,E557='PC Receitas'!$O$8,E557='PC Receitas'!$O$9,E557='PC Receitas'!$O$10,E557='PC Receitas'!$O$11,E557='PC Receitas'!$O$12,E557='PC Receitas'!$O$13,E557='PC Receitas'!$O$14)),-I557,0))</f>
        <v>12927.7</v>
      </c>
      <c r="R557" s="153" t="e">
        <f t="shared" si="32"/>
        <v>#N/A</v>
      </c>
      <c r="S557" s="150" t="e">
        <f t="shared" si="33"/>
        <v>#N/A</v>
      </c>
      <c r="T557" s="150" t="e">
        <f t="shared" si="34"/>
        <v>#N/A</v>
      </c>
      <c r="U557" s="150" t="e">
        <f t="shared" si="35"/>
        <v>#N/A</v>
      </c>
      <c r="V557" s="154" t="e">
        <f>VLOOKUP(E557,'PC Receitas'!$O$4:$P$14,2,FALSE)</f>
        <v>#N/A</v>
      </c>
    </row>
    <row r="558" spans="3:22" ht="19.5" customHeight="1" thickTop="1" thickBot="1" x14ac:dyDescent="0.3">
      <c r="C558" s="58"/>
      <c r="D558" s="58" t="str">
        <f>IF(C558&lt;&gt;"",TEXT(C558,"00")&amp;"/03/"&amp;'Configurações Básicas'!$P$5,"")</f>
        <v/>
      </c>
      <c r="E558" s="58"/>
      <c r="F558" s="58"/>
      <c r="G558" s="58"/>
      <c r="H558" s="58"/>
      <c r="I558" s="59"/>
      <c r="J558" s="193"/>
      <c r="K558" s="60"/>
      <c r="L558" s="60"/>
      <c r="M558" s="56">
        <f>M557+IF(AND(K558="Pago",OR(E558='PC Receitas'!$O$4,E558='PC Receitas'!$O$5,E558='PC Receitas'!$O$6)),I558,IF(AND(K558="Pago",OR(E558='PC Receitas'!$O$7,E558='PC Receitas'!$O$8,E558='PC Receitas'!$O$9,E558='PC Receitas'!$O$10,E558='PC Receitas'!$O$11,E558='PC Receitas'!$O$12,E558='PC Receitas'!$O$13,E558='PC Receitas'!$O$14)),-I558,0))</f>
        <v>12927.7</v>
      </c>
      <c r="R558" s="153" t="e">
        <f t="shared" si="32"/>
        <v>#N/A</v>
      </c>
      <c r="S558" s="150" t="e">
        <f t="shared" si="33"/>
        <v>#N/A</v>
      </c>
      <c r="T558" s="150" t="e">
        <f t="shared" si="34"/>
        <v>#N/A</v>
      </c>
      <c r="U558" s="150" t="e">
        <f t="shared" si="35"/>
        <v>#N/A</v>
      </c>
      <c r="V558" s="154" t="e">
        <f>VLOOKUP(E558,'PC Receitas'!$O$4:$P$14,2,FALSE)</f>
        <v>#N/A</v>
      </c>
    </row>
    <row r="559" spans="3:22" ht="19.5" customHeight="1" thickTop="1" thickBot="1" x14ac:dyDescent="0.3">
      <c r="C559" s="58"/>
      <c r="D559" s="58" t="str">
        <f>IF(C559&lt;&gt;"",TEXT(C559,"00")&amp;"/03/"&amp;'Configurações Básicas'!$P$5,"")</f>
        <v/>
      </c>
      <c r="E559" s="58"/>
      <c r="F559" s="58"/>
      <c r="G559" s="58"/>
      <c r="H559" s="58"/>
      <c r="I559" s="59"/>
      <c r="J559" s="193"/>
      <c r="K559" s="60"/>
      <c r="L559" s="60"/>
      <c r="M559" s="56">
        <f>M558+IF(AND(K559="Pago",OR(E559='PC Receitas'!$O$4,E559='PC Receitas'!$O$5,E559='PC Receitas'!$O$6)),I559,IF(AND(K559="Pago",OR(E559='PC Receitas'!$O$7,E559='PC Receitas'!$O$8,E559='PC Receitas'!$O$9,E559='PC Receitas'!$O$10,E559='PC Receitas'!$O$11,E559='PC Receitas'!$O$12,E559='PC Receitas'!$O$13,E559='PC Receitas'!$O$14)),-I559,0))</f>
        <v>12927.7</v>
      </c>
      <c r="R559" s="153" t="e">
        <f t="shared" si="32"/>
        <v>#N/A</v>
      </c>
      <c r="S559" s="150" t="e">
        <f t="shared" si="33"/>
        <v>#N/A</v>
      </c>
      <c r="T559" s="150" t="e">
        <f t="shared" si="34"/>
        <v>#N/A</v>
      </c>
      <c r="U559" s="150" t="e">
        <f t="shared" si="35"/>
        <v>#N/A</v>
      </c>
      <c r="V559" s="154" t="e">
        <f>VLOOKUP(E559,'PC Receitas'!$O$4:$P$14,2,FALSE)</f>
        <v>#N/A</v>
      </c>
    </row>
    <row r="560" spans="3:22" ht="19.5" customHeight="1" thickTop="1" thickBot="1" x14ac:dyDescent="0.3">
      <c r="C560" s="58"/>
      <c r="D560" s="58" t="str">
        <f>IF(C560&lt;&gt;"",TEXT(C560,"00")&amp;"/03/"&amp;'Configurações Básicas'!$P$5,"")</f>
        <v/>
      </c>
      <c r="E560" s="58"/>
      <c r="F560" s="58"/>
      <c r="G560" s="58"/>
      <c r="H560" s="58"/>
      <c r="I560" s="59"/>
      <c r="J560" s="193"/>
      <c r="K560" s="60"/>
      <c r="L560" s="60"/>
      <c r="M560" s="56">
        <f>M559+IF(AND(K560="Pago",OR(E560='PC Receitas'!$O$4,E560='PC Receitas'!$O$5,E560='PC Receitas'!$O$6)),I560,IF(AND(K560="Pago",OR(E560='PC Receitas'!$O$7,E560='PC Receitas'!$O$8,E560='PC Receitas'!$O$9,E560='PC Receitas'!$O$10,E560='PC Receitas'!$O$11,E560='PC Receitas'!$O$12,E560='PC Receitas'!$O$13,E560='PC Receitas'!$O$14)),-I560,0))</f>
        <v>12927.7</v>
      </c>
      <c r="R560" s="153" t="e">
        <f t="shared" si="32"/>
        <v>#N/A</v>
      </c>
      <c r="S560" s="150" t="e">
        <f t="shared" si="33"/>
        <v>#N/A</v>
      </c>
      <c r="T560" s="150" t="e">
        <f t="shared" si="34"/>
        <v>#N/A</v>
      </c>
      <c r="U560" s="150" t="e">
        <f t="shared" si="35"/>
        <v>#N/A</v>
      </c>
      <c r="V560" s="154" t="e">
        <f>VLOOKUP(E560,'PC Receitas'!$O$4:$P$14,2,FALSE)</f>
        <v>#N/A</v>
      </c>
    </row>
    <row r="561" spans="3:22" ht="19.5" customHeight="1" thickTop="1" thickBot="1" x14ac:dyDescent="0.3">
      <c r="C561" s="58"/>
      <c r="D561" s="58" t="str">
        <f>IF(C561&lt;&gt;"",TEXT(C561,"00")&amp;"/03/"&amp;'Configurações Básicas'!$P$5,"")</f>
        <v/>
      </c>
      <c r="E561" s="58"/>
      <c r="F561" s="58"/>
      <c r="G561" s="58"/>
      <c r="H561" s="58"/>
      <c r="I561" s="59"/>
      <c r="J561" s="193"/>
      <c r="K561" s="60"/>
      <c r="L561" s="60"/>
      <c r="M561" s="56">
        <f>M560+IF(AND(K561="Pago",OR(E561='PC Receitas'!$O$4,E561='PC Receitas'!$O$5,E561='PC Receitas'!$O$6)),I561,IF(AND(K561="Pago",OR(E561='PC Receitas'!$O$7,E561='PC Receitas'!$O$8,E561='PC Receitas'!$O$9,E561='PC Receitas'!$O$10,E561='PC Receitas'!$O$11,E561='PC Receitas'!$O$12,E561='PC Receitas'!$O$13,E561='PC Receitas'!$O$14)),-I561,0))</f>
        <v>12927.7</v>
      </c>
      <c r="R561" s="153" t="e">
        <f t="shared" si="32"/>
        <v>#N/A</v>
      </c>
      <c r="S561" s="150" t="e">
        <f t="shared" si="33"/>
        <v>#N/A</v>
      </c>
      <c r="T561" s="150" t="e">
        <f t="shared" si="34"/>
        <v>#N/A</v>
      </c>
      <c r="U561" s="150" t="e">
        <f t="shared" si="35"/>
        <v>#N/A</v>
      </c>
      <c r="V561" s="154" t="e">
        <f>VLOOKUP(E561,'PC Receitas'!$O$4:$P$14,2,FALSE)</f>
        <v>#N/A</v>
      </c>
    </row>
    <row r="562" spans="3:22" ht="19.5" customHeight="1" thickTop="1" thickBot="1" x14ac:dyDescent="0.3">
      <c r="C562" s="58"/>
      <c r="D562" s="58" t="str">
        <f>IF(C562&lt;&gt;"",TEXT(C562,"00")&amp;"/03/"&amp;'Configurações Básicas'!$P$5,"")</f>
        <v/>
      </c>
      <c r="E562" s="58"/>
      <c r="F562" s="58"/>
      <c r="G562" s="58"/>
      <c r="H562" s="58"/>
      <c r="I562" s="59"/>
      <c r="J562" s="193"/>
      <c r="K562" s="60"/>
      <c r="L562" s="60"/>
      <c r="M562" s="56">
        <f>M561+IF(AND(K562="Pago",OR(E562='PC Receitas'!$O$4,E562='PC Receitas'!$O$5,E562='PC Receitas'!$O$6)),I562,IF(AND(K562="Pago",OR(E562='PC Receitas'!$O$7,E562='PC Receitas'!$O$8,E562='PC Receitas'!$O$9,E562='PC Receitas'!$O$10,E562='PC Receitas'!$O$11,E562='PC Receitas'!$O$12,E562='PC Receitas'!$O$13,E562='PC Receitas'!$O$14)),-I562,0))</f>
        <v>12927.7</v>
      </c>
      <c r="R562" s="153" t="e">
        <f t="shared" si="32"/>
        <v>#N/A</v>
      </c>
      <c r="S562" s="150" t="e">
        <f t="shared" si="33"/>
        <v>#N/A</v>
      </c>
      <c r="T562" s="150" t="e">
        <f t="shared" si="34"/>
        <v>#N/A</v>
      </c>
      <c r="U562" s="150" t="e">
        <f t="shared" si="35"/>
        <v>#N/A</v>
      </c>
      <c r="V562" s="154" t="e">
        <f>VLOOKUP(E562,'PC Receitas'!$O$4:$P$14,2,FALSE)</f>
        <v>#N/A</v>
      </c>
    </row>
    <row r="563" spans="3:22" ht="19.5" customHeight="1" thickTop="1" thickBot="1" x14ac:dyDescent="0.3">
      <c r="C563" s="58"/>
      <c r="D563" s="58" t="str">
        <f>IF(C563&lt;&gt;"",TEXT(C563,"00")&amp;"/03/"&amp;'Configurações Básicas'!$P$5,"")</f>
        <v/>
      </c>
      <c r="E563" s="58"/>
      <c r="F563" s="58"/>
      <c r="G563" s="58"/>
      <c r="H563" s="58"/>
      <c r="I563" s="59"/>
      <c r="J563" s="193"/>
      <c r="K563" s="60"/>
      <c r="L563" s="60"/>
      <c r="M563" s="56">
        <f>M562+IF(AND(K563="Pago",OR(E563='PC Receitas'!$O$4,E563='PC Receitas'!$O$5,E563='PC Receitas'!$O$6)),I563,IF(AND(K563="Pago",OR(E563='PC Receitas'!$O$7,E563='PC Receitas'!$O$8,E563='PC Receitas'!$O$9,E563='PC Receitas'!$O$10,E563='PC Receitas'!$O$11,E563='PC Receitas'!$O$12,E563='PC Receitas'!$O$13,E563='PC Receitas'!$O$14)),-I563,0))</f>
        <v>12927.7</v>
      </c>
      <c r="R563" s="153" t="e">
        <f t="shared" si="32"/>
        <v>#N/A</v>
      </c>
      <c r="S563" s="150" t="e">
        <f t="shared" si="33"/>
        <v>#N/A</v>
      </c>
      <c r="T563" s="150" t="e">
        <f t="shared" si="34"/>
        <v>#N/A</v>
      </c>
      <c r="U563" s="150" t="e">
        <f t="shared" si="35"/>
        <v>#N/A</v>
      </c>
      <c r="V563" s="154" t="e">
        <f>VLOOKUP(E563,'PC Receitas'!$O$4:$P$14,2,FALSE)</f>
        <v>#N/A</v>
      </c>
    </row>
    <row r="564" spans="3:22" ht="19.5" customHeight="1" thickTop="1" thickBot="1" x14ac:dyDescent="0.3">
      <c r="C564" s="58"/>
      <c r="D564" s="58" t="str">
        <f>IF(C564&lt;&gt;"",TEXT(C564,"00")&amp;"/03/"&amp;'Configurações Básicas'!$P$5,"")</f>
        <v/>
      </c>
      <c r="E564" s="58"/>
      <c r="F564" s="58"/>
      <c r="G564" s="58"/>
      <c r="H564" s="58"/>
      <c r="I564" s="59"/>
      <c r="J564" s="193"/>
      <c r="K564" s="60"/>
      <c r="L564" s="60"/>
      <c r="M564" s="56">
        <f>M563+IF(AND(K564="Pago",OR(E564='PC Receitas'!$O$4,E564='PC Receitas'!$O$5,E564='PC Receitas'!$O$6)),I564,IF(AND(K564="Pago",OR(E564='PC Receitas'!$O$7,E564='PC Receitas'!$O$8,E564='PC Receitas'!$O$9,E564='PC Receitas'!$O$10,E564='PC Receitas'!$O$11,E564='PC Receitas'!$O$12,E564='PC Receitas'!$O$13,E564='PC Receitas'!$O$14)),-I564,0))</f>
        <v>12927.7</v>
      </c>
      <c r="R564" s="153" t="e">
        <f t="shared" si="32"/>
        <v>#N/A</v>
      </c>
      <c r="S564" s="150" t="e">
        <f t="shared" si="33"/>
        <v>#N/A</v>
      </c>
      <c r="T564" s="150" t="e">
        <f t="shared" si="34"/>
        <v>#N/A</v>
      </c>
      <c r="U564" s="150" t="e">
        <f t="shared" si="35"/>
        <v>#N/A</v>
      </c>
      <c r="V564" s="154" t="e">
        <f>VLOOKUP(E564,'PC Receitas'!$O$4:$P$14,2,FALSE)</f>
        <v>#N/A</v>
      </c>
    </row>
    <row r="565" spans="3:22" ht="19.5" customHeight="1" thickTop="1" thickBot="1" x14ac:dyDescent="0.3">
      <c r="C565" s="58"/>
      <c r="D565" s="58" t="str">
        <f>IF(C565&lt;&gt;"",TEXT(C565,"00")&amp;"/03/"&amp;'Configurações Básicas'!$P$5,"")</f>
        <v/>
      </c>
      <c r="E565" s="58"/>
      <c r="F565" s="58"/>
      <c r="G565" s="58"/>
      <c r="H565" s="58"/>
      <c r="I565" s="59"/>
      <c r="J565" s="193"/>
      <c r="K565" s="60"/>
      <c r="L565" s="60"/>
      <c r="M565" s="56">
        <f>M564+IF(AND(K565="Pago",OR(E565='PC Receitas'!$O$4,E565='PC Receitas'!$O$5,E565='PC Receitas'!$O$6)),I565,IF(AND(K565="Pago",OR(E565='PC Receitas'!$O$7,E565='PC Receitas'!$O$8,E565='PC Receitas'!$O$9,E565='PC Receitas'!$O$10,E565='PC Receitas'!$O$11,E565='PC Receitas'!$O$12,E565='PC Receitas'!$O$13,E565='PC Receitas'!$O$14)),-I565,0))</f>
        <v>12927.7</v>
      </c>
      <c r="R565" s="153" t="e">
        <f t="shared" si="32"/>
        <v>#N/A</v>
      </c>
      <c r="S565" s="150" t="e">
        <f t="shared" si="33"/>
        <v>#N/A</v>
      </c>
      <c r="T565" s="150" t="e">
        <f t="shared" si="34"/>
        <v>#N/A</v>
      </c>
      <c r="U565" s="150" t="e">
        <f t="shared" si="35"/>
        <v>#N/A</v>
      </c>
      <c r="V565" s="154" t="e">
        <f>VLOOKUP(E565,'PC Receitas'!$O$4:$P$14,2,FALSE)</f>
        <v>#N/A</v>
      </c>
    </row>
    <row r="566" spans="3:22" ht="19.5" customHeight="1" thickTop="1" thickBot="1" x14ac:dyDescent="0.3">
      <c r="C566" s="58"/>
      <c r="D566" s="58" t="str">
        <f>IF(C566&lt;&gt;"",TEXT(C566,"00")&amp;"/03/"&amp;'Configurações Básicas'!$P$5,"")</f>
        <v/>
      </c>
      <c r="E566" s="58"/>
      <c r="F566" s="58"/>
      <c r="G566" s="58"/>
      <c r="H566" s="58"/>
      <c r="I566" s="59"/>
      <c r="J566" s="193"/>
      <c r="K566" s="60"/>
      <c r="L566" s="60"/>
      <c r="M566" s="56">
        <f>M565+IF(AND(K566="Pago",OR(E566='PC Receitas'!$O$4,E566='PC Receitas'!$O$5,E566='PC Receitas'!$O$6)),I566,IF(AND(K566="Pago",OR(E566='PC Receitas'!$O$7,E566='PC Receitas'!$O$8,E566='PC Receitas'!$O$9,E566='PC Receitas'!$O$10,E566='PC Receitas'!$O$11,E566='PC Receitas'!$O$12,E566='PC Receitas'!$O$13,E566='PC Receitas'!$O$14)),-I566,0))</f>
        <v>12927.7</v>
      </c>
      <c r="R566" s="153" t="e">
        <f t="shared" si="32"/>
        <v>#N/A</v>
      </c>
      <c r="S566" s="150" t="e">
        <f t="shared" si="33"/>
        <v>#N/A</v>
      </c>
      <c r="T566" s="150" t="e">
        <f t="shared" si="34"/>
        <v>#N/A</v>
      </c>
      <c r="U566" s="150" t="e">
        <f t="shared" si="35"/>
        <v>#N/A</v>
      </c>
      <c r="V566" s="154" t="e">
        <f>VLOOKUP(E566,'PC Receitas'!$O$4:$P$14,2,FALSE)</f>
        <v>#N/A</v>
      </c>
    </row>
    <row r="567" spans="3:22" ht="19.5" customHeight="1" thickTop="1" thickBot="1" x14ac:dyDescent="0.3">
      <c r="C567" s="58"/>
      <c r="D567" s="58" t="str">
        <f>IF(C567&lt;&gt;"",TEXT(C567,"00")&amp;"/03/"&amp;'Configurações Básicas'!$P$5,"")</f>
        <v/>
      </c>
      <c r="E567" s="58"/>
      <c r="F567" s="58"/>
      <c r="G567" s="58"/>
      <c r="H567" s="58"/>
      <c r="I567" s="59"/>
      <c r="J567" s="193"/>
      <c r="K567" s="60"/>
      <c r="L567" s="60"/>
      <c r="M567" s="56">
        <f>M566+IF(AND(K567="Pago",OR(E567='PC Receitas'!$O$4,E567='PC Receitas'!$O$5,E567='PC Receitas'!$O$6)),I567,IF(AND(K567="Pago",OR(E567='PC Receitas'!$O$7,E567='PC Receitas'!$O$8,E567='PC Receitas'!$O$9,E567='PC Receitas'!$O$10,E567='PC Receitas'!$O$11,E567='PC Receitas'!$O$12,E567='PC Receitas'!$O$13,E567='PC Receitas'!$O$14)),-I567,0))</f>
        <v>12927.7</v>
      </c>
      <c r="R567" s="153" t="e">
        <f t="shared" si="32"/>
        <v>#N/A</v>
      </c>
      <c r="S567" s="150" t="e">
        <f t="shared" si="33"/>
        <v>#N/A</v>
      </c>
      <c r="T567" s="150" t="e">
        <f t="shared" si="34"/>
        <v>#N/A</v>
      </c>
      <c r="U567" s="150" t="e">
        <f t="shared" si="35"/>
        <v>#N/A</v>
      </c>
      <c r="V567" s="154" t="e">
        <f>VLOOKUP(E567,'PC Receitas'!$O$4:$P$14,2,FALSE)</f>
        <v>#N/A</v>
      </c>
    </row>
    <row r="568" spans="3:22" ht="19.5" customHeight="1" thickTop="1" thickBot="1" x14ac:dyDescent="0.3">
      <c r="C568" s="58"/>
      <c r="D568" s="58" t="str">
        <f>IF(C568&lt;&gt;"",TEXT(C568,"00")&amp;"/03/"&amp;'Configurações Básicas'!$P$5,"")</f>
        <v/>
      </c>
      <c r="E568" s="58"/>
      <c r="F568" s="58"/>
      <c r="G568" s="58"/>
      <c r="H568" s="58"/>
      <c r="I568" s="59"/>
      <c r="J568" s="193"/>
      <c r="K568" s="60"/>
      <c r="L568" s="60"/>
      <c r="M568" s="56">
        <f>M567+IF(AND(K568="Pago",OR(E568='PC Receitas'!$O$4,E568='PC Receitas'!$O$5,E568='PC Receitas'!$O$6)),I568,IF(AND(K568="Pago",OR(E568='PC Receitas'!$O$7,E568='PC Receitas'!$O$8,E568='PC Receitas'!$O$9,E568='PC Receitas'!$O$10,E568='PC Receitas'!$O$11,E568='PC Receitas'!$O$12,E568='PC Receitas'!$O$13,E568='PC Receitas'!$O$14)),-I568,0))</f>
        <v>12927.7</v>
      </c>
      <c r="R568" s="153" t="e">
        <f t="shared" si="32"/>
        <v>#N/A</v>
      </c>
      <c r="S568" s="150" t="e">
        <f t="shared" si="33"/>
        <v>#N/A</v>
      </c>
      <c r="T568" s="150" t="e">
        <f t="shared" si="34"/>
        <v>#N/A</v>
      </c>
      <c r="U568" s="150" t="e">
        <f t="shared" si="35"/>
        <v>#N/A</v>
      </c>
      <c r="V568" s="154" t="e">
        <f>VLOOKUP(E568,'PC Receitas'!$O$4:$P$14,2,FALSE)</f>
        <v>#N/A</v>
      </c>
    </row>
    <row r="569" spans="3:22" ht="19.5" customHeight="1" thickTop="1" thickBot="1" x14ac:dyDescent="0.3">
      <c r="C569" s="58"/>
      <c r="D569" s="58" t="str">
        <f>IF(C569&lt;&gt;"",TEXT(C569,"00")&amp;"/03/"&amp;'Configurações Básicas'!$P$5,"")</f>
        <v/>
      </c>
      <c r="E569" s="58"/>
      <c r="F569" s="58"/>
      <c r="G569" s="58"/>
      <c r="H569" s="58"/>
      <c r="I569" s="59"/>
      <c r="J569" s="193"/>
      <c r="K569" s="60"/>
      <c r="L569" s="60"/>
      <c r="M569" s="56">
        <f>M568+IF(AND(K569="Pago",OR(E569='PC Receitas'!$O$4,E569='PC Receitas'!$O$5,E569='PC Receitas'!$O$6)),I569,IF(AND(K569="Pago",OR(E569='PC Receitas'!$O$7,E569='PC Receitas'!$O$8,E569='PC Receitas'!$O$9,E569='PC Receitas'!$O$10,E569='PC Receitas'!$O$11,E569='PC Receitas'!$O$12,E569='PC Receitas'!$O$13,E569='PC Receitas'!$O$14)),-I569,0))</f>
        <v>12927.7</v>
      </c>
      <c r="R569" s="153" t="e">
        <f t="shared" si="32"/>
        <v>#N/A</v>
      </c>
      <c r="S569" s="150" t="e">
        <f t="shared" si="33"/>
        <v>#N/A</v>
      </c>
      <c r="T569" s="150" t="e">
        <f t="shared" si="34"/>
        <v>#N/A</v>
      </c>
      <c r="U569" s="150" t="e">
        <f t="shared" si="35"/>
        <v>#N/A</v>
      </c>
      <c r="V569" s="154" t="e">
        <f>VLOOKUP(E569,'PC Receitas'!$O$4:$P$14,2,FALSE)</f>
        <v>#N/A</v>
      </c>
    </row>
    <row r="570" spans="3:22" ht="19.5" customHeight="1" thickTop="1" thickBot="1" x14ac:dyDescent="0.3">
      <c r="C570" s="58"/>
      <c r="D570" s="58" t="str">
        <f>IF(C570&lt;&gt;"",TEXT(C570,"00")&amp;"/03/"&amp;'Configurações Básicas'!$P$5,"")</f>
        <v/>
      </c>
      <c r="E570" s="58"/>
      <c r="F570" s="58"/>
      <c r="G570" s="58"/>
      <c r="H570" s="58"/>
      <c r="I570" s="59"/>
      <c r="J570" s="193"/>
      <c r="K570" s="60"/>
      <c r="L570" s="60"/>
      <c r="M570" s="56">
        <f>M569+IF(AND(K570="Pago",OR(E570='PC Receitas'!$O$4,E570='PC Receitas'!$O$5,E570='PC Receitas'!$O$6)),I570,IF(AND(K570="Pago",OR(E570='PC Receitas'!$O$7,E570='PC Receitas'!$O$8,E570='PC Receitas'!$O$9,E570='PC Receitas'!$O$10,E570='PC Receitas'!$O$11,E570='PC Receitas'!$O$12,E570='PC Receitas'!$O$13,E570='PC Receitas'!$O$14)),-I570,0))</f>
        <v>12927.7</v>
      </c>
      <c r="R570" s="153" t="e">
        <f t="shared" si="32"/>
        <v>#N/A</v>
      </c>
      <c r="S570" s="150" t="e">
        <f t="shared" si="33"/>
        <v>#N/A</v>
      </c>
      <c r="T570" s="150" t="e">
        <f t="shared" si="34"/>
        <v>#N/A</v>
      </c>
      <c r="U570" s="150" t="e">
        <f t="shared" si="35"/>
        <v>#N/A</v>
      </c>
      <c r="V570" s="154" t="e">
        <f>VLOOKUP(E570,'PC Receitas'!$O$4:$P$14,2,FALSE)</f>
        <v>#N/A</v>
      </c>
    </row>
    <row r="571" spans="3:22" ht="19.5" customHeight="1" thickTop="1" thickBot="1" x14ac:dyDescent="0.3">
      <c r="C571" s="58"/>
      <c r="D571" s="58" t="str">
        <f>IF(C571&lt;&gt;"",TEXT(C571,"00")&amp;"/03/"&amp;'Configurações Básicas'!$P$5,"")</f>
        <v/>
      </c>
      <c r="E571" s="58"/>
      <c r="F571" s="58"/>
      <c r="G571" s="58"/>
      <c r="H571" s="58"/>
      <c r="I571" s="59"/>
      <c r="J571" s="193"/>
      <c r="K571" s="60"/>
      <c r="L571" s="60"/>
      <c r="M571" s="56">
        <f>M570+IF(AND(K571="Pago",OR(E571='PC Receitas'!$O$4,E571='PC Receitas'!$O$5,E571='PC Receitas'!$O$6)),I571,IF(AND(K571="Pago",OR(E571='PC Receitas'!$O$7,E571='PC Receitas'!$O$8,E571='PC Receitas'!$O$9,E571='PC Receitas'!$O$10,E571='PC Receitas'!$O$11,E571='PC Receitas'!$O$12,E571='PC Receitas'!$O$13,E571='PC Receitas'!$O$14)),-I571,0))</f>
        <v>12927.7</v>
      </c>
      <c r="R571" s="153" t="e">
        <f t="shared" si="32"/>
        <v>#N/A</v>
      </c>
      <c r="S571" s="150" t="e">
        <f t="shared" si="33"/>
        <v>#N/A</v>
      </c>
      <c r="T571" s="150" t="e">
        <f t="shared" si="34"/>
        <v>#N/A</v>
      </c>
      <c r="U571" s="150" t="e">
        <f t="shared" si="35"/>
        <v>#N/A</v>
      </c>
      <c r="V571" s="154" t="e">
        <f>VLOOKUP(E571,'PC Receitas'!$O$4:$P$14,2,FALSE)</f>
        <v>#N/A</v>
      </c>
    </row>
    <row r="572" spans="3:22" ht="19.5" customHeight="1" thickTop="1" thickBot="1" x14ac:dyDescent="0.3">
      <c r="C572" s="58"/>
      <c r="D572" s="58" t="str">
        <f>IF(C572&lt;&gt;"",TEXT(C572,"00")&amp;"/03/"&amp;'Configurações Básicas'!$P$5,"")</f>
        <v/>
      </c>
      <c r="E572" s="58"/>
      <c r="F572" s="58"/>
      <c r="G572" s="58"/>
      <c r="H572" s="58"/>
      <c r="I572" s="59"/>
      <c r="J572" s="193"/>
      <c r="K572" s="60"/>
      <c r="L572" s="60"/>
      <c r="M572" s="56">
        <f>M571+IF(AND(K572="Pago",OR(E572='PC Receitas'!$O$4,E572='PC Receitas'!$O$5,E572='PC Receitas'!$O$6)),I572,IF(AND(K572="Pago",OR(E572='PC Receitas'!$O$7,E572='PC Receitas'!$O$8,E572='PC Receitas'!$O$9,E572='PC Receitas'!$O$10,E572='PC Receitas'!$O$11,E572='PC Receitas'!$O$12,E572='PC Receitas'!$O$13,E572='PC Receitas'!$O$14)),-I572,0))</f>
        <v>12927.7</v>
      </c>
      <c r="R572" s="153" t="e">
        <f t="shared" si="32"/>
        <v>#N/A</v>
      </c>
      <c r="S572" s="150" t="e">
        <f t="shared" si="33"/>
        <v>#N/A</v>
      </c>
      <c r="T572" s="150" t="e">
        <f t="shared" si="34"/>
        <v>#N/A</v>
      </c>
      <c r="U572" s="150" t="e">
        <f t="shared" si="35"/>
        <v>#N/A</v>
      </c>
      <c r="V572" s="154" t="e">
        <f>VLOOKUP(E572,'PC Receitas'!$O$4:$P$14,2,FALSE)</f>
        <v>#N/A</v>
      </c>
    </row>
    <row r="573" spans="3:22" ht="19.5" customHeight="1" thickTop="1" thickBot="1" x14ac:dyDescent="0.3">
      <c r="C573" s="58"/>
      <c r="D573" s="58" t="str">
        <f>IF(C573&lt;&gt;"",TEXT(C573,"00")&amp;"/03/"&amp;'Configurações Básicas'!$P$5,"")</f>
        <v/>
      </c>
      <c r="E573" s="58"/>
      <c r="F573" s="58"/>
      <c r="G573" s="58"/>
      <c r="H573" s="58"/>
      <c r="I573" s="59"/>
      <c r="J573" s="193"/>
      <c r="K573" s="60"/>
      <c r="L573" s="60"/>
      <c r="M573" s="56">
        <f>M572+IF(AND(K573="Pago",OR(E573='PC Receitas'!$O$4,E573='PC Receitas'!$O$5,E573='PC Receitas'!$O$6)),I573,IF(AND(K573="Pago",OR(E573='PC Receitas'!$O$7,E573='PC Receitas'!$O$8,E573='PC Receitas'!$O$9,E573='PC Receitas'!$O$10,E573='PC Receitas'!$O$11,E573='PC Receitas'!$O$12,E573='PC Receitas'!$O$13,E573='PC Receitas'!$O$14)),-I573,0))</f>
        <v>12927.7</v>
      </c>
      <c r="R573" s="153" t="e">
        <f t="shared" si="32"/>
        <v>#N/A</v>
      </c>
      <c r="S573" s="150" t="e">
        <f t="shared" si="33"/>
        <v>#N/A</v>
      </c>
      <c r="T573" s="150" t="e">
        <f t="shared" si="34"/>
        <v>#N/A</v>
      </c>
      <c r="U573" s="150" t="e">
        <f t="shared" si="35"/>
        <v>#N/A</v>
      </c>
      <c r="V573" s="154" t="e">
        <f>VLOOKUP(E573,'PC Receitas'!$O$4:$P$14,2,FALSE)</f>
        <v>#N/A</v>
      </c>
    </row>
    <row r="574" spans="3:22" ht="19.5" customHeight="1" thickTop="1" thickBot="1" x14ac:dyDescent="0.3">
      <c r="C574" s="58"/>
      <c r="D574" s="58" t="str">
        <f>IF(C574&lt;&gt;"",TEXT(C574,"00")&amp;"/03/"&amp;'Configurações Básicas'!$P$5,"")</f>
        <v/>
      </c>
      <c r="E574" s="58"/>
      <c r="F574" s="58"/>
      <c r="G574" s="58"/>
      <c r="H574" s="58"/>
      <c r="I574" s="59"/>
      <c r="J574" s="193"/>
      <c r="K574" s="60"/>
      <c r="L574" s="60"/>
      <c r="M574" s="56">
        <f>M573+IF(AND(K574="Pago",OR(E574='PC Receitas'!$O$4,E574='PC Receitas'!$O$5,E574='PC Receitas'!$O$6)),I574,IF(AND(K574="Pago",OR(E574='PC Receitas'!$O$7,E574='PC Receitas'!$O$8,E574='PC Receitas'!$O$9,E574='PC Receitas'!$O$10,E574='PC Receitas'!$O$11,E574='PC Receitas'!$O$12,E574='PC Receitas'!$O$13,E574='PC Receitas'!$O$14)),-I574,0))</f>
        <v>12927.7</v>
      </c>
      <c r="R574" s="153" t="e">
        <f t="shared" si="32"/>
        <v>#N/A</v>
      </c>
      <c r="S574" s="150" t="e">
        <f t="shared" si="33"/>
        <v>#N/A</v>
      </c>
      <c r="T574" s="150" t="e">
        <f t="shared" si="34"/>
        <v>#N/A</v>
      </c>
      <c r="U574" s="150" t="e">
        <f t="shared" si="35"/>
        <v>#N/A</v>
      </c>
      <c r="V574" s="154" t="e">
        <f>VLOOKUP(E574,'PC Receitas'!$O$4:$P$14,2,FALSE)</f>
        <v>#N/A</v>
      </c>
    </row>
    <row r="575" spans="3:22" ht="19.5" customHeight="1" thickTop="1" thickBot="1" x14ac:dyDescent="0.3">
      <c r="C575" s="58"/>
      <c r="D575" s="58" t="str">
        <f>IF(C575&lt;&gt;"",TEXT(C575,"00")&amp;"/03/"&amp;'Configurações Básicas'!$P$5,"")</f>
        <v/>
      </c>
      <c r="E575" s="58"/>
      <c r="F575" s="58"/>
      <c r="G575" s="58"/>
      <c r="H575" s="58"/>
      <c r="I575" s="59"/>
      <c r="J575" s="193"/>
      <c r="K575" s="60"/>
      <c r="L575" s="60"/>
      <c r="M575" s="56">
        <f>M574+IF(AND(K575="Pago",OR(E575='PC Receitas'!$O$4,E575='PC Receitas'!$O$5,E575='PC Receitas'!$O$6)),I575,IF(AND(K575="Pago",OR(E575='PC Receitas'!$O$7,E575='PC Receitas'!$O$8,E575='PC Receitas'!$O$9,E575='PC Receitas'!$O$10,E575='PC Receitas'!$O$11,E575='PC Receitas'!$O$12,E575='PC Receitas'!$O$13,E575='PC Receitas'!$O$14)),-I575,0))</f>
        <v>12927.7</v>
      </c>
      <c r="R575" s="153" t="e">
        <f t="shared" si="32"/>
        <v>#N/A</v>
      </c>
      <c r="S575" s="150" t="e">
        <f t="shared" si="33"/>
        <v>#N/A</v>
      </c>
      <c r="T575" s="150" t="e">
        <f t="shared" si="34"/>
        <v>#N/A</v>
      </c>
      <c r="U575" s="150" t="e">
        <f t="shared" si="35"/>
        <v>#N/A</v>
      </c>
      <c r="V575" s="154" t="e">
        <f>VLOOKUP(E575,'PC Receitas'!$O$4:$P$14,2,FALSE)</f>
        <v>#N/A</v>
      </c>
    </row>
    <row r="576" spans="3:22" ht="19.5" customHeight="1" thickTop="1" thickBot="1" x14ac:dyDescent="0.3">
      <c r="C576" s="58"/>
      <c r="D576" s="58" t="str">
        <f>IF(C576&lt;&gt;"",TEXT(C576,"00")&amp;"/03/"&amp;'Configurações Básicas'!$P$5,"")</f>
        <v/>
      </c>
      <c r="E576" s="58"/>
      <c r="F576" s="58"/>
      <c r="G576" s="58"/>
      <c r="H576" s="58"/>
      <c r="I576" s="59"/>
      <c r="J576" s="193"/>
      <c r="K576" s="60"/>
      <c r="L576" s="60"/>
      <c r="M576" s="56">
        <f>M575+IF(AND(K576="Pago",OR(E576='PC Receitas'!$O$4,E576='PC Receitas'!$O$5,E576='PC Receitas'!$O$6)),I576,IF(AND(K576="Pago",OR(E576='PC Receitas'!$O$7,E576='PC Receitas'!$O$8,E576='PC Receitas'!$O$9,E576='PC Receitas'!$O$10,E576='PC Receitas'!$O$11,E576='PC Receitas'!$O$12,E576='PC Receitas'!$O$13,E576='PC Receitas'!$O$14)),-I576,0))</f>
        <v>12927.7</v>
      </c>
      <c r="R576" s="153" t="e">
        <f t="shared" si="32"/>
        <v>#N/A</v>
      </c>
      <c r="S576" s="150" t="e">
        <f t="shared" si="33"/>
        <v>#N/A</v>
      </c>
      <c r="T576" s="150" t="e">
        <f t="shared" si="34"/>
        <v>#N/A</v>
      </c>
      <c r="U576" s="150" t="e">
        <f t="shared" si="35"/>
        <v>#N/A</v>
      </c>
      <c r="V576" s="154" t="e">
        <f>VLOOKUP(E576,'PC Receitas'!$O$4:$P$14,2,FALSE)</f>
        <v>#N/A</v>
      </c>
    </row>
    <row r="577" spans="3:22" ht="19.5" customHeight="1" thickTop="1" thickBot="1" x14ac:dyDescent="0.3">
      <c r="C577" s="58"/>
      <c r="D577" s="58" t="str">
        <f>IF(C577&lt;&gt;"",TEXT(C577,"00")&amp;"/03/"&amp;'Configurações Básicas'!$P$5,"")</f>
        <v/>
      </c>
      <c r="E577" s="58"/>
      <c r="F577" s="58"/>
      <c r="G577" s="58"/>
      <c r="H577" s="58"/>
      <c r="I577" s="59"/>
      <c r="J577" s="193"/>
      <c r="K577" s="60"/>
      <c r="L577" s="60"/>
      <c r="M577" s="56">
        <f>M576+IF(AND(K577="Pago",OR(E577='PC Receitas'!$O$4,E577='PC Receitas'!$O$5,E577='PC Receitas'!$O$6)),I577,IF(AND(K577="Pago",OR(E577='PC Receitas'!$O$7,E577='PC Receitas'!$O$8,E577='PC Receitas'!$O$9,E577='PC Receitas'!$O$10,E577='PC Receitas'!$O$11,E577='PC Receitas'!$O$12,E577='PC Receitas'!$O$13,E577='PC Receitas'!$O$14)),-I577,0))</f>
        <v>12927.7</v>
      </c>
      <c r="R577" s="153" t="e">
        <f t="shared" si="32"/>
        <v>#N/A</v>
      </c>
      <c r="S577" s="150" t="e">
        <f t="shared" si="33"/>
        <v>#N/A</v>
      </c>
      <c r="T577" s="150" t="e">
        <f t="shared" si="34"/>
        <v>#N/A</v>
      </c>
      <c r="U577" s="150" t="e">
        <f t="shared" si="35"/>
        <v>#N/A</v>
      </c>
      <c r="V577" s="154" t="e">
        <f>VLOOKUP(E577,'PC Receitas'!$O$4:$P$14,2,FALSE)</f>
        <v>#N/A</v>
      </c>
    </row>
    <row r="578" spans="3:22" ht="19.5" customHeight="1" thickTop="1" thickBot="1" x14ac:dyDescent="0.3">
      <c r="C578" s="58"/>
      <c r="D578" s="58" t="str">
        <f>IF(C578&lt;&gt;"",TEXT(C578,"00")&amp;"/03/"&amp;'Configurações Básicas'!$P$5,"")</f>
        <v/>
      </c>
      <c r="E578" s="58"/>
      <c r="F578" s="58"/>
      <c r="G578" s="58"/>
      <c r="H578" s="58"/>
      <c r="I578" s="59"/>
      <c r="J578" s="193"/>
      <c r="K578" s="60"/>
      <c r="L578" s="60"/>
      <c r="M578" s="56">
        <f>M577+IF(AND(K578="Pago",OR(E578='PC Receitas'!$O$4,E578='PC Receitas'!$O$5,E578='PC Receitas'!$O$6)),I578,IF(AND(K578="Pago",OR(E578='PC Receitas'!$O$7,E578='PC Receitas'!$O$8,E578='PC Receitas'!$O$9,E578='PC Receitas'!$O$10,E578='PC Receitas'!$O$11,E578='PC Receitas'!$O$12,E578='PC Receitas'!$O$13,E578='PC Receitas'!$O$14)),-I578,0))</f>
        <v>12927.7</v>
      </c>
      <c r="R578" s="153" t="e">
        <f t="shared" si="32"/>
        <v>#N/A</v>
      </c>
      <c r="S578" s="150" t="e">
        <f t="shared" si="33"/>
        <v>#N/A</v>
      </c>
      <c r="T578" s="150" t="e">
        <f t="shared" si="34"/>
        <v>#N/A</v>
      </c>
      <c r="U578" s="150" t="e">
        <f t="shared" si="35"/>
        <v>#N/A</v>
      </c>
      <c r="V578" s="154" t="e">
        <f>VLOOKUP(E578,'PC Receitas'!$O$4:$P$14,2,FALSE)</f>
        <v>#N/A</v>
      </c>
    </row>
    <row r="579" spans="3:22" ht="19.5" customHeight="1" thickTop="1" thickBot="1" x14ac:dyDescent="0.3">
      <c r="C579" s="58"/>
      <c r="D579" s="58" t="str">
        <f>IF(C579&lt;&gt;"",TEXT(C579,"00")&amp;"/03/"&amp;'Configurações Básicas'!$P$5,"")</f>
        <v/>
      </c>
      <c r="E579" s="58"/>
      <c r="F579" s="58"/>
      <c r="G579" s="58"/>
      <c r="H579" s="58"/>
      <c r="I579" s="59"/>
      <c r="J579" s="193"/>
      <c r="K579" s="60"/>
      <c r="L579" s="60"/>
      <c r="M579" s="56">
        <f>M578+IF(AND(K579="Pago",OR(E579='PC Receitas'!$O$4,E579='PC Receitas'!$O$5,E579='PC Receitas'!$O$6)),I579,IF(AND(K579="Pago",OR(E579='PC Receitas'!$O$7,E579='PC Receitas'!$O$8,E579='PC Receitas'!$O$9,E579='PC Receitas'!$O$10,E579='PC Receitas'!$O$11,E579='PC Receitas'!$O$12,E579='PC Receitas'!$O$13,E579='PC Receitas'!$O$14)),-I579,0))</f>
        <v>12927.7</v>
      </c>
      <c r="R579" s="153" t="e">
        <f t="shared" si="32"/>
        <v>#N/A</v>
      </c>
      <c r="S579" s="150" t="e">
        <f t="shared" si="33"/>
        <v>#N/A</v>
      </c>
      <c r="T579" s="150" t="e">
        <f t="shared" si="34"/>
        <v>#N/A</v>
      </c>
      <c r="U579" s="150" t="e">
        <f t="shared" si="35"/>
        <v>#N/A</v>
      </c>
      <c r="V579" s="154" t="e">
        <f>VLOOKUP(E579,'PC Receitas'!$O$4:$P$14,2,FALSE)</f>
        <v>#N/A</v>
      </c>
    </row>
    <row r="580" spans="3:22" ht="19.5" customHeight="1" thickTop="1" thickBot="1" x14ac:dyDescent="0.3">
      <c r="C580" s="58"/>
      <c r="D580" s="58" t="str">
        <f>IF(C580&lt;&gt;"",TEXT(C580,"00")&amp;"/03/"&amp;'Configurações Básicas'!$P$5,"")</f>
        <v/>
      </c>
      <c r="E580" s="58"/>
      <c r="F580" s="58"/>
      <c r="G580" s="58"/>
      <c r="H580" s="58"/>
      <c r="I580" s="59"/>
      <c r="J580" s="193"/>
      <c r="K580" s="60"/>
      <c r="L580" s="60"/>
      <c r="M580" s="56">
        <f>M579+IF(AND(K580="Pago",OR(E580='PC Receitas'!$O$4,E580='PC Receitas'!$O$5,E580='PC Receitas'!$O$6)),I580,IF(AND(K580="Pago",OR(E580='PC Receitas'!$O$7,E580='PC Receitas'!$O$8,E580='PC Receitas'!$O$9,E580='PC Receitas'!$O$10,E580='PC Receitas'!$O$11,E580='PC Receitas'!$O$12,E580='PC Receitas'!$O$13,E580='PC Receitas'!$O$14)),-I580,0))</f>
        <v>12927.7</v>
      </c>
      <c r="R580" s="153" t="e">
        <f t="shared" si="32"/>
        <v>#N/A</v>
      </c>
      <c r="S580" s="150" t="e">
        <f t="shared" si="33"/>
        <v>#N/A</v>
      </c>
      <c r="T580" s="150" t="e">
        <f t="shared" si="34"/>
        <v>#N/A</v>
      </c>
      <c r="U580" s="150" t="e">
        <f t="shared" si="35"/>
        <v>#N/A</v>
      </c>
      <c r="V580" s="154" t="e">
        <f>VLOOKUP(E580,'PC Receitas'!$O$4:$P$14,2,FALSE)</f>
        <v>#N/A</v>
      </c>
    </row>
    <row r="581" spans="3:22" ht="19.5" customHeight="1" thickTop="1" thickBot="1" x14ac:dyDescent="0.3">
      <c r="C581" s="58"/>
      <c r="D581" s="58" t="str">
        <f>IF(C581&lt;&gt;"",TEXT(C581,"00")&amp;"/03/"&amp;'Configurações Básicas'!$P$5,"")</f>
        <v/>
      </c>
      <c r="E581" s="58"/>
      <c r="F581" s="58"/>
      <c r="G581" s="58"/>
      <c r="H581" s="58"/>
      <c r="I581" s="59"/>
      <c r="J581" s="193"/>
      <c r="K581" s="60"/>
      <c r="L581" s="60"/>
      <c r="M581" s="56">
        <f>M580+IF(AND(K581="Pago",OR(E581='PC Receitas'!$O$4,E581='PC Receitas'!$O$5,E581='PC Receitas'!$O$6)),I581,IF(AND(K581="Pago",OR(E581='PC Receitas'!$O$7,E581='PC Receitas'!$O$8,E581='PC Receitas'!$O$9,E581='PC Receitas'!$O$10,E581='PC Receitas'!$O$11,E581='PC Receitas'!$O$12,E581='PC Receitas'!$O$13,E581='PC Receitas'!$O$14)),-I581,0))</f>
        <v>12927.7</v>
      </c>
      <c r="R581" s="153" t="e">
        <f t="shared" si="32"/>
        <v>#N/A</v>
      </c>
      <c r="S581" s="150" t="e">
        <f t="shared" si="33"/>
        <v>#N/A</v>
      </c>
      <c r="T581" s="150" t="e">
        <f t="shared" si="34"/>
        <v>#N/A</v>
      </c>
      <c r="U581" s="150" t="e">
        <f t="shared" si="35"/>
        <v>#N/A</v>
      </c>
      <c r="V581" s="154" t="e">
        <f>VLOOKUP(E581,'PC Receitas'!$O$4:$P$14,2,FALSE)</f>
        <v>#N/A</v>
      </c>
    </row>
    <row r="582" spans="3:22" ht="19.5" customHeight="1" thickTop="1" thickBot="1" x14ac:dyDescent="0.3">
      <c r="C582" s="58"/>
      <c r="D582" s="58" t="str">
        <f>IF(C582&lt;&gt;"",TEXT(C582,"00")&amp;"/03/"&amp;'Configurações Básicas'!$P$5,"")</f>
        <v/>
      </c>
      <c r="E582" s="58"/>
      <c r="F582" s="58"/>
      <c r="G582" s="58"/>
      <c r="H582" s="58"/>
      <c r="I582" s="59"/>
      <c r="J582" s="193"/>
      <c r="K582" s="60"/>
      <c r="L582" s="60"/>
      <c r="M582" s="56">
        <f>M581+IF(AND(K582="Pago",OR(E582='PC Receitas'!$O$4,E582='PC Receitas'!$O$5,E582='PC Receitas'!$O$6)),I582,IF(AND(K582="Pago",OR(E582='PC Receitas'!$O$7,E582='PC Receitas'!$O$8,E582='PC Receitas'!$O$9,E582='PC Receitas'!$O$10,E582='PC Receitas'!$O$11,E582='PC Receitas'!$O$12,E582='PC Receitas'!$O$13,E582='PC Receitas'!$O$14)),-I582,0))</f>
        <v>12927.7</v>
      </c>
      <c r="R582" s="153" t="e">
        <f t="shared" ref="R582:R605" si="36">IF(V582="Despesas_com_RH","Despesa",IF(V582="Despesas_Operacionais","Despesa",IF(V582="Despesas_com_Marketing","Despesa",IF(V582="Impostos","Despesa",IF(V582="Investimentos","Despesa","")))))</f>
        <v>#N/A</v>
      </c>
      <c r="S582" s="150" t="e">
        <f t="shared" ref="S582:S605" si="37">IF(V582="Despesas_com_Produtos","Despesa",IF(V582="Despesas_com_Serviços","Despesa",IF(V582="Despesas_Não_Operacionais","Despesa","")))</f>
        <v>#N/A</v>
      </c>
      <c r="T582" s="150" t="e">
        <f t="shared" ref="T582:T605" si="38">IF(V582="Receitas_com_Produtos","Receita",IF(V582="Receitas_com_Serviços","Receita",IF(V582="Receitas_Não_Operacionais","Receita","")))</f>
        <v>#N/A</v>
      </c>
      <c r="U582" s="150" t="e">
        <f t="shared" ref="U582:U605" si="39">IF(R582&lt;&gt;"",R582,IF(S582&lt;&gt;"",S582,IF(T582&lt;&gt;"",T582,"")))</f>
        <v>#N/A</v>
      </c>
      <c r="V582" s="154" t="e">
        <f>VLOOKUP(E582,'PC Receitas'!$O$4:$P$14,2,FALSE)</f>
        <v>#N/A</v>
      </c>
    </row>
    <row r="583" spans="3:22" ht="19.5" customHeight="1" thickTop="1" thickBot="1" x14ac:dyDescent="0.3">
      <c r="C583" s="58"/>
      <c r="D583" s="58" t="str">
        <f>IF(C583&lt;&gt;"",TEXT(C583,"00")&amp;"/03/"&amp;'Configurações Básicas'!$P$5,"")</f>
        <v/>
      </c>
      <c r="E583" s="58"/>
      <c r="F583" s="58"/>
      <c r="G583" s="58"/>
      <c r="H583" s="58"/>
      <c r="I583" s="59"/>
      <c r="J583" s="193"/>
      <c r="K583" s="60"/>
      <c r="L583" s="60"/>
      <c r="M583" s="56">
        <f>M582+IF(AND(K583="Pago",OR(E583='PC Receitas'!$O$4,E583='PC Receitas'!$O$5,E583='PC Receitas'!$O$6)),I583,IF(AND(K583="Pago",OR(E583='PC Receitas'!$O$7,E583='PC Receitas'!$O$8,E583='PC Receitas'!$O$9,E583='PC Receitas'!$O$10,E583='PC Receitas'!$O$11,E583='PC Receitas'!$O$12,E583='PC Receitas'!$O$13,E583='PC Receitas'!$O$14)),-I583,0))</f>
        <v>12927.7</v>
      </c>
      <c r="R583" s="153" t="e">
        <f t="shared" si="36"/>
        <v>#N/A</v>
      </c>
      <c r="S583" s="150" t="e">
        <f t="shared" si="37"/>
        <v>#N/A</v>
      </c>
      <c r="T583" s="150" t="e">
        <f t="shared" si="38"/>
        <v>#N/A</v>
      </c>
      <c r="U583" s="150" t="e">
        <f t="shared" si="39"/>
        <v>#N/A</v>
      </c>
      <c r="V583" s="154" t="e">
        <f>VLOOKUP(E583,'PC Receitas'!$O$4:$P$14,2,FALSE)</f>
        <v>#N/A</v>
      </c>
    </row>
    <row r="584" spans="3:22" ht="19.5" customHeight="1" thickTop="1" thickBot="1" x14ac:dyDescent="0.3">
      <c r="C584" s="58"/>
      <c r="D584" s="58" t="str">
        <f>IF(C584&lt;&gt;"",TEXT(C584,"00")&amp;"/03/"&amp;'Configurações Básicas'!$P$5,"")</f>
        <v/>
      </c>
      <c r="E584" s="58"/>
      <c r="F584" s="58"/>
      <c r="G584" s="58"/>
      <c r="H584" s="58"/>
      <c r="I584" s="59"/>
      <c r="J584" s="193"/>
      <c r="K584" s="60"/>
      <c r="L584" s="60"/>
      <c r="M584" s="56">
        <f>M583+IF(AND(K584="Pago",OR(E584='PC Receitas'!$O$4,E584='PC Receitas'!$O$5,E584='PC Receitas'!$O$6)),I584,IF(AND(K584="Pago",OR(E584='PC Receitas'!$O$7,E584='PC Receitas'!$O$8,E584='PC Receitas'!$O$9,E584='PC Receitas'!$O$10,E584='PC Receitas'!$O$11,E584='PC Receitas'!$O$12,E584='PC Receitas'!$O$13,E584='PC Receitas'!$O$14)),-I584,0))</f>
        <v>12927.7</v>
      </c>
      <c r="R584" s="153" t="e">
        <f t="shared" si="36"/>
        <v>#N/A</v>
      </c>
      <c r="S584" s="150" t="e">
        <f t="shared" si="37"/>
        <v>#N/A</v>
      </c>
      <c r="T584" s="150" t="e">
        <f t="shared" si="38"/>
        <v>#N/A</v>
      </c>
      <c r="U584" s="150" t="e">
        <f t="shared" si="39"/>
        <v>#N/A</v>
      </c>
      <c r="V584" s="154" t="e">
        <f>VLOOKUP(E584,'PC Receitas'!$O$4:$P$14,2,FALSE)</f>
        <v>#N/A</v>
      </c>
    </row>
    <row r="585" spans="3:22" ht="19.5" customHeight="1" thickTop="1" thickBot="1" x14ac:dyDescent="0.3">
      <c r="C585" s="58"/>
      <c r="D585" s="58" t="str">
        <f>IF(C585&lt;&gt;"",TEXT(C585,"00")&amp;"/03/"&amp;'Configurações Básicas'!$P$5,"")</f>
        <v/>
      </c>
      <c r="E585" s="58"/>
      <c r="F585" s="58"/>
      <c r="G585" s="58"/>
      <c r="H585" s="58"/>
      <c r="I585" s="59"/>
      <c r="J585" s="193"/>
      <c r="K585" s="60"/>
      <c r="L585" s="60"/>
      <c r="M585" s="56">
        <f>M584+IF(AND(K585="Pago",OR(E585='PC Receitas'!$O$4,E585='PC Receitas'!$O$5,E585='PC Receitas'!$O$6)),I585,IF(AND(K585="Pago",OR(E585='PC Receitas'!$O$7,E585='PC Receitas'!$O$8,E585='PC Receitas'!$O$9,E585='PC Receitas'!$O$10,E585='PC Receitas'!$O$11,E585='PC Receitas'!$O$12,E585='PC Receitas'!$O$13,E585='PC Receitas'!$O$14)),-I585,0))</f>
        <v>12927.7</v>
      </c>
      <c r="R585" s="153" t="e">
        <f t="shared" si="36"/>
        <v>#N/A</v>
      </c>
      <c r="S585" s="150" t="e">
        <f t="shared" si="37"/>
        <v>#N/A</v>
      </c>
      <c r="T585" s="150" t="e">
        <f t="shared" si="38"/>
        <v>#N/A</v>
      </c>
      <c r="U585" s="150" t="e">
        <f t="shared" si="39"/>
        <v>#N/A</v>
      </c>
      <c r="V585" s="154" t="e">
        <f>VLOOKUP(E585,'PC Receitas'!$O$4:$P$14,2,FALSE)</f>
        <v>#N/A</v>
      </c>
    </row>
    <row r="586" spans="3:22" ht="19.5" customHeight="1" thickTop="1" thickBot="1" x14ac:dyDescent="0.3">
      <c r="C586" s="58"/>
      <c r="D586" s="58" t="str">
        <f>IF(C586&lt;&gt;"",TEXT(C586,"00")&amp;"/03/"&amp;'Configurações Básicas'!$P$5,"")</f>
        <v/>
      </c>
      <c r="E586" s="58"/>
      <c r="F586" s="58"/>
      <c r="G586" s="58"/>
      <c r="H586" s="58"/>
      <c r="I586" s="59"/>
      <c r="J586" s="193"/>
      <c r="K586" s="60"/>
      <c r="L586" s="60"/>
      <c r="M586" s="56">
        <f>M585+IF(AND(K586="Pago",OR(E586='PC Receitas'!$O$4,E586='PC Receitas'!$O$5,E586='PC Receitas'!$O$6)),I586,IF(AND(K586="Pago",OR(E586='PC Receitas'!$O$7,E586='PC Receitas'!$O$8,E586='PC Receitas'!$O$9,E586='PC Receitas'!$O$10,E586='PC Receitas'!$O$11,E586='PC Receitas'!$O$12,E586='PC Receitas'!$O$13,E586='PC Receitas'!$O$14)),-I586,0))</f>
        <v>12927.7</v>
      </c>
      <c r="R586" s="153" t="e">
        <f t="shared" si="36"/>
        <v>#N/A</v>
      </c>
      <c r="S586" s="150" t="e">
        <f t="shared" si="37"/>
        <v>#N/A</v>
      </c>
      <c r="T586" s="150" t="e">
        <f t="shared" si="38"/>
        <v>#N/A</v>
      </c>
      <c r="U586" s="150" t="e">
        <f t="shared" si="39"/>
        <v>#N/A</v>
      </c>
      <c r="V586" s="154" t="e">
        <f>VLOOKUP(E586,'PC Receitas'!$O$4:$P$14,2,FALSE)</f>
        <v>#N/A</v>
      </c>
    </row>
    <row r="587" spans="3:22" ht="19.5" customHeight="1" thickTop="1" thickBot="1" x14ac:dyDescent="0.3">
      <c r="C587" s="58"/>
      <c r="D587" s="58" t="str">
        <f>IF(C587&lt;&gt;"",TEXT(C587,"00")&amp;"/03/"&amp;'Configurações Básicas'!$P$5,"")</f>
        <v/>
      </c>
      <c r="E587" s="58"/>
      <c r="F587" s="58"/>
      <c r="G587" s="58"/>
      <c r="H587" s="58"/>
      <c r="I587" s="59"/>
      <c r="J587" s="193"/>
      <c r="K587" s="60"/>
      <c r="L587" s="60"/>
      <c r="M587" s="56">
        <f>M586+IF(AND(K587="Pago",OR(E587='PC Receitas'!$O$4,E587='PC Receitas'!$O$5,E587='PC Receitas'!$O$6)),I587,IF(AND(K587="Pago",OR(E587='PC Receitas'!$O$7,E587='PC Receitas'!$O$8,E587='PC Receitas'!$O$9,E587='PC Receitas'!$O$10,E587='PC Receitas'!$O$11,E587='PC Receitas'!$O$12,E587='PC Receitas'!$O$13,E587='PC Receitas'!$O$14)),-I587,0))</f>
        <v>12927.7</v>
      </c>
      <c r="R587" s="153" t="e">
        <f t="shared" si="36"/>
        <v>#N/A</v>
      </c>
      <c r="S587" s="150" t="e">
        <f t="shared" si="37"/>
        <v>#N/A</v>
      </c>
      <c r="T587" s="150" t="e">
        <f t="shared" si="38"/>
        <v>#N/A</v>
      </c>
      <c r="U587" s="150" t="e">
        <f t="shared" si="39"/>
        <v>#N/A</v>
      </c>
      <c r="V587" s="154" t="e">
        <f>VLOOKUP(E587,'PC Receitas'!$O$4:$P$14,2,FALSE)</f>
        <v>#N/A</v>
      </c>
    </row>
    <row r="588" spans="3:22" ht="19.5" customHeight="1" thickTop="1" thickBot="1" x14ac:dyDescent="0.3">
      <c r="C588" s="58"/>
      <c r="D588" s="58" t="str">
        <f>IF(C588&lt;&gt;"",TEXT(C588,"00")&amp;"/03/"&amp;'Configurações Básicas'!$P$5,"")</f>
        <v/>
      </c>
      <c r="E588" s="58"/>
      <c r="F588" s="58"/>
      <c r="G588" s="58"/>
      <c r="H588" s="58"/>
      <c r="I588" s="59"/>
      <c r="J588" s="193"/>
      <c r="K588" s="60"/>
      <c r="L588" s="60"/>
      <c r="M588" s="56">
        <f>M587+IF(AND(K588="Pago",OR(E588='PC Receitas'!$O$4,E588='PC Receitas'!$O$5,E588='PC Receitas'!$O$6)),I588,IF(AND(K588="Pago",OR(E588='PC Receitas'!$O$7,E588='PC Receitas'!$O$8,E588='PC Receitas'!$O$9,E588='PC Receitas'!$O$10,E588='PC Receitas'!$O$11,E588='PC Receitas'!$O$12,E588='PC Receitas'!$O$13,E588='PC Receitas'!$O$14)),-I588,0))</f>
        <v>12927.7</v>
      </c>
      <c r="R588" s="153" t="e">
        <f t="shared" si="36"/>
        <v>#N/A</v>
      </c>
      <c r="S588" s="150" t="e">
        <f t="shared" si="37"/>
        <v>#N/A</v>
      </c>
      <c r="T588" s="150" t="e">
        <f t="shared" si="38"/>
        <v>#N/A</v>
      </c>
      <c r="U588" s="150" t="e">
        <f t="shared" si="39"/>
        <v>#N/A</v>
      </c>
      <c r="V588" s="154" t="e">
        <f>VLOOKUP(E588,'PC Receitas'!$O$4:$P$14,2,FALSE)</f>
        <v>#N/A</v>
      </c>
    </row>
    <row r="589" spans="3:22" ht="19.5" customHeight="1" thickTop="1" thickBot="1" x14ac:dyDescent="0.3">
      <c r="C589" s="58"/>
      <c r="D589" s="58" t="str">
        <f>IF(C589&lt;&gt;"",TEXT(C589,"00")&amp;"/03/"&amp;'Configurações Básicas'!$P$5,"")</f>
        <v/>
      </c>
      <c r="E589" s="58"/>
      <c r="F589" s="58"/>
      <c r="G589" s="58"/>
      <c r="H589" s="58"/>
      <c r="I589" s="59"/>
      <c r="J589" s="193"/>
      <c r="K589" s="60"/>
      <c r="L589" s="60"/>
      <c r="M589" s="56">
        <f>M588+IF(AND(K589="Pago",OR(E589='PC Receitas'!$O$4,E589='PC Receitas'!$O$5,E589='PC Receitas'!$O$6)),I589,IF(AND(K589="Pago",OR(E589='PC Receitas'!$O$7,E589='PC Receitas'!$O$8,E589='PC Receitas'!$O$9,E589='PC Receitas'!$O$10,E589='PC Receitas'!$O$11,E589='PC Receitas'!$O$12,E589='PC Receitas'!$O$13,E589='PC Receitas'!$O$14)),-I589,0))</f>
        <v>12927.7</v>
      </c>
      <c r="R589" s="153" t="e">
        <f t="shared" si="36"/>
        <v>#N/A</v>
      </c>
      <c r="S589" s="150" t="e">
        <f t="shared" si="37"/>
        <v>#N/A</v>
      </c>
      <c r="T589" s="150" t="e">
        <f t="shared" si="38"/>
        <v>#N/A</v>
      </c>
      <c r="U589" s="150" t="e">
        <f t="shared" si="39"/>
        <v>#N/A</v>
      </c>
      <c r="V589" s="154" t="e">
        <f>VLOOKUP(E589,'PC Receitas'!$O$4:$P$14,2,FALSE)</f>
        <v>#N/A</v>
      </c>
    </row>
    <row r="590" spans="3:22" ht="19.5" customHeight="1" thickTop="1" thickBot="1" x14ac:dyDescent="0.3">
      <c r="C590" s="58"/>
      <c r="D590" s="58" t="str">
        <f>IF(C590&lt;&gt;"",TEXT(C590,"00")&amp;"/03/"&amp;'Configurações Básicas'!$P$5,"")</f>
        <v/>
      </c>
      <c r="E590" s="58"/>
      <c r="F590" s="58"/>
      <c r="G590" s="58"/>
      <c r="H590" s="58"/>
      <c r="I590" s="59"/>
      <c r="J590" s="193"/>
      <c r="K590" s="60"/>
      <c r="L590" s="60"/>
      <c r="M590" s="56">
        <f>M589+IF(AND(K590="Pago",OR(E590='PC Receitas'!$O$4,E590='PC Receitas'!$O$5,E590='PC Receitas'!$O$6)),I590,IF(AND(K590="Pago",OR(E590='PC Receitas'!$O$7,E590='PC Receitas'!$O$8,E590='PC Receitas'!$O$9,E590='PC Receitas'!$O$10,E590='PC Receitas'!$O$11,E590='PC Receitas'!$O$12,E590='PC Receitas'!$O$13,E590='PC Receitas'!$O$14)),-I590,0))</f>
        <v>12927.7</v>
      </c>
      <c r="R590" s="153" t="e">
        <f t="shared" si="36"/>
        <v>#N/A</v>
      </c>
      <c r="S590" s="150" t="e">
        <f t="shared" si="37"/>
        <v>#N/A</v>
      </c>
      <c r="T590" s="150" t="e">
        <f t="shared" si="38"/>
        <v>#N/A</v>
      </c>
      <c r="U590" s="150" t="e">
        <f t="shared" si="39"/>
        <v>#N/A</v>
      </c>
      <c r="V590" s="154" t="e">
        <f>VLOOKUP(E590,'PC Receitas'!$O$4:$P$14,2,FALSE)</f>
        <v>#N/A</v>
      </c>
    </row>
    <row r="591" spans="3:22" ht="19.5" customHeight="1" thickTop="1" thickBot="1" x14ac:dyDescent="0.3">
      <c r="C591" s="58"/>
      <c r="D591" s="58" t="str">
        <f>IF(C591&lt;&gt;"",TEXT(C591,"00")&amp;"/03/"&amp;'Configurações Básicas'!$P$5,"")</f>
        <v/>
      </c>
      <c r="E591" s="58"/>
      <c r="F591" s="58"/>
      <c r="G591" s="58"/>
      <c r="H591" s="58"/>
      <c r="I591" s="59"/>
      <c r="J591" s="193"/>
      <c r="K591" s="60"/>
      <c r="L591" s="60"/>
      <c r="M591" s="56">
        <f>M590+IF(AND(K591="Pago",OR(E591='PC Receitas'!$O$4,E591='PC Receitas'!$O$5,E591='PC Receitas'!$O$6)),I591,IF(AND(K591="Pago",OR(E591='PC Receitas'!$O$7,E591='PC Receitas'!$O$8,E591='PC Receitas'!$O$9,E591='PC Receitas'!$O$10,E591='PC Receitas'!$O$11,E591='PC Receitas'!$O$12,E591='PC Receitas'!$O$13,E591='PC Receitas'!$O$14)),-I591,0))</f>
        <v>12927.7</v>
      </c>
      <c r="R591" s="153" t="e">
        <f t="shared" si="36"/>
        <v>#N/A</v>
      </c>
      <c r="S591" s="150" t="e">
        <f t="shared" si="37"/>
        <v>#N/A</v>
      </c>
      <c r="T591" s="150" t="e">
        <f t="shared" si="38"/>
        <v>#N/A</v>
      </c>
      <c r="U591" s="150" t="e">
        <f t="shared" si="39"/>
        <v>#N/A</v>
      </c>
      <c r="V591" s="154" t="e">
        <f>VLOOKUP(E591,'PC Receitas'!$O$4:$P$14,2,FALSE)</f>
        <v>#N/A</v>
      </c>
    </row>
    <row r="592" spans="3:22" ht="19.5" customHeight="1" thickTop="1" thickBot="1" x14ac:dyDescent="0.3">
      <c r="C592" s="58"/>
      <c r="D592" s="58" t="str">
        <f>IF(C592&lt;&gt;"",TEXT(C592,"00")&amp;"/03/"&amp;'Configurações Básicas'!$P$5,"")</f>
        <v/>
      </c>
      <c r="E592" s="58"/>
      <c r="F592" s="58"/>
      <c r="G592" s="58"/>
      <c r="H592" s="58"/>
      <c r="I592" s="59"/>
      <c r="J592" s="193"/>
      <c r="K592" s="60"/>
      <c r="L592" s="60"/>
      <c r="M592" s="56">
        <f>M591+IF(AND(K592="Pago",OR(E592='PC Receitas'!$O$4,E592='PC Receitas'!$O$5,E592='PC Receitas'!$O$6)),I592,IF(AND(K592="Pago",OR(E592='PC Receitas'!$O$7,E592='PC Receitas'!$O$8,E592='PC Receitas'!$O$9,E592='PC Receitas'!$O$10,E592='PC Receitas'!$O$11,E592='PC Receitas'!$O$12,E592='PC Receitas'!$O$13,E592='PC Receitas'!$O$14)),-I592,0))</f>
        <v>12927.7</v>
      </c>
      <c r="R592" s="153" t="e">
        <f t="shared" si="36"/>
        <v>#N/A</v>
      </c>
      <c r="S592" s="150" t="e">
        <f t="shared" si="37"/>
        <v>#N/A</v>
      </c>
      <c r="T592" s="150" t="e">
        <f t="shared" si="38"/>
        <v>#N/A</v>
      </c>
      <c r="U592" s="150" t="e">
        <f t="shared" si="39"/>
        <v>#N/A</v>
      </c>
      <c r="V592" s="154" t="e">
        <f>VLOOKUP(E592,'PC Receitas'!$O$4:$P$14,2,FALSE)</f>
        <v>#N/A</v>
      </c>
    </row>
    <row r="593" spans="3:22" ht="19.5" customHeight="1" thickTop="1" thickBot="1" x14ac:dyDescent="0.3">
      <c r="C593" s="58"/>
      <c r="D593" s="58" t="str">
        <f>IF(C593&lt;&gt;"",TEXT(C593,"00")&amp;"/03/"&amp;'Configurações Básicas'!$P$5,"")</f>
        <v/>
      </c>
      <c r="E593" s="58"/>
      <c r="F593" s="58"/>
      <c r="G593" s="58"/>
      <c r="H593" s="58"/>
      <c r="I593" s="59"/>
      <c r="J593" s="193"/>
      <c r="K593" s="60"/>
      <c r="L593" s="60"/>
      <c r="M593" s="56">
        <f>M592+IF(AND(K593="Pago",OR(E593='PC Receitas'!$O$4,E593='PC Receitas'!$O$5,E593='PC Receitas'!$O$6)),I593,IF(AND(K593="Pago",OR(E593='PC Receitas'!$O$7,E593='PC Receitas'!$O$8,E593='PC Receitas'!$O$9,E593='PC Receitas'!$O$10,E593='PC Receitas'!$O$11,E593='PC Receitas'!$O$12,E593='PC Receitas'!$O$13,E593='PC Receitas'!$O$14)),-I593,0))</f>
        <v>12927.7</v>
      </c>
      <c r="R593" s="153" t="e">
        <f t="shared" si="36"/>
        <v>#N/A</v>
      </c>
      <c r="S593" s="150" t="e">
        <f t="shared" si="37"/>
        <v>#N/A</v>
      </c>
      <c r="T593" s="150" t="e">
        <f t="shared" si="38"/>
        <v>#N/A</v>
      </c>
      <c r="U593" s="150" t="e">
        <f t="shared" si="39"/>
        <v>#N/A</v>
      </c>
      <c r="V593" s="154" t="e">
        <f>VLOOKUP(E593,'PC Receitas'!$O$4:$P$14,2,FALSE)</f>
        <v>#N/A</v>
      </c>
    </row>
    <row r="594" spans="3:22" ht="19.5" customHeight="1" thickTop="1" thickBot="1" x14ac:dyDescent="0.3">
      <c r="C594" s="58"/>
      <c r="D594" s="58" t="str">
        <f>IF(C594&lt;&gt;"",TEXT(C594,"00")&amp;"/03/"&amp;'Configurações Básicas'!$P$5,"")</f>
        <v/>
      </c>
      <c r="E594" s="58"/>
      <c r="F594" s="58"/>
      <c r="G594" s="58"/>
      <c r="H594" s="58"/>
      <c r="I594" s="59"/>
      <c r="J594" s="193"/>
      <c r="K594" s="60"/>
      <c r="L594" s="60"/>
      <c r="M594" s="56">
        <f>M593+IF(AND(K594="Pago",OR(E594='PC Receitas'!$O$4,E594='PC Receitas'!$O$5,E594='PC Receitas'!$O$6)),I594,IF(AND(K594="Pago",OR(E594='PC Receitas'!$O$7,E594='PC Receitas'!$O$8,E594='PC Receitas'!$O$9,E594='PC Receitas'!$O$10,E594='PC Receitas'!$O$11,E594='PC Receitas'!$O$12,E594='PC Receitas'!$O$13,E594='PC Receitas'!$O$14)),-I594,0))</f>
        <v>12927.7</v>
      </c>
      <c r="R594" s="153" t="e">
        <f t="shared" si="36"/>
        <v>#N/A</v>
      </c>
      <c r="S594" s="150" t="e">
        <f t="shared" si="37"/>
        <v>#N/A</v>
      </c>
      <c r="T594" s="150" t="e">
        <f t="shared" si="38"/>
        <v>#N/A</v>
      </c>
      <c r="U594" s="150" t="e">
        <f t="shared" si="39"/>
        <v>#N/A</v>
      </c>
      <c r="V594" s="154" t="e">
        <f>VLOOKUP(E594,'PC Receitas'!$O$4:$P$14,2,FALSE)</f>
        <v>#N/A</v>
      </c>
    </row>
    <row r="595" spans="3:22" ht="19.5" customHeight="1" thickTop="1" thickBot="1" x14ac:dyDescent="0.3">
      <c r="C595" s="58"/>
      <c r="D595" s="58" t="str">
        <f>IF(C595&lt;&gt;"",TEXT(C595,"00")&amp;"/03/"&amp;'Configurações Básicas'!$P$5,"")</f>
        <v/>
      </c>
      <c r="E595" s="58"/>
      <c r="F595" s="58"/>
      <c r="G595" s="58"/>
      <c r="H595" s="58"/>
      <c r="I595" s="59"/>
      <c r="J595" s="193"/>
      <c r="K595" s="60"/>
      <c r="L595" s="60"/>
      <c r="M595" s="56">
        <f>M594+IF(AND(K595="Pago",OR(E595='PC Receitas'!$O$4,E595='PC Receitas'!$O$5,E595='PC Receitas'!$O$6)),I595,IF(AND(K595="Pago",OR(E595='PC Receitas'!$O$7,E595='PC Receitas'!$O$8,E595='PC Receitas'!$O$9,E595='PC Receitas'!$O$10,E595='PC Receitas'!$O$11,E595='PC Receitas'!$O$12,E595='PC Receitas'!$O$13,E595='PC Receitas'!$O$14)),-I595,0))</f>
        <v>12927.7</v>
      </c>
      <c r="R595" s="153" t="e">
        <f t="shared" si="36"/>
        <v>#N/A</v>
      </c>
      <c r="S595" s="150" t="e">
        <f t="shared" si="37"/>
        <v>#N/A</v>
      </c>
      <c r="T595" s="150" t="e">
        <f t="shared" si="38"/>
        <v>#N/A</v>
      </c>
      <c r="U595" s="150" t="e">
        <f t="shared" si="39"/>
        <v>#N/A</v>
      </c>
      <c r="V595" s="154" t="e">
        <f>VLOOKUP(E595,'PC Receitas'!$O$4:$P$14,2,FALSE)</f>
        <v>#N/A</v>
      </c>
    </row>
    <row r="596" spans="3:22" ht="19.5" customHeight="1" thickTop="1" thickBot="1" x14ac:dyDescent="0.3">
      <c r="C596" s="58"/>
      <c r="D596" s="58" t="str">
        <f>IF(C596&lt;&gt;"",TEXT(C596,"00")&amp;"/03/"&amp;'Configurações Básicas'!$P$5,"")</f>
        <v/>
      </c>
      <c r="E596" s="58"/>
      <c r="F596" s="58"/>
      <c r="G596" s="58"/>
      <c r="H596" s="58"/>
      <c r="I596" s="59"/>
      <c r="J596" s="193"/>
      <c r="K596" s="60"/>
      <c r="L596" s="60"/>
      <c r="M596" s="56">
        <f>M595+IF(AND(K596="Pago",OR(E596='PC Receitas'!$O$4,E596='PC Receitas'!$O$5,E596='PC Receitas'!$O$6)),I596,IF(AND(K596="Pago",OR(E596='PC Receitas'!$O$7,E596='PC Receitas'!$O$8,E596='PC Receitas'!$O$9,E596='PC Receitas'!$O$10,E596='PC Receitas'!$O$11,E596='PC Receitas'!$O$12,E596='PC Receitas'!$O$13,E596='PC Receitas'!$O$14)),-I596,0))</f>
        <v>12927.7</v>
      </c>
      <c r="R596" s="153" t="e">
        <f t="shared" si="36"/>
        <v>#N/A</v>
      </c>
      <c r="S596" s="150" t="e">
        <f t="shared" si="37"/>
        <v>#N/A</v>
      </c>
      <c r="T596" s="150" t="e">
        <f t="shared" si="38"/>
        <v>#N/A</v>
      </c>
      <c r="U596" s="150" t="e">
        <f t="shared" si="39"/>
        <v>#N/A</v>
      </c>
      <c r="V596" s="154" t="e">
        <f>VLOOKUP(E596,'PC Receitas'!$O$4:$P$14,2,FALSE)</f>
        <v>#N/A</v>
      </c>
    </row>
    <row r="597" spans="3:22" ht="19.5" customHeight="1" thickTop="1" thickBot="1" x14ac:dyDescent="0.3">
      <c r="C597" s="58"/>
      <c r="D597" s="58" t="str">
        <f>IF(C597&lt;&gt;"",TEXT(C597,"00")&amp;"/03/"&amp;'Configurações Básicas'!$P$5,"")</f>
        <v/>
      </c>
      <c r="E597" s="58"/>
      <c r="F597" s="58"/>
      <c r="G597" s="58"/>
      <c r="H597" s="58"/>
      <c r="I597" s="59"/>
      <c r="J597" s="193"/>
      <c r="K597" s="60"/>
      <c r="L597" s="60"/>
      <c r="M597" s="56">
        <f>M596+IF(AND(K597="Pago",OR(E597='PC Receitas'!$O$4,E597='PC Receitas'!$O$5,E597='PC Receitas'!$O$6)),I597,IF(AND(K597="Pago",OR(E597='PC Receitas'!$O$7,E597='PC Receitas'!$O$8,E597='PC Receitas'!$O$9,E597='PC Receitas'!$O$10,E597='PC Receitas'!$O$11,E597='PC Receitas'!$O$12,E597='PC Receitas'!$O$13,E597='PC Receitas'!$O$14)),-I597,0))</f>
        <v>12927.7</v>
      </c>
      <c r="R597" s="153" t="e">
        <f t="shared" si="36"/>
        <v>#N/A</v>
      </c>
      <c r="S597" s="150" t="e">
        <f t="shared" si="37"/>
        <v>#N/A</v>
      </c>
      <c r="T597" s="150" t="e">
        <f t="shared" si="38"/>
        <v>#N/A</v>
      </c>
      <c r="U597" s="150" t="e">
        <f t="shared" si="39"/>
        <v>#N/A</v>
      </c>
      <c r="V597" s="154" t="e">
        <f>VLOOKUP(E597,'PC Receitas'!$O$4:$P$14,2,FALSE)</f>
        <v>#N/A</v>
      </c>
    </row>
    <row r="598" spans="3:22" ht="19.5" customHeight="1" thickTop="1" thickBot="1" x14ac:dyDescent="0.3">
      <c r="C598" s="58"/>
      <c r="D598" s="58" t="str">
        <f>IF(C598&lt;&gt;"",TEXT(C598,"00")&amp;"/03/"&amp;'Configurações Básicas'!$P$5,"")</f>
        <v/>
      </c>
      <c r="E598" s="58"/>
      <c r="F598" s="58"/>
      <c r="G598" s="58"/>
      <c r="H598" s="58"/>
      <c r="I598" s="59"/>
      <c r="J598" s="193"/>
      <c r="K598" s="60"/>
      <c r="L598" s="60"/>
      <c r="M598" s="56">
        <f>M597+IF(AND(K598="Pago",OR(E598='PC Receitas'!$O$4,E598='PC Receitas'!$O$5,E598='PC Receitas'!$O$6)),I598,IF(AND(K598="Pago",OR(E598='PC Receitas'!$O$7,E598='PC Receitas'!$O$8,E598='PC Receitas'!$O$9,E598='PC Receitas'!$O$10,E598='PC Receitas'!$O$11,E598='PC Receitas'!$O$12,E598='PC Receitas'!$O$13,E598='PC Receitas'!$O$14)),-I598,0))</f>
        <v>12927.7</v>
      </c>
      <c r="R598" s="153" t="e">
        <f t="shared" si="36"/>
        <v>#N/A</v>
      </c>
      <c r="S598" s="150" t="e">
        <f t="shared" si="37"/>
        <v>#N/A</v>
      </c>
      <c r="T598" s="150" t="e">
        <f t="shared" si="38"/>
        <v>#N/A</v>
      </c>
      <c r="U598" s="150" t="e">
        <f t="shared" si="39"/>
        <v>#N/A</v>
      </c>
      <c r="V598" s="154" t="e">
        <f>VLOOKUP(E598,'PC Receitas'!$O$4:$P$14,2,FALSE)</f>
        <v>#N/A</v>
      </c>
    </row>
    <row r="599" spans="3:22" ht="19.5" customHeight="1" thickTop="1" thickBot="1" x14ac:dyDescent="0.3">
      <c r="C599" s="58"/>
      <c r="D599" s="58" t="str">
        <f>IF(C599&lt;&gt;"",TEXT(C599,"00")&amp;"/03/"&amp;'Configurações Básicas'!$P$5,"")</f>
        <v/>
      </c>
      <c r="E599" s="58"/>
      <c r="F599" s="58"/>
      <c r="G599" s="58"/>
      <c r="H599" s="58"/>
      <c r="I599" s="59"/>
      <c r="J599" s="193"/>
      <c r="K599" s="60"/>
      <c r="L599" s="60"/>
      <c r="M599" s="56">
        <f>M598+IF(AND(K599="Pago",OR(E599='PC Receitas'!$O$4,E599='PC Receitas'!$O$5,E599='PC Receitas'!$O$6)),I599,IF(AND(K599="Pago",OR(E599='PC Receitas'!$O$7,E599='PC Receitas'!$O$8,E599='PC Receitas'!$O$9,E599='PC Receitas'!$O$10,E599='PC Receitas'!$O$11,E599='PC Receitas'!$O$12,E599='PC Receitas'!$O$13,E599='PC Receitas'!$O$14)),-I599,0))</f>
        <v>12927.7</v>
      </c>
      <c r="R599" s="153" t="e">
        <f t="shared" si="36"/>
        <v>#N/A</v>
      </c>
      <c r="S599" s="150" t="e">
        <f t="shared" si="37"/>
        <v>#N/A</v>
      </c>
      <c r="T599" s="150" t="e">
        <f t="shared" si="38"/>
        <v>#N/A</v>
      </c>
      <c r="U599" s="150" t="e">
        <f t="shared" si="39"/>
        <v>#N/A</v>
      </c>
      <c r="V599" s="154" t="e">
        <f>VLOOKUP(E599,'PC Receitas'!$O$4:$P$14,2,FALSE)</f>
        <v>#N/A</v>
      </c>
    </row>
    <row r="600" spans="3:22" ht="19.5" customHeight="1" thickTop="1" thickBot="1" x14ac:dyDescent="0.3">
      <c r="C600" s="58"/>
      <c r="D600" s="58" t="str">
        <f>IF(C600&lt;&gt;"",TEXT(C600,"00")&amp;"/03/"&amp;'Configurações Básicas'!$P$5,"")</f>
        <v/>
      </c>
      <c r="E600" s="58"/>
      <c r="F600" s="58"/>
      <c r="G600" s="58"/>
      <c r="H600" s="58"/>
      <c r="I600" s="59"/>
      <c r="J600" s="193"/>
      <c r="K600" s="60"/>
      <c r="L600" s="60"/>
      <c r="M600" s="56">
        <f>M599+IF(AND(K600="Pago",OR(E600='PC Receitas'!$O$4,E600='PC Receitas'!$O$5,E600='PC Receitas'!$O$6)),I600,IF(AND(K600="Pago",OR(E600='PC Receitas'!$O$7,E600='PC Receitas'!$O$8,E600='PC Receitas'!$O$9,E600='PC Receitas'!$O$10,E600='PC Receitas'!$O$11,E600='PC Receitas'!$O$12,E600='PC Receitas'!$O$13,E600='PC Receitas'!$O$14)),-I600,0))</f>
        <v>12927.7</v>
      </c>
      <c r="R600" s="153" t="e">
        <f t="shared" si="36"/>
        <v>#N/A</v>
      </c>
      <c r="S600" s="150" t="e">
        <f t="shared" si="37"/>
        <v>#N/A</v>
      </c>
      <c r="T600" s="150" t="e">
        <f t="shared" si="38"/>
        <v>#N/A</v>
      </c>
      <c r="U600" s="150" t="e">
        <f t="shared" si="39"/>
        <v>#N/A</v>
      </c>
      <c r="V600" s="154" t="e">
        <f>VLOOKUP(E600,'PC Receitas'!$O$4:$P$14,2,FALSE)</f>
        <v>#N/A</v>
      </c>
    </row>
    <row r="601" spans="3:22" ht="19.5" customHeight="1" thickTop="1" thickBot="1" x14ac:dyDescent="0.3">
      <c r="C601" s="58"/>
      <c r="D601" s="58" t="str">
        <f>IF(C601&lt;&gt;"",TEXT(C601,"00")&amp;"/03/"&amp;'Configurações Básicas'!$P$5,"")</f>
        <v/>
      </c>
      <c r="E601" s="58"/>
      <c r="F601" s="58"/>
      <c r="G601" s="58"/>
      <c r="H601" s="58"/>
      <c r="I601" s="59"/>
      <c r="J601" s="193"/>
      <c r="K601" s="60"/>
      <c r="L601" s="60"/>
      <c r="M601" s="56">
        <f>M600+IF(AND(K601="Pago",OR(E601='PC Receitas'!$O$4,E601='PC Receitas'!$O$5,E601='PC Receitas'!$O$6)),I601,IF(AND(K601="Pago",OR(E601='PC Receitas'!$O$7,E601='PC Receitas'!$O$8,E601='PC Receitas'!$O$9,E601='PC Receitas'!$O$10,E601='PC Receitas'!$O$11,E601='PC Receitas'!$O$12,E601='PC Receitas'!$O$13,E601='PC Receitas'!$O$14)),-I601,0))</f>
        <v>12927.7</v>
      </c>
      <c r="R601" s="153" t="e">
        <f t="shared" si="36"/>
        <v>#N/A</v>
      </c>
      <c r="S601" s="150" t="e">
        <f t="shared" si="37"/>
        <v>#N/A</v>
      </c>
      <c r="T601" s="150" t="e">
        <f t="shared" si="38"/>
        <v>#N/A</v>
      </c>
      <c r="U601" s="150" t="e">
        <f t="shared" si="39"/>
        <v>#N/A</v>
      </c>
      <c r="V601" s="154" t="e">
        <f>VLOOKUP(E601,'PC Receitas'!$O$4:$P$14,2,FALSE)</f>
        <v>#N/A</v>
      </c>
    </row>
    <row r="602" spans="3:22" ht="19.5" customHeight="1" thickTop="1" thickBot="1" x14ac:dyDescent="0.3">
      <c r="C602" s="58"/>
      <c r="D602" s="58" t="str">
        <f>IF(C602&lt;&gt;"",TEXT(C602,"00")&amp;"/03/"&amp;'Configurações Básicas'!$P$5,"")</f>
        <v/>
      </c>
      <c r="E602" s="58"/>
      <c r="F602" s="58"/>
      <c r="G602" s="58"/>
      <c r="H602" s="58"/>
      <c r="I602" s="59"/>
      <c r="J602" s="193"/>
      <c r="K602" s="60"/>
      <c r="L602" s="60"/>
      <c r="M602" s="56">
        <f>M601+IF(AND(K602="Pago",OR(E602='PC Receitas'!$O$4,E602='PC Receitas'!$O$5,E602='PC Receitas'!$O$6)),I602,IF(AND(K602="Pago",OR(E602='PC Receitas'!$O$7,E602='PC Receitas'!$O$8,E602='PC Receitas'!$O$9,E602='PC Receitas'!$O$10,E602='PC Receitas'!$O$11,E602='PC Receitas'!$O$12,E602='PC Receitas'!$O$13,E602='PC Receitas'!$O$14)),-I602,0))</f>
        <v>12927.7</v>
      </c>
      <c r="R602" s="153" t="e">
        <f t="shared" si="36"/>
        <v>#N/A</v>
      </c>
      <c r="S602" s="150" t="e">
        <f t="shared" si="37"/>
        <v>#N/A</v>
      </c>
      <c r="T602" s="150" t="e">
        <f t="shared" si="38"/>
        <v>#N/A</v>
      </c>
      <c r="U602" s="150" t="e">
        <f t="shared" si="39"/>
        <v>#N/A</v>
      </c>
      <c r="V602" s="154" t="e">
        <f>VLOOKUP(E602,'PC Receitas'!$O$4:$P$14,2,FALSE)</f>
        <v>#N/A</v>
      </c>
    </row>
    <row r="603" spans="3:22" ht="19.5" customHeight="1" thickTop="1" thickBot="1" x14ac:dyDescent="0.3">
      <c r="C603" s="58"/>
      <c r="D603" s="58" t="str">
        <f>IF(C603&lt;&gt;"",TEXT(C603,"00")&amp;"/03/"&amp;'Configurações Básicas'!$P$5,"")</f>
        <v/>
      </c>
      <c r="E603" s="58"/>
      <c r="F603" s="58"/>
      <c r="G603" s="58"/>
      <c r="H603" s="58"/>
      <c r="I603" s="59"/>
      <c r="J603" s="193"/>
      <c r="K603" s="60"/>
      <c r="L603" s="60"/>
      <c r="M603" s="56">
        <f>M602+IF(AND(K603="Pago",OR(E603='PC Receitas'!$O$4,E603='PC Receitas'!$O$5,E603='PC Receitas'!$O$6)),I603,IF(AND(K603="Pago",OR(E603='PC Receitas'!$O$7,E603='PC Receitas'!$O$8,E603='PC Receitas'!$O$9,E603='PC Receitas'!$O$10,E603='PC Receitas'!$O$11,E603='PC Receitas'!$O$12,E603='PC Receitas'!$O$13,E603='PC Receitas'!$O$14)),-I603,0))</f>
        <v>12927.7</v>
      </c>
      <c r="R603" s="153" t="e">
        <f t="shared" si="36"/>
        <v>#N/A</v>
      </c>
      <c r="S603" s="150" t="e">
        <f t="shared" si="37"/>
        <v>#N/A</v>
      </c>
      <c r="T603" s="150" t="e">
        <f t="shared" si="38"/>
        <v>#N/A</v>
      </c>
      <c r="U603" s="150" t="e">
        <f t="shared" si="39"/>
        <v>#N/A</v>
      </c>
      <c r="V603" s="154" t="e">
        <f>VLOOKUP(E603,'PC Receitas'!$O$4:$P$14,2,FALSE)</f>
        <v>#N/A</v>
      </c>
    </row>
    <row r="604" spans="3:22" ht="19.5" customHeight="1" thickTop="1" thickBot="1" x14ac:dyDescent="0.3">
      <c r="C604" s="58"/>
      <c r="D604" s="58" t="str">
        <f>IF(C604&lt;&gt;"",TEXT(C604,"00")&amp;"/03/"&amp;'Configurações Básicas'!$P$5,"")</f>
        <v/>
      </c>
      <c r="E604" s="58"/>
      <c r="F604" s="58"/>
      <c r="G604" s="58"/>
      <c r="H604" s="58"/>
      <c r="I604" s="59"/>
      <c r="J604" s="193"/>
      <c r="K604" s="60"/>
      <c r="L604" s="60"/>
      <c r="M604" s="56">
        <f>M603+IF(AND(K604="Pago",OR(E604='PC Receitas'!$O$4,E604='PC Receitas'!$O$5,E604='PC Receitas'!$O$6)),I604,IF(AND(K604="Pago",OR(E604='PC Receitas'!$O$7,E604='PC Receitas'!$O$8,E604='PC Receitas'!$O$9,E604='PC Receitas'!$O$10,E604='PC Receitas'!$O$11,E604='PC Receitas'!$O$12,E604='PC Receitas'!$O$13,E604='PC Receitas'!$O$14)),-I604,0))</f>
        <v>12927.7</v>
      </c>
      <c r="R604" s="153" t="e">
        <f t="shared" si="36"/>
        <v>#N/A</v>
      </c>
      <c r="S604" s="150" t="e">
        <f t="shared" si="37"/>
        <v>#N/A</v>
      </c>
      <c r="T604" s="150" t="e">
        <f t="shared" si="38"/>
        <v>#N/A</v>
      </c>
      <c r="U604" s="150" t="e">
        <f t="shared" si="39"/>
        <v>#N/A</v>
      </c>
      <c r="V604" s="154" t="e">
        <f>VLOOKUP(E604,'PC Receitas'!$O$4:$P$14,2,FALSE)</f>
        <v>#N/A</v>
      </c>
    </row>
    <row r="605" spans="3:22" ht="19.5" customHeight="1" thickTop="1" thickBot="1" x14ac:dyDescent="0.3">
      <c r="C605" s="58"/>
      <c r="D605" s="58" t="str">
        <f>IF(C605&lt;&gt;"",TEXT(C605,"00")&amp;"/03/"&amp;'Configurações Básicas'!$P$5,"")</f>
        <v/>
      </c>
      <c r="E605" s="58"/>
      <c r="F605" s="58"/>
      <c r="G605" s="58"/>
      <c r="H605" s="58"/>
      <c r="I605" s="59"/>
      <c r="J605" s="193"/>
      <c r="K605" s="60"/>
      <c r="L605" s="60"/>
      <c r="M605" s="56">
        <f>M604+IF(AND(K605="Pago",OR(E605='PC Receitas'!$O$4,E605='PC Receitas'!$O$5,E605='PC Receitas'!$O$6)),I605,IF(AND(K605="Pago",OR(E605='PC Receitas'!$O$7,E605='PC Receitas'!$O$8,E605='PC Receitas'!$O$9,E605='PC Receitas'!$O$10,E605='PC Receitas'!$O$11,E605='PC Receitas'!$O$12,E605='PC Receitas'!$O$13,E605='PC Receitas'!$O$14)),-I605,0))</f>
        <v>12927.7</v>
      </c>
      <c r="R605" s="153" t="e">
        <f t="shared" si="36"/>
        <v>#N/A</v>
      </c>
      <c r="S605" s="150" t="e">
        <f t="shared" si="37"/>
        <v>#N/A</v>
      </c>
      <c r="T605" s="150" t="e">
        <f t="shared" si="38"/>
        <v>#N/A</v>
      </c>
      <c r="U605" s="150" t="e">
        <f t="shared" si="39"/>
        <v>#N/A</v>
      </c>
      <c r="V605" s="154" t="e">
        <f>VLOOKUP(E605,'PC Receitas'!$O$4:$P$14,2,FALSE)</f>
        <v>#N/A</v>
      </c>
    </row>
    <row r="606" spans="3:22" ht="15.75" thickTop="1" x14ac:dyDescent="0.25">
      <c r="F606" s="12"/>
      <c r="M606" s="35"/>
    </row>
    <row r="607" spans="3:22" x14ac:dyDescent="0.25">
      <c r="F607" s="12"/>
      <c r="M607" s="35"/>
    </row>
    <row r="608" spans="3:22" x14ac:dyDescent="0.25">
      <c r="M608" s="35"/>
    </row>
    <row r="609" spans="13:13" x14ac:dyDescent="0.25">
      <c r="M609" s="35"/>
    </row>
    <row r="610" spans="13:13" x14ac:dyDescent="0.25">
      <c r="M610" s="35"/>
    </row>
    <row r="611" spans="13:13" hidden="1" x14ac:dyDescent="0.25">
      <c r="M611" s="35"/>
    </row>
    <row r="612" spans="13:13" hidden="1" x14ac:dyDescent="0.25">
      <c r="M612" s="35"/>
    </row>
    <row r="613" spans="13:13" hidden="1" x14ac:dyDescent="0.25">
      <c r="M613" s="35"/>
    </row>
    <row r="614" spans="13:13" hidden="1" x14ac:dyDescent="0.25">
      <c r="M614" s="35"/>
    </row>
    <row r="615" spans="13:13" hidden="1" x14ac:dyDescent="0.25">
      <c r="M615" s="35"/>
    </row>
    <row r="616" spans="13:13" hidden="1" x14ac:dyDescent="0.25">
      <c r="M616" s="35"/>
    </row>
    <row r="617" spans="13:13" hidden="1" x14ac:dyDescent="0.25">
      <c r="M617" s="35"/>
    </row>
    <row r="618" spans="13:13" hidden="1" x14ac:dyDescent="0.25">
      <c r="M618" s="35"/>
    </row>
    <row r="619" spans="13:13" hidden="1" x14ac:dyDescent="0.25">
      <c r="M619" s="35"/>
    </row>
    <row r="620" spans="13:13" hidden="1" x14ac:dyDescent="0.25">
      <c r="M620" s="35"/>
    </row>
    <row r="621" spans="13:13" hidden="1" x14ac:dyDescent="0.25">
      <c r="M621" s="35"/>
    </row>
    <row r="622" spans="13:13" hidden="1" x14ac:dyDescent="0.25">
      <c r="M622" s="35"/>
    </row>
    <row r="623" spans="13:13" hidden="1" x14ac:dyDescent="0.25">
      <c r="M623" s="35"/>
    </row>
    <row r="624" spans="13:13" hidden="1" x14ac:dyDescent="0.25">
      <c r="M624" s="35"/>
    </row>
    <row r="625" spans="13:13" hidden="1" x14ac:dyDescent="0.25">
      <c r="M625" s="35"/>
    </row>
    <row r="626" spans="13:13" hidden="1" x14ac:dyDescent="0.25">
      <c r="M626" s="35"/>
    </row>
    <row r="627" spans="13:13" hidden="1" x14ac:dyDescent="0.25">
      <c r="M627" s="35"/>
    </row>
    <row r="628" spans="13:13" hidden="1" x14ac:dyDescent="0.25">
      <c r="M628" s="35"/>
    </row>
    <row r="629" spans="13:13" hidden="1" x14ac:dyDescent="0.25">
      <c r="M629" s="35"/>
    </row>
    <row r="630" spans="13:13" hidden="1" x14ac:dyDescent="0.25">
      <c r="M630" s="35"/>
    </row>
    <row r="631" spans="13:13" hidden="1" x14ac:dyDescent="0.25">
      <c r="M631" s="35"/>
    </row>
    <row r="632" spans="13:13" hidden="1" x14ac:dyDescent="0.25">
      <c r="M632" s="35"/>
    </row>
    <row r="633" spans="13:13" hidden="1" x14ac:dyDescent="0.25">
      <c r="M633" s="35"/>
    </row>
    <row r="634" spans="13:13" hidden="1" x14ac:dyDescent="0.25">
      <c r="M634" s="35"/>
    </row>
    <row r="635" spans="13:13" hidden="1" x14ac:dyDescent="0.25">
      <c r="M635" s="35"/>
    </row>
    <row r="636" spans="13:13" hidden="1" x14ac:dyDescent="0.25">
      <c r="M636" s="35"/>
    </row>
    <row r="637" spans="13:13" hidden="1" x14ac:dyDescent="0.25">
      <c r="M637" s="35"/>
    </row>
    <row r="638" spans="13:13" hidden="1" x14ac:dyDescent="0.25">
      <c r="M638" s="35"/>
    </row>
    <row r="639" spans="13:13" hidden="1" x14ac:dyDescent="0.25">
      <c r="M639" s="35"/>
    </row>
    <row r="640" spans="13:13" hidden="1" x14ac:dyDescent="0.25">
      <c r="M640" s="35"/>
    </row>
    <row r="641" spans="13:13" hidden="1" x14ac:dyDescent="0.25">
      <c r="M641" s="35"/>
    </row>
    <row r="642" spans="13:13" hidden="1" x14ac:dyDescent="0.25">
      <c r="M642" s="35"/>
    </row>
    <row r="643" spans="13:13" hidden="1" x14ac:dyDescent="0.25">
      <c r="M643" s="35"/>
    </row>
    <row r="644" spans="13:13" hidden="1" x14ac:dyDescent="0.25">
      <c r="M644" s="35"/>
    </row>
    <row r="645" spans="13:13" hidden="1" x14ac:dyDescent="0.25">
      <c r="M645" s="35"/>
    </row>
    <row r="646" spans="13:13" hidden="1" x14ac:dyDescent="0.25">
      <c r="M646" s="35"/>
    </row>
    <row r="647" spans="13:13" hidden="1" x14ac:dyDescent="0.25">
      <c r="M647" s="35"/>
    </row>
    <row r="648" spans="13:13" hidden="1" x14ac:dyDescent="0.25">
      <c r="M648" s="35"/>
    </row>
    <row r="649" spans="13:13" hidden="1" x14ac:dyDescent="0.25">
      <c r="M649" s="35"/>
    </row>
    <row r="650" spans="13:13" hidden="1" x14ac:dyDescent="0.25">
      <c r="M650" s="35"/>
    </row>
    <row r="651" spans="13:13" hidden="1" x14ac:dyDescent="0.25">
      <c r="M651" s="35"/>
    </row>
    <row r="652" spans="13:13" hidden="1" x14ac:dyDescent="0.25">
      <c r="M652" s="35"/>
    </row>
    <row r="653" spans="13:13" hidden="1" x14ac:dyDescent="0.25">
      <c r="M653" s="35"/>
    </row>
    <row r="654" spans="13:13" hidden="1" x14ac:dyDescent="0.25">
      <c r="M654" s="35"/>
    </row>
    <row r="655" spans="13:13" hidden="1" x14ac:dyDescent="0.25">
      <c r="M655" s="35"/>
    </row>
    <row r="656" spans="13:13" hidden="1" x14ac:dyDescent="0.25">
      <c r="M656" s="35"/>
    </row>
    <row r="657" spans="13:13" hidden="1" x14ac:dyDescent="0.25">
      <c r="M657" s="35"/>
    </row>
    <row r="658" spans="13:13" hidden="1" x14ac:dyDescent="0.25">
      <c r="M658" s="36"/>
    </row>
  </sheetData>
  <sheetProtection selectLockedCells="1"/>
  <autoFilter ref="C4:K4"/>
  <mergeCells count="11">
    <mergeCell ref="O11:O12"/>
    <mergeCell ref="P11:P12"/>
    <mergeCell ref="O13:O14"/>
    <mergeCell ref="P13:P14"/>
    <mergeCell ref="O7:O8"/>
    <mergeCell ref="P7:P8"/>
    <mergeCell ref="O4:P4"/>
    <mergeCell ref="O5:O6"/>
    <mergeCell ref="P5:P6"/>
    <mergeCell ref="O9:O10"/>
    <mergeCell ref="P9:P10"/>
  </mergeCells>
  <conditionalFormatting sqref="P13:P14">
    <cfRule type="cellIs" dxfId="499" priority="135" operator="lessThan">
      <formula>0</formula>
    </cfRule>
    <cfRule type="cellIs" dxfId="498" priority="136" operator="greaterThan">
      <formula>0</formula>
    </cfRule>
  </conditionalFormatting>
  <conditionalFormatting sqref="P5:P6">
    <cfRule type="cellIs" dxfId="497" priority="128" operator="lessThan">
      <formula>0</formula>
    </cfRule>
    <cfRule type="cellIs" dxfId="496" priority="129" operator="greaterThan">
      <formula>0</formula>
    </cfRule>
    <cfRule type="cellIs" dxfId="495" priority="130" operator="greaterThan">
      <formula>0</formula>
    </cfRule>
  </conditionalFormatting>
  <conditionalFormatting sqref="P11:P12">
    <cfRule type="cellIs" dxfId="494" priority="108" operator="greaterThan">
      <formula>0</formula>
    </cfRule>
    <cfRule type="cellIs" dxfId="493" priority="109" operator="lessThan">
      <formula>0</formula>
    </cfRule>
  </conditionalFormatting>
  <conditionalFormatting sqref="M5:M605">
    <cfRule type="cellIs" dxfId="492" priority="38" operator="greaterThan">
      <formula>0</formula>
    </cfRule>
    <cfRule type="cellIs" dxfId="491" priority="39" operator="lessThan">
      <formula>0</formula>
    </cfRule>
  </conditionalFormatting>
  <conditionalFormatting sqref="P7:P8">
    <cfRule type="cellIs" dxfId="490" priority="37" operator="greaterThan">
      <formula>0</formula>
    </cfRule>
  </conditionalFormatting>
  <conditionalFormatting sqref="P9:P10">
    <cfRule type="cellIs" dxfId="489" priority="36" operator="greaterThan">
      <formula>0</formula>
    </cfRule>
  </conditionalFormatting>
  <conditionalFormatting sqref="E100:E605">
    <cfRule type="containsText" dxfId="488" priority="34" operator="containsText" text="Despesa">
      <formula>NOT(ISERROR(SEARCH("Despesa",E100)))</formula>
    </cfRule>
    <cfRule type="containsText" dxfId="487" priority="35" operator="containsText" text="Receita">
      <formula>NOT(ISERROR(SEARCH("Receita",E100)))</formula>
    </cfRule>
  </conditionalFormatting>
  <conditionalFormatting sqref="E100:E605">
    <cfRule type="expression" dxfId="486" priority="158" stopIfTrue="1">
      <formula>NOT(ISERROR(SEARCH("Investimentos",E100)))</formula>
    </cfRule>
  </conditionalFormatting>
  <conditionalFormatting sqref="E22:E99">
    <cfRule type="containsText" dxfId="485" priority="30" operator="containsText" text="Despesa">
      <formula>NOT(ISERROR(SEARCH("Despesa",E22)))</formula>
    </cfRule>
    <cfRule type="containsText" dxfId="484" priority="31" operator="containsText" text="Receita">
      <formula>NOT(ISERROR(SEARCH("Receita",E22)))</formula>
    </cfRule>
  </conditionalFormatting>
  <conditionalFormatting sqref="E22:E99">
    <cfRule type="expression" dxfId="483" priority="161" stopIfTrue="1">
      <formula>NOT(ISERROR(SEARCH("Investimentos",E22)))</formula>
    </cfRule>
  </conditionalFormatting>
  <conditionalFormatting sqref="E5:E605">
    <cfRule type="containsText" dxfId="482" priority="26" operator="containsText" text="Despesa">
      <formula>NOT(ISERROR(SEARCH("Despesa",E5)))</formula>
    </cfRule>
    <cfRule type="containsText" dxfId="481" priority="27" operator="containsText" text="Receita">
      <formula>NOT(ISERROR(SEARCH("Receita",E5)))</formula>
    </cfRule>
  </conditionalFormatting>
  <conditionalFormatting sqref="E5:E605">
    <cfRule type="expression" dxfId="480" priority="164" stopIfTrue="1">
      <formula>NOT(ISERROR(SEARCH("Investimentos",E5)))</formula>
    </cfRule>
  </conditionalFormatting>
  <conditionalFormatting sqref="L96:L605">
    <cfRule type="containsText" dxfId="479" priority="22" operator="containsText" text="Não Pago">
      <formula>NOT(ISERROR(SEARCH("Não Pago",L96)))</formula>
    </cfRule>
    <cfRule type="containsText" dxfId="478" priority="23" operator="containsText" text="Pago">
      <formula>NOT(ISERROR(SEARCH("Pago",L96)))</formula>
    </cfRule>
  </conditionalFormatting>
  <conditionalFormatting sqref="L21:L95">
    <cfRule type="containsText" dxfId="477" priority="20" operator="containsText" text="Não Pago">
      <formula>NOT(ISERROR(SEARCH("Não Pago",L21)))</formula>
    </cfRule>
    <cfRule type="containsText" dxfId="476" priority="21" operator="containsText" text="Pago">
      <formula>NOT(ISERROR(SEARCH("Pago",L21)))</formula>
    </cfRule>
  </conditionalFormatting>
  <conditionalFormatting sqref="L5:L19">
    <cfRule type="containsText" dxfId="475" priority="18" operator="containsText" text="Não Pago">
      <formula>NOT(ISERROR(SEARCH("Não Pago",L5)))</formula>
    </cfRule>
    <cfRule type="containsText" dxfId="474" priority="19" operator="containsText" text="Pago">
      <formula>NOT(ISERROR(SEARCH("Pago",L5)))</formula>
    </cfRule>
  </conditionalFormatting>
  <conditionalFormatting sqref="L20">
    <cfRule type="containsText" dxfId="473" priority="16" operator="containsText" text="Não Pago">
      <formula>NOT(ISERROR(SEARCH("Não Pago",L20)))</formula>
    </cfRule>
    <cfRule type="containsText" dxfId="472" priority="17" operator="containsText" text="Pago">
      <formula>NOT(ISERROR(SEARCH("Pago",L20)))</formula>
    </cfRule>
  </conditionalFormatting>
  <conditionalFormatting sqref="K122:K605">
    <cfRule type="containsText" dxfId="471" priority="14" operator="containsText" text="Não Pago">
      <formula>NOT(ISERROR(SEARCH("Não Pago",K122)))</formula>
    </cfRule>
    <cfRule type="containsText" dxfId="470" priority="15" operator="containsText" text="Pago">
      <formula>NOT(ISERROR(SEARCH("Pago",K122)))</formula>
    </cfRule>
  </conditionalFormatting>
  <conditionalFormatting sqref="K21:K121">
    <cfRule type="containsText" dxfId="469" priority="12" operator="containsText" text="Não Pago">
      <formula>NOT(ISERROR(SEARCH("Não Pago",K21)))</formula>
    </cfRule>
    <cfRule type="containsText" dxfId="468" priority="13" operator="containsText" text="Pago">
      <formula>NOT(ISERROR(SEARCH("Pago",K21)))</formula>
    </cfRule>
  </conditionalFormatting>
  <conditionalFormatting sqref="K5:K19">
    <cfRule type="containsText" dxfId="467" priority="10" operator="containsText" text="Não Pago">
      <formula>NOT(ISERROR(SEARCH("Não Pago",K5)))</formula>
    </cfRule>
    <cfRule type="containsText" dxfId="466" priority="11" operator="containsText" text="Pago">
      <formula>NOT(ISERROR(SEARCH("Pago",K5)))</formula>
    </cfRule>
  </conditionalFormatting>
  <conditionalFormatting sqref="K20">
    <cfRule type="containsText" dxfId="465" priority="8" operator="containsText" text="Não Pago">
      <formula>NOT(ISERROR(SEARCH("Não Pago",K20)))</formula>
    </cfRule>
    <cfRule type="containsText" dxfId="464" priority="9" operator="containsText" text="Pago">
      <formula>NOT(ISERROR(SEARCH("Pago",K20)))</formula>
    </cfRule>
  </conditionalFormatting>
  <conditionalFormatting sqref="K5:K187">
    <cfRule type="cellIs" dxfId="463" priority="7" operator="equal">
      <formula>"Realizado"</formula>
    </cfRule>
  </conditionalFormatting>
  <conditionalFormatting sqref="K22">
    <cfRule type="containsText" dxfId="462" priority="5" operator="containsText" text="Não Pago">
      <formula>NOT(ISERROR(SEARCH("Não Pago",K22)))</formula>
    </cfRule>
    <cfRule type="containsText" dxfId="461" priority="6" operator="containsText" text="Pago">
      <formula>NOT(ISERROR(SEARCH("Pago",K22)))</formula>
    </cfRule>
  </conditionalFormatting>
  <conditionalFormatting sqref="K27">
    <cfRule type="containsText" dxfId="460" priority="3" operator="containsText" text="Não Pago">
      <formula>NOT(ISERROR(SEARCH("Não Pago",K27)))</formula>
    </cfRule>
    <cfRule type="containsText" dxfId="459" priority="4" operator="containsText" text="Pago">
      <formula>NOT(ISERROR(SEARCH("Pago",K27)))</formula>
    </cfRule>
  </conditionalFormatting>
  <conditionalFormatting sqref="K34">
    <cfRule type="containsText" dxfId="458" priority="1" operator="containsText" text="Não Pago">
      <formula>NOT(ISERROR(SEARCH("Não Pago",K34)))</formula>
    </cfRule>
    <cfRule type="containsText" dxfId="457" priority="2" operator="containsText" text="Pago">
      <formula>NOT(ISERROR(SEARCH("Pago",K34)))</formula>
    </cfRule>
  </conditionalFormatting>
  <dataValidations count="5">
    <dataValidation type="list" allowBlank="1" showInputMessage="1" showErrorMessage="1" sqref="L5:L605 K188:K605">
      <formula1>"Pago,Não Pago"</formula1>
    </dataValidation>
    <dataValidation type="list" allowBlank="1" showInputMessage="1" showErrorMessage="1" sqref="C5:C605">
      <formula1>"1,2,3,4,5,6,7,8,9,10,11,12,13,14,15,16,17,18,19,20,21,22,23,24,25,26,27,28,29,30,31"</formula1>
    </dataValidation>
    <dataValidation type="list" allowBlank="1" showInputMessage="1" showErrorMessage="1" sqref="G5:H605">
      <formula1>INDIRECT(V5)</formula1>
    </dataValidation>
    <dataValidation type="list" allowBlank="1" showInputMessage="1" showErrorMessage="1" sqref="E5:E605">
      <formula1>$O$16:$O$26</formula1>
    </dataValidation>
    <dataValidation type="list" allowBlank="1" showInputMessage="1" showErrorMessage="1" sqref="K5:K187">
      <formula1>"Pago,Não Pago,Realizado"</formula1>
    </dataValidation>
  </dataValidations>
  <pageMargins left="0.51181102362204722" right="0.51181102362204722" top="0.78740157480314965" bottom="0.78740157480314965" header="0.31496062992125984" footer="0.31496062992125984"/>
  <pageSetup paperSize="9" scale="10" orientation="portrait" horizontalDpi="4294967292" verticalDpi="4294967292"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7">
    <pageSetUpPr fitToPage="1"/>
  </sheetPr>
  <dimension ref="A1:AD658"/>
  <sheetViews>
    <sheetView showGridLines="0" zoomScale="90" zoomScaleNormal="90" zoomScalePageLayoutView="90" workbookViewId="0">
      <pane xSplit="1" ySplit="4" topLeftCell="B5" activePane="bottomRight" state="frozen"/>
      <selection pane="topRight"/>
      <selection pane="bottomLeft"/>
      <selection pane="bottomRight" activeCell="E5" sqref="E5"/>
    </sheetView>
  </sheetViews>
  <sheetFormatPr defaultColWidth="0" defaultRowHeight="15" zeroHeight="1" x14ac:dyDescent="0.25"/>
  <cols>
    <col min="1" max="1" width="27.42578125" style="76" customWidth="1"/>
    <col min="2" max="2" width="3.7109375" style="5" customWidth="1"/>
    <col min="3" max="3" width="7.7109375" style="5" customWidth="1"/>
    <col min="4" max="4" width="17.140625" style="5" customWidth="1"/>
    <col min="5" max="5" width="29.42578125" style="5" customWidth="1"/>
    <col min="6" max="6" width="18.42578125" style="5" customWidth="1"/>
    <col min="7" max="8" width="34.7109375" style="5" customWidth="1"/>
    <col min="9" max="10" width="15.140625" style="5" customWidth="1"/>
    <col min="11" max="11" width="12.42578125" style="5" customWidth="1"/>
    <col min="12" max="12" width="17" style="5" customWidth="1"/>
    <col min="13" max="13" width="17.42578125" style="5" customWidth="1"/>
    <col min="14" max="14" width="2.42578125" style="5" customWidth="1"/>
    <col min="15" max="15" width="22.140625" style="5" customWidth="1"/>
    <col min="16" max="16" width="15.28515625" style="5" customWidth="1"/>
    <col min="17" max="17" width="8.85546875" style="5" customWidth="1"/>
    <col min="18" max="21" width="8.85546875" style="150" hidden="1" customWidth="1"/>
    <col min="22" max="22" width="5.42578125" style="151" hidden="1" customWidth="1"/>
    <col min="23" max="23" width="8.85546875" style="147" customWidth="1"/>
    <col min="24" max="30" width="8.85546875" style="5" customWidth="1"/>
    <col min="31" max="16384" width="8.85546875" style="5" hidden="1"/>
  </cols>
  <sheetData>
    <row r="1" spans="1:23" s="10" customFormat="1" ht="33.950000000000003" customHeight="1" x14ac:dyDescent="0.35">
      <c r="A1" s="191" t="s">
        <v>1368</v>
      </c>
      <c r="C1" s="125" t="s">
        <v>293</v>
      </c>
      <c r="D1" s="125"/>
      <c r="E1" s="125"/>
      <c r="F1" s="125"/>
      <c r="G1" s="125"/>
      <c r="H1" s="125"/>
      <c r="I1" s="125"/>
      <c r="J1" s="125"/>
      <c r="K1" s="125"/>
      <c r="L1" s="125"/>
      <c r="M1" s="125"/>
      <c r="N1" s="125"/>
      <c r="O1" s="125"/>
      <c r="R1" s="148"/>
      <c r="S1" s="148"/>
      <c r="T1" s="148"/>
      <c r="U1" s="148"/>
      <c r="V1" s="149"/>
      <c r="W1" s="146"/>
    </row>
    <row r="2" spans="1:23" s="10" customFormat="1" ht="37.5" customHeight="1" thickBot="1" x14ac:dyDescent="0.3">
      <c r="A2" s="76"/>
      <c r="C2" s="145"/>
      <c r="D2" s="145"/>
      <c r="E2" s="145"/>
      <c r="F2" s="145"/>
      <c r="G2" s="145"/>
      <c r="H2" s="145"/>
      <c r="I2" s="145"/>
      <c r="J2" s="145"/>
      <c r="K2" s="145"/>
      <c r="L2" s="145"/>
      <c r="M2" s="145"/>
      <c r="N2" s="145"/>
      <c r="O2" s="145"/>
      <c r="P2" s="145"/>
      <c r="R2" s="148"/>
      <c r="S2" s="148"/>
      <c r="T2" s="148"/>
      <c r="U2" s="148"/>
      <c r="V2" s="149"/>
      <c r="W2" s="146"/>
    </row>
    <row r="3" spans="1:23" ht="21.75" customHeight="1" thickTop="1" thickBot="1" x14ac:dyDescent="0.3">
      <c r="F3" s="12"/>
      <c r="G3" s="29"/>
      <c r="H3" s="12"/>
    </row>
    <row r="4" spans="1:23" ht="30.75" customHeight="1" thickTop="1" thickBot="1" x14ac:dyDescent="0.3">
      <c r="C4" s="183" t="s">
        <v>15</v>
      </c>
      <c r="D4" s="183" t="s">
        <v>1427</v>
      </c>
      <c r="E4" s="184" t="s">
        <v>18</v>
      </c>
      <c r="F4" s="183" t="s">
        <v>1428</v>
      </c>
      <c r="G4" s="184" t="s">
        <v>17</v>
      </c>
      <c r="H4" s="183" t="s">
        <v>1430</v>
      </c>
      <c r="I4" s="183" t="s">
        <v>1431</v>
      </c>
      <c r="J4" s="183" t="s">
        <v>1432</v>
      </c>
      <c r="K4" s="184" t="s">
        <v>19</v>
      </c>
      <c r="L4" s="183" t="s">
        <v>1433</v>
      </c>
      <c r="M4" s="30" t="s">
        <v>20</v>
      </c>
      <c r="O4" s="217" t="s">
        <v>26</v>
      </c>
      <c r="P4" s="217"/>
      <c r="V4" s="152"/>
    </row>
    <row r="5" spans="1:23" ht="19.5" customHeight="1" thickTop="1" thickBot="1" x14ac:dyDescent="0.3">
      <c r="C5" s="58"/>
      <c r="D5" s="58" t="str">
        <f>IF(C5&lt;&gt;"",TEXT(C5,"00")&amp;"/04/"&amp;'Configurações Básicas'!$P$5,"")</f>
        <v/>
      </c>
      <c r="E5" s="58"/>
      <c r="F5" s="28"/>
      <c r="G5" s="58"/>
      <c r="H5" s="58"/>
      <c r="I5" s="167"/>
      <c r="J5" s="192"/>
      <c r="K5" s="60"/>
      <c r="L5" s="60"/>
      <c r="M5" s="56">
        <f>P5+IF(AND(K5="Pago",OR(E5='PC Receitas'!O4,E5='PC Receitas'!O5,E5='PC Receitas'!O6)),I5,IF(AND(K5="Pago",OR(E5='PC Receitas'!O7,E5='PC Receitas'!O8,E5='PC Receitas'!O9,E5='PC Receitas'!O10,E5='PC Receitas'!O11,E5='PC Receitas'!O12,E5='PC Receitas'!O13,E5='PC Receitas'!O14)),-I5,0))</f>
        <v>12927.7</v>
      </c>
      <c r="O5" s="221" t="s">
        <v>232</v>
      </c>
      <c r="P5" s="222">
        <f>Mar!P13</f>
        <v>12927.7</v>
      </c>
      <c r="Q5" s="57"/>
      <c r="R5" s="153" t="e">
        <f>IF(V5="Despesas_com_RH","Despesa",IF(V5="Despesas_Operacionais","Despesa",IF(V5="Despesas_com_Marketing","Despesa",IF(V5="Impostos","Despesa",IF(V5="Investimentos","Despesa","")))))</f>
        <v>#N/A</v>
      </c>
      <c r="S5" s="150" t="e">
        <f>IF(V5="Despesas_com_Produtos","Despesa",IF(V5="Despesas_com_Serviços","Despesa",IF(V5="Despesas_Não_Operacionais","Despesa","")))</f>
        <v>#N/A</v>
      </c>
      <c r="T5" s="150" t="e">
        <f>IF(V5="Receitas_com_Produtos","Receita",IF(V5="Receitas_com_Serviços","Receita",IF(V5="Receitas_Não_Operacionais","Receita","")))</f>
        <v>#N/A</v>
      </c>
      <c r="U5" s="150" t="e">
        <f>IF(R5&lt;&gt;"",R5,IF(S5&lt;&gt;"",S5,IF(T5&lt;&gt;"",T5,"")))</f>
        <v>#N/A</v>
      </c>
      <c r="V5" s="154" t="e">
        <f>VLOOKUP(E5,'PC Receitas'!$O$4:$P$14,2,FALSE)</f>
        <v>#N/A</v>
      </c>
    </row>
    <row r="6" spans="1:23" ht="19.5" customHeight="1" thickTop="1" thickBot="1" x14ac:dyDescent="0.3">
      <c r="C6" s="58"/>
      <c r="D6" s="58" t="str">
        <f>IF(C6&lt;&gt;"",TEXT(C6,"00")&amp;"/04/"&amp;'Configurações Básicas'!$P$5,"")</f>
        <v/>
      </c>
      <c r="E6" s="58"/>
      <c r="F6" s="28"/>
      <c r="G6" s="58"/>
      <c r="H6" s="58"/>
      <c r="I6" s="167"/>
      <c r="J6" s="192"/>
      <c r="K6" s="60"/>
      <c r="L6" s="168"/>
      <c r="M6" s="56">
        <f>M5+IF(AND(K6="Pago",OR(E6='PC Receitas'!$O$4,E6='PC Receitas'!$O$5,E6='PC Receitas'!$O$6)),I6,IF(AND(K6="Pago",OR(E6='PC Receitas'!$O$7,E6='PC Receitas'!$O$8,E6='PC Receitas'!$O$9,E6='PC Receitas'!$O$10,E6='PC Receitas'!$O$11,E6='PC Receitas'!$O$12,E6='PC Receitas'!$O$13,E6='PC Receitas'!$O$14)),-I6,0))</f>
        <v>12927.7</v>
      </c>
      <c r="O6" s="221"/>
      <c r="P6" s="222"/>
      <c r="Q6" s="57"/>
      <c r="R6" s="153" t="e">
        <f t="shared" ref="R6:R69" si="0">IF(V6="Despesas_com_RH","Despesa",IF(V6="Despesas_Operacionais","Despesa",IF(V6="Despesas_com_Marketing","Despesa",IF(V6="Impostos","Despesa",IF(V6="Investimentos","Despesa","")))))</f>
        <v>#N/A</v>
      </c>
      <c r="S6" s="150" t="e">
        <f t="shared" ref="S6:S69" si="1">IF(V6="Despesas_com_Produtos","Despesa",IF(V6="Despesas_com_Serviços","Despesa",IF(V6="Despesas_Não_Operacionais","Despesa","")))</f>
        <v>#N/A</v>
      </c>
      <c r="T6" s="150" t="e">
        <f t="shared" ref="T6:T69" si="2">IF(V6="Receitas_com_Produtos","Receita",IF(V6="Receitas_com_Serviços","Receita",IF(V6="Receitas_Não_Operacionais","Receita","")))</f>
        <v>#N/A</v>
      </c>
      <c r="U6" s="150" t="e">
        <f t="shared" ref="U6:U69" si="3">IF(R6&lt;&gt;"",R6,IF(S6&lt;&gt;"",S6,IF(T6&lt;&gt;"",T6,"")))</f>
        <v>#N/A</v>
      </c>
      <c r="V6" s="154" t="e">
        <f>VLOOKUP(E6,'PC Receitas'!$O$4:$P$14,2,FALSE)</f>
        <v>#N/A</v>
      </c>
    </row>
    <row r="7" spans="1:23" ht="19.5" customHeight="1" thickTop="1" thickBot="1" x14ac:dyDescent="0.3">
      <c r="C7" s="58"/>
      <c r="D7" s="58" t="str">
        <f>IF(C7&lt;&gt;"",TEXT(C7,"00")&amp;"/04/"&amp;'Configurações Básicas'!$P$5,"")</f>
        <v/>
      </c>
      <c r="E7" s="58"/>
      <c r="F7" s="28"/>
      <c r="G7" s="58"/>
      <c r="H7" s="58"/>
      <c r="I7" s="167"/>
      <c r="J7" s="192"/>
      <c r="K7" s="168"/>
      <c r="L7" s="168"/>
      <c r="M7" s="56">
        <f>M6+IF(AND(K7="Pago",OR(E7='PC Receitas'!$O$4,E7='PC Receitas'!$O$5,E7='PC Receitas'!$O$6)),I7,IF(AND(K7="Pago",OR(E7='PC Receitas'!$O$7,E7='PC Receitas'!$O$8,E7='PC Receitas'!$O$9,E7='PC Receitas'!$O$10,E7='PC Receitas'!$O$11,E7='PC Receitas'!$O$12,E7='PC Receitas'!$O$13,E7='PC Receitas'!$O$14)),-I7,0))</f>
        <v>12927.7</v>
      </c>
      <c r="O7" s="211" t="s">
        <v>27</v>
      </c>
      <c r="P7" s="214">
        <f>SUMIFS($I$5:$I$605,$E$5:$E$605,'PC Receitas'!O4,$K$5:$K$605,"Pago")+SUMIFS($I$5:$I$605,$E$5:$E$605,'PC Receitas'!O5,$K$5:$K$605,"Pago")+SUMIFS($I$5:$I$605,$E$5:$E$605,'PC Receitas'!O6,$K$5:$K$605,"Pago")</f>
        <v>0</v>
      </c>
      <c r="Q7" s="22"/>
      <c r="R7" s="153" t="e">
        <f t="shared" si="0"/>
        <v>#N/A</v>
      </c>
      <c r="S7" s="150" t="e">
        <f t="shared" si="1"/>
        <v>#N/A</v>
      </c>
      <c r="T7" s="150" t="e">
        <f t="shared" si="2"/>
        <v>#N/A</v>
      </c>
      <c r="U7" s="150" t="e">
        <f t="shared" si="3"/>
        <v>#N/A</v>
      </c>
      <c r="V7" s="154" t="e">
        <f>VLOOKUP(E7,'PC Receitas'!$O$4:$P$14,2,FALSE)</f>
        <v>#N/A</v>
      </c>
    </row>
    <row r="8" spans="1:23" ht="19.5" customHeight="1" thickTop="1" thickBot="1" x14ac:dyDescent="0.3">
      <c r="C8" s="58"/>
      <c r="D8" s="58" t="str">
        <f>IF(C8&lt;&gt;"",TEXT(C8,"00")&amp;"/04/"&amp;'Configurações Básicas'!$P$5,"")</f>
        <v/>
      </c>
      <c r="E8" s="58"/>
      <c r="F8" s="28"/>
      <c r="G8" s="58"/>
      <c r="H8" s="58"/>
      <c r="I8" s="167"/>
      <c r="J8" s="192"/>
      <c r="K8" s="168"/>
      <c r="L8" s="168"/>
      <c r="M8" s="56">
        <f>M7+IF(AND(K8="Pago",OR(E8='PC Receitas'!$O$4,E8='PC Receitas'!$O$5,E8='PC Receitas'!$O$6)),I8,IF(AND(K8="Pago",OR(E8='PC Receitas'!$O$7,E8='PC Receitas'!$O$8,E8='PC Receitas'!$O$9,E8='PC Receitas'!$O$10,E8='PC Receitas'!$O$11,E8='PC Receitas'!$O$12,E8='PC Receitas'!$O$13,E8='PC Receitas'!$O$14)),-I8,0))</f>
        <v>12927.7</v>
      </c>
      <c r="O8" s="211"/>
      <c r="P8" s="215"/>
      <c r="Q8" s="22"/>
      <c r="R8" s="153" t="e">
        <f t="shared" si="0"/>
        <v>#N/A</v>
      </c>
      <c r="S8" s="150" t="e">
        <f t="shared" si="1"/>
        <v>#N/A</v>
      </c>
      <c r="T8" s="150" t="e">
        <f t="shared" si="2"/>
        <v>#N/A</v>
      </c>
      <c r="U8" s="150" t="e">
        <f t="shared" si="3"/>
        <v>#N/A</v>
      </c>
      <c r="V8" s="154" t="e">
        <f>VLOOKUP(E8,'PC Receitas'!$O$4:$P$14,2,FALSE)</f>
        <v>#N/A</v>
      </c>
    </row>
    <row r="9" spans="1:23" ht="19.5" customHeight="1" thickTop="1" thickBot="1" x14ac:dyDescent="0.3">
      <c r="C9" s="58"/>
      <c r="D9" s="58" t="str">
        <f>IF(C9&lt;&gt;"",TEXT(C9,"00")&amp;"/04/"&amp;'Configurações Básicas'!$P$5,"")</f>
        <v/>
      </c>
      <c r="E9" s="58"/>
      <c r="F9" s="28"/>
      <c r="G9" s="58"/>
      <c r="H9" s="58"/>
      <c r="I9" s="167"/>
      <c r="J9" s="192"/>
      <c r="K9" s="168"/>
      <c r="L9" s="168"/>
      <c r="M9" s="56">
        <f>M8+IF(AND(K9="Pago",OR(E9='PC Receitas'!$O$4,E9='PC Receitas'!$O$5,E9='PC Receitas'!$O$6)),I9,IF(AND(K9="Pago",OR(E9='PC Receitas'!$O$7,E9='PC Receitas'!$O$8,E9='PC Receitas'!$O$9,E9='PC Receitas'!$O$10,E9='PC Receitas'!$O$11,E9='PC Receitas'!$O$12,E9='PC Receitas'!$O$13,E9='PC Receitas'!$O$14)),-I9,0))</f>
        <v>12927.7</v>
      </c>
      <c r="O9" s="211" t="s">
        <v>28</v>
      </c>
      <c r="P9" s="212">
        <f>SUMIFS($I$5:$I$605,$E$5:$E$605,'PC Receitas'!$O$7,$K$5:$K$605,"Pago")+SUMIFS($I$5:$I$605,$E$5:$E$605,'PC Receitas'!$O$8,$K$5:$K$605,"Pago")+SUMIFS($I$5:$I$605,$E$5:$E$605,'PC Receitas'!$O$9,$K$5:$K$605,"Pago")+SUMIFS($I$5:$I$605,$E$5:$E$605,'PC Receitas'!$O$10,$K$5:$K$605,"Pago")+SUMIFS($I$5:$I$605,$E$5:$E$605,'PC Receitas'!$O$11,$K$5:$K$605,"Pago")+SUMIFS($I$5:$I$605,$E$5:$E$605,'PC Receitas'!$O$12,$K$5:$K$605,"Pago")+SUMIFS($I$5:$I$605,$E$5:$E$605,'PC Receitas'!$O$13,$K$5:$K$605,"Pago")+SUMIFS($I$5:$I$605,$E$5:$E$605,'PC Receitas'!$O$14,$K$5:$K$605,"Pago")</f>
        <v>0</v>
      </c>
      <c r="Q9" s="22"/>
      <c r="R9" s="153" t="e">
        <f t="shared" si="0"/>
        <v>#N/A</v>
      </c>
      <c r="S9" s="150" t="e">
        <f t="shared" si="1"/>
        <v>#N/A</v>
      </c>
      <c r="T9" s="150" t="e">
        <f t="shared" si="2"/>
        <v>#N/A</v>
      </c>
      <c r="U9" s="150" t="e">
        <f t="shared" si="3"/>
        <v>#N/A</v>
      </c>
      <c r="V9" s="154" t="e">
        <f>VLOOKUP(E9,'PC Receitas'!$O$4:$P$14,2,FALSE)</f>
        <v>#N/A</v>
      </c>
    </row>
    <row r="10" spans="1:23" ht="19.5" customHeight="1" thickTop="1" thickBot="1" x14ac:dyDescent="0.3">
      <c r="C10" s="58"/>
      <c r="D10" s="58" t="str">
        <f>IF(C10&lt;&gt;"",TEXT(C10,"00")&amp;"/04/"&amp;'Configurações Básicas'!$P$5,"")</f>
        <v/>
      </c>
      <c r="E10" s="58"/>
      <c r="F10" s="28"/>
      <c r="G10" s="28"/>
      <c r="H10" s="28"/>
      <c r="I10" s="167"/>
      <c r="J10" s="192"/>
      <c r="K10" s="168"/>
      <c r="L10" s="168"/>
      <c r="M10" s="56">
        <f>M9+IF(AND(K10="Pago",OR(E10='PC Receitas'!$O$4,E10='PC Receitas'!$O$5,E10='PC Receitas'!$O$6)),I10,IF(AND(K10="Pago",OR(E10='PC Receitas'!$O$7,E10='PC Receitas'!$O$8,E10='PC Receitas'!$O$9,E10='PC Receitas'!$O$10,E10='PC Receitas'!$O$11,E10='PC Receitas'!$O$12,E10='PC Receitas'!$O$13,E10='PC Receitas'!$O$14)),-I10,0))</f>
        <v>12927.7</v>
      </c>
      <c r="O10" s="211"/>
      <c r="P10" s="213"/>
      <c r="Q10" s="22"/>
      <c r="R10" s="153" t="e">
        <f t="shared" si="0"/>
        <v>#N/A</v>
      </c>
      <c r="S10" s="150" t="e">
        <f t="shared" si="1"/>
        <v>#N/A</v>
      </c>
      <c r="T10" s="150" t="e">
        <f t="shared" si="2"/>
        <v>#N/A</v>
      </c>
      <c r="U10" s="150" t="e">
        <f t="shared" si="3"/>
        <v>#N/A</v>
      </c>
      <c r="V10" s="154" t="e">
        <f>VLOOKUP(E10,'PC Receitas'!$O$4:$P$14,2,FALSE)</f>
        <v>#N/A</v>
      </c>
    </row>
    <row r="11" spans="1:23" ht="19.5" customHeight="1" thickTop="1" thickBot="1" x14ac:dyDescent="0.3">
      <c r="C11" s="58"/>
      <c r="D11" s="58" t="str">
        <f>IF(C11&lt;&gt;"",TEXT(C11,"00")&amp;"/04/"&amp;'Configurações Básicas'!$P$5,"")</f>
        <v/>
      </c>
      <c r="E11" s="58"/>
      <c r="F11" s="28"/>
      <c r="G11" s="58"/>
      <c r="H11" s="58"/>
      <c r="I11" s="167"/>
      <c r="J11" s="192"/>
      <c r="K11" s="168"/>
      <c r="L11" s="168"/>
      <c r="M11" s="56">
        <f>M10+IF(AND(K11="Pago",OR(E11='PC Receitas'!$O$4,E11='PC Receitas'!$O$5,E11='PC Receitas'!$O$6)),I11,IF(AND(K11="Pago",OR(E11='PC Receitas'!$O$7,E11='PC Receitas'!$O$8,E11='PC Receitas'!$O$9,E11='PC Receitas'!$O$10,E11='PC Receitas'!$O$11,E11='PC Receitas'!$O$12,E11='PC Receitas'!$O$13,E11='PC Receitas'!$O$14)),-I11,0))</f>
        <v>12927.7</v>
      </c>
      <c r="O11" s="211" t="s">
        <v>30</v>
      </c>
      <c r="P11" s="212">
        <f>P7-P9</f>
        <v>0</v>
      </c>
      <c r="Q11" s="22"/>
      <c r="R11" s="153" t="e">
        <f t="shared" si="0"/>
        <v>#N/A</v>
      </c>
      <c r="S11" s="150" t="e">
        <f t="shared" si="1"/>
        <v>#N/A</v>
      </c>
      <c r="T11" s="150" t="e">
        <f t="shared" si="2"/>
        <v>#N/A</v>
      </c>
      <c r="U11" s="150" t="e">
        <f t="shared" si="3"/>
        <v>#N/A</v>
      </c>
      <c r="V11" s="154" t="e">
        <f>VLOOKUP(E11,'PC Receitas'!$O$4:$P$14,2,FALSE)</f>
        <v>#N/A</v>
      </c>
    </row>
    <row r="12" spans="1:23" ht="19.5" customHeight="1" thickTop="1" thickBot="1" x14ac:dyDescent="0.3">
      <c r="C12" s="58"/>
      <c r="D12" s="58" t="str">
        <f>IF(C12&lt;&gt;"",TEXT(C12,"00")&amp;"/04/"&amp;'Configurações Básicas'!$P$5,"")</f>
        <v/>
      </c>
      <c r="E12" s="58"/>
      <c r="F12" s="28"/>
      <c r="G12" s="58"/>
      <c r="H12" s="58"/>
      <c r="I12" s="167"/>
      <c r="J12" s="192"/>
      <c r="K12" s="168"/>
      <c r="L12" s="168"/>
      <c r="M12" s="56">
        <f>M11+IF(AND(K12="Pago",OR(E12='PC Receitas'!$O$4,E12='PC Receitas'!$O$5,E12='PC Receitas'!$O$6)),I12,IF(AND(K12="Pago",OR(E12='PC Receitas'!$O$7,E12='PC Receitas'!$O$8,E12='PC Receitas'!$O$9,E12='PC Receitas'!$O$10,E12='PC Receitas'!$O$11,E12='PC Receitas'!$O$12,E12='PC Receitas'!$O$13,E12='PC Receitas'!$O$14)),-I12,0))</f>
        <v>12927.7</v>
      </c>
      <c r="O12" s="211"/>
      <c r="P12" s="213"/>
      <c r="Q12" s="22"/>
      <c r="R12" s="153" t="e">
        <f t="shared" si="0"/>
        <v>#N/A</v>
      </c>
      <c r="S12" s="150" t="e">
        <f t="shared" si="1"/>
        <v>#N/A</v>
      </c>
      <c r="T12" s="150" t="e">
        <f t="shared" si="2"/>
        <v>#N/A</v>
      </c>
      <c r="U12" s="150" t="e">
        <f t="shared" si="3"/>
        <v>#N/A</v>
      </c>
      <c r="V12" s="154" t="e">
        <f>VLOOKUP(E12,'PC Receitas'!$O$4:$P$14,2,FALSE)</f>
        <v>#N/A</v>
      </c>
    </row>
    <row r="13" spans="1:23" ht="19.5" customHeight="1" thickTop="1" thickBot="1" x14ac:dyDescent="0.3">
      <c r="C13" s="58"/>
      <c r="D13" s="58" t="str">
        <f>IF(C13&lt;&gt;"",TEXT(C13,"00")&amp;"/04/"&amp;'Configurações Básicas'!$P$5,"")</f>
        <v/>
      </c>
      <c r="E13" s="58"/>
      <c r="F13" s="28"/>
      <c r="G13" s="28"/>
      <c r="H13" s="28"/>
      <c r="I13" s="167"/>
      <c r="J13" s="192"/>
      <c r="K13" s="60"/>
      <c r="L13" s="168"/>
      <c r="M13" s="56">
        <f>M12+IF(AND(K13="Pago",OR(E13='PC Receitas'!$O$4,E13='PC Receitas'!$O$5,E13='PC Receitas'!$O$6)),I13,IF(AND(K13="Pago",OR(E13='PC Receitas'!$O$7,E13='PC Receitas'!$O$8,E13='PC Receitas'!$O$9,E13='PC Receitas'!$O$10,E13='PC Receitas'!$O$11,E13='PC Receitas'!$O$12,E13='PC Receitas'!$O$13,E13='PC Receitas'!$O$14)),-I13,0))</f>
        <v>12927.7</v>
      </c>
      <c r="O13" s="211" t="s">
        <v>66</v>
      </c>
      <c r="P13" s="212">
        <f>M605</f>
        <v>12927.7</v>
      </c>
      <c r="Q13" s="22"/>
      <c r="R13" s="153" t="e">
        <f t="shared" si="0"/>
        <v>#N/A</v>
      </c>
      <c r="S13" s="150" t="e">
        <f t="shared" si="1"/>
        <v>#N/A</v>
      </c>
      <c r="T13" s="150" t="e">
        <f t="shared" si="2"/>
        <v>#N/A</v>
      </c>
      <c r="U13" s="150" t="e">
        <f t="shared" si="3"/>
        <v>#N/A</v>
      </c>
      <c r="V13" s="154" t="e">
        <f>VLOOKUP(E13,'PC Receitas'!$O$4:$P$14,2,FALSE)</f>
        <v>#N/A</v>
      </c>
    </row>
    <row r="14" spans="1:23" ht="19.5" customHeight="1" thickTop="1" thickBot="1" x14ac:dyDescent="0.3">
      <c r="C14" s="58"/>
      <c r="D14" s="58" t="str">
        <f>IF(C14&lt;&gt;"",TEXT(C14,"00")&amp;"/04/"&amp;'Configurações Básicas'!$P$5,"")</f>
        <v/>
      </c>
      <c r="E14" s="58"/>
      <c r="F14" s="28"/>
      <c r="G14" s="28"/>
      <c r="H14" s="28"/>
      <c r="I14" s="167"/>
      <c r="J14" s="192"/>
      <c r="K14" s="168"/>
      <c r="L14" s="168"/>
      <c r="M14" s="56">
        <f>M13+IF(AND(K14="Pago",OR(E14='PC Receitas'!$O$4,E14='PC Receitas'!$O$5,E14='PC Receitas'!$O$6)),I14,IF(AND(K14="Pago",OR(E14='PC Receitas'!$O$7,E14='PC Receitas'!$O$8,E14='PC Receitas'!$O$9,E14='PC Receitas'!$O$10,E14='PC Receitas'!$O$11,E14='PC Receitas'!$O$12,E14='PC Receitas'!$O$13,E14='PC Receitas'!$O$14)),-I14,0))</f>
        <v>12927.7</v>
      </c>
      <c r="O14" s="211"/>
      <c r="P14" s="216"/>
      <c r="Q14" s="22"/>
      <c r="R14" s="153" t="e">
        <f t="shared" si="0"/>
        <v>#N/A</v>
      </c>
      <c r="S14" s="150" t="e">
        <f t="shared" si="1"/>
        <v>#N/A</v>
      </c>
      <c r="T14" s="150" t="e">
        <f t="shared" si="2"/>
        <v>#N/A</v>
      </c>
      <c r="U14" s="150" t="e">
        <f t="shared" si="3"/>
        <v>#N/A</v>
      </c>
      <c r="V14" s="154" t="e">
        <f>VLOOKUP(E14,'PC Receitas'!$O$4:$P$14,2,FALSE)</f>
        <v>#N/A</v>
      </c>
    </row>
    <row r="15" spans="1:23" ht="19.5" customHeight="1" thickTop="1" thickBot="1" x14ac:dyDescent="0.3">
      <c r="C15" s="58"/>
      <c r="D15" s="58" t="str">
        <f>IF(C15&lt;&gt;"",TEXT(C15,"00")&amp;"/04/"&amp;'Configurações Básicas'!$P$5,"")</f>
        <v/>
      </c>
      <c r="E15" s="58"/>
      <c r="F15" s="28"/>
      <c r="G15" s="28"/>
      <c r="H15" s="28"/>
      <c r="I15" s="167"/>
      <c r="J15" s="192"/>
      <c r="K15" s="168"/>
      <c r="L15" s="168"/>
      <c r="M15" s="56">
        <f>M14+IF(AND(K15="Pago",OR(E15='PC Receitas'!$O$4,E15='PC Receitas'!$O$5,E15='PC Receitas'!$O$6)),I15,IF(AND(K15="Pago",OR(E15='PC Receitas'!$O$7,E15='PC Receitas'!$O$8,E15='PC Receitas'!$O$9,E15='PC Receitas'!$O$10,E15='PC Receitas'!$O$11,E15='PC Receitas'!$O$12,E15='PC Receitas'!$O$13,E15='PC Receitas'!$O$14)),-I15,0))</f>
        <v>12927.7</v>
      </c>
      <c r="R15" s="153" t="e">
        <f t="shared" si="0"/>
        <v>#N/A</v>
      </c>
      <c r="S15" s="150" t="e">
        <f t="shared" si="1"/>
        <v>#N/A</v>
      </c>
      <c r="T15" s="150" t="e">
        <f t="shared" si="2"/>
        <v>#N/A</v>
      </c>
      <c r="U15" s="150" t="e">
        <f t="shared" si="3"/>
        <v>#N/A</v>
      </c>
      <c r="V15" s="154" t="e">
        <f>VLOOKUP(E15,'PC Receitas'!$O$4:$P$14,2,FALSE)</f>
        <v>#N/A</v>
      </c>
    </row>
    <row r="16" spans="1:23" ht="19.5" customHeight="1" thickTop="1" thickBot="1" x14ac:dyDescent="0.3">
      <c r="C16" s="58"/>
      <c r="D16" s="58" t="str">
        <f>IF(C16&lt;&gt;"",TEXT(C16,"00")&amp;"/04/"&amp;'Configurações Básicas'!$P$5,"")</f>
        <v/>
      </c>
      <c r="E16" s="58"/>
      <c r="F16" s="28"/>
      <c r="G16" s="28"/>
      <c r="H16" s="28"/>
      <c r="I16" s="167"/>
      <c r="J16" s="192"/>
      <c r="K16" s="168"/>
      <c r="L16" s="168"/>
      <c r="M16" s="56">
        <f>M15+IF(AND(K16="Pago",OR(E16='PC Receitas'!$O$4,E16='PC Receitas'!$O$5,E16='PC Receitas'!$O$6)),I16,IF(AND(K16="Pago",OR(E16='PC Receitas'!$O$7,E16='PC Receitas'!$O$8,E16='PC Receitas'!$O$9,E16='PC Receitas'!$O$10,E16='PC Receitas'!$O$11,E16='PC Receitas'!$O$12,E16='PC Receitas'!$O$13,E16='PC Receitas'!$O$14)),-I16,0))</f>
        <v>12927.7</v>
      </c>
      <c r="O16" s="150" t="str">
        <f>'PC Receitas'!O4</f>
        <v>RECEITAS COM PRODUTO</v>
      </c>
      <c r="R16" s="153" t="e">
        <f t="shared" si="0"/>
        <v>#N/A</v>
      </c>
      <c r="S16" s="150" t="e">
        <f t="shared" si="1"/>
        <v>#N/A</v>
      </c>
      <c r="T16" s="150" t="e">
        <f t="shared" si="2"/>
        <v>#N/A</v>
      </c>
      <c r="U16" s="150" t="e">
        <f t="shared" si="3"/>
        <v>#N/A</v>
      </c>
      <c r="V16" s="154" t="e">
        <f>VLOOKUP(E16,'PC Receitas'!$O$4:$P$14,2,FALSE)</f>
        <v>#N/A</v>
      </c>
    </row>
    <row r="17" spans="3:22" ht="19.5" customHeight="1" thickTop="1" thickBot="1" x14ac:dyDescent="0.3">
      <c r="C17" s="58"/>
      <c r="D17" s="58" t="str">
        <f>IF(C17&lt;&gt;"",TEXT(C17,"00")&amp;"/04/"&amp;'Configurações Básicas'!$P$5,"")</f>
        <v/>
      </c>
      <c r="E17" s="58"/>
      <c r="F17" s="28"/>
      <c r="G17" s="58"/>
      <c r="H17" s="58"/>
      <c r="I17" s="167"/>
      <c r="J17" s="192"/>
      <c r="K17" s="60"/>
      <c r="L17" s="168"/>
      <c r="M17" s="56">
        <f>M16+IF(AND(K17="Pago",OR(E17='PC Receitas'!$O$4,E17='PC Receitas'!$O$5,E17='PC Receitas'!$O$6)),I17,IF(AND(K17="Pago",OR(E17='PC Receitas'!$O$7,E17='PC Receitas'!$O$8,E17='PC Receitas'!$O$9,E17='PC Receitas'!$O$10,E17='PC Receitas'!$O$11,E17='PC Receitas'!$O$12,E17='PC Receitas'!$O$13,E17='PC Receitas'!$O$14)),-I17,0))</f>
        <v>12927.7</v>
      </c>
      <c r="O17" s="150" t="str">
        <f>'PC Receitas'!O5</f>
        <v>RECEITAS COM SERVIÇOS</v>
      </c>
      <c r="R17" s="153" t="e">
        <f t="shared" si="0"/>
        <v>#N/A</v>
      </c>
      <c r="S17" s="150" t="e">
        <f t="shared" si="1"/>
        <v>#N/A</v>
      </c>
      <c r="T17" s="150" t="e">
        <f t="shared" si="2"/>
        <v>#N/A</v>
      </c>
      <c r="U17" s="150" t="e">
        <f t="shared" si="3"/>
        <v>#N/A</v>
      </c>
      <c r="V17" s="154" t="e">
        <f>VLOOKUP(E17,'PC Receitas'!$O$4:$P$14,2,FALSE)</f>
        <v>#N/A</v>
      </c>
    </row>
    <row r="18" spans="3:22" ht="19.5" customHeight="1" thickTop="1" thickBot="1" x14ac:dyDescent="0.3">
      <c r="C18" s="58"/>
      <c r="D18" s="58" t="str">
        <f>IF(C18&lt;&gt;"",TEXT(C18,"00")&amp;"/04/"&amp;'Configurações Básicas'!$P$5,"")</f>
        <v/>
      </c>
      <c r="E18" s="58"/>
      <c r="F18" s="28"/>
      <c r="G18" s="58"/>
      <c r="H18" s="58"/>
      <c r="I18" s="167"/>
      <c r="J18" s="192"/>
      <c r="K18" s="168"/>
      <c r="L18" s="168"/>
      <c r="M18" s="56">
        <f>M17+IF(AND(K18="Pago",OR(E18='PC Receitas'!$O$4,E18='PC Receitas'!$O$5,E18='PC Receitas'!$O$6)),I18,IF(AND(K18="Pago",OR(E18='PC Receitas'!$O$7,E18='PC Receitas'!$O$8,E18='PC Receitas'!$O$9,E18='PC Receitas'!$O$10,E18='PC Receitas'!$O$11,E18='PC Receitas'!$O$12,E18='PC Receitas'!$O$13,E18='PC Receitas'!$O$14)),-I18,0))</f>
        <v>12927.7</v>
      </c>
      <c r="O18" s="150" t="str">
        <f>'PC Receitas'!O6</f>
        <v>RECEITAS NÃO OPERACIONAIS</v>
      </c>
      <c r="R18" s="153" t="e">
        <f t="shared" si="0"/>
        <v>#N/A</v>
      </c>
      <c r="S18" s="150" t="e">
        <f t="shared" si="1"/>
        <v>#N/A</v>
      </c>
      <c r="T18" s="150" t="e">
        <f t="shared" si="2"/>
        <v>#N/A</v>
      </c>
      <c r="U18" s="150" t="e">
        <f t="shared" si="3"/>
        <v>#N/A</v>
      </c>
      <c r="V18" s="154" t="e">
        <f>VLOOKUP(E18,'PC Receitas'!$O$4:$P$14,2,FALSE)</f>
        <v>#N/A</v>
      </c>
    </row>
    <row r="19" spans="3:22" ht="19.5" customHeight="1" thickTop="1" thickBot="1" x14ac:dyDescent="0.3">
      <c r="C19" s="58"/>
      <c r="D19" s="58" t="str">
        <f>IF(C19&lt;&gt;"",TEXT(C19,"00")&amp;"/04/"&amp;'Configurações Básicas'!$P$5,"")</f>
        <v/>
      </c>
      <c r="E19" s="58"/>
      <c r="F19" s="28"/>
      <c r="G19" s="28"/>
      <c r="H19" s="28"/>
      <c r="I19" s="167"/>
      <c r="J19" s="192"/>
      <c r="K19" s="168"/>
      <c r="L19" s="168"/>
      <c r="M19" s="56">
        <f>M18+IF(AND(K19="Pago",OR(E19='PC Receitas'!$O$4,E19='PC Receitas'!$O$5,E19='PC Receitas'!$O$6)),I19,IF(AND(K19="Pago",OR(E19='PC Receitas'!$O$7,E19='PC Receitas'!$O$8,E19='PC Receitas'!$O$9,E19='PC Receitas'!$O$10,E19='PC Receitas'!$O$11,E19='PC Receitas'!$O$12,E19='PC Receitas'!$O$13,E19='PC Receitas'!$O$14)),-I19,0))</f>
        <v>12927.7</v>
      </c>
      <c r="O19" s="150" t="str">
        <f>'PC Receitas'!O7</f>
        <v>DESPESAS COM PRODUTOS</v>
      </c>
      <c r="R19" s="153" t="e">
        <f t="shared" si="0"/>
        <v>#N/A</v>
      </c>
      <c r="S19" s="150" t="e">
        <f t="shared" si="1"/>
        <v>#N/A</v>
      </c>
      <c r="T19" s="150" t="e">
        <f t="shared" si="2"/>
        <v>#N/A</v>
      </c>
      <c r="U19" s="150" t="e">
        <f t="shared" si="3"/>
        <v>#N/A</v>
      </c>
      <c r="V19" s="154" t="e">
        <f>VLOOKUP(E19,'PC Receitas'!$O$4:$P$14,2,FALSE)</f>
        <v>#N/A</v>
      </c>
    </row>
    <row r="20" spans="3:22" ht="19.5" customHeight="1" thickTop="1" thickBot="1" x14ac:dyDescent="0.3">
      <c r="C20" s="58"/>
      <c r="D20" s="58" t="str">
        <f>IF(C20&lt;&gt;"",TEXT(C20,"00")&amp;"/04/"&amp;'Configurações Básicas'!$P$5,"")</f>
        <v/>
      </c>
      <c r="E20" s="58"/>
      <c r="F20" s="28"/>
      <c r="G20" s="28"/>
      <c r="H20" s="28"/>
      <c r="I20" s="167"/>
      <c r="J20" s="192"/>
      <c r="K20" s="168"/>
      <c r="L20" s="168"/>
      <c r="M20" s="56">
        <f>M19+IF(AND(K20="Pago",OR(E20='PC Receitas'!$O$4,E20='PC Receitas'!$O$5,E20='PC Receitas'!$O$6)),I20,IF(AND(K20="Pago",OR(E20='PC Receitas'!$O$7,E20='PC Receitas'!$O$8,E20='PC Receitas'!$O$9,E20='PC Receitas'!$O$10,E20='PC Receitas'!$O$11,E20='PC Receitas'!$O$12,E20='PC Receitas'!$O$13,E20='PC Receitas'!$O$14)),-I20,0))</f>
        <v>12927.7</v>
      </c>
      <c r="O20" s="150" t="str">
        <f>'PC Receitas'!O8</f>
        <v>DESPESAS COM SERVIÇOS</v>
      </c>
      <c r="R20" s="153" t="e">
        <f t="shared" si="0"/>
        <v>#N/A</v>
      </c>
      <c r="S20" s="150" t="e">
        <f t="shared" si="1"/>
        <v>#N/A</v>
      </c>
      <c r="T20" s="150" t="e">
        <f t="shared" si="2"/>
        <v>#N/A</v>
      </c>
      <c r="U20" s="150" t="e">
        <f t="shared" si="3"/>
        <v>#N/A</v>
      </c>
      <c r="V20" s="154" t="e">
        <f>VLOOKUP(E20,'PC Receitas'!$O$4:$P$14,2,FALSE)</f>
        <v>#N/A</v>
      </c>
    </row>
    <row r="21" spans="3:22" ht="19.5" customHeight="1" thickTop="1" thickBot="1" x14ac:dyDescent="0.3">
      <c r="C21" s="58"/>
      <c r="D21" s="58" t="str">
        <f>IF(C21&lt;&gt;"",TEXT(C21,"00")&amp;"/04/"&amp;'Configurações Básicas'!$P$5,"")</f>
        <v/>
      </c>
      <c r="E21" s="58"/>
      <c r="F21" s="28"/>
      <c r="G21" s="28"/>
      <c r="H21" s="28"/>
      <c r="I21" s="167"/>
      <c r="J21" s="192"/>
      <c r="K21" s="168"/>
      <c r="L21" s="168"/>
      <c r="M21" s="56">
        <f>M20+IF(AND(K21="Pago",OR(E21='PC Receitas'!$O$4,E21='PC Receitas'!$O$5,E21='PC Receitas'!$O$6)),I21,IF(AND(K21="Pago",OR(E21='PC Receitas'!$O$7,E21='PC Receitas'!$O$8,E21='PC Receitas'!$O$9,E21='PC Receitas'!$O$10,E21='PC Receitas'!$O$11,E21='PC Receitas'!$O$12,E21='PC Receitas'!$O$13,E21='PC Receitas'!$O$14)),-I21,0))</f>
        <v>12927.7</v>
      </c>
      <c r="O21" s="150" t="str">
        <f>'PC Receitas'!O9</f>
        <v>DESPESAS NÃO OPERACIONAIS</v>
      </c>
      <c r="R21" s="153" t="e">
        <f t="shared" si="0"/>
        <v>#N/A</v>
      </c>
      <c r="S21" s="150" t="e">
        <f t="shared" si="1"/>
        <v>#N/A</v>
      </c>
      <c r="T21" s="150" t="e">
        <f t="shared" si="2"/>
        <v>#N/A</v>
      </c>
      <c r="U21" s="150" t="e">
        <f t="shared" si="3"/>
        <v>#N/A</v>
      </c>
      <c r="V21" s="154" t="e">
        <f>VLOOKUP(E21,'PC Receitas'!$O$4:$P$14,2,FALSE)</f>
        <v>#N/A</v>
      </c>
    </row>
    <row r="22" spans="3:22" ht="19.5" customHeight="1" thickTop="1" thickBot="1" x14ac:dyDescent="0.3">
      <c r="C22" s="58"/>
      <c r="D22" s="58" t="str">
        <f>IF(C22&lt;&gt;"",TEXT(C22,"00")&amp;"/04/"&amp;'Configurações Básicas'!$P$5,"")</f>
        <v/>
      </c>
      <c r="E22" s="58"/>
      <c r="F22" s="28"/>
      <c r="G22" s="28"/>
      <c r="H22" s="28"/>
      <c r="I22" s="167"/>
      <c r="J22" s="192"/>
      <c r="K22" s="168"/>
      <c r="L22" s="168"/>
      <c r="M22" s="56">
        <f>M21+IF(AND(K22="Pago",OR(E22='PC Receitas'!$O$4,E22='PC Receitas'!$O$5,E22='PC Receitas'!$O$6)),I22,IF(AND(K22="Pago",OR(E22='PC Receitas'!$O$7,E22='PC Receitas'!$O$8,E22='PC Receitas'!$O$9,E22='PC Receitas'!$O$10,E22='PC Receitas'!$O$11,E22='PC Receitas'!$O$12,E22='PC Receitas'!$O$13,E22='PC Receitas'!$O$14)),-I22,0))</f>
        <v>12927.7</v>
      </c>
      <c r="O22" s="150" t="str">
        <f>'PC Receitas'!O10</f>
        <v>DESPESAS COM RH</v>
      </c>
      <c r="R22" s="153" t="e">
        <f t="shared" si="0"/>
        <v>#N/A</v>
      </c>
      <c r="S22" s="150" t="e">
        <f t="shared" si="1"/>
        <v>#N/A</v>
      </c>
      <c r="T22" s="150" t="e">
        <f t="shared" si="2"/>
        <v>#N/A</v>
      </c>
      <c r="U22" s="150" t="e">
        <f t="shared" si="3"/>
        <v>#N/A</v>
      </c>
      <c r="V22" s="154" t="e">
        <f>VLOOKUP(E22,'PC Receitas'!$O$4:$P$14,2,FALSE)</f>
        <v>#N/A</v>
      </c>
    </row>
    <row r="23" spans="3:22" ht="19.5" customHeight="1" thickTop="1" thickBot="1" x14ac:dyDescent="0.3">
      <c r="C23" s="58"/>
      <c r="D23" s="58" t="str">
        <f>IF(C23&lt;&gt;"",TEXT(C23,"00")&amp;"/04/"&amp;'Configurações Básicas'!$P$5,"")</f>
        <v/>
      </c>
      <c r="E23" s="58"/>
      <c r="F23" s="28"/>
      <c r="G23" s="58"/>
      <c r="H23" s="58"/>
      <c r="I23" s="167"/>
      <c r="J23" s="192"/>
      <c r="K23" s="60"/>
      <c r="L23" s="168"/>
      <c r="M23" s="56">
        <f>M22+IF(AND(K23="Pago",OR(E23='PC Receitas'!$O$4,E23='PC Receitas'!$O$5,E23='PC Receitas'!$O$6)),I23,IF(AND(K23="Pago",OR(E23='PC Receitas'!$O$7,E23='PC Receitas'!$O$8,E23='PC Receitas'!$O$9,E23='PC Receitas'!$O$10,E23='PC Receitas'!$O$11,E23='PC Receitas'!$O$12,E23='PC Receitas'!$O$13,E23='PC Receitas'!$O$14)),-I23,0))</f>
        <v>12927.7</v>
      </c>
      <c r="O23" s="150" t="str">
        <f>'PC Receitas'!O11</f>
        <v>DESPESAS OPERACIONAIS</v>
      </c>
      <c r="R23" s="153" t="e">
        <f t="shared" si="0"/>
        <v>#N/A</v>
      </c>
      <c r="S23" s="150" t="e">
        <f t="shared" si="1"/>
        <v>#N/A</v>
      </c>
      <c r="T23" s="150" t="e">
        <f t="shared" si="2"/>
        <v>#N/A</v>
      </c>
      <c r="U23" s="150" t="e">
        <f t="shared" si="3"/>
        <v>#N/A</v>
      </c>
      <c r="V23" s="154" t="e">
        <f>VLOOKUP(E23,'PC Receitas'!$O$4:$P$14,2,FALSE)</f>
        <v>#N/A</v>
      </c>
    </row>
    <row r="24" spans="3:22" ht="19.5" customHeight="1" thickTop="1" thickBot="1" x14ac:dyDescent="0.3">
      <c r="C24" s="58"/>
      <c r="D24" s="58" t="str">
        <f>IF(C24&lt;&gt;"",TEXT(C24,"00")&amp;"/04/"&amp;'Configurações Básicas'!$P$5,"")</f>
        <v/>
      </c>
      <c r="E24" s="58"/>
      <c r="F24" s="28"/>
      <c r="G24" s="28"/>
      <c r="H24" s="28"/>
      <c r="I24" s="167"/>
      <c r="J24" s="192"/>
      <c r="K24" s="168"/>
      <c r="L24" s="168"/>
      <c r="M24" s="56">
        <f>M23+IF(AND(K24="Pago",OR(E24='PC Receitas'!$O$4,E24='PC Receitas'!$O$5,E24='PC Receitas'!$O$6)),I24,IF(AND(K24="Pago",OR(E24='PC Receitas'!$O$7,E24='PC Receitas'!$O$8,E24='PC Receitas'!$O$9,E24='PC Receitas'!$O$10,E24='PC Receitas'!$O$11,E24='PC Receitas'!$O$12,E24='PC Receitas'!$O$13,E24='PC Receitas'!$O$14)),-I24,0))</f>
        <v>12927.7</v>
      </c>
      <c r="O24" s="150" t="str">
        <f>'PC Receitas'!O12</f>
        <v>DESPESAS DE MARKETING</v>
      </c>
      <c r="R24" s="153" t="e">
        <f t="shared" si="0"/>
        <v>#N/A</v>
      </c>
      <c r="S24" s="150" t="e">
        <f t="shared" si="1"/>
        <v>#N/A</v>
      </c>
      <c r="T24" s="150" t="e">
        <f t="shared" si="2"/>
        <v>#N/A</v>
      </c>
      <c r="U24" s="150" t="e">
        <f t="shared" si="3"/>
        <v>#N/A</v>
      </c>
      <c r="V24" s="154" t="e">
        <f>VLOOKUP(E24,'PC Receitas'!$O$4:$P$14,2,FALSE)</f>
        <v>#N/A</v>
      </c>
    </row>
    <row r="25" spans="3:22" ht="19.5" customHeight="1" thickTop="1" thickBot="1" x14ac:dyDescent="0.3">
      <c r="C25" s="58"/>
      <c r="D25" s="58" t="str">
        <f>IF(C25&lt;&gt;"",TEXT(C25,"00")&amp;"/04/"&amp;'Configurações Básicas'!$P$5,"")</f>
        <v/>
      </c>
      <c r="E25" s="58"/>
      <c r="F25" s="28"/>
      <c r="G25" s="58"/>
      <c r="H25" s="58"/>
      <c r="I25" s="167"/>
      <c r="J25" s="192"/>
      <c r="K25" s="168"/>
      <c r="L25" s="168"/>
      <c r="M25" s="56">
        <f>M24+IF(AND(K25="Pago",OR(E25='PC Receitas'!$O$4,E25='PC Receitas'!$O$5,E25='PC Receitas'!$O$6)),I25,IF(AND(K25="Pago",OR(E25='PC Receitas'!$O$7,E25='PC Receitas'!$O$8,E25='PC Receitas'!$O$9,E25='PC Receitas'!$O$10,E25='PC Receitas'!$O$11,E25='PC Receitas'!$O$12,E25='PC Receitas'!$O$13,E25='PC Receitas'!$O$14)),-I25,0))</f>
        <v>12927.7</v>
      </c>
      <c r="O25" s="150" t="str">
        <f>'PC Receitas'!O13</f>
        <v>IMPOSTOS</v>
      </c>
      <c r="R25" s="153" t="e">
        <f t="shared" si="0"/>
        <v>#N/A</v>
      </c>
      <c r="S25" s="150" t="e">
        <f t="shared" si="1"/>
        <v>#N/A</v>
      </c>
      <c r="T25" s="150" t="e">
        <f t="shared" si="2"/>
        <v>#N/A</v>
      </c>
      <c r="U25" s="150" t="e">
        <f t="shared" si="3"/>
        <v>#N/A</v>
      </c>
      <c r="V25" s="154" t="e">
        <f>VLOOKUP(E25,'PC Receitas'!$O$4:$P$14,2,FALSE)</f>
        <v>#N/A</v>
      </c>
    </row>
    <row r="26" spans="3:22" ht="19.5" customHeight="1" thickTop="1" thickBot="1" x14ac:dyDescent="0.3">
      <c r="C26" s="58"/>
      <c r="D26" s="58" t="str">
        <f>IF(C26&lt;&gt;"",TEXT(C26,"00")&amp;"/04/"&amp;'Configurações Básicas'!$P$5,"")</f>
        <v/>
      </c>
      <c r="E26" s="58"/>
      <c r="F26" s="28"/>
      <c r="G26" s="58"/>
      <c r="H26" s="58"/>
      <c r="I26" s="167"/>
      <c r="J26" s="192"/>
      <c r="K26" s="168"/>
      <c r="L26" s="168"/>
      <c r="M26" s="56">
        <f>M25+IF(AND(K26="Pago",OR(E26='PC Receitas'!$O$4,E26='PC Receitas'!$O$5,E26='PC Receitas'!$O$6)),I26,IF(AND(K26="Pago",OR(E26='PC Receitas'!$O$7,E26='PC Receitas'!$O$8,E26='PC Receitas'!$O$9,E26='PC Receitas'!$O$10,E26='PC Receitas'!$O$11,E26='PC Receitas'!$O$12,E26='PC Receitas'!$O$13,E26='PC Receitas'!$O$14)),-I26,0))</f>
        <v>12927.7</v>
      </c>
      <c r="O26" s="150" t="str">
        <f>'PC Receitas'!O14</f>
        <v>INVESTIMENTOS</v>
      </c>
      <c r="R26" s="153" t="e">
        <f t="shared" si="0"/>
        <v>#N/A</v>
      </c>
      <c r="S26" s="150" t="e">
        <f t="shared" si="1"/>
        <v>#N/A</v>
      </c>
      <c r="T26" s="150" t="e">
        <f t="shared" si="2"/>
        <v>#N/A</v>
      </c>
      <c r="U26" s="150" t="e">
        <f t="shared" si="3"/>
        <v>#N/A</v>
      </c>
      <c r="V26" s="154" t="e">
        <f>VLOOKUP(E26,'PC Receitas'!$O$4:$P$14,2,FALSE)</f>
        <v>#N/A</v>
      </c>
    </row>
    <row r="27" spans="3:22" ht="19.5" customHeight="1" thickTop="1" thickBot="1" x14ac:dyDescent="0.3">
      <c r="C27" s="58"/>
      <c r="D27" s="58" t="str">
        <f>IF(C27&lt;&gt;"",TEXT(C27,"00")&amp;"/04/"&amp;'Configurações Básicas'!$P$5,"")</f>
        <v/>
      </c>
      <c r="E27" s="58"/>
      <c r="F27" s="28"/>
      <c r="G27" s="58"/>
      <c r="H27" s="58"/>
      <c r="I27" s="167"/>
      <c r="J27" s="192"/>
      <c r="K27" s="168"/>
      <c r="L27" s="168"/>
      <c r="M27" s="56">
        <f>M26+IF(AND(K27="Pago",OR(E27='PC Receitas'!$O$4,E27='PC Receitas'!$O$5,E27='PC Receitas'!$O$6)),I27,IF(AND(K27="Pago",OR(E27='PC Receitas'!$O$7,E27='PC Receitas'!$O$8,E27='PC Receitas'!$O$9,E27='PC Receitas'!$O$10,E27='PC Receitas'!$O$11,E27='PC Receitas'!$O$12,E27='PC Receitas'!$O$13,E27='PC Receitas'!$O$14)),-I27,0))</f>
        <v>12927.7</v>
      </c>
      <c r="R27" s="153" t="e">
        <f t="shared" si="0"/>
        <v>#N/A</v>
      </c>
      <c r="S27" s="150" t="e">
        <f t="shared" si="1"/>
        <v>#N/A</v>
      </c>
      <c r="T27" s="150" t="e">
        <f t="shared" si="2"/>
        <v>#N/A</v>
      </c>
      <c r="U27" s="150" t="e">
        <f t="shared" si="3"/>
        <v>#N/A</v>
      </c>
      <c r="V27" s="154" t="e">
        <f>VLOOKUP(E27,'PC Receitas'!$O$4:$P$14,2,FALSE)</f>
        <v>#N/A</v>
      </c>
    </row>
    <row r="28" spans="3:22" ht="19.5" customHeight="1" thickTop="1" thickBot="1" x14ac:dyDescent="0.3">
      <c r="C28" s="58"/>
      <c r="D28" s="58" t="str">
        <f>IF(C28&lt;&gt;"",TEXT(C28,"00")&amp;"/04/"&amp;'Configurações Básicas'!$P$5,"")</f>
        <v/>
      </c>
      <c r="E28" s="58"/>
      <c r="F28" s="28"/>
      <c r="G28" s="58"/>
      <c r="H28" s="58"/>
      <c r="I28" s="167"/>
      <c r="J28" s="192"/>
      <c r="K28" s="60"/>
      <c r="L28" s="168"/>
      <c r="M28" s="56">
        <f>M27+IF(AND(K28="Pago",OR(E28='PC Receitas'!$O$4,E28='PC Receitas'!$O$5,E28='PC Receitas'!$O$6)),I28,IF(AND(K28="Pago",OR(E28='PC Receitas'!$O$7,E28='PC Receitas'!$O$8,E28='PC Receitas'!$O$9,E28='PC Receitas'!$O$10,E28='PC Receitas'!$O$11,E28='PC Receitas'!$O$12,E28='PC Receitas'!$O$13,E28='PC Receitas'!$O$14)),-I28,0))</f>
        <v>12927.7</v>
      </c>
      <c r="R28" s="153" t="e">
        <f t="shared" si="0"/>
        <v>#N/A</v>
      </c>
      <c r="S28" s="150" t="e">
        <f t="shared" si="1"/>
        <v>#N/A</v>
      </c>
      <c r="T28" s="150" t="e">
        <f t="shared" si="2"/>
        <v>#N/A</v>
      </c>
      <c r="U28" s="150" t="e">
        <f t="shared" si="3"/>
        <v>#N/A</v>
      </c>
      <c r="V28" s="154" t="e">
        <f>VLOOKUP(E28,'PC Receitas'!$O$4:$P$14,2,FALSE)</f>
        <v>#N/A</v>
      </c>
    </row>
    <row r="29" spans="3:22" ht="19.5" customHeight="1" thickTop="1" thickBot="1" x14ac:dyDescent="0.3">
      <c r="C29" s="58"/>
      <c r="D29" s="58" t="str">
        <f>IF(C29&lt;&gt;"",TEXT(C29,"00")&amp;"/04/"&amp;'Configurações Básicas'!$P$5,"")</f>
        <v/>
      </c>
      <c r="E29" s="58"/>
      <c r="F29" s="28"/>
      <c r="G29" s="58"/>
      <c r="H29" s="58"/>
      <c r="I29" s="167"/>
      <c r="J29" s="192"/>
      <c r="K29" s="168"/>
      <c r="L29" s="168"/>
      <c r="M29" s="56">
        <f>M28+IF(AND(K29="Pago",OR(E29='PC Receitas'!$O$4,E29='PC Receitas'!$O$5,E29='PC Receitas'!$O$6)),I29,IF(AND(K29="Pago",OR(E29='PC Receitas'!$O$7,E29='PC Receitas'!$O$8,E29='PC Receitas'!$O$9,E29='PC Receitas'!$O$10,E29='PC Receitas'!$O$11,E29='PC Receitas'!$O$12,E29='PC Receitas'!$O$13,E29='PC Receitas'!$O$14)),-I29,0))</f>
        <v>12927.7</v>
      </c>
      <c r="R29" s="153" t="e">
        <f t="shared" si="0"/>
        <v>#N/A</v>
      </c>
      <c r="S29" s="150" t="e">
        <f t="shared" si="1"/>
        <v>#N/A</v>
      </c>
      <c r="T29" s="150" t="e">
        <f t="shared" si="2"/>
        <v>#N/A</v>
      </c>
      <c r="U29" s="150" t="e">
        <f t="shared" si="3"/>
        <v>#N/A</v>
      </c>
      <c r="V29" s="154" t="e">
        <f>VLOOKUP(E29,'PC Receitas'!$O$4:$P$14,2,FALSE)</f>
        <v>#N/A</v>
      </c>
    </row>
    <row r="30" spans="3:22" ht="19.5" customHeight="1" thickTop="1" thickBot="1" x14ac:dyDescent="0.3">
      <c r="C30" s="58"/>
      <c r="D30" s="58" t="str">
        <f>IF(C30&lt;&gt;"",TEXT(C30,"00")&amp;"/04/"&amp;'Configurações Básicas'!$P$5,"")</f>
        <v/>
      </c>
      <c r="E30" s="58"/>
      <c r="F30" s="28"/>
      <c r="G30" s="58"/>
      <c r="H30" s="58"/>
      <c r="I30" s="167"/>
      <c r="J30" s="192"/>
      <c r="K30" s="168"/>
      <c r="L30" s="168"/>
      <c r="M30" s="56">
        <f>M29+IF(AND(K30="Pago",OR(E30='PC Receitas'!$O$4,E30='PC Receitas'!$O$5,E30='PC Receitas'!$O$6)),I30,IF(AND(K30="Pago",OR(E30='PC Receitas'!$O$7,E30='PC Receitas'!$O$8,E30='PC Receitas'!$O$9,E30='PC Receitas'!$O$10,E30='PC Receitas'!$O$11,E30='PC Receitas'!$O$12,E30='PC Receitas'!$O$13,E30='PC Receitas'!$O$14)),-I30,0))</f>
        <v>12927.7</v>
      </c>
      <c r="R30" s="153" t="e">
        <f t="shared" si="0"/>
        <v>#N/A</v>
      </c>
      <c r="S30" s="150" t="e">
        <f t="shared" si="1"/>
        <v>#N/A</v>
      </c>
      <c r="T30" s="150" t="e">
        <f t="shared" si="2"/>
        <v>#N/A</v>
      </c>
      <c r="U30" s="150" t="e">
        <f t="shared" si="3"/>
        <v>#N/A</v>
      </c>
      <c r="V30" s="154" t="e">
        <f>VLOOKUP(E30,'PC Receitas'!$O$4:$P$14,2,FALSE)</f>
        <v>#N/A</v>
      </c>
    </row>
    <row r="31" spans="3:22" ht="19.5" customHeight="1" thickTop="1" thickBot="1" x14ac:dyDescent="0.3">
      <c r="C31" s="58"/>
      <c r="D31" s="58" t="str">
        <f>IF(C31&lt;&gt;"",TEXT(C31,"00")&amp;"/04/"&amp;'Configurações Básicas'!$P$5,"")</f>
        <v/>
      </c>
      <c r="E31" s="58"/>
      <c r="F31" s="28"/>
      <c r="G31" s="28"/>
      <c r="H31" s="28"/>
      <c r="I31" s="167"/>
      <c r="J31" s="192"/>
      <c r="K31" s="168"/>
      <c r="L31" s="168"/>
      <c r="M31" s="56">
        <f>M30+IF(AND(K31="Pago",OR(E31='PC Receitas'!$O$4,E31='PC Receitas'!$O$5,E31='PC Receitas'!$O$6)),I31,IF(AND(K31="Pago",OR(E31='PC Receitas'!$O$7,E31='PC Receitas'!$O$8,E31='PC Receitas'!$O$9,E31='PC Receitas'!$O$10,E31='PC Receitas'!$O$11,E31='PC Receitas'!$O$12,E31='PC Receitas'!$O$13,E31='PC Receitas'!$O$14)),-I31,0))</f>
        <v>12927.7</v>
      </c>
      <c r="R31" s="153" t="e">
        <f t="shared" si="0"/>
        <v>#N/A</v>
      </c>
      <c r="S31" s="150" t="e">
        <f t="shared" si="1"/>
        <v>#N/A</v>
      </c>
      <c r="T31" s="150" t="e">
        <f t="shared" si="2"/>
        <v>#N/A</v>
      </c>
      <c r="U31" s="150" t="e">
        <f t="shared" si="3"/>
        <v>#N/A</v>
      </c>
      <c r="V31" s="154" t="e">
        <f>VLOOKUP(E31,'PC Receitas'!$O$4:$P$14,2,FALSE)</f>
        <v>#N/A</v>
      </c>
    </row>
    <row r="32" spans="3:22" ht="19.5" customHeight="1" thickTop="1" thickBot="1" x14ac:dyDescent="0.3">
      <c r="C32" s="58"/>
      <c r="D32" s="58" t="str">
        <f>IF(C32&lt;&gt;"",TEXT(C32,"00")&amp;"/04/"&amp;'Configurações Básicas'!$P$5,"")</f>
        <v/>
      </c>
      <c r="E32" s="58"/>
      <c r="F32" s="28"/>
      <c r="G32" s="58"/>
      <c r="H32" s="58"/>
      <c r="I32" s="167"/>
      <c r="J32" s="192"/>
      <c r="K32" s="168"/>
      <c r="L32" s="168"/>
      <c r="M32" s="56">
        <f>M31+IF(AND(K32="Pago",OR(E32='PC Receitas'!$O$4,E32='PC Receitas'!$O$5,E32='PC Receitas'!$O$6)),I32,IF(AND(K32="Pago",OR(E32='PC Receitas'!$O$7,E32='PC Receitas'!$O$8,E32='PC Receitas'!$O$9,E32='PC Receitas'!$O$10,E32='PC Receitas'!$O$11,E32='PC Receitas'!$O$12,E32='PC Receitas'!$O$13,E32='PC Receitas'!$O$14)),-I32,0))</f>
        <v>12927.7</v>
      </c>
      <c r="R32" s="153" t="e">
        <f t="shared" si="0"/>
        <v>#N/A</v>
      </c>
      <c r="S32" s="150" t="e">
        <f t="shared" si="1"/>
        <v>#N/A</v>
      </c>
      <c r="T32" s="150" t="e">
        <f t="shared" si="2"/>
        <v>#N/A</v>
      </c>
      <c r="U32" s="150" t="e">
        <f t="shared" si="3"/>
        <v>#N/A</v>
      </c>
      <c r="V32" s="154" t="e">
        <f>VLOOKUP(E32,'PC Receitas'!$O$4:$P$14,2,FALSE)</f>
        <v>#N/A</v>
      </c>
    </row>
    <row r="33" spans="3:22" ht="19.5" customHeight="1" thickTop="1" thickBot="1" x14ac:dyDescent="0.3">
      <c r="C33" s="58"/>
      <c r="D33" s="58" t="str">
        <f>IF(C33&lt;&gt;"",TEXT(C33,"00")&amp;"/04/"&amp;'Configurações Básicas'!$P$5,"")</f>
        <v/>
      </c>
      <c r="E33" s="58"/>
      <c r="F33" s="28"/>
      <c r="G33" s="58"/>
      <c r="H33" s="58"/>
      <c r="I33" s="167"/>
      <c r="J33" s="192"/>
      <c r="K33" s="168"/>
      <c r="L33" s="168"/>
      <c r="M33" s="56">
        <f>M32+IF(AND(K33="Pago",OR(E33='PC Receitas'!$O$4,E33='PC Receitas'!$O$5,E33='PC Receitas'!$O$6)),I33,IF(AND(K33="Pago",OR(E33='PC Receitas'!$O$7,E33='PC Receitas'!$O$8,E33='PC Receitas'!$O$9,E33='PC Receitas'!$O$10,E33='PC Receitas'!$O$11,E33='PC Receitas'!$O$12,E33='PC Receitas'!$O$13,E33='PC Receitas'!$O$14)),-I33,0))</f>
        <v>12927.7</v>
      </c>
      <c r="R33" s="153" t="e">
        <f t="shared" si="0"/>
        <v>#N/A</v>
      </c>
      <c r="S33" s="150" t="e">
        <f t="shared" si="1"/>
        <v>#N/A</v>
      </c>
      <c r="T33" s="150" t="e">
        <f t="shared" si="2"/>
        <v>#N/A</v>
      </c>
      <c r="U33" s="150" t="e">
        <f t="shared" si="3"/>
        <v>#N/A</v>
      </c>
      <c r="V33" s="154" t="e">
        <f>VLOOKUP(E33,'PC Receitas'!$O$4:$P$14,2,FALSE)</f>
        <v>#N/A</v>
      </c>
    </row>
    <row r="34" spans="3:22" ht="19.5" customHeight="1" thickTop="1" thickBot="1" x14ac:dyDescent="0.3">
      <c r="C34" s="58"/>
      <c r="D34" s="58" t="str">
        <f>IF(C34&lt;&gt;"",TEXT(C34,"00")&amp;"/04/"&amp;'Configurações Básicas'!$P$5,"")</f>
        <v/>
      </c>
      <c r="E34" s="58"/>
      <c r="F34" s="28"/>
      <c r="G34" s="58"/>
      <c r="H34" s="58"/>
      <c r="I34" s="167"/>
      <c r="J34" s="192"/>
      <c r="K34" s="168"/>
      <c r="L34" s="168"/>
      <c r="M34" s="56">
        <f>M33+IF(AND(K34="Pago",OR(E34='PC Receitas'!$O$4,E34='PC Receitas'!$O$5,E34='PC Receitas'!$O$6)),I34,IF(AND(K34="Pago",OR(E34='PC Receitas'!$O$7,E34='PC Receitas'!$O$8,E34='PC Receitas'!$O$9,E34='PC Receitas'!$O$10,E34='PC Receitas'!$O$11,E34='PC Receitas'!$O$12,E34='PC Receitas'!$O$13,E34='PC Receitas'!$O$14)),-I34,0))</f>
        <v>12927.7</v>
      </c>
      <c r="R34" s="153" t="e">
        <f t="shared" si="0"/>
        <v>#N/A</v>
      </c>
      <c r="S34" s="150" t="e">
        <f t="shared" si="1"/>
        <v>#N/A</v>
      </c>
      <c r="T34" s="150" t="e">
        <f t="shared" si="2"/>
        <v>#N/A</v>
      </c>
      <c r="U34" s="150" t="e">
        <f t="shared" si="3"/>
        <v>#N/A</v>
      </c>
      <c r="V34" s="154" t="e">
        <f>VLOOKUP(E34,'PC Receitas'!$O$4:$P$14,2,FALSE)</f>
        <v>#N/A</v>
      </c>
    </row>
    <row r="35" spans="3:22" ht="19.5" customHeight="1" thickTop="1" thickBot="1" x14ac:dyDescent="0.3">
      <c r="C35" s="58"/>
      <c r="D35" s="58" t="str">
        <f>IF(C35&lt;&gt;"",TEXT(C35,"00")&amp;"/04/"&amp;'Configurações Básicas'!$P$5,"")</f>
        <v/>
      </c>
      <c r="E35" s="58"/>
      <c r="F35" s="28"/>
      <c r="G35" s="28"/>
      <c r="H35" s="28"/>
      <c r="I35" s="167"/>
      <c r="J35" s="192"/>
      <c r="K35" s="60"/>
      <c r="L35" s="168"/>
      <c r="M35" s="56">
        <f>M34+IF(AND(K35="Pago",OR(E35='PC Receitas'!$O$4,E35='PC Receitas'!$O$5,E35='PC Receitas'!$O$6)),I35,IF(AND(K35="Pago",OR(E35='PC Receitas'!$O$7,E35='PC Receitas'!$O$8,E35='PC Receitas'!$O$9,E35='PC Receitas'!$O$10,E35='PC Receitas'!$O$11,E35='PC Receitas'!$O$12,E35='PC Receitas'!$O$13,E35='PC Receitas'!$O$14)),-I35,0))</f>
        <v>12927.7</v>
      </c>
      <c r="R35" s="153" t="e">
        <f t="shared" si="0"/>
        <v>#N/A</v>
      </c>
      <c r="S35" s="150" t="e">
        <f t="shared" si="1"/>
        <v>#N/A</v>
      </c>
      <c r="T35" s="150" t="e">
        <f t="shared" si="2"/>
        <v>#N/A</v>
      </c>
      <c r="U35" s="150" t="e">
        <f t="shared" si="3"/>
        <v>#N/A</v>
      </c>
      <c r="V35" s="154" t="e">
        <f>VLOOKUP(E35,'PC Receitas'!$O$4:$P$14,2,FALSE)</f>
        <v>#N/A</v>
      </c>
    </row>
    <row r="36" spans="3:22" ht="19.5" customHeight="1" thickTop="1" thickBot="1" x14ac:dyDescent="0.3">
      <c r="C36" s="58"/>
      <c r="D36" s="58" t="str">
        <f>IF(C36&lt;&gt;"",TEXT(C36,"00")&amp;"/04/"&amp;'Configurações Básicas'!$P$5,"")</f>
        <v/>
      </c>
      <c r="E36" s="58"/>
      <c r="F36" s="28"/>
      <c r="G36" s="28"/>
      <c r="H36" s="28"/>
      <c r="I36" s="167"/>
      <c r="J36" s="192"/>
      <c r="K36" s="168"/>
      <c r="L36" s="168"/>
      <c r="M36" s="56">
        <f>M35+IF(AND(K36="Pago",OR(E36='PC Receitas'!$O$4,E36='PC Receitas'!$O$5,E36='PC Receitas'!$O$6)),I36,IF(AND(K36="Pago",OR(E36='PC Receitas'!$O$7,E36='PC Receitas'!$O$8,E36='PC Receitas'!$O$9,E36='PC Receitas'!$O$10,E36='PC Receitas'!$O$11,E36='PC Receitas'!$O$12,E36='PC Receitas'!$O$13,E36='PC Receitas'!$O$14)),-I36,0))</f>
        <v>12927.7</v>
      </c>
      <c r="R36" s="153" t="e">
        <f t="shared" si="0"/>
        <v>#N/A</v>
      </c>
      <c r="S36" s="150" t="e">
        <f t="shared" si="1"/>
        <v>#N/A</v>
      </c>
      <c r="T36" s="150" t="e">
        <f t="shared" si="2"/>
        <v>#N/A</v>
      </c>
      <c r="U36" s="150" t="e">
        <f t="shared" si="3"/>
        <v>#N/A</v>
      </c>
      <c r="V36" s="154" t="e">
        <f>VLOOKUP(E36,'PC Receitas'!$O$4:$P$14,2,FALSE)</f>
        <v>#N/A</v>
      </c>
    </row>
    <row r="37" spans="3:22" ht="19.5" customHeight="1" thickTop="1" thickBot="1" x14ac:dyDescent="0.3">
      <c r="C37" s="58"/>
      <c r="D37" s="58" t="str">
        <f>IF(C37&lt;&gt;"",TEXT(C37,"00")&amp;"/04/"&amp;'Configurações Básicas'!$P$5,"")</f>
        <v/>
      </c>
      <c r="E37" s="58"/>
      <c r="F37" s="28"/>
      <c r="G37" s="28"/>
      <c r="H37" s="28"/>
      <c r="I37" s="167"/>
      <c r="J37" s="192"/>
      <c r="K37" s="168"/>
      <c r="L37" s="168"/>
      <c r="M37" s="56">
        <f>M36+IF(AND(K37="Pago",OR(E37='PC Receitas'!$O$4,E37='PC Receitas'!$O$5,E37='PC Receitas'!$O$6)),I37,IF(AND(K37="Pago",OR(E37='PC Receitas'!$O$7,E37='PC Receitas'!$O$8,E37='PC Receitas'!$O$9,E37='PC Receitas'!$O$10,E37='PC Receitas'!$O$11,E37='PC Receitas'!$O$12,E37='PC Receitas'!$O$13,E37='PC Receitas'!$O$14)),-I37,0))</f>
        <v>12927.7</v>
      </c>
      <c r="R37" s="153" t="e">
        <f t="shared" si="0"/>
        <v>#N/A</v>
      </c>
      <c r="S37" s="150" t="e">
        <f t="shared" si="1"/>
        <v>#N/A</v>
      </c>
      <c r="T37" s="150" t="e">
        <f t="shared" si="2"/>
        <v>#N/A</v>
      </c>
      <c r="U37" s="150" t="e">
        <f t="shared" si="3"/>
        <v>#N/A</v>
      </c>
      <c r="V37" s="154" t="e">
        <f>VLOOKUP(E37,'PC Receitas'!$O$4:$P$14,2,FALSE)</f>
        <v>#N/A</v>
      </c>
    </row>
    <row r="38" spans="3:22" ht="19.5" customHeight="1" thickTop="1" thickBot="1" x14ac:dyDescent="0.3">
      <c r="C38" s="58"/>
      <c r="D38" s="58" t="str">
        <f>IF(C38&lt;&gt;"",TEXT(C38,"00")&amp;"/04/"&amp;'Configurações Básicas'!$P$5,"")</f>
        <v/>
      </c>
      <c r="E38" s="58"/>
      <c r="F38" s="28"/>
      <c r="G38" s="28"/>
      <c r="H38" s="28"/>
      <c r="I38" s="167"/>
      <c r="J38" s="192"/>
      <c r="K38" s="168"/>
      <c r="L38" s="168"/>
      <c r="M38" s="56">
        <f>M37+IF(AND(K38="Pago",OR(E38='PC Receitas'!$O$4,E38='PC Receitas'!$O$5,E38='PC Receitas'!$O$6)),I38,IF(AND(K38="Pago",OR(E38='PC Receitas'!$O$7,E38='PC Receitas'!$O$8,E38='PC Receitas'!$O$9,E38='PC Receitas'!$O$10,E38='PC Receitas'!$O$11,E38='PC Receitas'!$O$12,E38='PC Receitas'!$O$13,E38='PC Receitas'!$O$14)),-I38,0))</f>
        <v>12927.7</v>
      </c>
      <c r="R38" s="153" t="e">
        <f t="shared" si="0"/>
        <v>#N/A</v>
      </c>
      <c r="S38" s="150" t="e">
        <f t="shared" si="1"/>
        <v>#N/A</v>
      </c>
      <c r="T38" s="150" t="e">
        <f t="shared" si="2"/>
        <v>#N/A</v>
      </c>
      <c r="U38" s="150" t="e">
        <f t="shared" si="3"/>
        <v>#N/A</v>
      </c>
      <c r="V38" s="154" t="e">
        <f>VLOOKUP(E38,'PC Receitas'!$O$4:$P$14,2,FALSE)</f>
        <v>#N/A</v>
      </c>
    </row>
    <row r="39" spans="3:22" ht="19.5" customHeight="1" thickTop="1" thickBot="1" x14ac:dyDescent="0.3">
      <c r="C39" s="58"/>
      <c r="D39" s="58" t="str">
        <f>IF(C39&lt;&gt;"",TEXT(C39,"00")&amp;"/04/"&amp;'Configurações Básicas'!$P$5,"")</f>
        <v/>
      </c>
      <c r="E39" s="58"/>
      <c r="F39" s="28"/>
      <c r="G39" s="58"/>
      <c r="H39" s="58"/>
      <c r="I39" s="167"/>
      <c r="J39" s="192"/>
      <c r="K39" s="168"/>
      <c r="L39" s="168"/>
      <c r="M39" s="56">
        <f>M38+IF(AND(K39="Pago",OR(E39='PC Receitas'!$O$4,E39='PC Receitas'!$O$5,E39='PC Receitas'!$O$6)),I39,IF(AND(K39="Pago",OR(E39='PC Receitas'!$O$7,E39='PC Receitas'!$O$8,E39='PC Receitas'!$O$9,E39='PC Receitas'!$O$10,E39='PC Receitas'!$O$11,E39='PC Receitas'!$O$12,E39='PC Receitas'!$O$13,E39='PC Receitas'!$O$14)),-I39,0))</f>
        <v>12927.7</v>
      </c>
      <c r="R39" s="153" t="e">
        <f t="shared" si="0"/>
        <v>#N/A</v>
      </c>
      <c r="S39" s="150" t="e">
        <f t="shared" si="1"/>
        <v>#N/A</v>
      </c>
      <c r="T39" s="150" t="e">
        <f t="shared" si="2"/>
        <v>#N/A</v>
      </c>
      <c r="U39" s="150" t="e">
        <f t="shared" si="3"/>
        <v>#N/A</v>
      </c>
      <c r="V39" s="154" t="e">
        <f>VLOOKUP(E39,'PC Receitas'!$O$4:$P$14,2,FALSE)</f>
        <v>#N/A</v>
      </c>
    </row>
    <row r="40" spans="3:22" ht="19.5" customHeight="1" thickTop="1" thickBot="1" x14ac:dyDescent="0.3">
      <c r="C40" s="58"/>
      <c r="D40" s="58" t="str">
        <f>IF(C40&lt;&gt;"",TEXT(C40,"00")&amp;"/04/"&amp;'Configurações Básicas'!$P$5,"")</f>
        <v/>
      </c>
      <c r="E40" s="58"/>
      <c r="F40" s="28"/>
      <c r="G40" s="58"/>
      <c r="H40" s="58"/>
      <c r="I40" s="167"/>
      <c r="J40" s="192"/>
      <c r="K40" s="168"/>
      <c r="L40" s="168"/>
      <c r="M40" s="56">
        <f>M39+IF(AND(K40="Pago",OR(E40='PC Receitas'!$O$4,E40='PC Receitas'!$O$5,E40='PC Receitas'!$O$6)),I40,IF(AND(K40="Pago",OR(E40='PC Receitas'!$O$7,E40='PC Receitas'!$O$8,E40='PC Receitas'!$O$9,E40='PC Receitas'!$O$10,E40='PC Receitas'!$O$11,E40='PC Receitas'!$O$12,E40='PC Receitas'!$O$13,E40='PC Receitas'!$O$14)),-I40,0))</f>
        <v>12927.7</v>
      </c>
      <c r="R40" s="153" t="e">
        <f t="shared" si="0"/>
        <v>#N/A</v>
      </c>
      <c r="S40" s="150" t="e">
        <f t="shared" si="1"/>
        <v>#N/A</v>
      </c>
      <c r="T40" s="150" t="e">
        <f t="shared" si="2"/>
        <v>#N/A</v>
      </c>
      <c r="U40" s="150" t="e">
        <f t="shared" si="3"/>
        <v>#N/A</v>
      </c>
      <c r="V40" s="154" t="e">
        <f>VLOOKUP(E40,'PC Receitas'!$O$4:$P$14,2,FALSE)</f>
        <v>#N/A</v>
      </c>
    </row>
    <row r="41" spans="3:22" ht="19.5" customHeight="1" thickTop="1" thickBot="1" x14ac:dyDescent="0.3">
      <c r="C41" s="58"/>
      <c r="D41" s="58" t="str">
        <f>IF(C41&lt;&gt;"",TEXT(C41,"00")&amp;"/04/"&amp;'Configurações Básicas'!$P$5,"")</f>
        <v/>
      </c>
      <c r="E41" s="58"/>
      <c r="F41" s="28"/>
      <c r="G41" s="28"/>
      <c r="H41" s="28"/>
      <c r="I41" s="167"/>
      <c r="J41" s="192"/>
      <c r="K41" s="168"/>
      <c r="L41" s="168"/>
      <c r="M41" s="56">
        <f>M40+IF(AND(K41="Pago",OR(E41='PC Receitas'!$O$4,E41='PC Receitas'!$O$5,E41='PC Receitas'!$O$6)),I41,IF(AND(K41="Pago",OR(E41='PC Receitas'!$O$7,E41='PC Receitas'!$O$8,E41='PC Receitas'!$O$9,E41='PC Receitas'!$O$10,E41='PC Receitas'!$O$11,E41='PC Receitas'!$O$12,E41='PC Receitas'!$O$13,E41='PC Receitas'!$O$14)),-I41,0))</f>
        <v>12927.7</v>
      </c>
      <c r="R41" s="153" t="e">
        <f t="shared" si="0"/>
        <v>#N/A</v>
      </c>
      <c r="S41" s="150" t="e">
        <f t="shared" si="1"/>
        <v>#N/A</v>
      </c>
      <c r="T41" s="150" t="e">
        <f t="shared" si="2"/>
        <v>#N/A</v>
      </c>
      <c r="U41" s="150" t="e">
        <f t="shared" si="3"/>
        <v>#N/A</v>
      </c>
      <c r="V41" s="154" t="e">
        <f>VLOOKUP(E41,'PC Receitas'!$O$4:$P$14,2,FALSE)</f>
        <v>#N/A</v>
      </c>
    </row>
    <row r="42" spans="3:22" ht="19.5" customHeight="1" thickTop="1" thickBot="1" x14ac:dyDescent="0.3">
      <c r="C42" s="58"/>
      <c r="D42" s="58" t="str">
        <f>IF(C42&lt;&gt;"",TEXT(C42,"00")&amp;"/04/"&amp;'Configurações Básicas'!$P$5,"")</f>
        <v/>
      </c>
      <c r="E42" s="58"/>
      <c r="F42" s="28"/>
      <c r="G42" s="58"/>
      <c r="H42" s="58"/>
      <c r="I42" s="167"/>
      <c r="J42" s="192"/>
      <c r="K42" s="168"/>
      <c r="L42" s="168"/>
      <c r="M42" s="56">
        <f>M41+IF(AND(K42="Pago",OR(E42='PC Receitas'!$O$4,E42='PC Receitas'!$O$5,E42='PC Receitas'!$O$6)),I42,IF(AND(K42="Pago",OR(E42='PC Receitas'!$O$7,E42='PC Receitas'!$O$8,E42='PC Receitas'!$O$9,E42='PC Receitas'!$O$10,E42='PC Receitas'!$O$11,E42='PC Receitas'!$O$12,E42='PC Receitas'!$O$13,E42='PC Receitas'!$O$14)),-I42,0))</f>
        <v>12927.7</v>
      </c>
      <c r="R42" s="153" t="e">
        <f t="shared" si="0"/>
        <v>#N/A</v>
      </c>
      <c r="S42" s="150" t="e">
        <f t="shared" si="1"/>
        <v>#N/A</v>
      </c>
      <c r="T42" s="150" t="e">
        <f t="shared" si="2"/>
        <v>#N/A</v>
      </c>
      <c r="U42" s="150" t="e">
        <f t="shared" si="3"/>
        <v>#N/A</v>
      </c>
      <c r="V42" s="154" t="e">
        <f>VLOOKUP(E42,'PC Receitas'!$O$4:$P$14,2,FALSE)</f>
        <v>#N/A</v>
      </c>
    </row>
    <row r="43" spans="3:22" ht="19.5" customHeight="1" thickTop="1" thickBot="1" x14ac:dyDescent="0.3">
      <c r="C43" s="58"/>
      <c r="D43" s="58" t="str">
        <f>IF(C43&lt;&gt;"",TEXT(C43,"00")&amp;"/04/"&amp;'Configurações Básicas'!$P$5,"")</f>
        <v/>
      </c>
      <c r="E43" s="58"/>
      <c r="F43" s="28"/>
      <c r="G43" s="58"/>
      <c r="H43" s="58"/>
      <c r="I43" s="167"/>
      <c r="J43" s="192"/>
      <c r="K43" s="168"/>
      <c r="L43" s="168"/>
      <c r="M43" s="56">
        <f>M42+IF(AND(K43="Pago",OR(E43='PC Receitas'!$O$4,E43='PC Receitas'!$O$5,E43='PC Receitas'!$O$6)),I43,IF(AND(K43="Pago",OR(E43='PC Receitas'!$O$7,E43='PC Receitas'!$O$8,E43='PC Receitas'!$O$9,E43='PC Receitas'!$O$10,E43='PC Receitas'!$O$11,E43='PC Receitas'!$O$12,E43='PC Receitas'!$O$13,E43='PC Receitas'!$O$14)),-I43,0))</f>
        <v>12927.7</v>
      </c>
      <c r="R43" s="153" t="e">
        <f t="shared" si="0"/>
        <v>#N/A</v>
      </c>
      <c r="S43" s="150" t="e">
        <f t="shared" si="1"/>
        <v>#N/A</v>
      </c>
      <c r="T43" s="150" t="e">
        <f t="shared" si="2"/>
        <v>#N/A</v>
      </c>
      <c r="U43" s="150" t="e">
        <f t="shared" si="3"/>
        <v>#N/A</v>
      </c>
      <c r="V43" s="154" t="e">
        <f>VLOOKUP(E43,'PC Receitas'!$O$4:$P$14,2,FALSE)</f>
        <v>#N/A</v>
      </c>
    </row>
    <row r="44" spans="3:22" ht="19.5" customHeight="1" thickTop="1" thickBot="1" x14ac:dyDescent="0.3">
      <c r="C44" s="58"/>
      <c r="D44" s="58" t="str">
        <f>IF(C44&lt;&gt;"",TEXT(C44,"00")&amp;"/04/"&amp;'Configurações Básicas'!$P$5,"")</f>
        <v/>
      </c>
      <c r="E44" s="58"/>
      <c r="F44" s="28"/>
      <c r="G44" s="58"/>
      <c r="H44" s="58"/>
      <c r="I44" s="167"/>
      <c r="J44" s="192"/>
      <c r="K44" s="168"/>
      <c r="L44" s="168"/>
      <c r="M44" s="56">
        <f>M43+IF(AND(K44="Pago",OR(E44='PC Receitas'!$O$4,E44='PC Receitas'!$O$5,E44='PC Receitas'!$O$6)),I44,IF(AND(K44="Pago",OR(E44='PC Receitas'!$O$7,E44='PC Receitas'!$O$8,E44='PC Receitas'!$O$9,E44='PC Receitas'!$O$10,E44='PC Receitas'!$O$11,E44='PC Receitas'!$O$12,E44='PC Receitas'!$O$13,E44='PC Receitas'!$O$14)),-I44,0))</f>
        <v>12927.7</v>
      </c>
      <c r="R44" s="153" t="e">
        <f t="shared" si="0"/>
        <v>#N/A</v>
      </c>
      <c r="S44" s="150" t="e">
        <f t="shared" si="1"/>
        <v>#N/A</v>
      </c>
      <c r="T44" s="150" t="e">
        <f t="shared" si="2"/>
        <v>#N/A</v>
      </c>
      <c r="U44" s="150" t="e">
        <f t="shared" si="3"/>
        <v>#N/A</v>
      </c>
      <c r="V44" s="154" t="e">
        <f>VLOOKUP(E44,'PC Receitas'!$O$4:$P$14,2,FALSE)</f>
        <v>#N/A</v>
      </c>
    </row>
    <row r="45" spans="3:22" ht="19.5" customHeight="1" thickTop="1" thickBot="1" x14ac:dyDescent="0.3">
      <c r="C45" s="58"/>
      <c r="D45" s="58" t="str">
        <f>IF(C45&lt;&gt;"",TEXT(C45,"00")&amp;"/04/"&amp;'Configurações Básicas'!$P$5,"")</f>
        <v/>
      </c>
      <c r="E45" s="58"/>
      <c r="F45" s="28"/>
      <c r="G45" s="58"/>
      <c r="H45" s="58"/>
      <c r="I45" s="167"/>
      <c r="J45" s="192"/>
      <c r="K45" s="168"/>
      <c r="L45" s="168"/>
      <c r="M45" s="56">
        <f>M44+IF(AND(K45="Pago",OR(E45='PC Receitas'!$O$4,E45='PC Receitas'!$O$5,E45='PC Receitas'!$O$6)),I45,IF(AND(K45="Pago",OR(E45='PC Receitas'!$O$7,E45='PC Receitas'!$O$8,E45='PC Receitas'!$O$9,E45='PC Receitas'!$O$10,E45='PC Receitas'!$O$11,E45='PC Receitas'!$O$12,E45='PC Receitas'!$O$13,E45='PC Receitas'!$O$14)),-I45,0))</f>
        <v>12927.7</v>
      </c>
      <c r="R45" s="153" t="e">
        <f t="shared" si="0"/>
        <v>#N/A</v>
      </c>
      <c r="S45" s="150" t="e">
        <f t="shared" si="1"/>
        <v>#N/A</v>
      </c>
      <c r="T45" s="150" t="e">
        <f t="shared" si="2"/>
        <v>#N/A</v>
      </c>
      <c r="U45" s="150" t="e">
        <f t="shared" si="3"/>
        <v>#N/A</v>
      </c>
      <c r="V45" s="154" t="e">
        <f>VLOOKUP(E45,'PC Receitas'!$O$4:$P$14,2,FALSE)</f>
        <v>#N/A</v>
      </c>
    </row>
    <row r="46" spans="3:22" ht="19.5" customHeight="1" thickTop="1" thickBot="1" x14ac:dyDescent="0.3">
      <c r="C46" s="58"/>
      <c r="D46" s="58" t="str">
        <f>IF(C46&lt;&gt;"",TEXT(C46,"00")&amp;"/04/"&amp;'Configurações Básicas'!$P$5,"")</f>
        <v/>
      </c>
      <c r="E46" s="58"/>
      <c r="F46" s="28"/>
      <c r="G46" s="58"/>
      <c r="H46" s="58"/>
      <c r="I46" s="167"/>
      <c r="J46" s="192"/>
      <c r="K46" s="168"/>
      <c r="L46" s="168"/>
      <c r="M46" s="56">
        <f>M45+IF(AND(K46="Pago",OR(E46='PC Receitas'!$O$4,E46='PC Receitas'!$O$5,E46='PC Receitas'!$O$6)),I46,IF(AND(K46="Pago",OR(E46='PC Receitas'!$O$7,E46='PC Receitas'!$O$8,E46='PC Receitas'!$O$9,E46='PC Receitas'!$O$10,E46='PC Receitas'!$O$11,E46='PC Receitas'!$O$12,E46='PC Receitas'!$O$13,E46='PC Receitas'!$O$14)),-I46,0))</f>
        <v>12927.7</v>
      </c>
      <c r="R46" s="153" t="e">
        <f t="shared" si="0"/>
        <v>#N/A</v>
      </c>
      <c r="S46" s="150" t="e">
        <f t="shared" si="1"/>
        <v>#N/A</v>
      </c>
      <c r="T46" s="150" t="e">
        <f t="shared" si="2"/>
        <v>#N/A</v>
      </c>
      <c r="U46" s="150" t="e">
        <f t="shared" si="3"/>
        <v>#N/A</v>
      </c>
      <c r="V46" s="154" t="e">
        <f>VLOOKUP(E46,'PC Receitas'!$O$4:$P$14,2,FALSE)</f>
        <v>#N/A</v>
      </c>
    </row>
    <row r="47" spans="3:22" ht="19.5" customHeight="1" thickTop="1" thickBot="1" x14ac:dyDescent="0.3">
      <c r="C47" s="58"/>
      <c r="D47" s="58" t="str">
        <f>IF(C47&lt;&gt;"",TEXT(C47,"00")&amp;"/04/"&amp;'Configurações Básicas'!$P$5,"")</f>
        <v/>
      </c>
      <c r="E47" s="58"/>
      <c r="F47" s="28"/>
      <c r="G47" s="58"/>
      <c r="H47" s="58"/>
      <c r="I47" s="167"/>
      <c r="J47" s="192"/>
      <c r="K47" s="168"/>
      <c r="L47" s="168"/>
      <c r="M47" s="56">
        <f>M46+IF(AND(K47="Pago",OR(E47='PC Receitas'!$O$4,E47='PC Receitas'!$O$5,E47='PC Receitas'!$O$6)),I47,IF(AND(K47="Pago",OR(E47='PC Receitas'!$O$7,E47='PC Receitas'!$O$8,E47='PC Receitas'!$O$9,E47='PC Receitas'!$O$10,E47='PC Receitas'!$O$11,E47='PC Receitas'!$O$12,E47='PC Receitas'!$O$13,E47='PC Receitas'!$O$14)),-I47,0))</f>
        <v>12927.7</v>
      </c>
      <c r="R47" s="153" t="e">
        <f t="shared" si="0"/>
        <v>#N/A</v>
      </c>
      <c r="S47" s="150" t="e">
        <f t="shared" si="1"/>
        <v>#N/A</v>
      </c>
      <c r="T47" s="150" t="e">
        <f t="shared" si="2"/>
        <v>#N/A</v>
      </c>
      <c r="U47" s="150" t="e">
        <f t="shared" si="3"/>
        <v>#N/A</v>
      </c>
      <c r="V47" s="154" t="e">
        <f>VLOOKUP(E47,'PC Receitas'!$O$4:$P$14,2,FALSE)</f>
        <v>#N/A</v>
      </c>
    </row>
    <row r="48" spans="3:22" ht="19.5" customHeight="1" thickTop="1" thickBot="1" x14ac:dyDescent="0.3">
      <c r="C48" s="58"/>
      <c r="D48" s="58" t="str">
        <f>IF(C48&lt;&gt;"",TEXT(C48,"00")&amp;"/04/"&amp;'Configurações Básicas'!$P$5,"")</f>
        <v/>
      </c>
      <c r="E48" s="58"/>
      <c r="F48" s="28"/>
      <c r="G48" s="58"/>
      <c r="H48" s="58"/>
      <c r="I48" s="167"/>
      <c r="J48" s="192"/>
      <c r="K48" s="168"/>
      <c r="L48" s="168"/>
      <c r="M48" s="56">
        <f>M47+IF(AND(K48="Pago",OR(E48='PC Receitas'!$O$4,E48='PC Receitas'!$O$5,E48='PC Receitas'!$O$6)),I48,IF(AND(K48="Pago",OR(E48='PC Receitas'!$O$7,E48='PC Receitas'!$O$8,E48='PC Receitas'!$O$9,E48='PC Receitas'!$O$10,E48='PC Receitas'!$O$11,E48='PC Receitas'!$O$12,E48='PC Receitas'!$O$13,E48='PC Receitas'!$O$14)),-I48,0))</f>
        <v>12927.7</v>
      </c>
      <c r="R48" s="153" t="e">
        <f t="shared" si="0"/>
        <v>#N/A</v>
      </c>
      <c r="S48" s="150" t="e">
        <f t="shared" si="1"/>
        <v>#N/A</v>
      </c>
      <c r="T48" s="150" t="e">
        <f t="shared" si="2"/>
        <v>#N/A</v>
      </c>
      <c r="U48" s="150" t="e">
        <f t="shared" si="3"/>
        <v>#N/A</v>
      </c>
      <c r="V48" s="154" t="e">
        <f>VLOOKUP(E48,'PC Receitas'!$O$4:$P$14,2,FALSE)</f>
        <v>#N/A</v>
      </c>
    </row>
    <row r="49" spans="3:22" ht="19.5" customHeight="1" thickTop="1" thickBot="1" x14ac:dyDescent="0.3">
      <c r="C49" s="58"/>
      <c r="D49" s="58" t="str">
        <f>IF(C49&lt;&gt;"",TEXT(C49,"00")&amp;"/04/"&amp;'Configurações Básicas'!$P$5,"")</f>
        <v/>
      </c>
      <c r="E49" s="58"/>
      <c r="F49" s="28"/>
      <c r="G49" s="28"/>
      <c r="H49" s="28"/>
      <c r="I49" s="167"/>
      <c r="J49" s="192"/>
      <c r="K49" s="168"/>
      <c r="L49" s="168"/>
      <c r="M49" s="56">
        <f>M48+IF(AND(K49="Pago",OR(E49='PC Receitas'!$O$4,E49='PC Receitas'!$O$5,E49='PC Receitas'!$O$6)),I49,IF(AND(K49="Pago",OR(E49='PC Receitas'!$O$7,E49='PC Receitas'!$O$8,E49='PC Receitas'!$O$9,E49='PC Receitas'!$O$10,E49='PC Receitas'!$O$11,E49='PC Receitas'!$O$12,E49='PC Receitas'!$O$13,E49='PC Receitas'!$O$14)),-I49,0))</f>
        <v>12927.7</v>
      </c>
      <c r="R49" s="153" t="e">
        <f t="shared" si="0"/>
        <v>#N/A</v>
      </c>
      <c r="S49" s="150" t="e">
        <f t="shared" si="1"/>
        <v>#N/A</v>
      </c>
      <c r="T49" s="150" t="e">
        <f t="shared" si="2"/>
        <v>#N/A</v>
      </c>
      <c r="U49" s="150" t="e">
        <f t="shared" si="3"/>
        <v>#N/A</v>
      </c>
      <c r="V49" s="154" t="e">
        <f>VLOOKUP(E49,'PC Receitas'!$O$4:$P$14,2,FALSE)</f>
        <v>#N/A</v>
      </c>
    </row>
    <row r="50" spans="3:22" ht="19.5" customHeight="1" thickTop="1" thickBot="1" x14ac:dyDescent="0.3">
      <c r="C50" s="58"/>
      <c r="D50" s="58" t="str">
        <f>IF(C50&lt;&gt;"",TEXT(C50,"00")&amp;"/04/"&amp;'Configurações Básicas'!$P$5,"")</f>
        <v/>
      </c>
      <c r="E50" s="58"/>
      <c r="F50" s="28"/>
      <c r="G50" s="58"/>
      <c r="H50" s="58"/>
      <c r="I50" s="167"/>
      <c r="J50" s="192"/>
      <c r="K50" s="168"/>
      <c r="L50" s="168"/>
      <c r="M50" s="56">
        <f>M49+IF(AND(K50="Pago",OR(E50='PC Receitas'!$O$4,E50='PC Receitas'!$O$5,E50='PC Receitas'!$O$6)),I50,IF(AND(K50="Pago",OR(E50='PC Receitas'!$O$7,E50='PC Receitas'!$O$8,E50='PC Receitas'!$O$9,E50='PC Receitas'!$O$10,E50='PC Receitas'!$O$11,E50='PC Receitas'!$O$12,E50='PC Receitas'!$O$13,E50='PC Receitas'!$O$14)),-I50,0))</f>
        <v>12927.7</v>
      </c>
      <c r="R50" s="153" t="e">
        <f t="shared" si="0"/>
        <v>#N/A</v>
      </c>
      <c r="S50" s="150" t="e">
        <f t="shared" si="1"/>
        <v>#N/A</v>
      </c>
      <c r="T50" s="150" t="e">
        <f t="shared" si="2"/>
        <v>#N/A</v>
      </c>
      <c r="U50" s="150" t="e">
        <f t="shared" si="3"/>
        <v>#N/A</v>
      </c>
      <c r="V50" s="154" t="e">
        <f>VLOOKUP(E50,'PC Receitas'!$O$4:$P$14,2,FALSE)</f>
        <v>#N/A</v>
      </c>
    </row>
    <row r="51" spans="3:22" ht="19.5" customHeight="1" thickTop="1" thickBot="1" x14ac:dyDescent="0.3">
      <c r="C51" s="58"/>
      <c r="D51" s="58" t="str">
        <f>IF(C51&lt;&gt;"",TEXT(C51,"00")&amp;"/04/"&amp;'Configurações Básicas'!$P$5,"")</f>
        <v/>
      </c>
      <c r="E51" s="58"/>
      <c r="F51" s="28"/>
      <c r="G51" s="58"/>
      <c r="H51" s="58"/>
      <c r="I51" s="167"/>
      <c r="J51" s="192"/>
      <c r="K51" s="168"/>
      <c r="L51" s="168"/>
      <c r="M51" s="56">
        <f>M50+IF(AND(K51="Pago",OR(E51='PC Receitas'!$O$4,E51='PC Receitas'!$O$5,E51='PC Receitas'!$O$6)),I51,IF(AND(K51="Pago",OR(E51='PC Receitas'!$O$7,E51='PC Receitas'!$O$8,E51='PC Receitas'!$O$9,E51='PC Receitas'!$O$10,E51='PC Receitas'!$O$11,E51='PC Receitas'!$O$12,E51='PC Receitas'!$O$13,E51='PC Receitas'!$O$14)),-I51,0))</f>
        <v>12927.7</v>
      </c>
      <c r="R51" s="153" t="e">
        <f t="shared" si="0"/>
        <v>#N/A</v>
      </c>
      <c r="S51" s="150" t="e">
        <f t="shared" si="1"/>
        <v>#N/A</v>
      </c>
      <c r="T51" s="150" t="e">
        <f t="shared" si="2"/>
        <v>#N/A</v>
      </c>
      <c r="U51" s="150" t="e">
        <f t="shared" si="3"/>
        <v>#N/A</v>
      </c>
      <c r="V51" s="154" t="e">
        <f>VLOOKUP(E51,'PC Receitas'!$O$4:$P$14,2,FALSE)</f>
        <v>#N/A</v>
      </c>
    </row>
    <row r="52" spans="3:22" ht="19.5" customHeight="1" thickTop="1" thickBot="1" x14ac:dyDescent="0.3">
      <c r="C52" s="58"/>
      <c r="D52" s="58" t="str">
        <f>IF(C52&lt;&gt;"",TEXT(C52,"00")&amp;"/04/"&amp;'Configurações Básicas'!$P$5,"")</f>
        <v/>
      </c>
      <c r="E52" s="58"/>
      <c r="F52" s="28"/>
      <c r="G52" s="58"/>
      <c r="H52" s="58"/>
      <c r="I52" s="167"/>
      <c r="J52" s="192"/>
      <c r="K52" s="168"/>
      <c r="L52" s="168"/>
      <c r="M52" s="56">
        <f>M51+IF(AND(K52="Pago",OR(E52='PC Receitas'!$O$4,E52='PC Receitas'!$O$5,E52='PC Receitas'!$O$6)),I52,IF(AND(K52="Pago",OR(E52='PC Receitas'!$O$7,E52='PC Receitas'!$O$8,E52='PC Receitas'!$O$9,E52='PC Receitas'!$O$10,E52='PC Receitas'!$O$11,E52='PC Receitas'!$O$12,E52='PC Receitas'!$O$13,E52='PC Receitas'!$O$14)),-I52,0))</f>
        <v>12927.7</v>
      </c>
      <c r="R52" s="153" t="e">
        <f t="shared" si="0"/>
        <v>#N/A</v>
      </c>
      <c r="S52" s="150" t="e">
        <f t="shared" si="1"/>
        <v>#N/A</v>
      </c>
      <c r="T52" s="150" t="e">
        <f t="shared" si="2"/>
        <v>#N/A</v>
      </c>
      <c r="U52" s="150" t="e">
        <f t="shared" si="3"/>
        <v>#N/A</v>
      </c>
      <c r="V52" s="154" t="e">
        <f>VLOOKUP(E52,'PC Receitas'!$O$4:$P$14,2,FALSE)</f>
        <v>#N/A</v>
      </c>
    </row>
    <row r="53" spans="3:22" ht="19.5" customHeight="1" thickTop="1" thickBot="1" x14ac:dyDescent="0.3">
      <c r="C53" s="58"/>
      <c r="D53" s="58" t="str">
        <f>IF(C53&lt;&gt;"",TEXT(C53,"00")&amp;"/04/"&amp;'Configurações Básicas'!$P$5,"")</f>
        <v/>
      </c>
      <c r="E53" s="58"/>
      <c r="F53" s="28"/>
      <c r="G53" s="28"/>
      <c r="H53" s="28"/>
      <c r="I53" s="167"/>
      <c r="J53" s="192"/>
      <c r="K53" s="168"/>
      <c r="L53" s="168"/>
      <c r="M53" s="56">
        <f>M52+IF(AND(K53="Pago",OR(E53='PC Receitas'!$O$4,E53='PC Receitas'!$O$5,E53='PC Receitas'!$O$6)),I53,IF(AND(K53="Pago",OR(E53='PC Receitas'!$O$7,E53='PC Receitas'!$O$8,E53='PC Receitas'!$O$9,E53='PC Receitas'!$O$10,E53='PC Receitas'!$O$11,E53='PC Receitas'!$O$12,E53='PC Receitas'!$O$13,E53='PC Receitas'!$O$14)),-I53,0))</f>
        <v>12927.7</v>
      </c>
      <c r="R53" s="153" t="e">
        <f t="shared" si="0"/>
        <v>#N/A</v>
      </c>
      <c r="S53" s="150" t="e">
        <f t="shared" si="1"/>
        <v>#N/A</v>
      </c>
      <c r="T53" s="150" t="e">
        <f t="shared" si="2"/>
        <v>#N/A</v>
      </c>
      <c r="U53" s="150" t="e">
        <f t="shared" si="3"/>
        <v>#N/A</v>
      </c>
      <c r="V53" s="154" t="e">
        <f>VLOOKUP(E53,'PC Receitas'!$O$4:$P$14,2,FALSE)</f>
        <v>#N/A</v>
      </c>
    </row>
    <row r="54" spans="3:22" ht="19.5" customHeight="1" thickTop="1" thickBot="1" x14ac:dyDescent="0.3">
      <c r="C54" s="58"/>
      <c r="D54" s="58" t="str">
        <f>IF(C54&lt;&gt;"",TEXT(C54,"00")&amp;"/04/"&amp;'Configurações Básicas'!$P$5,"")</f>
        <v/>
      </c>
      <c r="E54" s="58"/>
      <c r="F54" s="28"/>
      <c r="G54" s="28"/>
      <c r="H54" s="28"/>
      <c r="I54" s="167"/>
      <c r="J54" s="192"/>
      <c r="K54" s="168"/>
      <c r="L54" s="168"/>
      <c r="M54" s="56">
        <f>M53+IF(AND(K54="Pago",OR(E54='PC Receitas'!$O$4,E54='PC Receitas'!$O$5,E54='PC Receitas'!$O$6)),I54,IF(AND(K54="Pago",OR(E54='PC Receitas'!$O$7,E54='PC Receitas'!$O$8,E54='PC Receitas'!$O$9,E54='PC Receitas'!$O$10,E54='PC Receitas'!$O$11,E54='PC Receitas'!$O$12,E54='PC Receitas'!$O$13,E54='PC Receitas'!$O$14)),-I54,0))</f>
        <v>12927.7</v>
      </c>
      <c r="R54" s="153" t="e">
        <f t="shared" si="0"/>
        <v>#N/A</v>
      </c>
      <c r="S54" s="150" t="e">
        <f t="shared" si="1"/>
        <v>#N/A</v>
      </c>
      <c r="T54" s="150" t="e">
        <f t="shared" si="2"/>
        <v>#N/A</v>
      </c>
      <c r="U54" s="150" t="e">
        <f t="shared" si="3"/>
        <v>#N/A</v>
      </c>
      <c r="V54" s="154" t="e">
        <f>VLOOKUP(E54,'PC Receitas'!$O$4:$P$14,2,FALSE)</f>
        <v>#N/A</v>
      </c>
    </row>
    <row r="55" spans="3:22" ht="19.5" customHeight="1" thickTop="1" thickBot="1" x14ac:dyDescent="0.3">
      <c r="C55" s="58"/>
      <c r="D55" s="58" t="str">
        <f>IF(C55&lt;&gt;"",TEXT(C55,"00")&amp;"/04/"&amp;'Configurações Básicas'!$P$5,"")</f>
        <v/>
      </c>
      <c r="E55" s="58"/>
      <c r="F55" s="28"/>
      <c r="G55" s="28"/>
      <c r="H55" s="28"/>
      <c r="I55" s="167"/>
      <c r="J55" s="192"/>
      <c r="K55" s="168"/>
      <c r="L55" s="168"/>
      <c r="M55" s="56">
        <f>M54+IF(AND(K55="Pago",OR(E55='PC Receitas'!$O$4,E55='PC Receitas'!$O$5,E55='PC Receitas'!$O$6)),I55,IF(AND(K55="Pago",OR(E55='PC Receitas'!$O$7,E55='PC Receitas'!$O$8,E55='PC Receitas'!$O$9,E55='PC Receitas'!$O$10,E55='PC Receitas'!$O$11,E55='PC Receitas'!$O$12,E55='PC Receitas'!$O$13,E55='PC Receitas'!$O$14)),-I55,0))</f>
        <v>12927.7</v>
      </c>
      <c r="R55" s="153" t="e">
        <f t="shared" si="0"/>
        <v>#N/A</v>
      </c>
      <c r="S55" s="150" t="e">
        <f t="shared" si="1"/>
        <v>#N/A</v>
      </c>
      <c r="T55" s="150" t="e">
        <f t="shared" si="2"/>
        <v>#N/A</v>
      </c>
      <c r="U55" s="150" t="e">
        <f t="shared" si="3"/>
        <v>#N/A</v>
      </c>
      <c r="V55" s="154" t="e">
        <f>VLOOKUP(E55,'PC Receitas'!$O$4:$P$14,2,FALSE)</f>
        <v>#N/A</v>
      </c>
    </row>
    <row r="56" spans="3:22" ht="19.5" customHeight="1" thickTop="1" thickBot="1" x14ac:dyDescent="0.3">
      <c r="C56" s="58"/>
      <c r="D56" s="58" t="str">
        <f>IF(C56&lt;&gt;"",TEXT(C56,"00")&amp;"/04/"&amp;'Configurações Básicas'!$P$5,"")</f>
        <v/>
      </c>
      <c r="E56" s="58"/>
      <c r="F56" s="28"/>
      <c r="G56" s="58"/>
      <c r="H56" s="58"/>
      <c r="I56" s="167"/>
      <c r="J56" s="192"/>
      <c r="K56" s="168"/>
      <c r="L56" s="168"/>
      <c r="M56" s="56">
        <f>M55+IF(AND(K56="Pago",OR(E56='PC Receitas'!$O$4,E56='PC Receitas'!$O$5,E56='PC Receitas'!$O$6)),I56,IF(AND(K56="Pago",OR(E56='PC Receitas'!$O$7,E56='PC Receitas'!$O$8,E56='PC Receitas'!$O$9,E56='PC Receitas'!$O$10,E56='PC Receitas'!$O$11,E56='PC Receitas'!$O$12,E56='PC Receitas'!$O$13,E56='PC Receitas'!$O$14)),-I56,0))</f>
        <v>12927.7</v>
      </c>
      <c r="R56" s="153" t="e">
        <f t="shared" si="0"/>
        <v>#N/A</v>
      </c>
      <c r="S56" s="150" t="e">
        <f t="shared" si="1"/>
        <v>#N/A</v>
      </c>
      <c r="T56" s="150" t="e">
        <f t="shared" si="2"/>
        <v>#N/A</v>
      </c>
      <c r="U56" s="150" t="e">
        <f t="shared" si="3"/>
        <v>#N/A</v>
      </c>
      <c r="V56" s="154" t="e">
        <f>VLOOKUP(E56,'PC Receitas'!$O$4:$P$14,2,FALSE)</f>
        <v>#N/A</v>
      </c>
    </row>
    <row r="57" spans="3:22" ht="19.5" customHeight="1" thickTop="1" thickBot="1" x14ac:dyDescent="0.3">
      <c r="C57" s="58"/>
      <c r="D57" s="58" t="str">
        <f>IF(C57&lt;&gt;"",TEXT(C57,"00")&amp;"/04/"&amp;'Configurações Básicas'!$P$5,"")</f>
        <v/>
      </c>
      <c r="E57" s="58"/>
      <c r="F57" s="28"/>
      <c r="G57" s="58"/>
      <c r="H57" s="58"/>
      <c r="I57" s="167"/>
      <c r="J57" s="192"/>
      <c r="K57" s="168"/>
      <c r="L57" s="168"/>
      <c r="M57" s="56">
        <f>M56+IF(AND(K57="Pago",OR(E57='PC Receitas'!$O$4,E57='PC Receitas'!$O$5,E57='PC Receitas'!$O$6)),I57,IF(AND(K57="Pago",OR(E57='PC Receitas'!$O$7,E57='PC Receitas'!$O$8,E57='PC Receitas'!$O$9,E57='PC Receitas'!$O$10,E57='PC Receitas'!$O$11,E57='PC Receitas'!$O$12,E57='PC Receitas'!$O$13,E57='PC Receitas'!$O$14)),-I57,0))</f>
        <v>12927.7</v>
      </c>
      <c r="R57" s="153" t="e">
        <f t="shared" si="0"/>
        <v>#N/A</v>
      </c>
      <c r="S57" s="150" t="e">
        <f t="shared" si="1"/>
        <v>#N/A</v>
      </c>
      <c r="T57" s="150" t="e">
        <f t="shared" si="2"/>
        <v>#N/A</v>
      </c>
      <c r="U57" s="150" t="e">
        <f t="shared" si="3"/>
        <v>#N/A</v>
      </c>
      <c r="V57" s="154" t="e">
        <f>VLOOKUP(E57,'PC Receitas'!$O$4:$P$14,2,FALSE)</f>
        <v>#N/A</v>
      </c>
    </row>
    <row r="58" spans="3:22" ht="19.5" customHeight="1" thickTop="1" thickBot="1" x14ac:dyDescent="0.3">
      <c r="C58" s="58"/>
      <c r="D58" s="58" t="str">
        <f>IF(C58&lt;&gt;"",TEXT(C58,"00")&amp;"/04/"&amp;'Configurações Básicas'!$P$5,"")</f>
        <v/>
      </c>
      <c r="E58" s="58"/>
      <c r="F58" s="28"/>
      <c r="G58" s="58"/>
      <c r="H58" s="58"/>
      <c r="I58" s="167"/>
      <c r="J58" s="192"/>
      <c r="K58" s="168"/>
      <c r="L58" s="168"/>
      <c r="M58" s="56">
        <f>M57+IF(AND(K58="Pago",OR(E58='PC Receitas'!$O$4,E58='PC Receitas'!$O$5,E58='PC Receitas'!$O$6)),I58,IF(AND(K58="Pago",OR(E58='PC Receitas'!$O$7,E58='PC Receitas'!$O$8,E58='PC Receitas'!$O$9,E58='PC Receitas'!$O$10,E58='PC Receitas'!$O$11,E58='PC Receitas'!$O$12,E58='PC Receitas'!$O$13,E58='PC Receitas'!$O$14)),-I58,0))</f>
        <v>12927.7</v>
      </c>
      <c r="R58" s="153" t="e">
        <f t="shared" si="0"/>
        <v>#N/A</v>
      </c>
      <c r="S58" s="150" t="e">
        <f t="shared" si="1"/>
        <v>#N/A</v>
      </c>
      <c r="T58" s="150" t="e">
        <f t="shared" si="2"/>
        <v>#N/A</v>
      </c>
      <c r="U58" s="150" t="e">
        <f t="shared" si="3"/>
        <v>#N/A</v>
      </c>
      <c r="V58" s="154" t="e">
        <f>VLOOKUP(E58,'PC Receitas'!$O$4:$P$14,2,FALSE)</f>
        <v>#N/A</v>
      </c>
    </row>
    <row r="59" spans="3:22" ht="19.5" customHeight="1" thickTop="1" thickBot="1" x14ac:dyDescent="0.3">
      <c r="C59" s="58"/>
      <c r="D59" s="58" t="str">
        <f>IF(C59&lt;&gt;"",TEXT(C59,"00")&amp;"/04/"&amp;'Configurações Básicas'!$P$5,"")</f>
        <v/>
      </c>
      <c r="E59" s="58"/>
      <c r="F59" s="28"/>
      <c r="G59" s="28"/>
      <c r="H59" s="28"/>
      <c r="I59" s="167"/>
      <c r="J59" s="192"/>
      <c r="K59" s="168"/>
      <c r="L59" s="168"/>
      <c r="M59" s="56">
        <f>M58+IF(AND(K59="Pago",OR(E59='PC Receitas'!$O$4,E59='PC Receitas'!$O$5,E59='PC Receitas'!$O$6)),I59,IF(AND(K59="Pago",OR(E59='PC Receitas'!$O$7,E59='PC Receitas'!$O$8,E59='PC Receitas'!$O$9,E59='PC Receitas'!$O$10,E59='PC Receitas'!$O$11,E59='PC Receitas'!$O$12,E59='PC Receitas'!$O$13,E59='PC Receitas'!$O$14)),-I59,0))</f>
        <v>12927.7</v>
      </c>
      <c r="R59" s="153" t="e">
        <f t="shared" si="0"/>
        <v>#N/A</v>
      </c>
      <c r="S59" s="150" t="e">
        <f t="shared" si="1"/>
        <v>#N/A</v>
      </c>
      <c r="T59" s="150" t="e">
        <f t="shared" si="2"/>
        <v>#N/A</v>
      </c>
      <c r="U59" s="150" t="e">
        <f t="shared" si="3"/>
        <v>#N/A</v>
      </c>
      <c r="V59" s="154" t="e">
        <f>VLOOKUP(E59,'PC Receitas'!$O$4:$P$14,2,FALSE)</f>
        <v>#N/A</v>
      </c>
    </row>
    <row r="60" spans="3:22" ht="19.5" customHeight="1" thickTop="1" thickBot="1" x14ac:dyDescent="0.3">
      <c r="C60" s="58"/>
      <c r="D60" s="58" t="str">
        <f>IF(C60&lt;&gt;"",TEXT(C60,"00")&amp;"/04/"&amp;'Configurações Básicas'!$P$5,"")</f>
        <v/>
      </c>
      <c r="E60" s="58"/>
      <c r="F60" s="28"/>
      <c r="G60" s="58"/>
      <c r="H60" s="58"/>
      <c r="I60" s="167"/>
      <c r="J60" s="192"/>
      <c r="K60" s="168"/>
      <c r="L60" s="168"/>
      <c r="M60" s="56">
        <f>M59+IF(AND(K60="Pago",OR(E60='PC Receitas'!$O$4,E60='PC Receitas'!$O$5,E60='PC Receitas'!$O$6)),I60,IF(AND(K60="Pago",OR(E60='PC Receitas'!$O$7,E60='PC Receitas'!$O$8,E60='PC Receitas'!$O$9,E60='PC Receitas'!$O$10,E60='PC Receitas'!$O$11,E60='PC Receitas'!$O$12,E60='PC Receitas'!$O$13,E60='PC Receitas'!$O$14)),-I60,0))</f>
        <v>12927.7</v>
      </c>
      <c r="R60" s="153" t="e">
        <f t="shared" si="0"/>
        <v>#N/A</v>
      </c>
      <c r="S60" s="150" t="e">
        <f t="shared" si="1"/>
        <v>#N/A</v>
      </c>
      <c r="T60" s="150" t="e">
        <f t="shared" si="2"/>
        <v>#N/A</v>
      </c>
      <c r="U60" s="150" t="e">
        <f t="shared" si="3"/>
        <v>#N/A</v>
      </c>
      <c r="V60" s="154" t="e">
        <f>VLOOKUP(E60,'PC Receitas'!$O$4:$P$14,2,FALSE)</f>
        <v>#N/A</v>
      </c>
    </row>
    <row r="61" spans="3:22" ht="19.5" customHeight="1" thickTop="1" thickBot="1" x14ac:dyDescent="0.3">
      <c r="C61" s="58"/>
      <c r="D61" s="58" t="str">
        <f>IF(C61&lt;&gt;"",TEXT(C61,"00")&amp;"/04/"&amp;'Configurações Básicas'!$P$5,"")</f>
        <v/>
      </c>
      <c r="E61" s="58"/>
      <c r="F61" s="28"/>
      <c r="G61" s="58"/>
      <c r="H61" s="58"/>
      <c r="I61" s="167"/>
      <c r="J61" s="192"/>
      <c r="K61" s="168"/>
      <c r="L61" s="168"/>
      <c r="M61" s="56">
        <f>M60+IF(AND(K61="Pago",OR(E61='PC Receitas'!$O$4,E61='PC Receitas'!$O$5,E61='PC Receitas'!$O$6)),I61,IF(AND(K61="Pago",OR(E61='PC Receitas'!$O$7,E61='PC Receitas'!$O$8,E61='PC Receitas'!$O$9,E61='PC Receitas'!$O$10,E61='PC Receitas'!$O$11,E61='PC Receitas'!$O$12,E61='PC Receitas'!$O$13,E61='PC Receitas'!$O$14)),-I61,0))</f>
        <v>12927.7</v>
      </c>
      <c r="R61" s="153" t="e">
        <f t="shared" si="0"/>
        <v>#N/A</v>
      </c>
      <c r="S61" s="150" t="e">
        <f t="shared" si="1"/>
        <v>#N/A</v>
      </c>
      <c r="T61" s="150" t="e">
        <f t="shared" si="2"/>
        <v>#N/A</v>
      </c>
      <c r="U61" s="150" t="e">
        <f t="shared" si="3"/>
        <v>#N/A</v>
      </c>
      <c r="V61" s="154" t="e">
        <f>VLOOKUP(E61,'PC Receitas'!$O$4:$P$14,2,FALSE)</f>
        <v>#N/A</v>
      </c>
    </row>
    <row r="62" spans="3:22" ht="19.5" customHeight="1" thickTop="1" thickBot="1" x14ac:dyDescent="0.3">
      <c r="C62" s="58"/>
      <c r="D62" s="58" t="str">
        <f>IF(C62&lt;&gt;"",TEXT(C62,"00")&amp;"/04/"&amp;'Configurações Básicas'!$P$5,"")</f>
        <v/>
      </c>
      <c r="E62" s="58"/>
      <c r="F62" s="28"/>
      <c r="G62" s="58"/>
      <c r="H62" s="58"/>
      <c r="I62" s="167"/>
      <c r="J62" s="192"/>
      <c r="K62" s="168"/>
      <c r="L62" s="168"/>
      <c r="M62" s="56">
        <f>M61+IF(AND(K62="Pago",OR(E62='PC Receitas'!$O$4,E62='PC Receitas'!$O$5,E62='PC Receitas'!$O$6)),I62,IF(AND(K62="Pago",OR(E62='PC Receitas'!$O$7,E62='PC Receitas'!$O$8,E62='PC Receitas'!$O$9,E62='PC Receitas'!$O$10,E62='PC Receitas'!$O$11,E62='PC Receitas'!$O$12,E62='PC Receitas'!$O$13,E62='PC Receitas'!$O$14)),-I62,0))</f>
        <v>12927.7</v>
      </c>
      <c r="R62" s="153" t="e">
        <f t="shared" si="0"/>
        <v>#N/A</v>
      </c>
      <c r="S62" s="150" t="e">
        <f t="shared" si="1"/>
        <v>#N/A</v>
      </c>
      <c r="T62" s="150" t="e">
        <f t="shared" si="2"/>
        <v>#N/A</v>
      </c>
      <c r="U62" s="150" t="e">
        <f t="shared" si="3"/>
        <v>#N/A</v>
      </c>
      <c r="V62" s="154" t="e">
        <f>VLOOKUP(E62,'PC Receitas'!$O$4:$P$14,2,FALSE)</f>
        <v>#N/A</v>
      </c>
    </row>
    <row r="63" spans="3:22" ht="19.5" customHeight="1" thickTop="1" thickBot="1" x14ac:dyDescent="0.3">
      <c r="C63" s="58"/>
      <c r="D63" s="58" t="str">
        <f>IF(C63&lt;&gt;"",TEXT(C63,"00")&amp;"/04/"&amp;'Configurações Básicas'!$P$5,"")</f>
        <v/>
      </c>
      <c r="E63" s="58"/>
      <c r="F63" s="28"/>
      <c r="G63" s="28"/>
      <c r="H63" s="28"/>
      <c r="I63" s="167"/>
      <c r="J63" s="192"/>
      <c r="K63" s="168"/>
      <c r="L63" s="168"/>
      <c r="M63" s="56">
        <f>M62+IF(AND(K63="Pago",OR(E63='PC Receitas'!$O$4,E63='PC Receitas'!$O$5,E63='PC Receitas'!$O$6)),I63,IF(AND(K63="Pago",OR(E63='PC Receitas'!$O$7,E63='PC Receitas'!$O$8,E63='PC Receitas'!$O$9,E63='PC Receitas'!$O$10,E63='PC Receitas'!$O$11,E63='PC Receitas'!$O$12,E63='PC Receitas'!$O$13,E63='PC Receitas'!$O$14)),-I63,0))</f>
        <v>12927.7</v>
      </c>
      <c r="R63" s="153" t="e">
        <f t="shared" si="0"/>
        <v>#N/A</v>
      </c>
      <c r="S63" s="150" t="e">
        <f t="shared" si="1"/>
        <v>#N/A</v>
      </c>
      <c r="T63" s="150" t="e">
        <f t="shared" si="2"/>
        <v>#N/A</v>
      </c>
      <c r="U63" s="150" t="e">
        <f t="shared" si="3"/>
        <v>#N/A</v>
      </c>
      <c r="V63" s="154" t="e">
        <f>VLOOKUP(E63,'PC Receitas'!$O$4:$P$14,2,FALSE)</f>
        <v>#N/A</v>
      </c>
    </row>
    <row r="64" spans="3:22" ht="19.5" customHeight="1" thickTop="1" thickBot="1" x14ac:dyDescent="0.3">
      <c r="C64" s="58"/>
      <c r="D64" s="58" t="str">
        <f>IF(C64&lt;&gt;"",TEXT(C64,"00")&amp;"/04/"&amp;'Configurações Básicas'!$P$5,"")</f>
        <v/>
      </c>
      <c r="E64" s="58"/>
      <c r="F64" s="28"/>
      <c r="G64" s="58"/>
      <c r="H64" s="58"/>
      <c r="I64" s="167"/>
      <c r="J64" s="192"/>
      <c r="K64" s="168"/>
      <c r="L64" s="168"/>
      <c r="M64" s="56">
        <f>M63+IF(AND(K64="Pago",OR(E64='PC Receitas'!$O$4,E64='PC Receitas'!$O$5,E64='PC Receitas'!$O$6)),I64,IF(AND(K64="Pago",OR(E64='PC Receitas'!$O$7,E64='PC Receitas'!$O$8,E64='PC Receitas'!$O$9,E64='PC Receitas'!$O$10,E64='PC Receitas'!$O$11,E64='PC Receitas'!$O$12,E64='PC Receitas'!$O$13,E64='PC Receitas'!$O$14)),-I64,0))</f>
        <v>12927.7</v>
      </c>
      <c r="R64" s="153" t="e">
        <f t="shared" si="0"/>
        <v>#N/A</v>
      </c>
      <c r="S64" s="150" t="e">
        <f t="shared" si="1"/>
        <v>#N/A</v>
      </c>
      <c r="T64" s="150" t="e">
        <f t="shared" si="2"/>
        <v>#N/A</v>
      </c>
      <c r="U64" s="150" t="e">
        <f t="shared" si="3"/>
        <v>#N/A</v>
      </c>
      <c r="V64" s="154" t="e">
        <f>VLOOKUP(E64,'PC Receitas'!$O$4:$P$14,2,FALSE)</f>
        <v>#N/A</v>
      </c>
    </row>
    <row r="65" spans="3:22" ht="19.5" customHeight="1" thickTop="1" thickBot="1" x14ac:dyDescent="0.3">
      <c r="C65" s="58"/>
      <c r="D65" s="58" t="str">
        <f>IF(C65&lt;&gt;"",TEXT(C65,"00")&amp;"/04/"&amp;'Configurações Básicas'!$P$5,"")</f>
        <v/>
      </c>
      <c r="E65" s="58"/>
      <c r="F65" s="28"/>
      <c r="G65" s="28"/>
      <c r="H65" s="28"/>
      <c r="I65" s="167"/>
      <c r="J65" s="192"/>
      <c r="K65" s="168"/>
      <c r="L65" s="168"/>
      <c r="M65" s="56">
        <f>M64+IF(AND(K65="Pago",OR(E65='PC Receitas'!$O$4,E65='PC Receitas'!$O$5,E65='PC Receitas'!$O$6)),I65,IF(AND(K65="Pago",OR(E65='PC Receitas'!$O$7,E65='PC Receitas'!$O$8,E65='PC Receitas'!$O$9,E65='PC Receitas'!$O$10,E65='PC Receitas'!$O$11,E65='PC Receitas'!$O$12,E65='PC Receitas'!$O$13,E65='PC Receitas'!$O$14)),-I65,0))</f>
        <v>12927.7</v>
      </c>
      <c r="R65" s="153" t="e">
        <f t="shared" si="0"/>
        <v>#N/A</v>
      </c>
      <c r="S65" s="150" t="e">
        <f t="shared" si="1"/>
        <v>#N/A</v>
      </c>
      <c r="T65" s="150" t="e">
        <f t="shared" si="2"/>
        <v>#N/A</v>
      </c>
      <c r="U65" s="150" t="e">
        <f t="shared" si="3"/>
        <v>#N/A</v>
      </c>
      <c r="V65" s="154" t="e">
        <f>VLOOKUP(E65,'PC Receitas'!$O$4:$P$14,2,FALSE)</f>
        <v>#N/A</v>
      </c>
    </row>
    <row r="66" spans="3:22" ht="19.5" customHeight="1" thickTop="1" thickBot="1" x14ac:dyDescent="0.3">
      <c r="C66" s="58"/>
      <c r="D66" s="58" t="str">
        <f>IF(C66&lt;&gt;"",TEXT(C66,"00")&amp;"/04/"&amp;'Configurações Básicas'!$P$5,"")</f>
        <v/>
      </c>
      <c r="E66" s="58"/>
      <c r="F66" s="28"/>
      <c r="G66" s="28"/>
      <c r="H66" s="28"/>
      <c r="I66" s="167"/>
      <c r="J66" s="192"/>
      <c r="K66" s="168"/>
      <c r="L66" s="168"/>
      <c r="M66" s="56">
        <f>M65+IF(AND(K66="Pago",OR(E66='PC Receitas'!$O$4,E66='PC Receitas'!$O$5,E66='PC Receitas'!$O$6)),I66,IF(AND(K66="Pago",OR(E66='PC Receitas'!$O$7,E66='PC Receitas'!$O$8,E66='PC Receitas'!$O$9,E66='PC Receitas'!$O$10,E66='PC Receitas'!$O$11,E66='PC Receitas'!$O$12,E66='PC Receitas'!$O$13,E66='PC Receitas'!$O$14)),-I66,0))</f>
        <v>12927.7</v>
      </c>
      <c r="R66" s="153" t="e">
        <f t="shared" si="0"/>
        <v>#N/A</v>
      </c>
      <c r="S66" s="150" t="e">
        <f t="shared" si="1"/>
        <v>#N/A</v>
      </c>
      <c r="T66" s="150" t="e">
        <f t="shared" si="2"/>
        <v>#N/A</v>
      </c>
      <c r="U66" s="150" t="e">
        <f t="shared" si="3"/>
        <v>#N/A</v>
      </c>
      <c r="V66" s="154" t="e">
        <f>VLOOKUP(E66,'PC Receitas'!$O$4:$P$14,2,FALSE)</f>
        <v>#N/A</v>
      </c>
    </row>
    <row r="67" spans="3:22" ht="19.5" customHeight="1" thickTop="1" thickBot="1" x14ac:dyDescent="0.3">
      <c r="C67" s="58"/>
      <c r="D67" s="58" t="str">
        <f>IF(C67&lt;&gt;"",TEXT(C67,"00")&amp;"/04/"&amp;'Configurações Básicas'!$P$5,"")</f>
        <v/>
      </c>
      <c r="E67" s="58"/>
      <c r="F67" s="28"/>
      <c r="G67" s="28"/>
      <c r="H67" s="28"/>
      <c r="I67" s="167"/>
      <c r="J67" s="192"/>
      <c r="K67" s="168"/>
      <c r="L67" s="168"/>
      <c r="M67" s="56">
        <f>M66+IF(AND(K67="Pago",OR(E67='PC Receitas'!$O$4,E67='PC Receitas'!$O$5,E67='PC Receitas'!$O$6)),I67,IF(AND(K67="Pago",OR(E67='PC Receitas'!$O$7,E67='PC Receitas'!$O$8,E67='PC Receitas'!$O$9,E67='PC Receitas'!$O$10,E67='PC Receitas'!$O$11,E67='PC Receitas'!$O$12,E67='PC Receitas'!$O$13,E67='PC Receitas'!$O$14)),-I67,0))</f>
        <v>12927.7</v>
      </c>
      <c r="R67" s="153" t="e">
        <f t="shared" si="0"/>
        <v>#N/A</v>
      </c>
      <c r="S67" s="150" t="e">
        <f t="shared" si="1"/>
        <v>#N/A</v>
      </c>
      <c r="T67" s="150" t="e">
        <f t="shared" si="2"/>
        <v>#N/A</v>
      </c>
      <c r="U67" s="150" t="e">
        <f t="shared" si="3"/>
        <v>#N/A</v>
      </c>
      <c r="V67" s="154" t="e">
        <f>VLOOKUP(E67,'PC Receitas'!$O$4:$P$14,2,FALSE)</f>
        <v>#N/A</v>
      </c>
    </row>
    <row r="68" spans="3:22" ht="19.5" customHeight="1" thickTop="1" thickBot="1" x14ac:dyDescent="0.3">
      <c r="C68" s="58"/>
      <c r="D68" s="58" t="str">
        <f>IF(C68&lt;&gt;"",TEXT(C68,"00")&amp;"/04/"&amp;'Configurações Básicas'!$P$5,"")</f>
        <v/>
      </c>
      <c r="E68" s="58"/>
      <c r="F68" s="28"/>
      <c r="G68" s="28"/>
      <c r="H68" s="28"/>
      <c r="I68" s="167"/>
      <c r="J68" s="192"/>
      <c r="K68" s="168"/>
      <c r="L68" s="168"/>
      <c r="M68" s="56">
        <f>M67+IF(AND(K68="Pago",OR(E68='PC Receitas'!$O$4,E68='PC Receitas'!$O$5,E68='PC Receitas'!$O$6)),I68,IF(AND(K68="Pago",OR(E68='PC Receitas'!$O$7,E68='PC Receitas'!$O$8,E68='PC Receitas'!$O$9,E68='PC Receitas'!$O$10,E68='PC Receitas'!$O$11,E68='PC Receitas'!$O$12,E68='PC Receitas'!$O$13,E68='PC Receitas'!$O$14)),-I68,0))</f>
        <v>12927.7</v>
      </c>
      <c r="R68" s="153" t="e">
        <f t="shared" si="0"/>
        <v>#N/A</v>
      </c>
      <c r="S68" s="150" t="e">
        <f t="shared" si="1"/>
        <v>#N/A</v>
      </c>
      <c r="T68" s="150" t="e">
        <f t="shared" si="2"/>
        <v>#N/A</v>
      </c>
      <c r="U68" s="150" t="e">
        <f t="shared" si="3"/>
        <v>#N/A</v>
      </c>
      <c r="V68" s="154" t="e">
        <f>VLOOKUP(E68,'PC Receitas'!$O$4:$P$14,2,FALSE)</f>
        <v>#N/A</v>
      </c>
    </row>
    <row r="69" spans="3:22" ht="19.5" customHeight="1" thickTop="1" thickBot="1" x14ac:dyDescent="0.3">
      <c r="C69" s="58"/>
      <c r="D69" s="58" t="str">
        <f>IF(C69&lt;&gt;"",TEXT(C69,"00")&amp;"/04/"&amp;'Configurações Básicas'!$P$5,"")</f>
        <v/>
      </c>
      <c r="E69" s="58"/>
      <c r="F69" s="28"/>
      <c r="G69" s="58"/>
      <c r="H69" s="58"/>
      <c r="I69" s="167"/>
      <c r="J69" s="192"/>
      <c r="K69" s="168"/>
      <c r="L69" s="168"/>
      <c r="M69" s="56">
        <f>M68+IF(AND(K69="Pago",OR(E69='PC Receitas'!$O$4,E69='PC Receitas'!$O$5,E69='PC Receitas'!$O$6)),I69,IF(AND(K69="Pago",OR(E69='PC Receitas'!$O$7,E69='PC Receitas'!$O$8,E69='PC Receitas'!$O$9,E69='PC Receitas'!$O$10,E69='PC Receitas'!$O$11,E69='PC Receitas'!$O$12,E69='PC Receitas'!$O$13,E69='PC Receitas'!$O$14)),-I69,0))</f>
        <v>12927.7</v>
      </c>
      <c r="R69" s="153" t="e">
        <f t="shared" si="0"/>
        <v>#N/A</v>
      </c>
      <c r="S69" s="150" t="e">
        <f t="shared" si="1"/>
        <v>#N/A</v>
      </c>
      <c r="T69" s="150" t="e">
        <f t="shared" si="2"/>
        <v>#N/A</v>
      </c>
      <c r="U69" s="150" t="e">
        <f t="shared" si="3"/>
        <v>#N/A</v>
      </c>
      <c r="V69" s="154" t="e">
        <f>VLOOKUP(E69,'PC Receitas'!$O$4:$P$14,2,FALSE)</f>
        <v>#N/A</v>
      </c>
    </row>
    <row r="70" spans="3:22" ht="19.5" customHeight="1" thickTop="1" thickBot="1" x14ac:dyDescent="0.3">
      <c r="C70" s="58"/>
      <c r="D70" s="58" t="str">
        <f>IF(C70&lt;&gt;"",TEXT(C70,"00")&amp;"/04/"&amp;'Configurações Básicas'!$P$5,"")</f>
        <v/>
      </c>
      <c r="E70" s="58"/>
      <c r="F70" s="28"/>
      <c r="G70" s="58"/>
      <c r="H70" s="58"/>
      <c r="I70" s="167"/>
      <c r="J70" s="192"/>
      <c r="K70" s="168"/>
      <c r="L70" s="168"/>
      <c r="M70" s="56">
        <f>M69+IF(AND(K70="Pago",OR(E70='PC Receitas'!$O$4,E70='PC Receitas'!$O$5,E70='PC Receitas'!$O$6)),I70,IF(AND(K70="Pago",OR(E70='PC Receitas'!$O$7,E70='PC Receitas'!$O$8,E70='PC Receitas'!$O$9,E70='PC Receitas'!$O$10,E70='PC Receitas'!$O$11,E70='PC Receitas'!$O$12,E70='PC Receitas'!$O$13,E70='PC Receitas'!$O$14)),-I70,0))</f>
        <v>12927.7</v>
      </c>
      <c r="R70" s="153" t="e">
        <f t="shared" ref="R70:R133" si="4">IF(V70="Despesas_com_RH","Despesa",IF(V70="Despesas_Operacionais","Despesa",IF(V70="Despesas_com_Marketing","Despesa",IF(V70="Impostos","Despesa",IF(V70="Investimentos","Despesa","")))))</f>
        <v>#N/A</v>
      </c>
      <c r="S70" s="150" t="e">
        <f t="shared" ref="S70:S133" si="5">IF(V70="Despesas_com_Produtos","Despesa",IF(V70="Despesas_com_Serviços","Despesa",IF(V70="Despesas_Não_Operacionais","Despesa","")))</f>
        <v>#N/A</v>
      </c>
      <c r="T70" s="150" t="e">
        <f t="shared" ref="T70:T133" si="6">IF(V70="Receitas_com_Produtos","Receita",IF(V70="Receitas_com_Serviços","Receita",IF(V70="Receitas_Não_Operacionais","Receita","")))</f>
        <v>#N/A</v>
      </c>
      <c r="U70" s="150" t="e">
        <f t="shared" ref="U70:U133" si="7">IF(R70&lt;&gt;"",R70,IF(S70&lt;&gt;"",S70,IF(T70&lt;&gt;"",T70,"")))</f>
        <v>#N/A</v>
      </c>
      <c r="V70" s="154" t="e">
        <f>VLOOKUP(E70,'PC Receitas'!$O$4:$P$14,2,FALSE)</f>
        <v>#N/A</v>
      </c>
    </row>
    <row r="71" spans="3:22" ht="19.5" customHeight="1" thickTop="1" thickBot="1" x14ac:dyDescent="0.3">
      <c r="C71" s="58"/>
      <c r="D71" s="58" t="str">
        <f>IF(C71&lt;&gt;"",TEXT(C71,"00")&amp;"/04/"&amp;'Configurações Básicas'!$P$5,"")</f>
        <v/>
      </c>
      <c r="E71" s="58"/>
      <c r="F71" s="28"/>
      <c r="G71" s="58"/>
      <c r="H71" s="58"/>
      <c r="I71" s="167"/>
      <c r="J71" s="192"/>
      <c r="K71" s="168"/>
      <c r="L71" s="168"/>
      <c r="M71" s="56">
        <f>M70+IF(AND(K71="Pago",OR(E71='PC Receitas'!$O$4,E71='PC Receitas'!$O$5,E71='PC Receitas'!$O$6)),I71,IF(AND(K71="Pago",OR(E71='PC Receitas'!$O$7,E71='PC Receitas'!$O$8,E71='PC Receitas'!$O$9,E71='PC Receitas'!$O$10,E71='PC Receitas'!$O$11,E71='PC Receitas'!$O$12,E71='PC Receitas'!$O$13,E71='PC Receitas'!$O$14)),-I71,0))</f>
        <v>12927.7</v>
      </c>
      <c r="R71" s="153" t="e">
        <f t="shared" si="4"/>
        <v>#N/A</v>
      </c>
      <c r="S71" s="150" t="e">
        <f t="shared" si="5"/>
        <v>#N/A</v>
      </c>
      <c r="T71" s="150" t="e">
        <f t="shared" si="6"/>
        <v>#N/A</v>
      </c>
      <c r="U71" s="150" t="e">
        <f t="shared" si="7"/>
        <v>#N/A</v>
      </c>
      <c r="V71" s="154" t="e">
        <f>VLOOKUP(E71,'PC Receitas'!$O$4:$P$14,2,FALSE)</f>
        <v>#N/A</v>
      </c>
    </row>
    <row r="72" spans="3:22" ht="19.5" customHeight="1" thickTop="1" thickBot="1" x14ac:dyDescent="0.3">
      <c r="C72" s="58"/>
      <c r="D72" s="58" t="str">
        <f>IF(C72&lt;&gt;"",TEXT(C72,"00")&amp;"/04/"&amp;'Configurações Básicas'!$P$5,"")</f>
        <v/>
      </c>
      <c r="E72" s="58"/>
      <c r="F72" s="28"/>
      <c r="G72" s="58"/>
      <c r="H72" s="58"/>
      <c r="I72" s="167"/>
      <c r="J72" s="192"/>
      <c r="K72" s="168"/>
      <c r="L72" s="168"/>
      <c r="M72" s="56">
        <f>M71+IF(AND(K72="Pago",OR(E72='PC Receitas'!$O$4,E72='PC Receitas'!$O$5,E72='PC Receitas'!$O$6)),I72,IF(AND(K72="Pago",OR(E72='PC Receitas'!$O$7,E72='PC Receitas'!$O$8,E72='PC Receitas'!$O$9,E72='PC Receitas'!$O$10,E72='PC Receitas'!$O$11,E72='PC Receitas'!$O$12,E72='PC Receitas'!$O$13,E72='PC Receitas'!$O$14)),-I72,0))</f>
        <v>12927.7</v>
      </c>
      <c r="R72" s="153" t="e">
        <f t="shared" si="4"/>
        <v>#N/A</v>
      </c>
      <c r="S72" s="150" t="e">
        <f t="shared" si="5"/>
        <v>#N/A</v>
      </c>
      <c r="T72" s="150" t="e">
        <f t="shared" si="6"/>
        <v>#N/A</v>
      </c>
      <c r="U72" s="150" t="e">
        <f t="shared" si="7"/>
        <v>#N/A</v>
      </c>
      <c r="V72" s="154" t="e">
        <f>VLOOKUP(E72,'PC Receitas'!$O$4:$P$14,2,FALSE)</f>
        <v>#N/A</v>
      </c>
    </row>
    <row r="73" spans="3:22" ht="19.5" customHeight="1" thickTop="1" thickBot="1" x14ac:dyDescent="0.3">
      <c r="C73" s="58"/>
      <c r="D73" s="58" t="str">
        <f>IF(C73&lt;&gt;"",TEXT(C73,"00")&amp;"/04/"&amp;'Configurações Básicas'!$P$5,"")</f>
        <v/>
      </c>
      <c r="E73" s="58"/>
      <c r="F73" s="28"/>
      <c r="G73" s="28"/>
      <c r="H73" s="28"/>
      <c r="I73" s="167"/>
      <c r="J73" s="192"/>
      <c r="K73" s="168"/>
      <c r="L73" s="168"/>
      <c r="M73" s="56">
        <f>M72+IF(AND(K73="Pago",OR(E73='PC Receitas'!$O$4,E73='PC Receitas'!$O$5,E73='PC Receitas'!$O$6)),I73,IF(AND(K73="Pago",OR(E73='PC Receitas'!$O$7,E73='PC Receitas'!$O$8,E73='PC Receitas'!$O$9,E73='PC Receitas'!$O$10,E73='PC Receitas'!$O$11,E73='PC Receitas'!$O$12,E73='PC Receitas'!$O$13,E73='PC Receitas'!$O$14)),-I73,0))</f>
        <v>12927.7</v>
      </c>
      <c r="R73" s="153" t="e">
        <f t="shared" si="4"/>
        <v>#N/A</v>
      </c>
      <c r="S73" s="150" t="e">
        <f t="shared" si="5"/>
        <v>#N/A</v>
      </c>
      <c r="T73" s="150" t="e">
        <f t="shared" si="6"/>
        <v>#N/A</v>
      </c>
      <c r="U73" s="150" t="e">
        <f t="shared" si="7"/>
        <v>#N/A</v>
      </c>
      <c r="V73" s="154" t="e">
        <f>VLOOKUP(E73,'PC Receitas'!$O$4:$P$14,2,FALSE)</f>
        <v>#N/A</v>
      </c>
    </row>
    <row r="74" spans="3:22" ht="19.5" customHeight="1" thickTop="1" thickBot="1" x14ac:dyDescent="0.3">
      <c r="C74" s="58"/>
      <c r="D74" s="58" t="str">
        <f>IF(C74&lt;&gt;"",TEXT(C74,"00")&amp;"/04/"&amp;'Configurações Básicas'!$P$5,"")</f>
        <v/>
      </c>
      <c r="E74" s="58"/>
      <c r="F74" s="28"/>
      <c r="G74" s="28"/>
      <c r="H74" s="28"/>
      <c r="I74" s="167"/>
      <c r="J74" s="192"/>
      <c r="K74" s="168"/>
      <c r="L74" s="168"/>
      <c r="M74" s="56">
        <f>M73+IF(AND(K74="Pago",OR(E74='PC Receitas'!$O$4,E74='PC Receitas'!$O$5,E74='PC Receitas'!$O$6)),I74,IF(AND(K74="Pago",OR(E74='PC Receitas'!$O$7,E74='PC Receitas'!$O$8,E74='PC Receitas'!$O$9,E74='PC Receitas'!$O$10,E74='PC Receitas'!$O$11,E74='PC Receitas'!$O$12,E74='PC Receitas'!$O$13,E74='PC Receitas'!$O$14)),-I74,0))</f>
        <v>12927.7</v>
      </c>
      <c r="R74" s="153" t="e">
        <f t="shared" si="4"/>
        <v>#N/A</v>
      </c>
      <c r="S74" s="150" t="e">
        <f t="shared" si="5"/>
        <v>#N/A</v>
      </c>
      <c r="T74" s="150" t="e">
        <f t="shared" si="6"/>
        <v>#N/A</v>
      </c>
      <c r="U74" s="150" t="e">
        <f t="shared" si="7"/>
        <v>#N/A</v>
      </c>
      <c r="V74" s="154" t="e">
        <f>VLOOKUP(E74,'PC Receitas'!$O$4:$P$14,2,FALSE)</f>
        <v>#N/A</v>
      </c>
    </row>
    <row r="75" spans="3:22" ht="19.5" customHeight="1" thickTop="1" thickBot="1" x14ac:dyDescent="0.3">
      <c r="C75" s="58"/>
      <c r="D75" s="58" t="str">
        <f>IF(C75&lt;&gt;"",TEXT(C75,"00")&amp;"/04/"&amp;'Configurações Básicas'!$P$5,"")</f>
        <v/>
      </c>
      <c r="E75" s="58"/>
      <c r="F75" s="28"/>
      <c r="G75" s="28"/>
      <c r="H75" s="28"/>
      <c r="I75" s="167"/>
      <c r="J75" s="192"/>
      <c r="K75" s="168"/>
      <c r="L75" s="168"/>
      <c r="M75" s="56">
        <f>M74+IF(AND(K75="Pago",OR(E75='PC Receitas'!$O$4,E75='PC Receitas'!$O$5,E75='PC Receitas'!$O$6)),I75,IF(AND(K75="Pago",OR(E75='PC Receitas'!$O$7,E75='PC Receitas'!$O$8,E75='PC Receitas'!$O$9,E75='PC Receitas'!$O$10,E75='PC Receitas'!$O$11,E75='PC Receitas'!$O$12,E75='PC Receitas'!$O$13,E75='PC Receitas'!$O$14)),-I75,0))</f>
        <v>12927.7</v>
      </c>
      <c r="R75" s="153" t="e">
        <f t="shared" si="4"/>
        <v>#N/A</v>
      </c>
      <c r="S75" s="150" t="e">
        <f t="shared" si="5"/>
        <v>#N/A</v>
      </c>
      <c r="T75" s="150" t="e">
        <f t="shared" si="6"/>
        <v>#N/A</v>
      </c>
      <c r="U75" s="150" t="e">
        <f t="shared" si="7"/>
        <v>#N/A</v>
      </c>
      <c r="V75" s="154" t="e">
        <f>VLOOKUP(E75,'PC Receitas'!$O$4:$P$14,2,FALSE)</f>
        <v>#N/A</v>
      </c>
    </row>
    <row r="76" spans="3:22" ht="19.5" customHeight="1" thickTop="1" thickBot="1" x14ac:dyDescent="0.3">
      <c r="C76" s="58"/>
      <c r="D76" s="58" t="str">
        <f>IF(C76&lt;&gt;"",TEXT(C76,"00")&amp;"/04/"&amp;'Configurações Básicas'!$P$5,"")</f>
        <v/>
      </c>
      <c r="E76" s="58"/>
      <c r="F76" s="28"/>
      <c r="G76" s="28"/>
      <c r="H76" s="28"/>
      <c r="I76" s="167"/>
      <c r="J76" s="192"/>
      <c r="K76" s="168"/>
      <c r="L76" s="168"/>
      <c r="M76" s="56">
        <f>M75+IF(AND(K76="Pago",OR(E76='PC Receitas'!$O$4,E76='PC Receitas'!$O$5,E76='PC Receitas'!$O$6)),I76,IF(AND(K76="Pago",OR(E76='PC Receitas'!$O$7,E76='PC Receitas'!$O$8,E76='PC Receitas'!$O$9,E76='PC Receitas'!$O$10,E76='PC Receitas'!$O$11,E76='PC Receitas'!$O$12,E76='PC Receitas'!$O$13,E76='PC Receitas'!$O$14)),-I76,0))</f>
        <v>12927.7</v>
      </c>
      <c r="R76" s="153" t="e">
        <f t="shared" si="4"/>
        <v>#N/A</v>
      </c>
      <c r="S76" s="150" t="e">
        <f t="shared" si="5"/>
        <v>#N/A</v>
      </c>
      <c r="T76" s="150" t="e">
        <f t="shared" si="6"/>
        <v>#N/A</v>
      </c>
      <c r="U76" s="150" t="e">
        <f t="shared" si="7"/>
        <v>#N/A</v>
      </c>
      <c r="V76" s="154" t="e">
        <f>VLOOKUP(E76,'PC Receitas'!$O$4:$P$14,2,FALSE)</f>
        <v>#N/A</v>
      </c>
    </row>
    <row r="77" spans="3:22" ht="19.5" customHeight="1" thickTop="1" thickBot="1" x14ac:dyDescent="0.3">
      <c r="C77" s="58"/>
      <c r="D77" s="58" t="str">
        <f>IF(C77&lt;&gt;"",TEXT(C77,"00")&amp;"/04/"&amp;'Configurações Básicas'!$P$5,"")</f>
        <v/>
      </c>
      <c r="E77" s="58"/>
      <c r="F77" s="28"/>
      <c r="G77" s="28"/>
      <c r="H77" s="28"/>
      <c r="I77" s="167"/>
      <c r="J77" s="192"/>
      <c r="K77" s="168"/>
      <c r="L77" s="168"/>
      <c r="M77" s="56">
        <f>M76+IF(AND(K77="Pago",OR(E77='PC Receitas'!$O$4,E77='PC Receitas'!$O$5,E77='PC Receitas'!$O$6)),I77,IF(AND(K77="Pago",OR(E77='PC Receitas'!$O$7,E77='PC Receitas'!$O$8,E77='PC Receitas'!$O$9,E77='PC Receitas'!$O$10,E77='PC Receitas'!$O$11,E77='PC Receitas'!$O$12,E77='PC Receitas'!$O$13,E77='PC Receitas'!$O$14)),-I77,0))</f>
        <v>12927.7</v>
      </c>
      <c r="R77" s="153" t="e">
        <f t="shared" si="4"/>
        <v>#N/A</v>
      </c>
      <c r="S77" s="150" t="e">
        <f t="shared" si="5"/>
        <v>#N/A</v>
      </c>
      <c r="T77" s="150" t="e">
        <f t="shared" si="6"/>
        <v>#N/A</v>
      </c>
      <c r="U77" s="150" t="e">
        <f t="shared" si="7"/>
        <v>#N/A</v>
      </c>
      <c r="V77" s="154" t="e">
        <f>VLOOKUP(E77,'PC Receitas'!$O$4:$P$14,2,FALSE)</f>
        <v>#N/A</v>
      </c>
    </row>
    <row r="78" spans="3:22" ht="19.5" customHeight="1" thickTop="1" thickBot="1" x14ac:dyDescent="0.3">
      <c r="C78" s="58"/>
      <c r="D78" s="58" t="str">
        <f>IF(C78&lt;&gt;"",TEXT(C78,"00")&amp;"/04/"&amp;'Configurações Básicas'!$P$5,"")</f>
        <v/>
      </c>
      <c r="E78" s="58"/>
      <c r="F78" s="28"/>
      <c r="G78" s="28"/>
      <c r="H78" s="28"/>
      <c r="I78" s="167"/>
      <c r="J78" s="192"/>
      <c r="K78" s="168"/>
      <c r="L78" s="168"/>
      <c r="M78" s="56">
        <f>M77+IF(AND(K78="Pago",OR(E78='PC Receitas'!$O$4,E78='PC Receitas'!$O$5,E78='PC Receitas'!$O$6)),I78,IF(AND(K78="Pago",OR(E78='PC Receitas'!$O$7,E78='PC Receitas'!$O$8,E78='PC Receitas'!$O$9,E78='PC Receitas'!$O$10,E78='PC Receitas'!$O$11,E78='PC Receitas'!$O$12,E78='PC Receitas'!$O$13,E78='PC Receitas'!$O$14)),-I78,0))</f>
        <v>12927.7</v>
      </c>
      <c r="R78" s="153" t="e">
        <f t="shared" si="4"/>
        <v>#N/A</v>
      </c>
      <c r="S78" s="150" t="e">
        <f t="shared" si="5"/>
        <v>#N/A</v>
      </c>
      <c r="T78" s="150" t="e">
        <f t="shared" si="6"/>
        <v>#N/A</v>
      </c>
      <c r="U78" s="150" t="e">
        <f t="shared" si="7"/>
        <v>#N/A</v>
      </c>
      <c r="V78" s="154" t="e">
        <f>VLOOKUP(E78,'PC Receitas'!$O$4:$P$14,2,FALSE)</f>
        <v>#N/A</v>
      </c>
    </row>
    <row r="79" spans="3:22" ht="19.5" customHeight="1" thickTop="1" thickBot="1" x14ac:dyDescent="0.3">
      <c r="C79" s="58"/>
      <c r="D79" s="58" t="str">
        <f>IF(C79&lt;&gt;"",TEXT(C79,"00")&amp;"/04/"&amp;'Configurações Básicas'!$P$5,"")</f>
        <v/>
      </c>
      <c r="E79" s="58"/>
      <c r="F79" s="28"/>
      <c r="G79" s="58"/>
      <c r="H79" s="58"/>
      <c r="I79" s="167"/>
      <c r="J79" s="192"/>
      <c r="K79" s="168"/>
      <c r="L79" s="168"/>
      <c r="M79" s="56">
        <f>M78+IF(AND(K79="Pago",OR(E79='PC Receitas'!$O$4,E79='PC Receitas'!$O$5,E79='PC Receitas'!$O$6)),I79,IF(AND(K79="Pago",OR(E79='PC Receitas'!$O$7,E79='PC Receitas'!$O$8,E79='PC Receitas'!$O$9,E79='PC Receitas'!$O$10,E79='PC Receitas'!$O$11,E79='PC Receitas'!$O$12,E79='PC Receitas'!$O$13,E79='PC Receitas'!$O$14)),-I79,0))</f>
        <v>12927.7</v>
      </c>
      <c r="R79" s="153" t="e">
        <f t="shared" si="4"/>
        <v>#N/A</v>
      </c>
      <c r="S79" s="150" t="e">
        <f t="shared" si="5"/>
        <v>#N/A</v>
      </c>
      <c r="T79" s="150" t="e">
        <f t="shared" si="6"/>
        <v>#N/A</v>
      </c>
      <c r="U79" s="150" t="e">
        <f t="shared" si="7"/>
        <v>#N/A</v>
      </c>
      <c r="V79" s="154" t="e">
        <f>VLOOKUP(E79,'PC Receitas'!$O$4:$P$14,2,FALSE)</f>
        <v>#N/A</v>
      </c>
    </row>
    <row r="80" spans="3:22" ht="19.5" customHeight="1" thickTop="1" thickBot="1" x14ac:dyDescent="0.3">
      <c r="C80" s="58"/>
      <c r="D80" s="58" t="str">
        <f>IF(C80&lt;&gt;"",TEXT(C80,"00")&amp;"/04/"&amp;'Configurações Básicas'!$P$5,"")</f>
        <v/>
      </c>
      <c r="E80" s="58"/>
      <c r="F80" s="28"/>
      <c r="G80" s="28"/>
      <c r="H80" s="28"/>
      <c r="I80" s="167"/>
      <c r="J80" s="192"/>
      <c r="K80" s="168"/>
      <c r="L80" s="168"/>
      <c r="M80" s="56">
        <f>M79+IF(AND(K80="Pago",OR(E80='PC Receitas'!$O$4,E80='PC Receitas'!$O$5,E80='PC Receitas'!$O$6)),I80,IF(AND(K80="Pago",OR(E80='PC Receitas'!$O$7,E80='PC Receitas'!$O$8,E80='PC Receitas'!$O$9,E80='PC Receitas'!$O$10,E80='PC Receitas'!$O$11,E80='PC Receitas'!$O$12,E80='PC Receitas'!$O$13,E80='PC Receitas'!$O$14)),-I80,0))</f>
        <v>12927.7</v>
      </c>
      <c r="R80" s="153" t="e">
        <f t="shared" si="4"/>
        <v>#N/A</v>
      </c>
      <c r="S80" s="150" t="e">
        <f t="shared" si="5"/>
        <v>#N/A</v>
      </c>
      <c r="T80" s="150" t="e">
        <f t="shared" si="6"/>
        <v>#N/A</v>
      </c>
      <c r="U80" s="150" t="e">
        <f t="shared" si="7"/>
        <v>#N/A</v>
      </c>
      <c r="V80" s="154" t="e">
        <f>VLOOKUP(E80,'PC Receitas'!$O$4:$P$14,2,FALSE)</f>
        <v>#N/A</v>
      </c>
    </row>
    <row r="81" spans="3:22" ht="19.5" customHeight="1" thickTop="1" thickBot="1" x14ac:dyDescent="0.3">
      <c r="C81" s="58"/>
      <c r="D81" s="58" t="str">
        <f>IF(C81&lt;&gt;"",TEXT(C81,"00")&amp;"/04/"&amp;'Configurações Básicas'!$P$5,"")</f>
        <v/>
      </c>
      <c r="E81" s="58"/>
      <c r="F81" s="28"/>
      <c r="G81" s="58"/>
      <c r="H81" s="58"/>
      <c r="I81" s="167"/>
      <c r="J81" s="192"/>
      <c r="K81" s="168"/>
      <c r="L81" s="168"/>
      <c r="M81" s="56">
        <f>M80+IF(AND(K81="Pago",OR(E81='PC Receitas'!$O$4,E81='PC Receitas'!$O$5,E81='PC Receitas'!$O$6)),I81,IF(AND(K81="Pago",OR(E81='PC Receitas'!$O$7,E81='PC Receitas'!$O$8,E81='PC Receitas'!$O$9,E81='PC Receitas'!$O$10,E81='PC Receitas'!$O$11,E81='PC Receitas'!$O$12,E81='PC Receitas'!$O$13,E81='PC Receitas'!$O$14)),-I81,0))</f>
        <v>12927.7</v>
      </c>
      <c r="R81" s="153" t="e">
        <f t="shared" si="4"/>
        <v>#N/A</v>
      </c>
      <c r="S81" s="150" t="e">
        <f t="shared" si="5"/>
        <v>#N/A</v>
      </c>
      <c r="T81" s="150" t="e">
        <f t="shared" si="6"/>
        <v>#N/A</v>
      </c>
      <c r="U81" s="150" t="e">
        <f t="shared" si="7"/>
        <v>#N/A</v>
      </c>
      <c r="V81" s="154" t="e">
        <f>VLOOKUP(E81,'PC Receitas'!$O$4:$P$14,2,FALSE)</f>
        <v>#N/A</v>
      </c>
    </row>
    <row r="82" spans="3:22" ht="19.5" customHeight="1" thickTop="1" thickBot="1" x14ac:dyDescent="0.3">
      <c r="C82" s="58"/>
      <c r="D82" s="58" t="str">
        <f>IF(C82&lt;&gt;"",TEXT(C82,"00")&amp;"/04/"&amp;'Configurações Básicas'!$P$5,"")</f>
        <v/>
      </c>
      <c r="E82" s="58"/>
      <c r="F82" s="28"/>
      <c r="G82" s="58"/>
      <c r="H82" s="58"/>
      <c r="I82" s="167"/>
      <c r="J82" s="192"/>
      <c r="K82" s="168"/>
      <c r="L82" s="168"/>
      <c r="M82" s="56">
        <f>M81+IF(AND(K82="Pago",OR(E82='PC Receitas'!$O$4,E82='PC Receitas'!$O$5,E82='PC Receitas'!$O$6)),I82,IF(AND(K82="Pago",OR(E82='PC Receitas'!$O$7,E82='PC Receitas'!$O$8,E82='PC Receitas'!$O$9,E82='PC Receitas'!$O$10,E82='PC Receitas'!$O$11,E82='PC Receitas'!$O$12,E82='PC Receitas'!$O$13,E82='PC Receitas'!$O$14)),-I82,0))</f>
        <v>12927.7</v>
      </c>
      <c r="R82" s="153" t="e">
        <f t="shared" si="4"/>
        <v>#N/A</v>
      </c>
      <c r="S82" s="150" t="e">
        <f t="shared" si="5"/>
        <v>#N/A</v>
      </c>
      <c r="T82" s="150" t="e">
        <f t="shared" si="6"/>
        <v>#N/A</v>
      </c>
      <c r="U82" s="150" t="e">
        <f t="shared" si="7"/>
        <v>#N/A</v>
      </c>
      <c r="V82" s="154" t="e">
        <f>VLOOKUP(E82,'PC Receitas'!$O$4:$P$14,2,FALSE)</f>
        <v>#N/A</v>
      </c>
    </row>
    <row r="83" spans="3:22" ht="19.5" customHeight="1" thickTop="1" thickBot="1" x14ac:dyDescent="0.3">
      <c r="C83" s="58"/>
      <c r="D83" s="58" t="str">
        <f>IF(C83&lt;&gt;"",TEXT(C83,"00")&amp;"/04/"&amp;'Configurações Básicas'!$P$5,"")</f>
        <v/>
      </c>
      <c r="E83" s="58"/>
      <c r="F83" s="28"/>
      <c r="G83" s="58"/>
      <c r="H83" s="58"/>
      <c r="I83" s="167"/>
      <c r="J83" s="192"/>
      <c r="K83" s="168"/>
      <c r="L83" s="168"/>
      <c r="M83" s="56">
        <f>M82+IF(AND(K83="Pago",OR(E83='PC Receitas'!$O$4,E83='PC Receitas'!$O$5,E83='PC Receitas'!$O$6)),I83,IF(AND(K83="Pago",OR(E83='PC Receitas'!$O$7,E83='PC Receitas'!$O$8,E83='PC Receitas'!$O$9,E83='PC Receitas'!$O$10,E83='PC Receitas'!$O$11,E83='PC Receitas'!$O$12,E83='PC Receitas'!$O$13,E83='PC Receitas'!$O$14)),-I83,0))</f>
        <v>12927.7</v>
      </c>
      <c r="R83" s="153" t="e">
        <f t="shared" si="4"/>
        <v>#N/A</v>
      </c>
      <c r="S83" s="150" t="e">
        <f t="shared" si="5"/>
        <v>#N/A</v>
      </c>
      <c r="T83" s="150" t="e">
        <f t="shared" si="6"/>
        <v>#N/A</v>
      </c>
      <c r="U83" s="150" t="e">
        <f t="shared" si="7"/>
        <v>#N/A</v>
      </c>
      <c r="V83" s="154" t="e">
        <f>VLOOKUP(E83,'PC Receitas'!$O$4:$P$14,2,FALSE)</f>
        <v>#N/A</v>
      </c>
    </row>
    <row r="84" spans="3:22" ht="19.5" customHeight="1" thickTop="1" thickBot="1" x14ac:dyDescent="0.3">
      <c r="C84" s="58"/>
      <c r="D84" s="58" t="str">
        <f>IF(C84&lt;&gt;"",TEXT(C84,"00")&amp;"/04/"&amp;'Configurações Básicas'!$P$5,"")</f>
        <v/>
      </c>
      <c r="E84" s="58"/>
      <c r="F84" s="28"/>
      <c r="G84" s="58"/>
      <c r="H84" s="58"/>
      <c r="I84" s="167"/>
      <c r="J84" s="192"/>
      <c r="K84" s="168"/>
      <c r="L84" s="168"/>
      <c r="M84" s="56">
        <f>M83+IF(AND(K84="Pago",OR(E84='PC Receitas'!$O$4,E84='PC Receitas'!$O$5,E84='PC Receitas'!$O$6)),I84,IF(AND(K84="Pago",OR(E84='PC Receitas'!$O$7,E84='PC Receitas'!$O$8,E84='PC Receitas'!$O$9,E84='PC Receitas'!$O$10,E84='PC Receitas'!$O$11,E84='PC Receitas'!$O$12,E84='PC Receitas'!$O$13,E84='PC Receitas'!$O$14)),-I84,0))</f>
        <v>12927.7</v>
      </c>
      <c r="R84" s="153" t="e">
        <f t="shared" si="4"/>
        <v>#N/A</v>
      </c>
      <c r="S84" s="150" t="e">
        <f t="shared" si="5"/>
        <v>#N/A</v>
      </c>
      <c r="T84" s="150" t="e">
        <f t="shared" si="6"/>
        <v>#N/A</v>
      </c>
      <c r="U84" s="150" t="e">
        <f t="shared" si="7"/>
        <v>#N/A</v>
      </c>
      <c r="V84" s="154" t="e">
        <f>VLOOKUP(E84,'PC Receitas'!$O$4:$P$14,2,FALSE)</f>
        <v>#N/A</v>
      </c>
    </row>
    <row r="85" spans="3:22" ht="19.5" customHeight="1" thickTop="1" thickBot="1" x14ac:dyDescent="0.3">
      <c r="C85" s="58"/>
      <c r="D85" s="58" t="str">
        <f>IF(C85&lt;&gt;"",TEXT(C85,"00")&amp;"/04/"&amp;'Configurações Básicas'!$P$5,"")</f>
        <v/>
      </c>
      <c r="E85" s="58"/>
      <c r="F85" s="28"/>
      <c r="G85" s="28"/>
      <c r="H85" s="28"/>
      <c r="I85" s="167"/>
      <c r="J85" s="192"/>
      <c r="K85" s="168"/>
      <c r="L85" s="168"/>
      <c r="M85" s="56">
        <f>M84+IF(AND(K85="Pago",OR(E85='PC Receitas'!$O$4,E85='PC Receitas'!$O$5,E85='PC Receitas'!$O$6)),I85,IF(AND(K85="Pago",OR(E85='PC Receitas'!$O$7,E85='PC Receitas'!$O$8,E85='PC Receitas'!$O$9,E85='PC Receitas'!$O$10,E85='PC Receitas'!$O$11,E85='PC Receitas'!$O$12,E85='PC Receitas'!$O$13,E85='PC Receitas'!$O$14)),-I85,0))</f>
        <v>12927.7</v>
      </c>
      <c r="R85" s="153" t="e">
        <f t="shared" si="4"/>
        <v>#N/A</v>
      </c>
      <c r="S85" s="150" t="e">
        <f t="shared" si="5"/>
        <v>#N/A</v>
      </c>
      <c r="T85" s="150" t="e">
        <f t="shared" si="6"/>
        <v>#N/A</v>
      </c>
      <c r="U85" s="150" t="e">
        <f t="shared" si="7"/>
        <v>#N/A</v>
      </c>
      <c r="V85" s="154" t="e">
        <f>VLOOKUP(E85,'PC Receitas'!$O$4:$P$14,2,FALSE)</f>
        <v>#N/A</v>
      </c>
    </row>
    <row r="86" spans="3:22" ht="19.5" customHeight="1" thickTop="1" thickBot="1" x14ac:dyDescent="0.3">
      <c r="C86" s="58"/>
      <c r="D86" s="58" t="str">
        <f>IF(C86&lt;&gt;"",TEXT(C86,"00")&amp;"/04/"&amp;'Configurações Básicas'!$P$5,"")</f>
        <v/>
      </c>
      <c r="E86" s="58"/>
      <c r="F86" s="28"/>
      <c r="G86" s="58"/>
      <c r="H86" s="58"/>
      <c r="I86" s="167"/>
      <c r="J86" s="192"/>
      <c r="K86" s="168"/>
      <c r="L86" s="168"/>
      <c r="M86" s="56">
        <f>M85+IF(AND(K86="Pago",OR(E86='PC Receitas'!$O$4,E86='PC Receitas'!$O$5,E86='PC Receitas'!$O$6)),I86,IF(AND(K86="Pago",OR(E86='PC Receitas'!$O$7,E86='PC Receitas'!$O$8,E86='PC Receitas'!$O$9,E86='PC Receitas'!$O$10,E86='PC Receitas'!$O$11,E86='PC Receitas'!$O$12,E86='PC Receitas'!$O$13,E86='PC Receitas'!$O$14)),-I86,0))</f>
        <v>12927.7</v>
      </c>
      <c r="R86" s="153" t="e">
        <f t="shared" si="4"/>
        <v>#N/A</v>
      </c>
      <c r="S86" s="150" t="e">
        <f t="shared" si="5"/>
        <v>#N/A</v>
      </c>
      <c r="T86" s="150" t="e">
        <f t="shared" si="6"/>
        <v>#N/A</v>
      </c>
      <c r="U86" s="150" t="e">
        <f t="shared" si="7"/>
        <v>#N/A</v>
      </c>
      <c r="V86" s="154" t="e">
        <f>VLOOKUP(E86,'PC Receitas'!$O$4:$P$14,2,FALSE)</f>
        <v>#N/A</v>
      </c>
    </row>
    <row r="87" spans="3:22" ht="19.5" customHeight="1" thickTop="1" thickBot="1" x14ac:dyDescent="0.3">
      <c r="C87" s="58"/>
      <c r="D87" s="58" t="str">
        <f>IF(C87&lt;&gt;"",TEXT(C87,"00")&amp;"/04/"&amp;'Configurações Básicas'!$P$5,"")</f>
        <v/>
      </c>
      <c r="E87" s="58"/>
      <c r="F87" s="28"/>
      <c r="G87" s="58"/>
      <c r="H87" s="58"/>
      <c r="I87" s="167"/>
      <c r="J87" s="192"/>
      <c r="K87" s="168"/>
      <c r="L87" s="168"/>
      <c r="M87" s="56">
        <f>M86+IF(AND(K87="Pago",OR(E87='PC Receitas'!$O$4,E87='PC Receitas'!$O$5,E87='PC Receitas'!$O$6)),I87,IF(AND(K87="Pago",OR(E87='PC Receitas'!$O$7,E87='PC Receitas'!$O$8,E87='PC Receitas'!$O$9,E87='PC Receitas'!$O$10,E87='PC Receitas'!$O$11,E87='PC Receitas'!$O$12,E87='PC Receitas'!$O$13,E87='PC Receitas'!$O$14)),-I87,0))</f>
        <v>12927.7</v>
      </c>
      <c r="R87" s="153" t="e">
        <f t="shared" si="4"/>
        <v>#N/A</v>
      </c>
      <c r="S87" s="150" t="e">
        <f t="shared" si="5"/>
        <v>#N/A</v>
      </c>
      <c r="T87" s="150" t="e">
        <f t="shared" si="6"/>
        <v>#N/A</v>
      </c>
      <c r="U87" s="150" t="e">
        <f t="shared" si="7"/>
        <v>#N/A</v>
      </c>
      <c r="V87" s="154" t="e">
        <f>VLOOKUP(E87,'PC Receitas'!$O$4:$P$14,2,FALSE)</f>
        <v>#N/A</v>
      </c>
    </row>
    <row r="88" spans="3:22" ht="19.5" customHeight="1" thickTop="1" thickBot="1" x14ac:dyDescent="0.3">
      <c r="C88" s="58"/>
      <c r="D88" s="58" t="str">
        <f>IF(C88&lt;&gt;"",TEXT(C88,"00")&amp;"/04/"&amp;'Configurações Básicas'!$P$5,"")</f>
        <v/>
      </c>
      <c r="E88" s="58"/>
      <c r="F88" s="28"/>
      <c r="G88" s="58"/>
      <c r="H88" s="58"/>
      <c r="I88" s="167"/>
      <c r="J88" s="192"/>
      <c r="K88" s="168"/>
      <c r="L88" s="168"/>
      <c r="M88" s="56">
        <f>M87+IF(AND(K88="Pago",OR(E88='PC Receitas'!$O$4,E88='PC Receitas'!$O$5,E88='PC Receitas'!$O$6)),I88,IF(AND(K88="Pago",OR(E88='PC Receitas'!$O$7,E88='PC Receitas'!$O$8,E88='PC Receitas'!$O$9,E88='PC Receitas'!$O$10,E88='PC Receitas'!$O$11,E88='PC Receitas'!$O$12,E88='PC Receitas'!$O$13,E88='PC Receitas'!$O$14)),-I88,0))</f>
        <v>12927.7</v>
      </c>
      <c r="R88" s="153" t="e">
        <f t="shared" si="4"/>
        <v>#N/A</v>
      </c>
      <c r="S88" s="150" t="e">
        <f t="shared" si="5"/>
        <v>#N/A</v>
      </c>
      <c r="T88" s="150" t="e">
        <f t="shared" si="6"/>
        <v>#N/A</v>
      </c>
      <c r="U88" s="150" t="e">
        <f t="shared" si="7"/>
        <v>#N/A</v>
      </c>
      <c r="V88" s="154" t="e">
        <f>VLOOKUP(E88,'PC Receitas'!$O$4:$P$14,2,FALSE)</f>
        <v>#N/A</v>
      </c>
    </row>
    <row r="89" spans="3:22" ht="19.5" customHeight="1" thickTop="1" thickBot="1" x14ac:dyDescent="0.3">
      <c r="C89" s="58"/>
      <c r="D89" s="58" t="str">
        <f>IF(C89&lt;&gt;"",TEXT(C89,"00")&amp;"/04/"&amp;'Configurações Básicas'!$P$5,"")</f>
        <v/>
      </c>
      <c r="E89" s="58"/>
      <c r="F89" s="28"/>
      <c r="G89" s="58"/>
      <c r="H89" s="58"/>
      <c r="I89" s="167"/>
      <c r="J89" s="192"/>
      <c r="K89" s="168"/>
      <c r="L89" s="168"/>
      <c r="M89" s="56">
        <f>M88+IF(AND(K89="Pago",OR(E89='PC Receitas'!$O$4,E89='PC Receitas'!$O$5,E89='PC Receitas'!$O$6)),I89,IF(AND(K89="Pago",OR(E89='PC Receitas'!$O$7,E89='PC Receitas'!$O$8,E89='PC Receitas'!$O$9,E89='PC Receitas'!$O$10,E89='PC Receitas'!$O$11,E89='PC Receitas'!$O$12,E89='PC Receitas'!$O$13,E89='PC Receitas'!$O$14)),-I89,0))</f>
        <v>12927.7</v>
      </c>
      <c r="R89" s="153" t="e">
        <f t="shared" si="4"/>
        <v>#N/A</v>
      </c>
      <c r="S89" s="150" t="e">
        <f t="shared" si="5"/>
        <v>#N/A</v>
      </c>
      <c r="T89" s="150" t="e">
        <f t="shared" si="6"/>
        <v>#N/A</v>
      </c>
      <c r="U89" s="150" t="e">
        <f t="shared" si="7"/>
        <v>#N/A</v>
      </c>
      <c r="V89" s="154" t="e">
        <f>VLOOKUP(E89,'PC Receitas'!$O$4:$P$14,2,FALSE)</f>
        <v>#N/A</v>
      </c>
    </row>
    <row r="90" spans="3:22" ht="19.5" customHeight="1" thickTop="1" thickBot="1" x14ac:dyDescent="0.3">
      <c r="C90" s="58"/>
      <c r="D90" s="58" t="str">
        <f>IF(C90&lt;&gt;"",TEXT(C90,"00")&amp;"/04/"&amp;'Configurações Básicas'!$P$5,"")</f>
        <v/>
      </c>
      <c r="E90" s="58"/>
      <c r="F90" s="28"/>
      <c r="G90" s="58"/>
      <c r="H90" s="58"/>
      <c r="I90" s="167"/>
      <c r="J90" s="192"/>
      <c r="K90" s="168"/>
      <c r="L90" s="168"/>
      <c r="M90" s="56">
        <f>M89+IF(AND(K90="Pago",OR(E90='PC Receitas'!$O$4,E90='PC Receitas'!$O$5,E90='PC Receitas'!$O$6)),I90,IF(AND(K90="Pago",OR(E90='PC Receitas'!$O$7,E90='PC Receitas'!$O$8,E90='PC Receitas'!$O$9,E90='PC Receitas'!$O$10,E90='PC Receitas'!$O$11,E90='PC Receitas'!$O$12,E90='PC Receitas'!$O$13,E90='PC Receitas'!$O$14)),-I90,0))</f>
        <v>12927.7</v>
      </c>
      <c r="R90" s="153" t="e">
        <f t="shared" si="4"/>
        <v>#N/A</v>
      </c>
      <c r="S90" s="150" t="e">
        <f t="shared" si="5"/>
        <v>#N/A</v>
      </c>
      <c r="T90" s="150" t="e">
        <f t="shared" si="6"/>
        <v>#N/A</v>
      </c>
      <c r="U90" s="150" t="e">
        <f t="shared" si="7"/>
        <v>#N/A</v>
      </c>
      <c r="V90" s="154" t="e">
        <f>VLOOKUP(E90,'PC Receitas'!$O$4:$P$14,2,FALSE)</f>
        <v>#N/A</v>
      </c>
    </row>
    <row r="91" spans="3:22" ht="19.5" customHeight="1" thickTop="1" thickBot="1" x14ac:dyDescent="0.3">
      <c r="C91" s="58"/>
      <c r="D91" s="58" t="str">
        <f>IF(C91&lt;&gt;"",TEXT(C91,"00")&amp;"/04/"&amp;'Configurações Básicas'!$P$5,"")</f>
        <v/>
      </c>
      <c r="E91" s="58"/>
      <c r="F91" s="28"/>
      <c r="G91" s="28"/>
      <c r="H91" s="28"/>
      <c r="I91" s="167"/>
      <c r="J91" s="192"/>
      <c r="K91" s="168"/>
      <c r="L91" s="168"/>
      <c r="M91" s="56">
        <f>M90+IF(AND(K91="Pago",OR(E91='PC Receitas'!$O$4,E91='PC Receitas'!$O$5,E91='PC Receitas'!$O$6)),I91,IF(AND(K91="Pago",OR(E91='PC Receitas'!$O$7,E91='PC Receitas'!$O$8,E91='PC Receitas'!$O$9,E91='PC Receitas'!$O$10,E91='PC Receitas'!$O$11,E91='PC Receitas'!$O$12,E91='PC Receitas'!$O$13,E91='PC Receitas'!$O$14)),-I91,0))</f>
        <v>12927.7</v>
      </c>
      <c r="R91" s="153" t="e">
        <f t="shared" si="4"/>
        <v>#N/A</v>
      </c>
      <c r="S91" s="150" t="e">
        <f t="shared" si="5"/>
        <v>#N/A</v>
      </c>
      <c r="T91" s="150" t="e">
        <f t="shared" si="6"/>
        <v>#N/A</v>
      </c>
      <c r="U91" s="150" t="e">
        <f t="shared" si="7"/>
        <v>#N/A</v>
      </c>
      <c r="V91" s="154" t="e">
        <f>VLOOKUP(E91,'PC Receitas'!$O$4:$P$14,2,FALSE)</f>
        <v>#N/A</v>
      </c>
    </row>
    <row r="92" spans="3:22" ht="19.5" customHeight="1" thickTop="1" thickBot="1" x14ac:dyDescent="0.3">
      <c r="C92" s="58"/>
      <c r="D92" s="58" t="str">
        <f>IF(C92&lt;&gt;"",TEXT(C92,"00")&amp;"/04/"&amp;'Configurações Básicas'!$P$5,"")</f>
        <v/>
      </c>
      <c r="E92" s="58"/>
      <c r="F92" s="28"/>
      <c r="G92" s="28"/>
      <c r="H92" s="28"/>
      <c r="I92" s="167"/>
      <c r="J92" s="192"/>
      <c r="K92" s="168"/>
      <c r="L92" s="168"/>
      <c r="M92" s="56">
        <f>M91+IF(AND(K92="Pago",OR(E92='PC Receitas'!$O$4,E92='PC Receitas'!$O$5,E92='PC Receitas'!$O$6)),I92,IF(AND(K92="Pago",OR(E92='PC Receitas'!$O$7,E92='PC Receitas'!$O$8,E92='PC Receitas'!$O$9,E92='PC Receitas'!$O$10,E92='PC Receitas'!$O$11,E92='PC Receitas'!$O$12,E92='PC Receitas'!$O$13,E92='PC Receitas'!$O$14)),-I92,0))</f>
        <v>12927.7</v>
      </c>
      <c r="R92" s="153" t="e">
        <f t="shared" si="4"/>
        <v>#N/A</v>
      </c>
      <c r="S92" s="150" t="e">
        <f t="shared" si="5"/>
        <v>#N/A</v>
      </c>
      <c r="T92" s="150" t="e">
        <f t="shared" si="6"/>
        <v>#N/A</v>
      </c>
      <c r="U92" s="150" t="e">
        <f t="shared" si="7"/>
        <v>#N/A</v>
      </c>
      <c r="V92" s="154" t="e">
        <f>VLOOKUP(E92,'PC Receitas'!$O$4:$P$14,2,FALSE)</f>
        <v>#N/A</v>
      </c>
    </row>
    <row r="93" spans="3:22" ht="19.5" customHeight="1" thickTop="1" thickBot="1" x14ac:dyDescent="0.3">
      <c r="C93" s="58"/>
      <c r="D93" s="58" t="str">
        <f>IF(C93&lt;&gt;"",TEXT(C93,"00")&amp;"/04/"&amp;'Configurações Básicas'!$P$5,"")</f>
        <v/>
      </c>
      <c r="E93" s="58"/>
      <c r="F93" s="28"/>
      <c r="G93" s="58"/>
      <c r="H93" s="58"/>
      <c r="I93" s="167"/>
      <c r="J93" s="192"/>
      <c r="K93" s="168"/>
      <c r="L93" s="168"/>
      <c r="M93" s="56">
        <f>M92+IF(AND(K93="Pago",OR(E93='PC Receitas'!$O$4,E93='PC Receitas'!$O$5,E93='PC Receitas'!$O$6)),I93,IF(AND(K93="Pago",OR(E93='PC Receitas'!$O$7,E93='PC Receitas'!$O$8,E93='PC Receitas'!$O$9,E93='PC Receitas'!$O$10,E93='PC Receitas'!$O$11,E93='PC Receitas'!$O$12,E93='PC Receitas'!$O$13,E93='PC Receitas'!$O$14)),-I93,0))</f>
        <v>12927.7</v>
      </c>
      <c r="R93" s="153" t="e">
        <f t="shared" si="4"/>
        <v>#N/A</v>
      </c>
      <c r="S93" s="150" t="e">
        <f t="shared" si="5"/>
        <v>#N/A</v>
      </c>
      <c r="T93" s="150" t="e">
        <f t="shared" si="6"/>
        <v>#N/A</v>
      </c>
      <c r="U93" s="150" t="e">
        <f t="shared" si="7"/>
        <v>#N/A</v>
      </c>
      <c r="V93" s="154" t="e">
        <f>VLOOKUP(E93,'PC Receitas'!$O$4:$P$14,2,FALSE)</f>
        <v>#N/A</v>
      </c>
    </row>
    <row r="94" spans="3:22" ht="19.5" customHeight="1" thickTop="1" thickBot="1" x14ac:dyDescent="0.3">
      <c r="C94" s="58"/>
      <c r="D94" s="58" t="str">
        <f>IF(C94&lt;&gt;"",TEXT(C94,"00")&amp;"/04/"&amp;'Configurações Básicas'!$P$5,"")</f>
        <v/>
      </c>
      <c r="E94" s="58"/>
      <c r="F94" s="28"/>
      <c r="G94" s="58"/>
      <c r="H94" s="58"/>
      <c r="I94" s="167"/>
      <c r="J94" s="192"/>
      <c r="K94" s="168"/>
      <c r="L94" s="168"/>
      <c r="M94" s="56">
        <f>M93+IF(AND(K94="Pago",OR(E94='PC Receitas'!$O$4,E94='PC Receitas'!$O$5,E94='PC Receitas'!$O$6)),I94,IF(AND(K94="Pago",OR(E94='PC Receitas'!$O$7,E94='PC Receitas'!$O$8,E94='PC Receitas'!$O$9,E94='PC Receitas'!$O$10,E94='PC Receitas'!$O$11,E94='PC Receitas'!$O$12,E94='PC Receitas'!$O$13,E94='PC Receitas'!$O$14)),-I94,0))</f>
        <v>12927.7</v>
      </c>
      <c r="R94" s="153" t="e">
        <f t="shared" si="4"/>
        <v>#N/A</v>
      </c>
      <c r="S94" s="150" t="e">
        <f t="shared" si="5"/>
        <v>#N/A</v>
      </c>
      <c r="T94" s="150" t="e">
        <f t="shared" si="6"/>
        <v>#N/A</v>
      </c>
      <c r="U94" s="150" t="e">
        <f t="shared" si="7"/>
        <v>#N/A</v>
      </c>
      <c r="V94" s="154" t="e">
        <f>VLOOKUP(E94,'PC Receitas'!$O$4:$P$14,2,FALSE)</f>
        <v>#N/A</v>
      </c>
    </row>
    <row r="95" spans="3:22" ht="19.5" customHeight="1" thickTop="1" thickBot="1" x14ac:dyDescent="0.3">
      <c r="C95" s="58"/>
      <c r="D95" s="58" t="str">
        <f>IF(C95&lt;&gt;"",TEXT(C95,"00")&amp;"/04/"&amp;'Configurações Básicas'!$P$5,"")</f>
        <v/>
      </c>
      <c r="E95" s="58"/>
      <c r="F95" s="28"/>
      <c r="G95" s="28"/>
      <c r="H95" s="28"/>
      <c r="I95" s="167"/>
      <c r="J95" s="192"/>
      <c r="K95" s="168"/>
      <c r="L95" s="168"/>
      <c r="M95" s="56">
        <f>M94+IF(AND(K95="Pago",OR(E95='PC Receitas'!$O$4,E95='PC Receitas'!$O$5,E95='PC Receitas'!$O$6)),I95,IF(AND(K95="Pago",OR(E95='PC Receitas'!$O$7,E95='PC Receitas'!$O$8,E95='PC Receitas'!$O$9,E95='PC Receitas'!$O$10,E95='PC Receitas'!$O$11,E95='PC Receitas'!$O$12,E95='PC Receitas'!$O$13,E95='PC Receitas'!$O$14)),-I95,0))</f>
        <v>12927.7</v>
      </c>
      <c r="R95" s="153" t="e">
        <f t="shared" si="4"/>
        <v>#N/A</v>
      </c>
      <c r="S95" s="150" t="e">
        <f t="shared" si="5"/>
        <v>#N/A</v>
      </c>
      <c r="T95" s="150" t="e">
        <f t="shared" si="6"/>
        <v>#N/A</v>
      </c>
      <c r="U95" s="150" t="e">
        <f t="shared" si="7"/>
        <v>#N/A</v>
      </c>
      <c r="V95" s="154" t="e">
        <f>VLOOKUP(E95,'PC Receitas'!$O$4:$P$14,2,FALSE)</f>
        <v>#N/A</v>
      </c>
    </row>
    <row r="96" spans="3:22" ht="19.5" customHeight="1" thickTop="1" thickBot="1" x14ac:dyDescent="0.3">
      <c r="C96" s="58"/>
      <c r="D96" s="58" t="str">
        <f>IF(C96&lt;&gt;"",TEXT(C96,"00")&amp;"/04/"&amp;'Configurações Básicas'!$P$5,"")</f>
        <v/>
      </c>
      <c r="E96" s="58"/>
      <c r="F96" s="28"/>
      <c r="G96" s="58"/>
      <c r="H96" s="58"/>
      <c r="I96" s="167"/>
      <c r="J96" s="192"/>
      <c r="K96" s="168"/>
      <c r="L96" s="168"/>
      <c r="M96" s="56">
        <f>M95+IF(AND(K96="Pago",OR(E96='PC Receitas'!$O$4,E96='PC Receitas'!$O$5,E96='PC Receitas'!$O$6)),I96,IF(AND(K96="Pago",OR(E96='PC Receitas'!$O$7,E96='PC Receitas'!$O$8,E96='PC Receitas'!$O$9,E96='PC Receitas'!$O$10,E96='PC Receitas'!$O$11,E96='PC Receitas'!$O$12,E96='PC Receitas'!$O$13,E96='PC Receitas'!$O$14)),-I96,0))</f>
        <v>12927.7</v>
      </c>
      <c r="R96" s="153" t="e">
        <f t="shared" si="4"/>
        <v>#N/A</v>
      </c>
      <c r="S96" s="150" t="e">
        <f t="shared" si="5"/>
        <v>#N/A</v>
      </c>
      <c r="T96" s="150" t="e">
        <f t="shared" si="6"/>
        <v>#N/A</v>
      </c>
      <c r="U96" s="150" t="e">
        <f t="shared" si="7"/>
        <v>#N/A</v>
      </c>
      <c r="V96" s="154" t="e">
        <f>VLOOKUP(E96,'PC Receitas'!$O$4:$P$14,2,FALSE)</f>
        <v>#N/A</v>
      </c>
    </row>
    <row r="97" spans="3:22" ht="19.5" customHeight="1" thickTop="1" thickBot="1" x14ac:dyDescent="0.3">
      <c r="C97" s="58"/>
      <c r="D97" s="58" t="str">
        <f>IF(C97&lt;&gt;"",TEXT(C97,"00")&amp;"/04/"&amp;'Configurações Básicas'!$P$5,"")</f>
        <v/>
      </c>
      <c r="E97" s="58"/>
      <c r="F97" s="28"/>
      <c r="G97" s="28"/>
      <c r="H97" s="28"/>
      <c r="I97" s="167"/>
      <c r="J97" s="192"/>
      <c r="K97" s="168"/>
      <c r="L97" s="168"/>
      <c r="M97" s="56">
        <f>M96+IF(AND(K97="Pago",OR(E97='PC Receitas'!$O$4,E97='PC Receitas'!$O$5,E97='PC Receitas'!$O$6)),I97,IF(AND(K97="Pago",OR(E97='PC Receitas'!$O$7,E97='PC Receitas'!$O$8,E97='PC Receitas'!$O$9,E97='PC Receitas'!$O$10,E97='PC Receitas'!$O$11,E97='PC Receitas'!$O$12,E97='PC Receitas'!$O$13,E97='PC Receitas'!$O$14)),-I97,0))</f>
        <v>12927.7</v>
      </c>
      <c r="R97" s="153" t="e">
        <f t="shared" si="4"/>
        <v>#N/A</v>
      </c>
      <c r="S97" s="150" t="e">
        <f t="shared" si="5"/>
        <v>#N/A</v>
      </c>
      <c r="T97" s="150" t="e">
        <f t="shared" si="6"/>
        <v>#N/A</v>
      </c>
      <c r="U97" s="150" t="e">
        <f t="shared" si="7"/>
        <v>#N/A</v>
      </c>
      <c r="V97" s="154" t="e">
        <f>VLOOKUP(E97,'PC Receitas'!$O$4:$P$14,2,FALSE)</f>
        <v>#N/A</v>
      </c>
    </row>
    <row r="98" spans="3:22" ht="19.5" customHeight="1" thickTop="1" thickBot="1" x14ac:dyDescent="0.3">
      <c r="C98" s="58"/>
      <c r="D98" s="58" t="str">
        <f>IF(C98&lt;&gt;"",TEXT(C98,"00")&amp;"/04/"&amp;'Configurações Básicas'!$P$5,"")</f>
        <v/>
      </c>
      <c r="E98" s="58"/>
      <c r="F98" s="28"/>
      <c r="G98" s="58"/>
      <c r="H98" s="58"/>
      <c r="I98" s="167"/>
      <c r="J98" s="192"/>
      <c r="K98" s="168"/>
      <c r="L98" s="168"/>
      <c r="M98" s="56">
        <f>M97+IF(AND(K98="Pago",OR(E98='PC Receitas'!$O$4,E98='PC Receitas'!$O$5,E98='PC Receitas'!$O$6)),I98,IF(AND(K98="Pago",OR(E98='PC Receitas'!$O$7,E98='PC Receitas'!$O$8,E98='PC Receitas'!$O$9,E98='PC Receitas'!$O$10,E98='PC Receitas'!$O$11,E98='PC Receitas'!$O$12,E98='PC Receitas'!$O$13,E98='PC Receitas'!$O$14)),-I98,0))</f>
        <v>12927.7</v>
      </c>
      <c r="R98" s="153" t="e">
        <f t="shared" si="4"/>
        <v>#N/A</v>
      </c>
      <c r="S98" s="150" t="e">
        <f t="shared" si="5"/>
        <v>#N/A</v>
      </c>
      <c r="T98" s="150" t="e">
        <f t="shared" si="6"/>
        <v>#N/A</v>
      </c>
      <c r="U98" s="150" t="e">
        <f t="shared" si="7"/>
        <v>#N/A</v>
      </c>
      <c r="V98" s="154" t="e">
        <f>VLOOKUP(E98,'PC Receitas'!$O$4:$P$14,2,FALSE)</f>
        <v>#N/A</v>
      </c>
    </row>
    <row r="99" spans="3:22" ht="19.5" customHeight="1" thickTop="1" thickBot="1" x14ac:dyDescent="0.3">
      <c r="C99" s="58"/>
      <c r="D99" s="58" t="str">
        <f>IF(C99&lt;&gt;"",TEXT(C99,"00")&amp;"/04/"&amp;'Configurações Básicas'!$P$5,"")</f>
        <v/>
      </c>
      <c r="E99" s="58"/>
      <c r="F99" s="28"/>
      <c r="G99" s="58"/>
      <c r="H99" s="58"/>
      <c r="I99" s="167"/>
      <c r="J99" s="192"/>
      <c r="K99" s="168"/>
      <c r="L99" s="168"/>
      <c r="M99" s="56">
        <f>M98+IF(AND(K99="Pago",OR(E99='PC Receitas'!$O$4,E99='PC Receitas'!$O$5,E99='PC Receitas'!$O$6)),I99,IF(AND(K99="Pago",OR(E99='PC Receitas'!$O$7,E99='PC Receitas'!$O$8,E99='PC Receitas'!$O$9,E99='PC Receitas'!$O$10,E99='PC Receitas'!$O$11,E99='PC Receitas'!$O$12,E99='PC Receitas'!$O$13,E99='PC Receitas'!$O$14)),-I99,0))</f>
        <v>12927.7</v>
      </c>
      <c r="R99" s="153" t="e">
        <f t="shared" si="4"/>
        <v>#N/A</v>
      </c>
      <c r="S99" s="150" t="e">
        <f t="shared" si="5"/>
        <v>#N/A</v>
      </c>
      <c r="T99" s="150" t="e">
        <f t="shared" si="6"/>
        <v>#N/A</v>
      </c>
      <c r="U99" s="150" t="e">
        <f t="shared" si="7"/>
        <v>#N/A</v>
      </c>
      <c r="V99" s="154" t="e">
        <f>VLOOKUP(E99,'PC Receitas'!$O$4:$P$14,2,FALSE)</f>
        <v>#N/A</v>
      </c>
    </row>
    <row r="100" spans="3:22" ht="19.5" customHeight="1" thickTop="1" thickBot="1" x14ac:dyDescent="0.3">
      <c r="C100" s="58"/>
      <c r="D100" s="58" t="str">
        <f>IF(C100&lt;&gt;"",TEXT(C100,"00")&amp;"/04/"&amp;'Configurações Básicas'!$P$5,"")</f>
        <v/>
      </c>
      <c r="E100" s="58"/>
      <c r="F100" s="28"/>
      <c r="G100" s="58"/>
      <c r="H100" s="58"/>
      <c r="I100" s="167"/>
      <c r="J100" s="192"/>
      <c r="K100" s="168"/>
      <c r="L100" s="168"/>
      <c r="M100" s="56">
        <f>M99+IF(AND(K100="Pago",OR(E100='PC Receitas'!$O$4,E100='PC Receitas'!$O$5,E100='PC Receitas'!$O$6)),I100,IF(AND(K100="Pago",OR(E100='PC Receitas'!$O$7,E100='PC Receitas'!$O$8,E100='PC Receitas'!$O$9,E100='PC Receitas'!$O$10,E100='PC Receitas'!$O$11,E100='PC Receitas'!$O$12,E100='PC Receitas'!$O$13,E100='PC Receitas'!$O$14)),-I100,0))</f>
        <v>12927.7</v>
      </c>
      <c r="R100" s="153" t="e">
        <f t="shared" si="4"/>
        <v>#N/A</v>
      </c>
      <c r="S100" s="150" t="e">
        <f t="shared" si="5"/>
        <v>#N/A</v>
      </c>
      <c r="T100" s="150" t="e">
        <f t="shared" si="6"/>
        <v>#N/A</v>
      </c>
      <c r="U100" s="150" t="e">
        <f t="shared" si="7"/>
        <v>#N/A</v>
      </c>
      <c r="V100" s="154" t="e">
        <f>VLOOKUP(E100,'PC Receitas'!$O$4:$P$14,2,FALSE)</f>
        <v>#N/A</v>
      </c>
    </row>
    <row r="101" spans="3:22" ht="19.5" customHeight="1" thickTop="1" thickBot="1" x14ac:dyDescent="0.3">
      <c r="C101" s="58"/>
      <c r="D101" s="58" t="str">
        <f>IF(C101&lt;&gt;"",TEXT(C101,"00")&amp;"/04/"&amp;'Configurações Básicas'!$P$5,"")</f>
        <v/>
      </c>
      <c r="E101" s="58"/>
      <c r="F101" s="28"/>
      <c r="G101" s="58"/>
      <c r="H101" s="58"/>
      <c r="I101" s="167"/>
      <c r="J101" s="192"/>
      <c r="K101" s="168"/>
      <c r="L101" s="168"/>
      <c r="M101" s="56">
        <f>M100+IF(AND(K101="Pago",OR(E101='PC Receitas'!$O$4,E101='PC Receitas'!$O$5,E101='PC Receitas'!$O$6)),I101,IF(AND(K101="Pago",OR(E101='PC Receitas'!$O$7,E101='PC Receitas'!$O$8,E101='PC Receitas'!$O$9,E101='PC Receitas'!$O$10,E101='PC Receitas'!$O$11,E101='PC Receitas'!$O$12,E101='PC Receitas'!$O$13,E101='PC Receitas'!$O$14)),-I101,0))</f>
        <v>12927.7</v>
      </c>
      <c r="R101" s="153" t="e">
        <f t="shared" si="4"/>
        <v>#N/A</v>
      </c>
      <c r="S101" s="150" t="e">
        <f t="shared" si="5"/>
        <v>#N/A</v>
      </c>
      <c r="T101" s="150" t="e">
        <f t="shared" si="6"/>
        <v>#N/A</v>
      </c>
      <c r="U101" s="150" t="e">
        <f t="shared" si="7"/>
        <v>#N/A</v>
      </c>
      <c r="V101" s="154" t="e">
        <f>VLOOKUP(E101,'PC Receitas'!$O$4:$P$14,2,FALSE)</f>
        <v>#N/A</v>
      </c>
    </row>
    <row r="102" spans="3:22" ht="19.5" customHeight="1" thickTop="1" thickBot="1" x14ac:dyDescent="0.3">
      <c r="C102" s="58"/>
      <c r="D102" s="58" t="str">
        <f>IF(C102&lt;&gt;"",TEXT(C102,"00")&amp;"/04/"&amp;'Configurações Básicas'!$P$5,"")</f>
        <v/>
      </c>
      <c r="E102" s="58"/>
      <c r="F102" s="28"/>
      <c r="G102" s="28"/>
      <c r="H102" s="28"/>
      <c r="I102" s="167"/>
      <c r="J102" s="192"/>
      <c r="K102" s="168"/>
      <c r="L102" s="168"/>
      <c r="M102" s="56">
        <f>M101+IF(AND(K102="Pago",OR(E102='PC Receitas'!$O$4,E102='PC Receitas'!$O$5,E102='PC Receitas'!$O$6)),I102,IF(AND(K102="Pago",OR(E102='PC Receitas'!$O$7,E102='PC Receitas'!$O$8,E102='PC Receitas'!$O$9,E102='PC Receitas'!$O$10,E102='PC Receitas'!$O$11,E102='PC Receitas'!$O$12,E102='PC Receitas'!$O$13,E102='PC Receitas'!$O$14)),-I102,0))</f>
        <v>12927.7</v>
      </c>
      <c r="R102" s="153" t="e">
        <f t="shared" si="4"/>
        <v>#N/A</v>
      </c>
      <c r="S102" s="150" t="e">
        <f t="shared" si="5"/>
        <v>#N/A</v>
      </c>
      <c r="T102" s="150" t="e">
        <f t="shared" si="6"/>
        <v>#N/A</v>
      </c>
      <c r="U102" s="150" t="e">
        <f t="shared" si="7"/>
        <v>#N/A</v>
      </c>
      <c r="V102" s="154" t="e">
        <f>VLOOKUP(E102,'PC Receitas'!$O$4:$P$14,2,FALSE)</f>
        <v>#N/A</v>
      </c>
    </row>
    <row r="103" spans="3:22" ht="19.5" customHeight="1" thickTop="1" thickBot="1" x14ac:dyDescent="0.3">
      <c r="C103" s="58"/>
      <c r="D103" s="58" t="str">
        <f>IF(C103&lt;&gt;"",TEXT(C103,"00")&amp;"/04/"&amp;'Configurações Básicas'!$P$5,"")</f>
        <v/>
      </c>
      <c r="E103" s="58"/>
      <c r="F103" s="28"/>
      <c r="G103" s="28"/>
      <c r="H103" s="28"/>
      <c r="I103" s="167"/>
      <c r="J103" s="192"/>
      <c r="K103" s="168"/>
      <c r="L103" s="168"/>
      <c r="M103" s="56">
        <f>M102+IF(AND(K103="Pago",OR(E103='PC Receitas'!$O$4,E103='PC Receitas'!$O$5,E103='PC Receitas'!$O$6)),I103,IF(AND(K103="Pago",OR(E103='PC Receitas'!$O$7,E103='PC Receitas'!$O$8,E103='PC Receitas'!$O$9,E103='PC Receitas'!$O$10,E103='PC Receitas'!$O$11,E103='PC Receitas'!$O$12,E103='PC Receitas'!$O$13,E103='PC Receitas'!$O$14)),-I103,0))</f>
        <v>12927.7</v>
      </c>
      <c r="R103" s="153" t="e">
        <f t="shared" si="4"/>
        <v>#N/A</v>
      </c>
      <c r="S103" s="150" t="e">
        <f t="shared" si="5"/>
        <v>#N/A</v>
      </c>
      <c r="T103" s="150" t="e">
        <f t="shared" si="6"/>
        <v>#N/A</v>
      </c>
      <c r="U103" s="150" t="e">
        <f t="shared" si="7"/>
        <v>#N/A</v>
      </c>
      <c r="V103" s="154" t="e">
        <f>VLOOKUP(E103,'PC Receitas'!$O$4:$P$14,2,FALSE)</f>
        <v>#N/A</v>
      </c>
    </row>
    <row r="104" spans="3:22" ht="19.5" customHeight="1" thickTop="1" thickBot="1" x14ac:dyDescent="0.3">
      <c r="C104" s="58"/>
      <c r="D104" s="58" t="str">
        <f>IF(C104&lt;&gt;"",TEXT(C104,"00")&amp;"/04/"&amp;'Configurações Básicas'!$P$5,"")</f>
        <v/>
      </c>
      <c r="E104" s="58"/>
      <c r="F104" s="28"/>
      <c r="G104" s="28"/>
      <c r="H104" s="28"/>
      <c r="I104" s="167"/>
      <c r="J104" s="192"/>
      <c r="K104" s="168"/>
      <c r="L104" s="168"/>
      <c r="M104" s="56">
        <f>M103+IF(AND(K104="Pago",OR(E104='PC Receitas'!$O$4,E104='PC Receitas'!$O$5,E104='PC Receitas'!$O$6)),I104,IF(AND(K104="Pago",OR(E104='PC Receitas'!$O$7,E104='PC Receitas'!$O$8,E104='PC Receitas'!$O$9,E104='PC Receitas'!$O$10,E104='PC Receitas'!$O$11,E104='PC Receitas'!$O$12,E104='PC Receitas'!$O$13,E104='PC Receitas'!$O$14)),-I104,0))</f>
        <v>12927.7</v>
      </c>
      <c r="R104" s="153" t="e">
        <f t="shared" si="4"/>
        <v>#N/A</v>
      </c>
      <c r="S104" s="150" t="e">
        <f t="shared" si="5"/>
        <v>#N/A</v>
      </c>
      <c r="T104" s="150" t="e">
        <f t="shared" si="6"/>
        <v>#N/A</v>
      </c>
      <c r="U104" s="150" t="e">
        <f t="shared" si="7"/>
        <v>#N/A</v>
      </c>
      <c r="V104" s="154" t="e">
        <f>VLOOKUP(E104,'PC Receitas'!$O$4:$P$14,2,FALSE)</f>
        <v>#N/A</v>
      </c>
    </row>
    <row r="105" spans="3:22" ht="19.5" customHeight="1" thickTop="1" thickBot="1" x14ac:dyDescent="0.3">
      <c r="C105" s="58"/>
      <c r="D105" s="58" t="str">
        <f>IF(C105&lt;&gt;"",TEXT(C105,"00")&amp;"/04/"&amp;'Configurações Básicas'!$P$5,"")</f>
        <v/>
      </c>
      <c r="E105" s="58"/>
      <c r="F105" s="28"/>
      <c r="G105" s="58"/>
      <c r="H105" s="58"/>
      <c r="I105" s="167"/>
      <c r="J105" s="192"/>
      <c r="K105" s="168"/>
      <c r="L105" s="168"/>
      <c r="M105" s="56">
        <f>M104+IF(AND(K105="Pago",OR(E105='PC Receitas'!$O$4,E105='PC Receitas'!$O$5,E105='PC Receitas'!$O$6)),I105,IF(AND(K105="Pago",OR(E105='PC Receitas'!$O$7,E105='PC Receitas'!$O$8,E105='PC Receitas'!$O$9,E105='PC Receitas'!$O$10,E105='PC Receitas'!$O$11,E105='PC Receitas'!$O$12,E105='PC Receitas'!$O$13,E105='PC Receitas'!$O$14)),-I105,0))</f>
        <v>12927.7</v>
      </c>
      <c r="R105" s="153" t="e">
        <f t="shared" si="4"/>
        <v>#N/A</v>
      </c>
      <c r="S105" s="150" t="e">
        <f t="shared" si="5"/>
        <v>#N/A</v>
      </c>
      <c r="T105" s="150" t="e">
        <f t="shared" si="6"/>
        <v>#N/A</v>
      </c>
      <c r="U105" s="150" t="e">
        <f t="shared" si="7"/>
        <v>#N/A</v>
      </c>
      <c r="V105" s="154" t="e">
        <f>VLOOKUP(E105,'PC Receitas'!$O$4:$P$14,2,FALSE)</f>
        <v>#N/A</v>
      </c>
    </row>
    <row r="106" spans="3:22" ht="19.5" customHeight="1" thickTop="1" thickBot="1" x14ac:dyDescent="0.3">
      <c r="C106" s="58"/>
      <c r="D106" s="58" t="str">
        <f>IF(C106&lt;&gt;"",TEXT(C106,"00")&amp;"/04/"&amp;'Configurações Básicas'!$P$5,"")</f>
        <v/>
      </c>
      <c r="E106" s="58"/>
      <c r="F106" s="28"/>
      <c r="G106" s="58"/>
      <c r="H106" s="58"/>
      <c r="I106" s="167"/>
      <c r="J106" s="192"/>
      <c r="K106" s="168"/>
      <c r="L106" s="168"/>
      <c r="M106" s="56">
        <f>M105+IF(AND(K106="Pago",OR(E106='PC Receitas'!$O$4,E106='PC Receitas'!$O$5,E106='PC Receitas'!$O$6)),I106,IF(AND(K106="Pago",OR(E106='PC Receitas'!$O$7,E106='PC Receitas'!$O$8,E106='PC Receitas'!$O$9,E106='PC Receitas'!$O$10,E106='PC Receitas'!$O$11,E106='PC Receitas'!$O$12,E106='PC Receitas'!$O$13,E106='PC Receitas'!$O$14)),-I106,0))</f>
        <v>12927.7</v>
      </c>
      <c r="R106" s="153" t="e">
        <f t="shared" si="4"/>
        <v>#N/A</v>
      </c>
      <c r="S106" s="150" t="e">
        <f t="shared" si="5"/>
        <v>#N/A</v>
      </c>
      <c r="T106" s="150" t="e">
        <f t="shared" si="6"/>
        <v>#N/A</v>
      </c>
      <c r="U106" s="150" t="e">
        <f t="shared" si="7"/>
        <v>#N/A</v>
      </c>
      <c r="V106" s="154" t="e">
        <f>VLOOKUP(E106,'PC Receitas'!$O$4:$P$14,2,FALSE)</f>
        <v>#N/A</v>
      </c>
    </row>
    <row r="107" spans="3:22" ht="19.5" customHeight="1" thickTop="1" thickBot="1" x14ac:dyDescent="0.3">
      <c r="C107" s="58"/>
      <c r="D107" s="58" t="str">
        <f>IF(C107&lt;&gt;"",TEXT(C107,"00")&amp;"/04/"&amp;'Configurações Básicas'!$P$5,"")</f>
        <v/>
      </c>
      <c r="E107" s="58"/>
      <c r="F107" s="28"/>
      <c r="G107" s="58"/>
      <c r="H107" s="58"/>
      <c r="I107" s="167"/>
      <c r="J107" s="192"/>
      <c r="K107" s="168"/>
      <c r="L107" s="168"/>
      <c r="M107" s="56">
        <f>M106+IF(AND(K107="Pago",OR(E107='PC Receitas'!$O$4,E107='PC Receitas'!$O$5,E107='PC Receitas'!$O$6)),I107,IF(AND(K107="Pago",OR(E107='PC Receitas'!$O$7,E107='PC Receitas'!$O$8,E107='PC Receitas'!$O$9,E107='PC Receitas'!$O$10,E107='PC Receitas'!$O$11,E107='PC Receitas'!$O$12,E107='PC Receitas'!$O$13,E107='PC Receitas'!$O$14)),-I107,0))</f>
        <v>12927.7</v>
      </c>
      <c r="R107" s="153" t="e">
        <f t="shared" si="4"/>
        <v>#N/A</v>
      </c>
      <c r="S107" s="150" t="e">
        <f t="shared" si="5"/>
        <v>#N/A</v>
      </c>
      <c r="T107" s="150" t="e">
        <f t="shared" si="6"/>
        <v>#N/A</v>
      </c>
      <c r="U107" s="150" t="e">
        <f t="shared" si="7"/>
        <v>#N/A</v>
      </c>
      <c r="V107" s="154" t="e">
        <f>VLOOKUP(E107,'PC Receitas'!$O$4:$P$14,2,FALSE)</f>
        <v>#N/A</v>
      </c>
    </row>
    <row r="108" spans="3:22" ht="19.5" customHeight="1" thickTop="1" thickBot="1" x14ac:dyDescent="0.3">
      <c r="C108" s="58"/>
      <c r="D108" s="58" t="str">
        <f>IF(C108&lt;&gt;"",TEXT(C108,"00")&amp;"/04/"&amp;'Configurações Básicas'!$P$5,"")</f>
        <v/>
      </c>
      <c r="E108" s="58"/>
      <c r="F108" s="28"/>
      <c r="G108" s="58"/>
      <c r="H108" s="58"/>
      <c r="I108" s="167"/>
      <c r="J108" s="192"/>
      <c r="K108" s="168"/>
      <c r="L108" s="168"/>
      <c r="M108" s="56">
        <f>M107+IF(AND(K108="Pago",OR(E108='PC Receitas'!$O$4,E108='PC Receitas'!$O$5,E108='PC Receitas'!$O$6)),I108,IF(AND(K108="Pago",OR(E108='PC Receitas'!$O$7,E108='PC Receitas'!$O$8,E108='PC Receitas'!$O$9,E108='PC Receitas'!$O$10,E108='PC Receitas'!$O$11,E108='PC Receitas'!$O$12,E108='PC Receitas'!$O$13,E108='PC Receitas'!$O$14)),-I108,0))</f>
        <v>12927.7</v>
      </c>
      <c r="R108" s="153" t="e">
        <f t="shared" si="4"/>
        <v>#N/A</v>
      </c>
      <c r="S108" s="150" t="e">
        <f t="shared" si="5"/>
        <v>#N/A</v>
      </c>
      <c r="T108" s="150" t="e">
        <f t="shared" si="6"/>
        <v>#N/A</v>
      </c>
      <c r="U108" s="150" t="e">
        <f t="shared" si="7"/>
        <v>#N/A</v>
      </c>
      <c r="V108" s="154" t="e">
        <f>VLOOKUP(E108,'PC Receitas'!$O$4:$P$14,2,FALSE)</f>
        <v>#N/A</v>
      </c>
    </row>
    <row r="109" spans="3:22" ht="19.5" customHeight="1" thickTop="1" thickBot="1" x14ac:dyDescent="0.3">
      <c r="C109" s="58"/>
      <c r="D109" s="58" t="str">
        <f>IF(C109&lt;&gt;"",TEXT(C109,"00")&amp;"/04/"&amp;'Configurações Básicas'!$P$5,"")</f>
        <v/>
      </c>
      <c r="E109" s="58"/>
      <c r="F109" s="28"/>
      <c r="G109" s="58"/>
      <c r="H109" s="58"/>
      <c r="I109" s="167"/>
      <c r="J109" s="192"/>
      <c r="K109" s="168"/>
      <c r="L109" s="168"/>
      <c r="M109" s="56">
        <f>M108+IF(AND(K109="Pago",OR(E109='PC Receitas'!$O$4,E109='PC Receitas'!$O$5,E109='PC Receitas'!$O$6)),I109,IF(AND(K109="Pago",OR(E109='PC Receitas'!$O$7,E109='PC Receitas'!$O$8,E109='PC Receitas'!$O$9,E109='PC Receitas'!$O$10,E109='PC Receitas'!$O$11,E109='PC Receitas'!$O$12,E109='PC Receitas'!$O$13,E109='PC Receitas'!$O$14)),-I109,0))</f>
        <v>12927.7</v>
      </c>
      <c r="R109" s="153" t="e">
        <f t="shared" si="4"/>
        <v>#N/A</v>
      </c>
      <c r="S109" s="150" t="e">
        <f t="shared" si="5"/>
        <v>#N/A</v>
      </c>
      <c r="T109" s="150" t="e">
        <f t="shared" si="6"/>
        <v>#N/A</v>
      </c>
      <c r="U109" s="150" t="e">
        <f t="shared" si="7"/>
        <v>#N/A</v>
      </c>
      <c r="V109" s="154" t="e">
        <f>VLOOKUP(E109,'PC Receitas'!$O$4:$P$14,2,FALSE)</f>
        <v>#N/A</v>
      </c>
    </row>
    <row r="110" spans="3:22" ht="19.5" customHeight="1" thickTop="1" thickBot="1" x14ac:dyDescent="0.3">
      <c r="C110" s="58"/>
      <c r="D110" s="58" t="str">
        <f>IF(C110&lt;&gt;"",TEXT(C110,"00")&amp;"/04/"&amp;'Configurações Básicas'!$P$5,"")</f>
        <v/>
      </c>
      <c r="E110" s="58"/>
      <c r="F110" s="28"/>
      <c r="G110" s="28"/>
      <c r="H110" s="28"/>
      <c r="I110" s="167"/>
      <c r="J110" s="192"/>
      <c r="K110" s="168"/>
      <c r="L110" s="168"/>
      <c r="M110" s="56">
        <f>M109+IF(AND(K110="Pago",OR(E110='PC Receitas'!$O$4,E110='PC Receitas'!$O$5,E110='PC Receitas'!$O$6)),I110,IF(AND(K110="Pago",OR(E110='PC Receitas'!$O$7,E110='PC Receitas'!$O$8,E110='PC Receitas'!$O$9,E110='PC Receitas'!$O$10,E110='PC Receitas'!$O$11,E110='PC Receitas'!$O$12,E110='PC Receitas'!$O$13,E110='PC Receitas'!$O$14)),-I110,0))</f>
        <v>12927.7</v>
      </c>
      <c r="R110" s="153" t="e">
        <f t="shared" si="4"/>
        <v>#N/A</v>
      </c>
      <c r="S110" s="150" t="e">
        <f t="shared" si="5"/>
        <v>#N/A</v>
      </c>
      <c r="T110" s="150" t="e">
        <f t="shared" si="6"/>
        <v>#N/A</v>
      </c>
      <c r="U110" s="150" t="e">
        <f t="shared" si="7"/>
        <v>#N/A</v>
      </c>
      <c r="V110" s="154" t="e">
        <f>VLOOKUP(E110,'PC Receitas'!$O$4:$P$14,2,FALSE)</f>
        <v>#N/A</v>
      </c>
    </row>
    <row r="111" spans="3:22" ht="19.5" customHeight="1" thickTop="1" thickBot="1" x14ac:dyDescent="0.3">
      <c r="C111" s="58"/>
      <c r="D111" s="58" t="str">
        <f>IF(C111&lt;&gt;"",TEXT(C111,"00")&amp;"/04/"&amp;'Configurações Básicas'!$P$5,"")</f>
        <v/>
      </c>
      <c r="E111" s="58"/>
      <c r="F111" s="28"/>
      <c r="G111" s="58"/>
      <c r="H111" s="58"/>
      <c r="I111" s="167"/>
      <c r="J111" s="192"/>
      <c r="K111" s="168"/>
      <c r="L111" s="168"/>
      <c r="M111" s="56">
        <f>M110+IF(AND(K111="Pago",OR(E111='PC Receitas'!$O$4,E111='PC Receitas'!$O$5,E111='PC Receitas'!$O$6)),I111,IF(AND(K111="Pago",OR(E111='PC Receitas'!$O$7,E111='PC Receitas'!$O$8,E111='PC Receitas'!$O$9,E111='PC Receitas'!$O$10,E111='PC Receitas'!$O$11,E111='PC Receitas'!$O$12,E111='PC Receitas'!$O$13,E111='PC Receitas'!$O$14)),-I111,0))</f>
        <v>12927.7</v>
      </c>
      <c r="R111" s="153" t="e">
        <f t="shared" si="4"/>
        <v>#N/A</v>
      </c>
      <c r="S111" s="150" t="e">
        <f t="shared" si="5"/>
        <v>#N/A</v>
      </c>
      <c r="T111" s="150" t="e">
        <f t="shared" si="6"/>
        <v>#N/A</v>
      </c>
      <c r="U111" s="150" t="e">
        <f t="shared" si="7"/>
        <v>#N/A</v>
      </c>
      <c r="V111" s="154" t="e">
        <f>VLOOKUP(E111,'PC Receitas'!$O$4:$P$14,2,FALSE)</f>
        <v>#N/A</v>
      </c>
    </row>
    <row r="112" spans="3:22" ht="19.5" customHeight="1" thickTop="1" thickBot="1" x14ac:dyDescent="0.3">
      <c r="C112" s="58"/>
      <c r="D112" s="58" t="str">
        <f>IF(C112&lt;&gt;"",TEXT(C112,"00")&amp;"/04/"&amp;'Configurações Básicas'!$P$5,"")</f>
        <v/>
      </c>
      <c r="E112" s="58"/>
      <c r="F112" s="28"/>
      <c r="G112" s="58"/>
      <c r="H112" s="58"/>
      <c r="I112" s="167"/>
      <c r="J112" s="192"/>
      <c r="K112" s="168"/>
      <c r="L112" s="168"/>
      <c r="M112" s="56">
        <f>M111+IF(AND(K112="Pago",OR(E112='PC Receitas'!$O$4,E112='PC Receitas'!$O$5,E112='PC Receitas'!$O$6)),I112,IF(AND(K112="Pago",OR(E112='PC Receitas'!$O$7,E112='PC Receitas'!$O$8,E112='PC Receitas'!$O$9,E112='PC Receitas'!$O$10,E112='PC Receitas'!$O$11,E112='PC Receitas'!$O$12,E112='PC Receitas'!$O$13,E112='PC Receitas'!$O$14)),-I112,0))</f>
        <v>12927.7</v>
      </c>
      <c r="R112" s="153" t="e">
        <f t="shared" si="4"/>
        <v>#N/A</v>
      </c>
      <c r="S112" s="150" t="e">
        <f t="shared" si="5"/>
        <v>#N/A</v>
      </c>
      <c r="T112" s="150" t="e">
        <f t="shared" si="6"/>
        <v>#N/A</v>
      </c>
      <c r="U112" s="150" t="e">
        <f t="shared" si="7"/>
        <v>#N/A</v>
      </c>
      <c r="V112" s="154" t="e">
        <f>VLOOKUP(E112,'PC Receitas'!$O$4:$P$14,2,FALSE)</f>
        <v>#N/A</v>
      </c>
    </row>
    <row r="113" spans="3:22" ht="19.5" customHeight="1" thickTop="1" thickBot="1" x14ac:dyDescent="0.3">
      <c r="C113" s="58"/>
      <c r="D113" s="58" t="str">
        <f>IF(C113&lt;&gt;"",TEXT(C113,"00")&amp;"/04/"&amp;'Configurações Básicas'!$P$5,"")</f>
        <v/>
      </c>
      <c r="E113" s="58"/>
      <c r="F113" s="28"/>
      <c r="G113" s="28"/>
      <c r="H113" s="28"/>
      <c r="I113" s="167"/>
      <c r="J113" s="192"/>
      <c r="K113" s="168"/>
      <c r="L113" s="168"/>
      <c r="M113" s="56">
        <f>M112+IF(AND(K113="Pago",OR(E113='PC Receitas'!$O$4,E113='PC Receitas'!$O$5,E113='PC Receitas'!$O$6)),I113,IF(AND(K113="Pago",OR(E113='PC Receitas'!$O$7,E113='PC Receitas'!$O$8,E113='PC Receitas'!$O$9,E113='PC Receitas'!$O$10,E113='PC Receitas'!$O$11,E113='PC Receitas'!$O$12,E113='PC Receitas'!$O$13,E113='PC Receitas'!$O$14)),-I113,0))</f>
        <v>12927.7</v>
      </c>
      <c r="R113" s="153" t="e">
        <f t="shared" si="4"/>
        <v>#N/A</v>
      </c>
      <c r="S113" s="150" t="e">
        <f t="shared" si="5"/>
        <v>#N/A</v>
      </c>
      <c r="T113" s="150" t="e">
        <f t="shared" si="6"/>
        <v>#N/A</v>
      </c>
      <c r="U113" s="150" t="e">
        <f t="shared" si="7"/>
        <v>#N/A</v>
      </c>
      <c r="V113" s="154" t="e">
        <f>VLOOKUP(E113,'PC Receitas'!$O$4:$P$14,2,FALSE)</f>
        <v>#N/A</v>
      </c>
    </row>
    <row r="114" spans="3:22" ht="19.5" customHeight="1" thickTop="1" thickBot="1" x14ac:dyDescent="0.3">
      <c r="C114" s="58"/>
      <c r="D114" s="58" t="str">
        <f>IF(C114&lt;&gt;"",TEXT(C114,"00")&amp;"/04/"&amp;'Configurações Básicas'!$P$5,"")</f>
        <v/>
      </c>
      <c r="E114" s="58"/>
      <c r="F114" s="28"/>
      <c r="G114" s="58"/>
      <c r="H114" s="58"/>
      <c r="I114" s="167"/>
      <c r="J114" s="192"/>
      <c r="K114" s="168"/>
      <c r="L114" s="168"/>
      <c r="M114" s="56">
        <f>M113+IF(AND(K114="Pago",OR(E114='PC Receitas'!$O$4,E114='PC Receitas'!$O$5,E114='PC Receitas'!$O$6)),I114,IF(AND(K114="Pago",OR(E114='PC Receitas'!$O$7,E114='PC Receitas'!$O$8,E114='PC Receitas'!$O$9,E114='PC Receitas'!$O$10,E114='PC Receitas'!$O$11,E114='PC Receitas'!$O$12,E114='PC Receitas'!$O$13,E114='PC Receitas'!$O$14)),-I114,0))</f>
        <v>12927.7</v>
      </c>
      <c r="R114" s="153" t="e">
        <f t="shared" si="4"/>
        <v>#N/A</v>
      </c>
      <c r="S114" s="150" t="e">
        <f t="shared" si="5"/>
        <v>#N/A</v>
      </c>
      <c r="T114" s="150" t="e">
        <f t="shared" si="6"/>
        <v>#N/A</v>
      </c>
      <c r="U114" s="150" t="e">
        <f t="shared" si="7"/>
        <v>#N/A</v>
      </c>
      <c r="V114" s="154" t="e">
        <f>VLOOKUP(E114,'PC Receitas'!$O$4:$P$14,2,FALSE)</f>
        <v>#N/A</v>
      </c>
    </row>
    <row r="115" spans="3:22" ht="19.5" customHeight="1" thickTop="1" thickBot="1" x14ac:dyDescent="0.3">
      <c r="C115" s="58"/>
      <c r="D115" s="58" t="str">
        <f>IF(C115&lt;&gt;"",TEXT(C115,"00")&amp;"/04/"&amp;'Configurações Básicas'!$P$5,"")</f>
        <v/>
      </c>
      <c r="E115" s="58"/>
      <c r="F115" s="28"/>
      <c r="G115" s="58"/>
      <c r="H115" s="58"/>
      <c r="I115" s="167"/>
      <c r="J115" s="192"/>
      <c r="K115" s="168"/>
      <c r="L115" s="168"/>
      <c r="M115" s="56">
        <f>M114+IF(AND(K115="Pago",OR(E115='PC Receitas'!$O$4,E115='PC Receitas'!$O$5,E115='PC Receitas'!$O$6)),I115,IF(AND(K115="Pago",OR(E115='PC Receitas'!$O$7,E115='PC Receitas'!$O$8,E115='PC Receitas'!$O$9,E115='PC Receitas'!$O$10,E115='PC Receitas'!$O$11,E115='PC Receitas'!$O$12,E115='PC Receitas'!$O$13,E115='PC Receitas'!$O$14)),-I115,0))</f>
        <v>12927.7</v>
      </c>
      <c r="R115" s="153" t="e">
        <f t="shared" si="4"/>
        <v>#N/A</v>
      </c>
      <c r="S115" s="150" t="e">
        <f t="shared" si="5"/>
        <v>#N/A</v>
      </c>
      <c r="T115" s="150" t="e">
        <f t="shared" si="6"/>
        <v>#N/A</v>
      </c>
      <c r="U115" s="150" t="e">
        <f t="shared" si="7"/>
        <v>#N/A</v>
      </c>
      <c r="V115" s="154" t="e">
        <f>VLOOKUP(E115,'PC Receitas'!$O$4:$P$14,2,FALSE)</f>
        <v>#N/A</v>
      </c>
    </row>
    <row r="116" spans="3:22" ht="19.5" customHeight="1" thickTop="1" thickBot="1" x14ac:dyDescent="0.3">
      <c r="C116" s="58"/>
      <c r="D116" s="58" t="str">
        <f>IF(C116&lt;&gt;"",TEXT(C116,"00")&amp;"/04/"&amp;'Configurações Básicas'!$P$5,"")</f>
        <v/>
      </c>
      <c r="E116" s="58"/>
      <c r="F116" s="28"/>
      <c r="G116" s="58"/>
      <c r="H116" s="58"/>
      <c r="I116" s="167"/>
      <c r="J116" s="192"/>
      <c r="K116" s="168"/>
      <c r="L116" s="168"/>
      <c r="M116" s="56">
        <f>M115+IF(AND(K116="Pago",OR(E116='PC Receitas'!$O$4,E116='PC Receitas'!$O$5,E116='PC Receitas'!$O$6)),I116,IF(AND(K116="Pago",OR(E116='PC Receitas'!$O$7,E116='PC Receitas'!$O$8,E116='PC Receitas'!$O$9,E116='PC Receitas'!$O$10,E116='PC Receitas'!$O$11,E116='PC Receitas'!$O$12,E116='PC Receitas'!$O$13,E116='PC Receitas'!$O$14)),-I116,0))</f>
        <v>12927.7</v>
      </c>
      <c r="R116" s="153" t="e">
        <f t="shared" si="4"/>
        <v>#N/A</v>
      </c>
      <c r="S116" s="150" t="e">
        <f t="shared" si="5"/>
        <v>#N/A</v>
      </c>
      <c r="T116" s="150" t="e">
        <f t="shared" si="6"/>
        <v>#N/A</v>
      </c>
      <c r="U116" s="150" t="e">
        <f t="shared" si="7"/>
        <v>#N/A</v>
      </c>
      <c r="V116" s="154" t="e">
        <f>VLOOKUP(E116,'PC Receitas'!$O$4:$P$14,2,FALSE)</f>
        <v>#N/A</v>
      </c>
    </row>
    <row r="117" spans="3:22" ht="19.5" customHeight="1" thickTop="1" thickBot="1" x14ac:dyDescent="0.3">
      <c r="C117" s="58"/>
      <c r="D117" s="58" t="str">
        <f>IF(C117&lt;&gt;"",TEXT(C117,"00")&amp;"/04/"&amp;'Configurações Básicas'!$P$5,"")</f>
        <v/>
      </c>
      <c r="E117" s="58"/>
      <c r="F117" s="28"/>
      <c r="G117" s="58"/>
      <c r="H117" s="58"/>
      <c r="I117" s="167"/>
      <c r="J117" s="192"/>
      <c r="K117" s="168"/>
      <c r="L117" s="168"/>
      <c r="M117" s="56">
        <f>M116+IF(AND(K117="Pago",OR(E117='PC Receitas'!$O$4,E117='PC Receitas'!$O$5,E117='PC Receitas'!$O$6)),I117,IF(AND(K117="Pago",OR(E117='PC Receitas'!$O$7,E117='PC Receitas'!$O$8,E117='PC Receitas'!$O$9,E117='PC Receitas'!$O$10,E117='PC Receitas'!$O$11,E117='PC Receitas'!$O$12,E117='PC Receitas'!$O$13,E117='PC Receitas'!$O$14)),-I117,0))</f>
        <v>12927.7</v>
      </c>
      <c r="R117" s="153" t="e">
        <f t="shared" si="4"/>
        <v>#N/A</v>
      </c>
      <c r="S117" s="150" t="e">
        <f t="shared" si="5"/>
        <v>#N/A</v>
      </c>
      <c r="T117" s="150" t="e">
        <f t="shared" si="6"/>
        <v>#N/A</v>
      </c>
      <c r="U117" s="150" t="e">
        <f t="shared" si="7"/>
        <v>#N/A</v>
      </c>
      <c r="V117" s="154" t="e">
        <f>VLOOKUP(E117,'PC Receitas'!$O$4:$P$14,2,FALSE)</f>
        <v>#N/A</v>
      </c>
    </row>
    <row r="118" spans="3:22" ht="19.5" customHeight="1" thickTop="1" thickBot="1" x14ac:dyDescent="0.3">
      <c r="C118" s="58"/>
      <c r="D118" s="58" t="str">
        <f>IF(C118&lt;&gt;"",TEXT(C118,"00")&amp;"/04/"&amp;'Configurações Básicas'!$P$5,"")</f>
        <v/>
      </c>
      <c r="E118" s="58"/>
      <c r="F118" s="28"/>
      <c r="G118" s="28"/>
      <c r="H118" s="28"/>
      <c r="I118" s="167"/>
      <c r="J118" s="192"/>
      <c r="K118" s="168"/>
      <c r="L118" s="168"/>
      <c r="M118" s="56">
        <f>M117+IF(AND(K118="Pago",OR(E118='PC Receitas'!$O$4,E118='PC Receitas'!$O$5,E118='PC Receitas'!$O$6)),I118,IF(AND(K118="Pago",OR(E118='PC Receitas'!$O$7,E118='PC Receitas'!$O$8,E118='PC Receitas'!$O$9,E118='PC Receitas'!$O$10,E118='PC Receitas'!$O$11,E118='PC Receitas'!$O$12,E118='PC Receitas'!$O$13,E118='PC Receitas'!$O$14)),-I118,0))</f>
        <v>12927.7</v>
      </c>
      <c r="R118" s="153" t="e">
        <f t="shared" si="4"/>
        <v>#N/A</v>
      </c>
      <c r="S118" s="150" t="e">
        <f t="shared" si="5"/>
        <v>#N/A</v>
      </c>
      <c r="T118" s="150" t="e">
        <f t="shared" si="6"/>
        <v>#N/A</v>
      </c>
      <c r="U118" s="150" t="e">
        <f t="shared" si="7"/>
        <v>#N/A</v>
      </c>
      <c r="V118" s="154" t="e">
        <f>VLOOKUP(E118,'PC Receitas'!$O$4:$P$14,2,FALSE)</f>
        <v>#N/A</v>
      </c>
    </row>
    <row r="119" spans="3:22" ht="19.5" customHeight="1" thickTop="1" thickBot="1" x14ac:dyDescent="0.3">
      <c r="C119" s="58"/>
      <c r="D119" s="58" t="str">
        <f>IF(C119&lt;&gt;"",TEXT(C119,"00")&amp;"/04/"&amp;'Configurações Básicas'!$P$5,"")</f>
        <v/>
      </c>
      <c r="E119" s="58"/>
      <c r="F119" s="28"/>
      <c r="G119" s="28"/>
      <c r="H119" s="28"/>
      <c r="I119" s="167"/>
      <c r="J119" s="192"/>
      <c r="K119" s="168"/>
      <c r="L119" s="168"/>
      <c r="M119" s="56">
        <f>M118+IF(AND(K119="Pago",OR(E119='PC Receitas'!$O$4,E119='PC Receitas'!$O$5,E119='PC Receitas'!$O$6)),I119,IF(AND(K119="Pago",OR(E119='PC Receitas'!$O$7,E119='PC Receitas'!$O$8,E119='PC Receitas'!$O$9,E119='PC Receitas'!$O$10,E119='PC Receitas'!$O$11,E119='PC Receitas'!$O$12,E119='PC Receitas'!$O$13,E119='PC Receitas'!$O$14)),-I119,0))</f>
        <v>12927.7</v>
      </c>
      <c r="R119" s="153" t="e">
        <f t="shared" si="4"/>
        <v>#N/A</v>
      </c>
      <c r="S119" s="150" t="e">
        <f t="shared" si="5"/>
        <v>#N/A</v>
      </c>
      <c r="T119" s="150" t="e">
        <f t="shared" si="6"/>
        <v>#N/A</v>
      </c>
      <c r="U119" s="150" t="e">
        <f t="shared" si="7"/>
        <v>#N/A</v>
      </c>
      <c r="V119" s="154" t="e">
        <f>VLOOKUP(E119,'PC Receitas'!$O$4:$P$14,2,FALSE)</f>
        <v>#N/A</v>
      </c>
    </row>
    <row r="120" spans="3:22" ht="19.5" customHeight="1" thickTop="1" thickBot="1" x14ac:dyDescent="0.3">
      <c r="C120" s="58"/>
      <c r="D120" s="58" t="str">
        <f>IF(C120&lt;&gt;"",TEXT(C120,"00")&amp;"/04/"&amp;'Configurações Básicas'!$P$5,"")</f>
        <v/>
      </c>
      <c r="E120" s="58"/>
      <c r="F120" s="58"/>
      <c r="G120" s="58"/>
      <c r="H120" s="58"/>
      <c r="I120" s="59"/>
      <c r="J120" s="193"/>
      <c r="K120" s="168"/>
      <c r="L120" s="60"/>
      <c r="M120" s="56">
        <f>M119+IF(AND(K120="Pago",OR(E120='PC Receitas'!$O$4,E120='PC Receitas'!$O$5,E120='PC Receitas'!$O$6)),I120,IF(AND(K120="Pago",OR(E120='PC Receitas'!$O$7,E120='PC Receitas'!$O$8,E120='PC Receitas'!$O$9,E120='PC Receitas'!$O$10,E120='PC Receitas'!$O$11,E120='PC Receitas'!$O$12,E120='PC Receitas'!$O$13,E120='PC Receitas'!$O$14)),-I120,0))</f>
        <v>12927.7</v>
      </c>
      <c r="R120" s="153" t="e">
        <f t="shared" si="4"/>
        <v>#N/A</v>
      </c>
      <c r="S120" s="150" t="e">
        <f t="shared" si="5"/>
        <v>#N/A</v>
      </c>
      <c r="T120" s="150" t="e">
        <f t="shared" si="6"/>
        <v>#N/A</v>
      </c>
      <c r="U120" s="150" t="e">
        <f t="shared" si="7"/>
        <v>#N/A</v>
      </c>
      <c r="V120" s="154" t="e">
        <f>VLOOKUP(E120,'PC Receitas'!$O$4:$P$14,2,FALSE)</f>
        <v>#N/A</v>
      </c>
    </row>
    <row r="121" spans="3:22" ht="19.5" customHeight="1" thickTop="1" thickBot="1" x14ac:dyDescent="0.3">
      <c r="C121" s="58"/>
      <c r="D121" s="58" t="str">
        <f>IF(C121&lt;&gt;"",TEXT(C121,"00")&amp;"/04/"&amp;'Configurações Básicas'!$P$5,"")</f>
        <v/>
      </c>
      <c r="E121" s="58"/>
      <c r="F121" s="58"/>
      <c r="G121" s="58"/>
      <c r="H121" s="58"/>
      <c r="I121" s="59"/>
      <c r="J121" s="193"/>
      <c r="K121" s="168"/>
      <c r="L121" s="60"/>
      <c r="M121" s="56">
        <f>M120+IF(AND(K121="Pago",OR(E121='PC Receitas'!$O$4,E121='PC Receitas'!$O$5,E121='PC Receitas'!$O$6)),I121,IF(AND(K121="Pago",OR(E121='PC Receitas'!$O$7,E121='PC Receitas'!$O$8,E121='PC Receitas'!$O$9,E121='PC Receitas'!$O$10,E121='PC Receitas'!$O$11,E121='PC Receitas'!$O$12,E121='PC Receitas'!$O$13,E121='PC Receitas'!$O$14)),-I121,0))</f>
        <v>12927.7</v>
      </c>
      <c r="R121" s="153" t="e">
        <f t="shared" si="4"/>
        <v>#N/A</v>
      </c>
      <c r="S121" s="150" t="e">
        <f t="shared" si="5"/>
        <v>#N/A</v>
      </c>
      <c r="T121" s="150" t="e">
        <f t="shared" si="6"/>
        <v>#N/A</v>
      </c>
      <c r="U121" s="150" t="e">
        <f t="shared" si="7"/>
        <v>#N/A</v>
      </c>
      <c r="V121" s="154" t="e">
        <f>VLOOKUP(E121,'PC Receitas'!$O$4:$P$14,2,FALSE)</f>
        <v>#N/A</v>
      </c>
    </row>
    <row r="122" spans="3:22" ht="19.5" customHeight="1" thickTop="1" thickBot="1" x14ac:dyDescent="0.3">
      <c r="C122" s="58"/>
      <c r="D122" s="58" t="str">
        <f>IF(C122&lt;&gt;"",TEXT(C122,"00")&amp;"/04/"&amp;'Configurações Básicas'!$P$5,"")</f>
        <v/>
      </c>
      <c r="E122" s="58"/>
      <c r="F122" s="58"/>
      <c r="G122" s="58"/>
      <c r="H122" s="58"/>
      <c r="I122" s="59"/>
      <c r="J122" s="193"/>
      <c r="K122" s="168"/>
      <c r="L122" s="60"/>
      <c r="M122" s="56">
        <f>M121+IF(AND(K122="Pago",OR(E122='PC Receitas'!$O$4,E122='PC Receitas'!$O$5,E122='PC Receitas'!$O$6)),I122,IF(AND(K122="Pago",OR(E122='PC Receitas'!$O$7,E122='PC Receitas'!$O$8,E122='PC Receitas'!$O$9,E122='PC Receitas'!$O$10,E122='PC Receitas'!$O$11,E122='PC Receitas'!$O$12,E122='PC Receitas'!$O$13,E122='PC Receitas'!$O$14)),-I122,0))</f>
        <v>12927.7</v>
      </c>
      <c r="R122" s="153" t="e">
        <f t="shared" si="4"/>
        <v>#N/A</v>
      </c>
      <c r="S122" s="150" t="e">
        <f t="shared" si="5"/>
        <v>#N/A</v>
      </c>
      <c r="T122" s="150" t="e">
        <f t="shared" si="6"/>
        <v>#N/A</v>
      </c>
      <c r="U122" s="150" t="e">
        <f t="shared" si="7"/>
        <v>#N/A</v>
      </c>
      <c r="V122" s="154" t="e">
        <f>VLOOKUP(E122,'PC Receitas'!$O$4:$P$14,2,FALSE)</f>
        <v>#N/A</v>
      </c>
    </row>
    <row r="123" spans="3:22" ht="19.5" customHeight="1" thickTop="1" thickBot="1" x14ac:dyDescent="0.3">
      <c r="C123" s="58"/>
      <c r="D123" s="58" t="str">
        <f>IF(C123&lt;&gt;"",TEXT(C123,"00")&amp;"/04/"&amp;'Configurações Básicas'!$P$5,"")</f>
        <v/>
      </c>
      <c r="E123" s="58"/>
      <c r="F123" s="58"/>
      <c r="G123" s="58"/>
      <c r="H123" s="58"/>
      <c r="I123" s="59"/>
      <c r="J123" s="193"/>
      <c r="K123" s="60"/>
      <c r="L123" s="60"/>
      <c r="M123" s="56">
        <f>M122+IF(AND(K123="Pago",OR(E123='PC Receitas'!$O$4,E123='PC Receitas'!$O$5,E123='PC Receitas'!$O$6)),I123,IF(AND(K123="Pago",OR(E123='PC Receitas'!$O$7,E123='PC Receitas'!$O$8,E123='PC Receitas'!$O$9,E123='PC Receitas'!$O$10,E123='PC Receitas'!$O$11,E123='PC Receitas'!$O$12,E123='PC Receitas'!$O$13,E123='PC Receitas'!$O$14)),-I123,0))</f>
        <v>12927.7</v>
      </c>
      <c r="R123" s="153" t="e">
        <f t="shared" si="4"/>
        <v>#N/A</v>
      </c>
      <c r="S123" s="150" t="e">
        <f t="shared" si="5"/>
        <v>#N/A</v>
      </c>
      <c r="T123" s="150" t="e">
        <f t="shared" si="6"/>
        <v>#N/A</v>
      </c>
      <c r="U123" s="150" t="e">
        <f t="shared" si="7"/>
        <v>#N/A</v>
      </c>
      <c r="V123" s="154" t="e">
        <f>VLOOKUP(E123,'PC Receitas'!$O$4:$P$14,2,FALSE)</f>
        <v>#N/A</v>
      </c>
    </row>
    <row r="124" spans="3:22" ht="19.5" customHeight="1" thickTop="1" thickBot="1" x14ac:dyDescent="0.3">
      <c r="C124" s="58"/>
      <c r="D124" s="58" t="str">
        <f>IF(C124&lt;&gt;"",TEXT(C124,"00")&amp;"/04/"&amp;'Configurações Básicas'!$P$5,"")</f>
        <v/>
      </c>
      <c r="E124" s="58"/>
      <c r="F124" s="58"/>
      <c r="G124" s="58"/>
      <c r="H124" s="58"/>
      <c r="I124" s="59"/>
      <c r="J124" s="193"/>
      <c r="K124" s="60"/>
      <c r="L124" s="60"/>
      <c r="M124" s="56">
        <f>M123+IF(AND(K124="Pago",OR(E124='PC Receitas'!$O$4,E124='PC Receitas'!$O$5,E124='PC Receitas'!$O$6)),I124,IF(AND(K124="Pago",OR(E124='PC Receitas'!$O$7,E124='PC Receitas'!$O$8,E124='PC Receitas'!$O$9,E124='PC Receitas'!$O$10,E124='PC Receitas'!$O$11,E124='PC Receitas'!$O$12,E124='PC Receitas'!$O$13,E124='PC Receitas'!$O$14)),-I124,0))</f>
        <v>12927.7</v>
      </c>
      <c r="R124" s="153" t="e">
        <f t="shared" si="4"/>
        <v>#N/A</v>
      </c>
      <c r="S124" s="150" t="e">
        <f t="shared" si="5"/>
        <v>#N/A</v>
      </c>
      <c r="T124" s="150" t="e">
        <f t="shared" si="6"/>
        <v>#N/A</v>
      </c>
      <c r="U124" s="150" t="e">
        <f t="shared" si="7"/>
        <v>#N/A</v>
      </c>
      <c r="V124" s="154" t="e">
        <f>VLOOKUP(E124,'PC Receitas'!$O$4:$P$14,2,FALSE)</f>
        <v>#N/A</v>
      </c>
    </row>
    <row r="125" spans="3:22" ht="19.5" customHeight="1" thickTop="1" thickBot="1" x14ac:dyDescent="0.3">
      <c r="C125" s="58"/>
      <c r="D125" s="58" t="str">
        <f>IF(C125&lt;&gt;"",TEXT(C125,"00")&amp;"/04/"&amp;'Configurações Básicas'!$P$5,"")</f>
        <v/>
      </c>
      <c r="E125" s="58"/>
      <c r="F125" s="58"/>
      <c r="G125" s="58"/>
      <c r="H125" s="58"/>
      <c r="I125" s="59"/>
      <c r="J125" s="193"/>
      <c r="K125" s="60"/>
      <c r="L125" s="60"/>
      <c r="M125" s="56">
        <f>M124+IF(AND(K125="Pago",OR(E125='PC Receitas'!$O$4,E125='PC Receitas'!$O$5,E125='PC Receitas'!$O$6)),I125,IF(AND(K125="Pago",OR(E125='PC Receitas'!$O$7,E125='PC Receitas'!$O$8,E125='PC Receitas'!$O$9,E125='PC Receitas'!$O$10,E125='PC Receitas'!$O$11,E125='PC Receitas'!$O$12,E125='PC Receitas'!$O$13,E125='PC Receitas'!$O$14)),-I125,0))</f>
        <v>12927.7</v>
      </c>
      <c r="R125" s="153" t="e">
        <f t="shared" si="4"/>
        <v>#N/A</v>
      </c>
      <c r="S125" s="150" t="e">
        <f t="shared" si="5"/>
        <v>#N/A</v>
      </c>
      <c r="T125" s="150" t="e">
        <f t="shared" si="6"/>
        <v>#N/A</v>
      </c>
      <c r="U125" s="150" t="e">
        <f t="shared" si="7"/>
        <v>#N/A</v>
      </c>
      <c r="V125" s="154" t="e">
        <f>VLOOKUP(E125,'PC Receitas'!$O$4:$P$14,2,FALSE)</f>
        <v>#N/A</v>
      </c>
    </row>
    <row r="126" spans="3:22" ht="19.5" customHeight="1" thickTop="1" thickBot="1" x14ac:dyDescent="0.3">
      <c r="C126" s="58"/>
      <c r="D126" s="58" t="str">
        <f>IF(C126&lt;&gt;"",TEXT(C126,"00")&amp;"/04/"&amp;'Configurações Básicas'!$P$5,"")</f>
        <v/>
      </c>
      <c r="E126" s="58"/>
      <c r="F126" s="58"/>
      <c r="G126" s="58"/>
      <c r="H126" s="58"/>
      <c r="I126" s="59"/>
      <c r="J126" s="193"/>
      <c r="K126" s="60"/>
      <c r="L126" s="60"/>
      <c r="M126" s="56">
        <f>M125+IF(AND(K126="Pago",OR(E126='PC Receitas'!$O$4,E126='PC Receitas'!$O$5,E126='PC Receitas'!$O$6)),I126,IF(AND(K126="Pago",OR(E126='PC Receitas'!$O$7,E126='PC Receitas'!$O$8,E126='PC Receitas'!$O$9,E126='PC Receitas'!$O$10,E126='PC Receitas'!$O$11,E126='PC Receitas'!$O$12,E126='PC Receitas'!$O$13,E126='PC Receitas'!$O$14)),-I126,0))</f>
        <v>12927.7</v>
      </c>
      <c r="R126" s="153" t="e">
        <f t="shared" si="4"/>
        <v>#N/A</v>
      </c>
      <c r="S126" s="150" t="e">
        <f t="shared" si="5"/>
        <v>#N/A</v>
      </c>
      <c r="T126" s="150" t="e">
        <f t="shared" si="6"/>
        <v>#N/A</v>
      </c>
      <c r="U126" s="150" t="e">
        <f t="shared" si="7"/>
        <v>#N/A</v>
      </c>
      <c r="V126" s="154" t="e">
        <f>VLOOKUP(E126,'PC Receitas'!$O$4:$P$14,2,FALSE)</f>
        <v>#N/A</v>
      </c>
    </row>
    <row r="127" spans="3:22" ht="19.5" customHeight="1" thickTop="1" thickBot="1" x14ac:dyDescent="0.3">
      <c r="C127" s="58"/>
      <c r="D127" s="58" t="str">
        <f>IF(C127&lt;&gt;"",TEXT(C127,"00")&amp;"/04/"&amp;'Configurações Básicas'!$P$5,"")</f>
        <v/>
      </c>
      <c r="E127" s="58"/>
      <c r="F127" s="58"/>
      <c r="G127" s="58"/>
      <c r="H127" s="58"/>
      <c r="I127" s="59"/>
      <c r="J127" s="193"/>
      <c r="K127" s="60"/>
      <c r="L127" s="60"/>
      <c r="M127" s="56">
        <f>M126+IF(AND(K127="Pago",OR(E127='PC Receitas'!$O$4,E127='PC Receitas'!$O$5,E127='PC Receitas'!$O$6)),I127,IF(AND(K127="Pago",OR(E127='PC Receitas'!$O$7,E127='PC Receitas'!$O$8,E127='PC Receitas'!$O$9,E127='PC Receitas'!$O$10,E127='PC Receitas'!$O$11,E127='PC Receitas'!$O$12,E127='PC Receitas'!$O$13,E127='PC Receitas'!$O$14)),-I127,0))</f>
        <v>12927.7</v>
      </c>
      <c r="R127" s="153" t="e">
        <f t="shared" si="4"/>
        <v>#N/A</v>
      </c>
      <c r="S127" s="150" t="e">
        <f t="shared" si="5"/>
        <v>#N/A</v>
      </c>
      <c r="T127" s="150" t="e">
        <f t="shared" si="6"/>
        <v>#N/A</v>
      </c>
      <c r="U127" s="150" t="e">
        <f t="shared" si="7"/>
        <v>#N/A</v>
      </c>
      <c r="V127" s="154" t="e">
        <f>VLOOKUP(E127,'PC Receitas'!$O$4:$P$14,2,FALSE)</f>
        <v>#N/A</v>
      </c>
    </row>
    <row r="128" spans="3:22" ht="19.5" customHeight="1" thickTop="1" thickBot="1" x14ac:dyDescent="0.3">
      <c r="C128" s="58"/>
      <c r="D128" s="58" t="str">
        <f>IF(C128&lt;&gt;"",TEXT(C128,"00")&amp;"/04/"&amp;'Configurações Básicas'!$P$5,"")</f>
        <v/>
      </c>
      <c r="E128" s="58"/>
      <c r="F128" s="58"/>
      <c r="G128" s="58"/>
      <c r="H128" s="58"/>
      <c r="I128" s="59"/>
      <c r="J128" s="193"/>
      <c r="K128" s="60"/>
      <c r="L128" s="60"/>
      <c r="M128" s="56">
        <f>M127+IF(AND(K128="Pago",OR(E128='PC Receitas'!$O$4,E128='PC Receitas'!$O$5,E128='PC Receitas'!$O$6)),I128,IF(AND(K128="Pago",OR(E128='PC Receitas'!$O$7,E128='PC Receitas'!$O$8,E128='PC Receitas'!$O$9,E128='PC Receitas'!$O$10,E128='PC Receitas'!$O$11,E128='PC Receitas'!$O$12,E128='PC Receitas'!$O$13,E128='PC Receitas'!$O$14)),-I128,0))</f>
        <v>12927.7</v>
      </c>
      <c r="R128" s="153" t="e">
        <f t="shared" si="4"/>
        <v>#N/A</v>
      </c>
      <c r="S128" s="150" t="e">
        <f t="shared" si="5"/>
        <v>#N/A</v>
      </c>
      <c r="T128" s="150" t="e">
        <f t="shared" si="6"/>
        <v>#N/A</v>
      </c>
      <c r="U128" s="150" t="e">
        <f t="shared" si="7"/>
        <v>#N/A</v>
      </c>
      <c r="V128" s="154" t="e">
        <f>VLOOKUP(E128,'PC Receitas'!$O$4:$P$14,2,FALSE)</f>
        <v>#N/A</v>
      </c>
    </row>
    <row r="129" spans="3:22" ht="19.5" customHeight="1" thickTop="1" thickBot="1" x14ac:dyDescent="0.3">
      <c r="C129" s="58"/>
      <c r="D129" s="58" t="str">
        <f>IF(C129&lt;&gt;"",TEXT(C129,"00")&amp;"/04/"&amp;'Configurações Básicas'!$P$5,"")</f>
        <v/>
      </c>
      <c r="E129" s="58"/>
      <c r="F129" s="58"/>
      <c r="G129" s="58"/>
      <c r="H129" s="58"/>
      <c r="I129" s="59"/>
      <c r="J129" s="193"/>
      <c r="K129" s="60"/>
      <c r="L129" s="60"/>
      <c r="M129" s="56">
        <f>M128+IF(AND(K129="Pago",OR(E129='PC Receitas'!$O$4,E129='PC Receitas'!$O$5,E129='PC Receitas'!$O$6)),I129,IF(AND(K129="Pago",OR(E129='PC Receitas'!$O$7,E129='PC Receitas'!$O$8,E129='PC Receitas'!$O$9,E129='PC Receitas'!$O$10,E129='PC Receitas'!$O$11,E129='PC Receitas'!$O$12,E129='PC Receitas'!$O$13,E129='PC Receitas'!$O$14)),-I129,0))</f>
        <v>12927.7</v>
      </c>
      <c r="R129" s="153" t="e">
        <f t="shared" si="4"/>
        <v>#N/A</v>
      </c>
      <c r="S129" s="150" t="e">
        <f t="shared" si="5"/>
        <v>#N/A</v>
      </c>
      <c r="T129" s="150" t="e">
        <f t="shared" si="6"/>
        <v>#N/A</v>
      </c>
      <c r="U129" s="150" t="e">
        <f t="shared" si="7"/>
        <v>#N/A</v>
      </c>
      <c r="V129" s="154" t="e">
        <f>VLOOKUP(E129,'PC Receitas'!$O$4:$P$14,2,FALSE)</f>
        <v>#N/A</v>
      </c>
    </row>
    <row r="130" spans="3:22" ht="19.5" customHeight="1" thickTop="1" thickBot="1" x14ac:dyDescent="0.3">
      <c r="C130" s="58"/>
      <c r="D130" s="58" t="str">
        <f>IF(C130&lt;&gt;"",TEXT(C130,"00")&amp;"/04/"&amp;'Configurações Básicas'!$P$5,"")</f>
        <v/>
      </c>
      <c r="E130" s="58"/>
      <c r="F130" s="58"/>
      <c r="G130" s="58"/>
      <c r="H130" s="58"/>
      <c r="I130" s="59"/>
      <c r="J130" s="193"/>
      <c r="K130" s="60"/>
      <c r="L130" s="60"/>
      <c r="M130" s="56">
        <f>M129+IF(AND(K130="Pago",OR(E130='PC Receitas'!$O$4,E130='PC Receitas'!$O$5,E130='PC Receitas'!$O$6)),I130,IF(AND(K130="Pago",OR(E130='PC Receitas'!$O$7,E130='PC Receitas'!$O$8,E130='PC Receitas'!$O$9,E130='PC Receitas'!$O$10,E130='PC Receitas'!$O$11,E130='PC Receitas'!$O$12,E130='PC Receitas'!$O$13,E130='PC Receitas'!$O$14)),-I130,0))</f>
        <v>12927.7</v>
      </c>
      <c r="R130" s="153" t="e">
        <f t="shared" si="4"/>
        <v>#N/A</v>
      </c>
      <c r="S130" s="150" t="e">
        <f t="shared" si="5"/>
        <v>#N/A</v>
      </c>
      <c r="T130" s="150" t="e">
        <f t="shared" si="6"/>
        <v>#N/A</v>
      </c>
      <c r="U130" s="150" t="e">
        <f t="shared" si="7"/>
        <v>#N/A</v>
      </c>
      <c r="V130" s="154" t="e">
        <f>VLOOKUP(E130,'PC Receitas'!$O$4:$P$14,2,FALSE)</f>
        <v>#N/A</v>
      </c>
    </row>
    <row r="131" spans="3:22" ht="19.5" customHeight="1" thickTop="1" thickBot="1" x14ac:dyDescent="0.3">
      <c r="C131" s="58"/>
      <c r="D131" s="58" t="str">
        <f>IF(C131&lt;&gt;"",TEXT(C131,"00")&amp;"/04/"&amp;'Configurações Básicas'!$P$5,"")</f>
        <v/>
      </c>
      <c r="E131" s="58"/>
      <c r="F131" s="58"/>
      <c r="G131" s="58"/>
      <c r="H131" s="58"/>
      <c r="I131" s="59"/>
      <c r="J131" s="193"/>
      <c r="K131" s="60"/>
      <c r="L131" s="60"/>
      <c r="M131" s="56">
        <f>M130+IF(AND(K131="Pago",OR(E131='PC Receitas'!$O$4,E131='PC Receitas'!$O$5,E131='PC Receitas'!$O$6)),I131,IF(AND(K131="Pago",OR(E131='PC Receitas'!$O$7,E131='PC Receitas'!$O$8,E131='PC Receitas'!$O$9,E131='PC Receitas'!$O$10,E131='PC Receitas'!$O$11,E131='PC Receitas'!$O$12,E131='PC Receitas'!$O$13,E131='PC Receitas'!$O$14)),-I131,0))</f>
        <v>12927.7</v>
      </c>
      <c r="R131" s="153" t="e">
        <f t="shared" si="4"/>
        <v>#N/A</v>
      </c>
      <c r="S131" s="150" t="e">
        <f t="shared" si="5"/>
        <v>#N/A</v>
      </c>
      <c r="T131" s="150" t="e">
        <f t="shared" si="6"/>
        <v>#N/A</v>
      </c>
      <c r="U131" s="150" t="e">
        <f t="shared" si="7"/>
        <v>#N/A</v>
      </c>
      <c r="V131" s="154" t="e">
        <f>VLOOKUP(E131,'PC Receitas'!$O$4:$P$14,2,FALSE)</f>
        <v>#N/A</v>
      </c>
    </row>
    <row r="132" spans="3:22" ht="19.5" customHeight="1" thickTop="1" thickBot="1" x14ac:dyDescent="0.3">
      <c r="C132" s="58"/>
      <c r="D132" s="58" t="str">
        <f>IF(C132&lt;&gt;"",TEXT(C132,"00")&amp;"/04/"&amp;'Configurações Básicas'!$P$5,"")</f>
        <v/>
      </c>
      <c r="E132" s="58"/>
      <c r="F132" s="58"/>
      <c r="G132" s="58"/>
      <c r="H132" s="58"/>
      <c r="I132" s="59"/>
      <c r="J132" s="193"/>
      <c r="K132" s="60"/>
      <c r="L132" s="60"/>
      <c r="M132" s="56">
        <f>M131+IF(AND(K132="Pago",OR(E132='PC Receitas'!$O$4,E132='PC Receitas'!$O$5,E132='PC Receitas'!$O$6)),I132,IF(AND(K132="Pago",OR(E132='PC Receitas'!$O$7,E132='PC Receitas'!$O$8,E132='PC Receitas'!$O$9,E132='PC Receitas'!$O$10,E132='PC Receitas'!$O$11,E132='PC Receitas'!$O$12,E132='PC Receitas'!$O$13,E132='PC Receitas'!$O$14)),-I132,0))</f>
        <v>12927.7</v>
      </c>
      <c r="R132" s="153" t="e">
        <f t="shared" si="4"/>
        <v>#N/A</v>
      </c>
      <c r="S132" s="150" t="e">
        <f t="shared" si="5"/>
        <v>#N/A</v>
      </c>
      <c r="T132" s="150" t="e">
        <f t="shared" si="6"/>
        <v>#N/A</v>
      </c>
      <c r="U132" s="150" t="e">
        <f t="shared" si="7"/>
        <v>#N/A</v>
      </c>
      <c r="V132" s="154" t="e">
        <f>VLOOKUP(E132,'PC Receitas'!$O$4:$P$14,2,FALSE)</f>
        <v>#N/A</v>
      </c>
    </row>
    <row r="133" spans="3:22" ht="19.5" customHeight="1" thickTop="1" thickBot="1" x14ac:dyDescent="0.3">
      <c r="C133" s="58"/>
      <c r="D133" s="58" t="str">
        <f>IF(C133&lt;&gt;"",TEXT(C133,"00")&amp;"/04/"&amp;'Configurações Básicas'!$P$5,"")</f>
        <v/>
      </c>
      <c r="E133" s="58"/>
      <c r="F133" s="58"/>
      <c r="G133" s="58"/>
      <c r="H133" s="58"/>
      <c r="I133" s="59"/>
      <c r="J133" s="193"/>
      <c r="K133" s="60"/>
      <c r="L133" s="60"/>
      <c r="M133" s="56">
        <f>M132+IF(AND(K133="Pago",OR(E133='PC Receitas'!$O$4,E133='PC Receitas'!$O$5,E133='PC Receitas'!$O$6)),I133,IF(AND(K133="Pago",OR(E133='PC Receitas'!$O$7,E133='PC Receitas'!$O$8,E133='PC Receitas'!$O$9,E133='PC Receitas'!$O$10,E133='PC Receitas'!$O$11,E133='PC Receitas'!$O$12,E133='PC Receitas'!$O$13,E133='PC Receitas'!$O$14)),-I133,0))</f>
        <v>12927.7</v>
      </c>
      <c r="R133" s="153" t="e">
        <f t="shared" si="4"/>
        <v>#N/A</v>
      </c>
      <c r="S133" s="150" t="e">
        <f t="shared" si="5"/>
        <v>#N/A</v>
      </c>
      <c r="T133" s="150" t="e">
        <f t="shared" si="6"/>
        <v>#N/A</v>
      </c>
      <c r="U133" s="150" t="e">
        <f t="shared" si="7"/>
        <v>#N/A</v>
      </c>
      <c r="V133" s="154" t="e">
        <f>VLOOKUP(E133,'PC Receitas'!$O$4:$P$14,2,FALSE)</f>
        <v>#N/A</v>
      </c>
    </row>
    <row r="134" spans="3:22" ht="19.5" customHeight="1" thickTop="1" thickBot="1" x14ac:dyDescent="0.3">
      <c r="C134" s="58"/>
      <c r="D134" s="58" t="str">
        <f>IF(C134&lt;&gt;"",TEXT(C134,"00")&amp;"/04/"&amp;'Configurações Básicas'!$P$5,"")</f>
        <v/>
      </c>
      <c r="E134" s="58"/>
      <c r="F134" s="58"/>
      <c r="G134" s="58"/>
      <c r="H134" s="58"/>
      <c r="I134" s="59"/>
      <c r="J134" s="193"/>
      <c r="K134" s="60"/>
      <c r="L134" s="60"/>
      <c r="M134" s="56">
        <f>M133+IF(AND(K134="Pago",OR(E134='PC Receitas'!$O$4,E134='PC Receitas'!$O$5,E134='PC Receitas'!$O$6)),I134,IF(AND(K134="Pago",OR(E134='PC Receitas'!$O$7,E134='PC Receitas'!$O$8,E134='PC Receitas'!$O$9,E134='PC Receitas'!$O$10,E134='PC Receitas'!$O$11,E134='PC Receitas'!$O$12,E134='PC Receitas'!$O$13,E134='PC Receitas'!$O$14)),-I134,0))</f>
        <v>12927.7</v>
      </c>
      <c r="R134" s="153" t="e">
        <f t="shared" ref="R134:R197" si="8">IF(V134="Despesas_com_RH","Despesa",IF(V134="Despesas_Operacionais","Despesa",IF(V134="Despesas_com_Marketing","Despesa",IF(V134="Impostos","Despesa",IF(V134="Investimentos","Despesa","")))))</f>
        <v>#N/A</v>
      </c>
      <c r="S134" s="150" t="e">
        <f t="shared" ref="S134:S197" si="9">IF(V134="Despesas_com_Produtos","Despesa",IF(V134="Despesas_com_Serviços","Despesa",IF(V134="Despesas_Não_Operacionais","Despesa","")))</f>
        <v>#N/A</v>
      </c>
      <c r="T134" s="150" t="e">
        <f t="shared" ref="T134:T197" si="10">IF(V134="Receitas_com_Produtos","Receita",IF(V134="Receitas_com_Serviços","Receita",IF(V134="Receitas_Não_Operacionais","Receita","")))</f>
        <v>#N/A</v>
      </c>
      <c r="U134" s="150" t="e">
        <f t="shared" ref="U134:U197" si="11">IF(R134&lt;&gt;"",R134,IF(S134&lt;&gt;"",S134,IF(T134&lt;&gt;"",T134,"")))</f>
        <v>#N/A</v>
      </c>
      <c r="V134" s="154" t="e">
        <f>VLOOKUP(E134,'PC Receitas'!$O$4:$P$14,2,FALSE)</f>
        <v>#N/A</v>
      </c>
    </row>
    <row r="135" spans="3:22" ht="19.5" customHeight="1" thickTop="1" thickBot="1" x14ac:dyDescent="0.3">
      <c r="C135" s="58"/>
      <c r="D135" s="58" t="str">
        <f>IF(C135&lt;&gt;"",TEXT(C135,"00")&amp;"/04/"&amp;'Configurações Básicas'!$P$5,"")</f>
        <v/>
      </c>
      <c r="E135" s="58"/>
      <c r="F135" s="58"/>
      <c r="G135" s="58"/>
      <c r="H135" s="58"/>
      <c r="I135" s="59"/>
      <c r="J135" s="193"/>
      <c r="K135" s="60"/>
      <c r="L135" s="60"/>
      <c r="M135" s="56">
        <f>M134+IF(AND(K135="Pago",OR(E135='PC Receitas'!$O$4,E135='PC Receitas'!$O$5,E135='PC Receitas'!$O$6)),I135,IF(AND(K135="Pago",OR(E135='PC Receitas'!$O$7,E135='PC Receitas'!$O$8,E135='PC Receitas'!$O$9,E135='PC Receitas'!$O$10,E135='PC Receitas'!$O$11,E135='PC Receitas'!$O$12,E135='PC Receitas'!$O$13,E135='PC Receitas'!$O$14)),-I135,0))</f>
        <v>12927.7</v>
      </c>
      <c r="R135" s="153" t="e">
        <f t="shared" si="8"/>
        <v>#N/A</v>
      </c>
      <c r="S135" s="150" t="e">
        <f t="shared" si="9"/>
        <v>#N/A</v>
      </c>
      <c r="T135" s="150" t="e">
        <f t="shared" si="10"/>
        <v>#N/A</v>
      </c>
      <c r="U135" s="150" t="e">
        <f t="shared" si="11"/>
        <v>#N/A</v>
      </c>
      <c r="V135" s="154" t="e">
        <f>VLOOKUP(E135,'PC Receitas'!$O$4:$P$14,2,FALSE)</f>
        <v>#N/A</v>
      </c>
    </row>
    <row r="136" spans="3:22" ht="19.5" customHeight="1" thickTop="1" thickBot="1" x14ac:dyDescent="0.3">
      <c r="C136" s="58"/>
      <c r="D136" s="58" t="str">
        <f>IF(C136&lt;&gt;"",TEXT(C136,"00")&amp;"/04/"&amp;'Configurações Básicas'!$P$5,"")</f>
        <v/>
      </c>
      <c r="E136" s="58"/>
      <c r="F136" s="58"/>
      <c r="G136" s="58"/>
      <c r="H136" s="58"/>
      <c r="I136" s="59"/>
      <c r="J136" s="193"/>
      <c r="K136" s="60"/>
      <c r="L136" s="60"/>
      <c r="M136" s="56">
        <f>M135+IF(AND(K136="Pago",OR(E136='PC Receitas'!$O$4,E136='PC Receitas'!$O$5,E136='PC Receitas'!$O$6)),I136,IF(AND(K136="Pago",OR(E136='PC Receitas'!$O$7,E136='PC Receitas'!$O$8,E136='PC Receitas'!$O$9,E136='PC Receitas'!$O$10,E136='PC Receitas'!$O$11,E136='PC Receitas'!$O$12,E136='PC Receitas'!$O$13,E136='PC Receitas'!$O$14)),-I136,0))</f>
        <v>12927.7</v>
      </c>
      <c r="R136" s="153" t="e">
        <f t="shared" si="8"/>
        <v>#N/A</v>
      </c>
      <c r="S136" s="150" t="e">
        <f t="shared" si="9"/>
        <v>#N/A</v>
      </c>
      <c r="T136" s="150" t="e">
        <f t="shared" si="10"/>
        <v>#N/A</v>
      </c>
      <c r="U136" s="150" t="e">
        <f t="shared" si="11"/>
        <v>#N/A</v>
      </c>
      <c r="V136" s="154" t="e">
        <f>VLOOKUP(E136,'PC Receitas'!$O$4:$P$14,2,FALSE)</f>
        <v>#N/A</v>
      </c>
    </row>
    <row r="137" spans="3:22" ht="19.5" customHeight="1" thickTop="1" thickBot="1" x14ac:dyDescent="0.3">
      <c r="C137" s="58"/>
      <c r="D137" s="58" t="str">
        <f>IF(C137&lt;&gt;"",TEXT(C137,"00")&amp;"/04/"&amp;'Configurações Básicas'!$P$5,"")</f>
        <v/>
      </c>
      <c r="E137" s="58"/>
      <c r="F137" s="58"/>
      <c r="G137" s="58"/>
      <c r="H137" s="58"/>
      <c r="I137" s="59"/>
      <c r="J137" s="193"/>
      <c r="K137" s="60"/>
      <c r="L137" s="60"/>
      <c r="M137" s="56">
        <f>M136+IF(AND(K137="Pago",OR(E137='PC Receitas'!$O$4,E137='PC Receitas'!$O$5,E137='PC Receitas'!$O$6)),I137,IF(AND(K137="Pago",OR(E137='PC Receitas'!$O$7,E137='PC Receitas'!$O$8,E137='PC Receitas'!$O$9,E137='PC Receitas'!$O$10,E137='PC Receitas'!$O$11,E137='PC Receitas'!$O$12,E137='PC Receitas'!$O$13,E137='PC Receitas'!$O$14)),-I137,0))</f>
        <v>12927.7</v>
      </c>
      <c r="R137" s="153" t="e">
        <f t="shared" si="8"/>
        <v>#N/A</v>
      </c>
      <c r="S137" s="150" t="e">
        <f t="shared" si="9"/>
        <v>#N/A</v>
      </c>
      <c r="T137" s="150" t="e">
        <f t="shared" si="10"/>
        <v>#N/A</v>
      </c>
      <c r="U137" s="150" t="e">
        <f t="shared" si="11"/>
        <v>#N/A</v>
      </c>
      <c r="V137" s="154" t="e">
        <f>VLOOKUP(E137,'PC Receitas'!$O$4:$P$14,2,FALSE)</f>
        <v>#N/A</v>
      </c>
    </row>
    <row r="138" spans="3:22" ht="19.5" customHeight="1" thickTop="1" thickBot="1" x14ac:dyDescent="0.3">
      <c r="C138" s="58"/>
      <c r="D138" s="58" t="str">
        <f>IF(C138&lt;&gt;"",TEXT(C138,"00")&amp;"/04/"&amp;'Configurações Básicas'!$P$5,"")</f>
        <v/>
      </c>
      <c r="E138" s="58"/>
      <c r="F138" s="58"/>
      <c r="G138" s="58"/>
      <c r="H138" s="58"/>
      <c r="I138" s="59"/>
      <c r="J138" s="193"/>
      <c r="K138" s="60"/>
      <c r="L138" s="60"/>
      <c r="M138" s="56">
        <f>M137+IF(AND(K138="Pago",OR(E138='PC Receitas'!$O$4,E138='PC Receitas'!$O$5,E138='PC Receitas'!$O$6)),I138,IF(AND(K138="Pago",OR(E138='PC Receitas'!$O$7,E138='PC Receitas'!$O$8,E138='PC Receitas'!$O$9,E138='PC Receitas'!$O$10,E138='PC Receitas'!$O$11,E138='PC Receitas'!$O$12,E138='PC Receitas'!$O$13,E138='PC Receitas'!$O$14)),-I138,0))</f>
        <v>12927.7</v>
      </c>
      <c r="R138" s="153" t="e">
        <f t="shared" si="8"/>
        <v>#N/A</v>
      </c>
      <c r="S138" s="150" t="e">
        <f t="shared" si="9"/>
        <v>#N/A</v>
      </c>
      <c r="T138" s="150" t="e">
        <f t="shared" si="10"/>
        <v>#N/A</v>
      </c>
      <c r="U138" s="150" t="e">
        <f t="shared" si="11"/>
        <v>#N/A</v>
      </c>
      <c r="V138" s="154" t="e">
        <f>VLOOKUP(E138,'PC Receitas'!$O$4:$P$14,2,FALSE)</f>
        <v>#N/A</v>
      </c>
    </row>
    <row r="139" spans="3:22" ht="19.5" customHeight="1" thickTop="1" thickBot="1" x14ac:dyDescent="0.3">
      <c r="C139" s="58"/>
      <c r="D139" s="58" t="str">
        <f>IF(C139&lt;&gt;"",TEXT(C139,"00")&amp;"/04/"&amp;'Configurações Básicas'!$P$5,"")</f>
        <v/>
      </c>
      <c r="E139" s="58"/>
      <c r="F139" s="58"/>
      <c r="G139" s="58"/>
      <c r="H139" s="58"/>
      <c r="I139" s="59"/>
      <c r="J139" s="193"/>
      <c r="K139" s="60"/>
      <c r="L139" s="60"/>
      <c r="M139" s="56">
        <f>M138+IF(AND(K139="Pago",OR(E139='PC Receitas'!$O$4,E139='PC Receitas'!$O$5,E139='PC Receitas'!$O$6)),I139,IF(AND(K139="Pago",OR(E139='PC Receitas'!$O$7,E139='PC Receitas'!$O$8,E139='PC Receitas'!$O$9,E139='PC Receitas'!$O$10,E139='PC Receitas'!$O$11,E139='PC Receitas'!$O$12,E139='PC Receitas'!$O$13,E139='PC Receitas'!$O$14)),-I139,0))</f>
        <v>12927.7</v>
      </c>
      <c r="R139" s="153" t="e">
        <f t="shared" si="8"/>
        <v>#N/A</v>
      </c>
      <c r="S139" s="150" t="e">
        <f t="shared" si="9"/>
        <v>#N/A</v>
      </c>
      <c r="T139" s="150" t="e">
        <f t="shared" si="10"/>
        <v>#N/A</v>
      </c>
      <c r="U139" s="150" t="e">
        <f t="shared" si="11"/>
        <v>#N/A</v>
      </c>
      <c r="V139" s="154" t="e">
        <f>VLOOKUP(E139,'PC Receitas'!$O$4:$P$14,2,FALSE)</f>
        <v>#N/A</v>
      </c>
    </row>
    <row r="140" spans="3:22" ht="19.5" customHeight="1" thickTop="1" thickBot="1" x14ac:dyDescent="0.3">
      <c r="C140" s="58"/>
      <c r="D140" s="58" t="str">
        <f>IF(C140&lt;&gt;"",TEXT(C140,"00")&amp;"/04/"&amp;'Configurações Básicas'!$P$5,"")</f>
        <v/>
      </c>
      <c r="E140" s="58"/>
      <c r="F140" s="58"/>
      <c r="G140" s="58"/>
      <c r="H140" s="58"/>
      <c r="I140" s="59"/>
      <c r="J140" s="193"/>
      <c r="K140" s="60"/>
      <c r="L140" s="60"/>
      <c r="M140" s="56">
        <f>M139+IF(AND(K140="Pago",OR(E140='PC Receitas'!$O$4,E140='PC Receitas'!$O$5,E140='PC Receitas'!$O$6)),I140,IF(AND(K140="Pago",OR(E140='PC Receitas'!$O$7,E140='PC Receitas'!$O$8,E140='PC Receitas'!$O$9,E140='PC Receitas'!$O$10,E140='PC Receitas'!$O$11,E140='PC Receitas'!$O$12,E140='PC Receitas'!$O$13,E140='PC Receitas'!$O$14)),-I140,0))</f>
        <v>12927.7</v>
      </c>
      <c r="R140" s="153" t="e">
        <f t="shared" si="8"/>
        <v>#N/A</v>
      </c>
      <c r="S140" s="150" t="e">
        <f t="shared" si="9"/>
        <v>#N/A</v>
      </c>
      <c r="T140" s="150" t="e">
        <f t="shared" si="10"/>
        <v>#N/A</v>
      </c>
      <c r="U140" s="150" t="e">
        <f t="shared" si="11"/>
        <v>#N/A</v>
      </c>
      <c r="V140" s="154" t="e">
        <f>VLOOKUP(E140,'PC Receitas'!$O$4:$P$14,2,FALSE)</f>
        <v>#N/A</v>
      </c>
    </row>
    <row r="141" spans="3:22" ht="19.5" customHeight="1" thickTop="1" thickBot="1" x14ac:dyDescent="0.3">
      <c r="C141" s="58"/>
      <c r="D141" s="58" t="str">
        <f>IF(C141&lt;&gt;"",TEXT(C141,"00")&amp;"/04/"&amp;'Configurações Básicas'!$P$5,"")</f>
        <v/>
      </c>
      <c r="E141" s="58"/>
      <c r="F141" s="58"/>
      <c r="G141" s="58"/>
      <c r="H141" s="58"/>
      <c r="I141" s="59"/>
      <c r="J141" s="193"/>
      <c r="K141" s="60"/>
      <c r="L141" s="60"/>
      <c r="M141" s="56">
        <f>M140+IF(AND(K141="Pago",OR(E141='PC Receitas'!$O$4,E141='PC Receitas'!$O$5,E141='PC Receitas'!$O$6)),I141,IF(AND(K141="Pago",OR(E141='PC Receitas'!$O$7,E141='PC Receitas'!$O$8,E141='PC Receitas'!$O$9,E141='PC Receitas'!$O$10,E141='PC Receitas'!$O$11,E141='PC Receitas'!$O$12,E141='PC Receitas'!$O$13,E141='PC Receitas'!$O$14)),-I141,0))</f>
        <v>12927.7</v>
      </c>
      <c r="R141" s="153" t="e">
        <f t="shared" si="8"/>
        <v>#N/A</v>
      </c>
      <c r="S141" s="150" t="e">
        <f t="shared" si="9"/>
        <v>#N/A</v>
      </c>
      <c r="T141" s="150" t="e">
        <f t="shared" si="10"/>
        <v>#N/A</v>
      </c>
      <c r="U141" s="150" t="e">
        <f t="shared" si="11"/>
        <v>#N/A</v>
      </c>
      <c r="V141" s="154" t="e">
        <f>VLOOKUP(E141,'PC Receitas'!$O$4:$P$14,2,FALSE)</f>
        <v>#N/A</v>
      </c>
    </row>
    <row r="142" spans="3:22" ht="19.5" customHeight="1" thickTop="1" thickBot="1" x14ac:dyDescent="0.3">
      <c r="C142" s="58"/>
      <c r="D142" s="58" t="str">
        <f>IF(C142&lt;&gt;"",TEXT(C142,"00")&amp;"/04/"&amp;'Configurações Básicas'!$P$5,"")</f>
        <v/>
      </c>
      <c r="E142" s="58"/>
      <c r="F142" s="58"/>
      <c r="G142" s="58"/>
      <c r="H142" s="58"/>
      <c r="I142" s="59"/>
      <c r="J142" s="193"/>
      <c r="K142" s="60"/>
      <c r="L142" s="60"/>
      <c r="M142" s="56">
        <f>M141+IF(AND(K142="Pago",OR(E142='PC Receitas'!$O$4,E142='PC Receitas'!$O$5,E142='PC Receitas'!$O$6)),I142,IF(AND(K142="Pago",OR(E142='PC Receitas'!$O$7,E142='PC Receitas'!$O$8,E142='PC Receitas'!$O$9,E142='PC Receitas'!$O$10,E142='PC Receitas'!$O$11,E142='PC Receitas'!$O$12,E142='PC Receitas'!$O$13,E142='PC Receitas'!$O$14)),-I142,0))</f>
        <v>12927.7</v>
      </c>
      <c r="R142" s="153" t="e">
        <f t="shared" si="8"/>
        <v>#N/A</v>
      </c>
      <c r="S142" s="150" t="e">
        <f t="shared" si="9"/>
        <v>#N/A</v>
      </c>
      <c r="T142" s="150" t="e">
        <f t="shared" si="10"/>
        <v>#N/A</v>
      </c>
      <c r="U142" s="150" t="e">
        <f t="shared" si="11"/>
        <v>#N/A</v>
      </c>
      <c r="V142" s="154" t="e">
        <f>VLOOKUP(E142,'PC Receitas'!$O$4:$P$14,2,FALSE)</f>
        <v>#N/A</v>
      </c>
    </row>
    <row r="143" spans="3:22" ht="19.5" customHeight="1" thickTop="1" thickBot="1" x14ac:dyDescent="0.3">
      <c r="C143" s="58"/>
      <c r="D143" s="58" t="str">
        <f>IF(C143&lt;&gt;"",TEXT(C143,"00")&amp;"/04/"&amp;'Configurações Básicas'!$P$5,"")</f>
        <v/>
      </c>
      <c r="E143" s="58"/>
      <c r="F143" s="58"/>
      <c r="G143" s="58"/>
      <c r="H143" s="58"/>
      <c r="I143" s="59"/>
      <c r="J143" s="193"/>
      <c r="K143" s="60"/>
      <c r="L143" s="60"/>
      <c r="M143" s="56">
        <f>M142+IF(AND(K143="Pago",OR(E143='PC Receitas'!$O$4,E143='PC Receitas'!$O$5,E143='PC Receitas'!$O$6)),I143,IF(AND(K143="Pago",OR(E143='PC Receitas'!$O$7,E143='PC Receitas'!$O$8,E143='PC Receitas'!$O$9,E143='PC Receitas'!$O$10,E143='PC Receitas'!$O$11,E143='PC Receitas'!$O$12,E143='PC Receitas'!$O$13,E143='PC Receitas'!$O$14)),-I143,0))</f>
        <v>12927.7</v>
      </c>
      <c r="R143" s="153" t="e">
        <f t="shared" si="8"/>
        <v>#N/A</v>
      </c>
      <c r="S143" s="150" t="e">
        <f t="shared" si="9"/>
        <v>#N/A</v>
      </c>
      <c r="T143" s="150" t="e">
        <f t="shared" si="10"/>
        <v>#N/A</v>
      </c>
      <c r="U143" s="150" t="e">
        <f t="shared" si="11"/>
        <v>#N/A</v>
      </c>
      <c r="V143" s="154" t="e">
        <f>VLOOKUP(E143,'PC Receitas'!$O$4:$P$14,2,FALSE)</f>
        <v>#N/A</v>
      </c>
    </row>
    <row r="144" spans="3:22" ht="19.5" customHeight="1" thickTop="1" thickBot="1" x14ac:dyDescent="0.3">
      <c r="C144" s="58"/>
      <c r="D144" s="58" t="str">
        <f>IF(C144&lt;&gt;"",TEXT(C144,"00")&amp;"/04/"&amp;'Configurações Básicas'!$P$5,"")</f>
        <v/>
      </c>
      <c r="E144" s="58"/>
      <c r="F144" s="58"/>
      <c r="G144" s="58"/>
      <c r="H144" s="58"/>
      <c r="I144" s="59"/>
      <c r="J144" s="193"/>
      <c r="K144" s="60"/>
      <c r="L144" s="60"/>
      <c r="M144" s="56">
        <f>M143+IF(AND(K144="Pago",OR(E144='PC Receitas'!$O$4,E144='PC Receitas'!$O$5,E144='PC Receitas'!$O$6)),I144,IF(AND(K144="Pago",OR(E144='PC Receitas'!$O$7,E144='PC Receitas'!$O$8,E144='PC Receitas'!$O$9,E144='PC Receitas'!$O$10,E144='PC Receitas'!$O$11,E144='PC Receitas'!$O$12,E144='PC Receitas'!$O$13,E144='PC Receitas'!$O$14)),-I144,0))</f>
        <v>12927.7</v>
      </c>
      <c r="R144" s="153" t="e">
        <f t="shared" si="8"/>
        <v>#N/A</v>
      </c>
      <c r="S144" s="150" t="e">
        <f t="shared" si="9"/>
        <v>#N/A</v>
      </c>
      <c r="T144" s="150" t="e">
        <f t="shared" si="10"/>
        <v>#N/A</v>
      </c>
      <c r="U144" s="150" t="e">
        <f t="shared" si="11"/>
        <v>#N/A</v>
      </c>
      <c r="V144" s="154" t="e">
        <f>VLOOKUP(E144,'PC Receitas'!$O$4:$P$14,2,FALSE)</f>
        <v>#N/A</v>
      </c>
    </row>
    <row r="145" spans="3:22" ht="19.5" customHeight="1" thickTop="1" thickBot="1" x14ac:dyDescent="0.3">
      <c r="C145" s="58"/>
      <c r="D145" s="58" t="str">
        <f>IF(C145&lt;&gt;"",TEXT(C145,"00")&amp;"/04/"&amp;'Configurações Básicas'!$P$5,"")</f>
        <v/>
      </c>
      <c r="E145" s="58"/>
      <c r="F145" s="58"/>
      <c r="G145" s="58"/>
      <c r="H145" s="58"/>
      <c r="I145" s="59"/>
      <c r="J145" s="193"/>
      <c r="K145" s="60"/>
      <c r="L145" s="60"/>
      <c r="M145" s="56">
        <f>M144+IF(AND(K145="Pago",OR(E145='PC Receitas'!$O$4,E145='PC Receitas'!$O$5,E145='PC Receitas'!$O$6)),I145,IF(AND(K145="Pago",OR(E145='PC Receitas'!$O$7,E145='PC Receitas'!$O$8,E145='PC Receitas'!$O$9,E145='PC Receitas'!$O$10,E145='PC Receitas'!$O$11,E145='PC Receitas'!$O$12,E145='PC Receitas'!$O$13,E145='PC Receitas'!$O$14)),-I145,0))</f>
        <v>12927.7</v>
      </c>
      <c r="R145" s="153" t="e">
        <f t="shared" si="8"/>
        <v>#N/A</v>
      </c>
      <c r="S145" s="150" t="e">
        <f t="shared" si="9"/>
        <v>#N/A</v>
      </c>
      <c r="T145" s="150" t="e">
        <f t="shared" si="10"/>
        <v>#N/A</v>
      </c>
      <c r="U145" s="150" t="e">
        <f t="shared" si="11"/>
        <v>#N/A</v>
      </c>
      <c r="V145" s="154" t="e">
        <f>VLOOKUP(E145,'PC Receitas'!$O$4:$P$14,2,FALSE)</f>
        <v>#N/A</v>
      </c>
    </row>
    <row r="146" spans="3:22" ht="19.5" customHeight="1" thickTop="1" thickBot="1" x14ac:dyDescent="0.3">
      <c r="C146" s="58"/>
      <c r="D146" s="58" t="str">
        <f>IF(C146&lt;&gt;"",TEXT(C146,"00")&amp;"/04/"&amp;'Configurações Básicas'!$P$5,"")</f>
        <v/>
      </c>
      <c r="E146" s="58"/>
      <c r="F146" s="58"/>
      <c r="G146" s="58"/>
      <c r="H146" s="58"/>
      <c r="I146" s="59"/>
      <c r="J146" s="193"/>
      <c r="K146" s="60"/>
      <c r="L146" s="60"/>
      <c r="M146" s="56">
        <f>M145+IF(AND(K146="Pago",OR(E146='PC Receitas'!$O$4,E146='PC Receitas'!$O$5,E146='PC Receitas'!$O$6)),I146,IF(AND(K146="Pago",OR(E146='PC Receitas'!$O$7,E146='PC Receitas'!$O$8,E146='PC Receitas'!$O$9,E146='PC Receitas'!$O$10,E146='PC Receitas'!$O$11,E146='PC Receitas'!$O$12,E146='PC Receitas'!$O$13,E146='PC Receitas'!$O$14)),-I146,0))</f>
        <v>12927.7</v>
      </c>
      <c r="R146" s="153" t="e">
        <f t="shared" si="8"/>
        <v>#N/A</v>
      </c>
      <c r="S146" s="150" t="e">
        <f t="shared" si="9"/>
        <v>#N/A</v>
      </c>
      <c r="T146" s="150" t="e">
        <f t="shared" si="10"/>
        <v>#N/A</v>
      </c>
      <c r="U146" s="150" t="e">
        <f t="shared" si="11"/>
        <v>#N/A</v>
      </c>
      <c r="V146" s="154" t="e">
        <f>VLOOKUP(E146,'PC Receitas'!$O$4:$P$14,2,FALSE)</f>
        <v>#N/A</v>
      </c>
    </row>
    <row r="147" spans="3:22" ht="19.5" customHeight="1" thickTop="1" thickBot="1" x14ac:dyDescent="0.3">
      <c r="C147" s="58"/>
      <c r="D147" s="58" t="str">
        <f>IF(C147&lt;&gt;"",TEXT(C147,"00")&amp;"/04/"&amp;'Configurações Básicas'!$P$5,"")</f>
        <v/>
      </c>
      <c r="E147" s="58"/>
      <c r="F147" s="58"/>
      <c r="G147" s="58"/>
      <c r="H147" s="58"/>
      <c r="I147" s="59"/>
      <c r="J147" s="193"/>
      <c r="K147" s="60"/>
      <c r="L147" s="60"/>
      <c r="M147" s="56">
        <f>M146+IF(AND(K147="Pago",OR(E147='PC Receitas'!$O$4,E147='PC Receitas'!$O$5,E147='PC Receitas'!$O$6)),I147,IF(AND(K147="Pago",OR(E147='PC Receitas'!$O$7,E147='PC Receitas'!$O$8,E147='PC Receitas'!$O$9,E147='PC Receitas'!$O$10,E147='PC Receitas'!$O$11,E147='PC Receitas'!$O$12,E147='PC Receitas'!$O$13,E147='PC Receitas'!$O$14)),-I147,0))</f>
        <v>12927.7</v>
      </c>
      <c r="R147" s="153" t="e">
        <f t="shared" si="8"/>
        <v>#N/A</v>
      </c>
      <c r="S147" s="150" t="e">
        <f t="shared" si="9"/>
        <v>#N/A</v>
      </c>
      <c r="T147" s="150" t="e">
        <f t="shared" si="10"/>
        <v>#N/A</v>
      </c>
      <c r="U147" s="150" t="e">
        <f t="shared" si="11"/>
        <v>#N/A</v>
      </c>
      <c r="V147" s="154" t="e">
        <f>VLOOKUP(E147,'PC Receitas'!$O$4:$P$14,2,FALSE)</f>
        <v>#N/A</v>
      </c>
    </row>
    <row r="148" spans="3:22" ht="19.5" customHeight="1" thickTop="1" thickBot="1" x14ac:dyDescent="0.3">
      <c r="C148" s="58"/>
      <c r="D148" s="58" t="str">
        <f>IF(C148&lt;&gt;"",TEXT(C148,"00")&amp;"/04/"&amp;'Configurações Básicas'!$P$5,"")</f>
        <v/>
      </c>
      <c r="E148" s="58"/>
      <c r="F148" s="58"/>
      <c r="G148" s="58"/>
      <c r="H148" s="58"/>
      <c r="I148" s="59"/>
      <c r="J148" s="193"/>
      <c r="K148" s="60"/>
      <c r="L148" s="60"/>
      <c r="M148" s="56">
        <f>M147+IF(AND(K148="Pago",OR(E148='PC Receitas'!$O$4,E148='PC Receitas'!$O$5,E148='PC Receitas'!$O$6)),I148,IF(AND(K148="Pago",OR(E148='PC Receitas'!$O$7,E148='PC Receitas'!$O$8,E148='PC Receitas'!$O$9,E148='PC Receitas'!$O$10,E148='PC Receitas'!$O$11,E148='PC Receitas'!$O$12,E148='PC Receitas'!$O$13,E148='PC Receitas'!$O$14)),-I148,0))</f>
        <v>12927.7</v>
      </c>
      <c r="R148" s="153" t="e">
        <f t="shared" si="8"/>
        <v>#N/A</v>
      </c>
      <c r="S148" s="150" t="e">
        <f t="shared" si="9"/>
        <v>#N/A</v>
      </c>
      <c r="T148" s="150" t="e">
        <f t="shared" si="10"/>
        <v>#N/A</v>
      </c>
      <c r="U148" s="150" t="e">
        <f t="shared" si="11"/>
        <v>#N/A</v>
      </c>
      <c r="V148" s="154" t="e">
        <f>VLOOKUP(E148,'PC Receitas'!$O$4:$P$14,2,FALSE)</f>
        <v>#N/A</v>
      </c>
    </row>
    <row r="149" spans="3:22" ht="19.5" customHeight="1" thickTop="1" thickBot="1" x14ac:dyDescent="0.3">
      <c r="C149" s="58"/>
      <c r="D149" s="58" t="str">
        <f>IF(C149&lt;&gt;"",TEXT(C149,"00")&amp;"/04/"&amp;'Configurações Básicas'!$P$5,"")</f>
        <v/>
      </c>
      <c r="E149" s="58"/>
      <c r="F149" s="58"/>
      <c r="G149" s="58"/>
      <c r="H149" s="58"/>
      <c r="I149" s="59"/>
      <c r="J149" s="193"/>
      <c r="K149" s="60"/>
      <c r="L149" s="60"/>
      <c r="M149" s="56">
        <f>M148+IF(AND(K149="Pago",OR(E149='PC Receitas'!$O$4,E149='PC Receitas'!$O$5,E149='PC Receitas'!$O$6)),I149,IF(AND(K149="Pago",OR(E149='PC Receitas'!$O$7,E149='PC Receitas'!$O$8,E149='PC Receitas'!$O$9,E149='PC Receitas'!$O$10,E149='PC Receitas'!$O$11,E149='PC Receitas'!$O$12,E149='PC Receitas'!$O$13,E149='PC Receitas'!$O$14)),-I149,0))</f>
        <v>12927.7</v>
      </c>
      <c r="R149" s="153" t="e">
        <f t="shared" si="8"/>
        <v>#N/A</v>
      </c>
      <c r="S149" s="150" t="e">
        <f t="shared" si="9"/>
        <v>#N/A</v>
      </c>
      <c r="T149" s="150" t="e">
        <f t="shared" si="10"/>
        <v>#N/A</v>
      </c>
      <c r="U149" s="150" t="e">
        <f t="shared" si="11"/>
        <v>#N/A</v>
      </c>
      <c r="V149" s="154" t="e">
        <f>VLOOKUP(E149,'PC Receitas'!$O$4:$P$14,2,FALSE)</f>
        <v>#N/A</v>
      </c>
    </row>
    <row r="150" spans="3:22" ht="19.5" customHeight="1" thickTop="1" thickBot="1" x14ac:dyDescent="0.3">
      <c r="C150" s="58"/>
      <c r="D150" s="58" t="str">
        <f>IF(C150&lt;&gt;"",TEXT(C150,"00")&amp;"/04/"&amp;'Configurações Básicas'!$P$5,"")</f>
        <v/>
      </c>
      <c r="E150" s="58"/>
      <c r="F150" s="58"/>
      <c r="G150" s="58"/>
      <c r="H150" s="58"/>
      <c r="I150" s="59"/>
      <c r="J150" s="193"/>
      <c r="K150" s="60"/>
      <c r="L150" s="60"/>
      <c r="M150" s="56">
        <f>M149+IF(AND(K150="Pago",OR(E150='PC Receitas'!$O$4,E150='PC Receitas'!$O$5,E150='PC Receitas'!$O$6)),I150,IF(AND(K150="Pago",OR(E150='PC Receitas'!$O$7,E150='PC Receitas'!$O$8,E150='PC Receitas'!$O$9,E150='PC Receitas'!$O$10,E150='PC Receitas'!$O$11,E150='PC Receitas'!$O$12,E150='PC Receitas'!$O$13,E150='PC Receitas'!$O$14)),-I150,0))</f>
        <v>12927.7</v>
      </c>
      <c r="R150" s="153" t="e">
        <f t="shared" si="8"/>
        <v>#N/A</v>
      </c>
      <c r="S150" s="150" t="e">
        <f t="shared" si="9"/>
        <v>#N/A</v>
      </c>
      <c r="T150" s="150" t="e">
        <f t="shared" si="10"/>
        <v>#N/A</v>
      </c>
      <c r="U150" s="150" t="e">
        <f t="shared" si="11"/>
        <v>#N/A</v>
      </c>
      <c r="V150" s="154" t="e">
        <f>VLOOKUP(E150,'PC Receitas'!$O$4:$P$14,2,FALSE)</f>
        <v>#N/A</v>
      </c>
    </row>
    <row r="151" spans="3:22" ht="19.5" customHeight="1" thickTop="1" thickBot="1" x14ac:dyDescent="0.3">
      <c r="C151" s="58"/>
      <c r="D151" s="58" t="str">
        <f>IF(C151&lt;&gt;"",TEXT(C151,"00")&amp;"/04/"&amp;'Configurações Básicas'!$P$5,"")</f>
        <v/>
      </c>
      <c r="E151" s="58"/>
      <c r="F151" s="58"/>
      <c r="G151" s="58"/>
      <c r="H151" s="58"/>
      <c r="I151" s="59"/>
      <c r="J151" s="193"/>
      <c r="K151" s="60"/>
      <c r="L151" s="60"/>
      <c r="M151" s="56">
        <f>M150+IF(AND(K151="Pago",OR(E151='PC Receitas'!$O$4,E151='PC Receitas'!$O$5,E151='PC Receitas'!$O$6)),I151,IF(AND(K151="Pago",OR(E151='PC Receitas'!$O$7,E151='PC Receitas'!$O$8,E151='PC Receitas'!$O$9,E151='PC Receitas'!$O$10,E151='PC Receitas'!$O$11,E151='PC Receitas'!$O$12,E151='PC Receitas'!$O$13,E151='PC Receitas'!$O$14)),-I151,0))</f>
        <v>12927.7</v>
      </c>
      <c r="R151" s="153" t="e">
        <f t="shared" si="8"/>
        <v>#N/A</v>
      </c>
      <c r="S151" s="150" t="e">
        <f t="shared" si="9"/>
        <v>#N/A</v>
      </c>
      <c r="T151" s="150" t="e">
        <f t="shared" si="10"/>
        <v>#N/A</v>
      </c>
      <c r="U151" s="150" t="e">
        <f t="shared" si="11"/>
        <v>#N/A</v>
      </c>
      <c r="V151" s="154" t="e">
        <f>VLOOKUP(E151,'PC Receitas'!$O$4:$P$14,2,FALSE)</f>
        <v>#N/A</v>
      </c>
    </row>
    <row r="152" spans="3:22" ht="19.5" customHeight="1" thickTop="1" thickBot="1" x14ac:dyDescent="0.3">
      <c r="C152" s="58"/>
      <c r="D152" s="58" t="str">
        <f>IF(C152&lt;&gt;"",TEXT(C152,"00")&amp;"/04/"&amp;'Configurações Básicas'!$P$5,"")</f>
        <v/>
      </c>
      <c r="E152" s="58"/>
      <c r="F152" s="58"/>
      <c r="G152" s="58"/>
      <c r="H152" s="58"/>
      <c r="I152" s="59"/>
      <c r="J152" s="193"/>
      <c r="K152" s="60"/>
      <c r="L152" s="60"/>
      <c r="M152" s="56">
        <f>M151+IF(AND(K152="Pago",OR(E152='PC Receitas'!$O$4,E152='PC Receitas'!$O$5,E152='PC Receitas'!$O$6)),I152,IF(AND(K152="Pago",OR(E152='PC Receitas'!$O$7,E152='PC Receitas'!$O$8,E152='PC Receitas'!$O$9,E152='PC Receitas'!$O$10,E152='PC Receitas'!$O$11,E152='PC Receitas'!$O$12,E152='PC Receitas'!$O$13,E152='PC Receitas'!$O$14)),-I152,0))</f>
        <v>12927.7</v>
      </c>
      <c r="R152" s="153" t="e">
        <f t="shared" si="8"/>
        <v>#N/A</v>
      </c>
      <c r="S152" s="150" t="e">
        <f t="shared" si="9"/>
        <v>#N/A</v>
      </c>
      <c r="T152" s="150" t="e">
        <f t="shared" si="10"/>
        <v>#N/A</v>
      </c>
      <c r="U152" s="150" t="e">
        <f t="shared" si="11"/>
        <v>#N/A</v>
      </c>
      <c r="V152" s="154" t="e">
        <f>VLOOKUP(E152,'PC Receitas'!$O$4:$P$14,2,FALSE)</f>
        <v>#N/A</v>
      </c>
    </row>
    <row r="153" spans="3:22" ht="19.5" customHeight="1" thickTop="1" thickBot="1" x14ac:dyDescent="0.3">
      <c r="C153" s="58"/>
      <c r="D153" s="58" t="str">
        <f>IF(C153&lt;&gt;"",TEXT(C153,"00")&amp;"/04/"&amp;'Configurações Básicas'!$P$5,"")</f>
        <v/>
      </c>
      <c r="E153" s="58"/>
      <c r="F153" s="58"/>
      <c r="G153" s="58"/>
      <c r="H153" s="58"/>
      <c r="I153" s="59"/>
      <c r="J153" s="193"/>
      <c r="K153" s="60"/>
      <c r="L153" s="60"/>
      <c r="M153" s="56">
        <f>M152+IF(AND(K153="Pago",OR(E153='PC Receitas'!$O$4,E153='PC Receitas'!$O$5,E153='PC Receitas'!$O$6)),I153,IF(AND(K153="Pago",OR(E153='PC Receitas'!$O$7,E153='PC Receitas'!$O$8,E153='PC Receitas'!$O$9,E153='PC Receitas'!$O$10,E153='PC Receitas'!$O$11,E153='PC Receitas'!$O$12,E153='PC Receitas'!$O$13,E153='PC Receitas'!$O$14)),-I153,0))</f>
        <v>12927.7</v>
      </c>
      <c r="R153" s="153" t="e">
        <f t="shared" si="8"/>
        <v>#N/A</v>
      </c>
      <c r="S153" s="150" t="e">
        <f t="shared" si="9"/>
        <v>#N/A</v>
      </c>
      <c r="T153" s="150" t="e">
        <f t="shared" si="10"/>
        <v>#N/A</v>
      </c>
      <c r="U153" s="150" t="e">
        <f t="shared" si="11"/>
        <v>#N/A</v>
      </c>
      <c r="V153" s="154" t="e">
        <f>VLOOKUP(E153,'PC Receitas'!$O$4:$P$14,2,FALSE)</f>
        <v>#N/A</v>
      </c>
    </row>
    <row r="154" spans="3:22" ht="19.5" customHeight="1" thickTop="1" thickBot="1" x14ac:dyDescent="0.3">
      <c r="C154" s="58"/>
      <c r="D154" s="58" t="str">
        <f>IF(C154&lt;&gt;"",TEXT(C154,"00")&amp;"/04/"&amp;'Configurações Básicas'!$P$5,"")</f>
        <v/>
      </c>
      <c r="E154" s="58"/>
      <c r="F154" s="58"/>
      <c r="G154" s="58"/>
      <c r="H154" s="58"/>
      <c r="I154" s="59"/>
      <c r="J154" s="193"/>
      <c r="K154" s="60"/>
      <c r="L154" s="60"/>
      <c r="M154" s="56">
        <f>M153+IF(AND(K154="Pago",OR(E154='PC Receitas'!$O$4,E154='PC Receitas'!$O$5,E154='PC Receitas'!$O$6)),I154,IF(AND(K154="Pago",OR(E154='PC Receitas'!$O$7,E154='PC Receitas'!$O$8,E154='PC Receitas'!$O$9,E154='PC Receitas'!$O$10,E154='PC Receitas'!$O$11,E154='PC Receitas'!$O$12,E154='PC Receitas'!$O$13,E154='PC Receitas'!$O$14)),-I154,0))</f>
        <v>12927.7</v>
      </c>
      <c r="R154" s="153" t="e">
        <f t="shared" si="8"/>
        <v>#N/A</v>
      </c>
      <c r="S154" s="150" t="e">
        <f t="shared" si="9"/>
        <v>#N/A</v>
      </c>
      <c r="T154" s="150" t="e">
        <f t="shared" si="10"/>
        <v>#N/A</v>
      </c>
      <c r="U154" s="150" t="e">
        <f t="shared" si="11"/>
        <v>#N/A</v>
      </c>
      <c r="V154" s="154" t="e">
        <f>VLOOKUP(E154,'PC Receitas'!$O$4:$P$14,2,FALSE)</f>
        <v>#N/A</v>
      </c>
    </row>
    <row r="155" spans="3:22" ht="19.5" customHeight="1" thickTop="1" thickBot="1" x14ac:dyDescent="0.3">
      <c r="C155" s="58"/>
      <c r="D155" s="58" t="str">
        <f>IF(C155&lt;&gt;"",TEXT(C155,"00")&amp;"/04/"&amp;'Configurações Básicas'!$P$5,"")</f>
        <v/>
      </c>
      <c r="E155" s="58"/>
      <c r="F155" s="58"/>
      <c r="G155" s="58"/>
      <c r="H155" s="58"/>
      <c r="I155" s="59"/>
      <c r="J155" s="193"/>
      <c r="K155" s="60"/>
      <c r="L155" s="60"/>
      <c r="M155" s="56">
        <f>M154+IF(AND(K155="Pago",OR(E155='PC Receitas'!$O$4,E155='PC Receitas'!$O$5,E155='PC Receitas'!$O$6)),I155,IF(AND(K155="Pago",OR(E155='PC Receitas'!$O$7,E155='PC Receitas'!$O$8,E155='PC Receitas'!$O$9,E155='PC Receitas'!$O$10,E155='PC Receitas'!$O$11,E155='PC Receitas'!$O$12,E155='PC Receitas'!$O$13,E155='PC Receitas'!$O$14)),-I155,0))</f>
        <v>12927.7</v>
      </c>
      <c r="R155" s="153" t="e">
        <f t="shared" si="8"/>
        <v>#N/A</v>
      </c>
      <c r="S155" s="150" t="e">
        <f t="shared" si="9"/>
        <v>#N/A</v>
      </c>
      <c r="T155" s="150" t="e">
        <f t="shared" si="10"/>
        <v>#N/A</v>
      </c>
      <c r="U155" s="150" t="e">
        <f t="shared" si="11"/>
        <v>#N/A</v>
      </c>
      <c r="V155" s="154" t="e">
        <f>VLOOKUP(E155,'PC Receitas'!$O$4:$P$14,2,FALSE)</f>
        <v>#N/A</v>
      </c>
    </row>
    <row r="156" spans="3:22" ht="19.5" customHeight="1" thickTop="1" thickBot="1" x14ac:dyDescent="0.3">
      <c r="C156" s="58"/>
      <c r="D156" s="58" t="str">
        <f>IF(C156&lt;&gt;"",TEXT(C156,"00")&amp;"/04/"&amp;'Configurações Básicas'!$P$5,"")</f>
        <v/>
      </c>
      <c r="E156" s="58"/>
      <c r="F156" s="58"/>
      <c r="G156" s="58"/>
      <c r="H156" s="58"/>
      <c r="I156" s="59"/>
      <c r="J156" s="193"/>
      <c r="K156" s="60"/>
      <c r="L156" s="60"/>
      <c r="M156" s="56">
        <f>M155+IF(AND(K156="Pago",OR(E156='PC Receitas'!$O$4,E156='PC Receitas'!$O$5,E156='PC Receitas'!$O$6)),I156,IF(AND(K156="Pago",OR(E156='PC Receitas'!$O$7,E156='PC Receitas'!$O$8,E156='PC Receitas'!$O$9,E156='PC Receitas'!$O$10,E156='PC Receitas'!$O$11,E156='PC Receitas'!$O$12,E156='PC Receitas'!$O$13,E156='PC Receitas'!$O$14)),-I156,0))</f>
        <v>12927.7</v>
      </c>
      <c r="R156" s="153" t="e">
        <f t="shared" si="8"/>
        <v>#N/A</v>
      </c>
      <c r="S156" s="150" t="e">
        <f t="shared" si="9"/>
        <v>#N/A</v>
      </c>
      <c r="T156" s="150" t="e">
        <f t="shared" si="10"/>
        <v>#N/A</v>
      </c>
      <c r="U156" s="150" t="e">
        <f t="shared" si="11"/>
        <v>#N/A</v>
      </c>
      <c r="V156" s="154" t="e">
        <f>VLOOKUP(E156,'PC Receitas'!$O$4:$P$14,2,FALSE)</f>
        <v>#N/A</v>
      </c>
    </row>
    <row r="157" spans="3:22" ht="19.5" customHeight="1" thickTop="1" thickBot="1" x14ac:dyDescent="0.3">
      <c r="C157" s="58"/>
      <c r="D157" s="58" t="str">
        <f>IF(C157&lt;&gt;"",TEXT(C157,"00")&amp;"/04/"&amp;'Configurações Básicas'!$P$5,"")</f>
        <v/>
      </c>
      <c r="E157" s="58"/>
      <c r="F157" s="58"/>
      <c r="G157" s="58"/>
      <c r="H157" s="58"/>
      <c r="I157" s="59"/>
      <c r="J157" s="193"/>
      <c r="K157" s="60"/>
      <c r="L157" s="60"/>
      <c r="M157" s="56">
        <f>M156+IF(AND(K157="Pago",OR(E157='PC Receitas'!$O$4,E157='PC Receitas'!$O$5,E157='PC Receitas'!$O$6)),I157,IF(AND(K157="Pago",OR(E157='PC Receitas'!$O$7,E157='PC Receitas'!$O$8,E157='PC Receitas'!$O$9,E157='PC Receitas'!$O$10,E157='PC Receitas'!$O$11,E157='PC Receitas'!$O$12,E157='PC Receitas'!$O$13,E157='PC Receitas'!$O$14)),-I157,0))</f>
        <v>12927.7</v>
      </c>
      <c r="R157" s="153" t="e">
        <f t="shared" si="8"/>
        <v>#N/A</v>
      </c>
      <c r="S157" s="150" t="e">
        <f t="shared" si="9"/>
        <v>#N/A</v>
      </c>
      <c r="T157" s="150" t="e">
        <f t="shared" si="10"/>
        <v>#N/A</v>
      </c>
      <c r="U157" s="150" t="e">
        <f t="shared" si="11"/>
        <v>#N/A</v>
      </c>
      <c r="V157" s="154" t="e">
        <f>VLOOKUP(E157,'PC Receitas'!$O$4:$P$14,2,FALSE)</f>
        <v>#N/A</v>
      </c>
    </row>
    <row r="158" spans="3:22" ht="19.5" customHeight="1" thickTop="1" thickBot="1" x14ac:dyDescent="0.3">
      <c r="C158" s="58"/>
      <c r="D158" s="58" t="str">
        <f>IF(C158&lt;&gt;"",TEXT(C158,"00")&amp;"/04/"&amp;'Configurações Básicas'!$P$5,"")</f>
        <v/>
      </c>
      <c r="E158" s="58"/>
      <c r="F158" s="58"/>
      <c r="G158" s="58"/>
      <c r="H158" s="58"/>
      <c r="I158" s="59"/>
      <c r="J158" s="193"/>
      <c r="K158" s="60"/>
      <c r="L158" s="60"/>
      <c r="M158" s="56">
        <f>M157+IF(AND(K158="Pago",OR(E158='PC Receitas'!$O$4,E158='PC Receitas'!$O$5,E158='PC Receitas'!$O$6)),I158,IF(AND(K158="Pago",OR(E158='PC Receitas'!$O$7,E158='PC Receitas'!$O$8,E158='PC Receitas'!$O$9,E158='PC Receitas'!$O$10,E158='PC Receitas'!$O$11,E158='PC Receitas'!$O$12,E158='PC Receitas'!$O$13,E158='PC Receitas'!$O$14)),-I158,0))</f>
        <v>12927.7</v>
      </c>
      <c r="R158" s="153" t="e">
        <f t="shared" si="8"/>
        <v>#N/A</v>
      </c>
      <c r="S158" s="150" t="e">
        <f t="shared" si="9"/>
        <v>#N/A</v>
      </c>
      <c r="T158" s="150" t="e">
        <f t="shared" si="10"/>
        <v>#N/A</v>
      </c>
      <c r="U158" s="150" t="e">
        <f t="shared" si="11"/>
        <v>#N/A</v>
      </c>
      <c r="V158" s="154" t="e">
        <f>VLOOKUP(E158,'PC Receitas'!$O$4:$P$14,2,FALSE)</f>
        <v>#N/A</v>
      </c>
    </row>
    <row r="159" spans="3:22" ht="19.5" customHeight="1" thickTop="1" thickBot="1" x14ac:dyDescent="0.3">
      <c r="C159" s="58"/>
      <c r="D159" s="58" t="str">
        <f>IF(C159&lt;&gt;"",TEXT(C159,"00")&amp;"/04/"&amp;'Configurações Básicas'!$P$5,"")</f>
        <v/>
      </c>
      <c r="E159" s="58"/>
      <c r="F159" s="58"/>
      <c r="G159" s="58"/>
      <c r="H159" s="58"/>
      <c r="I159" s="59"/>
      <c r="J159" s="193"/>
      <c r="K159" s="60"/>
      <c r="L159" s="60"/>
      <c r="M159" s="56">
        <f>M158+IF(AND(K159="Pago",OR(E159='PC Receitas'!$O$4,E159='PC Receitas'!$O$5,E159='PC Receitas'!$O$6)),I159,IF(AND(K159="Pago",OR(E159='PC Receitas'!$O$7,E159='PC Receitas'!$O$8,E159='PC Receitas'!$O$9,E159='PC Receitas'!$O$10,E159='PC Receitas'!$O$11,E159='PC Receitas'!$O$12,E159='PC Receitas'!$O$13,E159='PC Receitas'!$O$14)),-I159,0))</f>
        <v>12927.7</v>
      </c>
      <c r="R159" s="153" t="e">
        <f t="shared" si="8"/>
        <v>#N/A</v>
      </c>
      <c r="S159" s="150" t="e">
        <f t="shared" si="9"/>
        <v>#N/A</v>
      </c>
      <c r="T159" s="150" t="e">
        <f t="shared" si="10"/>
        <v>#N/A</v>
      </c>
      <c r="U159" s="150" t="e">
        <f t="shared" si="11"/>
        <v>#N/A</v>
      </c>
      <c r="V159" s="154" t="e">
        <f>VLOOKUP(E159,'PC Receitas'!$O$4:$P$14,2,FALSE)</f>
        <v>#N/A</v>
      </c>
    </row>
    <row r="160" spans="3:22" ht="19.5" customHeight="1" thickTop="1" thickBot="1" x14ac:dyDescent="0.3">
      <c r="C160" s="58"/>
      <c r="D160" s="58" t="str">
        <f>IF(C160&lt;&gt;"",TEXT(C160,"00")&amp;"/04/"&amp;'Configurações Básicas'!$P$5,"")</f>
        <v/>
      </c>
      <c r="E160" s="58"/>
      <c r="F160" s="58"/>
      <c r="G160" s="58"/>
      <c r="H160" s="58"/>
      <c r="I160" s="59"/>
      <c r="J160" s="193"/>
      <c r="K160" s="60"/>
      <c r="L160" s="60"/>
      <c r="M160" s="56">
        <f>M159+IF(AND(K160="Pago",OR(E160='PC Receitas'!$O$4,E160='PC Receitas'!$O$5,E160='PC Receitas'!$O$6)),I160,IF(AND(K160="Pago",OR(E160='PC Receitas'!$O$7,E160='PC Receitas'!$O$8,E160='PC Receitas'!$O$9,E160='PC Receitas'!$O$10,E160='PC Receitas'!$O$11,E160='PC Receitas'!$O$12,E160='PC Receitas'!$O$13,E160='PC Receitas'!$O$14)),-I160,0))</f>
        <v>12927.7</v>
      </c>
      <c r="R160" s="153" t="e">
        <f t="shared" si="8"/>
        <v>#N/A</v>
      </c>
      <c r="S160" s="150" t="e">
        <f t="shared" si="9"/>
        <v>#N/A</v>
      </c>
      <c r="T160" s="150" t="e">
        <f t="shared" si="10"/>
        <v>#N/A</v>
      </c>
      <c r="U160" s="150" t="e">
        <f t="shared" si="11"/>
        <v>#N/A</v>
      </c>
      <c r="V160" s="154" t="e">
        <f>VLOOKUP(E160,'PC Receitas'!$O$4:$P$14,2,FALSE)</f>
        <v>#N/A</v>
      </c>
    </row>
    <row r="161" spans="3:22" ht="19.5" customHeight="1" thickTop="1" thickBot="1" x14ac:dyDescent="0.3">
      <c r="C161" s="58"/>
      <c r="D161" s="58" t="str">
        <f>IF(C161&lt;&gt;"",TEXT(C161,"00")&amp;"/04/"&amp;'Configurações Básicas'!$P$5,"")</f>
        <v/>
      </c>
      <c r="E161" s="58"/>
      <c r="F161" s="58"/>
      <c r="G161" s="58"/>
      <c r="H161" s="58"/>
      <c r="I161" s="59"/>
      <c r="J161" s="193"/>
      <c r="K161" s="60"/>
      <c r="L161" s="60"/>
      <c r="M161" s="56">
        <f>M160+IF(AND(K161="Pago",OR(E161='PC Receitas'!$O$4,E161='PC Receitas'!$O$5,E161='PC Receitas'!$O$6)),I161,IF(AND(K161="Pago",OR(E161='PC Receitas'!$O$7,E161='PC Receitas'!$O$8,E161='PC Receitas'!$O$9,E161='PC Receitas'!$O$10,E161='PC Receitas'!$O$11,E161='PC Receitas'!$O$12,E161='PC Receitas'!$O$13,E161='PC Receitas'!$O$14)),-I161,0))</f>
        <v>12927.7</v>
      </c>
      <c r="R161" s="153" t="e">
        <f t="shared" si="8"/>
        <v>#N/A</v>
      </c>
      <c r="S161" s="150" t="e">
        <f t="shared" si="9"/>
        <v>#N/A</v>
      </c>
      <c r="T161" s="150" t="e">
        <f t="shared" si="10"/>
        <v>#N/A</v>
      </c>
      <c r="U161" s="150" t="e">
        <f t="shared" si="11"/>
        <v>#N/A</v>
      </c>
      <c r="V161" s="154" t="e">
        <f>VLOOKUP(E161,'PC Receitas'!$O$4:$P$14,2,FALSE)</f>
        <v>#N/A</v>
      </c>
    </row>
    <row r="162" spans="3:22" ht="19.5" customHeight="1" thickTop="1" thickBot="1" x14ac:dyDescent="0.3">
      <c r="C162" s="58"/>
      <c r="D162" s="58" t="str">
        <f>IF(C162&lt;&gt;"",TEXT(C162,"00")&amp;"/04/"&amp;'Configurações Básicas'!$P$5,"")</f>
        <v/>
      </c>
      <c r="E162" s="58"/>
      <c r="F162" s="58"/>
      <c r="G162" s="58"/>
      <c r="H162" s="58"/>
      <c r="I162" s="59"/>
      <c r="J162" s="193"/>
      <c r="K162" s="60"/>
      <c r="L162" s="60"/>
      <c r="M162" s="56">
        <f>M161+IF(AND(K162="Pago",OR(E162='PC Receitas'!$O$4,E162='PC Receitas'!$O$5,E162='PC Receitas'!$O$6)),I162,IF(AND(K162="Pago",OR(E162='PC Receitas'!$O$7,E162='PC Receitas'!$O$8,E162='PC Receitas'!$O$9,E162='PC Receitas'!$O$10,E162='PC Receitas'!$O$11,E162='PC Receitas'!$O$12,E162='PC Receitas'!$O$13,E162='PC Receitas'!$O$14)),-I162,0))</f>
        <v>12927.7</v>
      </c>
      <c r="R162" s="153" t="e">
        <f t="shared" si="8"/>
        <v>#N/A</v>
      </c>
      <c r="S162" s="150" t="e">
        <f t="shared" si="9"/>
        <v>#N/A</v>
      </c>
      <c r="T162" s="150" t="e">
        <f t="shared" si="10"/>
        <v>#N/A</v>
      </c>
      <c r="U162" s="150" t="e">
        <f t="shared" si="11"/>
        <v>#N/A</v>
      </c>
      <c r="V162" s="154" t="e">
        <f>VLOOKUP(E162,'PC Receitas'!$O$4:$P$14,2,FALSE)</f>
        <v>#N/A</v>
      </c>
    </row>
    <row r="163" spans="3:22" ht="19.5" customHeight="1" thickTop="1" thickBot="1" x14ac:dyDescent="0.3">
      <c r="C163" s="58"/>
      <c r="D163" s="58" t="str">
        <f>IF(C163&lt;&gt;"",TEXT(C163,"00")&amp;"/04/"&amp;'Configurações Básicas'!$P$5,"")</f>
        <v/>
      </c>
      <c r="E163" s="58"/>
      <c r="F163" s="58"/>
      <c r="G163" s="58"/>
      <c r="H163" s="58"/>
      <c r="I163" s="59"/>
      <c r="J163" s="193"/>
      <c r="K163" s="60"/>
      <c r="L163" s="60"/>
      <c r="M163" s="56">
        <f>M162+IF(AND(K163="Pago",OR(E163='PC Receitas'!$O$4,E163='PC Receitas'!$O$5,E163='PC Receitas'!$O$6)),I163,IF(AND(K163="Pago",OR(E163='PC Receitas'!$O$7,E163='PC Receitas'!$O$8,E163='PC Receitas'!$O$9,E163='PC Receitas'!$O$10,E163='PC Receitas'!$O$11,E163='PC Receitas'!$O$12,E163='PC Receitas'!$O$13,E163='PC Receitas'!$O$14)),-I163,0))</f>
        <v>12927.7</v>
      </c>
      <c r="R163" s="153" t="e">
        <f t="shared" si="8"/>
        <v>#N/A</v>
      </c>
      <c r="S163" s="150" t="e">
        <f t="shared" si="9"/>
        <v>#N/A</v>
      </c>
      <c r="T163" s="150" t="e">
        <f t="shared" si="10"/>
        <v>#N/A</v>
      </c>
      <c r="U163" s="150" t="e">
        <f t="shared" si="11"/>
        <v>#N/A</v>
      </c>
      <c r="V163" s="154" t="e">
        <f>VLOOKUP(E163,'PC Receitas'!$O$4:$P$14,2,FALSE)</f>
        <v>#N/A</v>
      </c>
    </row>
    <row r="164" spans="3:22" ht="19.5" customHeight="1" thickTop="1" thickBot="1" x14ac:dyDescent="0.3">
      <c r="C164" s="58"/>
      <c r="D164" s="58" t="str">
        <f>IF(C164&lt;&gt;"",TEXT(C164,"00")&amp;"/04/"&amp;'Configurações Básicas'!$P$5,"")</f>
        <v/>
      </c>
      <c r="E164" s="58"/>
      <c r="F164" s="58"/>
      <c r="G164" s="58"/>
      <c r="H164" s="58"/>
      <c r="I164" s="59"/>
      <c r="J164" s="193"/>
      <c r="K164" s="60"/>
      <c r="L164" s="60"/>
      <c r="M164" s="56">
        <f>M163+IF(AND(K164="Pago",OR(E164='PC Receitas'!$O$4,E164='PC Receitas'!$O$5,E164='PC Receitas'!$O$6)),I164,IF(AND(K164="Pago",OR(E164='PC Receitas'!$O$7,E164='PC Receitas'!$O$8,E164='PC Receitas'!$O$9,E164='PC Receitas'!$O$10,E164='PC Receitas'!$O$11,E164='PC Receitas'!$O$12,E164='PC Receitas'!$O$13,E164='PC Receitas'!$O$14)),-I164,0))</f>
        <v>12927.7</v>
      </c>
      <c r="R164" s="153" t="e">
        <f t="shared" si="8"/>
        <v>#N/A</v>
      </c>
      <c r="S164" s="150" t="e">
        <f t="shared" si="9"/>
        <v>#N/A</v>
      </c>
      <c r="T164" s="150" t="e">
        <f t="shared" si="10"/>
        <v>#N/A</v>
      </c>
      <c r="U164" s="150" t="e">
        <f t="shared" si="11"/>
        <v>#N/A</v>
      </c>
      <c r="V164" s="154" t="e">
        <f>VLOOKUP(E164,'PC Receitas'!$O$4:$P$14,2,FALSE)</f>
        <v>#N/A</v>
      </c>
    </row>
    <row r="165" spans="3:22" ht="19.5" customHeight="1" thickTop="1" thickBot="1" x14ac:dyDescent="0.3">
      <c r="C165" s="58"/>
      <c r="D165" s="58" t="str">
        <f>IF(C165&lt;&gt;"",TEXT(C165,"00")&amp;"/04/"&amp;'Configurações Básicas'!$P$5,"")</f>
        <v/>
      </c>
      <c r="E165" s="58"/>
      <c r="F165" s="58"/>
      <c r="G165" s="58"/>
      <c r="H165" s="58"/>
      <c r="I165" s="59"/>
      <c r="J165" s="193"/>
      <c r="K165" s="60"/>
      <c r="L165" s="60"/>
      <c r="M165" s="56">
        <f>M164+IF(AND(K165="Pago",OR(E165='PC Receitas'!$O$4,E165='PC Receitas'!$O$5,E165='PC Receitas'!$O$6)),I165,IF(AND(K165="Pago",OR(E165='PC Receitas'!$O$7,E165='PC Receitas'!$O$8,E165='PC Receitas'!$O$9,E165='PC Receitas'!$O$10,E165='PC Receitas'!$O$11,E165='PC Receitas'!$O$12,E165='PC Receitas'!$O$13,E165='PC Receitas'!$O$14)),-I165,0))</f>
        <v>12927.7</v>
      </c>
      <c r="R165" s="153" t="e">
        <f t="shared" si="8"/>
        <v>#N/A</v>
      </c>
      <c r="S165" s="150" t="e">
        <f t="shared" si="9"/>
        <v>#N/A</v>
      </c>
      <c r="T165" s="150" t="e">
        <f t="shared" si="10"/>
        <v>#N/A</v>
      </c>
      <c r="U165" s="150" t="e">
        <f t="shared" si="11"/>
        <v>#N/A</v>
      </c>
      <c r="V165" s="154" t="e">
        <f>VLOOKUP(E165,'PC Receitas'!$O$4:$P$14,2,FALSE)</f>
        <v>#N/A</v>
      </c>
    </row>
    <row r="166" spans="3:22" ht="19.5" customHeight="1" thickTop="1" thickBot="1" x14ac:dyDescent="0.3">
      <c r="C166" s="58"/>
      <c r="D166" s="58" t="str">
        <f>IF(C166&lt;&gt;"",TEXT(C166,"00")&amp;"/04/"&amp;'Configurações Básicas'!$P$5,"")</f>
        <v/>
      </c>
      <c r="E166" s="58"/>
      <c r="F166" s="58"/>
      <c r="G166" s="58"/>
      <c r="H166" s="58"/>
      <c r="I166" s="59"/>
      <c r="J166" s="193"/>
      <c r="K166" s="60"/>
      <c r="L166" s="60"/>
      <c r="M166" s="56">
        <f>M165+IF(AND(K166="Pago",OR(E166='PC Receitas'!$O$4,E166='PC Receitas'!$O$5,E166='PC Receitas'!$O$6)),I166,IF(AND(K166="Pago",OR(E166='PC Receitas'!$O$7,E166='PC Receitas'!$O$8,E166='PC Receitas'!$O$9,E166='PC Receitas'!$O$10,E166='PC Receitas'!$O$11,E166='PC Receitas'!$O$12,E166='PC Receitas'!$O$13,E166='PC Receitas'!$O$14)),-I166,0))</f>
        <v>12927.7</v>
      </c>
      <c r="R166" s="153" t="e">
        <f t="shared" si="8"/>
        <v>#N/A</v>
      </c>
      <c r="S166" s="150" t="e">
        <f t="shared" si="9"/>
        <v>#N/A</v>
      </c>
      <c r="T166" s="150" t="e">
        <f t="shared" si="10"/>
        <v>#N/A</v>
      </c>
      <c r="U166" s="150" t="e">
        <f t="shared" si="11"/>
        <v>#N/A</v>
      </c>
      <c r="V166" s="154" t="e">
        <f>VLOOKUP(E166,'PC Receitas'!$O$4:$P$14,2,FALSE)</f>
        <v>#N/A</v>
      </c>
    </row>
    <row r="167" spans="3:22" ht="19.5" customHeight="1" thickTop="1" thickBot="1" x14ac:dyDescent="0.3">
      <c r="C167" s="58"/>
      <c r="D167" s="58" t="str">
        <f>IF(C167&lt;&gt;"",TEXT(C167,"00")&amp;"/04/"&amp;'Configurações Básicas'!$P$5,"")</f>
        <v/>
      </c>
      <c r="E167" s="58"/>
      <c r="F167" s="58"/>
      <c r="G167" s="58"/>
      <c r="H167" s="58"/>
      <c r="I167" s="59"/>
      <c r="J167" s="193"/>
      <c r="K167" s="60"/>
      <c r="L167" s="60"/>
      <c r="M167" s="56">
        <f>M166+IF(AND(K167="Pago",OR(E167='PC Receitas'!$O$4,E167='PC Receitas'!$O$5,E167='PC Receitas'!$O$6)),I167,IF(AND(K167="Pago",OR(E167='PC Receitas'!$O$7,E167='PC Receitas'!$O$8,E167='PC Receitas'!$O$9,E167='PC Receitas'!$O$10,E167='PC Receitas'!$O$11,E167='PC Receitas'!$O$12,E167='PC Receitas'!$O$13,E167='PC Receitas'!$O$14)),-I167,0))</f>
        <v>12927.7</v>
      </c>
      <c r="R167" s="153" t="e">
        <f t="shared" si="8"/>
        <v>#N/A</v>
      </c>
      <c r="S167" s="150" t="e">
        <f t="shared" si="9"/>
        <v>#N/A</v>
      </c>
      <c r="T167" s="150" t="e">
        <f t="shared" si="10"/>
        <v>#N/A</v>
      </c>
      <c r="U167" s="150" t="e">
        <f t="shared" si="11"/>
        <v>#N/A</v>
      </c>
      <c r="V167" s="154" t="e">
        <f>VLOOKUP(E167,'PC Receitas'!$O$4:$P$14,2,FALSE)</f>
        <v>#N/A</v>
      </c>
    </row>
    <row r="168" spans="3:22" ht="19.5" customHeight="1" thickTop="1" thickBot="1" x14ac:dyDescent="0.3">
      <c r="C168" s="58"/>
      <c r="D168" s="58" t="str">
        <f>IF(C168&lt;&gt;"",TEXT(C168,"00")&amp;"/04/"&amp;'Configurações Básicas'!$P$5,"")</f>
        <v/>
      </c>
      <c r="E168" s="58"/>
      <c r="F168" s="58"/>
      <c r="G168" s="58"/>
      <c r="H168" s="58"/>
      <c r="I168" s="59"/>
      <c r="J168" s="193"/>
      <c r="K168" s="60"/>
      <c r="L168" s="60"/>
      <c r="M168" s="56">
        <f>M167+IF(AND(K168="Pago",OR(E168='PC Receitas'!$O$4,E168='PC Receitas'!$O$5,E168='PC Receitas'!$O$6)),I168,IF(AND(K168="Pago",OR(E168='PC Receitas'!$O$7,E168='PC Receitas'!$O$8,E168='PC Receitas'!$O$9,E168='PC Receitas'!$O$10,E168='PC Receitas'!$O$11,E168='PC Receitas'!$O$12,E168='PC Receitas'!$O$13,E168='PC Receitas'!$O$14)),-I168,0))</f>
        <v>12927.7</v>
      </c>
      <c r="R168" s="153" t="e">
        <f t="shared" si="8"/>
        <v>#N/A</v>
      </c>
      <c r="S168" s="150" t="e">
        <f t="shared" si="9"/>
        <v>#N/A</v>
      </c>
      <c r="T168" s="150" t="e">
        <f t="shared" si="10"/>
        <v>#N/A</v>
      </c>
      <c r="U168" s="150" t="e">
        <f t="shared" si="11"/>
        <v>#N/A</v>
      </c>
      <c r="V168" s="154" t="e">
        <f>VLOOKUP(E168,'PC Receitas'!$O$4:$P$14,2,FALSE)</f>
        <v>#N/A</v>
      </c>
    </row>
    <row r="169" spans="3:22" ht="19.5" customHeight="1" thickTop="1" thickBot="1" x14ac:dyDescent="0.3">
      <c r="C169" s="58"/>
      <c r="D169" s="58" t="str">
        <f>IF(C169&lt;&gt;"",TEXT(C169,"00")&amp;"/04/"&amp;'Configurações Básicas'!$P$5,"")</f>
        <v/>
      </c>
      <c r="E169" s="58"/>
      <c r="F169" s="58"/>
      <c r="G169" s="58"/>
      <c r="H169" s="58"/>
      <c r="I169" s="59"/>
      <c r="J169" s="193"/>
      <c r="K169" s="60"/>
      <c r="L169" s="60"/>
      <c r="M169" s="56">
        <f>M168+IF(AND(K169="Pago",OR(E169='PC Receitas'!$O$4,E169='PC Receitas'!$O$5,E169='PC Receitas'!$O$6)),I169,IF(AND(K169="Pago",OR(E169='PC Receitas'!$O$7,E169='PC Receitas'!$O$8,E169='PC Receitas'!$O$9,E169='PC Receitas'!$O$10,E169='PC Receitas'!$O$11,E169='PC Receitas'!$O$12,E169='PC Receitas'!$O$13,E169='PC Receitas'!$O$14)),-I169,0))</f>
        <v>12927.7</v>
      </c>
      <c r="R169" s="153" t="e">
        <f t="shared" si="8"/>
        <v>#N/A</v>
      </c>
      <c r="S169" s="150" t="e">
        <f t="shared" si="9"/>
        <v>#N/A</v>
      </c>
      <c r="T169" s="150" t="e">
        <f t="shared" si="10"/>
        <v>#N/A</v>
      </c>
      <c r="U169" s="150" t="e">
        <f t="shared" si="11"/>
        <v>#N/A</v>
      </c>
      <c r="V169" s="154" t="e">
        <f>VLOOKUP(E169,'PC Receitas'!$O$4:$P$14,2,FALSE)</f>
        <v>#N/A</v>
      </c>
    </row>
    <row r="170" spans="3:22" ht="19.5" customHeight="1" thickTop="1" thickBot="1" x14ac:dyDescent="0.3">
      <c r="C170" s="58"/>
      <c r="D170" s="58" t="str">
        <f>IF(C170&lt;&gt;"",TEXT(C170,"00")&amp;"/04/"&amp;'Configurações Básicas'!$P$5,"")</f>
        <v/>
      </c>
      <c r="E170" s="58"/>
      <c r="F170" s="58"/>
      <c r="G170" s="58"/>
      <c r="H170" s="58"/>
      <c r="I170" s="59"/>
      <c r="J170" s="193"/>
      <c r="K170" s="60"/>
      <c r="L170" s="60"/>
      <c r="M170" s="56">
        <f>M169+IF(AND(K170="Pago",OR(E170='PC Receitas'!$O$4,E170='PC Receitas'!$O$5,E170='PC Receitas'!$O$6)),I170,IF(AND(K170="Pago",OR(E170='PC Receitas'!$O$7,E170='PC Receitas'!$O$8,E170='PC Receitas'!$O$9,E170='PC Receitas'!$O$10,E170='PC Receitas'!$O$11,E170='PC Receitas'!$O$12,E170='PC Receitas'!$O$13,E170='PC Receitas'!$O$14)),-I170,0))</f>
        <v>12927.7</v>
      </c>
      <c r="R170" s="153" t="e">
        <f t="shared" si="8"/>
        <v>#N/A</v>
      </c>
      <c r="S170" s="150" t="e">
        <f t="shared" si="9"/>
        <v>#N/A</v>
      </c>
      <c r="T170" s="150" t="e">
        <f t="shared" si="10"/>
        <v>#N/A</v>
      </c>
      <c r="U170" s="150" t="e">
        <f t="shared" si="11"/>
        <v>#N/A</v>
      </c>
      <c r="V170" s="154" t="e">
        <f>VLOOKUP(E170,'PC Receitas'!$O$4:$P$14,2,FALSE)</f>
        <v>#N/A</v>
      </c>
    </row>
    <row r="171" spans="3:22" ht="19.5" customHeight="1" thickTop="1" thickBot="1" x14ac:dyDescent="0.3">
      <c r="C171" s="58"/>
      <c r="D171" s="58" t="str">
        <f>IF(C171&lt;&gt;"",TEXT(C171,"00")&amp;"/04/"&amp;'Configurações Básicas'!$P$5,"")</f>
        <v/>
      </c>
      <c r="E171" s="58"/>
      <c r="F171" s="58"/>
      <c r="G171" s="58"/>
      <c r="H171" s="58"/>
      <c r="I171" s="59"/>
      <c r="J171" s="193"/>
      <c r="K171" s="60"/>
      <c r="L171" s="60"/>
      <c r="M171" s="56">
        <f>M170+IF(AND(K171="Pago",OR(E171='PC Receitas'!$O$4,E171='PC Receitas'!$O$5,E171='PC Receitas'!$O$6)),I171,IF(AND(K171="Pago",OR(E171='PC Receitas'!$O$7,E171='PC Receitas'!$O$8,E171='PC Receitas'!$O$9,E171='PC Receitas'!$O$10,E171='PC Receitas'!$O$11,E171='PC Receitas'!$O$12,E171='PC Receitas'!$O$13,E171='PC Receitas'!$O$14)),-I171,0))</f>
        <v>12927.7</v>
      </c>
      <c r="R171" s="153" t="e">
        <f t="shared" si="8"/>
        <v>#N/A</v>
      </c>
      <c r="S171" s="150" t="e">
        <f t="shared" si="9"/>
        <v>#N/A</v>
      </c>
      <c r="T171" s="150" t="e">
        <f t="shared" si="10"/>
        <v>#N/A</v>
      </c>
      <c r="U171" s="150" t="e">
        <f t="shared" si="11"/>
        <v>#N/A</v>
      </c>
      <c r="V171" s="154" t="e">
        <f>VLOOKUP(E171,'PC Receitas'!$O$4:$P$14,2,FALSE)</f>
        <v>#N/A</v>
      </c>
    </row>
    <row r="172" spans="3:22" ht="19.5" customHeight="1" thickTop="1" thickBot="1" x14ac:dyDescent="0.3">
      <c r="C172" s="58"/>
      <c r="D172" s="58" t="str">
        <f>IF(C172&lt;&gt;"",TEXT(C172,"00")&amp;"/04/"&amp;'Configurações Básicas'!$P$5,"")</f>
        <v/>
      </c>
      <c r="E172" s="58"/>
      <c r="F172" s="58"/>
      <c r="G172" s="58"/>
      <c r="H172" s="58"/>
      <c r="I172" s="59"/>
      <c r="J172" s="193"/>
      <c r="K172" s="60"/>
      <c r="L172" s="60"/>
      <c r="M172" s="56">
        <f>M171+IF(AND(K172="Pago",OR(E172='PC Receitas'!$O$4,E172='PC Receitas'!$O$5,E172='PC Receitas'!$O$6)),I172,IF(AND(K172="Pago",OR(E172='PC Receitas'!$O$7,E172='PC Receitas'!$O$8,E172='PC Receitas'!$O$9,E172='PC Receitas'!$O$10,E172='PC Receitas'!$O$11,E172='PC Receitas'!$O$12,E172='PC Receitas'!$O$13,E172='PC Receitas'!$O$14)),-I172,0))</f>
        <v>12927.7</v>
      </c>
      <c r="R172" s="153" t="e">
        <f t="shared" si="8"/>
        <v>#N/A</v>
      </c>
      <c r="S172" s="150" t="e">
        <f t="shared" si="9"/>
        <v>#N/A</v>
      </c>
      <c r="T172" s="150" t="e">
        <f t="shared" si="10"/>
        <v>#N/A</v>
      </c>
      <c r="U172" s="150" t="e">
        <f t="shared" si="11"/>
        <v>#N/A</v>
      </c>
      <c r="V172" s="154" t="e">
        <f>VLOOKUP(E172,'PC Receitas'!$O$4:$P$14,2,FALSE)</f>
        <v>#N/A</v>
      </c>
    </row>
    <row r="173" spans="3:22" ht="19.5" customHeight="1" thickTop="1" thickBot="1" x14ac:dyDescent="0.3">
      <c r="C173" s="58"/>
      <c r="D173" s="58" t="str">
        <f>IF(C173&lt;&gt;"",TEXT(C173,"00")&amp;"/04/"&amp;'Configurações Básicas'!$P$5,"")</f>
        <v/>
      </c>
      <c r="E173" s="58"/>
      <c r="F173" s="58"/>
      <c r="G173" s="58"/>
      <c r="H173" s="58"/>
      <c r="I173" s="59"/>
      <c r="J173" s="193"/>
      <c r="K173" s="60"/>
      <c r="L173" s="60"/>
      <c r="M173" s="56">
        <f>M172+IF(AND(K173="Pago",OR(E173='PC Receitas'!$O$4,E173='PC Receitas'!$O$5,E173='PC Receitas'!$O$6)),I173,IF(AND(K173="Pago",OR(E173='PC Receitas'!$O$7,E173='PC Receitas'!$O$8,E173='PC Receitas'!$O$9,E173='PC Receitas'!$O$10,E173='PC Receitas'!$O$11,E173='PC Receitas'!$O$12,E173='PC Receitas'!$O$13,E173='PC Receitas'!$O$14)),-I173,0))</f>
        <v>12927.7</v>
      </c>
      <c r="R173" s="153" t="e">
        <f t="shared" si="8"/>
        <v>#N/A</v>
      </c>
      <c r="S173" s="150" t="e">
        <f t="shared" si="9"/>
        <v>#N/A</v>
      </c>
      <c r="T173" s="150" t="e">
        <f t="shared" si="10"/>
        <v>#N/A</v>
      </c>
      <c r="U173" s="150" t="e">
        <f t="shared" si="11"/>
        <v>#N/A</v>
      </c>
      <c r="V173" s="154" t="e">
        <f>VLOOKUP(E173,'PC Receitas'!$O$4:$P$14,2,FALSE)</f>
        <v>#N/A</v>
      </c>
    </row>
    <row r="174" spans="3:22" ht="19.5" customHeight="1" thickTop="1" thickBot="1" x14ac:dyDescent="0.3">
      <c r="C174" s="58"/>
      <c r="D174" s="58" t="str">
        <f>IF(C174&lt;&gt;"",TEXT(C174,"00")&amp;"/04/"&amp;'Configurações Básicas'!$P$5,"")</f>
        <v/>
      </c>
      <c r="E174" s="58"/>
      <c r="F174" s="58"/>
      <c r="G174" s="58"/>
      <c r="H174" s="58"/>
      <c r="I174" s="59"/>
      <c r="J174" s="193"/>
      <c r="K174" s="60"/>
      <c r="L174" s="60"/>
      <c r="M174" s="56">
        <f>M173+IF(AND(K174="Pago",OR(E174='PC Receitas'!$O$4,E174='PC Receitas'!$O$5,E174='PC Receitas'!$O$6)),I174,IF(AND(K174="Pago",OR(E174='PC Receitas'!$O$7,E174='PC Receitas'!$O$8,E174='PC Receitas'!$O$9,E174='PC Receitas'!$O$10,E174='PC Receitas'!$O$11,E174='PC Receitas'!$O$12,E174='PC Receitas'!$O$13,E174='PC Receitas'!$O$14)),-I174,0))</f>
        <v>12927.7</v>
      </c>
      <c r="R174" s="153" t="e">
        <f t="shared" si="8"/>
        <v>#N/A</v>
      </c>
      <c r="S174" s="150" t="e">
        <f t="shared" si="9"/>
        <v>#N/A</v>
      </c>
      <c r="T174" s="150" t="e">
        <f t="shared" si="10"/>
        <v>#N/A</v>
      </c>
      <c r="U174" s="150" t="e">
        <f t="shared" si="11"/>
        <v>#N/A</v>
      </c>
      <c r="V174" s="154" t="e">
        <f>VLOOKUP(E174,'PC Receitas'!$O$4:$P$14,2,FALSE)</f>
        <v>#N/A</v>
      </c>
    </row>
    <row r="175" spans="3:22" ht="19.5" customHeight="1" thickTop="1" thickBot="1" x14ac:dyDescent="0.3">
      <c r="C175" s="58"/>
      <c r="D175" s="58" t="str">
        <f>IF(C175&lt;&gt;"",TEXT(C175,"00")&amp;"/04/"&amp;'Configurações Básicas'!$P$5,"")</f>
        <v/>
      </c>
      <c r="E175" s="58"/>
      <c r="F175" s="58"/>
      <c r="G175" s="58"/>
      <c r="H175" s="58"/>
      <c r="I175" s="59"/>
      <c r="J175" s="193"/>
      <c r="K175" s="60"/>
      <c r="L175" s="60"/>
      <c r="M175" s="56">
        <f>M174+IF(AND(K175="Pago",OR(E175='PC Receitas'!$O$4,E175='PC Receitas'!$O$5,E175='PC Receitas'!$O$6)),I175,IF(AND(K175="Pago",OR(E175='PC Receitas'!$O$7,E175='PC Receitas'!$O$8,E175='PC Receitas'!$O$9,E175='PC Receitas'!$O$10,E175='PC Receitas'!$O$11,E175='PC Receitas'!$O$12,E175='PC Receitas'!$O$13,E175='PC Receitas'!$O$14)),-I175,0))</f>
        <v>12927.7</v>
      </c>
      <c r="R175" s="153" t="e">
        <f t="shared" si="8"/>
        <v>#N/A</v>
      </c>
      <c r="S175" s="150" t="e">
        <f t="shared" si="9"/>
        <v>#N/A</v>
      </c>
      <c r="T175" s="150" t="e">
        <f t="shared" si="10"/>
        <v>#N/A</v>
      </c>
      <c r="U175" s="150" t="e">
        <f t="shared" si="11"/>
        <v>#N/A</v>
      </c>
      <c r="V175" s="154" t="e">
        <f>VLOOKUP(E175,'PC Receitas'!$O$4:$P$14,2,FALSE)</f>
        <v>#N/A</v>
      </c>
    </row>
    <row r="176" spans="3:22" ht="19.5" customHeight="1" thickTop="1" thickBot="1" x14ac:dyDescent="0.3">
      <c r="C176" s="58"/>
      <c r="D176" s="58" t="str">
        <f>IF(C176&lt;&gt;"",TEXT(C176,"00")&amp;"/04/"&amp;'Configurações Básicas'!$P$5,"")</f>
        <v/>
      </c>
      <c r="E176" s="58"/>
      <c r="F176" s="58"/>
      <c r="G176" s="58"/>
      <c r="H176" s="58"/>
      <c r="I176" s="59"/>
      <c r="J176" s="193"/>
      <c r="K176" s="60"/>
      <c r="L176" s="60"/>
      <c r="M176" s="56">
        <f>M175+IF(AND(K176="Pago",OR(E176='PC Receitas'!$O$4,E176='PC Receitas'!$O$5,E176='PC Receitas'!$O$6)),I176,IF(AND(K176="Pago",OR(E176='PC Receitas'!$O$7,E176='PC Receitas'!$O$8,E176='PC Receitas'!$O$9,E176='PC Receitas'!$O$10,E176='PC Receitas'!$O$11,E176='PC Receitas'!$O$12,E176='PC Receitas'!$O$13,E176='PC Receitas'!$O$14)),-I176,0))</f>
        <v>12927.7</v>
      </c>
      <c r="R176" s="153" t="e">
        <f t="shared" si="8"/>
        <v>#N/A</v>
      </c>
      <c r="S176" s="150" t="e">
        <f t="shared" si="9"/>
        <v>#N/A</v>
      </c>
      <c r="T176" s="150" t="e">
        <f t="shared" si="10"/>
        <v>#N/A</v>
      </c>
      <c r="U176" s="150" t="e">
        <f t="shared" si="11"/>
        <v>#N/A</v>
      </c>
      <c r="V176" s="154" t="e">
        <f>VLOOKUP(E176,'PC Receitas'!$O$4:$P$14,2,FALSE)</f>
        <v>#N/A</v>
      </c>
    </row>
    <row r="177" spans="3:22" ht="19.5" customHeight="1" thickTop="1" thickBot="1" x14ac:dyDescent="0.3">
      <c r="C177" s="58"/>
      <c r="D177" s="58" t="str">
        <f>IF(C177&lt;&gt;"",TEXT(C177,"00")&amp;"/04/"&amp;'Configurações Básicas'!$P$5,"")</f>
        <v/>
      </c>
      <c r="E177" s="58"/>
      <c r="F177" s="58"/>
      <c r="G177" s="58"/>
      <c r="H177" s="58"/>
      <c r="I177" s="59"/>
      <c r="J177" s="193"/>
      <c r="K177" s="60"/>
      <c r="L177" s="60"/>
      <c r="M177" s="56">
        <f>M176+IF(AND(K177="Pago",OR(E177='PC Receitas'!$O$4,E177='PC Receitas'!$O$5,E177='PC Receitas'!$O$6)),I177,IF(AND(K177="Pago",OR(E177='PC Receitas'!$O$7,E177='PC Receitas'!$O$8,E177='PC Receitas'!$O$9,E177='PC Receitas'!$O$10,E177='PC Receitas'!$O$11,E177='PC Receitas'!$O$12,E177='PC Receitas'!$O$13,E177='PC Receitas'!$O$14)),-I177,0))</f>
        <v>12927.7</v>
      </c>
      <c r="R177" s="153" t="e">
        <f t="shared" si="8"/>
        <v>#N/A</v>
      </c>
      <c r="S177" s="150" t="e">
        <f t="shared" si="9"/>
        <v>#N/A</v>
      </c>
      <c r="T177" s="150" t="e">
        <f t="shared" si="10"/>
        <v>#N/A</v>
      </c>
      <c r="U177" s="150" t="e">
        <f t="shared" si="11"/>
        <v>#N/A</v>
      </c>
      <c r="V177" s="154" t="e">
        <f>VLOOKUP(E177,'PC Receitas'!$O$4:$P$14,2,FALSE)</f>
        <v>#N/A</v>
      </c>
    </row>
    <row r="178" spans="3:22" ht="19.5" customHeight="1" thickTop="1" thickBot="1" x14ac:dyDescent="0.3">
      <c r="C178" s="58"/>
      <c r="D178" s="58" t="str">
        <f>IF(C178&lt;&gt;"",TEXT(C178,"00")&amp;"/04/"&amp;'Configurações Básicas'!$P$5,"")</f>
        <v/>
      </c>
      <c r="E178" s="58"/>
      <c r="F178" s="58"/>
      <c r="G178" s="58"/>
      <c r="H178" s="58"/>
      <c r="I178" s="59"/>
      <c r="J178" s="193"/>
      <c r="K178" s="60"/>
      <c r="L178" s="60"/>
      <c r="M178" s="56">
        <f>M177+IF(AND(K178="Pago",OR(E178='PC Receitas'!$O$4,E178='PC Receitas'!$O$5,E178='PC Receitas'!$O$6)),I178,IF(AND(K178="Pago",OR(E178='PC Receitas'!$O$7,E178='PC Receitas'!$O$8,E178='PC Receitas'!$O$9,E178='PC Receitas'!$O$10,E178='PC Receitas'!$O$11,E178='PC Receitas'!$O$12,E178='PC Receitas'!$O$13,E178='PC Receitas'!$O$14)),-I178,0))</f>
        <v>12927.7</v>
      </c>
      <c r="R178" s="153" t="e">
        <f t="shared" si="8"/>
        <v>#N/A</v>
      </c>
      <c r="S178" s="150" t="e">
        <f t="shared" si="9"/>
        <v>#N/A</v>
      </c>
      <c r="T178" s="150" t="e">
        <f t="shared" si="10"/>
        <v>#N/A</v>
      </c>
      <c r="U178" s="150" t="e">
        <f t="shared" si="11"/>
        <v>#N/A</v>
      </c>
      <c r="V178" s="154" t="e">
        <f>VLOOKUP(E178,'PC Receitas'!$O$4:$P$14,2,FALSE)</f>
        <v>#N/A</v>
      </c>
    </row>
    <row r="179" spans="3:22" ht="19.5" customHeight="1" thickTop="1" thickBot="1" x14ac:dyDescent="0.3">
      <c r="C179" s="58"/>
      <c r="D179" s="58" t="str">
        <f>IF(C179&lt;&gt;"",TEXT(C179,"00")&amp;"/04/"&amp;'Configurações Básicas'!$P$5,"")</f>
        <v/>
      </c>
      <c r="E179" s="58"/>
      <c r="F179" s="58"/>
      <c r="G179" s="58"/>
      <c r="H179" s="58"/>
      <c r="I179" s="59"/>
      <c r="J179" s="193"/>
      <c r="K179" s="60"/>
      <c r="L179" s="60"/>
      <c r="M179" s="56">
        <f>M178+IF(AND(K179="Pago",OR(E179='PC Receitas'!$O$4,E179='PC Receitas'!$O$5,E179='PC Receitas'!$O$6)),I179,IF(AND(K179="Pago",OR(E179='PC Receitas'!$O$7,E179='PC Receitas'!$O$8,E179='PC Receitas'!$O$9,E179='PC Receitas'!$O$10,E179='PC Receitas'!$O$11,E179='PC Receitas'!$O$12,E179='PC Receitas'!$O$13,E179='PC Receitas'!$O$14)),-I179,0))</f>
        <v>12927.7</v>
      </c>
      <c r="R179" s="153" t="e">
        <f t="shared" si="8"/>
        <v>#N/A</v>
      </c>
      <c r="S179" s="150" t="e">
        <f t="shared" si="9"/>
        <v>#N/A</v>
      </c>
      <c r="T179" s="150" t="e">
        <f t="shared" si="10"/>
        <v>#N/A</v>
      </c>
      <c r="U179" s="150" t="e">
        <f t="shared" si="11"/>
        <v>#N/A</v>
      </c>
      <c r="V179" s="154" t="e">
        <f>VLOOKUP(E179,'PC Receitas'!$O$4:$P$14,2,FALSE)</f>
        <v>#N/A</v>
      </c>
    </row>
    <row r="180" spans="3:22" ht="19.5" customHeight="1" thickTop="1" thickBot="1" x14ac:dyDescent="0.3">
      <c r="C180" s="58"/>
      <c r="D180" s="58" t="str">
        <f>IF(C180&lt;&gt;"",TEXT(C180,"00")&amp;"/04/"&amp;'Configurações Básicas'!$P$5,"")</f>
        <v/>
      </c>
      <c r="E180" s="58"/>
      <c r="F180" s="58"/>
      <c r="G180" s="58"/>
      <c r="H180" s="58"/>
      <c r="I180" s="59"/>
      <c r="J180" s="193"/>
      <c r="K180" s="60"/>
      <c r="L180" s="60"/>
      <c r="M180" s="56">
        <f>M179+IF(AND(K180="Pago",OR(E180='PC Receitas'!$O$4,E180='PC Receitas'!$O$5,E180='PC Receitas'!$O$6)),I180,IF(AND(K180="Pago",OR(E180='PC Receitas'!$O$7,E180='PC Receitas'!$O$8,E180='PC Receitas'!$O$9,E180='PC Receitas'!$O$10,E180='PC Receitas'!$O$11,E180='PC Receitas'!$O$12,E180='PC Receitas'!$O$13,E180='PC Receitas'!$O$14)),-I180,0))</f>
        <v>12927.7</v>
      </c>
      <c r="R180" s="153" t="e">
        <f t="shared" si="8"/>
        <v>#N/A</v>
      </c>
      <c r="S180" s="150" t="e">
        <f t="shared" si="9"/>
        <v>#N/A</v>
      </c>
      <c r="T180" s="150" t="e">
        <f t="shared" si="10"/>
        <v>#N/A</v>
      </c>
      <c r="U180" s="150" t="e">
        <f t="shared" si="11"/>
        <v>#N/A</v>
      </c>
      <c r="V180" s="154" t="e">
        <f>VLOOKUP(E180,'PC Receitas'!$O$4:$P$14,2,FALSE)</f>
        <v>#N/A</v>
      </c>
    </row>
    <row r="181" spans="3:22" ht="19.5" customHeight="1" thickTop="1" thickBot="1" x14ac:dyDescent="0.3">
      <c r="C181" s="58"/>
      <c r="D181" s="58" t="str">
        <f>IF(C181&lt;&gt;"",TEXT(C181,"00")&amp;"/04/"&amp;'Configurações Básicas'!$P$5,"")</f>
        <v/>
      </c>
      <c r="E181" s="58"/>
      <c r="F181" s="58"/>
      <c r="G181" s="58"/>
      <c r="H181" s="58"/>
      <c r="I181" s="59"/>
      <c r="J181" s="193"/>
      <c r="K181" s="60"/>
      <c r="L181" s="60"/>
      <c r="M181" s="56">
        <f>M180+IF(AND(K181="Pago",OR(E181='PC Receitas'!$O$4,E181='PC Receitas'!$O$5,E181='PC Receitas'!$O$6)),I181,IF(AND(K181="Pago",OR(E181='PC Receitas'!$O$7,E181='PC Receitas'!$O$8,E181='PC Receitas'!$O$9,E181='PC Receitas'!$O$10,E181='PC Receitas'!$O$11,E181='PC Receitas'!$O$12,E181='PC Receitas'!$O$13,E181='PC Receitas'!$O$14)),-I181,0))</f>
        <v>12927.7</v>
      </c>
      <c r="R181" s="153" t="e">
        <f t="shared" si="8"/>
        <v>#N/A</v>
      </c>
      <c r="S181" s="150" t="e">
        <f t="shared" si="9"/>
        <v>#N/A</v>
      </c>
      <c r="T181" s="150" t="e">
        <f t="shared" si="10"/>
        <v>#N/A</v>
      </c>
      <c r="U181" s="150" t="e">
        <f t="shared" si="11"/>
        <v>#N/A</v>
      </c>
      <c r="V181" s="154" t="e">
        <f>VLOOKUP(E181,'PC Receitas'!$O$4:$P$14,2,FALSE)</f>
        <v>#N/A</v>
      </c>
    </row>
    <row r="182" spans="3:22" ht="19.5" customHeight="1" thickTop="1" thickBot="1" x14ac:dyDescent="0.3">
      <c r="C182" s="58"/>
      <c r="D182" s="58" t="str">
        <f>IF(C182&lt;&gt;"",TEXT(C182,"00")&amp;"/04/"&amp;'Configurações Básicas'!$P$5,"")</f>
        <v/>
      </c>
      <c r="E182" s="58"/>
      <c r="F182" s="58"/>
      <c r="G182" s="58"/>
      <c r="H182" s="58"/>
      <c r="I182" s="59"/>
      <c r="J182" s="193"/>
      <c r="K182" s="60"/>
      <c r="L182" s="60"/>
      <c r="M182" s="56">
        <f>M181+IF(AND(K182="Pago",OR(E182='PC Receitas'!$O$4,E182='PC Receitas'!$O$5,E182='PC Receitas'!$O$6)),I182,IF(AND(K182="Pago",OR(E182='PC Receitas'!$O$7,E182='PC Receitas'!$O$8,E182='PC Receitas'!$O$9,E182='PC Receitas'!$O$10,E182='PC Receitas'!$O$11,E182='PC Receitas'!$O$12,E182='PC Receitas'!$O$13,E182='PC Receitas'!$O$14)),-I182,0))</f>
        <v>12927.7</v>
      </c>
      <c r="R182" s="153" t="e">
        <f t="shared" si="8"/>
        <v>#N/A</v>
      </c>
      <c r="S182" s="150" t="e">
        <f t="shared" si="9"/>
        <v>#N/A</v>
      </c>
      <c r="T182" s="150" t="e">
        <f t="shared" si="10"/>
        <v>#N/A</v>
      </c>
      <c r="U182" s="150" t="e">
        <f t="shared" si="11"/>
        <v>#N/A</v>
      </c>
      <c r="V182" s="154" t="e">
        <f>VLOOKUP(E182,'PC Receitas'!$O$4:$P$14,2,FALSE)</f>
        <v>#N/A</v>
      </c>
    </row>
    <row r="183" spans="3:22" ht="19.5" customHeight="1" thickTop="1" thickBot="1" x14ac:dyDescent="0.3">
      <c r="C183" s="58"/>
      <c r="D183" s="58" t="str">
        <f>IF(C183&lt;&gt;"",TEXT(C183,"00")&amp;"/04/"&amp;'Configurações Básicas'!$P$5,"")</f>
        <v/>
      </c>
      <c r="E183" s="58"/>
      <c r="F183" s="58"/>
      <c r="G183" s="58"/>
      <c r="H183" s="58"/>
      <c r="I183" s="59"/>
      <c r="J183" s="193"/>
      <c r="K183" s="60"/>
      <c r="L183" s="60"/>
      <c r="M183" s="56">
        <f>M182+IF(AND(K183="Pago",OR(E183='PC Receitas'!$O$4,E183='PC Receitas'!$O$5,E183='PC Receitas'!$O$6)),I183,IF(AND(K183="Pago",OR(E183='PC Receitas'!$O$7,E183='PC Receitas'!$O$8,E183='PC Receitas'!$O$9,E183='PC Receitas'!$O$10,E183='PC Receitas'!$O$11,E183='PC Receitas'!$O$12,E183='PC Receitas'!$O$13,E183='PC Receitas'!$O$14)),-I183,0))</f>
        <v>12927.7</v>
      </c>
      <c r="R183" s="153" t="e">
        <f t="shared" si="8"/>
        <v>#N/A</v>
      </c>
      <c r="S183" s="150" t="e">
        <f t="shared" si="9"/>
        <v>#N/A</v>
      </c>
      <c r="T183" s="150" t="e">
        <f t="shared" si="10"/>
        <v>#N/A</v>
      </c>
      <c r="U183" s="150" t="e">
        <f t="shared" si="11"/>
        <v>#N/A</v>
      </c>
      <c r="V183" s="154" t="e">
        <f>VLOOKUP(E183,'PC Receitas'!$O$4:$P$14,2,FALSE)</f>
        <v>#N/A</v>
      </c>
    </row>
    <row r="184" spans="3:22" ht="19.5" customHeight="1" thickTop="1" thickBot="1" x14ac:dyDescent="0.3">
      <c r="C184" s="58"/>
      <c r="D184" s="58" t="str">
        <f>IF(C184&lt;&gt;"",TEXT(C184,"00")&amp;"/04/"&amp;'Configurações Básicas'!$P$5,"")</f>
        <v/>
      </c>
      <c r="E184" s="58"/>
      <c r="F184" s="58"/>
      <c r="G184" s="58"/>
      <c r="H184" s="58"/>
      <c r="I184" s="59"/>
      <c r="J184" s="193"/>
      <c r="K184" s="60"/>
      <c r="L184" s="60"/>
      <c r="M184" s="56">
        <f>M183+IF(AND(K184="Pago",OR(E184='PC Receitas'!$O$4,E184='PC Receitas'!$O$5,E184='PC Receitas'!$O$6)),I184,IF(AND(K184="Pago",OR(E184='PC Receitas'!$O$7,E184='PC Receitas'!$O$8,E184='PC Receitas'!$O$9,E184='PC Receitas'!$O$10,E184='PC Receitas'!$O$11,E184='PC Receitas'!$O$12,E184='PC Receitas'!$O$13,E184='PC Receitas'!$O$14)),-I184,0))</f>
        <v>12927.7</v>
      </c>
      <c r="R184" s="153" t="e">
        <f t="shared" si="8"/>
        <v>#N/A</v>
      </c>
      <c r="S184" s="150" t="e">
        <f t="shared" si="9"/>
        <v>#N/A</v>
      </c>
      <c r="T184" s="150" t="e">
        <f t="shared" si="10"/>
        <v>#N/A</v>
      </c>
      <c r="U184" s="150" t="e">
        <f t="shared" si="11"/>
        <v>#N/A</v>
      </c>
      <c r="V184" s="154" t="e">
        <f>VLOOKUP(E184,'PC Receitas'!$O$4:$P$14,2,FALSE)</f>
        <v>#N/A</v>
      </c>
    </row>
    <row r="185" spans="3:22" ht="19.5" customHeight="1" thickTop="1" thickBot="1" x14ac:dyDescent="0.3">
      <c r="C185" s="58"/>
      <c r="D185" s="58" t="str">
        <f>IF(C185&lt;&gt;"",TEXT(C185,"00")&amp;"/04/"&amp;'Configurações Básicas'!$P$5,"")</f>
        <v/>
      </c>
      <c r="E185" s="58"/>
      <c r="F185" s="58"/>
      <c r="G185" s="58"/>
      <c r="H185" s="58"/>
      <c r="I185" s="59"/>
      <c r="J185" s="193"/>
      <c r="K185" s="60"/>
      <c r="L185" s="60"/>
      <c r="M185" s="56">
        <f>M184+IF(AND(K185="Pago",OR(E185='PC Receitas'!$O$4,E185='PC Receitas'!$O$5,E185='PC Receitas'!$O$6)),I185,IF(AND(K185="Pago",OR(E185='PC Receitas'!$O$7,E185='PC Receitas'!$O$8,E185='PC Receitas'!$O$9,E185='PC Receitas'!$O$10,E185='PC Receitas'!$O$11,E185='PC Receitas'!$O$12,E185='PC Receitas'!$O$13,E185='PC Receitas'!$O$14)),-I185,0))</f>
        <v>12927.7</v>
      </c>
      <c r="R185" s="153" t="e">
        <f t="shared" si="8"/>
        <v>#N/A</v>
      </c>
      <c r="S185" s="150" t="e">
        <f t="shared" si="9"/>
        <v>#N/A</v>
      </c>
      <c r="T185" s="150" t="e">
        <f t="shared" si="10"/>
        <v>#N/A</v>
      </c>
      <c r="U185" s="150" t="e">
        <f t="shared" si="11"/>
        <v>#N/A</v>
      </c>
      <c r="V185" s="154" t="e">
        <f>VLOOKUP(E185,'PC Receitas'!$O$4:$P$14,2,FALSE)</f>
        <v>#N/A</v>
      </c>
    </row>
    <row r="186" spans="3:22" ht="19.5" customHeight="1" thickTop="1" thickBot="1" x14ac:dyDescent="0.3">
      <c r="C186" s="58"/>
      <c r="D186" s="58" t="str">
        <f>IF(C186&lt;&gt;"",TEXT(C186,"00")&amp;"/04/"&amp;'Configurações Básicas'!$P$5,"")</f>
        <v/>
      </c>
      <c r="E186" s="58"/>
      <c r="F186" s="58"/>
      <c r="G186" s="58"/>
      <c r="H186" s="58"/>
      <c r="I186" s="59"/>
      <c r="J186" s="193"/>
      <c r="K186" s="60"/>
      <c r="L186" s="60"/>
      <c r="M186" s="56">
        <f>M185+IF(AND(K186="Pago",OR(E186='PC Receitas'!$O$4,E186='PC Receitas'!$O$5,E186='PC Receitas'!$O$6)),I186,IF(AND(K186="Pago",OR(E186='PC Receitas'!$O$7,E186='PC Receitas'!$O$8,E186='PC Receitas'!$O$9,E186='PC Receitas'!$O$10,E186='PC Receitas'!$O$11,E186='PC Receitas'!$O$12,E186='PC Receitas'!$O$13,E186='PC Receitas'!$O$14)),-I186,0))</f>
        <v>12927.7</v>
      </c>
      <c r="R186" s="153" t="e">
        <f t="shared" si="8"/>
        <v>#N/A</v>
      </c>
      <c r="S186" s="150" t="e">
        <f t="shared" si="9"/>
        <v>#N/A</v>
      </c>
      <c r="T186" s="150" t="e">
        <f t="shared" si="10"/>
        <v>#N/A</v>
      </c>
      <c r="U186" s="150" t="e">
        <f t="shared" si="11"/>
        <v>#N/A</v>
      </c>
      <c r="V186" s="154" t="e">
        <f>VLOOKUP(E186,'PC Receitas'!$O$4:$P$14,2,FALSE)</f>
        <v>#N/A</v>
      </c>
    </row>
    <row r="187" spans="3:22" ht="19.5" customHeight="1" thickTop="1" thickBot="1" x14ac:dyDescent="0.3">
      <c r="C187" s="58"/>
      <c r="D187" s="58" t="str">
        <f>IF(C187&lt;&gt;"",TEXT(C187,"00")&amp;"/04/"&amp;'Configurações Básicas'!$P$5,"")</f>
        <v/>
      </c>
      <c r="E187" s="58"/>
      <c r="F187" s="58"/>
      <c r="G187" s="58"/>
      <c r="H187" s="58"/>
      <c r="I187" s="59"/>
      <c r="J187" s="193"/>
      <c r="K187" s="60"/>
      <c r="L187" s="60"/>
      <c r="M187" s="56">
        <f>M186+IF(AND(K187="Pago",OR(E187='PC Receitas'!$O$4,E187='PC Receitas'!$O$5,E187='PC Receitas'!$O$6)),I187,IF(AND(K187="Pago",OR(E187='PC Receitas'!$O$7,E187='PC Receitas'!$O$8,E187='PC Receitas'!$O$9,E187='PC Receitas'!$O$10,E187='PC Receitas'!$O$11,E187='PC Receitas'!$O$12,E187='PC Receitas'!$O$13,E187='PC Receitas'!$O$14)),-I187,0))</f>
        <v>12927.7</v>
      </c>
      <c r="R187" s="153" t="e">
        <f t="shared" si="8"/>
        <v>#N/A</v>
      </c>
      <c r="S187" s="150" t="e">
        <f t="shared" si="9"/>
        <v>#N/A</v>
      </c>
      <c r="T187" s="150" t="e">
        <f t="shared" si="10"/>
        <v>#N/A</v>
      </c>
      <c r="U187" s="150" t="e">
        <f t="shared" si="11"/>
        <v>#N/A</v>
      </c>
      <c r="V187" s="154" t="e">
        <f>VLOOKUP(E187,'PC Receitas'!$O$4:$P$14,2,FALSE)</f>
        <v>#N/A</v>
      </c>
    </row>
    <row r="188" spans="3:22" ht="19.5" customHeight="1" thickTop="1" thickBot="1" x14ac:dyDescent="0.3">
      <c r="C188" s="58"/>
      <c r="D188" s="58" t="str">
        <f>IF(C188&lt;&gt;"",TEXT(C188,"00")&amp;"/04/"&amp;'Configurações Básicas'!$P$5,"")</f>
        <v/>
      </c>
      <c r="E188" s="58"/>
      <c r="F188" s="58"/>
      <c r="G188" s="58"/>
      <c r="H188" s="58"/>
      <c r="I188" s="59"/>
      <c r="J188" s="193"/>
      <c r="K188" s="60"/>
      <c r="L188" s="60"/>
      <c r="M188" s="56">
        <f>M187+IF(AND(K188="Pago",OR(E188='PC Receitas'!$O$4,E188='PC Receitas'!$O$5,E188='PC Receitas'!$O$6)),I188,IF(AND(K188="Pago",OR(E188='PC Receitas'!$O$7,E188='PC Receitas'!$O$8,E188='PC Receitas'!$O$9,E188='PC Receitas'!$O$10,E188='PC Receitas'!$O$11,E188='PC Receitas'!$O$12,E188='PC Receitas'!$O$13,E188='PC Receitas'!$O$14)),-I188,0))</f>
        <v>12927.7</v>
      </c>
      <c r="R188" s="153" t="e">
        <f t="shared" si="8"/>
        <v>#N/A</v>
      </c>
      <c r="S188" s="150" t="e">
        <f t="shared" si="9"/>
        <v>#N/A</v>
      </c>
      <c r="T188" s="150" t="e">
        <f t="shared" si="10"/>
        <v>#N/A</v>
      </c>
      <c r="U188" s="150" t="e">
        <f t="shared" si="11"/>
        <v>#N/A</v>
      </c>
      <c r="V188" s="154" t="e">
        <f>VLOOKUP(E188,'PC Receitas'!$O$4:$P$14,2,FALSE)</f>
        <v>#N/A</v>
      </c>
    </row>
    <row r="189" spans="3:22" ht="19.5" customHeight="1" thickTop="1" thickBot="1" x14ac:dyDescent="0.3">
      <c r="C189" s="58"/>
      <c r="D189" s="58" t="str">
        <f>IF(C189&lt;&gt;"",TEXT(C189,"00")&amp;"/04/"&amp;'Configurações Básicas'!$P$5,"")</f>
        <v/>
      </c>
      <c r="E189" s="58"/>
      <c r="F189" s="58"/>
      <c r="G189" s="58"/>
      <c r="H189" s="58"/>
      <c r="I189" s="59"/>
      <c r="J189" s="193"/>
      <c r="K189" s="60"/>
      <c r="L189" s="60"/>
      <c r="M189" s="56">
        <f>M188+IF(AND(K189="Pago",OR(E189='PC Receitas'!$O$4,E189='PC Receitas'!$O$5,E189='PC Receitas'!$O$6)),I189,IF(AND(K189="Pago",OR(E189='PC Receitas'!$O$7,E189='PC Receitas'!$O$8,E189='PC Receitas'!$O$9,E189='PC Receitas'!$O$10,E189='PC Receitas'!$O$11,E189='PC Receitas'!$O$12,E189='PC Receitas'!$O$13,E189='PC Receitas'!$O$14)),-I189,0))</f>
        <v>12927.7</v>
      </c>
      <c r="R189" s="153" t="e">
        <f t="shared" si="8"/>
        <v>#N/A</v>
      </c>
      <c r="S189" s="150" t="e">
        <f t="shared" si="9"/>
        <v>#N/A</v>
      </c>
      <c r="T189" s="150" t="e">
        <f t="shared" si="10"/>
        <v>#N/A</v>
      </c>
      <c r="U189" s="150" t="e">
        <f t="shared" si="11"/>
        <v>#N/A</v>
      </c>
      <c r="V189" s="154" t="e">
        <f>VLOOKUP(E189,'PC Receitas'!$O$4:$P$14,2,FALSE)</f>
        <v>#N/A</v>
      </c>
    </row>
    <row r="190" spans="3:22" ht="19.5" customHeight="1" thickTop="1" thickBot="1" x14ac:dyDescent="0.3">
      <c r="C190" s="58"/>
      <c r="D190" s="58" t="str">
        <f>IF(C190&lt;&gt;"",TEXT(C190,"00")&amp;"/04/"&amp;'Configurações Básicas'!$P$5,"")</f>
        <v/>
      </c>
      <c r="E190" s="58"/>
      <c r="F190" s="58"/>
      <c r="G190" s="58"/>
      <c r="H190" s="58"/>
      <c r="I190" s="59"/>
      <c r="J190" s="193"/>
      <c r="K190" s="60"/>
      <c r="L190" s="60"/>
      <c r="M190" s="56">
        <f>M189+IF(AND(K190="Pago",OR(E190='PC Receitas'!$O$4,E190='PC Receitas'!$O$5,E190='PC Receitas'!$O$6)),I190,IF(AND(K190="Pago",OR(E190='PC Receitas'!$O$7,E190='PC Receitas'!$O$8,E190='PC Receitas'!$O$9,E190='PC Receitas'!$O$10,E190='PC Receitas'!$O$11,E190='PC Receitas'!$O$12,E190='PC Receitas'!$O$13,E190='PC Receitas'!$O$14)),-I190,0))</f>
        <v>12927.7</v>
      </c>
      <c r="R190" s="153" t="e">
        <f t="shared" si="8"/>
        <v>#N/A</v>
      </c>
      <c r="S190" s="150" t="e">
        <f t="shared" si="9"/>
        <v>#N/A</v>
      </c>
      <c r="T190" s="150" t="e">
        <f t="shared" si="10"/>
        <v>#N/A</v>
      </c>
      <c r="U190" s="150" t="e">
        <f t="shared" si="11"/>
        <v>#N/A</v>
      </c>
      <c r="V190" s="154" t="e">
        <f>VLOOKUP(E190,'PC Receitas'!$O$4:$P$14,2,FALSE)</f>
        <v>#N/A</v>
      </c>
    </row>
    <row r="191" spans="3:22" ht="19.5" customHeight="1" thickTop="1" thickBot="1" x14ac:dyDescent="0.3">
      <c r="C191" s="58"/>
      <c r="D191" s="58" t="str">
        <f>IF(C191&lt;&gt;"",TEXT(C191,"00")&amp;"/04/"&amp;'Configurações Básicas'!$P$5,"")</f>
        <v/>
      </c>
      <c r="E191" s="58"/>
      <c r="F191" s="58"/>
      <c r="G191" s="58"/>
      <c r="H191" s="58"/>
      <c r="I191" s="59"/>
      <c r="J191" s="193"/>
      <c r="K191" s="60"/>
      <c r="L191" s="60"/>
      <c r="M191" s="56">
        <f>M190+IF(AND(K191="Pago",OR(E191='PC Receitas'!$O$4,E191='PC Receitas'!$O$5,E191='PC Receitas'!$O$6)),I191,IF(AND(K191="Pago",OR(E191='PC Receitas'!$O$7,E191='PC Receitas'!$O$8,E191='PC Receitas'!$O$9,E191='PC Receitas'!$O$10,E191='PC Receitas'!$O$11,E191='PC Receitas'!$O$12,E191='PC Receitas'!$O$13,E191='PC Receitas'!$O$14)),-I191,0))</f>
        <v>12927.7</v>
      </c>
      <c r="R191" s="153" t="e">
        <f t="shared" si="8"/>
        <v>#N/A</v>
      </c>
      <c r="S191" s="150" t="e">
        <f t="shared" si="9"/>
        <v>#N/A</v>
      </c>
      <c r="T191" s="150" t="e">
        <f t="shared" si="10"/>
        <v>#N/A</v>
      </c>
      <c r="U191" s="150" t="e">
        <f t="shared" si="11"/>
        <v>#N/A</v>
      </c>
      <c r="V191" s="154" t="e">
        <f>VLOOKUP(E191,'PC Receitas'!$O$4:$P$14,2,FALSE)</f>
        <v>#N/A</v>
      </c>
    </row>
    <row r="192" spans="3:22" ht="19.5" customHeight="1" thickTop="1" thickBot="1" x14ac:dyDescent="0.3">
      <c r="C192" s="58"/>
      <c r="D192" s="58" t="str">
        <f>IF(C192&lt;&gt;"",TEXT(C192,"00")&amp;"/04/"&amp;'Configurações Básicas'!$P$5,"")</f>
        <v/>
      </c>
      <c r="E192" s="58"/>
      <c r="F192" s="58"/>
      <c r="G192" s="58"/>
      <c r="H192" s="58"/>
      <c r="I192" s="59"/>
      <c r="J192" s="193"/>
      <c r="K192" s="60"/>
      <c r="L192" s="60"/>
      <c r="M192" s="56">
        <f>M191+IF(AND(K192="Pago",OR(E192='PC Receitas'!$O$4,E192='PC Receitas'!$O$5,E192='PC Receitas'!$O$6)),I192,IF(AND(K192="Pago",OR(E192='PC Receitas'!$O$7,E192='PC Receitas'!$O$8,E192='PC Receitas'!$O$9,E192='PC Receitas'!$O$10,E192='PC Receitas'!$O$11,E192='PC Receitas'!$O$12,E192='PC Receitas'!$O$13,E192='PC Receitas'!$O$14)),-I192,0))</f>
        <v>12927.7</v>
      </c>
      <c r="R192" s="153" t="e">
        <f t="shared" si="8"/>
        <v>#N/A</v>
      </c>
      <c r="S192" s="150" t="e">
        <f t="shared" si="9"/>
        <v>#N/A</v>
      </c>
      <c r="T192" s="150" t="e">
        <f t="shared" si="10"/>
        <v>#N/A</v>
      </c>
      <c r="U192" s="150" t="e">
        <f t="shared" si="11"/>
        <v>#N/A</v>
      </c>
      <c r="V192" s="154" t="e">
        <f>VLOOKUP(E192,'PC Receitas'!$O$4:$P$14,2,FALSE)</f>
        <v>#N/A</v>
      </c>
    </row>
    <row r="193" spans="3:22" ht="19.5" customHeight="1" thickTop="1" thickBot="1" x14ac:dyDescent="0.3">
      <c r="C193" s="58"/>
      <c r="D193" s="58" t="str">
        <f>IF(C193&lt;&gt;"",TEXT(C193,"00")&amp;"/04/"&amp;'Configurações Básicas'!$P$5,"")</f>
        <v/>
      </c>
      <c r="E193" s="58"/>
      <c r="F193" s="58"/>
      <c r="G193" s="58"/>
      <c r="H193" s="58"/>
      <c r="I193" s="59"/>
      <c r="J193" s="193"/>
      <c r="K193" s="60"/>
      <c r="L193" s="60"/>
      <c r="M193" s="56">
        <f>M192+IF(AND(K193="Pago",OR(E193='PC Receitas'!$O$4,E193='PC Receitas'!$O$5,E193='PC Receitas'!$O$6)),I193,IF(AND(K193="Pago",OR(E193='PC Receitas'!$O$7,E193='PC Receitas'!$O$8,E193='PC Receitas'!$O$9,E193='PC Receitas'!$O$10,E193='PC Receitas'!$O$11,E193='PC Receitas'!$O$12,E193='PC Receitas'!$O$13,E193='PC Receitas'!$O$14)),-I193,0))</f>
        <v>12927.7</v>
      </c>
      <c r="R193" s="153" t="e">
        <f t="shared" si="8"/>
        <v>#N/A</v>
      </c>
      <c r="S193" s="150" t="e">
        <f t="shared" si="9"/>
        <v>#N/A</v>
      </c>
      <c r="T193" s="150" t="e">
        <f t="shared" si="10"/>
        <v>#N/A</v>
      </c>
      <c r="U193" s="150" t="e">
        <f t="shared" si="11"/>
        <v>#N/A</v>
      </c>
      <c r="V193" s="154" t="e">
        <f>VLOOKUP(E193,'PC Receitas'!$O$4:$P$14,2,FALSE)</f>
        <v>#N/A</v>
      </c>
    </row>
    <row r="194" spans="3:22" ht="19.5" customHeight="1" thickTop="1" thickBot="1" x14ac:dyDescent="0.3">
      <c r="C194" s="58"/>
      <c r="D194" s="58" t="str">
        <f>IF(C194&lt;&gt;"",TEXT(C194,"00")&amp;"/04/"&amp;'Configurações Básicas'!$P$5,"")</f>
        <v/>
      </c>
      <c r="E194" s="58"/>
      <c r="F194" s="58"/>
      <c r="G194" s="58"/>
      <c r="H194" s="58"/>
      <c r="I194" s="59"/>
      <c r="J194" s="193"/>
      <c r="K194" s="60"/>
      <c r="L194" s="60"/>
      <c r="M194" s="56">
        <f>M193+IF(AND(K194="Pago",OR(E194='PC Receitas'!$O$4,E194='PC Receitas'!$O$5,E194='PC Receitas'!$O$6)),I194,IF(AND(K194="Pago",OR(E194='PC Receitas'!$O$7,E194='PC Receitas'!$O$8,E194='PC Receitas'!$O$9,E194='PC Receitas'!$O$10,E194='PC Receitas'!$O$11,E194='PC Receitas'!$O$12,E194='PC Receitas'!$O$13,E194='PC Receitas'!$O$14)),-I194,0))</f>
        <v>12927.7</v>
      </c>
      <c r="R194" s="153" t="e">
        <f t="shared" si="8"/>
        <v>#N/A</v>
      </c>
      <c r="S194" s="150" t="e">
        <f t="shared" si="9"/>
        <v>#N/A</v>
      </c>
      <c r="T194" s="150" t="e">
        <f t="shared" si="10"/>
        <v>#N/A</v>
      </c>
      <c r="U194" s="150" t="e">
        <f t="shared" si="11"/>
        <v>#N/A</v>
      </c>
      <c r="V194" s="154" t="e">
        <f>VLOOKUP(E194,'PC Receitas'!$O$4:$P$14,2,FALSE)</f>
        <v>#N/A</v>
      </c>
    </row>
    <row r="195" spans="3:22" ht="19.5" customHeight="1" thickTop="1" thickBot="1" x14ac:dyDescent="0.3">
      <c r="C195" s="58"/>
      <c r="D195" s="58" t="str">
        <f>IF(C195&lt;&gt;"",TEXT(C195,"00")&amp;"/04/"&amp;'Configurações Básicas'!$P$5,"")</f>
        <v/>
      </c>
      <c r="E195" s="58"/>
      <c r="F195" s="58"/>
      <c r="G195" s="58"/>
      <c r="H195" s="58"/>
      <c r="I195" s="59"/>
      <c r="J195" s="193"/>
      <c r="K195" s="60"/>
      <c r="L195" s="60"/>
      <c r="M195" s="56">
        <f>M194+IF(AND(K195="Pago",OR(E195='PC Receitas'!$O$4,E195='PC Receitas'!$O$5,E195='PC Receitas'!$O$6)),I195,IF(AND(K195="Pago",OR(E195='PC Receitas'!$O$7,E195='PC Receitas'!$O$8,E195='PC Receitas'!$O$9,E195='PC Receitas'!$O$10,E195='PC Receitas'!$O$11,E195='PC Receitas'!$O$12,E195='PC Receitas'!$O$13,E195='PC Receitas'!$O$14)),-I195,0))</f>
        <v>12927.7</v>
      </c>
      <c r="R195" s="153" t="e">
        <f t="shared" si="8"/>
        <v>#N/A</v>
      </c>
      <c r="S195" s="150" t="e">
        <f t="shared" si="9"/>
        <v>#N/A</v>
      </c>
      <c r="T195" s="150" t="e">
        <f t="shared" si="10"/>
        <v>#N/A</v>
      </c>
      <c r="U195" s="150" t="e">
        <f t="shared" si="11"/>
        <v>#N/A</v>
      </c>
      <c r="V195" s="154" t="e">
        <f>VLOOKUP(E195,'PC Receitas'!$O$4:$P$14,2,FALSE)</f>
        <v>#N/A</v>
      </c>
    </row>
    <row r="196" spans="3:22" ht="19.5" customHeight="1" thickTop="1" thickBot="1" x14ac:dyDescent="0.3">
      <c r="C196" s="58"/>
      <c r="D196" s="58" t="str">
        <f>IF(C196&lt;&gt;"",TEXT(C196,"00")&amp;"/04/"&amp;'Configurações Básicas'!$P$5,"")</f>
        <v/>
      </c>
      <c r="E196" s="58"/>
      <c r="F196" s="58"/>
      <c r="G196" s="58"/>
      <c r="H196" s="58"/>
      <c r="I196" s="59"/>
      <c r="J196" s="193"/>
      <c r="K196" s="60"/>
      <c r="L196" s="60"/>
      <c r="M196" s="56">
        <f>M195+IF(AND(K196="Pago",OR(E196='PC Receitas'!$O$4,E196='PC Receitas'!$O$5,E196='PC Receitas'!$O$6)),I196,IF(AND(K196="Pago",OR(E196='PC Receitas'!$O$7,E196='PC Receitas'!$O$8,E196='PC Receitas'!$O$9,E196='PC Receitas'!$O$10,E196='PC Receitas'!$O$11,E196='PC Receitas'!$O$12,E196='PC Receitas'!$O$13,E196='PC Receitas'!$O$14)),-I196,0))</f>
        <v>12927.7</v>
      </c>
      <c r="R196" s="153" t="e">
        <f t="shared" si="8"/>
        <v>#N/A</v>
      </c>
      <c r="S196" s="150" t="e">
        <f t="shared" si="9"/>
        <v>#N/A</v>
      </c>
      <c r="T196" s="150" t="e">
        <f t="shared" si="10"/>
        <v>#N/A</v>
      </c>
      <c r="U196" s="150" t="e">
        <f t="shared" si="11"/>
        <v>#N/A</v>
      </c>
      <c r="V196" s="154" t="e">
        <f>VLOOKUP(E196,'PC Receitas'!$O$4:$P$14,2,FALSE)</f>
        <v>#N/A</v>
      </c>
    </row>
    <row r="197" spans="3:22" ht="19.5" customHeight="1" thickTop="1" thickBot="1" x14ac:dyDescent="0.3">
      <c r="C197" s="58"/>
      <c r="D197" s="58" t="str">
        <f>IF(C197&lt;&gt;"",TEXT(C197,"00")&amp;"/04/"&amp;'Configurações Básicas'!$P$5,"")</f>
        <v/>
      </c>
      <c r="E197" s="58"/>
      <c r="F197" s="58"/>
      <c r="G197" s="58"/>
      <c r="H197" s="58"/>
      <c r="I197" s="59"/>
      <c r="J197" s="193"/>
      <c r="K197" s="60"/>
      <c r="L197" s="60"/>
      <c r="M197" s="56">
        <f>M196+IF(AND(K197="Pago",OR(E197='PC Receitas'!$O$4,E197='PC Receitas'!$O$5,E197='PC Receitas'!$O$6)),I197,IF(AND(K197="Pago",OR(E197='PC Receitas'!$O$7,E197='PC Receitas'!$O$8,E197='PC Receitas'!$O$9,E197='PC Receitas'!$O$10,E197='PC Receitas'!$O$11,E197='PC Receitas'!$O$12,E197='PC Receitas'!$O$13,E197='PC Receitas'!$O$14)),-I197,0))</f>
        <v>12927.7</v>
      </c>
      <c r="R197" s="153" t="e">
        <f t="shared" si="8"/>
        <v>#N/A</v>
      </c>
      <c r="S197" s="150" t="e">
        <f t="shared" si="9"/>
        <v>#N/A</v>
      </c>
      <c r="T197" s="150" t="e">
        <f t="shared" si="10"/>
        <v>#N/A</v>
      </c>
      <c r="U197" s="150" t="e">
        <f t="shared" si="11"/>
        <v>#N/A</v>
      </c>
      <c r="V197" s="154" t="e">
        <f>VLOOKUP(E197,'PC Receitas'!$O$4:$P$14,2,FALSE)</f>
        <v>#N/A</v>
      </c>
    </row>
    <row r="198" spans="3:22" ht="19.5" customHeight="1" thickTop="1" thickBot="1" x14ac:dyDescent="0.3">
      <c r="C198" s="58"/>
      <c r="D198" s="58" t="str">
        <f>IF(C198&lt;&gt;"",TEXT(C198,"00")&amp;"/04/"&amp;'Configurações Básicas'!$P$5,"")</f>
        <v/>
      </c>
      <c r="E198" s="58"/>
      <c r="F198" s="58"/>
      <c r="G198" s="58"/>
      <c r="H198" s="58"/>
      <c r="I198" s="59"/>
      <c r="J198" s="193"/>
      <c r="K198" s="60"/>
      <c r="L198" s="60"/>
      <c r="M198" s="56">
        <f>M197+IF(AND(K198="Pago",OR(E198='PC Receitas'!$O$4,E198='PC Receitas'!$O$5,E198='PC Receitas'!$O$6)),I198,IF(AND(K198="Pago",OR(E198='PC Receitas'!$O$7,E198='PC Receitas'!$O$8,E198='PC Receitas'!$O$9,E198='PC Receitas'!$O$10,E198='PC Receitas'!$O$11,E198='PC Receitas'!$O$12,E198='PC Receitas'!$O$13,E198='PC Receitas'!$O$14)),-I198,0))</f>
        <v>12927.7</v>
      </c>
      <c r="R198" s="153" t="e">
        <f t="shared" ref="R198:R261" si="12">IF(V198="Despesas_com_RH","Despesa",IF(V198="Despesas_Operacionais","Despesa",IF(V198="Despesas_com_Marketing","Despesa",IF(V198="Impostos","Despesa",IF(V198="Investimentos","Despesa","")))))</f>
        <v>#N/A</v>
      </c>
      <c r="S198" s="150" t="e">
        <f t="shared" ref="S198:S261" si="13">IF(V198="Despesas_com_Produtos","Despesa",IF(V198="Despesas_com_Serviços","Despesa",IF(V198="Despesas_Não_Operacionais","Despesa","")))</f>
        <v>#N/A</v>
      </c>
      <c r="T198" s="150" t="e">
        <f t="shared" ref="T198:T261" si="14">IF(V198="Receitas_com_Produtos","Receita",IF(V198="Receitas_com_Serviços","Receita",IF(V198="Receitas_Não_Operacionais","Receita","")))</f>
        <v>#N/A</v>
      </c>
      <c r="U198" s="150" t="e">
        <f t="shared" ref="U198:U261" si="15">IF(R198&lt;&gt;"",R198,IF(S198&lt;&gt;"",S198,IF(T198&lt;&gt;"",T198,"")))</f>
        <v>#N/A</v>
      </c>
      <c r="V198" s="154" t="e">
        <f>VLOOKUP(E198,'PC Receitas'!$O$4:$P$14,2,FALSE)</f>
        <v>#N/A</v>
      </c>
    </row>
    <row r="199" spans="3:22" ht="19.5" customHeight="1" thickTop="1" thickBot="1" x14ac:dyDescent="0.3">
      <c r="C199" s="58"/>
      <c r="D199" s="58" t="str">
        <f>IF(C199&lt;&gt;"",TEXT(C199,"00")&amp;"/04/"&amp;'Configurações Básicas'!$P$5,"")</f>
        <v/>
      </c>
      <c r="E199" s="58"/>
      <c r="F199" s="58"/>
      <c r="G199" s="58"/>
      <c r="H199" s="58"/>
      <c r="I199" s="59"/>
      <c r="J199" s="193"/>
      <c r="K199" s="60"/>
      <c r="L199" s="60"/>
      <c r="M199" s="56">
        <f>M198+IF(AND(K199="Pago",OR(E199='PC Receitas'!$O$4,E199='PC Receitas'!$O$5,E199='PC Receitas'!$O$6)),I199,IF(AND(K199="Pago",OR(E199='PC Receitas'!$O$7,E199='PC Receitas'!$O$8,E199='PC Receitas'!$O$9,E199='PC Receitas'!$O$10,E199='PC Receitas'!$O$11,E199='PC Receitas'!$O$12,E199='PC Receitas'!$O$13,E199='PC Receitas'!$O$14)),-I199,0))</f>
        <v>12927.7</v>
      </c>
      <c r="R199" s="153" t="e">
        <f t="shared" si="12"/>
        <v>#N/A</v>
      </c>
      <c r="S199" s="150" t="e">
        <f t="shared" si="13"/>
        <v>#N/A</v>
      </c>
      <c r="T199" s="150" t="e">
        <f t="shared" si="14"/>
        <v>#N/A</v>
      </c>
      <c r="U199" s="150" t="e">
        <f t="shared" si="15"/>
        <v>#N/A</v>
      </c>
      <c r="V199" s="154" t="e">
        <f>VLOOKUP(E199,'PC Receitas'!$O$4:$P$14,2,FALSE)</f>
        <v>#N/A</v>
      </c>
    </row>
    <row r="200" spans="3:22" ht="19.5" customHeight="1" thickTop="1" thickBot="1" x14ac:dyDescent="0.3">
      <c r="C200" s="58"/>
      <c r="D200" s="58" t="str">
        <f>IF(C200&lt;&gt;"",TEXT(C200,"00")&amp;"/04/"&amp;'Configurações Básicas'!$P$5,"")</f>
        <v/>
      </c>
      <c r="E200" s="58"/>
      <c r="F200" s="58"/>
      <c r="G200" s="58"/>
      <c r="H200" s="58"/>
      <c r="I200" s="59"/>
      <c r="J200" s="193"/>
      <c r="K200" s="60"/>
      <c r="L200" s="60"/>
      <c r="M200" s="56">
        <f>M199+IF(AND(K200="Pago",OR(E200='PC Receitas'!$O$4,E200='PC Receitas'!$O$5,E200='PC Receitas'!$O$6)),I200,IF(AND(K200="Pago",OR(E200='PC Receitas'!$O$7,E200='PC Receitas'!$O$8,E200='PC Receitas'!$O$9,E200='PC Receitas'!$O$10,E200='PC Receitas'!$O$11,E200='PC Receitas'!$O$12,E200='PC Receitas'!$O$13,E200='PC Receitas'!$O$14)),-I200,0))</f>
        <v>12927.7</v>
      </c>
      <c r="R200" s="153" t="e">
        <f t="shared" si="12"/>
        <v>#N/A</v>
      </c>
      <c r="S200" s="150" t="e">
        <f t="shared" si="13"/>
        <v>#N/A</v>
      </c>
      <c r="T200" s="150" t="e">
        <f t="shared" si="14"/>
        <v>#N/A</v>
      </c>
      <c r="U200" s="150" t="e">
        <f t="shared" si="15"/>
        <v>#N/A</v>
      </c>
      <c r="V200" s="154" t="e">
        <f>VLOOKUP(E200,'PC Receitas'!$O$4:$P$14,2,FALSE)</f>
        <v>#N/A</v>
      </c>
    </row>
    <row r="201" spans="3:22" ht="19.5" customHeight="1" thickTop="1" thickBot="1" x14ac:dyDescent="0.3">
      <c r="C201" s="58"/>
      <c r="D201" s="58" t="str">
        <f>IF(C201&lt;&gt;"",TEXT(C201,"00")&amp;"/04/"&amp;'Configurações Básicas'!$P$5,"")</f>
        <v/>
      </c>
      <c r="E201" s="58"/>
      <c r="F201" s="58"/>
      <c r="G201" s="58"/>
      <c r="H201" s="58"/>
      <c r="I201" s="59"/>
      <c r="J201" s="193"/>
      <c r="K201" s="60"/>
      <c r="L201" s="60"/>
      <c r="M201" s="56">
        <f>M200+IF(AND(K201="Pago",OR(E201='PC Receitas'!$O$4,E201='PC Receitas'!$O$5,E201='PC Receitas'!$O$6)),I201,IF(AND(K201="Pago",OR(E201='PC Receitas'!$O$7,E201='PC Receitas'!$O$8,E201='PC Receitas'!$O$9,E201='PC Receitas'!$O$10,E201='PC Receitas'!$O$11,E201='PC Receitas'!$O$12,E201='PC Receitas'!$O$13,E201='PC Receitas'!$O$14)),-I201,0))</f>
        <v>12927.7</v>
      </c>
      <c r="R201" s="153" t="e">
        <f t="shared" si="12"/>
        <v>#N/A</v>
      </c>
      <c r="S201" s="150" t="e">
        <f t="shared" si="13"/>
        <v>#N/A</v>
      </c>
      <c r="T201" s="150" t="e">
        <f t="shared" si="14"/>
        <v>#N/A</v>
      </c>
      <c r="U201" s="150" t="e">
        <f t="shared" si="15"/>
        <v>#N/A</v>
      </c>
      <c r="V201" s="154" t="e">
        <f>VLOOKUP(E201,'PC Receitas'!$O$4:$P$14,2,FALSE)</f>
        <v>#N/A</v>
      </c>
    </row>
    <row r="202" spans="3:22" ht="19.5" customHeight="1" thickTop="1" thickBot="1" x14ac:dyDescent="0.3">
      <c r="C202" s="58"/>
      <c r="D202" s="58" t="str">
        <f>IF(C202&lt;&gt;"",TEXT(C202,"00")&amp;"/04/"&amp;'Configurações Básicas'!$P$5,"")</f>
        <v/>
      </c>
      <c r="E202" s="58"/>
      <c r="F202" s="58"/>
      <c r="G202" s="58"/>
      <c r="H202" s="58"/>
      <c r="I202" s="59"/>
      <c r="J202" s="193"/>
      <c r="K202" s="60"/>
      <c r="L202" s="60"/>
      <c r="M202" s="56">
        <f>M201+IF(AND(K202="Pago",OR(E202='PC Receitas'!$O$4,E202='PC Receitas'!$O$5,E202='PC Receitas'!$O$6)),I202,IF(AND(K202="Pago",OR(E202='PC Receitas'!$O$7,E202='PC Receitas'!$O$8,E202='PC Receitas'!$O$9,E202='PC Receitas'!$O$10,E202='PC Receitas'!$O$11,E202='PC Receitas'!$O$12,E202='PC Receitas'!$O$13,E202='PC Receitas'!$O$14)),-I202,0))</f>
        <v>12927.7</v>
      </c>
      <c r="R202" s="153" t="e">
        <f t="shared" si="12"/>
        <v>#N/A</v>
      </c>
      <c r="S202" s="150" t="e">
        <f t="shared" si="13"/>
        <v>#N/A</v>
      </c>
      <c r="T202" s="150" t="e">
        <f t="shared" si="14"/>
        <v>#N/A</v>
      </c>
      <c r="U202" s="150" t="e">
        <f t="shared" si="15"/>
        <v>#N/A</v>
      </c>
      <c r="V202" s="154" t="e">
        <f>VLOOKUP(E202,'PC Receitas'!$O$4:$P$14,2,FALSE)</f>
        <v>#N/A</v>
      </c>
    </row>
    <row r="203" spans="3:22" ht="19.5" customHeight="1" thickTop="1" thickBot="1" x14ac:dyDescent="0.3">
      <c r="C203" s="58"/>
      <c r="D203" s="58" t="str">
        <f>IF(C203&lt;&gt;"",TEXT(C203,"00")&amp;"/04/"&amp;'Configurações Básicas'!$P$5,"")</f>
        <v/>
      </c>
      <c r="E203" s="58"/>
      <c r="F203" s="58"/>
      <c r="G203" s="58"/>
      <c r="H203" s="58"/>
      <c r="I203" s="59"/>
      <c r="J203" s="193"/>
      <c r="K203" s="60"/>
      <c r="L203" s="60"/>
      <c r="M203" s="56">
        <f>M202+IF(AND(K203="Pago",OR(E203='PC Receitas'!$O$4,E203='PC Receitas'!$O$5,E203='PC Receitas'!$O$6)),I203,IF(AND(K203="Pago",OR(E203='PC Receitas'!$O$7,E203='PC Receitas'!$O$8,E203='PC Receitas'!$O$9,E203='PC Receitas'!$O$10,E203='PC Receitas'!$O$11,E203='PC Receitas'!$O$12,E203='PC Receitas'!$O$13,E203='PC Receitas'!$O$14)),-I203,0))</f>
        <v>12927.7</v>
      </c>
      <c r="R203" s="153" t="e">
        <f t="shared" si="12"/>
        <v>#N/A</v>
      </c>
      <c r="S203" s="150" t="e">
        <f t="shared" si="13"/>
        <v>#N/A</v>
      </c>
      <c r="T203" s="150" t="e">
        <f t="shared" si="14"/>
        <v>#N/A</v>
      </c>
      <c r="U203" s="150" t="e">
        <f t="shared" si="15"/>
        <v>#N/A</v>
      </c>
      <c r="V203" s="154" t="e">
        <f>VLOOKUP(E203,'PC Receitas'!$O$4:$P$14,2,FALSE)</f>
        <v>#N/A</v>
      </c>
    </row>
    <row r="204" spans="3:22" ht="19.5" customHeight="1" thickTop="1" thickBot="1" x14ac:dyDescent="0.3">
      <c r="C204" s="58"/>
      <c r="D204" s="58" t="str">
        <f>IF(C204&lt;&gt;"",TEXT(C204,"00")&amp;"/04/"&amp;'Configurações Básicas'!$P$5,"")</f>
        <v/>
      </c>
      <c r="E204" s="58"/>
      <c r="F204" s="58"/>
      <c r="G204" s="58"/>
      <c r="H204" s="58"/>
      <c r="I204" s="59"/>
      <c r="J204" s="193"/>
      <c r="K204" s="60"/>
      <c r="L204" s="60"/>
      <c r="M204" s="56">
        <f>M203+IF(AND(K204="Pago",OR(E204='PC Receitas'!$O$4,E204='PC Receitas'!$O$5,E204='PC Receitas'!$O$6)),I204,IF(AND(K204="Pago",OR(E204='PC Receitas'!$O$7,E204='PC Receitas'!$O$8,E204='PC Receitas'!$O$9,E204='PC Receitas'!$O$10,E204='PC Receitas'!$O$11,E204='PC Receitas'!$O$12,E204='PC Receitas'!$O$13,E204='PC Receitas'!$O$14)),-I204,0))</f>
        <v>12927.7</v>
      </c>
      <c r="R204" s="153" t="e">
        <f t="shared" si="12"/>
        <v>#N/A</v>
      </c>
      <c r="S204" s="150" t="e">
        <f t="shared" si="13"/>
        <v>#N/A</v>
      </c>
      <c r="T204" s="150" t="e">
        <f t="shared" si="14"/>
        <v>#N/A</v>
      </c>
      <c r="U204" s="150" t="e">
        <f t="shared" si="15"/>
        <v>#N/A</v>
      </c>
      <c r="V204" s="154" t="e">
        <f>VLOOKUP(E204,'PC Receitas'!$O$4:$P$14,2,FALSE)</f>
        <v>#N/A</v>
      </c>
    </row>
    <row r="205" spans="3:22" ht="19.5" customHeight="1" thickTop="1" thickBot="1" x14ac:dyDescent="0.3">
      <c r="C205" s="58"/>
      <c r="D205" s="58" t="str">
        <f>IF(C205&lt;&gt;"",TEXT(C205,"00")&amp;"/04/"&amp;'Configurações Básicas'!$P$5,"")</f>
        <v/>
      </c>
      <c r="E205" s="58"/>
      <c r="F205" s="58"/>
      <c r="G205" s="58"/>
      <c r="H205" s="58"/>
      <c r="I205" s="59"/>
      <c r="J205" s="193"/>
      <c r="K205" s="60"/>
      <c r="L205" s="60"/>
      <c r="M205" s="56">
        <f>M204+IF(AND(K205="Pago",OR(E205='PC Receitas'!$O$4,E205='PC Receitas'!$O$5,E205='PC Receitas'!$O$6)),I205,IF(AND(K205="Pago",OR(E205='PC Receitas'!$O$7,E205='PC Receitas'!$O$8,E205='PC Receitas'!$O$9,E205='PC Receitas'!$O$10,E205='PC Receitas'!$O$11,E205='PC Receitas'!$O$12,E205='PC Receitas'!$O$13,E205='PC Receitas'!$O$14)),-I205,0))</f>
        <v>12927.7</v>
      </c>
      <c r="R205" s="153" t="e">
        <f t="shared" si="12"/>
        <v>#N/A</v>
      </c>
      <c r="S205" s="150" t="e">
        <f t="shared" si="13"/>
        <v>#N/A</v>
      </c>
      <c r="T205" s="150" t="e">
        <f t="shared" si="14"/>
        <v>#N/A</v>
      </c>
      <c r="U205" s="150" t="e">
        <f t="shared" si="15"/>
        <v>#N/A</v>
      </c>
      <c r="V205" s="154" t="e">
        <f>VLOOKUP(E205,'PC Receitas'!$O$4:$P$14,2,FALSE)</f>
        <v>#N/A</v>
      </c>
    </row>
    <row r="206" spans="3:22" ht="19.5" customHeight="1" thickTop="1" thickBot="1" x14ac:dyDescent="0.3">
      <c r="C206" s="58"/>
      <c r="D206" s="58" t="str">
        <f>IF(C206&lt;&gt;"",TEXT(C206,"00")&amp;"/04/"&amp;'Configurações Básicas'!$P$5,"")</f>
        <v/>
      </c>
      <c r="E206" s="58"/>
      <c r="F206" s="58"/>
      <c r="G206" s="58"/>
      <c r="H206" s="58"/>
      <c r="I206" s="59"/>
      <c r="J206" s="193"/>
      <c r="K206" s="60"/>
      <c r="L206" s="60"/>
      <c r="M206" s="56">
        <f>M205+IF(AND(K206="Pago",OR(E206='PC Receitas'!$O$4,E206='PC Receitas'!$O$5,E206='PC Receitas'!$O$6)),I206,IF(AND(K206="Pago",OR(E206='PC Receitas'!$O$7,E206='PC Receitas'!$O$8,E206='PC Receitas'!$O$9,E206='PC Receitas'!$O$10,E206='PC Receitas'!$O$11,E206='PC Receitas'!$O$12,E206='PC Receitas'!$O$13,E206='PC Receitas'!$O$14)),-I206,0))</f>
        <v>12927.7</v>
      </c>
      <c r="R206" s="153" t="e">
        <f t="shared" si="12"/>
        <v>#N/A</v>
      </c>
      <c r="S206" s="150" t="e">
        <f t="shared" si="13"/>
        <v>#N/A</v>
      </c>
      <c r="T206" s="150" t="e">
        <f t="shared" si="14"/>
        <v>#N/A</v>
      </c>
      <c r="U206" s="150" t="e">
        <f t="shared" si="15"/>
        <v>#N/A</v>
      </c>
      <c r="V206" s="154" t="e">
        <f>VLOOKUP(E206,'PC Receitas'!$O$4:$P$14,2,FALSE)</f>
        <v>#N/A</v>
      </c>
    </row>
    <row r="207" spans="3:22" ht="19.5" customHeight="1" thickTop="1" thickBot="1" x14ac:dyDescent="0.3">
      <c r="C207" s="58"/>
      <c r="D207" s="58" t="str">
        <f>IF(C207&lt;&gt;"",TEXT(C207,"00")&amp;"/04/"&amp;'Configurações Básicas'!$P$5,"")</f>
        <v/>
      </c>
      <c r="E207" s="58"/>
      <c r="F207" s="58"/>
      <c r="G207" s="58"/>
      <c r="H207" s="58"/>
      <c r="I207" s="59"/>
      <c r="J207" s="193"/>
      <c r="K207" s="60"/>
      <c r="L207" s="60"/>
      <c r="M207" s="56">
        <f>M206+IF(AND(K207="Pago",OR(E207='PC Receitas'!$O$4,E207='PC Receitas'!$O$5,E207='PC Receitas'!$O$6)),I207,IF(AND(K207="Pago",OR(E207='PC Receitas'!$O$7,E207='PC Receitas'!$O$8,E207='PC Receitas'!$O$9,E207='PC Receitas'!$O$10,E207='PC Receitas'!$O$11,E207='PC Receitas'!$O$12,E207='PC Receitas'!$O$13,E207='PC Receitas'!$O$14)),-I207,0))</f>
        <v>12927.7</v>
      </c>
      <c r="R207" s="153" t="e">
        <f t="shared" si="12"/>
        <v>#N/A</v>
      </c>
      <c r="S207" s="150" t="e">
        <f t="shared" si="13"/>
        <v>#N/A</v>
      </c>
      <c r="T207" s="150" t="e">
        <f t="shared" si="14"/>
        <v>#N/A</v>
      </c>
      <c r="U207" s="150" t="e">
        <f t="shared" si="15"/>
        <v>#N/A</v>
      </c>
      <c r="V207" s="154" t="e">
        <f>VLOOKUP(E207,'PC Receitas'!$O$4:$P$14,2,FALSE)</f>
        <v>#N/A</v>
      </c>
    </row>
    <row r="208" spans="3:22" ht="19.5" customHeight="1" thickTop="1" thickBot="1" x14ac:dyDescent="0.3">
      <c r="C208" s="58"/>
      <c r="D208" s="58" t="str">
        <f>IF(C208&lt;&gt;"",TEXT(C208,"00")&amp;"/04/"&amp;'Configurações Básicas'!$P$5,"")</f>
        <v/>
      </c>
      <c r="E208" s="58"/>
      <c r="F208" s="58"/>
      <c r="G208" s="58"/>
      <c r="H208" s="58"/>
      <c r="I208" s="59"/>
      <c r="J208" s="193"/>
      <c r="K208" s="60"/>
      <c r="L208" s="60"/>
      <c r="M208" s="56">
        <f>M207+IF(AND(K208="Pago",OR(E208='PC Receitas'!$O$4,E208='PC Receitas'!$O$5,E208='PC Receitas'!$O$6)),I208,IF(AND(K208="Pago",OR(E208='PC Receitas'!$O$7,E208='PC Receitas'!$O$8,E208='PC Receitas'!$O$9,E208='PC Receitas'!$O$10,E208='PC Receitas'!$O$11,E208='PC Receitas'!$O$12,E208='PC Receitas'!$O$13,E208='PC Receitas'!$O$14)),-I208,0))</f>
        <v>12927.7</v>
      </c>
      <c r="R208" s="153" t="e">
        <f t="shared" si="12"/>
        <v>#N/A</v>
      </c>
      <c r="S208" s="150" t="e">
        <f t="shared" si="13"/>
        <v>#N/A</v>
      </c>
      <c r="T208" s="150" t="e">
        <f t="shared" si="14"/>
        <v>#N/A</v>
      </c>
      <c r="U208" s="150" t="e">
        <f t="shared" si="15"/>
        <v>#N/A</v>
      </c>
      <c r="V208" s="154" t="e">
        <f>VLOOKUP(E208,'PC Receitas'!$O$4:$P$14,2,FALSE)</f>
        <v>#N/A</v>
      </c>
    </row>
    <row r="209" spans="3:22" ht="19.5" customHeight="1" thickTop="1" thickBot="1" x14ac:dyDescent="0.3">
      <c r="C209" s="58"/>
      <c r="D209" s="58" t="str">
        <f>IF(C209&lt;&gt;"",TEXT(C209,"00")&amp;"/04/"&amp;'Configurações Básicas'!$P$5,"")</f>
        <v/>
      </c>
      <c r="E209" s="58"/>
      <c r="F209" s="58"/>
      <c r="G209" s="58"/>
      <c r="H209" s="58"/>
      <c r="I209" s="59"/>
      <c r="J209" s="193"/>
      <c r="K209" s="60"/>
      <c r="L209" s="60"/>
      <c r="M209" s="56">
        <f>M208+IF(AND(K209="Pago",OR(E209='PC Receitas'!$O$4,E209='PC Receitas'!$O$5,E209='PC Receitas'!$O$6)),I209,IF(AND(K209="Pago",OR(E209='PC Receitas'!$O$7,E209='PC Receitas'!$O$8,E209='PC Receitas'!$O$9,E209='PC Receitas'!$O$10,E209='PC Receitas'!$O$11,E209='PC Receitas'!$O$12,E209='PC Receitas'!$O$13,E209='PC Receitas'!$O$14)),-I209,0))</f>
        <v>12927.7</v>
      </c>
      <c r="R209" s="153" t="e">
        <f t="shared" si="12"/>
        <v>#N/A</v>
      </c>
      <c r="S209" s="150" t="e">
        <f t="shared" si="13"/>
        <v>#N/A</v>
      </c>
      <c r="T209" s="150" t="e">
        <f t="shared" si="14"/>
        <v>#N/A</v>
      </c>
      <c r="U209" s="150" t="e">
        <f t="shared" si="15"/>
        <v>#N/A</v>
      </c>
      <c r="V209" s="154" t="e">
        <f>VLOOKUP(E209,'PC Receitas'!$O$4:$P$14,2,FALSE)</f>
        <v>#N/A</v>
      </c>
    </row>
    <row r="210" spans="3:22" ht="19.5" customHeight="1" thickTop="1" thickBot="1" x14ac:dyDescent="0.3">
      <c r="C210" s="58"/>
      <c r="D210" s="58" t="str">
        <f>IF(C210&lt;&gt;"",TEXT(C210,"00")&amp;"/04/"&amp;'Configurações Básicas'!$P$5,"")</f>
        <v/>
      </c>
      <c r="E210" s="58"/>
      <c r="F210" s="58"/>
      <c r="G210" s="58"/>
      <c r="H210" s="58"/>
      <c r="I210" s="59"/>
      <c r="J210" s="193"/>
      <c r="K210" s="60"/>
      <c r="L210" s="60"/>
      <c r="M210" s="56">
        <f>M209+IF(AND(K210="Pago",OR(E210='PC Receitas'!$O$4,E210='PC Receitas'!$O$5,E210='PC Receitas'!$O$6)),I210,IF(AND(K210="Pago",OR(E210='PC Receitas'!$O$7,E210='PC Receitas'!$O$8,E210='PC Receitas'!$O$9,E210='PC Receitas'!$O$10,E210='PC Receitas'!$O$11,E210='PC Receitas'!$O$12,E210='PC Receitas'!$O$13,E210='PC Receitas'!$O$14)),-I210,0))</f>
        <v>12927.7</v>
      </c>
      <c r="R210" s="153" t="e">
        <f t="shared" si="12"/>
        <v>#N/A</v>
      </c>
      <c r="S210" s="150" t="e">
        <f t="shared" si="13"/>
        <v>#N/A</v>
      </c>
      <c r="T210" s="150" t="e">
        <f t="shared" si="14"/>
        <v>#N/A</v>
      </c>
      <c r="U210" s="150" t="e">
        <f t="shared" si="15"/>
        <v>#N/A</v>
      </c>
      <c r="V210" s="154" t="e">
        <f>VLOOKUP(E210,'PC Receitas'!$O$4:$P$14,2,FALSE)</f>
        <v>#N/A</v>
      </c>
    </row>
    <row r="211" spans="3:22" ht="19.5" customHeight="1" thickTop="1" thickBot="1" x14ac:dyDescent="0.3">
      <c r="C211" s="58"/>
      <c r="D211" s="58" t="str">
        <f>IF(C211&lt;&gt;"",TEXT(C211,"00")&amp;"/04/"&amp;'Configurações Básicas'!$P$5,"")</f>
        <v/>
      </c>
      <c r="E211" s="58"/>
      <c r="F211" s="58"/>
      <c r="G211" s="58"/>
      <c r="H211" s="58"/>
      <c r="I211" s="59"/>
      <c r="J211" s="193"/>
      <c r="K211" s="60"/>
      <c r="L211" s="60"/>
      <c r="M211" s="56">
        <f>M210+IF(AND(K211="Pago",OR(E211='PC Receitas'!$O$4,E211='PC Receitas'!$O$5,E211='PC Receitas'!$O$6)),I211,IF(AND(K211="Pago",OR(E211='PC Receitas'!$O$7,E211='PC Receitas'!$O$8,E211='PC Receitas'!$O$9,E211='PC Receitas'!$O$10,E211='PC Receitas'!$O$11,E211='PC Receitas'!$O$12,E211='PC Receitas'!$O$13,E211='PC Receitas'!$O$14)),-I211,0))</f>
        <v>12927.7</v>
      </c>
      <c r="R211" s="153" t="e">
        <f t="shared" si="12"/>
        <v>#N/A</v>
      </c>
      <c r="S211" s="150" t="e">
        <f t="shared" si="13"/>
        <v>#N/A</v>
      </c>
      <c r="T211" s="150" t="e">
        <f t="shared" si="14"/>
        <v>#N/A</v>
      </c>
      <c r="U211" s="150" t="e">
        <f t="shared" si="15"/>
        <v>#N/A</v>
      </c>
      <c r="V211" s="154" t="e">
        <f>VLOOKUP(E211,'PC Receitas'!$O$4:$P$14,2,FALSE)</f>
        <v>#N/A</v>
      </c>
    </row>
    <row r="212" spans="3:22" ht="19.5" customHeight="1" thickTop="1" thickBot="1" x14ac:dyDescent="0.3">
      <c r="C212" s="58"/>
      <c r="D212" s="58" t="str">
        <f>IF(C212&lt;&gt;"",TEXT(C212,"00")&amp;"/04/"&amp;'Configurações Básicas'!$P$5,"")</f>
        <v/>
      </c>
      <c r="E212" s="58"/>
      <c r="F212" s="58"/>
      <c r="G212" s="58"/>
      <c r="H212" s="58"/>
      <c r="I212" s="59"/>
      <c r="J212" s="193"/>
      <c r="K212" s="60"/>
      <c r="L212" s="60"/>
      <c r="M212" s="56">
        <f>M211+IF(AND(K212="Pago",OR(E212='PC Receitas'!$O$4,E212='PC Receitas'!$O$5,E212='PC Receitas'!$O$6)),I212,IF(AND(K212="Pago",OR(E212='PC Receitas'!$O$7,E212='PC Receitas'!$O$8,E212='PC Receitas'!$O$9,E212='PC Receitas'!$O$10,E212='PC Receitas'!$O$11,E212='PC Receitas'!$O$12,E212='PC Receitas'!$O$13,E212='PC Receitas'!$O$14)),-I212,0))</f>
        <v>12927.7</v>
      </c>
      <c r="R212" s="153" t="e">
        <f t="shared" si="12"/>
        <v>#N/A</v>
      </c>
      <c r="S212" s="150" t="e">
        <f t="shared" si="13"/>
        <v>#N/A</v>
      </c>
      <c r="T212" s="150" t="e">
        <f t="shared" si="14"/>
        <v>#N/A</v>
      </c>
      <c r="U212" s="150" t="e">
        <f t="shared" si="15"/>
        <v>#N/A</v>
      </c>
      <c r="V212" s="154" t="e">
        <f>VLOOKUP(E212,'PC Receitas'!$O$4:$P$14,2,FALSE)</f>
        <v>#N/A</v>
      </c>
    </row>
    <row r="213" spans="3:22" ht="19.5" customHeight="1" thickTop="1" thickBot="1" x14ac:dyDescent="0.3">
      <c r="C213" s="58"/>
      <c r="D213" s="58" t="str">
        <f>IF(C213&lt;&gt;"",TEXT(C213,"00")&amp;"/04/"&amp;'Configurações Básicas'!$P$5,"")</f>
        <v/>
      </c>
      <c r="E213" s="58"/>
      <c r="F213" s="58"/>
      <c r="G213" s="58"/>
      <c r="H213" s="58"/>
      <c r="I213" s="59"/>
      <c r="J213" s="193"/>
      <c r="K213" s="60"/>
      <c r="L213" s="60"/>
      <c r="M213" s="56">
        <f>M212+IF(AND(K213="Pago",OR(E213='PC Receitas'!$O$4,E213='PC Receitas'!$O$5,E213='PC Receitas'!$O$6)),I213,IF(AND(K213="Pago",OR(E213='PC Receitas'!$O$7,E213='PC Receitas'!$O$8,E213='PC Receitas'!$O$9,E213='PC Receitas'!$O$10,E213='PC Receitas'!$O$11,E213='PC Receitas'!$O$12,E213='PC Receitas'!$O$13,E213='PC Receitas'!$O$14)),-I213,0))</f>
        <v>12927.7</v>
      </c>
      <c r="R213" s="153" t="e">
        <f t="shared" si="12"/>
        <v>#N/A</v>
      </c>
      <c r="S213" s="150" t="e">
        <f t="shared" si="13"/>
        <v>#N/A</v>
      </c>
      <c r="T213" s="150" t="e">
        <f t="shared" si="14"/>
        <v>#N/A</v>
      </c>
      <c r="U213" s="150" t="e">
        <f t="shared" si="15"/>
        <v>#N/A</v>
      </c>
      <c r="V213" s="154" t="e">
        <f>VLOOKUP(E213,'PC Receitas'!$O$4:$P$14,2,FALSE)</f>
        <v>#N/A</v>
      </c>
    </row>
    <row r="214" spans="3:22" ht="19.5" customHeight="1" thickTop="1" thickBot="1" x14ac:dyDescent="0.3">
      <c r="C214" s="58"/>
      <c r="D214" s="58" t="str">
        <f>IF(C214&lt;&gt;"",TEXT(C214,"00")&amp;"/04/"&amp;'Configurações Básicas'!$P$5,"")</f>
        <v/>
      </c>
      <c r="E214" s="58"/>
      <c r="F214" s="58"/>
      <c r="G214" s="58"/>
      <c r="H214" s="58"/>
      <c r="I214" s="59"/>
      <c r="J214" s="193"/>
      <c r="K214" s="60"/>
      <c r="L214" s="60"/>
      <c r="M214" s="56">
        <f>M213+IF(AND(K214="Pago",OR(E214='PC Receitas'!$O$4,E214='PC Receitas'!$O$5,E214='PC Receitas'!$O$6)),I214,IF(AND(K214="Pago",OR(E214='PC Receitas'!$O$7,E214='PC Receitas'!$O$8,E214='PC Receitas'!$O$9,E214='PC Receitas'!$O$10,E214='PC Receitas'!$O$11,E214='PC Receitas'!$O$12,E214='PC Receitas'!$O$13,E214='PC Receitas'!$O$14)),-I214,0))</f>
        <v>12927.7</v>
      </c>
      <c r="R214" s="153" t="e">
        <f t="shared" si="12"/>
        <v>#N/A</v>
      </c>
      <c r="S214" s="150" t="e">
        <f t="shared" si="13"/>
        <v>#N/A</v>
      </c>
      <c r="T214" s="150" t="e">
        <f t="shared" si="14"/>
        <v>#N/A</v>
      </c>
      <c r="U214" s="150" t="e">
        <f t="shared" si="15"/>
        <v>#N/A</v>
      </c>
      <c r="V214" s="154" t="e">
        <f>VLOOKUP(E214,'PC Receitas'!$O$4:$P$14,2,FALSE)</f>
        <v>#N/A</v>
      </c>
    </row>
    <row r="215" spans="3:22" ht="19.5" customHeight="1" thickTop="1" thickBot="1" x14ac:dyDescent="0.3">
      <c r="C215" s="58"/>
      <c r="D215" s="58" t="str">
        <f>IF(C215&lt;&gt;"",TEXT(C215,"00")&amp;"/04/"&amp;'Configurações Básicas'!$P$5,"")</f>
        <v/>
      </c>
      <c r="E215" s="58"/>
      <c r="F215" s="58"/>
      <c r="G215" s="58"/>
      <c r="H215" s="58"/>
      <c r="I215" s="59"/>
      <c r="J215" s="193"/>
      <c r="K215" s="60"/>
      <c r="L215" s="60"/>
      <c r="M215" s="56">
        <f>M214+IF(AND(K215="Pago",OR(E215='PC Receitas'!$O$4,E215='PC Receitas'!$O$5,E215='PC Receitas'!$O$6)),I215,IF(AND(K215="Pago",OR(E215='PC Receitas'!$O$7,E215='PC Receitas'!$O$8,E215='PC Receitas'!$O$9,E215='PC Receitas'!$O$10,E215='PC Receitas'!$O$11,E215='PC Receitas'!$O$12,E215='PC Receitas'!$O$13,E215='PC Receitas'!$O$14)),-I215,0))</f>
        <v>12927.7</v>
      </c>
      <c r="R215" s="153" t="e">
        <f t="shared" si="12"/>
        <v>#N/A</v>
      </c>
      <c r="S215" s="150" t="e">
        <f t="shared" si="13"/>
        <v>#N/A</v>
      </c>
      <c r="T215" s="150" t="e">
        <f t="shared" si="14"/>
        <v>#N/A</v>
      </c>
      <c r="U215" s="150" t="e">
        <f t="shared" si="15"/>
        <v>#N/A</v>
      </c>
      <c r="V215" s="154" t="e">
        <f>VLOOKUP(E215,'PC Receitas'!$O$4:$P$14,2,FALSE)</f>
        <v>#N/A</v>
      </c>
    </row>
    <row r="216" spans="3:22" ht="19.5" customHeight="1" thickTop="1" thickBot="1" x14ac:dyDescent="0.3">
      <c r="C216" s="58"/>
      <c r="D216" s="58" t="str">
        <f>IF(C216&lt;&gt;"",TEXT(C216,"00")&amp;"/04/"&amp;'Configurações Básicas'!$P$5,"")</f>
        <v/>
      </c>
      <c r="E216" s="58"/>
      <c r="F216" s="58"/>
      <c r="G216" s="58"/>
      <c r="H216" s="58"/>
      <c r="I216" s="59"/>
      <c r="J216" s="193"/>
      <c r="K216" s="60"/>
      <c r="L216" s="60"/>
      <c r="M216" s="56">
        <f>M215+IF(AND(K216="Pago",OR(E216='PC Receitas'!$O$4,E216='PC Receitas'!$O$5,E216='PC Receitas'!$O$6)),I216,IF(AND(K216="Pago",OR(E216='PC Receitas'!$O$7,E216='PC Receitas'!$O$8,E216='PC Receitas'!$O$9,E216='PC Receitas'!$O$10,E216='PC Receitas'!$O$11,E216='PC Receitas'!$O$12,E216='PC Receitas'!$O$13,E216='PC Receitas'!$O$14)),-I216,0))</f>
        <v>12927.7</v>
      </c>
      <c r="R216" s="153" t="e">
        <f t="shared" si="12"/>
        <v>#N/A</v>
      </c>
      <c r="S216" s="150" t="e">
        <f t="shared" si="13"/>
        <v>#N/A</v>
      </c>
      <c r="T216" s="150" t="e">
        <f t="shared" si="14"/>
        <v>#N/A</v>
      </c>
      <c r="U216" s="150" t="e">
        <f t="shared" si="15"/>
        <v>#N/A</v>
      </c>
      <c r="V216" s="154" t="e">
        <f>VLOOKUP(E216,'PC Receitas'!$O$4:$P$14,2,FALSE)</f>
        <v>#N/A</v>
      </c>
    </row>
    <row r="217" spans="3:22" ht="19.5" customHeight="1" thickTop="1" thickBot="1" x14ac:dyDescent="0.3">
      <c r="C217" s="58"/>
      <c r="D217" s="58" t="str">
        <f>IF(C217&lt;&gt;"",TEXT(C217,"00")&amp;"/04/"&amp;'Configurações Básicas'!$P$5,"")</f>
        <v/>
      </c>
      <c r="E217" s="58"/>
      <c r="F217" s="58"/>
      <c r="G217" s="58"/>
      <c r="H217" s="58"/>
      <c r="I217" s="59"/>
      <c r="J217" s="193"/>
      <c r="K217" s="60"/>
      <c r="L217" s="60"/>
      <c r="M217" s="56">
        <f>M216+IF(AND(K217="Pago",OR(E217='PC Receitas'!$O$4,E217='PC Receitas'!$O$5,E217='PC Receitas'!$O$6)),I217,IF(AND(K217="Pago",OR(E217='PC Receitas'!$O$7,E217='PC Receitas'!$O$8,E217='PC Receitas'!$O$9,E217='PC Receitas'!$O$10,E217='PC Receitas'!$O$11,E217='PC Receitas'!$O$12,E217='PC Receitas'!$O$13,E217='PC Receitas'!$O$14)),-I217,0))</f>
        <v>12927.7</v>
      </c>
      <c r="R217" s="153" t="e">
        <f t="shared" si="12"/>
        <v>#N/A</v>
      </c>
      <c r="S217" s="150" t="e">
        <f t="shared" si="13"/>
        <v>#N/A</v>
      </c>
      <c r="T217" s="150" t="e">
        <f t="shared" si="14"/>
        <v>#N/A</v>
      </c>
      <c r="U217" s="150" t="e">
        <f t="shared" si="15"/>
        <v>#N/A</v>
      </c>
      <c r="V217" s="154" t="e">
        <f>VLOOKUP(E217,'PC Receitas'!$O$4:$P$14,2,FALSE)</f>
        <v>#N/A</v>
      </c>
    </row>
    <row r="218" spans="3:22" ht="19.5" customHeight="1" thickTop="1" thickBot="1" x14ac:dyDescent="0.3">
      <c r="C218" s="58"/>
      <c r="D218" s="58" t="str">
        <f>IF(C218&lt;&gt;"",TEXT(C218,"00")&amp;"/04/"&amp;'Configurações Básicas'!$P$5,"")</f>
        <v/>
      </c>
      <c r="E218" s="58"/>
      <c r="F218" s="58"/>
      <c r="G218" s="58"/>
      <c r="H218" s="58"/>
      <c r="I218" s="59"/>
      <c r="J218" s="193"/>
      <c r="K218" s="60"/>
      <c r="L218" s="60"/>
      <c r="M218" s="56">
        <f>M217+IF(AND(K218="Pago",OR(E218='PC Receitas'!$O$4,E218='PC Receitas'!$O$5,E218='PC Receitas'!$O$6)),I218,IF(AND(K218="Pago",OR(E218='PC Receitas'!$O$7,E218='PC Receitas'!$O$8,E218='PC Receitas'!$O$9,E218='PC Receitas'!$O$10,E218='PC Receitas'!$O$11,E218='PC Receitas'!$O$12,E218='PC Receitas'!$O$13,E218='PC Receitas'!$O$14)),-I218,0))</f>
        <v>12927.7</v>
      </c>
      <c r="R218" s="153" t="e">
        <f t="shared" si="12"/>
        <v>#N/A</v>
      </c>
      <c r="S218" s="150" t="e">
        <f t="shared" si="13"/>
        <v>#N/A</v>
      </c>
      <c r="T218" s="150" t="e">
        <f t="shared" si="14"/>
        <v>#N/A</v>
      </c>
      <c r="U218" s="150" t="e">
        <f t="shared" si="15"/>
        <v>#N/A</v>
      </c>
      <c r="V218" s="154" t="e">
        <f>VLOOKUP(E218,'PC Receitas'!$O$4:$P$14,2,FALSE)</f>
        <v>#N/A</v>
      </c>
    </row>
    <row r="219" spans="3:22" ht="19.5" customHeight="1" thickTop="1" thickBot="1" x14ac:dyDescent="0.3">
      <c r="C219" s="58"/>
      <c r="D219" s="58" t="str">
        <f>IF(C219&lt;&gt;"",TEXT(C219,"00")&amp;"/04/"&amp;'Configurações Básicas'!$P$5,"")</f>
        <v/>
      </c>
      <c r="E219" s="58"/>
      <c r="F219" s="58"/>
      <c r="G219" s="58"/>
      <c r="H219" s="58"/>
      <c r="I219" s="59"/>
      <c r="J219" s="193"/>
      <c r="K219" s="60"/>
      <c r="L219" s="60"/>
      <c r="M219" s="56">
        <f>M218+IF(AND(K219="Pago",OR(E219='PC Receitas'!$O$4,E219='PC Receitas'!$O$5,E219='PC Receitas'!$O$6)),I219,IF(AND(K219="Pago",OR(E219='PC Receitas'!$O$7,E219='PC Receitas'!$O$8,E219='PC Receitas'!$O$9,E219='PC Receitas'!$O$10,E219='PC Receitas'!$O$11,E219='PC Receitas'!$O$12,E219='PC Receitas'!$O$13,E219='PC Receitas'!$O$14)),-I219,0))</f>
        <v>12927.7</v>
      </c>
      <c r="R219" s="153" t="e">
        <f t="shared" si="12"/>
        <v>#N/A</v>
      </c>
      <c r="S219" s="150" t="e">
        <f t="shared" si="13"/>
        <v>#N/A</v>
      </c>
      <c r="T219" s="150" t="e">
        <f t="shared" si="14"/>
        <v>#N/A</v>
      </c>
      <c r="U219" s="150" t="e">
        <f t="shared" si="15"/>
        <v>#N/A</v>
      </c>
      <c r="V219" s="154" t="e">
        <f>VLOOKUP(E219,'PC Receitas'!$O$4:$P$14,2,FALSE)</f>
        <v>#N/A</v>
      </c>
    </row>
    <row r="220" spans="3:22" ht="19.5" customHeight="1" thickTop="1" thickBot="1" x14ac:dyDescent="0.3">
      <c r="C220" s="58"/>
      <c r="D220" s="58" t="str">
        <f>IF(C220&lt;&gt;"",TEXT(C220,"00")&amp;"/04/"&amp;'Configurações Básicas'!$P$5,"")</f>
        <v/>
      </c>
      <c r="E220" s="58"/>
      <c r="F220" s="58"/>
      <c r="G220" s="58"/>
      <c r="H220" s="58"/>
      <c r="I220" s="59"/>
      <c r="J220" s="193"/>
      <c r="K220" s="60"/>
      <c r="L220" s="60"/>
      <c r="M220" s="56">
        <f>M219+IF(AND(K220="Pago",OR(E220='PC Receitas'!$O$4,E220='PC Receitas'!$O$5,E220='PC Receitas'!$O$6)),I220,IF(AND(K220="Pago",OR(E220='PC Receitas'!$O$7,E220='PC Receitas'!$O$8,E220='PC Receitas'!$O$9,E220='PC Receitas'!$O$10,E220='PC Receitas'!$O$11,E220='PC Receitas'!$O$12,E220='PC Receitas'!$O$13,E220='PC Receitas'!$O$14)),-I220,0))</f>
        <v>12927.7</v>
      </c>
      <c r="R220" s="153" t="e">
        <f t="shared" si="12"/>
        <v>#N/A</v>
      </c>
      <c r="S220" s="150" t="e">
        <f t="shared" si="13"/>
        <v>#N/A</v>
      </c>
      <c r="T220" s="150" t="e">
        <f t="shared" si="14"/>
        <v>#N/A</v>
      </c>
      <c r="U220" s="150" t="e">
        <f t="shared" si="15"/>
        <v>#N/A</v>
      </c>
      <c r="V220" s="154" t="e">
        <f>VLOOKUP(E220,'PC Receitas'!$O$4:$P$14,2,FALSE)</f>
        <v>#N/A</v>
      </c>
    </row>
    <row r="221" spans="3:22" ht="19.5" customHeight="1" thickTop="1" thickBot="1" x14ac:dyDescent="0.3">
      <c r="C221" s="58"/>
      <c r="D221" s="58" t="str">
        <f>IF(C221&lt;&gt;"",TEXT(C221,"00")&amp;"/04/"&amp;'Configurações Básicas'!$P$5,"")</f>
        <v/>
      </c>
      <c r="E221" s="58"/>
      <c r="F221" s="58"/>
      <c r="G221" s="58"/>
      <c r="H221" s="58"/>
      <c r="I221" s="59"/>
      <c r="J221" s="193"/>
      <c r="K221" s="60"/>
      <c r="L221" s="60"/>
      <c r="M221" s="56">
        <f>M220+IF(AND(K221="Pago",OR(E221='PC Receitas'!$O$4,E221='PC Receitas'!$O$5,E221='PC Receitas'!$O$6)),I221,IF(AND(K221="Pago",OR(E221='PC Receitas'!$O$7,E221='PC Receitas'!$O$8,E221='PC Receitas'!$O$9,E221='PC Receitas'!$O$10,E221='PC Receitas'!$O$11,E221='PC Receitas'!$O$12,E221='PC Receitas'!$O$13,E221='PC Receitas'!$O$14)),-I221,0))</f>
        <v>12927.7</v>
      </c>
      <c r="R221" s="153" t="e">
        <f t="shared" si="12"/>
        <v>#N/A</v>
      </c>
      <c r="S221" s="150" t="e">
        <f t="shared" si="13"/>
        <v>#N/A</v>
      </c>
      <c r="T221" s="150" t="e">
        <f t="shared" si="14"/>
        <v>#N/A</v>
      </c>
      <c r="U221" s="150" t="e">
        <f t="shared" si="15"/>
        <v>#N/A</v>
      </c>
      <c r="V221" s="154" t="e">
        <f>VLOOKUP(E221,'PC Receitas'!$O$4:$P$14,2,FALSE)</f>
        <v>#N/A</v>
      </c>
    </row>
    <row r="222" spans="3:22" ht="19.5" customHeight="1" thickTop="1" thickBot="1" x14ac:dyDescent="0.3">
      <c r="C222" s="58"/>
      <c r="D222" s="58" t="str">
        <f>IF(C222&lt;&gt;"",TEXT(C222,"00")&amp;"/04/"&amp;'Configurações Básicas'!$P$5,"")</f>
        <v/>
      </c>
      <c r="E222" s="58"/>
      <c r="F222" s="58"/>
      <c r="G222" s="58"/>
      <c r="H222" s="58"/>
      <c r="I222" s="59"/>
      <c r="J222" s="193"/>
      <c r="K222" s="60"/>
      <c r="L222" s="60"/>
      <c r="M222" s="56">
        <f>M221+IF(AND(K222="Pago",OR(E222='PC Receitas'!$O$4,E222='PC Receitas'!$O$5,E222='PC Receitas'!$O$6)),I222,IF(AND(K222="Pago",OR(E222='PC Receitas'!$O$7,E222='PC Receitas'!$O$8,E222='PC Receitas'!$O$9,E222='PC Receitas'!$O$10,E222='PC Receitas'!$O$11,E222='PC Receitas'!$O$12,E222='PC Receitas'!$O$13,E222='PC Receitas'!$O$14)),-I222,0))</f>
        <v>12927.7</v>
      </c>
      <c r="R222" s="153" t="e">
        <f t="shared" si="12"/>
        <v>#N/A</v>
      </c>
      <c r="S222" s="150" t="e">
        <f t="shared" si="13"/>
        <v>#N/A</v>
      </c>
      <c r="T222" s="150" t="e">
        <f t="shared" si="14"/>
        <v>#N/A</v>
      </c>
      <c r="U222" s="150" t="e">
        <f t="shared" si="15"/>
        <v>#N/A</v>
      </c>
      <c r="V222" s="154" t="e">
        <f>VLOOKUP(E222,'PC Receitas'!$O$4:$P$14,2,FALSE)</f>
        <v>#N/A</v>
      </c>
    </row>
    <row r="223" spans="3:22" ht="19.5" customHeight="1" thickTop="1" thickBot="1" x14ac:dyDescent="0.3">
      <c r="C223" s="58"/>
      <c r="D223" s="58" t="str">
        <f>IF(C223&lt;&gt;"",TEXT(C223,"00")&amp;"/04/"&amp;'Configurações Básicas'!$P$5,"")</f>
        <v/>
      </c>
      <c r="E223" s="58"/>
      <c r="F223" s="58"/>
      <c r="G223" s="58"/>
      <c r="H223" s="58"/>
      <c r="I223" s="59"/>
      <c r="J223" s="193"/>
      <c r="K223" s="60"/>
      <c r="L223" s="60"/>
      <c r="M223" s="56">
        <f>M222+IF(AND(K223="Pago",OR(E223='PC Receitas'!$O$4,E223='PC Receitas'!$O$5,E223='PC Receitas'!$O$6)),I223,IF(AND(K223="Pago",OR(E223='PC Receitas'!$O$7,E223='PC Receitas'!$O$8,E223='PC Receitas'!$O$9,E223='PC Receitas'!$O$10,E223='PC Receitas'!$O$11,E223='PC Receitas'!$O$12,E223='PC Receitas'!$O$13,E223='PC Receitas'!$O$14)),-I223,0))</f>
        <v>12927.7</v>
      </c>
      <c r="R223" s="153" t="e">
        <f t="shared" si="12"/>
        <v>#N/A</v>
      </c>
      <c r="S223" s="150" t="e">
        <f t="shared" si="13"/>
        <v>#N/A</v>
      </c>
      <c r="T223" s="150" t="e">
        <f t="shared" si="14"/>
        <v>#N/A</v>
      </c>
      <c r="U223" s="150" t="e">
        <f t="shared" si="15"/>
        <v>#N/A</v>
      </c>
      <c r="V223" s="154" t="e">
        <f>VLOOKUP(E223,'PC Receitas'!$O$4:$P$14,2,FALSE)</f>
        <v>#N/A</v>
      </c>
    </row>
    <row r="224" spans="3:22" ht="19.5" customHeight="1" thickTop="1" thickBot="1" x14ac:dyDescent="0.3">
      <c r="C224" s="58"/>
      <c r="D224" s="58" t="str">
        <f>IF(C224&lt;&gt;"",TEXT(C224,"00")&amp;"/04/"&amp;'Configurações Básicas'!$P$5,"")</f>
        <v/>
      </c>
      <c r="E224" s="58"/>
      <c r="F224" s="58"/>
      <c r="G224" s="58"/>
      <c r="H224" s="58"/>
      <c r="I224" s="59"/>
      <c r="J224" s="193"/>
      <c r="K224" s="60"/>
      <c r="L224" s="60"/>
      <c r="M224" s="56">
        <f>M223+IF(AND(K224="Pago",OR(E224='PC Receitas'!$O$4,E224='PC Receitas'!$O$5,E224='PC Receitas'!$O$6)),I224,IF(AND(K224="Pago",OR(E224='PC Receitas'!$O$7,E224='PC Receitas'!$O$8,E224='PC Receitas'!$O$9,E224='PC Receitas'!$O$10,E224='PC Receitas'!$O$11,E224='PC Receitas'!$O$12,E224='PC Receitas'!$O$13,E224='PC Receitas'!$O$14)),-I224,0))</f>
        <v>12927.7</v>
      </c>
      <c r="R224" s="153" t="e">
        <f t="shared" si="12"/>
        <v>#N/A</v>
      </c>
      <c r="S224" s="150" t="e">
        <f t="shared" si="13"/>
        <v>#N/A</v>
      </c>
      <c r="T224" s="150" t="e">
        <f t="shared" si="14"/>
        <v>#N/A</v>
      </c>
      <c r="U224" s="150" t="e">
        <f t="shared" si="15"/>
        <v>#N/A</v>
      </c>
      <c r="V224" s="154" t="e">
        <f>VLOOKUP(E224,'PC Receitas'!$O$4:$P$14,2,FALSE)</f>
        <v>#N/A</v>
      </c>
    </row>
    <row r="225" spans="3:22" ht="19.5" customHeight="1" thickTop="1" thickBot="1" x14ac:dyDescent="0.3">
      <c r="C225" s="58"/>
      <c r="D225" s="58" t="str">
        <f>IF(C225&lt;&gt;"",TEXT(C225,"00")&amp;"/04/"&amp;'Configurações Básicas'!$P$5,"")</f>
        <v/>
      </c>
      <c r="E225" s="58"/>
      <c r="F225" s="58"/>
      <c r="G225" s="58"/>
      <c r="H225" s="58"/>
      <c r="I225" s="59"/>
      <c r="J225" s="193"/>
      <c r="K225" s="60"/>
      <c r="L225" s="60"/>
      <c r="M225" s="56">
        <f>M224+IF(AND(K225="Pago",OR(E225='PC Receitas'!$O$4,E225='PC Receitas'!$O$5,E225='PC Receitas'!$O$6)),I225,IF(AND(K225="Pago",OR(E225='PC Receitas'!$O$7,E225='PC Receitas'!$O$8,E225='PC Receitas'!$O$9,E225='PC Receitas'!$O$10,E225='PC Receitas'!$O$11,E225='PC Receitas'!$O$12,E225='PC Receitas'!$O$13,E225='PC Receitas'!$O$14)),-I225,0))</f>
        <v>12927.7</v>
      </c>
      <c r="R225" s="153" t="e">
        <f t="shared" si="12"/>
        <v>#N/A</v>
      </c>
      <c r="S225" s="150" t="e">
        <f t="shared" si="13"/>
        <v>#N/A</v>
      </c>
      <c r="T225" s="150" t="e">
        <f t="shared" si="14"/>
        <v>#N/A</v>
      </c>
      <c r="U225" s="150" t="e">
        <f t="shared" si="15"/>
        <v>#N/A</v>
      </c>
      <c r="V225" s="154" t="e">
        <f>VLOOKUP(E225,'PC Receitas'!$O$4:$P$14,2,FALSE)</f>
        <v>#N/A</v>
      </c>
    </row>
    <row r="226" spans="3:22" ht="19.5" customHeight="1" thickTop="1" thickBot="1" x14ac:dyDescent="0.3">
      <c r="C226" s="58"/>
      <c r="D226" s="58" t="str">
        <f>IF(C226&lt;&gt;"",TEXT(C226,"00")&amp;"/04/"&amp;'Configurações Básicas'!$P$5,"")</f>
        <v/>
      </c>
      <c r="E226" s="58"/>
      <c r="F226" s="58"/>
      <c r="G226" s="58"/>
      <c r="H226" s="58"/>
      <c r="I226" s="59"/>
      <c r="J226" s="193"/>
      <c r="K226" s="60"/>
      <c r="L226" s="60"/>
      <c r="M226" s="56">
        <f>M225+IF(AND(K226="Pago",OR(E226='PC Receitas'!$O$4,E226='PC Receitas'!$O$5,E226='PC Receitas'!$O$6)),I226,IF(AND(K226="Pago",OR(E226='PC Receitas'!$O$7,E226='PC Receitas'!$O$8,E226='PC Receitas'!$O$9,E226='PC Receitas'!$O$10,E226='PC Receitas'!$O$11,E226='PC Receitas'!$O$12,E226='PC Receitas'!$O$13,E226='PC Receitas'!$O$14)),-I226,0))</f>
        <v>12927.7</v>
      </c>
      <c r="R226" s="153" t="e">
        <f t="shared" si="12"/>
        <v>#N/A</v>
      </c>
      <c r="S226" s="150" t="e">
        <f t="shared" si="13"/>
        <v>#N/A</v>
      </c>
      <c r="T226" s="150" t="e">
        <f t="shared" si="14"/>
        <v>#N/A</v>
      </c>
      <c r="U226" s="150" t="e">
        <f t="shared" si="15"/>
        <v>#N/A</v>
      </c>
      <c r="V226" s="154" t="e">
        <f>VLOOKUP(E226,'PC Receitas'!$O$4:$P$14,2,FALSE)</f>
        <v>#N/A</v>
      </c>
    </row>
    <row r="227" spans="3:22" ht="19.5" customHeight="1" thickTop="1" thickBot="1" x14ac:dyDescent="0.3">
      <c r="C227" s="58"/>
      <c r="D227" s="58" t="str">
        <f>IF(C227&lt;&gt;"",TEXT(C227,"00")&amp;"/04/"&amp;'Configurações Básicas'!$P$5,"")</f>
        <v/>
      </c>
      <c r="E227" s="58"/>
      <c r="F227" s="58"/>
      <c r="G227" s="58"/>
      <c r="H227" s="58"/>
      <c r="I227" s="59"/>
      <c r="J227" s="193"/>
      <c r="K227" s="60"/>
      <c r="L227" s="60"/>
      <c r="M227" s="56">
        <f>M226+IF(AND(K227="Pago",OR(E227='PC Receitas'!$O$4,E227='PC Receitas'!$O$5,E227='PC Receitas'!$O$6)),I227,IF(AND(K227="Pago",OR(E227='PC Receitas'!$O$7,E227='PC Receitas'!$O$8,E227='PC Receitas'!$O$9,E227='PC Receitas'!$O$10,E227='PC Receitas'!$O$11,E227='PC Receitas'!$O$12,E227='PC Receitas'!$O$13,E227='PC Receitas'!$O$14)),-I227,0))</f>
        <v>12927.7</v>
      </c>
      <c r="R227" s="153" t="e">
        <f t="shared" si="12"/>
        <v>#N/A</v>
      </c>
      <c r="S227" s="150" t="e">
        <f t="shared" si="13"/>
        <v>#N/A</v>
      </c>
      <c r="T227" s="150" t="e">
        <f t="shared" si="14"/>
        <v>#N/A</v>
      </c>
      <c r="U227" s="150" t="e">
        <f t="shared" si="15"/>
        <v>#N/A</v>
      </c>
      <c r="V227" s="154" t="e">
        <f>VLOOKUP(E227,'PC Receitas'!$O$4:$P$14,2,FALSE)</f>
        <v>#N/A</v>
      </c>
    </row>
    <row r="228" spans="3:22" ht="19.5" customHeight="1" thickTop="1" thickBot="1" x14ac:dyDescent="0.3">
      <c r="C228" s="58"/>
      <c r="D228" s="58" t="str">
        <f>IF(C228&lt;&gt;"",TEXT(C228,"00")&amp;"/04/"&amp;'Configurações Básicas'!$P$5,"")</f>
        <v/>
      </c>
      <c r="E228" s="58"/>
      <c r="F228" s="58"/>
      <c r="G228" s="58"/>
      <c r="H228" s="58"/>
      <c r="I228" s="59"/>
      <c r="J228" s="193"/>
      <c r="K228" s="60"/>
      <c r="L228" s="60"/>
      <c r="M228" s="56">
        <f>M227+IF(AND(K228="Pago",OR(E228='PC Receitas'!$O$4,E228='PC Receitas'!$O$5,E228='PC Receitas'!$O$6)),I228,IF(AND(K228="Pago",OR(E228='PC Receitas'!$O$7,E228='PC Receitas'!$O$8,E228='PC Receitas'!$O$9,E228='PC Receitas'!$O$10,E228='PC Receitas'!$O$11,E228='PC Receitas'!$O$12,E228='PC Receitas'!$O$13,E228='PC Receitas'!$O$14)),-I228,0))</f>
        <v>12927.7</v>
      </c>
      <c r="R228" s="153" t="e">
        <f t="shared" si="12"/>
        <v>#N/A</v>
      </c>
      <c r="S228" s="150" t="e">
        <f t="shared" si="13"/>
        <v>#N/A</v>
      </c>
      <c r="T228" s="150" t="e">
        <f t="shared" si="14"/>
        <v>#N/A</v>
      </c>
      <c r="U228" s="150" t="e">
        <f t="shared" si="15"/>
        <v>#N/A</v>
      </c>
      <c r="V228" s="154" t="e">
        <f>VLOOKUP(E228,'PC Receitas'!$O$4:$P$14,2,FALSE)</f>
        <v>#N/A</v>
      </c>
    </row>
    <row r="229" spans="3:22" ht="19.5" customHeight="1" thickTop="1" thickBot="1" x14ac:dyDescent="0.3">
      <c r="C229" s="58"/>
      <c r="D229" s="58" t="str">
        <f>IF(C229&lt;&gt;"",TEXT(C229,"00")&amp;"/04/"&amp;'Configurações Básicas'!$P$5,"")</f>
        <v/>
      </c>
      <c r="E229" s="58"/>
      <c r="F229" s="58"/>
      <c r="G229" s="58"/>
      <c r="H229" s="58"/>
      <c r="I229" s="59"/>
      <c r="J229" s="193"/>
      <c r="K229" s="60"/>
      <c r="L229" s="60"/>
      <c r="M229" s="56">
        <f>M228+IF(AND(K229="Pago",OR(E229='PC Receitas'!$O$4,E229='PC Receitas'!$O$5,E229='PC Receitas'!$O$6)),I229,IF(AND(K229="Pago",OR(E229='PC Receitas'!$O$7,E229='PC Receitas'!$O$8,E229='PC Receitas'!$O$9,E229='PC Receitas'!$O$10,E229='PC Receitas'!$O$11,E229='PC Receitas'!$O$12,E229='PC Receitas'!$O$13,E229='PC Receitas'!$O$14)),-I229,0))</f>
        <v>12927.7</v>
      </c>
      <c r="R229" s="153" t="e">
        <f t="shared" si="12"/>
        <v>#N/A</v>
      </c>
      <c r="S229" s="150" t="e">
        <f t="shared" si="13"/>
        <v>#N/A</v>
      </c>
      <c r="T229" s="150" t="e">
        <f t="shared" si="14"/>
        <v>#N/A</v>
      </c>
      <c r="U229" s="150" t="e">
        <f t="shared" si="15"/>
        <v>#N/A</v>
      </c>
      <c r="V229" s="154" t="e">
        <f>VLOOKUP(E229,'PC Receitas'!$O$4:$P$14,2,FALSE)</f>
        <v>#N/A</v>
      </c>
    </row>
    <row r="230" spans="3:22" ht="19.5" customHeight="1" thickTop="1" thickBot="1" x14ac:dyDescent="0.3">
      <c r="C230" s="58"/>
      <c r="D230" s="58" t="str">
        <f>IF(C230&lt;&gt;"",TEXT(C230,"00")&amp;"/04/"&amp;'Configurações Básicas'!$P$5,"")</f>
        <v/>
      </c>
      <c r="E230" s="58"/>
      <c r="F230" s="58"/>
      <c r="G230" s="58"/>
      <c r="H230" s="58"/>
      <c r="I230" s="59"/>
      <c r="J230" s="193"/>
      <c r="K230" s="60"/>
      <c r="L230" s="60"/>
      <c r="M230" s="56">
        <f>M229+IF(AND(K230="Pago",OR(E230='PC Receitas'!$O$4,E230='PC Receitas'!$O$5,E230='PC Receitas'!$O$6)),I230,IF(AND(K230="Pago",OR(E230='PC Receitas'!$O$7,E230='PC Receitas'!$O$8,E230='PC Receitas'!$O$9,E230='PC Receitas'!$O$10,E230='PC Receitas'!$O$11,E230='PC Receitas'!$O$12,E230='PC Receitas'!$O$13,E230='PC Receitas'!$O$14)),-I230,0))</f>
        <v>12927.7</v>
      </c>
      <c r="R230" s="153" t="e">
        <f t="shared" si="12"/>
        <v>#N/A</v>
      </c>
      <c r="S230" s="150" t="e">
        <f t="shared" si="13"/>
        <v>#N/A</v>
      </c>
      <c r="T230" s="150" t="e">
        <f t="shared" si="14"/>
        <v>#N/A</v>
      </c>
      <c r="U230" s="150" t="e">
        <f t="shared" si="15"/>
        <v>#N/A</v>
      </c>
      <c r="V230" s="154" t="e">
        <f>VLOOKUP(E230,'PC Receitas'!$O$4:$P$14,2,FALSE)</f>
        <v>#N/A</v>
      </c>
    </row>
    <row r="231" spans="3:22" ht="19.5" customHeight="1" thickTop="1" thickBot="1" x14ac:dyDescent="0.3">
      <c r="C231" s="58"/>
      <c r="D231" s="58" t="str">
        <f>IF(C231&lt;&gt;"",TEXT(C231,"00")&amp;"/04/"&amp;'Configurações Básicas'!$P$5,"")</f>
        <v/>
      </c>
      <c r="E231" s="58"/>
      <c r="F231" s="58"/>
      <c r="G231" s="58"/>
      <c r="H231" s="58"/>
      <c r="I231" s="59"/>
      <c r="J231" s="193"/>
      <c r="K231" s="60"/>
      <c r="L231" s="60"/>
      <c r="M231" s="56">
        <f>M230+IF(AND(K231="Pago",OR(E231='PC Receitas'!$O$4,E231='PC Receitas'!$O$5,E231='PC Receitas'!$O$6)),I231,IF(AND(K231="Pago",OR(E231='PC Receitas'!$O$7,E231='PC Receitas'!$O$8,E231='PC Receitas'!$O$9,E231='PC Receitas'!$O$10,E231='PC Receitas'!$O$11,E231='PC Receitas'!$O$12,E231='PC Receitas'!$O$13,E231='PC Receitas'!$O$14)),-I231,0))</f>
        <v>12927.7</v>
      </c>
      <c r="R231" s="153" t="e">
        <f t="shared" si="12"/>
        <v>#N/A</v>
      </c>
      <c r="S231" s="150" t="e">
        <f t="shared" si="13"/>
        <v>#N/A</v>
      </c>
      <c r="T231" s="150" t="e">
        <f t="shared" si="14"/>
        <v>#N/A</v>
      </c>
      <c r="U231" s="150" t="e">
        <f t="shared" si="15"/>
        <v>#N/A</v>
      </c>
      <c r="V231" s="154" t="e">
        <f>VLOOKUP(E231,'PC Receitas'!$O$4:$P$14,2,FALSE)</f>
        <v>#N/A</v>
      </c>
    </row>
    <row r="232" spans="3:22" ht="19.5" customHeight="1" thickTop="1" thickBot="1" x14ac:dyDescent="0.3">
      <c r="C232" s="58"/>
      <c r="D232" s="58" t="str">
        <f>IF(C232&lt;&gt;"",TEXT(C232,"00")&amp;"/04/"&amp;'Configurações Básicas'!$P$5,"")</f>
        <v/>
      </c>
      <c r="E232" s="58"/>
      <c r="F232" s="58"/>
      <c r="G232" s="58"/>
      <c r="H232" s="58"/>
      <c r="I232" s="59"/>
      <c r="J232" s="193"/>
      <c r="K232" s="60"/>
      <c r="L232" s="60"/>
      <c r="M232" s="56">
        <f>M231+IF(AND(K232="Pago",OR(E232='PC Receitas'!$O$4,E232='PC Receitas'!$O$5,E232='PC Receitas'!$O$6)),I232,IF(AND(K232="Pago",OR(E232='PC Receitas'!$O$7,E232='PC Receitas'!$O$8,E232='PC Receitas'!$O$9,E232='PC Receitas'!$O$10,E232='PC Receitas'!$O$11,E232='PC Receitas'!$O$12,E232='PC Receitas'!$O$13,E232='PC Receitas'!$O$14)),-I232,0))</f>
        <v>12927.7</v>
      </c>
      <c r="R232" s="153" t="e">
        <f t="shared" si="12"/>
        <v>#N/A</v>
      </c>
      <c r="S232" s="150" t="e">
        <f t="shared" si="13"/>
        <v>#N/A</v>
      </c>
      <c r="T232" s="150" t="e">
        <f t="shared" si="14"/>
        <v>#N/A</v>
      </c>
      <c r="U232" s="150" t="e">
        <f t="shared" si="15"/>
        <v>#N/A</v>
      </c>
      <c r="V232" s="154" t="e">
        <f>VLOOKUP(E232,'PC Receitas'!$O$4:$P$14,2,FALSE)</f>
        <v>#N/A</v>
      </c>
    </row>
    <row r="233" spans="3:22" ht="19.5" customHeight="1" thickTop="1" thickBot="1" x14ac:dyDescent="0.3">
      <c r="C233" s="58"/>
      <c r="D233" s="58" t="str">
        <f>IF(C233&lt;&gt;"",TEXT(C233,"00")&amp;"/04/"&amp;'Configurações Básicas'!$P$5,"")</f>
        <v/>
      </c>
      <c r="E233" s="58"/>
      <c r="F233" s="58"/>
      <c r="G233" s="58"/>
      <c r="H233" s="58"/>
      <c r="I233" s="59"/>
      <c r="J233" s="193"/>
      <c r="K233" s="60"/>
      <c r="L233" s="60"/>
      <c r="M233" s="56">
        <f>M232+IF(AND(K233="Pago",OR(E233='PC Receitas'!$O$4,E233='PC Receitas'!$O$5,E233='PC Receitas'!$O$6)),I233,IF(AND(K233="Pago",OR(E233='PC Receitas'!$O$7,E233='PC Receitas'!$O$8,E233='PC Receitas'!$O$9,E233='PC Receitas'!$O$10,E233='PC Receitas'!$O$11,E233='PC Receitas'!$O$12,E233='PC Receitas'!$O$13,E233='PC Receitas'!$O$14)),-I233,0))</f>
        <v>12927.7</v>
      </c>
      <c r="R233" s="153" t="e">
        <f t="shared" si="12"/>
        <v>#N/A</v>
      </c>
      <c r="S233" s="150" t="e">
        <f t="shared" si="13"/>
        <v>#N/A</v>
      </c>
      <c r="T233" s="150" t="e">
        <f t="shared" si="14"/>
        <v>#N/A</v>
      </c>
      <c r="U233" s="150" t="e">
        <f t="shared" si="15"/>
        <v>#N/A</v>
      </c>
      <c r="V233" s="154" t="e">
        <f>VLOOKUP(E233,'PC Receitas'!$O$4:$P$14,2,FALSE)</f>
        <v>#N/A</v>
      </c>
    </row>
    <row r="234" spans="3:22" ht="19.5" customHeight="1" thickTop="1" thickBot="1" x14ac:dyDescent="0.3">
      <c r="C234" s="58"/>
      <c r="D234" s="58" t="str">
        <f>IF(C234&lt;&gt;"",TEXT(C234,"00")&amp;"/04/"&amp;'Configurações Básicas'!$P$5,"")</f>
        <v/>
      </c>
      <c r="E234" s="58"/>
      <c r="F234" s="58"/>
      <c r="G234" s="58"/>
      <c r="H234" s="58"/>
      <c r="I234" s="59"/>
      <c r="J234" s="193"/>
      <c r="K234" s="60"/>
      <c r="L234" s="60"/>
      <c r="M234" s="56">
        <f>M233+IF(AND(K234="Pago",OR(E234='PC Receitas'!$O$4,E234='PC Receitas'!$O$5,E234='PC Receitas'!$O$6)),I234,IF(AND(K234="Pago",OR(E234='PC Receitas'!$O$7,E234='PC Receitas'!$O$8,E234='PC Receitas'!$O$9,E234='PC Receitas'!$O$10,E234='PC Receitas'!$O$11,E234='PC Receitas'!$O$12,E234='PC Receitas'!$O$13,E234='PC Receitas'!$O$14)),-I234,0))</f>
        <v>12927.7</v>
      </c>
      <c r="R234" s="153" t="e">
        <f t="shared" si="12"/>
        <v>#N/A</v>
      </c>
      <c r="S234" s="150" t="e">
        <f t="shared" si="13"/>
        <v>#N/A</v>
      </c>
      <c r="T234" s="150" t="e">
        <f t="shared" si="14"/>
        <v>#N/A</v>
      </c>
      <c r="U234" s="150" t="e">
        <f t="shared" si="15"/>
        <v>#N/A</v>
      </c>
      <c r="V234" s="154" t="e">
        <f>VLOOKUP(E234,'PC Receitas'!$O$4:$P$14,2,FALSE)</f>
        <v>#N/A</v>
      </c>
    </row>
    <row r="235" spans="3:22" ht="19.5" customHeight="1" thickTop="1" thickBot="1" x14ac:dyDescent="0.3">
      <c r="C235" s="58"/>
      <c r="D235" s="58" t="str">
        <f>IF(C235&lt;&gt;"",TEXT(C235,"00")&amp;"/04/"&amp;'Configurações Básicas'!$P$5,"")</f>
        <v/>
      </c>
      <c r="E235" s="58"/>
      <c r="F235" s="58"/>
      <c r="G235" s="58"/>
      <c r="H235" s="58"/>
      <c r="I235" s="59"/>
      <c r="J235" s="193"/>
      <c r="K235" s="60"/>
      <c r="L235" s="60"/>
      <c r="M235" s="56">
        <f>M234+IF(AND(K235="Pago",OR(E235='PC Receitas'!$O$4,E235='PC Receitas'!$O$5,E235='PC Receitas'!$O$6)),I235,IF(AND(K235="Pago",OR(E235='PC Receitas'!$O$7,E235='PC Receitas'!$O$8,E235='PC Receitas'!$O$9,E235='PC Receitas'!$O$10,E235='PC Receitas'!$O$11,E235='PC Receitas'!$O$12,E235='PC Receitas'!$O$13,E235='PC Receitas'!$O$14)),-I235,0))</f>
        <v>12927.7</v>
      </c>
      <c r="R235" s="153" t="e">
        <f t="shared" si="12"/>
        <v>#N/A</v>
      </c>
      <c r="S235" s="150" t="e">
        <f t="shared" si="13"/>
        <v>#N/A</v>
      </c>
      <c r="T235" s="150" t="e">
        <f t="shared" si="14"/>
        <v>#N/A</v>
      </c>
      <c r="U235" s="150" t="e">
        <f t="shared" si="15"/>
        <v>#N/A</v>
      </c>
      <c r="V235" s="154" t="e">
        <f>VLOOKUP(E235,'PC Receitas'!$O$4:$P$14,2,FALSE)</f>
        <v>#N/A</v>
      </c>
    </row>
    <row r="236" spans="3:22" ht="19.5" customHeight="1" thickTop="1" thickBot="1" x14ac:dyDescent="0.3">
      <c r="C236" s="58"/>
      <c r="D236" s="58" t="str">
        <f>IF(C236&lt;&gt;"",TEXT(C236,"00")&amp;"/04/"&amp;'Configurações Básicas'!$P$5,"")</f>
        <v/>
      </c>
      <c r="E236" s="58"/>
      <c r="F236" s="58"/>
      <c r="G236" s="58"/>
      <c r="H236" s="58"/>
      <c r="I236" s="59"/>
      <c r="J236" s="193"/>
      <c r="K236" s="60"/>
      <c r="L236" s="60"/>
      <c r="M236" s="56">
        <f>M235+IF(AND(K236="Pago",OR(E236='PC Receitas'!$O$4,E236='PC Receitas'!$O$5,E236='PC Receitas'!$O$6)),I236,IF(AND(K236="Pago",OR(E236='PC Receitas'!$O$7,E236='PC Receitas'!$O$8,E236='PC Receitas'!$O$9,E236='PC Receitas'!$O$10,E236='PC Receitas'!$O$11,E236='PC Receitas'!$O$12,E236='PC Receitas'!$O$13,E236='PC Receitas'!$O$14)),-I236,0))</f>
        <v>12927.7</v>
      </c>
      <c r="R236" s="153" t="e">
        <f t="shared" si="12"/>
        <v>#N/A</v>
      </c>
      <c r="S236" s="150" t="e">
        <f t="shared" si="13"/>
        <v>#N/A</v>
      </c>
      <c r="T236" s="150" t="e">
        <f t="shared" si="14"/>
        <v>#N/A</v>
      </c>
      <c r="U236" s="150" t="e">
        <f t="shared" si="15"/>
        <v>#N/A</v>
      </c>
      <c r="V236" s="154" t="e">
        <f>VLOOKUP(E236,'PC Receitas'!$O$4:$P$14,2,FALSE)</f>
        <v>#N/A</v>
      </c>
    </row>
    <row r="237" spans="3:22" ht="19.5" customHeight="1" thickTop="1" thickBot="1" x14ac:dyDescent="0.3">
      <c r="C237" s="58"/>
      <c r="D237" s="58" t="str">
        <f>IF(C237&lt;&gt;"",TEXT(C237,"00")&amp;"/04/"&amp;'Configurações Básicas'!$P$5,"")</f>
        <v/>
      </c>
      <c r="E237" s="58"/>
      <c r="F237" s="58"/>
      <c r="G237" s="58"/>
      <c r="H237" s="58"/>
      <c r="I237" s="59"/>
      <c r="J237" s="193"/>
      <c r="K237" s="60"/>
      <c r="L237" s="60"/>
      <c r="M237" s="56">
        <f>M236+IF(AND(K237="Pago",OR(E237='PC Receitas'!$O$4,E237='PC Receitas'!$O$5,E237='PC Receitas'!$O$6)),I237,IF(AND(K237="Pago",OR(E237='PC Receitas'!$O$7,E237='PC Receitas'!$O$8,E237='PC Receitas'!$O$9,E237='PC Receitas'!$O$10,E237='PC Receitas'!$O$11,E237='PC Receitas'!$O$12,E237='PC Receitas'!$O$13,E237='PC Receitas'!$O$14)),-I237,0))</f>
        <v>12927.7</v>
      </c>
      <c r="R237" s="153" t="e">
        <f t="shared" si="12"/>
        <v>#N/A</v>
      </c>
      <c r="S237" s="150" t="e">
        <f t="shared" si="13"/>
        <v>#N/A</v>
      </c>
      <c r="T237" s="150" t="e">
        <f t="shared" si="14"/>
        <v>#N/A</v>
      </c>
      <c r="U237" s="150" t="e">
        <f t="shared" si="15"/>
        <v>#N/A</v>
      </c>
      <c r="V237" s="154" t="e">
        <f>VLOOKUP(E237,'PC Receitas'!$O$4:$P$14,2,FALSE)</f>
        <v>#N/A</v>
      </c>
    </row>
    <row r="238" spans="3:22" ht="19.5" customHeight="1" thickTop="1" thickBot="1" x14ac:dyDescent="0.3">
      <c r="C238" s="58"/>
      <c r="D238" s="58" t="str">
        <f>IF(C238&lt;&gt;"",TEXT(C238,"00")&amp;"/04/"&amp;'Configurações Básicas'!$P$5,"")</f>
        <v/>
      </c>
      <c r="E238" s="58"/>
      <c r="F238" s="58"/>
      <c r="G238" s="58"/>
      <c r="H238" s="58"/>
      <c r="I238" s="59"/>
      <c r="J238" s="193"/>
      <c r="K238" s="60"/>
      <c r="L238" s="60"/>
      <c r="M238" s="56">
        <f>M237+IF(AND(K238="Pago",OR(E238='PC Receitas'!$O$4,E238='PC Receitas'!$O$5,E238='PC Receitas'!$O$6)),I238,IF(AND(K238="Pago",OR(E238='PC Receitas'!$O$7,E238='PC Receitas'!$O$8,E238='PC Receitas'!$O$9,E238='PC Receitas'!$O$10,E238='PC Receitas'!$O$11,E238='PC Receitas'!$O$12,E238='PC Receitas'!$O$13,E238='PC Receitas'!$O$14)),-I238,0))</f>
        <v>12927.7</v>
      </c>
      <c r="R238" s="153" t="e">
        <f t="shared" si="12"/>
        <v>#N/A</v>
      </c>
      <c r="S238" s="150" t="e">
        <f t="shared" si="13"/>
        <v>#N/A</v>
      </c>
      <c r="T238" s="150" t="e">
        <f t="shared" si="14"/>
        <v>#N/A</v>
      </c>
      <c r="U238" s="150" t="e">
        <f t="shared" si="15"/>
        <v>#N/A</v>
      </c>
      <c r="V238" s="154" t="e">
        <f>VLOOKUP(E238,'PC Receitas'!$O$4:$P$14,2,FALSE)</f>
        <v>#N/A</v>
      </c>
    </row>
    <row r="239" spans="3:22" ht="19.5" customHeight="1" thickTop="1" thickBot="1" x14ac:dyDescent="0.3">
      <c r="C239" s="58"/>
      <c r="D239" s="58" t="str">
        <f>IF(C239&lt;&gt;"",TEXT(C239,"00")&amp;"/04/"&amp;'Configurações Básicas'!$P$5,"")</f>
        <v/>
      </c>
      <c r="E239" s="58"/>
      <c r="F239" s="58"/>
      <c r="G239" s="58"/>
      <c r="H239" s="58"/>
      <c r="I239" s="59"/>
      <c r="J239" s="193"/>
      <c r="K239" s="60"/>
      <c r="L239" s="60"/>
      <c r="M239" s="56">
        <f>M238+IF(AND(K239="Pago",OR(E239='PC Receitas'!$O$4,E239='PC Receitas'!$O$5,E239='PC Receitas'!$O$6)),I239,IF(AND(K239="Pago",OR(E239='PC Receitas'!$O$7,E239='PC Receitas'!$O$8,E239='PC Receitas'!$O$9,E239='PC Receitas'!$O$10,E239='PC Receitas'!$O$11,E239='PC Receitas'!$O$12,E239='PC Receitas'!$O$13,E239='PC Receitas'!$O$14)),-I239,0))</f>
        <v>12927.7</v>
      </c>
      <c r="R239" s="153" t="e">
        <f t="shared" si="12"/>
        <v>#N/A</v>
      </c>
      <c r="S239" s="150" t="e">
        <f t="shared" si="13"/>
        <v>#N/A</v>
      </c>
      <c r="T239" s="150" t="e">
        <f t="shared" si="14"/>
        <v>#N/A</v>
      </c>
      <c r="U239" s="150" t="e">
        <f t="shared" si="15"/>
        <v>#N/A</v>
      </c>
      <c r="V239" s="154" t="e">
        <f>VLOOKUP(E239,'PC Receitas'!$O$4:$P$14,2,FALSE)</f>
        <v>#N/A</v>
      </c>
    </row>
    <row r="240" spans="3:22" ht="19.5" customHeight="1" thickTop="1" thickBot="1" x14ac:dyDescent="0.3">
      <c r="C240" s="58"/>
      <c r="D240" s="58" t="str">
        <f>IF(C240&lt;&gt;"",TEXT(C240,"00")&amp;"/04/"&amp;'Configurações Básicas'!$P$5,"")</f>
        <v/>
      </c>
      <c r="E240" s="58"/>
      <c r="F240" s="58"/>
      <c r="G240" s="58"/>
      <c r="H240" s="58"/>
      <c r="I240" s="59"/>
      <c r="J240" s="193"/>
      <c r="K240" s="60"/>
      <c r="L240" s="60"/>
      <c r="M240" s="56">
        <f>M239+IF(AND(K240="Pago",OR(E240='PC Receitas'!$O$4,E240='PC Receitas'!$O$5,E240='PC Receitas'!$O$6)),I240,IF(AND(K240="Pago",OR(E240='PC Receitas'!$O$7,E240='PC Receitas'!$O$8,E240='PC Receitas'!$O$9,E240='PC Receitas'!$O$10,E240='PC Receitas'!$O$11,E240='PC Receitas'!$O$12,E240='PC Receitas'!$O$13,E240='PC Receitas'!$O$14)),-I240,0))</f>
        <v>12927.7</v>
      </c>
      <c r="R240" s="153" t="e">
        <f t="shared" si="12"/>
        <v>#N/A</v>
      </c>
      <c r="S240" s="150" t="e">
        <f t="shared" si="13"/>
        <v>#N/A</v>
      </c>
      <c r="T240" s="150" t="e">
        <f t="shared" si="14"/>
        <v>#N/A</v>
      </c>
      <c r="U240" s="150" t="e">
        <f t="shared" si="15"/>
        <v>#N/A</v>
      </c>
      <c r="V240" s="154" t="e">
        <f>VLOOKUP(E240,'PC Receitas'!$O$4:$P$14,2,FALSE)</f>
        <v>#N/A</v>
      </c>
    </row>
    <row r="241" spans="3:22" ht="19.5" customHeight="1" thickTop="1" thickBot="1" x14ac:dyDescent="0.3">
      <c r="C241" s="58"/>
      <c r="D241" s="58" t="str">
        <f>IF(C241&lt;&gt;"",TEXT(C241,"00")&amp;"/04/"&amp;'Configurações Básicas'!$P$5,"")</f>
        <v/>
      </c>
      <c r="E241" s="58"/>
      <c r="F241" s="58"/>
      <c r="G241" s="58"/>
      <c r="H241" s="58"/>
      <c r="I241" s="59"/>
      <c r="J241" s="193"/>
      <c r="K241" s="60"/>
      <c r="L241" s="60"/>
      <c r="M241" s="56">
        <f>M240+IF(AND(K241="Pago",OR(E241='PC Receitas'!$O$4,E241='PC Receitas'!$O$5,E241='PC Receitas'!$O$6)),I241,IF(AND(K241="Pago",OR(E241='PC Receitas'!$O$7,E241='PC Receitas'!$O$8,E241='PC Receitas'!$O$9,E241='PC Receitas'!$O$10,E241='PC Receitas'!$O$11,E241='PC Receitas'!$O$12,E241='PC Receitas'!$O$13,E241='PC Receitas'!$O$14)),-I241,0))</f>
        <v>12927.7</v>
      </c>
      <c r="R241" s="153" t="e">
        <f t="shared" si="12"/>
        <v>#N/A</v>
      </c>
      <c r="S241" s="150" t="e">
        <f t="shared" si="13"/>
        <v>#N/A</v>
      </c>
      <c r="T241" s="150" t="e">
        <f t="shared" si="14"/>
        <v>#N/A</v>
      </c>
      <c r="U241" s="150" t="e">
        <f t="shared" si="15"/>
        <v>#N/A</v>
      </c>
      <c r="V241" s="154" t="e">
        <f>VLOOKUP(E241,'PC Receitas'!$O$4:$P$14,2,FALSE)</f>
        <v>#N/A</v>
      </c>
    </row>
    <row r="242" spans="3:22" ht="19.5" customHeight="1" thickTop="1" thickBot="1" x14ac:dyDescent="0.3">
      <c r="C242" s="58"/>
      <c r="D242" s="58" t="str">
        <f>IF(C242&lt;&gt;"",TEXT(C242,"00")&amp;"/04/"&amp;'Configurações Básicas'!$P$5,"")</f>
        <v/>
      </c>
      <c r="E242" s="58"/>
      <c r="F242" s="58"/>
      <c r="G242" s="58"/>
      <c r="H242" s="58"/>
      <c r="I242" s="59"/>
      <c r="J242" s="193"/>
      <c r="K242" s="60"/>
      <c r="L242" s="60"/>
      <c r="M242" s="56">
        <f>M241+IF(AND(K242="Pago",OR(E242='PC Receitas'!$O$4,E242='PC Receitas'!$O$5,E242='PC Receitas'!$O$6)),I242,IF(AND(K242="Pago",OR(E242='PC Receitas'!$O$7,E242='PC Receitas'!$O$8,E242='PC Receitas'!$O$9,E242='PC Receitas'!$O$10,E242='PC Receitas'!$O$11,E242='PC Receitas'!$O$12,E242='PC Receitas'!$O$13,E242='PC Receitas'!$O$14)),-I242,0))</f>
        <v>12927.7</v>
      </c>
      <c r="R242" s="153" t="e">
        <f t="shared" si="12"/>
        <v>#N/A</v>
      </c>
      <c r="S242" s="150" t="e">
        <f t="shared" si="13"/>
        <v>#N/A</v>
      </c>
      <c r="T242" s="150" t="e">
        <f t="shared" si="14"/>
        <v>#N/A</v>
      </c>
      <c r="U242" s="150" t="e">
        <f t="shared" si="15"/>
        <v>#N/A</v>
      </c>
      <c r="V242" s="154" t="e">
        <f>VLOOKUP(E242,'PC Receitas'!$O$4:$P$14,2,FALSE)</f>
        <v>#N/A</v>
      </c>
    </row>
    <row r="243" spans="3:22" ht="19.5" customHeight="1" thickTop="1" thickBot="1" x14ac:dyDescent="0.3">
      <c r="C243" s="58"/>
      <c r="D243" s="58" t="str">
        <f>IF(C243&lt;&gt;"",TEXT(C243,"00")&amp;"/04/"&amp;'Configurações Básicas'!$P$5,"")</f>
        <v/>
      </c>
      <c r="E243" s="58"/>
      <c r="F243" s="58"/>
      <c r="G243" s="58"/>
      <c r="H243" s="58"/>
      <c r="I243" s="59"/>
      <c r="J243" s="193"/>
      <c r="K243" s="60"/>
      <c r="L243" s="60"/>
      <c r="M243" s="56">
        <f>M242+IF(AND(K243="Pago",OR(E243='PC Receitas'!$O$4,E243='PC Receitas'!$O$5,E243='PC Receitas'!$O$6)),I243,IF(AND(K243="Pago",OR(E243='PC Receitas'!$O$7,E243='PC Receitas'!$O$8,E243='PC Receitas'!$O$9,E243='PC Receitas'!$O$10,E243='PC Receitas'!$O$11,E243='PC Receitas'!$O$12,E243='PC Receitas'!$O$13,E243='PC Receitas'!$O$14)),-I243,0))</f>
        <v>12927.7</v>
      </c>
      <c r="R243" s="153" t="e">
        <f t="shared" si="12"/>
        <v>#N/A</v>
      </c>
      <c r="S243" s="150" t="e">
        <f t="shared" si="13"/>
        <v>#N/A</v>
      </c>
      <c r="T243" s="150" t="e">
        <f t="shared" si="14"/>
        <v>#N/A</v>
      </c>
      <c r="U243" s="150" t="e">
        <f t="shared" si="15"/>
        <v>#N/A</v>
      </c>
      <c r="V243" s="154" t="e">
        <f>VLOOKUP(E243,'PC Receitas'!$O$4:$P$14,2,FALSE)</f>
        <v>#N/A</v>
      </c>
    </row>
    <row r="244" spans="3:22" ht="19.5" customHeight="1" thickTop="1" thickBot="1" x14ac:dyDescent="0.3">
      <c r="C244" s="58"/>
      <c r="D244" s="58" t="str">
        <f>IF(C244&lt;&gt;"",TEXT(C244,"00")&amp;"/04/"&amp;'Configurações Básicas'!$P$5,"")</f>
        <v/>
      </c>
      <c r="E244" s="58"/>
      <c r="F244" s="58"/>
      <c r="G244" s="58"/>
      <c r="H244" s="58"/>
      <c r="I244" s="59"/>
      <c r="J244" s="193"/>
      <c r="K244" s="60"/>
      <c r="L244" s="60"/>
      <c r="M244" s="56">
        <f>M243+IF(AND(K244="Pago",OR(E244='PC Receitas'!$O$4,E244='PC Receitas'!$O$5,E244='PC Receitas'!$O$6)),I244,IF(AND(K244="Pago",OR(E244='PC Receitas'!$O$7,E244='PC Receitas'!$O$8,E244='PC Receitas'!$O$9,E244='PC Receitas'!$O$10,E244='PC Receitas'!$O$11,E244='PC Receitas'!$O$12,E244='PC Receitas'!$O$13,E244='PC Receitas'!$O$14)),-I244,0))</f>
        <v>12927.7</v>
      </c>
      <c r="R244" s="153" t="e">
        <f t="shared" si="12"/>
        <v>#N/A</v>
      </c>
      <c r="S244" s="150" t="e">
        <f t="shared" si="13"/>
        <v>#N/A</v>
      </c>
      <c r="T244" s="150" t="e">
        <f t="shared" si="14"/>
        <v>#N/A</v>
      </c>
      <c r="U244" s="150" t="e">
        <f t="shared" si="15"/>
        <v>#N/A</v>
      </c>
      <c r="V244" s="154" t="e">
        <f>VLOOKUP(E244,'PC Receitas'!$O$4:$P$14,2,FALSE)</f>
        <v>#N/A</v>
      </c>
    </row>
    <row r="245" spans="3:22" ht="19.5" customHeight="1" thickTop="1" thickBot="1" x14ac:dyDescent="0.3">
      <c r="C245" s="58"/>
      <c r="D245" s="58" t="str">
        <f>IF(C245&lt;&gt;"",TEXT(C245,"00")&amp;"/04/"&amp;'Configurações Básicas'!$P$5,"")</f>
        <v/>
      </c>
      <c r="E245" s="58"/>
      <c r="F245" s="58"/>
      <c r="G245" s="58"/>
      <c r="H245" s="58"/>
      <c r="I245" s="59"/>
      <c r="J245" s="193"/>
      <c r="K245" s="60"/>
      <c r="L245" s="60"/>
      <c r="M245" s="56">
        <f>M244+IF(AND(K245="Pago",OR(E245='PC Receitas'!$O$4,E245='PC Receitas'!$O$5,E245='PC Receitas'!$O$6)),I245,IF(AND(K245="Pago",OR(E245='PC Receitas'!$O$7,E245='PC Receitas'!$O$8,E245='PC Receitas'!$O$9,E245='PC Receitas'!$O$10,E245='PC Receitas'!$O$11,E245='PC Receitas'!$O$12,E245='PC Receitas'!$O$13,E245='PC Receitas'!$O$14)),-I245,0))</f>
        <v>12927.7</v>
      </c>
      <c r="R245" s="153" t="e">
        <f t="shared" si="12"/>
        <v>#N/A</v>
      </c>
      <c r="S245" s="150" t="e">
        <f t="shared" si="13"/>
        <v>#N/A</v>
      </c>
      <c r="T245" s="150" t="e">
        <f t="shared" si="14"/>
        <v>#N/A</v>
      </c>
      <c r="U245" s="150" t="e">
        <f t="shared" si="15"/>
        <v>#N/A</v>
      </c>
      <c r="V245" s="154" t="e">
        <f>VLOOKUP(E245,'PC Receitas'!$O$4:$P$14,2,FALSE)</f>
        <v>#N/A</v>
      </c>
    </row>
    <row r="246" spans="3:22" ht="19.5" customHeight="1" thickTop="1" thickBot="1" x14ac:dyDescent="0.3">
      <c r="C246" s="58"/>
      <c r="D246" s="58" t="str">
        <f>IF(C246&lt;&gt;"",TEXT(C246,"00")&amp;"/04/"&amp;'Configurações Básicas'!$P$5,"")</f>
        <v/>
      </c>
      <c r="E246" s="58"/>
      <c r="F246" s="58"/>
      <c r="G246" s="58"/>
      <c r="H246" s="58"/>
      <c r="I246" s="59"/>
      <c r="J246" s="193"/>
      <c r="K246" s="60"/>
      <c r="L246" s="60"/>
      <c r="M246" s="56">
        <f>M245+IF(AND(K246="Pago",OR(E246='PC Receitas'!$O$4,E246='PC Receitas'!$O$5,E246='PC Receitas'!$O$6)),I246,IF(AND(K246="Pago",OR(E246='PC Receitas'!$O$7,E246='PC Receitas'!$O$8,E246='PC Receitas'!$O$9,E246='PC Receitas'!$O$10,E246='PC Receitas'!$O$11,E246='PC Receitas'!$O$12,E246='PC Receitas'!$O$13,E246='PC Receitas'!$O$14)),-I246,0))</f>
        <v>12927.7</v>
      </c>
      <c r="R246" s="153" t="e">
        <f t="shared" si="12"/>
        <v>#N/A</v>
      </c>
      <c r="S246" s="150" t="e">
        <f t="shared" si="13"/>
        <v>#N/A</v>
      </c>
      <c r="T246" s="150" t="e">
        <f t="shared" si="14"/>
        <v>#N/A</v>
      </c>
      <c r="U246" s="150" t="e">
        <f t="shared" si="15"/>
        <v>#N/A</v>
      </c>
      <c r="V246" s="154" t="e">
        <f>VLOOKUP(E246,'PC Receitas'!$O$4:$P$14,2,FALSE)</f>
        <v>#N/A</v>
      </c>
    </row>
    <row r="247" spans="3:22" ht="19.5" customHeight="1" thickTop="1" thickBot="1" x14ac:dyDescent="0.3">
      <c r="C247" s="58"/>
      <c r="D247" s="58" t="str">
        <f>IF(C247&lt;&gt;"",TEXT(C247,"00")&amp;"/04/"&amp;'Configurações Básicas'!$P$5,"")</f>
        <v/>
      </c>
      <c r="E247" s="58"/>
      <c r="F247" s="58"/>
      <c r="G247" s="58"/>
      <c r="H247" s="58"/>
      <c r="I247" s="59"/>
      <c r="J247" s="193"/>
      <c r="K247" s="60"/>
      <c r="L247" s="60"/>
      <c r="M247" s="56">
        <f>M246+IF(AND(K247="Pago",OR(E247='PC Receitas'!$O$4,E247='PC Receitas'!$O$5,E247='PC Receitas'!$O$6)),I247,IF(AND(K247="Pago",OR(E247='PC Receitas'!$O$7,E247='PC Receitas'!$O$8,E247='PC Receitas'!$O$9,E247='PC Receitas'!$O$10,E247='PC Receitas'!$O$11,E247='PC Receitas'!$O$12,E247='PC Receitas'!$O$13,E247='PC Receitas'!$O$14)),-I247,0))</f>
        <v>12927.7</v>
      </c>
      <c r="R247" s="153" t="e">
        <f t="shared" si="12"/>
        <v>#N/A</v>
      </c>
      <c r="S247" s="150" t="e">
        <f t="shared" si="13"/>
        <v>#N/A</v>
      </c>
      <c r="T247" s="150" t="e">
        <f t="shared" si="14"/>
        <v>#N/A</v>
      </c>
      <c r="U247" s="150" t="e">
        <f t="shared" si="15"/>
        <v>#N/A</v>
      </c>
      <c r="V247" s="154" t="e">
        <f>VLOOKUP(E247,'PC Receitas'!$O$4:$P$14,2,FALSE)</f>
        <v>#N/A</v>
      </c>
    </row>
    <row r="248" spans="3:22" ht="19.5" customHeight="1" thickTop="1" thickBot="1" x14ac:dyDescent="0.3">
      <c r="C248" s="58"/>
      <c r="D248" s="58" t="str">
        <f>IF(C248&lt;&gt;"",TEXT(C248,"00")&amp;"/04/"&amp;'Configurações Básicas'!$P$5,"")</f>
        <v/>
      </c>
      <c r="E248" s="58"/>
      <c r="F248" s="58"/>
      <c r="G248" s="58"/>
      <c r="H248" s="58"/>
      <c r="I248" s="59"/>
      <c r="J248" s="193"/>
      <c r="K248" s="60"/>
      <c r="L248" s="60"/>
      <c r="M248" s="56">
        <f>M247+IF(AND(K248="Pago",OR(E248='PC Receitas'!$O$4,E248='PC Receitas'!$O$5,E248='PC Receitas'!$O$6)),I248,IF(AND(K248="Pago",OR(E248='PC Receitas'!$O$7,E248='PC Receitas'!$O$8,E248='PC Receitas'!$O$9,E248='PC Receitas'!$O$10,E248='PC Receitas'!$O$11,E248='PC Receitas'!$O$12,E248='PC Receitas'!$O$13,E248='PC Receitas'!$O$14)),-I248,0))</f>
        <v>12927.7</v>
      </c>
      <c r="R248" s="153" t="e">
        <f t="shared" si="12"/>
        <v>#N/A</v>
      </c>
      <c r="S248" s="150" t="e">
        <f t="shared" si="13"/>
        <v>#N/A</v>
      </c>
      <c r="T248" s="150" t="e">
        <f t="shared" si="14"/>
        <v>#N/A</v>
      </c>
      <c r="U248" s="150" t="e">
        <f t="shared" si="15"/>
        <v>#N/A</v>
      </c>
      <c r="V248" s="154" t="e">
        <f>VLOOKUP(E248,'PC Receitas'!$O$4:$P$14,2,FALSE)</f>
        <v>#N/A</v>
      </c>
    </row>
    <row r="249" spans="3:22" ht="19.5" customHeight="1" thickTop="1" thickBot="1" x14ac:dyDescent="0.3">
      <c r="C249" s="58"/>
      <c r="D249" s="58" t="str">
        <f>IF(C249&lt;&gt;"",TEXT(C249,"00")&amp;"/04/"&amp;'Configurações Básicas'!$P$5,"")</f>
        <v/>
      </c>
      <c r="E249" s="58"/>
      <c r="F249" s="58"/>
      <c r="G249" s="58"/>
      <c r="H249" s="58"/>
      <c r="I249" s="59"/>
      <c r="J249" s="193"/>
      <c r="K249" s="60"/>
      <c r="L249" s="60"/>
      <c r="M249" s="56">
        <f>M248+IF(AND(K249="Pago",OR(E249='PC Receitas'!$O$4,E249='PC Receitas'!$O$5,E249='PC Receitas'!$O$6)),I249,IF(AND(K249="Pago",OR(E249='PC Receitas'!$O$7,E249='PC Receitas'!$O$8,E249='PC Receitas'!$O$9,E249='PC Receitas'!$O$10,E249='PC Receitas'!$O$11,E249='PC Receitas'!$O$12,E249='PC Receitas'!$O$13,E249='PC Receitas'!$O$14)),-I249,0))</f>
        <v>12927.7</v>
      </c>
      <c r="R249" s="153" t="e">
        <f t="shared" si="12"/>
        <v>#N/A</v>
      </c>
      <c r="S249" s="150" t="e">
        <f t="shared" si="13"/>
        <v>#N/A</v>
      </c>
      <c r="T249" s="150" t="e">
        <f t="shared" si="14"/>
        <v>#N/A</v>
      </c>
      <c r="U249" s="150" t="e">
        <f t="shared" si="15"/>
        <v>#N/A</v>
      </c>
      <c r="V249" s="154" t="e">
        <f>VLOOKUP(E249,'PC Receitas'!$O$4:$P$14,2,FALSE)</f>
        <v>#N/A</v>
      </c>
    </row>
    <row r="250" spans="3:22" ht="19.5" customHeight="1" thickTop="1" thickBot="1" x14ac:dyDescent="0.3">
      <c r="C250" s="58"/>
      <c r="D250" s="58" t="str">
        <f>IF(C250&lt;&gt;"",TEXT(C250,"00")&amp;"/04/"&amp;'Configurações Básicas'!$P$5,"")</f>
        <v/>
      </c>
      <c r="E250" s="58"/>
      <c r="F250" s="58"/>
      <c r="G250" s="58"/>
      <c r="H250" s="58"/>
      <c r="I250" s="59"/>
      <c r="J250" s="193"/>
      <c r="K250" s="60"/>
      <c r="L250" s="60"/>
      <c r="M250" s="56">
        <f>M249+IF(AND(K250="Pago",OR(E250='PC Receitas'!$O$4,E250='PC Receitas'!$O$5,E250='PC Receitas'!$O$6)),I250,IF(AND(K250="Pago",OR(E250='PC Receitas'!$O$7,E250='PC Receitas'!$O$8,E250='PC Receitas'!$O$9,E250='PC Receitas'!$O$10,E250='PC Receitas'!$O$11,E250='PC Receitas'!$O$12,E250='PC Receitas'!$O$13,E250='PC Receitas'!$O$14)),-I250,0))</f>
        <v>12927.7</v>
      </c>
      <c r="R250" s="153" t="e">
        <f t="shared" si="12"/>
        <v>#N/A</v>
      </c>
      <c r="S250" s="150" t="e">
        <f t="shared" si="13"/>
        <v>#N/A</v>
      </c>
      <c r="T250" s="150" t="e">
        <f t="shared" si="14"/>
        <v>#N/A</v>
      </c>
      <c r="U250" s="150" t="e">
        <f t="shared" si="15"/>
        <v>#N/A</v>
      </c>
      <c r="V250" s="154" t="e">
        <f>VLOOKUP(E250,'PC Receitas'!$O$4:$P$14,2,FALSE)</f>
        <v>#N/A</v>
      </c>
    </row>
    <row r="251" spans="3:22" ht="19.5" customHeight="1" thickTop="1" thickBot="1" x14ac:dyDescent="0.3">
      <c r="C251" s="58"/>
      <c r="D251" s="58" t="str">
        <f>IF(C251&lt;&gt;"",TEXT(C251,"00")&amp;"/04/"&amp;'Configurações Básicas'!$P$5,"")</f>
        <v/>
      </c>
      <c r="E251" s="58"/>
      <c r="F251" s="58"/>
      <c r="G251" s="58"/>
      <c r="H251" s="58"/>
      <c r="I251" s="59"/>
      <c r="J251" s="193"/>
      <c r="K251" s="60"/>
      <c r="L251" s="60"/>
      <c r="M251" s="56">
        <f>M250+IF(AND(K251="Pago",OR(E251='PC Receitas'!$O$4,E251='PC Receitas'!$O$5,E251='PC Receitas'!$O$6)),I251,IF(AND(K251="Pago",OR(E251='PC Receitas'!$O$7,E251='PC Receitas'!$O$8,E251='PC Receitas'!$O$9,E251='PC Receitas'!$O$10,E251='PC Receitas'!$O$11,E251='PC Receitas'!$O$12,E251='PC Receitas'!$O$13,E251='PC Receitas'!$O$14)),-I251,0))</f>
        <v>12927.7</v>
      </c>
      <c r="R251" s="153" t="e">
        <f t="shared" si="12"/>
        <v>#N/A</v>
      </c>
      <c r="S251" s="150" t="e">
        <f t="shared" si="13"/>
        <v>#N/A</v>
      </c>
      <c r="T251" s="150" t="e">
        <f t="shared" si="14"/>
        <v>#N/A</v>
      </c>
      <c r="U251" s="150" t="e">
        <f t="shared" si="15"/>
        <v>#N/A</v>
      </c>
      <c r="V251" s="154" t="e">
        <f>VLOOKUP(E251,'PC Receitas'!$O$4:$P$14,2,FALSE)</f>
        <v>#N/A</v>
      </c>
    </row>
    <row r="252" spans="3:22" ht="19.5" customHeight="1" thickTop="1" thickBot="1" x14ac:dyDescent="0.3">
      <c r="C252" s="58"/>
      <c r="D252" s="58" t="str">
        <f>IF(C252&lt;&gt;"",TEXT(C252,"00")&amp;"/04/"&amp;'Configurações Básicas'!$P$5,"")</f>
        <v/>
      </c>
      <c r="E252" s="58"/>
      <c r="F252" s="58"/>
      <c r="G252" s="58"/>
      <c r="H252" s="58"/>
      <c r="I252" s="59"/>
      <c r="J252" s="193"/>
      <c r="K252" s="60"/>
      <c r="L252" s="60"/>
      <c r="M252" s="56">
        <f>M251+IF(AND(K252="Pago",OR(E252='PC Receitas'!$O$4,E252='PC Receitas'!$O$5,E252='PC Receitas'!$O$6)),I252,IF(AND(K252="Pago",OR(E252='PC Receitas'!$O$7,E252='PC Receitas'!$O$8,E252='PC Receitas'!$O$9,E252='PC Receitas'!$O$10,E252='PC Receitas'!$O$11,E252='PC Receitas'!$O$12,E252='PC Receitas'!$O$13,E252='PC Receitas'!$O$14)),-I252,0))</f>
        <v>12927.7</v>
      </c>
      <c r="R252" s="153" t="e">
        <f t="shared" si="12"/>
        <v>#N/A</v>
      </c>
      <c r="S252" s="150" t="e">
        <f t="shared" si="13"/>
        <v>#N/A</v>
      </c>
      <c r="T252" s="150" t="e">
        <f t="shared" si="14"/>
        <v>#N/A</v>
      </c>
      <c r="U252" s="150" t="e">
        <f t="shared" si="15"/>
        <v>#N/A</v>
      </c>
      <c r="V252" s="154" t="e">
        <f>VLOOKUP(E252,'PC Receitas'!$O$4:$P$14,2,FALSE)</f>
        <v>#N/A</v>
      </c>
    </row>
    <row r="253" spans="3:22" ht="19.5" customHeight="1" thickTop="1" thickBot="1" x14ac:dyDescent="0.3">
      <c r="C253" s="58"/>
      <c r="D253" s="58" t="str">
        <f>IF(C253&lt;&gt;"",TEXT(C253,"00")&amp;"/04/"&amp;'Configurações Básicas'!$P$5,"")</f>
        <v/>
      </c>
      <c r="E253" s="58"/>
      <c r="F253" s="58"/>
      <c r="G253" s="58"/>
      <c r="H253" s="58"/>
      <c r="I253" s="59"/>
      <c r="J253" s="193"/>
      <c r="K253" s="60"/>
      <c r="L253" s="60"/>
      <c r="M253" s="56">
        <f>M252+IF(AND(K253="Pago",OR(E253='PC Receitas'!$O$4,E253='PC Receitas'!$O$5,E253='PC Receitas'!$O$6)),I253,IF(AND(K253="Pago",OR(E253='PC Receitas'!$O$7,E253='PC Receitas'!$O$8,E253='PC Receitas'!$O$9,E253='PC Receitas'!$O$10,E253='PC Receitas'!$O$11,E253='PC Receitas'!$O$12,E253='PC Receitas'!$O$13,E253='PC Receitas'!$O$14)),-I253,0))</f>
        <v>12927.7</v>
      </c>
      <c r="R253" s="153" t="e">
        <f t="shared" si="12"/>
        <v>#N/A</v>
      </c>
      <c r="S253" s="150" t="e">
        <f t="shared" si="13"/>
        <v>#N/A</v>
      </c>
      <c r="T253" s="150" t="e">
        <f t="shared" si="14"/>
        <v>#N/A</v>
      </c>
      <c r="U253" s="150" t="e">
        <f t="shared" si="15"/>
        <v>#N/A</v>
      </c>
      <c r="V253" s="154" t="e">
        <f>VLOOKUP(E253,'PC Receitas'!$O$4:$P$14,2,FALSE)</f>
        <v>#N/A</v>
      </c>
    </row>
    <row r="254" spans="3:22" ht="19.5" customHeight="1" thickTop="1" thickBot="1" x14ac:dyDescent="0.3">
      <c r="C254" s="58"/>
      <c r="D254" s="58" t="str">
        <f>IF(C254&lt;&gt;"",TEXT(C254,"00")&amp;"/04/"&amp;'Configurações Básicas'!$P$5,"")</f>
        <v/>
      </c>
      <c r="E254" s="58"/>
      <c r="F254" s="58"/>
      <c r="G254" s="58"/>
      <c r="H254" s="58"/>
      <c r="I254" s="59"/>
      <c r="J254" s="193"/>
      <c r="K254" s="60"/>
      <c r="L254" s="60"/>
      <c r="M254" s="56">
        <f>M253+IF(AND(K254="Pago",OR(E254='PC Receitas'!$O$4,E254='PC Receitas'!$O$5,E254='PC Receitas'!$O$6)),I254,IF(AND(K254="Pago",OR(E254='PC Receitas'!$O$7,E254='PC Receitas'!$O$8,E254='PC Receitas'!$O$9,E254='PC Receitas'!$O$10,E254='PC Receitas'!$O$11,E254='PC Receitas'!$O$12,E254='PC Receitas'!$O$13,E254='PC Receitas'!$O$14)),-I254,0))</f>
        <v>12927.7</v>
      </c>
      <c r="R254" s="153" t="e">
        <f t="shared" si="12"/>
        <v>#N/A</v>
      </c>
      <c r="S254" s="150" t="e">
        <f t="shared" si="13"/>
        <v>#N/A</v>
      </c>
      <c r="T254" s="150" t="e">
        <f t="shared" si="14"/>
        <v>#N/A</v>
      </c>
      <c r="U254" s="150" t="e">
        <f t="shared" si="15"/>
        <v>#N/A</v>
      </c>
      <c r="V254" s="154" t="e">
        <f>VLOOKUP(E254,'PC Receitas'!$O$4:$P$14,2,FALSE)</f>
        <v>#N/A</v>
      </c>
    </row>
    <row r="255" spans="3:22" ht="19.5" customHeight="1" thickTop="1" thickBot="1" x14ac:dyDescent="0.3">
      <c r="C255" s="58"/>
      <c r="D255" s="58" t="str">
        <f>IF(C255&lt;&gt;"",TEXT(C255,"00")&amp;"/04/"&amp;'Configurações Básicas'!$P$5,"")</f>
        <v/>
      </c>
      <c r="E255" s="58"/>
      <c r="F255" s="58"/>
      <c r="G255" s="58"/>
      <c r="H255" s="58"/>
      <c r="I255" s="59"/>
      <c r="J255" s="193"/>
      <c r="K255" s="60"/>
      <c r="L255" s="60"/>
      <c r="M255" s="56">
        <f>M254+IF(AND(K255="Pago",OR(E255='PC Receitas'!$O$4,E255='PC Receitas'!$O$5,E255='PC Receitas'!$O$6)),I255,IF(AND(K255="Pago",OR(E255='PC Receitas'!$O$7,E255='PC Receitas'!$O$8,E255='PC Receitas'!$O$9,E255='PC Receitas'!$O$10,E255='PC Receitas'!$O$11,E255='PC Receitas'!$O$12,E255='PC Receitas'!$O$13,E255='PC Receitas'!$O$14)),-I255,0))</f>
        <v>12927.7</v>
      </c>
      <c r="R255" s="153" t="e">
        <f t="shared" si="12"/>
        <v>#N/A</v>
      </c>
      <c r="S255" s="150" t="e">
        <f t="shared" si="13"/>
        <v>#N/A</v>
      </c>
      <c r="T255" s="150" t="e">
        <f t="shared" si="14"/>
        <v>#N/A</v>
      </c>
      <c r="U255" s="150" t="e">
        <f t="shared" si="15"/>
        <v>#N/A</v>
      </c>
      <c r="V255" s="154" t="e">
        <f>VLOOKUP(E255,'PC Receitas'!$O$4:$P$14,2,FALSE)</f>
        <v>#N/A</v>
      </c>
    </row>
    <row r="256" spans="3:22" ht="19.5" customHeight="1" thickTop="1" thickBot="1" x14ac:dyDescent="0.3">
      <c r="C256" s="58"/>
      <c r="D256" s="58" t="str">
        <f>IF(C256&lt;&gt;"",TEXT(C256,"00")&amp;"/04/"&amp;'Configurações Básicas'!$P$5,"")</f>
        <v/>
      </c>
      <c r="E256" s="58"/>
      <c r="F256" s="58"/>
      <c r="G256" s="58"/>
      <c r="H256" s="58"/>
      <c r="I256" s="59"/>
      <c r="J256" s="193"/>
      <c r="K256" s="60"/>
      <c r="L256" s="60"/>
      <c r="M256" s="56">
        <f>M255+IF(AND(K256="Pago",OR(E256='PC Receitas'!$O$4,E256='PC Receitas'!$O$5,E256='PC Receitas'!$O$6)),I256,IF(AND(K256="Pago",OR(E256='PC Receitas'!$O$7,E256='PC Receitas'!$O$8,E256='PC Receitas'!$O$9,E256='PC Receitas'!$O$10,E256='PC Receitas'!$O$11,E256='PC Receitas'!$O$12,E256='PC Receitas'!$O$13,E256='PC Receitas'!$O$14)),-I256,0))</f>
        <v>12927.7</v>
      </c>
      <c r="R256" s="153" t="e">
        <f t="shared" si="12"/>
        <v>#N/A</v>
      </c>
      <c r="S256" s="150" t="e">
        <f t="shared" si="13"/>
        <v>#N/A</v>
      </c>
      <c r="T256" s="150" t="e">
        <f t="shared" si="14"/>
        <v>#N/A</v>
      </c>
      <c r="U256" s="150" t="e">
        <f t="shared" si="15"/>
        <v>#N/A</v>
      </c>
      <c r="V256" s="154" t="e">
        <f>VLOOKUP(E256,'PC Receitas'!$O$4:$P$14,2,FALSE)</f>
        <v>#N/A</v>
      </c>
    </row>
    <row r="257" spans="3:22" ht="19.5" customHeight="1" thickTop="1" thickBot="1" x14ac:dyDescent="0.3">
      <c r="C257" s="58"/>
      <c r="D257" s="58" t="str">
        <f>IF(C257&lt;&gt;"",TEXT(C257,"00")&amp;"/04/"&amp;'Configurações Básicas'!$P$5,"")</f>
        <v/>
      </c>
      <c r="E257" s="58"/>
      <c r="F257" s="58"/>
      <c r="G257" s="58"/>
      <c r="H257" s="58"/>
      <c r="I257" s="59"/>
      <c r="J257" s="193"/>
      <c r="K257" s="60"/>
      <c r="L257" s="60"/>
      <c r="M257" s="56">
        <f>M256+IF(AND(K257="Pago",OR(E257='PC Receitas'!$O$4,E257='PC Receitas'!$O$5,E257='PC Receitas'!$O$6)),I257,IF(AND(K257="Pago",OR(E257='PC Receitas'!$O$7,E257='PC Receitas'!$O$8,E257='PC Receitas'!$O$9,E257='PC Receitas'!$O$10,E257='PC Receitas'!$O$11,E257='PC Receitas'!$O$12,E257='PC Receitas'!$O$13,E257='PC Receitas'!$O$14)),-I257,0))</f>
        <v>12927.7</v>
      </c>
      <c r="R257" s="153" t="e">
        <f t="shared" si="12"/>
        <v>#N/A</v>
      </c>
      <c r="S257" s="150" t="e">
        <f t="shared" si="13"/>
        <v>#N/A</v>
      </c>
      <c r="T257" s="150" t="e">
        <f t="shared" si="14"/>
        <v>#N/A</v>
      </c>
      <c r="U257" s="150" t="e">
        <f t="shared" si="15"/>
        <v>#N/A</v>
      </c>
      <c r="V257" s="154" t="e">
        <f>VLOOKUP(E257,'PC Receitas'!$O$4:$P$14,2,FALSE)</f>
        <v>#N/A</v>
      </c>
    </row>
    <row r="258" spans="3:22" ht="19.5" customHeight="1" thickTop="1" thickBot="1" x14ac:dyDescent="0.3">
      <c r="C258" s="58"/>
      <c r="D258" s="58" t="str">
        <f>IF(C258&lt;&gt;"",TEXT(C258,"00")&amp;"/04/"&amp;'Configurações Básicas'!$P$5,"")</f>
        <v/>
      </c>
      <c r="E258" s="58"/>
      <c r="F258" s="58"/>
      <c r="G258" s="58"/>
      <c r="H258" s="58"/>
      <c r="I258" s="59"/>
      <c r="J258" s="193"/>
      <c r="K258" s="60"/>
      <c r="L258" s="60"/>
      <c r="M258" s="56">
        <f>M257+IF(AND(K258="Pago",OR(E258='PC Receitas'!$O$4,E258='PC Receitas'!$O$5,E258='PC Receitas'!$O$6)),I258,IF(AND(K258="Pago",OR(E258='PC Receitas'!$O$7,E258='PC Receitas'!$O$8,E258='PC Receitas'!$O$9,E258='PC Receitas'!$O$10,E258='PC Receitas'!$O$11,E258='PC Receitas'!$O$12,E258='PC Receitas'!$O$13,E258='PC Receitas'!$O$14)),-I258,0))</f>
        <v>12927.7</v>
      </c>
      <c r="R258" s="153" t="e">
        <f t="shared" si="12"/>
        <v>#N/A</v>
      </c>
      <c r="S258" s="150" t="e">
        <f t="shared" si="13"/>
        <v>#N/A</v>
      </c>
      <c r="T258" s="150" t="e">
        <f t="shared" si="14"/>
        <v>#N/A</v>
      </c>
      <c r="U258" s="150" t="e">
        <f t="shared" si="15"/>
        <v>#N/A</v>
      </c>
      <c r="V258" s="154" t="e">
        <f>VLOOKUP(E258,'PC Receitas'!$O$4:$P$14,2,FALSE)</f>
        <v>#N/A</v>
      </c>
    </row>
    <row r="259" spans="3:22" ht="19.5" customHeight="1" thickTop="1" thickBot="1" x14ac:dyDescent="0.3">
      <c r="C259" s="58"/>
      <c r="D259" s="58" t="str">
        <f>IF(C259&lt;&gt;"",TEXT(C259,"00")&amp;"/04/"&amp;'Configurações Básicas'!$P$5,"")</f>
        <v/>
      </c>
      <c r="E259" s="58"/>
      <c r="F259" s="58"/>
      <c r="G259" s="58"/>
      <c r="H259" s="58"/>
      <c r="I259" s="59"/>
      <c r="J259" s="193"/>
      <c r="K259" s="60"/>
      <c r="L259" s="60"/>
      <c r="M259" s="56">
        <f>M258+IF(AND(K259="Pago",OR(E259='PC Receitas'!$O$4,E259='PC Receitas'!$O$5,E259='PC Receitas'!$O$6)),I259,IF(AND(K259="Pago",OR(E259='PC Receitas'!$O$7,E259='PC Receitas'!$O$8,E259='PC Receitas'!$O$9,E259='PC Receitas'!$O$10,E259='PC Receitas'!$O$11,E259='PC Receitas'!$O$12,E259='PC Receitas'!$O$13,E259='PC Receitas'!$O$14)),-I259,0))</f>
        <v>12927.7</v>
      </c>
      <c r="R259" s="153" t="e">
        <f t="shared" si="12"/>
        <v>#N/A</v>
      </c>
      <c r="S259" s="150" t="e">
        <f t="shared" si="13"/>
        <v>#N/A</v>
      </c>
      <c r="T259" s="150" t="e">
        <f t="shared" si="14"/>
        <v>#N/A</v>
      </c>
      <c r="U259" s="150" t="e">
        <f t="shared" si="15"/>
        <v>#N/A</v>
      </c>
      <c r="V259" s="154" t="e">
        <f>VLOOKUP(E259,'PC Receitas'!$O$4:$P$14,2,FALSE)</f>
        <v>#N/A</v>
      </c>
    </row>
    <row r="260" spans="3:22" ht="19.5" customHeight="1" thickTop="1" thickBot="1" x14ac:dyDescent="0.3">
      <c r="C260" s="58"/>
      <c r="D260" s="58" t="str">
        <f>IF(C260&lt;&gt;"",TEXT(C260,"00")&amp;"/04/"&amp;'Configurações Básicas'!$P$5,"")</f>
        <v/>
      </c>
      <c r="E260" s="58"/>
      <c r="F260" s="58"/>
      <c r="G260" s="58"/>
      <c r="H260" s="58"/>
      <c r="I260" s="59"/>
      <c r="J260" s="193"/>
      <c r="K260" s="60"/>
      <c r="L260" s="60"/>
      <c r="M260" s="56">
        <f>M259+IF(AND(K260="Pago",OR(E260='PC Receitas'!$O$4,E260='PC Receitas'!$O$5,E260='PC Receitas'!$O$6)),I260,IF(AND(K260="Pago",OR(E260='PC Receitas'!$O$7,E260='PC Receitas'!$O$8,E260='PC Receitas'!$O$9,E260='PC Receitas'!$O$10,E260='PC Receitas'!$O$11,E260='PC Receitas'!$O$12,E260='PC Receitas'!$O$13,E260='PC Receitas'!$O$14)),-I260,0))</f>
        <v>12927.7</v>
      </c>
      <c r="R260" s="153" t="e">
        <f t="shared" si="12"/>
        <v>#N/A</v>
      </c>
      <c r="S260" s="150" t="e">
        <f t="shared" si="13"/>
        <v>#N/A</v>
      </c>
      <c r="T260" s="150" t="e">
        <f t="shared" si="14"/>
        <v>#N/A</v>
      </c>
      <c r="U260" s="150" t="e">
        <f t="shared" si="15"/>
        <v>#N/A</v>
      </c>
      <c r="V260" s="154" t="e">
        <f>VLOOKUP(E260,'PC Receitas'!$O$4:$P$14,2,FALSE)</f>
        <v>#N/A</v>
      </c>
    </row>
    <row r="261" spans="3:22" ht="19.5" customHeight="1" thickTop="1" thickBot="1" x14ac:dyDescent="0.3">
      <c r="C261" s="58"/>
      <c r="D261" s="58" t="str">
        <f>IF(C261&lt;&gt;"",TEXT(C261,"00")&amp;"/04/"&amp;'Configurações Básicas'!$P$5,"")</f>
        <v/>
      </c>
      <c r="E261" s="58"/>
      <c r="F261" s="58"/>
      <c r="G261" s="58"/>
      <c r="H261" s="58"/>
      <c r="I261" s="59"/>
      <c r="J261" s="193"/>
      <c r="K261" s="60"/>
      <c r="L261" s="60"/>
      <c r="M261" s="56">
        <f>M260+IF(AND(K261="Pago",OR(E261='PC Receitas'!$O$4,E261='PC Receitas'!$O$5,E261='PC Receitas'!$O$6)),I261,IF(AND(K261="Pago",OR(E261='PC Receitas'!$O$7,E261='PC Receitas'!$O$8,E261='PC Receitas'!$O$9,E261='PC Receitas'!$O$10,E261='PC Receitas'!$O$11,E261='PC Receitas'!$O$12,E261='PC Receitas'!$O$13,E261='PC Receitas'!$O$14)),-I261,0))</f>
        <v>12927.7</v>
      </c>
      <c r="R261" s="153" t="e">
        <f t="shared" si="12"/>
        <v>#N/A</v>
      </c>
      <c r="S261" s="150" t="e">
        <f t="shared" si="13"/>
        <v>#N/A</v>
      </c>
      <c r="T261" s="150" t="e">
        <f t="shared" si="14"/>
        <v>#N/A</v>
      </c>
      <c r="U261" s="150" t="e">
        <f t="shared" si="15"/>
        <v>#N/A</v>
      </c>
      <c r="V261" s="154" t="e">
        <f>VLOOKUP(E261,'PC Receitas'!$O$4:$P$14,2,FALSE)</f>
        <v>#N/A</v>
      </c>
    </row>
    <row r="262" spans="3:22" ht="19.5" customHeight="1" thickTop="1" thickBot="1" x14ac:dyDescent="0.3">
      <c r="C262" s="58"/>
      <c r="D262" s="58" t="str">
        <f>IF(C262&lt;&gt;"",TEXT(C262,"00")&amp;"/04/"&amp;'Configurações Básicas'!$P$5,"")</f>
        <v/>
      </c>
      <c r="E262" s="58"/>
      <c r="F262" s="58"/>
      <c r="G262" s="58"/>
      <c r="H262" s="58"/>
      <c r="I262" s="59"/>
      <c r="J262" s="193"/>
      <c r="K262" s="60"/>
      <c r="L262" s="60"/>
      <c r="M262" s="56">
        <f>M261+IF(AND(K262="Pago",OR(E262='PC Receitas'!$O$4,E262='PC Receitas'!$O$5,E262='PC Receitas'!$O$6)),I262,IF(AND(K262="Pago",OR(E262='PC Receitas'!$O$7,E262='PC Receitas'!$O$8,E262='PC Receitas'!$O$9,E262='PC Receitas'!$O$10,E262='PC Receitas'!$O$11,E262='PC Receitas'!$O$12,E262='PC Receitas'!$O$13,E262='PC Receitas'!$O$14)),-I262,0))</f>
        <v>12927.7</v>
      </c>
      <c r="R262" s="153" t="e">
        <f t="shared" ref="R262:R325" si="16">IF(V262="Despesas_com_RH","Despesa",IF(V262="Despesas_Operacionais","Despesa",IF(V262="Despesas_com_Marketing","Despesa",IF(V262="Impostos","Despesa",IF(V262="Investimentos","Despesa","")))))</f>
        <v>#N/A</v>
      </c>
      <c r="S262" s="150" t="e">
        <f t="shared" ref="S262:S325" si="17">IF(V262="Despesas_com_Produtos","Despesa",IF(V262="Despesas_com_Serviços","Despesa",IF(V262="Despesas_Não_Operacionais","Despesa","")))</f>
        <v>#N/A</v>
      </c>
      <c r="T262" s="150" t="e">
        <f t="shared" ref="T262:T325" si="18">IF(V262="Receitas_com_Produtos","Receita",IF(V262="Receitas_com_Serviços","Receita",IF(V262="Receitas_Não_Operacionais","Receita","")))</f>
        <v>#N/A</v>
      </c>
      <c r="U262" s="150" t="e">
        <f t="shared" ref="U262:U325" si="19">IF(R262&lt;&gt;"",R262,IF(S262&lt;&gt;"",S262,IF(T262&lt;&gt;"",T262,"")))</f>
        <v>#N/A</v>
      </c>
      <c r="V262" s="154" t="e">
        <f>VLOOKUP(E262,'PC Receitas'!$O$4:$P$14,2,FALSE)</f>
        <v>#N/A</v>
      </c>
    </row>
    <row r="263" spans="3:22" ht="19.5" customHeight="1" thickTop="1" thickBot="1" x14ac:dyDescent="0.3">
      <c r="C263" s="58"/>
      <c r="D263" s="58" t="str">
        <f>IF(C263&lt;&gt;"",TEXT(C263,"00")&amp;"/04/"&amp;'Configurações Básicas'!$P$5,"")</f>
        <v/>
      </c>
      <c r="E263" s="58"/>
      <c r="F263" s="58"/>
      <c r="G263" s="58"/>
      <c r="H263" s="58"/>
      <c r="I263" s="59"/>
      <c r="J263" s="193"/>
      <c r="K263" s="60"/>
      <c r="L263" s="60"/>
      <c r="M263" s="56">
        <f>M262+IF(AND(K263="Pago",OR(E263='PC Receitas'!$O$4,E263='PC Receitas'!$O$5,E263='PC Receitas'!$O$6)),I263,IF(AND(K263="Pago",OR(E263='PC Receitas'!$O$7,E263='PC Receitas'!$O$8,E263='PC Receitas'!$O$9,E263='PC Receitas'!$O$10,E263='PC Receitas'!$O$11,E263='PC Receitas'!$O$12,E263='PC Receitas'!$O$13,E263='PC Receitas'!$O$14)),-I263,0))</f>
        <v>12927.7</v>
      </c>
      <c r="R263" s="153" t="e">
        <f t="shared" si="16"/>
        <v>#N/A</v>
      </c>
      <c r="S263" s="150" t="e">
        <f t="shared" si="17"/>
        <v>#N/A</v>
      </c>
      <c r="T263" s="150" t="e">
        <f t="shared" si="18"/>
        <v>#N/A</v>
      </c>
      <c r="U263" s="150" t="e">
        <f t="shared" si="19"/>
        <v>#N/A</v>
      </c>
      <c r="V263" s="154" t="e">
        <f>VLOOKUP(E263,'PC Receitas'!$O$4:$P$14,2,FALSE)</f>
        <v>#N/A</v>
      </c>
    </row>
    <row r="264" spans="3:22" ht="19.5" customHeight="1" thickTop="1" thickBot="1" x14ac:dyDescent="0.3">
      <c r="C264" s="58"/>
      <c r="D264" s="58" t="str">
        <f>IF(C264&lt;&gt;"",TEXT(C264,"00")&amp;"/04/"&amp;'Configurações Básicas'!$P$5,"")</f>
        <v/>
      </c>
      <c r="E264" s="58"/>
      <c r="F264" s="58"/>
      <c r="G264" s="58"/>
      <c r="H264" s="58"/>
      <c r="I264" s="59"/>
      <c r="J264" s="193"/>
      <c r="K264" s="60"/>
      <c r="L264" s="60"/>
      <c r="M264" s="56">
        <f>M263+IF(AND(K264="Pago",OR(E264='PC Receitas'!$O$4,E264='PC Receitas'!$O$5,E264='PC Receitas'!$O$6)),I264,IF(AND(K264="Pago",OR(E264='PC Receitas'!$O$7,E264='PC Receitas'!$O$8,E264='PC Receitas'!$O$9,E264='PC Receitas'!$O$10,E264='PC Receitas'!$O$11,E264='PC Receitas'!$O$12,E264='PC Receitas'!$O$13,E264='PC Receitas'!$O$14)),-I264,0))</f>
        <v>12927.7</v>
      </c>
      <c r="R264" s="153" t="e">
        <f t="shared" si="16"/>
        <v>#N/A</v>
      </c>
      <c r="S264" s="150" t="e">
        <f t="shared" si="17"/>
        <v>#N/A</v>
      </c>
      <c r="T264" s="150" t="e">
        <f t="shared" si="18"/>
        <v>#N/A</v>
      </c>
      <c r="U264" s="150" t="e">
        <f t="shared" si="19"/>
        <v>#N/A</v>
      </c>
      <c r="V264" s="154" t="e">
        <f>VLOOKUP(E264,'PC Receitas'!$O$4:$P$14,2,FALSE)</f>
        <v>#N/A</v>
      </c>
    </row>
    <row r="265" spans="3:22" ht="19.5" customHeight="1" thickTop="1" thickBot="1" x14ac:dyDescent="0.3">
      <c r="C265" s="58"/>
      <c r="D265" s="58" t="str">
        <f>IF(C265&lt;&gt;"",TEXT(C265,"00")&amp;"/04/"&amp;'Configurações Básicas'!$P$5,"")</f>
        <v/>
      </c>
      <c r="E265" s="58"/>
      <c r="F265" s="58"/>
      <c r="G265" s="58"/>
      <c r="H265" s="58"/>
      <c r="I265" s="59"/>
      <c r="J265" s="193"/>
      <c r="K265" s="60"/>
      <c r="L265" s="60"/>
      <c r="M265" s="56">
        <f>M264+IF(AND(K265="Pago",OR(E265='PC Receitas'!$O$4,E265='PC Receitas'!$O$5,E265='PC Receitas'!$O$6)),I265,IF(AND(K265="Pago",OR(E265='PC Receitas'!$O$7,E265='PC Receitas'!$O$8,E265='PC Receitas'!$O$9,E265='PC Receitas'!$O$10,E265='PC Receitas'!$O$11,E265='PC Receitas'!$O$12,E265='PC Receitas'!$O$13,E265='PC Receitas'!$O$14)),-I265,0))</f>
        <v>12927.7</v>
      </c>
      <c r="R265" s="153" t="e">
        <f t="shared" si="16"/>
        <v>#N/A</v>
      </c>
      <c r="S265" s="150" t="e">
        <f t="shared" si="17"/>
        <v>#N/A</v>
      </c>
      <c r="T265" s="150" t="e">
        <f t="shared" si="18"/>
        <v>#N/A</v>
      </c>
      <c r="U265" s="150" t="e">
        <f t="shared" si="19"/>
        <v>#N/A</v>
      </c>
      <c r="V265" s="154" t="e">
        <f>VLOOKUP(E265,'PC Receitas'!$O$4:$P$14,2,FALSE)</f>
        <v>#N/A</v>
      </c>
    </row>
    <row r="266" spans="3:22" ht="19.5" customHeight="1" thickTop="1" thickBot="1" x14ac:dyDescent="0.3">
      <c r="C266" s="58"/>
      <c r="D266" s="58" t="str">
        <f>IF(C266&lt;&gt;"",TEXT(C266,"00")&amp;"/04/"&amp;'Configurações Básicas'!$P$5,"")</f>
        <v/>
      </c>
      <c r="E266" s="58"/>
      <c r="F266" s="58"/>
      <c r="G266" s="58"/>
      <c r="H266" s="58"/>
      <c r="I266" s="59"/>
      <c r="J266" s="193"/>
      <c r="K266" s="60"/>
      <c r="L266" s="60"/>
      <c r="M266" s="56">
        <f>M265+IF(AND(K266="Pago",OR(E266='PC Receitas'!$O$4,E266='PC Receitas'!$O$5,E266='PC Receitas'!$O$6)),I266,IF(AND(K266="Pago",OR(E266='PC Receitas'!$O$7,E266='PC Receitas'!$O$8,E266='PC Receitas'!$O$9,E266='PC Receitas'!$O$10,E266='PC Receitas'!$O$11,E266='PC Receitas'!$O$12,E266='PC Receitas'!$O$13,E266='PC Receitas'!$O$14)),-I266,0))</f>
        <v>12927.7</v>
      </c>
      <c r="R266" s="153" t="e">
        <f t="shared" si="16"/>
        <v>#N/A</v>
      </c>
      <c r="S266" s="150" t="e">
        <f t="shared" si="17"/>
        <v>#N/A</v>
      </c>
      <c r="T266" s="150" t="e">
        <f t="shared" si="18"/>
        <v>#N/A</v>
      </c>
      <c r="U266" s="150" t="e">
        <f t="shared" si="19"/>
        <v>#N/A</v>
      </c>
      <c r="V266" s="154" t="e">
        <f>VLOOKUP(E266,'PC Receitas'!$O$4:$P$14,2,FALSE)</f>
        <v>#N/A</v>
      </c>
    </row>
    <row r="267" spans="3:22" ht="19.5" customHeight="1" thickTop="1" thickBot="1" x14ac:dyDescent="0.3">
      <c r="C267" s="58"/>
      <c r="D267" s="58" t="str">
        <f>IF(C267&lt;&gt;"",TEXT(C267,"00")&amp;"/04/"&amp;'Configurações Básicas'!$P$5,"")</f>
        <v/>
      </c>
      <c r="E267" s="58"/>
      <c r="F267" s="58"/>
      <c r="G267" s="58"/>
      <c r="H267" s="58"/>
      <c r="I267" s="59"/>
      <c r="J267" s="193"/>
      <c r="K267" s="60"/>
      <c r="L267" s="60"/>
      <c r="M267" s="56">
        <f>M266+IF(AND(K267="Pago",OR(E267='PC Receitas'!$O$4,E267='PC Receitas'!$O$5,E267='PC Receitas'!$O$6)),I267,IF(AND(K267="Pago",OR(E267='PC Receitas'!$O$7,E267='PC Receitas'!$O$8,E267='PC Receitas'!$O$9,E267='PC Receitas'!$O$10,E267='PC Receitas'!$O$11,E267='PC Receitas'!$O$12,E267='PC Receitas'!$O$13,E267='PC Receitas'!$O$14)),-I267,0))</f>
        <v>12927.7</v>
      </c>
      <c r="R267" s="153" t="e">
        <f t="shared" si="16"/>
        <v>#N/A</v>
      </c>
      <c r="S267" s="150" t="e">
        <f t="shared" si="17"/>
        <v>#N/A</v>
      </c>
      <c r="T267" s="150" t="e">
        <f t="shared" si="18"/>
        <v>#N/A</v>
      </c>
      <c r="U267" s="150" t="e">
        <f t="shared" si="19"/>
        <v>#N/A</v>
      </c>
      <c r="V267" s="154" t="e">
        <f>VLOOKUP(E267,'PC Receitas'!$O$4:$P$14,2,FALSE)</f>
        <v>#N/A</v>
      </c>
    </row>
    <row r="268" spans="3:22" ht="19.5" customHeight="1" thickTop="1" thickBot="1" x14ac:dyDescent="0.3">
      <c r="C268" s="58"/>
      <c r="D268" s="58" t="str">
        <f>IF(C268&lt;&gt;"",TEXT(C268,"00")&amp;"/04/"&amp;'Configurações Básicas'!$P$5,"")</f>
        <v/>
      </c>
      <c r="E268" s="58"/>
      <c r="F268" s="58"/>
      <c r="G268" s="58"/>
      <c r="H268" s="58"/>
      <c r="I268" s="59"/>
      <c r="J268" s="193"/>
      <c r="K268" s="60"/>
      <c r="L268" s="60"/>
      <c r="M268" s="56">
        <f>M267+IF(AND(K268="Pago",OR(E268='PC Receitas'!$O$4,E268='PC Receitas'!$O$5,E268='PC Receitas'!$O$6)),I268,IF(AND(K268="Pago",OR(E268='PC Receitas'!$O$7,E268='PC Receitas'!$O$8,E268='PC Receitas'!$O$9,E268='PC Receitas'!$O$10,E268='PC Receitas'!$O$11,E268='PC Receitas'!$O$12,E268='PC Receitas'!$O$13,E268='PC Receitas'!$O$14)),-I268,0))</f>
        <v>12927.7</v>
      </c>
      <c r="R268" s="153" t="e">
        <f t="shared" si="16"/>
        <v>#N/A</v>
      </c>
      <c r="S268" s="150" t="e">
        <f t="shared" si="17"/>
        <v>#N/A</v>
      </c>
      <c r="T268" s="150" t="e">
        <f t="shared" si="18"/>
        <v>#N/A</v>
      </c>
      <c r="U268" s="150" t="e">
        <f t="shared" si="19"/>
        <v>#N/A</v>
      </c>
      <c r="V268" s="154" t="e">
        <f>VLOOKUP(E268,'PC Receitas'!$O$4:$P$14,2,FALSE)</f>
        <v>#N/A</v>
      </c>
    </row>
    <row r="269" spans="3:22" ht="19.5" customHeight="1" thickTop="1" thickBot="1" x14ac:dyDescent="0.3">
      <c r="C269" s="58"/>
      <c r="D269" s="58" t="str">
        <f>IF(C269&lt;&gt;"",TEXT(C269,"00")&amp;"/04/"&amp;'Configurações Básicas'!$P$5,"")</f>
        <v/>
      </c>
      <c r="E269" s="58"/>
      <c r="F269" s="58"/>
      <c r="G269" s="58"/>
      <c r="H269" s="58"/>
      <c r="I269" s="59"/>
      <c r="J269" s="193"/>
      <c r="K269" s="60"/>
      <c r="L269" s="60"/>
      <c r="M269" s="56">
        <f>M268+IF(AND(K269="Pago",OR(E269='PC Receitas'!$O$4,E269='PC Receitas'!$O$5,E269='PC Receitas'!$O$6)),I269,IF(AND(K269="Pago",OR(E269='PC Receitas'!$O$7,E269='PC Receitas'!$O$8,E269='PC Receitas'!$O$9,E269='PC Receitas'!$O$10,E269='PC Receitas'!$O$11,E269='PC Receitas'!$O$12,E269='PC Receitas'!$O$13,E269='PC Receitas'!$O$14)),-I269,0))</f>
        <v>12927.7</v>
      </c>
      <c r="R269" s="153" t="e">
        <f t="shared" si="16"/>
        <v>#N/A</v>
      </c>
      <c r="S269" s="150" t="e">
        <f t="shared" si="17"/>
        <v>#N/A</v>
      </c>
      <c r="T269" s="150" t="e">
        <f t="shared" si="18"/>
        <v>#N/A</v>
      </c>
      <c r="U269" s="150" t="e">
        <f t="shared" si="19"/>
        <v>#N/A</v>
      </c>
      <c r="V269" s="154" t="e">
        <f>VLOOKUP(E269,'PC Receitas'!$O$4:$P$14,2,FALSE)</f>
        <v>#N/A</v>
      </c>
    </row>
    <row r="270" spans="3:22" ht="19.5" customHeight="1" thickTop="1" thickBot="1" x14ac:dyDescent="0.3">
      <c r="C270" s="58"/>
      <c r="D270" s="58" t="str">
        <f>IF(C270&lt;&gt;"",TEXT(C270,"00")&amp;"/04/"&amp;'Configurações Básicas'!$P$5,"")</f>
        <v/>
      </c>
      <c r="E270" s="58"/>
      <c r="F270" s="58"/>
      <c r="G270" s="58"/>
      <c r="H270" s="58"/>
      <c r="I270" s="59"/>
      <c r="J270" s="193"/>
      <c r="K270" s="60"/>
      <c r="L270" s="60"/>
      <c r="M270" s="56">
        <f>M269+IF(AND(K270="Pago",OR(E270='PC Receitas'!$O$4,E270='PC Receitas'!$O$5,E270='PC Receitas'!$O$6)),I270,IF(AND(K270="Pago",OR(E270='PC Receitas'!$O$7,E270='PC Receitas'!$O$8,E270='PC Receitas'!$O$9,E270='PC Receitas'!$O$10,E270='PC Receitas'!$O$11,E270='PC Receitas'!$O$12,E270='PC Receitas'!$O$13,E270='PC Receitas'!$O$14)),-I270,0))</f>
        <v>12927.7</v>
      </c>
      <c r="R270" s="153" t="e">
        <f t="shared" si="16"/>
        <v>#N/A</v>
      </c>
      <c r="S270" s="150" t="e">
        <f t="shared" si="17"/>
        <v>#N/A</v>
      </c>
      <c r="T270" s="150" t="e">
        <f t="shared" si="18"/>
        <v>#N/A</v>
      </c>
      <c r="U270" s="150" t="e">
        <f t="shared" si="19"/>
        <v>#N/A</v>
      </c>
      <c r="V270" s="154" t="e">
        <f>VLOOKUP(E270,'PC Receitas'!$O$4:$P$14,2,FALSE)</f>
        <v>#N/A</v>
      </c>
    </row>
    <row r="271" spans="3:22" ht="19.5" customHeight="1" thickTop="1" thickBot="1" x14ac:dyDescent="0.3">
      <c r="C271" s="58"/>
      <c r="D271" s="58" t="str">
        <f>IF(C271&lt;&gt;"",TEXT(C271,"00")&amp;"/04/"&amp;'Configurações Básicas'!$P$5,"")</f>
        <v/>
      </c>
      <c r="E271" s="58"/>
      <c r="F271" s="58"/>
      <c r="G271" s="58"/>
      <c r="H271" s="58"/>
      <c r="I271" s="59"/>
      <c r="J271" s="193"/>
      <c r="K271" s="60"/>
      <c r="L271" s="60"/>
      <c r="M271" s="56">
        <f>M270+IF(AND(K271="Pago",OR(E271='PC Receitas'!$O$4,E271='PC Receitas'!$O$5,E271='PC Receitas'!$O$6)),I271,IF(AND(K271="Pago",OR(E271='PC Receitas'!$O$7,E271='PC Receitas'!$O$8,E271='PC Receitas'!$O$9,E271='PC Receitas'!$O$10,E271='PC Receitas'!$O$11,E271='PC Receitas'!$O$12,E271='PC Receitas'!$O$13,E271='PC Receitas'!$O$14)),-I271,0))</f>
        <v>12927.7</v>
      </c>
      <c r="R271" s="153" t="e">
        <f t="shared" si="16"/>
        <v>#N/A</v>
      </c>
      <c r="S271" s="150" t="e">
        <f t="shared" si="17"/>
        <v>#N/A</v>
      </c>
      <c r="T271" s="150" t="e">
        <f t="shared" si="18"/>
        <v>#N/A</v>
      </c>
      <c r="U271" s="150" t="e">
        <f t="shared" si="19"/>
        <v>#N/A</v>
      </c>
      <c r="V271" s="154" t="e">
        <f>VLOOKUP(E271,'PC Receitas'!$O$4:$P$14,2,FALSE)</f>
        <v>#N/A</v>
      </c>
    </row>
    <row r="272" spans="3:22" ht="19.5" customHeight="1" thickTop="1" thickBot="1" x14ac:dyDescent="0.3">
      <c r="C272" s="58"/>
      <c r="D272" s="58" t="str">
        <f>IF(C272&lt;&gt;"",TEXT(C272,"00")&amp;"/04/"&amp;'Configurações Básicas'!$P$5,"")</f>
        <v/>
      </c>
      <c r="E272" s="58"/>
      <c r="F272" s="58"/>
      <c r="G272" s="58"/>
      <c r="H272" s="58"/>
      <c r="I272" s="59"/>
      <c r="J272" s="193"/>
      <c r="K272" s="60"/>
      <c r="L272" s="60"/>
      <c r="M272" s="56">
        <f>M271+IF(AND(K272="Pago",OR(E272='PC Receitas'!$O$4,E272='PC Receitas'!$O$5,E272='PC Receitas'!$O$6)),I272,IF(AND(K272="Pago",OR(E272='PC Receitas'!$O$7,E272='PC Receitas'!$O$8,E272='PC Receitas'!$O$9,E272='PC Receitas'!$O$10,E272='PC Receitas'!$O$11,E272='PC Receitas'!$O$12,E272='PC Receitas'!$O$13,E272='PC Receitas'!$O$14)),-I272,0))</f>
        <v>12927.7</v>
      </c>
      <c r="R272" s="153" t="e">
        <f t="shared" si="16"/>
        <v>#N/A</v>
      </c>
      <c r="S272" s="150" t="e">
        <f t="shared" si="17"/>
        <v>#N/A</v>
      </c>
      <c r="T272" s="150" t="e">
        <f t="shared" si="18"/>
        <v>#N/A</v>
      </c>
      <c r="U272" s="150" t="e">
        <f t="shared" si="19"/>
        <v>#N/A</v>
      </c>
      <c r="V272" s="154" t="e">
        <f>VLOOKUP(E272,'PC Receitas'!$O$4:$P$14,2,FALSE)</f>
        <v>#N/A</v>
      </c>
    </row>
    <row r="273" spans="3:22" ht="19.5" customHeight="1" thickTop="1" thickBot="1" x14ac:dyDescent="0.3">
      <c r="C273" s="58"/>
      <c r="D273" s="58" t="str">
        <f>IF(C273&lt;&gt;"",TEXT(C273,"00")&amp;"/04/"&amp;'Configurações Básicas'!$P$5,"")</f>
        <v/>
      </c>
      <c r="E273" s="58"/>
      <c r="F273" s="58"/>
      <c r="G273" s="58"/>
      <c r="H273" s="58"/>
      <c r="I273" s="59"/>
      <c r="J273" s="193"/>
      <c r="K273" s="60"/>
      <c r="L273" s="60"/>
      <c r="M273" s="56">
        <f>M272+IF(AND(K273="Pago",OR(E273='PC Receitas'!$O$4,E273='PC Receitas'!$O$5,E273='PC Receitas'!$O$6)),I273,IF(AND(K273="Pago",OR(E273='PC Receitas'!$O$7,E273='PC Receitas'!$O$8,E273='PC Receitas'!$O$9,E273='PC Receitas'!$O$10,E273='PC Receitas'!$O$11,E273='PC Receitas'!$O$12,E273='PC Receitas'!$O$13,E273='PC Receitas'!$O$14)),-I273,0))</f>
        <v>12927.7</v>
      </c>
      <c r="R273" s="153" t="e">
        <f t="shared" si="16"/>
        <v>#N/A</v>
      </c>
      <c r="S273" s="150" t="e">
        <f t="shared" si="17"/>
        <v>#N/A</v>
      </c>
      <c r="T273" s="150" t="e">
        <f t="shared" si="18"/>
        <v>#N/A</v>
      </c>
      <c r="U273" s="150" t="e">
        <f t="shared" si="19"/>
        <v>#N/A</v>
      </c>
      <c r="V273" s="154" t="e">
        <f>VLOOKUP(E273,'PC Receitas'!$O$4:$P$14,2,FALSE)</f>
        <v>#N/A</v>
      </c>
    </row>
    <row r="274" spans="3:22" ht="19.5" customHeight="1" thickTop="1" thickBot="1" x14ac:dyDescent="0.3">
      <c r="C274" s="58"/>
      <c r="D274" s="58" t="str">
        <f>IF(C274&lt;&gt;"",TEXT(C274,"00")&amp;"/04/"&amp;'Configurações Básicas'!$P$5,"")</f>
        <v/>
      </c>
      <c r="E274" s="58"/>
      <c r="F274" s="58"/>
      <c r="G274" s="58"/>
      <c r="H274" s="58"/>
      <c r="I274" s="59"/>
      <c r="J274" s="193"/>
      <c r="K274" s="60"/>
      <c r="L274" s="60"/>
      <c r="M274" s="56">
        <f>M273+IF(AND(K274="Pago",OR(E274='PC Receitas'!$O$4,E274='PC Receitas'!$O$5,E274='PC Receitas'!$O$6)),I274,IF(AND(K274="Pago",OR(E274='PC Receitas'!$O$7,E274='PC Receitas'!$O$8,E274='PC Receitas'!$O$9,E274='PC Receitas'!$O$10,E274='PC Receitas'!$O$11,E274='PC Receitas'!$O$12,E274='PC Receitas'!$O$13,E274='PC Receitas'!$O$14)),-I274,0))</f>
        <v>12927.7</v>
      </c>
      <c r="R274" s="153" t="e">
        <f t="shared" si="16"/>
        <v>#N/A</v>
      </c>
      <c r="S274" s="150" t="e">
        <f t="shared" si="17"/>
        <v>#N/A</v>
      </c>
      <c r="T274" s="150" t="e">
        <f t="shared" si="18"/>
        <v>#N/A</v>
      </c>
      <c r="U274" s="150" t="e">
        <f t="shared" si="19"/>
        <v>#N/A</v>
      </c>
      <c r="V274" s="154" t="e">
        <f>VLOOKUP(E274,'PC Receitas'!$O$4:$P$14,2,FALSE)</f>
        <v>#N/A</v>
      </c>
    </row>
    <row r="275" spans="3:22" ht="19.5" customHeight="1" thickTop="1" thickBot="1" x14ac:dyDescent="0.3">
      <c r="C275" s="58"/>
      <c r="D275" s="58" t="str">
        <f>IF(C275&lt;&gt;"",TEXT(C275,"00")&amp;"/04/"&amp;'Configurações Básicas'!$P$5,"")</f>
        <v/>
      </c>
      <c r="E275" s="58"/>
      <c r="F275" s="58"/>
      <c r="G275" s="58"/>
      <c r="H275" s="58"/>
      <c r="I275" s="59"/>
      <c r="J275" s="193"/>
      <c r="K275" s="60"/>
      <c r="L275" s="60"/>
      <c r="M275" s="56">
        <f>M274+IF(AND(K275="Pago",OR(E275='PC Receitas'!$O$4,E275='PC Receitas'!$O$5,E275='PC Receitas'!$O$6)),I275,IF(AND(K275="Pago",OR(E275='PC Receitas'!$O$7,E275='PC Receitas'!$O$8,E275='PC Receitas'!$O$9,E275='PC Receitas'!$O$10,E275='PC Receitas'!$O$11,E275='PC Receitas'!$O$12,E275='PC Receitas'!$O$13,E275='PC Receitas'!$O$14)),-I275,0))</f>
        <v>12927.7</v>
      </c>
      <c r="R275" s="153" t="e">
        <f t="shared" si="16"/>
        <v>#N/A</v>
      </c>
      <c r="S275" s="150" t="e">
        <f t="shared" si="17"/>
        <v>#N/A</v>
      </c>
      <c r="T275" s="150" t="e">
        <f t="shared" si="18"/>
        <v>#N/A</v>
      </c>
      <c r="U275" s="150" t="e">
        <f t="shared" si="19"/>
        <v>#N/A</v>
      </c>
      <c r="V275" s="154" t="e">
        <f>VLOOKUP(E275,'PC Receitas'!$O$4:$P$14,2,FALSE)</f>
        <v>#N/A</v>
      </c>
    </row>
    <row r="276" spans="3:22" ht="19.5" customHeight="1" thickTop="1" thickBot="1" x14ac:dyDescent="0.3">
      <c r="C276" s="58"/>
      <c r="D276" s="58" t="str">
        <f>IF(C276&lt;&gt;"",TEXT(C276,"00")&amp;"/04/"&amp;'Configurações Básicas'!$P$5,"")</f>
        <v/>
      </c>
      <c r="E276" s="58"/>
      <c r="F276" s="58"/>
      <c r="G276" s="58"/>
      <c r="H276" s="58"/>
      <c r="I276" s="59"/>
      <c r="J276" s="193"/>
      <c r="K276" s="60"/>
      <c r="L276" s="60"/>
      <c r="M276" s="56">
        <f>M275+IF(AND(K276="Pago",OR(E276='PC Receitas'!$O$4,E276='PC Receitas'!$O$5,E276='PC Receitas'!$O$6)),I276,IF(AND(K276="Pago",OR(E276='PC Receitas'!$O$7,E276='PC Receitas'!$O$8,E276='PC Receitas'!$O$9,E276='PC Receitas'!$O$10,E276='PC Receitas'!$O$11,E276='PC Receitas'!$O$12,E276='PC Receitas'!$O$13,E276='PC Receitas'!$O$14)),-I276,0))</f>
        <v>12927.7</v>
      </c>
      <c r="R276" s="153" t="e">
        <f t="shared" si="16"/>
        <v>#N/A</v>
      </c>
      <c r="S276" s="150" t="e">
        <f t="shared" si="17"/>
        <v>#N/A</v>
      </c>
      <c r="T276" s="150" t="e">
        <f t="shared" si="18"/>
        <v>#N/A</v>
      </c>
      <c r="U276" s="150" t="e">
        <f t="shared" si="19"/>
        <v>#N/A</v>
      </c>
      <c r="V276" s="154" t="e">
        <f>VLOOKUP(E276,'PC Receitas'!$O$4:$P$14,2,FALSE)</f>
        <v>#N/A</v>
      </c>
    </row>
    <row r="277" spans="3:22" ht="19.5" customHeight="1" thickTop="1" thickBot="1" x14ac:dyDescent="0.3">
      <c r="C277" s="58"/>
      <c r="D277" s="58" t="str">
        <f>IF(C277&lt;&gt;"",TEXT(C277,"00")&amp;"/04/"&amp;'Configurações Básicas'!$P$5,"")</f>
        <v/>
      </c>
      <c r="E277" s="58"/>
      <c r="F277" s="58"/>
      <c r="G277" s="58"/>
      <c r="H277" s="58"/>
      <c r="I277" s="59"/>
      <c r="J277" s="193"/>
      <c r="K277" s="60"/>
      <c r="L277" s="60"/>
      <c r="M277" s="56">
        <f>M276+IF(AND(K277="Pago",OR(E277='PC Receitas'!$O$4,E277='PC Receitas'!$O$5,E277='PC Receitas'!$O$6)),I277,IF(AND(K277="Pago",OR(E277='PC Receitas'!$O$7,E277='PC Receitas'!$O$8,E277='PC Receitas'!$O$9,E277='PC Receitas'!$O$10,E277='PC Receitas'!$O$11,E277='PC Receitas'!$O$12,E277='PC Receitas'!$O$13,E277='PC Receitas'!$O$14)),-I277,0))</f>
        <v>12927.7</v>
      </c>
      <c r="R277" s="153" t="e">
        <f t="shared" si="16"/>
        <v>#N/A</v>
      </c>
      <c r="S277" s="150" t="e">
        <f t="shared" si="17"/>
        <v>#N/A</v>
      </c>
      <c r="T277" s="150" t="e">
        <f t="shared" si="18"/>
        <v>#N/A</v>
      </c>
      <c r="U277" s="150" t="e">
        <f t="shared" si="19"/>
        <v>#N/A</v>
      </c>
      <c r="V277" s="154" t="e">
        <f>VLOOKUP(E277,'PC Receitas'!$O$4:$P$14,2,FALSE)</f>
        <v>#N/A</v>
      </c>
    </row>
    <row r="278" spans="3:22" ht="19.5" customHeight="1" thickTop="1" thickBot="1" x14ac:dyDescent="0.3">
      <c r="C278" s="58"/>
      <c r="D278" s="58" t="str">
        <f>IF(C278&lt;&gt;"",TEXT(C278,"00")&amp;"/04/"&amp;'Configurações Básicas'!$P$5,"")</f>
        <v/>
      </c>
      <c r="E278" s="58"/>
      <c r="F278" s="58"/>
      <c r="G278" s="58"/>
      <c r="H278" s="58"/>
      <c r="I278" s="59"/>
      <c r="J278" s="193"/>
      <c r="K278" s="60"/>
      <c r="L278" s="60"/>
      <c r="M278" s="56">
        <f>M277+IF(AND(K278="Pago",OR(E278='PC Receitas'!$O$4,E278='PC Receitas'!$O$5,E278='PC Receitas'!$O$6)),I278,IF(AND(K278="Pago",OR(E278='PC Receitas'!$O$7,E278='PC Receitas'!$O$8,E278='PC Receitas'!$O$9,E278='PC Receitas'!$O$10,E278='PC Receitas'!$O$11,E278='PC Receitas'!$O$12,E278='PC Receitas'!$O$13,E278='PC Receitas'!$O$14)),-I278,0))</f>
        <v>12927.7</v>
      </c>
      <c r="R278" s="153" t="e">
        <f t="shared" si="16"/>
        <v>#N/A</v>
      </c>
      <c r="S278" s="150" t="e">
        <f t="shared" si="17"/>
        <v>#N/A</v>
      </c>
      <c r="T278" s="150" t="e">
        <f t="shared" si="18"/>
        <v>#N/A</v>
      </c>
      <c r="U278" s="150" t="e">
        <f t="shared" si="19"/>
        <v>#N/A</v>
      </c>
      <c r="V278" s="154" t="e">
        <f>VLOOKUP(E278,'PC Receitas'!$O$4:$P$14,2,FALSE)</f>
        <v>#N/A</v>
      </c>
    </row>
    <row r="279" spans="3:22" ht="19.5" customHeight="1" thickTop="1" thickBot="1" x14ac:dyDescent="0.3">
      <c r="C279" s="58"/>
      <c r="D279" s="58" t="str">
        <f>IF(C279&lt;&gt;"",TEXT(C279,"00")&amp;"/04/"&amp;'Configurações Básicas'!$P$5,"")</f>
        <v/>
      </c>
      <c r="E279" s="58"/>
      <c r="F279" s="58"/>
      <c r="G279" s="58"/>
      <c r="H279" s="58"/>
      <c r="I279" s="59"/>
      <c r="J279" s="193"/>
      <c r="K279" s="60"/>
      <c r="L279" s="60"/>
      <c r="M279" s="56">
        <f>M278+IF(AND(K279="Pago",OR(E279='PC Receitas'!$O$4,E279='PC Receitas'!$O$5,E279='PC Receitas'!$O$6)),I279,IF(AND(K279="Pago",OR(E279='PC Receitas'!$O$7,E279='PC Receitas'!$O$8,E279='PC Receitas'!$O$9,E279='PC Receitas'!$O$10,E279='PC Receitas'!$O$11,E279='PC Receitas'!$O$12,E279='PC Receitas'!$O$13,E279='PC Receitas'!$O$14)),-I279,0))</f>
        <v>12927.7</v>
      </c>
      <c r="R279" s="153" t="e">
        <f t="shared" si="16"/>
        <v>#N/A</v>
      </c>
      <c r="S279" s="150" t="e">
        <f t="shared" si="17"/>
        <v>#N/A</v>
      </c>
      <c r="T279" s="150" t="e">
        <f t="shared" si="18"/>
        <v>#N/A</v>
      </c>
      <c r="U279" s="150" t="e">
        <f t="shared" si="19"/>
        <v>#N/A</v>
      </c>
      <c r="V279" s="154" t="e">
        <f>VLOOKUP(E279,'PC Receitas'!$O$4:$P$14,2,FALSE)</f>
        <v>#N/A</v>
      </c>
    </row>
    <row r="280" spans="3:22" ht="19.5" customHeight="1" thickTop="1" thickBot="1" x14ac:dyDescent="0.3">
      <c r="C280" s="58"/>
      <c r="D280" s="58" t="str">
        <f>IF(C280&lt;&gt;"",TEXT(C280,"00")&amp;"/04/"&amp;'Configurações Básicas'!$P$5,"")</f>
        <v/>
      </c>
      <c r="E280" s="58"/>
      <c r="F280" s="58"/>
      <c r="G280" s="58"/>
      <c r="H280" s="58"/>
      <c r="I280" s="59"/>
      <c r="J280" s="193"/>
      <c r="K280" s="60"/>
      <c r="L280" s="60"/>
      <c r="M280" s="56">
        <f>M279+IF(AND(K280="Pago",OR(E280='PC Receitas'!$O$4,E280='PC Receitas'!$O$5,E280='PC Receitas'!$O$6)),I280,IF(AND(K280="Pago",OR(E280='PC Receitas'!$O$7,E280='PC Receitas'!$O$8,E280='PC Receitas'!$O$9,E280='PC Receitas'!$O$10,E280='PC Receitas'!$O$11,E280='PC Receitas'!$O$12,E280='PC Receitas'!$O$13,E280='PC Receitas'!$O$14)),-I280,0))</f>
        <v>12927.7</v>
      </c>
      <c r="R280" s="153" t="e">
        <f t="shared" si="16"/>
        <v>#N/A</v>
      </c>
      <c r="S280" s="150" t="e">
        <f t="shared" si="17"/>
        <v>#N/A</v>
      </c>
      <c r="T280" s="150" t="e">
        <f t="shared" si="18"/>
        <v>#N/A</v>
      </c>
      <c r="U280" s="150" t="e">
        <f t="shared" si="19"/>
        <v>#N/A</v>
      </c>
      <c r="V280" s="154" t="e">
        <f>VLOOKUP(E280,'PC Receitas'!$O$4:$P$14,2,FALSE)</f>
        <v>#N/A</v>
      </c>
    </row>
    <row r="281" spans="3:22" ht="19.5" customHeight="1" thickTop="1" thickBot="1" x14ac:dyDescent="0.3">
      <c r="C281" s="58"/>
      <c r="D281" s="58" t="str">
        <f>IF(C281&lt;&gt;"",TEXT(C281,"00")&amp;"/04/"&amp;'Configurações Básicas'!$P$5,"")</f>
        <v/>
      </c>
      <c r="E281" s="58"/>
      <c r="F281" s="58"/>
      <c r="G281" s="58"/>
      <c r="H281" s="58"/>
      <c r="I281" s="59"/>
      <c r="J281" s="193"/>
      <c r="K281" s="60"/>
      <c r="L281" s="60"/>
      <c r="M281" s="56">
        <f>M280+IF(AND(K281="Pago",OR(E281='PC Receitas'!$O$4,E281='PC Receitas'!$O$5,E281='PC Receitas'!$O$6)),I281,IF(AND(K281="Pago",OR(E281='PC Receitas'!$O$7,E281='PC Receitas'!$O$8,E281='PC Receitas'!$O$9,E281='PC Receitas'!$O$10,E281='PC Receitas'!$O$11,E281='PC Receitas'!$O$12,E281='PC Receitas'!$O$13,E281='PC Receitas'!$O$14)),-I281,0))</f>
        <v>12927.7</v>
      </c>
      <c r="R281" s="153" t="e">
        <f t="shared" si="16"/>
        <v>#N/A</v>
      </c>
      <c r="S281" s="150" t="e">
        <f t="shared" si="17"/>
        <v>#N/A</v>
      </c>
      <c r="T281" s="150" t="e">
        <f t="shared" si="18"/>
        <v>#N/A</v>
      </c>
      <c r="U281" s="150" t="e">
        <f t="shared" si="19"/>
        <v>#N/A</v>
      </c>
      <c r="V281" s="154" t="e">
        <f>VLOOKUP(E281,'PC Receitas'!$O$4:$P$14,2,FALSE)</f>
        <v>#N/A</v>
      </c>
    </row>
    <row r="282" spans="3:22" ht="19.5" customHeight="1" thickTop="1" thickBot="1" x14ac:dyDescent="0.3">
      <c r="C282" s="58"/>
      <c r="D282" s="58" t="str">
        <f>IF(C282&lt;&gt;"",TEXT(C282,"00")&amp;"/04/"&amp;'Configurações Básicas'!$P$5,"")</f>
        <v/>
      </c>
      <c r="E282" s="58"/>
      <c r="F282" s="58"/>
      <c r="G282" s="58"/>
      <c r="H282" s="58"/>
      <c r="I282" s="59"/>
      <c r="J282" s="193"/>
      <c r="K282" s="60"/>
      <c r="L282" s="60"/>
      <c r="M282" s="56">
        <f>M281+IF(AND(K282="Pago",OR(E282='PC Receitas'!$O$4,E282='PC Receitas'!$O$5,E282='PC Receitas'!$O$6)),I282,IF(AND(K282="Pago",OR(E282='PC Receitas'!$O$7,E282='PC Receitas'!$O$8,E282='PC Receitas'!$O$9,E282='PC Receitas'!$O$10,E282='PC Receitas'!$O$11,E282='PC Receitas'!$O$12,E282='PC Receitas'!$O$13,E282='PC Receitas'!$O$14)),-I282,0))</f>
        <v>12927.7</v>
      </c>
      <c r="R282" s="153" t="e">
        <f t="shared" si="16"/>
        <v>#N/A</v>
      </c>
      <c r="S282" s="150" t="e">
        <f t="shared" si="17"/>
        <v>#N/A</v>
      </c>
      <c r="T282" s="150" t="e">
        <f t="shared" si="18"/>
        <v>#N/A</v>
      </c>
      <c r="U282" s="150" t="e">
        <f t="shared" si="19"/>
        <v>#N/A</v>
      </c>
      <c r="V282" s="154" t="e">
        <f>VLOOKUP(E282,'PC Receitas'!$O$4:$P$14,2,FALSE)</f>
        <v>#N/A</v>
      </c>
    </row>
    <row r="283" spans="3:22" ht="19.5" customHeight="1" thickTop="1" thickBot="1" x14ac:dyDescent="0.3">
      <c r="C283" s="58"/>
      <c r="D283" s="58" t="str">
        <f>IF(C283&lt;&gt;"",TEXT(C283,"00")&amp;"/04/"&amp;'Configurações Básicas'!$P$5,"")</f>
        <v/>
      </c>
      <c r="E283" s="58"/>
      <c r="F283" s="58"/>
      <c r="G283" s="58"/>
      <c r="H283" s="58"/>
      <c r="I283" s="59"/>
      <c r="J283" s="193"/>
      <c r="K283" s="60"/>
      <c r="L283" s="60"/>
      <c r="M283" s="56">
        <f>M282+IF(AND(K283="Pago",OR(E283='PC Receitas'!$O$4,E283='PC Receitas'!$O$5,E283='PC Receitas'!$O$6)),I283,IF(AND(K283="Pago",OR(E283='PC Receitas'!$O$7,E283='PC Receitas'!$O$8,E283='PC Receitas'!$O$9,E283='PC Receitas'!$O$10,E283='PC Receitas'!$O$11,E283='PC Receitas'!$O$12,E283='PC Receitas'!$O$13,E283='PC Receitas'!$O$14)),-I283,0))</f>
        <v>12927.7</v>
      </c>
      <c r="R283" s="153" t="e">
        <f t="shared" si="16"/>
        <v>#N/A</v>
      </c>
      <c r="S283" s="150" t="e">
        <f t="shared" si="17"/>
        <v>#N/A</v>
      </c>
      <c r="T283" s="150" t="e">
        <f t="shared" si="18"/>
        <v>#N/A</v>
      </c>
      <c r="U283" s="150" t="e">
        <f t="shared" si="19"/>
        <v>#N/A</v>
      </c>
      <c r="V283" s="154" t="e">
        <f>VLOOKUP(E283,'PC Receitas'!$O$4:$P$14,2,FALSE)</f>
        <v>#N/A</v>
      </c>
    </row>
    <row r="284" spans="3:22" ht="19.5" customHeight="1" thickTop="1" thickBot="1" x14ac:dyDescent="0.3">
      <c r="C284" s="58"/>
      <c r="D284" s="58" t="str">
        <f>IF(C284&lt;&gt;"",TEXT(C284,"00")&amp;"/04/"&amp;'Configurações Básicas'!$P$5,"")</f>
        <v/>
      </c>
      <c r="E284" s="58"/>
      <c r="F284" s="58"/>
      <c r="G284" s="58"/>
      <c r="H284" s="58"/>
      <c r="I284" s="59"/>
      <c r="J284" s="193"/>
      <c r="K284" s="60"/>
      <c r="L284" s="60"/>
      <c r="M284" s="56">
        <f>M283+IF(AND(K284="Pago",OR(E284='PC Receitas'!$O$4,E284='PC Receitas'!$O$5,E284='PC Receitas'!$O$6)),I284,IF(AND(K284="Pago",OR(E284='PC Receitas'!$O$7,E284='PC Receitas'!$O$8,E284='PC Receitas'!$O$9,E284='PC Receitas'!$O$10,E284='PC Receitas'!$O$11,E284='PC Receitas'!$O$12,E284='PC Receitas'!$O$13,E284='PC Receitas'!$O$14)),-I284,0))</f>
        <v>12927.7</v>
      </c>
      <c r="R284" s="153" t="e">
        <f t="shared" si="16"/>
        <v>#N/A</v>
      </c>
      <c r="S284" s="150" t="e">
        <f t="shared" si="17"/>
        <v>#N/A</v>
      </c>
      <c r="T284" s="150" t="e">
        <f t="shared" si="18"/>
        <v>#N/A</v>
      </c>
      <c r="U284" s="150" t="e">
        <f t="shared" si="19"/>
        <v>#N/A</v>
      </c>
      <c r="V284" s="154" t="e">
        <f>VLOOKUP(E284,'PC Receitas'!$O$4:$P$14,2,FALSE)</f>
        <v>#N/A</v>
      </c>
    </row>
    <row r="285" spans="3:22" ht="19.5" customHeight="1" thickTop="1" thickBot="1" x14ac:dyDescent="0.3">
      <c r="C285" s="58"/>
      <c r="D285" s="58" t="str">
        <f>IF(C285&lt;&gt;"",TEXT(C285,"00")&amp;"/04/"&amp;'Configurações Básicas'!$P$5,"")</f>
        <v/>
      </c>
      <c r="E285" s="58"/>
      <c r="F285" s="58"/>
      <c r="G285" s="58"/>
      <c r="H285" s="58"/>
      <c r="I285" s="59"/>
      <c r="J285" s="193"/>
      <c r="K285" s="60"/>
      <c r="L285" s="60"/>
      <c r="M285" s="56">
        <f>M284+IF(AND(K285="Pago",OR(E285='PC Receitas'!$O$4,E285='PC Receitas'!$O$5,E285='PC Receitas'!$O$6)),I285,IF(AND(K285="Pago",OR(E285='PC Receitas'!$O$7,E285='PC Receitas'!$O$8,E285='PC Receitas'!$O$9,E285='PC Receitas'!$O$10,E285='PC Receitas'!$O$11,E285='PC Receitas'!$O$12,E285='PC Receitas'!$O$13,E285='PC Receitas'!$O$14)),-I285,0))</f>
        <v>12927.7</v>
      </c>
      <c r="R285" s="153" t="e">
        <f t="shared" si="16"/>
        <v>#N/A</v>
      </c>
      <c r="S285" s="150" t="e">
        <f t="shared" si="17"/>
        <v>#N/A</v>
      </c>
      <c r="T285" s="150" t="e">
        <f t="shared" si="18"/>
        <v>#N/A</v>
      </c>
      <c r="U285" s="150" t="e">
        <f t="shared" si="19"/>
        <v>#N/A</v>
      </c>
      <c r="V285" s="154" t="e">
        <f>VLOOKUP(E285,'PC Receitas'!$O$4:$P$14,2,FALSE)</f>
        <v>#N/A</v>
      </c>
    </row>
    <row r="286" spans="3:22" ht="19.5" customHeight="1" thickTop="1" thickBot="1" x14ac:dyDescent="0.3">
      <c r="C286" s="58"/>
      <c r="D286" s="58" t="str">
        <f>IF(C286&lt;&gt;"",TEXT(C286,"00")&amp;"/04/"&amp;'Configurações Básicas'!$P$5,"")</f>
        <v/>
      </c>
      <c r="E286" s="58"/>
      <c r="F286" s="58"/>
      <c r="G286" s="58"/>
      <c r="H286" s="58"/>
      <c r="I286" s="59"/>
      <c r="J286" s="193"/>
      <c r="K286" s="60"/>
      <c r="L286" s="60"/>
      <c r="M286" s="56">
        <f>M285+IF(AND(K286="Pago",OR(E286='PC Receitas'!$O$4,E286='PC Receitas'!$O$5,E286='PC Receitas'!$O$6)),I286,IF(AND(K286="Pago",OR(E286='PC Receitas'!$O$7,E286='PC Receitas'!$O$8,E286='PC Receitas'!$O$9,E286='PC Receitas'!$O$10,E286='PC Receitas'!$O$11,E286='PC Receitas'!$O$12,E286='PC Receitas'!$O$13,E286='PC Receitas'!$O$14)),-I286,0))</f>
        <v>12927.7</v>
      </c>
      <c r="R286" s="153" t="e">
        <f t="shared" si="16"/>
        <v>#N/A</v>
      </c>
      <c r="S286" s="150" t="e">
        <f t="shared" si="17"/>
        <v>#N/A</v>
      </c>
      <c r="T286" s="150" t="e">
        <f t="shared" si="18"/>
        <v>#N/A</v>
      </c>
      <c r="U286" s="150" t="e">
        <f t="shared" si="19"/>
        <v>#N/A</v>
      </c>
      <c r="V286" s="154" t="e">
        <f>VLOOKUP(E286,'PC Receitas'!$O$4:$P$14,2,FALSE)</f>
        <v>#N/A</v>
      </c>
    </row>
    <row r="287" spans="3:22" ht="19.5" customHeight="1" thickTop="1" thickBot="1" x14ac:dyDescent="0.3">
      <c r="C287" s="58"/>
      <c r="D287" s="58" t="str">
        <f>IF(C287&lt;&gt;"",TEXT(C287,"00")&amp;"/04/"&amp;'Configurações Básicas'!$P$5,"")</f>
        <v/>
      </c>
      <c r="E287" s="58"/>
      <c r="F287" s="58"/>
      <c r="G287" s="58"/>
      <c r="H287" s="58"/>
      <c r="I287" s="59"/>
      <c r="J287" s="193"/>
      <c r="K287" s="60"/>
      <c r="L287" s="60"/>
      <c r="M287" s="56">
        <f>M286+IF(AND(K287="Pago",OR(E287='PC Receitas'!$O$4,E287='PC Receitas'!$O$5,E287='PC Receitas'!$O$6)),I287,IF(AND(K287="Pago",OR(E287='PC Receitas'!$O$7,E287='PC Receitas'!$O$8,E287='PC Receitas'!$O$9,E287='PC Receitas'!$O$10,E287='PC Receitas'!$O$11,E287='PC Receitas'!$O$12,E287='PC Receitas'!$O$13,E287='PC Receitas'!$O$14)),-I287,0))</f>
        <v>12927.7</v>
      </c>
      <c r="R287" s="153" t="e">
        <f t="shared" si="16"/>
        <v>#N/A</v>
      </c>
      <c r="S287" s="150" t="e">
        <f t="shared" si="17"/>
        <v>#N/A</v>
      </c>
      <c r="T287" s="150" t="e">
        <f t="shared" si="18"/>
        <v>#N/A</v>
      </c>
      <c r="U287" s="150" t="e">
        <f t="shared" si="19"/>
        <v>#N/A</v>
      </c>
      <c r="V287" s="154" t="e">
        <f>VLOOKUP(E287,'PC Receitas'!$O$4:$P$14,2,FALSE)</f>
        <v>#N/A</v>
      </c>
    </row>
    <row r="288" spans="3:22" ht="19.5" customHeight="1" thickTop="1" thickBot="1" x14ac:dyDescent="0.3">
      <c r="C288" s="58"/>
      <c r="D288" s="58" t="str">
        <f>IF(C288&lt;&gt;"",TEXT(C288,"00")&amp;"/04/"&amp;'Configurações Básicas'!$P$5,"")</f>
        <v/>
      </c>
      <c r="E288" s="58"/>
      <c r="F288" s="58"/>
      <c r="G288" s="58"/>
      <c r="H288" s="58"/>
      <c r="I288" s="59"/>
      <c r="J288" s="193"/>
      <c r="K288" s="60"/>
      <c r="L288" s="60"/>
      <c r="M288" s="56">
        <f>M287+IF(AND(K288="Pago",OR(E288='PC Receitas'!$O$4,E288='PC Receitas'!$O$5,E288='PC Receitas'!$O$6)),I288,IF(AND(K288="Pago",OR(E288='PC Receitas'!$O$7,E288='PC Receitas'!$O$8,E288='PC Receitas'!$O$9,E288='PC Receitas'!$O$10,E288='PC Receitas'!$O$11,E288='PC Receitas'!$O$12,E288='PC Receitas'!$O$13,E288='PC Receitas'!$O$14)),-I288,0))</f>
        <v>12927.7</v>
      </c>
      <c r="R288" s="153" t="e">
        <f t="shared" si="16"/>
        <v>#N/A</v>
      </c>
      <c r="S288" s="150" t="e">
        <f t="shared" si="17"/>
        <v>#N/A</v>
      </c>
      <c r="T288" s="150" t="e">
        <f t="shared" si="18"/>
        <v>#N/A</v>
      </c>
      <c r="U288" s="150" t="e">
        <f t="shared" si="19"/>
        <v>#N/A</v>
      </c>
      <c r="V288" s="154" t="e">
        <f>VLOOKUP(E288,'PC Receitas'!$O$4:$P$14,2,FALSE)</f>
        <v>#N/A</v>
      </c>
    </row>
    <row r="289" spans="3:22" ht="19.5" customHeight="1" thickTop="1" thickBot="1" x14ac:dyDescent="0.3">
      <c r="C289" s="58"/>
      <c r="D289" s="58" t="str">
        <f>IF(C289&lt;&gt;"",TEXT(C289,"00")&amp;"/04/"&amp;'Configurações Básicas'!$P$5,"")</f>
        <v/>
      </c>
      <c r="E289" s="58"/>
      <c r="F289" s="58"/>
      <c r="G289" s="58"/>
      <c r="H289" s="58"/>
      <c r="I289" s="59"/>
      <c r="J289" s="193"/>
      <c r="K289" s="60"/>
      <c r="L289" s="60"/>
      <c r="M289" s="56">
        <f>M288+IF(AND(K289="Pago",OR(E289='PC Receitas'!$O$4,E289='PC Receitas'!$O$5,E289='PC Receitas'!$O$6)),I289,IF(AND(K289="Pago",OR(E289='PC Receitas'!$O$7,E289='PC Receitas'!$O$8,E289='PC Receitas'!$O$9,E289='PC Receitas'!$O$10,E289='PC Receitas'!$O$11,E289='PC Receitas'!$O$12,E289='PC Receitas'!$O$13,E289='PC Receitas'!$O$14)),-I289,0))</f>
        <v>12927.7</v>
      </c>
      <c r="R289" s="153" t="e">
        <f t="shared" si="16"/>
        <v>#N/A</v>
      </c>
      <c r="S289" s="150" t="e">
        <f t="shared" si="17"/>
        <v>#N/A</v>
      </c>
      <c r="T289" s="150" t="e">
        <f t="shared" si="18"/>
        <v>#N/A</v>
      </c>
      <c r="U289" s="150" t="e">
        <f t="shared" si="19"/>
        <v>#N/A</v>
      </c>
      <c r="V289" s="154" t="e">
        <f>VLOOKUP(E289,'PC Receitas'!$O$4:$P$14,2,FALSE)</f>
        <v>#N/A</v>
      </c>
    </row>
    <row r="290" spans="3:22" ht="19.5" customHeight="1" thickTop="1" thickBot="1" x14ac:dyDescent="0.3">
      <c r="C290" s="58"/>
      <c r="D290" s="58" t="str">
        <f>IF(C290&lt;&gt;"",TEXT(C290,"00")&amp;"/04/"&amp;'Configurações Básicas'!$P$5,"")</f>
        <v/>
      </c>
      <c r="E290" s="58"/>
      <c r="F290" s="58"/>
      <c r="G290" s="58"/>
      <c r="H290" s="58"/>
      <c r="I290" s="59"/>
      <c r="J290" s="193"/>
      <c r="K290" s="60"/>
      <c r="L290" s="60"/>
      <c r="M290" s="56">
        <f>M289+IF(AND(K290="Pago",OR(E290='PC Receitas'!$O$4,E290='PC Receitas'!$O$5,E290='PC Receitas'!$O$6)),I290,IF(AND(K290="Pago",OR(E290='PC Receitas'!$O$7,E290='PC Receitas'!$O$8,E290='PC Receitas'!$O$9,E290='PC Receitas'!$O$10,E290='PC Receitas'!$O$11,E290='PC Receitas'!$O$12,E290='PC Receitas'!$O$13,E290='PC Receitas'!$O$14)),-I290,0))</f>
        <v>12927.7</v>
      </c>
      <c r="R290" s="153" t="e">
        <f t="shared" si="16"/>
        <v>#N/A</v>
      </c>
      <c r="S290" s="150" t="e">
        <f t="shared" si="17"/>
        <v>#N/A</v>
      </c>
      <c r="T290" s="150" t="e">
        <f t="shared" si="18"/>
        <v>#N/A</v>
      </c>
      <c r="U290" s="150" t="e">
        <f t="shared" si="19"/>
        <v>#N/A</v>
      </c>
      <c r="V290" s="154" t="e">
        <f>VLOOKUP(E290,'PC Receitas'!$O$4:$P$14,2,FALSE)</f>
        <v>#N/A</v>
      </c>
    </row>
    <row r="291" spans="3:22" ht="19.5" customHeight="1" thickTop="1" thickBot="1" x14ac:dyDescent="0.3">
      <c r="C291" s="58"/>
      <c r="D291" s="58" t="str">
        <f>IF(C291&lt;&gt;"",TEXT(C291,"00")&amp;"/04/"&amp;'Configurações Básicas'!$P$5,"")</f>
        <v/>
      </c>
      <c r="E291" s="58"/>
      <c r="F291" s="58"/>
      <c r="G291" s="58"/>
      <c r="H291" s="58"/>
      <c r="I291" s="59"/>
      <c r="J291" s="193"/>
      <c r="K291" s="60"/>
      <c r="L291" s="60"/>
      <c r="M291" s="56">
        <f>M290+IF(AND(K291="Pago",OR(E291='PC Receitas'!$O$4,E291='PC Receitas'!$O$5,E291='PC Receitas'!$O$6)),I291,IF(AND(K291="Pago",OR(E291='PC Receitas'!$O$7,E291='PC Receitas'!$O$8,E291='PC Receitas'!$O$9,E291='PC Receitas'!$O$10,E291='PC Receitas'!$O$11,E291='PC Receitas'!$O$12,E291='PC Receitas'!$O$13,E291='PC Receitas'!$O$14)),-I291,0))</f>
        <v>12927.7</v>
      </c>
      <c r="R291" s="153" t="e">
        <f t="shared" si="16"/>
        <v>#N/A</v>
      </c>
      <c r="S291" s="150" t="e">
        <f t="shared" si="17"/>
        <v>#N/A</v>
      </c>
      <c r="T291" s="150" t="e">
        <f t="shared" si="18"/>
        <v>#N/A</v>
      </c>
      <c r="U291" s="150" t="e">
        <f t="shared" si="19"/>
        <v>#N/A</v>
      </c>
      <c r="V291" s="154" t="e">
        <f>VLOOKUP(E291,'PC Receitas'!$O$4:$P$14,2,FALSE)</f>
        <v>#N/A</v>
      </c>
    </row>
    <row r="292" spans="3:22" ht="19.5" customHeight="1" thickTop="1" thickBot="1" x14ac:dyDescent="0.3">
      <c r="C292" s="58"/>
      <c r="D292" s="58" t="str">
        <f>IF(C292&lt;&gt;"",TEXT(C292,"00")&amp;"/04/"&amp;'Configurações Básicas'!$P$5,"")</f>
        <v/>
      </c>
      <c r="E292" s="58"/>
      <c r="F292" s="58"/>
      <c r="G292" s="58"/>
      <c r="H292" s="58"/>
      <c r="I292" s="59"/>
      <c r="J292" s="193"/>
      <c r="K292" s="60"/>
      <c r="L292" s="60"/>
      <c r="M292" s="56">
        <f>M291+IF(AND(K292="Pago",OR(E292='PC Receitas'!$O$4,E292='PC Receitas'!$O$5,E292='PC Receitas'!$O$6)),I292,IF(AND(K292="Pago",OR(E292='PC Receitas'!$O$7,E292='PC Receitas'!$O$8,E292='PC Receitas'!$O$9,E292='PC Receitas'!$O$10,E292='PC Receitas'!$O$11,E292='PC Receitas'!$O$12,E292='PC Receitas'!$O$13,E292='PC Receitas'!$O$14)),-I292,0))</f>
        <v>12927.7</v>
      </c>
      <c r="R292" s="153" t="e">
        <f t="shared" si="16"/>
        <v>#N/A</v>
      </c>
      <c r="S292" s="150" t="e">
        <f t="shared" si="17"/>
        <v>#N/A</v>
      </c>
      <c r="T292" s="150" t="e">
        <f t="shared" si="18"/>
        <v>#N/A</v>
      </c>
      <c r="U292" s="150" t="e">
        <f t="shared" si="19"/>
        <v>#N/A</v>
      </c>
      <c r="V292" s="154" t="e">
        <f>VLOOKUP(E292,'PC Receitas'!$O$4:$P$14,2,FALSE)</f>
        <v>#N/A</v>
      </c>
    </row>
    <row r="293" spans="3:22" ht="19.5" customHeight="1" thickTop="1" thickBot="1" x14ac:dyDescent="0.3">
      <c r="C293" s="58"/>
      <c r="D293" s="58" t="str">
        <f>IF(C293&lt;&gt;"",TEXT(C293,"00")&amp;"/04/"&amp;'Configurações Básicas'!$P$5,"")</f>
        <v/>
      </c>
      <c r="E293" s="58"/>
      <c r="F293" s="58"/>
      <c r="G293" s="58"/>
      <c r="H293" s="58"/>
      <c r="I293" s="59"/>
      <c r="J293" s="193"/>
      <c r="K293" s="60"/>
      <c r="L293" s="60"/>
      <c r="M293" s="56">
        <f>M292+IF(AND(K293="Pago",OR(E293='PC Receitas'!$O$4,E293='PC Receitas'!$O$5,E293='PC Receitas'!$O$6)),I293,IF(AND(K293="Pago",OR(E293='PC Receitas'!$O$7,E293='PC Receitas'!$O$8,E293='PC Receitas'!$O$9,E293='PC Receitas'!$O$10,E293='PC Receitas'!$O$11,E293='PC Receitas'!$O$12,E293='PC Receitas'!$O$13,E293='PC Receitas'!$O$14)),-I293,0))</f>
        <v>12927.7</v>
      </c>
      <c r="R293" s="153" t="e">
        <f t="shared" si="16"/>
        <v>#N/A</v>
      </c>
      <c r="S293" s="150" t="e">
        <f t="shared" si="17"/>
        <v>#N/A</v>
      </c>
      <c r="T293" s="150" t="e">
        <f t="shared" si="18"/>
        <v>#N/A</v>
      </c>
      <c r="U293" s="150" t="e">
        <f t="shared" si="19"/>
        <v>#N/A</v>
      </c>
      <c r="V293" s="154" t="e">
        <f>VLOOKUP(E293,'PC Receitas'!$O$4:$P$14,2,FALSE)</f>
        <v>#N/A</v>
      </c>
    </row>
    <row r="294" spans="3:22" ht="19.5" customHeight="1" thickTop="1" thickBot="1" x14ac:dyDescent="0.3">
      <c r="C294" s="58"/>
      <c r="D294" s="58" t="str">
        <f>IF(C294&lt;&gt;"",TEXT(C294,"00")&amp;"/04/"&amp;'Configurações Básicas'!$P$5,"")</f>
        <v/>
      </c>
      <c r="E294" s="58"/>
      <c r="F294" s="58"/>
      <c r="G294" s="58"/>
      <c r="H294" s="58"/>
      <c r="I294" s="59"/>
      <c r="J294" s="193"/>
      <c r="K294" s="60"/>
      <c r="L294" s="60"/>
      <c r="M294" s="56">
        <f>M293+IF(AND(K294="Pago",OR(E294='PC Receitas'!$O$4,E294='PC Receitas'!$O$5,E294='PC Receitas'!$O$6)),I294,IF(AND(K294="Pago",OR(E294='PC Receitas'!$O$7,E294='PC Receitas'!$O$8,E294='PC Receitas'!$O$9,E294='PC Receitas'!$O$10,E294='PC Receitas'!$O$11,E294='PC Receitas'!$O$12,E294='PC Receitas'!$O$13,E294='PC Receitas'!$O$14)),-I294,0))</f>
        <v>12927.7</v>
      </c>
      <c r="R294" s="153" t="e">
        <f t="shared" si="16"/>
        <v>#N/A</v>
      </c>
      <c r="S294" s="150" t="e">
        <f t="shared" si="17"/>
        <v>#N/A</v>
      </c>
      <c r="T294" s="150" t="e">
        <f t="shared" si="18"/>
        <v>#N/A</v>
      </c>
      <c r="U294" s="150" t="e">
        <f t="shared" si="19"/>
        <v>#N/A</v>
      </c>
      <c r="V294" s="154" t="e">
        <f>VLOOKUP(E294,'PC Receitas'!$O$4:$P$14,2,FALSE)</f>
        <v>#N/A</v>
      </c>
    </row>
    <row r="295" spans="3:22" ht="19.5" customHeight="1" thickTop="1" thickBot="1" x14ac:dyDescent="0.3">
      <c r="C295" s="58"/>
      <c r="D295" s="58" t="str">
        <f>IF(C295&lt;&gt;"",TEXT(C295,"00")&amp;"/04/"&amp;'Configurações Básicas'!$P$5,"")</f>
        <v/>
      </c>
      <c r="E295" s="58"/>
      <c r="F295" s="58"/>
      <c r="G295" s="58"/>
      <c r="H295" s="58"/>
      <c r="I295" s="59"/>
      <c r="J295" s="193"/>
      <c r="K295" s="60"/>
      <c r="L295" s="60"/>
      <c r="M295" s="56">
        <f>M294+IF(AND(K295="Pago",OR(E295='PC Receitas'!$O$4,E295='PC Receitas'!$O$5,E295='PC Receitas'!$O$6)),I295,IF(AND(K295="Pago",OR(E295='PC Receitas'!$O$7,E295='PC Receitas'!$O$8,E295='PC Receitas'!$O$9,E295='PC Receitas'!$O$10,E295='PC Receitas'!$O$11,E295='PC Receitas'!$O$12,E295='PC Receitas'!$O$13,E295='PC Receitas'!$O$14)),-I295,0))</f>
        <v>12927.7</v>
      </c>
      <c r="R295" s="153" t="e">
        <f t="shared" si="16"/>
        <v>#N/A</v>
      </c>
      <c r="S295" s="150" t="e">
        <f t="shared" si="17"/>
        <v>#N/A</v>
      </c>
      <c r="T295" s="150" t="e">
        <f t="shared" si="18"/>
        <v>#N/A</v>
      </c>
      <c r="U295" s="150" t="e">
        <f t="shared" si="19"/>
        <v>#N/A</v>
      </c>
      <c r="V295" s="154" t="e">
        <f>VLOOKUP(E295,'PC Receitas'!$O$4:$P$14,2,FALSE)</f>
        <v>#N/A</v>
      </c>
    </row>
    <row r="296" spans="3:22" ht="19.5" customHeight="1" thickTop="1" thickBot="1" x14ac:dyDescent="0.3">
      <c r="C296" s="58"/>
      <c r="D296" s="58" t="str">
        <f>IF(C296&lt;&gt;"",TEXT(C296,"00")&amp;"/04/"&amp;'Configurações Básicas'!$P$5,"")</f>
        <v/>
      </c>
      <c r="E296" s="58"/>
      <c r="F296" s="58"/>
      <c r="G296" s="58"/>
      <c r="H296" s="58"/>
      <c r="I296" s="59"/>
      <c r="J296" s="193"/>
      <c r="K296" s="60"/>
      <c r="L296" s="60"/>
      <c r="M296" s="56">
        <f>M295+IF(AND(K296="Pago",OR(E296='PC Receitas'!$O$4,E296='PC Receitas'!$O$5,E296='PC Receitas'!$O$6)),I296,IF(AND(K296="Pago",OR(E296='PC Receitas'!$O$7,E296='PC Receitas'!$O$8,E296='PC Receitas'!$O$9,E296='PC Receitas'!$O$10,E296='PC Receitas'!$O$11,E296='PC Receitas'!$O$12,E296='PC Receitas'!$O$13,E296='PC Receitas'!$O$14)),-I296,0))</f>
        <v>12927.7</v>
      </c>
      <c r="R296" s="153" t="e">
        <f t="shared" si="16"/>
        <v>#N/A</v>
      </c>
      <c r="S296" s="150" t="e">
        <f t="shared" si="17"/>
        <v>#N/A</v>
      </c>
      <c r="T296" s="150" t="e">
        <f t="shared" si="18"/>
        <v>#N/A</v>
      </c>
      <c r="U296" s="150" t="e">
        <f t="shared" si="19"/>
        <v>#N/A</v>
      </c>
      <c r="V296" s="154" t="e">
        <f>VLOOKUP(E296,'PC Receitas'!$O$4:$P$14,2,FALSE)</f>
        <v>#N/A</v>
      </c>
    </row>
    <row r="297" spans="3:22" ht="19.5" customHeight="1" thickTop="1" thickBot="1" x14ac:dyDescent="0.3">
      <c r="C297" s="58"/>
      <c r="D297" s="58" t="str">
        <f>IF(C297&lt;&gt;"",TEXT(C297,"00")&amp;"/04/"&amp;'Configurações Básicas'!$P$5,"")</f>
        <v/>
      </c>
      <c r="E297" s="58"/>
      <c r="F297" s="58"/>
      <c r="G297" s="58"/>
      <c r="H297" s="58"/>
      <c r="I297" s="59"/>
      <c r="J297" s="193"/>
      <c r="K297" s="60"/>
      <c r="L297" s="60"/>
      <c r="M297" s="56">
        <f>M296+IF(AND(K297="Pago",OR(E297='PC Receitas'!$O$4,E297='PC Receitas'!$O$5,E297='PC Receitas'!$O$6)),I297,IF(AND(K297="Pago",OR(E297='PC Receitas'!$O$7,E297='PC Receitas'!$O$8,E297='PC Receitas'!$O$9,E297='PC Receitas'!$O$10,E297='PC Receitas'!$O$11,E297='PC Receitas'!$O$12,E297='PC Receitas'!$O$13,E297='PC Receitas'!$O$14)),-I297,0))</f>
        <v>12927.7</v>
      </c>
      <c r="R297" s="153" t="e">
        <f t="shared" si="16"/>
        <v>#N/A</v>
      </c>
      <c r="S297" s="150" t="e">
        <f t="shared" si="17"/>
        <v>#N/A</v>
      </c>
      <c r="T297" s="150" t="e">
        <f t="shared" si="18"/>
        <v>#N/A</v>
      </c>
      <c r="U297" s="150" t="e">
        <f t="shared" si="19"/>
        <v>#N/A</v>
      </c>
      <c r="V297" s="154" t="e">
        <f>VLOOKUP(E297,'PC Receitas'!$O$4:$P$14,2,FALSE)</f>
        <v>#N/A</v>
      </c>
    </row>
    <row r="298" spans="3:22" ht="19.5" customHeight="1" thickTop="1" thickBot="1" x14ac:dyDescent="0.3">
      <c r="C298" s="58"/>
      <c r="D298" s="58" t="str">
        <f>IF(C298&lt;&gt;"",TEXT(C298,"00")&amp;"/04/"&amp;'Configurações Básicas'!$P$5,"")</f>
        <v/>
      </c>
      <c r="E298" s="58"/>
      <c r="F298" s="58"/>
      <c r="G298" s="58"/>
      <c r="H298" s="58"/>
      <c r="I298" s="59"/>
      <c r="J298" s="193"/>
      <c r="K298" s="60"/>
      <c r="L298" s="60"/>
      <c r="M298" s="56">
        <f>M297+IF(AND(K298="Pago",OR(E298='PC Receitas'!$O$4,E298='PC Receitas'!$O$5,E298='PC Receitas'!$O$6)),I298,IF(AND(K298="Pago",OR(E298='PC Receitas'!$O$7,E298='PC Receitas'!$O$8,E298='PC Receitas'!$O$9,E298='PC Receitas'!$O$10,E298='PC Receitas'!$O$11,E298='PC Receitas'!$O$12,E298='PC Receitas'!$O$13,E298='PC Receitas'!$O$14)),-I298,0))</f>
        <v>12927.7</v>
      </c>
      <c r="R298" s="153" t="e">
        <f t="shared" si="16"/>
        <v>#N/A</v>
      </c>
      <c r="S298" s="150" t="e">
        <f t="shared" si="17"/>
        <v>#N/A</v>
      </c>
      <c r="T298" s="150" t="e">
        <f t="shared" si="18"/>
        <v>#N/A</v>
      </c>
      <c r="U298" s="150" t="e">
        <f t="shared" si="19"/>
        <v>#N/A</v>
      </c>
      <c r="V298" s="154" t="e">
        <f>VLOOKUP(E298,'PC Receitas'!$O$4:$P$14,2,FALSE)</f>
        <v>#N/A</v>
      </c>
    </row>
    <row r="299" spans="3:22" ht="19.5" customHeight="1" thickTop="1" thickBot="1" x14ac:dyDescent="0.3">
      <c r="C299" s="58"/>
      <c r="D299" s="58" t="str">
        <f>IF(C299&lt;&gt;"",TEXT(C299,"00")&amp;"/04/"&amp;'Configurações Básicas'!$P$5,"")</f>
        <v/>
      </c>
      <c r="E299" s="58"/>
      <c r="F299" s="58"/>
      <c r="G299" s="58"/>
      <c r="H299" s="58"/>
      <c r="I299" s="59"/>
      <c r="J299" s="193"/>
      <c r="K299" s="60"/>
      <c r="L299" s="60"/>
      <c r="M299" s="56">
        <f>M298+IF(AND(K299="Pago",OR(E299='PC Receitas'!$O$4,E299='PC Receitas'!$O$5,E299='PC Receitas'!$O$6)),I299,IF(AND(K299="Pago",OR(E299='PC Receitas'!$O$7,E299='PC Receitas'!$O$8,E299='PC Receitas'!$O$9,E299='PC Receitas'!$O$10,E299='PC Receitas'!$O$11,E299='PC Receitas'!$O$12,E299='PC Receitas'!$O$13,E299='PC Receitas'!$O$14)),-I299,0))</f>
        <v>12927.7</v>
      </c>
      <c r="R299" s="153" t="e">
        <f t="shared" si="16"/>
        <v>#N/A</v>
      </c>
      <c r="S299" s="150" t="e">
        <f t="shared" si="17"/>
        <v>#N/A</v>
      </c>
      <c r="T299" s="150" t="e">
        <f t="shared" si="18"/>
        <v>#N/A</v>
      </c>
      <c r="U299" s="150" t="e">
        <f t="shared" si="19"/>
        <v>#N/A</v>
      </c>
      <c r="V299" s="154" t="e">
        <f>VLOOKUP(E299,'PC Receitas'!$O$4:$P$14,2,FALSE)</f>
        <v>#N/A</v>
      </c>
    </row>
    <row r="300" spans="3:22" ht="19.5" customHeight="1" thickTop="1" thickBot="1" x14ac:dyDescent="0.3">
      <c r="C300" s="58"/>
      <c r="D300" s="58" t="str">
        <f>IF(C300&lt;&gt;"",TEXT(C300,"00")&amp;"/04/"&amp;'Configurações Básicas'!$P$5,"")</f>
        <v/>
      </c>
      <c r="E300" s="58"/>
      <c r="F300" s="58"/>
      <c r="G300" s="58"/>
      <c r="H300" s="58"/>
      <c r="I300" s="59"/>
      <c r="J300" s="193"/>
      <c r="K300" s="60"/>
      <c r="L300" s="60"/>
      <c r="M300" s="56">
        <f>M299+IF(AND(K300="Pago",OR(E300='PC Receitas'!$O$4,E300='PC Receitas'!$O$5,E300='PC Receitas'!$O$6)),I300,IF(AND(K300="Pago",OR(E300='PC Receitas'!$O$7,E300='PC Receitas'!$O$8,E300='PC Receitas'!$O$9,E300='PC Receitas'!$O$10,E300='PC Receitas'!$O$11,E300='PC Receitas'!$O$12,E300='PC Receitas'!$O$13,E300='PC Receitas'!$O$14)),-I300,0))</f>
        <v>12927.7</v>
      </c>
      <c r="R300" s="153" t="e">
        <f t="shared" si="16"/>
        <v>#N/A</v>
      </c>
      <c r="S300" s="150" t="e">
        <f t="shared" si="17"/>
        <v>#N/A</v>
      </c>
      <c r="T300" s="150" t="e">
        <f t="shared" si="18"/>
        <v>#N/A</v>
      </c>
      <c r="U300" s="150" t="e">
        <f t="shared" si="19"/>
        <v>#N/A</v>
      </c>
      <c r="V300" s="154" t="e">
        <f>VLOOKUP(E300,'PC Receitas'!$O$4:$P$14,2,FALSE)</f>
        <v>#N/A</v>
      </c>
    </row>
    <row r="301" spans="3:22" ht="19.5" customHeight="1" thickTop="1" thickBot="1" x14ac:dyDescent="0.3">
      <c r="C301" s="58"/>
      <c r="D301" s="58" t="str">
        <f>IF(C301&lt;&gt;"",TEXT(C301,"00")&amp;"/04/"&amp;'Configurações Básicas'!$P$5,"")</f>
        <v/>
      </c>
      <c r="E301" s="58"/>
      <c r="F301" s="58"/>
      <c r="G301" s="58"/>
      <c r="H301" s="58"/>
      <c r="I301" s="59"/>
      <c r="J301" s="193"/>
      <c r="K301" s="60"/>
      <c r="L301" s="60"/>
      <c r="M301" s="56">
        <f>M300+IF(AND(K301="Pago",OR(E301='PC Receitas'!$O$4,E301='PC Receitas'!$O$5,E301='PC Receitas'!$O$6)),I301,IF(AND(K301="Pago",OR(E301='PC Receitas'!$O$7,E301='PC Receitas'!$O$8,E301='PC Receitas'!$O$9,E301='PC Receitas'!$O$10,E301='PC Receitas'!$O$11,E301='PC Receitas'!$O$12,E301='PC Receitas'!$O$13,E301='PC Receitas'!$O$14)),-I301,0))</f>
        <v>12927.7</v>
      </c>
      <c r="R301" s="153" t="e">
        <f t="shared" si="16"/>
        <v>#N/A</v>
      </c>
      <c r="S301" s="150" t="e">
        <f t="shared" si="17"/>
        <v>#N/A</v>
      </c>
      <c r="T301" s="150" t="e">
        <f t="shared" si="18"/>
        <v>#N/A</v>
      </c>
      <c r="U301" s="150" t="e">
        <f t="shared" si="19"/>
        <v>#N/A</v>
      </c>
      <c r="V301" s="154" t="e">
        <f>VLOOKUP(E301,'PC Receitas'!$O$4:$P$14,2,FALSE)</f>
        <v>#N/A</v>
      </c>
    </row>
    <row r="302" spans="3:22" ht="19.5" customHeight="1" thickTop="1" thickBot="1" x14ac:dyDescent="0.3">
      <c r="C302" s="58"/>
      <c r="D302" s="58" t="str">
        <f>IF(C302&lt;&gt;"",TEXT(C302,"00")&amp;"/04/"&amp;'Configurações Básicas'!$P$5,"")</f>
        <v/>
      </c>
      <c r="E302" s="58"/>
      <c r="F302" s="58"/>
      <c r="G302" s="58"/>
      <c r="H302" s="58"/>
      <c r="I302" s="59"/>
      <c r="J302" s="193"/>
      <c r="K302" s="60"/>
      <c r="L302" s="60"/>
      <c r="M302" s="56">
        <f>M301+IF(AND(K302="Pago",OR(E302='PC Receitas'!$O$4,E302='PC Receitas'!$O$5,E302='PC Receitas'!$O$6)),I302,IF(AND(K302="Pago",OR(E302='PC Receitas'!$O$7,E302='PC Receitas'!$O$8,E302='PC Receitas'!$O$9,E302='PC Receitas'!$O$10,E302='PC Receitas'!$O$11,E302='PC Receitas'!$O$12,E302='PC Receitas'!$O$13,E302='PC Receitas'!$O$14)),-I302,0))</f>
        <v>12927.7</v>
      </c>
      <c r="R302" s="153" t="e">
        <f t="shared" si="16"/>
        <v>#N/A</v>
      </c>
      <c r="S302" s="150" t="e">
        <f t="shared" si="17"/>
        <v>#N/A</v>
      </c>
      <c r="T302" s="150" t="e">
        <f t="shared" si="18"/>
        <v>#N/A</v>
      </c>
      <c r="U302" s="150" t="e">
        <f t="shared" si="19"/>
        <v>#N/A</v>
      </c>
      <c r="V302" s="154" t="e">
        <f>VLOOKUP(E302,'PC Receitas'!$O$4:$P$14,2,FALSE)</f>
        <v>#N/A</v>
      </c>
    </row>
    <row r="303" spans="3:22" ht="19.5" customHeight="1" thickTop="1" thickBot="1" x14ac:dyDescent="0.3">
      <c r="C303" s="58"/>
      <c r="D303" s="58" t="str">
        <f>IF(C303&lt;&gt;"",TEXT(C303,"00")&amp;"/04/"&amp;'Configurações Básicas'!$P$5,"")</f>
        <v/>
      </c>
      <c r="E303" s="58"/>
      <c r="F303" s="58"/>
      <c r="G303" s="58"/>
      <c r="H303" s="58"/>
      <c r="I303" s="59"/>
      <c r="J303" s="193"/>
      <c r="K303" s="60"/>
      <c r="L303" s="60"/>
      <c r="M303" s="56">
        <f>M302+IF(AND(K303="Pago",OR(E303='PC Receitas'!$O$4,E303='PC Receitas'!$O$5,E303='PC Receitas'!$O$6)),I303,IF(AND(K303="Pago",OR(E303='PC Receitas'!$O$7,E303='PC Receitas'!$O$8,E303='PC Receitas'!$O$9,E303='PC Receitas'!$O$10,E303='PC Receitas'!$O$11,E303='PC Receitas'!$O$12,E303='PC Receitas'!$O$13,E303='PC Receitas'!$O$14)),-I303,0))</f>
        <v>12927.7</v>
      </c>
      <c r="R303" s="153" t="e">
        <f t="shared" si="16"/>
        <v>#N/A</v>
      </c>
      <c r="S303" s="150" t="e">
        <f t="shared" si="17"/>
        <v>#N/A</v>
      </c>
      <c r="T303" s="150" t="e">
        <f t="shared" si="18"/>
        <v>#N/A</v>
      </c>
      <c r="U303" s="150" t="e">
        <f t="shared" si="19"/>
        <v>#N/A</v>
      </c>
      <c r="V303" s="154" t="e">
        <f>VLOOKUP(E303,'PC Receitas'!$O$4:$P$14,2,FALSE)</f>
        <v>#N/A</v>
      </c>
    </row>
    <row r="304" spans="3:22" ht="19.5" customHeight="1" thickTop="1" thickBot="1" x14ac:dyDescent="0.3">
      <c r="C304" s="58"/>
      <c r="D304" s="58" t="str">
        <f>IF(C304&lt;&gt;"",TEXT(C304,"00")&amp;"/04/"&amp;'Configurações Básicas'!$P$5,"")</f>
        <v/>
      </c>
      <c r="E304" s="58"/>
      <c r="F304" s="58"/>
      <c r="G304" s="58"/>
      <c r="H304" s="58"/>
      <c r="I304" s="59"/>
      <c r="J304" s="193"/>
      <c r="K304" s="60"/>
      <c r="L304" s="60"/>
      <c r="M304" s="56">
        <f>M303+IF(AND(K304="Pago",OR(E304='PC Receitas'!$O$4,E304='PC Receitas'!$O$5,E304='PC Receitas'!$O$6)),I304,IF(AND(K304="Pago",OR(E304='PC Receitas'!$O$7,E304='PC Receitas'!$O$8,E304='PC Receitas'!$O$9,E304='PC Receitas'!$O$10,E304='PC Receitas'!$O$11,E304='PC Receitas'!$O$12,E304='PC Receitas'!$O$13,E304='PC Receitas'!$O$14)),-I304,0))</f>
        <v>12927.7</v>
      </c>
      <c r="R304" s="153" t="e">
        <f t="shared" si="16"/>
        <v>#N/A</v>
      </c>
      <c r="S304" s="150" t="e">
        <f t="shared" si="17"/>
        <v>#N/A</v>
      </c>
      <c r="T304" s="150" t="e">
        <f t="shared" si="18"/>
        <v>#N/A</v>
      </c>
      <c r="U304" s="150" t="e">
        <f t="shared" si="19"/>
        <v>#N/A</v>
      </c>
      <c r="V304" s="154" t="e">
        <f>VLOOKUP(E304,'PC Receitas'!$O$4:$P$14,2,FALSE)</f>
        <v>#N/A</v>
      </c>
    </row>
    <row r="305" spans="3:22" ht="19.5" customHeight="1" thickTop="1" thickBot="1" x14ac:dyDescent="0.3">
      <c r="C305" s="58"/>
      <c r="D305" s="58" t="str">
        <f>IF(C305&lt;&gt;"",TEXT(C305,"00")&amp;"/04/"&amp;'Configurações Básicas'!$P$5,"")</f>
        <v/>
      </c>
      <c r="E305" s="58"/>
      <c r="F305" s="58"/>
      <c r="G305" s="58"/>
      <c r="H305" s="58"/>
      <c r="I305" s="59"/>
      <c r="J305" s="193"/>
      <c r="K305" s="60"/>
      <c r="L305" s="60"/>
      <c r="M305" s="56">
        <f>M304+IF(AND(K305="Pago",OR(E305='PC Receitas'!$O$4,E305='PC Receitas'!$O$5,E305='PC Receitas'!$O$6)),I305,IF(AND(K305="Pago",OR(E305='PC Receitas'!$O$7,E305='PC Receitas'!$O$8,E305='PC Receitas'!$O$9,E305='PC Receitas'!$O$10,E305='PC Receitas'!$O$11,E305='PC Receitas'!$O$12,E305='PC Receitas'!$O$13,E305='PC Receitas'!$O$14)),-I305,0))</f>
        <v>12927.7</v>
      </c>
      <c r="R305" s="153" t="e">
        <f t="shared" si="16"/>
        <v>#N/A</v>
      </c>
      <c r="S305" s="150" t="e">
        <f t="shared" si="17"/>
        <v>#N/A</v>
      </c>
      <c r="T305" s="150" t="e">
        <f t="shared" si="18"/>
        <v>#N/A</v>
      </c>
      <c r="U305" s="150" t="e">
        <f t="shared" si="19"/>
        <v>#N/A</v>
      </c>
      <c r="V305" s="154" t="e">
        <f>VLOOKUP(E305,'PC Receitas'!$O$4:$P$14,2,FALSE)</f>
        <v>#N/A</v>
      </c>
    </row>
    <row r="306" spans="3:22" ht="19.5" customHeight="1" thickTop="1" thickBot="1" x14ac:dyDescent="0.3">
      <c r="C306" s="58"/>
      <c r="D306" s="58" t="str">
        <f>IF(C306&lt;&gt;"",TEXT(C306,"00")&amp;"/04/"&amp;'Configurações Básicas'!$P$5,"")</f>
        <v/>
      </c>
      <c r="E306" s="58"/>
      <c r="F306" s="58"/>
      <c r="G306" s="58"/>
      <c r="H306" s="58"/>
      <c r="I306" s="59"/>
      <c r="J306" s="193"/>
      <c r="K306" s="60"/>
      <c r="L306" s="60"/>
      <c r="M306" s="56">
        <f>M305+IF(AND(K306="Pago",OR(E306='PC Receitas'!$O$4,E306='PC Receitas'!$O$5,E306='PC Receitas'!$O$6)),I306,IF(AND(K306="Pago",OR(E306='PC Receitas'!$O$7,E306='PC Receitas'!$O$8,E306='PC Receitas'!$O$9,E306='PC Receitas'!$O$10,E306='PC Receitas'!$O$11,E306='PC Receitas'!$O$12,E306='PC Receitas'!$O$13,E306='PC Receitas'!$O$14)),-I306,0))</f>
        <v>12927.7</v>
      </c>
      <c r="R306" s="153" t="e">
        <f t="shared" si="16"/>
        <v>#N/A</v>
      </c>
      <c r="S306" s="150" t="e">
        <f t="shared" si="17"/>
        <v>#N/A</v>
      </c>
      <c r="T306" s="150" t="e">
        <f t="shared" si="18"/>
        <v>#N/A</v>
      </c>
      <c r="U306" s="150" t="e">
        <f t="shared" si="19"/>
        <v>#N/A</v>
      </c>
      <c r="V306" s="154" t="e">
        <f>VLOOKUP(E306,'PC Receitas'!$O$4:$P$14,2,FALSE)</f>
        <v>#N/A</v>
      </c>
    </row>
    <row r="307" spans="3:22" ht="19.5" customHeight="1" thickTop="1" thickBot="1" x14ac:dyDescent="0.3">
      <c r="C307" s="58"/>
      <c r="D307" s="58" t="str">
        <f>IF(C307&lt;&gt;"",TEXT(C307,"00")&amp;"/04/"&amp;'Configurações Básicas'!$P$5,"")</f>
        <v/>
      </c>
      <c r="E307" s="58"/>
      <c r="F307" s="58"/>
      <c r="G307" s="58"/>
      <c r="H307" s="58"/>
      <c r="I307" s="59"/>
      <c r="J307" s="193"/>
      <c r="K307" s="60"/>
      <c r="L307" s="60"/>
      <c r="M307" s="56">
        <f>M306+IF(AND(K307="Pago",OR(E307='PC Receitas'!$O$4,E307='PC Receitas'!$O$5,E307='PC Receitas'!$O$6)),I307,IF(AND(K307="Pago",OR(E307='PC Receitas'!$O$7,E307='PC Receitas'!$O$8,E307='PC Receitas'!$O$9,E307='PC Receitas'!$O$10,E307='PC Receitas'!$O$11,E307='PC Receitas'!$O$12,E307='PC Receitas'!$O$13,E307='PC Receitas'!$O$14)),-I307,0))</f>
        <v>12927.7</v>
      </c>
      <c r="R307" s="153" t="e">
        <f t="shared" si="16"/>
        <v>#N/A</v>
      </c>
      <c r="S307" s="150" t="e">
        <f t="shared" si="17"/>
        <v>#N/A</v>
      </c>
      <c r="T307" s="150" t="e">
        <f t="shared" si="18"/>
        <v>#N/A</v>
      </c>
      <c r="U307" s="150" t="e">
        <f t="shared" si="19"/>
        <v>#N/A</v>
      </c>
      <c r="V307" s="154" t="e">
        <f>VLOOKUP(E307,'PC Receitas'!$O$4:$P$14,2,FALSE)</f>
        <v>#N/A</v>
      </c>
    </row>
    <row r="308" spans="3:22" ht="19.5" customHeight="1" thickTop="1" thickBot="1" x14ac:dyDescent="0.3">
      <c r="C308" s="58"/>
      <c r="D308" s="58" t="str">
        <f>IF(C308&lt;&gt;"",TEXT(C308,"00")&amp;"/04/"&amp;'Configurações Básicas'!$P$5,"")</f>
        <v/>
      </c>
      <c r="E308" s="58"/>
      <c r="F308" s="58"/>
      <c r="G308" s="58"/>
      <c r="H308" s="58"/>
      <c r="I308" s="59"/>
      <c r="J308" s="193"/>
      <c r="K308" s="60"/>
      <c r="L308" s="60"/>
      <c r="M308" s="56">
        <f>M307+IF(AND(K308="Pago",OR(E308='PC Receitas'!$O$4,E308='PC Receitas'!$O$5,E308='PC Receitas'!$O$6)),I308,IF(AND(K308="Pago",OR(E308='PC Receitas'!$O$7,E308='PC Receitas'!$O$8,E308='PC Receitas'!$O$9,E308='PC Receitas'!$O$10,E308='PC Receitas'!$O$11,E308='PC Receitas'!$O$12,E308='PC Receitas'!$O$13,E308='PC Receitas'!$O$14)),-I308,0))</f>
        <v>12927.7</v>
      </c>
      <c r="R308" s="153" t="e">
        <f t="shared" si="16"/>
        <v>#N/A</v>
      </c>
      <c r="S308" s="150" t="e">
        <f t="shared" si="17"/>
        <v>#N/A</v>
      </c>
      <c r="T308" s="150" t="e">
        <f t="shared" si="18"/>
        <v>#N/A</v>
      </c>
      <c r="U308" s="150" t="e">
        <f t="shared" si="19"/>
        <v>#N/A</v>
      </c>
      <c r="V308" s="154" t="e">
        <f>VLOOKUP(E308,'PC Receitas'!$O$4:$P$14,2,FALSE)</f>
        <v>#N/A</v>
      </c>
    </row>
    <row r="309" spans="3:22" ht="19.5" customHeight="1" thickTop="1" thickBot="1" x14ac:dyDescent="0.3">
      <c r="C309" s="58"/>
      <c r="D309" s="58" t="str">
        <f>IF(C309&lt;&gt;"",TEXT(C309,"00")&amp;"/04/"&amp;'Configurações Básicas'!$P$5,"")</f>
        <v/>
      </c>
      <c r="E309" s="58"/>
      <c r="F309" s="58"/>
      <c r="G309" s="58"/>
      <c r="H309" s="58"/>
      <c r="I309" s="59"/>
      <c r="J309" s="193"/>
      <c r="K309" s="60"/>
      <c r="L309" s="60"/>
      <c r="M309" s="56">
        <f>M308+IF(AND(K309="Pago",OR(E309='PC Receitas'!$O$4,E309='PC Receitas'!$O$5,E309='PC Receitas'!$O$6)),I309,IF(AND(K309="Pago",OR(E309='PC Receitas'!$O$7,E309='PC Receitas'!$O$8,E309='PC Receitas'!$O$9,E309='PC Receitas'!$O$10,E309='PC Receitas'!$O$11,E309='PC Receitas'!$O$12,E309='PC Receitas'!$O$13,E309='PC Receitas'!$O$14)),-I309,0))</f>
        <v>12927.7</v>
      </c>
      <c r="R309" s="153" t="e">
        <f t="shared" si="16"/>
        <v>#N/A</v>
      </c>
      <c r="S309" s="150" t="e">
        <f t="shared" si="17"/>
        <v>#N/A</v>
      </c>
      <c r="T309" s="150" t="e">
        <f t="shared" si="18"/>
        <v>#N/A</v>
      </c>
      <c r="U309" s="150" t="e">
        <f t="shared" si="19"/>
        <v>#N/A</v>
      </c>
      <c r="V309" s="154" t="e">
        <f>VLOOKUP(E309,'PC Receitas'!$O$4:$P$14,2,FALSE)</f>
        <v>#N/A</v>
      </c>
    </row>
    <row r="310" spans="3:22" ht="19.5" customHeight="1" thickTop="1" thickBot="1" x14ac:dyDescent="0.3">
      <c r="C310" s="58"/>
      <c r="D310" s="58" t="str">
        <f>IF(C310&lt;&gt;"",TEXT(C310,"00")&amp;"/04/"&amp;'Configurações Básicas'!$P$5,"")</f>
        <v/>
      </c>
      <c r="E310" s="58"/>
      <c r="F310" s="58"/>
      <c r="G310" s="58"/>
      <c r="H310" s="58"/>
      <c r="I310" s="59"/>
      <c r="J310" s="193"/>
      <c r="K310" s="60"/>
      <c r="L310" s="60"/>
      <c r="M310" s="56">
        <f>M309+IF(AND(K310="Pago",OR(E310='PC Receitas'!$O$4,E310='PC Receitas'!$O$5,E310='PC Receitas'!$O$6)),I310,IF(AND(K310="Pago",OR(E310='PC Receitas'!$O$7,E310='PC Receitas'!$O$8,E310='PC Receitas'!$O$9,E310='PC Receitas'!$O$10,E310='PC Receitas'!$O$11,E310='PC Receitas'!$O$12,E310='PC Receitas'!$O$13,E310='PC Receitas'!$O$14)),-I310,0))</f>
        <v>12927.7</v>
      </c>
      <c r="R310" s="153" t="e">
        <f t="shared" si="16"/>
        <v>#N/A</v>
      </c>
      <c r="S310" s="150" t="e">
        <f t="shared" si="17"/>
        <v>#N/A</v>
      </c>
      <c r="T310" s="150" t="e">
        <f t="shared" si="18"/>
        <v>#N/A</v>
      </c>
      <c r="U310" s="150" t="e">
        <f t="shared" si="19"/>
        <v>#N/A</v>
      </c>
      <c r="V310" s="154" t="e">
        <f>VLOOKUP(E310,'PC Receitas'!$O$4:$P$14,2,FALSE)</f>
        <v>#N/A</v>
      </c>
    </row>
    <row r="311" spans="3:22" ht="19.5" customHeight="1" thickTop="1" thickBot="1" x14ac:dyDescent="0.3">
      <c r="C311" s="58"/>
      <c r="D311" s="58" t="str">
        <f>IF(C311&lt;&gt;"",TEXT(C311,"00")&amp;"/04/"&amp;'Configurações Básicas'!$P$5,"")</f>
        <v/>
      </c>
      <c r="E311" s="58"/>
      <c r="F311" s="58"/>
      <c r="G311" s="58"/>
      <c r="H311" s="58"/>
      <c r="I311" s="59"/>
      <c r="J311" s="193"/>
      <c r="K311" s="60"/>
      <c r="L311" s="60"/>
      <c r="M311" s="56">
        <f>M310+IF(AND(K311="Pago",OR(E311='PC Receitas'!$O$4,E311='PC Receitas'!$O$5,E311='PC Receitas'!$O$6)),I311,IF(AND(K311="Pago",OR(E311='PC Receitas'!$O$7,E311='PC Receitas'!$O$8,E311='PC Receitas'!$O$9,E311='PC Receitas'!$O$10,E311='PC Receitas'!$O$11,E311='PC Receitas'!$O$12,E311='PC Receitas'!$O$13,E311='PC Receitas'!$O$14)),-I311,0))</f>
        <v>12927.7</v>
      </c>
      <c r="R311" s="153" t="e">
        <f t="shared" si="16"/>
        <v>#N/A</v>
      </c>
      <c r="S311" s="150" t="e">
        <f t="shared" si="17"/>
        <v>#N/A</v>
      </c>
      <c r="T311" s="150" t="e">
        <f t="shared" si="18"/>
        <v>#N/A</v>
      </c>
      <c r="U311" s="150" t="e">
        <f t="shared" si="19"/>
        <v>#N/A</v>
      </c>
      <c r="V311" s="154" t="e">
        <f>VLOOKUP(E311,'PC Receitas'!$O$4:$P$14,2,FALSE)</f>
        <v>#N/A</v>
      </c>
    </row>
    <row r="312" spans="3:22" ht="19.5" customHeight="1" thickTop="1" thickBot="1" x14ac:dyDescent="0.3">
      <c r="C312" s="58"/>
      <c r="D312" s="58" t="str">
        <f>IF(C312&lt;&gt;"",TEXT(C312,"00")&amp;"/04/"&amp;'Configurações Básicas'!$P$5,"")</f>
        <v/>
      </c>
      <c r="E312" s="58"/>
      <c r="F312" s="58"/>
      <c r="G312" s="58"/>
      <c r="H312" s="58"/>
      <c r="I312" s="59"/>
      <c r="J312" s="193"/>
      <c r="K312" s="60"/>
      <c r="L312" s="60"/>
      <c r="M312" s="56">
        <f>M311+IF(AND(K312="Pago",OR(E312='PC Receitas'!$O$4,E312='PC Receitas'!$O$5,E312='PC Receitas'!$O$6)),I312,IF(AND(K312="Pago",OR(E312='PC Receitas'!$O$7,E312='PC Receitas'!$O$8,E312='PC Receitas'!$O$9,E312='PC Receitas'!$O$10,E312='PC Receitas'!$O$11,E312='PC Receitas'!$O$12,E312='PC Receitas'!$O$13,E312='PC Receitas'!$O$14)),-I312,0))</f>
        <v>12927.7</v>
      </c>
      <c r="R312" s="153" t="e">
        <f t="shared" si="16"/>
        <v>#N/A</v>
      </c>
      <c r="S312" s="150" t="e">
        <f t="shared" si="17"/>
        <v>#N/A</v>
      </c>
      <c r="T312" s="150" t="e">
        <f t="shared" si="18"/>
        <v>#N/A</v>
      </c>
      <c r="U312" s="150" t="e">
        <f t="shared" si="19"/>
        <v>#N/A</v>
      </c>
      <c r="V312" s="154" t="e">
        <f>VLOOKUP(E312,'PC Receitas'!$O$4:$P$14,2,FALSE)</f>
        <v>#N/A</v>
      </c>
    </row>
    <row r="313" spans="3:22" ht="19.5" customHeight="1" thickTop="1" thickBot="1" x14ac:dyDescent="0.3">
      <c r="C313" s="58"/>
      <c r="D313" s="58" t="str">
        <f>IF(C313&lt;&gt;"",TEXT(C313,"00")&amp;"/04/"&amp;'Configurações Básicas'!$P$5,"")</f>
        <v/>
      </c>
      <c r="E313" s="58"/>
      <c r="F313" s="58"/>
      <c r="G313" s="58"/>
      <c r="H313" s="58"/>
      <c r="I313" s="59"/>
      <c r="J313" s="193"/>
      <c r="K313" s="60"/>
      <c r="L313" s="60"/>
      <c r="M313" s="56">
        <f>M312+IF(AND(K313="Pago",OR(E313='PC Receitas'!$O$4,E313='PC Receitas'!$O$5,E313='PC Receitas'!$O$6)),I313,IF(AND(K313="Pago",OR(E313='PC Receitas'!$O$7,E313='PC Receitas'!$O$8,E313='PC Receitas'!$O$9,E313='PC Receitas'!$O$10,E313='PC Receitas'!$O$11,E313='PC Receitas'!$O$12,E313='PC Receitas'!$O$13,E313='PC Receitas'!$O$14)),-I313,0))</f>
        <v>12927.7</v>
      </c>
      <c r="R313" s="153" t="e">
        <f t="shared" si="16"/>
        <v>#N/A</v>
      </c>
      <c r="S313" s="150" t="e">
        <f t="shared" si="17"/>
        <v>#N/A</v>
      </c>
      <c r="T313" s="150" t="e">
        <f t="shared" si="18"/>
        <v>#N/A</v>
      </c>
      <c r="U313" s="150" t="e">
        <f t="shared" si="19"/>
        <v>#N/A</v>
      </c>
      <c r="V313" s="154" t="e">
        <f>VLOOKUP(E313,'PC Receitas'!$O$4:$P$14,2,FALSE)</f>
        <v>#N/A</v>
      </c>
    </row>
    <row r="314" spans="3:22" ht="19.5" customHeight="1" thickTop="1" thickBot="1" x14ac:dyDescent="0.3">
      <c r="C314" s="58"/>
      <c r="D314" s="58" t="str">
        <f>IF(C314&lt;&gt;"",TEXT(C314,"00")&amp;"/04/"&amp;'Configurações Básicas'!$P$5,"")</f>
        <v/>
      </c>
      <c r="E314" s="58"/>
      <c r="F314" s="58"/>
      <c r="G314" s="58"/>
      <c r="H314" s="58"/>
      <c r="I314" s="59"/>
      <c r="J314" s="193"/>
      <c r="K314" s="60"/>
      <c r="L314" s="60"/>
      <c r="M314" s="56">
        <f>M313+IF(AND(K314="Pago",OR(E314='PC Receitas'!$O$4,E314='PC Receitas'!$O$5,E314='PC Receitas'!$O$6)),I314,IF(AND(K314="Pago",OR(E314='PC Receitas'!$O$7,E314='PC Receitas'!$O$8,E314='PC Receitas'!$O$9,E314='PC Receitas'!$O$10,E314='PC Receitas'!$O$11,E314='PC Receitas'!$O$12,E314='PC Receitas'!$O$13,E314='PC Receitas'!$O$14)),-I314,0))</f>
        <v>12927.7</v>
      </c>
      <c r="R314" s="153" t="e">
        <f t="shared" si="16"/>
        <v>#N/A</v>
      </c>
      <c r="S314" s="150" t="e">
        <f t="shared" si="17"/>
        <v>#N/A</v>
      </c>
      <c r="T314" s="150" t="e">
        <f t="shared" si="18"/>
        <v>#N/A</v>
      </c>
      <c r="U314" s="150" t="e">
        <f t="shared" si="19"/>
        <v>#N/A</v>
      </c>
      <c r="V314" s="154" t="e">
        <f>VLOOKUP(E314,'PC Receitas'!$O$4:$P$14,2,FALSE)</f>
        <v>#N/A</v>
      </c>
    </row>
    <row r="315" spans="3:22" ht="19.5" customHeight="1" thickTop="1" thickBot="1" x14ac:dyDescent="0.3">
      <c r="C315" s="58"/>
      <c r="D315" s="58" t="str">
        <f>IF(C315&lt;&gt;"",TEXT(C315,"00")&amp;"/04/"&amp;'Configurações Básicas'!$P$5,"")</f>
        <v/>
      </c>
      <c r="E315" s="58"/>
      <c r="F315" s="58"/>
      <c r="G315" s="58"/>
      <c r="H315" s="58"/>
      <c r="I315" s="59"/>
      <c r="J315" s="193"/>
      <c r="K315" s="60"/>
      <c r="L315" s="60"/>
      <c r="M315" s="56">
        <f>M314+IF(AND(K315="Pago",OR(E315='PC Receitas'!$O$4,E315='PC Receitas'!$O$5,E315='PC Receitas'!$O$6)),I315,IF(AND(K315="Pago",OR(E315='PC Receitas'!$O$7,E315='PC Receitas'!$O$8,E315='PC Receitas'!$O$9,E315='PC Receitas'!$O$10,E315='PC Receitas'!$O$11,E315='PC Receitas'!$O$12,E315='PC Receitas'!$O$13,E315='PC Receitas'!$O$14)),-I315,0))</f>
        <v>12927.7</v>
      </c>
      <c r="R315" s="153" t="e">
        <f t="shared" si="16"/>
        <v>#N/A</v>
      </c>
      <c r="S315" s="150" t="e">
        <f t="shared" si="17"/>
        <v>#N/A</v>
      </c>
      <c r="T315" s="150" t="e">
        <f t="shared" si="18"/>
        <v>#N/A</v>
      </c>
      <c r="U315" s="150" t="e">
        <f t="shared" si="19"/>
        <v>#N/A</v>
      </c>
      <c r="V315" s="154" t="e">
        <f>VLOOKUP(E315,'PC Receitas'!$O$4:$P$14,2,FALSE)</f>
        <v>#N/A</v>
      </c>
    </row>
    <row r="316" spans="3:22" ht="19.5" customHeight="1" thickTop="1" thickBot="1" x14ac:dyDescent="0.3">
      <c r="C316" s="58"/>
      <c r="D316" s="58" t="str">
        <f>IF(C316&lt;&gt;"",TEXT(C316,"00")&amp;"/04/"&amp;'Configurações Básicas'!$P$5,"")</f>
        <v/>
      </c>
      <c r="E316" s="58"/>
      <c r="F316" s="58"/>
      <c r="G316" s="58"/>
      <c r="H316" s="58"/>
      <c r="I316" s="59"/>
      <c r="J316" s="193"/>
      <c r="K316" s="60"/>
      <c r="L316" s="60"/>
      <c r="M316" s="56">
        <f>M315+IF(AND(K316="Pago",OR(E316='PC Receitas'!$O$4,E316='PC Receitas'!$O$5,E316='PC Receitas'!$O$6)),I316,IF(AND(K316="Pago",OR(E316='PC Receitas'!$O$7,E316='PC Receitas'!$O$8,E316='PC Receitas'!$O$9,E316='PC Receitas'!$O$10,E316='PC Receitas'!$O$11,E316='PC Receitas'!$O$12,E316='PC Receitas'!$O$13,E316='PC Receitas'!$O$14)),-I316,0))</f>
        <v>12927.7</v>
      </c>
      <c r="R316" s="153" t="e">
        <f t="shared" si="16"/>
        <v>#N/A</v>
      </c>
      <c r="S316" s="150" t="e">
        <f t="shared" si="17"/>
        <v>#N/A</v>
      </c>
      <c r="T316" s="150" t="e">
        <f t="shared" si="18"/>
        <v>#N/A</v>
      </c>
      <c r="U316" s="150" t="e">
        <f t="shared" si="19"/>
        <v>#N/A</v>
      </c>
      <c r="V316" s="154" t="e">
        <f>VLOOKUP(E316,'PC Receitas'!$O$4:$P$14,2,FALSE)</f>
        <v>#N/A</v>
      </c>
    </row>
    <row r="317" spans="3:22" ht="19.5" customHeight="1" thickTop="1" thickBot="1" x14ac:dyDescent="0.3">
      <c r="C317" s="58"/>
      <c r="D317" s="58" t="str">
        <f>IF(C317&lt;&gt;"",TEXT(C317,"00")&amp;"/04/"&amp;'Configurações Básicas'!$P$5,"")</f>
        <v/>
      </c>
      <c r="E317" s="58"/>
      <c r="F317" s="58"/>
      <c r="G317" s="58"/>
      <c r="H317" s="58"/>
      <c r="I317" s="59"/>
      <c r="J317" s="193"/>
      <c r="K317" s="60"/>
      <c r="L317" s="60"/>
      <c r="M317" s="56">
        <f>M316+IF(AND(K317="Pago",OR(E317='PC Receitas'!$O$4,E317='PC Receitas'!$O$5,E317='PC Receitas'!$O$6)),I317,IF(AND(K317="Pago",OR(E317='PC Receitas'!$O$7,E317='PC Receitas'!$O$8,E317='PC Receitas'!$O$9,E317='PC Receitas'!$O$10,E317='PC Receitas'!$O$11,E317='PC Receitas'!$O$12,E317='PC Receitas'!$O$13,E317='PC Receitas'!$O$14)),-I317,0))</f>
        <v>12927.7</v>
      </c>
      <c r="R317" s="153" t="e">
        <f t="shared" si="16"/>
        <v>#N/A</v>
      </c>
      <c r="S317" s="150" t="e">
        <f t="shared" si="17"/>
        <v>#N/A</v>
      </c>
      <c r="T317" s="150" t="e">
        <f t="shared" si="18"/>
        <v>#N/A</v>
      </c>
      <c r="U317" s="150" t="e">
        <f t="shared" si="19"/>
        <v>#N/A</v>
      </c>
      <c r="V317" s="154" t="e">
        <f>VLOOKUP(E317,'PC Receitas'!$O$4:$P$14,2,FALSE)</f>
        <v>#N/A</v>
      </c>
    </row>
    <row r="318" spans="3:22" ht="19.5" customHeight="1" thickTop="1" thickBot="1" x14ac:dyDescent="0.3">
      <c r="C318" s="58"/>
      <c r="D318" s="58" t="str">
        <f>IF(C318&lt;&gt;"",TEXT(C318,"00")&amp;"/04/"&amp;'Configurações Básicas'!$P$5,"")</f>
        <v/>
      </c>
      <c r="E318" s="58"/>
      <c r="F318" s="58"/>
      <c r="G318" s="58"/>
      <c r="H318" s="58"/>
      <c r="I318" s="59"/>
      <c r="J318" s="193"/>
      <c r="K318" s="60"/>
      <c r="L318" s="60"/>
      <c r="M318" s="56">
        <f>M317+IF(AND(K318="Pago",OR(E318='PC Receitas'!$O$4,E318='PC Receitas'!$O$5,E318='PC Receitas'!$O$6)),I318,IF(AND(K318="Pago",OR(E318='PC Receitas'!$O$7,E318='PC Receitas'!$O$8,E318='PC Receitas'!$O$9,E318='PC Receitas'!$O$10,E318='PC Receitas'!$O$11,E318='PC Receitas'!$O$12,E318='PC Receitas'!$O$13,E318='PC Receitas'!$O$14)),-I318,0))</f>
        <v>12927.7</v>
      </c>
      <c r="R318" s="153" t="e">
        <f t="shared" si="16"/>
        <v>#N/A</v>
      </c>
      <c r="S318" s="150" t="e">
        <f t="shared" si="17"/>
        <v>#N/A</v>
      </c>
      <c r="T318" s="150" t="e">
        <f t="shared" si="18"/>
        <v>#N/A</v>
      </c>
      <c r="U318" s="150" t="e">
        <f t="shared" si="19"/>
        <v>#N/A</v>
      </c>
      <c r="V318" s="154" t="e">
        <f>VLOOKUP(E318,'PC Receitas'!$O$4:$P$14,2,FALSE)</f>
        <v>#N/A</v>
      </c>
    </row>
    <row r="319" spans="3:22" ht="19.5" customHeight="1" thickTop="1" thickBot="1" x14ac:dyDescent="0.3">
      <c r="C319" s="58"/>
      <c r="D319" s="58" t="str">
        <f>IF(C319&lt;&gt;"",TEXT(C319,"00")&amp;"/04/"&amp;'Configurações Básicas'!$P$5,"")</f>
        <v/>
      </c>
      <c r="E319" s="58"/>
      <c r="F319" s="58"/>
      <c r="G319" s="58"/>
      <c r="H319" s="58"/>
      <c r="I319" s="59"/>
      <c r="J319" s="193"/>
      <c r="K319" s="60"/>
      <c r="L319" s="60"/>
      <c r="M319" s="56">
        <f>M318+IF(AND(K319="Pago",OR(E319='PC Receitas'!$O$4,E319='PC Receitas'!$O$5,E319='PC Receitas'!$O$6)),I319,IF(AND(K319="Pago",OR(E319='PC Receitas'!$O$7,E319='PC Receitas'!$O$8,E319='PC Receitas'!$O$9,E319='PC Receitas'!$O$10,E319='PC Receitas'!$O$11,E319='PC Receitas'!$O$12,E319='PC Receitas'!$O$13,E319='PC Receitas'!$O$14)),-I319,0))</f>
        <v>12927.7</v>
      </c>
      <c r="R319" s="153" t="e">
        <f t="shared" si="16"/>
        <v>#N/A</v>
      </c>
      <c r="S319" s="150" t="e">
        <f t="shared" si="17"/>
        <v>#N/A</v>
      </c>
      <c r="T319" s="150" t="e">
        <f t="shared" si="18"/>
        <v>#N/A</v>
      </c>
      <c r="U319" s="150" t="e">
        <f t="shared" si="19"/>
        <v>#N/A</v>
      </c>
      <c r="V319" s="154" t="e">
        <f>VLOOKUP(E319,'PC Receitas'!$O$4:$P$14,2,FALSE)</f>
        <v>#N/A</v>
      </c>
    </row>
    <row r="320" spans="3:22" ht="19.5" customHeight="1" thickTop="1" thickBot="1" x14ac:dyDescent="0.3">
      <c r="C320" s="58"/>
      <c r="D320" s="58" t="str">
        <f>IF(C320&lt;&gt;"",TEXT(C320,"00")&amp;"/04/"&amp;'Configurações Básicas'!$P$5,"")</f>
        <v/>
      </c>
      <c r="E320" s="58"/>
      <c r="F320" s="58"/>
      <c r="G320" s="58"/>
      <c r="H320" s="58"/>
      <c r="I320" s="59"/>
      <c r="J320" s="193"/>
      <c r="K320" s="60"/>
      <c r="L320" s="60"/>
      <c r="M320" s="56">
        <f>M319+IF(AND(K320="Pago",OR(E320='PC Receitas'!$O$4,E320='PC Receitas'!$O$5,E320='PC Receitas'!$O$6)),I320,IF(AND(K320="Pago",OR(E320='PC Receitas'!$O$7,E320='PC Receitas'!$O$8,E320='PC Receitas'!$O$9,E320='PC Receitas'!$O$10,E320='PC Receitas'!$O$11,E320='PC Receitas'!$O$12,E320='PC Receitas'!$O$13,E320='PC Receitas'!$O$14)),-I320,0))</f>
        <v>12927.7</v>
      </c>
      <c r="R320" s="153" t="e">
        <f t="shared" si="16"/>
        <v>#N/A</v>
      </c>
      <c r="S320" s="150" t="e">
        <f t="shared" si="17"/>
        <v>#N/A</v>
      </c>
      <c r="T320" s="150" t="e">
        <f t="shared" si="18"/>
        <v>#N/A</v>
      </c>
      <c r="U320" s="150" t="e">
        <f t="shared" si="19"/>
        <v>#N/A</v>
      </c>
      <c r="V320" s="154" t="e">
        <f>VLOOKUP(E320,'PC Receitas'!$O$4:$P$14,2,FALSE)</f>
        <v>#N/A</v>
      </c>
    </row>
    <row r="321" spans="3:22" ht="19.5" customHeight="1" thickTop="1" thickBot="1" x14ac:dyDescent="0.3">
      <c r="C321" s="58"/>
      <c r="D321" s="58" t="str">
        <f>IF(C321&lt;&gt;"",TEXT(C321,"00")&amp;"/04/"&amp;'Configurações Básicas'!$P$5,"")</f>
        <v/>
      </c>
      <c r="E321" s="58"/>
      <c r="F321" s="58"/>
      <c r="G321" s="58"/>
      <c r="H321" s="58"/>
      <c r="I321" s="59"/>
      <c r="J321" s="193"/>
      <c r="K321" s="60"/>
      <c r="L321" s="60"/>
      <c r="M321" s="56">
        <f>M320+IF(AND(K321="Pago",OR(E321='PC Receitas'!$O$4,E321='PC Receitas'!$O$5,E321='PC Receitas'!$O$6)),I321,IF(AND(K321="Pago",OR(E321='PC Receitas'!$O$7,E321='PC Receitas'!$O$8,E321='PC Receitas'!$O$9,E321='PC Receitas'!$O$10,E321='PC Receitas'!$O$11,E321='PC Receitas'!$O$12,E321='PC Receitas'!$O$13,E321='PC Receitas'!$O$14)),-I321,0))</f>
        <v>12927.7</v>
      </c>
      <c r="R321" s="153" t="e">
        <f t="shared" si="16"/>
        <v>#N/A</v>
      </c>
      <c r="S321" s="150" t="e">
        <f t="shared" si="17"/>
        <v>#N/A</v>
      </c>
      <c r="T321" s="150" t="e">
        <f t="shared" si="18"/>
        <v>#N/A</v>
      </c>
      <c r="U321" s="150" t="e">
        <f t="shared" si="19"/>
        <v>#N/A</v>
      </c>
      <c r="V321" s="154" t="e">
        <f>VLOOKUP(E321,'PC Receitas'!$O$4:$P$14,2,FALSE)</f>
        <v>#N/A</v>
      </c>
    </row>
    <row r="322" spans="3:22" ht="19.5" customHeight="1" thickTop="1" thickBot="1" x14ac:dyDescent="0.3">
      <c r="C322" s="58"/>
      <c r="D322" s="58" t="str">
        <f>IF(C322&lt;&gt;"",TEXT(C322,"00")&amp;"/04/"&amp;'Configurações Básicas'!$P$5,"")</f>
        <v/>
      </c>
      <c r="E322" s="58"/>
      <c r="F322" s="58"/>
      <c r="G322" s="58"/>
      <c r="H322" s="58"/>
      <c r="I322" s="59"/>
      <c r="J322" s="193"/>
      <c r="K322" s="60"/>
      <c r="L322" s="60"/>
      <c r="M322" s="56">
        <f>M321+IF(AND(K322="Pago",OR(E322='PC Receitas'!$O$4,E322='PC Receitas'!$O$5,E322='PC Receitas'!$O$6)),I322,IF(AND(K322="Pago",OR(E322='PC Receitas'!$O$7,E322='PC Receitas'!$O$8,E322='PC Receitas'!$O$9,E322='PC Receitas'!$O$10,E322='PC Receitas'!$O$11,E322='PC Receitas'!$O$12,E322='PC Receitas'!$O$13,E322='PC Receitas'!$O$14)),-I322,0))</f>
        <v>12927.7</v>
      </c>
      <c r="R322" s="153" t="e">
        <f t="shared" si="16"/>
        <v>#N/A</v>
      </c>
      <c r="S322" s="150" t="e">
        <f t="shared" si="17"/>
        <v>#N/A</v>
      </c>
      <c r="T322" s="150" t="e">
        <f t="shared" si="18"/>
        <v>#N/A</v>
      </c>
      <c r="U322" s="150" t="e">
        <f t="shared" si="19"/>
        <v>#N/A</v>
      </c>
      <c r="V322" s="154" t="e">
        <f>VLOOKUP(E322,'PC Receitas'!$O$4:$P$14,2,FALSE)</f>
        <v>#N/A</v>
      </c>
    </row>
    <row r="323" spans="3:22" ht="19.5" customHeight="1" thickTop="1" thickBot="1" x14ac:dyDescent="0.3">
      <c r="C323" s="58"/>
      <c r="D323" s="58" t="str">
        <f>IF(C323&lt;&gt;"",TEXT(C323,"00")&amp;"/04/"&amp;'Configurações Básicas'!$P$5,"")</f>
        <v/>
      </c>
      <c r="E323" s="58"/>
      <c r="F323" s="58"/>
      <c r="G323" s="58"/>
      <c r="H323" s="58"/>
      <c r="I323" s="59"/>
      <c r="J323" s="193"/>
      <c r="K323" s="60"/>
      <c r="L323" s="60"/>
      <c r="M323" s="56">
        <f>M322+IF(AND(K323="Pago",OR(E323='PC Receitas'!$O$4,E323='PC Receitas'!$O$5,E323='PC Receitas'!$O$6)),I323,IF(AND(K323="Pago",OR(E323='PC Receitas'!$O$7,E323='PC Receitas'!$O$8,E323='PC Receitas'!$O$9,E323='PC Receitas'!$O$10,E323='PC Receitas'!$O$11,E323='PC Receitas'!$O$12,E323='PC Receitas'!$O$13,E323='PC Receitas'!$O$14)),-I323,0))</f>
        <v>12927.7</v>
      </c>
      <c r="R323" s="153" t="e">
        <f t="shared" si="16"/>
        <v>#N/A</v>
      </c>
      <c r="S323" s="150" t="e">
        <f t="shared" si="17"/>
        <v>#N/A</v>
      </c>
      <c r="T323" s="150" t="e">
        <f t="shared" si="18"/>
        <v>#N/A</v>
      </c>
      <c r="U323" s="150" t="e">
        <f t="shared" si="19"/>
        <v>#N/A</v>
      </c>
      <c r="V323" s="154" t="e">
        <f>VLOOKUP(E323,'PC Receitas'!$O$4:$P$14,2,FALSE)</f>
        <v>#N/A</v>
      </c>
    </row>
    <row r="324" spans="3:22" ht="19.5" customHeight="1" thickTop="1" thickBot="1" x14ac:dyDescent="0.3">
      <c r="C324" s="58"/>
      <c r="D324" s="58" t="str">
        <f>IF(C324&lt;&gt;"",TEXT(C324,"00")&amp;"/04/"&amp;'Configurações Básicas'!$P$5,"")</f>
        <v/>
      </c>
      <c r="E324" s="58"/>
      <c r="F324" s="58"/>
      <c r="G324" s="58"/>
      <c r="H324" s="58"/>
      <c r="I324" s="59"/>
      <c r="J324" s="193"/>
      <c r="K324" s="60"/>
      <c r="L324" s="60"/>
      <c r="M324" s="56">
        <f>M323+IF(AND(K324="Pago",OR(E324='PC Receitas'!$O$4,E324='PC Receitas'!$O$5,E324='PC Receitas'!$O$6)),I324,IF(AND(K324="Pago",OR(E324='PC Receitas'!$O$7,E324='PC Receitas'!$O$8,E324='PC Receitas'!$O$9,E324='PC Receitas'!$O$10,E324='PC Receitas'!$O$11,E324='PC Receitas'!$O$12,E324='PC Receitas'!$O$13,E324='PC Receitas'!$O$14)),-I324,0))</f>
        <v>12927.7</v>
      </c>
      <c r="R324" s="153" t="e">
        <f t="shared" si="16"/>
        <v>#N/A</v>
      </c>
      <c r="S324" s="150" t="e">
        <f t="shared" si="17"/>
        <v>#N/A</v>
      </c>
      <c r="T324" s="150" t="e">
        <f t="shared" si="18"/>
        <v>#N/A</v>
      </c>
      <c r="U324" s="150" t="e">
        <f t="shared" si="19"/>
        <v>#N/A</v>
      </c>
      <c r="V324" s="154" t="e">
        <f>VLOOKUP(E324,'PC Receitas'!$O$4:$P$14,2,FALSE)</f>
        <v>#N/A</v>
      </c>
    </row>
    <row r="325" spans="3:22" ht="19.5" customHeight="1" thickTop="1" thickBot="1" x14ac:dyDescent="0.3">
      <c r="C325" s="58"/>
      <c r="D325" s="58" t="str">
        <f>IF(C325&lt;&gt;"",TEXT(C325,"00")&amp;"/04/"&amp;'Configurações Básicas'!$P$5,"")</f>
        <v/>
      </c>
      <c r="E325" s="58"/>
      <c r="F325" s="58"/>
      <c r="G325" s="58"/>
      <c r="H325" s="58"/>
      <c r="I325" s="59"/>
      <c r="J325" s="193"/>
      <c r="K325" s="60"/>
      <c r="L325" s="60"/>
      <c r="M325" s="56">
        <f>M324+IF(AND(K325="Pago",OR(E325='PC Receitas'!$O$4,E325='PC Receitas'!$O$5,E325='PC Receitas'!$O$6)),I325,IF(AND(K325="Pago",OR(E325='PC Receitas'!$O$7,E325='PC Receitas'!$O$8,E325='PC Receitas'!$O$9,E325='PC Receitas'!$O$10,E325='PC Receitas'!$O$11,E325='PC Receitas'!$O$12,E325='PC Receitas'!$O$13,E325='PC Receitas'!$O$14)),-I325,0))</f>
        <v>12927.7</v>
      </c>
      <c r="R325" s="153" t="e">
        <f t="shared" si="16"/>
        <v>#N/A</v>
      </c>
      <c r="S325" s="150" t="e">
        <f t="shared" si="17"/>
        <v>#N/A</v>
      </c>
      <c r="T325" s="150" t="e">
        <f t="shared" si="18"/>
        <v>#N/A</v>
      </c>
      <c r="U325" s="150" t="e">
        <f t="shared" si="19"/>
        <v>#N/A</v>
      </c>
      <c r="V325" s="154" t="e">
        <f>VLOOKUP(E325,'PC Receitas'!$O$4:$P$14,2,FALSE)</f>
        <v>#N/A</v>
      </c>
    </row>
    <row r="326" spans="3:22" ht="19.5" customHeight="1" thickTop="1" thickBot="1" x14ac:dyDescent="0.3">
      <c r="C326" s="58"/>
      <c r="D326" s="58" t="str">
        <f>IF(C326&lt;&gt;"",TEXT(C326,"00")&amp;"/04/"&amp;'Configurações Básicas'!$P$5,"")</f>
        <v/>
      </c>
      <c r="E326" s="58"/>
      <c r="F326" s="58"/>
      <c r="G326" s="58"/>
      <c r="H326" s="58"/>
      <c r="I326" s="59"/>
      <c r="J326" s="193"/>
      <c r="K326" s="60"/>
      <c r="L326" s="60"/>
      <c r="M326" s="56">
        <f>M325+IF(AND(K326="Pago",OR(E326='PC Receitas'!$O$4,E326='PC Receitas'!$O$5,E326='PC Receitas'!$O$6)),I326,IF(AND(K326="Pago",OR(E326='PC Receitas'!$O$7,E326='PC Receitas'!$O$8,E326='PC Receitas'!$O$9,E326='PC Receitas'!$O$10,E326='PC Receitas'!$O$11,E326='PC Receitas'!$O$12,E326='PC Receitas'!$O$13,E326='PC Receitas'!$O$14)),-I326,0))</f>
        <v>12927.7</v>
      </c>
      <c r="R326" s="153" t="e">
        <f t="shared" ref="R326:R389" si="20">IF(V326="Despesas_com_RH","Despesa",IF(V326="Despesas_Operacionais","Despesa",IF(V326="Despesas_com_Marketing","Despesa",IF(V326="Impostos","Despesa",IF(V326="Investimentos","Despesa","")))))</f>
        <v>#N/A</v>
      </c>
      <c r="S326" s="150" t="e">
        <f t="shared" ref="S326:S389" si="21">IF(V326="Despesas_com_Produtos","Despesa",IF(V326="Despesas_com_Serviços","Despesa",IF(V326="Despesas_Não_Operacionais","Despesa","")))</f>
        <v>#N/A</v>
      </c>
      <c r="T326" s="150" t="e">
        <f t="shared" ref="T326:T389" si="22">IF(V326="Receitas_com_Produtos","Receita",IF(V326="Receitas_com_Serviços","Receita",IF(V326="Receitas_Não_Operacionais","Receita","")))</f>
        <v>#N/A</v>
      </c>
      <c r="U326" s="150" t="e">
        <f t="shared" ref="U326:U389" si="23">IF(R326&lt;&gt;"",R326,IF(S326&lt;&gt;"",S326,IF(T326&lt;&gt;"",T326,"")))</f>
        <v>#N/A</v>
      </c>
      <c r="V326" s="154" t="e">
        <f>VLOOKUP(E326,'PC Receitas'!$O$4:$P$14,2,FALSE)</f>
        <v>#N/A</v>
      </c>
    </row>
    <row r="327" spans="3:22" ht="19.5" customHeight="1" thickTop="1" thickBot="1" x14ac:dyDescent="0.3">
      <c r="C327" s="58"/>
      <c r="D327" s="58" t="str">
        <f>IF(C327&lt;&gt;"",TEXT(C327,"00")&amp;"/04/"&amp;'Configurações Básicas'!$P$5,"")</f>
        <v/>
      </c>
      <c r="E327" s="58"/>
      <c r="F327" s="58"/>
      <c r="G327" s="58"/>
      <c r="H327" s="58"/>
      <c r="I327" s="59"/>
      <c r="J327" s="193"/>
      <c r="K327" s="60"/>
      <c r="L327" s="60"/>
      <c r="M327" s="56">
        <f>M326+IF(AND(K327="Pago",OR(E327='PC Receitas'!$O$4,E327='PC Receitas'!$O$5,E327='PC Receitas'!$O$6)),I327,IF(AND(K327="Pago",OR(E327='PC Receitas'!$O$7,E327='PC Receitas'!$O$8,E327='PC Receitas'!$O$9,E327='PC Receitas'!$O$10,E327='PC Receitas'!$O$11,E327='PC Receitas'!$O$12,E327='PC Receitas'!$O$13,E327='PC Receitas'!$O$14)),-I327,0))</f>
        <v>12927.7</v>
      </c>
      <c r="R327" s="153" t="e">
        <f t="shared" si="20"/>
        <v>#N/A</v>
      </c>
      <c r="S327" s="150" t="e">
        <f t="shared" si="21"/>
        <v>#N/A</v>
      </c>
      <c r="T327" s="150" t="e">
        <f t="shared" si="22"/>
        <v>#N/A</v>
      </c>
      <c r="U327" s="150" t="e">
        <f t="shared" si="23"/>
        <v>#N/A</v>
      </c>
      <c r="V327" s="154" t="e">
        <f>VLOOKUP(E327,'PC Receitas'!$O$4:$P$14,2,FALSE)</f>
        <v>#N/A</v>
      </c>
    </row>
    <row r="328" spans="3:22" ht="19.5" customHeight="1" thickTop="1" thickBot="1" x14ac:dyDescent="0.3">
      <c r="C328" s="58"/>
      <c r="D328" s="58" t="str">
        <f>IF(C328&lt;&gt;"",TEXT(C328,"00")&amp;"/04/"&amp;'Configurações Básicas'!$P$5,"")</f>
        <v/>
      </c>
      <c r="E328" s="58"/>
      <c r="F328" s="58"/>
      <c r="G328" s="58"/>
      <c r="H328" s="58"/>
      <c r="I328" s="59"/>
      <c r="J328" s="193"/>
      <c r="K328" s="60"/>
      <c r="L328" s="60"/>
      <c r="M328" s="56">
        <f>M327+IF(AND(K328="Pago",OR(E328='PC Receitas'!$O$4,E328='PC Receitas'!$O$5,E328='PC Receitas'!$O$6)),I328,IF(AND(K328="Pago",OR(E328='PC Receitas'!$O$7,E328='PC Receitas'!$O$8,E328='PC Receitas'!$O$9,E328='PC Receitas'!$O$10,E328='PC Receitas'!$O$11,E328='PC Receitas'!$O$12,E328='PC Receitas'!$O$13,E328='PC Receitas'!$O$14)),-I328,0))</f>
        <v>12927.7</v>
      </c>
      <c r="R328" s="153" t="e">
        <f t="shared" si="20"/>
        <v>#N/A</v>
      </c>
      <c r="S328" s="150" t="e">
        <f t="shared" si="21"/>
        <v>#N/A</v>
      </c>
      <c r="T328" s="150" t="e">
        <f t="shared" si="22"/>
        <v>#N/A</v>
      </c>
      <c r="U328" s="150" t="e">
        <f t="shared" si="23"/>
        <v>#N/A</v>
      </c>
      <c r="V328" s="154" t="e">
        <f>VLOOKUP(E328,'PC Receitas'!$O$4:$P$14,2,FALSE)</f>
        <v>#N/A</v>
      </c>
    </row>
    <row r="329" spans="3:22" ht="19.5" customHeight="1" thickTop="1" thickBot="1" x14ac:dyDescent="0.3">
      <c r="C329" s="58"/>
      <c r="D329" s="58" t="str">
        <f>IF(C329&lt;&gt;"",TEXT(C329,"00")&amp;"/04/"&amp;'Configurações Básicas'!$P$5,"")</f>
        <v/>
      </c>
      <c r="E329" s="58"/>
      <c r="F329" s="58"/>
      <c r="G329" s="58"/>
      <c r="H329" s="58"/>
      <c r="I329" s="59"/>
      <c r="J329" s="193"/>
      <c r="K329" s="60"/>
      <c r="L329" s="60"/>
      <c r="M329" s="56">
        <f>M328+IF(AND(K329="Pago",OR(E329='PC Receitas'!$O$4,E329='PC Receitas'!$O$5,E329='PC Receitas'!$O$6)),I329,IF(AND(K329="Pago",OR(E329='PC Receitas'!$O$7,E329='PC Receitas'!$O$8,E329='PC Receitas'!$O$9,E329='PC Receitas'!$O$10,E329='PC Receitas'!$O$11,E329='PC Receitas'!$O$12,E329='PC Receitas'!$O$13,E329='PC Receitas'!$O$14)),-I329,0))</f>
        <v>12927.7</v>
      </c>
      <c r="R329" s="153" t="e">
        <f t="shared" si="20"/>
        <v>#N/A</v>
      </c>
      <c r="S329" s="150" t="e">
        <f t="shared" si="21"/>
        <v>#N/A</v>
      </c>
      <c r="T329" s="150" t="e">
        <f t="shared" si="22"/>
        <v>#N/A</v>
      </c>
      <c r="U329" s="150" t="e">
        <f t="shared" si="23"/>
        <v>#N/A</v>
      </c>
      <c r="V329" s="154" t="e">
        <f>VLOOKUP(E329,'PC Receitas'!$O$4:$P$14,2,FALSE)</f>
        <v>#N/A</v>
      </c>
    </row>
    <row r="330" spans="3:22" ht="19.5" customHeight="1" thickTop="1" thickBot="1" x14ac:dyDescent="0.3">
      <c r="C330" s="58"/>
      <c r="D330" s="58" t="str">
        <f>IF(C330&lt;&gt;"",TEXT(C330,"00")&amp;"/04/"&amp;'Configurações Básicas'!$P$5,"")</f>
        <v/>
      </c>
      <c r="E330" s="58"/>
      <c r="F330" s="58"/>
      <c r="G330" s="58"/>
      <c r="H330" s="58"/>
      <c r="I330" s="59"/>
      <c r="J330" s="193"/>
      <c r="K330" s="60"/>
      <c r="L330" s="60"/>
      <c r="M330" s="56">
        <f>M329+IF(AND(K330="Pago",OR(E330='PC Receitas'!$O$4,E330='PC Receitas'!$O$5,E330='PC Receitas'!$O$6)),I330,IF(AND(K330="Pago",OR(E330='PC Receitas'!$O$7,E330='PC Receitas'!$O$8,E330='PC Receitas'!$O$9,E330='PC Receitas'!$O$10,E330='PC Receitas'!$O$11,E330='PC Receitas'!$O$12,E330='PC Receitas'!$O$13,E330='PC Receitas'!$O$14)),-I330,0))</f>
        <v>12927.7</v>
      </c>
      <c r="R330" s="153" t="e">
        <f t="shared" si="20"/>
        <v>#N/A</v>
      </c>
      <c r="S330" s="150" t="e">
        <f t="shared" si="21"/>
        <v>#N/A</v>
      </c>
      <c r="T330" s="150" t="e">
        <f t="shared" si="22"/>
        <v>#N/A</v>
      </c>
      <c r="U330" s="150" t="e">
        <f t="shared" si="23"/>
        <v>#N/A</v>
      </c>
      <c r="V330" s="154" t="e">
        <f>VLOOKUP(E330,'PC Receitas'!$O$4:$P$14,2,FALSE)</f>
        <v>#N/A</v>
      </c>
    </row>
    <row r="331" spans="3:22" ht="19.5" customHeight="1" thickTop="1" thickBot="1" x14ac:dyDescent="0.3">
      <c r="C331" s="58"/>
      <c r="D331" s="58" t="str">
        <f>IF(C331&lt;&gt;"",TEXT(C331,"00")&amp;"/04/"&amp;'Configurações Básicas'!$P$5,"")</f>
        <v/>
      </c>
      <c r="E331" s="58"/>
      <c r="F331" s="58"/>
      <c r="G331" s="58"/>
      <c r="H331" s="58"/>
      <c r="I331" s="59"/>
      <c r="J331" s="193"/>
      <c r="K331" s="60"/>
      <c r="L331" s="60"/>
      <c r="M331" s="56">
        <f>M330+IF(AND(K331="Pago",OR(E331='PC Receitas'!$O$4,E331='PC Receitas'!$O$5,E331='PC Receitas'!$O$6)),I331,IF(AND(K331="Pago",OR(E331='PC Receitas'!$O$7,E331='PC Receitas'!$O$8,E331='PC Receitas'!$O$9,E331='PC Receitas'!$O$10,E331='PC Receitas'!$O$11,E331='PC Receitas'!$O$12,E331='PC Receitas'!$O$13,E331='PC Receitas'!$O$14)),-I331,0))</f>
        <v>12927.7</v>
      </c>
      <c r="R331" s="153" t="e">
        <f t="shared" si="20"/>
        <v>#N/A</v>
      </c>
      <c r="S331" s="150" t="e">
        <f t="shared" si="21"/>
        <v>#N/A</v>
      </c>
      <c r="T331" s="150" t="e">
        <f t="shared" si="22"/>
        <v>#N/A</v>
      </c>
      <c r="U331" s="150" t="e">
        <f t="shared" si="23"/>
        <v>#N/A</v>
      </c>
      <c r="V331" s="154" t="e">
        <f>VLOOKUP(E331,'PC Receitas'!$O$4:$P$14,2,FALSE)</f>
        <v>#N/A</v>
      </c>
    </row>
    <row r="332" spans="3:22" ht="19.5" customHeight="1" thickTop="1" thickBot="1" x14ac:dyDescent="0.3">
      <c r="C332" s="58"/>
      <c r="D332" s="58" t="str">
        <f>IF(C332&lt;&gt;"",TEXT(C332,"00")&amp;"/04/"&amp;'Configurações Básicas'!$P$5,"")</f>
        <v/>
      </c>
      <c r="E332" s="58"/>
      <c r="F332" s="58"/>
      <c r="G332" s="58"/>
      <c r="H332" s="58"/>
      <c r="I332" s="59"/>
      <c r="J332" s="193"/>
      <c r="K332" s="60"/>
      <c r="L332" s="60"/>
      <c r="M332" s="56">
        <f>M331+IF(AND(K332="Pago",OR(E332='PC Receitas'!$O$4,E332='PC Receitas'!$O$5,E332='PC Receitas'!$O$6)),I332,IF(AND(K332="Pago",OR(E332='PC Receitas'!$O$7,E332='PC Receitas'!$O$8,E332='PC Receitas'!$O$9,E332='PC Receitas'!$O$10,E332='PC Receitas'!$O$11,E332='PC Receitas'!$O$12,E332='PC Receitas'!$O$13,E332='PC Receitas'!$O$14)),-I332,0))</f>
        <v>12927.7</v>
      </c>
      <c r="R332" s="153" t="e">
        <f t="shared" si="20"/>
        <v>#N/A</v>
      </c>
      <c r="S332" s="150" t="e">
        <f t="shared" si="21"/>
        <v>#N/A</v>
      </c>
      <c r="T332" s="150" t="e">
        <f t="shared" si="22"/>
        <v>#N/A</v>
      </c>
      <c r="U332" s="150" t="e">
        <f t="shared" si="23"/>
        <v>#N/A</v>
      </c>
      <c r="V332" s="154" t="e">
        <f>VLOOKUP(E332,'PC Receitas'!$O$4:$P$14,2,FALSE)</f>
        <v>#N/A</v>
      </c>
    </row>
    <row r="333" spans="3:22" ht="19.5" customHeight="1" thickTop="1" thickBot="1" x14ac:dyDescent="0.3">
      <c r="C333" s="58"/>
      <c r="D333" s="58" t="str">
        <f>IF(C333&lt;&gt;"",TEXT(C333,"00")&amp;"/04/"&amp;'Configurações Básicas'!$P$5,"")</f>
        <v/>
      </c>
      <c r="E333" s="58"/>
      <c r="F333" s="58"/>
      <c r="G333" s="58"/>
      <c r="H333" s="58"/>
      <c r="I333" s="59"/>
      <c r="J333" s="193"/>
      <c r="K333" s="60"/>
      <c r="L333" s="60"/>
      <c r="M333" s="56">
        <f>M332+IF(AND(K333="Pago",OR(E333='PC Receitas'!$O$4,E333='PC Receitas'!$O$5,E333='PC Receitas'!$O$6)),I333,IF(AND(K333="Pago",OR(E333='PC Receitas'!$O$7,E333='PC Receitas'!$O$8,E333='PC Receitas'!$O$9,E333='PC Receitas'!$O$10,E333='PC Receitas'!$O$11,E333='PC Receitas'!$O$12,E333='PC Receitas'!$O$13,E333='PC Receitas'!$O$14)),-I333,0))</f>
        <v>12927.7</v>
      </c>
      <c r="R333" s="153" t="e">
        <f t="shared" si="20"/>
        <v>#N/A</v>
      </c>
      <c r="S333" s="150" t="e">
        <f t="shared" si="21"/>
        <v>#N/A</v>
      </c>
      <c r="T333" s="150" t="e">
        <f t="shared" si="22"/>
        <v>#N/A</v>
      </c>
      <c r="U333" s="150" t="e">
        <f t="shared" si="23"/>
        <v>#N/A</v>
      </c>
      <c r="V333" s="154" t="e">
        <f>VLOOKUP(E333,'PC Receitas'!$O$4:$P$14,2,FALSE)</f>
        <v>#N/A</v>
      </c>
    </row>
    <row r="334" spans="3:22" ht="19.5" customHeight="1" thickTop="1" thickBot="1" x14ac:dyDescent="0.3">
      <c r="C334" s="58"/>
      <c r="D334" s="58" t="str">
        <f>IF(C334&lt;&gt;"",TEXT(C334,"00")&amp;"/04/"&amp;'Configurações Básicas'!$P$5,"")</f>
        <v/>
      </c>
      <c r="E334" s="58"/>
      <c r="F334" s="58"/>
      <c r="G334" s="58"/>
      <c r="H334" s="58"/>
      <c r="I334" s="59"/>
      <c r="J334" s="193"/>
      <c r="K334" s="60"/>
      <c r="L334" s="60"/>
      <c r="M334" s="56">
        <f>M333+IF(AND(K334="Pago",OR(E334='PC Receitas'!$O$4,E334='PC Receitas'!$O$5,E334='PC Receitas'!$O$6)),I334,IF(AND(K334="Pago",OR(E334='PC Receitas'!$O$7,E334='PC Receitas'!$O$8,E334='PC Receitas'!$O$9,E334='PC Receitas'!$O$10,E334='PC Receitas'!$O$11,E334='PC Receitas'!$O$12,E334='PC Receitas'!$O$13,E334='PC Receitas'!$O$14)),-I334,0))</f>
        <v>12927.7</v>
      </c>
      <c r="R334" s="153" t="e">
        <f t="shared" si="20"/>
        <v>#N/A</v>
      </c>
      <c r="S334" s="150" t="e">
        <f t="shared" si="21"/>
        <v>#N/A</v>
      </c>
      <c r="T334" s="150" t="e">
        <f t="shared" si="22"/>
        <v>#N/A</v>
      </c>
      <c r="U334" s="150" t="e">
        <f t="shared" si="23"/>
        <v>#N/A</v>
      </c>
      <c r="V334" s="154" t="e">
        <f>VLOOKUP(E334,'PC Receitas'!$O$4:$P$14,2,FALSE)</f>
        <v>#N/A</v>
      </c>
    </row>
    <row r="335" spans="3:22" ht="19.5" customHeight="1" thickTop="1" thickBot="1" x14ac:dyDescent="0.3">
      <c r="C335" s="58"/>
      <c r="D335" s="58" t="str">
        <f>IF(C335&lt;&gt;"",TEXT(C335,"00")&amp;"/04/"&amp;'Configurações Básicas'!$P$5,"")</f>
        <v/>
      </c>
      <c r="E335" s="58"/>
      <c r="F335" s="58"/>
      <c r="G335" s="58"/>
      <c r="H335" s="58"/>
      <c r="I335" s="59"/>
      <c r="J335" s="193"/>
      <c r="K335" s="60"/>
      <c r="L335" s="60"/>
      <c r="M335" s="56">
        <f>M334+IF(AND(K335="Pago",OR(E335='PC Receitas'!$O$4,E335='PC Receitas'!$O$5,E335='PC Receitas'!$O$6)),I335,IF(AND(K335="Pago",OR(E335='PC Receitas'!$O$7,E335='PC Receitas'!$O$8,E335='PC Receitas'!$O$9,E335='PC Receitas'!$O$10,E335='PC Receitas'!$O$11,E335='PC Receitas'!$O$12,E335='PC Receitas'!$O$13,E335='PC Receitas'!$O$14)),-I335,0))</f>
        <v>12927.7</v>
      </c>
      <c r="R335" s="153" t="e">
        <f t="shared" si="20"/>
        <v>#N/A</v>
      </c>
      <c r="S335" s="150" t="e">
        <f t="shared" si="21"/>
        <v>#N/A</v>
      </c>
      <c r="T335" s="150" t="e">
        <f t="shared" si="22"/>
        <v>#N/A</v>
      </c>
      <c r="U335" s="150" t="e">
        <f t="shared" si="23"/>
        <v>#N/A</v>
      </c>
      <c r="V335" s="154" t="e">
        <f>VLOOKUP(E335,'PC Receitas'!$O$4:$P$14,2,FALSE)</f>
        <v>#N/A</v>
      </c>
    </row>
    <row r="336" spans="3:22" ht="19.5" customHeight="1" thickTop="1" thickBot="1" x14ac:dyDescent="0.3">
      <c r="C336" s="58"/>
      <c r="D336" s="58" t="str">
        <f>IF(C336&lt;&gt;"",TEXT(C336,"00")&amp;"/04/"&amp;'Configurações Básicas'!$P$5,"")</f>
        <v/>
      </c>
      <c r="E336" s="58"/>
      <c r="F336" s="58"/>
      <c r="G336" s="58"/>
      <c r="H336" s="58"/>
      <c r="I336" s="59"/>
      <c r="J336" s="193"/>
      <c r="K336" s="60"/>
      <c r="L336" s="60"/>
      <c r="M336" s="56">
        <f>M335+IF(AND(K336="Pago",OR(E336='PC Receitas'!$O$4,E336='PC Receitas'!$O$5,E336='PC Receitas'!$O$6)),I336,IF(AND(K336="Pago",OR(E336='PC Receitas'!$O$7,E336='PC Receitas'!$O$8,E336='PC Receitas'!$O$9,E336='PC Receitas'!$O$10,E336='PC Receitas'!$O$11,E336='PC Receitas'!$O$12,E336='PC Receitas'!$O$13,E336='PC Receitas'!$O$14)),-I336,0))</f>
        <v>12927.7</v>
      </c>
      <c r="R336" s="153" t="e">
        <f t="shared" si="20"/>
        <v>#N/A</v>
      </c>
      <c r="S336" s="150" t="e">
        <f t="shared" si="21"/>
        <v>#N/A</v>
      </c>
      <c r="T336" s="150" t="e">
        <f t="shared" si="22"/>
        <v>#N/A</v>
      </c>
      <c r="U336" s="150" t="e">
        <f t="shared" si="23"/>
        <v>#N/A</v>
      </c>
      <c r="V336" s="154" t="e">
        <f>VLOOKUP(E336,'PC Receitas'!$O$4:$P$14,2,FALSE)</f>
        <v>#N/A</v>
      </c>
    </row>
    <row r="337" spans="3:22" ht="19.5" customHeight="1" thickTop="1" thickBot="1" x14ac:dyDescent="0.3">
      <c r="C337" s="58"/>
      <c r="D337" s="58" t="str">
        <f>IF(C337&lt;&gt;"",TEXT(C337,"00")&amp;"/04/"&amp;'Configurações Básicas'!$P$5,"")</f>
        <v/>
      </c>
      <c r="E337" s="58"/>
      <c r="F337" s="58"/>
      <c r="G337" s="58"/>
      <c r="H337" s="58"/>
      <c r="I337" s="59"/>
      <c r="J337" s="193"/>
      <c r="K337" s="60"/>
      <c r="L337" s="60"/>
      <c r="M337" s="56">
        <f>M336+IF(AND(K337="Pago",OR(E337='PC Receitas'!$O$4,E337='PC Receitas'!$O$5,E337='PC Receitas'!$O$6)),I337,IF(AND(K337="Pago",OR(E337='PC Receitas'!$O$7,E337='PC Receitas'!$O$8,E337='PC Receitas'!$O$9,E337='PC Receitas'!$O$10,E337='PC Receitas'!$O$11,E337='PC Receitas'!$O$12,E337='PC Receitas'!$O$13,E337='PC Receitas'!$O$14)),-I337,0))</f>
        <v>12927.7</v>
      </c>
      <c r="R337" s="153" t="e">
        <f t="shared" si="20"/>
        <v>#N/A</v>
      </c>
      <c r="S337" s="150" t="e">
        <f t="shared" si="21"/>
        <v>#N/A</v>
      </c>
      <c r="T337" s="150" t="e">
        <f t="shared" si="22"/>
        <v>#N/A</v>
      </c>
      <c r="U337" s="150" t="e">
        <f t="shared" si="23"/>
        <v>#N/A</v>
      </c>
      <c r="V337" s="154" t="e">
        <f>VLOOKUP(E337,'PC Receitas'!$O$4:$P$14,2,FALSE)</f>
        <v>#N/A</v>
      </c>
    </row>
    <row r="338" spans="3:22" ht="19.5" customHeight="1" thickTop="1" thickBot="1" x14ac:dyDescent="0.3">
      <c r="C338" s="58"/>
      <c r="D338" s="58" t="str">
        <f>IF(C338&lt;&gt;"",TEXT(C338,"00")&amp;"/04/"&amp;'Configurações Básicas'!$P$5,"")</f>
        <v/>
      </c>
      <c r="E338" s="58"/>
      <c r="F338" s="58"/>
      <c r="G338" s="58"/>
      <c r="H338" s="58"/>
      <c r="I338" s="59"/>
      <c r="J338" s="193"/>
      <c r="K338" s="60"/>
      <c r="L338" s="60"/>
      <c r="M338" s="56">
        <f>M337+IF(AND(K338="Pago",OR(E338='PC Receitas'!$O$4,E338='PC Receitas'!$O$5,E338='PC Receitas'!$O$6)),I338,IF(AND(K338="Pago",OR(E338='PC Receitas'!$O$7,E338='PC Receitas'!$O$8,E338='PC Receitas'!$O$9,E338='PC Receitas'!$O$10,E338='PC Receitas'!$O$11,E338='PC Receitas'!$O$12,E338='PC Receitas'!$O$13,E338='PC Receitas'!$O$14)),-I338,0))</f>
        <v>12927.7</v>
      </c>
      <c r="R338" s="153" t="e">
        <f t="shared" si="20"/>
        <v>#N/A</v>
      </c>
      <c r="S338" s="150" t="e">
        <f t="shared" si="21"/>
        <v>#N/A</v>
      </c>
      <c r="T338" s="150" t="e">
        <f t="shared" si="22"/>
        <v>#N/A</v>
      </c>
      <c r="U338" s="150" t="e">
        <f t="shared" si="23"/>
        <v>#N/A</v>
      </c>
      <c r="V338" s="154" t="e">
        <f>VLOOKUP(E338,'PC Receitas'!$O$4:$P$14,2,FALSE)</f>
        <v>#N/A</v>
      </c>
    </row>
    <row r="339" spans="3:22" ht="19.5" customHeight="1" thickTop="1" thickBot="1" x14ac:dyDescent="0.3">
      <c r="C339" s="58"/>
      <c r="D339" s="58" t="str">
        <f>IF(C339&lt;&gt;"",TEXT(C339,"00")&amp;"/04/"&amp;'Configurações Básicas'!$P$5,"")</f>
        <v/>
      </c>
      <c r="E339" s="58"/>
      <c r="F339" s="58"/>
      <c r="G339" s="58"/>
      <c r="H339" s="58"/>
      <c r="I339" s="59"/>
      <c r="J339" s="193"/>
      <c r="K339" s="60"/>
      <c r="L339" s="60"/>
      <c r="M339" s="56">
        <f>M338+IF(AND(K339="Pago",OR(E339='PC Receitas'!$O$4,E339='PC Receitas'!$O$5,E339='PC Receitas'!$O$6)),I339,IF(AND(K339="Pago",OR(E339='PC Receitas'!$O$7,E339='PC Receitas'!$O$8,E339='PC Receitas'!$O$9,E339='PC Receitas'!$O$10,E339='PC Receitas'!$O$11,E339='PC Receitas'!$O$12,E339='PC Receitas'!$O$13,E339='PC Receitas'!$O$14)),-I339,0))</f>
        <v>12927.7</v>
      </c>
      <c r="R339" s="153" t="e">
        <f t="shared" si="20"/>
        <v>#N/A</v>
      </c>
      <c r="S339" s="150" t="e">
        <f t="shared" si="21"/>
        <v>#N/A</v>
      </c>
      <c r="T339" s="150" t="e">
        <f t="shared" si="22"/>
        <v>#N/A</v>
      </c>
      <c r="U339" s="150" t="e">
        <f t="shared" si="23"/>
        <v>#N/A</v>
      </c>
      <c r="V339" s="154" t="e">
        <f>VLOOKUP(E339,'PC Receitas'!$O$4:$P$14,2,FALSE)</f>
        <v>#N/A</v>
      </c>
    </row>
    <row r="340" spans="3:22" ht="19.5" customHeight="1" thickTop="1" thickBot="1" x14ac:dyDescent="0.3">
      <c r="C340" s="58"/>
      <c r="D340" s="58" t="str">
        <f>IF(C340&lt;&gt;"",TEXT(C340,"00")&amp;"/04/"&amp;'Configurações Básicas'!$P$5,"")</f>
        <v/>
      </c>
      <c r="E340" s="58"/>
      <c r="F340" s="58"/>
      <c r="G340" s="58"/>
      <c r="H340" s="58"/>
      <c r="I340" s="59"/>
      <c r="J340" s="193"/>
      <c r="K340" s="60"/>
      <c r="L340" s="60"/>
      <c r="M340" s="56">
        <f>M339+IF(AND(K340="Pago",OR(E340='PC Receitas'!$O$4,E340='PC Receitas'!$O$5,E340='PC Receitas'!$O$6)),I340,IF(AND(K340="Pago",OR(E340='PC Receitas'!$O$7,E340='PC Receitas'!$O$8,E340='PC Receitas'!$O$9,E340='PC Receitas'!$O$10,E340='PC Receitas'!$O$11,E340='PC Receitas'!$O$12,E340='PC Receitas'!$O$13,E340='PC Receitas'!$O$14)),-I340,0))</f>
        <v>12927.7</v>
      </c>
      <c r="R340" s="153" t="e">
        <f t="shared" si="20"/>
        <v>#N/A</v>
      </c>
      <c r="S340" s="150" t="e">
        <f t="shared" si="21"/>
        <v>#N/A</v>
      </c>
      <c r="T340" s="150" t="e">
        <f t="shared" si="22"/>
        <v>#N/A</v>
      </c>
      <c r="U340" s="150" t="e">
        <f t="shared" si="23"/>
        <v>#N/A</v>
      </c>
      <c r="V340" s="154" t="e">
        <f>VLOOKUP(E340,'PC Receitas'!$O$4:$P$14,2,FALSE)</f>
        <v>#N/A</v>
      </c>
    </row>
    <row r="341" spans="3:22" ht="19.5" customHeight="1" thickTop="1" thickBot="1" x14ac:dyDescent="0.3">
      <c r="C341" s="58"/>
      <c r="D341" s="58" t="str">
        <f>IF(C341&lt;&gt;"",TEXT(C341,"00")&amp;"/04/"&amp;'Configurações Básicas'!$P$5,"")</f>
        <v/>
      </c>
      <c r="E341" s="58"/>
      <c r="F341" s="58"/>
      <c r="G341" s="58"/>
      <c r="H341" s="58"/>
      <c r="I341" s="59"/>
      <c r="J341" s="193"/>
      <c r="K341" s="60"/>
      <c r="L341" s="60"/>
      <c r="M341" s="56">
        <f>M340+IF(AND(K341="Pago",OR(E341='PC Receitas'!$O$4,E341='PC Receitas'!$O$5,E341='PC Receitas'!$O$6)),I341,IF(AND(K341="Pago",OR(E341='PC Receitas'!$O$7,E341='PC Receitas'!$O$8,E341='PC Receitas'!$O$9,E341='PC Receitas'!$O$10,E341='PC Receitas'!$O$11,E341='PC Receitas'!$O$12,E341='PC Receitas'!$O$13,E341='PC Receitas'!$O$14)),-I341,0))</f>
        <v>12927.7</v>
      </c>
      <c r="R341" s="153" t="e">
        <f t="shared" si="20"/>
        <v>#N/A</v>
      </c>
      <c r="S341" s="150" t="e">
        <f t="shared" si="21"/>
        <v>#N/A</v>
      </c>
      <c r="T341" s="150" t="e">
        <f t="shared" si="22"/>
        <v>#N/A</v>
      </c>
      <c r="U341" s="150" t="e">
        <f t="shared" si="23"/>
        <v>#N/A</v>
      </c>
      <c r="V341" s="154" t="e">
        <f>VLOOKUP(E341,'PC Receitas'!$O$4:$P$14,2,FALSE)</f>
        <v>#N/A</v>
      </c>
    </row>
    <row r="342" spans="3:22" ht="19.5" customHeight="1" thickTop="1" thickBot="1" x14ac:dyDescent="0.3">
      <c r="C342" s="58"/>
      <c r="D342" s="58" t="str">
        <f>IF(C342&lt;&gt;"",TEXT(C342,"00")&amp;"/04/"&amp;'Configurações Básicas'!$P$5,"")</f>
        <v/>
      </c>
      <c r="E342" s="58"/>
      <c r="F342" s="58"/>
      <c r="G342" s="58"/>
      <c r="H342" s="58"/>
      <c r="I342" s="59"/>
      <c r="J342" s="193"/>
      <c r="K342" s="60"/>
      <c r="L342" s="60"/>
      <c r="M342" s="56">
        <f>M341+IF(AND(K342="Pago",OR(E342='PC Receitas'!$O$4,E342='PC Receitas'!$O$5,E342='PC Receitas'!$O$6)),I342,IF(AND(K342="Pago",OR(E342='PC Receitas'!$O$7,E342='PC Receitas'!$O$8,E342='PC Receitas'!$O$9,E342='PC Receitas'!$O$10,E342='PC Receitas'!$O$11,E342='PC Receitas'!$O$12,E342='PC Receitas'!$O$13,E342='PC Receitas'!$O$14)),-I342,0))</f>
        <v>12927.7</v>
      </c>
      <c r="R342" s="153" t="e">
        <f t="shared" si="20"/>
        <v>#N/A</v>
      </c>
      <c r="S342" s="150" t="e">
        <f t="shared" si="21"/>
        <v>#N/A</v>
      </c>
      <c r="T342" s="150" t="e">
        <f t="shared" si="22"/>
        <v>#N/A</v>
      </c>
      <c r="U342" s="150" t="e">
        <f t="shared" si="23"/>
        <v>#N/A</v>
      </c>
      <c r="V342" s="154" t="e">
        <f>VLOOKUP(E342,'PC Receitas'!$O$4:$P$14,2,FALSE)</f>
        <v>#N/A</v>
      </c>
    </row>
    <row r="343" spans="3:22" ht="19.5" customHeight="1" thickTop="1" thickBot="1" x14ac:dyDescent="0.3">
      <c r="C343" s="58"/>
      <c r="D343" s="58" t="str">
        <f>IF(C343&lt;&gt;"",TEXT(C343,"00")&amp;"/04/"&amp;'Configurações Básicas'!$P$5,"")</f>
        <v/>
      </c>
      <c r="E343" s="58"/>
      <c r="F343" s="58"/>
      <c r="G343" s="58"/>
      <c r="H343" s="58"/>
      <c r="I343" s="59"/>
      <c r="J343" s="193"/>
      <c r="K343" s="60"/>
      <c r="L343" s="60"/>
      <c r="M343" s="56">
        <f>M342+IF(AND(K343="Pago",OR(E343='PC Receitas'!$O$4,E343='PC Receitas'!$O$5,E343='PC Receitas'!$O$6)),I343,IF(AND(K343="Pago",OR(E343='PC Receitas'!$O$7,E343='PC Receitas'!$O$8,E343='PC Receitas'!$O$9,E343='PC Receitas'!$O$10,E343='PC Receitas'!$O$11,E343='PC Receitas'!$O$12,E343='PC Receitas'!$O$13,E343='PC Receitas'!$O$14)),-I343,0))</f>
        <v>12927.7</v>
      </c>
      <c r="R343" s="153" t="e">
        <f t="shared" si="20"/>
        <v>#N/A</v>
      </c>
      <c r="S343" s="150" t="e">
        <f t="shared" si="21"/>
        <v>#N/A</v>
      </c>
      <c r="T343" s="150" t="e">
        <f t="shared" si="22"/>
        <v>#N/A</v>
      </c>
      <c r="U343" s="150" t="e">
        <f t="shared" si="23"/>
        <v>#N/A</v>
      </c>
      <c r="V343" s="154" t="e">
        <f>VLOOKUP(E343,'PC Receitas'!$O$4:$P$14,2,FALSE)</f>
        <v>#N/A</v>
      </c>
    </row>
    <row r="344" spans="3:22" ht="19.5" customHeight="1" thickTop="1" thickBot="1" x14ac:dyDescent="0.3">
      <c r="C344" s="58"/>
      <c r="D344" s="58" t="str">
        <f>IF(C344&lt;&gt;"",TEXT(C344,"00")&amp;"/04/"&amp;'Configurações Básicas'!$P$5,"")</f>
        <v/>
      </c>
      <c r="E344" s="58"/>
      <c r="F344" s="58"/>
      <c r="G344" s="58"/>
      <c r="H344" s="58"/>
      <c r="I344" s="59"/>
      <c r="J344" s="193"/>
      <c r="K344" s="60"/>
      <c r="L344" s="60"/>
      <c r="M344" s="56">
        <f>M343+IF(AND(K344="Pago",OR(E344='PC Receitas'!$O$4,E344='PC Receitas'!$O$5,E344='PC Receitas'!$O$6)),I344,IF(AND(K344="Pago",OR(E344='PC Receitas'!$O$7,E344='PC Receitas'!$O$8,E344='PC Receitas'!$O$9,E344='PC Receitas'!$O$10,E344='PC Receitas'!$O$11,E344='PC Receitas'!$O$12,E344='PC Receitas'!$O$13,E344='PC Receitas'!$O$14)),-I344,0))</f>
        <v>12927.7</v>
      </c>
      <c r="R344" s="153" t="e">
        <f t="shared" si="20"/>
        <v>#N/A</v>
      </c>
      <c r="S344" s="150" t="e">
        <f t="shared" si="21"/>
        <v>#N/A</v>
      </c>
      <c r="T344" s="150" t="e">
        <f t="shared" si="22"/>
        <v>#N/A</v>
      </c>
      <c r="U344" s="150" t="e">
        <f t="shared" si="23"/>
        <v>#N/A</v>
      </c>
      <c r="V344" s="154" t="e">
        <f>VLOOKUP(E344,'PC Receitas'!$O$4:$P$14,2,FALSE)</f>
        <v>#N/A</v>
      </c>
    </row>
    <row r="345" spans="3:22" ht="19.5" customHeight="1" thickTop="1" thickBot="1" x14ac:dyDescent="0.3">
      <c r="C345" s="58"/>
      <c r="D345" s="58" t="str">
        <f>IF(C345&lt;&gt;"",TEXT(C345,"00")&amp;"/04/"&amp;'Configurações Básicas'!$P$5,"")</f>
        <v/>
      </c>
      <c r="E345" s="58"/>
      <c r="F345" s="58"/>
      <c r="G345" s="58"/>
      <c r="H345" s="58"/>
      <c r="I345" s="59"/>
      <c r="J345" s="193"/>
      <c r="K345" s="60"/>
      <c r="L345" s="60"/>
      <c r="M345" s="56">
        <f>M344+IF(AND(K345="Pago",OR(E345='PC Receitas'!$O$4,E345='PC Receitas'!$O$5,E345='PC Receitas'!$O$6)),I345,IF(AND(K345="Pago",OR(E345='PC Receitas'!$O$7,E345='PC Receitas'!$O$8,E345='PC Receitas'!$O$9,E345='PC Receitas'!$O$10,E345='PC Receitas'!$O$11,E345='PC Receitas'!$O$12,E345='PC Receitas'!$O$13,E345='PC Receitas'!$O$14)),-I345,0))</f>
        <v>12927.7</v>
      </c>
      <c r="R345" s="153" t="e">
        <f t="shared" si="20"/>
        <v>#N/A</v>
      </c>
      <c r="S345" s="150" t="e">
        <f t="shared" si="21"/>
        <v>#N/A</v>
      </c>
      <c r="T345" s="150" t="e">
        <f t="shared" si="22"/>
        <v>#N/A</v>
      </c>
      <c r="U345" s="150" t="e">
        <f t="shared" si="23"/>
        <v>#N/A</v>
      </c>
      <c r="V345" s="154" t="e">
        <f>VLOOKUP(E345,'PC Receitas'!$O$4:$P$14,2,FALSE)</f>
        <v>#N/A</v>
      </c>
    </row>
    <row r="346" spans="3:22" ht="19.5" customHeight="1" thickTop="1" thickBot="1" x14ac:dyDescent="0.3">
      <c r="C346" s="58"/>
      <c r="D346" s="58" t="str">
        <f>IF(C346&lt;&gt;"",TEXT(C346,"00")&amp;"/04/"&amp;'Configurações Básicas'!$P$5,"")</f>
        <v/>
      </c>
      <c r="E346" s="58"/>
      <c r="F346" s="58"/>
      <c r="G346" s="58"/>
      <c r="H346" s="58"/>
      <c r="I346" s="59"/>
      <c r="J346" s="193"/>
      <c r="K346" s="60"/>
      <c r="L346" s="60"/>
      <c r="M346" s="56">
        <f>M345+IF(AND(K346="Pago",OR(E346='PC Receitas'!$O$4,E346='PC Receitas'!$O$5,E346='PC Receitas'!$O$6)),I346,IF(AND(K346="Pago",OR(E346='PC Receitas'!$O$7,E346='PC Receitas'!$O$8,E346='PC Receitas'!$O$9,E346='PC Receitas'!$O$10,E346='PC Receitas'!$O$11,E346='PC Receitas'!$O$12,E346='PC Receitas'!$O$13,E346='PC Receitas'!$O$14)),-I346,0))</f>
        <v>12927.7</v>
      </c>
      <c r="R346" s="153" t="e">
        <f t="shared" si="20"/>
        <v>#N/A</v>
      </c>
      <c r="S346" s="150" t="e">
        <f t="shared" si="21"/>
        <v>#N/A</v>
      </c>
      <c r="T346" s="150" t="e">
        <f t="shared" si="22"/>
        <v>#N/A</v>
      </c>
      <c r="U346" s="150" t="e">
        <f t="shared" si="23"/>
        <v>#N/A</v>
      </c>
      <c r="V346" s="154" t="e">
        <f>VLOOKUP(E346,'PC Receitas'!$O$4:$P$14,2,FALSE)</f>
        <v>#N/A</v>
      </c>
    </row>
    <row r="347" spans="3:22" ht="19.5" customHeight="1" thickTop="1" thickBot="1" x14ac:dyDescent="0.3">
      <c r="C347" s="58"/>
      <c r="D347" s="58" t="str">
        <f>IF(C347&lt;&gt;"",TEXT(C347,"00")&amp;"/04/"&amp;'Configurações Básicas'!$P$5,"")</f>
        <v/>
      </c>
      <c r="E347" s="58"/>
      <c r="F347" s="58"/>
      <c r="G347" s="58"/>
      <c r="H347" s="58"/>
      <c r="I347" s="59"/>
      <c r="J347" s="193"/>
      <c r="K347" s="60"/>
      <c r="L347" s="60"/>
      <c r="M347" s="56">
        <f>M346+IF(AND(K347="Pago",OR(E347='PC Receitas'!$O$4,E347='PC Receitas'!$O$5,E347='PC Receitas'!$O$6)),I347,IF(AND(K347="Pago",OR(E347='PC Receitas'!$O$7,E347='PC Receitas'!$O$8,E347='PC Receitas'!$O$9,E347='PC Receitas'!$O$10,E347='PC Receitas'!$O$11,E347='PC Receitas'!$O$12,E347='PC Receitas'!$O$13,E347='PC Receitas'!$O$14)),-I347,0))</f>
        <v>12927.7</v>
      </c>
      <c r="R347" s="153" t="e">
        <f t="shared" si="20"/>
        <v>#N/A</v>
      </c>
      <c r="S347" s="150" t="e">
        <f t="shared" si="21"/>
        <v>#N/A</v>
      </c>
      <c r="T347" s="150" t="e">
        <f t="shared" si="22"/>
        <v>#N/A</v>
      </c>
      <c r="U347" s="150" t="e">
        <f t="shared" si="23"/>
        <v>#N/A</v>
      </c>
      <c r="V347" s="154" t="e">
        <f>VLOOKUP(E347,'PC Receitas'!$O$4:$P$14,2,FALSE)</f>
        <v>#N/A</v>
      </c>
    </row>
    <row r="348" spans="3:22" ht="19.5" customHeight="1" thickTop="1" thickBot="1" x14ac:dyDescent="0.3">
      <c r="C348" s="58"/>
      <c r="D348" s="58" t="str">
        <f>IF(C348&lt;&gt;"",TEXT(C348,"00")&amp;"/04/"&amp;'Configurações Básicas'!$P$5,"")</f>
        <v/>
      </c>
      <c r="E348" s="58"/>
      <c r="F348" s="58"/>
      <c r="G348" s="58"/>
      <c r="H348" s="58"/>
      <c r="I348" s="59"/>
      <c r="J348" s="193"/>
      <c r="K348" s="60"/>
      <c r="L348" s="60"/>
      <c r="M348" s="56">
        <f>M347+IF(AND(K348="Pago",OR(E348='PC Receitas'!$O$4,E348='PC Receitas'!$O$5,E348='PC Receitas'!$O$6)),I348,IF(AND(K348="Pago",OR(E348='PC Receitas'!$O$7,E348='PC Receitas'!$O$8,E348='PC Receitas'!$O$9,E348='PC Receitas'!$O$10,E348='PC Receitas'!$O$11,E348='PC Receitas'!$O$12,E348='PC Receitas'!$O$13,E348='PC Receitas'!$O$14)),-I348,0))</f>
        <v>12927.7</v>
      </c>
      <c r="R348" s="153" t="e">
        <f t="shared" si="20"/>
        <v>#N/A</v>
      </c>
      <c r="S348" s="150" t="e">
        <f t="shared" si="21"/>
        <v>#N/A</v>
      </c>
      <c r="T348" s="150" t="e">
        <f t="shared" si="22"/>
        <v>#N/A</v>
      </c>
      <c r="U348" s="150" t="e">
        <f t="shared" si="23"/>
        <v>#N/A</v>
      </c>
      <c r="V348" s="154" t="e">
        <f>VLOOKUP(E348,'PC Receitas'!$O$4:$P$14,2,FALSE)</f>
        <v>#N/A</v>
      </c>
    </row>
    <row r="349" spans="3:22" ht="19.5" customHeight="1" thickTop="1" thickBot="1" x14ac:dyDescent="0.3">
      <c r="C349" s="58"/>
      <c r="D349" s="58" t="str">
        <f>IF(C349&lt;&gt;"",TEXT(C349,"00")&amp;"/04/"&amp;'Configurações Básicas'!$P$5,"")</f>
        <v/>
      </c>
      <c r="E349" s="58"/>
      <c r="F349" s="58"/>
      <c r="G349" s="58"/>
      <c r="H349" s="58"/>
      <c r="I349" s="59"/>
      <c r="J349" s="193"/>
      <c r="K349" s="60"/>
      <c r="L349" s="60"/>
      <c r="M349" s="56">
        <f>M348+IF(AND(K349="Pago",OR(E349='PC Receitas'!$O$4,E349='PC Receitas'!$O$5,E349='PC Receitas'!$O$6)),I349,IF(AND(K349="Pago",OR(E349='PC Receitas'!$O$7,E349='PC Receitas'!$O$8,E349='PC Receitas'!$O$9,E349='PC Receitas'!$O$10,E349='PC Receitas'!$O$11,E349='PC Receitas'!$O$12,E349='PC Receitas'!$O$13,E349='PC Receitas'!$O$14)),-I349,0))</f>
        <v>12927.7</v>
      </c>
      <c r="R349" s="153" t="e">
        <f t="shared" si="20"/>
        <v>#N/A</v>
      </c>
      <c r="S349" s="150" t="e">
        <f t="shared" si="21"/>
        <v>#N/A</v>
      </c>
      <c r="T349" s="150" t="e">
        <f t="shared" si="22"/>
        <v>#N/A</v>
      </c>
      <c r="U349" s="150" t="e">
        <f t="shared" si="23"/>
        <v>#N/A</v>
      </c>
      <c r="V349" s="154" t="e">
        <f>VLOOKUP(E349,'PC Receitas'!$O$4:$P$14,2,FALSE)</f>
        <v>#N/A</v>
      </c>
    </row>
    <row r="350" spans="3:22" ht="19.5" customHeight="1" thickTop="1" thickBot="1" x14ac:dyDescent="0.3">
      <c r="C350" s="58"/>
      <c r="D350" s="58" t="str">
        <f>IF(C350&lt;&gt;"",TEXT(C350,"00")&amp;"/04/"&amp;'Configurações Básicas'!$P$5,"")</f>
        <v/>
      </c>
      <c r="E350" s="58"/>
      <c r="F350" s="58"/>
      <c r="G350" s="58"/>
      <c r="H350" s="58"/>
      <c r="I350" s="59"/>
      <c r="J350" s="193"/>
      <c r="K350" s="60"/>
      <c r="L350" s="60"/>
      <c r="M350" s="56">
        <f>M349+IF(AND(K350="Pago",OR(E350='PC Receitas'!$O$4,E350='PC Receitas'!$O$5,E350='PC Receitas'!$O$6)),I350,IF(AND(K350="Pago",OR(E350='PC Receitas'!$O$7,E350='PC Receitas'!$O$8,E350='PC Receitas'!$O$9,E350='PC Receitas'!$O$10,E350='PC Receitas'!$O$11,E350='PC Receitas'!$O$12,E350='PC Receitas'!$O$13,E350='PC Receitas'!$O$14)),-I350,0))</f>
        <v>12927.7</v>
      </c>
      <c r="R350" s="153" t="e">
        <f t="shared" si="20"/>
        <v>#N/A</v>
      </c>
      <c r="S350" s="150" t="e">
        <f t="shared" si="21"/>
        <v>#N/A</v>
      </c>
      <c r="T350" s="150" t="e">
        <f t="shared" si="22"/>
        <v>#N/A</v>
      </c>
      <c r="U350" s="150" t="e">
        <f t="shared" si="23"/>
        <v>#N/A</v>
      </c>
      <c r="V350" s="154" t="e">
        <f>VLOOKUP(E350,'PC Receitas'!$O$4:$P$14,2,FALSE)</f>
        <v>#N/A</v>
      </c>
    </row>
    <row r="351" spans="3:22" ht="19.5" customHeight="1" thickTop="1" thickBot="1" x14ac:dyDescent="0.3">
      <c r="C351" s="58"/>
      <c r="D351" s="58" t="str">
        <f>IF(C351&lt;&gt;"",TEXT(C351,"00")&amp;"/04/"&amp;'Configurações Básicas'!$P$5,"")</f>
        <v/>
      </c>
      <c r="E351" s="58"/>
      <c r="F351" s="58"/>
      <c r="G351" s="58"/>
      <c r="H351" s="58"/>
      <c r="I351" s="59"/>
      <c r="J351" s="193"/>
      <c r="K351" s="60"/>
      <c r="L351" s="60"/>
      <c r="M351" s="56">
        <f>M350+IF(AND(K351="Pago",OR(E351='PC Receitas'!$O$4,E351='PC Receitas'!$O$5,E351='PC Receitas'!$O$6)),I351,IF(AND(K351="Pago",OR(E351='PC Receitas'!$O$7,E351='PC Receitas'!$O$8,E351='PC Receitas'!$O$9,E351='PC Receitas'!$O$10,E351='PC Receitas'!$O$11,E351='PC Receitas'!$O$12,E351='PC Receitas'!$O$13,E351='PC Receitas'!$O$14)),-I351,0))</f>
        <v>12927.7</v>
      </c>
      <c r="R351" s="153" t="e">
        <f t="shared" si="20"/>
        <v>#N/A</v>
      </c>
      <c r="S351" s="150" t="e">
        <f t="shared" si="21"/>
        <v>#N/A</v>
      </c>
      <c r="T351" s="150" t="e">
        <f t="shared" si="22"/>
        <v>#N/A</v>
      </c>
      <c r="U351" s="150" t="e">
        <f t="shared" si="23"/>
        <v>#N/A</v>
      </c>
      <c r="V351" s="154" t="e">
        <f>VLOOKUP(E351,'PC Receitas'!$O$4:$P$14,2,FALSE)</f>
        <v>#N/A</v>
      </c>
    </row>
    <row r="352" spans="3:22" ht="19.5" customHeight="1" thickTop="1" thickBot="1" x14ac:dyDescent="0.3">
      <c r="C352" s="58"/>
      <c r="D352" s="58" t="str">
        <f>IF(C352&lt;&gt;"",TEXT(C352,"00")&amp;"/04/"&amp;'Configurações Básicas'!$P$5,"")</f>
        <v/>
      </c>
      <c r="E352" s="58"/>
      <c r="F352" s="58"/>
      <c r="G352" s="58"/>
      <c r="H352" s="58"/>
      <c r="I352" s="59"/>
      <c r="J352" s="193"/>
      <c r="K352" s="60"/>
      <c r="L352" s="60"/>
      <c r="M352" s="56">
        <f>M351+IF(AND(K352="Pago",OR(E352='PC Receitas'!$O$4,E352='PC Receitas'!$O$5,E352='PC Receitas'!$O$6)),I352,IF(AND(K352="Pago",OR(E352='PC Receitas'!$O$7,E352='PC Receitas'!$O$8,E352='PC Receitas'!$O$9,E352='PC Receitas'!$O$10,E352='PC Receitas'!$O$11,E352='PC Receitas'!$O$12,E352='PC Receitas'!$O$13,E352='PC Receitas'!$O$14)),-I352,0))</f>
        <v>12927.7</v>
      </c>
      <c r="R352" s="153" t="e">
        <f t="shared" si="20"/>
        <v>#N/A</v>
      </c>
      <c r="S352" s="150" t="e">
        <f t="shared" si="21"/>
        <v>#N/A</v>
      </c>
      <c r="T352" s="150" t="e">
        <f t="shared" si="22"/>
        <v>#N/A</v>
      </c>
      <c r="U352" s="150" t="e">
        <f t="shared" si="23"/>
        <v>#N/A</v>
      </c>
      <c r="V352" s="154" t="e">
        <f>VLOOKUP(E352,'PC Receitas'!$O$4:$P$14,2,FALSE)</f>
        <v>#N/A</v>
      </c>
    </row>
    <row r="353" spans="3:22" ht="19.5" customHeight="1" thickTop="1" thickBot="1" x14ac:dyDescent="0.3">
      <c r="C353" s="58"/>
      <c r="D353" s="58" t="str">
        <f>IF(C353&lt;&gt;"",TEXT(C353,"00")&amp;"/04/"&amp;'Configurações Básicas'!$P$5,"")</f>
        <v/>
      </c>
      <c r="E353" s="58"/>
      <c r="F353" s="58"/>
      <c r="G353" s="58"/>
      <c r="H353" s="58"/>
      <c r="I353" s="59"/>
      <c r="J353" s="193"/>
      <c r="K353" s="60"/>
      <c r="L353" s="60"/>
      <c r="M353" s="56">
        <f>M352+IF(AND(K353="Pago",OR(E353='PC Receitas'!$O$4,E353='PC Receitas'!$O$5,E353='PC Receitas'!$O$6)),I353,IF(AND(K353="Pago",OR(E353='PC Receitas'!$O$7,E353='PC Receitas'!$O$8,E353='PC Receitas'!$O$9,E353='PC Receitas'!$O$10,E353='PC Receitas'!$O$11,E353='PC Receitas'!$O$12,E353='PC Receitas'!$O$13,E353='PC Receitas'!$O$14)),-I353,0))</f>
        <v>12927.7</v>
      </c>
      <c r="R353" s="153" t="e">
        <f t="shared" si="20"/>
        <v>#N/A</v>
      </c>
      <c r="S353" s="150" t="e">
        <f t="shared" si="21"/>
        <v>#N/A</v>
      </c>
      <c r="T353" s="150" t="e">
        <f t="shared" si="22"/>
        <v>#N/A</v>
      </c>
      <c r="U353" s="150" t="e">
        <f t="shared" si="23"/>
        <v>#N/A</v>
      </c>
      <c r="V353" s="154" t="e">
        <f>VLOOKUP(E353,'PC Receitas'!$O$4:$P$14,2,FALSE)</f>
        <v>#N/A</v>
      </c>
    </row>
    <row r="354" spans="3:22" ht="19.5" customHeight="1" thickTop="1" thickBot="1" x14ac:dyDescent="0.3">
      <c r="C354" s="58"/>
      <c r="D354" s="58" t="str">
        <f>IF(C354&lt;&gt;"",TEXT(C354,"00")&amp;"/04/"&amp;'Configurações Básicas'!$P$5,"")</f>
        <v/>
      </c>
      <c r="E354" s="58"/>
      <c r="F354" s="58"/>
      <c r="G354" s="58"/>
      <c r="H354" s="58"/>
      <c r="I354" s="59"/>
      <c r="J354" s="193"/>
      <c r="K354" s="60"/>
      <c r="L354" s="60"/>
      <c r="M354" s="56">
        <f>M353+IF(AND(K354="Pago",OR(E354='PC Receitas'!$O$4,E354='PC Receitas'!$O$5,E354='PC Receitas'!$O$6)),I354,IF(AND(K354="Pago",OR(E354='PC Receitas'!$O$7,E354='PC Receitas'!$O$8,E354='PC Receitas'!$O$9,E354='PC Receitas'!$O$10,E354='PC Receitas'!$O$11,E354='PC Receitas'!$O$12,E354='PC Receitas'!$O$13,E354='PC Receitas'!$O$14)),-I354,0))</f>
        <v>12927.7</v>
      </c>
      <c r="R354" s="153" t="e">
        <f t="shared" si="20"/>
        <v>#N/A</v>
      </c>
      <c r="S354" s="150" t="e">
        <f t="shared" si="21"/>
        <v>#N/A</v>
      </c>
      <c r="T354" s="150" t="e">
        <f t="shared" si="22"/>
        <v>#N/A</v>
      </c>
      <c r="U354" s="150" t="e">
        <f t="shared" si="23"/>
        <v>#N/A</v>
      </c>
      <c r="V354" s="154" t="e">
        <f>VLOOKUP(E354,'PC Receitas'!$O$4:$P$14,2,FALSE)</f>
        <v>#N/A</v>
      </c>
    </row>
    <row r="355" spans="3:22" ht="19.5" customHeight="1" thickTop="1" thickBot="1" x14ac:dyDescent="0.3">
      <c r="C355" s="58"/>
      <c r="D355" s="58" t="str">
        <f>IF(C355&lt;&gt;"",TEXT(C355,"00")&amp;"/04/"&amp;'Configurações Básicas'!$P$5,"")</f>
        <v/>
      </c>
      <c r="E355" s="58"/>
      <c r="F355" s="58"/>
      <c r="G355" s="58"/>
      <c r="H355" s="58"/>
      <c r="I355" s="59"/>
      <c r="J355" s="193"/>
      <c r="K355" s="60"/>
      <c r="L355" s="60"/>
      <c r="M355" s="56">
        <f>M354+IF(AND(K355="Pago",OR(E355='PC Receitas'!$O$4,E355='PC Receitas'!$O$5,E355='PC Receitas'!$O$6)),I355,IF(AND(K355="Pago",OR(E355='PC Receitas'!$O$7,E355='PC Receitas'!$O$8,E355='PC Receitas'!$O$9,E355='PC Receitas'!$O$10,E355='PC Receitas'!$O$11,E355='PC Receitas'!$O$12,E355='PC Receitas'!$O$13,E355='PC Receitas'!$O$14)),-I355,0))</f>
        <v>12927.7</v>
      </c>
      <c r="R355" s="153" t="e">
        <f t="shared" si="20"/>
        <v>#N/A</v>
      </c>
      <c r="S355" s="150" t="e">
        <f t="shared" si="21"/>
        <v>#N/A</v>
      </c>
      <c r="T355" s="150" t="e">
        <f t="shared" si="22"/>
        <v>#N/A</v>
      </c>
      <c r="U355" s="150" t="e">
        <f t="shared" si="23"/>
        <v>#N/A</v>
      </c>
      <c r="V355" s="154" t="e">
        <f>VLOOKUP(E355,'PC Receitas'!$O$4:$P$14,2,FALSE)</f>
        <v>#N/A</v>
      </c>
    </row>
    <row r="356" spans="3:22" ht="19.5" customHeight="1" thickTop="1" thickBot="1" x14ac:dyDescent="0.3">
      <c r="C356" s="58"/>
      <c r="D356" s="58" t="str">
        <f>IF(C356&lt;&gt;"",TEXT(C356,"00")&amp;"/04/"&amp;'Configurações Básicas'!$P$5,"")</f>
        <v/>
      </c>
      <c r="E356" s="58"/>
      <c r="F356" s="58"/>
      <c r="G356" s="58"/>
      <c r="H356" s="58"/>
      <c r="I356" s="59"/>
      <c r="J356" s="193"/>
      <c r="K356" s="60"/>
      <c r="L356" s="60"/>
      <c r="M356" s="56">
        <f>M355+IF(AND(K356="Pago",OR(E356='PC Receitas'!$O$4,E356='PC Receitas'!$O$5,E356='PC Receitas'!$O$6)),I356,IF(AND(K356="Pago",OR(E356='PC Receitas'!$O$7,E356='PC Receitas'!$O$8,E356='PC Receitas'!$O$9,E356='PC Receitas'!$O$10,E356='PC Receitas'!$O$11,E356='PC Receitas'!$O$12,E356='PC Receitas'!$O$13,E356='PC Receitas'!$O$14)),-I356,0))</f>
        <v>12927.7</v>
      </c>
      <c r="R356" s="153" t="e">
        <f t="shared" si="20"/>
        <v>#N/A</v>
      </c>
      <c r="S356" s="150" t="e">
        <f t="shared" si="21"/>
        <v>#N/A</v>
      </c>
      <c r="T356" s="150" t="e">
        <f t="shared" si="22"/>
        <v>#N/A</v>
      </c>
      <c r="U356" s="150" t="e">
        <f t="shared" si="23"/>
        <v>#N/A</v>
      </c>
      <c r="V356" s="154" t="e">
        <f>VLOOKUP(E356,'PC Receitas'!$O$4:$P$14,2,FALSE)</f>
        <v>#N/A</v>
      </c>
    </row>
    <row r="357" spans="3:22" ht="19.5" customHeight="1" thickTop="1" thickBot="1" x14ac:dyDescent="0.3">
      <c r="C357" s="58"/>
      <c r="D357" s="58" t="str">
        <f>IF(C357&lt;&gt;"",TEXT(C357,"00")&amp;"/04/"&amp;'Configurações Básicas'!$P$5,"")</f>
        <v/>
      </c>
      <c r="E357" s="58"/>
      <c r="F357" s="58"/>
      <c r="G357" s="58"/>
      <c r="H357" s="58"/>
      <c r="I357" s="59"/>
      <c r="J357" s="193"/>
      <c r="K357" s="60"/>
      <c r="L357" s="60"/>
      <c r="M357" s="56">
        <f>M356+IF(AND(K357="Pago",OR(E357='PC Receitas'!$O$4,E357='PC Receitas'!$O$5,E357='PC Receitas'!$O$6)),I357,IF(AND(K357="Pago",OR(E357='PC Receitas'!$O$7,E357='PC Receitas'!$O$8,E357='PC Receitas'!$O$9,E357='PC Receitas'!$O$10,E357='PC Receitas'!$O$11,E357='PC Receitas'!$O$12,E357='PC Receitas'!$O$13,E357='PC Receitas'!$O$14)),-I357,0))</f>
        <v>12927.7</v>
      </c>
      <c r="R357" s="153" t="e">
        <f t="shared" si="20"/>
        <v>#N/A</v>
      </c>
      <c r="S357" s="150" t="e">
        <f t="shared" si="21"/>
        <v>#N/A</v>
      </c>
      <c r="T357" s="150" t="e">
        <f t="shared" si="22"/>
        <v>#N/A</v>
      </c>
      <c r="U357" s="150" t="e">
        <f t="shared" si="23"/>
        <v>#N/A</v>
      </c>
      <c r="V357" s="154" t="e">
        <f>VLOOKUP(E357,'PC Receitas'!$O$4:$P$14,2,FALSE)</f>
        <v>#N/A</v>
      </c>
    </row>
    <row r="358" spans="3:22" ht="19.5" customHeight="1" thickTop="1" thickBot="1" x14ac:dyDescent="0.3">
      <c r="C358" s="58"/>
      <c r="D358" s="58" t="str">
        <f>IF(C358&lt;&gt;"",TEXT(C358,"00")&amp;"/04/"&amp;'Configurações Básicas'!$P$5,"")</f>
        <v/>
      </c>
      <c r="E358" s="58"/>
      <c r="F358" s="58"/>
      <c r="G358" s="58"/>
      <c r="H358" s="58"/>
      <c r="I358" s="59"/>
      <c r="J358" s="193"/>
      <c r="K358" s="60"/>
      <c r="L358" s="60"/>
      <c r="M358" s="56">
        <f>M357+IF(AND(K358="Pago",OR(E358='PC Receitas'!$O$4,E358='PC Receitas'!$O$5,E358='PC Receitas'!$O$6)),I358,IF(AND(K358="Pago",OR(E358='PC Receitas'!$O$7,E358='PC Receitas'!$O$8,E358='PC Receitas'!$O$9,E358='PC Receitas'!$O$10,E358='PC Receitas'!$O$11,E358='PC Receitas'!$O$12,E358='PC Receitas'!$O$13,E358='PC Receitas'!$O$14)),-I358,0))</f>
        <v>12927.7</v>
      </c>
      <c r="R358" s="153" t="e">
        <f t="shared" si="20"/>
        <v>#N/A</v>
      </c>
      <c r="S358" s="150" t="e">
        <f t="shared" si="21"/>
        <v>#N/A</v>
      </c>
      <c r="T358" s="150" t="e">
        <f t="shared" si="22"/>
        <v>#N/A</v>
      </c>
      <c r="U358" s="150" t="e">
        <f t="shared" si="23"/>
        <v>#N/A</v>
      </c>
      <c r="V358" s="154" t="e">
        <f>VLOOKUP(E358,'PC Receitas'!$O$4:$P$14,2,FALSE)</f>
        <v>#N/A</v>
      </c>
    </row>
    <row r="359" spans="3:22" ht="19.5" customHeight="1" thickTop="1" thickBot="1" x14ac:dyDescent="0.3">
      <c r="C359" s="58"/>
      <c r="D359" s="58" t="str">
        <f>IF(C359&lt;&gt;"",TEXT(C359,"00")&amp;"/04/"&amp;'Configurações Básicas'!$P$5,"")</f>
        <v/>
      </c>
      <c r="E359" s="58"/>
      <c r="F359" s="58"/>
      <c r="G359" s="58"/>
      <c r="H359" s="58"/>
      <c r="I359" s="59"/>
      <c r="J359" s="193"/>
      <c r="K359" s="60"/>
      <c r="L359" s="60"/>
      <c r="M359" s="56">
        <f>M358+IF(AND(K359="Pago",OR(E359='PC Receitas'!$O$4,E359='PC Receitas'!$O$5,E359='PC Receitas'!$O$6)),I359,IF(AND(K359="Pago",OR(E359='PC Receitas'!$O$7,E359='PC Receitas'!$O$8,E359='PC Receitas'!$O$9,E359='PC Receitas'!$O$10,E359='PC Receitas'!$O$11,E359='PC Receitas'!$O$12,E359='PC Receitas'!$O$13,E359='PC Receitas'!$O$14)),-I359,0))</f>
        <v>12927.7</v>
      </c>
      <c r="R359" s="153" t="e">
        <f t="shared" si="20"/>
        <v>#N/A</v>
      </c>
      <c r="S359" s="150" t="e">
        <f t="shared" si="21"/>
        <v>#N/A</v>
      </c>
      <c r="T359" s="150" t="e">
        <f t="shared" si="22"/>
        <v>#N/A</v>
      </c>
      <c r="U359" s="150" t="e">
        <f t="shared" si="23"/>
        <v>#N/A</v>
      </c>
      <c r="V359" s="154" t="e">
        <f>VLOOKUP(E359,'PC Receitas'!$O$4:$P$14,2,FALSE)</f>
        <v>#N/A</v>
      </c>
    </row>
    <row r="360" spans="3:22" ht="19.5" customHeight="1" thickTop="1" thickBot="1" x14ac:dyDescent="0.3">
      <c r="C360" s="58"/>
      <c r="D360" s="58" t="str">
        <f>IF(C360&lt;&gt;"",TEXT(C360,"00")&amp;"/04/"&amp;'Configurações Básicas'!$P$5,"")</f>
        <v/>
      </c>
      <c r="E360" s="58"/>
      <c r="F360" s="58"/>
      <c r="G360" s="58"/>
      <c r="H360" s="58"/>
      <c r="I360" s="59"/>
      <c r="J360" s="193"/>
      <c r="K360" s="60"/>
      <c r="L360" s="60"/>
      <c r="M360" s="56">
        <f>M359+IF(AND(K360="Pago",OR(E360='PC Receitas'!$O$4,E360='PC Receitas'!$O$5,E360='PC Receitas'!$O$6)),I360,IF(AND(K360="Pago",OR(E360='PC Receitas'!$O$7,E360='PC Receitas'!$O$8,E360='PC Receitas'!$O$9,E360='PC Receitas'!$O$10,E360='PC Receitas'!$O$11,E360='PC Receitas'!$O$12,E360='PC Receitas'!$O$13,E360='PC Receitas'!$O$14)),-I360,0))</f>
        <v>12927.7</v>
      </c>
      <c r="R360" s="153" t="e">
        <f t="shared" si="20"/>
        <v>#N/A</v>
      </c>
      <c r="S360" s="150" t="e">
        <f t="shared" si="21"/>
        <v>#N/A</v>
      </c>
      <c r="T360" s="150" t="e">
        <f t="shared" si="22"/>
        <v>#N/A</v>
      </c>
      <c r="U360" s="150" t="e">
        <f t="shared" si="23"/>
        <v>#N/A</v>
      </c>
      <c r="V360" s="154" t="e">
        <f>VLOOKUP(E360,'PC Receitas'!$O$4:$P$14,2,FALSE)</f>
        <v>#N/A</v>
      </c>
    </row>
    <row r="361" spans="3:22" ht="19.5" customHeight="1" thickTop="1" thickBot="1" x14ac:dyDescent="0.3">
      <c r="C361" s="58"/>
      <c r="D361" s="58" t="str">
        <f>IF(C361&lt;&gt;"",TEXT(C361,"00")&amp;"/04/"&amp;'Configurações Básicas'!$P$5,"")</f>
        <v/>
      </c>
      <c r="E361" s="58"/>
      <c r="F361" s="58"/>
      <c r="G361" s="58"/>
      <c r="H361" s="58"/>
      <c r="I361" s="59"/>
      <c r="J361" s="193"/>
      <c r="K361" s="60"/>
      <c r="L361" s="60"/>
      <c r="M361" s="56">
        <f>M360+IF(AND(K361="Pago",OR(E361='PC Receitas'!$O$4,E361='PC Receitas'!$O$5,E361='PC Receitas'!$O$6)),I361,IF(AND(K361="Pago",OR(E361='PC Receitas'!$O$7,E361='PC Receitas'!$O$8,E361='PC Receitas'!$O$9,E361='PC Receitas'!$O$10,E361='PC Receitas'!$O$11,E361='PC Receitas'!$O$12,E361='PC Receitas'!$O$13,E361='PC Receitas'!$O$14)),-I361,0))</f>
        <v>12927.7</v>
      </c>
      <c r="R361" s="153" t="e">
        <f t="shared" si="20"/>
        <v>#N/A</v>
      </c>
      <c r="S361" s="150" t="e">
        <f t="shared" si="21"/>
        <v>#N/A</v>
      </c>
      <c r="T361" s="150" t="e">
        <f t="shared" si="22"/>
        <v>#N/A</v>
      </c>
      <c r="U361" s="150" t="e">
        <f t="shared" si="23"/>
        <v>#N/A</v>
      </c>
      <c r="V361" s="154" t="e">
        <f>VLOOKUP(E361,'PC Receitas'!$O$4:$P$14,2,FALSE)</f>
        <v>#N/A</v>
      </c>
    </row>
    <row r="362" spans="3:22" ht="19.5" customHeight="1" thickTop="1" thickBot="1" x14ac:dyDescent="0.3">
      <c r="C362" s="58"/>
      <c r="D362" s="58" t="str">
        <f>IF(C362&lt;&gt;"",TEXT(C362,"00")&amp;"/04/"&amp;'Configurações Básicas'!$P$5,"")</f>
        <v/>
      </c>
      <c r="E362" s="58"/>
      <c r="F362" s="58"/>
      <c r="G362" s="58"/>
      <c r="H362" s="58"/>
      <c r="I362" s="59"/>
      <c r="J362" s="193"/>
      <c r="K362" s="60"/>
      <c r="L362" s="60"/>
      <c r="M362" s="56">
        <f>M361+IF(AND(K362="Pago",OR(E362='PC Receitas'!$O$4,E362='PC Receitas'!$O$5,E362='PC Receitas'!$O$6)),I362,IF(AND(K362="Pago",OR(E362='PC Receitas'!$O$7,E362='PC Receitas'!$O$8,E362='PC Receitas'!$O$9,E362='PC Receitas'!$O$10,E362='PC Receitas'!$O$11,E362='PC Receitas'!$O$12,E362='PC Receitas'!$O$13,E362='PC Receitas'!$O$14)),-I362,0))</f>
        <v>12927.7</v>
      </c>
      <c r="R362" s="153" t="e">
        <f t="shared" si="20"/>
        <v>#N/A</v>
      </c>
      <c r="S362" s="150" t="e">
        <f t="shared" si="21"/>
        <v>#N/A</v>
      </c>
      <c r="T362" s="150" t="e">
        <f t="shared" si="22"/>
        <v>#N/A</v>
      </c>
      <c r="U362" s="150" t="e">
        <f t="shared" si="23"/>
        <v>#N/A</v>
      </c>
      <c r="V362" s="154" t="e">
        <f>VLOOKUP(E362,'PC Receitas'!$O$4:$P$14,2,FALSE)</f>
        <v>#N/A</v>
      </c>
    </row>
    <row r="363" spans="3:22" ht="19.5" customHeight="1" thickTop="1" thickBot="1" x14ac:dyDescent="0.3">
      <c r="C363" s="58"/>
      <c r="D363" s="58" t="str">
        <f>IF(C363&lt;&gt;"",TEXT(C363,"00")&amp;"/04/"&amp;'Configurações Básicas'!$P$5,"")</f>
        <v/>
      </c>
      <c r="E363" s="58"/>
      <c r="F363" s="58"/>
      <c r="G363" s="58"/>
      <c r="H363" s="58"/>
      <c r="I363" s="59"/>
      <c r="J363" s="193"/>
      <c r="K363" s="60"/>
      <c r="L363" s="60"/>
      <c r="M363" s="56">
        <f>M362+IF(AND(K363="Pago",OR(E363='PC Receitas'!$O$4,E363='PC Receitas'!$O$5,E363='PC Receitas'!$O$6)),I363,IF(AND(K363="Pago",OR(E363='PC Receitas'!$O$7,E363='PC Receitas'!$O$8,E363='PC Receitas'!$O$9,E363='PC Receitas'!$O$10,E363='PC Receitas'!$O$11,E363='PC Receitas'!$O$12,E363='PC Receitas'!$O$13,E363='PC Receitas'!$O$14)),-I363,0))</f>
        <v>12927.7</v>
      </c>
      <c r="R363" s="153" t="e">
        <f t="shared" si="20"/>
        <v>#N/A</v>
      </c>
      <c r="S363" s="150" t="e">
        <f t="shared" si="21"/>
        <v>#N/A</v>
      </c>
      <c r="T363" s="150" t="e">
        <f t="shared" si="22"/>
        <v>#N/A</v>
      </c>
      <c r="U363" s="150" t="e">
        <f t="shared" si="23"/>
        <v>#N/A</v>
      </c>
      <c r="V363" s="154" t="e">
        <f>VLOOKUP(E363,'PC Receitas'!$O$4:$P$14,2,FALSE)</f>
        <v>#N/A</v>
      </c>
    </row>
    <row r="364" spans="3:22" ht="19.5" customHeight="1" thickTop="1" thickBot="1" x14ac:dyDescent="0.3">
      <c r="C364" s="58"/>
      <c r="D364" s="58" t="str">
        <f>IF(C364&lt;&gt;"",TEXT(C364,"00")&amp;"/04/"&amp;'Configurações Básicas'!$P$5,"")</f>
        <v/>
      </c>
      <c r="E364" s="58"/>
      <c r="F364" s="58"/>
      <c r="G364" s="58"/>
      <c r="H364" s="58"/>
      <c r="I364" s="59"/>
      <c r="J364" s="193"/>
      <c r="K364" s="60"/>
      <c r="L364" s="60"/>
      <c r="M364" s="56">
        <f>M363+IF(AND(K364="Pago",OR(E364='PC Receitas'!$O$4,E364='PC Receitas'!$O$5,E364='PC Receitas'!$O$6)),I364,IF(AND(K364="Pago",OR(E364='PC Receitas'!$O$7,E364='PC Receitas'!$O$8,E364='PC Receitas'!$O$9,E364='PC Receitas'!$O$10,E364='PC Receitas'!$O$11,E364='PC Receitas'!$O$12,E364='PC Receitas'!$O$13,E364='PC Receitas'!$O$14)),-I364,0))</f>
        <v>12927.7</v>
      </c>
      <c r="R364" s="153" t="e">
        <f t="shared" si="20"/>
        <v>#N/A</v>
      </c>
      <c r="S364" s="150" t="e">
        <f t="shared" si="21"/>
        <v>#N/A</v>
      </c>
      <c r="T364" s="150" t="e">
        <f t="shared" si="22"/>
        <v>#N/A</v>
      </c>
      <c r="U364" s="150" t="e">
        <f t="shared" si="23"/>
        <v>#N/A</v>
      </c>
      <c r="V364" s="154" t="e">
        <f>VLOOKUP(E364,'PC Receitas'!$O$4:$P$14,2,FALSE)</f>
        <v>#N/A</v>
      </c>
    </row>
    <row r="365" spans="3:22" ht="19.5" customHeight="1" thickTop="1" thickBot="1" x14ac:dyDescent="0.3">
      <c r="C365" s="58"/>
      <c r="D365" s="58" t="str">
        <f>IF(C365&lt;&gt;"",TEXT(C365,"00")&amp;"/04/"&amp;'Configurações Básicas'!$P$5,"")</f>
        <v/>
      </c>
      <c r="E365" s="58"/>
      <c r="F365" s="58"/>
      <c r="G365" s="58"/>
      <c r="H365" s="58"/>
      <c r="I365" s="59"/>
      <c r="J365" s="193"/>
      <c r="K365" s="60"/>
      <c r="L365" s="60"/>
      <c r="M365" s="56">
        <f>M364+IF(AND(K365="Pago",OR(E365='PC Receitas'!$O$4,E365='PC Receitas'!$O$5,E365='PC Receitas'!$O$6)),I365,IF(AND(K365="Pago",OR(E365='PC Receitas'!$O$7,E365='PC Receitas'!$O$8,E365='PC Receitas'!$O$9,E365='PC Receitas'!$O$10,E365='PC Receitas'!$O$11,E365='PC Receitas'!$O$12,E365='PC Receitas'!$O$13,E365='PC Receitas'!$O$14)),-I365,0))</f>
        <v>12927.7</v>
      </c>
      <c r="R365" s="153" t="e">
        <f t="shared" si="20"/>
        <v>#N/A</v>
      </c>
      <c r="S365" s="150" t="e">
        <f t="shared" si="21"/>
        <v>#N/A</v>
      </c>
      <c r="T365" s="150" t="e">
        <f t="shared" si="22"/>
        <v>#N/A</v>
      </c>
      <c r="U365" s="150" t="e">
        <f t="shared" si="23"/>
        <v>#N/A</v>
      </c>
      <c r="V365" s="154" t="e">
        <f>VLOOKUP(E365,'PC Receitas'!$O$4:$P$14,2,FALSE)</f>
        <v>#N/A</v>
      </c>
    </row>
    <row r="366" spans="3:22" ht="19.5" customHeight="1" thickTop="1" thickBot="1" x14ac:dyDescent="0.3">
      <c r="C366" s="58"/>
      <c r="D366" s="58" t="str">
        <f>IF(C366&lt;&gt;"",TEXT(C366,"00")&amp;"/04/"&amp;'Configurações Básicas'!$P$5,"")</f>
        <v/>
      </c>
      <c r="E366" s="58"/>
      <c r="F366" s="58"/>
      <c r="G366" s="58"/>
      <c r="H366" s="58"/>
      <c r="I366" s="59"/>
      <c r="J366" s="193"/>
      <c r="K366" s="60"/>
      <c r="L366" s="60"/>
      <c r="M366" s="56">
        <f>M365+IF(AND(K366="Pago",OR(E366='PC Receitas'!$O$4,E366='PC Receitas'!$O$5,E366='PC Receitas'!$O$6)),I366,IF(AND(K366="Pago",OR(E366='PC Receitas'!$O$7,E366='PC Receitas'!$O$8,E366='PC Receitas'!$O$9,E366='PC Receitas'!$O$10,E366='PC Receitas'!$O$11,E366='PC Receitas'!$O$12,E366='PC Receitas'!$O$13,E366='PC Receitas'!$O$14)),-I366,0))</f>
        <v>12927.7</v>
      </c>
      <c r="R366" s="153" t="e">
        <f t="shared" si="20"/>
        <v>#N/A</v>
      </c>
      <c r="S366" s="150" t="e">
        <f t="shared" si="21"/>
        <v>#N/A</v>
      </c>
      <c r="T366" s="150" t="e">
        <f t="shared" si="22"/>
        <v>#N/A</v>
      </c>
      <c r="U366" s="150" t="e">
        <f t="shared" si="23"/>
        <v>#N/A</v>
      </c>
      <c r="V366" s="154" t="e">
        <f>VLOOKUP(E366,'PC Receitas'!$O$4:$P$14,2,FALSE)</f>
        <v>#N/A</v>
      </c>
    </row>
    <row r="367" spans="3:22" ht="19.5" customHeight="1" thickTop="1" thickBot="1" x14ac:dyDescent="0.3">
      <c r="C367" s="58"/>
      <c r="D367" s="58" t="str">
        <f>IF(C367&lt;&gt;"",TEXT(C367,"00")&amp;"/04/"&amp;'Configurações Básicas'!$P$5,"")</f>
        <v/>
      </c>
      <c r="E367" s="58"/>
      <c r="F367" s="58"/>
      <c r="G367" s="58"/>
      <c r="H367" s="58"/>
      <c r="I367" s="59"/>
      <c r="J367" s="193"/>
      <c r="K367" s="60"/>
      <c r="L367" s="60"/>
      <c r="M367" s="56">
        <f>M366+IF(AND(K367="Pago",OR(E367='PC Receitas'!$O$4,E367='PC Receitas'!$O$5,E367='PC Receitas'!$O$6)),I367,IF(AND(K367="Pago",OR(E367='PC Receitas'!$O$7,E367='PC Receitas'!$O$8,E367='PC Receitas'!$O$9,E367='PC Receitas'!$O$10,E367='PC Receitas'!$O$11,E367='PC Receitas'!$O$12,E367='PC Receitas'!$O$13,E367='PC Receitas'!$O$14)),-I367,0))</f>
        <v>12927.7</v>
      </c>
      <c r="R367" s="153" t="e">
        <f t="shared" si="20"/>
        <v>#N/A</v>
      </c>
      <c r="S367" s="150" t="e">
        <f t="shared" si="21"/>
        <v>#N/A</v>
      </c>
      <c r="T367" s="150" t="e">
        <f t="shared" si="22"/>
        <v>#N/A</v>
      </c>
      <c r="U367" s="150" t="e">
        <f t="shared" si="23"/>
        <v>#N/A</v>
      </c>
      <c r="V367" s="154" t="e">
        <f>VLOOKUP(E367,'PC Receitas'!$O$4:$P$14,2,FALSE)</f>
        <v>#N/A</v>
      </c>
    </row>
    <row r="368" spans="3:22" ht="19.5" customHeight="1" thickTop="1" thickBot="1" x14ac:dyDescent="0.3">
      <c r="C368" s="58"/>
      <c r="D368" s="58" t="str">
        <f>IF(C368&lt;&gt;"",TEXT(C368,"00")&amp;"/04/"&amp;'Configurações Básicas'!$P$5,"")</f>
        <v/>
      </c>
      <c r="E368" s="58"/>
      <c r="F368" s="58"/>
      <c r="G368" s="58"/>
      <c r="H368" s="58"/>
      <c r="I368" s="59"/>
      <c r="J368" s="193"/>
      <c r="K368" s="60"/>
      <c r="L368" s="60"/>
      <c r="M368" s="56">
        <f>M367+IF(AND(K368="Pago",OR(E368='PC Receitas'!$O$4,E368='PC Receitas'!$O$5,E368='PC Receitas'!$O$6)),I368,IF(AND(K368="Pago",OR(E368='PC Receitas'!$O$7,E368='PC Receitas'!$O$8,E368='PC Receitas'!$O$9,E368='PC Receitas'!$O$10,E368='PC Receitas'!$O$11,E368='PC Receitas'!$O$12,E368='PC Receitas'!$O$13,E368='PC Receitas'!$O$14)),-I368,0))</f>
        <v>12927.7</v>
      </c>
      <c r="R368" s="153" t="e">
        <f t="shared" si="20"/>
        <v>#N/A</v>
      </c>
      <c r="S368" s="150" t="e">
        <f t="shared" si="21"/>
        <v>#N/A</v>
      </c>
      <c r="T368" s="150" t="e">
        <f t="shared" si="22"/>
        <v>#N/A</v>
      </c>
      <c r="U368" s="150" t="e">
        <f t="shared" si="23"/>
        <v>#N/A</v>
      </c>
      <c r="V368" s="154" t="e">
        <f>VLOOKUP(E368,'PC Receitas'!$O$4:$P$14,2,FALSE)</f>
        <v>#N/A</v>
      </c>
    </row>
    <row r="369" spans="3:22" ht="19.5" customHeight="1" thickTop="1" thickBot="1" x14ac:dyDescent="0.3">
      <c r="C369" s="58"/>
      <c r="D369" s="58" t="str">
        <f>IF(C369&lt;&gt;"",TEXT(C369,"00")&amp;"/04/"&amp;'Configurações Básicas'!$P$5,"")</f>
        <v/>
      </c>
      <c r="E369" s="58"/>
      <c r="F369" s="58"/>
      <c r="G369" s="58"/>
      <c r="H369" s="58"/>
      <c r="I369" s="59"/>
      <c r="J369" s="193"/>
      <c r="K369" s="60"/>
      <c r="L369" s="60"/>
      <c r="M369" s="56">
        <f>M368+IF(AND(K369="Pago",OR(E369='PC Receitas'!$O$4,E369='PC Receitas'!$O$5,E369='PC Receitas'!$O$6)),I369,IF(AND(K369="Pago",OR(E369='PC Receitas'!$O$7,E369='PC Receitas'!$O$8,E369='PC Receitas'!$O$9,E369='PC Receitas'!$O$10,E369='PC Receitas'!$O$11,E369='PC Receitas'!$O$12,E369='PC Receitas'!$O$13,E369='PC Receitas'!$O$14)),-I369,0))</f>
        <v>12927.7</v>
      </c>
      <c r="R369" s="153" t="e">
        <f t="shared" si="20"/>
        <v>#N/A</v>
      </c>
      <c r="S369" s="150" t="e">
        <f t="shared" si="21"/>
        <v>#N/A</v>
      </c>
      <c r="T369" s="150" t="e">
        <f t="shared" si="22"/>
        <v>#N/A</v>
      </c>
      <c r="U369" s="150" t="e">
        <f t="shared" si="23"/>
        <v>#N/A</v>
      </c>
      <c r="V369" s="154" t="e">
        <f>VLOOKUP(E369,'PC Receitas'!$O$4:$P$14,2,FALSE)</f>
        <v>#N/A</v>
      </c>
    </row>
    <row r="370" spans="3:22" ht="19.5" customHeight="1" thickTop="1" thickBot="1" x14ac:dyDescent="0.3">
      <c r="C370" s="58"/>
      <c r="D370" s="58" t="str">
        <f>IF(C370&lt;&gt;"",TEXT(C370,"00")&amp;"/04/"&amp;'Configurações Básicas'!$P$5,"")</f>
        <v/>
      </c>
      <c r="E370" s="58"/>
      <c r="F370" s="58"/>
      <c r="G370" s="58"/>
      <c r="H370" s="58"/>
      <c r="I370" s="59"/>
      <c r="J370" s="193"/>
      <c r="K370" s="60"/>
      <c r="L370" s="60"/>
      <c r="M370" s="56">
        <f>M369+IF(AND(K370="Pago",OR(E370='PC Receitas'!$O$4,E370='PC Receitas'!$O$5,E370='PC Receitas'!$O$6)),I370,IF(AND(K370="Pago",OR(E370='PC Receitas'!$O$7,E370='PC Receitas'!$O$8,E370='PC Receitas'!$O$9,E370='PC Receitas'!$O$10,E370='PC Receitas'!$O$11,E370='PC Receitas'!$O$12,E370='PC Receitas'!$O$13,E370='PC Receitas'!$O$14)),-I370,0))</f>
        <v>12927.7</v>
      </c>
      <c r="R370" s="153" t="e">
        <f t="shared" si="20"/>
        <v>#N/A</v>
      </c>
      <c r="S370" s="150" t="e">
        <f t="shared" si="21"/>
        <v>#N/A</v>
      </c>
      <c r="T370" s="150" t="e">
        <f t="shared" si="22"/>
        <v>#N/A</v>
      </c>
      <c r="U370" s="150" t="e">
        <f t="shared" si="23"/>
        <v>#N/A</v>
      </c>
      <c r="V370" s="154" t="e">
        <f>VLOOKUP(E370,'PC Receitas'!$O$4:$P$14,2,FALSE)</f>
        <v>#N/A</v>
      </c>
    </row>
    <row r="371" spans="3:22" ht="19.5" customHeight="1" thickTop="1" thickBot="1" x14ac:dyDescent="0.3">
      <c r="C371" s="58"/>
      <c r="D371" s="58" t="str">
        <f>IF(C371&lt;&gt;"",TEXT(C371,"00")&amp;"/04/"&amp;'Configurações Básicas'!$P$5,"")</f>
        <v/>
      </c>
      <c r="E371" s="58"/>
      <c r="F371" s="58"/>
      <c r="G371" s="58"/>
      <c r="H371" s="58"/>
      <c r="I371" s="59"/>
      <c r="J371" s="193"/>
      <c r="K371" s="60"/>
      <c r="L371" s="60"/>
      <c r="M371" s="56">
        <f>M370+IF(AND(K371="Pago",OR(E371='PC Receitas'!$O$4,E371='PC Receitas'!$O$5,E371='PC Receitas'!$O$6)),I371,IF(AND(K371="Pago",OR(E371='PC Receitas'!$O$7,E371='PC Receitas'!$O$8,E371='PC Receitas'!$O$9,E371='PC Receitas'!$O$10,E371='PC Receitas'!$O$11,E371='PC Receitas'!$O$12,E371='PC Receitas'!$O$13,E371='PC Receitas'!$O$14)),-I371,0))</f>
        <v>12927.7</v>
      </c>
      <c r="R371" s="153" t="e">
        <f t="shared" si="20"/>
        <v>#N/A</v>
      </c>
      <c r="S371" s="150" t="e">
        <f t="shared" si="21"/>
        <v>#N/A</v>
      </c>
      <c r="T371" s="150" t="e">
        <f t="shared" si="22"/>
        <v>#N/A</v>
      </c>
      <c r="U371" s="150" t="e">
        <f t="shared" si="23"/>
        <v>#N/A</v>
      </c>
      <c r="V371" s="154" t="e">
        <f>VLOOKUP(E371,'PC Receitas'!$O$4:$P$14,2,FALSE)</f>
        <v>#N/A</v>
      </c>
    </row>
    <row r="372" spans="3:22" ht="19.5" customHeight="1" thickTop="1" thickBot="1" x14ac:dyDescent="0.3">
      <c r="C372" s="58"/>
      <c r="D372" s="58" t="str">
        <f>IF(C372&lt;&gt;"",TEXT(C372,"00")&amp;"/04/"&amp;'Configurações Básicas'!$P$5,"")</f>
        <v/>
      </c>
      <c r="E372" s="58"/>
      <c r="F372" s="58"/>
      <c r="G372" s="58"/>
      <c r="H372" s="58"/>
      <c r="I372" s="59"/>
      <c r="J372" s="193"/>
      <c r="K372" s="60"/>
      <c r="L372" s="60"/>
      <c r="M372" s="56">
        <f>M371+IF(AND(K372="Pago",OR(E372='PC Receitas'!$O$4,E372='PC Receitas'!$O$5,E372='PC Receitas'!$O$6)),I372,IF(AND(K372="Pago",OR(E372='PC Receitas'!$O$7,E372='PC Receitas'!$O$8,E372='PC Receitas'!$O$9,E372='PC Receitas'!$O$10,E372='PC Receitas'!$O$11,E372='PC Receitas'!$O$12,E372='PC Receitas'!$O$13,E372='PC Receitas'!$O$14)),-I372,0))</f>
        <v>12927.7</v>
      </c>
      <c r="R372" s="153" t="e">
        <f t="shared" si="20"/>
        <v>#N/A</v>
      </c>
      <c r="S372" s="150" t="e">
        <f t="shared" si="21"/>
        <v>#N/A</v>
      </c>
      <c r="T372" s="150" t="e">
        <f t="shared" si="22"/>
        <v>#N/A</v>
      </c>
      <c r="U372" s="150" t="e">
        <f t="shared" si="23"/>
        <v>#N/A</v>
      </c>
      <c r="V372" s="154" t="e">
        <f>VLOOKUP(E372,'PC Receitas'!$O$4:$P$14,2,FALSE)</f>
        <v>#N/A</v>
      </c>
    </row>
    <row r="373" spans="3:22" ht="19.5" customHeight="1" thickTop="1" thickBot="1" x14ac:dyDescent="0.3">
      <c r="C373" s="58"/>
      <c r="D373" s="58" t="str">
        <f>IF(C373&lt;&gt;"",TEXT(C373,"00")&amp;"/04/"&amp;'Configurações Básicas'!$P$5,"")</f>
        <v/>
      </c>
      <c r="E373" s="58"/>
      <c r="F373" s="58"/>
      <c r="G373" s="58"/>
      <c r="H373" s="58"/>
      <c r="I373" s="59"/>
      <c r="J373" s="193"/>
      <c r="K373" s="60"/>
      <c r="L373" s="60"/>
      <c r="M373" s="56">
        <f>M372+IF(AND(K373="Pago",OR(E373='PC Receitas'!$O$4,E373='PC Receitas'!$O$5,E373='PC Receitas'!$O$6)),I373,IF(AND(K373="Pago",OR(E373='PC Receitas'!$O$7,E373='PC Receitas'!$O$8,E373='PC Receitas'!$O$9,E373='PC Receitas'!$O$10,E373='PC Receitas'!$O$11,E373='PC Receitas'!$O$12,E373='PC Receitas'!$O$13,E373='PC Receitas'!$O$14)),-I373,0))</f>
        <v>12927.7</v>
      </c>
      <c r="R373" s="153" t="e">
        <f t="shared" si="20"/>
        <v>#N/A</v>
      </c>
      <c r="S373" s="150" t="e">
        <f t="shared" si="21"/>
        <v>#N/A</v>
      </c>
      <c r="T373" s="150" t="e">
        <f t="shared" si="22"/>
        <v>#N/A</v>
      </c>
      <c r="U373" s="150" t="e">
        <f t="shared" si="23"/>
        <v>#N/A</v>
      </c>
      <c r="V373" s="154" t="e">
        <f>VLOOKUP(E373,'PC Receitas'!$O$4:$P$14,2,FALSE)</f>
        <v>#N/A</v>
      </c>
    </row>
    <row r="374" spans="3:22" ht="19.5" customHeight="1" thickTop="1" thickBot="1" x14ac:dyDescent="0.3">
      <c r="C374" s="58"/>
      <c r="D374" s="58" t="str">
        <f>IF(C374&lt;&gt;"",TEXT(C374,"00")&amp;"/04/"&amp;'Configurações Básicas'!$P$5,"")</f>
        <v/>
      </c>
      <c r="E374" s="58"/>
      <c r="F374" s="58"/>
      <c r="G374" s="58"/>
      <c r="H374" s="58"/>
      <c r="I374" s="59"/>
      <c r="J374" s="193"/>
      <c r="K374" s="60"/>
      <c r="L374" s="60"/>
      <c r="M374" s="56">
        <f>M373+IF(AND(K374="Pago",OR(E374='PC Receitas'!$O$4,E374='PC Receitas'!$O$5,E374='PC Receitas'!$O$6)),I374,IF(AND(K374="Pago",OR(E374='PC Receitas'!$O$7,E374='PC Receitas'!$O$8,E374='PC Receitas'!$O$9,E374='PC Receitas'!$O$10,E374='PC Receitas'!$O$11,E374='PC Receitas'!$O$12,E374='PC Receitas'!$O$13,E374='PC Receitas'!$O$14)),-I374,0))</f>
        <v>12927.7</v>
      </c>
      <c r="R374" s="153" t="e">
        <f t="shared" si="20"/>
        <v>#N/A</v>
      </c>
      <c r="S374" s="150" t="e">
        <f t="shared" si="21"/>
        <v>#N/A</v>
      </c>
      <c r="T374" s="150" t="e">
        <f t="shared" si="22"/>
        <v>#N/A</v>
      </c>
      <c r="U374" s="150" t="e">
        <f t="shared" si="23"/>
        <v>#N/A</v>
      </c>
      <c r="V374" s="154" t="e">
        <f>VLOOKUP(E374,'PC Receitas'!$O$4:$P$14,2,FALSE)</f>
        <v>#N/A</v>
      </c>
    </row>
    <row r="375" spans="3:22" ht="19.5" customHeight="1" thickTop="1" thickBot="1" x14ac:dyDescent="0.3">
      <c r="C375" s="58"/>
      <c r="D375" s="58" t="str">
        <f>IF(C375&lt;&gt;"",TEXT(C375,"00")&amp;"/04/"&amp;'Configurações Básicas'!$P$5,"")</f>
        <v/>
      </c>
      <c r="E375" s="58"/>
      <c r="F375" s="58"/>
      <c r="G375" s="58"/>
      <c r="H375" s="58"/>
      <c r="I375" s="59"/>
      <c r="J375" s="193"/>
      <c r="K375" s="60"/>
      <c r="L375" s="60"/>
      <c r="M375" s="56">
        <f>M374+IF(AND(K375="Pago",OR(E375='PC Receitas'!$O$4,E375='PC Receitas'!$O$5,E375='PC Receitas'!$O$6)),I375,IF(AND(K375="Pago",OR(E375='PC Receitas'!$O$7,E375='PC Receitas'!$O$8,E375='PC Receitas'!$O$9,E375='PC Receitas'!$O$10,E375='PC Receitas'!$O$11,E375='PC Receitas'!$O$12,E375='PC Receitas'!$O$13,E375='PC Receitas'!$O$14)),-I375,0))</f>
        <v>12927.7</v>
      </c>
      <c r="R375" s="153" t="e">
        <f t="shared" si="20"/>
        <v>#N/A</v>
      </c>
      <c r="S375" s="150" t="e">
        <f t="shared" si="21"/>
        <v>#N/A</v>
      </c>
      <c r="T375" s="150" t="e">
        <f t="shared" si="22"/>
        <v>#N/A</v>
      </c>
      <c r="U375" s="150" t="e">
        <f t="shared" si="23"/>
        <v>#N/A</v>
      </c>
      <c r="V375" s="154" t="e">
        <f>VLOOKUP(E375,'PC Receitas'!$O$4:$P$14,2,FALSE)</f>
        <v>#N/A</v>
      </c>
    </row>
    <row r="376" spans="3:22" ht="19.5" customHeight="1" thickTop="1" thickBot="1" x14ac:dyDescent="0.3">
      <c r="C376" s="58"/>
      <c r="D376" s="58" t="str">
        <f>IF(C376&lt;&gt;"",TEXT(C376,"00")&amp;"/04/"&amp;'Configurações Básicas'!$P$5,"")</f>
        <v/>
      </c>
      <c r="E376" s="58"/>
      <c r="F376" s="58"/>
      <c r="G376" s="58"/>
      <c r="H376" s="58"/>
      <c r="I376" s="59"/>
      <c r="J376" s="193"/>
      <c r="K376" s="60"/>
      <c r="L376" s="60"/>
      <c r="M376" s="56">
        <f>M375+IF(AND(K376="Pago",OR(E376='PC Receitas'!$O$4,E376='PC Receitas'!$O$5,E376='PC Receitas'!$O$6)),I376,IF(AND(K376="Pago",OR(E376='PC Receitas'!$O$7,E376='PC Receitas'!$O$8,E376='PC Receitas'!$O$9,E376='PC Receitas'!$O$10,E376='PC Receitas'!$O$11,E376='PC Receitas'!$O$12,E376='PC Receitas'!$O$13,E376='PC Receitas'!$O$14)),-I376,0))</f>
        <v>12927.7</v>
      </c>
      <c r="R376" s="153" t="e">
        <f t="shared" si="20"/>
        <v>#N/A</v>
      </c>
      <c r="S376" s="150" t="e">
        <f t="shared" si="21"/>
        <v>#N/A</v>
      </c>
      <c r="T376" s="150" t="e">
        <f t="shared" si="22"/>
        <v>#N/A</v>
      </c>
      <c r="U376" s="150" t="e">
        <f t="shared" si="23"/>
        <v>#N/A</v>
      </c>
      <c r="V376" s="154" t="e">
        <f>VLOOKUP(E376,'PC Receitas'!$O$4:$P$14,2,FALSE)</f>
        <v>#N/A</v>
      </c>
    </row>
    <row r="377" spans="3:22" ht="19.5" customHeight="1" thickTop="1" thickBot="1" x14ac:dyDescent="0.3">
      <c r="C377" s="58"/>
      <c r="D377" s="58" t="str">
        <f>IF(C377&lt;&gt;"",TEXT(C377,"00")&amp;"/04/"&amp;'Configurações Básicas'!$P$5,"")</f>
        <v/>
      </c>
      <c r="E377" s="58"/>
      <c r="F377" s="58"/>
      <c r="G377" s="58"/>
      <c r="H377" s="58"/>
      <c r="I377" s="59"/>
      <c r="J377" s="193"/>
      <c r="K377" s="60"/>
      <c r="L377" s="60"/>
      <c r="M377" s="56">
        <f>M376+IF(AND(K377="Pago",OR(E377='PC Receitas'!$O$4,E377='PC Receitas'!$O$5,E377='PC Receitas'!$O$6)),I377,IF(AND(K377="Pago",OR(E377='PC Receitas'!$O$7,E377='PC Receitas'!$O$8,E377='PC Receitas'!$O$9,E377='PC Receitas'!$O$10,E377='PC Receitas'!$O$11,E377='PC Receitas'!$O$12,E377='PC Receitas'!$O$13,E377='PC Receitas'!$O$14)),-I377,0))</f>
        <v>12927.7</v>
      </c>
      <c r="R377" s="153" t="e">
        <f t="shared" si="20"/>
        <v>#N/A</v>
      </c>
      <c r="S377" s="150" t="e">
        <f t="shared" si="21"/>
        <v>#N/A</v>
      </c>
      <c r="T377" s="150" t="e">
        <f t="shared" si="22"/>
        <v>#N/A</v>
      </c>
      <c r="U377" s="150" t="e">
        <f t="shared" si="23"/>
        <v>#N/A</v>
      </c>
      <c r="V377" s="154" t="e">
        <f>VLOOKUP(E377,'PC Receitas'!$O$4:$P$14,2,FALSE)</f>
        <v>#N/A</v>
      </c>
    </row>
    <row r="378" spans="3:22" ht="19.5" customHeight="1" thickTop="1" thickBot="1" x14ac:dyDescent="0.3">
      <c r="C378" s="58"/>
      <c r="D378" s="58" t="str">
        <f>IF(C378&lt;&gt;"",TEXT(C378,"00")&amp;"/04/"&amp;'Configurações Básicas'!$P$5,"")</f>
        <v/>
      </c>
      <c r="E378" s="58"/>
      <c r="F378" s="58"/>
      <c r="G378" s="58"/>
      <c r="H378" s="58"/>
      <c r="I378" s="59"/>
      <c r="J378" s="193"/>
      <c r="K378" s="60"/>
      <c r="L378" s="60"/>
      <c r="M378" s="56">
        <f>M377+IF(AND(K378="Pago",OR(E378='PC Receitas'!$O$4,E378='PC Receitas'!$O$5,E378='PC Receitas'!$O$6)),I378,IF(AND(K378="Pago",OR(E378='PC Receitas'!$O$7,E378='PC Receitas'!$O$8,E378='PC Receitas'!$O$9,E378='PC Receitas'!$O$10,E378='PC Receitas'!$O$11,E378='PC Receitas'!$O$12,E378='PC Receitas'!$O$13,E378='PC Receitas'!$O$14)),-I378,0))</f>
        <v>12927.7</v>
      </c>
      <c r="R378" s="153" t="e">
        <f t="shared" si="20"/>
        <v>#N/A</v>
      </c>
      <c r="S378" s="150" t="e">
        <f t="shared" si="21"/>
        <v>#N/A</v>
      </c>
      <c r="T378" s="150" t="e">
        <f t="shared" si="22"/>
        <v>#N/A</v>
      </c>
      <c r="U378" s="150" t="e">
        <f t="shared" si="23"/>
        <v>#N/A</v>
      </c>
      <c r="V378" s="154" t="e">
        <f>VLOOKUP(E378,'PC Receitas'!$O$4:$P$14,2,FALSE)</f>
        <v>#N/A</v>
      </c>
    </row>
    <row r="379" spans="3:22" ht="19.5" customHeight="1" thickTop="1" thickBot="1" x14ac:dyDescent="0.3">
      <c r="C379" s="58"/>
      <c r="D379" s="58" t="str">
        <f>IF(C379&lt;&gt;"",TEXT(C379,"00")&amp;"/04/"&amp;'Configurações Básicas'!$P$5,"")</f>
        <v/>
      </c>
      <c r="E379" s="58"/>
      <c r="F379" s="58"/>
      <c r="G379" s="58"/>
      <c r="H379" s="58"/>
      <c r="I379" s="59"/>
      <c r="J379" s="193"/>
      <c r="K379" s="60"/>
      <c r="L379" s="60"/>
      <c r="M379" s="56">
        <f>M378+IF(AND(K379="Pago",OR(E379='PC Receitas'!$O$4,E379='PC Receitas'!$O$5,E379='PC Receitas'!$O$6)),I379,IF(AND(K379="Pago",OR(E379='PC Receitas'!$O$7,E379='PC Receitas'!$O$8,E379='PC Receitas'!$O$9,E379='PC Receitas'!$O$10,E379='PC Receitas'!$O$11,E379='PC Receitas'!$O$12,E379='PC Receitas'!$O$13,E379='PC Receitas'!$O$14)),-I379,0))</f>
        <v>12927.7</v>
      </c>
      <c r="R379" s="153" t="e">
        <f t="shared" si="20"/>
        <v>#N/A</v>
      </c>
      <c r="S379" s="150" t="e">
        <f t="shared" si="21"/>
        <v>#N/A</v>
      </c>
      <c r="T379" s="150" t="e">
        <f t="shared" si="22"/>
        <v>#N/A</v>
      </c>
      <c r="U379" s="150" t="e">
        <f t="shared" si="23"/>
        <v>#N/A</v>
      </c>
      <c r="V379" s="154" t="e">
        <f>VLOOKUP(E379,'PC Receitas'!$O$4:$P$14,2,FALSE)</f>
        <v>#N/A</v>
      </c>
    </row>
    <row r="380" spans="3:22" ht="19.5" customHeight="1" thickTop="1" thickBot="1" x14ac:dyDescent="0.3">
      <c r="C380" s="58"/>
      <c r="D380" s="58" t="str">
        <f>IF(C380&lt;&gt;"",TEXT(C380,"00")&amp;"/04/"&amp;'Configurações Básicas'!$P$5,"")</f>
        <v/>
      </c>
      <c r="E380" s="58"/>
      <c r="F380" s="58"/>
      <c r="G380" s="58"/>
      <c r="H380" s="58"/>
      <c r="I380" s="59"/>
      <c r="J380" s="193"/>
      <c r="K380" s="60"/>
      <c r="L380" s="60"/>
      <c r="M380" s="56">
        <f>M379+IF(AND(K380="Pago",OR(E380='PC Receitas'!$O$4,E380='PC Receitas'!$O$5,E380='PC Receitas'!$O$6)),I380,IF(AND(K380="Pago",OR(E380='PC Receitas'!$O$7,E380='PC Receitas'!$O$8,E380='PC Receitas'!$O$9,E380='PC Receitas'!$O$10,E380='PC Receitas'!$O$11,E380='PC Receitas'!$O$12,E380='PC Receitas'!$O$13,E380='PC Receitas'!$O$14)),-I380,0))</f>
        <v>12927.7</v>
      </c>
      <c r="R380" s="153" t="e">
        <f t="shared" si="20"/>
        <v>#N/A</v>
      </c>
      <c r="S380" s="150" t="e">
        <f t="shared" si="21"/>
        <v>#N/A</v>
      </c>
      <c r="T380" s="150" t="e">
        <f t="shared" si="22"/>
        <v>#N/A</v>
      </c>
      <c r="U380" s="150" t="e">
        <f t="shared" si="23"/>
        <v>#N/A</v>
      </c>
      <c r="V380" s="154" t="e">
        <f>VLOOKUP(E380,'PC Receitas'!$O$4:$P$14,2,FALSE)</f>
        <v>#N/A</v>
      </c>
    </row>
    <row r="381" spans="3:22" ht="19.5" customHeight="1" thickTop="1" thickBot="1" x14ac:dyDescent="0.3">
      <c r="C381" s="58"/>
      <c r="D381" s="58" t="str">
        <f>IF(C381&lt;&gt;"",TEXT(C381,"00")&amp;"/04/"&amp;'Configurações Básicas'!$P$5,"")</f>
        <v/>
      </c>
      <c r="E381" s="58"/>
      <c r="F381" s="58"/>
      <c r="G381" s="58"/>
      <c r="H381" s="58"/>
      <c r="I381" s="59"/>
      <c r="J381" s="193"/>
      <c r="K381" s="60"/>
      <c r="L381" s="60"/>
      <c r="M381" s="56">
        <f>M380+IF(AND(K381="Pago",OR(E381='PC Receitas'!$O$4,E381='PC Receitas'!$O$5,E381='PC Receitas'!$O$6)),I381,IF(AND(K381="Pago",OR(E381='PC Receitas'!$O$7,E381='PC Receitas'!$O$8,E381='PC Receitas'!$O$9,E381='PC Receitas'!$O$10,E381='PC Receitas'!$O$11,E381='PC Receitas'!$O$12,E381='PC Receitas'!$O$13,E381='PC Receitas'!$O$14)),-I381,0))</f>
        <v>12927.7</v>
      </c>
      <c r="R381" s="153" t="e">
        <f t="shared" si="20"/>
        <v>#N/A</v>
      </c>
      <c r="S381" s="150" t="e">
        <f t="shared" si="21"/>
        <v>#N/A</v>
      </c>
      <c r="T381" s="150" t="e">
        <f t="shared" si="22"/>
        <v>#N/A</v>
      </c>
      <c r="U381" s="150" t="e">
        <f t="shared" si="23"/>
        <v>#N/A</v>
      </c>
      <c r="V381" s="154" t="e">
        <f>VLOOKUP(E381,'PC Receitas'!$O$4:$P$14,2,FALSE)</f>
        <v>#N/A</v>
      </c>
    </row>
    <row r="382" spans="3:22" ht="19.5" customHeight="1" thickTop="1" thickBot="1" x14ac:dyDescent="0.3">
      <c r="C382" s="58"/>
      <c r="D382" s="58" t="str">
        <f>IF(C382&lt;&gt;"",TEXT(C382,"00")&amp;"/04/"&amp;'Configurações Básicas'!$P$5,"")</f>
        <v/>
      </c>
      <c r="E382" s="58"/>
      <c r="F382" s="58"/>
      <c r="G382" s="58"/>
      <c r="H382" s="58"/>
      <c r="I382" s="59"/>
      <c r="J382" s="193"/>
      <c r="K382" s="60"/>
      <c r="L382" s="60"/>
      <c r="M382" s="56">
        <f>M381+IF(AND(K382="Pago",OR(E382='PC Receitas'!$O$4,E382='PC Receitas'!$O$5,E382='PC Receitas'!$O$6)),I382,IF(AND(K382="Pago",OR(E382='PC Receitas'!$O$7,E382='PC Receitas'!$O$8,E382='PC Receitas'!$O$9,E382='PC Receitas'!$O$10,E382='PC Receitas'!$O$11,E382='PC Receitas'!$O$12,E382='PC Receitas'!$O$13,E382='PC Receitas'!$O$14)),-I382,0))</f>
        <v>12927.7</v>
      </c>
      <c r="R382" s="153" t="e">
        <f t="shared" si="20"/>
        <v>#N/A</v>
      </c>
      <c r="S382" s="150" t="e">
        <f t="shared" si="21"/>
        <v>#N/A</v>
      </c>
      <c r="T382" s="150" t="e">
        <f t="shared" si="22"/>
        <v>#N/A</v>
      </c>
      <c r="U382" s="150" t="e">
        <f t="shared" si="23"/>
        <v>#N/A</v>
      </c>
      <c r="V382" s="154" t="e">
        <f>VLOOKUP(E382,'PC Receitas'!$O$4:$P$14,2,FALSE)</f>
        <v>#N/A</v>
      </c>
    </row>
    <row r="383" spans="3:22" ht="19.5" customHeight="1" thickTop="1" thickBot="1" x14ac:dyDescent="0.3">
      <c r="C383" s="58"/>
      <c r="D383" s="58" t="str">
        <f>IF(C383&lt;&gt;"",TEXT(C383,"00")&amp;"/04/"&amp;'Configurações Básicas'!$P$5,"")</f>
        <v/>
      </c>
      <c r="E383" s="58"/>
      <c r="F383" s="58"/>
      <c r="G383" s="58"/>
      <c r="H383" s="58"/>
      <c r="I383" s="59"/>
      <c r="J383" s="193"/>
      <c r="K383" s="60"/>
      <c r="L383" s="60"/>
      <c r="M383" s="56">
        <f>M382+IF(AND(K383="Pago",OR(E383='PC Receitas'!$O$4,E383='PC Receitas'!$O$5,E383='PC Receitas'!$O$6)),I383,IF(AND(K383="Pago",OR(E383='PC Receitas'!$O$7,E383='PC Receitas'!$O$8,E383='PC Receitas'!$O$9,E383='PC Receitas'!$O$10,E383='PC Receitas'!$O$11,E383='PC Receitas'!$O$12,E383='PC Receitas'!$O$13,E383='PC Receitas'!$O$14)),-I383,0))</f>
        <v>12927.7</v>
      </c>
      <c r="R383" s="153" t="e">
        <f t="shared" si="20"/>
        <v>#N/A</v>
      </c>
      <c r="S383" s="150" t="e">
        <f t="shared" si="21"/>
        <v>#N/A</v>
      </c>
      <c r="T383" s="150" t="e">
        <f t="shared" si="22"/>
        <v>#N/A</v>
      </c>
      <c r="U383" s="150" t="e">
        <f t="shared" si="23"/>
        <v>#N/A</v>
      </c>
      <c r="V383" s="154" t="e">
        <f>VLOOKUP(E383,'PC Receitas'!$O$4:$P$14,2,FALSE)</f>
        <v>#N/A</v>
      </c>
    </row>
    <row r="384" spans="3:22" ht="19.5" customHeight="1" thickTop="1" thickBot="1" x14ac:dyDescent="0.3">
      <c r="C384" s="58"/>
      <c r="D384" s="58" t="str">
        <f>IF(C384&lt;&gt;"",TEXT(C384,"00")&amp;"/04/"&amp;'Configurações Básicas'!$P$5,"")</f>
        <v/>
      </c>
      <c r="E384" s="58"/>
      <c r="F384" s="58"/>
      <c r="G384" s="58"/>
      <c r="H384" s="58"/>
      <c r="I384" s="59"/>
      <c r="J384" s="193"/>
      <c r="K384" s="60"/>
      <c r="L384" s="60"/>
      <c r="M384" s="56">
        <f>M383+IF(AND(K384="Pago",OR(E384='PC Receitas'!$O$4,E384='PC Receitas'!$O$5,E384='PC Receitas'!$O$6)),I384,IF(AND(K384="Pago",OR(E384='PC Receitas'!$O$7,E384='PC Receitas'!$O$8,E384='PC Receitas'!$O$9,E384='PC Receitas'!$O$10,E384='PC Receitas'!$O$11,E384='PC Receitas'!$O$12,E384='PC Receitas'!$O$13,E384='PC Receitas'!$O$14)),-I384,0))</f>
        <v>12927.7</v>
      </c>
      <c r="R384" s="153" t="e">
        <f t="shared" si="20"/>
        <v>#N/A</v>
      </c>
      <c r="S384" s="150" t="e">
        <f t="shared" si="21"/>
        <v>#N/A</v>
      </c>
      <c r="T384" s="150" t="e">
        <f t="shared" si="22"/>
        <v>#N/A</v>
      </c>
      <c r="U384" s="150" t="e">
        <f t="shared" si="23"/>
        <v>#N/A</v>
      </c>
      <c r="V384" s="154" t="e">
        <f>VLOOKUP(E384,'PC Receitas'!$O$4:$P$14,2,FALSE)</f>
        <v>#N/A</v>
      </c>
    </row>
    <row r="385" spans="3:22" ht="19.5" customHeight="1" thickTop="1" thickBot="1" x14ac:dyDescent="0.3">
      <c r="C385" s="58"/>
      <c r="D385" s="58" t="str">
        <f>IF(C385&lt;&gt;"",TEXT(C385,"00")&amp;"/04/"&amp;'Configurações Básicas'!$P$5,"")</f>
        <v/>
      </c>
      <c r="E385" s="58"/>
      <c r="F385" s="58"/>
      <c r="G385" s="58"/>
      <c r="H385" s="58"/>
      <c r="I385" s="59"/>
      <c r="J385" s="193"/>
      <c r="K385" s="60"/>
      <c r="L385" s="60"/>
      <c r="M385" s="56">
        <f>M384+IF(AND(K385="Pago",OR(E385='PC Receitas'!$O$4,E385='PC Receitas'!$O$5,E385='PC Receitas'!$O$6)),I385,IF(AND(K385="Pago",OR(E385='PC Receitas'!$O$7,E385='PC Receitas'!$O$8,E385='PC Receitas'!$O$9,E385='PC Receitas'!$O$10,E385='PC Receitas'!$O$11,E385='PC Receitas'!$O$12,E385='PC Receitas'!$O$13,E385='PC Receitas'!$O$14)),-I385,0))</f>
        <v>12927.7</v>
      </c>
      <c r="R385" s="153" t="e">
        <f t="shared" si="20"/>
        <v>#N/A</v>
      </c>
      <c r="S385" s="150" t="e">
        <f t="shared" si="21"/>
        <v>#N/A</v>
      </c>
      <c r="T385" s="150" t="e">
        <f t="shared" si="22"/>
        <v>#N/A</v>
      </c>
      <c r="U385" s="150" t="e">
        <f t="shared" si="23"/>
        <v>#N/A</v>
      </c>
      <c r="V385" s="154" t="e">
        <f>VLOOKUP(E385,'PC Receitas'!$O$4:$P$14,2,FALSE)</f>
        <v>#N/A</v>
      </c>
    </row>
    <row r="386" spans="3:22" ht="19.5" customHeight="1" thickTop="1" thickBot="1" x14ac:dyDescent="0.3">
      <c r="C386" s="58"/>
      <c r="D386" s="58" t="str">
        <f>IF(C386&lt;&gt;"",TEXT(C386,"00")&amp;"/04/"&amp;'Configurações Básicas'!$P$5,"")</f>
        <v/>
      </c>
      <c r="E386" s="58"/>
      <c r="F386" s="58"/>
      <c r="G386" s="58"/>
      <c r="H386" s="58"/>
      <c r="I386" s="59"/>
      <c r="J386" s="193"/>
      <c r="K386" s="60"/>
      <c r="L386" s="60"/>
      <c r="M386" s="56">
        <f>M385+IF(AND(K386="Pago",OR(E386='PC Receitas'!$O$4,E386='PC Receitas'!$O$5,E386='PC Receitas'!$O$6)),I386,IF(AND(K386="Pago",OR(E386='PC Receitas'!$O$7,E386='PC Receitas'!$O$8,E386='PC Receitas'!$O$9,E386='PC Receitas'!$O$10,E386='PC Receitas'!$O$11,E386='PC Receitas'!$O$12,E386='PC Receitas'!$O$13,E386='PC Receitas'!$O$14)),-I386,0))</f>
        <v>12927.7</v>
      </c>
      <c r="R386" s="153" t="e">
        <f t="shared" si="20"/>
        <v>#N/A</v>
      </c>
      <c r="S386" s="150" t="e">
        <f t="shared" si="21"/>
        <v>#N/A</v>
      </c>
      <c r="T386" s="150" t="e">
        <f t="shared" si="22"/>
        <v>#N/A</v>
      </c>
      <c r="U386" s="150" t="e">
        <f t="shared" si="23"/>
        <v>#N/A</v>
      </c>
      <c r="V386" s="154" t="e">
        <f>VLOOKUP(E386,'PC Receitas'!$O$4:$P$14,2,FALSE)</f>
        <v>#N/A</v>
      </c>
    </row>
    <row r="387" spans="3:22" ht="19.5" customHeight="1" thickTop="1" thickBot="1" x14ac:dyDescent="0.3">
      <c r="C387" s="58"/>
      <c r="D387" s="58" t="str">
        <f>IF(C387&lt;&gt;"",TEXT(C387,"00")&amp;"/04/"&amp;'Configurações Básicas'!$P$5,"")</f>
        <v/>
      </c>
      <c r="E387" s="58"/>
      <c r="F387" s="58"/>
      <c r="G387" s="58"/>
      <c r="H387" s="58"/>
      <c r="I387" s="59"/>
      <c r="J387" s="193"/>
      <c r="K387" s="60"/>
      <c r="L387" s="60"/>
      <c r="M387" s="56">
        <f>M386+IF(AND(K387="Pago",OR(E387='PC Receitas'!$O$4,E387='PC Receitas'!$O$5,E387='PC Receitas'!$O$6)),I387,IF(AND(K387="Pago",OR(E387='PC Receitas'!$O$7,E387='PC Receitas'!$O$8,E387='PC Receitas'!$O$9,E387='PC Receitas'!$O$10,E387='PC Receitas'!$O$11,E387='PC Receitas'!$O$12,E387='PC Receitas'!$O$13,E387='PC Receitas'!$O$14)),-I387,0))</f>
        <v>12927.7</v>
      </c>
      <c r="R387" s="153" t="e">
        <f t="shared" si="20"/>
        <v>#N/A</v>
      </c>
      <c r="S387" s="150" t="e">
        <f t="shared" si="21"/>
        <v>#N/A</v>
      </c>
      <c r="T387" s="150" t="e">
        <f t="shared" si="22"/>
        <v>#N/A</v>
      </c>
      <c r="U387" s="150" t="e">
        <f t="shared" si="23"/>
        <v>#N/A</v>
      </c>
      <c r="V387" s="154" t="e">
        <f>VLOOKUP(E387,'PC Receitas'!$O$4:$P$14,2,FALSE)</f>
        <v>#N/A</v>
      </c>
    </row>
    <row r="388" spans="3:22" ht="19.5" customHeight="1" thickTop="1" thickBot="1" x14ac:dyDescent="0.3">
      <c r="C388" s="58"/>
      <c r="D388" s="58" t="str">
        <f>IF(C388&lt;&gt;"",TEXT(C388,"00")&amp;"/04/"&amp;'Configurações Básicas'!$P$5,"")</f>
        <v/>
      </c>
      <c r="E388" s="58"/>
      <c r="F388" s="58"/>
      <c r="G388" s="58"/>
      <c r="H388" s="58"/>
      <c r="I388" s="59"/>
      <c r="J388" s="193"/>
      <c r="K388" s="60"/>
      <c r="L388" s="60"/>
      <c r="M388" s="56">
        <f>M387+IF(AND(K388="Pago",OR(E388='PC Receitas'!$O$4,E388='PC Receitas'!$O$5,E388='PC Receitas'!$O$6)),I388,IF(AND(K388="Pago",OR(E388='PC Receitas'!$O$7,E388='PC Receitas'!$O$8,E388='PC Receitas'!$O$9,E388='PC Receitas'!$O$10,E388='PC Receitas'!$O$11,E388='PC Receitas'!$O$12,E388='PC Receitas'!$O$13,E388='PC Receitas'!$O$14)),-I388,0))</f>
        <v>12927.7</v>
      </c>
      <c r="R388" s="153" t="e">
        <f t="shared" si="20"/>
        <v>#N/A</v>
      </c>
      <c r="S388" s="150" t="e">
        <f t="shared" si="21"/>
        <v>#N/A</v>
      </c>
      <c r="T388" s="150" t="e">
        <f t="shared" si="22"/>
        <v>#N/A</v>
      </c>
      <c r="U388" s="150" t="e">
        <f t="shared" si="23"/>
        <v>#N/A</v>
      </c>
      <c r="V388" s="154" t="e">
        <f>VLOOKUP(E388,'PC Receitas'!$O$4:$P$14,2,FALSE)</f>
        <v>#N/A</v>
      </c>
    </row>
    <row r="389" spans="3:22" ht="19.5" customHeight="1" thickTop="1" thickBot="1" x14ac:dyDescent="0.3">
      <c r="C389" s="58"/>
      <c r="D389" s="58" t="str">
        <f>IF(C389&lt;&gt;"",TEXT(C389,"00")&amp;"/04/"&amp;'Configurações Básicas'!$P$5,"")</f>
        <v/>
      </c>
      <c r="E389" s="58"/>
      <c r="F389" s="58"/>
      <c r="G389" s="58"/>
      <c r="H389" s="58"/>
      <c r="I389" s="59"/>
      <c r="J389" s="193"/>
      <c r="K389" s="60"/>
      <c r="L389" s="60"/>
      <c r="M389" s="56">
        <f>M388+IF(AND(K389="Pago",OR(E389='PC Receitas'!$O$4,E389='PC Receitas'!$O$5,E389='PC Receitas'!$O$6)),I389,IF(AND(K389="Pago",OR(E389='PC Receitas'!$O$7,E389='PC Receitas'!$O$8,E389='PC Receitas'!$O$9,E389='PC Receitas'!$O$10,E389='PC Receitas'!$O$11,E389='PC Receitas'!$O$12,E389='PC Receitas'!$O$13,E389='PC Receitas'!$O$14)),-I389,0))</f>
        <v>12927.7</v>
      </c>
      <c r="R389" s="153" t="e">
        <f t="shared" si="20"/>
        <v>#N/A</v>
      </c>
      <c r="S389" s="150" t="e">
        <f t="shared" si="21"/>
        <v>#N/A</v>
      </c>
      <c r="T389" s="150" t="e">
        <f t="shared" si="22"/>
        <v>#N/A</v>
      </c>
      <c r="U389" s="150" t="e">
        <f t="shared" si="23"/>
        <v>#N/A</v>
      </c>
      <c r="V389" s="154" t="e">
        <f>VLOOKUP(E389,'PC Receitas'!$O$4:$P$14,2,FALSE)</f>
        <v>#N/A</v>
      </c>
    </row>
    <row r="390" spans="3:22" ht="19.5" customHeight="1" thickTop="1" thickBot="1" x14ac:dyDescent="0.3">
      <c r="C390" s="58"/>
      <c r="D390" s="58" t="str">
        <f>IF(C390&lt;&gt;"",TEXT(C390,"00")&amp;"/04/"&amp;'Configurações Básicas'!$P$5,"")</f>
        <v/>
      </c>
      <c r="E390" s="58"/>
      <c r="F390" s="58"/>
      <c r="G390" s="58"/>
      <c r="H390" s="58"/>
      <c r="I390" s="59"/>
      <c r="J390" s="193"/>
      <c r="K390" s="60"/>
      <c r="L390" s="60"/>
      <c r="M390" s="56">
        <f>M389+IF(AND(K390="Pago",OR(E390='PC Receitas'!$O$4,E390='PC Receitas'!$O$5,E390='PC Receitas'!$O$6)),I390,IF(AND(K390="Pago",OR(E390='PC Receitas'!$O$7,E390='PC Receitas'!$O$8,E390='PC Receitas'!$O$9,E390='PC Receitas'!$O$10,E390='PC Receitas'!$O$11,E390='PC Receitas'!$O$12,E390='PC Receitas'!$O$13,E390='PC Receitas'!$O$14)),-I390,0))</f>
        <v>12927.7</v>
      </c>
      <c r="R390" s="153" t="e">
        <f t="shared" ref="R390:R453" si="24">IF(V390="Despesas_com_RH","Despesa",IF(V390="Despesas_Operacionais","Despesa",IF(V390="Despesas_com_Marketing","Despesa",IF(V390="Impostos","Despesa",IF(V390="Investimentos","Despesa","")))))</f>
        <v>#N/A</v>
      </c>
      <c r="S390" s="150" t="e">
        <f t="shared" ref="S390:S453" si="25">IF(V390="Despesas_com_Produtos","Despesa",IF(V390="Despesas_com_Serviços","Despesa",IF(V390="Despesas_Não_Operacionais","Despesa","")))</f>
        <v>#N/A</v>
      </c>
      <c r="T390" s="150" t="e">
        <f t="shared" ref="T390:T453" si="26">IF(V390="Receitas_com_Produtos","Receita",IF(V390="Receitas_com_Serviços","Receita",IF(V390="Receitas_Não_Operacionais","Receita","")))</f>
        <v>#N/A</v>
      </c>
      <c r="U390" s="150" t="e">
        <f t="shared" ref="U390:U453" si="27">IF(R390&lt;&gt;"",R390,IF(S390&lt;&gt;"",S390,IF(T390&lt;&gt;"",T390,"")))</f>
        <v>#N/A</v>
      </c>
      <c r="V390" s="154" t="e">
        <f>VLOOKUP(E390,'PC Receitas'!$O$4:$P$14,2,FALSE)</f>
        <v>#N/A</v>
      </c>
    </row>
    <row r="391" spans="3:22" ht="19.5" customHeight="1" thickTop="1" thickBot="1" x14ac:dyDescent="0.3">
      <c r="C391" s="58"/>
      <c r="D391" s="58" t="str">
        <f>IF(C391&lt;&gt;"",TEXT(C391,"00")&amp;"/04/"&amp;'Configurações Básicas'!$P$5,"")</f>
        <v/>
      </c>
      <c r="E391" s="58"/>
      <c r="F391" s="58"/>
      <c r="G391" s="58"/>
      <c r="H391" s="58"/>
      <c r="I391" s="59"/>
      <c r="J391" s="193"/>
      <c r="K391" s="60"/>
      <c r="L391" s="60"/>
      <c r="M391" s="56">
        <f>M390+IF(AND(K391="Pago",OR(E391='PC Receitas'!$O$4,E391='PC Receitas'!$O$5,E391='PC Receitas'!$O$6)),I391,IF(AND(K391="Pago",OR(E391='PC Receitas'!$O$7,E391='PC Receitas'!$O$8,E391='PC Receitas'!$O$9,E391='PC Receitas'!$O$10,E391='PC Receitas'!$O$11,E391='PC Receitas'!$O$12,E391='PC Receitas'!$O$13,E391='PC Receitas'!$O$14)),-I391,0))</f>
        <v>12927.7</v>
      </c>
      <c r="R391" s="153" t="e">
        <f t="shared" si="24"/>
        <v>#N/A</v>
      </c>
      <c r="S391" s="150" t="e">
        <f t="shared" si="25"/>
        <v>#N/A</v>
      </c>
      <c r="T391" s="150" t="e">
        <f t="shared" si="26"/>
        <v>#N/A</v>
      </c>
      <c r="U391" s="150" t="e">
        <f t="shared" si="27"/>
        <v>#N/A</v>
      </c>
      <c r="V391" s="154" t="e">
        <f>VLOOKUP(E391,'PC Receitas'!$O$4:$P$14,2,FALSE)</f>
        <v>#N/A</v>
      </c>
    </row>
    <row r="392" spans="3:22" ht="19.5" customHeight="1" thickTop="1" thickBot="1" x14ac:dyDescent="0.3">
      <c r="C392" s="58"/>
      <c r="D392" s="58" t="str">
        <f>IF(C392&lt;&gt;"",TEXT(C392,"00")&amp;"/04/"&amp;'Configurações Básicas'!$P$5,"")</f>
        <v/>
      </c>
      <c r="E392" s="58"/>
      <c r="F392" s="58"/>
      <c r="G392" s="58"/>
      <c r="H392" s="58"/>
      <c r="I392" s="59"/>
      <c r="J392" s="193"/>
      <c r="K392" s="60"/>
      <c r="L392" s="60"/>
      <c r="M392" s="56">
        <f>M391+IF(AND(K392="Pago",OR(E392='PC Receitas'!$O$4,E392='PC Receitas'!$O$5,E392='PC Receitas'!$O$6)),I392,IF(AND(K392="Pago",OR(E392='PC Receitas'!$O$7,E392='PC Receitas'!$O$8,E392='PC Receitas'!$O$9,E392='PC Receitas'!$O$10,E392='PC Receitas'!$O$11,E392='PC Receitas'!$O$12,E392='PC Receitas'!$O$13,E392='PC Receitas'!$O$14)),-I392,0))</f>
        <v>12927.7</v>
      </c>
      <c r="R392" s="153" t="e">
        <f t="shared" si="24"/>
        <v>#N/A</v>
      </c>
      <c r="S392" s="150" t="e">
        <f t="shared" si="25"/>
        <v>#N/A</v>
      </c>
      <c r="T392" s="150" t="e">
        <f t="shared" si="26"/>
        <v>#N/A</v>
      </c>
      <c r="U392" s="150" t="e">
        <f t="shared" si="27"/>
        <v>#N/A</v>
      </c>
      <c r="V392" s="154" t="e">
        <f>VLOOKUP(E392,'PC Receitas'!$O$4:$P$14,2,FALSE)</f>
        <v>#N/A</v>
      </c>
    </row>
    <row r="393" spans="3:22" ht="19.5" customHeight="1" thickTop="1" thickBot="1" x14ac:dyDescent="0.3">
      <c r="C393" s="58"/>
      <c r="D393" s="58" t="str">
        <f>IF(C393&lt;&gt;"",TEXT(C393,"00")&amp;"/04/"&amp;'Configurações Básicas'!$P$5,"")</f>
        <v/>
      </c>
      <c r="E393" s="58"/>
      <c r="F393" s="58"/>
      <c r="G393" s="58"/>
      <c r="H393" s="58"/>
      <c r="I393" s="59"/>
      <c r="J393" s="193"/>
      <c r="K393" s="60"/>
      <c r="L393" s="60"/>
      <c r="M393" s="56">
        <f>M392+IF(AND(K393="Pago",OR(E393='PC Receitas'!$O$4,E393='PC Receitas'!$O$5,E393='PC Receitas'!$O$6)),I393,IF(AND(K393="Pago",OR(E393='PC Receitas'!$O$7,E393='PC Receitas'!$O$8,E393='PC Receitas'!$O$9,E393='PC Receitas'!$O$10,E393='PC Receitas'!$O$11,E393='PC Receitas'!$O$12,E393='PC Receitas'!$O$13,E393='PC Receitas'!$O$14)),-I393,0))</f>
        <v>12927.7</v>
      </c>
      <c r="R393" s="153" t="e">
        <f t="shared" si="24"/>
        <v>#N/A</v>
      </c>
      <c r="S393" s="150" t="e">
        <f t="shared" si="25"/>
        <v>#N/A</v>
      </c>
      <c r="T393" s="150" t="e">
        <f t="shared" si="26"/>
        <v>#N/A</v>
      </c>
      <c r="U393" s="150" t="e">
        <f t="shared" si="27"/>
        <v>#N/A</v>
      </c>
      <c r="V393" s="154" t="e">
        <f>VLOOKUP(E393,'PC Receitas'!$O$4:$P$14,2,FALSE)</f>
        <v>#N/A</v>
      </c>
    </row>
    <row r="394" spans="3:22" ht="19.5" customHeight="1" thickTop="1" thickBot="1" x14ac:dyDescent="0.3">
      <c r="C394" s="58"/>
      <c r="D394" s="58" t="str">
        <f>IF(C394&lt;&gt;"",TEXT(C394,"00")&amp;"/04/"&amp;'Configurações Básicas'!$P$5,"")</f>
        <v/>
      </c>
      <c r="E394" s="58"/>
      <c r="F394" s="58"/>
      <c r="G394" s="58"/>
      <c r="H394" s="58"/>
      <c r="I394" s="59"/>
      <c r="J394" s="193"/>
      <c r="K394" s="60"/>
      <c r="L394" s="60"/>
      <c r="M394" s="56">
        <f>M393+IF(AND(K394="Pago",OR(E394='PC Receitas'!$O$4,E394='PC Receitas'!$O$5,E394='PC Receitas'!$O$6)),I394,IF(AND(K394="Pago",OR(E394='PC Receitas'!$O$7,E394='PC Receitas'!$O$8,E394='PC Receitas'!$O$9,E394='PC Receitas'!$O$10,E394='PC Receitas'!$O$11,E394='PC Receitas'!$O$12,E394='PC Receitas'!$O$13,E394='PC Receitas'!$O$14)),-I394,0))</f>
        <v>12927.7</v>
      </c>
      <c r="R394" s="153" t="e">
        <f t="shared" si="24"/>
        <v>#N/A</v>
      </c>
      <c r="S394" s="150" t="e">
        <f t="shared" si="25"/>
        <v>#N/A</v>
      </c>
      <c r="T394" s="150" t="e">
        <f t="shared" si="26"/>
        <v>#N/A</v>
      </c>
      <c r="U394" s="150" t="e">
        <f t="shared" si="27"/>
        <v>#N/A</v>
      </c>
      <c r="V394" s="154" t="e">
        <f>VLOOKUP(E394,'PC Receitas'!$O$4:$P$14,2,FALSE)</f>
        <v>#N/A</v>
      </c>
    </row>
    <row r="395" spans="3:22" ht="19.5" customHeight="1" thickTop="1" thickBot="1" x14ac:dyDescent="0.3">
      <c r="C395" s="58"/>
      <c r="D395" s="58" t="str">
        <f>IF(C395&lt;&gt;"",TEXT(C395,"00")&amp;"/04/"&amp;'Configurações Básicas'!$P$5,"")</f>
        <v/>
      </c>
      <c r="E395" s="58"/>
      <c r="F395" s="58"/>
      <c r="G395" s="58"/>
      <c r="H395" s="58"/>
      <c r="I395" s="59"/>
      <c r="J395" s="193"/>
      <c r="K395" s="60"/>
      <c r="L395" s="60"/>
      <c r="M395" s="56">
        <f>M394+IF(AND(K395="Pago",OR(E395='PC Receitas'!$O$4,E395='PC Receitas'!$O$5,E395='PC Receitas'!$O$6)),I395,IF(AND(K395="Pago",OR(E395='PC Receitas'!$O$7,E395='PC Receitas'!$O$8,E395='PC Receitas'!$O$9,E395='PC Receitas'!$O$10,E395='PC Receitas'!$O$11,E395='PC Receitas'!$O$12,E395='PC Receitas'!$O$13,E395='PC Receitas'!$O$14)),-I395,0))</f>
        <v>12927.7</v>
      </c>
      <c r="R395" s="153" t="e">
        <f t="shared" si="24"/>
        <v>#N/A</v>
      </c>
      <c r="S395" s="150" t="e">
        <f t="shared" si="25"/>
        <v>#N/A</v>
      </c>
      <c r="T395" s="150" t="e">
        <f t="shared" si="26"/>
        <v>#N/A</v>
      </c>
      <c r="U395" s="150" t="e">
        <f t="shared" si="27"/>
        <v>#N/A</v>
      </c>
      <c r="V395" s="154" t="e">
        <f>VLOOKUP(E395,'PC Receitas'!$O$4:$P$14,2,FALSE)</f>
        <v>#N/A</v>
      </c>
    </row>
    <row r="396" spans="3:22" ht="19.5" customHeight="1" thickTop="1" thickBot="1" x14ac:dyDescent="0.3">
      <c r="C396" s="58"/>
      <c r="D396" s="58" t="str">
        <f>IF(C396&lt;&gt;"",TEXT(C396,"00")&amp;"/04/"&amp;'Configurações Básicas'!$P$5,"")</f>
        <v/>
      </c>
      <c r="E396" s="58"/>
      <c r="F396" s="58"/>
      <c r="G396" s="58"/>
      <c r="H396" s="58"/>
      <c r="I396" s="59"/>
      <c r="J396" s="193"/>
      <c r="K396" s="60"/>
      <c r="L396" s="60"/>
      <c r="M396" s="56">
        <f>M395+IF(AND(K396="Pago",OR(E396='PC Receitas'!$O$4,E396='PC Receitas'!$O$5,E396='PC Receitas'!$O$6)),I396,IF(AND(K396="Pago",OR(E396='PC Receitas'!$O$7,E396='PC Receitas'!$O$8,E396='PC Receitas'!$O$9,E396='PC Receitas'!$O$10,E396='PC Receitas'!$O$11,E396='PC Receitas'!$O$12,E396='PC Receitas'!$O$13,E396='PC Receitas'!$O$14)),-I396,0))</f>
        <v>12927.7</v>
      </c>
      <c r="R396" s="153" t="e">
        <f t="shared" si="24"/>
        <v>#N/A</v>
      </c>
      <c r="S396" s="150" t="e">
        <f t="shared" si="25"/>
        <v>#N/A</v>
      </c>
      <c r="T396" s="150" t="e">
        <f t="shared" si="26"/>
        <v>#N/A</v>
      </c>
      <c r="U396" s="150" t="e">
        <f t="shared" si="27"/>
        <v>#N/A</v>
      </c>
      <c r="V396" s="154" t="e">
        <f>VLOOKUP(E396,'PC Receitas'!$O$4:$P$14,2,FALSE)</f>
        <v>#N/A</v>
      </c>
    </row>
    <row r="397" spans="3:22" ht="19.5" customHeight="1" thickTop="1" thickBot="1" x14ac:dyDescent="0.3">
      <c r="C397" s="58"/>
      <c r="D397" s="58" t="str">
        <f>IF(C397&lt;&gt;"",TEXT(C397,"00")&amp;"/04/"&amp;'Configurações Básicas'!$P$5,"")</f>
        <v/>
      </c>
      <c r="E397" s="58"/>
      <c r="F397" s="58"/>
      <c r="G397" s="58"/>
      <c r="H397" s="58"/>
      <c r="I397" s="59"/>
      <c r="J397" s="193"/>
      <c r="K397" s="60"/>
      <c r="L397" s="60"/>
      <c r="M397" s="56">
        <f>M396+IF(AND(K397="Pago",OR(E397='PC Receitas'!$O$4,E397='PC Receitas'!$O$5,E397='PC Receitas'!$O$6)),I397,IF(AND(K397="Pago",OR(E397='PC Receitas'!$O$7,E397='PC Receitas'!$O$8,E397='PC Receitas'!$O$9,E397='PC Receitas'!$O$10,E397='PC Receitas'!$O$11,E397='PC Receitas'!$O$12,E397='PC Receitas'!$O$13,E397='PC Receitas'!$O$14)),-I397,0))</f>
        <v>12927.7</v>
      </c>
      <c r="R397" s="153" t="e">
        <f t="shared" si="24"/>
        <v>#N/A</v>
      </c>
      <c r="S397" s="150" t="e">
        <f t="shared" si="25"/>
        <v>#N/A</v>
      </c>
      <c r="T397" s="150" t="e">
        <f t="shared" si="26"/>
        <v>#N/A</v>
      </c>
      <c r="U397" s="150" t="e">
        <f t="shared" si="27"/>
        <v>#N/A</v>
      </c>
      <c r="V397" s="154" t="e">
        <f>VLOOKUP(E397,'PC Receitas'!$O$4:$P$14,2,FALSE)</f>
        <v>#N/A</v>
      </c>
    </row>
    <row r="398" spans="3:22" ht="19.5" customHeight="1" thickTop="1" thickBot="1" x14ac:dyDescent="0.3">
      <c r="C398" s="58"/>
      <c r="D398" s="58" t="str">
        <f>IF(C398&lt;&gt;"",TEXT(C398,"00")&amp;"/04/"&amp;'Configurações Básicas'!$P$5,"")</f>
        <v/>
      </c>
      <c r="E398" s="58"/>
      <c r="F398" s="58"/>
      <c r="G398" s="58"/>
      <c r="H398" s="58"/>
      <c r="I398" s="59"/>
      <c r="J398" s="193"/>
      <c r="K398" s="60"/>
      <c r="L398" s="60"/>
      <c r="M398" s="56">
        <f>M397+IF(AND(K398="Pago",OR(E398='PC Receitas'!$O$4,E398='PC Receitas'!$O$5,E398='PC Receitas'!$O$6)),I398,IF(AND(K398="Pago",OR(E398='PC Receitas'!$O$7,E398='PC Receitas'!$O$8,E398='PC Receitas'!$O$9,E398='PC Receitas'!$O$10,E398='PC Receitas'!$O$11,E398='PC Receitas'!$O$12,E398='PC Receitas'!$O$13,E398='PC Receitas'!$O$14)),-I398,0))</f>
        <v>12927.7</v>
      </c>
      <c r="R398" s="153" t="e">
        <f t="shared" si="24"/>
        <v>#N/A</v>
      </c>
      <c r="S398" s="150" t="e">
        <f t="shared" si="25"/>
        <v>#N/A</v>
      </c>
      <c r="T398" s="150" t="e">
        <f t="shared" si="26"/>
        <v>#N/A</v>
      </c>
      <c r="U398" s="150" t="e">
        <f t="shared" si="27"/>
        <v>#N/A</v>
      </c>
      <c r="V398" s="154" t="e">
        <f>VLOOKUP(E398,'PC Receitas'!$O$4:$P$14,2,FALSE)</f>
        <v>#N/A</v>
      </c>
    </row>
    <row r="399" spans="3:22" ht="19.5" customHeight="1" thickTop="1" thickBot="1" x14ac:dyDescent="0.3">
      <c r="C399" s="58"/>
      <c r="D399" s="58" t="str">
        <f>IF(C399&lt;&gt;"",TEXT(C399,"00")&amp;"/04/"&amp;'Configurações Básicas'!$P$5,"")</f>
        <v/>
      </c>
      <c r="E399" s="58"/>
      <c r="F399" s="58"/>
      <c r="G399" s="58"/>
      <c r="H399" s="58"/>
      <c r="I399" s="59"/>
      <c r="J399" s="193"/>
      <c r="K399" s="60"/>
      <c r="L399" s="60"/>
      <c r="M399" s="56">
        <f>M398+IF(AND(K399="Pago",OR(E399='PC Receitas'!$O$4,E399='PC Receitas'!$O$5,E399='PC Receitas'!$O$6)),I399,IF(AND(K399="Pago",OR(E399='PC Receitas'!$O$7,E399='PC Receitas'!$O$8,E399='PC Receitas'!$O$9,E399='PC Receitas'!$O$10,E399='PC Receitas'!$O$11,E399='PC Receitas'!$O$12,E399='PC Receitas'!$O$13,E399='PC Receitas'!$O$14)),-I399,0))</f>
        <v>12927.7</v>
      </c>
      <c r="R399" s="153" t="e">
        <f t="shared" si="24"/>
        <v>#N/A</v>
      </c>
      <c r="S399" s="150" t="e">
        <f t="shared" si="25"/>
        <v>#N/A</v>
      </c>
      <c r="T399" s="150" t="e">
        <f t="shared" si="26"/>
        <v>#N/A</v>
      </c>
      <c r="U399" s="150" t="e">
        <f t="shared" si="27"/>
        <v>#N/A</v>
      </c>
      <c r="V399" s="154" t="e">
        <f>VLOOKUP(E399,'PC Receitas'!$O$4:$P$14,2,FALSE)</f>
        <v>#N/A</v>
      </c>
    </row>
    <row r="400" spans="3:22" ht="19.5" customHeight="1" thickTop="1" thickBot="1" x14ac:dyDescent="0.3">
      <c r="C400" s="58"/>
      <c r="D400" s="58" t="str">
        <f>IF(C400&lt;&gt;"",TEXT(C400,"00")&amp;"/04/"&amp;'Configurações Básicas'!$P$5,"")</f>
        <v/>
      </c>
      <c r="E400" s="58"/>
      <c r="F400" s="58"/>
      <c r="G400" s="58"/>
      <c r="H400" s="58"/>
      <c r="I400" s="59"/>
      <c r="J400" s="193"/>
      <c r="K400" s="60"/>
      <c r="L400" s="60"/>
      <c r="M400" s="56">
        <f>M399+IF(AND(K400="Pago",OR(E400='PC Receitas'!$O$4,E400='PC Receitas'!$O$5,E400='PC Receitas'!$O$6)),I400,IF(AND(K400="Pago",OR(E400='PC Receitas'!$O$7,E400='PC Receitas'!$O$8,E400='PC Receitas'!$O$9,E400='PC Receitas'!$O$10,E400='PC Receitas'!$O$11,E400='PC Receitas'!$O$12,E400='PC Receitas'!$O$13,E400='PC Receitas'!$O$14)),-I400,0))</f>
        <v>12927.7</v>
      </c>
      <c r="R400" s="153" t="e">
        <f t="shared" si="24"/>
        <v>#N/A</v>
      </c>
      <c r="S400" s="150" t="e">
        <f t="shared" si="25"/>
        <v>#N/A</v>
      </c>
      <c r="T400" s="150" t="e">
        <f t="shared" si="26"/>
        <v>#N/A</v>
      </c>
      <c r="U400" s="150" t="e">
        <f t="shared" si="27"/>
        <v>#N/A</v>
      </c>
      <c r="V400" s="154" t="e">
        <f>VLOOKUP(E400,'PC Receitas'!$O$4:$P$14,2,FALSE)</f>
        <v>#N/A</v>
      </c>
    </row>
    <row r="401" spans="3:22" ht="19.5" customHeight="1" thickTop="1" thickBot="1" x14ac:dyDescent="0.3">
      <c r="C401" s="58"/>
      <c r="D401" s="58" t="str">
        <f>IF(C401&lt;&gt;"",TEXT(C401,"00")&amp;"/04/"&amp;'Configurações Básicas'!$P$5,"")</f>
        <v/>
      </c>
      <c r="E401" s="58"/>
      <c r="F401" s="58"/>
      <c r="G401" s="58"/>
      <c r="H401" s="58"/>
      <c r="I401" s="59"/>
      <c r="J401" s="193"/>
      <c r="K401" s="60"/>
      <c r="L401" s="60"/>
      <c r="M401" s="56">
        <f>M400+IF(AND(K401="Pago",OR(E401='PC Receitas'!$O$4,E401='PC Receitas'!$O$5,E401='PC Receitas'!$O$6)),I401,IF(AND(K401="Pago",OR(E401='PC Receitas'!$O$7,E401='PC Receitas'!$O$8,E401='PC Receitas'!$O$9,E401='PC Receitas'!$O$10,E401='PC Receitas'!$O$11,E401='PC Receitas'!$O$12,E401='PC Receitas'!$O$13,E401='PC Receitas'!$O$14)),-I401,0))</f>
        <v>12927.7</v>
      </c>
      <c r="R401" s="153" t="e">
        <f t="shared" si="24"/>
        <v>#N/A</v>
      </c>
      <c r="S401" s="150" t="e">
        <f t="shared" si="25"/>
        <v>#N/A</v>
      </c>
      <c r="T401" s="150" t="e">
        <f t="shared" si="26"/>
        <v>#N/A</v>
      </c>
      <c r="U401" s="150" t="e">
        <f t="shared" si="27"/>
        <v>#N/A</v>
      </c>
      <c r="V401" s="154" t="e">
        <f>VLOOKUP(E401,'PC Receitas'!$O$4:$P$14,2,FALSE)</f>
        <v>#N/A</v>
      </c>
    </row>
    <row r="402" spans="3:22" ht="19.5" customHeight="1" thickTop="1" thickBot="1" x14ac:dyDescent="0.3">
      <c r="C402" s="58"/>
      <c r="D402" s="58" t="str">
        <f>IF(C402&lt;&gt;"",TEXT(C402,"00")&amp;"/04/"&amp;'Configurações Básicas'!$P$5,"")</f>
        <v/>
      </c>
      <c r="E402" s="58"/>
      <c r="F402" s="58"/>
      <c r="G402" s="58"/>
      <c r="H402" s="58"/>
      <c r="I402" s="59"/>
      <c r="J402" s="193"/>
      <c r="K402" s="60"/>
      <c r="L402" s="60"/>
      <c r="M402" s="56">
        <f>M401+IF(AND(K402="Pago",OR(E402='PC Receitas'!$O$4,E402='PC Receitas'!$O$5,E402='PC Receitas'!$O$6)),I402,IF(AND(K402="Pago",OR(E402='PC Receitas'!$O$7,E402='PC Receitas'!$O$8,E402='PC Receitas'!$O$9,E402='PC Receitas'!$O$10,E402='PC Receitas'!$O$11,E402='PC Receitas'!$O$12,E402='PC Receitas'!$O$13,E402='PC Receitas'!$O$14)),-I402,0))</f>
        <v>12927.7</v>
      </c>
      <c r="R402" s="153" t="e">
        <f t="shared" si="24"/>
        <v>#N/A</v>
      </c>
      <c r="S402" s="150" t="e">
        <f t="shared" si="25"/>
        <v>#N/A</v>
      </c>
      <c r="T402" s="150" t="e">
        <f t="shared" si="26"/>
        <v>#N/A</v>
      </c>
      <c r="U402" s="150" t="e">
        <f t="shared" si="27"/>
        <v>#N/A</v>
      </c>
      <c r="V402" s="154" t="e">
        <f>VLOOKUP(E402,'PC Receitas'!$O$4:$P$14,2,FALSE)</f>
        <v>#N/A</v>
      </c>
    </row>
    <row r="403" spans="3:22" ht="19.5" customHeight="1" thickTop="1" thickBot="1" x14ac:dyDescent="0.3">
      <c r="C403" s="58"/>
      <c r="D403" s="58" t="str">
        <f>IF(C403&lt;&gt;"",TEXT(C403,"00")&amp;"/04/"&amp;'Configurações Básicas'!$P$5,"")</f>
        <v/>
      </c>
      <c r="E403" s="58"/>
      <c r="F403" s="58"/>
      <c r="G403" s="58"/>
      <c r="H403" s="58"/>
      <c r="I403" s="59"/>
      <c r="J403" s="193"/>
      <c r="K403" s="60"/>
      <c r="L403" s="60"/>
      <c r="M403" s="56">
        <f>M402+IF(AND(K403="Pago",OR(E403='PC Receitas'!$O$4,E403='PC Receitas'!$O$5,E403='PC Receitas'!$O$6)),I403,IF(AND(K403="Pago",OR(E403='PC Receitas'!$O$7,E403='PC Receitas'!$O$8,E403='PC Receitas'!$O$9,E403='PC Receitas'!$O$10,E403='PC Receitas'!$O$11,E403='PC Receitas'!$O$12,E403='PC Receitas'!$O$13,E403='PC Receitas'!$O$14)),-I403,0))</f>
        <v>12927.7</v>
      </c>
      <c r="R403" s="153" t="e">
        <f t="shared" si="24"/>
        <v>#N/A</v>
      </c>
      <c r="S403" s="150" t="e">
        <f t="shared" si="25"/>
        <v>#N/A</v>
      </c>
      <c r="T403" s="150" t="e">
        <f t="shared" si="26"/>
        <v>#N/A</v>
      </c>
      <c r="U403" s="150" t="e">
        <f t="shared" si="27"/>
        <v>#N/A</v>
      </c>
      <c r="V403" s="154" t="e">
        <f>VLOOKUP(E403,'PC Receitas'!$O$4:$P$14,2,FALSE)</f>
        <v>#N/A</v>
      </c>
    </row>
    <row r="404" spans="3:22" ht="19.5" customHeight="1" thickTop="1" thickBot="1" x14ac:dyDescent="0.3">
      <c r="C404" s="58"/>
      <c r="D404" s="58" t="str">
        <f>IF(C404&lt;&gt;"",TEXT(C404,"00")&amp;"/04/"&amp;'Configurações Básicas'!$P$5,"")</f>
        <v/>
      </c>
      <c r="E404" s="58"/>
      <c r="F404" s="58"/>
      <c r="G404" s="58"/>
      <c r="H404" s="58"/>
      <c r="I404" s="59"/>
      <c r="J404" s="193"/>
      <c r="K404" s="60"/>
      <c r="L404" s="60"/>
      <c r="M404" s="56">
        <f>M403+IF(AND(K404="Pago",OR(E404='PC Receitas'!$O$4,E404='PC Receitas'!$O$5,E404='PC Receitas'!$O$6)),I404,IF(AND(K404="Pago",OR(E404='PC Receitas'!$O$7,E404='PC Receitas'!$O$8,E404='PC Receitas'!$O$9,E404='PC Receitas'!$O$10,E404='PC Receitas'!$O$11,E404='PC Receitas'!$O$12,E404='PC Receitas'!$O$13,E404='PC Receitas'!$O$14)),-I404,0))</f>
        <v>12927.7</v>
      </c>
      <c r="R404" s="153" t="e">
        <f t="shared" si="24"/>
        <v>#N/A</v>
      </c>
      <c r="S404" s="150" t="e">
        <f t="shared" si="25"/>
        <v>#N/A</v>
      </c>
      <c r="T404" s="150" t="e">
        <f t="shared" si="26"/>
        <v>#N/A</v>
      </c>
      <c r="U404" s="150" t="e">
        <f t="shared" si="27"/>
        <v>#N/A</v>
      </c>
      <c r="V404" s="154" t="e">
        <f>VLOOKUP(E404,'PC Receitas'!$O$4:$P$14,2,FALSE)</f>
        <v>#N/A</v>
      </c>
    </row>
    <row r="405" spans="3:22" ht="19.5" customHeight="1" thickTop="1" thickBot="1" x14ac:dyDescent="0.3">
      <c r="C405" s="58"/>
      <c r="D405" s="58" t="str">
        <f>IF(C405&lt;&gt;"",TEXT(C405,"00")&amp;"/04/"&amp;'Configurações Básicas'!$P$5,"")</f>
        <v/>
      </c>
      <c r="E405" s="58"/>
      <c r="F405" s="58"/>
      <c r="G405" s="58"/>
      <c r="H405" s="58"/>
      <c r="I405" s="59"/>
      <c r="J405" s="193"/>
      <c r="K405" s="60"/>
      <c r="L405" s="60"/>
      <c r="M405" s="56">
        <f>M404+IF(AND(K405="Pago",OR(E405='PC Receitas'!$O$4,E405='PC Receitas'!$O$5,E405='PC Receitas'!$O$6)),I405,IF(AND(K405="Pago",OR(E405='PC Receitas'!$O$7,E405='PC Receitas'!$O$8,E405='PC Receitas'!$O$9,E405='PC Receitas'!$O$10,E405='PC Receitas'!$O$11,E405='PC Receitas'!$O$12,E405='PC Receitas'!$O$13,E405='PC Receitas'!$O$14)),-I405,0))</f>
        <v>12927.7</v>
      </c>
      <c r="R405" s="153" t="e">
        <f t="shared" si="24"/>
        <v>#N/A</v>
      </c>
      <c r="S405" s="150" t="e">
        <f t="shared" si="25"/>
        <v>#N/A</v>
      </c>
      <c r="T405" s="150" t="e">
        <f t="shared" si="26"/>
        <v>#N/A</v>
      </c>
      <c r="U405" s="150" t="e">
        <f t="shared" si="27"/>
        <v>#N/A</v>
      </c>
      <c r="V405" s="154" t="e">
        <f>VLOOKUP(E405,'PC Receitas'!$O$4:$P$14,2,FALSE)</f>
        <v>#N/A</v>
      </c>
    </row>
    <row r="406" spans="3:22" ht="19.5" customHeight="1" thickTop="1" thickBot="1" x14ac:dyDescent="0.3">
      <c r="C406" s="58"/>
      <c r="D406" s="58" t="str">
        <f>IF(C406&lt;&gt;"",TEXT(C406,"00")&amp;"/04/"&amp;'Configurações Básicas'!$P$5,"")</f>
        <v/>
      </c>
      <c r="E406" s="58"/>
      <c r="F406" s="58"/>
      <c r="G406" s="58"/>
      <c r="H406" s="58"/>
      <c r="I406" s="59"/>
      <c r="J406" s="193"/>
      <c r="K406" s="60"/>
      <c r="L406" s="60"/>
      <c r="M406" s="56">
        <f>M405+IF(AND(K406="Pago",OR(E406='PC Receitas'!$O$4,E406='PC Receitas'!$O$5,E406='PC Receitas'!$O$6)),I406,IF(AND(K406="Pago",OR(E406='PC Receitas'!$O$7,E406='PC Receitas'!$O$8,E406='PC Receitas'!$O$9,E406='PC Receitas'!$O$10,E406='PC Receitas'!$O$11,E406='PC Receitas'!$O$12,E406='PC Receitas'!$O$13,E406='PC Receitas'!$O$14)),-I406,0))</f>
        <v>12927.7</v>
      </c>
      <c r="R406" s="153" t="e">
        <f t="shared" si="24"/>
        <v>#N/A</v>
      </c>
      <c r="S406" s="150" t="e">
        <f t="shared" si="25"/>
        <v>#N/A</v>
      </c>
      <c r="T406" s="150" t="e">
        <f t="shared" si="26"/>
        <v>#N/A</v>
      </c>
      <c r="U406" s="150" t="e">
        <f t="shared" si="27"/>
        <v>#N/A</v>
      </c>
      <c r="V406" s="154" t="e">
        <f>VLOOKUP(E406,'PC Receitas'!$O$4:$P$14,2,FALSE)</f>
        <v>#N/A</v>
      </c>
    </row>
    <row r="407" spans="3:22" ht="19.5" customHeight="1" thickTop="1" thickBot="1" x14ac:dyDescent="0.3">
      <c r="C407" s="58"/>
      <c r="D407" s="58" t="str">
        <f>IF(C407&lt;&gt;"",TEXT(C407,"00")&amp;"/04/"&amp;'Configurações Básicas'!$P$5,"")</f>
        <v/>
      </c>
      <c r="E407" s="58"/>
      <c r="F407" s="58"/>
      <c r="G407" s="58"/>
      <c r="H407" s="58"/>
      <c r="I407" s="59"/>
      <c r="J407" s="193"/>
      <c r="K407" s="60"/>
      <c r="L407" s="60"/>
      <c r="M407" s="56">
        <f>M406+IF(AND(K407="Pago",OR(E407='PC Receitas'!$O$4,E407='PC Receitas'!$O$5,E407='PC Receitas'!$O$6)),I407,IF(AND(K407="Pago",OR(E407='PC Receitas'!$O$7,E407='PC Receitas'!$O$8,E407='PC Receitas'!$O$9,E407='PC Receitas'!$O$10,E407='PC Receitas'!$O$11,E407='PC Receitas'!$O$12,E407='PC Receitas'!$O$13,E407='PC Receitas'!$O$14)),-I407,0))</f>
        <v>12927.7</v>
      </c>
      <c r="R407" s="153" t="e">
        <f t="shared" si="24"/>
        <v>#N/A</v>
      </c>
      <c r="S407" s="150" t="e">
        <f t="shared" si="25"/>
        <v>#N/A</v>
      </c>
      <c r="T407" s="150" t="e">
        <f t="shared" si="26"/>
        <v>#N/A</v>
      </c>
      <c r="U407" s="150" t="e">
        <f t="shared" si="27"/>
        <v>#N/A</v>
      </c>
      <c r="V407" s="154" t="e">
        <f>VLOOKUP(E407,'PC Receitas'!$O$4:$P$14,2,FALSE)</f>
        <v>#N/A</v>
      </c>
    </row>
    <row r="408" spans="3:22" ht="19.5" customHeight="1" thickTop="1" thickBot="1" x14ac:dyDescent="0.3">
      <c r="C408" s="58"/>
      <c r="D408" s="58" t="str">
        <f>IF(C408&lt;&gt;"",TEXT(C408,"00")&amp;"/04/"&amp;'Configurações Básicas'!$P$5,"")</f>
        <v/>
      </c>
      <c r="E408" s="58"/>
      <c r="F408" s="58"/>
      <c r="G408" s="58"/>
      <c r="H408" s="58"/>
      <c r="I408" s="59"/>
      <c r="J408" s="193"/>
      <c r="K408" s="60"/>
      <c r="L408" s="60"/>
      <c r="M408" s="56">
        <f>M407+IF(AND(K408="Pago",OR(E408='PC Receitas'!$O$4,E408='PC Receitas'!$O$5,E408='PC Receitas'!$O$6)),I408,IF(AND(K408="Pago",OR(E408='PC Receitas'!$O$7,E408='PC Receitas'!$O$8,E408='PC Receitas'!$O$9,E408='PC Receitas'!$O$10,E408='PC Receitas'!$O$11,E408='PC Receitas'!$O$12,E408='PC Receitas'!$O$13,E408='PC Receitas'!$O$14)),-I408,0))</f>
        <v>12927.7</v>
      </c>
      <c r="R408" s="153" t="e">
        <f t="shared" si="24"/>
        <v>#N/A</v>
      </c>
      <c r="S408" s="150" t="e">
        <f t="shared" si="25"/>
        <v>#N/A</v>
      </c>
      <c r="T408" s="150" t="e">
        <f t="shared" si="26"/>
        <v>#N/A</v>
      </c>
      <c r="U408" s="150" t="e">
        <f t="shared" si="27"/>
        <v>#N/A</v>
      </c>
      <c r="V408" s="154" t="e">
        <f>VLOOKUP(E408,'PC Receitas'!$O$4:$P$14,2,FALSE)</f>
        <v>#N/A</v>
      </c>
    </row>
    <row r="409" spans="3:22" ht="19.5" customHeight="1" thickTop="1" thickBot="1" x14ac:dyDescent="0.3">
      <c r="C409" s="58"/>
      <c r="D409" s="58" t="str">
        <f>IF(C409&lt;&gt;"",TEXT(C409,"00")&amp;"/04/"&amp;'Configurações Básicas'!$P$5,"")</f>
        <v/>
      </c>
      <c r="E409" s="58"/>
      <c r="F409" s="58"/>
      <c r="G409" s="58"/>
      <c r="H409" s="58"/>
      <c r="I409" s="59"/>
      <c r="J409" s="193"/>
      <c r="K409" s="60"/>
      <c r="L409" s="60"/>
      <c r="M409" s="56">
        <f>M408+IF(AND(K409="Pago",OR(E409='PC Receitas'!$O$4,E409='PC Receitas'!$O$5,E409='PC Receitas'!$O$6)),I409,IF(AND(K409="Pago",OR(E409='PC Receitas'!$O$7,E409='PC Receitas'!$O$8,E409='PC Receitas'!$O$9,E409='PC Receitas'!$O$10,E409='PC Receitas'!$O$11,E409='PC Receitas'!$O$12,E409='PC Receitas'!$O$13,E409='PC Receitas'!$O$14)),-I409,0))</f>
        <v>12927.7</v>
      </c>
      <c r="R409" s="153" t="e">
        <f t="shared" si="24"/>
        <v>#N/A</v>
      </c>
      <c r="S409" s="150" t="e">
        <f t="shared" si="25"/>
        <v>#N/A</v>
      </c>
      <c r="T409" s="150" t="e">
        <f t="shared" si="26"/>
        <v>#N/A</v>
      </c>
      <c r="U409" s="150" t="e">
        <f t="shared" si="27"/>
        <v>#N/A</v>
      </c>
      <c r="V409" s="154" t="e">
        <f>VLOOKUP(E409,'PC Receitas'!$O$4:$P$14,2,FALSE)</f>
        <v>#N/A</v>
      </c>
    </row>
    <row r="410" spans="3:22" ht="19.5" customHeight="1" thickTop="1" thickBot="1" x14ac:dyDescent="0.3">
      <c r="C410" s="58"/>
      <c r="D410" s="58" t="str">
        <f>IF(C410&lt;&gt;"",TEXT(C410,"00")&amp;"/04/"&amp;'Configurações Básicas'!$P$5,"")</f>
        <v/>
      </c>
      <c r="E410" s="58"/>
      <c r="F410" s="58"/>
      <c r="G410" s="58"/>
      <c r="H410" s="58"/>
      <c r="I410" s="59"/>
      <c r="J410" s="193"/>
      <c r="K410" s="60"/>
      <c r="L410" s="60"/>
      <c r="M410" s="56">
        <f>M409+IF(AND(K410="Pago",OR(E410='PC Receitas'!$O$4,E410='PC Receitas'!$O$5,E410='PC Receitas'!$O$6)),I410,IF(AND(K410="Pago",OR(E410='PC Receitas'!$O$7,E410='PC Receitas'!$O$8,E410='PC Receitas'!$O$9,E410='PC Receitas'!$O$10,E410='PC Receitas'!$O$11,E410='PC Receitas'!$O$12,E410='PC Receitas'!$O$13,E410='PC Receitas'!$O$14)),-I410,0))</f>
        <v>12927.7</v>
      </c>
      <c r="R410" s="153" t="e">
        <f t="shared" si="24"/>
        <v>#N/A</v>
      </c>
      <c r="S410" s="150" t="e">
        <f t="shared" si="25"/>
        <v>#N/A</v>
      </c>
      <c r="T410" s="150" t="e">
        <f t="shared" si="26"/>
        <v>#N/A</v>
      </c>
      <c r="U410" s="150" t="e">
        <f t="shared" si="27"/>
        <v>#N/A</v>
      </c>
      <c r="V410" s="154" t="e">
        <f>VLOOKUP(E410,'PC Receitas'!$O$4:$P$14,2,FALSE)</f>
        <v>#N/A</v>
      </c>
    </row>
    <row r="411" spans="3:22" ht="19.5" customHeight="1" thickTop="1" thickBot="1" x14ac:dyDescent="0.3">
      <c r="C411" s="58"/>
      <c r="D411" s="58" t="str">
        <f>IF(C411&lt;&gt;"",TEXT(C411,"00")&amp;"/04/"&amp;'Configurações Básicas'!$P$5,"")</f>
        <v/>
      </c>
      <c r="E411" s="58"/>
      <c r="F411" s="58"/>
      <c r="G411" s="58"/>
      <c r="H411" s="58"/>
      <c r="I411" s="59"/>
      <c r="J411" s="193"/>
      <c r="K411" s="60"/>
      <c r="L411" s="60"/>
      <c r="M411" s="56">
        <f>M410+IF(AND(K411="Pago",OR(E411='PC Receitas'!$O$4,E411='PC Receitas'!$O$5,E411='PC Receitas'!$O$6)),I411,IF(AND(K411="Pago",OR(E411='PC Receitas'!$O$7,E411='PC Receitas'!$O$8,E411='PC Receitas'!$O$9,E411='PC Receitas'!$O$10,E411='PC Receitas'!$O$11,E411='PC Receitas'!$O$12,E411='PC Receitas'!$O$13,E411='PC Receitas'!$O$14)),-I411,0))</f>
        <v>12927.7</v>
      </c>
      <c r="R411" s="153" t="e">
        <f t="shared" si="24"/>
        <v>#N/A</v>
      </c>
      <c r="S411" s="150" t="e">
        <f t="shared" si="25"/>
        <v>#N/A</v>
      </c>
      <c r="T411" s="150" t="e">
        <f t="shared" si="26"/>
        <v>#N/A</v>
      </c>
      <c r="U411" s="150" t="e">
        <f t="shared" si="27"/>
        <v>#N/A</v>
      </c>
      <c r="V411" s="154" t="e">
        <f>VLOOKUP(E411,'PC Receitas'!$O$4:$P$14,2,FALSE)</f>
        <v>#N/A</v>
      </c>
    </row>
    <row r="412" spans="3:22" ht="19.5" customHeight="1" thickTop="1" thickBot="1" x14ac:dyDescent="0.3">
      <c r="C412" s="58"/>
      <c r="D412" s="58" t="str">
        <f>IF(C412&lt;&gt;"",TEXT(C412,"00")&amp;"/04/"&amp;'Configurações Básicas'!$P$5,"")</f>
        <v/>
      </c>
      <c r="E412" s="58"/>
      <c r="F412" s="58"/>
      <c r="G412" s="58"/>
      <c r="H412" s="58"/>
      <c r="I412" s="59"/>
      <c r="J412" s="193"/>
      <c r="K412" s="60"/>
      <c r="L412" s="60"/>
      <c r="M412" s="56">
        <f>M411+IF(AND(K412="Pago",OR(E412='PC Receitas'!$O$4,E412='PC Receitas'!$O$5,E412='PC Receitas'!$O$6)),I412,IF(AND(K412="Pago",OR(E412='PC Receitas'!$O$7,E412='PC Receitas'!$O$8,E412='PC Receitas'!$O$9,E412='PC Receitas'!$O$10,E412='PC Receitas'!$O$11,E412='PC Receitas'!$O$12,E412='PC Receitas'!$O$13,E412='PC Receitas'!$O$14)),-I412,0))</f>
        <v>12927.7</v>
      </c>
      <c r="R412" s="153" t="e">
        <f t="shared" si="24"/>
        <v>#N/A</v>
      </c>
      <c r="S412" s="150" t="e">
        <f t="shared" si="25"/>
        <v>#N/A</v>
      </c>
      <c r="T412" s="150" t="e">
        <f t="shared" si="26"/>
        <v>#N/A</v>
      </c>
      <c r="U412" s="150" t="e">
        <f t="shared" si="27"/>
        <v>#N/A</v>
      </c>
      <c r="V412" s="154" t="e">
        <f>VLOOKUP(E412,'PC Receitas'!$O$4:$P$14,2,FALSE)</f>
        <v>#N/A</v>
      </c>
    </row>
    <row r="413" spans="3:22" ht="19.5" customHeight="1" thickTop="1" thickBot="1" x14ac:dyDescent="0.3">
      <c r="C413" s="58"/>
      <c r="D413" s="58" t="str">
        <f>IF(C413&lt;&gt;"",TEXT(C413,"00")&amp;"/04/"&amp;'Configurações Básicas'!$P$5,"")</f>
        <v/>
      </c>
      <c r="E413" s="58"/>
      <c r="F413" s="58"/>
      <c r="G413" s="58"/>
      <c r="H413" s="58"/>
      <c r="I413" s="59"/>
      <c r="J413" s="193"/>
      <c r="K413" s="60"/>
      <c r="L413" s="60"/>
      <c r="M413" s="56">
        <f>M412+IF(AND(K413="Pago",OR(E413='PC Receitas'!$O$4,E413='PC Receitas'!$O$5,E413='PC Receitas'!$O$6)),I413,IF(AND(K413="Pago",OR(E413='PC Receitas'!$O$7,E413='PC Receitas'!$O$8,E413='PC Receitas'!$O$9,E413='PC Receitas'!$O$10,E413='PC Receitas'!$O$11,E413='PC Receitas'!$O$12,E413='PC Receitas'!$O$13,E413='PC Receitas'!$O$14)),-I413,0))</f>
        <v>12927.7</v>
      </c>
      <c r="R413" s="153" t="e">
        <f t="shared" si="24"/>
        <v>#N/A</v>
      </c>
      <c r="S413" s="150" t="e">
        <f t="shared" si="25"/>
        <v>#N/A</v>
      </c>
      <c r="T413" s="150" t="e">
        <f t="shared" si="26"/>
        <v>#N/A</v>
      </c>
      <c r="U413" s="150" t="e">
        <f t="shared" si="27"/>
        <v>#N/A</v>
      </c>
      <c r="V413" s="154" t="e">
        <f>VLOOKUP(E413,'PC Receitas'!$O$4:$P$14,2,FALSE)</f>
        <v>#N/A</v>
      </c>
    </row>
    <row r="414" spans="3:22" ht="19.5" customHeight="1" thickTop="1" thickBot="1" x14ac:dyDescent="0.3">
      <c r="C414" s="58"/>
      <c r="D414" s="58" t="str">
        <f>IF(C414&lt;&gt;"",TEXT(C414,"00")&amp;"/04/"&amp;'Configurações Básicas'!$P$5,"")</f>
        <v/>
      </c>
      <c r="E414" s="58"/>
      <c r="F414" s="58"/>
      <c r="G414" s="58"/>
      <c r="H414" s="58"/>
      <c r="I414" s="59"/>
      <c r="J414" s="193"/>
      <c r="K414" s="60"/>
      <c r="L414" s="60"/>
      <c r="M414" s="56">
        <f>M413+IF(AND(K414="Pago",OR(E414='PC Receitas'!$O$4,E414='PC Receitas'!$O$5,E414='PC Receitas'!$O$6)),I414,IF(AND(K414="Pago",OR(E414='PC Receitas'!$O$7,E414='PC Receitas'!$O$8,E414='PC Receitas'!$O$9,E414='PC Receitas'!$O$10,E414='PC Receitas'!$O$11,E414='PC Receitas'!$O$12,E414='PC Receitas'!$O$13,E414='PC Receitas'!$O$14)),-I414,0))</f>
        <v>12927.7</v>
      </c>
      <c r="R414" s="153" t="e">
        <f t="shared" si="24"/>
        <v>#N/A</v>
      </c>
      <c r="S414" s="150" t="e">
        <f t="shared" si="25"/>
        <v>#N/A</v>
      </c>
      <c r="T414" s="150" t="e">
        <f t="shared" si="26"/>
        <v>#N/A</v>
      </c>
      <c r="U414" s="150" t="e">
        <f t="shared" si="27"/>
        <v>#N/A</v>
      </c>
      <c r="V414" s="154" t="e">
        <f>VLOOKUP(E414,'PC Receitas'!$O$4:$P$14,2,FALSE)</f>
        <v>#N/A</v>
      </c>
    </row>
    <row r="415" spans="3:22" ht="19.5" customHeight="1" thickTop="1" thickBot="1" x14ac:dyDescent="0.3">
      <c r="C415" s="58"/>
      <c r="D415" s="58" t="str">
        <f>IF(C415&lt;&gt;"",TEXT(C415,"00")&amp;"/04/"&amp;'Configurações Básicas'!$P$5,"")</f>
        <v/>
      </c>
      <c r="E415" s="58"/>
      <c r="F415" s="58"/>
      <c r="G415" s="58"/>
      <c r="H415" s="58"/>
      <c r="I415" s="59"/>
      <c r="J415" s="193"/>
      <c r="K415" s="60"/>
      <c r="L415" s="60"/>
      <c r="M415" s="56">
        <f>M414+IF(AND(K415="Pago",OR(E415='PC Receitas'!$O$4,E415='PC Receitas'!$O$5,E415='PC Receitas'!$O$6)),I415,IF(AND(K415="Pago",OR(E415='PC Receitas'!$O$7,E415='PC Receitas'!$O$8,E415='PC Receitas'!$O$9,E415='PC Receitas'!$O$10,E415='PC Receitas'!$O$11,E415='PC Receitas'!$O$12,E415='PC Receitas'!$O$13,E415='PC Receitas'!$O$14)),-I415,0))</f>
        <v>12927.7</v>
      </c>
      <c r="R415" s="153" t="e">
        <f t="shared" si="24"/>
        <v>#N/A</v>
      </c>
      <c r="S415" s="150" t="e">
        <f t="shared" si="25"/>
        <v>#N/A</v>
      </c>
      <c r="T415" s="150" t="e">
        <f t="shared" si="26"/>
        <v>#N/A</v>
      </c>
      <c r="U415" s="150" t="e">
        <f t="shared" si="27"/>
        <v>#N/A</v>
      </c>
      <c r="V415" s="154" t="e">
        <f>VLOOKUP(E415,'PC Receitas'!$O$4:$P$14,2,FALSE)</f>
        <v>#N/A</v>
      </c>
    </row>
    <row r="416" spans="3:22" ht="19.5" customHeight="1" thickTop="1" thickBot="1" x14ac:dyDescent="0.3">
      <c r="C416" s="58"/>
      <c r="D416" s="58" t="str">
        <f>IF(C416&lt;&gt;"",TEXT(C416,"00")&amp;"/04/"&amp;'Configurações Básicas'!$P$5,"")</f>
        <v/>
      </c>
      <c r="E416" s="58"/>
      <c r="F416" s="58"/>
      <c r="G416" s="58"/>
      <c r="H416" s="58"/>
      <c r="I416" s="59"/>
      <c r="J416" s="193"/>
      <c r="K416" s="60"/>
      <c r="L416" s="60"/>
      <c r="M416" s="56">
        <f>M415+IF(AND(K416="Pago",OR(E416='PC Receitas'!$O$4,E416='PC Receitas'!$O$5,E416='PC Receitas'!$O$6)),I416,IF(AND(K416="Pago",OR(E416='PC Receitas'!$O$7,E416='PC Receitas'!$O$8,E416='PC Receitas'!$O$9,E416='PC Receitas'!$O$10,E416='PC Receitas'!$O$11,E416='PC Receitas'!$O$12,E416='PC Receitas'!$O$13,E416='PC Receitas'!$O$14)),-I416,0))</f>
        <v>12927.7</v>
      </c>
      <c r="R416" s="153" t="e">
        <f t="shared" si="24"/>
        <v>#N/A</v>
      </c>
      <c r="S416" s="150" t="e">
        <f t="shared" si="25"/>
        <v>#N/A</v>
      </c>
      <c r="T416" s="150" t="e">
        <f t="shared" si="26"/>
        <v>#N/A</v>
      </c>
      <c r="U416" s="150" t="e">
        <f t="shared" si="27"/>
        <v>#N/A</v>
      </c>
      <c r="V416" s="154" t="e">
        <f>VLOOKUP(E416,'PC Receitas'!$O$4:$P$14,2,FALSE)</f>
        <v>#N/A</v>
      </c>
    </row>
    <row r="417" spans="3:22" ht="19.5" customHeight="1" thickTop="1" thickBot="1" x14ac:dyDescent="0.3">
      <c r="C417" s="58"/>
      <c r="D417" s="58" t="str">
        <f>IF(C417&lt;&gt;"",TEXT(C417,"00")&amp;"/04/"&amp;'Configurações Básicas'!$P$5,"")</f>
        <v/>
      </c>
      <c r="E417" s="58"/>
      <c r="F417" s="58"/>
      <c r="G417" s="58"/>
      <c r="H417" s="58"/>
      <c r="I417" s="59"/>
      <c r="J417" s="193"/>
      <c r="K417" s="60"/>
      <c r="L417" s="60"/>
      <c r="M417" s="56">
        <f>M416+IF(AND(K417="Pago",OR(E417='PC Receitas'!$O$4,E417='PC Receitas'!$O$5,E417='PC Receitas'!$O$6)),I417,IF(AND(K417="Pago",OR(E417='PC Receitas'!$O$7,E417='PC Receitas'!$O$8,E417='PC Receitas'!$O$9,E417='PC Receitas'!$O$10,E417='PC Receitas'!$O$11,E417='PC Receitas'!$O$12,E417='PC Receitas'!$O$13,E417='PC Receitas'!$O$14)),-I417,0))</f>
        <v>12927.7</v>
      </c>
      <c r="R417" s="153" t="e">
        <f t="shared" si="24"/>
        <v>#N/A</v>
      </c>
      <c r="S417" s="150" t="e">
        <f t="shared" si="25"/>
        <v>#N/A</v>
      </c>
      <c r="T417" s="150" t="e">
        <f t="shared" si="26"/>
        <v>#N/A</v>
      </c>
      <c r="U417" s="150" t="e">
        <f t="shared" si="27"/>
        <v>#N/A</v>
      </c>
      <c r="V417" s="154" t="e">
        <f>VLOOKUP(E417,'PC Receitas'!$O$4:$P$14,2,FALSE)</f>
        <v>#N/A</v>
      </c>
    </row>
    <row r="418" spans="3:22" ht="19.5" customHeight="1" thickTop="1" thickBot="1" x14ac:dyDescent="0.3">
      <c r="C418" s="58"/>
      <c r="D418" s="58" t="str">
        <f>IF(C418&lt;&gt;"",TEXT(C418,"00")&amp;"/04/"&amp;'Configurações Básicas'!$P$5,"")</f>
        <v/>
      </c>
      <c r="E418" s="58"/>
      <c r="F418" s="58"/>
      <c r="G418" s="58"/>
      <c r="H418" s="58"/>
      <c r="I418" s="59"/>
      <c r="J418" s="193"/>
      <c r="K418" s="60"/>
      <c r="L418" s="60"/>
      <c r="M418" s="56">
        <f>M417+IF(AND(K418="Pago",OR(E418='PC Receitas'!$O$4,E418='PC Receitas'!$O$5,E418='PC Receitas'!$O$6)),I418,IF(AND(K418="Pago",OR(E418='PC Receitas'!$O$7,E418='PC Receitas'!$O$8,E418='PC Receitas'!$O$9,E418='PC Receitas'!$O$10,E418='PC Receitas'!$O$11,E418='PC Receitas'!$O$12,E418='PC Receitas'!$O$13,E418='PC Receitas'!$O$14)),-I418,0))</f>
        <v>12927.7</v>
      </c>
      <c r="R418" s="153" t="e">
        <f t="shared" si="24"/>
        <v>#N/A</v>
      </c>
      <c r="S418" s="150" t="e">
        <f t="shared" si="25"/>
        <v>#N/A</v>
      </c>
      <c r="T418" s="150" t="e">
        <f t="shared" si="26"/>
        <v>#N/A</v>
      </c>
      <c r="U418" s="150" t="e">
        <f t="shared" si="27"/>
        <v>#N/A</v>
      </c>
      <c r="V418" s="154" t="e">
        <f>VLOOKUP(E418,'PC Receitas'!$O$4:$P$14,2,FALSE)</f>
        <v>#N/A</v>
      </c>
    </row>
    <row r="419" spans="3:22" ht="19.5" customHeight="1" thickTop="1" thickBot="1" x14ac:dyDescent="0.3">
      <c r="C419" s="58"/>
      <c r="D419" s="58" t="str">
        <f>IF(C419&lt;&gt;"",TEXT(C419,"00")&amp;"/04/"&amp;'Configurações Básicas'!$P$5,"")</f>
        <v/>
      </c>
      <c r="E419" s="58"/>
      <c r="F419" s="58"/>
      <c r="G419" s="58"/>
      <c r="H419" s="58"/>
      <c r="I419" s="59"/>
      <c r="J419" s="193"/>
      <c r="K419" s="60"/>
      <c r="L419" s="60"/>
      <c r="M419" s="56">
        <f>M418+IF(AND(K419="Pago",OR(E419='PC Receitas'!$O$4,E419='PC Receitas'!$O$5,E419='PC Receitas'!$O$6)),I419,IF(AND(K419="Pago",OR(E419='PC Receitas'!$O$7,E419='PC Receitas'!$O$8,E419='PC Receitas'!$O$9,E419='PC Receitas'!$O$10,E419='PC Receitas'!$O$11,E419='PC Receitas'!$O$12,E419='PC Receitas'!$O$13,E419='PC Receitas'!$O$14)),-I419,0))</f>
        <v>12927.7</v>
      </c>
      <c r="R419" s="153" t="e">
        <f t="shared" si="24"/>
        <v>#N/A</v>
      </c>
      <c r="S419" s="150" t="e">
        <f t="shared" si="25"/>
        <v>#N/A</v>
      </c>
      <c r="T419" s="150" t="e">
        <f t="shared" si="26"/>
        <v>#N/A</v>
      </c>
      <c r="U419" s="150" t="e">
        <f t="shared" si="27"/>
        <v>#N/A</v>
      </c>
      <c r="V419" s="154" t="e">
        <f>VLOOKUP(E419,'PC Receitas'!$O$4:$P$14,2,FALSE)</f>
        <v>#N/A</v>
      </c>
    </row>
    <row r="420" spans="3:22" ht="19.5" customHeight="1" thickTop="1" thickBot="1" x14ac:dyDescent="0.3">
      <c r="C420" s="58"/>
      <c r="D420" s="58" t="str">
        <f>IF(C420&lt;&gt;"",TEXT(C420,"00")&amp;"/04/"&amp;'Configurações Básicas'!$P$5,"")</f>
        <v/>
      </c>
      <c r="E420" s="58"/>
      <c r="F420" s="58"/>
      <c r="G420" s="58"/>
      <c r="H420" s="58"/>
      <c r="I420" s="59"/>
      <c r="J420" s="193"/>
      <c r="K420" s="60"/>
      <c r="L420" s="60"/>
      <c r="M420" s="56">
        <f>M419+IF(AND(K420="Pago",OR(E420='PC Receitas'!$O$4,E420='PC Receitas'!$O$5,E420='PC Receitas'!$O$6)),I420,IF(AND(K420="Pago",OR(E420='PC Receitas'!$O$7,E420='PC Receitas'!$O$8,E420='PC Receitas'!$O$9,E420='PC Receitas'!$O$10,E420='PC Receitas'!$O$11,E420='PC Receitas'!$O$12,E420='PC Receitas'!$O$13,E420='PC Receitas'!$O$14)),-I420,0))</f>
        <v>12927.7</v>
      </c>
      <c r="R420" s="153" t="e">
        <f t="shared" si="24"/>
        <v>#N/A</v>
      </c>
      <c r="S420" s="150" t="e">
        <f t="shared" si="25"/>
        <v>#N/A</v>
      </c>
      <c r="T420" s="150" t="e">
        <f t="shared" si="26"/>
        <v>#N/A</v>
      </c>
      <c r="U420" s="150" t="e">
        <f t="shared" si="27"/>
        <v>#N/A</v>
      </c>
      <c r="V420" s="154" t="e">
        <f>VLOOKUP(E420,'PC Receitas'!$O$4:$P$14,2,FALSE)</f>
        <v>#N/A</v>
      </c>
    </row>
    <row r="421" spans="3:22" ht="19.5" customHeight="1" thickTop="1" thickBot="1" x14ac:dyDescent="0.3">
      <c r="C421" s="58"/>
      <c r="D421" s="58" t="str">
        <f>IF(C421&lt;&gt;"",TEXT(C421,"00")&amp;"/04/"&amp;'Configurações Básicas'!$P$5,"")</f>
        <v/>
      </c>
      <c r="E421" s="58"/>
      <c r="F421" s="58"/>
      <c r="G421" s="58"/>
      <c r="H421" s="58"/>
      <c r="I421" s="59"/>
      <c r="J421" s="193"/>
      <c r="K421" s="60"/>
      <c r="L421" s="60"/>
      <c r="M421" s="56">
        <f>M420+IF(AND(K421="Pago",OR(E421='PC Receitas'!$O$4,E421='PC Receitas'!$O$5,E421='PC Receitas'!$O$6)),I421,IF(AND(K421="Pago",OR(E421='PC Receitas'!$O$7,E421='PC Receitas'!$O$8,E421='PC Receitas'!$O$9,E421='PC Receitas'!$O$10,E421='PC Receitas'!$O$11,E421='PC Receitas'!$O$12,E421='PC Receitas'!$O$13,E421='PC Receitas'!$O$14)),-I421,0))</f>
        <v>12927.7</v>
      </c>
      <c r="R421" s="153" t="e">
        <f t="shared" si="24"/>
        <v>#N/A</v>
      </c>
      <c r="S421" s="150" t="e">
        <f t="shared" si="25"/>
        <v>#N/A</v>
      </c>
      <c r="T421" s="150" t="e">
        <f t="shared" si="26"/>
        <v>#N/A</v>
      </c>
      <c r="U421" s="150" t="e">
        <f t="shared" si="27"/>
        <v>#N/A</v>
      </c>
      <c r="V421" s="154" t="e">
        <f>VLOOKUP(E421,'PC Receitas'!$O$4:$P$14,2,FALSE)</f>
        <v>#N/A</v>
      </c>
    </row>
    <row r="422" spans="3:22" ht="19.5" customHeight="1" thickTop="1" thickBot="1" x14ac:dyDescent="0.3">
      <c r="C422" s="58"/>
      <c r="D422" s="58" t="str">
        <f>IF(C422&lt;&gt;"",TEXT(C422,"00")&amp;"/04/"&amp;'Configurações Básicas'!$P$5,"")</f>
        <v/>
      </c>
      <c r="E422" s="58"/>
      <c r="F422" s="58"/>
      <c r="G422" s="58"/>
      <c r="H422" s="58"/>
      <c r="I422" s="59"/>
      <c r="J422" s="193"/>
      <c r="K422" s="60"/>
      <c r="L422" s="60"/>
      <c r="M422" s="56">
        <f>M421+IF(AND(K422="Pago",OR(E422='PC Receitas'!$O$4,E422='PC Receitas'!$O$5,E422='PC Receitas'!$O$6)),I422,IF(AND(K422="Pago",OR(E422='PC Receitas'!$O$7,E422='PC Receitas'!$O$8,E422='PC Receitas'!$O$9,E422='PC Receitas'!$O$10,E422='PC Receitas'!$O$11,E422='PC Receitas'!$O$12,E422='PC Receitas'!$O$13,E422='PC Receitas'!$O$14)),-I422,0))</f>
        <v>12927.7</v>
      </c>
      <c r="R422" s="153" t="e">
        <f t="shared" si="24"/>
        <v>#N/A</v>
      </c>
      <c r="S422" s="150" t="e">
        <f t="shared" si="25"/>
        <v>#N/A</v>
      </c>
      <c r="T422" s="150" t="e">
        <f t="shared" si="26"/>
        <v>#N/A</v>
      </c>
      <c r="U422" s="150" t="e">
        <f t="shared" si="27"/>
        <v>#N/A</v>
      </c>
      <c r="V422" s="154" t="e">
        <f>VLOOKUP(E422,'PC Receitas'!$O$4:$P$14,2,FALSE)</f>
        <v>#N/A</v>
      </c>
    </row>
    <row r="423" spans="3:22" ht="19.5" customHeight="1" thickTop="1" thickBot="1" x14ac:dyDescent="0.3">
      <c r="C423" s="58"/>
      <c r="D423" s="58" t="str">
        <f>IF(C423&lt;&gt;"",TEXT(C423,"00")&amp;"/04/"&amp;'Configurações Básicas'!$P$5,"")</f>
        <v/>
      </c>
      <c r="E423" s="58"/>
      <c r="F423" s="58"/>
      <c r="G423" s="58"/>
      <c r="H423" s="58"/>
      <c r="I423" s="59"/>
      <c r="J423" s="193"/>
      <c r="K423" s="60"/>
      <c r="L423" s="60"/>
      <c r="M423" s="56">
        <f>M422+IF(AND(K423="Pago",OR(E423='PC Receitas'!$O$4,E423='PC Receitas'!$O$5,E423='PC Receitas'!$O$6)),I423,IF(AND(K423="Pago",OR(E423='PC Receitas'!$O$7,E423='PC Receitas'!$O$8,E423='PC Receitas'!$O$9,E423='PC Receitas'!$O$10,E423='PC Receitas'!$O$11,E423='PC Receitas'!$O$12,E423='PC Receitas'!$O$13,E423='PC Receitas'!$O$14)),-I423,0))</f>
        <v>12927.7</v>
      </c>
      <c r="R423" s="153" t="e">
        <f t="shared" si="24"/>
        <v>#N/A</v>
      </c>
      <c r="S423" s="150" t="e">
        <f t="shared" si="25"/>
        <v>#N/A</v>
      </c>
      <c r="T423" s="150" t="e">
        <f t="shared" si="26"/>
        <v>#N/A</v>
      </c>
      <c r="U423" s="150" t="e">
        <f t="shared" si="27"/>
        <v>#N/A</v>
      </c>
      <c r="V423" s="154" t="e">
        <f>VLOOKUP(E423,'PC Receitas'!$O$4:$P$14,2,FALSE)</f>
        <v>#N/A</v>
      </c>
    </row>
    <row r="424" spans="3:22" ht="19.5" customHeight="1" thickTop="1" thickBot="1" x14ac:dyDescent="0.3">
      <c r="C424" s="58"/>
      <c r="D424" s="58" t="str">
        <f>IF(C424&lt;&gt;"",TEXT(C424,"00")&amp;"/04/"&amp;'Configurações Básicas'!$P$5,"")</f>
        <v/>
      </c>
      <c r="E424" s="58"/>
      <c r="F424" s="58"/>
      <c r="G424" s="58"/>
      <c r="H424" s="58"/>
      <c r="I424" s="59"/>
      <c r="J424" s="193"/>
      <c r="K424" s="60"/>
      <c r="L424" s="60"/>
      <c r="M424" s="56">
        <f>M423+IF(AND(K424="Pago",OR(E424='PC Receitas'!$O$4,E424='PC Receitas'!$O$5,E424='PC Receitas'!$O$6)),I424,IF(AND(K424="Pago",OR(E424='PC Receitas'!$O$7,E424='PC Receitas'!$O$8,E424='PC Receitas'!$O$9,E424='PC Receitas'!$O$10,E424='PC Receitas'!$O$11,E424='PC Receitas'!$O$12,E424='PC Receitas'!$O$13,E424='PC Receitas'!$O$14)),-I424,0))</f>
        <v>12927.7</v>
      </c>
      <c r="R424" s="153" t="e">
        <f t="shared" si="24"/>
        <v>#N/A</v>
      </c>
      <c r="S424" s="150" t="e">
        <f t="shared" si="25"/>
        <v>#N/A</v>
      </c>
      <c r="T424" s="150" t="e">
        <f t="shared" si="26"/>
        <v>#N/A</v>
      </c>
      <c r="U424" s="150" t="e">
        <f t="shared" si="27"/>
        <v>#N/A</v>
      </c>
      <c r="V424" s="154" t="e">
        <f>VLOOKUP(E424,'PC Receitas'!$O$4:$P$14,2,FALSE)</f>
        <v>#N/A</v>
      </c>
    </row>
    <row r="425" spans="3:22" ht="19.5" customHeight="1" thickTop="1" thickBot="1" x14ac:dyDescent="0.3">
      <c r="C425" s="58"/>
      <c r="D425" s="58" t="str">
        <f>IF(C425&lt;&gt;"",TEXT(C425,"00")&amp;"/04/"&amp;'Configurações Básicas'!$P$5,"")</f>
        <v/>
      </c>
      <c r="E425" s="58"/>
      <c r="F425" s="58"/>
      <c r="G425" s="58"/>
      <c r="H425" s="58"/>
      <c r="I425" s="59"/>
      <c r="J425" s="193"/>
      <c r="K425" s="60"/>
      <c r="L425" s="60"/>
      <c r="M425" s="56">
        <f>M424+IF(AND(K425="Pago",OR(E425='PC Receitas'!$O$4,E425='PC Receitas'!$O$5,E425='PC Receitas'!$O$6)),I425,IF(AND(K425="Pago",OR(E425='PC Receitas'!$O$7,E425='PC Receitas'!$O$8,E425='PC Receitas'!$O$9,E425='PC Receitas'!$O$10,E425='PC Receitas'!$O$11,E425='PC Receitas'!$O$12,E425='PC Receitas'!$O$13,E425='PC Receitas'!$O$14)),-I425,0))</f>
        <v>12927.7</v>
      </c>
      <c r="R425" s="153" t="e">
        <f t="shared" si="24"/>
        <v>#N/A</v>
      </c>
      <c r="S425" s="150" t="e">
        <f t="shared" si="25"/>
        <v>#N/A</v>
      </c>
      <c r="T425" s="150" t="e">
        <f t="shared" si="26"/>
        <v>#N/A</v>
      </c>
      <c r="U425" s="150" t="e">
        <f t="shared" si="27"/>
        <v>#N/A</v>
      </c>
      <c r="V425" s="154" t="e">
        <f>VLOOKUP(E425,'PC Receitas'!$O$4:$P$14,2,FALSE)</f>
        <v>#N/A</v>
      </c>
    </row>
    <row r="426" spans="3:22" ht="19.5" customHeight="1" thickTop="1" thickBot="1" x14ac:dyDescent="0.3">
      <c r="C426" s="58"/>
      <c r="D426" s="58" t="str">
        <f>IF(C426&lt;&gt;"",TEXT(C426,"00")&amp;"/04/"&amp;'Configurações Básicas'!$P$5,"")</f>
        <v/>
      </c>
      <c r="E426" s="58"/>
      <c r="F426" s="58"/>
      <c r="G426" s="58"/>
      <c r="H426" s="58"/>
      <c r="I426" s="59"/>
      <c r="J426" s="193"/>
      <c r="K426" s="60"/>
      <c r="L426" s="60"/>
      <c r="M426" s="56">
        <f>M425+IF(AND(K426="Pago",OR(E426='PC Receitas'!$O$4,E426='PC Receitas'!$O$5,E426='PC Receitas'!$O$6)),I426,IF(AND(K426="Pago",OR(E426='PC Receitas'!$O$7,E426='PC Receitas'!$O$8,E426='PC Receitas'!$O$9,E426='PC Receitas'!$O$10,E426='PC Receitas'!$O$11,E426='PC Receitas'!$O$12,E426='PC Receitas'!$O$13,E426='PC Receitas'!$O$14)),-I426,0))</f>
        <v>12927.7</v>
      </c>
      <c r="R426" s="153" t="e">
        <f t="shared" si="24"/>
        <v>#N/A</v>
      </c>
      <c r="S426" s="150" t="e">
        <f t="shared" si="25"/>
        <v>#N/A</v>
      </c>
      <c r="T426" s="150" t="e">
        <f t="shared" si="26"/>
        <v>#N/A</v>
      </c>
      <c r="U426" s="150" t="e">
        <f t="shared" si="27"/>
        <v>#N/A</v>
      </c>
      <c r="V426" s="154" t="e">
        <f>VLOOKUP(E426,'PC Receitas'!$O$4:$P$14,2,FALSE)</f>
        <v>#N/A</v>
      </c>
    </row>
    <row r="427" spans="3:22" ht="19.5" customHeight="1" thickTop="1" thickBot="1" x14ac:dyDescent="0.3">
      <c r="C427" s="58"/>
      <c r="D427" s="58" t="str">
        <f>IF(C427&lt;&gt;"",TEXT(C427,"00")&amp;"/04/"&amp;'Configurações Básicas'!$P$5,"")</f>
        <v/>
      </c>
      <c r="E427" s="58"/>
      <c r="F427" s="58"/>
      <c r="G427" s="58"/>
      <c r="H427" s="58"/>
      <c r="I427" s="59"/>
      <c r="J427" s="193"/>
      <c r="K427" s="60"/>
      <c r="L427" s="60"/>
      <c r="M427" s="56">
        <f>M426+IF(AND(K427="Pago",OR(E427='PC Receitas'!$O$4,E427='PC Receitas'!$O$5,E427='PC Receitas'!$O$6)),I427,IF(AND(K427="Pago",OR(E427='PC Receitas'!$O$7,E427='PC Receitas'!$O$8,E427='PC Receitas'!$O$9,E427='PC Receitas'!$O$10,E427='PC Receitas'!$O$11,E427='PC Receitas'!$O$12,E427='PC Receitas'!$O$13,E427='PC Receitas'!$O$14)),-I427,0))</f>
        <v>12927.7</v>
      </c>
      <c r="R427" s="153" t="e">
        <f t="shared" si="24"/>
        <v>#N/A</v>
      </c>
      <c r="S427" s="150" t="e">
        <f t="shared" si="25"/>
        <v>#N/A</v>
      </c>
      <c r="T427" s="150" t="e">
        <f t="shared" si="26"/>
        <v>#N/A</v>
      </c>
      <c r="U427" s="150" t="e">
        <f t="shared" si="27"/>
        <v>#N/A</v>
      </c>
      <c r="V427" s="154" t="e">
        <f>VLOOKUP(E427,'PC Receitas'!$O$4:$P$14,2,FALSE)</f>
        <v>#N/A</v>
      </c>
    </row>
    <row r="428" spans="3:22" ht="19.5" customHeight="1" thickTop="1" thickBot="1" x14ac:dyDescent="0.3">
      <c r="C428" s="58"/>
      <c r="D428" s="58" t="str">
        <f>IF(C428&lt;&gt;"",TEXT(C428,"00")&amp;"/04/"&amp;'Configurações Básicas'!$P$5,"")</f>
        <v/>
      </c>
      <c r="E428" s="58"/>
      <c r="F428" s="58"/>
      <c r="G428" s="58"/>
      <c r="H428" s="58"/>
      <c r="I428" s="59"/>
      <c r="J428" s="193"/>
      <c r="K428" s="60"/>
      <c r="L428" s="60"/>
      <c r="M428" s="56">
        <f>M427+IF(AND(K428="Pago",OR(E428='PC Receitas'!$O$4,E428='PC Receitas'!$O$5,E428='PC Receitas'!$O$6)),I428,IF(AND(K428="Pago",OR(E428='PC Receitas'!$O$7,E428='PC Receitas'!$O$8,E428='PC Receitas'!$O$9,E428='PC Receitas'!$O$10,E428='PC Receitas'!$O$11,E428='PC Receitas'!$O$12,E428='PC Receitas'!$O$13,E428='PC Receitas'!$O$14)),-I428,0))</f>
        <v>12927.7</v>
      </c>
      <c r="R428" s="153" t="e">
        <f t="shared" si="24"/>
        <v>#N/A</v>
      </c>
      <c r="S428" s="150" t="e">
        <f t="shared" si="25"/>
        <v>#N/A</v>
      </c>
      <c r="T428" s="150" t="e">
        <f t="shared" si="26"/>
        <v>#N/A</v>
      </c>
      <c r="U428" s="150" t="e">
        <f t="shared" si="27"/>
        <v>#N/A</v>
      </c>
      <c r="V428" s="154" t="e">
        <f>VLOOKUP(E428,'PC Receitas'!$O$4:$P$14,2,FALSE)</f>
        <v>#N/A</v>
      </c>
    </row>
    <row r="429" spans="3:22" ht="19.5" customHeight="1" thickTop="1" thickBot="1" x14ac:dyDescent="0.3">
      <c r="C429" s="58"/>
      <c r="D429" s="58" t="str">
        <f>IF(C429&lt;&gt;"",TEXT(C429,"00")&amp;"/04/"&amp;'Configurações Básicas'!$P$5,"")</f>
        <v/>
      </c>
      <c r="E429" s="58"/>
      <c r="F429" s="58"/>
      <c r="G429" s="58"/>
      <c r="H429" s="58"/>
      <c r="I429" s="59"/>
      <c r="J429" s="193"/>
      <c r="K429" s="60"/>
      <c r="L429" s="60"/>
      <c r="M429" s="56">
        <f>M428+IF(AND(K429="Pago",OR(E429='PC Receitas'!$O$4,E429='PC Receitas'!$O$5,E429='PC Receitas'!$O$6)),I429,IF(AND(K429="Pago",OR(E429='PC Receitas'!$O$7,E429='PC Receitas'!$O$8,E429='PC Receitas'!$O$9,E429='PC Receitas'!$O$10,E429='PC Receitas'!$O$11,E429='PC Receitas'!$O$12,E429='PC Receitas'!$O$13,E429='PC Receitas'!$O$14)),-I429,0))</f>
        <v>12927.7</v>
      </c>
      <c r="R429" s="153" t="e">
        <f t="shared" si="24"/>
        <v>#N/A</v>
      </c>
      <c r="S429" s="150" t="e">
        <f t="shared" si="25"/>
        <v>#N/A</v>
      </c>
      <c r="T429" s="150" t="e">
        <f t="shared" si="26"/>
        <v>#N/A</v>
      </c>
      <c r="U429" s="150" t="e">
        <f t="shared" si="27"/>
        <v>#N/A</v>
      </c>
      <c r="V429" s="154" t="e">
        <f>VLOOKUP(E429,'PC Receitas'!$O$4:$P$14,2,FALSE)</f>
        <v>#N/A</v>
      </c>
    </row>
    <row r="430" spans="3:22" ht="19.5" customHeight="1" thickTop="1" thickBot="1" x14ac:dyDescent="0.3">
      <c r="C430" s="58"/>
      <c r="D430" s="58" t="str">
        <f>IF(C430&lt;&gt;"",TEXT(C430,"00")&amp;"/04/"&amp;'Configurações Básicas'!$P$5,"")</f>
        <v/>
      </c>
      <c r="E430" s="58"/>
      <c r="F430" s="58"/>
      <c r="G430" s="58"/>
      <c r="H430" s="58"/>
      <c r="I430" s="59"/>
      <c r="J430" s="193"/>
      <c r="K430" s="60"/>
      <c r="L430" s="60"/>
      <c r="M430" s="56">
        <f>M429+IF(AND(K430="Pago",OR(E430='PC Receitas'!$O$4,E430='PC Receitas'!$O$5,E430='PC Receitas'!$O$6)),I430,IF(AND(K430="Pago",OR(E430='PC Receitas'!$O$7,E430='PC Receitas'!$O$8,E430='PC Receitas'!$O$9,E430='PC Receitas'!$O$10,E430='PC Receitas'!$O$11,E430='PC Receitas'!$O$12,E430='PC Receitas'!$O$13,E430='PC Receitas'!$O$14)),-I430,0))</f>
        <v>12927.7</v>
      </c>
      <c r="R430" s="153" t="e">
        <f t="shared" si="24"/>
        <v>#N/A</v>
      </c>
      <c r="S430" s="150" t="e">
        <f t="shared" si="25"/>
        <v>#N/A</v>
      </c>
      <c r="T430" s="150" t="e">
        <f t="shared" si="26"/>
        <v>#N/A</v>
      </c>
      <c r="U430" s="150" t="e">
        <f t="shared" si="27"/>
        <v>#N/A</v>
      </c>
      <c r="V430" s="154" t="e">
        <f>VLOOKUP(E430,'PC Receitas'!$O$4:$P$14,2,FALSE)</f>
        <v>#N/A</v>
      </c>
    </row>
    <row r="431" spans="3:22" ht="19.5" customHeight="1" thickTop="1" thickBot="1" x14ac:dyDescent="0.3">
      <c r="C431" s="58"/>
      <c r="D431" s="58" t="str">
        <f>IF(C431&lt;&gt;"",TEXT(C431,"00")&amp;"/04/"&amp;'Configurações Básicas'!$P$5,"")</f>
        <v/>
      </c>
      <c r="E431" s="58"/>
      <c r="F431" s="58"/>
      <c r="G431" s="58"/>
      <c r="H431" s="58"/>
      <c r="I431" s="59"/>
      <c r="J431" s="193"/>
      <c r="K431" s="60"/>
      <c r="L431" s="60"/>
      <c r="M431" s="56">
        <f>M430+IF(AND(K431="Pago",OR(E431='PC Receitas'!$O$4,E431='PC Receitas'!$O$5,E431='PC Receitas'!$O$6)),I431,IF(AND(K431="Pago",OR(E431='PC Receitas'!$O$7,E431='PC Receitas'!$O$8,E431='PC Receitas'!$O$9,E431='PC Receitas'!$O$10,E431='PC Receitas'!$O$11,E431='PC Receitas'!$O$12,E431='PC Receitas'!$O$13,E431='PC Receitas'!$O$14)),-I431,0))</f>
        <v>12927.7</v>
      </c>
      <c r="R431" s="153" t="e">
        <f t="shared" si="24"/>
        <v>#N/A</v>
      </c>
      <c r="S431" s="150" t="e">
        <f t="shared" si="25"/>
        <v>#N/A</v>
      </c>
      <c r="T431" s="150" t="e">
        <f t="shared" si="26"/>
        <v>#N/A</v>
      </c>
      <c r="U431" s="150" t="e">
        <f t="shared" si="27"/>
        <v>#N/A</v>
      </c>
      <c r="V431" s="154" t="e">
        <f>VLOOKUP(E431,'PC Receitas'!$O$4:$P$14,2,FALSE)</f>
        <v>#N/A</v>
      </c>
    </row>
    <row r="432" spans="3:22" ht="19.5" customHeight="1" thickTop="1" thickBot="1" x14ac:dyDescent="0.3">
      <c r="C432" s="58"/>
      <c r="D432" s="58" t="str">
        <f>IF(C432&lt;&gt;"",TEXT(C432,"00")&amp;"/04/"&amp;'Configurações Básicas'!$P$5,"")</f>
        <v/>
      </c>
      <c r="E432" s="58"/>
      <c r="F432" s="58"/>
      <c r="G432" s="58"/>
      <c r="H432" s="58"/>
      <c r="I432" s="59"/>
      <c r="J432" s="193"/>
      <c r="K432" s="60"/>
      <c r="L432" s="60"/>
      <c r="M432" s="56">
        <f>M431+IF(AND(K432="Pago",OR(E432='PC Receitas'!$O$4,E432='PC Receitas'!$O$5,E432='PC Receitas'!$O$6)),I432,IF(AND(K432="Pago",OR(E432='PC Receitas'!$O$7,E432='PC Receitas'!$O$8,E432='PC Receitas'!$O$9,E432='PC Receitas'!$O$10,E432='PC Receitas'!$O$11,E432='PC Receitas'!$O$12,E432='PC Receitas'!$O$13,E432='PC Receitas'!$O$14)),-I432,0))</f>
        <v>12927.7</v>
      </c>
      <c r="R432" s="153" t="e">
        <f t="shared" si="24"/>
        <v>#N/A</v>
      </c>
      <c r="S432" s="150" t="e">
        <f t="shared" si="25"/>
        <v>#N/A</v>
      </c>
      <c r="T432" s="150" t="e">
        <f t="shared" si="26"/>
        <v>#N/A</v>
      </c>
      <c r="U432" s="150" t="e">
        <f t="shared" si="27"/>
        <v>#N/A</v>
      </c>
      <c r="V432" s="154" t="e">
        <f>VLOOKUP(E432,'PC Receitas'!$O$4:$P$14,2,FALSE)</f>
        <v>#N/A</v>
      </c>
    </row>
    <row r="433" spans="3:22" ht="19.5" customHeight="1" thickTop="1" thickBot="1" x14ac:dyDescent="0.3">
      <c r="C433" s="58"/>
      <c r="D433" s="58" t="str">
        <f>IF(C433&lt;&gt;"",TEXT(C433,"00")&amp;"/04/"&amp;'Configurações Básicas'!$P$5,"")</f>
        <v/>
      </c>
      <c r="E433" s="58"/>
      <c r="F433" s="58"/>
      <c r="G433" s="58"/>
      <c r="H433" s="58"/>
      <c r="I433" s="59"/>
      <c r="J433" s="193"/>
      <c r="K433" s="60"/>
      <c r="L433" s="60"/>
      <c r="M433" s="56">
        <f>M432+IF(AND(K433="Pago",OR(E433='PC Receitas'!$O$4,E433='PC Receitas'!$O$5,E433='PC Receitas'!$O$6)),I433,IF(AND(K433="Pago",OR(E433='PC Receitas'!$O$7,E433='PC Receitas'!$O$8,E433='PC Receitas'!$O$9,E433='PC Receitas'!$O$10,E433='PC Receitas'!$O$11,E433='PC Receitas'!$O$12,E433='PC Receitas'!$O$13,E433='PC Receitas'!$O$14)),-I433,0))</f>
        <v>12927.7</v>
      </c>
      <c r="R433" s="153" t="e">
        <f t="shared" si="24"/>
        <v>#N/A</v>
      </c>
      <c r="S433" s="150" t="e">
        <f t="shared" si="25"/>
        <v>#N/A</v>
      </c>
      <c r="T433" s="150" t="e">
        <f t="shared" si="26"/>
        <v>#N/A</v>
      </c>
      <c r="U433" s="150" t="e">
        <f t="shared" si="27"/>
        <v>#N/A</v>
      </c>
      <c r="V433" s="154" t="e">
        <f>VLOOKUP(E433,'PC Receitas'!$O$4:$P$14,2,FALSE)</f>
        <v>#N/A</v>
      </c>
    </row>
    <row r="434" spans="3:22" ht="19.5" customHeight="1" thickTop="1" thickBot="1" x14ac:dyDescent="0.3">
      <c r="C434" s="58"/>
      <c r="D434" s="58" t="str">
        <f>IF(C434&lt;&gt;"",TEXT(C434,"00")&amp;"/04/"&amp;'Configurações Básicas'!$P$5,"")</f>
        <v/>
      </c>
      <c r="E434" s="58"/>
      <c r="F434" s="58"/>
      <c r="G434" s="58"/>
      <c r="H434" s="58"/>
      <c r="I434" s="59"/>
      <c r="J434" s="193"/>
      <c r="K434" s="60"/>
      <c r="L434" s="60"/>
      <c r="M434" s="56">
        <f>M433+IF(AND(K434="Pago",OR(E434='PC Receitas'!$O$4,E434='PC Receitas'!$O$5,E434='PC Receitas'!$O$6)),I434,IF(AND(K434="Pago",OR(E434='PC Receitas'!$O$7,E434='PC Receitas'!$O$8,E434='PC Receitas'!$O$9,E434='PC Receitas'!$O$10,E434='PC Receitas'!$O$11,E434='PC Receitas'!$O$12,E434='PC Receitas'!$O$13,E434='PC Receitas'!$O$14)),-I434,0))</f>
        <v>12927.7</v>
      </c>
      <c r="R434" s="153" t="e">
        <f t="shared" si="24"/>
        <v>#N/A</v>
      </c>
      <c r="S434" s="150" t="e">
        <f t="shared" si="25"/>
        <v>#N/A</v>
      </c>
      <c r="T434" s="150" t="e">
        <f t="shared" si="26"/>
        <v>#N/A</v>
      </c>
      <c r="U434" s="150" t="e">
        <f t="shared" si="27"/>
        <v>#N/A</v>
      </c>
      <c r="V434" s="154" t="e">
        <f>VLOOKUP(E434,'PC Receitas'!$O$4:$P$14,2,FALSE)</f>
        <v>#N/A</v>
      </c>
    </row>
    <row r="435" spans="3:22" ht="19.5" customHeight="1" thickTop="1" thickBot="1" x14ac:dyDescent="0.3">
      <c r="C435" s="58"/>
      <c r="D435" s="58" t="str">
        <f>IF(C435&lt;&gt;"",TEXT(C435,"00")&amp;"/04/"&amp;'Configurações Básicas'!$P$5,"")</f>
        <v/>
      </c>
      <c r="E435" s="58"/>
      <c r="F435" s="58"/>
      <c r="G435" s="58"/>
      <c r="H435" s="58"/>
      <c r="I435" s="59"/>
      <c r="J435" s="193"/>
      <c r="K435" s="60"/>
      <c r="L435" s="60"/>
      <c r="M435" s="56">
        <f>M434+IF(AND(K435="Pago",OR(E435='PC Receitas'!$O$4,E435='PC Receitas'!$O$5,E435='PC Receitas'!$O$6)),I435,IF(AND(K435="Pago",OR(E435='PC Receitas'!$O$7,E435='PC Receitas'!$O$8,E435='PC Receitas'!$O$9,E435='PC Receitas'!$O$10,E435='PC Receitas'!$O$11,E435='PC Receitas'!$O$12,E435='PC Receitas'!$O$13,E435='PC Receitas'!$O$14)),-I435,0))</f>
        <v>12927.7</v>
      </c>
      <c r="R435" s="153" t="e">
        <f t="shared" si="24"/>
        <v>#N/A</v>
      </c>
      <c r="S435" s="150" t="e">
        <f t="shared" si="25"/>
        <v>#N/A</v>
      </c>
      <c r="T435" s="150" t="e">
        <f t="shared" si="26"/>
        <v>#N/A</v>
      </c>
      <c r="U435" s="150" t="e">
        <f t="shared" si="27"/>
        <v>#N/A</v>
      </c>
      <c r="V435" s="154" t="e">
        <f>VLOOKUP(E435,'PC Receitas'!$O$4:$P$14,2,FALSE)</f>
        <v>#N/A</v>
      </c>
    </row>
    <row r="436" spans="3:22" ht="19.5" customHeight="1" thickTop="1" thickBot="1" x14ac:dyDescent="0.3">
      <c r="C436" s="58"/>
      <c r="D436" s="58" t="str">
        <f>IF(C436&lt;&gt;"",TEXT(C436,"00")&amp;"/04/"&amp;'Configurações Básicas'!$P$5,"")</f>
        <v/>
      </c>
      <c r="E436" s="58"/>
      <c r="F436" s="58"/>
      <c r="G436" s="58"/>
      <c r="H436" s="58"/>
      <c r="I436" s="59"/>
      <c r="J436" s="193"/>
      <c r="K436" s="60"/>
      <c r="L436" s="60"/>
      <c r="M436" s="56">
        <f>M435+IF(AND(K436="Pago",OR(E436='PC Receitas'!$O$4,E436='PC Receitas'!$O$5,E436='PC Receitas'!$O$6)),I436,IF(AND(K436="Pago",OR(E436='PC Receitas'!$O$7,E436='PC Receitas'!$O$8,E436='PC Receitas'!$O$9,E436='PC Receitas'!$O$10,E436='PC Receitas'!$O$11,E436='PC Receitas'!$O$12,E436='PC Receitas'!$O$13,E436='PC Receitas'!$O$14)),-I436,0))</f>
        <v>12927.7</v>
      </c>
      <c r="R436" s="153" t="e">
        <f t="shared" si="24"/>
        <v>#N/A</v>
      </c>
      <c r="S436" s="150" t="e">
        <f t="shared" si="25"/>
        <v>#N/A</v>
      </c>
      <c r="T436" s="150" t="e">
        <f t="shared" si="26"/>
        <v>#N/A</v>
      </c>
      <c r="U436" s="150" t="e">
        <f t="shared" si="27"/>
        <v>#N/A</v>
      </c>
      <c r="V436" s="154" t="e">
        <f>VLOOKUP(E436,'PC Receitas'!$O$4:$P$14,2,FALSE)</f>
        <v>#N/A</v>
      </c>
    </row>
    <row r="437" spans="3:22" ht="19.5" customHeight="1" thickTop="1" thickBot="1" x14ac:dyDescent="0.3">
      <c r="C437" s="58"/>
      <c r="D437" s="58" t="str">
        <f>IF(C437&lt;&gt;"",TEXT(C437,"00")&amp;"/04/"&amp;'Configurações Básicas'!$P$5,"")</f>
        <v/>
      </c>
      <c r="E437" s="58"/>
      <c r="F437" s="58"/>
      <c r="G437" s="58"/>
      <c r="H437" s="58"/>
      <c r="I437" s="59"/>
      <c r="J437" s="193"/>
      <c r="K437" s="60"/>
      <c r="L437" s="60"/>
      <c r="M437" s="56">
        <f>M436+IF(AND(K437="Pago",OR(E437='PC Receitas'!$O$4,E437='PC Receitas'!$O$5,E437='PC Receitas'!$O$6)),I437,IF(AND(K437="Pago",OR(E437='PC Receitas'!$O$7,E437='PC Receitas'!$O$8,E437='PC Receitas'!$O$9,E437='PC Receitas'!$O$10,E437='PC Receitas'!$O$11,E437='PC Receitas'!$O$12,E437='PC Receitas'!$O$13,E437='PC Receitas'!$O$14)),-I437,0))</f>
        <v>12927.7</v>
      </c>
      <c r="R437" s="153" t="e">
        <f t="shared" si="24"/>
        <v>#N/A</v>
      </c>
      <c r="S437" s="150" t="e">
        <f t="shared" si="25"/>
        <v>#N/A</v>
      </c>
      <c r="T437" s="150" t="e">
        <f t="shared" si="26"/>
        <v>#N/A</v>
      </c>
      <c r="U437" s="150" t="e">
        <f t="shared" si="27"/>
        <v>#N/A</v>
      </c>
      <c r="V437" s="154" t="e">
        <f>VLOOKUP(E437,'PC Receitas'!$O$4:$P$14,2,FALSE)</f>
        <v>#N/A</v>
      </c>
    </row>
    <row r="438" spans="3:22" ht="19.5" customHeight="1" thickTop="1" thickBot="1" x14ac:dyDescent="0.3">
      <c r="C438" s="58"/>
      <c r="D438" s="58" t="str">
        <f>IF(C438&lt;&gt;"",TEXT(C438,"00")&amp;"/04/"&amp;'Configurações Básicas'!$P$5,"")</f>
        <v/>
      </c>
      <c r="E438" s="58"/>
      <c r="F438" s="58"/>
      <c r="G438" s="58"/>
      <c r="H438" s="58"/>
      <c r="I438" s="59"/>
      <c r="J438" s="193"/>
      <c r="K438" s="60"/>
      <c r="L438" s="60"/>
      <c r="M438" s="56">
        <f>M437+IF(AND(K438="Pago",OR(E438='PC Receitas'!$O$4,E438='PC Receitas'!$O$5,E438='PC Receitas'!$O$6)),I438,IF(AND(K438="Pago",OR(E438='PC Receitas'!$O$7,E438='PC Receitas'!$O$8,E438='PC Receitas'!$O$9,E438='PC Receitas'!$O$10,E438='PC Receitas'!$O$11,E438='PC Receitas'!$O$12,E438='PC Receitas'!$O$13,E438='PC Receitas'!$O$14)),-I438,0))</f>
        <v>12927.7</v>
      </c>
      <c r="R438" s="153" t="e">
        <f t="shared" si="24"/>
        <v>#N/A</v>
      </c>
      <c r="S438" s="150" t="e">
        <f t="shared" si="25"/>
        <v>#N/A</v>
      </c>
      <c r="T438" s="150" t="e">
        <f t="shared" si="26"/>
        <v>#N/A</v>
      </c>
      <c r="U438" s="150" t="e">
        <f t="shared" si="27"/>
        <v>#N/A</v>
      </c>
      <c r="V438" s="154" t="e">
        <f>VLOOKUP(E438,'PC Receitas'!$O$4:$P$14,2,FALSE)</f>
        <v>#N/A</v>
      </c>
    </row>
    <row r="439" spans="3:22" ht="19.5" customHeight="1" thickTop="1" thickBot="1" x14ac:dyDescent="0.3">
      <c r="C439" s="58"/>
      <c r="D439" s="58" t="str">
        <f>IF(C439&lt;&gt;"",TEXT(C439,"00")&amp;"/04/"&amp;'Configurações Básicas'!$P$5,"")</f>
        <v/>
      </c>
      <c r="E439" s="58"/>
      <c r="F439" s="58"/>
      <c r="G439" s="58"/>
      <c r="H439" s="58"/>
      <c r="I439" s="59"/>
      <c r="J439" s="193"/>
      <c r="K439" s="60"/>
      <c r="L439" s="60"/>
      <c r="M439" s="56">
        <f>M438+IF(AND(K439="Pago",OR(E439='PC Receitas'!$O$4,E439='PC Receitas'!$O$5,E439='PC Receitas'!$O$6)),I439,IF(AND(K439="Pago",OR(E439='PC Receitas'!$O$7,E439='PC Receitas'!$O$8,E439='PC Receitas'!$O$9,E439='PC Receitas'!$O$10,E439='PC Receitas'!$O$11,E439='PC Receitas'!$O$12,E439='PC Receitas'!$O$13,E439='PC Receitas'!$O$14)),-I439,0))</f>
        <v>12927.7</v>
      </c>
      <c r="R439" s="153" t="e">
        <f t="shared" si="24"/>
        <v>#N/A</v>
      </c>
      <c r="S439" s="150" t="e">
        <f t="shared" si="25"/>
        <v>#N/A</v>
      </c>
      <c r="T439" s="150" t="e">
        <f t="shared" si="26"/>
        <v>#N/A</v>
      </c>
      <c r="U439" s="150" t="e">
        <f t="shared" si="27"/>
        <v>#N/A</v>
      </c>
      <c r="V439" s="154" t="e">
        <f>VLOOKUP(E439,'PC Receitas'!$O$4:$P$14,2,FALSE)</f>
        <v>#N/A</v>
      </c>
    </row>
    <row r="440" spans="3:22" ht="19.5" customHeight="1" thickTop="1" thickBot="1" x14ac:dyDescent="0.3">
      <c r="C440" s="58"/>
      <c r="D440" s="58" t="str">
        <f>IF(C440&lt;&gt;"",TEXT(C440,"00")&amp;"/04/"&amp;'Configurações Básicas'!$P$5,"")</f>
        <v/>
      </c>
      <c r="E440" s="58"/>
      <c r="F440" s="58"/>
      <c r="G440" s="58"/>
      <c r="H440" s="58"/>
      <c r="I440" s="59"/>
      <c r="J440" s="193"/>
      <c r="K440" s="60"/>
      <c r="L440" s="60"/>
      <c r="M440" s="56">
        <f>M439+IF(AND(K440="Pago",OR(E440='PC Receitas'!$O$4,E440='PC Receitas'!$O$5,E440='PC Receitas'!$O$6)),I440,IF(AND(K440="Pago",OR(E440='PC Receitas'!$O$7,E440='PC Receitas'!$O$8,E440='PC Receitas'!$O$9,E440='PC Receitas'!$O$10,E440='PC Receitas'!$O$11,E440='PC Receitas'!$O$12,E440='PC Receitas'!$O$13,E440='PC Receitas'!$O$14)),-I440,0))</f>
        <v>12927.7</v>
      </c>
      <c r="R440" s="153" t="e">
        <f t="shared" si="24"/>
        <v>#N/A</v>
      </c>
      <c r="S440" s="150" t="e">
        <f t="shared" si="25"/>
        <v>#N/A</v>
      </c>
      <c r="T440" s="150" t="e">
        <f t="shared" si="26"/>
        <v>#N/A</v>
      </c>
      <c r="U440" s="150" t="e">
        <f t="shared" si="27"/>
        <v>#N/A</v>
      </c>
      <c r="V440" s="154" t="e">
        <f>VLOOKUP(E440,'PC Receitas'!$O$4:$P$14,2,FALSE)</f>
        <v>#N/A</v>
      </c>
    </row>
    <row r="441" spans="3:22" ht="19.5" customHeight="1" thickTop="1" thickBot="1" x14ac:dyDescent="0.3">
      <c r="C441" s="58"/>
      <c r="D441" s="58" t="str">
        <f>IF(C441&lt;&gt;"",TEXT(C441,"00")&amp;"/04/"&amp;'Configurações Básicas'!$P$5,"")</f>
        <v/>
      </c>
      <c r="E441" s="58"/>
      <c r="F441" s="58"/>
      <c r="G441" s="58"/>
      <c r="H441" s="58"/>
      <c r="I441" s="59"/>
      <c r="J441" s="193"/>
      <c r="K441" s="60"/>
      <c r="L441" s="60"/>
      <c r="M441" s="56">
        <f>M440+IF(AND(K441="Pago",OR(E441='PC Receitas'!$O$4,E441='PC Receitas'!$O$5,E441='PC Receitas'!$O$6)),I441,IF(AND(K441="Pago",OR(E441='PC Receitas'!$O$7,E441='PC Receitas'!$O$8,E441='PC Receitas'!$O$9,E441='PC Receitas'!$O$10,E441='PC Receitas'!$O$11,E441='PC Receitas'!$O$12,E441='PC Receitas'!$O$13,E441='PC Receitas'!$O$14)),-I441,0))</f>
        <v>12927.7</v>
      </c>
      <c r="R441" s="153" t="e">
        <f t="shared" si="24"/>
        <v>#N/A</v>
      </c>
      <c r="S441" s="150" t="e">
        <f t="shared" si="25"/>
        <v>#N/A</v>
      </c>
      <c r="T441" s="150" t="e">
        <f t="shared" si="26"/>
        <v>#N/A</v>
      </c>
      <c r="U441" s="150" t="e">
        <f t="shared" si="27"/>
        <v>#N/A</v>
      </c>
      <c r="V441" s="154" t="e">
        <f>VLOOKUP(E441,'PC Receitas'!$O$4:$P$14,2,FALSE)</f>
        <v>#N/A</v>
      </c>
    </row>
    <row r="442" spans="3:22" ht="19.5" customHeight="1" thickTop="1" thickBot="1" x14ac:dyDescent="0.3">
      <c r="C442" s="58"/>
      <c r="D442" s="58" t="str">
        <f>IF(C442&lt;&gt;"",TEXT(C442,"00")&amp;"/04/"&amp;'Configurações Básicas'!$P$5,"")</f>
        <v/>
      </c>
      <c r="E442" s="58"/>
      <c r="F442" s="58"/>
      <c r="G442" s="58"/>
      <c r="H442" s="58"/>
      <c r="I442" s="59"/>
      <c r="J442" s="193"/>
      <c r="K442" s="60"/>
      <c r="L442" s="60"/>
      <c r="M442" s="56">
        <f>M441+IF(AND(K442="Pago",OR(E442='PC Receitas'!$O$4,E442='PC Receitas'!$O$5,E442='PC Receitas'!$O$6)),I442,IF(AND(K442="Pago",OR(E442='PC Receitas'!$O$7,E442='PC Receitas'!$O$8,E442='PC Receitas'!$O$9,E442='PC Receitas'!$O$10,E442='PC Receitas'!$O$11,E442='PC Receitas'!$O$12,E442='PC Receitas'!$O$13,E442='PC Receitas'!$O$14)),-I442,0))</f>
        <v>12927.7</v>
      </c>
      <c r="R442" s="153" t="e">
        <f t="shared" si="24"/>
        <v>#N/A</v>
      </c>
      <c r="S442" s="150" t="e">
        <f t="shared" si="25"/>
        <v>#N/A</v>
      </c>
      <c r="T442" s="150" t="e">
        <f t="shared" si="26"/>
        <v>#N/A</v>
      </c>
      <c r="U442" s="150" t="e">
        <f t="shared" si="27"/>
        <v>#N/A</v>
      </c>
      <c r="V442" s="154" t="e">
        <f>VLOOKUP(E442,'PC Receitas'!$O$4:$P$14,2,FALSE)</f>
        <v>#N/A</v>
      </c>
    </row>
    <row r="443" spans="3:22" ht="19.5" customHeight="1" thickTop="1" thickBot="1" x14ac:dyDescent="0.3">
      <c r="C443" s="58"/>
      <c r="D443" s="58" t="str">
        <f>IF(C443&lt;&gt;"",TEXT(C443,"00")&amp;"/04/"&amp;'Configurações Básicas'!$P$5,"")</f>
        <v/>
      </c>
      <c r="E443" s="58"/>
      <c r="F443" s="58"/>
      <c r="G443" s="58"/>
      <c r="H443" s="58"/>
      <c r="I443" s="59"/>
      <c r="J443" s="193"/>
      <c r="K443" s="60"/>
      <c r="L443" s="60"/>
      <c r="M443" s="56">
        <f>M442+IF(AND(K443="Pago",OR(E443='PC Receitas'!$O$4,E443='PC Receitas'!$O$5,E443='PC Receitas'!$O$6)),I443,IF(AND(K443="Pago",OR(E443='PC Receitas'!$O$7,E443='PC Receitas'!$O$8,E443='PC Receitas'!$O$9,E443='PC Receitas'!$O$10,E443='PC Receitas'!$O$11,E443='PC Receitas'!$O$12,E443='PC Receitas'!$O$13,E443='PC Receitas'!$O$14)),-I443,0))</f>
        <v>12927.7</v>
      </c>
      <c r="R443" s="153" t="e">
        <f t="shared" si="24"/>
        <v>#N/A</v>
      </c>
      <c r="S443" s="150" t="e">
        <f t="shared" si="25"/>
        <v>#N/A</v>
      </c>
      <c r="T443" s="150" t="e">
        <f t="shared" si="26"/>
        <v>#N/A</v>
      </c>
      <c r="U443" s="150" t="e">
        <f t="shared" si="27"/>
        <v>#N/A</v>
      </c>
      <c r="V443" s="154" t="e">
        <f>VLOOKUP(E443,'PC Receitas'!$O$4:$P$14,2,FALSE)</f>
        <v>#N/A</v>
      </c>
    </row>
    <row r="444" spans="3:22" ht="19.5" customHeight="1" thickTop="1" thickBot="1" x14ac:dyDescent="0.3">
      <c r="C444" s="58"/>
      <c r="D444" s="58" t="str">
        <f>IF(C444&lt;&gt;"",TEXT(C444,"00")&amp;"/04/"&amp;'Configurações Básicas'!$P$5,"")</f>
        <v/>
      </c>
      <c r="E444" s="58"/>
      <c r="F444" s="58"/>
      <c r="G444" s="58"/>
      <c r="H444" s="58"/>
      <c r="I444" s="59"/>
      <c r="J444" s="193"/>
      <c r="K444" s="60"/>
      <c r="L444" s="60"/>
      <c r="M444" s="56">
        <f>M443+IF(AND(K444="Pago",OR(E444='PC Receitas'!$O$4,E444='PC Receitas'!$O$5,E444='PC Receitas'!$O$6)),I444,IF(AND(K444="Pago",OR(E444='PC Receitas'!$O$7,E444='PC Receitas'!$O$8,E444='PC Receitas'!$O$9,E444='PC Receitas'!$O$10,E444='PC Receitas'!$O$11,E444='PC Receitas'!$O$12,E444='PC Receitas'!$O$13,E444='PC Receitas'!$O$14)),-I444,0))</f>
        <v>12927.7</v>
      </c>
      <c r="R444" s="153" t="e">
        <f t="shared" si="24"/>
        <v>#N/A</v>
      </c>
      <c r="S444" s="150" t="e">
        <f t="shared" si="25"/>
        <v>#N/A</v>
      </c>
      <c r="T444" s="150" t="e">
        <f t="shared" si="26"/>
        <v>#N/A</v>
      </c>
      <c r="U444" s="150" t="e">
        <f t="shared" si="27"/>
        <v>#N/A</v>
      </c>
      <c r="V444" s="154" t="e">
        <f>VLOOKUP(E444,'PC Receitas'!$O$4:$P$14,2,FALSE)</f>
        <v>#N/A</v>
      </c>
    </row>
    <row r="445" spans="3:22" ht="19.5" customHeight="1" thickTop="1" thickBot="1" x14ac:dyDescent="0.3">
      <c r="C445" s="58"/>
      <c r="D445" s="58" t="str">
        <f>IF(C445&lt;&gt;"",TEXT(C445,"00")&amp;"/04/"&amp;'Configurações Básicas'!$P$5,"")</f>
        <v/>
      </c>
      <c r="E445" s="58"/>
      <c r="F445" s="58"/>
      <c r="G445" s="58"/>
      <c r="H445" s="58"/>
      <c r="I445" s="59"/>
      <c r="J445" s="193"/>
      <c r="K445" s="60"/>
      <c r="L445" s="60"/>
      <c r="M445" s="56">
        <f>M444+IF(AND(K445="Pago",OR(E445='PC Receitas'!$O$4,E445='PC Receitas'!$O$5,E445='PC Receitas'!$O$6)),I445,IF(AND(K445="Pago",OR(E445='PC Receitas'!$O$7,E445='PC Receitas'!$O$8,E445='PC Receitas'!$O$9,E445='PC Receitas'!$O$10,E445='PC Receitas'!$O$11,E445='PC Receitas'!$O$12,E445='PC Receitas'!$O$13,E445='PC Receitas'!$O$14)),-I445,0))</f>
        <v>12927.7</v>
      </c>
      <c r="R445" s="153" t="e">
        <f t="shared" si="24"/>
        <v>#N/A</v>
      </c>
      <c r="S445" s="150" t="e">
        <f t="shared" si="25"/>
        <v>#N/A</v>
      </c>
      <c r="T445" s="150" t="e">
        <f t="shared" si="26"/>
        <v>#N/A</v>
      </c>
      <c r="U445" s="150" t="e">
        <f t="shared" si="27"/>
        <v>#N/A</v>
      </c>
      <c r="V445" s="154" t="e">
        <f>VLOOKUP(E445,'PC Receitas'!$O$4:$P$14,2,FALSE)</f>
        <v>#N/A</v>
      </c>
    </row>
    <row r="446" spans="3:22" ht="19.5" customHeight="1" thickTop="1" thickBot="1" x14ac:dyDescent="0.3">
      <c r="C446" s="58"/>
      <c r="D446" s="58" t="str">
        <f>IF(C446&lt;&gt;"",TEXT(C446,"00")&amp;"/04/"&amp;'Configurações Básicas'!$P$5,"")</f>
        <v/>
      </c>
      <c r="E446" s="58"/>
      <c r="F446" s="58"/>
      <c r="G446" s="58"/>
      <c r="H446" s="58"/>
      <c r="I446" s="59"/>
      <c r="J446" s="193"/>
      <c r="K446" s="60"/>
      <c r="L446" s="60"/>
      <c r="M446" s="56">
        <f>M445+IF(AND(K446="Pago",OR(E446='PC Receitas'!$O$4,E446='PC Receitas'!$O$5,E446='PC Receitas'!$O$6)),I446,IF(AND(K446="Pago",OR(E446='PC Receitas'!$O$7,E446='PC Receitas'!$O$8,E446='PC Receitas'!$O$9,E446='PC Receitas'!$O$10,E446='PC Receitas'!$O$11,E446='PC Receitas'!$O$12,E446='PC Receitas'!$O$13,E446='PC Receitas'!$O$14)),-I446,0))</f>
        <v>12927.7</v>
      </c>
      <c r="R446" s="153" t="e">
        <f t="shared" si="24"/>
        <v>#N/A</v>
      </c>
      <c r="S446" s="150" t="e">
        <f t="shared" si="25"/>
        <v>#N/A</v>
      </c>
      <c r="T446" s="150" t="e">
        <f t="shared" si="26"/>
        <v>#N/A</v>
      </c>
      <c r="U446" s="150" t="e">
        <f t="shared" si="27"/>
        <v>#N/A</v>
      </c>
      <c r="V446" s="154" t="e">
        <f>VLOOKUP(E446,'PC Receitas'!$O$4:$P$14,2,FALSE)</f>
        <v>#N/A</v>
      </c>
    </row>
    <row r="447" spans="3:22" ht="19.5" customHeight="1" thickTop="1" thickBot="1" x14ac:dyDescent="0.3">
      <c r="C447" s="58"/>
      <c r="D447" s="58" t="str">
        <f>IF(C447&lt;&gt;"",TEXT(C447,"00")&amp;"/04/"&amp;'Configurações Básicas'!$P$5,"")</f>
        <v/>
      </c>
      <c r="E447" s="58"/>
      <c r="F447" s="58"/>
      <c r="G447" s="58"/>
      <c r="H447" s="58"/>
      <c r="I447" s="59"/>
      <c r="J447" s="193"/>
      <c r="K447" s="60"/>
      <c r="L447" s="60"/>
      <c r="M447" s="56">
        <f>M446+IF(AND(K447="Pago",OR(E447='PC Receitas'!$O$4,E447='PC Receitas'!$O$5,E447='PC Receitas'!$O$6)),I447,IF(AND(K447="Pago",OR(E447='PC Receitas'!$O$7,E447='PC Receitas'!$O$8,E447='PC Receitas'!$O$9,E447='PC Receitas'!$O$10,E447='PC Receitas'!$O$11,E447='PC Receitas'!$O$12,E447='PC Receitas'!$O$13,E447='PC Receitas'!$O$14)),-I447,0))</f>
        <v>12927.7</v>
      </c>
      <c r="R447" s="153" t="e">
        <f t="shared" si="24"/>
        <v>#N/A</v>
      </c>
      <c r="S447" s="150" t="e">
        <f t="shared" si="25"/>
        <v>#N/A</v>
      </c>
      <c r="T447" s="150" t="e">
        <f t="shared" si="26"/>
        <v>#N/A</v>
      </c>
      <c r="U447" s="150" t="e">
        <f t="shared" si="27"/>
        <v>#N/A</v>
      </c>
      <c r="V447" s="154" t="e">
        <f>VLOOKUP(E447,'PC Receitas'!$O$4:$P$14,2,FALSE)</f>
        <v>#N/A</v>
      </c>
    </row>
    <row r="448" spans="3:22" ht="19.5" customHeight="1" thickTop="1" thickBot="1" x14ac:dyDescent="0.3">
      <c r="C448" s="58"/>
      <c r="D448" s="58" t="str">
        <f>IF(C448&lt;&gt;"",TEXT(C448,"00")&amp;"/04/"&amp;'Configurações Básicas'!$P$5,"")</f>
        <v/>
      </c>
      <c r="E448" s="58"/>
      <c r="F448" s="58"/>
      <c r="G448" s="58"/>
      <c r="H448" s="58"/>
      <c r="I448" s="59"/>
      <c r="J448" s="193"/>
      <c r="K448" s="60"/>
      <c r="L448" s="60"/>
      <c r="M448" s="56">
        <f>M447+IF(AND(K448="Pago",OR(E448='PC Receitas'!$O$4,E448='PC Receitas'!$O$5,E448='PC Receitas'!$O$6)),I448,IF(AND(K448="Pago",OR(E448='PC Receitas'!$O$7,E448='PC Receitas'!$O$8,E448='PC Receitas'!$O$9,E448='PC Receitas'!$O$10,E448='PC Receitas'!$O$11,E448='PC Receitas'!$O$12,E448='PC Receitas'!$O$13,E448='PC Receitas'!$O$14)),-I448,0))</f>
        <v>12927.7</v>
      </c>
      <c r="R448" s="153" t="e">
        <f t="shared" si="24"/>
        <v>#N/A</v>
      </c>
      <c r="S448" s="150" t="e">
        <f t="shared" si="25"/>
        <v>#N/A</v>
      </c>
      <c r="T448" s="150" t="e">
        <f t="shared" si="26"/>
        <v>#N/A</v>
      </c>
      <c r="U448" s="150" t="e">
        <f t="shared" si="27"/>
        <v>#N/A</v>
      </c>
      <c r="V448" s="154" t="e">
        <f>VLOOKUP(E448,'PC Receitas'!$O$4:$P$14,2,FALSE)</f>
        <v>#N/A</v>
      </c>
    </row>
    <row r="449" spans="3:22" ht="19.5" customHeight="1" thickTop="1" thickBot="1" x14ac:dyDescent="0.3">
      <c r="C449" s="58"/>
      <c r="D449" s="58" t="str">
        <f>IF(C449&lt;&gt;"",TEXT(C449,"00")&amp;"/04/"&amp;'Configurações Básicas'!$P$5,"")</f>
        <v/>
      </c>
      <c r="E449" s="58"/>
      <c r="F449" s="58"/>
      <c r="G449" s="58"/>
      <c r="H449" s="58"/>
      <c r="I449" s="59"/>
      <c r="J449" s="193"/>
      <c r="K449" s="60"/>
      <c r="L449" s="60"/>
      <c r="M449" s="56">
        <f>M448+IF(AND(K449="Pago",OR(E449='PC Receitas'!$O$4,E449='PC Receitas'!$O$5,E449='PC Receitas'!$O$6)),I449,IF(AND(K449="Pago",OR(E449='PC Receitas'!$O$7,E449='PC Receitas'!$O$8,E449='PC Receitas'!$O$9,E449='PC Receitas'!$O$10,E449='PC Receitas'!$O$11,E449='PC Receitas'!$O$12,E449='PC Receitas'!$O$13,E449='PC Receitas'!$O$14)),-I449,0))</f>
        <v>12927.7</v>
      </c>
      <c r="R449" s="153" t="e">
        <f t="shared" si="24"/>
        <v>#N/A</v>
      </c>
      <c r="S449" s="150" t="e">
        <f t="shared" si="25"/>
        <v>#N/A</v>
      </c>
      <c r="T449" s="150" t="e">
        <f t="shared" si="26"/>
        <v>#N/A</v>
      </c>
      <c r="U449" s="150" t="e">
        <f t="shared" si="27"/>
        <v>#N/A</v>
      </c>
      <c r="V449" s="154" t="e">
        <f>VLOOKUP(E449,'PC Receitas'!$O$4:$P$14,2,FALSE)</f>
        <v>#N/A</v>
      </c>
    </row>
    <row r="450" spans="3:22" ht="19.5" customHeight="1" thickTop="1" thickBot="1" x14ac:dyDescent="0.3">
      <c r="C450" s="58"/>
      <c r="D450" s="58" t="str">
        <f>IF(C450&lt;&gt;"",TEXT(C450,"00")&amp;"/04/"&amp;'Configurações Básicas'!$P$5,"")</f>
        <v/>
      </c>
      <c r="E450" s="58"/>
      <c r="F450" s="58"/>
      <c r="G450" s="58"/>
      <c r="H450" s="58"/>
      <c r="I450" s="59"/>
      <c r="J450" s="193"/>
      <c r="K450" s="60"/>
      <c r="L450" s="60"/>
      <c r="M450" s="56">
        <f>M449+IF(AND(K450="Pago",OR(E450='PC Receitas'!$O$4,E450='PC Receitas'!$O$5,E450='PC Receitas'!$O$6)),I450,IF(AND(K450="Pago",OR(E450='PC Receitas'!$O$7,E450='PC Receitas'!$O$8,E450='PC Receitas'!$O$9,E450='PC Receitas'!$O$10,E450='PC Receitas'!$O$11,E450='PC Receitas'!$O$12,E450='PC Receitas'!$O$13,E450='PC Receitas'!$O$14)),-I450,0))</f>
        <v>12927.7</v>
      </c>
      <c r="R450" s="153" t="e">
        <f t="shared" si="24"/>
        <v>#N/A</v>
      </c>
      <c r="S450" s="150" t="e">
        <f t="shared" si="25"/>
        <v>#N/A</v>
      </c>
      <c r="T450" s="150" t="e">
        <f t="shared" si="26"/>
        <v>#N/A</v>
      </c>
      <c r="U450" s="150" t="e">
        <f t="shared" si="27"/>
        <v>#N/A</v>
      </c>
      <c r="V450" s="154" t="e">
        <f>VLOOKUP(E450,'PC Receitas'!$O$4:$P$14,2,FALSE)</f>
        <v>#N/A</v>
      </c>
    </row>
    <row r="451" spans="3:22" ht="19.5" customHeight="1" thickTop="1" thickBot="1" x14ac:dyDescent="0.3">
      <c r="C451" s="58"/>
      <c r="D451" s="58" t="str">
        <f>IF(C451&lt;&gt;"",TEXT(C451,"00")&amp;"/04/"&amp;'Configurações Básicas'!$P$5,"")</f>
        <v/>
      </c>
      <c r="E451" s="58"/>
      <c r="F451" s="58"/>
      <c r="G451" s="58"/>
      <c r="H451" s="58"/>
      <c r="I451" s="59"/>
      <c r="J451" s="193"/>
      <c r="K451" s="60"/>
      <c r="L451" s="60"/>
      <c r="M451" s="56">
        <f>M450+IF(AND(K451="Pago",OR(E451='PC Receitas'!$O$4,E451='PC Receitas'!$O$5,E451='PC Receitas'!$O$6)),I451,IF(AND(K451="Pago",OR(E451='PC Receitas'!$O$7,E451='PC Receitas'!$O$8,E451='PC Receitas'!$O$9,E451='PC Receitas'!$O$10,E451='PC Receitas'!$O$11,E451='PC Receitas'!$O$12,E451='PC Receitas'!$O$13,E451='PC Receitas'!$O$14)),-I451,0))</f>
        <v>12927.7</v>
      </c>
      <c r="R451" s="153" t="e">
        <f t="shared" si="24"/>
        <v>#N/A</v>
      </c>
      <c r="S451" s="150" t="e">
        <f t="shared" si="25"/>
        <v>#N/A</v>
      </c>
      <c r="T451" s="150" t="e">
        <f t="shared" si="26"/>
        <v>#N/A</v>
      </c>
      <c r="U451" s="150" t="e">
        <f t="shared" si="27"/>
        <v>#N/A</v>
      </c>
      <c r="V451" s="154" t="e">
        <f>VLOOKUP(E451,'PC Receitas'!$O$4:$P$14,2,FALSE)</f>
        <v>#N/A</v>
      </c>
    </row>
    <row r="452" spans="3:22" ht="19.5" customHeight="1" thickTop="1" thickBot="1" x14ac:dyDescent="0.3">
      <c r="C452" s="58"/>
      <c r="D452" s="58" t="str">
        <f>IF(C452&lt;&gt;"",TEXT(C452,"00")&amp;"/04/"&amp;'Configurações Básicas'!$P$5,"")</f>
        <v/>
      </c>
      <c r="E452" s="58"/>
      <c r="F452" s="58"/>
      <c r="G452" s="58"/>
      <c r="H452" s="58"/>
      <c r="I452" s="59"/>
      <c r="J452" s="193"/>
      <c r="K452" s="60"/>
      <c r="L452" s="60"/>
      <c r="M452" s="56">
        <f>M451+IF(AND(K452="Pago",OR(E452='PC Receitas'!$O$4,E452='PC Receitas'!$O$5,E452='PC Receitas'!$O$6)),I452,IF(AND(K452="Pago",OR(E452='PC Receitas'!$O$7,E452='PC Receitas'!$O$8,E452='PC Receitas'!$O$9,E452='PC Receitas'!$O$10,E452='PC Receitas'!$O$11,E452='PC Receitas'!$O$12,E452='PC Receitas'!$O$13,E452='PC Receitas'!$O$14)),-I452,0))</f>
        <v>12927.7</v>
      </c>
      <c r="R452" s="153" t="e">
        <f t="shared" si="24"/>
        <v>#N/A</v>
      </c>
      <c r="S452" s="150" t="e">
        <f t="shared" si="25"/>
        <v>#N/A</v>
      </c>
      <c r="T452" s="150" t="e">
        <f t="shared" si="26"/>
        <v>#N/A</v>
      </c>
      <c r="U452" s="150" t="e">
        <f t="shared" si="27"/>
        <v>#N/A</v>
      </c>
      <c r="V452" s="154" t="e">
        <f>VLOOKUP(E452,'PC Receitas'!$O$4:$P$14,2,FALSE)</f>
        <v>#N/A</v>
      </c>
    </row>
    <row r="453" spans="3:22" ht="19.5" customHeight="1" thickTop="1" thickBot="1" x14ac:dyDescent="0.3">
      <c r="C453" s="58"/>
      <c r="D453" s="58" t="str">
        <f>IF(C453&lt;&gt;"",TEXT(C453,"00")&amp;"/04/"&amp;'Configurações Básicas'!$P$5,"")</f>
        <v/>
      </c>
      <c r="E453" s="58"/>
      <c r="F453" s="58"/>
      <c r="G453" s="58"/>
      <c r="H453" s="58"/>
      <c r="I453" s="59"/>
      <c r="J453" s="193"/>
      <c r="K453" s="60"/>
      <c r="L453" s="60"/>
      <c r="M453" s="56">
        <f>M452+IF(AND(K453="Pago",OR(E453='PC Receitas'!$O$4,E453='PC Receitas'!$O$5,E453='PC Receitas'!$O$6)),I453,IF(AND(K453="Pago",OR(E453='PC Receitas'!$O$7,E453='PC Receitas'!$O$8,E453='PC Receitas'!$O$9,E453='PC Receitas'!$O$10,E453='PC Receitas'!$O$11,E453='PC Receitas'!$O$12,E453='PC Receitas'!$O$13,E453='PC Receitas'!$O$14)),-I453,0))</f>
        <v>12927.7</v>
      </c>
      <c r="R453" s="153" t="e">
        <f t="shared" si="24"/>
        <v>#N/A</v>
      </c>
      <c r="S453" s="150" t="e">
        <f t="shared" si="25"/>
        <v>#N/A</v>
      </c>
      <c r="T453" s="150" t="e">
        <f t="shared" si="26"/>
        <v>#N/A</v>
      </c>
      <c r="U453" s="150" t="e">
        <f t="shared" si="27"/>
        <v>#N/A</v>
      </c>
      <c r="V453" s="154" t="e">
        <f>VLOOKUP(E453,'PC Receitas'!$O$4:$P$14,2,FALSE)</f>
        <v>#N/A</v>
      </c>
    </row>
    <row r="454" spans="3:22" ht="19.5" customHeight="1" thickTop="1" thickBot="1" x14ac:dyDescent="0.3">
      <c r="C454" s="58"/>
      <c r="D454" s="58" t="str">
        <f>IF(C454&lt;&gt;"",TEXT(C454,"00")&amp;"/04/"&amp;'Configurações Básicas'!$P$5,"")</f>
        <v/>
      </c>
      <c r="E454" s="58"/>
      <c r="F454" s="58"/>
      <c r="G454" s="58"/>
      <c r="H454" s="58"/>
      <c r="I454" s="59"/>
      <c r="J454" s="193"/>
      <c r="K454" s="60"/>
      <c r="L454" s="60"/>
      <c r="M454" s="56">
        <f>M453+IF(AND(K454="Pago",OR(E454='PC Receitas'!$O$4,E454='PC Receitas'!$O$5,E454='PC Receitas'!$O$6)),I454,IF(AND(K454="Pago",OR(E454='PC Receitas'!$O$7,E454='PC Receitas'!$O$8,E454='PC Receitas'!$O$9,E454='PC Receitas'!$O$10,E454='PC Receitas'!$O$11,E454='PC Receitas'!$O$12,E454='PC Receitas'!$O$13,E454='PC Receitas'!$O$14)),-I454,0))</f>
        <v>12927.7</v>
      </c>
      <c r="R454" s="153" t="e">
        <f t="shared" ref="R454:R517" si="28">IF(V454="Despesas_com_RH","Despesa",IF(V454="Despesas_Operacionais","Despesa",IF(V454="Despesas_com_Marketing","Despesa",IF(V454="Impostos","Despesa",IF(V454="Investimentos","Despesa","")))))</f>
        <v>#N/A</v>
      </c>
      <c r="S454" s="150" t="e">
        <f t="shared" ref="S454:S517" si="29">IF(V454="Despesas_com_Produtos","Despesa",IF(V454="Despesas_com_Serviços","Despesa",IF(V454="Despesas_Não_Operacionais","Despesa","")))</f>
        <v>#N/A</v>
      </c>
      <c r="T454" s="150" t="e">
        <f t="shared" ref="T454:T517" si="30">IF(V454="Receitas_com_Produtos","Receita",IF(V454="Receitas_com_Serviços","Receita",IF(V454="Receitas_Não_Operacionais","Receita","")))</f>
        <v>#N/A</v>
      </c>
      <c r="U454" s="150" t="e">
        <f t="shared" ref="U454:U517" si="31">IF(R454&lt;&gt;"",R454,IF(S454&lt;&gt;"",S454,IF(T454&lt;&gt;"",T454,"")))</f>
        <v>#N/A</v>
      </c>
      <c r="V454" s="154" t="e">
        <f>VLOOKUP(E454,'PC Receitas'!$O$4:$P$14,2,FALSE)</f>
        <v>#N/A</v>
      </c>
    </row>
    <row r="455" spans="3:22" ht="19.5" customHeight="1" thickTop="1" thickBot="1" x14ac:dyDescent="0.3">
      <c r="C455" s="58"/>
      <c r="D455" s="58" t="str">
        <f>IF(C455&lt;&gt;"",TEXT(C455,"00")&amp;"/04/"&amp;'Configurações Básicas'!$P$5,"")</f>
        <v/>
      </c>
      <c r="E455" s="58"/>
      <c r="F455" s="58"/>
      <c r="G455" s="58"/>
      <c r="H455" s="58"/>
      <c r="I455" s="59"/>
      <c r="J455" s="193"/>
      <c r="K455" s="60"/>
      <c r="L455" s="60"/>
      <c r="M455" s="56">
        <f>M454+IF(AND(K455="Pago",OR(E455='PC Receitas'!$O$4,E455='PC Receitas'!$O$5,E455='PC Receitas'!$O$6)),I455,IF(AND(K455="Pago",OR(E455='PC Receitas'!$O$7,E455='PC Receitas'!$O$8,E455='PC Receitas'!$O$9,E455='PC Receitas'!$O$10,E455='PC Receitas'!$O$11,E455='PC Receitas'!$O$12,E455='PC Receitas'!$O$13,E455='PC Receitas'!$O$14)),-I455,0))</f>
        <v>12927.7</v>
      </c>
      <c r="R455" s="153" t="e">
        <f t="shared" si="28"/>
        <v>#N/A</v>
      </c>
      <c r="S455" s="150" t="e">
        <f t="shared" si="29"/>
        <v>#N/A</v>
      </c>
      <c r="T455" s="150" t="e">
        <f t="shared" si="30"/>
        <v>#N/A</v>
      </c>
      <c r="U455" s="150" t="e">
        <f t="shared" si="31"/>
        <v>#N/A</v>
      </c>
      <c r="V455" s="154" t="e">
        <f>VLOOKUP(E455,'PC Receitas'!$O$4:$P$14,2,FALSE)</f>
        <v>#N/A</v>
      </c>
    </row>
    <row r="456" spans="3:22" ht="19.5" customHeight="1" thickTop="1" thickBot="1" x14ac:dyDescent="0.3">
      <c r="C456" s="58"/>
      <c r="D456" s="58" t="str">
        <f>IF(C456&lt;&gt;"",TEXT(C456,"00")&amp;"/04/"&amp;'Configurações Básicas'!$P$5,"")</f>
        <v/>
      </c>
      <c r="E456" s="58"/>
      <c r="F456" s="58"/>
      <c r="G456" s="58"/>
      <c r="H456" s="58"/>
      <c r="I456" s="59"/>
      <c r="J456" s="193"/>
      <c r="K456" s="60"/>
      <c r="L456" s="60"/>
      <c r="M456" s="56">
        <f>M455+IF(AND(K456="Pago",OR(E456='PC Receitas'!$O$4,E456='PC Receitas'!$O$5,E456='PC Receitas'!$O$6)),I456,IF(AND(K456="Pago",OR(E456='PC Receitas'!$O$7,E456='PC Receitas'!$O$8,E456='PC Receitas'!$O$9,E456='PC Receitas'!$O$10,E456='PC Receitas'!$O$11,E456='PC Receitas'!$O$12,E456='PC Receitas'!$O$13,E456='PC Receitas'!$O$14)),-I456,0))</f>
        <v>12927.7</v>
      </c>
      <c r="R456" s="153" t="e">
        <f t="shared" si="28"/>
        <v>#N/A</v>
      </c>
      <c r="S456" s="150" t="e">
        <f t="shared" si="29"/>
        <v>#N/A</v>
      </c>
      <c r="T456" s="150" t="e">
        <f t="shared" si="30"/>
        <v>#N/A</v>
      </c>
      <c r="U456" s="150" t="e">
        <f t="shared" si="31"/>
        <v>#N/A</v>
      </c>
      <c r="V456" s="154" t="e">
        <f>VLOOKUP(E456,'PC Receitas'!$O$4:$P$14,2,FALSE)</f>
        <v>#N/A</v>
      </c>
    </row>
    <row r="457" spans="3:22" ht="19.5" customHeight="1" thickTop="1" thickBot="1" x14ac:dyDescent="0.3">
      <c r="C457" s="58"/>
      <c r="D457" s="58" t="str">
        <f>IF(C457&lt;&gt;"",TEXT(C457,"00")&amp;"/04/"&amp;'Configurações Básicas'!$P$5,"")</f>
        <v/>
      </c>
      <c r="E457" s="58"/>
      <c r="F457" s="58"/>
      <c r="G457" s="58"/>
      <c r="H457" s="58"/>
      <c r="I457" s="59"/>
      <c r="J457" s="193"/>
      <c r="K457" s="60"/>
      <c r="L457" s="60"/>
      <c r="M457" s="56">
        <f>M456+IF(AND(K457="Pago",OR(E457='PC Receitas'!$O$4,E457='PC Receitas'!$O$5,E457='PC Receitas'!$O$6)),I457,IF(AND(K457="Pago",OR(E457='PC Receitas'!$O$7,E457='PC Receitas'!$O$8,E457='PC Receitas'!$O$9,E457='PC Receitas'!$O$10,E457='PC Receitas'!$O$11,E457='PC Receitas'!$O$12,E457='PC Receitas'!$O$13,E457='PC Receitas'!$O$14)),-I457,0))</f>
        <v>12927.7</v>
      </c>
      <c r="R457" s="153" t="e">
        <f t="shared" si="28"/>
        <v>#N/A</v>
      </c>
      <c r="S457" s="150" t="e">
        <f t="shared" si="29"/>
        <v>#N/A</v>
      </c>
      <c r="T457" s="150" t="e">
        <f t="shared" si="30"/>
        <v>#N/A</v>
      </c>
      <c r="U457" s="150" t="e">
        <f t="shared" si="31"/>
        <v>#N/A</v>
      </c>
      <c r="V457" s="154" t="e">
        <f>VLOOKUP(E457,'PC Receitas'!$O$4:$P$14,2,FALSE)</f>
        <v>#N/A</v>
      </c>
    </row>
    <row r="458" spans="3:22" ht="19.5" customHeight="1" thickTop="1" thickBot="1" x14ac:dyDescent="0.3">
      <c r="C458" s="58"/>
      <c r="D458" s="58" t="str">
        <f>IF(C458&lt;&gt;"",TEXT(C458,"00")&amp;"/04/"&amp;'Configurações Básicas'!$P$5,"")</f>
        <v/>
      </c>
      <c r="E458" s="58"/>
      <c r="F458" s="58"/>
      <c r="G458" s="58"/>
      <c r="H458" s="58"/>
      <c r="I458" s="59"/>
      <c r="J458" s="193"/>
      <c r="K458" s="60"/>
      <c r="L458" s="60"/>
      <c r="M458" s="56">
        <f>M457+IF(AND(K458="Pago",OR(E458='PC Receitas'!$O$4,E458='PC Receitas'!$O$5,E458='PC Receitas'!$O$6)),I458,IF(AND(K458="Pago",OR(E458='PC Receitas'!$O$7,E458='PC Receitas'!$O$8,E458='PC Receitas'!$O$9,E458='PC Receitas'!$O$10,E458='PC Receitas'!$O$11,E458='PC Receitas'!$O$12,E458='PC Receitas'!$O$13,E458='PC Receitas'!$O$14)),-I458,0))</f>
        <v>12927.7</v>
      </c>
      <c r="R458" s="153" t="e">
        <f t="shared" si="28"/>
        <v>#N/A</v>
      </c>
      <c r="S458" s="150" t="e">
        <f t="shared" si="29"/>
        <v>#N/A</v>
      </c>
      <c r="T458" s="150" t="e">
        <f t="shared" si="30"/>
        <v>#N/A</v>
      </c>
      <c r="U458" s="150" t="e">
        <f t="shared" si="31"/>
        <v>#N/A</v>
      </c>
      <c r="V458" s="154" t="e">
        <f>VLOOKUP(E458,'PC Receitas'!$O$4:$P$14,2,FALSE)</f>
        <v>#N/A</v>
      </c>
    </row>
    <row r="459" spans="3:22" ht="19.5" customHeight="1" thickTop="1" thickBot="1" x14ac:dyDescent="0.3">
      <c r="C459" s="58"/>
      <c r="D459" s="58" t="str">
        <f>IF(C459&lt;&gt;"",TEXT(C459,"00")&amp;"/04/"&amp;'Configurações Básicas'!$P$5,"")</f>
        <v/>
      </c>
      <c r="E459" s="58"/>
      <c r="F459" s="58"/>
      <c r="G459" s="58"/>
      <c r="H459" s="58"/>
      <c r="I459" s="59"/>
      <c r="J459" s="193"/>
      <c r="K459" s="60"/>
      <c r="L459" s="60"/>
      <c r="M459" s="56">
        <f>M458+IF(AND(K459="Pago",OR(E459='PC Receitas'!$O$4,E459='PC Receitas'!$O$5,E459='PC Receitas'!$O$6)),I459,IF(AND(K459="Pago",OR(E459='PC Receitas'!$O$7,E459='PC Receitas'!$O$8,E459='PC Receitas'!$O$9,E459='PC Receitas'!$O$10,E459='PC Receitas'!$O$11,E459='PC Receitas'!$O$12,E459='PC Receitas'!$O$13,E459='PC Receitas'!$O$14)),-I459,0))</f>
        <v>12927.7</v>
      </c>
      <c r="R459" s="153" t="e">
        <f t="shared" si="28"/>
        <v>#N/A</v>
      </c>
      <c r="S459" s="150" t="e">
        <f t="shared" si="29"/>
        <v>#N/A</v>
      </c>
      <c r="T459" s="150" t="e">
        <f t="shared" si="30"/>
        <v>#N/A</v>
      </c>
      <c r="U459" s="150" t="e">
        <f t="shared" si="31"/>
        <v>#N/A</v>
      </c>
      <c r="V459" s="154" t="e">
        <f>VLOOKUP(E459,'PC Receitas'!$O$4:$P$14,2,FALSE)</f>
        <v>#N/A</v>
      </c>
    </row>
    <row r="460" spans="3:22" ht="19.5" customHeight="1" thickTop="1" thickBot="1" x14ac:dyDescent="0.3">
      <c r="C460" s="58"/>
      <c r="D460" s="58" t="str">
        <f>IF(C460&lt;&gt;"",TEXT(C460,"00")&amp;"/04/"&amp;'Configurações Básicas'!$P$5,"")</f>
        <v/>
      </c>
      <c r="E460" s="58"/>
      <c r="F460" s="58"/>
      <c r="G460" s="58"/>
      <c r="H460" s="58"/>
      <c r="I460" s="59"/>
      <c r="J460" s="193"/>
      <c r="K460" s="60"/>
      <c r="L460" s="60"/>
      <c r="M460" s="56">
        <f>M459+IF(AND(K460="Pago",OR(E460='PC Receitas'!$O$4,E460='PC Receitas'!$O$5,E460='PC Receitas'!$O$6)),I460,IF(AND(K460="Pago",OR(E460='PC Receitas'!$O$7,E460='PC Receitas'!$O$8,E460='PC Receitas'!$O$9,E460='PC Receitas'!$O$10,E460='PC Receitas'!$O$11,E460='PC Receitas'!$O$12,E460='PC Receitas'!$O$13,E460='PC Receitas'!$O$14)),-I460,0))</f>
        <v>12927.7</v>
      </c>
      <c r="R460" s="153" t="e">
        <f t="shared" si="28"/>
        <v>#N/A</v>
      </c>
      <c r="S460" s="150" t="e">
        <f t="shared" si="29"/>
        <v>#N/A</v>
      </c>
      <c r="T460" s="150" t="e">
        <f t="shared" si="30"/>
        <v>#N/A</v>
      </c>
      <c r="U460" s="150" t="e">
        <f t="shared" si="31"/>
        <v>#N/A</v>
      </c>
      <c r="V460" s="154" t="e">
        <f>VLOOKUP(E460,'PC Receitas'!$O$4:$P$14,2,FALSE)</f>
        <v>#N/A</v>
      </c>
    </row>
    <row r="461" spans="3:22" ht="19.5" customHeight="1" thickTop="1" thickBot="1" x14ac:dyDescent="0.3">
      <c r="C461" s="58"/>
      <c r="D461" s="58" t="str">
        <f>IF(C461&lt;&gt;"",TEXT(C461,"00")&amp;"/04/"&amp;'Configurações Básicas'!$P$5,"")</f>
        <v/>
      </c>
      <c r="E461" s="58"/>
      <c r="F461" s="58"/>
      <c r="G461" s="58"/>
      <c r="H461" s="58"/>
      <c r="I461" s="59"/>
      <c r="J461" s="193"/>
      <c r="K461" s="60"/>
      <c r="L461" s="60"/>
      <c r="M461" s="56">
        <f>M460+IF(AND(K461="Pago",OR(E461='PC Receitas'!$O$4,E461='PC Receitas'!$O$5,E461='PC Receitas'!$O$6)),I461,IF(AND(K461="Pago",OR(E461='PC Receitas'!$O$7,E461='PC Receitas'!$O$8,E461='PC Receitas'!$O$9,E461='PC Receitas'!$O$10,E461='PC Receitas'!$O$11,E461='PC Receitas'!$O$12,E461='PC Receitas'!$O$13,E461='PC Receitas'!$O$14)),-I461,0))</f>
        <v>12927.7</v>
      </c>
      <c r="R461" s="153" t="e">
        <f t="shared" si="28"/>
        <v>#N/A</v>
      </c>
      <c r="S461" s="150" t="e">
        <f t="shared" si="29"/>
        <v>#N/A</v>
      </c>
      <c r="T461" s="150" t="e">
        <f t="shared" si="30"/>
        <v>#N/A</v>
      </c>
      <c r="U461" s="150" t="e">
        <f t="shared" si="31"/>
        <v>#N/A</v>
      </c>
      <c r="V461" s="154" t="e">
        <f>VLOOKUP(E461,'PC Receitas'!$O$4:$P$14,2,FALSE)</f>
        <v>#N/A</v>
      </c>
    </row>
    <row r="462" spans="3:22" ht="19.5" customHeight="1" thickTop="1" thickBot="1" x14ac:dyDescent="0.3">
      <c r="C462" s="58"/>
      <c r="D462" s="58" t="str">
        <f>IF(C462&lt;&gt;"",TEXT(C462,"00")&amp;"/04/"&amp;'Configurações Básicas'!$P$5,"")</f>
        <v/>
      </c>
      <c r="E462" s="58"/>
      <c r="F462" s="58"/>
      <c r="G462" s="58"/>
      <c r="H462" s="58"/>
      <c r="I462" s="59"/>
      <c r="J462" s="193"/>
      <c r="K462" s="60"/>
      <c r="L462" s="60"/>
      <c r="M462" s="56">
        <f>M461+IF(AND(K462="Pago",OR(E462='PC Receitas'!$O$4,E462='PC Receitas'!$O$5,E462='PC Receitas'!$O$6)),I462,IF(AND(K462="Pago",OR(E462='PC Receitas'!$O$7,E462='PC Receitas'!$O$8,E462='PC Receitas'!$O$9,E462='PC Receitas'!$O$10,E462='PC Receitas'!$O$11,E462='PC Receitas'!$O$12,E462='PC Receitas'!$O$13,E462='PC Receitas'!$O$14)),-I462,0))</f>
        <v>12927.7</v>
      </c>
      <c r="R462" s="153" t="e">
        <f t="shared" si="28"/>
        <v>#N/A</v>
      </c>
      <c r="S462" s="150" t="e">
        <f t="shared" si="29"/>
        <v>#N/A</v>
      </c>
      <c r="T462" s="150" t="e">
        <f t="shared" si="30"/>
        <v>#N/A</v>
      </c>
      <c r="U462" s="150" t="e">
        <f t="shared" si="31"/>
        <v>#N/A</v>
      </c>
      <c r="V462" s="154" t="e">
        <f>VLOOKUP(E462,'PC Receitas'!$O$4:$P$14,2,FALSE)</f>
        <v>#N/A</v>
      </c>
    </row>
    <row r="463" spans="3:22" ht="19.5" customHeight="1" thickTop="1" thickBot="1" x14ac:dyDescent="0.3">
      <c r="C463" s="58"/>
      <c r="D463" s="58" t="str">
        <f>IF(C463&lt;&gt;"",TEXT(C463,"00")&amp;"/04/"&amp;'Configurações Básicas'!$P$5,"")</f>
        <v/>
      </c>
      <c r="E463" s="58"/>
      <c r="F463" s="58"/>
      <c r="G463" s="58"/>
      <c r="H463" s="58"/>
      <c r="I463" s="59"/>
      <c r="J463" s="193"/>
      <c r="K463" s="60"/>
      <c r="L463" s="60"/>
      <c r="M463" s="56">
        <f>M462+IF(AND(K463="Pago",OR(E463='PC Receitas'!$O$4,E463='PC Receitas'!$O$5,E463='PC Receitas'!$O$6)),I463,IF(AND(K463="Pago",OR(E463='PC Receitas'!$O$7,E463='PC Receitas'!$O$8,E463='PC Receitas'!$O$9,E463='PC Receitas'!$O$10,E463='PC Receitas'!$O$11,E463='PC Receitas'!$O$12,E463='PC Receitas'!$O$13,E463='PC Receitas'!$O$14)),-I463,0))</f>
        <v>12927.7</v>
      </c>
      <c r="R463" s="153" t="e">
        <f t="shared" si="28"/>
        <v>#N/A</v>
      </c>
      <c r="S463" s="150" t="e">
        <f t="shared" si="29"/>
        <v>#N/A</v>
      </c>
      <c r="T463" s="150" t="e">
        <f t="shared" si="30"/>
        <v>#N/A</v>
      </c>
      <c r="U463" s="150" t="e">
        <f t="shared" si="31"/>
        <v>#N/A</v>
      </c>
      <c r="V463" s="154" t="e">
        <f>VLOOKUP(E463,'PC Receitas'!$O$4:$P$14,2,FALSE)</f>
        <v>#N/A</v>
      </c>
    </row>
    <row r="464" spans="3:22" ht="19.5" customHeight="1" thickTop="1" thickBot="1" x14ac:dyDescent="0.3">
      <c r="C464" s="58"/>
      <c r="D464" s="58" t="str">
        <f>IF(C464&lt;&gt;"",TEXT(C464,"00")&amp;"/04/"&amp;'Configurações Básicas'!$P$5,"")</f>
        <v/>
      </c>
      <c r="E464" s="58"/>
      <c r="F464" s="58"/>
      <c r="G464" s="58"/>
      <c r="H464" s="58"/>
      <c r="I464" s="59"/>
      <c r="J464" s="193"/>
      <c r="K464" s="60"/>
      <c r="L464" s="60"/>
      <c r="M464" s="56">
        <f>M463+IF(AND(K464="Pago",OR(E464='PC Receitas'!$O$4,E464='PC Receitas'!$O$5,E464='PC Receitas'!$O$6)),I464,IF(AND(K464="Pago",OR(E464='PC Receitas'!$O$7,E464='PC Receitas'!$O$8,E464='PC Receitas'!$O$9,E464='PC Receitas'!$O$10,E464='PC Receitas'!$O$11,E464='PC Receitas'!$O$12,E464='PC Receitas'!$O$13,E464='PC Receitas'!$O$14)),-I464,0))</f>
        <v>12927.7</v>
      </c>
      <c r="R464" s="153" t="e">
        <f t="shared" si="28"/>
        <v>#N/A</v>
      </c>
      <c r="S464" s="150" t="e">
        <f t="shared" si="29"/>
        <v>#N/A</v>
      </c>
      <c r="T464" s="150" t="e">
        <f t="shared" si="30"/>
        <v>#N/A</v>
      </c>
      <c r="U464" s="150" t="e">
        <f t="shared" si="31"/>
        <v>#N/A</v>
      </c>
      <c r="V464" s="154" t="e">
        <f>VLOOKUP(E464,'PC Receitas'!$O$4:$P$14,2,FALSE)</f>
        <v>#N/A</v>
      </c>
    </row>
    <row r="465" spans="3:22" ht="19.5" customHeight="1" thickTop="1" thickBot="1" x14ac:dyDescent="0.3">
      <c r="C465" s="58"/>
      <c r="D465" s="58" t="str">
        <f>IF(C465&lt;&gt;"",TEXT(C465,"00")&amp;"/04/"&amp;'Configurações Básicas'!$P$5,"")</f>
        <v/>
      </c>
      <c r="E465" s="58"/>
      <c r="F465" s="58"/>
      <c r="G465" s="58"/>
      <c r="H465" s="58"/>
      <c r="I465" s="59"/>
      <c r="J465" s="193"/>
      <c r="K465" s="60"/>
      <c r="L465" s="60"/>
      <c r="M465" s="56">
        <f>M464+IF(AND(K465="Pago",OR(E465='PC Receitas'!$O$4,E465='PC Receitas'!$O$5,E465='PC Receitas'!$O$6)),I465,IF(AND(K465="Pago",OR(E465='PC Receitas'!$O$7,E465='PC Receitas'!$O$8,E465='PC Receitas'!$O$9,E465='PC Receitas'!$O$10,E465='PC Receitas'!$O$11,E465='PC Receitas'!$O$12,E465='PC Receitas'!$O$13,E465='PC Receitas'!$O$14)),-I465,0))</f>
        <v>12927.7</v>
      </c>
      <c r="R465" s="153" t="e">
        <f t="shared" si="28"/>
        <v>#N/A</v>
      </c>
      <c r="S465" s="150" t="e">
        <f t="shared" si="29"/>
        <v>#N/A</v>
      </c>
      <c r="T465" s="150" t="e">
        <f t="shared" si="30"/>
        <v>#N/A</v>
      </c>
      <c r="U465" s="150" t="e">
        <f t="shared" si="31"/>
        <v>#N/A</v>
      </c>
      <c r="V465" s="154" t="e">
        <f>VLOOKUP(E465,'PC Receitas'!$O$4:$P$14,2,FALSE)</f>
        <v>#N/A</v>
      </c>
    </row>
    <row r="466" spans="3:22" ht="19.5" customHeight="1" thickTop="1" thickBot="1" x14ac:dyDescent="0.3">
      <c r="C466" s="58"/>
      <c r="D466" s="58" t="str">
        <f>IF(C466&lt;&gt;"",TEXT(C466,"00")&amp;"/04/"&amp;'Configurações Básicas'!$P$5,"")</f>
        <v/>
      </c>
      <c r="E466" s="58"/>
      <c r="F466" s="58"/>
      <c r="G466" s="58"/>
      <c r="H466" s="58"/>
      <c r="I466" s="59"/>
      <c r="J466" s="193"/>
      <c r="K466" s="60"/>
      <c r="L466" s="60"/>
      <c r="M466" s="56">
        <f>M465+IF(AND(K466="Pago",OR(E466='PC Receitas'!$O$4,E466='PC Receitas'!$O$5,E466='PC Receitas'!$O$6)),I466,IF(AND(K466="Pago",OR(E466='PC Receitas'!$O$7,E466='PC Receitas'!$O$8,E466='PC Receitas'!$O$9,E466='PC Receitas'!$O$10,E466='PC Receitas'!$O$11,E466='PC Receitas'!$O$12,E466='PC Receitas'!$O$13,E466='PC Receitas'!$O$14)),-I466,0))</f>
        <v>12927.7</v>
      </c>
      <c r="R466" s="153" t="e">
        <f t="shared" si="28"/>
        <v>#N/A</v>
      </c>
      <c r="S466" s="150" t="e">
        <f t="shared" si="29"/>
        <v>#N/A</v>
      </c>
      <c r="T466" s="150" t="e">
        <f t="shared" si="30"/>
        <v>#N/A</v>
      </c>
      <c r="U466" s="150" t="e">
        <f t="shared" si="31"/>
        <v>#N/A</v>
      </c>
      <c r="V466" s="154" t="e">
        <f>VLOOKUP(E466,'PC Receitas'!$O$4:$P$14,2,FALSE)</f>
        <v>#N/A</v>
      </c>
    </row>
    <row r="467" spans="3:22" ht="19.5" customHeight="1" thickTop="1" thickBot="1" x14ac:dyDescent="0.3">
      <c r="C467" s="58"/>
      <c r="D467" s="58" t="str">
        <f>IF(C467&lt;&gt;"",TEXT(C467,"00")&amp;"/04/"&amp;'Configurações Básicas'!$P$5,"")</f>
        <v/>
      </c>
      <c r="E467" s="58"/>
      <c r="F467" s="58"/>
      <c r="G467" s="58"/>
      <c r="H467" s="58"/>
      <c r="I467" s="59"/>
      <c r="J467" s="193"/>
      <c r="K467" s="60"/>
      <c r="L467" s="60"/>
      <c r="M467" s="56">
        <f>M466+IF(AND(K467="Pago",OR(E467='PC Receitas'!$O$4,E467='PC Receitas'!$O$5,E467='PC Receitas'!$O$6)),I467,IF(AND(K467="Pago",OR(E467='PC Receitas'!$O$7,E467='PC Receitas'!$O$8,E467='PC Receitas'!$O$9,E467='PC Receitas'!$O$10,E467='PC Receitas'!$O$11,E467='PC Receitas'!$O$12,E467='PC Receitas'!$O$13,E467='PC Receitas'!$O$14)),-I467,0))</f>
        <v>12927.7</v>
      </c>
      <c r="R467" s="153" t="e">
        <f t="shared" si="28"/>
        <v>#N/A</v>
      </c>
      <c r="S467" s="150" t="e">
        <f t="shared" si="29"/>
        <v>#N/A</v>
      </c>
      <c r="T467" s="150" t="e">
        <f t="shared" si="30"/>
        <v>#N/A</v>
      </c>
      <c r="U467" s="150" t="e">
        <f t="shared" si="31"/>
        <v>#N/A</v>
      </c>
      <c r="V467" s="154" t="e">
        <f>VLOOKUP(E467,'PC Receitas'!$O$4:$P$14,2,FALSE)</f>
        <v>#N/A</v>
      </c>
    </row>
    <row r="468" spans="3:22" ht="19.5" customHeight="1" thickTop="1" thickBot="1" x14ac:dyDescent="0.3">
      <c r="C468" s="58"/>
      <c r="D468" s="58" t="str">
        <f>IF(C468&lt;&gt;"",TEXT(C468,"00")&amp;"/04/"&amp;'Configurações Básicas'!$P$5,"")</f>
        <v/>
      </c>
      <c r="E468" s="58"/>
      <c r="F468" s="58"/>
      <c r="G468" s="58"/>
      <c r="H468" s="58"/>
      <c r="I468" s="59"/>
      <c r="J468" s="193"/>
      <c r="K468" s="60"/>
      <c r="L468" s="60"/>
      <c r="M468" s="56">
        <f>M467+IF(AND(K468="Pago",OR(E468='PC Receitas'!$O$4,E468='PC Receitas'!$O$5,E468='PC Receitas'!$O$6)),I468,IF(AND(K468="Pago",OR(E468='PC Receitas'!$O$7,E468='PC Receitas'!$O$8,E468='PC Receitas'!$O$9,E468='PC Receitas'!$O$10,E468='PC Receitas'!$O$11,E468='PC Receitas'!$O$12,E468='PC Receitas'!$O$13,E468='PC Receitas'!$O$14)),-I468,0))</f>
        <v>12927.7</v>
      </c>
      <c r="R468" s="153" t="e">
        <f t="shared" si="28"/>
        <v>#N/A</v>
      </c>
      <c r="S468" s="150" t="e">
        <f t="shared" si="29"/>
        <v>#N/A</v>
      </c>
      <c r="T468" s="150" t="e">
        <f t="shared" si="30"/>
        <v>#N/A</v>
      </c>
      <c r="U468" s="150" t="e">
        <f t="shared" si="31"/>
        <v>#N/A</v>
      </c>
      <c r="V468" s="154" t="e">
        <f>VLOOKUP(E468,'PC Receitas'!$O$4:$P$14,2,FALSE)</f>
        <v>#N/A</v>
      </c>
    </row>
    <row r="469" spans="3:22" ht="19.5" customHeight="1" thickTop="1" thickBot="1" x14ac:dyDescent="0.3">
      <c r="C469" s="58"/>
      <c r="D469" s="58" t="str">
        <f>IF(C469&lt;&gt;"",TEXT(C469,"00")&amp;"/04/"&amp;'Configurações Básicas'!$P$5,"")</f>
        <v/>
      </c>
      <c r="E469" s="58"/>
      <c r="F469" s="58"/>
      <c r="G469" s="58"/>
      <c r="H469" s="58"/>
      <c r="I469" s="59"/>
      <c r="J469" s="193"/>
      <c r="K469" s="60"/>
      <c r="L469" s="60"/>
      <c r="M469" s="56">
        <f>M468+IF(AND(K469="Pago",OR(E469='PC Receitas'!$O$4,E469='PC Receitas'!$O$5,E469='PC Receitas'!$O$6)),I469,IF(AND(K469="Pago",OR(E469='PC Receitas'!$O$7,E469='PC Receitas'!$O$8,E469='PC Receitas'!$O$9,E469='PC Receitas'!$O$10,E469='PC Receitas'!$O$11,E469='PC Receitas'!$O$12,E469='PC Receitas'!$O$13,E469='PC Receitas'!$O$14)),-I469,0))</f>
        <v>12927.7</v>
      </c>
      <c r="R469" s="153" t="e">
        <f t="shared" si="28"/>
        <v>#N/A</v>
      </c>
      <c r="S469" s="150" t="e">
        <f t="shared" si="29"/>
        <v>#N/A</v>
      </c>
      <c r="T469" s="150" t="e">
        <f t="shared" si="30"/>
        <v>#N/A</v>
      </c>
      <c r="U469" s="150" t="e">
        <f t="shared" si="31"/>
        <v>#N/A</v>
      </c>
      <c r="V469" s="154" t="e">
        <f>VLOOKUP(E469,'PC Receitas'!$O$4:$P$14,2,FALSE)</f>
        <v>#N/A</v>
      </c>
    </row>
    <row r="470" spans="3:22" ht="19.5" customHeight="1" thickTop="1" thickBot="1" x14ac:dyDescent="0.3">
      <c r="C470" s="58"/>
      <c r="D470" s="58" t="str">
        <f>IF(C470&lt;&gt;"",TEXT(C470,"00")&amp;"/04/"&amp;'Configurações Básicas'!$P$5,"")</f>
        <v/>
      </c>
      <c r="E470" s="58"/>
      <c r="F470" s="58"/>
      <c r="G470" s="58"/>
      <c r="H470" s="58"/>
      <c r="I470" s="59"/>
      <c r="J470" s="193"/>
      <c r="K470" s="60"/>
      <c r="L470" s="60"/>
      <c r="M470" s="56">
        <f>M469+IF(AND(K470="Pago",OR(E470='PC Receitas'!$O$4,E470='PC Receitas'!$O$5,E470='PC Receitas'!$O$6)),I470,IF(AND(K470="Pago",OR(E470='PC Receitas'!$O$7,E470='PC Receitas'!$O$8,E470='PC Receitas'!$O$9,E470='PC Receitas'!$O$10,E470='PC Receitas'!$O$11,E470='PC Receitas'!$O$12,E470='PC Receitas'!$O$13,E470='PC Receitas'!$O$14)),-I470,0))</f>
        <v>12927.7</v>
      </c>
      <c r="R470" s="153" t="e">
        <f t="shared" si="28"/>
        <v>#N/A</v>
      </c>
      <c r="S470" s="150" t="e">
        <f t="shared" si="29"/>
        <v>#N/A</v>
      </c>
      <c r="T470" s="150" t="e">
        <f t="shared" si="30"/>
        <v>#N/A</v>
      </c>
      <c r="U470" s="150" t="e">
        <f t="shared" si="31"/>
        <v>#N/A</v>
      </c>
      <c r="V470" s="154" t="e">
        <f>VLOOKUP(E470,'PC Receitas'!$O$4:$P$14,2,FALSE)</f>
        <v>#N/A</v>
      </c>
    </row>
    <row r="471" spans="3:22" ht="19.5" customHeight="1" thickTop="1" thickBot="1" x14ac:dyDescent="0.3">
      <c r="C471" s="58"/>
      <c r="D471" s="58" t="str">
        <f>IF(C471&lt;&gt;"",TEXT(C471,"00")&amp;"/04/"&amp;'Configurações Básicas'!$P$5,"")</f>
        <v/>
      </c>
      <c r="E471" s="58"/>
      <c r="F471" s="58"/>
      <c r="G471" s="58"/>
      <c r="H471" s="58"/>
      <c r="I471" s="59"/>
      <c r="J471" s="193"/>
      <c r="K471" s="60"/>
      <c r="L471" s="60"/>
      <c r="M471" s="56">
        <f>M470+IF(AND(K471="Pago",OR(E471='PC Receitas'!$O$4,E471='PC Receitas'!$O$5,E471='PC Receitas'!$O$6)),I471,IF(AND(K471="Pago",OR(E471='PC Receitas'!$O$7,E471='PC Receitas'!$O$8,E471='PC Receitas'!$O$9,E471='PC Receitas'!$O$10,E471='PC Receitas'!$O$11,E471='PC Receitas'!$O$12,E471='PC Receitas'!$O$13,E471='PC Receitas'!$O$14)),-I471,0))</f>
        <v>12927.7</v>
      </c>
      <c r="R471" s="153" t="e">
        <f t="shared" si="28"/>
        <v>#N/A</v>
      </c>
      <c r="S471" s="150" t="e">
        <f t="shared" si="29"/>
        <v>#N/A</v>
      </c>
      <c r="T471" s="150" t="e">
        <f t="shared" si="30"/>
        <v>#N/A</v>
      </c>
      <c r="U471" s="150" t="e">
        <f t="shared" si="31"/>
        <v>#N/A</v>
      </c>
      <c r="V471" s="154" t="e">
        <f>VLOOKUP(E471,'PC Receitas'!$O$4:$P$14,2,FALSE)</f>
        <v>#N/A</v>
      </c>
    </row>
    <row r="472" spans="3:22" ht="19.5" customHeight="1" thickTop="1" thickBot="1" x14ac:dyDescent="0.3">
      <c r="C472" s="58"/>
      <c r="D472" s="58" t="str">
        <f>IF(C472&lt;&gt;"",TEXT(C472,"00")&amp;"/04/"&amp;'Configurações Básicas'!$P$5,"")</f>
        <v/>
      </c>
      <c r="E472" s="58"/>
      <c r="F472" s="58"/>
      <c r="G472" s="58"/>
      <c r="H472" s="58"/>
      <c r="I472" s="59"/>
      <c r="J472" s="193"/>
      <c r="K472" s="60"/>
      <c r="L472" s="60"/>
      <c r="M472" s="56">
        <f>M471+IF(AND(K472="Pago",OR(E472='PC Receitas'!$O$4,E472='PC Receitas'!$O$5,E472='PC Receitas'!$O$6)),I472,IF(AND(K472="Pago",OR(E472='PC Receitas'!$O$7,E472='PC Receitas'!$O$8,E472='PC Receitas'!$O$9,E472='PC Receitas'!$O$10,E472='PC Receitas'!$O$11,E472='PC Receitas'!$O$12,E472='PC Receitas'!$O$13,E472='PC Receitas'!$O$14)),-I472,0))</f>
        <v>12927.7</v>
      </c>
      <c r="R472" s="153" t="e">
        <f t="shared" si="28"/>
        <v>#N/A</v>
      </c>
      <c r="S472" s="150" t="e">
        <f t="shared" si="29"/>
        <v>#N/A</v>
      </c>
      <c r="T472" s="150" t="e">
        <f t="shared" si="30"/>
        <v>#N/A</v>
      </c>
      <c r="U472" s="150" t="e">
        <f t="shared" si="31"/>
        <v>#N/A</v>
      </c>
      <c r="V472" s="154" t="e">
        <f>VLOOKUP(E472,'PC Receitas'!$O$4:$P$14,2,FALSE)</f>
        <v>#N/A</v>
      </c>
    </row>
    <row r="473" spans="3:22" ht="19.5" customHeight="1" thickTop="1" thickBot="1" x14ac:dyDescent="0.3">
      <c r="C473" s="58"/>
      <c r="D473" s="58" t="str">
        <f>IF(C473&lt;&gt;"",TEXT(C473,"00")&amp;"/04/"&amp;'Configurações Básicas'!$P$5,"")</f>
        <v/>
      </c>
      <c r="E473" s="58"/>
      <c r="F473" s="58"/>
      <c r="G473" s="58"/>
      <c r="H473" s="58"/>
      <c r="I473" s="59"/>
      <c r="J473" s="193"/>
      <c r="K473" s="60"/>
      <c r="L473" s="60"/>
      <c r="M473" s="56">
        <f>M472+IF(AND(K473="Pago",OR(E473='PC Receitas'!$O$4,E473='PC Receitas'!$O$5,E473='PC Receitas'!$O$6)),I473,IF(AND(K473="Pago",OR(E473='PC Receitas'!$O$7,E473='PC Receitas'!$O$8,E473='PC Receitas'!$O$9,E473='PC Receitas'!$O$10,E473='PC Receitas'!$O$11,E473='PC Receitas'!$O$12,E473='PC Receitas'!$O$13,E473='PC Receitas'!$O$14)),-I473,0))</f>
        <v>12927.7</v>
      </c>
      <c r="R473" s="153" t="e">
        <f t="shared" si="28"/>
        <v>#N/A</v>
      </c>
      <c r="S473" s="150" t="e">
        <f t="shared" si="29"/>
        <v>#N/A</v>
      </c>
      <c r="T473" s="150" t="e">
        <f t="shared" si="30"/>
        <v>#N/A</v>
      </c>
      <c r="U473" s="150" t="e">
        <f t="shared" si="31"/>
        <v>#N/A</v>
      </c>
      <c r="V473" s="154" t="e">
        <f>VLOOKUP(E473,'PC Receitas'!$O$4:$P$14,2,FALSE)</f>
        <v>#N/A</v>
      </c>
    </row>
    <row r="474" spans="3:22" ht="19.5" customHeight="1" thickTop="1" thickBot="1" x14ac:dyDescent="0.3">
      <c r="C474" s="58"/>
      <c r="D474" s="58" t="str">
        <f>IF(C474&lt;&gt;"",TEXT(C474,"00")&amp;"/04/"&amp;'Configurações Básicas'!$P$5,"")</f>
        <v/>
      </c>
      <c r="E474" s="58"/>
      <c r="F474" s="58"/>
      <c r="G474" s="58"/>
      <c r="H474" s="58"/>
      <c r="I474" s="59"/>
      <c r="J474" s="193"/>
      <c r="K474" s="60"/>
      <c r="L474" s="60"/>
      <c r="M474" s="56">
        <f>M473+IF(AND(K474="Pago",OR(E474='PC Receitas'!$O$4,E474='PC Receitas'!$O$5,E474='PC Receitas'!$O$6)),I474,IF(AND(K474="Pago",OR(E474='PC Receitas'!$O$7,E474='PC Receitas'!$O$8,E474='PC Receitas'!$O$9,E474='PC Receitas'!$O$10,E474='PC Receitas'!$O$11,E474='PC Receitas'!$O$12,E474='PC Receitas'!$O$13,E474='PC Receitas'!$O$14)),-I474,0))</f>
        <v>12927.7</v>
      </c>
      <c r="R474" s="153" t="e">
        <f t="shared" si="28"/>
        <v>#N/A</v>
      </c>
      <c r="S474" s="150" t="e">
        <f t="shared" si="29"/>
        <v>#N/A</v>
      </c>
      <c r="T474" s="150" t="e">
        <f t="shared" si="30"/>
        <v>#N/A</v>
      </c>
      <c r="U474" s="150" t="e">
        <f t="shared" si="31"/>
        <v>#N/A</v>
      </c>
      <c r="V474" s="154" t="e">
        <f>VLOOKUP(E474,'PC Receitas'!$O$4:$P$14,2,FALSE)</f>
        <v>#N/A</v>
      </c>
    </row>
    <row r="475" spans="3:22" ht="19.5" customHeight="1" thickTop="1" thickBot="1" x14ac:dyDescent="0.3">
      <c r="C475" s="58"/>
      <c r="D475" s="58" t="str">
        <f>IF(C475&lt;&gt;"",TEXT(C475,"00")&amp;"/04/"&amp;'Configurações Básicas'!$P$5,"")</f>
        <v/>
      </c>
      <c r="E475" s="58"/>
      <c r="F475" s="58"/>
      <c r="G475" s="58"/>
      <c r="H475" s="58"/>
      <c r="I475" s="59"/>
      <c r="J475" s="193"/>
      <c r="K475" s="60"/>
      <c r="L475" s="60"/>
      <c r="M475" s="56">
        <f>M474+IF(AND(K475="Pago",OR(E475='PC Receitas'!$O$4,E475='PC Receitas'!$O$5,E475='PC Receitas'!$O$6)),I475,IF(AND(K475="Pago",OR(E475='PC Receitas'!$O$7,E475='PC Receitas'!$O$8,E475='PC Receitas'!$O$9,E475='PC Receitas'!$O$10,E475='PC Receitas'!$O$11,E475='PC Receitas'!$O$12,E475='PC Receitas'!$O$13,E475='PC Receitas'!$O$14)),-I475,0))</f>
        <v>12927.7</v>
      </c>
      <c r="R475" s="153" t="e">
        <f t="shared" si="28"/>
        <v>#N/A</v>
      </c>
      <c r="S475" s="150" t="e">
        <f t="shared" si="29"/>
        <v>#N/A</v>
      </c>
      <c r="T475" s="150" t="e">
        <f t="shared" si="30"/>
        <v>#N/A</v>
      </c>
      <c r="U475" s="150" t="e">
        <f t="shared" si="31"/>
        <v>#N/A</v>
      </c>
      <c r="V475" s="154" t="e">
        <f>VLOOKUP(E475,'PC Receitas'!$O$4:$P$14,2,FALSE)</f>
        <v>#N/A</v>
      </c>
    </row>
    <row r="476" spans="3:22" ht="19.5" customHeight="1" thickTop="1" thickBot="1" x14ac:dyDescent="0.3">
      <c r="C476" s="58"/>
      <c r="D476" s="58" t="str">
        <f>IF(C476&lt;&gt;"",TEXT(C476,"00")&amp;"/04/"&amp;'Configurações Básicas'!$P$5,"")</f>
        <v/>
      </c>
      <c r="E476" s="58"/>
      <c r="F476" s="58"/>
      <c r="G476" s="58"/>
      <c r="H476" s="58"/>
      <c r="I476" s="59"/>
      <c r="J476" s="193"/>
      <c r="K476" s="60"/>
      <c r="L476" s="60"/>
      <c r="M476" s="56">
        <f>M475+IF(AND(K476="Pago",OR(E476='PC Receitas'!$O$4,E476='PC Receitas'!$O$5,E476='PC Receitas'!$O$6)),I476,IF(AND(K476="Pago",OR(E476='PC Receitas'!$O$7,E476='PC Receitas'!$O$8,E476='PC Receitas'!$O$9,E476='PC Receitas'!$O$10,E476='PC Receitas'!$O$11,E476='PC Receitas'!$O$12,E476='PC Receitas'!$O$13,E476='PC Receitas'!$O$14)),-I476,0))</f>
        <v>12927.7</v>
      </c>
      <c r="R476" s="153" t="e">
        <f t="shared" si="28"/>
        <v>#N/A</v>
      </c>
      <c r="S476" s="150" t="e">
        <f t="shared" si="29"/>
        <v>#N/A</v>
      </c>
      <c r="T476" s="150" t="e">
        <f t="shared" si="30"/>
        <v>#N/A</v>
      </c>
      <c r="U476" s="150" t="e">
        <f t="shared" si="31"/>
        <v>#N/A</v>
      </c>
      <c r="V476" s="154" t="e">
        <f>VLOOKUP(E476,'PC Receitas'!$O$4:$P$14,2,FALSE)</f>
        <v>#N/A</v>
      </c>
    </row>
    <row r="477" spans="3:22" ht="19.5" customHeight="1" thickTop="1" thickBot="1" x14ac:dyDescent="0.3">
      <c r="C477" s="58"/>
      <c r="D477" s="58" t="str">
        <f>IF(C477&lt;&gt;"",TEXT(C477,"00")&amp;"/04/"&amp;'Configurações Básicas'!$P$5,"")</f>
        <v/>
      </c>
      <c r="E477" s="58"/>
      <c r="F477" s="58"/>
      <c r="G477" s="58"/>
      <c r="H477" s="58"/>
      <c r="I477" s="59"/>
      <c r="J477" s="193"/>
      <c r="K477" s="60"/>
      <c r="L477" s="60"/>
      <c r="M477" s="56">
        <f>M476+IF(AND(K477="Pago",OR(E477='PC Receitas'!$O$4,E477='PC Receitas'!$O$5,E477='PC Receitas'!$O$6)),I477,IF(AND(K477="Pago",OR(E477='PC Receitas'!$O$7,E477='PC Receitas'!$O$8,E477='PC Receitas'!$O$9,E477='PC Receitas'!$O$10,E477='PC Receitas'!$O$11,E477='PC Receitas'!$O$12,E477='PC Receitas'!$O$13,E477='PC Receitas'!$O$14)),-I477,0))</f>
        <v>12927.7</v>
      </c>
      <c r="R477" s="153" t="e">
        <f t="shared" si="28"/>
        <v>#N/A</v>
      </c>
      <c r="S477" s="150" t="e">
        <f t="shared" si="29"/>
        <v>#N/A</v>
      </c>
      <c r="T477" s="150" t="e">
        <f t="shared" si="30"/>
        <v>#N/A</v>
      </c>
      <c r="U477" s="150" t="e">
        <f t="shared" si="31"/>
        <v>#N/A</v>
      </c>
      <c r="V477" s="154" t="e">
        <f>VLOOKUP(E477,'PC Receitas'!$O$4:$P$14,2,FALSE)</f>
        <v>#N/A</v>
      </c>
    </row>
    <row r="478" spans="3:22" ht="19.5" customHeight="1" thickTop="1" thickBot="1" x14ac:dyDescent="0.3">
      <c r="C478" s="58"/>
      <c r="D478" s="58" t="str">
        <f>IF(C478&lt;&gt;"",TEXT(C478,"00")&amp;"/04/"&amp;'Configurações Básicas'!$P$5,"")</f>
        <v/>
      </c>
      <c r="E478" s="58"/>
      <c r="F478" s="58"/>
      <c r="G478" s="58"/>
      <c r="H478" s="58"/>
      <c r="I478" s="59"/>
      <c r="J478" s="193"/>
      <c r="K478" s="60"/>
      <c r="L478" s="60"/>
      <c r="M478" s="56">
        <f>M477+IF(AND(K478="Pago",OR(E478='PC Receitas'!$O$4,E478='PC Receitas'!$O$5,E478='PC Receitas'!$O$6)),I478,IF(AND(K478="Pago",OR(E478='PC Receitas'!$O$7,E478='PC Receitas'!$O$8,E478='PC Receitas'!$O$9,E478='PC Receitas'!$O$10,E478='PC Receitas'!$O$11,E478='PC Receitas'!$O$12,E478='PC Receitas'!$O$13,E478='PC Receitas'!$O$14)),-I478,0))</f>
        <v>12927.7</v>
      </c>
      <c r="R478" s="153" t="e">
        <f t="shared" si="28"/>
        <v>#N/A</v>
      </c>
      <c r="S478" s="150" t="e">
        <f t="shared" si="29"/>
        <v>#N/A</v>
      </c>
      <c r="T478" s="150" t="e">
        <f t="shared" si="30"/>
        <v>#N/A</v>
      </c>
      <c r="U478" s="150" t="e">
        <f t="shared" si="31"/>
        <v>#N/A</v>
      </c>
      <c r="V478" s="154" t="e">
        <f>VLOOKUP(E478,'PC Receitas'!$O$4:$P$14,2,FALSE)</f>
        <v>#N/A</v>
      </c>
    </row>
    <row r="479" spans="3:22" ht="19.5" customHeight="1" thickTop="1" thickBot="1" x14ac:dyDescent="0.3">
      <c r="C479" s="58"/>
      <c r="D479" s="58" t="str">
        <f>IF(C479&lt;&gt;"",TEXT(C479,"00")&amp;"/04/"&amp;'Configurações Básicas'!$P$5,"")</f>
        <v/>
      </c>
      <c r="E479" s="58"/>
      <c r="F479" s="58"/>
      <c r="G479" s="58"/>
      <c r="H479" s="58"/>
      <c r="I479" s="59"/>
      <c r="J479" s="193"/>
      <c r="K479" s="60"/>
      <c r="L479" s="60"/>
      <c r="M479" s="56">
        <f>M478+IF(AND(K479="Pago",OR(E479='PC Receitas'!$O$4,E479='PC Receitas'!$O$5,E479='PC Receitas'!$O$6)),I479,IF(AND(K479="Pago",OR(E479='PC Receitas'!$O$7,E479='PC Receitas'!$O$8,E479='PC Receitas'!$O$9,E479='PC Receitas'!$O$10,E479='PC Receitas'!$O$11,E479='PC Receitas'!$O$12,E479='PC Receitas'!$O$13,E479='PC Receitas'!$O$14)),-I479,0))</f>
        <v>12927.7</v>
      </c>
      <c r="R479" s="153" t="e">
        <f t="shared" si="28"/>
        <v>#N/A</v>
      </c>
      <c r="S479" s="150" t="e">
        <f t="shared" si="29"/>
        <v>#N/A</v>
      </c>
      <c r="T479" s="150" t="e">
        <f t="shared" si="30"/>
        <v>#N/A</v>
      </c>
      <c r="U479" s="150" t="e">
        <f t="shared" si="31"/>
        <v>#N/A</v>
      </c>
      <c r="V479" s="154" t="e">
        <f>VLOOKUP(E479,'PC Receitas'!$O$4:$P$14,2,FALSE)</f>
        <v>#N/A</v>
      </c>
    </row>
    <row r="480" spans="3:22" ht="19.5" customHeight="1" thickTop="1" thickBot="1" x14ac:dyDescent="0.3">
      <c r="C480" s="58"/>
      <c r="D480" s="58" t="str">
        <f>IF(C480&lt;&gt;"",TEXT(C480,"00")&amp;"/04/"&amp;'Configurações Básicas'!$P$5,"")</f>
        <v/>
      </c>
      <c r="E480" s="58"/>
      <c r="F480" s="58"/>
      <c r="G480" s="58"/>
      <c r="H480" s="58"/>
      <c r="I480" s="59"/>
      <c r="J480" s="193"/>
      <c r="K480" s="60"/>
      <c r="L480" s="60"/>
      <c r="M480" s="56">
        <f>M479+IF(AND(K480="Pago",OR(E480='PC Receitas'!$O$4,E480='PC Receitas'!$O$5,E480='PC Receitas'!$O$6)),I480,IF(AND(K480="Pago",OR(E480='PC Receitas'!$O$7,E480='PC Receitas'!$O$8,E480='PC Receitas'!$O$9,E480='PC Receitas'!$O$10,E480='PC Receitas'!$O$11,E480='PC Receitas'!$O$12,E480='PC Receitas'!$O$13,E480='PC Receitas'!$O$14)),-I480,0))</f>
        <v>12927.7</v>
      </c>
      <c r="R480" s="153" t="e">
        <f t="shared" si="28"/>
        <v>#N/A</v>
      </c>
      <c r="S480" s="150" t="e">
        <f t="shared" si="29"/>
        <v>#N/A</v>
      </c>
      <c r="T480" s="150" t="e">
        <f t="shared" si="30"/>
        <v>#N/A</v>
      </c>
      <c r="U480" s="150" t="e">
        <f t="shared" si="31"/>
        <v>#N/A</v>
      </c>
      <c r="V480" s="154" t="e">
        <f>VLOOKUP(E480,'PC Receitas'!$O$4:$P$14,2,FALSE)</f>
        <v>#N/A</v>
      </c>
    </row>
    <row r="481" spans="3:22" ht="19.5" customHeight="1" thickTop="1" thickBot="1" x14ac:dyDescent="0.3">
      <c r="C481" s="58"/>
      <c r="D481" s="58" t="str">
        <f>IF(C481&lt;&gt;"",TEXT(C481,"00")&amp;"/04/"&amp;'Configurações Básicas'!$P$5,"")</f>
        <v/>
      </c>
      <c r="E481" s="58"/>
      <c r="F481" s="58"/>
      <c r="G481" s="58"/>
      <c r="H481" s="58"/>
      <c r="I481" s="59"/>
      <c r="J481" s="193"/>
      <c r="K481" s="60"/>
      <c r="L481" s="60"/>
      <c r="M481" s="56">
        <f>M480+IF(AND(K481="Pago",OR(E481='PC Receitas'!$O$4,E481='PC Receitas'!$O$5,E481='PC Receitas'!$O$6)),I481,IF(AND(K481="Pago",OR(E481='PC Receitas'!$O$7,E481='PC Receitas'!$O$8,E481='PC Receitas'!$O$9,E481='PC Receitas'!$O$10,E481='PC Receitas'!$O$11,E481='PC Receitas'!$O$12,E481='PC Receitas'!$O$13,E481='PC Receitas'!$O$14)),-I481,0))</f>
        <v>12927.7</v>
      </c>
      <c r="R481" s="153" t="e">
        <f t="shared" si="28"/>
        <v>#N/A</v>
      </c>
      <c r="S481" s="150" t="e">
        <f t="shared" si="29"/>
        <v>#N/A</v>
      </c>
      <c r="T481" s="150" t="e">
        <f t="shared" si="30"/>
        <v>#N/A</v>
      </c>
      <c r="U481" s="150" t="e">
        <f t="shared" si="31"/>
        <v>#N/A</v>
      </c>
      <c r="V481" s="154" t="e">
        <f>VLOOKUP(E481,'PC Receitas'!$O$4:$P$14,2,FALSE)</f>
        <v>#N/A</v>
      </c>
    </row>
    <row r="482" spans="3:22" ht="19.5" customHeight="1" thickTop="1" thickBot="1" x14ac:dyDescent="0.3">
      <c r="C482" s="58"/>
      <c r="D482" s="58" t="str">
        <f>IF(C482&lt;&gt;"",TEXT(C482,"00")&amp;"/04/"&amp;'Configurações Básicas'!$P$5,"")</f>
        <v/>
      </c>
      <c r="E482" s="58"/>
      <c r="F482" s="58"/>
      <c r="G482" s="58"/>
      <c r="H482" s="58"/>
      <c r="I482" s="59"/>
      <c r="J482" s="193"/>
      <c r="K482" s="60"/>
      <c r="L482" s="60"/>
      <c r="M482" s="56">
        <f>M481+IF(AND(K482="Pago",OR(E482='PC Receitas'!$O$4,E482='PC Receitas'!$O$5,E482='PC Receitas'!$O$6)),I482,IF(AND(K482="Pago",OR(E482='PC Receitas'!$O$7,E482='PC Receitas'!$O$8,E482='PC Receitas'!$O$9,E482='PC Receitas'!$O$10,E482='PC Receitas'!$O$11,E482='PC Receitas'!$O$12,E482='PC Receitas'!$O$13,E482='PC Receitas'!$O$14)),-I482,0))</f>
        <v>12927.7</v>
      </c>
      <c r="R482" s="153" t="e">
        <f t="shared" si="28"/>
        <v>#N/A</v>
      </c>
      <c r="S482" s="150" t="e">
        <f t="shared" si="29"/>
        <v>#N/A</v>
      </c>
      <c r="T482" s="150" t="e">
        <f t="shared" si="30"/>
        <v>#N/A</v>
      </c>
      <c r="U482" s="150" t="e">
        <f t="shared" si="31"/>
        <v>#N/A</v>
      </c>
      <c r="V482" s="154" t="e">
        <f>VLOOKUP(E482,'PC Receitas'!$O$4:$P$14,2,FALSE)</f>
        <v>#N/A</v>
      </c>
    </row>
    <row r="483" spans="3:22" ht="19.5" customHeight="1" thickTop="1" thickBot="1" x14ac:dyDescent="0.3">
      <c r="C483" s="58"/>
      <c r="D483" s="58" t="str">
        <f>IF(C483&lt;&gt;"",TEXT(C483,"00")&amp;"/04/"&amp;'Configurações Básicas'!$P$5,"")</f>
        <v/>
      </c>
      <c r="E483" s="58"/>
      <c r="F483" s="58"/>
      <c r="G483" s="58"/>
      <c r="H483" s="58"/>
      <c r="I483" s="59"/>
      <c r="J483" s="193"/>
      <c r="K483" s="60"/>
      <c r="L483" s="60"/>
      <c r="M483" s="56">
        <f>M482+IF(AND(K483="Pago",OR(E483='PC Receitas'!$O$4,E483='PC Receitas'!$O$5,E483='PC Receitas'!$O$6)),I483,IF(AND(K483="Pago",OR(E483='PC Receitas'!$O$7,E483='PC Receitas'!$O$8,E483='PC Receitas'!$O$9,E483='PC Receitas'!$O$10,E483='PC Receitas'!$O$11,E483='PC Receitas'!$O$12,E483='PC Receitas'!$O$13,E483='PC Receitas'!$O$14)),-I483,0))</f>
        <v>12927.7</v>
      </c>
      <c r="R483" s="153" t="e">
        <f t="shared" si="28"/>
        <v>#N/A</v>
      </c>
      <c r="S483" s="150" t="e">
        <f t="shared" si="29"/>
        <v>#N/A</v>
      </c>
      <c r="T483" s="150" t="e">
        <f t="shared" si="30"/>
        <v>#N/A</v>
      </c>
      <c r="U483" s="150" t="e">
        <f t="shared" si="31"/>
        <v>#N/A</v>
      </c>
      <c r="V483" s="154" t="e">
        <f>VLOOKUP(E483,'PC Receitas'!$O$4:$P$14,2,FALSE)</f>
        <v>#N/A</v>
      </c>
    </row>
    <row r="484" spans="3:22" ht="19.5" customHeight="1" thickTop="1" thickBot="1" x14ac:dyDescent="0.3">
      <c r="C484" s="58"/>
      <c r="D484" s="58" t="str">
        <f>IF(C484&lt;&gt;"",TEXT(C484,"00")&amp;"/04/"&amp;'Configurações Básicas'!$P$5,"")</f>
        <v/>
      </c>
      <c r="E484" s="58"/>
      <c r="F484" s="58"/>
      <c r="G484" s="58"/>
      <c r="H484" s="58"/>
      <c r="I484" s="59"/>
      <c r="J484" s="193"/>
      <c r="K484" s="60"/>
      <c r="L484" s="60"/>
      <c r="M484" s="56">
        <f>M483+IF(AND(K484="Pago",OR(E484='PC Receitas'!$O$4,E484='PC Receitas'!$O$5,E484='PC Receitas'!$O$6)),I484,IF(AND(K484="Pago",OR(E484='PC Receitas'!$O$7,E484='PC Receitas'!$O$8,E484='PC Receitas'!$O$9,E484='PC Receitas'!$O$10,E484='PC Receitas'!$O$11,E484='PC Receitas'!$O$12,E484='PC Receitas'!$O$13,E484='PC Receitas'!$O$14)),-I484,0))</f>
        <v>12927.7</v>
      </c>
      <c r="R484" s="153" t="e">
        <f t="shared" si="28"/>
        <v>#N/A</v>
      </c>
      <c r="S484" s="150" t="e">
        <f t="shared" si="29"/>
        <v>#N/A</v>
      </c>
      <c r="T484" s="150" t="e">
        <f t="shared" si="30"/>
        <v>#N/A</v>
      </c>
      <c r="U484" s="150" t="e">
        <f t="shared" si="31"/>
        <v>#N/A</v>
      </c>
      <c r="V484" s="154" t="e">
        <f>VLOOKUP(E484,'PC Receitas'!$O$4:$P$14,2,FALSE)</f>
        <v>#N/A</v>
      </c>
    </row>
    <row r="485" spans="3:22" ht="19.5" customHeight="1" thickTop="1" thickBot="1" x14ac:dyDescent="0.3">
      <c r="C485" s="58"/>
      <c r="D485" s="58" t="str">
        <f>IF(C485&lt;&gt;"",TEXT(C485,"00")&amp;"/04/"&amp;'Configurações Básicas'!$P$5,"")</f>
        <v/>
      </c>
      <c r="E485" s="58"/>
      <c r="F485" s="58"/>
      <c r="G485" s="58"/>
      <c r="H485" s="58"/>
      <c r="I485" s="59"/>
      <c r="J485" s="193"/>
      <c r="K485" s="60"/>
      <c r="L485" s="60"/>
      <c r="M485" s="56">
        <f>M484+IF(AND(K485="Pago",OR(E485='PC Receitas'!$O$4,E485='PC Receitas'!$O$5,E485='PC Receitas'!$O$6)),I485,IF(AND(K485="Pago",OR(E485='PC Receitas'!$O$7,E485='PC Receitas'!$O$8,E485='PC Receitas'!$O$9,E485='PC Receitas'!$O$10,E485='PC Receitas'!$O$11,E485='PC Receitas'!$O$12,E485='PC Receitas'!$O$13,E485='PC Receitas'!$O$14)),-I485,0))</f>
        <v>12927.7</v>
      </c>
      <c r="R485" s="153" t="e">
        <f t="shared" si="28"/>
        <v>#N/A</v>
      </c>
      <c r="S485" s="150" t="e">
        <f t="shared" si="29"/>
        <v>#N/A</v>
      </c>
      <c r="T485" s="150" t="e">
        <f t="shared" si="30"/>
        <v>#N/A</v>
      </c>
      <c r="U485" s="150" t="e">
        <f t="shared" si="31"/>
        <v>#N/A</v>
      </c>
      <c r="V485" s="154" t="e">
        <f>VLOOKUP(E485,'PC Receitas'!$O$4:$P$14,2,FALSE)</f>
        <v>#N/A</v>
      </c>
    </row>
    <row r="486" spans="3:22" ht="19.5" customHeight="1" thickTop="1" thickBot="1" x14ac:dyDescent="0.3">
      <c r="C486" s="58"/>
      <c r="D486" s="58" t="str">
        <f>IF(C486&lt;&gt;"",TEXT(C486,"00")&amp;"/04/"&amp;'Configurações Básicas'!$P$5,"")</f>
        <v/>
      </c>
      <c r="E486" s="58"/>
      <c r="F486" s="58"/>
      <c r="G486" s="58"/>
      <c r="H486" s="58"/>
      <c r="I486" s="59"/>
      <c r="J486" s="193"/>
      <c r="K486" s="60"/>
      <c r="L486" s="60"/>
      <c r="M486" s="56">
        <f>M485+IF(AND(K486="Pago",OR(E486='PC Receitas'!$O$4,E486='PC Receitas'!$O$5,E486='PC Receitas'!$O$6)),I486,IF(AND(K486="Pago",OR(E486='PC Receitas'!$O$7,E486='PC Receitas'!$O$8,E486='PC Receitas'!$O$9,E486='PC Receitas'!$O$10,E486='PC Receitas'!$O$11,E486='PC Receitas'!$O$12,E486='PC Receitas'!$O$13,E486='PC Receitas'!$O$14)),-I486,0))</f>
        <v>12927.7</v>
      </c>
      <c r="R486" s="153" t="e">
        <f t="shared" si="28"/>
        <v>#N/A</v>
      </c>
      <c r="S486" s="150" t="e">
        <f t="shared" si="29"/>
        <v>#N/A</v>
      </c>
      <c r="T486" s="150" t="e">
        <f t="shared" si="30"/>
        <v>#N/A</v>
      </c>
      <c r="U486" s="150" t="e">
        <f t="shared" si="31"/>
        <v>#N/A</v>
      </c>
      <c r="V486" s="154" t="e">
        <f>VLOOKUP(E486,'PC Receitas'!$O$4:$P$14,2,FALSE)</f>
        <v>#N/A</v>
      </c>
    </row>
    <row r="487" spans="3:22" ht="19.5" customHeight="1" thickTop="1" thickBot="1" x14ac:dyDescent="0.3">
      <c r="C487" s="58"/>
      <c r="D487" s="58" t="str">
        <f>IF(C487&lt;&gt;"",TEXT(C487,"00")&amp;"/04/"&amp;'Configurações Básicas'!$P$5,"")</f>
        <v/>
      </c>
      <c r="E487" s="58"/>
      <c r="F487" s="58"/>
      <c r="G487" s="58"/>
      <c r="H487" s="58"/>
      <c r="I487" s="59"/>
      <c r="J487" s="193"/>
      <c r="K487" s="60"/>
      <c r="L487" s="60"/>
      <c r="M487" s="56">
        <f>M486+IF(AND(K487="Pago",OR(E487='PC Receitas'!$O$4,E487='PC Receitas'!$O$5,E487='PC Receitas'!$O$6)),I487,IF(AND(K487="Pago",OR(E487='PC Receitas'!$O$7,E487='PC Receitas'!$O$8,E487='PC Receitas'!$O$9,E487='PC Receitas'!$O$10,E487='PC Receitas'!$O$11,E487='PC Receitas'!$O$12,E487='PC Receitas'!$O$13,E487='PC Receitas'!$O$14)),-I487,0))</f>
        <v>12927.7</v>
      </c>
      <c r="R487" s="153" t="e">
        <f t="shared" si="28"/>
        <v>#N/A</v>
      </c>
      <c r="S487" s="150" t="e">
        <f t="shared" si="29"/>
        <v>#N/A</v>
      </c>
      <c r="T487" s="150" t="e">
        <f t="shared" si="30"/>
        <v>#N/A</v>
      </c>
      <c r="U487" s="150" t="e">
        <f t="shared" si="31"/>
        <v>#N/A</v>
      </c>
      <c r="V487" s="154" t="e">
        <f>VLOOKUP(E487,'PC Receitas'!$O$4:$P$14,2,FALSE)</f>
        <v>#N/A</v>
      </c>
    </row>
    <row r="488" spans="3:22" ht="19.5" customHeight="1" thickTop="1" thickBot="1" x14ac:dyDescent="0.3">
      <c r="C488" s="58"/>
      <c r="D488" s="58" t="str">
        <f>IF(C488&lt;&gt;"",TEXT(C488,"00")&amp;"/04/"&amp;'Configurações Básicas'!$P$5,"")</f>
        <v/>
      </c>
      <c r="E488" s="58"/>
      <c r="F488" s="58"/>
      <c r="G488" s="58"/>
      <c r="H488" s="58"/>
      <c r="I488" s="59"/>
      <c r="J488" s="193"/>
      <c r="K488" s="60"/>
      <c r="L488" s="60"/>
      <c r="M488" s="56">
        <f>M487+IF(AND(K488="Pago",OR(E488='PC Receitas'!$O$4,E488='PC Receitas'!$O$5,E488='PC Receitas'!$O$6)),I488,IF(AND(K488="Pago",OR(E488='PC Receitas'!$O$7,E488='PC Receitas'!$O$8,E488='PC Receitas'!$O$9,E488='PC Receitas'!$O$10,E488='PC Receitas'!$O$11,E488='PC Receitas'!$O$12,E488='PC Receitas'!$O$13,E488='PC Receitas'!$O$14)),-I488,0))</f>
        <v>12927.7</v>
      </c>
      <c r="R488" s="153" t="e">
        <f t="shared" si="28"/>
        <v>#N/A</v>
      </c>
      <c r="S488" s="150" t="e">
        <f t="shared" si="29"/>
        <v>#N/A</v>
      </c>
      <c r="T488" s="150" t="e">
        <f t="shared" si="30"/>
        <v>#N/A</v>
      </c>
      <c r="U488" s="150" t="e">
        <f t="shared" si="31"/>
        <v>#N/A</v>
      </c>
      <c r="V488" s="154" t="e">
        <f>VLOOKUP(E488,'PC Receitas'!$O$4:$P$14,2,FALSE)</f>
        <v>#N/A</v>
      </c>
    </row>
    <row r="489" spans="3:22" ht="19.5" customHeight="1" thickTop="1" thickBot="1" x14ac:dyDescent="0.3">
      <c r="C489" s="58"/>
      <c r="D489" s="58" t="str">
        <f>IF(C489&lt;&gt;"",TEXT(C489,"00")&amp;"/04/"&amp;'Configurações Básicas'!$P$5,"")</f>
        <v/>
      </c>
      <c r="E489" s="58"/>
      <c r="F489" s="58"/>
      <c r="G489" s="58"/>
      <c r="H489" s="58"/>
      <c r="I489" s="59"/>
      <c r="J489" s="193"/>
      <c r="K489" s="60"/>
      <c r="L489" s="60"/>
      <c r="M489" s="56">
        <f>M488+IF(AND(K489="Pago",OR(E489='PC Receitas'!$O$4,E489='PC Receitas'!$O$5,E489='PC Receitas'!$O$6)),I489,IF(AND(K489="Pago",OR(E489='PC Receitas'!$O$7,E489='PC Receitas'!$O$8,E489='PC Receitas'!$O$9,E489='PC Receitas'!$O$10,E489='PC Receitas'!$O$11,E489='PC Receitas'!$O$12,E489='PC Receitas'!$O$13,E489='PC Receitas'!$O$14)),-I489,0))</f>
        <v>12927.7</v>
      </c>
      <c r="R489" s="153" t="e">
        <f t="shared" si="28"/>
        <v>#N/A</v>
      </c>
      <c r="S489" s="150" t="e">
        <f t="shared" si="29"/>
        <v>#N/A</v>
      </c>
      <c r="T489" s="150" t="e">
        <f t="shared" si="30"/>
        <v>#N/A</v>
      </c>
      <c r="U489" s="150" t="e">
        <f t="shared" si="31"/>
        <v>#N/A</v>
      </c>
      <c r="V489" s="154" t="e">
        <f>VLOOKUP(E489,'PC Receitas'!$O$4:$P$14,2,FALSE)</f>
        <v>#N/A</v>
      </c>
    </row>
    <row r="490" spans="3:22" ht="19.5" customHeight="1" thickTop="1" thickBot="1" x14ac:dyDescent="0.3">
      <c r="C490" s="58"/>
      <c r="D490" s="58" t="str">
        <f>IF(C490&lt;&gt;"",TEXT(C490,"00")&amp;"/04/"&amp;'Configurações Básicas'!$P$5,"")</f>
        <v/>
      </c>
      <c r="E490" s="58"/>
      <c r="F490" s="58"/>
      <c r="G490" s="58"/>
      <c r="H490" s="58"/>
      <c r="I490" s="59"/>
      <c r="J490" s="193"/>
      <c r="K490" s="60"/>
      <c r="L490" s="60"/>
      <c r="M490" s="56">
        <f>M489+IF(AND(K490="Pago",OR(E490='PC Receitas'!$O$4,E490='PC Receitas'!$O$5,E490='PC Receitas'!$O$6)),I490,IF(AND(K490="Pago",OR(E490='PC Receitas'!$O$7,E490='PC Receitas'!$O$8,E490='PC Receitas'!$O$9,E490='PC Receitas'!$O$10,E490='PC Receitas'!$O$11,E490='PC Receitas'!$O$12,E490='PC Receitas'!$O$13,E490='PC Receitas'!$O$14)),-I490,0))</f>
        <v>12927.7</v>
      </c>
      <c r="R490" s="153" t="e">
        <f t="shared" si="28"/>
        <v>#N/A</v>
      </c>
      <c r="S490" s="150" t="e">
        <f t="shared" si="29"/>
        <v>#N/A</v>
      </c>
      <c r="T490" s="150" t="e">
        <f t="shared" si="30"/>
        <v>#N/A</v>
      </c>
      <c r="U490" s="150" t="e">
        <f t="shared" si="31"/>
        <v>#N/A</v>
      </c>
      <c r="V490" s="154" t="e">
        <f>VLOOKUP(E490,'PC Receitas'!$O$4:$P$14,2,FALSE)</f>
        <v>#N/A</v>
      </c>
    </row>
    <row r="491" spans="3:22" ht="19.5" customHeight="1" thickTop="1" thickBot="1" x14ac:dyDescent="0.3">
      <c r="C491" s="58"/>
      <c r="D491" s="58" t="str">
        <f>IF(C491&lt;&gt;"",TEXT(C491,"00")&amp;"/04/"&amp;'Configurações Básicas'!$P$5,"")</f>
        <v/>
      </c>
      <c r="E491" s="58"/>
      <c r="F491" s="58"/>
      <c r="G491" s="58"/>
      <c r="H491" s="58"/>
      <c r="I491" s="59"/>
      <c r="J491" s="193"/>
      <c r="K491" s="60"/>
      <c r="L491" s="60"/>
      <c r="M491" s="56">
        <f>M490+IF(AND(K491="Pago",OR(E491='PC Receitas'!$O$4,E491='PC Receitas'!$O$5,E491='PC Receitas'!$O$6)),I491,IF(AND(K491="Pago",OR(E491='PC Receitas'!$O$7,E491='PC Receitas'!$O$8,E491='PC Receitas'!$O$9,E491='PC Receitas'!$O$10,E491='PC Receitas'!$O$11,E491='PC Receitas'!$O$12,E491='PC Receitas'!$O$13,E491='PC Receitas'!$O$14)),-I491,0))</f>
        <v>12927.7</v>
      </c>
      <c r="R491" s="153" t="e">
        <f t="shared" si="28"/>
        <v>#N/A</v>
      </c>
      <c r="S491" s="150" t="e">
        <f t="shared" si="29"/>
        <v>#N/A</v>
      </c>
      <c r="T491" s="150" t="e">
        <f t="shared" si="30"/>
        <v>#N/A</v>
      </c>
      <c r="U491" s="150" t="e">
        <f t="shared" si="31"/>
        <v>#N/A</v>
      </c>
      <c r="V491" s="154" t="e">
        <f>VLOOKUP(E491,'PC Receitas'!$O$4:$P$14,2,FALSE)</f>
        <v>#N/A</v>
      </c>
    </row>
    <row r="492" spans="3:22" ht="19.5" customHeight="1" thickTop="1" thickBot="1" x14ac:dyDescent="0.3">
      <c r="C492" s="58"/>
      <c r="D492" s="58" t="str">
        <f>IF(C492&lt;&gt;"",TEXT(C492,"00")&amp;"/04/"&amp;'Configurações Básicas'!$P$5,"")</f>
        <v/>
      </c>
      <c r="E492" s="58"/>
      <c r="F492" s="58"/>
      <c r="G492" s="58"/>
      <c r="H492" s="58"/>
      <c r="I492" s="59"/>
      <c r="J492" s="193"/>
      <c r="K492" s="60"/>
      <c r="L492" s="60"/>
      <c r="M492" s="56">
        <f>M491+IF(AND(K492="Pago",OR(E492='PC Receitas'!$O$4,E492='PC Receitas'!$O$5,E492='PC Receitas'!$O$6)),I492,IF(AND(K492="Pago",OR(E492='PC Receitas'!$O$7,E492='PC Receitas'!$O$8,E492='PC Receitas'!$O$9,E492='PC Receitas'!$O$10,E492='PC Receitas'!$O$11,E492='PC Receitas'!$O$12,E492='PC Receitas'!$O$13,E492='PC Receitas'!$O$14)),-I492,0))</f>
        <v>12927.7</v>
      </c>
      <c r="R492" s="153" t="e">
        <f t="shared" si="28"/>
        <v>#N/A</v>
      </c>
      <c r="S492" s="150" t="e">
        <f t="shared" si="29"/>
        <v>#N/A</v>
      </c>
      <c r="T492" s="150" t="e">
        <f t="shared" si="30"/>
        <v>#N/A</v>
      </c>
      <c r="U492" s="150" t="e">
        <f t="shared" si="31"/>
        <v>#N/A</v>
      </c>
      <c r="V492" s="154" t="e">
        <f>VLOOKUP(E492,'PC Receitas'!$O$4:$P$14,2,FALSE)</f>
        <v>#N/A</v>
      </c>
    </row>
    <row r="493" spans="3:22" ht="19.5" customHeight="1" thickTop="1" thickBot="1" x14ac:dyDescent="0.3">
      <c r="C493" s="58"/>
      <c r="D493" s="58" t="str">
        <f>IF(C493&lt;&gt;"",TEXT(C493,"00")&amp;"/04/"&amp;'Configurações Básicas'!$P$5,"")</f>
        <v/>
      </c>
      <c r="E493" s="58"/>
      <c r="F493" s="58"/>
      <c r="G493" s="58"/>
      <c r="H493" s="58"/>
      <c r="I493" s="59"/>
      <c r="J493" s="193"/>
      <c r="K493" s="60"/>
      <c r="L493" s="60"/>
      <c r="M493" s="56">
        <f>M492+IF(AND(K493="Pago",OR(E493='PC Receitas'!$O$4,E493='PC Receitas'!$O$5,E493='PC Receitas'!$O$6)),I493,IF(AND(K493="Pago",OR(E493='PC Receitas'!$O$7,E493='PC Receitas'!$O$8,E493='PC Receitas'!$O$9,E493='PC Receitas'!$O$10,E493='PC Receitas'!$O$11,E493='PC Receitas'!$O$12,E493='PC Receitas'!$O$13,E493='PC Receitas'!$O$14)),-I493,0))</f>
        <v>12927.7</v>
      </c>
      <c r="R493" s="153" t="e">
        <f t="shared" si="28"/>
        <v>#N/A</v>
      </c>
      <c r="S493" s="150" t="e">
        <f t="shared" si="29"/>
        <v>#N/A</v>
      </c>
      <c r="T493" s="150" t="e">
        <f t="shared" si="30"/>
        <v>#N/A</v>
      </c>
      <c r="U493" s="150" t="e">
        <f t="shared" si="31"/>
        <v>#N/A</v>
      </c>
      <c r="V493" s="154" t="e">
        <f>VLOOKUP(E493,'PC Receitas'!$O$4:$P$14,2,FALSE)</f>
        <v>#N/A</v>
      </c>
    </row>
    <row r="494" spans="3:22" ht="19.5" customHeight="1" thickTop="1" thickBot="1" x14ac:dyDescent="0.3">
      <c r="C494" s="58"/>
      <c r="D494" s="58" t="str">
        <f>IF(C494&lt;&gt;"",TEXT(C494,"00")&amp;"/04/"&amp;'Configurações Básicas'!$P$5,"")</f>
        <v/>
      </c>
      <c r="E494" s="58"/>
      <c r="F494" s="58"/>
      <c r="G494" s="58"/>
      <c r="H494" s="58"/>
      <c r="I494" s="59"/>
      <c r="J494" s="193"/>
      <c r="K494" s="60"/>
      <c r="L494" s="60"/>
      <c r="M494" s="56">
        <f>M493+IF(AND(K494="Pago",OR(E494='PC Receitas'!$O$4,E494='PC Receitas'!$O$5,E494='PC Receitas'!$O$6)),I494,IF(AND(K494="Pago",OR(E494='PC Receitas'!$O$7,E494='PC Receitas'!$O$8,E494='PC Receitas'!$O$9,E494='PC Receitas'!$O$10,E494='PC Receitas'!$O$11,E494='PC Receitas'!$O$12,E494='PC Receitas'!$O$13,E494='PC Receitas'!$O$14)),-I494,0))</f>
        <v>12927.7</v>
      </c>
      <c r="R494" s="153" t="e">
        <f t="shared" si="28"/>
        <v>#N/A</v>
      </c>
      <c r="S494" s="150" t="e">
        <f t="shared" si="29"/>
        <v>#N/A</v>
      </c>
      <c r="T494" s="150" t="e">
        <f t="shared" si="30"/>
        <v>#N/A</v>
      </c>
      <c r="U494" s="150" t="e">
        <f t="shared" si="31"/>
        <v>#N/A</v>
      </c>
      <c r="V494" s="154" t="e">
        <f>VLOOKUP(E494,'PC Receitas'!$O$4:$P$14,2,FALSE)</f>
        <v>#N/A</v>
      </c>
    </row>
    <row r="495" spans="3:22" ht="19.5" customHeight="1" thickTop="1" thickBot="1" x14ac:dyDescent="0.3">
      <c r="C495" s="58"/>
      <c r="D495" s="58" t="str">
        <f>IF(C495&lt;&gt;"",TEXT(C495,"00")&amp;"/04/"&amp;'Configurações Básicas'!$P$5,"")</f>
        <v/>
      </c>
      <c r="E495" s="58"/>
      <c r="F495" s="58"/>
      <c r="G495" s="58"/>
      <c r="H495" s="58"/>
      <c r="I495" s="59"/>
      <c r="J495" s="193"/>
      <c r="K495" s="60"/>
      <c r="L495" s="60"/>
      <c r="M495" s="56">
        <f>M494+IF(AND(K495="Pago",OR(E495='PC Receitas'!$O$4,E495='PC Receitas'!$O$5,E495='PC Receitas'!$O$6)),I495,IF(AND(K495="Pago",OR(E495='PC Receitas'!$O$7,E495='PC Receitas'!$O$8,E495='PC Receitas'!$O$9,E495='PC Receitas'!$O$10,E495='PC Receitas'!$O$11,E495='PC Receitas'!$O$12,E495='PC Receitas'!$O$13,E495='PC Receitas'!$O$14)),-I495,0))</f>
        <v>12927.7</v>
      </c>
      <c r="R495" s="153" t="e">
        <f t="shared" si="28"/>
        <v>#N/A</v>
      </c>
      <c r="S495" s="150" t="e">
        <f t="shared" si="29"/>
        <v>#N/A</v>
      </c>
      <c r="T495" s="150" t="e">
        <f t="shared" si="30"/>
        <v>#N/A</v>
      </c>
      <c r="U495" s="150" t="e">
        <f t="shared" si="31"/>
        <v>#N/A</v>
      </c>
      <c r="V495" s="154" t="e">
        <f>VLOOKUP(E495,'PC Receitas'!$O$4:$P$14,2,FALSE)</f>
        <v>#N/A</v>
      </c>
    </row>
    <row r="496" spans="3:22" ht="19.5" customHeight="1" thickTop="1" thickBot="1" x14ac:dyDescent="0.3">
      <c r="C496" s="58"/>
      <c r="D496" s="58" t="str">
        <f>IF(C496&lt;&gt;"",TEXT(C496,"00")&amp;"/04/"&amp;'Configurações Básicas'!$P$5,"")</f>
        <v/>
      </c>
      <c r="E496" s="58"/>
      <c r="F496" s="58"/>
      <c r="G496" s="58"/>
      <c r="H496" s="58"/>
      <c r="I496" s="59"/>
      <c r="J496" s="193"/>
      <c r="K496" s="60"/>
      <c r="L496" s="60"/>
      <c r="M496" s="56">
        <f>M495+IF(AND(K496="Pago",OR(E496='PC Receitas'!$O$4,E496='PC Receitas'!$O$5,E496='PC Receitas'!$O$6)),I496,IF(AND(K496="Pago",OR(E496='PC Receitas'!$O$7,E496='PC Receitas'!$O$8,E496='PC Receitas'!$O$9,E496='PC Receitas'!$O$10,E496='PC Receitas'!$O$11,E496='PC Receitas'!$O$12,E496='PC Receitas'!$O$13,E496='PC Receitas'!$O$14)),-I496,0))</f>
        <v>12927.7</v>
      </c>
      <c r="R496" s="153" t="e">
        <f t="shared" si="28"/>
        <v>#N/A</v>
      </c>
      <c r="S496" s="150" t="e">
        <f t="shared" si="29"/>
        <v>#N/A</v>
      </c>
      <c r="T496" s="150" t="e">
        <f t="shared" si="30"/>
        <v>#N/A</v>
      </c>
      <c r="U496" s="150" t="e">
        <f t="shared" si="31"/>
        <v>#N/A</v>
      </c>
      <c r="V496" s="154" t="e">
        <f>VLOOKUP(E496,'PC Receitas'!$O$4:$P$14,2,FALSE)</f>
        <v>#N/A</v>
      </c>
    </row>
    <row r="497" spans="3:22" ht="19.5" customHeight="1" thickTop="1" thickBot="1" x14ac:dyDescent="0.3">
      <c r="C497" s="58"/>
      <c r="D497" s="58" t="str">
        <f>IF(C497&lt;&gt;"",TEXT(C497,"00")&amp;"/04/"&amp;'Configurações Básicas'!$P$5,"")</f>
        <v/>
      </c>
      <c r="E497" s="58"/>
      <c r="F497" s="58"/>
      <c r="G497" s="58"/>
      <c r="H497" s="58"/>
      <c r="I497" s="59"/>
      <c r="J497" s="193"/>
      <c r="K497" s="60"/>
      <c r="L497" s="60"/>
      <c r="M497" s="56">
        <f>M496+IF(AND(K497="Pago",OR(E497='PC Receitas'!$O$4,E497='PC Receitas'!$O$5,E497='PC Receitas'!$O$6)),I497,IF(AND(K497="Pago",OR(E497='PC Receitas'!$O$7,E497='PC Receitas'!$O$8,E497='PC Receitas'!$O$9,E497='PC Receitas'!$O$10,E497='PC Receitas'!$O$11,E497='PC Receitas'!$O$12,E497='PC Receitas'!$O$13,E497='PC Receitas'!$O$14)),-I497,0))</f>
        <v>12927.7</v>
      </c>
      <c r="R497" s="153" t="e">
        <f t="shared" si="28"/>
        <v>#N/A</v>
      </c>
      <c r="S497" s="150" t="e">
        <f t="shared" si="29"/>
        <v>#N/A</v>
      </c>
      <c r="T497" s="150" t="e">
        <f t="shared" si="30"/>
        <v>#N/A</v>
      </c>
      <c r="U497" s="150" t="e">
        <f t="shared" si="31"/>
        <v>#N/A</v>
      </c>
      <c r="V497" s="154" t="e">
        <f>VLOOKUP(E497,'PC Receitas'!$O$4:$P$14,2,FALSE)</f>
        <v>#N/A</v>
      </c>
    </row>
    <row r="498" spans="3:22" ht="19.5" customHeight="1" thickTop="1" thickBot="1" x14ac:dyDescent="0.3">
      <c r="C498" s="58"/>
      <c r="D498" s="58" t="str">
        <f>IF(C498&lt;&gt;"",TEXT(C498,"00")&amp;"/04/"&amp;'Configurações Básicas'!$P$5,"")</f>
        <v/>
      </c>
      <c r="E498" s="58"/>
      <c r="F498" s="58"/>
      <c r="G498" s="58"/>
      <c r="H498" s="58"/>
      <c r="I498" s="59"/>
      <c r="J498" s="193"/>
      <c r="K498" s="60"/>
      <c r="L498" s="60"/>
      <c r="M498" s="56">
        <f>M497+IF(AND(K498="Pago",OR(E498='PC Receitas'!$O$4,E498='PC Receitas'!$O$5,E498='PC Receitas'!$O$6)),I498,IF(AND(K498="Pago",OR(E498='PC Receitas'!$O$7,E498='PC Receitas'!$O$8,E498='PC Receitas'!$O$9,E498='PC Receitas'!$O$10,E498='PC Receitas'!$O$11,E498='PC Receitas'!$O$12,E498='PC Receitas'!$O$13,E498='PC Receitas'!$O$14)),-I498,0))</f>
        <v>12927.7</v>
      </c>
      <c r="R498" s="153" t="e">
        <f t="shared" si="28"/>
        <v>#N/A</v>
      </c>
      <c r="S498" s="150" t="e">
        <f t="shared" si="29"/>
        <v>#N/A</v>
      </c>
      <c r="T498" s="150" t="e">
        <f t="shared" si="30"/>
        <v>#N/A</v>
      </c>
      <c r="U498" s="150" t="e">
        <f t="shared" si="31"/>
        <v>#N/A</v>
      </c>
      <c r="V498" s="154" t="e">
        <f>VLOOKUP(E498,'PC Receitas'!$O$4:$P$14,2,FALSE)</f>
        <v>#N/A</v>
      </c>
    </row>
    <row r="499" spans="3:22" ht="19.5" customHeight="1" thickTop="1" thickBot="1" x14ac:dyDescent="0.3">
      <c r="C499" s="58"/>
      <c r="D499" s="58" t="str">
        <f>IF(C499&lt;&gt;"",TEXT(C499,"00")&amp;"/04/"&amp;'Configurações Básicas'!$P$5,"")</f>
        <v/>
      </c>
      <c r="E499" s="58"/>
      <c r="F499" s="58"/>
      <c r="G499" s="58"/>
      <c r="H499" s="58"/>
      <c r="I499" s="59"/>
      <c r="J499" s="193"/>
      <c r="K499" s="60"/>
      <c r="L499" s="60"/>
      <c r="M499" s="56">
        <f>M498+IF(AND(K499="Pago",OR(E499='PC Receitas'!$O$4,E499='PC Receitas'!$O$5,E499='PC Receitas'!$O$6)),I499,IF(AND(K499="Pago",OR(E499='PC Receitas'!$O$7,E499='PC Receitas'!$O$8,E499='PC Receitas'!$O$9,E499='PC Receitas'!$O$10,E499='PC Receitas'!$O$11,E499='PC Receitas'!$O$12,E499='PC Receitas'!$O$13,E499='PC Receitas'!$O$14)),-I499,0))</f>
        <v>12927.7</v>
      </c>
      <c r="R499" s="153" t="e">
        <f t="shared" si="28"/>
        <v>#N/A</v>
      </c>
      <c r="S499" s="150" t="e">
        <f t="shared" si="29"/>
        <v>#N/A</v>
      </c>
      <c r="T499" s="150" t="e">
        <f t="shared" si="30"/>
        <v>#N/A</v>
      </c>
      <c r="U499" s="150" t="e">
        <f t="shared" si="31"/>
        <v>#N/A</v>
      </c>
      <c r="V499" s="154" t="e">
        <f>VLOOKUP(E499,'PC Receitas'!$O$4:$P$14,2,FALSE)</f>
        <v>#N/A</v>
      </c>
    </row>
    <row r="500" spans="3:22" ht="19.5" customHeight="1" thickTop="1" thickBot="1" x14ac:dyDescent="0.3">
      <c r="C500" s="58"/>
      <c r="D500" s="58" t="str">
        <f>IF(C500&lt;&gt;"",TEXT(C500,"00")&amp;"/04/"&amp;'Configurações Básicas'!$P$5,"")</f>
        <v/>
      </c>
      <c r="E500" s="58"/>
      <c r="F500" s="58"/>
      <c r="G500" s="58"/>
      <c r="H500" s="58"/>
      <c r="I500" s="59"/>
      <c r="J500" s="193"/>
      <c r="K500" s="60"/>
      <c r="L500" s="60"/>
      <c r="M500" s="56">
        <f>M499+IF(AND(K500="Pago",OR(E500='PC Receitas'!$O$4,E500='PC Receitas'!$O$5,E500='PC Receitas'!$O$6)),I500,IF(AND(K500="Pago",OR(E500='PC Receitas'!$O$7,E500='PC Receitas'!$O$8,E500='PC Receitas'!$O$9,E500='PC Receitas'!$O$10,E500='PC Receitas'!$O$11,E500='PC Receitas'!$O$12,E500='PC Receitas'!$O$13,E500='PC Receitas'!$O$14)),-I500,0))</f>
        <v>12927.7</v>
      </c>
      <c r="R500" s="153" t="e">
        <f t="shared" si="28"/>
        <v>#N/A</v>
      </c>
      <c r="S500" s="150" t="e">
        <f t="shared" si="29"/>
        <v>#N/A</v>
      </c>
      <c r="T500" s="150" t="e">
        <f t="shared" si="30"/>
        <v>#N/A</v>
      </c>
      <c r="U500" s="150" t="e">
        <f t="shared" si="31"/>
        <v>#N/A</v>
      </c>
      <c r="V500" s="154" t="e">
        <f>VLOOKUP(E500,'PC Receitas'!$O$4:$P$14,2,FALSE)</f>
        <v>#N/A</v>
      </c>
    </row>
    <row r="501" spans="3:22" ht="19.5" customHeight="1" thickTop="1" thickBot="1" x14ac:dyDescent="0.3">
      <c r="C501" s="58"/>
      <c r="D501" s="58" t="str">
        <f>IF(C501&lt;&gt;"",TEXT(C501,"00")&amp;"/04/"&amp;'Configurações Básicas'!$P$5,"")</f>
        <v/>
      </c>
      <c r="E501" s="58"/>
      <c r="F501" s="58"/>
      <c r="G501" s="58"/>
      <c r="H501" s="58"/>
      <c r="I501" s="59"/>
      <c r="J501" s="193"/>
      <c r="K501" s="60"/>
      <c r="L501" s="60"/>
      <c r="M501" s="56">
        <f>M500+IF(AND(K501="Pago",OR(E501='PC Receitas'!$O$4,E501='PC Receitas'!$O$5,E501='PC Receitas'!$O$6)),I501,IF(AND(K501="Pago",OR(E501='PC Receitas'!$O$7,E501='PC Receitas'!$O$8,E501='PC Receitas'!$O$9,E501='PC Receitas'!$O$10,E501='PC Receitas'!$O$11,E501='PC Receitas'!$O$12,E501='PC Receitas'!$O$13,E501='PC Receitas'!$O$14)),-I501,0))</f>
        <v>12927.7</v>
      </c>
      <c r="R501" s="153" t="e">
        <f t="shared" si="28"/>
        <v>#N/A</v>
      </c>
      <c r="S501" s="150" t="e">
        <f t="shared" si="29"/>
        <v>#N/A</v>
      </c>
      <c r="T501" s="150" t="e">
        <f t="shared" si="30"/>
        <v>#N/A</v>
      </c>
      <c r="U501" s="150" t="e">
        <f t="shared" si="31"/>
        <v>#N/A</v>
      </c>
      <c r="V501" s="154" t="e">
        <f>VLOOKUP(E501,'PC Receitas'!$O$4:$P$14,2,FALSE)</f>
        <v>#N/A</v>
      </c>
    </row>
    <row r="502" spans="3:22" ht="19.5" customHeight="1" thickTop="1" thickBot="1" x14ac:dyDescent="0.3">
      <c r="C502" s="58"/>
      <c r="D502" s="58" t="str">
        <f>IF(C502&lt;&gt;"",TEXT(C502,"00")&amp;"/04/"&amp;'Configurações Básicas'!$P$5,"")</f>
        <v/>
      </c>
      <c r="E502" s="58"/>
      <c r="F502" s="58"/>
      <c r="G502" s="58"/>
      <c r="H502" s="58"/>
      <c r="I502" s="59"/>
      <c r="J502" s="193"/>
      <c r="K502" s="60"/>
      <c r="L502" s="60"/>
      <c r="M502" s="56">
        <f>M501+IF(AND(K502="Pago",OR(E502='PC Receitas'!$O$4,E502='PC Receitas'!$O$5,E502='PC Receitas'!$O$6)),I502,IF(AND(K502="Pago",OR(E502='PC Receitas'!$O$7,E502='PC Receitas'!$O$8,E502='PC Receitas'!$O$9,E502='PC Receitas'!$O$10,E502='PC Receitas'!$O$11,E502='PC Receitas'!$O$12,E502='PC Receitas'!$O$13,E502='PC Receitas'!$O$14)),-I502,0))</f>
        <v>12927.7</v>
      </c>
      <c r="R502" s="153" t="e">
        <f t="shared" si="28"/>
        <v>#N/A</v>
      </c>
      <c r="S502" s="150" t="e">
        <f t="shared" si="29"/>
        <v>#N/A</v>
      </c>
      <c r="T502" s="150" t="e">
        <f t="shared" si="30"/>
        <v>#N/A</v>
      </c>
      <c r="U502" s="150" t="e">
        <f t="shared" si="31"/>
        <v>#N/A</v>
      </c>
      <c r="V502" s="154" t="e">
        <f>VLOOKUP(E502,'PC Receitas'!$O$4:$P$14,2,FALSE)</f>
        <v>#N/A</v>
      </c>
    </row>
    <row r="503" spans="3:22" ht="19.5" customHeight="1" thickTop="1" thickBot="1" x14ac:dyDescent="0.3">
      <c r="C503" s="58"/>
      <c r="D503" s="58" t="str">
        <f>IF(C503&lt;&gt;"",TEXT(C503,"00")&amp;"/04/"&amp;'Configurações Básicas'!$P$5,"")</f>
        <v/>
      </c>
      <c r="E503" s="58"/>
      <c r="F503" s="58"/>
      <c r="G503" s="58"/>
      <c r="H503" s="58"/>
      <c r="I503" s="59"/>
      <c r="J503" s="193"/>
      <c r="K503" s="60"/>
      <c r="L503" s="60"/>
      <c r="M503" s="56">
        <f>M502+IF(AND(K503="Pago",OR(E503='PC Receitas'!$O$4,E503='PC Receitas'!$O$5,E503='PC Receitas'!$O$6)),I503,IF(AND(K503="Pago",OR(E503='PC Receitas'!$O$7,E503='PC Receitas'!$O$8,E503='PC Receitas'!$O$9,E503='PC Receitas'!$O$10,E503='PC Receitas'!$O$11,E503='PC Receitas'!$O$12,E503='PC Receitas'!$O$13,E503='PC Receitas'!$O$14)),-I503,0))</f>
        <v>12927.7</v>
      </c>
      <c r="R503" s="153" t="e">
        <f t="shared" si="28"/>
        <v>#N/A</v>
      </c>
      <c r="S503" s="150" t="e">
        <f t="shared" si="29"/>
        <v>#N/A</v>
      </c>
      <c r="T503" s="150" t="e">
        <f t="shared" si="30"/>
        <v>#N/A</v>
      </c>
      <c r="U503" s="150" t="e">
        <f t="shared" si="31"/>
        <v>#N/A</v>
      </c>
      <c r="V503" s="154" t="e">
        <f>VLOOKUP(E503,'PC Receitas'!$O$4:$P$14,2,FALSE)</f>
        <v>#N/A</v>
      </c>
    </row>
    <row r="504" spans="3:22" ht="19.5" customHeight="1" thickTop="1" thickBot="1" x14ac:dyDescent="0.3">
      <c r="C504" s="58"/>
      <c r="D504" s="58" t="str">
        <f>IF(C504&lt;&gt;"",TEXT(C504,"00")&amp;"/04/"&amp;'Configurações Básicas'!$P$5,"")</f>
        <v/>
      </c>
      <c r="E504" s="58"/>
      <c r="F504" s="58"/>
      <c r="G504" s="58"/>
      <c r="H504" s="58"/>
      <c r="I504" s="59"/>
      <c r="J504" s="193"/>
      <c r="K504" s="60"/>
      <c r="L504" s="60"/>
      <c r="M504" s="56">
        <f>M503+IF(AND(K504="Pago",OR(E504='PC Receitas'!$O$4,E504='PC Receitas'!$O$5,E504='PC Receitas'!$O$6)),I504,IF(AND(K504="Pago",OR(E504='PC Receitas'!$O$7,E504='PC Receitas'!$O$8,E504='PC Receitas'!$O$9,E504='PC Receitas'!$O$10,E504='PC Receitas'!$O$11,E504='PC Receitas'!$O$12,E504='PC Receitas'!$O$13,E504='PC Receitas'!$O$14)),-I504,0))</f>
        <v>12927.7</v>
      </c>
      <c r="R504" s="153" t="e">
        <f t="shared" si="28"/>
        <v>#N/A</v>
      </c>
      <c r="S504" s="150" t="e">
        <f t="shared" si="29"/>
        <v>#N/A</v>
      </c>
      <c r="T504" s="150" t="e">
        <f t="shared" si="30"/>
        <v>#N/A</v>
      </c>
      <c r="U504" s="150" t="e">
        <f t="shared" si="31"/>
        <v>#N/A</v>
      </c>
      <c r="V504" s="154" t="e">
        <f>VLOOKUP(E504,'PC Receitas'!$O$4:$P$14,2,FALSE)</f>
        <v>#N/A</v>
      </c>
    </row>
    <row r="505" spans="3:22" ht="19.5" customHeight="1" thickTop="1" thickBot="1" x14ac:dyDescent="0.3">
      <c r="C505" s="58"/>
      <c r="D505" s="58" t="str">
        <f>IF(C505&lt;&gt;"",TEXT(C505,"00")&amp;"/04/"&amp;'Configurações Básicas'!$P$5,"")</f>
        <v/>
      </c>
      <c r="E505" s="58"/>
      <c r="F505" s="58"/>
      <c r="G505" s="58"/>
      <c r="H505" s="58"/>
      <c r="I505" s="59"/>
      <c r="J505" s="193"/>
      <c r="K505" s="60"/>
      <c r="L505" s="60"/>
      <c r="M505" s="56">
        <f>M504+IF(AND(K505="Pago",OR(E505='PC Receitas'!$O$4,E505='PC Receitas'!$O$5,E505='PC Receitas'!$O$6)),I505,IF(AND(K505="Pago",OR(E505='PC Receitas'!$O$7,E505='PC Receitas'!$O$8,E505='PC Receitas'!$O$9,E505='PC Receitas'!$O$10,E505='PC Receitas'!$O$11,E505='PC Receitas'!$O$12,E505='PC Receitas'!$O$13,E505='PC Receitas'!$O$14)),-I505,0))</f>
        <v>12927.7</v>
      </c>
      <c r="R505" s="153" t="e">
        <f t="shared" si="28"/>
        <v>#N/A</v>
      </c>
      <c r="S505" s="150" t="e">
        <f t="shared" si="29"/>
        <v>#N/A</v>
      </c>
      <c r="T505" s="150" t="e">
        <f t="shared" si="30"/>
        <v>#N/A</v>
      </c>
      <c r="U505" s="150" t="e">
        <f t="shared" si="31"/>
        <v>#N/A</v>
      </c>
      <c r="V505" s="154" t="e">
        <f>VLOOKUP(E505,'PC Receitas'!$O$4:$P$14,2,FALSE)</f>
        <v>#N/A</v>
      </c>
    </row>
    <row r="506" spans="3:22" ht="19.5" customHeight="1" thickTop="1" thickBot="1" x14ac:dyDescent="0.3">
      <c r="C506" s="58"/>
      <c r="D506" s="58" t="str">
        <f>IF(C506&lt;&gt;"",TEXT(C506,"00")&amp;"/04/"&amp;'Configurações Básicas'!$P$5,"")</f>
        <v/>
      </c>
      <c r="E506" s="58"/>
      <c r="F506" s="58"/>
      <c r="G506" s="58"/>
      <c r="H506" s="58"/>
      <c r="I506" s="59"/>
      <c r="J506" s="193"/>
      <c r="K506" s="60"/>
      <c r="L506" s="60"/>
      <c r="M506" s="56">
        <f>M505+IF(AND(K506="Pago",OR(E506='PC Receitas'!$O$4,E506='PC Receitas'!$O$5,E506='PC Receitas'!$O$6)),I506,IF(AND(K506="Pago",OR(E506='PC Receitas'!$O$7,E506='PC Receitas'!$O$8,E506='PC Receitas'!$O$9,E506='PC Receitas'!$O$10,E506='PC Receitas'!$O$11,E506='PC Receitas'!$O$12,E506='PC Receitas'!$O$13,E506='PC Receitas'!$O$14)),-I506,0))</f>
        <v>12927.7</v>
      </c>
      <c r="R506" s="153" t="e">
        <f t="shared" si="28"/>
        <v>#N/A</v>
      </c>
      <c r="S506" s="150" t="e">
        <f t="shared" si="29"/>
        <v>#N/A</v>
      </c>
      <c r="T506" s="150" t="e">
        <f t="shared" si="30"/>
        <v>#N/A</v>
      </c>
      <c r="U506" s="150" t="e">
        <f t="shared" si="31"/>
        <v>#N/A</v>
      </c>
      <c r="V506" s="154" t="e">
        <f>VLOOKUP(E506,'PC Receitas'!$O$4:$P$14,2,FALSE)</f>
        <v>#N/A</v>
      </c>
    </row>
    <row r="507" spans="3:22" ht="19.5" customHeight="1" thickTop="1" thickBot="1" x14ac:dyDescent="0.3">
      <c r="C507" s="58"/>
      <c r="D507" s="58" t="str">
        <f>IF(C507&lt;&gt;"",TEXT(C507,"00")&amp;"/04/"&amp;'Configurações Básicas'!$P$5,"")</f>
        <v/>
      </c>
      <c r="E507" s="58"/>
      <c r="F507" s="58"/>
      <c r="G507" s="58"/>
      <c r="H507" s="58"/>
      <c r="I507" s="59"/>
      <c r="J507" s="193"/>
      <c r="K507" s="60"/>
      <c r="L507" s="60"/>
      <c r="M507" s="56">
        <f>M506+IF(AND(K507="Pago",OR(E507='PC Receitas'!$O$4,E507='PC Receitas'!$O$5,E507='PC Receitas'!$O$6)),I507,IF(AND(K507="Pago",OR(E507='PC Receitas'!$O$7,E507='PC Receitas'!$O$8,E507='PC Receitas'!$O$9,E507='PC Receitas'!$O$10,E507='PC Receitas'!$O$11,E507='PC Receitas'!$O$12,E507='PC Receitas'!$O$13,E507='PC Receitas'!$O$14)),-I507,0))</f>
        <v>12927.7</v>
      </c>
      <c r="R507" s="153" t="e">
        <f t="shared" si="28"/>
        <v>#N/A</v>
      </c>
      <c r="S507" s="150" t="e">
        <f t="shared" si="29"/>
        <v>#N/A</v>
      </c>
      <c r="T507" s="150" t="e">
        <f t="shared" si="30"/>
        <v>#N/A</v>
      </c>
      <c r="U507" s="150" t="e">
        <f t="shared" si="31"/>
        <v>#N/A</v>
      </c>
      <c r="V507" s="154" t="e">
        <f>VLOOKUP(E507,'PC Receitas'!$O$4:$P$14,2,FALSE)</f>
        <v>#N/A</v>
      </c>
    </row>
    <row r="508" spans="3:22" ht="19.5" customHeight="1" thickTop="1" thickBot="1" x14ac:dyDescent="0.3">
      <c r="C508" s="58"/>
      <c r="D508" s="58" t="str">
        <f>IF(C508&lt;&gt;"",TEXT(C508,"00")&amp;"/04/"&amp;'Configurações Básicas'!$P$5,"")</f>
        <v/>
      </c>
      <c r="E508" s="58"/>
      <c r="F508" s="58"/>
      <c r="G508" s="58"/>
      <c r="H508" s="58"/>
      <c r="I508" s="59"/>
      <c r="J508" s="193"/>
      <c r="K508" s="60"/>
      <c r="L508" s="60"/>
      <c r="M508" s="56">
        <f>M507+IF(AND(K508="Pago",OR(E508='PC Receitas'!$O$4,E508='PC Receitas'!$O$5,E508='PC Receitas'!$O$6)),I508,IF(AND(K508="Pago",OR(E508='PC Receitas'!$O$7,E508='PC Receitas'!$O$8,E508='PC Receitas'!$O$9,E508='PC Receitas'!$O$10,E508='PC Receitas'!$O$11,E508='PC Receitas'!$O$12,E508='PC Receitas'!$O$13,E508='PC Receitas'!$O$14)),-I508,0))</f>
        <v>12927.7</v>
      </c>
      <c r="R508" s="153" t="e">
        <f t="shared" si="28"/>
        <v>#N/A</v>
      </c>
      <c r="S508" s="150" t="e">
        <f t="shared" si="29"/>
        <v>#N/A</v>
      </c>
      <c r="T508" s="150" t="e">
        <f t="shared" si="30"/>
        <v>#N/A</v>
      </c>
      <c r="U508" s="150" t="e">
        <f t="shared" si="31"/>
        <v>#N/A</v>
      </c>
      <c r="V508" s="154" t="e">
        <f>VLOOKUP(E508,'PC Receitas'!$O$4:$P$14,2,FALSE)</f>
        <v>#N/A</v>
      </c>
    </row>
    <row r="509" spans="3:22" ht="19.5" customHeight="1" thickTop="1" thickBot="1" x14ac:dyDescent="0.3">
      <c r="C509" s="58"/>
      <c r="D509" s="58" t="str">
        <f>IF(C509&lt;&gt;"",TEXT(C509,"00")&amp;"/04/"&amp;'Configurações Básicas'!$P$5,"")</f>
        <v/>
      </c>
      <c r="E509" s="58"/>
      <c r="F509" s="58"/>
      <c r="G509" s="58"/>
      <c r="H509" s="58"/>
      <c r="I509" s="59"/>
      <c r="J509" s="193"/>
      <c r="K509" s="60"/>
      <c r="L509" s="60"/>
      <c r="M509" s="56">
        <f>M508+IF(AND(K509="Pago",OR(E509='PC Receitas'!$O$4,E509='PC Receitas'!$O$5,E509='PC Receitas'!$O$6)),I509,IF(AND(K509="Pago",OR(E509='PC Receitas'!$O$7,E509='PC Receitas'!$O$8,E509='PC Receitas'!$O$9,E509='PC Receitas'!$O$10,E509='PC Receitas'!$O$11,E509='PC Receitas'!$O$12,E509='PC Receitas'!$O$13,E509='PC Receitas'!$O$14)),-I509,0))</f>
        <v>12927.7</v>
      </c>
      <c r="R509" s="153" t="e">
        <f t="shared" si="28"/>
        <v>#N/A</v>
      </c>
      <c r="S509" s="150" t="e">
        <f t="shared" si="29"/>
        <v>#N/A</v>
      </c>
      <c r="T509" s="150" t="e">
        <f t="shared" si="30"/>
        <v>#N/A</v>
      </c>
      <c r="U509" s="150" t="e">
        <f t="shared" si="31"/>
        <v>#N/A</v>
      </c>
      <c r="V509" s="154" t="e">
        <f>VLOOKUP(E509,'PC Receitas'!$O$4:$P$14,2,FALSE)</f>
        <v>#N/A</v>
      </c>
    </row>
    <row r="510" spans="3:22" ht="19.5" customHeight="1" thickTop="1" thickBot="1" x14ac:dyDescent="0.3">
      <c r="C510" s="58"/>
      <c r="D510" s="58" t="str">
        <f>IF(C510&lt;&gt;"",TEXT(C510,"00")&amp;"/04/"&amp;'Configurações Básicas'!$P$5,"")</f>
        <v/>
      </c>
      <c r="E510" s="58"/>
      <c r="F510" s="58"/>
      <c r="G510" s="58"/>
      <c r="H510" s="58"/>
      <c r="I510" s="59"/>
      <c r="J510" s="193"/>
      <c r="K510" s="60"/>
      <c r="L510" s="60"/>
      <c r="M510" s="56">
        <f>M509+IF(AND(K510="Pago",OR(E510='PC Receitas'!$O$4,E510='PC Receitas'!$O$5,E510='PC Receitas'!$O$6)),I510,IF(AND(K510="Pago",OR(E510='PC Receitas'!$O$7,E510='PC Receitas'!$O$8,E510='PC Receitas'!$O$9,E510='PC Receitas'!$O$10,E510='PC Receitas'!$O$11,E510='PC Receitas'!$O$12,E510='PC Receitas'!$O$13,E510='PC Receitas'!$O$14)),-I510,0))</f>
        <v>12927.7</v>
      </c>
      <c r="R510" s="153" t="e">
        <f t="shared" si="28"/>
        <v>#N/A</v>
      </c>
      <c r="S510" s="150" t="e">
        <f t="shared" si="29"/>
        <v>#N/A</v>
      </c>
      <c r="T510" s="150" t="e">
        <f t="shared" si="30"/>
        <v>#N/A</v>
      </c>
      <c r="U510" s="150" t="e">
        <f t="shared" si="31"/>
        <v>#N/A</v>
      </c>
      <c r="V510" s="154" t="e">
        <f>VLOOKUP(E510,'PC Receitas'!$O$4:$P$14,2,FALSE)</f>
        <v>#N/A</v>
      </c>
    </row>
    <row r="511" spans="3:22" ht="19.5" customHeight="1" thickTop="1" thickBot="1" x14ac:dyDescent="0.3">
      <c r="C511" s="58"/>
      <c r="D511" s="58" t="str">
        <f>IF(C511&lt;&gt;"",TEXT(C511,"00")&amp;"/04/"&amp;'Configurações Básicas'!$P$5,"")</f>
        <v/>
      </c>
      <c r="E511" s="58"/>
      <c r="F511" s="58"/>
      <c r="G511" s="58"/>
      <c r="H511" s="58"/>
      <c r="I511" s="59"/>
      <c r="J511" s="193"/>
      <c r="K511" s="60"/>
      <c r="L511" s="60"/>
      <c r="M511" s="56">
        <f>M510+IF(AND(K511="Pago",OR(E511='PC Receitas'!$O$4,E511='PC Receitas'!$O$5,E511='PC Receitas'!$O$6)),I511,IF(AND(K511="Pago",OR(E511='PC Receitas'!$O$7,E511='PC Receitas'!$O$8,E511='PC Receitas'!$O$9,E511='PC Receitas'!$O$10,E511='PC Receitas'!$O$11,E511='PC Receitas'!$O$12,E511='PC Receitas'!$O$13,E511='PC Receitas'!$O$14)),-I511,0))</f>
        <v>12927.7</v>
      </c>
      <c r="R511" s="153" t="e">
        <f t="shared" si="28"/>
        <v>#N/A</v>
      </c>
      <c r="S511" s="150" t="e">
        <f t="shared" si="29"/>
        <v>#N/A</v>
      </c>
      <c r="T511" s="150" t="e">
        <f t="shared" si="30"/>
        <v>#N/A</v>
      </c>
      <c r="U511" s="150" t="e">
        <f t="shared" si="31"/>
        <v>#N/A</v>
      </c>
      <c r="V511" s="154" t="e">
        <f>VLOOKUP(E511,'PC Receitas'!$O$4:$P$14,2,FALSE)</f>
        <v>#N/A</v>
      </c>
    </row>
    <row r="512" spans="3:22" ht="19.5" customHeight="1" thickTop="1" thickBot="1" x14ac:dyDescent="0.3">
      <c r="C512" s="58"/>
      <c r="D512" s="58" t="str">
        <f>IF(C512&lt;&gt;"",TEXT(C512,"00")&amp;"/04/"&amp;'Configurações Básicas'!$P$5,"")</f>
        <v/>
      </c>
      <c r="E512" s="58"/>
      <c r="F512" s="58"/>
      <c r="G512" s="58"/>
      <c r="H512" s="58"/>
      <c r="I512" s="59"/>
      <c r="J512" s="193"/>
      <c r="K512" s="60"/>
      <c r="L512" s="60"/>
      <c r="M512" s="56">
        <f>M511+IF(AND(K512="Pago",OR(E512='PC Receitas'!$O$4,E512='PC Receitas'!$O$5,E512='PC Receitas'!$O$6)),I512,IF(AND(K512="Pago",OR(E512='PC Receitas'!$O$7,E512='PC Receitas'!$O$8,E512='PC Receitas'!$O$9,E512='PC Receitas'!$O$10,E512='PC Receitas'!$O$11,E512='PC Receitas'!$O$12,E512='PC Receitas'!$O$13,E512='PC Receitas'!$O$14)),-I512,0))</f>
        <v>12927.7</v>
      </c>
      <c r="R512" s="153" t="e">
        <f t="shared" si="28"/>
        <v>#N/A</v>
      </c>
      <c r="S512" s="150" t="e">
        <f t="shared" si="29"/>
        <v>#N/A</v>
      </c>
      <c r="T512" s="150" t="e">
        <f t="shared" si="30"/>
        <v>#N/A</v>
      </c>
      <c r="U512" s="150" t="e">
        <f t="shared" si="31"/>
        <v>#N/A</v>
      </c>
      <c r="V512" s="154" t="e">
        <f>VLOOKUP(E512,'PC Receitas'!$O$4:$P$14,2,FALSE)</f>
        <v>#N/A</v>
      </c>
    </row>
    <row r="513" spans="3:22" ht="19.5" customHeight="1" thickTop="1" thickBot="1" x14ac:dyDescent="0.3">
      <c r="C513" s="58"/>
      <c r="D513" s="58" t="str">
        <f>IF(C513&lt;&gt;"",TEXT(C513,"00")&amp;"/04/"&amp;'Configurações Básicas'!$P$5,"")</f>
        <v/>
      </c>
      <c r="E513" s="58"/>
      <c r="F513" s="58"/>
      <c r="G513" s="58"/>
      <c r="H513" s="58"/>
      <c r="I513" s="59"/>
      <c r="J513" s="193"/>
      <c r="K513" s="60"/>
      <c r="L513" s="60"/>
      <c r="M513" s="56">
        <f>M512+IF(AND(K513="Pago",OR(E513='PC Receitas'!$O$4,E513='PC Receitas'!$O$5,E513='PC Receitas'!$O$6)),I513,IF(AND(K513="Pago",OR(E513='PC Receitas'!$O$7,E513='PC Receitas'!$O$8,E513='PC Receitas'!$O$9,E513='PC Receitas'!$O$10,E513='PC Receitas'!$O$11,E513='PC Receitas'!$O$12,E513='PC Receitas'!$O$13,E513='PC Receitas'!$O$14)),-I513,0))</f>
        <v>12927.7</v>
      </c>
      <c r="R513" s="153" t="e">
        <f t="shared" si="28"/>
        <v>#N/A</v>
      </c>
      <c r="S513" s="150" t="e">
        <f t="shared" si="29"/>
        <v>#N/A</v>
      </c>
      <c r="T513" s="150" t="e">
        <f t="shared" si="30"/>
        <v>#N/A</v>
      </c>
      <c r="U513" s="150" t="e">
        <f t="shared" si="31"/>
        <v>#N/A</v>
      </c>
      <c r="V513" s="154" t="e">
        <f>VLOOKUP(E513,'PC Receitas'!$O$4:$P$14,2,FALSE)</f>
        <v>#N/A</v>
      </c>
    </row>
    <row r="514" spans="3:22" ht="19.5" customHeight="1" thickTop="1" thickBot="1" x14ac:dyDescent="0.3">
      <c r="C514" s="58"/>
      <c r="D514" s="58" t="str">
        <f>IF(C514&lt;&gt;"",TEXT(C514,"00")&amp;"/04/"&amp;'Configurações Básicas'!$P$5,"")</f>
        <v/>
      </c>
      <c r="E514" s="58"/>
      <c r="F514" s="58"/>
      <c r="G514" s="58"/>
      <c r="H514" s="58"/>
      <c r="I514" s="59"/>
      <c r="J514" s="193"/>
      <c r="K514" s="60"/>
      <c r="L514" s="60"/>
      <c r="M514" s="56">
        <f>M513+IF(AND(K514="Pago",OR(E514='PC Receitas'!$O$4,E514='PC Receitas'!$O$5,E514='PC Receitas'!$O$6)),I514,IF(AND(K514="Pago",OR(E514='PC Receitas'!$O$7,E514='PC Receitas'!$O$8,E514='PC Receitas'!$O$9,E514='PC Receitas'!$O$10,E514='PC Receitas'!$O$11,E514='PC Receitas'!$O$12,E514='PC Receitas'!$O$13,E514='PC Receitas'!$O$14)),-I514,0))</f>
        <v>12927.7</v>
      </c>
      <c r="R514" s="153" t="e">
        <f t="shared" si="28"/>
        <v>#N/A</v>
      </c>
      <c r="S514" s="150" t="e">
        <f t="shared" si="29"/>
        <v>#N/A</v>
      </c>
      <c r="T514" s="150" t="e">
        <f t="shared" si="30"/>
        <v>#N/A</v>
      </c>
      <c r="U514" s="150" t="e">
        <f t="shared" si="31"/>
        <v>#N/A</v>
      </c>
      <c r="V514" s="154" t="e">
        <f>VLOOKUP(E514,'PC Receitas'!$O$4:$P$14,2,FALSE)</f>
        <v>#N/A</v>
      </c>
    </row>
    <row r="515" spans="3:22" ht="19.5" customHeight="1" thickTop="1" thickBot="1" x14ac:dyDescent="0.3">
      <c r="C515" s="58"/>
      <c r="D515" s="58" t="str">
        <f>IF(C515&lt;&gt;"",TEXT(C515,"00")&amp;"/04/"&amp;'Configurações Básicas'!$P$5,"")</f>
        <v/>
      </c>
      <c r="E515" s="58"/>
      <c r="F515" s="58"/>
      <c r="G515" s="58"/>
      <c r="H515" s="58"/>
      <c r="I515" s="59"/>
      <c r="J515" s="193"/>
      <c r="K515" s="60"/>
      <c r="L515" s="60"/>
      <c r="M515" s="56">
        <f>M514+IF(AND(K515="Pago",OR(E515='PC Receitas'!$O$4,E515='PC Receitas'!$O$5,E515='PC Receitas'!$O$6)),I515,IF(AND(K515="Pago",OR(E515='PC Receitas'!$O$7,E515='PC Receitas'!$O$8,E515='PC Receitas'!$O$9,E515='PC Receitas'!$O$10,E515='PC Receitas'!$O$11,E515='PC Receitas'!$O$12,E515='PC Receitas'!$O$13,E515='PC Receitas'!$O$14)),-I515,0))</f>
        <v>12927.7</v>
      </c>
      <c r="R515" s="153" t="e">
        <f t="shared" si="28"/>
        <v>#N/A</v>
      </c>
      <c r="S515" s="150" t="e">
        <f t="shared" si="29"/>
        <v>#N/A</v>
      </c>
      <c r="T515" s="150" t="e">
        <f t="shared" si="30"/>
        <v>#N/A</v>
      </c>
      <c r="U515" s="150" t="e">
        <f t="shared" si="31"/>
        <v>#N/A</v>
      </c>
      <c r="V515" s="154" t="e">
        <f>VLOOKUP(E515,'PC Receitas'!$O$4:$P$14,2,FALSE)</f>
        <v>#N/A</v>
      </c>
    </row>
    <row r="516" spans="3:22" ht="19.5" customHeight="1" thickTop="1" thickBot="1" x14ac:dyDescent="0.3">
      <c r="C516" s="58"/>
      <c r="D516" s="58" t="str">
        <f>IF(C516&lt;&gt;"",TEXT(C516,"00")&amp;"/04/"&amp;'Configurações Básicas'!$P$5,"")</f>
        <v/>
      </c>
      <c r="E516" s="58"/>
      <c r="F516" s="58"/>
      <c r="G516" s="58"/>
      <c r="H516" s="58"/>
      <c r="I516" s="59"/>
      <c r="J516" s="193"/>
      <c r="K516" s="60"/>
      <c r="L516" s="60"/>
      <c r="M516" s="56">
        <f>M515+IF(AND(K516="Pago",OR(E516='PC Receitas'!$O$4,E516='PC Receitas'!$O$5,E516='PC Receitas'!$O$6)),I516,IF(AND(K516="Pago",OR(E516='PC Receitas'!$O$7,E516='PC Receitas'!$O$8,E516='PC Receitas'!$O$9,E516='PC Receitas'!$O$10,E516='PC Receitas'!$O$11,E516='PC Receitas'!$O$12,E516='PC Receitas'!$O$13,E516='PC Receitas'!$O$14)),-I516,0))</f>
        <v>12927.7</v>
      </c>
      <c r="R516" s="153" t="e">
        <f t="shared" si="28"/>
        <v>#N/A</v>
      </c>
      <c r="S516" s="150" t="e">
        <f t="shared" si="29"/>
        <v>#N/A</v>
      </c>
      <c r="T516" s="150" t="e">
        <f t="shared" si="30"/>
        <v>#N/A</v>
      </c>
      <c r="U516" s="150" t="e">
        <f t="shared" si="31"/>
        <v>#N/A</v>
      </c>
      <c r="V516" s="154" t="e">
        <f>VLOOKUP(E516,'PC Receitas'!$O$4:$P$14,2,FALSE)</f>
        <v>#N/A</v>
      </c>
    </row>
    <row r="517" spans="3:22" ht="19.5" customHeight="1" thickTop="1" thickBot="1" x14ac:dyDescent="0.3">
      <c r="C517" s="58"/>
      <c r="D517" s="58" t="str">
        <f>IF(C517&lt;&gt;"",TEXT(C517,"00")&amp;"/04/"&amp;'Configurações Básicas'!$P$5,"")</f>
        <v/>
      </c>
      <c r="E517" s="58"/>
      <c r="F517" s="58"/>
      <c r="G517" s="58"/>
      <c r="H517" s="58"/>
      <c r="I517" s="59"/>
      <c r="J517" s="193"/>
      <c r="K517" s="60"/>
      <c r="L517" s="60"/>
      <c r="M517" s="56">
        <f>M516+IF(AND(K517="Pago",OR(E517='PC Receitas'!$O$4,E517='PC Receitas'!$O$5,E517='PC Receitas'!$O$6)),I517,IF(AND(K517="Pago",OR(E517='PC Receitas'!$O$7,E517='PC Receitas'!$O$8,E517='PC Receitas'!$O$9,E517='PC Receitas'!$O$10,E517='PC Receitas'!$O$11,E517='PC Receitas'!$O$12,E517='PC Receitas'!$O$13,E517='PC Receitas'!$O$14)),-I517,0))</f>
        <v>12927.7</v>
      </c>
      <c r="R517" s="153" t="e">
        <f t="shared" si="28"/>
        <v>#N/A</v>
      </c>
      <c r="S517" s="150" t="e">
        <f t="shared" si="29"/>
        <v>#N/A</v>
      </c>
      <c r="T517" s="150" t="e">
        <f t="shared" si="30"/>
        <v>#N/A</v>
      </c>
      <c r="U517" s="150" t="e">
        <f t="shared" si="31"/>
        <v>#N/A</v>
      </c>
      <c r="V517" s="154" t="e">
        <f>VLOOKUP(E517,'PC Receitas'!$O$4:$P$14,2,FALSE)</f>
        <v>#N/A</v>
      </c>
    </row>
    <row r="518" spans="3:22" ht="19.5" customHeight="1" thickTop="1" thickBot="1" x14ac:dyDescent="0.3">
      <c r="C518" s="58"/>
      <c r="D518" s="58" t="str">
        <f>IF(C518&lt;&gt;"",TEXT(C518,"00")&amp;"/04/"&amp;'Configurações Básicas'!$P$5,"")</f>
        <v/>
      </c>
      <c r="E518" s="58"/>
      <c r="F518" s="58"/>
      <c r="G518" s="58"/>
      <c r="H518" s="58"/>
      <c r="I518" s="59"/>
      <c r="J518" s="193"/>
      <c r="K518" s="60"/>
      <c r="L518" s="60"/>
      <c r="M518" s="56">
        <f>M517+IF(AND(K518="Pago",OR(E518='PC Receitas'!$O$4,E518='PC Receitas'!$O$5,E518='PC Receitas'!$O$6)),I518,IF(AND(K518="Pago",OR(E518='PC Receitas'!$O$7,E518='PC Receitas'!$O$8,E518='PC Receitas'!$O$9,E518='PC Receitas'!$O$10,E518='PC Receitas'!$O$11,E518='PC Receitas'!$O$12,E518='PC Receitas'!$O$13,E518='PC Receitas'!$O$14)),-I518,0))</f>
        <v>12927.7</v>
      </c>
      <c r="R518" s="153" t="e">
        <f t="shared" ref="R518:R581" si="32">IF(V518="Despesas_com_RH","Despesa",IF(V518="Despesas_Operacionais","Despesa",IF(V518="Despesas_com_Marketing","Despesa",IF(V518="Impostos","Despesa",IF(V518="Investimentos","Despesa","")))))</f>
        <v>#N/A</v>
      </c>
      <c r="S518" s="150" t="e">
        <f t="shared" ref="S518:S581" si="33">IF(V518="Despesas_com_Produtos","Despesa",IF(V518="Despesas_com_Serviços","Despesa",IF(V518="Despesas_Não_Operacionais","Despesa","")))</f>
        <v>#N/A</v>
      </c>
      <c r="T518" s="150" t="e">
        <f t="shared" ref="T518:T581" si="34">IF(V518="Receitas_com_Produtos","Receita",IF(V518="Receitas_com_Serviços","Receita",IF(V518="Receitas_Não_Operacionais","Receita","")))</f>
        <v>#N/A</v>
      </c>
      <c r="U518" s="150" t="e">
        <f t="shared" ref="U518:U581" si="35">IF(R518&lt;&gt;"",R518,IF(S518&lt;&gt;"",S518,IF(T518&lt;&gt;"",T518,"")))</f>
        <v>#N/A</v>
      </c>
      <c r="V518" s="154" t="e">
        <f>VLOOKUP(E518,'PC Receitas'!$O$4:$P$14,2,FALSE)</f>
        <v>#N/A</v>
      </c>
    </row>
    <row r="519" spans="3:22" ht="19.5" customHeight="1" thickTop="1" thickBot="1" x14ac:dyDescent="0.3">
      <c r="C519" s="58"/>
      <c r="D519" s="58" t="str">
        <f>IF(C519&lt;&gt;"",TEXT(C519,"00")&amp;"/04/"&amp;'Configurações Básicas'!$P$5,"")</f>
        <v/>
      </c>
      <c r="E519" s="58"/>
      <c r="F519" s="58"/>
      <c r="G519" s="58"/>
      <c r="H519" s="58"/>
      <c r="I519" s="59"/>
      <c r="J519" s="193"/>
      <c r="K519" s="60"/>
      <c r="L519" s="60"/>
      <c r="M519" s="56">
        <f>M518+IF(AND(K519="Pago",OR(E519='PC Receitas'!$O$4,E519='PC Receitas'!$O$5,E519='PC Receitas'!$O$6)),I519,IF(AND(K519="Pago",OR(E519='PC Receitas'!$O$7,E519='PC Receitas'!$O$8,E519='PC Receitas'!$O$9,E519='PC Receitas'!$O$10,E519='PC Receitas'!$O$11,E519='PC Receitas'!$O$12,E519='PC Receitas'!$O$13,E519='PC Receitas'!$O$14)),-I519,0))</f>
        <v>12927.7</v>
      </c>
      <c r="R519" s="153" t="e">
        <f t="shared" si="32"/>
        <v>#N/A</v>
      </c>
      <c r="S519" s="150" t="e">
        <f t="shared" si="33"/>
        <v>#N/A</v>
      </c>
      <c r="T519" s="150" t="e">
        <f t="shared" si="34"/>
        <v>#N/A</v>
      </c>
      <c r="U519" s="150" t="e">
        <f t="shared" si="35"/>
        <v>#N/A</v>
      </c>
      <c r="V519" s="154" t="e">
        <f>VLOOKUP(E519,'PC Receitas'!$O$4:$P$14,2,FALSE)</f>
        <v>#N/A</v>
      </c>
    </row>
    <row r="520" spans="3:22" ht="19.5" customHeight="1" thickTop="1" thickBot="1" x14ac:dyDescent="0.3">
      <c r="C520" s="58"/>
      <c r="D520" s="58" t="str">
        <f>IF(C520&lt;&gt;"",TEXT(C520,"00")&amp;"/04/"&amp;'Configurações Básicas'!$P$5,"")</f>
        <v/>
      </c>
      <c r="E520" s="58"/>
      <c r="F520" s="58"/>
      <c r="G520" s="58"/>
      <c r="H520" s="58"/>
      <c r="I520" s="59"/>
      <c r="J520" s="193"/>
      <c r="K520" s="60"/>
      <c r="L520" s="60"/>
      <c r="M520" s="56">
        <f>M519+IF(AND(K520="Pago",OR(E520='PC Receitas'!$O$4,E520='PC Receitas'!$O$5,E520='PC Receitas'!$O$6)),I520,IF(AND(K520="Pago",OR(E520='PC Receitas'!$O$7,E520='PC Receitas'!$O$8,E520='PC Receitas'!$O$9,E520='PC Receitas'!$O$10,E520='PC Receitas'!$O$11,E520='PC Receitas'!$O$12,E520='PC Receitas'!$O$13,E520='PC Receitas'!$O$14)),-I520,0))</f>
        <v>12927.7</v>
      </c>
      <c r="R520" s="153" t="e">
        <f t="shared" si="32"/>
        <v>#N/A</v>
      </c>
      <c r="S520" s="150" t="e">
        <f t="shared" si="33"/>
        <v>#N/A</v>
      </c>
      <c r="T520" s="150" t="e">
        <f t="shared" si="34"/>
        <v>#N/A</v>
      </c>
      <c r="U520" s="150" t="e">
        <f t="shared" si="35"/>
        <v>#N/A</v>
      </c>
      <c r="V520" s="154" t="e">
        <f>VLOOKUP(E520,'PC Receitas'!$O$4:$P$14,2,FALSE)</f>
        <v>#N/A</v>
      </c>
    </row>
    <row r="521" spans="3:22" ht="19.5" customHeight="1" thickTop="1" thickBot="1" x14ac:dyDescent="0.3">
      <c r="C521" s="58"/>
      <c r="D521" s="58" t="str">
        <f>IF(C521&lt;&gt;"",TEXT(C521,"00")&amp;"/04/"&amp;'Configurações Básicas'!$P$5,"")</f>
        <v/>
      </c>
      <c r="E521" s="58"/>
      <c r="F521" s="58"/>
      <c r="G521" s="58"/>
      <c r="H521" s="58"/>
      <c r="I521" s="59"/>
      <c r="J521" s="193"/>
      <c r="K521" s="60"/>
      <c r="L521" s="60"/>
      <c r="M521" s="56">
        <f>M520+IF(AND(K521="Pago",OR(E521='PC Receitas'!$O$4,E521='PC Receitas'!$O$5,E521='PC Receitas'!$O$6)),I521,IF(AND(K521="Pago",OR(E521='PC Receitas'!$O$7,E521='PC Receitas'!$O$8,E521='PC Receitas'!$O$9,E521='PC Receitas'!$O$10,E521='PC Receitas'!$O$11,E521='PC Receitas'!$O$12,E521='PC Receitas'!$O$13,E521='PC Receitas'!$O$14)),-I521,0))</f>
        <v>12927.7</v>
      </c>
      <c r="R521" s="153" t="e">
        <f t="shared" si="32"/>
        <v>#N/A</v>
      </c>
      <c r="S521" s="150" t="e">
        <f t="shared" si="33"/>
        <v>#N/A</v>
      </c>
      <c r="T521" s="150" t="e">
        <f t="shared" si="34"/>
        <v>#N/A</v>
      </c>
      <c r="U521" s="150" t="e">
        <f t="shared" si="35"/>
        <v>#N/A</v>
      </c>
      <c r="V521" s="154" t="e">
        <f>VLOOKUP(E521,'PC Receitas'!$O$4:$P$14,2,FALSE)</f>
        <v>#N/A</v>
      </c>
    </row>
    <row r="522" spans="3:22" ht="19.5" customHeight="1" thickTop="1" thickBot="1" x14ac:dyDescent="0.3">
      <c r="C522" s="58"/>
      <c r="D522" s="58" t="str">
        <f>IF(C522&lt;&gt;"",TEXT(C522,"00")&amp;"/04/"&amp;'Configurações Básicas'!$P$5,"")</f>
        <v/>
      </c>
      <c r="E522" s="58"/>
      <c r="F522" s="58"/>
      <c r="G522" s="58"/>
      <c r="H522" s="58"/>
      <c r="I522" s="59"/>
      <c r="J522" s="193"/>
      <c r="K522" s="60"/>
      <c r="L522" s="60"/>
      <c r="M522" s="56">
        <f>M521+IF(AND(K522="Pago",OR(E522='PC Receitas'!$O$4,E522='PC Receitas'!$O$5,E522='PC Receitas'!$O$6)),I522,IF(AND(K522="Pago",OR(E522='PC Receitas'!$O$7,E522='PC Receitas'!$O$8,E522='PC Receitas'!$O$9,E522='PC Receitas'!$O$10,E522='PC Receitas'!$O$11,E522='PC Receitas'!$O$12,E522='PC Receitas'!$O$13,E522='PC Receitas'!$O$14)),-I522,0))</f>
        <v>12927.7</v>
      </c>
      <c r="R522" s="153" t="e">
        <f t="shared" si="32"/>
        <v>#N/A</v>
      </c>
      <c r="S522" s="150" t="e">
        <f t="shared" si="33"/>
        <v>#N/A</v>
      </c>
      <c r="T522" s="150" t="e">
        <f t="shared" si="34"/>
        <v>#N/A</v>
      </c>
      <c r="U522" s="150" t="e">
        <f t="shared" si="35"/>
        <v>#N/A</v>
      </c>
      <c r="V522" s="154" t="e">
        <f>VLOOKUP(E522,'PC Receitas'!$O$4:$P$14,2,FALSE)</f>
        <v>#N/A</v>
      </c>
    </row>
    <row r="523" spans="3:22" ht="19.5" customHeight="1" thickTop="1" thickBot="1" x14ac:dyDescent="0.3">
      <c r="C523" s="58"/>
      <c r="D523" s="58" t="str">
        <f>IF(C523&lt;&gt;"",TEXT(C523,"00")&amp;"/04/"&amp;'Configurações Básicas'!$P$5,"")</f>
        <v/>
      </c>
      <c r="E523" s="58"/>
      <c r="F523" s="58"/>
      <c r="G523" s="58"/>
      <c r="H523" s="58"/>
      <c r="I523" s="59"/>
      <c r="J523" s="193"/>
      <c r="K523" s="60"/>
      <c r="L523" s="60"/>
      <c r="M523" s="56">
        <f>M522+IF(AND(K523="Pago",OR(E523='PC Receitas'!$O$4,E523='PC Receitas'!$O$5,E523='PC Receitas'!$O$6)),I523,IF(AND(K523="Pago",OR(E523='PC Receitas'!$O$7,E523='PC Receitas'!$O$8,E523='PC Receitas'!$O$9,E523='PC Receitas'!$O$10,E523='PC Receitas'!$O$11,E523='PC Receitas'!$O$12,E523='PC Receitas'!$O$13,E523='PC Receitas'!$O$14)),-I523,0))</f>
        <v>12927.7</v>
      </c>
      <c r="R523" s="153" t="e">
        <f t="shared" si="32"/>
        <v>#N/A</v>
      </c>
      <c r="S523" s="150" t="e">
        <f t="shared" si="33"/>
        <v>#N/A</v>
      </c>
      <c r="T523" s="150" t="e">
        <f t="shared" si="34"/>
        <v>#N/A</v>
      </c>
      <c r="U523" s="150" t="e">
        <f t="shared" si="35"/>
        <v>#N/A</v>
      </c>
      <c r="V523" s="154" t="e">
        <f>VLOOKUP(E523,'PC Receitas'!$O$4:$P$14,2,FALSE)</f>
        <v>#N/A</v>
      </c>
    </row>
    <row r="524" spans="3:22" ht="19.5" customHeight="1" thickTop="1" thickBot="1" x14ac:dyDescent="0.3">
      <c r="C524" s="58"/>
      <c r="D524" s="58" t="str">
        <f>IF(C524&lt;&gt;"",TEXT(C524,"00")&amp;"/04/"&amp;'Configurações Básicas'!$P$5,"")</f>
        <v/>
      </c>
      <c r="E524" s="58"/>
      <c r="F524" s="58"/>
      <c r="G524" s="58"/>
      <c r="H524" s="58"/>
      <c r="I524" s="59"/>
      <c r="J524" s="193"/>
      <c r="K524" s="60"/>
      <c r="L524" s="60"/>
      <c r="M524" s="56">
        <f>M523+IF(AND(K524="Pago",OR(E524='PC Receitas'!$O$4,E524='PC Receitas'!$O$5,E524='PC Receitas'!$O$6)),I524,IF(AND(K524="Pago",OR(E524='PC Receitas'!$O$7,E524='PC Receitas'!$O$8,E524='PC Receitas'!$O$9,E524='PC Receitas'!$O$10,E524='PC Receitas'!$O$11,E524='PC Receitas'!$O$12,E524='PC Receitas'!$O$13,E524='PC Receitas'!$O$14)),-I524,0))</f>
        <v>12927.7</v>
      </c>
      <c r="R524" s="153" t="e">
        <f t="shared" si="32"/>
        <v>#N/A</v>
      </c>
      <c r="S524" s="150" t="e">
        <f t="shared" si="33"/>
        <v>#N/A</v>
      </c>
      <c r="T524" s="150" t="e">
        <f t="shared" si="34"/>
        <v>#N/A</v>
      </c>
      <c r="U524" s="150" t="e">
        <f t="shared" si="35"/>
        <v>#N/A</v>
      </c>
      <c r="V524" s="154" t="e">
        <f>VLOOKUP(E524,'PC Receitas'!$O$4:$P$14,2,FALSE)</f>
        <v>#N/A</v>
      </c>
    </row>
    <row r="525" spans="3:22" ht="19.5" customHeight="1" thickTop="1" thickBot="1" x14ac:dyDescent="0.3">
      <c r="C525" s="58"/>
      <c r="D525" s="58" t="str">
        <f>IF(C525&lt;&gt;"",TEXT(C525,"00")&amp;"/04/"&amp;'Configurações Básicas'!$P$5,"")</f>
        <v/>
      </c>
      <c r="E525" s="58"/>
      <c r="F525" s="58"/>
      <c r="G525" s="58"/>
      <c r="H525" s="58"/>
      <c r="I525" s="59"/>
      <c r="J525" s="193"/>
      <c r="K525" s="60"/>
      <c r="L525" s="60"/>
      <c r="M525" s="56">
        <f>M524+IF(AND(K525="Pago",OR(E525='PC Receitas'!$O$4,E525='PC Receitas'!$O$5,E525='PC Receitas'!$O$6)),I525,IF(AND(K525="Pago",OR(E525='PC Receitas'!$O$7,E525='PC Receitas'!$O$8,E525='PC Receitas'!$O$9,E525='PC Receitas'!$O$10,E525='PC Receitas'!$O$11,E525='PC Receitas'!$O$12,E525='PC Receitas'!$O$13,E525='PC Receitas'!$O$14)),-I525,0))</f>
        <v>12927.7</v>
      </c>
      <c r="R525" s="153" t="e">
        <f t="shared" si="32"/>
        <v>#N/A</v>
      </c>
      <c r="S525" s="150" t="e">
        <f t="shared" si="33"/>
        <v>#N/A</v>
      </c>
      <c r="T525" s="150" t="e">
        <f t="shared" si="34"/>
        <v>#N/A</v>
      </c>
      <c r="U525" s="150" t="e">
        <f t="shared" si="35"/>
        <v>#N/A</v>
      </c>
      <c r="V525" s="154" t="e">
        <f>VLOOKUP(E525,'PC Receitas'!$O$4:$P$14,2,FALSE)</f>
        <v>#N/A</v>
      </c>
    </row>
    <row r="526" spans="3:22" ht="19.5" customHeight="1" thickTop="1" thickBot="1" x14ac:dyDescent="0.3">
      <c r="C526" s="58"/>
      <c r="D526" s="58" t="str">
        <f>IF(C526&lt;&gt;"",TEXT(C526,"00")&amp;"/04/"&amp;'Configurações Básicas'!$P$5,"")</f>
        <v/>
      </c>
      <c r="E526" s="58"/>
      <c r="F526" s="58"/>
      <c r="G526" s="58"/>
      <c r="H526" s="58"/>
      <c r="I526" s="59"/>
      <c r="J526" s="193"/>
      <c r="K526" s="60"/>
      <c r="L526" s="60"/>
      <c r="M526" s="56">
        <f>M525+IF(AND(K526="Pago",OR(E526='PC Receitas'!$O$4,E526='PC Receitas'!$O$5,E526='PC Receitas'!$O$6)),I526,IF(AND(K526="Pago",OR(E526='PC Receitas'!$O$7,E526='PC Receitas'!$O$8,E526='PC Receitas'!$O$9,E526='PC Receitas'!$O$10,E526='PC Receitas'!$O$11,E526='PC Receitas'!$O$12,E526='PC Receitas'!$O$13,E526='PC Receitas'!$O$14)),-I526,0))</f>
        <v>12927.7</v>
      </c>
      <c r="R526" s="153" t="e">
        <f t="shared" si="32"/>
        <v>#N/A</v>
      </c>
      <c r="S526" s="150" t="e">
        <f t="shared" si="33"/>
        <v>#N/A</v>
      </c>
      <c r="T526" s="150" t="e">
        <f t="shared" si="34"/>
        <v>#N/A</v>
      </c>
      <c r="U526" s="150" t="e">
        <f t="shared" si="35"/>
        <v>#N/A</v>
      </c>
      <c r="V526" s="154" t="e">
        <f>VLOOKUP(E526,'PC Receitas'!$O$4:$P$14,2,FALSE)</f>
        <v>#N/A</v>
      </c>
    </row>
    <row r="527" spans="3:22" ht="19.5" customHeight="1" thickTop="1" thickBot="1" x14ac:dyDescent="0.3">
      <c r="C527" s="58"/>
      <c r="D527" s="58" t="str">
        <f>IF(C527&lt;&gt;"",TEXT(C527,"00")&amp;"/04/"&amp;'Configurações Básicas'!$P$5,"")</f>
        <v/>
      </c>
      <c r="E527" s="58"/>
      <c r="F527" s="58"/>
      <c r="G527" s="58"/>
      <c r="H527" s="58"/>
      <c r="I527" s="59"/>
      <c r="J527" s="193"/>
      <c r="K527" s="60"/>
      <c r="L527" s="60"/>
      <c r="M527" s="56">
        <f>M526+IF(AND(K527="Pago",OR(E527='PC Receitas'!$O$4,E527='PC Receitas'!$O$5,E527='PC Receitas'!$O$6)),I527,IF(AND(K527="Pago",OR(E527='PC Receitas'!$O$7,E527='PC Receitas'!$O$8,E527='PC Receitas'!$O$9,E527='PC Receitas'!$O$10,E527='PC Receitas'!$O$11,E527='PC Receitas'!$O$12,E527='PC Receitas'!$O$13,E527='PC Receitas'!$O$14)),-I527,0))</f>
        <v>12927.7</v>
      </c>
      <c r="R527" s="153" t="e">
        <f t="shared" si="32"/>
        <v>#N/A</v>
      </c>
      <c r="S527" s="150" t="e">
        <f t="shared" si="33"/>
        <v>#N/A</v>
      </c>
      <c r="T527" s="150" t="e">
        <f t="shared" si="34"/>
        <v>#N/A</v>
      </c>
      <c r="U527" s="150" t="e">
        <f t="shared" si="35"/>
        <v>#N/A</v>
      </c>
      <c r="V527" s="154" t="e">
        <f>VLOOKUP(E527,'PC Receitas'!$O$4:$P$14,2,FALSE)</f>
        <v>#N/A</v>
      </c>
    </row>
    <row r="528" spans="3:22" ht="19.5" customHeight="1" thickTop="1" thickBot="1" x14ac:dyDescent="0.3">
      <c r="C528" s="58"/>
      <c r="D528" s="58" t="str">
        <f>IF(C528&lt;&gt;"",TEXT(C528,"00")&amp;"/04/"&amp;'Configurações Básicas'!$P$5,"")</f>
        <v/>
      </c>
      <c r="E528" s="58"/>
      <c r="F528" s="58"/>
      <c r="G528" s="58"/>
      <c r="H528" s="58"/>
      <c r="I528" s="59"/>
      <c r="J528" s="193"/>
      <c r="K528" s="60"/>
      <c r="L528" s="60"/>
      <c r="M528" s="56">
        <f>M527+IF(AND(K528="Pago",OR(E528='PC Receitas'!$O$4,E528='PC Receitas'!$O$5,E528='PC Receitas'!$O$6)),I528,IF(AND(K528="Pago",OR(E528='PC Receitas'!$O$7,E528='PC Receitas'!$O$8,E528='PC Receitas'!$O$9,E528='PC Receitas'!$O$10,E528='PC Receitas'!$O$11,E528='PC Receitas'!$O$12,E528='PC Receitas'!$O$13,E528='PC Receitas'!$O$14)),-I528,0))</f>
        <v>12927.7</v>
      </c>
      <c r="R528" s="153" t="e">
        <f t="shared" si="32"/>
        <v>#N/A</v>
      </c>
      <c r="S528" s="150" t="e">
        <f t="shared" si="33"/>
        <v>#N/A</v>
      </c>
      <c r="T528" s="150" t="e">
        <f t="shared" si="34"/>
        <v>#N/A</v>
      </c>
      <c r="U528" s="150" t="e">
        <f t="shared" si="35"/>
        <v>#N/A</v>
      </c>
      <c r="V528" s="154" t="e">
        <f>VLOOKUP(E528,'PC Receitas'!$O$4:$P$14,2,FALSE)</f>
        <v>#N/A</v>
      </c>
    </row>
    <row r="529" spans="3:22" ht="19.5" customHeight="1" thickTop="1" thickBot="1" x14ac:dyDescent="0.3">
      <c r="C529" s="58"/>
      <c r="D529" s="58" t="str">
        <f>IF(C529&lt;&gt;"",TEXT(C529,"00")&amp;"/04/"&amp;'Configurações Básicas'!$P$5,"")</f>
        <v/>
      </c>
      <c r="E529" s="58"/>
      <c r="F529" s="58"/>
      <c r="G529" s="58"/>
      <c r="H529" s="58"/>
      <c r="I529" s="59"/>
      <c r="J529" s="193"/>
      <c r="K529" s="60"/>
      <c r="L529" s="60"/>
      <c r="M529" s="56">
        <f>M528+IF(AND(K529="Pago",OR(E529='PC Receitas'!$O$4,E529='PC Receitas'!$O$5,E529='PC Receitas'!$O$6)),I529,IF(AND(K529="Pago",OR(E529='PC Receitas'!$O$7,E529='PC Receitas'!$O$8,E529='PC Receitas'!$O$9,E529='PC Receitas'!$O$10,E529='PC Receitas'!$O$11,E529='PC Receitas'!$O$12,E529='PC Receitas'!$O$13,E529='PC Receitas'!$O$14)),-I529,0))</f>
        <v>12927.7</v>
      </c>
      <c r="R529" s="153" t="e">
        <f t="shared" si="32"/>
        <v>#N/A</v>
      </c>
      <c r="S529" s="150" t="e">
        <f t="shared" si="33"/>
        <v>#N/A</v>
      </c>
      <c r="T529" s="150" t="e">
        <f t="shared" si="34"/>
        <v>#N/A</v>
      </c>
      <c r="U529" s="150" t="e">
        <f t="shared" si="35"/>
        <v>#N/A</v>
      </c>
      <c r="V529" s="154" t="e">
        <f>VLOOKUP(E529,'PC Receitas'!$O$4:$P$14,2,FALSE)</f>
        <v>#N/A</v>
      </c>
    </row>
    <row r="530" spans="3:22" ht="19.5" customHeight="1" thickTop="1" thickBot="1" x14ac:dyDescent="0.3">
      <c r="C530" s="58"/>
      <c r="D530" s="58" t="str">
        <f>IF(C530&lt;&gt;"",TEXT(C530,"00")&amp;"/04/"&amp;'Configurações Básicas'!$P$5,"")</f>
        <v/>
      </c>
      <c r="E530" s="58"/>
      <c r="F530" s="58"/>
      <c r="G530" s="58"/>
      <c r="H530" s="58"/>
      <c r="I530" s="59"/>
      <c r="J530" s="193"/>
      <c r="K530" s="60"/>
      <c r="L530" s="60"/>
      <c r="M530" s="56">
        <f>M529+IF(AND(K530="Pago",OR(E530='PC Receitas'!$O$4,E530='PC Receitas'!$O$5,E530='PC Receitas'!$O$6)),I530,IF(AND(K530="Pago",OR(E530='PC Receitas'!$O$7,E530='PC Receitas'!$O$8,E530='PC Receitas'!$O$9,E530='PC Receitas'!$O$10,E530='PC Receitas'!$O$11,E530='PC Receitas'!$O$12,E530='PC Receitas'!$O$13,E530='PC Receitas'!$O$14)),-I530,0))</f>
        <v>12927.7</v>
      </c>
      <c r="R530" s="153" t="e">
        <f t="shared" si="32"/>
        <v>#N/A</v>
      </c>
      <c r="S530" s="150" t="e">
        <f t="shared" si="33"/>
        <v>#N/A</v>
      </c>
      <c r="T530" s="150" t="e">
        <f t="shared" si="34"/>
        <v>#N/A</v>
      </c>
      <c r="U530" s="150" t="e">
        <f t="shared" si="35"/>
        <v>#N/A</v>
      </c>
      <c r="V530" s="154" t="e">
        <f>VLOOKUP(E530,'PC Receitas'!$O$4:$P$14,2,FALSE)</f>
        <v>#N/A</v>
      </c>
    </row>
    <row r="531" spans="3:22" ht="19.5" customHeight="1" thickTop="1" thickBot="1" x14ac:dyDescent="0.3">
      <c r="C531" s="58"/>
      <c r="D531" s="58" t="str">
        <f>IF(C531&lt;&gt;"",TEXT(C531,"00")&amp;"/04/"&amp;'Configurações Básicas'!$P$5,"")</f>
        <v/>
      </c>
      <c r="E531" s="58"/>
      <c r="F531" s="58"/>
      <c r="G531" s="58"/>
      <c r="H531" s="58"/>
      <c r="I531" s="59"/>
      <c r="J531" s="193"/>
      <c r="K531" s="60"/>
      <c r="L531" s="60"/>
      <c r="M531" s="56">
        <f>M530+IF(AND(K531="Pago",OR(E531='PC Receitas'!$O$4,E531='PC Receitas'!$O$5,E531='PC Receitas'!$O$6)),I531,IF(AND(K531="Pago",OR(E531='PC Receitas'!$O$7,E531='PC Receitas'!$O$8,E531='PC Receitas'!$O$9,E531='PC Receitas'!$O$10,E531='PC Receitas'!$O$11,E531='PC Receitas'!$O$12,E531='PC Receitas'!$O$13,E531='PC Receitas'!$O$14)),-I531,0))</f>
        <v>12927.7</v>
      </c>
      <c r="R531" s="153" t="e">
        <f t="shared" si="32"/>
        <v>#N/A</v>
      </c>
      <c r="S531" s="150" t="e">
        <f t="shared" si="33"/>
        <v>#N/A</v>
      </c>
      <c r="T531" s="150" t="e">
        <f t="shared" si="34"/>
        <v>#N/A</v>
      </c>
      <c r="U531" s="150" t="e">
        <f t="shared" si="35"/>
        <v>#N/A</v>
      </c>
      <c r="V531" s="154" t="e">
        <f>VLOOKUP(E531,'PC Receitas'!$O$4:$P$14,2,FALSE)</f>
        <v>#N/A</v>
      </c>
    </row>
    <row r="532" spans="3:22" ht="19.5" customHeight="1" thickTop="1" thickBot="1" x14ac:dyDescent="0.3">
      <c r="C532" s="58"/>
      <c r="D532" s="58" t="str">
        <f>IF(C532&lt;&gt;"",TEXT(C532,"00")&amp;"/04/"&amp;'Configurações Básicas'!$P$5,"")</f>
        <v/>
      </c>
      <c r="E532" s="58"/>
      <c r="F532" s="58"/>
      <c r="G532" s="58"/>
      <c r="H532" s="58"/>
      <c r="I532" s="59"/>
      <c r="J532" s="193"/>
      <c r="K532" s="60"/>
      <c r="L532" s="60"/>
      <c r="M532" s="56">
        <f>M531+IF(AND(K532="Pago",OR(E532='PC Receitas'!$O$4,E532='PC Receitas'!$O$5,E532='PC Receitas'!$O$6)),I532,IF(AND(K532="Pago",OR(E532='PC Receitas'!$O$7,E532='PC Receitas'!$O$8,E532='PC Receitas'!$O$9,E532='PC Receitas'!$O$10,E532='PC Receitas'!$O$11,E532='PC Receitas'!$O$12,E532='PC Receitas'!$O$13,E532='PC Receitas'!$O$14)),-I532,0))</f>
        <v>12927.7</v>
      </c>
      <c r="R532" s="153" t="e">
        <f t="shared" si="32"/>
        <v>#N/A</v>
      </c>
      <c r="S532" s="150" t="e">
        <f t="shared" si="33"/>
        <v>#N/A</v>
      </c>
      <c r="T532" s="150" t="e">
        <f t="shared" si="34"/>
        <v>#N/A</v>
      </c>
      <c r="U532" s="150" t="e">
        <f t="shared" si="35"/>
        <v>#N/A</v>
      </c>
      <c r="V532" s="154" t="e">
        <f>VLOOKUP(E532,'PC Receitas'!$O$4:$P$14,2,FALSE)</f>
        <v>#N/A</v>
      </c>
    </row>
    <row r="533" spans="3:22" ht="19.5" customHeight="1" thickTop="1" thickBot="1" x14ac:dyDescent="0.3">
      <c r="C533" s="58"/>
      <c r="D533" s="58" t="str">
        <f>IF(C533&lt;&gt;"",TEXT(C533,"00")&amp;"/04/"&amp;'Configurações Básicas'!$P$5,"")</f>
        <v/>
      </c>
      <c r="E533" s="58"/>
      <c r="F533" s="58"/>
      <c r="G533" s="58"/>
      <c r="H533" s="58"/>
      <c r="I533" s="59"/>
      <c r="J533" s="193"/>
      <c r="K533" s="60"/>
      <c r="L533" s="60"/>
      <c r="M533" s="56">
        <f>M532+IF(AND(K533="Pago",OR(E533='PC Receitas'!$O$4,E533='PC Receitas'!$O$5,E533='PC Receitas'!$O$6)),I533,IF(AND(K533="Pago",OR(E533='PC Receitas'!$O$7,E533='PC Receitas'!$O$8,E533='PC Receitas'!$O$9,E533='PC Receitas'!$O$10,E533='PC Receitas'!$O$11,E533='PC Receitas'!$O$12,E533='PC Receitas'!$O$13,E533='PC Receitas'!$O$14)),-I533,0))</f>
        <v>12927.7</v>
      </c>
      <c r="R533" s="153" t="e">
        <f t="shared" si="32"/>
        <v>#N/A</v>
      </c>
      <c r="S533" s="150" t="e">
        <f t="shared" si="33"/>
        <v>#N/A</v>
      </c>
      <c r="T533" s="150" t="e">
        <f t="shared" si="34"/>
        <v>#N/A</v>
      </c>
      <c r="U533" s="150" t="e">
        <f t="shared" si="35"/>
        <v>#N/A</v>
      </c>
      <c r="V533" s="154" t="e">
        <f>VLOOKUP(E533,'PC Receitas'!$O$4:$P$14,2,FALSE)</f>
        <v>#N/A</v>
      </c>
    </row>
    <row r="534" spans="3:22" ht="19.5" customHeight="1" thickTop="1" thickBot="1" x14ac:dyDescent="0.3">
      <c r="C534" s="58"/>
      <c r="D534" s="58" t="str">
        <f>IF(C534&lt;&gt;"",TEXT(C534,"00")&amp;"/04/"&amp;'Configurações Básicas'!$P$5,"")</f>
        <v/>
      </c>
      <c r="E534" s="58"/>
      <c r="F534" s="58"/>
      <c r="G534" s="58"/>
      <c r="H534" s="58"/>
      <c r="I534" s="59"/>
      <c r="J534" s="193"/>
      <c r="K534" s="60"/>
      <c r="L534" s="60"/>
      <c r="M534" s="56">
        <f>M533+IF(AND(K534="Pago",OR(E534='PC Receitas'!$O$4,E534='PC Receitas'!$O$5,E534='PC Receitas'!$O$6)),I534,IF(AND(K534="Pago",OR(E534='PC Receitas'!$O$7,E534='PC Receitas'!$O$8,E534='PC Receitas'!$O$9,E534='PC Receitas'!$O$10,E534='PC Receitas'!$O$11,E534='PC Receitas'!$O$12,E534='PC Receitas'!$O$13,E534='PC Receitas'!$O$14)),-I534,0))</f>
        <v>12927.7</v>
      </c>
      <c r="R534" s="153" t="e">
        <f t="shared" si="32"/>
        <v>#N/A</v>
      </c>
      <c r="S534" s="150" t="e">
        <f t="shared" si="33"/>
        <v>#N/A</v>
      </c>
      <c r="T534" s="150" t="e">
        <f t="shared" si="34"/>
        <v>#N/A</v>
      </c>
      <c r="U534" s="150" t="e">
        <f t="shared" si="35"/>
        <v>#N/A</v>
      </c>
      <c r="V534" s="154" t="e">
        <f>VLOOKUP(E534,'PC Receitas'!$O$4:$P$14,2,FALSE)</f>
        <v>#N/A</v>
      </c>
    </row>
    <row r="535" spans="3:22" ht="19.5" customHeight="1" thickTop="1" thickBot="1" x14ac:dyDescent="0.3">
      <c r="C535" s="58"/>
      <c r="D535" s="58" t="str">
        <f>IF(C535&lt;&gt;"",TEXT(C535,"00")&amp;"/04/"&amp;'Configurações Básicas'!$P$5,"")</f>
        <v/>
      </c>
      <c r="E535" s="58"/>
      <c r="F535" s="58"/>
      <c r="G535" s="58"/>
      <c r="H535" s="58"/>
      <c r="I535" s="59"/>
      <c r="J535" s="193"/>
      <c r="K535" s="60"/>
      <c r="L535" s="60"/>
      <c r="M535" s="56">
        <f>M534+IF(AND(K535="Pago",OR(E535='PC Receitas'!$O$4,E535='PC Receitas'!$O$5,E535='PC Receitas'!$O$6)),I535,IF(AND(K535="Pago",OR(E535='PC Receitas'!$O$7,E535='PC Receitas'!$O$8,E535='PC Receitas'!$O$9,E535='PC Receitas'!$O$10,E535='PC Receitas'!$O$11,E535='PC Receitas'!$O$12,E535='PC Receitas'!$O$13,E535='PC Receitas'!$O$14)),-I535,0))</f>
        <v>12927.7</v>
      </c>
      <c r="R535" s="153" t="e">
        <f t="shared" si="32"/>
        <v>#N/A</v>
      </c>
      <c r="S535" s="150" t="e">
        <f t="shared" si="33"/>
        <v>#N/A</v>
      </c>
      <c r="T535" s="150" t="e">
        <f t="shared" si="34"/>
        <v>#N/A</v>
      </c>
      <c r="U535" s="150" t="e">
        <f t="shared" si="35"/>
        <v>#N/A</v>
      </c>
      <c r="V535" s="154" t="e">
        <f>VLOOKUP(E535,'PC Receitas'!$O$4:$P$14,2,FALSE)</f>
        <v>#N/A</v>
      </c>
    </row>
    <row r="536" spans="3:22" ht="19.5" customHeight="1" thickTop="1" thickBot="1" x14ac:dyDescent="0.3">
      <c r="C536" s="58"/>
      <c r="D536" s="58" t="str">
        <f>IF(C536&lt;&gt;"",TEXT(C536,"00")&amp;"/04/"&amp;'Configurações Básicas'!$P$5,"")</f>
        <v/>
      </c>
      <c r="E536" s="58"/>
      <c r="F536" s="58"/>
      <c r="G536" s="58"/>
      <c r="H536" s="58"/>
      <c r="I536" s="59"/>
      <c r="J536" s="193"/>
      <c r="K536" s="60"/>
      <c r="L536" s="60"/>
      <c r="M536" s="56">
        <f>M535+IF(AND(K536="Pago",OR(E536='PC Receitas'!$O$4,E536='PC Receitas'!$O$5,E536='PC Receitas'!$O$6)),I536,IF(AND(K536="Pago",OR(E536='PC Receitas'!$O$7,E536='PC Receitas'!$O$8,E536='PC Receitas'!$O$9,E536='PC Receitas'!$O$10,E536='PC Receitas'!$O$11,E536='PC Receitas'!$O$12,E536='PC Receitas'!$O$13,E536='PC Receitas'!$O$14)),-I536,0))</f>
        <v>12927.7</v>
      </c>
      <c r="R536" s="153" t="e">
        <f t="shared" si="32"/>
        <v>#N/A</v>
      </c>
      <c r="S536" s="150" t="e">
        <f t="shared" si="33"/>
        <v>#N/A</v>
      </c>
      <c r="T536" s="150" t="e">
        <f t="shared" si="34"/>
        <v>#N/A</v>
      </c>
      <c r="U536" s="150" t="e">
        <f t="shared" si="35"/>
        <v>#N/A</v>
      </c>
      <c r="V536" s="154" t="e">
        <f>VLOOKUP(E536,'PC Receitas'!$O$4:$P$14,2,FALSE)</f>
        <v>#N/A</v>
      </c>
    </row>
    <row r="537" spans="3:22" ht="19.5" customHeight="1" thickTop="1" thickBot="1" x14ac:dyDescent="0.3">
      <c r="C537" s="58"/>
      <c r="D537" s="58" t="str">
        <f>IF(C537&lt;&gt;"",TEXT(C537,"00")&amp;"/04/"&amp;'Configurações Básicas'!$P$5,"")</f>
        <v/>
      </c>
      <c r="E537" s="58"/>
      <c r="F537" s="58"/>
      <c r="G537" s="58"/>
      <c r="H537" s="58"/>
      <c r="I537" s="59"/>
      <c r="J537" s="193"/>
      <c r="K537" s="60"/>
      <c r="L537" s="60"/>
      <c r="M537" s="56">
        <f>M536+IF(AND(K537="Pago",OR(E537='PC Receitas'!$O$4,E537='PC Receitas'!$O$5,E537='PC Receitas'!$O$6)),I537,IF(AND(K537="Pago",OR(E537='PC Receitas'!$O$7,E537='PC Receitas'!$O$8,E537='PC Receitas'!$O$9,E537='PC Receitas'!$O$10,E537='PC Receitas'!$O$11,E537='PC Receitas'!$O$12,E537='PC Receitas'!$O$13,E537='PC Receitas'!$O$14)),-I537,0))</f>
        <v>12927.7</v>
      </c>
      <c r="R537" s="153" t="e">
        <f t="shared" si="32"/>
        <v>#N/A</v>
      </c>
      <c r="S537" s="150" t="e">
        <f t="shared" si="33"/>
        <v>#N/A</v>
      </c>
      <c r="T537" s="150" t="e">
        <f t="shared" si="34"/>
        <v>#N/A</v>
      </c>
      <c r="U537" s="150" t="e">
        <f t="shared" si="35"/>
        <v>#N/A</v>
      </c>
      <c r="V537" s="154" t="e">
        <f>VLOOKUP(E537,'PC Receitas'!$O$4:$P$14,2,FALSE)</f>
        <v>#N/A</v>
      </c>
    </row>
    <row r="538" spans="3:22" ht="19.5" customHeight="1" thickTop="1" thickBot="1" x14ac:dyDescent="0.3">
      <c r="C538" s="58"/>
      <c r="D538" s="58" t="str">
        <f>IF(C538&lt;&gt;"",TEXT(C538,"00")&amp;"/04/"&amp;'Configurações Básicas'!$P$5,"")</f>
        <v/>
      </c>
      <c r="E538" s="58"/>
      <c r="F538" s="58"/>
      <c r="G538" s="58"/>
      <c r="H538" s="58"/>
      <c r="I538" s="59"/>
      <c r="J538" s="193"/>
      <c r="K538" s="60"/>
      <c r="L538" s="60"/>
      <c r="M538" s="56">
        <f>M537+IF(AND(K538="Pago",OR(E538='PC Receitas'!$O$4,E538='PC Receitas'!$O$5,E538='PC Receitas'!$O$6)),I538,IF(AND(K538="Pago",OR(E538='PC Receitas'!$O$7,E538='PC Receitas'!$O$8,E538='PC Receitas'!$O$9,E538='PC Receitas'!$O$10,E538='PC Receitas'!$O$11,E538='PC Receitas'!$O$12,E538='PC Receitas'!$O$13,E538='PC Receitas'!$O$14)),-I538,0))</f>
        <v>12927.7</v>
      </c>
      <c r="R538" s="153" t="e">
        <f t="shared" si="32"/>
        <v>#N/A</v>
      </c>
      <c r="S538" s="150" t="e">
        <f t="shared" si="33"/>
        <v>#N/A</v>
      </c>
      <c r="T538" s="150" t="e">
        <f t="shared" si="34"/>
        <v>#N/A</v>
      </c>
      <c r="U538" s="150" t="e">
        <f t="shared" si="35"/>
        <v>#N/A</v>
      </c>
      <c r="V538" s="154" t="e">
        <f>VLOOKUP(E538,'PC Receitas'!$O$4:$P$14,2,FALSE)</f>
        <v>#N/A</v>
      </c>
    </row>
    <row r="539" spans="3:22" ht="19.5" customHeight="1" thickTop="1" thickBot="1" x14ac:dyDescent="0.3">
      <c r="C539" s="58"/>
      <c r="D539" s="58" t="str">
        <f>IF(C539&lt;&gt;"",TEXT(C539,"00")&amp;"/04/"&amp;'Configurações Básicas'!$P$5,"")</f>
        <v/>
      </c>
      <c r="E539" s="58"/>
      <c r="F539" s="58"/>
      <c r="G539" s="58"/>
      <c r="H539" s="58"/>
      <c r="I539" s="59"/>
      <c r="J539" s="193"/>
      <c r="K539" s="60"/>
      <c r="L539" s="60"/>
      <c r="M539" s="56">
        <f>M538+IF(AND(K539="Pago",OR(E539='PC Receitas'!$O$4,E539='PC Receitas'!$O$5,E539='PC Receitas'!$O$6)),I539,IF(AND(K539="Pago",OR(E539='PC Receitas'!$O$7,E539='PC Receitas'!$O$8,E539='PC Receitas'!$O$9,E539='PC Receitas'!$O$10,E539='PC Receitas'!$O$11,E539='PC Receitas'!$O$12,E539='PC Receitas'!$O$13,E539='PC Receitas'!$O$14)),-I539,0))</f>
        <v>12927.7</v>
      </c>
      <c r="R539" s="153" t="e">
        <f t="shared" si="32"/>
        <v>#N/A</v>
      </c>
      <c r="S539" s="150" t="e">
        <f t="shared" si="33"/>
        <v>#N/A</v>
      </c>
      <c r="T539" s="150" t="e">
        <f t="shared" si="34"/>
        <v>#N/A</v>
      </c>
      <c r="U539" s="150" t="e">
        <f t="shared" si="35"/>
        <v>#N/A</v>
      </c>
      <c r="V539" s="154" t="e">
        <f>VLOOKUP(E539,'PC Receitas'!$O$4:$P$14,2,FALSE)</f>
        <v>#N/A</v>
      </c>
    </row>
    <row r="540" spans="3:22" ht="19.5" customHeight="1" thickTop="1" thickBot="1" x14ac:dyDescent="0.3">
      <c r="C540" s="58"/>
      <c r="D540" s="58" t="str">
        <f>IF(C540&lt;&gt;"",TEXT(C540,"00")&amp;"/04/"&amp;'Configurações Básicas'!$P$5,"")</f>
        <v/>
      </c>
      <c r="E540" s="58"/>
      <c r="F540" s="58"/>
      <c r="G540" s="58"/>
      <c r="H540" s="58"/>
      <c r="I540" s="59"/>
      <c r="J540" s="193"/>
      <c r="K540" s="60"/>
      <c r="L540" s="60"/>
      <c r="M540" s="56">
        <f>M539+IF(AND(K540="Pago",OR(E540='PC Receitas'!$O$4,E540='PC Receitas'!$O$5,E540='PC Receitas'!$O$6)),I540,IF(AND(K540="Pago",OR(E540='PC Receitas'!$O$7,E540='PC Receitas'!$O$8,E540='PC Receitas'!$O$9,E540='PC Receitas'!$O$10,E540='PC Receitas'!$O$11,E540='PC Receitas'!$O$12,E540='PC Receitas'!$O$13,E540='PC Receitas'!$O$14)),-I540,0))</f>
        <v>12927.7</v>
      </c>
      <c r="R540" s="153" t="e">
        <f t="shared" si="32"/>
        <v>#N/A</v>
      </c>
      <c r="S540" s="150" t="e">
        <f t="shared" si="33"/>
        <v>#N/A</v>
      </c>
      <c r="T540" s="150" t="e">
        <f t="shared" si="34"/>
        <v>#N/A</v>
      </c>
      <c r="U540" s="150" t="e">
        <f t="shared" si="35"/>
        <v>#N/A</v>
      </c>
      <c r="V540" s="154" t="e">
        <f>VLOOKUP(E540,'PC Receitas'!$O$4:$P$14,2,FALSE)</f>
        <v>#N/A</v>
      </c>
    </row>
    <row r="541" spans="3:22" ht="19.5" customHeight="1" thickTop="1" thickBot="1" x14ac:dyDescent="0.3">
      <c r="C541" s="58"/>
      <c r="D541" s="58" t="str">
        <f>IF(C541&lt;&gt;"",TEXT(C541,"00")&amp;"/04/"&amp;'Configurações Básicas'!$P$5,"")</f>
        <v/>
      </c>
      <c r="E541" s="58"/>
      <c r="F541" s="58"/>
      <c r="G541" s="58"/>
      <c r="H541" s="58"/>
      <c r="I541" s="59"/>
      <c r="J541" s="193"/>
      <c r="K541" s="60"/>
      <c r="L541" s="60"/>
      <c r="M541" s="56">
        <f>M540+IF(AND(K541="Pago",OR(E541='PC Receitas'!$O$4,E541='PC Receitas'!$O$5,E541='PC Receitas'!$O$6)),I541,IF(AND(K541="Pago",OR(E541='PC Receitas'!$O$7,E541='PC Receitas'!$O$8,E541='PC Receitas'!$O$9,E541='PC Receitas'!$O$10,E541='PC Receitas'!$O$11,E541='PC Receitas'!$O$12,E541='PC Receitas'!$O$13,E541='PC Receitas'!$O$14)),-I541,0))</f>
        <v>12927.7</v>
      </c>
      <c r="R541" s="153" t="e">
        <f t="shared" si="32"/>
        <v>#N/A</v>
      </c>
      <c r="S541" s="150" t="e">
        <f t="shared" si="33"/>
        <v>#N/A</v>
      </c>
      <c r="T541" s="150" t="e">
        <f t="shared" si="34"/>
        <v>#N/A</v>
      </c>
      <c r="U541" s="150" t="e">
        <f t="shared" si="35"/>
        <v>#N/A</v>
      </c>
      <c r="V541" s="154" t="e">
        <f>VLOOKUP(E541,'PC Receitas'!$O$4:$P$14,2,FALSE)</f>
        <v>#N/A</v>
      </c>
    </row>
    <row r="542" spans="3:22" ht="19.5" customHeight="1" thickTop="1" thickBot="1" x14ac:dyDescent="0.3">
      <c r="C542" s="58"/>
      <c r="D542" s="58" t="str">
        <f>IF(C542&lt;&gt;"",TEXT(C542,"00")&amp;"/04/"&amp;'Configurações Básicas'!$P$5,"")</f>
        <v/>
      </c>
      <c r="E542" s="58"/>
      <c r="F542" s="58"/>
      <c r="G542" s="58"/>
      <c r="H542" s="58"/>
      <c r="I542" s="59"/>
      <c r="J542" s="193"/>
      <c r="K542" s="60"/>
      <c r="L542" s="60"/>
      <c r="M542" s="56">
        <f>M541+IF(AND(K542="Pago",OR(E542='PC Receitas'!$O$4,E542='PC Receitas'!$O$5,E542='PC Receitas'!$O$6)),I542,IF(AND(K542="Pago",OR(E542='PC Receitas'!$O$7,E542='PC Receitas'!$O$8,E542='PC Receitas'!$O$9,E542='PC Receitas'!$O$10,E542='PC Receitas'!$O$11,E542='PC Receitas'!$O$12,E542='PC Receitas'!$O$13,E542='PC Receitas'!$O$14)),-I542,0))</f>
        <v>12927.7</v>
      </c>
      <c r="R542" s="153" t="e">
        <f t="shared" si="32"/>
        <v>#N/A</v>
      </c>
      <c r="S542" s="150" t="e">
        <f t="shared" si="33"/>
        <v>#N/A</v>
      </c>
      <c r="T542" s="150" t="e">
        <f t="shared" si="34"/>
        <v>#N/A</v>
      </c>
      <c r="U542" s="150" t="e">
        <f t="shared" si="35"/>
        <v>#N/A</v>
      </c>
      <c r="V542" s="154" t="e">
        <f>VLOOKUP(E542,'PC Receitas'!$O$4:$P$14,2,FALSE)</f>
        <v>#N/A</v>
      </c>
    </row>
    <row r="543" spans="3:22" ht="19.5" customHeight="1" thickTop="1" thickBot="1" x14ac:dyDescent="0.3">
      <c r="C543" s="58"/>
      <c r="D543" s="58" t="str">
        <f>IF(C543&lt;&gt;"",TEXT(C543,"00")&amp;"/04/"&amp;'Configurações Básicas'!$P$5,"")</f>
        <v/>
      </c>
      <c r="E543" s="58"/>
      <c r="F543" s="58"/>
      <c r="G543" s="58"/>
      <c r="H543" s="58"/>
      <c r="I543" s="59"/>
      <c r="J543" s="193"/>
      <c r="K543" s="60"/>
      <c r="L543" s="60"/>
      <c r="M543" s="56">
        <f>M542+IF(AND(K543="Pago",OR(E543='PC Receitas'!$O$4,E543='PC Receitas'!$O$5,E543='PC Receitas'!$O$6)),I543,IF(AND(K543="Pago",OR(E543='PC Receitas'!$O$7,E543='PC Receitas'!$O$8,E543='PC Receitas'!$O$9,E543='PC Receitas'!$O$10,E543='PC Receitas'!$O$11,E543='PC Receitas'!$O$12,E543='PC Receitas'!$O$13,E543='PC Receitas'!$O$14)),-I543,0))</f>
        <v>12927.7</v>
      </c>
      <c r="R543" s="153" t="e">
        <f t="shared" si="32"/>
        <v>#N/A</v>
      </c>
      <c r="S543" s="150" t="e">
        <f t="shared" si="33"/>
        <v>#N/A</v>
      </c>
      <c r="T543" s="150" t="e">
        <f t="shared" si="34"/>
        <v>#N/A</v>
      </c>
      <c r="U543" s="150" t="e">
        <f t="shared" si="35"/>
        <v>#N/A</v>
      </c>
      <c r="V543" s="154" t="e">
        <f>VLOOKUP(E543,'PC Receitas'!$O$4:$P$14,2,FALSE)</f>
        <v>#N/A</v>
      </c>
    </row>
    <row r="544" spans="3:22" ht="19.5" customHeight="1" thickTop="1" thickBot="1" x14ac:dyDescent="0.3">
      <c r="C544" s="58"/>
      <c r="D544" s="58" t="str">
        <f>IF(C544&lt;&gt;"",TEXT(C544,"00")&amp;"/04/"&amp;'Configurações Básicas'!$P$5,"")</f>
        <v/>
      </c>
      <c r="E544" s="58"/>
      <c r="F544" s="58"/>
      <c r="G544" s="58"/>
      <c r="H544" s="58"/>
      <c r="I544" s="59"/>
      <c r="J544" s="193"/>
      <c r="K544" s="60"/>
      <c r="L544" s="60"/>
      <c r="M544" s="56">
        <f>M543+IF(AND(K544="Pago",OR(E544='PC Receitas'!$O$4,E544='PC Receitas'!$O$5,E544='PC Receitas'!$O$6)),I544,IF(AND(K544="Pago",OR(E544='PC Receitas'!$O$7,E544='PC Receitas'!$O$8,E544='PC Receitas'!$O$9,E544='PC Receitas'!$O$10,E544='PC Receitas'!$O$11,E544='PC Receitas'!$O$12,E544='PC Receitas'!$O$13,E544='PC Receitas'!$O$14)),-I544,0))</f>
        <v>12927.7</v>
      </c>
      <c r="R544" s="153" t="e">
        <f t="shared" si="32"/>
        <v>#N/A</v>
      </c>
      <c r="S544" s="150" t="e">
        <f t="shared" si="33"/>
        <v>#N/A</v>
      </c>
      <c r="T544" s="150" t="e">
        <f t="shared" si="34"/>
        <v>#N/A</v>
      </c>
      <c r="U544" s="150" t="e">
        <f t="shared" si="35"/>
        <v>#N/A</v>
      </c>
      <c r="V544" s="154" t="e">
        <f>VLOOKUP(E544,'PC Receitas'!$O$4:$P$14,2,FALSE)</f>
        <v>#N/A</v>
      </c>
    </row>
    <row r="545" spans="3:22" ht="19.5" customHeight="1" thickTop="1" thickBot="1" x14ac:dyDescent="0.3">
      <c r="C545" s="58"/>
      <c r="D545" s="58" t="str">
        <f>IF(C545&lt;&gt;"",TEXT(C545,"00")&amp;"/04/"&amp;'Configurações Básicas'!$P$5,"")</f>
        <v/>
      </c>
      <c r="E545" s="58"/>
      <c r="F545" s="58"/>
      <c r="G545" s="58"/>
      <c r="H545" s="58"/>
      <c r="I545" s="59"/>
      <c r="J545" s="193"/>
      <c r="K545" s="60"/>
      <c r="L545" s="60"/>
      <c r="M545" s="56">
        <f>M544+IF(AND(K545="Pago",OR(E545='PC Receitas'!$O$4,E545='PC Receitas'!$O$5,E545='PC Receitas'!$O$6)),I545,IF(AND(K545="Pago",OR(E545='PC Receitas'!$O$7,E545='PC Receitas'!$O$8,E545='PC Receitas'!$O$9,E545='PC Receitas'!$O$10,E545='PC Receitas'!$O$11,E545='PC Receitas'!$O$12,E545='PC Receitas'!$O$13,E545='PC Receitas'!$O$14)),-I545,0))</f>
        <v>12927.7</v>
      </c>
      <c r="R545" s="153" t="e">
        <f t="shared" si="32"/>
        <v>#N/A</v>
      </c>
      <c r="S545" s="150" t="e">
        <f t="shared" si="33"/>
        <v>#N/A</v>
      </c>
      <c r="T545" s="150" t="e">
        <f t="shared" si="34"/>
        <v>#N/A</v>
      </c>
      <c r="U545" s="150" t="e">
        <f t="shared" si="35"/>
        <v>#N/A</v>
      </c>
      <c r="V545" s="154" t="e">
        <f>VLOOKUP(E545,'PC Receitas'!$O$4:$P$14,2,FALSE)</f>
        <v>#N/A</v>
      </c>
    </row>
    <row r="546" spans="3:22" ht="19.5" customHeight="1" thickTop="1" thickBot="1" x14ac:dyDescent="0.3">
      <c r="C546" s="58"/>
      <c r="D546" s="58" t="str">
        <f>IF(C546&lt;&gt;"",TEXT(C546,"00")&amp;"/04/"&amp;'Configurações Básicas'!$P$5,"")</f>
        <v/>
      </c>
      <c r="E546" s="58"/>
      <c r="F546" s="58"/>
      <c r="G546" s="58"/>
      <c r="H546" s="58"/>
      <c r="I546" s="59"/>
      <c r="J546" s="193"/>
      <c r="K546" s="60"/>
      <c r="L546" s="60"/>
      <c r="M546" s="56">
        <f>M545+IF(AND(K546="Pago",OR(E546='PC Receitas'!$O$4,E546='PC Receitas'!$O$5,E546='PC Receitas'!$O$6)),I546,IF(AND(K546="Pago",OR(E546='PC Receitas'!$O$7,E546='PC Receitas'!$O$8,E546='PC Receitas'!$O$9,E546='PC Receitas'!$O$10,E546='PC Receitas'!$O$11,E546='PC Receitas'!$O$12,E546='PC Receitas'!$O$13,E546='PC Receitas'!$O$14)),-I546,0))</f>
        <v>12927.7</v>
      </c>
      <c r="R546" s="153" t="e">
        <f t="shared" si="32"/>
        <v>#N/A</v>
      </c>
      <c r="S546" s="150" t="e">
        <f t="shared" si="33"/>
        <v>#N/A</v>
      </c>
      <c r="T546" s="150" t="e">
        <f t="shared" si="34"/>
        <v>#N/A</v>
      </c>
      <c r="U546" s="150" t="e">
        <f t="shared" si="35"/>
        <v>#N/A</v>
      </c>
      <c r="V546" s="154" t="e">
        <f>VLOOKUP(E546,'PC Receitas'!$O$4:$P$14,2,FALSE)</f>
        <v>#N/A</v>
      </c>
    </row>
    <row r="547" spans="3:22" ht="19.5" customHeight="1" thickTop="1" thickBot="1" x14ac:dyDescent="0.3">
      <c r="C547" s="58"/>
      <c r="D547" s="58" t="str">
        <f>IF(C547&lt;&gt;"",TEXT(C547,"00")&amp;"/04/"&amp;'Configurações Básicas'!$P$5,"")</f>
        <v/>
      </c>
      <c r="E547" s="58"/>
      <c r="F547" s="58"/>
      <c r="G547" s="58"/>
      <c r="H547" s="58"/>
      <c r="I547" s="59"/>
      <c r="J547" s="193"/>
      <c r="K547" s="60"/>
      <c r="L547" s="60"/>
      <c r="M547" s="56">
        <f>M546+IF(AND(K547="Pago",OR(E547='PC Receitas'!$O$4,E547='PC Receitas'!$O$5,E547='PC Receitas'!$O$6)),I547,IF(AND(K547="Pago",OR(E547='PC Receitas'!$O$7,E547='PC Receitas'!$O$8,E547='PC Receitas'!$O$9,E547='PC Receitas'!$O$10,E547='PC Receitas'!$O$11,E547='PC Receitas'!$O$12,E547='PC Receitas'!$O$13,E547='PC Receitas'!$O$14)),-I547,0))</f>
        <v>12927.7</v>
      </c>
      <c r="R547" s="153" t="e">
        <f t="shared" si="32"/>
        <v>#N/A</v>
      </c>
      <c r="S547" s="150" t="e">
        <f t="shared" si="33"/>
        <v>#N/A</v>
      </c>
      <c r="T547" s="150" t="e">
        <f t="shared" si="34"/>
        <v>#N/A</v>
      </c>
      <c r="U547" s="150" t="e">
        <f t="shared" si="35"/>
        <v>#N/A</v>
      </c>
      <c r="V547" s="154" t="e">
        <f>VLOOKUP(E547,'PC Receitas'!$O$4:$P$14,2,FALSE)</f>
        <v>#N/A</v>
      </c>
    </row>
    <row r="548" spans="3:22" ht="19.5" customHeight="1" thickTop="1" thickBot="1" x14ac:dyDescent="0.3">
      <c r="C548" s="58"/>
      <c r="D548" s="58" t="str">
        <f>IF(C548&lt;&gt;"",TEXT(C548,"00")&amp;"/04/"&amp;'Configurações Básicas'!$P$5,"")</f>
        <v/>
      </c>
      <c r="E548" s="58"/>
      <c r="F548" s="58"/>
      <c r="G548" s="58"/>
      <c r="H548" s="58"/>
      <c r="I548" s="59"/>
      <c r="J548" s="193"/>
      <c r="K548" s="60"/>
      <c r="L548" s="60"/>
      <c r="M548" s="56">
        <f>M547+IF(AND(K548="Pago",OR(E548='PC Receitas'!$O$4,E548='PC Receitas'!$O$5,E548='PC Receitas'!$O$6)),I548,IF(AND(K548="Pago",OR(E548='PC Receitas'!$O$7,E548='PC Receitas'!$O$8,E548='PC Receitas'!$O$9,E548='PC Receitas'!$O$10,E548='PC Receitas'!$O$11,E548='PC Receitas'!$O$12,E548='PC Receitas'!$O$13,E548='PC Receitas'!$O$14)),-I548,0))</f>
        <v>12927.7</v>
      </c>
      <c r="R548" s="153" t="e">
        <f t="shared" si="32"/>
        <v>#N/A</v>
      </c>
      <c r="S548" s="150" t="e">
        <f t="shared" si="33"/>
        <v>#N/A</v>
      </c>
      <c r="T548" s="150" t="e">
        <f t="shared" si="34"/>
        <v>#N/A</v>
      </c>
      <c r="U548" s="150" t="e">
        <f t="shared" si="35"/>
        <v>#N/A</v>
      </c>
      <c r="V548" s="154" t="e">
        <f>VLOOKUP(E548,'PC Receitas'!$O$4:$P$14,2,FALSE)</f>
        <v>#N/A</v>
      </c>
    </row>
    <row r="549" spans="3:22" ht="19.5" customHeight="1" thickTop="1" thickBot="1" x14ac:dyDescent="0.3">
      <c r="C549" s="58"/>
      <c r="D549" s="58" t="str">
        <f>IF(C549&lt;&gt;"",TEXT(C549,"00")&amp;"/04/"&amp;'Configurações Básicas'!$P$5,"")</f>
        <v/>
      </c>
      <c r="E549" s="58"/>
      <c r="F549" s="58"/>
      <c r="G549" s="58"/>
      <c r="H549" s="58"/>
      <c r="I549" s="59"/>
      <c r="J549" s="193"/>
      <c r="K549" s="60"/>
      <c r="L549" s="60"/>
      <c r="M549" s="56">
        <f>M548+IF(AND(K549="Pago",OR(E549='PC Receitas'!$O$4,E549='PC Receitas'!$O$5,E549='PC Receitas'!$O$6)),I549,IF(AND(K549="Pago",OR(E549='PC Receitas'!$O$7,E549='PC Receitas'!$O$8,E549='PC Receitas'!$O$9,E549='PC Receitas'!$O$10,E549='PC Receitas'!$O$11,E549='PC Receitas'!$O$12,E549='PC Receitas'!$O$13,E549='PC Receitas'!$O$14)),-I549,0))</f>
        <v>12927.7</v>
      </c>
      <c r="R549" s="153" t="e">
        <f t="shared" si="32"/>
        <v>#N/A</v>
      </c>
      <c r="S549" s="150" t="e">
        <f t="shared" si="33"/>
        <v>#N/A</v>
      </c>
      <c r="T549" s="150" t="e">
        <f t="shared" si="34"/>
        <v>#N/A</v>
      </c>
      <c r="U549" s="150" t="e">
        <f t="shared" si="35"/>
        <v>#N/A</v>
      </c>
      <c r="V549" s="154" t="e">
        <f>VLOOKUP(E549,'PC Receitas'!$O$4:$P$14,2,FALSE)</f>
        <v>#N/A</v>
      </c>
    </row>
    <row r="550" spans="3:22" ht="19.5" customHeight="1" thickTop="1" thickBot="1" x14ac:dyDescent="0.3">
      <c r="C550" s="58"/>
      <c r="D550" s="58" t="str">
        <f>IF(C550&lt;&gt;"",TEXT(C550,"00")&amp;"/04/"&amp;'Configurações Básicas'!$P$5,"")</f>
        <v/>
      </c>
      <c r="E550" s="58"/>
      <c r="F550" s="58"/>
      <c r="G550" s="58"/>
      <c r="H550" s="58"/>
      <c r="I550" s="59"/>
      <c r="J550" s="193"/>
      <c r="K550" s="60"/>
      <c r="L550" s="60"/>
      <c r="M550" s="56">
        <f>M549+IF(AND(K550="Pago",OR(E550='PC Receitas'!$O$4,E550='PC Receitas'!$O$5,E550='PC Receitas'!$O$6)),I550,IF(AND(K550="Pago",OR(E550='PC Receitas'!$O$7,E550='PC Receitas'!$O$8,E550='PC Receitas'!$O$9,E550='PC Receitas'!$O$10,E550='PC Receitas'!$O$11,E550='PC Receitas'!$O$12,E550='PC Receitas'!$O$13,E550='PC Receitas'!$O$14)),-I550,0))</f>
        <v>12927.7</v>
      </c>
      <c r="R550" s="153" t="e">
        <f t="shared" si="32"/>
        <v>#N/A</v>
      </c>
      <c r="S550" s="150" t="e">
        <f t="shared" si="33"/>
        <v>#N/A</v>
      </c>
      <c r="T550" s="150" t="e">
        <f t="shared" si="34"/>
        <v>#N/A</v>
      </c>
      <c r="U550" s="150" t="e">
        <f t="shared" si="35"/>
        <v>#N/A</v>
      </c>
      <c r="V550" s="154" t="e">
        <f>VLOOKUP(E550,'PC Receitas'!$O$4:$P$14,2,FALSE)</f>
        <v>#N/A</v>
      </c>
    </row>
    <row r="551" spans="3:22" ht="19.5" customHeight="1" thickTop="1" thickBot="1" x14ac:dyDescent="0.3">
      <c r="C551" s="58"/>
      <c r="D551" s="58" t="str">
        <f>IF(C551&lt;&gt;"",TEXT(C551,"00")&amp;"/04/"&amp;'Configurações Básicas'!$P$5,"")</f>
        <v/>
      </c>
      <c r="E551" s="58"/>
      <c r="F551" s="58"/>
      <c r="G551" s="58"/>
      <c r="H551" s="58"/>
      <c r="I551" s="59"/>
      <c r="J551" s="193"/>
      <c r="K551" s="60"/>
      <c r="L551" s="60"/>
      <c r="M551" s="56">
        <f>M550+IF(AND(K551="Pago",OR(E551='PC Receitas'!$O$4,E551='PC Receitas'!$O$5,E551='PC Receitas'!$O$6)),I551,IF(AND(K551="Pago",OR(E551='PC Receitas'!$O$7,E551='PC Receitas'!$O$8,E551='PC Receitas'!$O$9,E551='PC Receitas'!$O$10,E551='PC Receitas'!$O$11,E551='PC Receitas'!$O$12,E551='PC Receitas'!$O$13,E551='PC Receitas'!$O$14)),-I551,0))</f>
        <v>12927.7</v>
      </c>
      <c r="R551" s="153" t="e">
        <f t="shared" si="32"/>
        <v>#N/A</v>
      </c>
      <c r="S551" s="150" t="e">
        <f t="shared" si="33"/>
        <v>#N/A</v>
      </c>
      <c r="T551" s="150" t="e">
        <f t="shared" si="34"/>
        <v>#N/A</v>
      </c>
      <c r="U551" s="150" t="e">
        <f t="shared" si="35"/>
        <v>#N/A</v>
      </c>
      <c r="V551" s="154" t="e">
        <f>VLOOKUP(E551,'PC Receitas'!$O$4:$P$14,2,FALSE)</f>
        <v>#N/A</v>
      </c>
    </row>
    <row r="552" spans="3:22" ht="19.5" customHeight="1" thickTop="1" thickBot="1" x14ac:dyDescent="0.3">
      <c r="C552" s="58"/>
      <c r="D552" s="58" t="str">
        <f>IF(C552&lt;&gt;"",TEXT(C552,"00")&amp;"/04/"&amp;'Configurações Básicas'!$P$5,"")</f>
        <v/>
      </c>
      <c r="E552" s="58"/>
      <c r="F552" s="58"/>
      <c r="G552" s="58"/>
      <c r="H552" s="58"/>
      <c r="I552" s="59"/>
      <c r="J552" s="193"/>
      <c r="K552" s="60"/>
      <c r="L552" s="60"/>
      <c r="M552" s="56">
        <f>M551+IF(AND(K552="Pago",OR(E552='PC Receitas'!$O$4,E552='PC Receitas'!$O$5,E552='PC Receitas'!$O$6)),I552,IF(AND(K552="Pago",OR(E552='PC Receitas'!$O$7,E552='PC Receitas'!$O$8,E552='PC Receitas'!$O$9,E552='PC Receitas'!$O$10,E552='PC Receitas'!$O$11,E552='PC Receitas'!$O$12,E552='PC Receitas'!$O$13,E552='PC Receitas'!$O$14)),-I552,0))</f>
        <v>12927.7</v>
      </c>
      <c r="R552" s="153" t="e">
        <f t="shared" si="32"/>
        <v>#N/A</v>
      </c>
      <c r="S552" s="150" t="e">
        <f t="shared" si="33"/>
        <v>#N/A</v>
      </c>
      <c r="T552" s="150" t="e">
        <f t="shared" si="34"/>
        <v>#N/A</v>
      </c>
      <c r="U552" s="150" t="e">
        <f t="shared" si="35"/>
        <v>#N/A</v>
      </c>
      <c r="V552" s="154" t="e">
        <f>VLOOKUP(E552,'PC Receitas'!$O$4:$P$14,2,FALSE)</f>
        <v>#N/A</v>
      </c>
    </row>
    <row r="553" spans="3:22" ht="19.5" customHeight="1" thickTop="1" thickBot="1" x14ac:dyDescent="0.3">
      <c r="C553" s="58"/>
      <c r="D553" s="58" t="str">
        <f>IF(C553&lt;&gt;"",TEXT(C553,"00")&amp;"/04/"&amp;'Configurações Básicas'!$P$5,"")</f>
        <v/>
      </c>
      <c r="E553" s="58"/>
      <c r="F553" s="58"/>
      <c r="G553" s="58"/>
      <c r="H553" s="58"/>
      <c r="I553" s="59"/>
      <c r="J553" s="193"/>
      <c r="K553" s="60"/>
      <c r="L553" s="60"/>
      <c r="M553" s="56">
        <f>M552+IF(AND(K553="Pago",OR(E553='PC Receitas'!$O$4,E553='PC Receitas'!$O$5,E553='PC Receitas'!$O$6)),I553,IF(AND(K553="Pago",OR(E553='PC Receitas'!$O$7,E553='PC Receitas'!$O$8,E553='PC Receitas'!$O$9,E553='PC Receitas'!$O$10,E553='PC Receitas'!$O$11,E553='PC Receitas'!$O$12,E553='PC Receitas'!$O$13,E553='PC Receitas'!$O$14)),-I553,0))</f>
        <v>12927.7</v>
      </c>
      <c r="R553" s="153" t="e">
        <f t="shared" si="32"/>
        <v>#N/A</v>
      </c>
      <c r="S553" s="150" t="e">
        <f t="shared" si="33"/>
        <v>#N/A</v>
      </c>
      <c r="T553" s="150" t="e">
        <f t="shared" si="34"/>
        <v>#N/A</v>
      </c>
      <c r="U553" s="150" t="e">
        <f t="shared" si="35"/>
        <v>#N/A</v>
      </c>
      <c r="V553" s="154" t="e">
        <f>VLOOKUP(E553,'PC Receitas'!$O$4:$P$14,2,FALSE)</f>
        <v>#N/A</v>
      </c>
    </row>
    <row r="554" spans="3:22" ht="19.5" customHeight="1" thickTop="1" thickBot="1" x14ac:dyDescent="0.3">
      <c r="C554" s="58"/>
      <c r="D554" s="58" t="str">
        <f>IF(C554&lt;&gt;"",TEXT(C554,"00")&amp;"/04/"&amp;'Configurações Básicas'!$P$5,"")</f>
        <v/>
      </c>
      <c r="E554" s="58"/>
      <c r="F554" s="58"/>
      <c r="G554" s="58"/>
      <c r="H554" s="58"/>
      <c r="I554" s="59"/>
      <c r="J554" s="193"/>
      <c r="K554" s="60"/>
      <c r="L554" s="60"/>
      <c r="M554" s="56">
        <f>M553+IF(AND(K554="Pago",OR(E554='PC Receitas'!$O$4,E554='PC Receitas'!$O$5,E554='PC Receitas'!$O$6)),I554,IF(AND(K554="Pago",OR(E554='PC Receitas'!$O$7,E554='PC Receitas'!$O$8,E554='PC Receitas'!$O$9,E554='PC Receitas'!$O$10,E554='PC Receitas'!$O$11,E554='PC Receitas'!$O$12,E554='PC Receitas'!$O$13,E554='PC Receitas'!$O$14)),-I554,0))</f>
        <v>12927.7</v>
      </c>
      <c r="R554" s="153" t="e">
        <f t="shared" si="32"/>
        <v>#N/A</v>
      </c>
      <c r="S554" s="150" t="e">
        <f t="shared" si="33"/>
        <v>#N/A</v>
      </c>
      <c r="T554" s="150" t="e">
        <f t="shared" si="34"/>
        <v>#N/A</v>
      </c>
      <c r="U554" s="150" t="e">
        <f t="shared" si="35"/>
        <v>#N/A</v>
      </c>
      <c r="V554" s="154" t="e">
        <f>VLOOKUP(E554,'PC Receitas'!$O$4:$P$14,2,FALSE)</f>
        <v>#N/A</v>
      </c>
    </row>
    <row r="555" spans="3:22" ht="19.5" customHeight="1" thickTop="1" thickBot="1" x14ac:dyDescent="0.3">
      <c r="C555" s="58"/>
      <c r="D555" s="58" t="str">
        <f>IF(C555&lt;&gt;"",TEXT(C555,"00")&amp;"/04/"&amp;'Configurações Básicas'!$P$5,"")</f>
        <v/>
      </c>
      <c r="E555" s="58"/>
      <c r="F555" s="58"/>
      <c r="G555" s="58"/>
      <c r="H555" s="58"/>
      <c r="I555" s="59"/>
      <c r="J555" s="193"/>
      <c r="K555" s="60"/>
      <c r="L555" s="60"/>
      <c r="M555" s="56">
        <f>M554+IF(AND(K555="Pago",OR(E555='PC Receitas'!$O$4,E555='PC Receitas'!$O$5,E555='PC Receitas'!$O$6)),I555,IF(AND(K555="Pago",OR(E555='PC Receitas'!$O$7,E555='PC Receitas'!$O$8,E555='PC Receitas'!$O$9,E555='PC Receitas'!$O$10,E555='PC Receitas'!$O$11,E555='PC Receitas'!$O$12,E555='PC Receitas'!$O$13,E555='PC Receitas'!$O$14)),-I555,0))</f>
        <v>12927.7</v>
      </c>
      <c r="R555" s="153" t="e">
        <f t="shared" si="32"/>
        <v>#N/A</v>
      </c>
      <c r="S555" s="150" t="e">
        <f t="shared" si="33"/>
        <v>#N/A</v>
      </c>
      <c r="T555" s="150" t="e">
        <f t="shared" si="34"/>
        <v>#N/A</v>
      </c>
      <c r="U555" s="150" t="e">
        <f t="shared" si="35"/>
        <v>#N/A</v>
      </c>
      <c r="V555" s="154" t="e">
        <f>VLOOKUP(E555,'PC Receitas'!$O$4:$P$14,2,FALSE)</f>
        <v>#N/A</v>
      </c>
    </row>
    <row r="556" spans="3:22" ht="19.5" customHeight="1" thickTop="1" thickBot="1" x14ac:dyDescent="0.3">
      <c r="C556" s="58"/>
      <c r="D556" s="58" t="str">
        <f>IF(C556&lt;&gt;"",TEXT(C556,"00")&amp;"/04/"&amp;'Configurações Básicas'!$P$5,"")</f>
        <v/>
      </c>
      <c r="E556" s="58"/>
      <c r="F556" s="58"/>
      <c r="G556" s="58"/>
      <c r="H556" s="58"/>
      <c r="I556" s="59"/>
      <c r="J556" s="193"/>
      <c r="K556" s="60"/>
      <c r="L556" s="60"/>
      <c r="M556" s="56">
        <f>M555+IF(AND(K556="Pago",OR(E556='PC Receitas'!$O$4,E556='PC Receitas'!$O$5,E556='PC Receitas'!$O$6)),I556,IF(AND(K556="Pago",OR(E556='PC Receitas'!$O$7,E556='PC Receitas'!$O$8,E556='PC Receitas'!$O$9,E556='PC Receitas'!$O$10,E556='PC Receitas'!$O$11,E556='PC Receitas'!$O$12,E556='PC Receitas'!$O$13,E556='PC Receitas'!$O$14)),-I556,0))</f>
        <v>12927.7</v>
      </c>
      <c r="R556" s="153" t="e">
        <f t="shared" si="32"/>
        <v>#N/A</v>
      </c>
      <c r="S556" s="150" t="e">
        <f t="shared" si="33"/>
        <v>#N/A</v>
      </c>
      <c r="T556" s="150" t="e">
        <f t="shared" si="34"/>
        <v>#N/A</v>
      </c>
      <c r="U556" s="150" t="e">
        <f t="shared" si="35"/>
        <v>#N/A</v>
      </c>
      <c r="V556" s="154" t="e">
        <f>VLOOKUP(E556,'PC Receitas'!$O$4:$P$14,2,FALSE)</f>
        <v>#N/A</v>
      </c>
    </row>
    <row r="557" spans="3:22" ht="19.5" customHeight="1" thickTop="1" thickBot="1" x14ac:dyDescent="0.3">
      <c r="C557" s="58"/>
      <c r="D557" s="58" t="str">
        <f>IF(C557&lt;&gt;"",TEXT(C557,"00")&amp;"/04/"&amp;'Configurações Básicas'!$P$5,"")</f>
        <v/>
      </c>
      <c r="E557" s="58"/>
      <c r="F557" s="58"/>
      <c r="G557" s="58"/>
      <c r="H557" s="58"/>
      <c r="I557" s="59"/>
      <c r="J557" s="193"/>
      <c r="K557" s="60"/>
      <c r="L557" s="60"/>
      <c r="M557" s="56">
        <f>M556+IF(AND(K557="Pago",OR(E557='PC Receitas'!$O$4,E557='PC Receitas'!$O$5,E557='PC Receitas'!$O$6)),I557,IF(AND(K557="Pago",OR(E557='PC Receitas'!$O$7,E557='PC Receitas'!$O$8,E557='PC Receitas'!$O$9,E557='PC Receitas'!$O$10,E557='PC Receitas'!$O$11,E557='PC Receitas'!$O$12,E557='PC Receitas'!$O$13,E557='PC Receitas'!$O$14)),-I557,0))</f>
        <v>12927.7</v>
      </c>
      <c r="R557" s="153" t="e">
        <f t="shared" si="32"/>
        <v>#N/A</v>
      </c>
      <c r="S557" s="150" t="e">
        <f t="shared" si="33"/>
        <v>#N/A</v>
      </c>
      <c r="T557" s="150" t="e">
        <f t="shared" si="34"/>
        <v>#N/A</v>
      </c>
      <c r="U557" s="150" t="e">
        <f t="shared" si="35"/>
        <v>#N/A</v>
      </c>
      <c r="V557" s="154" t="e">
        <f>VLOOKUP(E557,'PC Receitas'!$O$4:$P$14,2,FALSE)</f>
        <v>#N/A</v>
      </c>
    </row>
    <row r="558" spans="3:22" ht="19.5" customHeight="1" thickTop="1" thickBot="1" x14ac:dyDescent="0.3">
      <c r="C558" s="58"/>
      <c r="D558" s="58" t="str">
        <f>IF(C558&lt;&gt;"",TEXT(C558,"00")&amp;"/04/"&amp;'Configurações Básicas'!$P$5,"")</f>
        <v/>
      </c>
      <c r="E558" s="58"/>
      <c r="F558" s="58"/>
      <c r="G558" s="58"/>
      <c r="H558" s="58"/>
      <c r="I558" s="59"/>
      <c r="J558" s="193"/>
      <c r="K558" s="60"/>
      <c r="L558" s="60"/>
      <c r="M558" s="56">
        <f>M557+IF(AND(K558="Pago",OR(E558='PC Receitas'!$O$4,E558='PC Receitas'!$O$5,E558='PC Receitas'!$O$6)),I558,IF(AND(K558="Pago",OR(E558='PC Receitas'!$O$7,E558='PC Receitas'!$O$8,E558='PC Receitas'!$O$9,E558='PC Receitas'!$O$10,E558='PC Receitas'!$O$11,E558='PC Receitas'!$O$12,E558='PC Receitas'!$O$13,E558='PC Receitas'!$O$14)),-I558,0))</f>
        <v>12927.7</v>
      </c>
      <c r="R558" s="153" t="e">
        <f t="shared" si="32"/>
        <v>#N/A</v>
      </c>
      <c r="S558" s="150" t="e">
        <f t="shared" si="33"/>
        <v>#N/A</v>
      </c>
      <c r="T558" s="150" t="e">
        <f t="shared" si="34"/>
        <v>#N/A</v>
      </c>
      <c r="U558" s="150" t="e">
        <f t="shared" si="35"/>
        <v>#N/A</v>
      </c>
      <c r="V558" s="154" t="e">
        <f>VLOOKUP(E558,'PC Receitas'!$O$4:$P$14,2,FALSE)</f>
        <v>#N/A</v>
      </c>
    </row>
    <row r="559" spans="3:22" ht="19.5" customHeight="1" thickTop="1" thickBot="1" x14ac:dyDescent="0.3">
      <c r="C559" s="58"/>
      <c r="D559" s="58" t="str">
        <f>IF(C559&lt;&gt;"",TEXT(C559,"00")&amp;"/04/"&amp;'Configurações Básicas'!$P$5,"")</f>
        <v/>
      </c>
      <c r="E559" s="58"/>
      <c r="F559" s="58"/>
      <c r="G559" s="58"/>
      <c r="H559" s="58"/>
      <c r="I559" s="59"/>
      <c r="J559" s="193"/>
      <c r="K559" s="60"/>
      <c r="L559" s="60"/>
      <c r="M559" s="56">
        <f>M558+IF(AND(K559="Pago",OR(E559='PC Receitas'!$O$4,E559='PC Receitas'!$O$5,E559='PC Receitas'!$O$6)),I559,IF(AND(K559="Pago",OR(E559='PC Receitas'!$O$7,E559='PC Receitas'!$O$8,E559='PC Receitas'!$O$9,E559='PC Receitas'!$O$10,E559='PC Receitas'!$O$11,E559='PC Receitas'!$O$12,E559='PC Receitas'!$O$13,E559='PC Receitas'!$O$14)),-I559,0))</f>
        <v>12927.7</v>
      </c>
      <c r="R559" s="153" t="e">
        <f t="shared" si="32"/>
        <v>#N/A</v>
      </c>
      <c r="S559" s="150" t="e">
        <f t="shared" si="33"/>
        <v>#N/A</v>
      </c>
      <c r="T559" s="150" t="e">
        <f t="shared" si="34"/>
        <v>#N/A</v>
      </c>
      <c r="U559" s="150" t="e">
        <f t="shared" si="35"/>
        <v>#N/A</v>
      </c>
      <c r="V559" s="154" t="e">
        <f>VLOOKUP(E559,'PC Receitas'!$O$4:$P$14,2,FALSE)</f>
        <v>#N/A</v>
      </c>
    </row>
    <row r="560" spans="3:22" ht="19.5" customHeight="1" thickTop="1" thickBot="1" x14ac:dyDescent="0.3">
      <c r="C560" s="58"/>
      <c r="D560" s="58" t="str">
        <f>IF(C560&lt;&gt;"",TEXT(C560,"00")&amp;"/04/"&amp;'Configurações Básicas'!$P$5,"")</f>
        <v/>
      </c>
      <c r="E560" s="58"/>
      <c r="F560" s="58"/>
      <c r="G560" s="58"/>
      <c r="H560" s="58"/>
      <c r="I560" s="59"/>
      <c r="J560" s="193"/>
      <c r="K560" s="60"/>
      <c r="L560" s="60"/>
      <c r="M560" s="56">
        <f>M559+IF(AND(K560="Pago",OR(E560='PC Receitas'!$O$4,E560='PC Receitas'!$O$5,E560='PC Receitas'!$O$6)),I560,IF(AND(K560="Pago",OR(E560='PC Receitas'!$O$7,E560='PC Receitas'!$O$8,E560='PC Receitas'!$O$9,E560='PC Receitas'!$O$10,E560='PC Receitas'!$O$11,E560='PC Receitas'!$O$12,E560='PC Receitas'!$O$13,E560='PC Receitas'!$O$14)),-I560,0))</f>
        <v>12927.7</v>
      </c>
      <c r="R560" s="153" t="e">
        <f t="shared" si="32"/>
        <v>#N/A</v>
      </c>
      <c r="S560" s="150" t="e">
        <f t="shared" si="33"/>
        <v>#N/A</v>
      </c>
      <c r="T560" s="150" t="e">
        <f t="shared" si="34"/>
        <v>#N/A</v>
      </c>
      <c r="U560" s="150" t="e">
        <f t="shared" si="35"/>
        <v>#N/A</v>
      </c>
      <c r="V560" s="154" t="e">
        <f>VLOOKUP(E560,'PC Receitas'!$O$4:$P$14,2,FALSE)</f>
        <v>#N/A</v>
      </c>
    </row>
    <row r="561" spans="3:22" ht="19.5" customHeight="1" thickTop="1" thickBot="1" x14ac:dyDescent="0.3">
      <c r="C561" s="58"/>
      <c r="D561" s="58" t="str">
        <f>IF(C561&lt;&gt;"",TEXT(C561,"00")&amp;"/04/"&amp;'Configurações Básicas'!$P$5,"")</f>
        <v/>
      </c>
      <c r="E561" s="58"/>
      <c r="F561" s="58"/>
      <c r="G561" s="58"/>
      <c r="H561" s="58"/>
      <c r="I561" s="59"/>
      <c r="J561" s="193"/>
      <c r="K561" s="60"/>
      <c r="L561" s="60"/>
      <c r="M561" s="56">
        <f>M560+IF(AND(K561="Pago",OR(E561='PC Receitas'!$O$4,E561='PC Receitas'!$O$5,E561='PC Receitas'!$O$6)),I561,IF(AND(K561="Pago",OR(E561='PC Receitas'!$O$7,E561='PC Receitas'!$O$8,E561='PC Receitas'!$O$9,E561='PC Receitas'!$O$10,E561='PC Receitas'!$O$11,E561='PC Receitas'!$O$12,E561='PC Receitas'!$O$13,E561='PC Receitas'!$O$14)),-I561,0))</f>
        <v>12927.7</v>
      </c>
      <c r="R561" s="153" t="e">
        <f t="shared" si="32"/>
        <v>#N/A</v>
      </c>
      <c r="S561" s="150" t="e">
        <f t="shared" si="33"/>
        <v>#N/A</v>
      </c>
      <c r="T561" s="150" t="e">
        <f t="shared" si="34"/>
        <v>#N/A</v>
      </c>
      <c r="U561" s="150" t="e">
        <f t="shared" si="35"/>
        <v>#N/A</v>
      </c>
      <c r="V561" s="154" t="e">
        <f>VLOOKUP(E561,'PC Receitas'!$O$4:$P$14,2,FALSE)</f>
        <v>#N/A</v>
      </c>
    </row>
    <row r="562" spans="3:22" ht="19.5" customHeight="1" thickTop="1" thickBot="1" x14ac:dyDescent="0.3">
      <c r="C562" s="58"/>
      <c r="D562" s="58" t="str">
        <f>IF(C562&lt;&gt;"",TEXT(C562,"00")&amp;"/04/"&amp;'Configurações Básicas'!$P$5,"")</f>
        <v/>
      </c>
      <c r="E562" s="58"/>
      <c r="F562" s="58"/>
      <c r="G562" s="58"/>
      <c r="H562" s="58"/>
      <c r="I562" s="59"/>
      <c r="J562" s="193"/>
      <c r="K562" s="60"/>
      <c r="L562" s="60"/>
      <c r="M562" s="56">
        <f>M561+IF(AND(K562="Pago",OR(E562='PC Receitas'!$O$4,E562='PC Receitas'!$O$5,E562='PC Receitas'!$O$6)),I562,IF(AND(K562="Pago",OR(E562='PC Receitas'!$O$7,E562='PC Receitas'!$O$8,E562='PC Receitas'!$O$9,E562='PC Receitas'!$O$10,E562='PC Receitas'!$O$11,E562='PC Receitas'!$O$12,E562='PC Receitas'!$O$13,E562='PC Receitas'!$O$14)),-I562,0))</f>
        <v>12927.7</v>
      </c>
      <c r="R562" s="153" t="e">
        <f t="shared" si="32"/>
        <v>#N/A</v>
      </c>
      <c r="S562" s="150" t="e">
        <f t="shared" si="33"/>
        <v>#N/A</v>
      </c>
      <c r="T562" s="150" t="e">
        <f t="shared" si="34"/>
        <v>#N/A</v>
      </c>
      <c r="U562" s="150" t="e">
        <f t="shared" si="35"/>
        <v>#N/A</v>
      </c>
      <c r="V562" s="154" t="e">
        <f>VLOOKUP(E562,'PC Receitas'!$O$4:$P$14,2,FALSE)</f>
        <v>#N/A</v>
      </c>
    </row>
    <row r="563" spans="3:22" ht="19.5" customHeight="1" thickTop="1" thickBot="1" x14ac:dyDescent="0.3">
      <c r="C563" s="58"/>
      <c r="D563" s="58" t="str">
        <f>IF(C563&lt;&gt;"",TEXT(C563,"00")&amp;"/04/"&amp;'Configurações Básicas'!$P$5,"")</f>
        <v/>
      </c>
      <c r="E563" s="58"/>
      <c r="F563" s="58"/>
      <c r="G563" s="58"/>
      <c r="H563" s="58"/>
      <c r="I563" s="59"/>
      <c r="J563" s="193"/>
      <c r="K563" s="60"/>
      <c r="L563" s="60"/>
      <c r="M563" s="56">
        <f>M562+IF(AND(K563="Pago",OR(E563='PC Receitas'!$O$4,E563='PC Receitas'!$O$5,E563='PC Receitas'!$O$6)),I563,IF(AND(K563="Pago",OR(E563='PC Receitas'!$O$7,E563='PC Receitas'!$O$8,E563='PC Receitas'!$O$9,E563='PC Receitas'!$O$10,E563='PC Receitas'!$O$11,E563='PC Receitas'!$O$12,E563='PC Receitas'!$O$13,E563='PC Receitas'!$O$14)),-I563,0))</f>
        <v>12927.7</v>
      </c>
      <c r="R563" s="153" t="e">
        <f t="shared" si="32"/>
        <v>#N/A</v>
      </c>
      <c r="S563" s="150" t="e">
        <f t="shared" si="33"/>
        <v>#N/A</v>
      </c>
      <c r="T563" s="150" t="e">
        <f t="shared" si="34"/>
        <v>#N/A</v>
      </c>
      <c r="U563" s="150" t="e">
        <f t="shared" si="35"/>
        <v>#N/A</v>
      </c>
      <c r="V563" s="154" t="e">
        <f>VLOOKUP(E563,'PC Receitas'!$O$4:$P$14,2,FALSE)</f>
        <v>#N/A</v>
      </c>
    </row>
    <row r="564" spans="3:22" ht="19.5" customHeight="1" thickTop="1" thickBot="1" x14ac:dyDescent="0.3">
      <c r="C564" s="58"/>
      <c r="D564" s="58" t="str">
        <f>IF(C564&lt;&gt;"",TEXT(C564,"00")&amp;"/04/"&amp;'Configurações Básicas'!$P$5,"")</f>
        <v/>
      </c>
      <c r="E564" s="58"/>
      <c r="F564" s="58"/>
      <c r="G564" s="58"/>
      <c r="H564" s="58"/>
      <c r="I564" s="59"/>
      <c r="J564" s="193"/>
      <c r="K564" s="60"/>
      <c r="L564" s="60"/>
      <c r="M564" s="56">
        <f>M563+IF(AND(K564="Pago",OR(E564='PC Receitas'!$O$4,E564='PC Receitas'!$O$5,E564='PC Receitas'!$O$6)),I564,IF(AND(K564="Pago",OR(E564='PC Receitas'!$O$7,E564='PC Receitas'!$O$8,E564='PC Receitas'!$O$9,E564='PC Receitas'!$O$10,E564='PC Receitas'!$O$11,E564='PC Receitas'!$O$12,E564='PC Receitas'!$O$13,E564='PC Receitas'!$O$14)),-I564,0))</f>
        <v>12927.7</v>
      </c>
      <c r="R564" s="153" t="e">
        <f t="shared" si="32"/>
        <v>#N/A</v>
      </c>
      <c r="S564" s="150" t="e">
        <f t="shared" si="33"/>
        <v>#N/A</v>
      </c>
      <c r="T564" s="150" t="e">
        <f t="shared" si="34"/>
        <v>#N/A</v>
      </c>
      <c r="U564" s="150" t="e">
        <f t="shared" si="35"/>
        <v>#N/A</v>
      </c>
      <c r="V564" s="154" t="e">
        <f>VLOOKUP(E564,'PC Receitas'!$O$4:$P$14,2,FALSE)</f>
        <v>#N/A</v>
      </c>
    </row>
    <row r="565" spans="3:22" ht="19.5" customHeight="1" thickTop="1" thickBot="1" x14ac:dyDescent="0.3">
      <c r="C565" s="58"/>
      <c r="D565" s="58" t="str">
        <f>IF(C565&lt;&gt;"",TEXT(C565,"00")&amp;"/04/"&amp;'Configurações Básicas'!$P$5,"")</f>
        <v/>
      </c>
      <c r="E565" s="58"/>
      <c r="F565" s="58"/>
      <c r="G565" s="58"/>
      <c r="H565" s="58"/>
      <c r="I565" s="59"/>
      <c r="J565" s="193"/>
      <c r="K565" s="60"/>
      <c r="L565" s="60"/>
      <c r="M565" s="56">
        <f>M564+IF(AND(K565="Pago",OR(E565='PC Receitas'!$O$4,E565='PC Receitas'!$O$5,E565='PC Receitas'!$O$6)),I565,IF(AND(K565="Pago",OR(E565='PC Receitas'!$O$7,E565='PC Receitas'!$O$8,E565='PC Receitas'!$O$9,E565='PC Receitas'!$O$10,E565='PC Receitas'!$O$11,E565='PC Receitas'!$O$12,E565='PC Receitas'!$O$13,E565='PC Receitas'!$O$14)),-I565,0))</f>
        <v>12927.7</v>
      </c>
      <c r="R565" s="153" t="e">
        <f t="shared" si="32"/>
        <v>#N/A</v>
      </c>
      <c r="S565" s="150" t="e">
        <f t="shared" si="33"/>
        <v>#N/A</v>
      </c>
      <c r="T565" s="150" t="e">
        <f t="shared" si="34"/>
        <v>#N/A</v>
      </c>
      <c r="U565" s="150" t="e">
        <f t="shared" si="35"/>
        <v>#N/A</v>
      </c>
      <c r="V565" s="154" t="e">
        <f>VLOOKUP(E565,'PC Receitas'!$O$4:$P$14,2,FALSE)</f>
        <v>#N/A</v>
      </c>
    </row>
    <row r="566" spans="3:22" ht="19.5" customHeight="1" thickTop="1" thickBot="1" x14ac:dyDescent="0.3">
      <c r="C566" s="58"/>
      <c r="D566" s="58" t="str">
        <f>IF(C566&lt;&gt;"",TEXT(C566,"00")&amp;"/04/"&amp;'Configurações Básicas'!$P$5,"")</f>
        <v/>
      </c>
      <c r="E566" s="58"/>
      <c r="F566" s="58"/>
      <c r="G566" s="58"/>
      <c r="H566" s="58"/>
      <c r="I566" s="59"/>
      <c r="J566" s="193"/>
      <c r="K566" s="60"/>
      <c r="L566" s="60"/>
      <c r="M566" s="56">
        <f>M565+IF(AND(K566="Pago",OR(E566='PC Receitas'!$O$4,E566='PC Receitas'!$O$5,E566='PC Receitas'!$O$6)),I566,IF(AND(K566="Pago",OR(E566='PC Receitas'!$O$7,E566='PC Receitas'!$O$8,E566='PC Receitas'!$O$9,E566='PC Receitas'!$O$10,E566='PC Receitas'!$O$11,E566='PC Receitas'!$O$12,E566='PC Receitas'!$O$13,E566='PC Receitas'!$O$14)),-I566,0))</f>
        <v>12927.7</v>
      </c>
      <c r="R566" s="153" t="e">
        <f t="shared" si="32"/>
        <v>#N/A</v>
      </c>
      <c r="S566" s="150" t="e">
        <f t="shared" si="33"/>
        <v>#N/A</v>
      </c>
      <c r="T566" s="150" t="e">
        <f t="shared" si="34"/>
        <v>#N/A</v>
      </c>
      <c r="U566" s="150" t="e">
        <f t="shared" si="35"/>
        <v>#N/A</v>
      </c>
      <c r="V566" s="154" t="e">
        <f>VLOOKUP(E566,'PC Receitas'!$O$4:$P$14,2,FALSE)</f>
        <v>#N/A</v>
      </c>
    </row>
    <row r="567" spans="3:22" ht="19.5" customHeight="1" thickTop="1" thickBot="1" x14ac:dyDescent="0.3">
      <c r="C567" s="58"/>
      <c r="D567" s="58" t="str">
        <f>IF(C567&lt;&gt;"",TEXT(C567,"00")&amp;"/04/"&amp;'Configurações Básicas'!$P$5,"")</f>
        <v/>
      </c>
      <c r="E567" s="58"/>
      <c r="F567" s="58"/>
      <c r="G567" s="58"/>
      <c r="H567" s="58"/>
      <c r="I567" s="59"/>
      <c r="J567" s="193"/>
      <c r="K567" s="60"/>
      <c r="L567" s="60"/>
      <c r="M567" s="56">
        <f>M566+IF(AND(K567="Pago",OR(E567='PC Receitas'!$O$4,E567='PC Receitas'!$O$5,E567='PC Receitas'!$O$6)),I567,IF(AND(K567="Pago",OR(E567='PC Receitas'!$O$7,E567='PC Receitas'!$O$8,E567='PC Receitas'!$O$9,E567='PC Receitas'!$O$10,E567='PC Receitas'!$O$11,E567='PC Receitas'!$O$12,E567='PC Receitas'!$O$13,E567='PC Receitas'!$O$14)),-I567,0))</f>
        <v>12927.7</v>
      </c>
      <c r="R567" s="153" t="e">
        <f t="shared" si="32"/>
        <v>#N/A</v>
      </c>
      <c r="S567" s="150" t="e">
        <f t="shared" si="33"/>
        <v>#N/A</v>
      </c>
      <c r="T567" s="150" t="e">
        <f t="shared" si="34"/>
        <v>#N/A</v>
      </c>
      <c r="U567" s="150" t="e">
        <f t="shared" si="35"/>
        <v>#N/A</v>
      </c>
      <c r="V567" s="154" t="e">
        <f>VLOOKUP(E567,'PC Receitas'!$O$4:$P$14,2,FALSE)</f>
        <v>#N/A</v>
      </c>
    </row>
    <row r="568" spans="3:22" ht="19.5" customHeight="1" thickTop="1" thickBot="1" x14ac:dyDescent="0.3">
      <c r="C568" s="58"/>
      <c r="D568" s="58" t="str">
        <f>IF(C568&lt;&gt;"",TEXT(C568,"00")&amp;"/04/"&amp;'Configurações Básicas'!$P$5,"")</f>
        <v/>
      </c>
      <c r="E568" s="58"/>
      <c r="F568" s="58"/>
      <c r="G568" s="58"/>
      <c r="H568" s="58"/>
      <c r="I568" s="59"/>
      <c r="J568" s="193"/>
      <c r="K568" s="60"/>
      <c r="L568" s="60"/>
      <c r="M568" s="56">
        <f>M567+IF(AND(K568="Pago",OR(E568='PC Receitas'!$O$4,E568='PC Receitas'!$O$5,E568='PC Receitas'!$O$6)),I568,IF(AND(K568="Pago",OR(E568='PC Receitas'!$O$7,E568='PC Receitas'!$O$8,E568='PC Receitas'!$O$9,E568='PC Receitas'!$O$10,E568='PC Receitas'!$O$11,E568='PC Receitas'!$O$12,E568='PC Receitas'!$O$13,E568='PC Receitas'!$O$14)),-I568,0))</f>
        <v>12927.7</v>
      </c>
      <c r="R568" s="153" t="e">
        <f t="shared" si="32"/>
        <v>#N/A</v>
      </c>
      <c r="S568" s="150" t="e">
        <f t="shared" si="33"/>
        <v>#N/A</v>
      </c>
      <c r="T568" s="150" t="e">
        <f t="shared" si="34"/>
        <v>#N/A</v>
      </c>
      <c r="U568" s="150" t="e">
        <f t="shared" si="35"/>
        <v>#N/A</v>
      </c>
      <c r="V568" s="154" t="e">
        <f>VLOOKUP(E568,'PC Receitas'!$O$4:$P$14,2,FALSE)</f>
        <v>#N/A</v>
      </c>
    </row>
    <row r="569" spans="3:22" ht="19.5" customHeight="1" thickTop="1" thickBot="1" x14ac:dyDescent="0.3">
      <c r="C569" s="58"/>
      <c r="D569" s="58" t="str">
        <f>IF(C569&lt;&gt;"",TEXT(C569,"00")&amp;"/04/"&amp;'Configurações Básicas'!$P$5,"")</f>
        <v/>
      </c>
      <c r="E569" s="58"/>
      <c r="F569" s="58"/>
      <c r="G569" s="58"/>
      <c r="H569" s="58"/>
      <c r="I569" s="59"/>
      <c r="J569" s="193"/>
      <c r="K569" s="60"/>
      <c r="L569" s="60"/>
      <c r="M569" s="56">
        <f>M568+IF(AND(K569="Pago",OR(E569='PC Receitas'!$O$4,E569='PC Receitas'!$O$5,E569='PC Receitas'!$O$6)),I569,IF(AND(K569="Pago",OR(E569='PC Receitas'!$O$7,E569='PC Receitas'!$O$8,E569='PC Receitas'!$O$9,E569='PC Receitas'!$O$10,E569='PC Receitas'!$O$11,E569='PC Receitas'!$O$12,E569='PC Receitas'!$O$13,E569='PC Receitas'!$O$14)),-I569,0))</f>
        <v>12927.7</v>
      </c>
      <c r="R569" s="153" t="e">
        <f t="shared" si="32"/>
        <v>#N/A</v>
      </c>
      <c r="S569" s="150" t="e">
        <f t="shared" si="33"/>
        <v>#N/A</v>
      </c>
      <c r="T569" s="150" t="e">
        <f t="shared" si="34"/>
        <v>#N/A</v>
      </c>
      <c r="U569" s="150" t="e">
        <f t="shared" si="35"/>
        <v>#N/A</v>
      </c>
      <c r="V569" s="154" t="e">
        <f>VLOOKUP(E569,'PC Receitas'!$O$4:$P$14,2,FALSE)</f>
        <v>#N/A</v>
      </c>
    </row>
    <row r="570" spans="3:22" ht="19.5" customHeight="1" thickTop="1" thickBot="1" x14ac:dyDescent="0.3">
      <c r="C570" s="58"/>
      <c r="D570" s="58" t="str">
        <f>IF(C570&lt;&gt;"",TEXT(C570,"00")&amp;"/04/"&amp;'Configurações Básicas'!$P$5,"")</f>
        <v/>
      </c>
      <c r="E570" s="58"/>
      <c r="F570" s="58"/>
      <c r="G570" s="58"/>
      <c r="H570" s="58"/>
      <c r="I570" s="59"/>
      <c r="J570" s="193"/>
      <c r="K570" s="60"/>
      <c r="L570" s="60"/>
      <c r="M570" s="56">
        <f>M569+IF(AND(K570="Pago",OR(E570='PC Receitas'!$O$4,E570='PC Receitas'!$O$5,E570='PC Receitas'!$O$6)),I570,IF(AND(K570="Pago",OR(E570='PC Receitas'!$O$7,E570='PC Receitas'!$O$8,E570='PC Receitas'!$O$9,E570='PC Receitas'!$O$10,E570='PC Receitas'!$O$11,E570='PC Receitas'!$O$12,E570='PC Receitas'!$O$13,E570='PC Receitas'!$O$14)),-I570,0))</f>
        <v>12927.7</v>
      </c>
      <c r="R570" s="153" t="e">
        <f t="shared" si="32"/>
        <v>#N/A</v>
      </c>
      <c r="S570" s="150" t="e">
        <f t="shared" si="33"/>
        <v>#N/A</v>
      </c>
      <c r="T570" s="150" t="e">
        <f t="shared" si="34"/>
        <v>#N/A</v>
      </c>
      <c r="U570" s="150" t="e">
        <f t="shared" si="35"/>
        <v>#N/A</v>
      </c>
      <c r="V570" s="154" t="e">
        <f>VLOOKUP(E570,'PC Receitas'!$O$4:$P$14,2,FALSE)</f>
        <v>#N/A</v>
      </c>
    </row>
    <row r="571" spans="3:22" ht="19.5" customHeight="1" thickTop="1" thickBot="1" x14ac:dyDescent="0.3">
      <c r="C571" s="58"/>
      <c r="D571" s="58" t="str">
        <f>IF(C571&lt;&gt;"",TEXT(C571,"00")&amp;"/04/"&amp;'Configurações Básicas'!$P$5,"")</f>
        <v/>
      </c>
      <c r="E571" s="58"/>
      <c r="F571" s="58"/>
      <c r="G571" s="58"/>
      <c r="H571" s="58"/>
      <c r="I571" s="59"/>
      <c r="J571" s="193"/>
      <c r="K571" s="60"/>
      <c r="L571" s="60"/>
      <c r="M571" s="56">
        <f>M570+IF(AND(K571="Pago",OR(E571='PC Receitas'!$O$4,E571='PC Receitas'!$O$5,E571='PC Receitas'!$O$6)),I571,IF(AND(K571="Pago",OR(E571='PC Receitas'!$O$7,E571='PC Receitas'!$O$8,E571='PC Receitas'!$O$9,E571='PC Receitas'!$O$10,E571='PC Receitas'!$O$11,E571='PC Receitas'!$O$12,E571='PC Receitas'!$O$13,E571='PC Receitas'!$O$14)),-I571,0))</f>
        <v>12927.7</v>
      </c>
      <c r="R571" s="153" t="e">
        <f t="shared" si="32"/>
        <v>#N/A</v>
      </c>
      <c r="S571" s="150" t="e">
        <f t="shared" si="33"/>
        <v>#N/A</v>
      </c>
      <c r="T571" s="150" t="e">
        <f t="shared" si="34"/>
        <v>#N/A</v>
      </c>
      <c r="U571" s="150" t="e">
        <f t="shared" si="35"/>
        <v>#N/A</v>
      </c>
      <c r="V571" s="154" t="e">
        <f>VLOOKUP(E571,'PC Receitas'!$O$4:$P$14,2,FALSE)</f>
        <v>#N/A</v>
      </c>
    </row>
    <row r="572" spans="3:22" ht="19.5" customHeight="1" thickTop="1" thickBot="1" x14ac:dyDescent="0.3">
      <c r="C572" s="58"/>
      <c r="D572" s="58" t="str">
        <f>IF(C572&lt;&gt;"",TEXT(C572,"00")&amp;"/04/"&amp;'Configurações Básicas'!$P$5,"")</f>
        <v/>
      </c>
      <c r="E572" s="58"/>
      <c r="F572" s="58"/>
      <c r="G572" s="58"/>
      <c r="H572" s="58"/>
      <c r="I572" s="59"/>
      <c r="J572" s="193"/>
      <c r="K572" s="60"/>
      <c r="L572" s="60"/>
      <c r="M572" s="56">
        <f>M571+IF(AND(K572="Pago",OR(E572='PC Receitas'!$O$4,E572='PC Receitas'!$O$5,E572='PC Receitas'!$O$6)),I572,IF(AND(K572="Pago",OR(E572='PC Receitas'!$O$7,E572='PC Receitas'!$O$8,E572='PC Receitas'!$O$9,E572='PC Receitas'!$O$10,E572='PC Receitas'!$O$11,E572='PC Receitas'!$O$12,E572='PC Receitas'!$O$13,E572='PC Receitas'!$O$14)),-I572,0))</f>
        <v>12927.7</v>
      </c>
      <c r="R572" s="153" t="e">
        <f t="shared" si="32"/>
        <v>#N/A</v>
      </c>
      <c r="S572" s="150" t="e">
        <f t="shared" si="33"/>
        <v>#N/A</v>
      </c>
      <c r="T572" s="150" t="e">
        <f t="shared" si="34"/>
        <v>#N/A</v>
      </c>
      <c r="U572" s="150" t="e">
        <f t="shared" si="35"/>
        <v>#N/A</v>
      </c>
      <c r="V572" s="154" t="e">
        <f>VLOOKUP(E572,'PC Receitas'!$O$4:$P$14,2,FALSE)</f>
        <v>#N/A</v>
      </c>
    </row>
    <row r="573" spans="3:22" ht="19.5" customHeight="1" thickTop="1" thickBot="1" x14ac:dyDescent="0.3">
      <c r="C573" s="58"/>
      <c r="D573" s="58" t="str">
        <f>IF(C573&lt;&gt;"",TEXT(C573,"00")&amp;"/04/"&amp;'Configurações Básicas'!$P$5,"")</f>
        <v/>
      </c>
      <c r="E573" s="58"/>
      <c r="F573" s="58"/>
      <c r="G573" s="58"/>
      <c r="H573" s="58"/>
      <c r="I573" s="59"/>
      <c r="J573" s="193"/>
      <c r="K573" s="60"/>
      <c r="L573" s="60"/>
      <c r="M573" s="56">
        <f>M572+IF(AND(K573="Pago",OR(E573='PC Receitas'!$O$4,E573='PC Receitas'!$O$5,E573='PC Receitas'!$O$6)),I573,IF(AND(K573="Pago",OR(E573='PC Receitas'!$O$7,E573='PC Receitas'!$O$8,E573='PC Receitas'!$O$9,E573='PC Receitas'!$O$10,E573='PC Receitas'!$O$11,E573='PC Receitas'!$O$12,E573='PC Receitas'!$O$13,E573='PC Receitas'!$O$14)),-I573,0))</f>
        <v>12927.7</v>
      </c>
      <c r="R573" s="153" t="e">
        <f t="shared" si="32"/>
        <v>#N/A</v>
      </c>
      <c r="S573" s="150" t="e">
        <f t="shared" si="33"/>
        <v>#N/A</v>
      </c>
      <c r="T573" s="150" t="e">
        <f t="shared" si="34"/>
        <v>#N/A</v>
      </c>
      <c r="U573" s="150" t="e">
        <f t="shared" si="35"/>
        <v>#N/A</v>
      </c>
      <c r="V573" s="154" t="e">
        <f>VLOOKUP(E573,'PC Receitas'!$O$4:$P$14,2,FALSE)</f>
        <v>#N/A</v>
      </c>
    </row>
    <row r="574" spans="3:22" ht="19.5" customHeight="1" thickTop="1" thickBot="1" x14ac:dyDescent="0.3">
      <c r="C574" s="58"/>
      <c r="D574" s="58" t="str">
        <f>IF(C574&lt;&gt;"",TEXT(C574,"00")&amp;"/04/"&amp;'Configurações Básicas'!$P$5,"")</f>
        <v/>
      </c>
      <c r="E574" s="58"/>
      <c r="F574" s="58"/>
      <c r="G574" s="58"/>
      <c r="H574" s="58"/>
      <c r="I574" s="59"/>
      <c r="J574" s="193"/>
      <c r="K574" s="60"/>
      <c r="L574" s="60"/>
      <c r="M574" s="56">
        <f>M573+IF(AND(K574="Pago",OR(E574='PC Receitas'!$O$4,E574='PC Receitas'!$O$5,E574='PC Receitas'!$O$6)),I574,IF(AND(K574="Pago",OR(E574='PC Receitas'!$O$7,E574='PC Receitas'!$O$8,E574='PC Receitas'!$O$9,E574='PC Receitas'!$O$10,E574='PC Receitas'!$O$11,E574='PC Receitas'!$O$12,E574='PC Receitas'!$O$13,E574='PC Receitas'!$O$14)),-I574,0))</f>
        <v>12927.7</v>
      </c>
      <c r="R574" s="153" t="e">
        <f t="shared" si="32"/>
        <v>#N/A</v>
      </c>
      <c r="S574" s="150" t="e">
        <f t="shared" si="33"/>
        <v>#N/A</v>
      </c>
      <c r="T574" s="150" t="e">
        <f t="shared" si="34"/>
        <v>#N/A</v>
      </c>
      <c r="U574" s="150" t="e">
        <f t="shared" si="35"/>
        <v>#N/A</v>
      </c>
      <c r="V574" s="154" t="e">
        <f>VLOOKUP(E574,'PC Receitas'!$O$4:$P$14,2,FALSE)</f>
        <v>#N/A</v>
      </c>
    </row>
    <row r="575" spans="3:22" ht="19.5" customHeight="1" thickTop="1" thickBot="1" x14ac:dyDescent="0.3">
      <c r="C575" s="58"/>
      <c r="D575" s="58" t="str">
        <f>IF(C575&lt;&gt;"",TEXT(C575,"00")&amp;"/04/"&amp;'Configurações Básicas'!$P$5,"")</f>
        <v/>
      </c>
      <c r="E575" s="58"/>
      <c r="F575" s="58"/>
      <c r="G575" s="58"/>
      <c r="H575" s="58"/>
      <c r="I575" s="59"/>
      <c r="J575" s="193"/>
      <c r="K575" s="60"/>
      <c r="L575" s="60"/>
      <c r="M575" s="56">
        <f>M574+IF(AND(K575="Pago",OR(E575='PC Receitas'!$O$4,E575='PC Receitas'!$O$5,E575='PC Receitas'!$O$6)),I575,IF(AND(K575="Pago",OR(E575='PC Receitas'!$O$7,E575='PC Receitas'!$O$8,E575='PC Receitas'!$O$9,E575='PC Receitas'!$O$10,E575='PC Receitas'!$O$11,E575='PC Receitas'!$O$12,E575='PC Receitas'!$O$13,E575='PC Receitas'!$O$14)),-I575,0))</f>
        <v>12927.7</v>
      </c>
      <c r="R575" s="153" t="e">
        <f t="shared" si="32"/>
        <v>#N/A</v>
      </c>
      <c r="S575" s="150" t="e">
        <f t="shared" si="33"/>
        <v>#N/A</v>
      </c>
      <c r="T575" s="150" t="e">
        <f t="shared" si="34"/>
        <v>#N/A</v>
      </c>
      <c r="U575" s="150" t="e">
        <f t="shared" si="35"/>
        <v>#N/A</v>
      </c>
      <c r="V575" s="154" t="e">
        <f>VLOOKUP(E575,'PC Receitas'!$O$4:$P$14,2,FALSE)</f>
        <v>#N/A</v>
      </c>
    </row>
    <row r="576" spans="3:22" ht="19.5" customHeight="1" thickTop="1" thickBot="1" x14ac:dyDescent="0.3">
      <c r="C576" s="58"/>
      <c r="D576" s="58" t="str">
        <f>IF(C576&lt;&gt;"",TEXT(C576,"00")&amp;"/04/"&amp;'Configurações Básicas'!$P$5,"")</f>
        <v/>
      </c>
      <c r="E576" s="58"/>
      <c r="F576" s="58"/>
      <c r="G576" s="58"/>
      <c r="H576" s="58"/>
      <c r="I576" s="59"/>
      <c r="J576" s="193"/>
      <c r="K576" s="60"/>
      <c r="L576" s="60"/>
      <c r="M576" s="56">
        <f>M575+IF(AND(K576="Pago",OR(E576='PC Receitas'!$O$4,E576='PC Receitas'!$O$5,E576='PC Receitas'!$O$6)),I576,IF(AND(K576="Pago",OR(E576='PC Receitas'!$O$7,E576='PC Receitas'!$O$8,E576='PC Receitas'!$O$9,E576='PC Receitas'!$O$10,E576='PC Receitas'!$O$11,E576='PC Receitas'!$O$12,E576='PC Receitas'!$O$13,E576='PC Receitas'!$O$14)),-I576,0))</f>
        <v>12927.7</v>
      </c>
      <c r="R576" s="153" t="e">
        <f t="shared" si="32"/>
        <v>#N/A</v>
      </c>
      <c r="S576" s="150" t="e">
        <f t="shared" si="33"/>
        <v>#N/A</v>
      </c>
      <c r="T576" s="150" t="e">
        <f t="shared" si="34"/>
        <v>#N/A</v>
      </c>
      <c r="U576" s="150" t="e">
        <f t="shared" si="35"/>
        <v>#N/A</v>
      </c>
      <c r="V576" s="154" t="e">
        <f>VLOOKUP(E576,'PC Receitas'!$O$4:$P$14,2,FALSE)</f>
        <v>#N/A</v>
      </c>
    </row>
    <row r="577" spans="3:22" ht="19.5" customHeight="1" thickTop="1" thickBot="1" x14ac:dyDescent="0.3">
      <c r="C577" s="58"/>
      <c r="D577" s="58" t="str">
        <f>IF(C577&lt;&gt;"",TEXT(C577,"00")&amp;"/04/"&amp;'Configurações Básicas'!$P$5,"")</f>
        <v/>
      </c>
      <c r="E577" s="58"/>
      <c r="F577" s="58"/>
      <c r="G577" s="58"/>
      <c r="H577" s="58"/>
      <c r="I577" s="59"/>
      <c r="J577" s="193"/>
      <c r="K577" s="60"/>
      <c r="L577" s="60"/>
      <c r="M577" s="56">
        <f>M576+IF(AND(K577="Pago",OR(E577='PC Receitas'!$O$4,E577='PC Receitas'!$O$5,E577='PC Receitas'!$O$6)),I577,IF(AND(K577="Pago",OR(E577='PC Receitas'!$O$7,E577='PC Receitas'!$O$8,E577='PC Receitas'!$O$9,E577='PC Receitas'!$O$10,E577='PC Receitas'!$O$11,E577='PC Receitas'!$O$12,E577='PC Receitas'!$O$13,E577='PC Receitas'!$O$14)),-I577,0))</f>
        <v>12927.7</v>
      </c>
      <c r="R577" s="153" t="e">
        <f t="shared" si="32"/>
        <v>#N/A</v>
      </c>
      <c r="S577" s="150" t="e">
        <f t="shared" si="33"/>
        <v>#N/A</v>
      </c>
      <c r="T577" s="150" t="e">
        <f t="shared" si="34"/>
        <v>#N/A</v>
      </c>
      <c r="U577" s="150" t="e">
        <f t="shared" si="35"/>
        <v>#N/A</v>
      </c>
      <c r="V577" s="154" t="e">
        <f>VLOOKUP(E577,'PC Receitas'!$O$4:$P$14,2,FALSE)</f>
        <v>#N/A</v>
      </c>
    </row>
    <row r="578" spans="3:22" ht="19.5" customHeight="1" thickTop="1" thickBot="1" x14ac:dyDescent="0.3">
      <c r="C578" s="58"/>
      <c r="D578" s="58" t="str">
        <f>IF(C578&lt;&gt;"",TEXT(C578,"00")&amp;"/04/"&amp;'Configurações Básicas'!$P$5,"")</f>
        <v/>
      </c>
      <c r="E578" s="58"/>
      <c r="F578" s="58"/>
      <c r="G578" s="58"/>
      <c r="H578" s="58"/>
      <c r="I578" s="59"/>
      <c r="J578" s="193"/>
      <c r="K578" s="60"/>
      <c r="L578" s="60"/>
      <c r="M578" s="56">
        <f>M577+IF(AND(K578="Pago",OR(E578='PC Receitas'!$O$4,E578='PC Receitas'!$O$5,E578='PC Receitas'!$O$6)),I578,IF(AND(K578="Pago",OR(E578='PC Receitas'!$O$7,E578='PC Receitas'!$O$8,E578='PC Receitas'!$O$9,E578='PC Receitas'!$O$10,E578='PC Receitas'!$O$11,E578='PC Receitas'!$O$12,E578='PC Receitas'!$O$13,E578='PC Receitas'!$O$14)),-I578,0))</f>
        <v>12927.7</v>
      </c>
      <c r="R578" s="153" t="e">
        <f t="shared" si="32"/>
        <v>#N/A</v>
      </c>
      <c r="S578" s="150" t="e">
        <f t="shared" si="33"/>
        <v>#N/A</v>
      </c>
      <c r="T578" s="150" t="e">
        <f t="shared" si="34"/>
        <v>#N/A</v>
      </c>
      <c r="U578" s="150" t="e">
        <f t="shared" si="35"/>
        <v>#N/A</v>
      </c>
      <c r="V578" s="154" t="e">
        <f>VLOOKUP(E578,'PC Receitas'!$O$4:$P$14,2,FALSE)</f>
        <v>#N/A</v>
      </c>
    </row>
    <row r="579" spans="3:22" ht="19.5" customHeight="1" thickTop="1" thickBot="1" x14ac:dyDescent="0.3">
      <c r="C579" s="58"/>
      <c r="D579" s="58" t="str">
        <f>IF(C579&lt;&gt;"",TEXT(C579,"00")&amp;"/04/"&amp;'Configurações Básicas'!$P$5,"")</f>
        <v/>
      </c>
      <c r="E579" s="58"/>
      <c r="F579" s="58"/>
      <c r="G579" s="58"/>
      <c r="H579" s="58"/>
      <c r="I579" s="59"/>
      <c r="J579" s="193"/>
      <c r="K579" s="60"/>
      <c r="L579" s="60"/>
      <c r="M579" s="56">
        <f>M578+IF(AND(K579="Pago",OR(E579='PC Receitas'!$O$4,E579='PC Receitas'!$O$5,E579='PC Receitas'!$O$6)),I579,IF(AND(K579="Pago",OR(E579='PC Receitas'!$O$7,E579='PC Receitas'!$O$8,E579='PC Receitas'!$O$9,E579='PC Receitas'!$O$10,E579='PC Receitas'!$O$11,E579='PC Receitas'!$O$12,E579='PC Receitas'!$O$13,E579='PC Receitas'!$O$14)),-I579,0))</f>
        <v>12927.7</v>
      </c>
      <c r="R579" s="153" t="e">
        <f t="shared" si="32"/>
        <v>#N/A</v>
      </c>
      <c r="S579" s="150" t="e">
        <f t="shared" si="33"/>
        <v>#N/A</v>
      </c>
      <c r="T579" s="150" t="e">
        <f t="shared" si="34"/>
        <v>#N/A</v>
      </c>
      <c r="U579" s="150" t="e">
        <f t="shared" si="35"/>
        <v>#N/A</v>
      </c>
      <c r="V579" s="154" t="e">
        <f>VLOOKUP(E579,'PC Receitas'!$O$4:$P$14,2,FALSE)</f>
        <v>#N/A</v>
      </c>
    </row>
    <row r="580" spans="3:22" ht="19.5" customHeight="1" thickTop="1" thickBot="1" x14ac:dyDescent="0.3">
      <c r="C580" s="58"/>
      <c r="D580" s="58" t="str">
        <f>IF(C580&lt;&gt;"",TEXT(C580,"00")&amp;"/04/"&amp;'Configurações Básicas'!$P$5,"")</f>
        <v/>
      </c>
      <c r="E580" s="58"/>
      <c r="F580" s="58"/>
      <c r="G580" s="58"/>
      <c r="H580" s="58"/>
      <c r="I580" s="59"/>
      <c r="J580" s="193"/>
      <c r="K580" s="60"/>
      <c r="L580" s="60"/>
      <c r="M580" s="56">
        <f>M579+IF(AND(K580="Pago",OR(E580='PC Receitas'!$O$4,E580='PC Receitas'!$O$5,E580='PC Receitas'!$O$6)),I580,IF(AND(K580="Pago",OR(E580='PC Receitas'!$O$7,E580='PC Receitas'!$O$8,E580='PC Receitas'!$O$9,E580='PC Receitas'!$O$10,E580='PC Receitas'!$O$11,E580='PC Receitas'!$O$12,E580='PC Receitas'!$O$13,E580='PC Receitas'!$O$14)),-I580,0))</f>
        <v>12927.7</v>
      </c>
      <c r="R580" s="153" t="e">
        <f t="shared" si="32"/>
        <v>#N/A</v>
      </c>
      <c r="S580" s="150" t="e">
        <f t="shared" si="33"/>
        <v>#N/A</v>
      </c>
      <c r="T580" s="150" t="e">
        <f t="shared" si="34"/>
        <v>#N/A</v>
      </c>
      <c r="U580" s="150" t="e">
        <f t="shared" si="35"/>
        <v>#N/A</v>
      </c>
      <c r="V580" s="154" t="e">
        <f>VLOOKUP(E580,'PC Receitas'!$O$4:$P$14,2,FALSE)</f>
        <v>#N/A</v>
      </c>
    </row>
    <row r="581" spans="3:22" ht="19.5" customHeight="1" thickTop="1" thickBot="1" x14ac:dyDescent="0.3">
      <c r="C581" s="58"/>
      <c r="D581" s="58" t="str">
        <f>IF(C581&lt;&gt;"",TEXT(C581,"00")&amp;"/04/"&amp;'Configurações Básicas'!$P$5,"")</f>
        <v/>
      </c>
      <c r="E581" s="58"/>
      <c r="F581" s="58"/>
      <c r="G581" s="58"/>
      <c r="H581" s="58"/>
      <c r="I581" s="59"/>
      <c r="J581" s="193"/>
      <c r="K581" s="60"/>
      <c r="L581" s="60"/>
      <c r="M581" s="56">
        <f>M580+IF(AND(K581="Pago",OR(E581='PC Receitas'!$O$4,E581='PC Receitas'!$O$5,E581='PC Receitas'!$O$6)),I581,IF(AND(K581="Pago",OR(E581='PC Receitas'!$O$7,E581='PC Receitas'!$O$8,E581='PC Receitas'!$O$9,E581='PC Receitas'!$O$10,E581='PC Receitas'!$O$11,E581='PC Receitas'!$O$12,E581='PC Receitas'!$O$13,E581='PC Receitas'!$O$14)),-I581,0))</f>
        <v>12927.7</v>
      </c>
      <c r="R581" s="153" t="e">
        <f t="shared" si="32"/>
        <v>#N/A</v>
      </c>
      <c r="S581" s="150" t="e">
        <f t="shared" si="33"/>
        <v>#N/A</v>
      </c>
      <c r="T581" s="150" t="e">
        <f t="shared" si="34"/>
        <v>#N/A</v>
      </c>
      <c r="U581" s="150" t="e">
        <f t="shared" si="35"/>
        <v>#N/A</v>
      </c>
      <c r="V581" s="154" t="e">
        <f>VLOOKUP(E581,'PC Receitas'!$O$4:$P$14,2,FALSE)</f>
        <v>#N/A</v>
      </c>
    </row>
    <row r="582" spans="3:22" ht="19.5" customHeight="1" thickTop="1" thickBot="1" x14ac:dyDescent="0.3">
      <c r="C582" s="58"/>
      <c r="D582" s="58" t="str">
        <f>IF(C582&lt;&gt;"",TEXT(C582,"00")&amp;"/04/"&amp;'Configurações Básicas'!$P$5,"")</f>
        <v/>
      </c>
      <c r="E582" s="58"/>
      <c r="F582" s="58"/>
      <c r="G582" s="58"/>
      <c r="H582" s="58"/>
      <c r="I582" s="59"/>
      <c r="J582" s="193"/>
      <c r="K582" s="60"/>
      <c r="L582" s="60"/>
      <c r="M582" s="56">
        <f>M581+IF(AND(K582="Pago",OR(E582='PC Receitas'!$O$4,E582='PC Receitas'!$O$5,E582='PC Receitas'!$O$6)),I582,IF(AND(K582="Pago",OR(E582='PC Receitas'!$O$7,E582='PC Receitas'!$O$8,E582='PC Receitas'!$O$9,E582='PC Receitas'!$O$10,E582='PC Receitas'!$O$11,E582='PC Receitas'!$O$12,E582='PC Receitas'!$O$13,E582='PC Receitas'!$O$14)),-I582,0))</f>
        <v>12927.7</v>
      </c>
      <c r="R582" s="153" t="e">
        <f t="shared" ref="R582:R605" si="36">IF(V582="Despesas_com_RH","Despesa",IF(V582="Despesas_Operacionais","Despesa",IF(V582="Despesas_com_Marketing","Despesa",IF(V582="Impostos","Despesa",IF(V582="Investimentos","Despesa","")))))</f>
        <v>#N/A</v>
      </c>
      <c r="S582" s="150" t="e">
        <f t="shared" ref="S582:S605" si="37">IF(V582="Despesas_com_Produtos","Despesa",IF(V582="Despesas_com_Serviços","Despesa",IF(V582="Despesas_Não_Operacionais","Despesa","")))</f>
        <v>#N/A</v>
      </c>
      <c r="T582" s="150" t="e">
        <f t="shared" ref="T582:T605" si="38">IF(V582="Receitas_com_Produtos","Receita",IF(V582="Receitas_com_Serviços","Receita",IF(V582="Receitas_Não_Operacionais","Receita","")))</f>
        <v>#N/A</v>
      </c>
      <c r="U582" s="150" t="e">
        <f t="shared" ref="U582:U605" si="39">IF(R582&lt;&gt;"",R582,IF(S582&lt;&gt;"",S582,IF(T582&lt;&gt;"",T582,"")))</f>
        <v>#N/A</v>
      </c>
      <c r="V582" s="154" t="e">
        <f>VLOOKUP(E582,'PC Receitas'!$O$4:$P$14,2,FALSE)</f>
        <v>#N/A</v>
      </c>
    </row>
    <row r="583" spans="3:22" ht="19.5" customHeight="1" thickTop="1" thickBot="1" x14ac:dyDescent="0.3">
      <c r="C583" s="58"/>
      <c r="D583" s="58" t="str">
        <f>IF(C583&lt;&gt;"",TEXT(C583,"00")&amp;"/04/"&amp;'Configurações Básicas'!$P$5,"")</f>
        <v/>
      </c>
      <c r="E583" s="58"/>
      <c r="F583" s="58"/>
      <c r="G583" s="58"/>
      <c r="H583" s="58"/>
      <c r="I583" s="59"/>
      <c r="J583" s="193"/>
      <c r="K583" s="60"/>
      <c r="L583" s="60"/>
      <c r="M583" s="56">
        <f>M582+IF(AND(K583="Pago",OR(E583='PC Receitas'!$O$4,E583='PC Receitas'!$O$5,E583='PC Receitas'!$O$6)),I583,IF(AND(K583="Pago",OR(E583='PC Receitas'!$O$7,E583='PC Receitas'!$O$8,E583='PC Receitas'!$O$9,E583='PC Receitas'!$O$10,E583='PC Receitas'!$O$11,E583='PC Receitas'!$O$12,E583='PC Receitas'!$O$13,E583='PC Receitas'!$O$14)),-I583,0))</f>
        <v>12927.7</v>
      </c>
      <c r="R583" s="153" t="e">
        <f t="shared" si="36"/>
        <v>#N/A</v>
      </c>
      <c r="S583" s="150" t="e">
        <f t="shared" si="37"/>
        <v>#N/A</v>
      </c>
      <c r="T583" s="150" t="e">
        <f t="shared" si="38"/>
        <v>#N/A</v>
      </c>
      <c r="U583" s="150" t="e">
        <f t="shared" si="39"/>
        <v>#N/A</v>
      </c>
      <c r="V583" s="154" t="e">
        <f>VLOOKUP(E583,'PC Receitas'!$O$4:$P$14,2,FALSE)</f>
        <v>#N/A</v>
      </c>
    </row>
    <row r="584" spans="3:22" ht="19.5" customHeight="1" thickTop="1" thickBot="1" x14ac:dyDescent="0.3">
      <c r="C584" s="58"/>
      <c r="D584" s="58" t="str">
        <f>IF(C584&lt;&gt;"",TEXT(C584,"00")&amp;"/04/"&amp;'Configurações Básicas'!$P$5,"")</f>
        <v/>
      </c>
      <c r="E584" s="58"/>
      <c r="F584" s="58"/>
      <c r="G584" s="58"/>
      <c r="H584" s="58"/>
      <c r="I584" s="59"/>
      <c r="J584" s="193"/>
      <c r="K584" s="60"/>
      <c r="L584" s="60"/>
      <c r="M584" s="56">
        <f>M583+IF(AND(K584="Pago",OR(E584='PC Receitas'!$O$4,E584='PC Receitas'!$O$5,E584='PC Receitas'!$O$6)),I584,IF(AND(K584="Pago",OR(E584='PC Receitas'!$O$7,E584='PC Receitas'!$O$8,E584='PC Receitas'!$O$9,E584='PC Receitas'!$O$10,E584='PC Receitas'!$O$11,E584='PC Receitas'!$O$12,E584='PC Receitas'!$O$13,E584='PC Receitas'!$O$14)),-I584,0))</f>
        <v>12927.7</v>
      </c>
      <c r="R584" s="153" t="e">
        <f t="shared" si="36"/>
        <v>#N/A</v>
      </c>
      <c r="S584" s="150" t="e">
        <f t="shared" si="37"/>
        <v>#N/A</v>
      </c>
      <c r="T584" s="150" t="e">
        <f t="shared" si="38"/>
        <v>#N/A</v>
      </c>
      <c r="U584" s="150" t="e">
        <f t="shared" si="39"/>
        <v>#N/A</v>
      </c>
      <c r="V584" s="154" t="e">
        <f>VLOOKUP(E584,'PC Receitas'!$O$4:$P$14,2,FALSE)</f>
        <v>#N/A</v>
      </c>
    </row>
    <row r="585" spans="3:22" ht="19.5" customHeight="1" thickTop="1" thickBot="1" x14ac:dyDescent="0.3">
      <c r="C585" s="58"/>
      <c r="D585" s="58" t="str">
        <f>IF(C585&lt;&gt;"",TEXT(C585,"00")&amp;"/04/"&amp;'Configurações Básicas'!$P$5,"")</f>
        <v/>
      </c>
      <c r="E585" s="58"/>
      <c r="F585" s="58"/>
      <c r="G585" s="58"/>
      <c r="H585" s="58"/>
      <c r="I585" s="59"/>
      <c r="J585" s="193"/>
      <c r="K585" s="60"/>
      <c r="L585" s="60"/>
      <c r="M585" s="56">
        <f>M584+IF(AND(K585="Pago",OR(E585='PC Receitas'!$O$4,E585='PC Receitas'!$O$5,E585='PC Receitas'!$O$6)),I585,IF(AND(K585="Pago",OR(E585='PC Receitas'!$O$7,E585='PC Receitas'!$O$8,E585='PC Receitas'!$O$9,E585='PC Receitas'!$O$10,E585='PC Receitas'!$O$11,E585='PC Receitas'!$O$12,E585='PC Receitas'!$O$13,E585='PC Receitas'!$O$14)),-I585,0))</f>
        <v>12927.7</v>
      </c>
      <c r="R585" s="153" t="e">
        <f t="shared" si="36"/>
        <v>#N/A</v>
      </c>
      <c r="S585" s="150" t="e">
        <f t="shared" si="37"/>
        <v>#N/A</v>
      </c>
      <c r="T585" s="150" t="e">
        <f t="shared" si="38"/>
        <v>#N/A</v>
      </c>
      <c r="U585" s="150" t="e">
        <f t="shared" si="39"/>
        <v>#N/A</v>
      </c>
      <c r="V585" s="154" t="e">
        <f>VLOOKUP(E585,'PC Receitas'!$O$4:$P$14,2,FALSE)</f>
        <v>#N/A</v>
      </c>
    </row>
    <row r="586" spans="3:22" ht="19.5" customHeight="1" thickTop="1" thickBot="1" x14ac:dyDescent="0.3">
      <c r="C586" s="58"/>
      <c r="D586" s="58" t="str">
        <f>IF(C586&lt;&gt;"",TEXT(C586,"00")&amp;"/04/"&amp;'Configurações Básicas'!$P$5,"")</f>
        <v/>
      </c>
      <c r="E586" s="58"/>
      <c r="F586" s="58"/>
      <c r="G586" s="58"/>
      <c r="H586" s="58"/>
      <c r="I586" s="59"/>
      <c r="J586" s="193"/>
      <c r="K586" s="60"/>
      <c r="L586" s="60"/>
      <c r="M586" s="56">
        <f>M585+IF(AND(K586="Pago",OR(E586='PC Receitas'!$O$4,E586='PC Receitas'!$O$5,E586='PC Receitas'!$O$6)),I586,IF(AND(K586="Pago",OR(E586='PC Receitas'!$O$7,E586='PC Receitas'!$O$8,E586='PC Receitas'!$O$9,E586='PC Receitas'!$O$10,E586='PC Receitas'!$O$11,E586='PC Receitas'!$O$12,E586='PC Receitas'!$O$13,E586='PC Receitas'!$O$14)),-I586,0))</f>
        <v>12927.7</v>
      </c>
      <c r="R586" s="153" t="e">
        <f t="shared" si="36"/>
        <v>#N/A</v>
      </c>
      <c r="S586" s="150" t="e">
        <f t="shared" si="37"/>
        <v>#N/A</v>
      </c>
      <c r="T586" s="150" t="e">
        <f t="shared" si="38"/>
        <v>#N/A</v>
      </c>
      <c r="U586" s="150" t="e">
        <f t="shared" si="39"/>
        <v>#N/A</v>
      </c>
      <c r="V586" s="154" t="e">
        <f>VLOOKUP(E586,'PC Receitas'!$O$4:$P$14,2,FALSE)</f>
        <v>#N/A</v>
      </c>
    </row>
    <row r="587" spans="3:22" ht="19.5" customHeight="1" thickTop="1" thickBot="1" x14ac:dyDescent="0.3">
      <c r="C587" s="58"/>
      <c r="D587" s="58" t="str">
        <f>IF(C587&lt;&gt;"",TEXT(C587,"00")&amp;"/04/"&amp;'Configurações Básicas'!$P$5,"")</f>
        <v/>
      </c>
      <c r="E587" s="58"/>
      <c r="F587" s="58"/>
      <c r="G587" s="58"/>
      <c r="H587" s="58"/>
      <c r="I587" s="59"/>
      <c r="J587" s="193"/>
      <c r="K587" s="60"/>
      <c r="L587" s="60"/>
      <c r="M587" s="56">
        <f>M586+IF(AND(K587="Pago",OR(E587='PC Receitas'!$O$4,E587='PC Receitas'!$O$5,E587='PC Receitas'!$O$6)),I587,IF(AND(K587="Pago",OR(E587='PC Receitas'!$O$7,E587='PC Receitas'!$O$8,E587='PC Receitas'!$O$9,E587='PC Receitas'!$O$10,E587='PC Receitas'!$O$11,E587='PC Receitas'!$O$12,E587='PC Receitas'!$O$13,E587='PC Receitas'!$O$14)),-I587,0))</f>
        <v>12927.7</v>
      </c>
      <c r="R587" s="153" t="e">
        <f t="shared" si="36"/>
        <v>#N/A</v>
      </c>
      <c r="S587" s="150" t="e">
        <f t="shared" si="37"/>
        <v>#N/A</v>
      </c>
      <c r="T587" s="150" t="e">
        <f t="shared" si="38"/>
        <v>#N/A</v>
      </c>
      <c r="U587" s="150" t="e">
        <f t="shared" si="39"/>
        <v>#N/A</v>
      </c>
      <c r="V587" s="154" t="e">
        <f>VLOOKUP(E587,'PC Receitas'!$O$4:$P$14,2,FALSE)</f>
        <v>#N/A</v>
      </c>
    </row>
    <row r="588" spans="3:22" ht="19.5" customHeight="1" thickTop="1" thickBot="1" x14ac:dyDescent="0.3">
      <c r="C588" s="58"/>
      <c r="D588" s="58" t="str">
        <f>IF(C588&lt;&gt;"",TEXT(C588,"00")&amp;"/04/"&amp;'Configurações Básicas'!$P$5,"")</f>
        <v/>
      </c>
      <c r="E588" s="58"/>
      <c r="F588" s="58"/>
      <c r="G588" s="58"/>
      <c r="H588" s="58"/>
      <c r="I588" s="59"/>
      <c r="J588" s="193"/>
      <c r="K588" s="60"/>
      <c r="L588" s="60"/>
      <c r="M588" s="56">
        <f>M587+IF(AND(K588="Pago",OR(E588='PC Receitas'!$O$4,E588='PC Receitas'!$O$5,E588='PC Receitas'!$O$6)),I588,IF(AND(K588="Pago",OR(E588='PC Receitas'!$O$7,E588='PC Receitas'!$O$8,E588='PC Receitas'!$O$9,E588='PC Receitas'!$O$10,E588='PC Receitas'!$O$11,E588='PC Receitas'!$O$12,E588='PC Receitas'!$O$13,E588='PC Receitas'!$O$14)),-I588,0))</f>
        <v>12927.7</v>
      </c>
      <c r="R588" s="153" t="e">
        <f t="shared" si="36"/>
        <v>#N/A</v>
      </c>
      <c r="S588" s="150" t="e">
        <f t="shared" si="37"/>
        <v>#N/A</v>
      </c>
      <c r="T588" s="150" t="e">
        <f t="shared" si="38"/>
        <v>#N/A</v>
      </c>
      <c r="U588" s="150" t="e">
        <f t="shared" si="39"/>
        <v>#N/A</v>
      </c>
      <c r="V588" s="154" t="e">
        <f>VLOOKUP(E588,'PC Receitas'!$O$4:$P$14,2,FALSE)</f>
        <v>#N/A</v>
      </c>
    </row>
    <row r="589" spans="3:22" ht="19.5" customHeight="1" thickTop="1" thickBot="1" x14ac:dyDescent="0.3">
      <c r="C589" s="58"/>
      <c r="D589" s="58" t="str">
        <f>IF(C589&lt;&gt;"",TEXT(C589,"00")&amp;"/04/"&amp;'Configurações Básicas'!$P$5,"")</f>
        <v/>
      </c>
      <c r="E589" s="58"/>
      <c r="F589" s="58"/>
      <c r="G589" s="58"/>
      <c r="H589" s="58"/>
      <c r="I589" s="59"/>
      <c r="J589" s="193"/>
      <c r="K589" s="60"/>
      <c r="L589" s="60"/>
      <c r="M589" s="56">
        <f>M588+IF(AND(K589="Pago",OR(E589='PC Receitas'!$O$4,E589='PC Receitas'!$O$5,E589='PC Receitas'!$O$6)),I589,IF(AND(K589="Pago",OR(E589='PC Receitas'!$O$7,E589='PC Receitas'!$O$8,E589='PC Receitas'!$O$9,E589='PC Receitas'!$O$10,E589='PC Receitas'!$O$11,E589='PC Receitas'!$O$12,E589='PC Receitas'!$O$13,E589='PC Receitas'!$O$14)),-I589,0))</f>
        <v>12927.7</v>
      </c>
      <c r="R589" s="153" t="e">
        <f t="shared" si="36"/>
        <v>#N/A</v>
      </c>
      <c r="S589" s="150" t="e">
        <f t="shared" si="37"/>
        <v>#N/A</v>
      </c>
      <c r="T589" s="150" t="e">
        <f t="shared" si="38"/>
        <v>#N/A</v>
      </c>
      <c r="U589" s="150" t="e">
        <f t="shared" si="39"/>
        <v>#N/A</v>
      </c>
      <c r="V589" s="154" t="e">
        <f>VLOOKUP(E589,'PC Receitas'!$O$4:$P$14,2,FALSE)</f>
        <v>#N/A</v>
      </c>
    </row>
    <row r="590" spans="3:22" ht="19.5" customHeight="1" thickTop="1" thickBot="1" x14ac:dyDescent="0.3">
      <c r="C590" s="58"/>
      <c r="D590" s="58" t="str">
        <f>IF(C590&lt;&gt;"",TEXT(C590,"00")&amp;"/04/"&amp;'Configurações Básicas'!$P$5,"")</f>
        <v/>
      </c>
      <c r="E590" s="58"/>
      <c r="F590" s="58"/>
      <c r="G590" s="58"/>
      <c r="H590" s="58"/>
      <c r="I590" s="59"/>
      <c r="J590" s="193"/>
      <c r="K590" s="60"/>
      <c r="L590" s="60"/>
      <c r="M590" s="56">
        <f>M589+IF(AND(K590="Pago",OR(E590='PC Receitas'!$O$4,E590='PC Receitas'!$O$5,E590='PC Receitas'!$O$6)),I590,IF(AND(K590="Pago",OR(E590='PC Receitas'!$O$7,E590='PC Receitas'!$O$8,E590='PC Receitas'!$O$9,E590='PC Receitas'!$O$10,E590='PC Receitas'!$O$11,E590='PC Receitas'!$O$12,E590='PC Receitas'!$O$13,E590='PC Receitas'!$O$14)),-I590,0))</f>
        <v>12927.7</v>
      </c>
      <c r="R590" s="153" t="e">
        <f t="shared" si="36"/>
        <v>#N/A</v>
      </c>
      <c r="S590" s="150" t="e">
        <f t="shared" si="37"/>
        <v>#N/A</v>
      </c>
      <c r="T590" s="150" t="e">
        <f t="shared" si="38"/>
        <v>#N/A</v>
      </c>
      <c r="U590" s="150" t="e">
        <f t="shared" si="39"/>
        <v>#N/A</v>
      </c>
      <c r="V590" s="154" t="e">
        <f>VLOOKUP(E590,'PC Receitas'!$O$4:$P$14,2,FALSE)</f>
        <v>#N/A</v>
      </c>
    </row>
    <row r="591" spans="3:22" ht="19.5" customHeight="1" thickTop="1" thickBot="1" x14ac:dyDescent="0.3">
      <c r="C591" s="58"/>
      <c r="D591" s="58" t="str">
        <f>IF(C591&lt;&gt;"",TEXT(C591,"00")&amp;"/04/"&amp;'Configurações Básicas'!$P$5,"")</f>
        <v/>
      </c>
      <c r="E591" s="58"/>
      <c r="F591" s="58"/>
      <c r="G591" s="58"/>
      <c r="H591" s="58"/>
      <c r="I591" s="59"/>
      <c r="J591" s="193"/>
      <c r="K591" s="60"/>
      <c r="L591" s="60"/>
      <c r="M591" s="56">
        <f>M590+IF(AND(K591="Pago",OR(E591='PC Receitas'!$O$4,E591='PC Receitas'!$O$5,E591='PC Receitas'!$O$6)),I591,IF(AND(K591="Pago",OR(E591='PC Receitas'!$O$7,E591='PC Receitas'!$O$8,E591='PC Receitas'!$O$9,E591='PC Receitas'!$O$10,E591='PC Receitas'!$O$11,E591='PC Receitas'!$O$12,E591='PC Receitas'!$O$13,E591='PC Receitas'!$O$14)),-I591,0))</f>
        <v>12927.7</v>
      </c>
      <c r="R591" s="153" t="e">
        <f t="shared" si="36"/>
        <v>#N/A</v>
      </c>
      <c r="S591" s="150" t="e">
        <f t="shared" si="37"/>
        <v>#N/A</v>
      </c>
      <c r="T591" s="150" t="e">
        <f t="shared" si="38"/>
        <v>#N/A</v>
      </c>
      <c r="U591" s="150" t="e">
        <f t="shared" si="39"/>
        <v>#N/A</v>
      </c>
      <c r="V591" s="154" t="e">
        <f>VLOOKUP(E591,'PC Receitas'!$O$4:$P$14,2,FALSE)</f>
        <v>#N/A</v>
      </c>
    </row>
    <row r="592" spans="3:22" ht="19.5" customHeight="1" thickTop="1" thickBot="1" x14ac:dyDescent="0.3">
      <c r="C592" s="58"/>
      <c r="D592" s="58" t="str">
        <f>IF(C592&lt;&gt;"",TEXT(C592,"00")&amp;"/04/"&amp;'Configurações Básicas'!$P$5,"")</f>
        <v/>
      </c>
      <c r="E592" s="58"/>
      <c r="F592" s="58"/>
      <c r="G592" s="58"/>
      <c r="H592" s="58"/>
      <c r="I592" s="59"/>
      <c r="J592" s="193"/>
      <c r="K592" s="60"/>
      <c r="L592" s="60"/>
      <c r="M592" s="56">
        <f>M591+IF(AND(K592="Pago",OR(E592='PC Receitas'!$O$4,E592='PC Receitas'!$O$5,E592='PC Receitas'!$O$6)),I592,IF(AND(K592="Pago",OR(E592='PC Receitas'!$O$7,E592='PC Receitas'!$O$8,E592='PC Receitas'!$O$9,E592='PC Receitas'!$O$10,E592='PC Receitas'!$O$11,E592='PC Receitas'!$O$12,E592='PC Receitas'!$O$13,E592='PC Receitas'!$O$14)),-I592,0))</f>
        <v>12927.7</v>
      </c>
      <c r="R592" s="153" t="e">
        <f t="shared" si="36"/>
        <v>#N/A</v>
      </c>
      <c r="S592" s="150" t="e">
        <f t="shared" si="37"/>
        <v>#N/A</v>
      </c>
      <c r="T592" s="150" t="e">
        <f t="shared" si="38"/>
        <v>#N/A</v>
      </c>
      <c r="U592" s="150" t="e">
        <f t="shared" si="39"/>
        <v>#N/A</v>
      </c>
      <c r="V592" s="154" t="e">
        <f>VLOOKUP(E592,'PC Receitas'!$O$4:$P$14,2,FALSE)</f>
        <v>#N/A</v>
      </c>
    </row>
    <row r="593" spans="3:22" ht="19.5" customHeight="1" thickTop="1" thickBot="1" x14ac:dyDescent="0.3">
      <c r="C593" s="58"/>
      <c r="D593" s="58" t="str">
        <f>IF(C593&lt;&gt;"",TEXT(C593,"00")&amp;"/04/"&amp;'Configurações Básicas'!$P$5,"")</f>
        <v/>
      </c>
      <c r="E593" s="58"/>
      <c r="F593" s="58"/>
      <c r="G593" s="58"/>
      <c r="H593" s="58"/>
      <c r="I593" s="59"/>
      <c r="J593" s="193"/>
      <c r="K593" s="60"/>
      <c r="L593" s="60"/>
      <c r="M593" s="56">
        <f>M592+IF(AND(K593="Pago",OR(E593='PC Receitas'!$O$4,E593='PC Receitas'!$O$5,E593='PC Receitas'!$O$6)),I593,IF(AND(K593="Pago",OR(E593='PC Receitas'!$O$7,E593='PC Receitas'!$O$8,E593='PC Receitas'!$O$9,E593='PC Receitas'!$O$10,E593='PC Receitas'!$O$11,E593='PC Receitas'!$O$12,E593='PC Receitas'!$O$13,E593='PC Receitas'!$O$14)),-I593,0))</f>
        <v>12927.7</v>
      </c>
      <c r="R593" s="153" t="e">
        <f t="shared" si="36"/>
        <v>#N/A</v>
      </c>
      <c r="S593" s="150" t="e">
        <f t="shared" si="37"/>
        <v>#N/A</v>
      </c>
      <c r="T593" s="150" t="e">
        <f t="shared" si="38"/>
        <v>#N/A</v>
      </c>
      <c r="U593" s="150" t="e">
        <f t="shared" si="39"/>
        <v>#N/A</v>
      </c>
      <c r="V593" s="154" t="e">
        <f>VLOOKUP(E593,'PC Receitas'!$O$4:$P$14,2,FALSE)</f>
        <v>#N/A</v>
      </c>
    </row>
    <row r="594" spans="3:22" ht="19.5" customHeight="1" thickTop="1" thickBot="1" x14ac:dyDescent="0.3">
      <c r="C594" s="58"/>
      <c r="D594" s="58" t="str">
        <f>IF(C594&lt;&gt;"",TEXT(C594,"00")&amp;"/04/"&amp;'Configurações Básicas'!$P$5,"")</f>
        <v/>
      </c>
      <c r="E594" s="58"/>
      <c r="F594" s="58"/>
      <c r="G594" s="58"/>
      <c r="H594" s="58"/>
      <c r="I594" s="59"/>
      <c r="J594" s="193"/>
      <c r="K594" s="60"/>
      <c r="L594" s="60"/>
      <c r="M594" s="56">
        <f>M593+IF(AND(K594="Pago",OR(E594='PC Receitas'!$O$4,E594='PC Receitas'!$O$5,E594='PC Receitas'!$O$6)),I594,IF(AND(K594="Pago",OR(E594='PC Receitas'!$O$7,E594='PC Receitas'!$O$8,E594='PC Receitas'!$O$9,E594='PC Receitas'!$O$10,E594='PC Receitas'!$O$11,E594='PC Receitas'!$O$12,E594='PC Receitas'!$O$13,E594='PC Receitas'!$O$14)),-I594,0))</f>
        <v>12927.7</v>
      </c>
      <c r="R594" s="153" t="e">
        <f t="shared" si="36"/>
        <v>#N/A</v>
      </c>
      <c r="S594" s="150" t="e">
        <f t="shared" si="37"/>
        <v>#N/A</v>
      </c>
      <c r="T594" s="150" t="e">
        <f t="shared" si="38"/>
        <v>#N/A</v>
      </c>
      <c r="U594" s="150" t="e">
        <f t="shared" si="39"/>
        <v>#N/A</v>
      </c>
      <c r="V594" s="154" t="e">
        <f>VLOOKUP(E594,'PC Receitas'!$O$4:$P$14,2,FALSE)</f>
        <v>#N/A</v>
      </c>
    </row>
    <row r="595" spans="3:22" ht="19.5" customHeight="1" thickTop="1" thickBot="1" x14ac:dyDescent="0.3">
      <c r="C595" s="58"/>
      <c r="D595" s="58" t="str">
        <f>IF(C595&lt;&gt;"",TEXT(C595,"00")&amp;"/04/"&amp;'Configurações Básicas'!$P$5,"")</f>
        <v/>
      </c>
      <c r="E595" s="58"/>
      <c r="F595" s="58"/>
      <c r="G595" s="58"/>
      <c r="H595" s="58"/>
      <c r="I595" s="59"/>
      <c r="J595" s="193"/>
      <c r="K595" s="60"/>
      <c r="L595" s="60"/>
      <c r="M595" s="56">
        <f>M594+IF(AND(K595="Pago",OR(E595='PC Receitas'!$O$4,E595='PC Receitas'!$O$5,E595='PC Receitas'!$O$6)),I595,IF(AND(K595="Pago",OR(E595='PC Receitas'!$O$7,E595='PC Receitas'!$O$8,E595='PC Receitas'!$O$9,E595='PC Receitas'!$O$10,E595='PC Receitas'!$O$11,E595='PC Receitas'!$O$12,E595='PC Receitas'!$O$13,E595='PC Receitas'!$O$14)),-I595,0))</f>
        <v>12927.7</v>
      </c>
      <c r="R595" s="153" t="e">
        <f t="shared" si="36"/>
        <v>#N/A</v>
      </c>
      <c r="S595" s="150" t="e">
        <f t="shared" si="37"/>
        <v>#N/A</v>
      </c>
      <c r="T595" s="150" t="e">
        <f t="shared" si="38"/>
        <v>#N/A</v>
      </c>
      <c r="U595" s="150" t="e">
        <f t="shared" si="39"/>
        <v>#N/A</v>
      </c>
      <c r="V595" s="154" t="e">
        <f>VLOOKUP(E595,'PC Receitas'!$O$4:$P$14,2,FALSE)</f>
        <v>#N/A</v>
      </c>
    </row>
    <row r="596" spans="3:22" ht="19.5" customHeight="1" thickTop="1" thickBot="1" x14ac:dyDescent="0.3">
      <c r="C596" s="58"/>
      <c r="D596" s="58" t="str">
        <f>IF(C596&lt;&gt;"",TEXT(C596,"00")&amp;"/04/"&amp;'Configurações Básicas'!$P$5,"")</f>
        <v/>
      </c>
      <c r="E596" s="58"/>
      <c r="F596" s="58"/>
      <c r="G596" s="58"/>
      <c r="H596" s="58"/>
      <c r="I596" s="59"/>
      <c r="J596" s="193"/>
      <c r="K596" s="60"/>
      <c r="L596" s="60"/>
      <c r="M596" s="56">
        <f>M595+IF(AND(K596="Pago",OR(E596='PC Receitas'!$O$4,E596='PC Receitas'!$O$5,E596='PC Receitas'!$O$6)),I596,IF(AND(K596="Pago",OR(E596='PC Receitas'!$O$7,E596='PC Receitas'!$O$8,E596='PC Receitas'!$O$9,E596='PC Receitas'!$O$10,E596='PC Receitas'!$O$11,E596='PC Receitas'!$O$12,E596='PC Receitas'!$O$13,E596='PC Receitas'!$O$14)),-I596,0))</f>
        <v>12927.7</v>
      </c>
      <c r="R596" s="153" t="e">
        <f t="shared" si="36"/>
        <v>#N/A</v>
      </c>
      <c r="S596" s="150" t="e">
        <f t="shared" si="37"/>
        <v>#N/A</v>
      </c>
      <c r="T596" s="150" t="e">
        <f t="shared" si="38"/>
        <v>#N/A</v>
      </c>
      <c r="U596" s="150" t="e">
        <f t="shared" si="39"/>
        <v>#N/A</v>
      </c>
      <c r="V596" s="154" t="e">
        <f>VLOOKUP(E596,'PC Receitas'!$O$4:$P$14,2,FALSE)</f>
        <v>#N/A</v>
      </c>
    </row>
    <row r="597" spans="3:22" ht="19.5" customHeight="1" thickTop="1" thickBot="1" x14ac:dyDescent="0.3">
      <c r="C597" s="58"/>
      <c r="D597" s="58" t="str">
        <f>IF(C597&lt;&gt;"",TEXT(C597,"00")&amp;"/04/"&amp;'Configurações Básicas'!$P$5,"")</f>
        <v/>
      </c>
      <c r="E597" s="58"/>
      <c r="F597" s="58"/>
      <c r="G597" s="58"/>
      <c r="H597" s="58"/>
      <c r="I597" s="59"/>
      <c r="J597" s="193"/>
      <c r="K597" s="60"/>
      <c r="L597" s="60"/>
      <c r="M597" s="56">
        <f>M596+IF(AND(K597="Pago",OR(E597='PC Receitas'!$O$4,E597='PC Receitas'!$O$5,E597='PC Receitas'!$O$6)),I597,IF(AND(K597="Pago",OR(E597='PC Receitas'!$O$7,E597='PC Receitas'!$O$8,E597='PC Receitas'!$O$9,E597='PC Receitas'!$O$10,E597='PC Receitas'!$O$11,E597='PC Receitas'!$O$12,E597='PC Receitas'!$O$13,E597='PC Receitas'!$O$14)),-I597,0))</f>
        <v>12927.7</v>
      </c>
      <c r="R597" s="153" t="e">
        <f t="shared" si="36"/>
        <v>#N/A</v>
      </c>
      <c r="S597" s="150" t="e">
        <f t="shared" si="37"/>
        <v>#N/A</v>
      </c>
      <c r="T597" s="150" t="e">
        <f t="shared" si="38"/>
        <v>#N/A</v>
      </c>
      <c r="U597" s="150" t="e">
        <f t="shared" si="39"/>
        <v>#N/A</v>
      </c>
      <c r="V597" s="154" t="e">
        <f>VLOOKUP(E597,'PC Receitas'!$O$4:$P$14,2,FALSE)</f>
        <v>#N/A</v>
      </c>
    </row>
    <row r="598" spans="3:22" ht="19.5" customHeight="1" thickTop="1" thickBot="1" x14ac:dyDescent="0.3">
      <c r="C598" s="58"/>
      <c r="D598" s="58" t="str">
        <f>IF(C598&lt;&gt;"",TEXT(C598,"00")&amp;"/04/"&amp;'Configurações Básicas'!$P$5,"")</f>
        <v/>
      </c>
      <c r="E598" s="58"/>
      <c r="F598" s="58"/>
      <c r="G598" s="58"/>
      <c r="H598" s="58"/>
      <c r="I598" s="59"/>
      <c r="J598" s="193"/>
      <c r="K598" s="60"/>
      <c r="L598" s="60"/>
      <c r="M598" s="56">
        <f>M597+IF(AND(K598="Pago",OR(E598='PC Receitas'!$O$4,E598='PC Receitas'!$O$5,E598='PC Receitas'!$O$6)),I598,IF(AND(K598="Pago",OR(E598='PC Receitas'!$O$7,E598='PC Receitas'!$O$8,E598='PC Receitas'!$O$9,E598='PC Receitas'!$O$10,E598='PC Receitas'!$O$11,E598='PC Receitas'!$O$12,E598='PC Receitas'!$O$13,E598='PC Receitas'!$O$14)),-I598,0))</f>
        <v>12927.7</v>
      </c>
      <c r="R598" s="153" t="e">
        <f t="shared" si="36"/>
        <v>#N/A</v>
      </c>
      <c r="S598" s="150" t="e">
        <f t="shared" si="37"/>
        <v>#N/A</v>
      </c>
      <c r="T598" s="150" t="e">
        <f t="shared" si="38"/>
        <v>#N/A</v>
      </c>
      <c r="U598" s="150" t="e">
        <f t="shared" si="39"/>
        <v>#N/A</v>
      </c>
      <c r="V598" s="154" t="e">
        <f>VLOOKUP(E598,'PC Receitas'!$O$4:$P$14,2,FALSE)</f>
        <v>#N/A</v>
      </c>
    </row>
    <row r="599" spans="3:22" ht="19.5" customHeight="1" thickTop="1" thickBot="1" x14ac:dyDescent="0.3">
      <c r="C599" s="58"/>
      <c r="D599" s="58" t="str">
        <f>IF(C599&lt;&gt;"",TEXT(C599,"00")&amp;"/04/"&amp;'Configurações Básicas'!$P$5,"")</f>
        <v/>
      </c>
      <c r="E599" s="58"/>
      <c r="F599" s="58"/>
      <c r="G599" s="58"/>
      <c r="H599" s="58"/>
      <c r="I599" s="59"/>
      <c r="J599" s="193"/>
      <c r="K599" s="60"/>
      <c r="L599" s="60"/>
      <c r="M599" s="56">
        <f>M598+IF(AND(K599="Pago",OR(E599='PC Receitas'!$O$4,E599='PC Receitas'!$O$5,E599='PC Receitas'!$O$6)),I599,IF(AND(K599="Pago",OR(E599='PC Receitas'!$O$7,E599='PC Receitas'!$O$8,E599='PC Receitas'!$O$9,E599='PC Receitas'!$O$10,E599='PC Receitas'!$O$11,E599='PC Receitas'!$O$12,E599='PC Receitas'!$O$13,E599='PC Receitas'!$O$14)),-I599,0))</f>
        <v>12927.7</v>
      </c>
      <c r="R599" s="153" t="e">
        <f t="shared" si="36"/>
        <v>#N/A</v>
      </c>
      <c r="S599" s="150" t="e">
        <f t="shared" si="37"/>
        <v>#N/A</v>
      </c>
      <c r="T599" s="150" t="e">
        <f t="shared" si="38"/>
        <v>#N/A</v>
      </c>
      <c r="U599" s="150" t="e">
        <f t="shared" si="39"/>
        <v>#N/A</v>
      </c>
      <c r="V599" s="154" t="e">
        <f>VLOOKUP(E599,'PC Receitas'!$O$4:$P$14,2,FALSE)</f>
        <v>#N/A</v>
      </c>
    </row>
    <row r="600" spans="3:22" ht="19.5" customHeight="1" thickTop="1" thickBot="1" x14ac:dyDescent="0.3">
      <c r="C600" s="58"/>
      <c r="D600" s="58" t="str">
        <f>IF(C600&lt;&gt;"",TEXT(C600,"00")&amp;"/04/"&amp;'Configurações Básicas'!$P$5,"")</f>
        <v/>
      </c>
      <c r="E600" s="58"/>
      <c r="F600" s="58"/>
      <c r="G600" s="58"/>
      <c r="H600" s="58"/>
      <c r="I600" s="59"/>
      <c r="J600" s="193"/>
      <c r="K600" s="60"/>
      <c r="L600" s="60"/>
      <c r="M600" s="56">
        <f>M599+IF(AND(K600="Pago",OR(E600='PC Receitas'!$O$4,E600='PC Receitas'!$O$5,E600='PC Receitas'!$O$6)),I600,IF(AND(K600="Pago",OR(E600='PC Receitas'!$O$7,E600='PC Receitas'!$O$8,E600='PC Receitas'!$O$9,E600='PC Receitas'!$O$10,E600='PC Receitas'!$O$11,E600='PC Receitas'!$O$12,E600='PC Receitas'!$O$13,E600='PC Receitas'!$O$14)),-I600,0))</f>
        <v>12927.7</v>
      </c>
      <c r="R600" s="153" t="e">
        <f t="shared" si="36"/>
        <v>#N/A</v>
      </c>
      <c r="S600" s="150" t="e">
        <f t="shared" si="37"/>
        <v>#N/A</v>
      </c>
      <c r="T600" s="150" t="e">
        <f t="shared" si="38"/>
        <v>#N/A</v>
      </c>
      <c r="U600" s="150" t="e">
        <f t="shared" si="39"/>
        <v>#N/A</v>
      </c>
      <c r="V600" s="154" t="e">
        <f>VLOOKUP(E600,'PC Receitas'!$O$4:$P$14,2,FALSE)</f>
        <v>#N/A</v>
      </c>
    </row>
    <row r="601" spans="3:22" ht="19.5" customHeight="1" thickTop="1" thickBot="1" x14ac:dyDescent="0.3">
      <c r="C601" s="58"/>
      <c r="D601" s="58" t="str">
        <f>IF(C601&lt;&gt;"",TEXT(C601,"00")&amp;"/04/"&amp;'Configurações Básicas'!$P$5,"")</f>
        <v/>
      </c>
      <c r="E601" s="58"/>
      <c r="F601" s="58"/>
      <c r="G601" s="58"/>
      <c r="H601" s="58"/>
      <c r="I601" s="59"/>
      <c r="J601" s="193"/>
      <c r="K601" s="60"/>
      <c r="L601" s="60"/>
      <c r="M601" s="56">
        <f>M600+IF(AND(K601="Pago",OR(E601='PC Receitas'!$O$4,E601='PC Receitas'!$O$5,E601='PC Receitas'!$O$6)),I601,IF(AND(K601="Pago",OR(E601='PC Receitas'!$O$7,E601='PC Receitas'!$O$8,E601='PC Receitas'!$O$9,E601='PC Receitas'!$O$10,E601='PC Receitas'!$O$11,E601='PC Receitas'!$O$12,E601='PC Receitas'!$O$13,E601='PC Receitas'!$O$14)),-I601,0))</f>
        <v>12927.7</v>
      </c>
      <c r="R601" s="153" t="e">
        <f t="shared" si="36"/>
        <v>#N/A</v>
      </c>
      <c r="S601" s="150" t="e">
        <f t="shared" si="37"/>
        <v>#N/A</v>
      </c>
      <c r="T601" s="150" t="e">
        <f t="shared" si="38"/>
        <v>#N/A</v>
      </c>
      <c r="U601" s="150" t="e">
        <f t="shared" si="39"/>
        <v>#N/A</v>
      </c>
      <c r="V601" s="154" t="e">
        <f>VLOOKUP(E601,'PC Receitas'!$O$4:$P$14,2,FALSE)</f>
        <v>#N/A</v>
      </c>
    </row>
    <row r="602" spans="3:22" ht="19.5" customHeight="1" thickTop="1" thickBot="1" x14ac:dyDescent="0.3">
      <c r="C602" s="58"/>
      <c r="D602" s="58" t="str">
        <f>IF(C602&lt;&gt;"",TEXT(C602,"00")&amp;"/04/"&amp;'Configurações Básicas'!$P$5,"")</f>
        <v/>
      </c>
      <c r="E602" s="58"/>
      <c r="F602" s="58"/>
      <c r="G602" s="58"/>
      <c r="H602" s="58"/>
      <c r="I602" s="59"/>
      <c r="J602" s="193"/>
      <c r="K602" s="60"/>
      <c r="L602" s="60"/>
      <c r="M602" s="56">
        <f>M601+IF(AND(K602="Pago",OR(E602='PC Receitas'!$O$4,E602='PC Receitas'!$O$5,E602='PC Receitas'!$O$6)),I602,IF(AND(K602="Pago",OR(E602='PC Receitas'!$O$7,E602='PC Receitas'!$O$8,E602='PC Receitas'!$O$9,E602='PC Receitas'!$O$10,E602='PC Receitas'!$O$11,E602='PC Receitas'!$O$12,E602='PC Receitas'!$O$13,E602='PC Receitas'!$O$14)),-I602,0))</f>
        <v>12927.7</v>
      </c>
      <c r="R602" s="153" t="e">
        <f t="shared" si="36"/>
        <v>#N/A</v>
      </c>
      <c r="S602" s="150" t="e">
        <f t="shared" si="37"/>
        <v>#N/A</v>
      </c>
      <c r="T602" s="150" t="e">
        <f t="shared" si="38"/>
        <v>#N/A</v>
      </c>
      <c r="U602" s="150" t="e">
        <f t="shared" si="39"/>
        <v>#N/A</v>
      </c>
      <c r="V602" s="154" t="e">
        <f>VLOOKUP(E602,'PC Receitas'!$O$4:$P$14,2,FALSE)</f>
        <v>#N/A</v>
      </c>
    </row>
    <row r="603" spans="3:22" ht="19.5" customHeight="1" thickTop="1" thickBot="1" x14ac:dyDescent="0.3">
      <c r="C603" s="58"/>
      <c r="D603" s="58" t="str">
        <f>IF(C603&lt;&gt;"",TEXT(C603,"00")&amp;"/04/"&amp;'Configurações Básicas'!$P$5,"")</f>
        <v/>
      </c>
      <c r="E603" s="58"/>
      <c r="F603" s="58"/>
      <c r="G603" s="58"/>
      <c r="H603" s="58"/>
      <c r="I603" s="59"/>
      <c r="J603" s="193"/>
      <c r="K603" s="60"/>
      <c r="L603" s="60"/>
      <c r="M603" s="56">
        <f>M602+IF(AND(K603="Pago",OR(E603='PC Receitas'!$O$4,E603='PC Receitas'!$O$5,E603='PC Receitas'!$O$6)),I603,IF(AND(K603="Pago",OR(E603='PC Receitas'!$O$7,E603='PC Receitas'!$O$8,E603='PC Receitas'!$O$9,E603='PC Receitas'!$O$10,E603='PC Receitas'!$O$11,E603='PC Receitas'!$O$12,E603='PC Receitas'!$O$13,E603='PC Receitas'!$O$14)),-I603,0))</f>
        <v>12927.7</v>
      </c>
      <c r="R603" s="153" t="e">
        <f t="shared" si="36"/>
        <v>#N/A</v>
      </c>
      <c r="S603" s="150" t="e">
        <f t="shared" si="37"/>
        <v>#N/A</v>
      </c>
      <c r="T603" s="150" t="e">
        <f t="shared" si="38"/>
        <v>#N/A</v>
      </c>
      <c r="U603" s="150" t="e">
        <f t="shared" si="39"/>
        <v>#N/A</v>
      </c>
      <c r="V603" s="154" t="e">
        <f>VLOOKUP(E603,'PC Receitas'!$O$4:$P$14,2,FALSE)</f>
        <v>#N/A</v>
      </c>
    </row>
    <row r="604" spans="3:22" ht="19.5" customHeight="1" thickTop="1" thickBot="1" x14ac:dyDescent="0.3">
      <c r="C604" s="58"/>
      <c r="D604" s="58" t="str">
        <f>IF(C604&lt;&gt;"",TEXT(C604,"00")&amp;"/04/"&amp;'Configurações Básicas'!$P$5,"")</f>
        <v/>
      </c>
      <c r="E604" s="58"/>
      <c r="F604" s="58"/>
      <c r="G604" s="58"/>
      <c r="H604" s="58"/>
      <c r="I604" s="59"/>
      <c r="J604" s="193"/>
      <c r="K604" s="60"/>
      <c r="L604" s="60"/>
      <c r="M604" s="56">
        <f>M603+IF(AND(K604="Pago",OR(E604='PC Receitas'!$O$4,E604='PC Receitas'!$O$5,E604='PC Receitas'!$O$6)),I604,IF(AND(K604="Pago",OR(E604='PC Receitas'!$O$7,E604='PC Receitas'!$O$8,E604='PC Receitas'!$O$9,E604='PC Receitas'!$O$10,E604='PC Receitas'!$O$11,E604='PC Receitas'!$O$12,E604='PC Receitas'!$O$13,E604='PC Receitas'!$O$14)),-I604,0))</f>
        <v>12927.7</v>
      </c>
      <c r="R604" s="153" t="e">
        <f t="shared" si="36"/>
        <v>#N/A</v>
      </c>
      <c r="S604" s="150" t="e">
        <f t="shared" si="37"/>
        <v>#N/A</v>
      </c>
      <c r="T604" s="150" t="e">
        <f t="shared" si="38"/>
        <v>#N/A</v>
      </c>
      <c r="U604" s="150" t="e">
        <f t="shared" si="39"/>
        <v>#N/A</v>
      </c>
      <c r="V604" s="154" t="e">
        <f>VLOOKUP(E604,'PC Receitas'!$O$4:$P$14,2,FALSE)</f>
        <v>#N/A</v>
      </c>
    </row>
    <row r="605" spans="3:22" ht="19.5" customHeight="1" thickTop="1" thickBot="1" x14ac:dyDescent="0.3">
      <c r="C605" s="58"/>
      <c r="D605" s="58" t="str">
        <f>IF(C605&lt;&gt;"",TEXT(C605,"00")&amp;"/04/"&amp;'Configurações Básicas'!$P$5,"")</f>
        <v/>
      </c>
      <c r="E605" s="58"/>
      <c r="F605" s="58"/>
      <c r="G605" s="58"/>
      <c r="H605" s="58"/>
      <c r="I605" s="59"/>
      <c r="J605" s="193"/>
      <c r="K605" s="60"/>
      <c r="L605" s="60"/>
      <c r="M605" s="56">
        <f>M604+IF(AND(K605="Pago",OR(E605='PC Receitas'!$O$4,E605='PC Receitas'!$O$5,E605='PC Receitas'!$O$6)),I605,IF(AND(K605="Pago",OR(E605='PC Receitas'!$O$7,E605='PC Receitas'!$O$8,E605='PC Receitas'!$O$9,E605='PC Receitas'!$O$10,E605='PC Receitas'!$O$11,E605='PC Receitas'!$O$12,E605='PC Receitas'!$O$13,E605='PC Receitas'!$O$14)),-I605,0))</f>
        <v>12927.7</v>
      </c>
      <c r="R605" s="153" t="e">
        <f t="shared" si="36"/>
        <v>#N/A</v>
      </c>
      <c r="S605" s="150" t="e">
        <f t="shared" si="37"/>
        <v>#N/A</v>
      </c>
      <c r="T605" s="150" t="e">
        <f t="shared" si="38"/>
        <v>#N/A</v>
      </c>
      <c r="U605" s="150" t="e">
        <f t="shared" si="39"/>
        <v>#N/A</v>
      </c>
      <c r="V605" s="154" t="e">
        <f>VLOOKUP(E605,'PC Receitas'!$O$4:$P$14,2,FALSE)</f>
        <v>#N/A</v>
      </c>
    </row>
    <row r="606" spans="3:22" ht="15.75" thickTop="1" x14ac:dyDescent="0.25">
      <c r="F606" s="12"/>
      <c r="K606" s="60"/>
      <c r="M606" s="35"/>
    </row>
    <row r="607" spans="3:22" x14ac:dyDescent="0.25">
      <c r="F607" s="12"/>
      <c r="M607" s="35"/>
    </row>
    <row r="608" spans="3:22" x14ac:dyDescent="0.25">
      <c r="M608" s="35"/>
    </row>
    <row r="609" spans="13:13" x14ac:dyDescent="0.25">
      <c r="M609" s="35"/>
    </row>
    <row r="610" spans="13:13" x14ac:dyDescent="0.25">
      <c r="M610" s="35"/>
    </row>
    <row r="611" spans="13:13" hidden="1" x14ac:dyDescent="0.25">
      <c r="M611" s="35"/>
    </row>
    <row r="612" spans="13:13" hidden="1" x14ac:dyDescent="0.25">
      <c r="M612" s="35"/>
    </row>
    <row r="613" spans="13:13" hidden="1" x14ac:dyDescent="0.25">
      <c r="M613" s="35"/>
    </row>
    <row r="614" spans="13:13" hidden="1" x14ac:dyDescent="0.25">
      <c r="M614" s="35"/>
    </row>
    <row r="615" spans="13:13" hidden="1" x14ac:dyDescent="0.25">
      <c r="M615" s="35"/>
    </row>
    <row r="616" spans="13:13" hidden="1" x14ac:dyDescent="0.25">
      <c r="M616" s="35"/>
    </row>
    <row r="617" spans="13:13" hidden="1" x14ac:dyDescent="0.25">
      <c r="M617" s="35"/>
    </row>
    <row r="618" spans="13:13" hidden="1" x14ac:dyDescent="0.25">
      <c r="M618" s="35"/>
    </row>
    <row r="619" spans="13:13" hidden="1" x14ac:dyDescent="0.25">
      <c r="M619" s="35"/>
    </row>
    <row r="620" spans="13:13" hidden="1" x14ac:dyDescent="0.25">
      <c r="M620" s="35"/>
    </row>
    <row r="621" spans="13:13" hidden="1" x14ac:dyDescent="0.25">
      <c r="M621" s="35"/>
    </row>
    <row r="622" spans="13:13" hidden="1" x14ac:dyDescent="0.25">
      <c r="M622" s="35"/>
    </row>
    <row r="623" spans="13:13" hidden="1" x14ac:dyDescent="0.25">
      <c r="M623" s="35"/>
    </row>
    <row r="624" spans="13:13" hidden="1" x14ac:dyDescent="0.25">
      <c r="M624" s="35"/>
    </row>
    <row r="625" spans="13:13" hidden="1" x14ac:dyDescent="0.25">
      <c r="M625" s="35"/>
    </row>
    <row r="626" spans="13:13" hidden="1" x14ac:dyDescent="0.25">
      <c r="M626" s="35"/>
    </row>
    <row r="627" spans="13:13" hidden="1" x14ac:dyDescent="0.25">
      <c r="M627" s="35"/>
    </row>
    <row r="628" spans="13:13" hidden="1" x14ac:dyDescent="0.25">
      <c r="M628" s="35"/>
    </row>
    <row r="629" spans="13:13" hidden="1" x14ac:dyDescent="0.25">
      <c r="M629" s="35"/>
    </row>
    <row r="630" spans="13:13" hidden="1" x14ac:dyDescent="0.25">
      <c r="M630" s="35"/>
    </row>
    <row r="631" spans="13:13" hidden="1" x14ac:dyDescent="0.25">
      <c r="M631" s="35"/>
    </row>
    <row r="632" spans="13:13" hidden="1" x14ac:dyDescent="0.25">
      <c r="M632" s="35"/>
    </row>
    <row r="633" spans="13:13" hidden="1" x14ac:dyDescent="0.25">
      <c r="M633" s="35"/>
    </row>
    <row r="634" spans="13:13" hidden="1" x14ac:dyDescent="0.25">
      <c r="M634" s="35"/>
    </row>
    <row r="635" spans="13:13" hidden="1" x14ac:dyDescent="0.25">
      <c r="M635" s="35"/>
    </row>
    <row r="636" spans="13:13" hidden="1" x14ac:dyDescent="0.25">
      <c r="M636" s="35"/>
    </row>
    <row r="637" spans="13:13" hidden="1" x14ac:dyDescent="0.25">
      <c r="M637" s="35"/>
    </row>
    <row r="638" spans="13:13" hidden="1" x14ac:dyDescent="0.25">
      <c r="M638" s="35"/>
    </row>
    <row r="639" spans="13:13" hidden="1" x14ac:dyDescent="0.25">
      <c r="M639" s="35"/>
    </row>
    <row r="640" spans="13:13" hidden="1" x14ac:dyDescent="0.25">
      <c r="M640" s="35"/>
    </row>
    <row r="641" spans="13:13" hidden="1" x14ac:dyDescent="0.25">
      <c r="M641" s="35"/>
    </row>
    <row r="642" spans="13:13" hidden="1" x14ac:dyDescent="0.25">
      <c r="M642" s="35"/>
    </row>
    <row r="643" spans="13:13" hidden="1" x14ac:dyDescent="0.25">
      <c r="M643" s="35"/>
    </row>
    <row r="644" spans="13:13" hidden="1" x14ac:dyDescent="0.25">
      <c r="M644" s="35"/>
    </row>
    <row r="645" spans="13:13" hidden="1" x14ac:dyDescent="0.25">
      <c r="M645" s="35"/>
    </row>
    <row r="646" spans="13:13" hidden="1" x14ac:dyDescent="0.25">
      <c r="M646" s="35"/>
    </row>
    <row r="647" spans="13:13" hidden="1" x14ac:dyDescent="0.25">
      <c r="M647" s="35"/>
    </row>
    <row r="648" spans="13:13" hidden="1" x14ac:dyDescent="0.25">
      <c r="M648" s="35"/>
    </row>
    <row r="649" spans="13:13" hidden="1" x14ac:dyDescent="0.25">
      <c r="M649" s="35"/>
    </row>
    <row r="650" spans="13:13" hidden="1" x14ac:dyDescent="0.25">
      <c r="M650" s="35"/>
    </row>
    <row r="651" spans="13:13" hidden="1" x14ac:dyDescent="0.25">
      <c r="M651" s="35"/>
    </row>
    <row r="652" spans="13:13" hidden="1" x14ac:dyDescent="0.25">
      <c r="M652" s="35"/>
    </row>
    <row r="653" spans="13:13" hidden="1" x14ac:dyDescent="0.25">
      <c r="M653" s="35"/>
    </row>
    <row r="654" spans="13:13" hidden="1" x14ac:dyDescent="0.25">
      <c r="M654" s="35"/>
    </row>
    <row r="655" spans="13:13" hidden="1" x14ac:dyDescent="0.25">
      <c r="M655" s="35"/>
    </row>
    <row r="656" spans="13:13" hidden="1" x14ac:dyDescent="0.25">
      <c r="M656" s="35"/>
    </row>
    <row r="657" spans="13:13" hidden="1" x14ac:dyDescent="0.25">
      <c r="M657" s="35"/>
    </row>
    <row r="658" spans="13:13" hidden="1" x14ac:dyDescent="0.25">
      <c r="M658" s="36"/>
    </row>
  </sheetData>
  <sheetProtection selectLockedCells="1"/>
  <autoFilter ref="C4:K4"/>
  <mergeCells count="11">
    <mergeCell ref="O11:O12"/>
    <mergeCell ref="P11:P12"/>
    <mergeCell ref="O13:O14"/>
    <mergeCell ref="P13:P14"/>
    <mergeCell ref="O7:O8"/>
    <mergeCell ref="P7:P8"/>
    <mergeCell ref="O4:P4"/>
    <mergeCell ref="O5:O6"/>
    <mergeCell ref="P5:P6"/>
    <mergeCell ref="O9:O10"/>
    <mergeCell ref="P9:P10"/>
  </mergeCells>
  <conditionalFormatting sqref="P13:P14">
    <cfRule type="cellIs" dxfId="456" priority="135" operator="lessThan">
      <formula>0</formula>
    </cfRule>
    <cfRule type="cellIs" dxfId="455" priority="136" operator="greaterThan">
      <formula>0</formula>
    </cfRule>
  </conditionalFormatting>
  <conditionalFormatting sqref="P5:P6">
    <cfRule type="cellIs" dxfId="454" priority="128" operator="lessThan">
      <formula>0</formula>
    </cfRule>
    <cfRule type="cellIs" dxfId="453" priority="129" operator="greaterThan">
      <formula>0</formula>
    </cfRule>
    <cfRule type="cellIs" dxfId="452" priority="130" operator="greaterThan">
      <formula>0</formula>
    </cfRule>
  </conditionalFormatting>
  <conditionalFormatting sqref="P11:P12">
    <cfRule type="cellIs" dxfId="451" priority="108" operator="greaterThan">
      <formula>0</formula>
    </cfRule>
    <cfRule type="cellIs" dxfId="450" priority="109" operator="lessThan">
      <formula>0</formula>
    </cfRule>
  </conditionalFormatting>
  <conditionalFormatting sqref="K5">
    <cfRule type="containsText" dxfId="449" priority="74" operator="containsText" text="Não Pago">
      <formula>NOT(ISERROR(SEARCH("Não Pago",K5)))</formula>
    </cfRule>
    <cfRule type="containsText" dxfId="448" priority="75" operator="containsText" text="Pago">
      <formula>NOT(ISERROR(SEARCH("Pago",K5)))</formula>
    </cfRule>
  </conditionalFormatting>
  <conditionalFormatting sqref="M5:M605">
    <cfRule type="cellIs" dxfId="447" priority="38" operator="greaterThan">
      <formula>0</formula>
    </cfRule>
    <cfRule type="cellIs" dxfId="446" priority="39" operator="lessThan">
      <formula>0</formula>
    </cfRule>
  </conditionalFormatting>
  <conditionalFormatting sqref="P7:P8">
    <cfRule type="cellIs" dxfId="445" priority="37" operator="greaterThan">
      <formula>0</formula>
    </cfRule>
  </conditionalFormatting>
  <conditionalFormatting sqref="P9:P10">
    <cfRule type="cellIs" dxfId="444" priority="36" operator="greaterThan">
      <formula>0</formula>
    </cfRule>
  </conditionalFormatting>
  <conditionalFormatting sqref="E100:E605">
    <cfRule type="containsText" dxfId="443" priority="34" operator="containsText" text="Despesa">
      <formula>NOT(ISERROR(SEARCH("Despesa",E100)))</formula>
    </cfRule>
    <cfRule type="containsText" dxfId="442" priority="35" operator="containsText" text="Receita">
      <formula>NOT(ISERROR(SEARCH("Receita",E100)))</formula>
    </cfRule>
  </conditionalFormatting>
  <conditionalFormatting sqref="E100:E605">
    <cfRule type="expression" dxfId="441" priority="158" stopIfTrue="1">
      <formula>NOT(ISERROR(SEARCH("Investimentos",E100)))</formula>
    </cfRule>
  </conditionalFormatting>
  <conditionalFormatting sqref="E22:E99">
    <cfRule type="containsText" dxfId="440" priority="30" operator="containsText" text="Despesa">
      <formula>NOT(ISERROR(SEARCH("Despesa",E22)))</formula>
    </cfRule>
    <cfRule type="containsText" dxfId="439" priority="31" operator="containsText" text="Receita">
      <formula>NOT(ISERROR(SEARCH("Receita",E22)))</formula>
    </cfRule>
  </conditionalFormatting>
  <conditionalFormatting sqref="E22:E99">
    <cfRule type="expression" dxfId="438" priority="161" stopIfTrue="1">
      <formula>NOT(ISERROR(SEARCH("Investimentos",E22)))</formula>
    </cfRule>
  </conditionalFormatting>
  <conditionalFormatting sqref="E5:E605">
    <cfRule type="containsText" dxfId="437" priority="26" operator="containsText" text="Despesa">
      <formula>NOT(ISERROR(SEARCH("Despesa",E5)))</formula>
    </cfRule>
    <cfRule type="containsText" dxfId="436" priority="27" operator="containsText" text="Receita">
      <formula>NOT(ISERROR(SEARCH("Receita",E5)))</formula>
    </cfRule>
  </conditionalFormatting>
  <conditionalFormatting sqref="E5:E605">
    <cfRule type="expression" dxfId="435" priority="164" stopIfTrue="1">
      <formula>NOT(ISERROR(SEARCH("Investimentos",E5)))</formula>
    </cfRule>
  </conditionalFormatting>
  <conditionalFormatting sqref="L120:L605">
    <cfRule type="containsText" dxfId="434" priority="22" operator="containsText" text="Não Pago">
      <formula>NOT(ISERROR(SEARCH("Não Pago",L120)))</formula>
    </cfRule>
    <cfRule type="containsText" dxfId="433" priority="23" operator="containsText" text="Pago">
      <formula>NOT(ISERROR(SEARCH("Pago",L120)))</formula>
    </cfRule>
  </conditionalFormatting>
  <conditionalFormatting sqref="L21:L119">
    <cfRule type="containsText" dxfId="432" priority="20" operator="containsText" text="Não Pago">
      <formula>NOT(ISERROR(SEARCH("Não Pago",L21)))</formula>
    </cfRule>
    <cfRule type="containsText" dxfId="431" priority="21" operator="containsText" text="Pago">
      <formula>NOT(ISERROR(SEARCH("Pago",L21)))</formula>
    </cfRule>
  </conditionalFormatting>
  <conditionalFormatting sqref="L5:L19">
    <cfRule type="containsText" dxfId="430" priority="18" operator="containsText" text="Não Pago">
      <formula>NOT(ISERROR(SEARCH("Não Pago",L5)))</formula>
    </cfRule>
    <cfRule type="containsText" dxfId="429" priority="19" operator="containsText" text="Pago">
      <formula>NOT(ISERROR(SEARCH("Pago",L5)))</formula>
    </cfRule>
  </conditionalFormatting>
  <conditionalFormatting sqref="L20">
    <cfRule type="containsText" dxfId="428" priority="16" operator="containsText" text="Não Pago">
      <formula>NOT(ISERROR(SEARCH("Não Pago",L20)))</formula>
    </cfRule>
    <cfRule type="containsText" dxfId="427" priority="17" operator="containsText" text="Pago">
      <formula>NOT(ISERROR(SEARCH("Pago",L20)))</formula>
    </cfRule>
  </conditionalFormatting>
  <conditionalFormatting sqref="K123:K606">
    <cfRule type="containsText" dxfId="426" priority="14" operator="containsText" text="Não Pago">
      <formula>NOT(ISERROR(SEARCH("Não Pago",K123)))</formula>
    </cfRule>
    <cfRule type="containsText" dxfId="425" priority="15" operator="containsText" text="Pago">
      <formula>NOT(ISERROR(SEARCH("Pago",K123)))</formula>
    </cfRule>
  </conditionalFormatting>
  <conditionalFormatting sqref="K22:K122">
    <cfRule type="containsText" dxfId="424" priority="12" operator="containsText" text="Não Pago">
      <formula>NOT(ISERROR(SEARCH("Não Pago",K22)))</formula>
    </cfRule>
    <cfRule type="containsText" dxfId="423" priority="13" operator="containsText" text="Pago">
      <formula>NOT(ISERROR(SEARCH("Pago",K22)))</formula>
    </cfRule>
  </conditionalFormatting>
  <conditionalFormatting sqref="K6:K20">
    <cfRule type="containsText" dxfId="422" priority="10" operator="containsText" text="Não Pago">
      <formula>NOT(ISERROR(SEARCH("Não Pago",K6)))</formula>
    </cfRule>
    <cfRule type="containsText" dxfId="421" priority="11" operator="containsText" text="Pago">
      <formula>NOT(ISERROR(SEARCH("Pago",K6)))</formula>
    </cfRule>
  </conditionalFormatting>
  <conditionalFormatting sqref="K21">
    <cfRule type="containsText" dxfId="420" priority="8" operator="containsText" text="Não Pago">
      <formula>NOT(ISERROR(SEARCH("Não Pago",K21)))</formula>
    </cfRule>
    <cfRule type="containsText" dxfId="419" priority="9" operator="containsText" text="Pago">
      <formula>NOT(ISERROR(SEARCH("Pago",K21)))</formula>
    </cfRule>
  </conditionalFormatting>
  <conditionalFormatting sqref="K6:K188">
    <cfRule type="cellIs" dxfId="418" priority="7" operator="equal">
      <formula>"Realizado"</formula>
    </cfRule>
  </conditionalFormatting>
  <conditionalFormatting sqref="K23">
    <cfRule type="containsText" dxfId="417" priority="5" operator="containsText" text="Não Pago">
      <formula>NOT(ISERROR(SEARCH("Não Pago",K23)))</formula>
    </cfRule>
    <cfRule type="containsText" dxfId="416" priority="6" operator="containsText" text="Pago">
      <formula>NOT(ISERROR(SEARCH("Pago",K23)))</formula>
    </cfRule>
  </conditionalFormatting>
  <conditionalFormatting sqref="K28">
    <cfRule type="containsText" dxfId="415" priority="3" operator="containsText" text="Não Pago">
      <formula>NOT(ISERROR(SEARCH("Não Pago",K28)))</formula>
    </cfRule>
    <cfRule type="containsText" dxfId="414" priority="4" operator="containsText" text="Pago">
      <formula>NOT(ISERROR(SEARCH("Pago",K28)))</formula>
    </cfRule>
  </conditionalFormatting>
  <conditionalFormatting sqref="K35">
    <cfRule type="containsText" dxfId="413" priority="1" operator="containsText" text="Não Pago">
      <formula>NOT(ISERROR(SEARCH("Não Pago",K35)))</formula>
    </cfRule>
    <cfRule type="containsText" dxfId="412" priority="2" operator="containsText" text="Pago">
      <formula>NOT(ISERROR(SEARCH("Pago",K35)))</formula>
    </cfRule>
  </conditionalFormatting>
  <dataValidations count="5">
    <dataValidation type="list" allowBlank="1" showInputMessage="1" showErrorMessage="1" sqref="C5:C605">
      <formula1>"1,2,3,4,5,6,7,8,9,10,11,12,13,14,15,16,17,18,19,20,21,22,23,24,25,26,27,28,29,30,31"</formula1>
    </dataValidation>
    <dataValidation type="list" allowBlank="1" showInputMessage="1" showErrorMessage="1" sqref="L5:L605 K5 K189:K606">
      <formula1>"Pago,Não Pago"</formula1>
    </dataValidation>
    <dataValidation type="list" allowBlank="1" showInputMessage="1" showErrorMessage="1" sqref="G5:H605">
      <formula1>INDIRECT(V5)</formula1>
    </dataValidation>
    <dataValidation type="list" allowBlank="1" showInputMessage="1" showErrorMessage="1" sqref="E5:E605">
      <formula1>$O$16:$O$26</formula1>
    </dataValidation>
    <dataValidation type="list" allowBlank="1" showInputMessage="1" showErrorMessage="1" sqref="K6:K188">
      <formula1>"Pago,Não Pago,Realizado"</formula1>
    </dataValidation>
  </dataValidations>
  <pageMargins left="0.51181102362204722" right="0.51181102362204722" top="0.78740157480314965" bottom="0.78740157480314965" header="0.31496062992125984" footer="0.31496062992125984"/>
  <drawing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pageSetUpPr fitToPage="1"/>
  </sheetPr>
  <dimension ref="A1:AD658"/>
  <sheetViews>
    <sheetView showGridLines="0" zoomScale="90" zoomScaleNormal="90" zoomScalePageLayoutView="90" workbookViewId="0">
      <pane xSplit="1" ySplit="4" topLeftCell="B5" activePane="bottomRight" state="frozen"/>
      <selection pane="topRight"/>
      <selection pane="bottomLeft"/>
      <selection pane="bottomRight" activeCell="E5" sqref="E5"/>
    </sheetView>
  </sheetViews>
  <sheetFormatPr defaultColWidth="0" defaultRowHeight="15" zeroHeight="1" x14ac:dyDescent="0.25"/>
  <cols>
    <col min="1" max="1" width="27.42578125" style="76" customWidth="1"/>
    <col min="2" max="2" width="3.7109375" style="5" customWidth="1"/>
    <col min="3" max="3" width="7.7109375" style="5" customWidth="1"/>
    <col min="4" max="4" width="15.42578125" style="5" customWidth="1"/>
    <col min="5" max="5" width="29.42578125" style="5" customWidth="1"/>
    <col min="6" max="6" width="18.42578125" style="5" customWidth="1"/>
    <col min="7" max="8" width="34.7109375" style="5" customWidth="1"/>
    <col min="9" max="10" width="15.140625" style="5" customWidth="1"/>
    <col min="11" max="11" width="12.42578125" style="5" customWidth="1"/>
    <col min="12" max="12" width="18.28515625" style="5" customWidth="1"/>
    <col min="13" max="13" width="17.42578125" style="5" customWidth="1"/>
    <col min="14" max="14" width="2.42578125" style="5" customWidth="1"/>
    <col min="15" max="15" width="22.140625" style="5" customWidth="1"/>
    <col min="16" max="16" width="15.28515625" style="5" customWidth="1"/>
    <col min="17" max="17" width="8.85546875" style="5" customWidth="1"/>
    <col min="18" max="21" width="8.85546875" style="150" hidden="1" customWidth="1"/>
    <col min="22" max="22" width="5.42578125" style="151" hidden="1" customWidth="1"/>
    <col min="23" max="23" width="8.85546875" style="147" customWidth="1"/>
    <col min="24" max="30" width="8.85546875" style="5" customWidth="1"/>
    <col min="31" max="16384" width="8.85546875" style="5" hidden="1"/>
  </cols>
  <sheetData>
    <row r="1" spans="1:23" s="10" customFormat="1" ht="33.950000000000003" customHeight="1" x14ac:dyDescent="0.35">
      <c r="A1" s="191" t="s">
        <v>1368</v>
      </c>
      <c r="C1" s="125" t="s">
        <v>294</v>
      </c>
      <c r="D1" s="125"/>
      <c r="E1" s="125"/>
      <c r="F1" s="125"/>
      <c r="G1" s="125"/>
      <c r="H1" s="125"/>
      <c r="I1" s="125"/>
      <c r="J1" s="125"/>
      <c r="K1" s="125"/>
      <c r="L1" s="125"/>
      <c r="M1" s="125"/>
      <c r="N1" s="125"/>
      <c r="O1" s="125"/>
      <c r="R1" s="148"/>
      <c r="S1" s="148"/>
      <c r="T1" s="148"/>
      <c r="U1" s="148"/>
      <c r="V1" s="149"/>
      <c r="W1" s="146"/>
    </row>
    <row r="2" spans="1:23" s="10" customFormat="1" ht="37.5" customHeight="1" thickBot="1" x14ac:dyDescent="0.3">
      <c r="A2" s="76"/>
      <c r="C2" s="145"/>
      <c r="D2" s="145"/>
      <c r="E2" s="145"/>
      <c r="F2" s="145"/>
      <c r="G2" s="145"/>
      <c r="H2" s="145"/>
      <c r="I2" s="145"/>
      <c r="J2" s="145"/>
      <c r="K2" s="145"/>
      <c r="L2" s="145"/>
      <c r="M2" s="145"/>
      <c r="N2" s="145"/>
      <c r="O2" s="145"/>
      <c r="P2" s="145"/>
      <c r="R2" s="148"/>
      <c r="S2" s="148"/>
      <c r="T2" s="148"/>
      <c r="U2" s="148"/>
      <c r="V2" s="149"/>
      <c r="W2" s="146"/>
    </row>
    <row r="3" spans="1:23" ht="21.75" customHeight="1" thickTop="1" thickBot="1" x14ac:dyDescent="0.3">
      <c r="F3" s="12"/>
      <c r="G3" s="29"/>
      <c r="H3" s="12"/>
    </row>
    <row r="4" spans="1:23" ht="30.75" customHeight="1" thickTop="1" thickBot="1" x14ac:dyDescent="0.3">
      <c r="C4" s="183" t="s">
        <v>15</v>
      </c>
      <c r="D4" s="183" t="s">
        <v>1427</v>
      </c>
      <c r="E4" s="184" t="s">
        <v>18</v>
      </c>
      <c r="F4" s="183" t="s">
        <v>1428</v>
      </c>
      <c r="G4" s="184" t="s">
        <v>17</v>
      </c>
      <c r="H4" s="183" t="s">
        <v>1430</v>
      </c>
      <c r="I4" s="183" t="s">
        <v>1431</v>
      </c>
      <c r="J4" s="183" t="s">
        <v>1432</v>
      </c>
      <c r="K4" s="184" t="s">
        <v>19</v>
      </c>
      <c r="L4" s="183" t="s">
        <v>1433</v>
      </c>
      <c r="M4" s="30" t="s">
        <v>20</v>
      </c>
      <c r="O4" s="217" t="s">
        <v>26</v>
      </c>
      <c r="P4" s="217"/>
      <c r="V4" s="152"/>
    </row>
    <row r="5" spans="1:23" ht="19.5" customHeight="1" thickTop="1" thickBot="1" x14ac:dyDescent="0.3">
      <c r="C5" s="58"/>
      <c r="D5" s="58" t="str">
        <f>IF(C5&lt;&gt;"",TEXT(C5,"00")&amp;"/05/"&amp;'Configurações Básicas'!$P$5,"")</f>
        <v/>
      </c>
      <c r="E5" s="58"/>
      <c r="F5" s="28"/>
      <c r="G5" s="58"/>
      <c r="H5" s="58"/>
      <c r="I5" s="167"/>
      <c r="J5" s="192"/>
      <c r="K5" s="60"/>
      <c r="L5" s="60"/>
      <c r="M5" s="56">
        <f>P5+IF(AND(K5="Pago",OR(E5='PC Receitas'!O4,E5='PC Receitas'!O5,E5='PC Receitas'!O6)),I5,IF(AND(K5="Pago",OR(E5='PC Receitas'!O7,E5='PC Receitas'!O8,E5='PC Receitas'!O9,E5='PC Receitas'!O10,E5='PC Receitas'!O11,E5='PC Receitas'!O12,E5='PC Receitas'!O13,E5='PC Receitas'!O14)),-I5,0))</f>
        <v>12927.7</v>
      </c>
      <c r="O5" s="221" t="s">
        <v>233</v>
      </c>
      <c r="P5" s="222">
        <f>Abr!P13</f>
        <v>12927.7</v>
      </c>
      <c r="Q5" s="57"/>
      <c r="R5" s="153" t="e">
        <f>IF(V5="Despesas_com_RH","Despesa",IF(V5="Despesas_Operacionais","Despesa",IF(V5="Despesas_com_Marketing","Despesa",IF(V5="Impostos","Despesa",IF(V5="Investimentos","Despesa","")))))</f>
        <v>#N/A</v>
      </c>
      <c r="S5" s="150" t="e">
        <f>IF(V5="Despesas_com_Produtos","Despesa",IF(V5="Despesas_com_Serviços","Despesa",IF(V5="Despesas_Não_Operacionais","Despesa","")))</f>
        <v>#N/A</v>
      </c>
      <c r="T5" s="150" t="e">
        <f>IF(V5="Receitas_com_Produtos","Receita",IF(V5="Receitas_com_Serviços","Receita",IF(V5="Receitas_Não_Operacionais","Receita","")))</f>
        <v>#N/A</v>
      </c>
      <c r="U5" s="150" t="e">
        <f>IF(R5&lt;&gt;"",R5,IF(S5&lt;&gt;"",S5,IF(T5&lt;&gt;"",T5,"")))</f>
        <v>#N/A</v>
      </c>
      <c r="V5" s="154" t="e">
        <f>VLOOKUP(E5,'PC Receitas'!$O$4:$P$14,2,FALSE)</f>
        <v>#N/A</v>
      </c>
    </row>
    <row r="6" spans="1:23" ht="19.5" customHeight="1" thickTop="1" thickBot="1" x14ac:dyDescent="0.3">
      <c r="C6" s="58"/>
      <c r="D6" s="58" t="str">
        <f>IF(C6&lt;&gt;"",TEXT(C6,"00")&amp;"/05/"&amp;'Configurações Básicas'!$P$5,"")</f>
        <v/>
      </c>
      <c r="E6" s="58"/>
      <c r="F6" s="28"/>
      <c r="G6" s="58"/>
      <c r="H6" s="58"/>
      <c r="I6" s="167"/>
      <c r="J6" s="192"/>
      <c r="K6" s="168"/>
      <c r="L6" s="168"/>
      <c r="M6" s="56">
        <f>M5+IF(AND(K6="Pago",OR(E6='PC Receitas'!$O$4,E6='PC Receitas'!$O$5,E6='PC Receitas'!$O$6)),I6,IF(AND(K6="Pago",OR(E6='PC Receitas'!$O$7,E6='PC Receitas'!$O$8,E6='PC Receitas'!$O$9,E6='PC Receitas'!$O$10,E6='PC Receitas'!$O$11,E6='PC Receitas'!$O$12,E6='PC Receitas'!$O$13,E6='PC Receitas'!$O$14)),-I6,0))</f>
        <v>12927.7</v>
      </c>
      <c r="O6" s="221"/>
      <c r="P6" s="222"/>
      <c r="Q6" s="57"/>
      <c r="R6" s="153" t="e">
        <f t="shared" ref="R6:R69" si="0">IF(V6="Despesas_com_RH","Despesa",IF(V6="Despesas_Operacionais","Despesa",IF(V6="Despesas_com_Marketing","Despesa",IF(V6="Impostos","Despesa",IF(V6="Investimentos","Despesa","")))))</f>
        <v>#N/A</v>
      </c>
      <c r="S6" s="150" t="e">
        <f t="shared" ref="S6:S69" si="1">IF(V6="Despesas_com_Produtos","Despesa",IF(V6="Despesas_com_Serviços","Despesa",IF(V6="Despesas_Não_Operacionais","Despesa","")))</f>
        <v>#N/A</v>
      </c>
      <c r="T6" s="150" t="e">
        <f t="shared" ref="T6:T69" si="2">IF(V6="Receitas_com_Produtos","Receita",IF(V6="Receitas_com_Serviços","Receita",IF(V6="Receitas_Não_Operacionais","Receita","")))</f>
        <v>#N/A</v>
      </c>
      <c r="U6" s="150" t="e">
        <f t="shared" ref="U6:U69" si="3">IF(R6&lt;&gt;"",R6,IF(S6&lt;&gt;"",S6,IF(T6&lt;&gt;"",T6,"")))</f>
        <v>#N/A</v>
      </c>
      <c r="V6" s="154" t="e">
        <f>VLOOKUP(E6,'PC Receitas'!$O$4:$P$14,2,FALSE)</f>
        <v>#N/A</v>
      </c>
    </row>
    <row r="7" spans="1:23" ht="19.5" customHeight="1" thickTop="1" thickBot="1" x14ac:dyDescent="0.3">
      <c r="C7" s="58"/>
      <c r="D7" s="58" t="str">
        <f>IF(C7&lt;&gt;"",TEXT(C7,"00")&amp;"/05/"&amp;'Configurações Básicas'!$P$5,"")</f>
        <v/>
      </c>
      <c r="E7" s="58"/>
      <c r="F7" s="28"/>
      <c r="G7" s="58"/>
      <c r="H7" s="58"/>
      <c r="I7" s="167"/>
      <c r="J7" s="192"/>
      <c r="K7" s="168"/>
      <c r="L7" s="168"/>
      <c r="M7" s="56">
        <f>M6+IF(AND(K7="Pago",OR(E7='PC Receitas'!$O$4,E7='PC Receitas'!$O$5,E7='PC Receitas'!$O$6)),I7,IF(AND(K7="Pago",OR(E7='PC Receitas'!$O$7,E7='PC Receitas'!$O$8,E7='PC Receitas'!$O$9,E7='PC Receitas'!$O$10,E7='PC Receitas'!$O$11,E7='PC Receitas'!$O$12,E7='PC Receitas'!$O$13,E7='PC Receitas'!$O$14)),-I7,0))</f>
        <v>12927.7</v>
      </c>
      <c r="O7" s="211" t="s">
        <v>27</v>
      </c>
      <c r="P7" s="214">
        <f>SUMIFS($I$5:$I$605,$E$5:$E$605,'PC Receitas'!O4,$K$5:$K$605,"Pago")+SUMIFS($I$5:$I$605,$E$5:$E$605,'PC Receitas'!O5,$K$5:$K$605,"Pago")+SUMIFS($I$5:$I$605,$E$5:$E$605,'PC Receitas'!O6,$K$5:$K$605,"Pago")</f>
        <v>0</v>
      </c>
      <c r="Q7" s="22"/>
      <c r="R7" s="153" t="e">
        <f t="shared" si="0"/>
        <v>#N/A</v>
      </c>
      <c r="S7" s="150" t="e">
        <f t="shared" si="1"/>
        <v>#N/A</v>
      </c>
      <c r="T7" s="150" t="e">
        <f t="shared" si="2"/>
        <v>#N/A</v>
      </c>
      <c r="U7" s="150" t="e">
        <f t="shared" si="3"/>
        <v>#N/A</v>
      </c>
      <c r="V7" s="154" t="e">
        <f>VLOOKUP(E7,'PC Receitas'!$O$4:$P$14,2,FALSE)</f>
        <v>#N/A</v>
      </c>
    </row>
    <row r="8" spans="1:23" ht="19.5" customHeight="1" thickTop="1" thickBot="1" x14ac:dyDescent="0.3">
      <c r="C8" s="58"/>
      <c r="D8" s="58" t="str">
        <f>IF(C8&lt;&gt;"",TEXT(C8,"00")&amp;"/05/"&amp;'Configurações Básicas'!$P$5,"")</f>
        <v/>
      </c>
      <c r="E8" s="58"/>
      <c r="F8" s="28"/>
      <c r="G8" s="58"/>
      <c r="H8" s="58"/>
      <c r="I8" s="167"/>
      <c r="J8" s="192"/>
      <c r="K8" s="168"/>
      <c r="L8" s="168"/>
      <c r="M8" s="56">
        <f>M7+IF(AND(K8="Pago",OR(E8='PC Receitas'!$O$4,E8='PC Receitas'!$O$5,E8='PC Receitas'!$O$6)),I8,IF(AND(K8="Pago",OR(E8='PC Receitas'!$O$7,E8='PC Receitas'!$O$8,E8='PC Receitas'!$O$9,E8='PC Receitas'!$O$10,E8='PC Receitas'!$O$11,E8='PC Receitas'!$O$12,E8='PC Receitas'!$O$13,E8='PC Receitas'!$O$14)),-I8,0))</f>
        <v>12927.7</v>
      </c>
      <c r="O8" s="211"/>
      <c r="P8" s="215"/>
      <c r="Q8" s="22"/>
      <c r="R8" s="153" t="e">
        <f t="shared" si="0"/>
        <v>#N/A</v>
      </c>
      <c r="S8" s="150" t="e">
        <f t="shared" si="1"/>
        <v>#N/A</v>
      </c>
      <c r="T8" s="150" t="e">
        <f t="shared" si="2"/>
        <v>#N/A</v>
      </c>
      <c r="U8" s="150" t="e">
        <f t="shared" si="3"/>
        <v>#N/A</v>
      </c>
      <c r="V8" s="154" t="e">
        <f>VLOOKUP(E8,'PC Receitas'!$O$4:$P$14,2,FALSE)</f>
        <v>#N/A</v>
      </c>
    </row>
    <row r="9" spans="1:23" ht="19.5" customHeight="1" thickTop="1" thickBot="1" x14ac:dyDescent="0.3">
      <c r="C9" s="58"/>
      <c r="D9" s="58" t="str">
        <f>IF(C9&lt;&gt;"",TEXT(C9,"00")&amp;"/05/"&amp;'Configurações Básicas'!$P$5,"")</f>
        <v/>
      </c>
      <c r="E9" s="58"/>
      <c r="F9" s="28"/>
      <c r="G9" s="58"/>
      <c r="H9" s="58"/>
      <c r="I9" s="167"/>
      <c r="J9" s="192"/>
      <c r="K9" s="168"/>
      <c r="L9" s="168"/>
      <c r="M9" s="56">
        <f>M8+IF(AND(K9="Pago",OR(E9='PC Receitas'!$O$4,E9='PC Receitas'!$O$5,E9='PC Receitas'!$O$6)),I9,IF(AND(K9="Pago",OR(E9='PC Receitas'!$O$7,E9='PC Receitas'!$O$8,E9='PC Receitas'!$O$9,E9='PC Receitas'!$O$10,E9='PC Receitas'!$O$11,E9='PC Receitas'!$O$12,E9='PC Receitas'!$O$13,E9='PC Receitas'!$O$14)),-I9,0))</f>
        <v>12927.7</v>
      </c>
      <c r="O9" s="211" t="s">
        <v>28</v>
      </c>
      <c r="P9" s="212">
        <f>SUMIFS($I$5:$I$605,$E$5:$E$605,'PC Receitas'!$O$7,$K$5:$K$605,"Pago")+SUMIFS($I$5:$I$605,$E$5:$E$605,'PC Receitas'!$O$8,$K$5:$K$605,"Pago")+SUMIFS($I$5:$I$605,$E$5:$E$605,'PC Receitas'!$O$9,$K$5:$K$605,"Pago")+SUMIFS($I$5:$I$605,$E$5:$E$605,'PC Receitas'!$O$10,$K$5:$K$605,"Pago")+SUMIFS($I$5:$I$605,$E$5:$E$605,'PC Receitas'!$O$11,$K$5:$K$605,"Pago")+SUMIFS($I$5:$I$605,$E$5:$E$605,'PC Receitas'!$O$12,$K$5:$K$605,"Pago")+SUMIFS($I$5:$I$605,$E$5:$E$605,'PC Receitas'!$O$13,$K$5:$K$605,"Pago")+SUMIFS($I$5:$I$605,$E$5:$E$605,'PC Receitas'!$O$14,$K$5:$K$605,"Pago")</f>
        <v>0</v>
      </c>
      <c r="Q9" s="22"/>
      <c r="R9" s="153" t="e">
        <f t="shared" si="0"/>
        <v>#N/A</v>
      </c>
      <c r="S9" s="150" t="e">
        <f t="shared" si="1"/>
        <v>#N/A</v>
      </c>
      <c r="T9" s="150" t="e">
        <f t="shared" si="2"/>
        <v>#N/A</v>
      </c>
      <c r="U9" s="150" t="e">
        <f t="shared" si="3"/>
        <v>#N/A</v>
      </c>
      <c r="V9" s="154" t="e">
        <f>VLOOKUP(E9,'PC Receitas'!$O$4:$P$14,2,FALSE)</f>
        <v>#N/A</v>
      </c>
    </row>
    <row r="10" spans="1:23" ht="19.5" customHeight="1" thickTop="1" thickBot="1" x14ac:dyDescent="0.3">
      <c r="C10" s="58"/>
      <c r="D10" s="58" t="str">
        <f>IF(C10&lt;&gt;"",TEXT(C10,"00")&amp;"/05/"&amp;'Configurações Básicas'!$P$5,"")</f>
        <v/>
      </c>
      <c r="E10" s="58"/>
      <c r="F10" s="28"/>
      <c r="G10" s="58"/>
      <c r="H10" s="58"/>
      <c r="I10" s="167"/>
      <c r="J10" s="192"/>
      <c r="K10" s="168"/>
      <c r="L10" s="168"/>
      <c r="M10" s="56">
        <f>M9+IF(AND(K10="Pago",OR(E10='PC Receitas'!$O$4,E10='PC Receitas'!$O$5,E10='PC Receitas'!$O$6)),I10,IF(AND(K10="Pago",OR(E10='PC Receitas'!$O$7,E10='PC Receitas'!$O$8,E10='PC Receitas'!$O$9,E10='PC Receitas'!$O$10,E10='PC Receitas'!$O$11,E10='PC Receitas'!$O$12,E10='PC Receitas'!$O$13,E10='PC Receitas'!$O$14)),-I10,0))</f>
        <v>12927.7</v>
      </c>
      <c r="O10" s="211"/>
      <c r="P10" s="213"/>
      <c r="Q10" s="22"/>
      <c r="R10" s="153" t="e">
        <f t="shared" si="0"/>
        <v>#N/A</v>
      </c>
      <c r="S10" s="150" t="e">
        <f t="shared" si="1"/>
        <v>#N/A</v>
      </c>
      <c r="T10" s="150" t="e">
        <f t="shared" si="2"/>
        <v>#N/A</v>
      </c>
      <c r="U10" s="150" t="e">
        <f t="shared" si="3"/>
        <v>#N/A</v>
      </c>
      <c r="V10" s="154" t="e">
        <f>VLOOKUP(E10,'PC Receitas'!$O$4:$P$14,2,FALSE)</f>
        <v>#N/A</v>
      </c>
    </row>
    <row r="11" spans="1:23" ht="19.5" customHeight="1" thickTop="1" thickBot="1" x14ac:dyDescent="0.3">
      <c r="C11" s="58"/>
      <c r="D11" s="58" t="str">
        <f>IF(C11&lt;&gt;"",TEXT(C11,"00")&amp;"/05/"&amp;'Configurações Básicas'!$P$5,"")</f>
        <v/>
      </c>
      <c r="E11" s="58"/>
      <c r="F11" s="28"/>
      <c r="G11" s="58"/>
      <c r="H11" s="58"/>
      <c r="I11" s="167"/>
      <c r="J11" s="192"/>
      <c r="K11" s="168"/>
      <c r="L11" s="168"/>
      <c r="M11" s="56">
        <f>M10+IF(AND(K11="Pago",OR(E11='PC Receitas'!$O$4,E11='PC Receitas'!$O$5,E11='PC Receitas'!$O$6)),I11,IF(AND(K11="Pago",OR(E11='PC Receitas'!$O$7,E11='PC Receitas'!$O$8,E11='PC Receitas'!$O$9,E11='PC Receitas'!$O$10,E11='PC Receitas'!$O$11,E11='PC Receitas'!$O$12,E11='PC Receitas'!$O$13,E11='PC Receitas'!$O$14)),-I11,0))</f>
        <v>12927.7</v>
      </c>
      <c r="O11" s="211" t="s">
        <v>30</v>
      </c>
      <c r="P11" s="212">
        <f>P7-P9</f>
        <v>0</v>
      </c>
      <c r="Q11" s="22"/>
      <c r="R11" s="153" t="e">
        <f t="shared" si="0"/>
        <v>#N/A</v>
      </c>
      <c r="S11" s="150" t="e">
        <f t="shared" si="1"/>
        <v>#N/A</v>
      </c>
      <c r="T11" s="150" t="e">
        <f t="shared" si="2"/>
        <v>#N/A</v>
      </c>
      <c r="U11" s="150" t="e">
        <f t="shared" si="3"/>
        <v>#N/A</v>
      </c>
      <c r="V11" s="154" t="e">
        <f>VLOOKUP(E11,'PC Receitas'!$O$4:$P$14,2,FALSE)</f>
        <v>#N/A</v>
      </c>
    </row>
    <row r="12" spans="1:23" ht="19.5" customHeight="1" thickTop="1" thickBot="1" x14ac:dyDescent="0.3">
      <c r="C12" s="58"/>
      <c r="D12" s="58" t="str">
        <f>IF(C12&lt;&gt;"",TEXT(C12,"00")&amp;"/05/"&amp;'Configurações Básicas'!$P$5,"")</f>
        <v/>
      </c>
      <c r="E12" s="58"/>
      <c r="F12" s="28"/>
      <c r="G12" s="58"/>
      <c r="H12" s="58"/>
      <c r="I12" s="167"/>
      <c r="J12" s="192"/>
      <c r="K12" s="60"/>
      <c r="L12" s="168"/>
      <c r="M12" s="56">
        <f>M11+IF(AND(K12="Pago",OR(E12='PC Receitas'!$O$4,E12='PC Receitas'!$O$5,E12='PC Receitas'!$O$6)),I12,IF(AND(K12="Pago",OR(E12='PC Receitas'!$O$7,E12='PC Receitas'!$O$8,E12='PC Receitas'!$O$9,E12='PC Receitas'!$O$10,E12='PC Receitas'!$O$11,E12='PC Receitas'!$O$12,E12='PC Receitas'!$O$13,E12='PC Receitas'!$O$14)),-I12,0))</f>
        <v>12927.7</v>
      </c>
      <c r="O12" s="211"/>
      <c r="P12" s="213"/>
      <c r="Q12" s="22"/>
      <c r="R12" s="153" t="e">
        <f t="shared" si="0"/>
        <v>#N/A</v>
      </c>
      <c r="S12" s="150" t="e">
        <f t="shared" si="1"/>
        <v>#N/A</v>
      </c>
      <c r="T12" s="150" t="e">
        <f t="shared" si="2"/>
        <v>#N/A</v>
      </c>
      <c r="U12" s="150" t="e">
        <f t="shared" si="3"/>
        <v>#N/A</v>
      </c>
      <c r="V12" s="154" t="e">
        <f>VLOOKUP(E12,'PC Receitas'!$O$4:$P$14,2,FALSE)</f>
        <v>#N/A</v>
      </c>
    </row>
    <row r="13" spans="1:23" ht="19.5" customHeight="1" thickTop="1" thickBot="1" x14ac:dyDescent="0.3">
      <c r="C13" s="58"/>
      <c r="D13" s="58" t="str">
        <f>IF(C13&lt;&gt;"",TEXT(C13,"00")&amp;"/05/"&amp;'Configurações Básicas'!$P$5,"")</f>
        <v/>
      </c>
      <c r="E13" s="58"/>
      <c r="F13" s="28"/>
      <c r="G13" s="58"/>
      <c r="H13" s="58"/>
      <c r="I13" s="167"/>
      <c r="J13" s="192"/>
      <c r="K13" s="168"/>
      <c r="L13" s="168"/>
      <c r="M13" s="56">
        <f>M12+IF(AND(K13="Pago",OR(E13='PC Receitas'!$O$4,E13='PC Receitas'!$O$5,E13='PC Receitas'!$O$6)),I13,IF(AND(K13="Pago",OR(E13='PC Receitas'!$O$7,E13='PC Receitas'!$O$8,E13='PC Receitas'!$O$9,E13='PC Receitas'!$O$10,E13='PC Receitas'!$O$11,E13='PC Receitas'!$O$12,E13='PC Receitas'!$O$13,E13='PC Receitas'!$O$14)),-I13,0))</f>
        <v>12927.7</v>
      </c>
      <c r="O13" s="211" t="s">
        <v>66</v>
      </c>
      <c r="P13" s="212">
        <f>M605</f>
        <v>12927.7</v>
      </c>
      <c r="Q13" s="22"/>
      <c r="R13" s="153" t="e">
        <f t="shared" si="0"/>
        <v>#N/A</v>
      </c>
      <c r="S13" s="150" t="e">
        <f t="shared" si="1"/>
        <v>#N/A</v>
      </c>
      <c r="T13" s="150" t="e">
        <f t="shared" si="2"/>
        <v>#N/A</v>
      </c>
      <c r="U13" s="150" t="e">
        <f t="shared" si="3"/>
        <v>#N/A</v>
      </c>
      <c r="V13" s="154" t="e">
        <f>VLOOKUP(E13,'PC Receitas'!$O$4:$P$14,2,FALSE)</f>
        <v>#N/A</v>
      </c>
    </row>
    <row r="14" spans="1:23" ht="19.5" customHeight="1" thickTop="1" thickBot="1" x14ac:dyDescent="0.3">
      <c r="C14" s="58"/>
      <c r="D14" s="58" t="str">
        <f>IF(C14&lt;&gt;"",TEXT(C14,"00")&amp;"/05/"&amp;'Configurações Básicas'!$P$5,"")</f>
        <v/>
      </c>
      <c r="E14" s="58"/>
      <c r="F14" s="28"/>
      <c r="G14" s="28"/>
      <c r="H14" s="28"/>
      <c r="I14" s="167"/>
      <c r="J14" s="192"/>
      <c r="K14" s="168"/>
      <c r="L14" s="168"/>
      <c r="M14" s="56">
        <f>M13+IF(AND(K14="Pago",OR(E14='PC Receitas'!$O$4,E14='PC Receitas'!$O$5,E14='PC Receitas'!$O$6)),I14,IF(AND(K14="Pago",OR(E14='PC Receitas'!$O$7,E14='PC Receitas'!$O$8,E14='PC Receitas'!$O$9,E14='PC Receitas'!$O$10,E14='PC Receitas'!$O$11,E14='PC Receitas'!$O$12,E14='PC Receitas'!$O$13,E14='PC Receitas'!$O$14)),-I14,0))</f>
        <v>12927.7</v>
      </c>
      <c r="O14" s="211"/>
      <c r="P14" s="216"/>
      <c r="Q14" s="22"/>
      <c r="R14" s="153" t="e">
        <f t="shared" si="0"/>
        <v>#N/A</v>
      </c>
      <c r="S14" s="150" t="e">
        <f t="shared" si="1"/>
        <v>#N/A</v>
      </c>
      <c r="T14" s="150" t="e">
        <f t="shared" si="2"/>
        <v>#N/A</v>
      </c>
      <c r="U14" s="150" t="e">
        <f t="shared" si="3"/>
        <v>#N/A</v>
      </c>
      <c r="V14" s="154" t="e">
        <f>VLOOKUP(E14,'PC Receitas'!$O$4:$P$14,2,FALSE)</f>
        <v>#N/A</v>
      </c>
    </row>
    <row r="15" spans="1:23" ht="19.5" customHeight="1" thickTop="1" thickBot="1" x14ac:dyDescent="0.3">
      <c r="C15" s="58"/>
      <c r="D15" s="58" t="str">
        <f>IF(C15&lt;&gt;"",TEXT(C15,"00")&amp;"/05/"&amp;'Configurações Básicas'!$P$5,"")</f>
        <v/>
      </c>
      <c r="E15" s="58"/>
      <c r="F15" s="28"/>
      <c r="G15" s="28"/>
      <c r="H15" s="28"/>
      <c r="I15" s="167"/>
      <c r="J15" s="192"/>
      <c r="K15" s="168"/>
      <c r="L15" s="168"/>
      <c r="M15" s="56">
        <f>M14+IF(AND(K15="Pago",OR(E15='PC Receitas'!$O$4,E15='PC Receitas'!$O$5,E15='PC Receitas'!$O$6)),I15,IF(AND(K15="Pago",OR(E15='PC Receitas'!$O$7,E15='PC Receitas'!$O$8,E15='PC Receitas'!$O$9,E15='PC Receitas'!$O$10,E15='PC Receitas'!$O$11,E15='PC Receitas'!$O$12,E15='PC Receitas'!$O$13,E15='PC Receitas'!$O$14)),-I15,0))</f>
        <v>12927.7</v>
      </c>
      <c r="R15" s="153" t="e">
        <f t="shared" si="0"/>
        <v>#N/A</v>
      </c>
      <c r="S15" s="150" t="e">
        <f t="shared" si="1"/>
        <v>#N/A</v>
      </c>
      <c r="T15" s="150" t="e">
        <f t="shared" si="2"/>
        <v>#N/A</v>
      </c>
      <c r="U15" s="150" t="e">
        <f t="shared" si="3"/>
        <v>#N/A</v>
      </c>
      <c r="V15" s="154" t="e">
        <f>VLOOKUP(E15,'PC Receitas'!$O$4:$P$14,2,FALSE)</f>
        <v>#N/A</v>
      </c>
    </row>
    <row r="16" spans="1:23" ht="19.5" customHeight="1" thickTop="1" thickBot="1" x14ac:dyDescent="0.3">
      <c r="C16" s="58"/>
      <c r="D16" s="58" t="str">
        <f>IF(C16&lt;&gt;"",TEXT(C16,"00")&amp;"/05/"&amp;'Configurações Básicas'!$P$5,"")</f>
        <v/>
      </c>
      <c r="E16" s="58"/>
      <c r="F16" s="28"/>
      <c r="G16" s="58"/>
      <c r="H16" s="58"/>
      <c r="I16" s="167"/>
      <c r="J16" s="192"/>
      <c r="K16" s="60"/>
      <c r="L16" s="168"/>
      <c r="M16" s="56">
        <f>M15+IF(AND(K16="Pago",OR(E16='PC Receitas'!$O$4,E16='PC Receitas'!$O$5,E16='PC Receitas'!$O$6)),I16,IF(AND(K16="Pago",OR(E16='PC Receitas'!$O$7,E16='PC Receitas'!$O$8,E16='PC Receitas'!$O$9,E16='PC Receitas'!$O$10,E16='PC Receitas'!$O$11,E16='PC Receitas'!$O$12,E16='PC Receitas'!$O$13,E16='PC Receitas'!$O$14)),-I16,0))</f>
        <v>12927.7</v>
      </c>
      <c r="O16" s="150" t="str">
        <f>'PC Receitas'!O4</f>
        <v>RECEITAS COM PRODUTO</v>
      </c>
      <c r="R16" s="153" t="e">
        <f t="shared" si="0"/>
        <v>#N/A</v>
      </c>
      <c r="S16" s="150" t="e">
        <f t="shared" si="1"/>
        <v>#N/A</v>
      </c>
      <c r="T16" s="150" t="e">
        <f t="shared" si="2"/>
        <v>#N/A</v>
      </c>
      <c r="U16" s="150" t="e">
        <f t="shared" si="3"/>
        <v>#N/A</v>
      </c>
      <c r="V16" s="154" t="e">
        <f>VLOOKUP(E16,'PC Receitas'!$O$4:$P$14,2,FALSE)</f>
        <v>#N/A</v>
      </c>
    </row>
    <row r="17" spans="3:22" ht="19.5" customHeight="1" thickTop="1" thickBot="1" x14ac:dyDescent="0.3">
      <c r="C17" s="58"/>
      <c r="D17" s="58" t="str">
        <f>IF(C17&lt;&gt;"",TEXT(C17,"00")&amp;"/05/"&amp;'Configurações Básicas'!$P$5,"")</f>
        <v/>
      </c>
      <c r="E17" s="58"/>
      <c r="F17" s="28"/>
      <c r="G17" s="58"/>
      <c r="H17" s="58"/>
      <c r="I17" s="167"/>
      <c r="J17" s="192"/>
      <c r="K17" s="168"/>
      <c r="L17" s="168"/>
      <c r="M17" s="56">
        <f>M16+IF(AND(K17="Pago",OR(E17='PC Receitas'!$O$4,E17='PC Receitas'!$O$5,E17='PC Receitas'!$O$6)),I17,IF(AND(K17="Pago",OR(E17='PC Receitas'!$O$7,E17='PC Receitas'!$O$8,E17='PC Receitas'!$O$9,E17='PC Receitas'!$O$10,E17='PC Receitas'!$O$11,E17='PC Receitas'!$O$12,E17='PC Receitas'!$O$13,E17='PC Receitas'!$O$14)),-I17,0))</f>
        <v>12927.7</v>
      </c>
      <c r="O17" s="150" t="str">
        <f>'PC Receitas'!O5</f>
        <v>RECEITAS COM SERVIÇOS</v>
      </c>
      <c r="R17" s="153" t="e">
        <f t="shared" si="0"/>
        <v>#N/A</v>
      </c>
      <c r="S17" s="150" t="e">
        <f t="shared" si="1"/>
        <v>#N/A</v>
      </c>
      <c r="T17" s="150" t="e">
        <f t="shared" si="2"/>
        <v>#N/A</v>
      </c>
      <c r="U17" s="150" t="e">
        <f t="shared" si="3"/>
        <v>#N/A</v>
      </c>
      <c r="V17" s="154" t="e">
        <f>VLOOKUP(E17,'PC Receitas'!$O$4:$P$14,2,FALSE)</f>
        <v>#N/A</v>
      </c>
    </row>
    <row r="18" spans="3:22" ht="19.5" customHeight="1" thickTop="1" thickBot="1" x14ac:dyDescent="0.3">
      <c r="C18" s="58"/>
      <c r="D18" s="58" t="str">
        <f>IF(C18&lt;&gt;"",TEXT(C18,"00")&amp;"/05/"&amp;'Configurações Básicas'!$P$5,"")</f>
        <v/>
      </c>
      <c r="E18" s="58"/>
      <c r="F18" s="28"/>
      <c r="G18" s="58"/>
      <c r="H18" s="58"/>
      <c r="I18" s="167"/>
      <c r="J18" s="192"/>
      <c r="K18" s="168"/>
      <c r="L18" s="168"/>
      <c r="M18" s="56">
        <f>M17+IF(AND(K18="Pago",OR(E18='PC Receitas'!$O$4,E18='PC Receitas'!$O$5,E18='PC Receitas'!$O$6)),I18,IF(AND(K18="Pago",OR(E18='PC Receitas'!$O$7,E18='PC Receitas'!$O$8,E18='PC Receitas'!$O$9,E18='PC Receitas'!$O$10,E18='PC Receitas'!$O$11,E18='PC Receitas'!$O$12,E18='PC Receitas'!$O$13,E18='PC Receitas'!$O$14)),-I18,0))</f>
        <v>12927.7</v>
      </c>
      <c r="O18" s="150" t="str">
        <f>'PC Receitas'!O6</f>
        <v>RECEITAS NÃO OPERACIONAIS</v>
      </c>
      <c r="R18" s="153" t="e">
        <f t="shared" si="0"/>
        <v>#N/A</v>
      </c>
      <c r="S18" s="150" t="e">
        <f t="shared" si="1"/>
        <v>#N/A</v>
      </c>
      <c r="T18" s="150" t="e">
        <f t="shared" si="2"/>
        <v>#N/A</v>
      </c>
      <c r="U18" s="150" t="e">
        <f t="shared" si="3"/>
        <v>#N/A</v>
      </c>
      <c r="V18" s="154" t="e">
        <f>VLOOKUP(E18,'PC Receitas'!$O$4:$P$14,2,FALSE)</f>
        <v>#N/A</v>
      </c>
    </row>
    <row r="19" spans="3:22" ht="19.5" customHeight="1" thickTop="1" thickBot="1" x14ac:dyDescent="0.3">
      <c r="C19" s="58"/>
      <c r="D19" s="58" t="str">
        <f>IF(C19&lt;&gt;"",TEXT(C19,"00")&amp;"/05/"&amp;'Configurações Básicas'!$P$5,"")</f>
        <v/>
      </c>
      <c r="E19" s="58"/>
      <c r="F19" s="28"/>
      <c r="G19" s="28"/>
      <c r="H19" s="28"/>
      <c r="I19" s="167"/>
      <c r="J19" s="192"/>
      <c r="K19" s="168"/>
      <c r="L19" s="168"/>
      <c r="M19" s="56">
        <f>M18+IF(AND(K19="Pago",OR(E19='PC Receitas'!$O$4,E19='PC Receitas'!$O$5,E19='PC Receitas'!$O$6)),I19,IF(AND(K19="Pago",OR(E19='PC Receitas'!$O$7,E19='PC Receitas'!$O$8,E19='PC Receitas'!$O$9,E19='PC Receitas'!$O$10,E19='PC Receitas'!$O$11,E19='PC Receitas'!$O$12,E19='PC Receitas'!$O$13,E19='PC Receitas'!$O$14)),-I19,0))</f>
        <v>12927.7</v>
      </c>
      <c r="O19" s="150" t="str">
        <f>'PC Receitas'!O7</f>
        <v>DESPESAS COM PRODUTOS</v>
      </c>
      <c r="R19" s="153" t="e">
        <f t="shared" si="0"/>
        <v>#N/A</v>
      </c>
      <c r="S19" s="150" t="e">
        <f t="shared" si="1"/>
        <v>#N/A</v>
      </c>
      <c r="T19" s="150" t="e">
        <f t="shared" si="2"/>
        <v>#N/A</v>
      </c>
      <c r="U19" s="150" t="e">
        <f t="shared" si="3"/>
        <v>#N/A</v>
      </c>
      <c r="V19" s="154" t="e">
        <f>VLOOKUP(E19,'PC Receitas'!$O$4:$P$14,2,FALSE)</f>
        <v>#N/A</v>
      </c>
    </row>
    <row r="20" spans="3:22" ht="19.5" customHeight="1" thickTop="1" thickBot="1" x14ac:dyDescent="0.3">
      <c r="C20" s="58"/>
      <c r="D20" s="58" t="str">
        <f>IF(C20&lt;&gt;"",TEXT(C20,"00")&amp;"/05/"&amp;'Configurações Básicas'!$P$5,"")</f>
        <v/>
      </c>
      <c r="E20" s="58"/>
      <c r="F20" s="28"/>
      <c r="G20" s="58"/>
      <c r="H20" s="58"/>
      <c r="I20" s="167"/>
      <c r="J20" s="192"/>
      <c r="K20" s="168"/>
      <c r="L20" s="168"/>
      <c r="M20" s="56">
        <f>M19+IF(AND(K20="Pago",OR(E20='PC Receitas'!$O$4,E20='PC Receitas'!$O$5,E20='PC Receitas'!$O$6)),I20,IF(AND(K20="Pago",OR(E20='PC Receitas'!$O$7,E20='PC Receitas'!$O$8,E20='PC Receitas'!$O$9,E20='PC Receitas'!$O$10,E20='PC Receitas'!$O$11,E20='PC Receitas'!$O$12,E20='PC Receitas'!$O$13,E20='PC Receitas'!$O$14)),-I20,0))</f>
        <v>12927.7</v>
      </c>
      <c r="O20" s="150" t="str">
        <f>'PC Receitas'!O8</f>
        <v>DESPESAS COM SERVIÇOS</v>
      </c>
      <c r="R20" s="153" t="e">
        <f t="shared" si="0"/>
        <v>#N/A</v>
      </c>
      <c r="S20" s="150" t="e">
        <f t="shared" si="1"/>
        <v>#N/A</v>
      </c>
      <c r="T20" s="150" t="e">
        <f t="shared" si="2"/>
        <v>#N/A</v>
      </c>
      <c r="U20" s="150" t="e">
        <f t="shared" si="3"/>
        <v>#N/A</v>
      </c>
      <c r="V20" s="154" t="e">
        <f>VLOOKUP(E20,'PC Receitas'!$O$4:$P$14,2,FALSE)</f>
        <v>#N/A</v>
      </c>
    </row>
    <row r="21" spans="3:22" ht="19.5" customHeight="1" thickTop="1" thickBot="1" x14ac:dyDescent="0.3">
      <c r="C21" s="58"/>
      <c r="D21" s="58" t="str">
        <f>IF(C21&lt;&gt;"",TEXT(C21,"00")&amp;"/05/"&amp;'Configurações Básicas'!$P$5,"")</f>
        <v/>
      </c>
      <c r="E21" s="58"/>
      <c r="F21" s="28"/>
      <c r="G21" s="58"/>
      <c r="H21" s="58"/>
      <c r="I21" s="167"/>
      <c r="J21" s="192"/>
      <c r="K21" s="168"/>
      <c r="L21" s="168"/>
      <c r="M21" s="56">
        <f>M20+IF(AND(K21="Pago",OR(E21='PC Receitas'!$O$4,E21='PC Receitas'!$O$5,E21='PC Receitas'!$O$6)),I21,IF(AND(K21="Pago",OR(E21='PC Receitas'!$O$7,E21='PC Receitas'!$O$8,E21='PC Receitas'!$O$9,E21='PC Receitas'!$O$10,E21='PC Receitas'!$O$11,E21='PC Receitas'!$O$12,E21='PC Receitas'!$O$13,E21='PC Receitas'!$O$14)),-I21,0))</f>
        <v>12927.7</v>
      </c>
      <c r="O21" s="150" t="str">
        <f>'PC Receitas'!O9</f>
        <v>DESPESAS NÃO OPERACIONAIS</v>
      </c>
      <c r="R21" s="153" t="e">
        <f t="shared" si="0"/>
        <v>#N/A</v>
      </c>
      <c r="S21" s="150" t="e">
        <f t="shared" si="1"/>
        <v>#N/A</v>
      </c>
      <c r="T21" s="150" t="e">
        <f t="shared" si="2"/>
        <v>#N/A</v>
      </c>
      <c r="U21" s="150" t="e">
        <f t="shared" si="3"/>
        <v>#N/A</v>
      </c>
      <c r="V21" s="154" t="e">
        <f>VLOOKUP(E21,'PC Receitas'!$O$4:$P$14,2,FALSE)</f>
        <v>#N/A</v>
      </c>
    </row>
    <row r="22" spans="3:22" ht="19.5" customHeight="1" thickTop="1" thickBot="1" x14ac:dyDescent="0.3">
      <c r="C22" s="58"/>
      <c r="D22" s="58" t="str">
        <f>IF(C22&lt;&gt;"",TEXT(C22,"00")&amp;"/05/"&amp;'Configurações Básicas'!$P$5,"")</f>
        <v/>
      </c>
      <c r="E22" s="58"/>
      <c r="F22" s="28"/>
      <c r="G22" s="58"/>
      <c r="H22" s="58"/>
      <c r="I22" s="167"/>
      <c r="J22" s="192"/>
      <c r="K22" s="60"/>
      <c r="L22" s="168"/>
      <c r="M22" s="56">
        <f>M21+IF(AND(K22="Pago",OR(E22='PC Receitas'!$O$4,E22='PC Receitas'!$O$5,E22='PC Receitas'!$O$6)),I22,IF(AND(K22="Pago",OR(E22='PC Receitas'!$O$7,E22='PC Receitas'!$O$8,E22='PC Receitas'!$O$9,E22='PC Receitas'!$O$10,E22='PC Receitas'!$O$11,E22='PC Receitas'!$O$12,E22='PC Receitas'!$O$13,E22='PC Receitas'!$O$14)),-I22,0))</f>
        <v>12927.7</v>
      </c>
      <c r="O22" s="150" t="str">
        <f>'PC Receitas'!O10</f>
        <v>DESPESAS COM RH</v>
      </c>
      <c r="R22" s="153" t="e">
        <f t="shared" si="0"/>
        <v>#N/A</v>
      </c>
      <c r="S22" s="150" t="e">
        <f t="shared" si="1"/>
        <v>#N/A</v>
      </c>
      <c r="T22" s="150" t="e">
        <f t="shared" si="2"/>
        <v>#N/A</v>
      </c>
      <c r="U22" s="150" t="e">
        <f t="shared" si="3"/>
        <v>#N/A</v>
      </c>
      <c r="V22" s="154" t="e">
        <f>VLOOKUP(E22,'PC Receitas'!$O$4:$P$14,2,FALSE)</f>
        <v>#N/A</v>
      </c>
    </row>
    <row r="23" spans="3:22" ht="19.5" customHeight="1" thickTop="1" thickBot="1" x14ac:dyDescent="0.3">
      <c r="C23" s="58"/>
      <c r="D23" s="58" t="str">
        <f>IF(C23&lt;&gt;"",TEXT(C23,"00")&amp;"/05/"&amp;'Configurações Básicas'!$P$5,"")</f>
        <v/>
      </c>
      <c r="E23" s="58"/>
      <c r="F23" s="28"/>
      <c r="G23" s="58"/>
      <c r="H23" s="58"/>
      <c r="I23" s="167"/>
      <c r="J23" s="192"/>
      <c r="K23" s="168"/>
      <c r="L23" s="168"/>
      <c r="M23" s="56">
        <f>M22+IF(AND(K23="Pago",OR(E23='PC Receitas'!$O$4,E23='PC Receitas'!$O$5,E23='PC Receitas'!$O$6)),I23,IF(AND(K23="Pago",OR(E23='PC Receitas'!$O$7,E23='PC Receitas'!$O$8,E23='PC Receitas'!$O$9,E23='PC Receitas'!$O$10,E23='PC Receitas'!$O$11,E23='PC Receitas'!$O$12,E23='PC Receitas'!$O$13,E23='PC Receitas'!$O$14)),-I23,0))</f>
        <v>12927.7</v>
      </c>
      <c r="O23" s="150" t="str">
        <f>'PC Receitas'!O11</f>
        <v>DESPESAS OPERACIONAIS</v>
      </c>
      <c r="R23" s="153" t="e">
        <f t="shared" si="0"/>
        <v>#N/A</v>
      </c>
      <c r="S23" s="150" t="e">
        <f t="shared" si="1"/>
        <v>#N/A</v>
      </c>
      <c r="T23" s="150" t="e">
        <f t="shared" si="2"/>
        <v>#N/A</v>
      </c>
      <c r="U23" s="150" t="e">
        <f t="shared" si="3"/>
        <v>#N/A</v>
      </c>
      <c r="V23" s="154" t="e">
        <f>VLOOKUP(E23,'PC Receitas'!$O$4:$P$14,2,FALSE)</f>
        <v>#N/A</v>
      </c>
    </row>
    <row r="24" spans="3:22" ht="19.5" customHeight="1" thickTop="1" thickBot="1" x14ac:dyDescent="0.3">
      <c r="C24" s="58"/>
      <c r="D24" s="58" t="str">
        <f>IF(C24&lt;&gt;"",TEXT(C24,"00")&amp;"/05/"&amp;'Configurações Básicas'!$P$5,"")</f>
        <v/>
      </c>
      <c r="E24" s="58"/>
      <c r="F24" s="28"/>
      <c r="G24" s="58"/>
      <c r="H24" s="58"/>
      <c r="I24" s="167"/>
      <c r="J24" s="192"/>
      <c r="K24" s="168"/>
      <c r="L24" s="168"/>
      <c r="M24" s="56">
        <f>M23+IF(AND(K24="Pago",OR(E24='PC Receitas'!$O$4,E24='PC Receitas'!$O$5,E24='PC Receitas'!$O$6)),I24,IF(AND(K24="Pago",OR(E24='PC Receitas'!$O$7,E24='PC Receitas'!$O$8,E24='PC Receitas'!$O$9,E24='PC Receitas'!$O$10,E24='PC Receitas'!$O$11,E24='PC Receitas'!$O$12,E24='PC Receitas'!$O$13,E24='PC Receitas'!$O$14)),-I24,0))</f>
        <v>12927.7</v>
      </c>
      <c r="O24" s="150" t="str">
        <f>'PC Receitas'!O12</f>
        <v>DESPESAS DE MARKETING</v>
      </c>
      <c r="R24" s="153" t="e">
        <f t="shared" si="0"/>
        <v>#N/A</v>
      </c>
      <c r="S24" s="150" t="e">
        <f t="shared" si="1"/>
        <v>#N/A</v>
      </c>
      <c r="T24" s="150" t="e">
        <f t="shared" si="2"/>
        <v>#N/A</v>
      </c>
      <c r="U24" s="150" t="e">
        <f t="shared" si="3"/>
        <v>#N/A</v>
      </c>
      <c r="V24" s="154" t="e">
        <f>VLOOKUP(E24,'PC Receitas'!$O$4:$P$14,2,FALSE)</f>
        <v>#N/A</v>
      </c>
    </row>
    <row r="25" spans="3:22" ht="19.5" customHeight="1" thickTop="1" thickBot="1" x14ac:dyDescent="0.3">
      <c r="C25" s="58"/>
      <c r="D25" s="58" t="str">
        <f>IF(C25&lt;&gt;"",TEXT(C25,"00")&amp;"/05/"&amp;'Configurações Básicas'!$P$5,"")</f>
        <v/>
      </c>
      <c r="E25" s="58"/>
      <c r="F25" s="28"/>
      <c r="G25" s="58"/>
      <c r="H25" s="58"/>
      <c r="I25" s="167"/>
      <c r="J25" s="192"/>
      <c r="K25" s="168"/>
      <c r="L25" s="168"/>
      <c r="M25" s="56">
        <f>M24+IF(AND(K25="Pago",OR(E25='PC Receitas'!$O$4,E25='PC Receitas'!$O$5,E25='PC Receitas'!$O$6)),I25,IF(AND(K25="Pago",OR(E25='PC Receitas'!$O$7,E25='PC Receitas'!$O$8,E25='PC Receitas'!$O$9,E25='PC Receitas'!$O$10,E25='PC Receitas'!$O$11,E25='PC Receitas'!$O$12,E25='PC Receitas'!$O$13,E25='PC Receitas'!$O$14)),-I25,0))</f>
        <v>12927.7</v>
      </c>
      <c r="O25" s="150" t="str">
        <f>'PC Receitas'!O13</f>
        <v>IMPOSTOS</v>
      </c>
      <c r="R25" s="153" t="e">
        <f t="shared" si="0"/>
        <v>#N/A</v>
      </c>
      <c r="S25" s="150" t="e">
        <f t="shared" si="1"/>
        <v>#N/A</v>
      </c>
      <c r="T25" s="150" t="e">
        <f t="shared" si="2"/>
        <v>#N/A</v>
      </c>
      <c r="U25" s="150" t="e">
        <f t="shared" si="3"/>
        <v>#N/A</v>
      </c>
      <c r="V25" s="154" t="e">
        <f>VLOOKUP(E25,'PC Receitas'!$O$4:$P$14,2,FALSE)</f>
        <v>#N/A</v>
      </c>
    </row>
    <row r="26" spans="3:22" ht="19.5" customHeight="1" thickTop="1" thickBot="1" x14ac:dyDescent="0.3">
      <c r="C26" s="58"/>
      <c r="D26" s="58" t="str">
        <f>IF(C26&lt;&gt;"",TEXT(C26,"00")&amp;"/05/"&amp;'Configurações Básicas'!$P$5,"")</f>
        <v/>
      </c>
      <c r="E26" s="58"/>
      <c r="F26" s="28"/>
      <c r="G26" s="28"/>
      <c r="H26" s="28"/>
      <c r="I26" s="167"/>
      <c r="J26" s="192"/>
      <c r="K26" s="168"/>
      <c r="L26" s="168"/>
      <c r="M26" s="56">
        <f>M25+IF(AND(K26="Pago",OR(E26='PC Receitas'!$O$4,E26='PC Receitas'!$O$5,E26='PC Receitas'!$O$6)),I26,IF(AND(K26="Pago",OR(E26='PC Receitas'!$O$7,E26='PC Receitas'!$O$8,E26='PC Receitas'!$O$9,E26='PC Receitas'!$O$10,E26='PC Receitas'!$O$11,E26='PC Receitas'!$O$12,E26='PC Receitas'!$O$13,E26='PC Receitas'!$O$14)),-I26,0))</f>
        <v>12927.7</v>
      </c>
      <c r="O26" s="150" t="str">
        <f>'PC Receitas'!O14</f>
        <v>INVESTIMENTOS</v>
      </c>
      <c r="R26" s="153" t="e">
        <f t="shared" si="0"/>
        <v>#N/A</v>
      </c>
      <c r="S26" s="150" t="e">
        <f t="shared" si="1"/>
        <v>#N/A</v>
      </c>
      <c r="T26" s="150" t="e">
        <f t="shared" si="2"/>
        <v>#N/A</v>
      </c>
      <c r="U26" s="150" t="e">
        <f t="shared" si="3"/>
        <v>#N/A</v>
      </c>
      <c r="V26" s="154" t="e">
        <f>VLOOKUP(E26,'PC Receitas'!$O$4:$P$14,2,FALSE)</f>
        <v>#N/A</v>
      </c>
    </row>
    <row r="27" spans="3:22" ht="19.5" customHeight="1" thickTop="1" thickBot="1" x14ac:dyDescent="0.3">
      <c r="C27" s="58"/>
      <c r="D27" s="58" t="str">
        <f>IF(C27&lt;&gt;"",TEXT(C27,"00")&amp;"/05/"&amp;'Configurações Básicas'!$P$5,"")</f>
        <v/>
      </c>
      <c r="E27" s="58"/>
      <c r="F27" s="28"/>
      <c r="G27" s="58"/>
      <c r="H27" s="58"/>
      <c r="I27" s="167"/>
      <c r="J27" s="192"/>
      <c r="K27" s="60"/>
      <c r="L27" s="168"/>
      <c r="M27" s="56">
        <f>M26+IF(AND(K27="Pago",OR(E27='PC Receitas'!$O$4,E27='PC Receitas'!$O$5,E27='PC Receitas'!$O$6)),I27,IF(AND(K27="Pago",OR(E27='PC Receitas'!$O$7,E27='PC Receitas'!$O$8,E27='PC Receitas'!$O$9,E27='PC Receitas'!$O$10,E27='PC Receitas'!$O$11,E27='PC Receitas'!$O$12,E27='PC Receitas'!$O$13,E27='PC Receitas'!$O$14)),-I27,0))</f>
        <v>12927.7</v>
      </c>
      <c r="R27" s="153" t="e">
        <f t="shared" si="0"/>
        <v>#N/A</v>
      </c>
      <c r="S27" s="150" t="e">
        <f t="shared" si="1"/>
        <v>#N/A</v>
      </c>
      <c r="T27" s="150" t="e">
        <f t="shared" si="2"/>
        <v>#N/A</v>
      </c>
      <c r="U27" s="150" t="e">
        <f t="shared" si="3"/>
        <v>#N/A</v>
      </c>
      <c r="V27" s="154" t="e">
        <f>VLOOKUP(E27,'PC Receitas'!$O$4:$P$14,2,FALSE)</f>
        <v>#N/A</v>
      </c>
    </row>
    <row r="28" spans="3:22" ht="19.5" customHeight="1" thickTop="1" thickBot="1" x14ac:dyDescent="0.3">
      <c r="C28" s="58"/>
      <c r="D28" s="58" t="str">
        <f>IF(C28&lt;&gt;"",TEXT(C28,"00")&amp;"/05/"&amp;'Configurações Básicas'!$P$5,"")</f>
        <v/>
      </c>
      <c r="E28" s="58"/>
      <c r="F28" s="28"/>
      <c r="G28" s="58"/>
      <c r="H28" s="58"/>
      <c r="I28" s="167"/>
      <c r="J28" s="192"/>
      <c r="K28" s="168"/>
      <c r="L28" s="168"/>
      <c r="M28" s="56">
        <f>M27+IF(AND(K28="Pago",OR(E28='PC Receitas'!$O$4,E28='PC Receitas'!$O$5,E28='PC Receitas'!$O$6)),I28,IF(AND(K28="Pago",OR(E28='PC Receitas'!$O$7,E28='PC Receitas'!$O$8,E28='PC Receitas'!$O$9,E28='PC Receitas'!$O$10,E28='PC Receitas'!$O$11,E28='PC Receitas'!$O$12,E28='PC Receitas'!$O$13,E28='PC Receitas'!$O$14)),-I28,0))</f>
        <v>12927.7</v>
      </c>
      <c r="R28" s="153" t="e">
        <f t="shared" si="0"/>
        <v>#N/A</v>
      </c>
      <c r="S28" s="150" t="e">
        <f t="shared" si="1"/>
        <v>#N/A</v>
      </c>
      <c r="T28" s="150" t="e">
        <f t="shared" si="2"/>
        <v>#N/A</v>
      </c>
      <c r="U28" s="150" t="e">
        <f t="shared" si="3"/>
        <v>#N/A</v>
      </c>
      <c r="V28" s="154" t="e">
        <f>VLOOKUP(E28,'PC Receitas'!$O$4:$P$14,2,FALSE)</f>
        <v>#N/A</v>
      </c>
    </row>
    <row r="29" spans="3:22" ht="19.5" customHeight="1" thickTop="1" thickBot="1" x14ac:dyDescent="0.3">
      <c r="C29" s="58"/>
      <c r="D29" s="58" t="str">
        <f>IF(C29&lt;&gt;"",TEXT(C29,"00")&amp;"/05/"&amp;'Configurações Básicas'!$P$5,"")</f>
        <v/>
      </c>
      <c r="E29" s="58"/>
      <c r="F29" s="28"/>
      <c r="G29" s="58"/>
      <c r="H29" s="58"/>
      <c r="I29" s="167"/>
      <c r="J29" s="192"/>
      <c r="K29" s="168"/>
      <c r="L29" s="168"/>
      <c r="M29" s="56">
        <f>M28+IF(AND(K29="Pago",OR(E29='PC Receitas'!$O$4,E29='PC Receitas'!$O$5,E29='PC Receitas'!$O$6)),I29,IF(AND(K29="Pago",OR(E29='PC Receitas'!$O$7,E29='PC Receitas'!$O$8,E29='PC Receitas'!$O$9,E29='PC Receitas'!$O$10,E29='PC Receitas'!$O$11,E29='PC Receitas'!$O$12,E29='PC Receitas'!$O$13,E29='PC Receitas'!$O$14)),-I29,0))</f>
        <v>12927.7</v>
      </c>
      <c r="R29" s="153" t="e">
        <f t="shared" si="0"/>
        <v>#N/A</v>
      </c>
      <c r="S29" s="150" t="e">
        <f t="shared" si="1"/>
        <v>#N/A</v>
      </c>
      <c r="T29" s="150" t="e">
        <f t="shared" si="2"/>
        <v>#N/A</v>
      </c>
      <c r="U29" s="150" t="e">
        <f t="shared" si="3"/>
        <v>#N/A</v>
      </c>
      <c r="V29" s="154" t="e">
        <f>VLOOKUP(E29,'PC Receitas'!$O$4:$P$14,2,FALSE)</f>
        <v>#N/A</v>
      </c>
    </row>
    <row r="30" spans="3:22" ht="19.5" customHeight="1" thickTop="1" thickBot="1" x14ac:dyDescent="0.3">
      <c r="C30" s="58"/>
      <c r="D30" s="58" t="str">
        <f>IF(C30&lt;&gt;"",TEXT(C30,"00")&amp;"/05/"&amp;'Configurações Básicas'!$P$5,"")</f>
        <v/>
      </c>
      <c r="E30" s="58"/>
      <c r="F30" s="28"/>
      <c r="G30" s="28"/>
      <c r="H30" s="28"/>
      <c r="I30" s="167"/>
      <c r="J30" s="192"/>
      <c r="K30" s="168"/>
      <c r="L30" s="168"/>
      <c r="M30" s="56">
        <f>M29+IF(AND(K30="Pago",OR(E30='PC Receitas'!$O$4,E30='PC Receitas'!$O$5,E30='PC Receitas'!$O$6)),I30,IF(AND(K30="Pago",OR(E30='PC Receitas'!$O$7,E30='PC Receitas'!$O$8,E30='PC Receitas'!$O$9,E30='PC Receitas'!$O$10,E30='PC Receitas'!$O$11,E30='PC Receitas'!$O$12,E30='PC Receitas'!$O$13,E30='PC Receitas'!$O$14)),-I30,0))</f>
        <v>12927.7</v>
      </c>
      <c r="R30" s="153" t="e">
        <f t="shared" si="0"/>
        <v>#N/A</v>
      </c>
      <c r="S30" s="150" t="e">
        <f t="shared" si="1"/>
        <v>#N/A</v>
      </c>
      <c r="T30" s="150" t="e">
        <f t="shared" si="2"/>
        <v>#N/A</v>
      </c>
      <c r="U30" s="150" t="e">
        <f t="shared" si="3"/>
        <v>#N/A</v>
      </c>
      <c r="V30" s="154" t="e">
        <f>VLOOKUP(E30,'PC Receitas'!$O$4:$P$14,2,FALSE)</f>
        <v>#N/A</v>
      </c>
    </row>
    <row r="31" spans="3:22" ht="19.5" customHeight="1" thickTop="1" thickBot="1" x14ac:dyDescent="0.3">
      <c r="C31" s="58"/>
      <c r="D31" s="58" t="str">
        <f>IF(C31&lt;&gt;"",TEXT(C31,"00")&amp;"/05/"&amp;'Configurações Básicas'!$P$5,"")</f>
        <v/>
      </c>
      <c r="E31" s="58"/>
      <c r="F31" s="28"/>
      <c r="G31" s="58"/>
      <c r="H31" s="58"/>
      <c r="I31" s="167"/>
      <c r="J31" s="192"/>
      <c r="K31" s="168"/>
      <c r="L31" s="168"/>
      <c r="M31" s="56">
        <f>M30+IF(AND(K31="Pago",OR(E31='PC Receitas'!$O$4,E31='PC Receitas'!$O$5,E31='PC Receitas'!$O$6)),I31,IF(AND(K31="Pago",OR(E31='PC Receitas'!$O$7,E31='PC Receitas'!$O$8,E31='PC Receitas'!$O$9,E31='PC Receitas'!$O$10,E31='PC Receitas'!$O$11,E31='PC Receitas'!$O$12,E31='PC Receitas'!$O$13,E31='PC Receitas'!$O$14)),-I31,0))</f>
        <v>12927.7</v>
      </c>
      <c r="R31" s="153" t="e">
        <f t="shared" si="0"/>
        <v>#N/A</v>
      </c>
      <c r="S31" s="150" t="e">
        <f t="shared" si="1"/>
        <v>#N/A</v>
      </c>
      <c r="T31" s="150" t="e">
        <f t="shared" si="2"/>
        <v>#N/A</v>
      </c>
      <c r="U31" s="150" t="e">
        <f t="shared" si="3"/>
        <v>#N/A</v>
      </c>
      <c r="V31" s="154" t="e">
        <f>VLOOKUP(E31,'PC Receitas'!$O$4:$P$14,2,FALSE)</f>
        <v>#N/A</v>
      </c>
    </row>
    <row r="32" spans="3:22" ht="19.5" customHeight="1" thickTop="1" thickBot="1" x14ac:dyDescent="0.3">
      <c r="C32" s="58"/>
      <c r="D32" s="58" t="str">
        <f>IF(C32&lt;&gt;"",TEXT(C32,"00")&amp;"/05/"&amp;'Configurações Básicas'!$P$5,"")</f>
        <v/>
      </c>
      <c r="E32" s="58"/>
      <c r="F32" s="28"/>
      <c r="G32" s="58"/>
      <c r="H32" s="58"/>
      <c r="I32" s="167"/>
      <c r="J32" s="192"/>
      <c r="K32" s="168"/>
      <c r="L32" s="168"/>
      <c r="M32" s="56">
        <f>M31+IF(AND(K32="Pago",OR(E32='PC Receitas'!$O$4,E32='PC Receitas'!$O$5,E32='PC Receitas'!$O$6)),I32,IF(AND(K32="Pago",OR(E32='PC Receitas'!$O$7,E32='PC Receitas'!$O$8,E32='PC Receitas'!$O$9,E32='PC Receitas'!$O$10,E32='PC Receitas'!$O$11,E32='PC Receitas'!$O$12,E32='PC Receitas'!$O$13,E32='PC Receitas'!$O$14)),-I32,0))</f>
        <v>12927.7</v>
      </c>
      <c r="R32" s="153" t="e">
        <f t="shared" si="0"/>
        <v>#N/A</v>
      </c>
      <c r="S32" s="150" t="e">
        <f t="shared" si="1"/>
        <v>#N/A</v>
      </c>
      <c r="T32" s="150" t="e">
        <f t="shared" si="2"/>
        <v>#N/A</v>
      </c>
      <c r="U32" s="150" t="e">
        <f t="shared" si="3"/>
        <v>#N/A</v>
      </c>
      <c r="V32" s="154" t="e">
        <f>VLOOKUP(E32,'PC Receitas'!$O$4:$P$14,2,FALSE)</f>
        <v>#N/A</v>
      </c>
    </row>
    <row r="33" spans="3:22" ht="19.5" customHeight="1" thickTop="1" thickBot="1" x14ac:dyDescent="0.3">
      <c r="C33" s="58"/>
      <c r="D33" s="58" t="str">
        <f>IF(C33&lt;&gt;"",TEXT(C33,"00")&amp;"/05/"&amp;'Configurações Básicas'!$P$5,"")</f>
        <v/>
      </c>
      <c r="E33" s="58"/>
      <c r="F33" s="28"/>
      <c r="G33" s="28"/>
      <c r="H33" s="28"/>
      <c r="I33" s="167"/>
      <c r="J33" s="192"/>
      <c r="K33" s="168"/>
      <c r="L33" s="168"/>
      <c r="M33" s="56">
        <f>M32+IF(AND(K33="Pago",OR(E33='PC Receitas'!$O$4,E33='PC Receitas'!$O$5,E33='PC Receitas'!$O$6)),I33,IF(AND(K33="Pago",OR(E33='PC Receitas'!$O$7,E33='PC Receitas'!$O$8,E33='PC Receitas'!$O$9,E33='PC Receitas'!$O$10,E33='PC Receitas'!$O$11,E33='PC Receitas'!$O$12,E33='PC Receitas'!$O$13,E33='PC Receitas'!$O$14)),-I33,0))</f>
        <v>12927.7</v>
      </c>
      <c r="R33" s="153" t="e">
        <f t="shared" si="0"/>
        <v>#N/A</v>
      </c>
      <c r="S33" s="150" t="e">
        <f t="shared" si="1"/>
        <v>#N/A</v>
      </c>
      <c r="T33" s="150" t="e">
        <f t="shared" si="2"/>
        <v>#N/A</v>
      </c>
      <c r="U33" s="150" t="e">
        <f t="shared" si="3"/>
        <v>#N/A</v>
      </c>
      <c r="V33" s="154" t="e">
        <f>VLOOKUP(E33,'PC Receitas'!$O$4:$P$14,2,FALSE)</f>
        <v>#N/A</v>
      </c>
    </row>
    <row r="34" spans="3:22" ht="19.5" customHeight="1" thickTop="1" thickBot="1" x14ac:dyDescent="0.3">
      <c r="C34" s="58"/>
      <c r="D34" s="58" t="str">
        <f>IF(C34&lt;&gt;"",TEXT(C34,"00")&amp;"/05/"&amp;'Configurações Básicas'!$P$5,"")</f>
        <v/>
      </c>
      <c r="E34" s="58"/>
      <c r="F34" s="28"/>
      <c r="G34" s="28"/>
      <c r="H34" s="28"/>
      <c r="I34" s="167"/>
      <c r="J34" s="192"/>
      <c r="K34" s="60"/>
      <c r="L34" s="168"/>
      <c r="M34" s="56">
        <f>M33+IF(AND(K34="Pago",OR(E34='PC Receitas'!$O$4,E34='PC Receitas'!$O$5,E34='PC Receitas'!$O$6)),I34,IF(AND(K34="Pago",OR(E34='PC Receitas'!$O$7,E34='PC Receitas'!$O$8,E34='PC Receitas'!$O$9,E34='PC Receitas'!$O$10,E34='PC Receitas'!$O$11,E34='PC Receitas'!$O$12,E34='PC Receitas'!$O$13,E34='PC Receitas'!$O$14)),-I34,0))</f>
        <v>12927.7</v>
      </c>
      <c r="R34" s="153" t="e">
        <f t="shared" si="0"/>
        <v>#N/A</v>
      </c>
      <c r="S34" s="150" t="e">
        <f t="shared" si="1"/>
        <v>#N/A</v>
      </c>
      <c r="T34" s="150" t="e">
        <f t="shared" si="2"/>
        <v>#N/A</v>
      </c>
      <c r="U34" s="150" t="e">
        <f t="shared" si="3"/>
        <v>#N/A</v>
      </c>
      <c r="V34" s="154" t="e">
        <f>VLOOKUP(E34,'PC Receitas'!$O$4:$P$14,2,FALSE)</f>
        <v>#N/A</v>
      </c>
    </row>
    <row r="35" spans="3:22" ht="19.5" customHeight="1" thickTop="1" thickBot="1" x14ac:dyDescent="0.3">
      <c r="C35" s="58"/>
      <c r="D35" s="58" t="str">
        <f>IF(C35&lt;&gt;"",TEXT(C35,"00")&amp;"/05/"&amp;'Configurações Básicas'!$P$5,"")</f>
        <v/>
      </c>
      <c r="E35" s="58"/>
      <c r="F35" s="28"/>
      <c r="G35" s="58"/>
      <c r="H35" s="58"/>
      <c r="I35" s="167"/>
      <c r="J35" s="192"/>
      <c r="K35" s="168"/>
      <c r="L35" s="168"/>
      <c r="M35" s="56">
        <f>M34+IF(AND(K35="Pago",OR(E35='PC Receitas'!$O$4,E35='PC Receitas'!$O$5,E35='PC Receitas'!$O$6)),I35,IF(AND(K35="Pago",OR(E35='PC Receitas'!$O$7,E35='PC Receitas'!$O$8,E35='PC Receitas'!$O$9,E35='PC Receitas'!$O$10,E35='PC Receitas'!$O$11,E35='PC Receitas'!$O$12,E35='PC Receitas'!$O$13,E35='PC Receitas'!$O$14)),-I35,0))</f>
        <v>12927.7</v>
      </c>
      <c r="R35" s="153" t="e">
        <f t="shared" si="0"/>
        <v>#N/A</v>
      </c>
      <c r="S35" s="150" t="e">
        <f t="shared" si="1"/>
        <v>#N/A</v>
      </c>
      <c r="T35" s="150" t="e">
        <f t="shared" si="2"/>
        <v>#N/A</v>
      </c>
      <c r="U35" s="150" t="e">
        <f t="shared" si="3"/>
        <v>#N/A</v>
      </c>
      <c r="V35" s="154" t="e">
        <f>VLOOKUP(E35,'PC Receitas'!$O$4:$P$14,2,FALSE)</f>
        <v>#N/A</v>
      </c>
    </row>
    <row r="36" spans="3:22" ht="19.5" customHeight="1" thickTop="1" thickBot="1" x14ac:dyDescent="0.3">
      <c r="C36" s="58"/>
      <c r="D36" s="58" t="str">
        <f>IF(C36&lt;&gt;"",TEXT(C36,"00")&amp;"/05/"&amp;'Configurações Básicas'!$P$5,"")</f>
        <v/>
      </c>
      <c r="E36" s="58"/>
      <c r="F36" s="28"/>
      <c r="G36" s="28"/>
      <c r="H36" s="28"/>
      <c r="I36" s="167"/>
      <c r="J36" s="192"/>
      <c r="K36" s="168"/>
      <c r="L36" s="168"/>
      <c r="M36" s="56">
        <f>M35+IF(AND(K36="Pago",OR(E36='PC Receitas'!$O$4,E36='PC Receitas'!$O$5,E36='PC Receitas'!$O$6)),I36,IF(AND(K36="Pago",OR(E36='PC Receitas'!$O$7,E36='PC Receitas'!$O$8,E36='PC Receitas'!$O$9,E36='PC Receitas'!$O$10,E36='PC Receitas'!$O$11,E36='PC Receitas'!$O$12,E36='PC Receitas'!$O$13,E36='PC Receitas'!$O$14)),-I36,0))</f>
        <v>12927.7</v>
      </c>
      <c r="R36" s="153" t="e">
        <f t="shared" si="0"/>
        <v>#N/A</v>
      </c>
      <c r="S36" s="150" t="e">
        <f t="shared" si="1"/>
        <v>#N/A</v>
      </c>
      <c r="T36" s="150" t="e">
        <f t="shared" si="2"/>
        <v>#N/A</v>
      </c>
      <c r="U36" s="150" t="e">
        <f t="shared" si="3"/>
        <v>#N/A</v>
      </c>
      <c r="V36" s="154" t="e">
        <f>VLOOKUP(E36,'PC Receitas'!$O$4:$P$14,2,FALSE)</f>
        <v>#N/A</v>
      </c>
    </row>
    <row r="37" spans="3:22" ht="19.5" customHeight="1" thickTop="1" thickBot="1" x14ac:dyDescent="0.3">
      <c r="C37" s="58"/>
      <c r="D37" s="58" t="str">
        <f>IF(C37&lt;&gt;"",TEXT(C37,"00")&amp;"/05/"&amp;'Configurações Básicas'!$P$5,"")</f>
        <v/>
      </c>
      <c r="E37" s="58"/>
      <c r="F37" s="28"/>
      <c r="G37" s="58"/>
      <c r="H37" s="58"/>
      <c r="I37" s="167"/>
      <c r="J37" s="192"/>
      <c r="K37" s="168"/>
      <c r="L37" s="168"/>
      <c r="M37" s="56">
        <f>M36+IF(AND(K37="Pago",OR(E37='PC Receitas'!$O$4,E37='PC Receitas'!$O$5,E37='PC Receitas'!$O$6)),I37,IF(AND(K37="Pago",OR(E37='PC Receitas'!$O$7,E37='PC Receitas'!$O$8,E37='PC Receitas'!$O$9,E37='PC Receitas'!$O$10,E37='PC Receitas'!$O$11,E37='PC Receitas'!$O$12,E37='PC Receitas'!$O$13,E37='PC Receitas'!$O$14)),-I37,0))</f>
        <v>12927.7</v>
      </c>
      <c r="R37" s="153" t="e">
        <f t="shared" si="0"/>
        <v>#N/A</v>
      </c>
      <c r="S37" s="150" t="e">
        <f t="shared" si="1"/>
        <v>#N/A</v>
      </c>
      <c r="T37" s="150" t="e">
        <f t="shared" si="2"/>
        <v>#N/A</v>
      </c>
      <c r="U37" s="150" t="e">
        <f t="shared" si="3"/>
        <v>#N/A</v>
      </c>
      <c r="V37" s="154" t="e">
        <f>VLOOKUP(E37,'PC Receitas'!$O$4:$P$14,2,FALSE)</f>
        <v>#N/A</v>
      </c>
    </row>
    <row r="38" spans="3:22" ht="19.5" customHeight="1" thickTop="1" thickBot="1" x14ac:dyDescent="0.3">
      <c r="C38" s="58"/>
      <c r="D38" s="58" t="str">
        <f>IF(C38&lt;&gt;"",TEXT(C38,"00")&amp;"/05/"&amp;'Configurações Básicas'!$P$5,"")</f>
        <v/>
      </c>
      <c r="E38" s="58"/>
      <c r="F38" s="28"/>
      <c r="G38" s="28"/>
      <c r="H38" s="28"/>
      <c r="I38" s="167"/>
      <c r="J38" s="192"/>
      <c r="K38" s="168"/>
      <c r="L38" s="168"/>
      <c r="M38" s="56">
        <f>M37+IF(AND(K38="Pago",OR(E38='PC Receitas'!$O$4,E38='PC Receitas'!$O$5,E38='PC Receitas'!$O$6)),I38,IF(AND(K38="Pago",OR(E38='PC Receitas'!$O$7,E38='PC Receitas'!$O$8,E38='PC Receitas'!$O$9,E38='PC Receitas'!$O$10,E38='PC Receitas'!$O$11,E38='PC Receitas'!$O$12,E38='PC Receitas'!$O$13,E38='PC Receitas'!$O$14)),-I38,0))</f>
        <v>12927.7</v>
      </c>
      <c r="R38" s="153" t="e">
        <f t="shared" si="0"/>
        <v>#N/A</v>
      </c>
      <c r="S38" s="150" t="e">
        <f t="shared" si="1"/>
        <v>#N/A</v>
      </c>
      <c r="T38" s="150" t="e">
        <f t="shared" si="2"/>
        <v>#N/A</v>
      </c>
      <c r="U38" s="150" t="e">
        <f t="shared" si="3"/>
        <v>#N/A</v>
      </c>
      <c r="V38" s="154" t="e">
        <f>VLOOKUP(E38,'PC Receitas'!$O$4:$P$14,2,FALSE)</f>
        <v>#N/A</v>
      </c>
    </row>
    <row r="39" spans="3:22" ht="19.5" customHeight="1" thickTop="1" thickBot="1" x14ac:dyDescent="0.3">
      <c r="C39" s="58"/>
      <c r="D39" s="58" t="str">
        <f>IF(C39&lt;&gt;"",TEXT(C39,"00")&amp;"/05/"&amp;'Configurações Básicas'!$P$5,"")</f>
        <v/>
      </c>
      <c r="E39" s="58"/>
      <c r="F39" s="28"/>
      <c r="G39" s="58"/>
      <c r="H39" s="58"/>
      <c r="I39" s="167"/>
      <c r="J39" s="192"/>
      <c r="K39" s="168"/>
      <c r="L39" s="168"/>
      <c r="M39" s="56">
        <f>M38+IF(AND(K39="Pago",OR(E39='PC Receitas'!$O$4,E39='PC Receitas'!$O$5,E39='PC Receitas'!$O$6)),I39,IF(AND(K39="Pago",OR(E39='PC Receitas'!$O$7,E39='PC Receitas'!$O$8,E39='PC Receitas'!$O$9,E39='PC Receitas'!$O$10,E39='PC Receitas'!$O$11,E39='PC Receitas'!$O$12,E39='PC Receitas'!$O$13,E39='PC Receitas'!$O$14)),-I39,0))</f>
        <v>12927.7</v>
      </c>
      <c r="R39" s="153" t="e">
        <f t="shared" si="0"/>
        <v>#N/A</v>
      </c>
      <c r="S39" s="150" t="e">
        <f t="shared" si="1"/>
        <v>#N/A</v>
      </c>
      <c r="T39" s="150" t="e">
        <f t="shared" si="2"/>
        <v>#N/A</v>
      </c>
      <c r="U39" s="150" t="e">
        <f t="shared" si="3"/>
        <v>#N/A</v>
      </c>
      <c r="V39" s="154" t="e">
        <f>VLOOKUP(E39,'PC Receitas'!$O$4:$P$14,2,FALSE)</f>
        <v>#N/A</v>
      </c>
    </row>
    <row r="40" spans="3:22" ht="19.5" customHeight="1" thickTop="1" thickBot="1" x14ac:dyDescent="0.3">
      <c r="C40" s="58"/>
      <c r="D40" s="58" t="str">
        <f>IF(C40&lt;&gt;"",TEXT(C40,"00")&amp;"/05/"&amp;'Configurações Básicas'!$P$5,"")</f>
        <v/>
      </c>
      <c r="E40" s="58"/>
      <c r="F40" s="28"/>
      <c r="G40" s="58"/>
      <c r="H40" s="58"/>
      <c r="I40" s="167"/>
      <c r="J40" s="192"/>
      <c r="K40" s="168"/>
      <c r="L40" s="168"/>
      <c r="M40" s="56">
        <f>M39+IF(AND(K40="Pago",OR(E40='PC Receitas'!$O$4,E40='PC Receitas'!$O$5,E40='PC Receitas'!$O$6)),I40,IF(AND(K40="Pago",OR(E40='PC Receitas'!$O$7,E40='PC Receitas'!$O$8,E40='PC Receitas'!$O$9,E40='PC Receitas'!$O$10,E40='PC Receitas'!$O$11,E40='PC Receitas'!$O$12,E40='PC Receitas'!$O$13,E40='PC Receitas'!$O$14)),-I40,0))</f>
        <v>12927.7</v>
      </c>
      <c r="R40" s="153" t="e">
        <f t="shared" si="0"/>
        <v>#N/A</v>
      </c>
      <c r="S40" s="150" t="e">
        <f t="shared" si="1"/>
        <v>#N/A</v>
      </c>
      <c r="T40" s="150" t="e">
        <f t="shared" si="2"/>
        <v>#N/A</v>
      </c>
      <c r="U40" s="150" t="e">
        <f t="shared" si="3"/>
        <v>#N/A</v>
      </c>
      <c r="V40" s="154" t="e">
        <f>VLOOKUP(E40,'PC Receitas'!$O$4:$P$14,2,FALSE)</f>
        <v>#N/A</v>
      </c>
    </row>
    <row r="41" spans="3:22" ht="19.5" customHeight="1" thickTop="1" thickBot="1" x14ac:dyDescent="0.3">
      <c r="C41" s="58"/>
      <c r="D41" s="58" t="str">
        <f>IF(C41&lt;&gt;"",TEXT(C41,"00")&amp;"/05/"&amp;'Configurações Básicas'!$P$5,"")</f>
        <v/>
      </c>
      <c r="E41" s="58"/>
      <c r="F41" s="28"/>
      <c r="G41" s="58"/>
      <c r="H41" s="58"/>
      <c r="I41" s="167"/>
      <c r="J41" s="192"/>
      <c r="K41" s="168"/>
      <c r="L41" s="168"/>
      <c r="M41" s="56">
        <f>M40+IF(AND(K41="Pago",OR(E41='PC Receitas'!$O$4,E41='PC Receitas'!$O$5,E41='PC Receitas'!$O$6)),I41,IF(AND(K41="Pago",OR(E41='PC Receitas'!$O$7,E41='PC Receitas'!$O$8,E41='PC Receitas'!$O$9,E41='PC Receitas'!$O$10,E41='PC Receitas'!$O$11,E41='PC Receitas'!$O$12,E41='PC Receitas'!$O$13,E41='PC Receitas'!$O$14)),-I41,0))</f>
        <v>12927.7</v>
      </c>
      <c r="R41" s="153" t="e">
        <f t="shared" si="0"/>
        <v>#N/A</v>
      </c>
      <c r="S41" s="150" t="e">
        <f t="shared" si="1"/>
        <v>#N/A</v>
      </c>
      <c r="T41" s="150" t="e">
        <f t="shared" si="2"/>
        <v>#N/A</v>
      </c>
      <c r="U41" s="150" t="e">
        <f t="shared" si="3"/>
        <v>#N/A</v>
      </c>
      <c r="V41" s="154" t="e">
        <f>VLOOKUP(E41,'PC Receitas'!$O$4:$P$14,2,FALSE)</f>
        <v>#N/A</v>
      </c>
    </row>
    <row r="42" spans="3:22" ht="19.5" customHeight="1" thickTop="1" thickBot="1" x14ac:dyDescent="0.3">
      <c r="C42" s="58"/>
      <c r="D42" s="58" t="str">
        <f>IF(C42&lt;&gt;"",TEXT(C42,"00")&amp;"/05/"&amp;'Configurações Básicas'!$P$5,"")</f>
        <v/>
      </c>
      <c r="E42" s="58"/>
      <c r="F42" s="28"/>
      <c r="G42" s="58"/>
      <c r="H42" s="58"/>
      <c r="I42" s="167"/>
      <c r="J42" s="192"/>
      <c r="K42" s="168"/>
      <c r="L42" s="168"/>
      <c r="M42" s="56">
        <f>M41+IF(AND(K42="Pago",OR(E42='PC Receitas'!$O$4,E42='PC Receitas'!$O$5,E42='PC Receitas'!$O$6)),I42,IF(AND(K42="Pago",OR(E42='PC Receitas'!$O$7,E42='PC Receitas'!$O$8,E42='PC Receitas'!$O$9,E42='PC Receitas'!$O$10,E42='PC Receitas'!$O$11,E42='PC Receitas'!$O$12,E42='PC Receitas'!$O$13,E42='PC Receitas'!$O$14)),-I42,0))</f>
        <v>12927.7</v>
      </c>
      <c r="R42" s="153" t="e">
        <f t="shared" si="0"/>
        <v>#N/A</v>
      </c>
      <c r="S42" s="150" t="e">
        <f t="shared" si="1"/>
        <v>#N/A</v>
      </c>
      <c r="T42" s="150" t="e">
        <f t="shared" si="2"/>
        <v>#N/A</v>
      </c>
      <c r="U42" s="150" t="e">
        <f t="shared" si="3"/>
        <v>#N/A</v>
      </c>
      <c r="V42" s="154" t="e">
        <f>VLOOKUP(E42,'PC Receitas'!$O$4:$P$14,2,FALSE)</f>
        <v>#N/A</v>
      </c>
    </row>
    <row r="43" spans="3:22" ht="19.5" customHeight="1" thickTop="1" thickBot="1" x14ac:dyDescent="0.3">
      <c r="C43" s="58"/>
      <c r="D43" s="58" t="str">
        <f>IF(C43&lt;&gt;"",TEXT(C43,"00")&amp;"/05/"&amp;'Configurações Básicas'!$P$5,"")</f>
        <v/>
      </c>
      <c r="E43" s="58"/>
      <c r="F43" s="28"/>
      <c r="G43" s="28"/>
      <c r="H43" s="28"/>
      <c r="I43" s="167"/>
      <c r="J43" s="192"/>
      <c r="K43" s="168"/>
      <c r="L43" s="168"/>
      <c r="M43" s="56">
        <f>M42+IF(AND(K43="Pago",OR(E43='PC Receitas'!$O$4,E43='PC Receitas'!$O$5,E43='PC Receitas'!$O$6)),I43,IF(AND(K43="Pago",OR(E43='PC Receitas'!$O$7,E43='PC Receitas'!$O$8,E43='PC Receitas'!$O$9,E43='PC Receitas'!$O$10,E43='PC Receitas'!$O$11,E43='PC Receitas'!$O$12,E43='PC Receitas'!$O$13,E43='PC Receitas'!$O$14)),-I43,0))</f>
        <v>12927.7</v>
      </c>
      <c r="R43" s="153" t="e">
        <f t="shared" si="0"/>
        <v>#N/A</v>
      </c>
      <c r="S43" s="150" t="e">
        <f t="shared" si="1"/>
        <v>#N/A</v>
      </c>
      <c r="T43" s="150" t="e">
        <f t="shared" si="2"/>
        <v>#N/A</v>
      </c>
      <c r="U43" s="150" t="e">
        <f t="shared" si="3"/>
        <v>#N/A</v>
      </c>
      <c r="V43" s="154" t="e">
        <f>VLOOKUP(E43,'PC Receitas'!$O$4:$P$14,2,FALSE)</f>
        <v>#N/A</v>
      </c>
    </row>
    <row r="44" spans="3:22" ht="19.5" customHeight="1" thickTop="1" thickBot="1" x14ac:dyDescent="0.3">
      <c r="C44" s="58"/>
      <c r="D44" s="58" t="str">
        <f>IF(C44&lt;&gt;"",TEXT(C44,"00")&amp;"/05/"&amp;'Configurações Básicas'!$P$5,"")</f>
        <v/>
      </c>
      <c r="E44" s="58"/>
      <c r="F44" s="28"/>
      <c r="G44" s="58"/>
      <c r="H44" s="58"/>
      <c r="I44" s="167"/>
      <c r="J44" s="192"/>
      <c r="K44" s="168"/>
      <c r="L44" s="168"/>
      <c r="M44" s="56">
        <f>M43+IF(AND(K44="Pago",OR(E44='PC Receitas'!$O$4,E44='PC Receitas'!$O$5,E44='PC Receitas'!$O$6)),I44,IF(AND(K44="Pago",OR(E44='PC Receitas'!$O$7,E44='PC Receitas'!$O$8,E44='PC Receitas'!$O$9,E44='PC Receitas'!$O$10,E44='PC Receitas'!$O$11,E44='PC Receitas'!$O$12,E44='PC Receitas'!$O$13,E44='PC Receitas'!$O$14)),-I44,0))</f>
        <v>12927.7</v>
      </c>
      <c r="R44" s="153" t="e">
        <f t="shared" si="0"/>
        <v>#N/A</v>
      </c>
      <c r="S44" s="150" t="e">
        <f t="shared" si="1"/>
        <v>#N/A</v>
      </c>
      <c r="T44" s="150" t="e">
        <f t="shared" si="2"/>
        <v>#N/A</v>
      </c>
      <c r="U44" s="150" t="e">
        <f t="shared" si="3"/>
        <v>#N/A</v>
      </c>
      <c r="V44" s="154" t="e">
        <f>VLOOKUP(E44,'PC Receitas'!$O$4:$P$14,2,FALSE)</f>
        <v>#N/A</v>
      </c>
    </row>
    <row r="45" spans="3:22" ht="19.5" customHeight="1" thickTop="1" thickBot="1" x14ac:dyDescent="0.3">
      <c r="C45" s="58"/>
      <c r="D45" s="58" t="str">
        <f>IF(C45&lt;&gt;"",TEXT(C45,"00")&amp;"/05/"&amp;'Configurações Básicas'!$P$5,"")</f>
        <v/>
      </c>
      <c r="E45" s="58"/>
      <c r="F45" s="28"/>
      <c r="G45" s="58"/>
      <c r="H45" s="58"/>
      <c r="I45" s="167"/>
      <c r="J45" s="192"/>
      <c r="K45" s="168"/>
      <c r="L45" s="168"/>
      <c r="M45" s="56">
        <f>M44+IF(AND(K45="Pago",OR(E45='PC Receitas'!$O$4,E45='PC Receitas'!$O$5,E45='PC Receitas'!$O$6)),I45,IF(AND(K45="Pago",OR(E45='PC Receitas'!$O$7,E45='PC Receitas'!$O$8,E45='PC Receitas'!$O$9,E45='PC Receitas'!$O$10,E45='PC Receitas'!$O$11,E45='PC Receitas'!$O$12,E45='PC Receitas'!$O$13,E45='PC Receitas'!$O$14)),-I45,0))</f>
        <v>12927.7</v>
      </c>
      <c r="R45" s="153" t="e">
        <f t="shared" si="0"/>
        <v>#N/A</v>
      </c>
      <c r="S45" s="150" t="e">
        <f t="shared" si="1"/>
        <v>#N/A</v>
      </c>
      <c r="T45" s="150" t="e">
        <f t="shared" si="2"/>
        <v>#N/A</v>
      </c>
      <c r="U45" s="150" t="e">
        <f t="shared" si="3"/>
        <v>#N/A</v>
      </c>
      <c r="V45" s="154" t="e">
        <f>VLOOKUP(E45,'PC Receitas'!$O$4:$P$14,2,FALSE)</f>
        <v>#N/A</v>
      </c>
    </row>
    <row r="46" spans="3:22" ht="19.5" customHeight="1" thickTop="1" thickBot="1" x14ac:dyDescent="0.3">
      <c r="C46" s="58"/>
      <c r="D46" s="58" t="str">
        <f>IF(C46&lt;&gt;"",TEXT(C46,"00")&amp;"/05/"&amp;'Configurações Básicas'!$P$5,"")</f>
        <v/>
      </c>
      <c r="E46" s="58"/>
      <c r="F46" s="28"/>
      <c r="G46" s="28"/>
      <c r="H46" s="28"/>
      <c r="I46" s="167"/>
      <c r="J46" s="192"/>
      <c r="K46" s="168"/>
      <c r="L46" s="168"/>
      <c r="M46" s="56">
        <f>M45+IF(AND(K46="Pago",OR(E46='PC Receitas'!$O$4,E46='PC Receitas'!$O$5,E46='PC Receitas'!$O$6)),I46,IF(AND(K46="Pago",OR(E46='PC Receitas'!$O$7,E46='PC Receitas'!$O$8,E46='PC Receitas'!$O$9,E46='PC Receitas'!$O$10,E46='PC Receitas'!$O$11,E46='PC Receitas'!$O$12,E46='PC Receitas'!$O$13,E46='PC Receitas'!$O$14)),-I46,0))</f>
        <v>12927.7</v>
      </c>
      <c r="R46" s="153" t="e">
        <f t="shared" si="0"/>
        <v>#N/A</v>
      </c>
      <c r="S46" s="150" t="e">
        <f t="shared" si="1"/>
        <v>#N/A</v>
      </c>
      <c r="T46" s="150" t="e">
        <f t="shared" si="2"/>
        <v>#N/A</v>
      </c>
      <c r="U46" s="150" t="e">
        <f t="shared" si="3"/>
        <v>#N/A</v>
      </c>
      <c r="V46" s="154" t="e">
        <f>VLOOKUP(E46,'PC Receitas'!$O$4:$P$14,2,FALSE)</f>
        <v>#N/A</v>
      </c>
    </row>
    <row r="47" spans="3:22" ht="19.5" customHeight="1" thickTop="1" thickBot="1" x14ac:dyDescent="0.3">
      <c r="C47" s="58"/>
      <c r="D47" s="58" t="str">
        <f>IF(C47&lt;&gt;"",TEXT(C47,"00")&amp;"/05/"&amp;'Configurações Básicas'!$P$5,"")</f>
        <v/>
      </c>
      <c r="E47" s="58"/>
      <c r="F47" s="28"/>
      <c r="G47" s="28"/>
      <c r="H47" s="28"/>
      <c r="I47" s="167"/>
      <c r="J47" s="192"/>
      <c r="K47" s="168"/>
      <c r="L47" s="168"/>
      <c r="M47" s="56">
        <f>M46+IF(AND(K47="Pago",OR(E47='PC Receitas'!$O$4,E47='PC Receitas'!$O$5,E47='PC Receitas'!$O$6)),I47,IF(AND(K47="Pago",OR(E47='PC Receitas'!$O$7,E47='PC Receitas'!$O$8,E47='PC Receitas'!$O$9,E47='PC Receitas'!$O$10,E47='PC Receitas'!$O$11,E47='PC Receitas'!$O$12,E47='PC Receitas'!$O$13,E47='PC Receitas'!$O$14)),-I47,0))</f>
        <v>12927.7</v>
      </c>
      <c r="R47" s="153" t="e">
        <f t="shared" si="0"/>
        <v>#N/A</v>
      </c>
      <c r="S47" s="150" t="e">
        <f t="shared" si="1"/>
        <v>#N/A</v>
      </c>
      <c r="T47" s="150" t="e">
        <f t="shared" si="2"/>
        <v>#N/A</v>
      </c>
      <c r="U47" s="150" t="e">
        <f t="shared" si="3"/>
        <v>#N/A</v>
      </c>
      <c r="V47" s="154" t="e">
        <f>VLOOKUP(E47,'PC Receitas'!$O$4:$P$14,2,FALSE)</f>
        <v>#N/A</v>
      </c>
    </row>
    <row r="48" spans="3:22" ht="19.5" customHeight="1" thickTop="1" thickBot="1" x14ac:dyDescent="0.3">
      <c r="C48" s="58"/>
      <c r="D48" s="58" t="str">
        <f>IF(C48&lt;&gt;"",TEXT(C48,"00")&amp;"/05/"&amp;'Configurações Básicas'!$P$5,"")</f>
        <v/>
      </c>
      <c r="E48" s="58"/>
      <c r="F48" s="28"/>
      <c r="G48" s="58"/>
      <c r="H48" s="58"/>
      <c r="I48" s="167"/>
      <c r="J48" s="192"/>
      <c r="K48" s="168"/>
      <c r="L48" s="168"/>
      <c r="M48" s="56">
        <f>M47+IF(AND(K48="Pago",OR(E48='PC Receitas'!$O$4,E48='PC Receitas'!$O$5,E48='PC Receitas'!$O$6)),I48,IF(AND(K48="Pago",OR(E48='PC Receitas'!$O$7,E48='PC Receitas'!$O$8,E48='PC Receitas'!$O$9,E48='PC Receitas'!$O$10,E48='PC Receitas'!$O$11,E48='PC Receitas'!$O$12,E48='PC Receitas'!$O$13,E48='PC Receitas'!$O$14)),-I48,0))</f>
        <v>12927.7</v>
      </c>
      <c r="R48" s="153" t="e">
        <f t="shared" si="0"/>
        <v>#N/A</v>
      </c>
      <c r="S48" s="150" t="e">
        <f t="shared" si="1"/>
        <v>#N/A</v>
      </c>
      <c r="T48" s="150" t="e">
        <f t="shared" si="2"/>
        <v>#N/A</v>
      </c>
      <c r="U48" s="150" t="e">
        <f t="shared" si="3"/>
        <v>#N/A</v>
      </c>
      <c r="V48" s="154" t="e">
        <f>VLOOKUP(E48,'PC Receitas'!$O$4:$P$14,2,FALSE)</f>
        <v>#N/A</v>
      </c>
    </row>
    <row r="49" spans="3:22" ht="19.5" customHeight="1" thickTop="1" thickBot="1" x14ac:dyDescent="0.3">
      <c r="C49" s="58"/>
      <c r="D49" s="58" t="str">
        <f>IF(C49&lt;&gt;"",TEXT(C49,"00")&amp;"/05/"&amp;'Configurações Básicas'!$P$5,"")</f>
        <v/>
      </c>
      <c r="E49" s="58"/>
      <c r="F49" s="28"/>
      <c r="G49" s="28"/>
      <c r="H49" s="28"/>
      <c r="I49" s="167"/>
      <c r="J49" s="192"/>
      <c r="K49" s="168"/>
      <c r="L49" s="168"/>
      <c r="M49" s="56">
        <f>M48+IF(AND(K49="Pago",OR(E49='PC Receitas'!$O$4,E49='PC Receitas'!$O$5,E49='PC Receitas'!$O$6)),I49,IF(AND(K49="Pago",OR(E49='PC Receitas'!$O$7,E49='PC Receitas'!$O$8,E49='PC Receitas'!$O$9,E49='PC Receitas'!$O$10,E49='PC Receitas'!$O$11,E49='PC Receitas'!$O$12,E49='PC Receitas'!$O$13,E49='PC Receitas'!$O$14)),-I49,0))</f>
        <v>12927.7</v>
      </c>
      <c r="R49" s="153" t="e">
        <f t="shared" si="0"/>
        <v>#N/A</v>
      </c>
      <c r="S49" s="150" t="e">
        <f t="shared" si="1"/>
        <v>#N/A</v>
      </c>
      <c r="T49" s="150" t="e">
        <f t="shared" si="2"/>
        <v>#N/A</v>
      </c>
      <c r="U49" s="150" t="e">
        <f t="shared" si="3"/>
        <v>#N/A</v>
      </c>
      <c r="V49" s="154" t="e">
        <f>VLOOKUP(E49,'PC Receitas'!$O$4:$P$14,2,FALSE)</f>
        <v>#N/A</v>
      </c>
    </row>
    <row r="50" spans="3:22" ht="19.5" customHeight="1" thickTop="1" thickBot="1" x14ac:dyDescent="0.3">
      <c r="C50" s="58"/>
      <c r="D50" s="58" t="str">
        <f>IF(C50&lt;&gt;"",TEXT(C50,"00")&amp;"/05/"&amp;'Configurações Básicas'!$P$5,"")</f>
        <v/>
      </c>
      <c r="E50" s="58"/>
      <c r="F50" s="28"/>
      <c r="G50" s="58"/>
      <c r="H50" s="58"/>
      <c r="I50" s="167"/>
      <c r="J50" s="192"/>
      <c r="K50" s="168"/>
      <c r="L50" s="168"/>
      <c r="M50" s="56">
        <f>M49+IF(AND(K50="Pago",OR(E50='PC Receitas'!$O$4,E50='PC Receitas'!$O$5,E50='PC Receitas'!$O$6)),I50,IF(AND(K50="Pago",OR(E50='PC Receitas'!$O$7,E50='PC Receitas'!$O$8,E50='PC Receitas'!$O$9,E50='PC Receitas'!$O$10,E50='PC Receitas'!$O$11,E50='PC Receitas'!$O$12,E50='PC Receitas'!$O$13,E50='PC Receitas'!$O$14)),-I50,0))</f>
        <v>12927.7</v>
      </c>
      <c r="R50" s="153" t="e">
        <f t="shared" si="0"/>
        <v>#N/A</v>
      </c>
      <c r="S50" s="150" t="e">
        <f t="shared" si="1"/>
        <v>#N/A</v>
      </c>
      <c r="T50" s="150" t="e">
        <f t="shared" si="2"/>
        <v>#N/A</v>
      </c>
      <c r="U50" s="150" t="e">
        <f t="shared" si="3"/>
        <v>#N/A</v>
      </c>
      <c r="V50" s="154" t="e">
        <f>VLOOKUP(E50,'PC Receitas'!$O$4:$P$14,2,FALSE)</f>
        <v>#N/A</v>
      </c>
    </row>
    <row r="51" spans="3:22" ht="19.5" customHeight="1" thickTop="1" thickBot="1" x14ac:dyDescent="0.3">
      <c r="C51" s="58"/>
      <c r="D51" s="58" t="str">
        <f>IF(C51&lt;&gt;"",TEXT(C51,"00")&amp;"/05/"&amp;'Configurações Básicas'!$P$5,"")</f>
        <v/>
      </c>
      <c r="E51" s="58"/>
      <c r="F51" s="28"/>
      <c r="G51" s="58"/>
      <c r="H51" s="58"/>
      <c r="I51" s="167"/>
      <c r="J51" s="192"/>
      <c r="K51" s="168"/>
      <c r="L51" s="168"/>
      <c r="M51" s="56">
        <f>M50+IF(AND(K51="Pago",OR(E51='PC Receitas'!$O$4,E51='PC Receitas'!$O$5,E51='PC Receitas'!$O$6)),I51,IF(AND(K51="Pago",OR(E51='PC Receitas'!$O$7,E51='PC Receitas'!$O$8,E51='PC Receitas'!$O$9,E51='PC Receitas'!$O$10,E51='PC Receitas'!$O$11,E51='PC Receitas'!$O$12,E51='PC Receitas'!$O$13,E51='PC Receitas'!$O$14)),-I51,0))</f>
        <v>12927.7</v>
      </c>
      <c r="R51" s="153" t="e">
        <f t="shared" si="0"/>
        <v>#N/A</v>
      </c>
      <c r="S51" s="150" t="e">
        <f t="shared" si="1"/>
        <v>#N/A</v>
      </c>
      <c r="T51" s="150" t="e">
        <f t="shared" si="2"/>
        <v>#N/A</v>
      </c>
      <c r="U51" s="150" t="e">
        <f t="shared" si="3"/>
        <v>#N/A</v>
      </c>
      <c r="V51" s="154" t="e">
        <f>VLOOKUP(E51,'PC Receitas'!$O$4:$P$14,2,FALSE)</f>
        <v>#N/A</v>
      </c>
    </row>
    <row r="52" spans="3:22" ht="19.5" customHeight="1" thickTop="1" thickBot="1" x14ac:dyDescent="0.3">
      <c r="C52" s="58"/>
      <c r="D52" s="58" t="str">
        <f>IF(C52&lt;&gt;"",TEXT(C52,"00")&amp;"/05/"&amp;'Configurações Básicas'!$P$5,"")</f>
        <v/>
      </c>
      <c r="E52" s="58"/>
      <c r="F52" s="28"/>
      <c r="G52" s="58"/>
      <c r="H52" s="58"/>
      <c r="I52" s="167"/>
      <c r="J52" s="192"/>
      <c r="K52" s="168"/>
      <c r="L52" s="168"/>
      <c r="M52" s="56">
        <f>M51+IF(AND(K52="Pago",OR(E52='PC Receitas'!$O$4,E52='PC Receitas'!$O$5,E52='PC Receitas'!$O$6)),I52,IF(AND(K52="Pago",OR(E52='PC Receitas'!$O$7,E52='PC Receitas'!$O$8,E52='PC Receitas'!$O$9,E52='PC Receitas'!$O$10,E52='PC Receitas'!$O$11,E52='PC Receitas'!$O$12,E52='PC Receitas'!$O$13,E52='PC Receitas'!$O$14)),-I52,0))</f>
        <v>12927.7</v>
      </c>
      <c r="R52" s="153" t="e">
        <f t="shared" si="0"/>
        <v>#N/A</v>
      </c>
      <c r="S52" s="150" t="e">
        <f t="shared" si="1"/>
        <v>#N/A</v>
      </c>
      <c r="T52" s="150" t="e">
        <f t="shared" si="2"/>
        <v>#N/A</v>
      </c>
      <c r="U52" s="150" t="e">
        <f t="shared" si="3"/>
        <v>#N/A</v>
      </c>
      <c r="V52" s="154" t="e">
        <f>VLOOKUP(E52,'PC Receitas'!$O$4:$P$14,2,FALSE)</f>
        <v>#N/A</v>
      </c>
    </row>
    <row r="53" spans="3:22" ht="19.5" customHeight="1" thickTop="1" thickBot="1" x14ac:dyDescent="0.3">
      <c r="C53" s="58"/>
      <c r="D53" s="58" t="str">
        <f>IF(C53&lt;&gt;"",TEXT(C53,"00")&amp;"/05/"&amp;'Configurações Básicas'!$P$5,"")</f>
        <v/>
      </c>
      <c r="E53" s="58"/>
      <c r="F53" s="28"/>
      <c r="G53" s="58"/>
      <c r="H53" s="58"/>
      <c r="I53" s="167"/>
      <c r="J53" s="192"/>
      <c r="K53" s="168"/>
      <c r="L53" s="168"/>
      <c r="M53" s="56">
        <f>M52+IF(AND(K53="Pago",OR(E53='PC Receitas'!$O$4,E53='PC Receitas'!$O$5,E53='PC Receitas'!$O$6)),I53,IF(AND(K53="Pago",OR(E53='PC Receitas'!$O$7,E53='PC Receitas'!$O$8,E53='PC Receitas'!$O$9,E53='PC Receitas'!$O$10,E53='PC Receitas'!$O$11,E53='PC Receitas'!$O$12,E53='PC Receitas'!$O$13,E53='PC Receitas'!$O$14)),-I53,0))</f>
        <v>12927.7</v>
      </c>
      <c r="R53" s="153" t="e">
        <f t="shared" si="0"/>
        <v>#N/A</v>
      </c>
      <c r="S53" s="150" t="e">
        <f t="shared" si="1"/>
        <v>#N/A</v>
      </c>
      <c r="T53" s="150" t="e">
        <f t="shared" si="2"/>
        <v>#N/A</v>
      </c>
      <c r="U53" s="150" t="e">
        <f t="shared" si="3"/>
        <v>#N/A</v>
      </c>
      <c r="V53" s="154" t="e">
        <f>VLOOKUP(E53,'PC Receitas'!$O$4:$P$14,2,FALSE)</f>
        <v>#N/A</v>
      </c>
    </row>
    <row r="54" spans="3:22" ht="19.5" customHeight="1" thickTop="1" thickBot="1" x14ac:dyDescent="0.3">
      <c r="C54" s="58"/>
      <c r="D54" s="58" t="str">
        <f>IF(C54&lt;&gt;"",TEXT(C54,"00")&amp;"/05/"&amp;'Configurações Básicas'!$P$5,"")</f>
        <v/>
      </c>
      <c r="E54" s="58"/>
      <c r="F54" s="28"/>
      <c r="G54" s="58"/>
      <c r="H54" s="58"/>
      <c r="I54" s="167"/>
      <c r="J54" s="192"/>
      <c r="K54" s="168"/>
      <c r="L54" s="168"/>
      <c r="M54" s="56">
        <f>M53+IF(AND(K54="Pago",OR(E54='PC Receitas'!$O$4,E54='PC Receitas'!$O$5,E54='PC Receitas'!$O$6)),I54,IF(AND(K54="Pago",OR(E54='PC Receitas'!$O$7,E54='PC Receitas'!$O$8,E54='PC Receitas'!$O$9,E54='PC Receitas'!$O$10,E54='PC Receitas'!$O$11,E54='PC Receitas'!$O$12,E54='PC Receitas'!$O$13,E54='PC Receitas'!$O$14)),-I54,0))</f>
        <v>12927.7</v>
      </c>
      <c r="R54" s="153" t="e">
        <f t="shared" si="0"/>
        <v>#N/A</v>
      </c>
      <c r="S54" s="150" t="e">
        <f t="shared" si="1"/>
        <v>#N/A</v>
      </c>
      <c r="T54" s="150" t="e">
        <f t="shared" si="2"/>
        <v>#N/A</v>
      </c>
      <c r="U54" s="150" t="e">
        <f t="shared" si="3"/>
        <v>#N/A</v>
      </c>
      <c r="V54" s="154" t="e">
        <f>VLOOKUP(E54,'PC Receitas'!$O$4:$P$14,2,FALSE)</f>
        <v>#N/A</v>
      </c>
    </row>
    <row r="55" spans="3:22" ht="19.5" customHeight="1" thickTop="1" thickBot="1" x14ac:dyDescent="0.3">
      <c r="C55" s="58"/>
      <c r="D55" s="58" t="str">
        <f>IF(C55&lt;&gt;"",TEXT(C55,"00")&amp;"/05/"&amp;'Configurações Básicas'!$P$5,"")</f>
        <v/>
      </c>
      <c r="E55" s="58"/>
      <c r="F55" s="28"/>
      <c r="G55" s="58"/>
      <c r="H55" s="58"/>
      <c r="I55" s="167"/>
      <c r="J55" s="192"/>
      <c r="K55" s="168"/>
      <c r="L55" s="168"/>
      <c r="M55" s="56">
        <f>M54+IF(AND(K55="Pago",OR(E55='PC Receitas'!$O$4,E55='PC Receitas'!$O$5,E55='PC Receitas'!$O$6)),I55,IF(AND(K55="Pago",OR(E55='PC Receitas'!$O$7,E55='PC Receitas'!$O$8,E55='PC Receitas'!$O$9,E55='PC Receitas'!$O$10,E55='PC Receitas'!$O$11,E55='PC Receitas'!$O$12,E55='PC Receitas'!$O$13,E55='PC Receitas'!$O$14)),-I55,0))</f>
        <v>12927.7</v>
      </c>
      <c r="R55" s="153" t="e">
        <f t="shared" si="0"/>
        <v>#N/A</v>
      </c>
      <c r="S55" s="150" t="e">
        <f t="shared" si="1"/>
        <v>#N/A</v>
      </c>
      <c r="T55" s="150" t="e">
        <f t="shared" si="2"/>
        <v>#N/A</v>
      </c>
      <c r="U55" s="150" t="e">
        <f t="shared" si="3"/>
        <v>#N/A</v>
      </c>
      <c r="V55" s="154" t="e">
        <f>VLOOKUP(E55,'PC Receitas'!$O$4:$P$14,2,FALSE)</f>
        <v>#N/A</v>
      </c>
    </row>
    <row r="56" spans="3:22" ht="19.5" customHeight="1" thickTop="1" thickBot="1" x14ac:dyDescent="0.3">
      <c r="C56" s="58"/>
      <c r="D56" s="58" t="str">
        <f>IF(C56&lt;&gt;"",TEXT(C56,"00")&amp;"/05/"&amp;'Configurações Básicas'!$P$5,"")</f>
        <v/>
      </c>
      <c r="E56" s="58"/>
      <c r="F56" s="28"/>
      <c r="G56" s="28"/>
      <c r="H56" s="28"/>
      <c r="I56" s="167"/>
      <c r="J56" s="192"/>
      <c r="K56" s="168"/>
      <c r="L56" s="168"/>
      <c r="M56" s="56">
        <f>M55+IF(AND(K56="Pago",OR(E56='PC Receitas'!$O$4,E56='PC Receitas'!$O$5,E56='PC Receitas'!$O$6)),I56,IF(AND(K56="Pago",OR(E56='PC Receitas'!$O$7,E56='PC Receitas'!$O$8,E56='PC Receitas'!$O$9,E56='PC Receitas'!$O$10,E56='PC Receitas'!$O$11,E56='PC Receitas'!$O$12,E56='PC Receitas'!$O$13,E56='PC Receitas'!$O$14)),-I56,0))</f>
        <v>12927.7</v>
      </c>
      <c r="R56" s="153" t="e">
        <f t="shared" si="0"/>
        <v>#N/A</v>
      </c>
      <c r="S56" s="150" t="e">
        <f t="shared" si="1"/>
        <v>#N/A</v>
      </c>
      <c r="T56" s="150" t="e">
        <f t="shared" si="2"/>
        <v>#N/A</v>
      </c>
      <c r="U56" s="150" t="e">
        <f t="shared" si="3"/>
        <v>#N/A</v>
      </c>
      <c r="V56" s="154" t="e">
        <f>VLOOKUP(E56,'PC Receitas'!$O$4:$P$14,2,FALSE)</f>
        <v>#N/A</v>
      </c>
    </row>
    <row r="57" spans="3:22" ht="19.5" customHeight="1" thickTop="1" thickBot="1" x14ac:dyDescent="0.3">
      <c r="C57" s="58"/>
      <c r="D57" s="58" t="str">
        <f>IF(C57&lt;&gt;"",TEXT(C57,"00")&amp;"/05/"&amp;'Configurações Básicas'!$P$5,"")</f>
        <v/>
      </c>
      <c r="E57" s="58"/>
      <c r="F57" s="28"/>
      <c r="G57" s="58"/>
      <c r="H57" s="58"/>
      <c r="I57" s="167"/>
      <c r="J57" s="192"/>
      <c r="K57" s="168"/>
      <c r="L57" s="168"/>
      <c r="M57" s="56">
        <f>M56+IF(AND(K57="Pago",OR(E57='PC Receitas'!$O$4,E57='PC Receitas'!$O$5,E57='PC Receitas'!$O$6)),I57,IF(AND(K57="Pago",OR(E57='PC Receitas'!$O$7,E57='PC Receitas'!$O$8,E57='PC Receitas'!$O$9,E57='PC Receitas'!$O$10,E57='PC Receitas'!$O$11,E57='PC Receitas'!$O$12,E57='PC Receitas'!$O$13,E57='PC Receitas'!$O$14)),-I57,0))</f>
        <v>12927.7</v>
      </c>
      <c r="R57" s="153" t="e">
        <f t="shared" si="0"/>
        <v>#N/A</v>
      </c>
      <c r="S57" s="150" t="e">
        <f t="shared" si="1"/>
        <v>#N/A</v>
      </c>
      <c r="T57" s="150" t="e">
        <f t="shared" si="2"/>
        <v>#N/A</v>
      </c>
      <c r="U57" s="150" t="e">
        <f t="shared" si="3"/>
        <v>#N/A</v>
      </c>
      <c r="V57" s="154" t="e">
        <f>VLOOKUP(E57,'PC Receitas'!$O$4:$P$14,2,FALSE)</f>
        <v>#N/A</v>
      </c>
    </row>
    <row r="58" spans="3:22" ht="19.5" customHeight="1" thickTop="1" thickBot="1" x14ac:dyDescent="0.3">
      <c r="C58" s="58"/>
      <c r="D58" s="58" t="str">
        <f>IF(C58&lt;&gt;"",TEXT(C58,"00")&amp;"/05/"&amp;'Configurações Básicas'!$P$5,"")</f>
        <v/>
      </c>
      <c r="E58" s="58"/>
      <c r="F58" s="28"/>
      <c r="G58" s="58"/>
      <c r="H58" s="58"/>
      <c r="I58" s="167"/>
      <c r="J58" s="192"/>
      <c r="K58" s="168"/>
      <c r="L58" s="168"/>
      <c r="M58" s="56">
        <f>M57+IF(AND(K58="Pago",OR(E58='PC Receitas'!$O$4,E58='PC Receitas'!$O$5,E58='PC Receitas'!$O$6)),I58,IF(AND(K58="Pago",OR(E58='PC Receitas'!$O$7,E58='PC Receitas'!$O$8,E58='PC Receitas'!$O$9,E58='PC Receitas'!$O$10,E58='PC Receitas'!$O$11,E58='PC Receitas'!$O$12,E58='PC Receitas'!$O$13,E58='PC Receitas'!$O$14)),-I58,0))</f>
        <v>12927.7</v>
      </c>
      <c r="R58" s="153" t="e">
        <f t="shared" si="0"/>
        <v>#N/A</v>
      </c>
      <c r="S58" s="150" t="e">
        <f t="shared" si="1"/>
        <v>#N/A</v>
      </c>
      <c r="T58" s="150" t="e">
        <f t="shared" si="2"/>
        <v>#N/A</v>
      </c>
      <c r="U58" s="150" t="e">
        <f t="shared" si="3"/>
        <v>#N/A</v>
      </c>
      <c r="V58" s="154" t="e">
        <f>VLOOKUP(E58,'PC Receitas'!$O$4:$P$14,2,FALSE)</f>
        <v>#N/A</v>
      </c>
    </row>
    <row r="59" spans="3:22" ht="19.5" customHeight="1" thickTop="1" thickBot="1" x14ac:dyDescent="0.3">
      <c r="C59" s="58"/>
      <c r="D59" s="58" t="str">
        <f>IF(C59&lt;&gt;"",TEXT(C59,"00")&amp;"/05/"&amp;'Configurações Básicas'!$P$5,"")</f>
        <v/>
      </c>
      <c r="E59" s="58"/>
      <c r="F59" s="28"/>
      <c r="G59" s="28"/>
      <c r="H59" s="28"/>
      <c r="I59" s="167"/>
      <c r="J59" s="192"/>
      <c r="K59" s="168"/>
      <c r="L59" s="168"/>
      <c r="M59" s="56">
        <f>M58+IF(AND(K59="Pago",OR(E59='PC Receitas'!$O$4,E59='PC Receitas'!$O$5,E59='PC Receitas'!$O$6)),I59,IF(AND(K59="Pago",OR(E59='PC Receitas'!$O$7,E59='PC Receitas'!$O$8,E59='PC Receitas'!$O$9,E59='PC Receitas'!$O$10,E59='PC Receitas'!$O$11,E59='PC Receitas'!$O$12,E59='PC Receitas'!$O$13,E59='PC Receitas'!$O$14)),-I59,0))</f>
        <v>12927.7</v>
      </c>
      <c r="R59" s="153" t="e">
        <f t="shared" si="0"/>
        <v>#N/A</v>
      </c>
      <c r="S59" s="150" t="e">
        <f t="shared" si="1"/>
        <v>#N/A</v>
      </c>
      <c r="T59" s="150" t="e">
        <f t="shared" si="2"/>
        <v>#N/A</v>
      </c>
      <c r="U59" s="150" t="e">
        <f t="shared" si="3"/>
        <v>#N/A</v>
      </c>
      <c r="V59" s="154" t="e">
        <f>VLOOKUP(E59,'PC Receitas'!$O$4:$P$14,2,FALSE)</f>
        <v>#N/A</v>
      </c>
    </row>
    <row r="60" spans="3:22" ht="19.5" customHeight="1" thickTop="1" thickBot="1" x14ac:dyDescent="0.3">
      <c r="C60" s="58"/>
      <c r="D60" s="58" t="str">
        <f>IF(C60&lt;&gt;"",TEXT(C60,"00")&amp;"/05/"&amp;'Configurações Básicas'!$P$5,"")</f>
        <v/>
      </c>
      <c r="E60" s="58"/>
      <c r="F60" s="28"/>
      <c r="G60" s="58"/>
      <c r="H60" s="58"/>
      <c r="I60" s="167"/>
      <c r="J60" s="192"/>
      <c r="K60" s="168"/>
      <c r="L60" s="168"/>
      <c r="M60" s="56">
        <f>M59+IF(AND(K60="Pago",OR(E60='PC Receitas'!$O$4,E60='PC Receitas'!$O$5,E60='PC Receitas'!$O$6)),I60,IF(AND(K60="Pago",OR(E60='PC Receitas'!$O$7,E60='PC Receitas'!$O$8,E60='PC Receitas'!$O$9,E60='PC Receitas'!$O$10,E60='PC Receitas'!$O$11,E60='PC Receitas'!$O$12,E60='PC Receitas'!$O$13,E60='PC Receitas'!$O$14)),-I60,0))</f>
        <v>12927.7</v>
      </c>
      <c r="R60" s="153" t="e">
        <f t="shared" si="0"/>
        <v>#N/A</v>
      </c>
      <c r="S60" s="150" t="e">
        <f t="shared" si="1"/>
        <v>#N/A</v>
      </c>
      <c r="T60" s="150" t="e">
        <f t="shared" si="2"/>
        <v>#N/A</v>
      </c>
      <c r="U60" s="150" t="e">
        <f t="shared" si="3"/>
        <v>#N/A</v>
      </c>
      <c r="V60" s="154" t="e">
        <f>VLOOKUP(E60,'PC Receitas'!$O$4:$P$14,2,FALSE)</f>
        <v>#N/A</v>
      </c>
    </row>
    <row r="61" spans="3:22" ht="19.5" customHeight="1" thickTop="1" thickBot="1" x14ac:dyDescent="0.3">
      <c r="C61" s="58"/>
      <c r="D61" s="58" t="str">
        <f>IF(C61&lt;&gt;"",TEXT(C61,"00")&amp;"/05/"&amp;'Configurações Básicas'!$P$5,"")</f>
        <v/>
      </c>
      <c r="E61" s="58"/>
      <c r="F61" s="28"/>
      <c r="G61" s="58"/>
      <c r="H61" s="58"/>
      <c r="I61" s="167"/>
      <c r="J61" s="192"/>
      <c r="K61" s="168"/>
      <c r="L61" s="168"/>
      <c r="M61" s="56">
        <f>M60+IF(AND(K61="Pago",OR(E61='PC Receitas'!$O$4,E61='PC Receitas'!$O$5,E61='PC Receitas'!$O$6)),I61,IF(AND(K61="Pago",OR(E61='PC Receitas'!$O$7,E61='PC Receitas'!$O$8,E61='PC Receitas'!$O$9,E61='PC Receitas'!$O$10,E61='PC Receitas'!$O$11,E61='PC Receitas'!$O$12,E61='PC Receitas'!$O$13,E61='PC Receitas'!$O$14)),-I61,0))</f>
        <v>12927.7</v>
      </c>
      <c r="R61" s="153" t="e">
        <f t="shared" si="0"/>
        <v>#N/A</v>
      </c>
      <c r="S61" s="150" t="e">
        <f t="shared" si="1"/>
        <v>#N/A</v>
      </c>
      <c r="T61" s="150" t="e">
        <f t="shared" si="2"/>
        <v>#N/A</v>
      </c>
      <c r="U61" s="150" t="e">
        <f t="shared" si="3"/>
        <v>#N/A</v>
      </c>
      <c r="V61" s="154" t="e">
        <f>VLOOKUP(E61,'PC Receitas'!$O$4:$P$14,2,FALSE)</f>
        <v>#N/A</v>
      </c>
    </row>
    <row r="62" spans="3:22" ht="19.5" customHeight="1" thickTop="1" thickBot="1" x14ac:dyDescent="0.3">
      <c r="C62" s="58"/>
      <c r="D62" s="58" t="str">
        <f>IF(C62&lt;&gt;"",TEXT(C62,"00")&amp;"/05/"&amp;'Configurações Básicas'!$P$5,"")</f>
        <v/>
      </c>
      <c r="E62" s="58"/>
      <c r="F62" s="28"/>
      <c r="G62" s="58"/>
      <c r="H62" s="58"/>
      <c r="I62" s="167"/>
      <c r="J62" s="192"/>
      <c r="K62" s="168"/>
      <c r="L62" s="168"/>
      <c r="M62" s="56">
        <f>M61+IF(AND(K62="Pago",OR(E62='PC Receitas'!$O$4,E62='PC Receitas'!$O$5,E62='PC Receitas'!$O$6)),I62,IF(AND(K62="Pago",OR(E62='PC Receitas'!$O$7,E62='PC Receitas'!$O$8,E62='PC Receitas'!$O$9,E62='PC Receitas'!$O$10,E62='PC Receitas'!$O$11,E62='PC Receitas'!$O$12,E62='PC Receitas'!$O$13,E62='PC Receitas'!$O$14)),-I62,0))</f>
        <v>12927.7</v>
      </c>
      <c r="R62" s="153" t="e">
        <f t="shared" si="0"/>
        <v>#N/A</v>
      </c>
      <c r="S62" s="150" t="e">
        <f t="shared" si="1"/>
        <v>#N/A</v>
      </c>
      <c r="T62" s="150" t="e">
        <f t="shared" si="2"/>
        <v>#N/A</v>
      </c>
      <c r="U62" s="150" t="e">
        <f t="shared" si="3"/>
        <v>#N/A</v>
      </c>
      <c r="V62" s="154" t="e">
        <f>VLOOKUP(E62,'PC Receitas'!$O$4:$P$14,2,FALSE)</f>
        <v>#N/A</v>
      </c>
    </row>
    <row r="63" spans="3:22" ht="19.5" customHeight="1" thickTop="1" thickBot="1" x14ac:dyDescent="0.3">
      <c r="C63" s="58"/>
      <c r="D63" s="58" t="str">
        <f>IF(C63&lt;&gt;"",TEXT(C63,"00")&amp;"/05/"&amp;'Configurações Básicas'!$P$5,"")</f>
        <v/>
      </c>
      <c r="E63" s="58"/>
      <c r="F63" s="28"/>
      <c r="G63" s="58"/>
      <c r="H63" s="58"/>
      <c r="I63" s="167"/>
      <c r="J63" s="192"/>
      <c r="K63" s="168"/>
      <c r="L63" s="168"/>
      <c r="M63" s="56">
        <f>M62+IF(AND(K63="Pago",OR(E63='PC Receitas'!$O$4,E63='PC Receitas'!$O$5,E63='PC Receitas'!$O$6)),I63,IF(AND(K63="Pago",OR(E63='PC Receitas'!$O$7,E63='PC Receitas'!$O$8,E63='PC Receitas'!$O$9,E63='PC Receitas'!$O$10,E63='PC Receitas'!$O$11,E63='PC Receitas'!$O$12,E63='PC Receitas'!$O$13,E63='PC Receitas'!$O$14)),-I63,0))</f>
        <v>12927.7</v>
      </c>
      <c r="R63" s="153" t="e">
        <f t="shared" si="0"/>
        <v>#N/A</v>
      </c>
      <c r="S63" s="150" t="e">
        <f t="shared" si="1"/>
        <v>#N/A</v>
      </c>
      <c r="T63" s="150" t="e">
        <f t="shared" si="2"/>
        <v>#N/A</v>
      </c>
      <c r="U63" s="150" t="e">
        <f t="shared" si="3"/>
        <v>#N/A</v>
      </c>
      <c r="V63" s="154" t="e">
        <f>VLOOKUP(E63,'PC Receitas'!$O$4:$P$14,2,FALSE)</f>
        <v>#N/A</v>
      </c>
    </row>
    <row r="64" spans="3:22" ht="19.5" customHeight="1" thickTop="1" thickBot="1" x14ac:dyDescent="0.3">
      <c r="C64" s="58"/>
      <c r="D64" s="58" t="str">
        <f>IF(C64&lt;&gt;"",TEXT(C64,"00")&amp;"/05/"&amp;'Configurações Básicas'!$P$5,"")</f>
        <v/>
      </c>
      <c r="E64" s="58"/>
      <c r="F64" s="28"/>
      <c r="G64" s="58"/>
      <c r="H64" s="58"/>
      <c r="I64" s="167"/>
      <c r="J64" s="192"/>
      <c r="K64" s="168"/>
      <c r="L64" s="168"/>
      <c r="M64" s="56">
        <f>M63+IF(AND(K64="Pago",OR(E64='PC Receitas'!$O$4,E64='PC Receitas'!$O$5,E64='PC Receitas'!$O$6)),I64,IF(AND(K64="Pago",OR(E64='PC Receitas'!$O$7,E64='PC Receitas'!$O$8,E64='PC Receitas'!$O$9,E64='PC Receitas'!$O$10,E64='PC Receitas'!$O$11,E64='PC Receitas'!$O$12,E64='PC Receitas'!$O$13,E64='PC Receitas'!$O$14)),-I64,0))</f>
        <v>12927.7</v>
      </c>
      <c r="R64" s="153" t="e">
        <f t="shared" si="0"/>
        <v>#N/A</v>
      </c>
      <c r="S64" s="150" t="e">
        <f t="shared" si="1"/>
        <v>#N/A</v>
      </c>
      <c r="T64" s="150" t="e">
        <f t="shared" si="2"/>
        <v>#N/A</v>
      </c>
      <c r="U64" s="150" t="e">
        <f t="shared" si="3"/>
        <v>#N/A</v>
      </c>
      <c r="V64" s="154" t="e">
        <f>VLOOKUP(E64,'PC Receitas'!$O$4:$P$14,2,FALSE)</f>
        <v>#N/A</v>
      </c>
    </row>
    <row r="65" spans="3:22" ht="19.5" customHeight="1" thickTop="1" thickBot="1" x14ac:dyDescent="0.3">
      <c r="C65" s="58"/>
      <c r="D65" s="58" t="str">
        <f>IF(C65&lt;&gt;"",TEXT(C65,"00")&amp;"/05/"&amp;'Configurações Básicas'!$P$5,"")</f>
        <v/>
      </c>
      <c r="E65" s="58"/>
      <c r="F65" s="28"/>
      <c r="G65" s="58"/>
      <c r="H65" s="58"/>
      <c r="I65" s="167"/>
      <c r="J65" s="192"/>
      <c r="K65" s="168"/>
      <c r="L65" s="168"/>
      <c r="M65" s="56">
        <f>M64+IF(AND(K65="Pago",OR(E65='PC Receitas'!$O$4,E65='PC Receitas'!$O$5,E65='PC Receitas'!$O$6)),I65,IF(AND(K65="Pago",OR(E65='PC Receitas'!$O$7,E65='PC Receitas'!$O$8,E65='PC Receitas'!$O$9,E65='PC Receitas'!$O$10,E65='PC Receitas'!$O$11,E65='PC Receitas'!$O$12,E65='PC Receitas'!$O$13,E65='PC Receitas'!$O$14)),-I65,0))</f>
        <v>12927.7</v>
      </c>
      <c r="R65" s="153" t="e">
        <f t="shared" si="0"/>
        <v>#N/A</v>
      </c>
      <c r="S65" s="150" t="e">
        <f t="shared" si="1"/>
        <v>#N/A</v>
      </c>
      <c r="T65" s="150" t="e">
        <f t="shared" si="2"/>
        <v>#N/A</v>
      </c>
      <c r="U65" s="150" t="e">
        <f t="shared" si="3"/>
        <v>#N/A</v>
      </c>
      <c r="V65" s="154" t="e">
        <f>VLOOKUP(E65,'PC Receitas'!$O$4:$P$14,2,FALSE)</f>
        <v>#N/A</v>
      </c>
    </row>
    <row r="66" spans="3:22" ht="19.5" customHeight="1" thickTop="1" thickBot="1" x14ac:dyDescent="0.3">
      <c r="C66" s="58"/>
      <c r="D66" s="58" t="str">
        <f>IF(C66&lt;&gt;"",TEXT(C66,"00")&amp;"/05/"&amp;'Configurações Básicas'!$P$5,"")</f>
        <v/>
      </c>
      <c r="E66" s="58"/>
      <c r="F66" s="28"/>
      <c r="G66" s="58"/>
      <c r="H66" s="58"/>
      <c r="I66" s="167"/>
      <c r="J66" s="192"/>
      <c r="K66" s="168"/>
      <c r="L66" s="168"/>
      <c r="M66" s="56">
        <f>M65+IF(AND(K66="Pago",OR(E66='PC Receitas'!$O$4,E66='PC Receitas'!$O$5,E66='PC Receitas'!$O$6)),I66,IF(AND(K66="Pago",OR(E66='PC Receitas'!$O$7,E66='PC Receitas'!$O$8,E66='PC Receitas'!$O$9,E66='PC Receitas'!$O$10,E66='PC Receitas'!$O$11,E66='PC Receitas'!$O$12,E66='PC Receitas'!$O$13,E66='PC Receitas'!$O$14)),-I66,0))</f>
        <v>12927.7</v>
      </c>
      <c r="R66" s="153" t="e">
        <f t="shared" si="0"/>
        <v>#N/A</v>
      </c>
      <c r="S66" s="150" t="e">
        <f t="shared" si="1"/>
        <v>#N/A</v>
      </c>
      <c r="T66" s="150" t="e">
        <f t="shared" si="2"/>
        <v>#N/A</v>
      </c>
      <c r="U66" s="150" t="e">
        <f t="shared" si="3"/>
        <v>#N/A</v>
      </c>
      <c r="V66" s="154" t="e">
        <f>VLOOKUP(E66,'PC Receitas'!$O$4:$P$14,2,FALSE)</f>
        <v>#N/A</v>
      </c>
    </row>
    <row r="67" spans="3:22" ht="19.5" customHeight="1" thickTop="1" thickBot="1" x14ac:dyDescent="0.3">
      <c r="C67" s="58"/>
      <c r="D67" s="58" t="str">
        <f>IF(C67&lt;&gt;"",TEXT(C67,"00")&amp;"/05/"&amp;'Configurações Básicas'!$P$5,"")</f>
        <v/>
      </c>
      <c r="E67" s="58"/>
      <c r="F67" s="28"/>
      <c r="G67" s="58"/>
      <c r="H67" s="58"/>
      <c r="I67" s="167"/>
      <c r="J67" s="192"/>
      <c r="K67" s="168"/>
      <c r="L67" s="168"/>
      <c r="M67" s="56">
        <f>M66+IF(AND(K67="Pago",OR(E67='PC Receitas'!$O$4,E67='PC Receitas'!$O$5,E67='PC Receitas'!$O$6)),I67,IF(AND(K67="Pago",OR(E67='PC Receitas'!$O$7,E67='PC Receitas'!$O$8,E67='PC Receitas'!$O$9,E67='PC Receitas'!$O$10,E67='PC Receitas'!$O$11,E67='PC Receitas'!$O$12,E67='PC Receitas'!$O$13,E67='PC Receitas'!$O$14)),-I67,0))</f>
        <v>12927.7</v>
      </c>
      <c r="R67" s="153" t="e">
        <f t="shared" si="0"/>
        <v>#N/A</v>
      </c>
      <c r="S67" s="150" t="e">
        <f t="shared" si="1"/>
        <v>#N/A</v>
      </c>
      <c r="T67" s="150" t="e">
        <f t="shared" si="2"/>
        <v>#N/A</v>
      </c>
      <c r="U67" s="150" t="e">
        <f t="shared" si="3"/>
        <v>#N/A</v>
      </c>
      <c r="V67" s="154" t="e">
        <f>VLOOKUP(E67,'PC Receitas'!$O$4:$P$14,2,FALSE)</f>
        <v>#N/A</v>
      </c>
    </row>
    <row r="68" spans="3:22" ht="19.5" customHeight="1" thickTop="1" thickBot="1" x14ac:dyDescent="0.3">
      <c r="C68" s="58"/>
      <c r="D68" s="58" t="str">
        <f>IF(C68&lt;&gt;"",TEXT(C68,"00")&amp;"/05/"&amp;'Configurações Básicas'!$P$5,"")</f>
        <v/>
      </c>
      <c r="E68" s="58"/>
      <c r="F68" s="28"/>
      <c r="G68" s="58"/>
      <c r="H68" s="58"/>
      <c r="I68" s="167"/>
      <c r="J68" s="192"/>
      <c r="K68" s="168"/>
      <c r="L68" s="168"/>
      <c r="M68" s="56">
        <f>M67+IF(AND(K68="Pago",OR(E68='PC Receitas'!$O$4,E68='PC Receitas'!$O$5,E68='PC Receitas'!$O$6)),I68,IF(AND(K68="Pago",OR(E68='PC Receitas'!$O$7,E68='PC Receitas'!$O$8,E68='PC Receitas'!$O$9,E68='PC Receitas'!$O$10,E68='PC Receitas'!$O$11,E68='PC Receitas'!$O$12,E68='PC Receitas'!$O$13,E68='PC Receitas'!$O$14)),-I68,0))</f>
        <v>12927.7</v>
      </c>
      <c r="R68" s="153" t="e">
        <f t="shared" si="0"/>
        <v>#N/A</v>
      </c>
      <c r="S68" s="150" t="e">
        <f t="shared" si="1"/>
        <v>#N/A</v>
      </c>
      <c r="T68" s="150" t="e">
        <f t="shared" si="2"/>
        <v>#N/A</v>
      </c>
      <c r="U68" s="150" t="e">
        <f t="shared" si="3"/>
        <v>#N/A</v>
      </c>
      <c r="V68" s="154" t="e">
        <f>VLOOKUP(E68,'PC Receitas'!$O$4:$P$14,2,FALSE)</f>
        <v>#N/A</v>
      </c>
    </row>
    <row r="69" spans="3:22" ht="19.5" customHeight="1" thickTop="1" thickBot="1" x14ac:dyDescent="0.3">
      <c r="C69" s="58"/>
      <c r="D69" s="58" t="str">
        <f>IF(C69&lt;&gt;"",TEXT(C69,"00")&amp;"/05/"&amp;'Configurações Básicas'!$P$5,"")</f>
        <v/>
      </c>
      <c r="E69" s="58"/>
      <c r="F69" s="28"/>
      <c r="G69" s="28"/>
      <c r="H69" s="28"/>
      <c r="I69" s="167"/>
      <c r="J69" s="192"/>
      <c r="K69" s="168"/>
      <c r="L69" s="168"/>
      <c r="M69" s="56">
        <f>M68+IF(AND(K69="Pago",OR(E69='PC Receitas'!$O$4,E69='PC Receitas'!$O$5,E69='PC Receitas'!$O$6)),I69,IF(AND(K69="Pago",OR(E69='PC Receitas'!$O$7,E69='PC Receitas'!$O$8,E69='PC Receitas'!$O$9,E69='PC Receitas'!$O$10,E69='PC Receitas'!$O$11,E69='PC Receitas'!$O$12,E69='PC Receitas'!$O$13,E69='PC Receitas'!$O$14)),-I69,0))</f>
        <v>12927.7</v>
      </c>
      <c r="R69" s="153" t="e">
        <f t="shared" si="0"/>
        <v>#N/A</v>
      </c>
      <c r="S69" s="150" t="e">
        <f t="shared" si="1"/>
        <v>#N/A</v>
      </c>
      <c r="T69" s="150" t="e">
        <f t="shared" si="2"/>
        <v>#N/A</v>
      </c>
      <c r="U69" s="150" t="e">
        <f t="shared" si="3"/>
        <v>#N/A</v>
      </c>
      <c r="V69" s="154" t="e">
        <f>VLOOKUP(E69,'PC Receitas'!$O$4:$P$14,2,FALSE)</f>
        <v>#N/A</v>
      </c>
    </row>
    <row r="70" spans="3:22" ht="19.5" customHeight="1" thickTop="1" thickBot="1" x14ac:dyDescent="0.3">
      <c r="C70" s="58"/>
      <c r="D70" s="58" t="str">
        <f>IF(C70&lt;&gt;"",TEXT(C70,"00")&amp;"/05/"&amp;'Configurações Básicas'!$P$5,"")</f>
        <v/>
      </c>
      <c r="E70" s="58"/>
      <c r="F70" s="28"/>
      <c r="G70" s="28"/>
      <c r="H70" s="28"/>
      <c r="I70" s="167"/>
      <c r="J70" s="192"/>
      <c r="K70" s="168"/>
      <c r="L70" s="168"/>
      <c r="M70" s="56">
        <f>M69+IF(AND(K70="Pago",OR(E70='PC Receitas'!$O$4,E70='PC Receitas'!$O$5,E70='PC Receitas'!$O$6)),I70,IF(AND(K70="Pago",OR(E70='PC Receitas'!$O$7,E70='PC Receitas'!$O$8,E70='PC Receitas'!$O$9,E70='PC Receitas'!$O$10,E70='PC Receitas'!$O$11,E70='PC Receitas'!$O$12,E70='PC Receitas'!$O$13,E70='PC Receitas'!$O$14)),-I70,0))</f>
        <v>12927.7</v>
      </c>
      <c r="R70" s="153" t="e">
        <f t="shared" ref="R70:R133" si="4">IF(V70="Despesas_com_RH","Despesa",IF(V70="Despesas_Operacionais","Despesa",IF(V70="Despesas_com_Marketing","Despesa",IF(V70="Impostos","Despesa",IF(V70="Investimentos","Despesa","")))))</f>
        <v>#N/A</v>
      </c>
      <c r="S70" s="150" t="e">
        <f t="shared" ref="S70:S133" si="5">IF(V70="Despesas_com_Produtos","Despesa",IF(V70="Despesas_com_Serviços","Despesa",IF(V70="Despesas_Não_Operacionais","Despesa","")))</f>
        <v>#N/A</v>
      </c>
      <c r="T70" s="150" t="e">
        <f t="shared" ref="T70:T133" si="6">IF(V70="Receitas_com_Produtos","Receita",IF(V70="Receitas_com_Serviços","Receita",IF(V70="Receitas_Não_Operacionais","Receita","")))</f>
        <v>#N/A</v>
      </c>
      <c r="U70" s="150" t="e">
        <f t="shared" ref="U70:U133" si="7">IF(R70&lt;&gt;"",R70,IF(S70&lt;&gt;"",S70,IF(T70&lt;&gt;"",T70,"")))</f>
        <v>#N/A</v>
      </c>
      <c r="V70" s="154" t="e">
        <f>VLOOKUP(E70,'PC Receitas'!$O$4:$P$14,2,FALSE)</f>
        <v>#N/A</v>
      </c>
    </row>
    <row r="71" spans="3:22" ht="19.5" customHeight="1" thickTop="1" thickBot="1" x14ac:dyDescent="0.3">
      <c r="C71" s="58"/>
      <c r="D71" s="58" t="str">
        <f>IF(C71&lt;&gt;"",TEXT(C71,"00")&amp;"/05/"&amp;'Configurações Básicas'!$P$5,"")</f>
        <v/>
      </c>
      <c r="E71" s="58"/>
      <c r="F71" s="28"/>
      <c r="G71" s="58"/>
      <c r="H71" s="58"/>
      <c r="I71" s="167"/>
      <c r="J71" s="192"/>
      <c r="K71" s="168"/>
      <c r="L71" s="168"/>
      <c r="M71" s="56">
        <f>M70+IF(AND(K71="Pago",OR(E71='PC Receitas'!$O$4,E71='PC Receitas'!$O$5,E71='PC Receitas'!$O$6)),I71,IF(AND(K71="Pago",OR(E71='PC Receitas'!$O$7,E71='PC Receitas'!$O$8,E71='PC Receitas'!$O$9,E71='PC Receitas'!$O$10,E71='PC Receitas'!$O$11,E71='PC Receitas'!$O$12,E71='PC Receitas'!$O$13,E71='PC Receitas'!$O$14)),-I71,0))</f>
        <v>12927.7</v>
      </c>
      <c r="R71" s="153" t="e">
        <f t="shared" si="4"/>
        <v>#N/A</v>
      </c>
      <c r="S71" s="150" t="e">
        <f t="shared" si="5"/>
        <v>#N/A</v>
      </c>
      <c r="T71" s="150" t="e">
        <f t="shared" si="6"/>
        <v>#N/A</v>
      </c>
      <c r="U71" s="150" t="e">
        <f t="shared" si="7"/>
        <v>#N/A</v>
      </c>
      <c r="V71" s="154" t="e">
        <f>VLOOKUP(E71,'PC Receitas'!$O$4:$P$14,2,FALSE)</f>
        <v>#N/A</v>
      </c>
    </row>
    <row r="72" spans="3:22" ht="19.5" customHeight="1" thickTop="1" thickBot="1" x14ac:dyDescent="0.3">
      <c r="C72" s="58"/>
      <c r="D72" s="58" t="str">
        <f>IF(C72&lt;&gt;"",TEXT(C72,"00")&amp;"/05/"&amp;'Configurações Básicas'!$P$5,"")</f>
        <v/>
      </c>
      <c r="E72" s="58"/>
      <c r="F72" s="28"/>
      <c r="G72" s="58"/>
      <c r="H72" s="58"/>
      <c r="I72" s="167"/>
      <c r="J72" s="192"/>
      <c r="K72" s="168"/>
      <c r="L72" s="168"/>
      <c r="M72" s="56">
        <f>M71+IF(AND(K72="Pago",OR(E72='PC Receitas'!$O$4,E72='PC Receitas'!$O$5,E72='PC Receitas'!$O$6)),I72,IF(AND(K72="Pago",OR(E72='PC Receitas'!$O$7,E72='PC Receitas'!$O$8,E72='PC Receitas'!$O$9,E72='PC Receitas'!$O$10,E72='PC Receitas'!$O$11,E72='PC Receitas'!$O$12,E72='PC Receitas'!$O$13,E72='PC Receitas'!$O$14)),-I72,0))</f>
        <v>12927.7</v>
      </c>
      <c r="R72" s="153" t="e">
        <f t="shared" si="4"/>
        <v>#N/A</v>
      </c>
      <c r="S72" s="150" t="e">
        <f t="shared" si="5"/>
        <v>#N/A</v>
      </c>
      <c r="T72" s="150" t="e">
        <f t="shared" si="6"/>
        <v>#N/A</v>
      </c>
      <c r="U72" s="150" t="e">
        <f t="shared" si="7"/>
        <v>#N/A</v>
      </c>
      <c r="V72" s="154" t="e">
        <f>VLOOKUP(E72,'PC Receitas'!$O$4:$P$14,2,FALSE)</f>
        <v>#N/A</v>
      </c>
    </row>
    <row r="73" spans="3:22" ht="19.5" customHeight="1" thickTop="1" thickBot="1" x14ac:dyDescent="0.3">
      <c r="C73" s="58"/>
      <c r="D73" s="58" t="str">
        <f>IF(C73&lt;&gt;"",TEXT(C73,"00")&amp;"/05/"&amp;'Configurações Básicas'!$P$5,"")</f>
        <v/>
      </c>
      <c r="E73" s="58"/>
      <c r="F73" s="28"/>
      <c r="G73" s="58"/>
      <c r="H73" s="58"/>
      <c r="I73" s="167"/>
      <c r="J73" s="192"/>
      <c r="K73" s="168"/>
      <c r="L73" s="168"/>
      <c r="M73" s="56">
        <f>M72+IF(AND(K73="Pago",OR(E73='PC Receitas'!$O$4,E73='PC Receitas'!$O$5,E73='PC Receitas'!$O$6)),I73,IF(AND(K73="Pago",OR(E73='PC Receitas'!$O$7,E73='PC Receitas'!$O$8,E73='PC Receitas'!$O$9,E73='PC Receitas'!$O$10,E73='PC Receitas'!$O$11,E73='PC Receitas'!$O$12,E73='PC Receitas'!$O$13,E73='PC Receitas'!$O$14)),-I73,0))</f>
        <v>12927.7</v>
      </c>
      <c r="R73" s="153" t="e">
        <f t="shared" si="4"/>
        <v>#N/A</v>
      </c>
      <c r="S73" s="150" t="e">
        <f t="shared" si="5"/>
        <v>#N/A</v>
      </c>
      <c r="T73" s="150" t="e">
        <f t="shared" si="6"/>
        <v>#N/A</v>
      </c>
      <c r="U73" s="150" t="e">
        <f t="shared" si="7"/>
        <v>#N/A</v>
      </c>
      <c r="V73" s="154" t="e">
        <f>VLOOKUP(E73,'PC Receitas'!$O$4:$P$14,2,FALSE)</f>
        <v>#N/A</v>
      </c>
    </row>
    <row r="74" spans="3:22" ht="19.5" customHeight="1" thickTop="1" thickBot="1" x14ac:dyDescent="0.3">
      <c r="C74" s="58"/>
      <c r="D74" s="58" t="str">
        <f>IF(C74&lt;&gt;"",TEXT(C74,"00")&amp;"/05/"&amp;'Configurações Básicas'!$P$5,"")</f>
        <v/>
      </c>
      <c r="E74" s="58"/>
      <c r="F74" s="28"/>
      <c r="G74" s="58"/>
      <c r="H74" s="58"/>
      <c r="I74" s="167"/>
      <c r="J74" s="192"/>
      <c r="K74" s="168"/>
      <c r="L74" s="168"/>
      <c r="M74" s="56">
        <f>M73+IF(AND(K74="Pago",OR(E74='PC Receitas'!$O$4,E74='PC Receitas'!$O$5,E74='PC Receitas'!$O$6)),I74,IF(AND(K74="Pago",OR(E74='PC Receitas'!$O$7,E74='PC Receitas'!$O$8,E74='PC Receitas'!$O$9,E74='PC Receitas'!$O$10,E74='PC Receitas'!$O$11,E74='PC Receitas'!$O$12,E74='PC Receitas'!$O$13,E74='PC Receitas'!$O$14)),-I74,0))</f>
        <v>12927.7</v>
      </c>
      <c r="R74" s="153" t="e">
        <f t="shared" si="4"/>
        <v>#N/A</v>
      </c>
      <c r="S74" s="150" t="e">
        <f t="shared" si="5"/>
        <v>#N/A</v>
      </c>
      <c r="T74" s="150" t="e">
        <f t="shared" si="6"/>
        <v>#N/A</v>
      </c>
      <c r="U74" s="150" t="e">
        <f t="shared" si="7"/>
        <v>#N/A</v>
      </c>
      <c r="V74" s="154" t="e">
        <f>VLOOKUP(E74,'PC Receitas'!$O$4:$P$14,2,FALSE)</f>
        <v>#N/A</v>
      </c>
    </row>
    <row r="75" spans="3:22" ht="19.5" customHeight="1" thickTop="1" thickBot="1" x14ac:dyDescent="0.3">
      <c r="C75" s="58"/>
      <c r="D75" s="58" t="str">
        <f>IF(C75&lt;&gt;"",TEXT(C75,"00")&amp;"/05/"&amp;'Configurações Básicas'!$P$5,"")</f>
        <v/>
      </c>
      <c r="E75" s="58"/>
      <c r="F75" s="28"/>
      <c r="G75" s="58"/>
      <c r="H75" s="58"/>
      <c r="I75" s="167"/>
      <c r="J75" s="192"/>
      <c r="K75" s="168"/>
      <c r="L75" s="168"/>
      <c r="M75" s="56">
        <f>M74+IF(AND(K75="Pago",OR(E75='PC Receitas'!$O$4,E75='PC Receitas'!$O$5,E75='PC Receitas'!$O$6)),I75,IF(AND(K75="Pago",OR(E75='PC Receitas'!$O$7,E75='PC Receitas'!$O$8,E75='PC Receitas'!$O$9,E75='PC Receitas'!$O$10,E75='PC Receitas'!$O$11,E75='PC Receitas'!$O$12,E75='PC Receitas'!$O$13,E75='PC Receitas'!$O$14)),-I75,0))</f>
        <v>12927.7</v>
      </c>
      <c r="R75" s="153" t="e">
        <f t="shared" si="4"/>
        <v>#N/A</v>
      </c>
      <c r="S75" s="150" t="e">
        <f t="shared" si="5"/>
        <v>#N/A</v>
      </c>
      <c r="T75" s="150" t="e">
        <f t="shared" si="6"/>
        <v>#N/A</v>
      </c>
      <c r="U75" s="150" t="e">
        <f t="shared" si="7"/>
        <v>#N/A</v>
      </c>
      <c r="V75" s="154" t="e">
        <f>VLOOKUP(E75,'PC Receitas'!$O$4:$P$14,2,FALSE)</f>
        <v>#N/A</v>
      </c>
    </row>
    <row r="76" spans="3:22" ht="19.5" customHeight="1" thickTop="1" thickBot="1" x14ac:dyDescent="0.3">
      <c r="C76" s="58"/>
      <c r="D76" s="58" t="str">
        <f>IF(C76&lt;&gt;"",TEXT(C76,"00")&amp;"/05/"&amp;'Configurações Básicas'!$P$5,"")</f>
        <v/>
      </c>
      <c r="E76" s="58"/>
      <c r="F76" s="28"/>
      <c r="G76" s="58"/>
      <c r="H76" s="58"/>
      <c r="I76" s="167"/>
      <c r="J76" s="192"/>
      <c r="K76" s="168"/>
      <c r="L76" s="168"/>
      <c r="M76" s="56">
        <f>M75+IF(AND(K76="Pago",OR(E76='PC Receitas'!$O$4,E76='PC Receitas'!$O$5,E76='PC Receitas'!$O$6)),I76,IF(AND(K76="Pago",OR(E76='PC Receitas'!$O$7,E76='PC Receitas'!$O$8,E76='PC Receitas'!$O$9,E76='PC Receitas'!$O$10,E76='PC Receitas'!$O$11,E76='PC Receitas'!$O$12,E76='PC Receitas'!$O$13,E76='PC Receitas'!$O$14)),-I76,0))</f>
        <v>12927.7</v>
      </c>
      <c r="R76" s="153" t="e">
        <f t="shared" si="4"/>
        <v>#N/A</v>
      </c>
      <c r="S76" s="150" t="e">
        <f t="shared" si="5"/>
        <v>#N/A</v>
      </c>
      <c r="T76" s="150" t="e">
        <f t="shared" si="6"/>
        <v>#N/A</v>
      </c>
      <c r="U76" s="150" t="e">
        <f t="shared" si="7"/>
        <v>#N/A</v>
      </c>
      <c r="V76" s="154" t="e">
        <f>VLOOKUP(E76,'PC Receitas'!$O$4:$P$14,2,FALSE)</f>
        <v>#N/A</v>
      </c>
    </row>
    <row r="77" spans="3:22" ht="19.5" customHeight="1" thickTop="1" thickBot="1" x14ac:dyDescent="0.3">
      <c r="C77" s="58"/>
      <c r="D77" s="58" t="str">
        <f>IF(C77&lt;&gt;"",TEXT(C77,"00")&amp;"/05/"&amp;'Configurações Básicas'!$P$5,"")</f>
        <v/>
      </c>
      <c r="E77" s="58"/>
      <c r="F77" s="28"/>
      <c r="G77" s="58"/>
      <c r="H77" s="58"/>
      <c r="I77" s="167"/>
      <c r="J77" s="192"/>
      <c r="K77" s="168"/>
      <c r="L77" s="168"/>
      <c r="M77" s="56">
        <f>M76+IF(AND(K77="Pago",OR(E77='PC Receitas'!$O$4,E77='PC Receitas'!$O$5,E77='PC Receitas'!$O$6)),I77,IF(AND(K77="Pago",OR(E77='PC Receitas'!$O$7,E77='PC Receitas'!$O$8,E77='PC Receitas'!$O$9,E77='PC Receitas'!$O$10,E77='PC Receitas'!$O$11,E77='PC Receitas'!$O$12,E77='PC Receitas'!$O$13,E77='PC Receitas'!$O$14)),-I77,0))</f>
        <v>12927.7</v>
      </c>
      <c r="R77" s="153" t="e">
        <f t="shared" si="4"/>
        <v>#N/A</v>
      </c>
      <c r="S77" s="150" t="e">
        <f t="shared" si="5"/>
        <v>#N/A</v>
      </c>
      <c r="T77" s="150" t="e">
        <f t="shared" si="6"/>
        <v>#N/A</v>
      </c>
      <c r="U77" s="150" t="e">
        <f t="shared" si="7"/>
        <v>#N/A</v>
      </c>
      <c r="V77" s="154" t="e">
        <f>VLOOKUP(E77,'PC Receitas'!$O$4:$P$14,2,FALSE)</f>
        <v>#N/A</v>
      </c>
    </row>
    <row r="78" spans="3:22" ht="19.5" customHeight="1" thickTop="1" thickBot="1" x14ac:dyDescent="0.3">
      <c r="C78" s="58"/>
      <c r="D78" s="58" t="str">
        <f>IF(C78&lt;&gt;"",TEXT(C78,"00")&amp;"/05/"&amp;'Configurações Básicas'!$P$5,"")</f>
        <v/>
      </c>
      <c r="E78" s="58"/>
      <c r="F78" s="28"/>
      <c r="G78" s="28"/>
      <c r="H78" s="28"/>
      <c r="I78" s="167"/>
      <c r="J78" s="192"/>
      <c r="K78" s="168"/>
      <c r="L78" s="168"/>
      <c r="M78" s="56">
        <f>M77+IF(AND(K78="Pago",OR(E78='PC Receitas'!$O$4,E78='PC Receitas'!$O$5,E78='PC Receitas'!$O$6)),I78,IF(AND(K78="Pago",OR(E78='PC Receitas'!$O$7,E78='PC Receitas'!$O$8,E78='PC Receitas'!$O$9,E78='PC Receitas'!$O$10,E78='PC Receitas'!$O$11,E78='PC Receitas'!$O$12,E78='PC Receitas'!$O$13,E78='PC Receitas'!$O$14)),-I78,0))</f>
        <v>12927.7</v>
      </c>
      <c r="R78" s="153" t="e">
        <f t="shared" si="4"/>
        <v>#N/A</v>
      </c>
      <c r="S78" s="150" t="e">
        <f t="shared" si="5"/>
        <v>#N/A</v>
      </c>
      <c r="T78" s="150" t="e">
        <f t="shared" si="6"/>
        <v>#N/A</v>
      </c>
      <c r="U78" s="150" t="e">
        <f t="shared" si="7"/>
        <v>#N/A</v>
      </c>
      <c r="V78" s="154" t="e">
        <f>VLOOKUP(E78,'PC Receitas'!$O$4:$P$14,2,FALSE)</f>
        <v>#N/A</v>
      </c>
    </row>
    <row r="79" spans="3:22" ht="19.5" customHeight="1" thickTop="1" thickBot="1" x14ac:dyDescent="0.3">
      <c r="C79" s="58"/>
      <c r="D79" s="58" t="str">
        <f>IF(C79&lt;&gt;"",TEXT(C79,"00")&amp;"/05/"&amp;'Configurações Básicas'!$P$5,"")</f>
        <v/>
      </c>
      <c r="E79" s="58"/>
      <c r="F79" s="28"/>
      <c r="G79" s="58"/>
      <c r="H79" s="58"/>
      <c r="I79" s="167"/>
      <c r="J79" s="192"/>
      <c r="K79" s="168"/>
      <c r="L79" s="168"/>
      <c r="M79" s="56">
        <f>M78+IF(AND(K79="Pago",OR(E79='PC Receitas'!$O$4,E79='PC Receitas'!$O$5,E79='PC Receitas'!$O$6)),I79,IF(AND(K79="Pago",OR(E79='PC Receitas'!$O$7,E79='PC Receitas'!$O$8,E79='PC Receitas'!$O$9,E79='PC Receitas'!$O$10,E79='PC Receitas'!$O$11,E79='PC Receitas'!$O$12,E79='PC Receitas'!$O$13,E79='PC Receitas'!$O$14)),-I79,0))</f>
        <v>12927.7</v>
      </c>
      <c r="R79" s="153" t="e">
        <f t="shared" si="4"/>
        <v>#N/A</v>
      </c>
      <c r="S79" s="150" t="e">
        <f t="shared" si="5"/>
        <v>#N/A</v>
      </c>
      <c r="T79" s="150" t="e">
        <f t="shared" si="6"/>
        <v>#N/A</v>
      </c>
      <c r="U79" s="150" t="e">
        <f t="shared" si="7"/>
        <v>#N/A</v>
      </c>
      <c r="V79" s="154" t="e">
        <f>VLOOKUP(E79,'PC Receitas'!$O$4:$P$14,2,FALSE)</f>
        <v>#N/A</v>
      </c>
    </row>
    <row r="80" spans="3:22" ht="19.5" customHeight="1" thickTop="1" thickBot="1" x14ac:dyDescent="0.3">
      <c r="C80" s="58"/>
      <c r="D80" s="58" t="str">
        <f>IF(C80&lt;&gt;"",TEXT(C80,"00")&amp;"/05/"&amp;'Configurações Básicas'!$P$5,"")</f>
        <v/>
      </c>
      <c r="E80" s="58"/>
      <c r="F80" s="28"/>
      <c r="G80" s="58"/>
      <c r="H80" s="58"/>
      <c r="I80" s="167"/>
      <c r="J80" s="192"/>
      <c r="K80" s="168"/>
      <c r="L80" s="168"/>
      <c r="M80" s="56">
        <f>M79+IF(AND(K80="Pago",OR(E80='PC Receitas'!$O$4,E80='PC Receitas'!$O$5,E80='PC Receitas'!$O$6)),I80,IF(AND(K80="Pago",OR(E80='PC Receitas'!$O$7,E80='PC Receitas'!$O$8,E80='PC Receitas'!$O$9,E80='PC Receitas'!$O$10,E80='PC Receitas'!$O$11,E80='PC Receitas'!$O$12,E80='PC Receitas'!$O$13,E80='PC Receitas'!$O$14)),-I80,0))</f>
        <v>12927.7</v>
      </c>
      <c r="R80" s="153" t="e">
        <f t="shared" si="4"/>
        <v>#N/A</v>
      </c>
      <c r="S80" s="150" t="e">
        <f t="shared" si="5"/>
        <v>#N/A</v>
      </c>
      <c r="T80" s="150" t="e">
        <f t="shared" si="6"/>
        <v>#N/A</v>
      </c>
      <c r="U80" s="150" t="e">
        <f t="shared" si="7"/>
        <v>#N/A</v>
      </c>
      <c r="V80" s="154" t="e">
        <f>VLOOKUP(E80,'PC Receitas'!$O$4:$P$14,2,FALSE)</f>
        <v>#N/A</v>
      </c>
    </row>
    <row r="81" spans="3:22" ht="19.5" customHeight="1" thickTop="1" thickBot="1" x14ac:dyDescent="0.3">
      <c r="C81" s="58"/>
      <c r="D81" s="58" t="str">
        <f>IF(C81&lt;&gt;"",TEXT(C81,"00")&amp;"/05/"&amp;'Configurações Básicas'!$P$5,"")</f>
        <v/>
      </c>
      <c r="E81" s="58"/>
      <c r="F81" s="28"/>
      <c r="G81" s="28"/>
      <c r="H81" s="28"/>
      <c r="I81" s="167"/>
      <c r="J81" s="192"/>
      <c r="K81" s="168"/>
      <c r="L81" s="168"/>
      <c r="M81" s="56">
        <f>M80+IF(AND(K81="Pago",OR(E81='PC Receitas'!$O$4,E81='PC Receitas'!$O$5,E81='PC Receitas'!$O$6)),I81,IF(AND(K81="Pago",OR(E81='PC Receitas'!$O$7,E81='PC Receitas'!$O$8,E81='PC Receitas'!$O$9,E81='PC Receitas'!$O$10,E81='PC Receitas'!$O$11,E81='PC Receitas'!$O$12,E81='PC Receitas'!$O$13,E81='PC Receitas'!$O$14)),-I81,0))</f>
        <v>12927.7</v>
      </c>
      <c r="R81" s="153" t="e">
        <f t="shared" si="4"/>
        <v>#N/A</v>
      </c>
      <c r="S81" s="150" t="e">
        <f t="shared" si="5"/>
        <v>#N/A</v>
      </c>
      <c r="T81" s="150" t="e">
        <f t="shared" si="6"/>
        <v>#N/A</v>
      </c>
      <c r="U81" s="150" t="e">
        <f t="shared" si="7"/>
        <v>#N/A</v>
      </c>
      <c r="V81" s="154" t="e">
        <f>VLOOKUP(E81,'PC Receitas'!$O$4:$P$14,2,FALSE)</f>
        <v>#N/A</v>
      </c>
    </row>
    <row r="82" spans="3:22" ht="19.5" customHeight="1" thickTop="1" thickBot="1" x14ac:dyDescent="0.3">
      <c r="C82" s="58"/>
      <c r="D82" s="58" t="str">
        <f>IF(C82&lt;&gt;"",TEXT(C82,"00")&amp;"/05/"&amp;'Configurações Básicas'!$P$5,"")</f>
        <v/>
      </c>
      <c r="E82" s="58"/>
      <c r="F82" s="28"/>
      <c r="G82" s="58"/>
      <c r="H82" s="58"/>
      <c r="I82" s="167"/>
      <c r="J82" s="192"/>
      <c r="K82" s="168"/>
      <c r="L82" s="168"/>
      <c r="M82" s="56">
        <f>M81+IF(AND(K82="Pago",OR(E82='PC Receitas'!$O$4,E82='PC Receitas'!$O$5,E82='PC Receitas'!$O$6)),I82,IF(AND(K82="Pago",OR(E82='PC Receitas'!$O$7,E82='PC Receitas'!$O$8,E82='PC Receitas'!$O$9,E82='PC Receitas'!$O$10,E82='PC Receitas'!$O$11,E82='PC Receitas'!$O$12,E82='PC Receitas'!$O$13,E82='PC Receitas'!$O$14)),-I82,0))</f>
        <v>12927.7</v>
      </c>
      <c r="R82" s="153" t="e">
        <f t="shared" si="4"/>
        <v>#N/A</v>
      </c>
      <c r="S82" s="150" t="e">
        <f t="shared" si="5"/>
        <v>#N/A</v>
      </c>
      <c r="T82" s="150" t="e">
        <f t="shared" si="6"/>
        <v>#N/A</v>
      </c>
      <c r="U82" s="150" t="e">
        <f t="shared" si="7"/>
        <v>#N/A</v>
      </c>
      <c r="V82" s="154" t="e">
        <f>VLOOKUP(E82,'PC Receitas'!$O$4:$P$14,2,FALSE)</f>
        <v>#N/A</v>
      </c>
    </row>
    <row r="83" spans="3:22" ht="19.5" customHeight="1" thickTop="1" thickBot="1" x14ac:dyDescent="0.3">
      <c r="C83" s="58"/>
      <c r="D83" s="58" t="str">
        <f>IF(C83&lt;&gt;"",TEXT(C83,"00")&amp;"/05/"&amp;'Configurações Básicas'!$P$5,"")</f>
        <v/>
      </c>
      <c r="E83" s="58"/>
      <c r="F83" s="28"/>
      <c r="G83" s="58"/>
      <c r="H83" s="58"/>
      <c r="I83" s="167"/>
      <c r="J83" s="192"/>
      <c r="K83" s="168"/>
      <c r="L83" s="168"/>
      <c r="M83" s="56">
        <f>M82+IF(AND(K83="Pago",OR(E83='PC Receitas'!$O$4,E83='PC Receitas'!$O$5,E83='PC Receitas'!$O$6)),I83,IF(AND(K83="Pago",OR(E83='PC Receitas'!$O$7,E83='PC Receitas'!$O$8,E83='PC Receitas'!$O$9,E83='PC Receitas'!$O$10,E83='PC Receitas'!$O$11,E83='PC Receitas'!$O$12,E83='PC Receitas'!$O$13,E83='PC Receitas'!$O$14)),-I83,0))</f>
        <v>12927.7</v>
      </c>
      <c r="R83" s="153" t="e">
        <f t="shared" si="4"/>
        <v>#N/A</v>
      </c>
      <c r="S83" s="150" t="e">
        <f t="shared" si="5"/>
        <v>#N/A</v>
      </c>
      <c r="T83" s="150" t="e">
        <f t="shared" si="6"/>
        <v>#N/A</v>
      </c>
      <c r="U83" s="150" t="e">
        <f t="shared" si="7"/>
        <v>#N/A</v>
      </c>
      <c r="V83" s="154" t="e">
        <f>VLOOKUP(E83,'PC Receitas'!$O$4:$P$14,2,FALSE)</f>
        <v>#N/A</v>
      </c>
    </row>
    <row r="84" spans="3:22" ht="19.5" customHeight="1" thickTop="1" thickBot="1" x14ac:dyDescent="0.3">
      <c r="C84" s="58"/>
      <c r="D84" s="58" t="str">
        <f>IF(C84&lt;&gt;"",TEXT(C84,"00")&amp;"/05/"&amp;'Configurações Básicas'!$P$5,"")</f>
        <v/>
      </c>
      <c r="E84" s="58"/>
      <c r="F84" s="28"/>
      <c r="G84" s="28"/>
      <c r="H84" s="28"/>
      <c r="I84" s="167"/>
      <c r="J84" s="192"/>
      <c r="K84" s="168"/>
      <c r="L84" s="168"/>
      <c r="M84" s="56">
        <f>M83+IF(AND(K84="Pago",OR(E84='PC Receitas'!$O$4,E84='PC Receitas'!$O$5,E84='PC Receitas'!$O$6)),I84,IF(AND(K84="Pago",OR(E84='PC Receitas'!$O$7,E84='PC Receitas'!$O$8,E84='PC Receitas'!$O$9,E84='PC Receitas'!$O$10,E84='PC Receitas'!$O$11,E84='PC Receitas'!$O$12,E84='PC Receitas'!$O$13,E84='PC Receitas'!$O$14)),-I84,0))</f>
        <v>12927.7</v>
      </c>
      <c r="R84" s="153" t="e">
        <f t="shared" si="4"/>
        <v>#N/A</v>
      </c>
      <c r="S84" s="150" t="e">
        <f t="shared" si="5"/>
        <v>#N/A</v>
      </c>
      <c r="T84" s="150" t="e">
        <f t="shared" si="6"/>
        <v>#N/A</v>
      </c>
      <c r="U84" s="150" t="e">
        <f t="shared" si="7"/>
        <v>#N/A</v>
      </c>
      <c r="V84" s="154" t="e">
        <f>VLOOKUP(E84,'PC Receitas'!$O$4:$P$14,2,FALSE)</f>
        <v>#N/A</v>
      </c>
    </row>
    <row r="85" spans="3:22" ht="19.5" customHeight="1" thickTop="1" thickBot="1" x14ac:dyDescent="0.3">
      <c r="C85" s="58"/>
      <c r="D85" s="58" t="str">
        <f>IF(C85&lt;&gt;"",TEXT(C85,"00")&amp;"/05/"&amp;'Configurações Básicas'!$P$5,"")</f>
        <v/>
      </c>
      <c r="E85" s="58"/>
      <c r="F85" s="28"/>
      <c r="G85" s="28"/>
      <c r="H85" s="28"/>
      <c r="I85" s="167"/>
      <c r="J85" s="192"/>
      <c r="K85" s="168"/>
      <c r="L85" s="168"/>
      <c r="M85" s="56">
        <f>M84+IF(AND(K85="Pago",OR(E85='PC Receitas'!$O$4,E85='PC Receitas'!$O$5,E85='PC Receitas'!$O$6)),I85,IF(AND(K85="Pago",OR(E85='PC Receitas'!$O$7,E85='PC Receitas'!$O$8,E85='PC Receitas'!$O$9,E85='PC Receitas'!$O$10,E85='PC Receitas'!$O$11,E85='PC Receitas'!$O$12,E85='PC Receitas'!$O$13,E85='PC Receitas'!$O$14)),-I85,0))</f>
        <v>12927.7</v>
      </c>
      <c r="R85" s="153" t="e">
        <f t="shared" si="4"/>
        <v>#N/A</v>
      </c>
      <c r="S85" s="150" t="e">
        <f t="shared" si="5"/>
        <v>#N/A</v>
      </c>
      <c r="T85" s="150" t="e">
        <f t="shared" si="6"/>
        <v>#N/A</v>
      </c>
      <c r="U85" s="150" t="e">
        <f t="shared" si="7"/>
        <v>#N/A</v>
      </c>
      <c r="V85" s="154" t="e">
        <f>VLOOKUP(E85,'PC Receitas'!$O$4:$P$14,2,FALSE)</f>
        <v>#N/A</v>
      </c>
    </row>
    <row r="86" spans="3:22" ht="19.5" customHeight="1" thickTop="1" thickBot="1" x14ac:dyDescent="0.3">
      <c r="C86" s="58"/>
      <c r="D86" s="58" t="str">
        <f>IF(C86&lt;&gt;"",TEXT(C86,"00")&amp;"/05/"&amp;'Configurações Básicas'!$P$5,"")</f>
        <v/>
      </c>
      <c r="E86" s="58"/>
      <c r="F86" s="28"/>
      <c r="G86" s="28"/>
      <c r="H86" s="28"/>
      <c r="I86" s="167"/>
      <c r="J86" s="192"/>
      <c r="K86" s="168"/>
      <c r="L86" s="168"/>
      <c r="M86" s="56">
        <f>M85+IF(AND(K86="Pago",OR(E86='PC Receitas'!$O$4,E86='PC Receitas'!$O$5,E86='PC Receitas'!$O$6)),I86,IF(AND(K86="Pago",OR(E86='PC Receitas'!$O$7,E86='PC Receitas'!$O$8,E86='PC Receitas'!$O$9,E86='PC Receitas'!$O$10,E86='PC Receitas'!$O$11,E86='PC Receitas'!$O$12,E86='PC Receitas'!$O$13,E86='PC Receitas'!$O$14)),-I86,0))</f>
        <v>12927.7</v>
      </c>
      <c r="R86" s="153" t="e">
        <f t="shared" si="4"/>
        <v>#N/A</v>
      </c>
      <c r="S86" s="150" t="e">
        <f t="shared" si="5"/>
        <v>#N/A</v>
      </c>
      <c r="T86" s="150" t="e">
        <f t="shared" si="6"/>
        <v>#N/A</v>
      </c>
      <c r="U86" s="150" t="e">
        <f t="shared" si="7"/>
        <v>#N/A</v>
      </c>
      <c r="V86" s="154" t="e">
        <f>VLOOKUP(E86,'PC Receitas'!$O$4:$P$14,2,FALSE)</f>
        <v>#N/A</v>
      </c>
    </row>
    <row r="87" spans="3:22" ht="19.5" customHeight="1" thickTop="1" thickBot="1" x14ac:dyDescent="0.3">
      <c r="C87" s="58"/>
      <c r="D87" s="58" t="str">
        <f>IF(C87&lt;&gt;"",TEXT(C87,"00")&amp;"/05/"&amp;'Configurações Básicas'!$P$5,"")</f>
        <v/>
      </c>
      <c r="E87" s="58"/>
      <c r="F87" s="28"/>
      <c r="G87" s="28"/>
      <c r="H87" s="28"/>
      <c r="I87" s="167"/>
      <c r="J87" s="192"/>
      <c r="K87" s="168"/>
      <c r="L87" s="168"/>
      <c r="M87" s="56">
        <f>M86+IF(AND(K87="Pago",OR(E87='PC Receitas'!$O$4,E87='PC Receitas'!$O$5,E87='PC Receitas'!$O$6)),I87,IF(AND(K87="Pago",OR(E87='PC Receitas'!$O$7,E87='PC Receitas'!$O$8,E87='PC Receitas'!$O$9,E87='PC Receitas'!$O$10,E87='PC Receitas'!$O$11,E87='PC Receitas'!$O$12,E87='PC Receitas'!$O$13,E87='PC Receitas'!$O$14)),-I87,0))</f>
        <v>12927.7</v>
      </c>
      <c r="R87" s="153" t="e">
        <f t="shared" si="4"/>
        <v>#N/A</v>
      </c>
      <c r="S87" s="150" t="e">
        <f t="shared" si="5"/>
        <v>#N/A</v>
      </c>
      <c r="T87" s="150" t="e">
        <f t="shared" si="6"/>
        <v>#N/A</v>
      </c>
      <c r="U87" s="150" t="e">
        <f t="shared" si="7"/>
        <v>#N/A</v>
      </c>
      <c r="V87" s="154" t="e">
        <f>VLOOKUP(E87,'PC Receitas'!$O$4:$P$14,2,FALSE)</f>
        <v>#N/A</v>
      </c>
    </row>
    <row r="88" spans="3:22" ht="19.5" customHeight="1" thickTop="1" thickBot="1" x14ac:dyDescent="0.3">
      <c r="C88" s="58"/>
      <c r="D88" s="58" t="str">
        <f>IF(C88&lt;&gt;"",TEXT(C88,"00")&amp;"/05/"&amp;'Configurações Básicas'!$P$5,"")</f>
        <v/>
      </c>
      <c r="E88" s="58"/>
      <c r="F88" s="28"/>
      <c r="G88" s="28"/>
      <c r="H88" s="28"/>
      <c r="I88" s="167"/>
      <c r="J88" s="192"/>
      <c r="K88" s="168"/>
      <c r="L88" s="168"/>
      <c r="M88" s="56">
        <f>M87+IF(AND(K88="Pago",OR(E88='PC Receitas'!$O$4,E88='PC Receitas'!$O$5,E88='PC Receitas'!$O$6)),I88,IF(AND(K88="Pago",OR(E88='PC Receitas'!$O$7,E88='PC Receitas'!$O$8,E88='PC Receitas'!$O$9,E88='PC Receitas'!$O$10,E88='PC Receitas'!$O$11,E88='PC Receitas'!$O$12,E88='PC Receitas'!$O$13,E88='PC Receitas'!$O$14)),-I88,0))</f>
        <v>12927.7</v>
      </c>
      <c r="R88" s="153" t="e">
        <f t="shared" si="4"/>
        <v>#N/A</v>
      </c>
      <c r="S88" s="150" t="e">
        <f t="shared" si="5"/>
        <v>#N/A</v>
      </c>
      <c r="T88" s="150" t="e">
        <f t="shared" si="6"/>
        <v>#N/A</v>
      </c>
      <c r="U88" s="150" t="e">
        <f t="shared" si="7"/>
        <v>#N/A</v>
      </c>
      <c r="V88" s="154" t="e">
        <f>VLOOKUP(E88,'PC Receitas'!$O$4:$P$14,2,FALSE)</f>
        <v>#N/A</v>
      </c>
    </row>
    <row r="89" spans="3:22" ht="19.5" customHeight="1" thickTop="1" thickBot="1" x14ac:dyDescent="0.3">
      <c r="C89" s="58"/>
      <c r="D89" s="58" t="str">
        <f>IF(C89&lt;&gt;"",TEXT(C89,"00")&amp;"/05/"&amp;'Configurações Básicas'!$P$5,"")</f>
        <v/>
      </c>
      <c r="E89" s="58"/>
      <c r="F89" s="28"/>
      <c r="G89" s="28"/>
      <c r="H89" s="28"/>
      <c r="I89" s="167"/>
      <c r="J89" s="192"/>
      <c r="K89" s="168"/>
      <c r="L89" s="168"/>
      <c r="M89" s="56">
        <f>M88+IF(AND(K89="Pago",OR(E89='PC Receitas'!$O$4,E89='PC Receitas'!$O$5,E89='PC Receitas'!$O$6)),I89,IF(AND(K89="Pago",OR(E89='PC Receitas'!$O$7,E89='PC Receitas'!$O$8,E89='PC Receitas'!$O$9,E89='PC Receitas'!$O$10,E89='PC Receitas'!$O$11,E89='PC Receitas'!$O$12,E89='PC Receitas'!$O$13,E89='PC Receitas'!$O$14)),-I89,0))</f>
        <v>12927.7</v>
      </c>
      <c r="R89" s="153" t="e">
        <f t="shared" si="4"/>
        <v>#N/A</v>
      </c>
      <c r="S89" s="150" t="e">
        <f t="shared" si="5"/>
        <v>#N/A</v>
      </c>
      <c r="T89" s="150" t="e">
        <f t="shared" si="6"/>
        <v>#N/A</v>
      </c>
      <c r="U89" s="150" t="e">
        <f t="shared" si="7"/>
        <v>#N/A</v>
      </c>
      <c r="V89" s="154" t="e">
        <f>VLOOKUP(E89,'PC Receitas'!$O$4:$P$14,2,FALSE)</f>
        <v>#N/A</v>
      </c>
    </row>
    <row r="90" spans="3:22" ht="19.5" customHeight="1" thickTop="1" thickBot="1" x14ac:dyDescent="0.3">
      <c r="C90" s="58"/>
      <c r="D90" s="58" t="str">
        <f>IF(C90&lt;&gt;"",TEXT(C90,"00")&amp;"/05/"&amp;'Configurações Básicas'!$P$5,"")</f>
        <v/>
      </c>
      <c r="E90" s="58"/>
      <c r="F90" s="28"/>
      <c r="G90" s="58"/>
      <c r="H90" s="58"/>
      <c r="I90" s="167"/>
      <c r="J90" s="192"/>
      <c r="K90" s="168"/>
      <c r="L90" s="168"/>
      <c r="M90" s="56">
        <f>M89+IF(AND(K90="Pago",OR(E90='PC Receitas'!$O$4,E90='PC Receitas'!$O$5,E90='PC Receitas'!$O$6)),I90,IF(AND(K90="Pago",OR(E90='PC Receitas'!$O$7,E90='PC Receitas'!$O$8,E90='PC Receitas'!$O$9,E90='PC Receitas'!$O$10,E90='PC Receitas'!$O$11,E90='PC Receitas'!$O$12,E90='PC Receitas'!$O$13,E90='PC Receitas'!$O$14)),-I90,0))</f>
        <v>12927.7</v>
      </c>
      <c r="R90" s="153" t="e">
        <f t="shared" si="4"/>
        <v>#N/A</v>
      </c>
      <c r="S90" s="150" t="e">
        <f t="shared" si="5"/>
        <v>#N/A</v>
      </c>
      <c r="T90" s="150" t="e">
        <f t="shared" si="6"/>
        <v>#N/A</v>
      </c>
      <c r="U90" s="150" t="e">
        <f t="shared" si="7"/>
        <v>#N/A</v>
      </c>
      <c r="V90" s="154" t="e">
        <f>VLOOKUP(E90,'PC Receitas'!$O$4:$P$14,2,FALSE)</f>
        <v>#N/A</v>
      </c>
    </row>
    <row r="91" spans="3:22" ht="19.5" customHeight="1" thickTop="1" thickBot="1" x14ac:dyDescent="0.3">
      <c r="C91" s="58"/>
      <c r="D91" s="58" t="str">
        <f>IF(C91&lt;&gt;"",TEXT(C91,"00")&amp;"/05/"&amp;'Configurações Básicas'!$P$5,"")</f>
        <v/>
      </c>
      <c r="E91" s="58"/>
      <c r="F91" s="28"/>
      <c r="G91" s="28"/>
      <c r="H91" s="28"/>
      <c r="I91" s="167"/>
      <c r="J91" s="192"/>
      <c r="K91" s="168"/>
      <c r="L91" s="168"/>
      <c r="M91" s="56">
        <f>M90+IF(AND(K91="Pago",OR(E91='PC Receitas'!$O$4,E91='PC Receitas'!$O$5,E91='PC Receitas'!$O$6)),I91,IF(AND(K91="Pago",OR(E91='PC Receitas'!$O$7,E91='PC Receitas'!$O$8,E91='PC Receitas'!$O$9,E91='PC Receitas'!$O$10,E91='PC Receitas'!$O$11,E91='PC Receitas'!$O$12,E91='PC Receitas'!$O$13,E91='PC Receitas'!$O$14)),-I91,0))</f>
        <v>12927.7</v>
      </c>
      <c r="R91" s="153" t="e">
        <f t="shared" si="4"/>
        <v>#N/A</v>
      </c>
      <c r="S91" s="150" t="e">
        <f t="shared" si="5"/>
        <v>#N/A</v>
      </c>
      <c r="T91" s="150" t="e">
        <f t="shared" si="6"/>
        <v>#N/A</v>
      </c>
      <c r="U91" s="150" t="e">
        <f t="shared" si="7"/>
        <v>#N/A</v>
      </c>
      <c r="V91" s="154" t="e">
        <f>VLOOKUP(E91,'PC Receitas'!$O$4:$P$14,2,FALSE)</f>
        <v>#N/A</v>
      </c>
    </row>
    <row r="92" spans="3:22" ht="19.5" customHeight="1" thickTop="1" thickBot="1" x14ac:dyDescent="0.3">
      <c r="C92" s="58"/>
      <c r="D92" s="58" t="str">
        <f>IF(C92&lt;&gt;"",TEXT(C92,"00")&amp;"/05/"&amp;'Configurações Básicas'!$P$5,"")</f>
        <v/>
      </c>
      <c r="E92" s="58"/>
      <c r="F92" s="28"/>
      <c r="G92" s="28"/>
      <c r="H92" s="28"/>
      <c r="I92" s="167"/>
      <c r="J92" s="192"/>
      <c r="K92" s="168"/>
      <c r="L92" s="168"/>
      <c r="M92" s="56">
        <f>M91+IF(AND(K92="Pago",OR(E92='PC Receitas'!$O$4,E92='PC Receitas'!$O$5,E92='PC Receitas'!$O$6)),I92,IF(AND(K92="Pago",OR(E92='PC Receitas'!$O$7,E92='PC Receitas'!$O$8,E92='PC Receitas'!$O$9,E92='PC Receitas'!$O$10,E92='PC Receitas'!$O$11,E92='PC Receitas'!$O$12,E92='PC Receitas'!$O$13,E92='PC Receitas'!$O$14)),-I92,0))</f>
        <v>12927.7</v>
      </c>
      <c r="R92" s="153" t="e">
        <f t="shared" si="4"/>
        <v>#N/A</v>
      </c>
      <c r="S92" s="150" t="e">
        <f t="shared" si="5"/>
        <v>#N/A</v>
      </c>
      <c r="T92" s="150" t="e">
        <f t="shared" si="6"/>
        <v>#N/A</v>
      </c>
      <c r="U92" s="150" t="e">
        <f t="shared" si="7"/>
        <v>#N/A</v>
      </c>
      <c r="V92" s="154" t="e">
        <f>VLOOKUP(E92,'PC Receitas'!$O$4:$P$14,2,FALSE)</f>
        <v>#N/A</v>
      </c>
    </row>
    <row r="93" spans="3:22" ht="19.5" customHeight="1" thickTop="1" thickBot="1" x14ac:dyDescent="0.3">
      <c r="C93" s="58"/>
      <c r="D93" s="58" t="str">
        <f>IF(C93&lt;&gt;"",TEXT(C93,"00")&amp;"/05/"&amp;'Configurações Básicas'!$P$5,"")</f>
        <v/>
      </c>
      <c r="E93" s="58"/>
      <c r="F93" s="28"/>
      <c r="G93" s="58"/>
      <c r="H93" s="58"/>
      <c r="I93" s="167"/>
      <c r="J93" s="192"/>
      <c r="K93" s="168"/>
      <c r="L93" s="168"/>
      <c r="M93" s="56">
        <f>M92+IF(AND(K93="Pago",OR(E93='PC Receitas'!$O$4,E93='PC Receitas'!$O$5,E93='PC Receitas'!$O$6)),I93,IF(AND(K93="Pago",OR(E93='PC Receitas'!$O$7,E93='PC Receitas'!$O$8,E93='PC Receitas'!$O$9,E93='PC Receitas'!$O$10,E93='PC Receitas'!$O$11,E93='PC Receitas'!$O$12,E93='PC Receitas'!$O$13,E93='PC Receitas'!$O$14)),-I93,0))</f>
        <v>12927.7</v>
      </c>
      <c r="R93" s="153" t="e">
        <f t="shared" si="4"/>
        <v>#N/A</v>
      </c>
      <c r="S93" s="150" t="e">
        <f t="shared" si="5"/>
        <v>#N/A</v>
      </c>
      <c r="T93" s="150" t="e">
        <f t="shared" si="6"/>
        <v>#N/A</v>
      </c>
      <c r="U93" s="150" t="e">
        <f t="shared" si="7"/>
        <v>#N/A</v>
      </c>
      <c r="V93" s="154" t="e">
        <f>VLOOKUP(E93,'PC Receitas'!$O$4:$P$14,2,FALSE)</f>
        <v>#N/A</v>
      </c>
    </row>
    <row r="94" spans="3:22" ht="19.5" customHeight="1" thickTop="1" thickBot="1" x14ac:dyDescent="0.3">
      <c r="C94" s="58"/>
      <c r="D94" s="58" t="str">
        <f>IF(C94&lt;&gt;"",TEXT(C94,"00")&amp;"/05/"&amp;'Configurações Básicas'!$P$5,"")</f>
        <v/>
      </c>
      <c r="E94" s="58"/>
      <c r="F94" s="28"/>
      <c r="G94" s="28"/>
      <c r="H94" s="28"/>
      <c r="I94" s="167"/>
      <c r="J94" s="192"/>
      <c r="K94" s="168"/>
      <c r="L94" s="168"/>
      <c r="M94" s="56">
        <f>M93+IF(AND(K94="Pago",OR(E94='PC Receitas'!$O$4,E94='PC Receitas'!$O$5,E94='PC Receitas'!$O$6)),I94,IF(AND(K94="Pago",OR(E94='PC Receitas'!$O$7,E94='PC Receitas'!$O$8,E94='PC Receitas'!$O$9,E94='PC Receitas'!$O$10,E94='PC Receitas'!$O$11,E94='PC Receitas'!$O$12,E94='PC Receitas'!$O$13,E94='PC Receitas'!$O$14)),-I94,0))</f>
        <v>12927.7</v>
      </c>
      <c r="R94" s="153" t="e">
        <f t="shared" si="4"/>
        <v>#N/A</v>
      </c>
      <c r="S94" s="150" t="e">
        <f t="shared" si="5"/>
        <v>#N/A</v>
      </c>
      <c r="T94" s="150" t="e">
        <f t="shared" si="6"/>
        <v>#N/A</v>
      </c>
      <c r="U94" s="150" t="e">
        <f t="shared" si="7"/>
        <v>#N/A</v>
      </c>
      <c r="V94" s="154" t="e">
        <f>VLOOKUP(E94,'PC Receitas'!$O$4:$P$14,2,FALSE)</f>
        <v>#N/A</v>
      </c>
    </row>
    <row r="95" spans="3:22" ht="19.5" customHeight="1" thickTop="1" thickBot="1" x14ac:dyDescent="0.3">
      <c r="C95" s="58"/>
      <c r="D95" s="58" t="str">
        <f>IF(C95&lt;&gt;"",TEXT(C95,"00")&amp;"/05/"&amp;'Configurações Básicas'!$P$5,"")</f>
        <v/>
      </c>
      <c r="E95" s="58"/>
      <c r="F95" s="28"/>
      <c r="G95" s="28"/>
      <c r="H95" s="28"/>
      <c r="I95" s="167"/>
      <c r="J95" s="192"/>
      <c r="K95" s="168"/>
      <c r="L95" s="168"/>
      <c r="M95" s="56">
        <f>M94+IF(AND(K95="Pago",OR(E95='PC Receitas'!$O$4,E95='PC Receitas'!$O$5,E95='PC Receitas'!$O$6)),I95,IF(AND(K95="Pago",OR(E95='PC Receitas'!$O$7,E95='PC Receitas'!$O$8,E95='PC Receitas'!$O$9,E95='PC Receitas'!$O$10,E95='PC Receitas'!$O$11,E95='PC Receitas'!$O$12,E95='PC Receitas'!$O$13,E95='PC Receitas'!$O$14)),-I95,0))</f>
        <v>12927.7</v>
      </c>
      <c r="R95" s="153" t="e">
        <f t="shared" si="4"/>
        <v>#N/A</v>
      </c>
      <c r="S95" s="150" t="e">
        <f t="shared" si="5"/>
        <v>#N/A</v>
      </c>
      <c r="T95" s="150" t="e">
        <f t="shared" si="6"/>
        <v>#N/A</v>
      </c>
      <c r="U95" s="150" t="e">
        <f t="shared" si="7"/>
        <v>#N/A</v>
      </c>
      <c r="V95" s="154" t="e">
        <f>VLOOKUP(E95,'PC Receitas'!$O$4:$P$14,2,FALSE)</f>
        <v>#N/A</v>
      </c>
    </row>
    <row r="96" spans="3:22" ht="19.5" customHeight="1" thickTop="1" thickBot="1" x14ac:dyDescent="0.3">
      <c r="C96" s="58"/>
      <c r="D96" s="58" t="str">
        <f>IF(C96&lt;&gt;"",TEXT(C96,"00")&amp;"/05/"&amp;'Configurações Básicas'!$P$5,"")</f>
        <v/>
      </c>
      <c r="E96" s="58"/>
      <c r="F96" s="28"/>
      <c r="G96" s="28"/>
      <c r="H96" s="28"/>
      <c r="I96" s="167"/>
      <c r="J96" s="192"/>
      <c r="K96" s="168"/>
      <c r="L96" s="168"/>
      <c r="M96" s="56">
        <f>M95+IF(AND(K96="Pago",OR(E96='PC Receitas'!$O$4,E96='PC Receitas'!$O$5,E96='PC Receitas'!$O$6)),I96,IF(AND(K96="Pago",OR(E96='PC Receitas'!$O$7,E96='PC Receitas'!$O$8,E96='PC Receitas'!$O$9,E96='PC Receitas'!$O$10,E96='PC Receitas'!$O$11,E96='PC Receitas'!$O$12,E96='PC Receitas'!$O$13,E96='PC Receitas'!$O$14)),-I96,0))</f>
        <v>12927.7</v>
      </c>
      <c r="R96" s="153" t="e">
        <f t="shared" si="4"/>
        <v>#N/A</v>
      </c>
      <c r="S96" s="150" t="e">
        <f t="shared" si="5"/>
        <v>#N/A</v>
      </c>
      <c r="T96" s="150" t="e">
        <f t="shared" si="6"/>
        <v>#N/A</v>
      </c>
      <c r="U96" s="150" t="e">
        <f t="shared" si="7"/>
        <v>#N/A</v>
      </c>
      <c r="V96" s="154" t="e">
        <f>VLOOKUP(E96,'PC Receitas'!$O$4:$P$14,2,FALSE)</f>
        <v>#N/A</v>
      </c>
    </row>
    <row r="97" spans="3:22" ht="19.5" customHeight="1" thickTop="1" thickBot="1" x14ac:dyDescent="0.3">
      <c r="C97" s="58"/>
      <c r="D97" s="58" t="str">
        <f>IF(C97&lt;&gt;"",TEXT(C97,"00")&amp;"/05/"&amp;'Configurações Básicas'!$P$5,"")</f>
        <v/>
      </c>
      <c r="E97" s="58"/>
      <c r="F97" s="28"/>
      <c r="G97" s="28"/>
      <c r="H97" s="28"/>
      <c r="I97" s="167"/>
      <c r="J97" s="192"/>
      <c r="K97" s="168"/>
      <c r="L97" s="168"/>
      <c r="M97" s="56">
        <f>M96+IF(AND(K97="Pago",OR(E97='PC Receitas'!$O$4,E97='PC Receitas'!$O$5,E97='PC Receitas'!$O$6)),I97,IF(AND(K97="Pago",OR(E97='PC Receitas'!$O$7,E97='PC Receitas'!$O$8,E97='PC Receitas'!$O$9,E97='PC Receitas'!$O$10,E97='PC Receitas'!$O$11,E97='PC Receitas'!$O$12,E97='PC Receitas'!$O$13,E97='PC Receitas'!$O$14)),-I97,0))</f>
        <v>12927.7</v>
      </c>
      <c r="R97" s="153" t="e">
        <f t="shared" si="4"/>
        <v>#N/A</v>
      </c>
      <c r="S97" s="150" t="e">
        <f t="shared" si="5"/>
        <v>#N/A</v>
      </c>
      <c r="T97" s="150" t="e">
        <f t="shared" si="6"/>
        <v>#N/A</v>
      </c>
      <c r="U97" s="150" t="e">
        <f t="shared" si="7"/>
        <v>#N/A</v>
      </c>
      <c r="V97" s="154" t="e">
        <f>VLOOKUP(E97,'PC Receitas'!$O$4:$P$14,2,FALSE)</f>
        <v>#N/A</v>
      </c>
    </row>
    <row r="98" spans="3:22" ht="19.5" customHeight="1" thickTop="1" thickBot="1" x14ac:dyDescent="0.3">
      <c r="C98" s="58"/>
      <c r="D98" s="58" t="str">
        <f>IF(C98&lt;&gt;"",TEXT(C98,"00")&amp;"/05/"&amp;'Configurações Básicas'!$P$5,"")</f>
        <v/>
      </c>
      <c r="E98" s="58"/>
      <c r="F98" s="28"/>
      <c r="G98" s="58"/>
      <c r="H98" s="58"/>
      <c r="I98" s="167"/>
      <c r="J98" s="192"/>
      <c r="K98" s="168"/>
      <c r="L98" s="168"/>
      <c r="M98" s="56">
        <f>M97+IF(AND(K98="Pago",OR(E98='PC Receitas'!$O$4,E98='PC Receitas'!$O$5,E98='PC Receitas'!$O$6)),I98,IF(AND(K98="Pago",OR(E98='PC Receitas'!$O$7,E98='PC Receitas'!$O$8,E98='PC Receitas'!$O$9,E98='PC Receitas'!$O$10,E98='PC Receitas'!$O$11,E98='PC Receitas'!$O$12,E98='PC Receitas'!$O$13,E98='PC Receitas'!$O$14)),-I98,0))</f>
        <v>12927.7</v>
      </c>
      <c r="R98" s="153" t="e">
        <f t="shared" si="4"/>
        <v>#N/A</v>
      </c>
      <c r="S98" s="150" t="e">
        <f t="shared" si="5"/>
        <v>#N/A</v>
      </c>
      <c r="T98" s="150" t="e">
        <f t="shared" si="6"/>
        <v>#N/A</v>
      </c>
      <c r="U98" s="150" t="e">
        <f t="shared" si="7"/>
        <v>#N/A</v>
      </c>
      <c r="V98" s="154" t="e">
        <f>VLOOKUP(E98,'PC Receitas'!$O$4:$P$14,2,FALSE)</f>
        <v>#N/A</v>
      </c>
    </row>
    <row r="99" spans="3:22" ht="19.5" customHeight="1" thickTop="1" thickBot="1" x14ac:dyDescent="0.3">
      <c r="C99" s="58"/>
      <c r="D99" s="58" t="str">
        <f>IF(C99&lt;&gt;"",TEXT(C99,"00")&amp;"/05/"&amp;'Configurações Básicas'!$P$5,"")</f>
        <v/>
      </c>
      <c r="E99" s="58"/>
      <c r="F99" s="28"/>
      <c r="G99" s="58"/>
      <c r="H99" s="58"/>
      <c r="I99" s="167"/>
      <c r="J99" s="192"/>
      <c r="K99" s="168"/>
      <c r="L99" s="168"/>
      <c r="M99" s="56">
        <f>M98+IF(AND(K99="Pago",OR(E99='PC Receitas'!$O$4,E99='PC Receitas'!$O$5,E99='PC Receitas'!$O$6)),I99,IF(AND(K99="Pago",OR(E99='PC Receitas'!$O$7,E99='PC Receitas'!$O$8,E99='PC Receitas'!$O$9,E99='PC Receitas'!$O$10,E99='PC Receitas'!$O$11,E99='PC Receitas'!$O$12,E99='PC Receitas'!$O$13,E99='PC Receitas'!$O$14)),-I99,0))</f>
        <v>12927.7</v>
      </c>
      <c r="R99" s="153" t="e">
        <f t="shared" si="4"/>
        <v>#N/A</v>
      </c>
      <c r="S99" s="150" t="e">
        <f t="shared" si="5"/>
        <v>#N/A</v>
      </c>
      <c r="T99" s="150" t="e">
        <f t="shared" si="6"/>
        <v>#N/A</v>
      </c>
      <c r="U99" s="150" t="e">
        <f t="shared" si="7"/>
        <v>#N/A</v>
      </c>
      <c r="V99" s="154" t="e">
        <f>VLOOKUP(E99,'PC Receitas'!$O$4:$P$14,2,FALSE)</f>
        <v>#N/A</v>
      </c>
    </row>
    <row r="100" spans="3:22" ht="19.5" customHeight="1" thickTop="1" thickBot="1" x14ac:dyDescent="0.3">
      <c r="C100" s="58"/>
      <c r="D100" s="58" t="str">
        <f>IF(C100&lt;&gt;"",TEXT(C100,"00")&amp;"/05/"&amp;'Configurações Básicas'!$P$5,"")</f>
        <v/>
      </c>
      <c r="E100" s="58"/>
      <c r="F100" s="28"/>
      <c r="G100" s="28"/>
      <c r="H100" s="28"/>
      <c r="I100" s="167"/>
      <c r="J100" s="192"/>
      <c r="K100" s="168"/>
      <c r="L100" s="168"/>
      <c r="M100" s="56">
        <f>M99+IF(AND(K100="Pago",OR(E100='PC Receitas'!$O$4,E100='PC Receitas'!$O$5,E100='PC Receitas'!$O$6)),I100,IF(AND(K100="Pago",OR(E100='PC Receitas'!$O$7,E100='PC Receitas'!$O$8,E100='PC Receitas'!$O$9,E100='PC Receitas'!$O$10,E100='PC Receitas'!$O$11,E100='PC Receitas'!$O$12,E100='PC Receitas'!$O$13,E100='PC Receitas'!$O$14)),-I100,0))</f>
        <v>12927.7</v>
      </c>
      <c r="R100" s="153" t="e">
        <f t="shared" si="4"/>
        <v>#N/A</v>
      </c>
      <c r="S100" s="150" t="e">
        <f t="shared" si="5"/>
        <v>#N/A</v>
      </c>
      <c r="T100" s="150" t="e">
        <f t="shared" si="6"/>
        <v>#N/A</v>
      </c>
      <c r="U100" s="150" t="e">
        <f t="shared" si="7"/>
        <v>#N/A</v>
      </c>
      <c r="V100" s="154" t="e">
        <f>VLOOKUP(E100,'PC Receitas'!$O$4:$P$14,2,FALSE)</f>
        <v>#N/A</v>
      </c>
    </row>
    <row r="101" spans="3:22" ht="19.5" customHeight="1" thickTop="1" thickBot="1" x14ac:dyDescent="0.3">
      <c r="C101" s="58"/>
      <c r="D101" s="58" t="str">
        <f>IF(C101&lt;&gt;"",TEXT(C101,"00")&amp;"/05/"&amp;'Configurações Básicas'!$P$5,"")</f>
        <v/>
      </c>
      <c r="E101" s="58"/>
      <c r="F101" s="58"/>
      <c r="G101" s="58"/>
      <c r="H101" s="58"/>
      <c r="I101" s="59"/>
      <c r="J101" s="193"/>
      <c r="K101" s="168"/>
      <c r="L101" s="60"/>
      <c r="M101" s="56">
        <f>M100+IF(AND(K101="Pago",OR(E101='PC Receitas'!$O$4,E101='PC Receitas'!$O$5,E101='PC Receitas'!$O$6)),I101,IF(AND(K101="Pago",OR(E101='PC Receitas'!$O$7,E101='PC Receitas'!$O$8,E101='PC Receitas'!$O$9,E101='PC Receitas'!$O$10,E101='PC Receitas'!$O$11,E101='PC Receitas'!$O$12,E101='PC Receitas'!$O$13,E101='PC Receitas'!$O$14)),-I101,0))</f>
        <v>12927.7</v>
      </c>
      <c r="R101" s="153" t="e">
        <f t="shared" si="4"/>
        <v>#N/A</v>
      </c>
      <c r="S101" s="150" t="e">
        <f t="shared" si="5"/>
        <v>#N/A</v>
      </c>
      <c r="T101" s="150" t="e">
        <f t="shared" si="6"/>
        <v>#N/A</v>
      </c>
      <c r="U101" s="150" t="e">
        <f t="shared" si="7"/>
        <v>#N/A</v>
      </c>
      <c r="V101" s="154" t="e">
        <f>VLOOKUP(E101,'PC Receitas'!$O$4:$P$14,2,FALSE)</f>
        <v>#N/A</v>
      </c>
    </row>
    <row r="102" spans="3:22" ht="19.5" customHeight="1" thickTop="1" thickBot="1" x14ac:dyDescent="0.3">
      <c r="C102" s="58"/>
      <c r="D102" s="58" t="str">
        <f>IF(C102&lt;&gt;"",TEXT(C102,"00")&amp;"/05/"&amp;'Configurações Básicas'!$P$5,"")</f>
        <v/>
      </c>
      <c r="E102" s="58"/>
      <c r="F102" s="58"/>
      <c r="G102" s="58"/>
      <c r="H102" s="58"/>
      <c r="I102" s="59"/>
      <c r="J102" s="193"/>
      <c r="K102" s="168"/>
      <c r="L102" s="60"/>
      <c r="M102" s="56">
        <f>M101+IF(AND(K102="Pago",OR(E102='PC Receitas'!$O$4,E102='PC Receitas'!$O$5,E102='PC Receitas'!$O$6)),I102,IF(AND(K102="Pago",OR(E102='PC Receitas'!$O$7,E102='PC Receitas'!$O$8,E102='PC Receitas'!$O$9,E102='PC Receitas'!$O$10,E102='PC Receitas'!$O$11,E102='PC Receitas'!$O$12,E102='PC Receitas'!$O$13,E102='PC Receitas'!$O$14)),-I102,0))</f>
        <v>12927.7</v>
      </c>
      <c r="R102" s="153" t="e">
        <f t="shared" si="4"/>
        <v>#N/A</v>
      </c>
      <c r="S102" s="150" t="e">
        <f t="shared" si="5"/>
        <v>#N/A</v>
      </c>
      <c r="T102" s="150" t="e">
        <f t="shared" si="6"/>
        <v>#N/A</v>
      </c>
      <c r="U102" s="150" t="e">
        <f t="shared" si="7"/>
        <v>#N/A</v>
      </c>
      <c r="V102" s="154" t="e">
        <f>VLOOKUP(E102,'PC Receitas'!$O$4:$P$14,2,FALSE)</f>
        <v>#N/A</v>
      </c>
    </row>
    <row r="103" spans="3:22" ht="19.5" customHeight="1" thickTop="1" thickBot="1" x14ac:dyDescent="0.3">
      <c r="C103" s="58"/>
      <c r="D103" s="58" t="str">
        <f>IF(C103&lt;&gt;"",TEXT(C103,"00")&amp;"/05/"&amp;'Configurações Básicas'!$P$5,"")</f>
        <v/>
      </c>
      <c r="E103" s="58"/>
      <c r="F103" s="58"/>
      <c r="G103" s="58"/>
      <c r="H103" s="58"/>
      <c r="I103" s="59"/>
      <c r="J103" s="193"/>
      <c r="K103" s="168"/>
      <c r="L103" s="60"/>
      <c r="M103" s="56">
        <f>M102+IF(AND(K103="Pago",OR(E103='PC Receitas'!$O$4,E103='PC Receitas'!$O$5,E103='PC Receitas'!$O$6)),I103,IF(AND(K103="Pago",OR(E103='PC Receitas'!$O$7,E103='PC Receitas'!$O$8,E103='PC Receitas'!$O$9,E103='PC Receitas'!$O$10,E103='PC Receitas'!$O$11,E103='PC Receitas'!$O$12,E103='PC Receitas'!$O$13,E103='PC Receitas'!$O$14)),-I103,0))</f>
        <v>12927.7</v>
      </c>
      <c r="R103" s="153" t="e">
        <f t="shared" si="4"/>
        <v>#N/A</v>
      </c>
      <c r="S103" s="150" t="e">
        <f t="shared" si="5"/>
        <v>#N/A</v>
      </c>
      <c r="T103" s="150" t="e">
        <f t="shared" si="6"/>
        <v>#N/A</v>
      </c>
      <c r="U103" s="150" t="e">
        <f t="shared" si="7"/>
        <v>#N/A</v>
      </c>
      <c r="V103" s="154" t="e">
        <f>VLOOKUP(E103,'PC Receitas'!$O$4:$P$14,2,FALSE)</f>
        <v>#N/A</v>
      </c>
    </row>
    <row r="104" spans="3:22" ht="19.5" customHeight="1" thickTop="1" thickBot="1" x14ac:dyDescent="0.3">
      <c r="C104" s="58"/>
      <c r="D104" s="58" t="str">
        <f>IF(C104&lt;&gt;"",TEXT(C104,"00")&amp;"/05/"&amp;'Configurações Básicas'!$P$5,"")</f>
        <v/>
      </c>
      <c r="E104" s="58"/>
      <c r="F104" s="58"/>
      <c r="G104" s="58"/>
      <c r="H104" s="58"/>
      <c r="I104" s="59"/>
      <c r="J104" s="193"/>
      <c r="K104" s="168"/>
      <c r="L104" s="60"/>
      <c r="M104" s="56">
        <f>M103+IF(AND(K104="Pago",OR(E104='PC Receitas'!$O$4,E104='PC Receitas'!$O$5,E104='PC Receitas'!$O$6)),I104,IF(AND(K104="Pago",OR(E104='PC Receitas'!$O$7,E104='PC Receitas'!$O$8,E104='PC Receitas'!$O$9,E104='PC Receitas'!$O$10,E104='PC Receitas'!$O$11,E104='PC Receitas'!$O$12,E104='PC Receitas'!$O$13,E104='PC Receitas'!$O$14)),-I104,0))</f>
        <v>12927.7</v>
      </c>
      <c r="R104" s="153" t="e">
        <f t="shared" si="4"/>
        <v>#N/A</v>
      </c>
      <c r="S104" s="150" t="e">
        <f t="shared" si="5"/>
        <v>#N/A</v>
      </c>
      <c r="T104" s="150" t="e">
        <f t="shared" si="6"/>
        <v>#N/A</v>
      </c>
      <c r="U104" s="150" t="e">
        <f t="shared" si="7"/>
        <v>#N/A</v>
      </c>
      <c r="V104" s="154" t="e">
        <f>VLOOKUP(E104,'PC Receitas'!$O$4:$P$14,2,FALSE)</f>
        <v>#N/A</v>
      </c>
    </row>
    <row r="105" spans="3:22" ht="19.5" customHeight="1" thickTop="1" thickBot="1" x14ac:dyDescent="0.3">
      <c r="C105" s="58"/>
      <c r="D105" s="58" t="str">
        <f>IF(C105&lt;&gt;"",TEXT(C105,"00")&amp;"/05/"&amp;'Configurações Básicas'!$P$5,"")</f>
        <v/>
      </c>
      <c r="E105" s="58"/>
      <c r="F105" s="58"/>
      <c r="G105" s="58"/>
      <c r="H105" s="58"/>
      <c r="I105" s="59"/>
      <c r="J105" s="193"/>
      <c r="K105" s="168"/>
      <c r="L105" s="60"/>
      <c r="M105" s="56">
        <f>M104+IF(AND(K105="Pago",OR(E105='PC Receitas'!$O$4,E105='PC Receitas'!$O$5,E105='PC Receitas'!$O$6)),I105,IF(AND(K105="Pago",OR(E105='PC Receitas'!$O$7,E105='PC Receitas'!$O$8,E105='PC Receitas'!$O$9,E105='PC Receitas'!$O$10,E105='PC Receitas'!$O$11,E105='PC Receitas'!$O$12,E105='PC Receitas'!$O$13,E105='PC Receitas'!$O$14)),-I105,0))</f>
        <v>12927.7</v>
      </c>
      <c r="R105" s="153" t="e">
        <f t="shared" si="4"/>
        <v>#N/A</v>
      </c>
      <c r="S105" s="150" t="e">
        <f t="shared" si="5"/>
        <v>#N/A</v>
      </c>
      <c r="T105" s="150" t="e">
        <f t="shared" si="6"/>
        <v>#N/A</v>
      </c>
      <c r="U105" s="150" t="e">
        <f t="shared" si="7"/>
        <v>#N/A</v>
      </c>
      <c r="V105" s="154" t="e">
        <f>VLOOKUP(E105,'PC Receitas'!$O$4:$P$14,2,FALSE)</f>
        <v>#N/A</v>
      </c>
    </row>
    <row r="106" spans="3:22" ht="19.5" customHeight="1" thickTop="1" thickBot="1" x14ac:dyDescent="0.3">
      <c r="C106" s="58"/>
      <c r="D106" s="58" t="str">
        <f>IF(C106&lt;&gt;"",TEXT(C106,"00")&amp;"/05/"&amp;'Configurações Básicas'!$P$5,"")</f>
        <v/>
      </c>
      <c r="E106" s="58"/>
      <c r="F106" s="58"/>
      <c r="G106" s="58"/>
      <c r="H106" s="58"/>
      <c r="I106" s="59"/>
      <c r="J106" s="193"/>
      <c r="K106" s="168"/>
      <c r="L106" s="60"/>
      <c r="M106" s="56">
        <f>M105+IF(AND(K106="Pago",OR(E106='PC Receitas'!$O$4,E106='PC Receitas'!$O$5,E106='PC Receitas'!$O$6)),I106,IF(AND(K106="Pago",OR(E106='PC Receitas'!$O$7,E106='PC Receitas'!$O$8,E106='PC Receitas'!$O$9,E106='PC Receitas'!$O$10,E106='PC Receitas'!$O$11,E106='PC Receitas'!$O$12,E106='PC Receitas'!$O$13,E106='PC Receitas'!$O$14)),-I106,0))</f>
        <v>12927.7</v>
      </c>
      <c r="R106" s="153" t="e">
        <f t="shared" si="4"/>
        <v>#N/A</v>
      </c>
      <c r="S106" s="150" t="e">
        <f t="shared" si="5"/>
        <v>#N/A</v>
      </c>
      <c r="T106" s="150" t="e">
        <f t="shared" si="6"/>
        <v>#N/A</v>
      </c>
      <c r="U106" s="150" t="e">
        <f t="shared" si="7"/>
        <v>#N/A</v>
      </c>
      <c r="V106" s="154" t="e">
        <f>VLOOKUP(E106,'PC Receitas'!$O$4:$P$14,2,FALSE)</f>
        <v>#N/A</v>
      </c>
    </row>
    <row r="107" spans="3:22" ht="19.5" customHeight="1" thickTop="1" thickBot="1" x14ac:dyDescent="0.3">
      <c r="C107" s="58"/>
      <c r="D107" s="58" t="str">
        <f>IF(C107&lt;&gt;"",TEXT(C107,"00")&amp;"/05/"&amp;'Configurações Básicas'!$P$5,"")</f>
        <v/>
      </c>
      <c r="E107" s="58"/>
      <c r="F107" s="58"/>
      <c r="G107" s="58"/>
      <c r="H107" s="58"/>
      <c r="I107" s="59"/>
      <c r="J107" s="193"/>
      <c r="K107" s="168"/>
      <c r="L107" s="60"/>
      <c r="M107" s="56">
        <f>M106+IF(AND(K107="Pago",OR(E107='PC Receitas'!$O$4,E107='PC Receitas'!$O$5,E107='PC Receitas'!$O$6)),I107,IF(AND(K107="Pago",OR(E107='PC Receitas'!$O$7,E107='PC Receitas'!$O$8,E107='PC Receitas'!$O$9,E107='PC Receitas'!$O$10,E107='PC Receitas'!$O$11,E107='PC Receitas'!$O$12,E107='PC Receitas'!$O$13,E107='PC Receitas'!$O$14)),-I107,0))</f>
        <v>12927.7</v>
      </c>
      <c r="R107" s="153" t="e">
        <f t="shared" si="4"/>
        <v>#N/A</v>
      </c>
      <c r="S107" s="150" t="e">
        <f t="shared" si="5"/>
        <v>#N/A</v>
      </c>
      <c r="T107" s="150" t="e">
        <f t="shared" si="6"/>
        <v>#N/A</v>
      </c>
      <c r="U107" s="150" t="e">
        <f t="shared" si="7"/>
        <v>#N/A</v>
      </c>
      <c r="V107" s="154" t="e">
        <f>VLOOKUP(E107,'PC Receitas'!$O$4:$P$14,2,FALSE)</f>
        <v>#N/A</v>
      </c>
    </row>
    <row r="108" spans="3:22" ht="19.5" customHeight="1" thickTop="1" thickBot="1" x14ac:dyDescent="0.3">
      <c r="C108" s="58"/>
      <c r="D108" s="58" t="str">
        <f>IF(C108&lt;&gt;"",TEXT(C108,"00")&amp;"/05/"&amp;'Configurações Básicas'!$P$5,"")</f>
        <v/>
      </c>
      <c r="E108" s="58"/>
      <c r="F108" s="58"/>
      <c r="G108" s="58"/>
      <c r="H108" s="58"/>
      <c r="I108" s="59"/>
      <c r="J108" s="193"/>
      <c r="K108" s="168"/>
      <c r="L108" s="60"/>
      <c r="M108" s="56">
        <f>M107+IF(AND(K108="Pago",OR(E108='PC Receitas'!$O$4,E108='PC Receitas'!$O$5,E108='PC Receitas'!$O$6)),I108,IF(AND(K108="Pago",OR(E108='PC Receitas'!$O$7,E108='PC Receitas'!$O$8,E108='PC Receitas'!$O$9,E108='PC Receitas'!$O$10,E108='PC Receitas'!$O$11,E108='PC Receitas'!$O$12,E108='PC Receitas'!$O$13,E108='PC Receitas'!$O$14)),-I108,0))</f>
        <v>12927.7</v>
      </c>
      <c r="R108" s="153" t="e">
        <f t="shared" si="4"/>
        <v>#N/A</v>
      </c>
      <c r="S108" s="150" t="e">
        <f t="shared" si="5"/>
        <v>#N/A</v>
      </c>
      <c r="T108" s="150" t="e">
        <f t="shared" si="6"/>
        <v>#N/A</v>
      </c>
      <c r="U108" s="150" t="e">
        <f t="shared" si="7"/>
        <v>#N/A</v>
      </c>
      <c r="V108" s="154" t="e">
        <f>VLOOKUP(E108,'PC Receitas'!$O$4:$P$14,2,FALSE)</f>
        <v>#N/A</v>
      </c>
    </row>
    <row r="109" spans="3:22" ht="19.5" customHeight="1" thickTop="1" thickBot="1" x14ac:dyDescent="0.3">
      <c r="C109" s="58"/>
      <c r="D109" s="58" t="str">
        <f>IF(C109&lt;&gt;"",TEXT(C109,"00")&amp;"/05/"&amp;'Configurações Básicas'!$P$5,"")</f>
        <v/>
      </c>
      <c r="E109" s="58"/>
      <c r="F109" s="58"/>
      <c r="G109" s="58"/>
      <c r="H109" s="58"/>
      <c r="I109" s="59"/>
      <c r="J109" s="193"/>
      <c r="K109" s="168"/>
      <c r="L109" s="60"/>
      <c r="M109" s="56">
        <f>M108+IF(AND(K109="Pago",OR(E109='PC Receitas'!$O$4,E109='PC Receitas'!$O$5,E109='PC Receitas'!$O$6)),I109,IF(AND(K109="Pago",OR(E109='PC Receitas'!$O$7,E109='PC Receitas'!$O$8,E109='PC Receitas'!$O$9,E109='PC Receitas'!$O$10,E109='PC Receitas'!$O$11,E109='PC Receitas'!$O$12,E109='PC Receitas'!$O$13,E109='PC Receitas'!$O$14)),-I109,0))</f>
        <v>12927.7</v>
      </c>
      <c r="R109" s="153" t="e">
        <f t="shared" si="4"/>
        <v>#N/A</v>
      </c>
      <c r="S109" s="150" t="e">
        <f t="shared" si="5"/>
        <v>#N/A</v>
      </c>
      <c r="T109" s="150" t="e">
        <f t="shared" si="6"/>
        <v>#N/A</v>
      </c>
      <c r="U109" s="150" t="e">
        <f t="shared" si="7"/>
        <v>#N/A</v>
      </c>
      <c r="V109" s="154" t="e">
        <f>VLOOKUP(E109,'PC Receitas'!$O$4:$P$14,2,FALSE)</f>
        <v>#N/A</v>
      </c>
    </row>
    <row r="110" spans="3:22" ht="19.5" customHeight="1" thickTop="1" thickBot="1" x14ac:dyDescent="0.3">
      <c r="C110" s="58"/>
      <c r="D110" s="58" t="str">
        <f>IF(C110&lt;&gt;"",TEXT(C110,"00")&amp;"/05/"&amp;'Configurações Básicas'!$P$5,"")</f>
        <v/>
      </c>
      <c r="E110" s="58"/>
      <c r="F110" s="58"/>
      <c r="G110" s="58"/>
      <c r="H110" s="58"/>
      <c r="I110" s="59"/>
      <c r="J110" s="193"/>
      <c r="K110" s="168"/>
      <c r="L110" s="60"/>
      <c r="M110" s="56">
        <f>M109+IF(AND(K110="Pago",OR(E110='PC Receitas'!$O$4,E110='PC Receitas'!$O$5,E110='PC Receitas'!$O$6)),I110,IF(AND(K110="Pago",OR(E110='PC Receitas'!$O$7,E110='PC Receitas'!$O$8,E110='PC Receitas'!$O$9,E110='PC Receitas'!$O$10,E110='PC Receitas'!$O$11,E110='PC Receitas'!$O$12,E110='PC Receitas'!$O$13,E110='PC Receitas'!$O$14)),-I110,0))</f>
        <v>12927.7</v>
      </c>
      <c r="R110" s="153" t="e">
        <f t="shared" si="4"/>
        <v>#N/A</v>
      </c>
      <c r="S110" s="150" t="e">
        <f t="shared" si="5"/>
        <v>#N/A</v>
      </c>
      <c r="T110" s="150" t="e">
        <f t="shared" si="6"/>
        <v>#N/A</v>
      </c>
      <c r="U110" s="150" t="e">
        <f t="shared" si="7"/>
        <v>#N/A</v>
      </c>
      <c r="V110" s="154" t="e">
        <f>VLOOKUP(E110,'PC Receitas'!$O$4:$P$14,2,FALSE)</f>
        <v>#N/A</v>
      </c>
    </row>
    <row r="111" spans="3:22" ht="19.5" customHeight="1" thickTop="1" thickBot="1" x14ac:dyDescent="0.3">
      <c r="C111" s="58"/>
      <c r="D111" s="58" t="str">
        <f>IF(C111&lt;&gt;"",TEXT(C111,"00")&amp;"/05/"&amp;'Configurações Básicas'!$P$5,"")</f>
        <v/>
      </c>
      <c r="E111" s="58"/>
      <c r="F111" s="58"/>
      <c r="G111" s="58"/>
      <c r="H111" s="58"/>
      <c r="I111" s="59"/>
      <c r="J111" s="193"/>
      <c r="K111" s="168"/>
      <c r="L111" s="60"/>
      <c r="M111" s="56">
        <f>M110+IF(AND(K111="Pago",OR(E111='PC Receitas'!$O$4,E111='PC Receitas'!$O$5,E111='PC Receitas'!$O$6)),I111,IF(AND(K111="Pago",OR(E111='PC Receitas'!$O$7,E111='PC Receitas'!$O$8,E111='PC Receitas'!$O$9,E111='PC Receitas'!$O$10,E111='PC Receitas'!$O$11,E111='PC Receitas'!$O$12,E111='PC Receitas'!$O$13,E111='PC Receitas'!$O$14)),-I111,0))</f>
        <v>12927.7</v>
      </c>
      <c r="R111" s="153" t="e">
        <f t="shared" si="4"/>
        <v>#N/A</v>
      </c>
      <c r="S111" s="150" t="e">
        <f t="shared" si="5"/>
        <v>#N/A</v>
      </c>
      <c r="T111" s="150" t="e">
        <f t="shared" si="6"/>
        <v>#N/A</v>
      </c>
      <c r="U111" s="150" t="e">
        <f t="shared" si="7"/>
        <v>#N/A</v>
      </c>
      <c r="V111" s="154" t="e">
        <f>VLOOKUP(E111,'PC Receitas'!$O$4:$P$14,2,FALSE)</f>
        <v>#N/A</v>
      </c>
    </row>
    <row r="112" spans="3:22" ht="19.5" customHeight="1" thickTop="1" thickBot="1" x14ac:dyDescent="0.3">
      <c r="C112" s="58"/>
      <c r="D112" s="58" t="str">
        <f>IF(C112&lt;&gt;"",TEXT(C112,"00")&amp;"/05/"&amp;'Configurações Básicas'!$P$5,"")</f>
        <v/>
      </c>
      <c r="E112" s="58"/>
      <c r="F112" s="58"/>
      <c r="G112" s="58"/>
      <c r="H112" s="58"/>
      <c r="I112" s="59"/>
      <c r="J112" s="193"/>
      <c r="K112" s="168"/>
      <c r="L112" s="60"/>
      <c r="M112" s="56">
        <f>M111+IF(AND(K112="Pago",OR(E112='PC Receitas'!$O$4,E112='PC Receitas'!$O$5,E112='PC Receitas'!$O$6)),I112,IF(AND(K112="Pago",OR(E112='PC Receitas'!$O$7,E112='PC Receitas'!$O$8,E112='PC Receitas'!$O$9,E112='PC Receitas'!$O$10,E112='PC Receitas'!$O$11,E112='PC Receitas'!$O$12,E112='PC Receitas'!$O$13,E112='PC Receitas'!$O$14)),-I112,0))</f>
        <v>12927.7</v>
      </c>
      <c r="R112" s="153" t="e">
        <f t="shared" si="4"/>
        <v>#N/A</v>
      </c>
      <c r="S112" s="150" t="e">
        <f t="shared" si="5"/>
        <v>#N/A</v>
      </c>
      <c r="T112" s="150" t="e">
        <f t="shared" si="6"/>
        <v>#N/A</v>
      </c>
      <c r="U112" s="150" t="e">
        <f t="shared" si="7"/>
        <v>#N/A</v>
      </c>
      <c r="V112" s="154" t="e">
        <f>VLOOKUP(E112,'PC Receitas'!$O$4:$P$14,2,FALSE)</f>
        <v>#N/A</v>
      </c>
    </row>
    <row r="113" spans="3:22" ht="19.5" customHeight="1" thickTop="1" thickBot="1" x14ac:dyDescent="0.3">
      <c r="C113" s="58"/>
      <c r="D113" s="58" t="str">
        <f>IF(C113&lt;&gt;"",TEXT(C113,"00")&amp;"/05/"&amp;'Configurações Básicas'!$P$5,"")</f>
        <v/>
      </c>
      <c r="E113" s="58"/>
      <c r="F113" s="58"/>
      <c r="G113" s="58"/>
      <c r="H113" s="58"/>
      <c r="I113" s="59"/>
      <c r="J113" s="193"/>
      <c r="K113" s="168"/>
      <c r="L113" s="60"/>
      <c r="M113" s="56">
        <f>M112+IF(AND(K113="Pago",OR(E113='PC Receitas'!$O$4,E113='PC Receitas'!$O$5,E113='PC Receitas'!$O$6)),I113,IF(AND(K113="Pago",OR(E113='PC Receitas'!$O$7,E113='PC Receitas'!$O$8,E113='PC Receitas'!$O$9,E113='PC Receitas'!$O$10,E113='PC Receitas'!$O$11,E113='PC Receitas'!$O$12,E113='PC Receitas'!$O$13,E113='PC Receitas'!$O$14)),-I113,0))</f>
        <v>12927.7</v>
      </c>
      <c r="R113" s="153" t="e">
        <f t="shared" si="4"/>
        <v>#N/A</v>
      </c>
      <c r="S113" s="150" t="e">
        <f t="shared" si="5"/>
        <v>#N/A</v>
      </c>
      <c r="T113" s="150" t="e">
        <f t="shared" si="6"/>
        <v>#N/A</v>
      </c>
      <c r="U113" s="150" t="e">
        <f t="shared" si="7"/>
        <v>#N/A</v>
      </c>
      <c r="V113" s="154" t="e">
        <f>VLOOKUP(E113,'PC Receitas'!$O$4:$P$14,2,FALSE)</f>
        <v>#N/A</v>
      </c>
    </row>
    <row r="114" spans="3:22" ht="19.5" customHeight="1" thickTop="1" thickBot="1" x14ac:dyDescent="0.3">
      <c r="C114" s="58"/>
      <c r="D114" s="58" t="str">
        <f>IF(C114&lt;&gt;"",TEXT(C114,"00")&amp;"/05/"&amp;'Configurações Básicas'!$P$5,"")</f>
        <v/>
      </c>
      <c r="E114" s="58"/>
      <c r="F114" s="58"/>
      <c r="G114" s="58"/>
      <c r="H114" s="58"/>
      <c r="I114" s="59"/>
      <c r="J114" s="193"/>
      <c r="K114" s="168"/>
      <c r="L114" s="60"/>
      <c r="M114" s="56">
        <f>M113+IF(AND(K114="Pago",OR(E114='PC Receitas'!$O$4,E114='PC Receitas'!$O$5,E114='PC Receitas'!$O$6)),I114,IF(AND(K114="Pago",OR(E114='PC Receitas'!$O$7,E114='PC Receitas'!$O$8,E114='PC Receitas'!$O$9,E114='PC Receitas'!$O$10,E114='PC Receitas'!$O$11,E114='PC Receitas'!$O$12,E114='PC Receitas'!$O$13,E114='PC Receitas'!$O$14)),-I114,0))</f>
        <v>12927.7</v>
      </c>
      <c r="R114" s="153" t="e">
        <f t="shared" si="4"/>
        <v>#N/A</v>
      </c>
      <c r="S114" s="150" t="e">
        <f t="shared" si="5"/>
        <v>#N/A</v>
      </c>
      <c r="T114" s="150" t="e">
        <f t="shared" si="6"/>
        <v>#N/A</v>
      </c>
      <c r="U114" s="150" t="e">
        <f t="shared" si="7"/>
        <v>#N/A</v>
      </c>
      <c r="V114" s="154" t="e">
        <f>VLOOKUP(E114,'PC Receitas'!$O$4:$P$14,2,FALSE)</f>
        <v>#N/A</v>
      </c>
    </row>
    <row r="115" spans="3:22" ht="19.5" customHeight="1" thickTop="1" thickBot="1" x14ac:dyDescent="0.3">
      <c r="C115" s="58"/>
      <c r="D115" s="58" t="str">
        <f>IF(C115&lt;&gt;"",TEXT(C115,"00")&amp;"/05/"&amp;'Configurações Básicas'!$P$5,"")</f>
        <v/>
      </c>
      <c r="E115" s="58"/>
      <c r="F115" s="58"/>
      <c r="G115" s="58"/>
      <c r="H115" s="58"/>
      <c r="I115" s="59"/>
      <c r="J115" s="193"/>
      <c r="K115" s="168"/>
      <c r="L115" s="60"/>
      <c r="M115" s="56">
        <f>M114+IF(AND(K115="Pago",OR(E115='PC Receitas'!$O$4,E115='PC Receitas'!$O$5,E115='PC Receitas'!$O$6)),I115,IF(AND(K115="Pago",OR(E115='PC Receitas'!$O$7,E115='PC Receitas'!$O$8,E115='PC Receitas'!$O$9,E115='PC Receitas'!$O$10,E115='PC Receitas'!$O$11,E115='PC Receitas'!$O$12,E115='PC Receitas'!$O$13,E115='PC Receitas'!$O$14)),-I115,0))</f>
        <v>12927.7</v>
      </c>
      <c r="R115" s="153" t="e">
        <f t="shared" si="4"/>
        <v>#N/A</v>
      </c>
      <c r="S115" s="150" t="e">
        <f t="shared" si="5"/>
        <v>#N/A</v>
      </c>
      <c r="T115" s="150" t="e">
        <f t="shared" si="6"/>
        <v>#N/A</v>
      </c>
      <c r="U115" s="150" t="e">
        <f t="shared" si="7"/>
        <v>#N/A</v>
      </c>
      <c r="V115" s="154" t="e">
        <f>VLOOKUP(E115,'PC Receitas'!$O$4:$P$14,2,FALSE)</f>
        <v>#N/A</v>
      </c>
    </row>
    <row r="116" spans="3:22" ht="19.5" customHeight="1" thickTop="1" thickBot="1" x14ac:dyDescent="0.3">
      <c r="C116" s="58"/>
      <c r="D116" s="58" t="str">
        <f>IF(C116&lt;&gt;"",TEXT(C116,"00")&amp;"/05/"&amp;'Configurações Básicas'!$P$5,"")</f>
        <v/>
      </c>
      <c r="E116" s="58"/>
      <c r="F116" s="58"/>
      <c r="G116" s="58"/>
      <c r="H116" s="58"/>
      <c r="I116" s="59"/>
      <c r="J116" s="193"/>
      <c r="K116" s="168"/>
      <c r="L116" s="60"/>
      <c r="M116" s="56">
        <f>M115+IF(AND(K116="Pago",OR(E116='PC Receitas'!$O$4,E116='PC Receitas'!$O$5,E116='PC Receitas'!$O$6)),I116,IF(AND(K116="Pago",OR(E116='PC Receitas'!$O$7,E116='PC Receitas'!$O$8,E116='PC Receitas'!$O$9,E116='PC Receitas'!$O$10,E116='PC Receitas'!$O$11,E116='PC Receitas'!$O$12,E116='PC Receitas'!$O$13,E116='PC Receitas'!$O$14)),-I116,0))</f>
        <v>12927.7</v>
      </c>
      <c r="R116" s="153" t="e">
        <f t="shared" si="4"/>
        <v>#N/A</v>
      </c>
      <c r="S116" s="150" t="e">
        <f t="shared" si="5"/>
        <v>#N/A</v>
      </c>
      <c r="T116" s="150" t="e">
        <f t="shared" si="6"/>
        <v>#N/A</v>
      </c>
      <c r="U116" s="150" t="e">
        <f t="shared" si="7"/>
        <v>#N/A</v>
      </c>
      <c r="V116" s="154" t="e">
        <f>VLOOKUP(E116,'PC Receitas'!$O$4:$P$14,2,FALSE)</f>
        <v>#N/A</v>
      </c>
    </row>
    <row r="117" spans="3:22" ht="19.5" customHeight="1" thickTop="1" thickBot="1" x14ac:dyDescent="0.3">
      <c r="C117" s="58"/>
      <c r="D117" s="58" t="str">
        <f>IF(C117&lt;&gt;"",TEXT(C117,"00")&amp;"/05/"&amp;'Configurações Básicas'!$P$5,"")</f>
        <v/>
      </c>
      <c r="E117" s="58"/>
      <c r="F117" s="58"/>
      <c r="G117" s="58"/>
      <c r="H117" s="58"/>
      <c r="I117" s="59"/>
      <c r="J117" s="193"/>
      <c r="K117" s="168"/>
      <c r="L117" s="60"/>
      <c r="M117" s="56">
        <f>M116+IF(AND(K117="Pago",OR(E117='PC Receitas'!$O$4,E117='PC Receitas'!$O$5,E117='PC Receitas'!$O$6)),I117,IF(AND(K117="Pago",OR(E117='PC Receitas'!$O$7,E117='PC Receitas'!$O$8,E117='PC Receitas'!$O$9,E117='PC Receitas'!$O$10,E117='PC Receitas'!$O$11,E117='PC Receitas'!$O$12,E117='PC Receitas'!$O$13,E117='PC Receitas'!$O$14)),-I117,0))</f>
        <v>12927.7</v>
      </c>
      <c r="R117" s="153" t="e">
        <f t="shared" si="4"/>
        <v>#N/A</v>
      </c>
      <c r="S117" s="150" t="e">
        <f t="shared" si="5"/>
        <v>#N/A</v>
      </c>
      <c r="T117" s="150" t="e">
        <f t="shared" si="6"/>
        <v>#N/A</v>
      </c>
      <c r="U117" s="150" t="e">
        <f t="shared" si="7"/>
        <v>#N/A</v>
      </c>
      <c r="V117" s="154" t="e">
        <f>VLOOKUP(E117,'PC Receitas'!$O$4:$P$14,2,FALSE)</f>
        <v>#N/A</v>
      </c>
    </row>
    <row r="118" spans="3:22" ht="19.5" customHeight="1" thickTop="1" thickBot="1" x14ac:dyDescent="0.3">
      <c r="C118" s="58"/>
      <c r="D118" s="58" t="str">
        <f>IF(C118&lt;&gt;"",TEXT(C118,"00")&amp;"/05/"&amp;'Configurações Básicas'!$P$5,"")</f>
        <v/>
      </c>
      <c r="E118" s="58"/>
      <c r="F118" s="58"/>
      <c r="G118" s="58"/>
      <c r="H118" s="58"/>
      <c r="I118" s="59"/>
      <c r="J118" s="193"/>
      <c r="K118" s="168"/>
      <c r="L118" s="60"/>
      <c r="M118" s="56">
        <f>M117+IF(AND(K118="Pago",OR(E118='PC Receitas'!$O$4,E118='PC Receitas'!$O$5,E118='PC Receitas'!$O$6)),I118,IF(AND(K118="Pago",OR(E118='PC Receitas'!$O$7,E118='PC Receitas'!$O$8,E118='PC Receitas'!$O$9,E118='PC Receitas'!$O$10,E118='PC Receitas'!$O$11,E118='PC Receitas'!$O$12,E118='PC Receitas'!$O$13,E118='PC Receitas'!$O$14)),-I118,0))</f>
        <v>12927.7</v>
      </c>
      <c r="R118" s="153" t="e">
        <f t="shared" si="4"/>
        <v>#N/A</v>
      </c>
      <c r="S118" s="150" t="e">
        <f t="shared" si="5"/>
        <v>#N/A</v>
      </c>
      <c r="T118" s="150" t="e">
        <f t="shared" si="6"/>
        <v>#N/A</v>
      </c>
      <c r="U118" s="150" t="e">
        <f t="shared" si="7"/>
        <v>#N/A</v>
      </c>
      <c r="V118" s="154" t="e">
        <f>VLOOKUP(E118,'PC Receitas'!$O$4:$P$14,2,FALSE)</f>
        <v>#N/A</v>
      </c>
    </row>
    <row r="119" spans="3:22" ht="19.5" customHeight="1" thickTop="1" thickBot="1" x14ac:dyDescent="0.3">
      <c r="C119" s="58"/>
      <c r="D119" s="58" t="str">
        <f>IF(C119&lt;&gt;"",TEXT(C119,"00")&amp;"/05/"&amp;'Configurações Básicas'!$P$5,"")</f>
        <v/>
      </c>
      <c r="E119" s="58"/>
      <c r="F119" s="58"/>
      <c r="G119" s="58"/>
      <c r="H119" s="58"/>
      <c r="I119" s="59"/>
      <c r="J119" s="193"/>
      <c r="K119" s="168"/>
      <c r="L119" s="60"/>
      <c r="M119" s="56">
        <f>M118+IF(AND(K119="Pago",OR(E119='PC Receitas'!$O$4,E119='PC Receitas'!$O$5,E119='PC Receitas'!$O$6)),I119,IF(AND(K119="Pago",OR(E119='PC Receitas'!$O$7,E119='PC Receitas'!$O$8,E119='PC Receitas'!$O$9,E119='PC Receitas'!$O$10,E119='PC Receitas'!$O$11,E119='PC Receitas'!$O$12,E119='PC Receitas'!$O$13,E119='PC Receitas'!$O$14)),-I119,0))</f>
        <v>12927.7</v>
      </c>
      <c r="R119" s="153" t="e">
        <f t="shared" si="4"/>
        <v>#N/A</v>
      </c>
      <c r="S119" s="150" t="e">
        <f t="shared" si="5"/>
        <v>#N/A</v>
      </c>
      <c r="T119" s="150" t="e">
        <f t="shared" si="6"/>
        <v>#N/A</v>
      </c>
      <c r="U119" s="150" t="e">
        <f t="shared" si="7"/>
        <v>#N/A</v>
      </c>
      <c r="V119" s="154" t="e">
        <f>VLOOKUP(E119,'PC Receitas'!$O$4:$P$14,2,FALSE)</f>
        <v>#N/A</v>
      </c>
    </row>
    <row r="120" spans="3:22" ht="19.5" customHeight="1" thickTop="1" thickBot="1" x14ac:dyDescent="0.3">
      <c r="C120" s="58"/>
      <c r="D120" s="58" t="str">
        <f>IF(C120&lt;&gt;"",TEXT(C120,"00")&amp;"/05/"&amp;'Configurações Básicas'!$P$5,"")</f>
        <v/>
      </c>
      <c r="E120" s="58"/>
      <c r="F120" s="58"/>
      <c r="G120" s="58"/>
      <c r="H120" s="58"/>
      <c r="I120" s="59"/>
      <c r="J120" s="193"/>
      <c r="K120" s="168"/>
      <c r="L120" s="60"/>
      <c r="M120" s="56">
        <f>M119+IF(AND(K120="Pago",OR(E120='PC Receitas'!$O$4,E120='PC Receitas'!$O$5,E120='PC Receitas'!$O$6)),I120,IF(AND(K120="Pago",OR(E120='PC Receitas'!$O$7,E120='PC Receitas'!$O$8,E120='PC Receitas'!$O$9,E120='PC Receitas'!$O$10,E120='PC Receitas'!$O$11,E120='PC Receitas'!$O$12,E120='PC Receitas'!$O$13,E120='PC Receitas'!$O$14)),-I120,0))</f>
        <v>12927.7</v>
      </c>
      <c r="R120" s="153" t="e">
        <f t="shared" si="4"/>
        <v>#N/A</v>
      </c>
      <c r="S120" s="150" t="e">
        <f t="shared" si="5"/>
        <v>#N/A</v>
      </c>
      <c r="T120" s="150" t="e">
        <f t="shared" si="6"/>
        <v>#N/A</v>
      </c>
      <c r="U120" s="150" t="e">
        <f t="shared" si="7"/>
        <v>#N/A</v>
      </c>
      <c r="V120" s="154" t="e">
        <f>VLOOKUP(E120,'PC Receitas'!$O$4:$P$14,2,FALSE)</f>
        <v>#N/A</v>
      </c>
    </row>
    <row r="121" spans="3:22" ht="19.5" customHeight="1" thickTop="1" thickBot="1" x14ac:dyDescent="0.3">
      <c r="C121" s="58"/>
      <c r="D121" s="58" t="str">
        <f>IF(C121&lt;&gt;"",TEXT(C121,"00")&amp;"/05/"&amp;'Configurações Básicas'!$P$5,"")</f>
        <v/>
      </c>
      <c r="E121" s="58"/>
      <c r="F121" s="58"/>
      <c r="G121" s="58"/>
      <c r="H121" s="58"/>
      <c r="I121" s="59"/>
      <c r="J121" s="193"/>
      <c r="K121" s="168"/>
      <c r="L121" s="60"/>
      <c r="M121" s="56">
        <f>M120+IF(AND(K121="Pago",OR(E121='PC Receitas'!$O$4,E121='PC Receitas'!$O$5,E121='PC Receitas'!$O$6)),I121,IF(AND(K121="Pago",OR(E121='PC Receitas'!$O$7,E121='PC Receitas'!$O$8,E121='PC Receitas'!$O$9,E121='PC Receitas'!$O$10,E121='PC Receitas'!$O$11,E121='PC Receitas'!$O$12,E121='PC Receitas'!$O$13,E121='PC Receitas'!$O$14)),-I121,0))</f>
        <v>12927.7</v>
      </c>
      <c r="R121" s="153" t="e">
        <f t="shared" si="4"/>
        <v>#N/A</v>
      </c>
      <c r="S121" s="150" t="e">
        <f t="shared" si="5"/>
        <v>#N/A</v>
      </c>
      <c r="T121" s="150" t="e">
        <f t="shared" si="6"/>
        <v>#N/A</v>
      </c>
      <c r="U121" s="150" t="e">
        <f t="shared" si="7"/>
        <v>#N/A</v>
      </c>
      <c r="V121" s="154" t="e">
        <f>VLOOKUP(E121,'PC Receitas'!$O$4:$P$14,2,FALSE)</f>
        <v>#N/A</v>
      </c>
    </row>
    <row r="122" spans="3:22" ht="19.5" customHeight="1" thickTop="1" thickBot="1" x14ac:dyDescent="0.3">
      <c r="C122" s="58"/>
      <c r="D122" s="58" t="str">
        <f>IF(C122&lt;&gt;"",TEXT(C122,"00")&amp;"/05/"&amp;'Configurações Básicas'!$P$5,"")</f>
        <v/>
      </c>
      <c r="E122" s="58"/>
      <c r="F122" s="58"/>
      <c r="G122" s="58"/>
      <c r="H122" s="58"/>
      <c r="I122" s="59"/>
      <c r="J122" s="193"/>
      <c r="K122" s="60"/>
      <c r="L122" s="60"/>
      <c r="M122" s="56">
        <f>M121+IF(AND(K122="Pago",OR(E122='PC Receitas'!$O$4,E122='PC Receitas'!$O$5,E122='PC Receitas'!$O$6)),I122,IF(AND(K122="Pago",OR(E122='PC Receitas'!$O$7,E122='PC Receitas'!$O$8,E122='PC Receitas'!$O$9,E122='PC Receitas'!$O$10,E122='PC Receitas'!$O$11,E122='PC Receitas'!$O$12,E122='PC Receitas'!$O$13,E122='PC Receitas'!$O$14)),-I122,0))</f>
        <v>12927.7</v>
      </c>
      <c r="R122" s="153" t="e">
        <f t="shared" si="4"/>
        <v>#N/A</v>
      </c>
      <c r="S122" s="150" t="e">
        <f t="shared" si="5"/>
        <v>#N/A</v>
      </c>
      <c r="T122" s="150" t="e">
        <f t="shared" si="6"/>
        <v>#N/A</v>
      </c>
      <c r="U122" s="150" t="e">
        <f t="shared" si="7"/>
        <v>#N/A</v>
      </c>
      <c r="V122" s="154" t="e">
        <f>VLOOKUP(E122,'PC Receitas'!$O$4:$P$14,2,FALSE)</f>
        <v>#N/A</v>
      </c>
    </row>
    <row r="123" spans="3:22" ht="19.5" customHeight="1" thickTop="1" thickBot="1" x14ac:dyDescent="0.3">
      <c r="C123" s="58"/>
      <c r="D123" s="58" t="str">
        <f>IF(C123&lt;&gt;"",TEXT(C123,"00")&amp;"/05/"&amp;'Configurações Básicas'!$P$5,"")</f>
        <v/>
      </c>
      <c r="E123" s="58"/>
      <c r="F123" s="58"/>
      <c r="G123" s="58"/>
      <c r="H123" s="58"/>
      <c r="I123" s="59"/>
      <c r="J123" s="193"/>
      <c r="K123" s="60"/>
      <c r="L123" s="60"/>
      <c r="M123" s="56">
        <f>M122+IF(AND(K123="Pago",OR(E123='PC Receitas'!$O$4,E123='PC Receitas'!$O$5,E123='PC Receitas'!$O$6)),I123,IF(AND(K123="Pago",OR(E123='PC Receitas'!$O$7,E123='PC Receitas'!$O$8,E123='PC Receitas'!$O$9,E123='PC Receitas'!$O$10,E123='PC Receitas'!$O$11,E123='PC Receitas'!$O$12,E123='PC Receitas'!$O$13,E123='PC Receitas'!$O$14)),-I123,0))</f>
        <v>12927.7</v>
      </c>
      <c r="R123" s="153" t="e">
        <f t="shared" si="4"/>
        <v>#N/A</v>
      </c>
      <c r="S123" s="150" t="e">
        <f t="shared" si="5"/>
        <v>#N/A</v>
      </c>
      <c r="T123" s="150" t="e">
        <f t="shared" si="6"/>
        <v>#N/A</v>
      </c>
      <c r="U123" s="150" t="e">
        <f t="shared" si="7"/>
        <v>#N/A</v>
      </c>
      <c r="V123" s="154" t="e">
        <f>VLOOKUP(E123,'PC Receitas'!$O$4:$P$14,2,FALSE)</f>
        <v>#N/A</v>
      </c>
    </row>
    <row r="124" spans="3:22" ht="19.5" customHeight="1" thickTop="1" thickBot="1" x14ac:dyDescent="0.3">
      <c r="C124" s="58"/>
      <c r="D124" s="58" t="str">
        <f>IF(C124&lt;&gt;"",TEXT(C124,"00")&amp;"/05/"&amp;'Configurações Básicas'!$P$5,"")</f>
        <v/>
      </c>
      <c r="E124" s="58"/>
      <c r="F124" s="58"/>
      <c r="G124" s="58"/>
      <c r="H124" s="58"/>
      <c r="I124" s="59"/>
      <c r="J124" s="193"/>
      <c r="K124" s="60"/>
      <c r="L124" s="60"/>
      <c r="M124" s="56">
        <f>M123+IF(AND(K124="Pago",OR(E124='PC Receitas'!$O$4,E124='PC Receitas'!$O$5,E124='PC Receitas'!$O$6)),I124,IF(AND(K124="Pago",OR(E124='PC Receitas'!$O$7,E124='PC Receitas'!$O$8,E124='PC Receitas'!$O$9,E124='PC Receitas'!$O$10,E124='PC Receitas'!$O$11,E124='PC Receitas'!$O$12,E124='PC Receitas'!$O$13,E124='PC Receitas'!$O$14)),-I124,0))</f>
        <v>12927.7</v>
      </c>
      <c r="R124" s="153" t="e">
        <f t="shared" si="4"/>
        <v>#N/A</v>
      </c>
      <c r="S124" s="150" t="e">
        <f t="shared" si="5"/>
        <v>#N/A</v>
      </c>
      <c r="T124" s="150" t="e">
        <f t="shared" si="6"/>
        <v>#N/A</v>
      </c>
      <c r="U124" s="150" t="e">
        <f t="shared" si="7"/>
        <v>#N/A</v>
      </c>
      <c r="V124" s="154" t="e">
        <f>VLOOKUP(E124,'PC Receitas'!$O$4:$P$14,2,FALSE)</f>
        <v>#N/A</v>
      </c>
    </row>
    <row r="125" spans="3:22" ht="19.5" customHeight="1" thickTop="1" thickBot="1" x14ac:dyDescent="0.3">
      <c r="C125" s="58"/>
      <c r="D125" s="58" t="str">
        <f>IF(C125&lt;&gt;"",TEXT(C125,"00")&amp;"/05/"&amp;'Configurações Básicas'!$P$5,"")</f>
        <v/>
      </c>
      <c r="E125" s="58"/>
      <c r="F125" s="58"/>
      <c r="G125" s="58"/>
      <c r="H125" s="58"/>
      <c r="I125" s="59"/>
      <c r="J125" s="193"/>
      <c r="K125" s="60"/>
      <c r="L125" s="60"/>
      <c r="M125" s="56">
        <f>M124+IF(AND(K125="Pago",OR(E125='PC Receitas'!$O$4,E125='PC Receitas'!$O$5,E125='PC Receitas'!$O$6)),I125,IF(AND(K125="Pago",OR(E125='PC Receitas'!$O$7,E125='PC Receitas'!$O$8,E125='PC Receitas'!$O$9,E125='PC Receitas'!$O$10,E125='PC Receitas'!$O$11,E125='PC Receitas'!$O$12,E125='PC Receitas'!$O$13,E125='PC Receitas'!$O$14)),-I125,0))</f>
        <v>12927.7</v>
      </c>
      <c r="R125" s="153" t="e">
        <f t="shared" si="4"/>
        <v>#N/A</v>
      </c>
      <c r="S125" s="150" t="e">
        <f t="shared" si="5"/>
        <v>#N/A</v>
      </c>
      <c r="T125" s="150" t="e">
        <f t="shared" si="6"/>
        <v>#N/A</v>
      </c>
      <c r="U125" s="150" t="e">
        <f t="shared" si="7"/>
        <v>#N/A</v>
      </c>
      <c r="V125" s="154" t="e">
        <f>VLOOKUP(E125,'PC Receitas'!$O$4:$P$14,2,FALSE)</f>
        <v>#N/A</v>
      </c>
    </row>
    <row r="126" spans="3:22" ht="19.5" customHeight="1" thickTop="1" thickBot="1" x14ac:dyDescent="0.3">
      <c r="C126" s="58"/>
      <c r="D126" s="58" t="str">
        <f>IF(C126&lt;&gt;"",TEXT(C126,"00")&amp;"/05/"&amp;'Configurações Básicas'!$P$5,"")</f>
        <v/>
      </c>
      <c r="E126" s="58"/>
      <c r="F126" s="58"/>
      <c r="G126" s="58"/>
      <c r="H126" s="58"/>
      <c r="I126" s="59"/>
      <c r="J126" s="193"/>
      <c r="K126" s="60"/>
      <c r="L126" s="60"/>
      <c r="M126" s="56">
        <f>M125+IF(AND(K126="Pago",OR(E126='PC Receitas'!$O$4,E126='PC Receitas'!$O$5,E126='PC Receitas'!$O$6)),I126,IF(AND(K126="Pago",OR(E126='PC Receitas'!$O$7,E126='PC Receitas'!$O$8,E126='PC Receitas'!$O$9,E126='PC Receitas'!$O$10,E126='PC Receitas'!$O$11,E126='PC Receitas'!$O$12,E126='PC Receitas'!$O$13,E126='PC Receitas'!$O$14)),-I126,0))</f>
        <v>12927.7</v>
      </c>
      <c r="R126" s="153" t="e">
        <f t="shared" si="4"/>
        <v>#N/A</v>
      </c>
      <c r="S126" s="150" t="e">
        <f t="shared" si="5"/>
        <v>#N/A</v>
      </c>
      <c r="T126" s="150" t="e">
        <f t="shared" si="6"/>
        <v>#N/A</v>
      </c>
      <c r="U126" s="150" t="e">
        <f t="shared" si="7"/>
        <v>#N/A</v>
      </c>
      <c r="V126" s="154" t="e">
        <f>VLOOKUP(E126,'PC Receitas'!$O$4:$P$14,2,FALSE)</f>
        <v>#N/A</v>
      </c>
    </row>
    <row r="127" spans="3:22" ht="19.5" customHeight="1" thickTop="1" thickBot="1" x14ac:dyDescent="0.3">
      <c r="C127" s="58"/>
      <c r="D127" s="58" t="str">
        <f>IF(C127&lt;&gt;"",TEXT(C127,"00")&amp;"/05/"&amp;'Configurações Básicas'!$P$5,"")</f>
        <v/>
      </c>
      <c r="E127" s="58"/>
      <c r="F127" s="58"/>
      <c r="G127" s="58"/>
      <c r="H127" s="58"/>
      <c r="I127" s="59"/>
      <c r="J127" s="193"/>
      <c r="K127" s="60"/>
      <c r="L127" s="60"/>
      <c r="M127" s="56">
        <f>M126+IF(AND(K127="Pago",OR(E127='PC Receitas'!$O$4,E127='PC Receitas'!$O$5,E127='PC Receitas'!$O$6)),I127,IF(AND(K127="Pago",OR(E127='PC Receitas'!$O$7,E127='PC Receitas'!$O$8,E127='PC Receitas'!$O$9,E127='PC Receitas'!$O$10,E127='PC Receitas'!$O$11,E127='PC Receitas'!$O$12,E127='PC Receitas'!$O$13,E127='PC Receitas'!$O$14)),-I127,0))</f>
        <v>12927.7</v>
      </c>
      <c r="R127" s="153" t="e">
        <f t="shared" si="4"/>
        <v>#N/A</v>
      </c>
      <c r="S127" s="150" t="e">
        <f t="shared" si="5"/>
        <v>#N/A</v>
      </c>
      <c r="T127" s="150" t="e">
        <f t="shared" si="6"/>
        <v>#N/A</v>
      </c>
      <c r="U127" s="150" t="e">
        <f t="shared" si="7"/>
        <v>#N/A</v>
      </c>
      <c r="V127" s="154" t="e">
        <f>VLOOKUP(E127,'PC Receitas'!$O$4:$P$14,2,FALSE)</f>
        <v>#N/A</v>
      </c>
    </row>
    <row r="128" spans="3:22" ht="19.5" customHeight="1" thickTop="1" thickBot="1" x14ac:dyDescent="0.3">
      <c r="C128" s="58"/>
      <c r="D128" s="58" t="str">
        <f>IF(C128&lt;&gt;"",TEXT(C128,"00")&amp;"/05/"&amp;'Configurações Básicas'!$P$5,"")</f>
        <v/>
      </c>
      <c r="E128" s="58"/>
      <c r="F128" s="58"/>
      <c r="G128" s="58"/>
      <c r="H128" s="58"/>
      <c r="I128" s="59"/>
      <c r="J128" s="193"/>
      <c r="K128" s="60"/>
      <c r="L128" s="60"/>
      <c r="M128" s="56">
        <f>M127+IF(AND(K128="Pago",OR(E128='PC Receitas'!$O$4,E128='PC Receitas'!$O$5,E128='PC Receitas'!$O$6)),I128,IF(AND(K128="Pago",OR(E128='PC Receitas'!$O$7,E128='PC Receitas'!$O$8,E128='PC Receitas'!$O$9,E128='PC Receitas'!$O$10,E128='PC Receitas'!$O$11,E128='PC Receitas'!$O$12,E128='PC Receitas'!$O$13,E128='PC Receitas'!$O$14)),-I128,0))</f>
        <v>12927.7</v>
      </c>
      <c r="R128" s="153" t="e">
        <f t="shared" si="4"/>
        <v>#N/A</v>
      </c>
      <c r="S128" s="150" t="e">
        <f t="shared" si="5"/>
        <v>#N/A</v>
      </c>
      <c r="T128" s="150" t="e">
        <f t="shared" si="6"/>
        <v>#N/A</v>
      </c>
      <c r="U128" s="150" t="e">
        <f t="shared" si="7"/>
        <v>#N/A</v>
      </c>
      <c r="V128" s="154" t="e">
        <f>VLOOKUP(E128,'PC Receitas'!$O$4:$P$14,2,FALSE)</f>
        <v>#N/A</v>
      </c>
    </row>
    <row r="129" spans="3:22" ht="19.5" customHeight="1" thickTop="1" thickBot="1" x14ac:dyDescent="0.3">
      <c r="C129" s="58"/>
      <c r="D129" s="58" t="str">
        <f>IF(C129&lt;&gt;"",TEXT(C129,"00")&amp;"/05/"&amp;'Configurações Básicas'!$P$5,"")</f>
        <v/>
      </c>
      <c r="E129" s="58"/>
      <c r="F129" s="58"/>
      <c r="G129" s="58"/>
      <c r="H129" s="58"/>
      <c r="I129" s="59"/>
      <c r="J129" s="193"/>
      <c r="K129" s="60"/>
      <c r="L129" s="60"/>
      <c r="M129" s="56">
        <f>M128+IF(AND(K129="Pago",OR(E129='PC Receitas'!$O$4,E129='PC Receitas'!$O$5,E129='PC Receitas'!$O$6)),I129,IF(AND(K129="Pago",OR(E129='PC Receitas'!$O$7,E129='PC Receitas'!$O$8,E129='PC Receitas'!$O$9,E129='PC Receitas'!$O$10,E129='PC Receitas'!$O$11,E129='PC Receitas'!$O$12,E129='PC Receitas'!$O$13,E129='PC Receitas'!$O$14)),-I129,0))</f>
        <v>12927.7</v>
      </c>
      <c r="R129" s="153" t="e">
        <f t="shared" si="4"/>
        <v>#N/A</v>
      </c>
      <c r="S129" s="150" t="e">
        <f t="shared" si="5"/>
        <v>#N/A</v>
      </c>
      <c r="T129" s="150" t="e">
        <f t="shared" si="6"/>
        <v>#N/A</v>
      </c>
      <c r="U129" s="150" t="e">
        <f t="shared" si="7"/>
        <v>#N/A</v>
      </c>
      <c r="V129" s="154" t="e">
        <f>VLOOKUP(E129,'PC Receitas'!$O$4:$P$14,2,FALSE)</f>
        <v>#N/A</v>
      </c>
    </row>
    <row r="130" spans="3:22" ht="19.5" customHeight="1" thickTop="1" thickBot="1" x14ac:dyDescent="0.3">
      <c r="C130" s="58"/>
      <c r="D130" s="58" t="str">
        <f>IF(C130&lt;&gt;"",TEXT(C130,"00")&amp;"/05/"&amp;'Configurações Básicas'!$P$5,"")</f>
        <v/>
      </c>
      <c r="E130" s="58"/>
      <c r="F130" s="58"/>
      <c r="G130" s="58"/>
      <c r="H130" s="58"/>
      <c r="I130" s="59"/>
      <c r="J130" s="193"/>
      <c r="K130" s="60"/>
      <c r="L130" s="60"/>
      <c r="M130" s="56">
        <f>M129+IF(AND(K130="Pago",OR(E130='PC Receitas'!$O$4,E130='PC Receitas'!$O$5,E130='PC Receitas'!$O$6)),I130,IF(AND(K130="Pago",OR(E130='PC Receitas'!$O$7,E130='PC Receitas'!$O$8,E130='PC Receitas'!$O$9,E130='PC Receitas'!$O$10,E130='PC Receitas'!$O$11,E130='PC Receitas'!$O$12,E130='PC Receitas'!$O$13,E130='PC Receitas'!$O$14)),-I130,0))</f>
        <v>12927.7</v>
      </c>
      <c r="R130" s="153" t="e">
        <f t="shared" si="4"/>
        <v>#N/A</v>
      </c>
      <c r="S130" s="150" t="e">
        <f t="shared" si="5"/>
        <v>#N/A</v>
      </c>
      <c r="T130" s="150" t="e">
        <f t="shared" si="6"/>
        <v>#N/A</v>
      </c>
      <c r="U130" s="150" t="e">
        <f t="shared" si="7"/>
        <v>#N/A</v>
      </c>
      <c r="V130" s="154" t="e">
        <f>VLOOKUP(E130,'PC Receitas'!$O$4:$P$14,2,FALSE)</f>
        <v>#N/A</v>
      </c>
    </row>
    <row r="131" spans="3:22" ht="19.5" customHeight="1" thickTop="1" thickBot="1" x14ac:dyDescent="0.3">
      <c r="C131" s="58"/>
      <c r="D131" s="58" t="str">
        <f>IF(C131&lt;&gt;"",TEXT(C131,"00")&amp;"/05/"&amp;'Configurações Básicas'!$P$5,"")</f>
        <v/>
      </c>
      <c r="E131" s="58"/>
      <c r="F131" s="58"/>
      <c r="G131" s="58"/>
      <c r="H131" s="58"/>
      <c r="I131" s="59"/>
      <c r="J131" s="193"/>
      <c r="K131" s="60"/>
      <c r="L131" s="60"/>
      <c r="M131" s="56">
        <f>M130+IF(AND(K131="Pago",OR(E131='PC Receitas'!$O$4,E131='PC Receitas'!$O$5,E131='PC Receitas'!$O$6)),I131,IF(AND(K131="Pago",OR(E131='PC Receitas'!$O$7,E131='PC Receitas'!$O$8,E131='PC Receitas'!$O$9,E131='PC Receitas'!$O$10,E131='PC Receitas'!$O$11,E131='PC Receitas'!$O$12,E131='PC Receitas'!$O$13,E131='PC Receitas'!$O$14)),-I131,0))</f>
        <v>12927.7</v>
      </c>
      <c r="R131" s="153" t="e">
        <f t="shared" si="4"/>
        <v>#N/A</v>
      </c>
      <c r="S131" s="150" t="e">
        <f t="shared" si="5"/>
        <v>#N/A</v>
      </c>
      <c r="T131" s="150" t="e">
        <f t="shared" si="6"/>
        <v>#N/A</v>
      </c>
      <c r="U131" s="150" t="e">
        <f t="shared" si="7"/>
        <v>#N/A</v>
      </c>
      <c r="V131" s="154" t="e">
        <f>VLOOKUP(E131,'PC Receitas'!$O$4:$P$14,2,FALSE)</f>
        <v>#N/A</v>
      </c>
    </row>
    <row r="132" spans="3:22" ht="19.5" customHeight="1" thickTop="1" thickBot="1" x14ac:dyDescent="0.3">
      <c r="C132" s="58"/>
      <c r="D132" s="58" t="str">
        <f>IF(C132&lt;&gt;"",TEXT(C132,"00")&amp;"/05/"&amp;'Configurações Básicas'!$P$5,"")</f>
        <v/>
      </c>
      <c r="E132" s="58"/>
      <c r="F132" s="58"/>
      <c r="G132" s="58"/>
      <c r="H132" s="58"/>
      <c r="I132" s="59"/>
      <c r="J132" s="193"/>
      <c r="K132" s="60"/>
      <c r="L132" s="60"/>
      <c r="M132" s="56">
        <f>M131+IF(AND(K132="Pago",OR(E132='PC Receitas'!$O$4,E132='PC Receitas'!$O$5,E132='PC Receitas'!$O$6)),I132,IF(AND(K132="Pago",OR(E132='PC Receitas'!$O$7,E132='PC Receitas'!$O$8,E132='PC Receitas'!$O$9,E132='PC Receitas'!$O$10,E132='PC Receitas'!$O$11,E132='PC Receitas'!$O$12,E132='PC Receitas'!$O$13,E132='PC Receitas'!$O$14)),-I132,0))</f>
        <v>12927.7</v>
      </c>
      <c r="R132" s="153" t="e">
        <f t="shared" si="4"/>
        <v>#N/A</v>
      </c>
      <c r="S132" s="150" t="e">
        <f t="shared" si="5"/>
        <v>#N/A</v>
      </c>
      <c r="T132" s="150" t="e">
        <f t="shared" si="6"/>
        <v>#N/A</v>
      </c>
      <c r="U132" s="150" t="e">
        <f t="shared" si="7"/>
        <v>#N/A</v>
      </c>
      <c r="V132" s="154" t="e">
        <f>VLOOKUP(E132,'PC Receitas'!$O$4:$P$14,2,FALSE)</f>
        <v>#N/A</v>
      </c>
    </row>
    <row r="133" spans="3:22" ht="19.5" customHeight="1" thickTop="1" thickBot="1" x14ac:dyDescent="0.3">
      <c r="C133" s="58"/>
      <c r="D133" s="58" t="str">
        <f>IF(C133&lt;&gt;"",TEXT(C133,"00")&amp;"/05/"&amp;'Configurações Básicas'!$P$5,"")</f>
        <v/>
      </c>
      <c r="E133" s="58"/>
      <c r="F133" s="58"/>
      <c r="G133" s="58"/>
      <c r="H133" s="58"/>
      <c r="I133" s="59"/>
      <c r="J133" s="193"/>
      <c r="K133" s="60"/>
      <c r="L133" s="60"/>
      <c r="M133" s="56">
        <f>M132+IF(AND(K133="Pago",OR(E133='PC Receitas'!$O$4,E133='PC Receitas'!$O$5,E133='PC Receitas'!$O$6)),I133,IF(AND(K133="Pago",OR(E133='PC Receitas'!$O$7,E133='PC Receitas'!$O$8,E133='PC Receitas'!$O$9,E133='PC Receitas'!$O$10,E133='PC Receitas'!$O$11,E133='PC Receitas'!$O$12,E133='PC Receitas'!$O$13,E133='PC Receitas'!$O$14)),-I133,0))</f>
        <v>12927.7</v>
      </c>
      <c r="R133" s="153" t="e">
        <f t="shared" si="4"/>
        <v>#N/A</v>
      </c>
      <c r="S133" s="150" t="e">
        <f t="shared" si="5"/>
        <v>#N/A</v>
      </c>
      <c r="T133" s="150" t="e">
        <f t="shared" si="6"/>
        <v>#N/A</v>
      </c>
      <c r="U133" s="150" t="e">
        <f t="shared" si="7"/>
        <v>#N/A</v>
      </c>
      <c r="V133" s="154" t="e">
        <f>VLOOKUP(E133,'PC Receitas'!$O$4:$P$14,2,FALSE)</f>
        <v>#N/A</v>
      </c>
    </row>
    <row r="134" spans="3:22" ht="19.5" customHeight="1" thickTop="1" thickBot="1" x14ac:dyDescent="0.3">
      <c r="C134" s="58"/>
      <c r="D134" s="58" t="str">
        <f>IF(C134&lt;&gt;"",TEXT(C134,"00")&amp;"/05/"&amp;'Configurações Básicas'!$P$5,"")</f>
        <v/>
      </c>
      <c r="E134" s="58"/>
      <c r="F134" s="58"/>
      <c r="G134" s="58"/>
      <c r="H134" s="58"/>
      <c r="I134" s="59"/>
      <c r="J134" s="193"/>
      <c r="K134" s="60"/>
      <c r="L134" s="60"/>
      <c r="M134" s="56">
        <f>M133+IF(AND(K134="Pago",OR(E134='PC Receitas'!$O$4,E134='PC Receitas'!$O$5,E134='PC Receitas'!$O$6)),I134,IF(AND(K134="Pago",OR(E134='PC Receitas'!$O$7,E134='PC Receitas'!$O$8,E134='PC Receitas'!$O$9,E134='PC Receitas'!$O$10,E134='PC Receitas'!$O$11,E134='PC Receitas'!$O$12,E134='PC Receitas'!$O$13,E134='PC Receitas'!$O$14)),-I134,0))</f>
        <v>12927.7</v>
      </c>
      <c r="R134" s="153" t="e">
        <f t="shared" ref="R134:R197" si="8">IF(V134="Despesas_com_RH","Despesa",IF(V134="Despesas_Operacionais","Despesa",IF(V134="Despesas_com_Marketing","Despesa",IF(V134="Impostos","Despesa",IF(V134="Investimentos","Despesa","")))))</f>
        <v>#N/A</v>
      </c>
      <c r="S134" s="150" t="e">
        <f t="shared" ref="S134:S197" si="9">IF(V134="Despesas_com_Produtos","Despesa",IF(V134="Despesas_com_Serviços","Despesa",IF(V134="Despesas_Não_Operacionais","Despesa","")))</f>
        <v>#N/A</v>
      </c>
      <c r="T134" s="150" t="e">
        <f t="shared" ref="T134:T197" si="10">IF(V134="Receitas_com_Produtos","Receita",IF(V134="Receitas_com_Serviços","Receita",IF(V134="Receitas_Não_Operacionais","Receita","")))</f>
        <v>#N/A</v>
      </c>
      <c r="U134" s="150" t="e">
        <f t="shared" ref="U134:U197" si="11">IF(R134&lt;&gt;"",R134,IF(S134&lt;&gt;"",S134,IF(T134&lt;&gt;"",T134,"")))</f>
        <v>#N/A</v>
      </c>
      <c r="V134" s="154" t="e">
        <f>VLOOKUP(E134,'PC Receitas'!$O$4:$P$14,2,FALSE)</f>
        <v>#N/A</v>
      </c>
    </row>
    <row r="135" spans="3:22" ht="19.5" customHeight="1" thickTop="1" thickBot="1" x14ac:dyDescent="0.3">
      <c r="C135" s="58"/>
      <c r="D135" s="58" t="str">
        <f>IF(C135&lt;&gt;"",TEXT(C135,"00")&amp;"/05/"&amp;'Configurações Básicas'!$P$5,"")</f>
        <v/>
      </c>
      <c r="E135" s="58"/>
      <c r="F135" s="58"/>
      <c r="G135" s="58"/>
      <c r="H135" s="58"/>
      <c r="I135" s="59"/>
      <c r="J135" s="193"/>
      <c r="K135" s="60"/>
      <c r="L135" s="60"/>
      <c r="M135" s="56">
        <f>M134+IF(AND(K135="Pago",OR(E135='PC Receitas'!$O$4,E135='PC Receitas'!$O$5,E135='PC Receitas'!$O$6)),I135,IF(AND(K135="Pago",OR(E135='PC Receitas'!$O$7,E135='PC Receitas'!$O$8,E135='PC Receitas'!$O$9,E135='PC Receitas'!$O$10,E135='PC Receitas'!$O$11,E135='PC Receitas'!$O$12,E135='PC Receitas'!$O$13,E135='PC Receitas'!$O$14)),-I135,0))</f>
        <v>12927.7</v>
      </c>
      <c r="R135" s="153" t="e">
        <f t="shared" si="8"/>
        <v>#N/A</v>
      </c>
      <c r="S135" s="150" t="e">
        <f t="shared" si="9"/>
        <v>#N/A</v>
      </c>
      <c r="T135" s="150" t="e">
        <f t="shared" si="10"/>
        <v>#N/A</v>
      </c>
      <c r="U135" s="150" t="e">
        <f t="shared" si="11"/>
        <v>#N/A</v>
      </c>
      <c r="V135" s="154" t="e">
        <f>VLOOKUP(E135,'PC Receitas'!$O$4:$P$14,2,FALSE)</f>
        <v>#N/A</v>
      </c>
    </row>
    <row r="136" spans="3:22" ht="19.5" customHeight="1" thickTop="1" thickBot="1" x14ac:dyDescent="0.3">
      <c r="C136" s="58"/>
      <c r="D136" s="58" t="str">
        <f>IF(C136&lt;&gt;"",TEXT(C136,"00")&amp;"/05/"&amp;'Configurações Básicas'!$P$5,"")</f>
        <v/>
      </c>
      <c r="E136" s="58"/>
      <c r="F136" s="58"/>
      <c r="G136" s="58"/>
      <c r="H136" s="58"/>
      <c r="I136" s="59"/>
      <c r="J136" s="193"/>
      <c r="K136" s="60"/>
      <c r="L136" s="60"/>
      <c r="M136" s="56">
        <f>M135+IF(AND(K136="Pago",OR(E136='PC Receitas'!$O$4,E136='PC Receitas'!$O$5,E136='PC Receitas'!$O$6)),I136,IF(AND(K136="Pago",OR(E136='PC Receitas'!$O$7,E136='PC Receitas'!$O$8,E136='PC Receitas'!$O$9,E136='PC Receitas'!$O$10,E136='PC Receitas'!$O$11,E136='PC Receitas'!$O$12,E136='PC Receitas'!$O$13,E136='PC Receitas'!$O$14)),-I136,0))</f>
        <v>12927.7</v>
      </c>
      <c r="R136" s="153" t="e">
        <f t="shared" si="8"/>
        <v>#N/A</v>
      </c>
      <c r="S136" s="150" t="e">
        <f t="shared" si="9"/>
        <v>#N/A</v>
      </c>
      <c r="T136" s="150" t="e">
        <f t="shared" si="10"/>
        <v>#N/A</v>
      </c>
      <c r="U136" s="150" t="e">
        <f t="shared" si="11"/>
        <v>#N/A</v>
      </c>
      <c r="V136" s="154" t="e">
        <f>VLOOKUP(E136,'PC Receitas'!$O$4:$P$14,2,FALSE)</f>
        <v>#N/A</v>
      </c>
    </row>
    <row r="137" spans="3:22" ht="19.5" customHeight="1" thickTop="1" thickBot="1" x14ac:dyDescent="0.3">
      <c r="C137" s="58"/>
      <c r="D137" s="58" t="str">
        <f>IF(C137&lt;&gt;"",TEXT(C137,"00")&amp;"/05/"&amp;'Configurações Básicas'!$P$5,"")</f>
        <v/>
      </c>
      <c r="E137" s="58"/>
      <c r="F137" s="58"/>
      <c r="G137" s="58"/>
      <c r="H137" s="58"/>
      <c r="I137" s="59"/>
      <c r="J137" s="193"/>
      <c r="K137" s="60"/>
      <c r="L137" s="60"/>
      <c r="M137" s="56">
        <f>M136+IF(AND(K137="Pago",OR(E137='PC Receitas'!$O$4,E137='PC Receitas'!$O$5,E137='PC Receitas'!$O$6)),I137,IF(AND(K137="Pago",OR(E137='PC Receitas'!$O$7,E137='PC Receitas'!$O$8,E137='PC Receitas'!$O$9,E137='PC Receitas'!$O$10,E137='PC Receitas'!$O$11,E137='PC Receitas'!$O$12,E137='PC Receitas'!$O$13,E137='PC Receitas'!$O$14)),-I137,0))</f>
        <v>12927.7</v>
      </c>
      <c r="R137" s="153" t="e">
        <f t="shared" si="8"/>
        <v>#N/A</v>
      </c>
      <c r="S137" s="150" t="e">
        <f t="shared" si="9"/>
        <v>#N/A</v>
      </c>
      <c r="T137" s="150" t="e">
        <f t="shared" si="10"/>
        <v>#N/A</v>
      </c>
      <c r="U137" s="150" t="e">
        <f t="shared" si="11"/>
        <v>#N/A</v>
      </c>
      <c r="V137" s="154" t="e">
        <f>VLOOKUP(E137,'PC Receitas'!$O$4:$P$14,2,FALSE)</f>
        <v>#N/A</v>
      </c>
    </row>
    <row r="138" spans="3:22" ht="19.5" customHeight="1" thickTop="1" thickBot="1" x14ac:dyDescent="0.3">
      <c r="C138" s="58"/>
      <c r="D138" s="58" t="str">
        <f>IF(C138&lt;&gt;"",TEXT(C138,"00")&amp;"/05/"&amp;'Configurações Básicas'!$P$5,"")</f>
        <v/>
      </c>
      <c r="E138" s="58"/>
      <c r="F138" s="58"/>
      <c r="G138" s="58"/>
      <c r="H138" s="58"/>
      <c r="I138" s="59"/>
      <c r="J138" s="193"/>
      <c r="K138" s="60"/>
      <c r="L138" s="60"/>
      <c r="M138" s="56">
        <f>M137+IF(AND(K138="Pago",OR(E138='PC Receitas'!$O$4,E138='PC Receitas'!$O$5,E138='PC Receitas'!$O$6)),I138,IF(AND(K138="Pago",OR(E138='PC Receitas'!$O$7,E138='PC Receitas'!$O$8,E138='PC Receitas'!$O$9,E138='PC Receitas'!$O$10,E138='PC Receitas'!$O$11,E138='PC Receitas'!$O$12,E138='PC Receitas'!$O$13,E138='PC Receitas'!$O$14)),-I138,0))</f>
        <v>12927.7</v>
      </c>
      <c r="R138" s="153" t="e">
        <f t="shared" si="8"/>
        <v>#N/A</v>
      </c>
      <c r="S138" s="150" t="e">
        <f t="shared" si="9"/>
        <v>#N/A</v>
      </c>
      <c r="T138" s="150" t="e">
        <f t="shared" si="10"/>
        <v>#N/A</v>
      </c>
      <c r="U138" s="150" t="e">
        <f t="shared" si="11"/>
        <v>#N/A</v>
      </c>
      <c r="V138" s="154" t="e">
        <f>VLOOKUP(E138,'PC Receitas'!$O$4:$P$14,2,FALSE)</f>
        <v>#N/A</v>
      </c>
    </row>
    <row r="139" spans="3:22" ht="19.5" customHeight="1" thickTop="1" thickBot="1" x14ac:dyDescent="0.3">
      <c r="C139" s="58"/>
      <c r="D139" s="58" t="str">
        <f>IF(C139&lt;&gt;"",TEXT(C139,"00")&amp;"/05/"&amp;'Configurações Básicas'!$P$5,"")</f>
        <v/>
      </c>
      <c r="E139" s="58"/>
      <c r="F139" s="58"/>
      <c r="G139" s="58"/>
      <c r="H139" s="58"/>
      <c r="I139" s="59"/>
      <c r="J139" s="193"/>
      <c r="K139" s="60"/>
      <c r="L139" s="60"/>
      <c r="M139" s="56">
        <f>M138+IF(AND(K139="Pago",OR(E139='PC Receitas'!$O$4,E139='PC Receitas'!$O$5,E139='PC Receitas'!$O$6)),I139,IF(AND(K139="Pago",OR(E139='PC Receitas'!$O$7,E139='PC Receitas'!$O$8,E139='PC Receitas'!$O$9,E139='PC Receitas'!$O$10,E139='PC Receitas'!$O$11,E139='PC Receitas'!$O$12,E139='PC Receitas'!$O$13,E139='PC Receitas'!$O$14)),-I139,0))</f>
        <v>12927.7</v>
      </c>
      <c r="R139" s="153" t="e">
        <f t="shared" si="8"/>
        <v>#N/A</v>
      </c>
      <c r="S139" s="150" t="e">
        <f t="shared" si="9"/>
        <v>#N/A</v>
      </c>
      <c r="T139" s="150" t="e">
        <f t="shared" si="10"/>
        <v>#N/A</v>
      </c>
      <c r="U139" s="150" t="e">
        <f t="shared" si="11"/>
        <v>#N/A</v>
      </c>
      <c r="V139" s="154" t="e">
        <f>VLOOKUP(E139,'PC Receitas'!$O$4:$P$14,2,FALSE)</f>
        <v>#N/A</v>
      </c>
    </row>
    <row r="140" spans="3:22" ht="19.5" customHeight="1" thickTop="1" thickBot="1" x14ac:dyDescent="0.3">
      <c r="C140" s="58"/>
      <c r="D140" s="58" t="str">
        <f>IF(C140&lt;&gt;"",TEXT(C140,"00")&amp;"/05/"&amp;'Configurações Básicas'!$P$5,"")</f>
        <v/>
      </c>
      <c r="E140" s="58"/>
      <c r="F140" s="58"/>
      <c r="G140" s="58"/>
      <c r="H140" s="58"/>
      <c r="I140" s="59"/>
      <c r="J140" s="193"/>
      <c r="K140" s="60"/>
      <c r="L140" s="60"/>
      <c r="M140" s="56">
        <f>M139+IF(AND(K140="Pago",OR(E140='PC Receitas'!$O$4,E140='PC Receitas'!$O$5,E140='PC Receitas'!$O$6)),I140,IF(AND(K140="Pago",OR(E140='PC Receitas'!$O$7,E140='PC Receitas'!$O$8,E140='PC Receitas'!$O$9,E140='PC Receitas'!$O$10,E140='PC Receitas'!$O$11,E140='PC Receitas'!$O$12,E140='PC Receitas'!$O$13,E140='PC Receitas'!$O$14)),-I140,0))</f>
        <v>12927.7</v>
      </c>
      <c r="R140" s="153" t="e">
        <f t="shared" si="8"/>
        <v>#N/A</v>
      </c>
      <c r="S140" s="150" t="e">
        <f t="shared" si="9"/>
        <v>#N/A</v>
      </c>
      <c r="T140" s="150" t="e">
        <f t="shared" si="10"/>
        <v>#N/A</v>
      </c>
      <c r="U140" s="150" t="e">
        <f t="shared" si="11"/>
        <v>#N/A</v>
      </c>
      <c r="V140" s="154" t="e">
        <f>VLOOKUP(E140,'PC Receitas'!$O$4:$P$14,2,FALSE)</f>
        <v>#N/A</v>
      </c>
    </row>
    <row r="141" spans="3:22" ht="19.5" customHeight="1" thickTop="1" thickBot="1" x14ac:dyDescent="0.3">
      <c r="C141" s="58"/>
      <c r="D141" s="58" t="str">
        <f>IF(C141&lt;&gt;"",TEXT(C141,"00")&amp;"/05/"&amp;'Configurações Básicas'!$P$5,"")</f>
        <v/>
      </c>
      <c r="E141" s="58"/>
      <c r="F141" s="58"/>
      <c r="G141" s="58"/>
      <c r="H141" s="58"/>
      <c r="I141" s="59"/>
      <c r="J141" s="193"/>
      <c r="K141" s="60"/>
      <c r="L141" s="60"/>
      <c r="M141" s="56">
        <f>M140+IF(AND(K141="Pago",OR(E141='PC Receitas'!$O$4,E141='PC Receitas'!$O$5,E141='PC Receitas'!$O$6)),I141,IF(AND(K141="Pago",OR(E141='PC Receitas'!$O$7,E141='PC Receitas'!$O$8,E141='PC Receitas'!$O$9,E141='PC Receitas'!$O$10,E141='PC Receitas'!$O$11,E141='PC Receitas'!$O$12,E141='PC Receitas'!$O$13,E141='PC Receitas'!$O$14)),-I141,0))</f>
        <v>12927.7</v>
      </c>
      <c r="R141" s="153" t="e">
        <f t="shared" si="8"/>
        <v>#N/A</v>
      </c>
      <c r="S141" s="150" t="e">
        <f t="shared" si="9"/>
        <v>#N/A</v>
      </c>
      <c r="T141" s="150" t="e">
        <f t="shared" si="10"/>
        <v>#N/A</v>
      </c>
      <c r="U141" s="150" t="e">
        <f t="shared" si="11"/>
        <v>#N/A</v>
      </c>
      <c r="V141" s="154" t="e">
        <f>VLOOKUP(E141,'PC Receitas'!$O$4:$P$14,2,FALSE)</f>
        <v>#N/A</v>
      </c>
    </row>
    <row r="142" spans="3:22" ht="19.5" customHeight="1" thickTop="1" thickBot="1" x14ac:dyDescent="0.3">
      <c r="C142" s="58"/>
      <c r="D142" s="58" t="str">
        <f>IF(C142&lt;&gt;"",TEXT(C142,"00")&amp;"/05/"&amp;'Configurações Básicas'!$P$5,"")</f>
        <v/>
      </c>
      <c r="E142" s="58"/>
      <c r="F142" s="58"/>
      <c r="G142" s="58"/>
      <c r="H142" s="58"/>
      <c r="I142" s="59"/>
      <c r="J142" s="193"/>
      <c r="K142" s="60"/>
      <c r="L142" s="60"/>
      <c r="M142" s="56">
        <f>M141+IF(AND(K142="Pago",OR(E142='PC Receitas'!$O$4,E142='PC Receitas'!$O$5,E142='PC Receitas'!$O$6)),I142,IF(AND(K142="Pago",OR(E142='PC Receitas'!$O$7,E142='PC Receitas'!$O$8,E142='PC Receitas'!$O$9,E142='PC Receitas'!$O$10,E142='PC Receitas'!$O$11,E142='PC Receitas'!$O$12,E142='PC Receitas'!$O$13,E142='PC Receitas'!$O$14)),-I142,0))</f>
        <v>12927.7</v>
      </c>
      <c r="R142" s="153" t="e">
        <f t="shared" si="8"/>
        <v>#N/A</v>
      </c>
      <c r="S142" s="150" t="e">
        <f t="shared" si="9"/>
        <v>#N/A</v>
      </c>
      <c r="T142" s="150" t="e">
        <f t="shared" si="10"/>
        <v>#N/A</v>
      </c>
      <c r="U142" s="150" t="e">
        <f t="shared" si="11"/>
        <v>#N/A</v>
      </c>
      <c r="V142" s="154" t="e">
        <f>VLOOKUP(E142,'PC Receitas'!$O$4:$P$14,2,FALSE)</f>
        <v>#N/A</v>
      </c>
    </row>
    <row r="143" spans="3:22" ht="19.5" customHeight="1" thickTop="1" thickBot="1" x14ac:dyDescent="0.3">
      <c r="C143" s="58"/>
      <c r="D143" s="58" t="str">
        <f>IF(C143&lt;&gt;"",TEXT(C143,"00")&amp;"/05/"&amp;'Configurações Básicas'!$P$5,"")</f>
        <v/>
      </c>
      <c r="E143" s="58"/>
      <c r="F143" s="58"/>
      <c r="G143" s="58"/>
      <c r="H143" s="58"/>
      <c r="I143" s="59"/>
      <c r="J143" s="193"/>
      <c r="K143" s="60"/>
      <c r="L143" s="60"/>
      <c r="M143" s="56">
        <f>M142+IF(AND(K143="Pago",OR(E143='PC Receitas'!$O$4,E143='PC Receitas'!$O$5,E143='PC Receitas'!$O$6)),I143,IF(AND(K143="Pago",OR(E143='PC Receitas'!$O$7,E143='PC Receitas'!$O$8,E143='PC Receitas'!$O$9,E143='PC Receitas'!$O$10,E143='PC Receitas'!$O$11,E143='PC Receitas'!$O$12,E143='PC Receitas'!$O$13,E143='PC Receitas'!$O$14)),-I143,0))</f>
        <v>12927.7</v>
      </c>
      <c r="R143" s="153" t="e">
        <f t="shared" si="8"/>
        <v>#N/A</v>
      </c>
      <c r="S143" s="150" t="e">
        <f t="shared" si="9"/>
        <v>#N/A</v>
      </c>
      <c r="T143" s="150" t="e">
        <f t="shared" si="10"/>
        <v>#N/A</v>
      </c>
      <c r="U143" s="150" t="e">
        <f t="shared" si="11"/>
        <v>#N/A</v>
      </c>
      <c r="V143" s="154" t="e">
        <f>VLOOKUP(E143,'PC Receitas'!$O$4:$P$14,2,FALSE)</f>
        <v>#N/A</v>
      </c>
    </row>
    <row r="144" spans="3:22" ht="19.5" customHeight="1" thickTop="1" thickBot="1" x14ac:dyDescent="0.3">
      <c r="C144" s="58"/>
      <c r="D144" s="58" t="str">
        <f>IF(C144&lt;&gt;"",TEXT(C144,"00")&amp;"/05/"&amp;'Configurações Básicas'!$P$5,"")</f>
        <v/>
      </c>
      <c r="E144" s="58"/>
      <c r="F144" s="58"/>
      <c r="G144" s="58"/>
      <c r="H144" s="58"/>
      <c r="I144" s="59"/>
      <c r="J144" s="193"/>
      <c r="K144" s="60"/>
      <c r="L144" s="60"/>
      <c r="M144" s="56">
        <f>M143+IF(AND(K144="Pago",OR(E144='PC Receitas'!$O$4,E144='PC Receitas'!$O$5,E144='PC Receitas'!$O$6)),I144,IF(AND(K144="Pago",OR(E144='PC Receitas'!$O$7,E144='PC Receitas'!$O$8,E144='PC Receitas'!$O$9,E144='PC Receitas'!$O$10,E144='PC Receitas'!$O$11,E144='PC Receitas'!$O$12,E144='PC Receitas'!$O$13,E144='PC Receitas'!$O$14)),-I144,0))</f>
        <v>12927.7</v>
      </c>
      <c r="R144" s="153" t="e">
        <f t="shared" si="8"/>
        <v>#N/A</v>
      </c>
      <c r="S144" s="150" t="e">
        <f t="shared" si="9"/>
        <v>#N/A</v>
      </c>
      <c r="T144" s="150" t="e">
        <f t="shared" si="10"/>
        <v>#N/A</v>
      </c>
      <c r="U144" s="150" t="e">
        <f t="shared" si="11"/>
        <v>#N/A</v>
      </c>
      <c r="V144" s="154" t="e">
        <f>VLOOKUP(E144,'PC Receitas'!$O$4:$P$14,2,FALSE)</f>
        <v>#N/A</v>
      </c>
    </row>
    <row r="145" spans="3:22" ht="19.5" customHeight="1" thickTop="1" thickBot="1" x14ac:dyDescent="0.3">
      <c r="C145" s="58"/>
      <c r="D145" s="58" t="str">
        <f>IF(C145&lt;&gt;"",TEXT(C145,"00")&amp;"/05/"&amp;'Configurações Básicas'!$P$5,"")</f>
        <v/>
      </c>
      <c r="E145" s="58"/>
      <c r="F145" s="58"/>
      <c r="G145" s="58"/>
      <c r="H145" s="58"/>
      <c r="I145" s="59"/>
      <c r="J145" s="193"/>
      <c r="K145" s="60"/>
      <c r="L145" s="60"/>
      <c r="M145" s="56">
        <f>M144+IF(AND(K145="Pago",OR(E145='PC Receitas'!$O$4,E145='PC Receitas'!$O$5,E145='PC Receitas'!$O$6)),I145,IF(AND(K145="Pago",OR(E145='PC Receitas'!$O$7,E145='PC Receitas'!$O$8,E145='PC Receitas'!$O$9,E145='PC Receitas'!$O$10,E145='PC Receitas'!$O$11,E145='PC Receitas'!$O$12,E145='PC Receitas'!$O$13,E145='PC Receitas'!$O$14)),-I145,0))</f>
        <v>12927.7</v>
      </c>
      <c r="R145" s="153" t="e">
        <f t="shared" si="8"/>
        <v>#N/A</v>
      </c>
      <c r="S145" s="150" t="e">
        <f t="shared" si="9"/>
        <v>#N/A</v>
      </c>
      <c r="T145" s="150" t="e">
        <f t="shared" si="10"/>
        <v>#N/A</v>
      </c>
      <c r="U145" s="150" t="e">
        <f t="shared" si="11"/>
        <v>#N/A</v>
      </c>
      <c r="V145" s="154" t="e">
        <f>VLOOKUP(E145,'PC Receitas'!$O$4:$P$14,2,FALSE)</f>
        <v>#N/A</v>
      </c>
    </row>
    <row r="146" spans="3:22" ht="19.5" customHeight="1" thickTop="1" thickBot="1" x14ac:dyDescent="0.3">
      <c r="C146" s="58"/>
      <c r="D146" s="58" t="str">
        <f>IF(C146&lt;&gt;"",TEXT(C146,"00")&amp;"/05/"&amp;'Configurações Básicas'!$P$5,"")</f>
        <v/>
      </c>
      <c r="E146" s="58"/>
      <c r="F146" s="58"/>
      <c r="G146" s="58"/>
      <c r="H146" s="58"/>
      <c r="I146" s="59"/>
      <c r="J146" s="193"/>
      <c r="K146" s="60"/>
      <c r="L146" s="60"/>
      <c r="M146" s="56">
        <f>M145+IF(AND(K146="Pago",OR(E146='PC Receitas'!$O$4,E146='PC Receitas'!$O$5,E146='PC Receitas'!$O$6)),I146,IF(AND(K146="Pago",OR(E146='PC Receitas'!$O$7,E146='PC Receitas'!$O$8,E146='PC Receitas'!$O$9,E146='PC Receitas'!$O$10,E146='PC Receitas'!$O$11,E146='PC Receitas'!$O$12,E146='PC Receitas'!$O$13,E146='PC Receitas'!$O$14)),-I146,0))</f>
        <v>12927.7</v>
      </c>
      <c r="R146" s="153" t="e">
        <f t="shared" si="8"/>
        <v>#N/A</v>
      </c>
      <c r="S146" s="150" t="e">
        <f t="shared" si="9"/>
        <v>#N/A</v>
      </c>
      <c r="T146" s="150" t="e">
        <f t="shared" si="10"/>
        <v>#N/A</v>
      </c>
      <c r="U146" s="150" t="e">
        <f t="shared" si="11"/>
        <v>#N/A</v>
      </c>
      <c r="V146" s="154" t="e">
        <f>VLOOKUP(E146,'PC Receitas'!$O$4:$P$14,2,FALSE)</f>
        <v>#N/A</v>
      </c>
    </row>
    <row r="147" spans="3:22" ht="19.5" customHeight="1" thickTop="1" thickBot="1" x14ac:dyDescent="0.3">
      <c r="C147" s="58"/>
      <c r="D147" s="58" t="str">
        <f>IF(C147&lt;&gt;"",TEXT(C147,"00")&amp;"/05/"&amp;'Configurações Básicas'!$P$5,"")</f>
        <v/>
      </c>
      <c r="E147" s="58"/>
      <c r="F147" s="58"/>
      <c r="G147" s="58"/>
      <c r="H147" s="58"/>
      <c r="I147" s="59"/>
      <c r="J147" s="193"/>
      <c r="K147" s="60"/>
      <c r="L147" s="60"/>
      <c r="M147" s="56">
        <f>M146+IF(AND(K147="Pago",OR(E147='PC Receitas'!$O$4,E147='PC Receitas'!$O$5,E147='PC Receitas'!$O$6)),I147,IF(AND(K147="Pago",OR(E147='PC Receitas'!$O$7,E147='PC Receitas'!$O$8,E147='PC Receitas'!$O$9,E147='PC Receitas'!$O$10,E147='PC Receitas'!$O$11,E147='PC Receitas'!$O$12,E147='PC Receitas'!$O$13,E147='PC Receitas'!$O$14)),-I147,0))</f>
        <v>12927.7</v>
      </c>
      <c r="R147" s="153" t="e">
        <f t="shared" si="8"/>
        <v>#N/A</v>
      </c>
      <c r="S147" s="150" t="e">
        <f t="shared" si="9"/>
        <v>#N/A</v>
      </c>
      <c r="T147" s="150" t="e">
        <f t="shared" si="10"/>
        <v>#N/A</v>
      </c>
      <c r="U147" s="150" t="e">
        <f t="shared" si="11"/>
        <v>#N/A</v>
      </c>
      <c r="V147" s="154" t="e">
        <f>VLOOKUP(E147,'PC Receitas'!$O$4:$P$14,2,FALSE)</f>
        <v>#N/A</v>
      </c>
    </row>
    <row r="148" spans="3:22" ht="19.5" customHeight="1" thickTop="1" thickBot="1" x14ac:dyDescent="0.3">
      <c r="C148" s="58"/>
      <c r="D148" s="58" t="str">
        <f>IF(C148&lt;&gt;"",TEXT(C148,"00")&amp;"/05/"&amp;'Configurações Básicas'!$P$5,"")</f>
        <v/>
      </c>
      <c r="E148" s="58"/>
      <c r="F148" s="58"/>
      <c r="G148" s="58"/>
      <c r="H148" s="58"/>
      <c r="I148" s="59"/>
      <c r="J148" s="193"/>
      <c r="K148" s="60"/>
      <c r="L148" s="60"/>
      <c r="M148" s="56">
        <f>M147+IF(AND(K148="Pago",OR(E148='PC Receitas'!$O$4,E148='PC Receitas'!$O$5,E148='PC Receitas'!$O$6)),I148,IF(AND(K148="Pago",OR(E148='PC Receitas'!$O$7,E148='PC Receitas'!$O$8,E148='PC Receitas'!$O$9,E148='PC Receitas'!$O$10,E148='PC Receitas'!$O$11,E148='PC Receitas'!$O$12,E148='PC Receitas'!$O$13,E148='PC Receitas'!$O$14)),-I148,0))</f>
        <v>12927.7</v>
      </c>
      <c r="R148" s="153" t="e">
        <f t="shared" si="8"/>
        <v>#N/A</v>
      </c>
      <c r="S148" s="150" t="e">
        <f t="shared" si="9"/>
        <v>#N/A</v>
      </c>
      <c r="T148" s="150" t="e">
        <f t="shared" si="10"/>
        <v>#N/A</v>
      </c>
      <c r="U148" s="150" t="e">
        <f t="shared" si="11"/>
        <v>#N/A</v>
      </c>
      <c r="V148" s="154" t="e">
        <f>VLOOKUP(E148,'PC Receitas'!$O$4:$P$14,2,FALSE)</f>
        <v>#N/A</v>
      </c>
    </row>
    <row r="149" spans="3:22" ht="19.5" customHeight="1" thickTop="1" thickBot="1" x14ac:dyDescent="0.3">
      <c r="C149" s="58"/>
      <c r="D149" s="58" t="str">
        <f>IF(C149&lt;&gt;"",TEXT(C149,"00")&amp;"/05/"&amp;'Configurações Básicas'!$P$5,"")</f>
        <v/>
      </c>
      <c r="E149" s="58"/>
      <c r="F149" s="58"/>
      <c r="G149" s="58"/>
      <c r="H149" s="58"/>
      <c r="I149" s="59"/>
      <c r="J149" s="193"/>
      <c r="K149" s="60"/>
      <c r="L149" s="60"/>
      <c r="M149" s="56">
        <f>M148+IF(AND(K149="Pago",OR(E149='PC Receitas'!$O$4,E149='PC Receitas'!$O$5,E149='PC Receitas'!$O$6)),I149,IF(AND(K149="Pago",OR(E149='PC Receitas'!$O$7,E149='PC Receitas'!$O$8,E149='PC Receitas'!$O$9,E149='PC Receitas'!$O$10,E149='PC Receitas'!$O$11,E149='PC Receitas'!$O$12,E149='PC Receitas'!$O$13,E149='PC Receitas'!$O$14)),-I149,0))</f>
        <v>12927.7</v>
      </c>
      <c r="R149" s="153" t="e">
        <f t="shared" si="8"/>
        <v>#N/A</v>
      </c>
      <c r="S149" s="150" t="e">
        <f t="shared" si="9"/>
        <v>#N/A</v>
      </c>
      <c r="T149" s="150" t="e">
        <f t="shared" si="10"/>
        <v>#N/A</v>
      </c>
      <c r="U149" s="150" t="e">
        <f t="shared" si="11"/>
        <v>#N/A</v>
      </c>
      <c r="V149" s="154" t="e">
        <f>VLOOKUP(E149,'PC Receitas'!$O$4:$P$14,2,FALSE)</f>
        <v>#N/A</v>
      </c>
    </row>
    <row r="150" spans="3:22" ht="19.5" customHeight="1" thickTop="1" thickBot="1" x14ac:dyDescent="0.3">
      <c r="C150" s="58"/>
      <c r="D150" s="58" t="str">
        <f>IF(C150&lt;&gt;"",TEXT(C150,"00")&amp;"/05/"&amp;'Configurações Básicas'!$P$5,"")</f>
        <v/>
      </c>
      <c r="E150" s="58"/>
      <c r="F150" s="58"/>
      <c r="G150" s="58"/>
      <c r="H150" s="58"/>
      <c r="I150" s="59"/>
      <c r="J150" s="193"/>
      <c r="K150" s="60"/>
      <c r="L150" s="60"/>
      <c r="M150" s="56">
        <f>M149+IF(AND(K150="Pago",OR(E150='PC Receitas'!$O$4,E150='PC Receitas'!$O$5,E150='PC Receitas'!$O$6)),I150,IF(AND(K150="Pago",OR(E150='PC Receitas'!$O$7,E150='PC Receitas'!$O$8,E150='PC Receitas'!$O$9,E150='PC Receitas'!$O$10,E150='PC Receitas'!$O$11,E150='PC Receitas'!$O$12,E150='PC Receitas'!$O$13,E150='PC Receitas'!$O$14)),-I150,0))</f>
        <v>12927.7</v>
      </c>
      <c r="R150" s="153" t="e">
        <f t="shared" si="8"/>
        <v>#N/A</v>
      </c>
      <c r="S150" s="150" t="e">
        <f t="shared" si="9"/>
        <v>#N/A</v>
      </c>
      <c r="T150" s="150" t="e">
        <f t="shared" si="10"/>
        <v>#N/A</v>
      </c>
      <c r="U150" s="150" t="e">
        <f t="shared" si="11"/>
        <v>#N/A</v>
      </c>
      <c r="V150" s="154" t="e">
        <f>VLOOKUP(E150,'PC Receitas'!$O$4:$P$14,2,FALSE)</f>
        <v>#N/A</v>
      </c>
    </row>
    <row r="151" spans="3:22" ht="19.5" customHeight="1" thickTop="1" thickBot="1" x14ac:dyDescent="0.3">
      <c r="C151" s="58"/>
      <c r="D151" s="58" t="str">
        <f>IF(C151&lt;&gt;"",TEXT(C151,"00")&amp;"/05/"&amp;'Configurações Básicas'!$P$5,"")</f>
        <v/>
      </c>
      <c r="E151" s="58"/>
      <c r="F151" s="58"/>
      <c r="G151" s="58"/>
      <c r="H151" s="58"/>
      <c r="I151" s="59"/>
      <c r="J151" s="193"/>
      <c r="K151" s="60"/>
      <c r="L151" s="60"/>
      <c r="M151" s="56">
        <f>M150+IF(AND(K151="Pago",OR(E151='PC Receitas'!$O$4,E151='PC Receitas'!$O$5,E151='PC Receitas'!$O$6)),I151,IF(AND(K151="Pago",OR(E151='PC Receitas'!$O$7,E151='PC Receitas'!$O$8,E151='PC Receitas'!$O$9,E151='PC Receitas'!$O$10,E151='PC Receitas'!$O$11,E151='PC Receitas'!$O$12,E151='PC Receitas'!$O$13,E151='PC Receitas'!$O$14)),-I151,0))</f>
        <v>12927.7</v>
      </c>
      <c r="R151" s="153" t="e">
        <f t="shared" si="8"/>
        <v>#N/A</v>
      </c>
      <c r="S151" s="150" t="e">
        <f t="shared" si="9"/>
        <v>#N/A</v>
      </c>
      <c r="T151" s="150" t="e">
        <f t="shared" si="10"/>
        <v>#N/A</v>
      </c>
      <c r="U151" s="150" t="e">
        <f t="shared" si="11"/>
        <v>#N/A</v>
      </c>
      <c r="V151" s="154" t="e">
        <f>VLOOKUP(E151,'PC Receitas'!$O$4:$P$14,2,FALSE)</f>
        <v>#N/A</v>
      </c>
    </row>
    <row r="152" spans="3:22" ht="19.5" customHeight="1" thickTop="1" thickBot="1" x14ac:dyDescent="0.3">
      <c r="C152" s="58"/>
      <c r="D152" s="58" t="str">
        <f>IF(C152&lt;&gt;"",TEXT(C152,"00")&amp;"/05/"&amp;'Configurações Básicas'!$P$5,"")</f>
        <v/>
      </c>
      <c r="E152" s="58"/>
      <c r="F152" s="58"/>
      <c r="G152" s="58"/>
      <c r="H152" s="58"/>
      <c r="I152" s="59"/>
      <c r="J152" s="193"/>
      <c r="K152" s="60"/>
      <c r="L152" s="60"/>
      <c r="M152" s="56">
        <f>M151+IF(AND(K152="Pago",OR(E152='PC Receitas'!$O$4,E152='PC Receitas'!$O$5,E152='PC Receitas'!$O$6)),I152,IF(AND(K152="Pago",OR(E152='PC Receitas'!$O$7,E152='PC Receitas'!$O$8,E152='PC Receitas'!$O$9,E152='PC Receitas'!$O$10,E152='PC Receitas'!$O$11,E152='PC Receitas'!$O$12,E152='PC Receitas'!$O$13,E152='PC Receitas'!$O$14)),-I152,0))</f>
        <v>12927.7</v>
      </c>
      <c r="R152" s="153" t="e">
        <f t="shared" si="8"/>
        <v>#N/A</v>
      </c>
      <c r="S152" s="150" t="e">
        <f t="shared" si="9"/>
        <v>#N/A</v>
      </c>
      <c r="T152" s="150" t="e">
        <f t="shared" si="10"/>
        <v>#N/A</v>
      </c>
      <c r="U152" s="150" t="e">
        <f t="shared" si="11"/>
        <v>#N/A</v>
      </c>
      <c r="V152" s="154" t="e">
        <f>VLOOKUP(E152,'PC Receitas'!$O$4:$P$14,2,FALSE)</f>
        <v>#N/A</v>
      </c>
    </row>
    <row r="153" spans="3:22" ht="19.5" customHeight="1" thickTop="1" thickBot="1" x14ac:dyDescent="0.3">
      <c r="C153" s="58"/>
      <c r="D153" s="58" t="str">
        <f>IF(C153&lt;&gt;"",TEXT(C153,"00")&amp;"/05/"&amp;'Configurações Básicas'!$P$5,"")</f>
        <v/>
      </c>
      <c r="E153" s="58"/>
      <c r="F153" s="58"/>
      <c r="G153" s="58"/>
      <c r="H153" s="58"/>
      <c r="I153" s="59"/>
      <c r="J153" s="193"/>
      <c r="K153" s="60"/>
      <c r="L153" s="60"/>
      <c r="M153" s="56">
        <f>M152+IF(AND(K153="Pago",OR(E153='PC Receitas'!$O$4,E153='PC Receitas'!$O$5,E153='PC Receitas'!$O$6)),I153,IF(AND(K153="Pago",OR(E153='PC Receitas'!$O$7,E153='PC Receitas'!$O$8,E153='PC Receitas'!$O$9,E153='PC Receitas'!$O$10,E153='PC Receitas'!$O$11,E153='PC Receitas'!$O$12,E153='PC Receitas'!$O$13,E153='PC Receitas'!$O$14)),-I153,0))</f>
        <v>12927.7</v>
      </c>
      <c r="R153" s="153" t="e">
        <f t="shared" si="8"/>
        <v>#N/A</v>
      </c>
      <c r="S153" s="150" t="e">
        <f t="shared" si="9"/>
        <v>#N/A</v>
      </c>
      <c r="T153" s="150" t="e">
        <f t="shared" si="10"/>
        <v>#N/A</v>
      </c>
      <c r="U153" s="150" t="e">
        <f t="shared" si="11"/>
        <v>#N/A</v>
      </c>
      <c r="V153" s="154" t="e">
        <f>VLOOKUP(E153,'PC Receitas'!$O$4:$P$14,2,FALSE)</f>
        <v>#N/A</v>
      </c>
    </row>
    <row r="154" spans="3:22" ht="19.5" customHeight="1" thickTop="1" thickBot="1" x14ac:dyDescent="0.3">
      <c r="C154" s="58"/>
      <c r="D154" s="58" t="str">
        <f>IF(C154&lt;&gt;"",TEXT(C154,"00")&amp;"/05/"&amp;'Configurações Básicas'!$P$5,"")</f>
        <v/>
      </c>
      <c r="E154" s="58"/>
      <c r="F154" s="58"/>
      <c r="G154" s="58"/>
      <c r="H154" s="58"/>
      <c r="I154" s="59"/>
      <c r="J154" s="193"/>
      <c r="K154" s="60"/>
      <c r="L154" s="60"/>
      <c r="M154" s="56">
        <f>M153+IF(AND(K154="Pago",OR(E154='PC Receitas'!$O$4,E154='PC Receitas'!$O$5,E154='PC Receitas'!$O$6)),I154,IF(AND(K154="Pago",OR(E154='PC Receitas'!$O$7,E154='PC Receitas'!$O$8,E154='PC Receitas'!$O$9,E154='PC Receitas'!$O$10,E154='PC Receitas'!$O$11,E154='PC Receitas'!$O$12,E154='PC Receitas'!$O$13,E154='PC Receitas'!$O$14)),-I154,0))</f>
        <v>12927.7</v>
      </c>
      <c r="R154" s="153" t="e">
        <f t="shared" si="8"/>
        <v>#N/A</v>
      </c>
      <c r="S154" s="150" t="e">
        <f t="shared" si="9"/>
        <v>#N/A</v>
      </c>
      <c r="T154" s="150" t="e">
        <f t="shared" si="10"/>
        <v>#N/A</v>
      </c>
      <c r="U154" s="150" t="e">
        <f t="shared" si="11"/>
        <v>#N/A</v>
      </c>
      <c r="V154" s="154" t="e">
        <f>VLOOKUP(E154,'PC Receitas'!$O$4:$P$14,2,FALSE)</f>
        <v>#N/A</v>
      </c>
    </row>
    <row r="155" spans="3:22" ht="19.5" customHeight="1" thickTop="1" thickBot="1" x14ac:dyDescent="0.3">
      <c r="C155" s="58"/>
      <c r="D155" s="58" t="str">
        <f>IF(C155&lt;&gt;"",TEXT(C155,"00")&amp;"/05/"&amp;'Configurações Básicas'!$P$5,"")</f>
        <v/>
      </c>
      <c r="E155" s="58"/>
      <c r="F155" s="58"/>
      <c r="G155" s="58"/>
      <c r="H155" s="58"/>
      <c r="I155" s="59"/>
      <c r="J155" s="193"/>
      <c r="K155" s="60"/>
      <c r="L155" s="60"/>
      <c r="M155" s="56">
        <f>M154+IF(AND(K155="Pago",OR(E155='PC Receitas'!$O$4,E155='PC Receitas'!$O$5,E155='PC Receitas'!$O$6)),I155,IF(AND(K155="Pago",OR(E155='PC Receitas'!$O$7,E155='PC Receitas'!$O$8,E155='PC Receitas'!$O$9,E155='PC Receitas'!$O$10,E155='PC Receitas'!$O$11,E155='PC Receitas'!$O$12,E155='PC Receitas'!$O$13,E155='PC Receitas'!$O$14)),-I155,0))</f>
        <v>12927.7</v>
      </c>
      <c r="R155" s="153" t="e">
        <f t="shared" si="8"/>
        <v>#N/A</v>
      </c>
      <c r="S155" s="150" t="e">
        <f t="shared" si="9"/>
        <v>#N/A</v>
      </c>
      <c r="T155" s="150" t="e">
        <f t="shared" si="10"/>
        <v>#N/A</v>
      </c>
      <c r="U155" s="150" t="e">
        <f t="shared" si="11"/>
        <v>#N/A</v>
      </c>
      <c r="V155" s="154" t="e">
        <f>VLOOKUP(E155,'PC Receitas'!$O$4:$P$14,2,FALSE)</f>
        <v>#N/A</v>
      </c>
    </row>
    <row r="156" spans="3:22" ht="19.5" customHeight="1" thickTop="1" thickBot="1" x14ac:dyDescent="0.3">
      <c r="C156" s="58"/>
      <c r="D156" s="58" t="str">
        <f>IF(C156&lt;&gt;"",TEXT(C156,"00")&amp;"/05/"&amp;'Configurações Básicas'!$P$5,"")</f>
        <v/>
      </c>
      <c r="E156" s="58"/>
      <c r="F156" s="58"/>
      <c r="G156" s="58"/>
      <c r="H156" s="58"/>
      <c r="I156" s="59"/>
      <c r="J156" s="193"/>
      <c r="K156" s="60"/>
      <c r="L156" s="60"/>
      <c r="M156" s="56">
        <f>M155+IF(AND(K156="Pago",OR(E156='PC Receitas'!$O$4,E156='PC Receitas'!$O$5,E156='PC Receitas'!$O$6)),I156,IF(AND(K156="Pago",OR(E156='PC Receitas'!$O$7,E156='PC Receitas'!$O$8,E156='PC Receitas'!$O$9,E156='PC Receitas'!$O$10,E156='PC Receitas'!$O$11,E156='PC Receitas'!$O$12,E156='PC Receitas'!$O$13,E156='PC Receitas'!$O$14)),-I156,0))</f>
        <v>12927.7</v>
      </c>
      <c r="R156" s="153" t="e">
        <f t="shared" si="8"/>
        <v>#N/A</v>
      </c>
      <c r="S156" s="150" t="e">
        <f t="shared" si="9"/>
        <v>#N/A</v>
      </c>
      <c r="T156" s="150" t="e">
        <f t="shared" si="10"/>
        <v>#N/A</v>
      </c>
      <c r="U156" s="150" t="e">
        <f t="shared" si="11"/>
        <v>#N/A</v>
      </c>
      <c r="V156" s="154" t="e">
        <f>VLOOKUP(E156,'PC Receitas'!$O$4:$P$14,2,FALSE)</f>
        <v>#N/A</v>
      </c>
    </row>
    <row r="157" spans="3:22" ht="19.5" customHeight="1" thickTop="1" thickBot="1" x14ac:dyDescent="0.3">
      <c r="C157" s="58"/>
      <c r="D157" s="58" t="str">
        <f>IF(C157&lt;&gt;"",TEXT(C157,"00")&amp;"/05/"&amp;'Configurações Básicas'!$P$5,"")</f>
        <v/>
      </c>
      <c r="E157" s="58"/>
      <c r="F157" s="58"/>
      <c r="G157" s="58"/>
      <c r="H157" s="58"/>
      <c r="I157" s="59"/>
      <c r="J157" s="193"/>
      <c r="K157" s="60"/>
      <c r="L157" s="60"/>
      <c r="M157" s="56">
        <f>M156+IF(AND(K157="Pago",OR(E157='PC Receitas'!$O$4,E157='PC Receitas'!$O$5,E157='PC Receitas'!$O$6)),I157,IF(AND(K157="Pago",OR(E157='PC Receitas'!$O$7,E157='PC Receitas'!$O$8,E157='PC Receitas'!$O$9,E157='PC Receitas'!$O$10,E157='PC Receitas'!$O$11,E157='PC Receitas'!$O$12,E157='PC Receitas'!$O$13,E157='PC Receitas'!$O$14)),-I157,0))</f>
        <v>12927.7</v>
      </c>
      <c r="R157" s="153" t="e">
        <f t="shared" si="8"/>
        <v>#N/A</v>
      </c>
      <c r="S157" s="150" t="e">
        <f t="shared" si="9"/>
        <v>#N/A</v>
      </c>
      <c r="T157" s="150" t="e">
        <f t="shared" si="10"/>
        <v>#N/A</v>
      </c>
      <c r="U157" s="150" t="e">
        <f t="shared" si="11"/>
        <v>#N/A</v>
      </c>
      <c r="V157" s="154" t="e">
        <f>VLOOKUP(E157,'PC Receitas'!$O$4:$P$14,2,FALSE)</f>
        <v>#N/A</v>
      </c>
    </row>
    <row r="158" spans="3:22" ht="19.5" customHeight="1" thickTop="1" thickBot="1" x14ac:dyDescent="0.3">
      <c r="C158" s="58"/>
      <c r="D158" s="58" t="str">
        <f>IF(C158&lt;&gt;"",TEXT(C158,"00")&amp;"/05/"&amp;'Configurações Básicas'!$P$5,"")</f>
        <v/>
      </c>
      <c r="E158" s="58"/>
      <c r="F158" s="58"/>
      <c r="G158" s="58"/>
      <c r="H158" s="58"/>
      <c r="I158" s="59"/>
      <c r="J158" s="193"/>
      <c r="K158" s="60"/>
      <c r="L158" s="60"/>
      <c r="M158" s="56">
        <f>M157+IF(AND(K158="Pago",OR(E158='PC Receitas'!$O$4,E158='PC Receitas'!$O$5,E158='PC Receitas'!$O$6)),I158,IF(AND(K158="Pago",OR(E158='PC Receitas'!$O$7,E158='PC Receitas'!$O$8,E158='PC Receitas'!$O$9,E158='PC Receitas'!$O$10,E158='PC Receitas'!$O$11,E158='PC Receitas'!$O$12,E158='PC Receitas'!$O$13,E158='PC Receitas'!$O$14)),-I158,0))</f>
        <v>12927.7</v>
      </c>
      <c r="R158" s="153" t="e">
        <f t="shared" si="8"/>
        <v>#N/A</v>
      </c>
      <c r="S158" s="150" t="e">
        <f t="shared" si="9"/>
        <v>#N/A</v>
      </c>
      <c r="T158" s="150" t="e">
        <f t="shared" si="10"/>
        <v>#N/A</v>
      </c>
      <c r="U158" s="150" t="e">
        <f t="shared" si="11"/>
        <v>#N/A</v>
      </c>
      <c r="V158" s="154" t="e">
        <f>VLOOKUP(E158,'PC Receitas'!$O$4:$P$14,2,FALSE)</f>
        <v>#N/A</v>
      </c>
    </row>
    <row r="159" spans="3:22" ht="19.5" customHeight="1" thickTop="1" thickBot="1" x14ac:dyDescent="0.3">
      <c r="C159" s="58"/>
      <c r="D159" s="58" t="str">
        <f>IF(C159&lt;&gt;"",TEXT(C159,"00")&amp;"/05/"&amp;'Configurações Básicas'!$P$5,"")</f>
        <v/>
      </c>
      <c r="E159" s="58"/>
      <c r="F159" s="58"/>
      <c r="G159" s="58"/>
      <c r="H159" s="58"/>
      <c r="I159" s="59"/>
      <c r="J159" s="193"/>
      <c r="K159" s="60"/>
      <c r="L159" s="60"/>
      <c r="M159" s="56">
        <f>M158+IF(AND(K159="Pago",OR(E159='PC Receitas'!$O$4,E159='PC Receitas'!$O$5,E159='PC Receitas'!$O$6)),I159,IF(AND(K159="Pago",OR(E159='PC Receitas'!$O$7,E159='PC Receitas'!$O$8,E159='PC Receitas'!$O$9,E159='PC Receitas'!$O$10,E159='PC Receitas'!$O$11,E159='PC Receitas'!$O$12,E159='PC Receitas'!$O$13,E159='PC Receitas'!$O$14)),-I159,0))</f>
        <v>12927.7</v>
      </c>
      <c r="R159" s="153" t="e">
        <f t="shared" si="8"/>
        <v>#N/A</v>
      </c>
      <c r="S159" s="150" t="e">
        <f t="shared" si="9"/>
        <v>#N/A</v>
      </c>
      <c r="T159" s="150" t="e">
        <f t="shared" si="10"/>
        <v>#N/A</v>
      </c>
      <c r="U159" s="150" t="e">
        <f t="shared" si="11"/>
        <v>#N/A</v>
      </c>
      <c r="V159" s="154" t="e">
        <f>VLOOKUP(E159,'PC Receitas'!$O$4:$P$14,2,FALSE)</f>
        <v>#N/A</v>
      </c>
    </row>
    <row r="160" spans="3:22" ht="19.5" customHeight="1" thickTop="1" thickBot="1" x14ac:dyDescent="0.3">
      <c r="C160" s="58"/>
      <c r="D160" s="58" t="str">
        <f>IF(C160&lt;&gt;"",TEXT(C160,"00")&amp;"/05/"&amp;'Configurações Básicas'!$P$5,"")</f>
        <v/>
      </c>
      <c r="E160" s="58"/>
      <c r="F160" s="58"/>
      <c r="G160" s="58"/>
      <c r="H160" s="58"/>
      <c r="I160" s="59"/>
      <c r="J160" s="193"/>
      <c r="K160" s="60"/>
      <c r="L160" s="60"/>
      <c r="M160" s="56">
        <f>M159+IF(AND(K160="Pago",OR(E160='PC Receitas'!$O$4,E160='PC Receitas'!$O$5,E160='PC Receitas'!$O$6)),I160,IF(AND(K160="Pago",OR(E160='PC Receitas'!$O$7,E160='PC Receitas'!$O$8,E160='PC Receitas'!$O$9,E160='PC Receitas'!$O$10,E160='PC Receitas'!$O$11,E160='PC Receitas'!$O$12,E160='PC Receitas'!$O$13,E160='PC Receitas'!$O$14)),-I160,0))</f>
        <v>12927.7</v>
      </c>
      <c r="R160" s="153" t="e">
        <f t="shared" si="8"/>
        <v>#N/A</v>
      </c>
      <c r="S160" s="150" t="e">
        <f t="shared" si="9"/>
        <v>#N/A</v>
      </c>
      <c r="T160" s="150" t="e">
        <f t="shared" si="10"/>
        <v>#N/A</v>
      </c>
      <c r="U160" s="150" t="e">
        <f t="shared" si="11"/>
        <v>#N/A</v>
      </c>
      <c r="V160" s="154" t="e">
        <f>VLOOKUP(E160,'PC Receitas'!$O$4:$P$14,2,FALSE)</f>
        <v>#N/A</v>
      </c>
    </row>
    <row r="161" spans="3:22" ht="19.5" customHeight="1" thickTop="1" thickBot="1" x14ac:dyDescent="0.3">
      <c r="C161" s="58"/>
      <c r="D161" s="58" t="str">
        <f>IF(C161&lt;&gt;"",TEXT(C161,"00")&amp;"/05/"&amp;'Configurações Básicas'!$P$5,"")</f>
        <v/>
      </c>
      <c r="E161" s="58"/>
      <c r="F161" s="58"/>
      <c r="G161" s="58"/>
      <c r="H161" s="58"/>
      <c r="I161" s="59"/>
      <c r="J161" s="193"/>
      <c r="K161" s="60"/>
      <c r="L161" s="60"/>
      <c r="M161" s="56">
        <f>M160+IF(AND(K161="Pago",OR(E161='PC Receitas'!$O$4,E161='PC Receitas'!$O$5,E161='PC Receitas'!$O$6)),I161,IF(AND(K161="Pago",OR(E161='PC Receitas'!$O$7,E161='PC Receitas'!$O$8,E161='PC Receitas'!$O$9,E161='PC Receitas'!$O$10,E161='PC Receitas'!$O$11,E161='PC Receitas'!$O$12,E161='PC Receitas'!$O$13,E161='PC Receitas'!$O$14)),-I161,0))</f>
        <v>12927.7</v>
      </c>
      <c r="R161" s="153" t="e">
        <f t="shared" si="8"/>
        <v>#N/A</v>
      </c>
      <c r="S161" s="150" t="e">
        <f t="shared" si="9"/>
        <v>#N/A</v>
      </c>
      <c r="T161" s="150" t="e">
        <f t="shared" si="10"/>
        <v>#N/A</v>
      </c>
      <c r="U161" s="150" t="e">
        <f t="shared" si="11"/>
        <v>#N/A</v>
      </c>
      <c r="V161" s="154" t="e">
        <f>VLOOKUP(E161,'PC Receitas'!$O$4:$P$14,2,FALSE)</f>
        <v>#N/A</v>
      </c>
    </row>
    <row r="162" spans="3:22" ht="19.5" customHeight="1" thickTop="1" thickBot="1" x14ac:dyDescent="0.3">
      <c r="C162" s="58"/>
      <c r="D162" s="58" t="str">
        <f>IF(C162&lt;&gt;"",TEXT(C162,"00")&amp;"/05/"&amp;'Configurações Básicas'!$P$5,"")</f>
        <v/>
      </c>
      <c r="E162" s="58"/>
      <c r="F162" s="58"/>
      <c r="G162" s="58"/>
      <c r="H162" s="58"/>
      <c r="I162" s="59"/>
      <c r="J162" s="193"/>
      <c r="K162" s="60"/>
      <c r="L162" s="60"/>
      <c r="M162" s="56">
        <f>M161+IF(AND(K162="Pago",OR(E162='PC Receitas'!$O$4,E162='PC Receitas'!$O$5,E162='PC Receitas'!$O$6)),I162,IF(AND(K162="Pago",OR(E162='PC Receitas'!$O$7,E162='PC Receitas'!$O$8,E162='PC Receitas'!$O$9,E162='PC Receitas'!$O$10,E162='PC Receitas'!$O$11,E162='PC Receitas'!$O$12,E162='PC Receitas'!$O$13,E162='PC Receitas'!$O$14)),-I162,0))</f>
        <v>12927.7</v>
      </c>
      <c r="R162" s="153" t="e">
        <f t="shared" si="8"/>
        <v>#N/A</v>
      </c>
      <c r="S162" s="150" t="e">
        <f t="shared" si="9"/>
        <v>#N/A</v>
      </c>
      <c r="T162" s="150" t="e">
        <f t="shared" si="10"/>
        <v>#N/A</v>
      </c>
      <c r="U162" s="150" t="e">
        <f t="shared" si="11"/>
        <v>#N/A</v>
      </c>
      <c r="V162" s="154" t="e">
        <f>VLOOKUP(E162,'PC Receitas'!$O$4:$P$14,2,FALSE)</f>
        <v>#N/A</v>
      </c>
    </row>
    <row r="163" spans="3:22" ht="19.5" customHeight="1" thickTop="1" thickBot="1" x14ac:dyDescent="0.3">
      <c r="C163" s="58"/>
      <c r="D163" s="58" t="str">
        <f>IF(C163&lt;&gt;"",TEXT(C163,"00")&amp;"/05/"&amp;'Configurações Básicas'!$P$5,"")</f>
        <v/>
      </c>
      <c r="E163" s="58"/>
      <c r="F163" s="58"/>
      <c r="G163" s="58"/>
      <c r="H163" s="58"/>
      <c r="I163" s="59"/>
      <c r="J163" s="193"/>
      <c r="K163" s="60"/>
      <c r="L163" s="60"/>
      <c r="M163" s="56">
        <f>M162+IF(AND(K163="Pago",OR(E163='PC Receitas'!$O$4,E163='PC Receitas'!$O$5,E163='PC Receitas'!$O$6)),I163,IF(AND(K163="Pago",OR(E163='PC Receitas'!$O$7,E163='PC Receitas'!$O$8,E163='PC Receitas'!$O$9,E163='PC Receitas'!$O$10,E163='PC Receitas'!$O$11,E163='PC Receitas'!$O$12,E163='PC Receitas'!$O$13,E163='PC Receitas'!$O$14)),-I163,0))</f>
        <v>12927.7</v>
      </c>
      <c r="R163" s="153" t="e">
        <f t="shared" si="8"/>
        <v>#N/A</v>
      </c>
      <c r="S163" s="150" t="e">
        <f t="shared" si="9"/>
        <v>#N/A</v>
      </c>
      <c r="T163" s="150" t="e">
        <f t="shared" si="10"/>
        <v>#N/A</v>
      </c>
      <c r="U163" s="150" t="e">
        <f t="shared" si="11"/>
        <v>#N/A</v>
      </c>
      <c r="V163" s="154" t="e">
        <f>VLOOKUP(E163,'PC Receitas'!$O$4:$P$14,2,FALSE)</f>
        <v>#N/A</v>
      </c>
    </row>
    <row r="164" spans="3:22" ht="19.5" customHeight="1" thickTop="1" thickBot="1" x14ac:dyDescent="0.3">
      <c r="C164" s="58"/>
      <c r="D164" s="58" t="str">
        <f>IF(C164&lt;&gt;"",TEXT(C164,"00")&amp;"/05/"&amp;'Configurações Básicas'!$P$5,"")</f>
        <v/>
      </c>
      <c r="E164" s="58"/>
      <c r="F164" s="58"/>
      <c r="G164" s="58"/>
      <c r="H164" s="58"/>
      <c r="I164" s="59"/>
      <c r="J164" s="193"/>
      <c r="K164" s="60"/>
      <c r="L164" s="60"/>
      <c r="M164" s="56">
        <f>M163+IF(AND(K164="Pago",OR(E164='PC Receitas'!$O$4,E164='PC Receitas'!$O$5,E164='PC Receitas'!$O$6)),I164,IF(AND(K164="Pago",OR(E164='PC Receitas'!$O$7,E164='PC Receitas'!$O$8,E164='PC Receitas'!$O$9,E164='PC Receitas'!$O$10,E164='PC Receitas'!$O$11,E164='PC Receitas'!$O$12,E164='PC Receitas'!$O$13,E164='PC Receitas'!$O$14)),-I164,0))</f>
        <v>12927.7</v>
      </c>
      <c r="R164" s="153" t="e">
        <f t="shared" si="8"/>
        <v>#N/A</v>
      </c>
      <c r="S164" s="150" t="e">
        <f t="shared" si="9"/>
        <v>#N/A</v>
      </c>
      <c r="T164" s="150" t="e">
        <f t="shared" si="10"/>
        <v>#N/A</v>
      </c>
      <c r="U164" s="150" t="e">
        <f t="shared" si="11"/>
        <v>#N/A</v>
      </c>
      <c r="V164" s="154" t="e">
        <f>VLOOKUP(E164,'PC Receitas'!$O$4:$P$14,2,FALSE)</f>
        <v>#N/A</v>
      </c>
    </row>
    <row r="165" spans="3:22" ht="19.5" customHeight="1" thickTop="1" thickBot="1" x14ac:dyDescent="0.3">
      <c r="C165" s="58"/>
      <c r="D165" s="58" t="str">
        <f>IF(C165&lt;&gt;"",TEXT(C165,"00")&amp;"/05/"&amp;'Configurações Básicas'!$P$5,"")</f>
        <v/>
      </c>
      <c r="E165" s="58"/>
      <c r="F165" s="58"/>
      <c r="G165" s="58"/>
      <c r="H165" s="58"/>
      <c r="I165" s="59"/>
      <c r="J165" s="193"/>
      <c r="K165" s="60"/>
      <c r="L165" s="60"/>
      <c r="M165" s="56">
        <f>M164+IF(AND(K165="Pago",OR(E165='PC Receitas'!$O$4,E165='PC Receitas'!$O$5,E165='PC Receitas'!$O$6)),I165,IF(AND(K165="Pago",OR(E165='PC Receitas'!$O$7,E165='PC Receitas'!$O$8,E165='PC Receitas'!$O$9,E165='PC Receitas'!$O$10,E165='PC Receitas'!$O$11,E165='PC Receitas'!$O$12,E165='PC Receitas'!$O$13,E165='PC Receitas'!$O$14)),-I165,0))</f>
        <v>12927.7</v>
      </c>
      <c r="R165" s="153" t="e">
        <f t="shared" si="8"/>
        <v>#N/A</v>
      </c>
      <c r="S165" s="150" t="e">
        <f t="shared" si="9"/>
        <v>#N/A</v>
      </c>
      <c r="T165" s="150" t="e">
        <f t="shared" si="10"/>
        <v>#N/A</v>
      </c>
      <c r="U165" s="150" t="e">
        <f t="shared" si="11"/>
        <v>#N/A</v>
      </c>
      <c r="V165" s="154" t="e">
        <f>VLOOKUP(E165,'PC Receitas'!$O$4:$P$14,2,FALSE)</f>
        <v>#N/A</v>
      </c>
    </row>
    <row r="166" spans="3:22" ht="19.5" customHeight="1" thickTop="1" thickBot="1" x14ac:dyDescent="0.3">
      <c r="C166" s="58"/>
      <c r="D166" s="58" t="str">
        <f>IF(C166&lt;&gt;"",TEXT(C166,"00")&amp;"/05/"&amp;'Configurações Básicas'!$P$5,"")</f>
        <v/>
      </c>
      <c r="E166" s="58"/>
      <c r="F166" s="58"/>
      <c r="G166" s="58"/>
      <c r="H166" s="58"/>
      <c r="I166" s="59"/>
      <c r="J166" s="193"/>
      <c r="K166" s="60"/>
      <c r="L166" s="60"/>
      <c r="M166" s="56">
        <f>M165+IF(AND(K166="Pago",OR(E166='PC Receitas'!$O$4,E166='PC Receitas'!$O$5,E166='PC Receitas'!$O$6)),I166,IF(AND(K166="Pago",OR(E166='PC Receitas'!$O$7,E166='PC Receitas'!$O$8,E166='PC Receitas'!$O$9,E166='PC Receitas'!$O$10,E166='PC Receitas'!$O$11,E166='PC Receitas'!$O$12,E166='PC Receitas'!$O$13,E166='PC Receitas'!$O$14)),-I166,0))</f>
        <v>12927.7</v>
      </c>
      <c r="R166" s="153" t="e">
        <f t="shared" si="8"/>
        <v>#N/A</v>
      </c>
      <c r="S166" s="150" t="e">
        <f t="shared" si="9"/>
        <v>#N/A</v>
      </c>
      <c r="T166" s="150" t="e">
        <f t="shared" si="10"/>
        <v>#N/A</v>
      </c>
      <c r="U166" s="150" t="e">
        <f t="shared" si="11"/>
        <v>#N/A</v>
      </c>
      <c r="V166" s="154" t="e">
        <f>VLOOKUP(E166,'PC Receitas'!$O$4:$P$14,2,FALSE)</f>
        <v>#N/A</v>
      </c>
    </row>
    <row r="167" spans="3:22" ht="19.5" customHeight="1" thickTop="1" thickBot="1" x14ac:dyDescent="0.3">
      <c r="C167" s="58"/>
      <c r="D167" s="58" t="str">
        <f>IF(C167&lt;&gt;"",TEXT(C167,"00")&amp;"/05/"&amp;'Configurações Básicas'!$P$5,"")</f>
        <v/>
      </c>
      <c r="E167" s="58"/>
      <c r="F167" s="58"/>
      <c r="G167" s="58"/>
      <c r="H167" s="58"/>
      <c r="I167" s="59"/>
      <c r="J167" s="193"/>
      <c r="K167" s="60"/>
      <c r="L167" s="60"/>
      <c r="M167" s="56">
        <f>M166+IF(AND(K167="Pago",OR(E167='PC Receitas'!$O$4,E167='PC Receitas'!$O$5,E167='PC Receitas'!$O$6)),I167,IF(AND(K167="Pago",OR(E167='PC Receitas'!$O$7,E167='PC Receitas'!$O$8,E167='PC Receitas'!$O$9,E167='PC Receitas'!$O$10,E167='PC Receitas'!$O$11,E167='PC Receitas'!$O$12,E167='PC Receitas'!$O$13,E167='PC Receitas'!$O$14)),-I167,0))</f>
        <v>12927.7</v>
      </c>
      <c r="R167" s="153" t="e">
        <f t="shared" si="8"/>
        <v>#N/A</v>
      </c>
      <c r="S167" s="150" t="e">
        <f t="shared" si="9"/>
        <v>#N/A</v>
      </c>
      <c r="T167" s="150" t="e">
        <f t="shared" si="10"/>
        <v>#N/A</v>
      </c>
      <c r="U167" s="150" t="e">
        <f t="shared" si="11"/>
        <v>#N/A</v>
      </c>
      <c r="V167" s="154" t="e">
        <f>VLOOKUP(E167,'PC Receitas'!$O$4:$P$14,2,FALSE)</f>
        <v>#N/A</v>
      </c>
    </row>
    <row r="168" spans="3:22" ht="19.5" customHeight="1" thickTop="1" thickBot="1" x14ac:dyDescent="0.3">
      <c r="C168" s="58"/>
      <c r="D168" s="58" t="str">
        <f>IF(C168&lt;&gt;"",TEXT(C168,"00")&amp;"/05/"&amp;'Configurações Básicas'!$P$5,"")</f>
        <v/>
      </c>
      <c r="E168" s="58"/>
      <c r="F168" s="58"/>
      <c r="G168" s="58"/>
      <c r="H168" s="58"/>
      <c r="I168" s="59"/>
      <c r="J168" s="193"/>
      <c r="K168" s="60"/>
      <c r="L168" s="60"/>
      <c r="M168" s="56">
        <f>M167+IF(AND(K168="Pago",OR(E168='PC Receitas'!$O$4,E168='PC Receitas'!$O$5,E168='PC Receitas'!$O$6)),I168,IF(AND(K168="Pago",OR(E168='PC Receitas'!$O$7,E168='PC Receitas'!$O$8,E168='PC Receitas'!$O$9,E168='PC Receitas'!$O$10,E168='PC Receitas'!$O$11,E168='PC Receitas'!$O$12,E168='PC Receitas'!$O$13,E168='PC Receitas'!$O$14)),-I168,0))</f>
        <v>12927.7</v>
      </c>
      <c r="R168" s="153" t="e">
        <f t="shared" si="8"/>
        <v>#N/A</v>
      </c>
      <c r="S168" s="150" t="e">
        <f t="shared" si="9"/>
        <v>#N/A</v>
      </c>
      <c r="T168" s="150" t="e">
        <f t="shared" si="10"/>
        <v>#N/A</v>
      </c>
      <c r="U168" s="150" t="e">
        <f t="shared" si="11"/>
        <v>#N/A</v>
      </c>
      <c r="V168" s="154" t="e">
        <f>VLOOKUP(E168,'PC Receitas'!$O$4:$P$14,2,FALSE)</f>
        <v>#N/A</v>
      </c>
    </row>
    <row r="169" spans="3:22" ht="19.5" customHeight="1" thickTop="1" thickBot="1" x14ac:dyDescent="0.3">
      <c r="C169" s="58"/>
      <c r="D169" s="58" t="str">
        <f>IF(C169&lt;&gt;"",TEXT(C169,"00")&amp;"/05/"&amp;'Configurações Básicas'!$P$5,"")</f>
        <v/>
      </c>
      <c r="E169" s="58"/>
      <c r="F169" s="58"/>
      <c r="G169" s="58"/>
      <c r="H169" s="58"/>
      <c r="I169" s="59"/>
      <c r="J169" s="193"/>
      <c r="K169" s="60"/>
      <c r="L169" s="60"/>
      <c r="M169" s="56">
        <f>M168+IF(AND(K169="Pago",OR(E169='PC Receitas'!$O$4,E169='PC Receitas'!$O$5,E169='PC Receitas'!$O$6)),I169,IF(AND(K169="Pago",OR(E169='PC Receitas'!$O$7,E169='PC Receitas'!$O$8,E169='PC Receitas'!$O$9,E169='PC Receitas'!$O$10,E169='PC Receitas'!$O$11,E169='PC Receitas'!$O$12,E169='PC Receitas'!$O$13,E169='PC Receitas'!$O$14)),-I169,0))</f>
        <v>12927.7</v>
      </c>
      <c r="R169" s="153" t="e">
        <f t="shared" si="8"/>
        <v>#N/A</v>
      </c>
      <c r="S169" s="150" t="e">
        <f t="shared" si="9"/>
        <v>#N/A</v>
      </c>
      <c r="T169" s="150" t="e">
        <f t="shared" si="10"/>
        <v>#N/A</v>
      </c>
      <c r="U169" s="150" t="e">
        <f t="shared" si="11"/>
        <v>#N/A</v>
      </c>
      <c r="V169" s="154" t="e">
        <f>VLOOKUP(E169,'PC Receitas'!$O$4:$P$14,2,FALSE)</f>
        <v>#N/A</v>
      </c>
    </row>
    <row r="170" spans="3:22" ht="19.5" customHeight="1" thickTop="1" thickBot="1" x14ac:dyDescent="0.3">
      <c r="C170" s="58"/>
      <c r="D170" s="58" t="str">
        <f>IF(C170&lt;&gt;"",TEXT(C170,"00")&amp;"/05/"&amp;'Configurações Básicas'!$P$5,"")</f>
        <v/>
      </c>
      <c r="E170" s="58"/>
      <c r="F170" s="58"/>
      <c r="G170" s="58"/>
      <c r="H170" s="58"/>
      <c r="I170" s="59"/>
      <c r="J170" s="193"/>
      <c r="K170" s="60"/>
      <c r="L170" s="60"/>
      <c r="M170" s="56">
        <f>M169+IF(AND(K170="Pago",OR(E170='PC Receitas'!$O$4,E170='PC Receitas'!$O$5,E170='PC Receitas'!$O$6)),I170,IF(AND(K170="Pago",OR(E170='PC Receitas'!$O$7,E170='PC Receitas'!$O$8,E170='PC Receitas'!$O$9,E170='PC Receitas'!$O$10,E170='PC Receitas'!$O$11,E170='PC Receitas'!$O$12,E170='PC Receitas'!$O$13,E170='PC Receitas'!$O$14)),-I170,0))</f>
        <v>12927.7</v>
      </c>
      <c r="R170" s="153" t="e">
        <f t="shared" si="8"/>
        <v>#N/A</v>
      </c>
      <c r="S170" s="150" t="e">
        <f t="shared" si="9"/>
        <v>#N/A</v>
      </c>
      <c r="T170" s="150" t="e">
        <f t="shared" si="10"/>
        <v>#N/A</v>
      </c>
      <c r="U170" s="150" t="e">
        <f t="shared" si="11"/>
        <v>#N/A</v>
      </c>
      <c r="V170" s="154" t="e">
        <f>VLOOKUP(E170,'PC Receitas'!$O$4:$P$14,2,FALSE)</f>
        <v>#N/A</v>
      </c>
    </row>
    <row r="171" spans="3:22" ht="19.5" customHeight="1" thickTop="1" thickBot="1" x14ac:dyDescent="0.3">
      <c r="C171" s="58"/>
      <c r="D171" s="58" t="str">
        <f>IF(C171&lt;&gt;"",TEXT(C171,"00")&amp;"/05/"&amp;'Configurações Básicas'!$P$5,"")</f>
        <v/>
      </c>
      <c r="E171" s="58"/>
      <c r="F171" s="58"/>
      <c r="G171" s="58"/>
      <c r="H171" s="58"/>
      <c r="I171" s="59"/>
      <c r="J171" s="193"/>
      <c r="K171" s="60"/>
      <c r="L171" s="60"/>
      <c r="M171" s="56">
        <f>M170+IF(AND(K171="Pago",OR(E171='PC Receitas'!$O$4,E171='PC Receitas'!$O$5,E171='PC Receitas'!$O$6)),I171,IF(AND(K171="Pago",OR(E171='PC Receitas'!$O$7,E171='PC Receitas'!$O$8,E171='PC Receitas'!$O$9,E171='PC Receitas'!$O$10,E171='PC Receitas'!$O$11,E171='PC Receitas'!$O$12,E171='PC Receitas'!$O$13,E171='PC Receitas'!$O$14)),-I171,0))</f>
        <v>12927.7</v>
      </c>
      <c r="R171" s="153" t="e">
        <f t="shared" si="8"/>
        <v>#N/A</v>
      </c>
      <c r="S171" s="150" t="e">
        <f t="shared" si="9"/>
        <v>#N/A</v>
      </c>
      <c r="T171" s="150" t="e">
        <f t="shared" si="10"/>
        <v>#N/A</v>
      </c>
      <c r="U171" s="150" t="e">
        <f t="shared" si="11"/>
        <v>#N/A</v>
      </c>
      <c r="V171" s="154" t="e">
        <f>VLOOKUP(E171,'PC Receitas'!$O$4:$P$14,2,FALSE)</f>
        <v>#N/A</v>
      </c>
    </row>
    <row r="172" spans="3:22" ht="19.5" customHeight="1" thickTop="1" thickBot="1" x14ac:dyDescent="0.3">
      <c r="C172" s="58"/>
      <c r="D172" s="58" t="str">
        <f>IF(C172&lt;&gt;"",TEXT(C172,"00")&amp;"/05/"&amp;'Configurações Básicas'!$P$5,"")</f>
        <v/>
      </c>
      <c r="E172" s="58"/>
      <c r="F172" s="58"/>
      <c r="G172" s="58"/>
      <c r="H172" s="58"/>
      <c r="I172" s="59"/>
      <c r="J172" s="193"/>
      <c r="K172" s="60"/>
      <c r="L172" s="60"/>
      <c r="M172" s="56">
        <f>M171+IF(AND(K172="Pago",OR(E172='PC Receitas'!$O$4,E172='PC Receitas'!$O$5,E172='PC Receitas'!$O$6)),I172,IF(AND(K172="Pago",OR(E172='PC Receitas'!$O$7,E172='PC Receitas'!$O$8,E172='PC Receitas'!$O$9,E172='PC Receitas'!$O$10,E172='PC Receitas'!$O$11,E172='PC Receitas'!$O$12,E172='PC Receitas'!$O$13,E172='PC Receitas'!$O$14)),-I172,0))</f>
        <v>12927.7</v>
      </c>
      <c r="R172" s="153" t="e">
        <f t="shared" si="8"/>
        <v>#N/A</v>
      </c>
      <c r="S172" s="150" t="e">
        <f t="shared" si="9"/>
        <v>#N/A</v>
      </c>
      <c r="T172" s="150" t="e">
        <f t="shared" si="10"/>
        <v>#N/A</v>
      </c>
      <c r="U172" s="150" t="e">
        <f t="shared" si="11"/>
        <v>#N/A</v>
      </c>
      <c r="V172" s="154" t="e">
        <f>VLOOKUP(E172,'PC Receitas'!$O$4:$P$14,2,FALSE)</f>
        <v>#N/A</v>
      </c>
    </row>
    <row r="173" spans="3:22" ht="19.5" customHeight="1" thickTop="1" thickBot="1" x14ac:dyDescent="0.3">
      <c r="C173" s="58"/>
      <c r="D173" s="58" t="str">
        <f>IF(C173&lt;&gt;"",TEXT(C173,"00")&amp;"/05/"&amp;'Configurações Básicas'!$P$5,"")</f>
        <v/>
      </c>
      <c r="E173" s="58"/>
      <c r="F173" s="58"/>
      <c r="G173" s="58"/>
      <c r="H173" s="58"/>
      <c r="I173" s="59"/>
      <c r="J173" s="193"/>
      <c r="K173" s="60"/>
      <c r="L173" s="60"/>
      <c r="M173" s="56">
        <f>M172+IF(AND(K173="Pago",OR(E173='PC Receitas'!$O$4,E173='PC Receitas'!$O$5,E173='PC Receitas'!$O$6)),I173,IF(AND(K173="Pago",OR(E173='PC Receitas'!$O$7,E173='PC Receitas'!$O$8,E173='PC Receitas'!$O$9,E173='PC Receitas'!$O$10,E173='PC Receitas'!$O$11,E173='PC Receitas'!$O$12,E173='PC Receitas'!$O$13,E173='PC Receitas'!$O$14)),-I173,0))</f>
        <v>12927.7</v>
      </c>
      <c r="R173" s="153" t="e">
        <f t="shared" si="8"/>
        <v>#N/A</v>
      </c>
      <c r="S173" s="150" t="e">
        <f t="shared" si="9"/>
        <v>#N/A</v>
      </c>
      <c r="T173" s="150" t="e">
        <f t="shared" si="10"/>
        <v>#N/A</v>
      </c>
      <c r="U173" s="150" t="e">
        <f t="shared" si="11"/>
        <v>#N/A</v>
      </c>
      <c r="V173" s="154" t="e">
        <f>VLOOKUP(E173,'PC Receitas'!$O$4:$P$14,2,FALSE)</f>
        <v>#N/A</v>
      </c>
    </row>
    <row r="174" spans="3:22" ht="19.5" customHeight="1" thickTop="1" thickBot="1" x14ac:dyDescent="0.3">
      <c r="C174" s="58"/>
      <c r="D174" s="58" t="str">
        <f>IF(C174&lt;&gt;"",TEXT(C174,"00")&amp;"/05/"&amp;'Configurações Básicas'!$P$5,"")</f>
        <v/>
      </c>
      <c r="E174" s="58"/>
      <c r="F174" s="58"/>
      <c r="G174" s="58"/>
      <c r="H174" s="58"/>
      <c r="I174" s="59"/>
      <c r="J174" s="193"/>
      <c r="K174" s="60"/>
      <c r="L174" s="60"/>
      <c r="M174" s="56">
        <f>M173+IF(AND(K174="Pago",OR(E174='PC Receitas'!$O$4,E174='PC Receitas'!$O$5,E174='PC Receitas'!$O$6)),I174,IF(AND(K174="Pago",OR(E174='PC Receitas'!$O$7,E174='PC Receitas'!$O$8,E174='PC Receitas'!$O$9,E174='PC Receitas'!$O$10,E174='PC Receitas'!$O$11,E174='PC Receitas'!$O$12,E174='PC Receitas'!$O$13,E174='PC Receitas'!$O$14)),-I174,0))</f>
        <v>12927.7</v>
      </c>
      <c r="R174" s="153" t="e">
        <f t="shared" si="8"/>
        <v>#N/A</v>
      </c>
      <c r="S174" s="150" t="e">
        <f t="shared" si="9"/>
        <v>#N/A</v>
      </c>
      <c r="T174" s="150" t="e">
        <f t="shared" si="10"/>
        <v>#N/A</v>
      </c>
      <c r="U174" s="150" t="e">
        <f t="shared" si="11"/>
        <v>#N/A</v>
      </c>
      <c r="V174" s="154" t="e">
        <f>VLOOKUP(E174,'PC Receitas'!$O$4:$P$14,2,FALSE)</f>
        <v>#N/A</v>
      </c>
    </row>
    <row r="175" spans="3:22" ht="19.5" customHeight="1" thickTop="1" thickBot="1" x14ac:dyDescent="0.3">
      <c r="C175" s="58"/>
      <c r="D175" s="58" t="str">
        <f>IF(C175&lt;&gt;"",TEXT(C175,"00")&amp;"/05/"&amp;'Configurações Básicas'!$P$5,"")</f>
        <v/>
      </c>
      <c r="E175" s="58"/>
      <c r="F175" s="58"/>
      <c r="G175" s="58"/>
      <c r="H175" s="58"/>
      <c r="I175" s="59"/>
      <c r="J175" s="193"/>
      <c r="K175" s="60"/>
      <c r="L175" s="60"/>
      <c r="M175" s="56">
        <f>M174+IF(AND(K175="Pago",OR(E175='PC Receitas'!$O$4,E175='PC Receitas'!$O$5,E175='PC Receitas'!$O$6)),I175,IF(AND(K175="Pago",OR(E175='PC Receitas'!$O$7,E175='PC Receitas'!$O$8,E175='PC Receitas'!$O$9,E175='PC Receitas'!$O$10,E175='PC Receitas'!$O$11,E175='PC Receitas'!$O$12,E175='PC Receitas'!$O$13,E175='PC Receitas'!$O$14)),-I175,0))</f>
        <v>12927.7</v>
      </c>
      <c r="R175" s="153" t="e">
        <f t="shared" si="8"/>
        <v>#N/A</v>
      </c>
      <c r="S175" s="150" t="e">
        <f t="shared" si="9"/>
        <v>#N/A</v>
      </c>
      <c r="T175" s="150" t="e">
        <f t="shared" si="10"/>
        <v>#N/A</v>
      </c>
      <c r="U175" s="150" t="e">
        <f t="shared" si="11"/>
        <v>#N/A</v>
      </c>
      <c r="V175" s="154" t="e">
        <f>VLOOKUP(E175,'PC Receitas'!$O$4:$P$14,2,FALSE)</f>
        <v>#N/A</v>
      </c>
    </row>
    <row r="176" spans="3:22" ht="19.5" customHeight="1" thickTop="1" thickBot="1" x14ac:dyDescent="0.3">
      <c r="C176" s="58"/>
      <c r="D176" s="58" t="str">
        <f>IF(C176&lt;&gt;"",TEXT(C176,"00")&amp;"/05/"&amp;'Configurações Básicas'!$P$5,"")</f>
        <v/>
      </c>
      <c r="E176" s="58"/>
      <c r="F176" s="58"/>
      <c r="G176" s="58"/>
      <c r="H176" s="58"/>
      <c r="I176" s="59"/>
      <c r="J176" s="193"/>
      <c r="K176" s="60"/>
      <c r="L176" s="60"/>
      <c r="M176" s="56">
        <f>M175+IF(AND(K176="Pago",OR(E176='PC Receitas'!$O$4,E176='PC Receitas'!$O$5,E176='PC Receitas'!$O$6)),I176,IF(AND(K176="Pago",OR(E176='PC Receitas'!$O$7,E176='PC Receitas'!$O$8,E176='PC Receitas'!$O$9,E176='PC Receitas'!$O$10,E176='PC Receitas'!$O$11,E176='PC Receitas'!$O$12,E176='PC Receitas'!$O$13,E176='PC Receitas'!$O$14)),-I176,0))</f>
        <v>12927.7</v>
      </c>
      <c r="R176" s="153" t="e">
        <f t="shared" si="8"/>
        <v>#N/A</v>
      </c>
      <c r="S176" s="150" t="e">
        <f t="shared" si="9"/>
        <v>#N/A</v>
      </c>
      <c r="T176" s="150" t="e">
        <f t="shared" si="10"/>
        <v>#N/A</v>
      </c>
      <c r="U176" s="150" t="e">
        <f t="shared" si="11"/>
        <v>#N/A</v>
      </c>
      <c r="V176" s="154" t="e">
        <f>VLOOKUP(E176,'PC Receitas'!$O$4:$P$14,2,FALSE)</f>
        <v>#N/A</v>
      </c>
    </row>
    <row r="177" spans="3:22" ht="19.5" customHeight="1" thickTop="1" thickBot="1" x14ac:dyDescent="0.3">
      <c r="C177" s="58"/>
      <c r="D177" s="58" t="str">
        <f>IF(C177&lt;&gt;"",TEXT(C177,"00")&amp;"/05/"&amp;'Configurações Básicas'!$P$5,"")</f>
        <v/>
      </c>
      <c r="E177" s="58"/>
      <c r="F177" s="58"/>
      <c r="G177" s="58"/>
      <c r="H177" s="58"/>
      <c r="I177" s="59"/>
      <c r="J177" s="193"/>
      <c r="K177" s="60"/>
      <c r="L177" s="60"/>
      <c r="M177" s="56">
        <f>M176+IF(AND(K177="Pago",OR(E177='PC Receitas'!$O$4,E177='PC Receitas'!$O$5,E177='PC Receitas'!$O$6)),I177,IF(AND(K177="Pago",OR(E177='PC Receitas'!$O$7,E177='PC Receitas'!$O$8,E177='PC Receitas'!$O$9,E177='PC Receitas'!$O$10,E177='PC Receitas'!$O$11,E177='PC Receitas'!$O$12,E177='PC Receitas'!$O$13,E177='PC Receitas'!$O$14)),-I177,0))</f>
        <v>12927.7</v>
      </c>
      <c r="R177" s="153" t="e">
        <f t="shared" si="8"/>
        <v>#N/A</v>
      </c>
      <c r="S177" s="150" t="e">
        <f t="shared" si="9"/>
        <v>#N/A</v>
      </c>
      <c r="T177" s="150" t="e">
        <f t="shared" si="10"/>
        <v>#N/A</v>
      </c>
      <c r="U177" s="150" t="e">
        <f t="shared" si="11"/>
        <v>#N/A</v>
      </c>
      <c r="V177" s="154" t="e">
        <f>VLOOKUP(E177,'PC Receitas'!$O$4:$P$14,2,FALSE)</f>
        <v>#N/A</v>
      </c>
    </row>
    <row r="178" spans="3:22" ht="19.5" customHeight="1" thickTop="1" thickBot="1" x14ac:dyDescent="0.3">
      <c r="C178" s="58"/>
      <c r="D178" s="58" t="str">
        <f>IF(C178&lt;&gt;"",TEXT(C178,"00")&amp;"/05/"&amp;'Configurações Básicas'!$P$5,"")</f>
        <v/>
      </c>
      <c r="E178" s="58"/>
      <c r="F178" s="58"/>
      <c r="G178" s="58"/>
      <c r="H178" s="58"/>
      <c r="I178" s="59"/>
      <c r="J178" s="193"/>
      <c r="K178" s="60"/>
      <c r="L178" s="60"/>
      <c r="M178" s="56">
        <f>M177+IF(AND(K178="Pago",OR(E178='PC Receitas'!$O$4,E178='PC Receitas'!$O$5,E178='PC Receitas'!$O$6)),I178,IF(AND(K178="Pago",OR(E178='PC Receitas'!$O$7,E178='PC Receitas'!$O$8,E178='PC Receitas'!$O$9,E178='PC Receitas'!$O$10,E178='PC Receitas'!$O$11,E178='PC Receitas'!$O$12,E178='PC Receitas'!$O$13,E178='PC Receitas'!$O$14)),-I178,0))</f>
        <v>12927.7</v>
      </c>
      <c r="R178" s="153" t="e">
        <f t="shared" si="8"/>
        <v>#N/A</v>
      </c>
      <c r="S178" s="150" t="e">
        <f t="shared" si="9"/>
        <v>#N/A</v>
      </c>
      <c r="T178" s="150" t="e">
        <f t="shared" si="10"/>
        <v>#N/A</v>
      </c>
      <c r="U178" s="150" t="e">
        <f t="shared" si="11"/>
        <v>#N/A</v>
      </c>
      <c r="V178" s="154" t="e">
        <f>VLOOKUP(E178,'PC Receitas'!$O$4:$P$14,2,FALSE)</f>
        <v>#N/A</v>
      </c>
    </row>
    <row r="179" spans="3:22" ht="19.5" customHeight="1" thickTop="1" thickBot="1" x14ac:dyDescent="0.3">
      <c r="C179" s="58"/>
      <c r="D179" s="58" t="str">
        <f>IF(C179&lt;&gt;"",TEXT(C179,"00")&amp;"/05/"&amp;'Configurações Básicas'!$P$5,"")</f>
        <v/>
      </c>
      <c r="E179" s="58"/>
      <c r="F179" s="58"/>
      <c r="G179" s="58"/>
      <c r="H179" s="58"/>
      <c r="I179" s="59"/>
      <c r="J179" s="193"/>
      <c r="K179" s="60"/>
      <c r="L179" s="60"/>
      <c r="M179" s="56">
        <f>M178+IF(AND(K179="Pago",OR(E179='PC Receitas'!$O$4,E179='PC Receitas'!$O$5,E179='PC Receitas'!$O$6)),I179,IF(AND(K179="Pago",OR(E179='PC Receitas'!$O$7,E179='PC Receitas'!$O$8,E179='PC Receitas'!$O$9,E179='PC Receitas'!$O$10,E179='PC Receitas'!$O$11,E179='PC Receitas'!$O$12,E179='PC Receitas'!$O$13,E179='PC Receitas'!$O$14)),-I179,0))</f>
        <v>12927.7</v>
      </c>
      <c r="R179" s="153" t="e">
        <f t="shared" si="8"/>
        <v>#N/A</v>
      </c>
      <c r="S179" s="150" t="e">
        <f t="shared" si="9"/>
        <v>#N/A</v>
      </c>
      <c r="T179" s="150" t="e">
        <f t="shared" si="10"/>
        <v>#N/A</v>
      </c>
      <c r="U179" s="150" t="e">
        <f t="shared" si="11"/>
        <v>#N/A</v>
      </c>
      <c r="V179" s="154" t="e">
        <f>VLOOKUP(E179,'PC Receitas'!$O$4:$P$14,2,FALSE)</f>
        <v>#N/A</v>
      </c>
    </row>
    <row r="180" spans="3:22" ht="19.5" customHeight="1" thickTop="1" thickBot="1" x14ac:dyDescent="0.3">
      <c r="C180" s="58"/>
      <c r="D180" s="58" t="str">
        <f>IF(C180&lt;&gt;"",TEXT(C180,"00")&amp;"/05/"&amp;'Configurações Básicas'!$P$5,"")</f>
        <v/>
      </c>
      <c r="E180" s="58"/>
      <c r="F180" s="58"/>
      <c r="G180" s="58"/>
      <c r="H180" s="58"/>
      <c r="I180" s="59"/>
      <c r="J180" s="193"/>
      <c r="K180" s="60"/>
      <c r="L180" s="60"/>
      <c r="M180" s="56">
        <f>M179+IF(AND(K180="Pago",OR(E180='PC Receitas'!$O$4,E180='PC Receitas'!$O$5,E180='PC Receitas'!$O$6)),I180,IF(AND(K180="Pago",OR(E180='PC Receitas'!$O$7,E180='PC Receitas'!$O$8,E180='PC Receitas'!$O$9,E180='PC Receitas'!$O$10,E180='PC Receitas'!$O$11,E180='PC Receitas'!$O$12,E180='PC Receitas'!$O$13,E180='PC Receitas'!$O$14)),-I180,0))</f>
        <v>12927.7</v>
      </c>
      <c r="R180" s="153" t="e">
        <f t="shared" si="8"/>
        <v>#N/A</v>
      </c>
      <c r="S180" s="150" t="e">
        <f t="shared" si="9"/>
        <v>#N/A</v>
      </c>
      <c r="T180" s="150" t="e">
        <f t="shared" si="10"/>
        <v>#N/A</v>
      </c>
      <c r="U180" s="150" t="e">
        <f t="shared" si="11"/>
        <v>#N/A</v>
      </c>
      <c r="V180" s="154" t="e">
        <f>VLOOKUP(E180,'PC Receitas'!$O$4:$P$14,2,FALSE)</f>
        <v>#N/A</v>
      </c>
    </row>
    <row r="181" spans="3:22" ht="19.5" customHeight="1" thickTop="1" thickBot="1" x14ac:dyDescent="0.3">
      <c r="C181" s="58"/>
      <c r="D181" s="58" t="str">
        <f>IF(C181&lt;&gt;"",TEXT(C181,"00")&amp;"/05/"&amp;'Configurações Básicas'!$P$5,"")</f>
        <v/>
      </c>
      <c r="E181" s="58"/>
      <c r="F181" s="58"/>
      <c r="G181" s="58"/>
      <c r="H181" s="58"/>
      <c r="I181" s="59"/>
      <c r="J181" s="193"/>
      <c r="K181" s="60"/>
      <c r="L181" s="60"/>
      <c r="M181" s="56">
        <f>M180+IF(AND(K181="Pago",OR(E181='PC Receitas'!$O$4,E181='PC Receitas'!$O$5,E181='PC Receitas'!$O$6)),I181,IF(AND(K181="Pago",OR(E181='PC Receitas'!$O$7,E181='PC Receitas'!$O$8,E181='PC Receitas'!$O$9,E181='PC Receitas'!$O$10,E181='PC Receitas'!$O$11,E181='PC Receitas'!$O$12,E181='PC Receitas'!$O$13,E181='PC Receitas'!$O$14)),-I181,0))</f>
        <v>12927.7</v>
      </c>
      <c r="R181" s="153" t="e">
        <f t="shared" si="8"/>
        <v>#N/A</v>
      </c>
      <c r="S181" s="150" t="e">
        <f t="shared" si="9"/>
        <v>#N/A</v>
      </c>
      <c r="T181" s="150" t="e">
        <f t="shared" si="10"/>
        <v>#N/A</v>
      </c>
      <c r="U181" s="150" t="e">
        <f t="shared" si="11"/>
        <v>#N/A</v>
      </c>
      <c r="V181" s="154" t="e">
        <f>VLOOKUP(E181,'PC Receitas'!$O$4:$P$14,2,FALSE)</f>
        <v>#N/A</v>
      </c>
    </row>
    <row r="182" spans="3:22" ht="19.5" customHeight="1" thickTop="1" thickBot="1" x14ac:dyDescent="0.3">
      <c r="C182" s="58"/>
      <c r="D182" s="58" t="str">
        <f>IF(C182&lt;&gt;"",TEXT(C182,"00")&amp;"/05/"&amp;'Configurações Básicas'!$P$5,"")</f>
        <v/>
      </c>
      <c r="E182" s="58"/>
      <c r="F182" s="58"/>
      <c r="G182" s="58"/>
      <c r="H182" s="58"/>
      <c r="I182" s="59"/>
      <c r="J182" s="193"/>
      <c r="K182" s="60"/>
      <c r="L182" s="60"/>
      <c r="M182" s="56">
        <f>M181+IF(AND(K182="Pago",OR(E182='PC Receitas'!$O$4,E182='PC Receitas'!$O$5,E182='PC Receitas'!$O$6)),I182,IF(AND(K182="Pago",OR(E182='PC Receitas'!$O$7,E182='PC Receitas'!$O$8,E182='PC Receitas'!$O$9,E182='PC Receitas'!$O$10,E182='PC Receitas'!$O$11,E182='PC Receitas'!$O$12,E182='PC Receitas'!$O$13,E182='PC Receitas'!$O$14)),-I182,0))</f>
        <v>12927.7</v>
      </c>
      <c r="R182" s="153" t="e">
        <f t="shared" si="8"/>
        <v>#N/A</v>
      </c>
      <c r="S182" s="150" t="e">
        <f t="shared" si="9"/>
        <v>#N/A</v>
      </c>
      <c r="T182" s="150" t="e">
        <f t="shared" si="10"/>
        <v>#N/A</v>
      </c>
      <c r="U182" s="150" t="e">
        <f t="shared" si="11"/>
        <v>#N/A</v>
      </c>
      <c r="V182" s="154" t="e">
        <f>VLOOKUP(E182,'PC Receitas'!$O$4:$P$14,2,FALSE)</f>
        <v>#N/A</v>
      </c>
    </row>
    <row r="183" spans="3:22" ht="19.5" customHeight="1" thickTop="1" thickBot="1" x14ac:dyDescent="0.3">
      <c r="C183" s="58"/>
      <c r="D183" s="58" t="str">
        <f>IF(C183&lt;&gt;"",TEXT(C183,"00")&amp;"/05/"&amp;'Configurações Básicas'!$P$5,"")</f>
        <v/>
      </c>
      <c r="E183" s="58"/>
      <c r="F183" s="58"/>
      <c r="G183" s="58"/>
      <c r="H183" s="58"/>
      <c r="I183" s="59"/>
      <c r="J183" s="193"/>
      <c r="K183" s="60"/>
      <c r="L183" s="60"/>
      <c r="M183" s="56">
        <f>M182+IF(AND(K183="Pago",OR(E183='PC Receitas'!$O$4,E183='PC Receitas'!$O$5,E183='PC Receitas'!$O$6)),I183,IF(AND(K183="Pago",OR(E183='PC Receitas'!$O$7,E183='PC Receitas'!$O$8,E183='PC Receitas'!$O$9,E183='PC Receitas'!$O$10,E183='PC Receitas'!$O$11,E183='PC Receitas'!$O$12,E183='PC Receitas'!$O$13,E183='PC Receitas'!$O$14)),-I183,0))</f>
        <v>12927.7</v>
      </c>
      <c r="R183" s="153" t="e">
        <f t="shared" si="8"/>
        <v>#N/A</v>
      </c>
      <c r="S183" s="150" t="e">
        <f t="shared" si="9"/>
        <v>#N/A</v>
      </c>
      <c r="T183" s="150" t="e">
        <f t="shared" si="10"/>
        <v>#N/A</v>
      </c>
      <c r="U183" s="150" t="e">
        <f t="shared" si="11"/>
        <v>#N/A</v>
      </c>
      <c r="V183" s="154" t="e">
        <f>VLOOKUP(E183,'PC Receitas'!$O$4:$P$14,2,FALSE)</f>
        <v>#N/A</v>
      </c>
    </row>
    <row r="184" spans="3:22" ht="19.5" customHeight="1" thickTop="1" thickBot="1" x14ac:dyDescent="0.3">
      <c r="C184" s="58"/>
      <c r="D184" s="58" t="str">
        <f>IF(C184&lt;&gt;"",TEXT(C184,"00")&amp;"/05/"&amp;'Configurações Básicas'!$P$5,"")</f>
        <v/>
      </c>
      <c r="E184" s="58"/>
      <c r="F184" s="58"/>
      <c r="G184" s="58"/>
      <c r="H184" s="58"/>
      <c r="I184" s="59"/>
      <c r="J184" s="193"/>
      <c r="K184" s="60"/>
      <c r="L184" s="60"/>
      <c r="M184" s="56">
        <f>M183+IF(AND(K184="Pago",OR(E184='PC Receitas'!$O$4,E184='PC Receitas'!$O$5,E184='PC Receitas'!$O$6)),I184,IF(AND(K184="Pago",OR(E184='PC Receitas'!$O$7,E184='PC Receitas'!$O$8,E184='PC Receitas'!$O$9,E184='PC Receitas'!$O$10,E184='PC Receitas'!$O$11,E184='PC Receitas'!$O$12,E184='PC Receitas'!$O$13,E184='PC Receitas'!$O$14)),-I184,0))</f>
        <v>12927.7</v>
      </c>
      <c r="R184" s="153" t="e">
        <f t="shared" si="8"/>
        <v>#N/A</v>
      </c>
      <c r="S184" s="150" t="e">
        <f t="shared" si="9"/>
        <v>#N/A</v>
      </c>
      <c r="T184" s="150" t="e">
        <f t="shared" si="10"/>
        <v>#N/A</v>
      </c>
      <c r="U184" s="150" t="e">
        <f t="shared" si="11"/>
        <v>#N/A</v>
      </c>
      <c r="V184" s="154" t="e">
        <f>VLOOKUP(E184,'PC Receitas'!$O$4:$P$14,2,FALSE)</f>
        <v>#N/A</v>
      </c>
    </row>
    <row r="185" spans="3:22" ht="19.5" customHeight="1" thickTop="1" thickBot="1" x14ac:dyDescent="0.3">
      <c r="C185" s="58"/>
      <c r="D185" s="58" t="str">
        <f>IF(C185&lt;&gt;"",TEXT(C185,"00")&amp;"/05/"&amp;'Configurações Básicas'!$P$5,"")</f>
        <v/>
      </c>
      <c r="E185" s="58"/>
      <c r="F185" s="58"/>
      <c r="G185" s="58"/>
      <c r="H185" s="58"/>
      <c r="I185" s="59"/>
      <c r="J185" s="193"/>
      <c r="K185" s="60"/>
      <c r="L185" s="60"/>
      <c r="M185" s="56">
        <f>M184+IF(AND(K185="Pago",OR(E185='PC Receitas'!$O$4,E185='PC Receitas'!$O$5,E185='PC Receitas'!$O$6)),I185,IF(AND(K185="Pago",OR(E185='PC Receitas'!$O$7,E185='PC Receitas'!$O$8,E185='PC Receitas'!$O$9,E185='PC Receitas'!$O$10,E185='PC Receitas'!$O$11,E185='PC Receitas'!$O$12,E185='PC Receitas'!$O$13,E185='PC Receitas'!$O$14)),-I185,0))</f>
        <v>12927.7</v>
      </c>
      <c r="R185" s="153" t="e">
        <f t="shared" si="8"/>
        <v>#N/A</v>
      </c>
      <c r="S185" s="150" t="e">
        <f t="shared" si="9"/>
        <v>#N/A</v>
      </c>
      <c r="T185" s="150" t="e">
        <f t="shared" si="10"/>
        <v>#N/A</v>
      </c>
      <c r="U185" s="150" t="e">
        <f t="shared" si="11"/>
        <v>#N/A</v>
      </c>
      <c r="V185" s="154" t="e">
        <f>VLOOKUP(E185,'PC Receitas'!$O$4:$P$14,2,FALSE)</f>
        <v>#N/A</v>
      </c>
    </row>
    <row r="186" spans="3:22" ht="19.5" customHeight="1" thickTop="1" thickBot="1" x14ac:dyDescent="0.3">
      <c r="C186" s="58"/>
      <c r="D186" s="58" t="str">
        <f>IF(C186&lt;&gt;"",TEXT(C186,"00")&amp;"/05/"&amp;'Configurações Básicas'!$P$5,"")</f>
        <v/>
      </c>
      <c r="E186" s="58"/>
      <c r="F186" s="58"/>
      <c r="G186" s="58"/>
      <c r="H186" s="58"/>
      <c r="I186" s="59"/>
      <c r="J186" s="193"/>
      <c r="K186" s="60"/>
      <c r="L186" s="60"/>
      <c r="M186" s="56">
        <f>M185+IF(AND(K186="Pago",OR(E186='PC Receitas'!$O$4,E186='PC Receitas'!$O$5,E186='PC Receitas'!$O$6)),I186,IF(AND(K186="Pago",OR(E186='PC Receitas'!$O$7,E186='PC Receitas'!$O$8,E186='PC Receitas'!$O$9,E186='PC Receitas'!$O$10,E186='PC Receitas'!$O$11,E186='PC Receitas'!$O$12,E186='PC Receitas'!$O$13,E186='PC Receitas'!$O$14)),-I186,0))</f>
        <v>12927.7</v>
      </c>
      <c r="R186" s="153" t="e">
        <f t="shared" si="8"/>
        <v>#N/A</v>
      </c>
      <c r="S186" s="150" t="e">
        <f t="shared" si="9"/>
        <v>#N/A</v>
      </c>
      <c r="T186" s="150" t="e">
        <f t="shared" si="10"/>
        <v>#N/A</v>
      </c>
      <c r="U186" s="150" t="e">
        <f t="shared" si="11"/>
        <v>#N/A</v>
      </c>
      <c r="V186" s="154" t="e">
        <f>VLOOKUP(E186,'PC Receitas'!$O$4:$P$14,2,FALSE)</f>
        <v>#N/A</v>
      </c>
    </row>
    <row r="187" spans="3:22" ht="19.5" customHeight="1" thickTop="1" thickBot="1" x14ac:dyDescent="0.3">
      <c r="C187" s="58"/>
      <c r="D187" s="58" t="str">
        <f>IF(C187&lt;&gt;"",TEXT(C187,"00")&amp;"/05/"&amp;'Configurações Básicas'!$P$5,"")</f>
        <v/>
      </c>
      <c r="E187" s="58"/>
      <c r="F187" s="58"/>
      <c r="G187" s="58"/>
      <c r="H187" s="58"/>
      <c r="I187" s="59"/>
      <c r="J187" s="193"/>
      <c r="K187" s="60"/>
      <c r="L187" s="60"/>
      <c r="M187" s="56">
        <f>M186+IF(AND(K187="Pago",OR(E187='PC Receitas'!$O$4,E187='PC Receitas'!$O$5,E187='PC Receitas'!$O$6)),I187,IF(AND(K187="Pago",OR(E187='PC Receitas'!$O$7,E187='PC Receitas'!$O$8,E187='PC Receitas'!$O$9,E187='PC Receitas'!$O$10,E187='PC Receitas'!$O$11,E187='PC Receitas'!$O$12,E187='PC Receitas'!$O$13,E187='PC Receitas'!$O$14)),-I187,0))</f>
        <v>12927.7</v>
      </c>
      <c r="R187" s="153" t="e">
        <f t="shared" si="8"/>
        <v>#N/A</v>
      </c>
      <c r="S187" s="150" t="e">
        <f t="shared" si="9"/>
        <v>#N/A</v>
      </c>
      <c r="T187" s="150" t="e">
        <f t="shared" si="10"/>
        <v>#N/A</v>
      </c>
      <c r="U187" s="150" t="e">
        <f t="shared" si="11"/>
        <v>#N/A</v>
      </c>
      <c r="V187" s="154" t="e">
        <f>VLOOKUP(E187,'PC Receitas'!$O$4:$P$14,2,FALSE)</f>
        <v>#N/A</v>
      </c>
    </row>
    <row r="188" spans="3:22" ht="19.5" customHeight="1" thickTop="1" thickBot="1" x14ac:dyDescent="0.3">
      <c r="C188" s="58"/>
      <c r="D188" s="58" t="str">
        <f>IF(C188&lt;&gt;"",TEXT(C188,"00")&amp;"/05/"&amp;'Configurações Básicas'!$P$5,"")</f>
        <v/>
      </c>
      <c r="E188" s="58"/>
      <c r="F188" s="58"/>
      <c r="G188" s="58"/>
      <c r="H188" s="58"/>
      <c r="I188" s="59"/>
      <c r="J188" s="193"/>
      <c r="K188" s="60"/>
      <c r="L188" s="60"/>
      <c r="M188" s="56">
        <f>M187+IF(AND(K188="Pago",OR(E188='PC Receitas'!$O$4,E188='PC Receitas'!$O$5,E188='PC Receitas'!$O$6)),I188,IF(AND(K188="Pago",OR(E188='PC Receitas'!$O$7,E188='PC Receitas'!$O$8,E188='PC Receitas'!$O$9,E188='PC Receitas'!$O$10,E188='PC Receitas'!$O$11,E188='PC Receitas'!$O$12,E188='PC Receitas'!$O$13,E188='PC Receitas'!$O$14)),-I188,0))</f>
        <v>12927.7</v>
      </c>
      <c r="R188" s="153" t="e">
        <f t="shared" si="8"/>
        <v>#N/A</v>
      </c>
      <c r="S188" s="150" t="e">
        <f t="shared" si="9"/>
        <v>#N/A</v>
      </c>
      <c r="T188" s="150" t="e">
        <f t="shared" si="10"/>
        <v>#N/A</v>
      </c>
      <c r="U188" s="150" t="e">
        <f t="shared" si="11"/>
        <v>#N/A</v>
      </c>
      <c r="V188" s="154" t="e">
        <f>VLOOKUP(E188,'PC Receitas'!$O$4:$P$14,2,FALSE)</f>
        <v>#N/A</v>
      </c>
    </row>
    <row r="189" spans="3:22" ht="19.5" customHeight="1" thickTop="1" thickBot="1" x14ac:dyDescent="0.3">
      <c r="C189" s="58"/>
      <c r="D189" s="58" t="str">
        <f>IF(C189&lt;&gt;"",TEXT(C189,"00")&amp;"/05/"&amp;'Configurações Básicas'!$P$5,"")</f>
        <v/>
      </c>
      <c r="E189" s="58"/>
      <c r="F189" s="58"/>
      <c r="G189" s="58"/>
      <c r="H189" s="58"/>
      <c r="I189" s="59"/>
      <c r="J189" s="193"/>
      <c r="K189" s="60"/>
      <c r="L189" s="60"/>
      <c r="M189" s="56">
        <f>M188+IF(AND(K189="Pago",OR(E189='PC Receitas'!$O$4,E189='PC Receitas'!$O$5,E189='PC Receitas'!$O$6)),I189,IF(AND(K189="Pago",OR(E189='PC Receitas'!$O$7,E189='PC Receitas'!$O$8,E189='PC Receitas'!$O$9,E189='PC Receitas'!$O$10,E189='PC Receitas'!$O$11,E189='PC Receitas'!$O$12,E189='PC Receitas'!$O$13,E189='PC Receitas'!$O$14)),-I189,0))</f>
        <v>12927.7</v>
      </c>
      <c r="R189" s="153" t="e">
        <f t="shared" si="8"/>
        <v>#N/A</v>
      </c>
      <c r="S189" s="150" t="e">
        <f t="shared" si="9"/>
        <v>#N/A</v>
      </c>
      <c r="T189" s="150" t="e">
        <f t="shared" si="10"/>
        <v>#N/A</v>
      </c>
      <c r="U189" s="150" t="e">
        <f t="shared" si="11"/>
        <v>#N/A</v>
      </c>
      <c r="V189" s="154" t="e">
        <f>VLOOKUP(E189,'PC Receitas'!$O$4:$P$14,2,FALSE)</f>
        <v>#N/A</v>
      </c>
    </row>
    <row r="190" spans="3:22" ht="19.5" customHeight="1" thickTop="1" thickBot="1" x14ac:dyDescent="0.3">
      <c r="C190" s="58"/>
      <c r="D190" s="58" t="str">
        <f>IF(C190&lt;&gt;"",TEXT(C190,"00")&amp;"/05/"&amp;'Configurações Básicas'!$P$5,"")</f>
        <v/>
      </c>
      <c r="E190" s="58"/>
      <c r="F190" s="58"/>
      <c r="G190" s="58"/>
      <c r="H190" s="58"/>
      <c r="I190" s="59"/>
      <c r="J190" s="193"/>
      <c r="K190" s="60"/>
      <c r="L190" s="60"/>
      <c r="M190" s="56">
        <f>M189+IF(AND(K190="Pago",OR(E190='PC Receitas'!$O$4,E190='PC Receitas'!$O$5,E190='PC Receitas'!$O$6)),I190,IF(AND(K190="Pago",OR(E190='PC Receitas'!$O$7,E190='PC Receitas'!$O$8,E190='PC Receitas'!$O$9,E190='PC Receitas'!$O$10,E190='PC Receitas'!$O$11,E190='PC Receitas'!$O$12,E190='PC Receitas'!$O$13,E190='PC Receitas'!$O$14)),-I190,0))</f>
        <v>12927.7</v>
      </c>
      <c r="R190" s="153" t="e">
        <f t="shared" si="8"/>
        <v>#N/A</v>
      </c>
      <c r="S190" s="150" t="e">
        <f t="shared" si="9"/>
        <v>#N/A</v>
      </c>
      <c r="T190" s="150" t="e">
        <f t="shared" si="10"/>
        <v>#N/A</v>
      </c>
      <c r="U190" s="150" t="e">
        <f t="shared" si="11"/>
        <v>#N/A</v>
      </c>
      <c r="V190" s="154" t="e">
        <f>VLOOKUP(E190,'PC Receitas'!$O$4:$P$14,2,FALSE)</f>
        <v>#N/A</v>
      </c>
    </row>
    <row r="191" spans="3:22" ht="19.5" customHeight="1" thickTop="1" thickBot="1" x14ac:dyDescent="0.3">
      <c r="C191" s="58"/>
      <c r="D191" s="58" t="str">
        <f>IF(C191&lt;&gt;"",TEXT(C191,"00")&amp;"/05/"&amp;'Configurações Básicas'!$P$5,"")</f>
        <v/>
      </c>
      <c r="E191" s="58"/>
      <c r="F191" s="58"/>
      <c r="G191" s="58"/>
      <c r="H191" s="58"/>
      <c r="I191" s="59"/>
      <c r="J191" s="193"/>
      <c r="K191" s="60"/>
      <c r="L191" s="60"/>
      <c r="M191" s="56">
        <f>M190+IF(AND(K191="Pago",OR(E191='PC Receitas'!$O$4,E191='PC Receitas'!$O$5,E191='PC Receitas'!$O$6)),I191,IF(AND(K191="Pago",OR(E191='PC Receitas'!$O$7,E191='PC Receitas'!$O$8,E191='PC Receitas'!$O$9,E191='PC Receitas'!$O$10,E191='PC Receitas'!$O$11,E191='PC Receitas'!$O$12,E191='PC Receitas'!$O$13,E191='PC Receitas'!$O$14)),-I191,0))</f>
        <v>12927.7</v>
      </c>
      <c r="R191" s="153" t="e">
        <f t="shared" si="8"/>
        <v>#N/A</v>
      </c>
      <c r="S191" s="150" t="e">
        <f t="shared" si="9"/>
        <v>#N/A</v>
      </c>
      <c r="T191" s="150" t="e">
        <f t="shared" si="10"/>
        <v>#N/A</v>
      </c>
      <c r="U191" s="150" t="e">
        <f t="shared" si="11"/>
        <v>#N/A</v>
      </c>
      <c r="V191" s="154" t="e">
        <f>VLOOKUP(E191,'PC Receitas'!$O$4:$P$14,2,FALSE)</f>
        <v>#N/A</v>
      </c>
    </row>
    <row r="192" spans="3:22" ht="19.5" customHeight="1" thickTop="1" thickBot="1" x14ac:dyDescent="0.3">
      <c r="C192" s="58"/>
      <c r="D192" s="58" t="str">
        <f>IF(C192&lt;&gt;"",TEXT(C192,"00")&amp;"/05/"&amp;'Configurações Básicas'!$P$5,"")</f>
        <v/>
      </c>
      <c r="E192" s="58"/>
      <c r="F192" s="58"/>
      <c r="G192" s="58"/>
      <c r="H192" s="58"/>
      <c r="I192" s="59"/>
      <c r="J192" s="193"/>
      <c r="K192" s="60"/>
      <c r="L192" s="60"/>
      <c r="M192" s="56">
        <f>M191+IF(AND(K192="Pago",OR(E192='PC Receitas'!$O$4,E192='PC Receitas'!$O$5,E192='PC Receitas'!$O$6)),I192,IF(AND(K192="Pago",OR(E192='PC Receitas'!$O$7,E192='PC Receitas'!$O$8,E192='PC Receitas'!$O$9,E192='PC Receitas'!$O$10,E192='PC Receitas'!$O$11,E192='PC Receitas'!$O$12,E192='PC Receitas'!$O$13,E192='PC Receitas'!$O$14)),-I192,0))</f>
        <v>12927.7</v>
      </c>
      <c r="R192" s="153" t="e">
        <f t="shared" si="8"/>
        <v>#N/A</v>
      </c>
      <c r="S192" s="150" t="e">
        <f t="shared" si="9"/>
        <v>#N/A</v>
      </c>
      <c r="T192" s="150" t="e">
        <f t="shared" si="10"/>
        <v>#N/A</v>
      </c>
      <c r="U192" s="150" t="e">
        <f t="shared" si="11"/>
        <v>#N/A</v>
      </c>
      <c r="V192" s="154" t="e">
        <f>VLOOKUP(E192,'PC Receitas'!$O$4:$P$14,2,FALSE)</f>
        <v>#N/A</v>
      </c>
    </row>
    <row r="193" spans="3:22" ht="19.5" customHeight="1" thickTop="1" thickBot="1" x14ac:dyDescent="0.3">
      <c r="C193" s="58"/>
      <c r="D193" s="58" t="str">
        <f>IF(C193&lt;&gt;"",TEXT(C193,"00")&amp;"/05/"&amp;'Configurações Básicas'!$P$5,"")</f>
        <v/>
      </c>
      <c r="E193" s="58"/>
      <c r="F193" s="58"/>
      <c r="G193" s="58"/>
      <c r="H193" s="58"/>
      <c r="I193" s="59"/>
      <c r="J193" s="193"/>
      <c r="K193" s="60"/>
      <c r="L193" s="60"/>
      <c r="M193" s="56">
        <f>M192+IF(AND(K193="Pago",OR(E193='PC Receitas'!$O$4,E193='PC Receitas'!$O$5,E193='PC Receitas'!$O$6)),I193,IF(AND(K193="Pago",OR(E193='PC Receitas'!$O$7,E193='PC Receitas'!$O$8,E193='PC Receitas'!$O$9,E193='PC Receitas'!$O$10,E193='PC Receitas'!$O$11,E193='PC Receitas'!$O$12,E193='PC Receitas'!$O$13,E193='PC Receitas'!$O$14)),-I193,0))</f>
        <v>12927.7</v>
      </c>
      <c r="R193" s="153" t="e">
        <f t="shared" si="8"/>
        <v>#N/A</v>
      </c>
      <c r="S193" s="150" t="e">
        <f t="shared" si="9"/>
        <v>#N/A</v>
      </c>
      <c r="T193" s="150" t="e">
        <f t="shared" si="10"/>
        <v>#N/A</v>
      </c>
      <c r="U193" s="150" t="e">
        <f t="shared" si="11"/>
        <v>#N/A</v>
      </c>
      <c r="V193" s="154" t="e">
        <f>VLOOKUP(E193,'PC Receitas'!$O$4:$P$14,2,FALSE)</f>
        <v>#N/A</v>
      </c>
    </row>
    <row r="194" spans="3:22" ht="19.5" customHeight="1" thickTop="1" thickBot="1" x14ac:dyDescent="0.3">
      <c r="C194" s="58"/>
      <c r="D194" s="58" t="str">
        <f>IF(C194&lt;&gt;"",TEXT(C194,"00")&amp;"/05/"&amp;'Configurações Básicas'!$P$5,"")</f>
        <v/>
      </c>
      <c r="E194" s="58"/>
      <c r="F194" s="58"/>
      <c r="G194" s="58"/>
      <c r="H194" s="58"/>
      <c r="I194" s="59"/>
      <c r="J194" s="193"/>
      <c r="K194" s="60"/>
      <c r="L194" s="60"/>
      <c r="M194" s="56">
        <f>M193+IF(AND(K194="Pago",OR(E194='PC Receitas'!$O$4,E194='PC Receitas'!$O$5,E194='PC Receitas'!$O$6)),I194,IF(AND(K194="Pago",OR(E194='PC Receitas'!$O$7,E194='PC Receitas'!$O$8,E194='PC Receitas'!$O$9,E194='PC Receitas'!$O$10,E194='PC Receitas'!$O$11,E194='PC Receitas'!$O$12,E194='PC Receitas'!$O$13,E194='PC Receitas'!$O$14)),-I194,0))</f>
        <v>12927.7</v>
      </c>
      <c r="R194" s="153" t="e">
        <f t="shared" si="8"/>
        <v>#N/A</v>
      </c>
      <c r="S194" s="150" t="e">
        <f t="shared" si="9"/>
        <v>#N/A</v>
      </c>
      <c r="T194" s="150" t="e">
        <f t="shared" si="10"/>
        <v>#N/A</v>
      </c>
      <c r="U194" s="150" t="e">
        <f t="shared" si="11"/>
        <v>#N/A</v>
      </c>
      <c r="V194" s="154" t="e">
        <f>VLOOKUP(E194,'PC Receitas'!$O$4:$P$14,2,FALSE)</f>
        <v>#N/A</v>
      </c>
    </row>
    <row r="195" spans="3:22" ht="19.5" customHeight="1" thickTop="1" thickBot="1" x14ac:dyDescent="0.3">
      <c r="C195" s="58"/>
      <c r="D195" s="58" t="str">
        <f>IF(C195&lt;&gt;"",TEXT(C195,"00")&amp;"/05/"&amp;'Configurações Básicas'!$P$5,"")</f>
        <v/>
      </c>
      <c r="E195" s="58"/>
      <c r="F195" s="58"/>
      <c r="G195" s="58"/>
      <c r="H195" s="58"/>
      <c r="I195" s="59"/>
      <c r="J195" s="193"/>
      <c r="K195" s="60"/>
      <c r="L195" s="60"/>
      <c r="M195" s="56">
        <f>M194+IF(AND(K195="Pago",OR(E195='PC Receitas'!$O$4,E195='PC Receitas'!$O$5,E195='PC Receitas'!$O$6)),I195,IF(AND(K195="Pago",OR(E195='PC Receitas'!$O$7,E195='PC Receitas'!$O$8,E195='PC Receitas'!$O$9,E195='PC Receitas'!$O$10,E195='PC Receitas'!$O$11,E195='PC Receitas'!$O$12,E195='PC Receitas'!$O$13,E195='PC Receitas'!$O$14)),-I195,0))</f>
        <v>12927.7</v>
      </c>
      <c r="R195" s="153" t="e">
        <f t="shared" si="8"/>
        <v>#N/A</v>
      </c>
      <c r="S195" s="150" t="e">
        <f t="shared" si="9"/>
        <v>#N/A</v>
      </c>
      <c r="T195" s="150" t="e">
        <f t="shared" si="10"/>
        <v>#N/A</v>
      </c>
      <c r="U195" s="150" t="e">
        <f t="shared" si="11"/>
        <v>#N/A</v>
      </c>
      <c r="V195" s="154" t="e">
        <f>VLOOKUP(E195,'PC Receitas'!$O$4:$P$14,2,FALSE)</f>
        <v>#N/A</v>
      </c>
    </row>
    <row r="196" spans="3:22" ht="19.5" customHeight="1" thickTop="1" thickBot="1" x14ac:dyDescent="0.3">
      <c r="C196" s="58"/>
      <c r="D196" s="58" t="str">
        <f>IF(C196&lt;&gt;"",TEXT(C196,"00")&amp;"/05/"&amp;'Configurações Básicas'!$P$5,"")</f>
        <v/>
      </c>
      <c r="E196" s="58"/>
      <c r="F196" s="58"/>
      <c r="G196" s="58"/>
      <c r="H196" s="58"/>
      <c r="I196" s="59"/>
      <c r="J196" s="193"/>
      <c r="K196" s="60"/>
      <c r="L196" s="60"/>
      <c r="M196" s="56">
        <f>M195+IF(AND(K196="Pago",OR(E196='PC Receitas'!$O$4,E196='PC Receitas'!$O$5,E196='PC Receitas'!$O$6)),I196,IF(AND(K196="Pago",OR(E196='PC Receitas'!$O$7,E196='PC Receitas'!$O$8,E196='PC Receitas'!$O$9,E196='PC Receitas'!$O$10,E196='PC Receitas'!$O$11,E196='PC Receitas'!$O$12,E196='PC Receitas'!$O$13,E196='PC Receitas'!$O$14)),-I196,0))</f>
        <v>12927.7</v>
      </c>
      <c r="R196" s="153" t="e">
        <f t="shared" si="8"/>
        <v>#N/A</v>
      </c>
      <c r="S196" s="150" t="e">
        <f t="shared" si="9"/>
        <v>#N/A</v>
      </c>
      <c r="T196" s="150" t="e">
        <f t="shared" si="10"/>
        <v>#N/A</v>
      </c>
      <c r="U196" s="150" t="e">
        <f t="shared" si="11"/>
        <v>#N/A</v>
      </c>
      <c r="V196" s="154" t="e">
        <f>VLOOKUP(E196,'PC Receitas'!$O$4:$P$14,2,FALSE)</f>
        <v>#N/A</v>
      </c>
    </row>
    <row r="197" spans="3:22" ht="19.5" customHeight="1" thickTop="1" thickBot="1" x14ac:dyDescent="0.3">
      <c r="C197" s="58"/>
      <c r="D197" s="58" t="str">
        <f>IF(C197&lt;&gt;"",TEXT(C197,"00")&amp;"/05/"&amp;'Configurações Básicas'!$P$5,"")</f>
        <v/>
      </c>
      <c r="E197" s="58"/>
      <c r="F197" s="58"/>
      <c r="G197" s="58"/>
      <c r="H197" s="58"/>
      <c r="I197" s="59"/>
      <c r="J197" s="193"/>
      <c r="K197" s="60"/>
      <c r="L197" s="60"/>
      <c r="M197" s="56">
        <f>M196+IF(AND(K197="Pago",OR(E197='PC Receitas'!$O$4,E197='PC Receitas'!$O$5,E197='PC Receitas'!$O$6)),I197,IF(AND(K197="Pago",OR(E197='PC Receitas'!$O$7,E197='PC Receitas'!$O$8,E197='PC Receitas'!$O$9,E197='PC Receitas'!$O$10,E197='PC Receitas'!$O$11,E197='PC Receitas'!$O$12,E197='PC Receitas'!$O$13,E197='PC Receitas'!$O$14)),-I197,0))</f>
        <v>12927.7</v>
      </c>
      <c r="R197" s="153" t="e">
        <f t="shared" si="8"/>
        <v>#N/A</v>
      </c>
      <c r="S197" s="150" t="e">
        <f t="shared" si="9"/>
        <v>#N/A</v>
      </c>
      <c r="T197" s="150" t="e">
        <f t="shared" si="10"/>
        <v>#N/A</v>
      </c>
      <c r="U197" s="150" t="e">
        <f t="shared" si="11"/>
        <v>#N/A</v>
      </c>
      <c r="V197" s="154" t="e">
        <f>VLOOKUP(E197,'PC Receitas'!$O$4:$P$14,2,FALSE)</f>
        <v>#N/A</v>
      </c>
    </row>
    <row r="198" spans="3:22" ht="19.5" customHeight="1" thickTop="1" thickBot="1" x14ac:dyDescent="0.3">
      <c r="C198" s="58"/>
      <c r="D198" s="58" t="str">
        <f>IF(C198&lt;&gt;"",TEXT(C198,"00")&amp;"/05/"&amp;'Configurações Básicas'!$P$5,"")</f>
        <v/>
      </c>
      <c r="E198" s="58"/>
      <c r="F198" s="58"/>
      <c r="G198" s="58"/>
      <c r="H198" s="58"/>
      <c r="I198" s="59"/>
      <c r="J198" s="193"/>
      <c r="K198" s="60"/>
      <c r="L198" s="60"/>
      <c r="M198" s="56">
        <f>M197+IF(AND(K198="Pago",OR(E198='PC Receitas'!$O$4,E198='PC Receitas'!$O$5,E198='PC Receitas'!$O$6)),I198,IF(AND(K198="Pago",OR(E198='PC Receitas'!$O$7,E198='PC Receitas'!$O$8,E198='PC Receitas'!$O$9,E198='PC Receitas'!$O$10,E198='PC Receitas'!$O$11,E198='PC Receitas'!$O$12,E198='PC Receitas'!$O$13,E198='PC Receitas'!$O$14)),-I198,0))</f>
        <v>12927.7</v>
      </c>
      <c r="R198" s="153" t="e">
        <f t="shared" ref="R198:R261" si="12">IF(V198="Despesas_com_RH","Despesa",IF(V198="Despesas_Operacionais","Despesa",IF(V198="Despesas_com_Marketing","Despesa",IF(V198="Impostos","Despesa",IF(V198="Investimentos","Despesa","")))))</f>
        <v>#N/A</v>
      </c>
      <c r="S198" s="150" t="e">
        <f t="shared" ref="S198:S261" si="13">IF(V198="Despesas_com_Produtos","Despesa",IF(V198="Despesas_com_Serviços","Despesa",IF(V198="Despesas_Não_Operacionais","Despesa","")))</f>
        <v>#N/A</v>
      </c>
      <c r="T198" s="150" t="e">
        <f t="shared" ref="T198:T261" si="14">IF(V198="Receitas_com_Produtos","Receita",IF(V198="Receitas_com_Serviços","Receita",IF(V198="Receitas_Não_Operacionais","Receita","")))</f>
        <v>#N/A</v>
      </c>
      <c r="U198" s="150" t="e">
        <f t="shared" ref="U198:U261" si="15">IF(R198&lt;&gt;"",R198,IF(S198&lt;&gt;"",S198,IF(T198&lt;&gt;"",T198,"")))</f>
        <v>#N/A</v>
      </c>
      <c r="V198" s="154" t="e">
        <f>VLOOKUP(E198,'PC Receitas'!$O$4:$P$14,2,FALSE)</f>
        <v>#N/A</v>
      </c>
    </row>
    <row r="199" spans="3:22" ht="19.5" customHeight="1" thickTop="1" thickBot="1" x14ac:dyDescent="0.3">
      <c r="C199" s="58"/>
      <c r="D199" s="58" t="str">
        <f>IF(C199&lt;&gt;"",TEXT(C199,"00")&amp;"/05/"&amp;'Configurações Básicas'!$P$5,"")</f>
        <v/>
      </c>
      <c r="E199" s="58"/>
      <c r="F199" s="58"/>
      <c r="G199" s="58"/>
      <c r="H199" s="58"/>
      <c r="I199" s="59"/>
      <c r="J199" s="193"/>
      <c r="K199" s="60"/>
      <c r="L199" s="60"/>
      <c r="M199" s="56">
        <f>M198+IF(AND(K199="Pago",OR(E199='PC Receitas'!$O$4,E199='PC Receitas'!$O$5,E199='PC Receitas'!$O$6)),I199,IF(AND(K199="Pago",OR(E199='PC Receitas'!$O$7,E199='PC Receitas'!$O$8,E199='PC Receitas'!$O$9,E199='PC Receitas'!$O$10,E199='PC Receitas'!$O$11,E199='PC Receitas'!$O$12,E199='PC Receitas'!$O$13,E199='PC Receitas'!$O$14)),-I199,0))</f>
        <v>12927.7</v>
      </c>
      <c r="R199" s="153" t="e">
        <f t="shared" si="12"/>
        <v>#N/A</v>
      </c>
      <c r="S199" s="150" t="e">
        <f t="shared" si="13"/>
        <v>#N/A</v>
      </c>
      <c r="T199" s="150" t="e">
        <f t="shared" si="14"/>
        <v>#N/A</v>
      </c>
      <c r="U199" s="150" t="e">
        <f t="shared" si="15"/>
        <v>#N/A</v>
      </c>
      <c r="V199" s="154" t="e">
        <f>VLOOKUP(E199,'PC Receitas'!$O$4:$P$14,2,FALSE)</f>
        <v>#N/A</v>
      </c>
    </row>
    <row r="200" spans="3:22" ht="19.5" customHeight="1" thickTop="1" thickBot="1" x14ac:dyDescent="0.3">
      <c r="C200" s="58"/>
      <c r="D200" s="58" t="str">
        <f>IF(C200&lt;&gt;"",TEXT(C200,"00")&amp;"/05/"&amp;'Configurações Básicas'!$P$5,"")</f>
        <v/>
      </c>
      <c r="E200" s="58"/>
      <c r="F200" s="58"/>
      <c r="G200" s="58"/>
      <c r="H200" s="58"/>
      <c r="I200" s="59"/>
      <c r="J200" s="193"/>
      <c r="K200" s="60"/>
      <c r="L200" s="60"/>
      <c r="M200" s="56">
        <f>M199+IF(AND(K200="Pago",OR(E200='PC Receitas'!$O$4,E200='PC Receitas'!$O$5,E200='PC Receitas'!$O$6)),I200,IF(AND(K200="Pago",OR(E200='PC Receitas'!$O$7,E200='PC Receitas'!$O$8,E200='PC Receitas'!$O$9,E200='PC Receitas'!$O$10,E200='PC Receitas'!$O$11,E200='PC Receitas'!$O$12,E200='PC Receitas'!$O$13,E200='PC Receitas'!$O$14)),-I200,0))</f>
        <v>12927.7</v>
      </c>
      <c r="R200" s="153" t="e">
        <f t="shared" si="12"/>
        <v>#N/A</v>
      </c>
      <c r="S200" s="150" t="e">
        <f t="shared" si="13"/>
        <v>#N/A</v>
      </c>
      <c r="T200" s="150" t="e">
        <f t="shared" si="14"/>
        <v>#N/A</v>
      </c>
      <c r="U200" s="150" t="e">
        <f t="shared" si="15"/>
        <v>#N/A</v>
      </c>
      <c r="V200" s="154" t="e">
        <f>VLOOKUP(E200,'PC Receitas'!$O$4:$P$14,2,FALSE)</f>
        <v>#N/A</v>
      </c>
    </row>
    <row r="201" spans="3:22" ht="19.5" customHeight="1" thickTop="1" thickBot="1" x14ac:dyDescent="0.3">
      <c r="C201" s="58"/>
      <c r="D201" s="58" t="str">
        <f>IF(C201&lt;&gt;"",TEXT(C201,"00")&amp;"/05/"&amp;'Configurações Básicas'!$P$5,"")</f>
        <v/>
      </c>
      <c r="E201" s="58"/>
      <c r="F201" s="58"/>
      <c r="G201" s="58"/>
      <c r="H201" s="58"/>
      <c r="I201" s="59"/>
      <c r="J201" s="193"/>
      <c r="K201" s="60"/>
      <c r="L201" s="60"/>
      <c r="M201" s="56">
        <f>M200+IF(AND(K201="Pago",OR(E201='PC Receitas'!$O$4,E201='PC Receitas'!$O$5,E201='PC Receitas'!$O$6)),I201,IF(AND(K201="Pago",OR(E201='PC Receitas'!$O$7,E201='PC Receitas'!$O$8,E201='PC Receitas'!$O$9,E201='PC Receitas'!$O$10,E201='PC Receitas'!$O$11,E201='PC Receitas'!$O$12,E201='PC Receitas'!$O$13,E201='PC Receitas'!$O$14)),-I201,0))</f>
        <v>12927.7</v>
      </c>
      <c r="R201" s="153" t="e">
        <f t="shared" si="12"/>
        <v>#N/A</v>
      </c>
      <c r="S201" s="150" t="e">
        <f t="shared" si="13"/>
        <v>#N/A</v>
      </c>
      <c r="T201" s="150" t="e">
        <f t="shared" si="14"/>
        <v>#N/A</v>
      </c>
      <c r="U201" s="150" t="e">
        <f t="shared" si="15"/>
        <v>#N/A</v>
      </c>
      <c r="V201" s="154" t="e">
        <f>VLOOKUP(E201,'PC Receitas'!$O$4:$P$14,2,FALSE)</f>
        <v>#N/A</v>
      </c>
    </row>
    <row r="202" spans="3:22" ht="19.5" customHeight="1" thickTop="1" thickBot="1" x14ac:dyDescent="0.3">
      <c r="C202" s="58"/>
      <c r="D202" s="58" t="str">
        <f>IF(C202&lt;&gt;"",TEXT(C202,"00")&amp;"/05/"&amp;'Configurações Básicas'!$P$5,"")</f>
        <v/>
      </c>
      <c r="E202" s="58"/>
      <c r="F202" s="58"/>
      <c r="G202" s="58"/>
      <c r="H202" s="58"/>
      <c r="I202" s="59"/>
      <c r="J202" s="193"/>
      <c r="K202" s="60"/>
      <c r="L202" s="60"/>
      <c r="M202" s="56">
        <f>M201+IF(AND(K202="Pago",OR(E202='PC Receitas'!$O$4,E202='PC Receitas'!$O$5,E202='PC Receitas'!$O$6)),I202,IF(AND(K202="Pago",OR(E202='PC Receitas'!$O$7,E202='PC Receitas'!$O$8,E202='PC Receitas'!$O$9,E202='PC Receitas'!$O$10,E202='PC Receitas'!$O$11,E202='PC Receitas'!$O$12,E202='PC Receitas'!$O$13,E202='PC Receitas'!$O$14)),-I202,0))</f>
        <v>12927.7</v>
      </c>
      <c r="R202" s="153" t="e">
        <f t="shared" si="12"/>
        <v>#N/A</v>
      </c>
      <c r="S202" s="150" t="e">
        <f t="shared" si="13"/>
        <v>#N/A</v>
      </c>
      <c r="T202" s="150" t="e">
        <f t="shared" si="14"/>
        <v>#N/A</v>
      </c>
      <c r="U202" s="150" t="e">
        <f t="shared" si="15"/>
        <v>#N/A</v>
      </c>
      <c r="V202" s="154" t="e">
        <f>VLOOKUP(E202,'PC Receitas'!$O$4:$P$14,2,FALSE)</f>
        <v>#N/A</v>
      </c>
    </row>
    <row r="203" spans="3:22" ht="19.5" customHeight="1" thickTop="1" thickBot="1" x14ac:dyDescent="0.3">
      <c r="C203" s="58"/>
      <c r="D203" s="58" t="str">
        <f>IF(C203&lt;&gt;"",TEXT(C203,"00")&amp;"/05/"&amp;'Configurações Básicas'!$P$5,"")</f>
        <v/>
      </c>
      <c r="E203" s="58"/>
      <c r="F203" s="58"/>
      <c r="G203" s="58"/>
      <c r="H203" s="58"/>
      <c r="I203" s="59"/>
      <c r="J203" s="193"/>
      <c r="K203" s="60"/>
      <c r="L203" s="60"/>
      <c r="M203" s="56">
        <f>M202+IF(AND(K203="Pago",OR(E203='PC Receitas'!$O$4,E203='PC Receitas'!$O$5,E203='PC Receitas'!$O$6)),I203,IF(AND(K203="Pago",OR(E203='PC Receitas'!$O$7,E203='PC Receitas'!$O$8,E203='PC Receitas'!$O$9,E203='PC Receitas'!$O$10,E203='PC Receitas'!$O$11,E203='PC Receitas'!$O$12,E203='PC Receitas'!$O$13,E203='PC Receitas'!$O$14)),-I203,0))</f>
        <v>12927.7</v>
      </c>
      <c r="R203" s="153" t="e">
        <f t="shared" si="12"/>
        <v>#N/A</v>
      </c>
      <c r="S203" s="150" t="e">
        <f t="shared" si="13"/>
        <v>#N/A</v>
      </c>
      <c r="T203" s="150" t="e">
        <f t="shared" si="14"/>
        <v>#N/A</v>
      </c>
      <c r="U203" s="150" t="e">
        <f t="shared" si="15"/>
        <v>#N/A</v>
      </c>
      <c r="V203" s="154" t="e">
        <f>VLOOKUP(E203,'PC Receitas'!$O$4:$P$14,2,FALSE)</f>
        <v>#N/A</v>
      </c>
    </row>
    <row r="204" spans="3:22" ht="19.5" customHeight="1" thickTop="1" thickBot="1" x14ac:dyDescent="0.3">
      <c r="C204" s="58"/>
      <c r="D204" s="58" t="str">
        <f>IF(C204&lt;&gt;"",TEXT(C204,"00")&amp;"/05/"&amp;'Configurações Básicas'!$P$5,"")</f>
        <v/>
      </c>
      <c r="E204" s="58"/>
      <c r="F204" s="58"/>
      <c r="G204" s="58"/>
      <c r="H204" s="58"/>
      <c r="I204" s="59"/>
      <c r="J204" s="193"/>
      <c r="K204" s="60"/>
      <c r="L204" s="60"/>
      <c r="M204" s="56">
        <f>M203+IF(AND(K204="Pago",OR(E204='PC Receitas'!$O$4,E204='PC Receitas'!$O$5,E204='PC Receitas'!$O$6)),I204,IF(AND(K204="Pago",OR(E204='PC Receitas'!$O$7,E204='PC Receitas'!$O$8,E204='PC Receitas'!$O$9,E204='PC Receitas'!$O$10,E204='PC Receitas'!$O$11,E204='PC Receitas'!$O$12,E204='PC Receitas'!$O$13,E204='PC Receitas'!$O$14)),-I204,0))</f>
        <v>12927.7</v>
      </c>
      <c r="R204" s="153" t="e">
        <f t="shared" si="12"/>
        <v>#N/A</v>
      </c>
      <c r="S204" s="150" t="e">
        <f t="shared" si="13"/>
        <v>#N/A</v>
      </c>
      <c r="T204" s="150" t="e">
        <f t="shared" si="14"/>
        <v>#N/A</v>
      </c>
      <c r="U204" s="150" t="e">
        <f t="shared" si="15"/>
        <v>#N/A</v>
      </c>
      <c r="V204" s="154" t="e">
        <f>VLOOKUP(E204,'PC Receitas'!$O$4:$P$14,2,FALSE)</f>
        <v>#N/A</v>
      </c>
    </row>
    <row r="205" spans="3:22" ht="19.5" customHeight="1" thickTop="1" thickBot="1" x14ac:dyDescent="0.3">
      <c r="C205" s="58"/>
      <c r="D205" s="58" t="str">
        <f>IF(C205&lt;&gt;"",TEXT(C205,"00")&amp;"/05/"&amp;'Configurações Básicas'!$P$5,"")</f>
        <v/>
      </c>
      <c r="E205" s="58"/>
      <c r="F205" s="58"/>
      <c r="G205" s="58"/>
      <c r="H205" s="58"/>
      <c r="I205" s="59"/>
      <c r="J205" s="193"/>
      <c r="K205" s="60"/>
      <c r="L205" s="60"/>
      <c r="M205" s="56">
        <f>M204+IF(AND(K205="Pago",OR(E205='PC Receitas'!$O$4,E205='PC Receitas'!$O$5,E205='PC Receitas'!$O$6)),I205,IF(AND(K205="Pago",OR(E205='PC Receitas'!$O$7,E205='PC Receitas'!$O$8,E205='PC Receitas'!$O$9,E205='PC Receitas'!$O$10,E205='PC Receitas'!$O$11,E205='PC Receitas'!$O$12,E205='PC Receitas'!$O$13,E205='PC Receitas'!$O$14)),-I205,0))</f>
        <v>12927.7</v>
      </c>
      <c r="R205" s="153" t="e">
        <f t="shared" si="12"/>
        <v>#N/A</v>
      </c>
      <c r="S205" s="150" t="e">
        <f t="shared" si="13"/>
        <v>#N/A</v>
      </c>
      <c r="T205" s="150" t="e">
        <f t="shared" si="14"/>
        <v>#N/A</v>
      </c>
      <c r="U205" s="150" t="e">
        <f t="shared" si="15"/>
        <v>#N/A</v>
      </c>
      <c r="V205" s="154" t="e">
        <f>VLOOKUP(E205,'PC Receitas'!$O$4:$P$14,2,FALSE)</f>
        <v>#N/A</v>
      </c>
    </row>
    <row r="206" spans="3:22" ht="19.5" customHeight="1" thickTop="1" thickBot="1" x14ac:dyDescent="0.3">
      <c r="C206" s="58"/>
      <c r="D206" s="58" t="str">
        <f>IF(C206&lt;&gt;"",TEXT(C206,"00")&amp;"/05/"&amp;'Configurações Básicas'!$P$5,"")</f>
        <v/>
      </c>
      <c r="E206" s="58"/>
      <c r="F206" s="58"/>
      <c r="G206" s="58"/>
      <c r="H206" s="58"/>
      <c r="I206" s="59"/>
      <c r="J206" s="193"/>
      <c r="K206" s="60"/>
      <c r="L206" s="60"/>
      <c r="M206" s="56">
        <f>M205+IF(AND(K206="Pago",OR(E206='PC Receitas'!$O$4,E206='PC Receitas'!$O$5,E206='PC Receitas'!$O$6)),I206,IF(AND(K206="Pago",OR(E206='PC Receitas'!$O$7,E206='PC Receitas'!$O$8,E206='PC Receitas'!$O$9,E206='PC Receitas'!$O$10,E206='PC Receitas'!$O$11,E206='PC Receitas'!$O$12,E206='PC Receitas'!$O$13,E206='PC Receitas'!$O$14)),-I206,0))</f>
        <v>12927.7</v>
      </c>
      <c r="R206" s="153" t="e">
        <f t="shared" si="12"/>
        <v>#N/A</v>
      </c>
      <c r="S206" s="150" t="e">
        <f t="shared" si="13"/>
        <v>#N/A</v>
      </c>
      <c r="T206" s="150" t="e">
        <f t="shared" si="14"/>
        <v>#N/A</v>
      </c>
      <c r="U206" s="150" t="e">
        <f t="shared" si="15"/>
        <v>#N/A</v>
      </c>
      <c r="V206" s="154" t="e">
        <f>VLOOKUP(E206,'PC Receitas'!$O$4:$P$14,2,FALSE)</f>
        <v>#N/A</v>
      </c>
    </row>
    <row r="207" spans="3:22" ht="19.5" customHeight="1" thickTop="1" thickBot="1" x14ac:dyDescent="0.3">
      <c r="C207" s="58"/>
      <c r="D207" s="58" t="str">
        <f>IF(C207&lt;&gt;"",TEXT(C207,"00")&amp;"/05/"&amp;'Configurações Básicas'!$P$5,"")</f>
        <v/>
      </c>
      <c r="E207" s="58"/>
      <c r="F207" s="58"/>
      <c r="G207" s="58"/>
      <c r="H207" s="58"/>
      <c r="I207" s="59"/>
      <c r="J207" s="193"/>
      <c r="K207" s="60"/>
      <c r="L207" s="60"/>
      <c r="M207" s="56">
        <f>M206+IF(AND(K207="Pago",OR(E207='PC Receitas'!$O$4,E207='PC Receitas'!$O$5,E207='PC Receitas'!$O$6)),I207,IF(AND(K207="Pago",OR(E207='PC Receitas'!$O$7,E207='PC Receitas'!$O$8,E207='PC Receitas'!$O$9,E207='PC Receitas'!$O$10,E207='PC Receitas'!$O$11,E207='PC Receitas'!$O$12,E207='PC Receitas'!$O$13,E207='PC Receitas'!$O$14)),-I207,0))</f>
        <v>12927.7</v>
      </c>
      <c r="R207" s="153" t="e">
        <f t="shared" si="12"/>
        <v>#N/A</v>
      </c>
      <c r="S207" s="150" t="e">
        <f t="shared" si="13"/>
        <v>#N/A</v>
      </c>
      <c r="T207" s="150" t="e">
        <f t="shared" si="14"/>
        <v>#N/A</v>
      </c>
      <c r="U207" s="150" t="e">
        <f t="shared" si="15"/>
        <v>#N/A</v>
      </c>
      <c r="V207" s="154" t="e">
        <f>VLOOKUP(E207,'PC Receitas'!$O$4:$P$14,2,FALSE)</f>
        <v>#N/A</v>
      </c>
    </row>
    <row r="208" spans="3:22" ht="19.5" customHeight="1" thickTop="1" thickBot="1" x14ac:dyDescent="0.3">
      <c r="C208" s="58"/>
      <c r="D208" s="58" t="str">
        <f>IF(C208&lt;&gt;"",TEXT(C208,"00")&amp;"/05/"&amp;'Configurações Básicas'!$P$5,"")</f>
        <v/>
      </c>
      <c r="E208" s="58"/>
      <c r="F208" s="58"/>
      <c r="G208" s="58"/>
      <c r="H208" s="58"/>
      <c r="I208" s="59"/>
      <c r="J208" s="193"/>
      <c r="K208" s="60"/>
      <c r="L208" s="60"/>
      <c r="M208" s="56">
        <f>M207+IF(AND(K208="Pago",OR(E208='PC Receitas'!$O$4,E208='PC Receitas'!$O$5,E208='PC Receitas'!$O$6)),I208,IF(AND(K208="Pago",OR(E208='PC Receitas'!$O$7,E208='PC Receitas'!$O$8,E208='PC Receitas'!$O$9,E208='PC Receitas'!$O$10,E208='PC Receitas'!$O$11,E208='PC Receitas'!$O$12,E208='PC Receitas'!$O$13,E208='PC Receitas'!$O$14)),-I208,0))</f>
        <v>12927.7</v>
      </c>
      <c r="R208" s="153" t="e">
        <f t="shared" si="12"/>
        <v>#N/A</v>
      </c>
      <c r="S208" s="150" t="e">
        <f t="shared" si="13"/>
        <v>#N/A</v>
      </c>
      <c r="T208" s="150" t="e">
        <f t="shared" si="14"/>
        <v>#N/A</v>
      </c>
      <c r="U208" s="150" t="e">
        <f t="shared" si="15"/>
        <v>#N/A</v>
      </c>
      <c r="V208" s="154" t="e">
        <f>VLOOKUP(E208,'PC Receitas'!$O$4:$P$14,2,FALSE)</f>
        <v>#N/A</v>
      </c>
    </row>
    <row r="209" spans="3:22" ht="19.5" customHeight="1" thickTop="1" thickBot="1" x14ac:dyDescent="0.3">
      <c r="C209" s="58"/>
      <c r="D209" s="58" t="str">
        <f>IF(C209&lt;&gt;"",TEXT(C209,"00")&amp;"/05/"&amp;'Configurações Básicas'!$P$5,"")</f>
        <v/>
      </c>
      <c r="E209" s="58"/>
      <c r="F209" s="58"/>
      <c r="G209" s="58"/>
      <c r="H209" s="58"/>
      <c r="I209" s="59"/>
      <c r="J209" s="193"/>
      <c r="K209" s="60"/>
      <c r="L209" s="60"/>
      <c r="M209" s="56">
        <f>M208+IF(AND(K209="Pago",OR(E209='PC Receitas'!$O$4,E209='PC Receitas'!$O$5,E209='PC Receitas'!$O$6)),I209,IF(AND(K209="Pago",OR(E209='PC Receitas'!$O$7,E209='PC Receitas'!$O$8,E209='PC Receitas'!$O$9,E209='PC Receitas'!$O$10,E209='PC Receitas'!$O$11,E209='PC Receitas'!$O$12,E209='PC Receitas'!$O$13,E209='PC Receitas'!$O$14)),-I209,0))</f>
        <v>12927.7</v>
      </c>
      <c r="R209" s="153" t="e">
        <f t="shared" si="12"/>
        <v>#N/A</v>
      </c>
      <c r="S209" s="150" t="e">
        <f t="shared" si="13"/>
        <v>#N/A</v>
      </c>
      <c r="T209" s="150" t="e">
        <f t="shared" si="14"/>
        <v>#N/A</v>
      </c>
      <c r="U209" s="150" t="e">
        <f t="shared" si="15"/>
        <v>#N/A</v>
      </c>
      <c r="V209" s="154" t="e">
        <f>VLOOKUP(E209,'PC Receitas'!$O$4:$P$14,2,FALSE)</f>
        <v>#N/A</v>
      </c>
    </row>
    <row r="210" spans="3:22" ht="19.5" customHeight="1" thickTop="1" thickBot="1" x14ac:dyDescent="0.3">
      <c r="C210" s="58"/>
      <c r="D210" s="58" t="str">
        <f>IF(C210&lt;&gt;"",TEXT(C210,"00")&amp;"/05/"&amp;'Configurações Básicas'!$P$5,"")</f>
        <v/>
      </c>
      <c r="E210" s="58"/>
      <c r="F210" s="58"/>
      <c r="G210" s="58"/>
      <c r="H210" s="58"/>
      <c r="I210" s="59"/>
      <c r="J210" s="193"/>
      <c r="K210" s="60"/>
      <c r="L210" s="60"/>
      <c r="M210" s="56">
        <f>M209+IF(AND(K210="Pago",OR(E210='PC Receitas'!$O$4,E210='PC Receitas'!$O$5,E210='PC Receitas'!$O$6)),I210,IF(AND(K210="Pago",OR(E210='PC Receitas'!$O$7,E210='PC Receitas'!$O$8,E210='PC Receitas'!$O$9,E210='PC Receitas'!$O$10,E210='PC Receitas'!$O$11,E210='PC Receitas'!$O$12,E210='PC Receitas'!$O$13,E210='PC Receitas'!$O$14)),-I210,0))</f>
        <v>12927.7</v>
      </c>
      <c r="R210" s="153" t="e">
        <f t="shared" si="12"/>
        <v>#N/A</v>
      </c>
      <c r="S210" s="150" t="e">
        <f t="shared" si="13"/>
        <v>#N/A</v>
      </c>
      <c r="T210" s="150" t="e">
        <f t="shared" si="14"/>
        <v>#N/A</v>
      </c>
      <c r="U210" s="150" t="e">
        <f t="shared" si="15"/>
        <v>#N/A</v>
      </c>
      <c r="V210" s="154" t="e">
        <f>VLOOKUP(E210,'PC Receitas'!$O$4:$P$14,2,FALSE)</f>
        <v>#N/A</v>
      </c>
    </row>
    <row r="211" spans="3:22" ht="19.5" customHeight="1" thickTop="1" thickBot="1" x14ac:dyDescent="0.3">
      <c r="C211" s="58"/>
      <c r="D211" s="58" t="str">
        <f>IF(C211&lt;&gt;"",TEXT(C211,"00")&amp;"/05/"&amp;'Configurações Básicas'!$P$5,"")</f>
        <v/>
      </c>
      <c r="E211" s="58"/>
      <c r="F211" s="58"/>
      <c r="G211" s="58"/>
      <c r="H211" s="58"/>
      <c r="I211" s="59"/>
      <c r="J211" s="193"/>
      <c r="K211" s="60"/>
      <c r="L211" s="60"/>
      <c r="M211" s="56">
        <f>M210+IF(AND(K211="Pago",OR(E211='PC Receitas'!$O$4,E211='PC Receitas'!$O$5,E211='PC Receitas'!$O$6)),I211,IF(AND(K211="Pago",OR(E211='PC Receitas'!$O$7,E211='PC Receitas'!$O$8,E211='PC Receitas'!$O$9,E211='PC Receitas'!$O$10,E211='PC Receitas'!$O$11,E211='PC Receitas'!$O$12,E211='PC Receitas'!$O$13,E211='PC Receitas'!$O$14)),-I211,0))</f>
        <v>12927.7</v>
      </c>
      <c r="R211" s="153" t="e">
        <f t="shared" si="12"/>
        <v>#N/A</v>
      </c>
      <c r="S211" s="150" t="e">
        <f t="shared" si="13"/>
        <v>#N/A</v>
      </c>
      <c r="T211" s="150" t="e">
        <f t="shared" si="14"/>
        <v>#N/A</v>
      </c>
      <c r="U211" s="150" t="e">
        <f t="shared" si="15"/>
        <v>#N/A</v>
      </c>
      <c r="V211" s="154" t="e">
        <f>VLOOKUP(E211,'PC Receitas'!$O$4:$P$14,2,FALSE)</f>
        <v>#N/A</v>
      </c>
    </row>
    <row r="212" spans="3:22" ht="19.5" customHeight="1" thickTop="1" thickBot="1" x14ac:dyDescent="0.3">
      <c r="C212" s="58"/>
      <c r="D212" s="58" t="str">
        <f>IF(C212&lt;&gt;"",TEXT(C212,"00")&amp;"/05/"&amp;'Configurações Básicas'!$P$5,"")</f>
        <v/>
      </c>
      <c r="E212" s="58"/>
      <c r="F212" s="58"/>
      <c r="G212" s="58"/>
      <c r="H212" s="58"/>
      <c r="I212" s="59"/>
      <c r="J212" s="193"/>
      <c r="K212" s="60"/>
      <c r="L212" s="60"/>
      <c r="M212" s="56">
        <f>M211+IF(AND(K212="Pago",OR(E212='PC Receitas'!$O$4,E212='PC Receitas'!$O$5,E212='PC Receitas'!$O$6)),I212,IF(AND(K212="Pago",OR(E212='PC Receitas'!$O$7,E212='PC Receitas'!$O$8,E212='PC Receitas'!$O$9,E212='PC Receitas'!$O$10,E212='PC Receitas'!$O$11,E212='PC Receitas'!$O$12,E212='PC Receitas'!$O$13,E212='PC Receitas'!$O$14)),-I212,0))</f>
        <v>12927.7</v>
      </c>
      <c r="R212" s="153" t="e">
        <f t="shared" si="12"/>
        <v>#N/A</v>
      </c>
      <c r="S212" s="150" t="e">
        <f t="shared" si="13"/>
        <v>#N/A</v>
      </c>
      <c r="T212" s="150" t="e">
        <f t="shared" si="14"/>
        <v>#N/A</v>
      </c>
      <c r="U212" s="150" t="e">
        <f t="shared" si="15"/>
        <v>#N/A</v>
      </c>
      <c r="V212" s="154" t="e">
        <f>VLOOKUP(E212,'PC Receitas'!$O$4:$P$14,2,FALSE)</f>
        <v>#N/A</v>
      </c>
    </row>
    <row r="213" spans="3:22" ht="19.5" customHeight="1" thickTop="1" thickBot="1" x14ac:dyDescent="0.3">
      <c r="C213" s="58"/>
      <c r="D213" s="58" t="str">
        <f>IF(C213&lt;&gt;"",TEXT(C213,"00")&amp;"/05/"&amp;'Configurações Básicas'!$P$5,"")</f>
        <v/>
      </c>
      <c r="E213" s="58"/>
      <c r="F213" s="58"/>
      <c r="G213" s="58"/>
      <c r="H213" s="58"/>
      <c r="I213" s="59"/>
      <c r="J213" s="193"/>
      <c r="K213" s="60"/>
      <c r="L213" s="60"/>
      <c r="M213" s="56">
        <f>M212+IF(AND(K213="Pago",OR(E213='PC Receitas'!$O$4,E213='PC Receitas'!$O$5,E213='PC Receitas'!$O$6)),I213,IF(AND(K213="Pago",OR(E213='PC Receitas'!$O$7,E213='PC Receitas'!$O$8,E213='PC Receitas'!$O$9,E213='PC Receitas'!$O$10,E213='PC Receitas'!$O$11,E213='PC Receitas'!$O$12,E213='PC Receitas'!$O$13,E213='PC Receitas'!$O$14)),-I213,0))</f>
        <v>12927.7</v>
      </c>
      <c r="R213" s="153" t="e">
        <f t="shared" si="12"/>
        <v>#N/A</v>
      </c>
      <c r="S213" s="150" t="e">
        <f t="shared" si="13"/>
        <v>#N/A</v>
      </c>
      <c r="T213" s="150" t="e">
        <f t="shared" si="14"/>
        <v>#N/A</v>
      </c>
      <c r="U213" s="150" t="e">
        <f t="shared" si="15"/>
        <v>#N/A</v>
      </c>
      <c r="V213" s="154" t="e">
        <f>VLOOKUP(E213,'PC Receitas'!$O$4:$P$14,2,FALSE)</f>
        <v>#N/A</v>
      </c>
    </row>
    <row r="214" spans="3:22" ht="19.5" customHeight="1" thickTop="1" thickBot="1" x14ac:dyDescent="0.3">
      <c r="C214" s="58"/>
      <c r="D214" s="58" t="str">
        <f>IF(C214&lt;&gt;"",TEXT(C214,"00")&amp;"/05/"&amp;'Configurações Básicas'!$P$5,"")</f>
        <v/>
      </c>
      <c r="E214" s="58"/>
      <c r="F214" s="58"/>
      <c r="G214" s="58"/>
      <c r="H214" s="58"/>
      <c r="I214" s="59"/>
      <c r="J214" s="193"/>
      <c r="K214" s="60"/>
      <c r="L214" s="60"/>
      <c r="M214" s="56">
        <f>M213+IF(AND(K214="Pago",OR(E214='PC Receitas'!$O$4,E214='PC Receitas'!$O$5,E214='PC Receitas'!$O$6)),I214,IF(AND(K214="Pago",OR(E214='PC Receitas'!$O$7,E214='PC Receitas'!$O$8,E214='PC Receitas'!$O$9,E214='PC Receitas'!$O$10,E214='PC Receitas'!$O$11,E214='PC Receitas'!$O$12,E214='PC Receitas'!$O$13,E214='PC Receitas'!$O$14)),-I214,0))</f>
        <v>12927.7</v>
      </c>
      <c r="R214" s="153" t="e">
        <f t="shared" si="12"/>
        <v>#N/A</v>
      </c>
      <c r="S214" s="150" t="e">
        <f t="shared" si="13"/>
        <v>#N/A</v>
      </c>
      <c r="T214" s="150" t="e">
        <f t="shared" si="14"/>
        <v>#N/A</v>
      </c>
      <c r="U214" s="150" t="e">
        <f t="shared" si="15"/>
        <v>#N/A</v>
      </c>
      <c r="V214" s="154" t="e">
        <f>VLOOKUP(E214,'PC Receitas'!$O$4:$P$14,2,FALSE)</f>
        <v>#N/A</v>
      </c>
    </row>
    <row r="215" spans="3:22" ht="19.5" customHeight="1" thickTop="1" thickBot="1" x14ac:dyDescent="0.3">
      <c r="C215" s="58"/>
      <c r="D215" s="58" t="str">
        <f>IF(C215&lt;&gt;"",TEXT(C215,"00")&amp;"/05/"&amp;'Configurações Básicas'!$P$5,"")</f>
        <v/>
      </c>
      <c r="E215" s="58"/>
      <c r="F215" s="58"/>
      <c r="G215" s="58"/>
      <c r="H215" s="58"/>
      <c r="I215" s="59"/>
      <c r="J215" s="193"/>
      <c r="K215" s="60"/>
      <c r="L215" s="60"/>
      <c r="M215" s="56">
        <f>M214+IF(AND(K215="Pago",OR(E215='PC Receitas'!$O$4,E215='PC Receitas'!$O$5,E215='PC Receitas'!$O$6)),I215,IF(AND(K215="Pago",OR(E215='PC Receitas'!$O$7,E215='PC Receitas'!$O$8,E215='PC Receitas'!$O$9,E215='PC Receitas'!$O$10,E215='PC Receitas'!$O$11,E215='PC Receitas'!$O$12,E215='PC Receitas'!$O$13,E215='PC Receitas'!$O$14)),-I215,0))</f>
        <v>12927.7</v>
      </c>
      <c r="R215" s="153" t="e">
        <f t="shared" si="12"/>
        <v>#N/A</v>
      </c>
      <c r="S215" s="150" t="e">
        <f t="shared" si="13"/>
        <v>#N/A</v>
      </c>
      <c r="T215" s="150" t="e">
        <f t="shared" si="14"/>
        <v>#N/A</v>
      </c>
      <c r="U215" s="150" t="e">
        <f t="shared" si="15"/>
        <v>#N/A</v>
      </c>
      <c r="V215" s="154" t="e">
        <f>VLOOKUP(E215,'PC Receitas'!$O$4:$P$14,2,FALSE)</f>
        <v>#N/A</v>
      </c>
    </row>
    <row r="216" spans="3:22" ht="19.5" customHeight="1" thickTop="1" thickBot="1" x14ac:dyDescent="0.3">
      <c r="C216" s="58"/>
      <c r="D216" s="58" t="str">
        <f>IF(C216&lt;&gt;"",TEXT(C216,"00")&amp;"/05/"&amp;'Configurações Básicas'!$P$5,"")</f>
        <v/>
      </c>
      <c r="E216" s="58"/>
      <c r="F216" s="58"/>
      <c r="G216" s="58"/>
      <c r="H216" s="58"/>
      <c r="I216" s="59"/>
      <c r="J216" s="193"/>
      <c r="K216" s="60"/>
      <c r="L216" s="60"/>
      <c r="M216" s="56">
        <f>M215+IF(AND(K216="Pago",OR(E216='PC Receitas'!$O$4,E216='PC Receitas'!$O$5,E216='PC Receitas'!$O$6)),I216,IF(AND(K216="Pago",OR(E216='PC Receitas'!$O$7,E216='PC Receitas'!$O$8,E216='PC Receitas'!$O$9,E216='PC Receitas'!$O$10,E216='PC Receitas'!$O$11,E216='PC Receitas'!$O$12,E216='PC Receitas'!$O$13,E216='PC Receitas'!$O$14)),-I216,0))</f>
        <v>12927.7</v>
      </c>
      <c r="R216" s="153" t="e">
        <f t="shared" si="12"/>
        <v>#N/A</v>
      </c>
      <c r="S216" s="150" t="e">
        <f t="shared" si="13"/>
        <v>#N/A</v>
      </c>
      <c r="T216" s="150" t="e">
        <f t="shared" si="14"/>
        <v>#N/A</v>
      </c>
      <c r="U216" s="150" t="e">
        <f t="shared" si="15"/>
        <v>#N/A</v>
      </c>
      <c r="V216" s="154" t="e">
        <f>VLOOKUP(E216,'PC Receitas'!$O$4:$P$14,2,FALSE)</f>
        <v>#N/A</v>
      </c>
    </row>
    <row r="217" spans="3:22" ht="19.5" customHeight="1" thickTop="1" thickBot="1" x14ac:dyDescent="0.3">
      <c r="C217" s="58"/>
      <c r="D217" s="58" t="str">
        <f>IF(C217&lt;&gt;"",TEXT(C217,"00")&amp;"/05/"&amp;'Configurações Básicas'!$P$5,"")</f>
        <v/>
      </c>
      <c r="E217" s="58"/>
      <c r="F217" s="58"/>
      <c r="G217" s="58"/>
      <c r="H217" s="58"/>
      <c r="I217" s="59"/>
      <c r="J217" s="193"/>
      <c r="K217" s="60"/>
      <c r="L217" s="60"/>
      <c r="M217" s="56">
        <f>M216+IF(AND(K217="Pago",OR(E217='PC Receitas'!$O$4,E217='PC Receitas'!$O$5,E217='PC Receitas'!$O$6)),I217,IF(AND(K217="Pago",OR(E217='PC Receitas'!$O$7,E217='PC Receitas'!$O$8,E217='PC Receitas'!$O$9,E217='PC Receitas'!$O$10,E217='PC Receitas'!$O$11,E217='PC Receitas'!$O$12,E217='PC Receitas'!$O$13,E217='PC Receitas'!$O$14)),-I217,0))</f>
        <v>12927.7</v>
      </c>
      <c r="R217" s="153" t="e">
        <f t="shared" si="12"/>
        <v>#N/A</v>
      </c>
      <c r="S217" s="150" t="e">
        <f t="shared" si="13"/>
        <v>#N/A</v>
      </c>
      <c r="T217" s="150" t="e">
        <f t="shared" si="14"/>
        <v>#N/A</v>
      </c>
      <c r="U217" s="150" t="e">
        <f t="shared" si="15"/>
        <v>#N/A</v>
      </c>
      <c r="V217" s="154" t="e">
        <f>VLOOKUP(E217,'PC Receitas'!$O$4:$P$14,2,FALSE)</f>
        <v>#N/A</v>
      </c>
    </row>
    <row r="218" spans="3:22" ht="19.5" customHeight="1" thickTop="1" thickBot="1" x14ac:dyDescent="0.3">
      <c r="C218" s="58"/>
      <c r="D218" s="58" t="str">
        <f>IF(C218&lt;&gt;"",TEXT(C218,"00")&amp;"/05/"&amp;'Configurações Básicas'!$P$5,"")</f>
        <v/>
      </c>
      <c r="E218" s="58"/>
      <c r="F218" s="58"/>
      <c r="G218" s="58"/>
      <c r="H218" s="58"/>
      <c r="I218" s="59"/>
      <c r="J218" s="193"/>
      <c r="K218" s="60"/>
      <c r="L218" s="60"/>
      <c r="M218" s="56">
        <f>M217+IF(AND(K218="Pago",OR(E218='PC Receitas'!$O$4,E218='PC Receitas'!$O$5,E218='PC Receitas'!$O$6)),I218,IF(AND(K218="Pago",OR(E218='PC Receitas'!$O$7,E218='PC Receitas'!$O$8,E218='PC Receitas'!$O$9,E218='PC Receitas'!$O$10,E218='PC Receitas'!$O$11,E218='PC Receitas'!$O$12,E218='PC Receitas'!$O$13,E218='PC Receitas'!$O$14)),-I218,0))</f>
        <v>12927.7</v>
      </c>
      <c r="R218" s="153" t="e">
        <f t="shared" si="12"/>
        <v>#N/A</v>
      </c>
      <c r="S218" s="150" t="e">
        <f t="shared" si="13"/>
        <v>#N/A</v>
      </c>
      <c r="T218" s="150" t="e">
        <f t="shared" si="14"/>
        <v>#N/A</v>
      </c>
      <c r="U218" s="150" t="e">
        <f t="shared" si="15"/>
        <v>#N/A</v>
      </c>
      <c r="V218" s="154" t="e">
        <f>VLOOKUP(E218,'PC Receitas'!$O$4:$P$14,2,FALSE)</f>
        <v>#N/A</v>
      </c>
    </row>
    <row r="219" spans="3:22" ht="19.5" customHeight="1" thickTop="1" thickBot="1" x14ac:dyDescent="0.3">
      <c r="C219" s="58"/>
      <c r="D219" s="58" t="str">
        <f>IF(C219&lt;&gt;"",TEXT(C219,"00")&amp;"/05/"&amp;'Configurações Básicas'!$P$5,"")</f>
        <v/>
      </c>
      <c r="E219" s="58"/>
      <c r="F219" s="58"/>
      <c r="G219" s="58"/>
      <c r="H219" s="58"/>
      <c r="I219" s="59"/>
      <c r="J219" s="193"/>
      <c r="K219" s="60"/>
      <c r="L219" s="60"/>
      <c r="M219" s="56">
        <f>M218+IF(AND(K219="Pago",OR(E219='PC Receitas'!$O$4,E219='PC Receitas'!$O$5,E219='PC Receitas'!$O$6)),I219,IF(AND(K219="Pago",OR(E219='PC Receitas'!$O$7,E219='PC Receitas'!$O$8,E219='PC Receitas'!$O$9,E219='PC Receitas'!$O$10,E219='PC Receitas'!$O$11,E219='PC Receitas'!$O$12,E219='PC Receitas'!$O$13,E219='PC Receitas'!$O$14)),-I219,0))</f>
        <v>12927.7</v>
      </c>
      <c r="R219" s="153" t="e">
        <f t="shared" si="12"/>
        <v>#N/A</v>
      </c>
      <c r="S219" s="150" t="e">
        <f t="shared" si="13"/>
        <v>#N/A</v>
      </c>
      <c r="T219" s="150" t="e">
        <f t="shared" si="14"/>
        <v>#N/A</v>
      </c>
      <c r="U219" s="150" t="e">
        <f t="shared" si="15"/>
        <v>#N/A</v>
      </c>
      <c r="V219" s="154" t="e">
        <f>VLOOKUP(E219,'PC Receitas'!$O$4:$P$14,2,FALSE)</f>
        <v>#N/A</v>
      </c>
    </row>
    <row r="220" spans="3:22" ht="19.5" customHeight="1" thickTop="1" thickBot="1" x14ac:dyDescent="0.3">
      <c r="C220" s="58"/>
      <c r="D220" s="58" t="str">
        <f>IF(C220&lt;&gt;"",TEXT(C220,"00")&amp;"/05/"&amp;'Configurações Básicas'!$P$5,"")</f>
        <v/>
      </c>
      <c r="E220" s="58"/>
      <c r="F220" s="58"/>
      <c r="G220" s="58"/>
      <c r="H220" s="58"/>
      <c r="I220" s="59"/>
      <c r="J220" s="193"/>
      <c r="K220" s="60"/>
      <c r="L220" s="60"/>
      <c r="M220" s="56">
        <f>M219+IF(AND(K220="Pago",OR(E220='PC Receitas'!$O$4,E220='PC Receitas'!$O$5,E220='PC Receitas'!$O$6)),I220,IF(AND(K220="Pago",OR(E220='PC Receitas'!$O$7,E220='PC Receitas'!$O$8,E220='PC Receitas'!$O$9,E220='PC Receitas'!$O$10,E220='PC Receitas'!$O$11,E220='PC Receitas'!$O$12,E220='PC Receitas'!$O$13,E220='PC Receitas'!$O$14)),-I220,0))</f>
        <v>12927.7</v>
      </c>
      <c r="R220" s="153" t="e">
        <f t="shared" si="12"/>
        <v>#N/A</v>
      </c>
      <c r="S220" s="150" t="e">
        <f t="shared" si="13"/>
        <v>#N/A</v>
      </c>
      <c r="T220" s="150" t="e">
        <f t="shared" si="14"/>
        <v>#N/A</v>
      </c>
      <c r="U220" s="150" t="e">
        <f t="shared" si="15"/>
        <v>#N/A</v>
      </c>
      <c r="V220" s="154" t="e">
        <f>VLOOKUP(E220,'PC Receitas'!$O$4:$P$14,2,FALSE)</f>
        <v>#N/A</v>
      </c>
    </row>
    <row r="221" spans="3:22" ht="19.5" customHeight="1" thickTop="1" thickBot="1" x14ac:dyDescent="0.3">
      <c r="C221" s="58"/>
      <c r="D221" s="58" t="str">
        <f>IF(C221&lt;&gt;"",TEXT(C221,"00")&amp;"/05/"&amp;'Configurações Básicas'!$P$5,"")</f>
        <v/>
      </c>
      <c r="E221" s="58"/>
      <c r="F221" s="58"/>
      <c r="G221" s="58"/>
      <c r="H221" s="58"/>
      <c r="I221" s="59"/>
      <c r="J221" s="193"/>
      <c r="K221" s="60"/>
      <c r="L221" s="60"/>
      <c r="M221" s="56">
        <f>M220+IF(AND(K221="Pago",OR(E221='PC Receitas'!$O$4,E221='PC Receitas'!$O$5,E221='PC Receitas'!$O$6)),I221,IF(AND(K221="Pago",OR(E221='PC Receitas'!$O$7,E221='PC Receitas'!$O$8,E221='PC Receitas'!$O$9,E221='PC Receitas'!$O$10,E221='PC Receitas'!$O$11,E221='PC Receitas'!$O$12,E221='PC Receitas'!$O$13,E221='PC Receitas'!$O$14)),-I221,0))</f>
        <v>12927.7</v>
      </c>
      <c r="R221" s="153" t="e">
        <f t="shared" si="12"/>
        <v>#N/A</v>
      </c>
      <c r="S221" s="150" t="e">
        <f t="shared" si="13"/>
        <v>#N/A</v>
      </c>
      <c r="T221" s="150" t="e">
        <f t="shared" si="14"/>
        <v>#N/A</v>
      </c>
      <c r="U221" s="150" t="e">
        <f t="shared" si="15"/>
        <v>#N/A</v>
      </c>
      <c r="V221" s="154" t="e">
        <f>VLOOKUP(E221,'PC Receitas'!$O$4:$P$14,2,FALSE)</f>
        <v>#N/A</v>
      </c>
    </row>
    <row r="222" spans="3:22" ht="19.5" customHeight="1" thickTop="1" thickBot="1" x14ac:dyDescent="0.3">
      <c r="C222" s="58"/>
      <c r="D222" s="58" t="str">
        <f>IF(C222&lt;&gt;"",TEXT(C222,"00")&amp;"/05/"&amp;'Configurações Básicas'!$P$5,"")</f>
        <v/>
      </c>
      <c r="E222" s="58"/>
      <c r="F222" s="58"/>
      <c r="G222" s="58"/>
      <c r="H222" s="58"/>
      <c r="I222" s="59"/>
      <c r="J222" s="193"/>
      <c r="K222" s="60"/>
      <c r="L222" s="60"/>
      <c r="M222" s="56">
        <f>M221+IF(AND(K222="Pago",OR(E222='PC Receitas'!$O$4,E222='PC Receitas'!$O$5,E222='PC Receitas'!$O$6)),I222,IF(AND(K222="Pago",OR(E222='PC Receitas'!$O$7,E222='PC Receitas'!$O$8,E222='PC Receitas'!$O$9,E222='PC Receitas'!$O$10,E222='PC Receitas'!$O$11,E222='PC Receitas'!$O$12,E222='PC Receitas'!$O$13,E222='PC Receitas'!$O$14)),-I222,0))</f>
        <v>12927.7</v>
      </c>
      <c r="R222" s="153" t="e">
        <f t="shared" si="12"/>
        <v>#N/A</v>
      </c>
      <c r="S222" s="150" t="e">
        <f t="shared" si="13"/>
        <v>#N/A</v>
      </c>
      <c r="T222" s="150" t="e">
        <f t="shared" si="14"/>
        <v>#N/A</v>
      </c>
      <c r="U222" s="150" t="e">
        <f t="shared" si="15"/>
        <v>#N/A</v>
      </c>
      <c r="V222" s="154" t="e">
        <f>VLOOKUP(E222,'PC Receitas'!$O$4:$P$14,2,FALSE)</f>
        <v>#N/A</v>
      </c>
    </row>
    <row r="223" spans="3:22" ht="19.5" customHeight="1" thickTop="1" thickBot="1" x14ac:dyDescent="0.3">
      <c r="C223" s="58"/>
      <c r="D223" s="58" t="str">
        <f>IF(C223&lt;&gt;"",TEXT(C223,"00")&amp;"/05/"&amp;'Configurações Básicas'!$P$5,"")</f>
        <v/>
      </c>
      <c r="E223" s="58"/>
      <c r="F223" s="58"/>
      <c r="G223" s="58"/>
      <c r="H223" s="58"/>
      <c r="I223" s="59"/>
      <c r="J223" s="193"/>
      <c r="K223" s="60"/>
      <c r="L223" s="60"/>
      <c r="M223" s="56">
        <f>M222+IF(AND(K223="Pago",OR(E223='PC Receitas'!$O$4,E223='PC Receitas'!$O$5,E223='PC Receitas'!$O$6)),I223,IF(AND(K223="Pago",OR(E223='PC Receitas'!$O$7,E223='PC Receitas'!$O$8,E223='PC Receitas'!$O$9,E223='PC Receitas'!$O$10,E223='PC Receitas'!$O$11,E223='PC Receitas'!$O$12,E223='PC Receitas'!$O$13,E223='PC Receitas'!$O$14)),-I223,0))</f>
        <v>12927.7</v>
      </c>
      <c r="R223" s="153" t="e">
        <f t="shared" si="12"/>
        <v>#N/A</v>
      </c>
      <c r="S223" s="150" t="e">
        <f t="shared" si="13"/>
        <v>#N/A</v>
      </c>
      <c r="T223" s="150" t="e">
        <f t="shared" si="14"/>
        <v>#N/A</v>
      </c>
      <c r="U223" s="150" t="e">
        <f t="shared" si="15"/>
        <v>#N/A</v>
      </c>
      <c r="V223" s="154" t="e">
        <f>VLOOKUP(E223,'PC Receitas'!$O$4:$P$14,2,FALSE)</f>
        <v>#N/A</v>
      </c>
    </row>
    <row r="224" spans="3:22" ht="19.5" customHeight="1" thickTop="1" thickBot="1" x14ac:dyDescent="0.3">
      <c r="C224" s="58"/>
      <c r="D224" s="58" t="str">
        <f>IF(C224&lt;&gt;"",TEXT(C224,"00")&amp;"/05/"&amp;'Configurações Básicas'!$P$5,"")</f>
        <v/>
      </c>
      <c r="E224" s="58"/>
      <c r="F224" s="58"/>
      <c r="G224" s="58"/>
      <c r="H224" s="58"/>
      <c r="I224" s="59"/>
      <c r="J224" s="193"/>
      <c r="K224" s="60"/>
      <c r="L224" s="60"/>
      <c r="M224" s="56">
        <f>M223+IF(AND(K224="Pago",OR(E224='PC Receitas'!$O$4,E224='PC Receitas'!$O$5,E224='PC Receitas'!$O$6)),I224,IF(AND(K224="Pago",OR(E224='PC Receitas'!$O$7,E224='PC Receitas'!$O$8,E224='PC Receitas'!$O$9,E224='PC Receitas'!$O$10,E224='PC Receitas'!$O$11,E224='PC Receitas'!$O$12,E224='PC Receitas'!$O$13,E224='PC Receitas'!$O$14)),-I224,0))</f>
        <v>12927.7</v>
      </c>
      <c r="R224" s="153" t="e">
        <f t="shared" si="12"/>
        <v>#N/A</v>
      </c>
      <c r="S224" s="150" t="e">
        <f t="shared" si="13"/>
        <v>#N/A</v>
      </c>
      <c r="T224" s="150" t="e">
        <f t="shared" si="14"/>
        <v>#N/A</v>
      </c>
      <c r="U224" s="150" t="e">
        <f t="shared" si="15"/>
        <v>#N/A</v>
      </c>
      <c r="V224" s="154" t="e">
        <f>VLOOKUP(E224,'PC Receitas'!$O$4:$P$14,2,FALSE)</f>
        <v>#N/A</v>
      </c>
    </row>
    <row r="225" spans="3:22" ht="19.5" customHeight="1" thickTop="1" thickBot="1" x14ac:dyDescent="0.3">
      <c r="C225" s="58"/>
      <c r="D225" s="58" t="str">
        <f>IF(C225&lt;&gt;"",TEXT(C225,"00")&amp;"/05/"&amp;'Configurações Básicas'!$P$5,"")</f>
        <v/>
      </c>
      <c r="E225" s="58"/>
      <c r="F225" s="58"/>
      <c r="G225" s="58"/>
      <c r="H225" s="58"/>
      <c r="I225" s="59"/>
      <c r="J225" s="193"/>
      <c r="K225" s="60"/>
      <c r="L225" s="60"/>
      <c r="M225" s="56">
        <f>M224+IF(AND(K225="Pago",OR(E225='PC Receitas'!$O$4,E225='PC Receitas'!$O$5,E225='PC Receitas'!$O$6)),I225,IF(AND(K225="Pago",OR(E225='PC Receitas'!$O$7,E225='PC Receitas'!$O$8,E225='PC Receitas'!$O$9,E225='PC Receitas'!$O$10,E225='PC Receitas'!$O$11,E225='PC Receitas'!$O$12,E225='PC Receitas'!$O$13,E225='PC Receitas'!$O$14)),-I225,0))</f>
        <v>12927.7</v>
      </c>
      <c r="R225" s="153" t="e">
        <f t="shared" si="12"/>
        <v>#N/A</v>
      </c>
      <c r="S225" s="150" t="e">
        <f t="shared" si="13"/>
        <v>#N/A</v>
      </c>
      <c r="T225" s="150" t="e">
        <f t="shared" si="14"/>
        <v>#N/A</v>
      </c>
      <c r="U225" s="150" t="e">
        <f t="shared" si="15"/>
        <v>#N/A</v>
      </c>
      <c r="V225" s="154" t="e">
        <f>VLOOKUP(E225,'PC Receitas'!$O$4:$P$14,2,FALSE)</f>
        <v>#N/A</v>
      </c>
    </row>
    <row r="226" spans="3:22" ht="19.5" customHeight="1" thickTop="1" thickBot="1" x14ac:dyDescent="0.3">
      <c r="C226" s="58"/>
      <c r="D226" s="58" t="str">
        <f>IF(C226&lt;&gt;"",TEXT(C226,"00")&amp;"/05/"&amp;'Configurações Básicas'!$P$5,"")</f>
        <v/>
      </c>
      <c r="E226" s="58"/>
      <c r="F226" s="58"/>
      <c r="G226" s="58"/>
      <c r="H226" s="58"/>
      <c r="I226" s="59"/>
      <c r="J226" s="193"/>
      <c r="K226" s="60"/>
      <c r="L226" s="60"/>
      <c r="M226" s="56">
        <f>M225+IF(AND(K226="Pago",OR(E226='PC Receitas'!$O$4,E226='PC Receitas'!$O$5,E226='PC Receitas'!$O$6)),I226,IF(AND(K226="Pago",OR(E226='PC Receitas'!$O$7,E226='PC Receitas'!$O$8,E226='PC Receitas'!$O$9,E226='PC Receitas'!$O$10,E226='PC Receitas'!$O$11,E226='PC Receitas'!$O$12,E226='PC Receitas'!$O$13,E226='PC Receitas'!$O$14)),-I226,0))</f>
        <v>12927.7</v>
      </c>
      <c r="R226" s="153" t="e">
        <f t="shared" si="12"/>
        <v>#N/A</v>
      </c>
      <c r="S226" s="150" t="e">
        <f t="shared" si="13"/>
        <v>#N/A</v>
      </c>
      <c r="T226" s="150" t="e">
        <f t="shared" si="14"/>
        <v>#N/A</v>
      </c>
      <c r="U226" s="150" t="e">
        <f t="shared" si="15"/>
        <v>#N/A</v>
      </c>
      <c r="V226" s="154" t="e">
        <f>VLOOKUP(E226,'PC Receitas'!$O$4:$P$14,2,FALSE)</f>
        <v>#N/A</v>
      </c>
    </row>
    <row r="227" spans="3:22" ht="19.5" customHeight="1" thickTop="1" thickBot="1" x14ac:dyDescent="0.3">
      <c r="C227" s="58"/>
      <c r="D227" s="58" t="str">
        <f>IF(C227&lt;&gt;"",TEXT(C227,"00")&amp;"/05/"&amp;'Configurações Básicas'!$P$5,"")</f>
        <v/>
      </c>
      <c r="E227" s="58"/>
      <c r="F227" s="58"/>
      <c r="G227" s="58"/>
      <c r="H227" s="58"/>
      <c r="I227" s="59"/>
      <c r="J227" s="193"/>
      <c r="K227" s="60"/>
      <c r="L227" s="60"/>
      <c r="M227" s="56">
        <f>M226+IF(AND(K227="Pago",OR(E227='PC Receitas'!$O$4,E227='PC Receitas'!$O$5,E227='PC Receitas'!$O$6)),I227,IF(AND(K227="Pago",OR(E227='PC Receitas'!$O$7,E227='PC Receitas'!$O$8,E227='PC Receitas'!$O$9,E227='PC Receitas'!$O$10,E227='PC Receitas'!$O$11,E227='PC Receitas'!$O$12,E227='PC Receitas'!$O$13,E227='PC Receitas'!$O$14)),-I227,0))</f>
        <v>12927.7</v>
      </c>
      <c r="R227" s="153" t="e">
        <f t="shared" si="12"/>
        <v>#N/A</v>
      </c>
      <c r="S227" s="150" t="e">
        <f t="shared" si="13"/>
        <v>#N/A</v>
      </c>
      <c r="T227" s="150" t="e">
        <f t="shared" si="14"/>
        <v>#N/A</v>
      </c>
      <c r="U227" s="150" t="e">
        <f t="shared" si="15"/>
        <v>#N/A</v>
      </c>
      <c r="V227" s="154" t="e">
        <f>VLOOKUP(E227,'PC Receitas'!$O$4:$P$14,2,FALSE)</f>
        <v>#N/A</v>
      </c>
    </row>
    <row r="228" spans="3:22" ht="19.5" customHeight="1" thickTop="1" thickBot="1" x14ac:dyDescent="0.3">
      <c r="C228" s="58"/>
      <c r="D228" s="58" t="str">
        <f>IF(C228&lt;&gt;"",TEXT(C228,"00")&amp;"/05/"&amp;'Configurações Básicas'!$P$5,"")</f>
        <v/>
      </c>
      <c r="E228" s="58"/>
      <c r="F228" s="58"/>
      <c r="G228" s="58"/>
      <c r="H228" s="58"/>
      <c r="I228" s="59"/>
      <c r="J228" s="193"/>
      <c r="K228" s="60"/>
      <c r="L228" s="60"/>
      <c r="M228" s="56">
        <f>M227+IF(AND(K228="Pago",OR(E228='PC Receitas'!$O$4,E228='PC Receitas'!$O$5,E228='PC Receitas'!$O$6)),I228,IF(AND(K228="Pago",OR(E228='PC Receitas'!$O$7,E228='PC Receitas'!$O$8,E228='PC Receitas'!$O$9,E228='PC Receitas'!$O$10,E228='PC Receitas'!$O$11,E228='PC Receitas'!$O$12,E228='PC Receitas'!$O$13,E228='PC Receitas'!$O$14)),-I228,0))</f>
        <v>12927.7</v>
      </c>
      <c r="R228" s="153" t="e">
        <f t="shared" si="12"/>
        <v>#N/A</v>
      </c>
      <c r="S228" s="150" t="e">
        <f t="shared" si="13"/>
        <v>#N/A</v>
      </c>
      <c r="T228" s="150" t="e">
        <f t="shared" si="14"/>
        <v>#N/A</v>
      </c>
      <c r="U228" s="150" t="e">
        <f t="shared" si="15"/>
        <v>#N/A</v>
      </c>
      <c r="V228" s="154" t="e">
        <f>VLOOKUP(E228,'PC Receitas'!$O$4:$P$14,2,FALSE)</f>
        <v>#N/A</v>
      </c>
    </row>
    <row r="229" spans="3:22" ht="19.5" customHeight="1" thickTop="1" thickBot="1" x14ac:dyDescent="0.3">
      <c r="C229" s="58"/>
      <c r="D229" s="58" t="str">
        <f>IF(C229&lt;&gt;"",TEXT(C229,"00")&amp;"/05/"&amp;'Configurações Básicas'!$P$5,"")</f>
        <v/>
      </c>
      <c r="E229" s="58"/>
      <c r="F229" s="58"/>
      <c r="G229" s="58"/>
      <c r="H229" s="58"/>
      <c r="I229" s="59"/>
      <c r="J229" s="193"/>
      <c r="K229" s="60"/>
      <c r="L229" s="60"/>
      <c r="M229" s="56">
        <f>M228+IF(AND(K229="Pago",OR(E229='PC Receitas'!$O$4,E229='PC Receitas'!$O$5,E229='PC Receitas'!$O$6)),I229,IF(AND(K229="Pago",OR(E229='PC Receitas'!$O$7,E229='PC Receitas'!$O$8,E229='PC Receitas'!$O$9,E229='PC Receitas'!$O$10,E229='PC Receitas'!$O$11,E229='PC Receitas'!$O$12,E229='PC Receitas'!$O$13,E229='PC Receitas'!$O$14)),-I229,0))</f>
        <v>12927.7</v>
      </c>
      <c r="R229" s="153" t="e">
        <f t="shared" si="12"/>
        <v>#N/A</v>
      </c>
      <c r="S229" s="150" t="e">
        <f t="shared" si="13"/>
        <v>#N/A</v>
      </c>
      <c r="T229" s="150" t="e">
        <f t="shared" si="14"/>
        <v>#N/A</v>
      </c>
      <c r="U229" s="150" t="e">
        <f t="shared" si="15"/>
        <v>#N/A</v>
      </c>
      <c r="V229" s="154" t="e">
        <f>VLOOKUP(E229,'PC Receitas'!$O$4:$P$14,2,FALSE)</f>
        <v>#N/A</v>
      </c>
    </row>
    <row r="230" spans="3:22" ht="19.5" customHeight="1" thickTop="1" thickBot="1" x14ac:dyDescent="0.3">
      <c r="C230" s="58"/>
      <c r="D230" s="58" t="str">
        <f>IF(C230&lt;&gt;"",TEXT(C230,"00")&amp;"/05/"&amp;'Configurações Básicas'!$P$5,"")</f>
        <v/>
      </c>
      <c r="E230" s="58"/>
      <c r="F230" s="58"/>
      <c r="G230" s="58"/>
      <c r="H230" s="58"/>
      <c r="I230" s="59"/>
      <c r="J230" s="193"/>
      <c r="K230" s="60"/>
      <c r="L230" s="60"/>
      <c r="M230" s="56">
        <f>M229+IF(AND(K230="Pago",OR(E230='PC Receitas'!$O$4,E230='PC Receitas'!$O$5,E230='PC Receitas'!$O$6)),I230,IF(AND(K230="Pago",OR(E230='PC Receitas'!$O$7,E230='PC Receitas'!$O$8,E230='PC Receitas'!$O$9,E230='PC Receitas'!$O$10,E230='PC Receitas'!$O$11,E230='PC Receitas'!$O$12,E230='PC Receitas'!$O$13,E230='PC Receitas'!$O$14)),-I230,0))</f>
        <v>12927.7</v>
      </c>
      <c r="R230" s="153" t="e">
        <f t="shared" si="12"/>
        <v>#N/A</v>
      </c>
      <c r="S230" s="150" t="e">
        <f t="shared" si="13"/>
        <v>#N/A</v>
      </c>
      <c r="T230" s="150" t="e">
        <f t="shared" si="14"/>
        <v>#N/A</v>
      </c>
      <c r="U230" s="150" t="e">
        <f t="shared" si="15"/>
        <v>#N/A</v>
      </c>
      <c r="V230" s="154" t="e">
        <f>VLOOKUP(E230,'PC Receitas'!$O$4:$P$14,2,FALSE)</f>
        <v>#N/A</v>
      </c>
    </row>
    <row r="231" spans="3:22" ht="19.5" customHeight="1" thickTop="1" thickBot="1" x14ac:dyDescent="0.3">
      <c r="C231" s="58"/>
      <c r="D231" s="58" t="str">
        <f>IF(C231&lt;&gt;"",TEXT(C231,"00")&amp;"/05/"&amp;'Configurações Básicas'!$P$5,"")</f>
        <v/>
      </c>
      <c r="E231" s="58"/>
      <c r="F231" s="58"/>
      <c r="G231" s="58"/>
      <c r="H231" s="58"/>
      <c r="I231" s="59"/>
      <c r="J231" s="193"/>
      <c r="K231" s="60"/>
      <c r="L231" s="60"/>
      <c r="M231" s="56">
        <f>M230+IF(AND(K231="Pago",OR(E231='PC Receitas'!$O$4,E231='PC Receitas'!$O$5,E231='PC Receitas'!$O$6)),I231,IF(AND(K231="Pago",OR(E231='PC Receitas'!$O$7,E231='PC Receitas'!$O$8,E231='PC Receitas'!$O$9,E231='PC Receitas'!$O$10,E231='PC Receitas'!$O$11,E231='PC Receitas'!$O$12,E231='PC Receitas'!$O$13,E231='PC Receitas'!$O$14)),-I231,0))</f>
        <v>12927.7</v>
      </c>
      <c r="R231" s="153" t="e">
        <f t="shared" si="12"/>
        <v>#N/A</v>
      </c>
      <c r="S231" s="150" t="e">
        <f t="shared" si="13"/>
        <v>#N/A</v>
      </c>
      <c r="T231" s="150" t="e">
        <f t="shared" si="14"/>
        <v>#N/A</v>
      </c>
      <c r="U231" s="150" t="e">
        <f t="shared" si="15"/>
        <v>#N/A</v>
      </c>
      <c r="V231" s="154" t="e">
        <f>VLOOKUP(E231,'PC Receitas'!$O$4:$P$14,2,FALSE)</f>
        <v>#N/A</v>
      </c>
    </row>
    <row r="232" spans="3:22" ht="19.5" customHeight="1" thickTop="1" thickBot="1" x14ac:dyDescent="0.3">
      <c r="C232" s="58"/>
      <c r="D232" s="58" t="str">
        <f>IF(C232&lt;&gt;"",TEXT(C232,"00")&amp;"/05/"&amp;'Configurações Básicas'!$P$5,"")</f>
        <v/>
      </c>
      <c r="E232" s="58"/>
      <c r="F232" s="58"/>
      <c r="G232" s="58"/>
      <c r="H232" s="58"/>
      <c r="I232" s="59"/>
      <c r="J232" s="193"/>
      <c r="K232" s="60"/>
      <c r="L232" s="60"/>
      <c r="M232" s="56">
        <f>M231+IF(AND(K232="Pago",OR(E232='PC Receitas'!$O$4,E232='PC Receitas'!$O$5,E232='PC Receitas'!$O$6)),I232,IF(AND(K232="Pago",OR(E232='PC Receitas'!$O$7,E232='PC Receitas'!$O$8,E232='PC Receitas'!$O$9,E232='PC Receitas'!$O$10,E232='PC Receitas'!$O$11,E232='PC Receitas'!$O$12,E232='PC Receitas'!$O$13,E232='PC Receitas'!$O$14)),-I232,0))</f>
        <v>12927.7</v>
      </c>
      <c r="R232" s="153" t="e">
        <f t="shared" si="12"/>
        <v>#N/A</v>
      </c>
      <c r="S232" s="150" t="e">
        <f t="shared" si="13"/>
        <v>#N/A</v>
      </c>
      <c r="T232" s="150" t="e">
        <f t="shared" si="14"/>
        <v>#N/A</v>
      </c>
      <c r="U232" s="150" t="e">
        <f t="shared" si="15"/>
        <v>#N/A</v>
      </c>
      <c r="V232" s="154" t="e">
        <f>VLOOKUP(E232,'PC Receitas'!$O$4:$P$14,2,FALSE)</f>
        <v>#N/A</v>
      </c>
    </row>
    <row r="233" spans="3:22" ht="19.5" customHeight="1" thickTop="1" thickBot="1" x14ac:dyDescent="0.3">
      <c r="C233" s="58"/>
      <c r="D233" s="58" t="str">
        <f>IF(C233&lt;&gt;"",TEXT(C233,"00")&amp;"/05/"&amp;'Configurações Básicas'!$P$5,"")</f>
        <v/>
      </c>
      <c r="E233" s="58"/>
      <c r="F233" s="58"/>
      <c r="G233" s="58"/>
      <c r="H233" s="58"/>
      <c r="I233" s="59"/>
      <c r="J233" s="193"/>
      <c r="K233" s="60"/>
      <c r="L233" s="60"/>
      <c r="M233" s="56">
        <f>M232+IF(AND(K233="Pago",OR(E233='PC Receitas'!$O$4,E233='PC Receitas'!$O$5,E233='PC Receitas'!$O$6)),I233,IF(AND(K233="Pago",OR(E233='PC Receitas'!$O$7,E233='PC Receitas'!$O$8,E233='PC Receitas'!$O$9,E233='PC Receitas'!$O$10,E233='PC Receitas'!$O$11,E233='PC Receitas'!$O$12,E233='PC Receitas'!$O$13,E233='PC Receitas'!$O$14)),-I233,0))</f>
        <v>12927.7</v>
      </c>
      <c r="R233" s="153" t="e">
        <f t="shared" si="12"/>
        <v>#N/A</v>
      </c>
      <c r="S233" s="150" t="e">
        <f t="shared" si="13"/>
        <v>#N/A</v>
      </c>
      <c r="T233" s="150" t="e">
        <f t="shared" si="14"/>
        <v>#N/A</v>
      </c>
      <c r="U233" s="150" t="e">
        <f t="shared" si="15"/>
        <v>#N/A</v>
      </c>
      <c r="V233" s="154" t="e">
        <f>VLOOKUP(E233,'PC Receitas'!$O$4:$P$14,2,FALSE)</f>
        <v>#N/A</v>
      </c>
    </row>
    <row r="234" spans="3:22" ht="19.5" customHeight="1" thickTop="1" thickBot="1" x14ac:dyDescent="0.3">
      <c r="C234" s="58"/>
      <c r="D234" s="58" t="str">
        <f>IF(C234&lt;&gt;"",TEXT(C234,"00")&amp;"/05/"&amp;'Configurações Básicas'!$P$5,"")</f>
        <v/>
      </c>
      <c r="E234" s="58"/>
      <c r="F234" s="58"/>
      <c r="G234" s="58"/>
      <c r="H234" s="58"/>
      <c r="I234" s="59"/>
      <c r="J234" s="193"/>
      <c r="K234" s="60"/>
      <c r="L234" s="60"/>
      <c r="M234" s="56">
        <f>M233+IF(AND(K234="Pago",OR(E234='PC Receitas'!$O$4,E234='PC Receitas'!$O$5,E234='PC Receitas'!$O$6)),I234,IF(AND(K234="Pago",OR(E234='PC Receitas'!$O$7,E234='PC Receitas'!$O$8,E234='PC Receitas'!$O$9,E234='PC Receitas'!$O$10,E234='PC Receitas'!$O$11,E234='PC Receitas'!$O$12,E234='PC Receitas'!$O$13,E234='PC Receitas'!$O$14)),-I234,0))</f>
        <v>12927.7</v>
      </c>
      <c r="R234" s="153" t="e">
        <f t="shared" si="12"/>
        <v>#N/A</v>
      </c>
      <c r="S234" s="150" t="e">
        <f t="shared" si="13"/>
        <v>#N/A</v>
      </c>
      <c r="T234" s="150" t="e">
        <f t="shared" si="14"/>
        <v>#N/A</v>
      </c>
      <c r="U234" s="150" t="e">
        <f t="shared" si="15"/>
        <v>#N/A</v>
      </c>
      <c r="V234" s="154" t="e">
        <f>VLOOKUP(E234,'PC Receitas'!$O$4:$P$14,2,FALSE)</f>
        <v>#N/A</v>
      </c>
    </row>
    <row r="235" spans="3:22" ht="19.5" customHeight="1" thickTop="1" thickBot="1" x14ac:dyDescent="0.3">
      <c r="C235" s="58"/>
      <c r="D235" s="58" t="str">
        <f>IF(C235&lt;&gt;"",TEXT(C235,"00")&amp;"/05/"&amp;'Configurações Básicas'!$P$5,"")</f>
        <v/>
      </c>
      <c r="E235" s="58"/>
      <c r="F235" s="58"/>
      <c r="G235" s="58"/>
      <c r="H235" s="58"/>
      <c r="I235" s="59"/>
      <c r="J235" s="193"/>
      <c r="K235" s="60"/>
      <c r="L235" s="60"/>
      <c r="M235" s="56">
        <f>M234+IF(AND(K235="Pago",OR(E235='PC Receitas'!$O$4,E235='PC Receitas'!$O$5,E235='PC Receitas'!$O$6)),I235,IF(AND(K235="Pago",OR(E235='PC Receitas'!$O$7,E235='PC Receitas'!$O$8,E235='PC Receitas'!$O$9,E235='PC Receitas'!$O$10,E235='PC Receitas'!$O$11,E235='PC Receitas'!$O$12,E235='PC Receitas'!$O$13,E235='PC Receitas'!$O$14)),-I235,0))</f>
        <v>12927.7</v>
      </c>
      <c r="R235" s="153" t="e">
        <f t="shared" si="12"/>
        <v>#N/A</v>
      </c>
      <c r="S235" s="150" t="e">
        <f t="shared" si="13"/>
        <v>#N/A</v>
      </c>
      <c r="T235" s="150" t="e">
        <f t="shared" si="14"/>
        <v>#N/A</v>
      </c>
      <c r="U235" s="150" t="e">
        <f t="shared" si="15"/>
        <v>#N/A</v>
      </c>
      <c r="V235" s="154" t="e">
        <f>VLOOKUP(E235,'PC Receitas'!$O$4:$P$14,2,FALSE)</f>
        <v>#N/A</v>
      </c>
    </row>
    <row r="236" spans="3:22" ht="19.5" customHeight="1" thickTop="1" thickBot="1" x14ac:dyDescent="0.3">
      <c r="C236" s="58"/>
      <c r="D236" s="58" t="str">
        <f>IF(C236&lt;&gt;"",TEXT(C236,"00")&amp;"/05/"&amp;'Configurações Básicas'!$P$5,"")</f>
        <v/>
      </c>
      <c r="E236" s="58"/>
      <c r="F236" s="58"/>
      <c r="G236" s="58"/>
      <c r="H236" s="58"/>
      <c r="I236" s="59"/>
      <c r="J236" s="193"/>
      <c r="K236" s="60"/>
      <c r="L236" s="60"/>
      <c r="M236" s="56">
        <f>M235+IF(AND(K236="Pago",OR(E236='PC Receitas'!$O$4,E236='PC Receitas'!$O$5,E236='PC Receitas'!$O$6)),I236,IF(AND(K236="Pago",OR(E236='PC Receitas'!$O$7,E236='PC Receitas'!$O$8,E236='PC Receitas'!$O$9,E236='PC Receitas'!$O$10,E236='PC Receitas'!$O$11,E236='PC Receitas'!$O$12,E236='PC Receitas'!$O$13,E236='PC Receitas'!$O$14)),-I236,0))</f>
        <v>12927.7</v>
      </c>
      <c r="R236" s="153" t="e">
        <f t="shared" si="12"/>
        <v>#N/A</v>
      </c>
      <c r="S236" s="150" t="e">
        <f t="shared" si="13"/>
        <v>#N/A</v>
      </c>
      <c r="T236" s="150" t="e">
        <f t="shared" si="14"/>
        <v>#N/A</v>
      </c>
      <c r="U236" s="150" t="e">
        <f t="shared" si="15"/>
        <v>#N/A</v>
      </c>
      <c r="V236" s="154" t="e">
        <f>VLOOKUP(E236,'PC Receitas'!$O$4:$P$14,2,FALSE)</f>
        <v>#N/A</v>
      </c>
    </row>
    <row r="237" spans="3:22" ht="19.5" customHeight="1" thickTop="1" thickBot="1" x14ac:dyDescent="0.3">
      <c r="C237" s="58"/>
      <c r="D237" s="58" t="str">
        <f>IF(C237&lt;&gt;"",TEXT(C237,"00")&amp;"/05/"&amp;'Configurações Básicas'!$P$5,"")</f>
        <v/>
      </c>
      <c r="E237" s="58"/>
      <c r="F237" s="58"/>
      <c r="G237" s="58"/>
      <c r="H237" s="58"/>
      <c r="I237" s="59"/>
      <c r="J237" s="193"/>
      <c r="K237" s="60"/>
      <c r="L237" s="60"/>
      <c r="M237" s="56">
        <f>M236+IF(AND(K237="Pago",OR(E237='PC Receitas'!$O$4,E237='PC Receitas'!$O$5,E237='PC Receitas'!$O$6)),I237,IF(AND(K237="Pago",OR(E237='PC Receitas'!$O$7,E237='PC Receitas'!$O$8,E237='PC Receitas'!$O$9,E237='PC Receitas'!$O$10,E237='PC Receitas'!$O$11,E237='PC Receitas'!$O$12,E237='PC Receitas'!$O$13,E237='PC Receitas'!$O$14)),-I237,0))</f>
        <v>12927.7</v>
      </c>
      <c r="R237" s="153" t="e">
        <f t="shared" si="12"/>
        <v>#N/A</v>
      </c>
      <c r="S237" s="150" t="e">
        <f t="shared" si="13"/>
        <v>#N/A</v>
      </c>
      <c r="T237" s="150" t="e">
        <f t="shared" si="14"/>
        <v>#N/A</v>
      </c>
      <c r="U237" s="150" t="e">
        <f t="shared" si="15"/>
        <v>#N/A</v>
      </c>
      <c r="V237" s="154" t="e">
        <f>VLOOKUP(E237,'PC Receitas'!$O$4:$P$14,2,FALSE)</f>
        <v>#N/A</v>
      </c>
    </row>
    <row r="238" spans="3:22" ht="19.5" customHeight="1" thickTop="1" thickBot="1" x14ac:dyDescent="0.3">
      <c r="C238" s="58"/>
      <c r="D238" s="58" t="str">
        <f>IF(C238&lt;&gt;"",TEXT(C238,"00")&amp;"/05/"&amp;'Configurações Básicas'!$P$5,"")</f>
        <v/>
      </c>
      <c r="E238" s="58"/>
      <c r="F238" s="58"/>
      <c r="G238" s="58"/>
      <c r="H238" s="58"/>
      <c r="I238" s="59"/>
      <c r="J238" s="193"/>
      <c r="K238" s="60"/>
      <c r="L238" s="60"/>
      <c r="M238" s="56">
        <f>M237+IF(AND(K238="Pago",OR(E238='PC Receitas'!$O$4,E238='PC Receitas'!$O$5,E238='PC Receitas'!$O$6)),I238,IF(AND(K238="Pago",OR(E238='PC Receitas'!$O$7,E238='PC Receitas'!$O$8,E238='PC Receitas'!$O$9,E238='PC Receitas'!$O$10,E238='PC Receitas'!$O$11,E238='PC Receitas'!$O$12,E238='PC Receitas'!$O$13,E238='PC Receitas'!$O$14)),-I238,0))</f>
        <v>12927.7</v>
      </c>
      <c r="R238" s="153" t="e">
        <f t="shared" si="12"/>
        <v>#N/A</v>
      </c>
      <c r="S238" s="150" t="e">
        <f t="shared" si="13"/>
        <v>#N/A</v>
      </c>
      <c r="T238" s="150" t="e">
        <f t="shared" si="14"/>
        <v>#N/A</v>
      </c>
      <c r="U238" s="150" t="e">
        <f t="shared" si="15"/>
        <v>#N/A</v>
      </c>
      <c r="V238" s="154" t="e">
        <f>VLOOKUP(E238,'PC Receitas'!$O$4:$P$14,2,FALSE)</f>
        <v>#N/A</v>
      </c>
    </row>
    <row r="239" spans="3:22" ht="19.5" customHeight="1" thickTop="1" thickBot="1" x14ac:dyDescent="0.3">
      <c r="C239" s="58"/>
      <c r="D239" s="58" t="str">
        <f>IF(C239&lt;&gt;"",TEXT(C239,"00")&amp;"/05/"&amp;'Configurações Básicas'!$P$5,"")</f>
        <v/>
      </c>
      <c r="E239" s="58"/>
      <c r="F239" s="58"/>
      <c r="G239" s="58"/>
      <c r="H239" s="58"/>
      <c r="I239" s="59"/>
      <c r="J239" s="193"/>
      <c r="K239" s="60"/>
      <c r="L239" s="60"/>
      <c r="M239" s="56">
        <f>M238+IF(AND(K239="Pago",OR(E239='PC Receitas'!$O$4,E239='PC Receitas'!$O$5,E239='PC Receitas'!$O$6)),I239,IF(AND(K239="Pago",OR(E239='PC Receitas'!$O$7,E239='PC Receitas'!$O$8,E239='PC Receitas'!$O$9,E239='PC Receitas'!$O$10,E239='PC Receitas'!$O$11,E239='PC Receitas'!$O$12,E239='PC Receitas'!$O$13,E239='PC Receitas'!$O$14)),-I239,0))</f>
        <v>12927.7</v>
      </c>
      <c r="R239" s="153" t="e">
        <f t="shared" si="12"/>
        <v>#N/A</v>
      </c>
      <c r="S239" s="150" t="e">
        <f t="shared" si="13"/>
        <v>#N/A</v>
      </c>
      <c r="T239" s="150" t="e">
        <f t="shared" si="14"/>
        <v>#N/A</v>
      </c>
      <c r="U239" s="150" t="e">
        <f t="shared" si="15"/>
        <v>#N/A</v>
      </c>
      <c r="V239" s="154" t="e">
        <f>VLOOKUP(E239,'PC Receitas'!$O$4:$P$14,2,FALSE)</f>
        <v>#N/A</v>
      </c>
    </row>
    <row r="240" spans="3:22" ht="19.5" customHeight="1" thickTop="1" thickBot="1" x14ac:dyDescent="0.3">
      <c r="C240" s="58"/>
      <c r="D240" s="58" t="str">
        <f>IF(C240&lt;&gt;"",TEXT(C240,"00")&amp;"/05/"&amp;'Configurações Básicas'!$P$5,"")</f>
        <v/>
      </c>
      <c r="E240" s="58"/>
      <c r="F240" s="58"/>
      <c r="G240" s="58"/>
      <c r="H240" s="58"/>
      <c r="I240" s="59"/>
      <c r="J240" s="193"/>
      <c r="K240" s="60"/>
      <c r="L240" s="60"/>
      <c r="M240" s="56">
        <f>M239+IF(AND(K240="Pago",OR(E240='PC Receitas'!$O$4,E240='PC Receitas'!$O$5,E240='PC Receitas'!$O$6)),I240,IF(AND(K240="Pago",OR(E240='PC Receitas'!$O$7,E240='PC Receitas'!$O$8,E240='PC Receitas'!$O$9,E240='PC Receitas'!$O$10,E240='PC Receitas'!$O$11,E240='PC Receitas'!$O$12,E240='PC Receitas'!$O$13,E240='PC Receitas'!$O$14)),-I240,0))</f>
        <v>12927.7</v>
      </c>
      <c r="R240" s="153" t="e">
        <f t="shared" si="12"/>
        <v>#N/A</v>
      </c>
      <c r="S240" s="150" t="e">
        <f t="shared" si="13"/>
        <v>#N/A</v>
      </c>
      <c r="T240" s="150" t="e">
        <f t="shared" si="14"/>
        <v>#N/A</v>
      </c>
      <c r="U240" s="150" t="e">
        <f t="shared" si="15"/>
        <v>#N/A</v>
      </c>
      <c r="V240" s="154" t="e">
        <f>VLOOKUP(E240,'PC Receitas'!$O$4:$P$14,2,FALSE)</f>
        <v>#N/A</v>
      </c>
    </row>
    <row r="241" spans="3:22" ht="19.5" customHeight="1" thickTop="1" thickBot="1" x14ac:dyDescent="0.3">
      <c r="C241" s="58"/>
      <c r="D241" s="58" t="str">
        <f>IF(C241&lt;&gt;"",TEXT(C241,"00")&amp;"/05/"&amp;'Configurações Básicas'!$P$5,"")</f>
        <v/>
      </c>
      <c r="E241" s="58"/>
      <c r="F241" s="58"/>
      <c r="G241" s="58"/>
      <c r="H241" s="58"/>
      <c r="I241" s="59"/>
      <c r="J241" s="193"/>
      <c r="K241" s="60"/>
      <c r="L241" s="60"/>
      <c r="M241" s="56">
        <f>M240+IF(AND(K241="Pago",OR(E241='PC Receitas'!$O$4,E241='PC Receitas'!$O$5,E241='PC Receitas'!$O$6)),I241,IF(AND(K241="Pago",OR(E241='PC Receitas'!$O$7,E241='PC Receitas'!$O$8,E241='PC Receitas'!$O$9,E241='PC Receitas'!$O$10,E241='PC Receitas'!$O$11,E241='PC Receitas'!$O$12,E241='PC Receitas'!$O$13,E241='PC Receitas'!$O$14)),-I241,0))</f>
        <v>12927.7</v>
      </c>
      <c r="R241" s="153" t="e">
        <f t="shared" si="12"/>
        <v>#N/A</v>
      </c>
      <c r="S241" s="150" t="e">
        <f t="shared" si="13"/>
        <v>#N/A</v>
      </c>
      <c r="T241" s="150" t="e">
        <f t="shared" si="14"/>
        <v>#N/A</v>
      </c>
      <c r="U241" s="150" t="e">
        <f t="shared" si="15"/>
        <v>#N/A</v>
      </c>
      <c r="V241" s="154" t="e">
        <f>VLOOKUP(E241,'PC Receitas'!$O$4:$P$14,2,FALSE)</f>
        <v>#N/A</v>
      </c>
    </row>
    <row r="242" spans="3:22" ht="19.5" customHeight="1" thickTop="1" thickBot="1" x14ac:dyDescent="0.3">
      <c r="C242" s="58"/>
      <c r="D242" s="58" t="str">
        <f>IF(C242&lt;&gt;"",TEXT(C242,"00")&amp;"/05/"&amp;'Configurações Básicas'!$P$5,"")</f>
        <v/>
      </c>
      <c r="E242" s="58"/>
      <c r="F242" s="58"/>
      <c r="G242" s="58"/>
      <c r="H242" s="58"/>
      <c r="I242" s="59"/>
      <c r="J242" s="193"/>
      <c r="K242" s="60"/>
      <c r="L242" s="60"/>
      <c r="M242" s="56">
        <f>M241+IF(AND(K242="Pago",OR(E242='PC Receitas'!$O$4,E242='PC Receitas'!$O$5,E242='PC Receitas'!$O$6)),I242,IF(AND(K242="Pago",OR(E242='PC Receitas'!$O$7,E242='PC Receitas'!$O$8,E242='PC Receitas'!$O$9,E242='PC Receitas'!$O$10,E242='PC Receitas'!$O$11,E242='PC Receitas'!$O$12,E242='PC Receitas'!$O$13,E242='PC Receitas'!$O$14)),-I242,0))</f>
        <v>12927.7</v>
      </c>
      <c r="R242" s="153" t="e">
        <f t="shared" si="12"/>
        <v>#N/A</v>
      </c>
      <c r="S242" s="150" t="e">
        <f t="shared" si="13"/>
        <v>#N/A</v>
      </c>
      <c r="T242" s="150" t="e">
        <f t="shared" si="14"/>
        <v>#N/A</v>
      </c>
      <c r="U242" s="150" t="e">
        <f t="shared" si="15"/>
        <v>#N/A</v>
      </c>
      <c r="V242" s="154" t="e">
        <f>VLOOKUP(E242,'PC Receitas'!$O$4:$P$14,2,FALSE)</f>
        <v>#N/A</v>
      </c>
    </row>
    <row r="243" spans="3:22" ht="19.5" customHeight="1" thickTop="1" thickBot="1" x14ac:dyDescent="0.3">
      <c r="C243" s="58"/>
      <c r="D243" s="58" t="str">
        <f>IF(C243&lt;&gt;"",TEXT(C243,"00")&amp;"/05/"&amp;'Configurações Básicas'!$P$5,"")</f>
        <v/>
      </c>
      <c r="E243" s="58"/>
      <c r="F243" s="58"/>
      <c r="G243" s="58"/>
      <c r="H243" s="58"/>
      <c r="I243" s="59"/>
      <c r="J243" s="193"/>
      <c r="K243" s="60"/>
      <c r="L243" s="60"/>
      <c r="M243" s="56">
        <f>M242+IF(AND(K243="Pago",OR(E243='PC Receitas'!$O$4,E243='PC Receitas'!$O$5,E243='PC Receitas'!$O$6)),I243,IF(AND(K243="Pago",OR(E243='PC Receitas'!$O$7,E243='PC Receitas'!$O$8,E243='PC Receitas'!$O$9,E243='PC Receitas'!$O$10,E243='PC Receitas'!$O$11,E243='PC Receitas'!$O$12,E243='PC Receitas'!$O$13,E243='PC Receitas'!$O$14)),-I243,0))</f>
        <v>12927.7</v>
      </c>
      <c r="R243" s="153" t="e">
        <f t="shared" si="12"/>
        <v>#N/A</v>
      </c>
      <c r="S243" s="150" t="e">
        <f t="shared" si="13"/>
        <v>#N/A</v>
      </c>
      <c r="T243" s="150" t="e">
        <f t="shared" si="14"/>
        <v>#N/A</v>
      </c>
      <c r="U243" s="150" t="e">
        <f t="shared" si="15"/>
        <v>#N/A</v>
      </c>
      <c r="V243" s="154" t="e">
        <f>VLOOKUP(E243,'PC Receitas'!$O$4:$P$14,2,FALSE)</f>
        <v>#N/A</v>
      </c>
    </row>
    <row r="244" spans="3:22" ht="19.5" customHeight="1" thickTop="1" thickBot="1" x14ac:dyDescent="0.3">
      <c r="C244" s="58"/>
      <c r="D244" s="58" t="str">
        <f>IF(C244&lt;&gt;"",TEXT(C244,"00")&amp;"/05/"&amp;'Configurações Básicas'!$P$5,"")</f>
        <v/>
      </c>
      <c r="E244" s="58"/>
      <c r="F244" s="58"/>
      <c r="G244" s="58"/>
      <c r="H244" s="58"/>
      <c r="I244" s="59"/>
      <c r="J244" s="193"/>
      <c r="K244" s="60"/>
      <c r="L244" s="60"/>
      <c r="M244" s="56">
        <f>M243+IF(AND(K244="Pago",OR(E244='PC Receitas'!$O$4,E244='PC Receitas'!$O$5,E244='PC Receitas'!$O$6)),I244,IF(AND(K244="Pago",OR(E244='PC Receitas'!$O$7,E244='PC Receitas'!$O$8,E244='PC Receitas'!$O$9,E244='PC Receitas'!$O$10,E244='PC Receitas'!$O$11,E244='PC Receitas'!$O$12,E244='PC Receitas'!$O$13,E244='PC Receitas'!$O$14)),-I244,0))</f>
        <v>12927.7</v>
      </c>
      <c r="R244" s="153" t="e">
        <f t="shared" si="12"/>
        <v>#N/A</v>
      </c>
      <c r="S244" s="150" t="e">
        <f t="shared" si="13"/>
        <v>#N/A</v>
      </c>
      <c r="T244" s="150" t="e">
        <f t="shared" si="14"/>
        <v>#N/A</v>
      </c>
      <c r="U244" s="150" t="e">
        <f t="shared" si="15"/>
        <v>#N/A</v>
      </c>
      <c r="V244" s="154" t="e">
        <f>VLOOKUP(E244,'PC Receitas'!$O$4:$P$14,2,FALSE)</f>
        <v>#N/A</v>
      </c>
    </row>
    <row r="245" spans="3:22" ht="19.5" customHeight="1" thickTop="1" thickBot="1" x14ac:dyDescent="0.3">
      <c r="C245" s="58"/>
      <c r="D245" s="58" t="str">
        <f>IF(C245&lt;&gt;"",TEXT(C245,"00")&amp;"/05/"&amp;'Configurações Básicas'!$P$5,"")</f>
        <v/>
      </c>
      <c r="E245" s="58"/>
      <c r="F245" s="58"/>
      <c r="G245" s="58"/>
      <c r="H245" s="58"/>
      <c r="I245" s="59"/>
      <c r="J245" s="193"/>
      <c r="K245" s="60"/>
      <c r="L245" s="60"/>
      <c r="M245" s="56">
        <f>M244+IF(AND(K245="Pago",OR(E245='PC Receitas'!$O$4,E245='PC Receitas'!$O$5,E245='PC Receitas'!$O$6)),I245,IF(AND(K245="Pago",OR(E245='PC Receitas'!$O$7,E245='PC Receitas'!$O$8,E245='PC Receitas'!$O$9,E245='PC Receitas'!$O$10,E245='PC Receitas'!$O$11,E245='PC Receitas'!$O$12,E245='PC Receitas'!$O$13,E245='PC Receitas'!$O$14)),-I245,0))</f>
        <v>12927.7</v>
      </c>
      <c r="R245" s="153" t="e">
        <f t="shared" si="12"/>
        <v>#N/A</v>
      </c>
      <c r="S245" s="150" t="e">
        <f t="shared" si="13"/>
        <v>#N/A</v>
      </c>
      <c r="T245" s="150" t="e">
        <f t="shared" si="14"/>
        <v>#N/A</v>
      </c>
      <c r="U245" s="150" t="e">
        <f t="shared" si="15"/>
        <v>#N/A</v>
      </c>
      <c r="V245" s="154" t="e">
        <f>VLOOKUP(E245,'PC Receitas'!$O$4:$P$14,2,FALSE)</f>
        <v>#N/A</v>
      </c>
    </row>
    <row r="246" spans="3:22" ht="19.5" customHeight="1" thickTop="1" thickBot="1" x14ac:dyDescent="0.3">
      <c r="C246" s="58"/>
      <c r="D246" s="58" t="str">
        <f>IF(C246&lt;&gt;"",TEXT(C246,"00")&amp;"/05/"&amp;'Configurações Básicas'!$P$5,"")</f>
        <v/>
      </c>
      <c r="E246" s="58"/>
      <c r="F246" s="58"/>
      <c r="G246" s="58"/>
      <c r="H246" s="58"/>
      <c r="I246" s="59"/>
      <c r="J246" s="193"/>
      <c r="K246" s="60"/>
      <c r="L246" s="60"/>
      <c r="M246" s="56">
        <f>M245+IF(AND(K246="Pago",OR(E246='PC Receitas'!$O$4,E246='PC Receitas'!$O$5,E246='PC Receitas'!$O$6)),I246,IF(AND(K246="Pago",OR(E246='PC Receitas'!$O$7,E246='PC Receitas'!$O$8,E246='PC Receitas'!$O$9,E246='PC Receitas'!$O$10,E246='PC Receitas'!$O$11,E246='PC Receitas'!$O$12,E246='PC Receitas'!$O$13,E246='PC Receitas'!$O$14)),-I246,0))</f>
        <v>12927.7</v>
      </c>
      <c r="R246" s="153" t="e">
        <f t="shared" si="12"/>
        <v>#N/A</v>
      </c>
      <c r="S246" s="150" t="e">
        <f t="shared" si="13"/>
        <v>#N/A</v>
      </c>
      <c r="T246" s="150" t="e">
        <f t="shared" si="14"/>
        <v>#N/A</v>
      </c>
      <c r="U246" s="150" t="e">
        <f t="shared" si="15"/>
        <v>#N/A</v>
      </c>
      <c r="V246" s="154" t="e">
        <f>VLOOKUP(E246,'PC Receitas'!$O$4:$P$14,2,FALSE)</f>
        <v>#N/A</v>
      </c>
    </row>
    <row r="247" spans="3:22" ht="19.5" customHeight="1" thickTop="1" thickBot="1" x14ac:dyDescent="0.3">
      <c r="C247" s="58"/>
      <c r="D247" s="58" t="str">
        <f>IF(C247&lt;&gt;"",TEXT(C247,"00")&amp;"/05/"&amp;'Configurações Básicas'!$P$5,"")</f>
        <v/>
      </c>
      <c r="E247" s="58"/>
      <c r="F247" s="58"/>
      <c r="G247" s="58"/>
      <c r="H247" s="58"/>
      <c r="I247" s="59"/>
      <c r="J247" s="193"/>
      <c r="K247" s="60"/>
      <c r="L247" s="60"/>
      <c r="M247" s="56">
        <f>M246+IF(AND(K247="Pago",OR(E247='PC Receitas'!$O$4,E247='PC Receitas'!$O$5,E247='PC Receitas'!$O$6)),I247,IF(AND(K247="Pago",OR(E247='PC Receitas'!$O$7,E247='PC Receitas'!$O$8,E247='PC Receitas'!$O$9,E247='PC Receitas'!$O$10,E247='PC Receitas'!$O$11,E247='PC Receitas'!$O$12,E247='PC Receitas'!$O$13,E247='PC Receitas'!$O$14)),-I247,0))</f>
        <v>12927.7</v>
      </c>
      <c r="R247" s="153" t="e">
        <f t="shared" si="12"/>
        <v>#N/A</v>
      </c>
      <c r="S247" s="150" t="e">
        <f t="shared" si="13"/>
        <v>#N/A</v>
      </c>
      <c r="T247" s="150" t="e">
        <f t="shared" si="14"/>
        <v>#N/A</v>
      </c>
      <c r="U247" s="150" t="e">
        <f t="shared" si="15"/>
        <v>#N/A</v>
      </c>
      <c r="V247" s="154" t="e">
        <f>VLOOKUP(E247,'PC Receitas'!$O$4:$P$14,2,FALSE)</f>
        <v>#N/A</v>
      </c>
    </row>
    <row r="248" spans="3:22" ht="19.5" customHeight="1" thickTop="1" thickBot="1" x14ac:dyDescent="0.3">
      <c r="C248" s="58"/>
      <c r="D248" s="58" t="str">
        <f>IF(C248&lt;&gt;"",TEXT(C248,"00")&amp;"/05/"&amp;'Configurações Básicas'!$P$5,"")</f>
        <v/>
      </c>
      <c r="E248" s="58"/>
      <c r="F248" s="58"/>
      <c r="G248" s="58"/>
      <c r="H248" s="58"/>
      <c r="I248" s="59"/>
      <c r="J248" s="193"/>
      <c r="K248" s="60"/>
      <c r="L248" s="60"/>
      <c r="M248" s="56">
        <f>M247+IF(AND(K248="Pago",OR(E248='PC Receitas'!$O$4,E248='PC Receitas'!$O$5,E248='PC Receitas'!$O$6)),I248,IF(AND(K248="Pago",OR(E248='PC Receitas'!$O$7,E248='PC Receitas'!$O$8,E248='PC Receitas'!$O$9,E248='PC Receitas'!$O$10,E248='PC Receitas'!$O$11,E248='PC Receitas'!$O$12,E248='PC Receitas'!$O$13,E248='PC Receitas'!$O$14)),-I248,0))</f>
        <v>12927.7</v>
      </c>
      <c r="R248" s="153" t="e">
        <f t="shared" si="12"/>
        <v>#N/A</v>
      </c>
      <c r="S248" s="150" t="e">
        <f t="shared" si="13"/>
        <v>#N/A</v>
      </c>
      <c r="T248" s="150" t="e">
        <f t="shared" si="14"/>
        <v>#N/A</v>
      </c>
      <c r="U248" s="150" t="e">
        <f t="shared" si="15"/>
        <v>#N/A</v>
      </c>
      <c r="V248" s="154" t="e">
        <f>VLOOKUP(E248,'PC Receitas'!$O$4:$P$14,2,FALSE)</f>
        <v>#N/A</v>
      </c>
    </row>
    <row r="249" spans="3:22" ht="19.5" customHeight="1" thickTop="1" thickBot="1" x14ac:dyDescent="0.3">
      <c r="C249" s="58"/>
      <c r="D249" s="58" t="str">
        <f>IF(C249&lt;&gt;"",TEXT(C249,"00")&amp;"/05/"&amp;'Configurações Básicas'!$P$5,"")</f>
        <v/>
      </c>
      <c r="E249" s="58"/>
      <c r="F249" s="58"/>
      <c r="G249" s="58"/>
      <c r="H249" s="58"/>
      <c r="I249" s="59"/>
      <c r="J249" s="193"/>
      <c r="K249" s="60"/>
      <c r="L249" s="60"/>
      <c r="M249" s="56">
        <f>M248+IF(AND(K249="Pago",OR(E249='PC Receitas'!$O$4,E249='PC Receitas'!$O$5,E249='PC Receitas'!$O$6)),I249,IF(AND(K249="Pago",OR(E249='PC Receitas'!$O$7,E249='PC Receitas'!$O$8,E249='PC Receitas'!$O$9,E249='PC Receitas'!$O$10,E249='PC Receitas'!$O$11,E249='PC Receitas'!$O$12,E249='PC Receitas'!$O$13,E249='PC Receitas'!$O$14)),-I249,0))</f>
        <v>12927.7</v>
      </c>
      <c r="R249" s="153" t="e">
        <f t="shared" si="12"/>
        <v>#N/A</v>
      </c>
      <c r="S249" s="150" t="e">
        <f t="shared" si="13"/>
        <v>#N/A</v>
      </c>
      <c r="T249" s="150" t="e">
        <f t="shared" si="14"/>
        <v>#N/A</v>
      </c>
      <c r="U249" s="150" t="e">
        <f t="shared" si="15"/>
        <v>#N/A</v>
      </c>
      <c r="V249" s="154" t="e">
        <f>VLOOKUP(E249,'PC Receitas'!$O$4:$P$14,2,FALSE)</f>
        <v>#N/A</v>
      </c>
    </row>
    <row r="250" spans="3:22" ht="19.5" customHeight="1" thickTop="1" thickBot="1" x14ac:dyDescent="0.3">
      <c r="C250" s="58"/>
      <c r="D250" s="58" t="str">
        <f>IF(C250&lt;&gt;"",TEXT(C250,"00")&amp;"/05/"&amp;'Configurações Básicas'!$P$5,"")</f>
        <v/>
      </c>
      <c r="E250" s="58"/>
      <c r="F250" s="58"/>
      <c r="G250" s="58"/>
      <c r="H250" s="58"/>
      <c r="I250" s="59"/>
      <c r="J250" s="193"/>
      <c r="K250" s="60"/>
      <c r="L250" s="60"/>
      <c r="M250" s="56">
        <f>M249+IF(AND(K250="Pago",OR(E250='PC Receitas'!$O$4,E250='PC Receitas'!$O$5,E250='PC Receitas'!$O$6)),I250,IF(AND(K250="Pago",OR(E250='PC Receitas'!$O$7,E250='PC Receitas'!$O$8,E250='PC Receitas'!$O$9,E250='PC Receitas'!$O$10,E250='PC Receitas'!$O$11,E250='PC Receitas'!$O$12,E250='PC Receitas'!$O$13,E250='PC Receitas'!$O$14)),-I250,0))</f>
        <v>12927.7</v>
      </c>
      <c r="R250" s="153" t="e">
        <f t="shared" si="12"/>
        <v>#N/A</v>
      </c>
      <c r="S250" s="150" t="e">
        <f t="shared" si="13"/>
        <v>#N/A</v>
      </c>
      <c r="T250" s="150" t="e">
        <f t="shared" si="14"/>
        <v>#N/A</v>
      </c>
      <c r="U250" s="150" t="e">
        <f t="shared" si="15"/>
        <v>#N/A</v>
      </c>
      <c r="V250" s="154" t="e">
        <f>VLOOKUP(E250,'PC Receitas'!$O$4:$P$14,2,FALSE)</f>
        <v>#N/A</v>
      </c>
    </row>
    <row r="251" spans="3:22" ht="19.5" customHeight="1" thickTop="1" thickBot="1" x14ac:dyDescent="0.3">
      <c r="C251" s="58"/>
      <c r="D251" s="58" t="str">
        <f>IF(C251&lt;&gt;"",TEXT(C251,"00")&amp;"/05/"&amp;'Configurações Básicas'!$P$5,"")</f>
        <v/>
      </c>
      <c r="E251" s="58"/>
      <c r="F251" s="58"/>
      <c r="G251" s="58"/>
      <c r="H251" s="58"/>
      <c r="I251" s="59"/>
      <c r="J251" s="193"/>
      <c r="K251" s="60"/>
      <c r="L251" s="60"/>
      <c r="M251" s="56">
        <f>M250+IF(AND(K251="Pago",OR(E251='PC Receitas'!$O$4,E251='PC Receitas'!$O$5,E251='PC Receitas'!$O$6)),I251,IF(AND(K251="Pago",OR(E251='PC Receitas'!$O$7,E251='PC Receitas'!$O$8,E251='PC Receitas'!$O$9,E251='PC Receitas'!$O$10,E251='PC Receitas'!$O$11,E251='PC Receitas'!$O$12,E251='PC Receitas'!$O$13,E251='PC Receitas'!$O$14)),-I251,0))</f>
        <v>12927.7</v>
      </c>
      <c r="R251" s="153" t="e">
        <f t="shared" si="12"/>
        <v>#N/A</v>
      </c>
      <c r="S251" s="150" t="e">
        <f t="shared" si="13"/>
        <v>#N/A</v>
      </c>
      <c r="T251" s="150" t="e">
        <f t="shared" si="14"/>
        <v>#N/A</v>
      </c>
      <c r="U251" s="150" t="e">
        <f t="shared" si="15"/>
        <v>#N/A</v>
      </c>
      <c r="V251" s="154" t="e">
        <f>VLOOKUP(E251,'PC Receitas'!$O$4:$P$14,2,FALSE)</f>
        <v>#N/A</v>
      </c>
    </row>
    <row r="252" spans="3:22" ht="19.5" customHeight="1" thickTop="1" thickBot="1" x14ac:dyDescent="0.3">
      <c r="C252" s="58"/>
      <c r="D252" s="58" t="str">
        <f>IF(C252&lt;&gt;"",TEXT(C252,"00")&amp;"/05/"&amp;'Configurações Básicas'!$P$5,"")</f>
        <v/>
      </c>
      <c r="E252" s="58"/>
      <c r="F252" s="58"/>
      <c r="G252" s="58"/>
      <c r="H252" s="58"/>
      <c r="I252" s="59"/>
      <c r="J252" s="193"/>
      <c r="K252" s="60"/>
      <c r="L252" s="60"/>
      <c r="M252" s="56">
        <f>M251+IF(AND(K252="Pago",OR(E252='PC Receitas'!$O$4,E252='PC Receitas'!$O$5,E252='PC Receitas'!$O$6)),I252,IF(AND(K252="Pago",OR(E252='PC Receitas'!$O$7,E252='PC Receitas'!$O$8,E252='PC Receitas'!$O$9,E252='PC Receitas'!$O$10,E252='PC Receitas'!$O$11,E252='PC Receitas'!$O$12,E252='PC Receitas'!$O$13,E252='PC Receitas'!$O$14)),-I252,0))</f>
        <v>12927.7</v>
      </c>
      <c r="R252" s="153" t="e">
        <f t="shared" si="12"/>
        <v>#N/A</v>
      </c>
      <c r="S252" s="150" t="e">
        <f t="shared" si="13"/>
        <v>#N/A</v>
      </c>
      <c r="T252" s="150" t="e">
        <f t="shared" si="14"/>
        <v>#N/A</v>
      </c>
      <c r="U252" s="150" t="e">
        <f t="shared" si="15"/>
        <v>#N/A</v>
      </c>
      <c r="V252" s="154" t="e">
        <f>VLOOKUP(E252,'PC Receitas'!$O$4:$P$14,2,FALSE)</f>
        <v>#N/A</v>
      </c>
    </row>
    <row r="253" spans="3:22" ht="19.5" customHeight="1" thickTop="1" thickBot="1" x14ac:dyDescent="0.3">
      <c r="C253" s="58"/>
      <c r="D253" s="58" t="str">
        <f>IF(C253&lt;&gt;"",TEXT(C253,"00")&amp;"/05/"&amp;'Configurações Básicas'!$P$5,"")</f>
        <v/>
      </c>
      <c r="E253" s="58"/>
      <c r="F253" s="58"/>
      <c r="G253" s="58"/>
      <c r="H253" s="58"/>
      <c r="I253" s="59"/>
      <c r="J253" s="193"/>
      <c r="K253" s="60"/>
      <c r="L253" s="60"/>
      <c r="M253" s="56">
        <f>M252+IF(AND(K253="Pago",OR(E253='PC Receitas'!$O$4,E253='PC Receitas'!$O$5,E253='PC Receitas'!$O$6)),I253,IF(AND(K253="Pago",OR(E253='PC Receitas'!$O$7,E253='PC Receitas'!$O$8,E253='PC Receitas'!$O$9,E253='PC Receitas'!$O$10,E253='PC Receitas'!$O$11,E253='PC Receitas'!$O$12,E253='PC Receitas'!$O$13,E253='PC Receitas'!$O$14)),-I253,0))</f>
        <v>12927.7</v>
      </c>
      <c r="R253" s="153" t="e">
        <f t="shared" si="12"/>
        <v>#N/A</v>
      </c>
      <c r="S253" s="150" t="e">
        <f t="shared" si="13"/>
        <v>#N/A</v>
      </c>
      <c r="T253" s="150" t="e">
        <f t="shared" si="14"/>
        <v>#N/A</v>
      </c>
      <c r="U253" s="150" t="e">
        <f t="shared" si="15"/>
        <v>#N/A</v>
      </c>
      <c r="V253" s="154" t="e">
        <f>VLOOKUP(E253,'PC Receitas'!$O$4:$P$14,2,FALSE)</f>
        <v>#N/A</v>
      </c>
    </row>
    <row r="254" spans="3:22" ht="19.5" customHeight="1" thickTop="1" thickBot="1" x14ac:dyDescent="0.3">
      <c r="C254" s="58"/>
      <c r="D254" s="58" t="str">
        <f>IF(C254&lt;&gt;"",TEXT(C254,"00")&amp;"/05/"&amp;'Configurações Básicas'!$P$5,"")</f>
        <v/>
      </c>
      <c r="E254" s="58"/>
      <c r="F254" s="58"/>
      <c r="G254" s="58"/>
      <c r="H254" s="58"/>
      <c r="I254" s="59"/>
      <c r="J254" s="193"/>
      <c r="K254" s="60"/>
      <c r="L254" s="60"/>
      <c r="M254" s="56">
        <f>M253+IF(AND(K254="Pago",OR(E254='PC Receitas'!$O$4,E254='PC Receitas'!$O$5,E254='PC Receitas'!$O$6)),I254,IF(AND(K254="Pago",OR(E254='PC Receitas'!$O$7,E254='PC Receitas'!$O$8,E254='PC Receitas'!$O$9,E254='PC Receitas'!$O$10,E254='PC Receitas'!$O$11,E254='PC Receitas'!$O$12,E254='PC Receitas'!$O$13,E254='PC Receitas'!$O$14)),-I254,0))</f>
        <v>12927.7</v>
      </c>
      <c r="R254" s="153" t="e">
        <f t="shared" si="12"/>
        <v>#N/A</v>
      </c>
      <c r="S254" s="150" t="e">
        <f t="shared" si="13"/>
        <v>#N/A</v>
      </c>
      <c r="T254" s="150" t="e">
        <f t="shared" si="14"/>
        <v>#N/A</v>
      </c>
      <c r="U254" s="150" t="e">
        <f t="shared" si="15"/>
        <v>#N/A</v>
      </c>
      <c r="V254" s="154" t="e">
        <f>VLOOKUP(E254,'PC Receitas'!$O$4:$P$14,2,FALSE)</f>
        <v>#N/A</v>
      </c>
    </row>
    <row r="255" spans="3:22" ht="19.5" customHeight="1" thickTop="1" thickBot="1" x14ac:dyDescent="0.3">
      <c r="C255" s="58"/>
      <c r="D255" s="58" t="str">
        <f>IF(C255&lt;&gt;"",TEXT(C255,"00")&amp;"/05/"&amp;'Configurações Básicas'!$P$5,"")</f>
        <v/>
      </c>
      <c r="E255" s="58"/>
      <c r="F255" s="58"/>
      <c r="G255" s="58"/>
      <c r="H255" s="58"/>
      <c r="I255" s="59"/>
      <c r="J255" s="193"/>
      <c r="K255" s="60"/>
      <c r="L255" s="60"/>
      <c r="M255" s="56">
        <f>M254+IF(AND(K255="Pago",OR(E255='PC Receitas'!$O$4,E255='PC Receitas'!$O$5,E255='PC Receitas'!$O$6)),I255,IF(AND(K255="Pago",OR(E255='PC Receitas'!$O$7,E255='PC Receitas'!$O$8,E255='PC Receitas'!$O$9,E255='PC Receitas'!$O$10,E255='PC Receitas'!$O$11,E255='PC Receitas'!$O$12,E255='PC Receitas'!$O$13,E255='PC Receitas'!$O$14)),-I255,0))</f>
        <v>12927.7</v>
      </c>
      <c r="R255" s="153" t="e">
        <f t="shared" si="12"/>
        <v>#N/A</v>
      </c>
      <c r="S255" s="150" t="e">
        <f t="shared" si="13"/>
        <v>#N/A</v>
      </c>
      <c r="T255" s="150" t="e">
        <f t="shared" si="14"/>
        <v>#N/A</v>
      </c>
      <c r="U255" s="150" t="e">
        <f t="shared" si="15"/>
        <v>#N/A</v>
      </c>
      <c r="V255" s="154" t="e">
        <f>VLOOKUP(E255,'PC Receitas'!$O$4:$P$14,2,FALSE)</f>
        <v>#N/A</v>
      </c>
    </row>
    <row r="256" spans="3:22" ht="19.5" customHeight="1" thickTop="1" thickBot="1" x14ac:dyDescent="0.3">
      <c r="C256" s="58"/>
      <c r="D256" s="58" t="str">
        <f>IF(C256&lt;&gt;"",TEXT(C256,"00")&amp;"/05/"&amp;'Configurações Básicas'!$P$5,"")</f>
        <v/>
      </c>
      <c r="E256" s="58"/>
      <c r="F256" s="58"/>
      <c r="G256" s="58"/>
      <c r="H256" s="58"/>
      <c r="I256" s="59"/>
      <c r="J256" s="193"/>
      <c r="K256" s="60"/>
      <c r="L256" s="60"/>
      <c r="M256" s="56">
        <f>M255+IF(AND(K256="Pago",OR(E256='PC Receitas'!$O$4,E256='PC Receitas'!$O$5,E256='PC Receitas'!$O$6)),I256,IF(AND(K256="Pago",OR(E256='PC Receitas'!$O$7,E256='PC Receitas'!$O$8,E256='PC Receitas'!$O$9,E256='PC Receitas'!$O$10,E256='PC Receitas'!$O$11,E256='PC Receitas'!$O$12,E256='PC Receitas'!$O$13,E256='PC Receitas'!$O$14)),-I256,0))</f>
        <v>12927.7</v>
      </c>
      <c r="R256" s="153" t="e">
        <f t="shared" si="12"/>
        <v>#N/A</v>
      </c>
      <c r="S256" s="150" t="e">
        <f t="shared" si="13"/>
        <v>#N/A</v>
      </c>
      <c r="T256" s="150" t="e">
        <f t="shared" si="14"/>
        <v>#N/A</v>
      </c>
      <c r="U256" s="150" t="e">
        <f t="shared" si="15"/>
        <v>#N/A</v>
      </c>
      <c r="V256" s="154" t="e">
        <f>VLOOKUP(E256,'PC Receitas'!$O$4:$P$14,2,FALSE)</f>
        <v>#N/A</v>
      </c>
    </row>
    <row r="257" spans="3:22" ht="19.5" customHeight="1" thickTop="1" thickBot="1" x14ac:dyDescent="0.3">
      <c r="C257" s="58"/>
      <c r="D257" s="58" t="str">
        <f>IF(C257&lt;&gt;"",TEXT(C257,"00")&amp;"/05/"&amp;'Configurações Básicas'!$P$5,"")</f>
        <v/>
      </c>
      <c r="E257" s="58"/>
      <c r="F257" s="58"/>
      <c r="G257" s="58"/>
      <c r="H257" s="58"/>
      <c r="I257" s="59"/>
      <c r="J257" s="193"/>
      <c r="K257" s="60"/>
      <c r="L257" s="60"/>
      <c r="M257" s="56">
        <f>M256+IF(AND(K257="Pago",OR(E257='PC Receitas'!$O$4,E257='PC Receitas'!$O$5,E257='PC Receitas'!$O$6)),I257,IF(AND(K257="Pago",OR(E257='PC Receitas'!$O$7,E257='PC Receitas'!$O$8,E257='PC Receitas'!$O$9,E257='PC Receitas'!$O$10,E257='PC Receitas'!$O$11,E257='PC Receitas'!$O$12,E257='PC Receitas'!$O$13,E257='PC Receitas'!$O$14)),-I257,0))</f>
        <v>12927.7</v>
      </c>
      <c r="R257" s="153" t="e">
        <f t="shared" si="12"/>
        <v>#N/A</v>
      </c>
      <c r="S257" s="150" t="e">
        <f t="shared" si="13"/>
        <v>#N/A</v>
      </c>
      <c r="T257" s="150" t="e">
        <f t="shared" si="14"/>
        <v>#N/A</v>
      </c>
      <c r="U257" s="150" t="e">
        <f t="shared" si="15"/>
        <v>#N/A</v>
      </c>
      <c r="V257" s="154" t="e">
        <f>VLOOKUP(E257,'PC Receitas'!$O$4:$P$14,2,FALSE)</f>
        <v>#N/A</v>
      </c>
    </row>
    <row r="258" spans="3:22" ht="19.5" customHeight="1" thickTop="1" thickBot="1" x14ac:dyDescent="0.3">
      <c r="C258" s="58"/>
      <c r="D258" s="58" t="str">
        <f>IF(C258&lt;&gt;"",TEXT(C258,"00")&amp;"/05/"&amp;'Configurações Básicas'!$P$5,"")</f>
        <v/>
      </c>
      <c r="E258" s="58"/>
      <c r="F258" s="58"/>
      <c r="G258" s="58"/>
      <c r="H258" s="58"/>
      <c r="I258" s="59"/>
      <c r="J258" s="193"/>
      <c r="K258" s="60"/>
      <c r="L258" s="60"/>
      <c r="M258" s="56">
        <f>M257+IF(AND(K258="Pago",OR(E258='PC Receitas'!$O$4,E258='PC Receitas'!$O$5,E258='PC Receitas'!$O$6)),I258,IF(AND(K258="Pago",OR(E258='PC Receitas'!$O$7,E258='PC Receitas'!$O$8,E258='PC Receitas'!$O$9,E258='PC Receitas'!$O$10,E258='PC Receitas'!$O$11,E258='PC Receitas'!$O$12,E258='PC Receitas'!$O$13,E258='PC Receitas'!$O$14)),-I258,0))</f>
        <v>12927.7</v>
      </c>
      <c r="R258" s="153" t="e">
        <f t="shared" si="12"/>
        <v>#N/A</v>
      </c>
      <c r="S258" s="150" t="e">
        <f t="shared" si="13"/>
        <v>#N/A</v>
      </c>
      <c r="T258" s="150" t="e">
        <f t="shared" si="14"/>
        <v>#N/A</v>
      </c>
      <c r="U258" s="150" t="e">
        <f t="shared" si="15"/>
        <v>#N/A</v>
      </c>
      <c r="V258" s="154" t="e">
        <f>VLOOKUP(E258,'PC Receitas'!$O$4:$P$14,2,FALSE)</f>
        <v>#N/A</v>
      </c>
    </row>
    <row r="259" spans="3:22" ht="19.5" customHeight="1" thickTop="1" thickBot="1" x14ac:dyDescent="0.3">
      <c r="C259" s="58"/>
      <c r="D259" s="58" t="str">
        <f>IF(C259&lt;&gt;"",TEXT(C259,"00")&amp;"/05/"&amp;'Configurações Básicas'!$P$5,"")</f>
        <v/>
      </c>
      <c r="E259" s="58"/>
      <c r="F259" s="58"/>
      <c r="G259" s="58"/>
      <c r="H259" s="58"/>
      <c r="I259" s="59"/>
      <c r="J259" s="193"/>
      <c r="K259" s="60"/>
      <c r="L259" s="60"/>
      <c r="M259" s="56">
        <f>M258+IF(AND(K259="Pago",OR(E259='PC Receitas'!$O$4,E259='PC Receitas'!$O$5,E259='PC Receitas'!$O$6)),I259,IF(AND(K259="Pago",OR(E259='PC Receitas'!$O$7,E259='PC Receitas'!$O$8,E259='PC Receitas'!$O$9,E259='PC Receitas'!$O$10,E259='PC Receitas'!$O$11,E259='PC Receitas'!$O$12,E259='PC Receitas'!$O$13,E259='PC Receitas'!$O$14)),-I259,0))</f>
        <v>12927.7</v>
      </c>
      <c r="R259" s="153" t="e">
        <f t="shared" si="12"/>
        <v>#N/A</v>
      </c>
      <c r="S259" s="150" t="e">
        <f t="shared" si="13"/>
        <v>#N/A</v>
      </c>
      <c r="T259" s="150" t="e">
        <f t="shared" si="14"/>
        <v>#N/A</v>
      </c>
      <c r="U259" s="150" t="e">
        <f t="shared" si="15"/>
        <v>#N/A</v>
      </c>
      <c r="V259" s="154" t="e">
        <f>VLOOKUP(E259,'PC Receitas'!$O$4:$P$14,2,FALSE)</f>
        <v>#N/A</v>
      </c>
    </row>
    <row r="260" spans="3:22" ht="19.5" customHeight="1" thickTop="1" thickBot="1" x14ac:dyDescent="0.3">
      <c r="C260" s="58"/>
      <c r="D260" s="58" t="str">
        <f>IF(C260&lt;&gt;"",TEXT(C260,"00")&amp;"/05/"&amp;'Configurações Básicas'!$P$5,"")</f>
        <v/>
      </c>
      <c r="E260" s="58"/>
      <c r="F260" s="58"/>
      <c r="G260" s="58"/>
      <c r="H260" s="58"/>
      <c r="I260" s="59"/>
      <c r="J260" s="193"/>
      <c r="K260" s="60"/>
      <c r="L260" s="60"/>
      <c r="M260" s="56">
        <f>M259+IF(AND(K260="Pago",OR(E260='PC Receitas'!$O$4,E260='PC Receitas'!$O$5,E260='PC Receitas'!$O$6)),I260,IF(AND(K260="Pago",OR(E260='PC Receitas'!$O$7,E260='PC Receitas'!$O$8,E260='PC Receitas'!$O$9,E260='PC Receitas'!$O$10,E260='PC Receitas'!$O$11,E260='PC Receitas'!$O$12,E260='PC Receitas'!$O$13,E260='PC Receitas'!$O$14)),-I260,0))</f>
        <v>12927.7</v>
      </c>
      <c r="R260" s="153" t="e">
        <f t="shared" si="12"/>
        <v>#N/A</v>
      </c>
      <c r="S260" s="150" t="e">
        <f t="shared" si="13"/>
        <v>#N/A</v>
      </c>
      <c r="T260" s="150" t="e">
        <f t="shared" si="14"/>
        <v>#N/A</v>
      </c>
      <c r="U260" s="150" t="e">
        <f t="shared" si="15"/>
        <v>#N/A</v>
      </c>
      <c r="V260" s="154" t="e">
        <f>VLOOKUP(E260,'PC Receitas'!$O$4:$P$14,2,FALSE)</f>
        <v>#N/A</v>
      </c>
    </row>
    <row r="261" spans="3:22" ht="19.5" customHeight="1" thickTop="1" thickBot="1" x14ac:dyDescent="0.3">
      <c r="C261" s="58"/>
      <c r="D261" s="58" t="str">
        <f>IF(C261&lt;&gt;"",TEXT(C261,"00")&amp;"/05/"&amp;'Configurações Básicas'!$P$5,"")</f>
        <v/>
      </c>
      <c r="E261" s="58"/>
      <c r="F261" s="58"/>
      <c r="G261" s="58"/>
      <c r="H261" s="58"/>
      <c r="I261" s="59"/>
      <c r="J261" s="193"/>
      <c r="K261" s="60"/>
      <c r="L261" s="60"/>
      <c r="M261" s="56">
        <f>M260+IF(AND(K261="Pago",OR(E261='PC Receitas'!$O$4,E261='PC Receitas'!$O$5,E261='PC Receitas'!$O$6)),I261,IF(AND(K261="Pago",OR(E261='PC Receitas'!$O$7,E261='PC Receitas'!$O$8,E261='PC Receitas'!$O$9,E261='PC Receitas'!$O$10,E261='PC Receitas'!$O$11,E261='PC Receitas'!$O$12,E261='PC Receitas'!$O$13,E261='PC Receitas'!$O$14)),-I261,0))</f>
        <v>12927.7</v>
      </c>
      <c r="R261" s="153" t="e">
        <f t="shared" si="12"/>
        <v>#N/A</v>
      </c>
      <c r="S261" s="150" t="e">
        <f t="shared" si="13"/>
        <v>#N/A</v>
      </c>
      <c r="T261" s="150" t="e">
        <f t="shared" si="14"/>
        <v>#N/A</v>
      </c>
      <c r="U261" s="150" t="e">
        <f t="shared" si="15"/>
        <v>#N/A</v>
      </c>
      <c r="V261" s="154" t="e">
        <f>VLOOKUP(E261,'PC Receitas'!$O$4:$P$14,2,FALSE)</f>
        <v>#N/A</v>
      </c>
    </row>
    <row r="262" spans="3:22" ht="19.5" customHeight="1" thickTop="1" thickBot="1" x14ac:dyDescent="0.3">
      <c r="C262" s="58"/>
      <c r="D262" s="58" t="str">
        <f>IF(C262&lt;&gt;"",TEXT(C262,"00")&amp;"/05/"&amp;'Configurações Básicas'!$P$5,"")</f>
        <v/>
      </c>
      <c r="E262" s="58"/>
      <c r="F262" s="58"/>
      <c r="G262" s="58"/>
      <c r="H262" s="58"/>
      <c r="I262" s="59"/>
      <c r="J262" s="193"/>
      <c r="K262" s="60"/>
      <c r="L262" s="60"/>
      <c r="M262" s="56">
        <f>M261+IF(AND(K262="Pago",OR(E262='PC Receitas'!$O$4,E262='PC Receitas'!$O$5,E262='PC Receitas'!$O$6)),I262,IF(AND(K262="Pago",OR(E262='PC Receitas'!$O$7,E262='PC Receitas'!$O$8,E262='PC Receitas'!$O$9,E262='PC Receitas'!$O$10,E262='PC Receitas'!$O$11,E262='PC Receitas'!$O$12,E262='PC Receitas'!$O$13,E262='PC Receitas'!$O$14)),-I262,0))</f>
        <v>12927.7</v>
      </c>
      <c r="R262" s="153" t="e">
        <f t="shared" ref="R262:R325" si="16">IF(V262="Despesas_com_RH","Despesa",IF(V262="Despesas_Operacionais","Despesa",IF(V262="Despesas_com_Marketing","Despesa",IF(V262="Impostos","Despesa",IF(V262="Investimentos","Despesa","")))))</f>
        <v>#N/A</v>
      </c>
      <c r="S262" s="150" t="e">
        <f t="shared" ref="S262:S325" si="17">IF(V262="Despesas_com_Produtos","Despesa",IF(V262="Despesas_com_Serviços","Despesa",IF(V262="Despesas_Não_Operacionais","Despesa","")))</f>
        <v>#N/A</v>
      </c>
      <c r="T262" s="150" t="e">
        <f t="shared" ref="T262:T325" si="18">IF(V262="Receitas_com_Produtos","Receita",IF(V262="Receitas_com_Serviços","Receita",IF(V262="Receitas_Não_Operacionais","Receita","")))</f>
        <v>#N/A</v>
      </c>
      <c r="U262" s="150" t="e">
        <f t="shared" ref="U262:U325" si="19">IF(R262&lt;&gt;"",R262,IF(S262&lt;&gt;"",S262,IF(T262&lt;&gt;"",T262,"")))</f>
        <v>#N/A</v>
      </c>
      <c r="V262" s="154" t="e">
        <f>VLOOKUP(E262,'PC Receitas'!$O$4:$P$14,2,FALSE)</f>
        <v>#N/A</v>
      </c>
    </row>
    <row r="263" spans="3:22" ht="19.5" customHeight="1" thickTop="1" thickBot="1" x14ac:dyDescent="0.3">
      <c r="C263" s="58"/>
      <c r="D263" s="58" t="str">
        <f>IF(C263&lt;&gt;"",TEXT(C263,"00")&amp;"/05/"&amp;'Configurações Básicas'!$P$5,"")</f>
        <v/>
      </c>
      <c r="E263" s="58"/>
      <c r="F263" s="58"/>
      <c r="G263" s="58"/>
      <c r="H263" s="58"/>
      <c r="I263" s="59"/>
      <c r="J263" s="193"/>
      <c r="K263" s="60"/>
      <c r="L263" s="60"/>
      <c r="M263" s="56">
        <f>M262+IF(AND(K263="Pago",OR(E263='PC Receitas'!$O$4,E263='PC Receitas'!$O$5,E263='PC Receitas'!$O$6)),I263,IF(AND(K263="Pago",OR(E263='PC Receitas'!$O$7,E263='PC Receitas'!$O$8,E263='PC Receitas'!$O$9,E263='PC Receitas'!$O$10,E263='PC Receitas'!$O$11,E263='PC Receitas'!$O$12,E263='PC Receitas'!$O$13,E263='PC Receitas'!$O$14)),-I263,0))</f>
        <v>12927.7</v>
      </c>
      <c r="R263" s="153" t="e">
        <f t="shared" si="16"/>
        <v>#N/A</v>
      </c>
      <c r="S263" s="150" t="e">
        <f t="shared" si="17"/>
        <v>#N/A</v>
      </c>
      <c r="T263" s="150" t="e">
        <f t="shared" si="18"/>
        <v>#N/A</v>
      </c>
      <c r="U263" s="150" t="e">
        <f t="shared" si="19"/>
        <v>#N/A</v>
      </c>
      <c r="V263" s="154" t="e">
        <f>VLOOKUP(E263,'PC Receitas'!$O$4:$P$14,2,FALSE)</f>
        <v>#N/A</v>
      </c>
    </row>
    <row r="264" spans="3:22" ht="19.5" customHeight="1" thickTop="1" thickBot="1" x14ac:dyDescent="0.3">
      <c r="C264" s="58"/>
      <c r="D264" s="58" t="str">
        <f>IF(C264&lt;&gt;"",TEXT(C264,"00")&amp;"/05/"&amp;'Configurações Básicas'!$P$5,"")</f>
        <v/>
      </c>
      <c r="E264" s="58"/>
      <c r="F264" s="58"/>
      <c r="G264" s="58"/>
      <c r="H264" s="58"/>
      <c r="I264" s="59"/>
      <c r="J264" s="193"/>
      <c r="K264" s="60"/>
      <c r="L264" s="60"/>
      <c r="M264" s="56">
        <f>M263+IF(AND(K264="Pago",OR(E264='PC Receitas'!$O$4,E264='PC Receitas'!$O$5,E264='PC Receitas'!$O$6)),I264,IF(AND(K264="Pago",OR(E264='PC Receitas'!$O$7,E264='PC Receitas'!$O$8,E264='PC Receitas'!$O$9,E264='PC Receitas'!$O$10,E264='PC Receitas'!$O$11,E264='PC Receitas'!$O$12,E264='PC Receitas'!$O$13,E264='PC Receitas'!$O$14)),-I264,0))</f>
        <v>12927.7</v>
      </c>
      <c r="R264" s="153" t="e">
        <f t="shared" si="16"/>
        <v>#N/A</v>
      </c>
      <c r="S264" s="150" t="e">
        <f t="shared" si="17"/>
        <v>#N/A</v>
      </c>
      <c r="T264" s="150" t="e">
        <f t="shared" si="18"/>
        <v>#N/A</v>
      </c>
      <c r="U264" s="150" t="e">
        <f t="shared" si="19"/>
        <v>#N/A</v>
      </c>
      <c r="V264" s="154" t="e">
        <f>VLOOKUP(E264,'PC Receitas'!$O$4:$P$14,2,FALSE)</f>
        <v>#N/A</v>
      </c>
    </row>
    <row r="265" spans="3:22" ht="19.5" customHeight="1" thickTop="1" thickBot="1" x14ac:dyDescent="0.3">
      <c r="C265" s="58"/>
      <c r="D265" s="58" t="str">
        <f>IF(C265&lt;&gt;"",TEXT(C265,"00")&amp;"/05/"&amp;'Configurações Básicas'!$P$5,"")</f>
        <v/>
      </c>
      <c r="E265" s="58"/>
      <c r="F265" s="58"/>
      <c r="G265" s="58"/>
      <c r="H265" s="58"/>
      <c r="I265" s="59"/>
      <c r="J265" s="193"/>
      <c r="K265" s="60"/>
      <c r="L265" s="60"/>
      <c r="M265" s="56">
        <f>M264+IF(AND(K265="Pago",OR(E265='PC Receitas'!$O$4,E265='PC Receitas'!$O$5,E265='PC Receitas'!$O$6)),I265,IF(AND(K265="Pago",OR(E265='PC Receitas'!$O$7,E265='PC Receitas'!$O$8,E265='PC Receitas'!$O$9,E265='PC Receitas'!$O$10,E265='PC Receitas'!$O$11,E265='PC Receitas'!$O$12,E265='PC Receitas'!$O$13,E265='PC Receitas'!$O$14)),-I265,0))</f>
        <v>12927.7</v>
      </c>
      <c r="R265" s="153" t="e">
        <f t="shared" si="16"/>
        <v>#N/A</v>
      </c>
      <c r="S265" s="150" t="e">
        <f t="shared" si="17"/>
        <v>#N/A</v>
      </c>
      <c r="T265" s="150" t="e">
        <f t="shared" si="18"/>
        <v>#N/A</v>
      </c>
      <c r="U265" s="150" t="e">
        <f t="shared" si="19"/>
        <v>#N/A</v>
      </c>
      <c r="V265" s="154" t="e">
        <f>VLOOKUP(E265,'PC Receitas'!$O$4:$P$14,2,FALSE)</f>
        <v>#N/A</v>
      </c>
    </row>
    <row r="266" spans="3:22" ht="19.5" customHeight="1" thickTop="1" thickBot="1" x14ac:dyDescent="0.3">
      <c r="C266" s="58"/>
      <c r="D266" s="58" t="str">
        <f>IF(C266&lt;&gt;"",TEXT(C266,"00")&amp;"/05/"&amp;'Configurações Básicas'!$P$5,"")</f>
        <v/>
      </c>
      <c r="E266" s="58"/>
      <c r="F266" s="58"/>
      <c r="G266" s="58"/>
      <c r="H266" s="58"/>
      <c r="I266" s="59"/>
      <c r="J266" s="193"/>
      <c r="K266" s="60"/>
      <c r="L266" s="60"/>
      <c r="M266" s="56">
        <f>M265+IF(AND(K266="Pago",OR(E266='PC Receitas'!$O$4,E266='PC Receitas'!$O$5,E266='PC Receitas'!$O$6)),I266,IF(AND(K266="Pago",OR(E266='PC Receitas'!$O$7,E266='PC Receitas'!$O$8,E266='PC Receitas'!$O$9,E266='PC Receitas'!$O$10,E266='PC Receitas'!$O$11,E266='PC Receitas'!$O$12,E266='PC Receitas'!$O$13,E266='PC Receitas'!$O$14)),-I266,0))</f>
        <v>12927.7</v>
      </c>
      <c r="R266" s="153" t="e">
        <f t="shared" si="16"/>
        <v>#N/A</v>
      </c>
      <c r="S266" s="150" t="e">
        <f t="shared" si="17"/>
        <v>#N/A</v>
      </c>
      <c r="T266" s="150" t="e">
        <f t="shared" si="18"/>
        <v>#N/A</v>
      </c>
      <c r="U266" s="150" t="e">
        <f t="shared" si="19"/>
        <v>#N/A</v>
      </c>
      <c r="V266" s="154" t="e">
        <f>VLOOKUP(E266,'PC Receitas'!$O$4:$P$14,2,FALSE)</f>
        <v>#N/A</v>
      </c>
    </row>
    <row r="267" spans="3:22" ht="19.5" customHeight="1" thickTop="1" thickBot="1" x14ac:dyDescent="0.3">
      <c r="C267" s="58"/>
      <c r="D267" s="58" t="str">
        <f>IF(C267&lt;&gt;"",TEXT(C267,"00")&amp;"/05/"&amp;'Configurações Básicas'!$P$5,"")</f>
        <v/>
      </c>
      <c r="E267" s="58"/>
      <c r="F267" s="58"/>
      <c r="G267" s="58"/>
      <c r="H267" s="58"/>
      <c r="I267" s="59"/>
      <c r="J267" s="193"/>
      <c r="K267" s="60"/>
      <c r="L267" s="60"/>
      <c r="M267" s="56">
        <f>M266+IF(AND(K267="Pago",OR(E267='PC Receitas'!$O$4,E267='PC Receitas'!$O$5,E267='PC Receitas'!$O$6)),I267,IF(AND(K267="Pago",OR(E267='PC Receitas'!$O$7,E267='PC Receitas'!$O$8,E267='PC Receitas'!$O$9,E267='PC Receitas'!$O$10,E267='PC Receitas'!$O$11,E267='PC Receitas'!$O$12,E267='PC Receitas'!$O$13,E267='PC Receitas'!$O$14)),-I267,0))</f>
        <v>12927.7</v>
      </c>
      <c r="R267" s="153" t="e">
        <f t="shared" si="16"/>
        <v>#N/A</v>
      </c>
      <c r="S267" s="150" t="e">
        <f t="shared" si="17"/>
        <v>#N/A</v>
      </c>
      <c r="T267" s="150" t="e">
        <f t="shared" si="18"/>
        <v>#N/A</v>
      </c>
      <c r="U267" s="150" t="e">
        <f t="shared" si="19"/>
        <v>#N/A</v>
      </c>
      <c r="V267" s="154" t="e">
        <f>VLOOKUP(E267,'PC Receitas'!$O$4:$P$14,2,FALSE)</f>
        <v>#N/A</v>
      </c>
    </row>
    <row r="268" spans="3:22" ht="19.5" customHeight="1" thickTop="1" thickBot="1" x14ac:dyDescent="0.3">
      <c r="C268" s="58"/>
      <c r="D268" s="58" t="str">
        <f>IF(C268&lt;&gt;"",TEXT(C268,"00")&amp;"/05/"&amp;'Configurações Básicas'!$P$5,"")</f>
        <v/>
      </c>
      <c r="E268" s="58"/>
      <c r="F268" s="58"/>
      <c r="G268" s="58"/>
      <c r="H268" s="58"/>
      <c r="I268" s="59"/>
      <c r="J268" s="193"/>
      <c r="K268" s="60"/>
      <c r="L268" s="60"/>
      <c r="M268" s="56">
        <f>M267+IF(AND(K268="Pago",OR(E268='PC Receitas'!$O$4,E268='PC Receitas'!$O$5,E268='PC Receitas'!$O$6)),I268,IF(AND(K268="Pago",OR(E268='PC Receitas'!$O$7,E268='PC Receitas'!$O$8,E268='PC Receitas'!$O$9,E268='PC Receitas'!$O$10,E268='PC Receitas'!$O$11,E268='PC Receitas'!$O$12,E268='PC Receitas'!$O$13,E268='PC Receitas'!$O$14)),-I268,0))</f>
        <v>12927.7</v>
      </c>
      <c r="R268" s="153" t="e">
        <f t="shared" si="16"/>
        <v>#N/A</v>
      </c>
      <c r="S268" s="150" t="e">
        <f t="shared" si="17"/>
        <v>#N/A</v>
      </c>
      <c r="T268" s="150" t="e">
        <f t="shared" si="18"/>
        <v>#N/A</v>
      </c>
      <c r="U268" s="150" t="e">
        <f t="shared" si="19"/>
        <v>#N/A</v>
      </c>
      <c r="V268" s="154" t="e">
        <f>VLOOKUP(E268,'PC Receitas'!$O$4:$P$14,2,FALSE)</f>
        <v>#N/A</v>
      </c>
    </row>
    <row r="269" spans="3:22" ht="19.5" customHeight="1" thickTop="1" thickBot="1" x14ac:dyDescent="0.3">
      <c r="C269" s="58"/>
      <c r="D269" s="58" t="str">
        <f>IF(C269&lt;&gt;"",TEXT(C269,"00")&amp;"/05/"&amp;'Configurações Básicas'!$P$5,"")</f>
        <v/>
      </c>
      <c r="E269" s="58"/>
      <c r="F269" s="58"/>
      <c r="G269" s="58"/>
      <c r="H269" s="58"/>
      <c r="I269" s="59"/>
      <c r="J269" s="193"/>
      <c r="K269" s="60"/>
      <c r="L269" s="60"/>
      <c r="M269" s="56">
        <f>M268+IF(AND(K269="Pago",OR(E269='PC Receitas'!$O$4,E269='PC Receitas'!$O$5,E269='PC Receitas'!$O$6)),I269,IF(AND(K269="Pago",OR(E269='PC Receitas'!$O$7,E269='PC Receitas'!$O$8,E269='PC Receitas'!$O$9,E269='PC Receitas'!$O$10,E269='PC Receitas'!$O$11,E269='PC Receitas'!$O$12,E269='PC Receitas'!$O$13,E269='PC Receitas'!$O$14)),-I269,0))</f>
        <v>12927.7</v>
      </c>
      <c r="R269" s="153" t="e">
        <f t="shared" si="16"/>
        <v>#N/A</v>
      </c>
      <c r="S269" s="150" t="e">
        <f t="shared" si="17"/>
        <v>#N/A</v>
      </c>
      <c r="T269" s="150" t="e">
        <f t="shared" si="18"/>
        <v>#N/A</v>
      </c>
      <c r="U269" s="150" t="e">
        <f t="shared" si="19"/>
        <v>#N/A</v>
      </c>
      <c r="V269" s="154" t="e">
        <f>VLOOKUP(E269,'PC Receitas'!$O$4:$P$14,2,FALSE)</f>
        <v>#N/A</v>
      </c>
    </row>
    <row r="270" spans="3:22" ht="19.5" customHeight="1" thickTop="1" thickBot="1" x14ac:dyDescent="0.3">
      <c r="C270" s="58"/>
      <c r="D270" s="58" t="str">
        <f>IF(C270&lt;&gt;"",TEXT(C270,"00")&amp;"/05/"&amp;'Configurações Básicas'!$P$5,"")</f>
        <v/>
      </c>
      <c r="E270" s="58"/>
      <c r="F270" s="58"/>
      <c r="G270" s="58"/>
      <c r="H270" s="58"/>
      <c r="I270" s="59"/>
      <c r="J270" s="193"/>
      <c r="K270" s="60"/>
      <c r="L270" s="60"/>
      <c r="M270" s="56">
        <f>M269+IF(AND(K270="Pago",OR(E270='PC Receitas'!$O$4,E270='PC Receitas'!$O$5,E270='PC Receitas'!$O$6)),I270,IF(AND(K270="Pago",OR(E270='PC Receitas'!$O$7,E270='PC Receitas'!$O$8,E270='PC Receitas'!$O$9,E270='PC Receitas'!$O$10,E270='PC Receitas'!$O$11,E270='PC Receitas'!$O$12,E270='PC Receitas'!$O$13,E270='PC Receitas'!$O$14)),-I270,0))</f>
        <v>12927.7</v>
      </c>
      <c r="R270" s="153" t="e">
        <f t="shared" si="16"/>
        <v>#N/A</v>
      </c>
      <c r="S270" s="150" t="e">
        <f t="shared" si="17"/>
        <v>#N/A</v>
      </c>
      <c r="T270" s="150" t="e">
        <f t="shared" si="18"/>
        <v>#N/A</v>
      </c>
      <c r="U270" s="150" t="e">
        <f t="shared" si="19"/>
        <v>#N/A</v>
      </c>
      <c r="V270" s="154" t="e">
        <f>VLOOKUP(E270,'PC Receitas'!$O$4:$P$14,2,FALSE)</f>
        <v>#N/A</v>
      </c>
    </row>
    <row r="271" spans="3:22" ht="19.5" customHeight="1" thickTop="1" thickBot="1" x14ac:dyDescent="0.3">
      <c r="C271" s="58"/>
      <c r="D271" s="58" t="str">
        <f>IF(C271&lt;&gt;"",TEXT(C271,"00")&amp;"/05/"&amp;'Configurações Básicas'!$P$5,"")</f>
        <v/>
      </c>
      <c r="E271" s="58"/>
      <c r="F271" s="58"/>
      <c r="G271" s="58"/>
      <c r="H271" s="58"/>
      <c r="I271" s="59"/>
      <c r="J271" s="193"/>
      <c r="K271" s="60"/>
      <c r="L271" s="60"/>
      <c r="M271" s="56">
        <f>M270+IF(AND(K271="Pago",OR(E271='PC Receitas'!$O$4,E271='PC Receitas'!$O$5,E271='PC Receitas'!$O$6)),I271,IF(AND(K271="Pago",OR(E271='PC Receitas'!$O$7,E271='PC Receitas'!$O$8,E271='PC Receitas'!$O$9,E271='PC Receitas'!$O$10,E271='PC Receitas'!$O$11,E271='PC Receitas'!$O$12,E271='PC Receitas'!$O$13,E271='PC Receitas'!$O$14)),-I271,0))</f>
        <v>12927.7</v>
      </c>
      <c r="R271" s="153" t="e">
        <f t="shared" si="16"/>
        <v>#N/A</v>
      </c>
      <c r="S271" s="150" t="e">
        <f t="shared" si="17"/>
        <v>#N/A</v>
      </c>
      <c r="T271" s="150" t="e">
        <f t="shared" si="18"/>
        <v>#N/A</v>
      </c>
      <c r="U271" s="150" t="e">
        <f t="shared" si="19"/>
        <v>#N/A</v>
      </c>
      <c r="V271" s="154" t="e">
        <f>VLOOKUP(E271,'PC Receitas'!$O$4:$P$14,2,FALSE)</f>
        <v>#N/A</v>
      </c>
    </row>
    <row r="272" spans="3:22" ht="19.5" customHeight="1" thickTop="1" thickBot="1" x14ac:dyDescent="0.3">
      <c r="C272" s="58"/>
      <c r="D272" s="58" t="str">
        <f>IF(C272&lt;&gt;"",TEXT(C272,"00")&amp;"/05/"&amp;'Configurações Básicas'!$P$5,"")</f>
        <v/>
      </c>
      <c r="E272" s="58"/>
      <c r="F272" s="58"/>
      <c r="G272" s="58"/>
      <c r="H272" s="58"/>
      <c r="I272" s="59"/>
      <c r="J272" s="193"/>
      <c r="K272" s="60"/>
      <c r="L272" s="60"/>
      <c r="M272" s="56">
        <f>M271+IF(AND(K272="Pago",OR(E272='PC Receitas'!$O$4,E272='PC Receitas'!$O$5,E272='PC Receitas'!$O$6)),I272,IF(AND(K272="Pago",OR(E272='PC Receitas'!$O$7,E272='PC Receitas'!$O$8,E272='PC Receitas'!$O$9,E272='PC Receitas'!$O$10,E272='PC Receitas'!$O$11,E272='PC Receitas'!$O$12,E272='PC Receitas'!$O$13,E272='PC Receitas'!$O$14)),-I272,0))</f>
        <v>12927.7</v>
      </c>
      <c r="R272" s="153" t="e">
        <f t="shared" si="16"/>
        <v>#N/A</v>
      </c>
      <c r="S272" s="150" t="e">
        <f t="shared" si="17"/>
        <v>#N/A</v>
      </c>
      <c r="T272" s="150" t="e">
        <f t="shared" si="18"/>
        <v>#N/A</v>
      </c>
      <c r="U272" s="150" t="e">
        <f t="shared" si="19"/>
        <v>#N/A</v>
      </c>
      <c r="V272" s="154" t="e">
        <f>VLOOKUP(E272,'PC Receitas'!$O$4:$P$14,2,FALSE)</f>
        <v>#N/A</v>
      </c>
    </row>
    <row r="273" spans="3:22" ht="19.5" customHeight="1" thickTop="1" thickBot="1" x14ac:dyDescent="0.3">
      <c r="C273" s="58"/>
      <c r="D273" s="58" t="str">
        <f>IF(C273&lt;&gt;"",TEXT(C273,"00")&amp;"/05/"&amp;'Configurações Básicas'!$P$5,"")</f>
        <v/>
      </c>
      <c r="E273" s="58"/>
      <c r="F273" s="58"/>
      <c r="G273" s="58"/>
      <c r="H273" s="58"/>
      <c r="I273" s="59"/>
      <c r="J273" s="193"/>
      <c r="K273" s="60"/>
      <c r="L273" s="60"/>
      <c r="M273" s="56">
        <f>M272+IF(AND(K273="Pago",OR(E273='PC Receitas'!$O$4,E273='PC Receitas'!$O$5,E273='PC Receitas'!$O$6)),I273,IF(AND(K273="Pago",OR(E273='PC Receitas'!$O$7,E273='PC Receitas'!$O$8,E273='PC Receitas'!$O$9,E273='PC Receitas'!$O$10,E273='PC Receitas'!$O$11,E273='PC Receitas'!$O$12,E273='PC Receitas'!$O$13,E273='PC Receitas'!$O$14)),-I273,0))</f>
        <v>12927.7</v>
      </c>
      <c r="R273" s="153" t="e">
        <f t="shared" si="16"/>
        <v>#N/A</v>
      </c>
      <c r="S273" s="150" t="e">
        <f t="shared" si="17"/>
        <v>#N/A</v>
      </c>
      <c r="T273" s="150" t="e">
        <f t="shared" si="18"/>
        <v>#N/A</v>
      </c>
      <c r="U273" s="150" t="e">
        <f t="shared" si="19"/>
        <v>#N/A</v>
      </c>
      <c r="V273" s="154" t="e">
        <f>VLOOKUP(E273,'PC Receitas'!$O$4:$P$14,2,FALSE)</f>
        <v>#N/A</v>
      </c>
    </row>
    <row r="274" spans="3:22" ht="19.5" customHeight="1" thickTop="1" thickBot="1" x14ac:dyDescent="0.3">
      <c r="C274" s="58"/>
      <c r="D274" s="58" t="str">
        <f>IF(C274&lt;&gt;"",TEXT(C274,"00")&amp;"/05/"&amp;'Configurações Básicas'!$P$5,"")</f>
        <v/>
      </c>
      <c r="E274" s="58"/>
      <c r="F274" s="58"/>
      <c r="G274" s="58"/>
      <c r="H274" s="58"/>
      <c r="I274" s="59"/>
      <c r="J274" s="193"/>
      <c r="K274" s="60"/>
      <c r="L274" s="60"/>
      <c r="M274" s="56">
        <f>M273+IF(AND(K274="Pago",OR(E274='PC Receitas'!$O$4,E274='PC Receitas'!$O$5,E274='PC Receitas'!$O$6)),I274,IF(AND(K274="Pago",OR(E274='PC Receitas'!$O$7,E274='PC Receitas'!$O$8,E274='PC Receitas'!$O$9,E274='PC Receitas'!$O$10,E274='PC Receitas'!$O$11,E274='PC Receitas'!$O$12,E274='PC Receitas'!$O$13,E274='PC Receitas'!$O$14)),-I274,0))</f>
        <v>12927.7</v>
      </c>
      <c r="R274" s="153" t="e">
        <f t="shared" si="16"/>
        <v>#N/A</v>
      </c>
      <c r="S274" s="150" t="e">
        <f t="shared" si="17"/>
        <v>#N/A</v>
      </c>
      <c r="T274" s="150" t="e">
        <f t="shared" si="18"/>
        <v>#N/A</v>
      </c>
      <c r="U274" s="150" t="e">
        <f t="shared" si="19"/>
        <v>#N/A</v>
      </c>
      <c r="V274" s="154" t="e">
        <f>VLOOKUP(E274,'PC Receitas'!$O$4:$P$14,2,FALSE)</f>
        <v>#N/A</v>
      </c>
    </row>
    <row r="275" spans="3:22" ht="19.5" customHeight="1" thickTop="1" thickBot="1" x14ac:dyDescent="0.3">
      <c r="C275" s="58"/>
      <c r="D275" s="58" t="str">
        <f>IF(C275&lt;&gt;"",TEXT(C275,"00")&amp;"/05/"&amp;'Configurações Básicas'!$P$5,"")</f>
        <v/>
      </c>
      <c r="E275" s="58"/>
      <c r="F275" s="58"/>
      <c r="G275" s="58"/>
      <c r="H275" s="58"/>
      <c r="I275" s="59"/>
      <c r="J275" s="193"/>
      <c r="K275" s="60"/>
      <c r="L275" s="60"/>
      <c r="M275" s="56">
        <f>M274+IF(AND(K275="Pago",OR(E275='PC Receitas'!$O$4,E275='PC Receitas'!$O$5,E275='PC Receitas'!$O$6)),I275,IF(AND(K275="Pago",OR(E275='PC Receitas'!$O$7,E275='PC Receitas'!$O$8,E275='PC Receitas'!$O$9,E275='PC Receitas'!$O$10,E275='PC Receitas'!$O$11,E275='PC Receitas'!$O$12,E275='PC Receitas'!$O$13,E275='PC Receitas'!$O$14)),-I275,0))</f>
        <v>12927.7</v>
      </c>
      <c r="R275" s="153" t="e">
        <f t="shared" si="16"/>
        <v>#N/A</v>
      </c>
      <c r="S275" s="150" t="e">
        <f t="shared" si="17"/>
        <v>#N/A</v>
      </c>
      <c r="T275" s="150" t="e">
        <f t="shared" si="18"/>
        <v>#N/A</v>
      </c>
      <c r="U275" s="150" t="e">
        <f t="shared" si="19"/>
        <v>#N/A</v>
      </c>
      <c r="V275" s="154" t="e">
        <f>VLOOKUP(E275,'PC Receitas'!$O$4:$P$14,2,FALSE)</f>
        <v>#N/A</v>
      </c>
    </row>
    <row r="276" spans="3:22" ht="19.5" customHeight="1" thickTop="1" thickBot="1" x14ac:dyDescent="0.3">
      <c r="C276" s="58"/>
      <c r="D276" s="58" t="str">
        <f>IF(C276&lt;&gt;"",TEXT(C276,"00")&amp;"/05/"&amp;'Configurações Básicas'!$P$5,"")</f>
        <v/>
      </c>
      <c r="E276" s="58"/>
      <c r="F276" s="58"/>
      <c r="G276" s="58"/>
      <c r="H276" s="58"/>
      <c r="I276" s="59"/>
      <c r="J276" s="193"/>
      <c r="K276" s="60"/>
      <c r="L276" s="60"/>
      <c r="M276" s="56">
        <f>M275+IF(AND(K276="Pago",OR(E276='PC Receitas'!$O$4,E276='PC Receitas'!$O$5,E276='PC Receitas'!$O$6)),I276,IF(AND(K276="Pago",OR(E276='PC Receitas'!$O$7,E276='PC Receitas'!$O$8,E276='PC Receitas'!$O$9,E276='PC Receitas'!$O$10,E276='PC Receitas'!$O$11,E276='PC Receitas'!$O$12,E276='PC Receitas'!$O$13,E276='PC Receitas'!$O$14)),-I276,0))</f>
        <v>12927.7</v>
      </c>
      <c r="R276" s="153" t="e">
        <f t="shared" si="16"/>
        <v>#N/A</v>
      </c>
      <c r="S276" s="150" t="e">
        <f t="shared" si="17"/>
        <v>#N/A</v>
      </c>
      <c r="T276" s="150" t="e">
        <f t="shared" si="18"/>
        <v>#N/A</v>
      </c>
      <c r="U276" s="150" t="e">
        <f t="shared" si="19"/>
        <v>#N/A</v>
      </c>
      <c r="V276" s="154" t="e">
        <f>VLOOKUP(E276,'PC Receitas'!$O$4:$P$14,2,FALSE)</f>
        <v>#N/A</v>
      </c>
    </row>
    <row r="277" spans="3:22" ht="19.5" customHeight="1" thickTop="1" thickBot="1" x14ac:dyDescent="0.3">
      <c r="C277" s="58"/>
      <c r="D277" s="58" t="str">
        <f>IF(C277&lt;&gt;"",TEXT(C277,"00")&amp;"/05/"&amp;'Configurações Básicas'!$P$5,"")</f>
        <v/>
      </c>
      <c r="E277" s="58"/>
      <c r="F277" s="58"/>
      <c r="G277" s="58"/>
      <c r="H277" s="58"/>
      <c r="I277" s="59"/>
      <c r="J277" s="193"/>
      <c r="K277" s="60"/>
      <c r="L277" s="60"/>
      <c r="M277" s="56">
        <f>M276+IF(AND(K277="Pago",OR(E277='PC Receitas'!$O$4,E277='PC Receitas'!$O$5,E277='PC Receitas'!$O$6)),I277,IF(AND(K277="Pago",OR(E277='PC Receitas'!$O$7,E277='PC Receitas'!$O$8,E277='PC Receitas'!$O$9,E277='PC Receitas'!$O$10,E277='PC Receitas'!$O$11,E277='PC Receitas'!$O$12,E277='PC Receitas'!$O$13,E277='PC Receitas'!$O$14)),-I277,0))</f>
        <v>12927.7</v>
      </c>
      <c r="R277" s="153" t="e">
        <f t="shared" si="16"/>
        <v>#N/A</v>
      </c>
      <c r="S277" s="150" t="e">
        <f t="shared" si="17"/>
        <v>#N/A</v>
      </c>
      <c r="T277" s="150" t="e">
        <f t="shared" si="18"/>
        <v>#N/A</v>
      </c>
      <c r="U277" s="150" t="e">
        <f t="shared" si="19"/>
        <v>#N/A</v>
      </c>
      <c r="V277" s="154" t="e">
        <f>VLOOKUP(E277,'PC Receitas'!$O$4:$P$14,2,FALSE)</f>
        <v>#N/A</v>
      </c>
    </row>
    <row r="278" spans="3:22" ht="19.5" customHeight="1" thickTop="1" thickBot="1" x14ac:dyDescent="0.3">
      <c r="C278" s="58"/>
      <c r="D278" s="58" t="str">
        <f>IF(C278&lt;&gt;"",TEXT(C278,"00")&amp;"/05/"&amp;'Configurações Básicas'!$P$5,"")</f>
        <v/>
      </c>
      <c r="E278" s="58"/>
      <c r="F278" s="58"/>
      <c r="G278" s="58"/>
      <c r="H278" s="58"/>
      <c r="I278" s="59"/>
      <c r="J278" s="193"/>
      <c r="K278" s="60"/>
      <c r="L278" s="60"/>
      <c r="M278" s="56">
        <f>M277+IF(AND(K278="Pago",OR(E278='PC Receitas'!$O$4,E278='PC Receitas'!$O$5,E278='PC Receitas'!$O$6)),I278,IF(AND(K278="Pago",OR(E278='PC Receitas'!$O$7,E278='PC Receitas'!$O$8,E278='PC Receitas'!$O$9,E278='PC Receitas'!$O$10,E278='PC Receitas'!$O$11,E278='PC Receitas'!$O$12,E278='PC Receitas'!$O$13,E278='PC Receitas'!$O$14)),-I278,0))</f>
        <v>12927.7</v>
      </c>
      <c r="R278" s="153" t="e">
        <f t="shared" si="16"/>
        <v>#N/A</v>
      </c>
      <c r="S278" s="150" t="e">
        <f t="shared" si="17"/>
        <v>#N/A</v>
      </c>
      <c r="T278" s="150" t="e">
        <f t="shared" si="18"/>
        <v>#N/A</v>
      </c>
      <c r="U278" s="150" t="e">
        <f t="shared" si="19"/>
        <v>#N/A</v>
      </c>
      <c r="V278" s="154" t="e">
        <f>VLOOKUP(E278,'PC Receitas'!$O$4:$P$14,2,FALSE)</f>
        <v>#N/A</v>
      </c>
    </row>
    <row r="279" spans="3:22" ht="19.5" customHeight="1" thickTop="1" thickBot="1" x14ac:dyDescent="0.3">
      <c r="C279" s="58"/>
      <c r="D279" s="58" t="str">
        <f>IF(C279&lt;&gt;"",TEXT(C279,"00")&amp;"/05/"&amp;'Configurações Básicas'!$P$5,"")</f>
        <v/>
      </c>
      <c r="E279" s="58"/>
      <c r="F279" s="58"/>
      <c r="G279" s="58"/>
      <c r="H279" s="58"/>
      <c r="I279" s="59"/>
      <c r="J279" s="193"/>
      <c r="K279" s="60"/>
      <c r="L279" s="60"/>
      <c r="M279" s="56">
        <f>M278+IF(AND(K279="Pago",OR(E279='PC Receitas'!$O$4,E279='PC Receitas'!$O$5,E279='PC Receitas'!$O$6)),I279,IF(AND(K279="Pago",OR(E279='PC Receitas'!$O$7,E279='PC Receitas'!$O$8,E279='PC Receitas'!$O$9,E279='PC Receitas'!$O$10,E279='PC Receitas'!$O$11,E279='PC Receitas'!$O$12,E279='PC Receitas'!$O$13,E279='PC Receitas'!$O$14)),-I279,0))</f>
        <v>12927.7</v>
      </c>
      <c r="R279" s="153" t="e">
        <f t="shared" si="16"/>
        <v>#N/A</v>
      </c>
      <c r="S279" s="150" t="e">
        <f t="shared" si="17"/>
        <v>#N/A</v>
      </c>
      <c r="T279" s="150" t="e">
        <f t="shared" si="18"/>
        <v>#N/A</v>
      </c>
      <c r="U279" s="150" t="e">
        <f t="shared" si="19"/>
        <v>#N/A</v>
      </c>
      <c r="V279" s="154" t="e">
        <f>VLOOKUP(E279,'PC Receitas'!$O$4:$P$14,2,FALSE)</f>
        <v>#N/A</v>
      </c>
    </row>
    <row r="280" spans="3:22" ht="19.5" customHeight="1" thickTop="1" thickBot="1" x14ac:dyDescent="0.3">
      <c r="C280" s="58"/>
      <c r="D280" s="58" t="str">
        <f>IF(C280&lt;&gt;"",TEXT(C280,"00")&amp;"/05/"&amp;'Configurações Básicas'!$P$5,"")</f>
        <v/>
      </c>
      <c r="E280" s="58"/>
      <c r="F280" s="58"/>
      <c r="G280" s="58"/>
      <c r="H280" s="58"/>
      <c r="I280" s="59"/>
      <c r="J280" s="193"/>
      <c r="K280" s="60"/>
      <c r="L280" s="60"/>
      <c r="M280" s="56">
        <f>M279+IF(AND(K280="Pago",OR(E280='PC Receitas'!$O$4,E280='PC Receitas'!$O$5,E280='PC Receitas'!$O$6)),I280,IF(AND(K280="Pago",OR(E280='PC Receitas'!$O$7,E280='PC Receitas'!$O$8,E280='PC Receitas'!$O$9,E280='PC Receitas'!$O$10,E280='PC Receitas'!$O$11,E280='PC Receitas'!$O$12,E280='PC Receitas'!$O$13,E280='PC Receitas'!$O$14)),-I280,0))</f>
        <v>12927.7</v>
      </c>
      <c r="R280" s="153" t="e">
        <f t="shared" si="16"/>
        <v>#N/A</v>
      </c>
      <c r="S280" s="150" t="e">
        <f t="shared" si="17"/>
        <v>#N/A</v>
      </c>
      <c r="T280" s="150" t="e">
        <f t="shared" si="18"/>
        <v>#N/A</v>
      </c>
      <c r="U280" s="150" t="e">
        <f t="shared" si="19"/>
        <v>#N/A</v>
      </c>
      <c r="V280" s="154" t="e">
        <f>VLOOKUP(E280,'PC Receitas'!$O$4:$P$14,2,FALSE)</f>
        <v>#N/A</v>
      </c>
    </row>
    <row r="281" spans="3:22" ht="19.5" customHeight="1" thickTop="1" thickBot="1" x14ac:dyDescent="0.3">
      <c r="C281" s="58"/>
      <c r="D281" s="58" t="str">
        <f>IF(C281&lt;&gt;"",TEXT(C281,"00")&amp;"/05/"&amp;'Configurações Básicas'!$P$5,"")</f>
        <v/>
      </c>
      <c r="E281" s="58"/>
      <c r="F281" s="58"/>
      <c r="G281" s="58"/>
      <c r="H281" s="58"/>
      <c r="I281" s="59"/>
      <c r="J281" s="193"/>
      <c r="K281" s="60"/>
      <c r="L281" s="60"/>
      <c r="M281" s="56">
        <f>M280+IF(AND(K281="Pago",OR(E281='PC Receitas'!$O$4,E281='PC Receitas'!$O$5,E281='PC Receitas'!$O$6)),I281,IF(AND(K281="Pago",OR(E281='PC Receitas'!$O$7,E281='PC Receitas'!$O$8,E281='PC Receitas'!$O$9,E281='PC Receitas'!$O$10,E281='PC Receitas'!$O$11,E281='PC Receitas'!$O$12,E281='PC Receitas'!$O$13,E281='PC Receitas'!$O$14)),-I281,0))</f>
        <v>12927.7</v>
      </c>
      <c r="R281" s="153" t="e">
        <f t="shared" si="16"/>
        <v>#N/A</v>
      </c>
      <c r="S281" s="150" t="e">
        <f t="shared" si="17"/>
        <v>#N/A</v>
      </c>
      <c r="T281" s="150" t="e">
        <f t="shared" si="18"/>
        <v>#N/A</v>
      </c>
      <c r="U281" s="150" t="e">
        <f t="shared" si="19"/>
        <v>#N/A</v>
      </c>
      <c r="V281" s="154" t="e">
        <f>VLOOKUP(E281,'PC Receitas'!$O$4:$P$14,2,FALSE)</f>
        <v>#N/A</v>
      </c>
    </row>
    <row r="282" spans="3:22" ht="19.5" customHeight="1" thickTop="1" thickBot="1" x14ac:dyDescent="0.3">
      <c r="C282" s="58"/>
      <c r="D282" s="58" t="str">
        <f>IF(C282&lt;&gt;"",TEXT(C282,"00")&amp;"/05/"&amp;'Configurações Básicas'!$P$5,"")</f>
        <v/>
      </c>
      <c r="E282" s="58"/>
      <c r="F282" s="58"/>
      <c r="G282" s="58"/>
      <c r="H282" s="58"/>
      <c r="I282" s="59"/>
      <c r="J282" s="193"/>
      <c r="K282" s="60"/>
      <c r="L282" s="60"/>
      <c r="M282" s="56">
        <f>M281+IF(AND(K282="Pago",OR(E282='PC Receitas'!$O$4,E282='PC Receitas'!$O$5,E282='PC Receitas'!$O$6)),I282,IF(AND(K282="Pago",OR(E282='PC Receitas'!$O$7,E282='PC Receitas'!$O$8,E282='PC Receitas'!$O$9,E282='PC Receitas'!$O$10,E282='PC Receitas'!$O$11,E282='PC Receitas'!$O$12,E282='PC Receitas'!$O$13,E282='PC Receitas'!$O$14)),-I282,0))</f>
        <v>12927.7</v>
      </c>
      <c r="R282" s="153" t="e">
        <f t="shared" si="16"/>
        <v>#N/A</v>
      </c>
      <c r="S282" s="150" t="e">
        <f t="shared" si="17"/>
        <v>#N/A</v>
      </c>
      <c r="T282" s="150" t="e">
        <f t="shared" si="18"/>
        <v>#N/A</v>
      </c>
      <c r="U282" s="150" t="e">
        <f t="shared" si="19"/>
        <v>#N/A</v>
      </c>
      <c r="V282" s="154" t="e">
        <f>VLOOKUP(E282,'PC Receitas'!$O$4:$P$14,2,FALSE)</f>
        <v>#N/A</v>
      </c>
    </row>
    <row r="283" spans="3:22" ht="19.5" customHeight="1" thickTop="1" thickBot="1" x14ac:dyDescent="0.3">
      <c r="C283" s="58"/>
      <c r="D283" s="58" t="str">
        <f>IF(C283&lt;&gt;"",TEXT(C283,"00")&amp;"/05/"&amp;'Configurações Básicas'!$P$5,"")</f>
        <v/>
      </c>
      <c r="E283" s="58"/>
      <c r="F283" s="58"/>
      <c r="G283" s="58"/>
      <c r="H283" s="58"/>
      <c r="I283" s="59"/>
      <c r="J283" s="193"/>
      <c r="K283" s="60"/>
      <c r="L283" s="60"/>
      <c r="M283" s="56">
        <f>M282+IF(AND(K283="Pago",OR(E283='PC Receitas'!$O$4,E283='PC Receitas'!$O$5,E283='PC Receitas'!$O$6)),I283,IF(AND(K283="Pago",OR(E283='PC Receitas'!$O$7,E283='PC Receitas'!$O$8,E283='PC Receitas'!$O$9,E283='PC Receitas'!$O$10,E283='PC Receitas'!$O$11,E283='PC Receitas'!$O$12,E283='PC Receitas'!$O$13,E283='PC Receitas'!$O$14)),-I283,0))</f>
        <v>12927.7</v>
      </c>
      <c r="R283" s="153" t="e">
        <f t="shared" si="16"/>
        <v>#N/A</v>
      </c>
      <c r="S283" s="150" t="e">
        <f t="shared" si="17"/>
        <v>#N/A</v>
      </c>
      <c r="T283" s="150" t="e">
        <f t="shared" si="18"/>
        <v>#N/A</v>
      </c>
      <c r="U283" s="150" t="e">
        <f t="shared" si="19"/>
        <v>#N/A</v>
      </c>
      <c r="V283" s="154" t="e">
        <f>VLOOKUP(E283,'PC Receitas'!$O$4:$P$14,2,FALSE)</f>
        <v>#N/A</v>
      </c>
    </row>
    <row r="284" spans="3:22" ht="19.5" customHeight="1" thickTop="1" thickBot="1" x14ac:dyDescent="0.3">
      <c r="C284" s="58"/>
      <c r="D284" s="58" t="str">
        <f>IF(C284&lt;&gt;"",TEXT(C284,"00")&amp;"/05/"&amp;'Configurações Básicas'!$P$5,"")</f>
        <v/>
      </c>
      <c r="E284" s="58"/>
      <c r="F284" s="58"/>
      <c r="G284" s="58"/>
      <c r="H284" s="58"/>
      <c r="I284" s="59"/>
      <c r="J284" s="193"/>
      <c r="K284" s="60"/>
      <c r="L284" s="60"/>
      <c r="M284" s="56">
        <f>M283+IF(AND(K284="Pago",OR(E284='PC Receitas'!$O$4,E284='PC Receitas'!$O$5,E284='PC Receitas'!$O$6)),I284,IF(AND(K284="Pago",OR(E284='PC Receitas'!$O$7,E284='PC Receitas'!$O$8,E284='PC Receitas'!$O$9,E284='PC Receitas'!$O$10,E284='PC Receitas'!$O$11,E284='PC Receitas'!$O$12,E284='PC Receitas'!$O$13,E284='PC Receitas'!$O$14)),-I284,0))</f>
        <v>12927.7</v>
      </c>
      <c r="R284" s="153" t="e">
        <f t="shared" si="16"/>
        <v>#N/A</v>
      </c>
      <c r="S284" s="150" t="e">
        <f t="shared" si="17"/>
        <v>#N/A</v>
      </c>
      <c r="T284" s="150" t="e">
        <f t="shared" si="18"/>
        <v>#N/A</v>
      </c>
      <c r="U284" s="150" t="e">
        <f t="shared" si="19"/>
        <v>#N/A</v>
      </c>
      <c r="V284" s="154" t="e">
        <f>VLOOKUP(E284,'PC Receitas'!$O$4:$P$14,2,FALSE)</f>
        <v>#N/A</v>
      </c>
    </row>
    <row r="285" spans="3:22" ht="19.5" customHeight="1" thickTop="1" thickBot="1" x14ac:dyDescent="0.3">
      <c r="C285" s="58"/>
      <c r="D285" s="58" t="str">
        <f>IF(C285&lt;&gt;"",TEXT(C285,"00")&amp;"/05/"&amp;'Configurações Básicas'!$P$5,"")</f>
        <v/>
      </c>
      <c r="E285" s="58"/>
      <c r="F285" s="58"/>
      <c r="G285" s="58"/>
      <c r="H285" s="58"/>
      <c r="I285" s="59"/>
      <c r="J285" s="193"/>
      <c r="K285" s="60"/>
      <c r="L285" s="60"/>
      <c r="M285" s="56">
        <f>M284+IF(AND(K285="Pago",OR(E285='PC Receitas'!$O$4,E285='PC Receitas'!$O$5,E285='PC Receitas'!$O$6)),I285,IF(AND(K285="Pago",OR(E285='PC Receitas'!$O$7,E285='PC Receitas'!$O$8,E285='PC Receitas'!$O$9,E285='PC Receitas'!$O$10,E285='PC Receitas'!$O$11,E285='PC Receitas'!$O$12,E285='PC Receitas'!$O$13,E285='PC Receitas'!$O$14)),-I285,0))</f>
        <v>12927.7</v>
      </c>
      <c r="R285" s="153" t="e">
        <f t="shared" si="16"/>
        <v>#N/A</v>
      </c>
      <c r="S285" s="150" t="e">
        <f t="shared" si="17"/>
        <v>#N/A</v>
      </c>
      <c r="T285" s="150" t="e">
        <f t="shared" si="18"/>
        <v>#N/A</v>
      </c>
      <c r="U285" s="150" t="e">
        <f t="shared" si="19"/>
        <v>#N/A</v>
      </c>
      <c r="V285" s="154" t="e">
        <f>VLOOKUP(E285,'PC Receitas'!$O$4:$P$14,2,FALSE)</f>
        <v>#N/A</v>
      </c>
    </row>
    <row r="286" spans="3:22" ht="19.5" customHeight="1" thickTop="1" thickBot="1" x14ac:dyDescent="0.3">
      <c r="C286" s="58"/>
      <c r="D286" s="58" t="str">
        <f>IF(C286&lt;&gt;"",TEXT(C286,"00")&amp;"/05/"&amp;'Configurações Básicas'!$P$5,"")</f>
        <v/>
      </c>
      <c r="E286" s="58"/>
      <c r="F286" s="58"/>
      <c r="G286" s="58"/>
      <c r="H286" s="58"/>
      <c r="I286" s="59"/>
      <c r="J286" s="193"/>
      <c r="K286" s="60"/>
      <c r="L286" s="60"/>
      <c r="M286" s="56">
        <f>M285+IF(AND(K286="Pago",OR(E286='PC Receitas'!$O$4,E286='PC Receitas'!$O$5,E286='PC Receitas'!$O$6)),I286,IF(AND(K286="Pago",OR(E286='PC Receitas'!$O$7,E286='PC Receitas'!$O$8,E286='PC Receitas'!$O$9,E286='PC Receitas'!$O$10,E286='PC Receitas'!$O$11,E286='PC Receitas'!$O$12,E286='PC Receitas'!$O$13,E286='PC Receitas'!$O$14)),-I286,0))</f>
        <v>12927.7</v>
      </c>
      <c r="R286" s="153" t="e">
        <f t="shared" si="16"/>
        <v>#N/A</v>
      </c>
      <c r="S286" s="150" t="e">
        <f t="shared" si="17"/>
        <v>#N/A</v>
      </c>
      <c r="T286" s="150" t="e">
        <f t="shared" si="18"/>
        <v>#N/A</v>
      </c>
      <c r="U286" s="150" t="e">
        <f t="shared" si="19"/>
        <v>#N/A</v>
      </c>
      <c r="V286" s="154" t="e">
        <f>VLOOKUP(E286,'PC Receitas'!$O$4:$P$14,2,FALSE)</f>
        <v>#N/A</v>
      </c>
    </row>
    <row r="287" spans="3:22" ht="19.5" customHeight="1" thickTop="1" thickBot="1" x14ac:dyDescent="0.3">
      <c r="C287" s="58"/>
      <c r="D287" s="58" t="str">
        <f>IF(C287&lt;&gt;"",TEXT(C287,"00")&amp;"/05/"&amp;'Configurações Básicas'!$P$5,"")</f>
        <v/>
      </c>
      <c r="E287" s="58"/>
      <c r="F287" s="58"/>
      <c r="G287" s="58"/>
      <c r="H287" s="58"/>
      <c r="I287" s="59"/>
      <c r="J287" s="193"/>
      <c r="K287" s="60"/>
      <c r="L287" s="60"/>
      <c r="M287" s="56">
        <f>M286+IF(AND(K287="Pago",OR(E287='PC Receitas'!$O$4,E287='PC Receitas'!$O$5,E287='PC Receitas'!$O$6)),I287,IF(AND(K287="Pago",OR(E287='PC Receitas'!$O$7,E287='PC Receitas'!$O$8,E287='PC Receitas'!$O$9,E287='PC Receitas'!$O$10,E287='PC Receitas'!$O$11,E287='PC Receitas'!$O$12,E287='PC Receitas'!$O$13,E287='PC Receitas'!$O$14)),-I287,0))</f>
        <v>12927.7</v>
      </c>
      <c r="R287" s="153" t="e">
        <f t="shared" si="16"/>
        <v>#N/A</v>
      </c>
      <c r="S287" s="150" t="e">
        <f t="shared" si="17"/>
        <v>#N/A</v>
      </c>
      <c r="T287" s="150" t="e">
        <f t="shared" si="18"/>
        <v>#N/A</v>
      </c>
      <c r="U287" s="150" t="e">
        <f t="shared" si="19"/>
        <v>#N/A</v>
      </c>
      <c r="V287" s="154" t="e">
        <f>VLOOKUP(E287,'PC Receitas'!$O$4:$P$14,2,FALSE)</f>
        <v>#N/A</v>
      </c>
    </row>
    <row r="288" spans="3:22" ht="19.5" customHeight="1" thickTop="1" thickBot="1" x14ac:dyDescent="0.3">
      <c r="C288" s="58"/>
      <c r="D288" s="58" t="str">
        <f>IF(C288&lt;&gt;"",TEXT(C288,"00")&amp;"/05/"&amp;'Configurações Básicas'!$P$5,"")</f>
        <v/>
      </c>
      <c r="E288" s="58"/>
      <c r="F288" s="58"/>
      <c r="G288" s="58"/>
      <c r="H288" s="58"/>
      <c r="I288" s="59"/>
      <c r="J288" s="193"/>
      <c r="K288" s="60"/>
      <c r="L288" s="60"/>
      <c r="M288" s="56">
        <f>M287+IF(AND(K288="Pago",OR(E288='PC Receitas'!$O$4,E288='PC Receitas'!$O$5,E288='PC Receitas'!$O$6)),I288,IF(AND(K288="Pago",OR(E288='PC Receitas'!$O$7,E288='PC Receitas'!$O$8,E288='PC Receitas'!$O$9,E288='PC Receitas'!$O$10,E288='PC Receitas'!$O$11,E288='PC Receitas'!$O$12,E288='PC Receitas'!$O$13,E288='PC Receitas'!$O$14)),-I288,0))</f>
        <v>12927.7</v>
      </c>
      <c r="R288" s="153" t="e">
        <f t="shared" si="16"/>
        <v>#N/A</v>
      </c>
      <c r="S288" s="150" t="e">
        <f t="shared" si="17"/>
        <v>#N/A</v>
      </c>
      <c r="T288" s="150" t="e">
        <f t="shared" si="18"/>
        <v>#N/A</v>
      </c>
      <c r="U288" s="150" t="e">
        <f t="shared" si="19"/>
        <v>#N/A</v>
      </c>
      <c r="V288" s="154" t="e">
        <f>VLOOKUP(E288,'PC Receitas'!$O$4:$P$14,2,FALSE)</f>
        <v>#N/A</v>
      </c>
    </row>
    <row r="289" spans="3:22" ht="19.5" customHeight="1" thickTop="1" thickBot="1" x14ac:dyDescent="0.3">
      <c r="C289" s="58"/>
      <c r="D289" s="58" t="str">
        <f>IF(C289&lt;&gt;"",TEXT(C289,"00")&amp;"/05/"&amp;'Configurações Básicas'!$P$5,"")</f>
        <v/>
      </c>
      <c r="E289" s="58"/>
      <c r="F289" s="58"/>
      <c r="G289" s="58"/>
      <c r="H289" s="58"/>
      <c r="I289" s="59"/>
      <c r="J289" s="193"/>
      <c r="K289" s="60"/>
      <c r="L289" s="60"/>
      <c r="M289" s="56">
        <f>M288+IF(AND(K289="Pago",OR(E289='PC Receitas'!$O$4,E289='PC Receitas'!$O$5,E289='PC Receitas'!$O$6)),I289,IF(AND(K289="Pago",OR(E289='PC Receitas'!$O$7,E289='PC Receitas'!$O$8,E289='PC Receitas'!$O$9,E289='PC Receitas'!$O$10,E289='PC Receitas'!$O$11,E289='PC Receitas'!$O$12,E289='PC Receitas'!$O$13,E289='PC Receitas'!$O$14)),-I289,0))</f>
        <v>12927.7</v>
      </c>
      <c r="R289" s="153" t="e">
        <f t="shared" si="16"/>
        <v>#N/A</v>
      </c>
      <c r="S289" s="150" t="e">
        <f t="shared" si="17"/>
        <v>#N/A</v>
      </c>
      <c r="T289" s="150" t="e">
        <f t="shared" si="18"/>
        <v>#N/A</v>
      </c>
      <c r="U289" s="150" t="e">
        <f t="shared" si="19"/>
        <v>#N/A</v>
      </c>
      <c r="V289" s="154" t="e">
        <f>VLOOKUP(E289,'PC Receitas'!$O$4:$P$14,2,FALSE)</f>
        <v>#N/A</v>
      </c>
    </row>
    <row r="290" spans="3:22" ht="19.5" customHeight="1" thickTop="1" thickBot="1" x14ac:dyDescent="0.3">
      <c r="C290" s="58"/>
      <c r="D290" s="58" t="str">
        <f>IF(C290&lt;&gt;"",TEXT(C290,"00")&amp;"/05/"&amp;'Configurações Básicas'!$P$5,"")</f>
        <v/>
      </c>
      <c r="E290" s="58"/>
      <c r="F290" s="58"/>
      <c r="G290" s="58"/>
      <c r="H290" s="58"/>
      <c r="I290" s="59"/>
      <c r="J290" s="193"/>
      <c r="K290" s="60"/>
      <c r="L290" s="60"/>
      <c r="M290" s="56">
        <f>M289+IF(AND(K290="Pago",OR(E290='PC Receitas'!$O$4,E290='PC Receitas'!$O$5,E290='PC Receitas'!$O$6)),I290,IF(AND(K290="Pago",OR(E290='PC Receitas'!$O$7,E290='PC Receitas'!$O$8,E290='PC Receitas'!$O$9,E290='PC Receitas'!$O$10,E290='PC Receitas'!$O$11,E290='PC Receitas'!$O$12,E290='PC Receitas'!$O$13,E290='PC Receitas'!$O$14)),-I290,0))</f>
        <v>12927.7</v>
      </c>
      <c r="R290" s="153" t="e">
        <f t="shared" si="16"/>
        <v>#N/A</v>
      </c>
      <c r="S290" s="150" t="e">
        <f t="shared" si="17"/>
        <v>#N/A</v>
      </c>
      <c r="T290" s="150" t="e">
        <f t="shared" si="18"/>
        <v>#N/A</v>
      </c>
      <c r="U290" s="150" t="e">
        <f t="shared" si="19"/>
        <v>#N/A</v>
      </c>
      <c r="V290" s="154" t="e">
        <f>VLOOKUP(E290,'PC Receitas'!$O$4:$P$14,2,FALSE)</f>
        <v>#N/A</v>
      </c>
    </row>
    <row r="291" spans="3:22" ht="19.5" customHeight="1" thickTop="1" thickBot="1" x14ac:dyDescent="0.3">
      <c r="C291" s="58"/>
      <c r="D291" s="58" t="str">
        <f>IF(C291&lt;&gt;"",TEXT(C291,"00")&amp;"/05/"&amp;'Configurações Básicas'!$P$5,"")</f>
        <v/>
      </c>
      <c r="E291" s="58"/>
      <c r="F291" s="58"/>
      <c r="G291" s="58"/>
      <c r="H291" s="58"/>
      <c r="I291" s="59"/>
      <c r="J291" s="193"/>
      <c r="K291" s="60"/>
      <c r="L291" s="60"/>
      <c r="M291" s="56">
        <f>M290+IF(AND(K291="Pago",OR(E291='PC Receitas'!$O$4,E291='PC Receitas'!$O$5,E291='PC Receitas'!$O$6)),I291,IF(AND(K291="Pago",OR(E291='PC Receitas'!$O$7,E291='PC Receitas'!$O$8,E291='PC Receitas'!$O$9,E291='PC Receitas'!$O$10,E291='PC Receitas'!$O$11,E291='PC Receitas'!$O$12,E291='PC Receitas'!$O$13,E291='PC Receitas'!$O$14)),-I291,0))</f>
        <v>12927.7</v>
      </c>
      <c r="R291" s="153" t="e">
        <f t="shared" si="16"/>
        <v>#N/A</v>
      </c>
      <c r="S291" s="150" t="e">
        <f t="shared" si="17"/>
        <v>#N/A</v>
      </c>
      <c r="T291" s="150" t="e">
        <f t="shared" si="18"/>
        <v>#N/A</v>
      </c>
      <c r="U291" s="150" t="e">
        <f t="shared" si="19"/>
        <v>#N/A</v>
      </c>
      <c r="V291" s="154" t="e">
        <f>VLOOKUP(E291,'PC Receitas'!$O$4:$P$14,2,FALSE)</f>
        <v>#N/A</v>
      </c>
    </row>
    <row r="292" spans="3:22" ht="19.5" customHeight="1" thickTop="1" thickBot="1" x14ac:dyDescent="0.3">
      <c r="C292" s="58"/>
      <c r="D292" s="58" t="str">
        <f>IF(C292&lt;&gt;"",TEXT(C292,"00")&amp;"/05/"&amp;'Configurações Básicas'!$P$5,"")</f>
        <v/>
      </c>
      <c r="E292" s="58"/>
      <c r="F292" s="58"/>
      <c r="G292" s="58"/>
      <c r="H292" s="58"/>
      <c r="I292" s="59"/>
      <c r="J292" s="193"/>
      <c r="K292" s="60"/>
      <c r="L292" s="60"/>
      <c r="M292" s="56">
        <f>M291+IF(AND(K292="Pago",OR(E292='PC Receitas'!$O$4,E292='PC Receitas'!$O$5,E292='PC Receitas'!$O$6)),I292,IF(AND(K292="Pago",OR(E292='PC Receitas'!$O$7,E292='PC Receitas'!$O$8,E292='PC Receitas'!$O$9,E292='PC Receitas'!$O$10,E292='PC Receitas'!$O$11,E292='PC Receitas'!$O$12,E292='PC Receitas'!$O$13,E292='PC Receitas'!$O$14)),-I292,0))</f>
        <v>12927.7</v>
      </c>
      <c r="R292" s="153" t="e">
        <f t="shared" si="16"/>
        <v>#N/A</v>
      </c>
      <c r="S292" s="150" t="e">
        <f t="shared" si="17"/>
        <v>#N/A</v>
      </c>
      <c r="T292" s="150" t="e">
        <f t="shared" si="18"/>
        <v>#N/A</v>
      </c>
      <c r="U292" s="150" t="e">
        <f t="shared" si="19"/>
        <v>#N/A</v>
      </c>
      <c r="V292" s="154" t="e">
        <f>VLOOKUP(E292,'PC Receitas'!$O$4:$P$14,2,FALSE)</f>
        <v>#N/A</v>
      </c>
    </row>
    <row r="293" spans="3:22" ht="19.5" customHeight="1" thickTop="1" thickBot="1" x14ac:dyDescent="0.3">
      <c r="C293" s="58"/>
      <c r="D293" s="58" t="str">
        <f>IF(C293&lt;&gt;"",TEXT(C293,"00")&amp;"/05/"&amp;'Configurações Básicas'!$P$5,"")</f>
        <v/>
      </c>
      <c r="E293" s="58"/>
      <c r="F293" s="58"/>
      <c r="G293" s="58"/>
      <c r="H293" s="58"/>
      <c r="I293" s="59"/>
      <c r="J293" s="193"/>
      <c r="K293" s="60"/>
      <c r="L293" s="60"/>
      <c r="M293" s="56">
        <f>M292+IF(AND(K293="Pago",OR(E293='PC Receitas'!$O$4,E293='PC Receitas'!$O$5,E293='PC Receitas'!$O$6)),I293,IF(AND(K293="Pago",OR(E293='PC Receitas'!$O$7,E293='PC Receitas'!$O$8,E293='PC Receitas'!$O$9,E293='PC Receitas'!$O$10,E293='PC Receitas'!$O$11,E293='PC Receitas'!$O$12,E293='PC Receitas'!$O$13,E293='PC Receitas'!$O$14)),-I293,0))</f>
        <v>12927.7</v>
      </c>
      <c r="R293" s="153" t="e">
        <f t="shared" si="16"/>
        <v>#N/A</v>
      </c>
      <c r="S293" s="150" t="e">
        <f t="shared" si="17"/>
        <v>#N/A</v>
      </c>
      <c r="T293" s="150" t="e">
        <f t="shared" si="18"/>
        <v>#N/A</v>
      </c>
      <c r="U293" s="150" t="e">
        <f t="shared" si="19"/>
        <v>#N/A</v>
      </c>
      <c r="V293" s="154" t="e">
        <f>VLOOKUP(E293,'PC Receitas'!$O$4:$P$14,2,FALSE)</f>
        <v>#N/A</v>
      </c>
    </row>
    <row r="294" spans="3:22" ht="19.5" customHeight="1" thickTop="1" thickBot="1" x14ac:dyDescent="0.3">
      <c r="C294" s="58"/>
      <c r="D294" s="58" t="str">
        <f>IF(C294&lt;&gt;"",TEXT(C294,"00")&amp;"/05/"&amp;'Configurações Básicas'!$P$5,"")</f>
        <v/>
      </c>
      <c r="E294" s="58"/>
      <c r="F294" s="58"/>
      <c r="G294" s="58"/>
      <c r="H294" s="58"/>
      <c r="I294" s="59"/>
      <c r="J294" s="193"/>
      <c r="K294" s="60"/>
      <c r="L294" s="60"/>
      <c r="M294" s="56">
        <f>M293+IF(AND(K294="Pago",OR(E294='PC Receitas'!$O$4,E294='PC Receitas'!$O$5,E294='PC Receitas'!$O$6)),I294,IF(AND(K294="Pago",OR(E294='PC Receitas'!$O$7,E294='PC Receitas'!$O$8,E294='PC Receitas'!$O$9,E294='PC Receitas'!$O$10,E294='PC Receitas'!$O$11,E294='PC Receitas'!$O$12,E294='PC Receitas'!$O$13,E294='PC Receitas'!$O$14)),-I294,0))</f>
        <v>12927.7</v>
      </c>
      <c r="R294" s="153" t="e">
        <f t="shared" si="16"/>
        <v>#N/A</v>
      </c>
      <c r="S294" s="150" t="e">
        <f t="shared" si="17"/>
        <v>#N/A</v>
      </c>
      <c r="T294" s="150" t="e">
        <f t="shared" si="18"/>
        <v>#N/A</v>
      </c>
      <c r="U294" s="150" t="e">
        <f t="shared" si="19"/>
        <v>#N/A</v>
      </c>
      <c r="V294" s="154" t="e">
        <f>VLOOKUP(E294,'PC Receitas'!$O$4:$P$14,2,FALSE)</f>
        <v>#N/A</v>
      </c>
    </row>
    <row r="295" spans="3:22" ht="19.5" customHeight="1" thickTop="1" thickBot="1" x14ac:dyDescent="0.3">
      <c r="C295" s="58"/>
      <c r="D295" s="58" t="str">
        <f>IF(C295&lt;&gt;"",TEXT(C295,"00")&amp;"/05/"&amp;'Configurações Básicas'!$P$5,"")</f>
        <v/>
      </c>
      <c r="E295" s="58"/>
      <c r="F295" s="58"/>
      <c r="G295" s="58"/>
      <c r="H295" s="58"/>
      <c r="I295" s="59"/>
      <c r="J295" s="193"/>
      <c r="K295" s="60"/>
      <c r="L295" s="60"/>
      <c r="M295" s="56">
        <f>M294+IF(AND(K295="Pago",OR(E295='PC Receitas'!$O$4,E295='PC Receitas'!$O$5,E295='PC Receitas'!$O$6)),I295,IF(AND(K295="Pago",OR(E295='PC Receitas'!$O$7,E295='PC Receitas'!$O$8,E295='PC Receitas'!$O$9,E295='PC Receitas'!$O$10,E295='PC Receitas'!$O$11,E295='PC Receitas'!$O$12,E295='PC Receitas'!$O$13,E295='PC Receitas'!$O$14)),-I295,0))</f>
        <v>12927.7</v>
      </c>
      <c r="R295" s="153" t="e">
        <f t="shared" si="16"/>
        <v>#N/A</v>
      </c>
      <c r="S295" s="150" t="e">
        <f t="shared" si="17"/>
        <v>#N/A</v>
      </c>
      <c r="T295" s="150" t="e">
        <f t="shared" si="18"/>
        <v>#N/A</v>
      </c>
      <c r="U295" s="150" t="e">
        <f t="shared" si="19"/>
        <v>#N/A</v>
      </c>
      <c r="V295" s="154" t="e">
        <f>VLOOKUP(E295,'PC Receitas'!$O$4:$P$14,2,FALSE)</f>
        <v>#N/A</v>
      </c>
    </row>
    <row r="296" spans="3:22" ht="19.5" customHeight="1" thickTop="1" thickBot="1" x14ac:dyDescent="0.3">
      <c r="C296" s="58"/>
      <c r="D296" s="58" t="str">
        <f>IF(C296&lt;&gt;"",TEXT(C296,"00")&amp;"/05/"&amp;'Configurações Básicas'!$P$5,"")</f>
        <v/>
      </c>
      <c r="E296" s="58"/>
      <c r="F296" s="58"/>
      <c r="G296" s="58"/>
      <c r="H296" s="58"/>
      <c r="I296" s="59"/>
      <c r="J296" s="193"/>
      <c r="K296" s="60"/>
      <c r="L296" s="60"/>
      <c r="M296" s="56">
        <f>M295+IF(AND(K296="Pago",OR(E296='PC Receitas'!$O$4,E296='PC Receitas'!$O$5,E296='PC Receitas'!$O$6)),I296,IF(AND(K296="Pago",OR(E296='PC Receitas'!$O$7,E296='PC Receitas'!$O$8,E296='PC Receitas'!$O$9,E296='PC Receitas'!$O$10,E296='PC Receitas'!$O$11,E296='PC Receitas'!$O$12,E296='PC Receitas'!$O$13,E296='PC Receitas'!$O$14)),-I296,0))</f>
        <v>12927.7</v>
      </c>
      <c r="R296" s="153" t="e">
        <f t="shared" si="16"/>
        <v>#N/A</v>
      </c>
      <c r="S296" s="150" t="e">
        <f t="shared" si="17"/>
        <v>#N/A</v>
      </c>
      <c r="T296" s="150" t="e">
        <f t="shared" si="18"/>
        <v>#N/A</v>
      </c>
      <c r="U296" s="150" t="e">
        <f t="shared" si="19"/>
        <v>#N/A</v>
      </c>
      <c r="V296" s="154" t="e">
        <f>VLOOKUP(E296,'PC Receitas'!$O$4:$P$14,2,FALSE)</f>
        <v>#N/A</v>
      </c>
    </row>
    <row r="297" spans="3:22" ht="19.5" customHeight="1" thickTop="1" thickBot="1" x14ac:dyDescent="0.3">
      <c r="C297" s="58"/>
      <c r="D297" s="58" t="str">
        <f>IF(C297&lt;&gt;"",TEXT(C297,"00")&amp;"/05/"&amp;'Configurações Básicas'!$P$5,"")</f>
        <v/>
      </c>
      <c r="E297" s="58"/>
      <c r="F297" s="58"/>
      <c r="G297" s="58"/>
      <c r="H297" s="58"/>
      <c r="I297" s="59"/>
      <c r="J297" s="193"/>
      <c r="K297" s="60"/>
      <c r="L297" s="60"/>
      <c r="M297" s="56">
        <f>M296+IF(AND(K297="Pago",OR(E297='PC Receitas'!$O$4,E297='PC Receitas'!$O$5,E297='PC Receitas'!$O$6)),I297,IF(AND(K297="Pago",OR(E297='PC Receitas'!$O$7,E297='PC Receitas'!$O$8,E297='PC Receitas'!$O$9,E297='PC Receitas'!$O$10,E297='PC Receitas'!$O$11,E297='PC Receitas'!$O$12,E297='PC Receitas'!$O$13,E297='PC Receitas'!$O$14)),-I297,0))</f>
        <v>12927.7</v>
      </c>
      <c r="R297" s="153" t="e">
        <f t="shared" si="16"/>
        <v>#N/A</v>
      </c>
      <c r="S297" s="150" t="e">
        <f t="shared" si="17"/>
        <v>#N/A</v>
      </c>
      <c r="T297" s="150" t="e">
        <f t="shared" si="18"/>
        <v>#N/A</v>
      </c>
      <c r="U297" s="150" t="e">
        <f t="shared" si="19"/>
        <v>#N/A</v>
      </c>
      <c r="V297" s="154" t="e">
        <f>VLOOKUP(E297,'PC Receitas'!$O$4:$P$14,2,FALSE)</f>
        <v>#N/A</v>
      </c>
    </row>
    <row r="298" spans="3:22" ht="19.5" customHeight="1" thickTop="1" thickBot="1" x14ac:dyDescent="0.3">
      <c r="C298" s="58"/>
      <c r="D298" s="58" t="str">
        <f>IF(C298&lt;&gt;"",TEXT(C298,"00")&amp;"/05/"&amp;'Configurações Básicas'!$P$5,"")</f>
        <v/>
      </c>
      <c r="E298" s="58"/>
      <c r="F298" s="58"/>
      <c r="G298" s="58"/>
      <c r="H298" s="58"/>
      <c r="I298" s="59"/>
      <c r="J298" s="193"/>
      <c r="K298" s="60"/>
      <c r="L298" s="60"/>
      <c r="M298" s="56">
        <f>M297+IF(AND(K298="Pago",OR(E298='PC Receitas'!$O$4,E298='PC Receitas'!$O$5,E298='PC Receitas'!$O$6)),I298,IF(AND(K298="Pago",OR(E298='PC Receitas'!$O$7,E298='PC Receitas'!$O$8,E298='PC Receitas'!$O$9,E298='PC Receitas'!$O$10,E298='PC Receitas'!$O$11,E298='PC Receitas'!$O$12,E298='PC Receitas'!$O$13,E298='PC Receitas'!$O$14)),-I298,0))</f>
        <v>12927.7</v>
      </c>
      <c r="R298" s="153" t="e">
        <f t="shared" si="16"/>
        <v>#N/A</v>
      </c>
      <c r="S298" s="150" t="e">
        <f t="shared" si="17"/>
        <v>#N/A</v>
      </c>
      <c r="T298" s="150" t="e">
        <f t="shared" si="18"/>
        <v>#N/A</v>
      </c>
      <c r="U298" s="150" t="e">
        <f t="shared" si="19"/>
        <v>#N/A</v>
      </c>
      <c r="V298" s="154" t="e">
        <f>VLOOKUP(E298,'PC Receitas'!$O$4:$P$14,2,FALSE)</f>
        <v>#N/A</v>
      </c>
    </row>
    <row r="299" spans="3:22" ht="19.5" customHeight="1" thickTop="1" thickBot="1" x14ac:dyDescent="0.3">
      <c r="C299" s="58"/>
      <c r="D299" s="58" t="str">
        <f>IF(C299&lt;&gt;"",TEXT(C299,"00")&amp;"/05/"&amp;'Configurações Básicas'!$P$5,"")</f>
        <v/>
      </c>
      <c r="E299" s="58"/>
      <c r="F299" s="58"/>
      <c r="G299" s="58"/>
      <c r="H299" s="58"/>
      <c r="I299" s="59"/>
      <c r="J299" s="193"/>
      <c r="K299" s="60"/>
      <c r="L299" s="60"/>
      <c r="M299" s="56">
        <f>M298+IF(AND(K299="Pago",OR(E299='PC Receitas'!$O$4,E299='PC Receitas'!$O$5,E299='PC Receitas'!$O$6)),I299,IF(AND(K299="Pago",OR(E299='PC Receitas'!$O$7,E299='PC Receitas'!$O$8,E299='PC Receitas'!$O$9,E299='PC Receitas'!$O$10,E299='PC Receitas'!$O$11,E299='PC Receitas'!$O$12,E299='PC Receitas'!$O$13,E299='PC Receitas'!$O$14)),-I299,0))</f>
        <v>12927.7</v>
      </c>
      <c r="R299" s="153" t="e">
        <f t="shared" si="16"/>
        <v>#N/A</v>
      </c>
      <c r="S299" s="150" t="e">
        <f t="shared" si="17"/>
        <v>#N/A</v>
      </c>
      <c r="T299" s="150" t="e">
        <f t="shared" si="18"/>
        <v>#N/A</v>
      </c>
      <c r="U299" s="150" t="e">
        <f t="shared" si="19"/>
        <v>#N/A</v>
      </c>
      <c r="V299" s="154" t="e">
        <f>VLOOKUP(E299,'PC Receitas'!$O$4:$P$14,2,FALSE)</f>
        <v>#N/A</v>
      </c>
    </row>
    <row r="300" spans="3:22" ht="19.5" customHeight="1" thickTop="1" thickBot="1" x14ac:dyDescent="0.3">
      <c r="C300" s="58"/>
      <c r="D300" s="58" t="str">
        <f>IF(C300&lt;&gt;"",TEXT(C300,"00")&amp;"/05/"&amp;'Configurações Básicas'!$P$5,"")</f>
        <v/>
      </c>
      <c r="E300" s="58"/>
      <c r="F300" s="58"/>
      <c r="G300" s="58"/>
      <c r="H300" s="58"/>
      <c r="I300" s="59"/>
      <c r="J300" s="193"/>
      <c r="K300" s="60"/>
      <c r="L300" s="60"/>
      <c r="M300" s="56">
        <f>M299+IF(AND(K300="Pago",OR(E300='PC Receitas'!$O$4,E300='PC Receitas'!$O$5,E300='PC Receitas'!$O$6)),I300,IF(AND(K300="Pago",OR(E300='PC Receitas'!$O$7,E300='PC Receitas'!$O$8,E300='PC Receitas'!$O$9,E300='PC Receitas'!$O$10,E300='PC Receitas'!$O$11,E300='PC Receitas'!$O$12,E300='PC Receitas'!$O$13,E300='PC Receitas'!$O$14)),-I300,0))</f>
        <v>12927.7</v>
      </c>
      <c r="R300" s="153" t="e">
        <f t="shared" si="16"/>
        <v>#N/A</v>
      </c>
      <c r="S300" s="150" t="e">
        <f t="shared" si="17"/>
        <v>#N/A</v>
      </c>
      <c r="T300" s="150" t="e">
        <f t="shared" si="18"/>
        <v>#N/A</v>
      </c>
      <c r="U300" s="150" t="e">
        <f t="shared" si="19"/>
        <v>#N/A</v>
      </c>
      <c r="V300" s="154" t="e">
        <f>VLOOKUP(E300,'PC Receitas'!$O$4:$P$14,2,FALSE)</f>
        <v>#N/A</v>
      </c>
    </row>
    <row r="301" spans="3:22" ht="19.5" customHeight="1" thickTop="1" thickBot="1" x14ac:dyDescent="0.3">
      <c r="C301" s="58"/>
      <c r="D301" s="58" t="str">
        <f>IF(C301&lt;&gt;"",TEXT(C301,"00")&amp;"/05/"&amp;'Configurações Básicas'!$P$5,"")</f>
        <v/>
      </c>
      <c r="E301" s="58"/>
      <c r="F301" s="58"/>
      <c r="G301" s="58"/>
      <c r="H301" s="58"/>
      <c r="I301" s="59"/>
      <c r="J301" s="193"/>
      <c r="K301" s="60"/>
      <c r="L301" s="60"/>
      <c r="M301" s="56">
        <f>M300+IF(AND(K301="Pago",OR(E301='PC Receitas'!$O$4,E301='PC Receitas'!$O$5,E301='PC Receitas'!$O$6)),I301,IF(AND(K301="Pago",OR(E301='PC Receitas'!$O$7,E301='PC Receitas'!$O$8,E301='PC Receitas'!$O$9,E301='PC Receitas'!$O$10,E301='PC Receitas'!$O$11,E301='PC Receitas'!$O$12,E301='PC Receitas'!$O$13,E301='PC Receitas'!$O$14)),-I301,0))</f>
        <v>12927.7</v>
      </c>
      <c r="R301" s="153" t="e">
        <f t="shared" si="16"/>
        <v>#N/A</v>
      </c>
      <c r="S301" s="150" t="e">
        <f t="shared" si="17"/>
        <v>#N/A</v>
      </c>
      <c r="T301" s="150" t="e">
        <f t="shared" si="18"/>
        <v>#N/A</v>
      </c>
      <c r="U301" s="150" t="e">
        <f t="shared" si="19"/>
        <v>#N/A</v>
      </c>
      <c r="V301" s="154" t="e">
        <f>VLOOKUP(E301,'PC Receitas'!$O$4:$P$14,2,FALSE)</f>
        <v>#N/A</v>
      </c>
    </row>
    <row r="302" spans="3:22" ht="19.5" customHeight="1" thickTop="1" thickBot="1" x14ac:dyDescent="0.3">
      <c r="C302" s="58"/>
      <c r="D302" s="58" t="str">
        <f>IF(C302&lt;&gt;"",TEXT(C302,"00")&amp;"/05/"&amp;'Configurações Básicas'!$P$5,"")</f>
        <v/>
      </c>
      <c r="E302" s="58"/>
      <c r="F302" s="58"/>
      <c r="G302" s="58"/>
      <c r="H302" s="58"/>
      <c r="I302" s="59"/>
      <c r="J302" s="193"/>
      <c r="K302" s="60"/>
      <c r="L302" s="60"/>
      <c r="M302" s="56">
        <f>M301+IF(AND(K302="Pago",OR(E302='PC Receitas'!$O$4,E302='PC Receitas'!$O$5,E302='PC Receitas'!$O$6)),I302,IF(AND(K302="Pago",OR(E302='PC Receitas'!$O$7,E302='PC Receitas'!$O$8,E302='PC Receitas'!$O$9,E302='PC Receitas'!$O$10,E302='PC Receitas'!$O$11,E302='PC Receitas'!$O$12,E302='PC Receitas'!$O$13,E302='PC Receitas'!$O$14)),-I302,0))</f>
        <v>12927.7</v>
      </c>
      <c r="R302" s="153" t="e">
        <f t="shared" si="16"/>
        <v>#N/A</v>
      </c>
      <c r="S302" s="150" t="e">
        <f t="shared" si="17"/>
        <v>#N/A</v>
      </c>
      <c r="T302" s="150" t="e">
        <f t="shared" si="18"/>
        <v>#N/A</v>
      </c>
      <c r="U302" s="150" t="e">
        <f t="shared" si="19"/>
        <v>#N/A</v>
      </c>
      <c r="V302" s="154" t="e">
        <f>VLOOKUP(E302,'PC Receitas'!$O$4:$P$14,2,FALSE)</f>
        <v>#N/A</v>
      </c>
    </row>
    <row r="303" spans="3:22" ht="19.5" customHeight="1" thickTop="1" thickBot="1" x14ac:dyDescent="0.3">
      <c r="C303" s="58"/>
      <c r="D303" s="58" t="str">
        <f>IF(C303&lt;&gt;"",TEXT(C303,"00")&amp;"/05/"&amp;'Configurações Básicas'!$P$5,"")</f>
        <v/>
      </c>
      <c r="E303" s="58"/>
      <c r="F303" s="58"/>
      <c r="G303" s="58"/>
      <c r="H303" s="58"/>
      <c r="I303" s="59"/>
      <c r="J303" s="193"/>
      <c r="K303" s="60"/>
      <c r="L303" s="60"/>
      <c r="M303" s="56">
        <f>M302+IF(AND(K303="Pago",OR(E303='PC Receitas'!$O$4,E303='PC Receitas'!$O$5,E303='PC Receitas'!$O$6)),I303,IF(AND(K303="Pago",OR(E303='PC Receitas'!$O$7,E303='PC Receitas'!$O$8,E303='PC Receitas'!$O$9,E303='PC Receitas'!$O$10,E303='PC Receitas'!$O$11,E303='PC Receitas'!$O$12,E303='PC Receitas'!$O$13,E303='PC Receitas'!$O$14)),-I303,0))</f>
        <v>12927.7</v>
      </c>
      <c r="R303" s="153" t="e">
        <f t="shared" si="16"/>
        <v>#N/A</v>
      </c>
      <c r="S303" s="150" t="e">
        <f t="shared" si="17"/>
        <v>#N/A</v>
      </c>
      <c r="T303" s="150" t="e">
        <f t="shared" si="18"/>
        <v>#N/A</v>
      </c>
      <c r="U303" s="150" t="e">
        <f t="shared" si="19"/>
        <v>#N/A</v>
      </c>
      <c r="V303" s="154" t="e">
        <f>VLOOKUP(E303,'PC Receitas'!$O$4:$P$14,2,FALSE)</f>
        <v>#N/A</v>
      </c>
    </row>
    <row r="304" spans="3:22" ht="19.5" customHeight="1" thickTop="1" thickBot="1" x14ac:dyDescent="0.3">
      <c r="C304" s="58"/>
      <c r="D304" s="58" t="str">
        <f>IF(C304&lt;&gt;"",TEXT(C304,"00")&amp;"/05/"&amp;'Configurações Básicas'!$P$5,"")</f>
        <v/>
      </c>
      <c r="E304" s="58"/>
      <c r="F304" s="58"/>
      <c r="G304" s="58"/>
      <c r="H304" s="58"/>
      <c r="I304" s="59"/>
      <c r="J304" s="193"/>
      <c r="K304" s="60"/>
      <c r="L304" s="60"/>
      <c r="M304" s="56">
        <f>M303+IF(AND(K304="Pago",OR(E304='PC Receitas'!$O$4,E304='PC Receitas'!$O$5,E304='PC Receitas'!$O$6)),I304,IF(AND(K304="Pago",OR(E304='PC Receitas'!$O$7,E304='PC Receitas'!$O$8,E304='PC Receitas'!$O$9,E304='PC Receitas'!$O$10,E304='PC Receitas'!$O$11,E304='PC Receitas'!$O$12,E304='PC Receitas'!$O$13,E304='PC Receitas'!$O$14)),-I304,0))</f>
        <v>12927.7</v>
      </c>
      <c r="R304" s="153" t="e">
        <f t="shared" si="16"/>
        <v>#N/A</v>
      </c>
      <c r="S304" s="150" t="e">
        <f t="shared" si="17"/>
        <v>#N/A</v>
      </c>
      <c r="T304" s="150" t="e">
        <f t="shared" si="18"/>
        <v>#N/A</v>
      </c>
      <c r="U304" s="150" t="e">
        <f t="shared" si="19"/>
        <v>#N/A</v>
      </c>
      <c r="V304" s="154" t="e">
        <f>VLOOKUP(E304,'PC Receitas'!$O$4:$P$14,2,FALSE)</f>
        <v>#N/A</v>
      </c>
    </row>
    <row r="305" spans="3:22" ht="19.5" customHeight="1" thickTop="1" thickBot="1" x14ac:dyDescent="0.3">
      <c r="C305" s="58"/>
      <c r="D305" s="58" t="str">
        <f>IF(C305&lt;&gt;"",TEXT(C305,"00")&amp;"/05/"&amp;'Configurações Básicas'!$P$5,"")</f>
        <v/>
      </c>
      <c r="E305" s="58"/>
      <c r="F305" s="58"/>
      <c r="G305" s="58"/>
      <c r="H305" s="58"/>
      <c r="I305" s="59"/>
      <c r="J305" s="193"/>
      <c r="K305" s="60"/>
      <c r="L305" s="60"/>
      <c r="M305" s="56">
        <f>M304+IF(AND(K305="Pago",OR(E305='PC Receitas'!$O$4,E305='PC Receitas'!$O$5,E305='PC Receitas'!$O$6)),I305,IF(AND(K305="Pago",OR(E305='PC Receitas'!$O$7,E305='PC Receitas'!$O$8,E305='PC Receitas'!$O$9,E305='PC Receitas'!$O$10,E305='PC Receitas'!$O$11,E305='PC Receitas'!$O$12,E305='PC Receitas'!$O$13,E305='PC Receitas'!$O$14)),-I305,0))</f>
        <v>12927.7</v>
      </c>
      <c r="R305" s="153" t="e">
        <f t="shared" si="16"/>
        <v>#N/A</v>
      </c>
      <c r="S305" s="150" t="e">
        <f t="shared" si="17"/>
        <v>#N/A</v>
      </c>
      <c r="T305" s="150" t="e">
        <f t="shared" si="18"/>
        <v>#N/A</v>
      </c>
      <c r="U305" s="150" t="e">
        <f t="shared" si="19"/>
        <v>#N/A</v>
      </c>
      <c r="V305" s="154" t="e">
        <f>VLOOKUP(E305,'PC Receitas'!$O$4:$P$14,2,FALSE)</f>
        <v>#N/A</v>
      </c>
    </row>
    <row r="306" spans="3:22" ht="19.5" customHeight="1" thickTop="1" thickBot="1" x14ac:dyDescent="0.3">
      <c r="C306" s="58"/>
      <c r="D306" s="58" t="str">
        <f>IF(C306&lt;&gt;"",TEXT(C306,"00")&amp;"/05/"&amp;'Configurações Básicas'!$P$5,"")</f>
        <v/>
      </c>
      <c r="E306" s="58"/>
      <c r="F306" s="58"/>
      <c r="G306" s="58"/>
      <c r="H306" s="58"/>
      <c r="I306" s="59"/>
      <c r="J306" s="193"/>
      <c r="K306" s="60"/>
      <c r="L306" s="60"/>
      <c r="M306" s="56">
        <f>M305+IF(AND(K306="Pago",OR(E306='PC Receitas'!$O$4,E306='PC Receitas'!$O$5,E306='PC Receitas'!$O$6)),I306,IF(AND(K306="Pago",OR(E306='PC Receitas'!$O$7,E306='PC Receitas'!$O$8,E306='PC Receitas'!$O$9,E306='PC Receitas'!$O$10,E306='PC Receitas'!$O$11,E306='PC Receitas'!$O$12,E306='PC Receitas'!$O$13,E306='PC Receitas'!$O$14)),-I306,0))</f>
        <v>12927.7</v>
      </c>
      <c r="R306" s="153" t="e">
        <f t="shared" si="16"/>
        <v>#N/A</v>
      </c>
      <c r="S306" s="150" t="e">
        <f t="shared" si="17"/>
        <v>#N/A</v>
      </c>
      <c r="T306" s="150" t="e">
        <f t="shared" si="18"/>
        <v>#N/A</v>
      </c>
      <c r="U306" s="150" t="e">
        <f t="shared" si="19"/>
        <v>#N/A</v>
      </c>
      <c r="V306" s="154" t="e">
        <f>VLOOKUP(E306,'PC Receitas'!$O$4:$P$14,2,FALSE)</f>
        <v>#N/A</v>
      </c>
    </row>
    <row r="307" spans="3:22" ht="19.5" customHeight="1" thickTop="1" thickBot="1" x14ac:dyDescent="0.3">
      <c r="C307" s="58"/>
      <c r="D307" s="58" t="str">
        <f>IF(C307&lt;&gt;"",TEXT(C307,"00")&amp;"/05/"&amp;'Configurações Básicas'!$P$5,"")</f>
        <v/>
      </c>
      <c r="E307" s="58"/>
      <c r="F307" s="58"/>
      <c r="G307" s="58"/>
      <c r="H307" s="58"/>
      <c r="I307" s="59"/>
      <c r="J307" s="193"/>
      <c r="K307" s="60"/>
      <c r="L307" s="60"/>
      <c r="M307" s="56">
        <f>M306+IF(AND(K307="Pago",OR(E307='PC Receitas'!$O$4,E307='PC Receitas'!$O$5,E307='PC Receitas'!$O$6)),I307,IF(AND(K307="Pago",OR(E307='PC Receitas'!$O$7,E307='PC Receitas'!$O$8,E307='PC Receitas'!$O$9,E307='PC Receitas'!$O$10,E307='PC Receitas'!$O$11,E307='PC Receitas'!$O$12,E307='PC Receitas'!$O$13,E307='PC Receitas'!$O$14)),-I307,0))</f>
        <v>12927.7</v>
      </c>
      <c r="R307" s="153" t="e">
        <f t="shared" si="16"/>
        <v>#N/A</v>
      </c>
      <c r="S307" s="150" t="e">
        <f t="shared" si="17"/>
        <v>#N/A</v>
      </c>
      <c r="T307" s="150" t="e">
        <f t="shared" si="18"/>
        <v>#N/A</v>
      </c>
      <c r="U307" s="150" t="e">
        <f t="shared" si="19"/>
        <v>#N/A</v>
      </c>
      <c r="V307" s="154" t="e">
        <f>VLOOKUP(E307,'PC Receitas'!$O$4:$P$14,2,FALSE)</f>
        <v>#N/A</v>
      </c>
    </row>
    <row r="308" spans="3:22" ht="19.5" customHeight="1" thickTop="1" thickBot="1" x14ac:dyDescent="0.3">
      <c r="C308" s="58"/>
      <c r="D308" s="58" t="str">
        <f>IF(C308&lt;&gt;"",TEXT(C308,"00")&amp;"/05/"&amp;'Configurações Básicas'!$P$5,"")</f>
        <v/>
      </c>
      <c r="E308" s="58"/>
      <c r="F308" s="58"/>
      <c r="G308" s="58"/>
      <c r="H308" s="58"/>
      <c r="I308" s="59"/>
      <c r="J308" s="193"/>
      <c r="K308" s="60"/>
      <c r="L308" s="60"/>
      <c r="M308" s="56">
        <f>M307+IF(AND(K308="Pago",OR(E308='PC Receitas'!$O$4,E308='PC Receitas'!$O$5,E308='PC Receitas'!$O$6)),I308,IF(AND(K308="Pago",OR(E308='PC Receitas'!$O$7,E308='PC Receitas'!$O$8,E308='PC Receitas'!$O$9,E308='PC Receitas'!$O$10,E308='PC Receitas'!$O$11,E308='PC Receitas'!$O$12,E308='PC Receitas'!$O$13,E308='PC Receitas'!$O$14)),-I308,0))</f>
        <v>12927.7</v>
      </c>
      <c r="R308" s="153" t="e">
        <f t="shared" si="16"/>
        <v>#N/A</v>
      </c>
      <c r="S308" s="150" t="e">
        <f t="shared" si="17"/>
        <v>#N/A</v>
      </c>
      <c r="T308" s="150" t="e">
        <f t="shared" si="18"/>
        <v>#N/A</v>
      </c>
      <c r="U308" s="150" t="e">
        <f t="shared" si="19"/>
        <v>#N/A</v>
      </c>
      <c r="V308" s="154" t="e">
        <f>VLOOKUP(E308,'PC Receitas'!$O$4:$P$14,2,FALSE)</f>
        <v>#N/A</v>
      </c>
    </row>
    <row r="309" spans="3:22" ht="19.5" customHeight="1" thickTop="1" thickBot="1" x14ac:dyDescent="0.3">
      <c r="C309" s="58"/>
      <c r="D309" s="58" t="str">
        <f>IF(C309&lt;&gt;"",TEXT(C309,"00")&amp;"/05/"&amp;'Configurações Básicas'!$P$5,"")</f>
        <v/>
      </c>
      <c r="E309" s="58"/>
      <c r="F309" s="58"/>
      <c r="G309" s="58"/>
      <c r="H309" s="58"/>
      <c r="I309" s="59"/>
      <c r="J309" s="193"/>
      <c r="K309" s="60"/>
      <c r="L309" s="60"/>
      <c r="M309" s="56">
        <f>M308+IF(AND(K309="Pago",OR(E309='PC Receitas'!$O$4,E309='PC Receitas'!$O$5,E309='PC Receitas'!$O$6)),I309,IF(AND(K309="Pago",OR(E309='PC Receitas'!$O$7,E309='PC Receitas'!$O$8,E309='PC Receitas'!$O$9,E309='PC Receitas'!$O$10,E309='PC Receitas'!$O$11,E309='PC Receitas'!$O$12,E309='PC Receitas'!$O$13,E309='PC Receitas'!$O$14)),-I309,0))</f>
        <v>12927.7</v>
      </c>
      <c r="R309" s="153" t="e">
        <f t="shared" si="16"/>
        <v>#N/A</v>
      </c>
      <c r="S309" s="150" t="e">
        <f t="shared" si="17"/>
        <v>#N/A</v>
      </c>
      <c r="T309" s="150" t="e">
        <f t="shared" si="18"/>
        <v>#N/A</v>
      </c>
      <c r="U309" s="150" t="e">
        <f t="shared" si="19"/>
        <v>#N/A</v>
      </c>
      <c r="V309" s="154" t="e">
        <f>VLOOKUP(E309,'PC Receitas'!$O$4:$P$14,2,FALSE)</f>
        <v>#N/A</v>
      </c>
    </row>
    <row r="310" spans="3:22" ht="19.5" customHeight="1" thickTop="1" thickBot="1" x14ac:dyDescent="0.3">
      <c r="C310" s="58"/>
      <c r="D310" s="58" t="str">
        <f>IF(C310&lt;&gt;"",TEXT(C310,"00")&amp;"/05/"&amp;'Configurações Básicas'!$P$5,"")</f>
        <v/>
      </c>
      <c r="E310" s="58"/>
      <c r="F310" s="58"/>
      <c r="G310" s="58"/>
      <c r="H310" s="58"/>
      <c r="I310" s="59"/>
      <c r="J310" s="193"/>
      <c r="K310" s="60"/>
      <c r="L310" s="60"/>
      <c r="M310" s="56">
        <f>M309+IF(AND(K310="Pago",OR(E310='PC Receitas'!$O$4,E310='PC Receitas'!$O$5,E310='PC Receitas'!$O$6)),I310,IF(AND(K310="Pago",OR(E310='PC Receitas'!$O$7,E310='PC Receitas'!$O$8,E310='PC Receitas'!$O$9,E310='PC Receitas'!$O$10,E310='PC Receitas'!$O$11,E310='PC Receitas'!$O$12,E310='PC Receitas'!$O$13,E310='PC Receitas'!$O$14)),-I310,0))</f>
        <v>12927.7</v>
      </c>
      <c r="R310" s="153" t="e">
        <f t="shared" si="16"/>
        <v>#N/A</v>
      </c>
      <c r="S310" s="150" t="e">
        <f t="shared" si="17"/>
        <v>#N/A</v>
      </c>
      <c r="T310" s="150" t="e">
        <f t="shared" si="18"/>
        <v>#N/A</v>
      </c>
      <c r="U310" s="150" t="e">
        <f t="shared" si="19"/>
        <v>#N/A</v>
      </c>
      <c r="V310" s="154" t="e">
        <f>VLOOKUP(E310,'PC Receitas'!$O$4:$P$14,2,FALSE)</f>
        <v>#N/A</v>
      </c>
    </row>
    <row r="311" spans="3:22" ht="19.5" customHeight="1" thickTop="1" thickBot="1" x14ac:dyDescent="0.3">
      <c r="C311" s="58"/>
      <c r="D311" s="58" t="str">
        <f>IF(C311&lt;&gt;"",TEXT(C311,"00")&amp;"/05/"&amp;'Configurações Básicas'!$P$5,"")</f>
        <v/>
      </c>
      <c r="E311" s="58"/>
      <c r="F311" s="58"/>
      <c r="G311" s="58"/>
      <c r="H311" s="58"/>
      <c r="I311" s="59"/>
      <c r="J311" s="193"/>
      <c r="K311" s="60"/>
      <c r="L311" s="60"/>
      <c r="M311" s="56">
        <f>M310+IF(AND(K311="Pago",OR(E311='PC Receitas'!$O$4,E311='PC Receitas'!$O$5,E311='PC Receitas'!$O$6)),I311,IF(AND(K311="Pago",OR(E311='PC Receitas'!$O$7,E311='PC Receitas'!$O$8,E311='PC Receitas'!$O$9,E311='PC Receitas'!$O$10,E311='PC Receitas'!$O$11,E311='PC Receitas'!$O$12,E311='PC Receitas'!$O$13,E311='PC Receitas'!$O$14)),-I311,0))</f>
        <v>12927.7</v>
      </c>
      <c r="R311" s="153" t="e">
        <f t="shared" si="16"/>
        <v>#N/A</v>
      </c>
      <c r="S311" s="150" t="e">
        <f t="shared" si="17"/>
        <v>#N/A</v>
      </c>
      <c r="T311" s="150" t="e">
        <f t="shared" si="18"/>
        <v>#N/A</v>
      </c>
      <c r="U311" s="150" t="e">
        <f t="shared" si="19"/>
        <v>#N/A</v>
      </c>
      <c r="V311" s="154" t="e">
        <f>VLOOKUP(E311,'PC Receitas'!$O$4:$P$14,2,FALSE)</f>
        <v>#N/A</v>
      </c>
    </row>
    <row r="312" spans="3:22" ht="19.5" customHeight="1" thickTop="1" thickBot="1" x14ac:dyDescent="0.3">
      <c r="C312" s="58"/>
      <c r="D312" s="58" t="str">
        <f>IF(C312&lt;&gt;"",TEXT(C312,"00")&amp;"/05/"&amp;'Configurações Básicas'!$P$5,"")</f>
        <v/>
      </c>
      <c r="E312" s="58"/>
      <c r="F312" s="58"/>
      <c r="G312" s="58"/>
      <c r="H312" s="58"/>
      <c r="I312" s="59"/>
      <c r="J312" s="193"/>
      <c r="K312" s="60"/>
      <c r="L312" s="60"/>
      <c r="M312" s="56">
        <f>M311+IF(AND(K312="Pago",OR(E312='PC Receitas'!$O$4,E312='PC Receitas'!$O$5,E312='PC Receitas'!$O$6)),I312,IF(AND(K312="Pago",OR(E312='PC Receitas'!$O$7,E312='PC Receitas'!$O$8,E312='PC Receitas'!$O$9,E312='PC Receitas'!$O$10,E312='PC Receitas'!$O$11,E312='PC Receitas'!$O$12,E312='PC Receitas'!$O$13,E312='PC Receitas'!$O$14)),-I312,0))</f>
        <v>12927.7</v>
      </c>
      <c r="R312" s="153" t="e">
        <f t="shared" si="16"/>
        <v>#N/A</v>
      </c>
      <c r="S312" s="150" t="e">
        <f t="shared" si="17"/>
        <v>#N/A</v>
      </c>
      <c r="T312" s="150" t="e">
        <f t="shared" si="18"/>
        <v>#N/A</v>
      </c>
      <c r="U312" s="150" t="e">
        <f t="shared" si="19"/>
        <v>#N/A</v>
      </c>
      <c r="V312" s="154" t="e">
        <f>VLOOKUP(E312,'PC Receitas'!$O$4:$P$14,2,FALSE)</f>
        <v>#N/A</v>
      </c>
    </row>
    <row r="313" spans="3:22" ht="19.5" customHeight="1" thickTop="1" thickBot="1" x14ac:dyDescent="0.3">
      <c r="C313" s="58"/>
      <c r="D313" s="58" t="str">
        <f>IF(C313&lt;&gt;"",TEXT(C313,"00")&amp;"/05/"&amp;'Configurações Básicas'!$P$5,"")</f>
        <v/>
      </c>
      <c r="E313" s="58"/>
      <c r="F313" s="58"/>
      <c r="G313" s="58"/>
      <c r="H313" s="58"/>
      <c r="I313" s="59"/>
      <c r="J313" s="193"/>
      <c r="K313" s="60"/>
      <c r="L313" s="60"/>
      <c r="M313" s="56">
        <f>M312+IF(AND(K313="Pago",OR(E313='PC Receitas'!$O$4,E313='PC Receitas'!$O$5,E313='PC Receitas'!$O$6)),I313,IF(AND(K313="Pago",OR(E313='PC Receitas'!$O$7,E313='PC Receitas'!$O$8,E313='PC Receitas'!$O$9,E313='PC Receitas'!$O$10,E313='PC Receitas'!$O$11,E313='PC Receitas'!$O$12,E313='PC Receitas'!$O$13,E313='PC Receitas'!$O$14)),-I313,0))</f>
        <v>12927.7</v>
      </c>
      <c r="R313" s="153" t="e">
        <f t="shared" si="16"/>
        <v>#N/A</v>
      </c>
      <c r="S313" s="150" t="e">
        <f t="shared" si="17"/>
        <v>#N/A</v>
      </c>
      <c r="T313" s="150" t="e">
        <f t="shared" si="18"/>
        <v>#N/A</v>
      </c>
      <c r="U313" s="150" t="e">
        <f t="shared" si="19"/>
        <v>#N/A</v>
      </c>
      <c r="V313" s="154" t="e">
        <f>VLOOKUP(E313,'PC Receitas'!$O$4:$P$14,2,FALSE)</f>
        <v>#N/A</v>
      </c>
    </row>
    <row r="314" spans="3:22" ht="19.5" customHeight="1" thickTop="1" thickBot="1" x14ac:dyDescent="0.3">
      <c r="C314" s="58"/>
      <c r="D314" s="58" t="str">
        <f>IF(C314&lt;&gt;"",TEXT(C314,"00")&amp;"/05/"&amp;'Configurações Básicas'!$P$5,"")</f>
        <v/>
      </c>
      <c r="E314" s="58"/>
      <c r="F314" s="58"/>
      <c r="G314" s="58"/>
      <c r="H314" s="58"/>
      <c r="I314" s="59"/>
      <c r="J314" s="193"/>
      <c r="K314" s="60"/>
      <c r="L314" s="60"/>
      <c r="M314" s="56">
        <f>M313+IF(AND(K314="Pago",OR(E314='PC Receitas'!$O$4,E314='PC Receitas'!$O$5,E314='PC Receitas'!$O$6)),I314,IF(AND(K314="Pago",OR(E314='PC Receitas'!$O$7,E314='PC Receitas'!$O$8,E314='PC Receitas'!$O$9,E314='PC Receitas'!$O$10,E314='PC Receitas'!$O$11,E314='PC Receitas'!$O$12,E314='PC Receitas'!$O$13,E314='PC Receitas'!$O$14)),-I314,0))</f>
        <v>12927.7</v>
      </c>
      <c r="R314" s="153" t="e">
        <f t="shared" si="16"/>
        <v>#N/A</v>
      </c>
      <c r="S314" s="150" t="e">
        <f t="shared" si="17"/>
        <v>#N/A</v>
      </c>
      <c r="T314" s="150" t="e">
        <f t="shared" si="18"/>
        <v>#N/A</v>
      </c>
      <c r="U314" s="150" t="e">
        <f t="shared" si="19"/>
        <v>#N/A</v>
      </c>
      <c r="V314" s="154" t="e">
        <f>VLOOKUP(E314,'PC Receitas'!$O$4:$P$14,2,FALSE)</f>
        <v>#N/A</v>
      </c>
    </row>
    <row r="315" spans="3:22" ht="19.5" customHeight="1" thickTop="1" thickBot="1" x14ac:dyDescent="0.3">
      <c r="C315" s="58"/>
      <c r="D315" s="58" t="str">
        <f>IF(C315&lt;&gt;"",TEXT(C315,"00")&amp;"/05/"&amp;'Configurações Básicas'!$P$5,"")</f>
        <v/>
      </c>
      <c r="E315" s="58"/>
      <c r="F315" s="58"/>
      <c r="G315" s="58"/>
      <c r="H315" s="58"/>
      <c r="I315" s="59"/>
      <c r="J315" s="193"/>
      <c r="K315" s="60"/>
      <c r="L315" s="60"/>
      <c r="M315" s="56">
        <f>M314+IF(AND(K315="Pago",OR(E315='PC Receitas'!$O$4,E315='PC Receitas'!$O$5,E315='PC Receitas'!$O$6)),I315,IF(AND(K315="Pago",OR(E315='PC Receitas'!$O$7,E315='PC Receitas'!$O$8,E315='PC Receitas'!$O$9,E315='PC Receitas'!$O$10,E315='PC Receitas'!$O$11,E315='PC Receitas'!$O$12,E315='PC Receitas'!$O$13,E315='PC Receitas'!$O$14)),-I315,0))</f>
        <v>12927.7</v>
      </c>
      <c r="R315" s="153" t="e">
        <f t="shared" si="16"/>
        <v>#N/A</v>
      </c>
      <c r="S315" s="150" t="e">
        <f t="shared" si="17"/>
        <v>#N/A</v>
      </c>
      <c r="T315" s="150" t="e">
        <f t="shared" si="18"/>
        <v>#N/A</v>
      </c>
      <c r="U315" s="150" t="e">
        <f t="shared" si="19"/>
        <v>#N/A</v>
      </c>
      <c r="V315" s="154" t="e">
        <f>VLOOKUP(E315,'PC Receitas'!$O$4:$P$14,2,FALSE)</f>
        <v>#N/A</v>
      </c>
    </row>
    <row r="316" spans="3:22" ht="19.5" customHeight="1" thickTop="1" thickBot="1" x14ac:dyDescent="0.3">
      <c r="C316" s="58"/>
      <c r="D316" s="58" t="str">
        <f>IF(C316&lt;&gt;"",TEXT(C316,"00")&amp;"/05/"&amp;'Configurações Básicas'!$P$5,"")</f>
        <v/>
      </c>
      <c r="E316" s="58"/>
      <c r="F316" s="58"/>
      <c r="G316" s="58"/>
      <c r="H316" s="58"/>
      <c r="I316" s="59"/>
      <c r="J316" s="193"/>
      <c r="K316" s="60"/>
      <c r="L316" s="60"/>
      <c r="M316" s="56">
        <f>M315+IF(AND(K316="Pago",OR(E316='PC Receitas'!$O$4,E316='PC Receitas'!$O$5,E316='PC Receitas'!$O$6)),I316,IF(AND(K316="Pago",OR(E316='PC Receitas'!$O$7,E316='PC Receitas'!$O$8,E316='PC Receitas'!$O$9,E316='PC Receitas'!$O$10,E316='PC Receitas'!$O$11,E316='PC Receitas'!$O$12,E316='PC Receitas'!$O$13,E316='PC Receitas'!$O$14)),-I316,0))</f>
        <v>12927.7</v>
      </c>
      <c r="R316" s="153" t="e">
        <f t="shared" si="16"/>
        <v>#N/A</v>
      </c>
      <c r="S316" s="150" t="e">
        <f t="shared" si="17"/>
        <v>#N/A</v>
      </c>
      <c r="T316" s="150" t="e">
        <f t="shared" si="18"/>
        <v>#N/A</v>
      </c>
      <c r="U316" s="150" t="e">
        <f t="shared" si="19"/>
        <v>#N/A</v>
      </c>
      <c r="V316" s="154" t="e">
        <f>VLOOKUP(E316,'PC Receitas'!$O$4:$P$14,2,FALSE)</f>
        <v>#N/A</v>
      </c>
    </row>
    <row r="317" spans="3:22" ht="19.5" customHeight="1" thickTop="1" thickBot="1" x14ac:dyDescent="0.3">
      <c r="C317" s="58"/>
      <c r="D317" s="58" t="str">
        <f>IF(C317&lt;&gt;"",TEXT(C317,"00")&amp;"/05/"&amp;'Configurações Básicas'!$P$5,"")</f>
        <v/>
      </c>
      <c r="E317" s="58"/>
      <c r="F317" s="58"/>
      <c r="G317" s="58"/>
      <c r="H317" s="58"/>
      <c r="I317" s="59"/>
      <c r="J317" s="193"/>
      <c r="K317" s="60"/>
      <c r="L317" s="60"/>
      <c r="M317" s="56">
        <f>M316+IF(AND(K317="Pago",OR(E317='PC Receitas'!$O$4,E317='PC Receitas'!$O$5,E317='PC Receitas'!$O$6)),I317,IF(AND(K317="Pago",OR(E317='PC Receitas'!$O$7,E317='PC Receitas'!$O$8,E317='PC Receitas'!$O$9,E317='PC Receitas'!$O$10,E317='PC Receitas'!$O$11,E317='PC Receitas'!$O$12,E317='PC Receitas'!$O$13,E317='PC Receitas'!$O$14)),-I317,0))</f>
        <v>12927.7</v>
      </c>
      <c r="R317" s="153" t="e">
        <f t="shared" si="16"/>
        <v>#N/A</v>
      </c>
      <c r="S317" s="150" t="e">
        <f t="shared" si="17"/>
        <v>#N/A</v>
      </c>
      <c r="T317" s="150" t="e">
        <f t="shared" si="18"/>
        <v>#N/A</v>
      </c>
      <c r="U317" s="150" t="e">
        <f t="shared" si="19"/>
        <v>#N/A</v>
      </c>
      <c r="V317" s="154" t="e">
        <f>VLOOKUP(E317,'PC Receitas'!$O$4:$P$14,2,FALSE)</f>
        <v>#N/A</v>
      </c>
    </row>
    <row r="318" spans="3:22" ht="19.5" customHeight="1" thickTop="1" thickBot="1" x14ac:dyDescent="0.3">
      <c r="C318" s="58"/>
      <c r="D318" s="58" t="str">
        <f>IF(C318&lt;&gt;"",TEXT(C318,"00")&amp;"/05/"&amp;'Configurações Básicas'!$P$5,"")</f>
        <v/>
      </c>
      <c r="E318" s="58"/>
      <c r="F318" s="58"/>
      <c r="G318" s="58"/>
      <c r="H318" s="58"/>
      <c r="I318" s="59"/>
      <c r="J318" s="193"/>
      <c r="K318" s="60"/>
      <c r="L318" s="60"/>
      <c r="M318" s="56">
        <f>M317+IF(AND(K318="Pago",OR(E318='PC Receitas'!$O$4,E318='PC Receitas'!$O$5,E318='PC Receitas'!$O$6)),I318,IF(AND(K318="Pago",OR(E318='PC Receitas'!$O$7,E318='PC Receitas'!$O$8,E318='PC Receitas'!$O$9,E318='PC Receitas'!$O$10,E318='PC Receitas'!$O$11,E318='PC Receitas'!$O$12,E318='PC Receitas'!$O$13,E318='PC Receitas'!$O$14)),-I318,0))</f>
        <v>12927.7</v>
      </c>
      <c r="R318" s="153" t="e">
        <f t="shared" si="16"/>
        <v>#N/A</v>
      </c>
      <c r="S318" s="150" t="e">
        <f t="shared" si="17"/>
        <v>#N/A</v>
      </c>
      <c r="T318" s="150" t="e">
        <f t="shared" si="18"/>
        <v>#N/A</v>
      </c>
      <c r="U318" s="150" t="e">
        <f t="shared" si="19"/>
        <v>#N/A</v>
      </c>
      <c r="V318" s="154" t="e">
        <f>VLOOKUP(E318,'PC Receitas'!$O$4:$P$14,2,FALSE)</f>
        <v>#N/A</v>
      </c>
    </row>
    <row r="319" spans="3:22" ht="19.5" customHeight="1" thickTop="1" thickBot="1" x14ac:dyDescent="0.3">
      <c r="C319" s="58"/>
      <c r="D319" s="58" t="str">
        <f>IF(C319&lt;&gt;"",TEXT(C319,"00")&amp;"/05/"&amp;'Configurações Básicas'!$P$5,"")</f>
        <v/>
      </c>
      <c r="E319" s="58"/>
      <c r="F319" s="58"/>
      <c r="G319" s="58"/>
      <c r="H319" s="58"/>
      <c r="I319" s="59"/>
      <c r="J319" s="193"/>
      <c r="K319" s="60"/>
      <c r="L319" s="60"/>
      <c r="M319" s="56">
        <f>M318+IF(AND(K319="Pago",OR(E319='PC Receitas'!$O$4,E319='PC Receitas'!$O$5,E319='PC Receitas'!$O$6)),I319,IF(AND(K319="Pago",OR(E319='PC Receitas'!$O$7,E319='PC Receitas'!$O$8,E319='PC Receitas'!$O$9,E319='PC Receitas'!$O$10,E319='PC Receitas'!$O$11,E319='PC Receitas'!$O$12,E319='PC Receitas'!$O$13,E319='PC Receitas'!$O$14)),-I319,0))</f>
        <v>12927.7</v>
      </c>
      <c r="R319" s="153" t="e">
        <f t="shared" si="16"/>
        <v>#N/A</v>
      </c>
      <c r="S319" s="150" t="e">
        <f t="shared" si="17"/>
        <v>#N/A</v>
      </c>
      <c r="T319" s="150" t="e">
        <f t="shared" si="18"/>
        <v>#N/A</v>
      </c>
      <c r="U319" s="150" t="e">
        <f t="shared" si="19"/>
        <v>#N/A</v>
      </c>
      <c r="V319" s="154" t="e">
        <f>VLOOKUP(E319,'PC Receitas'!$O$4:$P$14,2,FALSE)</f>
        <v>#N/A</v>
      </c>
    </row>
    <row r="320" spans="3:22" ht="19.5" customHeight="1" thickTop="1" thickBot="1" x14ac:dyDescent="0.3">
      <c r="C320" s="58"/>
      <c r="D320" s="58" t="str">
        <f>IF(C320&lt;&gt;"",TEXT(C320,"00")&amp;"/05/"&amp;'Configurações Básicas'!$P$5,"")</f>
        <v/>
      </c>
      <c r="E320" s="58"/>
      <c r="F320" s="58"/>
      <c r="G320" s="58"/>
      <c r="H320" s="58"/>
      <c r="I320" s="59"/>
      <c r="J320" s="193"/>
      <c r="K320" s="60"/>
      <c r="L320" s="60"/>
      <c r="M320" s="56">
        <f>M319+IF(AND(K320="Pago",OR(E320='PC Receitas'!$O$4,E320='PC Receitas'!$O$5,E320='PC Receitas'!$O$6)),I320,IF(AND(K320="Pago",OR(E320='PC Receitas'!$O$7,E320='PC Receitas'!$O$8,E320='PC Receitas'!$O$9,E320='PC Receitas'!$O$10,E320='PC Receitas'!$O$11,E320='PC Receitas'!$O$12,E320='PC Receitas'!$O$13,E320='PC Receitas'!$O$14)),-I320,0))</f>
        <v>12927.7</v>
      </c>
      <c r="R320" s="153" t="e">
        <f t="shared" si="16"/>
        <v>#N/A</v>
      </c>
      <c r="S320" s="150" t="e">
        <f t="shared" si="17"/>
        <v>#N/A</v>
      </c>
      <c r="T320" s="150" t="e">
        <f t="shared" si="18"/>
        <v>#N/A</v>
      </c>
      <c r="U320" s="150" t="e">
        <f t="shared" si="19"/>
        <v>#N/A</v>
      </c>
      <c r="V320" s="154" t="e">
        <f>VLOOKUP(E320,'PC Receitas'!$O$4:$P$14,2,FALSE)</f>
        <v>#N/A</v>
      </c>
    </row>
    <row r="321" spans="3:22" ht="19.5" customHeight="1" thickTop="1" thickBot="1" x14ac:dyDescent="0.3">
      <c r="C321" s="58"/>
      <c r="D321" s="58" t="str">
        <f>IF(C321&lt;&gt;"",TEXT(C321,"00")&amp;"/05/"&amp;'Configurações Básicas'!$P$5,"")</f>
        <v/>
      </c>
      <c r="E321" s="58"/>
      <c r="F321" s="58"/>
      <c r="G321" s="58"/>
      <c r="H321" s="58"/>
      <c r="I321" s="59"/>
      <c r="J321" s="193"/>
      <c r="K321" s="60"/>
      <c r="L321" s="60"/>
      <c r="M321" s="56">
        <f>M320+IF(AND(K321="Pago",OR(E321='PC Receitas'!$O$4,E321='PC Receitas'!$O$5,E321='PC Receitas'!$O$6)),I321,IF(AND(K321="Pago",OR(E321='PC Receitas'!$O$7,E321='PC Receitas'!$O$8,E321='PC Receitas'!$O$9,E321='PC Receitas'!$O$10,E321='PC Receitas'!$O$11,E321='PC Receitas'!$O$12,E321='PC Receitas'!$O$13,E321='PC Receitas'!$O$14)),-I321,0))</f>
        <v>12927.7</v>
      </c>
      <c r="R321" s="153" t="e">
        <f t="shared" si="16"/>
        <v>#N/A</v>
      </c>
      <c r="S321" s="150" t="e">
        <f t="shared" si="17"/>
        <v>#N/A</v>
      </c>
      <c r="T321" s="150" t="e">
        <f t="shared" si="18"/>
        <v>#N/A</v>
      </c>
      <c r="U321" s="150" t="e">
        <f t="shared" si="19"/>
        <v>#N/A</v>
      </c>
      <c r="V321" s="154" t="e">
        <f>VLOOKUP(E321,'PC Receitas'!$O$4:$P$14,2,FALSE)</f>
        <v>#N/A</v>
      </c>
    </row>
    <row r="322" spans="3:22" ht="19.5" customHeight="1" thickTop="1" thickBot="1" x14ac:dyDescent="0.3">
      <c r="C322" s="58"/>
      <c r="D322" s="58" t="str">
        <f>IF(C322&lt;&gt;"",TEXT(C322,"00")&amp;"/05/"&amp;'Configurações Básicas'!$P$5,"")</f>
        <v/>
      </c>
      <c r="E322" s="58"/>
      <c r="F322" s="58"/>
      <c r="G322" s="58"/>
      <c r="H322" s="58"/>
      <c r="I322" s="59"/>
      <c r="J322" s="193"/>
      <c r="K322" s="60"/>
      <c r="L322" s="60"/>
      <c r="M322" s="56">
        <f>M321+IF(AND(K322="Pago",OR(E322='PC Receitas'!$O$4,E322='PC Receitas'!$O$5,E322='PC Receitas'!$O$6)),I322,IF(AND(K322="Pago",OR(E322='PC Receitas'!$O$7,E322='PC Receitas'!$O$8,E322='PC Receitas'!$O$9,E322='PC Receitas'!$O$10,E322='PC Receitas'!$O$11,E322='PC Receitas'!$O$12,E322='PC Receitas'!$O$13,E322='PC Receitas'!$O$14)),-I322,0))</f>
        <v>12927.7</v>
      </c>
      <c r="R322" s="153" t="e">
        <f t="shared" si="16"/>
        <v>#N/A</v>
      </c>
      <c r="S322" s="150" t="e">
        <f t="shared" si="17"/>
        <v>#N/A</v>
      </c>
      <c r="T322" s="150" t="e">
        <f t="shared" si="18"/>
        <v>#N/A</v>
      </c>
      <c r="U322" s="150" t="e">
        <f t="shared" si="19"/>
        <v>#N/A</v>
      </c>
      <c r="V322" s="154" t="e">
        <f>VLOOKUP(E322,'PC Receitas'!$O$4:$P$14,2,FALSE)</f>
        <v>#N/A</v>
      </c>
    </row>
    <row r="323" spans="3:22" ht="19.5" customHeight="1" thickTop="1" thickBot="1" x14ac:dyDescent="0.3">
      <c r="C323" s="58"/>
      <c r="D323" s="58" t="str">
        <f>IF(C323&lt;&gt;"",TEXT(C323,"00")&amp;"/05/"&amp;'Configurações Básicas'!$P$5,"")</f>
        <v/>
      </c>
      <c r="E323" s="58"/>
      <c r="F323" s="58"/>
      <c r="G323" s="58"/>
      <c r="H323" s="58"/>
      <c r="I323" s="59"/>
      <c r="J323" s="193"/>
      <c r="K323" s="60"/>
      <c r="L323" s="60"/>
      <c r="M323" s="56">
        <f>M322+IF(AND(K323="Pago",OR(E323='PC Receitas'!$O$4,E323='PC Receitas'!$O$5,E323='PC Receitas'!$O$6)),I323,IF(AND(K323="Pago",OR(E323='PC Receitas'!$O$7,E323='PC Receitas'!$O$8,E323='PC Receitas'!$O$9,E323='PC Receitas'!$O$10,E323='PC Receitas'!$O$11,E323='PC Receitas'!$O$12,E323='PC Receitas'!$O$13,E323='PC Receitas'!$O$14)),-I323,0))</f>
        <v>12927.7</v>
      </c>
      <c r="R323" s="153" t="e">
        <f t="shared" si="16"/>
        <v>#N/A</v>
      </c>
      <c r="S323" s="150" t="e">
        <f t="shared" si="17"/>
        <v>#N/A</v>
      </c>
      <c r="T323" s="150" t="e">
        <f t="shared" si="18"/>
        <v>#N/A</v>
      </c>
      <c r="U323" s="150" t="e">
        <f t="shared" si="19"/>
        <v>#N/A</v>
      </c>
      <c r="V323" s="154" t="e">
        <f>VLOOKUP(E323,'PC Receitas'!$O$4:$P$14,2,FALSE)</f>
        <v>#N/A</v>
      </c>
    </row>
    <row r="324" spans="3:22" ht="19.5" customHeight="1" thickTop="1" thickBot="1" x14ac:dyDescent="0.3">
      <c r="C324" s="58"/>
      <c r="D324" s="58" t="str">
        <f>IF(C324&lt;&gt;"",TEXT(C324,"00")&amp;"/05/"&amp;'Configurações Básicas'!$P$5,"")</f>
        <v/>
      </c>
      <c r="E324" s="58"/>
      <c r="F324" s="58"/>
      <c r="G324" s="58"/>
      <c r="H324" s="58"/>
      <c r="I324" s="59"/>
      <c r="J324" s="193"/>
      <c r="K324" s="60"/>
      <c r="L324" s="60"/>
      <c r="M324" s="56">
        <f>M323+IF(AND(K324="Pago",OR(E324='PC Receitas'!$O$4,E324='PC Receitas'!$O$5,E324='PC Receitas'!$O$6)),I324,IF(AND(K324="Pago",OR(E324='PC Receitas'!$O$7,E324='PC Receitas'!$O$8,E324='PC Receitas'!$O$9,E324='PC Receitas'!$O$10,E324='PC Receitas'!$O$11,E324='PC Receitas'!$O$12,E324='PC Receitas'!$O$13,E324='PC Receitas'!$O$14)),-I324,0))</f>
        <v>12927.7</v>
      </c>
      <c r="R324" s="153" t="e">
        <f t="shared" si="16"/>
        <v>#N/A</v>
      </c>
      <c r="S324" s="150" t="e">
        <f t="shared" si="17"/>
        <v>#N/A</v>
      </c>
      <c r="T324" s="150" t="e">
        <f t="shared" si="18"/>
        <v>#N/A</v>
      </c>
      <c r="U324" s="150" t="e">
        <f t="shared" si="19"/>
        <v>#N/A</v>
      </c>
      <c r="V324" s="154" t="e">
        <f>VLOOKUP(E324,'PC Receitas'!$O$4:$P$14,2,FALSE)</f>
        <v>#N/A</v>
      </c>
    </row>
    <row r="325" spans="3:22" ht="19.5" customHeight="1" thickTop="1" thickBot="1" x14ac:dyDescent="0.3">
      <c r="C325" s="58"/>
      <c r="D325" s="58" t="str">
        <f>IF(C325&lt;&gt;"",TEXT(C325,"00")&amp;"/05/"&amp;'Configurações Básicas'!$P$5,"")</f>
        <v/>
      </c>
      <c r="E325" s="58"/>
      <c r="F325" s="58"/>
      <c r="G325" s="58"/>
      <c r="H325" s="58"/>
      <c r="I325" s="59"/>
      <c r="J325" s="193"/>
      <c r="K325" s="60"/>
      <c r="L325" s="60"/>
      <c r="M325" s="56">
        <f>M324+IF(AND(K325="Pago",OR(E325='PC Receitas'!$O$4,E325='PC Receitas'!$O$5,E325='PC Receitas'!$O$6)),I325,IF(AND(K325="Pago",OR(E325='PC Receitas'!$O$7,E325='PC Receitas'!$O$8,E325='PC Receitas'!$O$9,E325='PC Receitas'!$O$10,E325='PC Receitas'!$O$11,E325='PC Receitas'!$O$12,E325='PC Receitas'!$O$13,E325='PC Receitas'!$O$14)),-I325,0))</f>
        <v>12927.7</v>
      </c>
      <c r="R325" s="153" t="e">
        <f t="shared" si="16"/>
        <v>#N/A</v>
      </c>
      <c r="S325" s="150" t="e">
        <f t="shared" si="17"/>
        <v>#N/A</v>
      </c>
      <c r="T325" s="150" t="e">
        <f t="shared" si="18"/>
        <v>#N/A</v>
      </c>
      <c r="U325" s="150" t="e">
        <f t="shared" si="19"/>
        <v>#N/A</v>
      </c>
      <c r="V325" s="154" t="e">
        <f>VLOOKUP(E325,'PC Receitas'!$O$4:$P$14,2,FALSE)</f>
        <v>#N/A</v>
      </c>
    </row>
    <row r="326" spans="3:22" ht="19.5" customHeight="1" thickTop="1" thickBot="1" x14ac:dyDescent="0.3">
      <c r="C326" s="58"/>
      <c r="D326" s="58" t="str">
        <f>IF(C326&lt;&gt;"",TEXT(C326,"00")&amp;"/05/"&amp;'Configurações Básicas'!$P$5,"")</f>
        <v/>
      </c>
      <c r="E326" s="58"/>
      <c r="F326" s="58"/>
      <c r="G326" s="58"/>
      <c r="H326" s="58"/>
      <c r="I326" s="59"/>
      <c r="J326" s="193"/>
      <c r="K326" s="60"/>
      <c r="L326" s="60"/>
      <c r="M326" s="56">
        <f>M325+IF(AND(K326="Pago",OR(E326='PC Receitas'!$O$4,E326='PC Receitas'!$O$5,E326='PC Receitas'!$O$6)),I326,IF(AND(K326="Pago",OR(E326='PC Receitas'!$O$7,E326='PC Receitas'!$O$8,E326='PC Receitas'!$O$9,E326='PC Receitas'!$O$10,E326='PC Receitas'!$O$11,E326='PC Receitas'!$O$12,E326='PC Receitas'!$O$13,E326='PC Receitas'!$O$14)),-I326,0))</f>
        <v>12927.7</v>
      </c>
      <c r="R326" s="153" t="e">
        <f t="shared" ref="R326:R389" si="20">IF(V326="Despesas_com_RH","Despesa",IF(V326="Despesas_Operacionais","Despesa",IF(V326="Despesas_com_Marketing","Despesa",IF(V326="Impostos","Despesa",IF(V326="Investimentos","Despesa","")))))</f>
        <v>#N/A</v>
      </c>
      <c r="S326" s="150" t="e">
        <f t="shared" ref="S326:S389" si="21">IF(V326="Despesas_com_Produtos","Despesa",IF(V326="Despesas_com_Serviços","Despesa",IF(V326="Despesas_Não_Operacionais","Despesa","")))</f>
        <v>#N/A</v>
      </c>
      <c r="T326" s="150" t="e">
        <f t="shared" ref="T326:T389" si="22">IF(V326="Receitas_com_Produtos","Receita",IF(V326="Receitas_com_Serviços","Receita",IF(V326="Receitas_Não_Operacionais","Receita","")))</f>
        <v>#N/A</v>
      </c>
      <c r="U326" s="150" t="e">
        <f t="shared" ref="U326:U389" si="23">IF(R326&lt;&gt;"",R326,IF(S326&lt;&gt;"",S326,IF(T326&lt;&gt;"",T326,"")))</f>
        <v>#N/A</v>
      </c>
      <c r="V326" s="154" t="e">
        <f>VLOOKUP(E326,'PC Receitas'!$O$4:$P$14,2,FALSE)</f>
        <v>#N/A</v>
      </c>
    </row>
    <row r="327" spans="3:22" ht="19.5" customHeight="1" thickTop="1" thickBot="1" x14ac:dyDescent="0.3">
      <c r="C327" s="58"/>
      <c r="D327" s="58" t="str">
        <f>IF(C327&lt;&gt;"",TEXT(C327,"00")&amp;"/05/"&amp;'Configurações Básicas'!$P$5,"")</f>
        <v/>
      </c>
      <c r="E327" s="58"/>
      <c r="F327" s="58"/>
      <c r="G327" s="58"/>
      <c r="H327" s="58"/>
      <c r="I327" s="59"/>
      <c r="J327" s="193"/>
      <c r="K327" s="60"/>
      <c r="L327" s="60"/>
      <c r="M327" s="56">
        <f>M326+IF(AND(K327="Pago",OR(E327='PC Receitas'!$O$4,E327='PC Receitas'!$O$5,E327='PC Receitas'!$O$6)),I327,IF(AND(K327="Pago",OR(E327='PC Receitas'!$O$7,E327='PC Receitas'!$O$8,E327='PC Receitas'!$O$9,E327='PC Receitas'!$O$10,E327='PC Receitas'!$O$11,E327='PC Receitas'!$O$12,E327='PC Receitas'!$O$13,E327='PC Receitas'!$O$14)),-I327,0))</f>
        <v>12927.7</v>
      </c>
      <c r="R327" s="153" t="e">
        <f t="shared" si="20"/>
        <v>#N/A</v>
      </c>
      <c r="S327" s="150" t="e">
        <f t="shared" si="21"/>
        <v>#N/A</v>
      </c>
      <c r="T327" s="150" t="e">
        <f t="shared" si="22"/>
        <v>#N/A</v>
      </c>
      <c r="U327" s="150" t="e">
        <f t="shared" si="23"/>
        <v>#N/A</v>
      </c>
      <c r="V327" s="154" t="e">
        <f>VLOOKUP(E327,'PC Receitas'!$O$4:$P$14,2,FALSE)</f>
        <v>#N/A</v>
      </c>
    </row>
    <row r="328" spans="3:22" ht="19.5" customHeight="1" thickTop="1" thickBot="1" x14ac:dyDescent="0.3">
      <c r="C328" s="58"/>
      <c r="D328" s="58" t="str">
        <f>IF(C328&lt;&gt;"",TEXT(C328,"00")&amp;"/05/"&amp;'Configurações Básicas'!$P$5,"")</f>
        <v/>
      </c>
      <c r="E328" s="58"/>
      <c r="F328" s="58"/>
      <c r="G328" s="58"/>
      <c r="H328" s="58"/>
      <c r="I328" s="59"/>
      <c r="J328" s="193"/>
      <c r="K328" s="60"/>
      <c r="L328" s="60"/>
      <c r="M328" s="56">
        <f>M327+IF(AND(K328="Pago",OR(E328='PC Receitas'!$O$4,E328='PC Receitas'!$O$5,E328='PC Receitas'!$O$6)),I328,IF(AND(K328="Pago",OR(E328='PC Receitas'!$O$7,E328='PC Receitas'!$O$8,E328='PC Receitas'!$O$9,E328='PC Receitas'!$O$10,E328='PC Receitas'!$O$11,E328='PC Receitas'!$O$12,E328='PC Receitas'!$O$13,E328='PC Receitas'!$O$14)),-I328,0))</f>
        <v>12927.7</v>
      </c>
      <c r="R328" s="153" t="e">
        <f t="shared" si="20"/>
        <v>#N/A</v>
      </c>
      <c r="S328" s="150" t="e">
        <f t="shared" si="21"/>
        <v>#N/A</v>
      </c>
      <c r="T328" s="150" t="e">
        <f t="shared" si="22"/>
        <v>#N/A</v>
      </c>
      <c r="U328" s="150" t="e">
        <f t="shared" si="23"/>
        <v>#N/A</v>
      </c>
      <c r="V328" s="154" t="e">
        <f>VLOOKUP(E328,'PC Receitas'!$O$4:$P$14,2,FALSE)</f>
        <v>#N/A</v>
      </c>
    </row>
    <row r="329" spans="3:22" ht="19.5" customHeight="1" thickTop="1" thickBot="1" x14ac:dyDescent="0.3">
      <c r="C329" s="58"/>
      <c r="D329" s="58" t="str">
        <f>IF(C329&lt;&gt;"",TEXT(C329,"00")&amp;"/05/"&amp;'Configurações Básicas'!$P$5,"")</f>
        <v/>
      </c>
      <c r="E329" s="58"/>
      <c r="F329" s="58"/>
      <c r="G329" s="58"/>
      <c r="H329" s="58"/>
      <c r="I329" s="59"/>
      <c r="J329" s="193"/>
      <c r="K329" s="60"/>
      <c r="L329" s="60"/>
      <c r="M329" s="56">
        <f>M328+IF(AND(K329="Pago",OR(E329='PC Receitas'!$O$4,E329='PC Receitas'!$O$5,E329='PC Receitas'!$O$6)),I329,IF(AND(K329="Pago",OR(E329='PC Receitas'!$O$7,E329='PC Receitas'!$O$8,E329='PC Receitas'!$O$9,E329='PC Receitas'!$O$10,E329='PC Receitas'!$O$11,E329='PC Receitas'!$O$12,E329='PC Receitas'!$O$13,E329='PC Receitas'!$O$14)),-I329,0))</f>
        <v>12927.7</v>
      </c>
      <c r="R329" s="153" t="e">
        <f t="shared" si="20"/>
        <v>#N/A</v>
      </c>
      <c r="S329" s="150" t="e">
        <f t="shared" si="21"/>
        <v>#N/A</v>
      </c>
      <c r="T329" s="150" t="e">
        <f t="shared" si="22"/>
        <v>#N/A</v>
      </c>
      <c r="U329" s="150" t="e">
        <f t="shared" si="23"/>
        <v>#N/A</v>
      </c>
      <c r="V329" s="154" t="e">
        <f>VLOOKUP(E329,'PC Receitas'!$O$4:$P$14,2,FALSE)</f>
        <v>#N/A</v>
      </c>
    </row>
    <row r="330" spans="3:22" ht="19.5" customHeight="1" thickTop="1" thickBot="1" x14ac:dyDescent="0.3">
      <c r="C330" s="58"/>
      <c r="D330" s="58" t="str">
        <f>IF(C330&lt;&gt;"",TEXT(C330,"00")&amp;"/05/"&amp;'Configurações Básicas'!$P$5,"")</f>
        <v/>
      </c>
      <c r="E330" s="58"/>
      <c r="F330" s="58"/>
      <c r="G330" s="58"/>
      <c r="H330" s="58"/>
      <c r="I330" s="59"/>
      <c r="J330" s="193"/>
      <c r="K330" s="60"/>
      <c r="L330" s="60"/>
      <c r="M330" s="56">
        <f>M329+IF(AND(K330="Pago",OR(E330='PC Receitas'!$O$4,E330='PC Receitas'!$O$5,E330='PC Receitas'!$O$6)),I330,IF(AND(K330="Pago",OR(E330='PC Receitas'!$O$7,E330='PC Receitas'!$O$8,E330='PC Receitas'!$O$9,E330='PC Receitas'!$O$10,E330='PC Receitas'!$O$11,E330='PC Receitas'!$O$12,E330='PC Receitas'!$O$13,E330='PC Receitas'!$O$14)),-I330,0))</f>
        <v>12927.7</v>
      </c>
      <c r="R330" s="153" t="e">
        <f t="shared" si="20"/>
        <v>#N/A</v>
      </c>
      <c r="S330" s="150" t="e">
        <f t="shared" si="21"/>
        <v>#N/A</v>
      </c>
      <c r="T330" s="150" t="e">
        <f t="shared" si="22"/>
        <v>#N/A</v>
      </c>
      <c r="U330" s="150" t="e">
        <f t="shared" si="23"/>
        <v>#N/A</v>
      </c>
      <c r="V330" s="154" t="e">
        <f>VLOOKUP(E330,'PC Receitas'!$O$4:$P$14,2,FALSE)</f>
        <v>#N/A</v>
      </c>
    </row>
    <row r="331" spans="3:22" ht="19.5" customHeight="1" thickTop="1" thickBot="1" x14ac:dyDescent="0.3">
      <c r="C331" s="58"/>
      <c r="D331" s="58" t="str">
        <f>IF(C331&lt;&gt;"",TEXT(C331,"00")&amp;"/05/"&amp;'Configurações Básicas'!$P$5,"")</f>
        <v/>
      </c>
      <c r="E331" s="58"/>
      <c r="F331" s="58"/>
      <c r="G331" s="58"/>
      <c r="H331" s="58"/>
      <c r="I331" s="59"/>
      <c r="J331" s="193"/>
      <c r="K331" s="60"/>
      <c r="L331" s="60"/>
      <c r="M331" s="56">
        <f>M330+IF(AND(K331="Pago",OR(E331='PC Receitas'!$O$4,E331='PC Receitas'!$O$5,E331='PC Receitas'!$O$6)),I331,IF(AND(K331="Pago",OR(E331='PC Receitas'!$O$7,E331='PC Receitas'!$O$8,E331='PC Receitas'!$O$9,E331='PC Receitas'!$O$10,E331='PC Receitas'!$O$11,E331='PC Receitas'!$O$12,E331='PC Receitas'!$O$13,E331='PC Receitas'!$O$14)),-I331,0))</f>
        <v>12927.7</v>
      </c>
      <c r="R331" s="153" t="e">
        <f t="shared" si="20"/>
        <v>#N/A</v>
      </c>
      <c r="S331" s="150" t="e">
        <f t="shared" si="21"/>
        <v>#N/A</v>
      </c>
      <c r="T331" s="150" t="e">
        <f t="shared" si="22"/>
        <v>#N/A</v>
      </c>
      <c r="U331" s="150" t="e">
        <f t="shared" si="23"/>
        <v>#N/A</v>
      </c>
      <c r="V331" s="154" t="e">
        <f>VLOOKUP(E331,'PC Receitas'!$O$4:$P$14,2,FALSE)</f>
        <v>#N/A</v>
      </c>
    </row>
    <row r="332" spans="3:22" ht="19.5" customHeight="1" thickTop="1" thickBot="1" x14ac:dyDescent="0.3">
      <c r="C332" s="58"/>
      <c r="D332" s="58" t="str">
        <f>IF(C332&lt;&gt;"",TEXT(C332,"00")&amp;"/05/"&amp;'Configurações Básicas'!$P$5,"")</f>
        <v/>
      </c>
      <c r="E332" s="58"/>
      <c r="F332" s="58"/>
      <c r="G332" s="58"/>
      <c r="H332" s="58"/>
      <c r="I332" s="59"/>
      <c r="J332" s="193"/>
      <c r="K332" s="60"/>
      <c r="L332" s="60"/>
      <c r="M332" s="56">
        <f>M331+IF(AND(K332="Pago",OR(E332='PC Receitas'!$O$4,E332='PC Receitas'!$O$5,E332='PC Receitas'!$O$6)),I332,IF(AND(K332="Pago",OR(E332='PC Receitas'!$O$7,E332='PC Receitas'!$O$8,E332='PC Receitas'!$O$9,E332='PC Receitas'!$O$10,E332='PC Receitas'!$O$11,E332='PC Receitas'!$O$12,E332='PC Receitas'!$O$13,E332='PC Receitas'!$O$14)),-I332,0))</f>
        <v>12927.7</v>
      </c>
      <c r="R332" s="153" t="e">
        <f t="shared" si="20"/>
        <v>#N/A</v>
      </c>
      <c r="S332" s="150" t="e">
        <f t="shared" si="21"/>
        <v>#N/A</v>
      </c>
      <c r="T332" s="150" t="e">
        <f t="shared" si="22"/>
        <v>#N/A</v>
      </c>
      <c r="U332" s="150" t="e">
        <f t="shared" si="23"/>
        <v>#N/A</v>
      </c>
      <c r="V332" s="154" t="e">
        <f>VLOOKUP(E332,'PC Receitas'!$O$4:$P$14,2,FALSE)</f>
        <v>#N/A</v>
      </c>
    </row>
    <row r="333" spans="3:22" ht="19.5" customHeight="1" thickTop="1" thickBot="1" x14ac:dyDescent="0.3">
      <c r="C333" s="58"/>
      <c r="D333" s="58" t="str">
        <f>IF(C333&lt;&gt;"",TEXT(C333,"00")&amp;"/05/"&amp;'Configurações Básicas'!$P$5,"")</f>
        <v/>
      </c>
      <c r="E333" s="58"/>
      <c r="F333" s="58"/>
      <c r="G333" s="58"/>
      <c r="H333" s="58"/>
      <c r="I333" s="59"/>
      <c r="J333" s="193"/>
      <c r="K333" s="60"/>
      <c r="L333" s="60"/>
      <c r="M333" s="56">
        <f>M332+IF(AND(K333="Pago",OR(E333='PC Receitas'!$O$4,E333='PC Receitas'!$O$5,E333='PC Receitas'!$O$6)),I333,IF(AND(K333="Pago",OR(E333='PC Receitas'!$O$7,E333='PC Receitas'!$O$8,E333='PC Receitas'!$O$9,E333='PC Receitas'!$O$10,E333='PC Receitas'!$O$11,E333='PC Receitas'!$O$12,E333='PC Receitas'!$O$13,E333='PC Receitas'!$O$14)),-I333,0))</f>
        <v>12927.7</v>
      </c>
      <c r="R333" s="153" t="e">
        <f t="shared" si="20"/>
        <v>#N/A</v>
      </c>
      <c r="S333" s="150" t="e">
        <f t="shared" si="21"/>
        <v>#N/A</v>
      </c>
      <c r="T333" s="150" t="e">
        <f t="shared" si="22"/>
        <v>#N/A</v>
      </c>
      <c r="U333" s="150" t="e">
        <f t="shared" si="23"/>
        <v>#N/A</v>
      </c>
      <c r="V333" s="154" t="e">
        <f>VLOOKUP(E333,'PC Receitas'!$O$4:$P$14,2,FALSE)</f>
        <v>#N/A</v>
      </c>
    </row>
    <row r="334" spans="3:22" ht="19.5" customHeight="1" thickTop="1" thickBot="1" x14ac:dyDescent="0.3">
      <c r="C334" s="58"/>
      <c r="D334" s="58" t="str">
        <f>IF(C334&lt;&gt;"",TEXT(C334,"00")&amp;"/05/"&amp;'Configurações Básicas'!$P$5,"")</f>
        <v/>
      </c>
      <c r="E334" s="58"/>
      <c r="F334" s="58"/>
      <c r="G334" s="58"/>
      <c r="H334" s="58"/>
      <c r="I334" s="59"/>
      <c r="J334" s="193"/>
      <c r="K334" s="60"/>
      <c r="L334" s="60"/>
      <c r="M334" s="56">
        <f>M333+IF(AND(K334="Pago",OR(E334='PC Receitas'!$O$4,E334='PC Receitas'!$O$5,E334='PC Receitas'!$O$6)),I334,IF(AND(K334="Pago",OR(E334='PC Receitas'!$O$7,E334='PC Receitas'!$O$8,E334='PC Receitas'!$O$9,E334='PC Receitas'!$O$10,E334='PC Receitas'!$O$11,E334='PC Receitas'!$O$12,E334='PC Receitas'!$O$13,E334='PC Receitas'!$O$14)),-I334,0))</f>
        <v>12927.7</v>
      </c>
      <c r="R334" s="153" t="e">
        <f t="shared" si="20"/>
        <v>#N/A</v>
      </c>
      <c r="S334" s="150" t="e">
        <f t="shared" si="21"/>
        <v>#N/A</v>
      </c>
      <c r="T334" s="150" t="e">
        <f t="shared" si="22"/>
        <v>#N/A</v>
      </c>
      <c r="U334" s="150" t="e">
        <f t="shared" si="23"/>
        <v>#N/A</v>
      </c>
      <c r="V334" s="154" t="e">
        <f>VLOOKUP(E334,'PC Receitas'!$O$4:$P$14,2,FALSE)</f>
        <v>#N/A</v>
      </c>
    </row>
    <row r="335" spans="3:22" ht="19.5" customHeight="1" thickTop="1" thickBot="1" x14ac:dyDescent="0.3">
      <c r="C335" s="58"/>
      <c r="D335" s="58" t="str">
        <f>IF(C335&lt;&gt;"",TEXT(C335,"00")&amp;"/05/"&amp;'Configurações Básicas'!$P$5,"")</f>
        <v/>
      </c>
      <c r="E335" s="58"/>
      <c r="F335" s="58"/>
      <c r="G335" s="58"/>
      <c r="H335" s="58"/>
      <c r="I335" s="59"/>
      <c r="J335" s="193"/>
      <c r="K335" s="60"/>
      <c r="L335" s="60"/>
      <c r="M335" s="56">
        <f>M334+IF(AND(K335="Pago",OR(E335='PC Receitas'!$O$4,E335='PC Receitas'!$O$5,E335='PC Receitas'!$O$6)),I335,IF(AND(K335="Pago",OR(E335='PC Receitas'!$O$7,E335='PC Receitas'!$O$8,E335='PC Receitas'!$O$9,E335='PC Receitas'!$O$10,E335='PC Receitas'!$O$11,E335='PC Receitas'!$O$12,E335='PC Receitas'!$O$13,E335='PC Receitas'!$O$14)),-I335,0))</f>
        <v>12927.7</v>
      </c>
      <c r="R335" s="153" t="e">
        <f t="shared" si="20"/>
        <v>#N/A</v>
      </c>
      <c r="S335" s="150" t="e">
        <f t="shared" si="21"/>
        <v>#N/A</v>
      </c>
      <c r="T335" s="150" t="e">
        <f t="shared" si="22"/>
        <v>#N/A</v>
      </c>
      <c r="U335" s="150" t="e">
        <f t="shared" si="23"/>
        <v>#N/A</v>
      </c>
      <c r="V335" s="154" t="e">
        <f>VLOOKUP(E335,'PC Receitas'!$O$4:$P$14,2,FALSE)</f>
        <v>#N/A</v>
      </c>
    </row>
    <row r="336" spans="3:22" ht="19.5" customHeight="1" thickTop="1" thickBot="1" x14ac:dyDescent="0.3">
      <c r="C336" s="58"/>
      <c r="D336" s="58" t="str">
        <f>IF(C336&lt;&gt;"",TEXT(C336,"00")&amp;"/05/"&amp;'Configurações Básicas'!$P$5,"")</f>
        <v/>
      </c>
      <c r="E336" s="58"/>
      <c r="F336" s="58"/>
      <c r="G336" s="58"/>
      <c r="H336" s="58"/>
      <c r="I336" s="59"/>
      <c r="J336" s="193"/>
      <c r="K336" s="60"/>
      <c r="L336" s="60"/>
      <c r="M336" s="56">
        <f>M335+IF(AND(K336="Pago",OR(E336='PC Receitas'!$O$4,E336='PC Receitas'!$O$5,E336='PC Receitas'!$O$6)),I336,IF(AND(K336="Pago",OR(E336='PC Receitas'!$O$7,E336='PC Receitas'!$O$8,E336='PC Receitas'!$O$9,E336='PC Receitas'!$O$10,E336='PC Receitas'!$O$11,E336='PC Receitas'!$O$12,E336='PC Receitas'!$O$13,E336='PC Receitas'!$O$14)),-I336,0))</f>
        <v>12927.7</v>
      </c>
      <c r="R336" s="153" t="e">
        <f t="shared" si="20"/>
        <v>#N/A</v>
      </c>
      <c r="S336" s="150" t="e">
        <f t="shared" si="21"/>
        <v>#N/A</v>
      </c>
      <c r="T336" s="150" t="e">
        <f t="shared" si="22"/>
        <v>#N/A</v>
      </c>
      <c r="U336" s="150" t="e">
        <f t="shared" si="23"/>
        <v>#N/A</v>
      </c>
      <c r="V336" s="154" t="e">
        <f>VLOOKUP(E336,'PC Receitas'!$O$4:$P$14,2,FALSE)</f>
        <v>#N/A</v>
      </c>
    </row>
    <row r="337" spans="3:22" ht="19.5" customHeight="1" thickTop="1" thickBot="1" x14ac:dyDescent="0.3">
      <c r="C337" s="58"/>
      <c r="D337" s="58" t="str">
        <f>IF(C337&lt;&gt;"",TEXT(C337,"00")&amp;"/05/"&amp;'Configurações Básicas'!$P$5,"")</f>
        <v/>
      </c>
      <c r="E337" s="58"/>
      <c r="F337" s="58"/>
      <c r="G337" s="58"/>
      <c r="H337" s="58"/>
      <c r="I337" s="59"/>
      <c r="J337" s="193"/>
      <c r="K337" s="60"/>
      <c r="L337" s="60"/>
      <c r="M337" s="56">
        <f>M336+IF(AND(K337="Pago",OR(E337='PC Receitas'!$O$4,E337='PC Receitas'!$O$5,E337='PC Receitas'!$O$6)),I337,IF(AND(K337="Pago",OR(E337='PC Receitas'!$O$7,E337='PC Receitas'!$O$8,E337='PC Receitas'!$O$9,E337='PC Receitas'!$O$10,E337='PC Receitas'!$O$11,E337='PC Receitas'!$O$12,E337='PC Receitas'!$O$13,E337='PC Receitas'!$O$14)),-I337,0))</f>
        <v>12927.7</v>
      </c>
      <c r="R337" s="153" t="e">
        <f t="shared" si="20"/>
        <v>#N/A</v>
      </c>
      <c r="S337" s="150" t="e">
        <f t="shared" si="21"/>
        <v>#N/A</v>
      </c>
      <c r="T337" s="150" t="e">
        <f t="shared" si="22"/>
        <v>#N/A</v>
      </c>
      <c r="U337" s="150" t="e">
        <f t="shared" si="23"/>
        <v>#N/A</v>
      </c>
      <c r="V337" s="154" t="e">
        <f>VLOOKUP(E337,'PC Receitas'!$O$4:$P$14,2,FALSE)</f>
        <v>#N/A</v>
      </c>
    </row>
    <row r="338" spans="3:22" ht="19.5" customHeight="1" thickTop="1" thickBot="1" x14ac:dyDescent="0.3">
      <c r="C338" s="58"/>
      <c r="D338" s="58" t="str">
        <f>IF(C338&lt;&gt;"",TEXT(C338,"00")&amp;"/05/"&amp;'Configurações Básicas'!$P$5,"")</f>
        <v/>
      </c>
      <c r="E338" s="58"/>
      <c r="F338" s="58"/>
      <c r="G338" s="58"/>
      <c r="H338" s="58"/>
      <c r="I338" s="59"/>
      <c r="J338" s="193"/>
      <c r="K338" s="60"/>
      <c r="L338" s="60"/>
      <c r="M338" s="56">
        <f>M337+IF(AND(K338="Pago",OR(E338='PC Receitas'!$O$4,E338='PC Receitas'!$O$5,E338='PC Receitas'!$O$6)),I338,IF(AND(K338="Pago",OR(E338='PC Receitas'!$O$7,E338='PC Receitas'!$O$8,E338='PC Receitas'!$O$9,E338='PC Receitas'!$O$10,E338='PC Receitas'!$O$11,E338='PC Receitas'!$O$12,E338='PC Receitas'!$O$13,E338='PC Receitas'!$O$14)),-I338,0))</f>
        <v>12927.7</v>
      </c>
      <c r="R338" s="153" t="e">
        <f t="shared" si="20"/>
        <v>#N/A</v>
      </c>
      <c r="S338" s="150" t="e">
        <f t="shared" si="21"/>
        <v>#N/A</v>
      </c>
      <c r="T338" s="150" t="e">
        <f t="shared" si="22"/>
        <v>#N/A</v>
      </c>
      <c r="U338" s="150" t="e">
        <f t="shared" si="23"/>
        <v>#N/A</v>
      </c>
      <c r="V338" s="154" t="e">
        <f>VLOOKUP(E338,'PC Receitas'!$O$4:$P$14,2,FALSE)</f>
        <v>#N/A</v>
      </c>
    </row>
    <row r="339" spans="3:22" ht="19.5" customHeight="1" thickTop="1" thickBot="1" x14ac:dyDescent="0.3">
      <c r="C339" s="58"/>
      <c r="D339" s="58" t="str">
        <f>IF(C339&lt;&gt;"",TEXT(C339,"00")&amp;"/05/"&amp;'Configurações Básicas'!$P$5,"")</f>
        <v/>
      </c>
      <c r="E339" s="58"/>
      <c r="F339" s="58"/>
      <c r="G339" s="58"/>
      <c r="H339" s="58"/>
      <c r="I339" s="59"/>
      <c r="J339" s="193"/>
      <c r="K339" s="60"/>
      <c r="L339" s="60"/>
      <c r="M339" s="56">
        <f>M338+IF(AND(K339="Pago",OR(E339='PC Receitas'!$O$4,E339='PC Receitas'!$O$5,E339='PC Receitas'!$O$6)),I339,IF(AND(K339="Pago",OR(E339='PC Receitas'!$O$7,E339='PC Receitas'!$O$8,E339='PC Receitas'!$O$9,E339='PC Receitas'!$O$10,E339='PC Receitas'!$O$11,E339='PC Receitas'!$O$12,E339='PC Receitas'!$O$13,E339='PC Receitas'!$O$14)),-I339,0))</f>
        <v>12927.7</v>
      </c>
      <c r="R339" s="153" t="e">
        <f t="shared" si="20"/>
        <v>#N/A</v>
      </c>
      <c r="S339" s="150" t="e">
        <f t="shared" si="21"/>
        <v>#N/A</v>
      </c>
      <c r="T339" s="150" t="e">
        <f t="shared" si="22"/>
        <v>#N/A</v>
      </c>
      <c r="U339" s="150" t="e">
        <f t="shared" si="23"/>
        <v>#N/A</v>
      </c>
      <c r="V339" s="154" t="e">
        <f>VLOOKUP(E339,'PC Receitas'!$O$4:$P$14,2,FALSE)</f>
        <v>#N/A</v>
      </c>
    </row>
    <row r="340" spans="3:22" ht="19.5" customHeight="1" thickTop="1" thickBot="1" x14ac:dyDescent="0.3">
      <c r="C340" s="58"/>
      <c r="D340" s="58" t="str">
        <f>IF(C340&lt;&gt;"",TEXT(C340,"00")&amp;"/05/"&amp;'Configurações Básicas'!$P$5,"")</f>
        <v/>
      </c>
      <c r="E340" s="58"/>
      <c r="F340" s="58"/>
      <c r="G340" s="58"/>
      <c r="H340" s="58"/>
      <c r="I340" s="59"/>
      <c r="J340" s="193"/>
      <c r="K340" s="60"/>
      <c r="L340" s="60"/>
      <c r="M340" s="56">
        <f>M339+IF(AND(K340="Pago",OR(E340='PC Receitas'!$O$4,E340='PC Receitas'!$O$5,E340='PC Receitas'!$O$6)),I340,IF(AND(K340="Pago",OR(E340='PC Receitas'!$O$7,E340='PC Receitas'!$O$8,E340='PC Receitas'!$O$9,E340='PC Receitas'!$O$10,E340='PC Receitas'!$O$11,E340='PC Receitas'!$O$12,E340='PC Receitas'!$O$13,E340='PC Receitas'!$O$14)),-I340,0))</f>
        <v>12927.7</v>
      </c>
      <c r="R340" s="153" t="e">
        <f t="shared" si="20"/>
        <v>#N/A</v>
      </c>
      <c r="S340" s="150" t="e">
        <f t="shared" si="21"/>
        <v>#N/A</v>
      </c>
      <c r="T340" s="150" t="e">
        <f t="shared" si="22"/>
        <v>#N/A</v>
      </c>
      <c r="U340" s="150" t="e">
        <f t="shared" si="23"/>
        <v>#N/A</v>
      </c>
      <c r="V340" s="154" t="e">
        <f>VLOOKUP(E340,'PC Receitas'!$O$4:$P$14,2,FALSE)</f>
        <v>#N/A</v>
      </c>
    </row>
    <row r="341" spans="3:22" ht="19.5" customHeight="1" thickTop="1" thickBot="1" x14ac:dyDescent="0.3">
      <c r="C341" s="58"/>
      <c r="D341" s="58" t="str">
        <f>IF(C341&lt;&gt;"",TEXT(C341,"00")&amp;"/05/"&amp;'Configurações Básicas'!$P$5,"")</f>
        <v/>
      </c>
      <c r="E341" s="58"/>
      <c r="F341" s="58"/>
      <c r="G341" s="58"/>
      <c r="H341" s="58"/>
      <c r="I341" s="59"/>
      <c r="J341" s="193"/>
      <c r="K341" s="60"/>
      <c r="L341" s="60"/>
      <c r="M341" s="56">
        <f>M340+IF(AND(K341="Pago",OR(E341='PC Receitas'!$O$4,E341='PC Receitas'!$O$5,E341='PC Receitas'!$O$6)),I341,IF(AND(K341="Pago",OR(E341='PC Receitas'!$O$7,E341='PC Receitas'!$O$8,E341='PC Receitas'!$O$9,E341='PC Receitas'!$O$10,E341='PC Receitas'!$O$11,E341='PC Receitas'!$O$12,E341='PC Receitas'!$O$13,E341='PC Receitas'!$O$14)),-I341,0))</f>
        <v>12927.7</v>
      </c>
      <c r="R341" s="153" t="e">
        <f t="shared" si="20"/>
        <v>#N/A</v>
      </c>
      <c r="S341" s="150" t="e">
        <f t="shared" si="21"/>
        <v>#N/A</v>
      </c>
      <c r="T341" s="150" t="e">
        <f t="shared" si="22"/>
        <v>#N/A</v>
      </c>
      <c r="U341" s="150" t="e">
        <f t="shared" si="23"/>
        <v>#N/A</v>
      </c>
      <c r="V341" s="154" t="e">
        <f>VLOOKUP(E341,'PC Receitas'!$O$4:$P$14,2,FALSE)</f>
        <v>#N/A</v>
      </c>
    </row>
    <row r="342" spans="3:22" ht="19.5" customHeight="1" thickTop="1" thickBot="1" x14ac:dyDescent="0.3">
      <c r="C342" s="58"/>
      <c r="D342" s="58" t="str">
        <f>IF(C342&lt;&gt;"",TEXT(C342,"00")&amp;"/05/"&amp;'Configurações Básicas'!$P$5,"")</f>
        <v/>
      </c>
      <c r="E342" s="58"/>
      <c r="F342" s="58"/>
      <c r="G342" s="58"/>
      <c r="H342" s="58"/>
      <c r="I342" s="59"/>
      <c r="J342" s="193"/>
      <c r="K342" s="60"/>
      <c r="L342" s="60"/>
      <c r="M342" s="56">
        <f>M341+IF(AND(K342="Pago",OR(E342='PC Receitas'!$O$4,E342='PC Receitas'!$O$5,E342='PC Receitas'!$O$6)),I342,IF(AND(K342="Pago",OR(E342='PC Receitas'!$O$7,E342='PC Receitas'!$O$8,E342='PC Receitas'!$O$9,E342='PC Receitas'!$O$10,E342='PC Receitas'!$O$11,E342='PC Receitas'!$O$12,E342='PC Receitas'!$O$13,E342='PC Receitas'!$O$14)),-I342,0))</f>
        <v>12927.7</v>
      </c>
      <c r="R342" s="153" t="e">
        <f t="shared" si="20"/>
        <v>#N/A</v>
      </c>
      <c r="S342" s="150" t="e">
        <f t="shared" si="21"/>
        <v>#N/A</v>
      </c>
      <c r="T342" s="150" t="e">
        <f t="shared" si="22"/>
        <v>#N/A</v>
      </c>
      <c r="U342" s="150" t="e">
        <f t="shared" si="23"/>
        <v>#N/A</v>
      </c>
      <c r="V342" s="154" t="e">
        <f>VLOOKUP(E342,'PC Receitas'!$O$4:$P$14,2,FALSE)</f>
        <v>#N/A</v>
      </c>
    </row>
    <row r="343" spans="3:22" ht="19.5" customHeight="1" thickTop="1" thickBot="1" x14ac:dyDescent="0.3">
      <c r="C343" s="58"/>
      <c r="D343" s="58" t="str">
        <f>IF(C343&lt;&gt;"",TEXT(C343,"00")&amp;"/05/"&amp;'Configurações Básicas'!$P$5,"")</f>
        <v/>
      </c>
      <c r="E343" s="58"/>
      <c r="F343" s="58"/>
      <c r="G343" s="58"/>
      <c r="H343" s="58"/>
      <c r="I343" s="59"/>
      <c r="J343" s="193"/>
      <c r="K343" s="60"/>
      <c r="L343" s="60"/>
      <c r="M343" s="56">
        <f>M342+IF(AND(K343="Pago",OR(E343='PC Receitas'!$O$4,E343='PC Receitas'!$O$5,E343='PC Receitas'!$O$6)),I343,IF(AND(K343="Pago",OR(E343='PC Receitas'!$O$7,E343='PC Receitas'!$O$8,E343='PC Receitas'!$O$9,E343='PC Receitas'!$O$10,E343='PC Receitas'!$O$11,E343='PC Receitas'!$O$12,E343='PC Receitas'!$O$13,E343='PC Receitas'!$O$14)),-I343,0))</f>
        <v>12927.7</v>
      </c>
      <c r="R343" s="153" t="e">
        <f t="shared" si="20"/>
        <v>#N/A</v>
      </c>
      <c r="S343" s="150" t="e">
        <f t="shared" si="21"/>
        <v>#N/A</v>
      </c>
      <c r="T343" s="150" t="e">
        <f t="shared" si="22"/>
        <v>#N/A</v>
      </c>
      <c r="U343" s="150" t="e">
        <f t="shared" si="23"/>
        <v>#N/A</v>
      </c>
      <c r="V343" s="154" t="e">
        <f>VLOOKUP(E343,'PC Receitas'!$O$4:$P$14,2,FALSE)</f>
        <v>#N/A</v>
      </c>
    </row>
    <row r="344" spans="3:22" ht="19.5" customHeight="1" thickTop="1" thickBot="1" x14ac:dyDescent="0.3">
      <c r="C344" s="58"/>
      <c r="D344" s="58" t="str">
        <f>IF(C344&lt;&gt;"",TEXT(C344,"00")&amp;"/05/"&amp;'Configurações Básicas'!$P$5,"")</f>
        <v/>
      </c>
      <c r="E344" s="58"/>
      <c r="F344" s="58"/>
      <c r="G344" s="58"/>
      <c r="H344" s="58"/>
      <c r="I344" s="59"/>
      <c r="J344" s="193"/>
      <c r="K344" s="60"/>
      <c r="L344" s="60"/>
      <c r="M344" s="56">
        <f>M343+IF(AND(K344="Pago",OR(E344='PC Receitas'!$O$4,E344='PC Receitas'!$O$5,E344='PC Receitas'!$O$6)),I344,IF(AND(K344="Pago",OR(E344='PC Receitas'!$O$7,E344='PC Receitas'!$O$8,E344='PC Receitas'!$O$9,E344='PC Receitas'!$O$10,E344='PC Receitas'!$O$11,E344='PC Receitas'!$O$12,E344='PC Receitas'!$O$13,E344='PC Receitas'!$O$14)),-I344,0))</f>
        <v>12927.7</v>
      </c>
      <c r="R344" s="153" t="e">
        <f t="shared" si="20"/>
        <v>#N/A</v>
      </c>
      <c r="S344" s="150" t="e">
        <f t="shared" si="21"/>
        <v>#N/A</v>
      </c>
      <c r="T344" s="150" t="e">
        <f t="shared" si="22"/>
        <v>#N/A</v>
      </c>
      <c r="U344" s="150" t="e">
        <f t="shared" si="23"/>
        <v>#N/A</v>
      </c>
      <c r="V344" s="154" t="e">
        <f>VLOOKUP(E344,'PC Receitas'!$O$4:$P$14,2,FALSE)</f>
        <v>#N/A</v>
      </c>
    </row>
    <row r="345" spans="3:22" ht="19.5" customHeight="1" thickTop="1" thickBot="1" x14ac:dyDescent="0.3">
      <c r="C345" s="58"/>
      <c r="D345" s="58" t="str">
        <f>IF(C345&lt;&gt;"",TEXT(C345,"00")&amp;"/05/"&amp;'Configurações Básicas'!$P$5,"")</f>
        <v/>
      </c>
      <c r="E345" s="58"/>
      <c r="F345" s="58"/>
      <c r="G345" s="58"/>
      <c r="H345" s="58"/>
      <c r="I345" s="59"/>
      <c r="J345" s="193"/>
      <c r="K345" s="60"/>
      <c r="L345" s="60"/>
      <c r="M345" s="56">
        <f>M344+IF(AND(K345="Pago",OR(E345='PC Receitas'!$O$4,E345='PC Receitas'!$O$5,E345='PC Receitas'!$O$6)),I345,IF(AND(K345="Pago",OR(E345='PC Receitas'!$O$7,E345='PC Receitas'!$O$8,E345='PC Receitas'!$O$9,E345='PC Receitas'!$O$10,E345='PC Receitas'!$O$11,E345='PC Receitas'!$O$12,E345='PC Receitas'!$O$13,E345='PC Receitas'!$O$14)),-I345,0))</f>
        <v>12927.7</v>
      </c>
      <c r="R345" s="153" t="e">
        <f t="shared" si="20"/>
        <v>#N/A</v>
      </c>
      <c r="S345" s="150" t="e">
        <f t="shared" si="21"/>
        <v>#N/A</v>
      </c>
      <c r="T345" s="150" t="e">
        <f t="shared" si="22"/>
        <v>#N/A</v>
      </c>
      <c r="U345" s="150" t="e">
        <f t="shared" si="23"/>
        <v>#N/A</v>
      </c>
      <c r="V345" s="154" t="e">
        <f>VLOOKUP(E345,'PC Receitas'!$O$4:$P$14,2,FALSE)</f>
        <v>#N/A</v>
      </c>
    </row>
    <row r="346" spans="3:22" ht="19.5" customHeight="1" thickTop="1" thickBot="1" x14ac:dyDescent="0.3">
      <c r="C346" s="58"/>
      <c r="D346" s="58" t="str">
        <f>IF(C346&lt;&gt;"",TEXT(C346,"00")&amp;"/05/"&amp;'Configurações Básicas'!$P$5,"")</f>
        <v/>
      </c>
      <c r="E346" s="58"/>
      <c r="F346" s="58"/>
      <c r="G346" s="58"/>
      <c r="H346" s="58"/>
      <c r="I346" s="59"/>
      <c r="J346" s="193"/>
      <c r="K346" s="60"/>
      <c r="L346" s="60"/>
      <c r="M346" s="56">
        <f>M345+IF(AND(K346="Pago",OR(E346='PC Receitas'!$O$4,E346='PC Receitas'!$O$5,E346='PC Receitas'!$O$6)),I346,IF(AND(K346="Pago",OR(E346='PC Receitas'!$O$7,E346='PC Receitas'!$O$8,E346='PC Receitas'!$O$9,E346='PC Receitas'!$O$10,E346='PC Receitas'!$O$11,E346='PC Receitas'!$O$12,E346='PC Receitas'!$O$13,E346='PC Receitas'!$O$14)),-I346,0))</f>
        <v>12927.7</v>
      </c>
      <c r="R346" s="153" t="e">
        <f t="shared" si="20"/>
        <v>#N/A</v>
      </c>
      <c r="S346" s="150" t="e">
        <f t="shared" si="21"/>
        <v>#N/A</v>
      </c>
      <c r="T346" s="150" t="e">
        <f t="shared" si="22"/>
        <v>#N/A</v>
      </c>
      <c r="U346" s="150" t="e">
        <f t="shared" si="23"/>
        <v>#N/A</v>
      </c>
      <c r="V346" s="154" t="e">
        <f>VLOOKUP(E346,'PC Receitas'!$O$4:$P$14,2,FALSE)</f>
        <v>#N/A</v>
      </c>
    </row>
    <row r="347" spans="3:22" ht="19.5" customHeight="1" thickTop="1" thickBot="1" x14ac:dyDescent="0.3">
      <c r="C347" s="58"/>
      <c r="D347" s="58" t="str">
        <f>IF(C347&lt;&gt;"",TEXT(C347,"00")&amp;"/05/"&amp;'Configurações Básicas'!$P$5,"")</f>
        <v/>
      </c>
      <c r="E347" s="58"/>
      <c r="F347" s="58"/>
      <c r="G347" s="58"/>
      <c r="H347" s="58"/>
      <c r="I347" s="59"/>
      <c r="J347" s="193"/>
      <c r="K347" s="60"/>
      <c r="L347" s="60"/>
      <c r="M347" s="56">
        <f>M346+IF(AND(K347="Pago",OR(E347='PC Receitas'!$O$4,E347='PC Receitas'!$O$5,E347='PC Receitas'!$O$6)),I347,IF(AND(K347="Pago",OR(E347='PC Receitas'!$O$7,E347='PC Receitas'!$O$8,E347='PC Receitas'!$O$9,E347='PC Receitas'!$O$10,E347='PC Receitas'!$O$11,E347='PC Receitas'!$O$12,E347='PC Receitas'!$O$13,E347='PC Receitas'!$O$14)),-I347,0))</f>
        <v>12927.7</v>
      </c>
      <c r="R347" s="153" t="e">
        <f t="shared" si="20"/>
        <v>#N/A</v>
      </c>
      <c r="S347" s="150" t="e">
        <f t="shared" si="21"/>
        <v>#N/A</v>
      </c>
      <c r="T347" s="150" t="e">
        <f t="shared" si="22"/>
        <v>#N/A</v>
      </c>
      <c r="U347" s="150" t="e">
        <f t="shared" si="23"/>
        <v>#N/A</v>
      </c>
      <c r="V347" s="154" t="e">
        <f>VLOOKUP(E347,'PC Receitas'!$O$4:$P$14,2,FALSE)</f>
        <v>#N/A</v>
      </c>
    </row>
    <row r="348" spans="3:22" ht="19.5" customHeight="1" thickTop="1" thickBot="1" x14ac:dyDescent="0.3">
      <c r="C348" s="58"/>
      <c r="D348" s="58" t="str">
        <f>IF(C348&lt;&gt;"",TEXT(C348,"00")&amp;"/05/"&amp;'Configurações Básicas'!$P$5,"")</f>
        <v/>
      </c>
      <c r="E348" s="58"/>
      <c r="F348" s="58"/>
      <c r="G348" s="58"/>
      <c r="H348" s="58"/>
      <c r="I348" s="59"/>
      <c r="J348" s="193"/>
      <c r="K348" s="60"/>
      <c r="L348" s="60"/>
      <c r="M348" s="56">
        <f>M347+IF(AND(K348="Pago",OR(E348='PC Receitas'!$O$4,E348='PC Receitas'!$O$5,E348='PC Receitas'!$O$6)),I348,IF(AND(K348="Pago",OR(E348='PC Receitas'!$O$7,E348='PC Receitas'!$O$8,E348='PC Receitas'!$O$9,E348='PC Receitas'!$O$10,E348='PC Receitas'!$O$11,E348='PC Receitas'!$O$12,E348='PC Receitas'!$O$13,E348='PC Receitas'!$O$14)),-I348,0))</f>
        <v>12927.7</v>
      </c>
      <c r="R348" s="153" t="e">
        <f t="shared" si="20"/>
        <v>#N/A</v>
      </c>
      <c r="S348" s="150" t="e">
        <f t="shared" si="21"/>
        <v>#N/A</v>
      </c>
      <c r="T348" s="150" t="e">
        <f t="shared" si="22"/>
        <v>#N/A</v>
      </c>
      <c r="U348" s="150" t="e">
        <f t="shared" si="23"/>
        <v>#N/A</v>
      </c>
      <c r="V348" s="154" t="e">
        <f>VLOOKUP(E348,'PC Receitas'!$O$4:$P$14,2,FALSE)</f>
        <v>#N/A</v>
      </c>
    </row>
    <row r="349" spans="3:22" ht="19.5" customHeight="1" thickTop="1" thickBot="1" x14ac:dyDescent="0.3">
      <c r="C349" s="58"/>
      <c r="D349" s="58" t="str">
        <f>IF(C349&lt;&gt;"",TEXT(C349,"00")&amp;"/05/"&amp;'Configurações Básicas'!$P$5,"")</f>
        <v/>
      </c>
      <c r="E349" s="58"/>
      <c r="F349" s="58"/>
      <c r="G349" s="58"/>
      <c r="H349" s="58"/>
      <c r="I349" s="59"/>
      <c r="J349" s="193"/>
      <c r="K349" s="60"/>
      <c r="L349" s="60"/>
      <c r="M349" s="56">
        <f>M348+IF(AND(K349="Pago",OR(E349='PC Receitas'!$O$4,E349='PC Receitas'!$O$5,E349='PC Receitas'!$O$6)),I349,IF(AND(K349="Pago",OR(E349='PC Receitas'!$O$7,E349='PC Receitas'!$O$8,E349='PC Receitas'!$O$9,E349='PC Receitas'!$O$10,E349='PC Receitas'!$O$11,E349='PC Receitas'!$O$12,E349='PC Receitas'!$O$13,E349='PC Receitas'!$O$14)),-I349,0))</f>
        <v>12927.7</v>
      </c>
      <c r="R349" s="153" t="e">
        <f t="shared" si="20"/>
        <v>#N/A</v>
      </c>
      <c r="S349" s="150" t="e">
        <f t="shared" si="21"/>
        <v>#N/A</v>
      </c>
      <c r="T349" s="150" t="e">
        <f t="shared" si="22"/>
        <v>#N/A</v>
      </c>
      <c r="U349" s="150" t="e">
        <f t="shared" si="23"/>
        <v>#N/A</v>
      </c>
      <c r="V349" s="154" t="e">
        <f>VLOOKUP(E349,'PC Receitas'!$O$4:$P$14,2,FALSE)</f>
        <v>#N/A</v>
      </c>
    </row>
    <row r="350" spans="3:22" ht="19.5" customHeight="1" thickTop="1" thickBot="1" x14ac:dyDescent="0.3">
      <c r="C350" s="58"/>
      <c r="D350" s="58" t="str">
        <f>IF(C350&lt;&gt;"",TEXT(C350,"00")&amp;"/05/"&amp;'Configurações Básicas'!$P$5,"")</f>
        <v/>
      </c>
      <c r="E350" s="58"/>
      <c r="F350" s="58"/>
      <c r="G350" s="58"/>
      <c r="H350" s="58"/>
      <c r="I350" s="59"/>
      <c r="J350" s="193"/>
      <c r="K350" s="60"/>
      <c r="L350" s="60"/>
      <c r="M350" s="56">
        <f>M349+IF(AND(K350="Pago",OR(E350='PC Receitas'!$O$4,E350='PC Receitas'!$O$5,E350='PC Receitas'!$O$6)),I350,IF(AND(K350="Pago",OR(E350='PC Receitas'!$O$7,E350='PC Receitas'!$O$8,E350='PC Receitas'!$O$9,E350='PC Receitas'!$O$10,E350='PC Receitas'!$O$11,E350='PC Receitas'!$O$12,E350='PC Receitas'!$O$13,E350='PC Receitas'!$O$14)),-I350,0))</f>
        <v>12927.7</v>
      </c>
      <c r="R350" s="153" t="e">
        <f t="shared" si="20"/>
        <v>#N/A</v>
      </c>
      <c r="S350" s="150" t="e">
        <f t="shared" si="21"/>
        <v>#N/A</v>
      </c>
      <c r="T350" s="150" t="e">
        <f t="shared" si="22"/>
        <v>#N/A</v>
      </c>
      <c r="U350" s="150" t="e">
        <f t="shared" si="23"/>
        <v>#N/A</v>
      </c>
      <c r="V350" s="154" t="e">
        <f>VLOOKUP(E350,'PC Receitas'!$O$4:$P$14,2,FALSE)</f>
        <v>#N/A</v>
      </c>
    </row>
    <row r="351" spans="3:22" ht="19.5" customHeight="1" thickTop="1" thickBot="1" x14ac:dyDescent="0.3">
      <c r="C351" s="58"/>
      <c r="D351" s="58" t="str">
        <f>IF(C351&lt;&gt;"",TEXT(C351,"00")&amp;"/05/"&amp;'Configurações Básicas'!$P$5,"")</f>
        <v/>
      </c>
      <c r="E351" s="58"/>
      <c r="F351" s="58"/>
      <c r="G351" s="58"/>
      <c r="H351" s="58"/>
      <c r="I351" s="59"/>
      <c r="J351" s="193"/>
      <c r="K351" s="60"/>
      <c r="L351" s="60"/>
      <c r="M351" s="56">
        <f>M350+IF(AND(K351="Pago",OR(E351='PC Receitas'!$O$4,E351='PC Receitas'!$O$5,E351='PC Receitas'!$O$6)),I351,IF(AND(K351="Pago",OR(E351='PC Receitas'!$O$7,E351='PC Receitas'!$O$8,E351='PC Receitas'!$O$9,E351='PC Receitas'!$O$10,E351='PC Receitas'!$O$11,E351='PC Receitas'!$O$12,E351='PC Receitas'!$O$13,E351='PC Receitas'!$O$14)),-I351,0))</f>
        <v>12927.7</v>
      </c>
      <c r="R351" s="153" t="e">
        <f t="shared" si="20"/>
        <v>#N/A</v>
      </c>
      <c r="S351" s="150" t="e">
        <f t="shared" si="21"/>
        <v>#N/A</v>
      </c>
      <c r="T351" s="150" t="e">
        <f t="shared" si="22"/>
        <v>#N/A</v>
      </c>
      <c r="U351" s="150" t="e">
        <f t="shared" si="23"/>
        <v>#N/A</v>
      </c>
      <c r="V351" s="154" t="e">
        <f>VLOOKUP(E351,'PC Receitas'!$O$4:$P$14,2,FALSE)</f>
        <v>#N/A</v>
      </c>
    </row>
    <row r="352" spans="3:22" ht="19.5" customHeight="1" thickTop="1" thickBot="1" x14ac:dyDescent="0.3">
      <c r="C352" s="58"/>
      <c r="D352" s="58" t="str">
        <f>IF(C352&lt;&gt;"",TEXT(C352,"00")&amp;"/05/"&amp;'Configurações Básicas'!$P$5,"")</f>
        <v/>
      </c>
      <c r="E352" s="58"/>
      <c r="F352" s="58"/>
      <c r="G352" s="58"/>
      <c r="H352" s="58"/>
      <c r="I352" s="59"/>
      <c r="J352" s="193"/>
      <c r="K352" s="60"/>
      <c r="L352" s="60"/>
      <c r="M352" s="56">
        <f>M351+IF(AND(K352="Pago",OR(E352='PC Receitas'!$O$4,E352='PC Receitas'!$O$5,E352='PC Receitas'!$O$6)),I352,IF(AND(K352="Pago",OR(E352='PC Receitas'!$O$7,E352='PC Receitas'!$O$8,E352='PC Receitas'!$O$9,E352='PC Receitas'!$O$10,E352='PC Receitas'!$O$11,E352='PC Receitas'!$O$12,E352='PC Receitas'!$O$13,E352='PC Receitas'!$O$14)),-I352,0))</f>
        <v>12927.7</v>
      </c>
      <c r="R352" s="153" t="e">
        <f t="shared" si="20"/>
        <v>#N/A</v>
      </c>
      <c r="S352" s="150" t="e">
        <f t="shared" si="21"/>
        <v>#N/A</v>
      </c>
      <c r="T352" s="150" t="e">
        <f t="shared" si="22"/>
        <v>#N/A</v>
      </c>
      <c r="U352" s="150" t="e">
        <f t="shared" si="23"/>
        <v>#N/A</v>
      </c>
      <c r="V352" s="154" t="e">
        <f>VLOOKUP(E352,'PC Receitas'!$O$4:$P$14,2,FALSE)</f>
        <v>#N/A</v>
      </c>
    </row>
    <row r="353" spans="3:22" ht="19.5" customHeight="1" thickTop="1" thickBot="1" x14ac:dyDescent="0.3">
      <c r="C353" s="58"/>
      <c r="D353" s="58" t="str">
        <f>IF(C353&lt;&gt;"",TEXT(C353,"00")&amp;"/05/"&amp;'Configurações Básicas'!$P$5,"")</f>
        <v/>
      </c>
      <c r="E353" s="58"/>
      <c r="F353" s="58"/>
      <c r="G353" s="58"/>
      <c r="H353" s="58"/>
      <c r="I353" s="59"/>
      <c r="J353" s="193"/>
      <c r="K353" s="60"/>
      <c r="L353" s="60"/>
      <c r="M353" s="56">
        <f>M352+IF(AND(K353="Pago",OR(E353='PC Receitas'!$O$4,E353='PC Receitas'!$O$5,E353='PC Receitas'!$O$6)),I353,IF(AND(K353="Pago",OR(E353='PC Receitas'!$O$7,E353='PC Receitas'!$O$8,E353='PC Receitas'!$O$9,E353='PC Receitas'!$O$10,E353='PC Receitas'!$O$11,E353='PC Receitas'!$O$12,E353='PC Receitas'!$O$13,E353='PC Receitas'!$O$14)),-I353,0))</f>
        <v>12927.7</v>
      </c>
      <c r="R353" s="153" t="e">
        <f t="shared" si="20"/>
        <v>#N/A</v>
      </c>
      <c r="S353" s="150" t="e">
        <f t="shared" si="21"/>
        <v>#N/A</v>
      </c>
      <c r="T353" s="150" t="e">
        <f t="shared" si="22"/>
        <v>#N/A</v>
      </c>
      <c r="U353" s="150" t="e">
        <f t="shared" si="23"/>
        <v>#N/A</v>
      </c>
      <c r="V353" s="154" t="e">
        <f>VLOOKUP(E353,'PC Receitas'!$O$4:$P$14,2,FALSE)</f>
        <v>#N/A</v>
      </c>
    </row>
    <row r="354" spans="3:22" ht="19.5" customHeight="1" thickTop="1" thickBot="1" x14ac:dyDescent="0.3">
      <c r="C354" s="58"/>
      <c r="D354" s="58" t="str">
        <f>IF(C354&lt;&gt;"",TEXT(C354,"00")&amp;"/05/"&amp;'Configurações Básicas'!$P$5,"")</f>
        <v/>
      </c>
      <c r="E354" s="58"/>
      <c r="F354" s="58"/>
      <c r="G354" s="58"/>
      <c r="H354" s="58"/>
      <c r="I354" s="59"/>
      <c r="J354" s="193"/>
      <c r="K354" s="60"/>
      <c r="L354" s="60"/>
      <c r="M354" s="56">
        <f>M353+IF(AND(K354="Pago",OR(E354='PC Receitas'!$O$4,E354='PC Receitas'!$O$5,E354='PC Receitas'!$O$6)),I354,IF(AND(K354="Pago",OR(E354='PC Receitas'!$O$7,E354='PC Receitas'!$O$8,E354='PC Receitas'!$O$9,E354='PC Receitas'!$O$10,E354='PC Receitas'!$O$11,E354='PC Receitas'!$O$12,E354='PC Receitas'!$O$13,E354='PC Receitas'!$O$14)),-I354,0))</f>
        <v>12927.7</v>
      </c>
      <c r="R354" s="153" t="e">
        <f t="shared" si="20"/>
        <v>#N/A</v>
      </c>
      <c r="S354" s="150" t="e">
        <f t="shared" si="21"/>
        <v>#N/A</v>
      </c>
      <c r="T354" s="150" t="e">
        <f t="shared" si="22"/>
        <v>#N/A</v>
      </c>
      <c r="U354" s="150" t="e">
        <f t="shared" si="23"/>
        <v>#N/A</v>
      </c>
      <c r="V354" s="154" t="e">
        <f>VLOOKUP(E354,'PC Receitas'!$O$4:$P$14,2,FALSE)</f>
        <v>#N/A</v>
      </c>
    </row>
    <row r="355" spans="3:22" ht="19.5" customHeight="1" thickTop="1" thickBot="1" x14ac:dyDescent="0.3">
      <c r="C355" s="58"/>
      <c r="D355" s="58" t="str">
        <f>IF(C355&lt;&gt;"",TEXT(C355,"00")&amp;"/05/"&amp;'Configurações Básicas'!$P$5,"")</f>
        <v/>
      </c>
      <c r="E355" s="58"/>
      <c r="F355" s="58"/>
      <c r="G355" s="58"/>
      <c r="H355" s="58"/>
      <c r="I355" s="59"/>
      <c r="J355" s="193"/>
      <c r="K355" s="60"/>
      <c r="L355" s="60"/>
      <c r="M355" s="56">
        <f>M354+IF(AND(K355="Pago",OR(E355='PC Receitas'!$O$4,E355='PC Receitas'!$O$5,E355='PC Receitas'!$O$6)),I355,IF(AND(K355="Pago",OR(E355='PC Receitas'!$O$7,E355='PC Receitas'!$O$8,E355='PC Receitas'!$O$9,E355='PC Receitas'!$O$10,E355='PC Receitas'!$O$11,E355='PC Receitas'!$O$12,E355='PC Receitas'!$O$13,E355='PC Receitas'!$O$14)),-I355,0))</f>
        <v>12927.7</v>
      </c>
      <c r="R355" s="153" t="e">
        <f t="shared" si="20"/>
        <v>#N/A</v>
      </c>
      <c r="S355" s="150" t="e">
        <f t="shared" si="21"/>
        <v>#N/A</v>
      </c>
      <c r="T355" s="150" t="e">
        <f t="shared" si="22"/>
        <v>#N/A</v>
      </c>
      <c r="U355" s="150" t="e">
        <f t="shared" si="23"/>
        <v>#N/A</v>
      </c>
      <c r="V355" s="154" t="e">
        <f>VLOOKUP(E355,'PC Receitas'!$O$4:$P$14,2,FALSE)</f>
        <v>#N/A</v>
      </c>
    </row>
    <row r="356" spans="3:22" ht="19.5" customHeight="1" thickTop="1" thickBot="1" x14ac:dyDescent="0.3">
      <c r="C356" s="58"/>
      <c r="D356" s="58" t="str">
        <f>IF(C356&lt;&gt;"",TEXT(C356,"00")&amp;"/05/"&amp;'Configurações Básicas'!$P$5,"")</f>
        <v/>
      </c>
      <c r="E356" s="58"/>
      <c r="F356" s="58"/>
      <c r="G356" s="58"/>
      <c r="H356" s="58"/>
      <c r="I356" s="59"/>
      <c r="J356" s="193"/>
      <c r="K356" s="60"/>
      <c r="L356" s="60"/>
      <c r="M356" s="56">
        <f>M355+IF(AND(K356="Pago",OR(E356='PC Receitas'!$O$4,E356='PC Receitas'!$O$5,E356='PC Receitas'!$O$6)),I356,IF(AND(K356="Pago",OR(E356='PC Receitas'!$O$7,E356='PC Receitas'!$O$8,E356='PC Receitas'!$O$9,E356='PC Receitas'!$O$10,E356='PC Receitas'!$O$11,E356='PC Receitas'!$O$12,E356='PC Receitas'!$O$13,E356='PC Receitas'!$O$14)),-I356,0))</f>
        <v>12927.7</v>
      </c>
      <c r="R356" s="153" t="e">
        <f t="shared" si="20"/>
        <v>#N/A</v>
      </c>
      <c r="S356" s="150" t="e">
        <f t="shared" si="21"/>
        <v>#N/A</v>
      </c>
      <c r="T356" s="150" t="e">
        <f t="shared" si="22"/>
        <v>#N/A</v>
      </c>
      <c r="U356" s="150" t="e">
        <f t="shared" si="23"/>
        <v>#N/A</v>
      </c>
      <c r="V356" s="154" t="e">
        <f>VLOOKUP(E356,'PC Receitas'!$O$4:$P$14,2,FALSE)</f>
        <v>#N/A</v>
      </c>
    </row>
    <row r="357" spans="3:22" ht="19.5" customHeight="1" thickTop="1" thickBot="1" x14ac:dyDescent="0.3">
      <c r="C357" s="58"/>
      <c r="D357" s="58" t="str">
        <f>IF(C357&lt;&gt;"",TEXT(C357,"00")&amp;"/05/"&amp;'Configurações Básicas'!$P$5,"")</f>
        <v/>
      </c>
      <c r="E357" s="58"/>
      <c r="F357" s="58"/>
      <c r="G357" s="58"/>
      <c r="H357" s="58"/>
      <c r="I357" s="59"/>
      <c r="J357" s="193"/>
      <c r="K357" s="60"/>
      <c r="L357" s="60"/>
      <c r="M357" s="56">
        <f>M356+IF(AND(K357="Pago",OR(E357='PC Receitas'!$O$4,E357='PC Receitas'!$O$5,E357='PC Receitas'!$O$6)),I357,IF(AND(K357="Pago",OR(E357='PC Receitas'!$O$7,E357='PC Receitas'!$O$8,E357='PC Receitas'!$O$9,E357='PC Receitas'!$O$10,E357='PC Receitas'!$O$11,E357='PC Receitas'!$O$12,E357='PC Receitas'!$O$13,E357='PC Receitas'!$O$14)),-I357,0))</f>
        <v>12927.7</v>
      </c>
      <c r="R357" s="153" t="e">
        <f t="shared" si="20"/>
        <v>#N/A</v>
      </c>
      <c r="S357" s="150" t="e">
        <f t="shared" si="21"/>
        <v>#N/A</v>
      </c>
      <c r="T357" s="150" t="e">
        <f t="shared" si="22"/>
        <v>#N/A</v>
      </c>
      <c r="U357" s="150" t="e">
        <f t="shared" si="23"/>
        <v>#N/A</v>
      </c>
      <c r="V357" s="154" t="e">
        <f>VLOOKUP(E357,'PC Receitas'!$O$4:$P$14,2,FALSE)</f>
        <v>#N/A</v>
      </c>
    </row>
    <row r="358" spans="3:22" ht="19.5" customHeight="1" thickTop="1" thickBot="1" x14ac:dyDescent="0.3">
      <c r="C358" s="58"/>
      <c r="D358" s="58" t="str">
        <f>IF(C358&lt;&gt;"",TEXT(C358,"00")&amp;"/05/"&amp;'Configurações Básicas'!$P$5,"")</f>
        <v/>
      </c>
      <c r="E358" s="58"/>
      <c r="F358" s="58"/>
      <c r="G358" s="58"/>
      <c r="H358" s="58"/>
      <c r="I358" s="59"/>
      <c r="J358" s="193"/>
      <c r="K358" s="60"/>
      <c r="L358" s="60"/>
      <c r="M358" s="56">
        <f>M357+IF(AND(K358="Pago",OR(E358='PC Receitas'!$O$4,E358='PC Receitas'!$O$5,E358='PC Receitas'!$O$6)),I358,IF(AND(K358="Pago",OR(E358='PC Receitas'!$O$7,E358='PC Receitas'!$O$8,E358='PC Receitas'!$O$9,E358='PC Receitas'!$O$10,E358='PC Receitas'!$O$11,E358='PC Receitas'!$O$12,E358='PC Receitas'!$O$13,E358='PC Receitas'!$O$14)),-I358,0))</f>
        <v>12927.7</v>
      </c>
      <c r="R358" s="153" t="e">
        <f t="shared" si="20"/>
        <v>#N/A</v>
      </c>
      <c r="S358" s="150" t="e">
        <f t="shared" si="21"/>
        <v>#N/A</v>
      </c>
      <c r="T358" s="150" t="e">
        <f t="shared" si="22"/>
        <v>#N/A</v>
      </c>
      <c r="U358" s="150" t="e">
        <f t="shared" si="23"/>
        <v>#N/A</v>
      </c>
      <c r="V358" s="154" t="e">
        <f>VLOOKUP(E358,'PC Receitas'!$O$4:$P$14,2,FALSE)</f>
        <v>#N/A</v>
      </c>
    </row>
    <row r="359" spans="3:22" ht="19.5" customHeight="1" thickTop="1" thickBot="1" x14ac:dyDescent="0.3">
      <c r="C359" s="58"/>
      <c r="D359" s="58" t="str">
        <f>IF(C359&lt;&gt;"",TEXT(C359,"00")&amp;"/05/"&amp;'Configurações Básicas'!$P$5,"")</f>
        <v/>
      </c>
      <c r="E359" s="58"/>
      <c r="F359" s="58"/>
      <c r="G359" s="58"/>
      <c r="H359" s="58"/>
      <c r="I359" s="59"/>
      <c r="J359" s="193"/>
      <c r="K359" s="60"/>
      <c r="L359" s="60"/>
      <c r="M359" s="56">
        <f>M358+IF(AND(K359="Pago",OR(E359='PC Receitas'!$O$4,E359='PC Receitas'!$O$5,E359='PC Receitas'!$O$6)),I359,IF(AND(K359="Pago",OR(E359='PC Receitas'!$O$7,E359='PC Receitas'!$O$8,E359='PC Receitas'!$O$9,E359='PC Receitas'!$O$10,E359='PC Receitas'!$O$11,E359='PC Receitas'!$O$12,E359='PC Receitas'!$O$13,E359='PC Receitas'!$O$14)),-I359,0))</f>
        <v>12927.7</v>
      </c>
      <c r="R359" s="153" t="e">
        <f t="shared" si="20"/>
        <v>#N/A</v>
      </c>
      <c r="S359" s="150" t="e">
        <f t="shared" si="21"/>
        <v>#N/A</v>
      </c>
      <c r="T359" s="150" t="e">
        <f t="shared" si="22"/>
        <v>#N/A</v>
      </c>
      <c r="U359" s="150" t="e">
        <f t="shared" si="23"/>
        <v>#N/A</v>
      </c>
      <c r="V359" s="154" t="e">
        <f>VLOOKUP(E359,'PC Receitas'!$O$4:$P$14,2,FALSE)</f>
        <v>#N/A</v>
      </c>
    </row>
    <row r="360" spans="3:22" ht="19.5" customHeight="1" thickTop="1" thickBot="1" x14ac:dyDescent="0.3">
      <c r="C360" s="58"/>
      <c r="D360" s="58" t="str">
        <f>IF(C360&lt;&gt;"",TEXT(C360,"00")&amp;"/05/"&amp;'Configurações Básicas'!$P$5,"")</f>
        <v/>
      </c>
      <c r="E360" s="58"/>
      <c r="F360" s="58"/>
      <c r="G360" s="58"/>
      <c r="H360" s="58"/>
      <c r="I360" s="59"/>
      <c r="J360" s="193"/>
      <c r="K360" s="60"/>
      <c r="L360" s="60"/>
      <c r="M360" s="56">
        <f>M359+IF(AND(K360="Pago",OR(E360='PC Receitas'!$O$4,E360='PC Receitas'!$O$5,E360='PC Receitas'!$O$6)),I360,IF(AND(K360="Pago",OR(E360='PC Receitas'!$O$7,E360='PC Receitas'!$O$8,E360='PC Receitas'!$O$9,E360='PC Receitas'!$O$10,E360='PC Receitas'!$O$11,E360='PC Receitas'!$O$12,E360='PC Receitas'!$O$13,E360='PC Receitas'!$O$14)),-I360,0))</f>
        <v>12927.7</v>
      </c>
      <c r="R360" s="153" t="e">
        <f t="shared" si="20"/>
        <v>#N/A</v>
      </c>
      <c r="S360" s="150" t="e">
        <f t="shared" si="21"/>
        <v>#N/A</v>
      </c>
      <c r="T360" s="150" t="e">
        <f t="shared" si="22"/>
        <v>#N/A</v>
      </c>
      <c r="U360" s="150" t="e">
        <f t="shared" si="23"/>
        <v>#N/A</v>
      </c>
      <c r="V360" s="154" t="e">
        <f>VLOOKUP(E360,'PC Receitas'!$O$4:$P$14,2,FALSE)</f>
        <v>#N/A</v>
      </c>
    </row>
    <row r="361" spans="3:22" ht="19.5" customHeight="1" thickTop="1" thickBot="1" x14ac:dyDescent="0.3">
      <c r="C361" s="58"/>
      <c r="D361" s="58" t="str">
        <f>IF(C361&lt;&gt;"",TEXT(C361,"00")&amp;"/05/"&amp;'Configurações Básicas'!$P$5,"")</f>
        <v/>
      </c>
      <c r="E361" s="58"/>
      <c r="F361" s="58"/>
      <c r="G361" s="58"/>
      <c r="H361" s="58"/>
      <c r="I361" s="59"/>
      <c r="J361" s="193"/>
      <c r="K361" s="60"/>
      <c r="L361" s="60"/>
      <c r="M361" s="56">
        <f>M360+IF(AND(K361="Pago",OR(E361='PC Receitas'!$O$4,E361='PC Receitas'!$O$5,E361='PC Receitas'!$O$6)),I361,IF(AND(K361="Pago",OR(E361='PC Receitas'!$O$7,E361='PC Receitas'!$O$8,E361='PC Receitas'!$O$9,E361='PC Receitas'!$O$10,E361='PC Receitas'!$O$11,E361='PC Receitas'!$O$12,E361='PC Receitas'!$O$13,E361='PC Receitas'!$O$14)),-I361,0))</f>
        <v>12927.7</v>
      </c>
      <c r="R361" s="153" t="e">
        <f t="shared" si="20"/>
        <v>#N/A</v>
      </c>
      <c r="S361" s="150" t="e">
        <f t="shared" si="21"/>
        <v>#N/A</v>
      </c>
      <c r="T361" s="150" t="e">
        <f t="shared" si="22"/>
        <v>#N/A</v>
      </c>
      <c r="U361" s="150" t="e">
        <f t="shared" si="23"/>
        <v>#N/A</v>
      </c>
      <c r="V361" s="154" t="e">
        <f>VLOOKUP(E361,'PC Receitas'!$O$4:$P$14,2,FALSE)</f>
        <v>#N/A</v>
      </c>
    </row>
    <row r="362" spans="3:22" ht="19.5" customHeight="1" thickTop="1" thickBot="1" x14ac:dyDescent="0.3">
      <c r="C362" s="58"/>
      <c r="D362" s="58" t="str">
        <f>IF(C362&lt;&gt;"",TEXT(C362,"00")&amp;"/05/"&amp;'Configurações Básicas'!$P$5,"")</f>
        <v/>
      </c>
      <c r="E362" s="58"/>
      <c r="F362" s="58"/>
      <c r="G362" s="58"/>
      <c r="H362" s="58"/>
      <c r="I362" s="59"/>
      <c r="J362" s="193"/>
      <c r="K362" s="60"/>
      <c r="L362" s="60"/>
      <c r="M362" s="56">
        <f>M361+IF(AND(K362="Pago",OR(E362='PC Receitas'!$O$4,E362='PC Receitas'!$O$5,E362='PC Receitas'!$O$6)),I362,IF(AND(K362="Pago",OR(E362='PC Receitas'!$O$7,E362='PC Receitas'!$O$8,E362='PC Receitas'!$O$9,E362='PC Receitas'!$O$10,E362='PC Receitas'!$O$11,E362='PC Receitas'!$O$12,E362='PC Receitas'!$O$13,E362='PC Receitas'!$O$14)),-I362,0))</f>
        <v>12927.7</v>
      </c>
      <c r="R362" s="153" t="e">
        <f t="shared" si="20"/>
        <v>#N/A</v>
      </c>
      <c r="S362" s="150" t="e">
        <f t="shared" si="21"/>
        <v>#N/A</v>
      </c>
      <c r="T362" s="150" t="e">
        <f t="shared" si="22"/>
        <v>#N/A</v>
      </c>
      <c r="U362" s="150" t="e">
        <f t="shared" si="23"/>
        <v>#N/A</v>
      </c>
      <c r="V362" s="154" t="e">
        <f>VLOOKUP(E362,'PC Receitas'!$O$4:$P$14,2,FALSE)</f>
        <v>#N/A</v>
      </c>
    </row>
    <row r="363" spans="3:22" ht="19.5" customHeight="1" thickTop="1" thickBot="1" x14ac:dyDescent="0.3">
      <c r="C363" s="58"/>
      <c r="D363" s="58" t="str">
        <f>IF(C363&lt;&gt;"",TEXT(C363,"00")&amp;"/05/"&amp;'Configurações Básicas'!$P$5,"")</f>
        <v/>
      </c>
      <c r="E363" s="58"/>
      <c r="F363" s="58"/>
      <c r="G363" s="58"/>
      <c r="H363" s="58"/>
      <c r="I363" s="59"/>
      <c r="J363" s="193"/>
      <c r="K363" s="60"/>
      <c r="L363" s="60"/>
      <c r="M363" s="56">
        <f>M362+IF(AND(K363="Pago",OR(E363='PC Receitas'!$O$4,E363='PC Receitas'!$O$5,E363='PC Receitas'!$O$6)),I363,IF(AND(K363="Pago",OR(E363='PC Receitas'!$O$7,E363='PC Receitas'!$O$8,E363='PC Receitas'!$O$9,E363='PC Receitas'!$O$10,E363='PC Receitas'!$O$11,E363='PC Receitas'!$O$12,E363='PC Receitas'!$O$13,E363='PC Receitas'!$O$14)),-I363,0))</f>
        <v>12927.7</v>
      </c>
      <c r="R363" s="153" t="e">
        <f t="shared" si="20"/>
        <v>#N/A</v>
      </c>
      <c r="S363" s="150" t="e">
        <f t="shared" si="21"/>
        <v>#N/A</v>
      </c>
      <c r="T363" s="150" t="e">
        <f t="shared" si="22"/>
        <v>#N/A</v>
      </c>
      <c r="U363" s="150" t="e">
        <f t="shared" si="23"/>
        <v>#N/A</v>
      </c>
      <c r="V363" s="154" t="e">
        <f>VLOOKUP(E363,'PC Receitas'!$O$4:$P$14,2,FALSE)</f>
        <v>#N/A</v>
      </c>
    </row>
    <row r="364" spans="3:22" ht="19.5" customHeight="1" thickTop="1" thickBot="1" x14ac:dyDescent="0.3">
      <c r="C364" s="58"/>
      <c r="D364" s="58" t="str">
        <f>IF(C364&lt;&gt;"",TEXT(C364,"00")&amp;"/05/"&amp;'Configurações Básicas'!$P$5,"")</f>
        <v/>
      </c>
      <c r="E364" s="58"/>
      <c r="F364" s="58"/>
      <c r="G364" s="58"/>
      <c r="H364" s="58"/>
      <c r="I364" s="59"/>
      <c r="J364" s="193"/>
      <c r="K364" s="60"/>
      <c r="L364" s="60"/>
      <c r="M364" s="56">
        <f>M363+IF(AND(K364="Pago",OR(E364='PC Receitas'!$O$4,E364='PC Receitas'!$O$5,E364='PC Receitas'!$O$6)),I364,IF(AND(K364="Pago",OR(E364='PC Receitas'!$O$7,E364='PC Receitas'!$O$8,E364='PC Receitas'!$O$9,E364='PC Receitas'!$O$10,E364='PC Receitas'!$O$11,E364='PC Receitas'!$O$12,E364='PC Receitas'!$O$13,E364='PC Receitas'!$O$14)),-I364,0))</f>
        <v>12927.7</v>
      </c>
      <c r="R364" s="153" t="e">
        <f t="shared" si="20"/>
        <v>#N/A</v>
      </c>
      <c r="S364" s="150" t="e">
        <f t="shared" si="21"/>
        <v>#N/A</v>
      </c>
      <c r="T364" s="150" t="e">
        <f t="shared" si="22"/>
        <v>#N/A</v>
      </c>
      <c r="U364" s="150" t="e">
        <f t="shared" si="23"/>
        <v>#N/A</v>
      </c>
      <c r="V364" s="154" t="e">
        <f>VLOOKUP(E364,'PC Receitas'!$O$4:$P$14,2,FALSE)</f>
        <v>#N/A</v>
      </c>
    </row>
    <row r="365" spans="3:22" ht="19.5" customHeight="1" thickTop="1" thickBot="1" x14ac:dyDescent="0.3">
      <c r="C365" s="58"/>
      <c r="D365" s="58" t="str">
        <f>IF(C365&lt;&gt;"",TEXT(C365,"00")&amp;"/05/"&amp;'Configurações Básicas'!$P$5,"")</f>
        <v/>
      </c>
      <c r="E365" s="58"/>
      <c r="F365" s="58"/>
      <c r="G365" s="58"/>
      <c r="H365" s="58"/>
      <c r="I365" s="59"/>
      <c r="J365" s="193"/>
      <c r="K365" s="60"/>
      <c r="L365" s="60"/>
      <c r="M365" s="56">
        <f>M364+IF(AND(K365="Pago",OR(E365='PC Receitas'!$O$4,E365='PC Receitas'!$O$5,E365='PC Receitas'!$O$6)),I365,IF(AND(K365="Pago",OR(E365='PC Receitas'!$O$7,E365='PC Receitas'!$O$8,E365='PC Receitas'!$O$9,E365='PC Receitas'!$O$10,E365='PC Receitas'!$O$11,E365='PC Receitas'!$O$12,E365='PC Receitas'!$O$13,E365='PC Receitas'!$O$14)),-I365,0))</f>
        <v>12927.7</v>
      </c>
      <c r="R365" s="153" t="e">
        <f t="shared" si="20"/>
        <v>#N/A</v>
      </c>
      <c r="S365" s="150" t="e">
        <f t="shared" si="21"/>
        <v>#N/A</v>
      </c>
      <c r="T365" s="150" t="e">
        <f t="shared" si="22"/>
        <v>#N/A</v>
      </c>
      <c r="U365" s="150" t="e">
        <f t="shared" si="23"/>
        <v>#N/A</v>
      </c>
      <c r="V365" s="154" t="e">
        <f>VLOOKUP(E365,'PC Receitas'!$O$4:$P$14,2,FALSE)</f>
        <v>#N/A</v>
      </c>
    </row>
    <row r="366" spans="3:22" ht="19.5" customHeight="1" thickTop="1" thickBot="1" x14ac:dyDescent="0.3">
      <c r="C366" s="58"/>
      <c r="D366" s="58" t="str">
        <f>IF(C366&lt;&gt;"",TEXT(C366,"00")&amp;"/05/"&amp;'Configurações Básicas'!$P$5,"")</f>
        <v/>
      </c>
      <c r="E366" s="58"/>
      <c r="F366" s="58"/>
      <c r="G366" s="58"/>
      <c r="H366" s="58"/>
      <c r="I366" s="59"/>
      <c r="J366" s="193"/>
      <c r="K366" s="60"/>
      <c r="L366" s="60"/>
      <c r="M366" s="56">
        <f>M365+IF(AND(K366="Pago",OR(E366='PC Receitas'!$O$4,E366='PC Receitas'!$O$5,E366='PC Receitas'!$O$6)),I366,IF(AND(K366="Pago",OR(E366='PC Receitas'!$O$7,E366='PC Receitas'!$O$8,E366='PC Receitas'!$O$9,E366='PC Receitas'!$O$10,E366='PC Receitas'!$O$11,E366='PC Receitas'!$O$12,E366='PC Receitas'!$O$13,E366='PC Receitas'!$O$14)),-I366,0))</f>
        <v>12927.7</v>
      </c>
      <c r="R366" s="153" t="e">
        <f t="shared" si="20"/>
        <v>#N/A</v>
      </c>
      <c r="S366" s="150" t="e">
        <f t="shared" si="21"/>
        <v>#N/A</v>
      </c>
      <c r="T366" s="150" t="e">
        <f t="shared" si="22"/>
        <v>#N/A</v>
      </c>
      <c r="U366" s="150" t="e">
        <f t="shared" si="23"/>
        <v>#N/A</v>
      </c>
      <c r="V366" s="154" t="e">
        <f>VLOOKUP(E366,'PC Receitas'!$O$4:$P$14,2,FALSE)</f>
        <v>#N/A</v>
      </c>
    </row>
    <row r="367" spans="3:22" ht="19.5" customHeight="1" thickTop="1" thickBot="1" x14ac:dyDescent="0.3">
      <c r="C367" s="58"/>
      <c r="D367" s="58" t="str">
        <f>IF(C367&lt;&gt;"",TEXT(C367,"00")&amp;"/05/"&amp;'Configurações Básicas'!$P$5,"")</f>
        <v/>
      </c>
      <c r="E367" s="58"/>
      <c r="F367" s="58"/>
      <c r="G367" s="58"/>
      <c r="H367" s="58"/>
      <c r="I367" s="59"/>
      <c r="J367" s="193"/>
      <c r="K367" s="60"/>
      <c r="L367" s="60"/>
      <c r="M367" s="56">
        <f>M366+IF(AND(K367="Pago",OR(E367='PC Receitas'!$O$4,E367='PC Receitas'!$O$5,E367='PC Receitas'!$O$6)),I367,IF(AND(K367="Pago",OR(E367='PC Receitas'!$O$7,E367='PC Receitas'!$O$8,E367='PC Receitas'!$O$9,E367='PC Receitas'!$O$10,E367='PC Receitas'!$O$11,E367='PC Receitas'!$O$12,E367='PC Receitas'!$O$13,E367='PC Receitas'!$O$14)),-I367,0))</f>
        <v>12927.7</v>
      </c>
      <c r="R367" s="153" t="e">
        <f t="shared" si="20"/>
        <v>#N/A</v>
      </c>
      <c r="S367" s="150" t="e">
        <f t="shared" si="21"/>
        <v>#N/A</v>
      </c>
      <c r="T367" s="150" t="e">
        <f t="shared" si="22"/>
        <v>#N/A</v>
      </c>
      <c r="U367" s="150" t="e">
        <f t="shared" si="23"/>
        <v>#N/A</v>
      </c>
      <c r="V367" s="154" t="e">
        <f>VLOOKUP(E367,'PC Receitas'!$O$4:$P$14,2,FALSE)</f>
        <v>#N/A</v>
      </c>
    </row>
    <row r="368" spans="3:22" ht="19.5" customHeight="1" thickTop="1" thickBot="1" x14ac:dyDescent="0.3">
      <c r="C368" s="58"/>
      <c r="D368" s="58" t="str">
        <f>IF(C368&lt;&gt;"",TEXT(C368,"00")&amp;"/05/"&amp;'Configurações Básicas'!$P$5,"")</f>
        <v/>
      </c>
      <c r="E368" s="58"/>
      <c r="F368" s="58"/>
      <c r="G368" s="58"/>
      <c r="H368" s="58"/>
      <c r="I368" s="59"/>
      <c r="J368" s="193"/>
      <c r="K368" s="60"/>
      <c r="L368" s="60"/>
      <c r="M368" s="56">
        <f>M367+IF(AND(K368="Pago",OR(E368='PC Receitas'!$O$4,E368='PC Receitas'!$O$5,E368='PC Receitas'!$O$6)),I368,IF(AND(K368="Pago",OR(E368='PC Receitas'!$O$7,E368='PC Receitas'!$O$8,E368='PC Receitas'!$O$9,E368='PC Receitas'!$O$10,E368='PC Receitas'!$O$11,E368='PC Receitas'!$O$12,E368='PC Receitas'!$O$13,E368='PC Receitas'!$O$14)),-I368,0))</f>
        <v>12927.7</v>
      </c>
      <c r="R368" s="153" t="e">
        <f t="shared" si="20"/>
        <v>#N/A</v>
      </c>
      <c r="S368" s="150" t="e">
        <f t="shared" si="21"/>
        <v>#N/A</v>
      </c>
      <c r="T368" s="150" t="e">
        <f t="shared" si="22"/>
        <v>#N/A</v>
      </c>
      <c r="U368" s="150" t="e">
        <f t="shared" si="23"/>
        <v>#N/A</v>
      </c>
      <c r="V368" s="154" t="e">
        <f>VLOOKUP(E368,'PC Receitas'!$O$4:$P$14,2,FALSE)</f>
        <v>#N/A</v>
      </c>
    </row>
    <row r="369" spans="3:22" ht="19.5" customHeight="1" thickTop="1" thickBot="1" x14ac:dyDescent="0.3">
      <c r="C369" s="58"/>
      <c r="D369" s="58" t="str">
        <f>IF(C369&lt;&gt;"",TEXT(C369,"00")&amp;"/05/"&amp;'Configurações Básicas'!$P$5,"")</f>
        <v/>
      </c>
      <c r="E369" s="58"/>
      <c r="F369" s="58"/>
      <c r="G369" s="58"/>
      <c r="H369" s="58"/>
      <c r="I369" s="59"/>
      <c r="J369" s="193"/>
      <c r="K369" s="60"/>
      <c r="L369" s="60"/>
      <c r="M369" s="56">
        <f>M368+IF(AND(K369="Pago",OR(E369='PC Receitas'!$O$4,E369='PC Receitas'!$O$5,E369='PC Receitas'!$O$6)),I369,IF(AND(K369="Pago",OR(E369='PC Receitas'!$O$7,E369='PC Receitas'!$O$8,E369='PC Receitas'!$O$9,E369='PC Receitas'!$O$10,E369='PC Receitas'!$O$11,E369='PC Receitas'!$O$12,E369='PC Receitas'!$O$13,E369='PC Receitas'!$O$14)),-I369,0))</f>
        <v>12927.7</v>
      </c>
      <c r="R369" s="153" t="e">
        <f t="shared" si="20"/>
        <v>#N/A</v>
      </c>
      <c r="S369" s="150" t="e">
        <f t="shared" si="21"/>
        <v>#N/A</v>
      </c>
      <c r="T369" s="150" t="e">
        <f t="shared" si="22"/>
        <v>#N/A</v>
      </c>
      <c r="U369" s="150" t="e">
        <f t="shared" si="23"/>
        <v>#N/A</v>
      </c>
      <c r="V369" s="154" t="e">
        <f>VLOOKUP(E369,'PC Receitas'!$O$4:$P$14,2,FALSE)</f>
        <v>#N/A</v>
      </c>
    </row>
    <row r="370" spans="3:22" ht="19.5" customHeight="1" thickTop="1" thickBot="1" x14ac:dyDescent="0.3">
      <c r="C370" s="58"/>
      <c r="D370" s="58" t="str">
        <f>IF(C370&lt;&gt;"",TEXT(C370,"00")&amp;"/05/"&amp;'Configurações Básicas'!$P$5,"")</f>
        <v/>
      </c>
      <c r="E370" s="58"/>
      <c r="F370" s="58"/>
      <c r="G370" s="58"/>
      <c r="H370" s="58"/>
      <c r="I370" s="59"/>
      <c r="J370" s="193"/>
      <c r="K370" s="60"/>
      <c r="L370" s="60"/>
      <c r="M370" s="56">
        <f>M369+IF(AND(K370="Pago",OR(E370='PC Receitas'!$O$4,E370='PC Receitas'!$O$5,E370='PC Receitas'!$O$6)),I370,IF(AND(K370="Pago",OR(E370='PC Receitas'!$O$7,E370='PC Receitas'!$O$8,E370='PC Receitas'!$O$9,E370='PC Receitas'!$O$10,E370='PC Receitas'!$O$11,E370='PC Receitas'!$O$12,E370='PC Receitas'!$O$13,E370='PC Receitas'!$O$14)),-I370,0))</f>
        <v>12927.7</v>
      </c>
      <c r="R370" s="153" t="e">
        <f t="shared" si="20"/>
        <v>#N/A</v>
      </c>
      <c r="S370" s="150" t="e">
        <f t="shared" si="21"/>
        <v>#N/A</v>
      </c>
      <c r="T370" s="150" t="e">
        <f t="shared" si="22"/>
        <v>#N/A</v>
      </c>
      <c r="U370" s="150" t="e">
        <f t="shared" si="23"/>
        <v>#N/A</v>
      </c>
      <c r="V370" s="154" t="e">
        <f>VLOOKUP(E370,'PC Receitas'!$O$4:$P$14,2,FALSE)</f>
        <v>#N/A</v>
      </c>
    </row>
    <row r="371" spans="3:22" ht="19.5" customHeight="1" thickTop="1" thickBot="1" x14ac:dyDescent="0.3">
      <c r="C371" s="58"/>
      <c r="D371" s="58" t="str">
        <f>IF(C371&lt;&gt;"",TEXT(C371,"00")&amp;"/05/"&amp;'Configurações Básicas'!$P$5,"")</f>
        <v/>
      </c>
      <c r="E371" s="58"/>
      <c r="F371" s="58"/>
      <c r="G371" s="58"/>
      <c r="H371" s="58"/>
      <c r="I371" s="59"/>
      <c r="J371" s="193"/>
      <c r="K371" s="60"/>
      <c r="L371" s="60"/>
      <c r="M371" s="56">
        <f>M370+IF(AND(K371="Pago",OR(E371='PC Receitas'!$O$4,E371='PC Receitas'!$O$5,E371='PC Receitas'!$O$6)),I371,IF(AND(K371="Pago",OR(E371='PC Receitas'!$O$7,E371='PC Receitas'!$O$8,E371='PC Receitas'!$O$9,E371='PC Receitas'!$O$10,E371='PC Receitas'!$O$11,E371='PC Receitas'!$O$12,E371='PC Receitas'!$O$13,E371='PC Receitas'!$O$14)),-I371,0))</f>
        <v>12927.7</v>
      </c>
      <c r="R371" s="153" t="e">
        <f t="shared" si="20"/>
        <v>#N/A</v>
      </c>
      <c r="S371" s="150" t="e">
        <f t="shared" si="21"/>
        <v>#N/A</v>
      </c>
      <c r="T371" s="150" t="e">
        <f t="shared" si="22"/>
        <v>#N/A</v>
      </c>
      <c r="U371" s="150" t="e">
        <f t="shared" si="23"/>
        <v>#N/A</v>
      </c>
      <c r="V371" s="154" t="e">
        <f>VLOOKUP(E371,'PC Receitas'!$O$4:$P$14,2,FALSE)</f>
        <v>#N/A</v>
      </c>
    </row>
    <row r="372" spans="3:22" ht="19.5" customHeight="1" thickTop="1" thickBot="1" x14ac:dyDescent="0.3">
      <c r="C372" s="58"/>
      <c r="D372" s="58" t="str">
        <f>IF(C372&lt;&gt;"",TEXT(C372,"00")&amp;"/05/"&amp;'Configurações Básicas'!$P$5,"")</f>
        <v/>
      </c>
      <c r="E372" s="58"/>
      <c r="F372" s="58"/>
      <c r="G372" s="58"/>
      <c r="H372" s="58"/>
      <c r="I372" s="59"/>
      <c r="J372" s="193"/>
      <c r="K372" s="60"/>
      <c r="L372" s="60"/>
      <c r="M372" s="56">
        <f>M371+IF(AND(K372="Pago",OR(E372='PC Receitas'!$O$4,E372='PC Receitas'!$O$5,E372='PC Receitas'!$O$6)),I372,IF(AND(K372="Pago",OR(E372='PC Receitas'!$O$7,E372='PC Receitas'!$O$8,E372='PC Receitas'!$O$9,E372='PC Receitas'!$O$10,E372='PC Receitas'!$O$11,E372='PC Receitas'!$O$12,E372='PC Receitas'!$O$13,E372='PC Receitas'!$O$14)),-I372,0))</f>
        <v>12927.7</v>
      </c>
      <c r="R372" s="153" t="e">
        <f t="shared" si="20"/>
        <v>#N/A</v>
      </c>
      <c r="S372" s="150" t="e">
        <f t="shared" si="21"/>
        <v>#N/A</v>
      </c>
      <c r="T372" s="150" t="e">
        <f t="shared" si="22"/>
        <v>#N/A</v>
      </c>
      <c r="U372" s="150" t="e">
        <f t="shared" si="23"/>
        <v>#N/A</v>
      </c>
      <c r="V372" s="154" t="e">
        <f>VLOOKUP(E372,'PC Receitas'!$O$4:$P$14,2,FALSE)</f>
        <v>#N/A</v>
      </c>
    </row>
    <row r="373" spans="3:22" ht="19.5" customHeight="1" thickTop="1" thickBot="1" x14ac:dyDescent="0.3">
      <c r="C373" s="58"/>
      <c r="D373" s="58" t="str">
        <f>IF(C373&lt;&gt;"",TEXT(C373,"00")&amp;"/05/"&amp;'Configurações Básicas'!$P$5,"")</f>
        <v/>
      </c>
      <c r="E373" s="58"/>
      <c r="F373" s="58"/>
      <c r="G373" s="58"/>
      <c r="H373" s="58"/>
      <c r="I373" s="59"/>
      <c r="J373" s="193"/>
      <c r="K373" s="60"/>
      <c r="L373" s="60"/>
      <c r="M373" s="56">
        <f>M372+IF(AND(K373="Pago",OR(E373='PC Receitas'!$O$4,E373='PC Receitas'!$O$5,E373='PC Receitas'!$O$6)),I373,IF(AND(K373="Pago",OR(E373='PC Receitas'!$O$7,E373='PC Receitas'!$O$8,E373='PC Receitas'!$O$9,E373='PC Receitas'!$O$10,E373='PC Receitas'!$O$11,E373='PC Receitas'!$O$12,E373='PC Receitas'!$O$13,E373='PC Receitas'!$O$14)),-I373,0))</f>
        <v>12927.7</v>
      </c>
      <c r="R373" s="153" t="e">
        <f t="shared" si="20"/>
        <v>#N/A</v>
      </c>
      <c r="S373" s="150" t="e">
        <f t="shared" si="21"/>
        <v>#N/A</v>
      </c>
      <c r="T373" s="150" t="e">
        <f t="shared" si="22"/>
        <v>#N/A</v>
      </c>
      <c r="U373" s="150" t="e">
        <f t="shared" si="23"/>
        <v>#N/A</v>
      </c>
      <c r="V373" s="154" t="e">
        <f>VLOOKUP(E373,'PC Receitas'!$O$4:$P$14,2,FALSE)</f>
        <v>#N/A</v>
      </c>
    </row>
    <row r="374" spans="3:22" ht="19.5" customHeight="1" thickTop="1" thickBot="1" x14ac:dyDescent="0.3">
      <c r="C374" s="58"/>
      <c r="D374" s="58" t="str">
        <f>IF(C374&lt;&gt;"",TEXT(C374,"00")&amp;"/05/"&amp;'Configurações Básicas'!$P$5,"")</f>
        <v/>
      </c>
      <c r="E374" s="58"/>
      <c r="F374" s="58"/>
      <c r="G374" s="58"/>
      <c r="H374" s="58"/>
      <c r="I374" s="59"/>
      <c r="J374" s="193"/>
      <c r="K374" s="60"/>
      <c r="L374" s="60"/>
      <c r="M374" s="56">
        <f>M373+IF(AND(K374="Pago",OR(E374='PC Receitas'!$O$4,E374='PC Receitas'!$O$5,E374='PC Receitas'!$O$6)),I374,IF(AND(K374="Pago",OR(E374='PC Receitas'!$O$7,E374='PC Receitas'!$O$8,E374='PC Receitas'!$O$9,E374='PC Receitas'!$O$10,E374='PC Receitas'!$O$11,E374='PC Receitas'!$O$12,E374='PC Receitas'!$O$13,E374='PC Receitas'!$O$14)),-I374,0))</f>
        <v>12927.7</v>
      </c>
      <c r="R374" s="153" t="e">
        <f t="shared" si="20"/>
        <v>#N/A</v>
      </c>
      <c r="S374" s="150" t="e">
        <f t="shared" si="21"/>
        <v>#N/A</v>
      </c>
      <c r="T374" s="150" t="e">
        <f t="shared" si="22"/>
        <v>#N/A</v>
      </c>
      <c r="U374" s="150" t="e">
        <f t="shared" si="23"/>
        <v>#N/A</v>
      </c>
      <c r="V374" s="154" t="e">
        <f>VLOOKUP(E374,'PC Receitas'!$O$4:$P$14,2,FALSE)</f>
        <v>#N/A</v>
      </c>
    </row>
    <row r="375" spans="3:22" ht="19.5" customHeight="1" thickTop="1" thickBot="1" x14ac:dyDescent="0.3">
      <c r="C375" s="58"/>
      <c r="D375" s="58" t="str">
        <f>IF(C375&lt;&gt;"",TEXT(C375,"00")&amp;"/05/"&amp;'Configurações Básicas'!$P$5,"")</f>
        <v/>
      </c>
      <c r="E375" s="58"/>
      <c r="F375" s="58"/>
      <c r="G375" s="58"/>
      <c r="H375" s="58"/>
      <c r="I375" s="59"/>
      <c r="J375" s="193"/>
      <c r="K375" s="60"/>
      <c r="L375" s="60"/>
      <c r="M375" s="56">
        <f>M374+IF(AND(K375="Pago",OR(E375='PC Receitas'!$O$4,E375='PC Receitas'!$O$5,E375='PC Receitas'!$O$6)),I375,IF(AND(K375="Pago",OR(E375='PC Receitas'!$O$7,E375='PC Receitas'!$O$8,E375='PC Receitas'!$O$9,E375='PC Receitas'!$O$10,E375='PC Receitas'!$O$11,E375='PC Receitas'!$O$12,E375='PC Receitas'!$O$13,E375='PC Receitas'!$O$14)),-I375,0))</f>
        <v>12927.7</v>
      </c>
      <c r="R375" s="153" t="e">
        <f t="shared" si="20"/>
        <v>#N/A</v>
      </c>
      <c r="S375" s="150" t="e">
        <f t="shared" si="21"/>
        <v>#N/A</v>
      </c>
      <c r="T375" s="150" t="e">
        <f t="shared" si="22"/>
        <v>#N/A</v>
      </c>
      <c r="U375" s="150" t="e">
        <f t="shared" si="23"/>
        <v>#N/A</v>
      </c>
      <c r="V375" s="154" t="e">
        <f>VLOOKUP(E375,'PC Receitas'!$O$4:$P$14,2,FALSE)</f>
        <v>#N/A</v>
      </c>
    </row>
    <row r="376" spans="3:22" ht="19.5" customHeight="1" thickTop="1" thickBot="1" x14ac:dyDescent="0.3">
      <c r="C376" s="58"/>
      <c r="D376" s="58" t="str">
        <f>IF(C376&lt;&gt;"",TEXT(C376,"00")&amp;"/05/"&amp;'Configurações Básicas'!$P$5,"")</f>
        <v/>
      </c>
      <c r="E376" s="58"/>
      <c r="F376" s="58"/>
      <c r="G376" s="58"/>
      <c r="H376" s="58"/>
      <c r="I376" s="59"/>
      <c r="J376" s="193"/>
      <c r="K376" s="60"/>
      <c r="L376" s="60"/>
      <c r="M376" s="56">
        <f>M375+IF(AND(K376="Pago",OR(E376='PC Receitas'!$O$4,E376='PC Receitas'!$O$5,E376='PC Receitas'!$O$6)),I376,IF(AND(K376="Pago",OR(E376='PC Receitas'!$O$7,E376='PC Receitas'!$O$8,E376='PC Receitas'!$O$9,E376='PC Receitas'!$O$10,E376='PC Receitas'!$O$11,E376='PC Receitas'!$O$12,E376='PC Receitas'!$O$13,E376='PC Receitas'!$O$14)),-I376,0))</f>
        <v>12927.7</v>
      </c>
      <c r="R376" s="153" t="e">
        <f t="shared" si="20"/>
        <v>#N/A</v>
      </c>
      <c r="S376" s="150" t="e">
        <f t="shared" si="21"/>
        <v>#N/A</v>
      </c>
      <c r="T376" s="150" t="e">
        <f t="shared" si="22"/>
        <v>#N/A</v>
      </c>
      <c r="U376" s="150" t="e">
        <f t="shared" si="23"/>
        <v>#N/A</v>
      </c>
      <c r="V376" s="154" t="e">
        <f>VLOOKUP(E376,'PC Receitas'!$O$4:$P$14,2,FALSE)</f>
        <v>#N/A</v>
      </c>
    </row>
    <row r="377" spans="3:22" ht="19.5" customHeight="1" thickTop="1" thickBot="1" x14ac:dyDescent="0.3">
      <c r="C377" s="58"/>
      <c r="D377" s="58" t="str">
        <f>IF(C377&lt;&gt;"",TEXT(C377,"00")&amp;"/05/"&amp;'Configurações Básicas'!$P$5,"")</f>
        <v/>
      </c>
      <c r="E377" s="58"/>
      <c r="F377" s="58"/>
      <c r="G377" s="58"/>
      <c r="H377" s="58"/>
      <c r="I377" s="59"/>
      <c r="J377" s="193"/>
      <c r="K377" s="60"/>
      <c r="L377" s="60"/>
      <c r="M377" s="56">
        <f>M376+IF(AND(K377="Pago",OR(E377='PC Receitas'!$O$4,E377='PC Receitas'!$O$5,E377='PC Receitas'!$O$6)),I377,IF(AND(K377="Pago",OR(E377='PC Receitas'!$O$7,E377='PC Receitas'!$O$8,E377='PC Receitas'!$O$9,E377='PC Receitas'!$O$10,E377='PC Receitas'!$O$11,E377='PC Receitas'!$O$12,E377='PC Receitas'!$O$13,E377='PC Receitas'!$O$14)),-I377,0))</f>
        <v>12927.7</v>
      </c>
      <c r="R377" s="153" t="e">
        <f t="shared" si="20"/>
        <v>#N/A</v>
      </c>
      <c r="S377" s="150" t="e">
        <f t="shared" si="21"/>
        <v>#N/A</v>
      </c>
      <c r="T377" s="150" t="e">
        <f t="shared" si="22"/>
        <v>#N/A</v>
      </c>
      <c r="U377" s="150" t="e">
        <f t="shared" si="23"/>
        <v>#N/A</v>
      </c>
      <c r="V377" s="154" t="e">
        <f>VLOOKUP(E377,'PC Receitas'!$O$4:$P$14,2,FALSE)</f>
        <v>#N/A</v>
      </c>
    </row>
    <row r="378" spans="3:22" ht="19.5" customHeight="1" thickTop="1" thickBot="1" x14ac:dyDescent="0.3">
      <c r="C378" s="58"/>
      <c r="D378" s="58" t="str">
        <f>IF(C378&lt;&gt;"",TEXT(C378,"00")&amp;"/05/"&amp;'Configurações Básicas'!$P$5,"")</f>
        <v/>
      </c>
      <c r="E378" s="58"/>
      <c r="F378" s="58"/>
      <c r="G378" s="58"/>
      <c r="H378" s="58"/>
      <c r="I378" s="59"/>
      <c r="J378" s="193"/>
      <c r="K378" s="60"/>
      <c r="L378" s="60"/>
      <c r="M378" s="56">
        <f>M377+IF(AND(K378="Pago",OR(E378='PC Receitas'!$O$4,E378='PC Receitas'!$O$5,E378='PC Receitas'!$O$6)),I378,IF(AND(K378="Pago",OR(E378='PC Receitas'!$O$7,E378='PC Receitas'!$O$8,E378='PC Receitas'!$O$9,E378='PC Receitas'!$O$10,E378='PC Receitas'!$O$11,E378='PC Receitas'!$O$12,E378='PC Receitas'!$O$13,E378='PC Receitas'!$O$14)),-I378,0))</f>
        <v>12927.7</v>
      </c>
      <c r="R378" s="153" t="e">
        <f t="shared" si="20"/>
        <v>#N/A</v>
      </c>
      <c r="S378" s="150" t="e">
        <f t="shared" si="21"/>
        <v>#N/A</v>
      </c>
      <c r="T378" s="150" t="e">
        <f t="shared" si="22"/>
        <v>#N/A</v>
      </c>
      <c r="U378" s="150" t="e">
        <f t="shared" si="23"/>
        <v>#N/A</v>
      </c>
      <c r="V378" s="154" t="e">
        <f>VLOOKUP(E378,'PC Receitas'!$O$4:$P$14,2,FALSE)</f>
        <v>#N/A</v>
      </c>
    </row>
    <row r="379" spans="3:22" ht="19.5" customHeight="1" thickTop="1" thickBot="1" x14ac:dyDescent="0.3">
      <c r="C379" s="58"/>
      <c r="D379" s="58" t="str">
        <f>IF(C379&lt;&gt;"",TEXT(C379,"00")&amp;"/05/"&amp;'Configurações Básicas'!$P$5,"")</f>
        <v/>
      </c>
      <c r="E379" s="58"/>
      <c r="F379" s="58"/>
      <c r="G379" s="58"/>
      <c r="H379" s="58"/>
      <c r="I379" s="59"/>
      <c r="J379" s="193"/>
      <c r="K379" s="60"/>
      <c r="L379" s="60"/>
      <c r="M379" s="56">
        <f>M378+IF(AND(K379="Pago",OR(E379='PC Receitas'!$O$4,E379='PC Receitas'!$O$5,E379='PC Receitas'!$O$6)),I379,IF(AND(K379="Pago",OR(E379='PC Receitas'!$O$7,E379='PC Receitas'!$O$8,E379='PC Receitas'!$O$9,E379='PC Receitas'!$O$10,E379='PC Receitas'!$O$11,E379='PC Receitas'!$O$12,E379='PC Receitas'!$O$13,E379='PC Receitas'!$O$14)),-I379,0))</f>
        <v>12927.7</v>
      </c>
      <c r="R379" s="153" t="e">
        <f t="shared" si="20"/>
        <v>#N/A</v>
      </c>
      <c r="S379" s="150" t="e">
        <f t="shared" si="21"/>
        <v>#N/A</v>
      </c>
      <c r="T379" s="150" t="e">
        <f t="shared" si="22"/>
        <v>#N/A</v>
      </c>
      <c r="U379" s="150" t="e">
        <f t="shared" si="23"/>
        <v>#N/A</v>
      </c>
      <c r="V379" s="154" t="e">
        <f>VLOOKUP(E379,'PC Receitas'!$O$4:$P$14,2,FALSE)</f>
        <v>#N/A</v>
      </c>
    </row>
    <row r="380" spans="3:22" ht="19.5" customHeight="1" thickTop="1" thickBot="1" x14ac:dyDescent="0.3">
      <c r="C380" s="58"/>
      <c r="D380" s="58" t="str">
        <f>IF(C380&lt;&gt;"",TEXT(C380,"00")&amp;"/05/"&amp;'Configurações Básicas'!$P$5,"")</f>
        <v/>
      </c>
      <c r="E380" s="58"/>
      <c r="F380" s="58"/>
      <c r="G380" s="58"/>
      <c r="H380" s="58"/>
      <c r="I380" s="59"/>
      <c r="J380" s="193"/>
      <c r="K380" s="60"/>
      <c r="L380" s="60"/>
      <c r="M380" s="56">
        <f>M379+IF(AND(K380="Pago",OR(E380='PC Receitas'!$O$4,E380='PC Receitas'!$O$5,E380='PC Receitas'!$O$6)),I380,IF(AND(K380="Pago",OR(E380='PC Receitas'!$O$7,E380='PC Receitas'!$O$8,E380='PC Receitas'!$O$9,E380='PC Receitas'!$O$10,E380='PC Receitas'!$O$11,E380='PC Receitas'!$O$12,E380='PC Receitas'!$O$13,E380='PC Receitas'!$O$14)),-I380,0))</f>
        <v>12927.7</v>
      </c>
      <c r="R380" s="153" t="e">
        <f t="shared" si="20"/>
        <v>#N/A</v>
      </c>
      <c r="S380" s="150" t="e">
        <f t="shared" si="21"/>
        <v>#N/A</v>
      </c>
      <c r="T380" s="150" t="e">
        <f t="shared" si="22"/>
        <v>#N/A</v>
      </c>
      <c r="U380" s="150" t="e">
        <f t="shared" si="23"/>
        <v>#N/A</v>
      </c>
      <c r="V380" s="154" t="e">
        <f>VLOOKUP(E380,'PC Receitas'!$O$4:$P$14,2,FALSE)</f>
        <v>#N/A</v>
      </c>
    </row>
    <row r="381" spans="3:22" ht="19.5" customHeight="1" thickTop="1" thickBot="1" x14ac:dyDescent="0.3">
      <c r="C381" s="58"/>
      <c r="D381" s="58" t="str">
        <f>IF(C381&lt;&gt;"",TEXT(C381,"00")&amp;"/05/"&amp;'Configurações Básicas'!$P$5,"")</f>
        <v/>
      </c>
      <c r="E381" s="58"/>
      <c r="F381" s="58"/>
      <c r="G381" s="58"/>
      <c r="H381" s="58"/>
      <c r="I381" s="59"/>
      <c r="J381" s="193"/>
      <c r="K381" s="60"/>
      <c r="L381" s="60"/>
      <c r="M381" s="56">
        <f>M380+IF(AND(K381="Pago",OR(E381='PC Receitas'!$O$4,E381='PC Receitas'!$O$5,E381='PC Receitas'!$O$6)),I381,IF(AND(K381="Pago",OR(E381='PC Receitas'!$O$7,E381='PC Receitas'!$O$8,E381='PC Receitas'!$O$9,E381='PC Receitas'!$O$10,E381='PC Receitas'!$O$11,E381='PC Receitas'!$O$12,E381='PC Receitas'!$O$13,E381='PC Receitas'!$O$14)),-I381,0))</f>
        <v>12927.7</v>
      </c>
      <c r="R381" s="153" t="e">
        <f t="shared" si="20"/>
        <v>#N/A</v>
      </c>
      <c r="S381" s="150" t="e">
        <f t="shared" si="21"/>
        <v>#N/A</v>
      </c>
      <c r="T381" s="150" t="e">
        <f t="shared" si="22"/>
        <v>#N/A</v>
      </c>
      <c r="U381" s="150" t="e">
        <f t="shared" si="23"/>
        <v>#N/A</v>
      </c>
      <c r="V381" s="154" t="e">
        <f>VLOOKUP(E381,'PC Receitas'!$O$4:$P$14,2,FALSE)</f>
        <v>#N/A</v>
      </c>
    </row>
    <row r="382" spans="3:22" ht="19.5" customHeight="1" thickTop="1" thickBot="1" x14ac:dyDescent="0.3">
      <c r="C382" s="58"/>
      <c r="D382" s="58" t="str">
        <f>IF(C382&lt;&gt;"",TEXT(C382,"00")&amp;"/05/"&amp;'Configurações Básicas'!$P$5,"")</f>
        <v/>
      </c>
      <c r="E382" s="58"/>
      <c r="F382" s="58"/>
      <c r="G382" s="58"/>
      <c r="H382" s="58"/>
      <c r="I382" s="59"/>
      <c r="J382" s="193"/>
      <c r="K382" s="60"/>
      <c r="L382" s="60"/>
      <c r="M382" s="56">
        <f>M381+IF(AND(K382="Pago",OR(E382='PC Receitas'!$O$4,E382='PC Receitas'!$O$5,E382='PC Receitas'!$O$6)),I382,IF(AND(K382="Pago",OR(E382='PC Receitas'!$O$7,E382='PC Receitas'!$O$8,E382='PC Receitas'!$O$9,E382='PC Receitas'!$O$10,E382='PC Receitas'!$O$11,E382='PC Receitas'!$O$12,E382='PC Receitas'!$O$13,E382='PC Receitas'!$O$14)),-I382,0))</f>
        <v>12927.7</v>
      </c>
      <c r="R382" s="153" t="e">
        <f t="shared" si="20"/>
        <v>#N/A</v>
      </c>
      <c r="S382" s="150" t="e">
        <f t="shared" si="21"/>
        <v>#N/A</v>
      </c>
      <c r="T382" s="150" t="e">
        <f t="shared" si="22"/>
        <v>#N/A</v>
      </c>
      <c r="U382" s="150" t="e">
        <f t="shared" si="23"/>
        <v>#N/A</v>
      </c>
      <c r="V382" s="154" t="e">
        <f>VLOOKUP(E382,'PC Receitas'!$O$4:$P$14,2,FALSE)</f>
        <v>#N/A</v>
      </c>
    </row>
    <row r="383" spans="3:22" ht="19.5" customHeight="1" thickTop="1" thickBot="1" x14ac:dyDescent="0.3">
      <c r="C383" s="58"/>
      <c r="D383" s="58" t="str">
        <f>IF(C383&lt;&gt;"",TEXT(C383,"00")&amp;"/05/"&amp;'Configurações Básicas'!$P$5,"")</f>
        <v/>
      </c>
      <c r="E383" s="58"/>
      <c r="F383" s="58"/>
      <c r="G383" s="58"/>
      <c r="H383" s="58"/>
      <c r="I383" s="59"/>
      <c r="J383" s="193"/>
      <c r="K383" s="60"/>
      <c r="L383" s="60"/>
      <c r="M383" s="56">
        <f>M382+IF(AND(K383="Pago",OR(E383='PC Receitas'!$O$4,E383='PC Receitas'!$O$5,E383='PC Receitas'!$O$6)),I383,IF(AND(K383="Pago",OR(E383='PC Receitas'!$O$7,E383='PC Receitas'!$O$8,E383='PC Receitas'!$O$9,E383='PC Receitas'!$O$10,E383='PC Receitas'!$O$11,E383='PC Receitas'!$O$12,E383='PC Receitas'!$O$13,E383='PC Receitas'!$O$14)),-I383,0))</f>
        <v>12927.7</v>
      </c>
      <c r="R383" s="153" t="e">
        <f t="shared" si="20"/>
        <v>#N/A</v>
      </c>
      <c r="S383" s="150" t="e">
        <f t="shared" si="21"/>
        <v>#N/A</v>
      </c>
      <c r="T383" s="150" t="e">
        <f t="shared" si="22"/>
        <v>#N/A</v>
      </c>
      <c r="U383" s="150" t="e">
        <f t="shared" si="23"/>
        <v>#N/A</v>
      </c>
      <c r="V383" s="154" t="e">
        <f>VLOOKUP(E383,'PC Receitas'!$O$4:$P$14,2,FALSE)</f>
        <v>#N/A</v>
      </c>
    </row>
    <row r="384" spans="3:22" ht="19.5" customHeight="1" thickTop="1" thickBot="1" x14ac:dyDescent="0.3">
      <c r="C384" s="58"/>
      <c r="D384" s="58" t="str">
        <f>IF(C384&lt;&gt;"",TEXT(C384,"00")&amp;"/05/"&amp;'Configurações Básicas'!$P$5,"")</f>
        <v/>
      </c>
      <c r="E384" s="58"/>
      <c r="F384" s="58"/>
      <c r="G384" s="58"/>
      <c r="H384" s="58"/>
      <c r="I384" s="59"/>
      <c r="J384" s="193"/>
      <c r="K384" s="60"/>
      <c r="L384" s="60"/>
      <c r="M384" s="56">
        <f>M383+IF(AND(K384="Pago",OR(E384='PC Receitas'!$O$4,E384='PC Receitas'!$O$5,E384='PC Receitas'!$O$6)),I384,IF(AND(K384="Pago",OR(E384='PC Receitas'!$O$7,E384='PC Receitas'!$O$8,E384='PC Receitas'!$O$9,E384='PC Receitas'!$O$10,E384='PC Receitas'!$O$11,E384='PC Receitas'!$O$12,E384='PC Receitas'!$O$13,E384='PC Receitas'!$O$14)),-I384,0))</f>
        <v>12927.7</v>
      </c>
      <c r="R384" s="153" t="e">
        <f t="shared" si="20"/>
        <v>#N/A</v>
      </c>
      <c r="S384" s="150" t="e">
        <f t="shared" si="21"/>
        <v>#N/A</v>
      </c>
      <c r="T384" s="150" t="e">
        <f t="shared" si="22"/>
        <v>#N/A</v>
      </c>
      <c r="U384" s="150" t="e">
        <f t="shared" si="23"/>
        <v>#N/A</v>
      </c>
      <c r="V384" s="154" t="e">
        <f>VLOOKUP(E384,'PC Receitas'!$O$4:$P$14,2,FALSE)</f>
        <v>#N/A</v>
      </c>
    </row>
    <row r="385" spans="3:22" ht="19.5" customHeight="1" thickTop="1" thickBot="1" x14ac:dyDescent="0.3">
      <c r="C385" s="58"/>
      <c r="D385" s="58" t="str">
        <f>IF(C385&lt;&gt;"",TEXT(C385,"00")&amp;"/05/"&amp;'Configurações Básicas'!$P$5,"")</f>
        <v/>
      </c>
      <c r="E385" s="58"/>
      <c r="F385" s="58"/>
      <c r="G385" s="58"/>
      <c r="H385" s="58"/>
      <c r="I385" s="59"/>
      <c r="J385" s="193"/>
      <c r="K385" s="60"/>
      <c r="L385" s="60"/>
      <c r="M385" s="56">
        <f>M384+IF(AND(K385="Pago",OR(E385='PC Receitas'!$O$4,E385='PC Receitas'!$O$5,E385='PC Receitas'!$O$6)),I385,IF(AND(K385="Pago",OR(E385='PC Receitas'!$O$7,E385='PC Receitas'!$O$8,E385='PC Receitas'!$O$9,E385='PC Receitas'!$O$10,E385='PC Receitas'!$O$11,E385='PC Receitas'!$O$12,E385='PC Receitas'!$O$13,E385='PC Receitas'!$O$14)),-I385,0))</f>
        <v>12927.7</v>
      </c>
      <c r="R385" s="153" t="e">
        <f t="shared" si="20"/>
        <v>#N/A</v>
      </c>
      <c r="S385" s="150" t="e">
        <f t="shared" si="21"/>
        <v>#N/A</v>
      </c>
      <c r="T385" s="150" t="e">
        <f t="shared" si="22"/>
        <v>#N/A</v>
      </c>
      <c r="U385" s="150" t="e">
        <f t="shared" si="23"/>
        <v>#N/A</v>
      </c>
      <c r="V385" s="154" t="e">
        <f>VLOOKUP(E385,'PC Receitas'!$O$4:$P$14,2,FALSE)</f>
        <v>#N/A</v>
      </c>
    </row>
    <row r="386" spans="3:22" ht="19.5" customHeight="1" thickTop="1" thickBot="1" x14ac:dyDescent="0.3">
      <c r="C386" s="58"/>
      <c r="D386" s="58" t="str">
        <f>IF(C386&lt;&gt;"",TEXT(C386,"00")&amp;"/05/"&amp;'Configurações Básicas'!$P$5,"")</f>
        <v/>
      </c>
      <c r="E386" s="58"/>
      <c r="F386" s="58"/>
      <c r="G386" s="58"/>
      <c r="H386" s="58"/>
      <c r="I386" s="59"/>
      <c r="J386" s="193"/>
      <c r="K386" s="60"/>
      <c r="L386" s="60"/>
      <c r="M386" s="56">
        <f>M385+IF(AND(K386="Pago",OR(E386='PC Receitas'!$O$4,E386='PC Receitas'!$O$5,E386='PC Receitas'!$O$6)),I386,IF(AND(K386="Pago",OR(E386='PC Receitas'!$O$7,E386='PC Receitas'!$O$8,E386='PC Receitas'!$O$9,E386='PC Receitas'!$O$10,E386='PC Receitas'!$O$11,E386='PC Receitas'!$O$12,E386='PC Receitas'!$O$13,E386='PC Receitas'!$O$14)),-I386,0))</f>
        <v>12927.7</v>
      </c>
      <c r="R386" s="153" t="e">
        <f t="shared" si="20"/>
        <v>#N/A</v>
      </c>
      <c r="S386" s="150" t="e">
        <f t="shared" si="21"/>
        <v>#N/A</v>
      </c>
      <c r="T386" s="150" t="e">
        <f t="shared" si="22"/>
        <v>#N/A</v>
      </c>
      <c r="U386" s="150" t="e">
        <f t="shared" si="23"/>
        <v>#N/A</v>
      </c>
      <c r="V386" s="154" t="e">
        <f>VLOOKUP(E386,'PC Receitas'!$O$4:$P$14,2,FALSE)</f>
        <v>#N/A</v>
      </c>
    </row>
    <row r="387" spans="3:22" ht="19.5" customHeight="1" thickTop="1" thickBot="1" x14ac:dyDescent="0.3">
      <c r="C387" s="58"/>
      <c r="D387" s="58" t="str">
        <f>IF(C387&lt;&gt;"",TEXT(C387,"00")&amp;"/05/"&amp;'Configurações Básicas'!$P$5,"")</f>
        <v/>
      </c>
      <c r="E387" s="58"/>
      <c r="F387" s="58"/>
      <c r="G387" s="58"/>
      <c r="H387" s="58"/>
      <c r="I387" s="59"/>
      <c r="J387" s="193"/>
      <c r="K387" s="60"/>
      <c r="L387" s="60"/>
      <c r="M387" s="56">
        <f>M386+IF(AND(K387="Pago",OR(E387='PC Receitas'!$O$4,E387='PC Receitas'!$O$5,E387='PC Receitas'!$O$6)),I387,IF(AND(K387="Pago",OR(E387='PC Receitas'!$O$7,E387='PC Receitas'!$O$8,E387='PC Receitas'!$O$9,E387='PC Receitas'!$O$10,E387='PC Receitas'!$O$11,E387='PC Receitas'!$O$12,E387='PC Receitas'!$O$13,E387='PC Receitas'!$O$14)),-I387,0))</f>
        <v>12927.7</v>
      </c>
      <c r="R387" s="153" t="e">
        <f t="shared" si="20"/>
        <v>#N/A</v>
      </c>
      <c r="S387" s="150" t="e">
        <f t="shared" si="21"/>
        <v>#N/A</v>
      </c>
      <c r="T387" s="150" t="e">
        <f t="shared" si="22"/>
        <v>#N/A</v>
      </c>
      <c r="U387" s="150" t="e">
        <f t="shared" si="23"/>
        <v>#N/A</v>
      </c>
      <c r="V387" s="154" t="e">
        <f>VLOOKUP(E387,'PC Receitas'!$O$4:$P$14,2,FALSE)</f>
        <v>#N/A</v>
      </c>
    </row>
    <row r="388" spans="3:22" ht="19.5" customHeight="1" thickTop="1" thickBot="1" x14ac:dyDescent="0.3">
      <c r="C388" s="58"/>
      <c r="D388" s="58" t="str">
        <f>IF(C388&lt;&gt;"",TEXT(C388,"00")&amp;"/05/"&amp;'Configurações Básicas'!$P$5,"")</f>
        <v/>
      </c>
      <c r="E388" s="58"/>
      <c r="F388" s="58"/>
      <c r="G388" s="58"/>
      <c r="H388" s="58"/>
      <c r="I388" s="59"/>
      <c r="J388" s="193"/>
      <c r="K388" s="60"/>
      <c r="L388" s="60"/>
      <c r="M388" s="56">
        <f>M387+IF(AND(K388="Pago",OR(E388='PC Receitas'!$O$4,E388='PC Receitas'!$O$5,E388='PC Receitas'!$O$6)),I388,IF(AND(K388="Pago",OR(E388='PC Receitas'!$O$7,E388='PC Receitas'!$O$8,E388='PC Receitas'!$O$9,E388='PC Receitas'!$O$10,E388='PC Receitas'!$O$11,E388='PC Receitas'!$O$12,E388='PC Receitas'!$O$13,E388='PC Receitas'!$O$14)),-I388,0))</f>
        <v>12927.7</v>
      </c>
      <c r="R388" s="153" t="e">
        <f t="shared" si="20"/>
        <v>#N/A</v>
      </c>
      <c r="S388" s="150" t="e">
        <f t="shared" si="21"/>
        <v>#N/A</v>
      </c>
      <c r="T388" s="150" t="e">
        <f t="shared" si="22"/>
        <v>#N/A</v>
      </c>
      <c r="U388" s="150" t="e">
        <f t="shared" si="23"/>
        <v>#N/A</v>
      </c>
      <c r="V388" s="154" t="e">
        <f>VLOOKUP(E388,'PC Receitas'!$O$4:$P$14,2,FALSE)</f>
        <v>#N/A</v>
      </c>
    </row>
    <row r="389" spans="3:22" ht="19.5" customHeight="1" thickTop="1" thickBot="1" x14ac:dyDescent="0.3">
      <c r="C389" s="58"/>
      <c r="D389" s="58" t="str">
        <f>IF(C389&lt;&gt;"",TEXT(C389,"00")&amp;"/05/"&amp;'Configurações Básicas'!$P$5,"")</f>
        <v/>
      </c>
      <c r="E389" s="58"/>
      <c r="F389" s="58"/>
      <c r="G389" s="58"/>
      <c r="H389" s="58"/>
      <c r="I389" s="59"/>
      <c r="J389" s="193"/>
      <c r="K389" s="60"/>
      <c r="L389" s="60"/>
      <c r="M389" s="56">
        <f>M388+IF(AND(K389="Pago",OR(E389='PC Receitas'!$O$4,E389='PC Receitas'!$O$5,E389='PC Receitas'!$O$6)),I389,IF(AND(K389="Pago",OR(E389='PC Receitas'!$O$7,E389='PC Receitas'!$O$8,E389='PC Receitas'!$O$9,E389='PC Receitas'!$O$10,E389='PC Receitas'!$O$11,E389='PC Receitas'!$O$12,E389='PC Receitas'!$O$13,E389='PC Receitas'!$O$14)),-I389,0))</f>
        <v>12927.7</v>
      </c>
      <c r="R389" s="153" t="e">
        <f t="shared" si="20"/>
        <v>#N/A</v>
      </c>
      <c r="S389" s="150" t="e">
        <f t="shared" si="21"/>
        <v>#N/A</v>
      </c>
      <c r="T389" s="150" t="e">
        <f t="shared" si="22"/>
        <v>#N/A</v>
      </c>
      <c r="U389" s="150" t="e">
        <f t="shared" si="23"/>
        <v>#N/A</v>
      </c>
      <c r="V389" s="154" t="e">
        <f>VLOOKUP(E389,'PC Receitas'!$O$4:$P$14,2,FALSE)</f>
        <v>#N/A</v>
      </c>
    </row>
    <row r="390" spans="3:22" ht="19.5" customHeight="1" thickTop="1" thickBot="1" x14ac:dyDescent="0.3">
      <c r="C390" s="58"/>
      <c r="D390" s="58" t="str">
        <f>IF(C390&lt;&gt;"",TEXT(C390,"00")&amp;"/05/"&amp;'Configurações Básicas'!$P$5,"")</f>
        <v/>
      </c>
      <c r="E390" s="58"/>
      <c r="F390" s="58"/>
      <c r="G390" s="58"/>
      <c r="H390" s="58"/>
      <c r="I390" s="59"/>
      <c r="J390" s="193"/>
      <c r="K390" s="60"/>
      <c r="L390" s="60"/>
      <c r="M390" s="56">
        <f>M389+IF(AND(K390="Pago",OR(E390='PC Receitas'!$O$4,E390='PC Receitas'!$O$5,E390='PC Receitas'!$O$6)),I390,IF(AND(K390="Pago",OR(E390='PC Receitas'!$O$7,E390='PC Receitas'!$O$8,E390='PC Receitas'!$O$9,E390='PC Receitas'!$O$10,E390='PC Receitas'!$O$11,E390='PC Receitas'!$O$12,E390='PC Receitas'!$O$13,E390='PC Receitas'!$O$14)),-I390,0))</f>
        <v>12927.7</v>
      </c>
      <c r="R390" s="153" t="e">
        <f t="shared" ref="R390:R453" si="24">IF(V390="Despesas_com_RH","Despesa",IF(V390="Despesas_Operacionais","Despesa",IF(V390="Despesas_com_Marketing","Despesa",IF(V390="Impostos","Despesa",IF(V390="Investimentos","Despesa","")))))</f>
        <v>#N/A</v>
      </c>
      <c r="S390" s="150" t="e">
        <f t="shared" ref="S390:S453" si="25">IF(V390="Despesas_com_Produtos","Despesa",IF(V390="Despesas_com_Serviços","Despesa",IF(V390="Despesas_Não_Operacionais","Despesa","")))</f>
        <v>#N/A</v>
      </c>
      <c r="T390" s="150" t="e">
        <f t="shared" ref="T390:T453" si="26">IF(V390="Receitas_com_Produtos","Receita",IF(V390="Receitas_com_Serviços","Receita",IF(V390="Receitas_Não_Operacionais","Receita","")))</f>
        <v>#N/A</v>
      </c>
      <c r="U390" s="150" t="e">
        <f t="shared" ref="U390:U453" si="27">IF(R390&lt;&gt;"",R390,IF(S390&lt;&gt;"",S390,IF(T390&lt;&gt;"",T390,"")))</f>
        <v>#N/A</v>
      </c>
      <c r="V390" s="154" t="e">
        <f>VLOOKUP(E390,'PC Receitas'!$O$4:$P$14,2,FALSE)</f>
        <v>#N/A</v>
      </c>
    </row>
    <row r="391" spans="3:22" ht="19.5" customHeight="1" thickTop="1" thickBot="1" x14ac:dyDescent="0.3">
      <c r="C391" s="58"/>
      <c r="D391" s="58" t="str">
        <f>IF(C391&lt;&gt;"",TEXT(C391,"00")&amp;"/05/"&amp;'Configurações Básicas'!$P$5,"")</f>
        <v/>
      </c>
      <c r="E391" s="58"/>
      <c r="F391" s="58"/>
      <c r="G391" s="58"/>
      <c r="H391" s="58"/>
      <c r="I391" s="59"/>
      <c r="J391" s="193"/>
      <c r="K391" s="60"/>
      <c r="L391" s="60"/>
      <c r="M391" s="56">
        <f>M390+IF(AND(K391="Pago",OR(E391='PC Receitas'!$O$4,E391='PC Receitas'!$O$5,E391='PC Receitas'!$O$6)),I391,IF(AND(K391="Pago",OR(E391='PC Receitas'!$O$7,E391='PC Receitas'!$O$8,E391='PC Receitas'!$O$9,E391='PC Receitas'!$O$10,E391='PC Receitas'!$O$11,E391='PC Receitas'!$O$12,E391='PC Receitas'!$O$13,E391='PC Receitas'!$O$14)),-I391,0))</f>
        <v>12927.7</v>
      </c>
      <c r="R391" s="153" t="e">
        <f t="shared" si="24"/>
        <v>#N/A</v>
      </c>
      <c r="S391" s="150" t="e">
        <f t="shared" si="25"/>
        <v>#N/A</v>
      </c>
      <c r="T391" s="150" t="e">
        <f t="shared" si="26"/>
        <v>#N/A</v>
      </c>
      <c r="U391" s="150" t="e">
        <f t="shared" si="27"/>
        <v>#N/A</v>
      </c>
      <c r="V391" s="154" t="e">
        <f>VLOOKUP(E391,'PC Receitas'!$O$4:$P$14,2,FALSE)</f>
        <v>#N/A</v>
      </c>
    </row>
    <row r="392" spans="3:22" ht="19.5" customHeight="1" thickTop="1" thickBot="1" x14ac:dyDescent="0.3">
      <c r="C392" s="58"/>
      <c r="D392" s="58" t="str">
        <f>IF(C392&lt;&gt;"",TEXT(C392,"00")&amp;"/05/"&amp;'Configurações Básicas'!$P$5,"")</f>
        <v/>
      </c>
      <c r="E392" s="58"/>
      <c r="F392" s="58"/>
      <c r="G392" s="58"/>
      <c r="H392" s="58"/>
      <c r="I392" s="59"/>
      <c r="J392" s="193"/>
      <c r="K392" s="60"/>
      <c r="L392" s="60"/>
      <c r="M392" s="56">
        <f>M391+IF(AND(K392="Pago",OR(E392='PC Receitas'!$O$4,E392='PC Receitas'!$O$5,E392='PC Receitas'!$O$6)),I392,IF(AND(K392="Pago",OR(E392='PC Receitas'!$O$7,E392='PC Receitas'!$O$8,E392='PC Receitas'!$O$9,E392='PC Receitas'!$O$10,E392='PC Receitas'!$O$11,E392='PC Receitas'!$O$12,E392='PC Receitas'!$O$13,E392='PC Receitas'!$O$14)),-I392,0))</f>
        <v>12927.7</v>
      </c>
      <c r="R392" s="153" t="e">
        <f t="shared" si="24"/>
        <v>#N/A</v>
      </c>
      <c r="S392" s="150" t="e">
        <f t="shared" si="25"/>
        <v>#N/A</v>
      </c>
      <c r="T392" s="150" t="e">
        <f t="shared" si="26"/>
        <v>#N/A</v>
      </c>
      <c r="U392" s="150" t="e">
        <f t="shared" si="27"/>
        <v>#N/A</v>
      </c>
      <c r="V392" s="154" t="e">
        <f>VLOOKUP(E392,'PC Receitas'!$O$4:$P$14,2,FALSE)</f>
        <v>#N/A</v>
      </c>
    </row>
    <row r="393" spans="3:22" ht="19.5" customHeight="1" thickTop="1" thickBot="1" x14ac:dyDescent="0.3">
      <c r="C393" s="58"/>
      <c r="D393" s="58" t="str">
        <f>IF(C393&lt;&gt;"",TEXT(C393,"00")&amp;"/05/"&amp;'Configurações Básicas'!$P$5,"")</f>
        <v/>
      </c>
      <c r="E393" s="58"/>
      <c r="F393" s="58"/>
      <c r="G393" s="58"/>
      <c r="H393" s="58"/>
      <c r="I393" s="59"/>
      <c r="J393" s="193"/>
      <c r="K393" s="60"/>
      <c r="L393" s="60"/>
      <c r="M393" s="56">
        <f>M392+IF(AND(K393="Pago",OR(E393='PC Receitas'!$O$4,E393='PC Receitas'!$O$5,E393='PC Receitas'!$O$6)),I393,IF(AND(K393="Pago",OR(E393='PC Receitas'!$O$7,E393='PC Receitas'!$O$8,E393='PC Receitas'!$O$9,E393='PC Receitas'!$O$10,E393='PC Receitas'!$O$11,E393='PC Receitas'!$O$12,E393='PC Receitas'!$O$13,E393='PC Receitas'!$O$14)),-I393,0))</f>
        <v>12927.7</v>
      </c>
      <c r="R393" s="153" t="e">
        <f t="shared" si="24"/>
        <v>#N/A</v>
      </c>
      <c r="S393" s="150" t="e">
        <f t="shared" si="25"/>
        <v>#N/A</v>
      </c>
      <c r="T393" s="150" t="e">
        <f t="shared" si="26"/>
        <v>#N/A</v>
      </c>
      <c r="U393" s="150" t="e">
        <f t="shared" si="27"/>
        <v>#N/A</v>
      </c>
      <c r="V393" s="154" t="e">
        <f>VLOOKUP(E393,'PC Receitas'!$O$4:$P$14,2,FALSE)</f>
        <v>#N/A</v>
      </c>
    </row>
    <row r="394" spans="3:22" ht="19.5" customHeight="1" thickTop="1" thickBot="1" x14ac:dyDescent="0.3">
      <c r="C394" s="58"/>
      <c r="D394" s="58" t="str">
        <f>IF(C394&lt;&gt;"",TEXT(C394,"00")&amp;"/05/"&amp;'Configurações Básicas'!$P$5,"")</f>
        <v/>
      </c>
      <c r="E394" s="58"/>
      <c r="F394" s="58"/>
      <c r="G394" s="58"/>
      <c r="H394" s="58"/>
      <c r="I394" s="59"/>
      <c r="J394" s="193"/>
      <c r="K394" s="60"/>
      <c r="L394" s="60"/>
      <c r="M394" s="56">
        <f>M393+IF(AND(K394="Pago",OR(E394='PC Receitas'!$O$4,E394='PC Receitas'!$O$5,E394='PC Receitas'!$O$6)),I394,IF(AND(K394="Pago",OR(E394='PC Receitas'!$O$7,E394='PC Receitas'!$O$8,E394='PC Receitas'!$O$9,E394='PC Receitas'!$O$10,E394='PC Receitas'!$O$11,E394='PC Receitas'!$O$12,E394='PC Receitas'!$O$13,E394='PC Receitas'!$O$14)),-I394,0))</f>
        <v>12927.7</v>
      </c>
      <c r="R394" s="153" t="e">
        <f t="shared" si="24"/>
        <v>#N/A</v>
      </c>
      <c r="S394" s="150" t="e">
        <f t="shared" si="25"/>
        <v>#N/A</v>
      </c>
      <c r="T394" s="150" t="e">
        <f t="shared" si="26"/>
        <v>#N/A</v>
      </c>
      <c r="U394" s="150" t="e">
        <f t="shared" si="27"/>
        <v>#N/A</v>
      </c>
      <c r="V394" s="154" t="e">
        <f>VLOOKUP(E394,'PC Receitas'!$O$4:$P$14,2,FALSE)</f>
        <v>#N/A</v>
      </c>
    </row>
    <row r="395" spans="3:22" ht="19.5" customHeight="1" thickTop="1" thickBot="1" x14ac:dyDescent="0.3">
      <c r="C395" s="58"/>
      <c r="D395" s="58" t="str">
        <f>IF(C395&lt;&gt;"",TEXT(C395,"00")&amp;"/05/"&amp;'Configurações Básicas'!$P$5,"")</f>
        <v/>
      </c>
      <c r="E395" s="58"/>
      <c r="F395" s="58"/>
      <c r="G395" s="58"/>
      <c r="H395" s="58"/>
      <c r="I395" s="59"/>
      <c r="J395" s="193"/>
      <c r="K395" s="60"/>
      <c r="L395" s="60"/>
      <c r="M395" s="56">
        <f>M394+IF(AND(K395="Pago",OR(E395='PC Receitas'!$O$4,E395='PC Receitas'!$O$5,E395='PC Receitas'!$O$6)),I395,IF(AND(K395="Pago",OR(E395='PC Receitas'!$O$7,E395='PC Receitas'!$O$8,E395='PC Receitas'!$O$9,E395='PC Receitas'!$O$10,E395='PC Receitas'!$O$11,E395='PC Receitas'!$O$12,E395='PC Receitas'!$O$13,E395='PC Receitas'!$O$14)),-I395,0))</f>
        <v>12927.7</v>
      </c>
      <c r="R395" s="153" t="e">
        <f t="shared" si="24"/>
        <v>#N/A</v>
      </c>
      <c r="S395" s="150" t="e">
        <f t="shared" si="25"/>
        <v>#N/A</v>
      </c>
      <c r="T395" s="150" t="e">
        <f t="shared" si="26"/>
        <v>#N/A</v>
      </c>
      <c r="U395" s="150" t="e">
        <f t="shared" si="27"/>
        <v>#N/A</v>
      </c>
      <c r="V395" s="154" t="e">
        <f>VLOOKUP(E395,'PC Receitas'!$O$4:$P$14,2,FALSE)</f>
        <v>#N/A</v>
      </c>
    </row>
    <row r="396" spans="3:22" ht="19.5" customHeight="1" thickTop="1" thickBot="1" x14ac:dyDescent="0.3">
      <c r="C396" s="58"/>
      <c r="D396" s="58" t="str">
        <f>IF(C396&lt;&gt;"",TEXT(C396,"00")&amp;"/05/"&amp;'Configurações Básicas'!$P$5,"")</f>
        <v/>
      </c>
      <c r="E396" s="58"/>
      <c r="F396" s="58"/>
      <c r="G396" s="58"/>
      <c r="H396" s="58"/>
      <c r="I396" s="59"/>
      <c r="J396" s="193"/>
      <c r="K396" s="60"/>
      <c r="L396" s="60"/>
      <c r="M396" s="56">
        <f>M395+IF(AND(K396="Pago",OR(E396='PC Receitas'!$O$4,E396='PC Receitas'!$O$5,E396='PC Receitas'!$O$6)),I396,IF(AND(K396="Pago",OR(E396='PC Receitas'!$O$7,E396='PC Receitas'!$O$8,E396='PC Receitas'!$O$9,E396='PC Receitas'!$O$10,E396='PC Receitas'!$O$11,E396='PC Receitas'!$O$12,E396='PC Receitas'!$O$13,E396='PC Receitas'!$O$14)),-I396,0))</f>
        <v>12927.7</v>
      </c>
      <c r="R396" s="153" t="e">
        <f t="shared" si="24"/>
        <v>#N/A</v>
      </c>
      <c r="S396" s="150" t="e">
        <f t="shared" si="25"/>
        <v>#N/A</v>
      </c>
      <c r="T396" s="150" t="e">
        <f t="shared" si="26"/>
        <v>#N/A</v>
      </c>
      <c r="U396" s="150" t="e">
        <f t="shared" si="27"/>
        <v>#N/A</v>
      </c>
      <c r="V396" s="154" t="e">
        <f>VLOOKUP(E396,'PC Receitas'!$O$4:$P$14,2,FALSE)</f>
        <v>#N/A</v>
      </c>
    </row>
    <row r="397" spans="3:22" ht="19.5" customHeight="1" thickTop="1" thickBot="1" x14ac:dyDescent="0.3">
      <c r="C397" s="58"/>
      <c r="D397" s="58" t="str">
        <f>IF(C397&lt;&gt;"",TEXT(C397,"00")&amp;"/05/"&amp;'Configurações Básicas'!$P$5,"")</f>
        <v/>
      </c>
      <c r="E397" s="58"/>
      <c r="F397" s="58"/>
      <c r="G397" s="58"/>
      <c r="H397" s="58"/>
      <c r="I397" s="59"/>
      <c r="J397" s="193"/>
      <c r="K397" s="60"/>
      <c r="L397" s="60"/>
      <c r="M397" s="56">
        <f>M396+IF(AND(K397="Pago",OR(E397='PC Receitas'!$O$4,E397='PC Receitas'!$O$5,E397='PC Receitas'!$O$6)),I397,IF(AND(K397="Pago",OR(E397='PC Receitas'!$O$7,E397='PC Receitas'!$O$8,E397='PC Receitas'!$O$9,E397='PC Receitas'!$O$10,E397='PC Receitas'!$O$11,E397='PC Receitas'!$O$12,E397='PC Receitas'!$O$13,E397='PC Receitas'!$O$14)),-I397,0))</f>
        <v>12927.7</v>
      </c>
      <c r="R397" s="153" t="e">
        <f t="shared" si="24"/>
        <v>#N/A</v>
      </c>
      <c r="S397" s="150" t="e">
        <f t="shared" si="25"/>
        <v>#N/A</v>
      </c>
      <c r="T397" s="150" t="e">
        <f t="shared" si="26"/>
        <v>#N/A</v>
      </c>
      <c r="U397" s="150" t="e">
        <f t="shared" si="27"/>
        <v>#N/A</v>
      </c>
      <c r="V397" s="154" t="e">
        <f>VLOOKUP(E397,'PC Receitas'!$O$4:$P$14,2,FALSE)</f>
        <v>#N/A</v>
      </c>
    </row>
    <row r="398" spans="3:22" ht="19.5" customHeight="1" thickTop="1" thickBot="1" x14ac:dyDescent="0.3">
      <c r="C398" s="58"/>
      <c r="D398" s="58" t="str">
        <f>IF(C398&lt;&gt;"",TEXT(C398,"00")&amp;"/05/"&amp;'Configurações Básicas'!$P$5,"")</f>
        <v/>
      </c>
      <c r="E398" s="58"/>
      <c r="F398" s="58"/>
      <c r="G398" s="58"/>
      <c r="H398" s="58"/>
      <c r="I398" s="59"/>
      <c r="J398" s="193"/>
      <c r="K398" s="60"/>
      <c r="L398" s="60"/>
      <c r="M398" s="56">
        <f>M397+IF(AND(K398="Pago",OR(E398='PC Receitas'!$O$4,E398='PC Receitas'!$O$5,E398='PC Receitas'!$O$6)),I398,IF(AND(K398="Pago",OR(E398='PC Receitas'!$O$7,E398='PC Receitas'!$O$8,E398='PC Receitas'!$O$9,E398='PC Receitas'!$O$10,E398='PC Receitas'!$O$11,E398='PC Receitas'!$O$12,E398='PC Receitas'!$O$13,E398='PC Receitas'!$O$14)),-I398,0))</f>
        <v>12927.7</v>
      </c>
      <c r="R398" s="153" t="e">
        <f t="shared" si="24"/>
        <v>#N/A</v>
      </c>
      <c r="S398" s="150" t="e">
        <f t="shared" si="25"/>
        <v>#N/A</v>
      </c>
      <c r="T398" s="150" t="e">
        <f t="shared" si="26"/>
        <v>#N/A</v>
      </c>
      <c r="U398" s="150" t="e">
        <f t="shared" si="27"/>
        <v>#N/A</v>
      </c>
      <c r="V398" s="154" t="e">
        <f>VLOOKUP(E398,'PC Receitas'!$O$4:$P$14,2,FALSE)</f>
        <v>#N/A</v>
      </c>
    </row>
    <row r="399" spans="3:22" ht="19.5" customHeight="1" thickTop="1" thickBot="1" x14ac:dyDescent="0.3">
      <c r="C399" s="58"/>
      <c r="D399" s="58" t="str">
        <f>IF(C399&lt;&gt;"",TEXT(C399,"00")&amp;"/05/"&amp;'Configurações Básicas'!$P$5,"")</f>
        <v/>
      </c>
      <c r="E399" s="58"/>
      <c r="F399" s="58"/>
      <c r="G399" s="58"/>
      <c r="H399" s="58"/>
      <c r="I399" s="59"/>
      <c r="J399" s="193"/>
      <c r="K399" s="60"/>
      <c r="L399" s="60"/>
      <c r="M399" s="56">
        <f>M398+IF(AND(K399="Pago",OR(E399='PC Receitas'!$O$4,E399='PC Receitas'!$O$5,E399='PC Receitas'!$O$6)),I399,IF(AND(K399="Pago",OR(E399='PC Receitas'!$O$7,E399='PC Receitas'!$O$8,E399='PC Receitas'!$O$9,E399='PC Receitas'!$O$10,E399='PC Receitas'!$O$11,E399='PC Receitas'!$O$12,E399='PC Receitas'!$O$13,E399='PC Receitas'!$O$14)),-I399,0))</f>
        <v>12927.7</v>
      </c>
      <c r="R399" s="153" t="e">
        <f t="shared" si="24"/>
        <v>#N/A</v>
      </c>
      <c r="S399" s="150" t="e">
        <f t="shared" si="25"/>
        <v>#N/A</v>
      </c>
      <c r="T399" s="150" t="e">
        <f t="shared" si="26"/>
        <v>#N/A</v>
      </c>
      <c r="U399" s="150" t="e">
        <f t="shared" si="27"/>
        <v>#N/A</v>
      </c>
      <c r="V399" s="154" t="e">
        <f>VLOOKUP(E399,'PC Receitas'!$O$4:$P$14,2,FALSE)</f>
        <v>#N/A</v>
      </c>
    </row>
    <row r="400" spans="3:22" ht="19.5" customHeight="1" thickTop="1" thickBot="1" x14ac:dyDescent="0.3">
      <c r="C400" s="58"/>
      <c r="D400" s="58" t="str">
        <f>IF(C400&lt;&gt;"",TEXT(C400,"00")&amp;"/05/"&amp;'Configurações Básicas'!$P$5,"")</f>
        <v/>
      </c>
      <c r="E400" s="58"/>
      <c r="F400" s="58"/>
      <c r="G400" s="58"/>
      <c r="H400" s="58"/>
      <c r="I400" s="59"/>
      <c r="J400" s="193"/>
      <c r="K400" s="60"/>
      <c r="L400" s="60"/>
      <c r="M400" s="56">
        <f>M399+IF(AND(K400="Pago",OR(E400='PC Receitas'!$O$4,E400='PC Receitas'!$O$5,E400='PC Receitas'!$O$6)),I400,IF(AND(K400="Pago",OR(E400='PC Receitas'!$O$7,E400='PC Receitas'!$O$8,E400='PC Receitas'!$O$9,E400='PC Receitas'!$O$10,E400='PC Receitas'!$O$11,E400='PC Receitas'!$O$12,E400='PC Receitas'!$O$13,E400='PC Receitas'!$O$14)),-I400,0))</f>
        <v>12927.7</v>
      </c>
      <c r="R400" s="153" t="e">
        <f t="shared" si="24"/>
        <v>#N/A</v>
      </c>
      <c r="S400" s="150" t="e">
        <f t="shared" si="25"/>
        <v>#N/A</v>
      </c>
      <c r="T400" s="150" t="e">
        <f t="shared" si="26"/>
        <v>#N/A</v>
      </c>
      <c r="U400" s="150" t="e">
        <f t="shared" si="27"/>
        <v>#N/A</v>
      </c>
      <c r="V400" s="154" t="e">
        <f>VLOOKUP(E400,'PC Receitas'!$O$4:$P$14,2,FALSE)</f>
        <v>#N/A</v>
      </c>
    </row>
    <row r="401" spans="3:22" ht="19.5" customHeight="1" thickTop="1" thickBot="1" x14ac:dyDescent="0.3">
      <c r="C401" s="58"/>
      <c r="D401" s="58" t="str">
        <f>IF(C401&lt;&gt;"",TEXT(C401,"00")&amp;"/05/"&amp;'Configurações Básicas'!$P$5,"")</f>
        <v/>
      </c>
      <c r="E401" s="58"/>
      <c r="F401" s="58"/>
      <c r="G401" s="58"/>
      <c r="H401" s="58"/>
      <c r="I401" s="59"/>
      <c r="J401" s="193"/>
      <c r="K401" s="60"/>
      <c r="L401" s="60"/>
      <c r="M401" s="56">
        <f>M400+IF(AND(K401="Pago",OR(E401='PC Receitas'!$O$4,E401='PC Receitas'!$O$5,E401='PC Receitas'!$O$6)),I401,IF(AND(K401="Pago",OR(E401='PC Receitas'!$O$7,E401='PC Receitas'!$O$8,E401='PC Receitas'!$O$9,E401='PC Receitas'!$O$10,E401='PC Receitas'!$O$11,E401='PC Receitas'!$O$12,E401='PC Receitas'!$O$13,E401='PC Receitas'!$O$14)),-I401,0))</f>
        <v>12927.7</v>
      </c>
      <c r="R401" s="153" t="e">
        <f t="shared" si="24"/>
        <v>#N/A</v>
      </c>
      <c r="S401" s="150" t="e">
        <f t="shared" si="25"/>
        <v>#N/A</v>
      </c>
      <c r="T401" s="150" t="e">
        <f t="shared" si="26"/>
        <v>#N/A</v>
      </c>
      <c r="U401" s="150" t="e">
        <f t="shared" si="27"/>
        <v>#N/A</v>
      </c>
      <c r="V401" s="154" t="e">
        <f>VLOOKUP(E401,'PC Receitas'!$O$4:$P$14,2,FALSE)</f>
        <v>#N/A</v>
      </c>
    </row>
    <row r="402" spans="3:22" ht="19.5" customHeight="1" thickTop="1" thickBot="1" x14ac:dyDescent="0.3">
      <c r="C402" s="58"/>
      <c r="D402" s="58" t="str">
        <f>IF(C402&lt;&gt;"",TEXT(C402,"00")&amp;"/05/"&amp;'Configurações Básicas'!$P$5,"")</f>
        <v/>
      </c>
      <c r="E402" s="58"/>
      <c r="F402" s="58"/>
      <c r="G402" s="58"/>
      <c r="H402" s="58"/>
      <c r="I402" s="59"/>
      <c r="J402" s="193"/>
      <c r="K402" s="60"/>
      <c r="L402" s="60"/>
      <c r="M402" s="56">
        <f>M401+IF(AND(K402="Pago",OR(E402='PC Receitas'!$O$4,E402='PC Receitas'!$O$5,E402='PC Receitas'!$O$6)),I402,IF(AND(K402="Pago",OR(E402='PC Receitas'!$O$7,E402='PC Receitas'!$O$8,E402='PC Receitas'!$O$9,E402='PC Receitas'!$O$10,E402='PC Receitas'!$O$11,E402='PC Receitas'!$O$12,E402='PC Receitas'!$O$13,E402='PC Receitas'!$O$14)),-I402,0))</f>
        <v>12927.7</v>
      </c>
      <c r="R402" s="153" t="e">
        <f t="shared" si="24"/>
        <v>#N/A</v>
      </c>
      <c r="S402" s="150" t="e">
        <f t="shared" si="25"/>
        <v>#N/A</v>
      </c>
      <c r="T402" s="150" t="e">
        <f t="shared" si="26"/>
        <v>#N/A</v>
      </c>
      <c r="U402" s="150" t="e">
        <f t="shared" si="27"/>
        <v>#N/A</v>
      </c>
      <c r="V402" s="154" t="e">
        <f>VLOOKUP(E402,'PC Receitas'!$O$4:$P$14,2,FALSE)</f>
        <v>#N/A</v>
      </c>
    </row>
    <row r="403" spans="3:22" ht="19.5" customHeight="1" thickTop="1" thickBot="1" x14ac:dyDescent="0.3">
      <c r="C403" s="58"/>
      <c r="D403" s="58" t="str">
        <f>IF(C403&lt;&gt;"",TEXT(C403,"00")&amp;"/05/"&amp;'Configurações Básicas'!$P$5,"")</f>
        <v/>
      </c>
      <c r="E403" s="58"/>
      <c r="F403" s="58"/>
      <c r="G403" s="58"/>
      <c r="H403" s="58"/>
      <c r="I403" s="59"/>
      <c r="J403" s="193"/>
      <c r="K403" s="60"/>
      <c r="L403" s="60"/>
      <c r="M403" s="56">
        <f>M402+IF(AND(K403="Pago",OR(E403='PC Receitas'!$O$4,E403='PC Receitas'!$O$5,E403='PC Receitas'!$O$6)),I403,IF(AND(K403="Pago",OR(E403='PC Receitas'!$O$7,E403='PC Receitas'!$O$8,E403='PC Receitas'!$O$9,E403='PC Receitas'!$O$10,E403='PC Receitas'!$O$11,E403='PC Receitas'!$O$12,E403='PC Receitas'!$O$13,E403='PC Receitas'!$O$14)),-I403,0))</f>
        <v>12927.7</v>
      </c>
      <c r="R403" s="153" t="e">
        <f t="shared" si="24"/>
        <v>#N/A</v>
      </c>
      <c r="S403" s="150" t="e">
        <f t="shared" si="25"/>
        <v>#N/A</v>
      </c>
      <c r="T403" s="150" t="e">
        <f t="shared" si="26"/>
        <v>#N/A</v>
      </c>
      <c r="U403" s="150" t="e">
        <f t="shared" si="27"/>
        <v>#N/A</v>
      </c>
      <c r="V403" s="154" t="e">
        <f>VLOOKUP(E403,'PC Receitas'!$O$4:$P$14,2,FALSE)</f>
        <v>#N/A</v>
      </c>
    </row>
    <row r="404" spans="3:22" ht="19.5" customHeight="1" thickTop="1" thickBot="1" x14ac:dyDescent="0.3">
      <c r="C404" s="58"/>
      <c r="D404" s="58" t="str">
        <f>IF(C404&lt;&gt;"",TEXT(C404,"00")&amp;"/05/"&amp;'Configurações Básicas'!$P$5,"")</f>
        <v/>
      </c>
      <c r="E404" s="58"/>
      <c r="F404" s="58"/>
      <c r="G404" s="58"/>
      <c r="H404" s="58"/>
      <c r="I404" s="59"/>
      <c r="J404" s="193"/>
      <c r="K404" s="60"/>
      <c r="L404" s="60"/>
      <c r="M404" s="56">
        <f>M403+IF(AND(K404="Pago",OR(E404='PC Receitas'!$O$4,E404='PC Receitas'!$O$5,E404='PC Receitas'!$O$6)),I404,IF(AND(K404="Pago",OR(E404='PC Receitas'!$O$7,E404='PC Receitas'!$O$8,E404='PC Receitas'!$O$9,E404='PC Receitas'!$O$10,E404='PC Receitas'!$O$11,E404='PC Receitas'!$O$12,E404='PC Receitas'!$O$13,E404='PC Receitas'!$O$14)),-I404,0))</f>
        <v>12927.7</v>
      </c>
      <c r="R404" s="153" t="e">
        <f t="shared" si="24"/>
        <v>#N/A</v>
      </c>
      <c r="S404" s="150" t="e">
        <f t="shared" si="25"/>
        <v>#N/A</v>
      </c>
      <c r="T404" s="150" t="e">
        <f t="shared" si="26"/>
        <v>#N/A</v>
      </c>
      <c r="U404" s="150" t="e">
        <f t="shared" si="27"/>
        <v>#N/A</v>
      </c>
      <c r="V404" s="154" t="e">
        <f>VLOOKUP(E404,'PC Receitas'!$O$4:$P$14,2,FALSE)</f>
        <v>#N/A</v>
      </c>
    </row>
    <row r="405" spans="3:22" ht="19.5" customHeight="1" thickTop="1" thickBot="1" x14ac:dyDescent="0.3">
      <c r="C405" s="58"/>
      <c r="D405" s="58" t="str">
        <f>IF(C405&lt;&gt;"",TEXT(C405,"00")&amp;"/05/"&amp;'Configurações Básicas'!$P$5,"")</f>
        <v/>
      </c>
      <c r="E405" s="58"/>
      <c r="F405" s="58"/>
      <c r="G405" s="58"/>
      <c r="H405" s="58"/>
      <c r="I405" s="59"/>
      <c r="J405" s="193"/>
      <c r="K405" s="60"/>
      <c r="L405" s="60"/>
      <c r="M405" s="56">
        <f>M404+IF(AND(K405="Pago",OR(E405='PC Receitas'!$O$4,E405='PC Receitas'!$O$5,E405='PC Receitas'!$O$6)),I405,IF(AND(K405="Pago",OR(E405='PC Receitas'!$O$7,E405='PC Receitas'!$O$8,E405='PC Receitas'!$O$9,E405='PC Receitas'!$O$10,E405='PC Receitas'!$O$11,E405='PC Receitas'!$O$12,E405='PC Receitas'!$O$13,E405='PC Receitas'!$O$14)),-I405,0))</f>
        <v>12927.7</v>
      </c>
      <c r="R405" s="153" t="e">
        <f t="shared" si="24"/>
        <v>#N/A</v>
      </c>
      <c r="S405" s="150" t="e">
        <f t="shared" si="25"/>
        <v>#N/A</v>
      </c>
      <c r="T405" s="150" t="e">
        <f t="shared" si="26"/>
        <v>#N/A</v>
      </c>
      <c r="U405" s="150" t="e">
        <f t="shared" si="27"/>
        <v>#N/A</v>
      </c>
      <c r="V405" s="154" t="e">
        <f>VLOOKUP(E405,'PC Receitas'!$O$4:$P$14,2,FALSE)</f>
        <v>#N/A</v>
      </c>
    </row>
    <row r="406" spans="3:22" ht="19.5" customHeight="1" thickTop="1" thickBot="1" x14ac:dyDescent="0.3">
      <c r="C406" s="58"/>
      <c r="D406" s="58" t="str">
        <f>IF(C406&lt;&gt;"",TEXT(C406,"00")&amp;"/05/"&amp;'Configurações Básicas'!$P$5,"")</f>
        <v/>
      </c>
      <c r="E406" s="58"/>
      <c r="F406" s="58"/>
      <c r="G406" s="58"/>
      <c r="H406" s="58"/>
      <c r="I406" s="59"/>
      <c r="J406" s="193"/>
      <c r="K406" s="60"/>
      <c r="L406" s="60"/>
      <c r="M406" s="56">
        <f>M405+IF(AND(K406="Pago",OR(E406='PC Receitas'!$O$4,E406='PC Receitas'!$O$5,E406='PC Receitas'!$O$6)),I406,IF(AND(K406="Pago",OR(E406='PC Receitas'!$O$7,E406='PC Receitas'!$O$8,E406='PC Receitas'!$O$9,E406='PC Receitas'!$O$10,E406='PC Receitas'!$O$11,E406='PC Receitas'!$O$12,E406='PC Receitas'!$O$13,E406='PC Receitas'!$O$14)),-I406,0))</f>
        <v>12927.7</v>
      </c>
      <c r="R406" s="153" t="e">
        <f t="shared" si="24"/>
        <v>#N/A</v>
      </c>
      <c r="S406" s="150" t="e">
        <f t="shared" si="25"/>
        <v>#N/A</v>
      </c>
      <c r="T406" s="150" t="e">
        <f t="shared" si="26"/>
        <v>#N/A</v>
      </c>
      <c r="U406" s="150" t="e">
        <f t="shared" si="27"/>
        <v>#N/A</v>
      </c>
      <c r="V406" s="154" t="e">
        <f>VLOOKUP(E406,'PC Receitas'!$O$4:$P$14,2,FALSE)</f>
        <v>#N/A</v>
      </c>
    </row>
    <row r="407" spans="3:22" ht="19.5" customHeight="1" thickTop="1" thickBot="1" x14ac:dyDescent="0.3">
      <c r="C407" s="58"/>
      <c r="D407" s="58" t="str">
        <f>IF(C407&lt;&gt;"",TEXT(C407,"00")&amp;"/05/"&amp;'Configurações Básicas'!$P$5,"")</f>
        <v/>
      </c>
      <c r="E407" s="58"/>
      <c r="F407" s="58"/>
      <c r="G407" s="58"/>
      <c r="H407" s="58"/>
      <c r="I407" s="59"/>
      <c r="J407" s="193"/>
      <c r="K407" s="60"/>
      <c r="L407" s="60"/>
      <c r="M407" s="56">
        <f>M406+IF(AND(K407="Pago",OR(E407='PC Receitas'!$O$4,E407='PC Receitas'!$O$5,E407='PC Receitas'!$O$6)),I407,IF(AND(K407="Pago",OR(E407='PC Receitas'!$O$7,E407='PC Receitas'!$O$8,E407='PC Receitas'!$O$9,E407='PC Receitas'!$O$10,E407='PC Receitas'!$O$11,E407='PC Receitas'!$O$12,E407='PC Receitas'!$O$13,E407='PC Receitas'!$O$14)),-I407,0))</f>
        <v>12927.7</v>
      </c>
      <c r="R407" s="153" t="e">
        <f t="shared" si="24"/>
        <v>#N/A</v>
      </c>
      <c r="S407" s="150" t="e">
        <f t="shared" si="25"/>
        <v>#N/A</v>
      </c>
      <c r="T407" s="150" t="e">
        <f t="shared" si="26"/>
        <v>#N/A</v>
      </c>
      <c r="U407" s="150" t="e">
        <f t="shared" si="27"/>
        <v>#N/A</v>
      </c>
      <c r="V407" s="154" t="e">
        <f>VLOOKUP(E407,'PC Receitas'!$O$4:$P$14,2,FALSE)</f>
        <v>#N/A</v>
      </c>
    </row>
    <row r="408" spans="3:22" ht="19.5" customHeight="1" thickTop="1" thickBot="1" x14ac:dyDescent="0.3">
      <c r="C408" s="58"/>
      <c r="D408" s="58" t="str">
        <f>IF(C408&lt;&gt;"",TEXT(C408,"00")&amp;"/05/"&amp;'Configurações Básicas'!$P$5,"")</f>
        <v/>
      </c>
      <c r="E408" s="58"/>
      <c r="F408" s="58"/>
      <c r="G408" s="58"/>
      <c r="H408" s="58"/>
      <c r="I408" s="59"/>
      <c r="J408" s="193"/>
      <c r="K408" s="60"/>
      <c r="L408" s="60"/>
      <c r="M408" s="56">
        <f>M407+IF(AND(K408="Pago",OR(E408='PC Receitas'!$O$4,E408='PC Receitas'!$O$5,E408='PC Receitas'!$O$6)),I408,IF(AND(K408="Pago",OR(E408='PC Receitas'!$O$7,E408='PC Receitas'!$O$8,E408='PC Receitas'!$O$9,E408='PC Receitas'!$O$10,E408='PC Receitas'!$O$11,E408='PC Receitas'!$O$12,E408='PC Receitas'!$O$13,E408='PC Receitas'!$O$14)),-I408,0))</f>
        <v>12927.7</v>
      </c>
      <c r="R408" s="153" t="e">
        <f t="shared" si="24"/>
        <v>#N/A</v>
      </c>
      <c r="S408" s="150" t="e">
        <f t="shared" si="25"/>
        <v>#N/A</v>
      </c>
      <c r="T408" s="150" t="e">
        <f t="shared" si="26"/>
        <v>#N/A</v>
      </c>
      <c r="U408" s="150" t="e">
        <f t="shared" si="27"/>
        <v>#N/A</v>
      </c>
      <c r="V408" s="154" t="e">
        <f>VLOOKUP(E408,'PC Receitas'!$O$4:$P$14,2,FALSE)</f>
        <v>#N/A</v>
      </c>
    </row>
    <row r="409" spans="3:22" ht="19.5" customHeight="1" thickTop="1" thickBot="1" x14ac:dyDescent="0.3">
      <c r="C409" s="58"/>
      <c r="D409" s="58" t="str">
        <f>IF(C409&lt;&gt;"",TEXT(C409,"00")&amp;"/05/"&amp;'Configurações Básicas'!$P$5,"")</f>
        <v/>
      </c>
      <c r="E409" s="58"/>
      <c r="F409" s="58"/>
      <c r="G409" s="58"/>
      <c r="H409" s="58"/>
      <c r="I409" s="59"/>
      <c r="J409" s="193"/>
      <c r="K409" s="60"/>
      <c r="L409" s="60"/>
      <c r="M409" s="56">
        <f>M408+IF(AND(K409="Pago",OR(E409='PC Receitas'!$O$4,E409='PC Receitas'!$O$5,E409='PC Receitas'!$O$6)),I409,IF(AND(K409="Pago",OR(E409='PC Receitas'!$O$7,E409='PC Receitas'!$O$8,E409='PC Receitas'!$O$9,E409='PC Receitas'!$O$10,E409='PC Receitas'!$O$11,E409='PC Receitas'!$O$12,E409='PC Receitas'!$O$13,E409='PC Receitas'!$O$14)),-I409,0))</f>
        <v>12927.7</v>
      </c>
      <c r="R409" s="153" t="e">
        <f t="shared" si="24"/>
        <v>#N/A</v>
      </c>
      <c r="S409" s="150" t="e">
        <f t="shared" si="25"/>
        <v>#N/A</v>
      </c>
      <c r="T409" s="150" t="e">
        <f t="shared" si="26"/>
        <v>#N/A</v>
      </c>
      <c r="U409" s="150" t="e">
        <f t="shared" si="27"/>
        <v>#N/A</v>
      </c>
      <c r="V409" s="154" t="e">
        <f>VLOOKUP(E409,'PC Receitas'!$O$4:$P$14,2,FALSE)</f>
        <v>#N/A</v>
      </c>
    </row>
    <row r="410" spans="3:22" ht="19.5" customHeight="1" thickTop="1" thickBot="1" x14ac:dyDescent="0.3">
      <c r="C410" s="58"/>
      <c r="D410" s="58" t="str">
        <f>IF(C410&lt;&gt;"",TEXT(C410,"00")&amp;"/05/"&amp;'Configurações Básicas'!$P$5,"")</f>
        <v/>
      </c>
      <c r="E410" s="58"/>
      <c r="F410" s="58"/>
      <c r="G410" s="58"/>
      <c r="H410" s="58"/>
      <c r="I410" s="59"/>
      <c r="J410" s="193"/>
      <c r="K410" s="60"/>
      <c r="L410" s="60"/>
      <c r="M410" s="56">
        <f>M409+IF(AND(K410="Pago",OR(E410='PC Receitas'!$O$4,E410='PC Receitas'!$O$5,E410='PC Receitas'!$O$6)),I410,IF(AND(K410="Pago",OR(E410='PC Receitas'!$O$7,E410='PC Receitas'!$O$8,E410='PC Receitas'!$O$9,E410='PC Receitas'!$O$10,E410='PC Receitas'!$O$11,E410='PC Receitas'!$O$12,E410='PC Receitas'!$O$13,E410='PC Receitas'!$O$14)),-I410,0))</f>
        <v>12927.7</v>
      </c>
      <c r="R410" s="153" t="e">
        <f t="shared" si="24"/>
        <v>#N/A</v>
      </c>
      <c r="S410" s="150" t="e">
        <f t="shared" si="25"/>
        <v>#N/A</v>
      </c>
      <c r="T410" s="150" t="e">
        <f t="shared" si="26"/>
        <v>#N/A</v>
      </c>
      <c r="U410" s="150" t="e">
        <f t="shared" si="27"/>
        <v>#N/A</v>
      </c>
      <c r="V410" s="154" t="e">
        <f>VLOOKUP(E410,'PC Receitas'!$O$4:$P$14,2,FALSE)</f>
        <v>#N/A</v>
      </c>
    </row>
    <row r="411" spans="3:22" ht="19.5" customHeight="1" thickTop="1" thickBot="1" x14ac:dyDescent="0.3">
      <c r="C411" s="58"/>
      <c r="D411" s="58" t="str">
        <f>IF(C411&lt;&gt;"",TEXT(C411,"00")&amp;"/05/"&amp;'Configurações Básicas'!$P$5,"")</f>
        <v/>
      </c>
      <c r="E411" s="58"/>
      <c r="F411" s="58"/>
      <c r="G411" s="58"/>
      <c r="H411" s="58"/>
      <c r="I411" s="59"/>
      <c r="J411" s="193"/>
      <c r="K411" s="60"/>
      <c r="L411" s="60"/>
      <c r="M411" s="56">
        <f>M410+IF(AND(K411="Pago",OR(E411='PC Receitas'!$O$4,E411='PC Receitas'!$O$5,E411='PC Receitas'!$O$6)),I411,IF(AND(K411="Pago",OR(E411='PC Receitas'!$O$7,E411='PC Receitas'!$O$8,E411='PC Receitas'!$O$9,E411='PC Receitas'!$O$10,E411='PC Receitas'!$O$11,E411='PC Receitas'!$O$12,E411='PC Receitas'!$O$13,E411='PC Receitas'!$O$14)),-I411,0))</f>
        <v>12927.7</v>
      </c>
      <c r="R411" s="153" t="e">
        <f t="shared" si="24"/>
        <v>#N/A</v>
      </c>
      <c r="S411" s="150" t="e">
        <f t="shared" si="25"/>
        <v>#N/A</v>
      </c>
      <c r="T411" s="150" t="e">
        <f t="shared" si="26"/>
        <v>#N/A</v>
      </c>
      <c r="U411" s="150" t="e">
        <f t="shared" si="27"/>
        <v>#N/A</v>
      </c>
      <c r="V411" s="154" t="e">
        <f>VLOOKUP(E411,'PC Receitas'!$O$4:$P$14,2,FALSE)</f>
        <v>#N/A</v>
      </c>
    </row>
    <row r="412" spans="3:22" ht="19.5" customHeight="1" thickTop="1" thickBot="1" x14ac:dyDescent="0.3">
      <c r="C412" s="58"/>
      <c r="D412" s="58" t="str">
        <f>IF(C412&lt;&gt;"",TEXT(C412,"00")&amp;"/05/"&amp;'Configurações Básicas'!$P$5,"")</f>
        <v/>
      </c>
      <c r="E412" s="58"/>
      <c r="F412" s="58"/>
      <c r="G412" s="58"/>
      <c r="H412" s="58"/>
      <c r="I412" s="59"/>
      <c r="J412" s="193"/>
      <c r="K412" s="60"/>
      <c r="L412" s="60"/>
      <c r="M412" s="56">
        <f>M411+IF(AND(K412="Pago",OR(E412='PC Receitas'!$O$4,E412='PC Receitas'!$O$5,E412='PC Receitas'!$O$6)),I412,IF(AND(K412="Pago",OR(E412='PC Receitas'!$O$7,E412='PC Receitas'!$O$8,E412='PC Receitas'!$O$9,E412='PC Receitas'!$O$10,E412='PC Receitas'!$O$11,E412='PC Receitas'!$O$12,E412='PC Receitas'!$O$13,E412='PC Receitas'!$O$14)),-I412,0))</f>
        <v>12927.7</v>
      </c>
      <c r="R412" s="153" t="e">
        <f t="shared" si="24"/>
        <v>#N/A</v>
      </c>
      <c r="S412" s="150" t="e">
        <f t="shared" si="25"/>
        <v>#N/A</v>
      </c>
      <c r="T412" s="150" t="e">
        <f t="shared" si="26"/>
        <v>#N/A</v>
      </c>
      <c r="U412" s="150" t="e">
        <f t="shared" si="27"/>
        <v>#N/A</v>
      </c>
      <c r="V412" s="154" t="e">
        <f>VLOOKUP(E412,'PC Receitas'!$O$4:$P$14,2,FALSE)</f>
        <v>#N/A</v>
      </c>
    </row>
    <row r="413" spans="3:22" ht="19.5" customHeight="1" thickTop="1" thickBot="1" x14ac:dyDescent="0.3">
      <c r="C413" s="58"/>
      <c r="D413" s="58" t="str">
        <f>IF(C413&lt;&gt;"",TEXT(C413,"00")&amp;"/05/"&amp;'Configurações Básicas'!$P$5,"")</f>
        <v/>
      </c>
      <c r="E413" s="58"/>
      <c r="F413" s="58"/>
      <c r="G413" s="58"/>
      <c r="H413" s="58"/>
      <c r="I413" s="59"/>
      <c r="J413" s="193"/>
      <c r="K413" s="60"/>
      <c r="L413" s="60"/>
      <c r="M413" s="56">
        <f>M412+IF(AND(K413="Pago",OR(E413='PC Receitas'!$O$4,E413='PC Receitas'!$O$5,E413='PC Receitas'!$O$6)),I413,IF(AND(K413="Pago",OR(E413='PC Receitas'!$O$7,E413='PC Receitas'!$O$8,E413='PC Receitas'!$O$9,E413='PC Receitas'!$O$10,E413='PC Receitas'!$O$11,E413='PC Receitas'!$O$12,E413='PC Receitas'!$O$13,E413='PC Receitas'!$O$14)),-I413,0))</f>
        <v>12927.7</v>
      </c>
      <c r="R413" s="153" t="e">
        <f t="shared" si="24"/>
        <v>#N/A</v>
      </c>
      <c r="S413" s="150" t="e">
        <f t="shared" si="25"/>
        <v>#N/A</v>
      </c>
      <c r="T413" s="150" t="e">
        <f t="shared" si="26"/>
        <v>#N/A</v>
      </c>
      <c r="U413" s="150" t="e">
        <f t="shared" si="27"/>
        <v>#N/A</v>
      </c>
      <c r="V413" s="154" t="e">
        <f>VLOOKUP(E413,'PC Receitas'!$O$4:$P$14,2,FALSE)</f>
        <v>#N/A</v>
      </c>
    </row>
    <row r="414" spans="3:22" ht="19.5" customHeight="1" thickTop="1" thickBot="1" x14ac:dyDescent="0.3">
      <c r="C414" s="58"/>
      <c r="D414" s="58" t="str">
        <f>IF(C414&lt;&gt;"",TEXT(C414,"00")&amp;"/05/"&amp;'Configurações Básicas'!$P$5,"")</f>
        <v/>
      </c>
      <c r="E414" s="58"/>
      <c r="F414" s="58"/>
      <c r="G414" s="58"/>
      <c r="H414" s="58"/>
      <c r="I414" s="59"/>
      <c r="J414" s="193"/>
      <c r="K414" s="60"/>
      <c r="L414" s="60"/>
      <c r="M414" s="56">
        <f>M413+IF(AND(K414="Pago",OR(E414='PC Receitas'!$O$4,E414='PC Receitas'!$O$5,E414='PC Receitas'!$O$6)),I414,IF(AND(K414="Pago",OR(E414='PC Receitas'!$O$7,E414='PC Receitas'!$O$8,E414='PC Receitas'!$O$9,E414='PC Receitas'!$O$10,E414='PC Receitas'!$O$11,E414='PC Receitas'!$O$12,E414='PC Receitas'!$O$13,E414='PC Receitas'!$O$14)),-I414,0))</f>
        <v>12927.7</v>
      </c>
      <c r="R414" s="153" t="e">
        <f t="shared" si="24"/>
        <v>#N/A</v>
      </c>
      <c r="S414" s="150" t="e">
        <f t="shared" si="25"/>
        <v>#N/A</v>
      </c>
      <c r="T414" s="150" t="e">
        <f t="shared" si="26"/>
        <v>#N/A</v>
      </c>
      <c r="U414" s="150" t="e">
        <f t="shared" si="27"/>
        <v>#N/A</v>
      </c>
      <c r="V414" s="154" t="e">
        <f>VLOOKUP(E414,'PC Receitas'!$O$4:$P$14,2,FALSE)</f>
        <v>#N/A</v>
      </c>
    </row>
    <row r="415" spans="3:22" ht="19.5" customHeight="1" thickTop="1" thickBot="1" x14ac:dyDescent="0.3">
      <c r="C415" s="58"/>
      <c r="D415" s="58" t="str">
        <f>IF(C415&lt;&gt;"",TEXT(C415,"00")&amp;"/05/"&amp;'Configurações Básicas'!$P$5,"")</f>
        <v/>
      </c>
      <c r="E415" s="58"/>
      <c r="F415" s="58"/>
      <c r="G415" s="58"/>
      <c r="H415" s="58"/>
      <c r="I415" s="59"/>
      <c r="J415" s="193"/>
      <c r="K415" s="60"/>
      <c r="L415" s="60"/>
      <c r="M415" s="56">
        <f>M414+IF(AND(K415="Pago",OR(E415='PC Receitas'!$O$4,E415='PC Receitas'!$O$5,E415='PC Receitas'!$O$6)),I415,IF(AND(K415="Pago",OR(E415='PC Receitas'!$O$7,E415='PC Receitas'!$O$8,E415='PC Receitas'!$O$9,E415='PC Receitas'!$O$10,E415='PC Receitas'!$O$11,E415='PC Receitas'!$O$12,E415='PC Receitas'!$O$13,E415='PC Receitas'!$O$14)),-I415,0))</f>
        <v>12927.7</v>
      </c>
      <c r="R415" s="153" t="e">
        <f t="shared" si="24"/>
        <v>#N/A</v>
      </c>
      <c r="S415" s="150" t="e">
        <f t="shared" si="25"/>
        <v>#N/A</v>
      </c>
      <c r="T415" s="150" t="e">
        <f t="shared" si="26"/>
        <v>#N/A</v>
      </c>
      <c r="U415" s="150" t="e">
        <f t="shared" si="27"/>
        <v>#N/A</v>
      </c>
      <c r="V415" s="154" t="e">
        <f>VLOOKUP(E415,'PC Receitas'!$O$4:$P$14,2,FALSE)</f>
        <v>#N/A</v>
      </c>
    </row>
    <row r="416" spans="3:22" ht="19.5" customHeight="1" thickTop="1" thickBot="1" x14ac:dyDescent="0.3">
      <c r="C416" s="58"/>
      <c r="D416" s="58" t="str">
        <f>IF(C416&lt;&gt;"",TEXT(C416,"00")&amp;"/05/"&amp;'Configurações Básicas'!$P$5,"")</f>
        <v/>
      </c>
      <c r="E416" s="58"/>
      <c r="F416" s="58"/>
      <c r="G416" s="58"/>
      <c r="H416" s="58"/>
      <c r="I416" s="59"/>
      <c r="J416" s="193"/>
      <c r="K416" s="60"/>
      <c r="L416" s="60"/>
      <c r="M416" s="56">
        <f>M415+IF(AND(K416="Pago",OR(E416='PC Receitas'!$O$4,E416='PC Receitas'!$O$5,E416='PC Receitas'!$O$6)),I416,IF(AND(K416="Pago",OR(E416='PC Receitas'!$O$7,E416='PC Receitas'!$O$8,E416='PC Receitas'!$O$9,E416='PC Receitas'!$O$10,E416='PC Receitas'!$O$11,E416='PC Receitas'!$O$12,E416='PC Receitas'!$O$13,E416='PC Receitas'!$O$14)),-I416,0))</f>
        <v>12927.7</v>
      </c>
      <c r="R416" s="153" t="e">
        <f t="shared" si="24"/>
        <v>#N/A</v>
      </c>
      <c r="S416" s="150" t="e">
        <f t="shared" si="25"/>
        <v>#N/A</v>
      </c>
      <c r="T416" s="150" t="e">
        <f t="shared" si="26"/>
        <v>#N/A</v>
      </c>
      <c r="U416" s="150" t="e">
        <f t="shared" si="27"/>
        <v>#N/A</v>
      </c>
      <c r="V416" s="154" t="e">
        <f>VLOOKUP(E416,'PC Receitas'!$O$4:$P$14,2,FALSE)</f>
        <v>#N/A</v>
      </c>
    </row>
    <row r="417" spans="3:22" ht="19.5" customHeight="1" thickTop="1" thickBot="1" x14ac:dyDescent="0.3">
      <c r="C417" s="58"/>
      <c r="D417" s="58" t="str">
        <f>IF(C417&lt;&gt;"",TEXT(C417,"00")&amp;"/05/"&amp;'Configurações Básicas'!$P$5,"")</f>
        <v/>
      </c>
      <c r="E417" s="58"/>
      <c r="F417" s="58"/>
      <c r="G417" s="58"/>
      <c r="H417" s="58"/>
      <c r="I417" s="59"/>
      <c r="J417" s="193"/>
      <c r="K417" s="60"/>
      <c r="L417" s="60"/>
      <c r="M417" s="56">
        <f>M416+IF(AND(K417="Pago",OR(E417='PC Receitas'!$O$4,E417='PC Receitas'!$O$5,E417='PC Receitas'!$O$6)),I417,IF(AND(K417="Pago",OR(E417='PC Receitas'!$O$7,E417='PC Receitas'!$O$8,E417='PC Receitas'!$O$9,E417='PC Receitas'!$O$10,E417='PC Receitas'!$O$11,E417='PC Receitas'!$O$12,E417='PC Receitas'!$O$13,E417='PC Receitas'!$O$14)),-I417,0))</f>
        <v>12927.7</v>
      </c>
      <c r="R417" s="153" t="e">
        <f t="shared" si="24"/>
        <v>#N/A</v>
      </c>
      <c r="S417" s="150" t="e">
        <f t="shared" si="25"/>
        <v>#N/A</v>
      </c>
      <c r="T417" s="150" t="e">
        <f t="shared" si="26"/>
        <v>#N/A</v>
      </c>
      <c r="U417" s="150" t="e">
        <f t="shared" si="27"/>
        <v>#N/A</v>
      </c>
      <c r="V417" s="154" t="e">
        <f>VLOOKUP(E417,'PC Receitas'!$O$4:$P$14,2,FALSE)</f>
        <v>#N/A</v>
      </c>
    </row>
    <row r="418" spans="3:22" ht="19.5" customHeight="1" thickTop="1" thickBot="1" x14ac:dyDescent="0.3">
      <c r="C418" s="58"/>
      <c r="D418" s="58" t="str">
        <f>IF(C418&lt;&gt;"",TEXT(C418,"00")&amp;"/05/"&amp;'Configurações Básicas'!$P$5,"")</f>
        <v/>
      </c>
      <c r="E418" s="58"/>
      <c r="F418" s="58"/>
      <c r="G418" s="58"/>
      <c r="H418" s="58"/>
      <c r="I418" s="59"/>
      <c r="J418" s="193"/>
      <c r="K418" s="60"/>
      <c r="L418" s="60"/>
      <c r="M418" s="56">
        <f>M417+IF(AND(K418="Pago",OR(E418='PC Receitas'!$O$4,E418='PC Receitas'!$O$5,E418='PC Receitas'!$O$6)),I418,IF(AND(K418="Pago",OR(E418='PC Receitas'!$O$7,E418='PC Receitas'!$O$8,E418='PC Receitas'!$O$9,E418='PC Receitas'!$O$10,E418='PC Receitas'!$O$11,E418='PC Receitas'!$O$12,E418='PC Receitas'!$O$13,E418='PC Receitas'!$O$14)),-I418,0))</f>
        <v>12927.7</v>
      </c>
      <c r="R418" s="153" t="e">
        <f t="shared" si="24"/>
        <v>#N/A</v>
      </c>
      <c r="S418" s="150" t="e">
        <f t="shared" si="25"/>
        <v>#N/A</v>
      </c>
      <c r="T418" s="150" t="e">
        <f t="shared" si="26"/>
        <v>#N/A</v>
      </c>
      <c r="U418" s="150" t="e">
        <f t="shared" si="27"/>
        <v>#N/A</v>
      </c>
      <c r="V418" s="154" t="e">
        <f>VLOOKUP(E418,'PC Receitas'!$O$4:$P$14,2,FALSE)</f>
        <v>#N/A</v>
      </c>
    </row>
    <row r="419" spans="3:22" ht="19.5" customHeight="1" thickTop="1" thickBot="1" x14ac:dyDescent="0.3">
      <c r="C419" s="58"/>
      <c r="D419" s="58" t="str">
        <f>IF(C419&lt;&gt;"",TEXT(C419,"00")&amp;"/05/"&amp;'Configurações Básicas'!$P$5,"")</f>
        <v/>
      </c>
      <c r="E419" s="58"/>
      <c r="F419" s="58"/>
      <c r="G419" s="58"/>
      <c r="H419" s="58"/>
      <c r="I419" s="59"/>
      <c r="J419" s="193"/>
      <c r="K419" s="60"/>
      <c r="L419" s="60"/>
      <c r="M419" s="56">
        <f>M418+IF(AND(K419="Pago",OR(E419='PC Receitas'!$O$4,E419='PC Receitas'!$O$5,E419='PC Receitas'!$O$6)),I419,IF(AND(K419="Pago",OR(E419='PC Receitas'!$O$7,E419='PC Receitas'!$O$8,E419='PC Receitas'!$O$9,E419='PC Receitas'!$O$10,E419='PC Receitas'!$O$11,E419='PC Receitas'!$O$12,E419='PC Receitas'!$O$13,E419='PC Receitas'!$O$14)),-I419,0))</f>
        <v>12927.7</v>
      </c>
      <c r="R419" s="153" t="e">
        <f t="shared" si="24"/>
        <v>#N/A</v>
      </c>
      <c r="S419" s="150" t="e">
        <f t="shared" si="25"/>
        <v>#N/A</v>
      </c>
      <c r="T419" s="150" t="e">
        <f t="shared" si="26"/>
        <v>#N/A</v>
      </c>
      <c r="U419" s="150" t="e">
        <f t="shared" si="27"/>
        <v>#N/A</v>
      </c>
      <c r="V419" s="154" t="e">
        <f>VLOOKUP(E419,'PC Receitas'!$O$4:$P$14,2,FALSE)</f>
        <v>#N/A</v>
      </c>
    </row>
    <row r="420" spans="3:22" ht="19.5" customHeight="1" thickTop="1" thickBot="1" x14ac:dyDescent="0.3">
      <c r="C420" s="58"/>
      <c r="D420" s="58" t="str">
        <f>IF(C420&lt;&gt;"",TEXT(C420,"00")&amp;"/05/"&amp;'Configurações Básicas'!$P$5,"")</f>
        <v/>
      </c>
      <c r="E420" s="58"/>
      <c r="F420" s="58"/>
      <c r="G420" s="58"/>
      <c r="H420" s="58"/>
      <c r="I420" s="59"/>
      <c r="J420" s="193"/>
      <c r="K420" s="60"/>
      <c r="L420" s="60"/>
      <c r="M420" s="56">
        <f>M419+IF(AND(K420="Pago",OR(E420='PC Receitas'!$O$4,E420='PC Receitas'!$O$5,E420='PC Receitas'!$O$6)),I420,IF(AND(K420="Pago",OR(E420='PC Receitas'!$O$7,E420='PC Receitas'!$O$8,E420='PC Receitas'!$O$9,E420='PC Receitas'!$O$10,E420='PC Receitas'!$O$11,E420='PC Receitas'!$O$12,E420='PC Receitas'!$O$13,E420='PC Receitas'!$O$14)),-I420,0))</f>
        <v>12927.7</v>
      </c>
      <c r="R420" s="153" t="e">
        <f t="shared" si="24"/>
        <v>#N/A</v>
      </c>
      <c r="S420" s="150" t="e">
        <f t="shared" si="25"/>
        <v>#N/A</v>
      </c>
      <c r="T420" s="150" t="e">
        <f t="shared" si="26"/>
        <v>#N/A</v>
      </c>
      <c r="U420" s="150" t="e">
        <f t="shared" si="27"/>
        <v>#N/A</v>
      </c>
      <c r="V420" s="154" t="e">
        <f>VLOOKUP(E420,'PC Receitas'!$O$4:$P$14,2,FALSE)</f>
        <v>#N/A</v>
      </c>
    </row>
    <row r="421" spans="3:22" ht="19.5" customHeight="1" thickTop="1" thickBot="1" x14ac:dyDescent="0.3">
      <c r="C421" s="58"/>
      <c r="D421" s="58" t="str">
        <f>IF(C421&lt;&gt;"",TEXT(C421,"00")&amp;"/05/"&amp;'Configurações Básicas'!$P$5,"")</f>
        <v/>
      </c>
      <c r="E421" s="58"/>
      <c r="F421" s="58"/>
      <c r="G421" s="58"/>
      <c r="H421" s="58"/>
      <c r="I421" s="59"/>
      <c r="J421" s="193"/>
      <c r="K421" s="60"/>
      <c r="L421" s="60"/>
      <c r="M421" s="56">
        <f>M420+IF(AND(K421="Pago",OR(E421='PC Receitas'!$O$4,E421='PC Receitas'!$O$5,E421='PC Receitas'!$O$6)),I421,IF(AND(K421="Pago",OR(E421='PC Receitas'!$O$7,E421='PC Receitas'!$O$8,E421='PC Receitas'!$O$9,E421='PC Receitas'!$O$10,E421='PC Receitas'!$O$11,E421='PC Receitas'!$O$12,E421='PC Receitas'!$O$13,E421='PC Receitas'!$O$14)),-I421,0))</f>
        <v>12927.7</v>
      </c>
      <c r="R421" s="153" t="e">
        <f t="shared" si="24"/>
        <v>#N/A</v>
      </c>
      <c r="S421" s="150" t="e">
        <f t="shared" si="25"/>
        <v>#N/A</v>
      </c>
      <c r="T421" s="150" t="e">
        <f t="shared" si="26"/>
        <v>#N/A</v>
      </c>
      <c r="U421" s="150" t="e">
        <f t="shared" si="27"/>
        <v>#N/A</v>
      </c>
      <c r="V421" s="154" t="e">
        <f>VLOOKUP(E421,'PC Receitas'!$O$4:$P$14,2,FALSE)</f>
        <v>#N/A</v>
      </c>
    </row>
    <row r="422" spans="3:22" ht="19.5" customHeight="1" thickTop="1" thickBot="1" x14ac:dyDescent="0.3">
      <c r="C422" s="58"/>
      <c r="D422" s="58" t="str">
        <f>IF(C422&lt;&gt;"",TEXT(C422,"00")&amp;"/05/"&amp;'Configurações Básicas'!$P$5,"")</f>
        <v/>
      </c>
      <c r="E422" s="58"/>
      <c r="F422" s="58"/>
      <c r="G422" s="58"/>
      <c r="H422" s="58"/>
      <c r="I422" s="59"/>
      <c r="J422" s="193"/>
      <c r="K422" s="60"/>
      <c r="L422" s="60"/>
      <c r="M422" s="56">
        <f>M421+IF(AND(K422="Pago",OR(E422='PC Receitas'!$O$4,E422='PC Receitas'!$O$5,E422='PC Receitas'!$O$6)),I422,IF(AND(K422="Pago",OR(E422='PC Receitas'!$O$7,E422='PC Receitas'!$O$8,E422='PC Receitas'!$O$9,E422='PC Receitas'!$O$10,E422='PC Receitas'!$O$11,E422='PC Receitas'!$O$12,E422='PC Receitas'!$O$13,E422='PC Receitas'!$O$14)),-I422,0))</f>
        <v>12927.7</v>
      </c>
      <c r="R422" s="153" t="e">
        <f t="shared" si="24"/>
        <v>#N/A</v>
      </c>
      <c r="S422" s="150" t="e">
        <f t="shared" si="25"/>
        <v>#N/A</v>
      </c>
      <c r="T422" s="150" t="e">
        <f t="shared" si="26"/>
        <v>#N/A</v>
      </c>
      <c r="U422" s="150" t="e">
        <f t="shared" si="27"/>
        <v>#N/A</v>
      </c>
      <c r="V422" s="154" t="e">
        <f>VLOOKUP(E422,'PC Receitas'!$O$4:$P$14,2,FALSE)</f>
        <v>#N/A</v>
      </c>
    </row>
    <row r="423" spans="3:22" ht="19.5" customHeight="1" thickTop="1" thickBot="1" x14ac:dyDescent="0.3">
      <c r="C423" s="58"/>
      <c r="D423" s="58" t="str">
        <f>IF(C423&lt;&gt;"",TEXT(C423,"00")&amp;"/05/"&amp;'Configurações Básicas'!$P$5,"")</f>
        <v/>
      </c>
      <c r="E423" s="58"/>
      <c r="F423" s="58"/>
      <c r="G423" s="58"/>
      <c r="H423" s="58"/>
      <c r="I423" s="59"/>
      <c r="J423" s="193"/>
      <c r="K423" s="60"/>
      <c r="L423" s="60"/>
      <c r="M423" s="56">
        <f>M422+IF(AND(K423="Pago",OR(E423='PC Receitas'!$O$4,E423='PC Receitas'!$O$5,E423='PC Receitas'!$O$6)),I423,IF(AND(K423="Pago",OR(E423='PC Receitas'!$O$7,E423='PC Receitas'!$O$8,E423='PC Receitas'!$O$9,E423='PC Receitas'!$O$10,E423='PC Receitas'!$O$11,E423='PC Receitas'!$O$12,E423='PC Receitas'!$O$13,E423='PC Receitas'!$O$14)),-I423,0))</f>
        <v>12927.7</v>
      </c>
      <c r="R423" s="153" t="e">
        <f t="shared" si="24"/>
        <v>#N/A</v>
      </c>
      <c r="S423" s="150" t="e">
        <f t="shared" si="25"/>
        <v>#N/A</v>
      </c>
      <c r="T423" s="150" t="e">
        <f t="shared" si="26"/>
        <v>#N/A</v>
      </c>
      <c r="U423" s="150" t="e">
        <f t="shared" si="27"/>
        <v>#N/A</v>
      </c>
      <c r="V423" s="154" t="e">
        <f>VLOOKUP(E423,'PC Receitas'!$O$4:$P$14,2,FALSE)</f>
        <v>#N/A</v>
      </c>
    </row>
    <row r="424" spans="3:22" ht="19.5" customHeight="1" thickTop="1" thickBot="1" x14ac:dyDescent="0.3">
      <c r="C424" s="58"/>
      <c r="D424" s="58" t="str">
        <f>IF(C424&lt;&gt;"",TEXT(C424,"00")&amp;"/05/"&amp;'Configurações Básicas'!$P$5,"")</f>
        <v/>
      </c>
      <c r="E424" s="58"/>
      <c r="F424" s="58"/>
      <c r="G424" s="58"/>
      <c r="H424" s="58"/>
      <c r="I424" s="59"/>
      <c r="J424" s="193"/>
      <c r="K424" s="60"/>
      <c r="L424" s="60"/>
      <c r="M424" s="56">
        <f>M423+IF(AND(K424="Pago",OR(E424='PC Receitas'!$O$4,E424='PC Receitas'!$O$5,E424='PC Receitas'!$O$6)),I424,IF(AND(K424="Pago",OR(E424='PC Receitas'!$O$7,E424='PC Receitas'!$O$8,E424='PC Receitas'!$O$9,E424='PC Receitas'!$O$10,E424='PC Receitas'!$O$11,E424='PC Receitas'!$O$12,E424='PC Receitas'!$O$13,E424='PC Receitas'!$O$14)),-I424,0))</f>
        <v>12927.7</v>
      </c>
      <c r="R424" s="153" t="e">
        <f t="shared" si="24"/>
        <v>#N/A</v>
      </c>
      <c r="S424" s="150" t="e">
        <f t="shared" si="25"/>
        <v>#N/A</v>
      </c>
      <c r="T424" s="150" t="e">
        <f t="shared" si="26"/>
        <v>#N/A</v>
      </c>
      <c r="U424" s="150" t="e">
        <f t="shared" si="27"/>
        <v>#N/A</v>
      </c>
      <c r="V424" s="154" t="e">
        <f>VLOOKUP(E424,'PC Receitas'!$O$4:$P$14,2,FALSE)</f>
        <v>#N/A</v>
      </c>
    </row>
    <row r="425" spans="3:22" ht="19.5" customHeight="1" thickTop="1" thickBot="1" x14ac:dyDescent="0.3">
      <c r="C425" s="58"/>
      <c r="D425" s="58" t="str">
        <f>IF(C425&lt;&gt;"",TEXT(C425,"00")&amp;"/05/"&amp;'Configurações Básicas'!$P$5,"")</f>
        <v/>
      </c>
      <c r="E425" s="58"/>
      <c r="F425" s="58"/>
      <c r="G425" s="58"/>
      <c r="H425" s="58"/>
      <c r="I425" s="59"/>
      <c r="J425" s="193"/>
      <c r="K425" s="60"/>
      <c r="L425" s="60"/>
      <c r="M425" s="56">
        <f>M424+IF(AND(K425="Pago",OR(E425='PC Receitas'!$O$4,E425='PC Receitas'!$O$5,E425='PC Receitas'!$O$6)),I425,IF(AND(K425="Pago",OR(E425='PC Receitas'!$O$7,E425='PC Receitas'!$O$8,E425='PC Receitas'!$O$9,E425='PC Receitas'!$O$10,E425='PC Receitas'!$O$11,E425='PC Receitas'!$O$12,E425='PC Receitas'!$O$13,E425='PC Receitas'!$O$14)),-I425,0))</f>
        <v>12927.7</v>
      </c>
      <c r="R425" s="153" t="e">
        <f t="shared" si="24"/>
        <v>#N/A</v>
      </c>
      <c r="S425" s="150" t="e">
        <f t="shared" si="25"/>
        <v>#N/A</v>
      </c>
      <c r="T425" s="150" t="e">
        <f t="shared" si="26"/>
        <v>#N/A</v>
      </c>
      <c r="U425" s="150" t="e">
        <f t="shared" si="27"/>
        <v>#N/A</v>
      </c>
      <c r="V425" s="154" t="e">
        <f>VLOOKUP(E425,'PC Receitas'!$O$4:$P$14,2,FALSE)</f>
        <v>#N/A</v>
      </c>
    </row>
    <row r="426" spans="3:22" ht="19.5" customHeight="1" thickTop="1" thickBot="1" x14ac:dyDescent="0.3">
      <c r="C426" s="58"/>
      <c r="D426" s="58" t="str">
        <f>IF(C426&lt;&gt;"",TEXT(C426,"00")&amp;"/05/"&amp;'Configurações Básicas'!$P$5,"")</f>
        <v/>
      </c>
      <c r="E426" s="58"/>
      <c r="F426" s="58"/>
      <c r="G426" s="58"/>
      <c r="H426" s="58"/>
      <c r="I426" s="59"/>
      <c r="J426" s="193"/>
      <c r="K426" s="60"/>
      <c r="L426" s="60"/>
      <c r="M426" s="56">
        <f>M425+IF(AND(K426="Pago",OR(E426='PC Receitas'!$O$4,E426='PC Receitas'!$O$5,E426='PC Receitas'!$O$6)),I426,IF(AND(K426="Pago",OR(E426='PC Receitas'!$O$7,E426='PC Receitas'!$O$8,E426='PC Receitas'!$O$9,E426='PC Receitas'!$O$10,E426='PC Receitas'!$O$11,E426='PC Receitas'!$O$12,E426='PC Receitas'!$O$13,E426='PC Receitas'!$O$14)),-I426,0))</f>
        <v>12927.7</v>
      </c>
      <c r="R426" s="153" t="e">
        <f t="shared" si="24"/>
        <v>#N/A</v>
      </c>
      <c r="S426" s="150" t="e">
        <f t="shared" si="25"/>
        <v>#N/A</v>
      </c>
      <c r="T426" s="150" t="e">
        <f t="shared" si="26"/>
        <v>#N/A</v>
      </c>
      <c r="U426" s="150" t="e">
        <f t="shared" si="27"/>
        <v>#N/A</v>
      </c>
      <c r="V426" s="154" t="e">
        <f>VLOOKUP(E426,'PC Receitas'!$O$4:$P$14,2,FALSE)</f>
        <v>#N/A</v>
      </c>
    </row>
    <row r="427" spans="3:22" ht="19.5" customHeight="1" thickTop="1" thickBot="1" x14ac:dyDescent="0.3">
      <c r="C427" s="58"/>
      <c r="D427" s="58" t="str">
        <f>IF(C427&lt;&gt;"",TEXT(C427,"00")&amp;"/05/"&amp;'Configurações Básicas'!$P$5,"")</f>
        <v/>
      </c>
      <c r="E427" s="58"/>
      <c r="F427" s="58"/>
      <c r="G427" s="58"/>
      <c r="H427" s="58"/>
      <c r="I427" s="59"/>
      <c r="J427" s="193"/>
      <c r="K427" s="60"/>
      <c r="L427" s="60"/>
      <c r="M427" s="56">
        <f>M426+IF(AND(K427="Pago",OR(E427='PC Receitas'!$O$4,E427='PC Receitas'!$O$5,E427='PC Receitas'!$O$6)),I427,IF(AND(K427="Pago",OR(E427='PC Receitas'!$O$7,E427='PC Receitas'!$O$8,E427='PC Receitas'!$O$9,E427='PC Receitas'!$O$10,E427='PC Receitas'!$O$11,E427='PC Receitas'!$O$12,E427='PC Receitas'!$O$13,E427='PC Receitas'!$O$14)),-I427,0))</f>
        <v>12927.7</v>
      </c>
      <c r="R427" s="153" t="e">
        <f t="shared" si="24"/>
        <v>#N/A</v>
      </c>
      <c r="S427" s="150" t="e">
        <f t="shared" si="25"/>
        <v>#N/A</v>
      </c>
      <c r="T427" s="150" t="e">
        <f t="shared" si="26"/>
        <v>#N/A</v>
      </c>
      <c r="U427" s="150" t="e">
        <f t="shared" si="27"/>
        <v>#N/A</v>
      </c>
      <c r="V427" s="154" t="e">
        <f>VLOOKUP(E427,'PC Receitas'!$O$4:$P$14,2,FALSE)</f>
        <v>#N/A</v>
      </c>
    </row>
    <row r="428" spans="3:22" ht="19.5" customHeight="1" thickTop="1" thickBot="1" x14ac:dyDescent="0.3">
      <c r="C428" s="58"/>
      <c r="D428" s="58" t="str">
        <f>IF(C428&lt;&gt;"",TEXT(C428,"00")&amp;"/05/"&amp;'Configurações Básicas'!$P$5,"")</f>
        <v/>
      </c>
      <c r="E428" s="58"/>
      <c r="F428" s="58"/>
      <c r="G428" s="58"/>
      <c r="H428" s="58"/>
      <c r="I428" s="59"/>
      <c r="J428" s="193"/>
      <c r="K428" s="60"/>
      <c r="L428" s="60"/>
      <c r="M428" s="56">
        <f>M427+IF(AND(K428="Pago",OR(E428='PC Receitas'!$O$4,E428='PC Receitas'!$O$5,E428='PC Receitas'!$O$6)),I428,IF(AND(K428="Pago",OR(E428='PC Receitas'!$O$7,E428='PC Receitas'!$O$8,E428='PC Receitas'!$O$9,E428='PC Receitas'!$O$10,E428='PC Receitas'!$O$11,E428='PC Receitas'!$O$12,E428='PC Receitas'!$O$13,E428='PC Receitas'!$O$14)),-I428,0))</f>
        <v>12927.7</v>
      </c>
      <c r="R428" s="153" t="e">
        <f t="shared" si="24"/>
        <v>#N/A</v>
      </c>
      <c r="S428" s="150" t="e">
        <f t="shared" si="25"/>
        <v>#N/A</v>
      </c>
      <c r="T428" s="150" t="e">
        <f t="shared" si="26"/>
        <v>#N/A</v>
      </c>
      <c r="U428" s="150" t="e">
        <f t="shared" si="27"/>
        <v>#N/A</v>
      </c>
      <c r="V428" s="154" t="e">
        <f>VLOOKUP(E428,'PC Receitas'!$O$4:$P$14,2,FALSE)</f>
        <v>#N/A</v>
      </c>
    </row>
    <row r="429" spans="3:22" ht="19.5" customHeight="1" thickTop="1" thickBot="1" x14ac:dyDescent="0.3">
      <c r="C429" s="58"/>
      <c r="D429" s="58" t="str">
        <f>IF(C429&lt;&gt;"",TEXT(C429,"00")&amp;"/05/"&amp;'Configurações Básicas'!$P$5,"")</f>
        <v/>
      </c>
      <c r="E429" s="58"/>
      <c r="F429" s="58"/>
      <c r="G429" s="58"/>
      <c r="H429" s="58"/>
      <c r="I429" s="59"/>
      <c r="J429" s="193"/>
      <c r="K429" s="60"/>
      <c r="L429" s="60"/>
      <c r="M429" s="56">
        <f>M428+IF(AND(K429="Pago",OR(E429='PC Receitas'!$O$4,E429='PC Receitas'!$O$5,E429='PC Receitas'!$O$6)),I429,IF(AND(K429="Pago",OR(E429='PC Receitas'!$O$7,E429='PC Receitas'!$O$8,E429='PC Receitas'!$O$9,E429='PC Receitas'!$O$10,E429='PC Receitas'!$O$11,E429='PC Receitas'!$O$12,E429='PC Receitas'!$O$13,E429='PC Receitas'!$O$14)),-I429,0))</f>
        <v>12927.7</v>
      </c>
      <c r="R429" s="153" t="e">
        <f t="shared" si="24"/>
        <v>#N/A</v>
      </c>
      <c r="S429" s="150" t="e">
        <f t="shared" si="25"/>
        <v>#N/A</v>
      </c>
      <c r="T429" s="150" t="e">
        <f t="shared" si="26"/>
        <v>#N/A</v>
      </c>
      <c r="U429" s="150" t="e">
        <f t="shared" si="27"/>
        <v>#N/A</v>
      </c>
      <c r="V429" s="154" t="e">
        <f>VLOOKUP(E429,'PC Receitas'!$O$4:$P$14,2,FALSE)</f>
        <v>#N/A</v>
      </c>
    </row>
    <row r="430" spans="3:22" ht="19.5" customHeight="1" thickTop="1" thickBot="1" x14ac:dyDescent="0.3">
      <c r="C430" s="58"/>
      <c r="D430" s="58" t="str">
        <f>IF(C430&lt;&gt;"",TEXT(C430,"00")&amp;"/05/"&amp;'Configurações Básicas'!$P$5,"")</f>
        <v/>
      </c>
      <c r="E430" s="58"/>
      <c r="F430" s="58"/>
      <c r="G430" s="58"/>
      <c r="H430" s="58"/>
      <c r="I430" s="59"/>
      <c r="J430" s="193"/>
      <c r="K430" s="60"/>
      <c r="L430" s="60"/>
      <c r="M430" s="56">
        <f>M429+IF(AND(K430="Pago",OR(E430='PC Receitas'!$O$4,E430='PC Receitas'!$O$5,E430='PC Receitas'!$O$6)),I430,IF(AND(K430="Pago",OR(E430='PC Receitas'!$O$7,E430='PC Receitas'!$O$8,E430='PC Receitas'!$O$9,E430='PC Receitas'!$O$10,E430='PC Receitas'!$O$11,E430='PC Receitas'!$O$12,E430='PC Receitas'!$O$13,E430='PC Receitas'!$O$14)),-I430,0))</f>
        <v>12927.7</v>
      </c>
      <c r="R430" s="153" t="e">
        <f t="shared" si="24"/>
        <v>#N/A</v>
      </c>
      <c r="S430" s="150" t="e">
        <f t="shared" si="25"/>
        <v>#N/A</v>
      </c>
      <c r="T430" s="150" t="e">
        <f t="shared" si="26"/>
        <v>#N/A</v>
      </c>
      <c r="U430" s="150" t="e">
        <f t="shared" si="27"/>
        <v>#N/A</v>
      </c>
      <c r="V430" s="154" t="e">
        <f>VLOOKUP(E430,'PC Receitas'!$O$4:$P$14,2,FALSE)</f>
        <v>#N/A</v>
      </c>
    </row>
    <row r="431" spans="3:22" ht="19.5" customHeight="1" thickTop="1" thickBot="1" x14ac:dyDescent="0.3">
      <c r="C431" s="58"/>
      <c r="D431" s="58" t="str">
        <f>IF(C431&lt;&gt;"",TEXT(C431,"00")&amp;"/05/"&amp;'Configurações Básicas'!$P$5,"")</f>
        <v/>
      </c>
      <c r="E431" s="58"/>
      <c r="F431" s="58"/>
      <c r="G431" s="58"/>
      <c r="H431" s="58"/>
      <c r="I431" s="59"/>
      <c r="J431" s="193"/>
      <c r="K431" s="60"/>
      <c r="L431" s="60"/>
      <c r="M431" s="56">
        <f>M430+IF(AND(K431="Pago",OR(E431='PC Receitas'!$O$4,E431='PC Receitas'!$O$5,E431='PC Receitas'!$O$6)),I431,IF(AND(K431="Pago",OR(E431='PC Receitas'!$O$7,E431='PC Receitas'!$O$8,E431='PC Receitas'!$O$9,E431='PC Receitas'!$O$10,E431='PC Receitas'!$O$11,E431='PC Receitas'!$O$12,E431='PC Receitas'!$O$13,E431='PC Receitas'!$O$14)),-I431,0))</f>
        <v>12927.7</v>
      </c>
      <c r="R431" s="153" t="e">
        <f t="shared" si="24"/>
        <v>#N/A</v>
      </c>
      <c r="S431" s="150" t="e">
        <f t="shared" si="25"/>
        <v>#N/A</v>
      </c>
      <c r="T431" s="150" t="e">
        <f t="shared" si="26"/>
        <v>#N/A</v>
      </c>
      <c r="U431" s="150" t="e">
        <f t="shared" si="27"/>
        <v>#N/A</v>
      </c>
      <c r="V431" s="154" t="e">
        <f>VLOOKUP(E431,'PC Receitas'!$O$4:$P$14,2,FALSE)</f>
        <v>#N/A</v>
      </c>
    </row>
    <row r="432" spans="3:22" ht="19.5" customHeight="1" thickTop="1" thickBot="1" x14ac:dyDescent="0.3">
      <c r="C432" s="58"/>
      <c r="D432" s="58" t="str">
        <f>IF(C432&lt;&gt;"",TEXT(C432,"00")&amp;"/05/"&amp;'Configurações Básicas'!$P$5,"")</f>
        <v/>
      </c>
      <c r="E432" s="58"/>
      <c r="F432" s="58"/>
      <c r="G432" s="58"/>
      <c r="H432" s="58"/>
      <c r="I432" s="59"/>
      <c r="J432" s="193"/>
      <c r="K432" s="60"/>
      <c r="L432" s="60"/>
      <c r="M432" s="56">
        <f>M431+IF(AND(K432="Pago",OR(E432='PC Receitas'!$O$4,E432='PC Receitas'!$O$5,E432='PC Receitas'!$O$6)),I432,IF(AND(K432="Pago",OR(E432='PC Receitas'!$O$7,E432='PC Receitas'!$O$8,E432='PC Receitas'!$O$9,E432='PC Receitas'!$O$10,E432='PC Receitas'!$O$11,E432='PC Receitas'!$O$12,E432='PC Receitas'!$O$13,E432='PC Receitas'!$O$14)),-I432,0))</f>
        <v>12927.7</v>
      </c>
      <c r="R432" s="153" t="e">
        <f t="shared" si="24"/>
        <v>#N/A</v>
      </c>
      <c r="S432" s="150" t="e">
        <f t="shared" si="25"/>
        <v>#N/A</v>
      </c>
      <c r="T432" s="150" t="e">
        <f t="shared" si="26"/>
        <v>#N/A</v>
      </c>
      <c r="U432" s="150" t="e">
        <f t="shared" si="27"/>
        <v>#N/A</v>
      </c>
      <c r="V432" s="154" t="e">
        <f>VLOOKUP(E432,'PC Receitas'!$O$4:$P$14,2,FALSE)</f>
        <v>#N/A</v>
      </c>
    </row>
    <row r="433" spans="3:22" ht="19.5" customHeight="1" thickTop="1" thickBot="1" x14ac:dyDescent="0.3">
      <c r="C433" s="58"/>
      <c r="D433" s="58" t="str">
        <f>IF(C433&lt;&gt;"",TEXT(C433,"00")&amp;"/05/"&amp;'Configurações Básicas'!$P$5,"")</f>
        <v/>
      </c>
      <c r="E433" s="58"/>
      <c r="F433" s="58"/>
      <c r="G433" s="58"/>
      <c r="H433" s="58"/>
      <c r="I433" s="59"/>
      <c r="J433" s="193"/>
      <c r="K433" s="60"/>
      <c r="L433" s="60"/>
      <c r="M433" s="56">
        <f>M432+IF(AND(K433="Pago",OR(E433='PC Receitas'!$O$4,E433='PC Receitas'!$O$5,E433='PC Receitas'!$O$6)),I433,IF(AND(K433="Pago",OR(E433='PC Receitas'!$O$7,E433='PC Receitas'!$O$8,E433='PC Receitas'!$O$9,E433='PC Receitas'!$O$10,E433='PC Receitas'!$O$11,E433='PC Receitas'!$O$12,E433='PC Receitas'!$O$13,E433='PC Receitas'!$O$14)),-I433,0))</f>
        <v>12927.7</v>
      </c>
      <c r="R433" s="153" t="e">
        <f t="shared" si="24"/>
        <v>#N/A</v>
      </c>
      <c r="S433" s="150" t="e">
        <f t="shared" si="25"/>
        <v>#N/A</v>
      </c>
      <c r="T433" s="150" t="e">
        <f t="shared" si="26"/>
        <v>#N/A</v>
      </c>
      <c r="U433" s="150" t="e">
        <f t="shared" si="27"/>
        <v>#N/A</v>
      </c>
      <c r="V433" s="154" t="e">
        <f>VLOOKUP(E433,'PC Receitas'!$O$4:$P$14,2,FALSE)</f>
        <v>#N/A</v>
      </c>
    </row>
    <row r="434" spans="3:22" ht="19.5" customHeight="1" thickTop="1" thickBot="1" x14ac:dyDescent="0.3">
      <c r="C434" s="58"/>
      <c r="D434" s="58" t="str">
        <f>IF(C434&lt;&gt;"",TEXT(C434,"00")&amp;"/05/"&amp;'Configurações Básicas'!$P$5,"")</f>
        <v/>
      </c>
      <c r="E434" s="58"/>
      <c r="F434" s="58"/>
      <c r="G434" s="58"/>
      <c r="H434" s="58"/>
      <c r="I434" s="59"/>
      <c r="J434" s="193"/>
      <c r="K434" s="60"/>
      <c r="L434" s="60"/>
      <c r="M434" s="56">
        <f>M433+IF(AND(K434="Pago",OR(E434='PC Receitas'!$O$4,E434='PC Receitas'!$O$5,E434='PC Receitas'!$O$6)),I434,IF(AND(K434="Pago",OR(E434='PC Receitas'!$O$7,E434='PC Receitas'!$O$8,E434='PC Receitas'!$O$9,E434='PC Receitas'!$O$10,E434='PC Receitas'!$O$11,E434='PC Receitas'!$O$12,E434='PC Receitas'!$O$13,E434='PC Receitas'!$O$14)),-I434,0))</f>
        <v>12927.7</v>
      </c>
      <c r="R434" s="153" t="e">
        <f t="shared" si="24"/>
        <v>#N/A</v>
      </c>
      <c r="S434" s="150" t="e">
        <f t="shared" si="25"/>
        <v>#N/A</v>
      </c>
      <c r="T434" s="150" t="e">
        <f t="shared" si="26"/>
        <v>#N/A</v>
      </c>
      <c r="U434" s="150" t="e">
        <f t="shared" si="27"/>
        <v>#N/A</v>
      </c>
      <c r="V434" s="154" t="e">
        <f>VLOOKUP(E434,'PC Receitas'!$O$4:$P$14,2,FALSE)</f>
        <v>#N/A</v>
      </c>
    </row>
    <row r="435" spans="3:22" ht="19.5" customHeight="1" thickTop="1" thickBot="1" x14ac:dyDescent="0.3">
      <c r="C435" s="58"/>
      <c r="D435" s="58" t="str">
        <f>IF(C435&lt;&gt;"",TEXT(C435,"00")&amp;"/05/"&amp;'Configurações Básicas'!$P$5,"")</f>
        <v/>
      </c>
      <c r="E435" s="58"/>
      <c r="F435" s="58"/>
      <c r="G435" s="58"/>
      <c r="H435" s="58"/>
      <c r="I435" s="59"/>
      <c r="J435" s="193"/>
      <c r="K435" s="60"/>
      <c r="L435" s="60"/>
      <c r="M435" s="56">
        <f>M434+IF(AND(K435="Pago",OR(E435='PC Receitas'!$O$4,E435='PC Receitas'!$O$5,E435='PC Receitas'!$O$6)),I435,IF(AND(K435="Pago",OR(E435='PC Receitas'!$O$7,E435='PC Receitas'!$O$8,E435='PC Receitas'!$O$9,E435='PC Receitas'!$O$10,E435='PC Receitas'!$O$11,E435='PC Receitas'!$O$12,E435='PC Receitas'!$O$13,E435='PC Receitas'!$O$14)),-I435,0))</f>
        <v>12927.7</v>
      </c>
      <c r="R435" s="153" t="e">
        <f t="shared" si="24"/>
        <v>#N/A</v>
      </c>
      <c r="S435" s="150" t="e">
        <f t="shared" si="25"/>
        <v>#N/A</v>
      </c>
      <c r="T435" s="150" t="e">
        <f t="shared" si="26"/>
        <v>#N/A</v>
      </c>
      <c r="U435" s="150" t="e">
        <f t="shared" si="27"/>
        <v>#N/A</v>
      </c>
      <c r="V435" s="154" t="e">
        <f>VLOOKUP(E435,'PC Receitas'!$O$4:$P$14,2,FALSE)</f>
        <v>#N/A</v>
      </c>
    </row>
    <row r="436" spans="3:22" ht="19.5" customHeight="1" thickTop="1" thickBot="1" x14ac:dyDescent="0.3">
      <c r="C436" s="58"/>
      <c r="D436" s="58" t="str">
        <f>IF(C436&lt;&gt;"",TEXT(C436,"00")&amp;"/05/"&amp;'Configurações Básicas'!$P$5,"")</f>
        <v/>
      </c>
      <c r="E436" s="58"/>
      <c r="F436" s="58"/>
      <c r="G436" s="58"/>
      <c r="H436" s="58"/>
      <c r="I436" s="59"/>
      <c r="J436" s="193"/>
      <c r="K436" s="60"/>
      <c r="L436" s="60"/>
      <c r="M436" s="56">
        <f>M435+IF(AND(K436="Pago",OR(E436='PC Receitas'!$O$4,E436='PC Receitas'!$O$5,E436='PC Receitas'!$O$6)),I436,IF(AND(K436="Pago",OR(E436='PC Receitas'!$O$7,E436='PC Receitas'!$O$8,E436='PC Receitas'!$O$9,E436='PC Receitas'!$O$10,E436='PC Receitas'!$O$11,E436='PC Receitas'!$O$12,E436='PC Receitas'!$O$13,E436='PC Receitas'!$O$14)),-I436,0))</f>
        <v>12927.7</v>
      </c>
      <c r="R436" s="153" t="e">
        <f t="shared" si="24"/>
        <v>#N/A</v>
      </c>
      <c r="S436" s="150" t="e">
        <f t="shared" si="25"/>
        <v>#N/A</v>
      </c>
      <c r="T436" s="150" t="e">
        <f t="shared" si="26"/>
        <v>#N/A</v>
      </c>
      <c r="U436" s="150" t="e">
        <f t="shared" si="27"/>
        <v>#N/A</v>
      </c>
      <c r="V436" s="154" t="e">
        <f>VLOOKUP(E436,'PC Receitas'!$O$4:$P$14,2,FALSE)</f>
        <v>#N/A</v>
      </c>
    </row>
    <row r="437" spans="3:22" ht="19.5" customHeight="1" thickTop="1" thickBot="1" x14ac:dyDescent="0.3">
      <c r="C437" s="58"/>
      <c r="D437" s="58" t="str">
        <f>IF(C437&lt;&gt;"",TEXT(C437,"00")&amp;"/05/"&amp;'Configurações Básicas'!$P$5,"")</f>
        <v/>
      </c>
      <c r="E437" s="58"/>
      <c r="F437" s="58"/>
      <c r="G437" s="58"/>
      <c r="H437" s="58"/>
      <c r="I437" s="59"/>
      <c r="J437" s="193"/>
      <c r="K437" s="60"/>
      <c r="L437" s="60"/>
      <c r="M437" s="56">
        <f>M436+IF(AND(K437="Pago",OR(E437='PC Receitas'!$O$4,E437='PC Receitas'!$O$5,E437='PC Receitas'!$O$6)),I437,IF(AND(K437="Pago",OR(E437='PC Receitas'!$O$7,E437='PC Receitas'!$O$8,E437='PC Receitas'!$O$9,E437='PC Receitas'!$O$10,E437='PC Receitas'!$O$11,E437='PC Receitas'!$O$12,E437='PC Receitas'!$O$13,E437='PC Receitas'!$O$14)),-I437,0))</f>
        <v>12927.7</v>
      </c>
      <c r="R437" s="153" t="e">
        <f t="shared" si="24"/>
        <v>#N/A</v>
      </c>
      <c r="S437" s="150" t="e">
        <f t="shared" si="25"/>
        <v>#N/A</v>
      </c>
      <c r="T437" s="150" t="e">
        <f t="shared" si="26"/>
        <v>#N/A</v>
      </c>
      <c r="U437" s="150" t="e">
        <f t="shared" si="27"/>
        <v>#N/A</v>
      </c>
      <c r="V437" s="154" t="e">
        <f>VLOOKUP(E437,'PC Receitas'!$O$4:$P$14,2,FALSE)</f>
        <v>#N/A</v>
      </c>
    </row>
    <row r="438" spans="3:22" ht="19.5" customHeight="1" thickTop="1" thickBot="1" x14ac:dyDescent="0.3">
      <c r="C438" s="58"/>
      <c r="D438" s="58" t="str">
        <f>IF(C438&lt;&gt;"",TEXT(C438,"00")&amp;"/05/"&amp;'Configurações Básicas'!$P$5,"")</f>
        <v/>
      </c>
      <c r="E438" s="58"/>
      <c r="F438" s="58"/>
      <c r="G438" s="58"/>
      <c r="H438" s="58"/>
      <c r="I438" s="59"/>
      <c r="J438" s="193"/>
      <c r="K438" s="60"/>
      <c r="L438" s="60"/>
      <c r="M438" s="56">
        <f>M437+IF(AND(K438="Pago",OR(E438='PC Receitas'!$O$4,E438='PC Receitas'!$O$5,E438='PC Receitas'!$O$6)),I438,IF(AND(K438="Pago",OR(E438='PC Receitas'!$O$7,E438='PC Receitas'!$O$8,E438='PC Receitas'!$O$9,E438='PC Receitas'!$O$10,E438='PC Receitas'!$O$11,E438='PC Receitas'!$O$12,E438='PC Receitas'!$O$13,E438='PC Receitas'!$O$14)),-I438,0))</f>
        <v>12927.7</v>
      </c>
      <c r="R438" s="153" t="e">
        <f t="shared" si="24"/>
        <v>#N/A</v>
      </c>
      <c r="S438" s="150" t="e">
        <f t="shared" si="25"/>
        <v>#N/A</v>
      </c>
      <c r="T438" s="150" t="e">
        <f t="shared" si="26"/>
        <v>#N/A</v>
      </c>
      <c r="U438" s="150" t="e">
        <f t="shared" si="27"/>
        <v>#N/A</v>
      </c>
      <c r="V438" s="154" t="e">
        <f>VLOOKUP(E438,'PC Receitas'!$O$4:$P$14,2,FALSE)</f>
        <v>#N/A</v>
      </c>
    </row>
    <row r="439" spans="3:22" ht="19.5" customHeight="1" thickTop="1" thickBot="1" x14ac:dyDescent="0.3">
      <c r="C439" s="58"/>
      <c r="D439" s="58" t="str">
        <f>IF(C439&lt;&gt;"",TEXT(C439,"00")&amp;"/05/"&amp;'Configurações Básicas'!$P$5,"")</f>
        <v/>
      </c>
      <c r="E439" s="58"/>
      <c r="F439" s="58"/>
      <c r="G439" s="58"/>
      <c r="H439" s="58"/>
      <c r="I439" s="59"/>
      <c r="J439" s="193"/>
      <c r="K439" s="60"/>
      <c r="L439" s="60"/>
      <c r="M439" s="56">
        <f>M438+IF(AND(K439="Pago",OR(E439='PC Receitas'!$O$4,E439='PC Receitas'!$O$5,E439='PC Receitas'!$O$6)),I439,IF(AND(K439="Pago",OR(E439='PC Receitas'!$O$7,E439='PC Receitas'!$O$8,E439='PC Receitas'!$O$9,E439='PC Receitas'!$O$10,E439='PC Receitas'!$O$11,E439='PC Receitas'!$O$12,E439='PC Receitas'!$O$13,E439='PC Receitas'!$O$14)),-I439,0))</f>
        <v>12927.7</v>
      </c>
      <c r="R439" s="153" t="e">
        <f t="shared" si="24"/>
        <v>#N/A</v>
      </c>
      <c r="S439" s="150" t="e">
        <f t="shared" si="25"/>
        <v>#N/A</v>
      </c>
      <c r="T439" s="150" t="e">
        <f t="shared" si="26"/>
        <v>#N/A</v>
      </c>
      <c r="U439" s="150" t="e">
        <f t="shared" si="27"/>
        <v>#N/A</v>
      </c>
      <c r="V439" s="154" t="e">
        <f>VLOOKUP(E439,'PC Receitas'!$O$4:$P$14,2,FALSE)</f>
        <v>#N/A</v>
      </c>
    </row>
    <row r="440" spans="3:22" ht="19.5" customHeight="1" thickTop="1" thickBot="1" x14ac:dyDescent="0.3">
      <c r="C440" s="58"/>
      <c r="D440" s="58" t="str">
        <f>IF(C440&lt;&gt;"",TEXT(C440,"00")&amp;"/05/"&amp;'Configurações Básicas'!$P$5,"")</f>
        <v/>
      </c>
      <c r="E440" s="58"/>
      <c r="F440" s="58"/>
      <c r="G440" s="58"/>
      <c r="H440" s="58"/>
      <c r="I440" s="59"/>
      <c r="J440" s="193"/>
      <c r="K440" s="60"/>
      <c r="L440" s="60"/>
      <c r="M440" s="56">
        <f>M439+IF(AND(K440="Pago",OR(E440='PC Receitas'!$O$4,E440='PC Receitas'!$O$5,E440='PC Receitas'!$O$6)),I440,IF(AND(K440="Pago",OR(E440='PC Receitas'!$O$7,E440='PC Receitas'!$O$8,E440='PC Receitas'!$O$9,E440='PC Receitas'!$O$10,E440='PC Receitas'!$O$11,E440='PC Receitas'!$O$12,E440='PC Receitas'!$O$13,E440='PC Receitas'!$O$14)),-I440,0))</f>
        <v>12927.7</v>
      </c>
      <c r="R440" s="153" t="e">
        <f t="shared" si="24"/>
        <v>#N/A</v>
      </c>
      <c r="S440" s="150" t="e">
        <f t="shared" si="25"/>
        <v>#N/A</v>
      </c>
      <c r="T440" s="150" t="e">
        <f t="shared" si="26"/>
        <v>#N/A</v>
      </c>
      <c r="U440" s="150" t="e">
        <f t="shared" si="27"/>
        <v>#N/A</v>
      </c>
      <c r="V440" s="154" t="e">
        <f>VLOOKUP(E440,'PC Receitas'!$O$4:$P$14,2,FALSE)</f>
        <v>#N/A</v>
      </c>
    </row>
    <row r="441" spans="3:22" ht="19.5" customHeight="1" thickTop="1" thickBot="1" x14ac:dyDescent="0.3">
      <c r="C441" s="58"/>
      <c r="D441" s="58" t="str">
        <f>IF(C441&lt;&gt;"",TEXT(C441,"00")&amp;"/05/"&amp;'Configurações Básicas'!$P$5,"")</f>
        <v/>
      </c>
      <c r="E441" s="58"/>
      <c r="F441" s="58"/>
      <c r="G441" s="58"/>
      <c r="H441" s="58"/>
      <c r="I441" s="59"/>
      <c r="J441" s="193"/>
      <c r="K441" s="60"/>
      <c r="L441" s="60"/>
      <c r="M441" s="56">
        <f>M440+IF(AND(K441="Pago",OR(E441='PC Receitas'!$O$4,E441='PC Receitas'!$O$5,E441='PC Receitas'!$O$6)),I441,IF(AND(K441="Pago",OR(E441='PC Receitas'!$O$7,E441='PC Receitas'!$O$8,E441='PC Receitas'!$O$9,E441='PC Receitas'!$O$10,E441='PC Receitas'!$O$11,E441='PC Receitas'!$O$12,E441='PC Receitas'!$O$13,E441='PC Receitas'!$O$14)),-I441,0))</f>
        <v>12927.7</v>
      </c>
      <c r="R441" s="153" t="e">
        <f t="shared" si="24"/>
        <v>#N/A</v>
      </c>
      <c r="S441" s="150" t="e">
        <f t="shared" si="25"/>
        <v>#N/A</v>
      </c>
      <c r="T441" s="150" t="e">
        <f t="shared" si="26"/>
        <v>#N/A</v>
      </c>
      <c r="U441" s="150" t="e">
        <f t="shared" si="27"/>
        <v>#N/A</v>
      </c>
      <c r="V441" s="154" t="e">
        <f>VLOOKUP(E441,'PC Receitas'!$O$4:$P$14,2,FALSE)</f>
        <v>#N/A</v>
      </c>
    </row>
    <row r="442" spans="3:22" ht="19.5" customHeight="1" thickTop="1" thickBot="1" x14ac:dyDescent="0.3">
      <c r="C442" s="58"/>
      <c r="D442" s="58" t="str">
        <f>IF(C442&lt;&gt;"",TEXT(C442,"00")&amp;"/05/"&amp;'Configurações Básicas'!$P$5,"")</f>
        <v/>
      </c>
      <c r="E442" s="58"/>
      <c r="F442" s="58"/>
      <c r="G442" s="58"/>
      <c r="H442" s="58"/>
      <c r="I442" s="59"/>
      <c r="J442" s="193"/>
      <c r="K442" s="60"/>
      <c r="L442" s="60"/>
      <c r="M442" s="56">
        <f>M441+IF(AND(K442="Pago",OR(E442='PC Receitas'!$O$4,E442='PC Receitas'!$O$5,E442='PC Receitas'!$O$6)),I442,IF(AND(K442="Pago",OR(E442='PC Receitas'!$O$7,E442='PC Receitas'!$O$8,E442='PC Receitas'!$O$9,E442='PC Receitas'!$O$10,E442='PC Receitas'!$O$11,E442='PC Receitas'!$O$12,E442='PC Receitas'!$O$13,E442='PC Receitas'!$O$14)),-I442,0))</f>
        <v>12927.7</v>
      </c>
      <c r="R442" s="153" t="e">
        <f t="shared" si="24"/>
        <v>#N/A</v>
      </c>
      <c r="S442" s="150" t="e">
        <f t="shared" si="25"/>
        <v>#N/A</v>
      </c>
      <c r="T442" s="150" t="e">
        <f t="shared" si="26"/>
        <v>#N/A</v>
      </c>
      <c r="U442" s="150" t="e">
        <f t="shared" si="27"/>
        <v>#N/A</v>
      </c>
      <c r="V442" s="154" t="e">
        <f>VLOOKUP(E442,'PC Receitas'!$O$4:$P$14,2,FALSE)</f>
        <v>#N/A</v>
      </c>
    </row>
    <row r="443" spans="3:22" ht="19.5" customHeight="1" thickTop="1" thickBot="1" x14ac:dyDescent="0.3">
      <c r="C443" s="58"/>
      <c r="D443" s="58" t="str">
        <f>IF(C443&lt;&gt;"",TEXT(C443,"00")&amp;"/05/"&amp;'Configurações Básicas'!$P$5,"")</f>
        <v/>
      </c>
      <c r="E443" s="58"/>
      <c r="F443" s="58"/>
      <c r="G443" s="58"/>
      <c r="H443" s="58"/>
      <c r="I443" s="59"/>
      <c r="J443" s="193"/>
      <c r="K443" s="60"/>
      <c r="L443" s="60"/>
      <c r="M443" s="56">
        <f>M442+IF(AND(K443="Pago",OR(E443='PC Receitas'!$O$4,E443='PC Receitas'!$O$5,E443='PC Receitas'!$O$6)),I443,IF(AND(K443="Pago",OR(E443='PC Receitas'!$O$7,E443='PC Receitas'!$O$8,E443='PC Receitas'!$O$9,E443='PC Receitas'!$O$10,E443='PC Receitas'!$O$11,E443='PC Receitas'!$O$12,E443='PC Receitas'!$O$13,E443='PC Receitas'!$O$14)),-I443,0))</f>
        <v>12927.7</v>
      </c>
      <c r="R443" s="153" t="e">
        <f t="shared" si="24"/>
        <v>#N/A</v>
      </c>
      <c r="S443" s="150" t="e">
        <f t="shared" si="25"/>
        <v>#N/A</v>
      </c>
      <c r="T443" s="150" t="e">
        <f t="shared" si="26"/>
        <v>#N/A</v>
      </c>
      <c r="U443" s="150" t="e">
        <f t="shared" si="27"/>
        <v>#N/A</v>
      </c>
      <c r="V443" s="154" t="e">
        <f>VLOOKUP(E443,'PC Receitas'!$O$4:$P$14,2,FALSE)</f>
        <v>#N/A</v>
      </c>
    </row>
    <row r="444" spans="3:22" ht="19.5" customHeight="1" thickTop="1" thickBot="1" x14ac:dyDescent="0.3">
      <c r="C444" s="58"/>
      <c r="D444" s="58" t="str">
        <f>IF(C444&lt;&gt;"",TEXT(C444,"00")&amp;"/05/"&amp;'Configurações Básicas'!$P$5,"")</f>
        <v/>
      </c>
      <c r="E444" s="58"/>
      <c r="F444" s="58"/>
      <c r="G444" s="58"/>
      <c r="H444" s="58"/>
      <c r="I444" s="59"/>
      <c r="J444" s="193"/>
      <c r="K444" s="60"/>
      <c r="L444" s="60"/>
      <c r="M444" s="56">
        <f>M443+IF(AND(K444="Pago",OR(E444='PC Receitas'!$O$4,E444='PC Receitas'!$O$5,E444='PC Receitas'!$O$6)),I444,IF(AND(K444="Pago",OR(E444='PC Receitas'!$O$7,E444='PC Receitas'!$O$8,E444='PC Receitas'!$O$9,E444='PC Receitas'!$O$10,E444='PC Receitas'!$O$11,E444='PC Receitas'!$O$12,E444='PC Receitas'!$O$13,E444='PC Receitas'!$O$14)),-I444,0))</f>
        <v>12927.7</v>
      </c>
      <c r="R444" s="153" t="e">
        <f t="shared" si="24"/>
        <v>#N/A</v>
      </c>
      <c r="S444" s="150" t="e">
        <f t="shared" si="25"/>
        <v>#N/A</v>
      </c>
      <c r="T444" s="150" t="e">
        <f t="shared" si="26"/>
        <v>#N/A</v>
      </c>
      <c r="U444" s="150" t="e">
        <f t="shared" si="27"/>
        <v>#N/A</v>
      </c>
      <c r="V444" s="154" t="e">
        <f>VLOOKUP(E444,'PC Receitas'!$O$4:$P$14,2,FALSE)</f>
        <v>#N/A</v>
      </c>
    </row>
    <row r="445" spans="3:22" ht="19.5" customHeight="1" thickTop="1" thickBot="1" x14ac:dyDescent="0.3">
      <c r="C445" s="58"/>
      <c r="D445" s="58" t="str">
        <f>IF(C445&lt;&gt;"",TEXT(C445,"00")&amp;"/05/"&amp;'Configurações Básicas'!$P$5,"")</f>
        <v/>
      </c>
      <c r="E445" s="58"/>
      <c r="F445" s="58"/>
      <c r="G445" s="58"/>
      <c r="H445" s="58"/>
      <c r="I445" s="59"/>
      <c r="J445" s="193"/>
      <c r="K445" s="60"/>
      <c r="L445" s="60"/>
      <c r="M445" s="56">
        <f>M444+IF(AND(K445="Pago",OR(E445='PC Receitas'!$O$4,E445='PC Receitas'!$O$5,E445='PC Receitas'!$O$6)),I445,IF(AND(K445="Pago",OR(E445='PC Receitas'!$O$7,E445='PC Receitas'!$O$8,E445='PC Receitas'!$O$9,E445='PC Receitas'!$O$10,E445='PC Receitas'!$O$11,E445='PC Receitas'!$O$12,E445='PC Receitas'!$O$13,E445='PC Receitas'!$O$14)),-I445,0))</f>
        <v>12927.7</v>
      </c>
      <c r="R445" s="153" t="e">
        <f t="shared" si="24"/>
        <v>#N/A</v>
      </c>
      <c r="S445" s="150" t="e">
        <f t="shared" si="25"/>
        <v>#N/A</v>
      </c>
      <c r="T445" s="150" t="e">
        <f t="shared" si="26"/>
        <v>#N/A</v>
      </c>
      <c r="U445" s="150" t="e">
        <f t="shared" si="27"/>
        <v>#N/A</v>
      </c>
      <c r="V445" s="154" t="e">
        <f>VLOOKUP(E445,'PC Receitas'!$O$4:$P$14,2,FALSE)</f>
        <v>#N/A</v>
      </c>
    </row>
    <row r="446" spans="3:22" ht="19.5" customHeight="1" thickTop="1" thickBot="1" x14ac:dyDescent="0.3">
      <c r="C446" s="58"/>
      <c r="D446" s="58" t="str">
        <f>IF(C446&lt;&gt;"",TEXT(C446,"00")&amp;"/05/"&amp;'Configurações Básicas'!$P$5,"")</f>
        <v/>
      </c>
      <c r="E446" s="58"/>
      <c r="F446" s="58"/>
      <c r="G446" s="58"/>
      <c r="H446" s="58"/>
      <c r="I446" s="59"/>
      <c r="J446" s="193"/>
      <c r="K446" s="60"/>
      <c r="L446" s="60"/>
      <c r="M446" s="56">
        <f>M445+IF(AND(K446="Pago",OR(E446='PC Receitas'!$O$4,E446='PC Receitas'!$O$5,E446='PC Receitas'!$O$6)),I446,IF(AND(K446="Pago",OR(E446='PC Receitas'!$O$7,E446='PC Receitas'!$O$8,E446='PC Receitas'!$O$9,E446='PC Receitas'!$O$10,E446='PC Receitas'!$O$11,E446='PC Receitas'!$O$12,E446='PC Receitas'!$O$13,E446='PC Receitas'!$O$14)),-I446,0))</f>
        <v>12927.7</v>
      </c>
      <c r="R446" s="153" t="e">
        <f t="shared" si="24"/>
        <v>#N/A</v>
      </c>
      <c r="S446" s="150" t="e">
        <f t="shared" si="25"/>
        <v>#N/A</v>
      </c>
      <c r="T446" s="150" t="e">
        <f t="shared" si="26"/>
        <v>#N/A</v>
      </c>
      <c r="U446" s="150" t="e">
        <f t="shared" si="27"/>
        <v>#N/A</v>
      </c>
      <c r="V446" s="154" t="e">
        <f>VLOOKUP(E446,'PC Receitas'!$O$4:$P$14,2,FALSE)</f>
        <v>#N/A</v>
      </c>
    </row>
    <row r="447" spans="3:22" ht="19.5" customHeight="1" thickTop="1" thickBot="1" x14ac:dyDescent="0.3">
      <c r="C447" s="58"/>
      <c r="D447" s="58" t="str">
        <f>IF(C447&lt;&gt;"",TEXT(C447,"00")&amp;"/05/"&amp;'Configurações Básicas'!$P$5,"")</f>
        <v/>
      </c>
      <c r="E447" s="58"/>
      <c r="F447" s="58"/>
      <c r="G447" s="58"/>
      <c r="H447" s="58"/>
      <c r="I447" s="59"/>
      <c r="J447" s="193"/>
      <c r="K447" s="60"/>
      <c r="L447" s="60"/>
      <c r="M447" s="56">
        <f>M446+IF(AND(K447="Pago",OR(E447='PC Receitas'!$O$4,E447='PC Receitas'!$O$5,E447='PC Receitas'!$O$6)),I447,IF(AND(K447="Pago",OR(E447='PC Receitas'!$O$7,E447='PC Receitas'!$O$8,E447='PC Receitas'!$O$9,E447='PC Receitas'!$O$10,E447='PC Receitas'!$O$11,E447='PC Receitas'!$O$12,E447='PC Receitas'!$O$13,E447='PC Receitas'!$O$14)),-I447,0))</f>
        <v>12927.7</v>
      </c>
      <c r="R447" s="153" t="e">
        <f t="shared" si="24"/>
        <v>#N/A</v>
      </c>
      <c r="S447" s="150" t="e">
        <f t="shared" si="25"/>
        <v>#N/A</v>
      </c>
      <c r="T447" s="150" t="e">
        <f t="shared" si="26"/>
        <v>#N/A</v>
      </c>
      <c r="U447" s="150" t="e">
        <f t="shared" si="27"/>
        <v>#N/A</v>
      </c>
      <c r="V447" s="154" t="e">
        <f>VLOOKUP(E447,'PC Receitas'!$O$4:$P$14,2,FALSE)</f>
        <v>#N/A</v>
      </c>
    </row>
    <row r="448" spans="3:22" ht="19.5" customHeight="1" thickTop="1" thickBot="1" x14ac:dyDescent="0.3">
      <c r="C448" s="58"/>
      <c r="D448" s="58" t="str">
        <f>IF(C448&lt;&gt;"",TEXT(C448,"00")&amp;"/05/"&amp;'Configurações Básicas'!$P$5,"")</f>
        <v/>
      </c>
      <c r="E448" s="58"/>
      <c r="F448" s="58"/>
      <c r="G448" s="58"/>
      <c r="H448" s="58"/>
      <c r="I448" s="59"/>
      <c r="J448" s="193"/>
      <c r="K448" s="60"/>
      <c r="L448" s="60"/>
      <c r="M448" s="56">
        <f>M447+IF(AND(K448="Pago",OR(E448='PC Receitas'!$O$4,E448='PC Receitas'!$O$5,E448='PC Receitas'!$O$6)),I448,IF(AND(K448="Pago",OR(E448='PC Receitas'!$O$7,E448='PC Receitas'!$O$8,E448='PC Receitas'!$O$9,E448='PC Receitas'!$O$10,E448='PC Receitas'!$O$11,E448='PC Receitas'!$O$12,E448='PC Receitas'!$O$13,E448='PC Receitas'!$O$14)),-I448,0))</f>
        <v>12927.7</v>
      </c>
      <c r="R448" s="153" t="e">
        <f t="shared" si="24"/>
        <v>#N/A</v>
      </c>
      <c r="S448" s="150" t="e">
        <f t="shared" si="25"/>
        <v>#N/A</v>
      </c>
      <c r="T448" s="150" t="e">
        <f t="shared" si="26"/>
        <v>#N/A</v>
      </c>
      <c r="U448" s="150" t="e">
        <f t="shared" si="27"/>
        <v>#N/A</v>
      </c>
      <c r="V448" s="154" t="e">
        <f>VLOOKUP(E448,'PC Receitas'!$O$4:$P$14,2,FALSE)</f>
        <v>#N/A</v>
      </c>
    </row>
    <row r="449" spans="3:22" ht="19.5" customHeight="1" thickTop="1" thickBot="1" x14ac:dyDescent="0.3">
      <c r="C449" s="58"/>
      <c r="D449" s="58" t="str">
        <f>IF(C449&lt;&gt;"",TEXT(C449,"00")&amp;"/05/"&amp;'Configurações Básicas'!$P$5,"")</f>
        <v/>
      </c>
      <c r="E449" s="58"/>
      <c r="F449" s="58"/>
      <c r="G449" s="58"/>
      <c r="H449" s="58"/>
      <c r="I449" s="59"/>
      <c r="J449" s="193"/>
      <c r="K449" s="60"/>
      <c r="L449" s="60"/>
      <c r="M449" s="56">
        <f>M448+IF(AND(K449="Pago",OR(E449='PC Receitas'!$O$4,E449='PC Receitas'!$O$5,E449='PC Receitas'!$O$6)),I449,IF(AND(K449="Pago",OR(E449='PC Receitas'!$O$7,E449='PC Receitas'!$O$8,E449='PC Receitas'!$O$9,E449='PC Receitas'!$O$10,E449='PC Receitas'!$O$11,E449='PC Receitas'!$O$12,E449='PC Receitas'!$O$13,E449='PC Receitas'!$O$14)),-I449,0))</f>
        <v>12927.7</v>
      </c>
      <c r="R449" s="153" t="e">
        <f t="shared" si="24"/>
        <v>#N/A</v>
      </c>
      <c r="S449" s="150" t="e">
        <f t="shared" si="25"/>
        <v>#N/A</v>
      </c>
      <c r="T449" s="150" t="e">
        <f t="shared" si="26"/>
        <v>#N/A</v>
      </c>
      <c r="U449" s="150" t="e">
        <f t="shared" si="27"/>
        <v>#N/A</v>
      </c>
      <c r="V449" s="154" t="e">
        <f>VLOOKUP(E449,'PC Receitas'!$O$4:$P$14,2,FALSE)</f>
        <v>#N/A</v>
      </c>
    </row>
    <row r="450" spans="3:22" ht="19.5" customHeight="1" thickTop="1" thickBot="1" x14ac:dyDescent="0.3">
      <c r="C450" s="58"/>
      <c r="D450" s="58" t="str">
        <f>IF(C450&lt;&gt;"",TEXT(C450,"00")&amp;"/05/"&amp;'Configurações Básicas'!$P$5,"")</f>
        <v/>
      </c>
      <c r="E450" s="58"/>
      <c r="F450" s="58"/>
      <c r="G450" s="58"/>
      <c r="H450" s="58"/>
      <c r="I450" s="59"/>
      <c r="J450" s="193"/>
      <c r="K450" s="60"/>
      <c r="L450" s="60"/>
      <c r="M450" s="56">
        <f>M449+IF(AND(K450="Pago",OR(E450='PC Receitas'!$O$4,E450='PC Receitas'!$O$5,E450='PC Receitas'!$O$6)),I450,IF(AND(K450="Pago",OR(E450='PC Receitas'!$O$7,E450='PC Receitas'!$O$8,E450='PC Receitas'!$O$9,E450='PC Receitas'!$O$10,E450='PC Receitas'!$O$11,E450='PC Receitas'!$O$12,E450='PC Receitas'!$O$13,E450='PC Receitas'!$O$14)),-I450,0))</f>
        <v>12927.7</v>
      </c>
      <c r="R450" s="153" t="e">
        <f t="shared" si="24"/>
        <v>#N/A</v>
      </c>
      <c r="S450" s="150" t="e">
        <f t="shared" si="25"/>
        <v>#N/A</v>
      </c>
      <c r="T450" s="150" t="e">
        <f t="shared" si="26"/>
        <v>#N/A</v>
      </c>
      <c r="U450" s="150" t="e">
        <f t="shared" si="27"/>
        <v>#N/A</v>
      </c>
      <c r="V450" s="154" t="e">
        <f>VLOOKUP(E450,'PC Receitas'!$O$4:$P$14,2,FALSE)</f>
        <v>#N/A</v>
      </c>
    </row>
    <row r="451" spans="3:22" ht="19.5" customHeight="1" thickTop="1" thickBot="1" x14ac:dyDescent="0.3">
      <c r="C451" s="58"/>
      <c r="D451" s="58" t="str">
        <f>IF(C451&lt;&gt;"",TEXT(C451,"00")&amp;"/05/"&amp;'Configurações Básicas'!$P$5,"")</f>
        <v/>
      </c>
      <c r="E451" s="58"/>
      <c r="F451" s="58"/>
      <c r="G451" s="58"/>
      <c r="H451" s="58"/>
      <c r="I451" s="59"/>
      <c r="J451" s="193"/>
      <c r="K451" s="60"/>
      <c r="L451" s="60"/>
      <c r="M451" s="56">
        <f>M450+IF(AND(K451="Pago",OR(E451='PC Receitas'!$O$4,E451='PC Receitas'!$O$5,E451='PC Receitas'!$O$6)),I451,IF(AND(K451="Pago",OR(E451='PC Receitas'!$O$7,E451='PC Receitas'!$O$8,E451='PC Receitas'!$O$9,E451='PC Receitas'!$O$10,E451='PC Receitas'!$O$11,E451='PC Receitas'!$O$12,E451='PC Receitas'!$O$13,E451='PC Receitas'!$O$14)),-I451,0))</f>
        <v>12927.7</v>
      </c>
      <c r="R451" s="153" t="e">
        <f t="shared" si="24"/>
        <v>#N/A</v>
      </c>
      <c r="S451" s="150" t="e">
        <f t="shared" si="25"/>
        <v>#N/A</v>
      </c>
      <c r="T451" s="150" t="e">
        <f t="shared" si="26"/>
        <v>#N/A</v>
      </c>
      <c r="U451" s="150" t="e">
        <f t="shared" si="27"/>
        <v>#N/A</v>
      </c>
      <c r="V451" s="154" t="e">
        <f>VLOOKUP(E451,'PC Receitas'!$O$4:$P$14,2,FALSE)</f>
        <v>#N/A</v>
      </c>
    </row>
    <row r="452" spans="3:22" ht="19.5" customHeight="1" thickTop="1" thickBot="1" x14ac:dyDescent="0.3">
      <c r="C452" s="58"/>
      <c r="D452" s="58" t="str">
        <f>IF(C452&lt;&gt;"",TEXT(C452,"00")&amp;"/05/"&amp;'Configurações Básicas'!$P$5,"")</f>
        <v/>
      </c>
      <c r="E452" s="58"/>
      <c r="F452" s="58"/>
      <c r="G452" s="58"/>
      <c r="H452" s="58"/>
      <c r="I452" s="59"/>
      <c r="J452" s="193"/>
      <c r="K452" s="60"/>
      <c r="L452" s="60"/>
      <c r="M452" s="56">
        <f>M451+IF(AND(K452="Pago",OR(E452='PC Receitas'!$O$4,E452='PC Receitas'!$O$5,E452='PC Receitas'!$O$6)),I452,IF(AND(K452="Pago",OR(E452='PC Receitas'!$O$7,E452='PC Receitas'!$O$8,E452='PC Receitas'!$O$9,E452='PC Receitas'!$O$10,E452='PC Receitas'!$O$11,E452='PC Receitas'!$O$12,E452='PC Receitas'!$O$13,E452='PC Receitas'!$O$14)),-I452,0))</f>
        <v>12927.7</v>
      </c>
      <c r="R452" s="153" t="e">
        <f t="shared" si="24"/>
        <v>#N/A</v>
      </c>
      <c r="S452" s="150" t="e">
        <f t="shared" si="25"/>
        <v>#N/A</v>
      </c>
      <c r="T452" s="150" t="e">
        <f t="shared" si="26"/>
        <v>#N/A</v>
      </c>
      <c r="U452" s="150" t="e">
        <f t="shared" si="27"/>
        <v>#N/A</v>
      </c>
      <c r="V452" s="154" t="e">
        <f>VLOOKUP(E452,'PC Receitas'!$O$4:$P$14,2,FALSE)</f>
        <v>#N/A</v>
      </c>
    </row>
    <row r="453" spans="3:22" ht="19.5" customHeight="1" thickTop="1" thickBot="1" x14ac:dyDescent="0.3">
      <c r="C453" s="58"/>
      <c r="D453" s="58" t="str">
        <f>IF(C453&lt;&gt;"",TEXT(C453,"00")&amp;"/05/"&amp;'Configurações Básicas'!$P$5,"")</f>
        <v/>
      </c>
      <c r="E453" s="58"/>
      <c r="F453" s="58"/>
      <c r="G453" s="58"/>
      <c r="H453" s="58"/>
      <c r="I453" s="59"/>
      <c r="J453" s="193"/>
      <c r="K453" s="60"/>
      <c r="L453" s="60"/>
      <c r="M453" s="56">
        <f>M452+IF(AND(K453="Pago",OR(E453='PC Receitas'!$O$4,E453='PC Receitas'!$O$5,E453='PC Receitas'!$O$6)),I453,IF(AND(K453="Pago",OR(E453='PC Receitas'!$O$7,E453='PC Receitas'!$O$8,E453='PC Receitas'!$O$9,E453='PC Receitas'!$O$10,E453='PC Receitas'!$O$11,E453='PC Receitas'!$O$12,E453='PC Receitas'!$O$13,E453='PC Receitas'!$O$14)),-I453,0))</f>
        <v>12927.7</v>
      </c>
      <c r="R453" s="153" t="e">
        <f t="shared" si="24"/>
        <v>#N/A</v>
      </c>
      <c r="S453" s="150" t="e">
        <f t="shared" si="25"/>
        <v>#N/A</v>
      </c>
      <c r="T453" s="150" t="e">
        <f t="shared" si="26"/>
        <v>#N/A</v>
      </c>
      <c r="U453" s="150" t="e">
        <f t="shared" si="27"/>
        <v>#N/A</v>
      </c>
      <c r="V453" s="154" t="e">
        <f>VLOOKUP(E453,'PC Receitas'!$O$4:$P$14,2,FALSE)</f>
        <v>#N/A</v>
      </c>
    </row>
    <row r="454" spans="3:22" ht="19.5" customHeight="1" thickTop="1" thickBot="1" x14ac:dyDescent="0.3">
      <c r="C454" s="58"/>
      <c r="D454" s="58" t="str">
        <f>IF(C454&lt;&gt;"",TEXT(C454,"00")&amp;"/05/"&amp;'Configurações Básicas'!$P$5,"")</f>
        <v/>
      </c>
      <c r="E454" s="58"/>
      <c r="F454" s="58"/>
      <c r="G454" s="58"/>
      <c r="H454" s="58"/>
      <c r="I454" s="59"/>
      <c r="J454" s="193"/>
      <c r="K454" s="60"/>
      <c r="L454" s="60"/>
      <c r="M454" s="56">
        <f>M453+IF(AND(K454="Pago",OR(E454='PC Receitas'!$O$4,E454='PC Receitas'!$O$5,E454='PC Receitas'!$O$6)),I454,IF(AND(K454="Pago",OR(E454='PC Receitas'!$O$7,E454='PC Receitas'!$O$8,E454='PC Receitas'!$O$9,E454='PC Receitas'!$O$10,E454='PC Receitas'!$O$11,E454='PC Receitas'!$O$12,E454='PC Receitas'!$O$13,E454='PC Receitas'!$O$14)),-I454,0))</f>
        <v>12927.7</v>
      </c>
      <c r="R454" s="153" t="e">
        <f t="shared" ref="R454:R517" si="28">IF(V454="Despesas_com_RH","Despesa",IF(V454="Despesas_Operacionais","Despesa",IF(V454="Despesas_com_Marketing","Despesa",IF(V454="Impostos","Despesa",IF(V454="Investimentos","Despesa","")))))</f>
        <v>#N/A</v>
      </c>
      <c r="S454" s="150" t="e">
        <f t="shared" ref="S454:S517" si="29">IF(V454="Despesas_com_Produtos","Despesa",IF(V454="Despesas_com_Serviços","Despesa",IF(V454="Despesas_Não_Operacionais","Despesa","")))</f>
        <v>#N/A</v>
      </c>
      <c r="T454" s="150" t="e">
        <f t="shared" ref="T454:T517" si="30">IF(V454="Receitas_com_Produtos","Receita",IF(V454="Receitas_com_Serviços","Receita",IF(V454="Receitas_Não_Operacionais","Receita","")))</f>
        <v>#N/A</v>
      </c>
      <c r="U454" s="150" t="e">
        <f t="shared" ref="U454:U517" si="31">IF(R454&lt;&gt;"",R454,IF(S454&lt;&gt;"",S454,IF(T454&lt;&gt;"",T454,"")))</f>
        <v>#N/A</v>
      </c>
      <c r="V454" s="154" t="e">
        <f>VLOOKUP(E454,'PC Receitas'!$O$4:$P$14,2,FALSE)</f>
        <v>#N/A</v>
      </c>
    </row>
    <row r="455" spans="3:22" ht="19.5" customHeight="1" thickTop="1" thickBot="1" x14ac:dyDescent="0.3">
      <c r="C455" s="58"/>
      <c r="D455" s="58" t="str">
        <f>IF(C455&lt;&gt;"",TEXT(C455,"00")&amp;"/05/"&amp;'Configurações Básicas'!$P$5,"")</f>
        <v/>
      </c>
      <c r="E455" s="58"/>
      <c r="F455" s="58"/>
      <c r="G455" s="58"/>
      <c r="H455" s="58"/>
      <c r="I455" s="59"/>
      <c r="J455" s="193"/>
      <c r="K455" s="60"/>
      <c r="L455" s="60"/>
      <c r="M455" s="56">
        <f>M454+IF(AND(K455="Pago",OR(E455='PC Receitas'!$O$4,E455='PC Receitas'!$O$5,E455='PC Receitas'!$O$6)),I455,IF(AND(K455="Pago",OR(E455='PC Receitas'!$O$7,E455='PC Receitas'!$O$8,E455='PC Receitas'!$O$9,E455='PC Receitas'!$O$10,E455='PC Receitas'!$O$11,E455='PC Receitas'!$O$12,E455='PC Receitas'!$O$13,E455='PC Receitas'!$O$14)),-I455,0))</f>
        <v>12927.7</v>
      </c>
      <c r="R455" s="153" t="e">
        <f t="shared" si="28"/>
        <v>#N/A</v>
      </c>
      <c r="S455" s="150" t="e">
        <f t="shared" si="29"/>
        <v>#N/A</v>
      </c>
      <c r="T455" s="150" t="e">
        <f t="shared" si="30"/>
        <v>#N/A</v>
      </c>
      <c r="U455" s="150" t="e">
        <f t="shared" si="31"/>
        <v>#N/A</v>
      </c>
      <c r="V455" s="154" t="e">
        <f>VLOOKUP(E455,'PC Receitas'!$O$4:$P$14,2,FALSE)</f>
        <v>#N/A</v>
      </c>
    </row>
    <row r="456" spans="3:22" ht="19.5" customHeight="1" thickTop="1" thickBot="1" x14ac:dyDescent="0.3">
      <c r="C456" s="58"/>
      <c r="D456" s="58" t="str">
        <f>IF(C456&lt;&gt;"",TEXT(C456,"00")&amp;"/05/"&amp;'Configurações Básicas'!$P$5,"")</f>
        <v/>
      </c>
      <c r="E456" s="58"/>
      <c r="F456" s="58"/>
      <c r="G456" s="58"/>
      <c r="H456" s="58"/>
      <c r="I456" s="59"/>
      <c r="J456" s="193"/>
      <c r="K456" s="60"/>
      <c r="L456" s="60"/>
      <c r="M456" s="56">
        <f>M455+IF(AND(K456="Pago",OR(E456='PC Receitas'!$O$4,E456='PC Receitas'!$O$5,E456='PC Receitas'!$O$6)),I456,IF(AND(K456="Pago",OR(E456='PC Receitas'!$O$7,E456='PC Receitas'!$O$8,E456='PC Receitas'!$O$9,E456='PC Receitas'!$O$10,E456='PC Receitas'!$O$11,E456='PC Receitas'!$O$12,E456='PC Receitas'!$O$13,E456='PC Receitas'!$O$14)),-I456,0))</f>
        <v>12927.7</v>
      </c>
      <c r="R456" s="153" t="e">
        <f t="shared" si="28"/>
        <v>#N/A</v>
      </c>
      <c r="S456" s="150" t="e">
        <f t="shared" si="29"/>
        <v>#N/A</v>
      </c>
      <c r="T456" s="150" t="e">
        <f t="shared" si="30"/>
        <v>#N/A</v>
      </c>
      <c r="U456" s="150" t="e">
        <f t="shared" si="31"/>
        <v>#N/A</v>
      </c>
      <c r="V456" s="154" t="e">
        <f>VLOOKUP(E456,'PC Receitas'!$O$4:$P$14,2,FALSE)</f>
        <v>#N/A</v>
      </c>
    </row>
    <row r="457" spans="3:22" ht="19.5" customHeight="1" thickTop="1" thickBot="1" x14ac:dyDescent="0.3">
      <c r="C457" s="58"/>
      <c r="D457" s="58" t="str">
        <f>IF(C457&lt;&gt;"",TEXT(C457,"00")&amp;"/05/"&amp;'Configurações Básicas'!$P$5,"")</f>
        <v/>
      </c>
      <c r="E457" s="58"/>
      <c r="F457" s="58"/>
      <c r="G457" s="58"/>
      <c r="H457" s="58"/>
      <c r="I457" s="59"/>
      <c r="J457" s="193"/>
      <c r="K457" s="60"/>
      <c r="L457" s="60"/>
      <c r="M457" s="56">
        <f>M456+IF(AND(K457="Pago",OR(E457='PC Receitas'!$O$4,E457='PC Receitas'!$O$5,E457='PC Receitas'!$O$6)),I457,IF(AND(K457="Pago",OR(E457='PC Receitas'!$O$7,E457='PC Receitas'!$O$8,E457='PC Receitas'!$O$9,E457='PC Receitas'!$O$10,E457='PC Receitas'!$O$11,E457='PC Receitas'!$O$12,E457='PC Receitas'!$O$13,E457='PC Receitas'!$O$14)),-I457,0))</f>
        <v>12927.7</v>
      </c>
      <c r="R457" s="153" t="e">
        <f t="shared" si="28"/>
        <v>#N/A</v>
      </c>
      <c r="S457" s="150" t="e">
        <f t="shared" si="29"/>
        <v>#N/A</v>
      </c>
      <c r="T457" s="150" t="e">
        <f t="shared" si="30"/>
        <v>#N/A</v>
      </c>
      <c r="U457" s="150" t="e">
        <f t="shared" si="31"/>
        <v>#N/A</v>
      </c>
      <c r="V457" s="154" t="e">
        <f>VLOOKUP(E457,'PC Receitas'!$O$4:$P$14,2,FALSE)</f>
        <v>#N/A</v>
      </c>
    </row>
    <row r="458" spans="3:22" ht="19.5" customHeight="1" thickTop="1" thickBot="1" x14ac:dyDescent="0.3">
      <c r="C458" s="58"/>
      <c r="D458" s="58" t="str">
        <f>IF(C458&lt;&gt;"",TEXT(C458,"00")&amp;"/05/"&amp;'Configurações Básicas'!$P$5,"")</f>
        <v/>
      </c>
      <c r="E458" s="58"/>
      <c r="F458" s="58"/>
      <c r="G458" s="58"/>
      <c r="H458" s="58"/>
      <c r="I458" s="59"/>
      <c r="J458" s="193"/>
      <c r="K458" s="60"/>
      <c r="L458" s="60"/>
      <c r="M458" s="56">
        <f>M457+IF(AND(K458="Pago",OR(E458='PC Receitas'!$O$4,E458='PC Receitas'!$O$5,E458='PC Receitas'!$O$6)),I458,IF(AND(K458="Pago",OR(E458='PC Receitas'!$O$7,E458='PC Receitas'!$O$8,E458='PC Receitas'!$O$9,E458='PC Receitas'!$O$10,E458='PC Receitas'!$O$11,E458='PC Receitas'!$O$12,E458='PC Receitas'!$O$13,E458='PC Receitas'!$O$14)),-I458,0))</f>
        <v>12927.7</v>
      </c>
      <c r="R458" s="153" t="e">
        <f t="shared" si="28"/>
        <v>#N/A</v>
      </c>
      <c r="S458" s="150" t="e">
        <f t="shared" si="29"/>
        <v>#N/A</v>
      </c>
      <c r="T458" s="150" t="e">
        <f t="shared" si="30"/>
        <v>#N/A</v>
      </c>
      <c r="U458" s="150" t="e">
        <f t="shared" si="31"/>
        <v>#N/A</v>
      </c>
      <c r="V458" s="154" t="e">
        <f>VLOOKUP(E458,'PC Receitas'!$O$4:$P$14,2,FALSE)</f>
        <v>#N/A</v>
      </c>
    </row>
    <row r="459" spans="3:22" ht="19.5" customHeight="1" thickTop="1" thickBot="1" x14ac:dyDescent="0.3">
      <c r="C459" s="58"/>
      <c r="D459" s="58" t="str">
        <f>IF(C459&lt;&gt;"",TEXT(C459,"00")&amp;"/05/"&amp;'Configurações Básicas'!$P$5,"")</f>
        <v/>
      </c>
      <c r="E459" s="58"/>
      <c r="F459" s="58"/>
      <c r="G459" s="58"/>
      <c r="H459" s="58"/>
      <c r="I459" s="59"/>
      <c r="J459" s="193"/>
      <c r="K459" s="60"/>
      <c r="L459" s="60"/>
      <c r="M459" s="56">
        <f>M458+IF(AND(K459="Pago",OR(E459='PC Receitas'!$O$4,E459='PC Receitas'!$O$5,E459='PC Receitas'!$O$6)),I459,IF(AND(K459="Pago",OR(E459='PC Receitas'!$O$7,E459='PC Receitas'!$O$8,E459='PC Receitas'!$O$9,E459='PC Receitas'!$O$10,E459='PC Receitas'!$O$11,E459='PC Receitas'!$O$12,E459='PC Receitas'!$O$13,E459='PC Receitas'!$O$14)),-I459,0))</f>
        <v>12927.7</v>
      </c>
      <c r="R459" s="153" t="e">
        <f t="shared" si="28"/>
        <v>#N/A</v>
      </c>
      <c r="S459" s="150" t="e">
        <f t="shared" si="29"/>
        <v>#N/A</v>
      </c>
      <c r="T459" s="150" t="e">
        <f t="shared" si="30"/>
        <v>#N/A</v>
      </c>
      <c r="U459" s="150" t="e">
        <f t="shared" si="31"/>
        <v>#N/A</v>
      </c>
      <c r="V459" s="154" t="e">
        <f>VLOOKUP(E459,'PC Receitas'!$O$4:$P$14,2,FALSE)</f>
        <v>#N/A</v>
      </c>
    </row>
    <row r="460" spans="3:22" ht="19.5" customHeight="1" thickTop="1" thickBot="1" x14ac:dyDescent="0.3">
      <c r="C460" s="58"/>
      <c r="D460" s="58" t="str">
        <f>IF(C460&lt;&gt;"",TEXT(C460,"00")&amp;"/05/"&amp;'Configurações Básicas'!$P$5,"")</f>
        <v/>
      </c>
      <c r="E460" s="58"/>
      <c r="F460" s="58"/>
      <c r="G460" s="58"/>
      <c r="H460" s="58"/>
      <c r="I460" s="59"/>
      <c r="J460" s="193"/>
      <c r="K460" s="60"/>
      <c r="L460" s="60"/>
      <c r="M460" s="56">
        <f>M459+IF(AND(K460="Pago",OR(E460='PC Receitas'!$O$4,E460='PC Receitas'!$O$5,E460='PC Receitas'!$O$6)),I460,IF(AND(K460="Pago",OR(E460='PC Receitas'!$O$7,E460='PC Receitas'!$O$8,E460='PC Receitas'!$O$9,E460='PC Receitas'!$O$10,E460='PC Receitas'!$O$11,E460='PC Receitas'!$O$12,E460='PC Receitas'!$O$13,E460='PC Receitas'!$O$14)),-I460,0))</f>
        <v>12927.7</v>
      </c>
      <c r="R460" s="153" t="e">
        <f t="shared" si="28"/>
        <v>#N/A</v>
      </c>
      <c r="S460" s="150" t="e">
        <f t="shared" si="29"/>
        <v>#N/A</v>
      </c>
      <c r="T460" s="150" t="e">
        <f t="shared" si="30"/>
        <v>#N/A</v>
      </c>
      <c r="U460" s="150" t="e">
        <f t="shared" si="31"/>
        <v>#N/A</v>
      </c>
      <c r="V460" s="154" t="e">
        <f>VLOOKUP(E460,'PC Receitas'!$O$4:$P$14,2,FALSE)</f>
        <v>#N/A</v>
      </c>
    </row>
    <row r="461" spans="3:22" ht="19.5" customHeight="1" thickTop="1" thickBot="1" x14ac:dyDescent="0.3">
      <c r="C461" s="58"/>
      <c r="D461" s="58" t="str">
        <f>IF(C461&lt;&gt;"",TEXT(C461,"00")&amp;"/05/"&amp;'Configurações Básicas'!$P$5,"")</f>
        <v/>
      </c>
      <c r="E461" s="58"/>
      <c r="F461" s="58"/>
      <c r="G461" s="58"/>
      <c r="H461" s="58"/>
      <c r="I461" s="59"/>
      <c r="J461" s="193"/>
      <c r="K461" s="60"/>
      <c r="L461" s="60"/>
      <c r="M461" s="56">
        <f>M460+IF(AND(K461="Pago",OR(E461='PC Receitas'!$O$4,E461='PC Receitas'!$O$5,E461='PC Receitas'!$O$6)),I461,IF(AND(K461="Pago",OR(E461='PC Receitas'!$O$7,E461='PC Receitas'!$O$8,E461='PC Receitas'!$O$9,E461='PC Receitas'!$O$10,E461='PC Receitas'!$O$11,E461='PC Receitas'!$O$12,E461='PC Receitas'!$O$13,E461='PC Receitas'!$O$14)),-I461,0))</f>
        <v>12927.7</v>
      </c>
      <c r="R461" s="153" t="e">
        <f t="shared" si="28"/>
        <v>#N/A</v>
      </c>
      <c r="S461" s="150" t="e">
        <f t="shared" si="29"/>
        <v>#N/A</v>
      </c>
      <c r="T461" s="150" t="e">
        <f t="shared" si="30"/>
        <v>#N/A</v>
      </c>
      <c r="U461" s="150" t="e">
        <f t="shared" si="31"/>
        <v>#N/A</v>
      </c>
      <c r="V461" s="154" t="e">
        <f>VLOOKUP(E461,'PC Receitas'!$O$4:$P$14,2,FALSE)</f>
        <v>#N/A</v>
      </c>
    </row>
    <row r="462" spans="3:22" ht="19.5" customHeight="1" thickTop="1" thickBot="1" x14ac:dyDescent="0.3">
      <c r="C462" s="58"/>
      <c r="D462" s="58" t="str">
        <f>IF(C462&lt;&gt;"",TEXT(C462,"00")&amp;"/05/"&amp;'Configurações Básicas'!$P$5,"")</f>
        <v/>
      </c>
      <c r="E462" s="58"/>
      <c r="F462" s="58"/>
      <c r="G462" s="58"/>
      <c r="H462" s="58"/>
      <c r="I462" s="59"/>
      <c r="J462" s="193"/>
      <c r="K462" s="60"/>
      <c r="L462" s="60"/>
      <c r="M462" s="56">
        <f>M461+IF(AND(K462="Pago",OR(E462='PC Receitas'!$O$4,E462='PC Receitas'!$O$5,E462='PC Receitas'!$O$6)),I462,IF(AND(K462="Pago",OR(E462='PC Receitas'!$O$7,E462='PC Receitas'!$O$8,E462='PC Receitas'!$O$9,E462='PC Receitas'!$O$10,E462='PC Receitas'!$O$11,E462='PC Receitas'!$O$12,E462='PC Receitas'!$O$13,E462='PC Receitas'!$O$14)),-I462,0))</f>
        <v>12927.7</v>
      </c>
      <c r="R462" s="153" t="e">
        <f t="shared" si="28"/>
        <v>#N/A</v>
      </c>
      <c r="S462" s="150" t="e">
        <f t="shared" si="29"/>
        <v>#N/A</v>
      </c>
      <c r="T462" s="150" t="e">
        <f t="shared" si="30"/>
        <v>#N/A</v>
      </c>
      <c r="U462" s="150" t="e">
        <f t="shared" si="31"/>
        <v>#N/A</v>
      </c>
      <c r="V462" s="154" t="e">
        <f>VLOOKUP(E462,'PC Receitas'!$O$4:$P$14,2,FALSE)</f>
        <v>#N/A</v>
      </c>
    </row>
    <row r="463" spans="3:22" ht="19.5" customHeight="1" thickTop="1" thickBot="1" x14ac:dyDescent="0.3">
      <c r="C463" s="58"/>
      <c r="D463" s="58" t="str">
        <f>IF(C463&lt;&gt;"",TEXT(C463,"00")&amp;"/05/"&amp;'Configurações Básicas'!$P$5,"")</f>
        <v/>
      </c>
      <c r="E463" s="58"/>
      <c r="F463" s="58"/>
      <c r="G463" s="58"/>
      <c r="H463" s="58"/>
      <c r="I463" s="59"/>
      <c r="J463" s="193"/>
      <c r="K463" s="60"/>
      <c r="L463" s="60"/>
      <c r="M463" s="56">
        <f>M462+IF(AND(K463="Pago",OR(E463='PC Receitas'!$O$4,E463='PC Receitas'!$O$5,E463='PC Receitas'!$O$6)),I463,IF(AND(K463="Pago",OR(E463='PC Receitas'!$O$7,E463='PC Receitas'!$O$8,E463='PC Receitas'!$O$9,E463='PC Receitas'!$O$10,E463='PC Receitas'!$O$11,E463='PC Receitas'!$O$12,E463='PC Receitas'!$O$13,E463='PC Receitas'!$O$14)),-I463,0))</f>
        <v>12927.7</v>
      </c>
      <c r="R463" s="153" t="e">
        <f t="shared" si="28"/>
        <v>#N/A</v>
      </c>
      <c r="S463" s="150" t="e">
        <f t="shared" si="29"/>
        <v>#N/A</v>
      </c>
      <c r="T463" s="150" t="e">
        <f t="shared" si="30"/>
        <v>#N/A</v>
      </c>
      <c r="U463" s="150" t="e">
        <f t="shared" si="31"/>
        <v>#N/A</v>
      </c>
      <c r="V463" s="154" t="e">
        <f>VLOOKUP(E463,'PC Receitas'!$O$4:$P$14,2,FALSE)</f>
        <v>#N/A</v>
      </c>
    </row>
    <row r="464" spans="3:22" ht="19.5" customHeight="1" thickTop="1" thickBot="1" x14ac:dyDescent="0.3">
      <c r="C464" s="58"/>
      <c r="D464" s="58" t="str">
        <f>IF(C464&lt;&gt;"",TEXT(C464,"00")&amp;"/05/"&amp;'Configurações Básicas'!$P$5,"")</f>
        <v/>
      </c>
      <c r="E464" s="58"/>
      <c r="F464" s="58"/>
      <c r="G464" s="58"/>
      <c r="H464" s="58"/>
      <c r="I464" s="59"/>
      <c r="J464" s="193"/>
      <c r="K464" s="60"/>
      <c r="L464" s="60"/>
      <c r="M464" s="56">
        <f>M463+IF(AND(K464="Pago",OR(E464='PC Receitas'!$O$4,E464='PC Receitas'!$O$5,E464='PC Receitas'!$O$6)),I464,IF(AND(K464="Pago",OR(E464='PC Receitas'!$O$7,E464='PC Receitas'!$O$8,E464='PC Receitas'!$O$9,E464='PC Receitas'!$O$10,E464='PC Receitas'!$O$11,E464='PC Receitas'!$O$12,E464='PC Receitas'!$O$13,E464='PC Receitas'!$O$14)),-I464,0))</f>
        <v>12927.7</v>
      </c>
      <c r="R464" s="153" t="e">
        <f t="shared" si="28"/>
        <v>#N/A</v>
      </c>
      <c r="S464" s="150" t="e">
        <f t="shared" si="29"/>
        <v>#N/A</v>
      </c>
      <c r="T464" s="150" t="e">
        <f t="shared" si="30"/>
        <v>#N/A</v>
      </c>
      <c r="U464" s="150" t="e">
        <f t="shared" si="31"/>
        <v>#N/A</v>
      </c>
      <c r="V464" s="154" t="e">
        <f>VLOOKUP(E464,'PC Receitas'!$O$4:$P$14,2,FALSE)</f>
        <v>#N/A</v>
      </c>
    </row>
    <row r="465" spans="3:22" ht="19.5" customHeight="1" thickTop="1" thickBot="1" x14ac:dyDescent="0.3">
      <c r="C465" s="58"/>
      <c r="D465" s="58" t="str">
        <f>IF(C465&lt;&gt;"",TEXT(C465,"00")&amp;"/05/"&amp;'Configurações Básicas'!$P$5,"")</f>
        <v/>
      </c>
      <c r="E465" s="58"/>
      <c r="F465" s="58"/>
      <c r="G465" s="58"/>
      <c r="H465" s="58"/>
      <c r="I465" s="59"/>
      <c r="J465" s="193"/>
      <c r="K465" s="60"/>
      <c r="L465" s="60"/>
      <c r="M465" s="56">
        <f>M464+IF(AND(K465="Pago",OR(E465='PC Receitas'!$O$4,E465='PC Receitas'!$O$5,E465='PC Receitas'!$O$6)),I465,IF(AND(K465="Pago",OR(E465='PC Receitas'!$O$7,E465='PC Receitas'!$O$8,E465='PC Receitas'!$O$9,E465='PC Receitas'!$O$10,E465='PC Receitas'!$O$11,E465='PC Receitas'!$O$12,E465='PC Receitas'!$O$13,E465='PC Receitas'!$O$14)),-I465,0))</f>
        <v>12927.7</v>
      </c>
      <c r="R465" s="153" t="e">
        <f t="shared" si="28"/>
        <v>#N/A</v>
      </c>
      <c r="S465" s="150" t="e">
        <f t="shared" si="29"/>
        <v>#N/A</v>
      </c>
      <c r="T465" s="150" t="e">
        <f t="shared" si="30"/>
        <v>#N/A</v>
      </c>
      <c r="U465" s="150" t="e">
        <f t="shared" si="31"/>
        <v>#N/A</v>
      </c>
      <c r="V465" s="154" t="e">
        <f>VLOOKUP(E465,'PC Receitas'!$O$4:$P$14,2,FALSE)</f>
        <v>#N/A</v>
      </c>
    </row>
    <row r="466" spans="3:22" ht="19.5" customHeight="1" thickTop="1" thickBot="1" x14ac:dyDescent="0.3">
      <c r="C466" s="58"/>
      <c r="D466" s="58" t="str">
        <f>IF(C466&lt;&gt;"",TEXT(C466,"00")&amp;"/05/"&amp;'Configurações Básicas'!$P$5,"")</f>
        <v/>
      </c>
      <c r="E466" s="58"/>
      <c r="F466" s="58"/>
      <c r="G466" s="58"/>
      <c r="H466" s="58"/>
      <c r="I466" s="59"/>
      <c r="J466" s="193"/>
      <c r="K466" s="60"/>
      <c r="L466" s="60"/>
      <c r="M466" s="56">
        <f>M465+IF(AND(K466="Pago",OR(E466='PC Receitas'!$O$4,E466='PC Receitas'!$O$5,E466='PC Receitas'!$O$6)),I466,IF(AND(K466="Pago",OR(E466='PC Receitas'!$O$7,E466='PC Receitas'!$O$8,E466='PC Receitas'!$O$9,E466='PC Receitas'!$O$10,E466='PC Receitas'!$O$11,E466='PC Receitas'!$O$12,E466='PC Receitas'!$O$13,E466='PC Receitas'!$O$14)),-I466,0))</f>
        <v>12927.7</v>
      </c>
      <c r="R466" s="153" t="e">
        <f t="shared" si="28"/>
        <v>#N/A</v>
      </c>
      <c r="S466" s="150" t="e">
        <f t="shared" si="29"/>
        <v>#N/A</v>
      </c>
      <c r="T466" s="150" t="e">
        <f t="shared" si="30"/>
        <v>#N/A</v>
      </c>
      <c r="U466" s="150" t="e">
        <f t="shared" si="31"/>
        <v>#N/A</v>
      </c>
      <c r="V466" s="154" t="e">
        <f>VLOOKUP(E466,'PC Receitas'!$O$4:$P$14,2,FALSE)</f>
        <v>#N/A</v>
      </c>
    </row>
    <row r="467" spans="3:22" ht="19.5" customHeight="1" thickTop="1" thickBot="1" x14ac:dyDescent="0.3">
      <c r="C467" s="58"/>
      <c r="D467" s="58" t="str">
        <f>IF(C467&lt;&gt;"",TEXT(C467,"00")&amp;"/05/"&amp;'Configurações Básicas'!$P$5,"")</f>
        <v/>
      </c>
      <c r="E467" s="58"/>
      <c r="F467" s="58"/>
      <c r="G467" s="58"/>
      <c r="H467" s="58"/>
      <c r="I467" s="59"/>
      <c r="J467" s="193"/>
      <c r="K467" s="60"/>
      <c r="L467" s="60"/>
      <c r="M467" s="56">
        <f>M466+IF(AND(K467="Pago",OR(E467='PC Receitas'!$O$4,E467='PC Receitas'!$O$5,E467='PC Receitas'!$O$6)),I467,IF(AND(K467="Pago",OR(E467='PC Receitas'!$O$7,E467='PC Receitas'!$O$8,E467='PC Receitas'!$O$9,E467='PC Receitas'!$O$10,E467='PC Receitas'!$O$11,E467='PC Receitas'!$O$12,E467='PC Receitas'!$O$13,E467='PC Receitas'!$O$14)),-I467,0))</f>
        <v>12927.7</v>
      </c>
      <c r="R467" s="153" t="e">
        <f t="shared" si="28"/>
        <v>#N/A</v>
      </c>
      <c r="S467" s="150" t="e">
        <f t="shared" si="29"/>
        <v>#N/A</v>
      </c>
      <c r="T467" s="150" t="e">
        <f t="shared" si="30"/>
        <v>#N/A</v>
      </c>
      <c r="U467" s="150" t="e">
        <f t="shared" si="31"/>
        <v>#N/A</v>
      </c>
      <c r="V467" s="154" t="e">
        <f>VLOOKUP(E467,'PC Receitas'!$O$4:$P$14,2,FALSE)</f>
        <v>#N/A</v>
      </c>
    </row>
    <row r="468" spans="3:22" ht="19.5" customHeight="1" thickTop="1" thickBot="1" x14ac:dyDescent="0.3">
      <c r="C468" s="58"/>
      <c r="D468" s="58" t="str">
        <f>IF(C468&lt;&gt;"",TEXT(C468,"00")&amp;"/05/"&amp;'Configurações Básicas'!$P$5,"")</f>
        <v/>
      </c>
      <c r="E468" s="58"/>
      <c r="F468" s="58"/>
      <c r="G468" s="58"/>
      <c r="H468" s="58"/>
      <c r="I468" s="59"/>
      <c r="J468" s="193"/>
      <c r="K468" s="60"/>
      <c r="L468" s="60"/>
      <c r="M468" s="56">
        <f>M467+IF(AND(K468="Pago",OR(E468='PC Receitas'!$O$4,E468='PC Receitas'!$O$5,E468='PC Receitas'!$O$6)),I468,IF(AND(K468="Pago",OR(E468='PC Receitas'!$O$7,E468='PC Receitas'!$O$8,E468='PC Receitas'!$O$9,E468='PC Receitas'!$O$10,E468='PC Receitas'!$O$11,E468='PC Receitas'!$O$12,E468='PC Receitas'!$O$13,E468='PC Receitas'!$O$14)),-I468,0))</f>
        <v>12927.7</v>
      </c>
      <c r="R468" s="153" t="e">
        <f t="shared" si="28"/>
        <v>#N/A</v>
      </c>
      <c r="S468" s="150" t="e">
        <f t="shared" si="29"/>
        <v>#N/A</v>
      </c>
      <c r="T468" s="150" t="e">
        <f t="shared" si="30"/>
        <v>#N/A</v>
      </c>
      <c r="U468" s="150" t="e">
        <f t="shared" si="31"/>
        <v>#N/A</v>
      </c>
      <c r="V468" s="154" t="e">
        <f>VLOOKUP(E468,'PC Receitas'!$O$4:$P$14,2,FALSE)</f>
        <v>#N/A</v>
      </c>
    </row>
    <row r="469" spans="3:22" ht="19.5" customHeight="1" thickTop="1" thickBot="1" x14ac:dyDescent="0.3">
      <c r="C469" s="58"/>
      <c r="D469" s="58" t="str">
        <f>IF(C469&lt;&gt;"",TEXT(C469,"00")&amp;"/05/"&amp;'Configurações Básicas'!$P$5,"")</f>
        <v/>
      </c>
      <c r="E469" s="58"/>
      <c r="F469" s="58"/>
      <c r="G469" s="58"/>
      <c r="H469" s="58"/>
      <c r="I469" s="59"/>
      <c r="J469" s="193"/>
      <c r="K469" s="60"/>
      <c r="L469" s="60"/>
      <c r="M469" s="56">
        <f>M468+IF(AND(K469="Pago",OR(E469='PC Receitas'!$O$4,E469='PC Receitas'!$O$5,E469='PC Receitas'!$O$6)),I469,IF(AND(K469="Pago",OR(E469='PC Receitas'!$O$7,E469='PC Receitas'!$O$8,E469='PC Receitas'!$O$9,E469='PC Receitas'!$O$10,E469='PC Receitas'!$O$11,E469='PC Receitas'!$O$12,E469='PC Receitas'!$O$13,E469='PC Receitas'!$O$14)),-I469,0))</f>
        <v>12927.7</v>
      </c>
      <c r="R469" s="153" t="e">
        <f t="shared" si="28"/>
        <v>#N/A</v>
      </c>
      <c r="S469" s="150" t="e">
        <f t="shared" si="29"/>
        <v>#N/A</v>
      </c>
      <c r="T469" s="150" t="e">
        <f t="shared" si="30"/>
        <v>#N/A</v>
      </c>
      <c r="U469" s="150" t="e">
        <f t="shared" si="31"/>
        <v>#N/A</v>
      </c>
      <c r="V469" s="154" t="e">
        <f>VLOOKUP(E469,'PC Receitas'!$O$4:$P$14,2,FALSE)</f>
        <v>#N/A</v>
      </c>
    </row>
    <row r="470" spans="3:22" ht="19.5" customHeight="1" thickTop="1" thickBot="1" x14ac:dyDescent="0.3">
      <c r="C470" s="58"/>
      <c r="D470" s="58" t="str">
        <f>IF(C470&lt;&gt;"",TEXT(C470,"00")&amp;"/05/"&amp;'Configurações Básicas'!$P$5,"")</f>
        <v/>
      </c>
      <c r="E470" s="58"/>
      <c r="F470" s="58"/>
      <c r="G470" s="58"/>
      <c r="H470" s="58"/>
      <c r="I470" s="59"/>
      <c r="J470" s="193"/>
      <c r="K470" s="60"/>
      <c r="L470" s="60"/>
      <c r="M470" s="56">
        <f>M469+IF(AND(K470="Pago",OR(E470='PC Receitas'!$O$4,E470='PC Receitas'!$O$5,E470='PC Receitas'!$O$6)),I470,IF(AND(K470="Pago",OR(E470='PC Receitas'!$O$7,E470='PC Receitas'!$O$8,E470='PC Receitas'!$O$9,E470='PC Receitas'!$O$10,E470='PC Receitas'!$O$11,E470='PC Receitas'!$O$12,E470='PC Receitas'!$O$13,E470='PC Receitas'!$O$14)),-I470,0))</f>
        <v>12927.7</v>
      </c>
      <c r="R470" s="153" t="e">
        <f t="shared" si="28"/>
        <v>#N/A</v>
      </c>
      <c r="S470" s="150" t="e">
        <f t="shared" si="29"/>
        <v>#N/A</v>
      </c>
      <c r="T470" s="150" t="e">
        <f t="shared" si="30"/>
        <v>#N/A</v>
      </c>
      <c r="U470" s="150" t="e">
        <f t="shared" si="31"/>
        <v>#N/A</v>
      </c>
      <c r="V470" s="154" t="e">
        <f>VLOOKUP(E470,'PC Receitas'!$O$4:$P$14,2,FALSE)</f>
        <v>#N/A</v>
      </c>
    </row>
    <row r="471" spans="3:22" ht="19.5" customHeight="1" thickTop="1" thickBot="1" x14ac:dyDescent="0.3">
      <c r="C471" s="58"/>
      <c r="D471" s="58" t="str">
        <f>IF(C471&lt;&gt;"",TEXT(C471,"00")&amp;"/05/"&amp;'Configurações Básicas'!$P$5,"")</f>
        <v/>
      </c>
      <c r="E471" s="58"/>
      <c r="F471" s="58"/>
      <c r="G471" s="58"/>
      <c r="H471" s="58"/>
      <c r="I471" s="59"/>
      <c r="J471" s="193"/>
      <c r="K471" s="60"/>
      <c r="L471" s="60"/>
      <c r="M471" s="56">
        <f>M470+IF(AND(K471="Pago",OR(E471='PC Receitas'!$O$4,E471='PC Receitas'!$O$5,E471='PC Receitas'!$O$6)),I471,IF(AND(K471="Pago",OR(E471='PC Receitas'!$O$7,E471='PC Receitas'!$O$8,E471='PC Receitas'!$O$9,E471='PC Receitas'!$O$10,E471='PC Receitas'!$O$11,E471='PC Receitas'!$O$12,E471='PC Receitas'!$O$13,E471='PC Receitas'!$O$14)),-I471,0))</f>
        <v>12927.7</v>
      </c>
      <c r="R471" s="153" t="e">
        <f t="shared" si="28"/>
        <v>#N/A</v>
      </c>
      <c r="S471" s="150" t="e">
        <f t="shared" si="29"/>
        <v>#N/A</v>
      </c>
      <c r="T471" s="150" t="e">
        <f t="shared" si="30"/>
        <v>#N/A</v>
      </c>
      <c r="U471" s="150" t="e">
        <f t="shared" si="31"/>
        <v>#N/A</v>
      </c>
      <c r="V471" s="154" t="e">
        <f>VLOOKUP(E471,'PC Receitas'!$O$4:$P$14,2,FALSE)</f>
        <v>#N/A</v>
      </c>
    </row>
    <row r="472" spans="3:22" ht="19.5" customHeight="1" thickTop="1" thickBot="1" x14ac:dyDescent="0.3">
      <c r="C472" s="58"/>
      <c r="D472" s="58" t="str">
        <f>IF(C472&lt;&gt;"",TEXT(C472,"00")&amp;"/05/"&amp;'Configurações Básicas'!$P$5,"")</f>
        <v/>
      </c>
      <c r="E472" s="58"/>
      <c r="F472" s="58"/>
      <c r="G472" s="58"/>
      <c r="H472" s="58"/>
      <c r="I472" s="59"/>
      <c r="J472" s="193"/>
      <c r="K472" s="60"/>
      <c r="L472" s="60"/>
      <c r="M472" s="56">
        <f>M471+IF(AND(K472="Pago",OR(E472='PC Receitas'!$O$4,E472='PC Receitas'!$O$5,E472='PC Receitas'!$O$6)),I472,IF(AND(K472="Pago",OR(E472='PC Receitas'!$O$7,E472='PC Receitas'!$O$8,E472='PC Receitas'!$O$9,E472='PC Receitas'!$O$10,E472='PC Receitas'!$O$11,E472='PC Receitas'!$O$12,E472='PC Receitas'!$O$13,E472='PC Receitas'!$O$14)),-I472,0))</f>
        <v>12927.7</v>
      </c>
      <c r="R472" s="153" t="e">
        <f t="shared" si="28"/>
        <v>#N/A</v>
      </c>
      <c r="S472" s="150" t="e">
        <f t="shared" si="29"/>
        <v>#N/A</v>
      </c>
      <c r="T472" s="150" t="e">
        <f t="shared" si="30"/>
        <v>#N/A</v>
      </c>
      <c r="U472" s="150" t="e">
        <f t="shared" si="31"/>
        <v>#N/A</v>
      </c>
      <c r="V472" s="154" t="e">
        <f>VLOOKUP(E472,'PC Receitas'!$O$4:$P$14,2,FALSE)</f>
        <v>#N/A</v>
      </c>
    </row>
    <row r="473" spans="3:22" ht="19.5" customHeight="1" thickTop="1" thickBot="1" x14ac:dyDescent="0.3">
      <c r="C473" s="58"/>
      <c r="D473" s="58" t="str">
        <f>IF(C473&lt;&gt;"",TEXT(C473,"00")&amp;"/05/"&amp;'Configurações Básicas'!$P$5,"")</f>
        <v/>
      </c>
      <c r="E473" s="58"/>
      <c r="F473" s="58"/>
      <c r="G473" s="58"/>
      <c r="H473" s="58"/>
      <c r="I473" s="59"/>
      <c r="J473" s="193"/>
      <c r="K473" s="60"/>
      <c r="L473" s="60"/>
      <c r="M473" s="56">
        <f>M472+IF(AND(K473="Pago",OR(E473='PC Receitas'!$O$4,E473='PC Receitas'!$O$5,E473='PC Receitas'!$O$6)),I473,IF(AND(K473="Pago",OR(E473='PC Receitas'!$O$7,E473='PC Receitas'!$O$8,E473='PC Receitas'!$O$9,E473='PC Receitas'!$O$10,E473='PC Receitas'!$O$11,E473='PC Receitas'!$O$12,E473='PC Receitas'!$O$13,E473='PC Receitas'!$O$14)),-I473,0))</f>
        <v>12927.7</v>
      </c>
      <c r="R473" s="153" t="e">
        <f t="shared" si="28"/>
        <v>#N/A</v>
      </c>
      <c r="S473" s="150" t="e">
        <f t="shared" si="29"/>
        <v>#N/A</v>
      </c>
      <c r="T473" s="150" t="e">
        <f t="shared" si="30"/>
        <v>#N/A</v>
      </c>
      <c r="U473" s="150" t="e">
        <f t="shared" si="31"/>
        <v>#N/A</v>
      </c>
      <c r="V473" s="154" t="e">
        <f>VLOOKUP(E473,'PC Receitas'!$O$4:$P$14,2,FALSE)</f>
        <v>#N/A</v>
      </c>
    </row>
    <row r="474" spans="3:22" ht="19.5" customHeight="1" thickTop="1" thickBot="1" x14ac:dyDescent="0.3">
      <c r="C474" s="58"/>
      <c r="D474" s="58" t="str">
        <f>IF(C474&lt;&gt;"",TEXT(C474,"00")&amp;"/05/"&amp;'Configurações Básicas'!$P$5,"")</f>
        <v/>
      </c>
      <c r="E474" s="58"/>
      <c r="F474" s="58"/>
      <c r="G474" s="58"/>
      <c r="H474" s="58"/>
      <c r="I474" s="59"/>
      <c r="J474" s="193"/>
      <c r="K474" s="60"/>
      <c r="L474" s="60"/>
      <c r="M474" s="56">
        <f>M473+IF(AND(K474="Pago",OR(E474='PC Receitas'!$O$4,E474='PC Receitas'!$O$5,E474='PC Receitas'!$O$6)),I474,IF(AND(K474="Pago",OR(E474='PC Receitas'!$O$7,E474='PC Receitas'!$O$8,E474='PC Receitas'!$O$9,E474='PC Receitas'!$O$10,E474='PC Receitas'!$O$11,E474='PC Receitas'!$O$12,E474='PC Receitas'!$O$13,E474='PC Receitas'!$O$14)),-I474,0))</f>
        <v>12927.7</v>
      </c>
      <c r="R474" s="153" t="e">
        <f t="shared" si="28"/>
        <v>#N/A</v>
      </c>
      <c r="S474" s="150" t="e">
        <f t="shared" si="29"/>
        <v>#N/A</v>
      </c>
      <c r="T474" s="150" t="e">
        <f t="shared" si="30"/>
        <v>#N/A</v>
      </c>
      <c r="U474" s="150" t="e">
        <f t="shared" si="31"/>
        <v>#N/A</v>
      </c>
      <c r="V474" s="154" t="e">
        <f>VLOOKUP(E474,'PC Receitas'!$O$4:$P$14,2,FALSE)</f>
        <v>#N/A</v>
      </c>
    </row>
    <row r="475" spans="3:22" ht="19.5" customHeight="1" thickTop="1" thickBot="1" x14ac:dyDescent="0.3">
      <c r="C475" s="58"/>
      <c r="D475" s="58" t="str">
        <f>IF(C475&lt;&gt;"",TEXT(C475,"00")&amp;"/05/"&amp;'Configurações Básicas'!$P$5,"")</f>
        <v/>
      </c>
      <c r="E475" s="58"/>
      <c r="F475" s="58"/>
      <c r="G475" s="58"/>
      <c r="H475" s="58"/>
      <c r="I475" s="59"/>
      <c r="J475" s="193"/>
      <c r="K475" s="60"/>
      <c r="L475" s="60"/>
      <c r="M475" s="56">
        <f>M474+IF(AND(K475="Pago",OR(E475='PC Receitas'!$O$4,E475='PC Receitas'!$O$5,E475='PC Receitas'!$O$6)),I475,IF(AND(K475="Pago",OR(E475='PC Receitas'!$O$7,E475='PC Receitas'!$O$8,E475='PC Receitas'!$O$9,E475='PC Receitas'!$O$10,E475='PC Receitas'!$O$11,E475='PC Receitas'!$O$12,E475='PC Receitas'!$O$13,E475='PC Receitas'!$O$14)),-I475,0))</f>
        <v>12927.7</v>
      </c>
      <c r="R475" s="153" t="e">
        <f t="shared" si="28"/>
        <v>#N/A</v>
      </c>
      <c r="S475" s="150" t="e">
        <f t="shared" si="29"/>
        <v>#N/A</v>
      </c>
      <c r="T475" s="150" t="e">
        <f t="shared" si="30"/>
        <v>#N/A</v>
      </c>
      <c r="U475" s="150" t="e">
        <f t="shared" si="31"/>
        <v>#N/A</v>
      </c>
      <c r="V475" s="154" t="e">
        <f>VLOOKUP(E475,'PC Receitas'!$O$4:$P$14,2,FALSE)</f>
        <v>#N/A</v>
      </c>
    </row>
    <row r="476" spans="3:22" ht="19.5" customHeight="1" thickTop="1" thickBot="1" x14ac:dyDescent="0.3">
      <c r="C476" s="58"/>
      <c r="D476" s="58" t="str">
        <f>IF(C476&lt;&gt;"",TEXT(C476,"00")&amp;"/05/"&amp;'Configurações Básicas'!$P$5,"")</f>
        <v/>
      </c>
      <c r="E476" s="58"/>
      <c r="F476" s="58"/>
      <c r="G476" s="58"/>
      <c r="H476" s="58"/>
      <c r="I476" s="59"/>
      <c r="J476" s="193"/>
      <c r="K476" s="60"/>
      <c r="L476" s="60"/>
      <c r="M476" s="56">
        <f>M475+IF(AND(K476="Pago",OR(E476='PC Receitas'!$O$4,E476='PC Receitas'!$O$5,E476='PC Receitas'!$O$6)),I476,IF(AND(K476="Pago",OR(E476='PC Receitas'!$O$7,E476='PC Receitas'!$O$8,E476='PC Receitas'!$O$9,E476='PC Receitas'!$O$10,E476='PC Receitas'!$O$11,E476='PC Receitas'!$O$12,E476='PC Receitas'!$O$13,E476='PC Receitas'!$O$14)),-I476,0))</f>
        <v>12927.7</v>
      </c>
      <c r="R476" s="153" t="e">
        <f t="shared" si="28"/>
        <v>#N/A</v>
      </c>
      <c r="S476" s="150" t="e">
        <f t="shared" si="29"/>
        <v>#N/A</v>
      </c>
      <c r="T476" s="150" t="e">
        <f t="shared" si="30"/>
        <v>#N/A</v>
      </c>
      <c r="U476" s="150" t="e">
        <f t="shared" si="31"/>
        <v>#N/A</v>
      </c>
      <c r="V476" s="154" t="e">
        <f>VLOOKUP(E476,'PC Receitas'!$O$4:$P$14,2,FALSE)</f>
        <v>#N/A</v>
      </c>
    </row>
    <row r="477" spans="3:22" ht="19.5" customHeight="1" thickTop="1" thickBot="1" x14ac:dyDescent="0.3">
      <c r="C477" s="58"/>
      <c r="D477" s="58" t="str">
        <f>IF(C477&lt;&gt;"",TEXT(C477,"00")&amp;"/05/"&amp;'Configurações Básicas'!$P$5,"")</f>
        <v/>
      </c>
      <c r="E477" s="58"/>
      <c r="F477" s="58"/>
      <c r="G477" s="58"/>
      <c r="H477" s="58"/>
      <c r="I477" s="59"/>
      <c r="J477" s="193"/>
      <c r="K477" s="60"/>
      <c r="L477" s="60"/>
      <c r="M477" s="56">
        <f>M476+IF(AND(K477="Pago",OR(E477='PC Receitas'!$O$4,E477='PC Receitas'!$O$5,E477='PC Receitas'!$O$6)),I477,IF(AND(K477="Pago",OR(E477='PC Receitas'!$O$7,E477='PC Receitas'!$O$8,E477='PC Receitas'!$O$9,E477='PC Receitas'!$O$10,E477='PC Receitas'!$O$11,E477='PC Receitas'!$O$12,E477='PC Receitas'!$O$13,E477='PC Receitas'!$O$14)),-I477,0))</f>
        <v>12927.7</v>
      </c>
      <c r="R477" s="153" t="e">
        <f t="shared" si="28"/>
        <v>#N/A</v>
      </c>
      <c r="S477" s="150" t="e">
        <f t="shared" si="29"/>
        <v>#N/A</v>
      </c>
      <c r="T477" s="150" t="e">
        <f t="shared" si="30"/>
        <v>#N/A</v>
      </c>
      <c r="U477" s="150" t="e">
        <f t="shared" si="31"/>
        <v>#N/A</v>
      </c>
      <c r="V477" s="154" t="e">
        <f>VLOOKUP(E477,'PC Receitas'!$O$4:$P$14,2,FALSE)</f>
        <v>#N/A</v>
      </c>
    </row>
    <row r="478" spans="3:22" ht="19.5" customHeight="1" thickTop="1" thickBot="1" x14ac:dyDescent="0.3">
      <c r="C478" s="58"/>
      <c r="D478" s="58" t="str">
        <f>IF(C478&lt;&gt;"",TEXT(C478,"00")&amp;"/05/"&amp;'Configurações Básicas'!$P$5,"")</f>
        <v/>
      </c>
      <c r="E478" s="58"/>
      <c r="F478" s="58"/>
      <c r="G478" s="58"/>
      <c r="H478" s="58"/>
      <c r="I478" s="59"/>
      <c r="J478" s="193"/>
      <c r="K478" s="60"/>
      <c r="L478" s="60"/>
      <c r="M478" s="56">
        <f>M477+IF(AND(K478="Pago",OR(E478='PC Receitas'!$O$4,E478='PC Receitas'!$O$5,E478='PC Receitas'!$O$6)),I478,IF(AND(K478="Pago",OR(E478='PC Receitas'!$O$7,E478='PC Receitas'!$O$8,E478='PC Receitas'!$O$9,E478='PC Receitas'!$O$10,E478='PC Receitas'!$O$11,E478='PC Receitas'!$O$12,E478='PC Receitas'!$O$13,E478='PC Receitas'!$O$14)),-I478,0))</f>
        <v>12927.7</v>
      </c>
      <c r="R478" s="153" t="e">
        <f t="shared" si="28"/>
        <v>#N/A</v>
      </c>
      <c r="S478" s="150" t="e">
        <f t="shared" si="29"/>
        <v>#N/A</v>
      </c>
      <c r="T478" s="150" t="e">
        <f t="shared" si="30"/>
        <v>#N/A</v>
      </c>
      <c r="U478" s="150" t="e">
        <f t="shared" si="31"/>
        <v>#N/A</v>
      </c>
      <c r="V478" s="154" t="e">
        <f>VLOOKUP(E478,'PC Receitas'!$O$4:$P$14,2,FALSE)</f>
        <v>#N/A</v>
      </c>
    </row>
    <row r="479" spans="3:22" ht="19.5" customHeight="1" thickTop="1" thickBot="1" x14ac:dyDescent="0.3">
      <c r="C479" s="58"/>
      <c r="D479" s="58" t="str">
        <f>IF(C479&lt;&gt;"",TEXT(C479,"00")&amp;"/05/"&amp;'Configurações Básicas'!$P$5,"")</f>
        <v/>
      </c>
      <c r="E479" s="58"/>
      <c r="F479" s="58"/>
      <c r="G479" s="58"/>
      <c r="H479" s="58"/>
      <c r="I479" s="59"/>
      <c r="J479" s="193"/>
      <c r="K479" s="60"/>
      <c r="L479" s="60"/>
      <c r="M479" s="56">
        <f>M478+IF(AND(K479="Pago",OR(E479='PC Receitas'!$O$4,E479='PC Receitas'!$O$5,E479='PC Receitas'!$O$6)),I479,IF(AND(K479="Pago",OR(E479='PC Receitas'!$O$7,E479='PC Receitas'!$O$8,E479='PC Receitas'!$O$9,E479='PC Receitas'!$O$10,E479='PC Receitas'!$O$11,E479='PC Receitas'!$O$12,E479='PC Receitas'!$O$13,E479='PC Receitas'!$O$14)),-I479,0))</f>
        <v>12927.7</v>
      </c>
      <c r="R479" s="153" t="e">
        <f t="shared" si="28"/>
        <v>#N/A</v>
      </c>
      <c r="S479" s="150" t="e">
        <f t="shared" si="29"/>
        <v>#N/A</v>
      </c>
      <c r="T479" s="150" t="e">
        <f t="shared" si="30"/>
        <v>#N/A</v>
      </c>
      <c r="U479" s="150" t="e">
        <f t="shared" si="31"/>
        <v>#N/A</v>
      </c>
      <c r="V479" s="154" t="e">
        <f>VLOOKUP(E479,'PC Receitas'!$O$4:$P$14,2,FALSE)</f>
        <v>#N/A</v>
      </c>
    </row>
    <row r="480" spans="3:22" ht="19.5" customHeight="1" thickTop="1" thickBot="1" x14ac:dyDescent="0.3">
      <c r="C480" s="58"/>
      <c r="D480" s="58" t="str">
        <f>IF(C480&lt;&gt;"",TEXT(C480,"00")&amp;"/05/"&amp;'Configurações Básicas'!$P$5,"")</f>
        <v/>
      </c>
      <c r="E480" s="58"/>
      <c r="F480" s="58"/>
      <c r="G480" s="58"/>
      <c r="H480" s="58"/>
      <c r="I480" s="59"/>
      <c r="J480" s="193"/>
      <c r="K480" s="60"/>
      <c r="L480" s="60"/>
      <c r="M480" s="56">
        <f>M479+IF(AND(K480="Pago",OR(E480='PC Receitas'!$O$4,E480='PC Receitas'!$O$5,E480='PC Receitas'!$O$6)),I480,IF(AND(K480="Pago",OR(E480='PC Receitas'!$O$7,E480='PC Receitas'!$O$8,E480='PC Receitas'!$O$9,E480='PC Receitas'!$O$10,E480='PC Receitas'!$O$11,E480='PC Receitas'!$O$12,E480='PC Receitas'!$O$13,E480='PC Receitas'!$O$14)),-I480,0))</f>
        <v>12927.7</v>
      </c>
      <c r="R480" s="153" t="e">
        <f t="shared" si="28"/>
        <v>#N/A</v>
      </c>
      <c r="S480" s="150" t="e">
        <f t="shared" si="29"/>
        <v>#N/A</v>
      </c>
      <c r="T480" s="150" t="e">
        <f t="shared" si="30"/>
        <v>#N/A</v>
      </c>
      <c r="U480" s="150" t="e">
        <f t="shared" si="31"/>
        <v>#N/A</v>
      </c>
      <c r="V480" s="154" t="e">
        <f>VLOOKUP(E480,'PC Receitas'!$O$4:$P$14,2,FALSE)</f>
        <v>#N/A</v>
      </c>
    </row>
    <row r="481" spans="3:22" ht="19.5" customHeight="1" thickTop="1" thickBot="1" x14ac:dyDescent="0.3">
      <c r="C481" s="58"/>
      <c r="D481" s="58" t="str">
        <f>IF(C481&lt;&gt;"",TEXT(C481,"00")&amp;"/05/"&amp;'Configurações Básicas'!$P$5,"")</f>
        <v/>
      </c>
      <c r="E481" s="58"/>
      <c r="F481" s="58"/>
      <c r="G481" s="58"/>
      <c r="H481" s="58"/>
      <c r="I481" s="59"/>
      <c r="J481" s="193"/>
      <c r="K481" s="60"/>
      <c r="L481" s="60"/>
      <c r="M481" s="56">
        <f>M480+IF(AND(K481="Pago",OR(E481='PC Receitas'!$O$4,E481='PC Receitas'!$O$5,E481='PC Receitas'!$O$6)),I481,IF(AND(K481="Pago",OR(E481='PC Receitas'!$O$7,E481='PC Receitas'!$O$8,E481='PC Receitas'!$O$9,E481='PC Receitas'!$O$10,E481='PC Receitas'!$O$11,E481='PC Receitas'!$O$12,E481='PC Receitas'!$O$13,E481='PC Receitas'!$O$14)),-I481,0))</f>
        <v>12927.7</v>
      </c>
      <c r="R481" s="153" t="e">
        <f t="shared" si="28"/>
        <v>#N/A</v>
      </c>
      <c r="S481" s="150" t="e">
        <f t="shared" si="29"/>
        <v>#N/A</v>
      </c>
      <c r="T481" s="150" t="e">
        <f t="shared" si="30"/>
        <v>#N/A</v>
      </c>
      <c r="U481" s="150" t="e">
        <f t="shared" si="31"/>
        <v>#N/A</v>
      </c>
      <c r="V481" s="154" t="e">
        <f>VLOOKUP(E481,'PC Receitas'!$O$4:$P$14,2,FALSE)</f>
        <v>#N/A</v>
      </c>
    </row>
    <row r="482" spans="3:22" ht="19.5" customHeight="1" thickTop="1" thickBot="1" x14ac:dyDescent="0.3">
      <c r="C482" s="58"/>
      <c r="D482" s="58" t="str">
        <f>IF(C482&lt;&gt;"",TEXT(C482,"00")&amp;"/05/"&amp;'Configurações Básicas'!$P$5,"")</f>
        <v/>
      </c>
      <c r="E482" s="58"/>
      <c r="F482" s="58"/>
      <c r="G482" s="58"/>
      <c r="H482" s="58"/>
      <c r="I482" s="59"/>
      <c r="J482" s="193"/>
      <c r="K482" s="60"/>
      <c r="L482" s="60"/>
      <c r="M482" s="56">
        <f>M481+IF(AND(K482="Pago",OR(E482='PC Receitas'!$O$4,E482='PC Receitas'!$O$5,E482='PC Receitas'!$O$6)),I482,IF(AND(K482="Pago",OR(E482='PC Receitas'!$O$7,E482='PC Receitas'!$O$8,E482='PC Receitas'!$O$9,E482='PC Receitas'!$O$10,E482='PC Receitas'!$O$11,E482='PC Receitas'!$O$12,E482='PC Receitas'!$O$13,E482='PC Receitas'!$O$14)),-I482,0))</f>
        <v>12927.7</v>
      </c>
      <c r="R482" s="153" t="e">
        <f t="shared" si="28"/>
        <v>#N/A</v>
      </c>
      <c r="S482" s="150" t="e">
        <f t="shared" si="29"/>
        <v>#N/A</v>
      </c>
      <c r="T482" s="150" t="e">
        <f t="shared" si="30"/>
        <v>#N/A</v>
      </c>
      <c r="U482" s="150" t="e">
        <f t="shared" si="31"/>
        <v>#N/A</v>
      </c>
      <c r="V482" s="154" t="e">
        <f>VLOOKUP(E482,'PC Receitas'!$O$4:$P$14,2,FALSE)</f>
        <v>#N/A</v>
      </c>
    </row>
    <row r="483" spans="3:22" ht="19.5" customHeight="1" thickTop="1" thickBot="1" x14ac:dyDescent="0.3">
      <c r="C483" s="58"/>
      <c r="D483" s="58" t="str">
        <f>IF(C483&lt;&gt;"",TEXT(C483,"00")&amp;"/05/"&amp;'Configurações Básicas'!$P$5,"")</f>
        <v/>
      </c>
      <c r="E483" s="58"/>
      <c r="F483" s="58"/>
      <c r="G483" s="58"/>
      <c r="H483" s="58"/>
      <c r="I483" s="59"/>
      <c r="J483" s="193"/>
      <c r="K483" s="60"/>
      <c r="L483" s="60"/>
      <c r="M483" s="56">
        <f>M482+IF(AND(K483="Pago",OR(E483='PC Receitas'!$O$4,E483='PC Receitas'!$O$5,E483='PC Receitas'!$O$6)),I483,IF(AND(K483="Pago",OR(E483='PC Receitas'!$O$7,E483='PC Receitas'!$O$8,E483='PC Receitas'!$O$9,E483='PC Receitas'!$O$10,E483='PC Receitas'!$O$11,E483='PC Receitas'!$O$12,E483='PC Receitas'!$O$13,E483='PC Receitas'!$O$14)),-I483,0))</f>
        <v>12927.7</v>
      </c>
      <c r="R483" s="153" t="e">
        <f t="shared" si="28"/>
        <v>#N/A</v>
      </c>
      <c r="S483" s="150" t="e">
        <f t="shared" si="29"/>
        <v>#N/A</v>
      </c>
      <c r="T483" s="150" t="e">
        <f t="shared" si="30"/>
        <v>#N/A</v>
      </c>
      <c r="U483" s="150" t="e">
        <f t="shared" si="31"/>
        <v>#N/A</v>
      </c>
      <c r="V483" s="154" t="e">
        <f>VLOOKUP(E483,'PC Receitas'!$O$4:$P$14,2,FALSE)</f>
        <v>#N/A</v>
      </c>
    </row>
    <row r="484" spans="3:22" ht="19.5" customHeight="1" thickTop="1" thickBot="1" x14ac:dyDescent="0.3">
      <c r="C484" s="58"/>
      <c r="D484" s="58" t="str">
        <f>IF(C484&lt;&gt;"",TEXT(C484,"00")&amp;"/05/"&amp;'Configurações Básicas'!$P$5,"")</f>
        <v/>
      </c>
      <c r="E484" s="58"/>
      <c r="F484" s="58"/>
      <c r="G484" s="58"/>
      <c r="H484" s="58"/>
      <c r="I484" s="59"/>
      <c r="J484" s="193"/>
      <c r="K484" s="60"/>
      <c r="L484" s="60"/>
      <c r="M484" s="56">
        <f>M483+IF(AND(K484="Pago",OR(E484='PC Receitas'!$O$4,E484='PC Receitas'!$O$5,E484='PC Receitas'!$O$6)),I484,IF(AND(K484="Pago",OR(E484='PC Receitas'!$O$7,E484='PC Receitas'!$O$8,E484='PC Receitas'!$O$9,E484='PC Receitas'!$O$10,E484='PC Receitas'!$O$11,E484='PC Receitas'!$O$12,E484='PC Receitas'!$O$13,E484='PC Receitas'!$O$14)),-I484,0))</f>
        <v>12927.7</v>
      </c>
      <c r="R484" s="153" t="e">
        <f t="shared" si="28"/>
        <v>#N/A</v>
      </c>
      <c r="S484" s="150" t="e">
        <f t="shared" si="29"/>
        <v>#N/A</v>
      </c>
      <c r="T484" s="150" t="e">
        <f t="shared" si="30"/>
        <v>#N/A</v>
      </c>
      <c r="U484" s="150" t="e">
        <f t="shared" si="31"/>
        <v>#N/A</v>
      </c>
      <c r="V484" s="154" t="e">
        <f>VLOOKUP(E484,'PC Receitas'!$O$4:$P$14,2,FALSE)</f>
        <v>#N/A</v>
      </c>
    </row>
    <row r="485" spans="3:22" ht="19.5" customHeight="1" thickTop="1" thickBot="1" x14ac:dyDescent="0.3">
      <c r="C485" s="58"/>
      <c r="D485" s="58" t="str">
        <f>IF(C485&lt;&gt;"",TEXT(C485,"00")&amp;"/05/"&amp;'Configurações Básicas'!$P$5,"")</f>
        <v/>
      </c>
      <c r="E485" s="58"/>
      <c r="F485" s="58"/>
      <c r="G485" s="58"/>
      <c r="H485" s="58"/>
      <c r="I485" s="59"/>
      <c r="J485" s="193"/>
      <c r="K485" s="60"/>
      <c r="L485" s="60"/>
      <c r="M485" s="56">
        <f>M484+IF(AND(K485="Pago",OR(E485='PC Receitas'!$O$4,E485='PC Receitas'!$O$5,E485='PC Receitas'!$O$6)),I485,IF(AND(K485="Pago",OR(E485='PC Receitas'!$O$7,E485='PC Receitas'!$O$8,E485='PC Receitas'!$O$9,E485='PC Receitas'!$O$10,E485='PC Receitas'!$O$11,E485='PC Receitas'!$O$12,E485='PC Receitas'!$O$13,E485='PC Receitas'!$O$14)),-I485,0))</f>
        <v>12927.7</v>
      </c>
      <c r="R485" s="153" t="e">
        <f t="shared" si="28"/>
        <v>#N/A</v>
      </c>
      <c r="S485" s="150" t="e">
        <f t="shared" si="29"/>
        <v>#N/A</v>
      </c>
      <c r="T485" s="150" t="e">
        <f t="shared" si="30"/>
        <v>#N/A</v>
      </c>
      <c r="U485" s="150" t="e">
        <f t="shared" si="31"/>
        <v>#N/A</v>
      </c>
      <c r="V485" s="154" t="e">
        <f>VLOOKUP(E485,'PC Receitas'!$O$4:$P$14,2,FALSE)</f>
        <v>#N/A</v>
      </c>
    </row>
    <row r="486" spans="3:22" ht="19.5" customHeight="1" thickTop="1" thickBot="1" x14ac:dyDescent="0.3">
      <c r="C486" s="58"/>
      <c r="D486" s="58" t="str">
        <f>IF(C486&lt;&gt;"",TEXT(C486,"00")&amp;"/05/"&amp;'Configurações Básicas'!$P$5,"")</f>
        <v/>
      </c>
      <c r="E486" s="58"/>
      <c r="F486" s="58"/>
      <c r="G486" s="58"/>
      <c r="H486" s="58"/>
      <c r="I486" s="59"/>
      <c r="J486" s="193"/>
      <c r="K486" s="60"/>
      <c r="L486" s="60"/>
      <c r="M486" s="56">
        <f>M485+IF(AND(K486="Pago",OR(E486='PC Receitas'!$O$4,E486='PC Receitas'!$O$5,E486='PC Receitas'!$O$6)),I486,IF(AND(K486="Pago",OR(E486='PC Receitas'!$O$7,E486='PC Receitas'!$O$8,E486='PC Receitas'!$O$9,E486='PC Receitas'!$O$10,E486='PC Receitas'!$O$11,E486='PC Receitas'!$O$12,E486='PC Receitas'!$O$13,E486='PC Receitas'!$O$14)),-I486,0))</f>
        <v>12927.7</v>
      </c>
      <c r="R486" s="153" t="e">
        <f t="shared" si="28"/>
        <v>#N/A</v>
      </c>
      <c r="S486" s="150" t="e">
        <f t="shared" si="29"/>
        <v>#N/A</v>
      </c>
      <c r="T486" s="150" t="e">
        <f t="shared" si="30"/>
        <v>#N/A</v>
      </c>
      <c r="U486" s="150" t="e">
        <f t="shared" si="31"/>
        <v>#N/A</v>
      </c>
      <c r="V486" s="154" t="e">
        <f>VLOOKUP(E486,'PC Receitas'!$O$4:$P$14,2,FALSE)</f>
        <v>#N/A</v>
      </c>
    </row>
    <row r="487" spans="3:22" ht="19.5" customHeight="1" thickTop="1" thickBot="1" x14ac:dyDescent="0.3">
      <c r="C487" s="58"/>
      <c r="D487" s="58" t="str">
        <f>IF(C487&lt;&gt;"",TEXT(C487,"00")&amp;"/05/"&amp;'Configurações Básicas'!$P$5,"")</f>
        <v/>
      </c>
      <c r="E487" s="58"/>
      <c r="F487" s="58"/>
      <c r="G487" s="58"/>
      <c r="H487" s="58"/>
      <c r="I487" s="59"/>
      <c r="J487" s="193"/>
      <c r="K487" s="60"/>
      <c r="L487" s="60"/>
      <c r="M487" s="56">
        <f>M486+IF(AND(K487="Pago",OR(E487='PC Receitas'!$O$4,E487='PC Receitas'!$O$5,E487='PC Receitas'!$O$6)),I487,IF(AND(K487="Pago",OR(E487='PC Receitas'!$O$7,E487='PC Receitas'!$O$8,E487='PC Receitas'!$O$9,E487='PC Receitas'!$O$10,E487='PC Receitas'!$O$11,E487='PC Receitas'!$O$12,E487='PC Receitas'!$O$13,E487='PC Receitas'!$O$14)),-I487,0))</f>
        <v>12927.7</v>
      </c>
      <c r="R487" s="153" t="e">
        <f t="shared" si="28"/>
        <v>#N/A</v>
      </c>
      <c r="S487" s="150" t="e">
        <f t="shared" si="29"/>
        <v>#N/A</v>
      </c>
      <c r="T487" s="150" t="e">
        <f t="shared" si="30"/>
        <v>#N/A</v>
      </c>
      <c r="U487" s="150" t="e">
        <f t="shared" si="31"/>
        <v>#N/A</v>
      </c>
      <c r="V487" s="154" t="e">
        <f>VLOOKUP(E487,'PC Receitas'!$O$4:$P$14,2,FALSE)</f>
        <v>#N/A</v>
      </c>
    </row>
    <row r="488" spans="3:22" ht="19.5" customHeight="1" thickTop="1" thickBot="1" x14ac:dyDescent="0.3">
      <c r="C488" s="58"/>
      <c r="D488" s="58" t="str">
        <f>IF(C488&lt;&gt;"",TEXT(C488,"00")&amp;"/05/"&amp;'Configurações Básicas'!$P$5,"")</f>
        <v/>
      </c>
      <c r="E488" s="58"/>
      <c r="F488" s="58"/>
      <c r="G488" s="58"/>
      <c r="H488" s="58"/>
      <c r="I488" s="59"/>
      <c r="J488" s="193"/>
      <c r="K488" s="60"/>
      <c r="L488" s="60"/>
      <c r="M488" s="56">
        <f>M487+IF(AND(K488="Pago",OR(E488='PC Receitas'!$O$4,E488='PC Receitas'!$O$5,E488='PC Receitas'!$O$6)),I488,IF(AND(K488="Pago",OR(E488='PC Receitas'!$O$7,E488='PC Receitas'!$O$8,E488='PC Receitas'!$O$9,E488='PC Receitas'!$O$10,E488='PC Receitas'!$O$11,E488='PC Receitas'!$O$12,E488='PC Receitas'!$O$13,E488='PC Receitas'!$O$14)),-I488,0))</f>
        <v>12927.7</v>
      </c>
      <c r="R488" s="153" t="e">
        <f t="shared" si="28"/>
        <v>#N/A</v>
      </c>
      <c r="S488" s="150" t="e">
        <f t="shared" si="29"/>
        <v>#N/A</v>
      </c>
      <c r="T488" s="150" t="e">
        <f t="shared" si="30"/>
        <v>#N/A</v>
      </c>
      <c r="U488" s="150" t="e">
        <f t="shared" si="31"/>
        <v>#N/A</v>
      </c>
      <c r="V488" s="154" t="e">
        <f>VLOOKUP(E488,'PC Receitas'!$O$4:$P$14,2,FALSE)</f>
        <v>#N/A</v>
      </c>
    </row>
    <row r="489" spans="3:22" ht="19.5" customHeight="1" thickTop="1" thickBot="1" x14ac:dyDescent="0.3">
      <c r="C489" s="58"/>
      <c r="D489" s="58" t="str">
        <f>IF(C489&lt;&gt;"",TEXT(C489,"00")&amp;"/05/"&amp;'Configurações Básicas'!$P$5,"")</f>
        <v/>
      </c>
      <c r="E489" s="58"/>
      <c r="F489" s="58"/>
      <c r="G489" s="58"/>
      <c r="H489" s="58"/>
      <c r="I489" s="59"/>
      <c r="J489" s="193"/>
      <c r="K489" s="60"/>
      <c r="L489" s="60"/>
      <c r="M489" s="56">
        <f>M488+IF(AND(K489="Pago",OR(E489='PC Receitas'!$O$4,E489='PC Receitas'!$O$5,E489='PC Receitas'!$O$6)),I489,IF(AND(K489="Pago",OR(E489='PC Receitas'!$O$7,E489='PC Receitas'!$O$8,E489='PC Receitas'!$O$9,E489='PC Receitas'!$O$10,E489='PC Receitas'!$O$11,E489='PC Receitas'!$O$12,E489='PC Receitas'!$O$13,E489='PC Receitas'!$O$14)),-I489,0))</f>
        <v>12927.7</v>
      </c>
      <c r="R489" s="153" t="e">
        <f t="shared" si="28"/>
        <v>#N/A</v>
      </c>
      <c r="S489" s="150" t="e">
        <f t="shared" si="29"/>
        <v>#N/A</v>
      </c>
      <c r="T489" s="150" t="e">
        <f t="shared" si="30"/>
        <v>#N/A</v>
      </c>
      <c r="U489" s="150" t="e">
        <f t="shared" si="31"/>
        <v>#N/A</v>
      </c>
      <c r="V489" s="154" t="e">
        <f>VLOOKUP(E489,'PC Receitas'!$O$4:$P$14,2,FALSE)</f>
        <v>#N/A</v>
      </c>
    </row>
    <row r="490" spans="3:22" ht="19.5" customHeight="1" thickTop="1" thickBot="1" x14ac:dyDescent="0.3">
      <c r="C490" s="58"/>
      <c r="D490" s="58" t="str">
        <f>IF(C490&lt;&gt;"",TEXT(C490,"00")&amp;"/05/"&amp;'Configurações Básicas'!$P$5,"")</f>
        <v/>
      </c>
      <c r="E490" s="58"/>
      <c r="F490" s="58"/>
      <c r="G490" s="58"/>
      <c r="H490" s="58"/>
      <c r="I490" s="59"/>
      <c r="J490" s="193"/>
      <c r="K490" s="60"/>
      <c r="L490" s="60"/>
      <c r="M490" s="56">
        <f>M489+IF(AND(K490="Pago",OR(E490='PC Receitas'!$O$4,E490='PC Receitas'!$O$5,E490='PC Receitas'!$O$6)),I490,IF(AND(K490="Pago",OR(E490='PC Receitas'!$O$7,E490='PC Receitas'!$O$8,E490='PC Receitas'!$O$9,E490='PC Receitas'!$O$10,E490='PC Receitas'!$O$11,E490='PC Receitas'!$O$12,E490='PC Receitas'!$O$13,E490='PC Receitas'!$O$14)),-I490,0))</f>
        <v>12927.7</v>
      </c>
      <c r="R490" s="153" t="e">
        <f t="shared" si="28"/>
        <v>#N/A</v>
      </c>
      <c r="S490" s="150" t="e">
        <f t="shared" si="29"/>
        <v>#N/A</v>
      </c>
      <c r="T490" s="150" t="e">
        <f t="shared" si="30"/>
        <v>#N/A</v>
      </c>
      <c r="U490" s="150" t="e">
        <f t="shared" si="31"/>
        <v>#N/A</v>
      </c>
      <c r="V490" s="154" t="e">
        <f>VLOOKUP(E490,'PC Receitas'!$O$4:$P$14,2,FALSE)</f>
        <v>#N/A</v>
      </c>
    </row>
    <row r="491" spans="3:22" ht="19.5" customHeight="1" thickTop="1" thickBot="1" x14ac:dyDescent="0.3">
      <c r="C491" s="58"/>
      <c r="D491" s="58" t="str">
        <f>IF(C491&lt;&gt;"",TEXT(C491,"00")&amp;"/05/"&amp;'Configurações Básicas'!$P$5,"")</f>
        <v/>
      </c>
      <c r="E491" s="58"/>
      <c r="F491" s="58"/>
      <c r="G491" s="58"/>
      <c r="H491" s="58"/>
      <c r="I491" s="59"/>
      <c r="J491" s="193"/>
      <c r="K491" s="60"/>
      <c r="L491" s="60"/>
      <c r="M491" s="56">
        <f>M490+IF(AND(K491="Pago",OR(E491='PC Receitas'!$O$4,E491='PC Receitas'!$O$5,E491='PC Receitas'!$O$6)),I491,IF(AND(K491="Pago",OR(E491='PC Receitas'!$O$7,E491='PC Receitas'!$O$8,E491='PC Receitas'!$O$9,E491='PC Receitas'!$O$10,E491='PC Receitas'!$O$11,E491='PC Receitas'!$O$12,E491='PC Receitas'!$O$13,E491='PC Receitas'!$O$14)),-I491,0))</f>
        <v>12927.7</v>
      </c>
      <c r="R491" s="153" t="e">
        <f t="shared" si="28"/>
        <v>#N/A</v>
      </c>
      <c r="S491" s="150" t="e">
        <f t="shared" si="29"/>
        <v>#N/A</v>
      </c>
      <c r="T491" s="150" t="e">
        <f t="shared" si="30"/>
        <v>#N/A</v>
      </c>
      <c r="U491" s="150" t="e">
        <f t="shared" si="31"/>
        <v>#N/A</v>
      </c>
      <c r="V491" s="154" t="e">
        <f>VLOOKUP(E491,'PC Receitas'!$O$4:$P$14,2,FALSE)</f>
        <v>#N/A</v>
      </c>
    </row>
    <row r="492" spans="3:22" ht="19.5" customHeight="1" thickTop="1" thickBot="1" x14ac:dyDescent="0.3">
      <c r="C492" s="58"/>
      <c r="D492" s="58" t="str">
        <f>IF(C492&lt;&gt;"",TEXT(C492,"00")&amp;"/05/"&amp;'Configurações Básicas'!$P$5,"")</f>
        <v/>
      </c>
      <c r="E492" s="58"/>
      <c r="F492" s="58"/>
      <c r="G492" s="58"/>
      <c r="H492" s="58"/>
      <c r="I492" s="59"/>
      <c r="J492" s="193"/>
      <c r="K492" s="60"/>
      <c r="L492" s="60"/>
      <c r="M492" s="56">
        <f>M491+IF(AND(K492="Pago",OR(E492='PC Receitas'!$O$4,E492='PC Receitas'!$O$5,E492='PC Receitas'!$O$6)),I492,IF(AND(K492="Pago",OR(E492='PC Receitas'!$O$7,E492='PC Receitas'!$O$8,E492='PC Receitas'!$O$9,E492='PC Receitas'!$O$10,E492='PC Receitas'!$O$11,E492='PC Receitas'!$O$12,E492='PC Receitas'!$O$13,E492='PC Receitas'!$O$14)),-I492,0))</f>
        <v>12927.7</v>
      </c>
      <c r="R492" s="153" t="e">
        <f t="shared" si="28"/>
        <v>#N/A</v>
      </c>
      <c r="S492" s="150" t="e">
        <f t="shared" si="29"/>
        <v>#N/A</v>
      </c>
      <c r="T492" s="150" t="e">
        <f t="shared" si="30"/>
        <v>#N/A</v>
      </c>
      <c r="U492" s="150" t="e">
        <f t="shared" si="31"/>
        <v>#N/A</v>
      </c>
      <c r="V492" s="154" t="e">
        <f>VLOOKUP(E492,'PC Receitas'!$O$4:$P$14,2,FALSE)</f>
        <v>#N/A</v>
      </c>
    </row>
    <row r="493" spans="3:22" ht="19.5" customHeight="1" thickTop="1" thickBot="1" x14ac:dyDescent="0.3">
      <c r="C493" s="58"/>
      <c r="D493" s="58" t="str">
        <f>IF(C493&lt;&gt;"",TEXT(C493,"00")&amp;"/05/"&amp;'Configurações Básicas'!$P$5,"")</f>
        <v/>
      </c>
      <c r="E493" s="58"/>
      <c r="F493" s="58"/>
      <c r="G493" s="58"/>
      <c r="H493" s="58"/>
      <c r="I493" s="59"/>
      <c r="J493" s="193"/>
      <c r="K493" s="60"/>
      <c r="L493" s="60"/>
      <c r="M493" s="56">
        <f>M492+IF(AND(K493="Pago",OR(E493='PC Receitas'!$O$4,E493='PC Receitas'!$O$5,E493='PC Receitas'!$O$6)),I493,IF(AND(K493="Pago",OR(E493='PC Receitas'!$O$7,E493='PC Receitas'!$O$8,E493='PC Receitas'!$O$9,E493='PC Receitas'!$O$10,E493='PC Receitas'!$O$11,E493='PC Receitas'!$O$12,E493='PC Receitas'!$O$13,E493='PC Receitas'!$O$14)),-I493,0))</f>
        <v>12927.7</v>
      </c>
      <c r="R493" s="153" t="e">
        <f t="shared" si="28"/>
        <v>#N/A</v>
      </c>
      <c r="S493" s="150" t="e">
        <f t="shared" si="29"/>
        <v>#N/A</v>
      </c>
      <c r="T493" s="150" t="e">
        <f t="shared" si="30"/>
        <v>#N/A</v>
      </c>
      <c r="U493" s="150" t="e">
        <f t="shared" si="31"/>
        <v>#N/A</v>
      </c>
      <c r="V493" s="154" t="e">
        <f>VLOOKUP(E493,'PC Receitas'!$O$4:$P$14,2,FALSE)</f>
        <v>#N/A</v>
      </c>
    </row>
    <row r="494" spans="3:22" ht="19.5" customHeight="1" thickTop="1" thickBot="1" x14ac:dyDescent="0.3">
      <c r="C494" s="58"/>
      <c r="D494" s="58" t="str">
        <f>IF(C494&lt;&gt;"",TEXT(C494,"00")&amp;"/05/"&amp;'Configurações Básicas'!$P$5,"")</f>
        <v/>
      </c>
      <c r="E494" s="58"/>
      <c r="F494" s="58"/>
      <c r="G494" s="58"/>
      <c r="H494" s="58"/>
      <c r="I494" s="59"/>
      <c r="J494" s="193"/>
      <c r="K494" s="60"/>
      <c r="L494" s="60"/>
      <c r="M494" s="56">
        <f>M493+IF(AND(K494="Pago",OR(E494='PC Receitas'!$O$4,E494='PC Receitas'!$O$5,E494='PC Receitas'!$O$6)),I494,IF(AND(K494="Pago",OR(E494='PC Receitas'!$O$7,E494='PC Receitas'!$O$8,E494='PC Receitas'!$O$9,E494='PC Receitas'!$O$10,E494='PC Receitas'!$O$11,E494='PC Receitas'!$O$12,E494='PC Receitas'!$O$13,E494='PC Receitas'!$O$14)),-I494,0))</f>
        <v>12927.7</v>
      </c>
      <c r="R494" s="153" t="e">
        <f t="shared" si="28"/>
        <v>#N/A</v>
      </c>
      <c r="S494" s="150" t="e">
        <f t="shared" si="29"/>
        <v>#N/A</v>
      </c>
      <c r="T494" s="150" t="e">
        <f t="shared" si="30"/>
        <v>#N/A</v>
      </c>
      <c r="U494" s="150" t="e">
        <f t="shared" si="31"/>
        <v>#N/A</v>
      </c>
      <c r="V494" s="154" t="e">
        <f>VLOOKUP(E494,'PC Receitas'!$O$4:$P$14,2,FALSE)</f>
        <v>#N/A</v>
      </c>
    </row>
    <row r="495" spans="3:22" ht="19.5" customHeight="1" thickTop="1" thickBot="1" x14ac:dyDescent="0.3">
      <c r="C495" s="58"/>
      <c r="D495" s="58" t="str">
        <f>IF(C495&lt;&gt;"",TEXT(C495,"00")&amp;"/05/"&amp;'Configurações Básicas'!$P$5,"")</f>
        <v/>
      </c>
      <c r="E495" s="58"/>
      <c r="F495" s="58"/>
      <c r="G495" s="58"/>
      <c r="H495" s="58"/>
      <c r="I495" s="59"/>
      <c r="J495" s="193"/>
      <c r="K495" s="60"/>
      <c r="L495" s="60"/>
      <c r="M495" s="56">
        <f>M494+IF(AND(K495="Pago",OR(E495='PC Receitas'!$O$4,E495='PC Receitas'!$O$5,E495='PC Receitas'!$O$6)),I495,IF(AND(K495="Pago",OR(E495='PC Receitas'!$O$7,E495='PC Receitas'!$O$8,E495='PC Receitas'!$O$9,E495='PC Receitas'!$O$10,E495='PC Receitas'!$O$11,E495='PC Receitas'!$O$12,E495='PC Receitas'!$O$13,E495='PC Receitas'!$O$14)),-I495,0))</f>
        <v>12927.7</v>
      </c>
      <c r="R495" s="153" t="e">
        <f t="shared" si="28"/>
        <v>#N/A</v>
      </c>
      <c r="S495" s="150" t="e">
        <f t="shared" si="29"/>
        <v>#N/A</v>
      </c>
      <c r="T495" s="150" t="e">
        <f t="shared" si="30"/>
        <v>#N/A</v>
      </c>
      <c r="U495" s="150" t="e">
        <f t="shared" si="31"/>
        <v>#N/A</v>
      </c>
      <c r="V495" s="154" t="e">
        <f>VLOOKUP(E495,'PC Receitas'!$O$4:$P$14,2,FALSE)</f>
        <v>#N/A</v>
      </c>
    </row>
    <row r="496" spans="3:22" ht="19.5" customHeight="1" thickTop="1" thickBot="1" x14ac:dyDescent="0.3">
      <c r="C496" s="58"/>
      <c r="D496" s="58" t="str">
        <f>IF(C496&lt;&gt;"",TEXT(C496,"00")&amp;"/05/"&amp;'Configurações Básicas'!$P$5,"")</f>
        <v/>
      </c>
      <c r="E496" s="58"/>
      <c r="F496" s="58"/>
      <c r="G496" s="58"/>
      <c r="H496" s="58"/>
      <c r="I496" s="59"/>
      <c r="J496" s="193"/>
      <c r="K496" s="60"/>
      <c r="L496" s="60"/>
      <c r="M496" s="56">
        <f>M495+IF(AND(K496="Pago",OR(E496='PC Receitas'!$O$4,E496='PC Receitas'!$O$5,E496='PC Receitas'!$O$6)),I496,IF(AND(K496="Pago",OR(E496='PC Receitas'!$O$7,E496='PC Receitas'!$O$8,E496='PC Receitas'!$O$9,E496='PC Receitas'!$O$10,E496='PC Receitas'!$O$11,E496='PC Receitas'!$O$12,E496='PC Receitas'!$O$13,E496='PC Receitas'!$O$14)),-I496,0))</f>
        <v>12927.7</v>
      </c>
      <c r="R496" s="153" t="e">
        <f t="shared" si="28"/>
        <v>#N/A</v>
      </c>
      <c r="S496" s="150" t="e">
        <f t="shared" si="29"/>
        <v>#N/A</v>
      </c>
      <c r="T496" s="150" t="e">
        <f t="shared" si="30"/>
        <v>#N/A</v>
      </c>
      <c r="U496" s="150" t="e">
        <f t="shared" si="31"/>
        <v>#N/A</v>
      </c>
      <c r="V496" s="154" t="e">
        <f>VLOOKUP(E496,'PC Receitas'!$O$4:$P$14,2,FALSE)</f>
        <v>#N/A</v>
      </c>
    </row>
    <row r="497" spans="3:22" ht="19.5" customHeight="1" thickTop="1" thickBot="1" x14ac:dyDescent="0.3">
      <c r="C497" s="58"/>
      <c r="D497" s="58" t="str">
        <f>IF(C497&lt;&gt;"",TEXT(C497,"00")&amp;"/05/"&amp;'Configurações Básicas'!$P$5,"")</f>
        <v/>
      </c>
      <c r="E497" s="58"/>
      <c r="F497" s="58"/>
      <c r="G497" s="58"/>
      <c r="H497" s="58"/>
      <c r="I497" s="59"/>
      <c r="J497" s="193"/>
      <c r="K497" s="60"/>
      <c r="L497" s="60"/>
      <c r="M497" s="56">
        <f>M496+IF(AND(K497="Pago",OR(E497='PC Receitas'!$O$4,E497='PC Receitas'!$O$5,E497='PC Receitas'!$O$6)),I497,IF(AND(K497="Pago",OR(E497='PC Receitas'!$O$7,E497='PC Receitas'!$O$8,E497='PC Receitas'!$O$9,E497='PC Receitas'!$O$10,E497='PC Receitas'!$O$11,E497='PC Receitas'!$O$12,E497='PC Receitas'!$O$13,E497='PC Receitas'!$O$14)),-I497,0))</f>
        <v>12927.7</v>
      </c>
      <c r="R497" s="153" t="e">
        <f t="shared" si="28"/>
        <v>#N/A</v>
      </c>
      <c r="S497" s="150" t="e">
        <f t="shared" si="29"/>
        <v>#N/A</v>
      </c>
      <c r="T497" s="150" t="e">
        <f t="shared" si="30"/>
        <v>#N/A</v>
      </c>
      <c r="U497" s="150" t="e">
        <f t="shared" si="31"/>
        <v>#N/A</v>
      </c>
      <c r="V497" s="154" t="e">
        <f>VLOOKUP(E497,'PC Receitas'!$O$4:$P$14,2,FALSE)</f>
        <v>#N/A</v>
      </c>
    </row>
    <row r="498" spans="3:22" ht="19.5" customHeight="1" thickTop="1" thickBot="1" x14ac:dyDescent="0.3">
      <c r="C498" s="58"/>
      <c r="D498" s="58" t="str">
        <f>IF(C498&lt;&gt;"",TEXT(C498,"00")&amp;"/05/"&amp;'Configurações Básicas'!$P$5,"")</f>
        <v/>
      </c>
      <c r="E498" s="58"/>
      <c r="F498" s="58"/>
      <c r="G498" s="58"/>
      <c r="H498" s="58"/>
      <c r="I498" s="59"/>
      <c r="J498" s="193"/>
      <c r="K498" s="60"/>
      <c r="L498" s="60"/>
      <c r="M498" s="56">
        <f>M497+IF(AND(K498="Pago",OR(E498='PC Receitas'!$O$4,E498='PC Receitas'!$O$5,E498='PC Receitas'!$O$6)),I498,IF(AND(K498="Pago",OR(E498='PC Receitas'!$O$7,E498='PC Receitas'!$O$8,E498='PC Receitas'!$O$9,E498='PC Receitas'!$O$10,E498='PC Receitas'!$O$11,E498='PC Receitas'!$O$12,E498='PC Receitas'!$O$13,E498='PC Receitas'!$O$14)),-I498,0))</f>
        <v>12927.7</v>
      </c>
      <c r="R498" s="153" t="e">
        <f t="shared" si="28"/>
        <v>#N/A</v>
      </c>
      <c r="S498" s="150" t="e">
        <f t="shared" si="29"/>
        <v>#N/A</v>
      </c>
      <c r="T498" s="150" t="e">
        <f t="shared" si="30"/>
        <v>#N/A</v>
      </c>
      <c r="U498" s="150" t="e">
        <f t="shared" si="31"/>
        <v>#N/A</v>
      </c>
      <c r="V498" s="154" t="e">
        <f>VLOOKUP(E498,'PC Receitas'!$O$4:$P$14,2,FALSE)</f>
        <v>#N/A</v>
      </c>
    </row>
    <row r="499" spans="3:22" ht="19.5" customHeight="1" thickTop="1" thickBot="1" x14ac:dyDescent="0.3">
      <c r="C499" s="58"/>
      <c r="D499" s="58" t="str">
        <f>IF(C499&lt;&gt;"",TEXT(C499,"00")&amp;"/05/"&amp;'Configurações Básicas'!$P$5,"")</f>
        <v/>
      </c>
      <c r="E499" s="58"/>
      <c r="F499" s="58"/>
      <c r="G499" s="58"/>
      <c r="H499" s="58"/>
      <c r="I499" s="59"/>
      <c r="J499" s="193"/>
      <c r="K499" s="60"/>
      <c r="L499" s="60"/>
      <c r="M499" s="56">
        <f>M498+IF(AND(K499="Pago",OR(E499='PC Receitas'!$O$4,E499='PC Receitas'!$O$5,E499='PC Receitas'!$O$6)),I499,IF(AND(K499="Pago",OR(E499='PC Receitas'!$O$7,E499='PC Receitas'!$O$8,E499='PC Receitas'!$O$9,E499='PC Receitas'!$O$10,E499='PC Receitas'!$O$11,E499='PC Receitas'!$O$12,E499='PC Receitas'!$O$13,E499='PC Receitas'!$O$14)),-I499,0))</f>
        <v>12927.7</v>
      </c>
      <c r="R499" s="153" t="e">
        <f t="shared" si="28"/>
        <v>#N/A</v>
      </c>
      <c r="S499" s="150" t="e">
        <f t="shared" si="29"/>
        <v>#N/A</v>
      </c>
      <c r="T499" s="150" t="e">
        <f t="shared" si="30"/>
        <v>#N/A</v>
      </c>
      <c r="U499" s="150" t="e">
        <f t="shared" si="31"/>
        <v>#N/A</v>
      </c>
      <c r="V499" s="154" t="e">
        <f>VLOOKUP(E499,'PC Receitas'!$O$4:$P$14,2,FALSE)</f>
        <v>#N/A</v>
      </c>
    </row>
    <row r="500" spans="3:22" ht="19.5" customHeight="1" thickTop="1" thickBot="1" x14ac:dyDescent="0.3">
      <c r="C500" s="58"/>
      <c r="D500" s="58" t="str">
        <f>IF(C500&lt;&gt;"",TEXT(C500,"00")&amp;"/05/"&amp;'Configurações Básicas'!$P$5,"")</f>
        <v/>
      </c>
      <c r="E500" s="58"/>
      <c r="F500" s="58"/>
      <c r="G500" s="58"/>
      <c r="H500" s="58"/>
      <c r="I500" s="59"/>
      <c r="J500" s="193"/>
      <c r="K500" s="60"/>
      <c r="L500" s="60"/>
      <c r="M500" s="56">
        <f>M499+IF(AND(K500="Pago",OR(E500='PC Receitas'!$O$4,E500='PC Receitas'!$O$5,E500='PC Receitas'!$O$6)),I500,IF(AND(K500="Pago",OR(E500='PC Receitas'!$O$7,E500='PC Receitas'!$O$8,E500='PC Receitas'!$O$9,E500='PC Receitas'!$O$10,E500='PC Receitas'!$O$11,E500='PC Receitas'!$O$12,E500='PC Receitas'!$O$13,E500='PC Receitas'!$O$14)),-I500,0))</f>
        <v>12927.7</v>
      </c>
      <c r="R500" s="153" t="e">
        <f t="shared" si="28"/>
        <v>#N/A</v>
      </c>
      <c r="S500" s="150" t="e">
        <f t="shared" si="29"/>
        <v>#N/A</v>
      </c>
      <c r="T500" s="150" t="e">
        <f t="shared" si="30"/>
        <v>#N/A</v>
      </c>
      <c r="U500" s="150" t="e">
        <f t="shared" si="31"/>
        <v>#N/A</v>
      </c>
      <c r="V500" s="154" t="e">
        <f>VLOOKUP(E500,'PC Receitas'!$O$4:$P$14,2,FALSE)</f>
        <v>#N/A</v>
      </c>
    </row>
    <row r="501" spans="3:22" ht="19.5" customHeight="1" thickTop="1" thickBot="1" x14ac:dyDescent="0.3">
      <c r="C501" s="58"/>
      <c r="D501" s="58" t="str">
        <f>IF(C501&lt;&gt;"",TEXT(C501,"00")&amp;"/05/"&amp;'Configurações Básicas'!$P$5,"")</f>
        <v/>
      </c>
      <c r="E501" s="58"/>
      <c r="F501" s="58"/>
      <c r="G501" s="58"/>
      <c r="H501" s="58"/>
      <c r="I501" s="59"/>
      <c r="J501" s="193"/>
      <c r="K501" s="60"/>
      <c r="L501" s="60"/>
      <c r="M501" s="56">
        <f>M500+IF(AND(K501="Pago",OR(E501='PC Receitas'!$O$4,E501='PC Receitas'!$O$5,E501='PC Receitas'!$O$6)),I501,IF(AND(K501="Pago",OR(E501='PC Receitas'!$O$7,E501='PC Receitas'!$O$8,E501='PC Receitas'!$O$9,E501='PC Receitas'!$O$10,E501='PC Receitas'!$O$11,E501='PC Receitas'!$O$12,E501='PC Receitas'!$O$13,E501='PC Receitas'!$O$14)),-I501,0))</f>
        <v>12927.7</v>
      </c>
      <c r="R501" s="153" t="e">
        <f t="shared" si="28"/>
        <v>#N/A</v>
      </c>
      <c r="S501" s="150" t="e">
        <f t="shared" si="29"/>
        <v>#N/A</v>
      </c>
      <c r="T501" s="150" t="e">
        <f t="shared" si="30"/>
        <v>#N/A</v>
      </c>
      <c r="U501" s="150" t="e">
        <f t="shared" si="31"/>
        <v>#N/A</v>
      </c>
      <c r="V501" s="154" t="e">
        <f>VLOOKUP(E501,'PC Receitas'!$O$4:$P$14,2,FALSE)</f>
        <v>#N/A</v>
      </c>
    </row>
    <row r="502" spans="3:22" ht="19.5" customHeight="1" thickTop="1" thickBot="1" x14ac:dyDescent="0.3">
      <c r="C502" s="58"/>
      <c r="D502" s="58" t="str">
        <f>IF(C502&lt;&gt;"",TEXT(C502,"00")&amp;"/05/"&amp;'Configurações Básicas'!$P$5,"")</f>
        <v/>
      </c>
      <c r="E502" s="58"/>
      <c r="F502" s="58"/>
      <c r="G502" s="58"/>
      <c r="H502" s="58"/>
      <c r="I502" s="59"/>
      <c r="J502" s="193"/>
      <c r="K502" s="60"/>
      <c r="L502" s="60"/>
      <c r="M502" s="56">
        <f>M501+IF(AND(K502="Pago",OR(E502='PC Receitas'!$O$4,E502='PC Receitas'!$O$5,E502='PC Receitas'!$O$6)),I502,IF(AND(K502="Pago",OR(E502='PC Receitas'!$O$7,E502='PC Receitas'!$O$8,E502='PC Receitas'!$O$9,E502='PC Receitas'!$O$10,E502='PC Receitas'!$O$11,E502='PC Receitas'!$O$12,E502='PC Receitas'!$O$13,E502='PC Receitas'!$O$14)),-I502,0))</f>
        <v>12927.7</v>
      </c>
      <c r="R502" s="153" t="e">
        <f t="shared" si="28"/>
        <v>#N/A</v>
      </c>
      <c r="S502" s="150" t="e">
        <f t="shared" si="29"/>
        <v>#N/A</v>
      </c>
      <c r="T502" s="150" t="e">
        <f t="shared" si="30"/>
        <v>#N/A</v>
      </c>
      <c r="U502" s="150" t="e">
        <f t="shared" si="31"/>
        <v>#N/A</v>
      </c>
      <c r="V502" s="154" t="e">
        <f>VLOOKUP(E502,'PC Receitas'!$O$4:$P$14,2,FALSE)</f>
        <v>#N/A</v>
      </c>
    </row>
    <row r="503" spans="3:22" ht="19.5" customHeight="1" thickTop="1" thickBot="1" x14ac:dyDescent="0.3">
      <c r="C503" s="58"/>
      <c r="D503" s="58" t="str">
        <f>IF(C503&lt;&gt;"",TEXT(C503,"00")&amp;"/05/"&amp;'Configurações Básicas'!$P$5,"")</f>
        <v/>
      </c>
      <c r="E503" s="58"/>
      <c r="F503" s="58"/>
      <c r="G503" s="58"/>
      <c r="H503" s="58"/>
      <c r="I503" s="59"/>
      <c r="J503" s="193"/>
      <c r="K503" s="60"/>
      <c r="L503" s="60"/>
      <c r="M503" s="56">
        <f>M502+IF(AND(K503="Pago",OR(E503='PC Receitas'!$O$4,E503='PC Receitas'!$O$5,E503='PC Receitas'!$O$6)),I503,IF(AND(K503="Pago",OR(E503='PC Receitas'!$O$7,E503='PC Receitas'!$O$8,E503='PC Receitas'!$O$9,E503='PC Receitas'!$O$10,E503='PC Receitas'!$O$11,E503='PC Receitas'!$O$12,E503='PC Receitas'!$O$13,E503='PC Receitas'!$O$14)),-I503,0))</f>
        <v>12927.7</v>
      </c>
      <c r="R503" s="153" t="e">
        <f t="shared" si="28"/>
        <v>#N/A</v>
      </c>
      <c r="S503" s="150" t="e">
        <f t="shared" si="29"/>
        <v>#N/A</v>
      </c>
      <c r="T503" s="150" t="e">
        <f t="shared" si="30"/>
        <v>#N/A</v>
      </c>
      <c r="U503" s="150" t="e">
        <f t="shared" si="31"/>
        <v>#N/A</v>
      </c>
      <c r="V503" s="154" t="e">
        <f>VLOOKUP(E503,'PC Receitas'!$O$4:$P$14,2,FALSE)</f>
        <v>#N/A</v>
      </c>
    </row>
    <row r="504" spans="3:22" ht="19.5" customHeight="1" thickTop="1" thickBot="1" x14ac:dyDescent="0.3">
      <c r="C504" s="58"/>
      <c r="D504" s="58" t="str">
        <f>IF(C504&lt;&gt;"",TEXT(C504,"00")&amp;"/05/"&amp;'Configurações Básicas'!$P$5,"")</f>
        <v/>
      </c>
      <c r="E504" s="58"/>
      <c r="F504" s="58"/>
      <c r="G504" s="58"/>
      <c r="H504" s="58"/>
      <c r="I504" s="59"/>
      <c r="J504" s="193"/>
      <c r="K504" s="60"/>
      <c r="L504" s="60"/>
      <c r="M504" s="56">
        <f>M503+IF(AND(K504="Pago",OR(E504='PC Receitas'!$O$4,E504='PC Receitas'!$O$5,E504='PC Receitas'!$O$6)),I504,IF(AND(K504="Pago",OR(E504='PC Receitas'!$O$7,E504='PC Receitas'!$O$8,E504='PC Receitas'!$O$9,E504='PC Receitas'!$O$10,E504='PC Receitas'!$O$11,E504='PC Receitas'!$O$12,E504='PC Receitas'!$O$13,E504='PC Receitas'!$O$14)),-I504,0))</f>
        <v>12927.7</v>
      </c>
      <c r="R504" s="153" t="e">
        <f t="shared" si="28"/>
        <v>#N/A</v>
      </c>
      <c r="S504" s="150" t="e">
        <f t="shared" si="29"/>
        <v>#N/A</v>
      </c>
      <c r="T504" s="150" t="e">
        <f t="shared" si="30"/>
        <v>#N/A</v>
      </c>
      <c r="U504" s="150" t="e">
        <f t="shared" si="31"/>
        <v>#N/A</v>
      </c>
      <c r="V504" s="154" t="e">
        <f>VLOOKUP(E504,'PC Receitas'!$O$4:$P$14,2,FALSE)</f>
        <v>#N/A</v>
      </c>
    </row>
    <row r="505" spans="3:22" ht="19.5" customHeight="1" thickTop="1" thickBot="1" x14ac:dyDescent="0.3">
      <c r="C505" s="58"/>
      <c r="D505" s="58" t="str">
        <f>IF(C505&lt;&gt;"",TEXT(C505,"00")&amp;"/05/"&amp;'Configurações Básicas'!$P$5,"")</f>
        <v/>
      </c>
      <c r="E505" s="58"/>
      <c r="F505" s="58"/>
      <c r="G505" s="58"/>
      <c r="H505" s="58"/>
      <c r="I505" s="59"/>
      <c r="J505" s="193"/>
      <c r="K505" s="60"/>
      <c r="L505" s="60"/>
      <c r="M505" s="56">
        <f>M504+IF(AND(K505="Pago",OR(E505='PC Receitas'!$O$4,E505='PC Receitas'!$O$5,E505='PC Receitas'!$O$6)),I505,IF(AND(K505="Pago",OR(E505='PC Receitas'!$O$7,E505='PC Receitas'!$O$8,E505='PC Receitas'!$O$9,E505='PC Receitas'!$O$10,E505='PC Receitas'!$O$11,E505='PC Receitas'!$O$12,E505='PC Receitas'!$O$13,E505='PC Receitas'!$O$14)),-I505,0))</f>
        <v>12927.7</v>
      </c>
      <c r="R505" s="153" t="e">
        <f t="shared" si="28"/>
        <v>#N/A</v>
      </c>
      <c r="S505" s="150" t="e">
        <f t="shared" si="29"/>
        <v>#N/A</v>
      </c>
      <c r="T505" s="150" t="e">
        <f t="shared" si="30"/>
        <v>#N/A</v>
      </c>
      <c r="U505" s="150" t="e">
        <f t="shared" si="31"/>
        <v>#N/A</v>
      </c>
      <c r="V505" s="154" t="e">
        <f>VLOOKUP(E505,'PC Receitas'!$O$4:$P$14,2,FALSE)</f>
        <v>#N/A</v>
      </c>
    </row>
    <row r="506" spans="3:22" ht="19.5" customHeight="1" thickTop="1" thickBot="1" x14ac:dyDescent="0.3">
      <c r="C506" s="58"/>
      <c r="D506" s="58" t="str">
        <f>IF(C506&lt;&gt;"",TEXT(C506,"00")&amp;"/05/"&amp;'Configurações Básicas'!$P$5,"")</f>
        <v/>
      </c>
      <c r="E506" s="58"/>
      <c r="F506" s="58"/>
      <c r="G506" s="58"/>
      <c r="H506" s="58"/>
      <c r="I506" s="59"/>
      <c r="J506" s="193"/>
      <c r="K506" s="60"/>
      <c r="L506" s="60"/>
      <c r="M506" s="56">
        <f>M505+IF(AND(K506="Pago",OR(E506='PC Receitas'!$O$4,E506='PC Receitas'!$O$5,E506='PC Receitas'!$O$6)),I506,IF(AND(K506="Pago",OR(E506='PC Receitas'!$O$7,E506='PC Receitas'!$O$8,E506='PC Receitas'!$O$9,E506='PC Receitas'!$O$10,E506='PC Receitas'!$O$11,E506='PC Receitas'!$O$12,E506='PC Receitas'!$O$13,E506='PC Receitas'!$O$14)),-I506,0))</f>
        <v>12927.7</v>
      </c>
      <c r="R506" s="153" t="e">
        <f t="shared" si="28"/>
        <v>#N/A</v>
      </c>
      <c r="S506" s="150" t="e">
        <f t="shared" si="29"/>
        <v>#N/A</v>
      </c>
      <c r="T506" s="150" t="e">
        <f t="shared" si="30"/>
        <v>#N/A</v>
      </c>
      <c r="U506" s="150" t="e">
        <f t="shared" si="31"/>
        <v>#N/A</v>
      </c>
      <c r="V506" s="154" t="e">
        <f>VLOOKUP(E506,'PC Receitas'!$O$4:$P$14,2,FALSE)</f>
        <v>#N/A</v>
      </c>
    </row>
    <row r="507" spans="3:22" ht="19.5" customHeight="1" thickTop="1" thickBot="1" x14ac:dyDescent="0.3">
      <c r="C507" s="58"/>
      <c r="D507" s="58" t="str">
        <f>IF(C507&lt;&gt;"",TEXT(C507,"00")&amp;"/05/"&amp;'Configurações Básicas'!$P$5,"")</f>
        <v/>
      </c>
      <c r="E507" s="58"/>
      <c r="F507" s="58"/>
      <c r="G507" s="58"/>
      <c r="H507" s="58"/>
      <c r="I507" s="59"/>
      <c r="J507" s="193"/>
      <c r="K507" s="60"/>
      <c r="L507" s="60"/>
      <c r="M507" s="56">
        <f>M506+IF(AND(K507="Pago",OR(E507='PC Receitas'!$O$4,E507='PC Receitas'!$O$5,E507='PC Receitas'!$O$6)),I507,IF(AND(K507="Pago",OR(E507='PC Receitas'!$O$7,E507='PC Receitas'!$O$8,E507='PC Receitas'!$O$9,E507='PC Receitas'!$O$10,E507='PC Receitas'!$O$11,E507='PC Receitas'!$O$12,E507='PC Receitas'!$O$13,E507='PC Receitas'!$O$14)),-I507,0))</f>
        <v>12927.7</v>
      </c>
      <c r="R507" s="153" t="e">
        <f t="shared" si="28"/>
        <v>#N/A</v>
      </c>
      <c r="S507" s="150" t="e">
        <f t="shared" si="29"/>
        <v>#N/A</v>
      </c>
      <c r="T507" s="150" t="e">
        <f t="shared" si="30"/>
        <v>#N/A</v>
      </c>
      <c r="U507" s="150" t="e">
        <f t="shared" si="31"/>
        <v>#N/A</v>
      </c>
      <c r="V507" s="154" t="e">
        <f>VLOOKUP(E507,'PC Receitas'!$O$4:$P$14,2,FALSE)</f>
        <v>#N/A</v>
      </c>
    </row>
    <row r="508" spans="3:22" ht="19.5" customHeight="1" thickTop="1" thickBot="1" x14ac:dyDescent="0.3">
      <c r="C508" s="58"/>
      <c r="D508" s="58" t="str">
        <f>IF(C508&lt;&gt;"",TEXT(C508,"00")&amp;"/05/"&amp;'Configurações Básicas'!$P$5,"")</f>
        <v/>
      </c>
      <c r="E508" s="58"/>
      <c r="F508" s="58"/>
      <c r="G508" s="58"/>
      <c r="H508" s="58"/>
      <c r="I508" s="59"/>
      <c r="J508" s="193"/>
      <c r="K508" s="60"/>
      <c r="L508" s="60"/>
      <c r="M508" s="56">
        <f>M507+IF(AND(K508="Pago",OR(E508='PC Receitas'!$O$4,E508='PC Receitas'!$O$5,E508='PC Receitas'!$O$6)),I508,IF(AND(K508="Pago",OR(E508='PC Receitas'!$O$7,E508='PC Receitas'!$O$8,E508='PC Receitas'!$O$9,E508='PC Receitas'!$O$10,E508='PC Receitas'!$O$11,E508='PC Receitas'!$O$12,E508='PC Receitas'!$O$13,E508='PC Receitas'!$O$14)),-I508,0))</f>
        <v>12927.7</v>
      </c>
      <c r="R508" s="153" t="e">
        <f t="shared" si="28"/>
        <v>#N/A</v>
      </c>
      <c r="S508" s="150" t="e">
        <f t="shared" si="29"/>
        <v>#N/A</v>
      </c>
      <c r="T508" s="150" t="e">
        <f t="shared" si="30"/>
        <v>#N/A</v>
      </c>
      <c r="U508" s="150" t="e">
        <f t="shared" si="31"/>
        <v>#N/A</v>
      </c>
      <c r="V508" s="154" t="e">
        <f>VLOOKUP(E508,'PC Receitas'!$O$4:$P$14,2,FALSE)</f>
        <v>#N/A</v>
      </c>
    </row>
    <row r="509" spans="3:22" ht="19.5" customHeight="1" thickTop="1" thickBot="1" x14ac:dyDescent="0.3">
      <c r="C509" s="58"/>
      <c r="D509" s="58" t="str">
        <f>IF(C509&lt;&gt;"",TEXT(C509,"00")&amp;"/05/"&amp;'Configurações Básicas'!$P$5,"")</f>
        <v/>
      </c>
      <c r="E509" s="58"/>
      <c r="F509" s="58"/>
      <c r="G509" s="58"/>
      <c r="H509" s="58"/>
      <c r="I509" s="59"/>
      <c r="J509" s="193"/>
      <c r="K509" s="60"/>
      <c r="L509" s="60"/>
      <c r="M509" s="56">
        <f>M508+IF(AND(K509="Pago",OR(E509='PC Receitas'!$O$4,E509='PC Receitas'!$O$5,E509='PC Receitas'!$O$6)),I509,IF(AND(K509="Pago",OR(E509='PC Receitas'!$O$7,E509='PC Receitas'!$O$8,E509='PC Receitas'!$O$9,E509='PC Receitas'!$O$10,E509='PC Receitas'!$O$11,E509='PC Receitas'!$O$12,E509='PC Receitas'!$O$13,E509='PC Receitas'!$O$14)),-I509,0))</f>
        <v>12927.7</v>
      </c>
      <c r="R509" s="153" t="e">
        <f t="shared" si="28"/>
        <v>#N/A</v>
      </c>
      <c r="S509" s="150" t="e">
        <f t="shared" si="29"/>
        <v>#N/A</v>
      </c>
      <c r="T509" s="150" t="e">
        <f t="shared" si="30"/>
        <v>#N/A</v>
      </c>
      <c r="U509" s="150" t="e">
        <f t="shared" si="31"/>
        <v>#N/A</v>
      </c>
      <c r="V509" s="154" t="e">
        <f>VLOOKUP(E509,'PC Receitas'!$O$4:$P$14,2,FALSE)</f>
        <v>#N/A</v>
      </c>
    </row>
    <row r="510" spans="3:22" ht="19.5" customHeight="1" thickTop="1" thickBot="1" x14ac:dyDescent="0.3">
      <c r="C510" s="58"/>
      <c r="D510" s="58" t="str">
        <f>IF(C510&lt;&gt;"",TEXT(C510,"00")&amp;"/05/"&amp;'Configurações Básicas'!$P$5,"")</f>
        <v/>
      </c>
      <c r="E510" s="58"/>
      <c r="F510" s="58"/>
      <c r="G510" s="58"/>
      <c r="H510" s="58"/>
      <c r="I510" s="59"/>
      <c r="J510" s="193"/>
      <c r="K510" s="60"/>
      <c r="L510" s="60"/>
      <c r="M510" s="56">
        <f>M509+IF(AND(K510="Pago",OR(E510='PC Receitas'!$O$4,E510='PC Receitas'!$O$5,E510='PC Receitas'!$O$6)),I510,IF(AND(K510="Pago",OR(E510='PC Receitas'!$O$7,E510='PC Receitas'!$O$8,E510='PC Receitas'!$O$9,E510='PC Receitas'!$O$10,E510='PC Receitas'!$O$11,E510='PC Receitas'!$O$12,E510='PC Receitas'!$O$13,E510='PC Receitas'!$O$14)),-I510,0))</f>
        <v>12927.7</v>
      </c>
      <c r="R510" s="153" t="e">
        <f t="shared" si="28"/>
        <v>#N/A</v>
      </c>
      <c r="S510" s="150" t="e">
        <f t="shared" si="29"/>
        <v>#N/A</v>
      </c>
      <c r="T510" s="150" t="e">
        <f t="shared" si="30"/>
        <v>#N/A</v>
      </c>
      <c r="U510" s="150" t="e">
        <f t="shared" si="31"/>
        <v>#N/A</v>
      </c>
      <c r="V510" s="154" t="e">
        <f>VLOOKUP(E510,'PC Receitas'!$O$4:$P$14,2,FALSE)</f>
        <v>#N/A</v>
      </c>
    </row>
    <row r="511" spans="3:22" ht="19.5" customHeight="1" thickTop="1" thickBot="1" x14ac:dyDescent="0.3">
      <c r="C511" s="58"/>
      <c r="D511" s="58" t="str">
        <f>IF(C511&lt;&gt;"",TEXT(C511,"00")&amp;"/05/"&amp;'Configurações Básicas'!$P$5,"")</f>
        <v/>
      </c>
      <c r="E511" s="58"/>
      <c r="F511" s="58"/>
      <c r="G511" s="58"/>
      <c r="H511" s="58"/>
      <c r="I511" s="59"/>
      <c r="J511" s="193"/>
      <c r="K511" s="60"/>
      <c r="L511" s="60"/>
      <c r="M511" s="56">
        <f>M510+IF(AND(K511="Pago",OR(E511='PC Receitas'!$O$4,E511='PC Receitas'!$O$5,E511='PC Receitas'!$O$6)),I511,IF(AND(K511="Pago",OR(E511='PC Receitas'!$O$7,E511='PC Receitas'!$O$8,E511='PC Receitas'!$O$9,E511='PC Receitas'!$O$10,E511='PC Receitas'!$O$11,E511='PC Receitas'!$O$12,E511='PC Receitas'!$O$13,E511='PC Receitas'!$O$14)),-I511,0))</f>
        <v>12927.7</v>
      </c>
      <c r="R511" s="153" t="e">
        <f t="shared" si="28"/>
        <v>#N/A</v>
      </c>
      <c r="S511" s="150" t="e">
        <f t="shared" si="29"/>
        <v>#N/A</v>
      </c>
      <c r="T511" s="150" t="e">
        <f t="shared" si="30"/>
        <v>#N/A</v>
      </c>
      <c r="U511" s="150" t="e">
        <f t="shared" si="31"/>
        <v>#N/A</v>
      </c>
      <c r="V511" s="154" t="e">
        <f>VLOOKUP(E511,'PC Receitas'!$O$4:$P$14,2,FALSE)</f>
        <v>#N/A</v>
      </c>
    </row>
    <row r="512" spans="3:22" ht="19.5" customHeight="1" thickTop="1" thickBot="1" x14ac:dyDescent="0.3">
      <c r="C512" s="58"/>
      <c r="D512" s="58" t="str">
        <f>IF(C512&lt;&gt;"",TEXT(C512,"00")&amp;"/05/"&amp;'Configurações Básicas'!$P$5,"")</f>
        <v/>
      </c>
      <c r="E512" s="58"/>
      <c r="F512" s="58"/>
      <c r="G512" s="58"/>
      <c r="H512" s="58"/>
      <c r="I512" s="59"/>
      <c r="J512" s="193"/>
      <c r="K512" s="60"/>
      <c r="L512" s="60"/>
      <c r="M512" s="56">
        <f>M511+IF(AND(K512="Pago",OR(E512='PC Receitas'!$O$4,E512='PC Receitas'!$O$5,E512='PC Receitas'!$O$6)),I512,IF(AND(K512="Pago",OR(E512='PC Receitas'!$O$7,E512='PC Receitas'!$O$8,E512='PC Receitas'!$O$9,E512='PC Receitas'!$O$10,E512='PC Receitas'!$O$11,E512='PC Receitas'!$O$12,E512='PC Receitas'!$O$13,E512='PC Receitas'!$O$14)),-I512,0))</f>
        <v>12927.7</v>
      </c>
      <c r="R512" s="153" t="e">
        <f t="shared" si="28"/>
        <v>#N/A</v>
      </c>
      <c r="S512" s="150" t="e">
        <f t="shared" si="29"/>
        <v>#N/A</v>
      </c>
      <c r="T512" s="150" t="e">
        <f t="shared" si="30"/>
        <v>#N/A</v>
      </c>
      <c r="U512" s="150" t="e">
        <f t="shared" si="31"/>
        <v>#N/A</v>
      </c>
      <c r="V512" s="154" t="e">
        <f>VLOOKUP(E512,'PC Receitas'!$O$4:$P$14,2,FALSE)</f>
        <v>#N/A</v>
      </c>
    </row>
    <row r="513" spans="3:22" ht="19.5" customHeight="1" thickTop="1" thickBot="1" x14ac:dyDescent="0.3">
      <c r="C513" s="58"/>
      <c r="D513" s="58" t="str">
        <f>IF(C513&lt;&gt;"",TEXT(C513,"00")&amp;"/05/"&amp;'Configurações Básicas'!$P$5,"")</f>
        <v/>
      </c>
      <c r="E513" s="58"/>
      <c r="F513" s="58"/>
      <c r="G513" s="58"/>
      <c r="H513" s="58"/>
      <c r="I513" s="59"/>
      <c r="J513" s="193"/>
      <c r="K513" s="60"/>
      <c r="L513" s="60"/>
      <c r="M513" s="56">
        <f>M512+IF(AND(K513="Pago",OR(E513='PC Receitas'!$O$4,E513='PC Receitas'!$O$5,E513='PC Receitas'!$O$6)),I513,IF(AND(K513="Pago",OR(E513='PC Receitas'!$O$7,E513='PC Receitas'!$O$8,E513='PC Receitas'!$O$9,E513='PC Receitas'!$O$10,E513='PC Receitas'!$O$11,E513='PC Receitas'!$O$12,E513='PC Receitas'!$O$13,E513='PC Receitas'!$O$14)),-I513,0))</f>
        <v>12927.7</v>
      </c>
      <c r="R513" s="153" t="e">
        <f t="shared" si="28"/>
        <v>#N/A</v>
      </c>
      <c r="S513" s="150" t="e">
        <f t="shared" si="29"/>
        <v>#N/A</v>
      </c>
      <c r="T513" s="150" t="e">
        <f t="shared" si="30"/>
        <v>#N/A</v>
      </c>
      <c r="U513" s="150" t="e">
        <f t="shared" si="31"/>
        <v>#N/A</v>
      </c>
      <c r="V513" s="154" t="e">
        <f>VLOOKUP(E513,'PC Receitas'!$O$4:$P$14,2,FALSE)</f>
        <v>#N/A</v>
      </c>
    </row>
    <row r="514" spans="3:22" ht="19.5" customHeight="1" thickTop="1" thickBot="1" x14ac:dyDescent="0.3">
      <c r="C514" s="58"/>
      <c r="D514" s="58" t="str">
        <f>IF(C514&lt;&gt;"",TEXT(C514,"00")&amp;"/05/"&amp;'Configurações Básicas'!$P$5,"")</f>
        <v/>
      </c>
      <c r="E514" s="58"/>
      <c r="F514" s="58"/>
      <c r="G514" s="58"/>
      <c r="H514" s="58"/>
      <c r="I514" s="59"/>
      <c r="J514" s="193"/>
      <c r="K514" s="60"/>
      <c r="L514" s="60"/>
      <c r="M514" s="56">
        <f>M513+IF(AND(K514="Pago",OR(E514='PC Receitas'!$O$4,E514='PC Receitas'!$O$5,E514='PC Receitas'!$O$6)),I514,IF(AND(K514="Pago",OR(E514='PC Receitas'!$O$7,E514='PC Receitas'!$O$8,E514='PC Receitas'!$O$9,E514='PC Receitas'!$O$10,E514='PC Receitas'!$O$11,E514='PC Receitas'!$O$12,E514='PC Receitas'!$O$13,E514='PC Receitas'!$O$14)),-I514,0))</f>
        <v>12927.7</v>
      </c>
      <c r="R514" s="153" t="e">
        <f t="shared" si="28"/>
        <v>#N/A</v>
      </c>
      <c r="S514" s="150" t="e">
        <f t="shared" si="29"/>
        <v>#N/A</v>
      </c>
      <c r="T514" s="150" t="e">
        <f t="shared" si="30"/>
        <v>#N/A</v>
      </c>
      <c r="U514" s="150" t="e">
        <f t="shared" si="31"/>
        <v>#N/A</v>
      </c>
      <c r="V514" s="154" t="e">
        <f>VLOOKUP(E514,'PC Receitas'!$O$4:$P$14,2,FALSE)</f>
        <v>#N/A</v>
      </c>
    </row>
    <row r="515" spans="3:22" ht="19.5" customHeight="1" thickTop="1" thickBot="1" x14ac:dyDescent="0.3">
      <c r="C515" s="58"/>
      <c r="D515" s="58" t="str">
        <f>IF(C515&lt;&gt;"",TEXT(C515,"00")&amp;"/05/"&amp;'Configurações Básicas'!$P$5,"")</f>
        <v/>
      </c>
      <c r="E515" s="58"/>
      <c r="F515" s="58"/>
      <c r="G515" s="58"/>
      <c r="H515" s="58"/>
      <c r="I515" s="59"/>
      <c r="J515" s="193"/>
      <c r="K515" s="60"/>
      <c r="L515" s="60"/>
      <c r="M515" s="56">
        <f>M514+IF(AND(K515="Pago",OR(E515='PC Receitas'!$O$4,E515='PC Receitas'!$O$5,E515='PC Receitas'!$O$6)),I515,IF(AND(K515="Pago",OR(E515='PC Receitas'!$O$7,E515='PC Receitas'!$O$8,E515='PC Receitas'!$O$9,E515='PC Receitas'!$O$10,E515='PC Receitas'!$O$11,E515='PC Receitas'!$O$12,E515='PC Receitas'!$O$13,E515='PC Receitas'!$O$14)),-I515,0))</f>
        <v>12927.7</v>
      </c>
      <c r="R515" s="153" t="e">
        <f t="shared" si="28"/>
        <v>#N/A</v>
      </c>
      <c r="S515" s="150" t="e">
        <f t="shared" si="29"/>
        <v>#N/A</v>
      </c>
      <c r="T515" s="150" t="e">
        <f t="shared" si="30"/>
        <v>#N/A</v>
      </c>
      <c r="U515" s="150" t="e">
        <f t="shared" si="31"/>
        <v>#N/A</v>
      </c>
      <c r="V515" s="154" t="e">
        <f>VLOOKUP(E515,'PC Receitas'!$O$4:$P$14,2,FALSE)</f>
        <v>#N/A</v>
      </c>
    </row>
    <row r="516" spans="3:22" ht="19.5" customHeight="1" thickTop="1" thickBot="1" x14ac:dyDescent="0.3">
      <c r="C516" s="58"/>
      <c r="D516" s="58" t="str">
        <f>IF(C516&lt;&gt;"",TEXT(C516,"00")&amp;"/05/"&amp;'Configurações Básicas'!$P$5,"")</f>
        <v/>
      </c>
      <c r="E516" s="58"/>
      <c r="F516" s="58"/>
      <c r="G516" s="58"/>
      <c r="H516" s="58"/>
      <c r="I516" s="59"/>
      <c r="J516" s="193"/>
      <c r="K516" s="60"/>
      <c r="L516" s="60"/>
      <c r="M516" s="56">
        <f>M515+IF(AND(K516="Pago",OR(E516='PC Receitas'!$O$4,E516='PC Receitas'!$O$5,E516='PC Receitas'!$O$6)),I516,IF(AND(K516="Pago",OR(E516='PC Receitas'!$O$7,E516='PC Receitas'!$O$8,E516='PC Receitas'!$O$9,E516='PC Receitas'!$O$10,E516='PC Receitas'!$O$11,E516='PC Receitas'!$O$12,E516='PC Receitas'!$O$13,E516='PC Receitas'!$O$14)),-I516,0))</f>
        <v>12927.7</v>
      </c>
      <c r="R516" s="153" t="e">
        <f t="shared" si="28"/>
        <v>#N/A</v>
      </c>
      <c r="S516" s="150" t="e">
        <f t="shared" si="29"/>
        <v>#N/A</v>
      </c>
      <c r="T516" s="150" t="e">
        <f t="shared" si="30"/>
        <v>#N/A</v>
      </c>
      <c r="U516" s="150" t="e">
        <f t="shared" si="31"/>
        <v>#N/A</v>
      </c>
      <c r="V516" s="154" t="e">
        <f>VLOOKUP(E516,'PC Receitas'!$O$4:$P$14,2,FALSE)</f>
        <v>#N/A</v>
      </c>
    </row>
    <row r="517" spans="3:22" ht="19.5" customHeight="1" thickTop="1" thickBot="1" x14ac:dyDescent="0.3">
      <c r="C517" s="58"/>
      <c r="D517" s="58" t="str">
        <f>IF(C517&lt;&gt;"",TEXT(C517,"00")&amp;"/05/"&amp;'Configurações Básicas'!$P$5,"")</f>
        <v/>
      </c>
      <c r="E517" s="58"/>
      <c r="F517" s="58"/>
      <c r="G517" s="58"/>
      <c r="H517" s="58"/>
      <c r="I517" s="59"/>
      <c r="J517" s="193"/>
      <c r="K517" s="60"/>
      <c r="L517" s="60"/>
      <c r="M517" s="56">
        <f>M516+IF(AND(K517="Pago",OR(E517='PC Receitas'!$O$4,E517='PC Receitas'!$O$5,E517='PC Receitas'!$O$6)),I517,IF(AND(K517="Pago",OR(E517='PC Receitas'!$O$7,E517='PC Receitas'!$O$8,E517='PC Receitas'!$O$9,E517='PC Receitas'!$O$10,E517='PC Receitas'!$O$11,E517='PC Receitas'!$O$12,E517='PC Receitas'!$O$13,E517='PC Receitas'!$O$14)),-I517,0))</f>
        <v>12927.7</v>
      </c>
      <c r="R517" s="153" t="e">
        <f t="shared" si="28"/>
        <v>#N/A</v>
      </c>
      <c r="S517" s="150" t="e">
        <f t="shared" si="29"/>
        <v>#N/A</v>
      </c>
      <c r="T517" s="150" t="e">
        <f t="shared" si="30"/>
        <v>#N/A</v>
      </c>
      <c r="U517" s="150" t="e">
        <f t="shared" si="31"/>
        <v>#N/A</v>
      </c>
      <c r="V517" s="154" t="e">
        <f>VLOOKUP(E517,'PC Receitas'!$O$4:$P$14,2,FALSE)</f>
        <v>#N/A</v>
      </c>
    </row>
    <row r="518" spans="3:22" ht="19.5" customHeight="1" thickTop="1" thickBot="1" x14ac:dyDescent="0.3">
      <c r="C518" s="58"/>
      <c r="D518" s="58" t="str">
        <f>IF(C518&lt;&gt;"",TEXT(C518,"00")&amp;"/05/"&amp;'Configurações Básicas'!$P$5,"")</f>
        <v/>
      </c>
      <c r="E518" s="58"/>
      <c r="F518" s="58"/>
      <c r="G518" s="58"/>
      <c r="H518" s="58"/>
      <c r="I518" s="59"/>
      <c r="J518" s="193"/>
      <c r="K518" s="60"/>
      <c r="L518" s="60"/>
      <c r="M518" s="56">
        <f>M517+IF(AND(K518="Pago",OR(E518='PC Receitas'!$O$4,E518='PC Receitas'!$O$5,E518='PC Receitas'!$O$6)),I518,IF(AND(K518="Pago",OR(E518='PC Receitas'!$O$7,E518='PC Receitas'!$O$8,E518='PC Receitas'!$O$9,E518='PC Receitas'!$O$10,E518='PC Receitas'!$O$11,E518='PC Receitas'!$O$12,E518='PC Receitas'!$O$13,E518='PC Receitas'!$O$14)),-I518,0))</f>
        <v>12927.7</v>
      </c>
      <c r="R518" s="153" t="e">
        <f t="shared" ref="R518:R581" si="32">IF(V518="Despesas_com_RH","Despesa",IF(V518="Despesas_Operacionais","Despesa",IF(V518="Despesas_com_Marketing","Despesa",IF(V518="Impostos","Despesa",IF(V518="Investimentos","Despesa","")))))</f>
        <v>#N/A</v>
      </c>
      <c r="S518" s="150" t="e">
        <f t="shared" ref="S518:S581" si="33">IF(V518="Despesas_com_Produtos","Despesa",IF(V518="Despesas_com_Serviços","Despesa",IF(V518="Despesas_Não_Operacionais","Despesa","")))</f>
        <v>#N/A</v>
      </c>
      <c r="T518" s="150" t="e">
        <f t="shared" ref="T518:T581" si="34">IF(V518="Receitas_com_Produtos","Receita",IF(V518="Receitas_com_Serviços","Receita",IF(V518="Receitas_Não_Operacionais","Receita","")))</f>
        <v>#N/A</v>
      </c>
      <c r="U518" s="150" t="e">
        <f t="shared" ref="U518:U581" si="35">IF(R518&lt;&gt;"",R518,IF(S518&lt;&gt;"",S518,IF(T518&lt;&gt;"",T518,"")))</f>
        <v>#N/A</v>
      </c>
      <c r="V518" s="154" t="e">
        <f>VLOOKUP(E518,'PC Receitas'!$O$4:$P$14,2,FALSE)</f>
        <v>#N/A</v>
      </c>
    </row>
    <row r="519" spans="3:22" ht="19.5" customHeight="1" thickTop="1" thickBot="1" x14ac:dyDescent="0.3">
      <c r="C519" s="58"/>
      <c r="D519" s="58" t="str">
        <f>IF(C519&lt;&gt;"",TEXT(C519,"00")&amp;"/05/"&amp;'Configurações Básicas'!$P$5,"")</f>
        <v/>
      </c>
      <c r="E519" s="58"/>
      <c r="F519" s="58"/>
      <c r="G519" s="58"/>
      <c r="H519" s="58"/>
      <c r="I519" s="59"/>
      <c r="J519" s="193"/>
      <c r="K519" s="60"/>
      <c r="L519" s="60"/>
      <c r="M519" s="56">
        <f>M518+IF(AND(K519="Pago",OR(E519='PC Receitas'!$O$4,E519='PC Receitas'!$O$5,E519='PC Receitas'!$O$6)),I519,IF(AND(K519="Pago",OR(E519='PC Receitas'!$O$7,E519='PC Receitas'!$O$8,E519='PC Receitas'!$O$9,E519='PC Receitas'!$O$10,E519='PC Receitas'!$O$11,E519='PC Receitas'!$O$12,E519='PC Receitas'!$O$13,E519='PC Receitas'!$O$14)),-I519,0))</f>
        <v>12927.7</v>
      </c>
      <c r="R519" s="153" t="e">
        <f t="shared" si="32"/>
        <v>#N/A</v>
      </c>
      <c r="S519" s="150" t="e">
        <f t="shared" si="33"/>
        <v>#N/A</v>
      </c>
      <c r="T519" s="150" t="e">
        <f t="shared" si="34"/>
        <v>#N/A</v>
      </c>
      <c r="U519" s="150" t="e">
        <f t="shared" si="35"/>
        <v>#N/A</v>
      </c>
      <c r="V519" s="154" t="e">
        <f>VLOOKUP(E519,'PC Receitas'!$O$4:$P$14,2,FALSE)</f>
        <v>#N/A</v>
      </c>
    </row>
    <row r="520" spans="3:22" ht="19.5" customHeight="1" thickTop="1" thickBot="1" x14ac:dyDescent="0.3">
      <c r="C520" s="58"/>
      <c r="D520" s="58" t="str">
        <f>IF(C520&lt;&gt;"",TEXT(C520,"00")&amp;"/05/"&amp;'Configurações Básicas'!$P$5,"")</f>
        <v/>
      </c>
      <c r="E520" s="58"/>
      <c r="F520" s="58"/>
      <c r="G520" s="58"/>
      <c r="H520" s="58"/>
      <c r="I520" s="59"/>
      <c r="J520" s="193"/>
      <c r="K520" s="60"/>
      <c r="L520" s="60"/>
      <c r="M520" s="56">
        <f>M519+IF(AND(K520="Pago",OR(E520='PC Receitas'!$O$4,E520='PC Receitas'!$O$5,E520='PC Receitas'!$O$6)),I520,IF(AND(K520="Pago",OR(E520='PC Receitas'!$O$7,E520='PC Receitas'!$O$8,E520='PC Receitas'!$O$9,E520='PC Receitas'!$O$10,E520='PC Receitas'!$O$11,E520='PC Receitas'!$O$12,E520='PC Receitas'!$O$13,E520='PC Receitas'!$O$14)),-I520,0))</f>
        <v>12927.7</v>
      </c>
      <c r="R520" s="153" t="e">
        <f t="shared" si="32"/>
        <v>#N/A</v>
      </c>
      <c r="S520" s="150" t="e">
        <f t="shared" si="33"/>
        <v>#N/A</v>
      </c>
      <c r="T520" s="150" t="e">
        <f t="shared" si="34"/>
        <v>#N/A</v>
      </c>
      <c r="U520" s="150" t="e">
        <f t="shared" si="35"/>
        <v>#N/A</v>
      </c>
      <c r="V520" s="154" t="e">
        <f>VLOOKUP(E520,'PC Receitas'!$O$4:$P$14,2,FALSE)</f>
        <v>#N/A</v>
      </c>
    </row>
    <row r="521" spans="3:22" ht="19.5" customHeight="1" thickTop="1" thickBot="1" x14ac:dyDescent="0.3">
      <c r="C521" s="58"/>
      <c r="D521" s="58" t="str">
        <f>IF(C521&lt;&gt;"",TEXT(C521,"00")&amp;"/05/"&amp;'Configurações Básicas'!$P$5,"")</f>
        <v/>
      </c>
      <c r="E521" s="58"/>
      <c r="F521" s="58"/>
      <c r="G521" s="58"/>
      <c r="H521" s="58"/>
      <c r="I521" s="59"/>
      <c r="J521" s="193"/>
      <c r="K521" s="60"/>
      <c r="L521" s="60"/>
      <c r="M521" s="56">
        <f>M520+IF(AND(K521="Pago",OR(E521='PC Receitas'!$O$4,E521='PC Receitas'!$O$5,E521='PC Receitas'!$O$6)),I521,IF(AND(K521="Pago",OR(E521='PC Receitas'!$O$7,E521='PC Receitas'!$O$8,E521='PC Receitas'!$O$9,E521='PC Receitas'!$O$10,E521='PC Receitas'!$O$11,E521='PC Receitas'!$O$12,E521='PC Receitas'!$O$13,E521='PC Receitas'!$O$14)),-I521,0))</f>
        <v>12927.7</v>
      </c>
      <c r="R521" s="153" t="e">
        <f t="shared" si="32"/>
        <v>#N/A</v>
      </c>
      <c r="S521" s="150" t="e">
        <f t="shared" si="33"/>
        <v>#N/A</v>
      </c>
      <c r="T521" s="150" t="e">
        <f t="shared" si="34"/>
        <v>#N/A</v>
      </c>
      <c r="U521" s="150" t="e">
        <f t="shared" si="35"/>
        <v>#N/A</v>
      </c>
      <c r="V521" s="154" t="e">
        <f>VLOOKUP(E521,'PC Receitas'!$O$4:$P$14,2,FALSE)</f>
        <v>#N/A</v>
      </c>
    </row>
    <row r="522" spans="3:22" ht="19.5" customHeight="1" thickTop="1" thickBot="1" x14ac:dyDescent="0.3">
      <c r="C522" s="58"/>
      <c r="D522" s="58" t="str">
        <f>IF(C522&lt;&gt;"",TEXT(C522,"00")&amp;"/05/"&amp;'Configurações Básicas'!$P$5,"")</f>
        <v/>
      </c>
      <c r="E522" s="58"/>
      <c r="F522" s="58"/>
      <c r="G522" s="58"/>
      <c r="H522" s="58"/>
      <c r="I522" s="59"/>
      <c r="J522" s="193"/>
      <c r="K522" s="60"/>
      <c r="L522" s="60"/>
      <c r="M522" s="56">
        <f>M521+IF(AND(K522="Pago",OR(E522='PC Receitas'!$O$4,E522='PC Receitas'!$O$5,E522='PC Receitas'!$O$6)),I522,IF(AND(K522="Pago",OR(E522='PC Receitas'!$O$7,E522='PC Receitas'!$O$8,E522='PC Receitas'!$O$9,E522='PC Receitas'!$O$10,E522='PC Receitas'!$O$11,E522='PC Receitas'!$O$12,E522='PC Receitas'!$O$13,E522='PC Receitas'!$O$14)),-I522,0))</f>
        <v>12927.7</v>
      </c>
      <c r="R522" s="153" t="e">
        <f t="shared" si="32"/>
        <v>#N/A</v>
      </c>
      <c r="S522" s="150" t="e">
        <f t="shared" si="33"/>
        <v>#N/A</v>
      </c>
      <c r="T522" s="150" t="e">
        <f t="shared" si="34"/>
        <v>#N/A</v>
      </c>
      <c r="U522" s="150" t="e">
        <f t="shared" si="35"/>
        <v>#N/A</v>
      </c>
      <c r="V522" s="154" t="e">
        <f>VLOOKUP(E522,'PC Receitas'!$O$4:$P$14,2,FALSE)</f>
        <v>#N/A</v>
      </c>
    </row>
    <row r="523" spans="3:22" ht="19.5" customHeight="1" thickTop="1" thickBot="1" x14ac:dyDescent="0.3">
      <c r="C523" s="58"/>
      <c r="D523" s="58" t="str">
        <f>IF(C523&lt;&gt;"",TEXT(C523,"00")&amp;"/05/"&amp;'Configurações Básicas'!$P$5,"")</f>
        <v/>
      </c>
      <c r="E523" s="58"/>
      <c r="F523" s="58"/>
      <c r="G523" s="58"/>
      <c r="H523" s="58"/>
      <c r="I523" s="59"/>
      <c r="J523" s="193"/>
      <c r="K523" s="60"/>
      <c r="L523" s="60"/>
      <c r="M523" s="56">
        <f>M522+IF(AND(K523="Pago",OR(E523='PC Receitas'!$O$4,E523='PC Receitas'!$O$5,E523='PC Receitas'!$O$6)),I523,IF(AND(K523="Pago",OR(E523='PC Receitas'!$O$7,E523='PC Receitas'!$O$8,E523='PC Receitas'!$O$9,E523='PC Receitas'!$O$10,E523='PC Receitas'!$O$11,E523='PC Receitas'!$O$12,E523='PC Receitas'!$O$13,E523='PC Receitas'!$O$14)),-I523,0))</f>
        <v>12927.7</v>
      </c>
      <c r="R523" s="153" t="e">
        <f t="shared" si="32"/>
        <v>#N/A</v>
      </c>
      <c r="S523" s="150" t="e">
        <f t="shared" si="33"/>
        <v>#N/A</v>
      </c>
      <c r="T523" s="150" t="e">
        <f t="shared" si="34"/>
        <v>#N/A</v>
      </c>
      <c r="U523" s="150" t="e">
        <f t="shared" si="35"/>
        <v>#N/A</v>
      </c>
      <c r="V523" s="154" t="e">
        <f>VLOOKUP(E523,'PC Receitas'!$O$4:$P$14,2,FALSE)</f>
        <v>#N/A</v>
      </c>
    </row>
    <row r="524" spans="3:22" ht="19.5" customHeight="1" thickTop="1" thickBot="1" x14ac:dyDescent="0.3">
      <c r="C524" s="58"/>
      <c r="D524" s="58" t="str">
        <f>IF(C524&lt;&gt;"",TEXT(C524,"00")&amp;"/05/"&amp;'Configurações Básicas'!$P$5,"")</f>
        <v/>
      </c>
      <c r="E524" s="58"/>
      <c r="F524" s="58"/>
      <c r="G524" s="58"/>
      <c r="H524" s="58"/>
      <c r="I524" s="59"/>
      <c r="J524" s="193"/>
      <c r="K524" s="60"/>
      <c r="L524" s="60"/>
      <c r="M524" s="56">
        <f>M523+IF(AND(K524="Pago",OR(E524='PC Receitas'!$O$4,E524='PC Receitas'!$O$5,E524='PC Receitas'!$O$6)),I524,IF(AND(K524="Pago",OR(E524='PC Receitas'!$O$7,E524='PC Receitas'!$O$8,E524='PC Receitas'!$O$9,E524='PC Receitas'!$O$10,E524='PC Receitas'!$O$11,E524='PC Receitas'!$O$12,E524='PC Receitas'!$O$13,E524='PC Receitas'!$O$14)),-I524,0))</f>
        <v>12927.7</v>
      </c>
      <c r="R524" s="153" t="e">
        <f t="shared" si="32"/>
        <v>#N/A</v>
      </c>
      <c r="S524" s="150" t="e">
        <f t="shared" si="33"/>
        <v>#N/A</v>
      </c>
      <c r="T524" s="150" t="e">
        <f t="shared" si="34"/>
        <v>#N/A</v>
      </c>
      <c r="U524" s="150" t="e">
        <f t="shared" si="35"/>
        <v>#N/A</v>
      </c>
      <c r="V524" s="154" t="e">
        <f>VLOOKUP(E524,'PC Receitas'!$O$4:$P$14,2,FALSE)</f>
        <v>#N/A</v>
      </c>
    </row>
    <row r="525" spans="3:22" ht="19.5" customHeight="1" thickTop="1" thickBot="1" x14ac:dyDescent="0.3">
      <c r="C525" s="58"/>
      <c r="D525" s="58" t="str">
        <f>IF(C525&lt;&gt;"",TEXT(C525,"00")&amp;"/05/"&amp;'Configurações Básicas'!$P$5,"")</f>
        <v/>
      </c>
      <c r="E525" s="58"/>
      <c r="F525" s="58"/>
      <c r="G525" s="58"/>
      <c r="H525" s="58"/>
      <c r="I525" s="59"/>
      <c r="J525" s="193"/>
      <c r="K525" s="60"/>
      <c r="L525" s="60"/>
      <c r="M525" s="56">
        <f>M524+IF(AND(K525="Pago",OR(E525='PC Receitas'!$O$4,E525='PC Receitas'!$O$5,E525='PC Receitas'!$O$6)),I525,IF(AND(K525="Pago",OR(E525='PC Receitas'!$O$7,E525='PC Receitas'!$O$8,E525='PC Receitas'!$O$9,E525='PC Receitas'!$O$10,E525='PC Receitas'!$O$11,E525='PC Receitas'!$O$12,E525='PC Receitas'!$O$13,E525='PC Receitas'!$O$14)),-I525,0))</f>
        <v>12927.7</v>
      </c>
      <c r="R525" s="153" t="e">
        <f t="shared" si="32"/>
        <v>#N/A</v>
      </c>
      <c r="S525" s="150" t="e">
        <f t="shared" si="33"/>
        <v>#N/A</v>
      </c>
      <c r="T525" s="150" t="e">
        <f t="shared" si="34"/>
        <v>#N/A</v>
      </c>
      <c r="U525" s="150" t="e">
        <f t="shared" si="35"/>
        <v>#N/A</v>
      </c>
      <c r="V525" s="154" t="e">
        <f>VLOOKUP(E525,'PC Receitas'!$O$4:$P$14,2,FALSE)</f>
        <v>#N/A</v>
      </c>
    </row>
    <row r="526" spans="3:22" ht="19.5" customHeight="1" thickTop="1" thickBot="1" x14ac:dyDescent="0.3">
      <c r="C526" s="58"/>
      <c r="D526" s="58" t="str">
        <f>IF(C526&lt;&gt;"",TEXT(C526,"00")&amp;"/05/"&amp;'Configurações Básicas'!$P$5,"")</f>
        <v/>
      </c>
      <c r="E526" s="58"/>
      <c r="F526" s="58"/>
      <c r="G526" s="58"/>
      <c r="H526" s="58"/>
      <c r="I526" s="59"/>
      <c r="J526" s="193"/>
      <c r="K526" s="60"/>
      <c r="L526" s="60"/>
      <c r="M526" s="56">
        <f>M525+IF(AND(K526="Pago",OR(E526='PC Receitas'!$O$4,E526='PC Receitas'!$O$5,E526='PC Receitas'!$O$6)),I526,IF(AND(K526="Pago",OR(E526='PC Receitas'!$O$7,E526='PC Receitas'!$O$8,E526='PC Receitas'!$O$9,E526='PC Receitas'!$O$10,E526='PC Receitas'!$O$11,E526='PC Receitas'!$O$12,E526='PC Receitas'!$O$13,E526='PC Receitas'!$O$14)),-I526,0))</f>
        <v>12927.7</v>
      </c>
      <c r="R526" s="153" t="e">
        <f t="shared" si="32"/>
        <v>#N/A</v>
      </c>
      <c r="S526" s="150" t="e">
        <f t="shared" si="33"/>
        <v>#N/A</v>
      </c>
      <c r="T526" s="150" t="e">
        <f t="shared" si="34"/>
        <v>#N/A</v>
      </c>
      <c r="U526" s="150" t="e">
        <f t="shared" si="35"/>
        <v>#N/A</v>
      </c>
      <c r="V526" s="154" t="e">
        <f>VLOOKUP(E526,'PC Receitas'!$O$4:$P$14,2,FALSE)</f>
        <v>#N/A</v>
      </c>
    </row>
    <row r="527" spans="3:22" ht="19.5" customHeight="1" thickTop="1" thickBot="1" x14ac:dyDescent="0.3">
      <c r="C527" s="58"/>
      <c r="D527" s="58" t="str">
        <f>IF(C527&lt;&gt;"",TEXT(C527,"00")&amp;"/05/"&amp;'Configurações Básicas'!$P$5,"")</f>
        <v/>
      </c>
      <c r="E527" s="58"/>
      <c r="F527" s="58"/>
      <c r="G527" s="58"/>
      <c r="H527" s="58"/>
      <c r="I527" s="59"/>
      <c r="J527" s="193"/>
      <c r="K527" s="60"/>
      <c r="L527" s="60"/>
      <c r="M527" s="56">
        <f>M526+IF(AND(K527="Pago",OR(E527='PC Receitas'!$O$4,E527='PC Receitas'!$O$5,E527='PC Receitas'!$O$6)),I527,IF(AND(K527="Pago",OR(E527='PC Receitas'!$O$7,E527='PC Receitas'!$O$8,E527='PC Receitas'!$O$9,E527='PC Receitas'!$O$10,E527='PC Receitas'!$O$11,E527='PC Receitas'!$O$12,E527='PC Receitas'!$O$13,E527='PC Receitas'!$O$14)),-I527,0))</f>
        <v>12927.7</v>
      </c>
      <c r="R527" s="153" t="e">
        <f t="shared" si="32"/>
        <v>#N/A</v>
      </c>
      <c r="S527" s="150" t="e">
        <f t="shared" si="33"/>
        <v>#N/A</v>
      </c>
      <c r="T527" s="150" t="e">
        <f t="shared" si="34"/>
        <v>#N/A</v>
      </c>
      <c r="U527" s="150" t="e">
        <f t="shared" si="35"/>
        <v>#N/A</v>
      </c>
      <c r="V527" s="154" t="e">
        <f>VLOOKUP(E527,'PC Receitas'!$O$4:$P$14,2,FALSE)</f>
        <v>#N/A</v>
      </c>
    </row>
    <row r="528" spans="3:22" ht="19.5" customHeight="1" thickTop="1" thickBot="1" x14ac:dyDescent="0.3">
      <c r="C528" s="58"/>
      <c r="D528" s="58" t="str">
        <f>IF(C528&lt;&gt;"",TEXT(C528,"00")&amp;"/05/"&amp;'Configurações Básicas'!$P$5,"")</f>
        <v/>
      </c>
      <c r="E528" s="58"/>
      <c r="F528" s="58"/>
      <c r="G528" s="58"/>
      <c r="H528" s="58"/>
      <c r="I528" s="59"/>
      <c r="J528" s="193"/>
      <c r="K528" s="60"/>
      <c r="L528" s="60"/>
      <c r="M528" s="56">
        <f>M527+IF(AND(K528="Pago",OR(E528='PC Receitas'!$O$4,E528='PC Receitas'!$O$5,E528='PC Receitas'!$O$6)),I528,IF(AND(K528="Pago",OR(E528='PC Receitas'!$O$7,E528='PC Receitas'!$O$8,E528='PC Receitas'!$O$9,E528='PC Receitas'!$O$10,E528='PC Receitas'!$O$11,E528='PC Receitas'!$O$12,E528='PC Receitas'!$O$13,E528='PC Receitas'!$O$14)),-I528,0))</f>
        <v>12927.7</v>
      </c>
      <c r="R528" s="153" t="e">
        <f t="shared" si="32"/>
        <v>#N/A</v>
      </c>
      <c r="S528" s="150" t="e">
        <f t="shared" si="33"/>
        <v>#N/A</v>
      </c>
      <c r="T528" s="150" t="e">
        <f t="shared" si="34"/>
        <v>#N/A</v>
      </c>
      <c r="U528" s="150" t="e">
        <f t="shared" si="35"/>
        <v>#N/A</v>
      </c>
      <c r="V528" s="154" t="e">
        <f>VLOOKUP(E528,'PC Receitas'!$O$4:$P$14,2,FALSE)</f>
        <v>#N/A</v>
      </c>
    </row>
    <row r="529" spans="3:22" ht="19.5" customHeight="1" thickTop="1" thickBot="1" x14ac:dyDescent="0.3">
      <c r="C529" s="58"/>
      <c r="D529" s="58" t="str">
        <f>IF(C529&lt;&gt;"",TEXT(C529,"00")&amp;"/05/"&amp;'Configurações Básicas'!$P$5,"")</f>
        <v/>
      </c>
      <c r="E529" s="58"/>
      <c r="F529" s="58"/>
      <c r="G529" s="58"/>
      <c r="H529" s="58"/>
      <c r="I529" s="59"/>
      <c r="J529" s="193"/>
      <c r="K529" s="60"/>
      <c r="L529" s="60"/>
      <c r="M529" s="56">
        <f>M528+IF(AND(K529="Pago",OR(E529='PC Receitas'!$O$4,E529='PC Receitas'!$O$5,E529='PC Receitas'!$O$6)),I529,IF(AND(K529="Pago",OR(E529='PC Receitas'!$O$7,E529='PC Receitas'!$O$8,E529='PC Receitas'!$O$9,E529='PC Receitas'!$O$10,E529='PC Receitas'!$O$11,E529='PC Receitas'!$O$12,E529='PC Receitas'!$O$13,E529='PC Receitas'!$O$14)),-I529,0))</f>
        <v>12927.7</v>
      </c>
      <c r="R529" s="153" t="e">
        <f t="shared" si="32"/>
        <v>#N/A</v>
      </c>
      <c r="S529" s="150" t="e">
        <f t="shared" si="33"/>
        <v>#N/A</v>
      </c>
      <c r="T529" s="150" t="e">
        <f t="shared" si="34"/>
        <v>#N/A</v>
      </c>
      <c r="U529" s="150" t="e">
        <f t="shared" si="35"/>
        <v>#N/A</v>
      </c>
      <c r="V529" s="154" t="e">
        <f>VLOOKUP(E529,'PC Receitas'!$O$4:$P$14,2,FALSE)</f>
        <v>#N/A</v>
      </c>
    </row>
    <row r="530" spans="3:22" ht="19.5" customHeight="1" thickTop="1" thickBot="1" x14ac:dyDescent="0.3">
      <c r="C530" s="58"/>
      <c r="D530" s="58" t="str">
        <f>IF(C530&lt;&gt;"",TEXT(C530,"00")&amp;"/05/"&amp;'Configurações Básicas'!$P$5,"")</f>
        <v/>
      </c>
      <c r="E530" s="58"/>
      <c r="F530" s="58"/>
      <c r="G530" s="58"/>
      <c r="H530" s="58"/>
      <c r="I530" s="59"/>
      <c r="J530" s="193"/>
      <c r="K530" s="60"/>
      <c r="L530" s="60"/>
      <c r="M530" s="56">
        <f>M529+IF(AND(K530="Pago",OR(E530='PC Receitas'!$O$4,E530='PC Receitas'!$O$5,E530='PC Receitas'!$O$6)),I530,IF(AND(K530="Pago",OR(E530='PC Receitas'!$O$7,E530='PC Receitas'!$O$8,E530='PC Receitas'!$O$9,E530='PC Receitas'!$O$10,E530='PC Receitas'!$O$11,E530='PC Receitas'!$O$12,E530='PC Receitas'!$O$13,E530='PC Receitas'!$O$14)),-I530,0))</f>
        <v>12927.7</v>
      </c>
      <c r="R530" s="153" t="e">
        <f t="shared" si="32"/>
        <v>#N/A</v>
      </c>
      <c r="S530" s="150" t="e">
        <f t="shared" si="33"/>
        <v>#N/A</v>
      </c>
      <c r="T530" s="150" t="e">
        <f t="shared" si="34"/>
        <v>#N/A</v>
      </c>
      <c r="U530" s="150" t="e">
        <f t="shared" si="35"/>
        <v>#N/A</v>
      </c>
      <c r="V530" s="154" t="e">
        <f>VLOOKUP(E530,'PC Receitas'!$O$4:$P$14,2,FALSE)</f>
        <v>#N/A</v>
      </c>
    </row>
    <row r="531" spans="3:22" ht="19.5" customHeight="1" thickTop="1" thickBot="1" x14ac:dyDescent="0.3">
      <c r="C531" s="58"/>
      <c r="D531" s="58" t="str">
        <f>IF(C531&lt;&gt;"",TEXT(C531,"00")&amp;"/05/"&amp;'Configurações Básicas'!$P$5,"")</f>
        <v/>
      </c>
      <c r="E531" s="58"/>
      <c r="F531" s="58"/>
      <c r="G531" s="58"/>
      <c r="H531" s="58"/>
      <c r="I531" s="59"/>
      <c r="J531" s="193"/>
      <c r="K531" s="60"/>
      <c r="L531" s="60"/>
      <c r="M531" s="56">
        <f>M530+IF(AND(K531="Pago",OR(E531='PC Receitas'!$O$4,E531='PC Receitas'!$O$5,E531='PC Receitas'!$O$6)),I531,IF(AND(K531="Pago",OR(E531='PC Receitas'!$O$7,E531='PC Receitas'!$O$8,E531='PC Receitas'!$O$9,E531='PC Receitas'!$O$10,E531='PC Receitas'!$O$11,E531='PC Receitas'!$O$12,E531='PC Receitas'!$O$13,E531='PC Receitas'!$O$14)),-I531,0))</f>
        <v>12927.7</v>
      </c>
      <c r="R531" s="153" t="e">
        <f t="shared" si="32"/>
        <v>#N/A</v>
      </c>
      <c r="S531" s="150" t="e">
        <f t="shared" si="33"/>
        <v>#N/A</v>
      </c>
      <c r="T531" s="150" t="e">
        <f t="shared" si="34"/>
        <v>#N/A</v>
      </c>
      <c r="U531" s="150" t="e">
        <f t="shared" si="35"/>
        <v>#N/A</v>
      </c>
      <c r="V531" s="154" t="e">
        <f>VLOOKUP(E531,'PC Receitas'!$O$4:$P$14,2,FALSE)</f>
        <v>#N/A</v>
      </c>
    </row>
    <row r="532" spans="3:22" ht="19.5" customHeight="1" thickTop="1" thickBot="1" x14ac:dyDescent="0.3">
      <c r="C532" s="58"/>
      <c r="D532" s="58" t="str">
        <f>IF(C532&lt;&gt;"",TEXT(C532,"00")&amp;"/05/"&amp;'Configurações Básicas'!$P$5,"")</f>
        <v/>
      </c>
      <c r="E532" s="58"/>
      <c r="F532" s="58"/>
      <c r="G532" s="58"/>
      <c r="H532" s="58"/>
      <c r="I532" s="59"/>
      <c r="J532" s="193"/>
      <c r="K532" s="60"/>
      <c r="L532" s="60"/>
      <c r="M532" s="56">
        <f>M531+IF(AND(K532="Pago",OR(E532='PC Receitas'!$O$4,E532='PC Receitas'!$O$5,E532='PC Receitas'!$O$6)),I532,IF(AND(K532="Pago",OR(E532='PC Receitas'!$O$7,E532='PC Receitas'!$O$8,E532='PC Receitas'!$O$9,E532='PC Receitas'!$O$10,E532='PC Receitas'!$O$11,E532='PC Receitas'!$O$12,E532='PC Receitas'!$O$13,E532='PC Receitas'!$O$14)),-I532,0))</f>
        <v>12927.7</v>
      </c>
      <c r="R532" s="153" t="e">
        <f t="shared" si="32"/>
        <v>#N/A</v>
      </c>
      <c r="S532" s="150" t="e">
        <f t="shared" si="33"/>
        <v>#N/A</v>
      </c>
      <c r="T532" s="150" t="e">
        <f t="shared" si="34"/>
        <v>#N/A</v>
      </c>
      <c r="U532" s="150" t="e">
        <f t="shared" si="35"/>
        <v>#N/A</v>
      </c>
      <c r="V532" s="154" t="e">
        <f>VLOOKUP(E532,'PC Receitas'!$O$4:$P$14,2,FALSE)</f>
        <v>#N/A</v>
      </c>
    </row>
    <row r="533" spans="3:22" ht="19.5" customHeight="1" thickTop="1" thickBot="1" x14ac:dyDescent="0.3">
      <c r="C533" s="58"/>
      <c r="D533" s="58" t="str">
        <f>IF(C533&lt;&gt;"",TEXT(C533,"00")&amp;"/05/"&amp;'Configurações Básicas'!$P$5,"")</f>
        <v/>
      </c>
      <c r="E533" s="58"/>
      <c r="F533" s="58"/>
      <c r="G533" s="58"/>
      <c r="H533" s="58"/>
      <c r="I533" s="59"/>
      <c r="J533" s="193"/>
      <c r="K533" s="60"/>
      <c r="L533" s="60"/>
      <c r="M533" s="56">
        <f>M532+IF(AND(K533="Pago",OR(E533='PC Receitas'!$O$4,E533='PC Receitas'!$O$5,E533='PC Receitas'!$O$6)),I533,IF(AND(K533="Pago",OR(E533='PC Receitas'!$O$7,E533='PC Receitas'!$O$8,E533='PC Receitas'!$O$9,E533='PC Receitas'!$O$10,E533='PC Receitas'!$O$11,E533='PC Receitas'!$O$12,E533='PC Receitas'!$O$13,E533='PC Receitas'!$O$14)),-I533,0))</f>
        <v>12927.7</v>
      </c>
      <c r="R533" s="153" t="e">
        <f t="shared" si="32"/>
        <v>#N/A</v>
      </c>
      <c r="S533" s="150" t="e">
        <f t="shared" si="33"/>
        <v>#N/A</v>
      </c>
      <c r="T533" s="150" t="e">
        <f t="shared" si="34"/>
        <v>#N/A</v>
      </c>
      <c r="U533" s="150" t="e">
        <f t="shared" si="35"/>
        <v>#N/A</v>
      </c>
      <c r="V533" s="154" t="e">
        <f>VLOOKUP(E533,'PC Receitas'!$O$4:$P$14,2,FALSE)</f>
        <v>#N/A</v>
      </c>
    </row>
    <row r="534" spans="3:22" ht="19.5" customHeight="1" thickTop="1" thickBot="1" x14ac:dyDescent="0.3">
      <c r="C534" s="58"/>
      <c r="D534" s="58" t="str">
        <f>IF(C534&lt;&gt;"",TEXT(C534,"00")&amp;"/05/"&amp;'Configurações Básicas'!$P$5,"")</f>
        <v/>
      </c>
      <c r="E534" s="58"/>
      <c r="F534" s="58"/>
      <c r="G534" s="58"/>
      <c r="H534" s="58"/>
      <c r="I534" s="59"/>
      <c r="J534" s="193"/>
      <c r="K534" s="60"/>
      <c r="L534" s="60"/>
      <c r="M534" s="56">
        <f>M533+IF(AND(K534="Pago",OR(E534='PC Receitas'!$O$4,E534='PC Receitas'!$O$5,E534='PC Receitas'!$O$6)),I534,IF(AND(K534="Pago",OR(E534='PC Receitas'!$O$7,E534='PC Receitas'!$O$8,E534='PC Receitas'!$O$9,E534='PC Receitas'!$O$10,E534='PC Receitas'!$O$11,E534='PC Receitas'!$O$12,E534='PC Receitas'!$O$13,E534='PC Receitas'!$O$14)),-I534,0))</f>
        <v>12927.7</v>
      </c>
      <c r="R534" s="153" t="e">
        <f t="shared" si="32"/>
        <v>#N/A</v>
      </c>
      <c r="S534" s="150" t="e">
        <f t="shared" si="33"/>
        <v>#N/A</v>
      </c>
      <c r="T534" s="150" t="e">
        <f t="shared" si="34"/>
        <v>#N/A</v>
      </c>
      <c r="U534" s="150" t="e">
        <f t="shared" si="35"/>
        <v>#N/A</v>
      </c>
      <c r="V534" s="154" t="e">
        <f>VLOOKUP(E534,'PC Receitas'!$O$4:$P$14,2,FALSE)</f>
        <v>#N/A</v>
      </c>
    </row>
    <row r="535" spans="3:22" ht="19.5" customHeight="1" thickTop="1" thickBot="1" x14ac:dyDescent="0.3">
      <c r="C535" s="58"/>
      <c r="D535" s="58" t="str">
        <f>IF(C535&lt;&gt;"",TEXT(C535,"00")&amp;"/05/"&amp;'Configurações Básicas'!$P$5,"")</f>
        <v/>
      </c>
      <c r="E535" s="58"/>
      <c r="F535" s="58"/>
      <c r="G535" s="58"/>
      <c r="H535" s="58"/>
      <c r="I535" s="59"/>
      <c r="J535" s="193"/>
      <c r="K535" s="60"/>
      <c r="L535" s="60"/>
      <c r="M535" s="56">
        <f>M534+IF(AND(K535="Pago",OR(E535='PC Receitas'!$O$4,E535='PC Receitas'!$O$5,E535='PC Receitas'!$O$6)),I535,IF(AND(K535="Pago",OR(E535='PC Receitas'!$O$7,E535='PC Receitas'!$O$8,E535='PC Receitas'!$O$9,E535='PC Receitas'!$O$10,E535='PC Receitas'!$O$11,E535='PC Receitas'!$O$12,E535='PC Receitas'!$O$13,E535='PC Receitas'!$O$14)),-I535,0))</f>
        <v>12927.7</v>
      </c>
      <c r="R535" s="153" t="e">
        <f t="shared" si="32"/>
        <v>#N/A</v>
      </c>
      <c r="S535" s="150" t="e">
        <f t="shared" si="33"/>
        <v>#N/A</v>
      </c>
      <c r="T535" s="150" t="e">
        <f t="shared" si="34"/>
        <v>#N/A</v>
      </c>
      <c r="U535" s="150" t="e">
        <f t="shared" si="35"/>
        <v>#N/A</v>
      </c>
      <c r="V535" s="154" t="e">
        <f>VLOOKUP(E535,'PC Receitas'!$O$4:$P$14,2,FALSE)</f>
        <v>#N/A</v>
      </c>
    </row>
    <row r="536" spans="3:22" ht="19.5" customHeight="1" thickTop="1" thickBot="1" x14ac:dyDescent="0.3">
      <c r="C536" s="58"/>
      <c r="D536" s="58" t="str">
        <f>IF(C536&lt;&gt;"",TEXT(C536,"00")&amp;"/05/"&amp;'Configurações Básicas'!$P$5,"")</f>
        <v/>
      </c>
      <c r="E536" s="58"/>
      <c r="F536" s="58"/>
      <c r="G536" s="58"/>
      <c r="H536" s="58"/>
      <c r="I536" s="59"/>
      <c r="J536" s="193"/>
      <c r="K536" s="60"/>
      <c r="L536" s="60"/>
      <c r="M536" s="56">
        <f>M535+IF(AND(K536="Pago",OR(E536='PC Receitas'!$O$4,E536='PC Receitas'!$O$5,E536='PC Receitas'!$O$6)),I536,IF(AND(K536="Pago",OR(E536='PC Receitas'!$O$7,E536='PC Receitas'!$O$8,E536='PC Receitas'!$O$9,E536='PC Receitas'!$O$10,E536='PC Receitas'!$O$11,E536='PC Receitas'!$O$12,E536='PC Receitas'!$O$13,E536='PC Receitas'!$O$14)),-I536,0))</f>
        <v>12927.7</v>
      </c>
      <c r="R536" s="153" t="e">
        <f t="shared" si="32"/>
        <v>#N/A</v>
      </c>
      <c r="S536" s="150" t="e">
        <f t="shared" si="33"/>
        <v>#N/A</v>
      </c>
      <c r="T536" s="150" t="e">
        <f t="shared" si="34"/>
        <v>#N/A</v>
      </c>
      <c r="U536" s="150" t="e">
        <f t="shared" si="35"/>
        <v>#N/A</v>
      </c>
      <c r="V536" s="154" t="e">
        <f>VLOOKUP(E536,'PC Receitas'!$O$4:$P$14,2,FALSE)</f>
        <v>#N/A</v>
      </c>
    </row>
    <row r="537" spans="3:22" ht="19.5" customHeight="1" thickTop="1" thickBot="1" x14ac:dyDescent="0.3">
      <c r="C537" s="58"/>
      <c r="D537" s="58" t="str">
        <f>IF(C537&lt;&gt;"",TEXT(C537,"00")&amp;"/05/"&amp;'Configurações Básicas'!$P$5,"")</f>
        <v/>
      </c>
      <c r="E537" s="58"/>
      <c r="F537" s="58"/>
      <c r="G537" s="58"/>
      <c r="H537" s="58"/>
      <c r="I537" s="59"/>
      <c r="J537" s="193"/>
      <c r="K537" s="60"/>
      <c r="L537" s="60"/>
      <c r="M537" s="56">
        <f>M536+IF(AND(K537="Pago",OR(E537='PC Receitas'!$O$4,E537='PC Receitas'!$O$5,E537='PC Receitas'!$O$6)),I537,IF(AND(K537="Pago",OR(E537='PC Receitas'!$O$7,E537='PC Receitas'!$O$8,E537='PC Receitas'!$O$9,E537='PC Receitas'!$O$10,E537='PC Receitas'!$O$11,E537='PC Receitas'!$O$12,E537='PC Receitas'!$O$13,E537='PC Receitas'!$O$14)),-I537,0))</f>
        <v>12927.7</v>
      </c>
      <c r="R537" s="153" t="e">
        <f t="shared" si="32"/>
        <v>#N/A</v>
      </c>
      <c r="S537" s="150" t="e">
        <f t="shared" si="33"/>
        <v>#N/A</v>
      </c>
      <c r="T537" s="150" t="e">
        <f t="shared" si="34"/>
        <v>#N/A</v>
      </c>
      <c r="U537" s="150" t="e">
        <f t="shared" si="35"/>
        <v>#N/A</v>
      </c>
      <c r="V537" s="154" t="e">
        <f>VLOOKUP(E537,'PC Receitas'!$O$4:$P$14,2,FALSE)</f>
        <v>#N/A</v>
      </c>
    </row>
    <row r="538" spans="3:22" ht="19.5" customHeight="1" thickTop="1" thickBot="1" x14ac:dyDescent="0.3">
      <c r="C538" s="58"/>
      <c r="D538" s="58" t="str">
        <f>IF(C538&lt;&gt;"",TEXT(C538,"00")&amp;"/05/"&amp;'Configurações Básicas'!$P$5,"")</f>
        <v/>
      </c>
      <c r="E538" s="58"/>
      <c r="F538" s="58"/>
      <c r="G538" s="58"/>
      <c r="H538" s="58"/>
      <c r="I538" s="59"/>
      <c r="J538" s="193"/>
      <c r="K538" s="60"/>
      <c r="L538" s="60"/>
      <c r="M538" s="56">
        <f>M537+IF(AND(K538="Pago",OR(E538='PC Receitas'!$O$4,E538='PC Receitas'!$O$5,E538='PC Receitas'!$O$6)),I538,IF(AND(K538="Pago",OR(E538='PC Receitas'!$O$7,E538='PC Receitas'!$O$8,E538='PC Receitas'!$O$9,E538='PC Receitas'!$O$10,E538='PC Receitas'!$O$11,E538='PC Receitas'!$O$12,E538='PC Receitas'!$O$13,E538='PC Receitas'!$O$14)),-I538,0))</f>
        <v>12927.7</v>
      </c>
      <c r="R538" s="153" t="e">
        <f t="shared" si="32"/>
        <v>#N/A</v>
      </c>
      <c r="S538" s="150" t="e">
        <f t="shared" si="33"/>
        <v>#N/A</v>
      </c>
      <c r="T538" s="150" t="e">
        <f t="shared" si="34"/>
        <v>#N/A</v>
      </c>
      <c r="U538" s="150" t="e">
        <f t="shared" si="35"/>
        <v>#N/A</v>
      </c>
      <c r="V538" s="154" t="e">
        <f>VLOOKUP(E538,'PC Receitas'!$O$4:$P$14,2,FALSE)</f>
        <v>#N/A</v>
      </c>
    </row>
    <row r="539" spans="3:22" ht="19.5" customHeight="1" thickTop="1" thickBot="1" x14ac:dyDescent="0.3">
      <c r="C539" s="58"/>
      <c r="D539" s="58" t="str">
        <f>IF(C539&lt;&gt;"",TEXT(C539,"00")&amp;"/05/"&amp;'Configurações Básicas'!$P$5,"")</f>
        <v/>
      </c>
      <c r="E539" s="58"/>
      <c r="F539" s="58"/>
      <c r="G539" s="58"/>
      <c r="H539" s="58"/>
      <c r="I539" s="59"/>
      <c r="J539" s="193"/>
      <c r="K539" s="60"/>
      <c r="L539" s="60"/>
      <c r="M539" s="56">
        <f>M538+IF(AND(K539="Pago",OR(E539='PC Receitas'!$O$4,E539='PC Receitas'!$O$5,E539='PC Receitas'!$O$6)),I539,IF(AND(K539="Pago",OR(E539='PC Receitas'!$O$7,E539='PC Receitas'!$O$8,E539='PC Receitas'!$O$9,E539='PC Receitas'!$O$10,E539='PC Receitas'!$O$11,E539='PC Receitas'!$O$12,E539='PC Receitas'!$O$13,E539='PC Receitas'!$O$14)),-I539,0))</f>
        <v>12927.7</v>
      </c>
      <c r="R539" s="153" t="e">
        <f t="shared" si="32"/>
        <v>#N/A</v>
      </c>
      <c r="S539" s="150" t="e">
        <f t="shared" si="33"/>
        <v>#N/A</v>
      </c>
      <c r="T539" s="150" t="e">
        <f t="shared" si="34"/>
        <v>#N/A</v>
      </c>
      <c r="U539" s="150" t="e">
        <f t="shared" si="35"/>
        <v>#N/A</v>
      </c>
      <c r="V539" s="154" t="e">
        <f>VLOOKUP(E539,'PC Receitas'!$O$4:$P$14,2,FALSE)</f>
        <v>#N/A</v>
      </c>
    </row>
    <row r="540" spans="3:22" ht="19.5" customHeight="1" thickTop="1" thickBot="1" x14ac:dyDescent="0.3">
      <c r="C540" s="58"/>
      <c r="D540" s="58" t="str">
        <f>IF(C540&lt;&gt;"",TEXT(C540,"00")&amp;"/05/"&amp;'Configurações Básicas'!$P$5,"")</f>
        <v/>
      </c>
      <c r="E540" s="58"/>
      <c r="F540" s="58"/>
      <c r="G540" s="58"/>
      <c r="H540" s="58"/>
      <c r="I540" s="59"/>
      <c r="J540" s="193"/>
      <c r="K540" s="60"/>
      <c r="L540" s="60"/>
      <c r="M540" s="56">
        <f>M539+IF(AND(K540="Pago",OR(E540='PC Receitas'!$O$4,E540='PC Receitas'!$O$5,E540='PC Receitas'!$O$6)),I540,IF(AND(K540="Pago",OR(E540='PC Receitas'!$O$7,E540='PC Receitas'!$O$8,E540='PC Receitas'!$O$9,E540='PC Receitas'!$O$10,E540='PC Receitas'!$O$11,E540='PC Receitas'!$O$12,E540='PC Receitas'!$O$13,E540='PC Receitas'!$O$14)),-I540,0))</f>
        <v>12927.7</v>
      </c>
      <c r="R540" s="153" t="e">
        <f t="shared" si="32"/>
        <v>#N/A</v>
      </c>
      <c r="S540" s="150" t="e">
        <f t="shared" si="33"/>
        <v>#N/A</v>
      </c>
      <c r="T540" s="150" t="e">
        <f t="shared" si="34"/>
        <v>#N/A</v>
      </c>
      <c r="U540" s="150" t="e">
        <f t="shared" si="35"/>
        <v>#N/A</v>
      </c>
      <c r="V540" s="154" t="e">
        <f>VLOOKUP(E540,'PC Receitas'!$O$4:$P$14,2,FALSE)</f>
        <v>#N/A</v>
      </c>
    </row>
    <row r="541" spans="3:22" ht="19.5" customHeight="1" thickTop="1" thickBot="1" x14ac:dyDescent="0.3">
      <c r="C541" s="58"/>
      <c r="D541" s="58" t="str">
        <f>IF(C541&lt;&gt;"",TEXT(C541,"00")&amp;"/05/"&amp;'Configurações Básicas'!$P$5,"")</f>
        <v/>
      </c>
      <c r="E541" s="58"/>
      <c r="F541" s="58"/>
      <c r="G541" s="58"/>
      <c r="H541" s="58"/>
      <c r="I541" s="59"/>
      <c r="J541" s="193"/>
      <c r="K541" s="60"/>
      <c r="L541" s="60"/>
      <c r="M541" s="56">
        <f>M540+IF(AND(K541="Pago",OR(E541='PC Receitas'!$O$4,E541='PC Receitas'!$O$5,E541='PC Receitas'!$O$6)),I541,IF(AND(K541="Pago",OR(E541='PC Receitas'!$O$7,E541='PC Receitas'!$O$8,E541='PC Receitas'!$O$9,E541='PC Receitas'!$O$10,E541='PC Receitas'!$O$11,E541='PC Receitas'!$O$12,E541='PC Receitas'!$O$13,E541='PC Receitas'!$O$14)),-I541,0))</f>
        <v>12927.7</v>
      </c>
      <c r="R541" s="153" t="e">
        <f t="shared" si="32"/>
        <v>#N/A</v>
      </c>
      <c r="S541" s="150" t="e">
        <f t="shared" si="33"/>
        <v>#N/A</v>
      </c>
      <c r="T541" s="150" t="e">
        <f t="shared" si="34"/>
        <v>#N/A</v>
      </c>
      <c r="U541" s="150" t="e">
        <f t="shared" si="35"/>
        <v>#N/A</v>
      </c>
      <c r="V541" s="154" t="e">
        <f>VLOOKUP(E541,'PC Receitas'!$O$4:$P$14,2,FALSE)</f>
        <v>#N/A</v>
      </c>
    </row>
    <row r="542" spans="3:22" ht="19.5" customHeight="1" thickTop="1" thickBot="1" x14ac:dyDescent="0.3">
      <c r="C542" s="58"/>
      <c r="D542" s="58" t="str">
        <f>IF(C542&lt;&gt;"",TEXT(C542,"00")&amp;"/05/"&amp;'Configurações Básicas'!$P$5,"")</f>
        <v/>
      </c>
      <c r="E542" s="58"/>
      <c r="F542" s="58"/>
      <c r="G542" s="58"/>
      <c r="H542" s="58"/>
      <c r="I542" s="59"/>
      <c r="J542" s="193"/>
      <c r="K542" s="60"/>
      <c r="L542" s="60"/>
      <c r="M542" s="56">
        <f>M541+IF(AND(K542="Pago",OR(E542='PC Receitas'!$O$4,E542='PC Receitas'!$O$5,E542='PC Receitas'!$O$6)),I542,IF(AND(K542="Pago",OR(E542='PC Receitas'!$O$7,E542='PC Receitas'!$O$8,E542='PC Receitas'!$O$9,E542='PC Receitas'!$O$10,E542='PC Receitas'!$O$11,E542='PC Receitas'!$O$12,E542='PC Receitas'!$O$13,E542='PC Receitas'!$O$14)),-I542,0))</f>
        <v>12927.7</v>
      </c>
      <c r="R542" s="153" t="e">
        <f t="shared" si="32"/>
        <v>#N/A</v>
      </c>
      <c r="S542" s="150" t="e">
        <f t="shared" si="33"/>
        <v>#N/A</v>
      </c>
      <c r="T542" s="150" t="e">
        <f t="shared" si="34"/>
        <v>#N/A</v>
      </c>
      <c r="U542" s="150" t="e">
        <f t="shared" si="35"/>
        <v>#N/A</v>
      </c>
      <c r="V542" s="154" t="e">
        <f>VLOOKUP(E542,'PC Receitas'!$O$4:$P$14,2,FALSE)</f>
        <v>#N/A</v>
      </c>
    </row>
    <row r="543" spans="3:22" ht="19.5" customHeight="1" thickTop="1" thickBot="1" x14ac:dyDescent="0.3">
      <c r="C543" s="58"/>
      <c r="D543" s="58" t="str">
        <f>IF(C543&lt;&gt;"",TEXT(C543,"00")&amp;"/05/"&amp;'Configurações Básicas'!$P$5,"")</f>
        <v/>
      </c>
      <c r="E543" s="58"/>
      <c r="F543" s="58"/>
      <c r="G543" s="58"/>
      <c r="H543" s="58"/>
      <c r="I543" s="59"/>
      <c r="J543" s="193"/>
      <c r="K543" s="60"/>
      <c r="L543" s="60"/>
      <c r="M543" s="56">
        <f>M542+IF(AND(K543="Pago",OR(E543='PC Receitas'!$O$4,E543='PC Receitas'!$O$5,E543='PC Receitas'!$O$6)),I543,IF(AND(K543="Pago",OR(E543='PC Receitas'!$O$7,E543='PC Receitas'!$O$8,E543='PC Receitas'!$O$9,E543='PC Receitas'!$O$10,E543='PC Receitas'!$O$11,E543='PC Receitas'!$O$12,E543='PC Receitas'!$O$13,E543='PC Receitas'!$O$14)),-I543,0))</f>
        <v>12927.7</v>
      </c>
      <c r="R543" s="153" t="e">
        <f t="shared" si="32"/>
        <v>#N/A</v>
      </c>
      <c r="S543" s="150" t="e">
        <f t="shared" si="33"/>
        <v>#N/A</v>
      </c>
      <c r="T543" s="150" t="e">
        <f t="shared" si="34"/>
        <v>#N/A</v>
      </c>
      <c r="U543" s="150" t="e">
        <f t="shared" si="35"/>
        <v>#N/A</v>
      </c>
      <c r="V543" s="154" t="e">
        <f>VLOOKUP(E543,'PC Receitas'!$O$4:$P$14,2,FALSE)</f>
        <v>#N/A</v>
      </c>
    </row>
    <row r="544" spans="3:22" ht="19.5" customHeight="1" thickTop="1" thickBot="1" x14ac:dyDescent="0.3">
      <c r="C544" s="58"/>
      <c r="D544" s="58" t="str">
        <f>IF(C544&lt;&gt;"",TEXT(C544,"00")&amp;"/05/"&amp;'Configurações Básicas'!$P$5,"")</f>
        <v/>
      </c>
      <c r="E544" s="58"/>
      <c r="F544" s="58"/>
      <c r="G544" s="58"/>
      <c r="H544" s="58"/>
      <c r="I544" s="59"/>
      <c r="J544" s="193"/>
      <c r="K544" s="60"/>
      <c r="L544" s="60"/>
      <c r="M544" s="56">
        <f>M543+IF(AND(K544="Pago",OR(E544='PC Receitas'!$O$4,E544='PC Receitas'!$O$5,E544='PC Receitas'!$O$6)),I544,IF(AND(K544="Pago",OR(E544='PC Receitas'!$O$7,E544='PC Receitas'!$O$8,E544='PC Receitas'!$O$9,E544='PC Receitas'!$O$10,E544='PC Receitas'!$O$11,E544='PC Receitas'!$O$12,E544='PC Receitas'!$O$13,E544='PC Receitas'!$O$14)),-I544,0))</f>
        <v>12927.7</v>
      </c>
      <c r="R544" s="153" t="e">
        <f t="shared" si="32"/>
        <v>#N/A</v>
      </c>
      <c r="S544" s="150" t="e">
        <f t="shared" si="33"/>
        <v>#N/A</v>
      </c>
      <c r="T544" s="150" t="e">
        <f t="shared" si="34"/>
        <v>#N/A</v>
      </c>
      <c r="U544" s="150" t="e">
        <f t="shared" si="35"/>
        <v>#N/A</v>
      </c>
      <c r="V544" s="154" t="e">
        <f>VLOOKUP(E544,'PC Receitas'!$O$4:$P$14,2,FALSE)</f>
        <v>#N/A</v>
      </c>
    </row>
    <row r="545" spans="3:22" ht="19.5" customHeight="1" thickTop="1" thickBot="1" x14ac:dyDescent="0.3">
      <c r="C545" s="58"/>
      <c r="D545" s="58" t="str">
        <f>IF(C545&lt;&gt;"",TEXT(C545,"00")&amp;"/05/"&amp;'Configurações Básicas'!$P$5,"")</f>
        <v/>
      </c>
      <c r="E545" s="58"/>
      <c r="F545" s="58"/>
      <c r="G545" s="58"/>
      <c r="H545" s="58"/>
      <c r="I545" s="59"/>
      <c r="J545" s="193"/>
      <c r="K545" s="60"/>
      <c r="L545" s="60"/>
      <c r="M545" s="56">
        <f>M544+IF(AND(K545="Pago",OR(E545='PC Receitas'!$O$4,E545='PC Receitas'!$O$5,E545='PC Receitas'!$O$6)),I545,IF(AND(K545="Pago",OR(E545='PC Receitas'!$O$7,E545='PC Receitas'!$O$8,E545='PC Receitas'!$O$9,E545='PC Receitas'!$O$10,E545='PC Receitas'!$O$11,E545='PC Receitas'!$O$12,E545='PC Receitas'!$O$13,E545='PC Receitas'!$O$14)),-I545,0))</f>
        <v>12927.7</v>
      </c>
      <c r="R545" s="153" t="e">
        <f t="shared" si="32"/>
        <v>#N/A</v>
      </c>
      <c r="S545" s="150" t="e">
        <f t="shared" si="33"/>
        <v>#N/A</v>
      </c>
      <c r="T545" s="150" t="e">
        <f t="shared" si="34"/>
        <v>#N/A</v>
      </c>
      <c r="U545" s="150" t="e">
        <f t="shared" si="35"/>
        <v>#N/A</v>
      </c>
      <c r="V545" s="154" t="e">
        <f>VLOOKUP(E545,'PC Receitas'!$O$4:$P$14,2,FALSE)</f>
        <v>#N/A</v>
      </c>
    </row>
    <row r="546" spans="3:22" ht="19.5" customHeight="1" thickTop="1" thickBot="1" x14ac:dyDescent="0.3">
      <c r="C546" s="58"/>
      <c r="D546" s="58" t="str">
        <f>IF(C546&lt;&gt;"",TEXT(C546,"00")&amp;"/05/"&amp;'Configurações Básicas'!$P$5,"")</f>
        <v/>
      </c>
      <c r="E546" s="58"/>
      <c r="F546" s="58"/>
      <c r="G546" s="58"/>
      <c r="H546" s="58"/>
      <c r="I546" s="59"/>
      <c r="J546" s="193"/>
      <c r="K546" s="60"/>
      <c r="L546" s="60"/>
      <c r="M546" s="56">
        <f>M545+IF(AND(K546="Pago",OR(E546='PC Receitas'!$O$4,E546='PC Receitas'!$O$5,E546='PC Receitas'!$O$6)),I546,IF(AND(K546="Pago",OR(E546='PC Receitas'!$O$7,E546='PC Receitas'!$O$8,E546='PC Receitas'!$O$9,E546='PC Receitas'!$O$10,E546='PC Receitas'!$O$11,E546='PC Receitas'!$O$12,E546='PC Receitas'!$O$13,E546='PC Receitas'!$O$14)),-I546,0))</f>
        <v>12927.7</v>
      </c>
      <c r="R546" s="153" t="e">
        <f t="shared" si="32"/>
        <v>#N/A</v>
      </c>
      <c r="S546" s="150" t="e">
        <f t="shared" si="33"/>
        <v>#N/A</v>
      </c>
      <c r="T546" s="150" t="e">
        <f t="shared" si="34"/>
        <v>#N/A</v>
      </c>
      <c r="U546" s="150" t="e">
        <f t="shared" si="35"/>
        <v>#N/A</v>
      </c>
      <c r="V546" s="154" t="e">
        <f>VLOOKUP(E546,'PC Receitas'!$O$4:$P$14,2,FALSE)</f>
        <v>#N/A</v>
      </c>
    </row>
    <row r="547" spans="3:22" ht="19.5" customHeight="1" thickTop="1" thickBot="1" x14ac:dyDescent="0.3">
      <c r="C547" s="58"/>
      <c r="D547" s="58" t="str">
        <f>IF(C547&lt;&gt;"",TEXT(C547,"00")&amp;"/05/"&amp;'Configurações Básicas'!$P$5,"")</f>
        <v/>
      </c>
      <c r="E547" s="58"/>
      <c r="F547" s="58"/>
      <c r="G547" s="58"/>
      <c r="H547" s="58"/>
      <c r="I547" s="59"/>
      <c r="J547" s="193"/>
      <c r="K547" s="60"/>
      <c r="L547" s="60"/>
      <c r="M547" s="56">
        <f>M546+IF(AND(K547="Pago",OR(E547='PC Receitas'!$O$4,E547='PC Receitas'!$O$5,E547='PC Receitas'!$O$6)),I547,IF(AND(K547="Pago",OR(E547='PC Receitas'!$O$7,E547='PC Receitas'!$O$8,E547='PC Receitas'!$O$9,E547='PC Receitas'!$O$10,E547='PC Receitas'!$O$11,E547='PC Receitas'!$O$12,E547='PC Receitas'!$O$13,E547='PC Receitas'!$O$14)),-I547,0))</f>
        <v>12927.7</v>
      </c>
      <c r="R547" s="153" t="e">
        <f t="shared" si="32"/>
        <v>#N/A</v>
      </c>
      <c r="S547" s="150" t="e">
        <f t="shared" si="33"/>
        <v>#N/A</v>
      </c>
      <c r="T547" s="150" t="e">
        <f t="shared" si="34"/>
        <v>#N/A</v>
      </c>
      <c r="U547" s="150" t="e">
        <f t="shared" si="35"/>
        <v>#N/A</v>
      </c>
      <c r="V547" s="154" t="e">
        <f>VLOOKUP(E547,'PC Receitas'!$O$4:$P$14,2,FALSE)</f>
        <v>#N/A</v>
      </c>
    </row>
    <row r="548" spans="3:22" ht="19.5" customHeight="1" thickTop="1" thickBot="1" x14ac:dyDescent="0.3">
      <c r="C548" s="58"/>
      <c r="D548" s="58" t="str">
        <f>IF(C548&lt;&gt;"",TEXT(C548,"00")&amp;"/05/"&amp;'Configurações Básicas'!$P$5,"")</f>
        <v/>
      </c>
      <c r="E548" s="58"/>
      <c r="F548" s="58"/>
      <c r="G548" s="58"/>
      <c r="H548" s="58"/>
      <c r="I548" s="59"/>
      <c r="J548" s="193"/>
      <c r="K548" s="60"/>
      <c r="L548" s="60"/>
      <c r="M548" s="56">
        <f>M547+IF(AND(K548="Pago",OR(E548='PC Receitas'!$O$4,E548='PC Receitas'!$O$5,E548='PC Receitas'!$O$6)),I548,IF(AND(K548="Pago",OR(E548='PC Receitas'!$O$7,E548='PC Receitas'!$O$8,E548='PC Receitas'!$O$9,E548='PC Receitas'!$O$10,E548='PC Receitas'!$O$11,E548='PC Receitas'!$O$12,E548='PC Receitas'!$O$13,E548='PC Receitas'!$O$14)),-I548,0))</f>
        <v>12927.7</v>
      </c>
      <c r="R548" s="153" t="e">
        <f t="shared" si="32"/>
        <v>#N/A</v>
      </c>
      <c r="S548" s="150" t="e">
        <f t="shared" si="33"/>
        <v>#N/A</v>
      </c>
      <c r="T548" s="150" t="e">
        <f t="shared" si="34"/>
        <v>#N/A</v>
      </c>
      <c r="U548" s="150" t="e">
        <f t="shared" si="35"/>
        <v>#N/A</v>
      </c>
      <c r="V548" s="154" t="e">
        <f>VLOOKUP(E548,'PC Receitas'!$O$4:$P$14,2,FALSE)</f>
        <v>#N/A</v>
      </c>
    </row>
    <row r="549" spans="3:22" ht="19.5" customHeight="1" thickTop="1" thickBot="1" x14ac:dyDescent="0.3">
      <c r="C549" s="58"/>
      <c r="D549" s="58" t="str">
        <f>IF(C549&lt;&gt;"",TEXT(C549,"00")&amp;"/05/"&amp;'Configurações Básicas'!$P$5,"")</f>
        <v/>
      </c>
      <c r="E549" s="58"/>
      <c r="F549" s="58"/>
      <c r="G549" s="58"/>
      <c r="H549" s="58"/>
      <c r="I549" s="59"/>
      <c r="J549" s="193"/>
      <c r="K549" s="60"/>
      <c r="L549" s="60"/>
      <c r="M549" s="56">
        <f>M548+IF(AND(K549="Pago",OR(E549='PC Receitas'!$O$4,E549='PC Receitas'!$O$5,E549='PC Receitas'!$O$6)),I549,IF(AND(K549="Pago",OR(E549='PC Receitas'!$O$7,E549='PC Receitas'!$O$8,E549='PC Receitas'!$O$9,E549='PC Receitas'!$O$10,E549='PC Receitas'!$O$11,E549='PC Receitas'!$O$12,E549='PC Receitas'!$O$13,E549='PC Receitas'!$O$14)),-I549,0))</f>
        <v>12927.7</v>
      </c>
      <c r="R549" s="153" t="e">
        <f t="shared" si="32"/>
        <v>#N/A</v>
      </c>
      <c r="S549" s="150" t="e">
        <f t="shared" si="33"/>
        <v>#N/A</v>
      </c>
      <c r="T549" s="150" t="e">
        <f t="shared" si="34"/>
        <v>#N/A</v>
      </c>
      <c r="U549" s="150" t="e">
        <f t="shared" si="35"/>
        <v>#N/A</v>
      </c>
      <c r="V549" s="154" t="e">
        <f>VLOOKUP(E549,'PC Receitas'!$O$4:$P$14,2,FALSE)</f>
        <v>#N/A</v>
      </c>
    </row>
    <row r="550" spans="3:22" ht="19.5" customHeight="1" thickTop="1" thickBot="1" x14ac:dyDescent="0.3">
      <c r="C550" s="58"/>
      <c r="D550" s="58" t="str">
        <f>IF(C550&lt;&gt;"",TEXT(C550,"00")&amp;"/05/"&amp;'Configurações Básicas'!$P$5,"")</f>
        <v/>
      </c>
      <c r="E550" s="58"/>
      <c r="F550" s="58"/>
      <c r="G550" s="58"/>
      <c r="H550" s="58"/>
      <c r="I550" s="59"/>
      <c r="J550" s="193"/>
      <c r="K550" s="60"/>
      <c r="L550" s="60"/>
      <c r="M550" s="56">
        <f>M549+IF(AND(K550="Pago",OR(E550='PC Receitas'!$O$4,E550='PC Receitas'!$O$5,E550='PC Receitas'!$O$6)),I550,IF(AND(K550="Pago",OR(E550='PC Receitas'!$O$7,E550='PC Receitas'!$O$8,E550='PC Receitas'!$O$9,E550='PC Receitas'!$O$10,E550='PC Receitas'!$O$11,E550='PC Receitas'!$O$12,E550='PC Receitas'!$O$13,E550='PC Receitas'!$O$14)),-I550,0))</f>
        <v>12927.7</v>
      </c>
      <c r="R550" s="153" t="e">
        <f t="shared" si="32"/>
        <v>#N/A</v>
      </c>
      <c r="S550" s="150" t="e">
        <f t="shared" si="33"/>
        <v>#N/A</v>
      </c>
      <c r="T550" s="150" t="e">
        <f t="shared" si="34"/>
        <v>#N/A</v>
      </c>
      <c r="U550" s="150" t="e">
        <f t="shared" si="35"/>
        <v>#N/A</v>
      </c>
      <c r="V550" s="154" t="e">
        <f>VLOOKUP(E550,'PC Receitas'!$O$4:$P$14,2,FALSE)</f>
        <v>#N/A</v>
      </c>
    </row>
    <row r="551" spans="3:22" ht="19.5" customHeight="1" thickTop="1" thickBot="1" x14ac:dyDescent="0.3">
      <c r="C551" s="58"/>
      <c r="D551" s="58" t="str">
        <f>IF(C551&lt;&gt;"",TEXT(C551,"00")&amp;"/05/"&amp;'Configurações Básicas'!$P$5,"")</f>
        <v/>
      </c>
      <c r="E551" s="58"/>
      <c r="F551" s="58"/>
      <c r="G551" s="58"/>
      <c r="H551" s="58"/>
      <c r="I551" s="59"/>
      <c r="J551" s="193"/>
      <c r="K551" s="60"/>
      <c r="L551" s="60"/>
      <c r="M551" s="56">
        <f>M550+IF(AND(K551="Pago",OR(E551='PC Receitas'!$O$4,E551='PC Receitas'!$O$5,E551='PC Receitas'!$O$6)),I551,IF(AND(K551="Pago",OR(E551='PC Receitas'!$O$7,E551='PC Receitas'!$O$8,E551='PC Receitas'!$O$9,E551='PC Receitas'!$O$10,E551='PC Receitas'!$O$11,E551='PC Receitas'!$O$12,E551='PC Receitas'!$O$13,E551='PC Receitas'!$O$14)),-I551,0))</f>
        <v>12927.7</v>
      </c>
      <c r="R551" s="153" t="e">
        <f t="shared" si="32"/>
        <v>#N/A</v>
      </c>
      <c r="S551" s="150" t="e">
        <f t="shared" si="33"/>
        <v>#N/A</v>
      </c>
      <c r="T551" s="150" t="e">
        <f t="shared" si="34"/>
        <v>#N/A</v>
      </c>
      <c r="U551" s="150" t="e">
        <f t="shared" si="35"/>
        <v>#N/A</v>
      </c>
      <c r="V551" s="154" t="e">
        <f>VLOOKUP(E551,'PC Receitas'!$O$4:$P$14,2,FALSE)</f>
        <v>#N/A</v>
      </c>
    </row>
    <row r="552" spans="3:22" ht="19.5" customHeight="1" thickTop="1" thickBot="1" x14ac:dyDescent="0.3">
      <c r="C552" s="58"/>
      <c r="D552" s="58" t="str">
        <f>IF(C552&lt;&gt;"",TEXT(C552,"00")&amp;"/05/"&amp;'Configurações Básicas'!$P$5,"")</f>
        <v/>
      </c>
      <c r="E552" s="58"/>
      <c r="F552" s="58"/>
      <c r="G552" s="58"/>
      <c r="H552" s="58"/>
      <c r="I552" s="59"/>
      <c r="J552" s="193"/>
      <c r="K552" s="60"/>
      <c r="L552" s="60"/>
      <c r="M552" s="56">
        <f>M551+IF(AND(K552="Pago",OR(E552='PC Receitas'!$O$4,E552='PC Receitas'!$O$5,E552='PC Receitas'!$O$6)),I552,IF(AND(K552="Pago",OR(E552='PC Receitas'!$O$7,E552='PC Receitas'!$O$8,E552='PC Receitas'!$O$9,E552='PC Receitas'!$O$10,E552='PC Receitas'!$O$11,E552='PC Receitas'!$O$12,E552='PC Receitas'!$O$13,E552='PC Receitas'!$O$14)),-I552,0))</f>
        <v>12927.7</v>
      </c>
      <c r="R552" s="153" t="e">
        <f t="shared" si="32"/>
        <v>#N/A</v>
      </c>
      <c r="S552" s="150" t="e">
        <f t="shared" si="33"/>
        <v>#N/A</v>
      </c>
      <c r="T552" s="150" t="e">
        <f t="shared" si="34"/>
        <v>#N/A</v>
      </c>
      <c r="U552" s="150" t="e">
        <f t="shared" si="35"/>
        <v>#N/A</v>
      </c>
      <c r="V552" s="154" t="e">
        <f>VLOOKUP(E552,'PC Receitas'!$O$4:$P$14,2,FALSE)</f>
        <v>#N/A</v>
      </c>
    </row>
    <row r="553" spans="3:22" ht="19.5" customHeight="1" thickTop="1" thickBot="1" x14ac:dyDescent="0.3">
      <c r="C553" s="58"/>
      <c r="D553" s="58" t="str">
        <f>IF(C553&lt;&gt;"",TEXT(C553,"00")&amp;"/05/"&amp;'Configurações Básicas'!$P$5,"")</f>
        <v/>
      </c>
      <c r="E553" s="58"/>
      <c r="F553" s="58"/>
      <c r="G553" s="58"/>
      <c r="H553" s="58"/>
      <c r="I553" s="59"/>
      <c r="J553" s="193"/>
      <c r="K553" s="60"/>
      <c r="L553" s="60"/>
      <c r="M553" s="56">
        <f>M552+IF(AND(K553="Pago",OR(E553='PC Receitas'!$O$4,E553='PC Receitas'!$O$5,E553='PC Receitas'!$O$6)),I553,IF(AND(K553="Pago",OR(E553='PC Receitas'!$O$7,E553='PC Receitas'!$O$8,E553='PC Receitas'!$O$9,E553='PC Receitas'!$O$10,E553='PC Receitas'!$O$11,E553='PC Receitas'!$O$12,E553='PC Receitas'!$O$13,E553='PC Receitas'!$O$14)),-I553,0))</f>
        <v>12927.7</v>
      </c>
      <c r="R553" s="153" t="e">
        <f t="shared" si="32"/>
        <v>#N/A</v>
      </c>
      <c r="S553" s="150" t="e">
        <f t="shared" si="33"/>
        <v>#N/A</v>
      </c>
      <c r="T553" s="150" t="e">
        <f t="shared" si="34"/>
        <v>#N/A</v>
      </c>
      <c r="U553" s="150" t="e">
        <f t="shared" si="35"/>
        <v>#N/A</v>
      </c>
      <c r="V553" s="154" t="e">
        <f>VLOOKUP(E553,'PC Receitas'!$O$4:$P$14,2,FALSE)</f>
        <v>#N/A</v>
      </c>
    </row>
    <row r="554" spans="3:22" ht="19.5" customHeight="1" thickTop="1" thickBot="1" x14ac:dyDescent="0.3">
      <c r="C554" s="58"/>
      <c r="D554" s="58" t="str">
        <f>IF(C554&lt;&gt;"",TEXT(C554,"00")&amp;"/05/"&amp;'Configurações Básicas'!$P$5,"")</f>
        <v/>
      </c>
      <c r="E554" s="58"/>
      <c r="F554" s="58"/>
      <c r="G554" s="58"/>
      <c r="H554" s="58"/>
      <c r="I554" s="59"/>
      <c r="J554" s="193"/>
      <c r="K554" s="60"/>
      <c r="L554" s="60"/>
      <c r="M554" s="56">
        <f>M553+IF(AND(K554="Pago",OR(E554='PC Receitas'!$O$4,E554='PC Receitas'!$O$5,E554='PC Receitas'!$O$6)),I554,IF(AND(K554="Pago",OR(E554='PC Receitas'!$O$7,E554='PC Receitas'!$O$8,E554='PC Receitas'!$O$9,E554='PC Receitas'!$O$10,E554='PC Receitas'!$O$11,E554='PC Receitas'!$O$12,E554='PC Receitas'!$O$13,E554='PC Receitas'!$O$14)),-I554,0))</f>
        <v>12927.7</v>
      </c>
      <c r="R554" s="153" t="e">
        <f t="shared" si="32"/>
        <v>#N/A</v>
      </c>
      <c r="S554" s="150" t="e">
        <f t="shared" si="33"/>
        <v>#N/A</v>
      </c>
      <c r="T554" s="150" t="e">
        <f t="shared" si="34"/>
        <v>#N/A</v>
      </c>
      <c r="U554" s="150" t="e">
        <f t="shared" si="35"/>
        <v>#N/A</v>
      </c>
      <c r="V554" s="154" t="e">
        <f>VLOOKUP(E554,'PC Receitas'!$O$4:$P$14,2,FALSE)</f>
        <v>#N/A</v>
      </c>
    </row>
    <row r="555" spans="3:22" ht="19.5" customHeight="1" thickTop="1" thickBot="1" x14ac:dyDescent="0.3">
      <c r="C555" s="58"/>
      <c r="D555" s="58" t="str">
        <f>IF(C555&lt;&gt;"",TEXT(C555,"00")&amp;"/05/"&amp;'Configurações Básicas'!$P$5,"")</f>
        <v/>
      </c>
      <c r="E555" s="58"/>
      <c r="F555" s="58"/>
      <c r="G555" s="58"/>
      <c r="H555" s="58"/>
      <c r="I555" s="59"/>
      <c r="J555" s="193"/>
      <c r="K555" s="60"/>
      <c r="L555" s="60"/>
      <c r="M555" s="56">
        <f>M554+IF(AND(K555="Pago",OR(E555='PC Receitas'!$O$4,E555='PC Receitas'!$O$5,E555='PC Receitas'!$O$6)),I555,IF(AND(K555="Pago",OR(E555='PC Receitas'!$O$7,E555='PC Receitas'!$O$8,E555='PC Receitas'!$O$9,E555='PC Receitas'!$O$10,E555='PC Receitas'!$O$11,E555='PC Receitas'!$O$12,E555='PC Receitas'!$O$13,E555='PC Receitas'!$O$14)),-I555,0))</f>
        <v>12927.7</v>
      </c>
      <c r="R555" s="153" t="e">
        <f t="shared" si="32"/>
        <v>#N/A</v>
      </c>
      <c r="S555" s="150" t="e">
        <f t="shared" si="33"/>
        <v>#N/A</v>
      </c>
      <c r="T555" s="150" t="e">
        <f t="shared" si="34"/>
        <v>#N/A</v>
      </c>
      <c r="U555" s="150" t="e">
        <f t="shared" si="35"/>
        <v>#N/A</v>
      </c>
      <c r="V555" s="154" t="e">
        <f>VLOOKUP(E555,'PC Receitas'!$O$4:$P$14,2,FALSE)</f>
        <v>#N/A</v>
      </c>
    </row>
    <row r="556" spans="3:22" ht="19.5" customHeight="1" thickTop="1" thickBot="1" x14ac:dyDescent="0.3">
      <c r="C556" s="58"/>
      <c r="D556" s="58" t="str">
        <f>IF(C556&lt;&gt;"",TEXT(C556,"00")&amp;"/05/"&amp;'Configurações Básicas'!$P$5,"")</f>
        <v/>
      </c>
      <c r="E556" s="58"/>
      <c r="F556" s="58"/>
      <c r="G556" s="58"/>
      <c r="H556" s="58"/>
      <c r="I556" s="59"/>
      <c r="J556" s="193"/>
      <c r="K556" s="60"/>
      <c r="L556" s="60"/>
      <c r="M556" s="56">
        <f>M555+IF(AND(K556="Pago",OR(E556='PC Receitas'!$O$4,E556='PC Receitas'!$O$5,E556='PC Receitas'!$O$6)),I556,IF(AND(K556="Pago",OR(E556='PC Receitas'!$O$7,E556='PC Receitas'!$O$8,E556='PC Receitas'!$O$9,E556='PC Receitas'!$O$10,E556='PC Receitas'!$O$11,E556='PC Receitas'!$O$12,E556='PC Receitas'!$O$13,E556='PC Receitas'!$O$14)),-I556,0))</f>
        <v>12927.7</v>
      </c>
      <c r="R556" s="153" t="e">
        <f t="shared" si="32"/>
        <v>#N/A</v>
      </c>
      <c r="S556" s="150" t="e">
        <f t="shared" si="33"/>
        <v>#N/A</v>
      </c>
      <c r="T556" s="150" t="e">
        <f t="shared" si="34"/>
        <v>#N/A</v>
      </c>
      <c r="U556" s="150" t="e">
        <f t="shared" si="35"/>
        <v>#N/A</v>
      </c>
      <c r="V556" s="154" t="e">
        <f>VLOOKUP(E556,'PC Receitas'!$O$4:$P$14,2,FALSE)</f>
        <v>#N/A</v>
      </c>
    </row>
    <row r="557" spans="3:22" ht="19.5" customHeight="1" thickTop="1" thickBot="1" x14ac:dyDescent="0.3">
      <c r="C557" s="58"/>
      <c r="D557" s="58" t="str">
        <f>IF(C557&lt;&gt;"",TEXT(C557,"00")&amp;"/05/"&amp;'Configurações Básicas'!$P$5,"")</f>
        <v/>
      </c>
      <c r="E557" s="58"/>
      <c r="F557" s="58"/>
      <c r="G557" s="58"/>
      <c r="H557" s="58"/>
      <c r="I557" s="59"/>
      <c r="J557" s="193"/>
      <c r="K557" s="60"/>
      <c r="L557" s="60"/>
      <c r="M557" s="56">
        <f>M556+IF(AND(K557="Pago",OR(E557='PC Receitas'!$O$4,E557='PC Receitas'!$O$5,E557='PC Receitas'!$O$6)),I557,IF(AND(K557="Pago",OR(E557='PC Receitas'!$O$7,E557='PC Receitas'!$O$8,E557='PC Receitas'!$O$9,E557='PC Receitas'!$O$10,E557='PC Receitas'!$O$11,E557='PC Receitas'!$O$12,E557='PC Receitas'!$O$13,E557='PC Receitas'!$O$14)),-I557,0))</f>
        <v>12927.7</v>
      </c>
      <c r="R557" s="153" t="e">
        <f t="shared" si="32"/>
        <v>#N/A</v>
      </c>
      <c r="S557" s="150" t="e">
        <f t="shared" si="33"/>
        <v>#N/A</v>
      </c>
      <c r="T557" s="150" t="e">
        <f t="shared" si="34"/>
        <v>#N/A</v>
      </c>
      <c r="U557" s="150" t="e">
        <f t="shared" si="35"/>
        <v>#N/A</v>
      </c>
      <c r="V557" s="154" t="e">
        <f>VLOOKUP(E557,'PC Receitas'!$O$4:$P$14,2,FALSE)</f>
        <v>#N/A</v>
      </c>
    </row>
    <row r="558" spans="3:22" ht="19.5" customHeight="1" thickTop="1" thickBot="1" x14ac:dyDescent="0.3">
      <c r="C558" s="58"/>
      <c r="D558" s="58" t="str">
        <f>IF(C558&lt;&gt;"",TEXT(C558,"00")&amp;"/05/"&amp;'Configurações Básicas'!$P$5,"")</f>
        <v/>
      </c>
      <c r="E558" s="58"/>
      <c r="F558" s="58"/>
      <c r="G558" s="58"/>
      <c r="H558" s="58"/>
      <c r="I558" s="59"/>
      <c r="J558" s="193"/>
      <c r="K558" s="60"/>
      <c r="L558" s="60"/>
      <c r="M558" s="56">
        <f>M557+IF(AND(K558="Pago",OR(E558='PC Receitas'!$O$4,E558='PC Receitas'!$O$5,E558='PC Receitas'!$O$6)),I558,IF(AND(K558="Pago",OR(E558='PC Receitas'!$O$7,E558='PC Receitas'!$O$8,E558='PC Receitas'!$O$9,E558='PC Receitas'!$O$10,E558='PC Receitas'!$O$11,E558='PC Receitas'!$O$12,E558='PC Receitas'!$O$13,E558='PC Receitas'!$O$14)),-I558,0))</f>
        <v>12927.7</v>
      </c>
      <c r="R558" s="153" t="e">
        <f t="shared" si="32"/>
        <v>#N/A</v>
      </c>
      <c r="S558" s="150" t="e">
        <f t="shared" si="33"/>
        <v>#N/A</v>
      </c>
      <c r="T558" s="150" t="e">
        <f t="shared" si="34"/>
        <v>#N/A</v>
      </c>
      <c r="U558" s="150" t="e">
        <f t="shared" si="35"/>
        <v>#N/A</v>
      </c>
      <c r="V558" s="154" t="e">
        <f>VLOOKUP(E558,'PC Receitas'!$O$4:$P$14,2,FALSE)</f>
        <v>#N/A</v>
      </c>
    </row>
    <row r="559" spans="3:22" ht="19.5" customHeight="1" thickTop="1" thickBot="1" x14ac:dyDescent="0.3">
      <c r="C559" s="58"/>
      <c r="D559" s="58" t="str">
        <f>IF(C559&lt;&gt;"",TEXT(C559,"00")&amp;"/05/"&amp;'Configurações Básicas'!$P$5,"")</f>
        <v/>
      </c>
      <c r="E559" s="58"/>
      <c r="F559" s="58"/>
      <c r="G559" s="58"/>
      <c r="H559" s="58"/>
      <c r="I559" s="59"/>
      <c r="J559" s="193"/>
      <c r="K559" s="60"/>
      <c r="L559" s="60"/>
      <c r="M559" s="56">
        <f>M558+IF(AND(K559="Pago",OR(E559='PC Receitas'!$O$4,E559='PC Receitas'!$O$5,E559='PC Receitas'!$O$6)),I559,IF(AND(K559="Pago",OR(E559='PC Receitas'!$O$7,E559='PC Receitas'!$O$8,E559='PC Receitas'!$O$9,E559='PC Receitas'!$O$10,E559='PC Receitas'!$O$11,E559='PC Receitas'!$O$12,E559='PC Receitas'!$O$13,E559='PC Receitas'!$O$14)),-I559,0))</f>
        <v>12927.7</v>
      </c>
      <c r="R559" s="153" t="e">
        <f t="shared" si="32"/>
        <v>#N/A</v>
      </c>
      <c r="S559" s="150" t="e">
        <f t="shared" si="33"/>
        <v>#N/A</v>
      </c>
      <c r="T559" s="150" t="e">
        <f t="shared" si="34"/>
        <v>#N/A</v>
      </c>
      <c r="U559" s="150" t="e">
        <f t="shared" si="35"/>
        <v>#N/A</v>
      </c>
      <c r="V559" s="154" t="e">
        <f>VLOOKUP(E559,'PC Receitas'!$O$4:$P$14,2,FALSE)</f>
        <v>#N/A</v>
      </c>
    </row>
    <row r="560" spans="3:22" ht="19.5" customHeight="1" thickTop="1" thickBot="1" x14ac:dyDescent="0.3">
      <c r="C560" s="58"/>
      <c r="D560" s="58" t="str">
        <f>IF(C560&lt;&gt;"",TEXT(C560,"00")&amp;"/05/"&amp;'Configurações Básicas'!$P$5,"")</f>
        <v/>
      </c>
      <c r="E560" s="58"/>
      <c r="F560" s="58"/>
      <c r="G560" s="58"/>
      <c r="H560" s="58"/>
      <c r="I560" s="59"/>
      <c r="J560" s="193"/>
      <c r="K560" s="60"/>
      <c r="L560" s="60"/>
      <c r="M560" s="56">
        <f>M559+IF(AND(K560="Pago",OR(E560='PC Receitas'!$O$4,E560='PC Receitas'!$O$5,E560='PC Receitas'!$O$6)),I560,IF(AND(K560="Pago",OR(E560='PC Receitas'!$O$7,E560='PC Receitas'!$O$8,E560='PC Receitas'!$O$9,E560='PC Receitas'!$O$10,E560='PC Receitas'!$O$11,E560='PC Receitas'!$O$12,E560='PC Receitas'!$O$13,E560='PC Receitas'!$O$14)),-I560,0))</f>
        <v>12927.7</v>
      </c>
      <c r="R560" s="153" t="e">
        <f t="shared" si="32"/>
        <v>#N/A</v>
      </c>
      <c r="S560" s="150" t="e">
        <f t="shared" si="33"/>
        <v>#N/A</v>
      </c>
      <c r="T560" s="150" t="e">
        <f t="shared" si="34"/>
        <v>#N/A</v>
      </c>
      <c r="U560" s="150" t="e">
        <f t="shared" si="35"/>
        <v>#N/A</v>
      </c>
      <c r="V560" s="154" t="e">
        <f>VLOOKUP(E560,'PC Receitas'!$O$4:$P$14,2,FALSE)</f>
        <v>#N/A</v>
      </c>
    </row>
    <row r="561" spans="3:22" ht="19.5" customHeight="1" thickTop="1" thickBot="1" x14ac:dyDescent="0.3">
      <c r="C561" s="58"/>
      <c r="D561" s="58" t="str">
        <f>IF(C561&lt;&gt;"",TEXT(C561,"00")&amp;"/05/"&amp;'Configurações Básicas'!$P$5,"")</f>
        <v/>
      </c>
      <c r="E561" s="58"/>
      <c r="F561" s="58"/>
      <c r="G561" s="58"/>
      <c r="H561" s="58"/>
      <c r="I561" s="59"/>
      <c r="J561" s="193"/>
      <c r="K561" s="60"/>
      <c r="L561" s="60"/>
      <c r="M561" s="56">
        <f>M560+IF(AND(K561="Pago",OR(E561='PC Receitas'!$O$4,E561='PC Receitas'!$O$5,E561='PC Receitas'!$O$6)),I561,IF(AND(K561="Pago",OR(E561='PC Receitas'!$O$7,E561='PC Receitas'!$O$8,E561='PC Receitas'!$O$9,E561='PC Receitas'!$O$10,E561='PC Receitas'!$O$11,E561='PC Receitas'!$O$12,E561='PC Receitas'!$O$13,E561='PC Receitas'!$O$14)),-I561,0))</f>
        <v>12927.7</v>
      </c>
      <c r="R561" s="153" t="e">
        <f t="shared" si="32"/>
        <v>#N/A</v>
      </c>
      <c r="S561" s="150" t="e">
        <f t="shared" si="33"/>
        <v>#N/A</v>
      </c>
      <c r="T561" s="150" t="e">
        <f t="shared" si="34"/>
        <v>#N/A</v>
      </c>
      <c r="U561" s="150" t="e">
        <f t="shared" si="35"/>
        <v>#N/A</v>
      </c>
      <c r="V561" s="154" t="e">
        <f>VLOOKUP(E561,'PC Receitas'!$O$4:$P$14,2,FALSE)</f>
        <v>#N/A</v>
      </c>
    </row>
    <row r="562" spans="3:22" ht="19.5" customHeight="1" thickTop="1" thickBot="1" x14ac:dyDescent="0.3">
      <c r="C562" s="58"/>
      <c r="D562" s="58" t="str">
        <f>IF(C562&lt;&gt;"",TEXT(C562,"00")&amp;"/05/"&amp;'Configurações Básicas'!$P$5,"")</f>
        <v/>
      </c>
      <c r="E562" s="58"/>
      <c r="F562" s="58"/>
      <c r="G562" s="58"/>
      <c r="H562" s="58"/>
      <c r="I562" s="59"/>
      <c r="J562" s="193"/>
      <c r="K562" s="60"/>
      <c r="L562" s="60"/>
      <c r="M562" s="56">
        <f>M561+IF(AND(K562="Pago",OR(E562='PC Receitas'!$O$4,E562='PC Receitas'!$O$5,E562='PC Receitas'!$O$6)),I562,IF(AND(K562="Pago",OR(E562='PC Receitas'!$O$7,E562='PC Receitas'!$O$8,E562='PC Receitas'!$O$9,E562='PC Receitas'!$O$10,E562='PC Receitas'!$O$11,E562='PC Receitas'!$O$12,E562='PC Receitas'!$O$13,E562='PC Receitas'!$O$14)),-I562,0))</f>
        <v>12927.7</v>
      </c>
      <c r="R562" s="153" t="e">
        <f t="shared" si="32"/>
        <v>#N/A</v>
      </c>
      <c r="S562" s="150" t="e">
        <f t="shared" si="33"/>
        <v>#N/A</v>
      </c>
      <c r="T562" s="150" t="e">
        <f t="shared" si="34"/>
        <v>#N/A</v>
      </c>
      <c r="U562" s="150" t="e">
        <f t="shared" si="35"/>
        <v>#N/A</v>
      </c>
      <c r="V562" s="154" t="e">
        <f>VLOOKUP(E562,'PC Receitas'!$O$4:$P$14,2,FALSE)</f>
        <v>#N/A</v>
      </c>
    </row>
    <row r="563" spans="3:22" ht="19.5" customHeight="1" thickTop="1" thickBot="1" x14ac:dyDescent="0.3">
      <c r="C563" s="58"/>
      <c r="D563" s="58" t="str">
        <f>IF(C563&lt;&gt;"",TEXT(C563,"00")&amp;"/05/"&amp;'Configurações Básicas'!$P$5,"")</f>
        <v/>
      </c>
      <c r="E563" s="58"/>
      <c r="F563" s="58"/>
      <c r="G563" s="58"/>
      <c r="H563" s="58"/>
      <c r="I563" s="59"/>
      <c r="J563" s="193"/>
      <c r="K563" s="60"/>
      <c r="L563" s="60"/>
      <c r="M563" s="56">
        <f>M562+IF(AND(K563="Pago",OR(E563='PC Receitas'!$O$4,E563='PC Receitas'!$O$5,E563='PC Receitas'!$O$6)),I563,IF(AND(K563="Pago",OR(E563='PC Receitas'!$O$7,E563='PC Receitas'!$O$8,E563='PC Receitas'!$O$9,E563='PC Receitas'!$O$10,E563='PC Receitas'!$O$11,E563='PC Receitas'!$O$12,E563='PC Receitas'!$O$13,E563='PC Receitas'!$O$14)),-I563,0))</f>
        <v>12927.7</v>
      </c>
      <c r="R563" s="153" t="e">
        <f t="shared" si="32"/>
        <v>#N/A</v>
      </c>
      <c r="S563" s="150" t="e">
        <f t="shared" si="33"/>
        <v>#N/A</v>
      </c>
      <c r="T563" s="150" t="e">
        <f t="shared" si="34"/>
        <v>#N/A</v>
      </c>
      <c r="U563" s="150" t="e">
        <f t="shared" si="35"/>
        <v>#N/A</v>
      </c>
      <c r="V563" s="154" t="e">
        <f>VLOOKUP(E563,'PC Receitas'!$O$4:$P$14,2,FALSE)</f>
        <v>#N/A</v>
      </c>
    </row>
    <row r="564" spans="3:22" ht="19.5" customHeight="1" thickTop="1" thickBot="1" x14ac:dyDescent="0.3">
      <c r="C564" s="58"/>
      <c r="D564" s="58" t="str">
        <f>IF(C564&lt;&gt;"",TEXT(C564,"00")&amp;"/05/"&amp;'Configurações Básicas'!$P$5,"")</f>
        <v/>
      </c>
      <c r="E564" s="58"/>
      <c r="F564" s="58"/>
      <c r="G564" s="58"/>
      <c r="H564" s="58"/>
      <c r="I564" s="59"/>
      <c r="J564" s="193"/>
      <c r="K564" s="60"/>
      <c r="L564" s="60"/>
      <c r="M564" s="56">
        <f>M563+IF(AND(K564="Pago",OR(E564='PC Receitas'!$O$4,E564='PC Receitas'!$O$5,E564='PC Receitas'!$O$6)),I564,IF(AND(K564="Pago",OR(E564='PC Receitas'!$O$7,E564='PC Receitas'!$O$8,E564='PC Receitas'!$O$9,E564='PC Receitas'!$O$10,E564='PC Receitas'!$O$11,E564='PC Receitas'!$O$12,E564='PC Receitas'!$O$13,E564='PC Receitas'!$O$14)),-I564,0))</f>
        <v>12927.7</v>
      </c>
      <c r="R564" s="153" t="e">
        <f t="shared" si="32"/>
        <v>#N/A</v>
      </c>
      <c r="S564" s="150" t="e">
        <f t="shared" si="33"/>
        <v>#N/A</v>
      </c>
      <c r="T564" s="150" t="e">
        <f t="shared" si="34"/>
        <v>#N/A</v>
      </c>
      <c r="U564" s="150" t="e">
        <f t="shared" si="35"/>
        <v>#N/A</v>
      </c>
      <c r="V564" s="154" t="e">
        <f>VLOOKUP(E564,'PC Receitas'!$O$4:$P$14,2,FALSE)</f>
        <v>#N/A</v>
      </c>
    </row>
    <row r="565" spans="3:22" ht="19.5" customHeight="1" thickTop="1" thickBot="1" x14ac:dyDescent="0.3">
      <c r="C565" s="58"/>
      <c r="D565" s="58" t="str">
        <f>IF(C565&lt;&gt;"",TEXT(C565,"00")&amp;"/05/"&amp;'Configurações Básicas'!$P$5,"")</f>
        <v/>
      </c>
      <c r="E565" s="58"/>
      <c r="F565" s="58"/>
      <c r="G565" s="58"/>
      <c r="H565" s="58"/>
      <c r="I565" s="59"/>
      <c r="J565" s="193"/>
      <c r="K565" s="60"/>
      <c r="L565" s="60"/>
      <c r="M565" s="56">
        <f>M564+IF(AND(K565="Pago",OR(E565='PC Receitas'!$O$4,E565='PC Receitas'!$O$5,E565='PC Receitas'!$O$6)),I565,IF(AND(K565="Pago",OR(E565='PC Receitas'!$O$7,E565='PC Receitas'!$O$8,E565='PC Receitas'!$O$9,E565='PC Receitas'!$O$10,E565='PC Receitas'!$O$11,E565='PC Receitas'!$O$12,E565='PC Receitas'!$O$13,E565='PC Receitas'!$O$14)),-I565,0))</f>
        <v>12927.7</v>
      </c>
      <c r="R565" s="153" t="e">
        <f t="shared" si="32"/>
        <v>#N/A</v>
      </c>
      <c r="S565" s="150" t="e">
        <f t="shared" si="33"/>
        <v>#N/A</v>
      </c>
      <c r="T565" s="150" t="e">
        <f t="shared" si="34"/>
        <v>#N/A</v>
      </c>
      <c r="U565" s="150" t="e">
        <f t="shared" si="35"/>
        <v>#N/A</v>
      </c>
      <c r="V565" s="154" t="e">
        <f>VLOOKUP(E565,'PC Receitas'!$O$4:$P$14,2,FALSE)</f>
        <v>#N/A</v>
      </c>
    </row>
    <row r="566" spans="3:22" ht="19.5" customHeight="1" thickTop="1" thickBot="1" x14ac:dyDescent="0.3">
      <c r="C566" s="58"/>
      <c r="D566" s="58" t="str">
        <f>IF(C566&lt;&gt;"",TEXT(C566,"00")&amp;"/05/"&amp;'Configurações Básicas'!$P$5,"")</f>
        <v/>
      </c>
      <c r="E566" s="58"/>
      <c r="F566" s="58"/>
      <c r="G566" s="58"/>
      <c r="H566" s="58"/>
      <c r="I566" s="59"/>
      <c r="J566" s="193"/>
      <c r="K566" s="60"/>
      <c r="L566" s="60"/>
      <c r="M566" s="56">
        <f>M565+IF(AND(K566="Pago",OR(E566='PC Receitas'!$O$4,E566='PC Receitas'!$O$5,E566='PC Receitas'!$O$6)),I566,IF(AND(K566="Pago",OR(E566='PC Receitas'!$O$7,E566='PC Receitas'!$O$8,E566='PC Receitas'!$O$9,E566='PC Receitas'!$O$10,E566='PC Receitas'!$O$11,E566='PC Receitas'!$O$12,E566='PC Receitas'!$O$13,E566='PC Receitas'!$O$14)),-I566,0))</f>
        <v>12927.7</v>
      </c>
      <c r="R566" s="153" t="e">
        <f t="shared" si="32"/>
        <v>#N/A</v>
      </c>
      <c r="S566" s="150" t="e">
        <f t="shared" si="33"/>
        <v>#N/A</v>
      </c>
      <c r="T566" s="150" t="e">
        <f t="shared" si="34"/>
        <v>#N/A</v>
      </c>
      <c r="U566" s="150" t="e">
        <f t="shared" si="35"/>
        <v>#N/A</v>
      </c>
      <c r="V566" s="154" t="e">
        <f>VLOOKUP(E566,'PC Receitas'!$O$4:$P$14,2,FALSE)</f>
        <v>#N/A</v>
      </c>
    </row>
    <row r="567" spans="3:22" ht="19.5" customHeight="1" thickTop="1" thickBot="1" x14ac:dyDescent="0.3">
      <c r="C567" s="58"/>
      <c r="D567" s="58" t="str">
        <f>IF(C567&lt;&gt;"",TEXT(C567,"00")&amp;"/05/"&amp;'Configurações Básicas'!$P$5,"")</f>
        <v/>
      </c>
      <c r="E567" s="58"/>
      <c r="F567" s="58"/>
      <c r="G567" s="58"/>
      <c r="H567" s="58"/>
      <c r="I567" s="59"/>
      <c r="J567" s="193"/>
      <c r="K567" s="60"/>
      <c r="L567" s="60"/>
      <c r="M567" s="56">
        <f>M566+IF(AND(K567="Pago",OR(E567='PC Receitas'!$O$4,E567='PC Receitas'!$O$5,E567='PC Receitas'!$O$6)),I567,IF(AND(K567="Pago",OR(E567='PC Receitas'!$O$7,E567='PC Receitas'!$O$8,E567='PC Receitas'!$O$9,E567='PC Receitas'!$O$10,E567='PC Receitas'!$O$11,E567='PC Receitas'!$O$12,E567='PC Receitas'!$O$13,E567='PC Receitas'!$O$14)),-I567,0))</f>
        <v>12927.7</v>
      </c>
      <c r="R567" s="153" t="e">
        <f t="shared" si="32"/>
        <v>#N/A</v>
      </c>
      <c r="S567" s="150" t="e">
        <f t="shared" si="33"/>
        <v>#N/A</v>
      </c>
      <c r="T567" s="150" t="e">
        <f t="shared" si="34"/>
        <v>#N/A</v>
      </c>
      <c r="U567" s="150" t="e">
        <f t="shared" si="35"/>
        <v>#N/A</v>
      </c>
      <c r="V567" s="154" t="e">
        <f>VLOOKUP(E567,'PC Receitas'!$O$4:$P$14,2,FALSE)</f>
        <v>#N/A</v>
      </c>
    </row>
    <row r="568" spans="3:22" ht="19.5" customHeight="1" thickTop="1" thickBot="1" x14ac:dyDescent="0.3">
      <c r="C568" s="58"/>
      <c r="D568" s="58" t="str">
        <f>IF(C568&lt;&gt;"",TEXT(C568,"00")&amp;"/05/"&amp;'Configurações Básicas'!$P$5,"")</f>
        <v/>
      </c>
      <c r="E568" s="58"/>
      <c r="F568" s="58"/>
      <c r="G568" s="58"/>
      <c r="H568" s="58"/>
      <c r="I568" s="59"/>
      <c r="J568" s="193"/>
      <c r="K568" s="60"/>
      <c r="L568" s="60"/>
      <c r="M568" s="56">
        <f>M567+IF(AND(K568="Pago",OR(E568='PC Receitas'!$O$4,E568='PC Receitas'!$O$5,E568='PC Receitas'!$O$6)),I568,IF(AND(K568="Pago",OR(E568='PC Receitas'!$O$7,E568='PC Receitas'!$O$8,E568='PC Receitas'!$O$9,E568='PC Receitas'!$O$10,E568='PC Receitas'!$O$11,E568='PC Receitas'!$O$12,E568='PC Receitas'!$O$13,E568='PC Receitas'!$O$14)),-I568,0))</f>
        <v>12927.7</v>
      </c>
      <c r="R568" s="153" t="e">
        <f t="shared" si="32"/>
        <v>#N/A</v>
      </c>
      <c r="S568" s="150" t="e">
        <f t="shared" si="33"/>
        <v>#N/A</v>
      </c>
      <c r="T568" s="150" t="e">
        <f t="shared" si="34"/>
        <v>#N/A</v>
      </c>
      <c r="U568" s="150" t="e">
        <f t="shared" si="35"/>
        <v>#N/A</v>
      </c>
      <c r="V568" s="154" t="e">
        <f>VLOOKUP(E568,'PC Receitas'!$O$4:$P$14,2,FALSE)</f>
        <v>#N/A</v>
      </c>
    </row>
    <row r="569" spans="3:22" ht="19.5" customHeight="1" thickTop="1" thickBot="1" x14ac:dyDescent="0.3">
      <c r="C569" s="58"/>
      <c r="D569" s="58" t="str">
        <f>IF(C569&lt;&gt;"",TEXT(C569,"00")&amp;"/05/"&amp;'Configurações Básicas'!$P$5,"")</f>
        <v/>
      </c>
      <c r="E569" s="58"/>
      <c r="F569" s="58"/>
      <c r="G569" s="58"/>
      <c r="H569" s="58"/>
      <c r="I569" s="59"/>
      <c r="J569" s="193"/>
      <c r="K569" s="60"/>
      <c r="L569" s="60"/>
      <c r="M569" s="56">
        <f>M568+IF(AND(K569="Pago",OR(E569='PC Receitas'!$O$4,E569='PC Receitas'!$O$5,E569='PC Receitas'!$O$6)),I569,IF(AND(K569="Pago",OR(E569='PC Receitas'!$O$7,E569='PC Receitas'!$O$8,E569='PC Receitas'!$O$9,E569='PC Receitas'!$O$10,E569='PC Receitas'!$O$11,E569='PC Receitas'!$O$12,E569='PC Receitas'!$O$13,E569='PC Receitas'!$O$14)),-I569,0))</f>
        <v>12927.7</v>
      </c>
      <c r="R569" s="153" t="e">
        <f t="shared" si="32"/>
        <v>#N/A</v>
      </c>
      <c r="S569" s="150" t="e">
        <f t="shared" si="33"/>
        <v>#N/A</v>
      </c>
      <c r="T569" s="150" t="e">
        <f t="shared" si="34"/>
        <v>#N/A</v>
      </c>
      <c r="U569" s="150" t="e">
        <f t="shared" si="35"/>
        <v>#N/A</v>
      </c>
      <c r="V569" s="154" t="e">
        <f>VLOOKUP(E569,'PC Receitas'!$O$4:$P$14,2,FALSE)</f>
        <v>#N/A</v>
      </c>
    </row>
    <row r="570" spans="3:22" ht="19.5" customHeight="1" thickTop="1" thickBot="1" x14ac:dyDescent="0.3">
      <c r="C570" s="58"/>
      <c r="D570" s="58" t="str">
        <f>IF(C570&lt;&gt;"",TEXT(C570,"00")&amp;"/05/"&amp;'Configurações Básicas'!$P$5,"")</f>
        <v/>
      </c>
      <c r="E570" s="58"/>
      <c r="F570" s="58"/>
      <c r="G570" s="58"/>
      <c r="H570" s="58"/>
      <c r="I570" s="59"/>
      <c r="J570" s="193"/>
      <c r="K570" s="60"/>
      <c r="L570" s="60"/>
      <c r="M570" s="56">
        <f>M569+IF(AND(K570="Pago",OR(E570='PC Receitas'!$O$4,E570='PC Receitas'!$O$5,E570='PC Receitas'!$O$6)),I570,IF(AND(K570="Pago",OR(E570='PC Receitas'!$O$7,E570='PC Receitas'!$O$8,E570='PC Receitas'!$O$9,E570='PC Receitas'!$O$10,E570='PC Receitas'!$O$11,E570='PC Receitas'!$O$12,E570='PC Receitas'!$O$13,E570='PC Receitas'!$O$14)),-I570,0))</f>
        <v>12927.7</v>
      </c>
      <c r="R570" s="153" t="e">
        <f t="shared" si="32"/>
        <v>#N/A</v>
      </c>
      <c r="S570" s="150" t="e">
        <f t="shared" si="33"/>
        <v>#N/A</v>
      </c>
      <c r="T570" s="150" t="e">
        <f t="shared" si="34"/>
        <v>#N/A</v>
      </c>
      <c r="U570" s="150" t="e">
        <f t="shared" si="35"/>
        <v>#N/A</v>
      </c>
      <c r="V570" s="154" t="e">
        <f>VLOOKUP(E570,'PC Receitas'!$O$4:$P$14,2,FALSE)</f>
        <v>#N/A</v>
      </c>
    </row>
    <row r="571" spans="3:22" ht="19.5" customHeight="1" thickTop="1" thickBot="1" x14ac:dyDescent="0.3">
      <c r="C571" s="58"/>
      <c r="D571" s="58" t="str">
        <f>IF(C571&lt;&gt;"",TEXT(C571,"00")&amp;"/05/"&amp;'Configurações Básicas'!$P$5,"")</f>
        <v/>
      </c>
      <c r="E571" s="58"/>
      <c r="F571" s="58"/>
      <c r="G571" s="58"/>
      <c r="H571" s="58"/>
      <c r="I571" s="59"/>
      <c r="J571" s="193"/>
      <c r="K571" s="60"/>
      <c r="L571" s="60"/>
      <c r="M571" s="56">
        <f>M570+IF(AND(K571="Pago",OR(E571='PC Receitas'!$O$4,E571='PC Receitas'!$O$5,E571='PC Receitas'!$O$6)),I571,IF(AND(K571="Pago",OR(E571='PC Receitas'!$O$7,E571='PC Receitas'!$O$8,E571='PC Receitas'!$O$9,E571='PC Receitas'!$O$10,E571='PC Receitas'!$O$11,E571='PC Receitas'!$O$12,E571='PC Receitas'!$O$13,E571='PC Receitas'!$O$14)),-I571,0))</f>
        <v>12927.7</v>
      </c>
      <c r="R571" s="153" t="e">
        <f t="shared" si="32"/>
        <v>#N/A</v>
      </c>
      <c r="S571" s="150" t="e">
        <f t="shared" si="33"/>
        <v>#N/A</v>
      </c>
      <c r="T571" s="150" t="e">
        <f t="shared" si="34"/>
        <v>#N/A</v>
      </c>
      <c r="U571" s="150" t="e">
        <f t="shared" si="35"/>
        <v>#N/A</v>
      </c>
      <c r="V571" s="154" t="e">
        <f>VLOOKUP(E571,'PC Receitas'!$O$4:$P$14,2,FALSE)</f>
        <v>#N/A</v>
      </c>
    </row>
    <row r="572" spans="3:22" ht="19.5" customHeight="1" thickTop="1" thickBot="1" x14ac:dyDescent="0.3">
      <c r="C572" s="58"/>
      <c r="D572" s="58" t="str">
        <f>IF(C572&lt;&gt;"",TEXT(C572,"00")&amp;"/05/"&amp;'Configurações Básicas'!$P$5,"")</f>
        <v/>
      </c>
      <c r="E572" s="58"/>
      <c r="F572" s="58"/>
      <c r="G572" s="58"/>
      <c r="H572" s="58"/>
      <c r="I572" s="59"/>
      <c r="J572" s="193"/>
      <c r="K572" s="60"/>
      <c r="L572" s="60"/>
      <c r="M572" s="56">
        <f>M571+IF(AND(K572="Pago",OR(E572='PC Receitas'!$O$4,E572='PC Receitas'!$O$5,E572='PC Receitas'!$O$6)),I572,IF(AND(K572="Pago",OR(E572='PC Receitas'!$O$7,E572='PC Receitas'!$O$8,E572='PC Receitas'!$O$9,E572='PC Receitas'!$O$10,E572='PC Receitas'!$O$11,E572='PC Receitas'!$O$12,E572='PC Receitas'!$O$13,E572='PC Receitas'!$O$14)),-I572,0))</f>
        <v>12927.7</v>
      </c>
      <c r="R572" s="153" t="e">
        <f t="shared" si="32"/>
        <v>#N/A</v>
      </c>
      <c r="S572" s="150" t="e">
        <f t="shared" si="33"/>
        <v>#N/A</v>
      </c>
      <c r="T572" s="150" t="e">
        <f t="shared" si="34"/>
        <v>#N/A</v>
      </c>
      <c r="U572" s="150" t="e">
        <f t="shared" si="35"/>
        <v>#N/A</v>
      </c>
      <c r="V572" s="154" t="e">
        <f>VLOOKUP(E572,'PC Receitas'!$O$4:$P$14,2,FALSE)</f>
        <v>#N/A</v>
      </c>
    </row>
    <row r="573" spans="3:22" ht="19.5" customHeight="1" thickTop="1" thickBot="1" x14ac:dyDescent="0.3">
      <c r="C573" s="58"/>
      <c r="D573" s="58" t="str">
        <f>IF(C573&lt;&gt;"",TEXT(C573,"00")&amp;"/05/"&amp;'Configurações Básicas'!$P$5,"")</f>
        <v/>
      </c>
      <c r="E573" s="58"/>
      <c r="F573" s="58"/>
      <c r="G573" s="58"/>
      <c r="H573" s="58"/>
      <c r="I573" s="59"/>
      <c r="J573" s="193"/>
      <c r="K573" s="60"/>
      <c r="L573" s="60"/>
      <c r="M573" s="56">
        <f>M572+IF(AND(K573="Pago",OR(E573='PC Receitas'!$O$4,E573='PC Receitas'!$O$5,E573='PC Receitas'!$O$6)),I573,IF(AND(K573="Pago",OR(E573='PC Receitas'!$O$7,E573='PC Receitas'!$O$8,E573='PC Receitas'!$O$9,E573='PC Receitas'!$O$10,E573='PC Receitas'!$O$11,E573='PC Receitas'!$O$12,E573='PC Receitas'!$O$13,E573='PC Receitas'!$O$14)),-I573,0))</f>
        <v>12927.7</v>
      </c>
      <c r="R573" s="153" t="e">
        <f t="shared" si="32"/>
        <v>#N/A</v>
      </c>
      <c r="S573" s="150" t="e">
        <f t="shared" si="33"/>
        <v>#N/A</v>
      </c>
      <c r="T573" s="150" t="e">
        <f t="shared" si="34"/>
        <v>#N/A</v>
      </c>
      <c r="U573" s="150" t="e">
        <f t="shared" si="35"/>
        <v>#N/A</v>
      </c>
      <c r="V573" s="154" t="e">
        <f>VLOOKUP(E573,'PC Receitas'!$O$4:$P$14,2,FALSE)</f>
        <v>#N/A</v>
      </c>
    </row>
    <row r="574" spans="3:22" ht="19.5" customHeight="1" thickTop="1" thickBot="1" x14ac:dyDescent="0.3">
      <c r="C574" s="58"/>
      <c r="D574" s="58" t="str">
        <f>IF(C574&lt;&gt;"",TEXT(C574,"00")&amp;"/05/"&amp;'Configurações Básicas'!$P$5,"")</f>
        <v/>
      </c>
      <c r="E574" s="58"/>
      <c r="F574" s="58"/>
      <c r="G574" s="58"/>
      <c r="H574" s="58"/>
      <c r="I574" s="59"/>
      <c r="J574" s="193"/>
      <c r="K574" s="60"/>
      <c r="L574" s="60"/>
      <c r="M574" s="56">
        <f>M573+IF(AND(K574="Pago",OR(E574='PC Receitas'!$O$4,E574='PC Receitas'!$O$5,E574='PC Receitas'!$O$6)),I574,IF(AND(K574="Pago",OR(E574='PC Receitas'!$O$7,E574='PC Receitas'!$O$8,E574='PC Receitas'!$O$9,E574='PC Receitas'!$O$10,E574='PC Receitas'!$O$11,E574='PC Receitas'!$O$12,E574='PC Receitas'!$O$13,E574='PC Receitas'!$O$14)),-I574,0))</f>
        <v>12927.7</v>
      </c>
      <c r="R574" s="153" t="e">
        <f t="shared" si="32"/>
        <v>#N/A</v>
      </c>
      <c r="S574" s="150" t="e">
        <f t="shared" si="33"/>
        <v>#N/A</v>
      </c>
      <c r="T574" s="150" t="e">
        <f t="shared" si="34"/>
        <v>#N/A</v>
      </c>
      <c r="U574" s="150" t="e">
        <f t="shared" si="35"/>
        <v>#N/A</v>
      </c>
      <c r="V574" s="154" t="e">
        <f>VLOOKUP(E574,'PC Receitas'!$O$4:$P$14,2,FALSE)</f>
        <v>#N/A</v>
      </c>
    </row>
    <row r="575" spans="3:22" ht="19.5" customHeight="1" thickTop="1" thickBot="1" x14ac:dyDescent="0.3">
      <c r="C575" s="58"/>
      <c r="D575" s="58" t="str">
        <f>IF(C575&lt;&gt;"",TEXT(C575,"00")&amp;"/05/"&amp;'Configurações Básicas'!$P$5,"")</f>
        <v/>
      </c>
      <c r="E575" s="58"/>
      <c r="F575" s="58"/>
      <c r="G575" s="58"/>
      <c r="H575" s="58"/>
      <c r="I575" s="59"/>
      <c r="J575" s="193"/>
      <c r="K575" s="60"/>
      <c r="L575" s="60"/>
      <c r="M575" s="56">
        <f>M574+IF(AND(K575="Pago",OR(E575='PC Receitas'!$O$4,E575='PC Receitas'!$O$5,E575='PC Receitas'!$O$6)),I575,IF(AND(K575="Pago",OR(E575='PC Receitas'!$O$7,E575='PC Receitas'!$O$8,E575='PC Receitas'!$O$9,E575='PC Receitas'!$O$10,E575='PC Receitas'!$O$11,E575='PC Receitas'!$O$12,E575='PC Receitas'!$O$13,E575='PC Receitas'!$O$14)),-I575,0))</f>
        <v>12927.7</v>
      </c>
      <c r="R575" s="153" t="e">
        <f t="shared" si="32"/>
        <v>#N/A</v>
      </c>
      <c r="S575" s="150" t="e">
        <f t="shared" si="33"/>
        <v>#N/A</v>
      </c>
      <c r="T575" s="150" t="e">
        <f t="shared" si="34"/>
        <v>#N/A</v>
      </c>
      <c r="U575" s="150" t="e">
        <f t="shared" si="35"/>
        <v>#N/A</v>
      </c>
      <c r="V575" s="154" t="e">
        <f>VLOOKUP(E575,'PC Receitas'!$O$4:$P$14,2,FALSE)</f>
        <v>#N/A</v>
      </c>
    </row>
    <row r="576" spans="3:22" ht="19.5" customHeight="1" thickTop="1" thickBot="1" x14ac:dyDescent="0.3">
      <c r="C576" s="58"/>
      <c r="D576" s="58" t="str">
        <f>IF(C576&lt;&gt;"",TEXT(C576,"00")&amp;"/05/"&amp;'Configurações Básicas'!$P$5,"")</f>
        <v/>
      </c>
      <c r="E576" s="58"/>
      <c r="F576" s="58"/>
      <c r="G576" s="58"/>
      <c r="H576" s="58"/>
      <c r="I576" s="59"/>
      <c r="J576" s="193"/>
      <c r="K576" s="60"/>
      <c r="L576" s="60"/>
      <c r="M576" s="56">
        <f>M575+IF(AND(K576="Pago",OR(E576='PC Receitas'!$O$4,E576='PC Receitas'!$O$5,E576='PC Receitas'!$O$6)),I576,IF(AND(K576="Pago",OR(E576='PC Receitas'!$O$7,E576='PC Receitas'!$O$8,E576='PC Receitas'!$O$9,E576='PC Receitas'!$O$10,E576='PC Receitas'!$O$11,E576='PC Receitas'!$O$12,E576='PC Receitas'!$O$13,E576='PC Receitas'!$O$14)),-I576,0))</f>
        <v>12927.7</v>
      </c>
      <c r="R576" s="153" t="e">
        <f t="shared" si="32"/>
        <v>#N/A</v>
      </c>
      <c r="S576" s="150" t="e">
        <f t="shared" si="33"/>
        <v>#N/A</v>
      </c>
      <c r="T576" s="150" t="e">
        <f t="shared" si="34"/>
        <v>#N/A</v>
      </c>
      <c r="U576" s="150" t="e">
        <f t="shared" si="35"/>
        <v>#N/A</v>
      </c>
      <c r="V576" s="154" t="e">
        <f>VLOOKUP(E576,'PC Receitas'!$O$4:$P$14,2,FALSE)</f>
        <v>#N/A</v>
      </c>
    </row>
    <row r="577" spans="3:22" ht="19.5" customHeight="1" thickTop="1" thickBot="1" x14ac:dyDescent="0.3">
      <c r="C577" s="58"/>
      <c r="D577" s="58" t="str">
        <f>IF(C577&lt;&gt;"",TEXT(C577,"00")&amp;"/05/"&amp;'Configurações Básicas'!$P$5,"")</f>
        <v/>
      </c>
      <c r="E577" s="58"/>
      <c r="F577" s="58"/>
      <c r="G577" s="58"/>
      <c r="H577" s="58"/>
      <c r="I577" s="59"/>
      <c r="J577" s="193"/>
      <c r="K577" s="60"/>
      <c r="L577" s="60"/>
      <c r="M577" s="56">
        <f>M576+IF(AND(K577="Pago",OR(E577='PC Receitas'!$O$4,E577='PC Receitas'!$O$5,E577='PC Receitas'!$O$6)),I577,IF(AND(K577="Pago",OR(E577='PC Receitas'!$O$7,E577='PC Receitas'!$O$8,E577='PC Receitas'!$O$9,E577='PC Receitas'!$O$10,E577='PC Receitas'!$O$11,E577='PC Receitas'!$O$12,E577='PC Receitas'!$O$13,E577='PC Receitas'!$O$14)),-I577,0))</f>
        <v>12927.7</v>
      </c>
      <c r="R577" s="153" t="e">
        <f t="shared" si="32"/>
        <v>#N/A</v>
      </c>
      <c r="S577" s="150" t="e">
        <f t="shared" si="33"/>
        <v>#N/A</v>
      </c>
      <c r="T577" s="150" t="e">
        <f t="shared" si="34"/>
        <v>#N/A</v>
      </c>
      <c r="U577" s="150" t="e">
        <f t="shared" si="35"/>
        <v>#N/A</v>
      </c>
      <c r="V577" s="154" t="e">
        <f>VLOOKUP(E577,'PC Receitas'!$O$4:$P$14,2,FALSE)</f>
        <v>#N/A</v>
      </c>
    </row>
    <row r="578" spans="3:22" ht="19.5" customHeight="1" thickTop="1" thickBot="1" x14ac:dyDescent="0.3">
      <c r="C578" s="58"/>
      <c r="D578" s="58" t="str">
        <f>IF(C578&lt;&gt;"",TEXT(C578,"00")&amp;"/05/"&amp;'Configurações Básicas'!$P$5,"")</f>
        <v/>
      </c>
      <c r="E578" s="58"/>
      <c r="F578" s="58"/>
      <c r="G578" s="58"/>
      <c r="H578" s="58"/>
      <c r="I578" s="59"/>
      <c r="J578" s="193"/>
      <c r="K578" s="60"/>
      <c r="L578" s="60"/>
      <c r="M578" s="56">
        <f>M577+IF(AND(K578="Pago",OR(E578='PC Receitas'!$O$4,E578='PC Receitas'!$O$5,E578='PC Receitas'!$O$6)),I578,IF(AND(K578="Pago",OR(E578='PC Receitas'!$O$7,E578='PC Receitas'!$O$8,E578='PC Receitas'!$O$9,E578='PC Receitas'!$O$10,E578='PC Receitas'!$O$11,E578='PC Receitas'!$O$12,E578='PC Receitas'!$O$13,E578='PC Receitas'!$O$14)),-I578,0))</f>
        <v>12927.7</v>
      </c>
      <c r="R578" s="153" t="e">
        <f t="shared" si="32"/>
        <v>#N/A</v>
      </c>
      <c r="S578" s="150" t="e">
        <f t="shared" si="33"/>
        <v>#N/A</v>
      </c>
      <c r="T578" s="150" t="e">
        <f t="shared" si="34"/>
        <v>#N/A</v>
      </c>
      <c r="U578" s="150" t="e">
        <f t="shared" si="35"/>
        <v>#N/A</v>
      </c>
      <c r="V578" s="154" t="e">
        <f>VLOOKUP(E578,'PC Receitas'!$O$4:$P$14,2,FALSE)</f>
        <v>#N/A</v>
      </c>
    </row>
    <row r="579" spans="3:22" ht="19.5" customHeight="1" thickTop="1" thickBot="1" x14ac:dyDescent="0.3">
      <c r="C579" s="58"/>
      <c r="D579" s="58" t="str">
        <f>IF(C579&lt;&gt;"",TEXT(C579,"00")&amp;"/05/"&amp;'Configurações Básicas'!$P$5,"")</f>
        <v/>
      </c>
      <c r="E579" s="58"/>
      <c r="F579" s="58"/>
      <c r="G579" s="58"/>
      <c r="H579" s="58"/>
      <c r="I579" s="59"/>
      <c r="J579" s="193"/>
      <c r="K579" s="60"/>
      <c r="L579" s="60"/>
      <c r="M579" s="56">
        <f>M578+IF(AND(K579="Pago",OR(E579='PC Receitas'!$O$4,E579='PC Receitas'!$O$5,E579='PC Receitas'!$O$6)),I579,IF(AND(K579="Pago",OR(E579='PC Receitas'!$O$7,E579='PC Receitas'!$O$8,E579='PC Receitas'!$O$9,E579='PC Receitas'!$O$10,E579='PC Receitas'!$O$11,E579='PC Receitas'!$O$12,E579='PC Receitas'!$O$13,E579='PC Receitas'!$O$14)),-I579,0))</f>
        <v>12927.7</v>
      </c>
      <c r="R579" s="153" t="e">
        <f t="shared" si="32"/>
        <v>#N/A</v>
      </c>
      <c r="S579" s="150" t="e">
        <f t="shared" si="33"/>
        <v>#N/A</v>
      </c>
      <c r="T579" s="150" t="e">
        <f t="shared" si="34"/>
        <v>#N/A</v>
      </c>
      <c r="U579" s="150" t="e">
        <f t="shared" si="35"/>
        <v>#N/A</v>
      </c>
      <c r="V579" s="154" t="e">
        <f>VLOOKUP(E579,'PC Receitas'!$O$4:$P$14,2,FALSE)</f>
        <v>#N/A</v>
      </c>
    </row>
    <row r="580" spans="3:22" ht="19.5" customHeight="1" thickTop="1" thickBot="1" x14ac:dyDescent="0.3">
      <c r="C580" s="58"/>
      <c r="D580" s="58" t="str">
        <f>IF(C580&lt;&gt;"",TEXT(C580,"00")&amp;"/05/"&amp;'Configurações Básicas'!$P$5,"")</f>
        <v/>
      </c>
      <c r="E580" s="58"/>
      <c r="F580" s="58"/>
      <c r="G580" s="58"/>
      <c r="H580" s="58"/>
      <c r="I580" s="59"/>
      <c r="J580" s="193"/>
      <c r="K580" s="60"/>
      <c r="L580" s="60"/>
      <c r="M580" s="56">
        <f>M579+IF(AND(K580="Pago",OR(E580='PC Receitas'!$O$4,E580='PC Receitas'!$O$5,E580='PC Receitas'!$O$6)),I580,IF(AND(K580="Pago",OR(E580='PC Receitas'!$O$7,E580='PC Receitas'!$O$8,E580='PC Receitas'!$O$9,E580='PC Receitas'!$O$10,E580='PC Receitas'!$O$11,E580='PC Receitas'!$O$12,E580='PC Receitas'!$O$13,E580='PC Receitas'!$O$14)),-I580,0))</f>
        <v>12927.7</v>
      </c>
      <c r="R580" s="153" t="e">
        <f t="shared" si="32"/>
        <v>#N/A</v>
      </c>
      <c r="S580" s="150" t="e">
        <f t="shared" si="33"/>
        <v>#N/A</v>
      </c>
      <c r="T580" s="150" t="e">
        <f t="shared" si="34"/>
        <v>#N/A</v>
      </c>
      <c r="U580" s="150" t="e">
        <f t="shared" si="35"/>
        <v>#N/A</v>
      </c>
      <c r="V580" s="154" t="e">
        <f>VLOOKUP(E580,'PC Receitas'!$O$4:$P$14,2,FALSE)</f>
        <v>#N/A</v>
      </c>
    </row>
    <row r="581" spans="3:22" ht="19.5" customHeight="1" thickTop="1" thickBot="1" x14ac:dyDescent="0.3">
      <c r="C581" s="58"/>
      <c r="D581" s="58" t="str">
        <f>IF(C581&lt;&gt;"",TEXT(C581,"00")&amp;"/05/"&amp;'Configurações Básicas'!$P$5,"")</f>
        <v/>
      </c>
      <c r="E581" s="58"/>
      <c r="F581" s="58"/>
      <c r="G581" s="58"/>
      <c r="H581" s="58"/>
      <c r="I581" s="59"/>
      <c r="J581" s="193"/>
      <c r="K581" s="60"/>
      <c r="L581" s="60"/>
      <c r="M581" s="56">
        <f>M580+IF(AND(K581="Pago",OR(E581='PC Receitas'!$O$4,E581='PC Receitas'!$O$5,E581='PC Receitas'!$O$6)),I581,IF(AND(K581="Pago",OR(E581='PC Receitas'!$O$7,E581='PC Receitas'!$O$8,E581='PC Receitas'!$O$9,E581='PC Receitas'!$O$10,E581='PC Receitas'!$O$11,E581='PC Receitas'!$O$12,E581='PC Receitas'!$O$13,E581='PC Receitas'!$O$14)),-I581,0))</f>
        <v>12927.7</v>
      </c>
      <c r="R581" s="153" t="e">
        <f t="shared" si="32"/>
        <v>#N/A</v>
      </c>
      <c r="S581" s="150" t="e">
        <f t="shared" si="33"/>
        <v>#N/A</v>
      </c>
      <c r="T581" s="150" t="e">
        <f t="shared" si="34"/>
        <v>#N/A</v>
      </c>
      <c r="U581" s="150" t="e">
        <f t="shared" si="35"/>
        <v>#N/A</v>
      </c>
      <c r="V581" s="154" t="e">
        <f>VLOOKUP(E581,'PC Receitas'!$O$4:$P$14,2,FALSE)</f>
        <v>#N/A</v>
      </c>
    </row>
    <row r="582" spans="3:22" ht="19.5" customHeight="1" thickTop="1" thickBot="1" x14ac:dyDescent="0.3">
      <c r="C582" s="58"/>
      <c r="D582" s="58" t="str">
        <f>IF(C582&lt;&gt;"",TEXT(C582,"00")&amp;"/05/"&amp;'Configurações Básicas'!$P$5,"")</f>
        <v/>
      </c>
      <c r="E582" s="58"/>
      <c r="F582" s="58"/>
      <c r="G582" s="58"/>
      <c r="H582" s="58"/>
      <c r="I582" s="59"/>
      <c r="J582" s="193"/>
      <c r="K582" s="60"/>
      <c r="L582" s="60"/>
      <c r="M582" s="56">
        <f>M581+IF(AND(K582="Pago",OR(E582='PC Receitas'!$O$4,E582='PC Receitas'!$O$5,E582='PC Receitas'!$O$6)),I582,IF(AND(K582="Pago",OR(E582='PC Receitas'!$O$7,E582='PC Receitas'!$O$8,E582='PC Receitas'!$O$9,E582='PC Receitas'!$O$10,E582='PC Receitas'!$O$11,E582='PC Receitas'!$O$12,E582='PC Receitas'!$O$13,E582='PC Receitas'!$O$14)),-I582,0))</f>
        <v>12927.7</v>
      </c>
      <c r="R582" s="153" t="e">
        <f t="shared" ref="R582:R605" si="36">IF(V582="Despesas_com_RH","Despesa",IF(V582="Despesas_Operacionais","Despesa",IF(V582="Despesas_com_Marketing","Despesa",IF(V582="Impostos","Despesa",IF(V582="Investimentos","Despesa","")))))</f>
        <v>#N/A</v>
      </c>
      <c r="S582" s="150" t="e">
        <f t="shared" ref="S582:S605" si="37">IF(V582="Despesas_com_Produtos","Despesa",IF(V582="Despesas_com_Serviços","Despesa",IF(V582="Despesas_Não_Operacionais","Despesa","")))</f>
        <v>#N/A</v>
      </c>
      <c r="T582" s="150" t="e">
        <f t="shared" ref="T582:T605" si="38">IF(V582="Receitas_com_Produtos","Receita",IF(V582="Receitas_com_Serviços","Receita",IF(V582="Receitas_Não_Operacionais","Receita","")))</f>
        <v>#N/A</v>
      </c>
      <c r="U582" s="150" t="e">
        <f t="shared" ref="U582:U605" si="39">IF(R582&lt;&gt;"",R582,IF(S582&lt;&gt;"",S582,IF(T582&lt;&gt;"",T582,"")))</f>
        <v>#N/A</v>
      </c>
      <c r="V582" s="154" t="e">
        <f>VLOOKUP(E582,'PC Receitas'!$O$4:$P$14,2,FALSE)</f>
        <v>#N/A</v>
      </c>
    </row>
    <row r="583" spans="3:22" ht="19.5" customHeight="1" thickTop="1" thickBot="1" x14ac:dyDescent="0.3">
      <c r="C583" s="58"/>
      <c r="D583" s="58" t="str">
        <f>IF(C583&lt;&gt;"",TEXT(C583,"00")&amp;"/05/"&amp;'Configurações Básicas'!$P$5,"")</f>
        <v/>
      </c>
      <c r="E583" s="58"/>
      <c r="F583" s="58"/>
      <c r="G583" s="58"/>
      <c r="H583" s="58"/>
      <c r="I583" s="59"/>
      <c r="J583" s="193"/>
      <c r="K583" s="60"/>
      <c r="L583" s="60"/>
      <c r="M583" s="56">
        <f>M582+IF(AND(K583="Pago",OR(E583='PC Receitas'!$O$4,E583='PC Receitas'!$O$5,E583='PC Receitas'!$O$6)),I583,IF(AND(K583="Pago",OR(E583='PC Receitas'!$O$7,E583='PC Receitas'!$O$8,E583='PC Receitas'!$O$9,E583='PC Receitas'!$O$10,E583='PC Receitas'!$O$11,E583='PC Receitas'!$O$12,E583='PC Receitas'!$O$13,E583='PC Receitas'!$O$14)),-I583,0))</f>
        <v>12927.7</v>
      </c>
      <c r="R583" s="153" t="e">
        <f t="shared" si="36"/>
        <v>#N/A</v>
      </c>
      <c r="S583" s="150" t="e">
        <f t="shared" si="37"/>
        <v>#N/A</v>
      </c>
      <c r="T583" s="150" t="e">
        <f t="shared" si="38"/>
        <v>#N/A</v>
      </c>
      <c r="U583" s="150" t="e">
        <f t="shared" si="39"/>
        <v>#N/A</v>
      </c>
      <c r="V583" s="154" t="e">
        <f>VLOOKUP(E583,'PC Receitas'!$O$4:$P$14,2,FALSE)</f>
        <v>#N/A</v>
      </c>
    </row>
    <row r="584" spans="3:22" ht="19.5" customHeight="1" thickTop="1" thickBot="1" x14ac:dyDescent="0.3">
      <c r="C584" s="58"/>
      <c r="D584" s="58" t="str">
        <f>IF(C584&lt;&gt;"",TEXT(C584,"00")&amp;"/05/"&amp;'Configurações Básicas'!$P$5,"")</f>
        <v/>
      </c>
      <c r="E584" s="58"/>
      <c r="F584" s="58"/>
      <c r="G584" s="58"/>
      <c r="H584" s="58"/>
      <c r="I584" s="59"/>
      <c r="J584" s="193"/>
      <c r="K584" s="60"/>
      <c r="L584" s="60"/>
      <c r="M584" s="56">
        <f>M583+IF(AND(K584="Pago",OR(E584='PC Receitas'!$O$4,E584='PC Receitas'!$O$5,E584='PC Receitas'!$O$6)),I584,IF(AND(K584="Pago",OR(E584='PC Receitas'!$O$7,E584='PC Receitas'!$O$8,E584='PC Receitas'!$O$9,E584='PC Receitas'!$O$10,E584='PC Receitas'!$O$11,E584='PC Receitas'!$O$12,E584='PC Receitas'!$O$13,E584='PC Receitas'!$O$14)),-I584,0))</f>
        <v>12927.7</v>
      </c>
      <c r="R584" s="153" t="e">
        <f t="shared" si="36"/>
        <v>#N/A</v>
      </c>
      <c r="S584" s="150" t="e">
        <f t="shared" si="37"/>
        <v>#N/A</v>
      </c>
      <c r="T584" s="150" t="e">
        <f t="shared" si="38"/>
        <v>#N/A</v>
      </c>
      <c r="U584" s="150" t="e">
        <f t="shared" si="39"/>
        <v>#N/A</v>
      </c>
      <c r="V584" s="154" t="e">
        <f>VLOOKUP(E584,'PC Receitas'!$O$4:$P$14,2,FALSE)</f>
        <v>#N/A</v>
      </c>
    </row>
    <row r="585" spans="3:22" ht="19.5" customHeight="1" thickTop="1" thickBot="1" x14ac:dyDescent="0.3">
      <c r="C585" s="58"/>
      <c r="D585" s="58" t="str">
        <f>IF(C585&lt;&gt;"",TEXT(C585,"00")&amp;"/05/"&amp;'Configurações Básicas'!$P$5,"")</f>
        <v/>
      </c>
      <c r="E585" s="58"/>
      <c r="F585" s="58"/>
      <c r="G585" s="58"/>
      <c r="H585" s="58"/>
      <c r="I585" s="59"/>
      <c r="J585" s="193"/>
      <c r="K585" s="60"/>
      <c r="L585" s="60"/>
      <c r="M585" s="56">
        <f>M584+IF(AND(K585="Pago",OR(E585='PC Receitas'!$O$4,E585='PC Receitas'!$O$5,E585='PC Receitas'!$O$6)),I585,IF(AND(K585="Pago",OR(E585='PC Receitas'!$O$7,E585='PC Receitas'!$O$8,E585='PC Receitas'!$O$9,E585='PC Receitas'!$O$10,E585='PC Receitas'!$O$11,E585='PC Receitas'!$O$12,E585='PC Receitas'!$O$13,E585='PC Receitas'!$O$14)),-I585,0))</f>
        <v>12927.7</v>
      </c>
      <c r="R585" s="153" t="e">
        <f t="shared" si="36"/>
        <v>#N/A</v>
      </c>
      <c r="S585" s="150" t="e">
        <f t="shared" si="37"/>
        <v>#N/A</v>
      </c>
      <c r="T585" s="150" t="e">
        <f t="shared" si="38"/>
        <v>#N/A</v>
      </c>
      <c r="U585" s="150" t="e">
        <f t="shared" si="39"/>
        <v>#N/A</v>
      </c>
      <c r="V585" s="154" t="e">
        <f>VLOOKUP(E585,'PC Receitas'!$O$4:$P$14,2,FALSE)</f>
        <v>#N/A</v>
      </c>
    </row>
    <row r="586" spans="3:22" ht="19.5" customHeight="1" thickTop="1" thickBot="1" x14ac:dyDescent="0.3">
      <c r="C586" s="58"/>
      <c r="D586" s="58" t="str">
        <f>IF(C586&lt;&gt;"",TEXT(C586,"00")&amp;"/05/"&amp;'Configurações Básicas'!$P$5,"")</f>
        <v/>
      </c>
      <c r="E586" s="58"/>
      <c r="F586" s="58"/>
      <c r="G586" s="58"/>
      <c r="H586" s="58"/>
      <c r="I586" s="59"/>
      <c r="J586" s="193"/>
      <c r="K586" s="60"/>
      <c r="L586" s="60"/>
      <c r="M586" s="56">
        <f>M585+IF(AND(K586="Pago",OR(E586='PC Receitas'!$O$4,E586='PC Receitas'!$O$5,E586='PC Receitas'!$O$6)),I586,IF(AND(K586="Pago",OR(E586='PC Receitas'!$O$7,E586='PC Receitas'!$O$8,E586='PC Receitas'!$O$9,E586='PC Receitas'!$O$10,E586='PC Receitas'!$O$11,E586='PC Receitas'!$O$12,E586='PC Receitas'!$O$13,E586='PC Receitas'!$O$14)),-I586,0))</f>
        <v>12927.7</v>
      </c>
      <c r="R586" s="153" t="e">
        <f t="shared" si="36"/>
        <v>#N/A</v>
      </c>
      <c r="S586" s="150" t="e">
        <f t="shared" si="37"/>
        <v>#N/A</v>
      </c>
      <c r="T586" s="150" t="e">
        <f t="shared" si="38"/>
        <v>#N/A</v>
      </c>
      <c r="U586" s="150" t="e">
        <f t="shared" si="39"/>
        <v>#N/A</v>
      </c>
      <c r="V586" s="154" t="e">
        <f>VLOOKUP(E586,'PC Receitas'!$O$4:$P$14,2,FALSE)</f>
        <v>#N/A</v>
      </c>
    </row>
    <row r="587" spans="3:22" ht="19.5" customHeight="1" thickTop="1" thickBot="1" x14ac:dyDescent="0.3">
      <c r="C587" s="58"/>
      <c r="D587" s="58" t="str">
        <f>IF(C587&lt;&gt;"",TEXT(C587,"00")&amp;"/05/"&amp;'Configurações Básicas'!$P$5,"")</f>
        <v/>
      </c>
      <c r="E587" s="58"/>
      <c r="F587" s="58"/>
      <c r="G587" s="58"/>
      <c r="H587" s="58"/>
      <c r="I587" s="59"/>
      <c r="J587" s="193"/>
      <c r="K587" s="60"/>
      <c r="L587" s="60"/>
      <c r="M587" s="56">
        <f>M586+IF(AND(K587="Pago",OR(E587='PC Receitas'!$O$4,E587='PC Receitas'!$O$5,E587='PC Receitas'!$O$6)),I587,IF(AND(K587="Pago",OR(E587='PC Receitas'!$O$7,E587='PC Receitas'!$O$8,E587='PC Receitas'!$O$9,E587='PC Receitas'!$O$10,E587='PC Receitas'!$O$11,E587='PC Receitas'!$O$12,E587='PC Receitas'!$O$13,E587='PC Receitas'!$O$14)),-I587,0))</f>
        <v>12927.7</v>
      </c>
      <c r="R587" s="153" t="e">
        <f t="shared" si="36"/>
        <v>#N/A</v>
      </c>
      <c r="S587" s="150" t="e">
        <f t="shared" si="37"/>
        <v>#N/A</v>
      </c>
      <c r="T587" s="150" t="e">
        <f t="shared" si="38"/>
        <v>#N/A</v>
      </c>
      <c r="U587" s="150" t="e">
        <f t="shared" si="39"/>
        <v>#N/A</v>
      </c>
      <c r="V587" s="154" t="e">
        <f>VLOOKUP(E587,'PC Receitas'!$O$4:$P$14,2,FALSE)</f>
        <v>#N/A</v>
      </c>
    </row>
    <row r="588" spans="3:22" ht="19.5" customHeight="1" thickTop="1" thickBot="1" x14ac:dyDescent="0.3">
      <c r="C588" s="58"/>
      <c r="D588" s="58" t="str">
        <f>IF(C588&lt;&gt;"",TEXT(C588,"00")&amp;"/05/"&amp;'Configurações Básicas'!$P$5,"")</f>
        <v/>
      </c>
      <c r="E588" s="58"/>
      <c r="F588" s="58"/>
      <c r="G588" s="58"/>
      <c r="H588" s="58"/>
      <c r="I588" s="59"/>
      <c r="J588" s="193"/>
      <c r="K588" s="60"/>
      <c r="L588" s="60"/>
      <c r="M588" s="56">
        <f>M587+IF(AND(K588="Pago",OR(E588='PC Receitas'!$O$4,E588='PC Receitas'!$O$5,E588='PC Receitas'!$O$6)),I588,IF(AND(K588="Pago",OR(E588='PC Receitas'!$O$7,E588='PC Receitas'!$O$8,E588='PC Receitas'!$O$9,E588='PC Receitas'!$O$10,E588='PC Receitas'!$O$11,E588='PC Receitas'!$O$12,E588='PC Receitas'!$O$13,E588='PC Receitas'!$O$14)),-I588,0))</f>
        <v>12927.7</v>
      </c>
      <c r="R588" s="153" t="e">
        <f t="shared" si="36"/>
        <v>#N/A</v>
      </c>
      <c r="S588" s="150" t="e">
        <f t="shared" si="37"/>
        <v>#N/A</v>
      </c>
      <c r="T588" s="150" t="e">
        <f t="shared" si="38"/>
        <v>#N/A</v>
      </c>
      <c r="U588" s="150" t="e">
        <f t="shared" si="39"/>
        <v>#N/A</v>
      </c>
      <c r="V588" s="154" t="e">
        <f>VLOOKUP(E588,'PC Receitas'!$O$4:$P$14,2,FALSE)</f>
        <v>#N/A</v>
      </c>
    </row>
    <row r="589" spans="3:22" ht="19.5" customHeight="1" thickTop="1" thickBot="1" x14ac:dyDescent="0.3">
      <c r="C589" s="58"/>
      <c r="D589" s="58" t="str">
        <f>IF(C589&lt;&gt;"",TEXT(C589,"00")&amp;"/05/"&amp;'Configurações Básicas'!$P$5,"")</f>
        <v/>
      </c>
      <c r="E589" s="58"/>
      <c r="F589" s="58"/>
      <c r="G589" s="58"/>
      <c r="H589" s="58"/>
      <c r="I589" s="59"/>
      <c r="J589" s="193"/>
      <c r="K589" s="60"/>
      <c r="L589" s="60"/>
      <c r="M589" s="56">
        <f>M588+IF(AND(K589="Pago",OR(E589='PC Receitas'!$O$4,E589='PC Receitas'!$O$5,E589='PC Receitas'!$O$6)),I589,IF(AND(K589="Pago",OR(E589='PC Receitas'!$O$7,E589='PC Receitas'!$O$8,E589='PC Receitas'!$O$9,E589='PC Receitas'!$O$10,E589='PC Receitas'!$O$11,E589='PC Receitas'!$O$12,E589='PC Receitas'!$O$13,E589='PC Receitas'!$O$14)),-I589,0))</f>
        <v>12927.7</v>
      </c>
      <c r="R589" s="153" t="e">
        <f t="shared" si="36"/>
        <v>#N/A</v>
      </c>
      <c r="S589" s="150" t="e">
        <f t="shared" si="37"/>
        <v>#N/A</v>
      </c>
      <c r="T589" s="150" t="e">
        <f t="shared" si="38"/>
        <v>#N/A</v>
      </c>
      <c r="U589" s="150" t="e">
        <f t="shared" si="39"/>
        <v>#N/A</v>
      </c>
      <c r="V589" s="154" t="e">
        <f>VLOOKUP(E589,'PC Receitas'!$O$4:$P$14,2,FALSE)</f>
        <v>#N/A</v>
      </c>
    </row>
    <row r="590" spans="3:22" ht="19.5" customHeight="1" thickTop="1" thickBot="1" x14ac:dyDescent="0.3">
      <c r="C590" s="58"/>
      <c r="D590" s="58" t="str">
        <f>IF(C590&lt;&gt;"",TEXT(C590,"00")&amp;"/05/"&amp;'Configurações Básicas'!$P$5,"")</f>
        <v/>
      </c>
      <c r="E590" s="58"/>
      <c r="F590" s="58"/>
      <c r="G590" s="58"/>
      <c r="H590" s="58"/>
      <c r="I590" s="59"/>
      <c r="J590" s="193"/>
      <c r="K590" s="60"/>
      <c r="L590" s="60"/>
      <c r="M590" s="56">
        <f>M589+IF(AND(K590="Pago",OR(E590='PC Receitas'!$O$4,E590='PC Receitas'!$O$5,E590='PC Receitas'!$O$6)),I590,IF(AND(K590="Pago",OR(E590='PC Receitas'!$O$7,E590='PC Receitas'!$O$8,E590='PC Receitas'!$O$9,E590='PC Receitas'!$O$10,E590='PC Receitas'!$O$11,E590='PC Receitas'!$O$12,E590='PC Receitas'!$O$13,E590='PC Receitas'!$O$14)),-I590,0))</f>
        <v>12927.7</v>
      </c>
      <c r="R590" s="153" t="e">
        <f t="shared" si="36"/>
        <v>#N/A</v>
      </c>
      <c r="S590" s="150" t="e">
        <f t="shared" si="37"/>
        <v>#N/A</v>
      </c>
      <c r="T590" s="150" t="e">
        <f t="shared" si="38"/>
        <v>#N/A</v>
      </c>
      <c r="U590" s="150" t="e">
        <f t="shared" si="39"/>
        <v>#N/A</v>
      </c>
      <c r="V590" s="154" t="e">
        <f>VLOOKUP(E590,'PC Receitas'!$O$4:$P$14,2,FALSE)</f>
        <v>#N/A</v>
      </c>
    </row>
    <row r="591" spans="3:22" ht="19.5" customHeight="1" thickTop="1" thickBot="1" x14ac:dyDescent="0.3">
      <c r="C591" s="58"/>
      <c r="D591" s="58" t="str">
        <f>IF(C591&lt;&gt;"",TEXT(C591,"00")&amp;"/05/"&amp;'Configurações Básicas'!$P$5,"")</f>
        <v/>
      </c>
      <c r="E591" s="58"/>
      <c r="F591" s="58"/>
      <c r="G591" s="58"/>
      <c r="H591" s="58"/>
      <c r="I591" s="59"/>
      <c r="J591" s="193"/>
      <c r="K591" s="60"/>
      <c r="L591" s="60"/>
      <c r="M591" s="56">
        <f>M590+IF(AND(K591="Pago",OR(E591='PC Receitas'!$O$4,E591='PC Receitas'!$O$5,E591='PC Receitas'!$O$6)),I591,IF(AND(K591="Pago",OR(E591='PC Receitas'!$O$7,E591='PC Receitas'!$O$8,E591='PC Receitas'!$O$9,E591='PC Receitas'!$O$10,E591='PC Receitas'!$O$11,E591='PC Receitas'!$O$12,E591='PC Receitas'!$O$13,E591='PC Receitas'!$O$14)),-I591,0))</f>
        <v>12927.7</v>
      </c>
      <c r="R591" s="153" t="e">
        <f t="shared" si="36"/>
        <v>#N/A</v>
      </c>
      <c r="S591" s="150" t="e">
        <f t="shared" si="37"/>
        <v>#N/A</v>
      </c>
      <c r="T591" s="150" t="e">
        <f t="shared" si="38"/>
        <v>#N/A</v>
      </c>
      <c r="U591" s="150" t="e">
        <f t="shared" si="39"/>
        <v>#N/A</v>
      </c>
      <c r="V591" s="154" t="e">
        <f>VLOOKUP(E591,'PC Receitas'!$O$4:$P$14,2,FALSE)</f>
        <v>#N/A</v>
      </c>
    </row>
    <row r="592" spans="3:22" ht="19.5" customHeight="1" thickTop="1" thickBot="1" x14ac:dyDescent="0.3">
      <c r="C592" s="58"/>
      <c r="D592" s="58" t="str">
        <f>IF(C592&lt;&gt;"",TEXT(C592,"00")&amp;"/05/"&amp;'Configurações Básicas'!$P$5,"")</f>
        <v/>
      </c>
      <c r="E592" s="58"/>
      <c r="F592" s="58"/>
      <c r="G592" s="58"/>
      <c r="H592" s="58"/>
      <c r="I592" s="59"/>
      <c r="J592" s="193"/>
      <c r="K592" s="60"/>
      <c r="L592" s="60"/>
      <c r="M592" s="56">
        <f>M591+IF(AND(K592="Pago",OR(E592='PC Receitas'!$O$4,E592='PC Receitas'!$O$5,E592='PC Receitas'!$O$6)),I592,IF(AND(K592="Pago",OR(E592='PC Receitas'!$O$7,E592='PC Receitas'!$O$8,E592='PC Receitas'!$O$9,E592='PC Receitas'!$O$10,E592='PC Receitas'!$O$11,E592='PC Receitas'!$O$12,E592='PC Receitas'!$O$13,E592='PC Receitas'!$O$14)),-I592,0))</f>
        <v>12927.7</v>
      </c>
      <c r="R592" s="153" t="e">
        <f t="shared" si="36"/>
        <v>#N/A</v>
      </c>
      <c r="S592" s="150" t="e">
        <f t="shared" si="37"/>
        <v>#N/A</v>
      </c>
      <c r="T592" s="150" t="e">
        <f t="shared" si="38"/>
        <v>#N/A</v>
      </c>
      <c r="U592" s="150" t="e">
        <f t="shared" si="39"/>
        <v>#N/A</v>
      </c>
      <c r="V592" s="154" t="e">
        <f>VLOOKUP(E592,'PC Receitas'!$O$4:$P$14,2,FALSE)</f>
        <v>#N/A</v>
      </c>
    </row>
    <row r="593" spans="3:22" ht="19.5" customHeight="1" thickTop="1" thickBot="1" x14ac:dyDescent="0.3">
      <c r="C593" s="58"/>
      <c r="D593" s="58" t="str">
        <f>IF(C593&lt;&gt;"",TEXT(C593,"00")&amp;"/05/"&amp;'Configurações Básicas'!$P$5,"")</f>
        <v/>
      </c>
      <c r="E593" s="58"/>
      <c r="F593" s="58"/>
      <c r="G593" s="58"/>
      <c r="H593" s="58"/>
      <c r="I593" s="59"/>
      <c r="J593" s="193"/>
      <c r="K593" s="60"/>
      <c r="L593" s="60"/>
      <c r="M593" s="56">
        <f>M592+IF(AND(K593="Pago",OR(E593='PC Receitas'!$O$4,E593='PC Receitas'!$O$5,E593='PC Receitas'!$O$6)),I593,IF(AND(K593="Pago",OR(E593='PC Receitas'!$O$7,E593='PC Receitas'!$O$8,E593='PC Receitas'!$O$9,E593='PC Receitas'!$O$10,E593='PC Receitas'!$O$11,E593='PC Receitas'!$O$12,E593='PC Receitas'!$O$13,E593='PC Receitas'!$O$14)),-I593,0))</f>
        <v>12927.7</v>
      </c>
      <c r="R593" s="153" t="e">
        <f t="shared" si="36"/>
        <v>#N/A</v>
      </c>
      <c r="S593" s="150" t="e">
        <f t="shared" si="37"/>
        <v>#N/A</v>
      </c>
      <c r="T593" s="150" t="e">
        <f t="shared" si="38"/>
        <v>#N/A</v>
      </c>
      <c r="U593" s="150" t="e">
        <f t="shared" si="39"/>
        <v>#N/A</v>
      </c>
      <c r="V593" s="154" t="e">
        <f>VLOOKUP(E593,'PC Receitas'!$O$4:$P$14,2,FALSE)</f>
        <v>#N/A</v>
      </c>
    </row>
    <row r="594" spans="3:22" ht="19.5" customHeight="1" thickTop="1" thickBot="1" x14ac:dyDescent="0.3">
      <c r="C594" s="58"/>
      <c r="D594" s="58" t="str">
        <f>IF(C594&lt;&gt;"",TEXT(C594,"00")&amp;"/05/"&amp;'Configurações Básicas'!$P$5,"")</f>
        <v/>
      </c>
      <c r="E594" s="58"/>
      <c r="F594" s="58"/>
      <c r="G594" s="58"/>
      <c r="H594" s="58"/>
      <c r="I594" s="59"/>
      <c r="J594" s="193"/>
      <c r="K594" s="60"/>
      <c r="L594" s="60"/>
      <c r="M594" s="56">
        <f>M593+IF(AND(K594="Pago",OR(E594='PC Receitas'!$O$4,E594='PC Receitas'!$O$5,E594='PC Receitas'!$O$6)),I594,IF(AND(K594="Pago",OR(E594='PC Receitas'!$O$7,E594='PC Receitas'!$O$8,E594='PC Receitas'!$O$9,E594='PC Receitas'!$O$10,E594='PC Receitas'!$O$11,E594='PC Receitas'!$O$12,E594='PC Receitas'!$O$13,E594='PC Receitas'!$O$14)),-I594,0))</f>
        <v>12927.7</v>
      </c>
      <c r="R594" s="153" t="e">
        <f t="shared" si="36"/>
        <v>#N/A</v>
      </c>
      <c r="S594" s="150" t="e">
        <f t="shared" si="37"/>
        <v>#N/A</v>
      </c>
      <c r="T594" s="150" t="e">
        <f t="shared" si="38"/>
        <v>#N/A</v>
      </c>
      <c r="U594" s="150" t="e">
        <f t="shared" si="39"/>
        <v>#N/A</v>
      </c>
      <c r="V594" s="154" t="e">
        <f>VLOOKUP(E594,'PC Receitas'!$O$4:$P$14,2,FALSE)</f>
        <v>#N/A</v>
      </c>
    </row>
    <row r="595" spans="3:22" ht="19.5" customHeight="1" thickTop="1" thickBot="1" x14ac:dyDescent="0.3">
      <c r="C595" s="58"/>
      <c r="D595" s="58" t="str">
        <f>IF(C595&lt;&gt;"",TEXT(C595,"00")&amp;"/05/"&amp;'Configurações Básicas'!$P$5,"")</f>
        <v/>
      </c>
      <c r="E595" s="58"/>
      <c r="F595" s="58"/>
      <c r="G595" s="58"/>
      <c r="H595" s="58"/>
      <c r="I595" s="59"/>
      <c r="J595" s="193"/>
      <c r="K595" s="60"/>
      <c r="L595" s="60"/>
      <c r="M595" s="56">
        <f>M594+IF(AND(K595="Pago",OR(E595='PC Receitas'!$O$4,E595='PC Receitas'!$O$5,E595='PC Receitas'!$O$6)),I595,IF(AND(K595="Pago",OR(E595='PC Receitas'!$O$7,E595='PC Receitas'!$O$8,E595='PC Receitas'!$O$9,E595='PC Receitas'!$O$10,E595='PC Receitas'!$O$11,E595='PC Receitas'!$O$12,E595='PC Receitas'!$O$13,E595='PC Receitas'!$O$14)),-I595,0))</f>
        <v>12927.7</v>
      </c>
      <c r="R595" s="153" t="e">
        <f t="shared" si="36"/>
        <v>#N/A</v>
      </c>
      <c r="S595" s="150" t="e">
        <f t="shared" si="37"/>
        <v>#N/A</v>
      </c>
      <c r="T595" s="150" t="e">
        <f t="shared" si="38"/>
        <v>#N/A</v>
      </c>
      <c r="U595" s="150" t="e">
        <f t="shared" si="39"/>
        <v>#N/A</v>
      </c>
      <c r="V595" s="154" t="e">
        <f>VLOOKUP(E595,'PC Receitas'!$O$4:$P$14,2,FALSE)</f>
        <v>#N/A</v>
      </c>
    </row>
    <row r="596" spans="3:22" ht="19.5" customHeight="1" thickTop="1" thickBot="1" x14ac:dyDescent="0.3">
      <c r="C596" s="58"/>
      <c r="D596" s="58" t="str">
        <f>IF(C596&lt;&gt;"",TEXT(C596,"00")&amp;"/05/"&amp;'Configurações Básicas'!$P$5,"")</f>
        <v/>
      </c>
      <c r="E596" s="58"/>
      <c r="F596" s="58"/>
      <c r="G596" s="58"/>
      <c r="H596" s="58"/>
      <c r="I596" s="59"/>
      <c r="J596" s="193"/>
      <c r="K596" s="60"/>
      <c r="L596" s="60"/>
      <c r="M596" s="56">
        <f>M595+IF(AND(K596="Pago",OR(E596='PC Receitas'!$O$4,E596='PC Receitas'!$O$5,E596='PC Receitas'!$O$6)),I596,IF(AND(K596="Pago",OR(E596='PC Receitas'!$O$7,E596='PC Receitas'!$O$8,E596='PC Receitas'!$O$9,E596='PC Receitas'!$O$10,E596='PC Receitas'!$O$11,E596='PC Receitas'!$O$12,E596='PC Receitas'!$O$13,E596='PC Receitas'!$O$14)),-I596,0))</f>
        <v>12927.7</v>
      </c>
      <c r="R596" s="153" t="e">
        <f t="shared" si="36"/>
        <v>#N/A</v>
      </c>
      <c r="S596" s="150" t="e">
        <f t="shared" si="37"/>
        <v>#N/A</v>
      </c>
      <c r="T596" s="150" t="e">
        <f t="shared" si="38"/>
        <v>#N/A</v>
      </c>
      <c r="U596" s="150" t="e">
        <f t="shared" si="39"/>
        <v>#N/A</v>
      </c>
      <c r="V596" s="154" t="e">
        <f>VLOOKUP(E596,'PC Receitas'!$O$4:$P$14,2,FALSE)</f>
        <v>#N/A</v>
      </c>
    </row>
    <row r="597" spans="3:22" ht="19.5" customHeight="1" thickTop="1" thickBot="1" x14ac:dyDescent="0.3">
      <c r="C597" s="58"/>
      <c r="D597" s="58" t="str">
        <f>IF(C597&lt;&gt;"",TEXT(C597,"00")&amp;"/05/"&amp;'Configurações Básicas'!$P$5,"")</f>
        <v/>
      </c>
      <c r="E597" s="58"/>
      <c r="F597" s="58"/>
      <c r="G597" s="58"/>
      <c r="H597" s="58"/>
      <c r="I597" s="59"/>
      <c r="J597" s="193"/>
      <c r="K597" s="60"/>
      <c r="L597" s="60"/>
      <c r="M597" s="56">
        <f>M596+IF(AND(K597="Pago",OR(E597='PC Receitas'!$O$4,E597='PC Receitas'!$O$5,E597='PC Receitas'!$O$6)),I597,IF(AND(K597="Pago",OR(E597='PC Receitas'!$O$7,E597='PC Receitas'!$O$8,E597='PC Receitas'!$O$9,E597='PC Receitas'!$O$10,E597='PC Receitas'!$O$11,E597='PC Receitas'!$O$12,E597='PC Receitas'!$O$13,E597='PC Receitas'!$O$14)),-I597,0))</f>
        <v>12927.7</v>
      </c>
      <c r="R597" s="153" t="e">
        <f t="shared" si="36"/>
        <v>#N/A</v>
      </c>
      <c r="S597" s="150" t="e">
        <f t="shared" si="37"/>
        <v>#N/A</v>
      </c>
      <c r="T597" s="150" t="e">
        <f t="shared" si="38"/>
        <v>#N/A</v>
      </c>
      <c r="U597" s="150" t="e">
        <f t="shared" si="39"/>
        <v>#N/A</v>
      </c>
      <c r="V597" s="154" t="e">
        <f>VLOOKUP(E597,'PC Receitas'!$O$4:$P$14,2,FALSE)</f>
        <v>#N/A</v>
      </c>
    </row>
    <row r="598" spans="3:22" ht="19.5" customHeight="1" thickTop="1" thickBot="1" x14ac:dyDescent="0.3">
      <c r="C598" s="58"/>
      <c r="D598" s="58" t="str">
        <f>IF(C598&lt;&gt;"",TEXT(C598,"00")&amp;"/05/"&amp;'Configurações Básicas'!$P$5,"")</f>
        <v/>
      </c>
      <c r="E598" s="58"/>
      <c r="F598" s="58"/>
      <c r="G598" s="58"/>
      <c r="H598" s="58"/>
      <c r="I598" s="59"/>
      <c r="J598" s="193"/>
      <c r="K598" s="60"/>
      <c r="L598" s="60"/>
      <c r="M598" s="56">
        <f>M597+IF(AND(K598="Pago",OR(E598='PC Receitas'!$O$4,E598='PC Receitas'!$O$5,E598='PC Receitas'!$O$6)),I598,IF(AND(K598="Pago",OR(E598='PC Receitas'!$O$7,E598='PC Receitas'!$O$8,E598='PC Receitas'!$O$9,E598='PC Receitas'!$O$10,E598='PC Receitas'!$O$11,E598='PC Receitas'!$O$12,E598='PC Receitas'!$O$13,E598='PC Receitas'!$O$14)),-I598,0))</f>
        <v>12927.7</v>
      </c>
      <c r="R598" s="153" t="e">
        <f t="shared" si="36"/>
        <v>#N/A</v>
      </c>
      <c r="S598" s="150" t="e">
        <f t="shared" si="37"/>
        <v>#N/A</v>
      </c>
      <c r="T598" s="150" t="e">
        <f t="shared" si="38"/>
        <v>#N/A</v>
      </c>
      <c r="U598" s="150" t="e">
        <f t="shared" si="39"/>
        <v>#N/A</v>
      </c>
      <c r="V598" s="154" t="e">
        <f>VLOOKUP(E598,'PC Receitas'!$O$4:$P$14,2,FALSE)</f>
        <v>#N/A</v>
      </c>
    </row>
    <row r="599" spans="3:22" ht="19.5" customHeight="1" thickTop="1" thickBot="1" x14ac:dyDescent="0.3">
      <c r="C599" s="58"/>
      <c r="D599" s="58" t="str">
        <f>IF(C599&lt;&gt;"",TEXT(C599,"00")&amp;"/05/"&amp;'Configurações Básicas'!$P$5,"")</f>
        <v/>
      </c>
      <c r="E599" s="58"/>
      <c r="F599" s="58"/>
      <c r="G599" s="58"/>
      <c r="H599" s="58"/>
      <c r="I599" s="59"/>
      <c r="J599" s="193"/>
      <c r="K599" s="60"/>
      <c r="L599" s="60"/>
      <c r="M599" s="56">
        <f>M598+IF(AND(K599="Pago",OR(E599='PC Receitas'!$O$4,E599='PC Receitas'!$O$5,E599='PC Receitas'!$O$6)),I599,IF(AND(K599="Pago",OR(E599='PC Receitas'!$O$7,E599='PC Receitas'!$O$8,E599='PC Receitas'!$O$9,E599='PC Receitas'!$O$10,E599='PC Receitas'!$O$11,E599='PC Receitas'!$O$12,E599='PC Receitas'!$O$13,E599='PC Receitas'!$O$14)),-I599,0))</f>
        <v>12927.7</v>
      </c>
      <c r="R599" s="153" t="e">
        <f t="shared" si="36"/>
        <v>#N/A</v>
      </c>
      <c r="S599" s="150" t="e">
        <f t="shared" si="37"/>
        <v>#N/A</v>
      </c>
      <c r="T599" s="150" t="e">
        <f t="shared" si="38"/>
        <v>#N/A</v>
      </c>
      <c r="U599" s="150" t="e">
        <f t="shared" si="39"/>
        <v>#N/A</v>
      </c>
      <c r="V599" s="154" t="e">
        <f>VLOOKUP(E599,'PC Receitas'!$O$4:$P$14,2,FALSE)</f>
        <v>#N/A</v>
      </c>
    </row>
    <row r="600" spans="3:22" ht="19.5" customHeight="1" thickTop="1" thickBot="1" x14ac:dyDescent="0.3">
      <c r="C600" s="58"/>
      <c r="D600" s="58" t="str">
        <f>IF(C600&lt;&gt;"",TEXT(C600,"00")&amp;"/05/"&amp;'Configurações Básicas'!$P$5,"")</f>
        <v/>
      </c>
      <c r="E600" s="58"/>
      <c r="F600" s="58"/>
      <c r="G600" s="58"/>
      <c r="H600" s="58"/>
      <c r="I600" s="59"/>
      <c r="J600" s="193"/>
      <c r="K600" s="60"/>
      <c r="L600" s="60"/>
      <c r="M600" s="56">
        <f>M599+IF(AND(K600="Pago",OR(E600='PC Receitas'!$O$4,E600='PC Receitas'!$O$5,E600='PC Receitas'!$O$6)),I600,IF(AND(K600="Pago",OR(E600='PC Receitas'!$O$7,E600='PC Receitas'!$O$8,E600='PC Receitas'!$O$9,E600='PC Receitas'!$O$10,E600='PC Receitas'!$O$11,E600='PC Receitas'!$O$12,E600='PC Receitas'!$O$13,E600='PC Receitas'!$O$14)),-I600,0))</f>
        <v>12927.7</v>
      </c>
      <c r="R600" s="153" t="e">
        <f t="shared" si="36"/>
        <v>#N/A</v>
      </c>
      <c r="S600" s="150" t="e">
        <f t="shared" si="37"/>
        <v>#N/A</v>
      </c>
      <c r="T600" s="150" t="e">
        <f t="shared" si="38"/>
        <v>#N/A</v>
      </c>
      <c r="U600" s="150" t="e">
        <f t="shared" si="39"/>
        <v>#N/A</v>
      </c>
      <c r="V600" s="154" t="e">
        <f>VLOOKUP(E600,'PC Receitas'!$O$4:$P$14,2,FALSE)</f>
        <v>#N/A</v>
      </c>
    </row>
    <row r="601" spans="3:22" ht="19.5" customHeight="1" thickTop="1" thickBot="1" x14ac:dyDescent="0.3">
      <c r="C601" s="58"/>
      <c r="D601" s="58" t="str">
        <f>IF(C601&lt;&gt;"",TEXT(C601,"00")&amp;"/05/"&amp;'Configurações Básicas'!$P$5,"")</f>
        <v/>
      </c>
      <c r="E601" s="58"/>
      <c r="F601" s="58"/>
      <c r="G601" s="58"/>
      <c r="H601" s="58"/>
      <c r="I601" s="59"/>
      <c r="J601" s="193"/>
      <c r="K601" s="60"/>
      <c r="L601" s="60"/>
      <c r="M601" s="56">
        <f>M600+IF(AND(K601="Pago",OR(E601='PC Receitas'!$O$4,E601='PC Receitas'!$O$5,E601='PC Receitas'!$O$6)),I601,IF(AND(K601="Pago",OR(E601='PC Receitas'!$O$7,E601='PC Receitas'!$O$8,E601='PC Receitas'!$O$9,E601='PC Receitas'!$O$10,E601='PC Receitas'!$O$11,E601='PC Receitas'!$O$12,E601='PC Receitas'!$O$13,E601='PC Receitas'!$O$14)),-I601,0))</f>
        <v>12927.7</v>
      </c>
      <c r="R601" s="153" t="e">
        <f t="shared" si="36"/>
        <v>#N/A</v>
      </c>
      <c r="S601" s="150" t="e">
        <f t="shared" si="37"/>
        <v>#N/A</v>
      </c>
      <c r="T601" s="150" t="e">
        <f t="shared" si="38"/>
        <v>#N/A</v>
      </c>
      <c r="U601" s="150" t="e">
        <f t="shared" si="39"/>
        <v>#N/A</v>
      </c>
      <c r="V601" s="154" t="e">
        <f>VLOOKUP(E601,'PC Receitas'!$O$4:$P$14,2,FALSE)</f>
        <v>#N/A</v>
      </c>
    </row>
    <row r="602" spans="3:22" ht="19.5" customHeight="1" thickTop="1" thickBot="1" x14ac:dyDescent="0.3">
      <c r="C602" s="58"/>
      <c r="D602" s="58" t="str">
        <f>IF(C602&lt;&gt;"",TEXT(C602,"00")&amp;"/05/"&amp;'Configurações Básicas'!$P$5,"")</f>
        <v/>
      </c>
      <c r="E602" s="58"/>
      <c r="F602" s="58"/>
      <c r="G602" s="58"/>
      <c r="H602" s="58"/>
      <c r="I602" s="59"/>
      <c r="J602" s="193"/>
      <c r="K602" s="60"/>
      <c r="L602" s="60"/>
      <c r="M602" s="56">
        <f>M601+IF(AND(K602="Pago",OR(E602='PC Receitas'!$O$4,E602='PC Receitas'!$O$5,E602='PC Receitas'!$O$6)),I602,IF(AND(K602="Pago",OR(E602='PC Receitas'!$O$7,E602='PC Receitas'!$O$8,E602='PC Receitas'!$O$9,E602='PC Receitas'!$O$10,E602='PC Receitas'!$O$11,E602='PC Receitas'!$O$12,E602='PC Receitas'!$O$13,E602='PC Receitas'!$O$14)),-I602,0))</f>
        <v>12927.7</v>
      </c>
      <c r="R602" s="153" t="e">
        <f t="shared" si="36"/>
        <v>#N/A</v>
      </c>
      <c r="S602" s="150" t="e">
        <f t="shared" si="37"/>
        <v>#N/A</v>
      </c>
      <c r="T602" s="150" t="e">
        <f t="shared" si="38"/>
        <v>#N/A</v>
      </c>
      <c r="U602" s="150" t="e">
        <f t="shared" si="39"/>
        <v>#N/A</v>
      </c>
      <c r="V602" s="154" t="e">
        <f>VLOOKUP(E602,'PC Receitas'!$O$4:$P$14,2,FALSE)</f>
        <v>#N/A</v>
      </c>
    </row>
    <row r="603" spans="3:22" ht="19.5" customHeight="1" thickTop="1" thickBot="1" x14ac:dyDescent="0.3">
      <c r="C603" s="58"/>
      <c r="D603" s="58" t="str">
        <f>IF(C603&lt;&gt;"",TEXT(C603,"00")&amp;"/05/"&amp;'Configurações Básicas'!$P$5,"")</f>
        <v/>
      </c>
      <c r="E603" s="58"/>
      <c r="F603" s="58"/>
      <c r="G603" s="58"/>
      <c r="H603" s="58"/>
      <c r="I603" s="59"/>
      <c r="J603" s="193"/>
      <c r="K603" s="60"/>
      <c r="L603" s="60"/>
      <c r="M603" s="56">
        <f>M602+IF(AND(K603="Pago",OR(E603='PC Receitas'!$O$4,E603='PC Receitas'!$O$5,E603='PC Receitas'!$O$6)),I603,IF(AND(K603="Pago",OR(E603='PC Receitas'!$O$7,E603='PC Receitas'!$O$8,E603='PC Receitas'!$O$9,E603='PC Receitas'!$O$10,E603='PC Receitas'!$O$11,E603='PC Receitas'!$O$12,E603='PC Receitas'!$O$13,E603='PC Receitas'!$O$14)),-I603,0))</f>
        <v>12927.7</v>
      </c>
      <c r="R603" s="153" t="e">
        <f t="shared" si="36"/>
        <v>#N/A</v>
      </c>
      <c r="S603" s="150" t="e">
        <f t="shared" si="37"/>
        <v>#N/A</v>
      </c>
      <c r="T603" s="150" t="e">
        <f t="shared" si="38"/>
        <v>#N/A</v>
      </c>
      <c r="U603" s="150" t="e">
        <f t="shared" si="39"/>
        <v>#N/A</v>
      </c>
      <c r="V603" s="154" t="e">
        <f>VLOOKUP(E603,'PC Receitas'!$O$4:$P$14,2,FALSE)</f>
        <v>#N/A</v>
      </c>
    </row>
    <row r="604" spans="3:22" ht="19.5" customHeight="1" thickTop="1" thickBot="1" x14ac:dyDescent="0.3">
      <c r="C604" s="58"/>
      <c r="D604" s="58" t="str">
        <f>IF(C604&lt;&gt;"",TEXT(C604,"00")&amp;"/05/"&amp;'Configurações Básicas'!$P$5,"")</f>
        <v/>
      </c>
      <c r="E604" s="58"/>
      <c r="F604" s="58"/>
      <c r="G604" s="58"/>
      <c r="H604" s="58"/>
      <c r="I604" s="59"/>
      <c r="J604" s="193"/>
      <c r="K604" s="60"/>
      <c r="L604" s="60"/>
      <c r="M604" s="56">
        <f>M603+IF(AND(K604="Pago",OR(E604='PC Receitas'!$O$4,E604='PC Receitas'!$O$5,E604='PC Receitas'!$O$6)),I604,IF(AND(K604="Pago",OR(E604='PC Receitas'!$O$7,E604='PC Receitas'!$O$8,E604='PC Receitas'!$O$9,E604='PC Receitas'!$O$10,E604='PC Receitas'!$O$11,E604='PC Receitas'!$O$12,E604='PC Receitas'!$O$13,E604='PC Receitas'!$O$14)),-I604,0))</f>
        <v>12927.7</v>
      </c>
      <c r="R604" s="153" t="e">
        <f t="shared" si="36"/>
        <v>#N/A</v>
      </c>
      <c r="S604" s="150" t="e">
        <f t="shared" si="37"/>
        <v>#N/A</v>
      </c>
      <c r="T604" s="150" t="e">
        <f t="shared" si="38"/>
        <v>#N/A</v>
      </c>
      <c r="U604" s="150" t="e">
        <f t="shared" si="39"/>
        <v>#N/A</v>
      </c>
      <c r="V604" s="154" t="e">
        <f>VLOOKUP(E604,'PC Receitas'!$O$4:$P$14,2,FALSE)</f>
        <v>#N/A</v>
      </c>
    </row>
    <row r="605" spans="3:22" ht="19.5" customHeight="1" thickTop="1" thickBot="1" x14ac:dyDescent="0.3">
      <c r="C605" s="58"/>
      <c r="D605" s="58" t="str">
        <f>IF(C605&lt;&gt;"",TEXT(C605,"00")&amp;"/05/"&amp;'Configurações Básicas'!$P$5,"")</f>
        <v/>
      </c>
      <c r="E605" s="58"/>
      <c r="F605" s="58"/>
      <c r="G605" s="58"/>
      <c r="H605" s="58"/>
      <c r="I605" s="59"/>
      <c r="J605" s="193"/>
      <c r="K605" s="60"/>
      <c r="L605" s="60"/>
      <c r="M605" s="56">
        <f>M604+IF(AND(K605="Pago",OR(E605='PC Receitas'!$O$4,E605='PC Receitas'!$O$5,E605='PC Receitas'!$O$6)),I605,IF(AND(K605="Pago",OR(E605='PC Receitas'!$O$7,E605='PC Receitas'!$O$8,E605='PC Receitas'!$O$9,E605='PC Receitas'!$O$10,E605='PC Receitas'!$O$11,E605='PC Receitas'!$O$12,E605='PC Receitas'!$O$13,E605='PC Receitas'!$O$14)),-I605,0))</f>
        <v>12927.7</v>
      </c>
      <c r="R605" s="153" t="e">
        <f t="shared" si="36"/>
        <v>#N/A</v>
      </c>
      <c r="S605" s="150" t="e">
        <f t="shared" si="37"/>
        <v>#N/A</v>
      </c>
      <c r="T605" s="150" t="e">
        <f t="shared" si="38"/>
        <v>#N/A</v>
      </c>
      <c r="U605" s="150" t="e">
        <f t="shared" si="39"/>
        <v>#N/A</v>
      </c>
      <c r="V605" s="154" t="e">
        <f>VLOOKUP(E605,'PC Receitas'!$O$4:$P$14,2,FALSE)</f>
        <v>#N/A</v>
      </c>
    </row>
    <row r="606" spans="3:22" ht="15.75" thickTop="1" x14ac:dyDescent="0.25">
      <c r="E606" s="58"/>
      <c r="F606" s="12"/>
      <c r="M606" s="35"/>
    </row>
    <row r="607" spans="3:22" x14ac:dyDescent="0.25">
      <c r="F607" s="12"/>
      <c r="M607" s="35"/>
    </row>
    <row r="608" spans="3:22" x14ac:dyDescent="0.25">
      <c r="M608" s="35"/>
    </row>
    <row r="609" spans="13:13" x14ac:dyDescent="0.25">
      <c r="M609" s="35"/>
    </row>
    <row r="610" spans="13:13" x14ac:dyDescent="0.25">
      <c r="M610" s="35"/>
    </row>
    <row r="611" spans="13:13" hidden="1" x14ac:dyDescent="0.25">
      <c r="M611" s="35"/>
    </row>
    <row r="612" spans="13:13" hidden="1" x14ac:dyDescent="0.25">
      <c r="M612" s="35"/>
    </row>
    <row r="613" spans="13:13" hidden="1" x14ac:dyDescent="0.25">
      <c r="M613" s="35"/>
    </row>
    <row r="614" spans="13:13" hidden="1" x14ac:dyDescent="0.25">
      <c r="M614" s="35"/>
    </row>
    <row r="615" spans="13:13" hidden="1" x14ac:dyDescent="0.25">
      <c r="M615" s="35"/>
    </row>
    <row r="616" spans="13:13" hidden="1" x14ac:dyDescent="0.25">
      <c r="M616" s="35"/>
    </row>
    <row r="617" spans="13:13" hidden="1" x14ac:dyDescent="0.25">
      <c r="M617" s="35"/>
    </row>
    <row r="618" spans="13:13" hidden="1" x14ac:dyDescent="0.25">
      <c r="M618" s="35"/>
    </row>
    <row r="619" spans="13:13" hidden="1" x14ac:dyDescent="0.25">
      <c r="M619" s="35"/>
    </row>
    <row r="620" spans="13:13" hidden="1" x14ac:dyDescent="0.25">
      <c r="M620" s="35"/>
    </row>
    <row r="621" spans="13:13" hidden="1" x14ac:dyDescent="0.25">
      <c r="M621" s="35"/>
    </row>
    <row r="622" spans="13:13" hidden="1" x14ac:dyDescent="0.25">
      <c r="M622" s="35"/>
    </row>
    <row r="623" spans="13:13" hidden="1" x14ac:dyDescent="0.25">
      <c r="M623" s="35"/>
    </row>
    <row r="624" spans="13:13" hidden="1" x14ac:dyDescent="0.25">
      <c r="M624" s="35"/>
    </row>
    <row r="625" spans="13:13" hidden="1" x14ac:dyDescent="0.25">
      <c r="M625" s="35"/>
    </row>
    <row r="626" spans="13:13" hidden="1" x14ac:dyDescent="0.25">
      <c r="M626" s="35"/>
    </row>
    <row r="627" spans="13:13" hidden="1" x14ac:dyDescent="0.25">
      <c r="M627" s="35"/>
    </row>
    <row r="628" spans="13:13" hidden="1" x14ac:dyDescent="0.25">
      <c r="M628" s="35"/>
    </row>
    <row r="629" spans="13:13" hidden="1" x14ac:dyDescent="0.25">
      <c r="M629" s="35"/>
    </row>
    <row r="630" spans="13:13" hidden="1" x14ac:dyDescent="0.25">
      <c r="M630" s="35"/>
    </row>
    <row r="631" spans="13:13" hidden="1" x14ac:dyDescent="0.25">
      <c r="M631" s="35"/>
    </row>
    <row r="632" spans="13:13" hidden="1" x14ac:dyDescent="0.25">
      <c r="M632" s="35"/>
    </row>
    <row r="633" spans="13:13" hidden="1" x14ac:dyDescent="0.25">
      <c r="M633" s="35"/>
    </row>
    <row r="634" spans="13:13" hidden="1" x14ac:dyDescent="0.25">
      <c r="M634" s="35"/>
    </row>
    <row r="635" spans="13:13" hidden="1" x14ac:dyDescent="0.25">
      <c r="M635" s="35"/>
    </row>
    <row r="636" spans="13:13" hidden="1" x14ac:dyDescent="0.25">
      <c r="M636" s="35"/>
    </row>
    <row r="637" spans="13:13" hidden="1" x14ac:dyDescent="0.25">
      <c r="M637" s="35"/>
    </row>
    <row r="638" spans="13:13" hidden="1" x14ac:dyDescent="0.25">
      <c r="M638" s="35"/>
    </row>
    <row r="639" spans="13:13" hidden="1" x14ac:dyDescent="0.25">
      <c r="M639" s="35"/>
    </row>
    <row r="640" spans="13:13" hidden="1" x14ac:dyDescent="0.25">
      <c r="M640" s="35"/>
    </row>
    <row r="641" spans="13:13" hidden="1" x14ac:dyDescent="0.25">
      <c r="M641" s="35"/>
    </row>
    <row r="642" spans="13:13" hidden="1" x14ac:dyDescent="0.25">
      <c r="M642" s="35"/>
    </row>
    <row r="643" spans="13:13" hidden="1" x14ac:dyDescent="0.25">
      <c r="M643" s="35"/>
    </row>
    <row r="644" spans="13:13" hidden="1" x14ac:dyDescent="0.25">
      <c r="M644" s="35"/>
    </row>
    <row r="645" spans="13:13" hidden="1" x14ac:dyDescent="0.25">
      <c r="M645" s="35"/>
    </row>
    <row r="646" spans="13:13" hidden="1" x14ac:dyDescent="0.25">
      <c r="M646" s="35"/>
    </row>
    <row r="647" spans="13:13" hidden="1" x14ac:dyDescent="0.25">
      <c r="M647" s="35"/>
    </row>
    <row r="648" spans="13:13" hidden="1" x14ac:dyDescent="0.25">
      <c r="M648" s="35"/>
    </row>
    <row r="649" spans="13:13" hidden="1" x14ac:dyDescent="0.25">
      <c r="M649" s="35"/>
    </row>
    <row r="650" spans="13:13" hidden="1" x14ac:dyDescent="0.25">
      <c r="M650" s="35"/>
    </row>
    <row r="651" spans="13:13" hidden="1" x14ac:dyDescent="0.25">
      <c r="M651" s="35"/>
    </row>
    <row r="652" spans="13:13" hidden="1" x14ac:dyDescent="0.25">
      <c r="M652" s="35"/>
    </row>
    <row r="653" spans="13:13" hidden="1" x14ac:dyDescent="0.25">
      <c r="M653" s="35"/>
    </row>
    <row r="654" spans="13:13" hidden="1" x14ac:dyDescent="0.25">
      <c r="M654" s="35"/>
    </row>
    <row r="655" spans="13:13" hidden="1" x14ac:dyDescent="0.25">
      <c r="M655" s="35"/>
    </row>
    <row r="656" spans="13:13" hidden="1" x14ac:dyDescent="0.25">
      <c r="M656" s="35"/>
    </row>
    <row r="657" spans="13:13" hidden="1" x14ac:dyDescent="0.25">
      <c r="M657" s="35"/>
    </row>
    <row r="658" spans="13:13" hidden="1" x14ac:dyDescent="0.25">
      <c r="M658" s="36"/>
    </row>
  </sheetData>
  <sheetProtection selectLockedCells="1"/>
  <autoFilter ref="C4:K4"/>
  <mergeCells count="11">
    <mergeCell ref="O11:O12"/>
    <mergeCell ref="P11:P12"/>
    <mergeCell ref="O13:O14"/>
    <mergeCell ref="P13:P14"/>
    <mergeCell ref="O7:O8"/>
    <mergeCell ref="P7:P8"/>
    <mergeCell ref="O4:P4"/>
    <mergeCell ref="O5:O6"/>
    <mergeCell ref="P5:P6"/>
    <mergeCell ref="O9:O10"/>
    <mergeCell ref="P9:P10"/>
  </mergeCells>
  <conditionalFormatting sqref="P13:P14">
    <cfRule type="cellIs" dxfId="411" priority="135" operator="lessThan">
      <formula>0</formula>
    </cfRule>
    <cfRule type="cellIs" dxfId="410" priority="136" operator="greaterThan">
      <formula>0</formula>
    </cfRule>
  </conditionalFormatting>
  <conditionalFormatting sqref="P5:P6">
    <cfRule type="cellIs" dxfId="409" priority="128" operator="lessThan">
      <formula>0</formula>
    </cfRule>
    <cfRule type="cellIs" dxfId="408" priority="129" operator="greaterThan">
      <formula>0</formula>
    </cfRule>
    <cfRule type="cellIs" dxfId="407" priority="130" operator="greaterThan">
      <formula>0</formula>
    </cfRule>
  </conditionalFormatting>
  <conditionalFormatting sqref="P11:P12">
    <cfRule type="cellIs" dxfId="406" priority="108" operator="greaterThan">
      <formula>0</formula>
    </cfRule>
    <cfRule type="cellIs" dxfId="405" priority="109" operator="lessThan">
      <formula>0</formula>
    </cfRule>
  </conditionalFormatting>
  <conditionalFormatting sqref="E606">
    <cfRule type="containsText" dxfId="404" priority="64" operator="containsText" text="Despesa">
      <formula>NOT(ISERROR(SEARCH("Despesa",E606)))</formula>
    </cfRule>
    <cfRule type="containsText" dxfId="403" priority="65" operator="containsText" text="Receita">
      <formula>NOT(ISERROR(SEARCH("Receita",E606)))</formula>
    </cfRule>
  </conditionalFormatting>
  <conditionalFormatting sqref="E606">
    <cfRule type="expression" dxfId="402" priority="154" stopIfTrue="1">
      <formula>NOT(ISERROR(SEARCH("Investimentos",E606)))</formula>
    </cfRule>
  </conditionalFormatting>
  <conditionalFormatting sqref="E606">
    <cfRule type="containsText" dxfId="401" priority="56" operator="containsText" text="Despesa">
      <formula>NOT(ISERROR(SEARCH("Despesa",E606)))</formula>
    </cfRule>
    <cfRule type="containsText" dxfId="400" priority="57" operator="containsText" text="Receita">
      <formula>NOT(ISERROR(SEARCH("Receita",E606)))</formula>
    </cfRule>
  </conditionalFormatting>
  <conditionalFormatting sqref="E606">
    <cfRule type="expression" dxfId="399" priority="157" stopIfTrue="1">
      <formula>NOT(ISERROR(SEARCH("Investimentos",E606)))</formula>
    </cfRule>
  </conditionalFormatting>
  <conditionalFormatting sqref="M5:M605">
    <cfRule type="cellIs" dxfId="398" priority="38" operator="greaterThan">
      <formula>0</formula>
    </cfRule>
    <cfRule type="cellIs" dxfId="397" priority="39" operator="lessThan">
      <formula>0</formula>
    </cfRule>
  </conditionalFormatting>
  <conditionalFormatting sqref="P7:P8">
    <cfRule type="cellIs" dxfId="396" priority="37" operator="greaterThan">
      <formula>0</formula>
    </cfRule>
  </conditionalFormatting>
  <conditionalFormatting sqref="P9:P10">
    <cfRule type="cellIs" dxfId="395" priority="36" operator="greaterThan">
      <formula>0</formula>
    </cfRule>
  </conditionalFormatting>
  <conditionalFormatting sqref="E100:E605">
    <cfRule type="containsText" dxfId="394" priority="34" operator="containsText" text="Despesa">
      <formula>NOT(ISERROR(SEARCH("Despesa",E100)))</formula>
    </cfRule>
    <cfRule type="containsText" dxfId="393" priority="35" operator="containsText" text="Receita">
      <formula>NOT(ISERROR(SEARCH("Receita",E100)))</formula>
    </cfRule>
  </conditionalFormatting>
  <conditionalFormatting sqref="E100:E605">
    <cfRule type="expression" dxfId="392" priority="164" stopIfTrue="1">
      <formula>NOT(ISERROR(SEARCH("Investimentos",E100)))</formula>
    </cfRule>
  </conditionalFormatting>
  <conditionalFormatting sqref="E22:E99">
    <cfRule type="containsText" dxfId="391" priority="30" operator="containsText" text="Despesa">
      <formula>NOT(ISERROR(SEARCH("Despesa",E22)))</formula>
    </cfRule>
    <cfRule type="containsText" dxfId="390" priority="31" operator="containsText" text="Receita">
      <formula>NOT(ISERROR(SEARCH("Receita",E22)))</formula>
    </cfRule>
  </conditionalFormatting>
  <conditionalFormatting sqref="E22:E99">
    <cfRule type="expression" dxfId="389" priority="167" stopIfTrue="1">
      <formula>NOT(ISERROR(SEARCH("Investimentos",E22)))</formula>
    </cfRule>
  </conditionalFormatting>
  <conditionalFormatting sqref="E5:E605">
    <cfRule type="containsText" dxfId="388" priority="26" operator="containsText" text="Despesa">
      <formula>NOT(ISERROR(SEARCH("Despesa",E5)))</formula>
    </cfRule>
    <cfRule type="containsText" dxfId="387" priority="27" operator="containsText" text="Receita">
      <formula>NOT(ISERROR(SEARCH("Receita",E5)))</formula>
    </cfRule>
  </conditionalFormatting>
  <conditionalFormatting sqref="E5:E605">
    <cfRule type="expression" dxfId="386" priority="170" stopIfTrue="1">
      <formula>NOT(ISERROR(SEARCH("Investimentos",E5)))</formula>
    </cfRule>
  </conditionalFormatting>
  <conditionalFormatting sqref="L101:L605">
    <cfRule type="containsText" dxfId="385" priority="22" operator="containsText" text="Não Pago">
      <formula>NOT(ISERROR(SEARCH("Não Pago",L101)))</formula>
    </cfRule>
    <cfRule type="containsText" dxfId="384" priority="23" operator="containsText" text="Pago">
      <formula>NOT(ISERROR(SEARCH("Pago",L101)))</formula>
    </cfRule>
  </conditionalFormatting>
  <conditionalFormatting sqref="L21:L100">
    <cfRule type="containsText" dxfId="383" priority="20" operator="containsText" text="Não Pago">
      <formula>NOT(ISERROR(SEARCH("Não Pago",L21)))</formula>
    </cfRule>
    <cfRule type="containsText" dxfId="382" priority="21" operator="containsText" text="Pago">
      <formula>NOT(ISERROR(SEARCH("Pago",L21)))</formula>
    </cfRule>
  </conditionalFormatting>
  <conditionalFormatting sqref="L5:L19">
    <cfRule type="containsText" dxfId="381" priority="18" operator="containsText" text="Não Pago">
      <formula>NOT(ISERROR(SEARCH("Não Pago",L5)))</formula>
    </cfRule>
    <cfRule type="containsText" dxfId="380" priority="19" operator="containsText" text="Pago">
      <formula>NOT(ISERROR(SEARCH("Pago",L5)))</formula>
    </cfRule>
  </conditionalFormatting>
  <conditionalFormatting sqref="L20">
    <cfRule type="containsText" dxfId="379" priority="16" operator="containsText" text="Não Pago">
      <formula>NOT(ISERROR(SEARCH("Não Pago",L20)))</formula>
    </cfRule>
    <cfRule type="containsText" dxfId="378" priority="17" operator="containsText" text="Pago">
      <formula>NOT(ISERROR(SEARCH("Pago",L20)))</formula>
    </cfRule>
  </conditionalFormatting>
  <conditionalFormatting sqref="K122:K605">
    <cfRule type="containsText" dxfId="377" priority="14" operator="containsText" text="Não Pago">
      <formula>NOT(ISERROR(SEARCH("Não Pago",K122)))</formula>
    </cfRule>
    <cfRule type="containsText" dxfId="376" priority="15" operator="containsText" text="Pago">
      <formula>NOT(ISERROR(SEARCH("Pago",K122)))</formula>
    </cfRule>
  </conditionalFormatting>
  <conditionalFormatting sqref="K21:K121">
    <cfRule type="containsText" dxfId="375" priority="12" operator="containsText" text="Não Pago">
      <formula>NOT(ISERROR(SEARCH("Não Pago",K21)))</formula>
    </cfRule>
    <cfRule type="containsText" dxfId="374" priority="13" operator="containsText" text="Pago">
      <formula>NOT(ISERROR(SEARCH("Pago",K21)))</formula>
    </cfRule>
  </conditionalFormatting>
  <conditionalFormatting sqref="K5:K19">
    <cfRule type="containsText" dxfId="373" priority="10" operator="containsText" text="Não Pago">
      <formula>NOT(ISERROR(SEARCH("Não Pago",K5)))</formula>
    </cfRule>
    <cfRule type="containsText" dxfId="372" priority="11" operator="containsText" text="Pago">
      <formula>NOT(ISERROR(SEARCH("Pago",K5)))</formula>
    </cfRule>
  </conditionalFormatting>
  <conditionalFormatting sqref="K20">
    <cfRule type="containsText" dxfId="371" priority="8" operator="containsText" text="Não Pago">
      <formula>NOT(ISERROR(SEARCH("Não Pago",K20)))</formula>
    </cfRule>
    <cfRule type="containsText" dxfId="370" priority="9" operator="containsText" text="Pago">
      <formula>NOT(ISERROR(SEARCH("Pago",K20)))</formula>
    </cfRule>
  </conditionalFormatting>
  <conditionalFormatting sqref="K5:K187">
    <cfRule type="cellIs" dxfId="369" priority="7" operator="equal">
      <formula>"Realizado"</formula>
    </cfRule>
  </conditionalFormatting>
  <conditionalFormatting sqref="K22">
    <cfRule type="containsText" dxfId="368" priority="5" operator="containsText" text="Não Pago">
      <formula>NOT(ISERROR(SEARCH("Não Pago",K22)))</formula>
    </cfRule>
    <cfRule type="containsText" dxfId="367" priority="6" operator="containsText" text="Pago">
      <formula>NOT(ISERROR(SEARCH("Pago",K22)))</formula>
    </cfRule>
  </conditionalFormatting>
  <conditionalFormatting sqref="K27">
    <cfRule type="containsText" dxfId="366" priority="3" operator="containsText" text="Não Pago">
      <formula>NOT(ISERROR(SEARCH("Não Pago",K27)))</formula>
    </cfRule>
    <cfRule type="containsText" dxfId="365" priority="4" operator="containsText" text="Pago">
      <formula>NOT(ISERROR(SEARCH("Pago",K27)))</formula>
    </cfRule>
  </conditionalFormatting>
  <conditionalFormatting sqref="K34">
    <cfRule type="containsText" dxfId="364" priority="1" operator="containsText" text="Não Pago">
      <formula>NOT(ISERROR(SEARCH("Não Pago",K34)))</formula>
    </cfRule>
    <cfRule type="containsText" dxfId="363" priority="2" operator="containsText" text="Pago">
      <formula>NOT(ISERROR(SEARCH("Pago",K34)))</formula>
    </cfRule>
  </conditionalFormatting>
  <dataValidations count="5">
    <dataValidation type="list" allowBlank="1" showInputMessage="1" showErrorMessage="1" sqref="L5:L605 K188:K605">
      <formula1>"Pago,Não Pago"</formula1>
    </dataValidation>
    <dataValidation type="list" allowBlank="1" showInputMessage="1" showErrorMessage="1" sqref="C5:C605">
      <formula1>"1,2,3,4,5,6,7,8,9,10,11,12,13,14,15,16,17,18,19,20,21,22,23,24,25,26,27,28,29,30,31"</formula1>
    </dataValidation>
    <dataValidation type="list" allowBlank="1" showInputMessage="1" showErrorMessage="1" sqref="G5:H605">
      <formula1>INDIRECT(V5)</formula1>
    </dataValidation>
    <dataValidation type="list" allowBlank="1" showInputMessage="1" showErrorMessage="1" sqref="E5:E605">
      <formula1>$O$16:$O$26</formula1>
    </dataValidation>
    <dataValidation type="list" allowBlank="1" showInputMessage="1" showErrorMessage="1" sqref="K5:K187">
      <formula1>"Pago,Não Pago,Realizado"</formula1>
    </dataValidation>
  </dataValidations>
  <pageMargins left="0.51181102362204722" right="0.51181102362204722" top="0.78740157480314965" bottom="0.78740157480314965" header="0.31496062992125984" footer="0.31496062992125984"/>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9">
    <pageSetUpPr fitToPage="1"/>
  </sheetPr>
  <dimension ref="A1:AD658"/>
  <sheetViews>
    <sheetView showGridLines="0" zoomScale="90" zoomScaleNormal="90" zoomScalePageLayoutView="90" workbookViewId="0">
      <pane xSplit="1" ySplit="4" topLeftCell="B5" activePane="bottomRight" state="frozen"/>
      <selection pane="topRight"/>
      <selection pane="bottomLeft"/>
      <selection pane="bottomRight" activeCell="E5" sqref="E5"/>
    </sheetView>
  </sheetViews>
  <sheetFormatPr defaultColWidth="0" defaultRowHeight="15" zeroHeight="1" x14ac:dyDescent="0.25"/>
  <cols>
    <col min="1" max="1" width="27.42578125" style="76" customWidth="1"/>
    <col min="2" max="2" width="3.7109375" style="5" customWidth="1"/>
    <col min="3" max="3" width="7.7109375" style="5" customWidth="1"/>
    <col min="4" max="4" width="17.140625" style="5" customWidth="1"/>
    <col min="5" max="5" width="29.42578125" style="5" customWidth="1"/>
    <col min="6" max="6" width="18.42578125" style="5" customWidth="1"/>
    <col min="7" max="8" width="34.7109375" style="5" customWidth="1"/>
    <col min="9" max="10" width="15.140625" style="5" customWidth="1"/>
    <col min="11" max="11" width="12.42578125" style="5" customWidth="1"/>
    <col min="12" max="12" width="17.140625" style="5" customWidth="1"/>
    <col min="13" max="13" width="17.42578125" style="5" customWidth="1"/>
    <col min="14" max="14" width="2.42578125" style="5" customWidth="1"/>
    <col min="15" max="15" width="22.140625" style="5" customWidth="1"/>
    <col min="16" max="16" width="15.28515625" style="5" customWidth="1"/>
    <col min="17" max="17" width="8.85546875" style="5" customWidth="1"/>
    <col min="18" max="21" width="8.85546875" style="150" hidden="1" customWidth="1"/>
    <col min="22" max="22" width="5.42578125" style="151" hidden="1" customWidth="1"/>
    <col min="23" max="23" width="8.85546875" style="147" customWidth="1"/>
    <col min="24" max="30" width="8.85546875" style="5" customWidth="1"/>
    <col min="31" max="16384" width="8.85546875" style="5" hidden="1"/>
  </cols>
  <sheetData>
    <row r="1" spans="1:23" s="10" customFormat="1" ht="33.950000000000003" customHeight="1" x14ac:dyDescent="0.35">
      <c r="A1" s="191" t="s">
        <v>1368</v>
      </c>
      <c r="C1" s="125" t="s">
        <v>295</v>
      </c>
      <c r="D1" s="125"/>
      <c r="E1" s="125"/>
      <c r="F1" s="125"/>
      <c r="G1" s="125"/>
      <c r="H1" s="125"/>
      <c r="I1" s="125"/>
      <c r="J1" s="125"/>
      <c r="K1" s="125"/>
      <c r="L1" s="125"/>
      <c r="M1" s="125"/>
      <c r="N1" s="125"/>
      <c r="O1" s="125"/>
      <c r="R1" s="148"/>
      <c r="S1" s="148"/>
      <c r="T1" s="148"/>
      <c r="U1" s="148"/>
      <c r="V1" s="149"/>
      <c r="W1" s="146"/>
    </row>
    <row r="2" spans="1:23" s="10" customFormat="1" ht="37.5" customHeight="1" thickBot="1" x14ac:dyDescent="0.3">
      <c r="A2" s="76"/>
      <c r="C2" s="145"/>
      <c r="D2" s="145"/>
      <c r="E2" s="145"/>
      <c r="F2" s="145"/>
      <c r="G2" s="145"/>
      <c r="H2" s="145"/>
      <c r="I2" s="145"/>
      <c r="J2" s="145"/>
      <c r="K2" s="145"/>
      <c r="L2" s="145"/>
      <c r="M2" s="145"/>
      <c r="N2" s="145"/>
      <c r="O2" s="145"/>
      <c r="P2" s="145"/>
      <c r="R2" s="148"/>
      <c r="S2" s="148"/>
      <c r="T2" s="148"/>
      <c r="U2" s="148"/>
      <c r="V2" s="149"/>
      <c r="W2" s="146"/>
    </row>
    <row r="3" spans="1:23" ht="21.75" customHeight="1" thickTop="1" thickBot="1" x14ac:dyDescent="0.3">
      <c r="F3" s="12"/>
      <c r="G3" s="29"/>
      <c r="H3" s="12"/>
    </row>
    <row r="4" spans="1:23" ht="30.75" customHeight="1" thickTop="1" thickBot="1" x14ac:dyDescent="0.3">
      <c r="C4" s="183" t="s">
        <v>15</v>
      </c>
      <c r="D4" s="183" t="s">
        <v>1427</v>
      </c>
      <c r="E4" s="184" t="s">
        <v>18</v>
      </c>
      <c r="F4" s="183" t="s">
        <v>1428</v>
      </c>
      <c r="G4" s="184" t="s">
        <v>17</v>
      </c>
      <c r="H4" s="183" t="s">
        <v>1430</v>
      </c>
      <c r="I4" s="183" t="s">
        <v>1431</v>
      </c>
      <c r="J4" s="183" t="s">
        <v>1432</v>
      </c>
      <c r="K4" s="184" t="s">
        <v>19</v>
      </c>
      <c r="L4" s="183" t="s">
        <v>1433</v>
      </c>
      <c r="M4" s="30" t="s">
        <v>20</v>
      </c>
      <c r="O4" s="217" t="s">
        <v>26</v>
      </c>
      <c r="P4" s="217"/>
      <c r="V4" s="152"/>
    </row>
    <row r="5" spans="1:23" ht="19.5" customHeight="1" thickTop="1" thickBot="1" x14ac:dyDescent="0.3">
      <c r="C5" s="58"/>
      <c r="D5" s="58" t="str">
        <f>IF(C5&lt;&gt;"",TEXT(C5,"00")&amp;"/06/"&amp;'Configurações Básicas'!$P$5,"")</f>
        <v/>
      </c>
      <c r="E5" s="58"/>
      <c r="F5" s="28"/>
      <c r="G5" s="58"/>
      <c r="H5" s="58"/>
      <c r="I5" s="167"/>
      <c r="J5" s="192"/>
      <c r="K5" s="60"/>
      <c r="L5" s="60"/>
      <c r="M5" s="56">
        <f>P5+IF(AND(K5="Pago",OR(E5='PC Receitas'!O4,E5='PC Receitas'!O5,E5='PC Receitas'!O6)),I5,IF(AND(K5="Pago",OR(E5='PC Receitas'!O7,E5='PC Receitas'!O8,E5='PC Receitas'!O9,E5='PC Receitas'!O10,E5='PC Receitas'!O11,E5='PC Receitas'!O12,E5='PC Receitas'!O13,E5='PC Receitas'!O14)),-I5,0))</f>
        <v>12927.7</v>
      </c>
      <c r="O5" s="221" t="s">
        <v>235</v>
      </c>
      <c r="P5" s="222">
        <f>Mai!P13</f>
        <v>12927.7</v>
      </c>
      <c r="Q5" s="57"/>
      <c r="R5" s="153" t="e">
        <f>IF(V5="Despesas_com_RH","Despesa",IF(V5="Despesas_Operacionais","Despesa",IF(V5="Despesas_com_Marketing","Despesa",IF(V5="Impostos","Despesa",IF(V5="Investimentos","Despesa","")))))</f>
        <v>#N/A</v>
      </c>
      <c r="S5" s="150" t="e">
        <f>IF(V5="Despesas_com_Produtos","Despesa",IF(V5="Despesas_com_Serviços","Despesa",IF(V5="Despesas_Não_Operacionais","Despesa","")))</f>
        <v>#N/A</v>
      </c>
      <c r="T5" s="150" t="e">
        <f>IF(V5="Receitas_com_Produtos","Receita",IF(V5="Receitas_com_Serviços","Receita",IF(V5="Receitas_Não_Operacionais","Receita","")))</f>
        <v>#N/A</v>
      </c>
      <c r="U5" s="150" t="e">
        <f>IF(R5&lt;&gt;"",R5,IF(S5&lt;&gt;"",S5,IF(T5&lt;&gt;"",T5,"")))</f>
        <v>#N/A</v>
      </c>
      <c r="V5" s="154" t="e">
        <f>VLOOKUP(E5,'PC Receitas'!$O$4:$P$14,2,FALSE)</f>
        <v>#N/A</v>
      </c>
    </row>
    <row r="6" spans="1:23" ht="19.5" customHeight="1" thickTop="1" thickBot="1" x14ac:dyDescent="0.3">
      <c r="C6" s="58"/>
      <c r="D6" s="58" t="str">
        <f>IF(C6&lt;&gt;"",TEXT(C6,"00")&amp;"/06/"&amp;'Configurações Básicas'!$P$5,"")</f>
        <v/>
      </c>
      <c r="E6" s="58"/>
      <c r="F6" s="28"/>
      <c r="G6" s="58"/>
      <c r="H6" s="58"/>
      <c r="I6" s="167"/>
      <c r="J6" s="192"/>
      <c r="K6" s="168"/>
      <c r="L6" s="168"/>
      <c r="M6" s="56">
        <f>M5+IF(AND(K6="Pago",OR(E6='PC Receitas'!$O$4,E6='PC Receitas'!$O$5,E6='PC Receitas'!$O$6)),I6,IF(AND(K6="Pago",OR(E6='PC Receitas'!$O$7,E6='PC Receitas'!$O$8,E6='PC Receitas'!$O$9,E6='PC Receitas'!$O$10,E6='PC Receitas'!$O$11,E6='PC Receitas'!$O$12,E6='PC Receitas'!$O$13,E6='PC Receitas'!$O$14)),-I6,0))</f>
        <v>12927.7</v>
      </c>
      <c r="O6" s="221"/>
      <c r="P6" s="222"/>
      <c r="Q6" s="57"/>
      <c r="R6" s="153" t="e">
        <f t="shared" ref="R6:R69" si="0">IF(V6="Despesas_com_RH","Despesa",IF(V6="Despesas_Operacionais","Despesa",IF(V6="Despesas_com_Marketing","Despesa",IF(V6="Impostos","Despesa",IF(V6="Investimentos","Despesa","")))))</f>
        <v>#N/A</v>
      </c>
      <c r="S6" s="150" t="e">
        <f t="shared" ref="S6:S69" si="1">IF(V6="Despesas_com_Produtos","Despesa",IF(V6="Despesas_com_Serviços","Despesa",IF(V6="Despesas_Não_Operacionais","Despesa","")))</f>
        <v>#N/A</v>
      </c>
      <c r="T6" s="150" t="e">
        <f t="shared" ref="T6:T69" si="2">IF(V6="Receitas_com_Produtos","Receita",IF(V6="Receitas_com_Serviços","Receita",IF(V6="Receitas_Não_Operacionais","Receita","")))</f>
        <v>#N/A</v>
      </c>
      <c r="U6" s="150" t="e">
        <f t="shared" ref="U6:U69" si="3">IF(R6&lt;&gt;"",R6,IF(S6&lt;&gt;"",S6,IF(T6&lt;&gt;"",T6,"")))</f>
        <v>#N/A</v>
      </c>
      <c r="V6" s="154" t="e">
        <f>VLOOKUP(E6,'PC Receitas'!$O$4:$P$14,2,FALSE)</f>
        <v>#N/A</v>
      </c>
    </row>
    <row r="7" spans="1:23" ht="19.5" customHeight="1" thickTop="1" thickBot="1" x14ac:dyDescent="0.3">
      <c r="C7" s="58"/>
      <c r="D7" s="58" t="str">
        <f>IF(C7&lt;&gt;"",TEXT(C7,"00")&amp;"/06/"&amp;'Configurações Básicas'!$P$5,"")</f>
        <v/>
      </c>
      <c r="E7" s="58"/>
      <c r="F7" s="28"/>
      <c r="G7" s="58"/>
      <c r="H7" s="58"/>
      <c r="I7" s="167"/>
      <c r="J7" s="192"/>
      <c r="K7" s="168"/>
      <c r="L7" s="168"/>
      <c r="M7" s="56">
        <f>M6+IF(AND(K7="Pago",OR(E7='PC Receitas'!$O$4,E7='PC Receitas'!$O$5,E7='PC Receitas'!$O$6)),I7,IF(AND(K7="Pago",OR(E7='PC Receitas'!$O$7,E7='PC Receitas'!$O$8,E7='PC Receitas'!$O$9,E7='PC Receitas'!$O$10,E7='PC Receitas'!$O$11,E7='PC Receitas'!$O$12,E7='PC Receitas'!$O$13,E7='PC Receitas'!$O$14)),-I7,0))</f>
        <v>12927.7</v>
      </c>
      <c r="O7" s="211" t="s">
        <v>27</v>
      </c>
      <c r="P7" s="214">
        <f>SUMIFS($I$5:$I$605,$E$5:$E$605,'PC Receitas'!O4,$K$5:$K$605,"Pago")+SUMIFS($I$5:$I$605,$E$5:$E$605,'PC Receitas'!O5,$K$5:$K$605,"Pago")+SUMIFS($I$5:$I$605,$E$5:$E$605,'PC Receitas'!O6,$K$5:$K$605,"Pago")</f>
        <v>0</v>
      </c>
      <c r="Q7" s="22"/>
      <c r="R7" s="153" t="e">
        <f t="shared" si="0"/>
        <v>#N/A</v>
      </c>
      <c r="S7" s="150" t="e">
        <f t="shared" si="1"/>
        <v>#N/A</v>
      </c>
      <c r="T7" s="150" t="e">
        <f t="shared" si="2"/>
        <v>#N/A</v>
      </c>
      <c r="U7" s="150" t="e">
        <f t="shared" si="3"/>
        <v>#N/A</v>
      </c>
      <c r="V7" s="154" t="e">
        <f>VLOOKUP(E7,'PC Receitas'!$O$4:$P$14,2,FALSE)</f>
        <v>#N/A</v>
      </c>
    </row>
    <row r="8" spans="1:23" ht="19.5" customHeight="1" thickTop="1" thickBot="1" x14ac:dyDescent="0.3">
      <c r="C8" s="58"/>
      <c r="D8" s="58" t="str">
        <f>IF(C8&lt;&gt;"",TEXT(C8,"00")&amp;"/06/"&amp;'Configurações Básicas'!$P$5,"")</f>
        <v/>
      </c>
      <c r="E8" s="58"/>
      <c r="F8" s="28"/>
      <c r="G8" s="58"/>
      <c r="H8" s="58"/>
      <c r="I8" s="167"/>
      <c r="J8" s="192"/>
      <c r="K8" s="168"/>
      <c r="L8" s="168"/>
      <c r="M8" s="56">
        <f>M7+IF(AND(K8="Pago",OR(E8='PC Receitas'!$O$4,E8='PC Receitas'!$O$5,E8='PC Receitas'!$O$6)),I8,IF(AND(K8="Pago",OR(E8='PC Receitas'!$O$7,E8='PC Receitas'!$O$8,E8='PC Receitas'!$O$9,E8='PC Receitas'!$O$10,E8='PC Receitas'!$O$11,E8='PC Receitas'!$O$12,E8='PC Receitas'!$O$13,E8='PC Receitas'!$O$14)),-I8,0))</f>
        <v>12927.7</v>
      </c>
      <c r="O8" s="211"/>
      <c r="P8" s="215"/>
      <c r="Q8" s="22"/>
      <c r="R8" s="153" t="e">
        <f t="shared" si="0"/>
        <v>#N/A</v>
      </c>
      <c r="S8" s="150" t="e">
        <f t="shared" si="1"/>
        <v>#N/A</v>
      </c>
      <c r="T8" s="150" t="e">
        <f t="shared" si="2"/>
        <v>#N/A</v>
      </c>
      <c r="U8" s="150" t="e">
        <f t="shared" si="3"/>
        <v>#N/A</v>
      </c>
      <c r="V8" s="154" t="e">
        <f>VLOOKUP(E8,'PC Receitas'!$O$4:$P$14,2,FALSE)</f>
        <v>#N/A</v>
      </c>
    </row>
    <row r="9" spans="1:23" ht="19.5" customHeight="1" thickTop="1" thickBot="1" x14ac:dyDescent="0.3">
      <c r="C9" s="58"/>
      <c r="D9" s="58" t="str">
        <f>IF(C9&lt;&gt;"",TEXT(C9,"00")&amp;"/06/"&amp;'Configurações Básicas'!$P$5,"")</f>
        <v/>
      </c>
      <c r="E9" s="58"/>
      <c r="F9" s="28"/>
      <c r="G9" s="28"/>
      <c r="H9" s="28"/>
      <c r="I9" s="167"/>
      <c r="J9" s="192"/>
      <c r="K9" s="168"/>
      <c r="L9" s="168"/>
      <c r="M9" s="56">
        <f>M8+IF(AND(K9="Pago",OR(E9='PC Receitas'!$O$4,E9='PC Receitas'!$O$5,E9='PC Receitas'!$O$6)),I9,IF(AND(K9="Pago",OR(E9='PC Receitas'!$O$7,E9='PC Receitas'!$O$8,E9='PC Receitas'!$O$9,E9='PC Receitas'!$O$10,E9='PC Receitas'!$O$11,E9='PC Receitas'!$O$12,E9='PC Receitas'!$O$13,E9='PC Receitas'!$O$14)),-I9,0))</f>
        <v>12927.7</v>
      </c>
      <c r="O9" s="211" t="s">
        <v>28</v>
      </c>
      <c r="P9" s="212">
        <f>SUMIFS($I$5:$I$605,$E$5:$E$605,'PC Receitas'!$O$7,$K$5:$K$605,"Pago")+SUMIFS($I$5:$I$605,$E$5:$E$605,'PC Receitas'!$O$8,$K$5:$K$605,"Pago")+SUMIFS($I$5:$I$605,$E$5:$E$605,'PC Receitas'!$O$9,$K$5:$K$605,"Pago")+SUMIFS($I$5:$I$605,$E$5:$E$605,'PC Receitas'!$O$10,$K$5:$K$605,"Pago")+SUMIFS($I$5:$I$605,$E$5:$E$605,'PC Receitas'!$O$11,$K$5:$K$605,"Pago")+SUMIFS($I$5:$I$605,$E$5:$E$605,'PC Receitas'!$O$12,$K$5:$K$605,"Pago")+SUMIFS($I$5:$I$605,$E$5:$E$605,'PC Receitas'!$O$13,$K$5:$K$605,"Pago")+SUMIFS($I$5:$I$605,$E$5:$E$605,'PC Receitas'!$O$14,$K$5:$K$605,"Pago")</f>
        <v>0</v>
      </c>
      <c r="Q9" s="22"/>
      <c r="R9" s="153" t="e">
        <f t="shared" si="0"/>
        <v>#N/A</v>
      </c>
      <c r="S9" s="150" t="e">
        <f t="shared" si="1"/>
        <v>#N/A</v>
      </c>
      <c r="T9" s="150" t="e">
        <f t="shared" si="2"/>
        <v>#N/A</v>
      </c>
      <c r="U9" s="150" t="e">
        <f t="shared" si="3"/>
        <v>#N/A</v>
      </c>
      <c r="V9" s="154" t="e">
        <f>VLOOKUP(E9,'PC Receitas'!$O$4:$P$14,2,FALSE)</f>
        <v>#N/A</v>
      </c>
    </row>
    <row r="10" spans="1:23" ht="19.5" customHeight="1" thickTop="1" thickBot="1" x14ac:dyDescent="0.3">
      <c r="C10" s="58"/>
      <c r="D10" s="58" t="str">
        <f>IF(C10&lt;&gt;"",TEXT(C10,"00")&amp;"/06/"&amp;'Configurações Básicas'!$P$5,"")</f>
        <v/>
      </c>
      <c r="E10" s="58"/>
      <c r="F10" s="28"/>
      <c r="G10" s="28"/>
      <c r="H10" s="28"/>
      <c r="I10" s="167"/>
      <c r="J10" s="192"/>
      <c r="K10" s="168"/>
      <c r="L10" s="168"/>
      <c r="M10" s="56">
        <f>M9+IF(AND(K10="Pago",OR(E10='PC Receitas'!$O$4,E10='PC Receitas'!$O$5,E10='PC Receitas'!$O$6)),I10,IF(AND(K10="Pago",OR(E10='PC Receitas'!$O$7,E10='PC Receitas'!$O$8,E10='PC Receitas'!$O$9,E10='PC Receitas'!$O$10,E10='PC Receitas'!$O$11,E10='PC Receitas'!$O$12,E10='PC Receitas'!$O$13,E10='PC Receitas'!$O$14)),-I10,0))</f>
        <v>12927.7</v>
      </c>
      <c r="O10" s="211"/>
      <c r="P10" s="213"/>
      <c r="Q10" s="22"/>
      <c r="R10" s="153" t="e">
        <f t="shared" si="0"/>
        <v>#N/A</v>
      </c>
      <c r="S10" s="150" t="e">
        <f t="shared" si="1"/>
        <v>#N/A</v>
      </c>
      <c r="T10" s="150" t="e">
        <f t="shared" si="2"/>
        <v>#N/A</v>
      </c>
      <c r="U10" s="150" t="e">
        <f t="shared" si="3"/>
        <v>#N/A</v>
      </c>
      <c r="V10" s="154" t="e">
        <f>VLOOKUP(E10,'PC Receitas'!$O$4:$P$14,2,FALSE)</f>
        <v>#N/A</v>
      </c>
    </row>
    <row r="11" spans="1:23" ht="19.5" customHeight="1" thickTop="1" thickBot="1" x14ac:dyDescent="0.3">
      <c r="C11" s="58"/>
      <c r="D11" s="58" t="str">
        <f>IF(C11&lt;&gt;"",TEXT(C11,"00")&amp;"/06/"&amp;'Configurações Básicas'!$P$5,"")</f>
        <v/>
      </c>
      <c r="E11" s="58"/>
      <c r="F11" s="28"/>
      <c r="G11" s="28"/>
      <c r="H11" s="28"/>
      <c r="I11" s="167"/>
      <c r="J11" s="192"/>
      <c r="K11" s="168"/>
      <c r="L11" s="168"/>
      <c r="M11" s="56">
        <f>M10+IF(AND(K11="Pago",OR(E11='PC Receitas'!$O$4,E11='PC Receitas'!$O$5,E11='PC Receitas'!$O$6)),I11,IF(AND(K11="Pago",OR(E11='PC Receitas'!$O$7,E11='PC Receitas'!$O$8,E11='PC Receitas'!$O$9,E11='PC Receitas'!$O$10,E11='PC Receitas'!$O$11,E11='PC Receitas'!$O$12,E11='PC Receitas'!$O$13,E11='PC Receitas'!$O$14)),-I11,0))</f>
        <v>12927.7</v>
      </c>
      <c r="O11" s="211" t="s">
        <v>30</v>
      </c>
      <c r="P11" s="212">
        <f>P7-P9</f>
        <v>0</v>
      </c>
      <c r="Q11" s="22"/>
      <c r="R11" s="153" t="e">
        <f t="shared" si="0"/>
        <v>#N/A</v>
      </c>
      <c r="S11" s="150" t="e">
        <f t="shared" si="1"/>
        <v>#N/A</v>
      </c>
      <c r="T11" s="150" t="e">
        <f t="shared" si="2"/>
        <v>#N/A</v>
      </c>
      <c r="U11" s="150" t="e">
        <f t="shared" si="3"/>
        <v>#N/A</v>
      </c>
      <c r="V11" s="154" t="e">
        <f>VLOOKUP(E11,'PC Receitas'!$O$4:$P$14,2,FALSE)</f>
        <v>#N/A</v>
      </c>
    </row>
    <row r="12" spans="1:23" ht="19.5" customHeight="1" thickTop="1" thickBot="1" x14ac:dyDescent="0.3">
      <c r="C12" s="58"/>
      <c r="D12" s="58" t="str">
        <f>IF(C12&lt;&gt;"",TEXT(C12,"00")&amp;"/06/"&amp;'Configurações Básicas'!$P$5,"")</f>
        <v/>
      </c>
      <c r="E12" s="58"/>
      <c r="F12" s="28"/>
      <c r="G12" s="58"/>
      <c r="H12" s="58"/>
      <c r="I12" s="167"/>
      <c r="J12" s="192"/>
      <c r="K12" s="60"/>
      <c r="L12" s="168"/>
      <c r="M12" s="56">
        <f>M11+IF(AND(K12="Pago",OR(E12='PC Receitas'!$O$4,E12='PC Receitas'!$O$5,E12='PC Receitas'!$O$6)),I12,IF(AND(K12="Pago",OR(E12='PC Receitas'!$O$7,E12='PC Receitas'!$O$8,E12='PC Receitas'!$O$9,E12='PC Receitas'!$O$10,E12='PC Receitas'!$O$11,E12='PC Receitas'!$O$12,E12='PC Receitas'!$O$13,E12='PC Receitas'!$O$14)),-I12,0))</f>
        <v>12927.7</v>
      </c>
      <c r="O12" s="211"/>
      <c r="P12" s="213"/>
      <c r="Q12" s="22"/>
      <c r="R12" s="153" t="e">
        <f t="shared" si="0"/>
        <v>#N/A</v>
      </c>
      <c r="S12" s="150" t="e">
        <f t="shared" si="1"/>
        <v>#N/A</v>
      </c>
      <c r="T12" s="150" t="e">
        <f t="shared" si="2"/>
        <v>#N/A</v>
      </c>
      <c r="U12" s="150" t="e">
        <f t="shared" si="3"/>
        <v>#N/A</v>
      </c>
      <c r="V12" s="154" t="e">
        <f>VLOOKUP(E12,'PC Receitas'!$O$4:$P$14,2,FALSE)</f>
        <v>#N/A</v>
      </c>
    </row>
    <row r="13" spans="1:23" ht="19.5" customHeight="1" thickTop="1" thickBot="1" x14ac:dyDescent="0.3">
      <c r="C13" s="58"/>
      <c r="D13" s="58" t="str">
        <f>IF(C13&lt;&gt;"",TEXT(C13,"00")&amp;"/06/"&amp;'Configurações Básicas'!$P$5,"")</f>
        <v/>
      </c>
      <c r="E13" s="58"/>
      <c r="F13" s="28"/>
      <c r="G13" s="58"/>
      <c r="H13" s="58"/>
      <c r="I13" s="167"/>
      <c r="J13" s="192"/>
      <c r="K13" s="168"/>
      <c r="L13" s="168"/>
      <c r="M13" s="56">
        <f>M12+IF(AND(K13="Pago",OR(E13='PC Receitas'!$O$4,E13='PC Receitas'!$O$5,E13='PC Receitas'!$O$6)),I13,IF(AND(K13="Pago",OR(E13='PC Receitas'!$O$7,E13='PC Receitas'!$O$8,E13='PC Receitas'!$O$9,E13='PC Receitas'!$O$10,E13='PC Receitas'!$O$11,E13='PC Receitas'!$O$12,E13='PC Receitas'!$O$13,E13='PC Receitas'!$O$14)),-I13,0))</f>
        <v>12927.7</v>
      </c>
      <c r="O13" s="211" t="s">
        <v>66</v>
      </c>
      <c r="P13" s="212">
        <f>M605</f>
        <v>12927.7</v>
      </c>
      <c r="Q13" s="22"/>
      <c r="R13" s="153" t="e">
        <f t="shared" si="0"/>
        <v>#N/A</v>
      </c>
      <c r="S13" s="150" t="e">
        <f t="shared" si="1"/>
        <v>#N/A</v>
      </c>
      <c r="T13" s="150" t="e">
        <f t="shared" si="2"/>
        <v>#N/A</v>
      </c>
      <c r="U13" s="150" t="e">
        <f t="shared" si="3"/>
        <v>#N/A</v>
      </c>
      <c r="V13" s="154" t="e">
        <f>VLOOKUP(E13,'PC Receitas'!$O$4:$P$14,2,FALSE)</f>
        <v>#N/A</v>
      </c>
    </row>
    <row r="14" spans="1:23" ht="19.5" customHeight="1" thickTop="1" thickBot="1" x14ac:dyDescent="0.3">
      <c r="C14" s="58"/>
      <c r="D14" s="58" t="str">
        <f>IF(C14&lt;&gt;"",TEXT(C14,"00")&amp;"/06/"&amp;'Configurações Básicas'!$P$5,"")</f>
        <v/>
      </c>
      <c r="E14" s="58"/>
      <c r="F14" s="28"/>
      <c r="G14" s="58"/>
      <c r="H14" s="58"/>
      <c r="I14" s="167"/>
      <c r="J14" s="192"/>
      <c r="K14" s="168"/>
      <c r="L14" s="168"/>
      <c r="M14" s="56">
        <f>M13+IF(AND(K14="Pago",OR(E14='PC Receitas'!$O$4,E14='PC Receitas'!$O$5,E14='PC Receitas'!$O$6)),I14,IF(AND(K14="Pago",OR(E14='PC Receitas'!$O$7,E14='PC Receitas'!$O$8,E14='PC Receitas'!$O$9,E14='PC Receitas'!$O$10,E14='PC Receitas'!$O$11,E14='PC Receitas'!$O$12,E14='PC Receitas'!$O$13,E14='PC Receitas'!$O$14)),-I14,0))</f>
        <v>12927.7</v>
      </c>
      <c r="O14" s="211"/>
      <c r="P14" s="216"/>
      <c r="Q14" s="22"/>
      <c r="R14" s="153" t="e">
        <f t="shared" si="0"/>
        <v>#N/A</v>
      </c>
      <c r="S14" s="150" t="e">
        <f t="shared" si="1"/>
        <v>#N/A</v>
      </c>
      <c r="T14" s="150" t="e">
        <f t="shared" si="2"/>
        <v>#N/A</v>
      </c>
      <c r="U14" s="150" t="e">
        <f t="shared" si="3"/>
        <v>#N/A</v>
      </c>
      <c r="V14" s="154" t="e">
        <f>VLOOKUP(E14,'PC Receitas'!$O$4:$P$14,2,FALSE)</f>
        <v>#N/A</v>
      </c>
    </row>
    <row r="15" spans="1:23" ht="19.5" customHeight="1" thickTop="1" thickBot="1" x14ac:dyDescent="0.3">
      <c r="C15" s="58"/>
      <c r="D15" s="58" t="str">
        <f>IF(C15&lt;&gt;"",TEXT(C15,"00")&amp;"/06/"&amp;'Configurações Básicas'!$P$5,"")</f>
        <v/>
      </c>
      <c r="E15" s="58"/>
      <c r="F15" s="28"/>
      <c r="G15" s="58"/>
      <c r="H15" s="58"/>
      <c r="I15" s="167"/>
      <c r="J15" s="192"/>
      <c r="K15" s="168"/>
      <c r="L15" s="168"/>
      <c r="M15" s="56">
        <f>M14+IF(AND(K15="Pago",OR(E15='PC Receitas'!$O$4,E15='PC Receitas'!$O$5,E15='PC Receitas'!$O$6)),I15,IF(AND(K15="Pago",OR(E15='PC Receitas'!$O$7,E15='PC Receitas'!$O$8,E15='PC Receitas'!$O$9,E15='PC Receitas'!$O$10,E15='PC Receitas'!$O$11,E15='PC Receitas'!$O$12,E15='PC Receitas'!$O$13,E15='PC Receitas'!$O$14)),-I15,0))</f>
        <v>12927.7</v>
      </c>
      <c r="R15" s="153" t="e">
        <f t="shared" si="0"/>
        <v>#N/A</v>
      </c>
      <c r="S15" s="150" t="e">
        <f t="shared" si="1"/>
        <v>#N/A</v>
      </c>
      <c r="T15" s="150" t="e">
        <f t="shared" si="2"/>
        <v>#N/A</v>
      </c>
      <c r="U15" s="150" t="e">
        <f t="shared" si="3"/>
        <v>#N/A</v>
      </c>
      <c r="V15" s="154" t="e">
        <f>VLOOKUP(E15,'PC Receitas'!$O$4:$P$14,2,FALSE)</f>
        <v>#N/A</v>
      </c>
    </row>
    <row r="16" spans="1:23" ht="19.5" customHeight="1" thickTop="1" thickBot="1" x14ac:dyDescent="0.3">
      <c r="C16" s="58"/>
      <c r="D16" s="58" t="str">
        <f>IF(C16&lt;&gt;"",TEXT(C16,"00")&amp;"/06/"&amp;'Configurações Básicas'!$P$5,"")</f>
        <v/>
      </c>
      <c r="E16" s="58"/>
      <c r="F16" s="28"/>
      <c r="G16" s="58"/>
      <c r="H16" s="58"/>
      <c r="I16" s="167"/>
      <c r="J16" s="192"/>
      <c r="K16" s="60"/>
      <c r="L16" s="168"/>
      <c r="M16" s="56">
        <f>M15+IF(AND(K16="Pago",OR(E16='PC Receitas'!$O$4,E16='PC Receitas'!$O$5,E16='PC Receitas'!$O$6)),I16,IF(AND(K16="Pago",OR(E16='PC Receitas'!$O$7,E16='PC Receitas'!$O$8,E16='PC Receitas'!$O$9,E16='PC Receitas'!$O$10,E16='PC Receitas'!$O$11,E16='PC Receitas'!$O$12,E16='PC Receitas'!$O$13,E16='PC Receitas'!$O$14)),-I16,0))</f>
        <v>12927.7</v>
      </c>
      <c r="O16" s="150" t="str">
        <f>'PC Receitas'!O4</f>
        <v>RECEITAS COM PRODUTO</v>
      </c>
      <c r="R16" s="153" t="e">
        <f t="shared" si="0"/>
        <v>#N/A</v>
      </c>
      <c r="S16" s="150" t="e">
        <f t="shared" si="1"/>
        <v>#N/A</v>
      </c>
      <c r="T16" s="150" t="e">
        <f t="shared" si="2"/>
        <v>#N/A</v>
      </c>
      <c r="U16" s="150" t="e">
        <f t="shared" si="3"/>
        <v>#N/A</v>
      </c>
      <c r="V16" s="154" t="e">
        <f>VLOOKUP(E16,'PC Receitas'!$O$4:$P$14,2,FALSE)</f>
        <v>#N/A</v>
      </c>
    </row>
    <row r="17" spans="3:22" ht="19.5" customHeight="1" thickTop="1" thickBot="1" x14ac:dyDescent="0.3">
      <c r="C17" s="58"/>
      <c r="D17" s="58" t="str">
        <f>IF(C17&lt;&gt;"",TEXT(C17,"00")&amp;"/06/"&amp;'Configurações Básicas'!$P$5,"")</f>
        <v/>
      </c>
      <c r="E17" s="58"/>
      <c r="F17" s="28"/>
      <c r="G17" s="58"/>
      <c r="H17" s="58"/>
      <c r="I17" s="167"/>
      <c r="J17" s="192"/>
      <c r="K17" s="168"/>
      <c r="L17" s="168"/>
      <c r="M17" s="56">
        <f>M16+IF(AND(K17="Pago",OR(E17='PC Receitas'!$O$4,E17='PC Receitas'!$O$5,E17='PC Receitas'!$O$6)),I17,IF(AND(K17="Pago",OR(E17='PC Receitas'!$O$7,E17='PC Receitas'!$O$8,E17='PC Receitas'!$O$9,E17='PC Receitas'!$O$10,E17='PC Receitas'!$O$11,E17='PC Receitas'!$O$12,E17='PC Receitas'!$O$13,E17='PC Receitas'!$O$14)),-I17,0))</f>
        <v>12927.7</v>
      </c>
      <c r="O17" s="150" t="str">
        <f>'PC Receitas'!O5</f>
        <v>RECEITAS COM SERVIÇOS</v>
      </c>
      <c r="R17" s="153" t="e">
        <f t="shared" si="0"/>
        <v>#N/A</v>
      </c>
      <c r="S17" s="150" t="e">
        <f t="shared" si="1"/>
        <v>#N/A</v>
      </c>
      <c r="T17" s="150" t="e">
        <f t="shared" si="2"/>
        <v>#N/A</v>
      </c>
      <c r="U17" s="150" t="e">
        <f t="shared" si="3"/>
        <v>#N/A</v>
      </c>
      <c r="V17" s="154" t="e">
        <f>VLOOKUP(E17,'PC Receitas'!$O$4:$P$14,2,FALSE)</f>
        <v>#N/A</v>
      </c>
    </row>
    <row r="18" spans="3:22" ht="19.5" customHeight="1" thickTop="1" thickBot="1" x14ac:dyDescent="0.3">
      <c r="C18" s="58"/>
      <c r="D18" s="58" t="str">
        <f>IF(C18&lt;&gt;"",TEXT(C18,"00")&amp;"/06/"&amp;'Configurações Básicas'!$P$5,"")</f>
        <v/>
      </c>
      <c r="E18" s="58"/>
      <c r="F18" s="28"/>
      <c r="G18" s="58"/>
      <c r="H18" s="58"/>
      <c r="I18" s="167"/>
      <c r="J18" s="192"/>
      <c r="K18" s="168"/>
      <c r="L18" s="168"/>
      <c r="M18" s="56">
        <f>M17+IF(AND(K18="Pago",OR(E18='PC Receitas'!$O$4,E18='PC Receitas'!$O$5,E18='PC Receitas'!$O$6)),I18,IF(AND(K18="Pago",OR(E18='PC Receitas'!$O$7,E18='PC Receitas'!$O$8,E18='PC Receitas'!$O$9,E18='PC Receitas'!$O$10,E18='PC Receitas'!$O$11,E18='PC Receitas'!$O$12,E18='PC Receitas'!$O$13,E18='PC Receitas'!$O$14)),-I18,0))</f>
        <v>12927.7</v>
      </c>
      <c r="O18" s="150" t="str">
        <f>'PC Receitas'!O6</f>
        <v>RECEITAS NÃO OPERACIONAIS</v>
      </c>
      <c r="R18" s="153" t="e">
        <f t="shared" si="0"/>
        <v>#N/A</v>
      </c>
      <c r="S18" s="150" t="e">
        <f t="shared" si="1"/>
        <v>#N/A</v>
      </c>
      <c r="T18" s="150" t="e">
        <f t="shared" si="2"/>
        <v>#N/A</v>
      </c>
      <c r="U18" s="150" t="e">
        <f t="shared" si="3"/>
        <v>#N/A</v>
      </c>
      <c r="V18" s="154" t="e">
        <f>VLOOKUP(E18,'PC Receitas'!$O$4:$P$14,2,FALSE)</f>
        <v>#N/A</v>
      </c>
    </row>
    <row r="19" spans="3:22" ht="19.5" customHeight="1" thickTop="1" thickBot="1" x14ac:dyDescent="0.3">
      <c r="C19" s="58"/>
      <c r="D19" s="58" t="str">
        <f>IF(C19&lt;&gt;"",TEXT(C19,"00")&amp;"/06/"&amp;'Configurações Básicas'!$P$5,"")</f>
        <v/>
      </c>
      <c r="E19" s="58"/>
      <c r="F19" s="28"/>
      <c r="G19" s="58"/>
      <c r="H19" s="58"/>
      <c r="I19" s="167"/>
      <c r="J19" s="192"/>
      <c r="K19" s="168"/>
      <c r="L19" s="168"/>
      <c r="M19" s="56">
        <f>M18+IF(AND(K19="Pago",OR(E19='PC Receitas'!$O$4,E19='PC Receitas'!$O$5,E19='PC Receitas'!$O$6)),I19,IF(AND(K19="Pago",OR(E19='PC Receitas'!$O$7,E19='PC Receitas'!$O$8,E19='PC Receitas'!$O$9,E19='PC Receitas'!$O$10,E19='PC Receitas'!$O$11,E19='PC Receitas'!$O$12,E19='PC Receitas'!$O$13,E19='PC Receitas'!$O$14)),-I19,0))</f>
        <v>12927.7</v>
      </c>
      <c r="O19" s="150" t="str">
        <f>'PC Receitas'!O7</f>
        <v>DESPESAS COM PRODUTOS</v>
      </c>
      <c r="R19" s="153" t="e">
        <f t="shared" si="0"/>
        <v>#N/A</v>
      </c>
      <c r="S19" s="150" t="e">
        <f t="shared" si="1"/>
        <v>#N/A</v>
      </c>
      <c r="T19" s="150" t="e">
        <f t="shared" si="2"/>
        <v>#N/A</v>
      </c>
      <c r="U19" s="150" t="e">
        <f t="shared" si="3"/>
        <v>#N/A</v>
      </c>
      <c r="V19" s="154" t="e">
        <f>VLOOKUP(E19,'PC Receitas'!$O$4:$P$14,2,FALSE)</f>
        <v>#N/A</v>
      </c>
    </row>
    <row r="20" spans="3:22" ht="19.5" customHeight="1" thickTop="1" thickBot="1" x14ac:dyDescent="0.3">
      <c r="C20" s="58"/>
      <c r="D20" s="58" t="str">
        <f>IF(C20&lt;&gt;"",TEXT(C20,"00")&amp;"/06/"&amp;'Configurações Básicas'!$P$5,"")</f>
        <v/>
      </c>
      <c r="E20" s="58"/>
      <c r="F20" s="28"/>
      <c r="G20" s="58"/>
      <c r="H20" s="58"/>
      <c r="I20" s="167"/>
      <c r="J20" s="192"/>
      <c r="K20" s="168"/>
      <c r="L20" s="168"/>
      <c r="M20" s="56">
        <f>M19+IF(AND(K20="Pago",OR(E20='PC Receitas'!$O$4,E20='PC Receitas'!$O$5,E20='PC Receitas'!$O$6)),I20,IF(AND(K20="Pago",OR(E20='PC Receitas'!$O$7,E20='PC Receitas'!$O$8,E20='PC Receitas'!$O$9,E20='PC Receitas'!$O$10,E20='PC Receitas'!$O$11,E20='PC Receitas'!$O$12,E20='PC Receitas'!$O$13,E20='PC Receitas'!$O$14)),-I20,0))</f>
        <v>12927.7</v>
      </c>
      <c r="O20" s="150" t="str">
        <f>'PC Receitas'!O8</f>
        <v>DESPESAS COM SERVIÇOS</v>
      </c>
      <c r="R20" s="153" t="e">
        <f t="shared" si="0"/>
        <v>#N/A</v>
      </c>
      <c r="S20" s="150" t="e">
        <f t="shared" si="1"/>
        <v>#N/A</v>
      </c>
      <c r="T20" s="150" t="e">
        <f t="shared" si="2"/>
        <v>#N/A</v>
      </c>
      <c r="U20" s="150" t="e">
        <f t="shared" si="3"/>
        <v>#N/A</v>
      </c>
      <c r="V20" s="154" t="e">
        <f>VLOOKUP(E20,'PC Receitas'!$O$4:$P$14,2,FALSE)</f>
        <v>#N/A</v>
      </c>
    </row>
    <row r="21" spans="3:22" ht="19.5" customHeight="1" thickTop="1" thickBot="1" x14ac:dyDescent="0.3">
      <c r="C21" s="58"/>
      <c r="D21" s="58" t="str">
        <f>IF(C21&lt;&gt;"",TEXT(C21,"00")&amp;"/06/"&amp;'Configurações Básicas'!$P$5,"")</f>
        <v/>
      </c>
      <c r="E21" s="58"/>
      <c r="F21" s="28"/>
      <c r="G21" s="58"/>
      <c r="H21" s="58"/>
      <c r="I21" s="167"/>
      <c r="J21" s="192"/>
      <c r="K21" s="168"/>
      <c r="L21" s="168"/>
      <c r="M21" s="56">
        <f>M20+IF(AND(K21="Pago",OR(E21='PC Receitas'!$O$4,E21='PC Receitas'!$O$5,E21='PC Receitas'!$O$6)),I21,IF(AND(K21="Pago",OR(E21='PC Receitas'!$O$7,E21='PC Receitas'!$O$8,E21='PC Receitas'!$O$9,E21='PC Receitas'!$O$10,E21='PC Receitas'!$O$11,E21='PC Receitas'!$O$12,E21='PC Receitas'!$O$13,E21='PC Receitas'!$O$14)),-I21,0))</f>
        <v>12927.7</v>
      </c>
      <c r="O21" s="150" t="str">
        <f>'PC Receitas'!O9</f>
        <v>DESPESAS NÃO OPERACIONAIS</v>
      </c>
      <c r="R21" s="153" t="e">
        <f t="shared" si="0"/>
        <v>#N/A</v>
      </c>
      <c r="S21" s="150" t="e">
        <f t="shared" si="1"/>
        <v>#N/A</v>
      </c>
      <c r="T21" s="150" t="e">
        <f t="shared" si="2"/>
        <v>#N/A</v>
      </c>
      <c r="U21" s="150" t="e">
        <f t="shared" si="3"/>
        <v>#N/A</v>
      </c>
      <c r="V21" s="154" t="e">
        <f>VLOOKUP(E21,'PC Receitas'!$O$4:$P$14,2,FALSE)</f>
        <v>#N/A</v>
      </c>
    </row>
    <row r="22" spans="3:22" ht="19.5" customHeight="1" thickTop="1" thickBot="1" x14ac:dyDescent="0.3">
      <c r="C22" s="58"/>
      <c r="D22" s="58" t="str">
        <f>IF(C22&lt;&gt;"",TEXT(C22,"00")&amp;"/06/"&amp;'Configurações Básicas'!$P$5,"")</f>
        <v/>
      </c>
      <c r="E22" s="58"/>
      <c r="F22" s="28"/>
      <c r="G22" s="28"/>
      <c r="H22" s="28"/>
      <c r="I22" s="167"/>
      <c r="J22" s="192"/>
      <c r="K22" s="60"/>
      <c r="L22" s="168"/>
      <c r="M22" s="56">
        <f>M21+IF(AND(K22="Pago",OR(E22='PC Receitas'!$O$4,E22='PC Receitas'!$O$5,E22='PC Receitas'!$O$6)),I22,IF(AND(K22="Pago",OR(E22='PC Receitas'!$O$7,E22='PC Receitas'!$O$8,E22='PC Receitas'!$O$9,E22='PC Receitas'!$O$10,E22='PC Receitas'!$O$11,E22='PC Receitas'!$O$12,E22='PC Receitas'!$O$13,E22='PC Receitas'!$O$14)),-I22,0))</f>
        <v>12927.7</v>
      </c>
      <c r="O22" s="150" t="str">
        <f>'PC Receitas'!O10</f>
        <v>DESPESAS COM RH</v>
      </c>
      <c r="R22" s="153" t="e">
        <f t="shared" si="0"/>
        <v>#N/A</v>
      </c>
      <c r="S22" s="150" t="e">
        <f t="shared" si="1"/>
        <v>#N/A</v>
      </c>
      <c r="T22" s="150" t="e">
        <f t="shared" si="2"/>
        <v>#N/A</v>
      </c>
      <c r="U22" s="150" t="e">
        <f t="shared" si="3"/>
        <v>#N/A</v>
      </c>
      <c r="V22" s="154" t="e">
        <f>VLOOKUP(E22,'PC Receitas'!$O$4:$P$14,2,FALSE)</f>
        <v>#N/A</v>
      </c>
    </row>
    <row r="23" spans="3:22" ht="19.5" customHeight="1" thickTop="1" thickBot="1" x14ac:dyDescent="0.3">
      <c r="C23" s="58"/>
      <c r="D23" s="58" t="str">
        <f>IF(C23&lt;&gt;"",TEXT(C23,"00")&amp;"/06/"&amp;'Configurações Básicas'!$P$5,"")</f>
        <v/>
      </c>
      <c r="E23" s="58"/>
      <c r="F23" s="28"/>
      <c r="G23" s="58"/>
      <c r="H23" s="58"/>
      <c r="I23" s="167"/>
      <c r="J23" s="192"/>
      <c r="K23" s="168"/>
      <c r="L23" s="168"/>
      <c r="M23" s="56">
        <f>M22+IF(AND(K23="Pago",OR(E23='PC Receitas'!$O$4,E23='PC Receitas'!$O$5,E23='PC Receitas'!$O$6)),I23,IF(AND(K23="Pago",OR(E23='PC Receitas'!$O$7,E23='PC Receitas'!$O$8,E23='PC Receitas'!$O$9,E23='PC Receitas'!$O$10,E23='PC Receitas'!$O$11,E23='PC Receitas'!$O$12,E23='PC Receitas'!$O$13,E23='PC Receitas'!$O$14)),-I23,0))</f>
        <v>12927.7</v>
      </c>
      <c r="O23" s="150" t="str">
        <f>'PC Receitas'!O11</f>
        <v>DESPESAS OPERACIONAIS</v>
      </c>
      <c r="R23" s="153" t="e">
        <f t="shared" si="0"/>
        <v>#N/A</v>
      </c>
      <c r="S23" s="150" t="e">
        <f t="shared" si="1"/>
        <v>#N/A</v>
      </c>
      <c r="T23" s="150" t="e">
        <f t="shared" si="2"/>
        <v>#N/A</v>
      </c>
      <c r="U23" s="150" t="e">
        <f t="shared" si="3"/>
        <v>#N/A</v>
      </c>
      <c r="V23" s="154" t="e">
        <f>VLOOKUP(E23,'PC Receitas'!$O$4:$P$14,2,FALSE)</f>
        <v>#N/A</v>
      </c>
    </row>
    <row r="24" spans="3:22" ht="19.5" customHeight="1" thickTop="1" thickBot="1" x14ac:dyDescent="0.3">
      <c r="C24" s="58"/>
      <c r="D24" s="58" t="str">
        <f>IF(C24&lt;&gt;"",TEXT(C24,"00")&amp;"/06/"&amp;'Configurações Básicas'!$P$5,"")</f>
        <v/>
      </c>
      <c r="E24" s="58"/>
      <c r="F24" s="28"/>
      <c r="G24" s="58"/>
      <c r="H24" s="58"/>
      <c r="I24" s="167"/>
      <c r="J24" s="192"/>
      <c r="K24" s="168"/>
      <c r="L24" s="168"/>
      <c r="M24" s="56">
        <f>M23+IF(AND(K24="Pago",OR(E24='PC Receitas'!$O$4,E24='PC Receitas'!$O$5,E24='PC Receitas'!$O$6)),I24,IF(AND(K24="Pago",OR(E24='PC Receitas'!$O$7,E24='PC Receitas'!$O$8,E24='PC Receitas'!$O$9,E24='PC Receitas'!$O$10,E24='PC Receitas'!$O$11,E24='PC Receitas'!$O$12,E24='PC Receitas'!$O$13,E24='PC Receitas'!$O$14)),-I24,0))</f>
        <v>12927.7</v>
      </c>
      <c r="O24" s="150" t="str">
        <f>'PC Receitas'!O12</f>
        <v>DESPESAS DE MARKETING</v>
      </c>
      <c r="R24" s="153" t="e">
        <f t="shared" si="0"/>
        <v>#N/A</v>
      </c>
      <c r="S24" s="150" t="e">
        <f t="shared" si="1"/>
        <v>#N/A</v>
      </c>
      <c r="T24" s="150" t="e">
        <f t="shared" si="2"/>
        <v>#N/A</v>
      </c>
      <c r="U24" s="150" t="e">
        <f t="shared" si="3"/>
        <v>#N/A</v>
      </c>
      <c r="V24" s="154" t="e">
        <f>VLOOKUP(E24,'PC Receitas'!$O$4:$P$14,2,FALSE)</f>
        <v>#N/A</v>
      </c>
    </row>
    <row r="25" spans="3:22" ht="19.5" customHeight="1" thickTop="1" thickBot="1" x14ac:dyDescent="0.3">
      <c r="C25" s="58"/>
      <c r="D25" s="58" t="str">
        <f>IF(C25&lt;&gt;"",TEXT(C25,"00")&amp;"/06/"&amp;'Configurações Básicas'!$P$5,"")</f>
        <v/>
      </c>
      <c r="E25" s="58"/>
      <c r="F25" s="28"/>
      <c r="G25" s="28"/>
      <c r="H25" s="28"/>
      <c r="I25" s="167"/>
      <c r="J25" s="192"/>
      <c r="K25" s="168"/>
      <c r="L25" s="168"/>
      <c r="M25" s="56">
        <f>M24+IF(AND(K25="Pago",OR(E25='PC Receitas'!$O$4,E25='PC Receitas'!$O$5,E25='PC Receitas'!$O$6)),I25,IF(AND(K25="Pago",OR(E25='PC Receitas'!$O$7,E25='PC Receitas'!$O$8,E25='PC Receitas'!$O$9,E25='PC Receitas'!$O$10,E25='PC Receitas'!$O$11,E25='PC Receitas'!$O$12,E25='PC Receitas'!$O$13,E25='PC Receitas'!$O$14)),-I25,0))</f>
        <v>12927.7</v>
      </c>
      <c r="O25" s="150" t="str">
        <f>'PC Receitas'!O13</f>
        <v>IMPOSTOS</v>
      </c>
      <c r="R25" s="153" t="e">
        <f t="shared" si="0"/>
        <v>#N/A</v>
      </c>
      <c r="S25" s="150" t="e">
        <f t="shared" si="1"/>
        <v>#N/A</v>
      </c>
      <c r="T25" s="150" t="e">
        <f t="shared" si="2"/>
        <v>#N/A</v>
      </c>
      <c r="U25" s="150" t="e">
        <f t="shared" si="3"/>
        <v>#N/A</v>
      </c>
      <c r="V25" s="154" t="e">
        <f>VLOOKUP(E25,'PC Receitas'!$O$4:$P$14,2,FALSE)</f>
        <v>#N/A</v>
      </c>
    </row>
    <row r="26" spans="3:22" ht="19.5" customHeight="1" thickTop="1" thickBot="1" x14ac:dyDescent="0.3">
      <c r="C26" s="58"/>
      <c r="D26" s="58" t="str">
        <f>IF(C26&lt;&gt;"",TEXT(C26,"00")&amp;"/06/"&amp;'Configurações Básicas'!$P$5,"")</f>
        <v/>
      </c>
      <c r="E26" s="58"/>
      <c r="F26" s="28"/>
      <c r="G26" s="28"/>
      <c r="H26" s="28"/>
      <c r="I26" s="167"/>
      <c r="J26" s="192"/>
      <c r="K26" s="168"/>
      <c r="L26" s="168"/>
      <c r="M26" s="56">
        <f>M25+IF(AND(K26="Pago",OR(E26='PC Receitas'!$O$4,E26='PC Receitas'!$O$5,E26='PC Receitas'!$O$6)),I26,IF(AND(K26="Pago",OR(E26='PC Receitas'!$O$7,E26='PC Receitas'!$O$8,E26='PC Receitas'!$O$9,E26='PC Receitas'!$O$10,E26='PC Receitas'!$O$11,E26='PC Receitas'!$O$12,E26='PC Receitas'!$O$13,E26='PC Receitas'!$O$14)),-I26,0))</f>
        <v>12927.7</v>
      </c>
      <c r="O26" s="150" t="str">
        <f>'PC Receitas'!O14</f>
        <v>INVESTIMENTOS</v>
      </c>
      <c r="R26" s="153" t="e">
        <f t="shared" si="0"/>
        <v>#N/A</v>
      </c>
      <c r="S26" s="150" t="e">
        <f t="shared" si="1"/>
        <v>#N/A</v>
      </c>
      <c r="T26" s="150" t="e">
        <f t="shared" si="2"/>
        <v>#N/A</v>
      </c>
      <c r="U26" s="150" t="e">
        <f t="shared" si="3"/>
        <v>#N/A</v>
      </c>
      <c r="V26" s="154" t="e">
        <f>VLOOKUP(E26,'PC Receitas'!$O$4:$P$14,2,FALSE)</f>
        <v>#N/A</v>
      </c>
    </row>
    <row r="27" spans="3:22" ht="19.5" customHeight="1" thickTop="1" thickBot="1" x14ac:dyDescent="0.3">
      <c r="C27" s="58"/>
      <c r="D27" s="58" t="str">
        <f>IF(C27&lt;&gt;"",TEXT(C27,"00")&amp;"/06/"&amp;'Configurações Básicas'!$P$5,"")</f>
        <v/>
      </c>
      <c r="E27" s="58"/>
      <c r="F27" s="28"/>
      <c r="G27" s="28"/>
      <c r="H27" s="28"/>
      <c r="I27" s="167"/>
      <c r="J27" s="192"/>
      <c r="K27" s="60"/>
      <c r="L27" s="168"/>
      <c r="M27" s="56">
        <f>M26+IF(AND(K27="Pago",OR(E27='PC Receitas'!$O$4,E27='PC Receitas'!$O$5,E27='PC Receitas'!$O$6)),I27,IF(AND(K27="Pago",OR(E27='PC Receitas'!$O$7,E27='PC Receitas'!$O$8,E27='PC Receitas'!$O$9,E27='PC Receitas'!$O$10,E27='PC Receitas'!$O$11,E27='PC Receitas'!$O$12,E27='PC Receitas'!$O$13,E27='PC Receitas'!$O$14)),-I27,0))</f>
        <v>12927.7</v>
      </c>
      <c r="R27" s="153" t="e">
        <f t="shared" si="0"/>
        <v>#N/A</v>
      </c>
      <c r="S27" s="150" t="e">
        <f t="shared" si="1"/>
        <v>#N/A</v>
      </c>
      <c r="T27" s="150" t="e">
        <f t="shared" si="2"/>
        <v>#N/A</v>
      </c>
      <c r="U27" s="150" t="e">
        <f t="shared" si="3"/>
        <v>#N/A</v>
      </c>
      <c r="V27" s="154" t="e">
        <f>VLOOKUP(E27,'PC Receitas'!$O$4:$P$14,2,FALSE)</f>
        <v>#N/A</v>
      </c>
    </row>
    <row r="28" spans="3:22" ht="19.5" customHeight="1" thickTop="1" thickBot="1" x14ac:dyDescent="0.3">
      <c r="C28" s="58"/>
      <c r="D28" s="58" t="str">
        <f>IF(C28&lt;&gt;"",TEXT(C28,"00")&amp;"/06/"&amp;'Configurações Básicas'!$P$5,"")</f>
        <v/>
      </c>
      <c r="E28" s="58"/>
      <c r="F28" s="28"/>
      <c r="G28" s="58"/>
      <c r="H28" s="58"/>
      <c r="I28" s="167"/>
      <c r="J28" s="192"/>
      <c r="K28" s="168"/>
      <c r="L28" s="168"/>
      <c r="M28" s="56">
        <f>M27+IF(AND(K28="Pago",OR(E28='PC Receitas'!$O$4,E28='PC Receitas'!$O$5,E28='PC Receitas'!$O$6)),I28,IF(AND(K28="Pago",OR(E28='PC Receitas'!$O$7,E28='PC Receitas'!$O$8,E28='PC Receitas'!$O$9,E28='PC Receitas'!$O$10,E28='PC Receitas'!$O$11,E28='PC Receitas'!$O$12,E28='PC Receitas'!$O$13,E28='PC Receitas'!$O$14)),-I28,0))</f>
        <v>12927.7</v>
      </c>
      <c r="R28" s="153" t="e">
        <f t="shared" si="0"/>
        <v>#N/A</v>
      </c>
      <c r="S28" s="150" t="e">
        <f t="shared" si="1"/>
        <v>#N/A</v>
      </c>
      <c r="T28" s="150" t="e">
        <f t="shared" si="2"/>
        <v>#N/A</v>
      </c>
      <c r="U28" s="150" t="e">
        <f t="shared" si="3"/>
        <v>#N/A</v>
      </c>
      <c r="V28" s="154" t="e">
        <f>VLOOKUP(E28,'PC Receitas'!$O$4:$P$14,2,FALSE)</f>
        <v>#N/A</v>
      </c>
    </row>
    <row r="29" spans="3:22" ht="19.5" customHeight="1" thickTop="1" thickBot="1" x14ac:dyDescent="0.3">
      <c r="C29" s="58"/>
      <c r="D29" s="58" t="str">
        <f>IF(C29&lt;&gt;"",TEXT(C29,"00")&amp;"/06/"&amp;'Configurações Básicas'!$P$5,"")</f>
        <v/>
      </c>
      <c r="E29" s="58"/>
      <c r="F29" s="28"/>
      <c r="G29" s="58"/>
      <c r="H29" s="58"/>
      <c r="I29" s="167"/>
      <c r="J29" s="192"/>
      <c r="K29" s="168"/>
      <c r="L29" s="168"/>
      <c r="M29" s="56">
        <f>M28+IF(AND(K29="Pago",OR(E29='PC Receitas'!$O$4,E29='PC Receitas'!$O$5,E29='PC Receitas'!$O$6)),I29,IF(AND(K29="Pago",OR(E29='PC Receitas'!$O$7,E29='PC Receitas'!$O$8,E29='PC Receitas'!$O$9,E29='PC Receitas'!$O$10,E29='PC Receitas'!$O$11,E29='PC Receitas'!$O$12,E29='PC Receitas'!$O$13,E29='PC Receitas'!$O$14)),-I29,0))</f>
        <v>12927.7</v>
      </c>
      <c r="R29" s="153" t="e">
        <f t="shared" si="0"/>
        <v>#N/A</v>
      </c>
      <c r="S29" s="150" t="e">
        <f t="shared" si="1"/>
        <v>#N/A</v>
      </c>
      <c r="T29" s="150" t="e">
        <f t="shared" si="2"/>
        <v>#N/A</v>
      </c>
      <c r="U29" s="150" t="e">
        <f t="shared" si="3"/>
        <v>#N/A</v>
      </c>
      <c r="V29" s="154" t="e">
        <f>VLOOKUP(E29,'PC Receitas'!$O$4:$P$14,2,FALSE)</f>
        <v>#N/A</v>
      </c>
    </row>
    <row r="30" spans="3:22" ht="19.5" customHeight="1" thickTop="1" thickBot="1" x14ac:dyDescent="0.3">
      <c r="C30" s="58"/>
      <c r="D30" s="58" t="str">
        <f>IF(C30&lt;&gt;"",TEXT(C30,"00")&amp;"/06/"&amp;'Configurações Básicas'!$P$5,"")</f>
        <v/>
      </c>
      <c r="E30" s="58"/>
      <c r="F30" s="28"/>
      <c r="G30" s="58"/>
      <c r="H30" s="58"/>
      <c r="I30" s="167"/>
      <c r="J30" s="192"/>
      <c r="K30" s="168"/>
      <c r="L30" s="168"/>
      <c r="M30" s="56">
        <f>M29+IF(AND(K30="Pago",OR(E30='PC Receitas'!$O$4,E30='PC Receitas'!$O$5,E30='PC Receitas'!$O$6)),I30,IF(AND(K30="Pago",OR(E30='PC Receitas'!$O$7,E30='PC Receitas'!$O$8,E30='PC Receitas'!$O$9,E30='PC Receitas'!$O$10,E30='PC Receitas'!$O$11,E30='PC Receitas'!$O$12,E30='PC Receitas'!$O$13,E30='PC Receitas'!$O$14)),-I30,0))</f>
        <v>12927.7</v>
      </c>
      <c r="R30" s="153" t="e">
        <f t="shared" si="0"/>
        <v>#N/A</v>
      </c>
      <c r="S30" s="150" t="e">
        <f t="shared" si="1"/>
        <v>#N/A</v>
      </c>
      <c r="T30" s="150" t="e">
        <f t="shared" si="2"/>
        <v>#N/A</v>
      </c>
      <c r="U30" s="150" t="e">
        <f t="shared" si="3"/>
        <v>#N/A</v>
      </c>
      <c r="V30" s="154" t="e">
        <f>VLOOKUP(E30,'PC Receitas'!$O$4:$P$14,2,FALSE)</f>
        <v>#N/A</v>
      </c>
    </row>
    <row r="31" spans="3:22" ht="19.5" customHeight="1" thickTop="1" thickBot="1" x14ac:dyDescent="0.3">
      <c r="C31" s="58"/>
      <c r="D31" s="58" t="str">
        <f>IF(C31&lt;&gt;"",TEXT(C31,"00")&amp;"/06/"&amp;'Configurações Básicas'!$P$5,"")</f>
        <v/>
      </c>
      <c r="E31" s="58"/>
      <c r="F31" s="28"/>
      <c r="G31" s="58"/>
      <c r="H31" s="58"/>
      <c r="I31" s="167"/>
      <c r="J31" s="192"/>
      <c r="K31" s="168"/>
      <c r="L31" s="168"/>
      <c r="M31" s="56">
        <f>M30+IF(AND(K31="Pago",OR(E31='PC Receitas'!$O$4,E31='PC Receitas'!$O$5,E31='PC Receitas'!$O$6)),I31,IF(AND(K31="Pago",OR(E31='PC Receitas'!$O$7,E31='PC Receitas'!$O$8,E31='PC Receitas'!$O$9,E31='PC Receitas'!$O$10,E31='PC Receitas'!$O$11,E31='PC Receitas'!$O$12,E31='PC Receitas'!$O$13,E31='PC Receitas'!$O$14)),-I31,0))</f>
        <v>12927.7</v>
      </c>
      <c r="R31" s="153" t="e">
        <f t="shared" si="0"/>
        <v>#N/A</v>
      </c>
      <c r="S31" s="150" t="e">
        <f t="shared" si="1"/>
        <v>#N/A</v>
      </c>
      <c r="T31" s="150" t="e">
        <f t="shared" si="2"/>
        <v>#N/A</v>
      </c>
      <c r="U31" s="150" t="e">
        <f t="shared" si="3"/>
        <v>#N/A</v>
      </c>
      <c r="V31" s="154" t="e">
        <f>VLOOKUP(E31,'PC Receitas'!$O$4:$P$14,2,FALSE)</f>
        <v>#N/A</v>
      </c>
    </row>
    <row r="32" spans="3:22" ht="19.5" customHeight="1" thickTop="1" thickBot="1" x14ac:dyDescent="0.3">
      <c r="C32" s="58"/>
      <c r="D32" s="58" t="str">
        <f>IF(C32&lt;&gt;"",TEXT(C32,"00")&amp;"/06/"&amp;'Configurações Básicas'!$P$5,"")</f>
        <v/>
      </c>
      <c r="E32" s="58"/>
      <c r="F32" s="28"/>
      <c r="G32" s="58"/>
      <c r="H32" s="58"/>
      <c r="I32" s="167"/>
      <c r="J32" s="192"/>
      <c r="K32" s="168"/>
      <c r="L32" s="168"/>
      <c r="M32" s="56">
        <f>M31+IF(AND(K32="Pago",OR(E32='PC Receitas'!$O$4,E32='PC Receitas'!$O$5,E32='PC Receitas'!$O$6)),I32,IF(AND(K32="Pago",OR(E32='PC Receitas'!$O$7,E32='PC Receitas'!$O$8,E32='PC Receitas'!$O$9,E32='PC Receitas'!$O$10,E32='PC Receitas'!$O$11,E32='PC Receitas'!$O$12,E32='PC Receitas'!$O$13,E32='PC Receitas'!$O$14)),-I32,0))</f>
        <v>12927.7</v>
      </c>
      <c r="R32" s="153" t="e">
        <f t="shared" si="0"/>
        <v>#N/A</v>
      </c>
      <c r="S32" s="150" t="e">
        <f t="shared" si="1"/>
        <v>#N/A</v>
      </c>
      <c r="T32" s="150" t="e">
        <f t="shared" si="2"/>
        <v>#N/A</v>
      </c>
      <c r="U32" s="150" t="e">
        <f t="shared" si="3"/>
        <v>#N/A</v>
      </c>
      <c r="V32" s="154" t="e">
        <f>VLOOKUP(E32,'PC Receitas'!$O$4:$P$14,2,FALSE)</f>
        <v>#N/A</v>
      </c>
    </row>
    <row r="33" spans="3:22" ht="19.5" customHeight="1" thickTop="1" thickBot="1" x14ac:dyDescent="0.3">
      <c r="C33" s="58"/>
      <c r="D33" s="58" t="str">
        <f>IF(C33&lt;&gt;"",TEXT(C33,"00")&amp;"/06/"&amp;'Configurações Básicas'!$P$5,"")</f>
        <v/>
      </c>
      <c r="E33" s="58"/>
      <c r="F33" s="28"/>
      <c r="G33" s="28"/>
      <c r="H33" s="28"/>
      <c r="I33" s="167"/>
      <c r="J33" s="192"/>
      <c r="K33" s="168"/>
      <c r="L33" s="168"/>
      <c r="M33" s="56">
        <f>M32+IF(AND(K33="Pago",OR(E33='PC Receitas'!$O$4,E33='PC Receitas'!$O$5,E33='PC Receitas'!$O$6)),I33,IF(AND(K33="Pago",OR(E33='PC Receitas'!$O$7,E33='PC Receitas'!$O$8,E33='PC Receitas'!$O$9,E33='PC Receitas'!$O$10,E33='PC Receitas'!$O$11,E33='PC Receitas'!$O$12,E33='PC Receitas'!$O$13,E33='PC Receitas'!$O$14)),-I33,0))</f>
        <v>12927.7</v>
      </c>
      <c r="R33" s="153" t="e">
        <f t="shared" si="0"/>
        <v>#N/A</v>
      </c>
      <c r="S33" s="150" t="e">
        <f t="shared" si="1"/>
        <v>#N/A</v>
      </c>
      <c r="T33" s="150" t="e">
        <f t="shared" si="2"/>
        <v>#N/A</v>
      </c>
      <c r="U33" s="150" t="e">
        <f t="shared" si="3"/>
        <v>#N/A</v>
      </c>
      <c r="V33" s="154" t="e">
        <f>VLOOKUP(E33,'PC Receitas'!$O$4:$P$14,2,FALSE)</f>
        <v>#N/A</v>
      </c>
    </row>
    <row r="34" spans="3:22" ht="19.5" customHeight="1" thickTop="1" thickBot="1" x14ac:dyDescent="0.3">
      <c r="C34" s="58"/>
      <c r="D34" s="58" t="str">
        <f>IF(C34&lt;&gt;"",TEXT(C34,"00")&amp;"/06/"&amp;'Configurações Básicas'!$P$5,"")</f>
        <v/>
      </c>
      <c r="E34" s="58"/>
      <c r="F34" s="28"/>
      <c r="G34" s="28"/>
      <c r="H34" s="28"/>
      <c r="I34" s="167"/>
      <c r="J34" s="192"/>
      <c r="K34" s="60"/>
      <c r="L34" s="168"/>
      <c r="M34" s="56">
        <f>M33+IF(AND(K34="Pago",OR(E34='PC Receitas'!$O$4,E34='PC Receitas'!$O$5,E34='PC Receitas'!$O$6)),I34,IF(AND(K34="Pago",OR(E34='PC Receitas'!$O$7,E34='PC Receitas'!$O$8,E34='PC Receitas'!$O$9,E34='PC Receitas'!$O$10,E34='PC Receitas'!$O$11,E34='PC Receitas'!$O$12,E34='PC Receitas'!$O$13,E34='PC Receitas'!$O$14)),-I34,0))</f>
        <v>12927.7</v>
      </c>
      <c r="R34" s="153" t="e">
        <f t="shared" si="0"/>
        <v>#N/A</v>
      </c>
      <c r="S34" s="150" t="e">
        <f t="shared" si="1"/>
        <v>#N/A</v>
      </c>
      <c r="T34" s="150" t="e">
        <f t="shared" si="2"/>
        <v>#N/A</v>
      </c>
      <c r="U34" s="150" t="e">
        <f t="shared" si="3"/>
        <v>#N/A</v>
      </c>
      <c r="V34" s="154" t="e">
        <f>VLOOKUP(E34,'PC Receitas'!$O$4:$P$14,2,FALSE)</f>
        <v>#N/A</v>
      </c>
    </row>
    <row r="35" spans="3:22" ht="19.5" customHeight="1" thickTop="1" thickBot="1" x14ac:dyDescent="0.3">
      <c r="C35" s="58"/>
      <c r="D35" s="58" t="str">
        <f>IF(C35&lt;&gt;"",TEXT(C35,"00")&amp;"/06/"&amp;'Configurações Básicas'!$P$5,"")</f>
        <v/>
      </c>
      <c r="E35" s="58"/>
      <c r="F35" s="28"/>
      <c r="G35" s="28"/>
      <c r="H35" s="28"/>
      <c r="I35" s="167"/>
      <c r="J35" s="192"/>
      <c r="K35" s="168"/>
      <c r="L35" s="168"/>
      <c r="M35" s="56">
        <f>M34+IF(AND(K35="Pago",OR(E35='PC Receitas'!$O$4,E35='PC Receitas'!$O$5,E35='PC Receitas'!$O$6)),I35,IF(AND(K35="Pago",OR(E35='PC Receitas'!$O$7,E35='PC Receitas'!$O$8,E35='PC Receitas'!$O$9,E35='PC Receitas'!$O$10,E35='PC Receitas'!$O$11,E35='PC Receitas'!$O$12,E35='PC Receitas'!$O$13,E35='PC Receitas'!$O$14)),-I35,0))</f>
        <v>12927.7</v>
      </c>
      <c r="R35" s="153" t="e">
        <f t="shared" si="0"/>
        <v>#N/A</v>
      </c>
      <c r="S35" s="150" t="e">
        <f t="shared" si="1"/>
        <v>#N/A</v>
      </c>
      <c r="T35" s="150" t="e">
        <f t="shared" si="2"/>
        <v>#N/A</v>
      </c>
      <c r="U35" s="150" t="e">
        <f t="shared" si="3"/>
        <v>#N/A</v>
      </c>
      <c r="V35" s="154" t="e">
        <f>VLOOKUP(E35,'PC Receitas'!$O$4:$P$14,2,FALSE)</f>
        <v>#N/A</v>
      </c>
    </row>
    <row r="36" spans="3:22" ht="19.5" customHeight="1" thickTop="1" thickBot="1" x14ac:dyDescent="0.3">
      <c r="C36" s="58"/>
      <c r="D36" s="58" t="str">
        <f>IF(C36&lt;&gt;"",TEXT(C36,"00")&amp;"/06/"&amp;'Configurações Básicas'!$P$5,"")</f>
        <v/>
      </c>
      <c r="E36" s="58"/>
      <c r="F36" s="28"/>
      <c r="G36" s="58"/>
      <c r="H36" s="58"/>
      <c r="I36" s="167"/>
      <c r="J36" s="192"/>
      <c r="K36" s="168"/>
      <c r="L36" s="168"/>
      <c r="M36" s="56">
        <f>M35+IF(AND(K36="Pago",OR(E36='PC Receitas'!$O$4,E36='PC Receitas'!$O$5,E36='PC Receitas'!$O$6)),I36,IF(AND(K36="Pago",OR(E36='PC Receitas'!$O$7,E36='PC Receitas'!$O$8,E36='PC Receitas'!$O$9,E36='PC Receitas'!$O$10,E36='PC Receitas'!$O$11,E36='PC Receitas'!$O$12,E36='PC Receitas'!$O$13,E36='PC Receitas'!$O$14)),-I36,0))</f>
        <v>12927.7</v>
      </c>
      <c r="R36" s="153" t="e">
        <f t="shared" si="0"/>
        <v>#N/A</v>
      </c>
      <c r="S36" s="150" t="e">
        <f t="shared" si="1"/>
        <v>#N/A</v>
      </c>
      <c r="T36" s="150" t="e">
        <f t="shared" si="2"/>
        <v>#N/A</v>
      </c>
      <c r="U36" s="150" t="e">
        <f t="shared" si="3"/>
        <v>#N/A</v>
      </c>
      <c r="V36" s="154" t="e">
        <f>VLOOKUP(E36,'PC Receitas'!$O$4:$P$14,2,FALSE)</f>
        <v>#N/A</v>
      </c>
    </row>
    <row r="37" spans="3:22" ht="19.5" customHeight="1" thickTop="1" thickBot="1" x14ac:dyDescent="0.3">
      <c r="C37" s="58"/>
      <c r="D37" s="58" t="str">
        <f>IF(C37&lt;&gt;"",TEXT(C37,"00")&amp;"/06/"&amp;'Configurações Básicas'!$P$5,"")</f>
        <v/>
      </c>
      <c r="E37" s="58"/>
      <c r="F37" s="28"/>
      <c r="G37" s="58"/>
      <c r="H37" s="58"/>
      <c r="I37" s="167"/>
      <c r="J37" s="192"/>
      <c r="K37" s="168"/>
      <c r="L37" s="168"/>
      <c r="M37" s="56">
        <f>M36+IF(AND(K37="Pago",OR(E37='PC Receitas'!$O$4,E37='PC Receitas'!$O$5,E37='PC Receitas'!$O$6)),I37,IF(AND(K37="Pago",OR(E37='PC Receitas'!$O$7,E37='PC Receitas'!$O$8,E37='PC Receitas'!$O$9,E37='PC Receitas'!$O$10,E37='PC Receitas'!$O$11,E37='PC Receitas'!$O$12,E37='PC Receitas'!$O$13,E37='PC Receitas'!$O$14)),-I37,0))</f>
        <v>12927.7</v>
      </c>
      <c r="R37" s="153" t="e">
        <f t="shared" si="0"/>
        <v>#N/A</v>
      </c>
      <c r="S37" s="150" t="e">
        <f t="shared" si="1"/>
        <v>#N/A</v>
      </c>
      <c r="T37" s="150" t="e">
        <f t="shared" si="2"/>
        <v>#N/A</v>
      </c>
      <c r="U37" s="150" t="e">
        <f t="shared" si="3"/>
        <v>#N/A</v>
      </c>
      <c r="V37" s="154" t="e">
        <f>VLOOKUP(E37,'PC Receitas'!$O$4:$P$14,2,FALSE)</f>
        <v>#N/A</v>
      </c>
    </row>
    <row r="38" spans="3:22" ht="19.5" customHeight="1" thickTop="1" thickBot="1" x14ac:dyDescent="0.3">
      <c r="C38" s="58"/>
      <c r="D38" s="58" t="str">
        <f>IF(C38&lt;&gt;"",TEXT(C38,"00")&amp;"/06/"&amp;'Configurações Básicas'!$P$5,"")</f>
        <v/>
      </c>
      <c r="E38" s="58"/>
      <c r="F38" s="28"/>
      <c r="G38" s="58"/>
      <c r="H38" s="58"/>
      <c r="I38" s="167"/>
      <c r="J38" s="192"/>
      <c r="K38" s="168"/>
      <c r="L38" s="168"/>
      <c r="M38" s="56">
        <f>M37+IF(AND(K38="Pago",OR(E38='PC Receitas'!$O$4,E38='PC Receitas'!$O$5,E38='PC Receitas'!$O$6)),I38,IF(AND(K38="Pago",OR(E38='PC Receitas'!$O$7,E38='PC Receitas'!$O$8,E38='PC Receitas'!$O$9,E38='PC Receitas'!$O$10,E38='PC Receitas'!$O$11,E38='PC Receitas'!$O$12,E38='PC Receitas'!$O$13,E38='PC Receitas'!$O$14)),-I38,0))</f>
        <v>12927.7</v>
      </c>
      <c r="R38" s="153" t="e">
        <f t="shared" si="0"/>
        <v>#N/A</v>
      </c>
      <c r="S38" s="150" t="e">
        <f t="shared" si="1"/>
        <v>#N/A</v>
      </c>
      <c r="T38" s="150" t="e">
        <f t="shared" si="2"/>
        <v>#N/A</v>
      </c>
      <c r="U38" s="150" t="e">
        <f t="shared" si="3"/>
        <v>#N/A</v>
      </c>
      <c r="V38" s="154" t="e">
        <f>VLOOKUP(E38,'PC Receitas'!$O$4:$P$14,2,FALSE)</f>
        <v>#N/A</v>
      </c>
    </row>
    <row r="39" spans="3:22" ht="19.5" customHeight="1" thickTop="1" thickBot="1" x14ac:dyDescent="0.3">
      <c r="C39" s="58"/>
      <c r="D39" s="58" t="str">
        <f>IF(C39&lt;&gt;"",TEXT(C39,"00")&amp;"/06/"&amp;'Configurações Básicas'!$P$5,"")</f>
        <v/>
      </c>
      <c r="E39" s="58"/>
      <c r="F39" s="28"/>
      <c r="G39" s="58"/>
      <c r="H39" s="58"/>
      <c r="I39" s="167"/>
      <c r="J39" s="192"/>
      <c r="K39" s="168"/>
      <c r="L39" s="168"/>
      <c r="M39" s="56">
        <f>M38+IF(AND(K39="Pago",OR(E39='PC Receitas'!$O$4,E39='PC Receitas'!$O$5,E39='PC Receitas'!$O$6)),I39,IF(AND(K39="Pago",OR(E39='PC Receitas'!$O$7,E39='PC Receitas'!$O$8,E39='PC Receitas'!$O$9,E39='PC Receitas'!$O$10,E39='PC Receitas'!$O$11,E39='PC Receitas'!$O$12,E39='PC Receitas'!$O$13,E39='PC Receitas'!$O$14)),-I39,0))</f>
        <v>12927.7</v>
      </c>
      <c r="R39" s="153" t="e">
        <f t="shared" si="0"/>
        <v>#N/A</v>
      </c>
      <c r="S39" s="150" t="e">
        <f t="shared" si="1"/>
        <v>#N/A</v>
      </c>
      <c r="T39" s="150" t="e">
        <f t="shared" si="2"/>
        <v>#N/A</v>
      </c>
      <c r="U39" s="150" t="e">
        <f t="shared" si="3"/>
        <v>#N/A</v>
      </c>
      <c r="V39" s="154" t="e">
        <f>VLOOKUP(E39,'PC Receitas'!$O$4:$P$14,2,FALSE)</f>
        <v>#N/A</v>
      </c>
    </row>
    <row r="40" spans="3:22" ht="19.5" customHeight="1" thickTop="1" thickBot="1" x14ac:dyDescent="0.3">
      <c r="C40" s="58"/>
      <c r="D40" s="58" t="str">
        <f>IF(C40&lt;&gt;"",TEXT(C40,"00")&amp;"/06/"&amp;'Configurações Básicas'!$P$5,"")</f>
        <v/>
      </c>
      <c r="E40" s="58"/>
      <c r="F40" s="28"/>
      <c r="G40" s="58"/>
      <c r="H40" s="58"/>
      <c r="I40" s="167"/>
      <c r="J40" s="192"/>
      <c r="K40" s="168"/>
      <c r="L40" s="168"/>
      <c r="M40" s="56">
        <f>M39+IF(AND(K40="Pago",OR(E40='PC Receitas'!$O$4,E40='PC Receitas'!$O$5,E40='PC Receitas'!$O$6)),I40,IF(AND(K40="Pago",OR(E40='PC Receitas'!$O$7,E40='PC Receitas'!$O$8,E40='PC Receitas'!$O$9,E40='PC Receitas'!$O$10,E40='PC Receitas'!$O$11,E40='PC Receitas'!$O$12,E40='PC Receitas'!$O$13,E40='PC Receitas'!$O$14)),-I40,0))</f>
        <v>12927.7</v>
      </c>
      <c r="R40" s="153" t="e">
        <f t="shared" si="0"/>
        <v>#N/A</v>
      </c>
      <c r="S40" s="150" t="e">
        <f t="shared" si="1"/>
        <v>#N/A</v>
      </c>
      <c r="T40" s="150" t="e">
        <f t="shared" si="2"/>
        <v>#N/A</v>
      </c>
      <c r="U40" s="150" t="e">
        <f t="shared" si="3"/>
        <v>#N/A</v>
      </c>
      <c r="V40" s="154" t="e">
        <f>VLOOKUP(E40,'PC Receitas'!$O$4:$P$14,2,FALSE)</f>
        <v>#N/A</v>
      </c>
    </row>
    <row r="41" spans="3:22" ht="19.5" customHeight="1" thickTop="1" thickBot="1" x14ac:dyDescent="0.3">
      <c r="C41" s="58"/>
      <c r="D41" s="58" t="str">
        <f>IF(C41&lt;&gt;"",TEXT(C41,"00")&amp;"/06/"&amp;'Configurações Básicas'!$P$5,"")</f>
        <v/>
      </c>
      <c r="E41" s="58"/>
      <c r="F41" s="28"/>
      <c r="G41" s="28"/>
      <c r="H41" s="28"/>
      <c r="I41" s="167"/>
      <c r="J41" s="192"/>
      <c r="K41" s="168"/>
      <c r="L41" s="168"/>
      <c r="M41" s="56">
        <f>M40+IF(AND(K41="Pago",OR(E41='PC Receitas'!$O$4,E41='PC Receitas'!$O$5,E41='PC Receitas'!$O$6)),I41,IF(AND(K41="Pago",OR(E41='PC Receitas'!$O$7,E41='PC Receitas'!$O$8,E41='PC Receitas'!$O$9,E41='PC Receitas'!$O$10,E41='PC Receitas'!$O$11,E41='PC Receitas'!$O$12,E41='PC Receitas'!$O$13,E41='PC Receitas'!$O$14)),-I41,0))</f>
        <v>12927.7</v>
      </c>
      <c r="R41" s="153" t="e">
        <f t="shared" si="0"/>
        <v>#N/A</v>
      </c>
      <c r="S41" s="150" t="e">
        <f t="shared" si="1"/>
        <v>#N/A</v>
      </c>
      <c r="T41" s="150" t="e">
        <f t="shared" si="2"/>
        <v>#N/A</v>
      </c>
      <c r="U41" s="150" t="e">
        <f t="shared" si="3"/>
        <v>#N/A</v>
      </c>
      <c r="V41" s="154" t="e">
        <f>VLOOKUP(E41,'PC Receitas'!$O$4:$P$14,2,FALSE)</f>
        <v>#N/A</v>
      </c>
    </row>
    <row r="42" spans="3:22" ht="19.5" customHeight="1" thickTop="1" thickBot="1" x14ac:dyDescent="0.3">
      <c r="C42" s="58"/>
      <c r="D42" s="58" t="str">
        <f>IF(C42&lt;&gt;"",TEXT(C42,"00")&amp;"/06/"&amp;'Configurações Básicas'!$P$5,"")</f>
        <v/>
      </c>
      <c r="E42" s="58"/>
      <c r="F42" s="28"/>
      <c r="G42" s="58"/>
      <c r="H42" s="58"/>
      <c r="I42" s="167"/>
      <c r="J42" s="192"/>
      <c r="K42" s="168"/>
      <c r="L42" s="168"/>
      <c r="M42" s="56">
        <f>M41+IF(AND(K42="Pago",OR(E42='PC Receitas'!$O$4,E42='PC Receitas'!$O$5,E42='PC Receitas'!$O$6)),I42,IF(AND(K42="Pago",OR(E42='PC Receitas'!$O$7,E42='PC Receitas'!$O$8,E42='PC Receitas'!$O$9,E42='PC Receitas'!$O$10,E42='PC Receitas'!$O$11,E42='PC Receitas'!$O$12,E42='PC Receitas'!$O$13,E42='PC Receitas'!$O$14)),-I42,0))</f>
        <v>12927.7</v>
      </c>
      <c r="R42" s="153" t="e">
        <f t="shared" si="0"/>
        <v>#N/A</v>
      </c>
      <c r="S42" s="150" t="e">
        <f t="shared" si="1"/>
        <v>#N/A</v>
      </c>
      <c r="T42" s="150" t="e">
        <f t="shared" si="2"/>
        <v>#N/A</v>
      </c>
      <c r="U42" s="150" t="e">
        <f t="shared" si="3"/>
        <v>#N/A</v>
      </c>
      <c r="V42" s="154" t="e">
        <f>VLOOKUP(E42,'PC Receitas'!$O$4:$P$14,2,FALSE)</f>
        <v>#N/A</v>
      </c>
    </row>
    <row r="43" spans="3:22" ht="19.5" customHeight="1" thickTop="1" thickBot="1" x14ac:dyDescent="0.3">
      <c r="C43" s="58"/>
      <c r="D43" s="58" t="str">
        <f>IF(C43&lt;&gt;"",TEXT(C43,"00")&amp;"/06/"&amp;'Configurações Básicas'!$P$5,"")</f>
        <v/>
      </c>
      <c r="E43" s="58"/>
      <c r="F43" s="28"/>
      <c r="G43" s="58"/>
      <c r="H43" s="58"/>
      <c r="I43" s="167"/>
      <c r="J43" s="192"/>
      <c r="K43" s="168"/>
      <c r="L43" s="168"/>
      <c r="M43" s="56">
        <f>M42+IF(AND(K43="Pago",OR(E43='PC Receitas'!$O$4,E43='PC Receitas'!$O$5,E43='PC Receitas'!$O$6)),I43,IF(AND(K43="Pago",OR(E43='PC Receitas'!$O$7,E43='PC Receitas'!$O$8,E43='PC Receitas'!$O$9,E43='PC Receitas'!$O$10,E43='PC Receitas'!$O$11,E43='PC Receitas'!$O$12,E43='PC Receitas'!$O$13,E43='PC Receitas'!$O$14)),-I43,0))</f>
        <v>12927.7</v>
      </c>
      <c r="R43" s="153" t="e">
        <f t="shared" si="0"/>
        <v>#N/A</v>
      </c>
      <c r="S43" s="150" t="e">
        <f t="shared" si="1"/>
        <v>#N/A</v>
      </c>
      <c r="T43" s="150" t="e">
        <f t="shared" si="2"/>
        <v>#N/A</v>
      </c>
      <c r="U43" s="150" t="e">
        <f t="shared" si="3"/>
        <v>#N/A</v>
      </c>
      <c r="V43" s="154" t="e">
        <f>VLOOKUP(E43,'PC Receitas'!$O$4:$P$14,2,FALSE)</f>
        <v>#N/A</v>
      </c>
    </row>
    <row r="44" spans="3:22" ht="19.5" customHeight="1" thickTop="1" thickBot="1" x14ac:dyDescent="0.3">
      <c r="C44" s="58"/>
      <c r="D44" s="58" t="str">
        <f>IF(C44&lt;&gt;"",TEXT(C44,"00")&amp;"/06/"&amp;'Configurações Básicas'!$P$5,"")</f>
        <v/>
      </c>
      <c r="E44" s="58"/>
      <c r="F44" s="28"/>
      <c r="G44" s="58"/>
      <c r="H44" s="58"/>
      <c r="I44" s="167"/>
      <c r="J44" s="192"/>
      <c r="K44" s="168"/>
      <c r="L44" s="168"/>
      <c r="M44" s="56">
        <f>M43+IF(AND(K44="Pago",OR(E44='PC Receitas'!$O$4,E44='PC Receitas'!$O$5,E44='PC Receitas'!$O$6)),I44,IF(AND(K44="Pago",OR(E44='PC Receitas'!$O$7,E44='PC Receitas'!$O$8,E44='PC Receitas'!$O$9,E44='PC Receitas'!$O$10,E44='PC Receitas'!$O$11,E44='PC Receitas'!$O$12,E44='PC Receitas'!$O$13,E44='PC Receitas'!$O$14)),-I44,0))</f>
        <v>12927.7</v>
      </c>
      <c r="R44" s="153" t="e">
        <f t="shared" si="0"/>
        <v>#N/A</v>
      </c>
      <c r="S44" s="150" t="e">
        <f t="shared" si="1"/>
        <v>#N/A</v>
      </c>
      <c r="T44" s="150" t="e">
        <f t="shared" si="2"/>
        <v>#N/A</v>
      </c>
      <c r="U44" s="150" t="e">
        <f t="shared" si="3"/>
        <v>#N/A</v>
      </c>
      <c r="V44" s="154" t="e">
        <f>VLOOKUP(E44,'PC Receitas'!$O$4:$P$14,2,FALSE)</f>
        <v>#N/A</v>
      </c>
    </row>
    <row r="45" spans="3:22" ht="19.5" customHeight="1" thickTop="1" thickBot="1" x14ac:dyDescent="0.3">
      <c r="C45" s="58"/>
      <c r="D45" s="58" t="str">
        <f>IF(C45&lt;&gt;"",TEXT(C45,"00")&amp;"/06/"&amp;'Configurações Básicas'!$P$5,"")</f>
        <v/>
      </c>
      <c r="E45" s="58"/>
      <c r="F45" s="28"/>
      <c r="G45" s="58"/>
      <c r="H45" s="58"/>
      <c r="I45" s="167"/>
      <c r="J45" s="192"/>
      <c r="K45" s="168"/>
      <c r="L45" s="168"/>
      <c r="M45" s="56">
        <f>M44+IF(AND(K45="Pago",OR(E45='PC Receitas'!$O$4,E45='PC Receitas'!$O$5,E45='PC Receitas'!$O$6)),I45,IF(AND(K45="Pago",OR(E45='PC Receitas'!$O$7,E45='PC Receitas'!$O$8,E45='PC Receitas'!$O$9,E45='PC Receitas'!$O$10,E45='PC Receitas'!$O$11,E45='PC Receitas'!$O$12,E45='PC Receitas'!$O$13,E45='PC Receitas'!$O$14)),-I45,0))</f>
        <v>12927.7</v>
      </c>
      <c r="R45" s="153" t="e">
        <f t="shared" si="0"/>
        <v>#N/A</v>
      </c>
      <c r="S45" s="150" t="e">
        <f t="shared" si="1"/>
        <v>#N/A</v>
      </c>
      <c r="T45" s="150" t="e">
        <f t="shared" si="2"/>
        <v>#N/A</v>
      </c>
      <c r="U45" s="150" t="e">
        <f t="shared" si="3"/>
        <v>#N/A</v>
      </c>
      <c r="V45" s="154" t="e">
        <f>VLOOKUP(E45,'PC Receitas'!$O$4:$P$14,2,FALSE)</f>
        <v>#N/A</v>
      </c>
    </row>
    <row r="46" spans="3:22" ht="19.5" customHeight="1" thickTop="1" thickBot="1" x14ac:dyDescent="0.3">
      <c r="C46" s="58"/>
      <c r="D46" s="58" t="str">
        <f>IF(C46&lt;&gt;"",TEXT(C46,"00")&amp;"/06/"&amp;'Configurações Básicas'!$P$5,"")</f>
        <v/>
      </c>
      <c r="E46" s="58"/>
      <c r="F46" s="28"/>
      <c r="G46" s="58"/>
      <c r="H46" s="58"/>
      <c r="I46" s="167"/>
      <c r="J46" s="192"/>
      <c r="K46" s="168"/>
      <c r="L46" s="168"/>
      <c r="M46" s="56">
        <f>M45+IF(AND(K46="Pago",OR(E46='PC Receitas'!$O$4,E46='PC Receitas'!$O$5,E46='PC Receitas'!$O$6)),I46,IF(AND(K46="Pago",OR(E46='PC Receitas'!$O$7,E46='PC Receitas'!$O$8,E46='PC Receitas'!$O$9,E46='PC Receitas'!$O$10,E46='PC Receitas'!$O$11,E46='PC Receitas'!$O$12,E46='PC Receitas'!$O$13,E46='PC Receitas'!$O$14)),-I46,0))</f>
        <v>12927.7</v>
      </c>
      <c r="R46" s="153" t="e">
        <f t="shared" si="0"/>
        <v>#N/A</v>
      </c>
      <c r="S46" s="150" t="e">
        <f t="shared" si="1"/>
        <v>#N/A</v>
      </c>
      <c r="T46" s="150" t="e">
        <f t="shared" si="2"/>
        <v>#N/A</v>
      </c>
      <c r="U46" s="150" t="e">
        <f t="shared" si="3"/>
        <v>#N/A</v>
      </c>
      <c r="V46" s="154" t="e">
        <f>VLOOKUP(E46,'PC Receitas'!$O$4:$P$14,2,FALSE)</f>
        <v>#N/A</v>
      </c>
    </row>
    <row r="47" spans="3:22" ht="19.5" customHeight="1" thickTop="1" thickBot="1" x14ac:dyDescent="0.3">
      <c r="C47" s="58"/>
      <c r="D47" s="58" t="str">
        <f>IF(C47&lt;&gt;"",TEXT(C47,"00")&amp;"/06/"&amp;'Configurações Básicas'!$P$5,"")</f>
        <v/>
      </c>
      <c r="E47" s="58"/>
      <c r="F47" s="28"/>
      <c r="G47" s="28"/>
      <c r="H47" s="28"/>
      <c r="I47" s="167"/>
      <c r="J47" s="192"/>
      <c r="K47" s="168"/>
      <c r="L47" s="168"/>
      <c r="M47" s="56">
        <f>M46+IF(AND(K47="Pago",OR(E47='PC Receitas'!$O$4,E47='PC Receitas'!$O$5,E47='PC Receitas'!$O$6)),I47,IF(AND(K47="Pago",OR(E47='PC Receitas'!$O$7,E47='PC Receitas'!$O$8,E47='PC Receitas'!$O$9,E47='PC Receitas'!$O$10,E47='PC Receitas'!$O$11,E47='PC Receitas'!$O$12,E47='PC Receitas'!$O$13,E47='PC Receitas'!$O$14)),-I47,0))</f>
        <v>12927.7</v>
      </c>
      <c r="R47" s="153" t="e">
        <f t="shared" si="0"/>
        <v>#N/A</v>
      </c>
      <c r="S47" s="150" t="e">
        <f t="shared" si="1"/>
        <v>#N/A</v>
      </c>
      <c r="T47" s="150" t="e">
        <f t="shared" si="2"/>
        <v>#N/A</v>
      </c>
      <c r="U47" s="150" t="e">
        <f t="shared" si="3"/>
        <v>#N/A</v>
      </c>
      <c r="V47" s="154" t="e">
        <f>VLOOKUP(E47,'PC Receitas'!$O$4:$P$14,2,FALSE)</f>
        <v>#N/A</v>
      </c>
    </row>
    <row r="48" spans="3:22" ht="19.5" customHeight="1" thickTop="1" thickBot="1" x14ac:dyDescent="0.3">
      <c r="C48" s="58"/>
      <c r="D48" s="58" t="str">
        <f>IF(C48&lt;&gt;"",TEXT(C48,"00")&amp;"/06/"&amp;'Configurações Básicas'!$P$5,"")</f>
        <v/>
      </c>
      <c r="E48" s="58"/>
      <c r="F48" s="28"/>
      <c r="G48" s="58"/>
      <c r="H48" s="58"/>
      <c r="I48" s="167"/>
      <c r="J48" s="192"/>
      <c r="K48" s="168"/>
      <c r="L48" s="168"/>
      <c r="M48" s="56">
        <f>M47+IF(AND(K48="Pago",OR(E48='PC Receitas'!$O$4,E48='PC Receitas'!$O$5,E48='PC Receitas'!$O$6)),I48,IF(AND(K48="Pago",OR(E48='PC Receitas'!$O$7,E48='PC Receitas'!$O$8,E48='PC Receitas'!$O$9,E48='PC Receitas'!$O$10,E48='PC Receitas'!$O$11,E48='PC Receitas'!$O$12,E48='PC Receitas'!$O$13,E48='PC Receitas'!$O$14)),-I48,0))</f>
        <v>12927.7</v>
      </c>
      <c r="R48" s="153" t="e">
        <f t="shared" si="0"/>
        <v>#N/A</v>
      </c>
      <c r="S48" s="150" t="e">
        <f t="shared" si="1"/>
        <v>#N/A</v>
      </c>
      <c r="T48" s="150" t="e">
        <f t="shared" si="2"/>
        <v>#N/A</v>
      </c>
      <c r="U48" s="150" t="e">
        <f t="shared" si="3"/>
        <v>#N/A</v>
      </c>
      <c r="V48" s="154" t="e">
        <f>VLOOKUP(E48,'PC Receitas'!$O$4:$P$14,2,FALSE)</f>
        <v>#N/A</v>
      </c>
    </row>
    <row r="49" spans="3:22" ht="19.5" customHeight="1" thickTop="1" thickBot="1" x14ac:dyDescent="0.3">
      <c r="C49" s="58"/>
      <c r="D49" s="58" t="str">
        <f>IF(C49&lt;&gt;"",TEXT(C49,"00")&amp;"/06/"&amp;'Configurações Básicas'!$P$5,"")</f>
        <v/>
      </c>
      <c r="E49" s="58"/>
      <c r="F49" s="28"/>
      <c r="G49" s="58"/>
      <c r="H49" s="58"/>
      <c r="I49" s="167"/>
      <c r="J49" s="192"/>
      <c r="K49" s="168"/>
      <c r="L49" s="168"/>
      <c r="M49" s="56">
        <f>M48+IF(AND(K49="Pago",OR(E49='PC Receitas'!$O$4,E49='PC Receitas'!$O$5,E49='PC Receitas'!$O$6)),I49,IF(AND(K49="Pago",OR(E49='PC Receitas'!$O$7,E49='PC Receitas'!$O$8,E49='PC Receitas'!$O$9,E49='PC Receitas'!$O$10,E49='PC Receitas'!$O$11,E49='PC Receitas'!$O$12,E49='PC Receitas'!$O$13,E49='PC Receitas'!$O$14)),-I49,0))</f>
        <v>12927.7</v>
      </c>
      <c r="R49" s="153" t="e">
        <f t="shared" si="0"/>
        <v>#N/A</v>
      </c>
      <c r="S49" s="150" t="e">
        <f t="shared" si="1"/>
        <v>#N/A</v>
      </c>
      <c r="T49" s="150" t="e">
        <f t="shared" si="2"/>
        <v>#N/A</v>
      </c>
      <c r="U49" s="150" t="e">
        <f t="shared" si="3"/>
        <v>#N/A</v>
      </c>
      <c r="V49" s="154" t="e">
        <f>VLOOKUP(E49,'PC Receitas'!$O$4:$P$14,2,FALSE)</f>
        <v>#N/A</v>
      </c>
    </row>
    <row r="50" spans="3:22" ht="19.5" customHeight="1" thickTop="1" thickBot="1" x14ac:dyDescent="0.3">
      <c r="C50" s="58"/>
      <c r="D50" s="58" t="str">
        <f>IF(C50&lt;&gt;"",TEXT(C50,"00")&amp;"/06/"&amp;'Configurações Básicas'!$P$5,"")</f>
        <v/>
      </c>
      <c r="E50" s="58"/>
      <c r="F50" s="28"/>
      <c r="G50" s="58"/>
      <c r="H50" s="58"/>
      <c r="I50" s="167"/>
      <c r="J50" s="192"/>
      <c r="K50" s="168"/>
      <c r="L50" s="168"/>
      <c r="M50" s="56">
        <f>M49+IF(AND(K50="Pago",OR(E50='PC Receitas'!$O$4,E50='PC Receitas'!$O$5,E50='PC Receitas'!$O$6)),I50,IF(AND(K50="Pago",OR(E50='PC Receitas'!$O$7,E50='PC Receitas'!$O$8,E50='PC Receitas'!$O$9,E50='PC Receitas'!$O$10,E50='PC Receitas'!$O$11,E50='PC Receitas'!$O$12,E50='PC Receitas'!$O$13,E50='PC Receitas'!$O$14)),-I50,0))</f>
        <v>12927.7</v>
      </c>
      <c r="R50" s="153" t="e">
        <f t="shared" si="0"/>
        <v>#N/A</v>
      </c>
      <c r="S50" s="150" t="e">
        <f t="shared" si="1"/>
        <v>#N/A</v>
      </c>
      <c r="T50" s="150" t="e">
        <f t="shared" si="2"/>
        <v>#N/A</v>
      </c>
      <c r="U50" s="150" t="e">
        <f t="shared" si="3"/>
        <v>#N/A</v>
      </c>
      <c r="V50" s="154" t="e">
        <f>VLOOKUP(E50,'PC Receitas'!$O$4:$P$14,2,FALSE)</f>
        <v>#N/A</v>
      </c>
    </row>
    <row r="51" spans="3:22" ht="19.5" customHeight="1" thickTop="1" thickBot="1" x14ac:dyDescent="0.3">
      <c r="C51" s="58"/>
      <c r="D51" s="58" t="str">
        <f>IF(C51&lt;&gt;"",TEXT(C51,"00")&amp;"/06/"&amp;'Configurações Básicas'!$P$5,"")</f>
        <v/>
      </c>
      <c r="E51" s="58"/>
      <c r="F51" s="28"/>
      <c r="G51" s="58"/>
      <c r="H51" s="58"/>
      <c r="I51" s="167"/>
      <c r="J51" s="192"/>
      <c r="K51" s="168"/>
      <c r="L51" s="168"/>
      <c r="M51" s="56">
        <f>M50+IF(AND(K51="Pago",OR(E51='PC Receitas'!$O$4,E51='PC Receitas'!$O$5,E51='PC Receitas'!$O$6)),I51,IF(AND(K51="Pago",OR(E51='PC Receitas'!$O$7,E51='PC Receitas'!$O$8,E51='PC Receitas'!$O$9,E51='PC Receitas'!$O$10,E51='PC Receitas'!$O$11,E51='PC Receitas'!$O$12,E51='PC Receitas'!$O$13,E51='PC Receitas'!$O$14)),-I51,0))</f>
        <v>12927.7</v>
      </c>
      <c r="R51" s="153" t="e">
        <f t="shared" si="0"/>
        <v>#N/A</v>
      </c>
      <c r="S51" s="150" t="e">
        <f t="shared" si="1"/>
        <v>#N/A</v>
      </c>
      <c r="T51" s="150" t="e">
        <f t="shared" si="2"/>
        <v>#N/A</v>
      </c>
      <c r="U51" s="150" t="e">
        <f t="shared" si="3"/>
        <v>#N/A</v>
      </c>
      <c r="V51" s="154" t="e">
        <f>VLOOKUP(E51,'PC Receitas'!$O$4:$P$14,2,FALSE)</f>
        <v>#N/A</v>
      </c>
    </row>
    <row r="52" spans="3:22" ht="19.5" customHeight="1" thickTop="1" thickBot="1" x14ac:dyDescent="0.3">
      <c r="C52" s="58"/>
      <c r="D52" s="58" t="str">
        <f>IF(C52&lt;&gt;"",TEXT(C52,"00")&amp;"/06/"&amp;'Configurações Básicas'!$P$5,"")</f>
        <v/>
      </c>
      <c r="E52" s="58"/>
      <c r="F52" s="28"/>
      <c r="G52" s="58"/>
      <c r="H52" s="58"/>
      <c r="I52" s="167"/>
      <c r="J52" s="192"/>
      <c r="K52" s="168"/>
      <c r="L52" s="168"/>
      <c r="M52" s="56">
        <f>M51+IF(AND(K52="Pago",OR(E52='PC Receitas'!$O$4,E52='PC Receitas'!$O$5,E52='PC Receitas'!$O$6)),I52,IF(AND(K52="Pago",OR(E52='PC Receitas'!$O$7,E52='PC Receitas'!$O$8,E52='PC Receitas'!$O$9,E52='PC Receitas'!$O$10,E52='PC Receitas'!$O$11,E52='PC Receitas'!$O$12,E52='PC Receitas'!$O$13,E52='PC Receitas'!$O$14)),-I52,0))</f>
        <v>12927.7</v>
      </c>
      <c r="R52" s="153" t="e">
        <f t="shared" si="0"/>
        <v>#N/A</v>
      </c>
      <c r="S52" s="150" t="e">
        <f t="shared" si="1"/>
        <v>#N/A</v>
      </c>
      <c r="T52" s="150" t="e">
        <f t="shared" si="2"/>
        <v>#N/A</v>
      </c>
      <c r="U52" s="150" t="e">
        <f t="shared" si="3"/>
        <v>#N/A</v>
      </c>
      <c r="V52" s="154" t="e">
        <f>VLOOKUP(E52,'PC Receitas'!$O$4:$P$14,2,FALSE)</f>
        <v>#N/A</v>
      </c>
    </row>
    <row r="53" spans="3:22" ht="19.5" customHeight="1" thickTop="1" thickBot="1" x14ac:dyDescent="0.3">
      <c r="C53" s="58"/>
      <c r="D53" s="58" t="str">
        <f>IF(C53&lt;&gt;"",TEXT(C53,"00")&amp;"/06/"&amp;'Configurações Básicas'!$P$5,"")</f>
        <v/>
      </c>
      <c r="E53" s="58"/>
      <c r="F53" s="28"/>
      <c r="G53" s="28"/>
      <c r="H53" s="28"/>
      <c r="I53" s="167"/>
      <c r="J53" s="192"/>
      <c r="K53" s="168"/>
      <c r="L53" s="168"/>
      <c r="M53" s="56">
        <f>M52+IF(AND(K53="Pago",OR(E53='PC Receitas'!$O$4,E53='PC Receitas'!$O$5,E53='PC Receitas'!$O$6)),I53,IF(AND(K53="Pago",OR(E53='PC Receitas'!$O$7,E53='PC Receitas'!$O$8,E53='PC Receitas'!$O$9,E53='PC Receitas'!$O$10,E53='PC Receitas'!$O$11,E53='PC Receitas'!$O$12,E53='PC Receitas'!$O$13,E53='PC Receitas'!$O$14)),-I53,0))</f>
        <v>12927.7</v>
      </c>
      <c r="R53" s="153" t="e">
        <f t="shared" si="0"/>
        <v>#N/A</v>
      </c>
      <c r="S53" s="150" t="e">
        <f t="shared" si="1"/>
        <v>#N/A</v>
      </c>
      <c r="T53" s="150" t="e">
        <f t="shared" si="2"/>
        <v>#N/A</v>
      </c>
      <c r="U53" s="150" t="e">
        <f t="shared" si="3"/>
        <v>#N/A</v>
      </c>
      <c r="V53" s="154" t="e">
        <f>VLOOKUP(E53,'PC Receitas'!$O$4:$P$14,2,FALSE)</f>
        <v>#N/A</v>
      </c>
    </row>
    <row r="54" spans="3:22" ht="19.5" customHeight="1" thickTop="1" thickBot="1" x14ac:dyDescent="0.3">
      <c r="C54" s="58"/>
      <c r="D54" s="58" t="str">
        <f>IF(C54&lt;&gt;"",TEXT(C54,"00")&amp;"/06/"&amp;'Configurações Básicas'!$P$5,"")</f>
        <v/>
      </c>
      <c r="E54" s="58"/>
      <c r="F54" s="28"/>
      <c r="G54" s="28"/>
      <c r="H54" s="28"/>
      <c r="I54" s="167"/>
      <c r="J54" s="192"/>
      <c r="K54" s="168"/>
      <c r="L54" s="168"/>
      <c r="M54" s="56">
        <f>M53+IF(AND(K54="Pago",OR(E54='PC Receitas'!$O$4,E54='PC Receitas'!$O$5,E54='PC Receitas'!$O$6)),I54,IF(AND(K54="Pago",OR(E54='PC Receitas'!$O$7,E54='PC Receitas'!$O$8,E54='PC Receitas'!$O$9,E54='PC Receitas'!$O$10,E54='PC Receitas'!$O$11,E54='PC Receitas'!$O$12,E54='PC Receitas'!$O$13,E54='PC Receitas'!$O$14)),-I54,0))</f>
        <v>12927.7</v>
      </c>
      <c r="R54" s="153" t="e">
        <f t="shared" si="0"/>
        <v>#N/A</v>
      </c>
      <c r="S54" s="150" t="e">
        <f t="shared" si="1"/>
        <v>#N/A</v>
      </c>
      <c r="T54" s="150" t="e">
        <f t="shared" si="2"/>
        <v>#N/A</v>
      </c>
      <c r="U54" s="150" t="e">
        <f t="shared" si="3"/>
        <v>#N/A</v>
      </c>
      <c r="V54" s="154" t="e">
        <f>VLOOKUP(E54,'PC Receitas'!$O$4:$P$14,2,FALSE)</f>
        <v>#N/A</v>
      </c>
    </row>
    <row r="55" spans="3:22" ht="19.5" customHeight="1" thickTop="1" thickBot="1" x14ac:dyDescent="0.3">
      <c r="C55" s="58"/>
      <c r="D55" s="58" t="str">
        <f>IF(C55&lt;&gt;"",TEXT(C55,"00")&amp;"/06/"&amp;'Configurações Básicas'!$P$5,"")</f>
        <v/>
      </c>
      <c r="E55" s="58"/>
      <c r="F55" s="28"/>
      <c r="G55" s="28"/>
      <c r="H55" s="28"/>
      <c r="I55" s="167"/>
      <c r="J55" s="192"/>
      <c r="K55" s="168"/>
      <c r="L55" s="168"/>
      <c r="M55" s="56">
        <f>M54+IF(AND(K55="Pago",OR(E55='PC Receitas'!$O$4,E55='PC Receitas'!$O$5,E55='PC Receitas'!$O$6)),I55,IF(AND(K55="Pago",OR(E55='PC Receitas'!$O$7,E55='PC Receitas'!$O$8,E55='PC Receitas'!$O$9,E55='PC Receitas'!$O$10,E55='PC Receitas'!$O$11,E55='PC Receitas'!$O$12,E55='PC Receitas'!$O$13,E55='PC Receitas'!$O$14)),-I55,0))</f>
        <v>12927.7</v>
      </c>
      <c r="R55" s="153" t="e">
        <f t="shared" si="0"/>
        <v>#N/A</v>
      </c>
      <c r="S55" s="150" t="e">
        <f t="shared" si="1"/>
        <v>#N/A</v>
      </c>
      <c r="T55" s="150" t="e">
        <f t="shared" si="2"/>
        <v>#N/A</v>
      </c>
      <c r="U55" s="150" t="e">
        <f t="shared" si="3"/>
        <v>#N/A</v>
      </c>
      <c r="V55" s="154" t="e">
        <f>VLOOKUP(E55,'PC Receitas'!$O$4:$P$14,2,FALSE)</f>
        <v>#N/A</v>
      </c>
    </row>
    <row r="56" spans="3:22" ht="19.5" customHeight="1" thickTop="1" thickBot="1" x14ac:dyDescent="0.3">
      <c r="C56" s="58"/>
      <c r="D56" s="58" t="str">
        <f>IF(C56&lt;&gt;"",TEXT(C56,"00")&amp;"/06/"&amp;'Configurações Básicas'!$P$5,"")</f>
        <v/>
      </c>
      <c r="E56" s="58"/>
      <c r="F56" s="28"/>
      <c r="G56" s="58"/>
      <c r="H56" s="58"/>
      <c r="I56" s="167"/>
      <c r="J56" s="192"/>
      <c r="K56" s="168"/>
      <c r="L56" s="168"/>
      <c r="M56" s="56">
        <f>M55+IF(AND(K56="Pago",OR(E56='PC Receitas'!$O$4,E56='PC Receitas'!$O$5,E56='PC Receitas'!$O$6)),I56,IF(AND(K56="Pago",OR(E56='PC Receitas'!$O$7,E56='PC Receitas'!$O$8,E56='PC Receitas'!$O$9,E56='PC Receitas'!$O$10,E56='PC Receitas'!$O$11,E56='PC Receitas'!$O$12,E56='PC Receitas'!$O$13,E56='PC Receitas'!$O$14)),-I56,0))</f>
        <v>12927.7</v>
      </c>
      <c r="R56" s="153" t="e">
        <f t="shared" si="0"/>
        <v>#N/A</v>
      </c>
      <c r="S56" s="150" t="e">
        <f t="shared" si="1"/>
        <v>#N/A</v>
      </c>
      <c r="T56" s="150" t="e">
        <f t="shared" si="2"/>
        <v>#N/A</v>
      </c>
      <c r="U56" s="150" t="e">
        <f t="shared" si="3"/>
        <v>#N/A</v>
      </c>
      <c r="V56" s="154" t="e">
        <f>VLOOKUP(E56,'PC Receitas'!$O$4:$P$14,2,FALSE)</f>
        <v>#N/A</v>
      </c>
    </row>
    <row r="57" spans="3:22" ht="19.5" customHeight="1" thickTop="1" thickBot="1" x14ac:dyDescent="0.3">
      <c r="C57" s="58"/>
      <c r="D57" s="58" t="str">
        <f>IF(C57&lt;&gt;"",TEXT(C57,"00")&amp;"/06/"&amp;'Configurações Básicas'!$P$5,"")</f>
        <v/>
      </c>
      <c r="E57" s="58"/>
      <c r="F57" s="28"/>
      <c r="G57" s="58"/>
      <c r="H57" s="58"/>
      <c r="I57" s="167"/>
      <c r="J57" s="192"/>
      <c r="K57" s="168"/>
      <c r="L57" s="168"/>
      <c r="M57" s="56">
        <f>M56+IF(AND(K57="Pago",OR(E57='PC Receitas'!$O$4,E57='PC Receitas'!$O$5,E57='PC Receitas'!$O$6)),I57,IF(AND(K57="Pago",OR(E57='PC Receitas'!$O$7,E57='PC Receitas'!$O$8,E57='PC Receitas'!$O$9,E57='PC Receitas'!$O$10,E57='PC Receitas'!$O$11,E57='PC Receitas'!$O$12,E57='PC Receitas'!$O$13,E57='PC Receitas'!$O$14)),-I57,0))</f>
        <v>12927.7</v>
      </c>
      <c r="R57" s="153" t="e">
        <f t="shared" si="0"/>
        <v>#N/A</v>
      </c>
      <c r="S57" s="150" t="e">
        <f t="shared" si="1"/>
        <v>#N/A</v>
      </c>
      <c r="T57" s="150" t="e">
        <f t="shared" si="2"/>
        <v>#N/A</v>
      </c>
      <c r="U57" s="150" t="e">
        <f t="shared" si="3"/>
        <v>#N/A</v>
      </c>
      <c r="V57" s="154" t="e">
        <f>VLOOKUP(E57,'PC Receitas'!$O$4:$P$14,2,FALSE)</f>
        <v>#N/A</v>
      </c>
    </row>
    <row r="58" spans="3:22" ht="19.5" customHeight="1" thickTop="1" thickBot="1" x14ac:dyDescent="0.3">
      <c r="C58" s="58"/>
      <c r="D58" s="58" t="str">
        <f>IF(C58&lt;&gt;"",TEXT(C58,"00")&amp;"/06/"&amp;'Configurações Básicas'!$P$5,"")</f>
        <v/>
      </c>
      <c r="E58" s="58"/>
      <c r="F58" s="28"/>
      <c r="G58" s="58"/>
      <c r="H58" s="58"/>
      <c r="I58" s="167"/>
      <c r="J58" s="192"/>
      <c r="K58" s="168"/>
      <c r="L58" s="168"/>
      <c r="M58" s="56">
        <f>M57+IF(AND(K58="Pago",OR(E58='PC Receitas'!$O$4,E58='PC Receitas'!$O$5,E58='PC Receitas'!$O$6)),I58,IF(AND(K58="Pago",OR(E58='PC Receitas'!$O$7,E58='PC Receitas'!$O$8,E58='PC Receitas'!$O$9,E58='PC Receitas'!$O$10,E58='PC Receitas'!$O$11,E58='PC Receitas'!$O$12,E58='PC Receitas'!$O$13,E58='PC Receitas'!$O$14)),-I58,0))</f>
        <v>12927.7</v>
      </c>
      <c r="R58" s="153" t="e">
        <f t="shared" si="0"/>
        <v>#N/A</v>
      </c>
      <c r="S58" s="150" t="e">
        <f t="shared" si="1"/>
        <v>#N/A</v>
      </c>
      <c r="T58" s="150" t="e">
        <f t="shared" si="2"/>
        <v>#N/A</v>
      </c>
      <c r="U58" s="150" t="e">
        <f t="shared" si="3"/>
        <v>#N/A</v>
      </c>
      <c r="V58" s="154" t="e">
        <f>VLOOKUP(E58,'PC Receitas'!$O$4:$P$14,2,FALSE)</f>
        <v>#N/A</v>
      </c>
    </row>
    <row r="59" spans="3:22" ht="19.5" customHeight="1" thickTop="1" thickBot="1" x14ac:dyDescent="0.3">
      <c r="C59" s="58"/>
      <c r="D59" s="58" t="str">
        <f>IF(C59&lt;&gt;"",TEXT(C59,"00")&amp;"/06/"&amp;'Configurações Básicas'!$P$5,"")</f>
        <v/>
      </c>
      <c r="E59" s="58"/>
      <c r="F59" s="28"/>
      <c r="G59" s="28"/>
      <c r="H59" s="28"/>
      <c r="I59" s="167"/>
      <c r="J59" s="192"/>
      <c r="K59" s="168"/>
      <c r="L59" s="168"/>
      <c r="M59" s="56">
        <f>M58+IF(AND(K59="Pago",OR(E59='PC Receitas'!$O$4,E59='PC Receitas'!$O$5,E59='PC Receitas'!$O$6)),I59,IF(AND(K59="Pago",OR(E59='PC Receitas'!$O$7,E59='PC Receitas'!$O$8,E59='PC Receitas'!$O$9,E59='PC Receitas'!$O$10,E59='PC Receitas'!$O$11,E59='PC Receitas'!$O$12,E59='PC Receitas'!$O$13,E59='PC Receitas'!$O$14)),-I59,0))</f>
        <v>12927.7</v>
      </c>
      <c r="R59" s="153" t="e">
        <f t="shared" si="0"/>
        <v>#N/A</v>
      </c>
      <c r="S59" s="150" t="e">
        <f t="shared" si="1"/>
        <v>#N/A</v>
      </c>
      <c r="T59" s="150" t="e">
        <f t="shared" si="2"/>
        <v>#N/A</v>
      </c>
      <c r="U59" s="150" t="e">
        <f t="shared" si="3"/>
        <v>#N/A</v>
      </c>
      <c r="V59" s="154" t="e">
        <f>VLOOKUP(E59,'PC Receitas'!$O$4:$P$14,2,FALSE)</f>
        <v>#N/A</v>
      </c>
    </row>
    <row r="60" spans="3:22" ht="19.5" customHeight="1" thickTop="1" thickBot="1" x14ac:dyDescent="0.3">
      <c r="C60" s="58"/>
      <c r="D60" s="58" t="str">
        <f>IF(C60&lt;&gt;"",TEXT(C60,"00")&amp;"/06/"&amp;'Configurações Básicas'!$P$5,"")</f>
        <v/>
      </c>
      <c r="E60" s="58"/>
      <c r="F60" s="28"/>
      <c r="G60" s="58"/>
      <c r="H60" s="58"/>
      <c r="I60" s="167"/>
      <c r="J60" s="192"/>
      <c r="K60" s="168"/>
      <c r="L60" s="168"/>
      <c r="M60" s="56">
        <f>M59+IF(AND(K60="Pago",OR(E60='PC Receitas'!$O$4,E60='PC Receitas'!$O$5,E60='PC Receitas'!$O$6)),I60,IF(AND(K60="Pago",OR(E60='PC Receitas'!$O$7,E60='PC Receitas'!$O$8,E60='PC Receitas'!$O$9,E60='PC Receitas'!$O$10,E60='PC Receitas'!$O$11,E60='PC Receitas'!$O$12,E60='PC Receitas'!$O$13,E60='PC Receitas'!$O$14)),-I60,0))</f>
        <v>12927.7</v>
      </c>
      <c r="R60" s="153" t="e">
        <f t="shared" si="0"/>
        <v>#N/A</v>
      </c>
      <c r="S60" s="150" t="e">
        <f t="shared" si="1"/>
        <v>#N/A</v>
      </c>
      <c r="T60" s="150" t="e">
        <f t="shared" si="2"/>
        <v>#N/A</v>
      </c>
      <c r="U60" s="150" t="e">
        <f t="shared" si="3"/>
        <v>#N/A</v>
      </c>
      <c r="V60" s="154" t="e">
        <f>VLOOKUP(E60,'PC Receitas'!$O$4:$P$14,2,FALSE)</f>
        <v>#N/A</v>
      </c>
    </row>
    <row r="61" spans="3:22" ht="19.5" customHeight="1" thickTop="1" thickBot="1" x14ac:dyDescent="0.3">
      <c r="C61" s="58"/>
      <c r="D61" s="58" t="str">
        <f>IF(C61&lt;&gt;"",TEXT(C61,"00")&amp;"/06/"&amp;'Configurações Básicas'!$P$5,"")</f>
        <v/>
      </c>
      <c r="E61" s="58"/>
      <c r="F61" s="28"/>
      <c r="G61" s="58"/>
      <c r="H61" s="58"/>
      <c r="I61" s="167"/>
      <c r="J61" s="192"/>
      <c r="K61" s="168"/>
      <c r="L61" s="168"/>
      <c r="M61" s="56">
        <f>M60+IF(AND(K61="Pago",OR(E61='PC Receitas'!$O$4,E61='PC Receitas'!$O$5,E61='PC Receitas'!$O$6)),I61,IF(AND(K61="Pago",OR(E61='PC Receitas'!$O$7,E61='PC Receitas'!$O$8,E61='PC Receitas'!$O$9,E61='PC Receitas'!$O$10,E61='PC Receitas'!$O$11,E61='PC Receitas'!$O$12,E61='PC Receitas'!$O$13,E61='PC Receitas'!$O$14)),-I61,0))</f>
        <v>12927.7</v>
      </c>
      <c r="R61" s="153" t="e">
        <f t="shared" si="0"/>
        <v>#N/A</v>
      </c>
      <c r="S61" s="150" t="e">
        <f t="shared" si="1"/>
        <v>#N/A</v>
      </c>
      <c r="T61" s="150" t="e">
        <f t="shared" si="2"/>
        <v>#N/A</v>
      </c>
      <c r="U61" s="150" t="e">
        <f t="shared" si="3"/>
        <v>#N/A</v>
      </c>
      <c r="V61" s="154" t="e">
        <f>VLOOKUP(E61,'PC Receitas'!$O$4:$P$14,2,FALSE)</f>
        <v>#N/A</v>
      </c>
    </row>
    <row r="62" spans="3:22" ht="19.5" customHeight="1" thickTop="1" thickBot="1" x14ac:dyDescent="0.3">
      <c r="C62" s="58"/>
      <c r="D62" s="58" t="str">
        <f>IF(C62&lt;&gt;"",TEXT(C62,"00")&amp;"/06/"&amp;'Configurações Básicas'!$P$5,"")</f>
        <v/>
      </c>
      <c r="E62" s="58"/>
      <c r="F62" s="28"/>
      <c r="G62" s="58"/>
      <c r="H62" s="58"/>
      <c r="I62" s="167"/>
      <c r="J62" s="192"/>
      <c r="K62" s="168"/>
      <c r="L62" s="168"/>
      <c r="M62" s="56">
        <f>M61+IF(AND(K62="Pago",OR(E62='PC Receitas'!$O$4,E62='PC Receitas'!$O$5,E62='PC Receitas'!$O$6)),I62,IF(AND(K62="Pago",OR(E62='PC Receitas'!$O$7,E62='PC Receitas'!$O$8,E62='PC Receitas'!$O$9,E62='PC Receitas'!$O$10,E62='PC Receitas'!$O$11,E62='PC Receitas'!$O$12,E62='PC Receitas'!$O$13,E62='PC Receitas'!$O$14)),-I62,0))</f>
        <v>12927.7</v>
      </c>
      <c r="R62" s="153" t="e">
        <f t="shared" si="0"/>
        <v>#N/A</v>
      </c>
      <c r="S62" s="150" t="e">
        <f t="shared" si="1"/>
        <v>#N/A</v>
      </c>
      <c r="T62" s="150" t="e">
        <f t="shared" si="2"/>
        <v>#N/A</v>
      </c>
      <c r="U62" s="150" t="e">
        <f t="shared" si="3"/>
        <v>#N/A</v>
      </c>
      <c r="V62" s="154" t="e">
        <f>VLOOKUP(E62,'PC Receitas'!$O$4:$P$14,2,FALSE)</f>
        <v>#N/A</v>
      </c>
    </row>
    <row r="63" spans="3:22" ht="19.5" customHeight="1" thickTop="1" thickBot="1" x14ac:dyDescent="0.3">
      <c r="C63" s="58"/>
      <c r="D63" s="58" t="str">
        <f>IF(C63&lt;&gt;"",TEXT(C63,"00")&amp;"/06/"&amp;'Configurações Básicas'!$P$5,"")</f>
        <v/>
      </c>
      <c r="E63" s="58"/>
      <c r="F63" s="28"/>
      <c r="G63" s="58"/>
      <c r="H63" s="58"/>
      <c r="I63" s="167"/>
      <c r="J63" s="192"/>
      <c r="K63" s="168"/>
      <c r="L63" s="168"/>
      <c r="M63" s="56">
        <f>M62+IF(AND(K63="Pago",OR(E63='PC Receitas'!$O$4,E63='PC Receitas'!$O$5,E63='PC Receitas'!$O$6)),I63,IF(AND(K63="Pago",OR(E63='PC Receitas'!$O$7,E63='PC Receitas'!$O$8,E63='PC Receitas'!$O$9,E63='PC Receitas'!$O$10,E63='PC Receitas'!$O$11,E63='PC Receitas'!$O$12,E63='PC Receitas'!$O$13,E63='PC Receitas'!$O$14)),-I63,0))</f>
        <v>12927.7</v>
      </c>
      <c r="R63" s="153" t="e">
        <f t="shared" si="0"/>
        <v>#N/A</v>
      </c>
      <c r="S63" s="150" t="e">
        <f t="shared" si="1"/>
        <v>#N/A</v>
      </c>
      <c r="T63" s="150" t="e">
        <f t="shared" si="2"/>
        <v>#N/A</v>
      </c>
      <c r="U63" s="150" t="e">
        <f t="shared" si="3"/>
        <v>#N/A</v>
      </c>
      <c r="V63" s="154" t="e">
        <f>VLOOKUP(E63,'PC Receitas'!$O$4:$P$14,2,FALSE)</f>
        <v>#N/A</v>
      </c>
    </row>
    <row r="64" spans="3:22" ht="19.5" customHeight="1" thickTop="1" thickBot="1" x14ac:dyDescent="0.3">
      <c r="C64" s="58"/>
      <c r="D64" s="58" t="str">
        <f>IF(C64&lt;&gt;"",TEXT(C64,"00")&amp;"/06/"&amp;'Configurações Básicas'!$P$5,"")</f>
        <v/>
      </c>
      <c r="E64" s="58"/>
      <c r="F64" s="28"/>
      <c r="G64" s="28"/>
      <c r="H64" s="28"/>
      <c r="I64" s="167"/>
      <c r="J64" s="192"/>
      <c r="K64" s="168"/>
      <c r="L64" s="168"/>
      <c r="M64" s="56">
        <f>M63+IF(AND(K64="Pago",OR(E64='PC Receitas'!$O$4,E64='PC Receitas'!$O$5,E64='PC Receitas'!$O$6)),I64,IF(AND(K64="Pago",OR(E64='PC Receitas'!$O$7,E64='PC Receitas'!$O$8,E64='PC Receitas'!$O$9,E64='PC Receitas'!$O$10,E64='PC Receitas'!$O$11,E64='PC Receitas'!$O$12,E64='PC Receitas'!$O$13,E64='PC Receitas'!$O$14)),-I64,0))</f>
        <v>12927.7</v>
      </c>
      <c r="R64" s="153" t="e">
        <f t="shared" si="0"/>
        <v>#N/A</v>
      </c>
      <c r="S64" s="150" t="e">
        <f t="shared" si="1"/>
        <v>#N/A</v>
      </c>
      <c r="T64" s="150" t="e">
        <f t="shared" si="2"/>
        <v>#N/A</v>
      </c>
      <c r="U64" s="150" t="e">
        <f t="shared" si="3"/>
        <v>#N/A</v>
      </c>
      <c r="V64" s="154" t="e">
        <f>VLOOKUP(E64,'PC Receitas'!$O$4:$P$14,2,FALSE)</f>
        <v>#N/A</v>
      </c>
    </row>
    <row r="65" spans="3:22" ht="19.5" customHeight="1" thickTop="1" thickBot="1" x14ac:dyDescent="0.3">
      <c r="C65" s="58"/>
      <c r="D65" s="58" t="str">
        <f>IF(C65&lt;&gt;"",TEXT(C65,"00")&amp;"/06/"&amp;'Configurações Básicas'!$P$5,"")</f>
        <v/>
      </c>
      <c r="E65" s="58"/>
      <c r="F65" s="28"/>
      <c r="G65" s="58"/>
      <c r="H65" s="58"/>
      <c r="I65" s="167"/>
      <c r="J65" s="192"/>
      <c r="K65" s="168"/>
      <c r="L65" s="168"/>
      <c r="M65" s="56">
        <f>M64+IF(AND(K65="Pago",OR(E65='PC Receitas'!$O$4,E65='PC Receitas'!$O$5,E65='PC Receitas'!$O$6)),I65,IF(AND(K65="Pago",OR(E65='PC Receitas'!$O$7,E65='PC Receitas'!$O$8,E65='PC Receitas'!$O$9,E65='PC Receitas'!$O$10,E65='PC Receitas'!$O$11,E65='PC Receitas'!$O$12,E65='PC Receitas'!$O$13,E65='PC Receitas'!$O$14)),-I65,0))</f>
        <v>12927.7</v>
      </c>
      <c r="R65" s="153" t="e">
        <f t="shared" si="0"/>
        <v>#N/A</v>
      </c>
      <c r="S65" s="150" t="e">
        <f t="shared" si="1"/>
        <v>#N/A</v>
      </c>
      <c r="T65" s="150" t="e">
        <f t="shared" si="2"/>
        <v>#N/A</v>
      </c>
      <c r="U65" s="150" t="e">
        <f t="shared" si="3"/>
        <v>#N/A</v>
      </c>
      <c r="V65" s="154" t="e">
        <f>VLOOKUP(E65,'PC Receitas'!$O$4:$P$14,2,FALSE)</f>
        <v>#N/A</v>
      </c>
    </row>
    <row r="66" spans="3:22" ht="19.5" customHeight="1" thickTop="1" thickBot="1" x14ac:dyDescent="0.3">
      <c r="C66" s="58"/>
      <c r="D66" s="58" t="str">
        <f>IF(C66&lt;&gt;"",TEXT(C66,"00")&amp;"/06/"&amp;'Configurações Básicas'!$P$5,"")</f>
        <v/>
      </c>
      <c r="E66" s="58"/>
      <c r="F66" s="28"/>
      <c r="G66" s="58"/>
      <c r="H66" s="58"/>
      <c r="I66" s="167"/>
      <c r="J66" s="192"/>
      <c r="K66" s="168"/>
      <c r="L66" s="168"/>
      <c r="M66" s="56">
        <f>M65+IF(AND(K66="Pago",OR(E66='PC Receitas'!$O$4,E66='PC Receitas'!$O$5,E66='PC Receitas'!$O$6)),I66,IF(AND(K66="Pago",OR(E66='PC Receitas'!$O$7,E66='PC Receitas'!$O$8,E66='PC Receitas'!$O$9,E66='PC Receitas'!$O$10,E66='PC Receitas'!$O$11,E66='PC Receitas'!$O$12,E66='PC Receitas'!$O$13,E66='PC Receitas'!$O$14)),-I66,0))</f>
        <v>12927.7</v>
      </c>
      <c r="R66" s="153" t="e">
        <f t="shared" si="0"/>
        <v>#N/A</v>
      </c>
      <c r="S66" s="150" t="e">
        <f t="shared" si="1"/>
        <v>#N/A</v>
      </c>
      <c r="T66" s="150" t="e">
        <f t="shared" si="2"/>
        <v>#N/A</v>
      </c>
      <c r="U66" s="150" t="e">
        <f t="shared" si="3"/>
        <v>#N/A</v>
      </c>
      <c r="V66" s="154" t="e">
        <f>VLOOKUP(E66,'PC Receitas'!$O$4:$P$14,2,FALSE)</f>
        <v>#N/A</v>
      </c>
    </row>
    <row r="67" spans="3:22" ht="19.5" customHeight="1" thickTop="1" thickBot="1" x14ac:dyDescent="0.3">
      <c r="C67" s="58"/>
      <c r="D67" s="58" t="str">
        <f>IF(C67&lt;&gt;"",TEXT(C67,"00")&amp;"/06/"&amp;'Configurações Básicas'!$P$5,"")</f>
        <v/>
      </c>
      <c r="E67" s="58"/>
      <c r="F67" s="28"/>
      <c r="G67" s="58"/>
      <c r="H67" s="58"/>
      <c r="I67" s="167"/>
      <c r="J67" s="192"/>
      <c r="K67" s="168"/>
      <c r="L67" s="168"/>
      <c r="M67" s="56">
        <f>M66+IF(AND(K67="Pago",OR(E67='PC Receitas'!$O$4,E67='PC Receitas'!$O$5,E67='PC Receitas'!$O$6)),I67,IF(AND(K67="Pago",OR(E67='PC Receitas'!$O$7,E67='PC Receitas'!$O$8,E67='PC Receitas'!$O$9,E67='PC Receitas'!$O$10,E67='PC Receitas'!$O$11,E67='PC Receitas'!$O$12,E67='PC Receitas'!$O$13,E67='PC Receitas'!$O$14)),-I67,0))</f>
        <v>12927.7</v>
      </c>
      <c r="R67" s="153" t="e">
        <f t="shared" si="0"/>
        <v>#N/A</v>
      </c>
      <c r="S67" s="150" t="e">
        <f t="shared" si="1"/>
        <v>#N/A</v>
      </c>
      <c r="T67" s="150" t="e">
        <f t="shared" si="2"/>
        <v>#N/A</v>
      </c>
      <c r="U67" s="150" t="e">
        <f t="shared" si="3"/>
        <v>#N/A</v>
      </c>
      <c r="V67" s="154" t="e">
        <f>VLOOKUP(E67,'PC Receitas'!$O$4:$P$14,2,FALSE)</f>
        <v>#N/A</v>
      </c>
    </row>
    <row r="68" spans="3:22" ht="19.5" customHeight="1" thickTop="1" thickBot="1" x14ac:dyDescent="0.3">
      <c r="C68" s="58"/>
      <c r="D68" s="58" t="str">
        <f>IF(C68&lt;&gt;"",TEXT(C68,"00")&amp;"/06/"&amp;'Configurações Básicas'!$P$5,"")</f>
        <v/>
      </c>
      <c r="E68" s="58"/>
      <c r="F68" s="28"/>
      <c r="G68" s="58"/>
      <c r="H68" s="58"/>
      <c r="I68" s="167"/>
      <c r="J68" s="192"/>
      <c r="K68" s="168"/>
      <c r="L68" s="168"/>
      <c r="M68" s="56">
        <f>M67+IF(AND(K68="Pago",OR(E68='PC Receitas'!$O$4,E68='PC Receitas'!$O$5,E68='PC Receitas'!$O$6)),I68,IF(AND(K68="Pago",OR(E68='PC Receitas'!$O$7,E68='PC Receitas'!$O$8,E68='PC Receitas'!$O$9,E68='PC Receitas'!$O$10,E68='PC Receitas'!$O$11,E68='PC Receitas'!$O$12,E68='PC Receitas'!$O$13,E68='PC Receitas'!$O$14)),-I68,0))</f>
        <v>12927.7</v>
      </c>
      <c r="R68" s="153" t="e">
        <f t="shared" si="0"/>
        <v>#N/A</v>
      </c>
      <c r="S68" s="150" t="e">
        <f t="shared" si="1"/>
        <v>#N/A</v>
      </c>
      <c r="T68" s="150" t="e">
        <f t="shared" si="2"/>
        <v>#N/A</v>
      </c>
      <c r="U68" s="150" t="e">
        <f t="shared" si="3"/>
        <v>#N/A</v>
      </c>
      <c r="V68" s="154" t="e">
        <f>VLOOKUP(E68,'PC Receitas'!$O$4:$P$14,2,FALSE)</f>
        <v>#N/A</v>
      </c>
    </row>
    <row r="69" spans="3:22" ht="19.5" customHeight="1" thickTop="1" thickBot="1" x14ac:dyDescent="0.3">
      <c r="C69" s="58"/>
      <c r="D69" s="58" t="str">
        <f>IF(C69&lt;&gt;"",TEXT(C69,"00")&amp;"/06/"&amp;'Configurações Básicas'!$P$5,"")</f>
        <v/>
      </c>
      <c r="E69" s="58"/>
      <c r="F69" s="28"/>
      <c r="G69" s="58"/>
      <c r="H69" s="58"/>
      <c r="I69" s="167"/>
      <c r="J69" s="192"/>
      <c r="K69" s="168"/>
      <c r="L69" s="168"/>
      <c r="M69" s="56">
        <f>M68+IF(AND(K69="Pago",OR(E69='PC Receitas'!$O$4,E69='PC Receitas'!$O$5,E69='PC Receitas'!$O$6)),I69,IF(AND(K69="Pago",OR(E69='PC Receitas'!$O$7,E69='PC Receitas'!$O$8,E69='PC Receitas'!$O$9,E69='PC Receitas'!$O$10,E69='PC Receitas'!$O$11,E69='PC Receitas'!$O$12,E69='PC Receitas'!$O$13,E69='PC Receitas'!$O$14)),-I69,0))</f>
        <v>12927.7</v>
      </c>
      <c r="R69" s="153" t="e">
        <f t="shared" si="0"/>
        <v>#N/A</v>
      </c>
      <c r="S69" s="150" t="e">
        <f t="shared" si="1"/>
        <v>#N/A</v>
      </c>
      <c r="T69" s="150" t="e">
        <f t="shared" si="2"/>
        <v>#N/A</v>
      </c>
      <c r="U69" s="150" t="e">
        <f t="shared" si="3"/>
        <v>#N/A</v>
      </c>
      <c r="V69" s="154" t="e">
        <f>VLOOKUP(E69,'PC Receitas'!$O$4:$P$14,2,FALSE)</f>
        <v>#N/A</v>
      </c>
    </row>
    <row r="70" spans="3:22" ht="19.5" customHeight="1" thickTop="1" thickBot="1" x14ac:dyDescent="0.3">
      <c r="C70" s="58"/>
      <c r="D70" s="58" t="str">
        <f>IF(C70&lt;&gt;"",TEXT(C70,"00")&amp;"/06/"&amp;'Configurações Básicas'!$P$5,"")</f>
        <v/>
      </c>
      <c r="E70" s="58"/>
      <c r="F70" s="28"/>
      <c r="G70" s="28"/>
      <c r="H70" s="28"/>
      <c r="I70" s="167"/>
      <c r="J70" s="192"/>
      <c r="K70" s="168"/>
      <c r="L70" s="168"/>
      <c r="M70" s="56">
        <f>M69+IF(AND(K70="Pago",OR(E70='PC Receitas'!$O$4,E70='PC Receitas'!$O$5,E70='PC Receitas'!$O$6)),I70,IF(AND(K70="Pago",OR(E70='PC Receitas'!$O$7,E70='PC Receitas'!$O$8,E70='PC Receitas'!$O$9,E70='PC Receitas'!$O$10,E70='PC Receitas'!$O$11,E70='PC Receitas'!$O$12,E70='PC Receitas'!$O$13,E70='PC Receitas'!$O$14)),-I70,0))</f>
        <v>12927.7</v>
      </c>
      <c r="R70" s="153" t="e">
        <f t="shared" ref="R70:R133" si="4">IF(V70="Despesas_com_RH","Despesa",IF(V70="Despesas_Operacionais","Despesa",IF(V70="Despesas_com_Marketing","Despesa",IF(V70="Impostos","Despesa",IF(V70="Investimentos","Despesa","")))))</f>
        <v>#N/A</v>
      </c>
      <c r="S70" s="150" t="e">
        <f t="shared" ref="S70:S133" si="5">IF(V70="Despesas_com_Produtos","Despesa",IF(V70="Despesas_com_Serviços","Despesa",IF(V70="Despesas_Não_Operacionais","Despesa","")))</f>
        <v>#N/A</v>
      </c>
      <c r="T70" s="150" t="e">
        <f t="shared" ref="T70:T133" si="6">IF(V70="Receitas_com_Produtos","Receita",IF(V70="Receitas_com_Serviços","Receita",IF(V70="Receitas_Não_Operacionais","Receita","")))</f>
        <v>#N/A</v>
      </c>
      <c r="U70" s="150" t="e">
        <f t="shared" ref="U70:U133" si="7">IF(R70&lt;&gt;"",R70,IF(S70&lt;&gt;"",S70,IF(T70&lt;&gt;"",T70,"")))</f>
        <v>#N/A</v>
      </c>
      <c r="V70" s="154" t="e">
        <f>VLOOKUP(E70,'PC Receitas'!$O$4:$P$14,2,FALSE)</f>
        <v>#N/A</v>
      </c>
    </row>
    <row r="71" spans="3:22" ht="19.5" customHeight="1" thickTop="1" thickBot="1" x14ac:dyDescent="0.3">
      <c r="C71" s="58"/>
      <c r="D71" s="58" t="str">
        <f>IF(C71&lt;&gt;"",TEXT(C71,"00")&amp;"/06/"&amp;'Configurações Básicas'!$P$5,"")</f>
        <v/>
      </c>
      <c r="E71" s="58"/>
      <c r="F71" s="28"/>
      <c r="G71" s="28"/>
      <c r="H71" s="28"/>
      <c r="I71" s="167"/>
      <c r="J71" s="192"/>
      <c r="K71" s="168"/>
      <c r="L71" s="168"/>
      <c r="M71" s="56">
        <f>M70+IF(AND(K71="Pago",OR(E71='PC Receitas'!$O$4,E71='PC Receitas'!$O$5,E71='PC Receitas'!$O$6)),I71,IF(AND(K71="Pago",OR(E71='PC Receitas'!$O$7,E71='PC Receitas'!$O$8,E71='PC Receitas'!$O$9,E71='PC Receitas'!$O$10,E71='PC Receitas'!$O$11,E71='PC Receitas'!$O$12,E71='PC Receitas'!$O$13,E71='PC Receitas'!$O$14)),-I71,0))</f>
        <v>12927.7</v>
      </c>
      <c r="R71" s="153" t="e">
        <f t="shared" si="4"/>
        <v>#N/A</v>
      </c>
      <c r="S71" s="150" t="e">
        <f t="shared" si="5"/>
        <v>#N/A</v>
      </c>
      <c r="T71" s="150" t="e">
        <f t="shared" si="6"/>
        <v>#N/A</v>
      </c>
      <c r="U71" s="150" t="e">
        <f t="shared" si="7"/>
        <v>#N/A</v>
      </c>
      <c r="V71" s="154" t="e">
        <f>VLOOKUP(E71,'PC Receitas'!$O$4:$P$14,2,FALSE)</f>
        <v>#N/A</v>
      </c>
    </row>
    <row r="72" spans="3:22" ht="19.5" customHeight="1" thickTop="1" thickBot="1" x14ac:dyDescent="0.3">
      <c r="C72" s="58"/>
      <c r="D72" s="58" t="str">
        <f>IF(C72&lt;&gt;"",TEXT(C72,"00")&amp;"/06/"&amp;'Configurações Básicas'!$P$5,"")</f>
        <v/>
      </c>
      <c r="E72" s="58"/>
      <c r="F72" s="28"/>
      <c r="G72" s="28"/>
      <c r="H72" s="28"/>
      <c r="I72" s="167"/>
      <c r="J72" s="192"/>
      <c r="K72" s="168"/>
      <c r="L72" s="168"/>
      <c r="M72" s="56">
        <f>M71+IF(AND(K72="Pago",OR(E72='PC Receitas'!$O$4,E72='PC Receitas'!$O$5,E72='PC Receitas'!$O$6)),I72,IF(AND(K72="Pago",OR(E72='PC Receitas'!$O$7,E72='PC Receitas'!$O$8,E72='PC Receitas'!$O$9,E72='PC Receitas'!$O$10,E72='PC Receitas'!$O$11,E72='PC Receitas'!$O$12,E72='PC Receitas'!$O$13,E72='PC Receitas'!$O$14)),-I72,0))</f>
        <v>12927.7</v>
      </c>
      <c r="R72" s="153" t="e">
        <f t="shared" si="4"/>
        <v>#N/A</v>
      </c>
      <c r="S72" s="150" t="e">
        <f t="shared" si="5"/>
        <v>#N/A</v>
      </c>
      <c r="T72" s="150" t="e">
        <f t="shared" si="6"/>
        <v>#N/A</v>
      </c>
      <c r="U72" s="150" t="e">
        <f t="shared" si="7"/>
        <v>#N/A</v>
      </c>
      <c r="V72" s="154" t="e">
        <f>VLOOKUP(E72,'PC Receitas'!$O$4:$P$14,2,FALSE)</f>
        <v>#N/A</v>
      </c>
    </row>
    <row r="73" spans="3:22" ht="19.5" customHeight="1" thickTop="1" thickBot="1" x14ac:dyDescent="0.3">
      <c r="C73" s="58"/>
      <c r="D73" s="58" t="str">
        <f>IF(C73&lt;&gt;"",TEXT(C73,"00")&amp;"/06/"&amp;'Configurações Básicas'!$P$5,"")</f>
        <v/>
      </c>
      <c r="E73" s="58"/>
      <c r="F73" s="28"/>
      <c r="G73" s="58"/>
      <c r="H73" s="58"/>
      <c r="I73" s="167"/>
      <c r="J73" s="192"/>
      <c r="K73" s="168"/>
      <c r="L73" s="168"/>
      <c r="M73" s="56">
        <f>M72+IF(AND(K73="Pago",OR(E73='PC Receitas'!$O$4,E73='PC Receitas'!$O$5,E73='PC Receitas'!$O$6)),I73,IF(AND(K73="Pago",OR(E73='PC Receitas'!$O$7,E73='PC Receitas'!$O$8,E73='PC Receitas'!$O$9,E73='PC Receitas'!$O$10,E73='PC Receitas'!$O$11,E73='PC Receitas'!$O$12,E73='PC Receitas'!$O$13,E73='PC Receitas'!$O$14)),-I73,0))</f>
        <v>12927.7</v>
      </c>
      <c r="R73" s="153" t="e">
        <f t="shared" si="4"/>
        <v>#N/A</v>
      </c>
      <c r="S73" s="150" t="e">
        <f t="shared" si="5"/>
        <v>#N/A</v>
      </c>
      <c r="T73" s="150" t="e">
        <f t="shared" si="6"/>
        <v>#N/A</v>
      </c>
      <c r="U73" s="150" t="e">
        <f t="shared" si="7"/>
        <v>#N/A</v>
      </c>
      <c r="V73" s="154" t="e">
        <f>VLOOKUP(E73,'PC Receitas'!$O$4:$P$14,2,FALSE)</f>
        <v>#N/A</v>
      </c>
    </row>
    <row r="74" spans="3:22" ht="19.5" customHeight="1" thickTop="1" thickBot="1" x14ac:dyDescent="0.3">
      <c r="C74" s="58"/>
      <c r="D74" s="58" t="str">
        <f>IF(C74&lt;&gt;"",TEXT(C74,"00")&amp;"/06/"&amp;'Configurações Básicas'!$P$5,"")</f>
        <v/>
      </c>
      <c r="E74" s="58"/>
      <c r="F74" s="28"/>
      <c r="G74" s="58"/>
      <c r="H74" s="58"/>
      <c r="I74" s="167"/>
      <c r="J74" s="192"/>
      <c r="K74" s="168"/>
      <c r="L74" s="168"/>
      <c r="M74" s="56">
        <f>M73+IF(AND(K74="Pago",OR(E74='PC Receitas'!$O$4,E74='PC Receitas'!$O$5,E74='PC Receitas'!$O$6)),I74,IF(AND(K74="Pago",OR(E74='PC Receitas'!$O$7,E74='PC Receitas'!$O$8,E74='PC Receitas'!$O$9,E74='PC Receitas'!$O$10,E74='PC Receitas'!$O$11,E74='PC Receitas'!$O$12,E74='PC Receitas'!$O$13,E74='PC Receitas'!$O$14)),-I74,0))</f>
        <v>12927.7</v>
      </c>
      <c r="R74" s="153" t="e">
        <f t="shared" si="4"/>
        <v>#N/A</v>
      </c>
      <c r="S74" s="150" t="e">
        <f t="shared" si="5"/>
        <v>#N/A</v>
      </c>
      <c r="T74" s="150" t="e">
        <f t="shared" si="6"/>
        <v>#N/A</v>
      </c>
      <c r="U74" s="150" t="e">
        <f t="shared" si="7"/>
        <v>#N/A</v>
      </c>
      <c r="V74" s="154" t="e">
        <f>VLOOKUP(E74,'PC Receitas'!$O$4:$P$14,2,FALSE)</f>
        <v>#N/A</v>
      </c>
    </row>
    <row r="75" spans="3:22" ht="19.5" customHeight="1" thickTop="1" thickBot="1" x14ac:dyDescent="0.3">
      <c r="C75" s="58"/>
      <c r="D75" s="58" t="str">
        <f>IF(C75&lt;&gt;"",TEXT(C75,"00")&amp;"/06/"&amp;'Configurações Básicas'!$P$5,"")</f>
        <v/>
      </c>
      <c r="E75" s="58"/>
      <c r="F75" s="28"/>
      <c r="G75" s="58"/>
      <c r="H75" s="58"/>
      <c r="I75" s="167"/>
      <c r="J75" s="192"/>
      <c r="K75" s="168"/>
      <c r="L75" s="168"/>
      <c r="M75" s="56">
        <f>M74+IF(AND(K75="Pago",OR(E75='PC Receitas'!$O$4,E75='PC Receitas'!$O$5,E75='PC Receitas'!$O$6)),I75,IF(AND(K75="Pago",OR(E75='PC Receitas'!$O$7,E75='PC Receitas'!$O$8,E75='PC Receitas'!$O$9,E75='PC Receitas'!$O$10,E75='PC Receitas'!$O$11,E75='PC Receitas'!$O$12,E75='PC Receitas'!$O$13,E75='PC Receitas'!$O$14)),-I75,0))</f>
        <v>12927.7</v>
      </c>
      <c r="R75" s="153" t="e">
        <f t="shared" si="4"/>
        <v>#N/A</v>
      </c>
      <c r="S75" s="150" t="e">
        <f t="shared" si="5"/>
        <v>#N/A</v>
      </c>
      <c r="T75" s="150" t="e">
        <f t="shared" si="6"/>
        <v>#N/A</v>
      </c>
      <c r="U75" s="150" t="e">
        <f t="shared" si="7"/>
        <v>#N/A</v>
      </c>
      <c r="V75" s="154" t="e">
        <f>VLOOKUP(E75,'PC Receitas'!$O$4:$P$14,2,FALSE)</f>
        <v>#N/A</v>
      </c>
    </row>
    <row r="76" spans="3:22" ht="19.5" customHeight="1" thickTop="1" thickBot="1" x14ac:dyDescent="0.3">
      <c r="C76" s="58"/>
      <c r="D76" s="58" t="str">
        <f>IF(C76&lt;&gt;"",TEXT(C76,"00")&amp;"/06/"&amp;'Configurações Básicas'!$P$5,"")</f>
        <v/>
      </c>
      <c r="E76" s="58"/>
      <c r="F76" s="28"/>
      <c r="G76" s="58"/>
      <c r="H76" s="58"/>
      <c r="I76" s="167"/>
      <c r="J76" s="192"/>
      <c r="K76" s="168"/>
      <c r="L76" s="168"/>
      <c r="M76" s="56">
        <f>M75+IF(AND(K76="Pago",OR(E76='PC Receitas'!$O$4,E76='PC Receitas'!$O$5,E76='PC Receitas'!$O$6)),I76,IF(AND(K76="Pago",OR(E76='PC Receitas'!$O$7,E76='PC Receitas'!$O$8,E76='PC Receitas'!$O$9,E76='PC Receitas'!$O$10,E76='PC Receitas'!$O$11,E76='PC Receitas'!$O$12,E76='PC Receitas'!$O$13,E76='PC Receitas'!$O$14)),-I76,0))</f>
        <v>12927.7</v>
      </c>
      <c r="R76" s="153" t="e">
        <f t="shared" si="4"/>
        <v>#N/A</v>
      </c>
      <c r="S76" s="150" t="e">
        <f t="shared" si="5"/>
        <v>#N/A</v>
      </c>
      <c r="T76" s="150" t="e">
        <f t="shared" si="6"/>
        <v>#N/A</v>
      </c>
      <c r="U76" s="150" t="e">
        <f t="shared" si="7"/>
        <v>#N/A</v>
      </c>
      <c r="V76" s="154" t="e">
        <f>VLOOKUP(E76,'PC Receitas'!$O$4:$P$14,2,FALSE)</f>
        <v>#N/A</v>
      </c>
    </row>
    <row r="77" spans="3:22" ht="19.5" customHeight="1" thickTop="1" thickBot="1" x14ac:dyDescent="0.3">
      <c r="C77" s="58"/>
      <c r="D77" s="58" t="str">
        <f>IF(C77&lt;&gt;"",TEXT(C77,"00")&amp;"/06/"&amp;'Configurações Básicas'!$P$5,"")</f>
        <v/>
      </c>
      <c r="E77" s="58"/>
      <c r="F77" s="28"/>
      <c r="G77" s="58"/>
      <c r="H77" s="58"/>
      <c r="I77" s="167"/>
      <c r="J77" s="192"/>
      <c r="K77" s="168"/>
      <c r="L77" s="168"/>
      <c r="M77" s="56">
        <f>M76+IF(AND(K77="Pago",OR(E77='PC Receitas'!$O$4,E77='PC Receitas'!$O$5,E77='PC Receitas'!$O$6)),I77,IF(AND(K77="Pago",OR(E77='PC Receitas'!$O$7,E77='PC Receitas'!$O$8,E77='PC Receitas'!$O$9,E77='PC Receitas'!$O$10,E77='PC Receitas'!$O$11,E77='PC Receitas'!$O$12,E77='PC Receitas'!$O$13,E77='PC Receitas'!$O$14)),-I77,0))</f>
        <v>12927.7</v>
      </c>
      <c r="R77" s="153" t="e">
        <f t="shared" si="4"/>
        <v>#N/A</v>
      </c>
      <c r="S77" s="150" t="e">
        <f t="shared" si="5"/>
        <v>#N/A</v>
      </c>
      <c r="T77" s="150" t="e">
        <f t="shared" si="6"/>
        <v>#N/A</v>
      </c>
      <c r="U77" s="150" t="e">
        <f t="shared" si="7"/>
        <v>#N/A</v>
      </c>
      <c r="V77" s="154" t="e">
        <f>VLOOKUP(E77,'PC Receitas'!$O$4:$P$14,2,FALSE)</f>
        <v>#N/A</v>
      </c>
    </row>
    <row r="78" spans="3:22" ht="19.5" customHeight="1" thickTop="1" thickBot="1" x14ac:dyDescent="0.3">
      <c r="C78" s="58"/>
      <c r="D78" s="58" t="str">
        <f>IF(C78&lt;&gt;"",TEXT(C78,"00")&amp;"/06/"&amp;'Configurações Básicas'!$P$5,"")</f>
        <v/>
      </c>
      <c r="E78" s="58"/>
      <c r="F78" s="28"/>
      <c r="G78" s="28"/>
      <c r="H78" s="28"/>
      <c r="I78" s="167"/>
      <c r="J78" s="192"/>
      <c r="K78" s="168"/>
      <c r="L78" s="168"/>
      <c r="M78" s="56">
        <f>M77+IF(AND(K78="Pago",OR(E78='PC Receitas'!$O$4,E78='PC Receitas'!$O$5,E78='PC Receitas'!$O$6)),I78,IF(AND(K78="Pago",OR(E78='PC Receitas'!$O$7,E78='PC Receitas'!$O$8,E78='PC Receitas'!$O$9,E78='PC Receitas'!$O$10,E78='PC Receitas'!$O$11,E78='PC Receitas'!$O$12,E78='PC Receitas'!$O$13,E78='PC Receitas'!$O$14)),-I78,0))</f>
        <v>12927.7</v>
      </c>
      <c r="R78" s="153" t="e">
        <f t="shared" si="4"/>
        <v>#N/A</v>
      </c>
      <c r="S78" s="150" t="e">
        <f t="shared" si="5"/>
        <v>#N/A</v>
      </c>
      <c r="T78" s="150" t="e">
        <f t="shared" si="6"/>
        <v>#N/A</v>
      </c>
      <c r="U78" s="150" t="e">
        <f t="shared" si="7"/>
        <v>#N/A</v>
      </c>
      <c r="V78" s="154" t="e">
        <f>VLOOKUP(E78,'PC Receitas'!$O$4:$P$14,2,FALSE)</f>
        <v>#N/A</v>
      </c>
    </row>
    <row r="79" spans="3:22" ht="19.5" customHeight="1" thickTop="1" thickBot="1" x14ac:dyDescent="0.3">
      <c r="C79" s="58"/>
      <c r="D79" s="58" t="str">
        <f>IF(C79&lt;&gt;"",TEXT(C79,"00")&amp;"/06/"&amp;'Configurações Básicas'!$P$5,"")</f>
        <v/>
      </c>
      <c r="E79" s="58"/>
      <c r="F79" s="28"/>
      <c r="G79" s="28"/>
      <c r="H79" s="28"/>
      <c r="I79" s="167"/>
      <c r="J79" s="192"/>
      <c r="K79" s="168"/>
      <c r="L79" s="168"/>
      <c r="M79" s="56">
        <f>M78+IF(AND(K79="Pago",OR(E79='PC Receitas'!$O$4,E79='PC Receitas'!$O$5,E79='PC Receitas'!$O$6)),I79,IF(AND(K79="Pago",OR(E79='PC Receitas'!$O$7,E79='PC Receitas'!$O$8,E79='PC Receitas'!$O$9,E79='PC Receitas'!$O$10,E79='PC Receitas'!$O$11,E79='PC Receitas'!$O$12,E79='PC Receitas'!$O$13,E79='PC Receitas'!$O$14)),-I79,0))</f>
        <v>12927.7</v>
      </c>
      <c r="R79" s="153" t="e">
        <f t="shared" si="4"/>
        <v>#N/A</v>
      </c>
      <c r="S79" s="150" t="e">
        <f t="shared" si="5"/>
        <v>#N/A</v>
      </c>
      <c r="T79" s="150" t="e">
        <f t="shared" si="6"/>
        <v>#N/A</v>
      </c>
      <c r="U79" s="150" t="e">
        <f t="shared" si="7"/>
        <v>#N/A</v>
      </c>
      <c r="V79" s="154" t="e">
        <f>VLOOKUP(E79,'PC Receitas'!$O$4:$P$14,2,FALSE)</f>
        <v>#N/A</v>
      </c>
    </row>
    <row r="80" spans="3:22" ht="19.5" customHeight="1" thickTop="1" thickBot="1" x14ac:dyDescent="0.3">
      <c r="C80" s="58"/>
      <c r="D80" s="58" t="str">
        <f>IF(C80&lt;&gt;"",TEXT(C80,"00")&amp;"/06/"&amp;'Configurações Básicas'!$P$5,"")</f>
        <v/>
      </c>
      <c r="E80" s="58"/>
      <c r="F80" s="28"/>
      <c r="G80" s="28"/>
      <c r="H80" s="28"/>
      <c r="I80" s="167"/>
      <c r="J80" s="192"/>
      <c r="K80" s="168"/>
      <c r="L80" s="168"/>
      <c r="M80" s="56">
        <f>M79+IF(AND(K80="Pago",OR(E80='PC Receitas'!$O$4,E80='PC Receitas'!$O$5,E80='PC Receitas'!$O$6)),I80,IF(AND(K80="Pago",OR(E80='PC Receitas'!$O$7,E80='PC Receitas'!$O$8,E80='PC Receitas'!$O$9,E80='PC Receitas'!$O$10,E80='PC Receitas'!$O$11,E80='PC Receitas'!$O$12,E80='PC Receitas'!$O$13,E80='PC Receitas'!$O$14)),-I80,0))</f>
        <v>12927.7</v>
      </c>
      <c r="R80" s="153" t="e">
        <f t="shared" si="4"/>
        <v>#N/A</v>
      </c>
      <c r="S80" s="150" t="e">
        <f t="shared" si="5"/>
        <v>#N/A</v>
      </c>
      <c r="T80" s="150" t="e">
        <f t="shared" si="6"/>
        <v>#N/A</v>
      </c>
      <c r="U80" s="150" t="e">
        <f t="shared" si="7"/>
        <v>#N/A</v>
      </c>
      <c r="V80" s="154" t="e">
        <f>VLOOKUP(E80,'PC Receitas'!$O$4:$P$14,2,FALSE)</f>
        <v>#N/A</v>
      </c>
    </row>
    <row r="81" spans="3:22" ht="19.5" customHeight="1" thickTop="1" thickBot="1" x14ac:dyDescent="0.3">
      <c r="C81" s="58"/>
      <c r="D81" s="58" t="str">
        <f>IF(C81&lt;&gt;"",TEXT(C81,"00")&amp;"/06/"&amp;'Configurações Básicas'!$P$5,"")</f>
        <v/>
      </c>
      <c r="E81" s="58"/>
      <c r="F81" s="28"/>
      <c r="G81" s="58"/>
      <c r="H81" s="58"/>
      <c r="I81" s="167"/>
      <c r="J81" s="192"/>
      <c r="K81" s="168"/>
      <c r="L81" s="168"/>
      <c r="M81" s="56">
        <f>M80+IF(AND(K81="Pago",OR(E81='PC Receitas'!$O$4,E81='PC Receitas'!$O$5,E81='PC Receitas'!$O$6)),I81,IF(AND(K81="Pago",OR(E81='PC Receitas'!$O$7,E81='PC Receitas'!$O$8,E81='PC Receitas'!$O$9,E81='PC Receitas'!$O$10,E81='PC Receitas'!$O$11,E81='PC Receitas'!$O$12,E81='PC Receitas'!$O$13,E81='PC Receitas'!$O$14)),-I81,0))</f>
        <v>12927.7</v>
      </c>
      <c r="R81" s="153" t="e">
        <f t="shared" si="4"/>
        <v>#N/A</v>
      </c>
      <c r="S81" s="150" t="e">
        <f t="shared" si="5"/>
        <v>#N/A</v>
      </c>
      <c r="T81" s="150" t="e">
        <f t="shared" si="6"/>
        <v>#N/A</v>
      </c>
      <c r="U81" s="150" t="e">
        <f t="shared" si="7"/>
        <v>#N/A</v>
      </c>
      <c r="V81" s="154" t="e">
        <f>VLOOKUP(E81,'PC Receitas'!$O$4:$P$14,2,FALSE)</f>
        <v>#N/A</v>
      </c>
    </row>
    <row r="82" spans="3:22" ht="19.5" customHeight="1" thickTop="1" thickBot="1" x14ac:dyDescent="0.3">
      <c r="C82" s="58"/>
      <c r="D82" s="58" t="str">
        <f>IF(C82&lt;&gt;"",TEXT(C82,"00")&amp;"/06/"&amp;'Configurações Básicas'!$P$5,"")</f>
        <v/>
      </c>
      <c r="E82" s="58"/>
      <c r="F82" s="28"/>
      <c r="G82" s="58"/>
      <c r="H82" s="58"/>
      <c r="I82" s="167"/>
      <c r="J82" s="192"/>
      <c r="K82" s="168"/>
      <c r="L82" s="168"/>
      <c r="M82" s="56">
        <f>M81+IF(AND(K82="Pago",OR(E82='PC Receitas'!$O$4,E82='PC Receitas'!$O$5,E82='PC Receitas'!$O$6)),I82,IF(AND(K82="Pago",OR(E82='PC Receitas'!$O$7,E82='PC Receitas'!$O$8,E82='PC Receitas'!$O$9,E82='PC Receitas'!$O$10,E82='PC Receitas'!$O$11,E82='PC Receitas'!$O$12,E82='PC Receitas'!$O$13,E82='PC Receitas'!$O$14)),-I82,0))</f>
        <v>12927.7</v>
      </c>
      <c r="R82" s="153" t="e">
        <f t="shared" si="4"/>
        <v>#N/A</v>
      </c>
      <c r="S82" s="150" t="e">
        <f t="shared" si="5"/>
        <v>#N/A</v>
      </c>
      <c r="T82" s="150" t="e">
        <f t="shared" si="6"/>
        <v>#N/A</v>
      </c>
      <c r="U82" s="150" t="e">
        <f t="shared" si="7"/>
        <v>#N/A</v>
      </c>
      <c r="V82" s="154" t="e">
        <f>VLOOKUP(E82,'PC Receitas'!$O$4:$P$14,2,FALSE)</f>
        <v>#N/A</v>
      </c>
    </row>
    <row r="83" spans="3:22" ht="19.5" customHeight="1" thickTop="1" thickBot="1" x14ac:dyDescent="0.3">
      <c r="C83" s="58"/>
      <c r="D83" s="58" t="str">
        <f>IF(C83&lt;&gt;"",TEXT(C83,"00")&amp;"/06/"&amp;'Configurações Básicas'!$P$5,"")</f>
        <v/>
      </c>
      <c r="E83" s="58"/>
      <c r="F83" s="28"/>
      <c r="G83" s="28"/>
      <c r="H83" s="28"/>
      <c r="I83" s="167"/>
      <c r="J83" s="192"/>
      <c r="K83" s="168"/>
      <c r="L83" s="168"/>
      <c r="M83" s="56">
        <f>M82+IF(AND(K83="Pago",OR(E83='PC Receitas'!$O$4,E83='PC Receitas'!$O$5,E83='PC Receitas'!$O$6)),I83,IF(AND(K83="Pago",OR(E83='PC Receitas'!$O$7,E83='PC Receitas'!$O$8,E83='PC Receitas'!$O$9,E83='PC Receitas'!$O$10,E83='PC Receitas'!$O$11,E83='PC Receitas'!$O$12,E83='PC Receitas'!$O$13,E83='PC Receitas'!$O$14)),-I83,0))</f>
        <v>12927.7</v>
      </c>
      <c r="R83" s="153" t="e">
        <f t="shared" si="4"/>
        <v>#N/A</v>
      </c>
      <c r="S83" s="150" t="e">
        <f t="shared" si="5"/>
        <v>#N/A</v>
      </c>
      <c r="T83" s="150" t="e">
        <f t="shared" si="6"/>
        <v>#N/A</v>
      </c>
      <c r="U83" s="150" t="e">
        <f t="shared" si="7"/>
        <v>#N/A</v>
      </c>
      <c r="V83" s="154" t="e">
        <f>VLOOKUP(E83,'PC Receitas'!$O$4:$P$14,2,FALSE)</f>
        <v>#N/A</v>
      </c>
    </row>
    <row r="84" spans="3:22" ht="19.5" customHeight="1" thickTop="1" thickBot="1" x14ac:dyDescent="0.3">
      <c r="C84" s="58"/>
      <c r="D84" s="58" t="str">
        <f>IF(C84&lt;&gt;"",TEXT(C84,"00")&amp;"/06/"&amp;'Configurações Básicas'!$P$5,"")</f>
        <v/>
      </c>
      <c r="E84" s="58"/>
      <c r="F84" s="28"/>
      <c r="G84" s="28"/>
      <c r="H84" s="28"/>
      <c r="I84" s="167"/>
      <c r="J84" s="192"/>
      <c r="K84" s="168"/>
      <c r="L84" s="168"/>
      <c r="M84" s="56">
        <f>M83+IF(AND(K84="Pago",OR(E84='PC Receitas'!$O$4,E84='PC Receitas'!$O$5,E84='PC Receitas'!$O$6)),I84,IF(AND(K84="Pago",OR(E84='PC Receitas'!$O$7,E84='PC Receitas'!$O$8,E84='PC Receitas'!$O$9,E84='PC Receitas'!$O$10,E84='PC Receitas'!$O$11,E84='PC Receitas'!$O$12,E84='PC Receitas'!$O$13,E84='PC Receitas'!$O$14)),-I84,0))</f>
        <v>12927.7</v>
      </c>
      <c r="R84" s="153" t="e">
        <f t="shared" si="4"/>
        <v>#N/A</v>
      </c>
      <c r="S84" s="150" t="e">
        <f t="shared" si="5"/>
        <v>#N/A</v>
      </c>
      <c r="T84" s="150" t="e">
        <f t="shared" si="6"/>
        <v>#N/A</v>
      </c>
      <c r="U84" s="150" t="e">
        <f t="shared" si="7"/>
        <v>#N/A</v>
      </c>
      <c r="V84" s="154" t="e">
        <f>VLOOKUP(E84,'PC Receitas'!$O$4:$P$14,2,FALSE)</f>
        <v>#N/A</v>
      </c>
    </row>
    <row r="85" spans="3:22" ht="19.5" customHeight="1" thickTop="1" thickBot="1" x14ac:dyDescent="0.3">
      <c r="C85" s="58"/>
      <c r="D85" s="58" t="str">
        <f>IF(C85&lt;&gt;"",TEXT(C85,"00")&amp;"/06/"&amp;'Configurações Básicas'!$P$5,"")</f>
        <v/>
      </c>
      <c r="E85" s="58"/>
      <c r="F85" s="28"/>
      <c r="G85" s="58"/>
      <c r="H85" s="58"/>
      <c r="I85" s="167"/>
      <c r="J85" s="192"/>
      <c r="K85" s="168"/>
      <c r="L85" s="168"/>
      <c r="M85" s="56">
        <f>M84+IF(AND(K85="Pago",OR(E85='PC Receitas'!$O$4,E85='PC Receitas'!$O$5,E85='PC Receitas'!$O$6)),I85,IF(AND(K85="Pago",OR(E85='PC Receitas'!$O$7,E85='PC Receitas'!$O$8,E85='PC Receitas'!$O$9,E85='PC Receitas'!$O$10,E85='PC Receitas'!$O$11,E85='PC Receitas'!$O$12,E85='PC Receitas'!$O$13,E85='PC Receitas'!$O$14)),-I85,0))</f>
        <v>12927.7</v>
      </c>
      <c r="R85" s="153" t="e">
        <f t="shared" si="4"/>
        <v>#N/A</v>
      </c>
      <c r="S85" s="150" t="e">
        <f t="shared" si="5"/>
        <v>#N/A</v>
      </c>
      <c r="T85" s="150" t="e">
        <f t="shared" si="6"/>
        <v>#N/A</v>
      </c>
      <c r="U85" s="150" t="e">
        <f t="shared" si="7"/>
        <v>#N/A</v>
      </c>
      <c r="V85" s="154" t="e">
        <f>VLOOKUP(E85,'PC Receitas'!$O$4:$P$14,2,FALSE)</f>
        <v>#N/A</v>
      </c>
    </row>
    <row r="86" spans="3:22" ht="19.5" customHeight="1" thickTop="1" thickBot="1" x14ac:dyDescent="0.3">
      <c r="C86" s="58"/>
      <c r="D86" s="58" t="str">
        <f>IF(C86&lt;&gt;"",TEXT(C86,"00")&amp;"/06/"&amp;'Configurações Básicas'!$P$5,"")</f>
        <v/>
      </c>
      <c r="E86" s="58"/>
      <c r="F86" s="28"/>
      <c r="G86" s="28"/>
      <c r="H86" s="28"/>
      <c r="I86" s="167"/>
      <c r="J86" s="192"/>
      <c r="K86" s="168"/>
      <c r="L86" s="168"/>
      <c r="M86" s="56">
        <f>M85+IF(AND(K86="Pago",OR(E86='PC Receitas'!$O$4,E86='PC Receitas'!$O$5,E86='PC Receitas'!$O$6)),I86,IF(AND(K86="Pago",OR(E86='PC Receitas'!$O$7,E86='PC Receitas'!$O$8,E86='PC Receitas'!$O$9,E86='PC Receitas'!$O$10,E86='PC Receitas'!$O$11,E86='PC Receitas'!$O$12,E86='PC Receitas'!$O$13,E86='PC Receitas'!$O$14)),-I86,0))</f>
        <v>12927.7</v>
      </c>
      <c r="R86" s="153" t="e">
        <f t="shared" si="4"/>
        <v>#N/A</v>
      </c>
      <c r="S86" s="150" t="e">
        <f t="shared" si="5"/>
        <v>#N/A</v>
      </c>
      <c r="T86" s="150" t="e">
        <f t="shared" si="6"/>
        <v>#N/A</v>
      </c>
      <c r="U86" s="150" t="e">
        <f t="shared" si="7"/>
        <v>#N/A</v>
      </c>
      <c r="V86" s="154" t="e">
        <f>VLOOKUP(E86,'PC Receitas'!$O$4:$P$14,2,FALSE)</f>
        <v>#N/A</v>
      </c>
    </row>
    <row r="87" spans="3:22" ht="19.5" customHeight="1" thickTop="1" thickBot="1" x14ac:dyDescent="0.3">
      <c r="C87" s="58"/>
      <c r="D87" s="58" t="str">
        <f>IF(C87&lt;&gt;"",TEXT(C87,"00")&amp;"/06/"&amp;'Configurações Básicas'!$P$5,"")</f>
        <v/>
      </c>
      <c r="E87" s="58"/>
      <c r="F87" s="28"/>
      <c r="G87" s="58"/>
      <c r="H87" s="58"/>
      <c r="I87" s="167"/>
      <c r="J87" s="192"/>
      <c r="K87" s="168"/>
      <c r="L87" s="168"/>
      <c r="M87" s="56">
        <f>M86+IF(AND(K87="Pago",OR(E87='PC Receitas'!$O$4,E87='PC Receitas'!$O$5,E87='PC Receitas'!$O$6)),I87,IF(AND(K87="Pago",OR(E87='PC Receitas'!$O$7,E87='PC Receitas'!$O$8,E87='PC Receitas'!$O$9,E87='PC Receitas'!$O$10,E87='PC Receitas'!$O$11,E87='PC Receitas'!$O$12,E87='PC Receitas'!$O$13,E87='PC Receitas'!$O$14)),-I87,0))</f>
        <v>12927.7</v>
      </c>
      <c r="R87" s="153" t="e">
        <f t="shared" si="4"/>
        <v>#N/A</v>
      </c>
      <c r="S87" s="150" t="e">
        <f t="shared" si="5"/>
        <v>#N/A</v>
      </c>
      <c r="T87" s="150" t="e">
        <f t="shared" si="6"/>
        <v>#N/A</v>
      </c>
      <c r="U87" s="150" t="e">
        <f t="shared" si="7"/>
        <v>#N/A</v>
      </c>
      <c r="V87" s="154" t="e">
        <f>VLOOKUP(E87,'PC Receitas'!$O$4:$P$14,2,FALSE)</f>
        <v>#N/A</v>
      </c>
    </row>
    <row r="88" spans="3:22" ht="19.5" customHeight="1" thickTop="1" thickBot="1" x14ac:dyDescent="0.3">
      <c r="C88" s="58"/>
      <c r="D88" s="58" t="str">
        <f>IF(C88&lt;&gt;"",TEXT(C88,"00")&amp;"/06/"&amp;'Configurações Básicas'!$P$5,"")</f>
        <v/>
      </c>
      <c r="E88" s="58"/>
      <c r="F88" s="28"/>
      <c r="G88" s="58"/>
      <c r="H88" s="58"/>
      <c r="I88" s="167"/>
      <c r="J88" s="192"/>
      <c r="K88" s="168"/>
      <c r="L88" s="168"/>
      <c r="M88" s="56">
        <f>M87+IF(AND(K88="Pago",OR(E88='PC Receitas'!$O$4,E88='PC Receitas'!$O$5,E88='PC Receitas'!$O$6)),I88,IF(AND(K88="Pago",OR(E88='PC Receitas'!$O$7,E88='PC Receitas'!$O$8,E88='PC Receitas'!$O$9,E88='PC Receitas'!$O$10,E88='PC Receitas'!$O$11,E88='PC Receitas'!$O$12,E88='PC Receitas'!$O$13,E88='PC Receitas'!$O$14)),-I88,0))</f>
        <v>12927.7</v>
      </c>
      <c r="R88" s="153" t="e">
        <f t="shared" si="4"/>
        <v>#N/A</v>
      </c>
      <c r="S88" s="150" t="e">
        <f t="shared" si="5"/>
        <v>#N/A</v>
      </c>
      <c r="T88" s="150" t="e">
        <f t="shared" si="6"/>
        <v>#N/A</v>
      </c>
      <c r="U88" s="150" t="e">
        <f t="shared" si="7"/>
        <v>#N/A</v>
      </c>
      <c r="V88" s="154" t="e">
        <f>VLOOKUP(E88,'PC Receitas'!$O$4:$P$14,2,FALSE)</f>
        <v>#N/A</v>
      </c>
    </row>
    <row r="89" spans="3:22" ht="19.5" customHeight="1" thickTop="1" thickBot="1" x14ac:dyDescent="0.3">
      <c r="C89" s="58"/>
      <c r="D89" s="58" t="str">
        <f>IF(C89&lt;&gt;"",TEXT(C89,"00")&amp;"/06/"&amp;'Configurações Básicas'!$P$5,"")</f>
        <v/>
      </c>
      <c r="E89" s="58"/>
      <c r="F89" s="28"/>
      <c r="G89" s="28"/>
      <c r="H89" s="28"/>
      <c r="I89" s="167"/>
      <c r="J89" s="192"/>
      <c r="K89" s="168"/>
      <c r="L89" s="168"/>
      <c r="M89" s="56">
        <f>M88+IF(AND(K89="Pago",OR(E89='PC Receitas'!$O$4,E89='PC Receitas'!$O$5,E89='PC Receitas'!$O$6)),I89,IF(AND(K89="Pago",OR(E89='PC Receitas'!$O$7,E89='PC Receitas'!$O$8,E89='PC Receitas'!$O$9,E89='PC Receitas'!$O$10,E89='PC Receitas'!$O$11,E89='PC Receitas'!$O$12,E89='PC Receitas'!$O$13,E89='PC Receitas'!$O$14)),-I89,0))</f>
        <v>12927.7</v>
      </c>
      <c r="R89" s="153" t="e">
        <f t="shared" si="4"/>
        <v>#N/A</v>
      </c>
      <c r="S89" s="150" t="e">
        <f t="shared" si="5"/>
        <v>#N/A</v>
      </c>
      <c r="T89" s="150" t="e">
        <f t="shared" si="6"/>
        <v>#N/A</v>
      </c>
      <c r="U89" s="150" t="e">
        <f t="shared" si="7"/>
        <v>#N/A</v>
      </c>
      <c r="V89" s="154" t="e">
        <f>VLOOKUP(E89,'PC Receitas'!$O$4:$P$14,2,FALSE)</f>
        <v>#N/A</v>
      </c>
    </row>
    <row r="90" spans="3:22" ht="19.5" customHeight="1" thickTop="1" thickBot="1" x14ac:dyDescent="0.3">
      <c r="C90" s="58"/>
      <c r="D90" s="58" t="str">
        <f>IF(C90&lt;&gt;"",TEXT(C90,"00")&amp;"/06/"&amp;'Configurações Básicas'!$P$5,"")</f>
        <v/>
      </c>
      <c r="E90" s="58"/>
      <c r="F90" s="28"/>
      <c r="G90" s="58"/>
      <c r="H90" s="58"/>
      <c r="I90" s="167"/>
      <c r="J90" s="192"/>
      <c r="K90" s="168"/>
      <c r="L90" s="168"/>
      <c r="M90" s="56">
        <f>M89+IF(AND(K90="Pago",OR(E90='PC Receitas'!$O$4,E90='PC Receitas'!$O$5,E90='PC Receitas'!$O$6)),I90,IF(AND(K90="Pago",OR(E90='PC Receitas'!$O$7,E90='PC Receitas'!$O$8,E90='PC Receitas'!$O$9,E90='PC Receitas'!$O$10,E90='PC Receitas'!$O$11,E90='PC Receitas'!$O$12,E90='PC Receitas'!$O$13,E90='PC Receitas'!$O$14)),-I90,0))</f>
        <v>12927.7</v>
      </c>
      <c r="R90" s="153" t="e">
        <f t="shared" si="4"/>
        <v>#N/A</v>
      </c>
      <c r="S90" s="150" t="e">
        <f t="shared" si="5"/>
        <v>#N/A</v>
      </c>
      <c r="T90" s="150" t="e">
        <f t="shared" si="6"/>
        <v>#N/A</v>
      </c>
      <c r="U90" s="150" t="e">
        <f t="shared" si="7"/>
        <v>#N/A</v>
      </c>
      <c r="V90" s="154" t="e">
        <f>VLOOKUP(E90,'PC Receitas'!$O$4:$P$14,2,FALSE)</f>
        <v>#N/A</v>
      </c>
    </row>
    <row r="91" spans="3:22" ht="19.5" customHeight="1" thickTop="1" thickBot="1" x14ac:dyDescent="0.3">
      <c r="C91" s="58"/>
      <c r="D91" s="58" t="str">
        <f>IF(C91&lt;&gt;"",TEXT(C91,"00")&amp;"/06/"&amp;'Configurações Básicas'!$P$5,"")</f>
        <v/>
      </c>
      <c r="E91" s="58"/>
      <c r="F91" s="28"/>
      <c r="G91" s="58"/>
      <c r="H91" s="58"/>
      <c r="I91" s="167"/>
      <c r="J91" s="192"/>
      <c r="K91" s="168"/>
      <c r="L91" s="168"/>
      <c r="M91" s="56">
        <f>M90+IF(AND(K91="Pago",OR(E91='PC Receitas'!$O$4,E91='PC Receitas'!$O$5,E91='PC Receitas'!$O$6)),I91,IF(AND(K91="Pago",OR(E91='PC Receitas'!$O$7,E91='PC Receitas'!$O$8,E91='PC Receitas'!$O$9,E91='PC Receitas'!$O$10,E91='PC Receitas'!$O$11,E91='PC Receitas'!$O$12,E91='PC Receitas'!$O$13,E91='PC Receitas'!$O$14)),-I91,0))</f>
        <v>12927.7</v>
      </c>
      <c r="R91" s="153" t="e">
        <f t="shared" si="4"/>
        <v>#N/A</v>
      </c>
      <c r="S91" s="150" t="e">
        <f t="shared" si="5"/>
        <v>#N/A</v>
      </c>
      <c r="T91" s="150" t="e">
        <f t="shared" si="6"/>
        <v>#N/A</v>
      </c>
      <c r="U91" s="150" t="e">
        <f t="shared" si="7"/>
        <v>#N/A</v>
      </c>
      <c r="V91" s="154" t="e">
        <f>VLOOKUP(E91,'PC Receitas'!$O$4:$P$14,2,FALSE)</f>
        <v>#N/A</v>
      </c>
    </row>
    <row r="92" spans="3:22" ht="19.5" customHeight="1" thickTop="1" thickBot="1" x14ac:dyDescent="0.3">
      <c r="C92" s="58"/>
      <c r="D92" s="58" t="str">
        <f>IF(C92&lt;&gt;"",TEXT(C92,"00")&amp;"/06/"&amp;'Configurações Básicas'!$P$5,"")</f>
        <v/>
      </c>
      <c r="E92" s="58"/>
      <c r="F92" s="28"/>
      <c r="G92" s="28"/>
      <c r="H92" s="28"/>
      <c r="I92" s="167"/>
      <c r="J92" s="192"/>
      <c r="K92" s="168"/>
      <c r="L92" s="168"/>
      <c r="M92" s="56">
        <f>M91+IF(AND(K92="Pago",OR(E92='PC Receitas'!$O$4,E92='PC Receitas'!$O$5,E92='PC Receitas'!$O$6)),I92,IF(AND(K92="Pago",OR(E92='PC Receitas'!$O$7,E92='PC Receitas'!$O$8,E92='PC Receitas'!$O$9,E92='PC Receitas'!$O$10,E92='PC Receitas'!$O$11,E92='PC Receitas'!$O$12,E92='PC Receitas'!$O$13,E92='PC Receitas'!$O$14)),-I92,0))</f>
        <v>12927.7</v>
      </c>
      <c r="R92" s="153" t="e">
        <f t="shared" si="4"/>
        <v>#N/A</v>
      </c>
      <c r="S92" s="150" t="e">
        <f t="shared" si="5"/>
        <v>#N/A</v>
      </c>
      <c r="T92" s="150" t="e">
        <f t="shared" si="6"/>
        <v>#N/A</v>
      </c>
      <c r="U92" s="150" t="e">
        <f t="shared" si="7"/>
        <v>#N/A</v>
      </c>
      <c r="V92" s="154" t="e">
        <f>VLOOKUP(E92,'PC Receitas'!$O$4:$P$14,2,FALSE)</f>
        <v>#N/A</v>
      </c>
    </row>
    <row r="93" spans="3:22" ht="19.5" customHeight="1" thickTop="1" thickBot="1" x14ac:dyDescent="0.3">
      <c r="C93" s="58"/>
      <c r="D93" s="58" t="str">
        <f>IF(C93&lt;&gt;"",TEXT(C93,"00")&amp;"/06/"&amp;'Configurações Básicas'!$P$5,"")</f>
        <v/>
      </c>
      <c r="E93" s="58"/>
      <c r="F93" s="28"/>
      <c r="G93" s="58"/>
      <c r="H93" s="58"/>
      <c r="I93" s="167"/>
      <c r="J93" s="192"/>
      <c r="K93" s="168"/>
      <c r="L93" s="168"/>
      <c r="M93" s="56">
        <f>M92+IF(AND(K93="Pago",OR(E93='PC Receitas'!$O$4,E93='PC Receitas'!$O$5,E93='PC Receitas'!$O$6)),I93,IF(AND(K93="Pago",OR(E93='PC Receitas'!$O$7,E93='PC Receitas'!$O$8,E93='PC Receitas'!$O$9,E93='PC Receitas'!$O$10,E93='PC Receitas'!$O$11,E93='PC Receitas'!$O$12,E93='PC Receitas'!$O$13,E93='PC Receitas'!$O$14)),-I93,0))</f>
        <v>12927.7</v>
      </c>
      <c r="R93" s="153" t="e">
        <f t="shared" si="4"/>
        <v>#N/A</v>
      </c>
      <c r="S93" s="150" t="e">
        <f t="shared" si="5"/>
        <v>#N/A</v>
      </c>
      <c r="T93" s="150" t="e">
        <f t="shared" si="6"/>
        <v>#N/A</v>
      </c>
      <c r="U93" s="150" t="e">
        <f t="shared" si="7"/>
        <v>#N/A</v>
      </c>
      <c r="V93" s="154" t="e">
        <f>VLOOKUP(E93,'PC Receitas'!$O$4:$P$14,2,FALSE)</f>
        <v>#N/A</v>
      </c>
    </row>
    <row r="94" spans="3:22" ht="19.5" customHeight="1" thickTop="1" thickBot="1" x14ac:dyDescent="0.3">
      <c r="C94" s="58"/>
      <c r="D94" s="58" t="str">
        <f>IF(C94&lt;&gt;"",TEXT(C94,"00")&amp;"/06/"&amp;'Configurações Básicas'!$P$5,"")</f>
        <v/>
      </c>
      <c r="E94" s="58"/>
      <c r="F94" s="28"/>
      <c r="G94" s="58"/>
      <c r="H94" s="58"/>
      <c r="I94" s="167"/>
      <c r="J94" s="192"/>
      <c r="K94" s="168"/>
      <c r="L94" s="168"/>
      <c r="M94" s="56">
        <f>M93+IF(AND(K94="Pago",OR(E94='PC Receitas'!$O$4,E94='PC Receitas'!$O$5,E94='PC Receitas'!$O$6)),I94,IF(AND(K94="Pago",OR(E94='PC Receitas'!$O$7,E94='PC Receitas'!$O$8,E94='PC Receitas'!$O$9,E94='PC Receitas'!$O$10,E94='PC Receitas'!$O$11,E94='PC Receitas'!$O$12,E94='PC Receitas'!$O$13,E94='PC Receitas'!$O$14)),-I94,0))</f>
        <v>12927.7</v>
      </c>
      <c r="R94" s="153" t="e">
        <f t="shared" si="4"/>
        <v>#N/A</v>
      </c>
      <c r="S94" s="150" t="e">
        <f t="shared" si="5"/>
        <v>#N/A</v>
      </c>
      <c r="T94" s="150" t="e">
        <f t="shared" si="6"/>
        <v>#N/A</v>
      </c>
      <c r="U94" s="150" t="e">
        <f t="shared" si="7"/>
        <v>#N/A</v>
      </c>
      <c r="V94" s="154" t="e">
        <f>VLOOKUP(E94,'PC Receitas'!$O$4:$P$14,2,FALSE)</f>
        <v>#N/A</v>
      </c>
    </row>
    <row r="95" spans="3:22" ht="19.5" customHeight="1" thickTop="1" thickBot="1" x14ac:dyDescent="0.3">
      <c r="C95" s="58"/>
      <c r="D95" s="58" t="str">
        <f>IF(C95&lt;&gt;"",TEXT(C95,"00")&amp;"/06/"&amp;'Configurações Básicas'!$P$5,"")</f>
        <v/>
      </c>
      <c r="E95" s="58"/>
      <c r="F95" s="28"/>
      <c r="G95" s="28"/>
      <c r="H95" s="28"/>
      <c r="I95" s="167"/>
      <c r="J95" s="192"/>
      <c r="K95" s="168"/>
      <c r="L95" s="168"/>
      <c r="M95" s="56">
        <f>M94+IF(AND(K95="Pago",OR(E95='PC Receitas'!$O$4,E95='PC Receitas'!$O$5,E95='PC Receitas'!$O$6)),I95,IF(AND(K95="Pago",OR(E95='PC Receitas'!$O$7,E95='PC Receitas'!$O$8,E95='PC Receitas'!$O$9,E95='PC Receitas'!$O$10,E95='PC Receitas'!$O$11,E95='PC Receitas'!$O$12,E95='PC Receitas'!$O$13,E95='PC Receitas'!$O$14)),-I95,0))</f>
        <v>12927.7</v>
      </c>
      <c r="R95" s="153" t="e">
        <f t="shared" si="4"/>
        <v>#N/A</v>
      </c>
      <c r="S95" s="150" t="e">
        <f t="shared" si="5"/>
        <v>#N/A</v>
      </c>
      <c r="T95" s="150" t="e">
        <f t="shared" si="6"/>
        <v>#N/A</v>
      </c>
      <c r="U95" s="150" t="e">
        <f t="shared" si="7"/>
        <v>#N/A</v>
      </c>
      <c r="V95" s="154" t="e">
        <f>VLOOKUP(E95,'PC Receitas'!$O$4:$P$14,2,FALSE)</f>
        <v>#N/A</v>
      </c>
    </row>
    <row r="96" spans="3:22" ht="19.5" customHeight="1" thickTop="1" thickBot="1" x14ac:dyDescent="0.3">
      <c r="C96" s="58"/>
      <c r="D96" s="58" t="str">
        <f>IF(C96&lt;&gt;"",TEXT(C96,"00")&amp;"/06/"&amp;'Configurações Básicas'!$P$5,"")</f>
        <v/>
      </c>
      <c r="E96" s="58"/>
      <c r="F96" s="28"/>
      <c r="G96" s="28"/>
      <c r="H96" s="28"/>
      <c r="I96" s="167"/>
      <c r="J96" s="192"/>
      <c r="K96" s="168"/>
      <c r="L96" s="168"/>
      <c r="M96" s="56">
        <f>M95+IF(AND(K96="Pago",OR(E96='PC Receitas'!$O$4,E96='PC Receitas'!$O$5,E96='PC Receitas'!$O$6)),I96,IF(AND(K96="Pago",OR(E96='PC Receitas'!$O$7,E96='PC Receitas'!$O$8,E96='PC Receitas'!$O$9,E96='PC Receitas'!$O$10,E96='PC Receitas'!$O$11,E96='PC Receitas'!$O$12,E96='PC Receitas'!$O$13,E96='PC Receitas'!$O$14)),-I96,0))</f>
        <v>12927.7</v>
      </c>
      <c r="R96" s="153" t="e">
        <f t="shared" si="4"/>
        <v>#N/A</v>
      </c>
      <c r="S96" s="150" t="e">
        <f t="shared" si="5"/>
        <v>#N/A</v>
      </c>
      <c r="T96" s="150" t="e">
        <f t="shared" si="6"/>
        <v>#N/A</v>
      </c>
      <c r="U96" s="150" t="e">
        <f t="shared" si="7"/>
        <v>#N/A</v>
      </c>
      <c r="V96" s="154" t="e">
        <f>VLOOKUP(E96,'PC Receitas'!$O$4:$P$14,2,FALSE)</f>
        <v>#N/A</v>
      </c>
    </row>
    <row r="97" spans="3:22" ht="19.5" customHeight="1" thickTop="1" thickBot="1" x14ac:dyDescent="0.3">
      <c r="C97" s="58"/>
      <c r="D97" s="58" t="str">
        <f>IF(C97&lt;&gt;"",TEXT(C97,"00")&amp;"/06/"&amp;'Configurações Básicas'!$P$5,"")</f>
        <v/>
      </c>
      <c r="E97" s="58"/>
      <c r="F97" s="28"/>
      <c r="G97" s="58"/>
      <c r="H97" s="58"/>
      <c r="I97" s="167"/>
      <c r="J97" s="192"/>
      <c r="K97" s="168"/>
      <c r="L97" s="168"/>
      <c r="M97" s="56">
        <f>M96+IF(AND(K97="Pago",OR(E97='PC Receitas'!$O$4,E97='PC Receitas'!$O$5,E97='PC Receitas'!$O$6)),I97,IF(AND(K97="Pago",OR(E97='PC Receitas'!$O$7,E97='PC Receitas'!$O$8,E97='PC Receitas'!$O$9,E97='PC Receitas'!$O$10,E97='PC Receitas'!$O$11,E97='PC Receitas'!$O$12,E97='PC Receitas'!$O$13,E97='PC Receitas'!$O$14)),-I97,0))</f>
        <v>12927.7</v>
      </c>
      <c r="R97" s="153" t="e">
        <f t="shared" si="4"/>
        <v>#N/A</v>
      </c>
      <c r="S97" s="150" t="e">
        <f t="shared" si="5"/>
        <v>#N/A</v>
      </c>
      <c r="T97" s="150" t="e">
        <f t="shared" si="6"/>
        <v>#N/A</v>
      </c>
      <c r="U97" s="150" t="e">
        <f t="shared" si="7"/>
        <v>#N/A</v>
      </c>
      <c r="V97" s="154" t="e">
        <f>VLOOKUP(E97,'PC Receitas'!$O$4:$P$14,2,FALSE)</f>
        <v>#N/A</v>
      </c>
    </row>
    <row r="98" spans="3:22" ht="19.5" customHeight="1" thickTop="1" thickBot="1" x14ac:dyDescent="0.3">
      <c r="C98" s="58"/>
      <c r="D98" s="58" t="str">
        <f>IF(C98&lt;&gt;"",TEXT(C98,"00")&amp;"/06/"&amp;'Configurações Básicas'!$P$5,"")</f>
        <v/>
      </c>
      <c r="E98" s="58"/>
      <c r="F98" s="28"/>
      <c r="G98" s="28"/>
      <c r="H98" s="28"/>
      <c r="I98" s="167"/>
      <c r="J98" s="192"/>
      <c r="K98" s="168"/>
      <c r="L98" s="168"/>
      <c r="M98" s="56">
        <f>M97+IF(AND(K98="Pago",OR(E98='PC Receitas'!$O$4,E98='PC Receitas'!$O$5,E98='PC Receitas'!$O$6)),I98,IF(AND(K98="Pago",OR(E98='PC Receitas'!$O$7,E98='PC Receitas'!$O$8,E98='PC Receitas'!$O$9,E98='PC Receitas'!$O$10,E98='PC Receitas'!$O$11,E98='PC Receitas'!$O$12,E98='PC Receitas'!$O$13,E98='PC Receitas'!$O$14)),-I98,0))</f>
        <v>12927.7</v>
      </c>
      <c r="R98" s="153" t="e">
        <f t="shared" si="4"/>
        <v>#N/A</v>
      </c>
      <c r="S98" s="150" t="e">
        <f t="shared" si="5"/>
        <v>#N/A</v>
      </c>
      <c r="T98" s="150" t="e">
        <f t="shared" si="6"/>
        <v>#N/A</v>
      </c>
      <c r="U98" s="150" t="e">
        <f t="shared" si="7"/>
        <v>#N/A</v>
      </c>
      <c r="V98" s="154" t="e">
        <f>VLOOKUP(E98,'PC Receitas'!$O$4:$P$14,2,FALSE)</f>
        <v>#N/A</v>
      </c>
    </row>
    <row r="99" spans="3:22" ht="19.5" customHeight="1" thickTop="1" thickBot="1" x14ac:dyDescent="0.3">
      <c r="C99" s="58"/>
      <c r="D99" s="58" t="str">
        <f>IF(C99&lt;&gt;"",TEXT(C99,"00")&amp;"/06/"&amp;'Configurações Básicas'!$P$5,"")</f>
        <v/>
      </c>
      <c r="E99" s="58"/>
      <c r="F99" s="28"/>
      <c r="G99" s="28"/>
      <c r="H99" s="28"/>
      <c r="I99" s="167"/>
      <c r="J99" s="192"/>
      <c r="K99" s="168"/>
      <c r="L99" s="168"/>
      <c r="M99" s="56">
        <f>M98+IF(AND(K99="Pago",OR(E99='PC Receitas'!$O$4,E99='PC Receitas'!$O$5,E99='PC Receitas'!$O$6)),I99,IF(AND(K99="Pago",OR(E99='PC Receitas'!$O$7,E99='PC Receitas'!$O$8,E99='PC Receitas'!$O$9,E99='PC Receitas'!$O$10,E99='PC Receitas'!$O$11,E99='PC Receitas'!$O$12,E99='PC Receitas'!$O$13,E99='PC Receitas'!$O$14)),-I99,0))</f>
        <v>12927.7</v>
      </c>
      <c r="R99" s="153" t="e">
        <f t="shared" si="4"/>
        <v>#N/A</v>
      </c>
      <c r="S99" s="150" t="e">
        <f t="shared" si="5"/>
        <v>#N/A</v>
      </c>
      <c r="T99" s="150" t="e">
        <f t="shared" si="6"/>
        <v>#N/A</v>
      </c>
      <c r="U99" s="150" t="e">
        <f t="shared" si="7"/>
        <v>#N/A</v>
      </c>
      <c r="V99" s="154" t="e">
        <f>VLOOKUP(E99,'PC Receitas'!$O$4:$P$14,2,FALSE)</f>
        <v>#N/A</v>
      </c>
    </row>
    <row r="100" spans="3:22" ht="19.5" customHeight="1" thickTop="1" thickBot="1" x14ac:dyDescent="0.3">
      <c r="C100" s="58"/>
      <c r="D100" s="58" t="str">
        <f>IF(C100&lt;&gt;"",TEXT(C100,"00")&amp;"/06/"&amp;'Configurações Básicas'!$P$5,"")</f>
        <v/>
      </c>
      <c r="E100" s="58"/>
      <c r="F100" s="58"/>
      <c r="G100" s="58"/>
      <c r="H100" s="58"/>
      <c r="I100" s="59"/>
      <c r="J100" s="193"/>
      <c r="K100" s="168"/>
      <c r="L100" s="60"/>
      <c r="M100" s="56">
        <f>M99+IF(AND(K100="Pago",OR(E100='PC Receitas'!$O$4,E100='PC Receitas'!$O$5,E100='PC Receitas'!$O$6)),I100,IF(AND(K100="Pago",OR(E100='PC Receitas'!$O$7,E100='PC Receitas'!$O$8,E100='PC Receitas'!$O$9,E100='PC Receitas'!$O$10,E100='PC Receitas'!$O$11,E100='PC Receitas'!$O$12,E100='PC Receitas'!$O$13,E100='PC Receitas'!$O$14)),-I100,0))</f>
        <v>12927.7</v>
      </c>
      <c r="R100" s="153" t="e">
        <f t="shared" si="4"/>
        <v>#N/A</v>
      </c>
      <c r="S100" s="150" t="e">
        <f t="shared" si="5"/>
        <v>#N/A</v>
      </c>
      <c r="T100" s="150" t="e">
        <f t="shared" si="6"/>
        <v>#N/A</v>
      </c>
      <c r="U100" s="150" t="e">
        <f t="shared" si="7"/>
        <v>#N/A</v>
      </c>
      <c r="V100" s="154" t="e">
        <f>VLOOKUP(E100,'PC Receitas'!$O$4:$P$14,2,FALSE)</f>
        <v>#N/A</v>
      </c>
    </row>
    <row r="101" spans="3:22" ht="19.5" customHeight="1" thickTop="1" thickBot="1" x14ac:dyDescent="0.3">
      <c r="C101" s="58"/>
      <c r="D101" s="58" t="str">
        <f>IF(C101&lt;&gt;"",TEXT(C101,"00")&amp;"/06/"&amp;'Configurações Básicas'!$P$5,"")</f>
        <v/>
      </c>
      <c r="E101" s="58"/>
      <c r="F101" s="58"/>
      <c r="G101" s="58"/>
      <c r="H101" s="58"/>
      <c r="I101" s="59"/>
      <c r="J101" s="193"/>
      <c r="K101" s="168"/>
      <c r="L101" s="60"/>
      <c r="M101" s="56">
        <f>M100+IF(AND(K101="Pago",OR(E101='PC Receitas'!$O$4,E101='PC Receitas'!$O$5,E101='PC Receitas'!$O$6)),I101,IF(AND(K101="Pago",OR(E101='PC Receitas'!$O$7,E101='PC Receitas'!$O$8,E101='PC Receitas'!$O$9,E101='PC Receitas'!$O$10,E101='PC Receitas'!$O$11,E101='PC Receitas'!$O$12,E101='PC Receitas'!$O$13,E101='PC Receitas'!$O$14)),-I101,0))</f>
        <v>12927.7</v>
      </c>
      <c r="R101" s="153" t="e">
        <f t="shared" si="4"/>
        <v>#N/A</v>
      </c>
      <c r="S101" s="150" t="e">
        <f t="shared" si="5"/>
        <v>#N/A</v>
      </c>
      <c r="T101" s="150" t="e">
        <f t="shared" si="6"/>
        <v>#N/A</v>
      </c>
      <c r="U101" s="150" t="e">
        <f t="shared" si="7"/>
        <v>#N/A</v>
      </c>
      <c r="V101" s="154" t="e">
        <f>VLOOKUP(E101,'PC Receitas'!$O$4:$P$14,2,FALSE)</f>
        <v>#N/A</v>
      </c>
    </row>
    <row r="102" spans="3:22" ht="19.5" customHeight="1" thickTop="1" thickBot="1" x14ac:dyDescent="0.3">
      <c r="C102" s="58"/>
      <c r="D102" s="58" t="str">
        <f>IF(C102&lt;&gt;"",TEXT(C102,"00")&amp;"/06/"&amp;'Configurações Básicas'!$P$5,"")</f>
        <v/>
      </c>
      <c r="E102" s="58"/>
      <c r="F102" s="58"/>
      <c r="G102" s="58"/>
      <c r="H102" s="58"/>
      <c r="I102" s="59"/>
      <c r="J102" s="193"/>
      <c r="K102" s="168"/>
      <c r="L102" s="60"/>
      <c r="M102" s="56">
        <f>M101+IF(AND(K102="Pago",OR(E102='PC Receitas'!$O$4,E102='PC Receitas'!$O$5,E102='PC Receitas'!$O$6)),I102,IF(AND(K102="Pago",OR(E102='PC Receitas'!$O$7,E102='PC Receitas'!$O$8,E102='PC Receitas'!$O$9,E102='PC Receitas'!$O$10,E102='PC Receitas'!$O$11,E102='PC Receitas'!$O$12,E102='PC Receitas'!$O$13,E102='PC Receitas'!$O$14)),-I102,0))</f>
        <v>12927.7</v>
      </c>
      <c r="R102" s="153" t="e">
        <f t="shared" si="4"/>
        <v>#N/A</v>
      </c>
      <c r="S102" s="150" t="e">
        <f t="shared" si="5"/>
        <v>#N/A</v>
      </c>
      <c r="T102" s="150" t="e">
        <f t="shared" si="6"/>
        <v>#N/A</v>
      </c>
      <c r="U102" s="150" t="e">
        <f t="shared" si="7"/>
        <v>#N/A</v>
      </c>
      <c r="V102" s="154" t="e">
        <f>VLOOKUP(E102,'PC Receitas'!$O$4:$P$14,2,FALSE)</f>
        <v>#N/A</v>
      </c>
    </row>
    <row r="103" spans="3:22" ht="19.5" customHeight="1" thickTop="1" thickBot="1" x14ac:dyDescent="0.3">
      <c r="C103" s="58"/>
      <c r="D103" s="58" t="str">
        <f>IF(C103&lt;&gt;"",TEXT(C103,"00")&amp;"/06/"&amp;'Configurações Básicas'!$P$5,"")</f>
        <v/>
      </c>
      <c r="E103" s="58"/>
      <c r="F103" s="58"/>
      <c r="G103" s="58"/>
      <c r="H103" s="58"/>
      <c r="I103" s="59"/>
      <c r="J103" s="193"/>
      <c r="K103" s="168"/>
      <c r="L103" s="60"/>
      <c r="M103" s="56">
        <f>M102+IF(AND(K103="Pago",OR(E103='PC Receitas'!$O$4,E103='PC Receitas'!$O$5,E103='PC Receitas'!$O$6)),I103,IF(AND(K103="Pago",OR(E103='PC Receitas'!$O$7,E103='PC Receitas'!$O$8,E103='PC Receitas'!$O$9,E103='PC Receitas'!$O$10,E103='PC Receitas'!$O$11,E103='PC Receitas'!$O$12,E103='PC Receitas'!$O$13,E103='PC Receitas'!$O$14)),-I103,0))</f>
        <v>12927.7</v>
      </c>
      <c r="R103" s="153" t="e">
        <f t="shared" si="4"/>
        <v>#N/A</v>
      </c>
      <c r="S103" s="150" t="e">
        <f t="shared" si="5"/>
        <v>#N/A</v>
      </c>
      <c r="T103" s="150" t="e">
        <f t="shared" si="6"/>
        <v>#N/A</v>
      </c>
      <c r="U103" s="150" t="e">
        <f t="shared" si="7"/>
        <v>#N/A</v>
      </c>
      <c r="V103" s="154" t="e">
        <f>VLOOKUP(E103,'PC Receitas'!$O$4:$P$14,2,FALSE)</f>
        <v>#N/A</v>
      </c>
    </row>
    <row r="104" spans="3:22" ht="19.5" customHeight="1" thickTop="1" thickBot="1" x14ac:dyDescent="0.3">
      <c r="C104" s="58"/>
      <c r="D104" s="58" t="str">
        <f>IF(C104&lt;&gt;"",TEXT(C104,"00")&amp;"/06/"&amp;'Configurações Básicas'!$P$5,"")</f>
        <v/>
      </c>
      <c r="E104" s="58"/>
      <c r="F104" s="58"/>
      <c r="G104" s="58"/>
      <c r="H104" s="58"/>
      <c r="I104" s="59"/>
      <c r="J104" s="193"/>
      <c r="K104" s="168"/>
      <c r="L104" s="60"/>
      <c r="M104" s="56">
        <f>M103+IF(AND(K104="Pago",OR(E104='PC Receitas'!$O$4,E104='PC Receitas'!$O$5,E104='PC Receitas'!$O$6)),I104,IF(AND(K104="Pago",OR(E104='PC Receitas'!$O$7,E104='PC Receitas'!$O$8,E104='PC Receitas'!$O$9,E104='PC Receitas'!$O$10,E104='PC Receitas'!$O$11,E104='PC Receitas'!$O$12,E104='PC Receitas'!$O$13,E104='PC Receitas'!$O$14)),-I104,0))</f>
        <v>12927.7</v>
      </c>
      <c r="R104" s="153" t="e">
        <f t="shared" si="4"/>
        <v>#N/A</v>
      </c>
      <c r="S104" s="150" t="e">
        <f t="shared" si="5"/>
        <v>#N/A</v>
      </c>
      <c r="T104" s="150" t="e">
        <f t="shared" si="6"/>
        <v>#N/A</v>
      </c>
      <c r="U104" s="150" t="e">
        <f t="shared" si="7"/>
        <v>#N/A</v>
      </c>
      <c r="V104" s="154" t="e">
        <f>VLOOKUP(E104,'PC Receitas'!$O$4:$P$14,2,FALSE)</f>
        <v>#N/A</v>
      </c>
    </row>
    <row r="105" spans="3:22" ht="19.5" customHeight="1" thickTop="1" thickBot="1" x14ac:dyDescent="0.3">
      <c r="C105" s="58"/>
      <c r="D105" s="58" t="str">
        <f>IF(C105&lt;&gt;"",TEXT(C105,"00")&amp;"/06/"&amp;'Configurações Básicas'!$P$5,"")</f>
        <v/>
      </c>
      <c r="E105" s="58"/>
      <c r="F105" s="58"/>
      <c r="G105" s="58"/>
      <c r="H105" s="58"/>
      <c r="I105" s="59"/>
      <c r="J105" s="193"/>
      <c r="K105" s="168"/>
      <c r="L105" s="60"/>
      <c r="M105" s="56">
        <f>M104+IF(AND(K105="Pago",OR(E105='PC Receitas'!$O$4,E105='PC Receitas'!$O$5,E105='PC Receitas'!$O$6)),I105,IF(AND(K105="Pago",OR(E105='PC Receitas'!$O$7,E105='PC Receitas'!$O$8,E105='PC Receitas'!$O$9,E105='PC Receitas'!$O$10,E105='PC Receitas'!$O$11,E105='PC Receitas'!$O$12,E105='PC Receitas'!$O$13,E105='PC Receitas'!$O$14)),-I105,0))</f>
        <v>12927.7</v>
      </c>
      <c r="R105" s="153" t="e">
        <f t="shared" si="4"/>
        <v>#N/A</v>
      </c>
      <c r="S105" s="150" t="e">
        <f t="shared" si="5"/>
        <v>#N/A</v>
      </c>
      <c r="T105" s="150" t="e">
        <f t="shared" si="6"/>
        <v>#N/A</v>
      </c>
      <c r="U105" s="150" t="e">
        <f t="shared" si="7"/>
        <v>#N/A</v>
      </c>
      <c r="V105" s="154" t="e">
        <f>VLOOKUP(E105,'PC Receitas'!$O$4:$P$14,2,FALSE)</f>
        <v>#N/A</v>
      </c>
    </row>
    <row r="106" spans="3:22" ht="19.5" customHeight="1" thickTop="1" thickBot="1" x14ac:dyDescent="0.3">
      <c r="C106" s="58"/>
      <c r="D106" s="58" t="str">
        <f>IF(C106&lt;&gt;"",TEXT(C106,"00")&amp;"/06/"&amp;'Configurações Básicas'!$P$5,"")</f>
        <v/>
      </c>
      <c r="E106" s="58"/>
      <c r="F106" s="58"/>
      <c r="G106" s="58"/>
      <c r="H106" s="58"/>
      <c r="I106" s="59"/>
      <c r="J106" s="193"/>
      <c r="K106" s="168"/>
      <c r="L106" s="60"/>
      <c r="M106" s="56">
        <f>M105+IF(AND(K106="Pago",OR(E106='PC Receitas'!$O$4,E106='PC Receitas'!$O$5,E106='PC Receitas'!$O$6)),I106,IF(AND(K106="Pago",OR(E106='PC Receitas'!$O$7,E106='PC Receitas'!$O$8,E106='PC Receitas'!$O$9,E106='PC Receitas'!$O$10,E106='PC Receitas'!$O$11,E106='PC Receitas'!$O$12,E106='PC Receitas'!$O$13,E106='PC Receitas'!$O$14)),-I106,0))</f>
        <v>12927.7</v>
      </c>
      <c r="R106" s="153" t="e">
        <f t="shared" si="4"/>
        <v>#N/A</v>
      </c>
      <c r="S106" s="150" t="e">
        <f t="shared" si="5"/>
        <v>#N/A</v>
      </c>
      <c r="T106" s="150" t="e">
        <f t="shared" si="6"/>
        <v>#N/A</v>
      </c>
      <c r="U106" s="150" t="e">
        <f t="shared" si="7"/>
        <v>#N/A</v>
      </c>
      <c r="V106" s="154" t="e">
        <f>VLOOKUP(E106,'PC Receitas'!$O$4:$P$14,2,FALSE)</f>
        <v>#N/A</v>
      </c>
    </row>
    <row r="107" spans="3:22" ht="19.5" customHeight="1" thickTop="1" thickBot="1" x14ac:dyDescent="0.3">
      <c r="C107" s="58"/>
      <c r="D107" s="58" t="str">
        <f>IF(C107&lt;&gt;"",TEXT(C107,"00")&amp;"/06/"&amp;'Configurações Básicas'!$P$5,"")</f>
        <v/>
      </c>
      <c r="E107" s="58"/>
      <c r="F107" s="58"/>
      <c r="G107" s="58"/>
      <c r="H107" s="58"/>
      <c r="I107" s="59"/>
      <c r="J107" s="193"/>
      <c r="K107" s="168"/>
      <c r="L107" s="60"/>
      <c r="M107" s="56">
        <f>M106+IF(AND(K107="Pago",OR(E107='PC Receitas'!$O$4,E107='PC Receitas'!$O$5,E107='PC Receitas'!$O$6)),I107,IF(AND(K107="Pago",OR(E107='PC Receitas'!$O$7,E107='PC Receitas'!$O$8,E107='PC Receitas'!$O$9,E107='PC Receitas'!$O$10,E107='PC Receitas'!$O$11,E107='PC Receitas'!$O$12,E107='PC Receitas'!$O$13,E107='PC Receitas'!$O$14)),-I107,0))</f>
        <v>12927.7</v>
      </c>
      <c r="R107" s="153" t="e">
        <f t="shared" si="4"/>
        <v>#N/A</v>
      </c>
      <c r="S107" s="150" t="e">
        <f t="shared" si="5"/>
        <v>#N/A</v>
      </c>
      <c r="T107" s="150" t="e">
        <f t="shared" si="6"/>
        <v>#N/A</v>
      </c>
      <c r="U107" s="150" t="e">
        <f t="shared" si="7"/>
        <v>#N/A</v>
      </c>
      <c r="V107" s="154" t="e">
        <f>VLOOKUP(E107,'PC Receitas'!$O$4:$P$14,2,FALSE)</f>
        <v>#N/A</v>
      </c>
    </row>
    <row r="108" spans="3:22" ht="19.5" customHeight="1" thickTop="1" thickBot="1" x14ac:dyDescent="0.3">
      <c r="C108" s="58"/>
      <c r="D108" s="58" t="str">
        <f>IF(C108&lt;&gt;"",TEXT(C108,"00")&amp;"/06/"&amp;'Configurações Básicas'!$P$5,"")</f>
        <v/>
      </c>
      <c r="E108" s="58"/>
      <c r="F108" s="58"/>
      <c r="G108" s="58"/>
      <c r="H108" s="58"/>
      <c r="I108" s="59"/>
      <c r="J108" s="193"/>
      <c r="K108" s="168"/>
      <c r="L108" s="60"/>
      <c r="M108" s="56">
        <f>M107+IF(AND(K108="Pago",OR(E108='PC Receitas'!$O$4,E108='PC Receitas'!$O$5,E108='PC Receitas'!$O$6)),I108,IF(AND(K108="Pago",OR(E108='PC Receitas'!$O$7,E108='PC Receitas'!$O$8,E108='PC Receitas'!$O$9,E108='PC Receitas'!$O$10,E108='PC Receitas'!$O$11,E108='PC Receitas'!$O$12,E108='PC Receitas'!$O$13,E108='PC Receitas'!$O$14)),-I108,0))</f>
        <v>12927.7</v>
      </c>
      <c r="R108" s="153" t="e">
        <f t="shared" si="4"/>
        <v>#N/A</v>
      </c>
      <c r="S108" s="150" t="e">
        <f t="shared" si="5"/>
        <v>#N/A</v>
      </c>
      <c r="T108" s="150" t="e">
        <f t="shared" si="6"/>
        <v>#N/A</v>
      </c>
      <c r="U108" s="150" t="e">
        <f t="shared" si="7"/>
        <v>#N/A</v>
      </c>
      <c r="V108" s="154" t="e">
        <f>VLOOKUP(E108,'PC Receitas'!$O$4:$P$14,2,FALSE)</f>
        <v>#N/A</v>
      </c>
    </row>
    <row r="109" spans="3:22" ht="19.5" customHeight="1" thickTop="1" thickBot="1" x14ac:dyDescent="0.3">
      <c r="C109" s="58"/>
      <c r="D109" s="58" t="str">
        <f>IF(C109&lt;&gt;"",TEXT(C109,"00")&amp;"/06/"&amp;'Configurações Básicas'!$P$5,"")</f>
        <v/>
      </c>
      <c r="E109" s="58"/>
      <c r="F109" s="58"/>
      <c r="G109" s="58"/>
      <c r="H109" s="58"/>
      <c r="I109" s="59"/>
      <c r="J109" s="193"/>
      <c r="K109" s="168"/>
      <c r="L109" s="60"/>
      <c r="M109" s="56">
        <f>M108+IF(AND(K109="Pago",OR(E109='PC Receitas'!$O$4,E109='PC Receitas'!$O$5,E109='PC Receitas'!$O$6)),I109,IF(AND(K109="Pago",OR(E109='PC Receitas'!$O$7,E109='PC Receitas'!$O$8,E109='PC Receitas'!$O$9,E109='PC Receitas'!$O$10,E109='PC Receitas'!$O$11,E109='PC Receitas'!$O$12,E109='PC Receitas'!$O$13,E109='PC Receitas'!$O$14)),-I109,0))</f>
        <v>12927.7</v>
      </c>
      <c r="R109" s="153" t="e">
        <f t="shared" si="4"/>
        <v>#N/A</v>
      </c>
      <c r="S109" s="150" t="e">
        <f t="shared" si="5"/>
        <v>#N/A</v>
      </c>
      <c r="T109" s="150" t="e">
        <f t="shared" si="6"/>
        <v>#N/A</v>
      </c>
      <c r="U109" s="150" t="e">
        <f t="shared" si="7"/>
        <v>#N/A</v>
      </c>
      <c r="V109" s="154" t="e">
        <f>VLOOKUP(E109,'PC Receitas'!$O$4:$P$14,2,FALSE)</f>
        <v>#N/A</v>
      </c>
    </row>
    <row r="110" spans="3:22" ht="19.5" customHeight="1" thickTop="1" thickBot="1" x14ac:dyDescent="0.3">
      <c r="C110" s="58"/>
      <c r="D110" s="58" t="str">
        <f>IF(C110&lt;&gt;"",TEXT(C110,"00")&amp;"/06/"&amp;'Configurações Básicas'!$P$5,"")</f>
        <v/>
      </c>
      <c r="E110" s="58"/>
      <c r="F110" s="58"/>
      <c r="G110" s="58"/>
      <c r="H110" s="58"/>
      <c r="I110" s="59"/>
      <c r="J110" s="193"/>
      <c r="K110" s="168"/>
      <c r="L110" s="60"/>
      <c r="M110" s="56">
        <f>M109+IF(AND(K110="Pago",OR(E110='PC Receitas'!$O$4,E110='PC Receitas'!$O$5,E110='PC Receitas'!$O$6)),I110,IF(AND(K110="Pago",OR(E110='PC Receitas'!$O$7,E110='PC Receitas'!$O$8,E110='PC Receitas'!$O$9,E110='PC Receitas'!$O$10,E110='PC Receitas'!$O$11,E110='PC Receitas'!$O$12,E110='PC Receitas'!$O$13,E110='PC Receitas'!$O$14)),-I110,0))</f>
        <v>12927.7</v>
      </c>
      <c r="R110" s="153" t="e">
        <f t="shared" si="4"/>
        <v>#N/A</v>
      </c>
      <c r="S110" s="150" t="e">
        <f t="shared" si="5"/>
        <v>#N/A</v>
      </c>
      <c r="T110" s="150" t="e">
        <f t="shared" si="6"/>
        <v>#N/A</v>
      </c>
      <c r="U110" s="150" t="e">
        <f t="shared" si="7"/>
        <v>#N/A</v>
      </c>
      <c r="V110" s="154" t="e">
        <f>VLOOKUP(E110,'PC Receitas'!$O$4:$P$14,2,FALSE)</f>
        <v>#N/A</v>
      </c>
    </row>
    <row r="111" spans="3:22" ht="19.5" customHeight="1" thickTop="1" thickBot="1" x14ac:dyDescent="0.3">
      <c r="C111" s="58"/>
      <c r="D111" s="58" t="str">
        <f>IF(C111&lt;&gt;"",TEXT(C111,"00")&amp;"/06/"&amp;'Configurações Básicas'!$P$5,"")</f>
        <v/>
      </c>
      <c r="E111" s="58"/>
      <c r="F111" s="58"/>
      <c r="G111" s="58"/>
      <c r="H111" s="58"/>
      <c r="I111" s="59"/>
      <c r="J111" s="193"/>
      <c r="K111" s="168"/>
      <c r="L111" s="60"/>
      <c r="M111" s="56">
        <f>M110+IF(AND(K111="Pago",OR(E111='PC Receitas'!$O$4,E111='PC Receitas'!$O$5,E111='PC Receitas'!$O$6)),I111,IF(AND(K111="Pago",OR(E111='PC Receitas'!$O$7,E111='PC Receitas'!$O$8,E111='PC Receitas'!$O$9,E111='PC Receitas'!$O$10,E111='PC Receitas'!$O$11,E111='PC Receitas'!$O$12,E111='PC Receitas'!$O$13,E111='PC Receitas'!$O$14)),-I111,0))</f>
        <v>12927.7</v>
      </c>
      <c r="R111" s="153" t="e">
        <f t="shared" si="4"/>
        <v>#N/A</v>
      </c>
      <c r="S111" s="150" t="e">
        <f t="shared" si="5"/>
        <v>#N/A</v>
      </c>
      <c r="T111" s="150" t="e">
        <f t="shared" si="6"/>
        <v>#N/A</v>
      </c>
      <c r="U111" s="150" t="e">
        <f t="shared" si="7"/>
        <v>#N/A</v>
      </c>
      <c r="V111" s="154" t="e">
        <f>VLOOKUP(E111,'PC Receitas'!$O$4:$P$14,2,FALSE)</f>
        <v>#N/A</v>
      </c>
    </row>
    <row r="112" spans="3:22" ht="19.5" customHeight="1" thickTop="1" thickBot="1" x14ac:dyDescent="0.3">
      <c r="C112" s="58"/>
      <c r="D112" s="58" t="str">
        <f>IF(C112&lt;&gt;"",TEXT(C112,"00")&amp;"/06/"&amp;'Configurações Básicas'!$P$5,"")</f>
        <v/>
      </c>
      <c r="E112" s="58"/>
      <c r="F112" s="58"/>
      <c r="G112" s="58"/>
      <c r="H112" s="58"/>
      <c r="I112" s="59"/>
      <c r="J112" s="193"/>
      <c r="K112" s="168"/>
      <c r="L112" s="60"/>
      <c r="M112" s="56">
        <f>M111+IF(AND(K112="Pago",OR(E112='PC Receitas'!$O$4,E112='PC Receitas'!$O$5,E112='PC Receitas'!$O$6)),I112,IF(AND(K112="Pago",OR(E112='PC Receitas'!$O$7,E112='PC Receitas'!$O$8,E112='PC Receitas'!$O$9,E112='PC Receitas'!$O$10,E112='PC Receitas'!$O$11,E112='PC Receitas'!$O$12,E112='PC Receitas'!$O$13,E112='PC Receitas'!$O$14)),-I112,0))</f>
        <v>12927.7</v>
      </c>
      <c r="R112" s="153" t="e">
        <f t="shared" si="4"/>
        <v>#N/A</v>
      </c>
      <c r="S112" s="150" t="e">
        <f t="shared" si="5"/>
        <v>#N/A</v>
      </c>
      <c r="T112" s="150" t="e">
        <f t="shared" si="6"/>
        <v>#N/A</v>
      </c>
      <c r="U112" s="150" t="e">
        <f t="shared" si="7"/>
        <v>#N/A</v>
      </c>
      <c r="V112" s="154" t="e">
        <f>VLOOKUP(E112,'PC Receitas'!$O$4:$P$14,2,FALSE)</f>
        <v>#N/A</v>
      </c>
    </row>
    <row r="113" spans="3:22" ht="19.5" customHeight="1" thickTop="1" thickBot="1" x14ac:dyDescent="0.3">
      <c r="C113" s="58"/>
      <c r="D113" s="58" t="str">
        <f>IF(C113&lt;&gt;"",TEXT(C113,"00")&amp;"/06/"&amp;'Configurações Básicas'!$P$5,"")</f>
        <v/>
      </c>
      <c r="E113" s="58"/>
      <c r="F113" s="58"/>
      <c r="G113" s="58"/>
      <c r="H113" s="58"/>
      <c r="I113" s="59"/>
      <c r="J113" s="193"/>
      <c r="K113" s="168"/>
      <c r="L113" s="60"/>
      <c r="M113" s="56">
        <f>M112+IF(AND(K113="Pago",OR(E113='PC Receitas'!$O$4,E113='PC Receitas'!$O$5,E113='PC Receitas'!$O$6)),I113,IF(AND(K113="Pago",OR(E113='PC Receitas'!$O$7,E113='PC Receitas'!$O$8,E113='PC Receitas'!$O$9,E113='PC Receitas'!$O$10,E113='PC Receitas'!$O$11,E113='PC Receitas'!$O$12,E113='PC Receitas'!$O$13,E113='PC Receitas'!$O$14)),-I113,0))</f>
        <v>12927.7</v>
      </c>
      <c r="R113" s="153" t="e">
        <f t="shared" si="4"/>
        <v>#N/A</v>
      </c>
      <c r="S113" s="150" t="e">
        <f t="shared" si="5"/>
        <v>#N/A</v>
      </c>
      <c r="T113" s="150" t="e">
        <f t="shared" si="6"/>
        <v>#N/A</v>
      </c>
      <c r="U113" s="150" t="e">
        <f t="shared" si="7"/>
        <v>#N/A</v>
      </c>
      <c r="V113" s="154" t="e">
        <f>VLOOKUP(E113,'PC Receitas'!$O$4:$P$14,2,FALSE)</f>
        <v>#N/A</v>
      </c>
    </row>
    <row r="114" spans="3:22" ht="19.5" customHeight="1" thickTop="1" thickBot="1" x14ac:dyDescent="0.3">
      <c r="C114" s="58"/>
      <c r="D114" s="58" t="str">
        <f>IF(C114&lt;&gt;"",TEXT(C114,"00")&amp;"/06/"&amp;'Configurações Básicas'!$P$5,"")</f>
        <v/>
      </c>
      <c r="E114" s="58"/>
      <c r="F114" s="58"/>
      <c r="G114" s="58"/>
      <c r="H114" s="58"/>
      <c r="I114" s="59"/>
      <c r="J114" s="193"/>
      <c r="K114" s="168"/>
      <c r="L114" s="60"/>
      <c r="M114" s="56">
        <f>M113+IF(AND(K114="Pago",OR(E114='PC Receitas'!$O$4,E114='PC Receitas'!$O$5,E114='PC Receitas'!$O$6)),I114,IF(AND(K114="Pago",OR(E114='PC Receitas'!$O$7,E114='PC Receitas'!$O$8,E114='PC Receitas'!$O$9,E114='PC Receitas'!$O$10,E114='PC Receitas'!$O$11,E114='PC Receitas'!$O$12,E114='PC Receitas'!$O$13,E114='PC Receitas'!$O$14)),-I114,0))</f>
        <v>12927.7</v>
      </c>
      <c r="R114" s="153" t="e">
        <f t="shared" si="4"/>
        <v>#N/A</v>
      </c>
      <c r="S114" s="150" t="e">
        <f t="shared" si="5"/>
        <v>#N/A</v>
      </c>
      <c r="T114" s="150" t="e">
        <f t="shared" si="6"/>
        <v>#N/A</v>
      </c>
      <c r="U114" s="150" t="e">
        <f t="shared" si="7"/>
        <v>#N/A</v>
      </c>
      <c r="V114" s="154" t="e">
        <f>VLOOKUP(E114,'PC Receitas'!$O$4:$P$14,2,FALSE)</f>
        <v>#N/A</v>
      </c>
    </row>
    <row r="115" spans="3:22" ht="19.5" customHeight="1" thickTop="1" thickBot="1" x14ac:dyDescent="0.3">
      <c r="C115" s="58"/>
      <c r="D115" s="58" t="str">
        <f>IF(C115&lt;&gt;"",TEXT(C115,"00")&amp;"/06/"&amp;'Configurações Básicas'!$P$5,"")</f>
        <v/>
      </c>
      <c r="E115" s="58"/>
      <c r="F115" s="58"/>
      <c r="G115" s="58"/>
      <c r="H115" s="58"/>
      <c r="I115" s="59"/>
      <c r="J115" s="193"/>
      <c r="K115" s="168"/>
      <c r="L115" s="60"/>
      <c r="M115" s="56">
        <f>M114+IF(AND(K115="Pago",OR(E115='PC Receitas'!$O$4,E115='PC Receitas'!$O$5,E115='PC Receitas'!$O$6)),I115,IF(AND(K115="Pago",OR(E115='PC Receitas'!$O$7,E115='PC Receitas'!$O$8,E115='PC Receitas'!$O$9,E115='PC Receitas'!$O$10,E115='PC Receitas'!$O$11,E115='PC Receitas'!$O$12,E115='PC Receitas'!$O$13,E115='PC Receitas'!$O$14)),-I115,0))</f>
        <v>12927.7</v>
      </c>
      <c r="R115" s="153" t="e">
        <f t="shared" si="4"/>
        <v>#N/A</v>
      </c>
      <c r="S115" s="150" t="e">
        <f t="shared" si="5"/>
        <v>#N/A</v>
      </c>
      <c r="T115" s="150" t="e">
        <f t="shared" si="6"/>
        <v>#N/A</v>
      </c>
      <c r="U115" s="150" t="e">
        <f t="shared" si="7"/>
        <v>#N/A</v>
      </c>
      <c r="V115" s="154" t="e">
        <f>VLOOKUP(E115,'PC Receitas'!$O$4:$P$14,2,FALSE)</f>
        <v>#N/A</v>
      </c>
    </row>
    <row r="116" spans="3:22" ht="19.5" customHeight="1" thickTop="1" thickBot="1" x14ac:dyDescent="0.3">
      <c r="C116" s="58"/>
      <c r="D116" s="58" t="str">
        <f>IF(C116&lt;&gt;"",TEXT(C116,"00")&amp;"/06/"&amp;'Configurações Básicas'!$P$5,"")</f>
        <v/>
      </c>
      <c r="E116" s="58"/>
      <c r="F116" s="58"/>
      <c r="G116" s="58"/>
      <c r="H116" s="58"/>
      <c r="I116" s="59"/>
      <c r="J116" s="193"/>
      <c r="K116" s="168"/>
      <c r="L116" s="60"/>
      <c r="M116" s="56">
        <f>M115+IF(AND(K116="Pago",OR(E116='PC Receitas'!$O$4,E116='PC Receitas'!$O$5,E116='PC Receitas'!$O$6)),I116,IF(AND(K116="Pago",OR(E116='PC Receitas'!$O$7,E116='PC Receitas'!$O$8,E116='PC Receitas'!$O$9,E116='PC Receitas'!$O$10,E116='PC Receitas'!$O$11,E116='PC Receitas'!$O$12,E116='PC Receitas'!$O$13,E116='PC Receitas'!$O$14)),-I116,0))</f>
        <v>12927.7</v>
      </c>
      <c r="R116" s="153" t="e">
        <f t="shared" si="4"/>
        <v>#N/A</v>
      </c>
      <c r="S116" s="150" t="e">
        <f t="shared" si="5"/>
        <v>#N/A</v>
      </c>
      <c r="T116" s="150" t="e">
        <f t="shared" si="6"/>
        <v>#N/A</v>
      </c>
      <c r="U116" s="150" t="e">
        <f t="shared" si="7"/>
        <v>#N/A</v>
      </c>
      <c r="V116" s="154" t="e">
        <f>VLOOKUP(E116,'PC Receitas'!$O$4:$P$14,2,FALSE)</f>
        <v>#N/A</v>
      </c>
    </row>
    <row r="117" spans="3:22" ht="19.5" customHeight="1" thickTop="1" thickBot="1" x14ac:dyDescent="0.3">
      <c r="C117" s="58"/>
      <c r="D117" s="58" t="str">
        <f>IF(C117&lt;&gt;"",TEXT(C117,"00")&amp;"/06/"&amp;'Configurações Básicas'!$P$5,"")</f>
        <v/>
      </c>
      <c r="E117" s="58"/>
      <c r="F117" s="58"/>
      <c r="G117" s="58"/>
      <c r="H117" s="58"/>
      <c r="I117" s="59"/>
      <c r="J117" s="193"/>
      <c r="K117" s="168"/>
      <c r="L117" s="60"/>
      <c r="M117" s="56">
        <f>M116+IF(AND(K117="Pago",OR(E117='PC Receitas'!$O$4,E117='PC Receitas'!$O$5,E117='PC Receitas'!$O$6)),I117,IF(AND(K117="Pago",OR(E117='PC Receitas'!$O$7,E117='PC Receitas'!$O$8,E117='PC Receitas'!$O$9,E117='PC Receitas'!$O$10,E117='PC Receitas'!$O$11,E117='PC Receitas'!$O$12,E117='PC Receitas'!$O$13,E117='PC Receitas'!$O$14)),-I117,0))</f>
        <v>12927.7</v>
      </c>
      <c r="R117" s="153" t="e">
        <f t="shared" si="4"/>
        <v>#N/A</v>
      </c>
      <c r="S117" s="150" t="e">
        <f t="shared" si="5"/>
        <v>#N/A</v>
      </c>
      <c r="T117" s="150" t="e">
        <f t="shared" si="6"/>
        <v>#N/A</v>
      </c>
      <c r="U117" s="150" t="e">
        <f t="shared" si="7"/>
        <v>#N/A</v>
      </c>
      <c r="V117" s="154" t="e">
        <f>VLOOKUP(E117,'PC Receitas'!$O$4:$P$14,2,FALSE)</f>
        <v>#N/A</v>
      </c>
    </row>
    <row r="118" spans="3:22" ht="19.5" customHeight="1" thickTop="1" thickBot="1" x14ac:dyDescent="0.3">
      <c r="C118" s="58"/>
      <c r="D118" s="58" t="str">
        <f>IF(C118&lt;&gt;"",TEXT(C118,"00")&amp;"/06/"&amp;'Configurações Básicas'!$P$5,"")</f>
        <v/>
      </c>
      <c r="E118" s="58"/>
      <c r="F118" s="58"/>
      <c r="G118" s="58"/>
      <c r="H118" s="58"/>
      <c r="I118" s="59"/>
      <c r="J118" s="193"/>
      <c r="K118" s="168"/>
      <c r="L118" s="60"/>
      <c r="M118" s="56">
        <f>M117+IF(AND(K118="Pago",OR(E118='PC Receitas'!$O$4,E118='PC Receitas'!$O$5,E118='PC Receitas'!$O$6)),I118,IF(AND(K118="Pago",OR(E118='PC Receitas'!$O$7,E118='PC Receitas'!$O$8,E118='PC Receitas'!$O$9,E118='PC Receitas'!$O$10,E118='PC Receitas'!$O$11,E118='PC Receitas'!$O$12,E118='PC Receitas'!$O$13,E118='PC Receitas'!$O$14)),-I118,0))</f>
        <v>12927.7</v>
      </c>
      <c r="R118" s="153" t="e">
        <f t="shared" si="4"/>
        <v>#N/A</v>
      </c>
      <c r="S118" s="150" t="e">
        <f t="shared" si="5"/>
        <v>#N/A</v>
      </c>
      <c r="T118" s="150" t="e">
        <f t="shared" si="6"/>
        <v>#N/A</v>
      </c>
      <c r="U118" s="150" t="e">
        <f t="shared" si="7"/>
        <v>#N/A</v>
      </c>
      <c r="V118" s="154" t="e">
        <f>VLOOKUP(E118,'PC Receitas'!$O$4:$P$14,2,FALSE)</f>
        <v>#N/A</v>
      </c>
    </row>
    <row r="119" spans="3:22" ht="19.5" customHeight="1" thickTop="1" thickBot="1" x14ac:dyDescent="0.3">
      <c r="C119" s="58"/>
      <c r="D119" s="58" t="str">
        <f>IF(C119&lt;&gt;"",TEXT(C119,"00")&amp;"/06/"&amp;'Configurações Básicas'!$P$5,"")</f>
        <v/>
      </c>
      <c r="E119" s="58"/>
      <c r="F119" s="58"/>
      <c r="G119" s="58"/>
      <c r="H119" s="58"/>
      <c r="I119" s="59"/>
      <c r="J119" s="193"/>
      <c r="K119" s="168"/>
      <c r="L119" s="60"/>
      <c r="M119" s="56">
        <f>M118+IF(AND(K119="Pago",OR(E119='PC Receitas'!$O$4,E119='PC Receitas'!$O$5,E119='PC Receitas'!$O$6)),I119,IF(AND(K119="Pago",OR(E119='PC Receitas'!$O$7,E119='PC Receitas'!$O$8,E119='PC Receitas'!$O$9,E119='PC Receitas'!$O$10,E119='PC Receitas'!$O$11,E119='PC Receitas'!$O$12,E119='PC Receitas'!$O$13,E119='PC Receitas'!$O$14)),-I119,0))</f>
        <v>12927.7</v>
      </c>
      <c r="R119" s="153" t="e">
        <f t="shared" si="4"/>
        <v>#N/A</v>
      </c>
      <c r="S119" s="150" t="e">
        <f t="shared" si="5"/>
        <v>#N/A</v>
      </c>
      <c r="T119" s="150" t="e">
        <f t="shared" si="6"/>
        <v>#N/A</v>
      </c>
      <c r="U119" s="150" t="e">
        <f t="shared" si="7"/>
        <v>#N/A</v>
      </c>
      <c r="V119" s="154" t="e">
        <f>VLOOKUP(E119,'PC Receitas'!$O$4:$P$14,2,FALSE)</f>
        <v>#N/A</v>
      </c>
    </row>
    <row r="120" spans="3:22" ht="19.5" customHeight="1" thickTop="1" thickBot="1" x14ac:dyDescent="0.3">
      <c r="C120" s="58"/>
      <c r="D120" s="58" t="str">
        <f>IF(C120&lt;&gt;"",TEXT(C120,"00")&amp;"/06/"&amp;'Configurações Básicas'!$P$5,"")</f>
        <v/>
      </c>
      <c r="E120" s="58"/>
      <c r="F120" s="58"/>
      <c r="G120" s="58"/>
      <c r="H120" s="58"/>
      <c r="I120" s="59"/>
      <c r="J120" s="193"/>
      <c r="K120" s="168"/>
      <c r="L120" s="60"/>
      <c r="M120" s="56">
        <f>M119+IF(AND(K120="Pago",OR(E120='PC Receitas'!$O$4,E120='PC Receitas'!$O$5,E120='PC Receitas'!$O$6)),I120,IF(AND(K120="Pago",OR(E120='PC Receitas'!$O$7,E120='PC Receitas'!$O$8,E120='PC Receitas'!$O$9,E120='PC Receitas'!$O$10,E120='PC Receitas'!$O$11,E120='PC Receitas'!$O$12,E120='PC Receitas'!$O$13,E120='PC Receitas'!$O$14)),-I120,0))</f>
        <v>12927.7</v>
      </c>
      <c r="R120" s="153" t="e">
        <f t="shared" si="4"/>
        <v>#N/A</v>
      </c>
      <c r="S120" s="150" t="e">
        <f t="shared" si="5"/>
        <v>#N/A</v>
      </c>
      <c r="T120" s="150" t="e">
        <f t="shared" si="6"/>
        <v>#N/A</v>
      </c>
      <c r="U120" s="150" t="e">
        <f t="shared" si="7"/>
        <v>#N/A</v>
      </c>
      <c r="V120" s="154" t="e">
        <f>VLOOKUP(E120,'PC Receitas'!$O$4:$P$14,2,FALSE)</f>
        <v>#N/A</v>
      </c>
    </row>
    <row r="121" spans="3:22" ht="19.5" customHeight="1" thickTop="1" thickBot="1" x14ac:dyDescent="0.3">
      <c r="C121" s="58"/>
      <c r="D121" s="58" t="str">
        <f>IF(C121&lt;&gt;"",TEXT(C121,"00")&amp;"/06/"&amp;'Configurações Básicas'!$P$5,"")</f>
        <v/>
      </c>
      <c r="E121" s="58"/>
      <c r="F121" s="58"/>
      <c r="G121" s="58"/>
      <c r="H121" s="58"/>
      <c r="I121" s="59"/>
      <c r="J121" s="193"/>
      <c r="K121" s="168"/>
      <c r="L121" s="60"/>
      <c r="M121" s="56">
        <f>M120+IF(AND(K121="Pago",OR(E121='PC Receitas'!$O$4,E121='PC Receitas'!$O$5,E121='PC Receitas'!$O$6)),I121,IF(AND(K121="Pago",OR(E121='PC Receitas'!$O$7,E121='PC Receitas'!$O$8,E121='PC Receitas'!$O$9,E121='PC Receitas'!$O$10,E121='PC Receitas'!$O$11,E121='PC Receitas'!$O$12,E121='PC Receitas'!$O$13,E121='PC Receitas'!$O$14)),-I121,0))</f>
        <v>12927.7</v>
      </c>
      <c r="R121" s="153" t="e">
        <f t="shared" si="4"/>
        <v>#N/A</v>
      </c>
      <c r="S121" s="150" t="e">
        <f t="shared" si="5"/>
        <v>#N/A</v>
      </c>
      <c r="T121" s="150" t="e">
        <f t="shared" si="6"/>
        <v>#N/A</v>
      </c>
      <c r="U121" s="150" t="e">
        <f t="shared" si="7"/>
        <v>#N/A</v>
      </c>
      <c r="V121" s="154" t="e">
        <f>VLOOKUP(E121,'PC Receitas'!$O$4:$P$14,2,FALSE)</f>
        <v>#N/A</v>
      </c>
    </row>
    <row r="122" spans="3:22" ht="19.5" customHeight="1" thickTop="1" thickBot="1" x14ac:dyDescent="0.3">
      <c r="C122" s="58"/>
      <c r="D122" s="58" t="str">
        <f>IF(C122&lt;&gt;"",TEXT(C122,"00")&amp;"/06/"&amp;'Configurações Básicas'!$P$5,"")</f>
        <v/>
      </c>
      <c r="E122" s="58"/>
      <c r="F122" s="58"/>
      <c r="G122" s="58"/>
      <c r="H122" s="58"/>
      <c r="I122" s="59"/>
      <c r="J122" s="193"/>
      <c r="K122" s="60"/>
      <c r="L122" s="60"/>
      <c r="M122" s="56">
        <f>M121+IF(AND(K122="Pago",OR(E122='PC Receitas'!$O$4,E122='PC Receitas'!$O$5,E122='PC Receitas'!$O$6)),I122,IF(AND(K122="Pago",OR(E122='PC Receitas'!$O$7,E122='PC Receitas'!$O$8,E122='PC Receitas'!$O$9,E122='PC Receitas'!$O$10,E122='PC Receitas'!$O$11,E122='PC Receitas'!$O$12,E122='PC Receitas'!$O$13,E122='PC Receitas'!$O$14)),-I122,0))</f>
        <v>12927.7</v>
      </c>
      <c r="R122" s="153" t="e">
        <f t="shared" si="4"/>
        <v>#N/A</v>
      </c>
      <c r="S122" s="150" t="e">
        <f t="shared" si="5"/>
        <v>#N/A</v>
      </c>
      <c r="T122" s="150" t="e">
        <f t="shared" si="6"/>
        <v>#N/A</v>
      </c>
      <c r="U122" s="150" t="e">
        <f t="shared" si="7"/>
        <v>#N/A</v>
      </c>
      <c r="V122" s="154" t="e">
        <f>VLOOKUP(E122,'PC Receitas'!$O$4:$P$14,2,FALSE)</f>
        <v>#N/A</v>
      </c>
    </row>
    <row r="123" spans="3:22" ht="19.5" customHeight="1" thickTop="1" thickBot="1" x14ac:dyDescent="0.3">
      <c r="C123" s="58"/>
      <c r="D123" s="58" t="str">
        <f>IF(C123&lt;&gt;"",TEXT(C123,"00")&amp;"/06/"&amp;'Configurações Básicas'!$P$5,"")</f>
        <v/>
      </c>
      <c r="E123" s="58"/>
      <c r="F123" s="58"/>
      <c r="G123" s="58"/>
      <c r="H123" s="58"/>
      <c r="I123" s="59"/>
      <c r="J123" s="193"/>
      <c r="K123" s="60"/>
      <c r="L123" s="60"/>
      <c r="M123" s="56">
        <f>M122+IF(AND(K123="Pago",OR(E123='PC Receitas'!$O$4,E123='PC Receitas'!$O$5,E123='PC Receitas'!$O$6)),I123,IF(AND(K123="Pago",OR(E123='PC Receitas'!$O$7,E123='PC Receitas'!$O$8,E123='PC Receitas'!$O$9,E123='PC Receitas'!$O$10,E123='PC Receitas'!$O$11,E123='PC Receitas'!$O$12,E123='PC Receitas'!$O$13,E123='PC Receitas'!$O$14)),-I123,0))</f>
        <v>12927.7</v>
      </c>
      <c r="R123" s="153" t="e">
        <f t="shared" si="4"/>
        <v>#N/A</v>
      </c>
      <c r="S123" s="150" t="e">
        <f t="shared" si="5"/>
        <v>#N/A</v>
      </c>
      <c r="T123" s="150" t="e">
        <f t="shared" si="6"/>
        <v>#N/A</v>
      </c>
      <c r="U123" s="150" t="e">
        <f t="shared" si="7"/>
        <v>#N/A</v>
      </c>
      <c r="V123" s="154" t="e">
        <f>VLOOKUP(E123,'PC Receitas'!$O$4:$P$14,2,FALSE)</f>
        <v>#N/A</v>
      </c>
    </row>
    <row r="124" spans="3:22" ht="19.5" customHeight="1" thickTop="1" thickBot="1" x14ac:dyDescent="0.3">
      <c r="C124" s="58"/>
      <c r="D124" s="58" t="str">
        <f>IF(C124&lt;&gt;"",TEXT(C124,"00")&amp;"/06/"&amp;'Configurações Básicas'!$P$5,"")</f>
        <v/>
      </c>
      <c r="E124" s="58"/>
      <c r="F124" s="58"/>
      <c r="G124" s="58"/>
      <c r="H124" s="58"/>
      <c r="I124" s="59"/>
      <c r="J124" s="193"/>
      <c r="K124" s="60"/>
      <c r="L124" s="60"/>
      <c r="M124" s="56">
        <f>M123+IF(AND(K124="Pago",OR(E124='PC Receitas'!$O$4,E124='PC Receitas'!$O$5,E124='PC Receitas'!$O$6)),I124,IF(AND(K124="Pago",OR(E124='PC Receitas'!$O$7,E124='PC Receitas'!$O$8,E124='PC Receitas'!$O$9,E124='PC Receitas'!$O$10,E124='PC Receitas'!$O$11,E124='PC Receitas'!$O$12,E124='PC Receitas'!$O$13,E124='PC Receitas'!$O$14)),-I124,0))</f>
        <v>12927.7</v>
      </c>
      <c r="R124" s="153" t="e">
        <f t="shared" si="4"/>
        <v>#N/A</v>
      </c>
      <c r="S124" s="150" t="e">
        <f t="shared" si="5"/>
        <v>#N/A</v>
      </c>
      <c r="T124" s="150" t="e">
        <f t="shared" si="6"/>
        <v>#N/A</v>
      </c>
      <c r="U124" s="150" t="e">
        <f t="shared" si="7"/>
        <v>#N/A</v>
      </c>
      <c r="V124" s="154" t="e">
        <f>VLOOKUP(E124,'PC Receitas'!$O$4:$P$14,2,FALSE)</f>
        <v>#N/A</v>
      </c>
    </row>
    <row r="125" spans="3:22" ht="19.5" customHeight="1" thickTop="1" thickBot="1" x14ac:dyDescent="0.3">
      <c r="C125" s="58"/>
      <c r="D125" s="58" t="str">
        <f>IF(C125&lt;&gt;"",TEXT(C125,"00")&amp;"/06/"&amp;'Configurações Básicas'!$P$5,"")</f>
        <v/>
      </c>
      <c r="E125" s="58"/>
      <c r="F125" s="58"/>
      <c r="G125" s="58"/>
      <c r="H125" s="58"/>
      <c r="I125" s="59"/>
      <c r="J125" s="193"/>
      <c r="K125" s="60"/>
      <c r="L125" s="60"/>
      <c r="M125" s="56">
        <f>M124+IF(AND(K125="Pago",OR(E125='PC Receitas'!$O$4,E125='PC Receitas'!$O$5,E125='PC Receitas'!$O$6)),I125,IF(AND(K125="Pago",OR(E125='PC Receitas'!$O$7,E125='PC Receitas'!$O$8,E125='PC Receitas'!$O$9,E125='PC Receitas'!$O$10,E125='PC Receitas'!$O$11,E125='PC Receitas'!$O$12,E125='PC Receitas'!$O$13,E125='PC Receitas'!$O$14)),-I125,0))</f>
        <v>12927.7</v>
      </c>
      <c r="R125" s="153" t="e">
        <f t="shared" si="4"/>
        <v>#N/A</v>
      </c>
      <c r="S125" s="150" t="e">
        <f t="shared" si="5"/>
        <v>#N/A</v>
      </c>
      <c r="T125" s="150" t="e">
        <f t="shared" si="6"/>
        <v>#N/A</v>
      </c>
      <c r="U125" s="150" t="e">
        <f t="shared" si="7"/>
        <v>#N/A</v>
      </c>
      <c r="V125" s="154" t="e">
        <f>VLOOKUP(E125,'PC Receitas'!$O$4:$P$14,2,FALSE)</f>
        <v>#N/A</v>
      </c>
    </row>
    <row r="126" spans="3:22" ht="19.5" customHeight="1" thickTop="1" thickBot="1" x14ac:dyDescent="0.3">
      <c r="C126" s="58"/>
      <c r="D126" s="58" t="str">
        <f>IF(C126&lt;&gt;"",TEXT(C126,"00")&amp;"/06/"&amp;'Configurações Básicas'!$P$5,"")</f>
        <v/>
      </c>
      <c r="E126" s="58"/>
      <c r="F126" s="58"/>
      <c r="G126" s="58"/>
      <c r="H126" s="58"/>
      <c r="I126" s="59"/>
      <c r="J126" s="193"/>
      <c r="K126" s="60"/>
      <c r="L126" s="60"/>
      <c r="M126" s="56">
        <f>M125+IF(AND(K126="Pago",OR(E126='PC Receitas'!$O$4,E126='PC Receitas'!$O$5,E126='PC Receitas'!$O$6)),I126,IF(AND(K126="Pago",OR(E126='PC Receitas'!$O$7,E126='PC Receitas'!$O$8,E126='PC Receitas'!$O$9,E126='PC Receitas'!$O$10,E126='PC Receitas'!$O$11,E126='PC Receitas'!$O$12,E126='PC Receitas'!$O$13,E126='PC Receitas'!$O$14)),-I126,0))</f>
        <v>12927.7</v>
      </c>
      <c r="R126" s="153" t="e">
        <f t="shared" si="4"/>
        <v>#N/A</v>
      </c>
      <c r="S126" s="150" t="e">
        <f t="shared" si="5"/>
        <v>#N/A</v>
      </c>
      <c r="T126" s="150" t="e">
        <f t="shared" si="6"/>
        <v>#N/A</v>
      </c>
      <c r="U126" s="150" t="e">
        <f t="shared" si="7"/>
        <v>#N/A</v>
      </c>
      <c r="V126" s="154" t="e">
        <f>VLOOKUP(E126,'PC Receitas'!$O$4:$P$14,2,FALSE)</f>
        <v>#N/A</v>
      </c>
    </row>
    <row r="127" spans="3:22" ht="19.5" customHeight="1" thickTop="1" thickBot="1" x14ac:dyDescent="0.3">
      <c r="C127" s="58"/>
      <c r="D127" s="58" t="str">
        <f>IF(C127&lt;&gt;"",TEXT(C127,"00")&amp;"/06/"&amp;'Configurações Básicas'!$P$5,"")</f>
        <v/>
      </c>
      <c r="E127" s="58"/>
      <c r="F127" s="58"/>
      <c r="G127" s="58"/>
      <c r="H127" s="58"/>
      <c r="I127" s="59"/>
      <c r="J127" s="193"/>
      <c r="K127" s="60"/>
      <c r="L127" s="60"/>
      <c r="M127" s="56">
        <f>M126+IF(AND(K127="Pago",OR(E127='PC Receitas'!$O$4,E127='PC Receitas'!$O$5,E127='PC Receitas'!$O$6)),I127,IF(AND(K127="Pago",OR(E127='PC Receitas'!$O$7,E127='PC Receitas'!$O$8,E127='PC Receitas'!$O$9,E127='PC Receitas'!$O$10,E127='PC Receitas'!$O$11,E127='PC Receitas'!$O$12,E127='PC Receitas'!$O$13,E127='PC Receitas'!$O$14)),-I127,0))</f>
        <v>12927.7</v>
      </c>
      <c r="R127" s="153" t="e">
        <f t="shared" si="4"/>
        <v>#N/A</v>
      </c>
      <c r="S127" s="150" t="e">
        <f t="shared" si="5"/>
        <v>#N/A</v>
      </c>
      <c r="T127" s="150" t="e">
        <f t="shared" si="6"/>
        <v>#N/A</v>
      </c>
      <c r="U127" s="150" t="e">
        <f t="shared" si="7"/>
        <v>#N/A</v>
      </c>
      <c r="V127" s="154" t="e">
        <f>VLOOKUP(E127,'PC Receitas'!$O$4:$P$14,2,FALSE)</f>
        <v>#N/A</v>
      </c>
    </row>
    <row r="128" spans="3:22" ht="19.5" customHeight="1" thickTop="1" thickBot="1" x14ac:dyDescent="0.3">
      <c r="C128" s="58"/>
      <c r="D128" s="58" t="str">
        <f>IF(C128&lt;&gt;"",TEXT(C128,"00")&amp;"/06/"&amp;'Configurações Básicas'!$P$5,"")</f>
        <v/>
      </c>
      <c r="E128" s="58"/>
      <c r="F128" s="58"/>
      <c r="G128" s="58"/>
      <c r="H128" s="58"/>
      <c r="I128" s="59"/>
      <c r="J128" s="193"/>
      <c r="K128" s="60"/>
      <c r="L128" s="60"/>
      <c r="M128" s="56">
        <f>M127+IF(AND(K128="Pago",OR(E128='PC Receitas'!$O$4,E128='PC Receitas'!$O$5,E128='PC Receitas'!$O$6)),I128,IF(AND(K128="Pago",OR(E128='PC Receitas'!$O$7,E128='PC Receitas'!$O$8,E128='PC Receitas'!$O$9,E128='PC Receitas'!$O$10,E128='PC Receitas'!$O$11,E128='PC Receitas'!$O$12,E128='PC Receitas'!$O$13,E128='PC Receitas'!$O$14)),-I128,0))</f>
        <v>12927.7</v>
      </c>
      <c r="R128" s="153" t="e">
        <f t="shared" si="4"/>
        <v>#N/A</v>
      </c>
      <c r="S128" s="150" t="e">
        <f t="shared" si="5"/>
        <v>#N/A</v>
      </c>
      <c r="T128" s="150" t="e">
        <f t="shared" si="6"/>
        <v>#N/A</v>
      </c>
      <c r="U128" s="150" t="e">
        <f t="shared" si="7"/>
        <v>#N/A</v>
      </c>
      <c r="V128" s="154" t="e">
        <f>VLOOKUP(E128,'PC Receitas'!$O$4:$P$14,2,FALSE)</f>
        <v>#N/A</v>
      </c>
    </row>
    <row r="129" spans="3:22" ht="19.5" customHeight="1" thickTop="1" thickBot="1" x14ac:dyDescent="0.3">
      <c r="C129" s="58"/>
      <c r="D129" s="58" t="str">
        <f>IF(C129&lt;&gt;"",TEXT(C129,"00")&amp;"/06/"&amp;'Configurações Básicas'!$P$5,"")</f>
        <v/>
      </c>
      <c r="E129" s="58"/>
      <c r="F129" s="58"/>
      <c r="G129" s="58"/>
      <c r="H129" s="58"/>
      <c r="I129" s="59"/>
      <c r="J129" s="193"/>
      <c r="K129" s="60"/>
      <c r="L129" s="60"/>
      <c r="M129" s="56">
        <f>M128+IF(AND(K129="Pago",OR(E129='PC Receitas'!$O$4,E129='PC Receitas'!$O$5,E129='PC Receitas'!$O$6)),I129,IF(AND(K129="Pago",OR(E129='PC Receitas'!$O$7,E129='PC Receitas'!$O$8,E129='PC Receitas'!$O$9,E129='PC Receitas'!$O$10,E129='PC Receitas'!$O$11,E129='PC Receitas'!$O$12,E129='PC Receitas'!$O$13,E129='PC Receitas'!$O$14)),-I129,0))</f>
        <v>12927.7</v>
      </c>
      <c r="R129" s="153" t="e">
        <f t="shared" si="4"/>
        <v>#N/A</v>
      </c>
      <c r="S129" s="150" t="e">
        <f t="shared" si="5"/>
        <v>#N/A</v>
      </c>
      <c r="T129" s="150" t="e">
        <f t="shared" si="6"/>
        <v>#N/A</v>
      </c>
      <c r="U129" s="150" t="e">
        <f t="shared" si="7"/>
        <v>#N/A</v>
      </c>
      <c r="V129" s="154" t="e">
        <f>VLOOKUP(E129,'PC Receitas'!$O$4:$P$14,2,FALSE)</f>
        <v>#N/A</v>
      </c>
    </row>
    <row r="130" spans="3:22" ht="19.5" customHeight="1" thickTop="1" thickBot="1" x14ac:dyDescent="0.3">
      <c r="C130" s="58"/>
      <c r="D130" s="58" t="str">
        <f>IF(C130&lt;&gt;"",TEXT(C130,"00")&amp;"/06/"&amp;'Configurações Básicas'!$P$5,"")</f>
        <v/>
      </c>
      <c r="E130" s="58"/>
      <c r="F130" s="58"/>
      <c r="G130" s="58"/>
      <c r="H130" s="58"/>
      <c r="I130" s="59"/>
      <c r="J130" s="193"/>
      <c r="K130" s="60"/>
      <c r="L130" s="60"/>
      <c r="M130" s="56">
        <f>M129+IF(AND(K130="Pago",OR(E130='PC Receitas'!$O$4,E130='PC Receitas'!$O$5,E130='PC Receitas'!$O$6)),I130,IF(AND(K130="Pago",OR(E130='PC Receitas'!$O$7,E130='PC Receitas'!$O$8,E130='PC Receitas'!$O$9,E130='PC Receitas'!$O$10,E130='PC Receitas'!$O$11,E130='PC Receitas'!$O$12,E130='PC Receitas'!$O$13,E130='PC Receitas'!$O$14)),-I130,0))</f>
        <v>12927.7</v>
      </c>
      <c r="R130" s="153" t="e">
        <f t="shared" si="4"/>
        <v>#N/A</v>
      </c>
      <c r="S130" s="150" t="e">
        <f t="shared" si="5"/>
        <v>#N/A</v>
      </c>
      <c r="T130" s="150" t="e">
        <f t="shared" si="6"/>
        <v>#N/A</v>
      </c>
      <c r="U130" s="150" t="e">
        <f t="shared" si="7"/>
        <v>#N/A</v>
      </c>
      <c r="V130" s="154" t="e">
        <f>VLOOKUP(E130,'PC Receitas'!$O$4:$P$14,2,FALSE)</f>
        <v>#N/A</v>
      </c>
    </row>
    <row r="131" spans="3:22" ht="19.5" customHeight="1" thickTop="1" thickBot="1" x14ac:dyDescent="0.3">
      <c r="C131" s="58"/>
      <c r="D131" s="58" t="str">
        <f>IF(C131&lt;&gt;"",TEXT(C131,"00")&amp;"/06/"&amp;'Configurações Básicas'!$P$5,"")</f>
        <v/>
      </c>
      <c r="E131" s="58"/>
      <c r="F131" s="58"/>
      <c r="G131" s="58"/>
      <c r="H131" s="58"/>
      <c r="I131" s="59"/>
      <c r="J131" s="193"/>
      <c r="K131" s="60"/>
      <c r="L131" s="60"/>
      <c r="M131" s="56">
        <f>M130+IF(AND(K131="Pago",OR(E131='PC Receitas'!$O$4,E131='PC Receitas'!$O$5,E131='PC Receitas'!$O$6)),I131,IF(AND(K131="Pago",OR(E131='PC Receitas'!$O$7,E131='PC Receitas'!$O$8,E131='PC Receitas'!$O$9,E131='PC Receitas'!$O$10,E131='PC Receitas'!$O$11,E131='PC Receitas'!$O$12,E131='PC Receitas'!$O$13,E131='PC Receitas'!$O$14)),-I131,0))</f>
        <v>12927.7</v>
      </c>
      <c r="R131" s="153" t="e">
        <f t="shared" si="4"/>
        <v>#N/A</v>
      </c>
      <c r="S131" s="150" t="e">
        <f t="shared" si="5"/>
        <v>#N/A</v>
      </c>
      <c r="T131" s="150" t="e">
        <f t="shared" si="6"/>
        <v>#N/A</v>
      </c>
      <c r="U131" s="150" t="e">
        <f t="shared" si="7"/>
        <v>#N/A</v>
      </c>
      <c r="V131" s="154" t="e">
        <f>VLOOKUP(E131,'PC Receitas'!$O$4:$P$14,2,FALSE)</f>
        <v>#N/A</v>
      </c>
    </row>
    <row r="132" spans="3:22" ht="19.5" customHeight="1" thickTop="1" thickBot="1" x14ac:dyDescent="0.3">
      <c r="C132" s="58"/>
      <c r="D132" s="58" t="str">
        <f>IF(C132&lt;&gt;"",TEXT(C132,"00")&amp;"/06/"&amp;'Configurações Básicas'!$P$5,"")</f>
        <v/>
      </c>
      <c r="E132" s="58"/>
      <c r="F132" s="58"/>
      <c r="G132" s="58"/>
      <c r="H132" s="58"/>
      <c r="I132" s="59"/>
      <c r="J132" s="193"/>
      <c r="K132" s="60"/>
      <c r="L132" s="60"/>
      <c r="M132" s="56">
        <f>M131+IF(AND(K132="Pago",OR(E132='PC Receitas'!$O$4,E132='PC Receitas'!$O$5,E132='PC Receitas'!$O$6)),I132,IF(AND(K132="Pago",OR(E132='PC Receitas'!$O$7,E132='PC Receitas'!$O$8,E132='PC Receitas'!$O$9,E132='PC Receitas'!$O$10,E132='PC Receitas'!$O$11,E132='PC Receitas'!$O$12,E132='PC Receitas'!$O$13,E132='PC Receitas'!$O$14)),-I132,0))</f>
        <v>12927.7</v>
      </c>
      <c r="R132" s="153" t="e">
        <f t="shared" si="4"/>
        <v>#N/A</v>
      </c>
      <c r="S132" s="150" t="e">
        <f t="shared" si="5"/>
        <v>#N/A</v>
      </c>
      <c r="T132" s="150" t="e">
        <f t="shared" si="6"/>
        <v>#N/A</v>
      </c>
      <c r="U132" s="150" t="e">
        <f t="shared" si="7"/>
        <v>#N/A</v>
      </c>
      <c r="V132" s="154" t="e">
        <f>VLOOKUP(E132,'PC Receitas'!$O$4:$P$14,2,FALSE)</f>
        <v>#N/A</v>
      </c>
    </row>
    <row r="133" spans="3:22" ht="19.5" customHeight="1" thickTop="1" thickBot="1" x14ac:dyDescent="0.3">
      <c r="C133" s="58"/>
      <c r="D133" s="58" t="str">
        <f>IF(C133&lt;&gt;"",TEXT(C133,"00")&amp;"/06/"&amp;'Configurações Básicas'!$P$5,"")</f>
        <v/>
      </c>
      <c r="E133" s="58"/>
      <c r="F133" s="58"/>
      <c r="G133" s="58"/>
      <c r="H133" s="58"/>
      <c r="I133" s="59"/>
      <c r="J133" s="193"/>
      <c r="K133" s="60"/>
      <c r="L133" s="60"/>
      <c r="M133" s="56">
        <f>M132+IF(AND(K133="Pago",OR(E133='PC Receitas'!$O$4,E133='PC Receitas'!$O$5,E133='PC Receitas'!$O$6)),I133,IF(AND(K133="Pago",OR(E133='PC Receitas'!$O$7,E133='PC Receitas'!$O$8,E133='PC Receitas'!$O$9,E133='PC Receitas'!$O$10,E133='PC Receitas'!$O$11,E133='PC Receitas'!$O$12,E133='PC Receitas'!$O$13,E133='PC Receitas'!$O$14)),-I133,0))</f>
        <v>12927.7</v>
      </c>
      <c r="R133" s="153" t="e">
        <f t="shared" si="4"/>
        <v>#N/A</v>
      </c>
      <c r="S133" s="150" t="e">
        <f t="shared" si="5"/>
        <v>#N/A</v>
      </c>
      <c r="T133" s="150" t="e">
        <f t="shared" si="6"/>
        <v>#N/A</v>
      </c>
      <c r="U133" s="150" t="e">
        <f t="shared" si="7"/>
        <v>#N/A</v>
      </c>
      <c r="V133" s="154" t="e">
        <f>VLOOKUP(E133,'PC Receitas'!$O$4:$P$14,2,FALSE)</f>
        <v>#N/A</v>
      </c>
    </row>
    <row r="134" spans="3:22" ht="19.5" customHeight="1" thickTop="1" thickBot="1" x14ac:dyDescent="0.3">
      <c r="C134" s="58"/>
      <c r="D134" s="58" t="str">
        <f>IF(C134&lt;&gt;"",TEXT(C134,"00")&amp;"/06/"&amp;'Configurações Básicas'!$P$5,"")</f>
        <v/>
      </c>
      <c r="E134" s="58"/>
      <c r="F134" s="58"/>
      <c r="G134" s="58"/>
      <c r="H134" s="58"/>
      <c r="I134" s="59"/>
      <c r="J134" s="193"/>
      <c r="K134" s="60"/>
      <c r="L134" s="60"/>
      <c r="M134" s="56">
        <f>M133+IF(AND(K134="Pago",OR(E134='PC Receitas'!$O$4,E134='PC Receitas'!$O$5,E134='PC Receitas'!$O$6)),I134,IF(AND(K134="Pago",OR(E134='PC Receitas'!$O$7,E134='PC Receitas'!$O$8,E134='PC Receitas'!$O$9,E134='PC Receitas'!$O$10,E134='PC Receitas'!$O$11,E134='PC Receitas'!$O$12,E134='PC Receitas'!$O$13,E134='PC Receitas'!$O$14)),-I134,0))</f>
        <v>12927.7</v>
      </c>
      <c r="R134" s="153" t="e">
        <f t="shared" ref="R134:R197" si="8">IF(V134="Despesas_com_RH","Despesa",IF(V134="Despesas_Operacionais","Despesa",IF(V134="Despesas_com_Marketing","Despesa",IF(V134="Impostos","Despesa",IF(V134="Investimentos","Despesa","")))))</f>
        <v>#N/A</v>
      </c>
      <c r="S134" s="150" t="e">
        <f t="shared" ref="S134:S197" si="9">IF(V134="Despesas_com_Produtos","Despesa",IF(V134="Despesas_com_Serviços","Despesa",IF(V134="Despesas_Não_Operacionais","Despesa","")))</f>
        <v>#N/A</v>
      </c>
      <c r="T134" s="150" t="e">
        <f t="shared" ref="T134:T197" si="10">IF(V134="Receitas_com_Produtos","Receita",IF(V134="Receitas_com_Serviços","Receita",IF(V134="Receitas_Não_Operacionais","Receita","")))</f>
        <v>#N/A</v>
      </c>
      <c r="U134" s="150" t="e">
        <f t="shared" ref="U134:U197" si="11">IF(R134&lt;&gt;"",R134,IF(S134&lt;&gt;"",S134,IF(T134&lt;&gt;"",T134,"")))</f>
        <v>#N/A</v>
      </c>
      <c r="V134" s="154" t="e">
        <f>VLOOKUP(E134,'PC Receitas'!$O$4:$P$14,2,FALSE)</f>
        <v>#N/A</v>
      </c>
    </row>
    <row r="135" spans="3:22" ht="19.5" customHeight="1" thickTop="1" thickBot="1" x14ac:dyDescent="0.3">
      <c r="C135" s="58"/>
      <c r="D135" s="58" t="str">
        <f>IF(C135&lt;&gt;"",TEXT(C135,"00")&amp;"/06/"&amp;'Configurações Básicas'!$P$5,"")</f>
        <v/>
      </c>
      <c r="E135" s="58"/>
      <c r="F135" s="58"/>
      <c r="G135" s="58"/>
      <c r="H135" s="58"/>
      <c r="I135" s="59"/>
      <c r="J135" s="193"/>
      <c r="K135" s="60"/>
      <c r="L135" s="60"/>
      <c r="M135" s="56">
        <f>M134+IF(AND(K135="Pago",OR(E135='PC Receitas'!$O$4,E135='PC Receitas'!$O$5,E135='PC Receitas'!$O$6)),I135,IF(AND(K135="Pago",OR(E135='PC Receitas'!$O$7,E135='PC Receitas'!$O$8,E135='PC Receitas'!$O$9,E135='PC Receitas'!$O$10,E135='PC Receitas'!$O$11,E135='PC Receitas'!$O$12,E135='PC Receitas'!$O$13,E135='PC Receitas'!$O$14)),-I135,0))</f>
        <v>12927.7</v>
      </c>
      <c r="R135" s="153" t="e">
        <f t="shared" si="8"/>
        <v>#N/A</v>
      </c>
      <c r="S135" s="150" t="e">
        <f t="shared" si="9"/>
        <v>#N/A</v>
      </c>
      <c r="T135" s="150" t="e">
        <f t="shared" si="10"/>
        <v>#N/A</v>
      </c>
      <c r="U135" s="150" t="e">
        <f t="shared" si="11"/>
        <v>#N/A</v>
      </c>
      <c r="V135" s="154" t="e">
        <f>VLOOKUP(E135,'PC Receitas'!$O$4:$P$14,2,FALSE)</f>
        <v>#N/A</v>
      </c>
    </row>
    <row r="136" spans="3:22" ht="19.5" customHeight="1" thickTop="1" thickBot="1" x14ac:dyDescent="0.3">
      <c r="C136" s="58"/>
      <c r="D136" s="58" t="str">
        <f>IF(C136&lt;&gt;"",TEXT(C136,"00")&amp;"/06/"&amp;'Configurações Básicas'!$P$5,"")</f>
        <v/>
      </c>
      <c r="E136" s="58"/>
      <c r="F136" s="58"/>
      <c r="G136" s="58"/>
      <c r="H136" s="58"/>
      <c r="I136" s="59"/>
      <c r="J136" s="193"/>
      <c r="K136" s="60"/>
      <c r="L136" s="60"/>
      <c r="M136" s="56">
        <f>M135+IF(AND(K136="Pago",OR(E136='PC Receitas'!$O$4,E136='PC Receitas'!$O$5,E136='PC Receitas'!$O$6)),I136,IF(AND(K136="Pago",OR(E136='PC Receitas'!$O$7,E136='PC Receitas'!$O$8,E136='PC Receitas'!$O$9,E136='PC Receitas'!$O$10,E136='PC Receitas'!$O$11,E136='PC Receitas'!$O$12,E136='PC Receitas'!$O$13,E136='PC Receitas'!$O$14)),-I136,0))</f>
        <v>12927.7</v>
      </c>
      <c r="R136" s="153" t="e">
        <f t="shared" si="8"/>
        <v>#N/A</v>
      </c>
      <c r="S136" s="150" t="e">
        <f t="shared" si="9"/>
        <v>#N/A</v>
      </c>
      <c r="T136" s="150" t="e">
        <f t="shared" si="10"/>
        <v>#N/A</v>
      </c>
      <c r="U136" s="150" t="e">
        <f t="shared" si="11"/>
        <v>#N/A</v>
      </c>
      <c r="V136" s="154" t="e">
        <f>VLOOKUP(E136,'PC Receitas'!$O$4:$P$14,2,FALSE)</f>
        <v>#N/A</v>
      </c>
    </row>
    <row r="137" spans="3:22" ht="19.5" customHeight="1" thickTop="1" thickBot="1" x14ac:dyDescent="0.3">
      <c r="C137" s="58"/>
      <c r="D137" s="58" t="str">
        <f>IF(C137&lt;&gt;"",TEXT(C137,"00")&amp;"/06/"&amp;'Configurações Básicas'!$P$5,"")</f>
        <v/>
      </c>
      <c r="E137" s="58"/>
      <c r="F137" s="58"/>
      <c r="G137" s="58"/>
      <c r="H137" s="58"/>
      <c r="I137" s="59"/>
      <c r="J137" s="193"/>
      <c r="K137" s="60"/>
      <c r="L137" s="60"/>
      <c r="M137" s="56">
        <f>M136+IF(AND(K137="Pago",OR(E137='PC Receitas'!$O$4,E137='PC Receitas'!$O$5,E137='PC Receitas'!$O$6)),I137,IF(AND(K137="Pago",OR(E137='PC Receitas'!$O$7,E137='PC Receitas'!$O$8,E137='PC Receitas'!$O$9,E137='PC Receitas'!$O$10,E137='PC Receitas'!$O$11,E137='PC Receitas'!$O$12,E137='PC Receitas'!$O$13,E137='PC Receitas'!$O$14)),-I137,0))</f>
        <v>12927.7</v>
      </c>
      <c r="R137" s="153" t="e">
        <f t="shared" si="8"/>
        <v>#N/A</v>
      </c>
      <c r="S137" s="150" t="e">
        <f t="shared" si="9"/>
        <v>#N/A</v>
      </c>
      <c r="T137" s="150" t="e">
        <f t="shared" si="10"/>
        <v>#N/A</v>
      </c>
      <c r="U137" s="150" t="e">
        <f t="shared" si="11"/>
        <v>#N/A</v>
      </c>
      <c r="V137" s="154" t="e">
        <f>VLOOKUP(E137,'PC Receitas'!$O$4:$P$14,2,FALSE)</f>
        <v>#N/A</v>
      </c>
    </row>
    <row r="138" spans="3:22" ht="19.5" customHeight="1" thickTop="1" thickBot="1" x14ac:dyDescent="0.3">
      <c r="C138" s="58"/>
      <c r="D138" s="58" t="str">
        <f>IF(C138&lt;&gt;"",TEXT(C138,"00")&amp;"/06/"&amp;'Configurações Básicas'!$P$5,"")</f>
        <v/>
      </c>
      <c r="E138" s="58"/>
      <c r="F138" s="58"/>
      <c r="G138" s="58"/>
      <c r="H138" s="58"/>
      <c r="I138" s="59"/>
      <c r="J138" s="193"/>
      <c r="K138" s="60"/>
      <c r="L138" s="60"/>
      <c r="M138" s="56">
        <f>M137+IF(AND(K138="Pago",OR(E138='PC Receitas'!$O$4,E138='PC Receitas'!$O$5,E138='PC Receitas'!$O$6)),I138,IF(AND(K138="Pago",OR(E138='PC Receitas'!$O$7,E138='PC Receitas'!$O$8,E138='PC Receitas'!$O$9,E138='PC Receitas'!$O$10,E138='PC Receitas'!$O$11,E138='PC Receitas'!$O$12,E138='PC Receitas'!$O$13,E138='PC Receitas'!$O$14)),-I138,0))</f>
        <v>12927.7</v>
      </c>
      <c r="R138" s="153" t="e">
        <f t="shared" si="8"/>
        <v>#N/A</v>
      </c>
      <c r="S138" s="150" t="e">
        <f t="shared" si="9"/>
        <v>#N/A</v>
      </c>
      <c r="T138" s="150" t="e">
        <f t="shared" si="10"/>
        <v>#N/A</v>
      </c>
      <c r="U138" s="150" t="e">
        <f t="shared" si="11"/>
        <v>#N/A</v>
      </c>
      <c r="V138" s="154" t="e">
        <f>VLOOKUP(E138,'PC Receitas'!$O$4:$P$14,2,FALSE)</f>
        <v>#N/A</v>
      </c>
    </row>
    <row r="139" spans="3:22" ht="19.5" customHeight="1" thickTop="1" thickBot="1" x14ac:dyDescent="0.3">
      <c r="C139" s="58"/>
      <c r="D139" s="58" t="str">
        <f>IF(C139&lt;&gt;"",TEXT(C139,"00")&amp;"/06/"&amp;'Configurações Básicas'!$P$5,"")</f>
        <v/>
      </c>
      <c r="E139" s="58"/>
      <c r="F139" s="58"/>
      <c r="G139" s="58"/>
      <c r="H139" s="58"/>
      <c r="I139" s="59"/>
      <c r="J139" s="193"/>
      <c r="K139" s="60"/>
      <c r="L139" s="60"/>
      <c r="M139" s="56">
        <f>M138+IF(AND(K139="Pago",OR(E139='PC Receitas'!$O$4,E139='PC Receitas'!$O$5,E139='PC Receitas'!$O$6)),I139,IF(AND(K139="Pago",OR(E139='PC Receitas'!$O$7,E139='PC Receitas'!$O$8,E139='PC Receitas'!$O$9,E139='PC Receitas'!$O$10,E139='PC Receitas'!$O$11,E139='PC Receitas'!$O$12,E139='PC Receitas'!$O$13,E139='PC Receitas'!$O$14)),-I139,0))</f>
        <v>12927.7</v>
      </c>
      <c r="R139" s="153" t="e">
        <f t="shared" si="8"/>
        <v>#N/A</v>
      </c>
      <c r="S139" s="150" t="e">
        <f t="shared" si="9"/>
        <v>#N/A</v>
      </c>
      <c r="T139" s="150" t="e">
        <f t="shared" si="10"/>
        <v>#N/A</v>
      </c>
      <c r="U139" s="150" t="e">
        <f t="shared" si="11"/>
        <v>#N/A</v>
      </c>
      <c r="V139" s="154" t="e">
        <f>VLOOKUP(E139,'PC Receitas'!$O$4:$P$14,2,FALSE)</f>
        <v>#N/A</v>
      </c>
    </row>
    <row r="140" spans="3:22" ht="19.5" customHeight="1" thickTop="1" thickBot="1" x14ac:dyDescent="0.3">
      <c r="C140" s="58"/>
      <c r="D140" s="58" t="str">
        <f>IF(C140&lt;&gt;"",TEXT(C140,"00")&amp;"/06/"&amp;'Configurações Básicas'!$P$5,"")</f>
        <v/>
      </c>
      <c r="E140" s="58"/>
      <c r="F140" s="58"/>
      <c r="G140" s="58"/>
      <c r="H140" s="58"/>
      <c r="I140" s="59"/>
      <c r="J140" s="193"/>
      <c r="K140" s="60"/>
      <c r="L140" s="60"/>
      <c r="M140" s="56">
        <f>M139+IF(AND(K140="Pago",OR(E140='PC Receitas'!$O$4,E140='PC Receitas'!$O$5,E140='PC Receitas'!$O$6)),I140,IF(AND(K140="Pago",OR(E140='PC Receitas'!$O$7,E140='PC Receitas'!$O$8,E140='PC Receitas'!$O$9,E140='PC Receitas'!$O$10,E140='PC Receitas'!$O$11,E140='PC Receitas'!$O$12,E140='PC Receitas'!$O$13,E140='PC Receitas'!$O$14)),-I140,0))</f>
        <v>12927.7</v>
      </c>
      <c r="R140" s="153" t="e">
        <f t="shared" si="8"/>
        <v>#N/A</v>
      </c>
      <c r="S140" s="150" t="e">
        <f t="shared" si="9"/>
        <v>#N/A</v>
      </c>
      <c r="T140" s="150" t="e">
        <f t="shared" si="10"/>
        <v>#N/A</v>
      </c>
      <c r="U140" s="150" t="e">
        <f t="shared" si="11"/>
        <v>#N/A</v>
      </c>
      <c r="V140" s="154" t="e">
        <f>VLOOKUP(E140,'PC Receitas'!$O$4:$P$14,2,FALSE)</f>
        <v>#N/A</v>
      </c>
    </row>
    <row r="141" spans="3:22" ht="19.5" customHeight="1" thickTop="1" thickBot="1" x14ac:dyDescent="0.3">
      <c r="C141" s="58"/>
      <c r="D141" s="58" t="str">
        <f>IF(C141&lt;&gt;"",TEXT(C141,"00")&amp;"/06/"&amp;'Configurações Básicas'!$P$5,"")</f>
        <v/>
      </c>
      <c r="E141" s="58"/>
      <c r="F141" s="58"/>
      <c r="G141" s="58"/>
      <c r="H141" s="58"/>
      <c r="I141" s="59"/>
      <c r="J141" s="193"/>
      <c r="K141" s="60"/>
      <c r="L141" s="60"/>
      <c r="M141" s="56">
        <f>M140+IF(AND(K141="Pago",OR(E141='PC Receitas'!$O$4,E141='PC Receitas'!$O$5,E141='PC Receitas'!$O$6)),I141,IF(AND(K141="Pago",OR(E141='PC Receitas'!$O$7,E141='PC Receitas'!$O$8,E141='PC Receitas'!$O$9,E141='PC Receitas'!$O$10,E141='PC Receitas'!$O$11,E141='PC Receitas'!$O$12,E141='PC Receitas'!$O$13,E141='PC Receitas'!$O$14)),-I141,0))</f>
        <v>12927.7</v>
      </c>
      <c r="R141" s="153" t="e">
        <f t="shared" si="8"/>
        <v>#N/A</v>
      </c>
      <c r="S141" s="150" t="e">
        <f t="shared" si="9"/>
        <v>#N/A</v>
      </c>
      <c r="T141" s="150" t="e">
        <f t="shared" si="10"/>
        <v>#N/A</v>
      </c>
      <c r="U141" s="150" t="e">
        <f t="shared" si="11"/>
        <v>#N/A</v>
      </c>
      <c r="V141" s="154" t="e">
        <f>VLOOKUP(E141,'PC Receitas'!$O$4:$P$14,2,FALSE)</f>
        <v>#N/A</v>
      </c>
    </row>
    <row r="142" spans="3:22" ht="19.5" customHeight="1" thickTop="1" thickBot="1" x14ac:dyDescent="0.3">
      <c r="C142" s="58"/>
      <c r="D142" s="58" t="str">
        <f>IF(C142&lt;&gt;"",TEXT(C142,"00")&amp;"/06/"&amp;'Configurações Básicas'!$P$5,"")</f>
        <v/>
      </c>
      <c r="E142" s="58"/>
      <c r="F142" s="58"/>
      <c r="G142" s="58"/>
      <c r="H142" s="58"/>
      <c r="I142" s="59"/>
      <c r="J142" s="193"/>
      <c r="K142" s="60"/>
      <c r="L142" s="60"/>
      <c r="M142" s="56">
        <f>M141+IF(AND(K142="Pago",OR(E142='PC Receitas'!$O$4,E142='PC Receitas'!$O$5,E142='PC Receitas'!$O$6)),I142,IF(AND(K142="Pago",OR(E142='PC Receitas'!$O$7,E142='PC Receitas'!$O$8,E142='PC Receitas'!$O$9,E142='PC Receitas'!$O$10,E142='PC Receitas'!$O$11,E142='PC Receitas'!$O$12,E142='PC Receitas'!$O$13,E142='PC Receitas'!$O$14)),-I142,0))</f>
        <v>12927.7</v>
      </c>
      <c r="R142" s="153" t="e">
        <f t="shared" si="8"/>
        <v>#N/A</v>
      </c>
      <c r="S142" s="150" t="e">
        <f t="shared" si="9"/>
        <v>#N/A</v>
      </c>
      <c r="T142" s="150" t="e">
        <f t="shared" si="10"/>
        <v>#N/A</v>
      </c>
      <c r="U142" s="150" t="e">
        <f t="shared" si="11"/>
        <v>#N/A</v>
      </c>
      <c r="V142" s="154" t="e">
        <f>VLOOKUP(E142,'PC Receitas'!$O$4:$P$14,2,FALSE)</f>
        <v>#N/A</v>
      </c>
    </row>
    <row r="143" spans="3:22" ht="19.5" customHeight="1" thickTop="1" thickBot="1" x14ac:dyDescent="0.3">
      <c r="C143" s="58"/>
      <c r="D143" s="58" t="str">
        <f>IF(C143&lt;&gt;"",TEXT(C143,"00")&amp;"/06/"&amp;'Configurações Básicas'!$P$5,"")</f>
        <v/>
      </c>
      <c r="E143" s="58"/>
      <c r="F143" s="58"/>
      <c r="G143" s="58"/>
      <c r="H143" s="58"/>
      <c r="I143" s="59"/>
      <c r="J143" s="193"/>
      <c r="K143" s="60"/>
      <c r="L143" s="60"/>
      <c r="M143" s="56">
        <f>M142+IF(AND(K143="Pago",OR(E143='PC Receitas'!$O$4,E143='PC Receitas'!$O$5,E143='PC Receitas'!$O$6)),I143,IF(AND(K143="Pago",OR(E143='PC Receitas'!$O$7,E143='PC Receitas'!$O$8,E143='PC Receitas'!$O$9,E143='PC Receitas'!$O$10,E143='PC Receitas'!$O$11,E143='PC Receitas'!$O$12,E143='PC Receitas'!$O$13,E143='PC Receitas'!$O$14)),-I143,0))</f>
        <v>12927.7</v>
      </c>
      <c r="R143" s="153" t="e">
        <f t="shared" si="8"/>
        <v>#N/A</v>
      </c>
      <c r="S143" s="150" t="e">
        <f t="shared" si="9"/>
        <v>#N/A</v>
      </c>
      <c r="T143" s="150" t="e">
        <f t="shared" si="10"/>
        <v>#N/A</v>
      </c>
      <c r="U143" s="150" t="e">
        <f t="shared" si="11"/>
        <v>#N/A</v>
      </c>
      <c r="V143" s="154" t="e">
        <f>VLOOKUP(E143,'PC Receitas'!$O$4:$P$14,2,FALSE)</f>
        <v>#N/A</v>
      </c>
    </row>
    <row r="144" spans="3:22" ht="19.5" customHeight="1" thickTop="1" thickBot="1" x14ac:dyDescent="0.3">
      <c r="C144" s="58"/>
      <c r="D144" s="58" t="str">
        <f>IF(C144&lt;&gt;"",TEXT(C144,"00")&amp;"/06/"&amp;'Configurações Básicas'!$P$5,"")</f>
        <v/>
      </c>
      <c r="E144" s="58"/>
      <c r="F144" s="58"/>
      <c r="G144" s="58"/>
      <c r="H144" s="58"/>
      <c r="I144" s="59"/>
      <c r="J144" s="193"/>
      <c r="K144" s="60"/>
      <c r="L144" s="60"/>
      <c r="M144" s="56">
        <f>M143+IF(AND(K144="Pago",OR(E144='PC Receitas'!$O$4,E144='PC Receitas'!$O$5,E144='PC Receitas'!$O$6)),I144,IF(AND(K144="Pago",OR(E144='PC Receitas'!$O$7,E144='PC Receitas'!$O$8,E144='PC Receitas'!$O$9,E144='PC Receitas'!$O$10,E144='PC Receitas'!$O$11,E144='PC Receitas'!$O$12,E144='PC Receitas'!$O$13,E144='PC Receitas'!$O$14)),-I144,0))</f>
        <v>12927.7</v>
      </c>
      <c r="R144" s="153" t="e">
        <f t="shared" si="8"/>
        <v>#N/A</v>
      </c>
      <c r="S144" s="150" t="e">
        <f t="shared" si="9"/>
        <v>#N/A</v>
      </c>
      <c r="T144" s="150" t="e">
        <f t="shared" si="10"/>
        <v>#N/A</v>
      </c>
      <c r="U144" s="150" t="e">
        <f t="shared" si="11"/>
        <v>#N/A</v>
      </c>
      <c r="V144" s="154" t="e">
        <f>VLOOKUP(E144,'PC Receitas'!$O$4:$P$14,2,FALSE)</f>
        <v>#N/A</v>
      </c>
    </row>
    <row r="145" spans="3:22" ht="19.5" customHeight="1" thickTop="1" thickBot="1" x14ac:dyDescent="0.3">
      <c r="C145" s="58"/>
      <c r="D145" s="58" t="str">
        <f>IF(C145&lt;&gt;"",TEXT(C145,"00")&amp;"/06/"&amp;'Configurações Básicas'!$P$5,"")</f>
        <v/>
      </c>
      <c r="E145" s="58"/>
      <c r="F145" s="58"/>
      <c r="G145" s="58"/>
      <c r="H145" s="58"/>
      <c r="I145" s="59"/>
      <c r="J145" s="193"/>
      <c r="K145" s="60"/>
      <c r="L145" s="60"/>
      <c r="M145" s="56">
        <f>M144+IF(AND(K145="Pago",OR(E145='PC Receitas'!$O$4,E145='PC Receitas'!$O$5,E145='PC Receitas'!$O$6)),I145,IF(AND(K145="Pago",OR(E145='PC Receitas'!$O$7,E145='PC Receitas'!$O$8,E145='PC Receitas'!$O$9,E145='PC Receitas'!$O$10,E145='PC Receitas'!$O$11,E145='PC Receitas'!$O$12,E145='PC Receitas'!$O$13,E145='PC Receitas'!$O$14)),-I145,0))</f>
        <v>12927.7</v>
      </c>
      <c r="R145" s="153" t="e">
        <f t="shared" si="8"/>
        <v>#N/A</v>
      </c>
      <c r="S145" s="150" t="e">
        <f t="shared" si="9"/>
        <v>#N/A</v>
      </c>
      <c r="T145" s="150" t="e">
        <f t="shared" si="10"/>
        <v>#N/A</v>
      </c>
      <c r="U145" s="150" t="e">
        <f t="shared" si="11"/>
        <v>#N/A</v>
      </c>
      <c r="V145" s="154" t="e">
        <f>VLOOKUP(E145,'PC Receitas'!$O$4:$P$14,2,FALSE)</f>
        <v>#N/A</v>
      </c>
    </row>
    <row r="146" spans="3:22" ht="19.5" customHeight="1" thickTop="1" thickBot="1" x14ac:dyDescent="0.3">
      <c r="C146" s="58"/>
      <c r="D146" s="58" t="str">
        <f>IF(C146&lt;&gt;"",TEXT(C146,"00")&amp;"/06/"&amp;'Configurações Básicas'!$P$5,"")</f>
        <v/>
      </c>
      <c r="E146" s="58"/>
      <c r="F146" s="58"/>
      <c r="G146" s="58"/>
      <c r="H146" s="58"/>
      <c r="I146" s="59"/>
      <c r="J146" s="193"/>
      <c r="K146" s="60"/>
      <c r="L146" s="60"/>
      <c r="M146" s="56">
        <f>M145+IF(AND(K146="Pago",OR(E146='PC Receitas'!$O$4,E146='PC Receitas'!$O$5,E146='PC Receitas'!$O$6)),I146,IF(AND(K146="Pago",OR(E146='PC Receitas'!$O$7,E146='PC Receitas'!$O$8,E146='PC Receitas'!$O$9,E146='PC Receitas'!$O$10,E146='PC Receitas'!$O$11,E146='PC Receitas'!$O$12,E146='PC Receitas'!$O$13,E146='PC Receitas'!$O$14)),-I146,0))</f>
        <v>12927.7</v>
      </c>
      <c r="R146" s="153" t="e">
        <f t="shared" si="8"/>
        <v>#N/A</v>
      </c>
      <c r="S146" s="150" t="e">
        <f t="shared" si="9"/>
        <v>#N/A</v>
      </c>
      <c r="T146" s="150" t="e">
        <f t="shared" si="10"/>
        <v>#N/A</v>
      </c>
      <c r="U146" s="150" t="e">
        <f t="shared" si="11"/>
        <v>#N/A</v>
      </c>
      <c r="V146" s="154" t="e">
        <f>VLOOKUP(E146,'PC Receitas'!$O$4:$P$14,2,FALSE)</f>
        <v>#N/A</v>
      </c>
    </row>
    <row r="147" spans="3:22" ht="19.5" customHeight="1" thickTop="1" thickBot="1" x14ac:dyDescent="0.3">
      <c r="C147" s="58"/>
      <c r="D147" s="58" t="str">
        <f>IF(C147&lt;&gt;"",TEXT(C147,"00")&amp;"/06/"&amp;'Configurações Básicas'!$P$5,"")</f>
        <v/>
      </c>
      <c r="E147" s="58"/>
      <c r="F147" s="58"/>
      <c r="G147" s="58"/>
      <c r="H147" s="58"/>
      <c r="I147" s="59"/>
      <c r="J147" s="193"/>
      <c r="K147" s="60"/>
      <c r="L147" s="60"/>
      <c r="M147" s="56">
        <f>M146+IF(AND(K147="Pago",OR(E147='PC Receitas'!$O$4,E147='PC Receitas'!$O$5,E147='PC Receitas'!$O$6)),I147,IF(AND(K147="Pago",OR(E147='PC Receitas'!$O$7,E147='PC Receitas'!$O$8,E147='PC Receitas'!$O$9,E147='PC Receitas'!$O$10,E147='PC Receitas'!$O$11,E147='PC Receitas'!$O$12,E147='PC Receitas'!$O$13,E147='PC Receitas'!$O$14)),-I147,0))</f>
        <v>12927.7</v>
      </c>
      <c r="R147" s="153" t="e">
        <f t="shared" si="8"/>
        <v>#N/A</v>
      </c>
      <c r="S147" s="150" t="e">
        <f t="shared" si="9"/>
        <v>#N/A</v>
      </c>
      <c r="T147" s="150" t="e">
        <f t="shared" si="10"/>
        <v>#N/A</v>
      </c>
      <c r="U147" s="150" t="e">
        <f t="shared" si="11"/>
        <v>#N/A</v>
      </c>
      <c r="V147" s="154" t="e">
        <f>VLOOKUP(E147,'PC Receitas'!$O$4:$P$14,2,FALSE)</f>
        <v>#N/A</v>
      </c>
    </row>
    <row r="148" spans="3:22" ht="19.5" customHeight="1" thickTop="1" thickBot="1" x14ac:dyDescent="0.3">
      <c r="C148" s="58"/>
      <c r="D148" s="58" t="str">
        <f>IF(C148&lt;&gt;"",TEXT(C148,"00")&amp;"/06/"&amp;'Configurações Básicas'!$P$5,"")</f>
        <v/>
      </c>
      <c r="E148" s="58"/>
      <c r="F148" s="58"/>
      <c r="G148" s="58"/>
      <c r="H148" s="58"/>
      <c r="I148" s="59"/>
      <c r="J148" s="193"/>
      <c r="K148" s="60"/>
      <c r="L148" s="60"/>
      <c r="M148" s="56">
        <f>M147+IF(AND(K148="Pago",OR(E148='PC Receitas'!$O$4,E148='PC Receitas'!$O$5,E148='PC Receitas'!$O$6)),I148,IF(AND(K148="Pago",OR(E148='PC Receitas'!$O$7,E148='PC Receitas'!$O$8,E148='PC Receitas'!$O$9,E148='PC Receitas'!$O$10,E148='PC Receitas'!$O$11,E148='PC Receitas'!$O$12,E148='PC Receitas'!$O$13,E148='PC Receitas'!$O$14)),-I148,0))</f>
        <v>12927.7</v>
      </c>
      <c r="R148" s="153" t="e">
        <f t="shared" si="8"/>
        <v>#N/A</v>
      </c>
      <c r="S148" s="150" t="e">
        <f t="shared" si="9"/>
        <v>#N/A</v>
      </c>
      <c r="T148" s="150" t="e">
        <f t="shared" si="10"/>
        <v>#N/A</v>
      </c>
      <c r="U148" s="150" t="e">
        <f t="shared" si="11"/>
        <v>#N/A</v>
      </c>
      <c r="V148" s="154" t="e">
        <f>VLOOKUP(E148,'PC Receitas'!$O$4:$P$14,2,FALSE)</f>
        <v>#N/A</v>
      </c>
    </row>
    <row r="149" spans="3:22" ht="19.5" customHeight="1" thickTop="1" thickBot="1" x14ac:dyDescent="0.3">
      <c r="C149" s="58"/>
      <c r="D149" s="58" t="str">
        <f>IF(C149&lt;&gt;"",TEXT(C149,"00")&amp;"/06/"&amp;'Configurações Básicas'!$P$5,"")</f>
        <v/>
      </c>
      <c r="E149" s="58"/>
      <c r="F149" s="58"/>
      <c r="G149" s="58"/>
      <c r="H149" s="58"/>
      <c r="I149" s="59"/>
      <c r="J149" s="193"/>
      <c r="K149" s="60"/>
      <c r="L149" s="60"/>
      <c r="M149" s="56">
        <f>M148+IF(AND(K149="Pago",OR(E149='PC Receitas'!$O$4,E149='PC Receitas'!$O$5,E149='PC Receitas'!$O$6)),I149,IF(AND(K149="Pago",OR(E149='PC Receitas'!$O$7,E149='PC Receitas'!$O$8,E149='PC Receitas'!$O$9,E149='PC Receitas'!$O$10,E149='PC Receitas'!$O$11,E149='PC Receitas'!$O$12,E149='PC Receitas'!$O$13,E149='PC Receitas'!$O$14)),-I149,0))</f>
        <v>12927.7</v>
      </c>
      <c r="R149" s="153" t="e">
        <f t="shared" si="8"/>
        <v>#N/A</v>
      </c>
      <c r="S149" s="150" t="e">
        <f t="shared" si="9"/>
        <v>#N/A</v>
      </c>
      <c r="T149" s="150" t="e">
        <f t="shared" si="10"/>
        <v>#N/A</v>
      </c>
      <c r="U149" s="150" t="e">
        <f t="shared" si="11"/>
        <v>#N/A</v>
      </c>
      <c r="V149" s="154" t="e">
        <f>VLOOKUP(E149,'PC Receitas'!$O$4:$P$14,2,FALSE)</f>
        <v>#N/A</v>
      </c>
    </row>
    <row r="150" spans="3:22" ht="19.5" customHeight="1" thickTop="1" thickBot="1" x14ac:dyDescent="0.3">
      <c r="C150" s="58"/>
      <c r="D150" s="58" t="str">
        <f>IF(C150&lt;&gt;"",TEXT(C150,"00")&amp;"/06/"&amp;'Configurações Básicas'!$P$5,"")</f>
        <v/>
      </c>
      <c r="E150" s="58"/>
      <c r="F150" s="58"/>
      <c r="G150" s="58"/>
      <c r="H150" s="58"/>
      <c r="I150" s="59"/>
      <c r="J150" s="193"/>
      <c r="K150" s="60"/>
      <c r="L150" s="60"/>
      <c r="M150" s="56">
        <f>M149+IF(AND(K150="Pago",OR(E150='PC Receitas'!$O$4,E150='PC Receitas'!$O$5,E150='PC Receitas'!$O$6)),I150,IF(AND(K150="Pago",OR(E150='PC Receitas'!$O$7,E150='PC Receitas'!$O$8,E150='PC Receitas'!$O$9,E150='PC Receitas'!$O$10,E150='PC Receitas'!$O$11,E150='PC Receitas'!$O$12,E150='PC Receitas'!$O$13,E150='PC Receitas'!$O$14)),-I150,0))</f>
        <v>12927.7</v>
      </c>
      <c r="R150" s="153" t="e">
        <f t="shared" si="8"/>
        <v>#N/A</v>
      </c>
      <c r="S150" s="150" t="e">
        <f t="shared" si="9"/>
        <v>#N/A</v>
      </c>
      <c r="T150" s="150" t="e">
        <f t="shared" si="10"/>
        <v>#N/A</v>
      </c>
      <c r="U150" s="150" t="e">
        <f t="shared" si="11"/>
        <v>#N/A</v>
      </c>
      <c r="V150" s="154" t="e">
        <f>VLOOKUP(E150,'PC Receitas'!$O$4:$P$14,2,FALSE)</f>
        <v>#N/A</v>
      </c>
    </row>
    <row r="151" spans="3:22" ht="19.5" customHeight="1" thickTop="1" thickBot="1" x14ac:dyDescent="0.3">
      <c r="C151" s="58"/>
      <c r="D151" s="58" t="str">
        <f>IF(C151&lt;&gt;"",TEXT(C151,"00")&amp;"/06/"&amp;'Configurações Básicas'!$P$5,"")</f>
        <v/>
      </c>
      <c r="E151" s="58"/>
      <c r="F151" s="58"/>
      <c r="G151" s="58"/>
      <c r="H151" s="58"/>
      <c r="I151" s="59"/>
      <c r="J151" s="193"/>
      <c r="K151" s="60"/>
      <c r="L151" s="60"/>
      <c r="M151" s="56">
        <f>M150+IF(AND(K151="Pago",OR(E151='PC Receitas'!$O$4,E151='PC Receitas'!$O$5,E151='PC Receitas'!$O$6)),I151,IF(AND(K151="Pago",OR(E151='PC Receitas'!$O$7,E151='PC Receitas'!$O$8,E151='PC Receitas'!$O$9,E151='PC Receitas'!$O$10,E151='PC Receitas'!$O$11,E151='PC Receitas'!$O$12,E151='PC Receitas'!$O$13,E151='PC Receitas'!$O$14)),-I151,0))</f>
        <v>12927.7</v>
      </c>
      <c r="R151" s="153" t="e">
        <f t="shared" si="8"/>
        <v>#N/A</v>
      </c>
      <c r="S151" s="150" t="e">
        <f t="shared" si="9"/>
        <v>#N/A</v>
      </c>
      <c r="T151" s="150" t="e">
        <f t="shared" si="10"/>
        <v>#N/A</v>
      </c>
      <c r="U151" s="150" t="e">
        <f t="shared" si="11"/>
        <v>#N/A</v>
      </c>
      <c r="V151" s="154" t="e">
        <f>VLOOKUP(E151,'PC Receitas'!$O$4:$P$14,2,FALSE)</f>
        <v>#N/A</v>
      </c>
    </row>
    <row r="152" spans="3:22" ht="19.5" customHeight="1" thickTop="1" thickBot="1" x14ac:dyDescent="0.3">
      <c r="C152" s="58"/>
      <c r="D152" s="58" t="str">
        <f>IF(C152&lt;&gt;"",TEXT(C152,"00")&amp;"/06/"&amp;'Configurações Básicas'!$P$5,"")</f>
        <v/>
      </c>
      <c r="E152" s="58"/>
      <c r="F152" s="58"/>
      <c r="G152" s="58"/>
      <c r="H152" s="58"/>
      <c r="I152" s="59"/>
      <c r="J152" s="193"/>
      <c r="K152" s="60"/>
      <c r="L152" s="60"/>
      <c r="M152" s="56">
        <f>M151+IF(AND(K152="Pago",OR(E152='PC Receitas'!$O$4,E152='PC Receitas'!$O$5,E152='PC Receitas'!$O$6)),I152,IF(AND(K152="Pago",OR(E152='PC Receitas'!$O$7,E152='PC Receitas'!$O$8,E152='PC Receitas'!$O$9,E152='PC Receitas'!$O$10,E152='PC Receitas'!$O$11,E152='PC Receitas'!$O$12,E152='PC Receitas'!$O$13,E152='PC Receitas'!$O$14)),-I152,0))</f>
        <v>12927.7</v>
      </c>
      <c r="R152" s="153" t="e">
        <f t="shared" si="8"/>
        <v>#N/A</v>
      </c>
      <c r="S152" s="150" t="e">
        <f t="shared" si="9"/>
        <v>#N/A</v>
      </c>
      <c r="T152" s="150" t="e">
        <f t="shared" si="10"/>
        <v>#N/A</v>
      </c>
      <c r="U152" s="150" t="e">
        <f t="shared" si="11"/>
        <v>#N/A</v>
      </c>
      <c r="V152" s="154" t="e">
        <f>VLOOKUP(E152,'PC Receitas'!$O$4:$P$14,2,FALSE)</f>
        <v>#N/A</v>
      </c>
    </row>
    <row r="153" spans="3:22" ht="19.5" customHeight="1" thickTop="1" thickBot="1" x14ac:dyDescent="0.3">
      <c r="C153" s="58"/>
      <c r="D153" s="58" t="str">
        <f>IF(C153&lt;&gt;"",TEXT(C153,"00")&amp;"/06/"&amp;'Configurações Básicas'!$P$5,"")</f>
        <v/>
      </c>
      <c r="E153" s="58"/>
      <c r="F153" s="58"/>
      <c r="G153" s="58"/>
      <c r="H153" s="58"/>
      <c r="I153" s="59"/>
      <c r="J153" s="193"/>
      <c r="K153" s="60"/>
      <c r="L153" s="60"/>
      <c r="M153" s="56">
        <f>M152+IF(AND(K153="Pago",OR(E153='PC Receitas'!$O$4,E153='PC Receitas'!$O$5,E153='PC Receitas'!$O$6)),I153,IF(AND(K153="Pago",OR(E153='PC Receitas'!$O$7,E153='PC Receitas'!$O$8,E153='PC Receitas'!$O$9,E153='PC Receitas'!$O$10,E153='PC Receitas'!$O$11,E153='PC Receitas'!$O$12,E153='PC Receitas'!$O$13,E153='PC Receitas'!$O$14)),-I153,0))</f>
        <v>12927.7</v>
      </c>
      <c r="R153" s="153" t="e">
        <f t="shared" si="8"/>
        <v>#N/A</v>
      </c>
      <c r="S153" s="150" t="e">
        <f t="shared" si="9"/>
        <v>#N/A</v>
      </c>
      <c r="T153" s="150" t="e">
        <f t="shared" si="10"/>
        <v>#N/A</v>
      </c>
      <c r="U153" s="150" t="e">
        <f t="shared" si="11"/>
        <v>#N/A</v>
      </c>
      <c r="V153" s="154" t="e">
        <f>VLOOKUP(E153,'PC Receitas'!$O$4:$P$14,2,FALSE)</f>
        <v>#N/A</v>
      </c>
    </row>
    <row r="154" spans="3:22" ht="19.5" customHeight="1" thickTop="1" thickBot="1" x14ac:dyDescent="0.3">
      <c r="C154" s="58"/>
      <c r="D154" s="58" t="str">
        <f>IF(C154&lt;&gt;"",TEXT(C154,"00")&amp;"/06/"&amp;'Configurações Básicas'!$P$5,"")</f>
        <v/>
      </c>
      <c r="E154" s="58"/>
      <c r="F154" s="58"/>
      <c r="G154" s="58"/>
      <c r="H154" s="58"/>
      <c r="I154" s="59"/>
      <c r="J154" s="193"/>
      <c r="K154" s="60"/>
      <c r="L154" s="60"/>
      <c r="M154" s="56">
        <f>M153+IF(AND(K154="Pago",OR(E154='PC Receitas'!$O$4,E154='PC Receitas'!$O$5,E154='PC Receitas'!$O$6)),I154,IF(AND(K154="Pago",OR(E154='PC Receitas'!$O$7,E154='PC Receitas'!$O$8,E154='PC Receitas'!$O$9,E154='PC Receitas'!$O$10,E154='PC Receitas'!$O$11,E154='PC Receitas'!$O$12,E154='PC Receitas'!$O$13,E154='PC Receitas'!$O$14)),-I154,0))</f>
        <v>12927.7</v>
      </c>
      <c r="R154" s="153" t="e">
        <f t="shared" si="8"/>
        <v>#N/A</v>
      </c>
      <c r="S154" s="150" t="e">
        <f t="shared" si="9"/>
        <v>#N/A</v>
      </c>
      <c r="T154" s="150" t="e">
        <f t="shared" si="10"/>
        <v>#N/A</v>
      </c>
      <c r="U154" s="150" t="e">
        <f t="shared" si="11"/>
        <v>#N/A</v>
      </c>
      <c r="V154" s="154" t="e">
        <f>VLOOKUP(E154,'PC Receitas'!$O$4:$P$14,2,FALSE)</f>
        <v>#N/A</v>
      </c>
    </row>
    <row r="155" spans="3:22" ht="19.5" customHeight="1" thickTop="1" thickBot="1" x14ac:dyDescent="0.3">
      <c r="C155" s="58"/>
      <c r="D155" s="58" t="str">
        <f>IF(C155&lt;&gt;"",TEXT(C155,"00")&amp;"/06/"&amp;'Configurações Básicas'!$P$5,"")</f>
        <v/>
      </c>
      <c r="E155" s="58"/>
      <c r="F155" s="58"/>
      <c r="G155" s="58"/>
      <c r="H155" s="58"/>
      <c r="I155" s="59"/>
      <c r="J155" s="193"/>
      <c r="K155" s="60"/>
      <c r="L155" s="60"/>
      <c r="M155" s="56">
        <f>M154+IF(AND(K155="Pago",OR(E155='PC Receitas'!$O$4,E155='PC Receitas'!$O$5,E155='PC Receitas'!$O$6)),I155,IF(AND(K155="Pago",OR(E155='PC Receitas'!$O$7,E155='PC Receitas'!$O$8,E155='PC Receitas'!$O$9,E155='PC Receitas'!$O$10,E155='PC Receitas'!$O$11,E155='PC Receitas'!$O$12,E155='PC Receitas'!$O$13,E155='PC Receitas'!$O$14)),-I155,0))</f>
        <v>12927.7</v>
      </c>
      <c r="R155" s="153" t="e">
        <f t="shared" si="8"/>
        <v>#N/A</v>
      </c>
      <c r="S155" s="150" t="e">
        <f t="shared" si="9"/>
        <v>#N/A</v>
      </c>
      <c r="T155" s="150" t="e">
        <f t="shared" si="10"/>
        <v>#N/A</v>
      </c>
      <c r="U155" s="150" t="e">
        <f t="shared" si="11"/>
        <v>#N/A</v>
      </c>
      <c r="V155" s="154" t="e">
        <f>VLOOKUP(E155,'PC Receitas'!$O$4:$P$14,2,FALSE)</f>
        <v>#N/A</v>
      </c>
    </row>
    <row r="156" spans="3:22" ht="19.5" customHeight="1" thickTop="1" thickBot="1" x14ac:dyDescent="0.3">
      <c r="C156" s="58"/>
      <c r="D156" s="58" t="str">
        <f>IF(C156&lt;&gt;"",TEXT(C156,"00")&amp;"/06/"&amp;'Configurações Básicas'!$P$5,"")</f>
        <v/>
      </c>
      <c r="E156" s="58"/>
      <c r="F156" s="58"/>
      <c r="G156" s="58"/>
      <c r="H156" s="58"/>
      <c r="I156" s="59"/>
      <c r="J156" s="193"/>
      <c r="K156" s="60"/>
      <c r="L156" s="60"/>
      <c r="M156" s="56">
        <f>M155+IF(AND(K156="Pago",OR(E156='PC Receitas'!$O$4,E156='PC Receitas'!$O$5,E156='PC Receitas'!$O$6)),I156,IF(AND(K156="Pago",OR(E156='PC Receitas'!$O$7,E156='PC Receitas'!$O$8,E156='PC Receitas'!$O$9,E156='PC Receitas'!$O$10,E156='PC Receitas'!$O$11,E156='PC Receitas'!$O$12,E156='PC Receitas'!$O$13,E156='PC Receitas'!$O$14)),-I156,0))</f>
        <v>12927.7</v>
      </c>
      <c r="R156" s="153" t="e">
        <f t="shared" si="8"/>
        <v>#N/A</v>
      </c>
      <c r="S156" s="150" t="e">
        <f t="shared" si="9"/>
        <v>#N/A</v>
      </c>
      <c r="T156" s="150" t="e">
        <f t="shared" si="10"/>
        <v>#N/A</v>
      </c>
      <c r="U156" s="150" t="e">
        <f t="shared" si="11"/>
        <v>#N/A</v>
      </c>
      <c r="V156" s="154" t="e">
        <f>VLOOKUP(E156,'PC Receitas'!$O$4:$P$14,2,FALSE)</f>
        <v>#N/A</v>
      </c>
    </row>
    <row r="157" spans="3:22" ht="19.5" customHeight="1" thickTop="1" thickBot="1" x14ac:dyDescent="0.3">
      <c r="C157" s="58"/>
      <c r="D157" s="58" t="str">
        <f>IF(C157&lt;&gt;"",TEXT(C157,"00")&amp;"/06/"&amp;'Configurações Básicas'!$P$5,"")</f>
        <v/>
      </c>
      <c r="E157" s="58"/>
      <c r="F157" s="58"/>
      <c r="G157" s="58"/>
      <c r="H157" s="58"/>
      <c r="I157" s="59"/>
      <c r="J157" s="193"/>
      <c r="K157" s="60"/>
      <c r="L157" s="60"/>
      <c r="M157" s="56">
        <f>M156+IF(AND(K157="Pago",OR(E157='PC Receitas'!$O$4,E157='PC Receitas'!$O$5,E157='PC Receitas'!$O$6)),I157,IF(AND(K157="Pago",OR(E157='PC Receitas'!$O$7,E157='PC Receitas'!$O$8,E157='PC Receitas'!$O$9,E157='PC Receitas'!$O$10,E157='PC Receitas'!$O$11,E157='PC Receitas'!$O$12,E157='PC Receitas'!$O$13,E157='PC Receitas'!$O$14)),-I157,0))</f>
        <v>12927.7</v>
      </c>
      <c r="R157" s="153" t="e">
        <f t="shared" si="8"/>
        <v>#N/A</v>
      </c>
      <c r="S157" s="150" t="e">
        <f t="shared" si="9"/>
        <v>#N/A</v>
      </c>
      <c r="T157" s="150" t="e">
        <f t="shared" si="10"/>
        <v>#N/A</v>
      </c>
      <c r="U157" s="150" t="e">
        <f t="shared" si="11"/>
        <v>#N/A</v>
      </c>
      <c r="V157" s="154" t="e">
        <f>VLOOKUP(E157,'PC Receitas'!$O$4:$P$14,2,FALSE)</f>
        <v>#N/A</v>
      </c>
    </row>
    <row r="158" spans="3:22" ht="19.5" customHeight="1" thickTop="1" thickBot="1" x14ac:dyDescent="0.3">
      <c r="C158" s="58"/>
      <c r="D158" s="58" t="str">
        <f>IF(C158&lt;&gt;"",TEXT(C158,"00")&amp;"/06/"&amp;'Configurações Básicas'!$P$5,"")</f>
        <v/>
      </c>
      <c r="E158" s="58"/>
      <c r="F158" s="58"/>
      <c r="G158" s="58"/>
      <c r="H158" s="58"/>
      <c r="I158" s="59"/>
      <c r="J158" s="193"/>
      <c r="K158" s="60"/>
      <c r="L158" s="60"/>
      <c r="M158" s="56">
        <f>M157+IF(AND(K158="Pago",OR(E158='PC Receitas'!$O$4,E158='PC Receitas'!$O$5,E158='PC Receitas'!$O$6)),I158,IF(AND(K158="Pago",OR(E158='PC Receitas'!$O$7,E158='PC Receitas'!$O$8,E158='PC Receitas'!$O$9,E158='PC Receitas'!$O$10,E158='PC Receitas'!$O$11,E158='PC Receitas'!$O$12,E158='PC Receitas'!$O$13,E158='PC Receitas'!$O$14)),-I158,0))</f>
        <v>12927.7</v>
      </c>
      <c r="R158" s="153" t="e">
        <f t="shared" si="8"/>
        <v>#N/A</v>
      </c>
      <c r="S158" s="150" t="e">
        <f t="shared" si="9"/>
        <v>#N/A</v>
      </c>
      <c r="T158" s="150" t="e">
        <f t="shared" si="10"/>
        <v>#N/A</v>
      </c>
      <c r="U158" s="150" t="e">
        <f t="shared" si="11"/>
        <v>#N/A</v>
      </c>
      <c r="V158" s="154" t="e">
        <f>VLOOKUP(E158,'PC Receitas'!$O$4:$P$14,2,FALSE)</f>
        <v>#N/A</v>
      </c>
    </row>
    <row r="159" spans="3:22" ht="19.5" customHeight="1" thickTop="1" thickBot="1" x14ac:dyDescent="0.3">
      <c r="C159" s="58"/>
      <c r="D159" s="58" t="str">
        <f>IF(C159&lt;&gt;"",TEXT(C159,"00")&amp;"/06/"&amp;'Configurações Básicas'!$P$5,"")</f>
        <v/>
      </c>
      <c r="E159" s="58"/>
      <c r="F159" s="58"/>
      <c r="G159" s="58"/>
      <c r="H159" s="58"/>
      <c r="I159" s="59"/>
      <c r="J159" s="193"/>
      <c r="K159" s="60"/>
      <c r="L159" s="60"/>
      <c r="M159" s="56">
        <f>M158+IF(AND(K159="Pago",OR(E159='PC Receitas'!$O$4,E159='PC Receitas'!$O$5,E159='PC Receitas'!$O$6)),I159,IF(AND(K159="Pago",OR(E159='PC Receitas'!$O$7,E159='PC Receitas'!$O$8,E159='PC Receitas'!$O$9,E159='PC Receitas'!$O$10,E159='PC Receitas'!$O$11,E159='PC Receitas'!$O$12,E159='PC Receitas'!$O$13,E159='PC Receitas'!$O$14)),-I159,0))</f>
        <v>12927.7</v>
      </c>
      <c r="R159" s="153" t="e">
        <f t="shared" si="8"/>
        <v>#N/A</v>
      </c>
      <c r="S159" s="150" t="e">
        <f t="shared" si="9"/>
        <v>#N/A</v>
      </c>
      <c r="T159" s="150" t="e">
        <f t="shared" si="10"/>
        <v>#N/A</v>
      </c>
      <c r="U159" s="150" t="e">
        <f t="shared" si="11"/>
        <v>#N/A</v>
      </c>
      <c r="V159" s="154" t="e">
        <f>VLOOKUP(E159,'PC Receitas'!$O$4:$P$14,2,FALSE)</f>
        <v>#N/A</v>
      </c>
    </row>
    <row r="160" spans="3:22" ht="19.5" customHeight="1" thickTop="1" thickBot="1" x14ac:dyDescent="0.3">
      <c r="C160" s="58"/>
      <c r="D160" s="58" t="str">
        <f>IF(C160&lt;&gt;"",TEXT(C160,"00")&amp;"/06/"&amp;'Configurações Básicas'!$P$5,"")</f>
        <v/>
      </c>
      <c r="E160" s="58"/>
      <c r="F160" s="58"/>
      <c r="G160" s="58"/>
      <c r="H160" s="58"/>
      <c r="I160" s="59"/>
      <c r="J160" s="193"/>
      <c r="K160" s="60"/>
      <c r="L160" s="60"/>
      <c r="M160" s="56">
        <f>M159+IF(AND(K160="Pago",OR(E160='PC Receitas'!$O$4,E160='PC Receitas'!$O$5,E160='PC Receitas'!$O$6)),I160,IF(AND(K160="Pago",OR(E160='PC Receitas'!$O$7,E160='PC Receitas'!$O$8,E160='PC Receitas'!$O$9,E160='PC Receitas'!$O$10,E160='PC Receitas'!$O$11,E160='PC Receitas'!$O$12,E160='PC Receitas'!$O$13,E160='PC Receitas'!$O$14)),-I160,0))</f>
        <v>12927.7</v>
      </c>
      <c r="R160" s="153" t="e">
        <f t="shared" si="8"/>
        <v>#N/A</v>
      </c>
      <c r="S160" s="150" t="e">
        <f t="shared" si="9"/>
        <v>#N/A</v>
      </c>
      <c r="T160" s="150" t="e">
        <f t="shared" si="10"/>
        <v>#N/A</v>
      </c>
      <c r="U160" s="150" t="e">
        <f t="shared" si="11"/>
        <v>#N/A</v>
      </c>
      <c r="V160" s="154" t="e">
        <f>VLOOKUP(E160,'PC Receitas'!$O$4:$P$14,2,FALSE)</f>
        <v>#N/A</v>
      </c>
    </row>
    <row r="161" spans="3:22" ht="19.5" customHeight="1" thickTop="1" thickBot="1" x14ac:dyDescent="0.3">
      <c r="C161" s="58"/>
      <c r="D161" s="58" t="str">
        <f>IF(C161&lt;&gt;"",TEXT(C161,"00")&amp;"/06/"&amp;'Configurações Básicas'!$P$5,"")</f>
        <v/>
      </c>
      <c r="E161" s="58"/>
      <c r="F161" s="58"/>
      <c r="G161" s="58"/>
      <c r="H161" s="58"/>
      <c r="I161" s="59"/>
      <c r="J161" s="193"/>
      <c r="K161" s="60"/>
      <c r="L161" s="60"/>
      <c r="M161" s="56">
        <f>M160+IF(AND(K161="Pago",OR(E161='PC Receitas'!$O$4,E161='PC Receitas'!$O$5,E161='PC Receitas'!$O$6)),I161,IF(AND(K161="Pago",OR(E161='PC Receitas'!$O$7,E161='PC Receitas'!$O$8,E161='PC Receitas'!$O$9,E161='PC Receitas'!$O$10,E161='PC Receitas'!$O$11,E161='PC Receitas'!$O$12,E161='PC Receitas'!$O$13,E161='PC Receitas'!$O$14)),-I161,0))</f>
        <v>12927.7</v>
      </c>
      <c r="R161" s="153" t="e">
        <f t="shared" si="8"/>
        <v>#N/A</v>
      </c>
      <c r="S161" s="150" t="e">
        <f t="shared" si="9"/>
        <v>#N/A</v>
      </c>
      <c r="T161" s="150" t="e">
        <f t="shared" si="10"/>
        <v>#N/A</v>
      </c>
      <c r="U161" s="150" t="e">
        <f t="shared" si="11"/>
        <v>#N/A</v>
      </c>
      <c r="V161" s="154" t="e">
        <f>VLOOKUP(E161,'PC Receitas'!$O$4:$P$14,2,FALSE)</f>
        <v>#N/A</v>
      </c>
    </row>
    <row r="162" spans="3:22" ht="19.5" customHeight="1" thickTop="1" thickBot="1" x14ac:dyDescent="0.3">
      <c r="C162" s="58"/>
      <c r="D162" s="58" t="str">
        <f>IF(C162&lt;&gt;"",TEXT(C162,"00")&amp;"/06/"&amp;'Configurações Básicas'!$P$5,"")</f>
        <v/>
      </c>
      <c r="E162" s="58"/>
      <c r="F162" s="58"/>
      <c r="G162" s="58"/>
      <c r="H162" s="58"/>
      <c r="I162" s="59"/>
      <c r="J162" s="193"/>
      <c r="K162" s="60"/>
      <c r="L162" s="60"/>
      <c r="M162" s="56">
        <f>M161+IF(AND(K162="Pago",OR(E162='PC Receitas'!$O$4,E162='PC Receitas'!$O$5,E162='PC Receitas'!$O$6)),I162,IF(AND(K162="Pago",OR(E162='PC Receitas'!$O$7,E162='PC Receitas'!$O$8,E162='PC Receitas'!$O$9,E162='PC Receitas'!$O$10,E162='PC Receitas'!$O$11,E162='PC Receitas'!$O$12,E162='PC Receitas'!$O$13,E162='PC Receitas'!$O$14)),-I162,0))</f>
        <v>12927.7</v>
      </c>
      <c r="R162" s="153" t="e">
        <f t="shared" si="8"/>
        <v>#N/A</v>
      </c>
      <c r="S162" s="150" t="e">
        <f t="shared" si="9"/>
        <v>#N/A</v>
      </c>
      <c r="T162" s="150" t="e">
        <f t="shared" si="10"/>
        <v>#N/A</v>
      </c>
      <c r="U162" s="150" t="e">
        <f t="shared" si="11"/>
        <v>#N/A</v>
      </c>
      <c r="V162" s="154" t="e">
        <f>VLOOKUP(E162,'PC Receitas'!$O$4:$P$14,2,FALSE)</f>
        <v>#N/A</v>
      </c>
    </row>
    <row r="163" spans="3:22" ht="19.5" customHeight="1" thickTop="1" thickBot="1" x14ac:dyDescent="0.3">
      <c r="C163" s="58"/>
      <c r="D163" s="58" t="str">
        <f>IF(C163&lt;&gt;"",TEXT(C163,"00")&amp;"/06/"&amp;'Configurações Básicas'!$P$5,"")</f>
        <v/>
      </c>
      <c r="E163" s="58"/>
      <c r="F163" s="58"/>
      <c r="G163" s="58"/>
      <c r="H163" s="58"/>
      <c r="I163" s="59"/>
      <c r="J163" s="193"/>
      <c r="K163" s="60"/>
      <c r="L163" s="60"/>
      <c r="M163" s="56">
        <f>M162+IF(AND(K163="Pago",OR(E163='PC Receitas'!$O$4,E163='PC Receitas'!$O$5,E163='PC Receitas'!$O$6)),I163,IF(AND(K163="Pago",OR(E163='PC Receitas'!$O$7,E163='PC Receitas'!$O$8,E163='PC Receitas'!$O$9,E163='PC Receitas'!$O$10,E163='PC Receitas'!$O$11,E163='PC Receitas'!$O$12,E163='PC Receitas'!$O$13,E163='PC Receitas'!$O$14)),-I163,0))</f>
        <v>12927.7</v>
      </c>
      <c r="R163" s="153" t="e">
        <f t="shared" si="8"/>
        <v>#N/A</v>
      </c>
      <c r="S163" s="150" t="e">
        <f t="shared" si="9"/>
        <v>#N/A</v>
      </c>
      <c r="T163" s="150" t="e">
        <f t="shared" si="10"/>
        <v>#N/A</v>
      </c>
      <c r="U163" s="150" t="e">
        <f t="shared" si="11"/>
        <v>#N/A</v>
      </c>
      <c r="V163" s="154" t="e">
        <f>VLOOKUP(E163,'PC Receitas'!$O$4:$P$14,2,FALSE)</f>
        <v>#N/A</v>
      </c>
    </row>
    <row r="164" spans="3:22" ht="19.5" customHeight="1" thickTop="1" thickBot="1" x14ac:dyDescent="0.3">
      <c r="C164" s="58"/>
      <c r="D164" s="58" t="str">
        <f>IF(C164&lt;&gt;"",TEXT(C164,"00")&amp;"/06/"&amp;'Configurações Básicas'!$P$5,"")</f>
        <v/>
      </c>
      <c r="E164" s="58"/>
      <c r="F164" s="58"/>
      <c r="G164" s="58"/>
      <c r="H164" s="58"/>
      <c r="I164" s="59"/>
      <c r="J164" s="193"/>
      <c r="K164" s="60"/>
      <c r="L164" s="60"/>
      <c r="M164" s="56">
        <f>M163+IF(AND(K164="Pago",OR(E164='PC Receitas'!$O$4,E164='PC Receitas'!$O$5,E164='PC Receitas'!$O$6)),I164,IF(AND(K164="Pago",OR(E164='PC Receitas'!$O$7,E164='PC Receitas'!$O$8,E164='PC Receitas'!$O$9,E164='PC Receitas'!$O$10,E164='PC Receitas'!$O$11,E164='PC Receitas'!$O$12,E164='PC Receitas'!$O$13,E164='PC Receitas'!$O$14)),-I164,0))</f>
        <v>12927.7</v>
      </c>
      <c r="R164" s="153" t="e">
        <f t="shared" si="8"/>
        <v>#N/A</v>
      </c>
      <c r="S164" s="150" t="e">
        <f t="shared" si="9"/>
        <v>#N/A</v>
      </c>
      <c r="T164" s="150" t="e">
        <f t="shared" si="10"/>
        <v>#N/A</v>
      </c>
      <c r="U164" s="150" t="e">
        <f t="shared" si="11"/>
        <v>#N/A</v>
      </c>
      <c r="V164" s="154" t="e">
        <f>VLOOKUP(E164,'PC Receitas'!$O$4:$P$14,2,FALSE)</f>
        <v>#N/A</v>
      </c>
    </row>
    <row r="165" spans="3:22" ht="19.5" customHeight="1" thickTop="1" thickBot="1" x14ac:dyDescent="0.3">
      <c r="C165" s="58"/>
      <c r="D165" s="58" t="str">
        <f>IF(C165&lt;&gt;"",TEXT(C165,"00")&amp;"/06/"&amp;'Configurações Básicas'!$P$5,"")</f>
        <v/>
      </c>
      <c r="E165" s="58"/>
      <c r="F165" s="58"/>
      <c r="G165" s="58"/>
      <c r="H165" s="58"/>
      <c r="I165" s="59"/>
      <c r="J165" s="193"/>
      <c r="K165" s="60"/>
      <c r="L165" s="60"/>
      <c r="M165" s="56">
        <f>M164+IF(AND(K165="Pago",OR(E165='PC Receitas'!$O$4,E165='PC Receitas'!$O$5,E165='PC Receitas'!$O$6)),I165,IF(AND(K165="Pago",OR(E165='PC Receitas'!$O$7,E165='PC Receitas'!$O$8,E165='PC Receitas'!$O$9,E165='PC Receitas'!$O$10,E165='PC Receitas'!$O$11,E165='PC Receitas'!$O$12,E165='PC Receitas'!$O$13,E165='PC Receitas'!$O$14)),-I165,0))</f>
        <v>12927.7</v>
      </c>
      <c r="R165" s="153" t="e">
        <f t="shared" si="8"/>
        <v>#N/A</v>
      </c>
      <c r="S165" s="150" t="e">
        <f t="shared" si="9"/>
        <v>#N/A</v>
      </c>
      <c r="T165" s="150" t="e">
        <f t="shared" si="10"/>
        <v>#N/A</v>
      </c>
      <c r="U165" s="150" t="e">
        <f t="shared" si="11"/>
        <v>#N/A</v>
      </c>
      <c r="V165" s="154" t="e">
        <f>VLOOKUP(E165,'PC Receitas'!$O$4:$P$14,2,FALSE)</f>
        <v>#N/A</v>
      </c>
    </row>
    <row r="166" spans="3:22" ht="19.5" customHeight="1" thickTop="1" thickBot="1" x14ac:dyDescent="0.3">
      <c r="C166" s="58"/>
      <c r="D166" s="58" t="str">
        <f>IF(C166&lt;&gt;"",TEXT(C166,"00")&amp;"/06/"&amp;'Configurações Básicas'!$P$5,"")</f>
        <v/>
      </c>
      <c r="E166" s="58"/>
      <c r="F166" s="58"/>
      <c r="G166" s="58"/>
      <c r="H166" s="58"/>
      <c r="I166" s="59"/>
      <c r="J166" s="193"/>
      <c r="K166" s="60"/>
      <c r="L166" s="60"/>
      <c r="M166" s="56">
        <f>M165+IF(AND(K166="Pago",OR(E166='PC Receitas'!$O$4,E166='PC Receitas'!$O$5,E166='PC Receitas'!$O$6)),I166,IF(AND(K166="Pago",OR(E166='PC Receitas'!$O$7,E166='PC Receitas'!$O$8,E166='PC Receitas'!$O$9,E166='PC Receitas'!$O$10,E166='PC Receitas'!$O$11,E166='PC Receitas'!$O$12,E166='PC Receitas'!$O$13,E166='PC Receitas'!$O$14)),-I166,0))</f>
        <v>12927.7</v>
      </c>
      <c r="R166" s="153" t="e">
        <f t="shared" si="8"/>
        <v>#N/A</v>
      </c>
      <c r="S166" s="150" t="e">
        <f t="shared" si="9"/>
        <v>#N/A</v>
      </c>
      <c r="T166" s="150" t="e">
        <f t="shared" si="10"/>
        <v>#N/A</v>
      </c>
      <c r="U166" s="150" t="e">
        <f t="shared" si="11"/>
        <v>#N/A</v>
      </c>
      <c r="V166" s="154" t="e">
        <f>VLOOKUP(E166,'PC Receitas'!$O$4:$P$14,2,FALSE)</f>
        <v>#N/A</v>
      </c>
    </row>
    <row r="167" spans="3:22" ht="19.5" customHeight="1" thickTop="1" thickBot="1" x14ac:dyDescent="0.3">
      <c r="C167" s="58"/>
      <c r="D167" s="58" t="str">
        <f>IF(C167&lt;&gt;"",TEXT(C167,"00")&amp;"/06/"&amp;'Configurações Básicas'!$P$5,"")</f>
        <v/>
      </c>
      <c r="E167" s="58"/>
      <c r="F167" s="58"/>
      <c r="G167" s="58"/>
      <c r="H167" s="58"/>
      <c r="I167" s="59"/>
      <c r="J167" s="193"/>
      <c r="K167" s="60"/>
      <c r="L167" s="60"/>
      <c r="M167" s="56">
        <f>M166+IF(AND(K167="Pago",OR(E167='PC Receitas'!$O$4,E167='PC Receitas'!$O$5,E167='PC Receitas'!$O$6)),I167,IF(AND(K167="Pago",OR(E167='PC Receitas'!$O$7,E167='PC Receitas'!$O$8,E167='PC Receitas'!$O$9,E167='PC Receitas'!$O$10,E167='PC Receitas'!$O$11,E167='PC Receitas'!$O$12,E167='PC Receitas'!$O$13,E167='PC Receitas'!$O$14)),-I167,0))</f>
        <v>12927.7</v>
      </c>
      <c r="R167" s="153" t="e">
        <f t="shared" si="8"/>
        <v>#N/A</v>
      </c>
      <c r="S167" s="150" t="e">
        <f t="shared" si="9"/>
        <v>#N/A</v>
      </c>
      <c r="T167" s="150" t="e">
        <f t="shared" si="10"/>
        <v>#N/A</v>
      </c>
      <c r="U167" s="150" t="e">
        <f t="shared" si="11"/>
        <v>#N/A</v>
      </c>
      <c r="V167" s="154" t="e">
        <f>VLOOKUP(E167,'PC Receitas'!$O$4:$P$14,2,FALSE)</f>
        <v>#N/A</v>
      </c>
    </row>
    <row r="168" spans="3:22" ht="19.5" customHeight="1" thickTop="1" thickBot="1" x14ac:dyDescent="0.3">
      <c r="C168" s="58"/>
      <c r="D168" s="58" t="str">
        <f>IF(C168&lt;&gt;"",TEXT(C168,"00")&amp;"/06/"&amp;'Configurações Básicas'!$P$5,"")</f>
        <v/>
      </c>
      <c r="E168" s="58"/>
      <c r="F168" s="58"/>
      <c r="G168" s="58"/>
      <c r="H168" s="58"/>
      <c r="I168" s="59"/>
      <c r="J168" s="193"/>
      <c r="K168" s="60"/>
      <c r="L168" s="60"/>
      <c r="M168" s="56">
        <f>M167+IF(AND(K168="Pago",OR(E168='PC Receitas'!$O$4,E168='PC Receitas'!$O$5,E168='PC Receitas'!$O$6)),I168,IF(AND(K168="Pago",OR(E168='PC Receitas'!$O$7,E168='PC Receitas'!$O$8,E168='PC Receitas'!$O$9,E168='PC Receitas'!$O$10,E168='PC Receitas'!$O$11,E168='PC Receitas'!$O$12,E168='PC Receitas'!$O$13,E168='PC Receitas'!$O$14)),-I168,0))</f>
        <v>12927.7</v>
      </c>
      <c r="R168" s="153" t="e">
        <f t="shared" si="8"/>
        <v>#N/A</v>
      </c>
      <c r="S168" s="150" t="e">
        <f t="shared" si="9"/>
        <v>#N/A</v>
      </c>
      <c r="T168" s="150" t="e">
        <f t="shared" si="10"/>
        <v>#N/A</v>
      </c>
      <c r="U168" s="150" t="e">
        <f t="shared" si="11"/>
        <v>#N/A</v>
      </c>
      <c r="V168" s="154" t="e">
        <f>VLOOKUP(E168,'PC Receitas'!$O$4:$P$14,2,FALSE)</f>
        <v>#N/A</v>
      </c>
    </row>
    <row r="169" spans="3:22" ht="19.5" customHeight="1" thickTop="1" thickBot="1" x14ac:dyDescent="0.3">
      <c r="C169" s="58"/>
      <c r="D169" s="58" t="str">
        <f>IF(C169&lt;&gt;"",TEXT(C169,"00")&amp;"/06/"&amp;'Configurações Básicas'!$P$5,"")</f>
        <v/>
      </c>
      <c r="E169" s="58"/>
      <c r="F169" s="58"/>
      <c r="G169" s="58"/>
      <c r="H169" s="58"/>
      <c r="I169" s="59"/>
      <c r="J169" s="193"/>
      <c r="K169" s="60"/>
      <c r="L169" s="60"/>
      <c r="M169" s="56">
        <f>M168+IF(AND(K169="Pago",OR(E169='PC Receitas'!$O$4,E169='PC Receitas'!$O$5,E169='PC Receitas'!$O$6)),I169,IF(AND(K169="Pago",OR(E169='PC Receitas'!$O$7,E169='PC Receitas'!$O$8,E169='PC Receitas'!$O$9,E169='PC Receitas'!$O$10,E169='PC Receitas'!$O$11,E169='PC Receitas'!$O$12,E169='PC Receitas'!$O$13,E169='PC Receitas'!$O$14)),-I169,0))</f>
        <v>12927.7</v>
      </c>
      <c r="R169" s="153" t="e">
        <f t="shared" si="8"/>
        <v>#N/A</v>
      </c>
      <c r="S169" s="150" t="e">
        <f t="shared" si="9"/>
        <v>#N/A</v>
      </c>
      <c r="T169" s="150" t="e">
        <f t="shared" si="10"/>
        <v>#N/A</v>
      </c>
      <c r="U169" s="150" t="e">
        <f t="shared" si="11"/>
        <v>#N/A</v>
      </c>
      <c r="V169" s="154" t="e">
        <f>VLOOKUP(E169,'PC Receitas'!$O$4:$P$14,2,FALSE)</f>
        <v>#N/A</v>
      </c>
    </row>
    <row r="170" spans="3:22" ht="19.5" customHeight="1" thickTop="1" thickBot="1" x14ac:dyDescent="0.3">
      <c r="C170" s="58"/>
      <c r="D170" s="58" t="str">
        <f>IF(C170&lt;&gt;"",TEXT(C170,"00")&amp;"/06/"&amp;'Configurações Básicas'!$P$5,"")</f>
        <v/>
      </c>
      <c r="E170" s="58"/>
      <c r="F170" s="58"/>
      <c r="G170" s="58"/>
      <c r="H170" s="58"/>
      <c r="I170" s="59"/>
      <c r="J170" s="193"/>
      <c r="K170" s="60"/>
      <c r="L170" s="60"/>
      <c r="M170" s="56">
        <f>M169+IF(AND(K170="Pago",OR(E170='PC Receitas'!$O$4,E170='PC Receitas'!$O$5,E170='PC Receitas'!$O$6)),I170,IF(AND(K170="Pago",OR(E170='PC Receitas'!$O$7,E170='PC Receitas'!$O$8,E170='PC Receitas'!$O$9,E170='PC Receitas'!$O$10,E170='PC Receitas'!$O$11,E170='PC Receitas'!$O$12,E170='PC Receitas'!$O$13,E170='PC Receitas'!$O$14)),-I170,0))</f>
        <v>12927.7</v>
      </c>
      <c r="R170" s="153" t="e">
        <f t="shared" si="8"/>
        <v>#N/A</v>
      </c>
      <c r="S170" s="150" t="e">
        <f t="shared" si="9"/>
        <v>#N/A</v>
      </c>
      <c r="T170" s="150" t="e">
        <f t="shared" si="10"/>
        <v>#N/A</v>
      </c>
      <c r="U170" s="150" t="e">
        <f t="shared" si="11"/>
        <v>#N/A</v>
      </c>
      <c r="V170" s="154" t="e">
        <f>VLOOKUP(E170,'PC Receitas'!$O$4:$P$14,2,FALSE)</f>
        <v>#N/A</v>
      </c>
    </row>
    <row r="171" spans="3:22" ht="19.5" customHeight="1" thickTop="1" thickBot="1" x14ac:dyDescent="0.3">
      <c r="C171" s="58"/>
      <c r="D171" s="58" t="str">
        <f>IF(C171&lt;&gt;"",TEXT(C171,"00")&amp;"/06/"&amp;'Configurações Básicas'!$P$5,"")</f>
        <v/>
      </c>
      <c r="E171" s="58"/>
      <c r="F171" s="58"/>
      <c r="G171" s="58"/>
      <c r="H171" s="58"/>
      <c r="I171" s="59"/>
      <c r="J171" s="193"/>
      <c r="K171" s="60"/>
      <c r="L171" s="60"/>
      <c r="M171" s="56">
        <f>M170+IF(AND(K171="Pago",OR(E171='PC Receitas'!$O$4,E171='PC Receitas'!$O$5,E171='PC Receitas'!$O$6)),I171,IF(AND(K171="Pago",OR(E171='PC Receitas'!$O$7,E171='PC Receitas'!$O$8,E171='PC Receitas'!$O$9,E171='PC Receitas'!$O$10,E171='PC Receitas'!$O$11,E171='PC Receitas'!$O$12,E171='PC Receitas'!$O$13,E171='PC Receitas'!$O$14)),-I171,0))</f>
        <v>12927.7</v>
      </c>
      <c r="R171" s="153" t="e">
        <f t="shared" si="8"/>
        <v>#N/A</v>
      </c>
      <c r="S171" s="150" t="e">
        <f t="shared" si="9"/>
        <v>#N/A</v>
      </c>
      <c r="T171" s="150" t="e">
        <f t="shared" si="10"/>
        <v>#N/A</v>
      </c>
      <c r="U171" s="150" t="e">
        <f t="shared" si="11"/>
        <v>#N/A</v>
      </c>
      <c r="V171" s="154" t="e">
        <f>VLOOKUP(E171,'PC Receitas'!$O$4:$P$14,2,FALSE)</f>
        <v>#N/A</v>
      </c>
    </row>
    <row r="172" spans="3:22" ht="19.5" customHeight="1" thickTop="1" thickBot="1" x14ac:dyDescent="0.3">
      <c r="C172" s="58"/>
      <c r="D172" s="58" t="str">
        <f>IF(C172&lt;&gt;"",TEXT(C172,"00")&amp;"/06/"&amp;'Configurações Básicas'!$P$5,"")</f>
        <v/>
      </c>
      <c r="E172" s="58"/>
      <c r="F172" s="58"/>
      <c r="G172" s="58"/>
      <c r="H172" s="58"/>
      <c r="I172" s="59"/>
      <c r="J172" s="193"/>
      <c r="K172" s="60"/>
      <c r="L172" s="60"/>
      <c r="M172" s="56">
        <f>M171+IF(AND(K172="Pago",OR(E172='PC Receitas'!$O$4,E172='PC Receitas'!$O$5,E172='PC Receitas'!$O$6)),I172,IF(AND(K172="Pago",OR(E172='PC Receitas'!$O$7,E172='PC Receitas'!$O$8,E172='PC Receitas'!$O$9,E172='PC Receitas'!$O$10,E172='PC Receitas'!$O$11,E172='PC Receitas'!$O$12,E172='PC Receitas'!$O$13,E172='PC Receitas'!$O$14)),-I172,0))</f>
        <v>12927.7</v>
      </c>
      <c r="R172" s="153" t="e">
        <f t="shared" si="8"/>
        <v>#N/A</v>
      </c>
      <c r="S172" s="150" t="e">
        <f t="shared" si="9"/>
        <v>#N/A</v>
      </c>
      <c r="T172" s="150" t="e">
        <f t="shared" si="10"/>
        <v>#N/A</v>
      </c>
      <c r="U172" s="150" t="e">
        <f t="shared" si="11"/>
        <v>#N/A</v>
      </c>
      <c r="V172" s="154" t="e">
        <f>VLOOKUP(E172,'PC Receitas'!$O$4:$P$14,2,FALSE)</f>
        <v>#N/A</v>
      </c>
    </row>
    <row r="173" spans="3:22" ht="19.5" customHeight="1" thickTop="1" thickBot="1" x14ac:dyDescent="0.3">
      <c r="C173" s="58"/>
      <c r="D173" s="58" t="str">
        <f>IF(C173&lt;&gt;"",TEXT(C173,"00")&amp;"/06/"&amp;'Configurações Básicas'!$P$5,"")</f>
        <v/>
      </c>
      <c r="E173" s="58"/>
      <c r="F173" s="58"/>
      <c r="G173" s="58"/>
      <c r="H173" s="58"/>
      <c r="I173" s="59"/>
      <c r="J173" s="193"/>
      <c r="K173" s="60"/>
      <c r="L173" s="60"/>
      <c r="M173" s="56">
        <f>M172+IF(AND(K173="Pago",OR(E173='PC Receitas'!$O$4,E173='PC Receitas'!$O$5,E173='PC Receitas'!$O$6)),I173,IF(AND(K173="Pago",OR(E173='PC Receitas'!$O$7,E173='PC Receitas'!$O$8,E173='PC Receitas'!$O$9,E173='PC Receitas'!$O$10,E173='PC Receitas'!$O$11,E173='PC Receitas'!$O$12,E173='PC Receitas'!$O$13,E173='PC Receitas'!$O$14)),-I173,0))</f>
        <v>12927.7</v>
      </c>
      <c r="R173" s="153" t="e">
        <f t="shared" si="8"/>
        <v>#N/A</v>
      </c>
      <c r="S173" s="150" t="e">
        <f t="shared" si="9"/>
        <v>#N/A</v>
      </c>
      <c r="T173" s="150" t="e">
        <f t="shared" si="10"/>
        <v>#N/A</v>
      </c>
      <c r="U173" s="150" t="e">
        <f t="shared" si="11"/>
        <v>#N/A</v>
      </c>
      <c r="V173" s="154" t="e">
        <f>VLOOKUP(E173,'PC Receitas'!$O$4:$P$14,2,FALSE)</f>
        <v>#N/A</v>
      </c>
    </row>
    <row r="174" spans="3:22" ht="19.5" customHeight="1" thickTop="1" thickBot="1" x14ac:dyDescent="0.3">
      <c r="C174" s="58"/>
      <c r="D174" s="58" t="str">
        <f>IF(C174&lt;&gt;"",TEXT(C174,"00")&amp;"/06/"&amp;'Configurações Básicas'!$P$5,"")</f>
        <v/>
      </c>
      <c r="E174" s="58"/>
      <c r="F174" s="58"/>
      <c r="G174" s="58"/>
      <c r="H174" s="58"/>
      <c r="I174" s="59"/>
      <c r="J174" s="193"/>
      <c r="K174" s="60"/>
      <c r="L174" s="60"/>
      <c r="M174" s="56">
        <f>M173+IF(AND(K174="Pago",OR(E174='PC Receitas'!$O$4,E174='PC Receitas'!$O$5,E174='PC Receitas'!$O$6)),I174,IF(AND(K174="Pago",OR(E174='PC Receitas'!$O$7,E174='PC Receitas'!$O$8,E174='PC Receitas'!$O$9,E174='PC Receitas'!$O$10,E174='PC Receitas'!$O$11,E174='PC Receitas'!$O$12,E174='PC Receitas'!$O$13,E174='PC Receitas'!$O$14)),-I174,0))</f>
        <v>12927.7</v>
      </c>
      <c r="R174" s="153" t="e">
        <f t="shared" si="8"/>
        <v>#N/A</v>
      </c>
      <c r="S174" s="150" t="e">
        <f t="shared" si="9"/>
        <v>#N/A</v>
      </c>
      <c r="T174" s="150" t="e">
        <f t="shared" si="10"/>
        <v>#N/A</v>
      </c>
      <c r="U174" s="150" t="e">
        <f t="shared" si="11"/>
        <v>#N/A</v>
      </c>
      <c r="V174" s="154" t="e">
        <f>VLOOKUP(E174,'PC Receitas'!$O$4:$P$14,2,FALSE)</f>
        <v>#N/A</v>
      </c>
    </row>
    <row r="175" spans="3:22" ht="19.5" customHeight="1" thickTop="1" thickBot="1" x14ac:dyDescent="0.3">
      <c r="C175" s="58"/>
      <c r="D175" s="58" t="str">
        <f>IF(C175&lt;&gt;"",TEXT(C175,"00")&amp;"/06/"&amp;'Configurações Básicas'!$P$5,"")</f>
        <v/>
      </c>
      <c r="E175" s="58"/>
      <c r="F175" s="58"/>
      <c r="G175" s="58"/>
      <c r="H175" s="58"/>
      <c r="I175" s="59"/>
      <c r="J175" s="193"/>
      <c r="K175" s="60"/>
      <c r="L175" s="60"/>
      <c r="M175" s="56">
        <f>M174+IF(AND(K175="Pago",OR(E175='PC Receitas'!$O$4,E175='PC Receitas'!$O$5,E175='PC Receitas'!$O$6)),I175,IF(AND(K175="Pago",OR(E175='PC Receitas'!$O$7,E175='PC Receitas'!$O$8,E175='PC Receitas'!$O$9,E175='PC Receitas'!$O$10,E175='PC Receitas'!$O$11,E175='PC Receitas'!$O$12,E175='PC Receitas'!$O$13,E175='PC Receitas'!$O$14)),-I175,0))</f>
        <v>12927.7</v>
      </c>
      <c r="R175" s="153" t="e">
        <f t="shared" si="8"/>
        <v>#N/A</v>
      </c>
      <c r="S175" s="150" t="e">
        <f t="shared" si="9"/>
        <v>#N/A</v>
      </c>
      <c r="T175" s="150" t="e">
        <f t="shared" si="10"/>
        <v>#N/A</v>
      </c>
      <c r="U175" s="150" t="e">
        <f t="shared" si="11"/>
        <v>#N/A</v>
      </c>
      <c r="V175" s="154" t="e">
        <f>VLOOKUP(E175,'PC Receitas'!$O$4:$P$14,2,FALSE)</f>
        <v>#N/A</v>
      </c>
    </row>
    <row r="176" spans="3:22" ht="19.5" customHeight="1" thickTop="1" thickBot="1" x14ac:dyDescent="0.3">
      <c r="C176" s="58"/>
      <c r="D176" s="58" t="str">
        <f>IF(C176&lt;&gt;"",TEXT(C176,"00")&amp;"/06/"&amp;'Configurações Básicas'!$P$5,"")</f>
        <v/>
      </c>
      <c r="E176" s="58"/>
      <c r="F176" s="58"/>
      <c r="G176" s="58"/>
      <c r="H176" s="58"/>
      <c r="I176" s="59"/>
      <c r="J176" s="193"/>
      <c r="K176" s="60"/>
      <c r="L176" s="60"/>
      <c r="M176" s="56">
        <f>M175+IF(AND(K176="Pago",OR(E176='PC Receitas'!$O$4,E176='PC Receitas'!$O$5,E176='PC Receitas'!$O$6)),I176,IF(AND(K176="Pago",OR(E176='PC Receitas'!$O$7,E176='PC Receitas'!$O$8,E176='PC Receitas'!$O$9,E176='PC Receitas'!$O$10,E176='PC Receitas'!$O$11,E176='PC Receitas'!$O$12,E176='PC Receitas'!$O$13,E176='PC Receitas'!$O$14)),-I176,0))</f>
        <v>12927.7</v>
      </c>
      <c r="R176" s="153" t="e">
        <f t="shared" si="8"/>
        <v>#N/A</v>
      </c>
      <c r="S176" s="150" t="e">
        <f t="shared" si="9"/>
        <v>#N/A</v>
      </c>
      <c r="T176" s="150" t="e">
        <f t="shared" si="10"/>
        <v>#N/A</v>
      </c>
      <c r="U176" s="150" t="e">
        <f t="shared" si="11"/>
        <v>#N/A</v>
      </c>
      <c r="V176" s="154" t="e">
        <f>VLOOKUP(E176,'PC Receitas'!$O$4:$P$14,2,FALSE)</f>
        <v>#N/A</v>
      </c>
    </row>
    <row r="177" spans="3:22" ht="19.5" customHeight="1" thickTop="1" thickBot="1" x14ac:dyDescent="0.3">
      <c r="C177" s="58"/>
      <c r="D177" s="58" t="str">
        <f>IF(C177&lt;&gt;"",TEXT(C177,"00")&amp;"/06/"&amp;'Configurações Básicas'!$P$5,"")</f>
        <v/>
      </c>
      <c r="E177" s="58"/>
      <c r="F177" s="58"/>
      <c r="G177" s="58"/>
      <c r="H177" s="58"/>
      <c r="I177" s="59"/>
      <c r="J177" s="193"/>
      <c r="K177" s="60"/>
      <c r="L177" s="60"/>
      <c r="M177" s="56">
        <f>M176+IF(AND(K177="Pago",OR(E177='PC Receitas'!$O$4,E177='PC Receitas'!$O$5,E177='PC Receitas'!$O$6)),I177,IF(AND(K177="Pago",OR(E177='PC Receitas'!$O$7,E177='PC Receitas'!$O$8,E177='PC Receitas'!$O$9,E177='PC Receitas'!$O$10,E177='PC Receitas'!$O$11,E177='PC Receitas'!$O$12,E177='PC Receitas'!$O$13,E177='PC Receitas'!$O$14)),-I177,0))</f>
        <v>12927.7</v>
      </c>
      <c r="R177" s="153" t="e">
        <f t="shared" si="8"/>
        <v>#N/A</v>
      </c>
      <c r="S177" s="150" t="e">
        <f t="shared" si="9"/>
        <v>#N/A</v>
      </c>
      <c r="T177" s="150" t="e">
        <f t="shared" si="10"/>
        <v>#N/A</v>
      </c>
      <c r="U177" s="150" t="e">
        <f t="shared" si="11"/>
        <v>#N/A</v>
      </c>
      <c r="V177" s="154" t="e">
        <f>VLOOKUP(E177,'PC Receitas'!$O$4:$P$14,2,FALSE)</f>
        <v>#N/A</v>
      </c>
    </row>
    <row r="178" spans="3:22" ht="19.5" customHeight="1" thickTop="1" thickBot="1" x14ac:dyDescent="0.3">
      <c r="C178" s="58"/>
      <c r="D178" s="58" t="str">
        <f>IF(C178&lt;&gt;"",TEXT(C178,"00")&amp;"/06/"&amp;'Configurações Básicas'!$P$5,"")</f>
        <v/>
      </c>
      <c r="E178" s="58"/>
      <c r="F178" s="58"/>
      <c r="G178" s="58"/>
      <c r="H178" s="58"/>
      <c r="I178" s="59"/>
      <c r="J178" s="193"/>
      <c r="K178" s="60"/>
      <c r="L178" s="60"/>
      <c r="M178" s="56">
        <f>M177+IF(AND(K178="Pago",OR(E178='PC Receitas'!$O$4,E178='PC Receitas'!$O$5,E178='PC Receitas'!$O$6)),I178,IF(AND(K178="Pago",OR(E178='PC Receitas'!$O$7,E178='PC Receitas'!$O$8,E178='PC Receitas'!$O$9,E178='PC Receitas'!$O$10,E178='PC Receitas'!$O$11,E178='PC Receitas'!$O$12,E178='PC Receitas'!$O$13,E178='PC Receitas'!$O$14)),-I178,0))</f>
        <v>12927.7</v>
      </c>
      <c r="R178" s="153" t="e">
        <f t="shared" si="8"/>
        <v>#N/A</v>
      </c>
      <c r="S178" s="150" t="e">
        <f t="shared" si="9"/>
        <v>#N/A</v>
      </c>
      <c r="T178" s="150" t="e">
        <f t="shared" si="10"/>
        <v>#N/A</v>
      </c>
      <c r="U178" s="150" t="e">
        <f t="shared" si="11"/>
        <v>#N/A</v>
      </c>
      <c r="V178" s="154" t="e">
        <f>VLOOKUP(E178,'PC Receitas'!$O$4:$P$14,2,FALSE)</f>
        <v>#N/A</v>
      </c>
    </row>
    <row r="179" spans="3:22" ht="19.5" customHeight="1" thickTop="1" thickBot="1" x14ac:dyDescent="0.3">
      <c r="C179" s="58"/>
      <c r="D179" s="58" t="str">
        <f>IF(C179&lt;&gt;"",TEXT(C179,"00")&amp;"/06/"&amp;'Configurações Básicas'!$P$5,"")</f>
        <v/>
      </c>
      <c r="E179" s="58"/>
      <c r="F179" s="58"/>
      <c r="G179" s="58"/>
      <c r="H179" s="58"/>
      <c r="I179" s="59"/>
      <c r="J179" s="193"/>
      <c r="K179" s="60"/>
      <c r="L179" s="60"/>
      <c r="M179" s="56">
        <f>M178+IF(AND(K179="Pago",OR(E179='PC Receitas'!$O$4,E179='PC Receitas'!$O$5,E179='PC Receitas'!$O$6)),I179,IF(AND(K179="Pago",OR(E179='PC Receitas'!$O$7,E179='PC Receitas'!$O$8,E179='PC Receitas'!$O$9,E179='PC Receitas'!$O$10,E179='PC Receitas'!$O$11,E179='PC Receitas'!$O$12,E179='PC Receitas'!$O$13,E179='PC Receitas'!$O$14)),-I179,0))</f>
        <v>12927.7</v>
      </c>
      <c r="R179" s="153" t="e">
        <f t="shared" si="8"/>
        <v>#N/A</v>
      </c>
      <c r="S179" s="150" t="e">
        <f t="shared" si="9"/>
        <v>#N/A</v>
      </c>
      <c r="T179" s="150" t="e">
        <f t="shared" si="10"/>
        <v>#N/A</v>
      </c>
      <c r="U179" s="150" t="e">
        <f t="shared" si="11"/>
        <v>#N/A</v>
      </c>
      <c r="V179" s="154" t="e">
        <f>VLOOKUP(E179,'PC Receitas'!$O$4:$P$14,2,FALSE)</f>
        <v>#N/A</v>
      </c>
    </row>
    <row r="180" spans="3:22" ht="19.5" customHeight="1" thickTop="1" thickBot="1" x14ac:dyDescent="0.3">
      <c r="C180" s="58"/>
      <c r="D180" s="58" t="str">
        <f>IF(C180&lt;&gt;"",TEXT(C180,"00")&amp;"/06/"&amp;'Configurações Básicas'!$P$5,"")</f>
        <v/>
      </c>
      <c r="E180" s="58"/>
      <c r="F180" s="58"/>
      <c r="G180" s="58"/>
      <c r="H180" s="58"/>
      <c r="I180" s="59"/>
      <c r="J180" s="193"/>
      <c r="K180" s="60"/>
      <c r="L180" s="60"/>
      <c r="M180" s="56">
        <f>M179+IF(AND(K180="Pago",OR(E180='PC Receitas'!$O$4,E180='PC Receitas'!$O$5,E180='PC Receitas'!$O$6)),I180,IF(AND(K180="Pago",OR(E180='PC Receitas'!$O$7,E180='PC Receitas'!$O$8,E180='PC Receitas'!$O$9,E180='PC Receitas'!$O$10,E180='PC Receitas'!$O$11,E180='PC Receitas'!$O$12,E180='PC Receitas'!$O$13,E180='PC Receitas'!$O$14)),-I180,0))</f>
        <v>12927.7</v>
      </c>
      <c r="R180" s="153" t="e">
        <f t="shared" si="8"/>
        <v>#N/A</v>
      </c>
      <c r="S180" s="150" t="e">
        <f t="shared" si="9"/>
        <v>#N/A</v>
      </c>
      <c r="T180" s="150" t="e">
        <f t="shared" si="10"/>
        <v>#N/A</v>
      </c>
      <c r="U180" s="150" t="e">
        <f t="shared" si="11"/>
        <v>#N/A</v>
      </c>
      <c r="V180" s="154" t="e">
        <f>VLOOKUP(E180,'PC Receitas'!$O$4:$P$14,2,FALSE)</f>
        <v>#N/A</v>
      </c>
    </row>
    <row r="181" spans="3:22" ht="19.5" customHeight="1" thickTop="1" thickBot="1" x14ac:dyDescent="0.3">
      <c r="C181" s="58"/>
      <c r="D181" s="58" t="str">
        <f>IF(C181&lt;&gt;"",TEXT(C181,"00")&amp;"/06/"&amp;'Configurações Básicas'!$P$5,"")</f>
        <v/>
      </c>
      <c r="E181" s="58"/>
      <c r="F181" s="58"/>
      <c r="G181" s="58"/>
      <c r="H181" s="58"/>
      <c r="I181" s="59"/>
      <c r="J181" s="193"/>
      <c r="K181" s="60"/>
      <c r="L181" s="60"/>
      <c r="M181" s="56">
        <f>M180+IF(AND(K181="Pago",OR(E181='PC Receitas'!$O$4,E181='PC Receitas'!$O$5,E181='PC Receitas'!$O$6)),I181,IF(AND(K181="Pago",OR(E181='PC Receitas'!$O$7,E181='PC Receitas'!$O$8,E181='PC Receitas'!$O$9,E181='PC Receitas'!$O$10,E181='PC Receitas'!$O$11,E181='PC Receitas'!$O$12,E181='PC Receitas'!$O$13,E181='PC Receitas'!$O$14)),-I181,0))</f>
        <v>12927.7</v>
      </c>
      <c r="R181" s="153" t="e">
        <f t="shared" si="8"/>
        <v>#N/A</v>
      </c>
      <c r="S181" s="150" t="e">
        <f t="shared" si="9"/>
        <v>#N/A</v>
      </c>
      <c r="T181" s="150" t="e">
        <f t="shared" si="10"/>
        <v>#N/A</v>
      </c>
      <c r="U181" s="150" t="e">
        <f t="shared" si="11"/>
        <v>#N/A</v>
      </c>
      <c r="V181" s="154" t="e">
        <f>VLOOKUP(E181,'PC Receitas'!$O$4:$P$14,2,FALSE)</f>
        <v>#N/A</v>
      </c>
    </row>
    <row r="182" spans="3:22" ht="19.5" customHeight="1" thickTop="1" thickBot="1" x14ac:dyDescent="0.3">
      <c r="C182" s="58"/>
      <c r="D182" s="58" t="str">
        <f>IF(C182&lt;&gt;"",TEXT(C182,"00")&amp;"/06/"&amp;'Configurações Básicas'!$P$5,"")</f>
        <v/>
      </c>
      <c r="E182" s="58"/>
      <c r="F182" s="58"/>
      <c r="G182" s="58"/>
      <c r="H182" s="58"/>
      <c r="I182" s="59"/>
      <c r="J182" s="193"/>
      <c r="K182" s="60"/>
      <c r="L182" s="60"/>
      <c r="M182" s="56">
        <f>M181+IF(AND(K182="Pago",OR(E182='PC Receitas'!$O$4,E182='PC Receitas'!$O$5,E182='PC Receitas'!$O$6)),I182,IF(AND(K182="Pago",OR(E182='PC Receitas'!$O$7,E182='PC Receitas'!$O$8,E182='PC Receitas'!$O$9,E182='PC Receitas'!$O$10,E182='PC Receitas'!$O$11,E182='PC Receitas'!$O$12,E182='PC Receitas'!$O$13,E182='PC Receitas'!$O$14)),-I182,0))</f>
        <v>12927.7</v>
      </c>
      <c r="R182" s="153" t="e">
        <f t="shared" si="8"/>
        <v>#N/A</v>
      </c>
      <c r="S182" s="150" t="e">
        <f t="shared" si="9"/>
        <v>#N/A</v>
      </c>
      <c r="T182" s="150" t="e">
        <f t="shared" si="10"/>
        <v>#N/A</v>
      </c>
      <c r="U182" s="150" t="e">
        <f t="shared" si="11"/>
        <v>#N/A</v>
      </c>
      <c r="V182" s="154" t="e">
        <f>VLOOKUP(E182,'PC Receitas'!$O$4:$P$14,2,FALSE)</f>
        <v>#N/A</v>
      </c>
    </row>
    <row r="183" spans="3:22" ht="19.5" customHeight="1" thickTop="1" thickBot="1" x14ac:dyDescent="0.3">
      <c r="C183" s="58"/>
      <c r="D183" s="58" t="str">
        <f>IF(C183&lt;&gt;"",TEXT(C183,"00")&amp;"/06/"&amp;'Configurações Básicas'!$P$5,"")</f>
        <v/>
      </c>
      <c r="E183" s="58"/>
      <c r="F183" s="58"/>
      <c r="G183" s="58"/>
      <c r="H183" s="58"/>
      <c r="I183" s="59"/>
      <c r="J183" s="193"/>
      <c r="K183" s="60"/>
      <c r="L183" s="60"/>
      <c r="M183" s="56">
        <f>M182+IF(AND(K183="Pago",OR(E183='PC Receitas'!$O$4,E183='PC Receitas'!$O$5,E183='PC Receitas'!$O$6)),I183,IF(AND(K183="Pago",OR(E183='PC Receitas'!$O$7,E183='PC Receitas'!$O$8,E183='PC Receitas'!$O$9,E183='PC Receitas'!$O$10,E183='PC Receitas'!$O$11,E183='PC Receitas'!$O$12,E183='PC Receitas'!$O$13,E183='PC Receitas'!$O$14)),-I183,0))</f>
        <v>12927.7</v>
      </c>
      <c r="R183" s="153" t="e">
        <f t="shared" si="8"/>
        <v>#N/A</v>
      </c>
      <c r="S183" s="150" t="e">
        <f t="shared" si="9"/>
        <v>#N/A</v>
      </c>
      <c r="T183" s="150" t="e">
        <f t="shared" si="10"/>
        <v>#N/A</v>
      </c>
      <c r="U183" s="150" t="e">
        <f t="shared" si="11"/>
        <v>#N/A</v>
      </c>
      <c r="V183" s="154" t="e">
        <f>VLOOKUP(E183,'PC Receitas'!$O$4:$P$14,2,FALSE)</f>
        <v>#N/A</v>
      </c>
    </row>
    <row r="184" spans="3:22" ht="19.5" customHeight="1" thickTop="1" thickBot="1" x14ac:dyDescent="0.3">
      <c r="C184" s="58"/>
      <c r="D184" s="58" t="str">
        <f>IF(C184&lt;&gt;"",TEXT(C184,"00")&amp;"/06/"&amp;'Configurações Básicas'!$P$5,"")</f>
        <v/>
      </c>
      <c r="E184" s="58"/>
      <c r="F184" s="58"/>
      <c r="G184" s="58"/>
      <c r="H184" s="58"/>
      <c r="I184" s="59"/>
      <c r="J184" s="193"/>
      <c r="K184" s="60"/>
      <c r="L184" s="60"/>
      <c r="M184" s="56">
        <f>M183+IF(AND(K184="Pago",OR(E184='PC Receitas'!$O$4,E184='PC Receitas'!$O$5,E184='PC Receitas'!$O$6)),I184,IF(AND(K184="Pago",OR(E184='PC Receitas'!$O$7,E184='PC Receitas'!$O$8,E184='PC Receitas'!$O$9,E184='PC Receitas'!$O$10,E184='PC Receitas'!$O$11,E184='PC Receitas'!$O$12,E184='PC Receitas'!$O$13,E184='PC Receitas'!$O$14)),-I184,0))</f>
        <v>12927.7</v>
      </c>
      <c r="R184" s="153" t="e">
        <f t="shared" si="8"/>
        <v>#N/A</v>
      </c>
      <c r="S184" s="150" t="e">
        <f t="shared" si="9"/>
        <v>#N/A</v>
      </c>
      <c r="T184" s="150" t="e">
        <f t="shared" si="10"/>
        <v>#N/A</v>
      </c>
      <c r="U184" s="150" t="e">
        <f t="shared" si="11"/>
        <v>#N/A</v>
      </c>
      <c r="V184" s="154" t="e">
        <f>VLOOKUP(E184,'PC Receitas'!$O$4:$P$14,2,FALSE)</f>
        <v>#N/A</v>
      </c>
    </row>
    <row r="185" spans="3:22" ht="19.5" customHeight="1" thickTop="1" thickBot="1" x14ac:dyDescent="0.3">
      <c r="C185" s="58"/>
      <c r="D185" s="58" t="str">
        <f>IF(C185&lt;&gt;"",TEXT(C185,"00")&amp;"/06/"&amp;'Configurações Básicas'!$P$5,"")</f>
        <v/>
      </c>
      <c r="E185" s="58"/>
      <c r="F185" s="58"/>
      <c r="G185" s="58"/>
      <c r="H185" s="58"/>
      <c r="I185" s="59"/>
      <c r="J185" s="193"/>
      <c r="K185" s="60"/>
      <c r="L185" s="60"/>
      <c r="M185" s="56">
        <f>M184+IF(AND(K185="Pago",OR(E185='PC Receitas'!$O$4,E185='PC Receitas'!$O$5,E185='PC Receitas'!$O$6)),I185,IF(AND(K185="Pago",OR(E185='PC Receitas'!$O$7,E185='PC Receitas'!$O$8,E185='PC Receitas'!$O$9,E185='PC Receitas'!$O$10,E185='PC Receitas'!$O$11,E185='PC Receitas'!$O$12,E185='PC Receitas'!$O$13,E185='PC Receitas'!$O$14)),-I185,0))</f>
        <v>12927.7</v>
      </c>
      <c r="R185" s="153" t="e">
        <f t="shared" si="8"/>
        <v>#N/A</v>
      </c>
      <c r="S185" s="150" t="e">
        <f t="shared" si="9"/>
        <v>#N/A</v>
      </c>
      <c r="T185" s="150" t="e">
        <f t="shared" si="10"/>
        <v>#N/A</v>
      </c>
      <c r="U185" s="150" t="e">
        <f t="shared" si="11"/>
        <v>#N/A</v>
      </c>
      <c r="V185" s="154" t="e">
        <f>VLOOKUP(E185,'PC Receitas'!$O$4:$P$14,2,FALSE)</f>
        <v>#N/A</v>
      </c>
    </row>
    <row r="186" spans="3:22" ht="19.5" customHeight="1" thickTop="1" thickBot="1" x14ac:dyDescent="0.3">
      <c r="C186" s="58"/>
      <c r="D186" s="58" t="str">
        <f>IF(C186&lt;&gt;"",TEXT(C186,"00")&amp;"/06/"&amp;'Configurações Básicas'!$P$5,"")</f>
        <v/>
      </c>
      <c r="E186" s="58"/>
      <c r="F186" s="58"/>
      <c r="G186" s="58"/>
      <c r="H186" s="58"/>
      <c r="I186" s="59"/>
      <c r="J186" s="193"/>
      <c r="K186" s="60"/>
      <c r="L186" s="60"/>
      <c r="M186" s="56">
        <f>M185+IF(AND(K186="Pago",OR(E186='PC Receitas'!$O$4,E186='PC Receitas'!$O$5,E186='PC Receitas'!$O$6)),I186,IF(AND(K186="Pago",OR(E186='PC Receitas'!$O$7,E186='PC Receitas'!$O$8,E186='PC Receitas'!$O$9,E186='PC Receitas'!$O$10,E186='PC Receitas'!$O$11,E186='PC Receitas'!$O$12,E186='PC Receitas'!$O$13,E186='PC Receitas'!$O$14)),-I186,0))</f>
        <v>12927.7</v>
      </c>
      <c r="R186" s="153" t="e">
        <f t="shared" si="8"/>
        <v>#N/A</v>
      </c>
      <c r="S186" s="150" t="e">
        <f t="shared" si="9"/>
        <v>#N/A</v>
      </c>
      <c r="T186" s="150" t="e">
        <f t="shared" si="10"/>
        <v>#N/A</v>
      </c>
      <c r="U186" s="150" t="e">
        <f t="shared" si="11"/>
        <v>#N/A</v>
      </c>
      <c r="V186" s="154" t="e">
        <f>VLOOKUP(E186,'PC Receitas'!$O$4:$P$14,2,FALSE)</f>
        <v>#N/A</v>
      </c>
    </row>
    <row r="187" spans="3:22" ht="19.5" customHeight="1" thickTop="1" thickBot="1" x14ac:dyDescent="0.3">
      <c r="C187" s="58"/>
      <c r="D187" s="58" t="str">
        <f>IF(C187&lt;&gt;"",TEXT(C187,"00")&amp;"/06/"&amp;'Configurações Básicas'!$P$5,"")</f>
        <v/>
      </c>
      <c r="E187" s="58"/>
      <c r="F187" s="58"/>
      <c r="G187" s="58"/>
      <c r="H187" s="58"/>
      <c r="I187" s="59"/>
      <c r="J187" s="193"/>
      <c r="K187" s="60"/>
      <c r="L187" s="60"/>
      <c r="M187" s="56">
        <f>M186+IF(AND(K187="Pago",OR(E187='PC Receitas'!$O$4,E187='PC Receitas'!$O$5,E187='PC Receitas'!$O$6)),I187,IF(AND(K187="Pago",OR(E187='PC Receitas'!$O$7,E187='PC Receitas'!$O$8,E187='PC Receitas'!$O$9,E187='PC Receitas'!$O$10,E187='PC Receitas'!$O$11,E187='PC Receitas'!$O$12,E187='PC Receitas'!$O$13,E187='PC Receitas'!$O$14)),-I187,0))</f>
        <v>12927.7</v>
      </c>
      <c r="R187" s="153" t="e">
        <f t="shared" si="8"/>
        <v>#N/A</v>
      </c>
      <c r="S187" s="150" t="e">
        <f t="shared" si="9"/>
        <v>#N/A</v>
      </c>
      <c r="T187" s="150" t="e">
        <f t="shared" si="10"/>
        <v>#N/A</v>
      </c>
      <c r="U187" s="150" t="e">
        <f t="shared" si="11"/>
        <v>#N/A</v>
      </c>
      <c r="V187" s="154" t="e">
        <f>VLOOKUP(E187,'PC Receitas'!$O$4:$P$14,2,FALSE)</f>
        <v>#N/A</v>
      </c>
    </row>
    <row r="188" spans="3:22" ht="19.5" customHeight="1" thickTop="1" thickBot="1" x14ac:dyDescent="0.3">
      <c r="C188" s="58"/>
      <c r="D188" s="58" t="str">
        <f>IF(C188&lt;&gt;"",TEXT(C188,"00")&amp;"/06/"&amp;'Configurações Básicas'!$P$5,"")</f>
        <v/>
      </c>
      <c r="E188" s="58"/>
      <c r="F188" s="58"/>
      <c r="G188" s="58"/>
      <c r="H188" s="58"/>
      <c r="I188" s="59"/>
      <c r="J188" s="193"/>
      <c r="K188" s="60"/>
      <c r="L188" s="60"/>
      <c r="M188" s="56">
        <f>M187+IF(AND(K188="Pago",OR(E188='PC Receitas'!$O$4,E188='PC Receitas'!$O$5,E188='PC Receitas'!$O$6)),I188,IF(AND(K188="Pago",OR(E188='PC Receitas'!$O$7,E188='PC Receitas'!$O$8,E188='PC Receitas'!$O$9,E188='PC Receitas'!$O$10,E188='PC Receitas'!$O$11,E188='PC Receitas'!$O$12,E188='PC Receitas'!$O$13,E188='PC Receitas'!$O$14)),-I188,0))</f>
        <v>12927.7</v>
      </c>
      <c r="R188" s="153" t="e">
        <f t="shared" si="8"/>
        <v>#N/A</v>
      </c>
      <c r="S188" s="150" t="e">
        <f t="shared" si="9"/>
        <v>#N/A</v>
      </c>
      <c r="T188" s="150" t="e">
        <f t="shared" si="10"/>
        <v>#N/A</v>
      </c>
      <c r="U188" s="150" t="e">
        <f t="shared" si="11"/>
        <v>#N/A</v>
      </c>
      <c r="V188" s="154" t="e">
        <f>VLOOKUP(E188,'PC Receitas'!$O$4:$P$14,2,FALSE)</f>
        <v>#N/A</v>
      </c>
    </row>
    <row r="189" spans="3:22" ht="19.5" customHeight="1" thickTop="1" thickBot="1" x14ac:dyDescent="0.3">
      <c r="C189" s="58"/>
      <c r="D189" s="58" t="str">
        <f>IF(C189&lt;&gt;"",TEXT(C189,"00")&amp;"/06/"&amp;'Configurações Básicas'!$P$5,"")</f>
        <v/>
      </c>
      <c r="E189" s="58"/>
      <c r="F189" s="58"/>
      <c r="G189" s="58"/>
      <c r="H189" s="58"/>
      <c r="I189" s="59"/>
      <c r="J189" s="193"/>
      <c r="K189" s="60"/>
      <c r="L189" s="60"/>
      <c r="M189" s="56">
        <f>M188+IF(AND(K189="Pago",OR(E189='PC Receitas'!$O$4,E189='PC Receitas'!$O$5,E189='PC Receitas'!$O$6)),I189,IF(AND(K189="Pago",OR(E189='PC Receitas'!$O$7,E189='PC Receitas'!$O$8,E189='PC Receitas'!$O$9,E189='PC Receitas'!$O$10,E189='PC Receitas'!$O$11,E189='PC Receitas'!$O$12,E189='PC Receitas'!$O$13,E189='PC Receitas'!$O$14)),-I189,0))</f>
        <v>12927.7</v>
      </c>
      <c r="R189" s="153" t="e">
        <f t="shared" si="8"/>
        <v>#N/A</v>
      </c>
      <c r="S189" s="150" t="e">
        <f t="shared" si="9"/>
        <v>#N/A</v>
      </c>
      <c r="T189" s="150" t="e">
        <f t="shared" si="10"/>
        <v>#N/A</v>
      </c>
      <c r="U189" s="150" t="e">
        <f t="shared" si="11"/>
        <v>#N/A</v>
      </c>
      <c r="V189" s="154" t="e">
        <f>VLOOKUP(E189,'PC Receitas'!$O$4:$P$14,2,FALSE)</f>
        <v>#N/A</v>
      </c>
    </row>
    <row r="190" spans="3:22" ht="19.5" customHeight="1" thickTop="1" thickBot="1" x14ac:dyDescent="0.3">
      <c r="C190" s="58"/>
      <c r="D190" s="58" t="str">
        <f>IF(C190&lt;&gt;"",TEXT(C190,"00")&amp;"/06/"&amp;'Configurações Básicas'!$P$5,"")</f>
        <v/>
      </c>
      <c r="E190" s="58"/>
      <c r="F190" s="58"/>
      <c r="G190" s="58"/>
      <c r="H190" s="58"/>
      <c r="I190" s="59"/>
      <c r="J190" s="193"/>
      <c r="K190" s="60"/>
      <c r="L190" s="60"/>
      <c r="M190" s="56">
        <f>M189+IF(AND(K190="Pago",OR(E190='PC Receitas'!$O$4,E190='PC Receitas'!$O$5,E190='PC Receitas'!$O$6)),I190,IF(AND(K190="Pago",OR(E190='PC Receitas'!$O$7,E190='PC Receitas'!$O$8,E190='PC Receitas'!$O$9,E190='PC Receitas'!$O$10,E190='PC Receitas'!$O$11,E190='PC Receitas'!$O$12,E190='PC Receitas'!$O$13,E190='PC Receitas'!$O$14)),-I190,0))</f>
        <v>12927.7</v>
      </c>
      <c r="R190" s="153" t="e">
        <f t="shared" si="8"/>
        <v>#N/A</v>
      </c>
      <c r="S190" s="150" t="e">
        <f t="shared" si="9"/>
        <v>#N/A</v>
      </c>
      <c r="T190" s="150" t="e">
        <f t="shared" si="10"/>
        <v>#N/A</v>
      </c>
      <c r="U190" s="150" t="e">
        <f t="shared" si="11"/>
        <v>#N/A</v>
      </c>
      <c r="V190" s="154" t="e">
        <f>VLOOKUP(E190,'PC Receitas'!$O$4:$P$14,2,FALSE)</f>
        <v>#N/A</v>
      </c>
    </row>
    <row r="191" spans="3:22" ht="19.5" customHeight="1" thickTop="1" thickBot="1" x14ac:dyDescent="0.3">
      <c r="C191" s="58"/>
      <c r="D191" s="58" t="str">
        <f>IF(C191&lt;&gt;"",TEXT(C191,"00")&amp;"/06/"&amp;'Configurações Básicas'!$P$5,"")</f>
        <v/>
      </c>
      <c r="E191" s="58"/>
      <c r="F191" s="58"/>
      <c r="G191" s="58"/>
      <c r="H191" s="58"/>
      <c r="I191" s="59"/>
      <c r="J191" s="193"/>
      <c r="K191" s="60"/>
      <c r="L191" s="60"/>
      <c r="M191" s="56">
        <f>M190+IF(AND(K191="Pago",OR(E191='PC Receitas'!$O$4,E191='PC Receitas'!$O$5,E191='PC Receitas'!$O$6)),I191,IF(AND(K191="Pago",OR(E191='PC Receitas'!$O$7,E191='PC Receitas'!$O$8,E191='PC Receitas'!$O$9,E191='PC Receitas'!$O$10,E191='PC Receitas'!$O$11,E191='PC Receitas'!$O$12,E191='PC Receitas'!$O$13,E191='PC Receitas'!$O$14)),-I191,0))</f>
        <v>12927.7</v>
      </c>
      <c r="R191" s="153" t="e">
        <f t="shared" si="8"/>
        <v>#N/A</v>
      </c>
      <c r="S191" s="150" t="e">
        <f t="shared" si="9"/>
        <v>#N/A</v>
      </c>
      <c r="T191" s="150" t="e">
        <f t="shared" si="10"/>
        <v>#N/A</v>
      </c>
      <c r="U191" s="150" t="e">
        <f t="shared" si="11"/>
        <v>#N/A</v>
      </c>
      <c r="V191" s="154" t="e">
        <f>VLOOKUP(E191,'PC Receitas'!$O$4:$P$14,2,FALSE)</f>
        <v>#N/A</v>
      </c>
    </row>
    <row r="192" spans="3:22" ht="19.5" customHeight="1" thickTop="1" thickBot="1" x14ac:dyDescent="0.3">
      <c r="C192" s="58"/>
      <c r="D192" s="58" t="str">
        <f>IF(C192&lt;&gt;"",TEXT(C192,"00")&amp;"/06/"&amp;'Configurações Básicas'!$P$5,"")</f>
        <v/>
      </c>
      <c r="E192" s="58"/>
      <c r="F192" s="58"/>
      <c r="G192" s="58"/>
      <c r="H192" s="58"/>
      <c r="I192" s="59"/>
      <c r="J192" s="193"/>
      <c r="K192" s="60"/>
      <c r="L192" s="60"/>
      <c r="M192" s="56">
        <f>M191+IF(AND(K192="Pago",OR(E192='PC Receitas'!$O$4,E192='PC Receitas'!$O$5,E192='PC Receitas'!$O$6)),I192,IF(AND(K192="Pago",OR(E192='PC Receitas'!$O$7,E192='PC Receitas'!$O$8,E192='PC Receitas'!$O$9,E192='PC Receitas'!$O$10,E192='PC Receitas'!$O$11,E192='PC Receitas'!$O$12,E192='PC Receitas'!$O$13,E192='PC Receitas'!$O$14)),-I192,0))</f>
        <v>12927.7</v>
      </c>
      <c r="R192" s="153" t="e">
        <f t="shared" si="8"/>
        <v>#N/A</v>
      </c>
      <c r="S192" s="150" t="e">
        <f t="shared" si="9"/>
        <v>#N/A</v>
      </c>
      <c r="T192" s="150" t="e">
        <f t="shared" si="10"/>
        <v>#N/A</v>
      </c>
      <c r="U192" s="150" t="e">
        <f t="shared" si="11"/>
        <v>#N/A</v>
      </c>
      <c r="V192" s="154" t="e">
        <f>VLOOKUP(E192,'PC Receitas'!$O$4:$P$14,2,FALSE)</f>
        <v>#N/A</v>
      </c>
    </row>
    <row r="193" spans="3:22" ht="19.5" customHeight="1" thickTop="1" thickBot="1" x14ac:dyDescent="0.3">
      <c r="C193" s="58"/>
      <c r="D193" s="58" t="str">
        <f>IF(C193&lt;&gt;"",TEXT(C193,"00")&amp;"/06/"&amp;'Configurações Básicas'!$P$5,"")</f>
        <v/>
      </c>
      <c r="E193" s="58"/>
      <c r="F193" s="58"/>
      <c r="G193" s="58"/>
      <c r="H193" s="58"/>
      <c r="I193" s="59"/>
      <c r="J193" s="193"/>
      <c r="K193" s="60"/>
      <c r="L193" s="60"/>
      <c r="M193" s="56">
        <f>M192+IF(AND(K193="Pago",OR(E193='PC Receitas'!$O$4,E193='PC Receitas'!$O$5,E193='PC Receitas'!$O$6)),I193,IF(AND(K193="Pago",OR(E193='PC Receitas'!$O$7,E193='PC Receitas'!$O$8,E193='PC Receitas'!$O$9,E193='PC Receitas'!$O$10,E193='PC Receitas'!$O$11,E193='PC Receitas'!$O$12,E193='PC Receitas'!$O$13,E193='PC Receitas'!$O$14)),-I193,0))</f>
        <v>12927.7</v>
      </c>
      <c r="R193" s="153" t="e">
        <f t="shared" si="8"/>
        <v>#N/A</v>
      </c>
      <c r="S193" s="150" t="e">
        <f t="shared" si="9"/>
        <v>#N/A</v>
      </c>
      <c r="T193" s="150" t="e">
        <f t="shared" si="10"/>
        <v>#N/A</v>
      </c>
      <c r="U193" s="150" t="e">
        <f t="shared" si="11"/>
        <v>#N/A</v>
      </c>
      <c r="V193" s="154" t="e">
        <f>VLOOKUP(E193,'PC Receitas'!$O$4:$P$14,2,FALSE)</f>
        <v>#N/A</v>
      </c>
    </row>
    <row r="194" spans="3:22" ht="19.5" customHeight="1" thickTop="1" thickBot="1" x14ac:dyDescent="0.3">
      <c r="C194" s="58"/>
      <c r="D194" s="58" t="str">
        <f>IF(C194&lt;&gt;"",TEXT(C194,"00")&amp;"/06/"&amp;'Configurações Básicas'!$P$5,"")</f>
        <v/>
      </c>
      <c r="E194" s="58"/>
      <c r="F194" s="58"/>
      <c r="G194" s="58"/>
      <c r="H194" s="58"/>
      <c r="I194" s="59"/>
      <c r="J194" s="193"/>
      <c r="K194" s="60"/>
      <c r="L194" s="60"/>
      <c r="M194" s="56">
        <f>M193+IF(AND(K194="Pago",OR(E194='PC Receitas'!$O$4,E194='PC Receitas'!$O$5,E194='PC Receitas'!$O$6)),I194,IF(AND(K194="Pago",OR(E194='PC Receitas'!$O$7,E194='PC Receitas'!$O$8,E194='PC Receitas'!$O$9,E194='PC Receitas'!$O$10,E194='PC Receitas'!$O$11,E194='PC Receitas'!$O$12,E194='PC Receitas'!$O$13,E194='PC Receitas'!$O$14)),-I194,0))</f>
        <v>12927.7</v>
      </c>
      <c r="R194" s="153" t="e">
        <f t="shared" si="8"/>
        <v>#N/A</v>
      </c>
      <c r="S194" s="150" t="e">
        <f t="shared" si="9"/>
        <v>#N/A</v>
      </c>
      <c r="T194" s="150" t="e">
        <f t="shared" si="10"/>
        <v>#N/A</v>
      </c>
      <c r="U194" s="150" t="e">
        <f t="shared" si="11"/>
        <v>#N/A</v>
      </c>
      <c r="V194" s="154" t="e">
        <f>VLOOKUP(E194,'PC Receitas'!$O$4:$P$14,2,FALSE)</f>
        <v>#N/A</v>
      </c>
    </row>
    <row r="195" spans="3:22" ht="19.5" customHeight="1" thickTop="1" thickBot="1" x14ac:dyDescent="0.3">
      <c r="C195" s="58"/>
      <c r="D195" s="58" t="str">
        <f>IF(C195&lt;&gt;"",TEXT(C195,"00")&amp;"/06/"&amp;'Configurações Básicas'!$P$5,"")</f>
        <v/>
      </c>
      <c r="E195" s="58"/>
      <c r="F195" s="58"/>
      <c r="G195" s="58"/>
      <c r="H195" s="58"/>
      <c r="I195" s="59"/>
      <c r="J195" s="193"/>
      <c r="K195" s="60"/>
      <c r="L195" s="60"/>
      <c r="M195" s="56">
        <f>M194+IF(AND(K195="Pago",OR(E195='PC Receitas'!$O$4,E195='PC Receitas'!$O$5,E195='PC Receitas'!$O$6)),I195,IF(AND(K195="Pago",OR(E195='PC Receitas'!$O$7,E195='PC Receitas'!$O$8,E195='PC Receitas'!$O$9,E195='PC Receitas'!$O$10,E195='PC Receitas'!$O$11,E195='PC Receitas'!$O$12,E195='PC Receitas'!$O$13,E195='PC Receitas'!$O$14)),-I195,0))</f>
        <v>12927.7</v>
      </c>
      <c r="R195" s="153" t="e">
        <f t="shared" si="8"/>
        <v>#N/A</v>
      </c>
      <c r="S195" s="150" t="e">
        <f t="shared" si="9"/>
        <v>#N/A</v>
      </c>
      <c r="T195" s="150" t="e">
        <f t="shared" si="10"/>
        <v>#N/A</v>
      </c>
      <c r="U195" s="150" t="e">
        <f t="shared" si="11"/>
        <v>#N/A</v>
      </c>
      <c r="V195" s="154" t="e">
        <f>VLOOKUP(E195,'PC Receitas'!$O$4:$P$14,2,FALSE)</f>
        <v>#N/A</v>
      </c>
    </row>
    <row r="196" spans="3:22" ht="19.5" customHeight="1" thickTop="1" thickBot="1" x14ac:dyDescent="0.3">
      <c r="C196" s="58"/>
      <c r="D196" s="58" t="str">
        <f>IF(C196&lt;&gt;"",TEXT(C196,"00")&amp;"/06/"&amp;'Configurações Básicas'!$P$5,"")</f>
        <v/>
      </c>
      <c r="E196" s="58"/>
      <c r="F196" s="58"/>
      <c r="G196" s="58"/>
      <c r="H196" s="58"/>
      <c r="I196" s="59"/>
      <c r="J196" s="193"/>
      <c r="K196" s="60"/>
      <c r="L196" s="60"/>
      <c r="M196" s="56">
        <f>M195+IF(AND(K196="Pago",OR(E196='PC Receitas'!$O$4,E196='PC Receitas'!$O$5,E196='PC Receitas'!$O$6)),I196,IF(AND(K196="Pago",OR(E196='PC Receitas'!$O$7,E196='PC Receitas'!$O$8,E196='PC Receitas'!$O$9,E196='PC Receitas'!$O$10,E196='PC Receitas'!$O$11,E196='PC Receitas'!$O$12,E196='PC Receitas'!$O$13,E196='PC Receitas'!$O$14)),-I196,0))</f>
        <v>12927.7</v>
      </c>
      <c r="R196" s="153" t="e">
        <f t="shared" si="8"/>
        <v>#N/A</v>
      </c>
      <c r="S196" s="150" t="e">
        <f t="shared" si="9"/>
        <v>#N/A</v>
      </c>
      <c r="T196" s="150" t="e">
        <f t="shared" si="10"/>
        <v>#N/A</v>
      </c>
      <c r="U196" s="150" t="e">
        <f t="shared" si="11"/>
        <v>#N/A</v>
      </c>
      <c r="V196" s="154" t="e">
        <f>VLOOKUP(E196,'PC Receitas'!$O$4:$P$14,2,FALSE)</f>
        <v>#N/A</v>
      </c>
    </row>
    <row r="197" spans="3:22" ht="19.5" customHeight="1" thickTop="1" thickBot="1" x14ac:dyDescent="0.3">
      <c r="C197" s="58"/>
      <c r="D197" s="58" t="str">
        <f>IF(C197&lt;&gt;"",TEXT(C197,"00")&amp;"/06/"&amp;'Configurações Básicas'!$P$5,"")</f>
        <v/>
      </c>
      <c r="E197" s="58"/>
      <c r="F197" s="58"/>
      <c r="G197" s="58"/>
      <c r="H197" s="58"/>
      <c r="I197" s="59"/>
      <c r="J197" s="193"/>
      <c r="K197" s="60"/>
      <c r="L197" s="60"/>
      <c r="M197" s="56">
        <f>M196+IF(AND(K197="Pago",OR(E197='PC Receitas'!$O$4,E197='PC Receitas'!$O$5,E197='PC Receitas'!$O$6)),I197,IF(AND(K197="Pago",OR(E197='PC Receitas'!$O$7,E197='PC Receitas'!$O$8,E197='PC Receitas'!$O$9,E197='PC Receitas'!$O$10,E197='PC Receitas'!$O$11,E197='PC Receitas'!$O$12,E197='PC Receitas'!$O$13,E197='PC Receitas'!$O$14)),-I197,0))</f>
        <v>12927.7</v>
      </c>
      <c r="R197" s="153" t="e">
        <f t="shared" si="8"/>
        <v>#N/A</v>
      </c>
      <c r="S197" s="150" t="e">
        <f t="shared" si="9"/>
        <v>#N/A</v>
      </c>
      <c r="T197" s="150" t="e">
        <f t="shared" si="10"/>
        <v>#N/A</v>
      </c>
      <c r="U197" s="150" t="e">
        <f t="shared" si="11"/>
        <v>#N/A</v>
      </c>
      <c r="V197" s="154" t="e">
        <f>VLOOKUP(E197,'PC Receitas'!$O$4:$P$14,2,FALSE)</f>
        <v>#N/A</v>
      </c>
    </row>
    <row r="198" spans="3:22" ht="19.5" customHeight="1" thickTop="1" thickBot="1" x14ac:dyDescent="0.3">
      <c r="C198" s="58"/>
      <c r="D198" s="58" t="str">
        <f>IF(C198&lt;&gt;"",TEXT(C198,"00")&amp;"/06/"&amp;'Configurações Básicas'!$P$5,"")</f>
        <v/>
      </c>
      <c r="E198" s="58"/>
      <c r="F198" s="58"/>
      <c r="G198" s="58"/>
      <c r="H198" s="58"/>
      <c r="I198" s="59"/>
      <c r="J198" s="193"/>
      <c r="K198" s="60"/>
      <c r="L198" s="60"/>
      <c r="M198" s="56">
        <f>M197+IF(AND(K198="Pago",OR(E198='PC Receitas'!$O$4,E198='PC Receitas'!$O$5,E198='PC Receitas'!$O$6)),I198,IF(AND(K198="Pago",OR(E198='PC Receitas'!$O$7,E198='PC Receitas'!$O$8,E198='PC Receitas'!$O$9,E198='PC Receitas'!$O$10,E198='PC Receitas'!$O$11,E198='PC Receitas'!$O$12,E198='PC Receitas'!$O$13,E198='PC Receitas'!$O$14)),-I198,0))</f>
        <v>12927.7</v>
      </c>
      <c r="R198" s="153" t="e">
        <f t="shared" ref="R198:R261" si="12">IF(V198="Despesas_com_RH","Despesa",IF(V198="Despesas_Operacionais","Despesa",IF(V198="Despesas_com_Marketing","Despesa",IF(V198="Impostos","Despesa",IF(V198="Investimentos","Despesa","")))))</f>
        <v>#N/A</v>
      </c>
      <c r="S198" s="150" t="e">
        <f t="shared" ref="S198:S261" si="13">IF(V198="Despesas_com_Produtos","Despesa",IF(V198="Despesas_com_Serviços","Despesa",IF(V198="Despesas_Não_Operacionais","Despesa","")))</f>
        <v>#N/A</v>
      </c>
      <c r="T198" s="150" t="e">
        <f t="shared" ref="T198:T261" si="14">IF(V198="Receitas_com_Produtos","Receita",IF(V198="Receitas_com_Serviços","Receita",IF(V198="Receitas_Não_Operacionais","Receita","")))</f>
        <v>#N/A</v>
      </c>
      <c r="U198" s="150" t="e">
        <f t="shared" ref="U198:U261" si="15">IF(R198&lt;&gt;"",R198,IF(S198&lt;&gt;"",S198,IF(T198&lt;&gt;"",T198,"")))</f>
        <v>#N/A</v>
      </c>
      <c r="V198" s="154" t="e">
        <f>VLOOKUP(E198,'PC Receitas'!$O$4:$P$14,2,FALSE)</f>
        <v>#N/A</v>
      </c>
    </row>
    <row r="199" spans="3:22" ht="19.5" customHeight="1" thickTop="1" thickBot="1" x14ac:dyDescent="0.3">
      <c r="C199" s="58"/>
      <c r="D199" s="58" t="str">
        <f>IF(C199&lt;&gt;"",TEXT(C199,"00")&amp;"/06/"&amp;'Configurações Básicas'!$P$5,"")</f>
        <v/>
      </c>
      <c r="E199" s="58"/>
      <c r="F199" s="58"/>
      <c r="G199" s="58"/>
      <c r="H199" s="58"/>
      <c r="I199" s="59"/>
      <c r="J199" s="193"/>
      <c r="K199" s="60"/>
      <c r="L199" s="60"/>
      <c r="M199" s="56">
        <f>M198+IF(AND(K199="Pago",OR(E199='PC Receitas'!$O$4,E199='PC Receitas'!$O$5,E199='PC Receitas'!$O$6)),I199,IF(AND(K199="Pago",OR(E199='PC Receitas'!$O$7,E199='PC Receitas'!$O$8,E199='PC Receitas'!$O$9,E199='PC Receitas'!$O$10,E199='PC Receitas'!$O$11,E199='PC Receitas'!$O$12,E199='PC Receitas'!$O$13,E199='PC Receitas'!$O$14)),-I199,0))</f>
        <v>12927.7</v>
      </c>
      <c r="R199" s="153" t="e">
        <f t="shared" si="12"/>
        <v>#N/A</v>
      </c>
      <c r="S199" s="150" t="e">
        <f t="shared" si="13"/>
        <v>#N/A</v>
      </c>
      <c r="T199" s="150" t="e">
        <f t="shared" si="14"/>
        <v>#N/A</v>
      </c>
      <c r="U199" s="150" t="e">
        <f t="shared" si="15"/>
        <v>#N/A</v>
      </c>
      <c r="V199" s="154" t="e">
        <f>VLOOKUP(E199,'PC Receitas'!$O$4:$P$14,2,FALSE)</f>
        <v>#N/A</v>
      </c>
    </row>
    <row r="200" spans="3:22" ht="19.5" customHeight="1" thickTop="1" thickBot="1" x14ac:dyDescent="0.3">
      <c r="C200" s="58"/>
      <c r="D200" s="58" t="str">
        <f>IF(C200&lt;&gt;"",TEXT(C200,"00")&amp;"/06/"&amp;'Configurações Básicas'!$P$5,"")</f>
        <v/>
      </c>
      <c r="E200" s="58"/>
      <c r="F200" s="58"/>
      <c r="G200" s="58"/>
      <c r="H200" s="58"/>
      <c r="I200" s="59"/>
      <c r="J200" s="193"/>
      <c r="K200" s="60"/>
      <c r="L200" s="60"/>
      <c r="M200" s="56">
        <f>M199+IF(AND(K200="Pago",OR(E200='PC Receitas'!$O$4,E200='PC Receitas'!$O$5,E200='PC Receitas'!$O$6)),I200,IF(AND(K200="Pago",OR(E200='PC Receitas'!$O$7,E200='PC Receitas'!$O$8,E200='PC Receitas'!$O$9,E200='PC Receitas'!$O$10,E200='PC Receitas'!$O$11,E200='PC Receitas'!$O$12,E200='PC Receitas'!$O$13,E200='PC Receitas'!$O$14)),-I200,0))</f>
        <v>12927.7</v>
      </c>
      <c r="R200" s="153" t="e">
        <f t="shared" si="12"/>
        <v>#N/A</v>
      </c>
      <c r="S200" s="150" t="e">
        <f t="shared" si="13"/>
        <v>#N/A</v>
      </c>
      <c r="T200" s="150" t="e">
        <f t="shared" si="14"/>
        <v>#N/A</v>
      </c>
      <c r="U200" s="150" t="e">
        <f t="shared" si="15"/>
        <v>#N/A</v>
      </c>
      <c r="V200" s="154" t="e">
        <f>VLOOKUP(E200,'PC Receitas'!$O$4:$P$14,2,FALSE)</f>
        <v>#N/A</v>
      </c>
    </row>
    <row r="201" spans="3:22" ht="19.5" customHeight="1" thickTop="1" thickBot="1" x14ac:dyDescent="0.3">
      <c r="C201" s="58"/>
      <c r="D201" s="58" t="str">
        <f>IF(C201&lt;&gt;"",TEXT(C201,"00")&amp;"/06/"&amp;'Configurações Básicas'!$P$5,"")</f>
        <v/>
      </c>
      <c r="E201" s="58"/>
      <c r="F201" s="58"/>
      <c r="G201" s="58"/>
      <c r="H201" s="58"/>
      <c r="I201" s="59"/>
      <c r="J201" s="193"/>
      <c r="K201" s="60"/>
      <c r="L201" s="60"/>
      <c r="M201" s="56">
        <f>M200+IF(AND(K201="Pago",OR(E201='PC Receitas'!$O$4,E201='PC Receitas'!$O$5,E201='PC Receitas'!$O$6)),I201,IF(AND(K201="Pago",OR(E201='PC Receitas'!$O$7,E201='PC Receitas'!$O$8,E201='PC Receitas'!$O$9,E201='PC Receitas'!$O$10,E201='PC Receitas'!$O$11,E201='PC Receitas'!$O$12,E201='PC Receitas'!$O$13,E201='PC Receitas'!$O$14)),-I201,0))</f>
        <v>12927.7</v>
      </c>
      <c r="R201" s="153" t="e">
        <f t="shared" si="12"/>
        <v>#N/A</v>
      </c>
      <c r="S201" s="150" t="e">
        <f t="shared" si="13"/>
        <v>#N/A</v>
      </c>
      <c r="T201" s="150" t="e">
        <f t="shared" si="14"/>
        <v>#N/A</v>
      </c>
      <c r="U201" s="150" t="e">
        <f t="shared" si="15"/>
        <v>#N/A</v>
      </c>
      <c r="V201" s="154" t="e">
        <f>VLOOKUP(E201,'PC Receitas'!$O$4:$P$14,2,FALSE)</f>
        <v>#N/A</v>
      </c>
    </row>
    <row r="202" spans="3:22" ht="19.5" customHeight="1" thickTop="1" thickBot="1" x14ac:dyDescent="0.3">
      <c r="C202" s="58"/>
      <c r="D202" s="58" t="str">
        <f>IF(C202&lt;&gt;"",TEXT(C202,"00")&amp;"/06/"&amp;'Configurações Básicas'!$P$5,"")</f>
        <v/>
      </c>
      <c r="E202" s="58"/>
      <c r="F202" s="58"/>
      <c r="G202" s="58"/>
      <c r="H202" s="58"/>
      <c r="I202" s="59"/>
      <c r="J202" s="193"/>
      <c r="K202" s="60"/>
      <c r="L202" s="60"/>
      <c r="M202" s="56">
        <f>M201+IF(AND(K202="Pago",OR(E202='PC Receitas'!$O$4,E202='PC Receitas'!$O$5,E202='PC Receitas'!$O$6)),I202,IF(AND(K202="Pago",OR(E202='PC Receitas'!$O$7,E202='PC Receitas'!$O$8,E202='PC Receitas'!$O$9,E202='PC Receitas'!$O$10,E202='PC Receitas'!$O$11,E202='PC Receitas'!$O$12,E202='PC Receitas'!$O$13,E202='PC Receitas'!$O$14)),-I202,0))</f>
        <v>12927.7</v>
      </c>
      <c r="R202" s="153" t="e">
        <f t="shared" si="12"/>
        <v>#N/A</v>
      </c>
      <c r="S202" s="150" t="e">
        <f t="shared" si="13"/>
        <v>#N/A</v>
      </c>
      <c r="T202" s="150" t="e">
        <f t="shared" si="14"/>
        <v>#N/A</v>
      </c>
      <c r="U202" s="150" t="e">
        <f t="shared" si="15"/>
        <v>#N/A</v>
      </c>
      <c r="V202" s="154" t="e">
        <f>VLOOKUP(E202,'PC Receitas'!$O$4:$P$14,2,FALSE)</f>
        <v>#N/A</v>
      </c>
    </row>
    <row r="203" spans="3:22" ht="19.5" customHeight="1" thickTop="1" thickBot="1" x14ac:dyDescent="0.3">
      <c r="C203" s="58"/>
      <c r="D203" s="58" t="str">
        <f>IF(C203&lt;&gt;"",TEXT(C203,"00")&amp;"/06/"&amp;'Configurações Básicas'!$P$5,"")</f>
        <v/>
      </c>
      <c r="E203" s="58"/>
      <c r="F203" s="58"/>
      <c r="G203" s="58"/>
      <c r="H203" s="58"/>
      <c r="I203" s="59"/>
      <c r="J203" s="193"/>
      <c r="K203" s="60"/>
      <c r="L203" s="60"/>
      <c r="M203" s="56">
        <f>M202+IF(AND(K203="Pago",OR(E203='PC Receitas'!$O$4,E203='PC Receitas'!$O$5,E203='PC Receitas'!$O$6)),I203,IF(AND(K203="Pago",OR(E203='PC Receitas'!$O$7,E203='PC Receitas'!$O$8,E203='PC Receitas'!$O$9,E203='PC Receitas'!$O$10,E203='PC Receitas'!$O$11,E203='PC Receitas'!$O$12,E203='PC Receitas'!$O$13,E203='PC Receitas'!$O$14)),-I203,0))</f>
        <v>12927.7</v>
      </c>
      <c r="R203" s="153" t="e">
        <f t="shared" si="12"/>
        <v>#N/A</v>
      </c>
      <c r="S203" s="150" t="e">
        <f t="shared" si="13"/>
        <v>#N/A</v>
      </c>
      <c r="T203" s="150" t="e">
        <f t="shared" si="14"/>
        <v>#N/A</v>
      </c>
      <c r="U203" s="150" t="e">
        <f t="shared" si="15"/>
        <v>#N/A</v>
      </c>
      <c r="V203" s="154" t="e">
        <f>VLOOKUP(E203,'PC Receitas'!$O$4:$P$14,2,FALSE)</f>
        <v>#N/A</v>
      </c>
    </row>
    <row r="204" spans="3:22" ht="19.5" customHeight="1" thickTop="1" thickBot="1" x14ac:dyDescent="0.3">
      <c r="C204" s="58"/>
      <c r="D204" s="58" t="str">
        <f>IF(C204&lt;&gt;"",TEXT(C204,"00")&amp;"/06/"&amp;'Configurações Básicas'!$P$5,"")</f>
        <v/>
      </c>
      <c r="E204" s="58"/>
      <c r="F204" s="58"/>
      <c r="G204" s="58"/>
      <c r="H204" s="58"/>
      <c r="I204" s="59"/>
      <c r="J204" s="193"/>
      <c r="K204" s="60"/>
      <c r="L204" s="60"/>
      <c r="M204" s="56">
        <f>M203+IF(AND(K204="Pago",OR(E204='PC Receitas'!$O$4,E204='PC Receitas'!$O$5,E204='PC Receitas'!$O$6)),I204,IF(AND(K204="Pago",OR(E204='PC Receitas'!$O$7,E204='PC Receitas'!$O$8,E204='PC Receitas'!$O$9,E204='PC Receitas'!$O$10,E204='PC Receitas'!$O$11,E204='PC Receitas'!$O$12,E204='PC Receitas'!$O$13,E204='PC Receitas'!$O$14)),-I204,0))</f>
        <v>12927.7</v>
      </c>
      <c r="R204" s="153" t="e">
        <f t="shared" si="12"/>
        <v>#N/A</v>
      </c>
      <c r="S204" s="150" t="e">
        <f t="shared" si="13"/>
        <v>#N/A</v>
      </c>
      <c r="T204" s="150" t="e">
        <f t="shared" si="14"/>
        <v>#N/A</v>
      </c>
      <c r="U204" s="150" t="e">
        <f t="shared" si="15"/>
        <v>#N/A</v>
      </c>
      <c r="V204" s="154" t="e">
        <f>VLOOKUP(E204,'PC Receitas'!$O$4:$P$14,2,FALSE)</f>
        <v>#N/A</v>
      </c>
    </row>
    <row r="205" spans="3:22" ht="19.5" customHeight="1" thickTop="1" thickBot="1" x14ac:dyDescent="0.3">
      <c r="C205" s="58"/>
      <c r="D205" s="58" t="str">
        <f>IF(C205&lt;&gt;"",TEXT(C205,"00")&amp;"/06/"&amp;'Configurações Básicas'!$P$5,"")</f>
        <v/>
      </c>
      <c r="E205" s="58"/>
      <c r="F205" s="58"/>
      <c r="G205" s="58"/>
      <c r="H205" s="58"/>
      <c r="I205" s="59"/>
      <c r="J205" s="193"/>
      <c r="K205" s="60"/>
      <c r="L205" s="60"/>
      <c r="M205" s="56">
        <f>M204+IF(AND(K205="Pago",OR(E205='PC Receitas'!$O$4,E205='PC Receitas'!$O$5,E205='PC Receitas'!$O$6)),I205,IF(AND(K205="Pago",OR(E205='PC Receitas'!$O$7,E205='PC Receitas'!$O$8,E205='PC Receitas'!$O$9,E205='PC Receitas'!$O$10,E205='PC Receitas'!$O$11,E205='PC Receitas'!$O$12,E205='PC Receitas'!$O$13,E205='PC Receitas'!$O$14)),-I205,0))</f>
        <v>12927.7</v>
      </c>
      <c r="R205" s="153" t="e">
        <f t="shared" si="12"/>
        <v>#N/A</v>
      </c>
      <c r="S205" s="150" t="e">
        <f t="shared" si="13"/>
        <v>#N/A</v>
      </c>
      <c r="T205" s="150" t="e">
        <f t="shared" si="14"/>
        <v>#N/A</v>
      </c>
      <c r="U205" s="150" t="e">
        <f t="shared" si="15"/>
        <v>#N/A</v>
      </c>
      <c r="V205" s="154" t="e">
        <f>VLOOKUP(E205,'PC Receitas'!$O$4:$P$14,2,FALSE)</f>
        <v>#N/A</v>
      </c>
    </row>
    <row r="206" spans="3:22" ht="19.5" customHeight="1" thickTop="1" thickBot="1" x14ac:dyDescent="0.3">
      <c r="C206" s="58"/>
      <c r="D206" s="58" t="str">
        <f>IF(C206&lt;&gt;"",TEXT(C206,"00")&amp;"/06/"&amp;'Configurações Básicas'!$P$5,"")</f>
        <v/>
      </c>
      <c r="E206" s="58"/>
      <c r="F206" s="58"/>
      <c r="G206" s="58"/>
      <c r="H206" s="58"/>
      <c r="I206" s="59"/>
      <c r="J206" s="193"/>
      <c r="K206" s="60"/>
      <c r="L206" s="60"/>
      <c r="M206" s="56">
        <f>M205+IF(AND(K206="Pago",OR(E206='PC Receitas'!$O$4,E206='PC Receitas'!$O$5,E206='PC Receitas'!$O$6)),I206,IF(AND(K206="Pago",OR(E206='PC Receitas'!$O$7,E206='PC Receitas'!$O$8,E206='PC Receitas'!$O$9,E206='PC Receitas'!$O$10,E206='PC Receitas'!$O$11,E206='PC Receitas'!$O$12,E206='PC Receitas'!$O$13,E206='PC Receitas'!$O$14)),-I206,0))</f>
        <v>12927.7</v>
      </c>
      <c r="R206" s="153" t="e">
        <f t="shared" si="12"/>
        <v>#N/A</v>
      </c>
      <c r="S206" s="150" t="e">
        <f t="shared" si="13"/>
        <v>#N/A</v>
      </c>
      <c r="T206" s="150" t="e">
        <f t="shared" si="14"/>
        <v>#N/A</v>
      </c>
      <c r="U206" s="150" t="e">
        <f t="shared" si="15"/>
        <v>#N/A</v>
      </c>
      <c r="V206" s="154" t="e">
        <f>VLOOKUP(E206,'PC Receitas'!$O$4:$P$14,2,FALSE)</f>
        <v>#N/A</v>
      </c>
    </row>
    <row r="207" spans="3:22" ht="19.5" customHeight="1" thickTop="1" thickBot="1" x14ac:dyDescent="0.3">
      <c r="C207" s="58"/>
      <c r="D207" s="58" t="str">
        <f>IF(C207&lt;&gt;"",TEXT(C207,"00")&amp;"/06/"&amp;'Configurações Básicas'!$P$5,"")</f>
        <v/>
      </c>
      <c r="E207" s="58"/>
      <c r="F207" s="58"/>
      <c r="G207" s="58"/>
      <c r="H207" s="58"/>
      <c r="I207" s="59"/>
      <c r="J207" s="193"/>
      <c r="K207" s="60"/>
      <c r="L207" s="60"/>
      <c r="M207" s="56">
        <f>M206+IF(AND(K207="Pago",OR(E207='PC Receitas'!$O$4,E207='PC Receitas'!$O$5,E207='PC Receitas'!$O$6)),I207,IF(AND(K207="Pago",OR(E207='PC Receitas'!$O$7,E207='PC Receitas'!$O$8,E207='PC Receitas'!$O$9,E207='PC Receitas'!$O$10,E207='PC Receitas'!$O$11,E207='PC Receitas'!$O$12,E207='PC Receitas'!$O$13,E207='PC Receitas'!$O$14)),-I207,0))</f>
        <v>12927.7</v>
      </c>
      <c r="R207" s="153" t="e">
        <f t="shared" si="12"/>
        <v>#N/A</v>
      </c>
      <c r="S207" s="150" t="e">
        <f t="shared" si="13"/>
        <v>#N/A</v>
      </c>
      <c r="T207" s="150" t="e">
        <f t="shared" si="14"/>
        <v>#N/A</v>
      </c>
      <c r="U207" s="150" t="e">
        <f t="shared" si="15"/>
        <v>#N/A</v>
      </c>
      <c r="V207" s="154" t="e">
        <f>VLOOKUP(E207,'PC Receitas'!$O$4:$P$14,2,FALSE)</f>
        <v>#N/A</v>
      </c>
    </row>
    <row r="208" spans="3:22" ht="19.5" customHeight="1" thickTop="1" thickBot="1" x14ac:dyDescent="0.3">
      <c r="C208" s="58"/>
      <c r="D208" s="58" t="str">
        <f>IF(C208&lt;&gt;"",TEXT(C208,"00")&amp;"/06/"&amp;'Configurações Básicas'!$P$5,"")</f>
        <v/>
      </c>
      <c r="E208" s="58"/>
      <c r="F208" s="58"/>
      <c r="G208" s="58"/>
      <c r="H208" s="58"/>
      <c r="I208" s="59"/>
      <c r="J208" s="193"/>
      <c r="K208" s="60"/>
      <c r="L208" s="60"/>
      <c r="M208" s="56">
        <f>M207+IF(AND(K208="Pago",OR(E208='PC Receitas'!$O$4,E208='PC Receitas'!$O$5,E208='PC Receitas'!$O$6)),I208,IF(AND(K208="Pago",OR(E208='PC Receitas'!$O$7,E208='PC Receitas'!$O$8,E208='PC Receitas'!$O$9,E208='PC Receitas'!$O$10,E208='PC Receitas'!$O$11,E208='PC Receitas'!$O$12,E208='PC Receitas'!$O$13,E208='PC Receitas'!$O$14)),-I208,0))</f>
        <v>12927.7</v>
      </c>
      <c r="R208" s="153" t="e">
        <f t="shared" si="12"/>
        <v>#N/A</v>
      </c>
      <c r="S208" s="150" t="e">
        <f t="shared" si="13"/>
        <v>#N/A</v>
      </c>
      <c r="T208" s="150" t="e">
        <f t="shared" si="14"/>
        <v>#N/A</v>
      </c>
      <c r="U208" s="150" t="e">
        <f t="shared" si="15"/>
        <v>#N/A</v>
      </c>
      <c r="V208" s="154" t="e">
        <f>VLOOKUP(E208,'PC Receitas'!$O$4:$P$14,2,FALSE)</f>
        <v>#N/A</v>
      </c>
    </row>
    <row r="209" spans="3:22" ht="19.5" customHeight="1" thickTop="1" thickBot="1" x14ac:dyDescent="0.3">
      <c r="C209" s="58"/>
      <c r="D209" s="58" t="str">
        <f>IF(C209&lt;&gt;"",TEXT(C209,"00")&amp;"/06/"&amp;'Configurações Básicas'!$P$5,"")</f>
        <v/>
      </c>
      <c r="E209" s="58"/>
      <c r="F209" s="58"/>
      <c r="G209" s="58"/>
      <c r="H209" s="58"/>
      <c r="I209" s="59"/>
      <c r="J209" s="193"/>
      <c r="K209" s="60"/>
      <c r="L209" s="60"/>
      <c r="M209" s="56">
        <f>M208+IF(AND(K209="Pago",OR(E209='PC Receitas'!$O$4,E209='PC Receitas'!$O$5,E209='PC Receitas'!$O$6)),I209,IF(AND(K209="Pago",OR(E209='PC Receitas'!$O$7,E209='PC Receitas'!$O$8,E209='PC Receitas'!$O$9,E209='PC Receitas'!$O$10,E209='PC Receitas'!$O$11,E209='PC Receitas'!$O$12,E209='PC Receitas'!$O$13,E209='PC Receitas'!$O$14)),-I209,0))</f>
        <v>12927.7</v>
      </c>
      <c r="R209" s="153" t="e">
        <f t="shared" si="12"/>
        <v>#N/A</v>
      </c>
      <c r="S209" s="150" t="e">
        <f t="shared" si="13"/>
        <v>#N/A</v>
      </c>
      <c r="T209" s="150" t="e">
        <f t="shared" si="14"/>
        <v>#N/A</v>
      </c>
      <c r="U209" s="150" t="e">
        <f t="shared" si="15"/>
        <v>#N/A</v>
      </c>
      <c r="V209" s="154" t="e">
        <f>VLOOKUP(E209,'PC Receitas'!$O$4:$P$14,2,FALSE)</f>
        <v>#N/A</v>
      </c>
    </row>
    <row r="210" spans="3:22" ht="19.5" customHeight="1" thickTop="1" thickBot="1" x14ac:dyDescent="0.3">
      <c r="C210" s="58"/>
      <c r="D210" s="58" t="str">
        <f>IF(C210&lt;&gt;"",TEXT(C210,"00")&amp;"/06/"&amp;'Configurações Básicas'!$P$5,"")</f>
        <v/>
      </c>
      <c r="E210" s="58"/>
      <c r="F210" s="58"/>
      <c r="G210" s="58"/>
      <c r="H210" s="58"/>
      <c r="I210" s="59"/>
      <c r="J210" s="193"/>
      <c r="K210" s="60"/>
      <c r="L210" s="60"/>
      <c r="M210" s="56">
        <f>M209+IF(AND(K210="Pago",OR(E210='PC Receitas'!$O$4,E210='PC Receitas'!$O$5,E210='PC Receitas'!$O$6)),I210,IF(AND(K210="Pago",OR(E210='PC Receitas'!$O$7,E210='PC Receitas'!$O$8,E210='PC Receitas'!$O$9,E210='PC Receitas'!$O$10,E210='PC Receitas'!$O$11,E210='PC Receitas'!$O$12,E210='PC Receitas'!$O$13,E210='PC Receitas'!$O$14)),-I210,0))</f>
        <v>12927.7</v>
      </c>
      <c r="R210" s="153" t="e">
        <f t="shared" si="12"/>
        <v>#N/A</v>
      </c>
      <c r="S210" s="150" t="e">
        <f t="shared" si="13"/>
        <v>#N/A</v>
      </c>
      <c r="T210" s="150" t="e">
        <f t="shared" si="14"/>
        <v>#N/A</v>
      </c>
      <c r="U210" s="150" t="e">
        <f t="shared" si="15"/>
        <v>#N/A</v>
      </c>
      <c r="V210" s="154" t="e">
        <f>VLOOKUP(E210,'PC Receitas'!$O$4:$P$14,2,FALSE)</f>
        <v>#N/A</v>
      </c>
    </row>
    <row r="211" spans="3:22" ht="19.5" customHeight="1" thickTop="1" thickBot="1" x14ac:dyDescent="0.3">
      <c r="C211" s="58"/>
      <c r="D211" s="58" t="str">
        <f>IF(C211&lt;&gt;"",TEXT(C211,"00")&amp;"/06/"&amp;'Configurações Básicas'!$P$5,"")</f>
        <v/>
      </c>
      <c r="E211" s="58"/>
      <c r="F211" s="58"/>
      <c r="G211" s="58"/>
      <c r="H211" s="58"/>
      <c r="I211" s="59"/>
      <c r="J211" s="193"/>
      <c r="K211" s="60"/>
      <c r="L211" s="60"/>
      <c r="M211" s="56">
        <f>M210+IF(AND(K211="Pago",OR(E211='PC Receitas'!$O$4,E211='PC Receitas'!$O$5,E211='PC Receitas'!$O$6)),I211,IF(AND(K211="Pago",OR(E211='PC Receitas'!$O$7,E211='PC Receitas'!$O$8,E211='PC Receitas'!$O$9,E211='PC Receitas'!$O$10,E211='PC Receitas'!$O$11,E211='PC Receitas'!$O$12,E211='PC Receitas'!$O$13,E211='PC Receitas'!$O$14)),-I211,0))</f>
        <v>12927.7</v>
      </c>
      <c r="R211" s="153" t="e">
        <f t="shared" si="12"/>
        <v>#N/A</v>
      </c>
      <c r="S211" s="150" t="e">
        <f t="shared" si="13"/>
        <v>#N/A</v>
      </c>
      <c r="T211" s="150" t="e">
        <f t="shared" si="14"/>
        <v>#N/A</v>
      </c>
      <c r="U211" s="150" t="e">
        <f t="shared" si="15"/>
        <v>#N/A</v>
      </c>
      <c r="V211" s="154" t="e">
        <f>VLOOKUP(E211,'PC Receitas'!$O$4:$P$14,2,FALSE)</f>
        <v>#N/A</v>
      </c>
    </row>
    <row r="212" spans="3:22" ht="19.5" customHeight="1" thickTop="1" thickBot="1" x14ac:dyDescent="0.3">
      <c r="C212" s="58"/>
      <c r="D212" s="58" t="str">
        <f>IF(C212&lt;&gt;"",TEXT(C212,"00")&amp;"/06/"&amp;'Configurações Básicas'!$P$5,"")</f>
        <v/>
      </c>
      <c r="E212" s="58"/>
      <c r="F212" s="58"/>
      <c r="G212" s="58"/>
      <c r="H212" s="58"/>
      <c r="I212" s="59"/>
      <c r="J212" s="193"/>
      <c r="K212" s="60"/>
      <c r="L212" s="60"/>
      <c r="M212" s="56">
        <f>M211+IF(AND(K212="Pago",OR(E212='PC Receitas'!$O$4,E212='PC Receitas'!$O$5,E212='PC Receitas'!$O$6)),I212,IF(AND(K212="Pago",OR(E212='PC Receitas'!$O$7,E212='PC Receitas'!$O$8,E212='PC Receitas'!$O$9,E212='PC Receitas'!$O$10,E212='PC Receitas'!$O$11,E212='PC Receitas'!$O$12,E212='PC Receitas'!$O$13,E212='PC Receitas'!$O$14)),-I212,0))</f>
        <v>12927.7</v>
      </c>
      <c r="R212" s="153" t="e">
        <f t="shared" si="12"/>
        <v>#N/A</v>
      </c>
      <c r="S212" s="150" t="e">
        <f t="shared" si="13"/>
        <v>#N/A</v>
      </c>
      <c r="T212" s="150" t="e">
        <f t="shared" si="14"/>
        <v>#N/A</v>
      </c>
      <c r="U212" s="150" t="e">
        <f t="shared" si="15"/>
        <v>#N/A</v>
      </c>
      <c r="V212" s="154" t="e">
        <f>VLOOKUP(E212,'PC Receitas'!$O$4:$P$14,2,FALSE)</f>
        <v>#N/A</v>
      </c>
    </row>
    <row r="213" spans="3:22" ht="19.5" customHeight="1" thickTop="1" thickBot="1" x14ac:dyDescent="0.3">
      <c r="C213" s="58"/>
      <c r="D213" s="58" t="str">
        <f>IF(C213&lt;&gt;"",TEXT(C213,"00")&amp;"/06/"&amp;'Configurações Básicas'!$P$5,"")</f>
        <v/>
      </c>
      <c r="E213" s="58"/>
      <c r="F213" s="58"/>
      <c r="G213" s="58"/>
      <c r="H213" s="58"/>
      <c r="I213" s="59"/>
      <c r="J213" s="193"/>
      <c r="K213" s="60"/>
      <c r="L213" s="60"/>
      <c r="M213" s="56">
        <f>M212+IF(AND(K213="Pago",OR(E213='PC Receitas'!$O$4,E213='PC Receitas'!$O$5,E213='PC Receitas'!$O$6)),I213,IF(AND(K213="Pago",OR(E213='PC Receitas'!$O$7,E213='PC Receitas'!$O$8,E213='PC Receitas'!$O$9,E213='PC Receitas'!$O$10,E213='PC Receitas'!$O$11,E213='PC Receitas'!$O$12,E213='PC Receitas'!$O$13,E213='PC Receitas'!$O$14)),-I213,0))</f>
        <v>12927.7</v>
      </c>
      <c r="R213" s="153" t="e">
        <f t="shared" si="12"/>
        <v>#N/A</v>
      </c>
      <c r="S213" s="150" t="e">
        <f t="shared" si="13"/>
        <v>#N/A</v>
      </c>
      <c r="T213" s="150" t="e">
        <f t="shared" si="14"/>
        <v>#N/A</v>
      </c>
      <c r="U213" s="150" t="e">
        <f t="shared" si="15"/>
        <v>#N/A</v>
      </c>
      <c r="V213" s="154" t="e">
        <f>VLOOKUP(E213,'PC Receitas'!$O$4:$P$14,2,FALSE)</f>
        <v>#N/A</v>
      </c>
    </row>
    <row r="214" spans="3:22" ht="19.5" customHeight="1" thickTop="1" thickBot="1" x14ac:dyDescent="0.3">
      <c r="C214" s="58"/>
      <c r="D214" s="58" t="str">
        <f>IF(C214&lt;&gt;"",TEXT(C214,"00")&amp;"/06/"&amp;'Configurações Básicas'!$P$5,"")</f>
        <v/>
      </c>
      <c r="E214" s="58"/>
      <c r="F214" s="58"/>
      <c r="G214" s="58"/>
      <c r="H214" s="58"/>
      <c r="I214" s="59"/>
      <c r="J214" s="193"/>
      <c r="K214" s="60"/>
      <c r="L214" s="60"/>
      <c r="M214" s="56">
        <f>M213+IF(AND(K214="Pago",OR(E214='PC Receitas'!$O$4,E214='PC Receitas'!$O$5,E214='PC Receitas'!$O$6)),I214,IF(AND(K214="Pago",OR(E214='PC Receitas'!$O$7,E214='PC Receitas'!$O$8,E214='PC Receitas'!$O$9,E214='PC Receitas'!$O$10,E214='PC Receitas'!$O$11,E214='PC Receitas'!$O$12,E214='PC Receitas'!$O$13,E214='PC Receitas'!$O$14)),-I214,0))</f>
        <v>12927.7</v>
      </c>
      <c r="R214" s="153" t="e">
        <f t="shared" si="12"/>
        <v>#N/A</v>
      </c>
      <c r="S214" s="150" t="e">
        <f t="shared" si="13"/>
        <v>#N/A</v>
      </c>
      <c r="T214" s="150" t="e">
        <f t="shared" si="14"/>
        <v>#N/A</v>
      </c>
      <c r="U214" s="150" t="e">
        <f t="shared" si="15"/>
        <v>#N/A</v>
      </c>
      <c r="V214" s="154" t="e">
        <f>VLOOKUP(E214,'PC Receitas'!$O$4:$P$14,2,FALSE)</f>
        <v>#N/A</v>
      </c>
    </row>
    <row r="215" spans="3:22" ht="19.5" customHeight="1" thickTop="1" thickBot="1" x14ac:dyDescent="0.3">
      <c r="C215" s="58"/>
      <c r="D215" s="58" t="str">
        <f>IF(C215&lt;&gt;"",TEXT(C215,"00")&amp;"/06/"&amp;'Configurações Básicas'!$P$5,"")</f>
        <v/>
      </c>
      <c r="E215" s="58"/>
      <c r="F215" s="58"/>
      <c r="G215" s="58"/>
      <c r="H215" s="58"/>
      <c r="I215" s="59"/>
      <c r="J215" s="193"/>
      <c r="K215" s="60"/>
      <c r="L215" s="60"/>
      <c r="M215" s="56">
        <f>M214+IF(AND(K215="Pago",OR(E215='PC Receitas'!$O$4,E215='PC Receitas'!$O$5,E215='PC Receitas'!$O$6)),I215,IF(AND(K215="Pago",OR(E215='PC Receitas'!$O$7,E215='PC Receitas'!$O$8,E215='PC Receitas'!$O$9,E215='PC Receitas'!$O$10,E215='PC Receitas'!$O$11,E215='PC Receitas'!$O$12,E215='PC Receitas'!$O$13,E215='PC Receitas'!$O$14)),-I215,0))</f>
        <v>12927.7</v>
      </c>
      <c r="R215" s="153" t="e">
        <f t="shared" si="12"/>
        <v>#N/A</v>
      </c>
      <c r="S215" s="150" t="e">
        <f t="shared" si="13"/>
        <v>#N/A</v>
      </c>
      <c r="T215" s="150" t="e">
        <f t="shared" si="14"/>
        <v>#N/A</v>
      </c>
      <c r="U215" s="150" t="e">
        <f t="shared" si="15"/>
        <v>#N/A</v>
      </c>
      <c r="V215" s="154" t="e">
        <f>VLOOKUP(E215,'PC Receitas'!$O$4:$P$14,2,FALSE)</f>
        <v>#N/A</v>
      </c>
    </row>
    <row r="216" spans="3:22" ht="19.5" customHeight="1" thickTop="1" thickBot="1" x14ac:dyDescent="0.3">
      <c r="C216" s="58"/>
      <c r="D216" s="58" t="str">
        <f>IF(C216&lt;&gt;"",TEXT(C216,"00")&amp;"/06/"&amp;'Configurações Básicas'!$P$5,"")</f>
        <v/>
      </c>
      <c r="E216" s="58"/>
      <c r="F216" s="58"/>
      <c r="G216" s="58"/>
      <c r="H216" s="58"/>
      <c r="I216" s="59"/>
      <c r="J216" s="193"/>
      <c r="K216" s="60"/>
      <c r="L216" s="60"/>
      <c r="M216" s="56">
        <f>M215+IF(AND(K216="Pago",OR(E216='PC Receitas'!$O$4,E216='PC Receitas'!$O$5,E216='PC Receitas'!$O$6)),I216,IF(AND(K216="Pago",OR(E216='PC Receitas'!$O$7,E216='PC Receitas'!$O$8,E216='PC Receitas'!$O$9,E216='PC Receitas'!$O$10,E216='PC Receitas'!$O$11,E216='PC Receitas'!$O$12,E216='PC Receitas'!$O$13,E216='PC Receitas'!$O$14)),-I216,0))</f>
        <v>12927.7</v>
      </c>
      <c r="R216" s="153" t="e">
        <f t="shared" si="12"/>
        <v>#N/A</v>
      </c>
      <c r="S216" s="150" t="e">
        <f t="shared" si="13"/>
        <v>#N/A</v>
      </c>
      <c r="T216" s="150" t="e">
        <f t="shared" si="14"/>
        <v>#N/A</v>
      </c>
      <c r="U216" s="150" t="e">
        <f t="shared" si="15"/>
        <v>#N/A</v>
      </c>
      <c r="V216" s="154" t="e">
        <f>VLOOKUP(E216,'PC Receitas'!$O$4:$P$14,2,FALSE)</f>
        <v>#N/A</v>
      </c>
    </row>
    <row r="217" spans="3:22" ht="19.5" customHeight="1" thickTop="1" thickBot="1" x14ac:dyDescent="0.3">
      <c r="C217" s="58"/>
      <c r="D217" s="58" t="str">
        <f>IF(C217&lt;&gt;"",TEXT(C217,"00")&amp;"/06/"&amp;'Configurações Básicas'!$P$5,"")</f>
        <v/>
      </c>
      <c r="E217" s="58"/>
      <c r="F217" s="58"/>
      <c r="G217" s="58"/>
      <c r="H217" s="58"/>
      <c r="I217" s="59"/>
      <c r="J217" s="193"/>
      <c r="K217" s="60"/>
      <c r="L217" s="60"/>
      <c r="M217" s="56">
        <f>M216+IF(AND(K217="Pago",OR(E217='PC Receitas'!$O$4,E217='PC Receitas'!$O$5,E217='PC Receitas'!$O$6)),I217,IF(AND(K217="Pago",OR(E217='PC Receitas'!$O$7,E217='PC Receitas'!$O$8,E217='PC Receitas'!$O$9,E217='PC Receitas'!$O$10,E217='PC Receitas'!$O$11,E217='PC Receitas'!$O$12,E217='PC Receitas'!$O$13,E217='PC Receitas'!$O$14)),-I217,0))</f>
        <v>12927.7</v>
      </c>
      <c r="R217" s="153" t="e">
        <f t="shared" si="12"/>
        <v>#N/A</v>
      </c>
      <c r="S217" s="150" t="e">
        <f t="shared" si="13"/>
        <v>#N/A</v>
      </c>
      <c r="T217" s="150" t="e">
        <f t="shared" si="14"/>
        <v>#N/A</v>
      </c>
      <c r="U217" s="150" t="e">
        <f t="shared" si="15"/>
        <v>#N/A</v>
      </c>
      <c r="V217" s="154" t="e">
        <f>VLOOKUP(E217,'PC Receitas'!$O$4:$P$14,2,FALSE)</f>
        <v>#N/A</v>
      </c>
    </row>
    <row r="218" spans="3:22" ht="19.5" customHeight="1" thickTop="1" thickBot="1" x14ac:dyDescent="0.3">
      <c r="C218" s="58"/>
      <c r="D218" s="58" t="str">
        <f>IF(C218&lt;&gt;"",TEXT(C218,"00")&amp;"/06/"&amp;'Configurações Básicas'!$P$5,"")</f>
        <v/>
      </c>
      <c r="E218" s="58"/>
      <c r="F218" s="58"/>
      <c r="G218" s="58"/>
      <c r="H218" s="58"/>
      <c r="I218" s="59"/>
      <c r="J218" s="193"/>
      <c r="K218" s="60"/>
      <c r="L218" s="60"/>
      <c r="M218" s="56">
        <f>M217+IF(AND(K218="Pago",OR(E218='PC Receitas'!$O$4,E218='PC Receitas'!$O$5,E218='PC Receitas'!$O$6)),I218,IF(AND(K218="Pago",OR(E218='PC Receitas'!$O$7,E218='PC Receitas'!$O$8,E218='PC Receitas'!$O$9,E218='PC Receitas'!$O$10,E218='PC Receitas'!$O$11,E218='PC Receitas'!$O$12,E218='PC Receitas'!$O$13,E218='PC Receitas'!$O$14)),-I218,0))</f>
        <v>12927.7</v>
      </c>
      <c r="R218" s="153" t="e">
        <f t="shared" si="12"/>
        <v>#N/A</v>
      </c>
      <c r="S218" s="150" t="e">
        <f t="shared" si="13"/>
        <v>#N/A</v>
      </c>
      <c r="T218" s="150" t="e">
        <f t="shared" si="14"/>
        <v>#N/A</v>
      </c>
      <c r="U218" s="150" t="e">
        <f t="shared" si="15"/>
        <v>#N/A</v>
      </c>
      <c r="V218" s="154" t="e">
        <f>VLOOKUP(E218,'PC Receitas'!$O$4:$P$14,2,FALSE)</f>
        <v>#N/A</v>
      </c>
    </row>
    <row r="219" spans="3:22" ht="19.5" customHeight="1" thickTop="1" thickBot="1" x14ac:dyDescent="0.3">
      <c r="C219" s="58"/>
      <c r="D219" s="58" t="str">
        <f>IF(C219&lt;&gt;"",TEXT(C219,"00")&amp;"/06/"&amp;'Configurações Básicas'!$P$5,"")</f>
        <v/>
      </c>
      <c r="E219" s="58"/>
      <c r="F219" s="58"/>
      <c r="G219" s="58"/>
      <c r="H219" s="58"/>
      <c r="I219" s="59"/>
      <c r="J219" s="193"/>
      <c r="K219" s="60"/>
      <c r="L219" s="60"/>
      <c r="M219" s="56">
        <f>M218+IF(AND(K219="Pago",OR(E219='PC Receitas'!$O$4,E219='PC Receitas'!$O$5,E219='PC Receitas'!$O$6)),I219,IF(AND(K219="Pago",OR(E219='PC Receitas'!$O$7,E219='PC Receitas'!$O$8,E219='PC Receitas'!$O$9,E219='PC Receitas'!$O$10,E219='PC Receitas'!$O$11,E219='PC Receitas'!$O$12,E219='PC Receitas'!$O$13,E219='PC Receitas'!$O$14)),-I219,0))</f>
        <v>12927.7</v>
      </c>
      <c r="R219" s="153" t="e">
        <f t="shared" si="12"/>
        <v>#N/A</v>
      </c>
      <c r="S219" s="150" t="e">
        <f t="shared" si="13"/>
        <v>#N/A</v>
      </c>
      <c r="T219" s="150" t="e">
        <f t="shared" si="14"/>
        <v>#N/A</v>
      </c>
      <c r="U219" s="150" t="e">
        <f t="shared" si="15"/>
        <v>#N/A</v>
      </c>
      <c r="V219" s="154" t="e">
        <f>VLOOKUP(E219,'PC Receitas'!$O$4:$P$14,2,FALSE)</f>
        <v>#N/A</v>
      </c>
    </row>
    <row r="220" spans="3:22" ht="19.5" customHeight="1" thickTop="1" thickBot="1" x14ac:dyDescent="0.3">
      <c r="C220" s="58"/>
      <c r="D220" s="58" t="str">
        <f>IF(C220&lt;&gt;"",TEXT(C220,"00")&amp;"/06/"&amp;'Configurações Básicas'!$P$5,"")</f>
        <v/>
      </c>
      <c r="E220" s="58"/>
      <c r="F220" s="58"/>
      <c r="G220" s="58"/>
      <c r="H220" s="58"/>
      <c r="I220" s="59"/>
      <c r="J220" s="193"/>
      <c r="K220" s="60"/>
      <c r="L220" s="60"/>
      <c r="M220" s="56">
        <f>M219+IF(AND(K220="Pago",OR(E220='PC Receitas'!$O$4,E220='PC Receitas'!$O$5,E220='PC Receitas'!$O$6)),I220,IF(AND(K220="Pago",OR(E220='PC Receitas'!$O$7,E220='PC Receitas'!$O$8,E220='PC Receitas'!$O$9,E220='PC Receitas'!$O$10,E220='PC Receitas'!$O$11,E220='PC Receitas'!$O$12,E220='PC Receitas'!$O$13,E220='PC Receitas'!$O$14)),-I220,0))</f>
        <v>12927.7</v>
      </c>
      <c r="R220" s="153" t="e">
        <f t="shared" si="12"/>
        <v>#N/A</v>
      </c>
      <c r="S220" s="150" t="e">
        <f t="shared" si="13"/>
        <v>#N/A</v>
      </c>
      <c r="T220" s="150" t="e">
        <f t="shared" si="14"/>
        <v>#N/A</v>
      </c>
      <c r="U220" s="150" t="e">
        <f t="shared" si="15"/>
        <v>#N/A</v>
      </c>
      <c r="V220" s="154" t="e">
        <f>VLOOKUP(E220,'PC Receitas'!$O$4:$P$14,2,FALSE)</f>
        <v>#N/A</v>
      </c>
    </row>
    <row r="221" spans="3:22" ht="19.5" customHeight="1" thickTop="1" thickBot="1" x14ac:dyDescent="0.3">
      <c r="C221" s="58"/>
      <c r="D221" s="58" t="str">
        <f>IF(C221&lt;&gt;"",TEXT(C221,"00")&amp;"/06/"&amp;'Configurações Básicas'!$P$5,"")</f>
        <v/>
      </c>
      <c r="E221" s="58"/>
      <c r="F221" s="58"/>
      <c r="G221" s="58"/>
      <c r="H221" s="58"/>
      <c r="I221" s="59"/>
      <c r="J221" s="193"/>
      <c r="K221" s="60"/>
      <c r="L221" s="60"/>
      <c r="M221" s="56">
        <f>M220+IF(AND(K221="Pago",OR(E221='PC Receitas'!$O$4,E221='PC Receitas'!$O$5,E221='PC Receitas'!$O$6)),I221,IF(AND(K221="Pago",OR(E221='PC Receitas'!$O$7,E221='PC Receitas'!$O$8,E221='PC Receitas'!$O$9,E221='PC Receitas'!$O$10,E221='PC Receitas'!$O$11,E221='PC Receitas'!$O$12,E221='PC Receitas'!$O$13,E221='PC Receitas'!$O$14)),-I221,0))</f>
        <v>12927.7</v>
      </c>
      <c r="R221" s="153" t="e">
        <f t="shared" si="12"/>
        <v>#N/A</v>
      </c>
      <c r="S221" s="150" t="e">
        <f t="shared" si="13"/>
        <v>#N/A</v>
      </c>
      <c r="T221" s="150" t="e">
        <f t="shared" si="14"/>
        <v>#N/A</v>
      </c>
      <c r="U221" s="150" t="e">
        <f t="shared" si="15"/>
        <v>#N/A</v>
      </c>
      <c r="V221" s="154" t="e">
        <f>VLOOKUP(E221,'PC Receitas'!$O$4:$P$14,2,FALSE)</f>
        <v>#N/A</v>
      </c>
    </row>
    <row r="222" spans="3:22" ht="19.5" customHeight="1" thickTop="1" thickBot="1" x14ac:dyDescent="0.3">
      <c r="C222" s="58"/>
      <c r="D222" s="58" t="str">
        <f>IF(C222&lt;&gt;"",TEXT(C222,"00")&amp;"/06/"&amp;'Configurações Básicas'!$P$5,"")</f>
        <v/>
      </c>
      <c r="E222" s="58"/>
      <c r="F222" s="58"/>
      <c r="G222" s="58"/>
      <c r="H222" s="58"/>
      <c r="I222" s="59"/>
      <c r="J222" s="193"/>
      <c r="K222" s="60"/>
      <c r="L222" s="60"/>
      <c r="M222" s="56">
        <f>M221+IF(AND(K222="Pago",OR(E222='PC Receitas'!$O$4,E222='PC Receitas'!$O$5,E222='PC Receitas'!$O$6)),I222,IF(AND(K222="Pago",OR(E222='PC Receitas'!$O$7,E222='PC Receitas'!$O$8,E222='PC Receitas'!$O$9,E222='PC Receitas'!$O$10,E222='PC Receitas'!$O$11,E222='PC Receitas'!$O$12,E222='PC Receitas'!$O$13,E222='PC Receitas'!$O$14)),-I222,0))</f>
        <v>12927.7</v>
      </c>
      <c r="R222" s="153" t="e">
        <f t="shared" si="12"/>
        <v>#N/A</v>
      </c>
      <c r="S222" s="150" t="e">
        <f t="shared" si="13"/>
        <v>#N/A</v>
      </c>
      <c r="T222" s="150" t="e">
        <f t="shared" si="14"/>
        <v>#N/A</v>
      </c>
      <c r="U222" s="150" t="e">
        <f t="shared" si="15"/>
        <v>#N/A</v>
      </c>
      <c r="V222" s="154" t="e">
        <f>VLOOKUP(E222,'PC Receitas'!$O$4:$P$14,2,FALSE)</f>
        <v>#N/A</v>
      </c>
    </row>
    <row r="223" spans="3:22" ht="19.5" customHeight="1" thickTop="1" thickBot="1" x14ac:dyDescent="0.3">
      <c r="C223" s="58"/>
      <c r="D223" s="58" t="str">
        <f>IF(C223&lt;&gt;"",TEXT(C223,"00")&amp;"/06/"&amp;'Configurações Básicas'!$P$5,"")</f>
        <v/>
      </c>
      <c r="E223" s="58"/>
      <c r="F223" s="58"/>
      <c r="G223" s="58"/>
      <c r="H223" s="58"/>
      <c r="I223" s="59"/>
      <c r="J223" s="193"/>
      <c r="K223" s="60"/>
      <c r="L223" s="60"/>
      <c r="M223" s="56">
        <f>M222+IF(AND(K223="Pago",OR(E223='PC Receitas'!$O$4,E223='PC Receitas'!$O$5,E223='PC Receitas'!$O$6)),I223,IF(AND(K223="Pago",OR(E223='PC Receitas'!$O$7,E223='PC Receitas'!$O$8,E223='PC Receitas'!$O$9,E223='PC Receitas'!$O$10,E223='PC Receitas'!$O$11,E223='PC Receitas'!$O$12,E223='PC Receitas'!$O$13,E223='PC Receitas'!$O$14)),-I223,0))</f>
        <v>12927.7</v>
      </c>
      <c r="R223" s="153" t="e">
        <f t="shared" si="12"/>
        <v>#N/A</v>
      </c>
      <c r="S223" s="150" t="e">
        <f t="shared" si="13"/>
        <v>#N/A</v>
      </c>
      <c r="T223" s="150" t="e">
        <f t="shared" si="14"/>
        <v>#N/A</v>
      </c>
      <c r="U223" s="150" t="e">
        <f t="shared" si="15"/>
        <v>#N/A</v>
      </c>
      <c r="V223" s="154" t="e">
        <f>VLOOKUP(E223,'PC Receitas'!$O$4:$P$14,2,FALSE)</f>
        <v>#N/A</v>
      </c>
    </row>
    <row r="224" spans="3:22" ht="19.5" customHeight="1" thickTop="1" thickBot="1" x14ac:dyDescent="0.3">
      <c r="C224" s="58"/>
      <c r="D224" s="58" t="str">
        <f>IF(C224&lt;&gt;"",TEXT(C224,"00")&amp;"/06/"&amp;'Configurações Básicas'!$P$5,"")</f>
        <v/>
      </c>
      <c r="E224" s="58"/>
      <c r="F224" s="58"/>
      <c r="G224" s="58"/>
      <c r="H224" s="58"/>
      <c r="I224" s="59"/>
      <c r="J224" s="193"/>
      <c r="K224" s="60"/>
      <c r="L224" s="60"/>
      <c r="M224" s="56">
        <f>M223+IF(AND(K224="Pago",OR(E224='PC Receitas'!$O$4,E224='PC Receitas'!$O$5,E224='PC Receitas'!$O$6)),I224,IF(AND(K224="Pago",OR(E224='PC Receitas'!$O$7,E224='PC Receitas'!$O$8,E224='PC Receitas'!$O$9,E224='PC Receitas'!$O$10,E224='PC Receitas'!$O$11,E224='PC Receitas'!$O$12,E224='PC Receitas'!$O$13,E224='PC Receitas'!$O$14)),-I224,0))</f>
        <v>12927.7</v>
      </c>
      <c r="R224" s="153" t="e">
        <f t="shared" si="12"/>
        <v>#N/A</v>
      </c>
      <c r="S224" s="150" t="e">
        <f t="shared" si="13"/>
        <v>#N/A</v>
      </c>
      <c r="T224" s="150" t="e">
        <f t="shared" si="14"/>
        <v>#N/A</v>
      </c>
      <c r="U224" s="150" t="e">
        <f t="shared" si="15"/>
        <v>#N/A</v>
      </c>
      <c r="V224" s="154" t="e">
        <f>VLOOKUP(E224,'PC Receitas'!$O$4:$P$14,2,FALSE)</f>
        <v>#N/A</v>
      </c>
    </row>
    <row r="225" spans="3:22" ht="19.5" customHeight="1" thickTop="1" thickBot="1" x14ac:dyDescent="0.3">
      <c r="C225" s="58"/>
      <c r="D225" s="58" t="str">
        <f>IF(C225&lt;&gt;"",TEXT(C225,"00")&amp;"/06/"&amp;'Configurações Básicas'!$P$5,"")</f>
        <v/>
      </c>
      <c r="E225" s="58"/>
      <c r="F225" s="58"/>
      <c r="G225" s="58"/>
      <c r="H225" s="58"/>
      <c r="I225" s="59"/>
      <c r="J225" s="193"/>
      <c r="K225" s="60"/>
      <c r="L225" s="60"/>
      <c r="M225" s="56">
        <f>M224+IF(AND(K225="Pago",OR(E225='PC Receitas'!$O$4,E225='PC Receitas'!$O$5,E225='PC Receitas'!$O$6)),I225,IF(AND(K225="Pago",OR(E225='PC Receitas'!$O$7,E225='PC Receitas'!$O$8,E225='PC Receitas'!$O$9,E225='PC Receitas'!$O$10,E225='PC Receitas'!$O$11,E225='PC Receitas'!$O$12,E225='PC Receitas'!$O$13,E225='PC Receitas'!$O$14)),-I225,0))</f>
        <v>12927.7</v>
      </c>
      <c r="R225" s="153" t="e">
        <f t="shared" si="12"/>
        <v>#N/A</v>
      </c>
      <c r="S225" s="150" t="e">
        <f t="shared" si="13"/>
        <v>#N/A</v>
      </c>
      <c r="T225" s="150" t="e">
        <f t="shared" si="14"/>
        <v>#N/A</v>
      </c>
      <c r="U225" s="150" t="e">
        <f t="shared" si="15"/>
        <v>#N/A</v>
      </c>
      <c r="V225" s="154" t="e">
        <f>VLOOKUP(E225,'PC Receitas'!$O$4:$P$14,2,FALSE)</f>
        <v>#N/A</v>
      </c>
    </row>
    <row r="226" spans="3:22" ht="19.5" customHeight="1" thickTop="1" thickBot="1" x14ac:dyDescent="0.3">
      <c r="C226" s="58"/>
      <c r="D226" s="58" t="str">
        <f>IF(C226&lt;&gt;"",TEXT(C226,"00")&amp;"/06/"&amp;'Configurações Básicas'!$P$5,"")</f>
        <v/>
      </c>
      <c r="E226" s="58"/>
      <c r="F226" s="58"/>
      <c r="G226" s="58"/>
      <c r="H226" s="58"/>
      <c r="I226" s="59"/>
      <c r="J226" s="193"/>
      <c r="K226" s="60"/>
      <c r="L226" s="60"/>
      <c r="M226" s="56">
        <f>M225+IF(AND(K226="Pago",OR(E226='PC Receitas'!$O$4,E226='PC Receitas'!$O$5,E226='PC Receitas'!$O$6)),I226,IF(AND(K226="Pago",OR(E226='PC Receitas'!$O$7,E226='PC Receitas'!$O$8,E226='PC Receitas'!$O$9,E226='PC Receitas'!$O$10,E226='PC Receitas'!$O$11,E226='PC Receitas'!$O$12,E226='PC Receitas'!$O$13,E226='PC Receitas'!$O$14)),-I226,0))</f>
        <v>12927.7</v>
      </c>
      <c r="R226" s="153" t="e">
        <f t="shared" si="12"/>
        <v>#N/A</v>
      </c>
      <c r="S226" s="150" t="e">
        <f t="shared" si="13"/>
        <v>#N/A</v>
      </c>
      <c r="T226" s="150" t="e">
        <f t="shared" si="14"/>
        <v>#N/A</v>
      </c>
      <c r="U226" s="150" t="e">
        <f t="shared" si="15"/>
        <v>#N/A</v>
      </c>
      <c r="V226" s="154" t="e">
        <f>VLOOKUP(E226,'PC Receitas'!$O$4:$P$14,2,FALSE)</f>
        <v>#N/A</v>
      </c>
    </row>
    <row r="227" spans="3:22" ht="19.5" customHeight="1" thickTop="1" thickBot="1" x14ac:dyDescent="0.3">
      <c r="C227" s="58"/>
      <c r="D227" s="58" t="str">
        <f>IF(C227&lt;&gt;"",TEXT(C227,"00")&amp;"/06/"&amp;'Configurações Básicas'!$P$5,"")</f>
        <v/>
      </c>
      <c r="E227" s="58"/>
      <c r="F227" s="58"/>
      <c r="G227" s="58"/>
      <c r="H227" s="58"/>
      <c r="I227" s="59"/>
      <c r="J227" s="193"/>
      <c r="K227" s="60"/>
      <c r="L227" s="60"/>
      <c r="M227" s="56">
        <f>M226+IF(AND(K227="Pago",OR(E227='PC Receitas'!$O$4,E227='PC Receitas'!$O$5,E227='PC Receitas'!$O$6)),I227,IF(AND(K227="Pago",OR(E227='PC Receitas'!$O$7,E227='PC Receitas'!$O$8,E227='PC Receitas'!$O$9,E227='PC Receitas'!$O$10,E227='PC Receitas'!$O$11,E227='PC Receitas'!$O$12,E227='PC Receitas'!$O$13,E227='PC Receitas'!$O$14)),-I227,0))</f>
        <v>12927.7</v>
      </c>
      <c r="R227" s="153" t="e">
        <f t="shared" si="12"/>
        <v>#N/A</v>
      </c>
      <c r="S227" s="150" t="e">
        <f t="shared" si="13"/>
        <v>#N/A</v>
      </c>
      <c r="T227" s="150" t="e">
        <f t="shared" si="14"/>
        <v>#N/A</v>
      </c>
      <c r="U227" s="150" t="e">
        <f t="shared" si="15"/>
        <v>#N/A</v>
      </c>
      <c r="V227" s="154" t="e">
        <f>VLOOKUP(E227,'PC Receitas'!$O$4:$P$14,2,FALSE)</f>
        <v>#N/A</v>
      </c>
    </row>
    <row r="228" spans="3:22" ht="19.5" customHeight="1" thickTop="1" thickBot="1" x14ac:dyDescent="0.3">
      <c r="C228" s="58"/>
      <c r="D228" s="58" t="str">
        <f>IF(C228&lt;&gt;"",TEXT(C228,"00")&amp;"/06/"&amp;'Configurações Básicas'!$P$5,"")</f>
        <v/>
      </c>
      <c r="E228" s="58"/>
      <c r="F228" s="58"/>
      <c r="G228" s="58"/>
      <c r="H228" s="58"/>
      <c r="I228" s="59"/>
      <c r="J228" s="193"/>
      <c r="K228" s="60"/>
      <c r="L228" s="60"/>
      <c r="M228" s="56">
        <f>M227+IF(AND(K228="Pago",OR(E228='PC Receitas'!$O$4,E228='PC Receitas'!$O$5,E228='PC Receitas'!$O$6)),I228,IF(AND(K228="Pago",OR(E228='PC Receitas'!$O$7,E228='PC Receitas'!$O$8,E228='PC Receitas'!$O$9,E228='PC Receitas'!$O$10,E228='PC Receitas'!$O$11,E228='PC Receitas'!$O$12,E228='PC Receitas'!$O$13,E228='PC Receitas'!$O$14)),-I228,0))</f>
        <v>12927.7</v>
      </c>
      <c r="R228" s="153" t="e">
        <f t="shared" si="12"/>
        <v>#N/A</v>
      </c>
      <c r="S228" s="150" t="e">
        <f t="shared" si="13"/>
        <v>#N/A</v>
      </c>
      <c r="T228" s="150" t="e">
        <f t="shared" si="14"/>
        <v>#N/A</v>
      </c>
      <c r="U228" s="150" t="e">
        <f t="shared" si="15"/>
        <v>#N/A</v>
      </c>
      <c r="V228" s="154" t="e">
        <f>VLOOKUP(E228,'PC Receitas'!$O$4:$P$14,2,FALSE)</f>
        <v>#N/A</v>
      </c>
    </row>
    <row r="229" spans="3:22" ht="19.5" customHeight="1" thickTop="1" thickBot="1" x14ac:dyDescent="0.3">
      <c r="C229" s="58"/>
      <c r="D229" s="58" t="str">
        <f>IF(C229&lt;&gt;"",TEXT(C229,"00")&amp;"/06/"&amp;'Configurações Básicas'!$P$5,"")</f>
        <v/>
      </c>
      <c r="E229" s="58"/>
      <c r="F229" s="58"/>
      <c r="G229" s="58"/>
      <c r="H229" s="58"/>
      <c r="I229" s="59"/>
      <c r="J229" s="193"/>
      <c r="K229" s="60"/>
      <c r="L229" s="60"/>
      <c r="M229" s="56">
        <f>M228+IF(AND(K229="Pago",OR(E229='PC Receitas'!$O$4,E229='PC Receitas'!$O$5,E229='PC Receitas'!$O$6)),I229,IF(AND(K229="Pago",OR(E229='PC Receitas'!$O$7,E229='PC Receitas'!$O$8,E229='PC Receitas'!$O$9,E229='PC Receitas'!$O$10,E229='PC Receitas'!$O$11,E229='PC Receitas'!$O$12,E229='PC Receitas'!$O$13,E229='PC Receitas'!$O$14)),-I229,0))</f>
        <v>12927.7</v>
      </c>
      <c r="R229" s="153" t="e">
        <f t="shared" si="12"/>
        <v>#N/A</v>
      </c>
      <c r="S229" s="150" t="e">
        <f t="shared" si="13"/>
        <v>#N/A</v>
      </c>
      <c r="T229" s="150" t="e">
        <f t="shared" si="14"/>
        <v>#N/A</v>
      </c>
      <c r="U229" s="150" t="e">
        <f t="shared" si="15"/>
        <v>#N/A</v>
      </c>
      <c r="V229" s="154" t="e">
        <f>VLOOKUP(E229,'PC Receitas'!$O$4:$P$14,2,FALSE)</f>
        <v>#N/A</v>
      </c>
    </row>
    <row r="230" spans="3:22" ht="19.5" customHeight="1" thickTop="1" thickBot="1" x14ac:dyDescent="0.3">
      <c r="C230" s="58"/>
      <c r="D230" s="58" t="str">
        <f>IF(C230&lt;&gt;"",TEXT(C230,"00")&amp;"/06/"&amp;'Configurações Básicas'!$P$5,"")</f>
        <v/>
      </c>
      <c r="E230" s="58"/>
      <c r="F230" s="58"/>
      <c r="G230" s="58"/>
      <c r="H230" s="58"/>
      <c r="I230" s="59"/>
      <c r="J230" s="193"/>
      <c r="K230" s="60"/>
      <c r="L230" s="60"/>
      <c r="M230" s="56">
        <f>M229+IF(AND(K230="Pago",OR(E230='PC Receitas'!$O$4,E230='PC Receitas'!$O$5,E230='PC Receitas'!$O$6)),I230,IF(AND(K230="Pago",OR(E230='PC Receitas'!$O$7,E230='PC Receitas'!$O$8,E230='PC Receitas'!$O$9,E230='PC Receitas'!$O$10,E230='PC Receitas'!$O$11,E230='PC Receitas'!$O$12,E230='PC Receitas'!$O$13,E230='PC Receitas'!$O$14)),-I230,0))</f>
        <v>12927.7</v>
      </c>
      <c r="R230" s="153" t="e">
        <f t="shared" si="12"/>
        <v>#N/A</v>
      </c>
      <c r="S230" s="150" t="e">
        <f t="shared" si="13"/>
        <v>#N/A</v>
      </c>
      <c r="T230" s="150" t="e">
        <f t="shared" si="14"/>
        <v>#N/A</v>
      </c>
      <c r="U230" s="150" t="e">
        <f t="shared" si="15"/>
        <v>#N/A</v>
      </c>
      <c r="V230" s="154" t="e">
        <f>VLOOKUP(E230,'PC Receitas'!$O$4:$P$14,2,FALSE)</f>
        <v>#N/A</v>
      </c>
    </row>
    <row r="231" spans="3:22" ht="19.5" customHeight="1" thickTop="1" thickBot="1" x14ac:dyDescent="0.3">
      <c r="C231" s="58"/>
      <c r="D231" s="58" t="str">
        <f>IF(C231&lt;&gt;"",TEXT(C231,"00")&amp;"/06/"&amp;'Configurações Básicas'!$P$5,"")</f>
        <v/>
      </c>
      <c r="E231" s="58"/>
      <c r="F231" s="58"/>
      <c r="G231" s="58"/>
      <c r="H231" s="58"/>
      <c r="I231" s="59"/>
      <c r="J231" s="193"/>
      <c r="K231" s="60"/>
      <c r="L231" s="60"/>
      <c r="M231" s="56">
        <f>M230+IF(AND(K231="Pago",OR(E231='PC Receitas'!$O$4,E231='PC Receitas'!$O$5,E231='PC Receitas'!$O$6)),I231,IF(AND(K231="Pago",OR(E231='PC Receitas'!$O$7,E231='PC Receitas'!$O$8,E231='PC Receitas'!$O$9,E231='PC Receitas'!$O$10,E231='PC Receitas'!$O$11,E231='PC Receitas'!$O$12,E231='PC Receitas'!$O$13,E231='PC Receitas'!$O$14)),-I231,0))</f>
        <v>12927.7</v>
      </c>
      <c r="R231" s="153" t="e">
        <f t="shared" si="12"/>
        <v>#N/A</v>
      </c>
      <c r="S231" s="150" t="e">
        <f t="shared" si="13"/>
        <v>#N/A</v>
      </c>
      <c r="T231" s="150" t="e">
        <f t="shared" si="14"/>
        <v>#N/A</v>
      </c>
      <c r="U231" s="150" t="e">
        <f t="shared" si="15"/>
        <v>#N/A</v>
      </c>
      <c r="V231" s="154" t="e">
        <f>VLOOKUP(E231,'PC Receitas'!$O$4:$P$14,2,FALSE)</f>
        <v>#N/A</v>
      </c>
    </row>
    <row r="232" spans="3:22" ht="19.5" customHeight="1" thickTop="1" thickBot="1" x14ac:dyDescent="0.3">
      <c r="C232" s="58"/>
      <c r="D232" s="58" t="str">
        <f>IF(C232&lt;&gt;"",TEXT(C232,"00")&amp;"/06/"&amp;'Configurações Básicas'!$P$5,"")</f>
        <v/>
      </c>
      <c r="E232" s="58"/>
      <c r="F232" s="58"/>
      <c r="G232" s="58"/>
      <c r="H232" s="58"/>
      <c r="I232" s="59"/>
      <c r="J232" s="193"/>
      <c r="K232" s="60"/>
      <c r="L232" s="60"/>
      <c r="M232" s="56">
        <f>M231+IF(AND(K232="Pago",OR(E232='PC Receitas'!$O$4,E232='PC Receitas'!$O$5,E232='PC Receitas'!$O$6)),I232,IF(AND(K232="Pago",OR(E232='PC Receitas'!$O$7,E232='PC Receitas'!$O$8,E232='PC Receitas'!$O$9,E232='PC Receitas'!$O$10,E232='PC Receitas'!$O$11,E232='PC Receitas'!$O$12,E232='PC Receitas'!$O$13,E232='PC Receitas'!$O$14)),-I232,0))</f>
        <v>12927.7</v>
      </c>
      <c r="R232" s="153" t="e">
        <f t="shared" si="12"/>
        <v>#N/A</v>
      </c>
      <c r="S232" s="150" t="e">
        <f t="shared" si="13"/>
        <v>#N/A</v>
      </c>
      <c r="T232" s="150" t="e">
        <f t="shared" si="14"/>
        <v>#N/A</v>
      </c>
      <c r="U232" s="150" t="e">
        <f t="shared" si="15"/>
        <v>#N/A</v>
      </c>
      <c r="V232" s="154" t="e">
        <f>VLOOKUP(E232,'PC Receitas'!$O$4:$P$14,2,FALSE)</f>
        <v>#N/A</v>
      </c>
    </row>
    <row r="233" spans="3:22" ht="19.5" customHeight="1" thickTop="1" thickBot="1" x14ac:dyDescent="0.3">
      <c r="C233" s="58"/>
      <c r="D233" s="58" t="str">
        <f>IF(C233&lt;&gt;"",TEXT(C233,"00")&amp;"/06/"&amp;'Configurações Básicas'!$P$5,"")</f>
        <v/>
      </c>
      <c r="E233" s="58"/>
      <c r="F233" s="58"/>
      <c r="G233" s="58"/>
      <c r="H233" s="58"/>
      <c r="I233" s="59"/>
      <c r="J233" s="193"/>
      <c r="K233" s="60"/>
      <c r="L233" s="60"/>
      <c r="M233" s="56">
        <f>M232+IF(AND(K233="Pago",OR(E233='PC Receitas'!$O$4,E233='PC Receitas'!$O$5,E233='PC Receitas'!$O$6)),I233,IF(AND(K233="Pago",OR(E233='PC Receitas'!$O$7,E233='PC Receitas'!$O$8,E233='PC Receitas'!$O$9,E233='PC Receitas'!$O$10,E233='PC Receitas'!$O$11,E233='PC Receitas'!$O$12,E233='PC Receitas'!$O$13,E233='PC Receitas'!$O$14)),-I233,0))</f>
        <v>12927.7</v>
      </c>
      <c r="R233" s="153" t="e">
        <f t="shared" si="12"/>
        <v>#N/A</v>
      </c>
      <c r="S233" s="150" t="e">
        <f t="shared" si="13"/>
        <v>#N/A</v>
      </c>
      <c r="T233" s="150" t="e">
        <f t="shared" si="14"/>
        <v>#N/A</v>
      </c>
      <c r="U233" s="150" t="e">
        <f t="shared" si="15"/>
        <v>#N/A</v>
      </c>
      <c r="V233" s="154" t="e">
        <f>VLOOKUP(E233,'PC Receitas'!$O$4:$P$14,2,FALSE)</f>
        <v>#N/A</v>
      </c>
    </row>
    <row r="234" spans="3:22" ht="19.5" customHeight="1" thickTop="1" thickBot="1" x14ac:dyDescent="0.3">
      <c r="C234" s="58"/>
      <c r="D234" s="58" t="str">
        <f>IF(C234&lt;&gt;"",TEXT(C234,"00")&amp;"/06/"&amp;'Configurações Básicas'!$P$5,"")</f>
        <v/>
      </c>
      <c r="E234" s="58"/>
      <c r="F234" s="58"/>
      <c r="G234" s="58"/>
      <c r="H234" s="58"/>
      <c r="I234" s="59"/>
      <c r="J234" s="193"/>
      <c r="K234" s="60"/>
      <c r="L234" s="60"/>
      <c r="M234" s="56">
        <f>M233+IF(AND(K234="Pago",OR(E234='PC Receitas'!$O$4,E234='PC Receitas'!$O$5,E234='PC Receitas'!$O$6)),I234,IF(AND(K234="Pago",OR(E234='PC Receitas'!$O$7,E234='PC Receitas'!$O$8,E234='PC Receitas'!$O$9,E234='PC Receitas'!$O$10,E234='PC Receitas'!$O$11,E234='PC Receitas'!$O$12,E234='PC Receitas'!$O$13,E234='PC Receitas'!$O$14)),-I234,0))</f>
        <v>12927.7</v>
      </c>
      <c r="R234" s="153" t="e">
        <f t="shared" si="12"/>
        <v>#N/A</v>
      </c>
      <c r="S234" s="150" t="e">
        <f t="shared" si="13"/>
        <v>#N/A</v>
      </c>
      <c r="T234" s="150" t="e">
        <f t="shared" si="14"/>
        <v>#N/A</v>
      </c>
      <c r="U234" s="150" t="e">
        <f t="shared" si="15"/>
        <v>#N/A</v>
      </c>
      <c r="V234" s="154" t="e">
        <f>VLOOKUP(E234,'PC Receitas'!$O$4:$P$14,2,FALSE)</f>
        <v>#N/A</v>
      </c>
    </row>
    <row r="235" spans="3:22" ht="19.5" customHeight="1" thickTop="1" thickBot="1" x14ac:dyDescent="0.3">
      <c r="C235" s="58"/>
      <c r="D235" s="58" t="str">
        <f>IF(C235&lt;&gt;"",TEXT(C235,"00")&amp;"/06/"&amp;'Configurações Básicas'!$P$5,"")</f>
        <v/>
      </c>
      <c r="E235" s="58"/>
      <c r="F235" s="58"/>
      <c r="G235" s="58"/>
      <c r="H235" s="58"/>
      <c r="I235" s="59"/>
      <c r="J235" s="193"/>
      <c r="K235" s="60"/>
      <c r="L235" s="60"/>
      <c r="M235" s="56">
        <f>M234+IF(AND(K235="Pago",OR(E235='PC Receitas'!$O$4,E235='PC Receitas'!$O$5,E235='PC Receitas'!$O$6)),I235,IF(AND(K235="Pago",OR(E235='PC Receitas'!$O$7,E235='PC Receitas'!$O$8,E235='PC Receitas'!$O$9,E235='PC Receitas'!$O$10,E235='PC Receitas'!$O$11,E235='PC Receitas'!$O$12,E235='PC Receitas'!$O$13,E235='PC Receitas'!$O$14)),-I235,0))</f>
        <v>12927.7</v>
      </c>
      <c r="R235" s="153" t="e">
        <f t="shared" si="12"/>
        <v>#N/A</v>
      </c>
      <c r="S235" s="150" t="e">
        <f t="shared" si="13"/>
        <v>#N/A</v>
      </c>
      <c r="T235" s="150" t="e">
        <f t="shared" si="14"/>
        <v>#N/A</v>
      </c>
      <c r="U235" s="150" t="e">
        <f t="shared" si="15"/>
        <v>#N/A</v>
      </c>
      <c r="V235" s="154" t="e">
        <f>VLOOKUP(E235,'PC Receitas'!$O$4:$P$14,2,FALSE)</f>
        <v>#N/A</v>
      </c>
    </row>
    <row r="236" spans="3:22" ht="19.5" customHeight="1" thickTop="1" thickBot="1" x14ac:dyDescent="0.3">
      <c r="C236" s="58"/>
      <c r="D236" s="58" t="str">
        <f>IF(C236&lt;&gt;"",TEXT(C236,"00")&amp;"/06/"&amp;'Configurações Básicas'!$P$5,"")</f>
        <v/>
      </c>
      <c r="E236" s="58"/>
      <c r="F236" s="58"/>
      <c r="G236" s="58"/>
      <c r="H236" s="58"/>
      <c r="I236" s="59"/>
      <c r="J236" s="193"/>
      <c r="K236" s="60"/>
      <c r="L236" s="60"/>
      <c r="M236" s="56">
        <f>M235+IF(AND(K236="Pago",OR(E236='PC Receitas'!$O$4,E236='PC Receitas'!$O$5,E236='PC Receitas'!$O$6)),I236,IF(AND(K236="Pago",OR(E236='PC Receitas'!$O$7,E236='PC Receitas'!$O$8,E236='PC Receitas'!$O$9,E236='PC Receitas'!$O$10,E236='PC Receitas'!$O$11,E236='PC Receitas'!$O$12,E236='PC Receitas'!$O$13,E236='PC Receitas'!$O$14)),-I236,0))</f>
        <v>12927.7</v>
      </c>
      <c r="R236" s="153" t="e">
        <f t="shared" si="12"/>
        <v>#N/A</v>
      </c>
      <c r="S236" s="150" t="e">
        <f t="shared" si="13"/>
        <v>#N/A</v>
      </c>
      <c r="T236" s="150" t="e">
        <f t="shared" si="14"/>
        <v>#N/A</v>
      </c>
      <c r="U236" s="150" t="e">
        <f t="shared" si="15"/>
        <v>#N/A</v>
      </c>
      <c r="V236" s="154" t="e">
        <f>VLOOKUP(E236,'PC Receitas'!$O$4:$P$14,2,FALSE)</f>
        <v>#N/A</v>
      </c>
    </row>
    <row r="237" spans="3:22" ht="19.5" customHeight="1" thickTop="1" thickBot="1" x14ac:dyDescent="0.3">
      <c r="C237" s="58"/>
      <c r="D237" s="58" t="str">
        <f>IF(C237&lt;&gt;"",TEXT(C237,"00")&amp;"/06/"&amp;'Configurações Básicas'!$P$5,"")</f>
        <v/>
      </c>
      <c r="E237" s="58"/>
      <c r="F237" s="58"/>
      <c r="G237" s="58"/>
      <c r="H237" s="58"/>
      <c r="I237" s="59"/>
      <c r="J237" s="193"/>
      <c r="K237" s="60"/>
      <c r="L237" s="60"/>
      <c r="M237" s="56">
        <f>M236+IF(AND(K237="Pago",OR(E237='PC Receitas'!$O$4,E237='PC Receitas'!$O$5,E237='PC Receitas'!$O$6)),I237,IF(AND(K237="Pago",OR(E237='PC Receitas'!$O$7,E237='PC Receitas'!$O$8,E237='PC Receitas'!$O$9,E237='PC Receitas'!$O$10,E237='PC Receitas'!$O$11,E237='PC Receitas'!$O$12,E237='PC Receitas'!$O$13,E237='PC Receitas'!$O$14)),-I237,0))</f>
        <v>12927.7</v>
      </c>
      <c r="R237" s="153" t="e">
        <f t="shared" si="12"/>
        <v>#N/A</v>
      </c>
      <c r="S237" s="150" t="e">
        <f t="shared" si="13"/>
        <v>#N/A</v>
      </c>
      <c r="T237" s="150" t="e">
        <f t="shared" si="14"/>
        <v>#N/A</v>
      </c>
      <c r="U237" s="150" t="e">
        <f t="shared" si="15"/>
        <v>#N/A</v>
      </c>
      <c r="V237" s="154" t="e">
        <f>VLOOKUP(E237,'PC Receitas'!$O$4:$P$14,2,FALSE)</f>
        <v>#N/A</v>
      </c>
    </row>
    <row r="238" spans="3:22" ht="19.5" customHeight="1" thickTop="1" thickBot="1" x14ac:dyDescent="0.3">
      <c r="C238" s="58"/>
      <c r="D238" s="58" t="str">
        <f>IF(C238&lt;&gt;"",TEXT(C238,"00")&amp;"/06/"&amp;'Configurações Básicas'!$P$5,"")</f>
        <v/>
      </c>
      <c r="E238" s="58"/>
      <c r="F238" s="58"/>
      <c r="G238" s="58"/>
      <c r="H238" s="58"/>
      <c r="I238" s="59"/>
      <c r="J238" s="193"/>
      <c r="K238" s="60"/>
      <c r="L238" s="60"/>
      <c r="M238" s="56">
        <f>M237+IF(AND(K238="Pago",OR(E238='PC Receitas'!$O$4,E238='PC Receitas'!$O$5,E238='PC Receitas'!$O$6)),I238,IF(AND(K238="Pago",OR(E238='PC Receitas'!$O$7,E238='PC Receitas'!$O$8,E238='PC Receitas'!$O$9,E238='PC Receitas'!$O$10,E238='PC Receitas'!$O$11,E238='PC Receitas'!$O$12,E238='PC Receitas'!$O$13,E238='PC Receitas'!$O$14)),-I238,0))</f>
        <v>12927.7</v>
      </c>
      <c r="R238" s="153" t="e">
        <f t="shared" si="12"/>
        <v>#N/A</v>
      </c>
      <c r="S238" s="150" t="e">
        <f t="shared" si="13"/>
        <v>#N/A</v>
      </c>
      <c r="T238" s="150" t="e">
        <f t="shared" si="14"/>
        <v>#N/A</v>
      </c>
      <c r="U238" s="150" t="e">
        <f t="shared" si="15"/>
        <v>#N/A</v>
      </c>
      <c r="V238" s="154" t="e">
        <f>VLOOKUP(E238,'PC Receitas'!$O$4:$P$14,2,FALSE)</f>
        <v>#N/A</v>
      </c>
    </row>
    <row r="239" spans="3:22" ht="19.5" customHeight="1" thickTop="1" thickBot="1" x14ac:dyDescent="0.3">
      <c r="C239" s="58"/>
      <c r="D239" s="58" t="str">
        <f>IF(C239&lt;&gt;"",TEXT(C239,"00")&amp;"/06/"&amp;'Configurações Básicas'!$P$5,"")</f>
        <v/>
      </c>
      <c r="E239" s="58"/>
      <c r="F239" s="58"/>
      <c r="G239" s="58"/>
      <c r="H239" s="58"/>
      <c r="I239" s="59"/>
      <c r="J239" s="193"/>
      <c r="K239" s="60"/>
      <c r="L239" s="60"/>
      <c r="M239" s="56">
        <f>M238+IF(AND(K239="Pago",OR(E239='PC Receitas'!$O$4,E239='PC Receitas'!$O$5,E239='PC Receitas'!$O$6)),I239,IF(AND(K239="Pago",OR(E239='PC Receitas'!$O$7,E239='PC Receitas'!$O$8,E239='PC Receitas'!$O$9,E239='PC Receitas'!$O$10,E239='PC Receitas'!$O$11,E239='PC Receitas'!$O$12,E239='PC Receitas'!$O$13,E239='PC Receitas'!$O$14)),-I239,0))</f>
        <v>12927.7</v>
      </c>
      <c r="R239" s="153" t="e">
        <f t="shared" si="12"/>
        <v>#N/A</v>
      </c>
      <c r="S239" s="150" t="e">
        <f t="shared" si="13"/>
        <v>#N/A</v>
      </c>
      <c r="T239" s="150" t="e">
        <f t="shared" si="14"/>
        <v>#N/A</v>
      </c>
      <c r="U239" s="150" t="e">
        <f t="shared" si="15"/>
        <v>#N/A</v>
      </c>
      <c r="V239" s="154" t="e">
        <f>VLOOKUP(E239,'PC Receitas'!$O$4:$P$14,2,FALSE)</f>
        <v>#N/A</v>
      </c>
    </row>
    <row r="240" spans="3:22" ht="19.5" customHeight="1" thickTop="1" thickBot="1" x14ac:dyDescent="0.3">
      <c r="C240" s="58"/>
      <c r="D240" s="58" t="str">
        <f>IF(C240&lt;&gt;"",TEXT(C240,"00")&amp;"/06/"&amp;'Configurações Básicas'!$P$5,"")</f>
        <v/>
      </c>
      <c r="E240" s="58"/>
      <c r="F240" s="58"/>
      <c r="G240" s="58"/>
      <c r="H240" s="58"/>
      <c r="I240" s="59"/>
      <c r="J240" s="193"/>
      <c r="K240" s="60"/>
      <c r="L240" s="60"/>
      <c r="M240" s="56">
        <f>M239+IF(AND(K240="Pago",OR(E240='PC Receitas'!$O$4,E240='PC Receitas'!$O$5,E240='PC Receitas'!$O$6)),I240,IF(AND(K240="Pago",OR(E240='PC Receitas'!$O$7,E240='PC Receitas'!$O$8,E240='PC Receitas'!$O$9,E240='PC Receitas'!$O$10,E240='PC Receitas'!$O$11,E240='PC Receitas'!$O$12,E240='PC Receitas'!$O$13,E240='PC Receitas'!$O$14)),-I240,0))</f>
        <v>12927.7</v>
      </c>
      <c r="R240" s="153" t="e">
        <f t="shared" si="12"/>
        <v>#N/A</v>
      </c>
      <c r="S240" s="150" t="e">
        <f t="shared" si="13"/>
        <v>#N/A</v>
      </c>
      <c r="T240" s="150" t="e">
        <f t="shared" si="14"/>
        <v>#N/A</v>
      </c>
      <c r="U240" s="150" t="e">
        <f t="shared" si="15"/>
        <v>#N/A</v>
      </c>
      <c r="V240" s="154" t="e">
        <f>VLOOKUP(E240,'PC Receitas'!$O$4:$P$14,2,FALSE)</f>
        <v>#N/A</v>
      </c>
    </row>
    <row r="241" spans="3:22" ht="19.5" customHeight="1" thickTop="1" thickBot="1" x14ac:dyDescent="0.3">
      <c r="C241" s="58"/>
      <c r="D241" s="58" t="str">
        <f>IF(C241&lt;&gt;"",TEXT(C241,"00")&amp;"/06/"&amp;'Configurações Básicas'!$P$5,"")</f>
        <v/>
      </c>
      <c r="E241" s="58"/>
      <c r="F241" s="58"/>
      <c r="G241" s="58"/>
      <c r="H241" s="58"/>
      <c r="I241" s="59"/>
      <c r="J241" s="193"/>
      <c r="K241" s="60"/>
      <c r="L241" s="60"/>
      <c r="M241" s="56">
        <f>M240+IF(AND(K241="Pago",OR(E241='PC Receitas'!$O$4,E241='PC Receitas'!$O$5,E241='PC Receitas'!$O$6)),I241,IF(AND(K241="Pago",OR(E241='PC Receitas'!$O$7,E241='PC Receitas'!$O$8,E241='PC Receitas'!$O$9,E241='PC Receitas'!$O$10,E241='PC Receitas'!$O$11,E241='PC Receitas'!$O$12,E241='PC Receitas'!$O$13,E241='PC Receitas'!$O$14)),-I241,0))</f>
        <v>12927.7</v>
      </c>
      <c r="R241" s="153" t="e">
        <f t="shared" si="12"/>
        <v>#N/A</v>
      </c>
      <c r="S241" s="150" t="e">
        <f t="shared" si="13"/>
        <v>#N/A</v>
      </c>
      <c r="T241" s="150" t="e">
        <f t="shared" si="14"/>
        <v>#N/A</v>
      </c>
      <c r="U241" s="150" t="e">
        <f t="shared" si="15"/>
        <v>#N/A</v>
      </c>
      <c r="V241" s="154" t="e">
        <f>VLOOKUP(E241,'PC Receitas'!$O$4:$P$14,2,FALSE)</f>
        <v>#N/A</v>
      </c>
    </row>
    <row r="242" spans="3:22" ht="19.5" customHeight="1" thickTop="1" thickBot="1" x14ac:dyDescent="0.3">
      <c r="C242" s="58"/>
      <c r="D242" s="58" t="str">
        <f>IF(C242&lt;&gt;"",TEXT(C242,"00")&amp;"/06/"&amp;'Configurações Básicas'!$P$5,"")</f>
        <v/>
      </c>
      <c r="E242" s="58"/>
      <c r="F242" s="58"/>
      <c r="G242" s="58"/>
      <c r="H242" s="58"/>
      <c r="I242" s="59"/>
      <c r="J242" s="193"/>
      <c r="K242" s="60"/>
      <c r="L242" s="60"/>
      <c r="M242" s="56">
        <f>M241+IF(AND(K242="Pago",OR(E242='PC Receitas'!$O$4,E242='PC Receitas'!$O$5,E242='PC Receitas'!$O$6)),I242,IF(AND(K242="Pago",OR(E242='PC Receitas'!$O$7,E242='PC Receitas'!$O$8,E242='PC Receitas'!$O$9,E242='PC Receitas'!$O$10,E242='PC Receitas'!$O$11,E242='PC Receitas'!$O$12,E242='PC Receitas'!$O$13,E242='PC Receitas'!$O$14)),-I242,0))</f>
        <v>12927.7</v>
      </c>
      <c r="R242" s="153" t="e">
        <f t="shared" si="12"/>
        <v>#N/A</v>
      </c>
      <c r="S242" s="150" t="e">
        <f t="shared" si="13"/>
        <v>#N/A</v>
      </c>
      <c r="T242" s="150" t="e">
        <f t="shared" si="14"/>
        <v>#N/A</v>
      </c>
      <c r="U242" s="150" t="e">
        <f t="shared" si="15"/>
        <v>#N/A</v>
      </c>
      <c r="V242" s="154" t="e">
        <f>VLOOKUP(E242,'PC Receitas'!$O$4:$P$14,2,FALSE)</f>
        <v>#N/A</v>
      </c>
    </row>
    <row r="243" spans="3:22" ht="19.5" customHeight="1" thickTop="1" thickBot="1" x14ac:dyDescent="0.3">
      <c r="C243" s="58"/>
      <c r="D243" s="58" t="str">
        <f>IF(C243&lt;&gt;"",TEXT(C243,"00")&amp;"/06/"&amp;'Configurações Básicas'!$P$5,"")</f>
        <v/>
      </c>
      <c r="E243" s="58"/>
      <c r="F243" s="58"/>
      <c r="G243" s="58"/>
      <c r="H243" s="58"/>
      <c r="I243" s="59"/>
      <c r="J243" s="193"/>
      <c r="K243" s="60"/>
      <c r="L243" s="60"/>
      <c r="M243" s="56">
        <f>M242+IF(AND(K243="Pago",OR(E243='PC Receitas'!$O$4,E243='PC Receitas'!$O$5,E243='PC Receitas'!$O$6)),I243,IF(AND(K243="Pago",OR(E243='PC Receitas'!$O$7,E243='PC Receitas'!$O$8,E243='PC Receitas'!$O$9,E243='PC Receitas'!$O$10,E243='PC Receitas'!$O$11,E243='PC Receitas'!$O$12,E243='PC Receitas'!$O$13,E243='PC Receitas'!$O$14)),-I243,0))</f>
        <v>12927.7</v>
      </c>
      <c r="R243" s="153" t="e">
        <f t="shared" si="12"/>
        <v>#N/A</v>
      </c>
      <c r="S243" s="150" t="e">
        <f t="shared" si="13"/>
        <v>#N/A</v>
      </c>
      <c r="T243" s="150" t="e">
        <f t="shared" si="14"/>
        <v>#N/A</v>
      </c>
      <c r="U243" s="150" t="e">
        <f t="shared" si="15"/>
        <v>#N/A</v>
      </c>
      <c r="V243" s="154" t="e">
        <f>VLOOKUP(E243,'PC Receitas'!$O$4:$P$14,2,FALSE)</f>
        <v>#N/A</v>
      </c>
    </row>
    <row r="244" spans="3:22" ht="19.5" customHeight="1" thickTop="1" thickBot="1" x14ac:dyDescent="0.3">
      <c r="C244" s="58"/>
      <c r="D244" s="58" t="str">
        <f>IF(C244&lt;&gt;"",TEXT(C244,"00")&amp;"/06/"&amp;'Configurações Básicas'!$P$5,"")</f>
        <v/>
      </c>
      <c r="E244" s="58"/>
      <c r="F244" s="58"/>
      <c r="G244" s="58"/>
      <c r="H244" s="58"/>
      <c r="I244" s="59"/>
      <c r="J244" s="193"/>
      <c r="K244" s="60"/>
      <c r="L244" s="60"/>
      <c r="M244" s="56">
        <f>M243+IF(AND(K244="Pago",OR(E244='PC Receitas'!$O$4,E244='PC Receitas'!$O$5,E244='PC Receitas'!$O$6)),I244,IF(AND(K244="Pago",OR(E244='PC Receitas'!$O$7,E244='PC Receitas'!$O$8,E244='PC Receitas'!$O$9,E244='PC Receitas'!$O$10,E244='PC Receitas'!$O$11,E244='PC Receitas'!$O$12,E244='PC Receitas'!$O$13,E244='PC Receitas'!$O$14)),-I244,0))</f>
        <v>12927.7</v>
      </c>
      <c r="R244" s="153" t="e">
        <f t="shared" si="12"/>
        <v>#N/A</v>
      </c>
      <c r="S244" s="150" t="e">
        <f t="shared" si="13"/>
        <v>#N/A</v>
      </c>
      <c r="T244" s="150" t="e">
        <f t="shared" si="14"/>
        <v>#N/A</v>
      </c>
      <c r="U244" s="150" t="e">
        <f t="shared" si="15"/>
        <v>#N/A</v>
      </c>
      <c r="V244" s="154" t="e">
        <f>VLOOKUP(E244,'PC Receitas'!$O$4:$P$14,2,FALSE)</f>
        <v>#N/A</v>
      </c>
    </row>
    <row r="245" spans="3:22" ht="19.5" customHeight="1" thickTop="1" thickBot="1" x14ac:dyDescent="0.3">
      <c r="C245" s="58"/>
      <c r="D245" s="58" t="str">
        <f>IF(C245&lt;&gt;"",TEXT(C245,"00")&amp;"/06/"&amp;'Configurações Básicas'!$P$5,"")</f>
        <v/>
      </c>
      <c r="E245" s="58"/>
      <c r="F245" s="58"/>
      <c r="G245" s="58"/>
      <c r="H245" s="58"/>
      <c r="I245" s="59"/>
      <c r="J245" s="193"/>
      <c r="K245" s="60"/>
      <c r="L245" s="60"/>
      <c r="M245" s="56">
        <f>M244+IF(AND(K245="Pago",OR(E245='PC Receitas'!$O$4,E245='PC Receitas'!$O$5,E245='PC Receitas'!$O$6)),I245,IF(AND(K245="Pago",OR(E245='PC Receitas'!$O$7,E245='PC Receitas'!$O$8,E245='PC Receitas'!$O$9,E245='PC Receitas'!$O$10,E245='PC Receitas'!$O$11,E245='PC Receitas'!$O$12,E245='PC Receitas'!$O$13,E245='PC Receitas'!$O$14)),-I245,0))</f>
        <v>12927.7</v>
      </c>
      <c r="R245" s="153" t="e">
        <f t="shared" si="12"/>
        <v>#N/A</v>
      </c>
      <c r="S245" s="150" t="e">
        <f t="shared" si="13"/>
        <v>#N/A</v>
      </c>
      <c r="T245" s="150" t="e">
        <f t="shared" si="14"/>
        <v>#N/A</v>
      </c>
      <c r="U245" s="150" t="e">
        <f t="shared" si="15"/>
        <v>#N/A</v>
      </c>
      <c r="V245" s="154" t="e">
        <f>VLOOKUP(E245,'PC Receitas'!$O$4:$P$14,2,FALSE)</f>
        <v>#N/A</v>
      </c>
    </row>
    <row r="246" spans="3:22" ht="19.5" customHeight="1" thickTop="1" thickBot="1" x14ac:dyDescent="0.3">
      <c r="C246" s="58"/>
      <c r="D246" s="58" t="str">
        <f>IF(C246&lt;&gt;"",TEXT(C246,"00")&amp;"/06/"&amp;'Configurações Básicas'!$P$5,"")</f>
        <v/>
      </c>
      <c r="E246" s="58"/>
      <c r="F246" s="58"/>
      <c r="G246" s="58"/>
      <c r="H246" s="58"/>
      <c r="I246" s="59"/>
      <c r="J246" s="193"/>
      <c r="K246" s="60"/>
      <c r="L246" s="60"/>
      <c r="M246" s="56">
        <f>M245+IF(AND(K246="Pago",OR(E246='PC Receitas'!$O$4,E246='PC Receitas'!$O$5,E246='PC Receitas'!$O$6)),I246,IF(AND(K246="Pago",OR(E246='PC Receitas'!$O$7,E246='PC Receitas'!$O$8,E246='PC Receitas'!$O$9,E246='PC Receitas'!$O$10,E246='PC Receitas'!$O$11,E246='PC Receitas'!$O$12,E246='PC Receitas'!$O$13,E246='PC Receitas'!$O$14)),-I246,0))</f>
        <v>12927.7</v>
      </c>
      <c r="R246" s="153" t="e">
        <f t="shared" si="12"/>
        <v>#N/A</v>
      </c>
      <c r="S246" s="150" t="e">
        <f t="shared" si="13"/>
        <v>#N/A</v>
      </c>
      <c r="T246" s="150" t="e">
        <f t="shared" si="14"/>
        <v>#N/A</v>
      </c>
      <c r="U246" s="150" t="e">
        <f t="shared" si="15"/>
        <v>#N/A</v>
      </c>
      <c r="V246" s="154" t="e">
        <f>VLOOKUP(E246,'PC Receitas'!$O$4:$P$14,2,FALSE)</f>
        <v>#N/A</v>
      </c>
    </row>
    <row r="247" spans="3:22" ht="19.5" customHeight="1" thickTop="1" thickBot="1" x14ac:dyDescent="0.3">
      <c r="C247" s="58"/>
      <c r="D247" s="58" t="str">
        <f>IF(C247&lt;&gt;"",TEXT(C247,"00")&amp;"/06/"&amp;'Configurações Básicas'!$P$5,"")</f>
        <v/>
      </c>
      <c r="E247" s="58"/>
      <c r="F247" s="58"/>
      <c r="G247" s="58"/>
      <c r="H247" s="58"/>
      <c r="I247" s="59"/>
      <c r="J247" s="193"/>
      <c r="K247" s="60"/>
      <c r="L247" s="60"/>
      <c r="M247" s="56">
        <f>M246+IF(AND(K247="Pago",OR(E247='PC Receitas'!$O$4,E247='PC Receitas'!$O$5,E247='PC Receitas'!$O$6)),I247,IF(AND(K247="Pago",OR(E247='PC Receitas'!$O$7,E247='PC Receitas'!$O$8,E247='PC Receitas'!$O$9,E247='PC Receitas'!$O$10,E247='PC Receitas'!$O$11,E247='PC Receitas'!$O$12,E247='PC Receitas'!$O$13,E247='PC Receitas'!$O$14)),-I247,0))</f>
        <v>12927.7</v>
      </c>
      <c r="R247" s="153" t="e">
        <f t="shared" si="12"/>
        <v>#N/A</v>
      </c>
      <c r="S247" s="150" t="e">
        <f t="shared" si="13"/>
        <v>#N/A</v>
      </c>
      <c r="T247" s="150" t="e">
        <f t="shared" si="14"/>
        <v>#N/A</v>
      </c>
      <c r="U247" s="150" t="e">
        <f t="shared" si="15"/>
        <v>#N/A</v>
      </c>
      <c r="V247" s="154" t="e">
        <f>VLOOKUP(E247,'PC Receitas'!$O$4:$P$14,2,FALSE)</f>
        <v>#N/A</v>
      </c>
    </row>
    <row r="248" spans="3:22" ht="19.5" customHeight="1" thickTop="1" thickBot="1" x14ac:dyDescent="0.3">
      <c r="C248" s="58"/>
      <c r="D248" s="58" t="str">
        <f>IF(C248&lt;&gt;"",TEXT(C248,"00")&amp;"/06/"&amp;'Configurações Básicas'!$P$5,"")</f>
        <v/>
      </c>
      <c r="E248" s="58"/>
      <c r="F248" s="58"/>
      <c r="G248" s="58"/>
      <c r="H248" s="58"/>
      <c r="I248" s="59"/>
      <c r="J248" s="193"/>
      <c r="K248" s="60"/>
      <c r="L248" s="60"/>
      <c r="M248" s="56">
        <f>M247+IF(AND(K248="Pago",OR(E248='PC Receitas'!$O$4,E248='PC Receitas'!$O$5,E248='PC Receitas'!$O$6)),I248,IF(AND(K248="Pago",OR(E248='PC Receitas'!$O$7,E248='PC Receitas'!$O$8,E248='PC Receitas'!$O$9,E248='PC Receitas'!$O$10,E248='PC Receitas'!$O$11,E248='PC Receitas'!$O$12,E248='PC Receitas'!$O$13,E248='PC Receitas'!$O$14)),-I248,0))</f>
        <v>12927.7</v>
      </c>
      <c r="R248" s="153" t="e">
        <f t="shared" si="12"/>
        <v>#N/A</v>
      </c>
      <c r="S248" s="150" t="e">
        <f t="shared" si="13"/>
        <v>#N/A</v>
      </c>
      <c r="T248" s="150" t="e">
        <f t="shared" si="14"/>
        <v>#N/A</v>
      </c>
      <c r="U248" s="150" t="e">
        <f t="shared" si="15"/>
        <v>#N/A</v>
      </c>
      <c r="V248" s="154" t="e">
        <f>VLOOKUP(E248,'PC Receitas'!$O$4:$P$14,2,FALSE)</f>
        <v>#N/A</v>
      </c>
    </row>
    <row r="249" spans="3:22" ht="19.5" customHeight="1" thickTop="1" thickBot="1" x14ac:dyDescent="0.3">
      <c r="C249" s="58"/>
      <c r="D249" s="58" t="str">
        <f>IF(C249&lt;&gt;"",TEXT(C249,"00")&amp;"/06/"&amp;'Configurações Básicas'!$P$5,"")</f>
        <v/>
      </c>
      <c r="E249" s="58"/>
      <c r="F249" s="58"/>
      <c r="G249" s="58"/>
      <c r="H249" s="58"/>
      <c r="I249" s="59"/>
      <c r="J249" s="193"/>
      <c r="K249" s="60"/>
      <c r="L249" s="60"/>
      <c r="M249" s="56">
        <f>M248+IF(AND(K249="Pago",OR(E249='PC Receitas'!$O$4,E249='PC Receitas'!$O$5,E249='PC Receitas'!$O$6)),I249,IF(AND(K249="Pago",OR(E249='PC Receitas'!$O$7,E249='PC Receitas'!$O$8,E249='PC Receitas'!$O$9,E249='PC Receitas'!$O$10,E249='PC Receitas'!$O$11,E249='PC Receitas'!$O$12,E249='PC Receitas'!$O$13,E249='PC Receitas'!$O$14)),-I249,0))</f>
        <v>12927.7</v>
      </c>
      <c r="R249" s="153" t="e">
        <f t="shared" si="12"/>
        <v>#N/A</v>
      </c>
      <c r="S249" s="150" t="e">
        <f t="shared" si="13"/>
        <v>#N/A</v>
      </c>
      <c r="T249" s="150" t="e">
        <f t="shared" si="14"/>
        <v>#N/A</v>
      </c>
      <c r="U249" s="150" t="e">
        <f t="shared" si="15"/>
        <v>#N/A</v>
      </c>
      <c r="V249" s="154" t="e">
        <f>VLOOKUP(E249,'PC Receitas'!$O$4:$P$14,2,FALSE)</f>
        <v>#N/A</v>
      </c>
    </row>
    <row r="250" spans="3:22" ht="19.5" customHeight="1" thickTop="1" thickBot="1" x14ac:dyDescent="0.3">
      <c r="C250" s="58"/>
      <c r="D250" s="58" t="str">
        <f>IF(C250&lt;&gt;"",TEXT(C250,"00")&amp;"/06/"&amp;'Configurações Básicas'!$P$5,"")</f>
        <v/>
      </c>
      <c r="E250" s="58"/>
      <c r="F250" s="58"/>
      <c r="G250" s="58"/>
      <c r="H250" s="58"/>
      <c r="I250" s="59"/>
      <c r="J250" s="193"/>
      <c r="K250" s="60"/>
      <c r="L250" s="60"/>
      <c r="M250" s="56">
        <f>M249+IF(AND(K250="Pago",OR(E250='PC Receitas'!$O$4,E250='PC Receitas'!$O$5,E250='PC Receitas'!$O$6)),I250,IF(AND(K250="Pago",OR(E250='PC Receitas'!$O$7,E250='PC Receitas'!$O$8,E250='PC Receitas'!$O$9,E250='PC Receitas'!$O$10,E250='PC Receitas'!$O$11,E250='PC Receitas'!$O$12,E250='PC Receitas'!$O$13,E250='PC Receitas'!$O$14)),-I250,0))</f>
        <v>12927.7</v>
      </c>
      <c r="R250" s="153" t="e">
        <f t="shared" si="12"/>
        <v>#N/A</v>
      </c>
      <c r="S250" s="150" t="e">
        <f t="shared" si="13"/>
        <v>#N/A</v>
      </c>
      <c r="T250" s="150" t="e">
        <f t="shared" si="14"/>
        <v>#N/A</v>
      </c>
      <c r="U250" s="150" t="e">
        <f t="shared" si="15"/>
        <v>#N/A</v>
      </c>
      <c r="V250" s="154" t="e">
        <f>VLOOKUP(E250,'PC Receitas'!$O$4:$P$14,2,FALSE)</f>
        <v>#N/A</v>
      </c>
    </row>
    <row r="251" spans="3:22" ht="19.5" customHeight="1" thickTop="1" thickBot="1" x14ac:dyDescent="0.3">
      <c r="C251" s="58"/>
      <c r="D251" s="58" t="str">
        <f>IF(C251&lt;&gt;"",TEXT(C251,"00")&amp;"/06/"&amp;'Configurações Básicas'!$P$5,"")</f>
        <v/>
      </c>
      <c r="E251" s="58"/>
      <c r="F251" s="58"/>
      <c r="G251" s="58"/>
      <c r="H251" s="58"/>
      <c r="I251" s="59"/>
      <c r="J251" s="193"/>
      <c r="K251" s="60"/>
      <c r="L251" s="60"/>
      <c r="M251" s="56">
        <f>M250+IF(AND(K251="Pago",OR(E251='PC Receitas'!$O$4,E251='PC Receitas'!$O$5,E251='PC Receitas'!$O$6)),I251,IF(AND(K251="Pago",OR(E251='PC Receitas'!$O$7,E251='PC Receitas'!$O$8,E251='PC Receitas'!$O$9,E251='PC Receitas'!$O$10,E251='PC Receitas'!$O$11,E251='PC Receitas'!$O$12,E251='PC Receitas'!$O$13,E251='PC Receitas'!$O$14)),-I251,0))</f>
        <v>12927.7</v>
      </c>
      <c r="R251" s="153" t="e">
        <f t="shared" si="12"/>
        <v>#N/A</v>
      </c>
      <c r="S251" s="150" t="e">
        <f t="shared" si="13"/>
        <v>#N/A</v>
      </c>
      <c r="T251" s="150" t="e">
        <f t="shared" si="14"/>
        <v>#N/A</v>
      </c>
      <c r="U251" s="150" t="e">
        <f t="shared" si="15"/>
        <v>#N/A</v>
      </c>
      <c r="V251" s="154" t="e">
        <f>VLOOKUP(E251,'PC Receitas'!$O$4:$P$14,2,FALSE)</f>
        <v>#N/A</v>
      </c>
    </row>
    <row r="252" spans="3:22" ht="19.5" customHeight="1" thickTop="1" thickBot="1" x14ac:dyDescent="0.3">
      <c r="C252" s="58"/>
      <c r="D252" s="58" t="str">
        <f>IF(C252&lt;&gt;"",TEXT(C252,"00")&amp;"/06/"&amp;'Configurações Básicas'!$P$5,"")</f>
        <v/>
      </c>
      <c r="E252" s="58"/>
      <c r="F252" s="58"/>
      <c r="G252" s="58"/>
      <c r="H252" s="58"/>
      <c r="I252" s="59"/>
      <c r="J252" s="193"/>
      <c r="K252" s="60"/>
      <c r="L252" s="60"/>
      <c r="M252" s="56">
        <f>M251+IF(AND(K252="Pago",OR(E252='PC Receitas'!$O$4,E252='PC Receitas'!$O$5,E252='PC Receitas'!$O$6)),I252,IF(AND(K252="Pago",OR(E252='PC Receitas'!$O$7,E252='PC Receitas'!$O$8,E252='PC Receitas'!$O$9,E252='PC Receitas'!$O$10,E252='PC Receitas'!$O$11,E252='PC Receitas'!$O$12,E252='PC Receitas'!$O$13,E252='PC Receitas'!$O$14)),-I252,0))</f>
        <v>12927.7</v>
      </c>
      <c r="R252" s="153" t="e">
        <f t="shared" si="12"/>
        <v>#N/A</v>
      </c>
      <c r="S252" s="150" t="e">
        <f t="shared" si="13"/>
        <v>#N/A</v>
      </c>
      <c r="T252" s="150" t="e">
        <f t="shared" si="14"/>
        <v>#N/A</v>
      </c>
      <c r="U252" s="150" t="e">
        <f t="shared" si="15"/>
        <v>#N/A</v>
      </c>
      <c r="V252" s="154" t="e">
        <f>VLOOKUP(E252,'PC Receitas'!$O$4:$P$14,2,FALSE)</f>
        <v>#N/A</v>
      </c>
    </row>
    <row r="253" spans="3:22" ht="19.5" customHeight="1" thickTop="1" thickBot="1" x14ac:dyDescent="0.3">
      <c r="C253" s="58"/>
      <c r="D253" s="58" t="str">
        <f>IF(C253&lt;&gt;"",TEXT(C253,"00")&amp;"/06/"&amp;'Configurações Básicas'!$P$5,"")</f>
        <v/>
      </c>
      <c r="E253" s="58"/>
      <c r="F253" s="58"/>
      <c r="G253" s="58"/>
      <c r="H253" s="58"/>
      <c r="I253" s="59"/>
      <c r="J253" s="193"/>
      <c r="K253" s="60"/>
      <c r="L253" s="60"/>
      <c r="M253" s="56">
        <f>M252+IF(AND(K253="Pago",OR(E253='PC Receitas'!$O$4,E253='PC Receitas'!$O$5,E253='PC Receitas'!$O$6)),I253,IF(AND(K253="Pago",OR(E253='PC Receitas'!$O$7,E253='PC Receitas'!$O$8,E253='PC Receitas'!$O$9,E253='PC Receitas'!$O$10,E253='PC Receitas'!$O$11,E253='PC Receitas'!$O$12,E253='PC Receitas'!$O$13,E253='PC Receitas'!$O$14)),-I253,0))</f>
        <v>12927.7</v>
      </c>
      <c r="R253" s="153" t="e">
        <f t="shared" si="12"/>
        <v>#N/A</v>
      </c>
      <c r="S253" s="150" t="e">
        <f t="shared" si="13"/>
        <v>#N/A</v>
      </c>
      <c r="T253" s="150" t="e">
        <f t="shared" si="14"/>
        <v>#N/A</v>
      </c>
      <c r="U253" s="150" t="e">
        <f t="shared" si="15"/>
        <v>#N/A</v>
      </c>
      <c r="V253" s="154" t="e">
        <f>VLOOKUP(E253,'PC Receitas'!$O$4:$P$14,2,FALSE)</f>
        <v>#N/A</v>
      </c>
    </row>
    <row r="254" spans="3:22" ht="19.5" customHeight="1" thickTop="1" thickBot="1" x14ac:dyDescent="0.3">
      <c r="C254" s="58"/>
      <c r="D254" s="58" t="str">
        <f>IF(C254&lt;&gt;"",TEXT(C254,"00")&amp;"/06/"&amp;'Configurações Básicas'!$P$5,"")</f>
        <v/>
      </c>
      <c r="E254" s="58"/>
      <c r="F254" s="58"/>
      <c r="G254" s="58"/>
      <c r="H254" s="58"/>
      <c r="I254" s="59"/>
      <c r="J254" s="193"/>
      <c r="K254" s="60"/>
      <c r="L254" s="60"/>
      <c r="M254" s="56">
        <f>M253+IF(AND(K254="Pago",OR(E254='PC Receitas'!$O$4,E254='PC Receitas'!$O$5,E254='PC Receitas'!$O$6)),I254,IF(AND(K254="Pago",OR(E254='PC Receitas'!$O$7,E254='PC Receitas'!$O$8,E254='PC Receitas'!$O$9,E254='PC Receitas'!$O$10,E254='PC Receitas'!$O$11,E254='PC Receitas'!$O$12,E254='PC Receitas'!$O$13,E254='PC Receitas'!$O$14)),-I254,0))</f>
        <v>12927.7</v>
      </c>
      <c r="R254" s="153" t="e">
        <f t="shared" si="12"/>
        <v>#N/A</v>
      </c>
      <c r="S254" s="150" t="e">
        <f t="shared" si="13"/>
        <v>#N/A</v>
      </c>
      <c r="T254" s="150" t="e">
        <f t="shared" si="14"/>
        <v>#N/A</v>
      </c>
      <c r="U254" s="150" t="e">
        <f t="shared" si="15"/>
        <v>#N/A</v>
      </c>
      <c r="V254" s="154" t="e">
        <f>VLOOKUP(E254,'PC Receitas'!$O$4:$P$14,2,FALSE)</f>
        <v>#N/A</v>
      </c>
    </row>
    <row r="255" spans="3:22" ht="19.5" customHeight="1" thickTop="1" thickBot="1" x14ac:dyDescent="0.3">
      <c r="C255" s="58"/>
      <c r="D255" s="58" t="str">
        <f>IF(C255&lt;&gt;"",TEXT(C255,"00")&amp;"/06/"&amp;'Configurações Básicas'!$P$5,"")</f>
        <v/>
      </c>
      <c r="E255" s="58"/>
      <c r="F255" s="58"/>
      <c r="G255" s="58"/>
      <c r="H255" s="58"/>
      <c r="I255" s="59"/>
      <c r="J255" s="193"/>
      <c r="K255" s="60"/>
      <c r="L255" s="60"/>
      <c r="M255" s="56">
        <f>M254+IF(AND(K255="Pago",OR(E255='PC Receitas'!$O$4,E255='PC Receitas'!$O$5,E255='PC Receitas'!$O$6)),I255,IF(AND(K255="Pago",OR(E255='PC Receitas'!$O$7,E255='PC Receitas'!$O$8,E255='PC Receitas'!$O$9,E255='PC Receitas'!$O$10,E255='PC Receitas'!$O$11,E255='PC Receitas'!$O$12,E255='PC Receitas'!$O$13,E255='PC Receitas'!$O$14)),-I255,0))</f>
        <v>12927.7</v>
      </c>
      <c r="R255" s="153" t="e">
        <f t="shared" si="12"/>
        <v>#N/A</v>
      </c>
      <c r="S255" s="150" t="e">
        <f t="shared" si="13"/>
        <v>#N/A</v>
      </c>
      <c r="T255" s="150" t="e">
        <f t="shared" si="14"/>
        <v>#N/A</v>
      </c>
      <c r="U255" s="150" t="e">
        <f t="shared" si="15"/>
        <v>#N/A</v>
      </c>
      <c r="V255" s="154" t="e">
        <f>VLOOKUP(E255,'PC Receitas'!$O$4:$P$14,2,FALSE)</f>
        <v>#N/A</v>
      </c>
    </row>
    <row r="256" spans="3:22" ht="19.5" customHeight="1" thickTop="1" thickBot="1" x14ac:dyDescent="0.3">
      <c r="C256" s="58"/>
      <c r="D256" s="58" t="str">
        <f>IF(C256&lt;&gt;"",TEXT(C256,"00")&amp;"/06/"&amp;'Configurações Básicas'!$P$5,"")</f>
        <v/>
      </c>
      <c r="E256" s="58"/>
      <c r="F256" s="58"/>
      <c r="G256" s="58"/>
      <c r="H256" s="58"/>
      <c r="I256" s="59"/>
      <c r="J256" s="193"/>
      <c r="K256" s="60"/>
      <c r="L256" s="60"/>
      <c r="M256" s="56">
        <f>M255+IF(AND(K256="Pago",OR(E256='PC Receitas'!$O$4,E256='PC Receitas'!$O$5,E256='PC Receitas'!$O$6)),I256,IF(AND(K256="Pago",OR(E256='PC Receitas'!$O$7,E256='PC Receitas'!$O$8,E256='PC Receitas'!$O$9,E256='PC Receitas'!$O$10,E256='PC Receitas'!$O$11,E256='PC Receitas'!$O$12,E256='PC Receitas'!$O$13,E256='PC Receitas'!$O$14)),-I256,0))</f>
        <v>12927.7</v>
      </c>
      <c r="R256" s="153" t="e">
        <f t="shared" si="12"/>
        <v>#N/A</v>
      </c>
      <c r="S256" s="150" t="e">
        <f t="shared" si="13"/>
        <v>#N/A</v>
      </c>
      <c r="T256" s="150" t="e">
        <f t="shared" si="14"/>
        <v>#N/A</v>
      </c>
      <c r="U256" s="150" t="e">
        <f t="shared" si="15"/>
        <v>#N/A</v>
      </c>
      <c r="V256" s="154" t="e">
        <f>VLOOKUP(E256,'PC Receitas'!$O$4:$P$14,2,FALSE)</f>
        <v>#N/A</v>
      </c>
    </row>
    <row r="257" spans="3:22" ht="19.5" customHeight="1" thickTop="1" thickBot="1" x14ac:dyDescent="0.3">
      <c r="C257" s="58"/>
      <c r="D257" s="58" t="str">
        <f>IF(C257&lt;&gt;"",TEXT(C257,"00")&amp;"/06/"&amp;'Configurações Básicas'!$P$5,"")</f>
        <v/>
      </c>
      <c r="E257" s="58"/>
      <c r="F257" s="58"/>
      <c r="G257" s="58"/>
      <c r="H257" s="58"/>
      <c r="I257" s="59"/>
      <c r="J257" s="193"/>
      <c r="K257" s="60"/>
      <c r="L257" s="60"/>
      <c r="M257" s="56">
        <f>M256+IF(AND(K257="Pago",OR(E257='PC Receitas'!$O$4,E257='PC Receitas'!$O$5,E257='PC Receitas'!$O$6)),I257,IF(AND(K257="Pago",OR(E257='PC Receitas'!$O$7,E257='PC Receitas'!$O$8,E257='PC Receitas'!$O$9,E257='PC Receitas'!$O$10,E257='PC Receitas'!$O$11,E257='PC Receitas'!$O$12,E257='PC Receitas'!$O$13,E257='PC Receitas'!$O$14)),-I257,0))</f>
        <v>12927.7</v>
      </c>
      <c r="R257" s="153" t="e">
        <f t="shared" si="12"/>
        <v>#N/A</v>
      </c>
      <c r="S257" s="150" t="e">
        <f t="shared" si="13"/>
        <v>#N/A</v>
      </c>
      <c r="T257" s="150" t="e">
        <f t="shared" si="14"/>
        <v>#N/A</v>
      </c>
      <c r="U257" s="150" t="e">
        <f t="shared" si="15"/>
        <v>#N/A</v>
      </c>
      <c r="V257" s="154" t="e">
        <f>VLOOKUP(E257,'PC Receitas'!$O$4:$P$14,2,FALSE)</f>
        <v>#N/A</v>
      </c>
    </row>
    <row r="258" spans="3:22" ht="19.5" customHeight="1" thickTop="1" thickBot="1" x14ac:dyDescent="0.3">
      <c r="C258" s="58"/>
      <c r="D258" s="58" t="str">
        <f>IF(C258&lt;&gt;"",TEXT(C258,"00")&amp;"/06/"&amp;'Configurações Básicas'!$P$5,"")</f>
        <v/>
      </c>
      <c r="E258" s="58"/>
      <c r="F258" s="58"/>
      <c r="G258" s="58"/>
      <c r="H258" s="58"/>
      <c r="I258" s="59"/>
      <c r="J258" s="193"/>
      <c r="K258" s="60"/>
      <c r="L258" s="60"/>
      <c r="M258" s="56">
        <f>M257+IF(AND(K258="Pago",OR(E258='PC Receitas'!$O$4,E258='PC Receitas'!$O$5,E258='PC Receitas'!$O$6)),I258,IF(AND(K258="Pago",OR(E258='PC Receitas'!$O$7,E258='PC Receitas'!$O$8,E258='PC Receitas'!$O$9,E258='PC Receitas'!$O$10,E258='PC Receitas'!$O$11,E258='PC Receitas'!$O$12,E258='PC Receitas'!$O$13,E258='PC Receitas'!$O$14)),-I258,0))</f>
        <v>12927.7</v>
      </c>
      <c r="R258" s="153" t="e">
        <f t="shared" si="12"/>
        <v>#N/A</v>
      </c>
      <c r="S258" s="150" t="e">
        <f t="shared" si="13"/>
        <v>#N/A</v>
      </c>
      <c r="T258" s="150" t="e">
        <f t="shared" si="14"/>
        <v>#N/A</v>
      </c>
      <c r="U258" s="150" t="e">
        <f t="shared" si="15"/>
        <v>#N/A</v>
      </c>
      <c r="V258" s="154" t="e">
        <f>VLOOKUP(E258,'PC Receitas'!$O$4:$P$14,2,FALSE)</f>
        <v>#N/A</v>
      </c>
    </row>
    <row r="259" spans="3:22" ht="19.5" customHeight="1" thickTop="1" thickBot="1" x14ac:dyDescent="0.3">
      <c r="C259" s="58"/>
      <c r="D259" s="58" t="str">
        <f>IF(C259&lt;&gt;"",TEXT(C259,"00")&amp;"/06/"&amp;'Configurações Básicas'!$P$5,"")</f>
        <v/>
      </c>
      <c r="E259" s="58"/>
      <c r="F259" s="58"/>
      <c r="G259" s="58"/>
      <c r="H259" s="58"/>
      <c r="I259" s="59"/>
      <c r="J259" s="193"/>
      <c r="K259" s="60"/>
      <c r="L259" s="60"/>
      <c r="M259" s="56">
        <f>M258+IF(AND(K259="Pago",OR(E259='PC Receitas'!$O$4,E259='PC Receitas'!$O$5,E259='PC Receitas'!$O$6)),I259,IF(AND(K259="Pago",OR(E259='PC Receitas'!$O$7,E259='PC Receitas'!$O$8,E259='PC Receitas'!$O$9,E259='PC Receitas'!$O$10,E259='PC Receitas'!$O$11,E259='PC Receitas'!$O$12,E259='PC Receitas'!$O$13,E259='PC Receitas'!$O$14)),-I259,0))</f>
        <v>12927.7</v>
      </c>
      <c r="R259" s="153" t="e">
        <f t="shared" si="12"/>
        <v>#N/A</v>
      </c>
      <c r="S259" s="150" t="e">
        <f t="shared" si="13"/>
        <v>#N/A</v>
      </c>
      <c r="T259" s="150" t="e">
        <f t="shared" si="14"/>
        <v>#N/A</v>
      </c>
      <c r="U259" s="150" t="e">
        <f t="shared" si="15"/>
        <v>#N/A</v>
      </c>
      <c r="V259" s="154" t="e">
        <f>VLOOKUP(E259,'PC Receitas'!$O$4:$P$14,2,FALSE)</f>
        <v>#N/A</v>
      </c>
    </row>
    <row r="260" spans="3:22" ht="19.5" customHeight="1" thickTop="1" thickBot="1" x14ac:dyDescent="0.3">
      <c r="C260" s="58"/>
      <c r="D260" s="58" t="str">
        <f>IF(C260&lt;&gt;"",TEXT(C260,"00")&amp;"/06/"&amp;'Configurações Básicas'!$P$5,"")</f>
        <v/>
      </c>
      <c r="E260" s="58"/>
      <c r="F260" s="58"/>
      <c r="G260" s="58"/>
      <c r="H260" s="58"/>
      <c r="I260" s="59"/>
      <c r="J260" s="193"/>
      <c r="K260" s="60"/>
      <c r="L260" s="60"/>
      <c r="M260" s="56">
        <f>M259+IF(AND(K260="Pago",OR(E260='PC Receitas'!$O$4,E260='PC Receitas'!$O$5,E260='PC Receitas'!$O$6)),I260,IF(AND(K260="Pago",OR(E260='PC Receitas'!$O$7,E260='PC Receitas'!$O$8,E260='PC Receitas'!$O$9,E260='PC Receitas'!$O$10,E260='PC Receitas'!$O$11,E260='PC Receitas'!$O$12,E260='PC Receitas'!$O$13,E260='PC Receitas'!$O$14)),-I260,0))</f>
        <v>12927.7</v>
      </c>
      <c r="R260" s="153" t="e">
        <f t="shared" si="12"/>
        <v>#N/A</v>
      </c>
      <c r="S260" s="150" t="e">
        <f t="shared" si="13"/>
        <v>#N/A</v>
      </c>
      <c r="T260" s="150" t="e">
        <f t="shared" si="14"/>
        <v>#N/A</v>
      </c>
      <c r="U260" s="150" t="e">
        <f t="shared" si="15"/>
        <v>#N/A</v>
      </c>
      <c r="V260" s="154" t="e">
        <f>VLOOKUP(E260,'PC Receitas'!$O$4:$P$14,2,FALSE)</f>
        <v>#N/A</v>
      </c>
    </row>
    <row r="261" spans="3:22" ht="19.5" customHeight="1" thickTop="1" thickBot="1" x14ac:dyDescent="0.3">
      <c r="C261" s="58"/>
      <c r="D261" s="58" t="str">
        <f>IF(C261&lt;&gt;"",TEXT(C261,"00")&amp;"/06/"&amp;'Configurações Básicas'!$P$5,"")</f>
        <v/>
      </c>
      <c r="E261" s="58"/>
      <c r="F261" s="58"/>
      <c r="G261" s="58"/>
      <c r="H261" s="58"/>
      <c r="I261" s="59"/>
      <c r="J261" s="193"/>
      <c r="K261" s="60"/>
      <c r="L261" s="60"/>
      <c r="M261" s="56">
        <f>M260+IF(AND(K261="Pago",OR(E261='PC Receitas'!$O$4,E261='PC Receitas'!$O$5,E261='PC Receitas'!$O$6)),I261,IF(AND(K261="Pago",OR(E261='PC Receitas'!$O$7,E261='PC Receitas'!$O$8,E261='PC Receitas'!$O$9,E261='PC Receitas'!$O$10,E261='PC Receitas'!$O$11,E261='PC Receitas'!$O$12,E261='PC Receitas'!$O$13,E261='PC Receitas'!$O$14)),-I261,0))</f>
        <v>12927.7</v>
      </c>
      <c r="R261" s="153" t="e">
        <f t="shared" si="12"/>
        <v>#N/A</v>
      </c>
      <c r="S261" s="150" t="e">
        <f t="shared" si="13"/>
        <v>#N/A</v>
      </c>
      <c r="T261" s="150" t="e">
        <f t="shared" si="14"/>
        <v>#N/A</v>
      </c>
      <c r="U261" s="150" t="e">
        <f t="shared" si="15"/>
        <v>#N/A</v>
      </c>
      <c r="V261" s="154" t="e">
        <f>VLOOKUP(E261,'PC Receitas'!$O$4:$P$14,2,FALSE)</f>
        <v>#N/A</v>
      </c>
    </row>
    <row r="262" spans="3:22" ht="19.5" customHeight="1" thickTop="1" thickBot="1" x14ac:dyDescent="0.3">
      <c r="C262" s="58"/>
      <c r="D262" s="58" t="str">
        <f>IF(C262&lt;&gt;"",TEXT(C262,"00")&amp;"/06/"&amp;'Configurações Básicas'!$P$5,"")</f>
        <v/>
      </c>
      <c r="E262" s="58"/>
      <c r="F262" s="58"/>
      <c r="G262" s="58"/>
      <c r="H262" s="58"/>
      <c r="I262" s="59"/>
      <c r="J262" s="193"/>
      <c r="K262" s="60"/>
      <c r="L262" s="60"/>
      <c r="M262" s="56">
        <f>M261+IF(AND(K262="Pago",OR(E262='PC Receitas'!$O$4,E262='PC Receitas'!$O$5,E262='PC Receitas'!$O$6)),I262,IF(AND(K262="Pago",OR(E262='PC Receitas'!$O$7,E262='PC Receitas'!$O$8,E262='PC Receitas'!$O$9,E262='PC Receitas'!$O$10,E262='PC Receitas'!$O$11,E262='PC Receitas'!$O$12,E262='PC Receitas'!$O$13,E262='PC Receitas'!$O$14)),-I262,0))</f>
        <v>12927.7</v>
      </c>
      <c r="R262" s="153" t="e">
        <f t="shared" ref="R262:R325" si="16">IF(V262="Despesas_com_RH","Despesa",IF(V262="Despesas_Operacionais","Despesa",IF(V262="Despesas_com_Marketing","Despesa",IF(V262="Impostos","Despesa",IF(V262="Investimentos","Despesa","")))))</f>
        <v>#N/A</v>
      </c>
      <c r="S262" s="150" t="e">
        <f t="shared" ref="S262:S325" si="17">IF(V262="Despesas_com_Produtos","Despesa",IF(V262="Despesas_com_Serviços","Despesa",IF(V262="Despesas_Não_Operacionais","Despesa","")))</f>
        <v>#N/A</v>
      </c>
      <c r="T262" s="150" t="e">
        <f t="shared" ref="T262:T325" si="18">IF(V262="Receitas_com_Produtos","Receita",IF(V262="Receitas_com_Serviços","Receita",IF(V262="Receitas_Não_Operacionais","Receita","")))</f>
        <v>#N/A</v>
      </c>
      <c r="U262" s="150" t="e">
        <f t="shared" ref="U262:U325" si="19">IF(R262&lt;&gt;"",R262,IF(S262&lt;&gt;"",S262,IF(T262&lt;&gt;"",T262,"")))</f>
        <v>#N/A</v>
      </c>
      <c r="V262" s="154" t="e">
        <f>VLOOKUP(E262,'PC Receitas'!$O$4:$P$14,2,FALSE)</f>
        <v>#N/A</v>
      </c>
    </row>
    <row r="263" spans="3:22" ht="19.5" customHeight="1" thickTop="1" thickBot="1" x14ac:dyDescent="0.3">
      <c r="C263" s="58"/>
      <c r="D263" s="58" t="str">
        <f>IF(C263&lt;&gt;"",TEXT(C263,"00")&amp;"/06/"&amp;'Configurações Básicas'!$P$5,"")</f>
        <v/>
      </c>
      <c r="E263" s="58"/>
      <c r="F263" s="58"/>
      <c r="G263" s="58"/>
      <c r="H263" s="58"/>
      <c r="I263" s="59"/>
      <c r="J263" s="193"/>
      <c r="K263" s="60"/>
      <c r="L263" s="60"/>
      <c r="M263" s="56">
        <f>M262+IF(AND(K263="Pago",OR(E263='PC Receitas'!$O$4,E263='PC Receitas'!$O$5,E263='PC Receitas'!$O$6)),I263,IF(AND(K263="Pago",OR(E263='PC Receitas'!$O$7,E263='PC Receitas'!$O$8,E263='PC Receitas'!$O$9,E263='PC Receitas'!$O$10,E263='PC Receitas'!$O$11,E263='PC Receitas'!$O$12,E263='PC Receitas'!$O$13,E263='PC Receitas'!$O$14)),-I263,0))</f>
        <v>12927.7</v>
      </c>
      <c r="R263" s="153" t="e">
        <f t="shared" si="16"/>
        <v>#N/A</v>
      </c>
      <c r="S263" s="150" t="e">
        <f t="shared" si="17"/>
        <v>#N/A</v>
      </c>
      <c r="T263" s="150" t="e">
        <f t="shared" si="18"/>
        <v>#N/A</v>
      </c>
      <c r="U263" s="150" t="e">
        <f t="shared" si="19"/>
        <v>#N/A</v>
      </c>
      <c r="V263" s="154" t="e">
        <f>VLOOKUP(E263,'PC Receitas'!$O$4:$P$14,2,FALSE)</f>
        <v>#N/A</v>
      </c>
    </row>
    <row r="264" spans="3:22" ht="19.5" customHeight="1" thickTop="1" thickBot="1" x14ac:dyDescent="0.3">
      <c r="C264" s="58"/>
      <c r="D264" s="58" t="str">
        <f>IF(C264&lt;&gt;"",TEXT(C264,"00")&amp;"/06/"&amp;'Configurações Básicas'!$P$5,"")</f>
        <v/>
      </c>
      <c r="E264" s="58"/>
      <c r="F264" s="58"/>
      <c r="G264" s="58"/>
      <c r="H264" s="58"/>
      <c r="I264" s="59"/>
      <c r="J264" s="193"/>
      <c r="K264" s="60"/>
      <c r="L264" s="60"/>
      <c r="M264" s="56">
        <f>M263+IF(AND(K264="Pago",OR(E264='PC Receitas'!$O$4,E264='PC Receitas'!$O$5,E264='PC Receitas'!$O$6)),I264,IF(AND(K264="Pago",OR(E264='PC Receitas'!$O$7,E264='PC Receitas'!$O$8,E264='PC Receitas'!$O$9,E264='PC Receitas'!$O$10,E264='PC Receitas'!$O$11,E264='PC Receitas'!$O$12,E264='PC Receitas'!$O$13,E264='PC Receitas'!$O$14)),-I264,0))</f>
        <v>12927.7</v>
      </c>
      <c r="R264" s="153" t="e">
        <f t="shared" si="16"/>
        <v>#N/A</v>
      </c>
      <c r="S264" s="150" t="e">
        <f t="shared" si="17"/>
        <v>#N/A</v>
      </c>
      <c r="T264" s="150" t="e">
        <f t="shared" si="18"/>
        <v>#N/A</v>
      </c>
      <c r="U264" s="150" t="e">
        <f t="shared" si="19"/>
        <v>#N/A</v>
      </c>
      <c r="V264" s="154" t="e">
        <f>VLOOKUP(E264,'PC Receitas'!$O$4:$P$14,2,FALSE)</f>
        <v>#N/A</v>
      </c>
    </row>
    <row r="265" spans="3:22" ht="19.5" customHeight="1" thickTop="1" thickBot="1" x14ac:dyDescent="0.3">
      <c r="C265" s="58"/>
      <c r="D265" s="58" t="str">
        <f>IF(C265&lt;&gt;"",TEXT(C265,"00")&amp;"/06/"&amp;'Configurações Básicas'!$P$5,"")</f>
        <v/>
      </c>
      <c r="E265" s="58"/>
      <c r="F265" s="58"/>
      <c r="G265" s="58"/>
      <c r="H265" s="58"/>
      <c r="I265" s="59"/>
      <c r="J265" s="193"/>
      <c r="K265" s="60"/>
      <c r="L265" s="60"/>
      <c r="M265" s="56">
        <f>M264+IF(AND(K265="Pago",OR(E265='PC Receitas'!$O$4,E265='PC Receitas'!$O$5,E265='PC Receitas'!$O$6)),I265,IF(AND(K265="Pago",OR(E265='PC Receitas'!$O$7,E265='PC Receitas'!$O$8,E265='PC Receitas'!$O$9,E265='PC Receitas'!$O$10,E265='PC Receitas'!$O$11,E265='PC Receitas'!$O$12,E265='PC Receitas'!$O$13,E265='PC Receitas'!$O$14)),-I265,0))</f>
        <v>12927.7</v>
      </c>
      <c r="R265" s="153" t="e">
        <f t="shared" si="16"/>
        <v>#N/A</v>
      </c>
      <c r="S265" s="150" t="e">
        <f t="shared" si="17"/>
        <v>#N/A</v>
      </c>
      <c r="T265" s="150" t="e">
        <f t="shared" si="18"/>
        <v>#N/A</v>
      </c>
      <c r="U265" s="150" t="e">
        <f t="shared" si="19"/>
        <v>#N/A</v>
      </c>
      <c r="V265" s="154" t="e">
        <f>VLOOKUP(E265,'PC Receitas'!$O$4:$P$14,2,FALSE)</f>
        <v>#N/A</v>
      </c>
    </row>
    <row r="266" spans="3:22" ht="19.5" customHeight="1" thickTop="1" thickBot="1" x14ac:dyDescent="0.3">
      <c r="C266" s="58"/>
      <c r="D266" s="58" t="str">
        <f>IF(C266&lt;&gt;"",TEXT(C266,"00")&amp;"/06/"&amp;'Configurações Básicas'!$P$5,"")</f>
        <v/>
      </c>
      <c r="E266" s="58"/>
      <c r="F266" s="58"/>
      <c r="G266" s="58"/>
      <c r="H266" s="58"/>
      <c r="I266" s="59"/>
      <c r="J266" s="193"/>
      <c r="K266" s="60"/>
      <c r="L266" s="60"/>
      <c r="M266" s="56">
        <f>M265+IF(AND(K266="Pago",OR(E266='PC Receitas'!$O$4,E266='PC Receitas'!$O$5,E266='PC Receitas'!$O$6)),I266,IF(AND(K266="Pago",OR(E266='PC Receitas'!$O$7,E266='PC Receitas'!$O$8,E266='PC Receitas'!$O$9,E266='PC Receitas'!$O$10,E266='PC Receitas'!$O$11,E266='PC Receitas'!$O$12,E266='PC Receitas'!$O$13,E266='PC Receitas'!$O$14)),-I266,0))</f>
        <v>12927.7</v>
      </c>
      <c r="R266" s="153" t="e">
        <f t="shared" si="16"/>
        <v>#N/A</v>
      </c>
      <c r="S266" s="150" t="e">
        <f t="shared" si="17"/>
        <v>#N/A</v>
      </c>
      <c r="T266" s="150" t="e">
        <f t="shared" si="18"/>
        <v>#N/A</v>
      </c>
      <c r="U266" s="150" t="e">
        <f t="shared" si="19"/>
        <v>#N/A</v>
      </c>
      <c r="V266" s="154" t="e">
        <f>VLOOKUP(E266,'PC Receitas'!$O$4:$P$14,2,FALSE)</f>
        <v>#N/A</v>
      </c>
    </row>
    <row r="267" spans="3:22" ht="19.5" customHeight="1" thickTop="1" thickBot="1" x14ac:dyDescent="0.3">
      <c r="C267" s="58"/>
      <c r="D267" s="58" t="str">
        <f>IF(C267&lt;&gt;"",TEXT(C267,"00")&amp;"/06/"&amp;'Configurações Básicas'!$P$5,"")</f>
        <v/>
      </c>
      <c r="E267" s="58"/>
      <c r="F267" s="58"/>
      <c r="G267" s="58"/>
      <c r="H267" s="58"/>
      <c r="I267" s="59"/>
      <c r="J267" s="193"/>
      <c r="K267" s="60"/>
      <c r="L267" s="60"/>
      <c r="M267" s="56">
        <f>M266+IF(AND(K267="Pago",OR(E267='PC Receitas'!$O$4,E267='PC Receitas'!$O$5,E267='PC Receitas'!$O$6)),I267,IF(AND(K267="Pago",OR(E267='PC Receitas'!$O$7,E267='PC Receitas'!$O$8,E267='PC Receitas'!$O$9,E267='PC Receitas'!$O$10,E267='PC Receitas'!$O$11,E267='PC Receitas'!$O$12,E267='PC Receitas'!$O$13,E267='PC Receitas'!$O$14)),-I267,0))</f>
        <v>12927.7</v>
      </c>
      <c r="R267" s="153" t="e">
        <f t="shared" si="16"/>
        <v>#N/A</v>
      </c>
      <c r="S267" s="150" t="e">
        <f t="shared" si="17"/>
        <v>#N/A</v>
      </c>
      <c r="T267" s="150" t="e">
        <f t="shared" si="18"/>
        <v>#N/A</v>
      </c>
      <c r="U267" s="150" t="e">
        <f t="shared" si="19"/>
        <v>#N/A</v>
      </c>
      <c r="V267" s="154" t="e">
        <f>VLOOKUP(E267,'PC Receitas'!$O$4:$P$14,2,FALSE)</f>
        <v>#N/A</v>
      </c>
    </row>
    <row r="268" spans="3:22" ht="19.5" customHeight="1" thickTop="1" thickBot="1" x14ac:dyDescent="0.3">
      <c r="C268" s="58"/>
      <c r="D268" s="58" t="str">
        <f>IF(C268&lt;&gt;"",TEXT(C268,"00")&amp;"/06/"&amp;'Configurações Básicas'!$P$5,"")</f>
        <v/>
      </c>
      <c r="E268" s="58"/>
      <c r="F268" s="58"/>
      <c r="G268" s="58"/>
      <c r="H268" s="58"/>
      <c r="I268" s="59"/>
      <c r="J268" s="193"/>
      <c r="K268" s="60"/>
      <c r="L268" s="60"/>
      <c r="M268" s="56">
        <f>M267+IF(AND(K268="Pago",OR(E268='PC Receitas'!$O$4,E268='PC Receitas'!$O$5,E268='PC Receitas'!$O$6)),I268,IF(AND(K268="Pago",OR(E268='PC Receitas'!$O$7,E268='PC Receitas'!$O$8,E268='PC Receitas'!$O$9,E268='PC Receitas'!$O$10,E268='PC Receitas'!$O$11,E268='PC Receitas'!$O$12,E268='PC Receitas'!$O$13,E268='PC Receitas'!$O$14)),-I268,0))</f>
        <v>12927.7</v>
      </c>
      <c r="R268" s="153" t="e">
        <f t="shared" si="16"/>
        <v>#N/A</v>
      </c>
      <c r="S268" s="150" t="e">
        <f t="shared" si="17"/>
        <v>#N/A</v>
      </c>
      <c r="T268" s="150" t="e">
        <f t="shared" si="18"/>
        <v>#N/A</v>
      </c>
      <c r="U268" s="150" t="e">
        <f t="shared" si="19"/>
        <v>#N/A</v>
      </c>
      <c r="V268" s="154" t="e">
        <f>VLOOKUP(E268,'PC Receitas'!$O$4:$P$14,2,FALSE)</f>
        <v>#N/A</v>
      </c>
    </row>
    <row r="269" spans="3:22" ht="19.5" customHeight="1" thickTop="1" thickBot="1" x14ac:dyDescent="0.3">
      <c r="C269" s="58"/>
      <c r="D269" s="58" t="str">
        <f>IF(C269&lt;&gt;"",TEXT(C269,"00")&amp;"/06/"&amp;'Configurações Básicas'!$P$5,"")</f>
        <v/>
      </c>
      <c r="E269" s="58"/>
      <c r="F269" s="58"/>
      <c r="G269" s="58"/>
      <c r="H269" s="58"/>
      <c r="I269" s="59"/>
      <c r="J269" s="193"/>
      <c r="K269" s="60"/>
      <c r="L269" s="60"/>
      <c r="M269" s="56">
        <f>M268+IF(AND(K269="Pago",OR(E269='PC Receitas'!$O$4,E269='PC Receitas'!$O$5,E269='PC Receitas'!$O$6)),I269,IF(AND(K269="Pago",OR(E269='PC Receitas'!$O$7,E269='PC Receitas'!$O$8,E269='PC Receitas'!$O$9,E269='PC Receitas'!$O$10,E269='PC Receitas'!$O$11,E269='PC Receitas'!$O$12,E269='PC Receitas'!$O$13,E269='PC Receitas'!$O$14)),-I269,0))</f>
        <v>12927.7</v>
      </c>
      <c r="R269" s="153" t="e">
        <f t="shared" si="16"/>
        <v>#N/A</v>
      </c>
      <c r="S269" s="150" t="e">
        <f t="shared" si="17"/>
        <v>#N/A</v>
      </c>
      <c r="T269" s="150" t="e">
        <f t="shared" si="18"/>
        <v>#N/A</v>
      </c>
      <c r="U269" s="150" t="e">
        <f t="shared" si="19"/>
        <v>#N/A</v>
      </c>
      <c r="V269" s="154" t="e">
        <f>VLOOKUP(E269,'PC Receitas'!$O$4:$P$14,2,FALSE)</f>
        <v>#N/A</v>
      </c>
    </row>
    <row r="270" spans="3:22" ht="19.5" customHeight="1" thickTop="1" thickBot="1" x14ac:dyDescent="0.3">
      <c r="C270" s="58"/>
      <c r="D270" s="58" t="str">
        <f>IF(C270&lt;&gt;"",TEXT(C270,"00")&amp;"/06/"&amp;'Configurações Básicas'!$P$5,"")</f>
        <v/>
      </c>
      <c r="E270" s="58"/>
      <c r="F270" s="58"/>
      <c r="G270" s="58"/>
      <c r="H270" s="58"/>
      <c r="I270" s="59"/>
      <c r="J270" s="193"/>
      <c r="K270" s="60"/>
      <c r="L270" s="60"/>
      <c r="M270" s="56">
        <f>M269+IF(AND(K270="Pago",OR(E270='PC Receitas'!$O$4,E270='PC Receitas'!$O$5,E270='PC Receitas'!$O$6)),I270,IF(AND(K270="Pago",OR(E270='PC Receitas'!$O$7,E270='PC Receitas'!$O$8,E270='PC Receitas'!$O$9,E270='PC Receitas'!$O$10,E270='PC Receitas'!$O$11,E270='PC Receitas'!$O$12,E270='PC Receitas'!$O$13,E270='PC Receitas'!$O$14)),-I270,0))</f>
        <v>12927.7</v>
      </c>
      <c r="R270" s="153" t="e">
        <f t="shared" si="16"/>
        <v>#N/A</v>
      </c>
      <c r="S270" s="150" t="e">
        <f t="shared" si="17"/>
        <v>#N/A</v>
      </c>
      <c r="T270" s="150" t="e">
        <f t="shared" si="18"/>
        <v>#N/A</v>
      </c>
      <c r="U270" s="150" t="e">
        <f t="shared" si="19"/>
        <v>#N/A</v>
      </c>
      <c r="V270" s="154" t="e">
        <f>VLOOKUP(E270,'PC Receitas'!$O$4:$P$14,2,FALSE)</f>
        <v>#N/A</v>
      </c>
    </row>
    <row r="271" spans="3:22" ht="19.5" customHeight="1" thickTop="1" thickBot="1" x14ac:dyDescent="0.3">
      <c r="C271" s="58"/>
      <c r="D271" s="58" t="str">
        <f>IF(C271&lt;&gt;"",TEXT(C271,"00")&amp;"/06/"&amp;'Configurações Básicas'!$P$5,"")</f>
        <v/>
      </c>
      <c r="E271" s="58"/>
      <c r="F271" s="58"/>
      <c r="G271" s="58"/>
      <c r="H271" s="58"/>
      <c r="I271" s="59"/>
      <c r="J271" s="193"/>
      <c r="K271" s="60"/>
      <c r="L271" s="60"/>
      <c r="M271" s="56">
        <f>M270+IF(AND(K271="Pago",OR(E271='PC Receitas'!$O$4,E271='PC Receitas'!$O$5,E271='PC Receitas'!$O$6)),I271,IF(AND(K271="Pago",OR(E271='PC Receitas'!$O$7,E271='PC Receitas'!$O$8,E271='PC Receitas'!$O$9,E271='PC Receitas'!$O$10,E271='PC Receitas'!$O$11,E271='PC Receitas'!$O$12,E271='PC Receitas'!$O$13,E271='PC Receitas'!$O$14)),-I271,0))</f>
        <v>12927.7</v>
      </c>
      <c r="R271" s="153" t="e">
        <f t="shared" si="16"/>
        <v>#N/A</v>
      </c>
      <c r="S271" s="150" t="e">
        <f t="shared" si="17"/>
        <v>#N/A</v>
      </c>
      <c r="T271" s="150" t="e">
        <f t="shared" si="18"/>
        <v>#N/A</v>
      </c>
      <c r="U271" s="150" t="e">
        <f t="shared" si="19"/>
        <v>#N/A</v>
      </c>
      <c r="V271" s="154" t="e">
        <f>VLOOKUP(E271,'PC Receitas'!$O$4:$P$14,2,FALSE)</f>
        <v>#N/A</v>
      </c>
    </row>
    <row r="272" spans="3:22" ht="19.5" customHeight="1" thickTop="1" thickBot="1" x14ac:dyDescent="0.3">
      <c r="C272" s="58"/>
      <c r="D272" s="58" t="str">
        <f>IF(C272&lt;&gt;"",TEXT(C272,"00")&amp;"/06/"&amp;'Configurações Básicas'!$P$5,"")</f>
        <v/>
      </c>
      <c r="E272" s="58"/>
      <c r="F272" s="58"/>
      <c r="G272" s="58"/>
      <c r="H272" s="58"/>
      <c r="I272" s="59"/>
      <c r="J272" s="193"/>
      <c r="K272" s="60"/>
      <c r="L272" s="60"/>
      <c r="M272" s="56">
        <f>M271+IF(AND(K272="Pago",OR(E272='PC Receitas'!$O$4,E272='PC Receitas'!$O$5,E272='PC Receitas'!$O$6)),I272,IF(AND(K272="Pago",OR(E272='PC Receitas'!$O$7,E272='PC Receitas'!$O$8,E272='PC Receitas'!$O$9,E272='PC Receitas'!$O$10,E272='PC Receitas'!$O$11,E272='PC Receitas'!$O$12,E272='PC Receitas'!$O$13,E272='PC Receitas'!$O$14)),-I272,0))</f>
        <v>12927.7</v>
      </c>
      <c r="R272" s="153" t="e">
        <f t="shared" si="16"/>
        <v>#N/A</v>
      </c>
      <c r="S272" s="150" t="e">
        <f t="shared" si="17"/>
        <v>#N/A</v>
      </c>
      <c r="T272" s="150" t="e">
        <f t="shared" si="18"/>
        <v>#N/A</v>
      </c>
      <c r="U272" s="150" t="e">
        <f t="shared" si="19"/>
        <v>#N/A</v>
      </c>
      <c r="V272" s="154" t="e">
        <f>VLOOKUP(E272,'PC Receitas'!$O$4:$P$14,2,FALSE)</f>
        <v>#N/A</v>
      </c>
    </row>
    <row r="273" spans="3:22" ht="19.5" customHeight="1" thickTop="1" thickBot="1" x14ac:dyDescent="0.3">
      <c r="C273" s="58"/>
      <c r="D273" s="58" t="str">
        <f>IF(C273&lt;&gt;"",TEXT(C273,"00")&amp;"/06/"&amp;'Configurações Básicas'!$P$5,"")</f>
        <v/>
      </c>
      <c r="E273" s="58"/>
      <c r="F273" s="58"/>
      <c r="G273" s="58"/>
      <c r="H273" s="58"/>
      <c r="I273" s="59"/>
      <c r="J273" s="193"/>
      <c r="K273" s="60"/>
      <c r="L273" s="60"/>
      <c r="M273" s="56">
        <f>M272+IF(AND(K273="Pago",OR(E273='PC Receitas'!$O$4,E273='PC Receitas'!$O$5,E273='PC Receitas'!$O$6)),I273,IF(AND(K273="Pago",OR(E273='PC Receitas'!$O$7,E273='PC Receitas'!$O$8,E273='PC Receitas'!$O$9,E273='PC Receitas'!$O$10,E273='PC Receitas'!$O$11,E273='PC Receitas'!$O$12,E273='PC Receitas'!$O$13,E273='PC Receitas'!$O$14)),-I273,0))</f>
        <v>12927.7</v>
      </c>
      <c r="R273" s="153" t="e">
        <f t="shared" si="16"/>
        <v>#N/A</v>
      </c>
      <c r="S273" s="150" t="e">
        <f t="shared" si="17"/>
        <v>#N/A</v>
      </c>
      <c r="T273" s="150" t="e">
        <f t="shared" si="18"/>
        <v>#N/A</v>
      </c>
      <c r="U273" s="150" t="e">
        <f t="shared" si="19"/>
        <v>#N/A</v>
      </c>
      <c r="V273" s="154" t="e">
        <f>VLOOKUP(E273,'PC Receitas'!$O$4:$P$14,2,FALSE)</f>
        <v>#N/A</v>
      </c>
    </row>
    <row r="274" spans="3:22" ht="19.5" customHeight="1" thickTop="1" thickBot="1" x14ac:dyDescent="0.3">
      <c r="C274" s="58"/>
      <c r="D274" s="58" t="str">
        <f>IF(C274&lt;&gt;"",TEXT(C274,"00")&amp;"/06/"&amp;'Configurações Básicas'!$P$5,"")</f>
        <v/>
      </c>
      <c r="E274" s="58"/>
      <c r="F274" s="58"/>
      <c r="G274" s="58"/>
      <c r="H274" s="58"/>
      <c r="I274" s="59"/>
      <c r="J274" s="193"/>
      <c r="K274" s="60"/>
      <c r="L274" s="60"/>
      <c r="M274" s="56">
        <f>M273+IF(AND(K274="Pago",OR(E274='PC Receitas'!$O$4,E274='PC Receitas'!$O$5,E274='PC Receitas'!$O$6)),I274,IF(AND(K274="Pago",OR(E274='PC Receitas'!$O$7,E274='PC Receitas'!$O$8,E274='PC Receitas'!$O$9,E274='PC Receitas'!$O$10,E274='PC Receitas'!$O$11,E274='PC Receitas'!$O$12,E274='PC Receitas'!$O$13,E274='PC Receitas'!$O$14)),-I274,0))</f>
        <v>12927.7</v>
      </c>
      <c r="R274" s="153" t="e">
        <f t="shared" si="16"/>
        <v>#N/A</v>
      </c>
      <c r="S274" s="150" t="e">
        <f t="shared" si="17"/>
        <v>#N/A</v>
      </c>
      <c r="T274" s="150" t="e">
        <f t="shared" si="18"/>
        <v>#N/A</v>
      </c>
      <c r="U274" s="150" t="e">
        <f t="shared" si="19"/>
        <v>#N/A</v>
      </c>
      <c r="V274" s="154" t="e">
        <f>VLOOKUP(E274,'PC Receitas'!$O$4:$P$14,2,FALSE)</f>
        <v>#N/A</v>
      </c>
    </row>
    <row r="275" spans="3:22" ht="19.5" customHeight="1" thickTop="1" thickBot="1" x14ac:dyDescent="0.3">
      <c r="C275" s="58"/>
      <c r="D275" s="58" t="str">
        <f>IF(C275&lt;&gt;"",TEXT(C275,"00")&amp;"/06/"&amp;'Configurações Básicas'!$P$5,"")</f>
        <v/>
      </c>
      <c r="E275" s="58"/>
      <c r="F275" s="58"/>
      <c r="G275" s="58"/>
      <c r="H275" s="58"/>
      <c r="I275" s="59"/>
      <c r="J275" s="193"/>
      <c r="K275" s="60"/>
      <c r="L275" s="60"/>
      <c r="M275" s="56">
        <f>M274+IF(AND(K275="Pago",OR(E275='PC Receitas'!$O$4,E275='PC Receitas'!$O$5,E275='PC Receitas'!$O$6)),I275,IF(AND(K275="Pago",OR(E275='PC Receitas'!$O$7,E275='PC Receitas'!$O$8,E275='PC Receitas'!$O$9,E275='PC Receitas'!$O$10,E275='PC Receitas'!$O$11,E275='PC Receitas'!$O$12,E275='PC Receitas'!$O$13,E275='PC Receitas'!$O$14)),-I275,0))</f>
        <v>12927.7</v>
      </c>
      <c r="R275" s="153" t="e">
        <f t="shared" si="16"/>
        <v>#N/A</v>
      </c>
      <c r="S275" s="150" t="e">
        <f t="shared" si="17"/>
        <v>#N/A</v>
      </c>
      <c r="T275" s="150" t="e">
        <f t="shared" si="18"/>
        <v>#N/A</v>
      </c>
      <c r="U275" s="150" t="e">
        <f t="shared" si="19"/>
        <v>#N/A</v>
      </c>
      <c r="V275" s="154" t="e">
        <f>VLOOKUP(E275,'PC Receitas'!$O$4:$P$14,2,FALSE)</f>
        <v>#N/A</v>
      </c>
    </row>
    <row r="276" spans="3:22" ht="19.5" customHeight="1" thickTop="1" thickBot="1" x14ac:dyDescent="0.3">
      <c r="C276" s="58"/>
      <c r="D276" s="58" t="str">
        <f>IF(C276&lt;&gt;"",TEXT(C276,"00")&amp;"/06/"&amp;'Configurações Básicas'!$P$5,"")</f>
        <v/>
      </c>
      <c r="E276" s="58"/>
      <c r="F276" s="58"/>
      <c r="G276" s="58"/>
      <c r="H276" s="58"/>
      <c r="I276" s="59"/>
      <c r="J276" s="193"/>
      <c r="K276" s="60"/>
      <c r="L276" s="60"/>
      <c r="M276" s="56">
        <f>M275+IF(AND(K276="Pago",OR(E276='PC Receitas'!$O$4,E276='PC Receitas'!$O$5,E276='PC Receitas'!$O$6)),I276,IF(AND(K276="Pago",OR(E276='PC Receitas'!$O$7,E276='PC Receitas'!$O$8,E276='PC Receitas'!$O$9,E276='PC Receitas'!$O$10,E276='PC Receitas'!$O$11,E276='PC Receitas'!$O$12,E276='PC Receitas'!$O$13,E276='PC Receitas'!$O$14)),-I276,0))</f>
        <v>12927.7</v>
      </c>
      <c r="R276" s="153" t="e">
        <f t="shared" si="16"/>
        <v>#N/A</v>
      </c>
      <c r="S276" s="150" t="e">
        <f t="shared" si="17"/>
        <v>#N/A</v>
      </c>
      <c r="T276" s="150" t="e">
        <f t="shared" si="18"/>
        <v>#N/A</v>
      </c>
      <c r="U276" s="150" t="e">
        <f t="shared" si="19"/>
        <v>#N/A</v>
      </c>
      <c r="V276" s="154" t="e">
        <f>VLOOKUP(E276,'PC Receitas'!$O$4:$P$14,2,FALSE)</f>
        <v>#N/A</v>
      </c>
    </row>
    <row r="277" spans="3:22" ht="19.5" customHeight="1" thickTop="1" thickBot="1" x14ac:dyDescent="0.3">
      <c r="C277" s="58"/>
      <c r="D277" s="58" t="str">
        <f>IF(C277&lt;&gt;"",TEXT(C277,"00")&amp;"/06/"&amp;'Configurações Básicas'!$P$5,"")</f>
        <v/>
      </c>
      <c r="E277" s="58"/>
      <c r="F277" s="58"/>
      <c r="G277" s="58"/>
      <c r="H277" s="58"/>
      <c r="I277" s="59"/>
      <c r="J277" s="193"/>
      <c r="K277" s="60"/>
      <c r="L277" s="60"/>
      <c r="M277" s="56">
        <f>M276+IF(AND(K277="Pago",OR(E277='PC Receitas'!$O$4,E277='PC Receitas'!$O$5,E277='PC Receitas'!$O$6)),I277,IF(AND(K277="Pago",OR(E277='PC Receitas'!$O$7,E277='PC Receitas'!$O$8,E277='PC Receitas'!$O$9,E277='PC Receitas'!$O$10,E277='PC Receitas'!$O$11,E277='PC Receitas'!$O$12,E277='PC Receitas'!$O$13,E277='PC Receitas'!$O$14)),-I277,0))</f>
        <v>12927.7</v>
      </c>
      <c r="R277" s="153" t="e">
        <f t="shared" si="16"/>
        <v>#N/A</v>
      </c>
      <c r="S277" s="150" t="e">
        <f t="shared" si="17"/>
        <v>#N/A</v>
      </c>
      <c r="T277" s="150" t="e">
        <f t="shared" si="18"/>
        <v>#N/A</v>
      </c>
      <c r="U277" s="150" t="e">
        <f t="shared" si="19"/>
        <v>#N/A</v>
      </c>
      <c r="V277" s="154" t="e">
        <f>VLOOKUP(E277,'PC Receitas'!$O$4:$P$14,2,FALSE)</f>
        <v>#N/A</v>
      </c>
    </row>
    <row r="278" spans="3:22" ht="19.5" customHeight="1" thickTop="1" thickBot="1" x14ac:dyDescent="0.3">
      <c r="C278" s="58"/>
      <c r="D278" s="58" t="str">
        <f>IF(C278&lt;&gt;"",TEXT(C278,"00")&amp;"/06/"&amp;'Configurações Básicas'!$P$5,"")</f>
        <v/>
      </c>
      <c r="E278" s="58"/>
      <c r="F278" s="58"/>
      <c r="G278" s="58"/>
      <c r="H278" s="58"/>
      <c r="I278" s="59"/>
      <c r="J278" s="193"/>
      <c r="K278" s="60"/>
      <c r="L278" s="60"/>
      <c r="M278" s="56">
        <f>M277+IF(AND(K278="Pago",OR(E278='PC Receitas'!$O$4,E278='PC Receitas'!$O$5,E278='PC Receitas'!$O$6)),I278,IF(AND(K278="Pago",OR(E278='PC Receitas'!$O$7,E278='PC Receitas'!$O$8,E278='PC Receitas'!$O$9,E278='PC Receitas'!$O$10,E278='PC Receitas'!$O$11,E278='PC Receitas'!$O$12,E278='PC Receitas'!$O$13,E278='PC Receitas'!$O$14)),-I278,0))</f>
        <v>12927.7</v>
      </c>
      <c r="R278" s="153" t="e">
        <f t="shared" si="16"/>
        <v>#N/A</v>
      </c>
      <c r="S278" s="150" t="e">
        <f t="shared" si="17"/>
        <v>#N/A</v>
      </c>
      <c r="T278" s="150" t="e">
        <f t="shared" si="18"/>
        <v>#N/A</v>
      </c>
      <c r="U278" s="150" t="e">
        <f t="shared" si="19"/>
        <v>#N/A</v>
      </c>
      <c r="V278" s="154" t="e">
        <f>VLOOKUP(E278,'PC Receitas'!$O$4:$P$14,2,FALSE)</f>
        <v>#N/A</v>
      </c>
    </row>
    <row r="279" spans="3:22" ht="19.5" customHeight="1" thickTop="1" thickBot="1" x14ac:dyDescent="0.3">
      <c r="C279" s="58"/>
      <c r="D279" s="58" t="str">
        <f>IF(C279&lt;&gt;"",TEXT(C279,"00")&amp;"/06/"&amp;'Configurações Básicas'!$P$5,"")</f>
        <v/>
      </c>
      <c r="E279" s="58"/>
      <c r="F279" s="58"/>
      <c r="G279" s="58"/>
      <c r="H279" s="58"/>
      <c r="I279" s="59"/>
      <c r="J279" s="193"/>
      <c r="K279" s="60"/>
      <c r="L279" s="60"/>
      <c r="M279" s="56">
        <f>M278+IF(AND(K279="Pago",OR(E279='PC Receitas'!$O$4,E279='PC Receitas'!$O$5,E279='PC Receitas'!$O$6)),I279,IF(AND(K279="Pago",OR(E279='PC Receitas'!$O$7,E279='PC Receitas'!$O$8,E279='PC Receitas'!$O$9,E279='PC Receitas'!$O$10,E279='PC Receitas'!$O$11,E279='PC Receitas'!$O$12,E279='PC Receitas'!$O$13,E279='PC Receitas'!$O$14)),-I279,0))</f>
        <v>12927.7</v>
      </c>
      <c r="R279" s="153" t="e">
        <f t="shared" si="16"/>
        <v>#N/A</v>
      </c>
      <c r="S279" s="150" t="e">
        <f t="shared" si="17"/>
        <v>#N/A</v>
      </c>
      <c r="T279" s="150" t="e">
        <f t="shared" si="18"/>
        <v>#N/A</v>
      </c>
      <c r="U279" s="150" t="e">
        <f t="shared" si="19"/>
        <v>#N/A</v>
      </c>
      <c r="V279" s="154" t="e">
        <f>VLOOKUP(E279,'PC Receitas'!$O$4:$P$14,2,FALSE)</f>
        <v>#N/A</v>
      </c>
    </row>
    <row r="280" spans="3:22" ht="19.5" customHeight="1" thickTop="1" thickBot="1" x14ac:dyDescent="0.3">
      <c r="C280" s="58"/>
      <c r="D280" s="58" t="str">
        <f>IF(C280&lt;&gt;"",TEXT(C280,"00")&amp;"/06/"&amp;'Configurações Básicas'!$P$5,"")</f>
        <v/>
      </c>
      <c r="E280" s="58"/>
      <c r="F280" s="58"/>
      <c r="G280" s="58"/>
      <c r="H280" s="58"/>
      <c r="I280" s="59"/>
      <c r="J280" s="193"/>
      <c r="K280" s="60"/>
      <c r="L280" s="60"/>
      <c r="M280" s="56">
        <f>M279+IF(AND(K280="Pago",OR(E280='PC Receitas'!$O$4,E280='PC Receitas'!$O$5,E280='PC Receitas'!$O$6)),I280,IF(AND(K280="Pago",OR(E280='PC Receitas'!$O$7,E280='PC Receitas'!$O$8,E280='PC Receitas'!$O$9,E280='PC Receitas'!$O$10,E280='PC Receitas'!$O$11,E280='PC Receitas'!$O$12,E280='PC Receitas'!$O$13,E280='PC Receitas'!$O$14)),-I280,0))</f>
        <v>12927.7</v>
      </c>
      <c r="R280" s="153" t="e">
        <f t="shared" si="16"/>
        <v>#N/A</v>
      </c>
      <c r="S280" s="150" t="e">
        <f t="shared" si="17"/>
        <v>#N/A</v>
      </c>
      <c r="T280" s="150" t="e">
        <f t="shared" si="18"/>
        <v>#N/A</v>
      </c>
      <c r="U280" s="150" t="e">
        <f t="shared" si="19"/>
        <v>#N/A</v>
      </c>
      <c r="V280" s="154" t="e">
        <f>VLOOKUP(E280,'PC Receitas'!$O$4:$P$14,2,FALSE)</f>
        <v>#N/A</v>
      </c>
    </row>
    <row r="281" spans="3:22" ht="19.5" customHeight="1" thickTop="1" thickBot="1" x14ac:dyDescent="0.3">
      <c r="C281" s="58"/>
      <c r="D281" s="58" t="str">
        <f>IF(C281&lt;&gt;"",TEXT(C281,"00")&amp;"/06/"&amp;'Configurações Básicas'!$P$5,"")</f>
        <v/>
      </c>
      <c r="E281" s="58"/>
      <c r="F281" s="58"/>
      <c r="G281" s="58"/>
      <c r="H281" s="58"/>
      <c r="I281" s="59"/>
      <c r="J281" s="193"/>
      <c r="K281" s="60"/>
      <c r="L281" s="60"/>
      <c r="M281" s="56">
        <f>M280+IF(AND(K281="Pago",OR(E281='PC Receitas'!$O$4,E281='PC Receitas'!$O$5,E281='PC Receitas'!$O$6)),I281,IF(AND(K281="Pago",OR(E281='PC Receitas'!$O$7,E281='PC Receitas'!$O$8,E281='PC Receitas'!$O$9,E281='PC Receitas'!$O$10,E281='PC Receitas'!$O$11,E281='PC Receitas'!$O$12,E281='PC Receitas'!$O$13,E281='PC Receitas'!$O$14)),-I281,0))</f>
        <v>12927.7</v>
      </c>
      <c r="R281" s="153" t="e">
        <f t="shared" si="16"/>
        <v>#N/A</v>
      </c>
      <c r="S281" s="150" t="e">
        <f t="shared" si="17"/>
        <v>#N/A</v>
      </c>
      <c r="T281" s="150" t="e">
        <f t="shared" si="18"/>
        <v>#N/A</v>
      </c>
      <c r="U281" s="150" t="e">
        <f t="shared" si="19"/>
        <v>#N/A</v>
      </c>
      <c r="V281" s="154" t="e">
        <f>VLOOKUP(E281,'PC Receitas'!$O$4:$P$14,2,FALSE)</f>
        <v>#N/A</v>
      </c>
    </row>
    <row r="282" spans="3:22" ht="19.5" customHeight="1" thickTop="1" thickBot="1" x14ac:dyDescent="0.3">
      <c r="C282" s="58"/>
      <c r="D282" s="58" t="str">
        <f>IF(C282&lt;&gt;"",TEXT(C282,"00")&amp;"/06/"&amp;'Configurações Básicas'!$P$5,"")</f>
        <v/>
      </c>
      <c r="E282" s="58"/>
      <c r="F282" s="58"/>
      <c r="G282" s="58"/>
      <c r="H282" s="58"/>
      <c r="I282" s="59"/>
      <c r="J282" s="193"/>
      <c r="K282" s="60"/>
      <c r="L282" s="60"/>
      <c r="M282" s="56">
        <f>M281+IF(AND(K282="Pago",OR(E282='PC Receitas'!$O$4,E282='PC Receitas'!$O$5,E282='PC Receitas'!$O$6)),I282,IF(AND(K282="Pago",OR(E282='PC Receitas'!$O$7,E282='PC Receitas'!$O$8,E282='PC Receitas'!$O$9,E282='PC Receitas'!$O$10,E282='PC Receitas'!$O$11,E282='PC Receitas'!$O$12,E282='PC Receitas'!$O$13,E282='PC Receitas'!$O$14)),-I282,0))</f>
        <v>12927.7</v>
      </c>
      <c r="R282" s="153" t="e">
        <f t="shared" si="16"/>
        <v>#N/A</v>
      </c>
      <c r="S282" s="150" t="e">
        <f t="shared" si="17"/>
        <v>#N/A</v>
      </c>
      <c r="T282" s="150" t="e">
        <f t="shared" si="18"/>
        <v>#N/A</v>
      </c>
      <c r="U282" s="150" t="e">
        <f t="shared" si="19"/>
        <v>#N/A</v>
      </c>
      <c r="V282" s="154" t="e">
        <f>VLOOKUP(E282,'PC Receitas'!$O$4:$P$14,2,FALSE)</f>
        <v>#N/A</v>
      </c>
    </row>
    <row r="283" spans="3:22" ht="19.5" customHeight="1" thickTop="1" thickBot="1" x14ac:dyDescent="0.3">
      <c r="C283" s="58"/>
      <c r="D283" s="58" t="str">
        <f>IF(C283&lt;&gt;"",TEXT(C283,"00")&amp;"/06/"&amp;'Configurações Básicas'!$P$5,"")</f>
        <v/>
      </c>
      <c r="E283" s="58"/>
      <c r="F283" s="58"/>
      <c r="G283" s="58"/>
      <c r="H283" s="58"/>
      <c r="I283" s="59"/>
      <c r="J283" s="193"/>
      <c r="K283" s="60"/>
      <c r="L283" s="60"/>
      <c r="M283" s="56">
        <f>M282+IF(AND(K283="Pago",OR(E283='PC Receitas'!$O$4,E283='PC Receitas'!$O$5,E283='PC Receitas'!$O$6)),I283,IF(AND(K283="Pago",OR(E283='PC Receitas'!$O$7,E283='PC Receitas'!$O$8,E283='PC Receitas'!$O$9,E283='PC Receitas'!$O$10,E283='PC Receitas'!$O$11,E283='PC Receitas'!$O$12,E283='PC Receitas'!$O$13,E283='PC Receitas'!$O$14)),-I283,0))</f>
        <v>12927.7</v>
      </c>
      <c r="R283" s="153" t="e">
        <f t="shared" si="16"/>
        <v>#N/A</v>
      </c>
      <c r="S283" s="150" t="e">
        <f t="shared" si="17"/>
        <v>#N/A</v>
      </c>
      <c r="T283" s="150" t="e">
        <f t="shared" si="18"/>
        <v>#N/A</v>
      </c>
      <c r="U283" s="150" t="e">
        <f t="shared" si="19"/>
        <v>#N/A</v>
      </c>
      <c r="V283" s="154" t="e">
        <f>VLOOKUP(E283,'PC Receitas'!$O$4:$P$14,2,FALSE)</f>
        <v>#N/A</v>
      </c>
    </row>
    <row r="284" spans="3:22" ht="19.5" customHeight="1" thickTop="1" thickBot="1" x14ac:dyDescent="0.3">
      <c r="C284" s="58"/>
      <c r="D284" s="58" t="str">
        <f>IF(C284&lt;&gt;"",TEXT(C284,"00")&amp;"/06/"&amp;'Configurações Básicas'!$P$5,"")</f>
        <v/>
      </c>
      <c r="E284" s="58"/>
      <c r="F284" s="58"/>
      <c r="G284" s="58"/>
      <c r="H284" s="58"/>
      <c r="I284" s="59"/>
      <c r="J284" s="193"/>
      <c r="K284" s="60"/>
      <c r="L284" s="60"/>
      <c r="M284" s="56">
        <f>M283+IF(AND(K284="Pago",OR(E284='PC Receitas'!$O$4,E284='PC Receitas'!$O$5,E284='PC Receitas'!$O$6)),I284,IF(AND(K284="Pago",OR(E284='PC Receitas'!$O$7,E284='PC Receitas'!$O$8,E284='PC Receitas'!$O$9,E284='PC Receitas'!$O$10,E284='PC Receitas'!$O$11,E284='PC Receitas'!$O$12,E284='PC Receitas'!$O$13,E284='PC Receitas'!$O$14)),-I284,0))</f>
        <v>12927.7</v>
      </c>
      <c r="R284" s="153" t="e">
        <f t="shared" si="16"/>
        <v>#N/A</v>
      </c>
      <c r="S284" s="150" t="e">
        <f t="shared" si="17"/>
        <v>#N/A</v>
      </c>
      <c r="T284" s="150" t="e">
        <f t="shared" si="18"/>
        <v>#N/A</v>
      </c>
      <c r="U284" s="150" t="e">
        <f t="shared" si="19"/>
        <v>#N/A</v>
      </c>
      <c r="V284" s="154" t="e">
        <f>VLOOKUP(E284,'PC Receitas'!$O$4:$P$14,2,FALSE)</f>
        <v>#N/A</v>
      </c>
    </row>
    <row r="285" spans="3:22" ht="19.5" customHeight="1" thickTop="1" thickBot="1" x14ac:dyDescent="0.3">
      <c r="C285" s="58"/>
      <c r="D285" s="58" t="str">
        <f>IF(C285&lt;&gt;"",TEXT(C285,"00")&amp;"/06/"&amp;'Configurações Básicas'!$P$5,"")</f>
        <v/>
      </c>
      <c r="E285" s="58"/>
      <c r="F285" s="58"/>
      <c r="G285" s="58"/>
      <c r="H285" s="58"/>
      <c r="I285" s="59"/>
      <c r="J285" s="193"/>
      <c r="K285" s="60"/>
      <c r="L285" s="60"/>
      <c r="M285" s="56">
        <f>M284+IF(AND(K285="Pago",OR(E285='PC Receitas'!$O$4,E285='PC Receitas'!$O$5,E285='PC Receitas'!$O$6)),I285,IF(AND(K285="Pago",OR(E285='PC Receitas'!$O$7,E285='PC Receitas'!$O$8,E285='PC Receitas'!$O$9,E285='PC Receitas'!$O$10,E285='PC Receitas'!$O$11,E285='PC Receitas'!$O$12,E285='PC Receitas'!$O$13,E285='PC Receitas'!$O$14)),-I285,0))</f>
        <v>12927.7</v>
      </c>
      <c r="R285" s="153" t="e">
        <f t="shared" si="16"/>
        <v>#N/A</v>
      </c>
      <c r="S285" s="150" t="e">
        <f t="shared" si="17"/>
        <v>#N/A</v>
      </c>
      <c r="T285" s="150" t="e">
        <f t="shared" si="18"/>
        <v>#N/A</v>
      </c>
      <c r="U285" s="150" t="e">
        <f t="shared" si="19"/>
        <v>#N/A</v>
      </c>
      <c r="V285" s="154" t="e">
        <f>VLOOKUP(E285,'PC Receitas'!$O$4:$P$14,2,FALSE)</f>
        <v>#N/A</v>
      </c>
    </row>
    <row r="286" spans="3:22" ht="19.5" customHeight="1" thickTop="1" thickBot="1" x14ac:dyDescent="0.3">
      <c r="C286" s="58"/>
      <c r="D286" s="58" t="str">
        <f>IF(C286&lt;&gt;"",TEXT(C286,"00")&amp;"/06/"&amp;'Configurações Básicas'!$P$5,"")</f>
        <v/>
      </c>
      <c r="E286" s="58"/>
      <c r="F286" s="58"/>
      <c r="G286" s="58"/>
      <c r="H286" s="58"/>
      <c r="I286" s="59"/>
      <c r="J286" s="193"/>
      <c r="K286" s="60"/>
      <c r="L286" s="60"/>
      <c r="M286" s="56">
        <f>M285+IF(AND(K286="Pago",OR(E286='PC Receitas'!$O$4,E286='PC Receitas'!$O$5,E286='PC Receitas'!$O$6)),I286,IF(AND(K286="Pago",OR(E286='PC Receitas'!$O$7,E286='PC Receitas'!$O$8,E286='PC Receitas'!$O$9,E286='PC Receitas'!$O$10,E286='PC Receitas'!$O$11,E286='PC Receitas'!$O$12,E286='PC Receitas'!$O$13,E286='PC Receitas'!$O$14)),-I286,0))</f>
        <v>12927.7</v>
      </c>
      <c r="R286" s="153" t="e">
        <f t="shared" si="16"/>
        <v>#N/A</v>
      </c>
      <c r="S286" s="150" t="e">
        <f t="shared" si="17"/>
        <v>#N/A</v>
      </c>
      <c r="T286" s="150" t="e">
        <f t="shared" si="18"/>
        <v>#N/A</v>
      </c>
      <c r="U286" s="150" t="e">
        <f t="shared" si="19"/>
        <v>#N/A</v>
      </c>
      <c r="V286" s="154" t="e">
        <f>VLOOKUP(E286,'PC Receitas'!$O$4:$P$14,2,FALSE)</f>
        <v>#N/A</v>
      </c>
    </row>
    <row r="287" spans="3:22" ht="19.5" customHeight="1" thickTop="1" thickBot="1" x14ac:dyDescent="0.3">
      <c r="C287" s="58"/>
      <c r="D287" s="58" t="str">
        <f>IF(C287&lt;&gt;"",TEXT(C287,"00")&amp;"/06/"&amp;'Configurações Básicas'!$P$5,"")</f>
        <v/>
      </c>
      <c r="E287" s="58"/>
      <c r="F287" s="58"/>
      <c r="G287" s="58"/>
      <c r="H287" s="58"/>
      <c r="I287" s="59"/>
      <c r="J287" s="193"/>
      <c r="K287" s="60"/>
      <c r="L287" s="60"/>
      <c r="M287" s="56">
        <f>M286+IF(AND(K287="Pago",OR(E287='PC Receitas'!$O$4,E287='PC Receitas'!$O$5,E287='PC Receitas'!$O$6)),I287,IF(AND(K287="Pago",OR(E287='PC Receitas'!$O$7,E287='PC Receitas'!$O$8,E287='PC Receitas'!$O$9,E287='PC Receitas'!$O$10,E287='PC Receitas'!$O$11,E287='PC Receitas'!$O$12,E287='PC Receitas'!$O$13,E287='PC Receitas'!$O$14)),-I287,0))</f>
        <v>12927.7</v>
      </c>
      <c r="R287" s="153" t="e">
        <f t="shared" si="16"/>
        <v>#N/A</v>
      </c>
      <c r="S287" s="150" t="e">
        <f t="shared" si="17"/>
        <v>#N/A</v>
      </c>
      <c r="T287" s="150" t="e">
        <f t="shared" si="18"/>
        <v>#N/A</v>
      </c>
      <c r="U287" s="150" t="e">
        <f t="shared" si="19"/>
        <v>#N/A</v>
      </c>
      <c r="V287" s="154" t="e">
        <f>VLOOKUP(E287,'PC Receitas'!$O$4:$P$14,2,FALSE)</f>
        <v>#N/A</v>
      </c>
    </row>
    <row r="288" spans="3:22" ht="19.5" customHeight="1" thickTop="1" thickBot="1" x14ac:dyDescent="0.3">
      <c r="C288" s="58"/>
      <c r="D288" s="58" t="str">
        <f>IF(C288&lt;&gt;"",TEXT(C288,"00")&amp;"/06/"&amp;'Configurações Básicas'!$P$5,"")</f>
        <v/>
      </c>
      <c r="E288" s="58"/>
      <c r="F288" s="58"/>
      <c r="G288" s="58"/>
      <c r="H288" s="58"/>
      <c r="I288" s="59"/>
      <c r="J288" s="193"/>
      <c r="K288" s="60"/>
      <c r="L288" s="60"/>
      <c r="M288" s="56">
        <f>M287+IF(AND(K288="Pago",OR(E288='PC Receitas'!$O$4,E288='PC Receitas'!$O$5,E288='PC Receitas'!$O$6)),I288,IF(AND(K288="Pago",OR(E288='PC Receitas'!$O$7,E288='PC Receitas'!$O$8,E288='PC Receitas'!$O$9,E288='PC Receitas'!$O$10,E288='PC Receitas'!$O$11,E288='PC Receitas'!$O$12,E288='PC Receitas'!$O$13,E288='PC Receitas'!$O$14)),-I288,0))</f>
        <v>12927.7</v>
      </c>
      <c r="R288" s="153" t="e">
        <f t="shared" si="16"/>
        <v>#N/A</v>
      </c>
      <c r="S288" s="150" t="e">
        <f t="shared" si="17"/>
        <v>#N/A</v>
      </c>
      <c r="T288" s="150" t="e">
        <f t="shared" si="18"/>
        <v>#N/A</v>
      </c>
      <c r="U288" s="150" t="e">
        <f t="shared" si="19"/>
        <v>#N/A</v>
      </c>
      <c r="V288" s="154" t="e">
        <f>VLOOKUP(E288,'PC Receitas'!$O$4:$P$14,2,FALSE)</f>
        <v>#N/A</v>
      </c>
    </row>
    <row r="289" spans="3:22" ht="19.5" customHeight="1" thickTop="1" thickBot="1" x14ac:dyDescent="0.3">
      <c r="C289" s="58"/>
      <c r="D289" s="58" t="str">
        <f>IF(C289&lt;&gt;"",TEXT(C289,"00")&amp;"/06/"&amp;'Configurações Básicas'!$P$5,"")</f>
        <v/>
      </c>
      <c r="E289" s="58"/>
      <c r="F289" s="58"/>
      <c r="G289" s="58"/>
      <c r="H289" s="58"/>
      <c r="I289" s="59"/>
      <c r="J289" s="193"/>
      <c r="K289" s="60"/>
      <c r="L289" s="60"/>
      <c r="M289" s="56">
        <f>M288+IF(AND(K289="Pago",OR(E289='PC Receitas'!$O$4,E289='PC Receitas'!$O$5,E289='PC Receitas'!$O$6)),I289,IF(AND(K289="Pago",OR(E289='PC Receitas'!$O$7,E289='PC Receitas'!$O$8,E289='PC Receitas'!$O$9,E289='PC Receitas'!$O$10,E289='PC Receitas'!$O$11,E289='PC Receitas'!$O$12,E289='PC Receitas'!$O$13,E289='PC Receitas'!$O$14)),-I289,0))</f>
        <v>12927.7</v>
      </c>
      <c r="R289" s="153" t="e">
        <f t="shared" si="16"/>
        <v>#N/A</v>
      </c>
      <c r="S289" s="150" t="e">
        <f t="shared" si="17"/>
        <v>#N/A</v>
      </c>
      <c r="T289" s="150" t="e">
        <f t="shared" si="18"/>
        <v>#N/A</v>
      </c>
      <c r="U289" s="150" t="e">
        <f t="shared" si="19"/>
        <v>#N/A</v>
      </c>
      <c r="V289" s="154" t="e">
        <f>VLOOKUP(E289,'PC Receitas'!$O$4:$P$14,2,FALSE)</f>
        <v>#N/A</v>
      </c>
    </row>
    <row r="290" spans="3:22" ht="19.5" customHeight="1" thickTop="1" thickBot="1" x14ac:dyDescent="0.3">
      <c r="C290" s="58"/>
      <c r="D290" s="58" t="str">
        <f>IF(C290&lt;&gt;"",TEXT(C290,"00")&amp;"/06/"&amp;'Configurações Básicas'!$P$5,"")</f>
        <v/>
      </c>
      <c r="E290" s="58"/>
      <c r="F290" s="58"/>
      <c r="G290" s="58"/>
      <c r="H290" s="58"/>
      <c r="I290" s="59"/>
      <c r="J290" s="193"/>
      <c r="K290" s="60"/>
      <c r="L290" s="60"/>
      <c r="M290" s="56">
        <f>M289+IF(AND(K290="Pago",OR(E290='PC Receitas'!$O$4,E290='PC Receitas'!$O$5,E290='PC Receitas'!$O$6)),I290,IF(AND(K290="Pago",OR(E290='PC Receitas'!$O$7,E290='PC Receitas'!$O$8,E290='PC Receitas'!$O$9,E290='PC Receitas'!$O$10,E290='PC Receitas'!$O$11,E290='PC Receitas'!$O$12,E290='PC Receitas'!$O$13,E290='PC Receitas'!$O$14)),-I290,0))</f>
        <v>12927.7</v>
      </c>
      <c r="R290" s="153" t="e">
        <f t="shared" si="16"/>
        <v>#N/A</v>
      </c>
      <c r="S290" s="150" t="e">
        <f t="shared" si="17"/>
        <v>#N/A</v>
      </c>
      <c r="T290" s="150" t="e">
        <f t="shared" si="18"/>
        <v>#N/A</v>
      </c>
      <c r="U290" s="150" t="e">
        <f t="shared" si="19"/>
        <v>#N/A</v>
      </c>
      <c r="V290" s="154" t="e">
        <f>VLOOKUP(E290,'PC Receitas'!$O$4:$P$14,2,FALSE)</f>
        <v>#N/A</v>
      </c>
    </row>
    <row r="291" spans="3:22" ht="19.5" customHeight="1" thickTop="1" thickBot="1" x14ac:dyDescent="0.3">
      <c r="C291" s="58"/>
      <c r="D291" s="58" t="str">
        <f>IF(C291&lt;&gt;"",TEXT(C291,"00")&amp;"/06/"&amp;'Configurações Básicas'!$P$5,"")</f>
        <v/>
      </c>
      <c r="E291" s="58"/>
      <c r="F291" s="58"/>
      <c r="G291" s="58"/>
      <c r="H291" s="58"/>
      <c r="I291" s="59"/>
      <c r="J291" s="193"/>
      <c r="K291" s="60"/>
      <c r="L291" s="60"/>
      <c r="M291" s="56">
        <f>M290+IF(AND(K291="Pago",OR(E291='PC Receitas'!$O$4,E291='PC Receitas'!$O$5,E291='PC Receitas'!$O$6)),I291,IF(AND(K291="Pago",OR(E291='PC Receitas'!$O$7,E291='PC Receitas'!$O$8,E291='PC Receitas'!$O$9,E291='PC Receitas'!$O$10,E291='PC Receitas'!$O$11,E291='PC Receitas'!$O$12,E291='PC Receitas'!$O$13,E291='PC Receitas'!$O$14)),-I291,0))</f>
        <v>12927.7</v>
      </c>
      <c r="R291" s="153" t="e">
        <f t="shared" si="16"/>
        <v>#N/A</v>
      </c>
      <c r="S291" s="150" t="e">
        <f t="shared" si="17"/>
        <v>#N/A</v>
      </c>
      <c r="T291" s="150" t="e">
        <f t="shared" si="18"/>
        <v>#N/A</v>
      </c>
      <c r="U291" s="150" t="e">
        <f t="shared" si="19"/>
        <v>#N/A</v>
      </c>
      <c r="V291" s="154" t="e">
        <f>VLOOKUP(E291,'PC Receitas'!$O$4:$P$14,2,FALSE)</f>
        <v>#N/A</v>
      </c>
    </row>
    <row r="292" spans="3:22" ht="19.5" customHeight="1" thickTop="1" thickBot="1" x14ac:dyDescent="0.3">
      <c r="C292" s="58"/>
      <c r="D292" s="58" t="str">
        <f>IF(C292&lt;&gt;"",TEXT(C292,"00")&amp;"/06/"&amp;'Configurações Básicas'!$P$5,"")</f>
        <v/>
      </c>
      <c r="E292" s="58"/>
      <c r="F292" s="58"/>
      <c r="G292" s="58"/>
      <c r="H292" s="58"/>
      <c r="I292" s="59"/>
      <c r="J292" s="193"/>
      <c r="K292" s="60"/>
      <c r="L292" s="60"/>
      <c r="M292" s="56">
        <f>M291+IF(AND(K292="Pago",OR(E292='PC Receitas'!$O$4,E292='PC Receitas'!$O$5,E292='PC Receitas'!$O$6)),I292,IF(AND(K292="Pago",OR(E292='PC Receitas'!$O$7,E292='PC Receitas'!$O$8,E292='PC Receitas'!$O$9,E292='PC Receitas'!$O$10,E292='PC Receitas'!$O$11,E292='PC Receitas'!$O$12,E292='PC Receitas'!$O$13,E292='PC Receitas'!$O$14)),-I292,0))</f>
        <v>12927.7</v>
      </c>
      <c r="R292" s="153" t="e">
        <f t="shared" si="16"/>
        <v>#N/A</v>
      </c>
      <c r="S292" s="150" t="e">
        <f t="shared" si="17"/>
        <v>#N/A</v>
      </c>
      <c r="T292" s="150" t="e">
        <f t="shared" si="18"/>
        <v>#N/A</v>
      </c>
      <c r="U292" s="150" t="e">
        <f t="shared" si="19"/>
        <v>#N/A</v>
      </c>
      <c r="V292" s="154" t="e">
        <f>VLOOKUP(E292,'PC Receitas'!$O$4:$P$14,2,FALSE)</f>
        <v>#N/A</v>
      </c>
    </row>
    <row r="293" spans="3:22" ht="19.5" customHeight="1" thickTop="1" thickBot="1" x14ac:dyDescent="0.3">
      <c r="C293" s="58"/>
      <c r="D293" s="58" t="str">
        <f>IF(C293&lt;&gt;"",TEXT(C293,"00")&amp;"/06/"&amp;'Configurações Básicas'!$P$5,"")</f>
        <v/>
      </c>
      <c r="E293" s="58"/>
      <c r="F293" s="58"/>
      <c r="G293" s="58"/>
      <c r="H293" s="58"/>
      <c r="I293" s="59"/>
      <c r="J293" s="193"/>
      <c r="K293" s="60"/>
      <c r="L293" s="60"/>
      <c r="M293" s="56">
        <f>M292+IF(AND(K293="Pago",OR(E293='PC Receitas'!$O$4,E293='PC Receitas'!$O$5,E293='PC Receitas'!$O$6)),I293,IF(AND(K293="Pago",OR(E293='PC Receitas'!$O$7,E293='PC Receitas'!$O$8,E293='PC Receitas'!$O$9,E293='PC Receitas'!$O$10,E293='PC Receitas'!$O$11,E293='PC Receitas'!$O$12,E293='PC Receitas'!$O$13,E293='PC Receitas'!$O$14)),-I293,0))</f>
        <v>12927.7</v>
      </c>
      <c r="R293" s="153" t="e">
        <f t="shared" si="16"/>
        <v>#N/A</v>
      </c>
      <c r="S293" s="150" t="e">
        <f t="shared" si="17"/>
        <v>#N/A</v>
      </c>
      <c r="T293" s="150" t="e">
        <f t="shared" si="18"/>
        <v>#N/A</v>
      </c>
      <c r="U293" s="150" t="e">
        <f t="shared" si="19"/>
        <v>#N/A</v>
      </c>
      <c r="V293" s="154" t="e">
        <f>VLOOKUP(E293,'PC Receitas'!$O$4:$P$14,2,FALSE)</f>
        <v>#N/A</v>
      </c>
    </row>
    <row r="294" spans="3:22" ht="19.5" customHeight="1" thickTop="1" thickBot="1" x14ac:dyDescent="0.3">
      <c r="C294" s="58"/>
      <c r="D294" s="58" t="str">
        <f>IF(C294&lt;&gt;"",TEXT(C294,"00")&amp;"/06/"&amp;'Configurações Básicas'!$P$5,"")</f>
        <v/>
      </c>
      <c r="E294" s="58"/>
      <c r="F294" s="58"/>
      <c r="G294" s="58"/>
      <c r="H294" s="58"/>
      <c r="I294" s="59"/>
      <c r="J294" s="193"/>
      <c r="K294" s="60"/>
      <c r="L294" s="60"/>
      <c r="M294" s="56">
        <f>M293+IF(AND(K294="Pago",OR(E294='PC Receitas'!$O$4,E294='PC Receitas'!$O$5,E294='PC Receitas'!$O$6)),I294,IF(AND(K294="Pago",OR(E294='PC Receitas'!$O$7,E294='PC Receitas'!$O$8,E294='PC Receitas'!$O$9,E294='PC Receitas'!$O$10,E294='PC Receitas'!$O$11,E294='PC Receitas'!$O$12,E294='PC Receitas'!$O$13,E294='PC Receitas'!$O$14)),-I294,0))</f>
        <v>12927.7</v>
      </c>
      <c r="R294" s="153" t="e">
        <f t="shared" si="16"/>
        <v>#N/A</v>
      </c>
      <c r="S294" s="150" t="e">
        <f t="shared" si="17"/>
        <v>#N/A</v>
      </c>
      <c r="T294" s="150" t="e">
        <f t="shared" si="18"/>
        <v>#N/A</v>
      </c>
      <c r="U294" s="150" t="e">
        <f t="shared" si="19"/>
        <v>#N/A</v>
      </c>
      <c r="V294" s="154" t="e">
        <f>VLOOKUP(E294,'PC Receitas'!$O$4:$P$14,2,FALSE)</f>
        <v>#N/A</v>
      </c>
    </row>
    <row r="295" spans="3:22" ht="19.5" customHeight="1" thickTop="1" thickBot="1" x14ac:dyDescent="0.3">
      <c r="C295" s="58"/>
      <c r="D295" s="58" t="str">
        <f>IF(C295&lt;&gt;"",TEXT(C295,"00")&amp;"/06/"&amp;'Configurações Básicas'!$P$5,"")</f>
        <v/>
      </c>
      <c r="E295" s="58"/>
      <c r="F295" s="58"/>
      <c r="G295" s="58"/>
      <c r="H295" s="58"/>
      <c r="I295" s="59"/>
      <c r="J295" s="193"/>
      <c r="K295" s="60"/>
      <c r="L295" s="60"/>
      <c r="M295" s="56">
        <f>M294+IF(AND(K295="Pago",OR(E295='PC Receitas'!$O$4,E295='PC Receitas'!$O$5,E295='PC Receitas'!$O$6)),I295,IF(AND(K295="Pago",OR(E295='PC Receitas'!$O$7,E295='PC Receitas'!$O$8,E295='PC Receitas'!$O$9,E295='PC Receitas'!$O$10,E295='PC Receitas'!$O$11,E295='PC Receitas'!$O$12,E295='PC Receitas'!$O$13,E295='PC Receitas'!$O$14)),-I295,0))</f>
        <v>12927.7</v>
      </c>
      <c r="R295" s="153" t="e">
        <f t="shared" si="16"/>
        <v>#N/A</v>
      </c>
      <c r="S295" s="150" t="e">
        <f t="shared" si="17"/>
        <v>#N/A</v>
      </c>
      <c r="T295" s="150" t="e">
        <f t="shared" si="18"/>
        <v>#N/A</v>
      </c>
      <c r="U295" s="150" t="e">
        <f t="shared" si="19"/>
        <v>#N/A</v>
      </c>
      <c r="V295" s="154" t="e">
        <f>VLOOKUP(E295,'PC Receitas'!$O$4:$P$14,2,FALSE)</f>
        <v>#N/A</v>
      </c>
    </row>
    <row r="296" spans="3:22" ht="19.5" customHeight="1" thickTop="1" thickBot="1" x14ac:dyDescent="0.3">
      <c r="C296" s="58"/>
      <c r="D296" s="58" t="str">
        <f>IF(C296&lt;&gt;"",TEXT(C296,"00")&amp;"/06/"&amp;'Configurações Básicas'!$P$5,"")</f>
        <v/>
      </c>
      <c r="E296" s="58"/>
      <c r="F296" s="58"/>
      <c r="G296" s="58"/>
      <c r="H296" s="58"/>
      <c r="I296" s="59"/>
      <c r="J296" s="193"/>
      <c r="K296" s="60"/>
      <c r="L296" s="60"/>
      <c r="M296" s="56">
        <f>M295+IF(AND(K296="Pago",OR(E296='PC Receitas'!$O$4,E296='PC Receitas'!$O$5,E296='PC Receitas'!$O$6)),I296,IF(AND(K296="Pago",OR(E296='PC Receitas'!$O$7,E296='PC Receitas'!$O$8,E296='PC Receitas'!$O$9,E296='PC Receitas'!$O$10,E296='PC Receitas'!$O$11,E296='PC Receitas'!$O$12,E296='PC Receitas'!$O$13,E296='PC Receitas'!$O$14)),-I296,0))</f>
        <v>12927.7</v>
      </c>
      <c r="R296" s="153" t="e">
        <f t="shared" si="16"/>
        <v>#N/A</v>
      </c>
      <c r="S296" s="150" t="e">
        <f t="shared" si="17"/>
        <v>#N/A</v>
      </c>
      <c r="T296" s="150" t="e">
        <f t="shared" si="18"/>
        <v>#N/A</v>
      </c>
      <c r="U296" s="150" t="e">
        <f t="shared" si="19"/>
        <v>#N/A</v>
      </c>
      <c r="V296" s="154" t="e">
        <f>VLOOKUP(E296,'PC Receitas'!$O$4:$P$14,2,FALSE)</f>
        <v>#N/A</v>
      </c>
    </row>
    <row r="297" spans="3:22" ht="19.5" customHeight="1" thickTop="1" thickBot="1" x14ac:dyDescent="0.3">
      <c r="C297" s="58"/>
      <c r="D297" s="58" t="str">
        <f>IF(C297&lt;&gt;"",TEXT(C297,"00")&amp;"/06/"&amp;'Configurações Básicas'!$P$5,"")</f>
        <v/>
      </c>
      <c r="E297" s="58"/>
      <c r="F297" s="58"/>
      <c r="G297" s="58"/>
      <c r="H297" s="58"/>
      <c r="I297" s="59"/>
      <c r="J297" s="193"/>
      <c r="K297" s="60"/>
      <c r="L297" s="60"/>
      <c r="M297" s="56">
        <f>M296+IF(AND(K297="Pago",OR(E297='PC Receitas'!$O$4,E297='PC Receitas'!$O$5,E297='PC Receitas'!$O$6)),I297,IF(AND(K297="Pago",OR(E297='PC Receitas'!$O$7,E297='PC Receitas'!$O$8,E297='PC Receitas'!$O$9,E297='PC Receitas'!$O$10,E297='PC Receitas'!$O$11,E297='PC Receitas'!$O$12,E297='PC Receitas'!$O$13,E297='PC Receitas'!$O$14)),-I297,0))</f>
        <v>12927.7</v>
      </c>
      <c r="R297" s="153" t="e">
        <f t="shared" si="16"/>
        <v>#N/A</v>
      </c>
      <c r="S297" s="150" t="e">
        <f t="shared" si="17"/>
        <v>#N/A</v>
      </c>
      <c r="T297" s="150" t="e">
        <f t="shared" si="18"/>
        <v>#N/A</v>
      </c>
      <c r="U297" s="150" t="e">
        <f t="shared" si="19"/>
        <v>#N/A</v>
      </c>
      <c r="V297" s="154" t="e">
        <f>VLOOKUP(E297,'PC Receitas'!$O$4:$P$14,2,FALSE)</f>
        <v>#N/A</v>
      </c>
    </row>
    <row r="298" spans="3:22" ht="19.5" customHeight="1" thickTop="1" thickBot="1" x14ac:dyDescent="0.3">
      <c r="C298" s="58"/>
      <c r="D298" s="58" t="str">
        <f>IF(C298&lt;&gt;"",TEXT(C298,"00")&amp;"/06/"&amp;'Configurações Básicas'!$P$5,"")</f>
        <v/>
      </c>
      <c r="E298" s="58"/>
      <c r="F298" s="58"/>
      <c r="G298" s="58"/>
      <c r="H298" s="58"/>
      <c r="I298" s="59"/>
      <c r="J298" s="193"/>
      <c r="K298" s="60"/>
      <c r="L298" s="60"/>
      <c r="M298" s="56">
        <f>M297+IF(AND(K298="Pago",OR(E298='PC Receitas'!$O$4,E298='PC Receitas'!$O$5,E298='PC Receitas'!$O$6)),I298,IF(AND(K298="Pago",OR(E298='PC Receitas'!$O$7,E298='PC Receitas'!$O$8,E298='PC Receitas'!$O$9,E298='PC Receitas'!$O$10,E298='PC Receitas'!$O$11,E298='PC Receitas'!$O$12,E298='PC Receitas'!$O$13,E298='PC Receitas'!$O$14)),-I298,0))</f>
        <v>12927.7</v>
      </c>
      <c r="R298" s="153" t="e">
        <f t="shared" si="16"/>
        <v>#N/A</v>
      </c>
      <c r="S298" s="150" t="e">
        <f t="shared" si="17"/>
        <v>#N/A</v>
      </c>
      <c r="T298" s="150" t="e">
        <f t="shared" si="18"/>
        <v>#N/A</v>
      </c>
      <c r="U298" s="150" t="e">
        <f t="shared" si="19"/>
        <v>#N/A</v>
      </c>
      <c r="V298" s="154" t="e">
        <f>VLOOKUP(E298,'PC Receitas'!$O$4:$P$14,2,FALSE)</f>
        <v>#N/A</v>
      </c>
    </row>
    <row r="299" spans="3:22" ht="19.5" customHeight="1" thickTop="1" thickBot="1" x14ac:dyDescent="0.3">
      <c r="C299" s="58"/>
      <c r="D299" s="58" t="str">
        <f>IF(C299&lt;&gt;"",TEXT(C299,"00")&amp;"/06/"&amp;'Configurações Básicas'!$P$5,"")</f>
        <v/>
      </c>
      <c r="E299" s="58"/>
      <c r="F299" s="58"/>
      <c r="G299" s="58"/>
      <c r="H299" s="58"/>
      <c r="I299" s="59"/>
      <c r="J299" s="193"/>
      <c r="K299" s="60"/>
      <c r="L299" s="60"/>
      <c r="M299" s="56">
        <f>M298+IF(AND(K299="Pago",OR(E299='PC Receitas'!$O$4,E299='PC Receitas'!$O$5,E299='PC Receitas'!$O$6)),I299,IF(AND(K299="Pago",OR(E299='PC Receitas'!$O$7,E299='PC Receitas'!$O$8,E299='PC Receitas'!$O$9,E299='PC Receitas'!$O$10,E299='PC Receitas'!$O$11,E299='PC Receitas'!$O$12,E299='PC Receitas'!$O$13,E299='PC Receitas'!$O$14)),-I299,0))</f>
        <v>12927.7</v>
      </c>
      <c r="R299" s="153" t="e">
        <f t="shared" si="16"/>
        <v>#N/A</v>
      </c>
      <c r="S299" s="150" t="e">
        <f t="shared" si="17"/>
        <v>#N/A</v>
      </c>
      <c r="T299" s="150" t="e">
        <f t="shared" si="18"/>
        <v>#N/A</v>
      </c>
      <c r="U299" s="150" t="e">
        <f t="shared" si="19"/>
        <v>#N/A</v>
      </c>
      <c r="V299" s="154" t="e">
        <f>VLOOKUP(E299,'PC Receitas'!$O$4:$P$14,2,FALSE)</f>
        <v>#N/A</v>
      </c>
    </row>
    <row r="300" spans="3:22" ht="19.5" customHeight="1" thickTop="1" thickBot="1" x14ac:dyDescent="0.3">
      <c r="C300" s="58"/>
      <c r="D300" s="58" t="str">
        <f>IF(C300&lt;&gt;"",TEXT(C300,"00")&amp;"/06/"&amp;'Configurações Básicas'!$P$5,"")</f>
        <v/>
      </c>
      <c r="E300" s="58"/>
      <c r="F300" s="58"/>
      <c r="G300" s="58"/>
      <c r="H300" s="58"/>
      <c r="I300" s="59"/>
      <c r="J300" s="193"/>
      <c r="K300" s="60"/>
      <c r="L300" s="60"/>
      <c r="M300" s="56">
        <f>M299+IF(AND(K300="Pago",OR(E300='PC Receitas'!$O$4,E300='PC Receitas'!$O$5,E300='PC Receitas'!$O$6)),I300,IF(AND(K300="Pago",OR(E300='PC Receitas'!$O$7,E300='PC Receitas'!$O$8,E300='PC Receitas'!$O$9,E300='PC Receitas'!$O$10,E300='PC Receitas'!$O$11,E300='PC Receitas'!$O$12,E300='PC Receitas'!$O$13,E300='PC Receitas'!$O$14)),-I300,0))</f>
        <v>12927.7</v>
      </c>
      <c r="R300" s="153" t="e">
        <f t="shared" si="16"/>
        <v>#N/A</v>
      </c>
      <c r="S300" s="150" t="e">
        <f t="shared" si="17"/>
        <v>#N/A</v>
      </c>
      <c r="T300" s="150" t="e">
        <f t="shared" si="18"/>
        <v>#N/A</v>
      </c>
      <c r="U300" s="150" t="e">
        <f t="shared" si="19"/>
        <v>#N/A</v>
      </c>
      <c r="V300" s="154" t="e">
        <f>VLOOKUP(E300,'PC Receitas'!$O$4:$P$14,2,FALSE)</f>
        <v>#N/A</v>
      </c>
    </row>
    <row r="301" spans="3:22" ht="19.5" customHeight="1" thickTop="1" thickBot="1" x14ac:dyDescent="0.3">
      <c r="C301" s="58"/>
      <c r="D301" s="58" t="str">
        <f>IF(C301&lt;&gt;"",TEXT(C301,"00")&amp;"/06/"&amp;'Configurações Básicas'!$P$5,"")</f>
        <v/>
      </c>
      <c r="E301" s="58"/>
      <c r="F301" s="58"/>
      <c r="G301" s="58"/>
      <c r="H301" s="58"/>
      <c r="I301" s="59"/>
      <c r="J301" s="193"/>
      <c r="K301" s="60"/>
      <c r="L301" s="60"/>
      <c r="M301" s="56">
        <f>M300+IF(AND(K301="Pago",OR(E301='PC Receitas'!$O$4,E301='PC Receitas'!$O$5,E301='PC Receitas'!$O$6)),I301,IF(AND(K301="Pago",OR(E301='PC Receitas'!$O$7,E301='PC Receitas'!$O$8,E301='PC Receitas'!$O$9,E301='PC Receitas'!$O$10,E301='PC Receitas'!$O$11,E301='PC Receitas'!$O$12,E301='PC Receitas'!$O$13,E301='PC Receitas'!$O$14)),-I301,0))</f>
        <v>12927.7</v>
      </c>
      <c r="R301" s="153" t="e">
        <f t="shared" si="16"/>
        <v>#N/A</v>
      </c>
      <c r="S301" s="150" t="e">
        <f t="shared" si="17"/>
        <v>#N/A</v>
      </c>
      <c r="T301" s="150" t="e">
        <f t="shared" si="18"/>
        <v>#N/A</v>
      </c>
      <c r="U301" s="150" t="e">
        <f t="shared" si="19"/>
        <v>#N/A</v>
      </c>
      <c r="V301" s="154" t="e">
        <f>VLOOKUP(E301,'PC Receitas'!$O$4:$P$14,2,FALSE)</f>
        <v>#N/A</v>
      </c>
    </row>
    <row r="302" spans="3:22" ht="19.5" customHeight="1" thickTop="1" thickBot="1" x14ac:dyDescent="0.3">
      <c r="C302" s="58"/>
      <c r="D302" s="58" t="str">
        <f>IF(C302&lt;&gt;"",TEXT(C302,"00")&amp;"/06/"&amp;'Configurações Básicas'!$P$5,"")</f>
        <v/>
      </c>
      <c r="E302" s="58"/>
      <c r="F302" s="58"/>
      <c r="G302" s="58"/>
      <c r="H302" s="58"/>
      <c r="I302" s="59"/>
      <c r="J302" s="193"/>
      <c r="K302" s="60"/>
      <c r="L302" s="60"/>
      <c r="M302" s="56">
        <f>M301+IF(AND(K302="Pago",OR(E302='PC Receitas'!$O$4,E302='PC Receitas'!$O$5,E302='PC Receitas'!$O$6)),I302,IF(AND(K302="Pago",OR(E302='PC Receitas'!$O$7,E302='PC Receitas'!$O$8,E302='PC Receitas'!$O$9,E302='PC Receitas'!$O$10,E302='PC Receitas'!$O$11,E302='PC Receitas'!$O$12,E302='PC Receitas'!$O$13,E302='PC Receitas'!$O$14)),-I302,0))</f>
        <v>12927.7</v>
      </c>
      <c r="R302" s="153" t="e">
        <f t="shared" si="16"/>
        <v>#N/A</v>
      </c>
      <c r="S302" s="150" t="e">
        <f t="shared" si="17"/>
        <v>#N/A</v>
      </c>
      <c r="T302" s="150" t="e">
        <f t="shared" si="18"/>
        <v>#N/A</v>
      </c>
      <c r="U302" s="150" t="e">
        <f t="shared" si="19"/>
        <v>#N/A</v>
      </c>
      <c r="V302" s="154" t="e">
        <f>VLOOKUP(E302,'PC Receitas'!$O$4:$P$14,2,FALSE)</f>
        <v>#N/A</v>
      </c>
    </row>
    <row r="303" spans="3:22" ht="19.5" customHeight="1" thickTop="1" thickBot="1" x14ac:dyDescent="0.3">
      <c r="C303" s="58"/>
      <c r="D303" s="58" t="str">
        <f>IF(C303&lt;&gt;"",TEXT(C303,"00")&amp;"/06/"&amp;'Configurações Básicas'!$P$5,"")</f>
        <v/>
      </c>
      <c r="E303" s="58"/>
      <c r="F303" s="58"/>
      <c r="G303" s="58"/>
      <c r="H303" s="58"/>
      <c r="I303" s="59"/>
      <c r="J303" s="193"/>
      <c r="K303" s="60"/>
      <c r="L303" s="60"/>
      <c r="M303" s="56">
        <f>M302+IF(AND(K303="Pago",OR(E303='PC Receitas'!$O$4,E303='PC Receitas'!$O$5,E303='PC Receitas'!$O$6)),I303,IF(AND(K303="Pago",OR(E303='PC Receitas'!$O$7,E303='PC Receitas'!$O$8,E303='PC Receitas'!$O$9,E303='PC Receitas'!$O$10,E303='PC Receitas'!$O$11,E303='PC Receitas'!$O$12,E303='PC Receitas'!$O$13,E303='PC Receitas'!$O$14)),-I303,0))</f>
        <v>12927.7</v>
      </c>
      <c r="R303" s="153" t="e">
        <f t="shared" si="16"/>
        <v>#N/A</v>
      </c>
      <c r="S303" s="150" t="e">
        <f t="shared" si="17"/>
        <v>#N/A</v>
      </c>
      <c r="T303" s="150" t="e">
        <f t="shared" si="18"/>
        <v>#N/A</v>
      </c>
      <c r="U303" s="150" t="e">
        <f t="shared" si="19"/>
        <v>#N/A</v>
      </c>
      <c r="V303" s="154" t="e">
        <f>VLOOKUP(E303,'PC Receitas'!$O$4:$P$14,2,FALSE)</f>
        <v>#N/A</v>
      </c>
    </row>
    <row r="304" spans="3:22" ht="19.5" customHeight="1" thickTop="1" thickBot="1" x14ac:dyDescent="0.3">
      <c r="C304" s="58"/>
      <c r="D304" s="58" t="str">
        <f>IF(C304&lt;&gt;"",TEXT(C304,"00")&amp;"/06/"&amp;'Configurações Básicas'!$P$5,"")</f>
        <v/>
      </c>
      <c r="E304" s="58"/>
      <c r="F304" s="58"/>
      <c r="G304" s="58"/>
      <c r="H304" s="58"/>
      <c r="I304" s="59"/>
      <c r="J304" s="193"/>
      <c r="K304" s="60"/>
      <c r="L304" s="60"/>
      <c r="M304" s="56">
        <f>M303+IF(AND(K304="Pago",OR(E304='PC Receitas'!$O$4,E304='PC Receitas'!$O$5,E304='PC Receitas'!$O$6)),I304,IF(AND(K304="Pago",OR(E304='PC Receitas'!$O$7,E304='PC Receitas'!$O$8,E304='PC Receitas'!$O$9,E304='PC Receitas'!$O$10,E304='PC Receitas'!$O$11,E304='PC Receitas'!$O$12,E304='PC Receitas'!$O$13,E304='PC Receitas'!$O$14)),-I304,0))</f>
        <v>12927.7</v>
      </c>
      <c r="R304" s="153" t="e">
        <f t="shared" si="16"/>
        <v>#N/A</v>
      </c>
      <c r="S304" s="150" t="e">
        <f t="shared" si="17"/>
        <v>#N/A</v>
      </c>
      <c r="T304" s="150" t="e">
        <f t="shared" si="18"/>
        <v>#N/A</v>
      </c>
      <c r="U304" s="150" t="e">
        <f t="shared" si="19"/>
        <v>#N/A</v>
      </c>
      <c r="V304" s="154" t="e">
        <f>VLOOKUP(E304,'PC Receitas'!$O$4:$P$14,2,FALSE)</f>
        <v>#N/A</v>
      </c>
    </row>
    <row r="305" spans="3:22" ht="19.5" customHeight="1" thickTop="1" thickBot="1" x14ac:dyDescent="0.3">
      <c r="C305" s="58"/>
      <c r="D305" s="58" t="str">
        <f>IF(C305&lt;&gt;"",TEXT(C305,"00")&amp;"/06/"&amp;'Configurações Básicas'!$P$5,"")</f>
        <v/>
      </c>
      <c r="E305" s="58"/>
      <c r="F305" s="58"/>
      <c r="G305" s="58"/>
      <c r="H305" s="58"/>
      <c r="I305" s="59"/>
      <c r="J305" s="193"/>
      <c r="K305" s="60"/>
      <c r="L305" s="60"/>
      <c r="M305" s="56">
        <f>M304+IF(AND(K305="Pago",OR(E305='PC Receitas'!$O$4,E305='PC Receitas'!$O$5,E305='PC Receitas'!$O$6)),I305,IF(AND(K305="Pago",OR(E305='PC Receitas'!$O$7,E305='PC Receitas'!$O$8,E305='PC Receitas'!$O$9,E305='PC Receitas'!$O$10,E305='PC Receitas'!$O$11,E305='PC Receitas'!$O$12,E305='PC Receitas'!$O$13,E305='PC Receitas'!$O$14)),-I305,0))</f>
        <v>12927.7</v>
      </c>
      <c r="R305" s="153" t="e">
        <f t="shared" si="16"/>
        <v>#N/A</v>
      </c>
      <c r="S305" s="150" t="e">
        <f t="shared" si="17"/>
        <v>#N/A</v>
      </c>
      <c r="T305" s="150" t="e">
        <f t="shared" si="18"/>
        <v>#N/A</v>
      </c>
      <c r="U305" s="150" t="e">
        <f t="shared" si="19"/>
        <v>#N/A</v>
      </c>
      <c r="V305" s="154" t="e">
        <f>VLOOKUP(E305,'PC Receitas'!$O$4:$P$14,2,FALSE)</f>
        <v>#N/A</v>
      </c>
    </row>
    <row r="306" spans="3:22" ht="19.5" customHeight="1" thickTop="1" thickBot="1" x14ac:dyDescent="0.3">
      <c r="C306" s="58"/>
      <c r="D306" s="58" t="str">
        <f>IF(C306&lt;&gt;"",TEXT(C306,"00")&amp;"/06/"&amp;'Configurações Básicas'!$P$5,"")</f>
        <v/>
      </c>
      <c r="E306" s="58"/>
      <c r="F306" s="58"/>
      <c r="G306" s="58"/>
      <c r="H306" s="58"/>
      <c r="I306" s="59"/>
      <c r="J306" s="193"/>
      <c r="K306" s="60"/>
      <c r="L306" s="60"/>
      <c r="M306" s="56">
        <f>M305+IF(AND(K306="Pago",OR(E306='PC Receitas'!$O$4,E306='PC Receitas'!$O$5,E306='PC Receitas'!$O$6)),I306,IF(AND(K306="Pago",OR(E306='PC Receitas'!$O$7,E306='PC Receitas'!$O$8,E306='PC Receitas'!$O$9,E306='PC Receitas'!$O$10,E306='PC Receitas'!$O$11,E306='PC Receitas'!$O$12,E306='PC Receitas'!$O$13,E306='PC Receitas'!$O$14)),-I306,0))</f>
        <v>12927.7</v>
      </c>
      <c r="R306" s="153" t="e">
        <f t="shared" si="16"/>
        <v>#N/A</v>
      </c>
      <c r="S306" s="150" t="e">
        <f t="shared" si="17"/>
        <v>#N/A</v>
      </c>
      <c r="T306" s="150" t="e">
        <f t="shared" si="18"/>
        <v>#N/A</v>
      </c>
      <c r="U306" s="150" t="e">
        <f t="shared" si="19"/>
        <v>#N/A</v>
      </c>
      <c r="V306" s="154" t="e">
        <f>VLOOKUP(E306,'PC Receitas'!$O$4:$P$14,2,FALSE)</f>
        <v>#N/A</v>
      </c>
    </row>
    <row r="307" spans="3:22" ht="19.5" customHeight="1" thickTop="1" thickBot="1" x14ac:dyDescent="0.3">
      <c r="C307" s="58"/>
      <c r="D307" s="58" t="str">
        <f>IF(C307&lt;&gt;"",TEXT(C307,"00")&amp;"/06/"&amp;'Configurações Básicas'!$P$5,"")</f>
        <v/>
      </c>
      <c r="E307" s="58"/>
      <c r="F307" s="58"/>
      <c r="G307" s="58"/>
      <c r="H307" s="58"/>
      <c r="I307" s="59"/>
      <c r="J307" s="193"/>
      <c r="K307" s="60"/>
      <c r="L307" s="60"/>
      <c r="M307" s="56">
        <f>M306+IF(AND(K307="Pago",OR(E307='PC Receitas'!$O$4,E307='PC Receitas'!$O$5,E307='PC Receitas'!$O$6)),I307,IF(AND(K307="Pago",OR(E307='PC Receitas'!$O$7,E307='PC Receitas'!$O$8,E307='PC Receitas'!$O$9,E307='PC Receitas'!$O$10,E307='PC Receitas'!$O$11,E307='PC Receitas'!$O$12,E307='PC Receitas'!$O$13,E307='PC Receitas'!$O$14)),-I307,0))</f>
        <v>12927.7</v>
      </c>
      <c r="R307" s="153" t="e">
        <f t="shared" si="16"/>
        <v>#N/A</v>
      </c>
      <c r="S307" s="150" t="e">
        <f t="shared" si="17"/>
        <v>#N/A</v>
      </c>
      <c r="T307" s="150" t="e">
        <f t="shared" si="18"/>
        <v>#N/A</v>
      </c>
      <c r="U307" s="150" t="e">
        <f t="shared" si="19"/>
        <v>#N/A</v>
      </c>
      <c r="V307" s="154" t="e">
        <f>VLOOKUP(E307,'PC Receitas'!$O$4:$P$14,2,FALSE)</f>
        <v>#N/A</v>
      </c>
    </row>
    <row r="308" spans="3:22" ht="19.5" customHeight="1" thickTop="1" thickBot="1" x14ac:dyDescent="0.3">
      <c r="C308" s="58"/>
      <c r="D308" s="58" t="str">
        <f>IF(C308&lt;&gt;"",TEXT(C308,"00")&amp;"/06/"&amp;'Configurações Básicas'!$P$5,"")</f>
        <v/>
      </c>
      <c r="E308" s="58"/>
      <c r="F308" s="58"/>
      <c r="G308" s="58"/>
      <c r="H308" s="58"/>
      <c r="I308" s="59"/>
      <c r="J308" s="193"/>
      <c r="K308" s="60"/>
      <c r="L308" s="60"/>
      <c r="M308" s="56">
        <f>M307+IF(AND(K308="Pago",OR(E308='PC Receitas'!$O$4,E308='PC Receitas'!$O$5,E308='PC Receitas'!$O$6)),I308,IF(AND(K308="Pago",OR(E308='PC Receitas'!$O$7,E308='PC Receitas'!$O$8,E308='PC Receitas'!$O$9,E308='PC Receitas'!$O$10,E308='PC Receitas'!$O$11,E308='PC Receitas'!$O$12,E308='PC Receitas'!$O$13,E308='PC Receitas'!$O$14)),-I308,0))</f>
        <v>12927.7</v>
      </c>
      <c r="R308" s="153" t="e">
        <f t="shared" si="16"/>
        <v>#N/A</v>
      </c>
      <c r="S308" s="150" t="e">
        <f t="shared" si="17"/>
        <v>#N/A</v>
      </c>
      <c r="T308" s="150" t="e">
        <f t="shared" si="18"/>
        <v>#N/A</v>
      </c>
      <c r="U308" s="150" t="e">
        <f t="shared" si="19"/>
        <v>#N/A</v>
      </c>
      <c r="V308" s="154" t="e">
        <f>VLOOKUP(E308,'PC Receitas'!$O$4:$P$14,2,FALSE)</f>
        <v>#N/A</v>
      </c>
    </row>
    <row r="309" spans="3:22" ht="19.5" customHeight="1" thickTop="1" thickBot="1" x14ac:dyDescent="0.3">
      <c r="C309" s="58"/>
      <c r="D309" s="58" t="str">
        <f>IF(C309&lt;&gt;"",TEXT(C309,"00")&amp;"/06/"&amp;'Configurações Básicas'!$P$5,"")</f>
        <v/>
      </c>
      <c r="E309" s="58"/>
      <c r="F309" s="58"/>
      <c r="G309" s="58"/>
      <c r="H309" s="58"/>
      <c r="I309" s="59"/>
      <c r="J309" s="193"/>
      <c r="K309" s="60"/>
      <c r="L309" s="60"/>
      <c r="M309" s="56">
        <f>M308+IF(AND(K309="Pago",OR(E309='PC Receitas'!$O$4,E309='PC Receitas'!$O$5,E309='PC Receitas'!$O$6)),I309,IF(AND(K309="Pago",OR(E309='PC Receitas'!$O$7,E309='PC Receitas'!$O$8,E309='PC Receitas'!$O$9,E309='PC Receitas'!$O$10,E309='PC Receitas'!$O$11,E309='PC Receitas'!$O$12,E309='PC Receitas'!$O$13,E309='PC Receitas'!$O$14)),-I309,0))</f>
        <v>12927.7</v>
      </c>
      <c r="R309" s="153" t="e">
        <f t="shared" si="16"/>
        <v>#N/A</v>
      </c>
      <c r="S309" s="150" t="e">
        <f t="shared" si="17"/>
        <v>#N/A</v>
      </c>
      <c r="T309" s="150" t="e">
        <f t="shared" si="18"/>
        <v>#N/A</v>
      </c>
      <c r="U309" s="150" t="e">
        <f t="shared" si="19"/>
        <v>#N/A</v>
      </c>
      <c r="V309" s="154" t="e">
        <f>VLOOKUP(E309,'PC Receitas'!$O$4:$P$14,2,FALSE)</f>
        <v>#N/A</v>
      </c>
    </row>
    <row r="310" spans="3:22" ht="19.5" customHeight="1" thickTop="1" thickBot="1" x14ac:dyDescent="0.3">
      <c r="C310" s="58"/>
      <c r="D310" s="58" t="str">
        <f>IF(C310&lt;&gt;"",TEXT(C310,"00")&amp;"/06/"&amp;'Configurações Básicas'!$P$5,"")</f>
        <v/>
      </c>
      <c r="E310" s="58"/>
      <c r="F310" s="58"/>
      <c r="G310" s="58"/>
      <c r="H310" s="58"/>
      <c r="I310" s="59"/>
      <c r="J310" s="193"/>
      <c r="K310" s="60"/>
      <c r="L310" s="60"/>
      <c r="M310" s="56">
        <f>M309+IF(AND(K310="Pago",OR(E310='PC Receitas'!$O$4,E310='PC Receitas'!$O$5,E310='PC Receitas'!$O$6)),I310,IF(AND(K310="Pago",OR(E310='PC Receitas'!$O$7,E310='PC Receitas'!$O$8,E310='PC Receitas'!$O$9,E310='PC Receitas'!$O$10,E310='PC Receitas'!$O$11,E310='PC Receitas'!$O$12,E310='PC Receitas'!$O$13,E310='PC Receitas'!$O$14)),-I310,0))</f>
        <v>12927.7</v>
      </c>
      <c r="R310" s="153" t="e">
        <f t="shared" si="16"/>
        <v>#N/A</v>
      </c>
      <c r="S310" s="150" t="e">
        <f t="shared" si="17"/>
        <v>#N/A</v>
      </c>
      <c r="T310" s="150" t="e">
        <f t="shared" si="18"/>
        <v>#N/A</v>
      </c>
      <c r="U310" s="150" t="e">
        <f t="shared" si="19"/>
        <v>#N/A</v>
      </c>
      <c r="V310" s="154" t="e">
        <f>VLOOKUP(E310,'PC Receitas'!$O$4:$P$14,2,FALSE)</f>
        <v>#N/A</v>
      </c>
    </row>
    <row r="311" spans="3:22" ht="19.5" customHeight="1" thickTop="1" thickBot="1" x14ac:dyDescent="0.3">
      <c r="C311" s="58"/>
      <c r="D311" s="58" t="str">
        <f>IF(C311&lt;&gt;"",TEXT(C311,"00")&amp;"/06/"&amp;'Configurações Básicas'!$P$5,"")</f>
        <v/>
      </c>
      <c r="E311" s="58"/>
      <c r="F311" s="58"/>
      <c r="G311" s="58"/>
      <c r="H311" s="58"/>
      <c r="I311" s="59"/>
      <c r="J311" s="193"/>
      <c r="K311" s="60"/>
      <c r="L311" s="60"/>
      <c r="M311" s="56">
        <f>M310+IF(AND(K311="Pago",OR(E311='PC Receitas'!$O$4,E311='PC Receitas'!$O$5,E311='PC Receitas'!$O$6)),I311,IF(AND(K311="Pago",OR(E311='PC Receitas'!$O$7,E311='PC Receitas'!$O$8,E311='PC Receitas'!$O$9,E311='PC Receitas'!$O$10,E311='PC Receitas'!$O$11,E311='PC Receitas'!$O$12,E311='PC Receitas'!$O$13,E311='PC Receitas'!$O$14)),-I311,0))</f>
        <v>12927.7</v>
      </c>
      <c r="R311" s="153" t="e">
        <f t="shared" si="16"/>
        <v>#N/A</v>
      </c>
      <c r="S311" s="150" t="e">
        <f t="shared" si="17"/>
        <v>#N/A</v>
      </c>
      <c r="T311" s="150" t="e">
        <f t="shared" si="18"/>
        <v>#N/A</v>
      </c>
      <c r="U311" s="150" t="e">
        <f t="shared" si="19"/>
        <v>#N/A</v>
      </c>
      <c r="V311" s="154" t="e">
        <f>VLOOKUP(E311,'PC Receitas'!$O$4:$P$14,2,FALSE)</f>
        <v>#N/A</v>
      </c>
    </row>
    <row r="312" spans="3:22" ht="19.5" customHeight="1" thickTop="1" thickBot="1" x14ac:dyDescent="0.3">
      <c r="C312" s="58"/>
      <c r="D312" s="58" t="str">
        <f>IF(C312&lt;&gt;"",TEXT(C312,"00")&amp;"/06/"&amp;'Configurações Básicas'!$P$5,"")</f>
        <v/>
      </c>
      <c r="E312" s="58"/>
      <c r="F312" s="58"/>
      <c r="G312" s="58"/>
      <c r="H312" s="58"/>
      <c r="I312" s="59"/>
      <c r="J312" s="193"/>
      <c r="K312" s="60"/>
      <c r="L312" s="60"/>
      <c r="M312" s="56">
        <f>M311+IF(AND(K312="Pago",OR(E312='PC Receitas'!$O$4,E312='PC Receitas'!$O$5,E312='PC Receitas'!$O$6)),I312,IF(AND(K312="Pago",OR(E312='PC Receitas'!$O$7,E312='PC Receitas'!$O$8,E312='PC Receitas'!$O$9,E312='PC Receitas'!$O$10,E312='PC Receitas'!$O$11,E312='PC Receitas'!$O$12,E312='PC Receitas'!$O$13,E312='PC Receitas'!$O$14)),-I312,0))</f>
        <v>12927.7</v>
      </c>
      <c r="R312" s="153" t="e">
        <f t="shared" si="16"/>
        <v>#N/A</v>
      </c>
      <c r="S312" s="150" t="e">
        <f t="shared" si="17"/>
        <v>#N/A</v>
      </c>
      <c r="T312" s="150" t="e">
        <f t="shared" si="18"/>
        <v>#N/A</v>
      </c>
      <c r="U312" s="150" t="e">
        <f t="shared" si="19"/>
        <v>#N/A</v>
      </c>
      <c r="V312" s="154" t="e">
        <f>VLOOKUP(E312,'PC Receitas'!$O$4:$P$14,2,FALSE)</f>
        <v>#N/A</v>
      </c>
    </row>
    <row r="313" spans="3:22" ht="19.5" customHeight="1" thickTop="1" thickBot="1" x14ac:dyDescent="0.3">
      <c r="C313" s="58"/>
      <c r="D313" s="58" t="str">
        <f>IF(C313&lt;&gt;"",TEXT(C313,"00")&amp;"/06/"&amp;'Configurações Básicas'!$P$5,"")</f>
        <v/>
      </c>
      <c r="E313" s="58"/>
      <c r="F313" s="58"/>
      <c r="G313" s="58"/>
      <c r="H313" s="58"/>
      <c r="I313" s="59"/>
      <c r="J313" s="193"/>
      <c r="K313" s="60"/>
      <c r="L313" s="60"/>
      <c r="M313" s="56">
        <f>M312+IF(AND(K313="Pago",OR(E313='PC Receitas'!$O$4,E313='PC Receitas'!$O$5,E313='PC Receitas'!$O$6)),I313,IF(AND(K313="Pago",OR(E313='PC Receitas'!$O$7,E313='PC Receitas'!$O$8,E313='PC Receitas'!$O$9,E313='PC Receitas'!$O$10,E313='PC Receitas'!$O$11,E313='PC Receitas'!$O$12,E313='PC Receitas'!$O$13,E313='PC Receitas'!$O$14)),-I313,0))</f>
        <v>12927.7</v>
      </c>
      <c r="R313" s="153" t="e">
        <f t="shared" si="16"/>
        <v>#N/A</v>
      </c>
      <c r="S313" s="150" t="e">
        <f t="shared" si="17"/>
        <v>#N/A</v>
      </c>
      <c r="T313" s="150" t="e">
        <f t="shared" si="18"/>
        <v>#N/A</v>
      </c>
      <c r="U313" s="150" t="e">
        <f t="shared" si="19"/>
        <v>#N/A</v>
      </c>
      <c r="V313" s="154" t="e">
        <f>VLOOKUP(E313,'PC Receitas'!$O$4:$P$14,2,FALSE)</f>
        <v>#N/A</v>
      </c>
    </row>
    <row r="314" spans="3:22" ht="19.5" customHeight="1" thickTop="1" thickBot="1" x14ac:dyDescent="0.3">
      <c r="C314" s="58"/>
      <c r="D314" s="58" t="str">
        <f>IF(C314&lt;&gt;"",TEXT(C314,"00")&amp;"/06/"&amp;'Configurações Básicas'!$P$5,"")</f>
        <v/>
      </c>
      <c r="E314" s="58"/>
      <c r="F314" s="58"/>
      <c r="G314" s="58"/>
      <c r="H314" s="58"/>
      <c r="I314" s="59"/>
      <c r="J314" s="193"/>
      <c r="K314" s="60"/>
      <c r="L314" s="60"/>
      <c r="M314" s="56">
        <f>M313+IF(AND(K314="Pago",OR(E314='PC Receitas'!$O$4,E314='PC Receitas'!$O$5,E314='PC Receitas'!$O$6)),I314,IF(AND(K314="Pago",OR(E314='PC Receitas'!$O$7,E314='PC Receitas'!$O$8,E314='PC Receitas'!$O$9,E314='PC Receitas'!$O$10,E314='PC Receitas'!$O$11,E314='PC Receitas'!$O$12,E314='PC Receitas'!$O$13,E314='PC Receitas'!$O$14)),-I314,0))</f>
        <v>12927.7</v>
      </c>
      <c r="R314" s="153" t="e">
        <f t="shared" si="16"/>
        <v>#N/A</v>
      </c>
      <c r="S314" s="150" t="e">
        <f t="shared" si="17"/>
        <v>#N/A</v>
      </c>
      <c r="T314" s="150" t="e">
        <f t="shared" si="18"/>
        <v>#N/A</v>
      </c>
      <c r="U314" s="150" t="e">
        <f t="shared" si="19"/>
        <v>#N/A</v>
      </c>
      <c r="V314" s="154" t="e">
        <f>VLOOKUP(E314,'PC Receitas'!$O$4:$P$14,2,FALSE)</f>
        <v>#N/A</v>
      </c>
    </row>
    <row r="315" spans="3:22" ht="19.5" customHeight="1" thickTop="1" thickBot="1" x14ac:dyDescent="0.3">
      <c r="C315" s="58"/>
      <c r="D315" s="58" t="str">
        <f>IF(C315&lt;&gt;"",TEXT(C315,"00")&amp;"/06/"&amp;'Configurações Básicas'!$P$5,"")</f>
        <v/>
      </c>
      <c r="E315" s="58"/>
      <c r="F315" s="58"/>
      <c r="G315" s="58"/>
      <c r="H315" s="58"/>
      <c r="I315" s="59"/>
      <c r="J315" s="193"/>
      <c r="K315" s="60"/>
      <c r="L315" s="60"/>
      <c r="M315" s="56">
        <f>M314+IF(AND(K315="Pago",OR(E315='PC Receitas'!$O$4,E315='PC Receitas'!$O$5,E315='PC Receitas'!$O$6)),I315,IF(AND(K315="Pago",OR(E315='PC Receitas'!$O$7,E315='PC Receitas'!$O$8,E315='PC Receitas'!$O$9,E315='PC Receitas'!$O$10,E315='PC Receitas'!$O$11,E315='PC Receitas'!$O$12,E315='PC Receitas'!$O$13,E315='PC Receitas'!$O$14)),-I315,0))</f>
        <v>12927.7</v>
      </c>
      <c r="R315" s="153" t="e">
        <f t="shared" si="16"/>
        <v>#N/A</v>
      </c>
      <c r="S315" s="150" t="e">
        <f t="shared" si="17"/>
        <v>#N/A</v>
      </c>
      <c r="T315" s="150" t="e">
        <f t="shared" si="18"/>
        <v>#N/A</v>
      </c>
      <c r="U315" s="150" t="e">
        <f t="shared" si="19"/>
        <v>#N/A</v>
      </c>
      <c r="V315" s="154" t="e">
        <f>VLOOKUP(E315,'PC Receitas'!$O$4:$P$14,2,FALSE)</f>
        <v>#N/A</v>
      </c>
    </row>
    <row r="316" spans="3:22" ht="19.5" customHeight="1" thickTop="1" thickBot="1" x14ac:dyDescent="0.3">
      <c r="C316" s="58"/>
      <c r="D316" s="58" t="str">
        <f>IF(C316&lt;&gt;"",TEXT(C316,"00")&amp;"/06/"&amp;'Configurações Básicas'!$P$5,"")</f>
        <v/>
      </c>
      <c r="E316" s="58"/>
      <c r="F316" s="58"/>
      <c r="G316" s="58"/>
      <c r="H316" s="58"/>
      <c r="I316" s="59"/>
      <c r="J316" s="193"/>
      <c r="K316" s="60"/>
      <c r="L316" s="60"/>
      <c r="M316" s="56">
        <f>M315+IF(AND(K316="Pago",OR(E316='PC Receitas'!$O$4,E316='PC Receitas'!$O$5,E316='PC Receitas'!$O$6)),I316,IF(AND(K316="Pago",OR(E316='PC Receitas'!$O$7,E316='PC Receitas'!$O$8,E316='PC Receitas'!$O$9,E316='PC Receitas'!$O$10,E316='PC Receitas'!$O$11,E316='PC Receitas'!$O$12,E316='PC Receitas'!$O$13,E316='PC Receitas'!$O$14)),-I316,0))</f>
        <v>12927.7</v>
      </c>
      <c r="R316" s="153" t="e">
        <f t="shared" si="16"/>
        <v>#N/A</v>
      </c>
      <c r="S316" s="150" t="e">
        <f t="shared" si="17"/>
        <v>#N/A</v>
      </c>
      <c r="T316" s="150" t="e">
        <f t="shared" si="18"/>
        <v>#N/A</v>
      </c>
      <c r="U316" s="150" t="e">
        <f t="shared" si="19"/>
        <v>#N/A</v>
      </c>
      <c r="V316" s="154" t="e">
        <f>VLOOKUP(E316,'PC Receitas'!$O$4:$P$14,2,FALSE)</f>
        <v>#N/A</v>
      </c>
    </row>
    <row r="317" spans="3:22" ht="19.5" customHeight="1" thickTop="1" thickBot="1" x14ac:dyDescent="0.3">
      <c r="C317" s="58"/>
      <c r="D317" s="58" t="str">
        <f>IF(C317&lt;&gt;"",TEXT(C317,"00")&amp;"/06/"&amp;'Configurações Básicas'!$P$5,"")</f>
        <v/>
      </c>
      <c r="E317" s="58"/>
      <c r="F317" s="58"/>
      <c r="G317" s="58"/>
      <c r="H317" s="58"/>
      <c r="I317" s="59"/>
      <c r="J317" s="193"/>
      <c r="K317" s="60"/>
      <c r="L317" s="60"/>
      <c r="M317" s="56">
        <f>M316+IF(AND(K317="Pago",OR(E317='PC Receitas'!$O$4,E317='PC Receitas'!$O$5,E317='PC Receitas'!$O$6)),I317,IF(AND(K317="Pago",OR(E317='PC Receitas'!$O$7,E317='PC Receitas'!$O$8,E317='PC Receitas'!$O$9,E317='PC Receitas'!$O$10,E317='PC Receitas'!$O$11,E317='PC Receitas'!$O$12,E317='PC Receitas'!$O$13,E317='PC Receitas'!$O$14)),-I317,0))</f>
        <v>12927.7</v>
      </c>
      <c r="R317" s="153" t="e">
        <f t="shared" si="16"/>
        <v>#N/A</v>
      </c>
      <c r="S317" s="150" t="e">
        <f t="shared" si="17"/>
        <v>#N/A</v>
      </c>
      <c r="T317" s="150" t="e">
        <f t="shared" si="18"/>
        <v>#N/A</v>
      </c>
      <c r="U317" s="150" t="e">
        <f t="shared" si="19"/>
        <v>#N/A</v>
      </c>
      <c r="V317" s="154" t="e">
        <f>VLOOKUP(E317,'PC Receitas'!$O$4:$P$14,2,FALSE)</f>
        <v>#N/A</v>
      </c>
    </row>
    <row r="318" spans="3:22" ht="19.5" customHeight="1" thickTop="1" thickBot="1" x14ac:dyDescent="0.3">
      <c r="C318" s="58"/>
      <c r="D318" s="58" t="str">
        <f>IF(C318&lt;&gt;"",TEXT(C318,"00")&amp;"/06/"&amp;'Configurações Básicas'!$P$5,"")</f>
        <v/>
      </c>
      <c r="E318" s="58"/>
      <c r="F318" s="58"/>
      <c r="G318" s="58"/>
      <c r="H318" s="58"/>
      <c r="I318" s="59"/>
      <c r="J318" s="193"/>
      <c r="K318" s="60"/>
      <c r="L318" s="60"/>
      <c r="M318" s="56">
        <f>M317+IF(AND(K318="Pago",OR(E318='PC Receitas'!$O$4,E318='PC Receitas'!$O$5,E318='PC Receitas'!$O$6)),I318,IF(AND(K318="Pago",OR(E318='PC Receitas'!$O$7,E318='PC Receitas'!$O$8,E318='PC Receitas'!$O$9,E318='PC Receitas'!$O$10,E318='PC Receitas'!$O$11,E318='PC Receitas'!$O$12,E318='PC Receitas'!$O$13,E318='PC Receitas'!$O$14)),-I318,0))</f>
        <v>12927.7</v>
      </c>
      <c r="R318" s="153" t="e">
        <f t="shared" si="16"/>
        <v>#N/A</v>
      </c>
      <c r="S318" s="150" t="e">
        <f t="shared" si="17"/>
        <v>#N/A</v>
      </c>
      <c r="T318" s="150" t="e">
        <f t="shared" si="18"/>
        <v>#N/A</v>
      </c>
      <c r="U318" s="150" t="e">
        <f t="shared" si="19"/>
        <v>#N/A</v>
      </c>
      <c r="V318" s="154" t="e">
        <f>VLOOKUP(E318,'PC Receitas'!$O$4:$P$14,2,FALSE)</f>
        <v>#N/A</v>
      </c>
    </row>
    <row r="319" spans="3:22" ht="19.5" customHeight="1" thickTop="1" thickBot="1" x14ac:dyDescent="0.3">
      <c r="C319" s="58"/>
      <c r="D319" s="58" t="str">
        <f>IF(C319&lt;&gt;"",TEXT(C319,"00")&amp;"/06/"&amp;'Configurações Básicas'!$P$5,"")</f>
        <v/>
      </c>
      <c r="E319" s="58"/>
      <c r="F319" s="58"/>
      <c r="G319" s="58"/>
      <c r="H319" s="58"/>
      <c r="I319" s="59"/>
      <c r="J319" s="193"/>
      <c r="K319" s="60"/>
      <c r="L319" s="60"/>
      <c r="M319" s="56">
        <f>M318+IF(AND(K319="Pago",OR(E319='PC Receitas'!$O$4,E319='PC Receitas'!$O$5,E319='PC Receitas'!$O$6)),I319,IF(AND(K319="Pago",OR(E319='PC Receitas'!$O$7,E319='PC Receitas'!$O$8,E319='PC Receitas'!$O$9,E319='PC Receitas'!$O$10,E319='PC Receitas'!$O$11,E319='PC Receitas'!$O$12,E319='PC Receitas'!$O$13,E319='PC Receitas'!$O$14)),-I319,0))</f>
        <v>12927.7</v>
      </c>
      <c r="R319" s="153" t="e">
        <f t="shared" si="16"/>
        <v>#N/A</v>
      </c>
      <c r="S319" s="150" t="e">
        <f t="shared" si="17"/>
        <v>#N/A</v>
      </c>
      <c r="T319" s="150" t="e">
        <f t="shared" si="18"/>
        <v>#N/A</v>
      </c>
      <c r="U319" s="150" t="e">
        <f t="shared" si="19"/>
        <v>#N/A</v>
      </c>
      <c r="V319" s="154" t="e">
        <f>VLOOKUP(E319,'PC Receitas'!$O$4:$P$14,2,FALSE)</f>
        <v>#N/A</v>
      </c>
    </row>
    <row r="320" spans="3:22" ht="19.5" customHeight="1" thickTop="1" thickBot="1" x14ac:dyDescent="0.3">
      <c r="C320" s="58"/>
      <c r="D320" s="58" t="str">
        <f>IF(C320&lt;&gt;"",TEXT(C320,"00")&amp;"/06/"&amp;'Configurações Básicas'!$P$5,"")</f>
        <v/>
      </c>
      <c r="E320" s="58"/>
      <c r="F320" s="58"/>
      <c r="G320" s="58"/>
      <c r="H320" s="58"/>
      <c r="I320" s="59"/>
      <c r="J320" s="193"/>
      <c r="K320" s="60"/>
      <c r="L320" s="60"/>
      <c r="M320" s="56">
        <f>M319+IF(AND(K320="Pago",OR(E320='PC Receitas'!$O$4,E320='PC Receitas'!$O$5,E320='PC Receitas'!$O$6)),I320,IF(AND(K320="Pago",OR(E320='PC Receitas'!$O$7,E320='PC Receitas'!$O$8,E320='PC Receitas'!$O$9,E320='PC Receitas'!$O$10,E320='PC Receitas'!$O$11,E320='PC Receitas'!$O$12,E320='PC Receitas'!$O$13,E320='PC Receitas'!$O$14)),-I320,0))</f>
        <v>12927.7</v>
      </c>
      <c r="R320" s="153" t="e">
        <f t="shared" si="16"/>
        <v>#N/A</v>
      </c>
      <c r="S320" s="150" t="e">
        <f t="shared" si="17"/>
        <v>#N/A</v>
      </c>
      <c r="T320" s="150" t="e">
        <f t="shared" si="18"/>
        <v>#N/A</v>
      </c>
      <c r="U320" s="150" t="e">
        <f t="shared" si="19"/>
        <v>#N/A</v>
      </c>
      <c r="V320" s="154" t="e">
        <f>VLOOKUP(E320,'PC Receitas'!$O$4:$P$14,2,FALSE)</f>
        <v>#N/A</v>
      </c>
    </row>
    <row r="321" spans="3:22" ht="19.5" customHeight="1" thickTop="1" thickBot="1" x14ac:dyDescent="0.3">
      <c r="C321" s="58"/>
      <c r="D321" s="58" t="str">
        <f>IF(C321&lt;&gt;"",TEXT(C321,"00")&amp;"/06/"&amp;'Configurações Básicas'!$P$5,"")</f>
        <v/>
      </c>
      <c r="E321" s="58"/>
      <c r="F321" s="58"/>
      <c r="G321" s="58"/>
      <c r="H321" s="58"/>
      <c r="I321" s="59"/>
      <c r="J321" s="193"/>
      <c r="K321" s="60"/>
      <c r="L321" s="60"/>
      <c r="M321" s="56">
        <f>M320+IF(AND(K321="Pago",OR(E321='PC Receitas'!$O$4,E321='PC Receitas'!$O$5,E321='PC Receitas'!$O$6)),I321,IF(AND(K321="Pago",OR(E321='PC Receitas'!$O$7,E321='PC Receitas'!$O$8,E321='PC Receitas'!$O$9,E321='PC Receitas'!$O$10,E321='PC Receitas'!$O$11,E321='PC Receitas'!$O$12,E321='PC Receitas'!$O$13,E321='PC Receitas'!$O$14)),-I321,0))</f>
        <v>12927.7</v>
      </c>
      <c r="R321" s="153" t="e">
        <f t="shared" si="16"/>
        <v>#N/A</v>
      </c>
      <c r="S321" s="150" t="e">
        <f t="shared" si="17"/>
        <v>#N/A</v>
      </c>
      <c r="T321" s="150" t="e">
        <f t="shared" si="18"/>
        <v>#N/A</v>
      </c>
      <c r="U321" s="150" t="e">
        <f t="shared" si="19"/>
        <v>#N/A</v>
      </c>
      <c r="V321" s="154" t="e">
        <f>VLOOKUP(E321,'PC Receitas'!$O$4:$P$14,2,FALSE)</f>
        <v>#N/A</v>
      </c>
    </row>
    <row r="322" spans="3:22" ht="19.5" customHeight="1" thickTop="1" thickBot="1" x14ac:dyDescent="0.3">
      <c r="C322" s="58"/>
      <c r="D322" s="58" t="str">
        <f>IF(C322&lt;&gt;"",TEXT(C322,"00")&amp;"/06/"&amp;'Configurações Básicas'!$P$5,"")</f>
        <v/>
      </c>
      <c r="E322" s="58"/>
      <c r="F322" s="58"/>
      <c r="G322" s="58"/>
      <c r="H322" s="58"/>
      <c r="I322" s="59"/>
      <c r="J322" s="193"/>
      <c r="K322" s="60"/>
      <c r="L322" s="60"/>
      <c r="M322" s="56">
        <f>M321+IF(AND(K322="Pago",OR(E322='PC Receitas'!$O$4,E322='PC Receitas'!$O$5,E322='PC Receitas'!$O$6)),I322,IF(AND(K322="Pago",OR(E322='PC Receitas'!$O$7,E322='PC Receitas'!$O$8,E322='PC Receitas'!$O$9,E322='PC Receitas'!$O$10,E322='PC Receitas'!$O$11,E322='PC Receitas'!$O$12,E322='PC Receitas'!$O$13,E322='PC Receitas'!$O$14)),-I322,0))</f>
        <v>12927.7</v>
      </c>
      <c r="R322" s="153" t="e">
        <f t="shared" si="16"/>
        <v>#N/A</v>
      </c>
      <c r="S322" s="150" t="e">
        <f t="shared" si="17"/>
        <v>#N/A</v>
      </c>
      <c r="T322" s="150" t="e">
        <f t="shared" si="18"/>
        <v>#N/A</v>
      </c>
      <c r="U322" s="150" t="e">
        <f t="shared" si="19"/>
        <v>#N/A</v>
      </c>
      <c r="V322" s="154" t="e">
        <f>VLOOKUP(E322,'PC Receitas'!$O$4:$P$14,2,FALSE)</f>
        <v>#N/A</v>
      </c>
    </row>
    <row r="323" spans="3:22" ht="19.5" customHeight="1" thickTop="1" thickBot="1" x14ac:dyDescent="0.3">
      <c r="C323" s="58"/>
      <c r="D323" s="58" t="str">
        <f>IF(C323&lt;&gt;"",TEXT(C323,"00")&amp;"/06/"&amp;'Configurações Básicas'!$P$5,"")</f>
        <v/>
      </c>
      <c r="E323" s="58"/>
      <c r="F323" s="58"/>
      <c r="G323" s="58"/>
      <c r="H323" s="58"/>
      <c r="I323" s="59"/>
      <c r="J323" s="193"/>
      <c r="K323" s="60"/>
      <c r="L323" s="60"/>
      <c r="M323" s="56">
        <f>M322+IF(AND(K323="Pago",OR(E323='PC Receitas'!$O$4,E323='PC Receitas'!$O$5,E323='PC Receitas'!$O$6)),I323,IF(AND(K323="Pago",OR(E323='PC Receitas'!$O$7,E323='PC Receitas'!$O$8,E323='PC Receitas'!$O$9,E323='PC Receitas'!$O$10,E323='PC Receitas'!$O$11,E323='PC Receitas'!$O$12,E323='PC Receitas'!$O$13,E323='PC Receitas'!$O$14)),-I323,0))</f>
        <v>12927.7</v>
      </c>
      <c r="R323" s="153" t="e">
        <f t="shared" si="16"/>
        <v>#N/A</v>
      </c>
      <c r="S323" s="150" t="e">
        <f t="shared" si="17"/>
        <v>#N/A</v>
      </c>
      <c r="T323" s="150" t="e">
        <f t="shared" si="18"/>
        <v>#N/A</v>
      </c>
      <c r="U323" s="150" t="e">
        <f t="shared" si="19"/>
        <v>#N/A</v>
      </c>
      <c r="V323" s="154" t="e">
        <f>VLOOKUP(E323,'PC Receitas'!$O$4:$P$14,2,FALSE)</f>
        <v>#N/A</v>
      </c>
    </row>
    <row r="324" spans="3:22" ht="19.5" customHeight="1" thickTop="1" thickBot="1" x14ac:dyDescent="0.3">
      <c r="C324" s="58"/>
      <c r="D324" s="58" t="str">
        <f>IF(C324&lt;&gt;"",TEXT(C324,"00")&amp;"/06/"&amp;'Configurações Básicas'!$P$5,"")</f>
        <v/>
      </c>
      <c r="E324" s="58"/>
      <c r="F324" s="58"/>
      <c r="G324" s="58"/>
      <c r="H324" s="58"/>
      <c r="I324" s="59"/>
      <c r="J324" s="193"/>
      <c r="K324" s="60"/>
      <c r="L324" s="60"/>
      <c r="M324" s="56">
        <f>M323+IF(AND(K324="Pago",OR(E324='PC Receitas'!$O$4,E324='PC Receitas'!$O$5,E324='PC Receitas'!$O$6)),I324,IF(AND(K324="Pago",OR(E324='PC Receitas'!$O$7,E324='PC Receitas'!$O$8,E324='PC Receitas'!$O$9,E324='PC Receitas'!$O$10,E324='PC Receitas'!$O$11,E324='PC Receitas'!$O$12,E324='PC Receitas'!$O$13,E324='PC Receitas'!$O$14)),-I324,0))</f>
        <v>12927.7</v>
      </c>
      <c r="R324" s="153" t="e">
        <f t="shared" si="16"/>
        <v>#N/A</v>
      </c>
      <c r="S324" s="150" t="e">
        <f t="shared" si="17"/>
        <v>#N/A</v>
      </c>
      <c r="T324" s="150" t="e">
        <f t="shared" si="18"/>
        <v>#N/A</v>
      </c>
      <c r="U324" s="150" t="e">
        <f t="shared" si="19"/>
        <v>#N/A</v>
      </c>
      <c r="V324" s="154" t="e">
        <f>VLOOKUP(E324,'PC Receitas'!$O$4:$P$14,2,FALSE)</f>
        <v>#N/A</v>
      </c>
    </row>
    <row r="325" spans="3:22" ht="19.5" customHeight="1" thickTop="1" thickBot="1" x14ac:dyDescent="0.3">
      <c r="C325" s="58"/>
      <c r="D325" s="58" t="str">
        <f>IF(C325&lt;&gt;"",TEXT(C325,"00")&amp;"/06/"&amp;'Configurações Básicas'!$P$5,"")</f>
        <v/>
      </c>
      <c r="E325" s="58"/>
      <c r="F325" s="58"/>
      <c r="G325" s="58"/>
      <c r="H325" s="58"/>
      <c r="I325" s="59"/>
      <c r="J325" s="193"/>
      <c r="K325" s="60"/>
      <c r="L325" s="60"/>
      <c r="M325" s="56">
        <f>M324+IF(AND(K325="Pago",OR(E325='PC Receitas'!$O$4,E325='PC Receitas'!$O$5,E325='PC Receitas'!$O$6)),I325,IF(AND(K325="Pago",OR(E325='PC Receitas'!$O$7,E325='PC Receitas'!$O$8,E325='PC Receitas'!$O$9,E325='PC Receitas'!$O$10,E325='PC Receitas'!$O$11,E325='PC Receitas'!$O$12,E325='PC Receitas'!$O$13,E325='PC Receitas'!$O$14)),-I325,0))</f>
        <v>12927.7</v>
      </c>
      <c r="R325" s="153" t="e">
        <f t="shared" si="16"/>
        <v>#N/A</v>
      </c>
      <c r="S325" s="150" t="e">
        <f t="shared" si="17"/>
        <v>#N/A</v>
      </c>
      <c r="T325" s="150" t="e">
        <f t="shared" si="18"/>
        <v>#N/A</v>
      </c>
      <c r="U325" s="150" t="e">
        <f t="shared" si="19"/>
        <v>#N/A</v>
      </c>
      <c r="V325" s="154" t="e">
        <f>VLOOKUP(E325,'PC Receitas'!$O$4:$P$14,2,FALSE)</f>
        <v>#N/A</v>
      </c>
    </row>
    <row r="326" spans="3:22" ht="19.5" customHeight="1" thickTop="1" thickBot="1" x14ac:dyDescent="0.3">
      <c r="C326" s="58"/>
      <c r="D326" s="58" t="str">
        <f>IF(C326&lt;&gt;"",TEXT(C326,"00")&amp;"/06/"&amp;'Configurações Básicas'!$P$5,"")</f>
        <v/>
      </c>
      <c r="E326" s="58"/>
      <c r="F326" s="58"/>
      <c r="G326" s="58"/>
      <c r="H326" s="58"/>
      <c r="I326" s="59"/>
      <c r="J326" s="193"/>
      <c r="K326" s="60"/>
      <c r="L326" s="60"/>
      <c r="M326" s="56">
        <f>M325+IF(AND(K326="Pago",OR(E326='PC Receitas'!$O$4,E326='PC Receitas'!$O$5,E326='PC Receitas'!$O$6)),I326,IF(AND(K326="Pago",OR(E326='PC Receitas'!$O$7,E326='PC Receitas'!$O$8,E326='PC Receitas'!$O$9,E326='PC Receitas'!$O$10,E326='PC Receitas'!$O$11,E326='PC Receitas'!$O$12,E326='PC Receitas'!$O$13,E326='PC Receitas'!$O$14)),-I326,0))</f>
        <v>12927.7</v>
      </c>
      <c r="R326" s="153" t="e">
        <f t="shared" ref="R326:R389" si="20">IF(V326="Despesas_com_RH","Despesa",IF(V326="Despesas_Operacionais","Despesa",IF(V326="Despesas_com_Marketing","Despesa",IF(V326="Impostos","Despesa",IF(V326="Investimentos","Despesa","")))))</f>
        <v>#N/A</v>
      </c>
      <c r="S326" s="150" t="e">
        <f t="shared" ref="S326:S389" si="21">IF(V326="Despesas_com_Produtos","Despesa",IF(V326="Despesas_com_Serviços","Despesa",IF(V326="Despesas_Não_Operacionais","Despesa","")))</f>
        <v>#N/A</v>
      </c>
      <c r="T326" s="150" t="e">
        <f t="shared" ref="T326:T389" si="22">IF(V326="Receitas_com_Produtos","Receita",IF(V326="Receitas_com_Serviços","Receita",IF(V326="Receitas_Não_Operacionais","Receita","")))</f>
        <v>#N/A</v>
      </c>
      <c r="U326" s="150" t="e">
        <f t="shared" ref="U326:U389" si="23">IF(R326&lt;&gt;"",R326,IF(S326&lt;&gt;"",S326,IF(T326&lt;&gt;"",T326,"")))</f>
        <v>#N/A</v>
      </c>
      <c r="V326" s="154" t="e">
        <f>VLOOKUP(E326,'PC Receitas'!$O$4:$P$14,2,FALSE)</f>
        <v>#N/A</v>
      </c>
    </row>
    <row r="327" spans="3:22" ht="19.5" customHeight="1" thickTop="1" thickBot="1" x14ac:dyDescent="0.3">
      <c r="C327" s="58"/>
      <c r="D327" s="58" t="str">
        <f>IF(C327&lt;&gt;"",TEXT(C327,"00")&amp;"/06/"&amp;'Configurações Básicas'!$P$5,"")</f>
        <v/>
      </c>
      <c r="E327" s="58"/>
      <c r="F327" s="58"/>
      <c r="G327" s="58"/>
      <c r="H327" s="58"/>
      <c r="I327" s="59"/>
      <c r="J327" s="193"/>
      <c r="K327" s="60"/>
      <c r="L327" s="60"/>
      <c r="M327" s="56">
        <f>M326+IF(AND(K327="Pago",OR(E327='PC Receitas'!$O$4,E327='PC Receitas'!$O$5,E327='PC Receitas'!$O$6)),I327,IF(AND(K327="Pago",OR(E327='PC Receitas'!$O$7,E327='PC Receitas'!$O$8,E327='PC Receitas'!$O$9,E327='PC Receitas'!$O$10,E327='PC Receitas'!$O$11,E327='PC Receitas'!$O$12,E327='PC Receitas'!$O$13,E327='PC Receitas'!$O$14)),-I327,0))</f>
        <v>12927.7</v>
      </c>
      <c r="R327" s="153" t="e">
        <f t="shared" si="20"/>
        <v>#N/A</v>
      </c>
      <c r="S327" s="150" t="e">
        <f t="shared" si="21"/>
        <v>#N/A</v>
      </c>
      <c r="T327" s="150" t="e">
        <f t="shared" si="22"/>
        <v>#N/A</v>
      </c>
      <c r="U327" s="150" t="e">
        <f t="shared" si="23"/>
        <v>#N/A</v>
      </c>
      <c r="V327" s="154" t="e">
        <f>VLOOKUP(E327,'PC Receitas'!$O$4:$P$14,2,FALSE)</f>
        <v>#N/A</v>
      </c>
    </row>
    <row r="328" spans="3:22" ht="19.5" customHeight="1" thickTop="1" thickBot="1" x14ac:dyDescent="0.3">
      <c r="C328" s="58"/>
      <c r="D328" s="58" t="str">
        <f>IF(C328&lt;&gt;"",TEXT(C328,"00")&amp;"/06/"&amp;'Configurações Básicas'!$P$5,"")</f>
        <v/>
      </c>
      <c r="E328" s="58"/>
      <c r="F328" s="58"/>
      <c r="G328" s="58"/>
      <c r="H328" s="58"/>
      <c r="I328" s="59"/>
      <c r="J328" s="193"/>
      <c r="K328" s="60"/>
      <c r="L328" s="60"/>
      <c r="M328" s="56">
        <f>M327+IF(AND(K328="Pago",OR(E328='PC Receitas'!$O$4,E328='PC Receitas'!$O$5,E328='PC Receitas'!$O$6)),I328,IF(AND(K328="Pago",OR(E328='PC Receitas'!$O$7,E328='PC Receitas'!$O$8,E328='PC Receitas'!$O$9,E328='PC Receitas'!$O$10,E328='PC Receitas'!$O$11,E328='PC Receitas'!$O$12,E328='PC Receitas'!$O$13,E328='PC Receitas'!$O$14)),-I328,0))</f>
        <v>12927.7</v>
      </c>
      <c r="R328" s="153" t="e">
        <f t="shared" si="20"/>
        <v>#N/A</v>
      </c>
      <c r="S328" s="150" t="e">
        <f t="shared" si="21"/>
        <v>#N/A</v>
      </c>
      <c r="T328" s="150" t="e">
        <f t="shared" si="22"/>
        <v>#N/A</v>
      </c>
      <c r="U328" s="150" t="e">
        <f t="shared" si="23"/>
        <v>#N/A</v>
      </c>
      <c r="V328" s="154" t="e">
        <f>VLOOKUP(E328,'PC Receitas'!$O$4:$P$14,2,FALSE)</f>
        <v>#N/A</v>
      </c>
    </row>
    <row r="329" spans="3:22" ht="19.5" customHeight="1" thickTop="1" thickBot="1" x14ac:dyDescent="0.3">
      <c r="C329" s="58"/>
      <c r="D329" s="58" t="str">
        <f>IF(C329&lt;&gt;"",TEXT(C329,"00")&amp;"/06/"&amp;'Configurações Básicas'!$P$5,"")</f>
        <v/>
      </c>
      <c r="E329" s="58"/>
      <c r="F329" s="58"/>
      <c r="G329" s="58"/>
      <c r="H329" s="58"/>
      <c r="I329" s="59"/>
      <c r="J329" s="193"/>
      <c r="K329" s="60"/>
      <c r="L329" s="60"/>
      <c r="M329" s="56">
        <f>M328+IF(AND(K329="Pago",OR(E329='PC Receitas'!$O$4,E329='PC Receitas'!$O$5,E329='PC Receitas'!$O$6)),I329,IF(AND(K329="Pago",OR(E329='PC Receitas'!$O$7,E329='PC Receitas'!$O$8,E329='PC Receitas'!$O$9,E329='PC Receitas'!$O$10,E329='PC Receitas'!$O$11,E329='PC Receitas'!$O$12,E329='PC Receitas'!$O$13,E329='PC Receitas'!$O$14)),-I329,0))</f>
        <v>12927.7</v>
      </c>
      <c r="R329" s="153" t="e">
        <f t="shared" si="20"/>
        <v>#N/A</v>
      </c>
      <c r="S329" s="150" t="e">
        <f t="shared" si="21"/>
        <v>#N/A</v>
      </c>
      <c r="T329" s="150" t="e">
        <f t="shared" si="22"/>
        <v>#N/A</v>
      </c>
      <c r="U329" s="150" t="e">
        <f t="shared" si="23"/>
        <v>#N/A</v>
      </c>
      <c r="V329" s="154" t="e">
        <f>VLOOKUP(E329,'PC Receitas'!$O$4:$P$14,2,FALSE)</f>
        <v>#N/A</v>
      </c>
    </row>
    <row r="330" spans="3:22" ht="19.5" customHeight="1" thickTop="1" thickBot="1" x14ac:dyDescent="0.3">
      <c r="C330" s="58"/>
      <c r="D330" s="58" t="str">
        <f>IF(C330&lt;&gt;"",TEXT(C330,"00")&amp;"/06/"&amp;'Configurações Básicas'!$P$5,"")</f>
        <v/>
      </c>
      <c r="E330" s="58"/>
      <c r="F330" s="58"/>
      <c r="G330" s="58"/>
      <c r="H330" s="58"/>
      <c r="I330" s="59"/>
      <c r="J330" s="193"/>
      <c r="K330" s="60"/>
      <c r="L330" s="60"/>
      <c r="M330" s="56">
        <f>M329+IF(AND(K330="Pago",OR(E330='PC Receitas'!$O$4,E330='PC Receitas'!$O$5,E330='PC Receitas'!$O$6)),I330,IF(AND(K330="Pago",OR(E330='PC Receitas'!$O$7,E330='PC Receitas'!$O$8,E330='PC Receitas'!$O$9,E330='PC Receitas'!$O$10,E330='PC Receitas'!$O$11,E330='PC Receitas'!$O$12,E330='PC Receitas'!$O$13,E330='PC Receitas'!$O$14)),-I330,0))</f>
        <v>12927.7</v>
      </c>
      <c r="R330" s="153" t="e">
        <f t="shared" si="20"/>
        <v>#N/A</v>
      </c>
      <c r="S330" s="150" t="e">
        <f t="shared" si="21"/>
        <v>#N/A</v>
      </c>
      <c r="T330" s="150" t="e">
        <f t="shared" si="22"/>
        <v>#N/A</v>
      </c>
      <c r="U330" s="150" t="e">
        <f t="shared" si="23"/>
        <v>#N/A</v>
      </c>
      <c r="V330" s="154" t="e">
        <f>VLOOKUP(E330,'PC Receitas'!$O$4:$P$14,2,FALSE)</f>
        <v>#N/A</v>
      </c>
    </row>
    <row r="331" spans="3:22" ht="19.5" customHeight="1" thickTop="1" thickBot="1" x14ac:dyDescent="0.3">
      <c r="C331" s="58"/>
      <c r="D331" s="58" t="str">
        <f>IF(C331&lt;&gt;"",TEXT(C331,"00")&amp;"/06/"&amp;'Configurações Básicas'!$P$5,"")</f>
        <v/>
      </c>
      <c r="E331" s="58"/>
      <c r="F331" s="58"/>
      <c r="G331" s="58"/>
      <c r="H331" s="58"/>
      <c r="I331" s="59"/>
      <c r="J331" s="193"/>
      <c r="K331" s="60"/>
      <c r="L331" s="60"/>
      <c r="M331" s="56">
        <f>M330+IF(AND(K331="Pago",OR(E331='PC Receitas'!$O$4,E331='PC Receitas'!$O$5,E331='PC Receitas'!$O$6)),I331,IF(AND(K331="Pago",OR(E331='PC Receitas'!$O$7,E331='PC Receitas'!$O$8,E331='PC Receitas'!$O$9,E331='PC Receitas'!$O$10,E331='PC Receitas'!$O$11,E331='PC Receitas'!$O$12,E331='PC Receitas'!$O$13,E331='PC Receitas'!$O$14)),-I331,0))</f>
        <v>12927.7</v>
      </c>
      <c r="R331" s="153" t="e">
        <f t="shared" si="20"/>
        <v>#N/A</v>
      </c>
      <c r="S331" s="150" t="e">
        <f t="shared" si="21"/>
        <v>#N/A</v>
      </c>
      <c r="T331" s="150" t="e">
        <f t="shared" si="22"/>
        <v>#N/A</v>
      </c>
      <c r="U331" s="150" t="e">
        <f t="shared" si="23"/>
        <v>#N/A</v>
      </c>
      <c r="V331" s="154" t="e">
        <f>VLOOKUP(E331,'PC Receitas'!$O$4:$P$14,2,FALSE)</f>
        <v>#N/A</v>
      </c>
    </row>
    <row r="332" spans="3:22" ht="19.5" customHeight="1" thickTop="1" thickBot="1" x14ac:dyDescent="0.3">
      <c r="C332" s="58"/>
      <c r="D332" s="58" t="str">
        <f>IF(C332&lt;&gt;"",TEXT(C332,"00")&amp;"/06/"&amp;'Configurações Básicas'!$P$5,"")</f>
        <v/>
      </c>
      <c r="E332" s="58"/>
      <c r="F332" s="58"/>
      <c r="G332" s="58"/>
      <c r="H332" s="58"/>
      <c r="I332" s="59"/>
      <c r="J332" s="193"/>
      <c r="K332" s="60"/>
      <c r="L332" s="60"/>
      <c r="M332" s="56">
        <f>M331+IF(AND(K332="Pago",OR(E332='PC Receitas'!$O$4,E332='PC Receitas'!$O$5,E332='PC Receitas'!$O$6)),I332,IF(AND(K332="Pago",OR(E332='PC Receitas'!$O$7,E332='PC Receitas'!$O$8,E332='PC Receitas'!$O$9,E332='PC Receitas'!$O$10,E332='PC Receitas'!$O$11,E332='PC Receitas'!$O$12,E332='PC Receitas'!$O$13,E332='PC Receitas'!$O$14)),-I332,0))</f>
        <v>12927.7</v>
      </c>
      <c r="R332" s="153" t="e">
        <f t="shared" si="20"/>
        <v>#N/A</v>
      </c>
      <c r="S332" s="150" t="e">
        <f t="shared" si="21"/>
        <v>#N/A</v>
      </c>
      <c r="T332" s="150" t="e">
        <f t="shared" si="22"/>
        <v>#N/A</v>
      </c>
      <c r="U332" s="150" t="e">
        <f t="shared" si="23"/>
        <v>#N/A</v>
      </c>
      <c r="V332" s="154" t="e">
        <f>VLOOKUP(E332,'PC Receitas'!$O$4:$P$14,2,FALSE)</f>
        <v>#N/A</v>
      </c>
    </row>
    <row r="333" spans="3:22" ht="19.5" customHeight="1" thickTop="1" thickBot="1" x14ac:dyDescent="0.3">
      <c r="C333" s="58"/>
      <c r="D333" s="58" t="str">
        <f>IF(C333&lt;&gt;"",TEXT(C333,"00")&amp;"/06/"&amp;'Configurações Básicas'!$P$5,"")</f>
        <v/>
      </c>
      <c r="E333" s="58"/>
      <c r="F333" s="58"/>
      <c r="G333" s="58"/>
      <c r="H333" s="58"/>
      <c r="I333" s="59"/>
      <c r="J333" s="193"/>
      <c r="K333" s="60"/>
      <c r="L333" s="60"/>
      <c r="M333" s="56">
        <f>M332+IF(AND(K333="Pago",OR(E333='PC Receitas'!$O$4,E333='PC Receitas'!$O$5,E333='PC Receitas'!$O$6)),I333,IF(AND(K333="Pago",OR(E333='PC Receitas'!$O$7,E333='PC Receitas'!$O$8,E333='PC Receitas'!$O$9,E333='PC Receitas'!$O$10,E333='PC Receitas'!$O$11,E333='PC Receitas'!$O$12,E333='PC Receitas'!$O$13,E333='PC Receitas'!$O$14)),-I333,0))</f>
        <v>12927.7</v>
      </c>
      <c r="R333" s="153" t="e">
        <f t="shared" si="20"/>
        <v>#N/A</v>
      </c>
      <c r="S333" s="150" t="e">
        <f t="shared" si="21"/>
        <v>#N/A</v>
      </c>
      <c r="T333" s="150" t="e">
        <f t="shared" si="22"/>
        <v>#N/A</v>
      </c>
      <c r="U333" s="150" t="e">
        <f t="shared" si="23"/>
        <v>#N/A</v>
      </c>
      <c r="V333" s="154" t="e">
        <f>VLOOKUP(E333,'PC Receitas'!$O$4:$P$14,2,FALSE)</f>
        <v>#N/A</v>
      </c>
    </row>
    <row r="334" spans="3:22" ht="19.5" customHeight="1" thickTop="1" thickBot="1" x14ac:dyDescent="0.3">
      <c r="C334" s="58"/>
      <c r="D334" s="58" t="str">
        <f>IF(C334&lt;&gt;"",TEXT(C334,"00")&amp;"/06/"&amp;'Configurações Básicas'!$P$5,"")</f>
        <v/>
      </c>
      <c r="E334" s="58"/>
      <c r="F334" s="58"/>
      <c r="G334" s="58"/>
      <c r="H334" s="58"/>
      <c r="I334" s="59"/>
      <c r="J334" s="193"/>
      <c r="K334" s="60"/>
      <c r="L334" s="60"/>
      <c r="M334" s="56">
        <f>M333+IF(AND(K334="Pago",OR(E334='PC Receitas'!$O$4,E334='PC Receitas'!$O$5,E334='PC Receitas'!$O$6)),I334,IF(AND(K334="Pago",OR(E334='PC Receitas'!$O$7,E334='PC Receitas'!$O$8,E334='PC Receitas'!$O$9,E334='PC Receitas'!$O$10,E334='PC Receitas'!$O$11,E334='PC Receitas'!$O$12,E334='PC Receitas'!$O$13,E334='PC Receitas'!$O$14)),-I334,0))</f>
        <v>12927.7</v>
      </c>
      <c r="R334" s="153" t="e">
        <f t="shared" si="20"/>
        <v>#N/A</v>
      </c>
      <c r="S334" s="150" t="e">
        <f t="shared" si="21"/>
        <v>#N/A</v>
      </c>
      <c r="T334" s="150" t="e">
        <f t="shared" si="22"/>
        <v>#N/A</v>
      </c>
      <c r="U334" s="150" t="e">
        <f t="shared" si="23"/>
        <v>#N/A</v>
      </c>
      <c r="V334" s="154" t="e">
        <f>VLOOKUP(E334,'PC Receitas'!$O$4:$P$14,2,FALSE)</f>
        <v>#N/A</v>
      </c>
    </row>
    <row r="335" spans="3:22" ht="19.5" customHeight="1" thickTop="1" thickBot="1" x14ac:dyDescent="0.3">
      <c r="C335" s="58"/>
      <c r="D335" s="58" t="str">
        <f>IF(C335&lt;&gt;"",TEXT(C335,"00")&amp;"/06/"&amp;'Configurações Básicas'!$P$5,"")</f>
        <v/>
      </c>
      <c r="E335" s="58"/>
      <c r="F335" s="58"/>
      <c r="G335" s="58"/>
      <c r="H335" s="58"/>
      <c r="I335" s="59"/>
      <c r="J335" s="193"/>
      <c r="K335" s="60"/>
      <c r="L335" s="60"/>
      <c r="M335" s="56">
        <f>M334+IF(AND(K335="Pago",OR(E335='PC Receitas'!$O$4,E335='PC Receitas'!$O$5,E335='PC Receitas'!$O$6)),I335,IF(AND(K335="Pago",OR(E335='PC Receitas'!$O$7,E335='PC Receitas'!$O$8,E335='PC Receitas'!$O$9,E335='PC Receitas'!$O$10,E335='PC Receitas'!$O$11,E335='PC Receitas'!$O$12,E335='PC Receitas'!$O$13,E335='PC Receitas'!$O$14)),-I335,0))</f>
        <v>12927.7</v>
      </c>
      <c r="R335" s="153" t="e">
        <f t="shared" si="20"/>
        <v>#N/A</v>
      </c>
      <c r="S335" s="150" t="e">
        <f t="shared" si="21"/>
        <v>#N/A</v>
      </c>
      <c r="T335" s="150" t="e">
        <f t="shared" si="22"/>
        <v>#N/A</v>
      </c>
      <c r="U335" s="150" t="e">
        <f t="shared" si="23"/>
        <v>#N/A</v>
      </c>
      <c r="V335" s="154" t="e">
        <f>VLOOKUP(E335,'PC Receitas'!$O$4:$P$14,2,FALSE)</f>
        <v>#N/A</v>
      </c>
    </row>
    <row r="336" spans="3:22" ht="19.5" customHeight="1" thickTop="1" thickBot="1" x14ac:dyDescent="0.3">
      <c r="C336" s="58"/>
      <c r="D336" s="58" t="str">
        <f>IF(C336&lt;&gt;"",TEXT(C336,"00")&amp;"/06/"&amp;'Configurações Básicas'!$P$5,"")</f>
        <v/>
      </c>
      <c r="E336" s="58"/>
      <c r="F336" s="58"/>
      <c r="G336" s="58"/>
      <c r="H336" s="58"/>
      <c r="I336" s="59"/>
      <c r="J336" s="193"/>
      <c r="K336" s="60"/>
      <c r="L336" s="60"/>
      <c r="M336" s="56">
        <f>M335+IF(AND(K336="Pago",OR(E336='PC Receitas'!$O$4,E336='PC Receitas'!$O$5,E336='PC Receitas'!$O$6)),I336,IF(AND(K336="Pago",OR(E336='PC Receitas'!$O$7,E336='PC Receitas'!$O$8,E336='PC Receitas'!$O$9,E336='PC Receitas'!$O$10,E336='PC Receitas'!$O$11,E336='PC Receitas'!$O$12,E336='PC Receitas'!$O$13,E336='PC Receitas'!$O$14)),-I336,0))</f>
        <v>12927.7</v>
      </c>
      <c r="R336" s="153" t="e">
        <f t="shared" si="20"/>
        <v>#N/A</v>
      </c>
      <c r="S336" s="150" t="e">
        <f t="shared" si="21"/>
        <v>#N/A</v>
      </c>
      <c r="T336" s="150" t="e">
        <f t="shared" si="22"/>
        <v>#N/A</v>
      </c>
      <c r="U336" s="150" t="e">
        <f t="shared" si="23"/>
        <v>#N/A</v>
      </c>
      <c r="V336" s="154" t="e">
        <f>VLOOKUP(E336,'PC Receitas'!$O$4:$P$14,2,FALSE)</f>
        <v>#N/A</v>
      </c>
    </row>
    <row r="337" spans="3:22" ht="19.5" customHeight="1" thickTop="1" thickBot="1" x14ac:dyDescent="0.3">
      <c r="C337" s="58"/>
      <c r="D337" s="58" t="str">
        <f>IF(C337&lt;&gt;"",TEXT(C337,"00")&amp;"/06/"&amp;'Configurações Básicas'!$P$5,"")</f>
        <v/>
      </c>
      <c r="E337" s="58"/>
      <c r="F337" s="58"/>
      <c r="G337" s="58"/>
      <c r="H337" s="58"/>
      <c r="I337" s="59"/>
      <c r="J337" s="193"/>
      <c r="K337" s="60"/>
      <c r="L337" s="60"/>
      <c r="M337" s="56">
        <f>M336+IF(AND(K337="Pago",OR(E337='PC Receitas'!$O$4,E337='PC Receitas'!$O$5,E337='PC Receitas'!$O$6)),I337,IF(AND(K337="Pago",OR(E337='PC Receitas'!$O$7,E337='PC Receitas'!$O$8,E337='PC Receitas'!$O$9,E337='PC Receitas'!$O$10,E337='PC Receitas'!$O$11,E337='PC Receitas'!$O$12,E337='PC Receitas'!$O$13,E337='PC Receitas'!$O$14)),-I337,0))</f>
        <v>12927.7</v>
      </c>
      <c r="R337" s="153" t="e">
        <f t="shared" si="20"/>
        <v>#N/A</v>
      </c>
      <c r="S337" s="150" t="e">
        <f t="shared" si="21"/>
        <v>#N/A</v>
      </c>
      <c r="T337" s="150" t="e">
        <f t="shared" si="22"/>
        <v>#N/A</v>
      </c>
      <c r="U337" s="150" t="e">
        <f t="shared" si="23"/>
        <v>#N/A</v>
      </c>
      <c r="V337" s="154" t="e">
        <f>VLOOKUP(E337,'PC Receitas'!$O$4:$P$14,2,FALSE)</f>
        <v>#N/A</v>
      </c>
    </row>
    <row r="338" spans="3:22" ht="19.5" customHeight="1" thickTop="1" thickBot="1" x14ac:dyDescent="0.3">
      <c r="C338" s="58"/>
      <c r="D338" s="58" t="str">
        <f>IF(C338&lt;&gt;"",TEXT(C338,"00")&amp;"/06/"&amp;'Configurações Básicas'!$P$5,"")</f>
        <v/>
      </c>
      <c r="E338" s="58"/>
      <c r="F338" s="58"/>
      <c r="G338" s="58"/>
      <c r="H338" s="58"/>
      <c r="I338" s="59"/>
      <c r="J338" s="193"/>
      <c r="K338" s="60"/>
      <c r="L338" s="60"/>
      <c r="M338" s="56">
        <f>M337+IF(AND(K338="Pago",OR(E338='PC Receitas'!$O$4,E338='PC Receitas'!$O$5,E338='PC Receitas'!$O$6)),I338,IF(AND(K338="Pago",OR(E338='PC Receitas'!$O$7,E338='PC Receitas'!$O$8,E338='PC Receitas'!$O$9,E338='PC Receitas'!$O$10,E338='PC Receitas'!$O$11,E338='PC Receitas'!$O$12,E338='PC Receitas'!$O$13,E338='PC Receitas'!$O$14)),-I338,0))</f>
        <v>12927.7</v>
      </c>
      <c r="R338" s="153" t="e">
        <f t="shared" si="20"/>
        <v>#N/A</v>
      </c>
      <c r="S338" s="150" t="e">
        <f t="shared" si="21"/>
        <v>#N/A</v>
      </c>
      <c r="T338" s="150" t="e">
        <f t="shared" si="22"/>
        <v>#N/A</v>
      </c>
      <c r="U338" s="150" t="e">
        <f t="shared" si="23"/>
        <v>#N/A</v>
      </c>
      <c r="V338" s="154" t="e">
        <f>VLOOKUP(E338,'PC Receitas'!$O$4:$P$14,2,FALSE)</f>
        <v>#N/A</v>
      </c>
    </row>
    <row r="339" spans="3:22" ht="19.5" customHeight="1" thickTop="1" thickBot="1" x14ac:dyDescent="0.3">
      <c r="C339" s="58"/>
      <c r="D339" s="58" t="str">
        <f>IF(C339&lt;&gt;"",TEXT(C339,"00")&amp;"/06/"&amp;'Configurações Básicas'!$P$5,"")</f>
        <v/>
      </c>
      <c r="E339" s="58"/>
      <c r="F339" s="58"/>
      <c r="G339" s="58"/>
      <c r="H339" s="58"/>
      <c r="I339" s="59"/>
      <c r="J339" s="193"/>
      <c r="K339" s="60"/>
      <c r="L339" s="60"/>
      <c r="M339" s="56">
        <f>M338+IF(AND(K339="Pago",OR(E339='PC Receitas'!$O$4,E339='PC Receitas'!$O$5,E339='PC Receitas'!$O$6)),I339,IF(AND(K339="Pago",OR(E339='PC Receitas'!$O$7,E339='PC Receitas'!$O$8,E339='PC Receitas'!$O$9,E339='PC Receitas'!$O$10,E339='PC Receitas'!$O$11,E339='PC Receitas'!$O$12,E339='PC Receitas'!$O$13,E339='PC Receitas'!$O$14)),-I339,0))</f>
        <v>12927.7</v>
      </c>
      <c r="R339" s="153" t="e">
        <f t="shared" si="20"/>
        <v>#N/A</v>
      </c>
      <c r="S339" s="150" t="e">
        <f t="shared" si="21"/>
        <v>#N/A</v>
      </c>
      <c r="T339" s="150" t="e">
        <f t="shared" si="22"/>
        <v>#N/A</v>
      </c>
      <c r="U339" s="150" t="e">
        <f t="shared" si="23"/>
        <v>#N/A</v>
      </c>
      <c r="V339" s="154" t="e">
        <f>VLOOKUP(E339,'PC Receitas'!$O$4:$P$14,2,FALSE)</f>
        <v>#N/A</v>
      </c>
    </row>
    <row r="340" spans="3:22" ht="19.5" customHeight="1" thickTop="1" thickBot="1" x14ac:dyDescent="0.3">
      <c r="C340" s="58"/>
      <c r="D340" s="58" t="str">
        <f>IF(C340&lt;&gt;"",TEXT(C340,"00")&amp;"/06/"&amp;'Configurações Básicas'!$P$5,"")</f>
        <v/>
      </c>
      <c r="E340" s="58"/>
      <c r="F340" s="58"/>
      <c r="G340" s="58"/>
      <c r="H340" s="58"/>
      <c r="I340" s="59"/>
      <c r="J340" s="193"/>
      <c r="K340" s="60"/>
      <c r="L340" s="60"/>
      <c r="M340" s="56">
        <f>M339+IF(AND(K340="Pago",OR(E340='PC Receitas'!$O$4,E340='PC Receitas'!$O$5,E340='PC Receitas'!$O$6)),I340,IF(AND(K340="Pago",OR(E340='PC Receitas'!$O$7,E340='PC Receitas'!$O$8,E340='PC Receitas'!$O$9,E340='PC Receitas'!$O$10,E340='PC Receitas'!$O$11,E340='PC Receitas'!$O$12,E340='PC Receitas'!$O$13,E340='PC Receitas'!$O$14)),-I340,0))</f>
        <v>12927.7</v>
      </c>
      <c r="R340" s="153" t="e">
        <f t="shared" si="20"/>
        <v>#N/A</v>
      </c>
      <c r="S340" s="150" t="e">
        <f t="shared" si="21"/>
        <v>#N/A</v>
      </c>
      <c r="T340" s="150" t="e">
        <f t="shared" si="22"/>
        <v>#N/A</v>
      </c>
      <c r="U340" s="150" t="e">
        <f t="shared" si="23"/>
        <v>#N/A</v>
      </c>
      <c r="V340" s="154" t="e">
        <f>VLOOKUP(E340,'PC Receitas'!$O$4:$P$14,2,FALSE)</f>
        <v>#N/A</v>
      </c>
    </row>
    <row r="341" spans="3:22" ht="19.5" customHeight="1" thickTop="1" thickBot="1" x14ac:dyDescent="0.3">
      <c r="C341" s="58"/>
      <c r="D341" s="58" t="str">
        <f>IF(C341&lt;&gt;"",TEXT(C341,"00")&amp;"/06/"&amp;'Configurações Básicas'!$P$5,"")</f>
        <v/>
      </c>
      <c r="E341" s="58"/>
      <c r="F341" s="58"/>
      <c r="G341" s="58"/>
      <c r="H341" s="58"/>
      <c r="I341" s="59"/>
      <c r="J341" s="193"/>
      <c r="K341" s="60"/>
      <c r="L341" s="60"/>
      <c r="M341" s="56">
        <f>M340+IF(AND(K341="Pago",OR(E341='PC Receitas'!$O$4,E341='PC Receitas'!$O$5,E341='PC Receitas'!$O$6)),I341,IF(AND(K341="Pago",OR(E341='PC Receitas'!$O$7,E341='PC Receitas'!$O$8,E341='PC Receitas'!$O$9,E341='PC Receitas'!$O$10,E341='PC Receitas'!$O$11,E341='PC Receitas'!$O$12,E341='PC Receitas'!$O$13,E341='PC Receitas'!$O$14)),-I341,0))</f>
        <v>12927.7</v>
      </c>
      <c r="R341" s="153" t="e">
        <f t="shared" si="20"/>
        <v>#N/A</v>
      </c>
      <c r="S341" s="150" t="e">
        <f t="shared" si="21"/>
        <v>#N/A</v>
      </c>
      <c r="T341" s="150" t="e">
        <f t="shared" si="22"/>
        <v>#N/A</v>
      </c>
      <c r="U341" s="150" t="e">
        <f t="shared" si="23"/>
        <v>#N/A</v>
      </c>
      <c r="V341" s="154" t="e">
        <f>VLOOKUP(E341,'PC Receitas'!$O$4:$P$14,2,FALSE)</f>
        <v>#N/A</v>
      </c>
    </row>
    <row r="342" spans="3:22" ht="19.5" customHeight="1" thickTop="1" thickBot="1" x14ac:dyDescent="0.3">
      <c r="C342" s="58"/>
      <c r="D342" s="58" t="str">
        <f>IF(C342&lt;&gt;"",TEXT(C342,"00")&amp;"/06/"&amp;'Configurações Básicas'!$P$5,"")</f>
        <v/>
      </c>
      <c r="E342" s="58"/>
      <c r="F342" s="58"/>
      <c r="G342" s="58"/>
      <c r="H342" s="58"/>
      <c r="I342" s="59"/>
      <c r="J342" s="193"/>
      <c r="K342" s="60"/>
      <c r="L342" s="60"/>
      <c r="M342" s="56">
        <f>M341+IF(AND(K342="Pago",OR(E342='PC Receitas'!$O$4,E342='PC Receitas'!$O$5,E342='PC Receitas'!$O$6)),I342,IF(AND(K342="Pago",OR(E342='PC Receitas'!$O$7,E342='PC Receitas'!$O$8,E342='PC Receitas'!$O$9,E342='PC Receitas'!$O$10,E342='PC Receitas'!$O$11,E342='PC Receitas'!$O$12,E342='PC Receitas'!$O$13,E342='PC Receitas'!$O$14)),-I342,0))</f>
        <v>12927.7</v>
      </c>
      <c r="R342" s="153" t="e">
        <f t="shared" si="20"/>
        <v>#N/A</v>
      </c>
      <c r="S342" s="150" t="e">
        <f t="shared" si="21"/>
        <v>#N/A</v>
      </c>
      <c r="T342" s="150" t="e">
        <f t="shared" si="22"/>
        <v>#N/A</v>
      </c>
      <c r="U342" s="150" t="e">
        <f t="shared" si="23"/>
        <v>#N/A</v>
      </c>
      <c r="V342" s="154" t="e">
        <f>VLOOKUP(E342,'PC Receitas'!$O$4:$P$14,2,FALSE)</f>
        <v>#N/A</v>
      </c>
    </row>
    <row r="343" spans="3:22" ht="19.5" customHeight="1" thickTop="1" thickBot="1" x14ac:dyDescent="0.3">
      <c r="C343" s="58"/>
      <c r="D343" s="58" t="str">
        <f>IF(C343&lt;&gt;"",TEXT(C343,"00")&amp;"/06/"&amp;'Configurações Básicas'!$P$5,"")</f>
        <v/>
      </c>
      <c r="E343" s="58"/>
      <c r="F343" s="58"/>
      <c r="G343" s="58"/>
      <c r="H343" s="58"/>
      <c r="I343" s="59"/>
      <c r="J343" s="193"/>
      <c r="K343" s="60"/>
      <c r="L343" s="60"/>
      <c r="M343" s="56">
        <f>M342+IF(AND(K343="Pago",OR(E343='PC Receitas'!$O$4,E343='PC Receitas'!$O$5,E343='PC Receitas'!$O$6)),I343,IF(AND(K343="Pago",OR(E343='PC Receitas'!$O$7,E343='PC Receitas'!$O$8,E343='PC Receitas'!$O$9,E343='PC Receitas'!$O$10,E343='PC Receitas'!$O$11,E343='PC Receitas'!$O$12,E343='PC Receitas'!$O$13,E343='PC Receitas'!$O$14)),-I343,0))</f>
        <v>12927.7</v>
      </c>
      <c r="R343" s="153" t="e">
        <f t="shared" si="20"/>
        <v>#N/A</v>
      </c>
      <c r="S343" s="150" t="e">
        <f t="shared" si="21"/>
        <v>#N/A</v>
      </c>
      <c r="T343" s="150" t="e">
        <f t="shared" si="22"/>
        <v>#N/A</v>
      </c>
      <c r="U343" s="150" t="e">
        <f t="shared" si="23"/>
        <v>#N/A</v>
      </c>
      <c r="V343" s="154" t="e">
        <f>VLOOKUP(E343,'PC Receitas'!$O$4:$P$14,2,FALSE)</f>
        <v>#N/A</v>
      </c>
    </row>
    <row r="344" spans="3:22" ht="19.5" customHeight="1" thickTop="1" thickBot="1" x14ac:dyDescent="0.3">
      <c r="C344" s="58"/>
      <c r="D344" s="58" t="str">
        <f>IF(C344&lt;&gt;"",TEXT(C344,"00")&amp;"/06/"&amp;'Configurações Básicas'!$P$5,"")</f>
        <v/>
      </c>
      <c r="E344" s="58"/>
      <c r="F344" s="58"/>
      <c r="G344" s="58"/>
      <c r="H344" s="58"/>
      <c r="I344" s="59"/>
      <c r="J344" s="193"/>
      <c r="K344" s="60"/>
      <c r="L344" s="60"/>
      <c r="M344" s="56">
        <f>M343+IF(AND(K344="Pago",OR(E344='PC Receitas'!$O$4,E344='PC Receitas'!$O$5,E344='PC Receitas'!$O$6)),I344,IF(AND(K344="Pago",OR(E344='PC Receitas'!$O$7,E344='PC Receitas'!$O$8,E344='PC Receitas'!$O$9,E344='PC Receitas'!$O$10,E344='PC Receitas'!$O$11,E344='PC Receitas'!$O$12,E344='PC Receitas'!$O$13,E344='PC Receitas'!$O$14)),-I344,0))</f>
        <v>12927.7</v>
      </c>
      <c r="R344" s="153" t="e">
        <f t="shared" si="20"/>
        <v>#N/A</v>
      </c>
      <c r="S344" s="150" t="e">
        <f t="shared" si="21"/>
        <v>#N/A</v>
      </c>
      <c r="T344" s="150" t="e">
        <f t="shared" si="22"/>
        <v>#N/A</v>
      </c>
      <c r="U344" s="150" t="e">
        <f t="shared" si="23"/>
        <v>#N/A</v>
      </c>
      <c r="V344" s="154" t="e">
        <f>VLOOKUP(E344,'PC Receitas'!$O$4:$P$14,2,FALSE)</f>
        <v>#N/A</v>
      </c>
    </row>
    <row r="345" spans="3:22" ht="19.5" customHeight="1" thickTop="1" thickBot="1" x14ac:dyDescent="0.3">
      <c r="C345" s="58"/>
      <c r="D345" s="58" t="str">
        <f>IF(C345&lt;&gt;"",TEXT(C345,"00")&amp;"/06/"&amp;'Configurações Básicas'!$P$5,"")</f>
        <v/>
      </c>
      <c r="E345" s="58"/>
      <c r="F345" s="58"/>
      <c r="G345" s="58"/>
      <c r="H345" s="58"/>
      <c r="I345" s="59"/>
      <c r="J345" s="193"/>
      <c r="K345" s="60"/>
      <c r="L345" s="60"/>
      <c r="M345" s="56">
        <f>M344+IF(AND(K345="Pago",OR(E345='PC Receitas'!$O$4,E345='PC Receitas'!$O$5,E345='PC Receitas'!$O$6)),I345,IF(AND(K345="Pago",OR(E345='PC Receitas'!$O$7,E345='PC Receitas'!$O$8,E345='PC Receitas'!$O$9,E345='PC Receitas'!$O$10,E345='PC Receitas'!$O$11,E345='PC Receitas'!$O$12,E345='PC Receitas'!$O$13,E345='PC Receitas'!$O$14)),-I345,0))</f>
        <v>12927.7</v>
      </c>
      <c r="R345" s="153" t="e">
        <f t="shared" si="20"/>
        <v>#N/A</v>
      </c>
      <c r="S345" s="150" t="e">
        <f t="shared" si="21"/>
        <v>#N/A</v>
      </c>
      <c r="T345" s="150" t="e">
        <f t="shared" si="22"/>
        <v>#N/A</v>
      </c>
      <c r="U345" s="150" t="e">
        <f t="shared" si="23"/>
        <v>#N/A</v>
      </c>
      <c r="V345" s="154" t="e">
        <f>VLOOKUP(E345,'PC Receitas'!$O$4:$P$14,2,FALSE)</f>
        <v>#N/A</v>
      </c>
    </row>
    <row r="346" spans="3:22" ht="19.5" customHeight="1" thickTop="1" thickBot="1" x14ac:dyDescent="0.3">
      <c r="C346" s="58"/>
      <c r="D346" s="58" t="str">
        <f>IF(C346&lt;&gt;"",TEXT(C346,"00")&amp;"/06/"&amp;'Configurações Básicas'!$P$5,"")</f>
        <v/>
      </c>
      <c r="E346" s="58"/>
      <c r="F346" s="58"/>
      <c r="G346" s="58"/>
      <c r="H346" s="58"/>
      <c r="I346" s="59"/>
      <c r="J346" s="193"/>
      <c r="K346" s="60"/>
      <c r="L346" s="60"/>
      <c r="M346" s="56">
        <f>M345+IF(AND(K346="Pago",OR(E346='PC Receitas'!$O$4,E346='PC Receitas'!$O$5,E346='PC Receitas'!$O$6)),I346,IF(AND(K346="Pago",OR(E346='PC Receitas'!$O$7,E346='PC Receitas'!$O$8,E346='PC Receitas'!$O$9,E346='PC Receitas'!$O$10,E346='PC Receitas'!$O$11,E346='PC Receitas'!$O$12,E346='PC Receitas'!$O$13,E346='PC Receitas'!$O$14)),-I346,0))</f>
        <v>12927.7</v>
      </c>
      <c r="R346" s="153" t="e">
        <f t="shared" si="20"/>
        <v>#N/A</v>
      </c>
      <c r="S346" s="150" t="e">
        <f t="shared" si="21"/>
        <v>#N/A</v>
      </c>
      <c r="T346" s="150" t="e">
        <f t="shared" si="22"/>
        <v>#N/A</v>
      </c>
      <c r="U346" s="150" t="e">
        <f t="shared" si="23"/>
        <v>#N/A</v>
      </c>
      <c r="V346" s="154" t="e">
        <f>VLOOKUP(E346,'PC Receitas'!$O$4:$P$14,2,FALSE)</f>
        <v>#N/A</v>
      </c>
    </row>
    <row r="347" spans="3:22" ht="19.5" customHeight="1" thickTop="1" thickBot="1" x14ac:dyDescent="0.3">
      <c r="C347" s="58"/>
      <c r="D347" s="58" t="str">
        <f>IF(C347&lt;&gt;"",TEXT(C347,"00")&amp;"/06/"&amp;'Configurações Básicas'!$P$5,"")</f>
        <v/>
      </c>
      <c r="E347" s="58"/>
      <c r="F347" s="58"/>
      <c r="G347" s="58"/>
      <c r="H347" s="58"/>
      <c r="I347" s="59"/>
      <c r="J347" s="193"/>
      <c r="K347" s="60"/>
      <c r="L347" s="60"/>
      <c r="M347" s="56">
        <f>M346+IF(AND(K347="Pago",OR(E347='PC Receitas'!$O$4,E347='PC Receitas'!$O$5,E347='PC Receitas'!$O$6)),I347,IF(AND(K347="Pago",OR(E347='PC Receitas'!$O$7,E347='PC Receitas'!$O$8,E347='PC Receitas'!$O$9,E347='PC Receitas'!$O$10,E347='PC Receitas'!$O$11,E347='PC Receitas'!$O$12,E347='PC Receitas'!$O$13,E347='PC Receitas'!$O$14)),-I347,0))</f>
        <v>12927.7</v>
      </c>
      <c r="R347" s="153" t="e">
        <f t="shared" si="20"/>
        <v>#N/A</v>
      </c>
      <c r="S347" s="150" t="e">
        <f t="shared" si="21"/>
        <v>#N/A</v>
      </c>
      <c r="T347" s="150" t="e">
        <f t="shared" si="22"/>
        <v>#N/A</v>
      </c>
      <c r="U347" s="150" t="e">
        <f t="shared" si="23"/>
        <v>#N/A</v>
      </c>
      <c r="V347" s="154" t="e">
        <f>VLOOKUP(E347,'PC Receitas'!$O$4:$P$14,2,FALSE)</f>
        <v>#N/A</v>
      </c>
    </row>
    <row r="348" spans="3:22" ht="19.5" customHeight="1" thickTop="1" thickBot="1" x14ac:dyDescent="0.3">
      <c r="C348" s="58"/>
      <c r="D348" s="58" t="str">
        <f>IF(C348&lt;&gt;"",TEXT(C348,"00")&amp;"/06/"&amp;'Configurações Básicas'!$P$5,"")</f>
        <v/>
      </c>
      <c r="E348" s="58"/>
      <c r="F348" s="58"/>
      <c r="G348" s="58"/>
      <c r="H348" s="58"/>
      <c r="I348" s="59"/>
      <c r="J348" s="193"/>
      <c r="K348" s="60"/>
      <c r="L348" s="60"/>
      <c r="M348" s="56">
        <f>M347+IF(AND(K348="Pago",OR(E348='PC Receitas'!$O$4,E348='PC Receitas'!$O$5,E348='PC Receitas'!$O$6)),I348,IF(AND(K348="Pago",OR(E348='PC Receitas'!$O$7,E348='PC Receitas'!$O$8,E348='PC Receitas'!$O$9,E348='PC Receitas'!$O$10,E348='PC Receitas'!$O$11,E348='PC Receitas'!$O$12,E348='PC Receitas'!$O$13,E348='PC Receitas'!$O$14)),-I348,0))</f>
        <v>12927.7</v>
      </c>
      <c r="R348" s="153" t="e">
        <f t="shared" si="20"/>
        <v>#N/A</v>
      </c>
      <c r="S348" s="150" t="e">
        <f t="shared" si="21"/>
        <v>#N/A</v>
      </c>
      <c r="T348" s="150" t="e">
        <f t="shared" si="22"/>
        <v>#N/A</v>
      </c>
      <c r="U348" s="150" t="e">
        <f t="shared" si="23"/>
        <v>#N/A</v>
      </c>
      <c r="V348" s="154" t="e">
        <f>VLOOKUP(E348,'PC Receitas'!$O$4:$P$14,2,FALSE)</f>
        <v>#N/A</v>
      </c>
    </row>
    <row r="349" spans="3:22" ht="19.5" customHeight="1" thickTop="1" thickBot="1" x14ac:dyDescent="0.3">
      <c r="C349" s="58"/>
      <c r="D349" s="58" t="str">
        <f>IF(C349&lt;&gt;"",TEXT(C349,"00")&amp;"/06/"&amp;'Configurações Básicas'!$P$5,"")</f>
        <v/>
      </c>
      <c r="E349" s="58"/>
      <c r="F349" s="58"/>
      <c r="G349" s="58"/>
      <c r="H349" s="58"/>
      <c r="I349" s="59"/>
      <c r="J349" s="193"/>
      <c r="K349" s="60"/>
      <c r="L349" s="60"/>
      <c r="M349" s="56">
        <f>M348+IF(AND(K349="Pago",OR(E349='PC Receitas'!$O$4,E349='PC Receitas'!$O$5,E349='PC Receitas'!$O$6)),I349,IF(AND(K349="Pago",OR(E349='PC Receitas'!$O$7,E349='PC Receitas'!$O$8,E349='PC Receitas'!$O$9,E349='PC Receitas'!$O$10,E349='PC Receitas'!$O$11,E349='PC Receitas'!$O$12,E349='PC Receitas'!$O$13,E349='PC Receitas'!$O$14)),-I349,0))</f>
        <v>12927.7</v>
      </c>
      <c r="R349" s="153" t="e">
        <f t="shared" si="20"/>
        <v>#N/A</v>
      </c>
      <c r="S349" s="150" t="e">
        <f t="shared" si="21"/>
        <v>#N/A</v>
      </c>
      <c r="T349" s="150" t="e">
        <f t="shared" si="22"/>
        <v>#N/A</v>
      </c>
      <c r="U349" s="150" t="e">
        <f t="shared" si="23"/>
        <v>#N/A</v>
      </c>
      <c r="V349" s="154" t="e">
        <f>VLOOKUP(E349,'PC Receitas'!$O$4:$P$14,2,FALSE)</f>
        <v>#N/A</v>
      </c>
    </row>
    <row r="350" spans="3:22" ht="19.5" customHeight="1" thickTop="1" thickBot="1" x14ac:dyDescent="0.3">
      <c r="C350" s="58"/>
      <c r="D350" s="58" t="str">
        <f>IF(C350&lt;&gt;"",TEXT(C350,"00")&amp;"/06/"&amp;'Configurações Básicas'!$P$5,"")</f>
        <v/>
      </c>
      <c r="E350" s="58"/>
      <c r="F350" s="58"/>
      <c r="G350" s="58"/>
      <c r="H350" s="58"/>
      <c r="I350" s="59"/>
      <c r="J350" s="193"/>
      <c r="K350" s="60"/>
      <c r="L350" s="60"/>
      <c r="M350" s="56">
        <f>M349+IF(AND(K350="Pago",OR(E350='PC Receitas'!$O$4,E350='PC Receitas'!$O$5,E350='PC Receitas'!$O$6)),I350,IF(AND(K350="Pago",OR(E350='PC Receitas'!$O$7,E350='PC Receitas'!$O$8,E350='PC Receitas'!$O$9,E350='PC Receitas'!$O$10,E350='PC Receitas'!$O$11,E350='PC Receitas'!$O$12,E350='PC Receitas'!$O$13,E350='PC Receitas'!$O$14)),-I350,0))</f>
        <v>12927.7</v>
      </c>
      <c r="R350" s="153" t="e">
        <f t="shared" si="20"/>
        <v>#N/A</v>
      </c>
      <c r="S350" s="150" t="e">
        <f t="shared" si="21"/>
        <v>#N/A</v>
      </c>
      <c r="T350" s="150" t="e">
        <f t="shared" si="22"/>
        <v>#N/A</v>
      </c>
      <c r="U350" s="150" t="e">
        <f t="shared" si="23"/>
        <v>#N/A</v>
      </c>
      <c r="V350" s="154" t="e">
        <f>VLOOKUP(E350,'PC Receitas'!$O$4:$P$14,2,FALSE)</f>
        <v>#N/A</v>
      </c>
    </row>
    <row r="351" spans="3:22" ht="19.5" customHeight="1" thickTop="1" thickBot="1" x14ac:dyDescent="0.3">
      <c r="C351" s="58"/>
      <c r="D351" s="58" t="str">
        <f>IF(C351&lt;&gt;"",TEXT(C351,"00")&amp;"/06/"&amp;'Configurações Básicas'!$P$5,"")</f>
        <v/>
      </c>
      <c r="E351" s="58"/>
      <c r="F351" s="58"/>
      <c r="G351" s="58"/>
      <c r="H351" s="58"/>
      <c r="I351" s="59"/>
      <c r="J351" s="193"/>
      <c r="K351" s="60"/>
      <c r="L351" s="60"/>
      <c r="M351" s="56">
        <f>M350+IF(AND(K351="Pago",OR(E351='PC Receitas'!$O$4,E351='PC Receitas'!$O$5,E351='PC Receitas'!$O$6)),I351,IF(AND(K351="Pago",OR(E351='PC Receitas'!$O$7,E351='PC Receitas'!$O$8,E351='PC Receitas'!$O$9,E351='PC Receitas'!$O$10,E351='PC Receitas'!$O$11,E351='PC Receitas'!$O$12,E351='PC Receitas'!$O$13,E351='PC Receitas'!$O$14)),-I351,0))</f>
        <v>12927.7</v>
      </c>
      <c r="R351" s="153" t="e">
        <f t="shared" si="20"/>
        <v>#N/A</v>
      </c>
      <c r="S351" s="150" t="e">
        <f t="shared" si="21"/>
        <v>#N/A</v>
      </c>
      <c r="T351" s="150" t="e">
        <f t="shared" si="22"/>
        <v>#N/A</v>
      </c>
      <c r="U351" s="150" t="e">
        <f t="shared" si="23"/>
        <v>#N/A</v>
      </c>
      <c r="V351" s="154" t="e">
        <f>VLOOKUP(E351,'PC Receitas'!$O$4:$P$14,2,FALSE)</f>
        <v>#N/A</v>
      </c>
    </row>
    <row r="352" spans="3:22" ht="19.5" customHeight="1" thickTop="1" thickBot="1" x14ac:dyDescent="0.3">
      <c r="C352" s="58"/>
      <c r="D352" s="58" t="str">
        <f>IF(C352&lt;&gt;"",TEXT(C352,"00")&amp;"/06/"&amp;'Configurações Básicas'!$P$5,"")</f>
        <v/>
      </c>
      <c r="E352" s="58"/>
      <c r="F352" s="58"/>
      <c r="G352" s="58"/>
      <c r="H352" s="58"/>
      <c r="I352" s="59"/>
      <c r="J352" s="193"/>
      <c r="K352" s="60"/>
      <c r="L352" s="60"/>
      <c r="M352" s="56">
        <f>M351+IF(AND(K352="Pago",OR(E352='PC Receitas'!$O$4,E352='PC Receitas'!$O$5,E352='PC Receitas'!$O$6)),I352,IF(AND(K352="Pago",OR(E352='PC Receitas'!$O$7,E352='PC Receitas'!$O$8,E352='PC Receitas'!$O$9,E352='PC Receitas'!$O$10,E352='PC Receitas'!$O$11,E352='PC Receitas'!$O$12,E352='PC Receitas'!$O$13,E352='PC Receitas'!$O$14)),-I352,0))</f>
        <v>12927.7</v>
      </c>
      <c r="R352" s="153" t="e">
        <f t="shared" si="20"/>
        <v>#N/A</v>
      </c>
      <c r="S352" s="150" t="e">
        <f t="shared" si="21"/>
        <v>#N/A</v>
      </c>
      <c r="T352" s="150" t="e">
        <f t="shared" si="22"/>
        <v>#N/A</v>
      </c>
      <c r="U352" s="150" t="e">
        <f t="shared" si="23"/>
        <v>#N/A</v>
      </c>
      <c r="V352" s="154" t="e">
        <f>VLOOKUP(E352,'PC Receitas'!$O$4:$P$14,2,FALSE)</f>
        <v>#N/A</v>
      </c>
    </row>
    <row r="353" spans="3:22" ht="19.5" customHeight="1" thickTop="1" thickBot="1" x14ac:dyDescent="0.3">
      <c r="C353" s="58"/>
      <c r="D353" s="58" t="str">
        <f>IF(C353&lt;&gt;"",TEXT(C353,"00")&amp;"/06/"&amp;'Configurações Básicas'!$P$5,"")</f>
        <v/>
      </c>
      <c r="E353" s="58"/>
      <c r="F353" s="58"/>
      <c r="G353" s="58"/>
      <c r="H353" s="58"/>
      <c r="I353" s="59"/>
      <c r="J353" s="193"/>
      <c r="K353" s="60"/>
      <c r="L353" s="60"/>
      <c r="M353" s="56">
        <f>M352+IF(AND(K353="Pago",OR(E353='PC Receitas'!$O$4,E353='PC Receitas'!$O$5,E353='PC Receitas'!$O$6)),I353,IF(AND(K353="Pago",OR(E353='PC Receitas'!$O$7,E353='PC Receitas'!$O$8,E353='PC Receitas'!$O$9,E353='PC Receitas'!$O$10,E353='PC Receitas'!$O$11,E353='PC Receitas'!$O$12,E353='PC Receitas'!$O$13,E353='PC Receitas'!$O$14)),-I353,0))</f>
        <v>12927.7</v>
      </c>
      <c r="R353" s="153" t="e">
        <f t="shared" si="20"/>
        <v>#N/A</v>
      </c>
      <c r="S353" s="150" t="e">
        <f t="shared" si="21"/>
        <v>#N/A</v>
      </c>
      <c r="T353" s="150" t="e">
        <f t="shared" si="22"/>
        <v>#N/A</v>
      </c>
      <c r="U353" s="150" t="e">
        <f t="shared" si="23"/>
        <v>#N/A</v>
      </c>
      <c r="V353" s="154" t="e">
        <f>VLOOKUP(E353,'PC Receitas'!$O$4:$P$14,2,FALSE)</f>
        <v>#N/A</v>
      </c>
    </row>
    <row r="354" spans="3:22" ht="19.5" customHeight="1" thickTop="1" thickBot="1" x14ac:dyDescent="0.3">
      <c r="C354" s="58"/>
      <c r="D354" s="58" t="str">
        <f>IF(C354&lt;&gt;"",TEXT(C354,"00")&amp;"/06/"&amp;'Configurações Básicas'!$P$5,"")</f>
        <v/>
      </c>
      <c r="E354" s="58"/>
      <c r="F354" s="58"/>
      <c r="G354" s="58"/>
      <c r="H354" s="58"/>
      <c r="I354" s="59"/>
      <c r="J354" s="193"/>
      <c r="K354" s="60"/>
      <c r="L354" s="60"/>
      <c r="M354" s="56">
        <f>M353+IF(AND(K354="Pago",OR(E354='PC Receitas'!$O$4,E354='PC Receitas'!$O$5,E354='PC Receitas'!$O$6)),I354,IF(AND(K354="Pago",OR(E354='PC Receitas'!$O$7,E354='PC Receitas'!$O$8,E354='PC Receitas'!$O$9,E354='PC Receitas'!$O$10,E354='PC Receitas'!$O$11,E354='PC Receitas'!$O$12,E354='PC Receitas'!$O$13,E354='PC Receitas'!$O$14)),-I354,0))</f>
        <v>12927.7</v>
      </c>
      <c r="R354" s="153" t="e">
        <f t="shared" si="20"/>
        <v>#N/A</v>
      </c>
      <c r="S354" s="150" t="e">
        <f t="shared" si="21"/>
        <v>#N/A</v>
      </c>
      <c r="T354" s="150" t="e">
        <f t="shared" si="22"/>
        <v>#N/A</v>
      </c>
      <c r="U354" s="150" t="e">
        <f t="shared" si="23"/>
        <v>#N/A</v>
      </c>
      <c r="V354" s="154" t="e">
        <f>VLOOKUP(E354,'PC Receitas'!$O$4:$P$14,2,FALSE)</f>
        <v>#N/A</v>
      </c>
    </row>
    <row r="355" spans="3:22" ht="19.5" customHeight="1" thickTop="1" thickBot="1" x14ac:dyDescent="0.3">
      <c r="C355" s="58"/>
      <c r="D355" s="58" t="str">
        <f>IF(C355&lt;&gt;"",TEXT(C355,"00")&amp;"/06/"&amp;'Configurações Básicas'!$P$5,"")</f>
        <v/>
      </c>
      <c r="E355" s="58"/>
      <c r="F355" s="58"/>
      <c r="G355" s="58"/>
      <c r="H355" s="58"/>
      <c r="I355" s="59"/>
      <c r="J355" s="193"/>
      <c r="K355" s="60"/>
      <c r="L355" s="60"/>
      <c r="M355" s="56">
        <f>M354+IF(AND(K355="Pago",OR(E355='PC Receitas'!$O$4,E355='PC Receitas'!$O$5,E355='PC Receitas'!$O$6)),I355,IF(AND(K355="Pago",OR(E355='PC Receitas'!$O$7,E355='PC Receitas'!$O$8,E355='PC Receitas'!$O$9,E355='PC Receitas'!$O$10,E355='PC Receitas'!$O$11,E355='PC Receitas'!$O$12,E355='PC Receitas'!$O$13,E355='PC Receitas'!$O$14)),-I355,0))</f>
        <v>12927.7</v>
      </c>
      <c r="R355" s="153" t="e">
        <f t="shared" si="20"/>
        <v>#N/A</v>
      </c>
      <c r="S355" s="150" t="e">
        <f t="shared" si="21"/>
        <v>#N/A</v>
      </c>
      <c r="T355" s="150" t="e">
        <f t="shared" si="22"/>
        <v>#N/A</v>
      </c>
      <c r="U355" s="150" t="e">
        <f t="shared" si="23"/>
        <v>#N/A</v>
      </c>
      <c r="V355" s="154" t="e">
        <f>VLOOKUP(E355,'PC Receitas'!$O$4:$P$14,2,FALSE)</f>
        <v>#N/A</v>
      </c>
    </row>
    <row r="356" spans="3:22" ht="19.5" customHeight="1" thickTop="1" thickBot="1" x14ac:dyDescent="0.3">
      <c r="C356" s="58"/>
      <c r="D356" s="58" t="str">
        <f>IF(C356&lt;&gt;"",TEXT(C356,"00")&amp;"/06/"&amp;'Configurações Básicas'!$P$5,"")</f>
        <v/>
      </c>
      <c r="E356" s="58"/>
      <c r="F356" s="58"/>
      <c r="G356" s="58"/>
      <c r="H356" s="58"/>
      <c r="I356" s="59"/>
      <c r="J356" s="193"/>
      <c r="K356" s="60"/>
      <c r="L356" s="60"/>
      <c r="M356" s="56">
        <f>M355+IF(AND(K356="Pago",OR(E356='PC Receitas'!$O$4,E356='PC Receitas'!$O$5,E356='PC Receitas'!$O$6)),I356,IF(AND(K356="Pago",OR(E356='PC Receitas'!$O$7,E356='PC Receitas'!$O$8,E356='PC Receitas'!$O$9,E356='PC Receitas'!$O$10,E356='PC Receitas'!$O$11,E356='PC Receitas'!$O$12,E356='PC Receitas'!$O$13,E356='PC Receitas'!$O$14)),-I356,0))</f>
        <v>12927.7</v>
      </c>
      <c r="R356" s="153" t="e">
        <f t="shared" si="20"/>
        <v>#N/A</v>
      </c>
      <c r="S356" s="150" t="e">
        <f t="shared" si="21"/>
        <v>#N/A</v>
      </c>
      <c r="T356" s="150" t="e">
        <f t="shared" si="22"/>
        <v>#N/A</v>
      </c>
      <c r="U356" s="150" t="e">
        <f t="shared" si="23"/>
        <v>#N/A</v>
      </c>
      <c r="V356" s="154" t="e">
        <f>VLOOKUP(E356,'PC Receitas'!$O$4:$P$14,2,FALSE)</f>
        <v>#N/A</v>
      </c>
    </row>
    <row r="357" spans="3:22" ht="19.5" customHeight="1" thickTop="1" thickBot="1" x14ac:dyDescent="0.3">
      <c r="C357" s="58"/>
      <c r="D357" s="58" t="str">
        <f>IF(C357&lt;&gt;"",TEXT(C357,"00")&amp;"/06/"&amp;'Configurações Básicas'!$P$5,"")</f>
        <v/>
      </c>
      <c r="E357" s="58"/>
      <c r="F357" s="58"/>
      <c r="G357" s="58"/>
      <c r="H357" s="58"/>
      <c r="I357" s="59"/>
      <c r="J357" s="193"/>
      <c r="K357" s="60"/>
      <c r="L357" s="60"/>
      <c r="M357" s="56">
        <f>M356+IF(AND(K357="Pago",OR(E357='PC Receitas'!$O$4,E357='PC Receitas'!$O$5,E357='PC Receitas'!$O$6)),I357,IF(AND(K357="Pago",OR(E357='PC Receitas'!$O$7,E357='PC Receitas'!$O$8,E357='PC Receitas'!$O$9,E357='PC Receitas'!$O$10,E357='PC Receitas'!$O$11,E357='PC Receitas'!$O$12,E357='PC Receitas'!$O$13,E357='PC Receitas'!$O$14)),-I357,0))</f>
        <v>12927.7</v>
      </c>
      <c r="R357" s="153" t="e">
        <f t="shared" si="20"/>
        <v>#N/A</v>
      </c>
      <c r="S357" s="150" t="e">
        <f t="shared" si="21"/>
        <v>#N/A</v>
      </c>
      <c r="T357" s="150" t="e">
        <f t="shared" si="22"/>
        <v>#N/A</v>
      </c>
      <c r="U357" s="150" t="e">
        <f t="shared" si="23"/>
        <v>#N/A</v>
      </c>
      <c r="V357" s="154" t="e">
        <f>VLOOKUP(E357,'PC Receitas'!$O$4:$P$14,2,FALSE)</f>
        <v>#N/A</v>
      </c>
    </row>
    <row r="358" spans="3:22" ht="19.5" customHeight="1" thickTop="1" thickBot="1" x14ac:dyDescent="0.3">
      <c r="C358" s="58"/>
      <c r="D358" s="58" t="str">
        <f>IF(C358&lt;&gt;"",TEXT(C358,"00")&amp;"/06/"&amp;'Configurações Básicas'!$P$5,"")</f>
        <v/>
      </c>
      <c r="E358" s="58"/>
      <c r="F358" s="58"/>
      <c r="G358" s="58"/>
      <c r="H358" s="58"/>
      <c r="I358" s="59"/>
      <c r="J358" s="193"/>
      <c r="K358" s="60"/>
      <c r="L358" s="60"/>
      <c r="M358" s="56">
        <f>M357+IF(AND(K358="Pago",OR(E358='PC Receitas'!$O$4,E358='PC Receitas'!$O$5,E358='PC Receitas'!$O$6)),I358,IF(AND(K358="Pago",OR(E358='PC Receitas'!$O$7,E358='PC Receitas'!$O$8,E358='PC Receitas'!$O$9,E358='PC Receitas'!$O$10,E358='PC Receitas'!$O$11,E358='PC Receitas'!$O$12,E358='PC Receitas'!$O$13,E358='PC Receitas'!$O$14)),-I358,0))</f>
        <v>12927.7</v>
      </c>
      <c r="R358" s="153" t="e">
        <f t="shared" si="20"/>
        <v>#N/A</v>
      </c>
      <c r="S358" s="150" t="e">
        <f t="shared" si="21"/>
        <v>#N/A</v>
      </c>
      <c r="T358" s="150" t="e">
        <f t="shared" si="22"/>
        <v>#N/A</v>
      </c>
      <c r="U358" s="150" t="e">
        <f t="shared" si="23"/>
        <v>#N/A</v>
      </c>
      <c r="V358" s="154" t="e">
        <f>VLOOKUP(E358,'PC Receitas'!$O$4:$P$14,2,FALSE)</f>
        <v>#N/A</v>
      </c>
    </row>
    <row r="359" spans="3:22" ht="19.5" customHeight="1" thickTop="1" thickBot="1" x14ac:dyDescent="0.3">
      <c r="C359" s="58"/>
      <c r="D359" s="58" t="str">
        <f>IF(C359&lt;&gt;"",TEXT(C359,"00")&amp;"/06/"&amp;'Configurações Básicas'!$P$5,"")</f>
        <v/>
      </c>
      <c r="E359" s="58"/>
      <c r="F359" s="58"/>
      <c r="G359" s="58"/>
      <c r="H359" s="58"/>
      <c r="I359" s="59"/>
      <c r="J359" s="193"/>
      <c r="K359" s="60"/>
      <c r="L359" s="60"/>
      <c r="M359" s="56">
        <f>M358+IF(AND(K359="Pago",OR(E359='PC Receitas'!$O$4,E359='PC Receitas'!$O$5,E359='PC Receitas'!$O$6)),I359,IF(AND(K359="Pago",OR(E359='PC Receitas'!$O$7,E359='PC Receitas'!$O$8,E359='PC Receitas'!$O$9,E359='PC Receitas'!$O$10,E359='PC Receitas'!$O$11,E359='PC Receitas'!$O$12,E359='PC Receitas'!$O$13,E359='PC Receitas'!$O$14)),-I359,0))</f>
        <v>12927.7</v>
      </c>
      <c r="R359" s="153" t="e">
        <f t="shared" si="20"/>
        <v>#N/A</v>
      </c>
      <c r="S359" s="150" t="e">
        <f t="shared" si="21"/>
        <v>#N/A</v>
      </c>
      <c r="T359" s="150" t="e">
        <f t="shared" si="22"/>
        <v>#N/A</v>
      </c>
      <c r="U359" s="150" t="e">
        <f t="shared" si="23"/>
        <v>#N/A</v>
      </c>
      <c r="V359" s="154" t="e">
        <f>VLOOKUP(E359,'PC Receitas'!$O$4:$P$14,2,FALSE)</f>
        <v>#N/A</v>
      </c>
    </row>
    <row r="360" spans="3:22" ht="19.5" customHeight="1" thickTop="1" thickBot="1" x14ac:dyDescent="0.3">
      <c r="C360" s="58"/>
      <c r="D360" s="58" t="str">
        <f>IF(C360&lt;&gt;"",TEXT(C360,"00")&amp;"/06/"&amp;'Configurações Básicas'!$P$5,"")</f>
        <v/>
      </c>
      <c r="E360" s="58"/>
      <c r="F360" s="58"/>
      <c r="G360" s="58"/>
      <c r="H360" s="58"/>
      <c r="I360" s="59"/>
      <c r="J360" s="193"/>
      <c r="K360" s="60"/>
      <c r="L360" s="60"/>
      <c r="M360" s="56">
        <f>M359+IF(AND(K360="Pago",OR(E360='PC Receitas'!$O$4,E360='PC Receitas'!$O$5,E360='PC Receitas'!$O$6)),I360,IF(AND(K360="Pago",OR(E360='PC Receitas'!$O$7,E360='PC Receitas'!$O$8,E360='PC Receitas'!$O$9,E360='PC Receitas'!$O$10,E360='PC Receitas'!$O$11,E360='PC Receitas'!$O$12,E360='PC Receitas'!$O$13,E360='PC Receitas'!$O$14)),-I360,0))</f>
        <v>12927.7</v>
      </c>
      <c r="R360" s="153" t="e">
        <f t="shared" si="20"/>
        <v>#N/A</v>
      </c>
      <c r="S360" s="150" t="e">
        <f t="shared" si="21"/>
        <v>#N/A</v>
      </c>
      <c r="T360" s="150" t="e">
        <f t="shared" si="22"/>
        <v>#N/A</v>
      </c>
      <c r="U360" s="150" t="e">
        <f t="shared" si="23"/>
        <v>#N/A</v>
      </c>
      <c r="V360" s="154" t="e">
        <f>VLOOKUP(E360,'PC Receitas'!$O$4:$P$14,2,FALSE)</f>
        <v>#N/A</v>
      </c>
    </row>
    <row r="361" spans="3:22" ht="19.5" customHeight="1" thickTop="1" thickBot="1" x14ac:dyDescent="0.3">
      <c r="C361" s="58"/>
      <c r="D361" s="58" t="str">
        <f>IF(C361&lt;&gt;"",TEXT(C361,"00")&amp;"/06/"&amp;'Configurações Básicas'!$P$5,"")</f>
        <v/>
      </c>
      <c r="E361" s="58"/>
      <c r="F361" s="58"/>
      <c r="G361" s="58"/>
      <c r="H361" s="58"/>
      <c r="I361" s="59"/>
      <c r="J361" s="193"/>
      <c r="K361" s="60"/>
      <c r="L361" s="60"/>
      <c r="M361" s="56">
        <f>M360+IF(AND(K361="Pago",OR(E361='PC Receitas'!$O$4,E361='PC Receitas'!$O$5,E361='PC Receitas'!$O$6)),I361,IF(AND(K361="Pago",OR(E361='PC Receitas'!$O$7,E361='PC Receitas'!$O$8,E361='PC Receitas'!$O$9,E361='PC Receitas'!$O$10,E361='PC Receitas'!$O$11,E361='PC Receitas'!$O$12,E361='PC Receitas'!$O$13,E361='PC Receitas'!$O$14)),-I361,0))</f>
        <v>12927.7</v>
      </c>
      <c r="R361" s="153" t="e">
        <f t="shared" si="20"/>
        <v>#N/A</v>
      </c>
      <c r="S361" s="150" t="e">
        <f t="shared" si="21"/>
        <v>#N/A</v>
      </c>
      <c r="T361" s="150" t="e">
        <f t="shared" si="22"/>
        <v>#N/A</v>
      </c>
      <c r="U361" s="150" t="e">
        <f t="shared" si="23"/>
        <v>#N/A</v>
      </c>
      <c r="V361" s="154" t="e">
        <f>VLOOKUP(E361,'PC Receitas'!$O$4:$P$14,2,FALSE)</f>
        <v>#N/A</v>
      </c>
    </row>
    <row r="362" spans="3:22" ht="19.5" customHeight="1" thickTop="1" thickBot="1" x14ac:dyDescent="0.3">
      <c r="C362" s="58"/>
      <c r="D362" s="58" t="str">
        <f>IF(C362&lt;&gt;"",TEXT(C362,"00")&amp;"/06/"&amp;'Configurações Básicas'!$P$5,"")</f>
        <v/>
      </c>
      <c r="E362" s="58"/>
      <c r="F362" s="58"/>
      <c r="G362" s="58"/>
      <c r="H362" s="58"/>
      <c r="I362" s="59"/>
      <c r="J362" s="193"/>
      <c r="K362" s="60"/>
      <c r="L362" s="60"/>
      <c r="M362" s="56">
        <f>M361+IF(AND(K362="Pago",OR(E362='PC Receitas'!$O$4,E362='PC Receitas'!$O$5,E362='PC Receitas'!$O$6)),I362,IF(AND(K362="Pago",OR(E362='PC Receitas'!$O$7,E362='PC Receitas'!$O$8,E362='PC Receitas'!$O$9,E362='PC Receitas'!$O$10,E362='PC Receitas'!$O$11,E362='PC Receitas'!$O$12,E362='PC Receitas'!$O$13,E362='PC Receitas'!$O$14)),-I362,0))</f>
        <v>12927.7</v>
      </c>
      <c r="R362" s="153" t="e">
        <f t="shared" si="20"/>
        <v>#N/A</v>
      </c>
      <c r="S362" s="150" t="e">
        <f t="shared" si="21"/>
        <v>#N/A</v>
      </c>
      <c r="T362" s="150" t="e">
        <f t="shared" si="22"/>
        <v>#N/A</v>
      </c>
      <c r="U362" s="150" t="e">
        <f t="shared" si="23"/>
        <v>#N/A</v>
      </c>
      <c r="V362" s="154" t="e">
        <f>VLOOKUP(E362,'PC Receitas'!$O$4:$P$14,2,FALSE)</f>
        <v>#N/A</v>
      </c>
    </row>
    <row r="363" spans="3:22" ht="19.5" customHeight="1" thickTop="1" thickBot="1" x14ac:dyDescent="0.3">
      <c r="C363" s="58"/>
      <c r="D363" s="58" t="str">
        <f>IF(C363&lt;&gt;"",TEXT(C363,"00")&amp;"/06/"&amp;'Configurações Básicas'!$P$5,"")</f>
        <v/>
      </c>
      <c r="E363" s="58"/>
      <c r="F363" s="58"/>
      <c r="G363" s="58"/>
      <c r="H363" s="58"/>
      <c r="I363" s="59"/>
      <c r="J363" s="193"/>
      <c r="K363" s="60"/>
      <c r="L363" s="60"/>
      <c r="M363" s="56">
        <f>M362+IF(AND(K363="Pago",OR(E363='PC Receitas'!$O$4,E363='PC Receitas'!$O$5,E363='PC Receitas'!$O$6)),I363,IF(AND(K363="Pago",OR(E363='PC Receitas'!$O$7,E363='PC Receitas'!$O$8,E363='PC Receitas'!$O$9,E363='PC Receitas'!$O$10,E363='PC Receitas'!$O$11,E363='PC Receitas'!$O$12,E363='PC Receitas'!$O$13,E363='PC Receitas'!$O$14)),-I363,0))</f>
        <v>12927.7</v>
      </c>
      <c r="R363" s="153" t="e">
        <f t="shared" si="20"/>
        <v>#N/A</v>
      </c>
      <c r="S363" s="150" t="e">
        <f t="shared" si="21"/>
        <v>#N/A</v>
      </c>
      <c r="T363" s="150" t="e">
        <f t="shared" si="22"/>
        <v>#N/A</v>
      </c>
      <c r="U363" s="150" t="e">
        <f t="shared" si="23"/>
        <v>#N/A</v>
      </c>
      <c r="V363" s="154" t="e">
        <f>VLOOKUP(E363,'PC Receitas'!$O$4:$P$14,2,FALSE)</f>
        <v>#N/A</v>
      </c>
    </row>
    <row r="364" spans="3:22" ht="19.5" customHeight="1" thickTop="1" thickBot="1" x14ac:dyDescent="0.3">
      <c r="C364" s="58"/>
      <c r="D364" s="58" t="str">
        <f>IF(C364&lt;&gt;"",TEXT(C364,"00")&amp;"/06/"&amp;'Configurações Básicas'!$P$5,"")</f>
        <v/>
      </c>
      <c r="E364" s="58"/>
      <c r="F364" s="58"/>
      <c r="G364" s="58"/>
      <c r="H364" s="58"/>
      <c r="I364" s="59"/>
      <c r="J364" s="193"/>
      <c r="K364" s="60"/>
      <c r="L364" s="60"/>
      <c r="M364" s="56">
        <f>M363+IF(AND(K364="Pago",OR(E364='PC Receitas'!$O$4,E364='PC Receitas'!$O$5,E364='PC Receitas'!$O$6)),I364,IF(AND(K364="Pago",OR(E364='PC Receitas'!$O$7,E364='PC Receitas'!$O$8,E364='PC Receitas'!$O$9,E364='PC Receitas'!$O$10,E364='PC Receitas'!$O$11,E364='PC Receitas'!$O$12,E364='PC Receitas'!$O$13,E364='PC Receitas'!$O$14)),-I364,0))</f>
        <v>12927.7</v>
      </c>
      <c r="R364" s="153" t="e">
        <f t="shared" si="20"/>
        <v>#N/A</v>
      </c>
      <c r="S364" s="150" t="e">
        <f t="shared" si="21"/>
        <v>#N/A</v>
      </c>
      <c r="T364" s="150" t="e">
        <f t="shared" si="22"/>
        <v>#N/A</v>
      </c>
      <c r="U364" s="150" t="e">
        <f t="shared" si="23"/>
        <v>#N/A</v>
      </c>
      <c r="V364" s="154" t="e">
        <f>VLOOKUP(E364,'PC Receitas'!$O$4:$P$14,2,FALSE)</f>
        <v>#N/A</v>
      </c>
    </row>
    <row r="365" spans="3:22" ht="19.5" customHeight="1" thickTop="1" thickBot="1" x14ac:dyDescent="0.3">
      <c r="C365" s="58"/>
      <c r="D365" s="58" t="str">
        <f>IF(C365&lt;&gt;"",TEXT(C365,"00")&amp;"/06/"&amp;'Configurações Básicas'!$P$5,"")</f>
        <v/>
      </c>
      <c r="E365" s="58"/>
      <c r="F365" s="58"/>
      <c r="G365" s="58"/>
      <c r="H365" s="58"/>
      <c r="I365" s="59"/>
      <c r="J365" s="193"/>
      <c r="K365" s="60"/>
      <c r="L365" s="60"/>
      <c r="M365" s="56">
        <f>M364+IF(AND(K365="Pago",OR(E365='PC Receitas'!$O$4,E365='PC Receitas'!$O$5,E365='PC Receitas'!$O$6)),I365,IF(AND(K365="Pago",OR(E365='PC Receitas'!$O$7,E365='PC Receitas'!$O$8,E365='PC Receitas'!$O$9,E365='PC Receitas'!$O$10,E365='PC Receitas'!$O$11,E365='PC Receitas'!$O$12,E365='PC Receitas'!$O$13,E365='PC Receitas'!$O$14)),-I365,0))</f>
        <v>12927.7</v>
      </c>
      <c r="R365" s="153" t="e">
        <f t="shared" si="20"/>
        <v>#N/A</v>
      </c>
      <c r="S365" s="150" t="e">
        <f t="shared" si="21"/>
        <v>#N/A</v>
      </c>
      <c r="T365" s="150" t="e">
        <f t="shared" si="22"/>
        <v>#N/A</v>
      </c>
      <c r="U365" s="150" t="e">
        <f t="shared" si="23"/>
        <v>#N/A</v>
      </c>
      <c r="V365" s="154" t="e">
        <f>VLOOKUP(E365,'PC Receitas'!$O$4:$P$14,2,FALSE)</f>
        <v>#N/A</v>
      </c>
    </row>
    <row r="366" spans="3:22" ht="19.5" customHeight="1" thickTop="1" thickBot="1" x14ac:dyDescent="0.3">
      <c r="C366" s="58"/>
      <c r="D366" s="58" t="str">
        <f>IF(C366&lt;&gt;"",TEXT(C366,"00")&amp;"/06/"&amp;'Configurações Básicas'!$P$5,"")</f>
        <v/>
      </c>
      <c r="E366" s="58"/>
      <c r="F366" s="58"/>
      <c r="G366" s="58"/>
      <c r="H366" s="58"/>
      <c r="I366" s="59"/>
      <c r="J366" s="193"/>
      <c r="K366" s="60"/>
      <c r="L366" s="60"/>
      <c r="M366" s="56">
        <f>M365+IF(AND(K366="Pago",OR(E366='PC Receitas'!$O$4,E366='PC Receitas'!$O$5,E366='PC Receitas'!$O$6)),I366,IF(AND(K366="Pago",OR(E366='PC Receitas'!$O$7,E366='PC Receitas'!$O$8,E366='PC Receitas'!$O$9,E366='PC Receitas'!$O$10,E366='PC Receitas'!$O$11,E366='PC Receitas'!$O$12,E366='PC Receitas'!$O$13,E366='PC Receitas'!$O$14)),-I366,0))</f>
        <v>12927.7</v>
      </c>
      <c r="R366" s="153" t="e">
        <f t="shared" si="20"/>
        <v>#N/A</v>
      </c>
      <c r="S366" s="150" t="e">
        <f t="shared" si="21"/>
        <v>#N/A</v>
      </c>
      <c r="T366" s="150" t="e">
        <f t="shared" si="22"/>
        <v>#N/A</v>
      </c>
      <c r="U366" s="150" t="e">
        <f t="shared" si="23"/>
        <v>#N/A</v>
      </c>
      <c r="V366" s="154" t="e">
        <f>VLOOKUP(E366,'PC Receitas'!$O$4:$P$14,2,FALSE)</f>
        <v>#N/A</v>
      </c>
    </row>
    <row r="367" spans="3:22" ht="19.5" customHeight="1" thickTop="1" thickBot="1" x14ac:dyDescent="0.3">
      <c r="C367" s="58"/>
      <c r="D367" s="58" t="str">
        <f>IF(C367&lt;&gt;"",TEXT(C367,"00")&amp;"/06/"&amp;'Configurações Básicas'!$P$5,"")</f>
        <v/>
      </c>
      <c r="E367" s="58"/>
      <c r="F367" s="58"/>
      <c r="G367" s="58"/>
      <c r="H367" s="58"/>
      <c r="I367" s="59"/>
      <c r="J367" s="193"/>
      <c r="K367" s="60"/>
      <c r="L367" s="60"/>
      <c r="M367" s="56">
        <f>M366+IF(AND(K367="Pago",OR(E367='PC Receitas'!$O$4,E367='PC Receitas'!$O$5,E367='PC Receitas'!$O$6)),I367,IF(AND(K367="Pago",OR(E367='PC Receitas'!$O$7,E367='PC Receitas'!$O$8,E367='PC Receitas'!$O$9,E367='PC Receitas'!$O$10,E367='PC Receitas'!$O$11,E367='PC Receitas'!$O$12,E367='PC Receitas'!$O$13,E367='PC Receitas'!$O$14)),-I367,0))</f>
        <v>12927.7</v>
      </c>
      <c r="R367" s="153" t="e">
        <f t="shared" si="20"/>
        <v>#N/A</v>
      </c>
      <c r="S367" s="150" t="e">
        <f t="shared" si="21"/>
        <v>#N/A</v>
      </c>
      <c r="T367" s="150" t="e">
        <f t="shared" si="22"/>
        <v>#N/A</v>
      </c>
      <c r="U367" s="150" t="e">
        <f t="shared" si="23"/>
        <v>#N/A</v>
      </c>
      <c r="V367" s="154" t="e">
        <f>VLOOKUP(E367,'PC Receitas'!$O$4:$P$14,2,FALSE)</f>
        <v>#N/A</v>
      </c>
    </row>
    <row r="368" spans="3:22" ht="19.5" customHeight="1" thickTop="1" thickBot="1" x14ac:dyDescent="0.3">
      <c r="C368" s="58"/>
      <c r="D368" s="58" t="str">
        <f>IF(C368&lt;&gt;"",TEXT(C368,"00")&amp;"/06/"&amp;'Configurações Básicas'!$P$5,"")</f>
        <v/>
      </c>
      <c r="E368" s="58"/>
      <c r="F368" s="58"/>
      <c r="G368" s="58"/>
      <c r="H368" s="58"/>
      <c r="I368" s="59"/>
      <c r="J368" s="193"/>
      <c r="K368" s="60"/>
      <c r="L368" s="60"/>
      <c r="M368" s="56">
        <f>M367+IF(AND(K368="Pago",OR(E368='PC Receitas'!$O$4,E368='PC Receitas'!$O$5,E368='PC Receitas'!$O$6)),I368,IF(AND(K368="Pago",OR(E368='PC Receitas'!$O$7,E368='PC Receitas'!$O$8,E368='PC Receitas'!$O$9,E368='PC Receitas'!$O$10,E368='PC Receitas'!$O$11,E368='PC Receitas'!$O$12,E368='PC Receitas'!$O$13,E368='PC Receitas'!$O$14)),-I368,0))</f>
        <v>12927.7</v>
      </c>
      <c r="R368" s="153" t="e">
        <f t="shared" si="20"/>
        <v>#N/A</v>
      </c>
      <c r="S368" s="150" t="e">
        <f t="shared" si="21"/>
        <v>#N/A</v>
      </c>
      <c r="T368" s="150" t="e">
        <f t="shared" si="22"/>
        <v>#N/A</v>
      </c>
      <c r="U368" s="150" t="e">
        <f t="shared" si="23"/>
        <v>#N/A</v>
      </c>
      <c r="V368" s="154" t="e">
        <f>VLOOKUP(E368,'PC Receitas'!$O$4:$P$14,2,FALSE)</f>
        <v>#N/A</v>
      </c>
    </row>
    <row r="369" spans="3:22" ht="19.5" customHeight="1" thickTop="1" thickBot="1" x14ac:dyDescent="0.3">
      <c r="C369" s="58"/>
      <c r="D369" s="58" t="str">
        <f>IF(C369&lt;&gt;"",TEXT(C369,"00")&amp;"/06/"&amp;'Configurações Básicas'!$P$5,"")</f>
        <v/>
      </c>
      <c r="E369" s="58"/>
      <c r="F369" s="58"/>
      <c r="G369" s="58"/>
      <c r="H369" s="58"/>
      <c r="I369" s="59"/>
      <c r="J369" s="193"/>
      <c r="K369" s="60"/>
      <c r="L369" s="60"/>
      <c r="M369" s="56">
        <f>M368+IF(AND(K369="Pago",OR(E369='PC Receitas'!$O$4,E369='PC Receitas'!$O$5,E369='PC Receitas'!$O$6)),I369,IF(AND(K369="Pago",OR(E369='PC Receitas'!$O$7,E369='PC Receitas'!$O$8,E369='PC Receitas'!$O$9,E369='PC Receitas'!$O$10,E369='PC Receitas'!$O$11,E369='PC Receitas'!$O$12,E369='PC Receitas'!$O$13,E369='PC Receitas'!$O$14)),-I369,0))</f>
        <v>12927.7</v>
      </c>
      <c r="R369" s="153" t="e">
        <f t="shared" si="20"/>
        <v>#N/A</v>
      </c>
      <c r="S369" s="150" t="e">
        <f t="shared" si="21"/>
        <v>#N/A</v>
      </c>
      <c r="T369" s="150" t="e">
        <f t="shared" si="22"/>
        <v>#N/A</v>
      </c>
      <c r="U369" s="150" t="e">
        <f t="shared" si="23"/>
        <v>#N/A</v>
      </c>
      <c r="V369" s="154" t="e">
        <f>VLOOKUP(E369,'PC Receitas'!$O$4:$P$14,2,FALSE)</f>
        <v>#N/A</v>
      </c>
    </row>
    <row r="370" spans="3:22" ht="19.5" customHeight="1" thickTop="1" thickBot="1" x14ac:dyDescent="0.3">
      <c r="C370" s="58"/>
      <c r="D370" s="58" t="str">
        <f>IF(C370&lt;&gt;"",TEXT(C370,"00")&amp;"/06/"&amp;'Configurações Básicas'!$P$5,"")</f>
        <v/>
      </c>
      <c r="E370" s="58"/>
      <c r="F370" s="58"/>
      <c r="G370" s="58"/>
      <c r="H370" s="58"/>
      <c r="I370" s="59"/>
      <c r="J370" s="193"/>
      <c r="K370" s="60"/>
      <c r="L370" s="60"/>
      <c r="M370" s="56">
        <f>M369+IF(AND(K370="Pago",OR(E370='PC Receitas'!$O$4,E370='PC Receitas'!$O$5,E370='PC Receitas'!$O$6)),I370,IF(AND(K370="Pago",OR(E370='PC Receitas'!$O$7,E370='PC Receitas'!$O$8,E370='PC Receitas'!$O$9,E370='PC Receitas'!$O$10,E370='PC Receitas'!$O$11,E370='PC Receitas'!$O$12,E370='PC Receitas'!$O$13,E370='PC Receitas'!$O$14)),-I370,0))</f>
        <v>12927.7</v>
      </c>
      <c r="R370" s="153" t="e">
        <f t="shared" si="20"/>
        <v>#N/A</v>
      </c>
      <c r="S370" s="150" t="e">
        <f t="shared" si="21"/>
        <v>#N/A</v>
      </c>
      <c r="T370" s="150" t="e">
        <f t="shared" si="22"/>
        <v>#N/A</v>
      </c>
      <c r="U370" s="150" t="e">
        <f t="shared" si="23"/>
        <v>#N/A</v>
      </c>
      <c r="V370" s="154" t="e">
        <f>VLOOKUP(E370,'PC Receitas'!$O$4:$P$14,2,FALSE)</f>
        <v>#N/A</v>
      </c>
    </row>
    <row r="371" spans="3:22" ht="19.5" customHeight="1" thickTop="1" thickBot="1" x14ac:dyDescent="0.3">
      <c r="C371" s="58"/>
      <c r="D371" s="58" t="str">
        <f>IF(C371&lt;&gt;"",TEXT(C371,"00")&amp;"/06/"&amp;'Configurações Básicas'!$P$5,"")</f>
        <v/>
      </c>
      <c r="E371" s="58"/>
      <c r="F371" s="58"/>
      <c r="G371" s="58"/>
      <c r="H371" s="58"/>
      <c r="I371" s="59"/>
      <c r="J371" s="193"/>
      <c r="K371" s="60"/>
      <c r="L371" s="60"/>
      <c r="M371" s="56">
        <f>M370+IF(AND(K371="Pago",OR(E371='PC Receitas'!$O$4,E371='PC Receitas'!$O$5,E371='PC Receitas'!$O$6)),I371,IF(AND(K371="Pago",OR(E371='PC Receitas'!$O$7,E371='PC Receitas'!$O$8,E371='PC Receitas'!$O$9,E371='PC Receitas'!$O$10,E371='PC Receitas'!$O$11,E371='PC Receitas'!$O$12,E371='PC Receitas'!$O$13,E371='PC Receitas'!$O$14)),-I371,0))</f>
        <v>12927.7</v>
      </c>
      <c r="R371" s="153" t="e">
        <f t="shared" si="20"/>
        <v>#N/A</v>
      </c>
      <c r="S371" s="150" t="e">
        <f t="shared" si="21"/>
        <v>#N/A</v>
      </c>
      <c r="T371" s="150" t="e">
        <f t="shared" si="22"/>
        <v>#N/A</v>
      </c>
      <c r="U371" s="150" t="e">
        <f t="shared" si="23"/>
        <v>#N/A</v>
      </c>
      <c r="V371" s="154" t="e">
        <f>VLOOKUP(E371,'PC Receitas'!$O$4:$P$14,2,FALSE)</f>
        <v>#N/A</v>
      </c>
    </row>
    <row r="372" spans="3:22" ht="19.5" customHeight="1" thickTop="1" thickBot="1" x14ac:dyDescent="0.3">
      <c r="C372" s="58"/>
      <c r="D372" s="58" t="str">
        <f>IF(C372&lt;&gt;"",TEXT(C372,"00")&amp;"/06/"&amp;'Configurações Básicas'!$P$5,"")</f>
        <v/>
      </c>
      <c r="E372" s="58"/>
      <c r="F372" s="58"/>
      <c r="G372" s="58"/>
      <c r="H372" s="58"/>
      <c r="I372" s="59"/>
      <c r="J372" s="193"/>
      <c r="K372" s="60"/>
      <c r="L372" s="60"/>
      <c r="M372" s="56">
        <f>M371+IF(AND(K372="Pago",OR(E372='PC Receitas'!$O$4,E372='PC Receitas'!$O$5,E372='PC Receitas'!$O$6)),I372,IF(AND(K372="Pago",OR(E372='PC Receitas'!$O$7,E372='PC Receitas'!$O$8,E372='PC Receitas'!$O$9,E372='PC Receitas'!$O$10,E372='PC Receitas'!$O$11,E372='PC Receitas'!$O$12,E372='PC Receitas'!$O$13,E372='PC Receitas'!$O$14)),-I372,0))</f>
        <v>12927.7</v>
      </c>
      <c r="R372" s="153" t="e">
        <f t="shared" si="20"/>
        <v>#N/A</v>
      </c>
      <c r="S372" s="150" t="e">
        <f t="shared" si="21"/>
        <v>#N/A</v>
      </c>
      <c r="T372" s="150" t="e">
        <f t="shared" si="22"/>
        <v>#N/A</v>
      </c>
      <c r="U372" s="150" t="e">
        <f t="shared" si="23"/>
        <v>#N/A</v>
      </c>
      <c r="V372" s="154" t="e">
        <f>VLOOKUP(E372,'PC Receitas'!$O$4:$P$14,2,FALSE)</f>
        <v>#N/A</v>
      </c>
    </row>
    <row r="373" spans="3:22" ht="19.5" customHeight="1" thickTop="1" thickBot="1" x14ac:dyDescent="0.3">
      <c r="C373" s="58"/>
      <c r="D373" s="58" t="str">
        <f>IF(C373&lt;&gt;"",TEXT(C373,"00")&amp;"/06/"&amp;'Configurações Básicas'!$P$5,"")</f>
        <v/>
      </c>
      <c r="E373" s="58"/>
      <c r="F373" s="58"/>
      <c r="G373" s="58"/>
      <c r="H373" s="58"/>
      <c r="I373" s="59"/>
      <c r="J373" s="193"/>
      <c r="K373" s="60"/>
      <c r="L373" s="60"/>
      <c r="M373" s="56">
        <f>M372+IF(AND(K373="Pago",OR(E373='PC Receitas'!$O$4,E373='PC Receitas'!$O$5,E373='PC Receitas'!$O$6)),I373,IF(AND(K373="Pago",OR(E373='PC Receitas'!$O$7,E373='PC Receitas'!$O$8,E373='PC Receitas'!$O$9,E373='PC Receitas'!$O$10,E373='PC Receitas'!$O$11,E373='PC Receitas'!$O$12,E373='PC Receitas'!$O$13,E373='PC Receitas'!$O$14)),-I373,0))</f>
        <v>12927.7</v>
      </c>
      <c r="R373" s="153" t="e">
        <f t="shared" si="20"/>
        <v>#N/A</v>
      </c>
      <c r="S373" s="150" t="e">
        <f t="shared" si="21"/>
        <v>#N/A</v>
      </c>
      <c r="T373" s="150" t="e">
        <f t="shared" si="22"/>
        <v>#N/A</v>
      </c>
      <c r="U373" s="150" t="e">
        <f t="shared" si="23"/>
        <v>#N/A</v>
      </c>
      <c r="V373" s="154" t="e">
        <f>VLOOKUP(E373,'PC Receitas'!$O$4:$P$14,2,FALSE)</f>
        <v>#N/A</v>
      </c>
    </row>
    <row r="374" spans="3:22" ht="19.5" customHeight="1" thickTop="1" thickBot="1" x14ac:dyDescent="0.3">
      <c r="C374" s="58"/>
      <c r="D374" s="58" t="str">
        <f>IF(C374&lt;&gt;"",TEXT(C374,"00")&amp;"/06/"&amp;'Configurações Básicas'!$P$5,"")</f>
        <v/>
      </c>
      <c r="E374" s="58"/>
      <c r="F374" s="58"/>
      <c r="G374" s="58"/>
      <c r="H374" s="58"/>
      <c r="I374" s="59"/>
      <c r="J374" s="193"/>
      <c r="K374" s="60"/>
      <c r="L374" s="60"/>
      <c r="M374" s="56">
        <f>M373+IF(AND(K374="Pago",OR(E374='PC Receitas'!$O$4,E374='PC Receitas'!$O$5,E374='PC Receitas'!$O$6)),I374,IF(AND(K374="Pago",OR(E374='PC Receitas'!$O$7,E374='PC Receitas'!$O$8,E374='PC Receitas'!$O$9,E374='PC Receitas'!$O$10,E374='PC Receitas'!$O$11,E374='PC Receitas'!$O$12,E374='PC Receitas'!$O$13,E374='PC Receitas'!$O$14)),-I374,0))</f>
        <v>12927.7</v>
      </c>
      <c r="R374" s="153" t="e">
        <f t="shared" si="20"/>
        <v>#N/A</v>
      </c>
      <c r="S374" s="150" t="e">
        <f t="shared" si="21"/>
        <v>#N/A</v>
      </c>
      <c r="T374" s="150" t="e">
        <f t="shared" si="22"/>
        <v>#N/A</v>
      </c>
      <c r="U374" s="150" t="e">
        <f t="shared" si="23"/>
        <v>#N/A</v>
      </c>
      <c r="V374" s="154" t="e">
        <f>VLOOKUP(E374,'PC Receitas'!$O$4:$P$14,2,FALSE)</f>
        <v>#N/A</v>
      </c>
    </row>
    <row r="375" spans="3:22" ht="19.5" customHeight="1" thickTop="1" thickBot="1" x14ac:dyDescent="0.3">
      <c r="C375" s="58"/>
      <c r="D375" s="58" t="str">
        <f>IF(C375&lt;&gt;"",TEXT(C375,"00")&amp;"/06/"&amp;'Configurações Básicas'!$P$5,"")</f>
        <v/>
      </c>
      <c r="E375" s="58"/>
      <c r="F375" s="58"/>
      <c r="G375" s="58"/>
      <c r="H375" s="58"/>
      <c r="I375" s="59"/>
      <c r="J375" s="193"/>
      <c r="K375" s="60"/>
      <c r="L375" s="60"/>
      <c r="M375" s="56">
        <f>M374+IF(AND(K375="Pago",OR(E375='PC Receitas'!$O$4,E375='PC Receitas'!$O$5,E375='PC Receitas'!$O$6)),I375,IF(AND(K375="Pago",OR(E375='PC Receitas'!$O$7,E375='PC Receitas'!$O$8,E375='PC Receitas'!$O$9,E375='PC Receitas'!$O$10,E375='PC Receitas'!$O$11,E375='PC Receitas'!$O$12,E375='PC Receitas'!$O$13,E375='PC Receitas'!$O$14)),-I375,0))</f>
        <v>12927.7</v>
      </c>
      <c r="R375" s="153" t="e">
        <f t="shared" si="20"/>
        <v>#N/A</v>
      </c>
      <c r="S375" s="150" t="e">
        <f t="shared" si="21"/>
        <v>#N/A</v>
      </c>
      <c r="T375" s="150" t="e">
        <f t="shared" si="22"/>
        <v>#N/A</v>
      </c>
      <c r="U375" s="150" t="e">
        <f t="shared" si="23"/>
        <v>#N/A</v>
      </c>
      <c r="V375" s="154" t="e">
        <f>VLOOKUP(E375,'PC Receitas'!$O$4:$P$14,2,FALSE)</f>
        <v>#N/A</v>
      </c>
    </row>
    <row r="376" spans="3:22" ht="19.5" customHeight="1" thickTop="1" thickBot="1" x14ac:dyDescent="0.3">
      <c r="C376" s="58"/>
      <c r="D376" s="58" t="str">
        <f>IF(C376&lt;&gt;"",TEXT(C376,"00")&amp;"/06/"&amp;'Configurações Básicas'!$P$5,"")</f>
        <v/>
      </c>
      <c r="E376" s="58"/>
      <c r="F376" s="58"/>
      <c r="G376" s="58"/>
      <c r="H376" s="58"/>
      <c r="I376" s="59"/>
      <c r="J376" s="193"/>
      <c r="K376" s="60"/>
      <c r="L376" s="60"/>
      <c r="M376" s="56">
        <f>M375+IF(AND(K376="Pago",OR(E376='PC Receitas'!$O$4,E376='PC Receitas'!$O$5,E376='PC Receitas'!$O$6)),I376,IF(AND(K376="Pago",OR(E376='PC Receitas'!$O$7,E376='PC Receitas'!$O$8,E376='PC Receitas'!$O$9,E376='PC Receitas'!$O$10,E376='PC Receitas'!$O$11,E376='PC Receitas'!$O$12,E376='PC Receitas'!$O$13,E376='PC Receitas'!$O$14)),-I376,0))</f>
        <v>12927.7</v>
      </c>
      <c r="R376" s="153" t="e">
        <f t="shared" si="20"/>
        <v>#N/A</v>
      </c>
      <c r="S376" s="150" t="e">
        <f t="shared" si="21"/>
        <v>#N/A</v>
      </c>
      <c r="T376" s="150" t="e">
        <f t="shared" si="22"/>
        <v>#N/A</v>
      </c>
      <c r="U376" s="150" t="e">
        <f t="shared" si="23"/>
        <v>#N/A</v>
      </c>
      <c r="V376" s="154" t="e">
        <f>VLOOKUP(E376,'PC Receitas'!$O$4:$P$14,2,FALSE)</f>
        <v>#N/A</v>
      </c>
    </row>
    <row r="377" spans="3:22" ht="19.5" customHeight="1" thickTop="1" thickBot="1" x14ac:dyDescent="0.3">
      <c r="C377" s="58"/>
      <c r="D377" s="58" t="str">
        <f>IF(C377&lt;&gt;"",TEXT(C377,"00")&amp;"/06/"&amp;'Configurações Básicas'!$P$5,"")</f>
        <v/>
      </c>
      <c r="E377" s="58"/>
      <c r="F377" s="58"/>
      <c r="G377" s="58"/>
      <c r="H377" s="58"/>
      <c r="I377" s="59"/>
      <c r="J377" s="193"/>
      <c r="K377" s="60"/>
      <c r="L377" s="60"/>
      <c r="M377" s="56">
        <f>M376+IF(AND(K377="Pago",OR(E377='PC Receitas'!$O$4,E377='PC Receitas'!$O$5,E377='PC Receitas'!$O$6)),I377,IF(AND(K377="Pago",OR(E377='PC Receitas'!$O$7,E377='PC Receitas'!$O$8,E377='PC Receitas'!$O$9,E377='PC Receitas'!$O$10,E377='PC Receitas'!$O$11,E377='PC Receitas'!$O$12,E377='PC Receitas'!$O$13,E377='PC Receitas'!$O$14)),-I377,0))</f>
        <v>12927.7</v>
      </c>
      <c r="R377" s="153" t="e">
        <f t="shared" si="20"/>
        <v>#N/A</v>
      </c>
      <c r="S377" s="150" t="e">
        <f t="shared" si="21"/>
        <v>#N/A</v>
      </c>
      <c r="T377" s="150" t="e">
        <f t="shared" si="22"/>
        <v>#N/A</v>
      </c>
      <c r="U377" s="150" t="e">
        <f t="shared" si="23"/>
        <v>#N/A</v>
      </c>
      <c r="V377" s="154" t="e">
        <f>VLOOKUP(E377,'PC Receitas'!$O$4:$P$14,2,FALSE)</f>
        <v>#N/A</v>
      </c>
    </row>
    <row r="378" spans="3:22" ht="19.5" customHeight="1" thickTop="1" thickBot="1" x14ac:dyDescent="0.3">
      <c r="C378" s="58"/>
      <c r="D378" s="58" t="str">
        <f>IF(C378&lt;&gt;"",TEXT(C378,"00")&amp;"/06/"&amp;'Configurações Básicas'!$P$5,"")</f>
        <v/>
      </c>
      <c r="E378" s="58"/>
      <c r="F378" s="58"/>
      <c r="G378" s="58"/>
      <c r="H378" s="58"/>
      <c r="I378" s="59"/>
      <c r="J378" s="193"/>
      <c r="K378" s="60"/>
      <c r="L378" s="60"/>
      <c r="M378" s="56">
        <f>M377+IF(AND(K378="Pago",OR(E378='PC Receitas'!$O$4,E378='PC Receitas'!$O$5,E378='PC Receitas'!$O$6)),I378,IF(AND(K378="Pago",OR(E378='PC Receitas'!$O$7,E378='PC Receitas'!$O$8,E378='PC Receitas'!$O$9,E378='PC Receitas'!$O$10,E378='PC Receitas'!$O$11,E378='PC Receitas'!$O$12,E378='PC Receitas'!$O$13,E378='PC Receitas'!$O$14)),-I378,0))</f>
        <v>12927.7</v>
      </c>
      <c r="R378" s="153" t="e">
        <f t="shared" si="20"/>
        <v>#N/A</v>
      </c>
      <c r="S378" s="150" t="e">
        <f t="shared" si="21"/>
        <v>#N/A</v>
      </c>
      <c r="T378" s="150" t="e">
        <f t="shared" si="22"/>
        <v>#N/A</v>
      </c>
      <c r="U378" s="150" t="e">
        <f t="shared" si="23"/>
        <v>#N/A</v>
      </c>
      <c r="V378" s="154" t="e">
        <f>VLOOKUP(E378,'PC Receitas'!$O$4:$P$14,2,FALSE)</f>
        <v>#N/A</v>
      </c>
    </row>
    <row r="379" spans="3:22" ht="19.5" customHeight="1" thickTop="1" thickBot="1" x14ac:dyDescent="0.3">
      <c r="C379" s="58"/>
      <c r="D379" s="58" t="str">
        <f>IF(C379&lt;&gt;"",TEXT(C379,"00")&amp;"/06/"&amp;'Configurações Básicas'!$P$5,"")</f>
        <v/>
      </c>
      <c r="E379" s="58"/>
      <c r="F379" s="58"/>
      <c r="G379" s="58"/>
      <c r="H379" s="58"/>
      <c r="I379" s="59"/>
      <c r="J379" s="193"/>
      <c r="K379" s="60"/>
      <c r="L379" s="60"/>
      <c r="M379" s="56">
        <f>M378+IF(AND(K379="Pago",OR(E379='PC Receitas'!$O$4,E379='PC Receitas'!$O$5,E379='PC Receitas'!$O$6)),I379,IF(AND(K379="Pago",OR(E379='PC Receitas'!$O$7,E379='PC Receitas'!$O$8,E379='PC Receitas'!$O$9,E379='PC Receitas'!$O$10,E379='PC Receitas'!$O$11,E379='PC Receitas'!$O$12,E379='PC Receitas'!$O$13,E379='PC Receitas'!$O$14)),-I379,0))</f>
        <v>12927.7</v>
      </c>
      <c r="R379" s="153" t="e">
        <f t="shared" si="20"/>
        <v>#N/A</v>
      </c>
      <c r="S379" s="150" t="e">
        <f t="shared" si="21"/>
        <v>#N/A</v>
      </c>
      <c r="T379" s="150" t="e">
        <f t="shared" si="22"/>
        <v>#N/A</v>
      </c>
      <c r="U379" s="150" t="e">
        <f t="shared" si="23"/>
        <v>#N/A</v>
      </c>
      <c r="V379" s="154" t="e">
        <f>VLOOKUP(E379,'PC Receitas'!$O$4:$P$14,2,FALSE)</f>
        <v>#N/A</v>
      </c>
    </row>
    <row r="380" spans="3:22" ht="19.5" customHeight="1" thickTop="1" thickBot="1" x14ac:dyDescent="0.3">
      <c r="C380" s="58"/>
      <c r="D380" s="58" t="str">
        <f>IF(C380&lt;&gt;"",TEXT(C380,"00")&amp;"/06/"&amp;'Configurações Básicas'!$P$5,"")</f>
        <v/>
      </c>
      <c r="E380" s="58"/>
      <c r="F380" s="58"/>
      <c r="G380" s="58"/>
      <c r="H380" s="58"/>
      <c r="I380" s="59"/>
      <c r="J380" s="193"/>
      <c r="K380" s="60"/>
      <c r="L380" s="60"/>
      <c r="M380" s="56">
        <f>M379+IF(AND(K380="Pago",OR(E380='PC Receitas'!$O$4,E380='PC Receitas'!$O$5,E380='PC Receitas'!$O$6)),I380,IF(AND(K380="Pago",OR(E380='PC Receitas'!$O$7,E380='PC Receitas'!$O$8,E380='PC Receitas'!$O$9,E380='PC Receitas'!$O$10,E380='PC Receitas'!$O$11,E380='PC Receitas'!$O$12,E380='PC Receitas'!$O$13,E380='PC Receitas'!$O$14)),-I380,0))</f>
        <v>12927.7</v>
      </c>
      <c r="R380" s="153" t="e">
        <f t="shared" si="20"/>
        <v>#N/A</v>
      </c>
      <c r="S380" s="150" t="e">
        <f t="shared" si="21"/>
        <v>#N/A</v>
      </c>
      <c r="T380" s="150" t="e">
        <f t="shared" si="22"/>
        <v>#N/A</v>
      </c>
      <c r="U380" s="150" t="e">
        <f t="shared" si="23"/>
        <v>#N/A</v>
      </c>
      <c r="V380" s="154" t="e">
        <f>VLOOKUP(E380,'PC Receitas'!$O$4:$P$14,2,FALSE)</f>
        <v>#N/A</v>
      </c>
    </row>
    <row r="381" spans="3:22" ht="19.5" customHeight="1" thickTop="1" thickBot="1" x14ac:dyDescent="0.3">
      <c r="C381" s="58"/>
      <c r="D381" s="58" t="str">
        <f>IF(C381&lt;&gt;"",TEXT(C381,"00")&amp;"/06/"&amp;'Configurações Básicas'!$P$5,"")</f>
        <v/>
      </c>
      <c r="E381" s="58"/>
      <c r="F381" s="58"/>
      <c r="G381" s="58"/>
      <c r="H381" s="58"/>
      <c r="I381" s="59"/>
      <c r="J381" s="193"/>
      <c r="K381" s="60"/>
      <c r="L381" s="60"/>
      <c r="M381" s="56">
        <f>M380+IF(AND(K381="Pago",OR(E381='PC Receitas'!$O$4,E381='PC Receitas'!$O$5,E381='PC Receitas'!$O$6)),I381,IF(AND(K381="Pago",OR(E381='PC Receitas'!$O$7,E381='PC Receitas'!$O$8,E381='PC Receitas'!$O$9,E381='PC Receitas'!$O$10,E381='PC Receitas'!$O$11,E381='PC Receitas'!$O$12,E381='PC Receitas'!$O$13,E381='PC Receitas'!$O$14)),-I381,0))</f>
        <v>12927.7</v>
      </c>
      <c r="R381" s="153" t="e">
        <f t="shared" si="20"/>
        <v>#N/A</v>
      </c>
      <c r="S381" s="150" t="e">
        <f t="shared" si="21"/>
        <v>#N/A</v>
      </c>
      <c r="T381" s="150" t="e">
        <f t="shared" si="22"/>
        <v>#N/A</v>
      </c>
      <c r="U381" s="150" t="e">
        <f t="shared" si="23"/>
        <v>#N/A</v>
      </c>
      <c r="V381" s="154" t="e">
        <f>VLOOKUP(E381,'PC Receitas'!$O$4:$P$14,2,FALSE)</f>
        <v>#N/A</v>
      </c>
    </row>
    <row r="382" spans="3:22" ht="19.5" customHeight="1" thickTop="1" thickBot="1" x14ac:dyDescent="0.3">
      <c r="C382" s="58"/>
      <c r="D382" s="58" t="str">
        <f>IF(C382&lt;&gt;"",TEXT(C382,"00")&amp;"/06/"&amp;'Configurações Básicas'!$P$5,"")</f>
        <v/>
      </c>
      <c r="E382" s="58"/>
      <c r="F382" s="58"/>
      <c r="G382" s="58"/>
      <c r="H382" s="58"/>
      <c r="I382" s="59"/>
      <c r="J382" s="193"/>
      <c r="K382" s="60"/>
      <c r="L382" s="60"/>
      <c r="M382" s="56">
        <f>M381+IF(AND(K382="Pago",OR(E382='PC Receitas'!$O$4,E382='PC Receitas'!$O$5,E382='PC Receitas'!$O$6)),I382,IF(AND(K382="Pago",OR(E382='PC Receitas'!$O$7,E382='PC Receitas'!$O$8,E382='PC Receitas'!$O$9,E382='PC Receitas'!$O$10,E382='PC Receitas'!$O$11,E382='PC Receitas'!$O$12,E382='PC Receitas'!$O$13,E382='PC Receitas'!$O$14)),-I382,0))</f>
        <v>12927.7</v>
      </c>
      <c r="R382" s="153" t="e">
        <f t="shared" si="20"/>
        <v>#N/A</v>
      </c>
      <c r="S382" s="150" t="e">
        <f t="shared" si="21"/>
        <v>#N/A</v>
      </c>
      <c r="T382" s="150" t="e">
        <f t="shared" si="22"/>
        <v>#N/A</v>
      </c>
      <c r="U382" s="150" t="e">
        <f t="shared" si="23"/>
        <v>#N/A</v>
      </c>
      <c r="V382" s="154" t="e">
        <f>VLOOKUP(E382,'PC Receitas'!$O$4:$P$14,2,FALSE)</f>
        <v>#N/A</v>
      </c>
    </row>
    <row r="383" spans="3:22" ht="19.5" customHeight="1" thickTop="1" thickBot="1" x14ac:dyDescent="0.3">
      <c r="C383" s="58"/>
      <c r="D383" s="58" t="str">
        <f>IF(C383&lt;&gt;"",TEXT(C383,"00")&amp;"/06/"&amp;'Configurações Básicas'!$P$5,"")</f>
        <v/>
      </c>
      <c r="E383" s="58"/>
      <c r="F383" s="58"/>
      <c r="G383" s="58"/>
      <c r="H383" s="58"/>
      <c r="I383" s="59"/>
      <c r="J383" s="193"/>
      <c r="K383" s="60"/>
      <c r="L383" s="60"/>
      <c r="M383" s="56">
        <f>M382+IF(AND(K383="Pago",OR(E383='PC Receitas'!$O$4,E383='PC Receitas'!$O$5,E383='PC Receitas'!$O$6)),I383,IF(AND(K383="Pago",OR(E383='PC Receitas'!$O$7,E383='PC Receitas'!$O$8,E383='PC Receitas'!$O$9,E383='PC Receitas'!$O$10,E383='PC Receitas'!$O$11,E383='PC Receitas'!$O$12,E383='PC Receitas'!$O$13,E383='PC Receitas'!$O$14)),-I383,0))</f>
        <v>12927.7</v>
      </c>
      <c r="R383" s="153" t="e">
        <f t="shared" si="20"/>
        <v>#N/A</v>
      </c>
      <c r="S383" s="150" t="e">
        <f t="shared" si="21"/>
        <v>#N/A</v>
      </c>
      <c r="T383" s="150" t="e">
        <f t="shared" si="22"/>
        <v>#N/A</v>
      </c>
      <c r="U383" s="150" t="e">
        <f t="shared" si="23"/>
        <v>#N/A</v>
      </c>
      <c r="V383" s="154" t="e">
        <f>VLOOKUP(E383,'PC Receitas'!$O$4:$P$14,2,FALSE)</f>
        <v>#N/A</v>
      </c>
    </row>
    <row r="384" spans="3:22" ht="19.5" customHeight="1" thickTop="1" thickBot="1" x14ac:dyDescent="0.3">
      <c r="C384" s="58"/>
      <c r="D384" s="58" t="str">
        <f>IF(C384&lt;&gt;"",TEXT(C384,"00")&amp;"/06/"&amp;'Configurações Básicas'!$P$5,"")</f>
        <v/>
      </c>
      <c r="E384" s="58"/>
      <c r="F384" s="58"/>
      <c r="G384" s="58"/>
      <c r="H384" s="58"/>
      <c r="I384" s="59"/>
      <c r="J384" s="193"/>
      <c r="K384" s="60"/>
      <c r="L384" s="60"/>
      <c r="M384" s="56">
        <f>M383+IF(AND(K384="Pago",OR(E384='PC Receitas'!$O$4,E384='PC Receitas'!$O$5,E384='PC Receitas'!$O$6)),I384,IF(AND(K384="Pago",OR(E384='PC Receitas'!$O$7,E384='PC Receitas'!$O$8,E384='PC Receitas'!$O$9,E384='PC Receitas'!$O$10,E384='PC Receitas'!$O$11,E384='PC Receitas'!$O$12,E384='PC Receitas'!$O$13,E384='PC Receitas'!$O$14)),-I384,0))</f>
        <v>12927.7</v>
      </c>
      <c r="R384" s="153" t="e">
        <f t="shared" si="20"/>
        <v>#N/A</v>
      </c>
      <c r="S384" s="150" t="e">
        <f t="shared" si="21"/>
        <v>#N/A</v>
      </c>
      <c r="T384" s="150" t="e">
        <f t="shared" si="22"/>
        <v>#N/A</v>
      </c>
      <c r="U384" s="150" t="e">
        <f t="shared" si="23"/>
        <v>#N/A</v>
      </c>
      <c r="V384" s="154" t="e">
        <f>VLOOKUP(E384,'PC Receitas'!$O$4:$P$14,2,FALSE)</f>
        <v>#N/A</v>
      </c>
    </row>
    <row r="385" spans="3:22" ht="19.5" customHeight="1" thickTop="1" thickBot="1" x14ac:dyDescent="0.3">
      <c r="C385" s="58"/>
      <c r="D385" s="58" t="str">
        <f>IF(C385&lt;&gt;"",TEXT(C385,"00")&amp;"/06/"&amp;'Configurações Básicas'!$P$5,"")</f>
        <v/>
      </c>
      <c r="E385" s="58"/>
      <c r="F385" s="58"/>
      <c r="G385" s="58"/>
      <c r="H385" s="58"/>
      <c r="I385" s="59"/>
      <c r="J385" s="193"/>
      <c r="K385" s="60"/>
      <c r="L385" s="60"/>
      <c r="M385" s="56">
        <f>M384+IF(AND(K385="Pago",OR(E385='PC Receitas'!$O$4,E385='PC Receitas'!$O$5,E385='PC Receitas'!$O$6)),I385,IF(AND(K385="Pago",OR(E385='PC Receitas'!$O$7,E385='PC Receitas'!$O$8,E385='PC Receitas'!$O$9,E385='PC Receitas'!$O$10,E385='PC Receitas'!$O$11,E385='PC Receitas'!$O$12,E385='PC Receitas'!$O$13,E385='PC Receitas'!$O$14)),-I385,0))</f>
        <v>12927.7</v>
      </c>
      <c r="R385" s="153" t="e">
        <f t="shared" si="20"/>
        <v>#N/A</v>
      </c>
      <c r="S385" s="150" t="e">
        <f t="shared" si="21"/>
        <v>#N/A</v>
      </c>
      <c r="T385" s="150" t="e">
        <f t="shared" si="22"/>
        <v>#N/A</v>
      </c>
      <c r="U385" s="150" t="e">
        <f t="shared" si="23"/>
        <v>#N/A</v>
      </c>
      <c r="V385" s="154" t="e">
        <f>VLOOKUP(E385,'PC Receitas'!$O$4:$P$14,2,FALSE)</f>
        <v>#N/A</v>
      </c>
    </row>
    <row r="386" spans="3:22" ht="19.5" customHeight="1" thickTop="1" thickBot="1" x14ac:dyDescent="0.3">
      <c r="C386" s="58"/>
      <c r="D386" s="58" t="str">
        <f>IF(C386&lt;&gt;"",TEXT(C386,"00")&amp;"/06/"&amp;'Configurações Básicas'!$P$5,"")</f>
        <v/>
      </c>
      <c r="E386" s="58"/>
      <c r="F386" s="58"/>
      <c r="G386" s="58"/>
      <c r="H386" s="58"/>
      <c r="I386" s="59"/>
      <c r="J386" s="193"/>
      <c r="K386" s="60"/>
      <c r="L386" s="60"/>
      <c r="M386" s="56">
        <f>M385+IF(AND(K386="Pago",OR(E386='PC Receitas'!$O$4,E386='PC Receitas'!$O$5,E386='PC Receitas'!$O$6)),I386,IF(AND(K386="Pago",OR(E386='PC Receitas'!$O$7,E386='PC Receitas'!$O$8,E386='PC Receitas'!$O$9,E386='PC Receitas'!$O$10,E386='PC Receitas'!$O$11,E386='PC Receitas'!$O$12,E386='PC Receitas'!$O$13,E386='PC Receitas'!$O$14)),-I386,0))</f>
        <v>12927.7</v>
      </c>
      <c r="R386" s="153" t="e">
        <f t="shared" si="20"/>
        <v>#N/A</v>
      </c>
      <c r="S386" s="150" t="e">
        <f t="shared" si="21"/>
        <v>#N/A</v>
      </c>
      <c r="T386" s="150" t="e">
        <f t="shared" si="22"/>
        <v>#N/A</v>
      </c>
      <c r="U386" s="150" t="e">
        <f t="shared" si="23"/>
        <v>#N/A</v>
      </c>
      <c r="V386" s="154" t="e">
        <f>VLOOKUP(E386,'PC Receitas'!$O$4:$P$14,2,FALSE)</f>
        <v>#N/A</v>
      </c>
    </row>
    <row r="387" spans="3:22" ht="19.5" customHeight="1" thickTop="1" thickBot="1" x14ac:dyDescent="0.3">
      <c r="C387" s="58"/>
      <c r="D387" s="58" t="str">
        <f>IF(C387&lt;&gt;"",TEXT(C387,"00")&amp;"/06/"&amp;'Configurações Básicas'!$P$5,"")</f>
        <v/>
      </c>
      <c r="E387" s="58"/>
      <c r="F387" s="58"/>
      <c r="G387" s="58"/>
      <c r="H387" s="58"/>
      <c r="I387" s="59"/>
      <c r="J387" s="193"/>
      <c r="K387" s="60"/>
      <c r="L387" s="60"/>
      <c r="M387" s="56">
        <f>M386+IF(AND(K387="Pago",OR(E387='PC Receitas'!$O$4,E387='PC Receitas'!$O$5,E387='PC Receitas'!$O$6)),I387,IF(AND(K387="Pago",OR(E387='PC Receitas'!$O$7,E387='PC Receitas'!$O$8,E387='PC Receitas'!$O$9,E387='PC Receitas'!$O$10,E387='PC Receitas'!$O$11,E387='PC Receitas'!$O$12,E387='PC Receitas'!$O$13,E387='PC Receitas'!$O$14)),-I387,0))</f>
        <v>12927.7</v>
      </c>
      <c r="R387" s="153" t="e">
        <f t="shared" si="20"/>
        <v>#N/A</v>
      </c>
      <c r="S387" s="150" t="e">
        <f t="shared" si="21"/>
        <v>#N/A</v>
      </c>
      <c r="T387" s="150" t="e">
        <f t="shared" si="22"/>
        <v>#N/A</v>
      </c>
      <c r="U387" s="150" t="e">
        <f t="shared" si="23"/>
        <v>#N/A</v>
      </c>
      <c r="V387" s="154" t="e">
        <f>VLOOKUP(E387,'PC Receitas'!$O$4:$P$14,2,FALSE)</f>
        <v>#N/A</v>
      </c>
    </row>
    <row r="388" spans="3:22" ht="19.5" customHeight="1" thickTop="1" thickBot="1" x14ac:dyDescent="0.3">
      <c r="C388" s="58"/>
      <c r="D388" s="58" t="str">
        <f>IF(C388&lt;&gt;"",TEXT(C388,"00")&amp;"/06/"&amp;'Configurações Básicas'!$P$5,"")</f>
        <v/>
      </c>
      <c r="E388" s="58"/>
      <c r="F388" s="58"/>
      <c r="G388" s="58"/>
      <c r="H388" s="58"/>
      <c r="I388" s="59"/>
      <c r="J388" s="193"/>
      <c r="K388" s="60"/>
      <c r="L388" s="60"/>
      <c r="M388" s="56">
        <f>M387+IF(AND(K388="Pago",OR(E388='PC Receitas'!$O$4,E388='PC Receitas'!$O$5,E388='PC Receitas'!$O$6)),I388,IF(AND(K388="Pago",OR(E388='PC Receitas'!$O$7,E388='PC Receitas'!$O$8,E388='PC Receitas'!$O$9,E388='PC Receitas'!$O$10,E388='PC Receitas'!$O$11,E388='PC Receitas'!$O$12,E388='PC Receitas'!$O$13,E388='PC Receitas'!$O$14)),-I388,0))</f>
        <v>12927.7</v>
      </c>
      <c r="R388" s="153" t="e">
        <f t="shared" si="20"/>
        <v>#N/A</v>
      </c>
      <c r="S388" s="150" t="e">
        <f t="shared" si="21"/>
        <v>#N/A</v>
      </c>
      <c r="T388" s="150" t="e">
        <f t="shared" si="22"/>
        <v>#N/A</v>
      </c>
      <c r="U388" s="150" t="e">
        <f t="shared" si="23"/>
        <v>#N/A</v>
      </c>
      <c r="V388" s="154" t="e">
        <f>VLOOKUP(E388,'PC Receitas'!$O$4:$P$14,2,FALSE)</f>
        <v>#N/A</v>
      </c>
    </row>
    <row r="389" spans="3:22" ht="19.5" customHeight="1" thickTop="1" thickBot="1" x14ac:dyDescent="0.3">
      <c r="C389" s="58"/>
      <c r="D389" s="58" t="str">
        <f>IF(C389&lt;&gt;"",TEXT(C389,"00")&amp;"/06/"&amp;'Configurações Básicas'!$P$5,"")</f>
        <v/>
      </c>
      <c r="E389" s="58"/>
      <c r="F389" s="58"/>
      <c r="G389" s="58"/>
      <c r="H389" s="58"/>
      <c r="I389" s="59"/>
      <c r="J389" s="193"/>
      <c r="K389" s="60"/>
      <c r="L389" s="60"/>
      <c r="M389" s="56">
        <f>M388+IF(AND(K389="Pago",OR(E389='PC Receitas'!$O$4,E389='PC Receitas'!$O$5,E389='PC Receitas'!$O$6)),I389,IF(AND(K389="Pago",OR(E389='PC Receitas'!$O$7,E389='PC Receitas'!$O$8,E389='PC Receitas'!$O$9,E389='PC Receitas'!$O$10,E389='PC Receitas'!$O$11,E389='PC Receitas'!$O$12,E389='PC Receitas'!$O$13,E389='PC Receitas'!$O$14)),-I389,0))</f>
        <v>12927.7</v>
      </c>
      <c r="R389" s="153" t="e">
        <f t="shared" si="20"/>
        <v>#N/A</v>
      </c>
      <c r="S389" s="150" t="e">
        <f t="shared" si="21"/>
        <v>#N/A</v>
      </c>
      <c r="T389" s="150" t="e">
        <f t="shared" si="22"/>
        <v>#N/A</v>
      </c>
      <c r="U389" s="150" t="e">
        <f t="shared" si="23"/>
        <v>#N/A</v>
      </c>
      <c r="V389" s="154" t="e">
        <f>VLOOKUP(E389,'PC Receitas'!$O$4:$P$14,2,FALSE)</f>
        <v>#N/A</v>
      </c>
    </row>
    <row r="390" spans="3:22" ht="19.5" customHeight="1" thickTop="1" thickBot="1" x14ac:dyDescent="0.3">
      <c r="C390" s="58"/>
      <c r="D390" s="58" t="str">
        <f>IF(C390&lt;&gt;"",TEXT(C390,"00")&amp;"/06/"&amp;'Configurações Básicas'!$P$5,"")</f>
        <v/>
      </c>
      <c r="E390" s="58"/>
      <c r="F390" s="58"/>
      <c r="G390" s="58"/>
      <c r="H390" s="58"/>
      <c r="I390" s="59"/>
      <c r="J390" s="193"/>
      <c r="K390" s="60"/>
      <c r="L390" s="60"/>
      <c r="M390" s="56">
        <f>M389+IF(AND(K390="Pago",OR(E390='PC Receitas'!$O$4,E390='PC Receitas'!$O$5,E390='PC Receitas'!$O$6)),I390,IF(AND(K390="Pago",OR(E390='PC Receitas'!$O$7,E390='PC Receitas'!$O$8,E390='PC Receitas'!$O$9,E390='PC Receitas'!$O$10,E390='PC Receitas'!$O$11,E390='PC Receitas'!$O$12,E390='PC Receitas'!$O$13,E390='PC Receitas'!$O$14)),-I390,0))</f>
        <v>12927.7</v>
      </c>
      <c r="R390" s="153" t="e">
        <f t="shared" ref="R390:R453" si="24">IF(V390="Despesas_com_RH","Despesa",IF(V390="Despesas_Operacionais","Despesa",IF(V390="Despesas_com_Marketing","Despesa",IF(V390="Impostos","Despesa",IF(V390="Investimentos","Despesa","")))))</f>
        <v>#N/A</v>
      </c>
      <c r="S390" s="150" t="e">
        <f t="shared" ref="S390:S453" si="25">IF(V390="Despesas_com_Produtos","Despesa",IF(V390="Despesas_com_Serviços","Despesa",IF(V390="Despesas_Não_Operacionais","Despesa","")))</f>
        <v>#N/A</v>
      </c>
      <c r="T390" s="150" t="e">
        <f t="shared" ref="T390:T453" si="26">IF(V390="Receitas_com_Produtos","Receita",IF(V390="Receitas_com_Serviços","Receita",IF(V390="Receitas_Não_Operacionais","Receita","")))</f>
        <v>#N/A</v>
      </c>
      <c r="U390" s="150" t="e">
        <f t="shared" ref="U390:U453" si="27">IF(R390&lt;&gt;"",R390,IF(S390&lt;&gt;"",S390,IF(T390&lt;&gt;"",T390,"")))</f>
        <v>#N/A</v>
      </c>
      <c r="V390" s="154" t="e">
        <f>VLOOKUP(E390,'PC Receitas'!$O$4:$P$14,2,FALSE)</f>
        <v>#N/A</v>
      </c>
    </row>
    <row r="391" spans="3:22" ht="19.5" customHeight="1" thickTop="1" thickBot="1" x14ac:dyDescent="0.3">
      <c r="C391" s="58"/>
      <c r="D391" s="58" t="str">
        <f>IF(C391&lt;&gt;"",TEXT(C391,"00")&amp;"/06/"&amp;'Configurações Básicas'!$P$5,"")</f>
        <v/>
      </c>
      <c r="E391" s="58"/>
      <c r="F391" s="58"/>
      <c r="G391" s="58"/>
      <c r="H391" s="58"/>
      <c r="I391" s="59"/>
      <c r="J391" s="193"/>
      <c r="K391" s="60"/>
      <c r="L391" s="60"/>
      <c r="M391" s="56">
        <f>M390+IF(AND(K391="Pago",OR(E391='PC Receitas'!$O$4,E391='PC Receitas'!$O$5,E391='PC Receitas'!$O$6)),I391,IF(AND(K391="Pago",OR(E391='PC Receitas'!$O$7,E391='PC Receitas'!$O$8,E391='PC Receitas'!$O$9,E391='PC Receitas'!$O$10,E391='PC Receitas'!$O$11,E391='PC Receitas'!$O$12,E391='PC Receitas'!$O$13,E391='PC Receitas'!$O$14)),-I391,0))</f>
        <v>12927.7</v>
      </c>
      <c r="R391" s="153" t="e">
        <f t="shared" si="24"/>
        <v>#N/A</v>
      </c>
      <c r="S391" s="150" t="e">
        <f t="shared" si="25"/>
        <v>#N/A</v>
      </c>
      <c r="T391" s="150" t="e">
        <f t="shared" si="26"/>
        <v>#N/A</v>
      </c>
      <c r="U391" s="150" t="e">
        <f t="shared" si="27"/>
        <v>#N/A</v>
      </c>
      <c r="V391" s="154" t="e">
        <f>VLOOKUP(E391,'PC Receitas'!$O$4:$P$14,2,FALSE)</f>
        <v>#N/A</v>
      </c>
    </row>
    <row r="392" spans="3:22" ht="19.5" customHeight="1" thickTop="1" thickBot="1" x14ac:dyDescent="0.3">
      <c r="C392" s="58"/>
      <c r="D392" s="58" t="str">
        <f>IF(C392&lt;&gt;"",TEXT(C392,"00")&amp;"/06/"&amp;'Configurações Básicas'!$P$5,"")</f>
        <v/>
      </c>
      <c r="E392" s="58"/>
      <c r="F392" s="58"/>
      <c r="G392" s="58"/>
      <c r="H392" s="58"/>
      <c r="I392" s="59"/>
      <c r="J392" s="193"/>
      <c r="K392" s="60"/>
      <c r="L392" s="60"/>
      <c r="M392" s="56">
        <f>M391+IF(AND(K392="Pago",OR(E392='PC Receitas'!$O$4,E392='PC Receitas'!$O$5,E392='PC Receitas'!$O$6)),I392,IF(AND(K392="Pago",OR(E392='PC Receitas'!$O$7,E392='PC Receitas'!$O$8,E392='PC Receitas'!$O$9,E392='PC Receitas'!$O$10,E392='PC Receitas'!$O$11,E392='PC Receitas'!$O$12,E392='PC Receitas'!$O$13,E392='PC Receitas'!$O$14)),-I392,0))</f>
        <v>12927.7</v>
      </c>
      <c r="R392" s="153" t="e">
        <f t="shared" si="24"/>
        <v>#N/A</v>
      </c>
      <c r="S392" s="150" t="e">
        <f t="shared" si="25"/>
        <v>#N/A</v>
      </c>
      <c r="T392" s="150" t="e">
        <f t="shared" si="26"/>
        <v>#N/A</v>
      </c>
      <c r="U392" s="150" t="e">
        <f t="shared" si="27"/>
        <v>#N/A</v>
      </c>
      <c r="V392" s="154" t="e">
        <f>VLOOKUP(E392,'PC Receitas'!$O$4:$P$14,2,FALSE)</f>
        <v>#N/A</v>
      </c>
    </row>
    <row r="393" spans="3:22" ht="19.5" customHeight="1" thickTop="1" thickBot="1" x14ac:dyDescent="0.3">
      <c r="C393" s="58"/>
      <c r="D393" s="58" t="str">
        <f>IF(C393&lt;&gt;"",TEXT(C393,"00")&amp;"/06/"&amp;'Configurações Básicas'!$P$5,"")</f>
        <v/>
      </c>
      <c r="E393" s="58"/>
      <c r="F393" s="58"/>
      <c r="G393" s="58"/>
      <c r="H393" s="58"/>
      <c r="I393" s="59"/>
      <c r="J393" s="193"/>
      <c r="K393" s="60"/>
      <c r="L393" s="60"/>
      <c r="M393" s="56">
        <f>M392+IF(AND(K393="Pago",OR(E393='PC Receitas'!$O$4,E393='PC Receitas'!$O$5,E393='PC Receitas'!$O$6)),I393,IF(AND(K393="Pago",OR(E393='PC Receitas'!$O$7,E393='PC Receitas'!$O$8,E393='PC Receitas'!$O$9,E393='PC Receitas'!$O$10,E393='PC Receitas'!$O$11,E393='PC Receitas'!$O$12,E393='PC Receitas'!$O$13,E393='PC Receitas'!$O$14)),-I393,0))</f>
        <v>12927.7</v>
      </c>
      <c r="R393" s="153" t="e">
        <f t="shared" si="24"/>
        <v>#N/A</v>
      </c>
      <c r="S393" s="150" t="e">
        <f t="shared" si="25"/>
        <v>#N/A</v>
      </c>
      <c r="T393" s="150" t="e">
        <f t="shared" si="26"/>
        <v>#N/A</v>
      </c>
      <c r="U393" s="150" t="e">
        <f t="shared" si="27"/>
        <v>#N/A</v>
      </c>
      <c r="V393" s="154" t="e">
        <f>VLOOKUP(E393,'PC Receitas'!$O$4:$P$14,2,FALSE)</f>
        <v>#N/A</v>
      </c>
    </row>
    <row r="394" spans="3:22" ht="19.5" customHeight="1" thickTop="1" thickBot="1" x14ac:dyDescent="0.3">
      <c r="C394" s="58"/>
      <c r="D394" s="58" t="str">
        <f>IF(C394&lt;&gt;"",TEXT(C394,"00")&amp;"/06/"&amp;'Configurações Básicas'!$P$5,"")</f>
        <v/>
      </c>
      <c r="E394" s="58"/>
      <c r="F394" s="58"/>
      <c r="G394" s="58"/>
      <c r="H394" s="58"/>
      <c r="I394" s="59"/>
      <c r="J394" s="193"/>
      <c r="K394" s="60"/>
      <c r="L394" s="60"/>
      <c r="M394" s="56">
        <f>M393+IF(AND(K394="Pago",OR(E394='PC Receitas'!$O$4,E394='PC Receitas'!$O$5,E394='PC Receitas'!$O$6)),I394,IF(AND(K394="Pago",OR(E394='PC Receitas'!$O$7,E394='PC Receitas'!$O$8,E394='PC Receitas'!$O$9,E394='PC Receitas'!$O$10,E394='PC Receitas'!$O$11,E394='PC Receitas'!$O$12,E394='PC Receitas'!$O$13,E394='PC Receitas'!$O$14)),-I394,0))</f>
        <v>12927.7</v>
      </c>
      <c r="R394" s="153" t="e">
        <f t="shared" si="24"/>
        <v>#N/A</v>
      </c>
      <c r="S394" s="150" t="e">
        <f t="shared" si="25"/>
        <v>#N/A</v>
      </c>
      <c r="T394" s="150" t="e">
        <f t="shared" si="26"/>
        <v>#N/A</v>
      </c>
      <c r="U394" s="150" t="e">
        <f t="shared" si="27"/>
        <v>#N/A</v>
      </c>
      <c r="V394" s="154" t="e">
        <f>VLOOKUP(E394,'PC Receitas'!$O$4:$P$14,2,FALSE)</f>
        <v>#N/A</v>
      </c>
    </row>
    <row r="395" spans="3:22" ht="19.5" customHeight="1" thickTop="1" thickBot="1" x14ac:dyDescent="0.3">
      <c r="C395" s="58"/>
      <c r="D395" s="58" t="str">
        <f>IF(C395&lt;&gt;"",TEXT(C395,"00")&amp;"/06/"&amp;'Configurações Básicas'!$P$5,"")</f>
        <v/>
      </c>
      <c r="E395" s="58"/>
      <c r="F395" s="58"/>
      <c r="G395" s="58"/>
      <c r="H395" s="58"/>
      <c r="I395" s="59"/>
      <c r="J395" s="193"/>
      <c r="K395" s="60"/>
      <c r="L395" s="60"/>
      <c r="M395" s="56">
        <f>M394+IF(AND(K395="Pago",OR(E395='PC Receitas'!$O$4,E395='PC Receitas'!$O$5,E395='PC Receitas'!$O$6)),I395,IF(AND(K395="Pago",OR(E395='PC Receitas'!$O$7,E395='PC Receitas'!$O$8,E395='PC Receitas'!$O$9,E395='PC Receitas'!$O$10,E395='PC Receitas'!$O$11,E395='PC Receitas'!$O$12,E395='PC Receitas'!$O$13,E395='PC Receitas'!$O$14)),-I395,0))</f>
        <v>12927.7</v>
      </c>
      <c r="R395" s="153" t="e">
        <f t="shared" si="24"/>
        <v>#N/A</v>
      </c>
      <c r="S395" s="150" t="e">
        <f t="shared" si="25"/>
        <v>#N/A</v>
      </c>
      <c r="T395" s="150" t="e">
        <f t="shared" si="26"/>
        <v>#N/A</v>
      </c>
      <c r="U395" s="150" t="e">
        <f t="shared" si="27"/>
        <v>#N/A</v>
      </c>
      <c r="V395" s="154" t="e">
        <f>VLOOKUP(E395,'PC Receitas'!$O$4:$P$14,2,FALSE)</f>
        <v>#N/A</v>
      </c>
    </row>
    <row r="396" spans="3:22" ht="19.5" customHeight="1" thickTop="1" thickBot="1" x14ac:dyDescent="0.3">
      <c r="C396" s="58"/>
      <c r="D396" s="58" t="str">
        <f>IF(C396&lt;&gt;"",TEXT(C396,"00")&amp;"/06/"&amp;'Configurações Básicas'!$P$5,"")</f>
        <v/>
      </c>
      <c r="E396" s="58"/>
      <c r="F396" s="58"/>
      <c r="G396" s="58"/>
      <c r="H396" s="58"/>
      <c r="I396" s="59"/>
      <c r="J396" s="193"/>
      <c r="K396" s="60"/>
      <c r="L396" s="60"/>
      <c r="M396" s="56">
        <f>M395+IF(AND(K396="Pago",OR(E396='PC Receitas'!$O$4,E396='PC Receitas'!$O$5,E396='PC Receitas'!$O$6)),I396,IF(AND(K396="Pago",OR(E396='PC Receitas'!$O$7,E396='PC Receitas'!$O$8,E396='PC Receitas'!$O$9,E396='PC Receitas'!$O$10,E396='PC Receitas'!$O$11,E396='PC Receitas'!$O$12,E396='PC Receitas'!$O$13,E396='PC Receitas'!$O$14)),-I396,0))</f>
        <v>12927.7</v>
      </c>
      <c r="R396" s="153" t="e">
        <f t="shared" si="24"/>
        <v>#N/A</v>
      </c>
      <c r="S396" s="150" t="e">
        <f t="shared" si="25"/>
        <v>#N/A</v>
      </c>
      <c r="T396" s="150" t="e">
        <f t="shared" si="26"/>
        <v>#N/A</v>
      </c>
      <c r="U396" s="150" t="e">
        <f t="shared" si="27"/>
        <v>#N/A</v>
      </c>
      <c r="V396" s="154" t="e">
        <f>VLOOKUP(E396,'PC Receitas'!$O$4:$P$14,2,FALSE)</f>
        <v>#N/A</v>
      </c>
    </row>
    <row r="397" spans="3:22" ht="19.5" customHeight="1" thickTop="1" thickBot="1" x14ac:dyDescent="0.3">
      <c r="C397" s="58"/>
      <c r="D397" s="58" t="str">
        <f>IF(C397&lt;&gt;"",TEXT(C397,"00")&amp;"/06/"&amp;'Configurações Básicas'!$P$5,"")</f>
        <v/>
      </c>
      <c r="E397" s="58"/>
      <c r="F397" s="58"/>
      <c r="G397" s="58"/>
      <c r="H397" s="58"/>
      <c r="I397" s="59"/>
      <c r="J397" s="193"/>
      <c r="K397" s="60"/>
      <c r="L397" s="60"/>
      <c r="M397" s="56">
        <f>M396+IF(AND(K397="Pago",OR(E397='PC Receitas'!$O$4,E397='PC Receitas'!$O$5,E397='PC Receitas'!$O$6)),I397,IF(AND(K397="Pago",OR(E397='PC Receitas'!$O$7,E397='PC Receitas'!$O$8,E397='PC Receitas'!$O$9,E397='PC Receitas'!$O$10,E397='PC Receitas'!$O$11,E397='PC Receitas'!$O$12,E397='PC Receitas'!$O$13,E397='PC Receitas'!$O$14)),-I397,0))</f>
        <v>12927.7</v>
      </c>
      <c r="R397" s="153" t="e">
        <f t="shared" si="24"/>
        <v>#N/A</v>
      </c>
      <c r="S397" s="150" t="e">
        <f t="shared" si="25"/>
        <v>#N/A</v>
      </c>
      <c r="T397" s="150" t="e">
        <f t="shared" si="26"/>
        <v>#N/A</v>
      </c>
      <c r="U397" s="150" t="e">
        <f t="shared" si="27"/>
        <v>#N/A</v>
      </c>
      <c r="V397" s="154" t="e">
        <f>VLOOKUP(E397,'PC Receitas'!$O$4:$P$14,2,FALSE)</f>
        <v>#N/A</v>
      </c>
    </row>
    <row r="398" spans="3:22" ht="19.5" customHeight="1" thickTop="1" thickBot="1" x14ac:dyDescent="0.3">
      <c r="C398" s="58"/>
      <c r="D398" s="58" t="str">
        <f>IF(C398&lt;&gt;"",TEXT(C398,"00")&amp;"/06/"&amp;'Configurações Básicas'!$P$5,"")</f>
        <v/>
      </c>
      <c r="E398" s="58"/>
      <c r="F398" s="58"/>
      <c r="G398" s="58"/>
      <c r="H398" s="58"/>
      <c r="I398" s="59"/>
      <c r="J398" s="193"/>
      <c r="K398" s="60"/>
      <c r="L398" s="60"/>
      <c r="M398" s="56">
        <f>M397+IF(AND(K398="Pago",OR(E398='PC Receitas'!$O$4,E398='PC Receitas'!$O$5,E398='PC Receitas'!$O$6)),I398,IF(AND(K398="Pago",OR(E398='PC Receitas'!$O$7,E398='PC Receitas'!$O$8,E398='PC Receitas'!$O$9,E398='PC Receitas'!$O$10,E398='PC Receitas'!$O$11,E398='PC Receitas'!$O$12,E398='PC Receitas'!$O$13,E398='PC Receitas'!$O$14)),-I398,0))</f>
        <v>12927.7</v>
      </c>
      <c r="R398" s="153" t="e">
        <f t="shared" si="24"/>
        <v>#N/A</v>
      </c>
      <c r="S398" s="150" t="e">
        <f t="shared" si="25"/>
        <v>#N/A</v>
      </c>
      <c r="T398" s="150" t="e">
        <f t="shared" si="26"/>
        <v>#N/A</v>
      </c>
      <c r="U398" s="150" t="e">
        <f t="shared" si="27"/>
        <v>#N/A</v>
      </c>
      <c r="V398" s="154" t="e">
        <f>VLOOKUP(E398,'PC Receitas'!$O$4:$P$14,2,FALSE)</f>
        <v>#N/A</v>
      </c>
    </row>
    <row r="399" spans="3:22" ht="19.5" customHeight="1" thickTop="1" thickBot="1" x14ac:dyDescent="0.3">
      <c r="C399" s="58"/>
      <c r="D399" s="58" t="str">
        <f>IF(C399&lt;&gt;"",TEXT(C399,"00")&amp;"/06/"&amp;'Configurações Básicas'!$P$5,"")</f>
        <v/>
      </c>
      <c r="E399" s="58"/>
      <c r="F399" s="58"/>
      <c r="G399" s="58"/>
      <c r="H399" s="58"/>
      <c r="I399" s="59"/>
      <c r="J399" s="193"/>
      <c r="K399" s="60"/>
      <c r="L399" s="60"/>
      <c r="M399" s="56">
        <f>M398+IF(AND(K399="Pago",OR(E399='PC Receitas'!$O$4,E399='PC Receitas'!$O$5,E399='PC Receitas'!$O$6)),I399,IF(AND(K399="Pago",OR(E399='PC Receitas'!$O$7,E399='PC Receitas'!$O$8,E399='PC Receitas'!$O$9,E399='PC Receitas'!$O$10,E399='PC Receitas'!$O$11,E399='PC Receitas'!$O$12,E399='PC Receitas'!$O$13,E399='PC Receitas'!$O$14)),-I399,0))</f>
        <v>12927.7</v>
      </c>
      <c r="R399" s="153" t="e">
        <f t="shared" si="24"/>
        <v>#N/A</v>
      </c>
      <c r="S399" s="150" t="e">
        <f t="shared" si="25"/>
        <v>#N/A</v>
      </c>
      <c r="T399" s="150" t="e">
        <f t="shared" si="26"/>
        <v>#N/A</v>
      </c>
      <c r="U399" s="150" t="e">
        <f t="shared" si="27"/>
        <v>#N/A</v>
      </c>
      <c r="V399" s="154" t="e">
        <f>VLOOKUP(E399,'PC Receitas'!$O$4:$P$14,2,FALSE)</f>
        <v>#N/A</v>
      </c>
    </row>
    <row r="400" spans="3:22" ht="19.5" customHeight="1" thickTop="1" thickBot="1" x14ac:dyDescent="0.3">
      <c r="C400" s="58"/>
      <c r="D400" s="58" t="str">
        <f>IF(C400&lt;&gt;"",TEXT(C400,"00")&amp;"/06/"&amp;'Configurações Básicas'!$P$5,"")</f>
        <v/>
      </c>
      <c r="E400" s="58"/>
      <c r="F400" s="58"/>
      <c r="G400" s="58"/>
      <c r="H400" s="58"/>
      <c r="I400" s="59"/>
      <c r="J400" s="193"/>
      <c r="K400" s="60"/>
      <c r="L400" s="60"/>
      <c r="M400" s="56">
        <f>M399+IF(AND(K400="Pago",OR(E400='PC Receitas'!$O$4,E400='PC Receitas'!$O$5,E400='PC Receitas'!$O$6)),I400,IF(AND(K400="Pago",OR(E400='PC Receitas'!$O$7,E400='PC Receitas'!$O$8,E400='PC Receitas'!$O$9,E400='PC Receitas'!$O$10,E400='PC Receitas'!$O$11,E400='PC Receitas'!$O$12,E400='PC Receitas'!$O$13,E400='PC Receitas'!$O$14)),-I400,0))</f>
        <v>12927.7</v>
      </c>
      <c r="R400" s="153" t="e">
        <f t="shared" si="24"/>
        <v>#N/A</v>
      </c>
      <c r="S400" s="150" t="e">
        <f t="shared" si="25"/>
        <v>#N/A</v>
      </c>
      <c r="T400" s="150" t="e">
        <f t="shared" si="26"/>
        <v>#N/A</v>
      </c>
      <c r="U400" s="150" t="e">
        <f t="shared" si="27"/>
        <v>#N/A</v>
      </c>
      <c r="V400" s="154" t="e">
        <f>VLOOKUP(E400,'PC Receitas'!$O$4:$P$14,2,FALSE)</f>
        <v>#N/A</v>
      </c>
    </row>
    <row r="401" spans="3:22" ht="19.5" customHeight="1" thickTop="1" thickBot="1" x14ac:dyDescent="0.3">
      <c r="C401" s="58"/>
      <c r="D401" s="58" t="str">
        <f>IF(C401&lt;&gt;"",TEXT(C401,"00")&amp;"/06/"&amp;'Configurações Básicas'!$P$5,"")</f>
        <v/>
      </c>
      <c r="E401" s="58"/>
      <c r="F401" s="58"/>
      <c r="G401" s="58"/>
      <c r="H401" s="58"/>
      <c r="I401" s="59"/>
      <c r="J401" s="193"/>
      <c r="K401" s="60"/>
      <c r="L401" s="60"/>
      <c r="M401" s="56">
        <f>M400+IF(AND(K401="Pago",OR(E401='PC Receitas'!$O$4,E401='PC Receitas'!$O$5,E401='PC Receitas'!$O$6)),I401,IF(AND(K401="Pago",OR(E401='PC Receitas'!$O$7,E401='PC Receitas'!$O$8,E401='PC Receitas'!$O$9,E401='PC Receitas'!$O$10,E401='PC Receitas'!$O$11,E401='PC Receitas'!$O$12,E401='PC Receitas'!$O$13,E401='PC Receitas'!$O$14)),-I401,0))</f>
        <v>12927.7</v>
      </c>
      <c r="R401" s="153" t="e">
        <f t="shared" si="24"/>
        <v>#N/A</v>
      </c>
      <c r="S401" s="150" t="e">
        <f t="shared" si="25"/>
        <v>#N/A</v>
      </c>
      <c r="T401" s="150" t="e">
        <f t="shared" si="26"/>
        <v>#N/A</v>
      </c>
      <c r="U401" s="150" t="e">
        <f t="shared" si="27"/>
        <v>#N/A</v>
      </c>
      <c r="V401" s="154" t="e">
        <f>VLOOKUP(E401,'PC Receitas'!$O$4:$P$14,2,FALSE)</f>
        <v>#N/A</v>
      </c>
    </row>
    <row r="402" spans="3:22" ht="19.5" customHeight="1" thickTop="1" thickBot="1" x14ac:dyDescent="0.3">
      <c r="C402" s="58"/>
      <c r="D402" s="58" t="str">
        <f>IF(C402&lt;&gt;"",TEXT(C402,"00")&amp;"/06/"&amp;'Configurações Básicas'!$P$5,"")</f>
        <v/>
      </c>
      <c r="E402" s="58"/>
      <c r="F402" s="58"/>
      <c r="G402" s="58"/>
      <c r="H402" s="58"/>
      <c r="I402" s="59"/>
      <c r="J402" s="193"/>
      <c r="K402" s="60"/>
      <c r="L402" s="60"/>
      <c r="M402" s="56">
        <f>M401+IF(AND(K402="Pago",OR(E402='PC Receitas'!$O$4,E402='PC Receitas'!$O$5,E402='PC Receitas'!$O$6)),I402,IF(AND(K402="Pago",OR(E402='PC Receitas'!$O$7,E402='PC Receitas'!$O$8,E402='PC Receitas'!$O$9,E402='PC Receitas'!$O$10,E402='PC Receitas'!$O$11,E402='PC Receitas'!$O$12,E402='PC Receitas'!$O$13,E402='PC Receitas'!$O$14)),-I402,0))</f>
        <v>12927.7</v>
      </c>
      <c r="R402" s="153" t="e">
        <f t="shared" si="24"/>
        <v>#N/A</v>
      </c>
      <c r="S402" s="150" t="e">
        <f t="shared" si="25"/>
        <v>#N/A</v>
      </c>
      <c r="T402" s="150" t="e">
        <f t="shared" si="26"/>
        <v>#N/A</v>
      </c>
      <c r="U402" s="150" t="e">
        <f t="shared" si="27"/>
        <v>#N/A</v>
      </c>
      <c r="V402" s="154" t="e">
        <f>VLOOKUP(E402,'PC Receitas'!$O$4:$P$14,2,FALSE)</f>
        <v>#N/A</v>
      </c>
    </row>
    <row r="403" spans="3:22" ht="19.5" customHeight="1" thickTop="1" thickBot="1" x14ac:dyDescent="0.3">
      <c r="C403" s="58"/>
      <c r="D403" s="58" t="str">
        <f>IF(C403&lt;&gt;"",TEXT(C403,"00")&amp;"/06/"&amp;'Configurações Básicas'!$P$5,"")</f>
        <v/>
      </c>
      <c r="E403" s="58"/>
      <c r="F403" s="58"/>
      <c r="G403" s="58"/>
      <c r="H403" s="58"/>
      <c r="I403" s="59"/>
      <c r="J403" s="193"/>
      <c r="K403" s="60"/>
      <c r="L403" s="60"/>
      <c r="M403" s="56">
        <f>M402+IF(AND(K403="Pago",OR(E403='PC Receitas'!$O$4,E403='PC Receitas'!$O$5,E403='PC Receitas'!$O$6)),I403,IF(AND(K403="Pago",OR(E403='PC Receitas'!$O$7,E403='PC Receitas'!$O$8,E403='PC Receitas'!$O$9,E403='PC Receitas'!$O$10,E403='PC Receitas'!$O$11,E403='PC Receitas'!$O$12,E403='PC Receitas'!$O$13,E403='PC Receitas'!$O$14)),-I403,0))</f>
        <v>12927.7</v>
      </c>
      <c r="R403" s="153" t="e">
        <f t="shared" si="24"/>
        <v>#N/A</v>
      </c>
      <c r="S403" s="150" t="e">
        <f t="shared" si="25"/>
        <v>#N/A</v>
      </c>
      <c r="T403" s="150" t="e">
        <f t="shared" si="26"/>
        <v>#N/A</v>
      </c>
      <c r="U403" s="150" t="e">
        <f t="shared" si="27"/>
        <v>#N/A</v>
      </c>
      <c r="V403" s="154" t="e">
        <f>VLOOKUP(E403,'PC Receitas'!$O$4:$P$14,2,FALSE)</f>
        <v>#N/A</v>
      </c>
    </row>
    <row r="404" spans="3:22" ht="19.5" customHeight="1" thickTop="1" thickBot="1" x14ac:dyDescent="0.3">
      <c r="C404" s="58"/>
      <c r="D404" s="58" t="str">
        <f>IF(C404&lt;&gt;"",TEXT(C404,"00")&amp;"/06/"&amp;'Configurações Básicas'!$P$5,"")</f>
        <v/>
      </c>
      <c r="E404" s="58"/>
      <c r="F404" s="58"/>
      <c r="G404" s="58"/>
      <c r="H404" s="58"/>
      <c r="I404" s="59"/>
      <c r="J404" s="193"/>
      <c r="K404" s="60"/>
      <c r="L404" s="60"/>
      <c r="M404" s="56">
        <f>M403+IF(AND(K404="Pago",OR(E404='PC Receitas'!$O$4,E404='PC Receitas'!$O$5,E404='PC Receitas'!$O$6)),I404,IF(AND(K404="Pago",OR(E404='PC Receitas'!$O$7,E404='PC Receitas'!$O$8,E404='PC Receitas'!$O$9,E404='PC Receitas'!$O$10,E404='PC Receitas'!$O$11,E404='PC Receitas'!$O$12,E404='PC Receitas'!$O$13,E404='PC Receitas'!$O$14)),-I404,0))</f>
        <v>12927.7</v>
      </c>
      <c r="R404" s="153" t="e">
        <f t="shared" si="24"/>
        <v>#N/A</v>
      </c>
      <c r="S404" s="150" t="e">
        <f t="shared" si="25"/>
        <v>#N/A</v>
      </c>
      <c r="T404" s="150" t="e">
        <f t="shared" si="26"/>
        <v>#N/A</v>
      </c>
      <c r="U404" s="150" t="e">
        <f t="shared" si="27"/>
        <v>#N/A</v>
      </c>
      <c r="V404" s="154" t="e">
        <f>VLOOKUP(E404,'PC Receitas'!$O$4:$P$14,2,FALSE)</f>
        <v>#N/A</v>
      </c>
    </row>
    <row r="405" spans="3:22" ht="19.5" customHeight="1" thickTop="1" thickBot="1" x14ac:dyDescent="0.3">
      <c r="C405" s="58"/>
      <c r="D405" s="58" t="str">
        <f>IF(C405&lt;&gt;"",TEXT(C405,"00")&amp;"/06/"&amp;'Configurações Básicas'!$P$5,"")</f>
        <v/>
      </c>
      <c r="E405" s="58"/>
      <c r="F405" s="58"/>
      <c r="G405" s="58"/>
      <c r="H405" s="58"/>
      <c r="I405" s="59"/>
      <c r="J405" s="193"/>
      <c r="K405" s="60"/>
      <c r="L405" s="60"/>
      <c r="M405" s="56">
        <f>M404+IF(AND(K405="Pago",OR(E405='PC Receitas'!$O$4,E405='PC Receitas'!$O$5,E405='PC Receitas'!$O$6)),I405,IF(AND(K405="Pago",OR(E405='PC Receitas'!$O$7,E405='PC Receitas'!$O$8,E405='PC Receitas'!$O$9,E405='PC Receitas'!$O$10,E405='PC Receitas'!$O$11,E405='PC Receitas'!$O$12,E405='PC Receitas'!$O$13,E405='PC Receitas'!$O$14)),-I405,0))</f>
        <v>12927.7</v>
      </c>
      <c r="R405" s="153" t="e">
        <f t="shared" si="24"/>
        <v>#N/A</v>
      </c>
      <c r="S405" s="150" t="e">
        <f t="shared" si="25"/>
        <v>#N/A</v>
      </c>
      <c r="T405" s="150" t="e">
        <f t="shared" si="26"/>
        <v>#N/A</v>
      </c>
      <c r="U405" s="150" t="e">
        <f t="shared" si="27"/>
        <v>#N/A</v>
      </c>
      <c r="V405" s="154" t="e">
        <f>VLOOKUP(E405,'PC Receitas'!$O$4:$P$14,2,FALSE)</f>
        <v>#N/A</v>
      </c>
    </row>
    <row r="406" spans="3:22" ht="19.5" customHeight="1" thickTop="1" thickBot="1" x14ac:dyDescent="0.3">
      <c r="C406" s="58"/>
      <c r="D406" s="58" t="str">
        <f>IF(C406&lt;&gt;"",TEXT(C406,"00")&amp;"/06/"&amp;'Configurações Básicas'!$P$5,"")</f>
        <v/>
      </c>
      <c r="E406" s="58"/>
      <c r="F406" s="58"/>
      <c r="G406" s="58"/>
      <c r="H406" s="58"/>
      <c r="I406" s="59"/>
      <c r="J406" s="193"/>
      <c r="K406" s="60"/>
      <c r="L406" s="60"/>
      <c r="M406" s="56">
        <f>M405+IF(AND(K406="Pago",OR(E406='PC Receitas'!$O$4,E406='PC Receitas'!$O$5,E406='PC Receitas'!$O$6)),I406,IF(AND(K406="Pago",OR(E406='PC Receitas'!$O$7,E406='PC Receitas'!$O$8,E406='PC Receitas'!$O$9,E406='PC Receitas'!$O$10,E406='PC Receitas'!$O$11,E406='PC Receitas'!$O$12,E406='PC Receitas'!$O$13,E406='PC Receitas'!$O$14)),-I406,0))</f>
        <v>12927.7</v>
      </c>
      <c r="R406" s="153" t="e">
        <f t="shared" si="24"/>
        <v>#N/A</v>
      </c>
      <c r="S406" s="150" t="e">
        <f t="shared" si="25"/>
        <v>#N/A</v>
      </c>
      <c r="T406" s="150" t="e">
        <f t="shared" si="26"/>
        <v>#N/A</v>
      </c>
      <c r="U406" s="150" t="e">
        <f t="shared" si="27"/>
        <v>#N/A</v>
      </c>
      <c r="V406" s="154" t="e">
        <f>VLOOKUP(E406,'PC Receitas'!$O$4:$P$14,2,FALSE)</f>
        <v>#N/A</v>
      </c>
    </row>
    <row r="407" spans="3:22" ht="19.5" customHeight="1" thickTop="1" thickBot="1" x14ac:dyDescent="0.3">
      <c r="C407" s="58"/>
      <c r="D407" s="58" t="str">
        <f>IF(C407&lt;&gt;"",TEXT(C407,"00")&amp;"/06/"&amp;'Configurações Básicas'!$P$5,"")</f>
        <v/>
      </c>
      <c r="E407" s="58"/>
      <c r="F407" s="58"/>
      <c r="G407" s="58"/>
      <c r="H407" s="58"/>
      <c r="I407" s="59"/>
      <c r="J407" s="193"/>
      <c r="K407" s="60"/>
      <c r="L407" s="60"/>
      <c r="M407" s="56">
        <f>M406+IF(AND(K407="Pago",OR(E407='PC Receitas'!$O$4,E407='PC Receitas'!$O$5,E407='PC Receitas'!$O$6)),I407,IF(AND(K407="Pago",OR(E407='PC Receitas'!$O$7,E407='PC Receitas'!$O$8,E407='PC Receitas'!$O$9,E407='PC Receitas'!$O$10,E407='PC Receitas'!$O$11,E407='PC Receitas'!$O$12,E407='PC Receitas'!$O$13,E407='PC Receitas'!$O$14)),-I407,0))</f>
        <v>12927.7</v>
      </c>
      <c r="R407" s="153" t="e">
        <f t="shared" si="24"/>
        <v>#N/A</v>
      </c>
      <c r="S407" s="150" t="e">
        <f t="shared" si="25"/>
        <v>#N/A</v>
      </c>
      <c r="T407" s="150" t="e">
        <f t="shared" si="26"/>
        <v>#N/A</v>
      </c>
      <c r="U407" s="150" t="e">
        <f t="shared" si="27"/>
        <v>#N/A</v>
      </c>
      <c r="V407" s="154" t="e">
        <f>VLOOKUP(E407,'PC Receitas'!$O$4:$P$14,2,FALSE)</f>
        <v>#N/A</v>
      </c>
    </row>
    <row r="408" spans="3:22" ht="19.5" customHeight="1" thickTop="1" thickBot="1" x14ac:dyDescent="0.3">
      <c r="C408" s="58"/>
      <c r="D408" s="58" t="str">
        <f>IF(C408&lt;&gt;"",TEXT(C408,"00")&amp;"/06/"&amp;'Configurações Básicas'!$P$5,"")</f>
        <v/>
      </c>
      <c r="E408" s="58"/>
      <c r="F408" s="58"/>
      <c r="G408" s="58"/>
      <c r="H408" s="58"/>
      <c r="I408" s="59"/>
      <c r="J408" s="193"/>
      <c r="K408" s="60"/>
      <c r="L408" s="60"/>
      <c r="M408" s="56">
        <f>M407+IF(AND(K408="Pago",OR(E408='PC Receitas'!$O$4,E408='PC Receitas'!$O$5,E408='PC Receitas'!$O$6)),I408,IF(AND(K408="Pago",OR(E408='PC Receitas'!$O$7,E408='PC Receitas'!$O$8,E408='PC Receitas'!$O$9,E408='PC Receitas'!$O$10,E408='PC Receitas'!$O$11,E408='PC Receitas'!$O$12,E408='PC Receitas'!$O$13,E408='PC Receitas'!$O$14)),-I408,0))</f>
        <v>12927.7</v>
      </c>
      <c r="R408" s="153" t="e">
        <f t="shared" si="24"/>
        <v>#N/A</v>
      </c>
      <c r="S408" s="150" t="e">
        <f t="shared" si="25"/>
        <v>#N/A</v>
      </c>
      <c r="T408" s="150" t="e">
        <f t="shared" si="26"/>
        <v>#N/A</v>
      </c>
      <c r="U408" s="150" t="e">
        <f t="shared" si="27"/>
        <v>#N/A</v>
      </c>
      <c r="V408" s="154" t="e">
        <f>VLOOKUP(E408,'PC Receitas'!$O$4:$P$14,2,FALSE)</f>
        <v>#N/A</v>
      </c>
    </row>
    <row r="409" spans="3:22" ht="19.5" customHeight="1" thickTop="1" thickBot="1" x14ac:dyDescent="0.3">
      <c r="C409" s="58"/>
      <c r="D409" s="58" t="str">
        <f>IF(C409&lt;&gt;"",TEXT(C409,"00")&amp;"/06/"&amp;'Configurações Básicas'!$P$5,"")</f>
        <v/>
      </c>
      <c r="E409" s="58"/>
      <c r="F409" s="58"/>
      <c r="G409" s="58"/>
      <c r="H409" s="58"/>
      <c r="I409" s="59"/>
      <c r="J409" s="193"/>
      <c r="K409" s="60"/>
      <c r="L409" s="60"/>
      <c r="M409" s="56">
        <f>M408+IF(AND(K409="Pago",OR(E409='PC Receitas'!$O$4,E409='PC Receitas'!$O$5,E409='PC Receitas'!$O$6)),I409,IF(AND(K409="Pago",OR(E409='PC Receitas'!$O$7,E409='PC Receitas'!$O$8,E409='PC Receitas'!$O$9,E409='PC Receitas'!$O$10,E409='PC Receitas'!$O$11,E409='PC Receitas'!$O$12,E409='PC Receitas'!$O$13,E409='PC Receitas'!$O$14)),-I409,0))</f>
        <v>12927.7</v>
      </c>
      <c r="R409" s="153" t="e">
        <f t="shared" si="24"/>
        <v>#N/A</v>
      </c>
      <c r="S409" s="150" t="e">
        <f t="shared" si="25"/>
        <v>#N/A</v>
      </c>
      <c r="T409" s="150" t="e">
        <f t="shared" si="26"/>
        <v>#N/A</v>
      </c>
      <c r="U409" s="150" t="e">
        <f t="shared" si="27"/>
        <v>#N/A</v>
      </c>
      <c r="V409" s="154" t="e">
        <f>VLOOKUP(E409,'PC Receitas'!$O$4:$P$14,2,FALSE)</f>
        <v>#N/A</v>
      </c>
    </row>
    <row r="410" spans="3:22" ht="19.5" customHeight="1" thickTop="1" thickBot="1" x14ac:dyDescent="0.3">
      <c r="C410" s="58"/>
      <c r="D410" s="58" t="str">
        <f>IF(C410&lt;&gt;"",TEXT(C410,"00")&amp;"/06/"&amp;'Configurações Básicas'!$P$5,"")</f>
        <v/>
      </c>
      <c r="E410" s="58"/>
      <c r="F410" s="58"/>
      <c r="G410" s="58"/>
      <c r="H410" s="58"/>
      <c r="I410" s="59"/>
      <c r="J410" s="193"/>
      <c r="K410" s="60"/>
      <c r="L410" s="60"/>
      <c r="M410" s="56">
        <f>M409+IF(AND(K410="Pago",OR(E410='PC Receitas'!$O$4,E410='PC Receitas'!$O$5,E410='PC Receitas'!$O$6)),I410,IF(AND(K410="Pago",OR(E410='PC Receitas'!$O$7,E410='PC Receitas'!$O$8,E410='PC Receitas'!$O$9,E410='PC Receitas'!$O$10,E410='PC Receitas'!$O$11,E410='PC Receitas'!$O$12,E410='PC Receitas'!$O$13,E410='PC Receitas'!$O$14)),-I410,0))</f>
        <v>12927.7</v>
      </c>
      <c r="R410" s="153" t="e">
        <f t="shared" si="24"/>
        <v>#N/A</v>
      </c>
      <c r="S410" s="150" t="e">
        <f t="shared" si="25"/>
        <v>#N/A</v>
      </c>
      <c r="T410" s="150" t="e">
        <f t="shared" si="26"/>
        <v>#N/A</v>
      </c>
      <c r="U410" s="150" t="e">
        <f t="shared" si="27"/>
        <v>#N/A</v>
      </c>
      <c r="V410" s="154" t="e">
        <f>VLOOKUP(E410,'PC Receitas'!$O$4:$P$14,2,FALSE)</f>
        <v>#N/A</v>
      </c>
    </row>
    <row r="411" spans="3:22" ht="19.5" customHeight="1" thickTop="1" thickBot="1" x14ac:dyDescent="0.3">
      <c r="C411" s="58"/>
      <c r="D411" s="58" t="str">
        <f>IF(C411&lt;&gt;"",TEXT(C411,"00")&amp;"/06/"&amp;'Configurações Básicas'!$P$5,"")</f>
        <v/>
      </c>
      <c r="E411" s="58"/>
      <c r="F411" s="58"/>
      <c r="G411" s="58"/>
      <c r="H411" s="58"/>
      <c r="I411" s="59"/>
      <c r="J411" s="193"/>
      <c r="K411" s="60"/>
      <c r="L411" s="60"/>
      <c r="M411" s="56">
        <f>M410+IF(AND(K411="Pago",OR(E411='PC Receitas'!$O$4,E411='PC Receitas'!$O$5,E411='PC Receitas'!$O$6)),I411,IF(AND(K411="Pago",OR(E411='PC Receitas'!$O$7,E411='PC Receitas'!$O$8,E411='PC Receitas'!$O$9,E411='PC Receitas'!$O$10,E411='PC Receitas'!$O$11,E411='PC Receitas'!$O$12,E411='PC Receitas'!$O$13,E411='PC Receitas'!$O$14)),-I411,0))</f>
        <v>12927.7</v>
      </c>
      <c r="R411" s="153" t="e">
        <f t="shared" si="24"/>
        <v>#N/A</v>
      </c>
      <c r="S411" s="150" t="e">
        <f t="shared" si="25"/>
        <v>#N/A</v>
      </c>
      <c r="T411" s="150" t="e">
        <f t="shared" si="26"/>
        <v>#N/A</v>
      </c>
      <c r="U411" s="150" t="e">
        <f t="shared" si="27"/>
        <v>#N/A</v>
      </c>
      <c r="V411" s="154" t="e">
        <f>VLOOKUP(E411,'PC Receitas'!$O$4:$P$14,2,FALSE)</f>
        <v>#N/A</v>
      </c>
    </row>
    <row r="412" spans="3:22" ht="19.5" customHeight="1" thickTop="1" thickBot="1" x14ac:dyDescent="0.3">
      <c r="C412" s="58"/>
      <c r="D412" s="58" t="str">
        <f>IF(C412&lt;&gt;"",TEXT(C412,"00")&amp;"/06/"&amp;'Configurações Básicas'!$P$5,"")</f>
        <v/>
      </c>
      <c r="E412" s="58"/>
      <c r="F412" s="58"/>
      <c r="G412" s="58"/>
      <c r="H412" s="58"/>
      <c r="I412" s="59"/>
      <c r="J412" s="193"/>
      <c r="K412" s="60"/>
      <c r="L412" s="60"/>
      <c r="M412" s="56">
        <f>M411+IF(AND(K412="Pago",OR(E412='PC Receitas'!$O$4,E412='PC Receitas'!$O$5,E412='PC Receitas'!$O$6)),I412,IF(AND(K412="Pago",OR(E412='PC Receitas'!$O$7,E412='PC Receitas'!$O$8,E412='PC Receitas'!$O$9,E412='PC Receitas'!$O$10,E412='PC Receitas'!$O$11,E412='PC Receitas'!$O$12,E412='PC Receitas'!$O$13,E412='PC Receitas'!$O$14)),-I412,0))</f>
        <v>12927.7</v>
      </c>
      <c r="R412" s="153" t="e">
        <f t="shared" si="24"/>
        <v>#N/A</v>
      </c>
      <c r="S412" s="150" t="e">
        <f t="shared" si="25"/>
        <v>#N/A</v>
      </c>
      <c r="T412" s="150" t="e">
        <f t="shared" si="26"/>
        <v>#N/A</v>
      </c>
      <c r="U412" s="150" t="e">
        <f t="shared" si="27"/>
        <v>#N/A</v>
      </c>
      <c r="V412" s="154" t="e">
        <f>VLOOKUP(E412,'PC Receitas'!$O$4:$P$14,2,FALSE)</f>
        <v>#N/A</v>
      </c>
    </row>
    <row r="413" spans="3:22" ht="19.5" customHeight="1" thickTop="1" thickBot="1" x14ac:dyDescent="0.3">
      <c r="C413" s="58"/>
      <c r="D413" s="58" t="str">
        <f>IF(C413&lt;&gt;"",TEXT(C413,"00")&amp;"/06/"&amp;'Configurações Básicas'!$P$5,"")</f>
        <v/>
      </c>
      <c r="E413" s="58"/>
      <c r="F413" s="58"/>
      <c r="G413" s="58"/>
      <c r="H413" s="58"/>
      <c r="I413" s="59"/>
      <c r="J413" s="193"/>
      <c r="K413" s="60"/>
      <c r="L413" s="60"/>
      <c r="M413" s="56">
        <f>M412+IF(AND(K413="Pago",OR(E413='PC Receitas'!$O$4,E413='PC Receitas'!$O$5,E413='PC Receitas'!$O$6)),I413,IF(AND(K413="Pago",OR(E413='PC Receitas'!$O$7,E413='PC Receitas'!$O$8,E413='PC Receitas'!$O$9,E413='PC Receitas'!$O$10,E413='PC Receitas'!$O$11,E413='PC Receitas'!$O$12,E413='PC Receitas'!$O$13,E413='PC Receitas'!$O$14)),-I413,0))</f>
        <v>12927.7</v>
      </c>
      <c r="R413" s="153" t="e">
        <f t="shared" si="24"/>
        <v>#N/A</v>
      </c>
      <c r="S413" s="150" t="e">
        <f t="shared" si="25"/>
        <v>#N/A</v>
      </c>
      <c r="T413" s="150" t="e">
        <f t="shared" si="26"/>
        <v>#N/A</v>
      </c>
      <c r="U413" s="150" t="e">
        <f t="shared" si="27"/>
        <v>#N/A</v>
      </c>
      <c r="V413" s="154" t="e">
        <f>VLOOKUP(E413,'PC Receitas'!$O$4:$P$14,2,FALSE)</f>
        <v>#N/A</v>
      </c>
    </row>
    <row r="414" spans="3:22" ht="19.5" customHeight="1" thickTop="1" thickBot="1" x14ac:dyDescent="0.3">
      <c r="C414" s="58"/>
      <c r="D414" s="58" t="str">
        <f>IF(C414&lt;&gt;"",TEXT(C414,"00")&amp;"/06/"&amp;'Configurações Básicas'!$P$5,"")</f>
        <v/>
      </c>
      <c r="E414" s="58"/>
      <c r="F414" s="58"/>
      <c r="G414" s="58"/>
      <c r="H414" s="58"/>
      <c r="I414" s="59"/>
      <c r="J414" s="193"/>
      <c r="K414" s="60"/>
      <c r="L414" s="60"/>
      <c r="M414" s="56">
        <f>M413+IF(AND(K414="Pago",OR(E414='PC Receitas'!$O$4,E414='PC Receitas'!$O$5,E414='PC Receitas'!$O$6)),I414,IF(AND(K414="Pago",OR(E414='PC Receitas'!$O$7,E414='PC Receitas'!$O$8,E414='PC Receitas'!$O$9,E414='PC Receitas'!$O$10,E414='PC Receitas'!$O$11,E414='PC Receitas'!$O$12,E414='PC Receitas'!$O$13,E414='PC Receitas'!$O$14)),-I414,0))</f>
        <v>12927.7</v>
      </c>
      <c r="R414" s="153" t="e">
        <f t="shared" si="24"/>
        <v>#N/A</v>
      </c>
      <c r="S414" s="150" t="e">
        <f t="shared" si="25"/>
        <v>#N/A</v>
      </c>
      <c r="T414" s="150" t="e">
        <f t="shared" si="26"/>
        <v>#N/A</v>
      </c>
      <c r="U414" s="150" t="e">
        <f t="shared" si="27"/>
        <v>#N/A</v>
      </c>
      <c r="V414" s="154" t="e">
        <f>VLOOKUP(E414,'PC Receitas'!$O$4:$P$14,2,FALSE)</f>
        <v>#N/A</v>
      </c>
    </row>
    <row r="415" spans="3:22" ht="19.5" customHeight="1" thickTop="1" thickBot="1" x14ac:dyDescent="0.3">
      <c r="C415" s="58"/>
      <c r="D415" s="58" t="str">
        <f>IF(C415&lt;&gt;"",TEXT(C415,"00")&amp;"/06/"&amp;'Configurações Básicas'!$P$5,"")</f>
        <v/>
      </c>
      <c r="E415" s="58"/>
      <c r="F415" s="58"/>
      <c r="G415" s="58"/>
      <c r="H415" s="58"/>
      <c r="I415" s="59"/>
      <c r="J415" s="193"/>
      <c r="K415" s="60"/>
      <c r="L415" s="60"/>
      <c r="M415" s="56">
        <f>M414+IF(AND(K415="Pago",OR(E415='PC Receitas'!$O$4,E415='PC Receitas'!$O$5,E415='PC Receitas'!$O$6)),I415,IF(AND(K415="Pago",OR(E415='PC Receitas'!$O$7,E415='PC Receitas'!$O$8,E415='PC Receitas'!$O$9,E415='PC Receitas'!$O$10,E415='PC Receitas'!$O$11,E415='PC Receitas'!$O$12,E415='PC Receitas'!$O$13,E415='PC Receitas'!$O$14)),-I415,0))</f>
        <v>12927.7</v>
      </c>
      <c r="R415" s="153" t="e">
        <f t="shared" si="24"/>
        <v>#N/A</v>
      </c>
      <c r="S415" s="150" t="e">
        <f t="shared" si="25"/>
        <v>#N/A</v>
      </c>
      <c r="T415" s="150" t="e">
        <f t="shared" si="26"/>
        <v>#N/A</v>
      </c>
      <c r="U415" s="150" t="e">
        <f t="shared" si="27"/>
        <v>#N/A</v>
      </c>
      <c r="V415" s="154" t="e">
        <f>VLOOKUP(E415,'PC Receitas'!$O$4:$P$14,2,FALSE)</f>
        <v>#N/A</v>
      </c>
    </row>
    <row r="416" spans="3:22" ht="19.5" customHeight="1" thickTop="1" thickBot="1" x14ac:dyDescent="0.3">
      <c r="C416" s="58"/>
      <c r="D416" s="58" t="str">
        <f>IF(C416&lt;&gt;"",TEXT(C416,"00")&amp;"/06/"&amp;'Configurações Básicas'!$P$5,"")</f>
        <v/>
      </c>
      <c r="E416" s="58"/>
      <c r="F416" s="58"/>
      <c r="G416" s="58"/>
      <c r="H416" s="58"/>
      <c r="I416" s="59"/>
      <c r="J416" s="193"/>
      <c r="K416" s="60"/>
      <c r="L416" s="60"/>
      <c r="M416" s="56">
        <f>M415+IF(AND(K416="Pago",OR(E416='PC Receitas'!$O$4,E416='PC Receitas'!$O$5,E416='PC Receitas'!$O$6)),I416,IF(AND(K416="Pago",OR(E416='PC Receitas'!$O$7,E416='PC Receitas'!$O$8,E416='PC Receitas'!$O$9,E416='PC Receitas'!$O$10,E416='PC Receitas'!$O$11,E416='PC Receitas'!$O$12,E416='PC Receitas'!$O$13,E416='PC Receitas'!$O$14)),-I416,0))</f>
        <v>12927.7</v>
      </c>
      <c r="R416" s="153" t="e">
        <f t="shared" si="24"/>
        <v>#N/A</v>
      </c>
      <c r="S416" s="150" t="e">
        <f t="shared" si="25"/>
        <v>#N/A</v>
      </c>
      <c r="T416" s="150" t="e">
        <f t="shared" si="26"/>
        <v>#N/A</v>
      </c>
      <c r="U416" s="150" t="e">
        <f t="shared" si="27"/>
        <v>#N/A</v>
      </c>
      <c r="V416" s="154" t="e">
        <f>VLOOKUP(E416,'PC Receitas'!$O$4:$P$14,2,FALSE)</f>
        <v>#N/A</v>
      </c>
    </row>
    <row r="417" spans="3:22" ht="19.5" customHeight="1" thickTop="1" thickBot="1" x14ac:dyDescent="0.3">
      <c r="C417" s="58"/>
      <c r="D417" s="58" t="str">
        <f>IF(C417&lt;&gt;"",TEXT(C417,"00")&amp;"/06/"&amp;'Configurações Básicas'!$P$5,"")</f>
        <v/>
      </c>
      <c r="E417" s="58"/>
      <c r="F417" s="58"/>
      <c r="G417" s="58"/>
      <c r="H417" s="58"/>
      <c r="I417" s="59"/>
      <c r="J417" s="193"/>
      <c r="K417" s="60"/>
      <c r="L417" s="60"/>
      <c r="M417" s="56">
        <f>M416+IF(AND(K417="Pago",OR(E417='PC Receitas'!$O$4,E417='PC Receitas'!$O$5,E417='PC Receitas'!$O$6)),I417,IF(AND(K417="Pago",OR(E417='PC Receitas'!$O$7,E417='PC Receitas'!$O$8,E417='PC Receitas'!$O$9,E417='PC Receitas'!$O$10,E417='PC Receitas'!$O$11,E417='PC Receitas'!$O$12,E417='PC Receitas'!$O$13,E417='PC Receitas'!$O$14)),-I417,0))</f>
        <v>12927.7</v>
      </c>
      <c r="R417" s="153" t="e">
        <f t="shared" si="24"/>
        <v>#N/A</v>
      </c>
      <c r="S417" s="150" t="e">
        <f t="shared" si="25"/>
        <v>#N/A</v>
      </c>
      <c r="T417" s="150" t="e">
        <f t="shared" si="26"/>
        <v>#N/A</v>
      </c>
      <c r="U417" s="150" t="e">
        <f t="shared" si="27"/>
        <v>#N/A</v>
      </c>
      <c r="V417" s="154" t="e">
        <f>VLOOKUP(E417,'PC Receitas'!$O$4:$P$14,2,FALSE)</f>
        <v>#N/A</v>
      </c>
    </row>
    <row r="418" spans="3:22" ht="19.5" customHeight="1" thickTop="1" thickBot="1" x14ac:dyDescent="0.3">
      <c r="C418" s="58"/>
      <c r="D418" s="58" t="str">
        <f>IF(C418&lt;&gt;"",TEXT(C418,"00")&amp;"/06/"&amp;'Configurações Básicas'!$P$5,"")</f>
        <v/>
      </c>
      <c r="E418" s="58"/>
      <c r="F418" s="58"/>
      <c r="G418" s="58"/>
      <c r="H418" s="58"/>
      <c r="I418" s="59"/>
      <c r="J418" s="193"/>
      <c r="K418" s="60"/>
      <c r="L418" s="60"/>
      <c r="M418" s="56">
        <f>M417+IF(AND(K418="Pago",OR(E418='PC Receitas'!$O$4,E418='PC Receitas'!$O$5,E418='PC Receitas'!$O$6)),I418,IF(AND(K418="Pago",OR(E418='PC Receitas'!$O$7,E418='PC Receitas'!$O$8,E418='PC Receitas'!$O$9,E418='PC Receitas'!$O$10,E418='PC Receitas'!$O$11,E418='PC Receitas'!$O$12,E418='PC Receitas'!$O$13,E418='PC Receitas'!$O$14)),-I418,0))</f>
        <v>12927.7</v>
      </c>
      <c r="R418" s="153" t="e">
        <f t="shared" si="24"/>
        <v>#N/A</v>
      </c>
      <c r="S418" s="150" t="e">
        <f t="shared" si="25"/>
        <v>#N/A</v>
      </c>
      <c r="T418" s="150" t="e">
        <f t="shared" si="26"/>
        <v>#N/A</v>
      </c>
      <c r="U418" s="150" t="e">
        <f t="shared" si="27"/>
        <v>#N/A</v>
      </c>
      <c r="V418" s="154" t="e">
        <f>VLOOKUP(E418,'PC Receitas'!$O$4:$P$14,2,FALSE)</f>
        <v>#N/A</v>
      </c>
    </row>
    <row r="419" spans="3:22" ht="19.5" customHeight="1" thickTop="1" thickBot="1" x14ac:dyDescent="0.3">
      <c r="C419" s="58"/>
      <c r="D419" s="58" t="str">
        <f>IF(C419&lt;&gt;"",TEXT(C419,"00")&amp;"/06/"&amp;'Configurações Básicas'!$P$5,"")</f>
        <v/>
      </c>
      <c r="E419" s="58"/>
      <c r="F419" s="58"/>
      <c r="G419" s="58"/>
      <c r="H419" s="58"/>
      <c r="I419" s="59"/>
      <c r="J419" s="193"/>
      <c r="K419" s="60"/>
      <c r="L419" s="60"/>
      <c r="M419" s="56">
        <f>M418+IF(AND(K419="Pago",OR(E419='PC Receitas'!$O$4,E419='PC Receitas'!$O$5,E419='PC Receitas'!$O$6)),I419,IF(AND(K419="Pago",OR(E419='PC Receitas'!$O$7,E419='PC Receitas'!$O$8,E419='PC Receitas'!$O$9,E419='PC Receitas'!$O$10,E419='PC Receitas'!$O$11,E419='PC Receitas'!$O$12,E419='PC Receitas'!$O$13,E419='PC Receitas'!$O$14)),-I419,0))</f>
        <v>12927.7</v>
      </c>
      <c r="R419" s="153" t="e">
        <f t="shared" si="24"/>
        <v>#N/A</v>
      </c>
      <c r="S419" s="150" t="e">
        <f t="shared" si="25"/>
        <v>#N/A</v>
      </c>
      <c r="T419" s="150" t="e">
        <f t="shared" si="26"/>
        <v>#N/A</v>
      </c>
      <c r="U419" s="150" t="e">
        <f t="shared" si="27"/>
        <v>#N/A</v>
      </c>
      <c r="V419" s="154" t="e">
        <f>VLOOKUP(E419,'PC Receitas'!$O$4:$P$14,2,FALSE)</f>
        <v>#N/A</v>
      </c>
    </row>
    <row r="420" spans="3:22" ht="19.5" customHeight="1" thickTop="1" thickBot="1" x14ac:dyDescent="0.3">
      <c r="C420" s="58"/>
      <c r="D420" s="58" t="str">
        <f>IF(C420&lt;&gt;"",TEXT(C420,"00")&amp;"/06/"&amp;'Configurações Básicas'!$P$5,"")</f>
        <v/>
      </c>
      <c r="E420" s="58"/>
      <c r="F420" s="58"/>
      <c r="G420" s="58"/>
      <c r="H420" s="58"/>
      <c r="I420" s="59"/>
      <c r="J420" s="193"/>
      <c r="K420" s="60"/>
      <c r="L420" s="60"/>
      <c r="M420" s="56">
        <f>M419+IF(AND(K420="Pago",OR(E420='PC Receitas'!$O$4,E420='PC Receitas'!$O$5,E420='PC Receitas'!$O$6)),I420,IF(AND(K420="Pago",OR(E420='PC Receitas'!$O$7,E420='PC Receitas'!$O$8,E420='PC Receitas'!$O$9,E420='PC Receitas'!$O$10,E420='PC Receitas'!$O$11,E420='PC Receitas'!$O$12,E420='PC Receitas'!$O$13,E420='PC Receitas'!$O$14)),-I420,0))</f>
        <v>12927.7</v>
      </c>
      <c r="R420" s="153" t="e">
        <f t="shared" si="24"/>
        <v>#N/A</v>
      </c>
      <c r="S420" s="150" t="e">
        <f t="shared" si="25"/>
        <v>#N/A</v>
      </c>
      <c r="T420" s="150" t="e">
        <f t="shared" si="26"/>
        <v>#N/A</v>
      </c>
      <c r="U420" s="150" t="e">
        <f t="shared" si="27"/>
        <v>#N/A</v>
      </c>
      <c r="V420" s="154" t="e">
        <f>VLOOKUP(E420,'PC Receitas'!$O$4:$P$14,2,FALSE)</f>
        <v>#N/A</v>
      </c>
    </row>
    <row r="421" spans="3:22" ht="19.5" customHeight="1" thickTop="1" thickBot="1" x14ac:dyDescent="0.3">
      <c r="C421" s="58"/>
      <c r="D421" s="58" t="str">
        <f>IF(C421&lt;&gt;"",TEXT(C421,"00")&amp;"/06/"&amp;'Configurações Básicas'!$P$5,"")</f>
        <v/>
      </c>
      <c r="E421" s="58"/>
      <c r="F421" s="58"/>
      <c r="G421" s="58"/>
      <c r="H421" s="58"/>
      <c r="I421" s="59"/>
      <c r="J421" s="193"/>
      <c r="K421" s="60"/>
      <c r="L421" s="60"/>
      <c r="M421" s="56">
        <f>M420+IF(AND(K421="Pago",OR(E421='PC Receitas'!$O$4,E421='PC Receitas'!$O$5,E421='PC Receitas'!$O$6)),I421,IF(AND(K421="Pago",OR(E421='PC Receitas'!$O$7,E421='PC Receitas'!$O$8,E421='PC Receitas'!$O$9,E421='PC Receitas'!$O$10,E421='PC Receitas'!$O$11,E421='PC Receitas'!$O$12,E421='PC Receitas'!$O$13,E421='PC Receitas'!$O$14)),-I421,0))</f>
        <v>12927.7</v>
      </c>
      <c r="R421" s="153" t="e">
        <f t="shared" si="24"/>
        <v>#N/A</v>
      </c>
      <c r="S421" s="150" t="e">
        <f t="shared" si="25"/>
        <v>#N/A</v>
      </c>
      <c r="T421" s="150" t="e">
        <f t="shared" si="26"/>
        <v>#N/A</v>
      </c>
      <c r="U421" s="150" t="e">
        <f t="shared" si="27"/>
        <v>#N/A</v>
      </c>
      <c r="V421" s="154" t="e">
        <f>VLOOKUP(E421,'PC Receitas'!$O$4:$P$14,2,FALSE)</f>
        <v>#N/A</v>
      </c>
    </row>
    <row r="422" spans="3:22" ht="19.5" customHeight="1" thickTop="1" thickBot="1" x14ac:dyDescent="0.3">
      <c r="C422" s="58"/>
      <c r="D422" s="58" t="str">
        <f>IF(C422&lt;&gt;"",TEXT(C422,"00")&amp;"/06/"&amp;'Configurações Básicas'!$P$5,"")</f>
        <v/>
      </c>
      <c r="E422" s="58"/>
      <c r="F422" s="58"/>
      <c r="G422" s="58"/>
      <c r="H422" s="58"/>
      <c r="I422" s="59"/>
      <c r="J422" s="193"/>
      <c r="K422" s="60"/>
      <c r="L422" s="60"/>
      <c r="M422" s="56">
        <f>M421+IF(AND(K422="Pago",OR(E422='PC Receitas'!$O$4,E422='PC Receitas'!$O$5,E422='PC Receitas'!$O$6)),I422,IF(AND(K422="Pago",OR(E422='PC Receitas'!$O$7,E422='PC Receitas'!$O$8,E422='PC Receitas'!$O$9,E422='PC Receitas'!$O$10,E422='PC Receitas'!$O$11,E422='PC Receitas'!$O$12,E422='PC Receitas'!$O$13,E422='PC Receitas'!$O$14)),-I422,0))</f>
        <v>12927.7</v>
      </c>
      <c r="R422" s="153" t="e">
        <f t="shared" si="24"/>
        <v>#N/A</v>
      </c>
      <c r="S422" s="150" t="e">
        <f t="shared" si="25"/>
        <v>#N/A</v>
      </c>
      <c r="T422" s="150" t="e">
        <f t="shared" si="26"/>
        <v>#N/A</v>
      </c>
      <c r="U422" s="150" t="e">
        <f t="shared" si="27"/>
        <v>#N/A</v>
      </c>
      <c r="V422" s="154" t="e">
        <f>VLOOKUP(E422,'PC Receitas'!$O$4:$P$14,2,FALSE)</f>
        <v>#N/A</v>
      </c>
    </row>
    <row r="423" spans="3:22" ht="19.5" customHeight="1" thickTop="1" thickBot="1" x14ac:dyDescent="0.3">
      <c r="C423" s="58"/>
      <c r="D423" s="58" t="str">
        <f>IF(C423&lt;&gt;"",TEXT(C423,"00")&amp;"/06/"&amp;'Configurações Básicas'!$P$5,"")</f>
        <v/>
      </c>
      <c r="E423" s="58"/>
      <c r="F423" s="58"/>
      <c r="G423" s="58"/>
      <c r="H423" s="58"/>
      <c r="I423" s="59"/>
      <c r="J423" s="193"/>
      <c r="K423" s="60"/>
      <c r="L423" s="60"/>
      <c r="M423" s="56">
        <f>M422+IF(AND(K423="Pago",OR(E423='PC Receitas'!$O$4,E423='PC Receitas'!$O$5,E423='PC Receitas'!$O$6)),I423,IF(AND(K423="Pago",OR(E423='PC Receitas'!$O$7,E423='PC Receitas'!$O$8,E423='PC Receitas'!$O$9,E423='PC Receitas'!$O$10,E423='PC Receitas'!$O$11,E423='PC Receitas'!$O$12,E423='PC Receitas'!$O$13,E423='PC Receitas'!$O$14)),-I423,0))</f>
        <v>12927.7</v>
      </c>
      <c r="R423" s="153" t="e">
        <f t="shared" si="24"/>
        <v>#N/A</v>
      </c>
      <c r="S423" s="150" t="e">
        <f t="shared" si="25"/>
        <v>#N/A</v>
      </c>
      <c r="T423" s="150" t="e">
        <f t="shared" si="26"/>
        <v>#N/A</v>
      </c>
      <c r="U423" s="150" t="e">
        <f t="shared" si="27"/>
        <v>#N/A</v>
      </c>
      <c r="V423" s="154" t="e">
        <f>VLOOKUP(E423,'PC Receitas'!$O$4:$P$14,2,FALSE)</f>
        <v>#N/A</v>
      </c>
    </row>
    <row r="424" spans="3:22" ht="19.5" customHeight="1" thickTop="1" thickBot="1" x14ac:dyDescent="0.3">
      <c r="C424" s="58"/>
      <c r="D424" s="58" t="str">
        <f>IF(C424&lt;&gt;"",TEXT(C424,"00")&amp;"/06/"&amp;'Configurações Básicas'!$P$5,"")</f>
        <v/>
      </c>
      <c r="E424" s="58"/>
      <c r="F424" s="58"/>
      <c r="G424" s="58"/>
      <c r="H424" s="58"/>
      <c r="I424" s="59"/>
      <c r="J424" s="193"/>
      <c r="K424" s="60"/>
      <c r="L424" s="60"/>
      <c r="M424" s="56">
        <f>M423+IF(AND(K424="Pago",OR(E424='PC Receitas'!$O$4,E424='PC Receitas'!$O$5,E424='PC Receitas'!$O$6)),I424,IF(AND(K424="Pago",OR(E424='PC Receitas'!$O$7,E424='PC Receitas'!$O$8,E424='PC Receitas'!$O$9,E424='PC Receitas'!$O$10,E424='PC Receitas'!$O$11,E424='PC Receitas'!$O$12,E424='PC Receitas'!$O$13,E424='PC Receitas'!$O$14)),-I424,0))</f>
        <v>12927.7</v>
      </c>
      <c r="R424" s="153" t="e">
        <f t="shared" si="24"/>
        <v>#N/A</v>
      </c>
      <c r="S424" s="150" t="e">
        <f t="shared" si="25"/>
        <v>#N/A</v>
      </c>
      <c r="T424" s="150" t="e">
        <f t="shared" si="26"/>
        <v>#N/A</v>
      </c>
      <c r="U424" s="150" t="e">
        <f t="shared" si="27"/>
        <v>#N/A</v>
      </c>
      <c r="V424" s="154" t="e">
        <f>VLOOKUP(E424,'PC Receitas'!$O$4:$P$14,2,FALSE)</f>
        <v>#N/A</v>
      </c>
    </row>
    <row r="425" spans="3:22" ht="19.5" customHeight="1" thickTop="1" thickBot="1" x14ac:dyDescent="0.3">
      <c r="C425" s="58"/>
      <c r="D425" s="58" t="str">
        <f>IF(C425&lt;&gt;"",TEXT(C425,"00")&amp;"/06/"&amp;'Configurações Básicas'!$P$5,"")</f>
        <v/>
      </c>
      <c r="E425" s="58"/>
      <c r="F425" s="58"/>
      <c r="G425" s="58"/>
      <c r="H425" s="58"/>
      <c r="I425" s="59"/>
      <c r="J425" s="193"/>
      <c r="K425" s="60"/>
      <c r="L425" s="60"/>
      <c r="M425" s="56">
        <f>M424+IF(AND(K425="Pago",OR(E425='PC Receitas'!$O$4,E425='PC Receitas'!$O$5,E425='PC Receitas'!$O$6)),I425,IF(AND(K425="Pago",OR(E425='PC Receitas'!$O$7,E425='PC Receitas'!$O$8,E425='PC Receitas'!$O$9,E425='PC Receitas'!$O$10,E425='PC Receitas'!$O$11,E425='PC Receitas'!$O$12,E425='PC Receitas'!$O$13,E425='PC Receitas'!$O$14)),-I425,0))</f>
        <v>12927.7</v>
      </c>
      <c r="R425" s="153" t="e">
        <f t="shared" si="24"/>
        <v>#N/A</v>
      </c>
      <c r="S425" s="150" t="e">
        <f t="shared" si="25"/>
        <v>#N/A</v>
      </c>
      <c r="T425" s="150" t="e">
        <f t="shared" si="26"/>
        <v>#N/A</v>
      </c>
      <c r="U425" s="150" t="e">
        <f t="shared" si="27"/>
        <v>#N/A</v>
      </c>
      <c r="V425" s="154" t="e">
        <f>VLOOKUP(E425,'PC Receitas'!$O$4:$P$14,2,FALSE)</f>
        <v>#N/A</v>
      </c>
    </row>
    <row r="426" spans="3:22" ht="19.5" customHeight="1" thickTop="1" thickBot="1" x14ac:dyDescent="0.3">
      <c r="C426" s="58"/>
      <c r="D426" s="58" t="str">
        <f>IF(C426&lt;&gt;"",TEXT(C426,"00")&amp;"/06/"&amp;'Configurações Básicas'!$P$5,"")</f>
        <v/>
      </c>
      <c r="E426" s="58"/>
      <c r="F426" s="58"/>
      <c r="G426" s="58"/>
      <c r="H426" s="58"/>
      <c r="I426" s="59"/>
      <c r="J426" s="193"/>
      <c r="K426" s="60"/>
      <c r="L426" s="60"/>
      <c r="M426" s="56">
        <f>M425+IF(AND(K426="Pago",OR(E426='PC Receitas'!$O$4,E426='PC Receitas'!$O$5,E426='PC Receitas'!$O$6)),I426,IF(AND(K426="Pago",OR(E426='PC Receitas'!$O$7,E426='PC Receitas'!$O$8,E426='PC Receitas'!$O$9,E426='PC Receitas'!$O$10,E426='PC Receitas'!$O$11,E426='PC Receitas'!$O$12,E426='PC Receitas'!$O$13,E426='PC Receitas'!$O$14)),-I426,0))</f>
        <v>12927.7</v>
      </c>
      <c r="R426" s="153" t="e">
        <f t="shared" si="24"/>
        <v>#N/A</v>
      </c>
      <c r="S426" s="150" t="e">
        <f t="shared" si="25"/>
        <v>#N/A</v>
      </c>
      <c r="T426" s="150" t="e">
        <f t="shared" si="26"/>
        <v>#N/A</v>
      </c>
      <c r="U426" s="150" t="e">
        <f t="shared" si="27"/>
        <v>#N/A</v>
      </c>
      <c r="V426" s="154" t="e">
        <f>VLOOKUP(E426,'PC Receitas'!$O$4:$P$14,2,FALSE)</f>
        <v>#N/A</v>
      </c>
    </row>
    <row r="427" spans="3:22" ht="19.5" customHeight="1" thickTop="1" thickBot="1" x14ac:dyDescent="0.3">
      <c r="C427" s="58"/>
      <c r="D427" s="58" t="str">
        <f>IF(C427&lt;&gt;"",TEXT(C427,"00")&amp;"/06/"&amp;'Configurações Básicas'!$P$5,"")</f>
        <v/>
      </c>
      <c r="E427" s="58"/>
      <c r="F427" s="58"/>
      <c r="G427" s="58"/>
      <c r="H427" s="58"/>
      <c r="I427" s="59"/>
      <c r="J427" s="193"/>
      <c r="K427" s="60"/>
      <c r="L427" s="60"/>
      <c r="M427" s="56">
        <f>M426+IF(AND(K427="Pago",OR(E427='PC Receitas'!$O$4,E427='PC Receitas'!$O$5,E427='PC Receitas'!$O$6)),I427,IF(AND(K427="Pago",OR(E427='PC Receitas'!$O$7,E427='PC Receitas'!$O$8,E427='PC Receitas'!$O$9,E427='PC Receitas'!$O$10,E427='PC Receitas'!$O$11,E427='PC Receitas'!$O$12,E427='PC Receitas'!$O$13,E427='PC Receitas'!$O$14)),-I427,0))</f>
        <v>12927.7</v>
      </c>
      <c r="R427" s="153" t="e">
        <f t="shared" si="24"/>
        <v>#N/A</v>
      </c>
      <c r="S427" s="150" t="e">
        <f t="shared" si="25"/>
        <v>#N/A</v>
      </c>
      <c r="T427" s="150" t="e">
        <f t="shared" si="26"/>
        <v>#N/A</v>
      </c>
      <c r="U427" s="150" t="e">
        <f t="shared" si="27"/>
        <v>#N/A</v>
      </c>
      <c r="V427" s="154" t="e">
        <f>VLOOKUP(E427,'PC Receitas'!$O$4:$P$14,2,FALSE)</f>
        <v>#N/A</v>
      </c>
    </row>
    <row r="428" spans="3:22" ht="19.5" customHeight="1" thickTop="1" thickBot="1" x14ac:dyDescent="0.3">
      <c r="C428" s="58"/>
      <c r="D428" s="58" t="str">
        <f>IF(C428&lt;&gt;"",TEXT(C428,"00")&amp;"/06/"&amp;'Configurações Básicas'!$P$5,"")</f>
        <v/>
      </c>
      <c r="E428" s="58"/>
      <c r="F428" s="58"/>
      <c r="G428" s="58"/>
      <c r="H428" s="58"/>
      <c r="I428" s="59"/>
      <c r="J428" s="193"/>
      <c r="K428" s="60"/>
      <c r="L428" s="60"/>
      <c r="M428" s="56">
        <f>M427+IF(AND(K428="Pago",OR(E428='PC Receitas'!$O$4,E428='PC Receitas'!$O$5,E428='PC Receitas'!$O$6)),I428,IF(AND(K428="Pago",OR(E428='PC Receitas'!$O$7,E428='PC Receitas'!$O$8,E428='PC Receitas'!$O$9,E428='PC Receitas'!$O$10,E428='PC Receitas'!$O$11,E428='PC Receitas'!$O$12,E428='PC Receitas'!$O$13,E428='PC Receitas'!$O$14)),-I428,0))</f>
        <v>12927.7</v>
      </c>
      <c r="R428" s="153" t="e">
        <f t="shared" si="24"/>
        <v>#N/A</v>
      </c>
      <c r="S428" s="150" t="e">
        <f t="shared" si="25"/>
        <v>#N/A</v>
      </c>
      <c r="T428" s="150" t="e">
        <f t="shared" si="26"/>
        <v>#N/A</v>
      </c>
      <c r="U428" s="150" t="e">
        <f t="shared" si="27"/>
        <v>#N/A</v>
      </c>
      <c r="V428" s="154" t="e">
        <f>VLOOKUP(E428,'PC Receitas'!$O$4:$P$14,2,FALSE)</f>
        <v>#N/A</v>
      </c>
    </row>
    <row r="429" spans="3:22" ht="19.5" customHeight="1" thickTop="1" thickBot="1" x14ac:dyDescent="0.3">
      <c r="C429" s="58"/>
      <c r="D429" s="58" t="str">
        <f>IF(C429&lt;&gt;"",TEXT(C429,"00")&amp;"/06/"&amp;'Configurações Básicas'!$P$5,"")</f>
        <v/>
      </c>
      <c r="E429" s="58"/>
      <c r="F429" s="58"/>
      <c r="G429" s="58"/>
      <c r="H429" s="58"/>
      <c r="I429" s="59"/>
      <c r="J429" s="193"/>
      <c r="K429" s="60"/>
      <c r="L429" s="60"/>
      <c r="M429" s="56">
        <f>M428+IF(AND(K429="Pago",OR(E429='PC Receitas'!$O$4,E429='PC Receitas'!$O$5,E429='PC Receitas'!$O$6)),I429,IF(AND(K429="Pago",OR(E429='PC Receitas'!$O$7,E429='PC Receitas'!$O$8,E429='PC Receitas'!$O$9,E429='PC Receitas'!$O$10,E429='PC Receitas'!$O$11,E429='PC Receitas'!$O$12,E429='PC Receitas'!$O$13,E429='PC Receitas'!$O$14)),-I429,0))</f>
        <v>12927.7</v>
      </c>
      <c r="R429" s="153" t="e">
        <f t="shared" si="24"/>
        <v>#N/A</v>
      </c>
      <c r="S429" s="150" t="e">
        <f t="shared" si="25"/>
        <v>#N/A</v>
      </c>
      <c r="T429" s="150" t="e">
        <f t="shared" si="26"/>
        <v>#N/A</v>
      </c>
      <c r="U429" s="150" t="e">
        <f t="shared" si="27"/>
        <v>#N/A</v>
      </c>
      <c r="V429" s="154" t="e">
        <f>VLOOKUP(E429,'PC Receitas'!$O$4:$P$14,2,FALSE)</f>
        <v>#N/A</v>
      </c>
    </row>
    <row r="430" spans="3:22" ht="19.5" customHeight="1" thickTop="1" thickBot="1" x14ac:dyDescent="0.3">
      <c r="C430" s="58"/>
      <c r="D430" s="58" t="str">
        <f>IF(C430&lt;&gt;"",TEXT(C430,"00")&amp;"/06/"&amp;'Configurações Básicas'!$P$5,"")</f>
        <v/>
      </c>
      <c r="E430" s="58"/>
      <c r="F430" s="58"/>
      <c r="G430" s="58"/>
      <c r="H430" s="58"/>
      <c r="I430" s="59"/>
      <c r="J430" s="193"/>
      <c r="K430" s="60"/>
      <c r="L430" s="60"/>
      <c r="M430" s="56">
        <f>M429+IF(AND(K430="Pago",OR(E430='PC Receitas'!$O$4,E430='PC Receitas'!$O$5,E430='PC Receitas'!$O$6)),I430,IF(AND(K430="Pago",OR(E430='PC Receitas'!$O$7,E430='PC Receitas'!$O$8,E430='PC Receitas'!$O$9,E430='PC Receitas'!$O$10,E430='PC Receitas'!$O$11,E430='PC Receitas'!$O$12,E430='PC Receitas'!$O$13,E430='PC Receitas'!$O$14)),-I430,0))</f>
        <v>12927.7</v>
      </c>
      <c r="R430" s="153" t="e">
        <f t="shared" si="24"/>
        <v>#N/A</v>
      </c>
      <c r="S430" s="150" t="e">
        <f t="shared" si="25"/>
        <v>#N/A</v>
      </c>
      <c r="T430" s="150" t="e">
        <f t="shared" si="26"/>
        <v>#N/A</v>
      </c>
      <c r="U430" s="150" t="e">
        <f t="shared" si="27"/>
        <v>#N/A</v>
      </c>
      <c r="V430" s="154" t="e">
        <f>VLOOKUP(E430,'PC Receitas'!$O$4:$P$14,2,FALSE)</f>
        <v>#N/A</v>
      </c>
    </row>
    <row r="431" spans="3:22" ht="19.5" customHeight="1" thickTop="1" thickBot="1" x14ac:dyDescent="0.3">
      <c r="C431" s="58"/>
      <c r="D431" s="58" t="str">
        <f>IF(C431&lt;&gt;"",TEXT(C431,"00")&amp;"/06/"&amp;'Configurações Básicas'!$P$5,"")</f>
        <v/>
      </c>
      <c r="E431" s="58"/>
      <c r="F431" s="58"/>
      <c r="G431" s="58"/>
      <c r="H431" s="58"/>
      <c r="I431" s="59"/>
      <c r="J431" s="193"/>
      <c r="K431" s="60"/>
      <c r="L431" s="60"/>
      <c r="M431" s="56">
        <f>M430+IF(AND(K431="Pago",OR(E431='PC Receitas'!$O$4,E431='PC Receitas'!$O$5,E431='PC Receitas'!$O$6)),I431,IF(AND(K431="Pago",OR(E431='PC Receitas'!$O$7,E431='PC Receitas'!$O$8,E431='PC Receitas'!$O$9,E431='PC Receitas'!$O$10,E431='PC Receitas'!$O$11,E431='PC Receitas'!$O$12,E431='PC Receitas'!$O$13,E431='PC Receitas'!$O$14)),-I431,0))</f>
        <v>12927.7</v>
      </c>
      <c r="R431" s="153" t="e">
        <f t="shared" si="24"/>
        <v>#N/A</v>
      </c>
      <c r="S431" s="150" t="e">
        <f t="shared" si="25"/>
        <v>#N/A</v>
      </c>
      <c r="T431" s="150" t="e">
        <f t="shared" si="26"/>
        <v>#N/A</v>
      </c>
      <c r="U431" s="150" t="e">
        <f t="shared" si="27"/>
        <v>#N/A</v>
      </c>
      <c r="V431" s="154" t="e">
        <f>VLOOKUP(E431,'PC Receitas'!$O$4:$P$14,2,FALSE)</f>
        <v>#N/A</v>
      </c>
    </row>
    <row r="432" spans="3:22" ht="19.5" customHeight="1" thickTop="1" thickBot="1" x14ac:dyDescent="0.3">
      <c r="C432" s="58"/>
      <c r="D432" s="58" t="str">
        <f>IF(C432&lt;&gt;"",TEXT(C432,"00")&amp;"/06/"&amp;'Configurações Básicas'!$P$5,"")</f>
        <v/>
      </c>
      <c r="E432" s="58"/>
      <c r="F432" s="58"/>
      <c r="G432" s="58"/>
      <c r="H432" s="58"/>
      <c r="I432" s="59"/>
      <c r="J432" s="193"/>
      <c r="K432" s="60"/>
      <c r="L432" s="60"/>
      <c r="M432" s="56">
        <f>M431+IF(AND(K432="Pago",OR(E432='PC Receitas'!$O$4,E432='PC Receitas'!$O$5,E432='PC Receitas'!$O$6)),I432,IF(AND(K432="Pago",OR(E432='PC Receitas'!$O$7,E432='PC Receitas'!$O$8,E432='PC Receitas'!$O$9,E432='PC Receitas'!$O$10,E432='PC Receitas'!$O$11,E432='PC Receitas'!$O$12,E432='PC Receitas'!$O$13,E432='PC Receitas'!$O$14)),-I432,0))</f>
        <v>12927.7</v>
      </c>
      <c r="R432" s="153" t="e">
        <f t="shared" si="24"/>
        <v>#N/A</v>
      </c>
      <c r="S432" s="150" t="e">
        <f t="shared" si="25"/>
        <v>#N/A</v>
      </c>
      <c r="T432" s="150" t="e">
        <f t="shared" si="26"/>
        <v>#N/A</v>
      </c>
      <c r="U432" s="150" t="e">
        <f t="shared" si="27"/>
        <v>#N/A</v>
      </c>
      <c r="V432" s="154" t="e">
        <f>VLOOKUP(E432,'PC Receitas'!$O$4:$P$14,2,FALSE)</f>
        <v>#N/A</v>
      </c>
    </row>
    <row r="433" spans="3:22" ht="19.5" customHeight="1" thickTop="1" thickBot="1" x14ac:dyDescent="0.3">
      <c r="C433" s="58"/>
      <c r="D433" s="58" t="str">
        <f>IF(C433&lt;&gt;"",TEXT(C433,"00")&amp;"/06/"&amp;'Configurações Básicas'!$P$5,"")</f>
        <v/>
      </c>
      <c r="E433" s="58"/>
      <c r="F433" s="58"/>
      <c r="G433" s="58"/>
      <c r="H433" s="58"/>
      <c r="I433" s="59"/>
      <c r="J433" s="193"/>
      <c r="K433" s="60"/>
      <c r="L433" s="60"/>
      <c r="M433" s="56">
        <f>M432+IF(AND(K433="Pago",OR(E433='PC Receitas'!$O$4,E433='PC Receitas'!$O$5,E433='PC Receitas'!$O$6)),I433,IF(AND(K433="Pago",OR(E433='PC Receitas'!$O$7,E433='PC Receitas'!$O$8,E433='PC Receitas'!$O$9,E433='PC Receitas'!$O$10,E433='PC Receitas'!$O$11,E433='PC Receitas'!$O$12,E433='PC Receitas'!$O$13,E433='PC Receitas'!$O$14)),-I433,0))</f>
        <v>12927.7</v>
      </c>
      <c r="R433" s="153" t="e">
        <f t="shared" si="24"/>
        <v>#N/A</v>
      </c>
      <c r="S433" s="150" t="e">
        <f t="shared" si="25"/>
        <v>#N/A</v>
      </c>
      <c r="T433" s="150" t="e">
        <f t="shared" si="26"/>
        <v>#N/A</v>
      </c>
      <c r="U433" s="150" t="e">
        <f t="shared" si="27"/>
        <v>#N/A</v>
      </c>
      <c r="V433" s="154" t="e">
        <f>VLOOKUP(E433,'PC Receitas'!$O$4:$P$14,2,FALSE)</f>
        <v>#N/A</v>
      </c>
    </row>
    <row r="434" spans="3:22" ht="19.5" customHeight="1" thickTop="1" thickBot="1" x14ac:dyDescent="0.3">
      <c r="C434" s="58"/>
      <c r="D434" s="58" t="str">
        <f>IF(C434&lt;&gt;"",TEXT(C434,"00")&amp;"/06/"&amp;'Configurações Básicas'!$P$5,"")</f>
        <v/>
      </c>
      <c r="E434" s="58"/>
      <c r="F434" s="58"/>
      <c r="G434" s="58"/>
      <c r="H434" s="58"/>
      <c r="I434" s="59"/>
      <c r="J434" s="193"/>
      <c r="K434" s="60"/>
      <c r="L434" s="60"/>
      <c r="M434" s="56">
        <f>M433+IF(AND(K434="Pago",OR(E434='PC Receitas'!$O$4,E434='PC Receitas'!$O$5,E434='PC Receitas'!$O$6)),I434,IF(AND(K434="Pago",OR(E434='PC Receitas'!$O$7,E434='PC Receitas'!$O$8,E434='PC Receitas'!$O$9,E434='PC Receitas'!$O$10,E434='PC Receitas'!$O$11,E434='PC Receitas'!$O$12,E434='PC Receitas'!$O$13,E434='PC Receitas'!$O$14)),-I434,0))</f>
        <v>12927.7</v>
      </c>
      <c r="R434" s="153" t="e">
        <f t="shared" si="24"/>
        <v>#N/A</v>
      </c>
      <c r="S434" s="150" t="e">
        <f t="shared" si="25"/>
        <v>#N/A</v>
      </c>
      <c r="T434" s="150" t="e">
        <f t="shared" si="26"/>
        <v>#N/A</v>
      </c>
      <c r="U434" s="150" t="e">
        <f t="shared" si="27"/>
        <v>#N/A</v>
      </c>
      <c r="V434" s="154" t="e">
        <f>VLOOKUP(E434,'PC Receitas'!$O$4:$P$14,2,FALSE)</f>
        <v>#N/A</v>
      </c>
    </row>
    <row r="435" spans="3:22" ht="19.5" customHeight="1" thickTop="1" thickBot="1" x14ac:dyDescent="0.3">
      <c r="C435" s="58"/>
      <c r="D435" s="58" t="str">
        <f>IF(C435&lt;&gt;"",TEXT(C435,"00")&amp;"/06/"&amp;'Configurações Básicas'!$P$5,"")</f>
        <v/>
      </c>
      <c r="E435" s="58"/>
      <c r="F435" s="58"/>
      <c r="G435" s="58"/>
      <c r="H435" s="58"/>
      <c r="I435" s="59"/>
      <c r="J435" s="193"/>
      <c r="K435" s="60"/>
      <c r="L435" s="60"/>
      <c r="M435" s="56">
        <f>M434+IF(AND(K435="Pago",OR(E435='PC Receitas'!$O$4,E435='PC Receitas'!$O$5,E435='PC Receitas'!$O$6)),I435,IF(AND(K435="Pago",OR(E435='PC Receitas'!$O$7,E435='PC Receitas'!$O$8,E435='PC Receitas'!$O$9,E435='PC Receitas'!$O$10,E435='PC Receitas'!$O$11,E435='PC Receitas'!$O$12,E435='PC Receitas'!$O$13,E435='PC Receitas'!$O$14)),-I435,0))</f>
        <v>12927.7</v>
      </c>
      <c r="R435" s="153" t="e">
        <f t="shared" si="24"/>
        <v>#N/A</v>
      </c>
      <c r="S435" s="150" t="e">
        <f t="shared" si="25"/>
        <v>#N/A</v>
      </c>
      <c r="T435" s="150" t="e">
        <f t="shared" si="26"/>
        <v>#N/A</v>
      </c>
      <c r="U435" s="150" t="e">
        <f t="shared" si="27"/>
        <v>#N/A</v>
      </c>
      <c r="V435" s="154" t="e">
        <f>VLOOKUP(E435,'PC Receitas'!$O$4:$P$14,2,FALSE)</f>
        <v>#N/A</v>
      </c>
    </row>
    <row r="436" spans="3:22" ht="19.5" customHeight="1" thickTop="1" thickBot="1" x14ac:dyDescent="0.3">
      <c r="C436" s="58"/>
      <c r="D436" s="58" t="str">
        <f>IF(C436&lt;&gt;"",TEXT(C436,"00")&amp;"/06/"&amp;'Configurações Básicas'!$P$5,"")</f>
        <v/>
      </c>
      <c r="E436" s="58"/>
      <c r="F436" s="58"/>
      <c r="G436" s="58"/>
      <c r="H436" s="58"/>
      <c r="I436" s="59"/>
      <c r="J436" s="193"/>
      <c r="K436" s="60"/>
      <c r="L436" s="60"/>
      <c r="M436" s="56">
        <f>M435+IF(AND(K436="Pago",OR(E436='PC Receitas'!$O$4,E436='PC Receitas'!$O$5,E436='PC Receitas'!$O$6)),I436,IF(AND(K436="Pago",OR(E436='PC Receitas'!$O$7,E436='PC Receitas'!$O$8,E436='PC Receitas'!$O$9,E436='PC Receitas'!$O$10,E436='PC Receitas'!$O$11,E436='PC Receitas'!$O$12,E436='PC Receitas'!$O$13,E436='PC Receitas'!$O$14)),-I436,0))</f>
        <v>12927.7</v>
      </c>
      <c r="R436" s="153" t="e">
        <f t="shared" si="24"/>
        <v>#N/A</v>
      </c>
      <c r="S436" s="150" t="e">
        <f t="shared" si="25"/>
        <v>#N/A</v>
      </c>
      <c r="T436" s="150" t="e">
        <f t="shared" si="26"/>
        <v>#N/A</v>
      </c>
      <c r="U436" s="150" t="e">
        <f t="shared" si="27"/>
        <v>#N/A</v>
      </c>
      <c r="V436" s="154" t="e">
        <f>VLOOKUP(E436,'PC Receitas'!$O$4:$P$14,2,FALSE)</f>
        <v>#N/A</v>
      </c>
    </row>
    <row r="437" spans="3:22" ht="19.5" customHeight="1" thickTop="1" thickBot="1" x14ac:dyDescent="0.3">
      <c r="C437" s="58"/>
      <c r="D437" s="58" t="str">
        <f>IF(C437&lt;&gt;"",TEXT(C437,"00")&amp;"/06/"&amp;'Configurações Básicas'!$P$5,"")</f>
        <v/>
      </c>
      <c r="E437" s="58"/>
      <c r="F437" s="58"/>
      <c r="G437" s="58"/>
      <c r="H437" s="58"/>
      <c r="I437" s="59"/>
      <c r="J437" s="193"/>
      <c r="K437" s="60"/>
      <c r="L437" s="60"/>
      <c r="M437" s="56">
        <f>M436+IF(AND(K437="Pago",OR(E437='PC Receitas'!$O$4,E437='PC Receitas'!$O$5,E437='PC Receitas'!$O$6)),I437,IF(AND(K437="Pago",OR(E437='PC Receitas'!$O$7,E437='PC Receitas'!$O$8,E437='PC Receitas'!$O$9,E437='PC Receitas'!$O$10,E437='PC Receitas'!$O$11,E437='PC Receitas'!$O$12,E437='PC Receitas'!$O$13,E437='PC Receitas'!$O$14)),-I437,0))</f>
        <v>12927.7</v>
      </c>
      <c r="R437" s="153" t="e">
        <f t="shared" si="24"/>
        <v>#N/A</v>
      </c>
      <c r="S437" s="150" t="e">
        <f t="shared" si="25"/>
        <v>#N/A</v>
      </c>
      <c r="T437" s="150" t="e">
        <f t="shared" si="26"/>
        <v>#N/A</v>
      </c>
      <c r="U437" s="150" t="e">
        <f t="shared" si="27"/>
        <v>#N/A</v>
      </c>
      <c r="V437" s="154" t="e">
        <f>VLOOKUP(E437,'PC Receitas'!$O$4:$P$14,2,FALSE)</f>
        <v>#N/A</v>
      </c>
    </row>
    <row r="438" spans="3:22" ht="19.5" customHeight="1" thickTop="1" thickBot="1" x14ac:dyDescent="0.3">
      <c r="C438" s="58"/>
      <c r="D438" s="58" t="str">
        <f>IF(C438&lt;&gt;"",TEXT(C438,"00")&amp;"/06/"&amp;'Configurações Básicas'!$P$5,"")</f>
        <v/>
      </c>
      <c r="E438" s="58"/>
      <c r="F438" s="58"/>
      <c r="G438" s="58"/>
      <c r="H438" s="58"/>
      <c r="I438" s="59"/>
      <c r="J438" s="193"/>
      <c r="K438" s="60"/>
      <c r="L438" s="60"/>
      <c r="M438" s="56">
        <f>M437+IF(AND(K438="Pago",OR(E438='PC Receitas'!$O$4,E438='PC Receitas'!$O$5,E438='PC Receitas'!$O$6)),I438,IF(AND(K438="Pago",OR(E438='PC Receitas'!$O$7,E438='PC Receitas'!$O$8,E438='PC Receitas'!$O$9,E438='PC Receitas'!$O$10,E438='PC Receitas'!$O$11,E438='PC Receitas'!$O$12,E438='PC Receitas'!$O$13,E438='PC Receitas'!$O$14)),-I438,0))</f>
        <v>12927.7</v>
      </c>
      <c r="R438" s="153" t="e">
        <f t="shared" si="24"/>
        <v>#N/A</v>
      </c>
      <c r="S438" s="150" t="e">
        <f t="shared" si="25"/>
        <v>#N/A</v>
      </c>
      <c r="T438" s="150" t="e">
        <f t="shared" si="26"/>
        <v>#N/A</v>
      </c>
      <c r="U438" s="150" t="e">
        <f t="shared" si="27"/>
        <v>#N/A</v>
      </c>
      <c r="V438" s="154" t="e">
        <f>VLOOKUP(E438,'PC Receitas'!$O$4:$P$14,2,FALSE)</f>
        <v>#N/A</v>
      </c>
    </row>
    <row r="439" spans="3:22" ht="19.5" customHeight="1" thickTop="1" thickBot="1" x14ac:dyDescent="0.3">
      <c r="C439" s="58"/>
      <c r="D439" s="58" t="str">
        <f>IF(C439&lt;&gt;"",TEXT(C439,"00")&amp;"/06/"&amp;'Configurações Básicas'!$P$5,"")</f>
        <v/>
      </c>
      <c r="E439" s="58"/>
      <c r="F439" s="58"/>
      <c r="G439" s="58"/>
      <c r="H439" s="58"/>
      <c r="I439" s="59"/>
      <c r="J439" s="193"/>
      <c r="K439" s="60"/>
      <c r="L439" s="60"/>
      <c r="M439" s="56">
        <f>M438+IF(AND(K439="Pago",OR(E439='PC Receitas'!$O$4,E439='PC Receitas'!$O$5,E439='PC Receitas'!$O$6)),I439,IF(AND(K439="Pago",OR(E439='PC Receitas'!$O$7,E439='PC Receitas'!$O$8,E439='PC Receitas'!$O$9,E439='PC Receitas'!$O$10,E439='PC Receitas'!$O$11,E439='PC Receitas'!$O$12,E439='PC Receitas'!$O$13,E439='PC Receitas'!$O$14)),-I439,0))</f>
        <v>12927.7</v>
      </c>
      <c r="R439" s="153" t="e">
        <f t="shared" si="24"/>
        <v>#N/A</v>
      </c>
      <c r="S439" s="150" t="e">
        <f t="shared" si="25"/>
        <v>#N/A</v>
      </c>
      <c r="T439" s="150" t="e">
        <f t="shared" si="26"/>
        <v>#N/A</v>
      </c>
      <c r="U439" s="150" t="e">
        <f t="shared" si="27"/>
        <v>#N/A</v>
      </c>
      <c r="V439" s="154" t="e">
        <f>VLOOKUP(E439,'PC Receitas'!$O$4:$P$14,2,FALSE)</f>
        <v>#N/A</v>
      </c>
    </row>
    <row r="440" spans="3:22" ht="19.5" customHeight="1" thickTop="1" thickBot="1" x14ac:dyDescent="0.3">
      <c r="C440" s="58"/>
      <c r="D440" s="58" t="str">
        <f>IF(C440&lt;&gt;"",TEXT(C440,"00")&amp;"/06/"&amp;'Configurações Básicas'!$P$5,"")</f>
        <v/>
      </c>
      <c r="E440" s="58"/>
      <c r="F440" s="58"/>
      <c r="G440" s="58"/>
      <c r="H440" s="58"/>
      <c r="I440" s="59"/>
      <c r="J440" s="193"/>
      <c r="K440" s="60"/>
      <c r="L440" s="60"/>
      <c r="M440" s="56">
        <f>M439+IF(AND(K440="Pago",OR(E440='PC Receitas'!$O$4,E440='PC Receitas'!$O$5,E440='PC Receitas'!$O$6)),I440,IF(AND(K440="Pago",OR(E440='PC Receitas'!$O$7,E440='PC Receitas'!$O$8,E440='PC Receitas'!$O$9,E440='PC Receitas'!$O$10,E440='PC Receitas'!$O$11,E440='PC Receitas'!$O$12,E440='PC Receitas'!$O$13,E440='PC Receitas'!$O$14)),-I440,0))</f>
        <v>12927.7</v>
      </c>
      <c r="R440" s="153" t="e">
        <f t="shared" si="24"/>
        <v>#N/A</v>
      </c>
      <c r="S440" s="150" t="e">
        <f t="shared" si="25"/>
        <v>#N/A</v>
      </c>
      <c r="T440" s="150" t="e">
        <f t="shared" si="26"/>
        <v>#N/A</v>
      </c>
      <c r="U440" s="150" t="e">
        <f t="shared" si="27"/>
        <v>#N/A</v>
      </c>
      <c r="V440" s="154" t="e">
        <f>VLOOKUP(E440,'PC Receitas'!$O$4:$P$14,2,FALSE)</f>
        <v>#N/A</v>
      </c>
    </row>
    <row r="441" spans="3:22" ht="19.5" customHeight="1" thickTop="1" thickBot="1" x14ac:dyDescent="0.3">
      <c r="C441" s="58"/>
      <c r="D441" s="58" t="str">
        <f>IF(C441&lt;&gt;"",TEXT(C441,"00")&amp;"/06/"&amp;'Configurações Básicas'!$P$5,"")</f>
        <v/>
      </c>
      <c r="E441" s="58"/>
      <c r="F441" s="58"/>
      <c r="G441" s="58"/>
      <c r="H441" s="58"/>
      <c r="I441" s="59"/>
      <c r="J441" s="193"/>
      <c r="K441" s="60"/>
      <c r="L441" s="60"/>
      <c r="M441" s="56">
        <f>M440+IF(AND(K441="Pago",OR(E441='PC Receitas'!$O$4,E441='PC Receitas'!$O$5,E441='PC Receitas'!$O$6)),I441,IF(AND(K441="Pago",OR(E441='PC Receitas'!$O$7,E441='PC Receitas'!$O$8,E441='PC Receitas'!$O$9,E441='PC Receitas'!$O$10,E441='PC Receitas'!$O$11,E441='PC Receitas'!$O$12,E441='PC Receitas'!$O$13,E441='PC Receitas'!$O$14)),-I441,0))</f>
        <v>12927.7</v>
      </c>
      <c r="R441" s="153" t="e">
        <f t="shared" si="24"/>
        <v>#N/A</v>
      </c>
      <c r="S441" s="150" t="e">
        <f t="shared" si="25"/>
        <v>#N/A</v>
      </c>
      <c r="T441" s="150" t="e">
        <f t="shared" si="26"/>
        <v>#N/A</v>
      </c>
      <c r="U441" s="150" t="e">
        <f t="shared" si="27"/>
        <v>#N/A</v>
      </c>
      <c r="V441" s="154" t="e">
        <f>VLOOKUP(E441,'PC Receitas'!$O$4:$P$14,2,FALSE)</f>
        <v>#N/A</v>
      </c>
    </row>
    <row r="442" spans="3:22" ht="19.5" customHeight="1" thickTop="1" thickBot="1" x14ac:dyDescent="0.3">
      <c r="C442" s="58"/>
      <c r="D442" s="58" t="str">
        <f>IF(C442&lt;&gt;"",TEXT(C442,"00")&amp;"/06/"&amp;'Configurações Básicas'!$P$5,"")</f>
        <v/>
      </c>
      <c r="E442" s="58"/>
      <c r="F442" s="58"/>
      <c r="G442" s="58"/>
      <c r="H442" s="58"/>
      <c r="I442" s="59"/>
      <c r="J442" s="193"/>
      <c r="K442" s="60"/>
      <c r="L442" s="60"/>
      <c r="M442" s="56">
        <f>M441+IF(AND(K442="Pago",OR(E442='PC Receitas'!$O$4,E442='PC Receitas'!$O$5,E442='PC Receitas'!$O$6)),I442,IF(AND(K442="Pago",OR(E442='PC Receitas'!$O$7,E442='PC Receitas'!$O$8,E442='PC Receitas'!$O$9,E442='PC Receitas'!$O$10,E442='PC Receitas'!$O$11,E442='PC Receitas'!$O$12,E442='PC Receitas'!$O$13,E442='PC Receitas'!$O$14)),-I442,0))</f>
        <v>12927.7</v>
      </c>
      <c r="R442" s="153" t="e">
        <f t="shared" si="24"/>
        <v>#N/A</v>
      </c>
      <c r="S442" s="150" t="e">
        <f t="shared" si="25"/>
        <v>#N/A</v>
      </c>
      <c r="T442" s="150" t="e">
        <f t="shared" si="26"/>
        <v>#N/A</v>
      </c>
      <c r="U442" s="150" t="e">
        <f t="shared" si="27"/>
        <v>#N/A</v>
      </c>
      <c r="V442" s="154" t="e">
        <f>VLOOKUP(E442,'PC Receitas'!$O$4:$P$14,2,FALSE)</f>
        <v>#N/A</v>
      </c>
    </row>
    <row r="443" spans="3:22" ht="19.5" customHeight="1" thickTop="1" thickBot="1" x14ac:dyDescent="0.3">
      <c r="C443" s="58"/>
      <c r="D443" s="58" t="str">
        <f>IF(C443&lt;&gt;"",TEXT(C443,"00")&amp;"/06/"&amp;'Configurações Básicas'!$P$5,"")</f>
        <v/>
      </c>
      <c r="E443" s="58"/>
      <c r="F443" s="58"/>
      <c r="G443" s="58"/>
      <c r="H443" s="58"/>
      <c r="I443" s="59"/>
      <c r="J443" s="193"/>
      <c r="K443" s="60"/>
      <c r="L443" s="60"/>
      <c r="M443" s="56">
        <f>M442+IF(AND(K443="Pago",OR(E443='PC Receitas'!$O$4,E443='PC Receitas'!$O$5,E443='PC Receitas'!$O$6)),I443,IF(AND(K443="Pago",OR(E443='PC Receitas'!$O$7,E443='PC Receitas'!$O$8,E443='PC Receitas'!$O$9,E443='PC Receitas'!$O$10,E443='PC Receitas'!$O$11,E443='PC Receitas'!$O$12,E443='PC Receitas'!$O$13,E443='PC Receitas'!$O$14)),-I443,0))</f>
        <v>12927.7</v>
      </c>
      <c r="R443" s="153" t="e">
        <f t="shared" si="24"/>
        <v>#N/A</v>
      </c>
      <c r="S443" s="150" t="e">
        <f t="shared" si="25"/>
        <v>#N/A</v>
      </c>
      <c r="T443" s="150" t="e">
        <f t="shared" si="26"/>
        <v>#N/A</v>
      </c>
      <c r="U443" s="150" t="e">
        <f t="shared" si="27"/>
        <v>#N/A</v>
      </c>
      <c r="V443" s="154" t="e">
        <f>VLOOKUP(E443,'PC Receitas'!$O$4:$P$14,2,FALSE)</f>
        <v>#N/A</v>
      </c>
    </row>
    <row r="444" spans="3:22" ht="19.5" customHeight="1" thickTop="1" thickBot="1" x14ac:dyDescent="0.3">
      <c r="C444" s="58"/>
      <c r="D444" s="58" t="str">
        <f>IF(C444&lt;&gt;"",TEXT(C444,"00")&amp;"/06/"&amp;'Configurações Básicas'!$P$5,"")</f>
        <v/>
      </c>
      <c r="E444" s="58"/>
      <c r="F444" s="58"/>
      <c r="G444" s="58"/>
      <c r="H444" s="58"/>
      <c r="I444" s="59"/>
      <c r="J444" s="193"/>
      <c r="K444" s="60"/>
      <c r="L444" s="60"/>
      <c r="M444" s="56">
        <f>M443+IF(AND(K444="Pago",OR(E444='PC Receitas'!$O$4,E444='PC Receitas'!$O$5,E444='PC Receitas'!$O$6)),I444,IF(AND(K444="Pago",OR(E444='PC Receitas'!$O$7,E444='PC Receitas'!$O$8,E444='PC Receitas'!$O$9,E444='PC Receitas'!$O$10,E444='PC Receitas'!$O$11,E444='PC Receitas'!$O$12,E444='PC Receitas'!$O$13,E444='PC Receitas'!$O$14)),-I444,0))</f>
        <v>12927.7</v>
      </c>
      <c r="R444" s="153" t="e">
        <f t="shared" si="24"/>
        <v>#N/A</v>
      </c>
      <c r="S444" s="150" t="e">
        <f t="shared" si="25"/>
        <v>#N/A</v>
      </c>
      <c r="T444" s="150" t="e">
        <f t="shared" si="26"/>
        <v>#N/A</v>
      </c>
      <c r="U444" s="150" t="e">
        <f t="shared" si="27"/>
        <v>#N/A</v>
      </c>
      <c r="V444" s="154" t="e">
        <f>VLOOKUP(E444,'PC Receitas'!$O$4:$P$14,2,FALSE)</f>
        <v>#N/A</v>
      </c>
    </row>
    <row r="445" spans="3:22" ht="19.5" customHeight="1" thickTop="1" thickBot="1" x14ac:dyDescent="0.3">
      <c r="C445" s="58"/>
      <c r="D445" s="58" t="str">
        <f>IF(C445&lt;&gt;"",TEXT(C445,"00")&amp;"/06/"&amp;'Configurações Básicas'!$P$5,"")</f>
        <v/>
      </c>
      <c r="E445" s="58"/>
      <c r="F445" s="58"/>
      <c r="G445" s="58"/>
      <c r="H445" s="58"/>
      <c r="I445" s="59"/>
      <c r="J445" s="193"/>
      <c r="K445" s="60"/>
      <c r="L445" s="60"/>
      <c r="M445" s="56">
        <f>M444+IF(AND(K445="Pago",OR(E445='PC Receitas'!$O$4,E445='PC Receitas'!$O$5,E445='PC Receitas'!$O$6)),I445,IF(AND(K445="Pago",OR(E445='PC Receitas'!$O$7,E445='PC Receitas'!$O$8,E445='PC Receitas'!$O$9,E445='PC Receitas'!$O$10,E445='PC Receitas'!$O$11,E445='PC Receitas'!$O$12,E445='PC Receitas'!$O$13,E445='PC Receitas'!$O$14)),-I445,0))</f>
        <v>12927.7</v>
      </c>
      <c r="R445" s="153" t="e">
        <f t="shared" si="24"/>
        <v>#N/A</v>
      </c>
      <c r="S445" s="150" t="e">
        <f t="shared" si="25"/>
        <v>#N/A</v>
      </c>
      <c r="T445" s="150" t="e">
        <f t="shared" si="26"/>
        <v>#N/A</v>
      </c>
      <c r="U445" s="150" t="e">
        <f t="shared" si="27"/>
        <v>#N/A</v>
      </c>
      <c r="V445" s="154" t="e">
        <f>VLOOKUP(E445,'PC Receitas'!$O$4:$P$14,2,FALSE)</f>
        <v>#N/A</v>
      </c>
    </row>
    <row r="446" spans="3:22" ht="19.5" customHeight="1" thickTop="1" thickBot="1" x14ac:dyDescent="0.3">
      <c r="C446" s="58"/>
      <c r="D446" s="58" t="str">
        <f>IF(C446&lt;&gt;"",TEXT(C446,"00")&amp;"/06/"&amp;'Configurações Básicas'!$P$5,"")</f>
        <v/>
      </c>
      <c r="E446" s="58"/>
      <c r="F446" s="58"/>
      <c r="G446" s="58"/>
      <c r="H446" s="58"/>
      <c r="I446" s="59"/>
      <c r="J446" s="193"/>
      <c r="K446" s="60"/>
      <c r="L446" s="60"/>
      <c r="M446" s="56">
        <f>M445+IF(AND(K446="Pago",OR(E446='PC Receitas'!$O$4,E446='PC Receitas'!$O$5,E446='PC Receitas'!$O$6)),I446,IF(AND(K446="Pago",OR(E446='PC Receitas'!$O$7,E446='PC Receitas'!$O$8,E446='PC Receitas'!$O$9,E446='PC Receitas'!$O$10,E446='PC Receitas'!$O$11,E446='PC Receitas'!$O$12,E446='PC Receitas'!$O$13,E446='PC Receitas'!$O$14)),-I446,0))</f>
        <v>12927.7</v>
      </c>
      <c r="R446" s="153" t="e">
        <f t="shared" si="24"/>
        <v>#N/A</v>
      </c>
      <c r="S446" s="150" t="e">
        <f t="shared" si="25"/>
        <v>#N/A</v>
      </c>
      <c r="T446" s="150" t="e">
        <f t="shared" si="26"/>
        <v>#N/A</v>
      </c>
      <c r="U446" s="150" t="e">
        <f t="shared" si="27"/>
        <v>#N/A</v>
      </c>
      <c r="V446" s="154" t="e">
        <f>VLOOKUP(E446,'PC Receitas'!$O$4:$P$14,2,FALSE)</f>
        <v>#N/A</v>
      </c>
    </row>
    <row r="447" spans="3:22" ht="19.5" customHeight="1" thickTop="1" thickBot="1" x14ac:dyDescent="0.3">
      <c r="C447" s="58"/>
      <c r="D447" s="58" t="str">
        <f>IF(C447&lt;&gt;"",TEXT(C447,"00")&amp;"/06/"&amp;'Configurações Básicas'!$P$5,"")</f>
        <v/>
      </c>
      <c r="E447" s="58"/>
      <c r="F447" s="58"/>
      <c r="G447" s="58"/>
      <c r="H447" s="58"/>
      <c r="I447" s="59"/>
      <c r="J447" s="193"/>
      <c r="K447" s="60"/>
      <c r="L447" s="60"/>
      <c r="M447" s="56">
        <f>M446+IF(AND(K447="Pago",OR(E447='PC Receitas'!$O$4,E447='PC Receitas'!$O$5,E447='PC Receitas'!$O$6)),I447,IF(AND(K447="Pago",OR(E447='PC Receitas'!$O$7,E447='PC Receitas'!$O$8,E447='PC Receitas'!$O$9,E447='PC Receitas'!$O$10,E447='PC Receitas'!$O$11,E447='PC Receitas'!$O$12,E447='PC Receitas'!$O$13,E447='PC Receitas'!$O$14)),-I447,0))</f>
        <v>12927.7</v>
      </c>
      <c r="R447" s="153" t="e">
        <f t="shared" si="24"/>
        <v>#N/A</v>
      </c>
      <c r="S447" s="150" t="e">
        <f t="shared" si="25"/>
        <v>#N/A</v>
      </c>
      <c r="T447" s="150" t="e">
        <f t="shared" si="26"/>
        <v>#N/A</v>
      </c>
      <c r="U447" s="150" t="e">
        <f t="shared" si="27"/>
        <v>#N/A</v>
      </c>
      <c r="V447" s="154" t="e">
        <f>VLOOKUP(E447,'PC Receitas'!$O$4:$P$14,2,FALSE)</f>
        <v>#N/A</v>
      </c>
    </row>
    <row r="448" spans="3:22" ht="19.5" customHeight="1" thickTop="1" thickBot="1" x14ac:dyDescent="0.3">
      <c r="C448" s="58"/>
      <c r="D448" s="58" t="str">
        <f>IF(C448&lt;&gt;"",TEXT(C448,"00")&amp;"/06/"&amp;'Configurações Básicas'!$P$5,"")</f>
        <v/>
      </c>
      <c r="E448" s="58"/>
      <c r="F448" s="58"/>
      <c r="G448" s="58"/>
      <c r="H448" s="58"/>
      <c r="I448" s="59"/>
      <c r="J448" s="193"/>
      <c r="K448" s="60"/>
      <c r="L448" s="60"/>
      <c r="M448" s="56">
        <f>M447+IF(AND(K448="Pago",OR(E448='PC Receitas'!$O$4,E448='PC Receitas'!$O$5,E448='PC Receitas'!$O$6)),I448,IF(AND(K448="Pago",OR(E448='PC Receitas'!$O$7,E448='PC Receitas'!$O$8,E448='PC Receitas'!$O$9,E448='PC Receitas'!$O$10,E448='PC Receitas'!$O$11,E448='PC Receitas'!$O$12,E448='PC Receitas'!$O$13,E448='PC Receitas'!$O$14)),-I448,0))</f>
        <v>12927.7</v>
      </c>
      <c r="R448" s="153" t="e">
        <f t="shared" si="24"/>
        <v>#N/A</v>
      </c>
      <c r="S448" s="150" t="e">
        <f t="shared" si="25"/>
        <v>#N/A</v>
      </c>
      <c r="T448" s="150" t="e">
        <f t="shared" si="26"/>
        <v>#N/A</v>
      </c>
      <c r="U448" s="150" t="e">
        <f t="shared" si="27"/>
        <v>#N/A</v>
      </c>
      <c r="V448" s="154" t="e">
        <f>VLOOKUP(E448,'PC Receitas'!$O$4:$P$14,2,FALSE)</f>
        <v>#N/A</v>
      </c>
    </row>
    <row r="449" spans="3:22" ht="19.5" customHeight="1" thickTop="1" thickBot="1" x14ac:dyDescent="0.3">
      <c r="C449" s="58"/>
      <c r="D449" s="58" t="str">
        <f>IF(C449&lt;&gt;"",TEXT(C449,"00")&amp;"/06/"&amp;'Configurações Básicas'!$P$5,"")</f>
        <v/>
      </c>
      <c r="E449" s="58"/>
      <c r="F449" s="58"/>
      <c r="G449" s="58"/>
      <c r="H449" s="58"/>
      <c r="I449" s="59"/>
      <c r="J449" s="193"/>
      <c r="K449" s="60"/>
      <c r="L449" s="60"/>
      <c r="M449" s="56">
        <f>M448+IF(AND(K449="Pago",OR(E449='PC Receitas'!$O$4,E449='PC Receitas'!$O$5,E449='PC Receitas'!$O$6)),I449,IF(AND(K449="Pago",OR(E449='PC Receitas'!$O$7,E449='PC Receitas'!$O$8,E449='PC Receitas'!$O$9,E449='PC Receitas'!$O$10,E449='PC Receitas'!$O$11,E449='PC Receitas'!$O$12,E449='PC Receitas'!$O$13,E449='PC Receitas'!$O$14)),-I449,0))</f>
        <v>12927.7</v>
      </c>
      <c r="R449" s="153" t="e">
        <f t="shared" si="24"/>
        <v>#N/A</v>
      </c>
      <c r="S449" s="150" t="e">
        <f t="shared" si="25"/>
        <v>#N/A</v>
      </c>
      <c r="T449" s="150" t="e">
        <f t="shared" si="26"/>
        <v>#N/A</v>
      </c>
      <c r="U449" s="150" t="e">
        <f t="shared" si="27"/>
        <v>#N/A</v>
      </c>
      <c r="V449" s="154" t="e">
        <f>VLOOKUP(E449,'PC Receitas'!$O$4:$P$14,2,FALSE)</f>
        <v>#N/A</v>
      </c>
    </row>
    <row r="450" spans="3:22" ht="19.5" customHeight="1" thickTop="1" thickBot="1" x14ac:dyDescent="0.3">
      <c r="C450" s="58"/>
      <c r="D450" s="58" t="str">
        <f>IF(C450&lt;&gt;"",TEXT(C450,"00")&amp;"/06/"&amp;'Configurações Básicas'!$P$5,"")</f>
        <v/>
      </c>
      <c r="E450" s="58"/>
      <c r="F450" s="58"/>
      <c r="G450" s="58"/>
      <c r="H450" s="58"/>
      <c r="I450" s="59"/>
      <c r="J450" s="193"/>
      <c r="K450" s="60"/>
      <c r="L450" s="60"/>
      <c r="M450" s="56">
        <f>M449+IF(AND(K450="Pago",OR(E450='PC Receitas'!$O$4,E450='PC Receitas'!$O$5,E450='PC Receitas'!$O$6)),I450,IF(AND(K450="Pago",OR(E450='PC Receitas'!$O$7,E450='PC Receitas'!$O$8,E450='PC Receitas'!$O$9,E450='PC Receitas'!$O$10,E450='PC Receitas'!$O$11,E450='PC Receitas'!$O$12,E450='PC Receitas'!$O$13,E450='PC Receitas'!$O$14)),-I450,0))</f>
        <v>12927.7</v>
      </c>
      <c r="R450" s="153" t="e">
        <f t="shared" si="24"/>
        <v>#N/A</v>
      </c>
      <c r="S450" s="150" t="e">
        <f t="shared" si="25"/>
        <v>#N/A</v>
      </c>
      <c r="T450" s="150" t="e">
        <f t="shared" si="26"/>
        <v>#N/A</v>
      </c>
      <c r="U450" s="150" t="e">
        <f t="shared" si="27"/>
        <v>#N/A</v>
      </c>
      <c r="V450" s="154" t="e">
        <f>VLOOKUP(E450,'PC Receitas'!$O$4:$P$14,2,FALSE)</f>
        <v>#N/A</v>
      </c>
    </row>
    <row r="451" spans="3:22" ht="19.5" customHeight="1" thickTop="1" thickBot="1" x14ac:dyDescent="0.3">
      <c r="C451" s="58"/>
      <c r="D451" s="58" t="str">
        <f>IF(C451&lt;&gt;"",TEXT(C451,"00")&amp;"/06/"&amp;'Configurações Básicas'!$P$5,"")</f>
        <v/>
      </c>
      <c r="E451" s="58"/>
      <c r="F451" s="58"/>
      <c r="G451" s="58"/>
      <c r="H451" s="58"/>
      <c r="I451" s="59"/>
      <c r="J451" s="193"/>
      <c r="K451" s="60"/>
      <c r="L451" s="60"/>
      <c r="M451" s="56">
        <f>M450+IF(AND(K451="Pago",OR(E451='PC Receitas'!$O$4,E451='PC Receitas'!$O$5,E451='PC Receitas'!$O$6)),I451,IF(AND(K451="Pago",OR(E451='PC Receitas'!$O$7,E451='PC Receitas'!$O$8,E451='PC Receitas'!$O$9,E451='PC Receitas'!$O$10,E451='PC Receitas'!$O$11,E451='PC Receitas'!$O$12,E451='PC Receitas'!$O$13,E451='PC Receitas'!$O$14)),-I451,0))</f>
        <v>12927.7</v>
      </c>
      <c r="R451" s="153" t="e">
        <f t="shared" si="24"/>
        <v>#N/A</v>
      </c>
      <c r="S451" s="150" t="e">
        <f t="shared" si="25"/>
        <v>#N/A</v>
      </c>
      <c r="T451" s="150" t="e">
        <f t="shared" si="26"/>
        <v>#N/A</v>
      </c>
      <c r="U451" s="150" t="e">
        <f t="shared" si="27"/>
        <v>#N/A</v>
      </c>
      <c r="V451" s="154" t="e">
        <f>VLOOKUP(E451,'PC Receitas'!$O$4:$P$14,2,FALSE)</f>
        <v>#N/A</v>
      </c>
    </row>
    <row r="452" spans="3:22" ht="19.5" customHeight="1" thickTop="1" thickBot="1" x14ac:dyDescent="0.3">
      <c r="C452" s="58"/>
      <c r="D452" s="58" t="str">
        <f>IF(C452&lt;&gt;"",TEXT(C452,"00")&amp;"/06/"&amp;'Configurações Básicas'!$P$5,"")</f>
        <v/>
      </c>
      <c r="E452" s="58"/>
      <c r="F452" s="58"/>
      <c r="G452" s="58"/>
      <c r="H452" s="58"/>
      <c r="I452" s="59"/>
      <c r="J452" s="193"/>
      <c r="K452" s="60"/>
      <c r="L452" s="60"/>
      <c r="M452" s="56">
        <f>M451+IF(AND(K452="Pago",OR(E452='PC Receitas'!$O$4,E452='PC Receitas'!$O$5,E452='PC Receitas'!$O$6)),I452,IF(AND(K452="Pago",OR(E452='PC Receitas'!$O$7,E452='PC Receitas'!$O$8,E452='PC Receitas'!$O$9,E452='PC Receitas'!$O$10,E452='PC Receitas'!$O$11,E452='PC Receitas'!$O$12,E452='PC Receitas'!$O$13,E452='PC Receitas'!$O$14)),-I452,0))</f>
        <v>12927.7</v>
      </c>
      <c r="R452" s="153" t="e">
        <f t="shared" si="24"/>
        <v>#N/A</v>
      </c>
      <c r="S452" s="150" t="e">
        <f t="shared" si="25"/>
        <v>#N/A</v>
      </c>
      <c r="T452" s="150" t="e">
        <f t="shared" si="26"/>
        <v>#N/A</v>
      </c>
      <c r="U452" s="150" t="e">
        <f t="shared" si="27"/>
        <v>#N/A</v>
      </c>
      <c r="V452" s="154" t="e">
        <f>VLOOKUP(E452,'PC Receitas'!$O$4:$P$14,2,FALSE)</f>
        <v>#N/A</v>
      </c>
    </row>
    <row r="453" spans="3:22" ht="19.5" customHeight="1" thickTop="1" thickBot="1" x14ac:dyDescent="0.3">
      <c r="C453" s="58"/>
      <c r="D453" s="58" t="str">
        <f>IF(C453&lt;&gt;"",TEXT(C453,"00")&amp;"/06/"&amp;'Configurações Básicas'!$P$5,"")</f>
        <v/>
      </c>
      <c r="E453" s="58"/>
      <c r="F453" s="58"/>
      <c r="G453" s="58"/>
      <c r="H453" s="58"/>
      <c r="I453" s="59"/>
      <c r="J453" s="193"/>
      <c r="K453" s="60"/>
      <c r="L453" s="60"/>
      <c r="M453" s="56">
        <f>M452+IF(AND(K453="Pago",OR(E453='PC Receitas'!$O$4,E453='PC Receitas'!$O$5,E453='PC Receitas'!$O$6)),I453,IF(AND(K453="Pago",OR(E453='PC Receitas'!$O$7,E453='PC Receitas'!$O$8,E453='PC Receitas'!$O$9,E453='PC Receitas'!$O$10,E453='PC Receitas'!$O$11,E453='PC Receitas'!$O$12,E453='PC Receitas'!$O$13,E453='PC Receitas'!$O$14)),-I453,0))</f>
        <v>12927.7</v>
      </c>
      <c r="R453" s="153" t="e">
        <f t="shared" si="24"/>
        <v>#N/A</v>
      </c>
      <c r="S453" s="150" t="e">
        <f t="shared" si="25"/>
        <v>#N/A</v>
      </c>
      <c r="T453" s="150" t="e">
        <f t="shared" si="26"/>
        <v>#N/A</v>
      </c>
      <c r="U453" s="150" t="e">
        <f t="shared" si="27"/>
        <v>#N/A</v>
      </c>
      <c r="V453" s="154" t="e">
        <f>VLOOKUP(E453,'PC Receitas'!$O$4:$P$14,2,FALSE)</f>
        <v>#N/A</v>
      </c>
    </row>
    <row r="454" spans="3:22" ht="19.5" customHeight="1" thickTop="1" thickBot="1" x14ac:dyDescent="0.3">
      <c r="C454" s="58"/>
      <c r="D454" s="58" t="str">
        <f>IF(C454&lt;&gt;"",TEXT(C454,"00")&amp;"/06/"&amp;'Configurações Básicas'!$P$5,"")</f>
        <v/>
      </c>
      <c r="E454" s="58"/>
      <c r="F454" s="58"/>
      <c r="G454" s="58"/>
      <c r="H454" s="58"/>
      <c r="I454" s="59"/>
      <c r="J454" s="193"/>
      <c r="K454" s="60"/>
      <c r="L454" s="60"/>
      <c r="M454" s="56">
        <f>M453+IF(AND(K454="Pago",OR(E454='PC Receitas'!$O$4,E454='PC Receitas'!$O$5,E454='PC Receitas'!$O$6)),I454,IF(AND(K454="Pago",OR(E454='PC Receitas'!$O$7,E454='PC Receitas'!$O$8,E454='PC Receitas'!$O$9,E454='PC Receitas'!$O$10,E454='PC Receitas'!$O$11,E454='PC Receitas'!$O$12,E454='PC Receitas'!$O$13,E454='PC Receitas'!$O$14)),-I454,0))</f>
        <v>12927.7</v>
      </c>
      <c r="R454" s="153" t="e">
        <f t="shared" ref="R454:R517" si="28">IF(V454="Despesas_com_RH","Despesa",IF(V454="Despesas_Operacionais","Despesa",IF(V454="Despesas_com_Marketing","Despesa",IF(V454="Impostos","Despesa",IF(V454="Investimentos","Despesa","")))))</f>
        <v>#N/A</v>
      </c>
      <c r="S454" s="150" t="e">
        <f t="shared" ref="S454:S517" si="29">IF(V454="Despesas_com_Produtos","Despesa",IF(V454="Despesas_com_Serviços","Despesa",IF(V454="Despesas_Não_Operacionais","Despesa","")))</f>
        <v>#N/A</v>
      </c>
      <c r="T454" s="150" t="e">
        <f t="shared" ref="T454:T517" si="30">IF(V454="Receitas_com_Produtos","Receita",IF(V454="Receitas_com_Serviços","Receita",IF(V454="Receitas_Não_Operacionais","Receita","")))</f>
        <v>#N/A</v>
      </c>
      <c r="U454" s="150" t="e">
        <f t="shared" ref="U454:U517" si="31">IF(R454&lt;&gt;"",R454,IF(S454&lt;&gt;"",S454,IF(T454&lt;&gt;"",T454,"")))</f>
        <v>#N/A</v>
      </c>
      <c r="V454" s="154" t="e">
        <f>VLOOKUP(E454,'PC Receitas'!$O$4:$P$14,2,FALSE)</f>
        <v>#N/A</v>
      </c>
    </row>
    <row r="455" spans="3:22" ht="19.5" customHeight="1" thickTop="1" thickBot="1" x14ac:dyDescent="0.3">
      <c r="C455" s="58"/>
      <c r="D455" s="58" t="str">
        <f>IF(C455&lt;&gt;"",TEXT(C455,"00")&amp;"/06/"&amp;'Configurações Básicas'!$P$5,"")</f>
        <v/>
      </c>
      <c r="E455" s="58"/>
      <c r="F455" s="58"/>
      <c r="G455" s="58"/>
      <c r="H455" s="58"/>
      <c r="I455" s="59"/>
      <c r="J455" s="193"/>
      <c r="K455" s="60"/>
      <c r="L455" s="60"/>
      <c r="M455" s="56">
        <f>M454+IF(AND(K455="Pago",OR(E455='PC Receitas'!$O$4,E455='PC Receitas'!$O$5,E455='PC Receitas'!$O$6)),I455,IF(AND(K455="Pago",OR(E455='PC Receitas'!$O$7,E455='PC Receitas'!$O$8,E455='PC Receitas'!$O$9,E455='PC Receitas'!$O$10,E455='PC Receitas'!$O$11,E455='PC Receitas'!$O$12,E455='PC Receitas'!$O$13,E455='PC Receitas'!$O$14)),-I455,0))</f>
        <v>12927.7</v>
      </c>
      <c r="R455" s="153" t="e">
        <f t="shared" si="28"/>
        <v>#N/A</v>
      </c>
      <c r="S455" s="150" t="e">
        <f t="shared" si="29"/>
        <v>#N/A</v>
      </c>
      <c r="T455" s="150" t="e">
        <f t="shared" si="30"/>
        <v>#N/A</v>
      </c>
      <c r="U455" s="150" t="e">
        <f t="shared" si="31"/>
        <v>#N/A</v>
      </c>
      <c r="V455" s="154" t="e">
        <f>VLOOKUP(E455,'PC Receitas'!$O$4:$P$14,2,FALSE)</f>
        <v>#N/A</v>
      </c>
    </row>
    <row r="456" spans="3:22" ht="19.5" customHeight="1" thickTop="1" thickBot="1" x14ac:dyDescent="0.3">
      <c r="C456" s="58"/>
      <c r="D456" s="58" t="str">
        <f>IF(C456&lt;&gt;"",TEXT(C456,"00")&amp;"/06/"&amp;'Configurações Básicas'!$P$5,"")</f>
        <v/>
      </c>
      <c r="E456" s="58"/>
      <c r="F456" s="58"/>
      <c r="G456" s="58"/>
      <c r="H456" s="58"/>
      <c r="I456" s="59"/>
      <c r="J456" s="193"/>
      <c r="K456" s="60"/>
      <c r="L456" s="60"/>
      <c r="M456" s="56">
        <f>M455+IF(AND(K456="Pago",OR(E456='PC Receitas'!$O$4,E456='PC Receitas'!$O$5,E456='PC Receitas'!$O$6)),I456,IF(AND(K456="Pago",OR(E456='PC Receitas'!$O$7,E456='PC Receitas'!$O$8,E456='PC Receitas'!$O$9,E456='PC Receitas'!$O$10,E456='PC Receitas'!$O$11,E456='PC Receitas'!$O$12,E456='PC Receitas'!$O$13,E456='PC Receitas'!$O$14)),-I456,0))</f>
        <v>12927.7</v>
      </c>
      <c r="R456" s="153" t="e">
        <f t="shared" si="28"/>
        <v>#N/A</v>
      </c>
      <c r="S456" s="150" t="e">
        <f t="shared" si="29"/>
        <v>#N/A</v>
      </c>
      <c r="T456" s="150" t="e">
        <f t="shared" si="30"/>
        <v>#N/A</v>
      </c>
      <c r="U456" s="150" t="e">
        <f t="shared" si="31"/>
        <v>#N/A</v>
      </c>
      <c r="V456" s="154" t="e">
        <f>VLOOKUP(E456,'PC Receitas'!$O$4:$P$14,2,FALSE)</f>
        <v>#N/A</v>
      </c>
    </row>
    <row r="457" spans="3:22" ht="19.5" customHeight="1" thickTop="1" thickBot="1" x14ac:dyDescent="0.3">
      <c r="C457" s="58"/>
      <c r="D457" s="58" t="str">
        <f>IF(C457&lt;&gt;"",TEXT(C457,"00")&amp;"/06/"&amp;'Configurações Básicas'!$P$5,"")</f>
        <v/>
      </c>
      <c r="E457" s="58"/>
      <c r="F457" s="58"/>
      <c r="G457" s="58"/>
      <c r="H457" s="58"/>
      <c r="I457" s="59"/>
      <c r="J457" s="193"/>
      <c r="K457" s="60"/>
      <c r="L457" s="60"/>
      <c r="M457" s="56">
        <f>M456+IF(AND(K457="Pago",OR(E457='PC Receitas'!$O$4,E457='PC Receitas'!$O$5,E457='PC Receitas'!$O$6)),I457,IF(AND(K457="Pago",OR(E457='PC Receitas'!$O$7,E457='PC Receitas'!$O$8,E457='PC Receitas'!$O$9,E457='PC Receitas'!$O$10,E457='PC Receitas'!$O$11,E457='PC Receitas'!$O$12,E457='PC Receitas'!$O$13,E457='PC Receitas'!$O$14)),-I457,0))</f>
        <v>12927.7</v>
      </c>
      <c r="R457" s="153" t="e">
        <f t="shared" si="28"/>
        <v>#N/A</v>
      </c>
      <c r="S457" s="150" t="e">
        <f t="shared" si="29"/>
        <v>#N/A</v>
      </c>
      <c r="T457" s="150" t="e">
        <f t="shared" si="30"/>
        <v>#N/A</v>
      </c>
      <c r="U457" s="150" t="e">
        <f t="shared" si="31"/>
        <v>#N/A</v>
      </c>
      <c r="V457" s="154" t="e">
        <f>VLOOKUP(E457,'PC Receitas'!$O$4:$P$14,2,FALSE)</f>
        <v>#N/A</v>
      </c>
    </row>
    <row r="458" spans="3:22" ht="19.5" customHeight="1" thickTop="1" thickBot="1" x14ac:dyDescent="0.3">
      <c r="C458" s="58"/>
      <c r="D458" s="58" t="str">
        <f>IF(C458&lt;&gt;"",TEXT(C458,"00")&amp;"/06/"&amp;'Configurações Básicas'!$P$5,"")</f>
        <v/>
      </c>
      <c r="E458" s="58"/>
      <c r="F458" s="58"/>
      <c r="G458" s="58"/>
      <c r="H458" s="58"/>
      <c r="I458" s="59"/>
      <c r="J458" s="193"/>
      <c r="K458" s="60"/>
      <c r="L458" s="60"/>
      <c r="M458" s="56">
        <f>M457+IF(AND(K458="Pago",OR(E458='PC Receitas'!$O$4,E458='PC Receitas'!$O$5,E458='PC Receitas'!$O$6)),I458,IF(AND(K458="Pago",OR(E458='PC Receitas'!$O$7,E458='PC Receitas'!$O$8,E458='PC Receitas'!$O$9,E458='PC Receitas'!$O$10,E458='PC Receitas'!$O$11,E458='PC Receitas'!$O$12,E458='PC Receitas'!$O$13,E458='PC Receitas'!$O$14)),-I458,0))</f>
        <v>12927.7</v>
      </c>
      <c r="R458" s="153" t="e">
        <f t="shared" si="28"/>
        <v>#N/A</v>
      </c>
      <c r="S458" s="150" t="e">
        <f t="shared" si="29"/>
        <v>#N/A</v>
      </c>
      <c r="T458" s="150" t="e">
        <f t="shared" si="30"/>
        <v>#N/A</v>
      </c>
      <c r="U458" s="150" t="e">
        <f t="shared" si="31"/>
        <v>#N/A</v>
      </c>
      <c r="V458" s="154" t="e">
        <f>VLOOKUP(E458,'PC Receitas'!$O$4:$P$14,2,FALSE)</f>
        <v>#N/A</v>
      </c>
    </row>
    <row r="459" spans="3:22" ht="19.5" customHeight="1" thickTop="1" thickBot="1" x14ac:dyDescent="0.3">
      <c r="C459" s="58"/>
      <c r="D459" s="58" t="str">
        <f>IF(C459&lt;&gt;"",TEXT(C459,"00")&amp;"/06/"&amp;'Configurações Básicas'!$P$5,"")</f>
        <v/>
      </c>
      <c r="E459" s="58"/>
      <c r="F459" s="58"/>
      <c r="G459" s="58"/>
      <c r="H459" s="58"/>
      <c r="I459" s="59"/>
      <c r="J459" s="193"/>
      <c r="K459" s="60"/>
      <c r="L459" s="60"/>
      <c r="M459" s="56">
        <f>M458+IF(AND(K459="Pago",OR(E459='PC Receitas'!$O$4,E459='PC Receitas'!$O$5,E459='PC Receitas'!$O$6)),I459,IF(AND(K459="Pago",OR(E459='PC Receitas'!$O$7,E459='PC Receitas'!$O$8,E459='PC Receitas'!$O$9,E459='PC Receitas'!$O$10,E459='PC Receitas'!$O$11,E459='PC Receitas'!$O$12,E459='PC Receitas'!$O$13,E459='PC Receitas'!$O$14)),-I459,0))</f>
        <v>12927.7</v>
      </c>
      <c r="R459" s="153" t="e">
        <f t="shared" si="28"/>
        <v>#N/A</v>
      </c>
      <c r="S459" s="150" t="e">
        <f t="shared" si="29"/>
        <v>#N/A</v>
      </c>
      <c r="T459" s="150" t="e">
        <f t="shared" si="30"/>
        <v>#N/A</v>
      </c>
      <c r="U459" s="150" t="e">
        <f t="shared" si="31"/>
        <v>#N/A</v>
      </c>
      <c r="V459" s="154" t="e">
        <f>VLOOKUP(E459,'PC Receitas'!$O$4:$P$14,2,FALSE)</f>
        <v>#N/A</v>
      </c>
    </row>
    <row r="460" spans="3:22" ht="19.5" customHeight="1" thickTop="1" thickBot="1" x14ac:dyDescent="0.3">
      <c r="C460" s="58"/>
      <c r="D460" s="58" t="str">
        <f>IF(C460&lt;&gt;"",TEXT(C460,"00")&amp;"/06/"&amp;'Configurações Básicas'!$P$5,"")</f>
        <v/>
      </c>
      <c r="E460" s="58"/>
      <c r="F460" s="58"/>
      <c r="G460" s="58"/>
      <c r="H460" s="58"/>
      <c r="I460" s="59"/>
      <c r="J460" s="193"/>
      <c r="K460" s="60"/>
      <c r="L460" s="60"/>
      <c r="M460" s="56">
        <f>M459+IF(AND(K460="Pago",OR(E460='PC Receitas'!$O$4,E460='PC Receitas'!$O$5,E460='PC Receitas'!$O$6)),I460,IF(AND(K460="Pago",OR(E460='PC Receitas'!$O$7,E460='PC Receitas'!$O$8,E460='PC Receitas'!$O$9,E460='PC Receitas'!$O$10,E460='PC Receitas'!$O$11,E460='PC Receitas'!$O$12,E460='PC Receitas'!$O$13,E460='PC Receitas'!$O$14)),-I460,0))</f>
        <v>12927.7</v>
      </c>
      <c r="R460" s="153" t="e">
        <f t="shared" si="28"/>
        <v>#N/A</v>
      </c>
      <c r="S460" s="150" t="e">
        <f t="shared" si="29"/>
        <v>#N/A</v>
      </c>
      <c r="T460" s="150" t="e">
        <f t="shared" si="30"/>
        <v>#N/A</v>
      </c>
      <c r="U460" s="150" t="e">
        <f t="shared" si="31"/>
        <v>#N/A</v>
      </c>
      <c r="V460" s="154" t="e">
        <f>VLOOKUP(E460,'PC Receitas'!$O$4:$P$14,2,FALSE)</f>
        <v>#N/A</v>
      </c>
    </row>
    <row r="461" spans="3:22" ht="19.5" customHeight="1" thickTop="1" thickBot="1" x14ac:dyDescent="0.3">
      <c r="C461" s="58"/>
      <c r="D461" s="58" t="str">
        <f>IF(C461&lt;&gt;"",TEXT(C461,"00")&amp;"/06/"&amp;'Configurações Básicas'!$P$5,"")</f>
        <v/>
      </c>
      <c r="E461" s="58"/>
      <c r="F461" s="58"/>
      <c r="G461" s="58"/>
      <c r="H461" s="58"/>
      <c r="I461" s="59"/>
      <c r="J461" s="193"/>
      <c r="K461" s="60"/>
      <c r="L461" s="60"/>
      <c r="M461" s="56">
        <f>M460+IF(AND(K461="Pago",OR(E461='PC Receitas'!$O$4,E461='PC Receitas'!$O$5,E461='PC Receitas'!$O$6)),I461,IF(AND(K461="Pago",OR(E461='PC Receitas'!$O$7,E461='PC Receitas'!$O$8,E461='PC Receitas'!$O$9,E461='PC Receitas'!$O$10,E461='PC Receitas'!$O$11,E461='PC Receitas'!$O$12,E461='PC Receitas'!$O$13,E461='PC Receitas'!$O$14)),-I461,0))</f>
        <v>12927.7</v>
      </c>
      <c r="R461" s="153" t="e">
        <f t="shared" si="28"/>
        <v>#N/A</v>
      </c>
      <c r="S461" s="150" t="e">
        <f t="shared" si="29"/>
        <v>#N/A</v>
      </c>
      <c r="T461" s="150" t="e">
        <f t="shared" si="30"/>
        <v>#N/A</v>
      </c>
      <c r="U461" s="150" t="e">
        <f t="shared" si="31"/>
        <v>#N/A</v>
      </c>
      <c r="V461" s="154" t="e">
        <f>VLOOKUP(E461,'PC Receitas'!$O$4:$P$14,2,FALSE)</f>
        <v>#N/A</v>
      </c>
    </row>
    <row r="462" spans="3:22" ht="19.5" customHeight="1" thickTop="1" thickBot="1" x14ac:dyDescent="0.3">
      <c r="C462" s="58"/>
      <c r="D462" s="58" t="str">
        <f>IF(C462&lt;&gt;"",TEXT(C462,"00")&amp;"/06/"&amp;'Configurações Básicas'!$P$5,"")</f>
        <v/>
      </c>
      <c r="E462" s="58"/>
      <c r="F462" s="58"/>
      <c r="G462" s="58"/>
      <c r="H462" s="58"/>
      <c r="I462" s="59"/>
      <c r="J462" s="193"/>
      <c r="K462" s="60"/>
      <c r="L462" s="60"/>
      <c r="M462" s="56">
        <f>M461+IF(AND(K462="Pago",OR(E462='PC Receitas'!$O$4,E462='PC Receitas'!$O$5,E462='PC Receitas'!$O$6)),I462,IF(AND(K462="Pago",OR(E462='PC Receitas'!$O$7,E462='PC Receitas'!$O$8,E462='PC Receitas'!$O$9,E462='PC Receitas'!$O$10,E462='PC Receitas'!$O$11,E462='PC Receitas'!$O$12,E462='PC Receitas'!$O$13,E462='PC Receitas'!$O$14)),-I462,0))</f>
        <v>12927.7</v>
      </c>
      <c r="R462" s="153" t="e">
        <f t="shared" si="28"/>
        <v>#N/A</v>
      </c>
      <c r="S462" s="150" t="e">
        <f t="shared" si="29"/>
        <v>#N/A</v>
      </c>
      <c r="T462" s="150" t="e">
        <f t="shared" si="30"/>
        <v>#N/A</v>
      </c>
      <c r="U462" s="150" t="e">
        <f t="shared" si="31"/>
        <v>#N/A</v>
      </c>
      <c r="V462" s="154" t="e">
        <f>VLOOKUP(E462,'PC Receitas'!$O$4:$P$14,2,FALSE)</f>
        <v>#N/A</v>
      </c>
    </row>
    <row r="463" spans="3:22" ht="19.5" customHeight="1" thickTop="1" thickBot="1" x14ac:dyDescent="0.3">
      <c r="C463" s="58"/>
      <c r="D463" s="58" t="str">
        <f>IF(C463&lt;&gt;"",TEXT(C463,"00")&amp;"/06/"&amp;'Configurações Básicas'!$P$5,"")</f>
        <v/>
      </c>
      <c r="E463" s="58"/>
      <c r="F463" s="58"/>
      <c r="G463" s="58"/>
      <c r="H463" s="58"/>
      <c r="I463" s="59"/>
      <c r="J463" s="193"/>
      <c r="K463" s="60"/>
      <c r="L463" s="60"/>
      <c r="M463" s="56">
        <f>M462+IF(AND(K463="Pago",OR(E463='PC Receitas'!$O$4,E463='PC Receitas'!$O$5,E463='PC Receitas'!$O$6)),I463,IF(AND(K463="Pago",OR(E463='PC Receitas'!$O$7,E463='PC Receitas'!$O$8,E463='PC Receitas'!$O$9,E463='PC Receitas'!$O$10,E463='PC Receitas'!$O$11,E463='PC Receitas'!$O$12,E463='PC Receitas'!$O$13,E463='PC Receitas'!$O$14)),-I463,0))</f>
        <v>12927.7</v>
      </c>
      <c r="R463" s="153" t="e">
        <f t="shared" si="28"/>
        <v>#N/A</v>
      </c>
      <c r="S463" s="150" t="e">
        <f t="shared" si="29"/>
        <v>#N/A</v>
      </c>
      <c r="T463" s="150" t="e">
        <f t="shared" si="30"/>
        <v>#N/A</v>
      </c>
      <c r="U463" s="150" t="e">
        <f t="shared" si="31"/>
        <v>#N/A</v>
      </c>
      <c r="V463" s="154" t="e">
        <f>VLOOKUP(E463,'PC Receitas'!$O$4:$P$14,2,FALSE)</f>
        <v>#N/A</v>
      </c>
    </row>
    <row r="464" spans="3:22" ht="19.5" customHeight="1" thickTop="1" thickBot="1" x14ac:dyDescent="0.3">
      <c r="C464" s="58"/>
      <c r="D464" s="58" t="str">
        <f>IF(C464&lt;&gt;"",TEXT(C464,"00")&amp;"/06/"&amp;'Configurações Básicas'!$P$5,"")</f>
        <v/>
      </c>
      <c r="E464" s="58"/>
      <c r="F464" s="58"/>
      <c r="G464" s="58"/>
      <c r="H464" s="58"/>
      <c r="I464" s="59"/>
      <c r="J464" s="193"/>
      <c r="K464" s="60"/>
      <c r="L464" s="60"/>
      <c r="M464" s="56">
        <f>M463+IF(AND(K464="Pago",OR(E464='PC Receitas'!$O$4,E464='PC Receitas'!$O$5,E464='PC Receitas'!$O$6)),I464,IF(AND(K464="Pago",OR(E464='PC Receitas'!$O$7,E464='PC Receitas'!$O$8,E464='PC Receitas'!$O$9,E464='PC Receitas'!$O$10,E464='PC Receitas'!$O$11,E464='PC Receitas'!$O$12,E464='PC Receitas'!$O$13,E464='PC Receitas'!$O$14)),-I464,0))</f>
        <v>12927.7</v>
      </c>
      <c r="R464" s="153" t="e">
        <f t="shared" si="28"/>
        <v>#N/A</v>
      </c>
      <c r="S464" s="150" t="e">
        <f t="shared" si="29"/>
        <v>#N/A</v>
      </c>
      <c r="T464" s="150" t="e">
        <f t="shared" si="30"/>
        <v>#N/A</v>
      </c>
      <c r="U464" s="150" t="e">
        <f t="shared" si="31"/>
        <v>#N/A</v>
      </c>
      <c r="V464" s="154" t="e">
        <f>VLOOKUP(E464,'PC Receitas'!$O$4:$P$14,2,FALSE)</f>
        <v>#N/A</v>
      </c>
    </row>
    <row r="465" spans="3:22" ht="19.5" customHeight="1" thickTop="1" thickBot="1" x14ac:dyDescent="0.3">
      <c r="C465" s="58"/>
      <c r="D465" s="58" t="str">
        <f>IF(C465&lt;&gt;"",TEXT(C465,"00")&amp;"/06/"&amp;'Configurações Básicas'!$P$5,"")</f>
        <v/>
      </c>
      <c r="E465" s="58"/>
      <c r="F465" s="58"/>
      <c r="G465" s="58"/>
      <c r="H465" s="58"/>
      <c r="I465" s="59"/>
      <c r="J465" s="193"/>
      <c r="K465" s="60"/>
      <c r="L465" s="60"/>
      <c r="M465" s="56">
        <f>M464+IF(AND(K465="Pago",OR(E465='PC Receitas'!$O$4,E465='PC Receitas'!$O$5,E465='PC Receitas'!$O$6)),I465,IF(AND(K465="Pago",OR(E465='PC Receitas'!$O$7,E465='PC Receitas'!$O$8,E465='PC Receitas'!$O$9,E465='PC Receitas'!$O$10,E465='PC Receitas'!$O$11,E465='PC Receitas'!$O$12,E465='PC Receitas'!$O$13,E465='PC Receitas'!$O$14)),-I465,0))</f>
        <v>12927.7</v>
      </c>
      <c r="R465" s="153" t="e">
        <f t="shared" si="28"/>
        <v>#N/A</v>
      </c>
      <c r="S465" s="150" t="e">
        <f t="shared" si="29"/>
        <v>#N/A</v>
      </c>
      <c r="T465" s="150" t="e">
        <f t="shared" si="30"/>
        <v>#N/A</v>
      </c>
      <c r="U465" s="150" t="e">
        <f t="shared" si="31"/>
        <v>#N/A</v>
      </c>
      <c r="V465" s="154" t="e">
        <f>VLOOKUP(E465,'PC Receitas'!$O$4:$P$14,2,FALSE)</f>
        <v>#N/A</v>
      </c>
    </row>
    <row r="466" spans="3:22" ht="19.5" customHeight="1" thickTop="1" thickBot="1" x14ac:dyDescent="0.3">
      <c r="C466" s="58"/>
      <c r="D466" s="58" t="str">
        <f>IF(C466&lt;&gt;"",TEXT(C466,"00")&amp;"/06/"&amp;'Configurações Básicas'!$P$5,"")</f>
        <v/>
      </c>
      <c r="E466" s="58"/>
      <c r="F466" s="58"/>
      <c r="G466" s="58"/>
      <c r="H466" s="58"/>
      <c r="I466" s="59"/>
      <c r="J466" s="193"/>
      <c r="K466" s="60"/>
      <c r="L466" s="60"/>
      <c r="M466" s="56">
        <f>M465+IF(AND(K466="Pago",OR(E466='PC Receitas'!$O$4,E466='PC Receitas'!$O$5,E466='PC Receitas'!$O$6)),I466,IF(AND(K466="Pago",OR(E466='PC Receitas'!$O$7,E466='PC Receitas'!$O$8,E466='PC Receitas'!$O$9,E466='PC Receitas'!$O$10,E466='PC Receitas'!$O$11,E466='PC Receitas'!$O$12,E466='PC Receitas'!$O$13,E466='PC Receitas'!$O$14)),-I466,0))</f>
        <v>12927.7</v>
      </c>
      <c r="R466" s="153" t="e">
        <f t="shared" si="28"/>
        <v>#N/A</v>
      </c>
      <c r="S466" s="150" t="e">
        <f t="shared" si="29"/>
        <v>#N/A</v>
      </c>
      <c r="T466" s="150" t="e">
        <f t="shared" si="30"/>
        <v>#N/A</v>
      </c>
      <c r="U466" s="150" t="e">
        <f t="shared" si="31"/>
        <v>#N/A</v>
      </c>
      <c r="V466" s="154" t="e">
        <f>VLOOKUP(E466,'PC Receitas'!$O$4:$P$14,2,FALSE)</f>
        <v>#N/A</v>
      </c>
    </row>
    <row r="467" spans="3:22" ht="19.5" customHeight="1" thickTop="1" thickBot="1" x14ac:dyDescent="0.3">
      <c r="C467" s="58"/>
      <c r="D467" s="58" t="str">
        <f>IF(C467&lt;&gt;"",TEXT(C467,"00")&amp;"/06/"&amp;'Configurações Básicas'!$P$5,"")</f>
        <v/>
      </c>
      <c r="E467" s="58"/>
      <c r="F467" s="58"/>
      <c r="G467" s="58"/>
      <c r="H467" s="58"/>
      <c r="I467" s="59"/>
      <c r="J467" s="193"/>
      <c r="K467" s="60"/>
      <c r="L467" s="60"/>
      <c r="M467" s="56">
        <f>M466+IF(AND(K467="Pago",OR(E467='PC Receitas'!$O$4,E467='PC Receitas'!$O$5,E467='PC Receitas'!$O$6)),I467,IF(AND(K467="Pago",OR(E467='PC Receitas'!$O$7,E467='PC Receitas'!$O$8,E467='PC Receitas'!$O$9,E467='PC Receitas'!$O$10,E467='PC Receitas'!$O$11,E467='PC Receitas'!$O$12,E467='PC Receitas'!$O$13,E467='PC Receitas'!$O$14)),-I467,0))</f>
        <v>12927.7</v>
      </c>
      <c r="R467" s="153" t="e">
        <f t="shared" si="28"/>
        <v>#N/A</v>
      </c>
      <c r="S467" s="150" t="e">
        <f t="shared" si="29"/>
        <v>#N/A</v>
      </c>
      <c r="T467" s="150" t="e">
        <f t="shared" si="30"/>
        <v>#N/A</v>
      </c>
      <c r="U467" s="150" t="e">
        <f t="shared" si="31"/>
        <v>#N/A</v>
      </c>
      <c r="V467" s="154" t="e">
        <f>VLOOKUP(E467,'PC Receitas'!$O$4:$P$14,2,FALSE)</f>
        <v>#N/A</v>
      </c>
    </row>
    <row r="468" spans="3:22" ht="19.5" customHeight="1" thickTop="1" thickBot="1" x14ac:dyDescent="0.3">
      <c r="C468" s="58"/>
      <c r="D468" s="58" t="str">
        <f>IF(C468&lt;&gt;"",TEXT(C468,"00")&amp;"/06/"&amp;'Configurações Básicas'!$P$5,"")</f>
        <v/>
      </c>
      <c r="E468" s="58"/>
      <c r="F468" s="58"/>
      <c r="G468" s="58"/>
      <c r="H468" s="58"/>
      <c r="I468" s="59"/>
      <c r="J468" s="193"/>
      <c r="K468" s="60"/>
      <c r="L468" s="60"/>
      <c r="M468" s="56">
        <f>M467+IF(AND(K468="Pago",OR(E468='PC Receitas'!$O$4,E468='PC Receitas'!$O$5,E468='PC Receitas'!$O$6)),I468,IF(AND(K468="Pago",OR(E468='PC Receitas'!$O$7,E468='PC Receitas'!$O$8,E468='PC Receitas'!$O$9,E468='PC Receitas'!$O$10,E468='PC Receitas'!$O$11,E468='PC Receitas'!$O$12,E468='PC Receitas'!$O$13,E468='PC Receitas'!$O$14)),-I468,0))</f>
        <v>12927.7</v>
      </c>
      <c r="R468" s="153" t="e">
        <f t="shared" si="28"/>
        <v>#N/A</v>
      </c>
      <c r="S468" s="150" t="e">
        <f t="shared" si="29"/>
        <v>#N/A</v>
      </c>
      <c r="T468" s="150" t="e">
        <f t="shared" si="30"/>
        <v>#N/A</v>
      </c>
      <c r="U468" s="150" t="e">
        <f t="shared" si="31"/>
        <v>#N/A</v>
      </c>
      <c r="V468" s="154" t="e">
        <f>VLOOKUP(E468,'PC Receitas'!$O$4:$P$14,2,FALSE)</f>
        <v>#N/A</v>
      </c>
    </row>
    <row r="469" spans="3:22" ht="19.5" customHeight="1" thickTop="1" thickBot="1" x14ac:dyDescent="0.3">
      <c r="C469" s="58"/>
      <c r="D469" s="58" t="str">
        <f>IF(C469&lt;&gt;"",TEXT(C469,"00")&amp;"/06/"&amp;'Configurações Básicas'!$P$5,"")</f>
        <v/>
      </c>
      <c r="E469" s="58"/>
      <c r="F469" s="58"/>
      <c r="G469" s="58"/>
      <c r="H469" s="58"/>
      <c r="I469" s="59"/>
      <c r="J469" s="193"/>
      <c r="K469" s="60"/>
      <c r="L469" s="60"/>
      <c r="M469" s="56">
        <f>M468+IF(AND(K469="Pago",OR(E469='PC Receitas'!$O$4,E469='PC Receitas'!$O$5,E469='PC Receitas'!$O$6)),I469,IF(AND(K469="Pago",OR(E469='PC Receitas'!$O$7,E469='PC Receitas'!$O$8,E469='PC Receitas'!$O$9,E469='PC Receitas'!$O$10,E469='PC Receitas'!$O$11,E469='PC Receitas'!$O$12,E469='PC Receitas'!$O$13,E469='PC Receitas'!$O$14)),-I469,0))</f>
        <v>12927.7</v>
      </c>
      <c r="R469" s="153" t="e">
        <f t="shared" si="28"/>
        <v>#N/A</v>
      </c>
      <c r="S469" s="150" t="e">
        <f t="shared" si="29"/>
        <v>#N/A</v>
      </c>
      <c r="T469" s="150" t="e">
        <f t="shared" si="30"/>
        <v>#N/A</v>
      </c>
      <c r="U469" s="150" t="e">
        <f t="shared" si="31"/>
        <v>#N/A</v>
      </c>
      <c r="V469" s="154" t="e">
        <f>VLOOKUP(E469,'PC Receitas'!$O$4:$P$14,2,FALSE)</f>
        <v>#N/A</v>
      </c>
    </row>
    <row r="470" spans="3:22" ht="19.5" customHeight="1" thickTop="1" thickBot="1" x14ac:dyDescent="0.3">
      <c r="C470" s="58"/>
      <c r="D470" s="58" t="str">
        <f>IF(C470&lt;&gt;"",TEXT(C470,"00")&amp;"/06/"&amp;'Configurações Básicas'!$P$5,"")</f>
        <v/>
      </c>
      <c r="E470" s="58"/>
      <c r="F470" s="58"/>
      <c r="G470" s="58"/>
      <c r="H470" s="58"/>
      <c r="I470" s="59"/>
      <c r="J470" s="193"/>
      <c r="K470" s="60"/>
      <c r="L470" s="60"/>
      <c r="M470" s="56">
        <f>M469+IF(AND(K470="Pago",OR(E470='PC Receitas'!$O$4,E470='PC Receitas'!$O$5,E470='PC Receitas'!$O$6)),I470,IF(AND(K470="Pago",OR(E470='PC Receitas'!$O$7,E470='PC Receitas'!$O$8,E470='PC Receitas'!$O$9,E470='PC Receitas'!$O$10,E470='PC Receitas'!$O$11,E470='PC Receitas'!$O$12,E470='PC Receitas'!$O$13,E470='PC Receitas'!$O$14)),-I470,0))</f>
        <v>12927.7</v>
      </c>
      <c r="R470" s="153" t="e">
        <f t="shared" si="28"/>
        <v>#N/A</v>
      </c>
      <c r="S470" s="150" t="e">
        <f t="shared" si="29"/>
        <v>#N/A</v>
      </c>
      <c r="T470" s="150" t="e">
        <f t="shared" si="30"/>
        <v>#N/A</v>
      </c>
      <c r="U470" s="150" t="e">
        <f t="shared" si="31"/>
        <v>#N/A</v>
      </c>
      <c r="V470" s="154" t="e">
        <f>VLOOKUP(E470,'PC Receitas'!$O$4:$P$14,2,FALSE)</f>
        <v>#N/A</v>
      </c>
    </row>
    <row r="471" spans="3:22" ht="19.5" customHeight="1" thickTop="1" thickBot="1" x14ac:dyDescent="0.3">
      <c r="C471" s="58"/>
      <c r="D471" s="58" t="str">
        <f>IF(C471&lt;&gt;"",TEXT(C471,"00")&amp;"/06/"&amp;'Configurações Básicas'!$P$5,"")</f>
        <v/>
      </c>
      <c r="E471" s="58"/>
      <c r="F471" s="58"/>
      <c r="G471" s="58"/>
      <c r="H471" s="58"/>
      <c r="I471" s="59"/>
      <c r="J471" s="193"/>
      <c r="K471" s="60"/>
      <c r="L471" s="60"/>
      <c r="M471" s="56">
        <f>M470+IF(AND(K471="Pago",OR(E471='PC Receitas'!$O$4,E471='PC Receitas'!$O$5,E471='PC Receitas'!$O$6)),I471,IF(AND(K471="Pago",OR(E471='PC Receitas'!$O$7,E471='PC Receitas'!$O$8,E471='PC Receitas'!$O$9,E471='PC Receitas'!$O$10,E471='PC Receitas'!$O$11,E471='PC Receitas'!$O$12,E471='PC Receitas'!$O$13,E471='PC Receitas'!$O$14)),-I471,0))</f>
        <v>12927.7</v>
      </c>
      <c r="R471" s="153" t="e">
        <f t="shared" si="28"/>
        <v>#N/A</v>
      </c>
      <c r="S471" s="150" t="e">
        <f t="shared" si="29"/>
        <v>#N/A</v>
      </c>
      <c r="T471" s="150" t="e">
        <f t="shared" si="30"/>
        <v>#N/A</v>
      </c>
      <c r="U471" s="150" t="e">
        <f t="shared" si="31"/>
        <v>#N/A</v>
      </c>
      <c r="V471" s="154" t="e">
        <f>VLOOKUP(E471,'PC Receitas'!$O$4:$P$14,2,FALSE)</f>
        <v>#N/A</v>
      </c>
    </row>
    <row r="472" spans="3:22" ht="19.5" customHeight="1" thickTop="1" thickBot="1" x14ac:dyDescent="0.3">
      <c r="C472" s="58"/>
      <c r="D472" s="58" t="str">
        <f>IF(C472&lt;&gt;"",TEXT(C472,"00")&amp;"/06/"&amp;'Configurações Básicas'!$P$5,"")</f>
        <v/>
      </c>
      <c r="E472" s="58"/>
      <c r="F472" s="58"/>
      <c r="G472" s="58"/>
      <c r="H472" s="58"/>
      <c r="I472" s="59"/>
      <c r="J472" s="193"/>
      <c r="K472" s="60"/>
      <c r="L472" s="60"/>
      <c r="M472" s="56">
        <f>M471+IF(AND(K472="Pago",OR(E472='PC Receitas'!$O$4,E472='PC Receitas'!$O$5,E472='PC Receitas'!$O$6)),I472,IF(AND(K472="Pago",OR(E472='PC Receitas'!$O$7,E472='PC Receitas'!$O$8,E472='PC Receitas'!$O$9,E472='PC Receitas'!$O$10,E472='PC Receitas'!$O$11,E472='PC Receitas'!$O$12,E472='PC Receitas'!$O$13,E472='PC Receitas'!$O$14)),-I472,0))</f>
        <v>12927.7</v>
      </c>
      <c r="R472" s="153" t="e">
        <f t="shared" si="28"/>
        <v>#N/A</v>
      </c>
      <c r="S472" s="150" t="e">
        <f t="shared" si="29"/>
        <v>#N/A</v>
      </c>
      <c r="T472" s="150" t="e">
        <f t="shared" si="30"/>
        <v>#N/A</v>
      </c>
      <c r="U472" s="150" t="e">
        <f t="shared" si="31"/>
        <v>#N/A</v>
      </c>
      <c r="V472" s="154" t="e">
        <f>VLOOKUP(E472,'PC Receitas'!$O$4:$P$14,2,FALSE)</f>
        <v>#N/A</v>
      </c>
    </row>
    <row r="473" spans="3:22" ht="19.5" customHeight="1" thickTop="1" thickBot="1" x14ac:dyDescent="0.3">
      <c r="C473" s="58"/>
      <c r="D473" s="58" t="str">
        <f>IF(C473&lt;&gt;"",TEXT(C473,"00")&amp;"/06/"&amp;'Configurações Básicas'!$P$5,"")</f>
        <v/>
      </c>
      <c r="E473" s="58"/>
      <c r="F473" s="58"/>
      <c r="G473" s="58"/>
      <c r="H473" s="58"/>
      <c r="I473" s="59"/>
      <c r="J473" s="193"/>
      <c r="K473" s="60"/>
      <c r="L473" s="60"/>
      <c r="M473" s="56">
        <f>M472+IF(AND(K473="Pago",OR(E473='PC Receitas'!$O$4,E473='PC Receitas'!$O$5,E473='PC Receitas'!$O$6)),I473,IF(AND(K473="Pago",OR(E473='PC Receitas'!$O$7,E473='PC Receitas'!$O$8,E473='PC Receitas'!$O$9,E473='PC Receitas'!$O$10,E473='PC Receitas'!$O$11,E473='PC Receitas'!$O$12,E473='PC Receitas'!$O$13,E473='PC Receitas'!$O$14)),-I473,0))</f>
        <v>12927.7</v>
      </c>
      <c r="R473" s="153" t="e">
        <f t="shared" si="28"/>
        <v>#N/A</v>
      </c>
      <c r="S473" s="150" t="e">
        <f t="shared" si="29"/>
        <v>#N/A</v>
      </c>
      <c r="T473" s="150" t="e">
        <f t="shared" si="30"/>
        <v>#N/A</v>
      </c>
      <c r="U473" s="150" t="e">
        <f t="shared" si="31"/>
        <v>#N/A</v>
      </c>
      <c r="V473" s="154" t="e">
        <f>VLOOKUP(E473,'PC Receitas'!$O$4:$P$14,2,FALSE)</f>
        <v>#N/A</v>
      </c>
    </row>
    <row r="474" spans="3:22" ht="19.5" customHeight="1" thickTop="1" thickBot="1" x14ac:dyDescent="0.3">
      <c r="C474" s="58"/>
      <c r="D474" s="58" t="str">
        <f>IF(C474&lt;&gt;"",TEXT(C474,"00")&amp;"/06/"&amp;'Configurações Básicas'!$P$5,"")</f>
        <v/>
      </c>
      <c r="E474" s="58"/>
      <c r="F474" s="58"/>
      <c r="G474" s="58"/>
      <c r="H474" s="58"/>
      <c r="I474" s="59"/>
      <c r="J474" s="193"/>
      <c r="K474" s="60"/>
      <c r="L474" s="60"/>
      <c r="M474" s="56">
        <f>M473+IF(AND(K474="Pago",OR(E474='PC Receitas'!$O$4,E474='PC Receitas'!$O$5,E474='PC Receitas'!$O$6)),I474,IF(AND(K474="Pago",OR(E474='PC Receitas'!$O$7,E474='PC Receitas'!$O$8,E474='PC Receitas'!$O$9,E474='PC Receitas'!$O$10,E474='PC Receitas'!$O$11,E474='PC Receitas'!$O$12,E474='PC Receitas'!$O$13,E474='PC Receitas'!$O$14)),-I474,0))</f>
        <v>12927.7</v>
      </c>
      <c r="R474" s="153" t="e">
        <f t="shared" si="28"/>
        <v>#N/A</v>
      </c>
      <c r="S474" s="150" t="e">
        <f t="shared" si="29"/>
        <v>#N/A</v>
      </c>
      <c r="T474" s="150" t="e">
        <f t="shared" si="30"/>
        <v>#N/A</v>
      </c>
      <c r="U474" s="150" t="e">
        <f t="shared" si="31"/>
        <v>#N/A</v>
      </c>
      <c r="V474" s="154" t="e">
        <f>VLOOKUP(E474,'PC Receitas'!$O$4:$P$14,2,FALSE)</f>
        <v>#N/A</v>
      </c>
    </row>
    <row r="475" spans="3:22" ht="19.5" customHeight="1" thickTop="1" thickBot="1" x14ac:dyDescent="0.3">
      <c r="C475" s="58"/>
      <c r="D475" s="58" t="str">
        <f>IF(C475&lt;&gt;"",TEXT(C475,"00")&amp;"/06/"&amp;'Configurações Básicas'!$P$5,"")</f>
        <v/>
      </c>
      <c r="E475" s="58"/>
      <c r="F475" s="58"/>
      <c r="G475" s="58"/>
      <c r="H475" s="58"/>
      <c r="I475" s="59"/>
      <c r="J475" s="193"/>
      <c r="K475" s="60"/>
      <c r="L475" s="60"/>
      <c r="M475" s="56">
        <f>M474+IF(AND(K475="Pago",OR(E475='PC Receitas'!$O$4,E475='PC Receitas'!$O$5,E475='PC Receitas'!$O$6)),I475,IF(AND(K475="Pago",OR(E475='PC Receitas'!$O$7,E475='PC Receitas'!$O$8,E475='PC Receitas'!$O$9,E475='PC Receitas'!$O$10,E475='PC Receitas'!$O$11,E475='PC Receitas'!$O$12,E475='PC Receitas'!$O$13,E475='PC Receitas'!$O$14)),-I475,0))</f>
        <v>12927.7</v>
      </c>
      <c r="R475" s="153" t="e">
        <f t="shared" si="28"/>
        <v>#N/A</v>
      </c>
      <c r="S475" s="150" t="e">
        <f t="shared" si="29"/>
        <v>#N/A</v>
      </c>
      <c r="T475" s="150" t="e">
        <f t="shared" si="30"/>
        <v>#N/A</v>
      </c>
      <c r="U475" s="150" t="e">
        <f t="shared" si="31"/>
        <v>#N/A</v>
      </c>
      <c r="V475" s="154" t="e">
        <f>VLOOKUP(E475,'PC Receitas'!$O$4:$P$14,2,FALSE)</f>
        <v>#N/A</v>
      </c>
    </row>
    <row r="476" spans="3:22" ht="19.5" customHeight="1" thickTop="1" thickBot="1" x14ac:dyDescent="0.3">
      <c r="C476" s="58"/>
      <c r="D476" s="58" t="str">
        <f>IF(C476&lt;&gt;"",TEXT(C476,"00")&amp;"/06/"&amp;'Configurações Básicas'!$P$5,"")</f>
        <v/>
      </c>
      <c r="E476" s="58"/>
      <c r="F476" s="58"/>
      <c r="G476" s="58"/>
      <c r="H476" s="58"/>
      <c r="I476" s="59"/>
      <c r="J476" s="193"/>
      <c r="K476" s="60"/>
      <c r="L476" s="60"/>
      <c r="M476" s="56">
        <f>M475+IF(AND(K476="Pago",OR(E476='PC Receitas'!$O$4,E476='PC Receitas'!$O$5,E476='PC Receitas'!$O$6)),I476,IF(AND(K476="Pago",OR(E476='PC Receitas'!$O$7,E476='PC Receitas'!$O$8,E476='PC Receitas'!$O$9,E476='PC Receitas'!$O$10,E476='PC Receitas'!$O$11,E476='PC Receitas'!$O$12,E476='PC Receitas'!$O$13,E476='PC Receitas'!$O$14)),-I476,0))</f>
        <v>12927.7</v>
      </c>
      <c r="R476" s="153" t="e">
        <f t="shared" si="28"/>
        <v>#N/A</v>
      </c>
      <c r="S476" s="150" t="e">
        <f t="shared" si="29"/>
        <v>#N/A</v>
      </c>
      <c r="T476" s="150" t="e">
        <f t="shared" si="30"/>
        <v>#N/A</v>
      </c>
      <c r="U476" s="150" t="e">
        <f t="shared" si="31"/>
        <v>#N/A</v>
      </c>
      <c r="V476" s="154" t="e">
        <f>VLOOKUP(E476,'PC Receitas'!$O$4:$P$14,2,FALSE)</f>
        <v>#N/A</v>
      </c>
    </row>
    <row r="477" spans="3:22" ht="19.5" customHeight="1" thickTop="1" thickBot="1" x14ac:dyDescent="0.3">
      <c r="C477" s="58"/>
      <c r="D477" s="58" t="str">
        <f>IF(C477&lt;&gt;"",TEXT(C477,"00")&amp;"/06/"&amp;'Configurações Básicas'!$P$5,"")</f>
        <v/>
      </c>
      <c r="E477" s="58"/>
      <c r="F477" s="58"/>
      <c r="G477" s="58"/>
      <c r="H477" s="58"/>
      <c r="I477" s="59"/>
      <c r="J477" s="193"/>
      <c r="K477" s="60"/>
      <c r="L477" s="60"/>
      <c r="M477" s="56">
        <f>M476+IF(AND(K477="Pago",OR(E477='PC Receitas'!$O$4,E477='PC Receitas'!$O$5,E477='PC Receitas'!$O$6)),I477,IF(AND(K477="Pago",OR(E477='PC Receitas'!$O$7,E477='PC Receitas'!$O$8,E477='PC Receitas'!$O$9,E477='PC Receitas'!$O$10,E477='PC Receitas'!$O$11,E477='PC Receitas'!$O$12,E477='PC Receitas'!$O$13,E477='PC Receitas'!$O$14)),-I477,0))</f>
        <v>12927.7</v>
      </c>
      <c r="R477" s="153" t="e">
        <f t="shared" si="28"/>
        <v>#N/A</v>
      </c>
      <c r="S477" s="150" t="e">
        <f t="shared" si="29"/>
        <v>#N/A</v>
      </c>
      <c r="T477" s="150" t="e">
        <f t="shared" si="30"/>
        <v>#N/A</v>
      </c>
      <c r="U477" s="150" t="e">
        <f t="shared" si="31"/>
        <v>#N/A</v>
      </c>
      <c r="V477" s="154" t="e">
        <f>VLOOKUP(E477,'PC Receitas'!$O$4:$P$14,2,FALSE)</f>
        <v>#N/A</v>
      </c>
    </row>
    <row r="478" spans="3:22" ht="19.5" customHeight="1" thickTop="1" thickBot="1" x14ac:dyDescent="0.3">
      <c r="C478" s="58"/>
      <c r="D478" s="58" t="str">
        <f>IF(C478&lt;&gt;"",TEXT(C478,"00")&amp;"/06/"&amp;'Configurações Básicas'!$P$5,"")</f>
        <v/>
      </c>
      <c r="E478" s="58"/>
      <c r="F478" s="58"/>
      <c r="G478" s="58"/>
      <c r="H478" s="58"/>
      <c r="I478" s="59"/>
      <c r="J478" s="193"/>
      <c r="K478" s="60"/>
      <c r="L478" s="60"/>
      <c r="M478" s="56">
        <f>M477+IF(AND(K478="Pago",OR(E478='PC Receitas'!$O$4,E478='PC Receitas'!$O$5,E478='PC Receitas'!$O$6)),I478,IF(AND(K478="Pago",OR(E478='PC Receitas'!$O$7,E478='PC Receitas'!$O$8,E478='PC Receitas'!$O$9,E478='PC Receitas'!$O$10,E478='PC Receitas'!$O$11,E478='PC Receitas'!$O$12,E478='PC Receitas'!$O$13,E478='PC Receitas'!$O$14)),-I478,0))</f>
        <v>12927.7</v>
      </c>
      <c r="R478" s="153" t="e">
        <f t="shared" si="28"/>
        <v>#N/A</v>
      </c>
      <c r="S478" s="150" t="e">
        <f t="shared" si="29"/>
        <v>#N/A</v>
      </c>
      <c r="T478" s="150" t="e">
        <f t="shared" si="30"/>
        <v>#N/A</v>
      </c>
      <c r="U478" s="150" t="e">
        <f t="shared" si="31"/>
        <v>#N/A</v>
      </c>
      <c r="V478" s="154" t="e">
        <f>VLOOKUP(E478,'PC Receitas'!$O$4:$P$14,2,FALSE)</f>
        <v>#N/A</v>
      </c>
    </row>
    <row r="479" spans="3:22" ht="19.5" customHeight="1" thickTop="1" thickBot="1" x14ac:dyDescent="0.3">
      <c r="C479" s="58"/>
      <c r="D479" s="58" t="str">
        <f>IF(C479&lt;&gt;"",TEXT(C479,"00")&amp;"/06/"&amp;'Configurações Básicas'!$P$5,"")</f>
        <v/>
      </c>
      <c r="E479" s="58"/>
      <c r="F479" s="58"/>
      <c r="G479" s="58"/>
      <c r="H479" s="58"/>
      <c r="I479" s="59"/>
      <c r="J479" s="193"/>
      <c r="K479" s="60"/>
      <c r="L479" s="60"/>
      <c r="M479" s="56">
        <f>M478+IF(AND(K479="Pago",OR(E479='PC Receitas'!$O$4,E479='PC Receitas'!$O$5,E479='PC Receitas'!$O$6)),I479,IF(AND(K479="Pago",OR(E479='PC Receitas'!$O$7,E479='PC Receitas'!$O$8,E479='PC Receitas'!$O$9,E479='PC Receitas'!$O$10,E479='PC Receitas'!$O$11,E479='PC Receitas'!$O$12,E479='PC Receitas'!$O$13,E479='PC Receitas'!$O$14)),-I479,0))</f>
        <v>12927.7</v>
      </c>
      <c r="R479" s="153" t="e">
        <f t="shared" si="28"/>
        <v>#N/A</v>
      </c>
      <c r="S479" s="150" t="e">
        <f t="shared" si="29"/>
        <v>#N/A</v>
      </c>
      <c r="T479" s="150" t="e">
        <f t="shared" si="30"/>
        <v>#N/A</v>
      </c>
      <c r="U479" s="150" t="e">
        <f t="shared" si="31"/>
        <v>#N/A</v>
      </c>
      <c r="V479" s="154" t="e">
        <f>VLOOKUP(E479,'PC Receitas'!$O$4:$P$14,2,FALSE)</f>
        <v>#N/A</v>
      </c>
    </row>
    <row r="480" spans="3:22" ht="19.5" customHeight="1" thickTop="1" thickBot="1" x14ac:dyDescent="0.3">
      <c r="C480" s="58"/>
      <c r="D480" s="58" t="str">
        <f>IF(C480&lt;&gt;"",TEXT(C480,"00")&amp;"/06/"&amp;'Configurações Básicas'!$P$5,"")</f>
        <v/>
      </c>
      <c r="E480" s="58"/>
      <c r="F480" s="58"/>
      <c r="G480" s="58"/>
      <c r="H480" s="58"/>
      <c r="I480" s="59"/>
      <c r="J480" s="193"/>
      <c r="K480" s="60"/>
      <c r="L480" s="60"/>
      <c r="M480" s="56">
        <f>M479+IF(AND(K480="Pago",OR(E480='PC Receitas'!$O$4,E480='PC Receitas'!$O$5,E480='PC Receitas'!$O$6)),I480,IF(AND(K480="Pago",OR(E480='PC Receitas'!$O$7,E480='PC Receitas'!$O$8,E480='PC Receitas'!$O$9,E480='PC Receitas'!$O$10,E480='PC Receitas'!$O$11,E480='PC Receitas'!$O$12,E480='PC Receitas'!$O$13,E480='PC Receitas'!$O$14)),-I480,0))</f>
        <v>12927.7</v>
      </c>
      <c r="R480" s="153" t="e">
        <f t="shared" si="28"/>
        <v>#N/A</v>
      </c>
      <c r="S480" s="150" t="e">
        <f t="shared" si="29"/>
        <v>#N/A</v>
      </c>
      <c r="T480" s="150" t="e">
        <f t="shared" si="30"/>
        <v>#N/A</v>
      </c>
      <c r="U480" s="150" t="e">
        <f t="shared" si="31"/>
        <v>#N/A</v>
      </c>
      <c r="V480" s="154" t="e">
        <f>VLOOKUP(E480,'PC Receitas'!$O$4:$P$14,2,FALSE)</f>
        <v>#N/A</v>
      </c>
    </row>
    <row r="481" spans="3:22" ht="19.5" customHeight="1" thickTop="1" thickBot="1" x14ac:dyDescent="0.3">
      <c r="C481" s="58"/>
      <c r="D481" s="58" t="str">
        <f>IF(C481&lt;&gt;"",TEXT(C481,"00")&amp;"/06/"&amp;'Configurações Básicas'!$P$5,"")</f>
        <v/>
      </c>
      <c r="E481" s="58"/>
      <c r="F481" s="58"/>
      <c r="G481" s="58"/>
      <c r="H481" s="58"/>
      <c r="I481" s="59"/>
      <c r="J481" s="193"/>
      <c r="K481" s="60"/>
      <c r="L481" s="60"/>
      <c r="M481" s="56">
        <f>M480+IF(AND(K481="Pago",OR(E481='PC Receitas'!$O$4,E481='PC Receitas'!$O$5,E481='PC Receitas'!$O$6)),I481,IF(AND(K481="Pago",OR(E481='PC Receitas'!$O$7,E481='PC Receitas'!$O$8,E481='PC Receitas'!$O$9,E481='PC Receitas'!$O$10,E481='PC Receitas'!$O$11,E481='PC Receitas'!$O$12,E481='PC Receitas'!$O$13,E481='PC Receitas'!$O$14)),-I481,0))</f>
        <v>12927.7</v>
      </c>
      <c r="R481" s="153" t="e">
        <f t="shared" si="28"/>
        <v>#N/A</v>
      </c>
      <c r="S481" s="150" t="e">
        <f t="shared" si="29"/>
        <v>#N/A</v>
      </c>
      <c r="T481" s="150" t="e">
        <f t="shared" si="30"/>
        <v>#N/A</v>
      </c>
      <c r="U481" s="150" t="e">
        <f t="shared" si="31"/>
        <v>#N/A</v>
      </c>
      <c r="V481" s="154" t="e">
        <f>VLOOKUP(E481,'PC Receitas'!$O$4:$P$14,2,FALSE)</f>
        <v>#N/A</v>
      </c>
    </row>
    <row r="482" spans="3:22" ht="19.5" customHeight="1" thickTop="1" thickBot="1" x14ac:dyDescent="0.3">
      <c r="C482" s="58"/>
      <c r="D482" s="58" t="str">
        <f>IF(C482&lt;&gt;"",TEXT(C482,"00")&amp;"/06/"&amp;'Configurações Básicas'!$P$5,"")</f>
        <v/>
      </c>
      <c r="E482" s="58"/>
      <c r="F482" s="58"/>
      <c r="G482" s="58"/>
      <c r="H482" s="58"/>
      <c r="I482" s="59"/>
      <c r="J482" s="193"/>
      <c r="K482" s="60"/>
      <c r="L482" s="60"/>
      <c r="M482" s="56">
        <f>M481+IF(AND(K482="Pago",OR(E482='PC Receitas'!$O$4,E482='PC Receitas'!$O$5,E482='PC Receitas'!$O$6)),I482,IF(AND(K482="Pago",OR(E482='PC Receitas'!$O$7,E482='PC Receitas'!$O$8,E482='PC Receitas'!$O$9,E482='PC Receitas'!$O$10,E482='PC Receitas'!$O$11,E482='PC Receitas'!$O$12,E482='PC Receitas'!$O$13,E482='PC Receitas'!$O$14)),-I482,0))</f>
        <v>12927.7</v>
      </c>
      <c r="R482" s="153" t="e">
        <f t="shared" si="28"/>
        <v>#N/A</v>
      </c>
      <c r="S482" s="150" t="e">
        <f t="shared" si="29"/>
        <v>#N/A</v>
      </c>
      <c r="T482" s="150" t="e">
        <f t="shared" si="30"/>
        <v>#N/A</v>
      </c>
      <c r="U482" s="150" t="e">
        <f t="shared" si="31"/>
        <v>#N/A</v>
      </c>
      <c r="V482" s="154" t="e">
        <f>VLOOKUP(E482,'PC Receitas'!$O$4:$P$14,2,FALSE)</f>
        <v>#N/A</v>
      </c>
    </row>
    <row r="483" spans="3:22" ht="19.5" customHeight="1" thickTop="1" thickBot="1" x14ac:dyDescent="0.3">
      <c r="C483" s="58"/>
      <c r="D483" s="58" t="str">
        <f>IF(C483&lt;&gt;"",TEXT(C483,"00")&amp;"/06/"&amp;'Configurações Básicas'!$P$5,"")</f>
        <v/>
      </c>
      <c r="E483" s="58"/>
      <c r="F483" s="58"/>
      <c r="G483" s="58"/>
      <c r="H483" s="58"/>
      <c r="I483" s="59"/>
      <c r="J483" s="193"/>
      <c r="K483" s="60"/>
      <c r="L483" s="60"/>
      <c r="M483" s="56">
        <f>M482+IF(AND(K483="Pago",OR(E483='PC Receitas'!$O$4,E483='PC Receitas'!$O$5,E483='PC Receitas'!$O$6)),I483,IF(AND(K483="Pago",OR(E483='PC Receitas'!$O$7,E483='PC Receitas'!$O$8,E483='PC Receitas'!$O$9,E483='PC Receitas'!$O$10,E483='PC Receitas'!$O$11,E483='PC Receitas'!$O$12,E483='PC Receitas'!$O$13,E483='PC Receitas'!$O$14)),-I483,0))</f>
        <v>12927.7</v>
      </c>
      <c r="R483" s="153" t="e">
        <f t="shared" si="28"/>
        <v>#N/A</v>
      </c>
      <c r="S483" s="150" t="e">
        <f t="shared" si="29"/>
        <v>#N/A</v>
      </c>
      <c r="T483" s="150" t="e">
        <f t="shared" si="30"/>
        <v>#N/A</v>
      </c>
      <c r="U483" s="150" t="e">
        <f t="shared" si="31"/>
        <v>#N/A</v>
      </c>
      <c r="V483" s="154" t="e">
        <f>VLOOKUP(E483,'PC Receitas'!$O$4:$P$14,2,FALSE)</f>
        <v>#N/A</v>
      </c>
    </row>
    <row r="484" spans="3:22" ht="19.5" customHeight="1" thickTop="1" thickBot="1" x14ac:dyDescent="0.3">
      <c r="C484" s="58"/>
      <c r="D484" s="58" t="str">
        <f>IF(C484&lt;&gt;"",TEXT(C484,"00")&amp;"/06/"&amp;'Configurações Básicas'!$P$5,"")</f>
        <v/>
      </c>
      <c r="E484" s="58"/>
      <c r="F484" s="58"/>
      <c r="G484" s="58"/>
      <c r="H484" s="58"/>
      <c r="I484" s="59"/>
      <c r="J484" s="193"/>
      <c r="K484" s="60"/>
      <c r="L484" s="60"/>
      <c r="M484" s="56">
        <f>M483+IF(AND(K484="Pago",OR(E484='PC Receitas'!$O$4,E484='PC Receitas'!$O$5,E484='PC Receitas'!$O$6)),I484,IF(AND(K484="Pago",OR(E484='PC Receitas'!$O$7,E484='PC Receitas'!$O$8,E484='PC Receitas'!$O$9,E484='PC Receitas'!$O$10,E484='PC Receitas'!$O$11,E484='PC Receitas'!$O$12,E484='PC Receitas'!$O$13,E484='PC Receitas'!$O$14)),-I484,0))</f>
        <v>12927.7</v>
      </c>
      <c r="R484" s="153" t="e">
        <f t="shared" si="28"/>
        <v>#N/A</v>
      </c>
      <c r="S484" s="150" t="e">
        <f t="shared" si="29"/>
        <v>#N/A</v>
      </c>
      <c r="T484" s="150" t="e">
        <f t="shared" si="30"/>
        <v>#N/A</v>
      </c>
      <c r="U484" s="150" t="e">
        <f t="shared" si="31"/>
        <v>#N/A</v>
      </c>
      <c r="V484" s="154" t="e">
        <f>VLOOKUP(E484,'PC Receitas'!$O$4:$P$14,2,FALSE)</f>
        <v>#N/A</v>
      </c>
    </row>
    <row r="485" spans="3:22" ht="19.5" customHeight="1" thickTop="1" thickBot="1" x14ac:dyDescent="0.3">
      <c r="C485" s="58"/>
      <c r="D485" s="58" t="str">
        <f>IF(C485&lt;&gt;"",TEXT(C485,"00")&amp;"/06/"&amp;'Configurações Básicas'!$P$5,"")</f>
        <v/>
      </c>
      <c r="E485" s="58"/>
      <c r="F485" s="58"/>
      <c r="G485" s="58"/>
      <c r="H485" s="58"/>
      <c r="I485" s="59"/>
      <c r="J485" s="193"/>
      <c r="K485" s="60"/>
      <c r="L485" s="60"/>
      <c r="M485" s="56">
        <f>M484+IF(AND(K485="Pago",OR(E485='PC Receitas'!$O$4,E485='PC Receitas'!$O$5,E485='PC Receitas'!$O$6)),I485,IF(AND(K485="Pago",OR(E485='PC Receitas'!$O$7,E485='PC Receitas'!$O$8,E485='PC Receitas'!$O$9,E485='PC Receitas'!$O$10,E485='PC Receitas'!$O$11,E485='PC Receitas'!$O$12,E485='PC Receitas'!$O$13,E485='PC Receitas'!$O$14)),-I485,0))</f>
        <v>12927.7</v>
      </c>
      <c r="R485" s="153" t="e">
        <f t="shared" si="28"/>
        <v>#N/A</v>
      </c>
      <c r="S485" s="150" t="e">
        <f t="shared" si="29"/>
        <v>#N/A</v>
      </c>
      <c r="T485" s="150" t="e">
        <f t="shared" si="30"/>
        <v>#N/A</v>
      </c>
      <c r="U485" s="150" t="e">
        <f t="shared" si="31"/>
        <v>#N/A</v>
      </c>
      <c r="V485" s="154" t="e">
        <f>VLOOKUP(E485,'PC Receitas'!$O$4:$P$14,2,FALSE)</f>
        <v>#N/A</v>
      </c>
    </row>
    <row r="486" spans="3:22" ht="19.5" customHeight="1" thickTop="1" thickBot="1" x14ac:dyDescent="0.3">
      <c r="C486" s="58"/>
      <c r="D486" s="58" t="str">
        <f>IF(C486&lt;&gt;"",TEXT(C486,"00")&amp;"/06/"&amp;'Configurações Básicas'!$P$5,"")</f>
        <v/>
      </c>
      <c r="E486" s="58"/>
      <c r="F486" s="58"/>
      <c r="G486" s="58"/>
      <c r="H486" s="58"/>
      <c r="I486" s="59"/>
      <c r="J486" s="193"/>
      <c r="K486" s="60"/>
      <c r="L486" s="60"/>
      <c r="M486" s="56">
        <f>M485+IF(AND(K486="Pago",OR(E486='PC Receitas'!$O$4,E486='PC Receitas'!$O$5,E486='PC Receitas'!$O$6)),I486,IF(AND(K486="Pago",OR(E486='PC Receitas'!$O$7,E486='PC Receitas'!$O$8,E486='PC Receitas'!$O$9,E486='PC Receitas'!$O$10,E486='PC Receitas'!$O$11,E486='PC Receitas'!$O$12,E486='PC Receitas'!$O$13,E486='PC Receitas'!$O$14)),-I486,0))</f>
        <v>12927.7</v>
      </c>
      <c r="R486" s="153" t="e">
        <f t="shared" si="28"/>
        <v>#N/A</v>
      </c>
      <c r="S486" s="150" t="e">
        <f t="shared" si="29"/>
        <v>#N/A</v>
      </c>
      <c r="T486" s="150" t="e">
        <f t="shared" si="30"/>
        <v>#N/A</v>
      </c>
      <c r="U486" s="150" t="e">
        <f t="shared" si="31"/>
        <v>#N/A</v>
      </c>
      <c r="V486" s="154" t="e">
        <f>VLOOKUP(E486,'PC Receitas'!$O$4:$P$14,2,FALSE)</f>
        <v>#N/A</v>
      </c>
    </row>
    <row r="487" spans="3:22" ht="19.5" customHeight="1" thickTop="1" thickBot="1" x14ac:dyDescent="0.3">
      <c r="C487" s="58"/>
      <c r="D487" s="58" t="str">
        <f>IF(C487&lt;&gt;"",TEXT(C487,"00")&amp;"/06/"&amp;'Configurações Básicas'!$P$5,"")</f>
        <v/>
      </c>
      <c r="E487" s="58"/>
      <c r="F487" s="58"/>
      <c r="G487" s="58"/>
      <c r="H487" s="58"/>
      <c r="I487" s="59"/>
      <c r="J487" s="193"/>
      <c r="K487" s="60"/>
      <c r="L487" s="60"/>
      <c r="M487" s="56">
        <f>M486+IF(AND(K487="Pago",OR(E487='PC Receitas'!$O$4,E487='PC Receitas'!$O$5,E487='PC Receitas'!$O$6)),I487,IF(AND(K487="Pago",OR(E487='PC Receitas'!$O$7,E487='PC Receitas'!$O$8,E487='PC Receitas'!$O$9,E487='PC Receitas'!$O$10,E487='PC Receitas'!$O$11,E487='PC Receitas'!$O$12,E487='PC Receitas'!$O$13,E487='PC Receitas'!$O$14)),-I487,0))</f>
        <v>12927.7</v>
      </c>
      <c r="R487" s="153" t="e">
        <f t="shared" si="28"/>
        <v>#N/A</v>
      </c>
      <c r="S487" s="150" t="e">
        <f t="shared" si="29"/>
        <v>#N/A</v>
      </c>
      <c r="T487" s="150" t="e">
        <f t="shared" si="30"/>
        <v>#N/A</v>
      </c>
      <c r="U487" s="150" t="e">
        <f t="shared" si="31"/>
        <v>#N/A</v>
      </c>
      <c r="V487" s="154" t="e">
        <f>VLOOKUP(E487,'PC Receitas'!$O$4:$P$14,2,FALSE)</f>
        <v>#N/A</v>
      </c>
    </row>
    <row r="488" spans="3:22" ht="19.5" customHeight="1" thickTop="1" thickBot="1" x14ac:dyDescent="0.3">
      <c r="C488" s="58"/>
      <c r="D488" s="58" t="str">
        <f>IF(C488&lt;&gt;"",TEXT(C488,"00")&amp;"/06/"&amp;'Configurações Básicas'!$P$5,"")</f>
        <v/>
      </c>
      <c r="E488" s="58"/>
      <c r="F488" s="58"/>
      <c r="G488" s="58"/>
      <c r="H488" s="58"/>
      <c r="I488" s="59"/>
      <c r="J488" s="193"/>
      <c r="K488" s="60"/>
      <c r="L488" s="60"/>
      <c r="M488" s="56">
        <f>M487+IF(AND(K488="Pago",OR(E488='PC Receitas'!$O$4,E488='PC Receitas'!$O$5,E488='PC Receitas'!$O$6)),I488,IF(AND(K488="Pago",OR(E488='PC Receitas'!$O$7,E488='PC Receitas'!$O$8,E488='PC Receitas'!$O$9,E488='PC Receitas'!$O$10,E488='PC Receitas'!$O$11,E488='PC Receitas'!$O$12,E488='PC Receitas'!$O$13,E488='PC Receitas'!$O$14)),-I488,0))</f>
        <v>12927.7</v>
      </c>
      <c r="R488" s="153" t="e">
        <f t="shared" si="28"/>
        <v>#N/A</v>
      </c>
      <c r="S488" s="150" t="e">
        <f t="shared" si="29"/>
        <v>#N/A</v>
      </c>
      <c r="T488" s="150" t="e">
        <f t="shared" si="30"/>
        <v>#N/A</v>
      </c>
      <c r="U488" s="150" t="e">
        <f t="shared" si="31"/>
        <v>#N/A</v>
      </c>
      <c r="V488" s="154" t="e">
        <f>VLOOKUP(E488,'PC Receitas'!$O$4:$P$14,2,FALSE)</f>
        <v>#N/A</v>
      </c>
    </row>
    <row r="489" spans="3:22" ht="19.5" customHeight="1" thickTop="1" thickBot="1" x14ac:dyDescent="0.3">
      <c r="C489" s="58"/>
      <c r="D489" s="58" t="str">
        <f>IF(C489&lt;&gt;"",TEXT(C489,"00")&amp;"/06/"&amp;'Configurações Básicas'!$P$5,"")</f>
        <v/>
      </c>
      <c r="E489" s="58"/>
      <c r="F489" s="58"/>
      <c r="G489" s="58"/>
      <c r="H489" s="58"/>
      <c r="I489" s="59"/>
      <c r="J489" s="193"/>
      <c r="K489" s="60"/>
      <c r="L489" s="60"/>
      <c r="M489" s="56">
        <f>M488+IF(AND(K489="Pago",OR(E489='PC Receitas'!$O$4,E489='PC Receitas'!$O$5,E489='PC Receitas'!$O$6)),I489,IF(AND(K489="Pago",OR(E489='PC Receitas'!$O$7,E489='PC Receitas'!$O$8,E489='PC Receitas'!$O$9,E489='PC Receitas'!$O$10,E489='PC Receitas'!$O$11,E489='PC Receitas'!$O$12,E489='PC Receitas'!$O$13,E489='PC Receitas'!$O$14)),-I489,0))</f>
        <v>12927.7</v>
      </c>
      <c r="R489" s="153" t="e">
        <f t="shared" si="28"/>
        <v>#N/A</v>
      </c>
      <c r="S489" s="150" t="e">
        <f t="shared" si="29"/>
        <v>#N/A</v>
      </c>
      <c r="T489" s="150" t="e">
        <f t="shared" si="30"/>
        <v>#N/A</v>
      </c>
      <c r="U489" s="150" t="e">
        <f t="shared" si="31"/>
        <v>#N/A</v>
      </c>
      <c r="V489" s="154" t="e">
        <f>VLOOKUP(E489,'PC Receitas'!$O$4:$P$14,2,FALSE)</f>
        <v>#N/A</v>
      </c>
    </row>
    <row r="490" spans="3:22" ht="19.5" customHeight="1" thickTop="1" thickBot="1" x14ac:dyDescent="0.3">
      <c r="C490" s="58"/>
      <c r="D490" s="58" t="str">
        <f>IF(C490&lt;&gt;"",TEXT(C490,"00")&amp;"/06/"&amp;'Configurações Básicas'!$P$5,"")</f>
        <v/>
      </c>
      <c r="E490" s="58"/>
      <c r="F490" s="58"/>
      <c r="G490" s="58"/>
      <c r="H490" s="58"/>
      <c r="I490" s="59"/>
      <c r="J490" s="193"/>
      <c r="K490" s="60"/>
      <c r="L490" s="60"/>
      <c r="M490" s="56">
        <f>M489+IF(AND(K490="Pago",OR(E490='PC Receitas'!$O$4,E490='PC Receitas'!$O$5,E490='PC Receitas'!$O$6)),I490,IF(AND(K490="Pago",OR(E490='PC Receitas'!$O$7,E490='PC Receitas'!$O$8,E490='PC Receitas'!$O$9,E490='PC Receitas'!$O$10,E490='PC Receitas'!$O$11,E490='PC Receitas'!$O$12,E490='PC Receitas'!$O$13,E490='PC Receitas'!$O$14)),-I490,0))</f>
        <v>12927.7</v>
      </c>
      <c r="R490" s="153" t="e">
        <f t="shared" si="28"/>
        <v>#N/A</v>
      </c>
      <c r="S490" s="150" t="e">
        <f t="shared" si="29"/>
        <v>#N/A</v>
      </c>
      <c r="T490" s="150" t="e">
        <f t="shared" si="30"/>
        <v>#N/A</v>
      </c>
      <c r="U490" s="150" t="e">
        <f t="shared" si="31"/>
        <v>#N/A</v>
      </c>
      <c r="V490" s="154" t="e">
        <f>VLOOKUP(E490,'PC Receitas'!$O$4:$P$14,2,FALSE)</f>
        <v>#N/A</v>
      </c>
    </row>
    <row r="491" spans="3:22" ht="19.5" customHeight="1" thickTop="1" thickBot="1" x14ac:dyDescent="0.3">
      <c r="C491" s="58"/>
      <c r="D491" s="58" t="str">
        <f>IF(C491&lt;&gt;"",TEXT(C491,"00")&amp;"/06/"&amp;'Configurações Básicas'!$P$5,"")</f>
        <v/>
      </c>
      <c r="E491" s="58"/>
      <c r="F491" s="58"/>
      <c r="G491" s="58"/>
      <c r="H491" s="58"/>
      <c r="I491" s="59"/>
      <c r="J491" s="193"/>
      <c r="K491" s="60"/>
      <c r="L491" s="60"/>
      <c r="M491" s="56">
        <f>M490+IF(AND(K491="Pago",OR(E491='PC Receitas'!$O$4,E491='PC Receitas'!$O$5,E491='PC Receitas'!$O$6)),I491,IF(AND(K491="Pago",OR(E491='PC Receitas'!$O$7,E491='PC Receitas'!$O$8,E491='PC Receitas'!$O$9,E491='PC Receitas'!$O$10,E491='PC Receitas'!$O$11,E491='PC Receitas'!$O$12,E491='PC Receitas'!$O$13,E491='PC Receitas'!$O$14)),-I491,0))</f>
        <v>12927.7</v>
      </c>
      <c r="R491" s="153" t="e">
        <f t="shared" si="28"/>
        <v>#N/A</v>
      </c>
      <c r="S491" s="150" t="e">
        <f t="shared" si="29"/>
        <v>#N/A</v>
      </c>
      <c r="T491" s="150" t="e">
        <f t="shared" si="30"/>
        <v>#N/A</v>
      </c>
      <c r="U491" s="150" t="e">
        <f t="shared" si="31"/>
        <v>#N/A</v>
      </c>
      <c r="V491" s="154" t="e">
        <f>VLOOKUP(E491,'PC Receitas'!$O$4:$P$14,2,FALSE)</f>
        <v>#N/A</v>
      </c>
    </row>
    <row r="492" spans="3:22" ht="19.5" customHeight="1" thickTop="1" thickBot="1" x14ac:dyDescent="0.3">
      <c r="C492" s="58"/>
      <c r="D492" s="58" t="str">
        <f>IF(C492&lt;&gt;"",TEXT(C492,"00")&amp;"/06/"&amp;'Configurações Básicas'!$P$5,"")</f>
        <v/>
      </c>
      <c r="E492" s="58"/>
      <c r="F492" s="58"/>
      <c r="G492" s="58"/>
      <c r="H492" s="58"/>
      <c r="I492" s="59"/>
      <c r="J492" s="193"/>
      <c r="K492" s="60"/>
      <c r="L492" s="60"/>
      <c r="M492" s="56">
        <f>M491+IF(AND(K492="Pago",OR(E492='PC Receitas'!$O$4,E492='PC Receitas'!$O$5,E492='PC Receitas'!$O$6)),I492,IF(AND(K492="Pago",OR(E492='PC Receitas'!$O$7,E492='PC Receitas'!$O$8,E492='PC Receitas'!$O$9,E492='PC Receitas'!$O$10,E492='PC Receitas'!$O$11,E492='PC Receitas'!$O$12,E492='PC Receitas'!$O$13,E492='PC Receitas'!$O$14)),-I492,0))</f>
        <v>12927.7</v>
      </c>
      <c r="R492" s="153" t="e">
        <f t="shared" si="28"/>
        <v>#N/A</v>
      </c>
      <c r="S492" s="150" t="e">
        <f t="shared" si="29"/>
        <v>#N/A</v>
      </c>
      <c r="T492" s="150" t="e">
        <f t="shared" si="30"/>
        <v>#N/A</v>
      </c>
      <c r="U492" s="150" t="e">
        <f t="shared" si="31"/>
        <v>#N/A</v>
      </c>
      <c r="V492" s="154" t="e">
        <f>VLOOKUP(E492,'PC Receitas'!$O$4:$P$14,2,FALSE)</f>
        <v>#N/A</v>
      </c>
    </row>
    <row r="493" spans="3:22" ht="19.5" customHeight="1" thickTop="1" thickBot="1" x14ac:dyDescent="0.3">
      <c r="C493" s="58"/>
      <c r="D493" s="58" t="str">
        <f>IF(C493&lt;&gt;"",TEXT(C493,"00")&amp;"/06/"&amp;'Configurações Básicas'!$P$5,"")</f>
        <v/>
      </c>
      <c r="E493" s="58"/>
      <c r="F493" s="58"/>
      <c r="G493" s="58"/>
      <c r="H493" s="58"/>
      <c r="I493" s="59"/>
      <c r="J493" s="193"/>
      <c r="K493" s="60"/>
      <c r="L493" s="60"/>
      <c r="M493" s="56">
        <f>M492+IF(AND(K493="Pago",OR(E493='PC Receitas'!$O$4,E493='PC Receitas'!$O$5,E493='PC Receitas'!$O$6)),I493,IF(AND(K493="Pago",OR(E493='PC Receitas'!$O$7,E493='PC Receitas'!$O$8,E493='PC Receitas'!$O$9,E493='PC Receitas'!$O$10,E493='PC Receitas'!$O$11,E493='PC Receitas'!$O$12,E493='PC Receitas'!$O$13,E493='PC Receitas'!$O$14)),-I493,0))</f>
        <v>12927.7</v>
      </c>
      <c r="R493" s="153" t="e">
        <f t="shared" si="28"/>
        <v>#N/A</v>
      </c>
      <c r="S493" s="150" t="e">
        <f t="shared" si="29"/>
        <v>#N/A</v>
      </c>
      <c r="T493" s="150" t="e">
        <f t="shared" si="30"/>
        <v>#N/A</v>
      </c>
      <c r="U493" s="150" t="e">
        <f t="shared" si="31"/>
        <v>#N/A</v>
      </c>
      <c r="V493" s="154" t="e">
        <f>VLOOKUP(E493,'PC Receitas'!$O$4:$P$14,2,FALSE)</f>
        <v>#N/A</v>
      </c>
    </row>
    <row r="494" spans="3:22" ht="19.5" customHeight="1" thickTop="1" thickBot="1" x14ac:dyDescent="0.3">
      <c r="C494" s="58"/>
      <c r="D494" s="58" t="str">
        <f>IF(C494&lt;&gt;"",TEXT(C494,"00")&amp;"/06/"&amp;'Configurações Básicas'!$P$5,"")</f>
        <v/>
      </c>
      <c r="E494" s="58"/>
      <c r="F494" s="58"/>
      <c r="G494" s="58"/>
      <c r="H494" s="58"/>
      <c r="I494" s="59"/>
      <c r="J494" s="193"/>
      <c r="K494" s="60"/>
      <c r="L494" s="60"/>
      <c r="M494" s="56">
        <f>M493+IF(AND(K494="Pago",OR(E494='PC Receitas'!$O$4,E494='PC Receitas'!$O$5,E494='PC Receitas'!$O$6)),I494,IF(AND(K494="Pago",OR(E494='PC Receitas'!$O$7,E494='PC Receitas'!$O$8,E494='PC Receitas'!$O$9,E494='PC Receitas'!$O$10,E494='PC Receitas'!$O$11,E494='PC Receitas'!$O$12,E494='PC Receitas'!$O$13,E494='PC Receitas'!$O$14)),-I494,0))</f>
        <v>12927.7</v>
      </c>
      <c r="R494" s="153" t="e">
        <f t="shared" si="28"/>
        <v>#N/A</v>
      </c>
      <c r="S494" s="150" t="e">
        <f t="shared" si="29"/>
        <v>#N/A</v>
      </c>
      <c r="T494" s="150" t="e">
        <f t="shared" si="30"/>
        <v>#N/A</v>
      </c>
      <c r="U494" s="150" t="e">
        <f t="shared" si="31"/>
        <v>#N/A</v>
      </c>
      <c r="V494" s="154" t="e">
        <f>VLOOKUP(E494,'PC Receitas'!$O$4:$P$14,2,FALSE)</f>
        <v>#N/A</v>
      </c>
    </row>
    <row r="495" spans="3:22" ht="19.5" customHeight="1" thickTop="1" thickBot="1" x14ac:dyDescent="0.3">
      <c r="C495" s="58"/>
      <c r="D495" s="58" t="str">
        <f>IF(C495&lt;&gt;"",TEXT(C495,"00")&amp;"/06/"&amp;'Configurações Básicas'!$P$5,"")</f>
        <v/>
      </c>
      <c r="E495" s="58"/>
      <c r="F495" s="58"/>
      <c r="G495" s="58"/>
      <c r="H495" s="58"/>
      <c r="I495" s="59"/>
      <c r="J495" s="193"/>
      <c r="K495" s="60"/>
      <c r="L495" s="60"/>
      <c r="M495" s="56">
        <f>M494+IF(AND(K495="Pago",OR(E495='PC Receitas'!$O$4,E495='PC Receitas'!$O$5,E495='PC Receitas'!$O$6)),I495,IF(AND(K495="Pago",OR(E495='PC Receitas'!$O$7,E495='PC Receitas'!$O$8,E495='PC Receitas'!$O$9,E495='PC Receitas'!$O$10,E495='PC Receitas'!$O$11,E495='PC Receitas'!$O$12,E495='PC Receitas'!$O$13,E495='PC Receitas'!$O$14)),-I495,0))</f>
        <v>12927.7</v>
      </c>
      <c r="R495" s="153" t="e">
        <f t="shared" si="28"/>
        <v>#N/A</v>
      </c>
      <c r="S495" s="150" t="e">
        <f t="shared" si="29"/>
        <v>#N/A</v>
      </c>
      <c r="T495" s="150" t="e">
        <f t="shared" si="30"/>
        <v>#N/A</v>
      </c>
      <c r="U495" s="150" t="e">
        <f t="shared" si="31"/>
        <v>#N/A</v>
      </c>
      <c r="V495" s="154" t="e">
        <f>VLOOKUP(E495,'PC Receitas'!$O$4:$P$14,2,FALSE)</f>
        <v>#N/A</v>
      </c>
    </row>
    <row r="496" spans="3:22" ht="19.5" customHeight="1" thickTop="1" thickBot="1" x14ac:dyDescent="0.3">
      <c r="C496" s="58"/>
      <c r="D496" s="58" t="str">
        <f>IF(C496&lt;&gt;"",TEXT(C496,"00")&amp;"/06/"&amp;'Configurações Básicas'!$P$5,"")</f>
        <v/>
      </c>
      <c r="E496" s="58"/>
      <c r="F496" s="58"/>
      <c r="G496" s="58"/>
      <c r="H496" s="58"/>
      <c r="I496" s="59"/>
      <c r="J496" s="193"/>
      <c r="K496" s="60"/>
      <c r="L496" s="60"/>
      <c r="M496" s="56">
        <f>M495+IF(AND(K496="Pago",OR(E496='PC Receitas'!$O$4,E496='PC Receitas'!$O$5,E496='PC Receitas'!$O$6)),I496,IF(AND(K496="Pago",OR(E496='PC Receitas'!$O$7,E496='PC Receitas'!$O$8,E496='PC Receitas'!$O$9,E496='PC Receitas'!$O$10,E496='PC Receitas'!$O$11,E496='PC Receitas'!$O$12,E496='PC Receitas'!$O$13,E496='PC Receitas'!$O$14)),-I496,0))</f>
        <v>12927.7</v>
      </c>
      <c r="R496" s="153" t="e">
        <f t="shared" si="28"/>
        <v>#N/A</v>
      </c>
      <c r="S496" s="150" t="e">
        <f t="shared" si="29"/>
        <v>#N/A</v>
      </c>
      <c r="T496" s="150" t="e">
        <f t="shared" si="30"/>
        <v>#N/A</v>
      </c>
      <c r="U496" s="150" t="e">
        <f t="shared" si="31"/>
        <v>#N/A</v>
      </c>
      <c r="V496" s="154" t="e">
        <f>VLOOKUP(E496,'PC Receitas'!$O$4:$P$14,2,FALSE)</f>
        <v>#N/A</v>
      </c>
    </row>
    <row r="497" spans="3:22" ht="19.5" customHeight="1" thickTop="1" thickBot="1" x14ac:dyDescent="0.3">
      <c r="C497" s="58"/>
      <c r="D497" s="58" t="str">
        <f>IF(C497&lt;&gt;"",TEXT(C497,"00")&amp;"/06/"&amp;'Configurações Básicas'!$P$5,"")</f>
        <v/>
      </c>
      <c r="E497" s="58"/>
      <c r="F497" s="58"/>
      <c r="G497" s="58"/>
      <c r="H497" s="58"/>
      <c r="I497" s="59"/>
      <c r="J497" s="193"/>
      <c r="K497" s="60"/>
      <c r="L497" s="60"/>
      <c r="M497" s="56">
        <f>M496+IF(AND(K497="Pago",OR(E497='PC Receitas'!$O$4,E497='PC Receitas'!$O$5,E497='PC Receitas'!$O$6)),I497,IF(AND(K497="Pago",OR(E497='PC Receitas'!$O$7,E497='PC Receitas'!$O$8,E497='PC Receitas'!$O$9,E497='PC Receitas'!$O$10,E497='PC Receitas'!$O$11,E497='PC Receitas'!$O$12,E497='PC Receitas'!$O$13,E497='PC Receitas'!$O$14)),-I497,0))</f>
        <v>12927.7</v>
      </c>
      <c r="R497" s="153" t="e">
        <f t="shared" si="28"/>
        <v>#N/A</v>
      </c>
      <c r="S497" s="150" t="e">
        <f t="shared" si="29"/>
        <v>#N/A</v>
      </c>
      <c r="T497" s="150" t="e">
        <f t="shared" si="30"/>
        <v>#N/A</v>
      </c>
      <c r="U497" s="150" t="e">
        <f t="shared" si="31"/>
        <v>#N/A</v>
      </c>
      <c r="V497" s="154" t="e">
        <f>VLOOKUP(E497,'PC Receitas'!$O$4:$P$14,2,FALSE)</f>
        <v>#N/A</v>
      </c>
    </row>
    <row r="498" spans="3:22" ht="19.5" customHeight="1" thickTop="1" thickBot="1" x14ac:dyDescent="0.3">
      <c r="C498" s="58"/>
      <c r="D498" s="58" t="str">
        <f>IF(C498&lt;&gt;"",TEXT(C498,"00")&amp;"/06/"&amp;'Configurações Básicas'!$P$5,"")</f>
        <v/>
      </c>
      <c r="E498" s="58"/>
      <c r="F498" s="58"/>
      <c r="G498" s="58"/>
      <c r="H498" s="58"/>
      <c r="I498" s="59"/>
      <c r="J498" s="193"/>
      <c r="K498" s="60"/>
      <c r="L498" s="60"/>
      <c r="M498" s="56">
        <f>M497+IF(AND(K498="Pago",OR(E498='PC Receitas'!$O$4,E498='PC Receitas'!$O$5,E498='PC Receitas'!$O$6)),I498,IF(AND(K498="Pago",OR(E498='PC Receitas'!$O$7,E498='PC Receitas'!$O$8,E498='PC Receitas'!$O$9,E498='PC Receitas'!$O$10,E498='PC Receitas'!$O$11,E498='PC Receitas'!$O$12,E498='PC Receitas'!$O$13,E498='PC Receitas'!$O$14)),-I498,0))</f>
        <v>12927.7</v>
      </c>
      <c r="R498" s="153" t="e">
        <f t="shared" si="28"/>
        <v>#N/A</v>
      </c>
      <c r="S498" s="150" t="e">
        <f t="shared" si="29"/>
        <v>#N/A</v>
      </c>
      <c r="T498" s="150" t="e">
        <f t="shared" si="30"/>
        <v>#N/A</v>
      </c>
      <c r="U498" s="150" t="e">
        <f t="shared" si="31"/>
        <v>#N/A</v>
      </c>
      <c r="V498" s="154" t="e">
        <f>VLOOKUP(E498,'PC Receitas'!$O$4:$P$14,2,FALSE)</f>
        <v>#N/A</v>
      </c>
    </row>
    <row r="499" spans="3:22" ht="19.5" customHeight="1" thickTop="1" thickBot="1" x14ac:dyDescent="0.3">
      <c r="C499" s="58"/>
      <c r="D499" s="58" t="str">
        <f>IF(C499&lt;&gt;"",TEXT(C499,"00")&amp;"/06/"&amp;'Configurações Básicas'!$P$5,"")</f>
        <v/>
      </c>
      <c r="E499" s="58"/>
      <c r="F499" s="58"/>
      <c r="G499" s="58"/>
      <c r="H499" s="58"/>
      <c r="I499" s="59"/>
      <c r="J499" s="193"/>
      <c r="K499" s="60"/>
      <c r="L499" s="60"/>
      <c r="M499" s="56">
        <f>M498+IF(AND(K499="Pago",OR(E499='PC Receitas'!$O$4,E499='PC Receitas'!$O$5,E499='PC Receitas'!$O$6)),I499,IF(AND(K499="Pago",OR(E499='PC Receitas'!$O$7,E499='PC Receitas'!$O$8,E499='PC Receitas'!$O$9,E499='PC Receitas'!$O$10,E499='PC Receitas'!$O$11,E499='PC Receitas'!$O$12,E499='PC Receitas'!$O$13,E499='PC Receitas'!$O$14)),-I499,0))</f>
        <v>12927.7</v>
      </c>
      <c r="R499" s="153" t="e">
        <f t="shared" si="28"/>
        <v>#N/A</v>
      </c>
      <c r="S499" s="150" t="e">
        <f t="shared" si="29"/>
        <v>#N/A</v>
      </c>
      <c r="T499" s="150" t="e">
        <f t="shared" si="30"/>
        <v>#N/A</v>
      </c>
      <c r="U499" s="150" t="e">
        <f t="shared" si="31"/>
        <v>#N/A</v>
      </c>
      <c r="V499" s="154" t="e">
        <f>VLOOKUP(E499,'PC Receitas'!$O$4:$P$14,2,FALSE)</f>
        <v>#N/A</v>
      </c>
    </row>
    <row r="500" spans="3:22" ht="19.5" customHeight="1" thickTop="1" thickBot="1" x14ac:dyDescent="0.3">
      <c r="C500" s="58"/>
      <c r="D500" s="58" t="str">
        <f>IF(C500&lt;&gt;"",TEXT(C500,"00")&amp;"/06/"&amp;'Configurações Básicas'!$P$5,"")</f>
        <v/>
      </c>
      <c r="E500" s="58"/>
      <c r="F500" s="58"/>
      <c r="G500" s="58"/>
      <c r="H500" s="58"/>
      <c r="I500" s="59"/>
      <c r="J500" s="193"/>
      <c r="K500" s="60"/>
      <c r="L500" s="60"/>
      <c r="M500" s="56">
        <f>M499+IF(AND(K500="Pago",OR(E500='PC Receitas'!$O$4,E500='PC Receitas'!$O$5,E500='PC Receitas'!$O$6)),I500,IF(AND(K500="Pago",OR(E500='PC Receitas'!$O$7,E500='PC Receitas'!$O$8,E500='PC Receitas'!$O$9,E500='PC Receitas'!$O$10,E500='PC Receitas'!$O$11,E500='PC Receitas'!$O$12,E500='PC Receitas'!$O$13,E500='PC Receitas'!$O$14)),-I500,0))</f>
        <v>12927.7</v>
      </c>
      <c r="R500" s="153" t="e">
        <f t="shared" si="28"/>
        <v>#N/A</v>
      </c>
      <c r="S500" s="150" t="e">
        <f t="shared" si="29"/>
        <v>#N/A</v>
      </c>
      <c r="T500" s="150" t="e">
        <f t="shared" si="30"/>
        <v>#N/A</v>
      </c>
      <c r="U500" s="150" t="e">
        <f t="shared" si="31"/>
        <v>#N/A</v>
      </c>
      <c r="V500" s="154" t="e">
        <f>VLOOKUP(E500,'PC Receitas'!$O$4:$P$14,2,FALSE)</f>
        <v>#N/A</v>
      </c>
    </row>
    <row r="501" spans="3:22" ht="19.5" customHeight="1" thickTop="1" thickBot="1" x14ac:dyDescent="0.3">
      <c r="C501" s="58"/>
      <c r="D501" s="58" t="str">
        <f>IF(C501&lt;&gt;"",TEXT(C501,"00")&amp;"/06/"&amp;'Configurações Básicas'!$P$5,"")</f>
        <v/>
      </c>
      <c r="E501" s="58"/>
      <c r="F501" s="58"/>
      <c r="G501" s="58"/>
      <c r="H501" s="58"/>
      <c r="I501" s="59"/>
      <c r="J501" s="193"/>
      <c r="K501" s="60"/>
      <c r="L501" s="60"/>
      <c r="M501" s="56">
        <f>M500+IF(AND(K501="Pago",OR(E501='PC Receitas'!$O$4,E501='PC Receitas'!$O$5,E501='PC Receitas'!$O$6)),I501,IF(AND(K501="Pago",OR(E501='PC Receitas'!$O$7,E501='PC Receitas'!$O$8,E501='PC Receitas'!$O$9,E501='PC Receitas'!$O$10,E501='PC Receitas'!$O$11,E501='PC Receitas'!$O$12,E501='PC Receitas'!$O$13,E501='PC Receitas'!$O$14)),-I501,0))</f>
        <v>12927.7</v>
      </c>
      <c r="R501" s="153" t="e">
        <f t="shared" si="28"/>
        <v>#N/A</v>
      </c>
      <c r="S501" s="150" t="e">
        <f t="shared" si="29"/>
        <v>#N/A</v>
      </c>
      <c r="T501" s="150" t="e">
        <f t="shared" si="30"/>
        <v>#N/A</v>
      </c>
      <c r="U501" s="150" t="e">
        <f t="shared" si="31"/>
        <v>#N/A</v>
      </c>
      <c r="V501" s="154" t="e">
        <f>VLOOKUP(E501,'PC Receitas'!$O$4:$P$14,2,FALSE)</f>
        <v>#N/A</v>
      </c>
    </row>
    <row r="502" spans="3:22" ht="19.5" customHeight="1" thickTop="1" thickBot="1" x14ac:dyDescent="0.3">
      <c r="C502" s="58"/>
      <c r="D502" s="58" t="str">
        <f>IF(C502&lt;&gt;"",TEXT(C502,"00")&amp;"/06/"&amp;'Configurações Básicas'!$P$5,"")</f>
        <v/>
      </c>
      <c r="E502" s="58"/>
      <c r="F502" s="58"/>
      <c r="G502" s="58"/>
      <c r="H502" s="58"/>
      <c r="I502" s="59"/>
      <c r="J502" s="193"/>
      <c r="K502" s="60"/>
      <c r="L502" s="60"/>
      <c r="M502" s="56">
        <f>M501+IF(AND(K502="Pago",OR(E502='PC Receitas'!$O$4,E502='PC Receitas'!$O$5,E502='PC Receitas'!$O$6)),I502,IF(AND(K502="Pago",OR(E502='PC Receitas'!$O$7,E502='PC Receitas'!$O$8,E502='PC Receitas'!$O$9,E502='PC Receitas'!$O$10,E502='PC Receitas'!$O$11,E502='PC Receitas'!$O$12,E502='PC Receitas'!$O$13,E502='PC Receitas'!$O$14)),-I502,0))</f>
        <v>12927.7</v>
      </c>
      <c r="R502" s="153" t="e">
        <f t="shared" si="28"/>
        <v>#N/A</v>
      </c>
      <c r="S502" s="150" t="e">
        <f t="shared" si="29"/>
        <v>#N/A</v>
      </c>
      <c r="T502" s="150" t="e">
        <f t="shared" si="30"/>
        <v>#N/A</v>
      </c>
      <c r="U502" s="150" t="e">
        <f t="shared" si="31"/>
        <v>#N/A</v>
      </c>
      <c r="V502" s="154" t="e">
        <f>VLOOKUP(E502,'PC Receitas'!$O$4:$P$14,2,FALSE)</f>
        <v>#N/A</v>
      </c>
    </row>
    <row r="503" spans="3:22" ht="19.5" customHeight="1" thickTop="1" thickBot="1" x14ac:dyDescent="0.3">
      <c r="C503" s="58"/>
      <c r="D503" s="58" t="str">
        <f>IF(C503&lt;&gt;"",TEXT(C503,"00")&amp;"/06/"&amp;'Configurações Básicas'!$P$5,"")</f>
        <v/>
      </c>
      <c r="E503" s="58"/>
      <c r="F503" s="58"/>
      <c r="G503" s="58"/>
      <c r="H503" s="58"/>
      <c r="I503" s="59"/>
      <c r="J503" s="193"/>
      <c r="K503" s="60"/>
      <c r="L503" s="60"/>
      <c r="M503" s="56">
        <f>M502+IF(AND(K503="Pago",OR(E503='PC Receitas'!$O$4,E503='PC Receitas'!$O$5,E503='PC Receitas'!$O$6)),I503,IF(AND(K503="Pago",OR(E503='PC Receitas'!$O$7,E503='PC Receitas'!$O$8,E503='PC Receitas'!$O$9,E503='PC Receitas'!$O$10,E503='PC Receitas'!$O$11,E503='PC Receitas'!$O$12,E503='PC Receitas'!$O$13,E503='PC Receitas'!$O$14)),-I503,0))</f>
        <v>12927.7</v>
      </c>
      <c r="R503" s="153" t="e">
        <f t="shared" si="28"/>
        <v>#N/A</v>
      </c>
      <c r="S503" s="150" t="e">
        <f t="shared" si="29"/>
        <v>#N/A</v>
      </c>
      <c r="T503" s="150" t="e">
        <f t="shared" si="30"/>
        <v>#N/A</v>
      </c>
      <c r="U503" s="150" t="e">
        <f t="shared" si="31"/>
        <v>#N/A</v>
      </c>
      <c r="V503" s="154" t="e">
        <f>VLOOKUP(E503,'PC Receitas'!$O$4:$P$14,2,FALSE)</f>
        <v>#N/A</v>
      </c>
    </row>
    <row r="504" spans="3:22" ht="19.5" customHeight="1" thickTop="1" thickBot="1" x14ac:dyDescent="0.3">
      <c r="C504" s="58"/>
      <c r="D504" s="58" t="str">
        <f>IF(C504&lt;&gt;"",TEXT(C504,"00")&amp;"/06/"&amp;'Configurações Básicas'!$P$5,"")</f>
        <v/>
      </c>
      <c r="E504" s="58"/>
      <c r="F504" s="58"/>
      <c r="G504" s="58"/>
      <c r="H504" s="58"/>
      <c r="I504" s="59"/>
      <c r="J504" s="193"/>
      <c r="K504" s="60"/>
      <c r="L504" s="60"/>
      <c r="M504" s="56">
        <f>M503+IF(AND(K504="Pago",OR(E504='PC Receitas'!$O$4,E504='PC Receitas'!$O$5,E504='PC Receitas'!$O$6)),I504,IF(AND(K504="Pago",OR(E504='PC Receitas'!$O$7,E504='PC Receitas'!$O$8,E504='PC Receitas'!$O$9,E504='PC Receitas'!$O$10,E504='PC Receitas'!$O$11,E504='PC Receitas'!$O$12,E504='PC Receitas'!$O$13,E504='PC Receitas'!$O$14)),-I504,0))</f>
        <v>12927.7</v>
      </c>
      <c r="R504" s="153" t="e">
        <f t="shared" si="28"/>
        <v>#N/A</v>
      </c>
      <c r="S504" s="150" t="e">
        <f t="shared" si="29"/>
        <v>#N/A</v>
      </c>
      <c r="T504" s="150" t="e">
        <f t="shared" si="30"/>
        <v>#N/A</v>
      </c>
      <c r="U504" s="150" t="e">
        <f t="shared" si="31"/>
        <v>#N/A</v>
      </c>
      <c r="V504" s="154" t="e">
        <f>VLOOKUP(E504,'PC Receitas'!$O$4:$P$14,2,FALSE)</f>
        <v>#N/A</v>
      </c>
    </row>
    <row r="505" spans="3:22" ht="19.5" customHeight="1" thickTop="1" thickBot="1" x14ac:dyDescent="0.3">
      <c r="C505" s="58"/>
      <c r="D505" s="58" t="str">
        <f>IF(C505&lt;&gt;"",TEXT(C505,"00")&amp;"/06/"&amp;'Configurações Básicas'!$P$5,"")</f>
        <v/>
      </c>
      <c r="E505" s="58"/>
      <c r="F505" s="58"/>
      <c r="G505" s="58"/>
      <c r="H505" s="58"/>
      <c r="I505" s="59"/>
      <c r="J505" s="193"/>
      <c r="K505" s="60"/>
      <c r="L505" s="60"/>
      <c r="M505" s="56">
        <f>M504+IF(AND(K505="Pago",OR(E505='PC Receitas'!$O$4,E505='PC Receitas'!$O$5,E505='PC Receitas'!$O$6)),I505,IF(AND(K505="Pago",OR(E505='PC Receitas'!$O$7,E505='PC Receitas'!$O$8,E505='PC Receitas'!$O$9,E505='PC Receitas'!$O$10,E505='PC Receitas'!$O$11,E505='PC Receitas'!$O$12,E505='PC Receitas'!$O$13,E505='PC Receitas'!$O$14)),-I505,0))</f>
        <v>12927.7</v>
      </c>
      <c r="R505" s="153" t="e">
        <f t="shared" si="28"/>
        <v>#N/A</v>
      </c>
      <c r="S505" s="150" t="e">
        <f t="shared" si="29"/>
        <v>#N/A</v>
      </c>
      <c r="T505" s="150" t="e">
        <f t="shared" si="30"/>
        <v>#N/A</v>
      </c>
      <c r="U505" s="150" t="e">
        <f t="shared" si="31"/>
        <v>#N/A</v>
      </c>
      <c r="V505" s="154" t="e">
        <f>VLOOKUP(E505,'PC Receitas'!$O$4:$P$14,2,FALSE)</f>
        <v>#N/A</v>
      </c>
    </row>
    <row r="506" spans="3:22" ht="19.5" customHeight="1" thickTop="1" thickBot="1" x14ac:dyDescent="0.3">
      <c r="C506" s="58"/>
      <c r="D506" s="58" t="str">
        <f>IF(C506&lt;&gt;"",TEXT(C506,"00")&amp;"/06/"&amp;'Configurações Básicas'!$P$5,"")</f>
        <v/>
      </c>
      <c r="E506" s="58"/>
      <c r="F506" s="58"/>
      <c r="G506" s="58"/>
      <c r="H506" s="58"/>
      <c r="I506" s="59"/>
      <c r="J506" s="193"/>
      <c r="K506" s="60"/>
      <c r="L506" s="60"/>
      <c r="M506" s="56">
        <f>M505+IF(AND(K506="Pago",OR(E506='PC Receitas'!$O$4,E506='PC Receitas'!$O$5,E506='PC Receitas'!$O$6)),I506,IF(AND(K506="Pago",OR(E506='PC Receitas'!$O$7,E506='PC Receitas'!$O$8,E506='PC Receitas'!$O$9,E506='PC Receitas'!$O$10,E506='PC Receitas'!$O$11,E506='PC Receitas'!$O$12,E506='PC Receitas'!$O$13,E506='PC Receitas'!$O$14)),-I506,0))</f>
        <v>12927.7</v>
      </c>
      <c r="R506" s="153" t="e">
        <f t="shared" si="28"/>
        <v>#N/A</v>
      </c>
      <c r="S506" s="150" t="e">
        <f t="shared" si="29"/>
        <v>#N/A</v>
      </c>
      <c r="T506" s="150" t="e">
        <f t="shared" si="30"/>
        <v>#N/A</v>
      </c>
      <c r="U506" s="150" t="e">
        <f t="shared" si="31"/>
        <v>#N/A</v>
      </c>
      <c r="V506" s="154" t="e">
        <f>VLOOKUP(E506,'PC Receitas'!$O$4:$P$14,2,FALSE)</f>
        <v>#N/A</v>
      </c>
    </row>
    <row r="507" spans="3:22" ht="19.5" customHeight="1" thickTop="1" thickBot="1" x14ac:dyDescent="0.3">
      <c r="C507" s="58"/>
      <c r="D507" s="58" t="str">
        <f>IF(C507&lt;&gt;"",TEXT(C507,"00")&amp;"/06/"&amp;'Configurações Básicas'!$P$5,"")</f>
        <v/>
      </c>
      <c r="E507" s="58"/>
      <c r="F507" s="58"/>
      <c r="G507" s="58"/>
      <c r="H507" s="58"/>
      <c r="I507" s="59"/>
      <c r="J507" s="193"/>
      <c r="K507" s="60"/>
      <c r="L507" s="60"/>
      <c r="M507" s="56">
        <f>M506+IF(AND(K507="Pago",OR(E507='PC Receitas'!$O$4,E507='PC Receitas'!$O$5,E507='PC Receitas'!$O$6)),I507,IF(AND(K507="Pago",OR(E507='PC Receitas'!$O$7,E507='PC Receitas'!$O$8,E507='PC Receitas'!$O$9,E507='PC Receitas'!$O$10,E507='PC Receitas'!$O$11,E507='PC Receitas'!$O$12,E507='PC Receitas'!$O$13,E507='PC Receitas'!$O$14)),-I507,0))</f>
        <v>12927.7</v>
      </c>
      <c r="R507" s="153" t="e">
        <f t="shared" si="28"/>
        <v>#N/A</v>
      </c>
      <c r="S507" s="150" t="e">
        <f t="shared" si="29"/>
        <v>#N/A</v>
      </c>
      <c r="T507" s="150" t="e">
        <f t="shared" si="30"/>
        <v>#N/A</v>
      </c>
      <c r="U507" s="150" t="e">
        <f t="shared" si="31"/>
        <v>#N/A</v>
      </c>
      <c r="V507" s="154" t="e">
        <f>VLOOKUP(E507,'PC Receitas'!$O$4:$P$14,2,FALSE)</f>
        <v>#N/A</v>
      </c>
    </row>
    <row r="508" spans="3:22" ht="19.5" customHeight="1" thickTop="1" thickBot="1" x14ac:dyDescent="0.3">
      <c r="C508" s="58"/>
      <c r="D508" s="58" t="str">
        <f>IF(C508&lt;&gt;"",TEXT(C508,"00")&amp;"/06/"&amp;'Configurações Básicas'!$P$5,"")</f>
        <v/>
      </c>
      <c r="E508" s="58"/>
      <c r="F508" s="58"/>
      <c r="G508" s="58"/>
      <c r="H508" s="58"/>
      <c r="I508" s="59"/>
      <c r="J508" s="193"/>
      <c r="K508" s="60"/>
      <c r="L508" s="60"/>
      <c r="M508" s="56">
        <f>M507+IF(AND(K508="Pago",OR(E508='PC Receitas'!$O$4,E508='PC Receitas'!$O$5,E508='PC Receitas'!$O$6)),I508,IF(AND(K508="Pago",OR(E508='PC Receitas'!$O$7,E508='PC Receitas'!$O$8,E508='PC Receitas'!$O$9,E508='PC Receitas'!$O$10,E508='PC Receitas'!$O$11,E508='PC Receitas'!$O$12,E508='PC Receitas'!$O$13,E508='PC Receitas'!$O$14)),-I508,0))</f>
        <v>12927.7</v>
      </c>
      <c r="R508" s="153" t="e">
        <f t="shared" si="28"/>
        <v>#N/A</v>
      </c>
      <c r="S508" s="150" t="e">
        <f t="shared" si="29"/>
        <v>#N/A</v>
      </c>
      <c r="T508" s="150" t="e">
        <f t="shared" si="30"/>
        <v>#N/A</v>
      </c>
      <c r="U508" s="150" t="e">
        <f t="shared" si="31"/>
        <v>#N/A</v>
      </c>
      <c r="V508" s="154" t="e">
        <f>VLOOKUP(E508,'PC Receitas'!$O$4:$P$14,2,FALSE)</f>
        <v>#N/A</v>
      </c>
    </row>
    <row r="509" spans="3:22" ht="19.5" customHeight="1" thickTop="1" thickBot="1" x14ac:dyDescent="0.3">
      <c r="C509" s="58"/>
      <c r="D509" s="58" t="str">
        <f>IF(C509&lt;&gt;"",TEXT(C509,"00")&amp;"/06/"&amp;'Configurações Básicas'!$P$5,"")</f>
        <v/>
      </c>
      <c r="E509" s="58"/>
      <c r="F509" s="58"/>
      <c r="G509" s="58"/>
      <c r="H509" s="58"/>
      <c r="I509" s="59"/>
      <c r="J509" s="193"/>
      <c r="K509" s="60"/>
      <c r="L509" s="60"/>
      <c r="M509" s="56">
        <f>M508+IF(AND(K509="Pago",OR(E509='PC Receitas'!$O$4,E509='PC Receitas'!$O$5,E509='PC Receitas'!$O$6)),I509,IF(AND(K509="Pago",OR(E509='PC Receitas'!$O$7,E509='PC Receitas'!$O$8,E509='PC Receitas'!$O$9,E509='PC Receitas'!$O$10,E509='PC Receitas'!$O$11,E509='PC Receitas'!$O$12,E509='PC Receitas'!$O$13,E509='PC Receitas'!$O$14)),-I509,0))</f>
        <v>12927.7</v>
      </c>
      <c r="R509" s="153" t="e">
        <f t="shared" si="28"/>
        <v>#N/A</v>
      </c>
      <c r="S509" s="150" t="e">
        <f t="shared" si="29"/>
        <v>#N/A</v>
      </c>
      <c r="T509" s="150" t="e">
        <f t="shared" si="30"/>
        <v>#N/A</v>
      </c>
      <c r="U509" s="150" t="e">
        <f t="shared" si="31"/>
        <v>#N/A</v>
      </c>
      <c r="V509" s="154" t="e">
        <f>VLOOKUP(E509,'PC Receitas'!$O$4:$P$14,2,FALSE)</f>
        <v>#N/A</v>
      </c>
    </row>
    <row r="510" spans="3:22" ht="19.5" customHeight="1" thickTop="1" thickBot="1" x14ac:dyDescent="0.3">
      <c r="C510" s="58"/>
      <c r="D510" s="58" t="str">
        <f>IF(C510&lt;&gt;"",TEXT(C510,"00")&amp;"/06/"&amp;'Configurações Básicas'!$P$5,"")</f>
        <v/>
      </c>
      <c r="E510" s="58"/>
      <c r="F510" s="58"/>
      <c r="G510" s="58"/>
      <c r="H510" s="58"/>
      <c r="I510" s="59"/>
      <c r="J510" s="193"/>
      <c r="K510" s="60"/>
      <c r="L510" s="60"/>
      <c r="M510" s="56">
        <f>M509+IF(AND(K510="Pago",OR(E510='PC Receitas'!$O$4,E510='PC Receitas'!$O$5,E510='PC Receitas'!$O$6)),I510,IF(AND(K510="Pago",OR(E510='PC Receitas'!$O$7,E510='PC Receitas'!$O$8,E510='PC Receitas'!$O$9,E510='PC Receitas'!$O$10,E510='PC Receitas'!$O$11,E510='PC Receitas'!$O$12,E510='PC Receitas'!$O$13,E510='PC Receitas'!$O$14)),-I510,0))</f>
        <v>12927.7</v>
      </c>
      <c r="R510" s="153" t="e">
        <f t="shared" si="28"/>
        <v>#N/A</v>
      </c>
      <c r="S510" s="150" t="e">
        <f t="shared" si="29"/>
        <v>#N/A</v>
      </c>
      <c r="T510" s="150" t="e">
        <f t="shared" si="30"/>
        <v>#N/A</v>
      </c>
      <c r="U510" s="150" t="e">
        <f t="shared" si="31"/>
        <v>#N/A</v>
      </c>
      <c r="V510" s="154" t="e">
        <f>VLOOKUP(E510,'PC Receitas'!$O$4:$P$14,2,FALSE)</f>
        <v>#N/A</v>
      </c>
    </row>
    <row r="511" spans="3:22" ht="19.5" customHeight="1" thickTop="1" thickBot="1" x14ac:dyDescent="0.3">
      <c r="C511" s="58"/>
      <c r="D511" s="58" t="str">
        <f>IF(C511&lt;&gt;"",TEXT(C511,"00")&amp;"/06/"&amp;'Configurações Básicas'!$P$5,"")</f>
        <v/>
      </c>
      <c r="E511" s="58"/>
      <c r="F511" s="58"/>
      <c r="G511" s="58"/>
      <c r="H511" s="58"/>
      <c r="I511" s="59"/>
      <c r="J511" s="193"/>
      <c r="K511" s="60"/>
      <c r="L511" s="60"/>
      <c r="M511" s="56">
        <f>M510+IF(AND(K511="Pago",OR(E511='PC Receitas'!$O$4,E511='PC Receitas'!$O$5,E511='PC Receitas'!$O$6)),I511,IF(AND(K511="Pago",OR(E511='PC Receitas'!$O$7,E511='PC Receitas'!$O$8,E511='PC Receitas'!$O$9,E511='PC Receitas'!$O$10,E511='PC Receitas'!$O$11,E511='PC Receitas'!$O$12,E511='PC Receitas'!$O$13,E511='PC Receitas'!$O$14)),-I511,0))</f>
        <v>12927.7</v>
      </c>
      <c r="R511" s="153" t="e">
        <f t="shared" si="28"/>
        <v>#N/A</v>
      </c>
      <c r="S511" s="150" t="e">
        <f t="shared" si="29"/>
        <v>#N/A</v>
      </c>
      <c r="T511" s="150" t="e">
        <f t="shared" si="30"/>
        <v>#N/A</v>
      </c>
      <c r="U511" s="150" t="e">
        <f t="shared" si="31"/>
        <v>#N/A</v>
      </c>
      <c r="V511" s="154" t="e">
        <f>VLOOKUP(E511,'PC Receitas'!$O$4:$P$14,2,FALSE)</f>
        <v>#N/A</v>
      </c>
    </row>
    <row r="512" spans="3:22" ht="19.5" customHeight="1" thickTop="1" thickBot="1" x14ac:dyDescent="0.3">
      <c r="C512" s="58"/>
      <c r="D512" s="58" t="str">
        <f>IF(C512&lt;&gt;"",TEXT(C512,"00")&amp;"/06/"&amp;'Configurações Básicas'!$P$5,"")</f>
        <v/>
      </c>
      <c r="E512" s="58"/>
      <c r="F512" s="58"/>
      <c r="G512" s="58"/>
      <c r="H512" s="58"/>
      <c r="I512" s="59"/>
      <c r="J512" s="193"/>
      <c r="K512" s="60"/>
      <c r="L512" s="60"/>
      <c r="M512" s="56">
        <f>M511+IF(AND(K512="Pago",OR(E512='PC Receitas'!$O$4,E512='PC Receitas'!$O$5,E512='PC Receitas'!$O$6)),I512,IF(AND(K512="Pago",OR(E512='PC Receitas'!$O$7,E512='PC Receitas'!$O$8,E512='PC Receitas'!$O$9,E512='PC Receitas'!$O$10,E512='PC Receitas'!$O$11,E512='PC Receitas'!$O$12,E512='PC Receitas'!$O$13,E512='PC Receitas'!$O$14)),-I512,0))</f>
        <v>12927.7</v>
      </c>
      <c r="R512" s="153" t="e">
        <f t="shared" si="28"/>
        <v>#N/A</v>
      </c>
      <c r="S512" s="150" t="e">
        <f t="shared" si="29"/>
        <v>#N/A</v>
      </c>
      <c r="T512" s="150" t="e">
        <f t="shared" si="30"/>
        <v>#N/A</v>
      </c>
      <c r="U512" s="150" t="e">
        <f t="shared" si="31"/>
        <v>#N/A</v>
      </c>
      <c r="V512" s="154" t="e">
        <f>VLOOKUP(E512,'PC Receitas'!$O$4:$P$14,2,FALSE)</f>
        <v>#N/A</v>
      </c>
    </row>
    <row r="513" spans="3:22" ht="19.5" customHeight="1" thickTop="1" thickBot="1" x14ac:dyDescent="0.3">
      <c r="C513" s="58"/>
      <c r="D513" s="58" t="str">
        <f>IF(C513&lt;&gt;"",TEXT(C513,"00")&amp;"/06/"&amp;'Configurações Básicas'!$P$5,"")</f>
        <v/>
      </c>
      <c r="E513" s="58"/>
      <c r="F513" s="58"/>
      <c r="G513" s="58"/>
      <c r="H513" s="58"/>
      <c r="I513" s="59"/>
      <c r="J513" s="193"/>
      <c r="K513" s="60"/>
      <c r="L513" s="60"/>
      <c r="M513" s="56">
        <f>M512+IF(AND(K513="Pago",OR(E513='PC Receitas'!$O$4,E513='PC Receitas'!$O$5,E513='PC Receitas'!$O$6)),I513,IF(AND(K513="Pago",OR(E513='PC Receitas'!$O$7,E513='PC Receitas'!$O$8,E513='PC Receitas'!$O$9,E513='PC Receitas'!$O$10,E513='PC Receitas'!$O$11,E513='PC Receitas'!$O$12,E513='PC Receitas'!$O$13,E513='PC Receitas'!$O$14)),-I513,0))</f>
        <v>12927.7</v>
      </c>
      <c r="R513" s="153" t="e">
        <f t="shared" si="28"/>
        <v>#N/A</v>
      </c>
      <c r="S513" s="150" t="e">
        <f t="shared" si="29"/>
        <v>#N/A</v>
      </c>
      <c r="T513" s="150" t="e">
        <f t="shared" si="30"/>
        <v>#N/A</v>
      </c>
      <c r="U513" s="150" t="e">
        <f t="shared" si="31"/>
        <v>#N/A</v>
      </c>
      <c r="V513" s="154" t="e">
        <f>VLOOKUP(E513,'PC Receitas'!$O$4:$P$14,2,FALSE)</f>
        <v>#N/A</v>
      </c>
    </row>
    <row r="514" spans="3:22" ht="19.5" customHeight="1" thickTop="1" thickBot="1" x14ac:dyDescent="0.3">
      <c r="C514" s="58"/>
      <c r="D514" s="58" t="str">
        <f>IF(C514&lt;&gt;"",TEXT(C514,"00")&amp;"/06/"&amp;'Configurações Básicas'!$P$5,"")</f>
        <v/>
      </c>
      <c r="E514" s="58"/>
      <c r="F514" s="58"/>
      <c r="G514" s="58"/>
      <c r="H514" s="58"/>
      <c r="I514" s="59"/>
      <c r="J514" s="193"/>
      <c r="K514" s="60"/>
      <c r="L514" s="60"/>
      <c r="M514" s="56">
        <f>M513+IF(AND(K514="Pago",OR(E514='PC Receitas'!$O$4,E514='PC Receitas'!$O$5,E514='PC Receitas'!$O$6)),I514,IF(AND(K514="Pago",OR(E514='PC Receitas'!$O$7,E514='PC Receitas'!$O$8,E514='PC Receitas'!$O$9,E514='PC Receitas'!$O$10,E514='PC Receitas'!$O$11,E514='PC Receitas'!$O$12,E514='PC Receitas'!$O$13,E514='PC Receitas'!$O$14)),-I514,0))</f>
        <v>12927.7</v>
      </c>
      <c r="R514" s="153" t="e">
        <f t="shared" si="28"/>
        <v>#N/A</v>
      </c>
      <c r="S514" s="150" t="e">
        <f t="shared" si="29"/>
        <v>#N/A</v>
      </c>
      <c r="T514" s="150" t="e">
        <f t="shared" si="30"/>
        <v>#N/A</v>
      </c>
      <c r="U514" s="150" t="e">
        <f t="shared" si="31"/>
        <v>#N/A</v>
      </c>
      <c r="V514" s="154" t="e">
        <f>VLOOKUP(E514,'PC Receitas'!$O$4:$P$14,2,FALSE)</f>
        <v>#N/A</v>
      </c>
    </row>
    <row r="515" spans="3:22" ht="19.5" customHeight="1" thickTop="1" thickBot="1" x14ac:dyDescent="0.3">
      <c r="C515" s="58"/>
      <c r="D515" s="58" t="str">
        <f>IF(C515&lt;&gt;"",TEXT(C515,"00")&amp;"/06/"&amp;'Configurações Básicas'!$P$5,"")</f>
        <v/>
      </c>
      <c r="E515" s="58"/>
      <c r="F515" s="58"/>
      <c r="G515" s="58"/>
      <c r="H515" s="58"/>
      <c r="I515" s="59"/>
      <c r="J515" s="193"/>
      <c r="K515" s="60"/>
      <c r="L515" s="60"/>
      <c r="M515" s="56">
        <f>M514+IF(AND(K515="Pago",OR(E515='PC Receitas'!$O$4,E515='PC Receitas'!$O$5,E515='PC Receitas'!$O$6)),I515,IF(AND(K515="Pago",OR(E515='PC Receitas'!$O$7,E515='PC Receitas'!$O$8,E515='PC Receitas'!$O$9,E515='PC Receitas'!$O$10,E515='PC Receitas'!$O$11,E515='PC Receitas'!$O$12,E515='PC Receitas'!$O$13,E515='PC Receitas'!$O$14)),-I515,0))</f>
        <v>12927.7</v>
      </c>
      <c r="R515" s="153" t="e">
        <f t="shared" si="28"/>
        <v>#N/A</v>
      </c>
      <c r="S515" s="150" t="e">
        <f t="shared" si="29"/>
        <v>#N/A</v>
      </c>
      <c r="T515" s="150" t="e">
        <f t="shared" si="30"/>
        <v>#N/A</v>
      </c>
      <c r="U515" s="150" t="e">
        <f t="shared" si="31"/>
        <v>#N/A</v>
      </c>
      <c r="V515" s="154" t="e">
        <f>VLOOKUP(E515,'PC Receitas'!$O$4:$P$14,2,FALSE)</f>
        <v>#N/A</v>
      </c>
    </row>
    <row r="516" spans="3:22" ht="19.5" customHeight="1" thickTop="1" thickBot="1" x14ac:dyDescent="0.3">
      <c r="C516" s="58"/>
      <c r="D516" s="58" t="str">
        <f>IF(C516&lt;&gt;"",TEXT(C516,"00")&amp;"/06/"&amp;'Configurações Básicas'!$P$5,"")</f>
        <v/>
      </c>
      <c r="E516" s="58"/>
      <c r="F516" s="58"/>
      <c r="G516" s="58"/>
      <c r="H516" s="58"/>
      <c r="I516" s="59"/>
      <c r="J516" s="193"/>
      <c r="K516" s="60"/>
      <c r="L516" s="60"/>
      <c r="M516" s="56">
        <f>M515+IF(AND(K516="Pago",OR(E516='PC Receitas'!$O$4,E516='PC Receitas'!$O$5,E516='PC Receitas'!$O$6)),I516,IF(AND(K516="Pago",OR(E516='PC Receitas'!$O$7,E516='PC Receitas'!$O$8,E516='PC Receitas'!$O$9,E516='PC Receitas'!$O$10,E516='PC Receitas'!$O$11,E516='PC Receitas'!$O$12,E516='PC Receitas'!$O$13,E516='PC Receitas'!$O$14)),-I516,0))</f>
        <v>12927.7</v>
      </c>
      <c r="R516" s="153" t="e">
        <f t="shared" si="28"/>
        <v>#N/A</v>
      </c>
      <c r="S516" s="150" t="e">
        <f t="shared" si="29"/>
        <v>#N/A</v>
      </c>
      <c r="T516" s="150" t="e">
        <f t="shared" si="30"/>
        <v>#N/A</v>
      </c>
      <c r="U516" s="150" t="e">
        <f t="shared" si="31"/>
        <v>#N/A</v>
      </c>
      <c r="V516" s="154" t="e">
        <f>VLOOKUP(E516,'PC Receitas'!$O$4:$P$14,2,FALSE)</f>
        <v>#N/A</v>
      </c>
    </row>
    <row r="517" spans="3:22" ht="19.5" customHeight="1" thickTop="1" thickBot="1" x14ac:dyDescent="0.3">
      <c r="C517" s="58"/>
      <c r="D517" s="58" t="str">
        <f>IF(C517&lt;&gt;"",TEXT(C517,"00")&amp;"/06/"&amp;'Configurações Básicas'!$P$5,"")</f>
        <v/>
      </c>
      <c r="E517" s="58"/>
      <c r="F517" s="58"/>
      <c r="G517" s="58"/>
      <c r="H517" s="58"/>
      <c r="I517" s="59"/>
      <c r="J517" s="193"/>
      <c r="K517" s="60"/>
      <c r="L517" s="60"/>
      <c r="M517" s="56">
        <f>M516+IF(AND(K517="Pago",OR(E517='PC Receitas'!$O$4,E517='PC Receitas'!$O$5,E517='PC Receitas'!$O$6)),I517,IF(AND(K517="Pago",OR(E517='PC Receitas'!$O$7,E517='PC Receitas'!$O$8,E517='PC Receitas'!$O$9,E517='PC Receitas'!$O$10,E517='PC Receitas'!$O$11,E517='PC Receitas'!$O$12,E517='PC Receitas'!$O$13,E517='PC Receitas'!$O$14)),-I517,0))</f>
        <v>12927.7</v>
      </c>
      <c r="R517" s="153" t="e">
        <f t="shared" si="28"/>
        <v>#N/A</v>
      </c>
      <c r="S517" s="150" t="e">
        <f t="shared" si="29"/>
        <v>#N/A</v>
      </c>
      <c r="T517" s="150" t="e">
        <f t="shared" si="30"/>
        <v>#N/A</v>
      </c>
      <c r="U517" s="150" t="e">
        <f t="shared" si="31"/>
        <v>#N/A</v>
      </c>
      <c r="V517" s="154" t="e">
        <f>VLOOKUP(E517,'PC Receitas'!$O$4:$P$14,2,FALSE)</f>
        <v>#N/A</v>
      </c>
    </row>
    <row r="518" spans="3:22" ht="19.5" customHeight="1" thickTop="1" thickBot="1" x14ac:dyDescent="0.3">
      <c r="C518" s="58"/>
      <c r="D518" s="58" t="str">
        <f>IF(C518&lt;&gt;"",TEXT(C518,"00")&amp;"/06/"&amp;'Configurações Básicas'!$P$5,"")</f>
        <v/>
      </c>
      <c r="E518" s="58"/>
      <c r="F518" s="58"/>
      <c r="G518" s="58"/>
      <c r="H518" s="58"/>
      <c r="I518" s="59"/>
      <c r="J518" s="193"/>
      <c r="K518" s="60"/>
      <c r="L518" s="60"/>
      <c r="M518" s="56">
        <f>M517+IF(AND(K518="Pago",OR(E518='PC Receitas'!$O$4,E518='PC Receitas'!$O$5,E518='PC Receitas'!$O$6)),I518,IF(AND(K518="Pago",OR(E518='PC Receitas'!$O$7,E518='PC Receitas'!$O$8,E518='PC Receitas'!$O$9,E518='PC Receitas'!$O$10,E518='PC Receitas'!$O$11,E518='PC Receitas'!$O$12,E518='PC Receitas'!$O$13,E518='PC Receitas'!$O$14)),-I518,0))</f>
        <v>12927.7</v>
      </c>
      <c r="R518" s="153" t="e">
        <f t="shared" ref="R518:R581" si="32">IF(V518="Despesas_com_RH","Despesa",IF(V518="Despesas_Operacionais","Despesa",IF(V518="Despesas_com_Marketing","Despesa",IF(V518="Impostos","Despesa",IF(V518="Investimentos","Despesa","")))))</f>
        <v>#N/A</v>
      </c>
      <c r="S518" s="150" t="e">
        <f t="shared" ref="S518:S581" si="33">IF(V518="Despesas_com_Produtos","Despesa",IF(V518="Despesas_com_Serviços","Despesa",IF(V518="Despesas_Não_Operacionais","Despesa","")))</f>
        <v>#N/A</v>
      </c>
      <c r="T518" s="150" t="e">
        <f t="shared" ref="T518:T581" si="34">IF(V518="Receitas_com_Produtos","Receita",IF(V518="Receitas_com_Serviços","Receita",IF(V518="Receitas_Não_Operacionais","Receita","")))</f>
        <v>#N/A</v>
      </c>
      <c r="U518" s="150" t="e">
        <f t="shared" ref="U518:U581" si="35">IF(R518&lt;&gt;"",R518,IF(S518&lt;&gt;"",S518,IF(T518&lt;&gt;"",T518,"")))</f>
        <v>#N/A</v>
      </c>
      <c r="V518" s="154" t="e">
        <f>VLOOKUP(E518,'PC Receitas'!$O$4:$P$14,2,FALSE)</f>
        <v>#N/A</v>
      </c>
    </row>
    <row r="519" spans="3:22" ht="19.5" customHeight="1" thickTop="1" thickBot="1" x14ac:dyDescent="0.3">
      <c r="C519" s="58"/>
      <c r="D519" s="58" t="str">
        <f>IF(C519&lt;&gt;"",TEXT(C519,"00")&amp;"/06/"&amp;'Configurações Básicas'!$P$5,"")</f>
        <v/>
      </c>
      <c r="E519" s="58"/>
      <c r="F519" s="58"/>
      <c r="G519" s="58"/>
      <c r="H519" s="58"/>
      <c r="I519" s="59"/>
      <c r="J519" s="193"/>
      <c r="K519" s="60"/>
      <c r="L519" s="60"/>
      <c r="M519" s="56">
        <f>M518+IF(AND(K519="Pago",OR(E519='PC Receitas'!$O$4,E519='PC Receitas'!$O$5,E519='PC Receitas'!$O$6)),I519,IF(AND(K519="Pago",OR(E519='PC Receitas'!$O$7,E519='PC Receitas'!$O$8,E519='PC Receitas'!$O$9,E519='PC Receitas'!$O$10,E519='PC Receitas'!$O$11,E519='PC Receitas'!$O$12,E519='PC Receitas'!$O$13,E519='PC Receitas'!$O$14)),-I519,0))</f>
        <v>12927.7</v>
      </c>
      <c r="R519" s="153" t="e">
        <f t="shared" si="32"/>
        <v>#N/A</v>
      </c>
      <c r="S519" s="150" t="e">
        <f t="shared" si="33"/>
        <v>#N/A</v>
      </c>
      <c r="T519" s="150" t="e">
        <f t="shared" si="34"/>
        <v>#N/A</v>
      </c>
      <c r="U519" s="150" t="e">
        <f t="shared" si="35"/>
        <v>#N/A</v>
      </c>
      <c r="V519" s="154" t="e">
        <f>VLOOKUP(E519,'PC Receitas'!$O$4:$P$14,2,FALSE)</f>
        <v>#N/A</v>
      </c>
    </row>
    <row r="520" spans="3:22" ht="19.5" customHeight="1" thickTop="1" thickBot="1" x14ac:dyDescent="0.3">
      <c r="C520" s="58"/>
      <c r="D520" s="58" t="str">
        <f>IF(C520&lt;&gt;"",TEXT(C520,"00")&amp;"/06/"&amp;'Configurações Básicas'!$P$5,"")</f>
        <v/>
      </c>
      <c r="E520" s="58"/>
      <c r="F520" s="58"/>
      <c r="G520" s="58"/>
      <c r="H520" s="58"/>
      <c r="I520" s="59"/>
      <c r="J520" s="193"/>
      <c r="K520" s="60"/>
      <c r="L520" s="60"/>
      <c r="M520" s="56">
        <f>M519+IF(AND(K520="Pago",OR(E520='PC Receitas'!$O$4,E520='PC Receitas'!$O$5,E520='PC Receitas'!$O$6)),I520,IF(AND(K520="Pago",OR(E520='PC Receitas'!$O$7,E520='PC Receitas'!$O$8,E520='PC Receitas'!$O$9,E520='PC Receitas'!$O$10,E520='PC Receitas'!$O$11,E520='PC Receitas'!$O$12,E520='PC Receitas'!$O$13,E520='PC Receitas'!$O$14)),-I520,0))</f>
        <v>12927.7</v>
      </c>
      <c r="R520" s="153" t="e">
        <f t="shared" si="32"/>
        <v>#N/A</v>
      </c>
      <c r="S520" s="150" t="e">
        <f t="shared" si="33"/>
        <v>#N/A</v>
      </c>
      <c r="T520" s="150" t="e">
        <f t="shared" si="34"/>
        <v>#N/A</v>
      </c>
      <c r="U520" s="150" t="e">
        <f t="shared" si="35"/>
        <v>#N/A</v>
      </c>
      <c r="V520" s="154" t="e">
        <f>VLOOKUP(E520,'PC Receitas'!$O$4:$P$14,2,FALSE)</f>
        <v>#N/A</v>
      </c>
    </row>
    <row r="521" spans="3:22" ht="19.5" customHeight="1" thickTop="1" thickBot="1" x14ac:dyDescent="0.3">
      <c r="C521" s="58"/>
      <c r="D521" s="58" t="str">
        <f>IF(C521&lt;&gt;"",TEXT(C521,"00")&amp;"/06/"&amp;'Configurações Básicas'!$P$5,"")</f>
        <v/>
      </c>
      <c r="E521" s="58"/>
      <c r="F521" s="58"/>
      <c r="G521" s="58"/>
      <c r="H521" s="58"/>
      <c r="I521" s="59"/>
      <c r="J521" s="193"/>
      <c r="K521" s="60"/>
      <c r="L521" s="60"/>
      <c r="M521" s="56">
        <f>M520+IF(AND(K521="Pago",OR(E521='PC Receitas'!$O$4,E521='PC Receitas'!$O$5,E521='PC Receitas'!$O$6)),I521,IF(AND(K521="Pago",OR(E521='PC Receitas'!$O$7,E521='PC Receitas'!$O$8,E521='PC Receitas'!$O$9,E521='PC Receitas'!$O$10,E521='PC Receitas'!$O$11,E521='PC Receitas'!$O$12,E521='PC Receitas'!$O$13,E521='PC Receitas'!$O$14)),-I521,0))</f>
        <v>12927.7</v>
      </c>
      <c r="R521" s="153" t="e">
        <f t="shared" si="32"/>
        <v>#N/A</v>
      </c>
      <c r="S521" s="150" t="e">
        <f t="shared" si="33"/>
        <v>#N/A</v>
      </c>
      <c r="T521" s="150" t="e">
        <f t="shared" si="34"/>
        <v>#N/A</v>
      </c>
      <c r="U521" s="150" t="e">
        <f t="shared" si="35"/>
        <v>#N/A</v>
      </c>
      <c r="V521" s="154" t="e">
        <f>VLOOKUP(E521,'PC Receitas'!$O$4:$P$14,2,FALSE)</f>
        <v>#N/A</v>
      </c>
    </row>
    <row r="522" spans="3:22" ht="19.5" customHeight="1" thickTop="1" thickBot="1" x14ac:dyDescent="0.3">
      <c r="C522" s="58"/>
      <c r="D522" s="58" t="str">
        <f>IF(C522&lt;&gt;"",TEXT(C522,"00")&amp;"/06/"&amp;'Configurações Básicas'!$P$5,"")</f>
        <v/>
      </c>
      <c r="E522" s="58"/>
      <c r="F522" s="58"/>
      <c r="G522" s="58"/>
      <c r="H522" s="58"/>
      <c r="I522" s="59"/>
      <c r="J522" s="193"/>
      <c r="K522" s="60"/>
      <c r="L522" s="60"/>
      <c r="M522" s="56">
        <f>M521+IF(AND(K522="Pago",OR(E522='PC Receitas'!$O$4,E522='PC Receitas'!$O$5,E522='PC Receitas'!$O$6)),I522,IF(AND(K522="Pago",OR(E522='PC Receitas'!$O$7,E522='PC Receitas'!$O$8,E522='PC Receitas'!$O$9,E522='PC Receitas'!$O$10,E522='PC Receitas'!$O$11,E522='PC Receitas'!$O$12,E522='PC Receitas'!$O$13,E522='PC Receitas'!$O$14)),-I522,0))</f>
        <v>12927.7</v>
      </c>
      <c r="R522" s="153" t="e">
        <f t="shared" si="32"/>
        <v>#N/A</v>
      </c>
      <c r="S522" s="150" t="e">
        <f t="shared" si="33"/>
        <v>#N/A</v>
      </c>
      <c r="T522" s="150" t="e">
        <f t="shared" si="34"/>
        <v>#N/A</v>
      </c>
      <c r="U522" s="150" t="e">
        <f t="shared" si="35"/>
        <v>#N/A</v>
      </c>
      <c r="V522" s="154" t="e">
        <f>VLOOKUP(E522,'PC Receitas'!$O$4:$P$14,2,FALSE)</f>
        <v>#N/A</v>
      </c>
    </row>
    <row r="523" spans="3:22" ht="19.5" customHeight="1" thickTop="1" thickBot="1" x14ac:dyDescent="0.3">
      <c r="C523" s="58"/>
      <c r="D523" s="58" t="str">
        <f>IF(C523&lt;&gt;"",TEXT(C523,"00")&amp;"/06/"&amp;'Configurações Básicas'!$P$5,"")</f>
        <v/>
      </c>
      <c r="E523" s="58"/>
      <c r="F523" s="58"/>
      <c r="G523" s="58"/>
      <c r="H523" s="58"/>
      <c r="I523" s="59"/>
      <c r="J523" s="193"/>
      <c r="K523" s="60"/>
      <c r="L523" s="60"/>
      <c r="M523" s="56">
        <f>M522+IF(AND(K523="Pago",OR(E523='PC Receitas'!$O$4,E523='PC Receitas'!$O$5,E523='PC Receitas'!$O$6)),I523,IF(AND(K523="Pago",OR(E523='PC Receitas'!$O$7,E523='PC Receitas'!$O$8,E523='PC Receitas'!$O$9,E523='PC Receitas'!$O$10,E523='PC Receitas'!$O$11,E523='PC Receitas'!$O$12,E523='PC Receitas'!$O$13,E523='PC Receitas'!$O$14)),-I523,0))</f>
        <v>12927.7</v>
      </c>
      <c r="R523" s="153" t="e">
        <f t="shared" si="32"/>
        <v>#N/A</v>
      </c>
      <c r="S523" s="150" t="e">
        <f t="shared" si="33"/>
        <v>#N/A</v>
      </c>
      <c r="T523" s="150" t="e">
        <f t="shared" si="34"/>
        <v>#N/A</v>
      </c>
      <c r="U523" s="150" t="e">
        <f t="shared" si="35"/>
        <v>#N/A</v>
      </c>
      <c r="V523" s="154" t="e">
        <f>VLOOKUP(E523,'PC Receitas'!$O$4:$P$14,2,FALSE)</f>
        <v>#N/A</v>
      </c>
    </row>
    <row r="524" spans="3:22" ht="19.5" customHeight="1" thickTop="1" thickBot="1" x14ac:dyDescent="0.3">
      <c r="C524" s="58"/>
      <c r="D524" s="58" t="str">
        <f>IF(C524&lt;&gt;"",TEXT(C524,"00")&amp;"/06/"&amp;'Configurações Básicas'!$P$5,"")</f>
        <v/>
      </c>
      <c r="E524" s="58"/>
      <c r="F524" s="58"/>
      <c r="G524" s="58"/>
      <c r="H524" s="58"/>
      <c r="I524" s="59"/>
      <c r="J524" s="193"/>
      <c r="K524" s="60"/>
      <c r="L524" s="60"/>
      <c r="M524" s="56">
        <f>M523+IF(AND(K524="Pago",OR(E524='PC Receitas'!$O$4,E524='PC Receitas'!$O$5,E524='PC Receitas'!$O$6)),I524,IF(AND(K524="Pago",OR(E524='PC Receitas'!$O$7,E524='PC Receitas'!$O$8,E524='PC Receitas'!$O$9,E524='PC Receitas'!$O$10,E524='PC Receitas'!$O$11,E524='PC Receitas'!$O$12,E524='PC Receitas'!$O$13,E524='PC Receitas'!$O$14)),-I524,0))</f>
        <v>12927.7</v>
      </c>
      <c r="R524" s="153" t="e">
        <f t="shared" si="32"/>
        <v>#N/A</v>
      </c>
      <c r="S524" s="150" t="e">
        <f t="shared" si="33"/>
        <v>#N/A</v>
      </c>
      <c r="T524" s="150" t="e">
        <f t="shared" si="34"/>
        <v>#N/A</v>
      </c>
      <c r="U524" s="150" t="e">
        <f t="shared" si="35"/>
        <v>#N/A</v>
      </c>
      <c r="V524" s="154" t="e">
        <f>VLOOKUP(E524,'PC Receitas'!$O$4:$P$14,2,FALSE)</f>
        <v>#N/A</v>
      </c>
    </row>
    <row r="525" spans="3:22" ht="19.5" customHeight="1" thickTop="1" thickBot="1" x14ac:dyDescent="0.3">
      <c r="C525" s="58"/>
      <c r="D525" s="58" t="str">
        <f>IF(C525&lt;&gt;"",TEXT(C525,"00")&amp;"/06/"&amp;'Configurações Básicas'!$P$5,"")</f>
        <v/>
      </c>
      <c r="E525" s="58"/>
      <c r="F525" s="58"/>
      <c r="G525" s="58"/>
      <c r="H525" s="58"/>
      <c r="I525" s="59"/>
      <c r="J525" s="193"/>
      <c r="K525" s="60"/>
      <c r="L525" s="60"/>
      <c r="M525" s="56">
        <f>M524+IF(AND(K525="Pago",OR(E525='PC Receitas'!$O$4,E525='PC Receitas'!$O$5,E525='PC Receitas'!$O$6)),I525,IF(AND(K525="Pago",OR(E525='PC Receitas'!$O$7,E525='PC Receitas'!$O$8,E525='PC Receitas'!$O$9,E525='PC Receitas'!$O$10,E525='PC Receitas'!$O$11,E525='PC Receitas'!$O$12,E525='PC Receitas'!$O$13,E525='PC Receitas'!$O$14)),-I525,0))</f>
        <v>12927.7</v>
      </c>
      <c r="R525" s="153" t="e">
        <f t="shared" si="32"/>
        <v>#N/A</v>
      </c>
      <c r="S525" s="150" t="e">
        <f t="shared" si="33"/>
        <v>#N/A</v>
      </c>
      <c r="T525" s="150" t="e">
        <f t="shared" si="34"/>
        <v>#N/A</v>
      </c>
      <c r="U525" s="150" t="e">
        <f t="shared" si="35"/>
        <v>#N/A</v>
      </c>
      <c r="V525" s="154" t="e">
        <f>VLOOKUP(E525,'PC Receitas'!$O$4:$P$14,2,FALSE)</f>
        <v>#N/A</v>
      </c>
    </row>
    <row r="526" spans="3:22" ht="19.5" customHeight="1" thickTop="1" thickBot="1" x14ac:dyDescent="0.3">
      <c r="C526" s="58"/>
      <c r="D526" s="58" t="str">
        <f>IF(C526&lt;&gt;"",TEXT(C526,"00")&amp;"/06/"&amp;'Configurações Básicas'!$P$5,"")</f>
        <v/>
      </c>
      <c r="E526" s="58"/>
      <c r="F526" s="58"/>
      <c r="G526" s="58"/>
      <c r="H526" s="58"/>
      <c r="I526" s="59"/>
      <c r="J526" s="193"/>
      <c r="K526" s="60"/>
      <c r="L526" s="60"/>
      <c r="M526" s="56">
        <f>M525+IF(AND(K526="Pago",OR(E526='PC Receitas'!$O$4,E526='PC Receitas'!$O$5,E526='PC Receitas'!$O$6)),I526,IF(AND(K526="Pago",OR(E526='PC Receitas'!$O$7,E526='PC Receitas'!$O$8,E526='PC Receitas'!$O$9,E526='PC Receitas'!$O$10,E526='PC Receitas'!$O$11,E526='PC Receitas'!$O$12,E526='PC Receitas'!$O$13,E526='PC Receitas'!$O$14)),-I526,0))</f>
        <v>12927.7</v>
      </c>
      <c r="R526" s="153" t="e">
        <f t="shared" si="32"/>
        <v>#N/A</v>
      </c>
      <c r="S526" s="150" t="e">
        <f t="shared" si="33"/>
        <v>#N/A</v>
      </c>
      <c r="T526" s="150" t="e">
        <f t="shared" si="34"/>
        <v>#N/A</v>
      </c>
      <c r="U526" s="150" t="e">
        <f t="shared" si="35"/>
        <v>#N/A</v>
      </c>
      <c r="V526" s="154" t="e">
        <f>VLOOKUP(E526,'PC Receitas'!$O$4:$P$14,2,FALSE)</f>
        <v>#N/A</v>
      </c>
    </row>
    <row r="527" spans="3:22" ht="19.5" customHeight="1" thickTop="1" thickBot="1" x14ac:dyDescent="0.3">
      <c r="C527" s="58"/>
      <c r="D527" s="58" t="str">
        <f>IF(C527&lt;&gt;"",TEXT(C527,"00")&amp;"/06/"&amp;'Configurações Básicas'!$P$5,"")</f>
        <v/>
      </c>
      <c r="E527" s="58"/>
      <c r="F527" s="58"/>
      <c r="G527" s="58"/>
      <c r="H527" s="58"/>
      <c r="I527" s="59"/>
      <c r="J527" s="193"/>
      <c r="K527" s="60"/>
      <c r="L527" s="60"/>
      <c r="M527" s="56">
        <f>M526+IF(AND(K527="Pago",OR(E527='PC Receitas'!$O$4,E527='PC Receitas'!$O$5,E527='PC Receitas'!$O$6)),I527,IF(AND(K527="Pago",OR(E527='PC Receitas'!$O$7,E527='PC Receitas'!$O$8,E527='PC Receitas'!$O$9,E527='PC Receitas'!$O$10,E527='PC Receitas'!$O$11,E527='PC Receitas'!$O$12,E527='PC Receitas'!$O$13,E527='PC Receitas'!$O$14)),-I527,0))</f>
        <v>12927.7</v>
      </c>
      <c r="R527" s="153" t="e">
        <f t="shared" si="32"/>
        <v>#N/A</v>
      </c>
      <c r="S527" s="150" t="e">
        <f t="shared" si="33"/>
        <v>#N/A</v>
      </c>
      <c r="T527" s="150" t="e">
        <f t="shared" si="34"/>
        <v>#N/A</v>
      </c>
      <c r="U527" s="150" t="e">
        <f t="shared" si="35"/>
        <v>#N/A</v>
      </c>
      <c r="V527" s="154" t="e">
        <f>VLOOKUP(E527,'PC Receitas'!$O$4:$P$14,2,FALSE)</f>
        <v>#N/A</v>
      </c>
    </row>
    <row r="528" spans="3:22" ht="19.5" customHeight="1" thickTop="1" thickBot="1" x14ac:dyDescent="0.3">
      <c r="C528" s="58"/>
      <c r="D528" s="58" t="str">
        <f>IF(C528&lt;&gt;"",TEXT(C528,"00")&amp;"/06/"&amp;'Configurações Básicas'!$P$5,"")</f>
        <v/>
      </c>
      <c r="E528" s="58"/>
      <c r="F528" s="58"/>
      <c r="G528" s="58"/>
      <c r="H528" s="58"/>
      <c r="I528" s="59"/>
      <c r="J528" s="193"/>
      <c r="K528" s="60"/>
      <c r="L528" s="60"/>
      <c r="M528" s="56">
        <f>M527+IF(AND(K528="Pago",OR(E528='PC Receitas'!$O$4,E528='PC Receitas'!$O$5,E528='PC Receitas'!$O$6)),I528,IF(AND(K528="Pago",OR(E528='PC Receitas'!$O$7,E528='PC Receitas'!$O$8,E528='PC Receitas'!$O$9,E528='PC Receitas'!$O$10,E528='PC Receitas'!$O$11,E528='PC Receitas'!$O$12,E528='PC Receitas'!$O$13,E528='PC Receitas'!$O$14)),-I528,0))</f>
        <v>12927.7</v>
      </c>
      <c r="R528" s="153" t="e">
        <f t="shared" si="32"/>
        <v>#N/A</v>
      </c>
      <c r="S528" s="150" t="e">
        <f t="shared" si="33"/>
        <v>#N/A</v>
      </c>
      <c r="T528" s="150" t="e">
        <f t="shared" si="34"/>
        <v>#N/A</v>
      </c>
      <c r="U528" s="150" t="e">
        <f t="shared" si="35"/>
        <v>#N/A</v>
      </c>
      <c r="V528" s="154" t="e">
        <f>VLOOKUP(E528,'PC Receitas'!$O$4:$P$14,2,FALSE)</f>
        <v>#N/A</v>
      </c>
    </row>
    <row r="529" spans="3:22" ht="19.5" customHeight="1" thickTop="1" thickBot="1" x14ac:dyDescent="0.3">
      <c r="C529" s="58"/>
      <c r="D529" s="58" t="str">
        <f>IF(C529&lt;&gt;"",TEXT(C529,"00")&amp;"/06/"&amp;'Configurações Básicas'!$P$5,"")</f>
        <v/>
      </c>
      <c r="E529" s="58"/>
      <c r="F529" s="58"/>
      <c r="G529" s="58"/>
      <c r="H529" s="58"/>
      <c r="I529" s="59"/>
      <c r="J529" s="193"/>
      <c r="K529" s="60"/>
      <c r="L529" s="60"/>
      <c r="M529" s="56">
        <f>M528+IF(AND(K529="Pago",OR(E529='PC Receitas'!$O$4,E529='PC Receitas'!$O$5,E529='PC Receitas'!$O$6)),I529,IF(AND(K529="Pago",OR(E529='PC Receitas'!$O$7,E529='PC Receitas'!$O$8,E529='PC Receitas'!$O$9,E529='PC Receitas'!$O$10,E529='PC Receitas'!$O$11,E529='PC Receitas'!$O$12,E529='PC Receitas'!$O$13,E529='PC Receitas'!$O$14)),-I529,0))</f>
        <v>12927.7</v>
      </c>
      <c r="R529" s="153" t="e">
        <f t="shared" si="32"/>
        <v>#N/A</v>
      </c>
      <c r="S529" s="150" t="e">
        <f t="shared" si="33"/>
        <v>#N/A</v>
      </c>
      <c r="T529" s="150" t="e">
        <f t="shared" si="34"/>
        <v>#N/A</v>
      </c>
      <c r="U529" s="150" t="e">
        <f t="shared" si="35"/>
        <v>#N/A</v>
      </c>
      <c r="V529" s="154" t="e">
        <f>VLOOKUP(E529,'PC Receitas'!$O$4:$P$14,2,FALSE)</f>
        <v>#N/A</v>
      </c>
    </row>
    <row r="530" spans="3:22" ht="19.5" customHeight="1" thickTop="1" thickBot="1" x14ac:dyDescent="0.3">
      <c r="C530" s="58"/>
      <c r="D530" s="58" t="str">
        <f>IF(C530&lt;&gt;"",TEXT(C530,"00")&amp;"/06/"&amp;'Configurações Básicas'!$P$5,"")</f>
        <v/>
      </c>
      <c r="E530" s="58"/>
      <c r="F530" s="58"/>
      <c r="G530" s="58"/>
      <c r="H530" s="58"/>
      <c r="I530" s="59"/>
      <c r="J530" s="193"/>
      <c r="K530" s="60"/>
      <c r="L530" s="60"/>
      <c r="M530" s="56">
        <f>M529+IF(AND(K530="Pago",OR(E530='PC Receitas'!$O$4,E530='PC Receitas'!$O$5,E530='PC Receitas'!$O$6)),I530,IF(AND(K530="Pago",OR(E530='PC Receitas'!$O$7,E530='PC Receitas'!$O$8,E530='PC Receitas'!$O$9,E530='PC Receitas'!$O$10,E530='PC Receitas'!$O$11,E530='PC Receitas'!$O$12,E530='PC Receitas'!$O$13,E530='PC Receitas'!$O$14)),-I530,0))</f>
        <v>12927.7</v>
      </c>
      <c r="R530" s="153" t="e">
        <f t="shared" si="32"/>
        <v>#N/A</v>
      </c>
      <c r="S530" s="150" t="e">
        <f t="shared" si="33"/>
        <v>#N/A</v>
      </c>
      <c r="T530" s="150" t="e">
        <f t="shared" si="34"/>
        <v>#N/A</v>
      </c>
      <c r="U530" s="150" t="e">
        <f t="shared" si="35"/>
        <v>#N/A</v>
      </c>
      <c r="V530" s="154" t="e">
        <f>VLOOKUP(E530,'PC Receitas'!$O$4:$P$14,2,FALSE)</f>
        <v>#N/A</v>
      </c>
    </row>
    <row r="531" spans="3:22" ht="19.5" customHeight="1" thickTop="1" thickBot="1" x14ac:dyDescent="0.3">
      <c r="C531" s="58"/>
      <c r="D531" s="58" t="str">
        <f>IF(C531&lt;&gt;"",TEXT(C531,"00")&amp;"/06/"&amp;'Configurações Básicas'!$P$5,"")</f>
        <v/>
      </c>
      <c r="E531" s="58"/>
      <c r="F531" s="58"/>
      <c r="G531" s="58"/>
      <c r="H531" s="58"/>
      <c r="I531" s="59"/>
      <c r="J531" s="193"/>
      <c r="K531" s="60"/>
      <c r="L531" s="60"/>
      <c r="M531" s="56">
        <f>M530+IF(AND(K531="Pago",OR(E531='PC Receitas'!$O$4,E531='PC Receitas'!$O$5,E531='PC Receitas'!$O$6)),I531,IF(AND(K531="Pago",OR(E531='PC Receitas'!$O$7,E531='PC Receitas'!$O$8,E531='PC Receitas'!$O$9,E531='PC Receitas'!$O$10,E531='PC Receitas'!$O$11,E531='PC Receitas'!$O$12,E531='PC Receitas'!$O$13,E531='PC Receitas'!$O$14)),-I531,0))</f>
        <v>12927.7</v>
      </c>
      <c r="R531" s="153" t="e">
        <f t="shared" si="32"/>
        <v>#N/A</v>
      </c>
      <c r="S531" s="150" t="e">
        <f t="shared" si="33"/>
        <v>#N/A</v>
      </c>
      <c r="T531" s="150" t="e">
        <f t="shared" si="34"/>
        <v>#N/A</v>
      </c>
      <c r="U531" s="150" t="e">
        <f t="shared" si="35"/>
        <v>#N/A</v>
      </c>
      <c r="V531" s="154" t="e">
        <f>VLOOKUP(E531,'PC Receitas'!$O$4:$P$14,2,FALSE)</f>
        <v>#N/A</v>
      </c>
    </row>
    <row r="532" spans="3:22" ht="19.5" customHeight="1" thickTop="1" thickBot="1" x14ac:dyDescent="0.3">
      <c r="C532" s="58"/>
      <c r="D532" s="58" t="str">
        <f>IF(C532&lt;&gt;"",TEXT(C532,"00")&amp;"/06/"&amp;'Configurações Básicas'!$P$5,"")</f>
        <v/>
      </c>
      <c r="E532" s="58"/>
      <c r="F532" s="58"/>
      <c r="G532" s="58"/>
      <c r="H532" s="58"/>
      <c r="I532" s="59"/>
      <c r="J532" s="193"/>
      <c r="K532" s="60"/>
      <c r="L532" s="60"/>
      <c r="M532" s="56">
        <f>M531+IF(AND(K532="Pago",OR(E532='PC Receitas'!$O$4,E532='PC Receitas'!$O$5,E532='PC Receitas'!$O$6)),I532,IF(AND(K532="Pago",OR(E532='PC Receitas'!$O$7,E532='PC Receitas'!$O$8,E532='PC Receitas'!$O$9,E532='PC Receitas'!$O$10,E532='PC Receitas'!$O$11,E532='PC Receitas'!$O$12,E532='PC Receitas'!$O$13,E532='PC Receitas'!$O$14)),-I532,0))</f>
        <v>12927.7</v>
      </c>
      <c r="R532" s="153" t="e">
        <f t="shared" si="32"/>
        <v>#N/A</v>
      </c>
      <c r="S532" s="150" t="e">
        <f t="shared" si="33"/>
        <v>#N/A</v>
      </c>
      <c r="T532" s="150" t="e">
        <f t="shared" si="34"/>
        <v>#N/A</v>
      </c>
      <c r="U532" s="150" t="e">
        <f t="shared" si="35"/>
        <v>#N/A</v>
      </c>
      <c r="V532" s="154" t="e">
        <f>VLOOKUP(E532,'PC Receitas'!$O$4:$P$14,2,FALSE)</f>
        <v>#N/A</v>
      </c>
    </row>
    <row r="533" spans="3:22" ht="19.5" customHeight="1" thickTop="1" thickBot="1" x14ac:dyDescent="0.3">
      <c r="C533" s="58"/>
      <c r="D533" s="58" t="str">
        <f>IF(C533&lt;&gt;"",TEXT(C533,"00")&amp;"/06/"&amp;'Configurações Básicas'!$P$5,"")</f>
        <v/>
      </c>
      <c r="E533" s="58"/>
      <c r="F533" s="58"/>
      <c r="G533" s="58"/>
      <c r="H533" s="58"/>
      <c r="I533" s="59"/>
      <c r="J533" s="193"/>
      <c r="K533" s="60"/>
      <c r="L533" s="60"/>
      <c r="M533" s="56">
        <f>M532+IF(AND(K533="Pago",OR(E533='PC Receitas'!$O$4,E533='PC Receitas'!$O$5,E533='PC Receitas'!$O$6)),I533,IF(AND(K533="Pago",OR(E533='PC Receitas'!$O$7,E533='PC Receitas'!$O$8,E533='PC Receitas'!$O$9,E533='PC Receitas'!$O$10,E533='PC Receitas'!$O$11,E533='PC Receitas'!$O$12,E533='PC Receitas'!$O$13,E533='PC Receitas'!$O$14)),-I533,0))</f>
        <v>12927.7</v>
      </c>
      <c r="R533" s="153" t="e">
        <f t="shared" si="32"/>
        <v>#N/A</v>
      </c>
      <c r="S533" s="150" t="e">
        <f t="shared" si="33"/>
        <v>#N/A</v>
      </c>
      <c r="T533" s="150" t="e">
        <f t="shared" si="34"/>
        <v>#N/A</v>
      </c>
      <c r="U533" s="150" t="e">
        <f t="shared" si="35"/>
        <v>#N/A</v>
      </c>
      <c r="V533" s="154" t="e">
        <f>VLOOKUP(E533,'PC Receitas'!$O$4:$P$14,2,FALSE)</f>
        <v>#N/A</v>
      </c>
    </row>
    <row r="534" spans="3:22" ht="19.5" customHeight="1" thickTop="1" thickBot="1" x14ac:dyDescent="0.3">
      <c r="C534" s="58"/>
      <c r="D534" s="58" t="str">
        <f>IF(C534&lt;&gt;"",TEXT(C534,"00")&amp;"/06/"&amp;'Configurações Básicas'!$P$5,"")</f>
        <v/>
      </c>
      <c r="E534" s="58"/>
      <c r="F534" s="58"/>
      <c r="G534" s="58"/>
      <c r="H534" s="58"/>
      <c r="I534" s="59"/>
      <c r="J534" s="193"/>
      <c r="K534" s="60"/>
      <c r="L534" s="60"/>
      <c r="M534" s="56">
        <f>M533+IF(AND(K534="Pago",OR(E534='PC Receitas'!$O$4,E534='PC Receitas'!$O$5,E534='PC Receitas'!$O$6)),I534,IF(AND(K534="Pago",OR(E534='PC Receitas'!$O$7,E534='PC Receitas'!$O$8,E534='PC Receitas'!$O$9,E534='PC Receitas'!$O$10,E534='PC Receitas'!$O$11,E534='PC Receitas'!$O$12,E534='PC Receitas'!$O$13,E534='PC Receitas'!$O$14)),-I534,0))</f>
        <v>12927.7</v>
      </c>
      <c r="R534" s="153" t="e">
        <f t="shared" si="32"/>
        <v>#N/A</v>
      </c>
      <c r="S534" s="150" t="e">
        <f t="shared" si="33"/>
        <v>#N/A</v>
      </c>
      <c r="T534" s="150" t="e">
        <f t="shared" si="34"/>
        <v>#N/A</v>
      </c>
      <c r="U534" s="150" t="e">
        <f t="shared" si="35"/>
        <v>#N/A</v>
      </c>
      <c r="V534" s="154" t="e">
        <f>VLOOKUP(E534,'PC Receitas'!$O$4:$P$14,2,FALSE)</f>
        <v>#N/A</v>
      </c>
    </row>
    <row r="535" spans="3:22" ht="19.5" customHeight="1" thickTop="1" thickBot="1" x14ac:dyDescent="0.3">
      <c r="C535" s="58"/>
      <c r="D535" s="58" t="str">
        <f>IF(C535&lt;&gt;"",TEXT(C535,"00")&amp;"/06/"&amp;'Configurações Básicas'!$P$5,"")</f>
        <v/>
      </c>
      <c r="E535" s="58"/>
      <c r="F535" s="58"/>
      <c r="G535" s="58"/>
      <c r="H535" s="58"/>
      <c r="I535" s="59"/>
      <c r="J535" s="193"/>
      <c r="K535" s="60"/>
      <c r="L535" s="60"/>
      <c r="M535" s="56">
        <f>M534+IF(AND(K535="Pago",OR(E535='PC Receitas'!$O$4,E535='PC Receitas'!$O$5,E535='PC Receitas'!$O$6)),I535,IF(AND(K535="Pago",OR(E535='PC Receitas'!$O$7,E535='PC Receitas'!$O$8,E535='PC Receitas'!$O$9,E535='PC Receitas'!$O$10,E535='PC Receitas'!$O$11,E535='PC Receitas'!$O$12,E535='PC Receitas'!$O$13,E535='PC Receitas'!$O$14)),-I535,0))</f>
        <v>12927.7</v>
      </c>
      <c r="R535" s="153" t="e">
        <f t="shared" si="32"/>
        <v>#N/A</v>
      </c>
      <c r="S535" s="150" t="e">
        <f t="shared" si="33"/>
        <v>#N/A</v>
      </c>
      <c r="T535" s="150" t="e">
        <f t="shared" si="34"/>
        <v>#N/A</v>
      </c>
      <c r="U535" s="150" t="e">
        <f t="shared" si="35"/>
        <v>#N/A</v>
      </c>
      <c r="V535" s="154" t="e">
        <f>VLOOKUP(E535,'PC Receitas'!$O$4:$P$14,2,FALSE)</f>
        <v>#N/A</v>
      </c>
    </row>
    <row r="536" spans="3:22" ht="19.5" customHeight="1" thickTop="1" thickBot="1" x14ac:dyDescent="0.3">
      <c r="C536" s="58"/>
      <c r="D536" s="58" t="str">
        <f>IF(C536&lt;&gt;"",TEXT(C536,"00")&amp;"/06/"&amp;'Configurações Básicas'!$P$5,"")</f>
        <v/>
      </c>
      <c r="E536" s="58"/>
      <c r="F536" s="58"/>
      <c r="G536" s="58"/>
      <c r="H536" s="58"/>
      <c r="I536" s="59"/>
      <c r="J536" s="193"/>
      <c r="K536" s="60"/>
      <c r="L536" s="60"/>
      <c r="M536" s="56">
        <f>M535+IF(AND(K536="Pago",OR(E536='PC Receitas'!$O$4,E536='PC Receitas'!$O$5,E536='PC Receitas'!$O$6)),I536,IF(AND(K536="Pago",OR(E536='PC Receitas'!$O$7,E536='PC Receitas'!$O$8,E536='PC Receitas'!$O$9,E536='PC Receitas'!$O$10,E536='PC Receitas'!$O$11,E536='PC Receitas'!$O$12,E536='PC Receitas'!$O$13,E536='PC Receitas'!$O$14)),-I536,0))</f>
        <v>12927.7</v>
      </c>
      <c r="R536" s="153" t="e">
        <f t="shared" si="32"/>
        <v>#N/A</v>
      </c>
      <c r="S536" s="150" t="e">
        <f t="shared" si="33"/>
        <v>#N/A</v>
      </c>
      <c r="T536" s="150" t="e">
        <f t="shared" si="34"/>
        <v>#N/A</v>
      </c>
      <c r="U536" s="150" t="e">
        <f t="shared" si="35"/>
        <v>#N/A</v>
      </c>
      <c r="V536" s="154" t="e">
        <f>VLOOKUP(E536,'PC Receitas'!$O$4:$P$14,2,FALSE)</f>
        <v>#N/A</v>
      </c>
    </row>
    <row r="537" spans="3:22" ht="19.5" customHeight="1" thickTop="1" thickBot="1" x14ac:dyDescent="0.3">
      <c r="C537" s="58"/>
      <c r="D537" s="58" t="str">
        <f>IF(C537&lt;&gt;"",TEXT(C537,"00")&amp;"/06/"&amp;'Configurações Básicas'!$P$5,"")</f>
        <v/>
      </c>
      <c r="E537" s="58"/>
      <c r="F537" s="58"/>
      <c r="G537" s="58"/>
      <c r="H537" s="58"/>
      <c r="I537" s="59"/>
      <c r="J537" s="193"/>
      <c r="K537" s="60"/>
      <c r="L537" s="60"/>
      <c r="M537" s="56">
        <f>M536+IF(AND(K537="Pago",OR(E537='PC Receitas'!$O$4,E537='PC Receitas'!$O$5,E537='PC Receitas'!$O$6)),I537,IF(AND(K537="Pago",OR(E537='PC Receitas'!$O$7,E537='PC Receitas'!$O$8,E537='PC Receitas'!$O$9,E537='PC Receitas'!$O$10,E537='PC Receitas'!$O$11,E537='PC Receitas'!$O$12,E537='PC Receitas'!$O$13,E537='PC Receitas'!$O$14)),-I537,0))</f>
        <v>12927.7</v>
      </c>
      <c r="R537" s="153" t="e">
        <f t="shared" si="32"/>
        <v>#N/A</v>
      </c>
      <c r="S537" s="150" t="e">
        <f t="shared" si="33"/>
        <v>#N/A</v>
      </c>
      <c r="T537" s="150" t="e">
        <f t="shared" si="34"/>
        <v>#N/A</v>
      </c>
      <c r="U537" s="150" t="e">
        <f t="shared" si="35"/>
        <v>#N/A</v>
      </c>
      <c r="V537" s="154" t="e">
        <f>VLOOKUP(E537,'PC Receitas'!$O$4:$P$14,2,FALSE)</f>
        <v>#N/A</v>
      </c>
    </row>
    <row r="538" spans="3:22" ht="19.5" customHeight="1" thickTop="1" thickBot="1" x14ac:dyDescent="0.3">
      <c r="C538" s="58"/>
      <c r="D538" s="58" t="str">
        <f>IF(C538&lt;&gt;"",TEXT(C538,"00")&amp;"/06/"&amp;'Configurações Básicas'!$P$5,"")</f>
        <v/>
      </c>
      <c r="E538" s="58"/>
      <c r="F538" s="58"/>
      <c r="G538" s="58"/>
      <c r="H538" s="58"/>
      <c r="I538" s="59"/>
      <c r="J538" s="193"/>
      <c r="K538" s="60"/>
      <c r="L538" s="60"/>
      <c r="M538" s="56">
        <f>M537+IF(AND(K538="Pago",OR(E538='PC Receitas'!$O$4,E538='PC Receitas'!$O$5,E538='PC Receitas'!$O$6)),I538,IF(AND(K538="Pago",OR(E538='PC Receitas'!$O$7,E538='PC Receitas'!$O$8,E538='PC Receitas'!$O$9,E538='PC Receitas'!$O$10,E538='PC Receitas'!$O$11,E538='PC Receitas'!$O$12,E538='PC Receitas'!$O$13,E538='PC Receitas'!$O$14)),-I538,0))</f>
        <v>12927.7</v>
      </c>
      <c r="R538" s="153" t="e">
        <f t="shared" si="32"/>
        <v>#N/A</v>
      </c>
      <c r="S538" s="150" t="e">
        <f t="shared" si="33"/>
        <v>#N/A</v>
      </c>
      <c r="T538" s="150" t="e">
        <f t="shared" si="34"/>
        <v>#N/A</v>
      </c>
      <c r="U538" s="150" t="e">
        <f t="shared" si="35"/>
        <v>#N/A</v>
      </c>
      <c r="V538" s="154" t="e">
        <f>VLOOKUP(E538,'PC Receitas'!$O$4:$P$14,2,FALSE)</f>
        <v>#N/A</v>
      </c>
    </row>
    <row r="539" spans="3:22" ht="19.5" customHeight="1" thickTop="1" thickBot="1" x14ac:dyDescent="0.3">
      <c r="C539" s="58"/>
      <c r="D539" s="58" t="str">
        <f>IF(C539&lt;&gt;"",TEXT(C539,"00")&amp;"/06/"&amp;'Configurações Básicas'!$P$5,"")</f>
        <v/>
      </c>
      <c r="E539" s="58"/>
      <c r="F539" s="58"/>
      <c r="G539" s="58"/>
      <c r="H539" s="58"/>
      <c r="I539" s="59"/>
      <c r="J539" s="193"/>
      <c r="K539" s="60"/>
      <c r="L539" s="60"/>
      <c r="M539" s="56">
        <f>M538+IF(AND(K539="Pago",OR(E539='PC Receitas'!$O$4,E539='PC Receitas'!$O$5,E539='PC Receitas'!$O$6)),I539,IF(AND(K539="Pago",OR(E539='PC Receitas'!$O$7,E539='PC Receitas'!$O$8,E539='PC Receitas'!$O$9,E539='PC Receitas'!$O$10,E539='PC Receitas'!$O$11,E539='PC Receitas'!$O$12,E539='PC Receitas'!$O$13,E539='PC Receitas'!$O$14)),-I539,0))</f>
        <v>12927.7</v>
      </c>
      <c r="R539" s="153" t="e">
        <f t="shared" si="32"/>
        <v>#N/A</v>
      </c>
      <c r="S539" s="150" t="e">
        <f t="shared" si="33"/>
        <v>#N/A</v>
      </c>
      <c r="T539" s="150" t="e">
        <f t="shared" si="34"/>
        <v>#N/A</v>
      </c>
      <c r="U539" s="150" t="e">
        <f t="shared" si="35"/>
        <v>#N/A</v>
      </c>
      <c r="V539" s="154" t="e">
        <f>VLOOKUP(E539,'PC Receitas'!$O$4:$P$14,2,FALSE)</f>
        <v>#N/A</v>
      </c>
    </row>
    <row r="540" spans="3:22" ht="19.5" customHeight="1" thickTop="1" thickBot="1" x14ac:dyDescent="0.3">
      <c r="C540" s="58"/>
      <c r="D540" s="58" t="str">
        <f>IF(C540&lt;&gt;"",TEXT(C540,"00")&amp;"/06/"&amp;'Configurações Básicas'!$P$5,"")</f>
        <v/>
      </c>
      <c r="E540" s="58"/>
      <c r="F540" s="58"/>
      <c r="G540" s="58"/>
      <c r="H540" s="58"/>
      <c r="I540" s="59"/>
      <c r="J540" s="193"/>
      <c r="K540" s="60"/>
      <c r="L540" s="60"/>
      <c r="M540" s="56">
        <f>M539+IF(AND(K540="Pago",OR(E540='PC Receitas'!$O$4,E540='PC Receitas'!$O$5,E540='PC Receitas'!$O$6)),I540,IF(AND(K540="Pago",OR(E540='PC Receitas'!$O$7,E540='PC Receitas'!$O$8,E540='PC Receitas'!$O$9,E540='PC Receitas'!$O$10,E540='PC Receitas'!$O$11,E540='PC Receitas'!$O$12,E540='PC Receitas'!$O$13,E540='PC Receitas'!$O$14)),-I540,0))</f>
        <v>12927.7</v>
      </c>
      <c r="R540" s="153" t="e">
        <f t="shared" si="32"/>
        <v>#N/A</v>
      </c>
      <c r="S540" s="150" t="e">
        <f t="shared" si="33"/>
        <v>#N/A</v>
      </c>
      <c r="T540" s="150" t="e">
        <f t="shared" si="34"/>
        <v>#N/A</v>
      </c>
      <c r="U540" s="150" t="e">
        <f t="shared" si="35"/>
        <v>#N/A</v>
      </c>
      <c r="V540" s="154" t="e">
        <f>VLOOKUP(E540,'PC Receitas'!$O$4:$P$14,2,FALSE)</f>
        <v>#N/A</v>
      </c>
    </row>
    <row r="541" spans="3:22" ht="19.5" customHeight="1" thickTop="1" thickBot="1" x14ac:dyDescent="0.3">
      <c r="C541" s="58"/>
      <c r="D541" s="58" t="str">
        <f>IF(C541&lt;&gt;"",TEXT(C541,"00")&amp;"/06/"&amp;'Configurações Básicas'!$P$5,"")</f>
        <v/>
      </c>
      <c r="E541" s="58"/>
      <c r="F541" s="58"/>
      <c r="G541" s="58"/>
      <c r="H541" s="58"/>
      <c r="I541" s="59"/>
      <c r="J541" s="193"/>
      <c r="K541" s="60"/>
      <c r="L541" s="60"/>
      <c r="M541" s="56">
        <f>M540+IF(AND(K541="Pago",OR(E541='PC Receitas'!$O$4,E541='PC Receitas'!$O$5,E541='PC Receitas'!$O$6)),I541,IF(AND(K541="Pago",OR(E541='PC Receitas'!$O$7,E541='PC Receitas'!$O$8,E541='PC Receitas'!$O$9,E541='PC Receitas'!$O$10,E541='PC Receitas'!$O$11,E541='PC Receitas'!$O$12,E541='PC Receitas'!$O$13,E541='PC Receitas'!$O$14)),-I541,0))</f>
        <v>12927.7</v>
      </c>
      <c r="R541" s="153" t="e">
        <f t="shared" si="32"/>
        <v>#N/A</v>
      </c>
      <c r="S541" s="150" t="e">
        <f t="shared" si="33"/>
        <v>#N/A</v>
      </c>
      <c r="T541" s="150" t="e">
        <f t="shared" si="34"/>
        <v>#N/A</v>
      </c>
      <c r="U541" s="150" t="e">
        <f t="shared" si="35"/>
        <v>#N/A</v>
      </c>
      <c r="V541" s="154" t="e">
        <f>VLOOKUP(E541,'PC Receitas'!$O$4:$P$14,2,FALSE)</f>
        <v>#N/A</v>
      </c>
    </row>
    <row r="542" spans="3:22" ht="19.5" customHeight="1" thickTop="1" thickBot="1" x14ac:dyDescent="0.3">
      <c r="C542" s="58"/>
      <c r="D542" s="58" t="str">
        <f>IF(C542&lt;&gt;"",TEXT(C542,"00")&amp;"/06/"&amp;'Configurações Básicas'!$P$5,"")</f>
        <v/>
      </c>
      <c r="E542" s="58"/>
      <c r="F542" s="58"/>
      <c r="G542" s="58"/>
      <c r="H542" s="58"/>
      <c r="I542" s="59"/>
      <c r="J542" s="193"/>
      <c r="K542" s="60"/>
      <c r="L542" s="60"/>
      <c r="M542" s="56">
        <f>M541+IF(AND(K542="Pago",OR(E542='PC Receitas'!$O$4,E542='PC Receitas'!$O$5,E542='PC Receitas'!$O$6)),I542,IF(AND(K542="Pago",OR(E542='PC Receitas'!$O$7,E542='PC Receitas'!$O$8,E542='PC Receitas'!$O$9,E542='PC Receitas'!$O$10,E542='PC Receitas'!$O$11,E542='PC Receitas'!$O$12,E542='PC Receitas'!$O$13,E542='PC Receitas'!$O$14)),-I542,0))</f>
        <v>12927.7</v>
      </c>
      <c r="R542" s="153" t="e">
        <f t="shared" si="32"/>
        <v>#N/A</v>
      </c>
      <c r="S542" s="150" t="e">
        <f t="shared" si="33"/>
        <v>#N/A</v>
      </c>
      <c r="T542" s="150" t="e">
        <f t="shared" si="34"/>
        <v>#N/A</v>
      </c>
      <c r="U542" s="150" t="e">
        <f t="shared" si="35"/>
        <v>#N/A</v>
      </c>
      <c r="V542" s="154" t="e">
        <f>VLOOKUP(E542,'PC Receitas'!$O$4:$P$14,2,FALSE)</f>
        <v>#N/A</v>
      </c>
    </row>
    <row r="543" spans="3:22" ht="19.5" customHeight="1" thickTop="1" thickBot="1" x14ac:dyDescent="0.3">
      <c r="C543" s="58"/>
      <c r="D543" s="58" t="str">
        <f>IF(C543&lt;&gt;"",TEXT(C543,"00")&amp;"/06/"&amp;'Configurações Básicas'!$P$5,"")</f>
        <v/>
      </c>
      <c r="E543" s="58"/>
      <c r="F543" s="58"/>
      <c r="G543" s="58"/>
      <c r="H543" s="58"/>
      <c r="I543" s="59"/>
      <c r="J543" s="193"/>
      <c r="K543" s="60"/>
      <c r="L543" s="60"/>
      <c r="M543" s="56">
        <f>M542+IF(AND(K543="Pago",OR(E543='PC Receitas'!$O$4,E543='PC Receitas'!$O$5,E543='PC Receitas'!$O$6)),I543,IF(AND(K543="Pago",OR(E543='PC Receitas'!$O$7,E543='PC Receitas'!$O$8,E543='PC Receitas'!$O$9,E543='PC Receitas'!$O$10,E543='PC Receitas'!$O$11,E543='PC Receitas'!$O$12,E543='PC Receitas'!$O$13,E543='PC Receitas'!$O$14)),-I543,0))</f>
        <v>12927.7</v>
      </c>
      <c r="R543" s="153" t="e">
        <f t="shared" si="32"/>
        <v>#N/A</v>
      </c>
      <c r="S543" s="150" t="e">
        <f t="shared" si="33"/>
        <v>#N/A</v>
      </c>
      <c r="T543" s="150" t="e">
        <f t="shared" si="34"/>
        <v>#N/A</v>
      </c>
      <c r="U543" s="150" t="e">
        <f t="shared" si="35"/>
        <v>#N/A</v>
      </c>
      <c r="V543" s="154" t="e">
        <f>VLOOKUP(E543,'PC Receitas'!$O$4:$P$14,2,FALSE)</f>
        <v>#N/A</v>
      </c>
    </row>
    <row r="544" spans="3:22" ht="19.5" customHeight="1" thickTop="1" thickBot="1" x14ac:dyDescent="0.3">
      <c r="C544" s="58"/>
      <c r="D544" s="58" t="str">
        <f>IF(C544&lt;&gt;"",TEXT(C544,"00")&amp;"/06/"&amp;'Configurações Básicas'!$P$5,"")</f>
        <v/>
      </c>
      <c r="E544" s="58"/>
      <c r="F544" s="58"/>
      <c r="G544" s="58"/>
      <c r="H544" s="58"/>
      <c r="I544" s="59"/>
      <c r="J544" s="193"/>
      <c r="K544" s="60"/>
      <c r="L544" s="60"/>
      <c r="M544" s="56">
        <f>M543+IF(AND(K544="Pago",OR(E544='PC Receitas'!$O$4,E544='PC Receitas'!$O$5,E544='PC Receitas'!$O$6)),I544,IF(AND(K544="Pago",OR(E544='PC Receitas'!$O$7,E544='PC Receitas'!$O$8,E544='PC Receitas'!$O$9,E544='PC Receitas'!$O$10,E544='PC Receitas'!$O$11,E544='PC Receitas'!$O$12,E544='PC Receitas'!$O$13,E544='PC Receitas'!$O$14)),-I544,0))</f>
        <v>12927.7</v>
      </c>
      <c r="R544" s="153" t="e">
        <f t="shared" si="32"/>
        <v>#N/A</v>
      </c>
      <c r="S544" s="150" t="e">
        <f t="shared" si="33"/>
        <v>#N/A</v>
      </c>
      <c r="T544" s="150" t="e">
        <f t="shared" si="34"/>
        <v>#N/A</v>
      </c>
      <c r="U544" s="150" t="e">
        <f t="shared" si="35"/>
        <v>#N/A</v>
      </c>
      <c r="V544" s="154" t="e">
        <f>VLOOKUP(E544,'PC Receitas'!$O$4:$P$14,2,FALSE)</f>
        <v>#N/A</v>
      </c>
    </row>
    <row r="545" spans="3:22" ht="19.5" customHeight="1" thickTop="1" thickBot="1" x14ac:dyDescent="0.3">
      <c r="C545" s="58"/>
      <c r="D545" s="58" t="str">
        <f>IF(C545&lt;&gt;"",TEXT(C545,"00")&amp;"/06/"&amp;'Configurações Básicas'!$P$5,"")</f>
        <v/>
      </c>
      <c r="E545" s="58"/>
      <c r="F545" s="58"/>
      <c r="G545" s="58"/>
      <c r="H545" s="58"/>
      <c r="I545" s="59"/>
      <c r="J545" s="193"/>
      <c r="K545" s="60"/>
      <c r="L545" s="60"/>
      <c r="M545" s="56">
        <f>M544+IF(AND(K545="Pago",OR(E545='PC Receitas'!$O$4,E545='PC Receitas'!$O$5,E545='PC Receitas'!$O$6)),I545,IF(AND(K545="Pago",OR(E545='PC Receitas'!$O$7,E545='PC Receitas'!$O$8,E545='PC Receitas'!$O$9,E545='PC Receitas'!$O$10,E545='PC Receitas'!$O$11,E545='PC Receitas'!$O$12,E545='PC Receitas'!$O$13,E545='PC Receitas'!$O$14)),-I545,0))</f>
        <v>12927.7</v>
      </c>
      <c r="R545" s="153" t="e">
        <f t="shared" si="32"/>
        <v>#N/A</v>
      </c>
      <c r="S545" s="150" t="e">
        <f t="shared" si="33"/>
        <v>#N/A</v>
      </c>
      <c r="T545" s="150" t="e">
        <f t="shared" si="34"/>
        <v>#N/A</v>
      </c>
      <c r="U545" s="150" t="e">
        <f t="shared" si="35"/>
        <v>#N/A</v>
      </c>
      <c r="V545" s="154" t="e">
        <f>VLOOKUP(E545,'PC Receitas'!$O$4:$P$14,2,FALSE)</f>
        <v>#N/A</v>
      </c>
    </row>
    <row r="546" spans="3:22" ht="19.5" customHeight="1" thickTop="1" thickBot="1" x14ac:dyDescent="0.3">
      <c r="C546" s="58"/>
      <c r="D546" s="58" t="str">
        <f>IF(C546&lt;&gt;"",TEXT(C546,"00")&amp;"/06/"&amp;'Configurações Básicas'!$P$5,"")</f>
        <v/>
      </c>
      <c r="E546" s="58"/>
      <c r="F546" s="58"/>
      <c r="G546" s="58"/>
      <c r="H546" s="58"/>
      <c r="I546" s="59"/>
      <c r="J546" s="193"/>
      <c r="K546" s="60"/>
      <c r="L546" s="60"/>
      <c r="M546" s="56">
        <f>M545+IF(AND(K546="Pago",OR(E546='PC Receitas'!$O$4,E546='PC Receitas'!$O$5,E546='PC Receitas'!$O$6)),I546,IF(AND(K546="Pago",OR(E546='PC Receitas'!$O$7,E546='PC Receitas'!$O$8,E546='PC Receitas'!$O$9,E546='PC Receitas'!$O$10,E546='PC Receitas'!$O$11,E546='PC Receitas'!$O$12,E546='PC Receitas'!$O$13,E546='PC Receitas'!$O$14)),-I546,0))</f>
        <v>12927.7</v>
      </c>
      <c r="R546" s="153" t="e">
        <f t="shared" si="32"/>
        <v>#N/A</v>
      </c>
      <c r="S546" s="150" t="e">
        <f t="shared" si="33"/>
        <v>#N/A</v>
      </c>
      <c r="T546" s="150" t="e">
        <f t="shared" si="34"/>
        <v>#N/A</v>
      </c>
      <c r="U546" s="150" t="e">
        <f t="shared" si="35"/>
        <v>#N/A</v>
      </c>
      <c r="V546" s="154" t="e">
        <f>VLOOKUP(E546,'PC Receitas'!$O$4:$P$14,2,FALSE)</f>
        <v>#N/A</v>
      </c>
    </row>
    <row r="547" spans="3:22" ht="19.5" customHeight="1" thickTop="1" thickBot="1" x14ac:dyDescent="0.3">
      <c r="C547" s="58"/>
      <c r="D547" s="58" t="str">
        <f>IF(C547&lt;&gt;"",TEXT(C547,"00")&amp;"/06/"&amp;'Configurações Básicas'!$P$5,"")</f>
        <v/>
      </c>
      <c r="E547" s="58"/>
      <c r="F547" s="58"/>
      <c r="G547" s="58"/>
      <c r="H547" s="58"/>
      <c r="I547" s="59"/>
      <c r="J547" s="193"/>
      <c r="K547" s="60"/>
      <c r="L547" s="60"/>
      <c r="M547" s="56">
        <f>M546+IF(AND(K547="Pago",OR(E547='PC Receitas'!$O$4,E547='PC Receitas'!$O$5,E547='PC Receitas'!$O$6)),I547,IF(AND(K547="Pago",OR(E547='PC Receitas'!$O$7,E547='PC Receitas'!$O$8,E547='PC Receitas'!$O$9,E547='PC Receitas'!$O$10,E547='PC Receitas'!$O$11,E547='PC Receitas'!$O$12,E547='PC Receitas'!$O$13,E547='PC Receitas'!$O$14)),-I547,0))</f>
        <v>12927.7</v>
      </c>
      <c r="R547" s="153" t="e">
        <f t="shared" si="32"/>
        <v>#N/A</v>
      </c>
      <c r="S547" s="150" t="e">
        <f t="shared" si="33"/>
        <v>#N/A</v>
      </c>
      <c r="T547" s="150" t="e">
        <f t="shared" si="34"/>
        <v>#N/A</v>
      </c>
      <c r="U547" s="150" t="e">
        <f t="shared" si="35"/>
        <v>#N/A</v>
      </c>
      <c r="V547" s="154" t="e">
        <f>VLOOKUP(E547,'PC Receitas'!$O$4:$P$14,2,FALSE)</f>
        <v>#N/A</v>
      </c>
    </row>
    <row r="548" spans="3:22" ht="19.5" customHeight="1" thickTop="1" thickBot="1" x14ac:dyDescent="0.3">
      <c r="C548" s="58"/>
      <c r="D548" s="58" t="str">
        <f>IF(C548&lt;&gt;"",TEXT(C548,"00")&amp;"/06/"&amp;'Configurações Básicas'!$P$5,"")</f>
        <v/>
      </c>
      <c r="E548" s="58"/>
      <c r="F548" s="58"/>
      <c r="G548" s="58"/>
      <c r="H548" s="58"/>
      <c r="I548" s="59"/>
      <c r="J548" s="193"/>
      <c r="K548" s="60"/>
      <c r="L548" s="60"/>
      <c r="M548" s="56">
        <f>M547+IF(AND(K548="Pago",OR(E548='PC Receitas'!$O$4,E548='PC Receitas'!$O$5,E548='PC Receitas'!$O$6)),I548,IF(AND(K548="Pago",OR(E548='PC Receitas'!$O$7,E548='PC Receitas'!$O$8,E548='PC Receitas'!$O$9,E548='PC Receitas'!$O$10,E548='PC Receitas'!$O$11,E548='PC Receitas'!$O$12,E548='PC Receitas'!$O$13,E548='PC Receitas'!$O$14)),-I548,0))</f>
        <v>12927.7</v>
      </c>
      <c r="R548" s="153" t="e">
        <f t="shared" si="32"/>
        <v>#N/A</v>
      </c>
      <c r="S548" s="150" t="e">
        <f t="shared" si="33"/>
        <v>#N/A</v>
      </c>
      <c r="T548" s="150" t="e">
        <f t="shared" si="34"/>
        <v>#N/A</v>
      </c>
      <c r="U548" s="150" t="e">
        <f t="shared" si="35"/>
        <v>#N/A</v>
      </c>
      <c r="V548" s="154" t="e">
        <f>VLOOKUP(E548,'PC Receitas'!$O$4:$P$14,2,FALSE)</f>
        <v>#N/A</v>
      </c>
    </row>
    <row r="549" spans="3:22" ht="19.5" customHeight="1" thickTop="1" thickBot="1" x14ac:dyDescent="0.3">
      <c r="C549" s="58"/>
      <c r="D549" s="58" t="str">
        <f>IF(C549&lt;&gt;"",TEXT(C549,"00")&amp;"/06/"&amp;'Configurações Básicas'!$P$5,"")</f>
        <v/>
      </c>
      <c r="E549" s="58"/>
      <c r="F549" s="58"/>
      <c r="G549" s="58"/>
      <c r="H549" s="58"/>
      <c r="I549" s="59"/>
      <c r="J549" s="193"/>
      <c r="K549" s="60"/>
      <c r="L549" s="60"/>
      <c r="M549" s="56">
        <f>M548+IF(AND(K549="Pago",OR(E549='PC Receitas'!$O$4,E549='PC Receitas'!$O$5,E549='PC Receitas'!$O$6)),I549,IF(AND(K549="Pago",OR(E549='PC Receitas'!$O$7,E549='PC Receitas'!$O$8,E549='PC Receitas'!$O$9,E549='PC Receitas'!$O$10,E549='PC Receitas'!$O$11,E549='PC Receitas'!$O$12,E549='PC Receitas'!$O$13,E549='PC Receitas'!$O$14)),-I549,0))</f>
        <v>12927.7</v>
      </c>
      <c r="R549" s="153" t="e">
        <f t="shared" si="32"/>
        <v>#N/A</v>
      </c>
      <c r="S549" s="150" t="e">
        <f t="shared" si="33"/>
        <v>#N/A</v>
      </c>
      <c r="T549" s="150" t="e">
        <f t="shared" si="34"/>
        <v>#N/A</v>
      </c>
      <c r="U549" s="150" t="e">
        <f t="shared" si="35"/>
        <v>#N/A</v>
      </c>
      <c r="V549" s="154" t="e">
        <f>VLOOKUP(E549,'PC Receitas'!$O$4:$P$14,2,FALSE)</f>
        <v>#N/A</v>
      </c>
    </row>
    <row r="550" spans="3:22" ht="19.5" customHeight="1" thickTop="1" thickBot="1" x14ac:dyDescent="0.3">
      <c r="C550" s="58"/>
      <c r="D550" s="58" t="str">
        <f>IF(C550&lt;&gt;"",TEXT(C550,"00")&amp;"/06/"&amp;'Configurações Básicas'!$P$5,"")</f>
        <v/>
      </c>
      <c r="E550" s="58"/>
      <c r="F550" s="58"/>
      <c r="G550" s="58"/>
      <c r="H550" s="58"/>
      <c r="I550" s="59"/>
      <c r="J550" s="193"/>
      <c r="K550" s="60"/>
      <c r="L550" s="60"/>
      <c r="M550" s="56">
        <f>M549+IF(AND(K550="Pago",OR(E550='PC Receitas'!$O$4,E550='PC Receitas'!$O$5,E550='PC Receitas'!$O$6)),I550,IF(AND(K550="Pago",OR(E550='PC Receitas'!$O$7,E550='PC Receitas'!$O$8,E550='PC Receitas'!$O$9,E550='PC Receitas'!$O$10,E550='PC Receitas'!$O$11,E550='PC Receitas'!$O$12,E550='PC Receitas'!$O$13,E550='PC Receitas'!$O$14)),-I550,0))</f>
        <v>12927.7</v>
      </c>
      <c r="R550" s="153" t="e">
        <f t="shared" si="32"/>
        <v>#N/A</v>
      </c>
      <c r="S550" s="150" t="e">
        <f t="shared" si="33"/>
        <v>#N/A</v>
      </c>
      <c r="T550" s="150" t="e">
        <f t="shared" si="34"/>
        <v>#N/A</v>
      </c>
      <c r="U550" s="150" t="e">
        <f t="shared" si="35"/>
        <v>#N/A</v>
      </c>
      <c r="V550" s="154" t="e">
        <f>VLOOKUP(E550,'PC Receitas'!$O$4:$P$14,2,FALSE)</f>
        <v>#N/A</v>
      </c>
    </row>
    <row r="551" spans="3:22" ht="19.5" customHeight="1" thickTop="1" thickBot="1" x14ac:dyDescent="0.3">
      <c r="C551" s="58"/>
      <c r="D551" s="58" t="str">
        <f>IF(C551&lt;&gt;"",TEXT(C551,"00")&amp;"/06/"&amp;'Configurações Básicas'!$P$5,"")</f>
        <v/>
      </c>
      <c r="E551" s="58"/>
      <c r="F551" s="58"/>
      <c r="G551" s="58"/>
      <c r="H551" s="58"/>
      <c r="I551" s="59"/>
      <c r="J551" s="193"/>
      <c r="K551" s="60"/>
      <c r="L551" s="60"/>
      <c r="M551" s="56">
        <f>M550+IF(AND(K551="Pago",OR(E551='PC Receitas'!$O$4,E551='PC Receitas'!$O$5,E551='PC Receitas'!$O$6)),I551,IF(AND(K551="Pago",OR(E551='PC Receitas'!$O$7,E551='PC Receitas'!$O$8,E551='PC Receitas'!$O$9,E551='PC Receitas'!$O$10,E551='PC Receitas'!$O$11,E551='PC Receitas'!$O$12,E551='PC Receitas'!$O$13,E551='PC Receitas'!$O$14)),-I551,0))</f>
        <v>12927.7</v>
      </c>
      <c r="R551" s="153" t="e">
        <f t="shared" si="32"/>
        <v>#N/A</v>
      </c>
      <c r="S551" s="150" t="e">
        <f t="shared" si="33"/>
        <v>#N/A</v>
      </c>
      <c r="T551" s="150" t="e">
        <f t="shared" si="34"/>
        <v>#N/A</v>
      </c>
      <c r="U551" s="150" t="e">
        <f t="shared" si="35"/>
        <v>#N/A</v>
      </c>
      <c r="V551" s="154" t="e">
        <f>VLOOKUP(E551,'PC Receitas'!$O$4:$P$14,2,FALSE)</f>
        <v>#N/A</v>
      </c>
    </row>
    <row r="552" spans="3:22" ht="19.5" customHeight="1" thickTop="1" thickBot="1" x14ac:dyDescent="0.3">
      <c r="C552" s="58"/>
      <c r="D552" s="58" t="str">
        <f>IF(C552&lt;&gt;"",TEXT(C552,"00")&amp;"/06/"&amp;'Configurações Básicas'!$P$5,"")</f>
        <v/>
      </c>
      <c r="E552" s="58"/>
      <c r="F552" s="58"/>
      <c r="G552" s="58"/>
      <c r="H552" s="58"/>
      <c r="I552" s="59"/>
      <c r="J552" s="193"/>
      <c r="K552" s="60"/>
      <c r="L552" s="60"/>
      <c r="M552" s="56">
        <f>M551+IF(AND(K552="Pago",OR(E552='PC Receitas'!$O$4,E552='PC Receitas'!$O$5,E552='PC Receitas'!$O$6)),I552,IF(AND(K552="Pago",OR(E552='PC Receitas'!$O$7,E552='PC Receitas'!$O$8,E552='PC Receitas'!$O$9,E552='PC Receitas'!$O$10,E552='PC Receitas'!$O$11,E552='PC Receitas'!$O$12,E552='PC Receitas'!$O$13,E552='PC Receitas'!$O$14)),-I552,0))</f>
        <v>12927.7</v>
      </c>
      <c r="R552" s="153" t="e">
        <f t="shared" si="32"/>
        <v>#N/A</v>
      </c>
      <c r="S552" s="150" t="e">
        <f t="shared" si="33"/>
        <v>#N/A</v>
      </c>
      <c r="T552" s="150" t="e">
        <f t="shared" si="34"/>
        <v>#N/A</v>
      </c>
      <c r="U552" s="150" t="e">
        <f t="shared" si="35"/>
        <v>#N/A</v>
      </c>
      <c r="V552" s="154" t="e">
        <f>VLOOKUP(E552,'PC Receitas'!$O$4:$P$14,2,FALSE)</f>
        <v>#N/A</v>
      </c>
    </row>
    <row r="553" spans="3:22" ht="19.5" customHeight="1" thickTop="1" thickBot="1" x14ac:dyDescent="0.3">
      <c r="C553" s="58"/>
      <c r="D553" s="58" t="str">
        <f>IF(C553&lt;&gt;"",TEXT(C553,"00")&amp;"/06/"&amp;'Configurações Básicas'!$P$5,"")</f>
        <v/>
      </c>
      <c r="E553" s="58"/>
      <c r="F553" s="58"/>
      <c r="G553" s="58"/>
      <c r="H553" s="58"/>
      <c r="I553" s="59"/>
      <c r="J553" s="193"/>
      <c r="K553" s="60"/>
      <c r="L553" s="60"/>
      <c r="M553" s="56">
        <f>M552+IF(AND(K553="Pago",OR(E553='PC Receitas'!$O$4,E553='PC Receitas'!$O$5,E553='PC Receitas'!$O$6)),I553,IF(AND(K553="Pago",OR(E553='PC Receitas'!$O$7,E553='PC Receitas'!$O$8,E553='PC Receitas'!$O$9,E553='PC Receitas'!$O$10,E553='PC Receitas'!$O$11,E553='PC Receitas'!$O$12,E553='PC Receitas'!$O$13,E553='PC Receitas'!$O$14)),-I553,0))</f>
        <v>12927.7</v>
      </c>
      <c r="R553" s="153" t="e">
        <f t="shared" si="32"/>
        <v>#N/A</v>
      </c>
      <c r="S553" s="150" t="e">
        <f t="shared" si="33"/>
        <v>#N/A</v>
      </c>
      <c r="T553" s="150" t="e">
        <f t="shared" si="34"/>
        <v>#N/A</v>
      </c>
      <c r="U553" s="150" t="e">
        <f t="shared" si="35"/>
        <v>#N/A</v>
      </c>
      <c r="V553" s="154" t="e">
        <f>VLOOKUP(E553,'PC Receitas'!$O$4:$P$14,2,FALSE)</f>
        <v>#N/A</v>
      </c>
    </row>
    <row r="554" spans="3:22" ht="19.5" customHeight="1" thickTop="1" thickBot="1" x14ac:dyDescent="0.3">
      <c r="C554" s="58"/>
      <c r="D554" s="58" t="str">
        <f>IF(C554&lt;&gt;"",TEXT(C554,"00")&amp;"/06/"&amp;'Configurações Básicas'!$P$5,"")</f>
        <v/>
      </c>
      <c r="E554" s="58"/>
      <c r="F554" s="58"/>
      <c r="G554" s="58"/>
      <c r="H554" s="58"/>
      <c r="I554" s="59"/>
      <c r="J554" s="193"/>
      <c r="K554" s="60"/>
      <c r="L554" s="60"/>
      <c r="M554" s="56">
        <f>M553+IF(AND(K554="Pago",OR(E554='PC Receitas'!$O$4,E554='PC Receitas'!$O$5,E554='PC Receitas'!$O$6)),I554,IF(AND(K554="Pago",OR(E554='PC Receitas'!$O$7,E554='PC Receitas'!$O$8,E554='PC Receitas'!$O$9,E554='PC Receitas'!$O$10,E554='PC Receitas'!$O$11,E554='PC Receitas'!$O$12,E554='PC Receitas'!$O$13,E554='PC Receitas'!$O$14)),-I554,0))</f>
        <v>12927.7</v>
      </c>
      <c r="R554" s="153" t="e">
        <f t="shared" si="32"/>
        <v>#N/A</v>
      </c>
      <c r="S554" s="150" t="e">
        <f t="shared" si="33"/>
        <v>#N/A</v>
      </c>
      <c r="T554" s="150" t="e">
        <f t="shared" si="34"/>
        <v>#N/A</v>
      </c>
      <c r="U554" s="150" t="e">
        <f t="shared" si="35"/>
        <v>#N/A</v>
      </c>
      <c r="V554" s="154" t="e">
        <f>VLOOKUP(E554,'PC Receitas'!$O$4:$P$14,2,FALSE)</f>
        <v>#N/A</v>
      </c>
    </row>
    <row r="555" spans="3:22" ht="19.5" customHeight="1" thickTop="1" thickBot="1" x14ac:dyDescent="0.3">
      <c r="C555" s="58"/>
      <c r="D555" s="58" t="str">
        <f>IF(C555&lt;&gt;"",TEXT(C555,"00")&amp;"/06/"&amp;'Configurações Básicas'!$P$5,"")</f>
        <v/>
      </c>
      <c r="E555" s="58"/>
      <c r="F555" s="58"/>
      <c r="G555" s="58"/>
      <c r="H555" s="58"/>
      <c r="I555" s="59"/>
      <c r="J555" s="193"/>
      <c r="K555" s="60"/>
      <c r="L555" s="60"/>
      <c r="M555" s="56">
        <f>M554+IF(AND(K555="Pago",OR(E555='PC Receitas'!$O$4,E555='PC Receitas'!$O$5,E555='PC Receitas'!$O$6)),I555,IF(AND(K555="Pago",OR(E555='PC Receitas'!$O$7,E555='PC Receitas'!$O$8,E555='PC Receitas'!$O$9,E555='PC Receitas'!$O$10,E555='PC Receitas'!$O$11,E555='PC Receitas'!$O$12,E555='PC Receitas'!$O$13,E555='PC Receitas'!$O$14)),-I555,0))</f>
        <v>12927.7</v>
      </c>
      <c r="R555" s="153" t="e">
        <f t="shared" si="32"/>
        <v>#N/A</v>
      </c>
      <c r="S555" s="150" t="e">
        <f t="shared" si="33"/>
        <v>#N/A</v>
      </c>
      <c r="T555" s="150" t="e">
        <f t="shared" si="34"/>
        <v>#N/A</v>
      </c>
      <c r="U555" s="150" t="e">
        <f t="shared" si="35"/>
        <v>#N/A</v>
      </c>
      <c r="V555" s="154" t="e">
        <f>VLOOKUP(E555,'PC Receitas'!$O$4:$P$14,2,FALSE)</f>
        <v>#N/A</v>
      </c>
    </row>
    <row r="556" spans="3:22" ht="19.5" customHeight="1" thickTop="1" thickBot="1" x14ac:dyDescent="0.3">
      <c r="C556" s="58"/>
      <c r="D556" s="58" t="str">
        <f>IF(C556&lt;&gt;"",TEXT(C556,"00")&amp;"/06/"&amp;'Configurações Básicas'!$P$5,"")</f>
        <v/>
      </c>
      <c r="E556" s="58"/>
      <c r="F556" s="58"/>
      <c r="G556" s="58"/>
      <c r="H556" s="58"/>
      <c r="I556" s="59"/>
      <c r="J556" s="193"/>
      <c r="K556" s="60"/>
      <c r="L556" s="60"/>
      <c r="M556" s="56">
        <f>M555+IF(AND(K556="Pago",OR(E556='PC Receitas'!$O$4,E556='PC Receitas'!$O$5,E556='PC Receitas'!$O$6)),I556,IF(AND(K556="Pago",OR(E556='PC Receitas'!$O$7,E556='PC Receitas'!$O$8,E556='PC Receitas'!$O$9,E556='PC Receitas'!$O$10,E556='PC Receitas'!$O$11,E556='PC Receitas'!$O$12,E556='PC Receitas'!$O$13,E556='PC Receitas'!$O$14)),-I556,0))</f>
        <v>12927.7</v>
      </c>
      <c r="R556" s="153" t="e">
        <f t="shared" si="32"/>
        <v>#N/A</v>
      </c>
      <c r="S556" s="150" t="e">
        <f t="shared" si="33"/>
        <v>#N/A</v>
      </c>
      <c r="T556" s="150" t="e">
        <f t="shared" si="34"/>
        <v>#N/A</v>
      </c>
      <c r="U556" s="150" t="e">
        <f t="shared" si="35"/>
        <v>#N/A</v>
      </c>
      <c r="V556" s="154" t="e">
        <f>VLOOKUP(E556,'PC Receitas'!$O$4:$P$14,2,FALSE)</f>
        <v>#N/A</v>
      </c>
    </row>
    <row r="557" spans="3:22" ht="19.5" customHeight="1" thickTop="1" thickBot="1" x14ac:dyDescent="0.3">
      <c r="C557" s="58"/>
      <c r="D557" s="58" t="str">
        <f>IF(C557&lt;&gt;"",TEXT(C557,"00")&amp;"/06/"&amp;'Configurações Básicas'!$P$5,"")</f>
        <v/>
      </c>
      <c r="E557" s="58"/>
      <c r="F557" s="58"/>
      <c r="G557" s="58"/>
      <c r="H557" s="58"/>
      <c r="I557" s="59"/>
      <c r="J557" s="193"/>
      <c r="K557" s="60"/>
      <c r="L557" s="60"/>
      <c r="M557" s="56">
        <f>M556+IF(AND(K557="Pago",OR(E557='PC Receitas'!$O$4,E557='PC Receitas'!$O$5,E557='PC Receitas'!$O$6)),I557,IF(AND(K557="Pago",OR(E557='PC Receitas'!$O$7,E557='PC Receitas'!$O$8,E557='PC Receitas'!$O$9,E557='PC Receitas'!$O$10,E557='PC Receitas'!$O$11,E557='PC Receitas'!$O$12,E557='PC Receitas'!$O$13,E557='PC Receitas'!$O$14)),-I557,0))</f>
        <v>12927.7</v>
      </c>
      <c r="R557" s="153" t="e">
        <f t="shared" si="32"/>
        <v>#N/A</v>
      </c>
      <c r="S557" s="150" t="e">
        <f t="shared" si="33"/>
        <v>#N/A</v>
      </c>
      <c r="T557" s="150" t="e">
        <f t="shared" si="34"/>
        <v>#N/A</v>
      </c>
      <c r="U557" s="150" t="e">
        <f t="shared" si="35"/>
        <v>#N/A</v>
      </c>
      <c r="V557" s="154" t="e">
        <f>VLOOKUP(E557,'PC Receitas'!$O$4:$P$14,2,FALSE)</f>
        <v>#N/A</v>
      </c>
    </row>
    <row r="558" spans="3:22" ht="19.5" customHeight="1" thickTop="1" thickBot="1" x14ac:dyDescent="0.3">
      <c r="C558" s="58"/>
      <c r="D558" s="58" t="str">
        <f>IF(C558&lt;&gt;"",TEXT(C558,"00")&amp;"/06/"&amp;'Configurações Básicas'!$P$5,"")</f>
        <v/>
      </c>
      <c r="E558" s="58"/>
      <c r="F558" s="58"/>
      <c r="G558" s="58"/>
      <c r="H558" s="58"/>
      <c r="I558" s="59"/>
      <c r="J558" s="193"/>
      <c r="K558" s="60"/>
      <c r="L558" s="60"/>
      <c r="M558" s="56">
        <f>M557+IF(AND(K558="Pago",OR(E558='PC Receitas'!$O$4,E558='PC Receitas'!$O$5,E558='PC Receitas'!$O$6)),I558,IF(AND(K558="Pago",OR(E558='PC Receitas'!$O$7,E558='PC Receitas'!$O$8,E558='PC Receitas'!$O$9,E558='PC Receitas'!$O$10,E558='PC Receitas'!$O$11,E558='PC Receitas'!$O$12,E558='PC Receitas'!$O$13,E558='PC Receitas'!$O$14)),-I558,0))</f>
        <v>12927.7</v>
      </c>
      <c r="R558" s="153" t="e">
        <f t="shared" si="32"/>
        <v>#N/A</v>
      </c>
      <c r="S558" s="150" t="e">
        <f t="shared" si="33"/>
        <v>#N/A</v>
      </c>
      <c r="T558" s="150" t="e">
        <f t="shared" si="34"/>
        <v>#N/A</v>
      </c>
      <c r="U558" s="150" t="e">
        <f t="shared" si="35"/>
        <v>#N/A</v>
      </c>
      <c r="V558" s="154" t="e">
        <f>VLOOKUP(E558,'PC Receitas'!$O$4:$P$14,2,FALSE)</f>
        <v>#N/A</v>
      </c>
    </row>
    <row r="559" spans="3:22" ht="19.5" customHeight="1" thickTop="1" thickBot="1" x14ac:dyDescent="0.3">
      <c r="C559" s="58"/>
      <c r="D559" s="58" t="str">
        <f>IF(C559&lt;&gt;"",TEXT(C559,"00")&amp;"/06/"&amp;'Configurações Básicas'!$P$5,"")</f>
        <v/>
      </c>
      <c r="E559" s="58"/>
      <c r="F559" s="58"/>
      <c r="G559" s="58"/>
      <c r="H559" s="58"/>
      <c r="I559" s="59"/>
      <c r="J559" s="193"/>
      <c r="K559" s="60"/>
      <c r="L559" s="60"/>
      <c r="M559" s="56">
        <f>M558+IF(AND(K559="Pago",OR(E559='PC Receitas'!$O$4,E559='PC Receitas'!$O$5,E559='PC Receitas'!$O$6)),I559,IF(AND(K559="Pago",OR(E559='PC Receitas'!$O$7,E559='PC Receitas'!$O$8,E559='PC Receitas'!$O$9,E559='PC Receitas'!$O$10,E559='PC Receitas'!$O$11,E559='PC Receitas'!$O$12,E559='PC Receitas'!$O$13,E559='PC Receitas'!$O$14)),-I559,0))</f>
        <v>12927.7</v>
      </c>
      <c r="R559" s="153" t="e">
        <f t="shared" si="32"/>
        <v>#N/A</v>
      </c>
      <c r="S559" s="150" t="e">
        <f t="shared" si="33"/>
        <v>#N/A</v>
      </c>
      <c r="T559" s="150" t="e">
        <f t="shared" si="34"/>
        <v>#N/A</v>
      </c>
      <c r="U559" s="150" t="e">
        <f t="shared" si="35"/>
        <v>#N/A</v>
      </c>
      <c r="V559" s="154" t="e">
        <f>VLOOKUP(E559,'PC Receitas'!$O$4:$P$14,2,FALSE)</f>
        <v>#N/A</v>
      </c>
    </row>
    <row r="560" spans="3:22" ht="19.5" customHeight="1" thickTop="1" thickBot="1" x14ac:dyDescent="0.3">
      <c r="C560" s="58"/>
      <c r="D560" s="58" t="str">
        <f>IF(C560&lt;&gt;"",TEXT(C560,"00")&amp;"/06/"&amp;'Configurações Básicas'!$P$5,"")</f>
        <v/>
      </c>
      <c r="E560" s="58"/>
      <c r="F560" s="58"/>
      <c r="G560" s="58"/>
      <c r="H560" s="58"/>
      <c r="I560" s="59"/>
      <c r="J560" s="193"/>
      <c r="K560" s="60"/>
      <c r="L560" s="60"/>
      <c r="M560" s="56">
        <f>M559+IF(AND(K560="Pago",OR(E560='PC Receitas'!$O$4,E560='PC Receitas'!$O$5,E560='PC Receitas'!$O$6)),I560,IF(AND(K560="Pago",OR(E560='PC Receitas'!$O$7,E560='PC Receitas'!$O$8,E560='PC Receitas'!$O$9,E560='PC Receitas'!$O$10,E560='PC Receitas'!$O$11,E560='PC Receitas'!$O$12,E560='PC Receitas'!$O$13,E560='PC Receitas'!$O$14)),-I560,0))</f>
        <v>12927.7</v>
      </c>
      <c r="R560" s="153" t="e">
        <f t="shared" si="32"/>
        <v>#N/A</v>
      </c>
      <c r="S560" s="150" t="e">
        <f t="shared" si="33"/>
        <v>#N/A</v>
      </c>
      <c r="T560" s="150" t="e">
        <f t="shared" si="34"/>
        <v>#N/A</v>
      </c>
      <c r="U560" s="150" t="e">
        <f t="shared" si="35"/>
        <v>#N/A</v>
      </c>
      <c r="V560" s="154" t="e">
        <f>VLOOKUP(E560,'PC Receitas'!$O$4:$P$14,2,FALSE)</f>
        <v>#N/A</v>
      </c>
    </row>
    <row r="561" spans="3:22" ht="19.5" customHeight="1" thickTop="1" thickBot="1" x14ac:dyDescent="0.3">
      <c r="C561" s="58"/>
      <c r="D561" s="58" t="str">
        <f>IF(C561&lt;&gt;"",TEXT(C561,"00")&amp;"/06/"&amp;'Configurações Básicas'!$P$5,"")</f>
        <v/>
      </c>
      <c r="E561" s="58"/>
      <c r="F561" s="58"/>
      <c r="G561" s="58"/>
      <c r="H561" s="58"/>
      <c r="I561" s="59"/>
      <c r="J561" s="193"/>
      <c r="K561" s="60"/>
      <c r="L561" s="60"/>
      <c r="M561" s="56">
        <f>M560+IF(AND(K561="Pago",OR(E561='PC Receitas'!$O$4,E561='PC Receitas'!$O$5,E561='PC Receitas'!$O$6)),I561,IF(AND(K561="Pago",OR(E561='PC Receitas'!$O$7,E561='PC Receitas'!$O$8,E561='PC Receitas'!$O$9,E561='PC Receitas'!$O$10,E561='PC Receitas'!$O$11,E561='PC Receitas'!$O$12,E561='PC Receitas'!$O$13,E561='PC Receitas'!$O$14)),-I561,0))</f>
        <v>12927.7</v>
      </c>
      <c r="R561" s="153" t="e">
        <f t="shared" si="32"/>
        <v>#N/A</v>
      </c>
      <c r="S561" s="150" t="e">
        <f t="shared" si="33"/>
        <v>#N/A</v>
      </c>
      <c r="T561" s="150" t="e">
        <f t="shared" si="34"/>
        <v>#N/A</v>
      </c>
      <c r="U561" s="150" t="e">
        <f t="shared" si="35"/>
        <v>#N/A</v>
      </c>
      <c r="V561" s="154" t="e">
        <f>VLOOKUP(E561,'PC Receitas'!$O$4:$P$14,2,FALSE)</f>
        <v>#N/A</v>
      </c>
    </row>
    <row r="562" spans="3:22" ht="19.5" customHeight="1" thickTop="1" thickBot="1" x14ac:dyDescent="0.3">
      <c r="C562" s="58"/>
      <c r="D562" s="58" t="str">
        <f>IF(C562&lt;&gt;"",TEXT(C562,"00")&amp;"/06/"&amp;'Configurações Básicas'!$P$5,"")</f>
        <v/>
      </c>
      <c r="E562" s="58"/>
      <c r="F562" s="58"/>
      <c r="G562" s="58"/>
      <c r="H562" s="58"/>
      <c r="I562" s="59"/>
      <c r="J562" s="193"/>
      <c r="K562" s="60"/>
      <c r="L562" s="60"/>
      <c r="M562" s="56">
        <f>M561+IF(AND(K562="Pago",OR(E562='PC Receitas'!$O$4,E562='PC Receitas'!$O$5,E562='PC Receitas'!$O$6)),I562,IF(AND(K562="Pago",OR(E562='PC Receitas'!$O$7,E562='PC Receitas'!$O$8,E562='PC Receitas'!$O$9,E562='PC Receitas'!$O$10,E562='PC Receitas'!$O$11,E562='PC Receitas'!$O$12,E562='PC Receitas'!$O$13,E562='PC Receitas'!$O$14)),-I562,0))</f>
        <v>12927.7</v>
      </c>
      <c r="R562" s="153" t="e">
        <f t="shared" si="32"/>
        <v>#N/A</v>
      </c>
      <c r="S562" s="150" t="e">
        <f t="shared" si="33"/>
        <v>#N/A</v>
      </c>
      <c r="T562" s="150" t="e">
        <f t="shared" si="34"/>
        <v>#N/A</v>
      </c>
      <c r="U562" s="150" t="e">
        <f t="shared" si="35"/>
        <v>#N/A</v>
      </c>
      <c r="V562" s="154" t="e">
        <f>VLOOKUP(E562,'PC Receitas'!$O$4:$P$14,2,FALSE)</f>
        <v>#N/A</v>
      </c>
    </row>
    <row r="563" spans="3:22" ht="19.5" customHeight="1" thickTop="1" thickBot="1" x14ac:dyDescent="0.3">
      <c r="C563" s="58"/>
      <c r="D563" s="58" t="str">
        <f>IF(C563&lt;&gt;"",TEXT(C563,"00")&amp;"/06/"&amp;'Configurações Básicas'!$P$5,"")</f>
        <v/>
      </c>
      <c r="E563" s="58"/>
      <c r="F563" s="58"/>
      <c r="G563" s="58"/>
      <c r="H563" s="58"/>
      <c r="I563" s="59"/>
      <c r="J563" s="193"/>
      <c r="K563" s="60"/>
      <c r="L563" s="60"/>
      <c r="M563" s="56">
        <f>M562+IF(AND(K563="Pago",OR(E563='PC Receitas'!$O$4,E563='PC Receitas'!$O$5,E563='PC Receitas'!$O$6)),I563,IF(AND(K563="Pago",OR(E563='PC Receitas'!$O$7,E563='PC Receitas'!$O$8,E563='PC Receitas'!$O$9,E563='PC Receitas'!$O$10,E563='PC Receitas'!$O$11,E563='PC Receitas'!$O$12,E563='PC Receitas'!$O$13,E563='PC Receitas'!$O$14)),-I563,0))</f>
        <v>12927.7</v>
      </c>
      <c r="R563" s="153" t="e">
        <f t="shared" si="32"/>
        <v>#N/A</v>
      </c>
      <c r="S563" s="150" t="e">
        <f t="shared" si="33"/>
        <v>#N/A</v>
      </c>
      <c r="T563" s="150" t="e">
        <f t="shared" si="34"/>
        <v>#N/A</v>
      </c>
      <c r="U563" s="150" t="e">
        <f t="shared" si="35"/>
        <v>#N/A</v>
      </c>
      <c r="V563" s="154" t="e">
        <f>VLOOKUP(E563,'PC Receitas'!$O$4:$P$14,2,FALSE)</f>
        <v>#N/A</v>
      </c>
    </row>
    <row r="564" spans="3:22" ht="19.5" customHeight="1" thickTop="1" thickBot="1" x14ac:dyDescent="0.3">
      <c r="C564" s="58"/>
      <c r="D564" s="58" t="str">
        <f>IF(C564&lt;&gt;"",TEXT(C564,"00")&amp;"/06/"&amp;'Configurações Básicas'!$P$5,"")</f>
        <v/>
      </c>
      <c r="E564" s="58"/>
      <c r="F564" s="58"/>
      <c r="G564" s="58"/>
      <c r="H564" s="58"/>
      <c r="I564" s="59"/>
      <c r="J564" s="193"/>
      <c r="K564" s="60"/>
      <c r="L564" s="60"/>
      <c r="M564" s="56">
        <f>M563+IF(AND(K564="Pago",OR(E564='PC Receitas'!$O$4,E564='PC Receitas'!$O$5,E564='PC Receitas'!$O$6)),I564,IF(AND(K564="Pago",OR(E564='PC Receitas'!$O$7,E564='PC Receitas'!$O$8,E564='PC Receitas'!$O$9,E564='PC Receitas'!$O$10,E564='PC Receitas'!$O$11,E564='PC Receitas'!$O$12,E564='PC Receitas'!$O$13,E564='PC Receitas'!$O$14)),-I564,0))</f>
        <v>12927.7</v>
      </c>
      <c r="R564" s="153" t="e">
        <f t="shared" si="32"/>
        <v>#N/A</v>
      </c>
      <c r="S564" s="150" t="e">
        <f t="shared" si="33"/>
        <v>#N/A</v>
      </c>
      <c r="T564" s="150" t="e">
        <f t="shared" si="34"/>
        <v>#N/A</v>
      </c>
      <c r="U564" s="150" t="e">
        <f t="shared" si="35"/>
        <v>#N/A</v>
      </c>
      <c r="V564" s="154" t="e">
        <f>VLOOKUP(E564,'PC Receitas'!$O$4:$P$14,2,FALSE)</f>
        <v>#N/A</v>
      </c>
    </row>
    <row r="565" spans="3:22" ht="19.5" customHeight="1" thickTop="1" thickBot="1" x14ac:dyDescent="0.3">
      <c r="C565" s="58"/>
      <c r="D565" s="58" t="str">
        <f>IF(C565&lt;&gt;"",TEXT(C565,"00")&amp;"/06/"&amp;'Configurações Básicas'!$P$5,"")</f>
        <v/>
      </c>
      <c r="E565" s="58"/>
      <c r="F565" s="58"/>
      <c r="G565" s="58"/>
      <c r="H565" s="58"/>
      <c r="I565" s="59"/>
      <c r="J565" s="193"/>
      <c r="K565" s="60"/>
      <c r="L565" s="60"/>
      <c r="M565" s="56">
        <f>M564+IF(AND(K565="Pago",OR(E565='PC Receitas'!$O$4,E565='PC Receitas'!$O$5,E565='PC Receitas'!$O$6)),I565,IF(AND(K565="Pago",OR(E565='PC Receitas'!$O$7,E565='PC Receitas'!$O$8,E565='PC Receitas'!$O$9,E565='PC Receitas'!$O$10,E565='PC Receitas'!$O$11,E565='PC Receitas'!$O$12,E565='PC Receitas'!$O$13,E565='PC Receitas'!$O$14)),-I565,0))</f>
        <v>12927.7</v>
      </c>
      <c r="R565" s="153" t="e">
        <f t="shared" si="32"/>
        <v>#N/A</v>
      </c>
      <c r="S565" s="150" t="e">
        <f t="shared" si="33"/>
        <v>#N/A</v>
      </c>
      <c r="T565" s="150" t="e">
        <f t="shared" si="34"/>
        <v>#N/A</v>
      </c>
      <c r="U565" s="150" t="e">
        <f t="shared" si="35"/>
        <v>#N/A</v>
      </c>
      <c r="V565" s="154" t="e">
        <f>VLOOKUP(E565,'PC Receitas'!$O$4:$P$14,2,FALSE)</f>
        <v>#N/A</v>
      </c>
    </row>
    <row r="566" spans="3:22" ht="19.5" customHeight="1" thickTop="1" thickBot="1" x14ac:dyDescent="0.3">
      <c r="C566" s="58"/>
      <c r="D566" s="58" t="str">
        <f>IF(C566&lt;&gt;"",TEXT(C566,"00")&amp;"/06/"&amp;'Configurações Básicas'!$P$5,"")</f>
        <v/>
      </c>
      <c r="E566" s="58"/>
      <c r="F566" s="58"/>
      <c r="G566" s="58"/>
      <c r="H566" s="58"/>
      <c r="I566" s="59"/>
      <c r="J566" s="193"/>
      <c r="K566" s="60"/>
      <c r="L566" s="60"/>
      <c r="M566" s="56">
        <f>M565+IF(AND(K566="Pago",OR(E566='PC Receitas'!$O$4,E566='PC Receitas'!$O$5,E566='PC Receitas'!$O$6)),I566,IF(AND(K566="Pago",OR(E566='PC Receitas'!$O$7,E566='PC Receitas'!$O$8,E566='PC Receitas'!$O$9,E566='PC Receitas'!$O$10,E566='PC Receitas'!$O$11,E566='PC Receitas'!$O$12,E566='PC Receitas'!$O$13,E566='PC Receitas'!$O$14)),-I566,0))</f>
        <v>12927.7</v>
      </c>
      <c r="R566" s="153" t="e">
        <f t="shared" si="32"/>
        <v>#N/A</v>
      </c>
      <c r="S566" s="150" t="e">
        <f t="shared" si="33"/>
        <v>#N/A</v>
      </c>
      <c r="T566" s="150" t="e">
        <f t="shared" si="34"/>
        <v>#N/A</v>
      </c>
      <c r="U566" s="150" t="e">
        <f t="shared" si="35"/>
        <v>#N/A</v>
      </c>
      <c r="V566" s="154" t="e">
        <f>VLOOKUP(E566,'PC Receitas'!$O$4:$P$14,2,FALSE)</f>
        <v>#N/A</v>
      </c>
    </row>
    <row r="567" spans="3:22" ht="19.5" customHeight="1" thickTop="1" thickBot="1" x14ac:dyDescent="0.3">
      <c r="C567" s="58"/>
      <c r="D567" s="58" t="str">
        <f>IF(C567&lt;&gt;"",TEXT(C567,"00")&amp;"/06/"&amp;'Configurações Básicas'!$P$5,"")</f>
        <v/>
      </c>
      <c r="E567" s="58"/>
      <c r="F567" s="58"/>
      <c r="G567" s="58"/>
      <c r="H567" s="58"/>
      <c r="I567" s="59"/>
      <c r="J567" s="193"/>
      <c r="K567" s="60"/>
      <c r="L567" s="60"/>
      <c r="M567" s="56">
        <f>M566+IF(AND(K567="Pago",OR(E567='PC Receitas'!$O$4,E567='PC Receitas'!$O$5,E567='PC Receitas'!$O$6)),I567,IF(AND(K567="Pago",OR(E567='PC Receitas'!$O$7,E567='PC Receitas'!$O$8,E567='PC Receitas'!$O$9,E567='PC Receitas'!$O$10,E567='PC Receitas'!$O$11,E567='PC Receitas'!$O$12,E567='PC Receitas'!$O$13,E567='PC Receitas'!$O$14)),-I567,0))</f>
        <v>12927.7</v>
      </c>
      <c r="R567" s="153" t="e">
        <f t="shared" si="32"/>
        <v>#N/A</v>
      </c>
      <c r="S567" s="150" t="e">
        <f t="shared" si="33"/>
        <v>#N/A</v>
      </c>
      <c r="T567" s="150" t="e">
        <f t="shared" si="34"/>
        <v>#N/A</v>
      </c>
      <c r="U567" s="150" t="e">
        <f t="shared" si="35"/>
        <v>#N/A</v>
      </c>
      <c r="V567" s="154" t="e">
        <f>VLOOKUP(E567,'PC Receitas'!$O$4:$P$14,2,FALSE)</f>
        <v>#N/A</v>
      </c>
    </row>
    <row r="568" spans="3:22" ht="19.5" customHeight="1" thickTop="1" thickBot="1" x14ac:dyDescent="0.3">
      <c r="C568" s="58"/>
      <c r="D568" s="58" t="str">
        <f>IF(C568&lt;&gt;"",TEXT(C568,"00")&amp;"/06/"&amp;'Configurações Básicas'!$P$5,"")</f>
        <v/>
      </c>
      <c r="E568" s="58"/>
      <c r="F568" s="58"/>
      <c r="G568" s="58"/>
      <c r="H568" s="58"/>
      <c r="I568" s="59"/>
      <c r="J568" s="193"/>
      <c r="K568" s="60"/>
      <c r="L568" s="60"/>
      <c r="M568" s="56">
        <f>M567+IF(AND(K568="Pago",OR(E568='PC Receitas'!$O$4,E568='PC Receitas'!$O$5,E568='PC Receitas'!$O$6)),I568,IF(AND(K568="Pago",OR(E568='PC Receitas'!$O$7,E568='PC Receitas'!$O$8,E568='PC Receitas'!$O$9,E568='PC Receitas'!$O$10,E568='PC Receitas'!$O$11,E568='PC Receitas'!$O$12,E568='PC Receitas'!$O$13,E568='PC Receitas'!$O$14)),-I568,0))</f>
        <v>12927.7</v>
      </c>
      <c r="R568" s="153" t="e">
        <f t="shared" si="32"/>
        <v>#N/A</v>
      </c>
      <c r="S568" s="150" t="e">
        <f t="shared" si="33"/>
        <v>#N/A</v>
      </c>
      <c r="T568" s="150" t="e">
        <f t="shared" si="34"/>
        <v>#N/A</v>
      </c>
      <c r="U568" s="150" t="e">
        <f t="shared" si="35"/>
        <v>#N/A</v>
      </c>
      <c r="V568" s="154" t="e">
        <f>VLOOKUP(E568,'PC Receitas'!$O$4:$P$14,2,FALSE)</f>
        <v>#N/A</v>
      </c>
    </row>
    <row r="569" spans="3:22" ht="19.5" customHeight="1" thickTop="1" thickBot="1" x14ac:dyDescent="0.3">
      <c r="C569" s="58"/>
      <c r="D569" s="58" t="str">
        <f>IF(C569&lt;&gt;"",TEXT(C569,"00")&amp;"/06/"&amp;'Configurações Básicas'!$P$5,"")</f>
        <v/>
      </c>
      <c r="E569" s="58"/>
      <c r="F569" s="58"/>
      <c r="G569" s="58"/>
      <c r="H569" s="58"/>
      <c r="I569" s="59"/>
      <c r="J569" s="193"/>
      <c r="K569" s="60"/>
      <c r="L569" s="60"/>
      <c r="M569" s="56">
        <f>M568+IF(AND(K569="Pago",OR(E569='PC Receitas'!$O$4,E569='PC Receitas'!$O$5,E569='PC Receitas'!$O$6)),I569,IF(AND(K569="Pago",OR(E569='PC Receitas'!$O$7,E569='PC Receitas'!$O$8,E569='PC Receitas'!$O$9,E569='PC Receitas'!$O$10,E569='PC Receitas'!$O$11,E569='PC Receitas'!$O$12,E569='PC Receitas'!$O$13,E569='PC Receitas'!$O$14)),-I569,0))</f>
        <v>12927.7</v>
      </c>
      <c r="R569" s="153" t="e">
        <f t="shared" si="32"/>
        <v>#N/A</v>
      </c>
      <c r="S569" s="150" t="e">
        <f t="shared" si="33"/>
        <v>#N/A</v>
      </c>
      <c r="T569" s="150" t="e">
        <f t="shared" si="34"/>
        <v>#N/A</v>
      </c>
      <c r="U569" s="150" t="e">
        <f t="shared" si="35"/>
        <v>#N/A</v>
      </c>
      <c r="V569" s="154" t="e">
        <f>VLOOKUP(E569,'PC Receitas'!$O$4:$P$14,2,FALSE)</f>
        <v>#N/A</v>
      </c>
    </row>
    <row r="570" spans="3:22" ht="19.5" customHeight="1" thickTop="1" thickBot="1" x14ac:dyDescent="0.3">
      <c r="C570" s="58"/>
      <c r="D570" s="58" t="str">
        <f>IF(C570&lt;&gt;"",TEXT(C570,"00")&amp;"/06/"&amp;'Configurações Básicas'!$P$5,"")</f>
        <v/>
      </c>
      <c r="E570" s="58"/>
      <c r="F570" s="58"/>
      <c r="G570" s="58"/>
      <c r="H570" s="58"/>
      <c r="I570" s="59"/>
      <c r="J570" s="193"/>
      <c r="K570" s="60"/>
      <c r="L570" s="60"/>
      <c r="M570" s="56">
        <f>M569+IF(AND(K570="Pago",OR(E570='PC Receitas'!$O$4,E570='PC Receitas'!$O$5,E570='PC Receitas'!$O$6)),I570,IF(AND(K570="Pago",OR(E570='PC Receitas'!$O$7,E570='PC Receitas'!$O$8,E570='PC Receitas'!$O$9,E570='PC Receitas'!$O$10,E570='PC Receitas'!$O$11,E570='PC Receitas'!$O$12,E570='PC Receitas'!$O$13,E570='PC Receitas'!$O$14)),-I570,0))</f>
        <v>12927.7</v>
      </c>
      <c r="R570" s="153" t="e">
        <f t="shared" si="32"/>
        <v>#N/A</v>
      </c>
      <c r="S570" s="150" t="e">
        <f t="shared" si="33"/>
        <v>#N/A</v>
      </c>
      <c r="T570" s="150" t="e">
        <f t="shared" si="34"/>
        <v>#N/A</v>
      </c>
      <c r="U570" s="150" t="e">
        <f t="shared" si="35"/>
        <v>#N/A</v>
      </c>
      <c r="V570" s="154" t="e">
        <f>VLOOKUP(E570,'PC Receitas'!$O$4:$P$14,2,FALSE)</f>
        <v>#N/A</v>
      </c>
    </row>
    <row r="571" spans="3:22" ht="19.5" customHeight="1" thickTop="1" thickBot="1" x14ac:dyDescent="0.3">
      <c r="C571" s="58"/>
      <c r="D571" s="58" t="str">
        <f>IF(C571&lt;&gt;"",TEXT(C571,"00")&amp;"/06/"&amp;'Configurações Básicas'!$P$5,"")</f>
        <v/>
      </c>
      <c r="E571" s="58"/>
      <c r="F571" s="58"/>
      <c r="G571" s="58"/>
      <c r="H571" s="58"/>
      <c r="I571" s="59"/>
      <c r="J571" s="193"/>
      <c r="K571" s="60"/>
      <c r="L571" s="60"/>
      <c r="M571" s="56">
        <f>M570+IF(AND(K571="Pago",OR(E571='PC Receitas'!$O$4,E571='PC Receitas'!$O$5,E571='PC Receitas'!$O$6)),I571,IF(AND(K571="Pago",OR(E571='PC Receitas'!$O$7,E571='PC Receitas'!$O$8,E571='PC Receitas'!$O$9,E571='PC Receitas'!$O$10,E571='PC Receitas'!$O$11,E571='PC Receitas'!$O$12,E571='PC Receitas'!$O$13,E571='PC Receitas'!$O$14)),-I571,0))</f>
        <v>12927.7</v>
      </c>
      <c r="R571" s="153" t="e">
        <f t="shared" si="32"/>
        <v>#N/A</v>
      </c>
      <c r="S571" s="150" t="e">
        <f t="shared" si="33"/>
        <v>#N/A</v>
      </c>
      <c r="T571" s="150" t="e">
        <f t="shared" si="34"/>
        <v>#N/A</v>
      </c>
      <c r="U571" s="150" t="e">
        <f t="shared" si="35"/>
        <v>#N/A</v>
      </c>
      <c r="V571" s="154" t="e">
        <f>VLOOKUP(E571,'PC Receitas'!$O$4:$P$14,2,FALSE)</f>
        <v>#N/A</v>
      </c>
    </row>
    <row r="572" spans="3:22" ht="19.5" customHeight="1" thickTop="1" thickBot="1" x14ac:dyDescent="0.3">
      <c r="C572" s="58"/>
      <c r="D572" s="58" t="str">
        <f>IF(C572&lt;&gt;"",TEXT(C572,"00")&amp;"/06/"&amp;'Configurações Básicas'!$P$5,"")</f>
        <v/>
      </c>
      <c r="E572" s="58"/>
      <c r="F572" s="58"/>
      <c r="G572" s="58"/>
      <c r="H572" s="58"/>
      <c r="I572" s="59"/>
      <c r="J572" s="193"/>
      <c r="K572" s="60"/>
      <c r="L572" s="60"/>
      <c r="M572" s="56">
        <f>M571+IF(AND(K572="Pago",OR(E572='PC Receitas'!$O$4,E572='PC Receitas'!$O$5,E572='PC Receitas'!$O$6)),I572,IF(AND(K572="Pago",OR(E572='PC Receitas'!$O$7,E572='PC Receitas'!$O$8,E572='PC Receitas'!$O$9,E572='PC Receitas'!$O$10,E572='PC Receitas'!$O$11,E572='PC Receitas'!$O$12,E572='PC Receitas'!$O$13,E572='PC Receitas'!$O$14)),-I572,0))</f>
        <v>12927.7</v>
      </c>
      <c r="R572" s="153" t="e">
        <f t="shared" si="32"/>
        <v>#N/A</v>
      </c>
      <c r="S572" s="150" t="e">
        <f t="shared" si="33"/>
        <v>#N/A</v>
      </c>
      <c r="T572" s="150" t="e">
        <f t="shared" si="34"/>
        <v>#N/A</v>
      </c>
      <c r="U572" s="150" t="e">
        <f t="shared" si="35"/>
        <v>#N/A</v>
      </c>
      <c r="V572" s="154" t="e">
        <f>VLOOKUP(E572,'PC Receitas'!$O$4:$P$14,2,FALSE)</f>
        <v>#N/A</v>
      </c>
    </row>
    <row r="573" spans="3:22" ht="19.5" customHeight="1" thickTop="1" thickBot="1" x14ac:dyDescent="0.3">
      <c r="C573" s="58"/>
      <c r="D573" s="58" t="str">
        <f>IF(C573&lt;&gt;"",TEXT(C573,"00")&amp;"/06/"&amp;'Configurações Básicas'!$P$5,"")</f>
        <v/>
      </c>
      <c r="E573" s="58"/>
      <c r="F573" s="58"/>
      <c r="G573" s="58"/>
      <c r="H573" s="58"/>
      <c r="I573" s="59"/>
      <c r="J573" s="193"/>
      <c r="K573" s="60"/>
      <c r="L573" s="60"/>
      <c r="M573" s="56">
        <f>M572+IF(AND(K573="Pago",OR(E573='PC Receitas'!$O$4,E573='PC Receitas'!$O$5,E573='PC Receitas'!$O$6)),I573,IF(AND(K573="Pago",OR(E573='PC Receitas'!$O$7,E573='PC Receitas'!$O$8,E573='PC Receitas'!$O$9,E573='PC Receitas'!$O$10,E573='PC Receitas'!$O$11,E573='PC Receitas'!$O$12,E573='PC Receitas'!$O$13,E573='PC Receitas'!$O$14)),-I573,0))</f>
        <v>12927.7</v>
      </c>
      <c r="R573" s="153" t="e">
        <f t="shared" si="32"/>
        <v>#N/A</v>
      </c>
      <c r="S573" s="150" t="e">
        <f t="shared" si="33"/>
        <v>#N/A</v>
      </c>
      <c r="T573" s="150" t="e">
        <f t="shared" si="34"/>
        <v>#N/A</v>
      </c>
      <c r="U573" s="150" t="e">
        <f t="shared" si="35"/>
        <v>#N/A</v>
      </c>
      <c r="V573" s="154" t="e">
        <f>VLOOKUP(E573,'PC Receitas'!$O$4:$P$14,2,FALSE)</f>
        <v>#N/A</v>
      </c>
    </row>
    <row r="574" spans="3:22" ht="19.5" customHeight="1" thickTop="1" thickBot="1" x14ac:dyDescent="0.3">
      <c r="C574" s="58"/>
      <c r="D574" s="58" t="str">
        <f>IF(C574&lt;&gt;"",TEXT(C574,"00")&amp;"/06/"&amp;'Configurações Básicas'!$P$5,"")</f>
        <v/>
      </c>
      <c r="E574" s="58"/>
      <c r="F574" s="58"/>
      <c r="G574" s="58"/>
      <c r="H574" s="58"/>
      <c r="I574" s="59"/>
      <c r="J574" s="193"/>
      <c r="K574" s="60"/>
      <c r="L574" s="60"/>
      <c r="M574" s="56">
        <f>M573+IF(AND(K574="Pago",OR(E574='PC Receitas'!$O$4,E574='PC Receitas'!$O$5,E574='PC Receitas'!$O$6)),I574,IF(AND(K574="Pago",OR(E574='PC Receitas'!$O$7,E574='PC Receitas'!$O$8,E574='PC Receitas'!$O$9,E574='PC Receitas'!$O$10,E574='PC Receitas'!$O$11,E574='PC Receitas'!$O$12,E574='PC Receitas'!$O$13,E574='PC Receitas'!$O$14)),-I574,0))</f>
        <v>12927.7</v>
      </c>
      <c r="R574" s="153" t="e">
        <f t="shared" si="32"/>
        <v>#N/A</v>
      </c>
      <c r="S574" s="150" t="e">
        <f t="shared" si="33"/>
        <v>#N/A</v>
      </c>
      <c r="T574" s="150" t="e">
        <f t="shared" si="34"/>
        <v>#N/A</v>
      </c>
      <c r="U574" s="150" t="e">
        <f t="shared" si="35"/>
        <v>#N/A</v>
      </c>
      <c r="V574" s="154" t="e">
        <f>VLOOKUP(E574,'PC Receitas'!$O$4:$P$14,2,FALSE)</f>
        <v>#N/A</v>
      </c>
    </row>
    <row r="575" spans="3:22" ht="19.5" customHeight="1" thickTop="1" thickBot="1" x14ac:dyDescent="0.3">
      <c r="C575" s="58"/>
      <c r="D575" s="58" t="str">
        <f>IF(C575&lt;&gt;"",TEXT(C575,"00")&amp;"/06/"&amp;'Configurações Básicas'!$P$5,"")</f>
        <v/>
      </c>
      <c r="E575" s="58"/>
      <c r="F575" s="58"/>
      <c r="G575" s="58"/>
      <c r="H575" s="58"/>
      <c r="I575" s="59"/>
      <c r="J575" s="193"/>
      <c r="K575" s="60"/>
      <c r="L575" s="60"/>
      <c r="M575" s="56">
        <f>M574+IF(AND(K575="Pago",OR(E575='PC Receitas'!$O$4,E575='PC Receitas'!$O$5,E575='PC Receitas'!$O$6)),I575,IF(AND(K575="Pago",OR(E575='PC Receitas'!$O$7,E575='PC Receitas'!$O$8,E575='PC Receitas'!$O$9,E575='PC Receitas'!$O$10,E575='PC Receitas'!$O$11,E575='PC Receitas'!$O$12,E575='PC Receitas'!$O$13,E575='PC Receitas'!$O$14)),-I575,0))</f>
        <v>12927.7</v>
      </c>
      <c r="R575" s="153" t="e">
        <f t="shared" si="32"/>
        <v>#N/A</v>
      </c>
      <c r="S575" s="150" t="e">
        <f t="shared" si="33"/>
        <v>#N/A</v>
      </c>
      <c r="T575" s="150" t="e">
        <f t="shared" si="34"/>
        <v>#N/A</v>
      </c>
      <c r="U575" s="150" t="e">
        <f t="shared" si="35"/>
        <v>#N/A</v>
      </c>
      <c r="V575" s="154" t="e">
        <f>VLOOKUP(E575,'PC Receitas'!$O$4:$P$14,2,FALSE)</f>
        <v>#N/A</v>
      </c>
    </row>
    <row r="576" spans="3:22" ht="19.5" customHeight="1" thickTop="1" thickBot="1" x14ac:dyDescent="0.3">
      <c r="C576" s="58"/>
      <c r="D576" s="58" t="str">
        <f>IF(C576&lt;&gt;"",TEXT(C576,"00")&amp;"/06/"&amp;'Configurações Básicas'!$P$5,"")</f>
        <v/>
      </c>
      <c r="E576" s="58"/>
      <c r="F576" s="58"/>
      <c r="G576" s="58"/>
      <c r="H576" s="58"/>
      <c r="I576" s="59"/>
      <c r="J576" s="193"/>
      <c r="K576" s="60"/>
      <c r="L576" s="60"/>
      <c r="M576" s="56">
        <f>M575+IF(AND(K576="Pago",OR(E576='PC Receitas'!$O$4,E576='PC Receitas'!$O$5,E576='PC Receitas'!$O$6)),I576,IF(AND(K576="Pago",OR(E576='PC Receitas'!$O$7,E576='PC Receitas'!$O$8,E576='PC Receitas'!$O$9,E576='PC Receitas'!$O$10,E576='PC Receitas'!$O$11,E576='PC Receitas'!$O$12,E576='PC Receitas'!$O$13,E576='PC Receitas'!$O$14)),-I576,0))</f>
        <v>12927.7</v>
      </c>
      <c r="R576" s="153" t="e">
        <f t="shared" si="32"/>
        <v>#N/A</v>
      </c>
      <c r="S576" s="150" t="e">
        <f t="shared" si="33"/>
        <v>#N/A</v>
      </c>
      <c r="T576" s="150" t="e">
        <f t="shared" si="34"/>
        <v>#N/A</v>
      </c>
      <c r="U576" s="150" t="e">
        <f t="shared" si="35"/>
        <v>#N/A</v>
      </c>
      <c r="V576" s="154" t="e">
        <f>VLOOKUP(E576,'PC Receitas'!$O$4:$P$14,2,FALSE)</f>
        <v>#N/A</v>
      </c>
    </row>
    <row r="577" spans="3:22" ht="19.5" customHeight="1" thickTop="1" thickBot="1" x14ac:dyDescent="0.3">
      <c r="C577" s="58"/>
      <c r="D577" s="58" t="str">
        <f>IF(C577&lt;&gt;"",TEXT(C577,"00")&amp;"/06/"&amp;'Configurações Básicas'!$P$5,"")</f>
        <v/>
      </c>
      <c r="E577" s="58"/>
      <c r="F577" s="58"/>
      <c r="G577" s="58"/>
      <c r="H577" s="58"/>
      <c r="I577" s="59"/>
      <c r="J577" s="193"/>
      <c r="K577" s="60"/>
      <c r="L577" s="60"/>
      <c r="M577" s="56">
        <f>M576+IF(AND(K577="Pago",OR(E577='PC Receitas'!$O$4,E577='PC Receitas'!$O$5,E577='PC Receitas'!$O$6)),I577,IF(AND(K577="Pago",OR(E577='PC Receitas'!$O$7,E577='PC Receitas'!$O$8,E577='PC Receitas'!$O$9,E577='PC Receitas'!$O$10,E577='PC Receitas'!$O$11,E577='PC Receitas'!$O$12,E577='PC Receitas'!$O$13,E577='PC Receitas'!$O$14)),-I577,0))</f>
        <v>12927.7</v>
      </c>
      <c r="R577" s="153" t="e">
        <f t="shared" si="32"/>
        <v>#N/A</v>
      </c>
      <c r="S577" s="150" t="e">
        <f t="shared" si="33"/>
        <v>#N/A</v>
      </c>
      <c r="T577" s="150" t="e">
        <f t="shared" si="34"/>
        <v>#N/A</v>
      </c>
      <c r="U577" s="150" t="e">
        <f t="shared" si="35"/>
        <v>#N/A</v>
      </c>
      <c r="V577" s="154" t="e">
        <f>VLOOKUP(E577,'PC Receitas'!$O$4:$P$14,2,FALSE)</f>
        <v>#N/A</v>
      </c>
    </row>
    <row r="578" spans="3:22" ht="19.5" customHeight="1" thickTop="1" thickBot="1" x14ac:dyDescent="0.3">
      <c r="C578" s="58"/>
      <c r="D578" s="58" t="str">
        <f>IF(C578&lt;&gt;"",TEXT(C578,"00")&amp;"/06/"&amp;'Configurações Básicas'!$P$5,"")</f>
        <v/>
      </c>
      <c r="E578" s="58"/>
      <c r="F578" s="58"/>
      <c r="G578" s="58"/>
      <c r="H578" s="58"/>
      <c r="I578" s="59"/>
      <c r="J578" s="193"/>
      <c r="K578" s="60"/>
      <c r="L578" s="60"/>
      <c r="M578" s="56">
        <f>M577+IF(AND(K578="Pago",OR(E578='PC Receitas'!$O$4,E578='PC Receitas'!$O$5,E578='PC Receitas'!$O$6)),I578,IF(AND(K578="Pago",OR(E578='PC Receitas'!$O$7,E578='PC Receitas'!$O$8,E578='PC Receitas'!$O$9,E578='PC Receitas'!$O$10,E578='PC Receitas'!$O$11,E578='PC Receitas'!$O$12,E578='PC Receitas'!$O$13,E578='PC Receitas'!$O$14)),-I578,0))</f>
        <v>12927.7</v>
      </c>
      <c r="R578" s="153" t="e">
        <f t="shared" si="32"/>
        <v>#N/A</v>
      </c>
      <c r="S578" s="150" t="e">
        <f t="shared" si="33"/>
        <v>#N/A</v>
      </c>
      <c r="T578" s="150" t="e">
        <f t="shared" si="34"/>
        <v>#N/A</v>
      </c>
      <c r="U578" s="150" t="e">
        <f t="shared" si="35"/>
        <v>#N/A</v>
      </c>
      <c r="V578" s="154" t="e">
        <f>VLOOKUP(E578,'PC Receitas'!$O$4:$P$14,2,FALSE)</f>
        <v>#N/A</v>
      </c>
    </row>
    <row r="579" spans="3:22" ht="19.5" customHeight="1" thickTop="1" thickBot="1" x14ac:dyDescent="0.3">
      <c r="C579" s="58"/>
      <c r="D579" s="58" t="str">
        <f>IF(C579&lt;&gt;"",TEXT(C579,"00")&amp;"/06/"&amp;'Configurações Básicas'!$P$5,"")</f>
        <v/>
      </c>
      <c r="E579" s="58"/>
      <c r="F579" s="58"/>
      <c r="G579" s="58"/>
      <c r="H579" s="58"/>
      <c r="I579" s="59"/>
      <c r="J579" s="193"/>
      <c r="K579" s="60"/>
      <c r="L579" s="60"/>
      <c r="M579" s="56">
        <f>M578+IF(AND(K579="Pago",OR(E579='PC Receitas'!$O$4,E579='PC Receitas'!$O$5,E579='PC Receitas'!$O$6)),I579,IF(AND(K579="Pago",OR(E579='PC Receitas'!$O$7,E579='PC Receitas'!$O$8,E579='PC Receitas'!$O$9,E579='PC Receitas'!$O$10,E579='PC Receitas'!$O$11,E579='PC Receitas'!$O$12,E579='PC Receitas'!$O$13,E579='PC Receitas'!$O$14)),-I579,0))</f>
        <v>12927.7</v>
      </c>
      <c r="R579" s="153" t="e">
        <f t="shared" si="32"/>
        <v>#N/A</v>
      </c>
      <c r="S579" s="150" t="e">
        <f t="shared" si="33"/>
        <v>#N/A</v>
      </c>
      <c r="T579" s="150" t="e">
        <f t="shared" si="34"/>
        <v>#N/A</v>
      </c>
      <c r="U579" s="150" t="e">
        <f t="shared" si="35"/>
        <v>#N/A</v>
      </c>
      <c r="V579" s="154" t="e">
        <f>VLOOKUP(E579,'PC Receitas'!$O$4:$P$14,2,FALSE)</f>
        <v>#N/A</v>
      </c>
    </row>
    <row r="580" spans="3:22" ht="19.5" customHeight="1" thickTop="1" thickBot="1" x14ac:dyDescent="0.3">
      <c r="C580" s="58"/>
      <c r="D580" s="58" t="str">
        <f>IF(C580&lt;&gt;"",TEXT(C580,"00")&amp;"/06/"&amp;'Configurações Básicas'!$P$5,"")</f>
        <v/>
      </c>
      <c r="E580" s="58"/>
      <c r="F580" s="58"/>
      <c r="G580" s="58"/>
      <c r="H580" s="58"/>
      <c r="I580" s="59"/>
      <c r="J580" s="193"/>
      <c r="K580" s="60"/>
      <c r="L580" s="60"/>
      <c r="M580" s="56">
        <f>M579+IF(AND(K580="Pago",OR(E580='PC Receitas'!$O$4,E580='PC Receitas'!$O$5,E580='PC Receitas'!$O$6)),I580,IF(AND(K580="Pago",OR(E580='PC Receitas'!$O$7,E580='PC Receitas'!$O$8,E580='PC Receitas'!$O$9,E580='PC Receitas'!$O$10,E580='PC Receitas'!$O$11,E580='PC Receitas'!$O$12,E580='PC Receitas'!$O$13,E580='PC Receitas'!$O$14)),-I580,0))</f>
        <v>12927.7</v>
      </c>
      <c r="R580" s="153" t="e">
        <f t="shared" si="32"/>
        <v>#N/A</v>
      </c>
      <c r="S580" s="150" t="e">
        <f t="shared" si="33"/>
        <v>#N/A</v>
      </c>
      <c r="T580" s="150" t="e">
        <f t="shared" si="34"/>
        <v>#N/A</v>
      </c>
      <c r="U580" s="150" t="e">
        <f t="shared" si="35"/>
        <v>#N/A</v>
      </c>
      <c r="V580" s="154" t="e">
        <f>VLOOKUP(E580,'PC Receitas'!$O$4:$P$14,2,FALSE)</f>
        <v>#N/A</v>
      </c>
    </row>
    <row r="581" spans="3:22" ht="19.5" customHeight="1" thickTop="1" thickBot="1" x14ac:dyDescent="0.3">
      <c r="C581" s="58"/>
      <c r="D581" s="58" t="str">
        <f>IF(C581&lt;&gt;"",TEXT(C581,"00")&amp;"/06/"&amp;'Configurações Básicas'!$P$5,"")</f>
        <v/>
      </c>
      <c r="E581" s="58"/>
      <c r="F581" s="58"/>
      <c r="G581" s="58"/>
      <c r="H581" s="58"/>
      <c r="I581" s="59"/>
      <c r="J581" s="193"/>
      <c r="K581" s="60"/>
      <c r="L581" s="60"/>
      <c r="M581" s="56">
        <f>M580+IF(AND(K581="Pago",OR(E581='PC Receitas'!$O$4,E581='PC Receitas'!$O$5,E581='PC Receitas'!$O$6)),I581,IF(AND(K581="Pago",OR(E581='PC Receitas'!$O$7,E581='PC Receitas'!$O$8,E581='PC Receitas'!$O$9,E581='PC Receitas'!$O$10,E581='PC Receitas'!$O$11,E581='PC Receitas'!$O$12,E581='PC Receitas'!$O$13,E581='PC Receitas'!$O$14)),-I581,0))</f>
        <v>12927.7</v>
      </c>
      <c r="R581" s="153" t="e">
        <f t="shared" si="32"/>
        <v>#N/A</v>
      </c>
      <c r="S581" s="150" t="e">
        <f t="shared" si="33"/>
        <v>#N/A</v>
      </c>
      <c r="T581" s="150" t="e">
        <f t="shared" si="34"/>
        <v>#N/A</v>
      </c>
      <c r="U581" s="150" t="e">
        <f t="shared" si="35"/>
        <v>#N/A</v>
      </c>
      <c r="V581" s="154" t="e">
        <f>VLOOKUP(E581,'PC Receitas'!$O$4:$P$14,2,FALSE)</f>
        <v>#N/A</v>
      </c>
    </row>
    <row r="582" spans="3:22" ht="19.5" customHeight="1" thickTop="1" thickBot="1" x14ac:dyDescent="0.3">
      <c r="C582" s="58"/>
      <c r="D582" s="58" t="str">
        <f>IF(C582&lt;&gt;"",TEXT(C582,"00")&amp;"/06/"&amp;'Configurações Básicas'!$P$5,"")</f>
        <v/>
      </c>
      <c r="E582" s="58"/>
      <c r="F582" s="58"/>
      <c r="G582" s="58"/>
      <c r="H582" s="58"/>
      <c r="I582" s="59"/>
      <c r="J582" s="193"/>
      <c r="K582" s="60"/>
      <c r="L582" s="60"/>
      <c r="M582" s="56">
        <f>M581+IF(AND(K582="Pago",OR(E582='PC Receitas'!$O$4,E582='PC Receitas'!$O$5,E582='PC Receitas'!$O$6)),I582,IF(AND(K582="Pago",OR(E582='PC Receitas'!$O$7,E582='PC Receitas'!$O$8,E582='PC Receitas'!$O$9,E582='PC Receitas'!$O$10,E582='PC Receitas'!$O$11,E582='PC Receitas'!$O$12,E582='PC Receitas'!$O$13,E582='PC Receitas'!$O$14)),-I582,0))</f>
        <v>12927.7</v>
      </c>
      <c r="R582" s="153" t="e">
        <f t="shared" ref="R582:R605" si="36">IF(V582="Despesas_com_RH","Despesa",IF(V582="Despesas_Operacionais","Despesa",IF(V582="Despesas_com_Marketing","Despesa",IF(V582="Impostos","Despesa",IF(V582="Investimentos","Despesa","")))))</f>
        <v>#N/A</v>
      </c>
      <c r="S582" s="150" t="e">
        <f t="shared" ref="S582:S605" si="37">IF(V582="Despesas_com_Produtos","Despesa",IF(V582="Despesas_com_Serviços","Despesa",IF(V582="Despesas_Não_Operacionais","Despesa","")))</f>
        <v>#N/A</v>
      </c>
      <c r="T582" s="150" t="e">
        <f t="shared" ref="T582:T605" si="38">IF(V582="Receitas_com_Produtos","Receita",IF(V582="Receitas_com_Serviços","Receita",IF(V582="Receitas_Não_Operacionais","Receita","")))</f>
        <v>#N/A</v>
      </c>
      <c r="U582" s="150" t="e">
        <f t="shared" ref="U582:U605" si="39">IF(R582&lt;&gt;"",R582,IF(S582&lt;&gt;"",S582,IF(T582&lt;&gt;"",T582,"")))</f>
        <v>#N/A</v>
      </c>
      <c r="V582" s="154" t="e">
        <f>VLOOKUP(E582,'PC Receitas'!$O$4:$P$14,2,FALSE)</f>
        <v>#N/A</v>
      </c>
    </row>
    <row r="583" spans="3:22" ht="19.5" customHeight="1" thickTop="1" thickBot="1" x14ac:dyDescent="0.3">
      <c r="C583" s="58"/>
      <c r="D583" s="58" t="str">
        <f>IF(C583&lt;&gt;"",TEXT(C583,"00")&amp;"/06/"&amp;'Configurações Básicas'!$P$5,"")</f>
        <v/>
      </c>
      <c r="E583" s="58"/>
      <c r="F583" s="58"/>
      <c r="G583" s="58"/>
      <c r="H583" s="58"/>
      <c r="I583" s="59"/>
      <c r="J583" s="193"/>
      <c r="K583" s="60"/>
      <c r="L583" s="60"/>
      <c r="M583" s="56">
        <f>M582+IF(AND(K583="Pago",OR(E583='PC Receitas'!$O$4,E583='PC Receitas'!$O$5,E583='PC Receitas'!$O$6)),I583,IF(AND(K583="Pago",OR(E583='PC Receitas'!$O$7,E583='PC Receitas'!$O$8,E583='PC Receitas'!$O$9,E583='PC Receitas'!$O$10,E583='PC Receitas'!$O$11,E583='PC Receitas'!$O$12,E583='PC Receitas'!$O$13,E583='PC Receitas'!$O$14)),-I583,0))</f>
        <v>12927.7</v>
      </c>
      <c r="R583" s="153" t="e">
        <f t="shared" si="36"/>
        <v>#N/A</v>
      </c>
      <c r="S583" s="150" t="e">
        <f t="shared" si="37"/>
        <v>#N/A</v>
      </c>
      <c r="T583" s="150" t="e">
        <f t="shared" si="38"/>
        <v>#N/A</v>
      </c>
      <c r="U583" s="150" t="e">
        <f t="shared" si="39"/>
        <v>#N/A</v>
      </c>
      <c r="V583" s="154" t="e">
        <f>VLOOKUP(E583,'PC Receitas'!$O$4:$P$14,2,FALSE)</f>
        <v>#N/A</v>
      </c>
    </row>
    <row r="584" spans="3:22" ht="19.5" customHeight="1" thickTop="1" thickBot="1" x14ac:dyDescent="0.3">
      <c r="C584" s="58"/>
      <c r="D584" s="58" t="str">
        <f>IF(C584&lt;&gt;"",TEXT(C584,"00")&amp;"/06/"&amp;'Configurações Básicas'!$P$5,"")</f>
        <v/>
      </c>
      <c r="E584" s="58"/>
      <c r="F584" s="58"/>
      <c r="G584" s="58"/>
      <c r="H584" s="58"/>
      <c r="I584" s="59"/>
      <c r="J584" s="193"/>
      <c r="K584" s="60"/>
      <c r="L584" s="60"/>
      <c r="M584" s="56">
        <f>M583+IF(AND(K584="Pago",OR(E584='PC Receitas'!$O$4,E584='PC Receitas'!$O$5,E584='PC Receitas'!$O$6)),I584,IF(AND(K584="Pago",OR(E584='PC Receitas'!$O$7,E584='PC Receitas'!$O$8,E584='PC Receitas'!$O$9,E584='PC Receitas'!$O$10,E584='PC Receitas'!$O$11,E584='PC Receitas'!$O$12,E584='PC Receitas'!$O$13,E584='PC Receitas'!$O$14)),-I584,0))</f>
        <v>12927.7</v>
      </c>
      <c r="R584" s="153" t="e">
        <f t="shared" si="36"/>
        <v>#N/A</v>
      </c>
      <c r="S584" s="150" t="e">
        <f t="shared" si="37"/>
        <v>#N/A</v>
      </c>
      <c r="T584" s="150" t="e">
        <f t="shared" si="38"/>
        <v>#N/A</v>
      </c>
      <c r="U584" s="150" t="e">
        <f t="shared" si="39"/>
        <v>#N/A</v>
      </c>
      <c r="V584" s="154" t="e">
        <f>VLOOKUP(E584,'PC Receitas'!$O$4:$P$14,2,FALSE)</f>
        <v>#N/A</v>
      </c>
    </row>
    <row r="585" spans="3:22" ht="19.5" customHeight="1" thickTop="1" thickBot="1" x14ac:dyDescent="0.3">
      <c r="C585" s="58"/>
      <c r="D585" s="58" t="str">
        <f>IF(C585&lt;&gt;"",TEXT(C585,"00")&amp;"/06/"&amp;'Configurações Básicas'!$P$5,"")</f>
        <v/>
      </c>
      <c r="E585" s="58"/>
      <c r="F585" s="58"/>
      <c r="G585" s="58"/>
      <c r="H585" s="58"/>
      <c r="I585" s="59"/>
      <c r="J585" s="193"/>
      <c r="K585" s="60"/>
      <c r="L585" s="60"/>
      <c r="M585" s="56">
        <f>M584+IF(AND(K585="Pago",OR(E585='PC Receitas'!$O$4,E585='PC Receitas'!$O$5,E585='PC Receitas'!$O$6)),I585,IF(AND(K585="Pago",OR(E585='PC Receitas'!$O$7,E585='PC Receitas'!$O$8,E585='PC Receitas'!$O$9,E585='PC Receitas'!$O$10,E585='PC Receitas'!$O$11,E585='PC Receitas'!$O$12,E585='PC Receitas'!$O$13,E585='PC Receitas'!$O$14)),-I585,0))</f>
        <v>12927.7</v>
      </c>
      <c r="R585" s="153" t="e">
        <f t="shared" si="36"/>
        <v>#N/A</v>
      </c>
      <c r="S585" s="150" t="e">
        <f t="shared" si="37"/>
        <v>#N/A</v>
      </c>
      <c r="T585" s="150" t="e">
        <f t="shared" si="38"/>
        <v>#N/A</v>
      </c>
      <c r="U585" s="150" t="e">
        <f t="shared" si="39"/>
        <v>#N/A</v>
      </c>
      <c r="V585" s="154" t="e">
        <f>VLOOKUP(E585,'PC Receitas'!$O$4:$P$14,2,FALSE)</f>
        <v>#N/A</v>
      </c>
    </row>
    <row r="586" spans="3:22" ht="19.5" customHeight="1" thickTop="1" thickBot="1" x14ac:dyDescent="0.3">
      <c r="C586" s="58"/>
      <c r="D586" s="58" t="str">
        <f>IF(C586&lt;&gt;"",TEXT(C586,"00")&amp;"/06/"&amp;'Configurações Básicas'!$P$5,"")</f>
        <v/>
      </c>
      <c r="E586" s="58"/>
      <c r="F586" s="58"/>
      <c r="G586" s="58"/>
      <c r="H586" s="58"/>
      <c r="I586" s="59"/>
      <c r="J586" s="193"/>
      <c r="K586" s="60"/>
      <c r="L586" s="60"/>
      <c r="M586" s="56">
        <f>M585+IF(AND(K586="Pago",OR(E586='PC Receitas'!$O$4,E586='PC Receitas'!$O$5,E586='PC Receitas'!$O$6)),I586,IF(AND(K586="Pago",OR(E586='PC Receitas'!$O$7,E586='PC Receitas'!$O$8,E586='PC Receitas'!$O$9,E586='PC Receitas'!$O$10,E586='PC Receitas'!$O$11,E586='PC Receitas'!$O$12,E586='PC Receitas'!$O$13,E586='PC Receitas'!$O$14)),-I586,0))</f>
        <v>12927.7</v>
      </c>
      <c r="R586" s="153" t="e">
        <f t="shared" si="36"/>
        <v>#N/A</v>
      </c>
      <c r="S586" s="150" t="e">
        <f t="shared" si="37"/>
        <v>#N/A</v>
      </c>
      <c r="T586" s="150" t="e">
        <f t="shared" si="38"/>
        <v>#N/A</v>
      </c>
      <c r="U586" s="150" t="e">
        <f t="shared" si="39"/>
        <v>#N/A</v>
      </c>
      <c r="V586" s="154" t="e">
        <f>VLOOKUP(E586,'PC Receitas'!$O$4:$P$14,2,FALSE)</f>
        <v>#N/A</v>
      </c>
    </row>
    <row r="587" spans="3:22" ht="19.5" customHeight="1" thickTop="1" thickBot="1" x14ac:dyDescent="0.3">
      <c r="C587" s="58"/>
      <c r="D587" s="58" t="str">
        <f>IF(C587&lt;&gt;"",TEXT(C587,"00")&amp;"/06/"&amp;'Configurações Básicas'!$P$5,"")</f>
        <v/>
      </c>
      <c r="E587" s="58"/>
      <c r="F587" s="58"/>
      <c r="G587" s="58"/>
      <c r="H587" s="58"/>
      <c r="I587" s="59"/>
      <c r="J587" s="193"/>
      <c r="K587" s="60"/>
      <c r="L587" s="60"/>
      <c r="M587" s="56">
        <f>M586+IF(AND(K587="Pago",OR(E587='PC Receitas'!$O$4,E587='PC Receitas'!$O$5,E587='PC Receitas'!$O$6)),I587,IF(AND(K587="Pago",OR(E587='PC Receitas'!$O$7,E587='PC Receitas'!$O$8,E587='PC Receitas'!$O$9,E587='PC Receitas'!$O$10,E587='PC Receitas'!$O$11,E587='PC Receitas'!$O$12,E587='PC Receitas'!$O$13,E587='PC Receitas'!$O$14)),-I587,0))</f>
        <v>12927.7</v>
      </c>
      <c r="R587" s="153" t="e">
        <f t="shared" si="36"/>
        <v>#N/A</v>
      </c>
      <c r="S587" s="150" t="e">
        <f t="shared" si="37"/>
        <v>#N/A</v>
      </c>
      <c r="T587" s="150" t="e">
        <f t="shared" si="38"/>
        <v>#N/A</v>
      </c>
      <c r="U587" s="150" t="e">
        <f t="shared" si="39"/>
        <v>#N/A</v>
      </c>
      <c r="V587" s="154" t="e">
        <f>VLOOKUP(E587,'PC Receitas'!$O$4:$P$14,2,FALSE)</f>
        <v>#N/A</v>
      </c>
    </row>
    <row r="588" spans="3:22" ht="19.5" customHeight="1" thickTop="1" thickBot="1" x14ac:dyDescent="0.3">
      <c r="C588" s="58"/>
      <c r="D588" s="58" t="str">
        <f>IF(C588&lt;&gt;"",TEXT(C588,"00")&amp;"/06/"&amp;'Configurações Básicas'!$P$5,"")</f>
        <v/>
      </c>
      <c r="E588" s="58"/>
      <c r="F588" s="58"/>
      <c r="G588" s="58"/>
      <c r="H588" s="58"/>
      <c r="I588" s="59"/>
      <c r="J588" s="193"/>
      <c r="K588" s="60"/>
      <c r="L588" s="60"/>
      <c r="M588" s="56">
        <f>M587+IF(AND(K588="Pago",OR(E588='PC Receitas'!$O$4,E588='PC Receitas'!$O$5,E588='PC Receitas'!$O$6)),I588,IF(AND(K588="Pago",OR(E588='PC Receitas'!$O$7,E588='PC Receitas'!$O$8,E588='PC Receitas'!$O$9,E588='PC Receitas'!$O$10,E588='PC Receitas'!$O$11,E588='PC Receitas'!$O$12,E588='PC Receitas'!$O$13,E588='PC Receitas'!$O$14)),-I588,0))</f>
        <v>12927.7</v>
      </c>
      <c r="R588" s="153" t="e">
        <f t="shared" si="36"/>
        <v>#N/A</v>
      </c>
      <c r="S588" s="150" t="e">
        <f t="shared" si="37"/>
        <v>#N/A</v>
      </c>
      <c r="T588" s="150" t="e">
        <f t="shared" si="38"/>
        <v>#N/A</v>
      </c>
      <c r="U588" s="150" t="e">
        <f t="shared" si="39"/>
        <v>#N/A</v>
      </c>
      <c r="V588" s="154" t="e">
        <f>VLOOKUP(E588,'PC Receitas'!$O$4:$P$14,2,FALSE)</f>
        <v>#N/A</v>
      </c>
    </row>
    <row r="589" spans="3:22" ht="19.5" customHeight="1" thickTop="1" thickBot="1" x14ac:dyDescent="0.3">
      <c r="C589" s="58"/>
      <c r="D589" s="58" t="str">
        <f>IF(C589&lt;&gt;"",TEXT(C589,"00")&amp;"/06/"&amp;'Configurações Básicas'!$P$5,"")</f>
        <v/>
      </c>
      <c r="E589" s="58"/>
      <c r="F589" s="58"/>
      <c r="G589" s="58"/>
      <c r="H589" s="58"/>
      <c r="I589" s="59"/>
      <c r="J589" s="193"/>
      <c r="K589" s="60"/>
      <c r="L589" s="60"/>
      <c r="M589" s="56">
        <f>M588+IF(AND(K589="Pago",OR(E589='PC Receitas'!$O$4,E589='PC Receitas'!$O$5,E589='PC Receitas'!$O$6)),I589,IF(AND(K589="Pago",OR(E589='PC Receitas'!$O$7,E589='PC Receitas'!$O$8,E589='PC Receitas'!$O$9,E589='PC Receitas'!$O$10,E589='PC Receitas'!$O$11,E589='PC Receitas'!$O$12,E589='PC Receitas'!$O$13,E589='PC Receitas'!$O$14)),-I589,0))</f>
        <v>12927.7</v>
      </c>
      <c r="R589" s="153" t="e">
        <f t="shared" si="36"/>
        <v>#N/A</v>
      </c>
      <c r="S589" s="150" t="e">
        <f t="shared" si="37"/>
        <v>#N/A</v>
      </c>
      <c r="T589" s="150" t="e">
        <f t="shared" si="38"/>
        <v>#N/A</v>
      </c>
      <c r="U589" s="150" t="e">
        <f t="shared" si="39"/>
        <v>#N/A</v>
      </c>
      <c r="V589" s="154" t="e">
        <f>VLOOKUP(E589,'PC Receitas'!$O$4:$P$14,2,FALSE)</f>
        <v>#N/A</v>
      </c>
    </row>
    <row r="590" spans="3:22" ht="19.5" customHeight="1" thickTop="1" thickBot="1" x14ac:dyDescent="0.3">
      <c r="C590" s="58"/>
      <c r="D590" s="58" t="str">
        <f>IF(C590&lt;&gt;"",TEXT(C590,"00")&amp;"/06/"&amp;'Configurações Básicas'!$P$5,"")</f>
        <v/>
      </c>
      <c r="E590" s="58"/>
      <c r="F590" s="58"/>
      <c r="G590" s="58"/>
      <c r="H590" s="58"/>
      <c r="I590" s="59"/>
      <c r="J590" s="193"/>
      <c r="K590" s="60"/>
      <c r="L590" s="60"/>
      <c r="M590" s="56">
        <f>M589+IF(AND(K590="Pago",OR(E590='PC Receitas'!$O$4,E590='PC Receitas'!$O$5,E590='PC Receitas'!$O$6)),I590,IF(AND(K590="Pago",OR(E590='PC Receitas'!$O$7,E590='PC Receitas'!$O$8,E590='PC Receitas'!$O$9,E590='PC Receitas'!$O$10,E590='PC Receitas'!$O$11,E590='PC Receitas'!$O$12,E590='PC Receitas'!$O$13,E590='PC Receitas'!$O$14)),-I590,0))</f>
        <v>12927.7</v>
      </c>
      <c r="R590" s="153" t="e">
        <f t="shared" si="36"/>
        <v>#N/A</v>
      </c>
      <c r="S590" s="150" t="e">
        <f t="shared" si="37"/>
        <v>#N/A</v>
      </c>
      <c r="T590" s="150" t="e">
        <f t="shared" si="38"/>
        <v>#N/A</v>
      </c>
      <c r="U590" s="150" t="e">
        <f t="shared" si="39"/>
        <v>#N/A</v>
      </c>
      <c r="V590" s="154" t="e">
        <f>VLOOKUP(E590,'PC Receitas'!$O$4:$P$14,2,FALSE)</f>
        <v>#N/A</v>
      </c>
    </row>
    <row r="591" spans="3:22" ht="19.5" customHeight="1" thickTop="1" thickBot="1" x14ac:dyDescent="0.3">
      <c r="C591" s="58"/>
      <c r="D591" s="58" t="str">
        <f>IF(C591&lt;&gt;"",TEXT(C591,"00")&amp;"/06/"&amp;'Configurações Básicas'!$P$5,"")</f>
        <v/>
      </c>
      <c r="E591" s="58"/>
      <c r="F591" s="58"/>
      <c r="G591" s="58"/>
      <c r="H591" s="58"/>
      <c r="I591" s="59"/>
      <c r="J591" s="193"/>
      <c r="K591" s="60"/>
      <c r="L591" s="60"/>
      <c r="M591" s="56">
        <f>M590+IF(AND(K591="Pago",OR(E591='PC Receitas'!$O$4,E591='PC Receitas'!$O$5,E591='PC Receitas'!$O$6)),I591,IF(AND(K591="Pago",OR(E591='PC Receitas'!$O$7,E591='PC Receitas'!$O$8,E591='PC Receitas'!$O$9,E591='PC Receitas'!$O$10,E591='PC Receitas'!$O$11,E591='PC Receitas'!$O$12,E591='PC Receitas'!$O$13,E591='PC Receitas'!$O$14)),-I591,0))</f>
        <v>12927.7</v>
      </c>
      <c r="R591" s="153" t="e">
        <f t="shared" si="36"/>
        <v>#N/A</v>
      </c>
      <c r="S591" s="150" t="e">
        <f t="shared" si="37"/>
        <v>#N/A</v>
      </c>
      <c r="T591" s="150" t="e">
        <f t="shared" si="38"/>
        <v>#N/A</v>
      </c>
      <c r="U591" s="150" t="e">
        <f t="shared" si="39"/>
        <v>#N/A</v>
      </c>
      <c r="V591" s="154" t="e">
        <f>VLOOKUP(E591,'PC Receitas'!$O$4:$P$14,2,FALSE)</f>
        <v>#N/A</v>
      </c>
    </row>
    <row r="592" spans="3:22" ht="19.5" customHeight="1" thickTop="1" thickBot="1" x14ac:dyDescent="0.3">
      <c r="C592" s="58"/>
      <c r="D592" s="58" t="str">
        <f>IF(C592&lt;&gt;"",TEXT(C592,"00")&amp;"/06/"&amp;'Configurações Básicas'!$P$5,"")</f>
        <v/>
      </c>
      <c r="E592" s="58"/>
      <c r="F592" s="58"/>
      <c r="G592" s="58"/>
      <c r="H592" s="58"/>
      <c r="I592" s="59"/>
      <c r="J592" s="193"/>
      <c r="K592" s="60"/>
      <c r="L592" s="60"/>
      <c r="M592" s="56">
        <f>M591+IF(AND(K592="Pago",OR(E592='PC Receitas'!$O$4,E592='PC Receitas'!$O$5,E592='PC Receitas'!$O$6)),I592,IF(AND(K592="Pago",OR(E592='PC Receitas'!$O$7,E592='PC Receitas'!$O$8,E592='PC Receitas'!$O$9,E592='PC Receitas'!$O$10,E592='PC Receitas'!$O$11,E592='PC Receitas'!$O$12,E592='PC Receitas'!$O$13,E592='PC Receitas'!$O$14)),-I592,0))</f>
        <v>12927.7</v>
      </c>
      <c r="R592" s="153" t="e">
        <f t="shared" si="36"/>
        <v>#N/A</v>
      </c>
      <c r="S592" s="150" t="e">
        <f t="shared" si="37"/>
        <v>#N/A</v>
      </c>
      <c r="T592" s="150" t="e">
        <f t="shared" si="38"/>
        <v>#N/A</v>
      </c>
      <c r="U592" s="150" t="e">
        <f t="shared" si="39"/>
        <v>#N/A</v>
      </c>
      <c r="V592" s="154" t="e">
        <f>VLOOKUP(E592,'PC Receitas'!$O$4:$P$14,2,FALSE)</f>
        <v>#N/A</v>
      </c>
    </row>
    <row r="593" spans="3:22" ht="19.5" customHeight="1" thickTop="1" thickBot="1" x14ac:dyDescent="0.3">
      <c r="C593" s="58"/>
      <c r="D593" s="58" t="str">
        <f>IF(C593&lt;&gt;"",TEXT(C593,"00")&amp;"/06/"&amp;'Configurações Básicas'!$P$5,"")</f>
        <v/>
      </c>
      <c r="E593" s="58"/>
      <c r="F593" s="58"/>
      <c r="G593" s="58"/>
      <c r="H593" s="58"/>
      <c r="I593" s="59"/>
      <c r="J593" s="193"/>
      <c r="K593" s="60"/>
      <c r="L593" s="60"/>
      <c r="M593" s="56">
        <f>M592+IF(AND(K593="Pago",OR(E593='PC Receitas'!$O$4,E593='PC Receitas'!$O$5,E593='PC Receitas'!$O$6)),I593,IF(AND(K593="Pago",OR(E593='PC Receitas'!$O$7,E593='PC Receitas'!$O$8,E593='PC Receitas'!$O$9,E593='PC Receitas'!$O$10,E593='PC Receitas'!$O$11,E593='PC Receitas'!$O$12,E593='PC Receitas'!$O$13,E593='PC Receitas'!$O$14)),-I593,0))</f>
        <v>12927.7</v>
      </c>
      <c r="R593" s="153" t="e">
        <f t="shared" si="36"/>
        <v>#N/A</v>
      </c>
      <c r="S593" s="150" t="e">
        <f t="shared" si="37"/>
        <v>#N/A</v>
      </c>
      <c r="T593" s="150" t="e">
        <f t="shared" si="38"/>
        <v>#N/A</v>
      </c>
      <c r="U593" s="150" t="e">
        <f t="shared" si="39"/>
        <v>#N/A</v>
      </c>
      <c r="V593" s="154" t="e">
        <f>VLOOKUP(E593,'PC Receitas'!$O$4:$P$14,2,FALSE)</f>
        <v>#N/A</v>
      </c>
    </row>
    <row r="594" spans="3:22" ht="19.5" customHeight="1" thickTop="1" thickBot="1" x14ac:dyDescent="0.3">
      <c r="C594" s="58"/>
      <c r="D594" s="58" t="str">
        <f>IF(C594&lt;&gt;"",TEXT(C594,"00")&amp;"/06/"&amp;'Configurações Básicas'!$P$5,"")</f>
        <v/>
      </c>
      <c r="E594" s="58"/>
      <c r="F594" s="58"/>
      <c r="G594" s="58"/>
      <c r="H594" s="58"/>
      <c r="I594" s="59"/>
      <c r="J594" s="193"/>
      <c r="K594" s="60"/>
      <c r="L594" s="60"/>
      <c r="M594" s="56">
        <f>M593+IF(AND(K594="Pago",OR(E594='PC Receitas'!$O$4,E594='PC Receitas'!$O$5,E594='PC Receitas'!$O$6)),I594,IF(AND(K594="Pago",OR(E594='PC Receitas'!$O$7,E594='PC Receitas'!$O$8,E594='PC Receitas'!$O$9,E594='PC Receitas'!$O$10,E594='PC Receitas'!$O$11,E594='PC Receitas'!$O$12,E594='PC Receitas'!$O$13,E594='PC Receitas'!$O$14)),-I594,0))</f>
        <v>12927.7</v>
      </c>
      <c r="R594" s="153" t="e">
        <f t="shared" si="36"/>
        <v>#N/A</v>
      </c>
      <c r="S594" s="150" t="e">
        <f t="shared" si="37"/>
        <v>#N/A</v>
      </c>
      <c r="T594" s="150" t="e">
        <f t="shared" si="38"/>
        <v>#N/A</v>
      </c>
      <c r="U594" s="150" t="e">
        <f t="shared" si="39"/>
        <v>#N/A</v>
      </c>
      <c r="V594" s="154" t="e">
        <f>VLOOKUP(E594,'PC Receitas'!$O$4:$P$14,2,FALSE)</f>
        <v>#N/A</v>
      </c>
    </row>
    <row r="595" spans="3:22" ht="19.5" customHeight="1" thickTop="1" thickBot="1" x14ac:dyDescent="0.3">
      <c r="C595" s="58"/>
      <c r="D595" s="58" t="str">
        <f>IF(C595&lt;&gt;"",TEXT(C595,"00")&amp;"/06/"&amp;'Configurações Básicas'!$P$5,"")</f>
        <v/>
      </c>
      <c r="E595" s="58"/>
      <c r="F595" s="58"/>
      <c r="G595" s="58"/>
      <c r="H595" s="58"/>
      <c r="I595" s="59"/>
      <c r="J595" s="193"/>
      <c r="K595" s="60"/>
      <c r="L595" s="60"/>
      <c r="M595" s="56">
        <f>M594+IF(AND(K595="Pago",OR(E595='PC Receitas'!$O$4,E595='PC Receitas'!$O$5,E595='PC Receitas'!$O$6)),I595,IF(AND(K595="Pago",OR(E595='PC Receitas'!$O$7,E595='PC Receitas'!$O$8,E595='PC Receitas'!$O$9,E595='PC Receitas'!$O$10,E595='PC Receitas'!$O$11,E595='PC Receitas'!$O$12,E595='PC Receitas'!$O$13,E595='PC Receitas'!$O$14)),-I595,0))</f>
        <v>12927.7</v>
      </c>
      <c r="R595" s="153" t="e">
        <f t="shared" si="36"/>
        <v>#N/A</v>
      </c>
      <c r="S595" s="150" t="e">
        <f t="shared" si="37"/>
        <v>#N/A</v>
      </c>
      <c r="T595" s="150" t="e">
        <f t="shared" si="38"/>
        <v>#N/A</v>
      </c>
      <c r="U595" s="150" t="e">
        <f t="shared" si="39"/>
        <v>#N/A</v>
      </c>
      <c r="V595" s="154" t="e">
        <f>VLOOKUP(E595,'PC Receitas'!$O$4:$P$14,2,FALSE)</f>
        <v>#N/A</v>
      </c>
    </row>
    <row r="596" spans="3:22" ht="19.5" customHeight="1" thickTop="1" thickBot="1" x14ac:dyDescent="0.3">
      <c r="C596" s="58"/>
      <c r="D596" s="58" t="str">
        <f>IF(C596&lt;&gt;"",TEXT(C596,"00")&amp;"/06/"&amp;'Configurações Básicas'!$P$5,"")</f>
        <v/>
      </c>
      <c r="E596" s="58"/>
      <c r="F596" s="58"/>
      <c r="G596" s="58"/>
      <c r="H596" s="58"/>
      <c r="I596" s="59"/>
      <c r="J596" s="193"/>
      <c r="K596" s="60"/>
      <c r="L596" s="60"/>
      <c r="M596" s="56">
        <f>M595+IF(AND(K596="Pago",OR(E596='PC Receitas'!$O$4,E596='PC Receitas'!$O$5,E596='PC Receitas'!$O$6)),I596,IF(AND(K596="Pago",OR(E596='PC Receitas'!$O$7,E596='PC Receitas'!$O$8,E596='PC Receitas'!$O$9,E596='PC Receitas'!$O$10,E596='PC Receitas'!$O$11,E596='PC Receitas'!$O$12,E596='PC Receitas'!$O$13,E596='PC Receitas'!$O$14)),-I596,0))</f>
        <v>12927.7</v>
      </c>
      <c r="R596" s="153" t="e">
        <f t="shared" si="36"/>
        <v>#N/A</v>
      </c>
      <c r="S596" s="150" t="e">
        <f t="shared" si="37"/>
        <v>#N/A</v>
      </c>
      <c r="T596" s="150" t="e">
        <f t="shared" si="38"/>
        <v>#N/A</v>
      </c>
      <c r="U596" s="150" t="e">
        <f t="shared" si="39"/>
        <v>#N/A</v>
      </c>
      <c r="V596" s="154" t="e">
        <f>VLOOKUP(E596,'PC Receitas'!$O$4:$P$14,2,FALSE)</f>
        <v>#N/A</v>
      </c>
    </row>
    <row r="597" spans="3:22" ht="19.5" customHeight="1" thickTop="1" thickBot="1" x14ac:dyDescent="0.3">
      <c r="C597" s="58"/>
      <c r="D597" s="58" t="str">
        <f>IF(C597&lt;&gt;"",TEXT(C597,"00")&amp;"/06/"&amp;'Configurações Básicas'!$P$5,"")</f>
        <v/>
      </c>
      <c r="E597" s="58"/>
      <c r="F597" s="58"/>
      <c r="G597" s="58"/>
      <c r="H597" s="58"/>
      <c r="I597" s="59"/>
      <c r="J597" s="193"/>
      <c r="K597" s="60"/>
      <c r="L597" s="60"/>
      <c r="M597" s="56">
        <f>M596+IF(AND(K597="Pago",OR(E597='PC Receitas'!$O$4,E597='PC Receitas'!$O$5,E597='PC Receitas'!$O$6)),I597,IF(AND(K597="Pago",OR(E597='PC Receitas'!$O$7,E597='PC Receitas'!$O$8,E597='PC Receitas'!$O$9,E597='PC Receitas'!$O$10,E597='PC Receitas'!$O$11,E597='PC Receitas'!$O$12,E597='PC Receitas'!$O$13,E597='PC Receitas'!$O$14)),-I597,0))</f>
        <v>12927.7</v>
      </c>
      <c r="R597" s="153" t="e">
        <f t="shared" si="36"/>
        <v>#N/A</v>
      </c>
      <c r="S597" s="150" t="e">
        <f t="shared" si="37"/>
        <v>#N/A</v>
      </c>
      <c r="T597" s="150" t="e">
        <f t="shared" si="38"/>
        <v>#N/A</v>
      </c>
      <c r="U597" s="150" t="e">
        <f t="shared" si="39"/>
        <v>#N/A</v>
      </c>
      <c r="V597" s="154" t="e">
        <f>VLOOKUP(E597,'PC Receitas'!$O$4:$P$14,2,FALSE)</f>
        <v>#N/A</v>
      </c>
    </row>
    <row r="598" spans="3:22" ht="19.5" customHeight="1" thickTop="1" thickBot="1" x14ac:dyDescent="0.3">
      <c r="C598" s="58"/>
      <c r="D598" s="58" t="str">
        <f>IF(C598&lt;&gt;"",TEXT(C598,"00")&amp;"/06/"&amp;'Configurações Básicas'!$P$5,"")</f>
        <v/>
      </c>
      <c r="E598" s="58"/>
      <c r="F598" s="58"/>
      <c r="G598" s="58"/>
      <c r="H598" s="58"/>
      <c r="I598" s="59"/>
      <c r="J598" s="193"/>
      <c r="K598" s="60"/>
      <c r="L598" s="60"/>
      <c r="M598" s="56">
        <f>M597+IF(AND(K598="Pago",OR(E598='PC Receitas'!$O$4,E598='PC Receitas'!$O$5,E598='PC Receitas'!$O$6)),I598,IF(AND(K598="Pago",OR(E598='PC Receitas'!$O$7,E598='PC Receitas'!$O$8,E598='PC Receitas'!$O$9,E598='PC Receitas'!$O$10,E598='PC Receitas'!$O$11,E598='PC Receitas'!$O$12,E598='PC Receitas'!$O$13,E598='PC Receitas'!$O$14)),-I598,0))</f>
        <v>12927.7</v>
      </c>
      <c r="R598" s="153" t="e">
        <f t="shared" si="36"/>
        <v>#N/A</v>
      </c>
      <c r="S598" s="150" t="e">
        <f t="shared" si="37"/>
        <v>#N/A</v>
      </c>
      <c r="T598" s="150" t="e">
        <f t="shared" si="38"/>
        <v>#N/A</v>
      </c>
      <c r="U598" s="150" t="e">
        <f t="shared" si="39"/>
        <v>#N/A</v>
      </c>
      <c r="V598" s="154" t="e">
        <f>VLOOKUP(E598,'PC Receitas'!$O$4:$P$14,2,FALSE)</f>
        <v>#N/A</v>
      </c>
    </row>
    <row r="599" spans="3:22" ht="19.5" customHeight="1" thickTop="1" thickBot="1" x14ac:dyDescent="0.3">
      <c r="C599" s="58"/>
      <c r="D599" s="58" t="str">
        <f>IF(C599&lt;&gt;"",TEXT(C599,"00")&amp;"/06/"&amp;'Configurações Básicas'!$P$5,"")</f>
        <v/>
      </c>
      <c r="E599" s="58"/>
      <c r="F599" s="58"/>
      <c r="G599" s="58"/>
      <c r="H599" s="58"/>
      <c r="I599" s="59"/>
      <c r="J599" s="193"/>
      <c r="K599" s="60"/>
      <c r="L599" s="60"/>
      <c r="M599" s="56">
        <f>M598+IF(AND(K599="Pago",OR(E599='PC Receitas'!$O$4,E599='PC Receitas'!$O$5,E599='PC Receitas'!$O$6)),I599,IF(AND(K599="Pago",OR(E599='PC Receitas'!$O$7,E599='PC Receitas'!$O$8,E599='PC Receitas'!$O$9,E599='PC Receitas'!$O$10,E599='PC Receitas'!$O$11,E599='PC Receitas'!$O$12,E599='PC Receitas'!$O$13,E599='PC Receitas'!$O$14)),-I599,0))</f>
        <v>12927.7</v>
      </c>
      <c r="R599" s="153" t="e">
        <f t="shared" si="36"/>
        <v>#N/A</v>
      </c>
      <c r="S599" s="150" t="e">
        <f t="shared" si="37"/>
        <v>#N/A</v>
      </c>
      <c r="T599" s="150" t="e">
        <f t="shared" si="38"/>
        <v>#N/A</v>
      </c>
      <c r="U599" s="150" t="e">
        <f t="shared" si="39"/>
        <v>#N/A</v>
      </c>
      <c r="V599" s="154" t="e">
        <f>VLOOKUP(E599,'PC Receitas'!$O$4:$P$14,2,FALSE)</f>
        <v>#N/A</v>
      </c>
    </row>
    <row r="600" spans="3:22" ht="19.5" customHeight="1" thickTop="1" thickBot="1" x14ac:dyDescent="0.3">
      <c r="C600" s="58"/>
      <c r="D600" s="58" t="str">
        <f>IF(C600&lt;&gt;"",TEXT(C600,"00")&amp;"/06/"&amp;'Configurações Básicas'!$P$5,"")</f>
        <v/>
      </c>
      <c r="E600" s="58"/>
      <c r="F600" s="58"/>
      <c r="G600" s="58"/>
      <c r="H600" s="58"/>
      <c r="I600" s="59"/>
      <c r="J600" s="193"/>
      <c r="K600" s="60"/>
      <c r="L600" s="60"/>
      <c r="M600" s="56">
        <f>M599+IF(AND(K600="Pago",OR(E600='PC Receitas'!$O$4,E600='PC Receitas'!$O$5,E600='PC Receitas'!$O$6)),I600,IF(AND(K600="Pago",OR(E600='PC Receitas'!$O$7,E600='PC Receitas'!$O$8,E600='PC Receitas'!$O$9,E600='PC Receitas'!$O$10,E600='PC Receitas'!$O$11,E600='PC Receitas'!$O$12,E600='PC Receitas'!$O$13,E600='PC Receitas'!$O$14)),-I600,0))</f>
        <v>12927.7</v>
      </c>
      <c r="R600" s="153" t="e">
        <f t="shared" si="36"/>
        <v>#N/A</v>
      </c>
      <c r="S600" s="150" t="e">
        <f t="shared" si="37"/>
        <v>#N/A</v>
      </c>
      <c r="T600" s="150" t="e">
        <f t="shared" si="38"/>
        <v>#N/A</v>
      </c>
      <c r="U600" s="150" t="e">
        <f t="shared" si="39"/>
        <v>#N/A</v>
      </c>
      <c r="V600" s="154" t="e">
        <f>VLOOKUP(E600,'PC Receitas'!$O$4:$P$14,2,FALSE)</f>
        <v>#N/A</v>
      </c>
    </row>
    <row r="601" spans="3:22" ht="19.5" customHeight="1" thickTop="1" thickBot="1" x14ac:dyDescent="0.3">
      <c r="C601" s="58"/>
      <c r="D601" s="58" t="str">
        <f>IF(C601&lt;&gt;"",TEXT(C601,"00")&amp;"/06/"&amp;'Configurações Básicas'!$P$5,"")</f>
        <v/>
      </c>
      <c r="E601" s="58"/>
      <c r="F601" s="58"/>
      <c r="G601" s="58"/>
      <c r="H601" s="58"/>
      <c r="I601" s="59"/>
      <c r="J601" s="193"/>
      <c r="K601" s="60"/>
      <c r="L601" s="60"/>
      <c r="M601" s="56">
        <f>M600+IF(AND(K601="Pago",OR(E601='PC Receitas'!$O$4,E601='PC Receitas'!$O$5,E601='PC Receitas'!$O$6)),I601,IF(AND(K601="Pago",OR(E601='PC Receitas'!$O$7,E601='PC Receitas'!$O$8,E601='PC Receitas'!$O$9,E601='PC Receitas'!$O$10,E601='PC Receitas'!$O$11,E601='PC Receitas'!$O$12,E601='PC Receitas'!$O$13,E601='PC Receitas'!$O$14)),-I601,0))</f>
        <v>12927.7</v>
      </c>
      <c r="R601" s="153" t="e">
        <f t="shared" si="36"/>
        <v>#N/A</v>
      </c>
      <c r="S601" s="150" t="e">
        <f t="shared" si="37"/>
        <v>#N/A</v>
      </c>
      <c r="T601" s="150" t="e">
        <f t="shared" si="38"/>
        <v>#N/A</v>
      </c>
      <c r="U601" s="150" t="e">
        <f t="shared" si="39"/>
        <v>#N/A</v>
      </c>
      <c r="V601" s="154" t="e">
        <f>VLOOKUP(E601,'PC Receitas'!$O$4:$P$14,2,FALSE)</f>
        <v>#N/A</v>
      </c>
    </row>
    <row r="602" spans="3:22" ht="19.5" customHeight="1" thickTop="1" thickBot="1" x14ac:dyDescent="0.3">
      <c r="C602" s="58"/>
      <c r="D602" s="58" t="str">
        <f>IF(C602&lt;&gt;"",TEXT(C602,"00")&amp;"/06/"&amp;'Configurações Básicas'!$P$5,"")</f>
        <v/>
      </c>
      <c r="E602" s="58"/>
      <c r="F602" s="58"/>
      <c r="G602" s="58"/>
      <c r="H602" s="58"/>
      <c r="I602" s="59"/>
      <c r="J602" s="193"/>
      <c r="K602" s="60"/>
      <c r="L602" s="60"/>
      <c r="M602" s="56">
        <f>M601+IF(AND(K602="Pago",OR(E602='PC Receitas'!$O$4,E602='PC Receitas'!$O$5,E602='PC Receitas'!$O$6)),I602,IF(AND(K602="Pago",OR(E602='PC Receitas'!$O$7,E602='PC Receitas'!$O$8,E602='PC Receitas'!$O$9,E602='PC Receitas'!$O$10,E602='PC Receitas'!$O$11,E602='PC Receitas'!$O$12,E602='PC Receitas'!$O$13,E602='PC Receitas'!$O$14)),-I602,0))</f>
        <v>12927.7</v>
      </c>
      <c r="R602" s="153" t="e">
        <f t="shared" si="36"/>
        <v>#N/A</v>
      </c>
      <c r="S602" s="150" t="e">
        <f t="shared" si="37"/>
        <v>#N/A</v>
      </c>
      <c r="T602" s="150" t="e">
        <f t="shared" si="38"/>
        <v>#N/A</v>
      </c>
      <c r="U602" s="150" t="e">
        <f t="shared" si="39"/>
        <v>#N/A</v>
      </c>
      <c r="V602" s="154" t="e">
        <f>VLOOKUP(E602,'PC Receitas'!$O$4:$P$14,2,FALSE)</f>
        <v>#N/A</v>
      </c>
    </row>
    <row r="603" spans="3:22" ht="19.5" customHeight="1" thickTop="1" thickBot="1" x14ac:dyDescent="0.3">
      <c r="C603" s="58"/>
      <c r="D603" s="58" t="str">
        <f>IF(C603&lt;&gt;"",TEXT(C603,"00")&amp;"/06/"&amp;'Configurações Básicas'!$P$5,"")</f>
        <v/>
      </c>
      <c r="E603" s="58"/>
      <c r="F603" s="58"/>
      <c r="G603" s="58"/>
      <c r="H603" s="58"/>
      <c r="I603" s="59"/>
      <c r="J603" s="193"/>
      <c r="K603" s="60"/>
      <c r="L603" s="60"/>
      <c r="M603" s="56">
        <f>M602+IF(AND(K603="Pago",OR(E603='PC Receitas'!$O$4,E603='PC Receitas'!$O$5,E603='PC Receitas'!$O$6)),I603,IF(AND(K603="Pago",OR(E603='PC Receitas'!$O$7,E603='PC Receitas'!$O$8,E603='PC Receitas'!$O$9,E603='PC Receitas'!$O$10,E603='PC Receitas'!$O$11,E603='PC Receitas'!$O$12,E603='PC Receitas'!$O$13,E603='PC Receitas'!$O$14)),-I603,0))</f>
        <v>12927.7</v>
      </c>
      <c r="R603" s="153" t="e">
        <f t="shared" si="36"/>
        <v>#N/A</v>
      </c>
      <c r="S603" s="150" t="e">
        <f t="shared" si="37"/>
        <v>#N/A</v>
      </c>
      <c r="T603" s="150" t="e">
        <f t="shared" si="38"/>
        <v>#N/A</v>
      </c>
      <c r="U603" s="150" t="e">
        <f t="shared" si="39"/>
        <v>#N/A</v>
      </c>
      <c r="V603" s="154" t="e">
        <f>VLOOKUP(E603,'PC Receitas'!$O$4:$P$14,2,FALSE)</f>
        <v>#N/A</v>
      </c>
    </row>
    <row r="604" spans="3:22" ht="19.5" customHeight="1" thickTop="1" thickBot="1" x14ac:dyDescent="0.3">
      <c r="C604" s="58"/>
      <c r="D604" s="58" t="str">
        <f>IF(C604&lt;&gt;"",TEXT(C604,"00")&amp;"/06/"&amp;'Configurações Básicas'!$P$5,"")</f>
        <v/>
      </c>
      <c r="E604" s="58"/>
      <c r="F604" s="58"/>
      <c r="G604" s="58"/>
      <c r="H604" s="58"/>
      <c r="I604" s="59"/>
      <c r="J604" s="193"/>
      <c r="K604" s="60"/>
      <c r="L604" s="60"/>
      <c r="M604" s="56">
        <f>M603+IF(AND(K604="Pago",OR(E604='PC Receitas'!$O$4,E604='PC Receitas'!$O$5,E604='PC Receitas'!$O$6)),I604,IF(AND(K604="Pago",OR(E604='PC Receitas'!$O$7,E604='PC Receitas'!$O$8,E604='PC Receitas'!$O$9,E604='PC Receitas'!$O$10,E604='PC Receitas'!$O$11,E604='PC Receitas'!$O$12,E604='PC Receitas'!$O$13,E604='PC Receitas'!$O$14)),-I604,0))</f>
        <v>12927.7</v>
      </c>
      <c r="R604" s="153" t="e">
        <f t="shared" si="36"/>
        <v>#N/A</v>
      </c>
      <c r="S604" s="150" t="e">
        <f t="shared" si="37"/>
        <v>#N/A</v>
      </c>
      <c r="T604" s="150" t="e">
        <f t="shared" si="38"/>
        <v>#N/A</v>
      </c>
      <c r="U604" s="150" t="e">
        <f t="shared" si="39"/>
        <v>#N/A</v>
      </c>
      <c r="V604" s="154" t="e">
        <f>VLOOKUP(E604,'PC Receitas'!$O$4:$P$14,2,FALSE)</f>
        <v>#N/A</v>
      </c>
    </row>
    <row r="605" spans="3:22" ht="19.5" customHeight="1" thickTop="1" thickBot="1" x14ac:dyDescent="0.3">
      <c r="C605" s="58"/>
      <c r="D605" s="58" t="str">
        <f>IF(C605&lt;&gt;"",TEXT(C605,"00")&amp;"/06/"&amp;'Configurações Básicas'!$P$5,"")</f>
        <v/>
      </c>
      <c r="E605" s="58"/>
      <c r="F605" s="58"/>
      <c r="G605" s="58"/>
      <c r="H605" s="58"/>
      <c r="I605" s="59"/>
      <c r="J605" s="193"/>
      <c r="K605" s="60"/>
      <c r="L605" s="60"/>
      <c r="M605" s="56">
        <f>M604+IF(AND(K605="Pago",OR(E605='PC Receitas'!$O$4,E605='PC Receitas'!$O$5,E605='PC Receitas'!$O$6)),I605,IF(AND(K605="Pago",OR(E605='PC Receitas'!$O$7,E605='PC Receitas'!$O$8,E605='PC Receitas'!$O$9,E605='PC Receitas'!$O$10,E605='PC Receitas'!$O$11,E605='PC Receitas'!$O$12,E605='PC Receitas'!$O$13,E605='PC Receitas'!$O$14)),-I605,0))</f>
        <v>12927.7</v>
      </c>
      <c r="R605" s="153" t="e">
        <f t="shared" si="36"/>
        <v>#N/A</v>
      </c>
      <c r="S605" s="150" t="e">
        <f t="shared" si="37"/>
        <v>#N/A</v>
      </c>
      <c r="T605" s="150" t="e">
        <f t="shared" si="38"/>
        <v>#N/A</v>
      </c>
      <c r="U605" s="150" t="e">
        <f t="shared" si="39"/>
        <v>#N/A</v>
      </c>
      <c r="V605" s="154" t="e">
        <f>VLOOKUP(E605,'PC Receitas'!$O$4:$P$14,2,FALSE)</f>
        <v>#N/A</v>
      </c>
    </row>
    <row r="606" spans="3:22" ht="15.75" thickTop="1" x14ac:dyDescent="0.25">
      <c r="F606" s="12"/>
      <c r="M606" s="35"/>
    </row>
    <row r="607" spans="3:22" x14ac:dyDescent="0.25">
      <c r="F607" s="12"/>
      <c r="M607" s="35"/>
    </row>
    <row r="608" spans="3:22" x14ac:dyDescent="0.25">
      <c r="M608" s="35"/>
    </row>
    <row r="609" spans="13:13" x14ac:dyDescent="0.25">
      <c r="M609" s="35"/>
    </row>
    <row r="610" spans="13:13" x14ac:dyDescent="0.25">
      <c r="M610" s="35"/>
    </row>
    <row r="611" spans="13:13" hidden="1" x14ac:dyDescent="0.25">
      <c r="M611" s="35"/>
    </row>
    <row r="612" spans="13:13" hidden="1" x14ac:dyDescent="0.25">
      <c r="M612" s="35"/>
    </row>
    <row r="613" spans="13:13" hidden="1" x14ac:dyDescent="0.25">
      <c r="M613" s="35"/>
    </row>
    <row r="614" spans="13:13" hidden="1" x14ac:dyDescent="0.25">
      <c r="M614" s="35"/>
    </row>
    <row r="615" spans="13:13" hidden="1" x14ac:dyDescent="0.25">
      <c r="M615" s="35"/>
    </row>
    <row r="616" spans="13:13" hidden="1" x14ac:dyDescent="0.25">
      <c r="M616" s="35"/>
    </row>
    <row r="617" spans="13:13" hidden="1" x14ac:dyDescent="0.25">
      <c r="M617" s="35"/>
    </row>
    <row r="618" spans="13:13" hidden="1" x14ac:dyDescent="0.25">
      <c r="M618" s="35"/>
    </row>
    <row r="619" spans="13:13" hidden="1" x14ac:dyDescent="0.25">
      <c r="M619" s="35"/>
    </row>
    <row r="620" spans="13:13" hidden="1" x14ac:dyDescent="0.25">
      <c r="M620" s="35"/>
    </row>
    <row r="621" spans="13:13" hidden="1" x14ac:dyDescent="0.25">
      <c r="M621" s="35"/>
    </row>
    <row r="622" spans="13:13" hidden="1" x14ac:dyDescent="0.25">
      <c r="M622" s="35"/>
    </row>
    <row r="623" spans="13:13" hidden="1" x14ac:dyDescent="0.25">
      <c r="M623" s="35"/>
    </row>
    <row r="624" spans="13:13" hidden="1" x14ac:dyDescent="0.25">
      <c r="M624" s="35"/>
    </row>
    <row r="625" spans="13:13" hidden="1" x14ac:dyDescent="0.25">
      <c r="M625" s="35"/>
    </row>
    <row r="626" spans="13:13" hidden="1" x14ac:dyDescent="0.25">
      <c r="M626" s="35"/>
    </row>
    <row r="627" spans="13:13" hidden="1" x14ac:dyDescent="0.25">
      <c r="M627" s="35"/>
    </row>
    <row r="628" spans="13:13" hidden="1" x14ac:dyDescent="0.25">
      <c r="M628" s="35"/>
    </row>
    <row r="629" spans="13:13" hidden="1" x14ac:dyDescent="0.25">
      <c r="M629" s="35"/>
    </row>
    <row r="630" spans="13:13" hidden="1" x14ac:dyDescent="0.25">
      <c r="M630" s="35"/>
    </row>
    <row r="631" spans="13:13" hidden="1" x14ac:dyDescent="0.25">
      <c r="M631" s="35"/>
    </row>
    <row r="632" spans="13:13" hidden="1" x14ac:dyDescent="0.25">
      <c r="M632" s="35"/>
    </row>
    <row r="633" spans="13:13" hidden="1" x14ac:dyDescent="0.25">
      <c r="M633" s="35"/>
    </row>
    <row r="634" spans="13:13" hidden="1" x14ac:dyDescent="0.25">
      <c r="M634" s="35"/>
    </row>
    <row r="635" spans="13:13" hidden="1" x14ac:dyDescent="0.25">
      <c r="M635" s="35"/>
    </row>
    <row r="636" spans="13:13" hidden="1" x14ac:dyDescent="0.25">
      <c r="M636" s="35"/>
    </row>
    <row r="637" spans="13:13" hidden="1" x14ac:dyDescent="0.25">
      <c r="M637" s="35"/>
    </row>
    <row r="638" spans="13:13" hidden="1" x14ac:dyDescent="0.25">
      <c r="M638" s="35"/>
    </row>
    <row r="639" spans="13:13" hidden="1" x14ac:dyDescent="0.25">
      <c r="M639" s="35"/>
    </row>
    <row r="640" spans="13:13" hidden="1" x14ac:dyDescent="0.25">
      <c r="M640" s="35"/>
    </row>
    <row r="641" spans="13:13" hidden="1" x14ac:dyDescent="0.25">
      <c r="M641" s="35"/>
    </row>
    <row r="642" spans="13:13" hidden="1" x14ac:dyDescent="0.25">
      <c r="M642" s="35"/>
    </row>
    <row r="643" spans="13:13" hidden="1" x14ac:dyDescent="0.25">
      <c r="M643" s="35"/>
    </row>
    <row r="644" spans="13:13" hidden="1" x14ac:dyDescent="0.25">
      <c r="M644" s="35"/>
    </row>
    <row r="645" spans="13:13" hidden="1" x14ac:dyDescent="0.25">
      <c r="M645" s="35"/>
    </row>
    <row r="646" spans="13:13" hidden="1" x14ac:dyDescent="0.25">
      <c r="M646" s="35"/>
    </row>
    <row r="647" spans="13:13" hidden="1" x14ac:dyDescent="0.25">
      <c r="M647" s="35"/>
    </row>
    <row r="648" spans="13:13" hidden="1" x14ac:dyDescent="0.25">
      <c r="M648" s="35"/>
    </row>
    <row r="649" spans="13:13" hidden="1" x14ac:dyDescent="0.25">
      <c r="M649" s="35"/>
    </row>
    <row r="650" spans="13:13" hidden="1" x14ac:dyDescent="0.25">
      <c r="M650" s="35"/>
    </row>
    <row r="651" spans="13:13" hidden="1" x14ac:dyDescent="0.25">
      <c r="M651" s="35"/>
    </row>
    <row r="652" spans="13:13" hidden="1" x14ac:dyDescent="0.25">
      <c r="M652" s="35"/>
    </row>
    <row r="653" spans="13:13" hidden="1" x14ac:dyDescent="0.25">
      <c r="M653" s="35"/>
    </row>
    <row r="654" spans="13:13" hidden="1" x14ac:dyDescent="0.25">
      <c r="M654" s="35"/>
    </row>
    <row r="655" spans="13:13" hidden="1" x14ac:dyDescent="0.25">
      <c r="M655" s="35"/>
    </row>
    <row r="656" spans="13:13" hidden="1" x14ac:dyDescent="0.25">
      <c r="M656" s="35"/>
    </row>
    <row r="657" spans="13:13" hidden="1" x14ac:dyDescent="0.25">
      <c r="M657" s="35"/>
    </row>
    <row r="658" spans="13:13" hidden="1" x14ac:dyDescent="0.25">
      <c r="M658" s="36"/>
    </row>
  </sheetData>
  <sheetProtection selectLockedCells="1"/>
  <autoFilter ref="C4:K4"/>
  <mergeCells count="11">
    <mergeCell ref="O11:O12"/>
    <mergeCell ref="P11:P12"/>
    <mergeCell ref="O13:O14"/>
    <mergeCell ref="P13:P14"/>
    <mergeCell ref="O7:O8"/>
    <mergeCell ref="P7:P8"/>
    <mergeCell ref="O4:P4"/>
    <mergeCell ref="O5:O6"/>
    <mergeCell ref="P5:P6"/>
    <mergeCell ref="O9:O10"/>
    <mergeCell ref="P9:P10"/>
  </mergeCells>
  <conditionalFormatting sqref="P13:P14">
    <cfRule type="cellIs" dxfId="362" priority="131" operator="lessThan">
      <formula>0</formula>
    </cfRule>
    <cfRule type="cellIs" dxfId="361" priority="132" operator="greaterThan">
      <formula>0</formula>
    </cfRule>
  </conditionalFormatting>
  <conditionalFormatting sqref="P5:P6">
    <cfRule type="cellIs" dxfId="360" priority="124" operator="lessThan">
      <formula>0</formula>
    </cfRule>
    <cfRule type="cellIs" dxfId="359" priority="125" operator="greaterThan">
      <formula>0</formula>
    </cfRule>
    <cfRule type="cellIs" dxfId="358" priority="126" operator="greaterThan">
      <formula>0</formula>
    </cfRule>
  </conditionalFormatting>
  <conditionalFormatting sqref="P11:P12">
    <cfRule type="cellIs" dxfId="357" priority="104" operator="greaterThan">
      <formula>0</formula>
    </cfRule>
    <cfRule type="cellIs" dxfId="356" priority="105" operator="lessThan">
      <formula>0</formula>
    </cfRule>
  </conditionalFormatting>
  <conditionalFormatting sqref="M5:M605">
    <cfRule type="cellIs" dxfId="355" priority="40" operator="greaterThan">
      <formula>0</formula>
    </cfRule>
    <cfRule type="cellIs" dxfId="354" priority="41" operator="lessThan">
      <formula>0</formula>
    </cfRule>
  </conditionalFormatting>
  <conditionalFormatting sqref="P7:P8">
    <cfRule type="cellIs" dxfId="353" priority="39" operator="greaterThan">
      <formula>0</formula>
    </cfRule>
  </conditionalFormatting>
  <conditionalFormatting sqref="P9:P10">
    <cfRule type="cellIs" dxfId="352" priority="38" operator="greaterThan">
      <formula>0</formula>
    </cfRule>
  </conditionalFormatting>
  <conditionalFormatting sqref="E100:E605">
    <cfRule type="containsText" dxfId="351" priority="36" operator="containsText" text="Despesa">
      <formula>NOT(ISERROR(SEARCH("Despesa",E100)))</formula>
    </cfRule>
    <cfRule type="containsText" dxfId="350" priority="37" operator="containsText" text="Receita">
      <formula>NOT(ISERROR(SEARCH("Receita",E100)))</formula>
    </cfRule>
  </conditionalFormatting>
  <conditionalFormatting sqref="E100:E605">
    <cfRule type="expression" dxfId="349" priority="156" stopIfTrue="1">
      <formula>NOT(ISERROR(SEARCH("Investimentos",E100)))</formula>
    </cfRule>
  </conditionalFormatting>
  <conditionalFormatting sqref="E22:E99">
    <cfRule type="containsText" dxfId="348" priority="32" operator="containsText" text="Despesa">
      <formula>NOT(ISERROR(SEARCH("Despesa",E22)))</formula>
    </cfRule>
    <cfRule type="containsText" dxfId="347" priority="33" operator="containsText" text="Receita">
      <formula>NOT(ISERROR(SEARCH("Receita",E22)))</formula>
    </cfRule>
  </conditionalFormatting>
  <conditionalFormatting sqref="E22:E99">
    <cfRule type="expression" dxfId="346" priority="159" stopIfTrue="1">
      <formula>NOT(ISERROR(SEARCH("Investimentos",E22)))</formula>
    </cfRule>
  </conditionalFormatting>
  <conditionalFormatting sqref="E5:E605">
    <cfRule type="containsText" dxfId="345" priority="28" operator="containsText" text="Despesa">
      <formula>NOT(ISERROR(SEARCH("Despesa",E5)))</formula>
    </cfRule>
    <cfRule type="containsText" dxfId="344" priority="29" operator="containsText" text="Receita">
      <formula>NOT(ISERROR(SEARCH("Receita",E5)))</formula>
    </cfRule>
  </conditionalFormatting>
  <conditionalFormatting sqref="E5:E605">
    <cfRule type="expression" dxfId="343" priority="162" stopIfTrue="1">
      <formula>NOT(ISERROR(SEARCH("Investimentos",E5)))</formula>
    </cfRule>
  </conditionalFormatting>
  <conditionalFormatting sqref="L100:L605">
    <cfRule type="containsText" dxfId="342" priority="24" operator="containsText" text="Não Pago">
      <formula>NOT(ISERROR(SEARCH("Não Pago",L100)))</formula>
    </cfRule>
    <cfRule type="containsText" dxfId="341" priority="25" operator="containsText" text="Pago">
      <formula>NOT(ISERROR(SEARCH("Pago",L100)))</formula>
    </cfRule>
  </conditionalFormatting>
  <conditionalFormatting sqref="L22:L99">
    <cfRule type="containsText" dxfId="340" priority="22" operator="containsText" text="Não Pago">
      <formula>NOT(ISERROR(SEARCH("Não Pago",L22)))</formula>
    </cfRule>
    <cfRule type="containsText" dxfId="339" priority="23" operator="containsText" text="Pago">
      <formula>NOT(ISERROR(SEARCH("Pago",L22)))</formula>
    </cfRule>
  </conditionalFormatting>
  <conditionalFormatting sqref="L5">
    <cfRule type="containsText" dxfId="338" priority="20" operator="containsText" text="Não Pago">
      <formula>NOT(ISERROR(SEARCH("Não Pago",L5)))</formula>
    </cfRule>
    <cfRule type="containsText" dxfId="337" priority="21" operator="containsText" text="Pago">
      <formula>NOT(ISERROR(SEARCH("Pago",L5)))</formula>
    </cfRule>
  </conditionalFormatting>
  <conditionalFormatting sqref="L6:L20">
    <cfRule type="containsText" dxfId="336" priority="18" operator="containsText" text="Não Pago">
      <formula>NOT(ISERROR(SEARCH("Não Pago",L6)))</formula>
    </cfRule>
    <cfRule type="containsText" dxfId="335" priority="19" operator="containsText" text="Pago">
      <formula>NOT(ISERROR(SEARCH("Pago",L6)))</formula>
    </cfRule>
  </conditionalFormatting>
  <conditionalFormatting sqref="L21">
    <cfRule type="containsText" dxfId="334" priority="16" operator="containsText" text="Não Pago">
      <formula>NOT(ISERROR(SEARCH("Não Pago",L21)))</formula>
    </cfRule>
    <cfRule type="containsText" dxfId="333" priority="17" operator="containsText" text="Pago">
      <formula>NOT(ISERROR(SEARCH("Pago",L21)))</formula>
    </cfRule>
  </conditionalFormatting>
  <conditionalFormatting sqref="K122:K605">
    <cfRule type="containsText" dxfId="332" priority="14" operator="containsText" text="Não Pago">
      <formula>NOT(ISERROR(SEARCH("Não Pago",K122)))</formula>
    </cfRule>
    <cfRule type="containsText" dxfId="331" priority="15" operator="containsText" text="Pago">
      <formula>NOT(ISERROR(SEARCH("Pago",K122)))</formula>
    </cfRule>
  </conditionalFormatting>
  <conditionalFormatting sqref="K21:K121">
    <cfRule type="containsText" dxfId="330" priority="12" operator="containsText" text="Não Pago">
      <formula>NOT(ISERROR(SEARCH("Não Pago",K21)))</formula>
    </cfRule>
    <cfRule type="containsText" dxfId="329" priority="13" operator="containsText" text="Pago">
      <formula>NOT(ISERROR(SEARCH("Pago",K21)))</formula>
    </cfRule>
  </conditionalFormatting>
  <conditionalFormatting sqref="K5:K19">
    <cfRule type="containsText" dxfId="328" priority="10" operator="containsText" text="Não Pago">
      <formula>NOT(ISERROR(SEARCH("Não Pago",K5)))</formula>
    </cfRule>
    <cfRule type="containsText" dxfId="327" priority="11" operator="containsText" text="Pago">
      <formula>NOT(ISERROR(SEARCH("Pago",K5)))</formula>
    </cfRule>
  </conditionalFormatting>
  <conditionalFormatting sqref="K20">
    <cfRule type="containsText" dxfId="326" priority="8" operator="containsText" text="Não Pago">
      <formula>NOT(ISERROR(SEARCH("Não Pago",K20)))</formula>
    </cfRule>
    <cfRule type="containsText" dxfId="325" priority="9" operator="containsText" text="Pago">
      <formula>NOT(ISERROR(SEARCH("Pago",K20)))</formula>
    </cfRule>
  </conditionalFormatting>
  <conditionalFormatting sqref="K5:K187">
    <cfRule type="cellIs" dxfId="324" priority="7" operator="equal">
      <formula>"Realizado"</formula>
    </cfRule>
  </conditionalFormatting>
  <conditionalFormatting sqref="K22">
    <cfRule type="containsText" dxfId="323" priority="5" operator="containsText" text="Não Pago">
      <formula>NOT(ISERROR(SEARCH("Não Pago",K22)))</formula>
    </cfRule>
    <cfRule type="containsText" dxfId="322" priority="6" operator="containsText" text="Pago">
      <formula>NOT(ISERROR(SEARCH("Pago",K22)))</formula>
    </cfRule>
  </conditionalFormatting>
  <conditionalFormatting sqref="K27">
    <cfRule type="containsText" dxfId="321" priority="3" operator="containsText" text="Não Pago">
      <formula>NOT(ISERROR(SEARCH("Não Pago",K27)))</formula>
    </cfRule>
    <cfRule type="containsText" dxfId="320" priority="4" operator="containsText" text="Pago">
      <formula>NOT(ISERROR(SEARCH("Pago",K27)))</formula>
    </cfRule>
  </conditionalFormatting>
  <conditionalFormatting sqref="K34">
    <cfRule type="containsText" dxfId="319" priority="1" operator="containsText" text="Não Pago">
      <formula>NOT(ISERROR(SEARCH("Não Pago",K34)))</formula>
    </cfRule>
    <cfRule type="containsText" dxfId="318" priority="2" operator="containsText" text="Pago">
      <formula>NOT(ISERROR(SEARCH("Pago",K34)))</formula>
    </cfRule>
  </conditionalFormatting>
  <dataValidations count="5">
    <dataValidation type="list" allowBlank="1" showInputMessage="1" showErrorMessage="1" sqref="C5:C605">
      <formula1>"1,2,3,4,5,6,7,8,9,10,11,12,13,14,15,16,17,18,19,20,21,22,23,24,25,26,27,28,29,30,31"</formula1>
    </dataValidation>
    <dataValidation type="list" allowBlank="1" showInputMessage="1" showErrorMessage="1" sqref="L5:L605 K188:K605">
      <formula1>"Pago,Não Pago"</formula1>
    </dataValidation>
    <dataValidation type="list" allowBlank="1" showInputMessage="1" showErrorMessage="1" sqref="G5:H605">
      <formula1>INDIRECT(V5)</formula1>
    </dataValidation>
    <dataValidation type="list" allowBlank="1" showInputMessage="1" showErrorMessage="1" sqref="E5:E605">
      <formula1>$O$16:$O$26</formula1>
    </dataValidation>
    <dataValidation type="list" allowBlank="1" showInputMessage="1" showErrorMessage="1" sqref="K5:K187">
      <formula1>"Pago,Não Pago,Realizado"</formula1>
    </dataValidation>
  </dataValidations>
  <pageMargins left="0.51181102362204722" right="0.51181102362204722" top="0.78740157480314965" bottom="0.78740157480314965" header="0.31496062992125984" footer="0.31496062992125984"/>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0">
    <pageSetUpPr fitToPage="1"/>
  </sheetPr>
  <dimension ref="A1:AD658"/>
  <sheetViews>
    <sheetView showGridLines="0" zoomScale="90" zoomScaleNormal="90" zoomScalePageLayoutView="90" workbookViewId="0">
      <pane xSplit="1" ySplit="4" topLeftCell="B5" activePane="bottomRight" state="frozen"/>
      <selection pane="topRight"/>
      <selection pane="bottomLeft"/>
      <selection pane="bottomRight" activeCell="E5" sqref="E5"/>
    </sheetView>
  </sheetViews>
  <sheetFormatPr defaultColWidth="0" defaultRowHeight="15" zeroHeight="1" x14ac:dyDescent="0.25"/>
  <cols>
    <col min="1" max="1" width="27.42578125" style="76" customWidth="1"/>
    <col min="2" max="2" width="3.7109375" style="5" customWidth="1"/>
    <col min="3" max="3" width="7.7109375" style="5" customWidth="1"/>
    <col min="4" max="4" width="17.42578125" style="5" customWidth="1"/>
    <col min="5" max="5" width="29.42578125" style="5" customWidth="1"/>
    <col min="6" max="6" width="18.42578125" style="5" customWidth="1"/>
    <col min="7" max="8" width="34.7109375" style="5" customWidth="1"/>
    <col min="9" max="10" width="15.140625" style="5" customWidth="1"/>
    <col min="11" max="11" width="12.42578125" style="5" customWidth="1"/>
    <col min="12" max="12" width="16.7109375" style="5" customWidth="1"/>
    <col min="13" max="13" width="17.42578125" style="5" customWidth="1"/>
    <col min="14" max="14" width="2.42578125" style="5" customWidth="1"/>
    <col min="15" max="15" width="22.140625" style="5" customWidth="1"/>
    <col min="16" max="16" width="15.28515625" style="5" customWidth="1"/>
    <col min="17" max="17" width="8.85546875" style="5" customWidth="1"/>
    <col min="18" max="21" width="8.85546875" style="150" hidden="1" customWidth="1"/>
    <col min="22" max="22" width="5.42578125" style="151" hidden="1" customWidth="1"/>
    <col min="23" max="23" width="8.85546875" style="147" customWidth="1"/>
    <col min="24" max="30" width="8.85546875" style="5" customWidth="1"/>
    <col min="31" max="16384" width="8.85546875" style="5" hidden="1"/>
  </cols>
  <sheetData>
    <row r="1" spans="1:23" s="10" customFormat="1" ht="33.950000000000003" customHeight="1" x14ac:dyDescent="0.35">
      <c r="A1" s="191" t="s">
        <v>1368</v>
      </c>
      <c r="C1" s="125" t="s">
        <v>296</v>
      </c>
      <c r="D1" s="125"/>
      <c r="E1" s="125"/>
      <c r="F1" s="125"/>
      <c r="G1" s="125"/>
      <c r="H1" s="125"/>
      <c r="I1" s="125"/>
      <c r="J1" s="125"/>
      <c r="K1" s="125"/>
      <c r="L1" s="125"/>
      <c r="M1" s="125"/>
      <c r="N1" s="125"/>
      <c r="O1" s="125"/>
      <c r="R1" s="148"/>
      <c r="S1" s="148"/>
      <c r="T1" s="148"/>
      <c r="U1" s="148"/>
      <c r="V1" s="149"/>
      <c r="W1" s="146"/>
    </row>
    <row r="2" spans="1:23" s="10" customFormat="1" ht="37.5" customHeight="1" thickBot="1" x14ac:dyDescent="0.3">
      <c r="A2" s="76"/>
      <c r="C2" s="145"/>
      <c r="D2" s="145"/>
      <c r="E2" s="145"/>
      <c r="F2" s="145"/>
      <c r="G2" s="145"/>
      <c r="H2" s="145"/>
      <c r="I2" s="145"/>
      <c r="J2" s="145"/>
      <c r="K2" s="145"/>
      <c r="L2" s="145"/>
      <c r="M2" s="145"/>
      <c r="N2" s="145"/>
      <c r="O2" s="145"/>
      <c r="P2" s="145"/>
      <c r="R2" s="148"/>
      <c r="S2" s="148"/>
      <c r="T2" s="148"/>
      <c r="U2" s="148"/>
      <c r="V2" s="149"/>
      <c r="W2" s="146"/>
    </row>
    <row r="3" spans="1:23" ht="21.75" customHeight="1" thickTop="1" thickBot="1" x14ac:dyDescent="0.3">
      <c r="F3" s="12"/>
      <c r="G3" s="29"/>
      <c r="H3" s="12"/>
    </row>
    <row r="4" spans="1:23" ht="30.75" customHeight="1" thickTop="1" thickBot="1" x14ac:dyDescent="0.3">
      <c r="C4" s="183" t="s">
        <v>15</v>
      </c>
      <c r="D4" s="183" t="s">
        <v>1427</v>
      </c>
      <c r="E4" s="184" t="s">
        <v>18</v>
      </c>
      <c r="F4" s="183" t="s">
        <v>1428</v>
      </c>
      <c r="G4" s="184" t="s">
        <v>17</v>
      </c>
      <c r="H4" s="183" t="s">
        <v>1430</v>
      </c>
      <c r="I4" s="183" t="s">
        <v>1431</v>
      </c>
      <c r="J4" s="183" t="s">
        <v>1432</v>
      </c>
      <c r="K4" s="184" t="s">
        <v>19</v>
      </c>
      <c r="L4" s="183" t="s">
        <v>1433</v>
      </c>
      <c r="M4" s="30" t="s">
        <v>20</v>
      </c>
      <c r="O4" s="217" t="s">
        <v>26</v>
      </c>
      <c r="P4" s="217"/>
      <c r="V4" s="152"/>
    </row>
    <row r="5" spans="1:23" ht="19.5" customHeight="1" thickTop="1" thickBot="1" x14ac:dyDescent="0.3">
      <c r="C5" s="58">
        <v>31</v>
      </c>
      <c r="D5" s="58" t="str">
        <f>IF(C5&lt;&gt;"",TEXT(C5,"00")&amp;"/07/"&amp;'Configurações Básicas'!$P$5,"")</f>
        <v>31/07/2017</v>
      </c>
      <c r="E5" s="58" t="s">
        <v>1351</v>
      </c>
      <c r="F5" s="28"/>
      <c r="G5" s="58" t="s">
        <v>1395</v>
      </c>
      <c r="H5" s="58"/>
      <c r="I5" s="167">
        <v>60</v>
      </c>
      <c r="J5" s="192"/>
      <c r="K5" s="60" t="s">
        <v>1393</v>
      </c>
      <c r="L5" s="192"/>
      <c r="M5" s="56">
        <f>P5+IF(AND(K5="Pago",OR(E5='PC Receitas'!O4,E5='PC Receitas'!O5,E5='PC Receitas'!O6)),I5,IF(AND(K5="Pago",OR(E5='PC Receitas'!O7,E5='PC Receitas'!O8,E5='PC Receitas'!O9,E5='PC Receitas'!O10,E5='PC Receitas'!O11,E5='PC Receitas'!O12,E5='PC Receitas'!O13,E5='PC Receitas'!O14)),-I5,0))</f>
        <v>12987.7</v>
      </c>
      <c r="O5" s="221" t="s">
        <v>236</v>
      </c>
      <c r="P5" s="222">
        <f>Jun!P13</f>
        <v>12927.7</v>
      </c>
      <c r="Q5" s="57"/>
      <c r="R5" s="153" t="str">
        <f>IF(V5="Despesas_com_RH","Despesa",IF(V5="Despesas_Operacionais","Despesa",IF(V5="Despesas_com_Marketing","Despesa",IF(V5="Impostos","Despesa",IF(V5="Investimentos","Despesa","")))))</f>
        <v/>
      </c>
      <c r="S5" s="150" t="str">
        <f>IF(V5="Despesas_com_Produtos","Despesa",IF(V5="Despesas_com_Serviços","Despesa",IF(V5="Despesas_Não_Operacionais","Despesa","")))</f>
        <v/>
      </c>
      <c r="T5" s="150" t="str">
        <f>IF(V5="Receitas_com_Produtos","Receita",IF(V5="Receitas_com_Serviços","Receita",IF(V5="Receitas_Não_Operacionais","Receita","")))</f>
        <v>Receita</v>
      </c>
      <c r="U5" s="150" t="str">
        <f>IF(R5&lt;&gt;"",R5,IF(S5&lt;&gt;"",S5,IF(T5&lt;&gt;"",T5,"")))</f>
        <v>Receita</v>
      </c>
      <c r="V5" s="154" t="str">
        <f>VLOOKUP(E5,'PC Receitas'!$O$4:$P$14,2,FALSE)</f>
        <v>Receitas_com_Produtos</v>
      </c>
    </row>
    <row r="6" spans="1:23" ht="19.5" customHeight="1" thickTop="1" thickBot="1" x14ac:dyDescent="0.3">
      <c r="C6" s="58">
        <v>31</v>
      </c>
      <c r="D6" s="58" t="str">
        <f>IF(C6&lt;&gt;"",TEXT(C6,"00")&amp;"/07/"&amp;'Configurações Básicas'!$P$5,"")</f>
        <v>31/07/2017</v>
      </c>
      <c r="E6" s="58" t="s">
        <v>1351</v>
      </c>
      <c r="F6" s="28"/>
      <c r="G6" s="58" t="s">
        <v>1397</v>
      </c>
      <c r="H6" s="58"/>
      <c r="I6" s="167">
        <v>1320</v>
      </c>
      <c r="J6" s="192"/>
      <c r="K6" s="60" t="s">
        <v>1393</v>
      </c>
      <c r="L6" s="192"/>
      <c r="M6" s="56">
        <f>M5+IF(AND(K6="Pago",OR(E6='PC Receitas'!$O$4,E6='PC Receitas'!$O$5,E6='PC Receitas'!$O$6)),I6,IF(AND(K6="Pago",OR(E6='PC Receitas'!$O$7,E6='PC Receitas'!$O$8,E6='PC Receitas'!$O$9,E6='PC Receitas'!$O$10,E6='PC Receitas'!$O$11,E6='PC Receitas'!$O$12,E6='PC Receitas'!$O$13,E6='PC Receitas'!$O$14)),-I6,0))</f>
        <v>14307.7</v>
      </c>
      <c r="O6" s="221"/>
      <c r="P6" s="222"/>
      <c r="Q6" s="57"/>
      <c r="R6" s="153" t="str">
        <f t="shared" ref="R6:R69" si="0">IF(V6="Despesas_com_RH","Despesa",IF(V6="Despesas_Operacionais","Despesa",IF(V6="Despesas_com_Marketing","Despesa",IF(V6="Impostos","Despesa",IF(V6="Investimentos","Despesa","")))))</f>
        <v/>
      </c>
      <c r="S6" s="150" t="str">
        <f t="shared" ref="S6:S69" si="1">IF(V6="Despesas_com_Produtos","Despesa",IF(V6="Despesas_com_Serviços","Despesa",IF(V6="Despesas_Não_Operacionais","Despesa","")))</f>
        <v/>
      </c>
      <c r="T6" s="150" t="str">
        <f t="shared" ref="T6:T69" si="2">IF(V6="Receitas_com_Produtos","Receita",IF(V6="Receitas_com_Serviços","Receita",IF(V6="Receitas_Não_Operacionais","Receita","")))</f>
        <v>Receita</v>
      </c>
      <c r="U6" s="150" t="str">
        <f t="shared" ref="U6:U69" si="3">IF(R6&lt;&gt;"",R6,IF(S6&lt;&gt;"",S6,IF(T6&lt;&gt;"",T6,"")))</f>
        <v>Receita</v>
      </c>
      <c r="V6" s="154" t="str">
        <f>VLOOKUP(E6,'PC Receitas'!$O$4:$P$14,2,FALSE)</f>
        <v>Receitas_com_Produtos</v>
      </c>
    </row>
    <row r="7" spans="1:23" ht="19.5" customHeight="1" thickTop="1" thickBot="1" x14ac:dyDescent="0.3">
      <c r="C7" s="58">
        <v>31</v>
      </c>
      <c r="D7" s="58" t="str">
        <f>IF(C7&lt;&gt;"",TEXT(C7,"00")&amp;"/07/"&amp;'Configurações Básicas'!$P$5,"")</f>
        <v>31/07/2017</v>
      </c>
      <c r="E7" s="58" t="s">
        <v>1351</v>
      </c>
      <c r="F7" s="28"/>
      <c r="G7" s="58" t="s">
        <v>1398</v>
      </c>
      <c r="H7" s="58"/>
      <c r="I7" s="167">
        <v>250</v>
      </c>
      <c r="J7" s="192"/>
      <c r="K7" s="60" t="s">
        <v>1393</v>
      </c>
      <c r="L7" s="192"/>
      <c r="M7" s="56">
        <f>M6+IF(AND(K7="Pago",OR(E7='PC Receitas'!$O$4,E7='PC Receitas'!$O$5,E7='PC Receitas'!$O$6)),I7,IF(AND(K7="Pago",OR(E7='PC Receitas'!$O$7,E7='PC Receitas'!$O$8,E7='PC Receitas'!$O$9,E7='PC Receitas'!$O$10,E7='PC Receitas'!$O$11,E7='PC Receitas'!$O$12,E7='PC Receitas'!$O$13,E7='PC Receitas'!$O$14)),-I7,0))</f>
        <v>14557.7</v>
      </c>
      <c r="O7" s="211" t="s">
        <v>27</v>
      </c>
      <c r="P7" s="214">
        <f>SUMIFS($I$5:$I$605,$E$5:$E$605,'PC Receitas'!O4,$K$5:$K$605,"Pago")+SUMIFS($I$5:$I$605,$E$5:$E$605,'PC Receitas'!O5,$K$5:$K$605,"Pago")+SUMIFS($I$5:$I$605,$E$5:$E$605,'PC Receitas'!O6,$K$5:$K$605,"Pago")</f>
        <v>1810</v>
      </c>
      <c r="Q7" s="22"/>
      <c r="R7" s="153" t="str">
        <f t="shared" si="0"/>
        <v/>
      </c>
      <c r="S7" s="150" t="str">
        <f t="shared" si="1"/>
        <v/>
      </c>
      <c r="T7" s="150" t="str">
        <f t="shared" si="2"/>
        <v>Receita</v>
      </c>
      <c r="U7" s="150" t="str">
        <f t="shared" si="3"/>
        <v>Receita</v>
      </c>
      <c r="V7" s="154" t="str">
        <f>VLOOKUP(E7,'PC Receitas'!$O$4:$P$14,2,FALSE)</f>
        <v>Receitas_com_Produtos</v>
      </c>
    </row>
    <row r="8" spans="1:23" ht="19.5" customHeight="1" thickTop="1" thickBot="1" x14ac:dyDescent="0.3">
      <c r="C8" s="58">
        <v>31</v>
      </c>
      <c r="D8" s="58" t="str">
        <f>IF(C8&lt;&gt;"",TEXT(C8,"00")&amp;"/07/"&amp;'Configurações Básicas'!$P$5,"")</f>
        <v>31/07/2017</v>
      </c>
      <c r="E8" s="58" t="s">
        <v>1351</v>
      </c>
      <c r="F8" s="28" t="s">
        <v>1418</v>
      </c>
      <c r="G8" s="58" t="s">
        <v>1409</v>
      </c>
      <c r="H8" s="58"/>
      <c r="I8" s="167">
        <v>180</v>
      </c>
      <c r="J8" s="192"/>
      <c r="K8" s="60" t="s">
        <v>1393</v>
      </c>
      <c r="L8" s="192"/>
      <c r="M8" s="56">
        <f>M7+IF(AND(K8="Pago",OR(E8='PC Receitas'!$O$4,E8='PC Receitas'!$O$5,E8='PC Receitas'!$O$6)),I8,IF(AND(K8="Pago",OR(E8='PC Receitas'!$O$7,E8='PC Receitas'!$O$8,E8='PC Receitas'!$O$9,E8='PC Receitas'!$O$10,E8='PC Receitas'!$O$11,E8='PC Receitas'!$O$12,E8='PC Receitas'!$O$13,E8='PC Receitas'!$O$14)),-I8,0))</f>
        <v>14737.7</v>
      </c>
      <c r="O8" s="211"/>
      <c r="P8" s="215"/>
      <c r="Q8" s="22"/>
      <c r="R8" s="153" t="str">
        <f t="shared" si="0"/>
        <v/>
      </c>
      <c r="S8" s="150" t="str">
        <f t="shared" si="1"/>
        <v/>
      </c>
      <c r="T8" s="150" t="str">
        <f t="shared" si="2"/>
        <v>Receita</v>
      </c>
      <c r="U8" s="150" t="str">
        <f t="shared" si="3"/>
        <v>Receita</v>
      </c>
      <c r="V8" s="154" t="str">
        <f>VLOOKUP(E8,'PC Receitas'!$O$4:$P$14,2,FALSE)</f>
        <v>Receitas_com_Produtos</v>
      </c>
    </row>
    <row r="9" spans="1:23" ht="19.5" customHeight="1" thickTop="1" thickBot="1" x14ac:dyDescent="0.3">
      <c r="C9" s="58"/>
      <c r="D9" s="58" t="str">
        <f>IF(C9&lt;&gt;"",TEXT(C9,"00")&amp;"/07/"&amp;'Configurações Básicas'!$P$5,"")</f>
        <v/>
      </c>
      <c r="E9" s="58"/>
      <c r="F9" s="28"/>
      <c r="G9" s="58"/>
      <c r="H9" s="58"/>
      <c r="I9" s="167"/>
      <c r="J9" s="192"/>
      <c r="K9" s="168"/>
      <c r="L9" s="192"/>
      <c r="M9" s="56">
        <f>M8+IF(AND(K9="Pago",OR(E9='PC Receitas'!$O$4,E9='PC Receitas'!$O$5,E9='PC Receitas'!$O$6)),I9,IF(AND(K9="Pago",OR(E9='PC Receitas'!$O$7,E9='PC Receitas'!$O$8,E9='PC Receitas'!$O$9,E9='PC Receitas'!$O$10,E9='PC Receitas'!$O$11,E9='PC Receitas'!$O$12,E9='PC Receitas'!$O$13,E9='PC Receitas'!$O$14)),-I9,0))</f>
        <v>14737.7</v>
      </c>
      <c r="O9" s="211" t="s">
        <v>28</v>
      </c>
      <c r="P9" s="212">
        <f>SUMIFS($I$5:$I$605,$E$5:$E$605,'PC Receitas'!$O$7,$K$5:$K$605,"Pago")+SUMIFS($I$5:$I$605,$E$5:$E$605,'PC Receitas'!$O$8,$K$5:$K$605,"Pago")+SUMIFS($I$5:$I$605,$E$5:$E$605,'PC Receitas'!$O$9,$K$5:$K$605,"Pago")+SUMIFS($I$5:$I$605,$E$5:$E$605,'PC Receitas'!$O$10,$K$5:$K$605,"Pago")+SUMIFS($I$5:$I$605,$E$5:$E$605,'PC Receitas'!$O$11,$K$5:$K$605,"Pago")+SUMIFS($I$5:$I$605,$E$5:$E$605,'PC Receitas'!$O$12,$K$5:$K$605,"Pago")+SUMIFS($I$5:$I$605,$E$5:$E$605,'PC Receitas'!$O$13,$K$5:$K$605,"Pago")+SUMIFS($I$5:$I$605,$E$5:$E$605,'PC Receitas'!$O$14,$K$5:$K$605,"Pago")</f>
        <v>0</v>
      </c>
      <c r="Q9" s="22"/>
      <c r="R9" s="153" t="e">
        <f t="shared" si="0"/>
        <v>#N/A</v>
      </c>
      <c r="S9" s="150" t="e">
        <f t="shared" si="1"/>
        <v>#N/A</v>
      </c>
      <c r="T9" s="150" t="e">
        <f t="shared" si="2"/>
        <v>#N/A</v>
      </c>
      <c r="U9" s="150" t="e">
        <f t="shared" si="3"/>
        <v>#N/A</v>
      </c>
      <c r="V9" s="154" t="e">
        <f>VLOOKUP(E9,'PC Receitas'!$O$4:$P$14,2,FALSE)</f>
        <v>#N/A</v>
      </c>
    </row>
    <row r="10" spans="1:23" ht="19.5" customHeight="1" thickTop="1" thickBot="1" x14ac:dyDescent="0.3">
      <c r="C10" s="58"/>
      <c r="D10" s="58" t="str">
        <f>IF(C10&lt;&gt;"",TEXT(C10,"00")&amp;"/07/"&amp;'Configurações Básicas'!$P$5,"")</f>
        <v/>
      </c>
      <c r="E10" s="58"/>
      <c r="F10" s="28"/>
      <c r="G10" s="58"/>
      <c r="H10" s="58"/>
      <c r="I10" s="167"/>
      <c r="J10" s="192"/>
      <c r="K10" s="168"/>
      <c r="L10" s="192"/>
      <c r="M10" s="56">
        <f>M9+IF(AND(K10="Pago",OR(E10='PC Receitas'!$O$4,E10='PC Receitas'!$O$5,E10='PC Receitas'!$O$6)),I10,IF(AND(K10="Pago",OR(E10='PC Receitas'!$O$7,E10='PC Receitas'!$O$8,E10='PC Receitas'!$O$9,E10='PC Receitas'!$O$10,E10='PC Receitas'!$O$11,E10='PC Receitas'!$O$12,E10='PC Receitas'!$O$13,E10='PC Receitas'!$O$14)),-I10,0))</f>
        <v>14737.7</v>
      </c>
      <c r="O10" s="211"/>
      <c r="P10" s="213"/>
      <c r="Q10" s="22"/>
      <c r="R10" s="153" t="e">
        <f t="shared" si="0"/>
        <v>#N/A</v>
      </c>
      <c r="S10" s="150" t="e">
        <f t="shared" si="1"/>
        <v>#N/A</v>
      </c>
      <c r="T10" s="150" t="e">
        <f t="shared" si="2"/>
        <v>#N/A</v>
      </c>
      <c r="U10" s="150" t="e">
        <f t="shared" si="3"/>
        <v>#N/A</v>
      </c>
      <c r="V10" s="154" t="e">
        <f>VLOOKUP(E10,'PC Receitas'!$O$4:$P$14,2,FALSE)</f>
        <v>#N/A</v>
      </c>
    </row>
    <row r="11" spans="1:23" ht="19.5" customHeight="1" thickTop="1" thickBot="1" x14ac:dyDescent="0.3">
      <c r="C11" s="58"/>
      <c r="D11" s="58" t="str">
        <f>IF(C11&lt;&gt;"",TEXT(C11,"00")&amp;"/07/"&amp;'Configurações Básicas'!$P$5,"")</f>
        <v/>
      </c>
      <c r="E11" s="58"/>
      <c r="F11" s="28"/>
      <c r="G11" s="28"/>
      <c r="H11" s="28"/>
      <c r="I11" s="167"/>
      <c r="J11" s="192"/>
      <c r="K11" s="168"/>
      <c r="L11" s="192"/>
      <c r="M11" s="56">
        <f>M10+IF(AND(K11="Pago",OR(E11='PC Receitas'!$O$4,E11='PC Receitas'!$O$5,E11='PC Receitas'!$O$6)),I11,IF(AND(K11="Pago",OR(E11='PC Receitas'!$O$7,E11='PC Receitas'!$O$8,E11='PC Receitas'!$O$9,E11='PC Receitas'!$O$10,E11='PC Receitas'!$O$11,E11='PC Receitas'!$O$12,E11='PC Receitas'!$O$13,E11='PC Receitas'!$O$14)),-I11,0))</f>
        <v>14737.7</v>
      </c>
      <c r="O11" s="211" t="s">
        <v>30</v>
      </c>
      <c r="P11" s="212">
        <f>P7-P9</f>
        <v>1810</v>
      </c>
      <c r="Q11" s="22"/>
      <c r="R11" s="153" t="e">
        <f t="shared" si="0"/>
        <v>#N/A</v>
      </c>
      <c r="S11" s="150" t="e">
        <f t="shared" si="1"/>
        <v>#N/A</v>
      </c>
      <c r="T11" s="150" t="e">
        <f t="shared" si="2"/>
        <v>#N/A</v>
      </c>
      <c r="U11" s="150" t="e">
        <f t="shared" si="3"/>
        <v>#N/A</v>
      </c>
      <c r="V11" s="154" t="e">
        <f>VLOOKUP(E11,'PC Receitas'!$O$4:$P$14,2,FALSE)</f>
        <v>#N/A</v>
      </c>
    </row>
    <row r="12" spans="1:23" ht="19.5" customHeight="1" thickTop="1" thickBot="1" x14ac:dyDescent="0.3">
      <c r="C12" s="58"/>
      <c r="D12" s="58" t="str">
        <f>IF(C12&lt;&gt;"",TEXT(C12,"00")&amp;"/07/"&amp;'Configurações Básicas'!$P$5,"")</f>
        <v/>
      </c>
      <c r="E12" s="58"/>
      <c r="F12" s="28"/>
      <c r="G12" s="58"/>
      <c r="H12" s="58"/>
      <c r="I12" s="167"/>
      <c r="J12" s="192"/>
      <c r="K12" s="60"/>
      <c r="L12" s="192"/>
      <c r="M12" s="56">
        <f>M11+IF(AND(K12="Pago",OR(E12='PC Receitas'!$O$4,E12='PC Receitas'!$O$5,E12='PC Receitas'!$O$6)),I12,IF(AND(K12="Pago",OR(E12='PC Receitas'!$O$7,E12='PC Receitas'!$O$8,E12='PC Receitas'!$O$9,E12='PC Receitas'!$O$10,E12='PC Receitas'!$O$11,E12='PC Receitas'!$O$12,E12='PC Receitas'!$O$13,E12='PC Receitas'!$O$14)),-I12,0))</f>
        <v>14737.7</v>
      </c>
      <c r="O12" s="211"/>
      <c r="P12" s="213"/>
      <c r="Q12" s="22"/>
      <c r="R12" s="153" t="e">
        <f t="shared" si="0"/>
        <v>#N/A</v>
      </c>
      <c r="S12" s="150" t="e">
        <f t="shared" si="1"/>
        <v>#N/A</v>
      </c>
      <c r="T12" s="150" t="e">
        <f t="shared" si="2"/>
        <v>#N/A</v>
      </c>
      <c r="U12" s="150" t="e">
        <f t="shared" si="3"/>
        <v>#N/A</v>
      </c>
      <c r="V12" s="154" t="e">
        <f>VLOOKUP(E12,'PC Receitas'!$O$4:$P$14,2,FALSE)</f>
        <v>#N/A</v>
      </c>
    </row>
    <row r="13" spans="1:23" ht="19.5" customHeight="1" thickTop="1" thickBot="1" x14ac:dyDescent="0.3">
      <c r="C13" s="58"/>
      <c r="D13" s="58" t="str">
        <f>IF(C13&lt;&gt;"",TEXT(C13,"00")&amp;"/07/"&amp;'Configurações Básicas'!$P$5,"")</f>
        <v/>
      </c>
      <c r="E13" s="58"/>
      <c r="F13" s="28"/>
      <c r="G13" s="58"/>
      <c r="H13" s="58"/>
      <c r="I13" s="167"/>
      <c r="J13" s="192"/>
      <c r="K13" s="168"/>
      <c r="L13" s="192"/>
      <c r="M13" s="56">
        <f>M12+IF(AND(K13="Pago",OR(E13='PC Receitas'!$O$4,E13='PC Receitas'!$O$5,E13='PC Receitas'!$O$6)),I13,IF(AND(K13="Pago",OR(E13='PC Receitas'!$O$7,E13='PC Receitas'!$O$8,E13='PC Receitas'!$O$9,E13='PC Receitas'!$O$10,E13='PC Receitas'!$O$11,E13='PC Receitas'!$O$12,E13='PC Receitas'!$O$13,E13='PC Receitas'!$O$14)),-I13,0))</f>
        <v>14737.7</v>
      </c>
      <c r="O13" s="211" t="s">
        <v>66</v>
      </c>
      <c r="P13" s="212">
        <f>M605</f>
        <v>14737.7</v>
      </c>
      <c r="Q13" s="22"/>
      <c r="R13" s="153" t="e">
        <f t="shared" si="0"/>
        <v>#N/A</v>
      </c>
      <c r="S13" s="150" t="e">
        <f t="shared" si="1"/>
        <v>#N/A</v>
      </c>
      <c r="T13" s="150" t="e">
        <f t="shared" si="2"/>
        <v>#N/A</v>
      </c>
      <c r="U13" s="150" t="e">
        <f t="shared" si="3"/>
        <v>#N/A</v>
      </c>
      <c r="V13" s="154" t="e">
        <f>VLOOKUP(E13,'PC Receitas'!$O$4:$P$14,2,FALSE)</f>
        <v>#N/A</v>
      </c>
    </row>
    <row r="14" spans="1:23" ht="19.5" customHeight="1" thickTop="1" thickBot="1" x14ac:dyDescent="0.3">
      <c r="C14" s="58"/>
      <c r="D14" s="58" t="str">
        <f>IF(C14&lt;&gt;"",TEXT(C14,"00")&amp;"/07/"&amp;'Configurações Básicas'!$P$5,"")</f>
        <v/>
      </c>
      <c r="E14" s="58"/>
      <c r="F14" s="28"/>
      <c r="G14" s="28"/>
      <c r="H14" s="28"/>
      <c r="I14" s="167"/>
      <c r="J14" s="192"/>
      <c r="K14" s="168"/>
      <c r="L14" s="192"/>
      <c r="M14" s="56">
        <f>M13+IF(AND(K14="Pago",OR(E14='PC Receitas'!$O$4,E14='PC Receitas'!$O$5,E14='PC Receitas'!$O$6)),I14,IF(AND(K14="Pago",OR(E14='PC Receitas'!$O$7,E14='PC Receitas'!$O$8,E14='PC Receitas'!$O$9,E14='PC Receitas'!$O$10,E14='PC Receitas'!$O$11,E14='PC Receitas'!$O$12,E14='PC Receitas'!$O$13,E14='PC Receitas'!$O$14)),-I14,0))</f>
        <v>14737.7</v>
      </c>
      <c r="O14" s="211"/>
      <c r="P14" s="216"/>
      <c r="Q14" s="22"/>
      <c r="R14" s="153" t="e">
        <f t="shared" si="0"/>
        <v>#N/A</v>
      </c>
      <c r="S14" s="150" t="e">
        <f t="shared" si="1"/>
        <v>#N/A</v>
      </c>
      <c r="T14" s="150" t="e">
        <f t="shared" si="2"/>
        <v>#N/A</v>
      </c>
      <c r="U14" s="150" t="e">
        <f t="shared" si="3"/>
        <v>#N/A</v>
      </c>
      <c r="V14" s="154" t="e">
        <f>VLOOKUP(E14,'PC Receitas'!$O$4:$P$14,2,FALSE)</f>
        <v>#N/A</v>
      </c>
    </row>
    <row r="15" spans="1:23" ht="19.5" customHeight="1" thickTop="1" thickBot="1" x14ac:dyDescent="0.3">
      <c r="C15" s="58"/>
      <c r="D15" s="58" t="str">
        <f>IF(C15&lt;&gt;"",TEXT(C15,"00")&amp;"/07/"&amp;'Configurações Básicas'!$P$5,"")</f>
        <v/>
      </c>
      <c r="E15" s="58"/>
      <c r="F15" s="28"/>
      <c r="G15" s="58"/>
      <c r="H15" s="58"/>
      <c r="I15" s="167"/>
      <c r="J15" s="192"/>
      <c r="K15" s="168"/>
      <c r="L15" s="192"/>
      <c r="M15" s="56">
        <f>M14+IF(AND(K15="Pago",OR(E15='PC Receitas'!$O$4,E15='PC Receitas'!$O$5,E15='PC Receitas'!$O$6)),I15,IF(AND(K15="Pago",OR(E15='PC Receitas'!$O$7,E15='PC Receitas'!$O$8,E15='PC Receitas'!$O$9,E15='PC Receitas'!$O$10,E15='PC Receitas'!$O$11,E15='PC Receitas'!$O$12,E15='PC Receitas'!$O$13,E15='PC Receitas'!$O$14)),-I15,0))</f>
        <v>14737.7</v>
      </c>
      <c r="R15" s="153" t="e">
        <f t="shared" si="0"/>
        <v>#N/A</v>
      </c>
      <c r="S15" s="150" t="e">
        <f t="shared" si="1"/>
        <v>#N/A</v>
      </c>
      <c r="T15" s="150" t="e">
        <f t="shared" si="2"/>
        <v>#N/A</v>
      </c>
      <c r="U15" s="150" t="e">
        <f t="shared" si="3"/>
        <v>#N/A</v>
      </c>
      <c r="V15" s="154" t="e">
        <f>VLOOKUP(E15,'PC Receitas'!$O$4:$P$14,2,FALSE)</f>
        <v>#N/A</v>
      </c>
    </row>
    <row r="16" spans="1:23" ht="19.5" customHeight="1" thickTop="1" thickBot="1" x14ac:dyDescent="0.3">
      <c r="C16" s="58"/>
      <c r="D16" s="58" t="str">
        <f>IF(C16&lt;&gt;"",TEXT(C16,"00")&amp;"/07/"&amp;'Configurações Básicas'!$P$5,"")</f>
        <v/>
      </c>
      <c r="E16" s="58"/>
      <c r="F16" s="28"/>
      <c r="G16" s="58"/>
      <c r="H16" s="58"/>
      <c r="I16" s="167"/>
      <c r="J16" s="192"/>
      <c r="K16" s="60"/>
      <c r="L16" s="192"/>
      <c r="M16" s="56">
        <f>M15+IF(AND(K16="Pago",OR(E16='PC Receitas'!$O$4,E16='PC Receitas'!$O$5,E16='PC Receitas'!$O$6)),I16,IF(AND(K16="Pago",OR(E16='PC Receitas'!$O$7,E16='PC Receitas'!$O$8,E16='PC Receitas'!$O$9,E16='PC Receitas'!$O$10,E16='PC Receitas'!$O$11,E16='PC Receitas'!$O$12,E16='PC Receitas'!$O$13,E16='PC Receitas'!$O$14)),-I16,0))</f>
        <v>14737.7</v>
      </c>
      <c r="O16" s="150" t="str">
        <f>'PC Receitas'!O4</f>
        <v>RECEITAS COM PRODUTO</v>
      </c>
      <c r="R16" s="153" t="e">
        <f t="shared" si="0"/>
        <v>#N/A</v>
      </c>
      <c r="S16" s="150" t="e">
        <f t="shared" si="1"/>
        <v>#N/A</v>
      </c>
      <c r="T16" s="150" t="e">
        <f t="shared" si="2"/>
        <v>#N/A</v>
      </c>
      <c r="U16" s="150" t="e">
        <f t="shared" si="3"/>
        <v>#N/A</v>
      </c>
      <c r="V16" s="154" t="e">
        <f>VLOOKUP(E16,'PC Receitas'!$O$4:$P$14,2,FALSE)</f>
        <v>#N/A</v>
      </c>
    </row>
    <row r="17" spans="3:22" ht="19.5" customHeight="1" thickTop="1" thickBot="1" x14ac:dyDescent="0.3">
      <c r="C17" s="58"/>
      <c r="D17" s="58" t="str">
        <f>IF(C17&lt;&gt;"",TEXT(C17,"00")&amp;"/07/"&amp;'Configurações Básicas'!$P$5,"")</f>
        <v/>
      </c>
      <c r="E17" s="58"/>
      <c r="F17" s="28"/>
      <c r="G17" s="28"/>
      <c r="H17" s="28"/>
      <c r="I17" s="167"/>
      <c r="J17" s="192"/>
      <c r="K17" s="168"/>
      <c r="L17" s="192"/>
      <c r="M17" s="56">
        <f>M16+IF(AND(K17="Pago",OR(E17='PC Receitas'!$O$4,E17='PC Receitas'!$O$5,E17='PC Receitas'!$O$6)),I17,IF(AND(K17="Pago",OR(E17='PC Receitas'!$O$7,E17='PC Receitas'!$O$8,E17='PC Receitas'!$O$9,E17='PC Receitas'!$O$10,E17='PC Receitas'!$O$11,E17='PC Receitas'!$O$12,E17='PC Receitas'!$O$13,E17='PC Receitas'!$O$14)),-I17,0))</f>
        <v>14737.7</v>
      </c>
      <c r="O17" s="150" t="str">
        <f>'PC Receitas'!O5</f>
        <v>RECEITAS COM SERVIÇOS</v>
      </c>
      <c r="R17" s="153" t="e">
        <f t="shared" si="0"/>
        <v>#N/A</v>
      </c>
      <c r="S17" s="150" t="e">
        <f t="shared" si="1"/>
        <v>#N/A</v>
      </c>
      <c r="T17" s="150" t="e">
        <f t="shared" si="2"/>
        <v>#N/A</v>
      </c>
      <c r="U17" s="150" t="e">
        <f t="shared" si="3"/>
        <v>#N/A</v>
      </c>
      <c r="V17" s="154" t="e">
        <f>VLOOKUP(E17,'PC Receitas'!$O$4:$P$14,2,FALSE)</f>
        <v>#N/A</v>
      </c>
    </row>
    <row r="18" spans="3:22" ht="19.5" customHeight="1" thickTop="1" thickBot="1" x14ac:dyDescent="0.3">
      <c r="C18" s="58"/>
      <c r="D18" s="58" t="str">
        <f>IF(C18&lt;&gt;"",TEXT(C18,"00")&amp;"/07/"&amp;'Configurações Básicas'!$P$5,"")</f>
        <v/>
      </c>
      <c r="E18" s="58"/>
      <c r="F18" s="28"/>
      <c r="G18" s="58"/>
      <c r="H18" s="58"/>
      <c r="I18" s="167"/>
      <c r="J18" s="192"/>
      <c r="K18" s="168"/>
      <c r="L18" s="192"/>
      <c r="M18" s="56">
        <f>M17+IF(AND(K18="Pago",OR(E18='PC Receitas'!$O$4,E18='PC Receitas'!$O$5,E18='PC Receitas'!$O$6)),I18,IF(AND(K18="Pago",OR(E18='PC Receitas'!$O$7,E18='PC Receitas'!$O$8,E18='PC Receitas'!$O$9,E18='PC Receitas'!$O$10,E18='PC Receitas'!$O$11,E18='PC Receitas'!$O$12,E18='PC Receitas'!$O$13,E18='PC Receitas'!$O$14)),-I18,0))</f>
        <v>14737.7</v>
      </c>
      <c r="O18" s="150" t="str">
        <f>'PC Receitas'!O6</f>
        <v>RECEITAS NÃO OPERACIONAIS</v>
      </c>
      <c r="R18" s="153" t="e">
        <f t="shared" si="0"/>
        <v>#N/A</v>
      </c>
      <c r="S18" s="150" t="e">
        <f t="shared" si="1"/>
        <v>#N/A</v>
      </c>
      <c r="T18" s="150" t="e">
        <f t="shared" si="2"/>
        <v>#N/A</v>
      </c>
      <c r="U18" s="150" t="e">
        <f t="shared" si="3"/>
        <v>#N/A</v>
      </c>
      <c r="V18" s="154" t="e">
        <f>VLOOKUP(E18,'PC Receitas'!$O$4:$P$14,2,FALSE)</f>
        <v>#N/A</v>
      </c>
    </row>
    <row r="19" spans="3:22" ht="19.5" customHeight="1" thickTop="1" thickBot="1" x14ac:dyDescent="0.3">
      <c r="C19" s="58"/>
      <c r="D19" s="58" t="str">
        <f>IF(C19&lt;&gt;"",TEXT(C19,"00")&amp;"/07/"&amp;'Configurações Básicas'!$P$5,"")</f>
        <v/>
      </c>
      <c r="E19" s="58"/>
      <c r="F19" s="28"/>
      <c r="G19" s="28"/>
      <c r="H19" s="28"/>
      <c r="I19" s="167"/>
      <c r="J19" s="192"/>
      <c r="K19" s="168"/>
      <c r="L19" s="192"/>
      <c r="M19" s="56">
        <f>M18+IF(AND(K19="Pago",OR(E19='PC Receitas'!$O$4,E19='PC Receitas'!$O$5,E19='PC Receitas'!$O$6)),I19,IF(AND(K19="Pago",OR(E19='PC Receitas'!$O$7,E19='PC Receitas'!$O$8,E19='PC Receitas'!$O$9,E19='PC Receitas'!$O$10,E19='PC Receitas'!$O$11,E19='PC Receitas'!$O$12,E19='PC Receitas'!$O$13,E19='PC Receitas'!$O$14)),-I19,0))</f>
        <v>14737.7</v>
      </c>
      <c r="O19" s="150" t="str">
        <f>'PC Receitas'!O7</f>
        <v>DESPESAS COM PRODUTOS</v>
      </c>
      <c r="R19" s="153" t="e">
        <f t="shared" si="0"/>
        <v>#N/A</v>
      </c>
      <c r="S19" s="150" t="e">
        <f t="shared" si="1"/>
        <v>#N/A</v>
      </c>
      <c r="T19" s="150" t="e">
        <f t="shared" si="2"/>
        <v>#N/A</v>
      </c>
      <c r="U19" s="150" t="e">
        <f t="shared" si="3"/>
        <v>#N/A</v>
      </c>
      <c r="V19" s="154" t="e">
        <f>VLOOKUP(E19,'PC Receitas'!$O$4:$P$14,2,FALSE)</f>
        <v>#N/A</v>
      </c>
    </row>
    <row r="20" spans="3:22" ht="19.5" customHeight="1" thickTop="1" thickBot="1" x14ac:dyDescent="0.3">
      <c r="C20" s="58"/>
      <c r="D20" s="58" t="str">
        <f>IF(C20&lt;&gt;"",TEXT(C20,"00")&amp;"/07/"&amp;'Configurações Básicas'!$P$5,"")</f>
        <v/>
      </c>
      <c r="E20" s="58"/>
      <c r="F20" s="28"/>
      <c r="G20" s="58"/>
      <c r="H20" s="58"/>
      <c r="I20" s="167"/>
      <c r="J20" s="192"/>
      <c r="K20" s="168"/>
      <c r="L20" s="192"/>
      <c r="M20" s="56">
        <f>M19+IF(AND(K20="Pago",OR(E20='PC Receitas'!$O$4,E20='PC Receitas'!$O$5,E20='PC Receitas'!$O$6)),I20,IF(AND(K20="Pago",OR(E20='PC Receitas'!$O$7,E20='PC Receitas'!$O$8,E20='PC Receitas'!$O$9,E20='PC Receitas'!$O$10,E20='PC Receitas'!$O$11,E20='PC Receitas'!$O$12,E20='PC Receitas'!$O$13,E20='PC Receitas'!$O$14)),-I20,0))</f>
        <v>14737.7</v>
      </c>
      <c r="O20" s="150" t="str">
        <f>'PC Receitas'!O8</f>
        <v>DESPESAS COM SERVIÇOS</v>
      </c>
      <c r="R20" s="153" t="e">
        <f t="shared" si="0"/>
        <v>#N/A</v>
      </c>
      <c r="S20" s="150" t="e">
        <f t="shared" si="1"/>
        <v>#N/A</v>
      </c>
      <c r="T20" s="150" t="e">
        <f t="shared" si="2"/>
        <v>#N/A</v>
      </c>
      <c r="U20" s="150" t="e">
        <f t="shared" si="3"/>
        <v>#N/A</v>
      </c>
      <c r="V20" s="154" t="e">
        <f>VLOOKUP(E20,'PC Receitas'!$O$4:$P$14,2,FALSE)</f>
        <v>#N/A</v>
      </c>
    </row>
    <row r="21" spans="3:22" ht="19.5" customHeight="1" thickTop="1" thickBot="1" x14ac:dyDescent="0.3">
      <c r="C21" s="58"/>
      <c r="D21" s="58" t="str">
        <f>IF(C21&lt;&gt;"",TEXT(C21,"00")&amp;"/07/"&amp;'Configurações Básicas'!$P$5,"")</f>
        <v/>
      </c>
      <c r="E21" s="58"/>
      <c r="F21" s="28"/>
      <c r="G21" s="58"/>
      <c r="H21" s="58"/>
      <c r="I21" s="167"/>
      <c r="J21" s="192"/>
      <c r="K21" s="168"/>
      <c r="L21" s="192"/>
      <c r="M21" s="56">
        <f>M20+IF(AND(K21="Pago",OR(E21='PC Receitas'!$O$4,E21='PC Receitas'!$O$5,E21='PC Receitas'!$O$6)),I21,IF(AND(K21="Pago",OR(E21='PC Receitas'!$O$7,E21='PC Receitas'!$O$8,E21='PC Receitas'!$O$9,E21='PC Receitas'!$O$10,E21='PC Receitas'!$O$11,E21='PC Receitas'!$O$12,E21='PC Receitas'!$O$13,E21='PC Receitas'!$O$14)),-I21,0))</f>
        <v>14737.7</v>
      </c>
      <c r="O21" s="150" t="str">
        <f>'PC Receitas'!O9</f>
        <v>DESPESAS NÃO OPERACIONAIS</v>
      </c>
      <c r="R21" s="153" t="e">
        <f t="shared" si="0"/>
        <v>#N/A</v>
      </c>
      <c r="S21" s="150" t="e">
        <f t="shared" si="1"/>
        <v>#N/A</v>
      </c>
      <c r="T21" s="150" t="e">
        <f t="shared" si="2"/>
        <v>#N/A</v>
      </c>
      <c r="U21" s="150" t="e">
        <f t="shared" si="3"/>
        <v>#N/A</v>
      </c>
      <c r="V21" s="154" t="e">
        <f>VLOOKUP(E21,'PC Receitas'!$O$4:$P$14,2,FALSE)</f>
        <v>#N/A</v>
      </c>
    </row>
    <row r="22" spans="3:22" ht="19.5" customHeight="1" thickTop="1" thickBot="1" x14ac:dyDescent="0.3">
      <c r="C22" s="58"/>
      <c r="D22" s="58" t="str">
        <f>IF(C22&lt;&gt;"",TEXT(C22,"00")&amp;"/07/"&amp;'Configurações Básicas'!$P$5,"")</f>
        <v/>
      </c>
      <c r="E22" s="58"/>
      <c r="F22" s="28"/>
      <c r="G22" s="58"/>
      <c r="H22" s="58"/>
      <c r="I22" s="167"/>
      <c r="J22" s="192"/>
      <c r="K22" s="60"/>
      <c r="L22" s="192"/>
      <c r="M22" s="56">
        <f>M21+IF(AND(K22="Pago",OR(E22='PC Receitas'!$O$4,E22='PC Receitas'!$O$5,E22='PC Receitas'!$O$6)),I22,IF(AND(K22="Pago",OR(E22='PC Receitas'!$O$7,E22='PC Receitas'!$O$8,E22='PC Receitas'!$O$9,E22='PC Receitas'!$O$10,E22='PC Receitas'!$O$11,E22='PC Receitas'!$O$12,E22='PC Receitas'!$O$13,E22='PC Receitas'!$O$14)),-I22,0))</f>
        <v>14737.7</v>
      </c>
      <c r="O22" s="150" t="str">
        <f>'PC Receitas'!O10</f>
        <v>DESPESAS COM RH</v>
      </c>
      <c r="R22" s="153" t="e">
        <f t="shared" si="0"/>
        <v>#N/A</v>
      </c>
      <c r="S22" s="150" t="e">
        <f t="shared" si="1"/>
        <v>#N/A</v>
      </c>
      <c r="T22" s="150" t="e">
        <f t="shared" si="2"/>
        <v>#N/A</v>
      </c>
      <c r="U22" s="150" t="e">
        <f t="shared" si="3"/>
        <v>#N/A</v>
      </c>
      <c r="V22" s="154" t="e">
        <f>VLOOKUP(E22,'PC Receitas'!$O$4:$P$14,2,FALSE)</f>
        <v>#N/A</v>
      </c>
    </row>
    <row r="23" spans="3:22" ht="19.5" customHeight="1" thickTop="1" thickBot="1" x14ac:dyDescent="0.3">
      <c r="C23" s="58"/>
      <c r="D23" s="58" t="str">
        <f>IF(C23&lt;&gt;"",TEXT(C23,"00")&amp;"/07/"&amp;'Configurações Básicas'!$P$5,"")</f>
        <v/>
      </c>
      <c r="E23" s="58"/>
      <c r="F23" s="28"/>
      <c r="G23" s="58"/>
      <c r="H23" s="58"/>
      <c r="I23" s="167"/>
      <c r="J23" s="192"/>
      <c r="K23" s="168"/>
      <c r="L23" s="192"/>
      <c r="M23" s="56">
        <f>M22+IF(AND(K23="Pago",OR(E23='PC Receitas'!$O$4,E23='PC Receitas'!$O$5,E23='PC Receitas'!$O$6)),I23,IF(AND(K23="Pago",OR(E23='PC Receitas'!$O$7,E23='PC Receitas'!$O$8,E23='PC Receitas'!$O$9,E23='PC Receitas'!$O$10,E23='PC Receitas'!$O$11,E23='PC Receitas'!$O$12,E23='PC Receitas'!$O$13,E23='PC Receitas'!$O$14)),-I23,0))</f>
        <v>14737.7</v>
      </c>
      <c r="O23" s="150" t="str">
        <f>'PC Receitas'!O11</f>
        <v>DESPESAS OPERACIONAIS</v>
      </c>
      <c r="R23" s="153" t="e">
        <f t="shared" si="0"/>
        <v>#N/A</v>
      </c>
      <c r="S23" s="150" t="e">
        <f t="shared" si="1"/>
        <v>#N/A</v>
      </c>
      <c r="T23" s="150" t="e">
        <f t="shared" si="2"/>
        <v>#N/A</v>
      </c>
      <c r="U23" s="150" t="e">
        <f t="shared" si="3"/>
        <v>#N/A</v>
      </c>
      <c r="V23" s="154" t="e">
        <f>VLOOKUP(E23,'PC Receitas'!$O$4:$P$14,2,FALSE)</f>
        <v>#N/A</v>
      </c>
    </row>
    <row r="24" spans="3:22" ht="19.5" customHeight="1" thickTop="1" thickBot="1" x14ac:dyDescent="0.3">
      <c r="C24" s="58"/>
      <c r="D24" s="58" t="str">
        <f>IF(C24&lt;&gt;"",TEXT(C24,"00")&amp;"/07/"&amp;'Configurações Básicas'!$P$5,"")</f>
        <v/>
      </c>
      <c r="E24" s="58"/>
      <c r="F24" s="28"/>
      <c r="G24" s="58"/>
      <c r="H24" s="58"/>
      <c r="I24" s="167"/>
      <c r="J24" s="192"/>
      <c r="K24" s="168"/>
      <c r="L24" s="192"/>
      <c r="M24" s="56">
        <f>M23+IF(AND(K24="Pago",OR(E24='PC Receitas'!$O$4,E24='PC Receitas'!$O$5,E24='PC Receitas'!$O$6)),I24,IF(AND(K24="Pago",OR(E24='PC Receitas'!$O$7,E24='PC Receitas'!$O$8,E24='PC Receitas'!$O$9,E24='PC Receitas'!$O$10,E24='PC Receitas'!$O$11,E24='PC Receitas'!$O$12,E24='PC Receitas'!$O$13,E24='PC Receitas'!$O$14)),-I24,0))</f>
        <v>14737.7</v>
      </c>
      <c r="O24" s="150" t="str">
        <f>'PC Receitas'!O12</f>
        <v>DESPESAS DE MARKETING</v>
      </c>
      <c r="R24" s="153" t="e">
        <f t="shared" si="0"/>
        <v>#N/A</v>
      </c>
      <c r="S24" s="150" t="e">
        <f t="shared" si="1"/>
        <v>#N/A</v>
      </c>
      <c r="T24" s="150" t="e">
        <f t="shared" si="2"/>
        <v>#N/A</v>
      </c>
      <c r="U24" s="150" t="e">
        <f t="shared" si="3"/>
        <v>#N/A</v>
      </c>
      <c r="V24" s="154" t="e">
        <f>VLOOKUP(E24,'PC Receitas'!$O$4:$P$14,2,FALSE)</f>
        <v>#N/A</v>
      </c>
    </row>
    <row r="25" spans="3:22" ht="19.5" customHeight="1" thickTop="1" thickBot="1" x14ac:dyDescent="0.3">
      <c r="C25" s="58"/>
      <c r="D25" s="58" t="str">
        <f>IF(C25&lt;&gt;"",TEXT(C25,"00")&amp;"/07/"&amp;'Configurações Básicas'!$P$5,"")</f>
        <v/>
      </c>
      <c r="E25" s="58"/>
      <c r="F25" s="28"/>
      <c r="G25" s="58"/>
      <c r="H25" s="58"/>
      <c r="I25" s="167"/>
      <c r="J25" s="192"/>
      <c r="K25" s="168"/>
      <c r="L25" s="192"/>
      <c r="M25" s="56">
        <f>M24+IF(AND(K25="Pago",OR(E25='PC Receitas'!$O$4,E25='PC Receitas'!$O$5,E25='PC Receitas'!$O$6)),I25,IF(AND(K25="Pago",OR(E25='PC Receitas'!$O$7,E25='PC Receitas'!$O$8,E25='PC Receitas'!$O$9,E25='PC Receitas'!$O$10,E25='PC Receitas'!$O$11,E25='PC Receitas'!$O$12,E25='PC Receitas'!$O$13,E25='PC Receitas'!$O$14)),-I25,0))</f>
        <v>14737.7</v>
      </c>
      <c r="O25" s="150" t="str">
        <f>'PC Receitas'!O13</f>
        <v>IMPOSTOS</v>
      </c>
      <c r="R25" s="153" t="e">
        <f t="shared" si="0"/>
        <v>#N/A</v>
      </c>
      <c r="S25" s="150" t="e">
        <f t="shared" si="1"/>
        <v>#N/A</v>
      </c>
      <c r="T25" s="150" t="e">
        <f t="shared" si="2"/>
        <v>#N/A</v>
      </c>
      <c r="U25" s="150" t="e">
        <f t="shared" si="3"/>
        <v>#N/A</v>
      </c>
      <c r="V25" s="154" t="e">
        <f>VLOOKUP(E25,'PC Receitas'!$O$4:$P$14,2,FALSE)</f>
        <v>#N/A</v>
      </c>
    </row>
    <row r="26" spans="3:22" ht="19.5" customHeight="1" thickTop="1" thickBot="1" x14ac:dyDescent="0.3">
      <c r="C26" s="58"/>
      <c r="D26" s="58" t="str">
        <f>IF(C26&lt;&gt;"",TEXT(C26,"00")&amp;"/07/"&amp;'Configurações Básicas'!$P$5,"")</f>
        <v/>
      </c>
      <c r="E26" s="58"/>
      <c r="F26" s="28"/>
      <c r="G26" s="58"/>
      <c r="H26" s="58"/>
      <c r="I26" s="167"/>
      <c r="J26" s="192"/>
      <c r="K26" s="168"/>
      <c r="L26" s="192"/>
      <c r="M26" s="56">
        <f>M25+IF(AND(K26="Pago",OR(E26='PC Receitas'!$O$4,E26='PC Receitas'!$O$5,E26='PC Receitas'!$O$6)),I26,IF(AND(K26="Pago",OR(E26='PC Receitas'!$O$7,E26='PC Receitas'!$O$8,E26='PC Receitas'!$O$9,E26='PC Receitas'!$O$10,E26='PC Receitas'!$O$11,E26='PC Receitas'!$O$12,E26='PC Receitas'!$O$13,E26='PC Receitas'!$O$14)),-I26,0))</f>
        <v>14737.7</v>
      </c>
      <c r="O26" s="150" t="str">
        <f>'PC Receitas'!O14</f>
        <v>INVESTIMENTOS</v>
      </c>
      <c r="R26" s="153" t="e">
        <f t="shared" si="0"/>
        <v>#N/A</v>
      </c>
      <c r="S26" s="150" t="e">
        <f t="shared" si="1"/>
        <v>#N/A</v>
      </c>
      <c r="T26" s="150" t="e">
        <f t="shared" si="2"/>
        <v>#N/A</v>
      </c>
      <c r="U26" s="150" t="e">
        <f t="shared" si="3"/>
        <v>#N/A</v>
      </c>
      <c r="V26" s="154" t="e">
        <f>VLOOKUP(E26,'PC Receitas'!$O$4:$P$14,2,FALSE)</f>
        <v>#N/A</v>
      </c>
    </row>
    <row r="27" spans="3:22" ht="19.5" customHeight="1" thickTop="1" thickBot="1" x14ac:dyDescent="0.3">
      <c r="C27" s="58"/>
      <c r="D27" s="58" t="str">
        <f>IF(C27&lt;&gt;"",TEXT(C27,"00")&amp;"/07/"&amp;'Configurações Básicas'!$P$5,"")</f>
        <v/>
      </c>
      <c r="E27" s="58"/>
      <c r="F27" s="28"/>
      <c r="G27" s="58"/>
      <c r="H27" s="58"/>
      <c r="I27" s="167"/>
      <c r="J27" s="192"/>
      <c r="K27" s="60"/>
      <c r="L27" s="192"/>
      <c r="M27" s="56">
        <f>M26+IF(AND(K27="Pago",OR(E27='PC Receitas'!$O$4,E27='PC Receitas'!$O$5,E27='PC Receitas'!$O$6)),I27,IF(AND(K27="Pago",OR(E27='PC Receitas'!$O$7,E27='PC Receitas'!$O$8,E27='PC Receitas'!$O$9,E27='PC Receitas'!$O$10,E27='PC Receitas'!$O$11,E27='PC Receitas'!$O$12,E27='PC Receitas'!$O$13,E27='PC Receitas'!$O$14)),-I27,0))</f>
        <v>14737.7</v>
      </c>
      <c r="R27" s="153" t="e">
        <f t="shared" si="0"/>
        <v>#N/A</v>
      </c>
      <c r="S27" s="150" t="e">
        <f t="shared" si="1"/>
        <v>#N/A</v>
      </c>
      <c r="T27" s="150" t="e">
        <f t="shared" si="2"/>
        <v>#N/A</v>
      </c>
      <c r="U27" s="150" t="e">
        <f t="shared" si="3"/>
        <v>#N/A</v>
      </c>
      <c r="V27" s="154" t="e">
        <f>VLOOKUP(E27,'PC Receitas'!$O$4:$P$14,2,FALSE)</f>
        <v>#N/A</v>
      </c>
    </row>
    <row r="28" spans="3:22" ht="19.5" customHeight="1" thickTop="1" thickBot="1" x14ac:dyDescent="0.3">
      <c r="C28" s="58"/>
      <c r="D28" s="58" t="str">
        <f>IF(C28&lt;&gt;"",TEXT(C28,"00")&amp;"/07/"&amp;'Configurações Básicas'!$P$5,"")</f>
        <v/>
      </c>
      <c r="E28" s="58"/>
      <c r="F28" s="28"/>
      <c r="G28" s="58"/>
      <c r="H28" s="58"/>
      <c r="I28" s="167"/>
      <c r="J28" s="192"/>
      <c r="K28" s="168"/>
      <c r="L28" s="192"/>
      <c r="M28" s="56">
        <f>M27+IF(AND(K28="Pago",OR(E28='PC Receitas'!$O$4,E28='PC Receitas'!$O$5,E28='PC Receitas'!$O$6)),I28,IF(AND(K28="Pago",OR(E28='PC Receitas'!$O$7,E28='PC Receitas'!$O$8,E28='PC Receitas'!$O$9,E28='PC Receitas'!$O$10,E28='PC Receitas'!$O$11,E28='PC Receitas'!$O$12,E28='PC Receitas'!$O$13,E28='PC Receitas'!$O$14)),-I28,0))</f>
        <v>14737.7</v>
      </c>
      <c r="R28" s="153" t="e">
        <f t="shared" si="0"/>
        <v>#N/A</v>
      </c>
      <c r="S28" s="150" t="e">
        <f t="shared" si="1"/>
        <v>#N/A</v>
      </c>
      <c r="T28" s="150" t="e">
        <f t="shared" si="2"/>
        <v>#N/A</v>
      </c>
      <c r="U28" s="150" t="e">
        <f t="shared" si="3"/>
        <v>#N/A</v>
      </c>
      <c r="V28" s="154" t="e">
        <f>VLOOKUP(E28,'PC Receitas'!$O$4:$P$14,2,FALSE)</f>
        <v>#N/A</v>
      </c>
    </row>
    <row r="29" spans="3:22" ht="19.5" customHeight="1" thickTop="1" thickBot="1" x14ac:dyDescent="0.3">
      <c r="C29" s="58"/>
      <c r="D29" s="58" t="str">
        <f>IF(C29&lt;&gt;"",TEXT(C29,"00")&amp;"/07/"&amp;'Configurações Básicas'!$P$5,"")</f>
        <v/>
      </c>
      <c r="E29" s="58"/>
      <c r="F29" s="28"/>
      <c r="G29" s="58"/>
      <c r="H29" s="58"/>
      <c r="I29" s="167"/>
      <c r="J29" s="192"/>
      <c r="K29" s="168"/>
      <c r="L29" s="192"/>
      <c r="M29" s="56">
        <f>M28+IF(AND(K29="Pago",OR(E29='PC Receitas'!$O$4,E29='PC Receitas'!$O$5,E29='PC Receitas'!$O$6)),I29,IF(AND(K29="Pago",OR(E29='PC Receitas'!$O$7,E29='PC Receitas'!$O$8,E29='PC Receitas'!$O$9,E29='PC Receitas'!$O$10,E29='PC Receitas'!$O$11,E29='PC Receitas'!$O$12,E29='PC Receitas'!$O$13,E29='PC Receitas'!$O$14)),-I29,0))</f>
        <v>14737.7</v>
      </c>
      <c r="R29" s="153" t="e">
        <f t="shared" si="0"/>
        <v>#N/A</v>
      </c>
      <c r="S29" s="150" t="e">
        <f t="shared" si="1"/>
        <v>#N/A</v>
      </c>
      <c r="T29" s="150" t="e">
        <f t="shared" si="2"/>
        <v>#N/A</v>
      </c>
      <c r="U29" s="150" t="e">
        <f t="shared" si="3"/>
        <v>#N/A</v>
      </c>
      <c r="V29" s="154" t="e">
        <f>VLOOKUP(E29,'PC Receitas'!$O$4:$P$14,2,FALSE)</f>
        <v>#N/A</v>
      </c>
    </row>
    <row r="30" spans="3:22" ht="19.5" customHeight="1" thickTop="1" thickBot="1" x14ac:dyDescent="0.3">
      <c r="C30" s="58"/>
      <c r="D30" s="58" t="str">
        <f>IF(C30&lt;&gt;"",TEXT(C30,"00")&amp;"/07/"&amp;'Configurações Básicas'!$P$5,"")</f>
        <v/>
      </c>
      <c r="E30" s="58"/>
      <c r="F30" s="28"/>
      <c r="G30" s="28"/>
      <c r="H30" s="28"/>
      <c r="I30" s="167"/>
      <c r="J30" s="192"/>
      <c r="K30" s="168"/>
      <c r="L30" s="192"/>
      <c r="M30" s="56">
        <f>M29+IF(AND(K30="Pago",OR(E30='PC Receitas'!$O$4,E30='PC Receitas'!$O$5,E30='PC Receitas'!$O$6)),I30,IF(AND(K30="Pago",OR(E30='PC Receitas'!$O$7,E30='PC Receitas'!$O$8,E30='PC Receitas'!$O$9,E30='PC Receitas'!$O$10,E30='PC Receitas'!$O$11,E30='PC Receitas'!$O$12,E30='PC Receitas'!$O$13,E30='PC Receitas'!$O$14)),-I30,0))</f>
        <v>14737.7</v>
      </c>
      <c r="R30" s="153" t="e">
        <f t="shared" si="0"/>
        <v>#N/A</v>
      </c>
      <c r="S30" s="150" t="e">
        <f t="shared" si="1"/>
        <v>#N/A</v>
      </c>
      <c r="T30" s="150" t="e">
        <f t="shared" si="2"/>
        <v>#N/A</v>
      </c>
      <c r="U30" s="150" t="e">
        <f t="shared" si="3"/>
        <v>#N/A</v>
      </c>
      <c r="V30" s="154" t="e">
        <f>VLOOKUP(E30,'PC Receitas'!$O$4:$P$14,2,FALSE)</f>
        <v>#N/A</v>
      </c>
    </row>
    <row r="31" spans="3:22" ht="19.5" customHeight="1" thickTop="1" thickBot="1" x14ac:dyDescent="0.3">
      <c r="C31" s="58"/>
      <c r="D31" s="58" t="str">
        <f>IF(C31&lt;&gt;"",TEXT(C31,"00")&amp;"/07/"&amp;'Configurações Básicas'!$P$5,"")</f>
        <v/>
      </c>
      <c r="E31" s="58"/>
      <c r="F31" s="28"/>
      <c r="G31" s="28"/>
      <c r="H31" s="28"/>
      <c r="I31" s="167"/>
      <c r="J31" s="192"/>
      <c r="K31" s="168"/>
      <c r="L31" s="192"/>
      <c r="M31" s="56">
        <f>M30+IF(AND(K31="Pago",OR(E31='PC Receitas'!$O$4,E31='PC Receitas'!$O$5,E31='PC Receitas'!$O$6)),I31,IF(AND(K31="Pago",OR(E31='PC Receitas'!$O$7,E31='PC Receitas'!$O$8,E31='PC Receitas'!$O$9,E31='PC Receitas'!$O$10,E31='PC Receitas'!$O$11,E31='PC Receitas'!$O$12,E31='PC Receitas'!$O$13,E31='PC Receitas'!$O$14)),-I31,0))</f>
        <v>14737.7</v>
      </c>
      <c r="R31" s="153" t="e">
        <f t="shared" si="0"/>
        <v>#N/A</v>
      </c>
      <c r="S31" s="150" t="e">
        <f t="shared" si="1"/>
        <v>#N/A</v>
      </c>
      <c r="T31" s="150" t="e">
        <f t="shared" si="2"/>
        <v>#N/A</v>
      </c>
      <c r="U31" s="150" t="e">
        <f t="shared" si="3"/>
        <v>#N/A</v>
      </c>
      <c r="V31" s="154" t="e">
        <f>VLOOKUP(E31,'PC Receitas'!$O$4:$P$14,2,FALSE)</f>
        <v>#N/A</v>
      </c>
    </row>
    <row r="32" spans="3:22" ht="19.5" customHeight="1" thickTop="1" thickBot="1" x14ac:dyDescent="0.3">
      <c r="C32" s="58"/>
      <c r="D32" s="58" t="str">
        <f>IF(C32&lt;&gt;"",TEXT(C32,"00")&amp;"/07/"&amp;'Configurações Básicas'!$P$5,"")</f>
        <v/>
      </c>
      <c r="E32" s="58"/>
      <c r="F32" s="28"/>
      <c r="G32" s="58"/>
      <c r="H32" s="58"/>
      <c r="I32" s="167"/>
      <c r="J32" s="192"/>
      <c r="K32" s="168"/>
      <c r="L32" s="192"/>
      <c r="M32" s="56">
        <f>M31+IF(AND(K32="Pago",OR(E32='PC Receitas'!$O$4,E32='PC Receitas'!$O$5,E32='PC Receitas'!$O$6)),I32,IF(AND(K32="Pago",OR(E32='PC Receitas'!$O$7,E32='PC Receitas'!$O$8,E32='PC Receitas'!$O$9,E32='PC Receitas'!$O$10,E32='PC Receitas'!$O$11,E32='PC Receitas'!$O$12,E32='PC Receitas'!$O$13,E32='PC Receitas'!$O$14)),-I32,0))</f>
        <v>14737.7</v>
      </c>
      <c r="R32" s="153" t="e">
        <f t="shared" si="0"/>
        <v>#N/A</v>
      </c>
      <c r="S32" s="150" t="e">
        <f t="shared" si="1"/>
        <v>#N/A</v>
      </c>
      <c r="T32" s="150" t="e">
        <f t="shared" si="2"/>
        <v>#N/A</v>
      </c>
      <c r="U32" s="150" t="e">
        <f t="shared" si="3"/>
        <v>#N/A</v>
      </c>
      <c r="V32" s="154" t="e">
        <f>VLOOKUP(E32,'PC Receitas'!$O$4:$P$14,2,FALSE)</f>
        <v>#N/A</v>
      </c>
    </row>
    <row r="33" spans="3:22" ht="19.5" customHeight="1" thickTop="1" thickBot="1" x14ac:dyDescent="0.3">
      <c r="C33" s="58"/>
      <c r="D33" s="58" t="str">
        <f>IF(C33&lt;&gt;"",TEXT(C33,"00")&amp;"/07/"&amp;'Configurações Básicas'!$P$5,"")</f>
        <v/>
      </c>
      <c r="E33" s="58"/>
      <c r="F33" s="28"/>
      <c r="G33" s="58"/>
      <c r="H33" s="58"/>
      <c r="I33" s="167"/>
      <c r="J33" s="192"/>
      <c r="K33" s="168"/>
      <c r="L33" s="192"/>
      <c r="M33" s="56">
        <f>M32+IF(AND(K33="Pago",OR(E33='PC Receitas'!$O$4,E33='PC Receitas'!$O$5,E33='PC Receitas'!$O$6)),I33,IF(AND(K33="Pago",OR(E33='PC Receitas'!$O$7,E33='PC Receitas'!$O$8,E33='PC Receitas'!$O$9,E33='PC Receitas'!$O$10,E33='PC Receitas'!$O$11,E33='PC Receitas'!$O$12,E33='PC Receitas'!$O$13,E33='PC Receitas'!$O$14)),-I33,0))</f>
        <v>14737.7</v>
      </c>
      <c r="R33" s="153" t="e">
        <f t="shared" si="0"/>
        <v>#N/A</v>
      </c>
      <c r="S33" s="150" t="e">
        <f t="shared" si="1"/>
        <v>#N/A</v>
      </c>
      <c r="T33" s="150" t="e">
        <f t="shared" si="2"/>
        <v>#N/A</v>
      </c>
      <c r="U33" s="150" t="e">
        <f t="shared" si="3"/>
        <v>#N/A</v>
      </c>
      <c r="V33" s="154" t="e">
        <f>VLOOKUP(E33,'PC Receitas'!$O$4:$P$14,2,FALSE)</f>
        <v>#N/A</v>
      </c>
    </row>
    <row r="34" spans="3:22" ht="19.5" customHeight="1" thickTop="1" thickBot="1" x14ac:dyDescent="0.3">
      <c r="C34" s="58"/>
      <c r="D34" s="58" t="str">
        <f>IF(C34&lt;&gt;"",TEXT(C34,"00")&amp;"/07/"&amp;'Configurações Básicas'!$P$5,"")</f>
        <v/>
      </c>
      <c r="E34" s="58"/>
      <c r="F34" s="28"/>
      <c r="G34" s="58"/>
      <c r="H34" s="58"/>
      <c r="I34" s="167"/>
      <c r="J34" s="192"/>
      <c r="K34" s="60"/>
      <c r="L34" s="192"/>
      <c r="M34" s="56">
        <f>M33+IF(AND(K34="Pago",OR(E34='PC Receitas'!$O$4,E34='PC Receitas'!$O$5,E34='PC Receitas'!$O$6)),I34,IF(AND(K34="Pago",OR(E34='PC Receitas'!$O$7,E34='PC Receitas'!$O$8,E34='PC Receitas'!$O$9,E34='PC Receitas'!$O$10,E34='PC Receitas'!$O$11,E34='PC Receitas'!$O$12,E34='PC Receitas'!$O$13,E34='PC Receitas'!$O$14)),-I34,0))</f>
        <v>14737.7</v>
      </c>
      <c r="R34" s="153" t="e">
        <f t="shared" si="0"/>
        <v>#N/A</v>
      </c>
      <c r="S34" s="150" t="e">
        <f t="shared" si="1"/>
        <v>#N/A</v>
      </c>
      <c r="T34" s="150" t="e">
        <f t="shared" si="2"/>
        <v>#N/A</v>
      </c>
      <c r="U34" s="150" t="e">
        <f t="shared" si="3"/>
        <v>#N/A</v>
      </c>
      <c r="V34" s="154" t="e">
        <f>VLOOKUP(E34,'PC Receitas'!$O$4:$P$14,2,FALSE)</f>
        <v>#N/A</v>
      </c>
    </row>
    <row r="35" spans="3:22" ht="19.5" customHeight="1" thickTop="1" thickBot="1" x14ac:dyDescent="0.3">
      <c r="C35" s="58"/>
      <c r="D35" s="58" t="str">
        <f>IF(C35&lt;&gt;"",TEXT(C35,"00")&amp;"/07/"&amp;'Configurações Básicas'!$P$5,"")</f>
        <v/>
      </c>
      <c r="E35" s="58"/>
      <c r="F35" s="28"/>
      <c r="G35" s="58"/>
      <c r="H35" s="58"/>
      <c r="I35" s="167"/>
      <c r="J35" s="192"/>
      <c r="K35" s="168"/>
      <c r="L35" s="192"/>
      <c r="M35" s="56">
        <f>M34+IF(AND(K35="Pago",OR(E35='PC Receitas'!$O$4,E35='PC Receitas'!$O$5,E35='PC Receitas'!$O$6)),I35,IF(AND(K35="Pago",OR(E35='PC Receitas'!$O$7,E35='PC Receitas'!$O$8,E35='PC Receitas'!$O$9,E35='PC Receitas'!$O$10,E35='PC Receitas'!$O$11,E35='PC Receitas'!$O$12,E35='PC Receitas'!$O$13,E35='PC Receitas'!$O$14)),-I35,0))</f>
        <v>14737.7</v>
      </c>
      <c r="R35" s="153" t="e">
        <f t="shared" si="0"/>
        <v>#N/A</v>
      </c>
      <c r="S35" s="150" t="e">
        <f t="shared" si="1"/>
        <v>#N/A</v>
      </c>
      <c r="T35" s="150" t="e">
        <f t="shared" si="2"/>
        <v>#N/A</v>
      </c>
      <c r="U35" s="150" t="e">
        <f t="shared" si="3"/>
        <v>#N/A</v>
      </c>
      <c r="V35" s="154" t="e">
        <f>VLOOKUP(E35,'PC Receitas'!$O$4:$P$14,2,FALSE)</f>
        <v>#N/A</v>
      </c>
    </row>
    <row r="36" spans="3:22" ht="19.5" customHeight="1" thickTop="1" thickBot="1" x14ac:dyDescent="0.3">
      <c r="C36" s="58"/>
      <c r="D36" s="58" t="str">
        <f>IF(C36&lt;&gt;"",TEXT(C36,"00")&amp;"/07/"&amp;'Configurações Básicas'!$P$5,"")</f>
        <v/>
      </c>
      <c r="E36" s="58"/>
      <c r="F36" s="28"/>
      <c r="G36" s="58"/>
      <c r="H36" s="58"/>
      <c r="I36" s="167"/>
      <c r="J36" s="192"/>
      <c r="K36" s="168"/>
      <c r="L36" s="192"/>
      <c r="M36" s="56">
        <f>M35+IF(AND(K36="Pago",OR(E36='PC Receitas'!$O$4,E36='PC Receitas'!$O$5,E36='PC Receitas'!$O$6)),I36,IF(AND(K36="Pago",OR(E36='PC Receitas'!$O$7,E36='PC Receitas'!$O$8,E36='PC Receitas'!$O$9,E36='PC Receitas'!$O$10,E36='PC Receitas'!$O$11,E36='PC Receitas'!$O$12,E36='PC Receitas'!$O$13,E36='PC Receitas'!$O$14)),-I36,0))</f>
        <v>14737.7</v>
      </c>
      <c r="R36" s="153" t="e">
        <f t="shared" si="0"/>
        <v>#N/A</v>
      </c>
      <c r="S36" s="150" t="e">
        <f t="shared" si="1"/>
        <v>#N/A</v>
      </c>
      <c r="T36" s="150" t="e">
        <f t="shared" si="2"/>
        <v>#N/A</v>
      </c>
      <c r="U36" s="150" t="e">
        <f t="shared" si="3"/>
        <v>#N/A</v>
      </c>
      <c r="V36" s="154" t="e">
        <f>VLOOKUP(E36,'PC Receitas'!$O$4:$P$14,2,FALSE)</f>
        <v>#N/A</v>
      </c>
    </row>
    <row r="37" spans="3:22" ht="19.5" customHeight="1" thickTop="1" thickBot="1" x14ac:dyDescent="0.3">
      <c r="C37" s="58"/>
      <c r="D37" s="58" t="str">
        <f>IF(C37&lt;&gt;"",TEXT(C37,"00")&amp;"/07/"&amp;'Configurações Básicas'!$P$5,"")</f>
        <v/>
      </c>
      <c r="E37" s="58"/>
      <c r="F37" s="28"/>
      <c r="G37" s="28"/>
      <c r="H37" s="28"/>
      <c r="I37" s="167"/>
      <c r="J37" s="192"/>
      <c r="K37" s="168"/>
      <c r="L37" s="192"/>
      <c r="M37" s="56">
        <f>M36+IF(AND(K37="Pago",OR(E37='PC Receitas'!$O$4,E37='PC Receitas'!$O$5,E37='PC Receitas'!$O$6)),I37,IF(AND(K37="Pago",OR(E37='PC Receitas'!$O$7,E37='PC Receitas'!$O$8,E37='PC Receitas'!$O$9,E37='PC Receitas'!$O$10,E37='PC Receitas'!$O$11,E37='PC Receitas'!$O$12,E37='PC Receitas'!$O$13,E37='PC Receitas'!$O$14)),-I37,0))</f>
        <v>14737.7</v>
      </c>
      <c r="R37" s="153" t="e">
        <f t="shared" si="0"/>
        <v>#N/A</v>
      </c>
      <c r="S37" s="150" t="e">
        <f t="shared" si="1"/>
        <v>#N/A</v>
      </c>
      <c r="T37" s="150" t="e">
        <f t="shared" si="2"/>
        <v>#N/A</v>
      </c>
      <c r="U37" s="150" t="e">
        <f t="shared" si="3"/>
        <v>#N/A</v>
      </c>
      <c r="V37" s="154" t="e">
        <f>VLOOKUP(E37,'PC Receitas'!$O$4:$P$14,2,FALSE)</f>
        <v>#N/A</v>
      </c>
    </row>
    <row r="38" spans="3:22" ht="19.5" customHeight="1" thickTop="1" thickBot="1" x14ac:dyDescent="0.3">
      <c r="C38" s="58"/>
      <c r="D38" s="58" t="str">
        <f>IF(C38&lt;&gt;"",TEXT(C38,"00")&amp;"/07/"&amp;'Configurações Básicas'!$P$5,"")</f>
        <v/>
      </c>
      <c r="E38" s="58"/>
      <c r="F38" s="28"/>
      <c r="G38" s="58"/>
      <c r="H38" s="58"/>
      <c r="I38" s="167"/>
      <c r="J38" s="192"/>
      <c r="K38" s="168"/>
      <c r="L38" s="192"/>
      <c r="M38" s="56">
        <f>M37+IF(AND(K38="Pago",OR(E38='PC Receitas'!$O$4,E38='PC Receitas'!$O$5,E38='PC Receitas'!$O$6)),I38,IF(AND(K38="Pago",OR(E38='PC Receitas'!$O$7,E38='PC Receitas'!$O$8,E38='PC Receitas'!$O$9,E38='PC Receitas'!$O$10,E38='PC Receitas'!$O$11,E38='PC Receitas'!$O$12,E38='PC Receitas'!$O$13,E38='PC Receitas'!$O$14)),-I38,0))</f>
        <v>14737.7</v>
      </c>
      <c r="R38" s="153" t="e">
        <f t="shared" si="0"/>
        <v>#N/A</v>
      </c>
      <c r="S38" s="150" t="e">
        <f t="shared" si="1"/>
        <v>#N/A</v>
      </c>
      <c r="T38" s="150" t="e">
        <f t="shared" si="2"/>
        <v>#N/A</v>
      </c>
      <c r="U38" s="150" t="e">
        <f t="shared" si="3"/>
        <v>#N/A</v>
      </c>
      <c r="V38" s="154" t="e">
        <f>VLOOKUP(E38,'PC Receitas'!$O$4:$P$14,2,FALSE)</f>
        <v>#N/A</v>
      </c>
    </row>
    <row r="39" spans="3:22" ht="19.5" customHeight="1" thickTop="1" thickBot="1" x14ac:dyDescent="0.3">
      <c r="C39" s="58"/>
      <c r="D39" s="58" t="str">
        <f>IF(C39&lt;&gt;"",TEXT(C39,"00")&amp;"/07/"&amp;'Configurações Básicas'!$P$5,"")</f>
        <v/>
      </c>
      <c r="E39" s="58"/>
      <c r="F39" s="28"/>
      <c r="G39" s="58"/>
      <c r="H39" s="58"/>
      <c r="I39" s="167"/>
      <c r="J39" s="192"/>
      <c r="K39" s="168"/>
      <c r="L39" s="192"/>
      <c r="M39" s="56">
        <f>M38+IF(AND(K39="Pago",OR(E39='PC Receitas'!$O$4,E39='PC Receitas'!$O$5,E39='PC Receitas'!$O$6)),I39,IF(AND(K39="Pago",OR(E39='PC Receitas'!$O$7,E39='PC Receitas'!$O$8,E39='PC Receitas'!$O$9,E39='PC Receitas'!$O$10,E39='PC Receitas'!$O$11,E39='PC Receitas'!$O$12,E39='PC Receitas'!$O$13,E39='PC Receitas'!$O$14)),-I39,0))</f>
        <v>14737.7</v>
      </c>
      <c r="R39" s="153" t="e">
        <f t="shared" si="0"/>
        <v>#N/A</v>
      </c>
      <c r="S39" s="150" t="e">
        <f t="shared" si="1"/>
        <v>#N/A</v>
      </c>
      <c r="T39" s="150" t="e">
        <f t="shared" si="2"/>
        <v>#N/A</v>
      </c>
      <c r="U39" s="150" t="e">
        <f t="shared" si="3"/>
        <v>#N/A</v>
      </c>
      <c r="V39" s="154" t="e">
        <f>VLOOKUP(E39,'PC Receitas'!$O$4:$P$14,2,FALSE)</f>
        <v>#N/A</v>
      </c>
    </row>
    <row r="40" spans="3:22" ht="19.5" customHeight="1" thickTop="1" thickBot="1" x14ac:dyDescent="0.3">
      <c r="C40" s="58"/>
      <c r="D40" s="58" t="str">
        <f>IF(C40&lt;&gt;"",TEXT(C40,"00")&amp;"/07/"&amp;'Configurações Básicas'!$P$5,"")</f>
        <v/>
      </c>
      <c r="E40" s="58"/>
      <c r="F40" s="28"/>
      <c r="G40" s="58"/>
      <c r="H40" s="58"/>
      <c r="I40" s="167"/>
      <c r="J40" s="192"/>
      <c r="K40" s="168"/>
      <c r="L40" s="192"/>
      <c r="M40" s="56">
        <f>M39+IF(AND(K40="Pago",OR(E40='PC Receitas'!$O$4,E40='PC Receitas'!$O$5,E40='PC Receitas'!$O$6)),I40,IF(AND(K40="Pago",OR(E40='PC Receitas'!$O$7,E40='PC Receitas'!$O$8,E40='PC Receitas'!$O$9,E40='PC Receitas'!$O$10,E40='PC Receitas'!$O$11,E40='PC Receitas'!$O$12,E40='PC Receitas'!$O$13,E40='PC Receitas'!$O$14)),-I40,0))</f>
        <v>14737.7</v>
      </c>
      <c r="R40" s="153" t="e">
        <f t="shared" si="0"/>
        <v>#N/A</v>
      </c>
      <c r="S40" s="150" t="e">
        <f t="shared" si="1"/>
        <v>#N/A</v>
      </c>
      <c r="T40" s="150" t="e">
        <f t="shared" si="2"/>
        <v>#N/A</v>
      </c>
      <c r="U40" s="150" t="e">
        <f t="shared" si="3"/>
        <v>#N/A</v>
      </c>
      <c r="V40" s="154" t="e">
        <f>VLOOKUP(E40,'PC Receitas'!$O$4:$P$14,2,FALSE)</f>
        <v>#N/A</v>
      </c>
    </row>
    <row r="41" spans="3:22" ht="19.5" customHeight="1" thickTop="1" thickBot="1" x14ac:dyDescent="0.3">
      <c r="C41" s="58"/>
      <c r="D41" s="58" t="str">
        <f>IF(C41&lt;&gt;"",TEXT(C41,"00")&amp;"/07/"&amp;'Configurações Básicas'!$P$5,"")</f>
        <v/>
      </c>
      <c r="E41" s="58"/>
      <c r="F41" s="28"/>
      <c r="G41" s="28"/>
      <c r="H41" s="28"/>
      <c r="I41" s="167"/>
      <c r="J41" s="192"/>
      <c r="K41" s="168"/>
      <c r="L41" s="192"/>
      <c r="M41" s="56">
        <f>M40+IF(AND(K41="Pago",OR(E41='PC Receitas'!$O$4,E41='PC Receitas'!$O$5,E41='PC Receitas'!$O$6)),I41,IF(AND(K41="Pago",OR(E41='PC Receitas'!$O$7,E41='PC Receitas'!$O$8,E41='PC Receitas'!$O$9,E41='PC Receitas'!$O$10,E41='PC Receitas'!$O$11,E41='PC Receitas'!$O$12,E41='PC Receitas'!$O$13,E41='PC Receitas'!$O$14)),-I41,0))</f>
        <v>14737.7</v>
      </c>
      <c r="R41" s="153" t="e">
        <f t="shared" si="0"/>
        <v>#N/A</v>
      </c>
      <c r="S41" s="150" t="e">
        <f t="shared" si="1"/>
        <v>#N/A</v>
      </c>
      <c r="T41" s="150" t="e">
        <f t="shared" si="2"/>
        <v>#N/A</v>
      </c>
      <c r="U41" s="150" t="e">
        <f t="shared" si="3"/>
        <v>#N/A</v>
      </c>
      <c r="V41" s="154" t="e">
        <f>VLOOKUP(E41,'PC Receitas'!$O$4:$P$14,2,FALSE)</f>
        <v>#N/A</v>
      </c>
    </row>
    <row r="42" spans="3:22" ht="19.5" customHeight="1" thickTop="1" thickBot="1" x14ac:dyDescent="0.3">
      <c r="C42" s="58"/>
      <c r="D42" s="58" t="str">
        <f>IF(C42&lt;&gt;"",TEXT(C42,"00")&amp;"/07/"&amp;'Configurações Básicas'!$P$5,"")</f>
        <v/>
      </c>
      <c r="E42" s="58"/>
      <c r="F42" s="28"/>
      <c r="G42" s="28"/>
      <c r="H42" s="28"/>
      <c r="I42" s="167"/>
      <c r="J42" s="192"/>
      <c r="K42" s="168"/>
      <c r="L42" s="192"/>
      <c r="M42" s="56">
        <f>M41+IF(AND(K42="Pago",OR(E42='PC Receitas'!$O$4,E42='PC Receitas'!$O$5,E42='PC Receitas'!$O$6)),I42,IF(AND(K42="Pago",OR(E42='PC Receitas'!$O$7,E42='PC Receitas'!$O$8,E42='PC Receitas'!$O$9,E42='PC Receitas'!$O$10,E42='PC Receitas'!$O$11,E42='PC Receitas'!$O$12,E42='PC Receitas'!$O$13,E42='PC Receitas'!$O$14)),-I42,0))</f>
        <v>14737.7</v>
      </c>
      <c r="R42" s="153" t="e">
        <f t="shared" si="0"/>
        <v>#N/A</v>
      </c>
      <c r="S42" s="150" t="e">
        <f t="shared" si="1"/>
        <v>#N/A</v>
      </c>
      <c r="T42" s="150" t="e">
        <f t="shared" si="2"/>
        <v>#N/A</v>
      </c>
      <c r="U42" s="150" t="e">
        <f t="shared" si="3"/>
        <v>#N/A</v>
      </c>
      <c r="V42" s="154" t="e">
        <f>VLOOKUP(E42,'PC Receitas'!$O$4:$P$14,2,FALSE)</f>
        <v>#N/A</v>
      </c>
    </row>
    <row r="43" spans="3:22" ht="19.5" customHeight="1" thickTop="1" thickBot="1" x14ac:dyDescent="0.3">
      <c r="C43" s="58"/>
      <c r="D43" s="58" t="str">
        <f>IF(C43&lt;&gt;"",TEXT(C43,"00")&amp;"/07/"&amp;'Configurações Básicas'!$P$5,"")</f>
        <v/>
      </c>
      <c r="E43" s="58"/>
      <c r="F43" s="28"/>
      <c r="G43" s="58"/>
      <c r="H43" s="58"/>
      <c r="I43" s="167"/>
      <c r="J43" s="192"/>
      <c r="K43" s="168"/>
      <c r="L43" s="192"/>
      <c r="M43" s="56">
        <f>M42+IF(AND(K43="Pago",OR(E43='PC Receitas'!$O$4,E43='PC Receitas'!$O$5,E43='PC Receitas'!$O$6)),I43,IF(AND(K43="Pago",OR(E43='PC Receitas'!$O$7,E43='PC Receitas'!$O$8,E43='PC Receitas'!$O$9,E43='PC Receitas'!$O$10,E43='PC Receitas'!$O$11,E43='PC Receitas'!$O$12,E43='PC Receitas'!$O$13,E43='PC Receitas'!$O$14)),-I43,0))</f>
        <v>14737.7</v>
      </c>
      <c r="R43" s="153" t="e">
        <f t="shared" si="0"/>
        <v>#N/A</v>
      </c>
      <c r="S43" s="150" t="e">
        <f t="shared" si="1"/>
        <v>#N/A</v>
      </c>
      <c r="T43" s="150" t="e">
        <f t="shared" si="2"/>
        <v>#N/A</v>
      </c>
      <c r="U43" s="150" t="e">
        <f t="shared" si="3"/>
        <v>#N/A</v>
      </c>
      <c r="V43" s="154" t="e">
        <f>VLOOKUP(E43,'PC Receitas'!$O$4:$P$14,2,FALSE)</f>
        <v>#N/A</v>
      </c>
    </row>
    <row r="44" spans="3:22" ht="19.5" customHeight="1" thickTop="1" thickBot="1" x14ac:dyDescent="0.3">
      <c r="C44" s="58"/>
      <c r="D44" s="58" t="str">
        <f>IF(C44&lt;&gt;"",TEXT(C44,"00")&amp;"/07/"&amp;'Configurações Básicas'!$P$5,"")</f>
        <v/>
      </c>
      <c r="E44" s="58"/>
      <c r="F44" s="28"/>
      <c r="G44" s="28"/>
      <c r="H44" s="28"/>
      <c r="I44" s="167"/>
      <c r="J44" s="192"/>
      <c r="K44" s="168"/>
      <c r="L44" s="192"/>
      <c r="M44" s="56">
        <f>M43+IF(AND(K44="Pago",OR(E44='PC Receitas'!$O$4,E44='PC Receitas'!$O$5,E44='PC Receitas'!$O$6)),I44,IF(AND(K44="Pago",OR(E44='PC Receitas'!$O$7,E44='PC Receitas'!$O$8,E44='PC Receitas'!$O$9,E44='PC Receitas'!$O$10,E44='PC Receitas'!$O$11,E44='PC Receitas'!$O$12,E44='PC Receitas'!$O$13,E44='PC Receitas'!$O$14)),-I44,0))</f>
        <v>14737.7</v>
      </c>
      <c r="R44" s="153" t="e">
        <f t="shared" si="0"/>
        <v>#N/A</v>
      </c>
      <c r="S44" s="150" t="e">
        <f t="shared" si="1"/>
        <v>#N/A</v>
      </c>
      <c r="T44" s="150" t="e">
        <f t="shared" si="2"/>
        <v>#N/A</v>
      </c>
      <c r="U44" s="150" t="e">
        <f t="shared" si="3"/>
        <v>#N/A</v>
      </c>
      <c r="V44" s="154" t="e">
        <f>VLOOKUP(E44,'PC Receitas'!$O$4:$P$14,2,FALSE)</f>
        <v>#N/A</v>
      </c>
    </row>
    <row r="45" spans="3:22" ht="19.5" customHeight="1" thickTop="1" thickBot="1" x14ac:dyDescent="0.3">
      <c r="C45" s="58"/>
      <c r="D45" s="58" t="str">
        <f>IF(C45&lt;&gt;"",TEXT(C45,"00")&amp;"/07/"&amp;'Configurações Básicas'!$P$5,"")</f>
        <v/>
      </c>
      <c r="E45" s="58"/>
      <c r="F45" s="28"/>
      <c r="G45" s="28"/>
      <c r="H45" s="28"/>
      <c r="I45" s="167"/>
      <c r="J45" s="192"/>
      <c r="K45" s="168"/>
      <c r="L45" s="192"/>
      <c r="M45" s="56">
        <f>M44+IF(AND(K45="Pago",OR(E45='PC Receitas'!$O$4,E45='PC Receitas'!$O$5,E45='PC Receitas'!$O$6)),I45,IF(AND(K45="Pago",OR(E45='PC Receitas'!$O$7,E45='PC Receitas'!$O$8,E45='PC Receitas'!$O$9,E45='PC Receitas'!$O$10,E45='PC Receitas'!$O$11,E45='PC Receitas'!$O$12,E45='PC Receitas'!$O$13,E45='PC Receitas'!$O$14)),-I45,0))</f>
        <v>14737.7</v>
      </c>
      <c r="R45" s="153" t="e">
        <f t="shared" si="0"/>
        <v>#N/A</v>
      </c>
      <c r="S45" s="150" t="e">
        <f t="shared" si="1"/>
        <v>#N/A</v>
      </c>
      <c r="T45" s="150" t="e">
        <f t="shared" si="2"/>
        <v>#N/A</v>
      </c>
      <c r="U45" s="150" t="e">
        <f t="shared" si="3"/>
        <v>#N/A</v>
      </c>
      <c r="V45" s="154" t="e">
        <f>VLOOKUP(E45,'PC Receitas'!$O$4:$P$14,2,FALSE)</f>
        <v>#N/A</v>
      </c>
    </row>
    <row r="46" spans="3:22" ht="19.5" customHeight="1" thickTop="1" thickBot="1" x14ac:dyDescent="0.3">
      <c r="C46" s="58"/>
      <c r="D46" s="58" t="str">
        <f>IF(C46&lt;&gt;"",TEXT(C46,"00")&amp;"/07/"&amp;'Configurações Básicas'!$P$5,"")</f>
        <v/>
      </c>
      <c r="E46" s="58"/>
      <c r="F46" s="28"/>
      <c r="G46" s="58"/>
      <c r="H46" s="58"/>
      <c r="I46" s="167"/>
      <c r="J46" s="192"/>
      <c r="K46" s="168"/>
      <c r="L46" s="192"/>
      <c r="M46" s="56">
        <f>M45+IF(AND(K46="Pago",OR(E46='PC Receitas'!$O$4,E46='PC Receitas'!$O$5,E46='PC Receitas'!$O$6)),I46,IF(AND(K46="Pago",OR(E46='PC Receitas'!$O$7,E46='PC Receitas'!$O$8,E46='PC Receitas'!$O$9,E46='PC Receitas'!$O$10,E46='PC Receitas'!$O$11,E46='PC Receitas'!$O$12,E46='PC Receitas'!$O$13,E46='PC Receitas'!$O$14)),-I46,0))</f>
        <v>14737.7</v>
      </c>
      <c r="R46" s="153" t="e">
        <f t="shared" si="0"/>
        <v>#N/A</v>
      </c>
      <c r="S46" s="150" t="e">
        <f t="shared" si="1"/>
        <v>#N/A</v>
      </c>
      <c r="T46" s="150" t="e">
        <f t="shared" si="2"/>
        <v>#N/A</v>
      </c>
      <c r="U46" s="150" t="e">
        <f t="shared" si="3"/>
        <v>#N/A</v>
      </c>
      <c r="V46" s="154" t="e">
        <f>VLOOKUP(E46,'PC Receitas'!$O$4:$P$14,2,FALSE)</f>
        <v>#N/A</v>
      </c>
    </row>
    <row r="47" spans="3:22" ht="19.5" customHeight="1" thickTop="1" thickBot="1" x14ac:dyDescent="0.3">
      <c r="C47" s="58"/>
      <c r="D47" s="58" t="str">
        <f>IF(C47&lt;&gt;"",TEXT(C47,"00")&amp;"/07/"&amp;'Configurações Básicas'!$P$5,"")</f>
        <v/>
      </c>
      <c r="E47" s="58"/>
      <c r="F47" s="28"/>
      <c r="G47" s="58"/>
      <c r="H47" s="58"/>
      <c r="I47" s="167"/>
      <c r="J47" s="192"/>
      <c r="K47" s="168"/>
      <c r="L47" s="192"/>
      <c r="M47" s="56">
        <f>M46+IF(AND(K47="Pago",OR(E47='PC Receitas'!$O$4,E47='PC Receitas'!$O$5,E47='PC Receitas'!$O$6)),I47,IF(AND(K47="Pago",OR(E47='PC Receitas'!$O$7,E47='PC Receitas'!$O$8,E47='PC Receitas'!$O$9,E47='PC Receitas'!$O$10,E47='PC Receitas'!$O$11,E47='PC Receitas'!$O$12,E47='PC Receitas'!$O$13,E47='PC Receitas'!$O$14)),-I47,0))</f>
        <v>14737.7</v>
      </c>
      <c r="R47" s="153" t="e">
        <f t="shared" si="0"/>
        <v>#N/A</v>
      </c>
      <c r="S47" s="150" t="e">
        <f t="shared" si="1"/>
        <v>#N/A</v>
      </c>
      <c r="T47" s="150" t="e">
        <f t="shared" si="2"/>
        <v>#N/A</v>
      </c>
      <c r="U47" s="150" t="e">
        <f t="shared" si="3"/>
        <v>#N/A</v>
      </c>
      <c r="V47" s="154" t="e">
        <f>VLOOKUP(E47,'PC Receitas'!$O$4:$P$14,2,FALSE)</f>
        <v>#N/A</v>
      </c>
    </row>
    <row r="48" spans="3:22" ht="19.5" customHeight="1" thickTop="1" thickBot="1" x14ac:dyDescent="0.3">
      <c r="C48" s="58"/>
      <c r="D48" s="58" t="str">
        <f>IF(C48&lt;&gt;"",TEXT(C48,"00")&amp;"/07/"&amp;'Configurações Básicas'!$P$5,"")</f>
        <v/>
      </c>
      <c r="E48" s="58"/>
      <c r="F48" s="28"/>
      <c r="G48" s="58"/>
      <c r="H48" s="58"/>
      <c r="I48" s="167"/>
      <c r="J48" s="192"/>
      <c r="K48" s="168"/>
      <c r="L48" s="192"/>
      <c r="M48" s="56">
        <f>M47+IF(AND(K48="Pago",OR(E48='PC Receitas'!$O$4,E48='PC Receitas'!$O$5,E48='PC Receitas'!$O$6)),I48,IF(AND(K48="Pago",OR(E48='PC Receitas'!$O$7,E48='PC Receitas'!$O$8,E48='PC Receitas'!$O$9,E48='PC Receitas'!$O$10,E48='PC Receitas'!$O$11,E48='PC Receitas'!$O$12,E48='PC Receitas'!$O$13,E48='PC Receitas'!$O$14)),-I48,0))</f>
        <v>14737.7</v>
      </c>
      <c r="R48" s="153" t="e">
        <f t="shared" si="0"/>
        <v>#N/A</v>
      </c>
      <c r="S48" s="150" t="e">
        <f t="shared" si="1"/>
        <v>#N/A</v>
      </c>
      <c r="T48" s="150" t="e">
        <f t="shared" si="2"/>
        <v>#N/A</v>
      </c>
      <c r="U48" s="150" t="e">
        <f t="shared" si="3"/>
        <v>#N/A</v>
      </c>
      <c r="V48" s="154" t="e">
        <f>VLOOKUP(E48,'PC Receitas'!$O$4:$P$14,2,FALSE)</f>
        <v>#N/A</v>
      </c>
    </row>
    <row r="49" spans="3:22" ht="19.5" customHeight="1" thickTop="1" thickBot="1" x14ac:dyDescent="0.3">
      <c r="C49" s="58"/>
      <c r="D49" s="58" t="str">
        <f>IF(C49&lt;&gt;"",TEXT(C49,"00")&amp;"/07/"&amp;'Configurações Básicas'!$P$5,"")</f>
        <v/>
      </c>
      <c r="E49" s="58"/>
      <c r="F49" s="28"/>
      <c r="G49" s="28"/>
      <c r="H49" s="28"/>
      <c r="I49" s="167"/>
      <c r="J49" s="192"/>
      <c r="K49" s="168"/>
      <c r="L49" s="192"/>
      <c r="M49" s="56">
        <f>M48+IF(AND(K49="Pago",OR(E49='PC Receitas'!$O$4,E49='PC Receitas'!$O$5,E49='PC Receitas'!$O$6)),I49,IF(AND(K49="Pago",OR(E49='PC Receitas'!$O$7,E49='PC Receitas'!$O$8,E49='PC Receitas'!$O$9,E49='PC Receitas'!$O$10,E49='PC Receitas'!$O$11,E49='PC Receitas'!$O$12,E49='PC Receitas'!$O$13,E49='PC Receitas'!$O$14)),-I49,0))</f>
        <v>14737.7</v>
      </c>
      <c r="R49" s="153" t="e">
        <f t="shared" si="0"/>
        <v>#N/A</v>
      </c>
      <c r="S49" s="150" t="e">
        <f t="shared" si="1"/>
        <v>#N/A</v>
      </c>
      <c r="T49" s="150" t="e">
        <f t="shared" si="2"/>
        <v>#N/A</v>
      </c>
      <c r="U49" s="150" t="e">
        <f t="shared" si="3"/>
        <v>#N/A</v>
      </c>
      <c r="V49" s="154" t="e">
        <f>VLOOKUP(E49,'PC Receitas'!$O$4:$P$14,2,FALSE)</f>
        <v>#N/A</v>
      </c>
    </row>
    <row r="50" spans="3:22" ht="19.5" customHeight="1" thickTop="1" thickBot="1" x14ac:dyDescent="0.3">
      <c r="C50" s="58"/>
      <c r="D50" s="58" t="str">
        <f>IF(C50&lt;&gt;"",TEXT(C50,"00")&amp;"/07/"&amp;'Configurações Básicas'!$P$5,"")</f>
        <v/>
      </c>
      <c r="E50" s="58"/>
      <c r="F50" s="28"/>
      <c r="G50" s="28"/>
      <c r="H50" s="28"/>
      <c r="I50" s="167"/>
      <c r="J50" s="192"/>
      <c r="K50" s="168"/>
      <c r="L50" s="192"/>
      <c r="M50" s="56">
        <f>M49+IF(AND(K50="Pago",OR(E50='PC Receitas'!$O$4,E50='PC Receitas'!$O$5,E50='PC Receitas'!$O$6)),I50,IF(AND(K50="Pago",OR(E50='PC Receitas'!$O$7,E50='PC Receitas'!$O$8,E50='PC Receitas'!$O$9,E50='PC Receitas'!$O$10,E50='PC Receitas'!$O$11,E50='PC Receitas'!$O$12,E50='PC Receitas'!$O$13,E50='PC Receitas'!$O$14)),-I50,0))</f>
        <v>14737.7</v>
      </c>
      <c r="R50" s="153" t="e">
        <f t="shared" si="0"/>
        <v>#N/A</v>
      </c>
      <c r="S50" s="150" t="e">
        <f t="shared" si="1"/>
        <v>#N/A</v>
      </c>
      <c r="T50" s="150" t="e">
        <f t="shared" si="2"/>
        <v>#N/A</v>
      </c>
      <c r="U50" s="150" t="e">
        <f t="shared" si="3"/>
        <v>#N/A</v>
      </c>
      <c r="V50" s="154" t="e">
        <f>VLOOKUP(E50,'PC Receitas'!$O$4:$P$14,2,FALSE)</f>
        <v>#N/A</v>
      </c>
    </row>
    <row r="51" spans="3:22" ht="19.5" customHeight="1" thickTop="1" thickBot="1" x14ac:dyDescent="0.3">
      <c r="C51" s="58"/>
      <c r="D51" s="58" t="str">
        <f>IF(C51&lt;&gt;"",TEXT(C51,"00")&amp;"/07/"&amp;'Configurações Básicas'!$P$5,"")</f>
        <v/>
      </c>
      <c r="E51" s="58"/>
      <c r="F51" s="28"/>
      <c r="G51" s="28"/>
      <c r="H51" s="28"/>
      <c r="I51" s="167"/>
      <c r="J51" s="192"/>
      <c r="K51" s="168"/>
      <c r="L51" s="192"/>
      <c r="M51" s="56">
        <f>M50+IF(AND(K51="Pago",OR(E51='PC Receitas'!$O$4,E51='PC Receitas'!$O$5,E51='PC Receitas'!$O$6)),I51,IF(AND(K51="Pago",OR(E51='PC Receitas'!$O$7,E51='PC Receitas'!$O$8,E51='PC Receitas'!$O$9,E51='PC Receitas'!$O$10,E51='PC Receitas'!$O$11,E51='PC Receitas'!$O$12,E51='PC Receitas'!$O$13,E51='PC Receitas'!$O$14)),-I51,0))</f>
        <v>14737.7</v>
      </c>
      <c r="R51" s="153" t="e">
        <f t="shared" si="0"/>
        <v>#N/A</v>
      </c>
      <c r="S51" s="150" t="e">
        <f t="shared" si="1"/>
        <v>#N/A</v>
      </c>
      <c r="T51" s="150" t="e">
        <f t="shared" si="2"/>
        <v>#N/A</v>
      </c>
      <c r="U51" s="150" t="e">
        <f t="shared" si="3"/>
        <v>#N/A</v>
      </c>
      <c r="V51" s="154" t="e">
        <f>VLOOKUP(E51,'PC Receitas'!$O$4:$P$14,2,FALSE)</f>
        <v>#N/A</v>
      </c>
    </row>
    <row r="52" spans="3:22" ht="19.5" customHeight="1" thickTop="1" thickBot="1" x14ac:dyDescent="0.3">
      <c r="C52" s="58"/>
      <c r="D52" s="58" t="str">
        <f>IF(C52&lt;&gt;"",TEXT(C52,"00")&amp;"/07/"&amp;'Configurações Básicas'!$P$5,"")</f>
        <v/>
      </c>
      <c r="E52" s="58"/>
      <c r="F52" s="28"/>
      <c r="G52" s="28"/>
      <c r="H52" s="28"/>
      <c r="I52" s="167"/>
      <c r="J52" s="192"/>
      <c r="K52" s="168"/>
      <c r="L52" s="192"/>
      <c r="M52" s="56">
        <f>M51+IF(AND(K52="Pago",OR(E52='PC Receitas'!$O$4,E52='PC Receitas'!$O$5,E52='PC Receitas'!$O$6)),I52,IF(AND(K52="Pago",OR(E52='PC Receitas'!$O$7,E52='PC Receitas'!$O$8,E52='PC Receitas'!$O$9,E52='PC Receitas'!$O$10,E52='PC Receitas'!$O$11,E52='PC Receitas'!$O$12,E52='PC Receitas'!$O$13,E52='PC Receitas'!$O$14)),-I52,0))</f>
        <v>14737.7</v>
      </c>
      <c r="R52" s="153" t="e">
        <f t="shared" si="0"/>
        <v>#N/A</v>
      </c>
      <c r="S52" s="150" t="e">
        <f t="shared" si="1"/>
        <v>#N/A</v>
      </c>
      <c r="T52" s="150" t="e">
        <f t="shared" si="2"/>
        <v>#N/A</v>
      </c>
      <c r="U52" s="150" t="e">
        <f t="shared" si="3"/>
        <v>#N/A</v>
      </c>
      <c r="V52" s="154" t="e">
        <f>VLOOKUP(E52,'PC Receitas'!$O$4:$P$14,2,FALSE)</f>
        <v>#N/A</v>
      </c>
    </row>
    <row r="53" spans="3:22" ht="19.5" customHeight="1" thickTop="1" thickBot="1" x14ac:dyDescent="0.3">
      <c r="C53" s="58"/>
      <c r="D53" s="58" t="str">
        <f>IF(C53&lt;&gt;"",TEXT(C53,"00")&amp;"/07/"&amp;'Configurações Básicas'!$P$5,"")</f>
        <v/>
      </c>
      <c r="E53" s="58"/>
      <c r="F53" s="28"/>
      <c r="G53" s="58"/>
      <c r="H53" s="58"/>
      <c r="I53" s="167"/>
      <c r="J53" s="192"/>
      <c r="K53" s="168"/>
      <c r="L53" s="192"/>
      <c r="M53" s="56">
        <f>M52+IF(AND(K53="Pago",OR(E53='PC Receitas'!$O$4,E53='PC Receitas'!$O$5,E53='PC Receitas'!$O$6)),I53,IF(AND(K53="Pago",OR(E53='PC Receitas'!$O$7,E53='PC Receitas'!$O$8,E53='PC Receitas'!$O$9,E53='PC Receitas'!$O$10,E53='PC Receitas'!$O$11,E53='PC Receitas'!$O$12,E53='PC Receitas'!$O$13,E53='PC Receitas'!$O$14)),-I53,0))</f>
        <v>14737.7</v>
      </c>
      <c r="R53" s="153" t="e">
        <f t="shared" si="0"/>
        <v>#N/A</v>
      </c>
      <c r="S53" s="150" t="e">
        <f t="shared" si="1"/>
        <v>#N/A</v>
      </c>
      <c r="T53" s="150" t="e">
        <f t="shared" si="2"/>
        <v>#N/A</v>
      </c>
      <c r="U53" s="150" t="e">
        <f t="shared" si="3"/>
        <v>#N/A</v>
      </c>
      <c r="V53" s="154" t="e">
        <f>VLOOKUP(E53,'PC Receitas'!$O$4:$P$14,2,FALSE)</f>
        <v>#N/A</v>
      </c>
    </row>
    <row r="54" spans="3:22" ht="19.5" customHeight="1" thickTop="1" thickBot="1" x14ac:dyDescent="0.3">
      <c r="C54" s="58"/>
      <c r="D54" s="58" t="str">
        <f>IF(C54&lt;&gt;"",TEXT(C54,"00")&amp;"/07/"&amp;'Configurações Básicas'!$P$5,"")</f>
        <v/>
      </c>
      <c r="E54" s="58"/>
      <c r="F54" s="28"/>
      <c r="G54" s="58"/>
      <c r="H54" s="58"/>
      <c r="I54" s="167"/>
      <c r="J54" s="192"/>
      <c r="K54" s="168"/>
      <c r="L54" s="192"/>
      <c r="M54" s="56">
        <f>M53+IF(AND(K54="Pago",OR(E54='PC Receitas'!$O$4,E54='PC Receitas'!$O$5,E54='PC Receitas'!$O$6)),I54,IF(AND(K54="Pago",OR(E54='PC Receitas'!$O$7,E54='PC Receitas'!$O$8,E54='PC Receitas'!$O$9,E54='PC Receitas'!$O$10,E54='PC Receitas'!$O$11,E54='PC Receitas'!$O$12,E54='PC Receitas'!$O$13,E54='PC Receitas'!$O$14)),-I54,0))</f>
        <v>14737.7</v>
      </c>
      <c r="R54" s="153" t="e">
        <f t="shared" si="0"/>
        <v>#N/A</v>
      </c>
      <c r="S54" s="150" t="e">
        <f t="shared" si="1"/>
        <v>#N/A</v>
      </c>
      <c r="T54" s="150" t="e">
        <f t="shared" si="2"/>
        <v>#N/A</v>
      </c>
      <c r="U54" s="150" t="e">
        <f t="shared" si="3"/>
        <v>#N/A</v>
      </c>
      <c r="V54" s="154" t="e">
        <f>VLOOKUP(E54,'PC Receitas'!$O$4:$P$14,2,FALSE)</f>
        <v>#N/A</v>
      </c>
    </row>
    <row r="55" spans="3:22" ht="19.5" customHeight="1" thickTop="1" thickBot="1" x14ac:dyDescent="0.3">
      <c r="C55" s="58"/>
      <c r="D55" s="58" t="str">
        <f>IF(C55&lt;&gt;"",TEXT(C55,"00")&amp;"/07/"&amp;'Configurações Básicas'!$P$5,"")</f>
        <v/>
      </c>
      <c r="E55" s="58"/>
      <c r="F55" s="28"/>
      <c r="G55" s="28"/>
      <c r="H55" s="28"/>
      <c r="I55" s="167"/>
      <c r="J55" s="192"/>
      <c r="K55" s="168"/>
      <c r="L55" s="192"/>
      <c r="M55" s="56">
        <f>M54+IF(AND(K55="Pago",OR(E55='PC Receitas'!$O$4,E55='PC Receitas'!$O$5,E55='PC Receitas'!$O$6)),I55,IF(AND(K55="Pago",OR(E55='PC Receitas'!$O$7,E55='PC Receitas'!$O$8,E55='PC Receitas'!$O$9,E55='PC Receitas'!$O$10,E55='PC Receitas'!$O$11,E55='PC Receitas'!$O$12,E55='PC Receitas'!$O$13,E55='PC Receitas'!$O$14)),-I55,0))</f>
        <v>14737.7</v>
      </c>
      <c r="R55" s="153" t="e">
        <f t="shared" si="0"/>
        <v>#N/A</v>
      </c>
      <c r="S55" s="150" t="e">
        <f t="shared" si="1"/>
        <v>#N/A</v>
      </c>
      <c r="T55" s="150" t="e">
        <f t="shared" si="2"/>
        <v>#N/A</v>
      </c>
      <c r="U55" s="150" t="e">
        <f t="shared" si="3"/>
        <v>#N/A</v>
      </c>
      <c r="V55" s="154" t="e">
        <f>VLOOKUP(E55,'PC Receitas'!$O$4:$P$14,2,FALSE)</f>
        <v>#N/A</v>
      </c>
    </row>
    <row r="56" spans="3:22" ht="19.5" customHeight="1" thickTop="1" thickBot="1" x14ac:dyDescent="0.3">
      <c r="C56" s="58"/>
      <c r="D56" s="58" t="str">
        <f>IF(C56&lt;&gt;"",TEXT(C56,"00")&amp;"/07/"&amp;'Configurações Básicas'!$P$5,"")</f>
        <v/>
      </c>
      <c r="E56" s="58"/>
      <c r="F56" s="28"/>
      <c r="G56" s="58"/>
      <c r="H56" s="58"/>
      <c r="I56" s="167"/>
      <c r="J56" s="192"/>
      <c r="K56" s="168"/>
      <c r="L56" s="192"/>
      <c r="M56" s="56">
        <f>M55+IF(AND(K56="Pago",OR(E56='PC Receitas'!$O$4,E56='PC Receitas'!$O$5,E56='PC Receitas'!$O$6)),I56,IF(AND(K56="Pago",OR(E56='PC Receitas'!$O$7,E56='PC Receitas'!$O$8,E56='PC Receitas'!$O$9,E56='PC Receitas'!$O$10,E56='PC Receitas'!$O$11,E56='PC Receitas'!$O$12,E56='PC Receitas'!$O$13,E56='PC Receitas'!$O$14)),-I56,0))</f>
        <v>14737.7</v>
      </c>
      <c r="R56" s="153" t="e">
        <f t="shared" si="0"/>
        <v>#N/A</v>
      </c>
      <c r="S56" s="150" t="e">
        <f t="shared" si="1"/>
        <v>#N/A</v>
      </c>
      <c r="T56" s="150" t="e">
        <f t="shared" si="2"/>
        <v>#N/A</v>
      </c>
      <c r="U56" s="150" t="e">
        <f t="shared" si="3"/>
        <v>#N/A</v>
      </c>
      <c r="V56" s="154" t="e">
        <f>VLOOKUP(E56,'PC Receitas'!$O$4:$P$14,2,FALSE)</f>
        <v>#N/A</v>
      </c>
    </row>
    <row r="57" spans="3:22" ht="19.5" customHeight="1" thickTop="1" thickBot="1" x14ac:dyDescent="0.3">
      <c r="C57" s="58"/>
      <c r="D57" s="58" t="str">
        <f>IF(C57&lt;&gt;"",TEXT(C57,"00")&amp;"/07/"&amp;'Configurações Básicas'!$P$5,"")</f>
        <v/>
      </c>
      <c r="E57" s="58"/>
      <c r="F57" s="28"/>
      <c r="G57" s="58"/>
      <c r="H57" s="58"/>
      <c r="I57" s="167"/>
      <c r="J57" s="192"/>
      <c r="K57" s="168"/>
      <c r="L57" s="192"/>
      <c r="M57" s="56">
        <f>M56+IF(AND(K57="Pago",OR(E57='PC Receitas'!$O$4,E57='PC Receitas'!$O$5,E57='PC Receitas'!$O$6)),I57,IF(AND(K57="Pago",OR(E57='PC Receitas'!$O$7,E57='PC Receitas'!$O$8,E57='PC Receitas'!$O$9,E57='PC Receitas'!$O$10,E57='PC Receitas'!$O$11,E57='PC Receitas'!$O$12,E57='PC Receitas'!$O$13,E57='PC Receitas'!$O$14)),-I57,0))</f>
        <v>14737.7</v>
      </c>
      <c r="R57" s="153" t="e">
        <f t="shared" si="0"/>
        <v>#N/A</v>
      </c>
      <c r="S57" s="150" t="e">
        <f t="shared" si="1"/>
        <v>#N/A</v>
      </c>
      <c r="T57" s="150" t="e">
        <f t="shared" si="2"/>
        <v>#N/A</v>
      </c>
      <c r="U57" s="150" t="e">
        <f t="shared" si="3"/>
        <v>#N/A</v>
      </c>
      <c r="V57" s="154" t="e">
        <f>VLOOKUP(E57,'PC Receitas'!$O$4:$P$14,2,FALSE)</f>
        <v>#N/A</v>
      </c>
    </row>
    <row r="58" spans="3:22" ht="19.5" customHeight="1" thickTop="1" thickBot="1" x14ac:dyDescent="0.3">
      <c r="C58" s="58"/>
      <c r="D58" s="58" t="str">
        <f>IF(C58&lt;&gt;"",TEXT(C58,"00")&amp;"/07/"&amp;'Configurações Básicas'!$P$5,"")</f>
        <v/>
      </c>
      <c r="E58" s="58"/>
      <c r="F58" s="28"/>
      <c r="G58" s="58"/>
      <c r="H58" s="58"/>
      <c r="I58" s="167"/>
      <c r="J58" s="192"/>
      <c r="K58" s="168"/>
      <c r="L58" s="192"/>
      <c r="M58" s="56">
        <f>M57+IF(AND(K58="Pago",OR(E58='PC Receitas'!$O$4,E58='PC Receitas'!$O$5,E58='PC Receitas'!$O$6)),I58,IF(AND(K58="Pago",OR(E58='PC Receitas'!$O$7,E58='PC Receitas'!$O$8,E58='PC Receitas'!$O$9,E58='PC Receitas'!$O$10,E58='PC Receitas'!$O$11,E58='PC Receitas'!$O$12,E58='PC Receitas'!$O$13,E58='PC Receitas'!$O$14)),-I58,0))</f>
        <v>14737.7</v>
      </c>
      <c r="R58" s="153" t="e">
        <f t="shared" si="0"/>
        <v>#N/A</v>
      </c>
      <c r="S58" s="150" t="e">
        <f t="shared" si="1"/>
        <v>#N/A</v>
      </c>
      <c r="T58" s="150" t="e">
        <f t="shared" si="2"/>
        <v>#N/A</v>
      </c>
      <c r="U58" s="150" t="e">
        <f t="shared" si="3"/>
        <v>#N/A</v>
      </c>
      <c r="V58" s="154" t="e">
        <f>VLOOKUP(E58,'PC Receitas'!$O$4:$P$14,2,FALSE)</f>
        <v>#N/A</v>
      </c>
    </row>
    <row r="59" spans="3:22" ht="19.5" customHeight="1" thickTop="1" thickBot="1" x14ac:dyDescent="0.3">
      <c r="C59" s="58"/>
      <c r="D59" s="58" t="str">
        <f>IF(C59&lt;&gt;"",TEXT(C59,"00")&amp;"/07/"&amp;'Configurações Básicas'!$P$5,"")</f>
        <v/>
      </c>
      <c r="E59" s="58"/>
      <c r="F59" s="28"/>
      <c r="G59" s="58"/>
      <c r="H59" s="58"/>
      <c r="I59" s="167"/>
      <c r="J59" s="192"/>
      <c r="K59" s="168"/>
      <c r="L59" s="192"/>
      <c r="M59" s="56">
        <f>M58+IF(AND(K59="Pago",OR(E59='PC Receitas'!$O$4,E59='PC Receitas'!$O$5,E59='PC Receitas'!$O$6)),I59,IF(AND(K59="Pago",OR(E59='PC Receitas'!$O$7,E59='PC Receitas'!$O$8,E59='PC Receitas'!$O$9,E59='PC Receitas'!$O$10,E59='PC Receitas'!$O$11,E59='PC Receitas'!$O$12,E59='PC Receitas'!$O$13,E59='PC Receitas'!$O$14)),-I59,0))</f>
        <v>14737.7</v>
      </c>
      <c r="R59" s="153" t="e">
        <f t="shared" si="0"/>
        <v>#N/A</v>
      </c>
      <c r="S59" s="150" t="e">
        <f t="shared" si="1"/>
        <v>#N/A</v>
      </c>
      <c r="T59" s="150" t="e">
        <f t="shared" si="2"/>
        <v>#N/A</v>
      </c>
      <c r="U59" s="150" t="e">
        <f t="shared" si="3"/>
        <v>#N/A</v>
      </c>
      <c r="V59" s="154" t="e">
        <f>VLOOKUP(E59,'PC Receitas'!$O$4:$P$14,2,FALSE)</f>
        <v>#N/A</v>
      </c>
    </row>
    <row r="60" spans="3:22" ht="19.5" customHeight="1" thickTop="1" thickBot="1" x14ac:dyDescent="0.3">
      <c r="C60" s="58"/>
      <c r="D60" s="58" t="str">
        <f>IF(C60&lt;&gt;"",TEXT(C60,"00")&amp;"/07/"&amp;'Configurações Básicas'!$P$5,"")</f>
        <v/>
      </c>
      <c r="E60" s="58"/>
      <c r="F60" s="28"/>
      <c r="G60" s="58"/>
      <c r="H60" s="58"/>
      <c r="I60" s="167"/>
      <c r="J60" s="192"/>
      <c r="K60" s="168"/>
      <c r="L60" s="192"/>
      <c r="M60" s="56">
        <f>M59+IF(AND(K60="Pago",OR(E60='PC Receitas'!$O$4,E60='PC Receitas'!$O$5,E60='PC Receitas'!$O$6)),I60,IF(AND(K60="Pago",OR(E60='PC Receitas'!$O$7,E60='PC Receitas'!$O$8,E60='PC Receitas'!$O$9,E60='PC Receitas'!$O$10,E60='PC Receitas'!$O$11,E60='PC Receitas'!$O$12,E60='PC Receitas'!$O$13,E60='PC Receitas'!$O$14)),-I60,0))</f>
        <v>14737.7</v>
      </c>
      <c r="R60" s="153" t="e">
        <f t="shared" si="0"/>
        <v>#N/A</v>
      </c>
      <c r="S60" s="150" t="e">
        <f t="shared" si="1"/>
        <v>#N/A</v>
      </c>
      <c r="T60" s="150" t="e">
        <f t="shared" si="2"/>
        <v>#N/A</v>
      </c>
      <c r="U60" s="150" t="e">
        <f t="shared" si="3"/>
        <v>#N/A</v>
      </c>
      <c r="V60" s="154" t="e">
        <f>VLOOKUP(E60,'PC Receitas'!$O$4:$P$14,2,FALSE)</f>
        <v>#N/A</v>
      </c>
    </row>
    <row r="61" spans="3:22" ht="19.5" customHeight="1" thickTop="1" thickBot="1" x14ac:dyDescent="0.3">
      <c r="C61" s="58"/>
      <c r="D61" s="58" t="str">
        <f>IF(C61&lt;&gt;"",TEXT(C61,"00")&amp;"/07/"&amp;'Configurações Básicas'!$P$5,"")</f>
        <v/>
      </c>
      <c r="E61" s="58"/>
      <c r="F61" s="28"/>
      <c r="G61" s="28"/>
      <c r="H61" s="28"/>
      <c r="I61" s="167"/>
      <c r="J61" s="192"/>
      <c r="K61" s="168"/>
      <c r="L61" s="192"/>
      <c r="M61" s="56">
        <f>M60+IF(AND(K61="Pago",OR(E61='PC Receitas'!$O$4,E61='PC Receitas'!$O$5,E61='PC Receitas'!$O$6)),I61,IF(AND(K61="Pago",OR(E61='PC Receitas'!$O$7,E61='PC Receitas'!$O$8,E61='PC Receitas'!$O$9,E61='PC Receitas'!$O$10,E61='PC Receitas'!$O$11,E61='PC Receitas'!$O$12,E61='PC Receitas'!$O$13,E61='PC Receitas'!$O$14)),-I61,0))</f>
        <v>14737.7</v>
      </c>
      <c r="R61" s="153" t="e">
        <f t="shared" si="0"/>
        <v>#N/A</v>
      </c>
      <c r="S61" s="150" t="e">
        <f t="shared" si="1"/>
        <v>#N/A</v>
      </c>
      <c r="T61" s="150" t="e">
        <f t="shared" si="2"/>
        <v>#N/A</v>
      </c>
      <c r="U61" s="150" t="e">
        <f t="shared" si="3"/>
        <v>#N/A</v>
      </c>
      <c r="V61" s="154" t="e">
        <f>VLOOKUP(E61,'PC Receitas'!$O$4:$P$14,2,FALSE)</f>
        <v>#N/A</v>
      </c>
    </row>
    <row r="62" spans="3:22" ht="19.5" customHeight="1" thickTop="1" thickBot="1" x14ac:dyDescent="0.3">
      <c r="C62" s="58"/>
      <c r="D62" s="58" t="str">
        <f>IF(C62&lt;&gt;"",TEXT(C62,"00")&amp;"/07/"&amp;'Configurações Básicas'!$P$5,"")</f>
        <v/>
      </c>
      <c r="E62" s="58"/>
      <c r="F62" s="28"/>
      <c r="G62" s="58"/>
      <c r="H62" s="58"/>
      <c r="I62" s="167"/>
      <c r="J62" s="192"/>
      <c r="K62" s="168"/>
      <c r="L62" s="192"/>
      <c r="M62" s="56">
        <f>M61+IF(AND(K62="Pago",OR(E62='PC Receitas'!$O$4,E62='PC Receitas'!$O$5,E62='PC Receitas'!$O$6)),I62,IF(AND(K62="Pago",OR(E62='PC Receitas'!$O$7,E62='PC Receitas'!$O$8,E62='PC Receitas'!$O$9,E62='PC Receitas'!$O$10,E62='PC Receitas'!$O$11,E62='PC Receitas'!$O$12,E62='PC Receitas'!$O$13,E62='PC Receitas'!$O$14)),-I62,0))</f>
        <v>14737.7</v>
      </c>
      <c r="R62" s="153" t="e">
        <f t="shared" si="0"/>
        <v>#N/A</v>
      </c>
      <c r="S62" s="150" t="e">
        <f t="shared" si="1"/>
        <v>#N/A</v>
      </c>
      <c r="T62" s="150" t="e">
        <f t="shared" si="2"/>
        <v>#N/A</v>
      </c>
      <c r="U62" s="150" t="e">
        <f t="shared" si="3"/>
        <v>#N/A</v>
      </c>
      <c r="V62" s="154" t="e">
        <f>VLOOKUP(E62,'PC Receitas'!$O$4:$P$14,2,FALSE)</f>
        <v>#N/A</v>
      </c>
    </row>
    <row r="63" spans="3:22" ht="19.5" customHeight="1" thickTop="1" thickBot="1" x14ac:dyDescent="0.3">
      <c r="C63" s="58"/>
      <c r="D63" s="58" t="str">
        <f>IF(C63&lt;&gt;"",TEXT(C63,"00")&amp;"/07/"&amp;'Configurações Básicas'!$P$5,"")</f>
        <v/>
      </c>
      <c r="E63" s="58"/>
      <c r="F63" s="28"/>
      <c r="G63" s="58"/>
      <c r="H63" s="58"/>
      <c r="I63" s="167"/>
      <c r="J63" s="192"/>
      <c r="K63" s="168"/>
      <c r="L63" s="192"/>
      <c r="M63" s="56">
        <f>M62+IF(AND(K63="Pago",OR(E63='PC Receitas'!$O$4,E63='PC Receitas'!$O$5,E63='PC Receitas'!$O$6)),I63,IF(AND(K63="Pago",OR(E63='PC Receitas'!$O$7,E63='PC Receitas'!$O$8,E63='PC Receitas'!$O$9,E63='PC Receitas'!$O$10,E63='PC Receitas'!$O$11,E63='PC Receitas'!$O$12,E63='PC Receitas'!$O$13,E63='PC Receitas'!$O$14)),-I63,0))</f>
        <v>14737.7</v>
      </c>
      <c r="R63" s="153" t="e">
        <f t="shared" si="0"/>
        <v>#N/A</v>
      </c>
      <c r="S63" s="150" t="e">
        <f t="shared" si="1"/>
        <v>#N/A</v>
      </c>
      <c r="T63" s="150" t="e">
        <f t="shared" si="2"/>
        <v>#N/A</v>
      </c>
      <c r="U63" s="150" t="e">
        <f t="shared" si="3"/>
        <v>#N/A</v>
      </c>
      <c r="V63" s="154" t="e">
        <f>VLOOKUP(E63,'PC Receitas'!$O$4:$P$14,2,FALSE)</f>
        <v>#N/A</v>
      </c>
    </row>
    <row r="64" spans="3:22" ht="19.5" customHeight="1" thickTop="1" thickBot="1" x14ac:dyDescent="0.3">
      <c r="C64" s="58"/>
      <c r="D64" s="58" t="str">
        <f>IF(C64&lt;&gt;"",TEXT(C64,"00")&amp;"/07/"&amp;'Configurações Básicas'!$P$5,"")</f>
        <v/>
      </c>
      <c r="E64" s="58"/>
      <c r="F64" s="28"/>
      <c r="G64" s="28"/>
      <c r="H64" s="28"/>
      <c r="I64" s="167"/>
      <c r="J64" s="192"/>
      <c r="K64" s="168"/>
      <c r="L64" s="192"/>
      <c r="M64" s="56">
        <f>M63+IF(AND(K64="Pago",OR(E64='PC Receitas'!$O$4,E64='PC Receitas'!$O$5,E64='PC Receitas'!$O$6)),I64,IF(AND(K64="Pago",OR(E64='PC Receitas'!$O$7,E64='PC Receitas'!$O$8,E64='PC Receitas'!$O$9,E64='PC Receitas'!$O$10,E64='PC Receitas'!$O$11,E64='PC Receitas'!$O$12,E64='PC Receitas'!$O$13,E64='PC Receitas'!$O$14)),-I64,0))</f>
        <v>14737.7</v>
      </c>
      <c r="R64" s="153" t="e">
        <f t="shared" si="0"/>
        <v>#N/A</v>
      </c>
      <c r="S64" s="150" t="e">
        <f t="shared" si="1"/>
        <v>#N/A</v>
      </c>
      <c r="T64" s="150" t="e">
        <f t="shared" si="2"/>
        <v>#N/A</v>
      </c>
      <c r="U64" s="150" t="e">
        <f t="shared" si="3"/>
        <v>#N/A</v>
      </c>
      <c r="V64" s="154" t="e">
        <f>VLOOKUP(E64,'PC Receitas'!$O$4:$P$14,2,FALSE)</f>
        <v>#N/A</v>
      </c>
    </row>
    <row r="65" spans="3:22" ht="19.5" customHeight="1" thickTop="1" thickBot="1" x14ac:dyDescent="0.3">
      <c r="C65" s="58"/>
      <c r="D65" s="58" t="str">
        <f>IF(C65&lt;&gt;"",TEXT(C65,"00")&amp;"/07/"&amp;'Configurações Básicas'!$P$5,"")</f>
        <v/>
      </c>
      <c r="E65" s="58"/>
      <c r="F65" s="28"/>
      <c r="G65" s="58"/>
      <c r="H65" s="58"/>
      <c r="I65" s="167"/>
      <c r="J65" s="192"/>
      <c r="K65" s="168"/>
      <c r="L65" s="192"/>
      <c r="M65" s="56">
        <f>M64+IF(AND(K65="Pago",OR(E65='PC Receitas'!$O$4,E65='PC Receitas'!$O$5,E65='PC Receitas'!$O$6)),I65,IF(AND(K65="Pago",OR(E65='PC Receitas'!$O$7,E65='PC Receitas'!$O$8,E65='PC Receitas'!$O$9,E65='PC Receitas'!$O$10,E65='PC Receitas'!$O$11,E65='PC Receitas'!$O$12,E65='PC Receitas'!$O$13,E65='PC Receitas'!$O$14)),-I65,0))</f>
        <v>14737.7</v>
      </c>
      <c r="R65" s="153" t="e">
        <f t="shared" si="0"/>
        <v>#N/A</v>
      </c>
      <c r="S65" s="150" t="e">
        <f t="shared" si="1"/>
        <v>#N/A</v>
      </c>
      <c r="T65" s="150" t="e">
        <f t="shared" si="2"/>
        <v>#N/A</v>
      </c>
      <c r="U65" s="150" t="e">
        <f t="shared" si="3"/>
        <v>#N/A</v>
      </c>
      <c r="V65" s="154" t="e">
        <f>VLOOKUP(E65,'PC Receitas'!$O$4:$P$14,2,FALSE)</f>
        <v>#N/A</v>
      </c>
    </row>
    <row r="66" spans="3:22" ht="19.5" customHeight="1" thickTop="1" thickBot="1" x14ac:dyDescent="0.3">
      <c r="C66" s="58"/>
      <c r="D66" s="58" t="str">
        <f>IF(C66&lt;&gt;"",TEXT(C66,"00")&amp;"/07/"&amp;'Configurações Básicas'!$P$5,"")</f>
        <v/>
      </c>
      <c r="E66" s="58"/>
      <c r="F66" s="28"/>
      <c r="G66" s="28"/>
      <c r="H66" s="28"/>
      <c r="I66" s="167"/>
      <c r="J66" s="192"/>
      <c r="K66" s="168"/>
      <c r="L66" s="192"/>
      <c r="M66" s="56">
        <f>M65+IF(AND(K66="Pago",OR(E66='PC Receitas'!$O$4,E66='PC Receitas'!$O$5,E66='PC Receitas'!$O$6)),I66,IF(AND(K66="Pago",OR(E66='PC Receitas'!$O$7,E66='PC Receitas'!$O$8,E66='PC Receitas'!$O$9,E66='PC Receitas'!$O$10,E66='PC Receitas'!$O$11,E66='PC Receitas'!$O$12,E66='PC Receitas'!$O$13,E66='PC Receitas'!$O$14)),-I66,0))</f>
        <v>14737.7</v>
      </c>
      <c r="R66" s="153" t="e">
        <f t="shared" si="0"/>
        <v>#N/A</v>
      </c>
      <c r="S66" s="150" t="e">
        <f t="shared" si="1"/>
        <v>#N/A</v>
      </c>
      <c r="T66" s="150" t="e">
        <f t="shared" si="2"/>
        <v>#N/A</v>
      </c>
      <c r="U66" s="150" t="e">
        <f t="shared" si="3"/>
        <v>#N/A</v>
      </c>
      <c r="V66" s="154" t="e">
        <f>VLOOKUP(E66,'PC Receitas'!$O$4:$P$14,2,FALSE)</f>
        <v>#N/A</v>
      </c>
    </row>
    <row r="67" spans="3:22" ht="19.5" customHeight="1" thickTop="1" thickBot="1" x14ac:dyDescent="0.3">
      <c r="C67" s="58"/>
      <c r="D67" s="58" t="str">
        <f>IF(C67&lt;&gt;"",TEXT(C67,"00")&amp;"/07/"&amp;'Configurações Básicas'!$P$5,"")</f>
        <v/>
      </c>
      <c r="E67" s="58"/>
      <c r="F67" s="28"/>
      <c r="G67" s="28"/>
      <c r="H67" s="28"/>
      <c r="I67" s="167"/>
      <c r="J67" s="192"/>
      <c r="K67" s="168"/>
      <c r="L67" s="192"/>
      <c r="M67" s="56">
        <f>M66+IF(AND(K67="Pago",OR(E67='PC Receitas'!$O$4,E67='PC Receitas'!$O$5,E67='PC Receitas'!$O$6)),I67,IF(AND(K67="Pago",OR(E67='PC Receitas'!$O$7,E67='PC Receitas'!$O$8,E67='PC Receitas'!$O$9,E67='PC Receitas'!$O$10,E67='PC Receitas'!$O$11,E67='PC Receitas'!$O$12,E67='PC Receitas'!$O$13,E67='PC Receitas'!$O$14)),-I67,0))</f>
        <v>14737.7</v>
      </c>
      <c r="R67" s="153" t="e">
        <f t="shared" si="0"/>
        <v>#N/A</v>
      </c>
      <c r="S67" s="150" t="e">
        <f t="shared" si="1"/>
        <v>#N/A</v>
      </c>
      <c r="T67" s="150" t="e">
        <f t="shared" si="2"/>
        <v>#N/A</v>
      </c>
      <c r="U67" s="150" t="e">
        <f t="shared" si="3"/>
        <v>#N/A</v>
      </c>
      <c r="V67" s="154" t="e">
        <f>VLOOKUP(E67,'PC Receitas'!$O$4:$P$14,2,FALSE)</f>
        <v>#N/A</v>
      </c>
    </row>
    <row r="68" spans="3:22" ht="19.5" customHeight="1" thickTop="1" thickBot="1" x14ac:dyDescent="0.3">
      <c r="C68" s="58"/>
      <c r="D68" s="58" t="str">
        <f>IF(C68&lt;&gt;"",TEXT(C68,"00")&amp;"/07/"&amp;'Configurações Básicas'!$P$5,"")</f>
        <v/>
      </c>
      <c r="E68" s="58"/>
      <c r="F68" s="28"/>
      <c r="G68" s="58"/>
      <c r="H68" s="58"/>
      <c r="I68" s="167"/>
      <c r="J68" s="192"/>
      <c r="K68" s="168"/>
      <c r="L68" s="192"/>
      <c r="M68" s="56">
        <f>M67+IF(AND(K68="Pago",OR(E68='PC Receitas'!$O$4,E68='PC Receitas'!$O$5,E68='PC Receitas'!$O$6)),I68,IF(AND(K68="Pago",OR(E68='PC Receitas'!$O$7,E68='PC Receitas'!$O$8,E68='PC Receitas'!$O$9,E68='PC Receitas'!$O$10,E68='PC Receitas'!$O$11,E68='PC Receitas'!$O$12,E68='PC Receitas'!$O$13,E68='PC Receitas'!$O$14)),-I68,0))</f>
        <v>14737.7</v>
      </c>
      <c r="R68" s="153" t="e">
        <f t="shared" si="0"/>
        <v>#N/A</v>
      </c>
      <c r="S68" s="150" t="e">
        <f t="shared" si="1"/>
        <v>#N/A</v>
      </c>
      <c r="T68" s="150" t="e">
        <f t="shared" si="2"/>
        <v>#N/A</v>
      </c>
      <c r="U68" s="150" t="e">
        <f t="shared" si="3"/>
        <v>#N/A</v>
      </c>
      <c r="V68" s="154" t="e">
        <f>VLOOKUP(E68,'PC Receitas'!$O$4:$P$14,2,FALSE)</f>
        <v>#N/A</v>
      </c>
    </row>
    <row r="69" spans="3:22" ht="19.5" customHeight="1" thickTop="1" thickBot="1" x14ac:dyDescent="0.3">
      <c r="C69" s="58"/>
      <c r="D69" s="58" t="str">
        <f>IF(C69&lt;&gt;"",TEXT(C69,"00")&amp;"/07/"&amp;'Configurações Básicas'!$P$5,"")</f>
        <v/>
      </c>
      <c r="E69" s="58"/>
      <c r="F69" s="28"/>
      <c r="G69" s="28"/>
      <c r="H69" s="28"/>
      <c r="I69" s="167"/>
      <c r="J69" s="192"/>
      <c r="K69" s="168"/>
      <c r="L69" s="192"/>
      <c r="M69" s="56">
        <f>M68+IF(AND(K69="Pago",OR(E69='PC Receitas'!$O$4,E69='PC Receitas'!$O$5,E69='PC Receitas'!$O$6)),I69,IF(AND(K69="Pago",OR(E69='PC Receitas'!$O$7,E69='PC Receitas'!$O$8,E69='PC Receitas'!$O$9,E69='PC Receitas'!$O$10,E69='PC Receitas'!$O$11,E69='PC Receitas'!$O$12,E69='PC Receitas'!$O$13,E69='PC Receitas'!$O$14)),-I69,0))</f>
        <v>14737.7</v>
      </c>
      <c r="R69" s="153" t="e">
        <f t="shared" si="0"/>
        <v>#N/A</v>
      </c>
      <c r="S69" s="150" t="e">
        <f t="shared" si="1"/>
        <v>#N/A</v>
      </c>
      <c r="T69" s="150" t="e">
        <f t="shared" si="2"/>
        <v>#N/A</v>
      </c>
      <c r="U69" s="150" t="e">
        <f t="shared" si="3"/>
        <v>#N/A</v>
      </c>
      <c r="V69" s="154" t="e">
        <f>VLOOKUP(E69,'PC Receitas'!$O$4:$P$14,2,FALSE)</f>
        <v>#N/A</v>
      </c>
    </row>
    <row r="70" spans="3:22" ht="19.5" customHeight="1" thickTop="1" thickBot="1" x14ac:dyDescent="0.3">
      <c r="C70" s="58"/>
      <c r="D70" s="58" t="str">
        <f>IF(C70&lt;&gt;"",TEXT(C70,"00")&amp;"/07/"&amp;'Configurações Básicas'!$P$5,"")</f>
        <v/>
      </c>
      <c r="E70" s="58"/>
      <c r="F70" s="28"/>
      <c r="G70" s="28"/>
      <c r="H70" s="28"/>
      <c r="I70" s="167"/>
      <c r="J70" s="192"/>
      <c r="K70" s="168"/>
      <c r="L70" s="192"/>
      <c r="M70" s="56">
        <f>M69+IF(AND(K70="Pago",OR(E70='PC Receitas'!$O$4,E70='PC Receitas'!$O$5,E70='PC Receitas'!$O$6)),I70,IF(AND(K70="Pago",OR(E70='PC Receitas'!$O$7,E70='PC Receitas'!$O$8,E70='PC Receitas'!$O$9,E70='PC Receitas'!$O$10,E70='PC Receitas'!$O$11,E70='PC Receitas'!$O$12,E70='PC Receitas'!$O$13,E70='PC Receitas'!$O$14)),-I70,0))</f>
        <v>14737.7</v>
      </c>
      <c r="R70" s="153" t="e">
        <f t="shared" ref="R70:R133" si="4">IF(V70="Despesas_com_RH","Despesa",IF(V70="Despesas_Operacionais","Despesa",IF(V70="Despesas_com_Marketing","Despesa",IF(V70="Impostos","Despesa",IF(V70="Investimentos","Despesa","")))))</f>
        <v>#N/A</v>
      </c>
      <c r="S70" s="150" t="e">
        <f t="shared" ref="S70:S133" si="5">IF(V70="Despesas_com_Produtos","Despesa",IF(V70="Despesas_com_Serviços","Despesa",IF(V70="Despesas_Não_Operacionais","Despesa","")))</f>
        <v>#N/A</v>
      </c>
      <c r="T70" s="150" t="e">
        <f t="shared" ref="T70:T133" si="6">IF(V70="Receitas_com_Produtos","Receita",IF(V70="Receitas_com_Serviços","Receita",IF(V70="Receitas_Não_Operacionais","Receita","")))</f>
        <v>#N/A</v>
      </c>
      <c r="U70" s="150" t="e">
        <f t="shared" ref="U70:U133" si="7">IF(R70&lt;&gt;"",R70,IF(S70&lt;&gt;"",S70,IF(T70&lt;&gt;"",T70,"")))</f>
        <v>#N/A</v>
      </c>
      <c r="V70" s="154" t="e">
        <f>VLOOKUP(E70,'PC Receitas'!$O$4:$P$14,2,FALSE)</f>
        <v>#N/A</v>
      </c>
    </row>
    <row r="71" spans="3:22" ht="19.5" customHeight="1" thickTop="1" thickBot="1" x14ac:dyDescent="0.3">
      <c r="C71" s="58"/>
      <c r="D71" s="58" t="str">
        <f>IF(C71&lt;&gt;"",TEXT(C71,"00")&amp;"/07/"&amp;'Configurações Básicas'!$P$5,"")</f>
        <v/>
      </c>
      <c r="E71" s="58"/>
      <c r="F71" s="28"/>
      <c r="G71" s="28"/>
      <c r="H71" s="28"/>
      <c r="I71" s="167"/>
      <c r="J71" s="192"/>
      <c r="K71" s="168"/>
      <c r="L71" s="192"/>
      <c r="M71" s="56">
        <f>M70+IF(AND(K71="Pago",OR(E71='PC Receitas'!$O$4,E71='PC Receitas'!$O$5,E71='PC Receitas'!$O$6)),I71,IF(AND(K71="Pago",OR(E71='PC Receitas'!$O$7,E71='PC Receitas'!$O$8,E71='PC Receitas'!$O$9,E71='PC Receitas'!$O$10,E71='PC Receitas'!$O$11,E71='PC Receitas'!$O$12,E71='PC Receitas'!$O$13,E71='PC Receitas'!$O$14)),-I71,0))</f>
        <v>14737.7</v>
      </c>
      <c r="R71" s="153" t="e">
        <f t="shared" si="4"/>
        <v>#N/A</v>
      </c>
      <c r="S71" s="150" t="e">
        <f t="shared" si="5"/>
        <v>#N/A</v>
      </c>
      <c r="T71" s="150" t="e">
        <f t="shared" si="6"/>
        <v>#N/A</v>
      </c>
      <c r="U71" s="150" t="e">
        <f t="shared" si="7"/>
        <v>#N/A</v>
      </c>
      <c r="V71" s="154" t="e">
        <f>VLOOKUP(E71,'PC Receitas'!$O$4:$P$14,2,FALSE)</f>
        <v>#N/A</v>
      </c>
    </row>
    <row r="72" spans="3:22" ht="19.5" customHeight="1" thickTop="1" thickBot="1" x14ac:dyDescent="0.3">
      <c r="C72" s="58"/>
      <c r="D72" s="58" t="str">
        <f>IF(C72&lt;&gt;"",TEXT(C72,"00")&amp;"/07/"&amp;'Configurações Básicas'!$P$5,"")</f>
        <v/>
      </c>
      <c r="E72" s="58"/>
      <c r="F72" s="28"/>
      <c r="G72" s="58"/>
      <c r="H72" s="58"/>
      <c r="I72" s="167"/>
      <c r="J72" s="192"/>
      <c r="K72" s="168"/>
      <c r="L72" s="192"/>
      <c r="M72" s="56">
        <f>M71+IF(AND(K72="Pago",OR(E72='PC Receitas'!$O$4,E72='PC Receitas'!$O$5,E72='PC Receitas'!$O$6)),I72,IF(AND(K72="Pago",OR(E72='PC Receitas'!$O$7,E72='PC Receitas'!$O$8,E72='PC Receitas'!$O$9,E72='PC Receitas'!$O$10,E72='PC Receitas'!$O$11,E72='PC Receitas'!$O$12,E72='PC Receitas'!$O$13,E72='PC Receitas'!$O$14)),-I72,0))</f>
        <v>14737.7</v>
      </c>
      <c r="R72" s="153" t="e">
        <f t="shared" si="4"/>
        <v>#N/A</v>
      </c>
      <c r="S72" s="150" t="e">
        <f t="shared" si="5"/>
        <v>#N/A</v>
      </c>
      <c r="T72" s="150" t="e">
        <f t="shared" si="6"/>
        <v>#N/A</v>
      </c>
      <c r="U72" s="150" t="e">
        <f t="shared" si="7"/>
        <v>#N/A</v>
      </c>
      <c r="V72" s="154" t="e">
        <f>VLOOKUP(E72,'PC Receitas'!$O$4:$P$14,2,FALSE)</f>
        <v>#N/A</v>
      </c>
    </row>
    <row r="73" spans="3:22" ht="19.5" customHeight="1" thickTop="1" thickBot="1" x14ac:dyDescent="0.3">
      <c r="C73" s="58"/>
      <c r="D73" s="58" t="str">
        <f>IF(C73&lt;&gt;"",TEXT(C73,"00")&amp;"/07/"&amp;'Configurações Básicas'!$P$5,"")</f>
        <v/>
      </c>
      <c r="E73" s="58"/>
      <c r="F73" s="28"/>
      <c r="G73" s="58"/>
      <c r="H73" s="58"/>
      <c r="I73" s="167"/>
      <c r="J73" s="192"/>
      <c r="K73" s="168"/>
      <c r="L73" s="192"/>
      <c r="M73" s="56">
        <f>M72+IF(AND(K73="Pago",OR(E73='PC Receitas'!$O$4,E73='PC Receitas'!$O$5,E73='PC Receitas'!$O$6)),I73,IF(AND(K73="Pago",OR(E73='PC Receitas'!$O$7,E73='PC Receitas'!$O$8,E73='PC Receitas'!$O$9,E73='PC Receitas'!$O$10,E73='PC Receitas'!$O$11,E73='PC Receitas'!$O$12,E73='PC Receitas'!$O$13,E73='PC Receitas'!$O$14)),-I73,0))</f>
        <v>14737.7</v>
      </c>
      <c r="R73" s="153" t="e">
        <f t="shared" si="4"/>
        <v>#N/A</v>
      </c>
      <c r="S73" s="150" t="e">
        <f t="shared" si="5"/>
        <v>#N/A</v>
      </c>
      <c r="T73" s="150" t="e">
        <f t="shared" si="6"/>
        <v>#N/A</v>
      </c>
      <c r="U73" s="150" t="e">
        <f t="shared" si="7"/>
        <v>#N/A</v>
      </c>
      <c r="V73" s="154" t="e">
        <f>VLOOKUP(E73,'PC Receitas'!$O$4:$P$14,2,FALSE)</f>
        <v>#N/A</v>
      </c>
    </row>
    <row r="74" spans="3:22" ht="19.5" customHeight="1" thickTop="1" thickBot="1" x14ac:dyDescent="0.3">
      <c r="C74" s="58"/>
      <c r="D74" s="58" t="str">
        <f>IF(C74&lt;&gt;"",TEXT(C74,"00")&amp;"/07/"&amp;'Configurações Básicas'!$P$5,"")</f>
        <v/>
      </c>
      <c r="E74" s="58"/>
      <c r="F74" s="28"/>
      <c r="G74" s="28"/>
      <c r="H74" s="28"/>
      <c r="I74" s="167"/>
      <c r="J74" s="192"/>
      <c r="K74" s="168"/>
      <c r="L74" s="192"/>
      <c r="M74" s="56">
        <f>M73+IF(AND(K74="Pago",OR(E74='PC Receitas'!$O$4,E74='PC Receitas'!$O$5,E74='PC Receitas'!$O$6)),I74,IF(AND(K74="Pago",OR(E74='PC Receitas'!$O$7,E74='PC Receitas'!$O$8,E74='PC Receitas'!$O$9,E74='PC Receitas'!$O$10,E74='PC Receitas'!$O$11,E74='PC Receitas'!$O$12,E74='PC Receitas'!$O$13,E74='PC Receitas'!$O$14)),-I74,0))</f>
        <v>14737.7</v>
      </c>
      <c r="R74" s="153" t="e">
        <f t="shared" si="4"/>
        <v>#N/A</v>
      </c>
      <c r="S74" s="150" t="e">
        <f t="shared" si="5"/>
        <v>#N/A</v>
      </c>
      <c r="T74" s="150" t="e">
        <f t="shared" si="6"/>
        <v>#N/A</v>
      </c>
      <c r="U74" s="150" t="e">
        <f t="shared" si="7"/>
        <v>#N/A</v>
      </c>
      <c r="V74" s="154" t="e">
        <f>VLOOKUP(E74,'PC Receitas'!$O$4:$P$14,2,FALSE)</f>
        <v>#N/A</v>
      </c>
    </row>
    <row r="75" spans="3:22" ht="19.5" customHeight="1" thickTop="1" thickBot="1" x14ac:dyDescent="0.3">
      <c r="C75" s="58"/>
      <c r="D75" s="58" t="str">
        <f>IF(C75&lt;&gt;"",TEXT(C75,"00")&amp;"/07/"&amp;'Configurações Básicas'!$P$5,"")</f>
        <v/>
      </c>
      <c r="E75" s="58"/>
      <c r="F75" s="28"/>
      <c r="G75" s="58"/>
      <c r="H75" s="58"/>
      <c r="I75" s="167"/>
      <c r="J75" s="192"/>
      <c r="K75" s="168"/>
      <c r="L75" s="192"/>
      <c r="M75" s="56">
        <f>M74+IF(AND(K75="Pago",OR(E75='PC Receitas'!$O$4,E75='PC Receitas'!$O$5,E75='PC Receitas'!$O$6)),I75,IF(AND(K75="Pago",OR(E75='PC Receitas'!$O$7,E75='PC Receitas'!$O$8,E75='PC Receitas'!$O$9,E75='PC Receitas'!$O$10,E75='PC Receitas'!$O$11,E75='PC Receitas'!$O$12,E75='PC Receitas'!$O$13,E75='PC Receitas'!$O$14)),-I75,0))</f>
        <v>14737.7</v>
      </c>
      <c r="R75" s="153" t="e">
        <f t="shared" si="4"/>
        <v>#N/A</v>
      </c>
      <c r="S75" s="150" t="e">
        <f t="shared" si="5"/>
        <v>#N/A</v>
      </c>
      <c r="T75" s="150" t="e">
        <f t="shared" si="6"/>
        <v>#N/A</v>
      </c>
      <c r="U75" s="150" t="e">
        <f t="shared" si="7"/>
        <v>#N/A</v>
      </c>
      <c r="V75" s="154" t="e">
        <f>VLOOKUP(E75,'PC Receitas'!$O$4:$P$14,2,FALSE)</f>
        <v>#N/A</v>
      </c>
    </row>
    <row r="76" spans="3:22" ht="19.5" customHeight="1" thickTop="1" thickBot="1" x14ac:dyDescent="0.3">
      <c r="C76" s="58"/>
      <c r="D76" s="58" t="str">
        <f>IF(C76&lt;&gt;"",TEXT(C76,"00")&amp;"/07/"&amp;'Configurações Básicas'!$P$5,"")</f>
        <v/>
      </c>
      <c r="E76" s="58"/>
      <c r="F76" s="28"/>
      <c r="G76" s="58"/>
      <c r="H76" s="58"/>
      <c r="I76" s="167"/>
      <c r="J76" s="192"/>
      <c r="K76" s="168"/>
      <c r="L76" s="192"/>
      <c r="M76" s="56">
        <f>M75+IF(AND(K76="Pago",OR(E76='PC Receitas'!$O$4,E76='PC Receitas'!$O$5,E76='PC Receitas'!$O$6)),I76,IF(AND(K76="Pago",OR(E76='PC Receitas'!$O$7,E76='PC Receitas'!$O$8,E76='PC Receitas'!$O$9,E76='PC Receitas'!$O$10,E76='PC Receitas'!$O$11,E76='PC Receitas'!$O$12,E76='PC Receitas'!$O$13,E76='PC Receitas'!$O$14)),-I76,0))</f>
        <v>14737.7</v>
      </c>
      <c r="R76" s="153" t="e">
        <f t="shared" si="4"/>
        <v>#N/A</v>
      </c>
      <c r="S76" s="150" t="e">
        <f t="shared" si="5"/>
        <v>#N/A</v>
      </c>
      <c r="T76" s="150" t="e">
        <f t="shared" si="6"/>
        <v>#N/A</v>
      </c>
      <c r="U76" s="150" t="e">
        <f t="shared" si="7"/>
        <v>#N/A</v>
      </c>
      <c r="V76" s="154" t="e">
        <f>VLOOKUP(E76,'PC Receitas'!$O$4:$P$14,2,FALSE)</f>
        <v>#N/A</v>
      </c>
    </row>
    <row r="77" spans="3:22" ht="19.5" customHeight="1" thickTop="1" thickBot="1" x14ac:dyDescent="0.3">
      <c r="C77" s="58"/>
      <c r="D77" s="58" t="str">
        <f>IF(C77&lt;&gt;"",TEXT(C77,"00")&amp;"/07/"&amp;'Configurações Básicas'!$P$5,"")</f>
        <v/>
      </c>
      <c r="E77" s="58"/>
      <c r="F77" s="28"/>
      <c r="G77" s="28"/>
      <c r="H77" s="28"/>
      <c r="I77" s="167"/>
      <c r="J77" s="192"/>
      <c r="K77" s="168"/>
      <c r="L77" s="192"/>
      <c r="M77" s="56">
        <f>M76+IF(AND(K77="Pago",OR(E77='PC Receitas'!$O$4,E77='PC Receitas'!$O$5,E77='PC Receitas'!$O$6)),I77,IF(AND(K77="Pago",OR(E77='PC Receitas'!$O$7,E77='PC Receitas'!$O$8,E77='PC Receitas'!$O$9,E77='PC Receitas'!$O$10,E77='PC Receitas'!$O$11,E77='PC Receitas'!$O$12,E77='PC Receitas'!$O$13,E77='PC Receitas'!$O$14)),-I77,0))</f>
        <v>14737.7</v>
      </c>
      <c r="R77" s="153" t="e">
        <f t="shared" si="4"/>
        <v>#N/A</v>
      </c>
      <c r="S77" s="150" t="e">
        <f t="shared" si="5"/>
        <v>#N/A</v>
      </c>
      <c r="T77" s="150" t="e">
        <f t="shared" si="6"/>
        <v>#N/A</v>
      </c>
      <c r="U77" s="150" t="e">
        <f t="shared" si="7"/>
        <v>#N/A</v>
      </c>
      <c r="V77" s="154" t="e">
        <f>VLOOKUP(E77,'PC Receitas'!$O$4:$P$14,2,FALSE)</f>
        <v>#N/A</v>
      </c>
    </row>
    <row r="78" spans="3:22" ht="19.5" customHeight="1" thickTop="1" thickBot="1" x14ac:dyDescent="0.3">
      <c r="C78" s="58"/>
      <c r="D78" s="58" t="str">
        <f>IF(C78&lt;&gt;"",TEXT(C78,"00")&amp;"/07/"&amp;'Configurações Básicas'!$P$5,"")</f>
        <v/>
      </c>
      <c r="E78" s="58"/>
      <c r="F78" s="28"/>
      <c r="G78" s="28"/>
      <c r="H78" s="28"/>
      <c r="I78" s="167"/>
      <c r="J78" s="192"/>
      <c r="K78" s="168"/>
      <c r="L78" s="192"/>
      <c r="M78" s="56">
        <f>M77+IF(AND(K78="Pago",OR(E78='PC Receitas'!$O$4,E78='PC Receitas'!$O$5,E78='PC Receitas'!$O$6)),I78,IF(AND(K78="Pago",OR(E78='PC Receitas'!$O$7,E78='PC Receitas'!$O$8,E78='PC Receitas'!$O$9,E78='PC Receitas'!$O$10,E78='PC Receitas'!$O$11,E78='PC Receitas'!$O$12,E78='PC Receitas'!$O$13,E78='PC Receitas'!$O$14)),-I78,0))</f>
        <v>14737.7</v>
      </c>
      <c r="R78" s="153" t="e">
        <f t="shared" si="4"/>
        <v>#N/A</v>
      </c>
      <c r="S78" s="150" t="e">
        <f t="shared" si="5"/>
        <v>#N/A</v>
      </c>
      <c r="T78" s="150" t="e">
        <f t="shared" si="6"/>
        <v>#N/A</v>
      </c>
      <c r="U78" s="150" t="e">
        <f t="shared" si="7"/>
        <v>#N/A</v>
      </c>
      <c r="V78" s="154" t="e">
        <f>VLOOKUP(E78,'PC Receitas'!$O$4:$P$14,2,FALSE)</f>
        <v>#N/A</v>
      </c>
    </row>
    <row r="79" spans="3:22" ht="19.5" customHeight="1" thickTop="1" thickBot="1" x14ac:dyDescent="0.3">
      <c r="C79" s="58"/>
      <c r="D79" s="58" t="str">
        <f>IF(C79&lt;&gt;"",TEXT(C79,"00")&amp;"/07/"&amp;'Configurações Básicas'!$P$5,"")</f>
        <v/>
      </c>
      <c r="E79" s="58"/>
      <c r="F79" s="28"/>
      <c r="G79" s="58"/>
      <c r="H79" s="58"/>
      <c r="I79" s="167"/>
      <c r="J79" s="192"/>
      <c r="K79" s="168"/>
      <c r="L79" s="192"/>
      <c r="M79" s="56">
        <f>M78+IF(AND(K79="Pago",OR(E79='PC Receitas'!$O$4,E79='PC Receitas'!$O$5,E79='PC Receitas'!$O$6)),I79,IF(AND(K79="Pago",OR(E79='PC Receitas'!$O$7,E79='PC Receitas'!$O$8,E79='PC Receitas'!$O$9,E79='PC Receitas'!$O$10,E79='PC Receitas'!$O$11,E79='PC Receitas'!$O$12,E79='PC Receitas'!$O$13,E79='PC Receitas'!$O$14)),-I79,0))</f>
        <v>14737.7</v>
      </c>
      <c r="R79" s="153" t="e">
        <f t="shared" si="4"/>
        <v>#N/A</v>
      </c>
      <c r="S79" s="150" t="e">
        <f t="shared" si="5"/>
        <v>#N/A</v>
      </c>
      <c r="T79" s="150" t="e">
        <f t="shared" si="6"/>
        <v>#N/A</v>
      </c>
      <c r="U79" s="150" t="e">
        <f t="shared" si="7"/>
        <v>#N/A</v>
      </c>
      <c r="V79" s="154" t="e">
        <f>VLOOKUP(E79,'PC Receitas'!$O$4:$P$14,2,FALSE)</f>
        <v>#N/A</v>
      </c>
    </row>
    <row r="80" spans="3:22" ht="19.5" customHeight="1" thickTop="1" thickBot="1" x14ac:dyDescent="0.3">
      <c r="C80" s="58"/>
      <c r="D80" s="58" t="str">
        <f>IF(C80&lt;&gt;"",TEXT(C80,"00")&amp;"/07/"&amp;'Configurações Básicas'!$P$5,"")</f>
        <v/>
      </c>
      <c r="E80" s="58"/>
      <c r="F80" s="28"/>
      <c r="G80" s="58"/>
      <c r="H80" s="58"/>
      <c r="I80" s="167"/>
      <c r="J80" s="192"/>
      <c r="K80" s="168"/>
      <c r="L80" s="192"/>
      <c r="M80" s="56">
        <f>M79+IF(AND(K80="Pago",OR(E80='PC Receitas'!$O$4,E80='PC Receitas'!$O$5,E80='PC Receitas'!$O$6)),I80,IF(AND(K80="Pago",OR(E80='PC Receitas'!$O$7,E80='PC Receitas'!$O$8,E80='PC Receitas'!$O$9,E80='PC Receitas'!$O$10,E80='PC Receitas'!$O$11,E80='PC Receitas'!$O$12,E80='PC Receitas'!$O$13,E80='PC Receitas'!$O$14)),-I80,0))</f>
        <v>14737.7</v>
      </c>
      <c r="R80" s="153" t="e">
        <f t="shared" si="4"/>
        <v>#N/A</v>
      </c>
      <c r="S80" s="150" t="e">
        <f t="shared" si="5"/>
        <v>#N/A</v>
      </c>
      <c r="T80" s="150" t="e">
        <f t="shared" si="6"/>
        <v>#N/A</v>
      </c>
      <c r="U80" s="150" t="e">
        <f t="shared" si="7"/>
        <v>#N/A</v>
      </c>
      <c r="V80" s="154" t="e">
        <f>VLOOKUP(E80,'PC Receitas'!$O$4:$P$14,2,FALSE)</f>
        <v>#N/A</v>
      </c>
    </row>
    <row r="81" spans="3:22" ht="19.5" customHeight="1" thickTop="1" thickBot="1" x14ac:dyDescent="0.3">
      <c r="C81" s="58"/>
      <c r="D81" s="58" t="str">
        <f>IF(C81&lt;&gt;"",TEXT(C81,"00")&amp;"/07/"&amp;'Configurações Básicas'!$P$5,"")</f>
        <v/>
      </c>
      <c r="E81" s="58"/>
      <c r="F81" s="28"/>
      <c r="G81" s="58"/>
      <c r="H81" s="58"/>
      <c r="I81" s="167"/>
      <c r="J81" s="192"/>
      <c r="K81" s="168"/>
      <c r="L81" s="192"/>
      <c r="M81" s="56">
        <f>M80+IF(AND(K81="Pago",OR(E81='PC Receitas'!$O$4,E81='PC Receitas'!$O$5,E81='PC Receitas'!$O$6)),I81,IF(AND(K81="Pago",OR(E81='PC Receitas'!$O$7,E81='PC Receitas'!$O$8,E81='PC Receitas'!$O$9,E81='PC Receitas'!$O$10,E81='PC Receitas'!$O$11,E81='PC Receitas'!$O$12,E81='PC Receitas'!$O$13,E81='PC Receitas'!$O$14)),-I81,0))</f>
        <v>14737.7</v>
      </c>
      <c r="R81" s="153" t="e">
        <f t="shared" si="4"/>
        <v>#N/A</v>
      </c>
      <c r="S81" s="150" t="e">
        <f t="shared" si="5"/>
        <v>#N/A</v>
      </c>
      <c r="T81" s="150" t="e">
        <f t="shared" si="6"/>
        <v>#N/A</v>
      </c>
      <c r="U81" s="150" t="e">
        <f t="shared" si="7"/>
        <v>#N/A</v>
      </c>
      <c r="V81" s="154" t="e">
        <f>VLOOKUP(E81,'PC Receitas'!$O$4:$P$14,2,FALSE)</f>
        <v>#N/A</v>
      </c>
    </row>
    <row r="82" spans="3:22" ht="19.5" customHeight="1" thickTop="1" thickBot="1" x14ac:dyDescent="0.3">
      <c r="C82" s="58"/>
      <c r="D82" s="58" t="str">
        <f>IF(C82&lt;&gt;"",TEXT(C82,"00")&amp;"/07/"&amp;'Configurações Básicas'!$P$5,"")</f>
        <v/>
      </c>
      <c r="E82" s="58"/>
      <c r="F82" s="28"/>
      <c r="G82" s="28"/>
      <c r="H82" s="28"/>
      <c r="I82" s="167"/>
      <c r="J82" s="192"/>
      <c r="K82" s="168"/>
      <c r="L82" s="192"/>
      <c r="M82" s="56">
        <f>M81+IF(AND(K82="Pago",OR(E82='PC Receitas'!$O$4,E82='PC Receitas'!$O$5,E82='PC Receitas'!$O$6)),I82,IF(AND(K82="Pago",OR(E82='PC Receitas'!$O$7,E82='PC Receitas'!$O$8,E82='PC Receitas'!$O$9,E82='PC Receitas'!$O$10,E82='PC Receitas'!$O$11,E82='PC Receitas'!$O$12,E82='PC Receitas'!$O$13,E82='PC Receitas'!$O$14)),-I82,0))</f>
        <v>14737.7</v>
      </c>
      <c r="R82" s="153" t="e">
        <f t="shared" si="4"/>
        <v>#N/A</v>
      </c>
      <c r="S82" s="150" t="e">
        <f t="shared" si="5"/>
        <v>#N/A</v>
      </c>
      <c r="T82" s="150" t="e">
        <f t="shared" si="6"/>
        <v>#N/A</v>
      </c>
      <c r="U82" s="150" t="e">
        <f t="shared" si="7"/>
        <v>#N/A</v>
      </c>
      <c r="V82" s="154" t="e">
        <f>VLOOKUP(E82,'PC Receitas'!$O$4:$P$14,2,FALSE)</f>
        <v>#N/A</v>
      </c>
    </row>
    <row r="83" spans="3:22" ht="19.5" customHeight="1" thickTop="1" thickBot="1" x14ac:dyDescent="0.3">
      <c r="C83" s="58"/>
      <c r="D83" s="58" t="str">
        <f>IF(C83&lt;&gt;"",TEXT(C83,"00")&amp;"/07/"&amp;'Configurações Básicas'!$P$5,"")</f>
        <v/>
      </c>
      <c r="E83" s="58"/>
      <c r="F83" s="58"/>
      <c r="G83" s="58"/>
      <c r="H83" s="58"/>
      <c r="I83" s="59"/>
      <c r="J83" s="193"/>
      <c r="K83" s="168"/>
      <c r="L83" s="192"/>
      <c r="M83" s="56">
        <f>M82+IF(AND(K83="Pago",OR(E83='PC Receitas'!$O$4,E83='PC Receitas'!$O$5,E83='PC Receitas'!$O$6)),I83,IF(AND(K83="Pago",OR(E83='PC Receitas'!$O$7,E83='PC Receitas'!$O$8,E83='PC Receitas'!$O$9,E83='PC Receitas'!$O$10,E83='PC Receitas'!$O$11,E83='PC Receitas'!$O$12,E83='PC Receitas'!$O$13,E83='PC Receitas'!$O$14)),-I83,0))</f>
        <v>14737.7</v>
      </c>
      <c r="R83" s="153" t="e">
        <f t="shared" si="4"/>
        <v>#N/A</v>
      </c>
      <c r="S83" s="150" t="e">
        <f t="shared" si="5"/>
        <v>#N/A</v>
      </c>
      <c r="T83" s="150" t="e">
        <f t="shared" si="6"/>
        <v>#N/A</v>
      </c>
      <c r="U83" s="150" t="e">
        <f t="shared" si="7"/>
        <v>#N/A</v>
      </c>
      <c r="V83" s="154" t="e">
        <f>VLOOKUP(E83,'PC Receitas'!$O$4:$P$14,2,FALSE)</f>
        <v>#N/A</v>
      </c>
    </row>
    <row r="84" spans="3:22" ht="19.5" customHeight="1" thickTop="1" thickBot="1" x14ac:dyDescent="0.3">
      <c r="C84" s="58"/>
      <c r="D84" s="58" t="str">
        <f>IF(C84&lt;&gt;"",TEXT(C84,"00")&amp;"/07/"&amp;'Configurações Básicas'!$P$5,"")</f>
        <v/>
      </c>
      <c r="E84" s="58"/>
      <c r="F84" s="58"/>
      <c r="G84" s="58"/>
      <c r="H84" s="58"/>
      <c r="I84" s="59"/>
      <c r="J84" s="193"/>
      <c r="K84" s="168"/>
      <c r="L84" s="192"/>
      <c r="M84" s="56">
        <f>M83+IF(AND(K84="Pago",OR(E84='PC Receitas'!$O$4,E84='PC Receitas'!$O$5,E84='PC Receitas'!$O$6)),I84,IF(AND(K84="Pago",OR(E84='PC Receitas'!$O$7,E84='PC Receitas'!$O$8,E84='PC Receitas'!$O$9,E84='PC Receitas'!$O$10,E84='PC Receitas'!$O$11,E84='PC Receitas'!$O$12,E84='PC Receitas'!$O$13,E84='PC Receitas'!$O$14)),-I84,0))</f>
        <v>14737.7</v>
      </c>
      <c r="R84" s="153" t="e">
        <f t="shared" si="4"/>
        <v>#N/A</v>
      </c>
      <c r="S84" s="150" t="e">
        <f t="shared" si="5"/>
        <v>#N/A</v>
      </c>
      <c r="T84" s="150" t="e">
        <f t="shared" si="6"/>
        <v>#N/A</v>
      </c>
      <c r="U84" s="150" t="e">
        <f t="shared" si="7"/>
        <v>#N/A</v>
      </c>
      <c r="V84" s="154" t="e">
        <f>VLOOKUP(E84,'PC Receitas'!$O$4:$P$14,2,FALSE)</f>
        <v>#N/A</v>
      </c>
    </row>
    <row r="85" spans="3:22" ht="19.5" customHeight="1" thickTop="1" thickBot="1" x14ac:dyDescent="0.3">
      <c r="C85" s="58"/>
      <c r="D85" s="58" t="str">
        <f>IF(C85&lt;&gt;"",TEXT(C85,"00")&amp;"/07/"&amp;'Configurações Básicas'!$P$5,"")</f>
        <v/>
      </c>
      <c r="E85" s="58"/>
      <c r="F85" s="58"/>
      <c r="G85" s="58"/>
      <c r="H85" s="58"/>
      <c r="I85" s="59"/>
      <c r="J85" s="193"/>
      <c r="K85" s="168"/>
      <c r="L85" s="192"/>
      <c r="M85" s="56">
        <f>M84+IF(AND(K85="Pago",OR(E85='PC Receitas'!$O$4,E85='PC Receitas'!$O$5,E85='PC Receitas'!$O$6)),I85,IF(AND(K85="Pago",OR(E85='PC Receitas'!$O$7,E85='PC Receitas'!$O$8,E85='PC Receitas'!$O$9,E85='PC Receitas'!$O$10,E85='PC Receitas'!$O$11,E85='PC Receitas'!$O$12,E85='PC Receitas'!$O$13,E85='PC Receitas'!$O$14)),-I85,0))</f>
        <v>14737.7</v>
      </c>
      <c r="R85" s="153" t="e">
        <f t="shared" si="4"/>
        <v>#N/A</v>
      </c>
      <c r="S85" s="150" t="e">
        <f t="shared" si="5"/>
        <v>#N/A</v>
      </c>
      <c r="T85" s="150" t="e">
        <f t="shared" si="6"/>
        <v>#N/A</v>
      </c>
      <c r="U85" s="150" t="e">
        <f t="shared" si="7"/>
        <v>#N/A</v>
      </c>
      <c r="V85" s="154" t="e">
        <f>VLOOKUP(E85,'PC Receitas'!$O$4:$P$14,2,FALSE)</f>
        <v>#N/A</v>
      </c>
    </row>
    <row r="86" spans="3:22" ht="19.5" customHeight="1" thickTop="1" thickBot="1" x14ac:dyDescent="0.3">
      <c r="C86" s="58"/>
      <c r="D86" s="58" t="str">
        <f>IF(C86&lt;&gt;"",TEXT(C86,"00")&amp;"/07/"&amp;'Configurações Básicas'!$P$5,"")</f>
        <v/>
      </c>
      <c r="E86" s="58"/>
      <c r="F86" s="58"/>
      <c r="G86" s="58"/>
      <c r="H86" s="58"/>
      <c r="I86" s="59"/>
      <c r="J86" s="193"/>
      <c r="K86" s="168"/>
      <c r="L86" s="192"/>
      <c r="M86" s="56">
        <f>M85+IF(AND(K86="Pago",OR(E86='PC Receitas'!$O$4,E86='PC Receitas'!$O$5,E86='PC Receitas'!$O$6)),I86,IF(AND(K86="Pago",OR(E86='PC Receitas'!$O$7,E86='PC Receitas'!$O$8,E86='PC Receitas'!$O$9,E86='PC Receitas'!$O$10,E86='PC Receitas'!$O$11,E86='PC Receitas'!$O$12,E86='PC Receitas'!$O$13,E86='PC Receitas'!$O$14)),-I86,0))</f>
        <v>14737.7</v>
      </c>
      <c r="R86" s="153" t="e">
        <f t="shared" si="4"/>
        <v>#N/A</v>
      </c>
      <c r="S86" s="150" t="e">
        <f t="shared" si="5"/>
        <v>#N/A</v>
      </c>
      <c r="T86" s="150" t="e">
        <f t="shared" si="6"/>
        <v>#N/A</v>
      </c>
      <c r="U86" s="150" t="e">
        <f t="shared" si="7"/>
        <v>#N/A</v>
      </c>
      <c r="V86" s="154" t="e">
        <f>VLOOKUP(E86,'PC Receitas'!$O$4:$P$14,2,FALSE)</f>
        <v>#N/A</v>
      </c>
    </row>
    <row r="87" spans="3:22" ht="19.5" customHeight="1" thickTop="1" thickBot="1" x14ac:dyDescent="0.3">
      <c r="C87" s="58"/>
      <c r="D87" s="58" t="str">
        <f>IF(C87&lt;&gt;"",TEXT(C87,"00")&amp;"/07/"&amp;'Configurações Básicas'!$P$5,"")</f>
        <v/>
      </c>
      <c r="E87" s="58"/>
      <c r="F87" s="58"/>
      <c r="G87" s="58"/>
      <c r="H87" s="58"/>
      <c r="I87" s="59"/>
      <c r="J87" s="193"/>
      <c r="K87" s="168"/>
      <c r="L87" s="192"/>
      <c r="M87" s="56">
        <f>M86+IF(AND(K87="Pago",OR(E87='PC Receitas'!$O$4,E87='PC Receitas'!$O$5,E87='PC Receitas'!$O$6)),I87,IF(AND(K87="Pago",OR(E87='PC Receitas'!$O$7,E87='PC Receitas'!$O$8,E87='PC Receitas'!$O$9,E87='PC Receitas'!$O$10,E87='PC Receitas'!$O$11,E87='PC Receitas'!$O$12,E87='PC Receitas'!$O$13,E87='PC Receitas'!$O$14)),-I87,0))</f>
        <v>14737.7</v>
      </c>
      <c r="R87" s="153" t="e">
        <f t="shared" si="4"/>
        <v>#N/A</v>
      </c>
      <c r="S87" s="150" t="e">
        <f t="shared" si="5"/>
        <v>#N/A</v>
      </c>
      <c r="T87" s="150" t="e">
        <f t="shared" si="6"/>
        <v>#N/A</v>
      </c>
      <c r="U87" s="150" t="e">
        <f t="shared" si="7"/>
        <v>#N/A</v>
      </c>
      <c r="V87" s="154" t="e">
        <f>VLOOKUP(E87,'PC Receitas'!$O$4:$P$14,2,FALSE)</f>
        <v>#N/A</v>
      </c>
    </row>
    <row r="88" spans="3:22" ht="19.5" customHeight="1" thickTop="1" thickBot="1" x14ac:dyDescent="0.3">
      <c r="C88" s="58"/>
      <c r="D88" s="58" t="str">
        <f>IF(C88&lt;&gt;"",TEXT(C88,"00")&amp;"/07/"&amp;'Configurações Básicas'!$P$5,"")</f>
        <v/>
      </c>
      <c r="E88" s="58"/>
      <c r="F88" s="58"/>
      <c r="G88" s="58"/>
      <c r="H88" s="58"/>
      <c r="I88" s="59"/>
      <c r="J88" s="193"/>
      <c r="K88" s="168"/>
      <c r="L88" s="192"/>
      <c r="M88" s="56">
        <f>M87+IF(AND(K88="Pago",OR(E88='PC Receitas'!$O$4,E88='PC Receitas'!$O$5,E88='PC Receitas'!$O$6)),I88,IF(AND(K88="Pago",OR(E88='PC Receitas'!$O$7,E88='PC Receitas'!$O$8,E88='PC Receitas'!$O$9,E88='PC Receitas'!$O$10,E88='PC Receitas'!$O$11,E88='PC Receitas'!$O$12,E88='PC Receitas'!$O$13,E88='PC Receitas'!$O$14)),-I88,0))</f>
        <v>14737.7</v>
      </c>
      <c r="R88" s="153" t="e">
        <f t="shared" si="4"/>
        <v>#N/A</v>
      </c>
      <c r="S88" s="150" t="e">
        <f t="shared" si="5"/>
        <v>#N/A</v>
      </c>
      <c r="T88" s="150" t="e">
        <f t="shared" si="6"/>
        <v>#N/A</v>
      </c>
      <c r="U88" s="150" t="e">
        <f t="shared" si="7"/>
        <v>#N/A</v>
      </c>
      <c r="V88" s="154" t="e">
        <f>VLOOKUP(E88,'PC Receitas'!$O$4:$P$14,2,FALSE)</f>
        <v>#N/A</v>
      </c>
    </row>
    <row r="89" spans="3:22" ht="19.5" customHeight="1" thickTop="1" thickBot="1" x14ac:dyDescent="0.3">
      <c r="C89" s="58"/>
      <c r="D89" s="58" t="str">
        <f>IF(C89&lt;&gt;"",TEXT(C89,"00")&amp;"/07/"&amp;'Configurações Básicas'!$P$5,"")</f>
        <v/>
      </c>
      <c r="E89" s="58"/>
      <c r="F89" s="58"/>
      <c r="G89" s="58"/>
      <c r="H89" s="58"/>
      <c r="I89" s="59"/>
      <c r="J89" s="193"/>
      <c r="K89" s="168"/>
      <c r="L89" s="192"/>
      <c r="M89" s="56">
        <f>M88+IF(AND(K89="Pago",OR(E89='PC Receitas'!$O$4,E89='PC Receitas'!$O$5,E89='PC Receitas'!$O$6)),I89,IF(AND(K89="Pago",OR(E89='PC Receitas'!$O$7,E89='PC Receitas'!$O$8,E89='PC Receitas'!$O$9,E89='PC Receitas'!$O$10,E89='PC Receitas'!$O$11,E89='PC Receitas'!$O$12,E89='PC Receitas'!$O$13,E89='PC Receitas'!$O$14)),-I89,0))</f>
        <v>14737.7</v>
      </c>
      <c r="R89" s="153" t="e">
        <f t="shared" si="4"/>
        <v>#N/A</v>
      </c>
      <c r="S89" s="150" t="e">
        <f t="shared" si="5"/>
        <v>#N/A</v>
      </c>
      <c r="T89" s="150" t="e">
        <f t="shared" si="6"/>
        <v>#N/A</v>
      </c>
      <c r="U89" s="150" t="e">
        <f t="shared" si="7"/>
        <v>#N/A</v>
      </c>
      <c r="V89" s="154" t="e">
        <f>VLOOKUP(E89,'PC Receitas'!$O$4:$P$14,2,FALSE)</f>
        <v>#N/A</v>
      </c>
    </row>
    <row r="90" spans="3:22" ht="19.5" customHeight="1" thickTop="1" thickBot="1" x14ac:dyDescent="0.3">
      <c r="C90" s="58"/>
      <c r="D90" s="58" t="str">
        <f>IF(C90&lt;&gt;"",TEXT(C90,"00")&amp;"/07/"&amp;'Configurações Básicas'!$P$5,"")</f>
        <v/>
      </c>
      <c r="E90" s="58"/>
      <c r="F90" s="58"/>
      <c r="G90" s="58"/>
      <c r="H90" s="58"/>
      <c r="I90" s="59"/>
      <c r="J90" s="193"/>
      <c r="K90" s="168"/>
      <c r="L90" s="192"/>
      <c r="M90" s="56">
        <f>M89+IF(AND(K90="Pago",OR(E90='PC Receitas'!$O$4,E90='PC Receitas'!$O$5,E90='PC Receitas'!$O$6)),I90,IF(AND(K90="Pago",OR(E90='PC Receitas'!$O$7,E90='PC Receitas'!$O$8,E90='PC Receitas'!$O$9,E90='PC Receitas'!$O$10,E90='PC Receitas'!$O$11,E90='PC Receitas'!$O$12,E90='PC Receitas'!$O$13,E90='PC Receitas'!$O$14)),-I90,0))</f>
        <v>14737.7</v>
      </c>
      <c r="R90" s="153" t="e">
        <f t="shared" si="4"/>
        <v>#N/A</v>
      </c>
      <c r="S90" s="150" t="e">
        <f t="shared" si="5"/>
        <v>#N/A</v>
      </c>
      <c r="T90" s="150" t="e">
        <f t="shared" si="6"/>
        <v>#N/A</v>
      </c>
      <c r="U90" s="150" t="e">
        <f t="shared" si="7"/>
        <v>#N/A</v>
      </c>
      <c r="V90" s="154" t="e">
        <f>VLOOKUP(E90,'PC Receitas'!$O$4:$P$14,2,FALSE)</f>
        <v>#N/A</v>
      </c>
    </row>
    <row r="91" spans="3:22" ht="19.5" customHeight="1" thickTop="1" thickBot="1" x14ac:dyDescent="0.3">
      <c r="C91" s="58"/>
      <c r="D91" s="58" t="str">
        <f>IF(C91&lt;&gt;"",TEXT(C91,"00")&amp;"/07/"&amp;'Configurações Básicas'!$P$5,"")</f>
        <v/>
      </c>
      <c r="E91" s="58"/>
      <c r="F91" s="58"/>
      <c r="G91" s="58"/>
      <c r="H91" s="58"/>
      <c r="I91" s="59"/>
      <c r="J91" s="193"/>
      <c r="K91" s="168"/>
      <c r="L91" s="192"/>
      <c r="M91" s="56">
        <f>M90+IF(AND(K91="Pago",OR(E91='PC Receitas'!$O$4,E91='PC Receitas'!$O$5,E91='PC Receitas'!$O$6)),I91,IF(AND(K91="Pago",OR(E91='PC Receitas'!$O$7,E91='PC Receitas'!$O$8,E91='PC Receitas'!$O$9,E91='PC Receitas'!$O$10,E91='PC Receitas'!$O$11,E91='PC Receitas'!$O$12,E91='PC Receitas'!$O$13,E91='PC Receitas'!$O$14)),-I91,0))</f>
        <v>14737.7</v>
      </c>
      <c r="R91" s="153" t="e">
        <f t="shared" si="4"/>
        <v>#N/A</v>
      </c>
      <c r="S91" s="150" t="e">
        <f t="shared" si="5"/>
        <v>#N/A</v>
      </c>
      <c r="T91" s="150" t="e">
        <f t="shared" si="6"/>
        <v>#N/A</v>
      </c>
      <c r="U91" s="150" t="e">
        <f t="shared" si="7"/>
        <v>#N/A</v>
      </c>
      <c r="V91" s="154" t="e">
        <f>VLOOKUP(E91,'PC Receitas'!$O$4:$P$14,2,FALSE)</f>
        <v>#N/A</v>
      </c>
    </row>
    <row r="92" spans="3:22" ht="19.5" customHeight="1" thickTop="1" thickBot="1" x14ac:dyDescent="0.3">
      <c r="C92" s="58"/>
      <c r="D92" s="58" t="str">
        <f>IF(C92&lt;&gt;"",TEXT(C92,"00")&amp;"/07/"&amp;'Configurações Básicas'!$P$5,"")</f>
        <v/>
      </c>
      <c r="E92" s="58"/>
      <c r="F92" s="58"/>
      <c r="G92" s="58"/>
      <c r="H92" s="58"/>
      <c r="I92" s="59"/>
      <c r="J92" s="193"/>
      <c r="K92" s="168"/>
      <c r="L92" s="192"/>
      <c r="M92" s="56">
        <f>M91+IF(AND(K92="Pago",OR(E92='PC Receitas'!$O$4,E92='PC Receitas'!$O$5,E92='PC Receitas'!$O$6)),I92,IF(AND(K92="Pago",OR(E92='PC Receitas'!$O$7,E92='PC Receitas'!$O$8,E92='PC Receitas'!$O$9,E92='PC Receitas'!$O$10,E92='PC Receitas'!$O$11,E92='PC Receitas'!$O$12,E92='PC Receitas'!$O$13,E92='PC Receitas'!$O$14)),-I92,0))</f>
        <v>14737.7</v>
      </c>
      <c r="R92" s="153" t="e">
        <f t="shared" si="4"/>
        <v>#N/A</v>
      </c>
      <c r="S92" s="150" t="e">
        <f t="shared" si="5"/>
        <v>#N/A</v>
      </c>
      <c r="T92" s="150" t="e">
        <f t="shared" si="6"/>
        <v>#N/A</v>
      </c>
      <c r="U92" s="150" t="e">
        <f t="shared" si="7"/>
        <v>#N/A</v>
      </c>
      <c r="V92" s="154" t="e">
        <f>VLOOKUP(E92,'PC Receitas'!$O$4:$P$14,2,FALSE)</f>
        <v>#N/A</v>
      </c>
    </row>
    <row r="93" spans="3:22" ht="19.5" customHeight="1" thickTop="1" thickBot="1" x14ac:dyDescent="0.3">
      <c r="C93" s="58"/>
      <c r="D93" s="58" t="str">
        <f>IF(C93&lt;&gt;"",TEXT(C93,"00")&amp;"/07/"&amp;'Configurações Básicas'!$P$5,"")</f>
        <v/>
      </c>
      <c r="E93" s="58"/>
      <c r="F93" s="58"/>
      <c r="G93" s="58"/>
      <c r="H93" s="58"/>
      <c r="I93" s="59"/>
      <c r="J93" s="193"/>
      <c r="K93" s="168"/>
      <c r="L93" s="192"/>
      <c r="M93" s="56">
        <f>M92+IF(AND(K93="Pago",OR(E93='PC Receitas'!$O$4,E93='PC Receitas'!$O$5,E93='PC Receitas'!$O$6)),I93,IF(AND(K93="Pago",OR(E93='PC Receitas'!$O$7,E93='PC Receitas'!$O$8,E93='PC Receitas'!$O$9,E93='PC Receitas'!$O$10,E93='PC Receitas'!$O$11,E93='PC Receitas'!$O$12,E93='PC Receitas'!$O$13,E93='PC Receitas'!$O$14)),-I93,0))</f>
        <v>14737.7</v>
      </c>
      <c r="R93" s="153" t="e">
        <f t="shared" si="4"/>
        <v>#N/A</v>
      </c>
      <c r="S93" s="150" t="e">
        <f t="shared" si="5"/>
        <v>#N/A</v>
      </c>
      <c r="T93" s="150" t="e">
        <f t="shared" si="6"/>
        <v>#N/A</v>
      </c>
      <c r="U93" s="150" t="e">
        <f t="shared" si="7"/>
        <v>#N/A</v>
      </c>
      <c r="V93" s="154" t="e">
        <f>VLOOKUP(E93,'PC Receitas'!$O$4:$P$14,2,FALSE)</f>
        <v>#N/A</v>
      </c>
    </row>
    <row r="94" spans="3:22" ht="19.5" customHeight="1" thickTop="1" thickBot="1" x14ac:dyDescent="0.3">
      <c r="C94" s="58"/>
      <c r="D94" s="58" t="str">
        <f>IF(C94&lt;&gt;"",TEXT(C94,"00")&amp;"/07/"&amp;'Configurações Básicas'!$P$5,"")</f>
        <v/>
      </c>
      <c r="E94" s="58"/>
      <c r="F94" s="58"/>
      <c r="G94" s="58"/>
      <c r="H94" s="58"/>
      <c r="I94" s="59"/>
      <c r="J94" s="193"/>
      <c r="K94" s="168"/>
      <c r="L94" s="192"/>
      <c r="M94" s="56">
        <f>M93+IF(AND(K94="Pago",OR(E94='PC Receitas'!$O$4,E94='PC Receitas'!$O$5,E94='PC Receitas'!$O$6)),I94,IF(AND(K94="Pago",OR(E94='PC Receitas'!$O$7,E94='PC Receitas'!$O$8,E94='PC Receitas'!$O$9,E94='PC Receitas'!$O$10,E94='PC Receitas'!$O$11,E94='PC Receitas'!$O$12,E94='PC Receitas'!$O$13,E94='PC Receitas'!$O$14)),-I94,0))</f>
        <v>14737.7</v>
      </c>
      <c r="R94" s="153" t="e">
        <f t="shared" si="4"/>
        <v>#N/A</v>
      </c>
      <c r="S94" s="150" t="e">
        <f t="shared" si="5"/>
        <v>#N/A</v>
      </c>
      <c r="T94" s="150" t="e">
        <f t="shared" si="6"/>
        <v>#N/A</v>
      </c>
      <c r="U94" s="150" t="e">
        <f t="shared" si="7"/>
        <v>#N/A</v>
      </c>
      <c r="V94" s="154" t="e">
        <f>VLOOKUP(E94,'PC Receitas'!$O$4:$P$14,2,FALSE)</f>
        <v>#N/A</v>
      </c>
    </row>
    <row r="95" spans="3:22" ht="19.5" customHeight="1" thickTop="1" thickBot="1" x14ac:dyDescent="0.3">
      <c r="C95" s="58"/>
      <c r="D95" s="58" t="str">
        <f>IF(C95&lt;&gt;"",TEXT(C95,"00")&amp;"/07/"&amp;'Configurações Básicas'!$P$5,"")</f>
        <v/>
      </c>
      <c r="E95" s="58"/>
      <c r="F95" s="58"/>
      <c r="G95" s="58"/>
      <c r="H95" s="58"/>
      <c r="I95" s="59"/>
      <c r="J95" s="193"/>
      <c r="K95" s="168"/>
      <c r="L95" s="192"/>
      <c r="M95" s="56">
        <f>M94+IF(AND(K95="Pago",OR(E95='PC Receitas'!$O$4,E95='PC Receitas'!$O$5,E95='PC Receitas'!$O$6)),I95,IF(AND(K95="Pago",OR(E95='PC Receitas'!$O$7,E95='PC Receitas'!$O$8,E95='PC Receitas'!$O$9,E95='PC Receitas'!$O$10,E95='PC Receitas'!$O$11,E95='PC Receitas'!$O$12,E95='PC Receitas'!$O$13,E95='PC Receitas'!$O$14)),-I95,0))</f>
        <v>14737.7</v>
      </c>
      <c r="R95" s="153" t="e">
        <f t="shared" si="4"/>
        <v>#N/A</v>
      </c>
      <c r="S95" s="150" t="e">
        <f t="shared" si="5"/>
        <v>#N/A</v>
      </c>
      <c r="T95" s="150" t="e">
        <f t="shared" si="6"/>
        <v>#N/A</v>
      </c>
      <c r="U95" s="150" t="e">
        <f t="shared" si="7"/>
        <v>#N/A</v>
      </c>
      <c r="V95" s="154" t="e">
        <f>VLOOKUP(E95,'PC Receitas'!$O$4:$P$14,2,FALSE)</f>
        <v>#N/A</v>
      </c>
    </row>
    <row r="96" spans="3:22" ht="19.5" customHeight="1" thickTop="1" thickBot="1" x14ac:dyDescent="0.3">
      <c r="C96" s="58"/>
      <c r="D96" s="58" t="str">
        <f>IF(C96&lt;&gt;"",TEXT(C96,"00")&amp;"/07/"&amp;'Configurações Básicas'!$P$5,"")</f>
        <v/>
      </c>
      <c r="E96" s="58"/>
      <c r="F96" s="58"/>
      <c r="G96" s="58"/>
      <c r="H96" s="58"/>
      <c r="I96" s="59"/>
      <c r="J96" s="193"/>
      <c r="K96" s="168"/>
      <c r="L96" s="192"/>
      <c r="M96" s="56">
        <f>M95+IF(AND(K96="Pago",OR(E96='PC Receitas'!$O$4,E96='PC Receitas'!$O$5,E96='PC Receitas'!$O$6)),I96,IF(AND(K96="Pago",OR(E96='PC Receitas'!$O$7,E96='PC Receitas'!$O$8,E96='PC Receitas'!$O$9,E96='PC Receitas'!$O$10,E96='PC Receitas'!$O$11,E96='PC Receitas'!$O$12,E96='PC Receitas'!$O$13,E96='PC Receitas'!$O$14)),-I96,0))</f>
        <v>14737.7</v>
      </c>
      <c r="R96" s="153" t="e">
        <f t="shared" si="4"/>
        <v>#N/A</v>
      </c>
      <c r="S96" s="150" t="e">
        <f t="shared" si="5"/>
        <v>#N/A</v>
      </c>
      <c r="T96" s="150" t="e">
        <f t="shared" si="6"/>
        <v>#N/A</v>
      </c>
      <c r="U96" s="150" t="e">
        <f t="shared" si="7"/>
        <v>#N/A</v>
      </c>
      <c r="V96" s="154" t="e">
        <f>VLOOKUP(E96,'PC Receitas'!$O$4:$P$14,2,FALSE)</f>
        <v>#N/A</v>
      </c>
    </row>
    <row r="97" spans="3:22" ht="19.5" customHeight="1" thickTop="1" thickBot="1" x14ac:dyDescent="0.3">
      <c r="C97" s="58"/>
      <c r="D97" s="58" t="str">
        <f>IF(C97&lt;&gt;"",TEXT(C97,"00")&amp;"/07/"&amp;'Configurações Básicas'!$P$5,"")</f>
        <v/>
      </c>
      <c r="E97" s="58"/>
      <c r="F97" s="58"/>
      <c r="G97" s="58"/>
      <c r="H97" s="58"/>
      <c r="I97" s="59"/>
      <c r="J97" s="193"/>
      <c r="K97" s="168"/>
      <c r="L97" s="192"/>
      <c r="M97" s="56">
        <f>M96+IF(AND(K97="Pago",OR(E97='PC Receitas'!$O$4,E97='PC Receitas'!$O$5,E97='PC Receitas'!$O$6)),I97,IF(AND(K97="Pago",OR(E97='PC Receitas'!$O$7,E97='PC Receitas'!$O$8,E97='PC Receitas'!$O$9,E97='PC Receitas'!$O$10,E97='PC Receitas'!$O$11,E97='PC Receitas'!$O$12,E97='PC Receitas'!$O$13,E97='PC Receitas'!$O$14)),-I97,0))</f>
        <v>14737.7</v>
      </c>
      <c r="R97" s="153" t="e">
        <f t="shared" si="4"/>
        <v>#N/A</v>
      </c>
      <c r="S97" s="150" t="e">
        <f t="shared" si="5"/>
        <v>#N/A</v>
      </c>
      <c r="T97" s="150" t="e">
        <f t="shared" si="6"/>
        <v>#N/A</v>
      </c>
      <c r="U97" s="150" t="e">
        <f t="shared" si="7"/>
        <v>#N/A</v>
      </c>
      <c r="V97" s="154" t="e">
        <f>VLOOKUP(E97,'PC Receitas'!$O$4:$P$14,2,FALSE)</f>
        <v>#N/A</v>
      </c>
    </row>
    <row r="98" spans="3:22" ht="19.5" customHeight="1" thickTop="1" thickBot="1" x14ac:dyDescent="0.3">
      <c r="C98" s="58"/>
      <c r="D98" s="58" t="str">
        <f>IF(C98&lt;&gt;"",TEXT(C98,"00")&amp;"/07/"&amp;'Configurações Básicas'!$P$5,"")</f>
        <v/>
      </c>
      <c r="E98" s="58"/>
      <c r="F98" s="58"/>
      <c r="G98" s="58"/>
      <c r="H98" s="58"/>
      <c r="I98" s="59"/>
      <c r="J98" s="193"/>
      <c r="K98" s="168"/>
      <c r="L98" s="192"/>
      <c r="M98" s="56">
        <f>M97+IF(AND(K98="Pago",OR(E98='PC Receitas'!$O$4,E98='PC Receitas'!$O$5,E98='PC Receitas'!$O$6)),I98,IF(AND(K98="Pago",OR(E98='PC Receitas'!$O$7,E98='PC Receitas'!$O$8,E98='PC Receitas'!$O$9,E98='PC Receitas'!$O$10,E98='PC Receitas'!$O$11,E98='PC Receitas'!$O$12,E98='PC Receitas'!$O$13,E98='PC Receitas'!$O$14)),-I98,0))</f>
        <v>14737.7</v>
      </c>
      <c r="R98" s="153" t="e">
        <f t="shared" si="4"/>
        <v>#N/A</v>
      </c>
      <c r="S98" s="150" t="e">
        <f t="shared" si="5"/>
        <v>#N/A</v>
      </c>
      <c r="T98" s="150" t="e">
        <f t="shared" si="6"/>
        <v>#N/A</v>
      </c>
      <c r="U98" s="150" t="e">
        <f t="shared" si="7"/>
        <v>#N/A</v>
      </c>
      <c r="V98" s="154" t="e">
        <f>VLOOKUP(E98,'PC Receitas'!$O$4:$P$14,2,FALSE)</f>
        <v>#N/A</v>
      </c>
    </row>
    <row r="99" spans="3:22" ht="19.5" customHeight="1" thickTop="1" thickBot="1" x14ac:dyDescent="0.3">
      <c r="C99" s="58"/>
      <c r="D99" s="58" t="str">
        <f>IF(C99&lt;&gt;"",TEXT(C99,"00")&amp;"/07/"&amp;'Configurações Básicas'!$P$5,"")</f>
        <v/>
      </c>
      <c r="E99" s="58"/>
      <c r="F99" s="58"/>
      <c r="G99" s="58"/>
      <c r="H99" s="58"/>
      <c r="I99" s="59"/>
      <c r="J99" s="193"/>
      <c r="K99" s="168"/>
      <c r="L99" s="192"/>
      <c r="M99" s="56">
        <f>M98+IF(AND(K99="Pago",OR(E99='PC Receitas'!$O$4,E99='PC Receitas'!$O$5,E99='PC Receitas'!$O$6)),I99,IF(AND(K99="Pago",OR(E99='PC Receitas'!$O$7,E99='PC Receitas'!$O$8,E99='PC Receitas'!$O$9,E99='PC Receitas'!$O$10,E99='PC Receitas'!$O$11,E99='PC Receitas'!$O$12,E99='PC Receitas'!$O$13,E99='PC Receitas'!$O$14)),-I99,0))</f>
        <v>14737.7</v>
      </c>
      <c r="R99" s="153" t="e">
        <f t="shared" si="4"/>
        <v>#N/A</v>
      </c>
      <c r="S99" s="150" t="e">
        <f t="shared" si="5"/>
        <v>#N/A</v>
      </c>
      <c r="T99" s="150" t="e">
        <f t="shared" si="6"/>
        <v>#N/A</v>
      </c>
      <c r="U99" s="150" t="e">
        <f t="shared" si="7"/>
        <v>#N/A</v>
      </c>
      <c r="V99" s="154" t="e">
        <f>VLOOKUP(E99,'PC Receitas'!$O$4:$P$14,2,FALSE)</f>
        <v>#N/A</v>
      </c>
    </row>
    <row r="100" spans="3:22" ht="19.5" customHeight="1" thickTop="1" thickBot="1" x14ac:dyDescent="0.3">
      <c r="C100" s="58"/>
      <c r="D100" s="58" t="str">
        <f>IF(C100&lt;&gt;"",TEXT(C100,"00")&amp;"/07/"&amp;'Configurações Básicas'!$P$5,"")</f>
        <v/>
      </c>
      <c r="E100" s="58"/>
      <c r="F100" s="58"/>
      <c r="G100" s="58"/>
      <c r="H100" s="58"/>
      <c r="I100" s="59"/>
      <c r="J100" s="193"/>
      <c r="K100" s="168"/>
      <c r="L100" s="192"/>
      <c r="M100" s="56">
        <f>M99+IF(AND(K100="Pago",OR(E100='PC Receitas'!$O$4,E100='PC Receitas'!$O$5,E100='PC Receitas'!$O$6)),I100,IF(AND(K100="Pago",OR(E100='PC Receitas'!$O$7,E100='PC Receitas'!$O$8,E100='PC Receitas'!$O$9,E100='PC Receitas'!$O$10,E100='PC Receitas'!$O$11,E100='PC Receitas'!$O$12,E100='PC Receitas'!$O$13,E100='PC Receitas'!$O$14)),-I100,0))</f>
        <v>14737.7</v>
      </c>
      <c r="R100" s="153" t="e">
        <f t="shared" si="4"/>
        <v>#N/A</v>
      </c>
      <c r="S100" s="150" t="e">
        <f t="shared" si="5"/>
        <v>#N/A</v>
      </c>
      <c r="T100" s="150" t="e">
        <f t="shared" si="6"/>
        <v>#N/A</v>
      </c>
      <c r="U100" s="150" t="e">
        <f t="shared" si="7"/>
        <v>#N/A</v>
      </c>
      <c r="V100" s="154" t="e">
        <f>VLOOKUP(E100,'PC Receitas'!$O$4:$P$14,2,FALSE)</f>
        <v>#N/A</v>
      </c>
    </row>
    <row r="101" spans="3:22" ht="19.5" customHeight="1" thickTop="1" thickBot="1" x14ac:dyDescent="0.3">
      <c r="C101" s="58"/>
      <c r="D101" s="58" t="str">
        <f>IF(C101&lt;&gt;"",TEXT(C101,"00")&amp;"/07/"&amp;'Configurações Básicas'!$P$5,"")</f>
        <v/>
      </c>
      <c r="E101" s="58"/>
      <c r="F101" s="58"/>
      <c r="G101" s="58"/>
      <c r="H101" s="58"/>
      <c r="I101" s="59"/>
      <c r="J101" s="193"/>
      <c r="K101" s="168"/>
      <c r="L101" s="192"/>
      <c r="M101" s="56">
        <f>M100+IF(AND(K101="Pago",OR(E101='PC Receitas'!$O$4,E101='PC Receitas'!$O$5,E101='PC Receitas'!$O$6)),I101,IF(AND(K101="Pago",OR(E101='PC Receitas'!$O$7,E101='PC Receitas'!$O$8,E101='PC Receitas'!$O$9,E101='PC Receitas'!$O$10,E101='PC Receitas'!$O$11,E101='PC Receitas'!$O$12,E101='PC Receitas'!$O$13,E101='PC Receitas'!$O$14)),-I101,0))</f>
        <v>14737.7</v>
      </c>
      <c r="R101" s="153" t="e">
        <f t="shared" si="4"/>
        <v>#N/A</v>
      </c>
      <c r="S101" s="150" t="e">
        <f t="shared" si="5"/>
        <v>#N/A</v>
      </c>
      <c r="T101" s="150" t="e">
        <f t="shared" si="6"/>
        <v>#N/A</v>
      </c>
      <c r="U101" s="150" t="e">
        <f t="shared" si="7"/>
        <v>#N/A</v>
      </c>
      <c r="V101" s="154" t="e">
        <f>VLOOKUP(E101,'PC Receitas'!$O$4:$P$14,2,FALSE)</f>
        <v>#N/A</v>
      </c>
    </row>
    <row r="102" spans="3:22" ht="19.5" customHeight="1" thickTop="1" thickBot="1" x14ac:dyDescent="0.3">
      <c r="C102" s="58"/>
      <c r="D102" s="58" t="str">
        <f>IF(C102&lt;&gt;"",TEXT(C102,"00")&amp;"/07/"&amp;'Configurações Básicas'!$P$5,"")</f>
        <v/>
      </c>
      <c r="E102" s="58"/>
      <c r="F102" s="58"/>
      <c r="G102" s="58"/>
      <c r="H102" s="58"/>
      <c r="I102" s="59"/>
      <c r="J102" s="193"/>
      <c r="K102" s="168"/>
      <c r="L102" s="192"/>
      <c r="M102" s="56">
        <f>M101+IF(AND(K102="Pago",OR(E102='PC Receitas'!$O$4,E102='PC Receitas'!$O$5,E102='PC Receitas'!$O$6)),I102,IF(AND(K102="Pago",OR(E102='PC Receitas'!$O$7,E102='PC Receitas'!$O$8,E102='PC Receitas'!$O$9,E102='PC Receitas'!$O$10,E102='PC Receitas'!$O$11,E102='PC Receitas'!$O$12,E102='PC Receitas'!$O$13,E102='PC Receitas'!$O$14)),-I102,0))</f>
        <v>14737.7</v>
      </c>
      <c r="R102" s="153" t="e">
        <f t="shared" si="4"/>
        <v>#N/A</v>
      </c>
      <c r="S102" s="150" t="e">
        <f t="shared" si="5"/>
        <v>#N/A</v>
      </c>
      <c r="T102" s="150" t="e">
        <f t="shared" si="6"/>
        <v>#N/A</v>
      </c>
      <c r="U102" s="150" t="e">
        <f t="shared" si="7"/>
        <v>#N/A</v>
      </c>
      <c r="V102" s="154" t="e">
        <f>VLOOKUP(E102,'PC Receitas'!$O$4:$P$14,2,FALSE)</f>
        <v>#N/A</v>
      </c>
    </row>
    <row r="103" spans="3:22" ht="19.5" customHeight="1" thickTop="1" thickBot="1" x14ac:dyDescent="0.3">
      <c r="C103" s="58"/>
      <c r="D103" s="58" t="str">
        <f>IF(C103&lt;&gt;"",TEXT(C103,"00")&amp;"/07/"&amp;'Configurações Básicas'!$P$5,"")</f>
        <v/>
      </c>
      <c r="E103" s="58"/>
      <c r="F103" s="58"/>
      <c r="G103" s="58"/>
      <c r="H103" s="58"/>
      <c r="I103" s="59"/>
      <c r="J103" s="193"/>
      <c r="K103" s="168"/>
      <c r="L103" s="192"/>
      <c r="M103" s="56">
        <f>M102+IF(AND(K103="Pago",OR(E103='PC Receitas'!$O$4,E103='PC Receitas'!$O$5,E103='PC Receitas'!$O$6)),I103,IF(AND(K103="Pago",OR(E103='PC Receitas'!$O$7,E103='PC Receitas'!$O$8,E103='PC Receitas'!$O$9,E103='PC Receitas'!$O$10,E103='PC Receitas'!$O$11,E103='PC Receitas'!$O$12,E103='PC Receitas'!$O$13,E103='PC Receitas'!$O$14)),-I103,0))</f>
        <v>14737.7</v>
      </c>
      <c r="R103" s="153" t="e">
        <f t="shared" si="4"/>
        <v>#N/A</v>
      </c>
      <c r="S103" s="150" t="e">
        <f t="shared" si="5"/>
        <v>#N/A</v>
      </c>
      <c r="T103" s="150" t="e">
        <f t="shared" si="6"/>
        <v>#N/A</v>
      </c>
      <c r="U103" s="150" t="e">
        <f t="shared" si="7"/>
        <v>#N/A</v>
      </c>
      <c r="V103" s="154" t="e">
        <f>VLOOKUP(E103,'PC Receitas'!$O$4:$P$14,2,FALSE)</f>
        <v>#N/A</v>
      </c>
    </row>
    <row r="104" spans="3:22" ht="19.5" customHeight="1" thickTop="1" thickBot="1" x14ac:dyDescent="0.3">
      <c r="C104" s="58"/>
      <c r="D104" s="58" t="str">
        <f>IF(C104&lt;&gt;"",TEXT(C104,"00")&amp;"/07/"&amp;'Configurações Básicas'!$P$5,"")</f>
        <v/>
      </c>
      <c r="E104" s="58"/>
      <c r="F104" s="58"/>
      <c r="G104" s="58"/>
      <c r="H104" s="58"/>
      <c r="I104" s="59"/>
      <c r="J104" s="193"/>
      <c r="K104" s="168"/>
      <c r="L104" s="192"/>
      <c r="M104" s="56">
        <f>M103+IF(AND(K104="Pago",OR(E104='PC Receitas'!$O$4,E104='PC Receitas'!$O$5,E104='PC Receitas'!$O$6)),I104,IF(AND(K104="Pago",OR(E104='PC Receitas'!$O$7,E104='PC Receitas'!$O$8,E104='PC Receitas'!$O$9,E104='PC Receitas'!$O$10,E104='PC Receitas'!$O$11,E104='PC Receitas'!$O$12,E104='PC Receitas'!$O$13,E104='PC Receitas'!$O$14)),-I104,0))</f>
        <v>14737.7</v>
      </c>
      <c r="R104" s="153" t="e">
        <f t="shared" si="4"/>
        <v>#N/A</v>
      </c>
      <c r="S104" s="150" t="e">
        <f t="shared" si="5"/>
        <v>#N/A</v>
      </c>
      <c r="T104" s="150" t="e">
        <f t="shared" si="6"/>
        <v>#N/A</v>
      </c>
      <c r="U104" s="150" t="e">
        <f t="shared" si="7"/>
        <v>#N/A</v>
      </c>
      <c r="V104" s="154" t="e">
        <f>VLOOKUP(E104,'PC Receitas'!$O$4:$P$14,2,FALSE)</f>
        <v>#N/A</v>
      </c>
    </row>
    <row r="105" spans="3:22" ht="19.5" customHeight="1" thickTop="1" thickBot="1" x14ac:dyDescent="0.3">
      <c r="C105" s="58"/>
      <c r="D105" s="58" t="str">
        <f>IF(C105&lt;&gt;"",TEXT(C105,"00")&amp;"/07/"&amp;'Configurações Básicas'!$P$5,"")</f>
        <v/>
      </c>
      <c r="E105" s="58"/>
      <c r="F105" s="58"/>
      <c r="G105" s="58"/>
      <c r="H105" s="58"/>
      <c r="I105" s="59"/>
      <c r="J105" s="193"/>
      <c r="K105" s="168"/>
      <c r="L105" s="192"/>
      <c r="M105" s="56">
        <f>M104+IF(AND(K105="Pago",OR(E105='PC Receitas'!$O$4,E105='PC Receitas'!$O$5,E105='PC Receitas'!$O$6)),I105,IF(AND(K105="Pago",OR(E105='PC Receitas'!$O$7,E105='PC Receitas'!$O$8,E105='PC Receitas'!$O$9,E105='PC Receitas'!$O$10,E105='PC Receitas'!$O$11,E105='PC Receitas'!$O$12,E105='PC Receitas'!$O$13,E105='PC Receitas'!$O$14)),-I105,0))</f>
        <v>14737.7</v>
      </c>
      <c r="R105" s="153" t="e">
        <f t="shared" si="4"/>
        <v>#N/A</v>
      </c>
      <c r="S105" s="150" t="e">
        <f t="shared" si="5"/>
        <v>#N/A</v>
      </c>
      <c r="T105" s="150" t="e">
        <f t="shared" si="6"/>
        <v>#N/A</v>
      </c>
      <c r="U105" s="150" t="e">
        <f t="shared" si="7"/>
        <v>#N/A</v>
      </c>
      <c r="V105" s="154" t="e">
        <f>VLOOKUP(E105,'PC Receitas'!$O$4:$P$14,2,FALSE)</f>
        <v>#N/A</v>
      </c>
    </row>
    <row r="106" spans="3:22" ht="19.5" customHeight="1" thickTop="1" thickBot="1" x14ac:dyDescent="0.3">
      <c r="C106" s="58"/>
      <c r="D106" s="58" t="str">
        <f>IF(C106&lt;&gt;"",TEXT(C106,"00")&amp;"/07/"&amp;'Configurações Básicas'!$P$5,"")</f>
        <v/>
      </c>
      <c r="E106" s="58"/>
      <c r="F106" s="58"/>
      <c r="G106" s="58"/>
      <c r="H106" s="58"/>
      <c r="I106" s="59"/>
      <c r="J106" s="193"/>
      <c r="K106" s="168"/>
      <c r="L106" s="192"/>
      <c r="M106" s="56">
        <f>M105+IF(AND(K106="Pago",OR(E106='PC Receitas'!$O$4,E106='PC Receitas'!$O$5,E106='PC Receitas'!$O$6)),I106,IF(AND(K106="Pago",OR(E106='PC Receitas'!$O$7,E106='PC Receitas'!$O$8,E106='PC Receitas'!$O$9,E106='PC Receitas'!$O$10,E106='PC Receitas'!$O$11,E106='PC Receitas'!$O$12,E106='PC Receitas'!$O$13,E106='PC Receitas'!$O$14)),-I106,0))</f>
        <v>14737.7</v>
      </c>
      <c r="R106" s="153" t="e">
        <f t="shared" si="4"/>
        <v>#N/A</v>
      </c>
      <c r="S106" s="150" t="e">
        <f t="shared" si="5"/>
        <v>#N/A</v>
      </c>
      <c r="T106" s="150" t="e">
        <f t="shared" si="6"/>
        <v>#N/A</v>
      </c>
      <c r="U106" s="150" t="e">
        <f t="shared" si="7"/>
        <v>#N/A</v>
      </c>
      <c r="V106" s="154" t="e">
        <f>VLOOKUP(E106,'PC Receitas'!$O$4:$P$14,2,FALSE)</f>
        <v>#N/A</v>
      </c>
    </row>
    <row r="107" spans="3:22" ht="19.5" customHeight="1" thickTop="1" thickBot="1" x14ac:dyDescent="0.3">
      <c r="C107" s="58"/>
      <c r="D107" s="58" t="str">
        <f>IF(C107&lt;&gt;"",TEXT(C107,"00")&amp;"/07/"&amp;'Configurações Básicas'!$P$5,"")</f>
        <v/>
      </c>
      <c r="E107" s="58"/>
      <c r="F107" s="58"/>
      <c r="G107" s="58"/>
      <c r="H107" s="58"/>
      <c r="I107" s="59"/>
      <c r="J107" s="193"/>
      <c r="K107" s="168"/>
      <c r="L107" s="192"/>
      <c r="M107" s="56">
        <f>M106+IF(AND(K107="Pago",OR(E107='PC Receitas'!$O$4,E107='PC Receitas'!$O$5,E107='PC Receitas'!$O$6)),I107,IF(AND(K107="Pago",OR(E107='PC Receitas'!$O$7,E107='PC Receitas'!$O$8,E107='PC Receitas'!$O$9,E107='PC Receitas'!$O$10,E107='PC Receitas'!$O$11,E107='PC Receitas'!$O$12,E107='PC Receitas'!$O$13,E107='PC Receitas'!$O$14)),-I107,0))</f>
        <v>14737.7</v>
      </c>
      <c r="R107" s="153" t="e">
        <f t="shared" si="4"/>
        <v>#N/A</v>
      </c>
      <c r="S107" s="150" t="e">
        <f t="shared" si="5"/>
        <v>#N/A</v>
      </c>
      <c r="T107" s="150" t="e">
        <f t="shared" si="6"/>
        <v>#N/A</v>
      </c>
      <c r="U107" s="150" t="e">
        <f t="shared" si="7"/>
        <v>#N/A</v>
      </c>
      <c r="V107" s="154" t="e">
        <f>VLOOKUP(E107,'PC Receitas'!$O$4:$P$14,2,FALSE)</f>
        <v>#N/A</v>
      </c>
    </row>
    <row r="108" spans="3:22" ht="19.5" customHeight="1" thickTop="1" thickBot="1" x14ac:dyDescent="0.3">
      <c r="C108" s="58"/>
      <c r="D108" s="58" t="str">
        <f>IF(C108&lt;&gt;"",TEXT(C108,"00")&amp;"/07/"&amp;'Configurações Básicas'!$P$5,"")</f>
        <v/>
      </c>
      <c r="E108" s="58"/>
      <c r="F108" s="58"/>
      <c r="G108" s="58"/>
      <c r="H108" s="58"/>
      <c r="I108" s="59"/>
      <c r="J108" s="193"/>
      <c r="K108" s="168"/>
      <c r="L108" s="192"/>
      <c r="M108" s="56">
        <f>M107+IF(AND(K108="Pago",OR(E108='PC Receitas'!$O$4,E108='PC Receitas'!$O$5,E108='PC Receitas'!$O$6)),I108,IF(AND(K108="Pago",OR(E108='PC Receitas'!$O$7,E108='PC Receitas'!$O$8,E108='PC Receitas'!$O$9,E108='PC Receitas'!$O$10,E108='PC Receitas'!$O$11,E108='PC Receitas'!$O$12,E108='PC Receitas'!$O$13,E108='PC Receitas'!$O$14)),-I108,0))</f>
        <v>14737.7</v>
      </c>
      <c r="R108" s="153" t="e">
        <f t="shared" si="4"/>
        <v>#N/A</v>
      </c>
      <c r="S108" s="150" t="e">
        <f t="shared" si="5"/>
        <v>#N/A</v>
      </c>
      <c r="T108" s="150" t="e">
        <f t="shared" si="6"/>
        <v>#N/A</v>
      </c>
      <c r="U108" s="150" t="e">
        <f t="shared" si="7"/>
        <v>#N/A</v>
      </c>
      <c r="V108" s="154" t="e">
        <f>VLOOKUP(E108,'PC Receitas'!$O$4:$P$14,2,FALSE)</f>
        <v>#N/A</v>
      </c>
    </row>
    <row r="109" spans="3:22" ht="19.5" customHeight="1" thickTop="1" thickBot="1" x14ac:dyDescent="0.3">
      <c r="C109" s="58"/>
      <c r="D109" s="58" t="str">
        <f>IF(C109&lt;&gt;"",TEXT(C109,"00")&amp;"/07/"&amp;'Configurações Básicas'!$P$5,"")</f>
        <v/>
      </c>
      <c r="E109" s="58"/>
      <c r="F109" s="58"/>
      <c r="G109" s="58"/>
      <c r="H109" s="58"/>
      <c r="I109" s="59"/>
      <c r="J109" s="193"/>
      <c r="K109" s="168"/>
      <c r="L109" s="192"/>
      <c r="M109" s="56">
        <f>M108+IF(AND(K109="Pago",OR(E109='PC Receitas'!$O$4,E109='PC Receitas'!$O$5,E109='PC Receitas'!$O$6)),I109,IF(AND(K109="Pago",OR(E109='PC Receitas'!$O$7,E109='PC Receitas'!$O$8,E109='PC Receitas'!$O$9,E109='PC Receitas'!$O$10,E109='PC Receitas'!$O$11,E109='PC Receitas'!$O$12,E109='PC Receitas'!$O$13,E109='PC Receitas'!$O$14)),-I109,0))</f>
        <v>14737.7</v>
      </c>
      <c r="R109" s="153" t="e">
        <f t="shared" si="4"/>
        <v>#N/A</v>
      </c>
      <c r="S109" s="150" t="e">
        <f t="shared" si="5"/>
        <v>#N/A</v>
      </c>
      <c r="T109" s="150" t="e">
        <f t="shared" si="6"/>
        <v>#N/A</v>
      </c>
      <c r="U109" s="150" t="e">
        <f t="shared" si="7"/>
        <v>#N/A</v>
      </c>
      <c r="V109" s="154" t="e">
        <f>VLOOKUP(E109,'PC Receitas'!$O$4:$P$14,2,FALSE)</f>
        <v>#N/A</v>
      </c>
    </row>
    <row r="110" spans="3:22" ht="19.5" customHeight="1" thickTop="1" thickBot="1" x14ac:dyDescent="0.3">
      <c r="C110" s="58"/>
      <c r="D110" s="58" t="str">
        <f>IF(C110&lt;&gt;"",TEXT(C110,"00")&amp;"/07/"&amp;'Configurações Básicas'!$P$5,"")</f>
        <v/>
      </c>
      <c r="E110" s="58"/>
      <c r="F110" s="58"/>
      <c r="G110" s="58"/>
      <c r="H110" s="58"/>
      <c r="I110" s="59"/>
      <c r="J110" s="193"/>
      <c r="K110" s="168"/>
      <c r="L110" s="192"/>
      <c r="M110" s="56">
        <f>M109+IF(AND(K110="Pago",OR(E110='PC Receitas'!$O$4,E110='PC Receitas'!$O$5,E110='PC Receitas'!$O$6)),I110,IF(AND(K110="Pago",OR(E110='PC Receitas'!$O$7,E110='PC Receitas'!$O$8,E110='PC Receitas'!$O$9,E110='PC Receitas'!$O$10,E110='PC Receitas'!$O$11,E110='PC Receitas'!$O$12,E110='PC Receitas'!$O$13,E110='PC Receitas'!$O$14)),-I110,0))</f>
        <v>14737.7</v>
      </c>
      <c r="R110" s="153" t="e">
        <f t="shared" si="4"/>
        <v>#N/A</v>
      </c>
      <c r="S110" s="150" t="e">
        <f t="shared" si="5"/>
        <v>#N/A</v>
      </c>
      <c r="T110" s="150" t="e">
        <f t="shared" si="6"/>
        <v>#N/A</v>
      </c>
      <c r="U110" s="150" t="e">
        <f t="shared" si="7"/>
        <v>#N/A</v>
      </c>
      <c r="V110" s="154" t="e">
        <f>VLOOKUP(E110,'PC Receitas'!$O$4:$P$14,2,FALSE)</f>
        <v>#N/A</v>
      </c>
    </row>
    <row r="111" spans="3:22" ht="19.5" customHeight="1" thickTop="1" thickBot="1" x14ac:dyDescent="0.3">
      <c r="C111" s="58"/>
      <c r="D111" s="58" t="str">
        <f>IF(C111&lt;&gt;"",TEXT(C111,"00")&amp;"/07/"&amp;'Configurações Básicas'!$P$5,"")</f>
        <v/>
      </c>
      <c r="E111" s="58"/>
      <c r="F111" s="58"/>
      <c r="G111" s="58"/>
      <c r="H111" s="58"/>
      <c r="I111" s="59"/>
      <c r="J111" s="193"/>
      <c r="K111" s="168"/>
      <c r="L111" s="192"/>
      <c r="M111" s="56">
        <f>M110+IF(AND(K111="Pago",OR(E111='PC Receitas'!$O$4,E111='PC Receitas'!$O$5,E111='PC Receitas'!$O$6)),I111,IF(AND(K111="Pago",OR(E111='PC Receitas'!$O$7,E111='PC Receitas'!$O$8,E111='PC Receitas'!$O$9,E111='PC Receitas'!$O$10,E111='PC Receitas'!$O$11,E111='PC Receitas'!$O$12,E111='PC Receitas'!$O$13,E111='PC Receitas'!$O$14)),-I111,0))</f>
        <v>14737.7</v>
      </c>
      <c r="R111" s="153" t="e">
        <f t="shared" si="4"/>
        <v>#N/A</v>
      </c>
      <c r="S111" s="150" t="e">
        <f t="shared" si="5"/>
        <v>#N/A</v>
      </c>
      <c r="T111" s="150" t="e">
        <f t="shared" si="6"/>
        <v>#N/A</v>
      </c>
      <c r="U111" s="150" t="e">
        <f t="shared" si="7"/>
        <v>#N/A</v>
      </c>
      <c r="V111" s="154" t="e">
        <f>VLOOKUP(E111,'PC Receitas'!$O$4:$P$14,2,FALSE)</f>
        <v>#N/A</v>
      </c>
    </row>
    <row r="112" spans="3:22" ht="19.5" customHeight="1" thickTop="1" thickBot="1" x14ac:dyDescent="0.3">
      <c r="C112" s="58"/>
      <c r="D112" s="58" t="str">
        <f>IF(C112&lt;&gt;"",TEXT(C112,"00")&amp;"/07/"&amp;'Configurações Básicas'!$P$5,"")</f>
        <v/>
      </c>
      <c r="E112" s="58"/>
      <c r="F112" s="58"/>
      <c r="G112" s="58"/>
      <c r="H112" s="58"/>
      <c r="I112" s="59"/>
      <c r="J112" s="193"/>
      <c r="K112" s="168"/>
      <c r="L112" s="192"/>
      <c r="M112" s="56">
        <f>M111+IF(AND(K112="Pago",OR(E112='PC Receitas'!$O$4,E112='PC Receitas'!$O$5,E112='PC Receitas'!$O$6)),I112,IF(AND(K112="Pago",OR(E112='PC Receitas'!$O$7,E112='PC Receitas'!$O$8,E112='PC Receitas'!$O$9,E112='PC Receitas'!$O$10,E112='PC Receitas'!$O$11,E112='PC Receitas'!$O$12,E112='PC Receitas'!$O$13,E112='PC Receitas'!$O$14)),-I112,0))</f>
        <v>14737.7</v>
      </c>
      <c r="R112" s="153" t="e">
        <f t="shared" si="4"/>
        <v>#N/A</v>
      </c>
      <c r="S112" s="150" t="e">
        <f t="shared" si="5"/>
        <v>#N/A</v>
      </c>
      <c r="T112" s="150" t="e">
        <f t="shared" si="6"/>
        <v>#N/A</v>
      </c>
      <c r="U112" s="150" t="e">
        <f t="shared" si="7"/>
        <v>#N/A</v>
      </c>
      <c r="V112" s="154" t="e">
        <f>VLOOKUP(E112,'PC Receitas'!$O$4:$P$14,2,FALSE)</f>
        <v>#N/A</v>
      </c>
    </row>
    <row r="113" spans="3:22" ht="19.5" customHeight="1" thickTop="1" thickBot="1" x14ac:dyDescent="0.3">
      <c r="C113" s="58"/>
      <c r="D113" s="58" t="str">
        <f>IF(C113&lt;&gt;"",TEXT(C113,"00")&amp;"/07/"&amp;'Configurações Básicas'!$P$5,"")</f>
        <v/>
      </c>
      <c r="E113" s="58"/>
      <c r="F113" s="58"/>
      <c r="G113" s="58"/>
      <c r="H113" s="58"/>
      <c r="I113" s="59"/>
      <c r="J113" s="193"/>
      <c r="K113" s="168"/>
      <c r="L113" s="192"/>
      <c r="M113" s="56">
        <f>M112+IF(AND(K113="Pago",OR(E113='PC Receitas'!$O$4,E113='PC Receitas'!$O$5,E113='PC Receitas'!$O$6)),I113,IF(AND(K113="Pago",OR(E113='PC Receitas'!$O$7,E113='PC Receitas'!$O$8,E113='PC Receitas'!$O$9,E113='PC Receitas'!$O$10,E113='PC Receitas'!$O$11,E113='PC Receitas'!$O$12,E113='PC Receitas'!$O$13,E113='PC Receitas'!$O$14)),-I113,0))</f>
        <v>14737.7</v>
      </c>
      <c r="R113" s="153" t="e">
        <f t="shared" si="4"/>
        <v>#N/A</v>
      </c>
      <c r="S113" s="150" t="e">
        <f t="shared" si="5"/>
        <v>#N/A</v>
      </c>
      <c r="T113" s="150" t="e">
        <f t="shared" si="6"/>
        <v>#N/A</v>
      </c>
      <c r="U113" s="150" t="e">
        <f t="shared" si="7"/>
        <v>#N/A</v>
      </c>
      <c r="V113" s="154" t="e">
        <f>VLOOKUP(E113,'PC Receitas'!$O$4:$P$14,2,FALSE)</f>
        <v>#N/A</v>
      </c>
    </row>
    <row r="114" spans="3:22" ht="19.5" customHeight="1" thickTop="1" thickBot="1" x14ac:dyDescent="0.3">
      <c r="C114" s="58"/>
      <c r="D114" s="58" t="str">
        <f>IF(C114&lt;&gt;"",TEXT(C114,"00")&amp;"/07/"&amp;'Configurações Básicas'!$P$5,"")</f>
        <v/>
      </c>
      <c r="E114" s="58"/>
      <c r="F114" s="58"/>
      <c r="G114" s="58"/>
      <c r="H114" s="58"/>
      <c r="I114" s="59"/>
      <c r="J114" s="193"/>
      <c r="K114" s="168"/>
      <c r="L114" s="192"/>
      <c r="M114" s="56">
        <f>M113+IF(AND(K114="Pago",OR(E114='PC Receitas'!$O$4,E114='PC Receitas'!$O$5,E114='PC Receitas'!$O$6)),I114,IF(AND(K114="Pago",OR(E114='PC Receitas'!$O$7,E114='PC Receitas'!$O$8,E114='PC Receitas'!$O$9,E114='PC Receitas'!$O$10,E114='PC Receitas'!$O$11,E114='PC Receitas'!$O$12,E114='PC Receitas'!$O$13,E114='PC Receitas'!$O$14)),-I114,0))</f>
        <v>14737.7</v>
      </c>
      <c r="R114" s="153" t="e">
        <f t="shared" si="4"/>
        <v>#N/A</v>
      </c>
      <c r="S114" s="150" t="e">
        <f t="shared" si="5"/>
        <v>#N/A</v>
      </c>
      <c r="T114" s="150" t="e">
        <f t="shared" si="6"/>
        <v>#N/A</v>
      </c>
      <c r="U114" s="150" t="e">
        <f t="shared" si="7"/>
        <v>#N/A</v>
      </c>
      <c r="V114" s="154" t="e">
        <f>VLOOKUP(E114,'PC Receitas'!$O$4:$P$14,2,FALSE)</f>
        <v>#N/A</v>
      </c>
    </row>
    <row r="115" spans="3:22" ht="19.5" customHeight="1" thickTop="1" thickBot="1" x14ac:dyDescent="0.3">
      <c r="C115" s="58"/>
      <c r="D115" s="58" t="str">
        <f>IF(C115&lt;&gt;"",TEXT(C115,"00")&amp;"/07/"&amp;'Configurações Básicas'!$P$5,"")</f>
        <v/>
      </c>
      <c r="E115" s="58"/>
      <c r="F115" s="58"/>
      <c r="G115" s="58"/>
      <c r="H115" s="58"/>
      <c r="I115" s="59"/>
      <c r="J115" s="193"/>
      <c r="K115" s="168"/>
      <c r="L115" s="192"/>
      <c r="M115" s="56">
        <f>M114+IF(AND(K115="Pago",OR(E115='PC Receitas'!$O$4,E115='PC Receitas'!$O$5,E115='PC Receitas'!$O$6)),I115,IF(AND(K115="Pago",OR(E115='PC Receitas'!$O$7,E115='PC Receitas'!$O$8,E115='PC Receitas'!$O$9,E115='PC Receitas'!$O$10,E115='PC Receitas'!$O$11,E115='PC Receitas'!$O$12,E115='PC Receitas'!$O$13,E115='PC Receitas'!$O$14)),-I115,0))</f>
        <v>14737.7</v>
      </c>
      <c r="R115" s="153" t="e">
        <f t="shared" si="4"/>
        <v>#N/A</v>
      </c>
      <c r="S115" s="150" t="e">
        <f t="shared" si="5"/>
        <v>#N/A</v>
      </c>
      <c r="T115" s="150" t="e">
        <f t="shared" si="6"/>
        <v>#N/A</v>
      </c>
      <c r="U115" s="150" t="e">
        <f t="shared" si="7"/>
        <v>#N/A</v>
      </c>
      <c r="V115" s="154" t="e">
        <f>VLOOKUP(E115,'PC Receitas'!$O$4:$P$14,2,FALSE)</f>
        <v>#N/A</v>
      </c>
    </row>
    <row r="116" spans="3:22" ht="19.5" customHeight="1" thickTop="1" thickBot="1" x14ac:dyDescent="0.3">
      <c r="C116" s="58"/>
      <c r="D116" s="58" t="str">
        <f>IF(C116&lt;&gt;"",TEXT(C116,"00")&amp;"/07/"&amp;'Configurações Básicas'!$P$5,"")</f>
        <v/>
      </c>
      <c r="E116" s="58"/>
      <c r="F116" s="58"/>
      <c r="G116" s="58"/>
      <c r="H116" s="58"/>
      <c r="I116" s="59"/>
      <c r="J116" s="193"/>
      <c r="K116" s="168"/>
      <c r="L116" s="192"/>
      <c r="M116" s="56">
        <f>M115+IF(AND(K116="Pago",OR(E116='PC Receitas'!$O$4,E116='PC Receitas'!$O$5,E116='PC Receitas'!$O$6)),I116,IF(AND(K116="Pago",OR(E116='PC Receitas'!$O$7,E116='PC Receitas'!$O$8,E116='PC Receitas'!$O$9,E116='PC Receitas'!$O$10,E116='PC Receitas'!$O$11,E116='PC Receitas'!$O$12,E116='PC Receitas'!$O$13,E116='PC Receitas'!$O$14)),-I116,0))</f>
        <v>14737.7</v>
      </c>
      <c r="R116" s="153" t="e">
        <f t="shared" si="4"/>
        <v>#N/A</v>
      </c>
      <c r="S116" s="150" t="e">
        <f t="shared" si="5"/>
        <v>#N/A</v>
      </c>
      <c r="T116" s="150" t="e">
        <f t="shared" si="6"/>
        <v>#N/A</v>
      </c>
      <c r="U116" s="150" t="e">
        <f t="shared" si="7"/>
        <v>#N/A</v>
      </c>
      <c r="V116" s="154" t="e">
        <f>VLOOKUP(E116,'PC Receitas'!$O$4:$P$14,2,FALSE)</f>
        <v>#N/A</v>
      </c>
    </row>
    <row r="117" spans="3:22" ht="19.5" customHeight="1" thickTop="1" thickBot="1" x14ac:dyDescent="0.3">
      <c r="C117" s="58"/>
      <c r="D117" s="58" t="str">
        <f>IF(C117&lt;&gt;"",TEXT(C117,"00")&amp;"/07/"&amp;'Configurações Básicas'!$P$5,"")</f>
        <v/>
      </c>
      <c r="E117" s="58"/>
      <c r="F117" s="58"/>
      <c r="G117" s="58"/>
      <c r="H117" s="58"/>
      <c r="I117" s="59"/>
      <c r="J117" s="193"/>
      <c r="K117" s="168"/>
      <c r="L117" s="192"/>
      <c r="M117" s="56">
        <f>M116+IF(AND(K117="Pago",OR(E117='PC Receitas'!$O$4,E117='PC Receitas'!$O$5,E117='PC Receitas'!$O$6)),I117,IF(AND(K117="Pago",OR(E117='PC Receitas'!$O$7,E117='PC Receitas'!$O$8,E117='PC Receitas'!$O$9,E117='PC Receitas'!$O$10,E117='PC Receitas'!$O$11,E117='PC Receitas'!$O$12,E117='PC Receitas'!$O$13,E117='PC Receitas'!$O$14)),-I117,0))</f>
        <v>14737.7</v>
      </c>
      <c r="R117" s="153" t="e">
        <f t="shared" si="4"/>
        <v>#N/A</v>
      </c>
      <c r="S117" s="150" t="e">
        <f t="shared" si="5"/>
        <v>#N/A</v>
      </c>
      <c r="T117" s="150" t="e">
        <f t="shared" si="6"/>
        <v>#N/A</v>
      </c>
      <c r="U117" s="150" t="e">
        <f t="shared" si="7"/>
        <v>#N/A</v>
      </c>
      <c r="V117" s="154" t="e">
        <f>VLOOKUP(E117,'PC Receitas'!$O$4:$P$14,2,FALSE)</f>
        <v>#N/A</v>
      </c>
    </row>
    <row r="118" spans="3:22" ht="19.5" customHeight="1" thickTop="1" thickBot="1" x14ac:dyDescent="0.3">
      <c r="C118" s="58"/>
      <c r="D118" s="58" t="str">
        <f>IF(C118&lt;&gt;"",TEXT(C118,"00")&amp;"/07/"&amp;'Configurações Básicas'!$P$5,"")</f>
        <v/>
      </c>
      <c r="E118" s="58"/>
      <c r="F118" s="58"/>
      <c r="G118" s="58"/>
      <c r="H118" s="58"/>
      <c r="I118" s="59"/>
      <c r="J118" s="193"/>
      <c r="K118" s="168"/>
      <c r="L118" s="192"/>
      <c r="M118" s="56">
        <f>M117+IF(AND(K118="Pago",OR(E118='PC Receitas'!$O$4,E118='PC Receitas'!$O$5,E118='PC Receitas'!$O$6)),I118,IF(AND(K118="Pago",OR(E118='PC Receitas'!$O$7,E118='PC Receitas'!$O$8,E118='PC Receitas'!$O$9,E118='PC Receitas'!$O$10,E118='PC Receitas'!$O$11,E118='PC Receitas'!$O$12,E118='PC Receitas'!$O$13,E118='PC Receitas'!$O$14)),-I118,0))</f>
        <v>14737.7</v>
      </c>
      <c r="R118" s="153" t="e">
        <f t="shared" si="4"/>
        <v>#N/A</v>
      </c>
      <c r="S118" s="150" t="e">
        <f t="shared" si="5"/>
        <v>#N/A</v>
      </c>
      <c r="T118" s="150" t="e">
        <f t="shared" si="6"/>
        <v>#N/A</v>
      </c>
      <c r="U118" s="150" t="e">
        <f t="shared" si="7"/>
        <v>#N/A</v>
      </c>
      <c r="V118" s="154" t="e">
        <f>VLOOKUP(E118,'PC Receitas'!$O$4:$P$14,2,FALSE)</f>
        <v>#N/A</v>
      </c>
    </row>
    <row r="119" spans="3:22" ht="19.5" customHeight="1" thickTop="1" thickBot="1" x14ac:dyDescent="0.3">
      <c r="C119" s="58"/>
      <c r="D119" s="58" t="str">
        <f>IF(C119&lt;&gt;"",TEXT(C119,"00")&amp;"/07/"&amp;'Configurações Básicas'!$P$5,"")</f>
        <v/>
      </c>
      <c r="E119" s="58"/>
      <c r="F119" s="58"/>
      <c r="G119" s="58"/>
      <c r="H119" s="58"/>
      <c r="I119" s="59"/>
      <c r="J119" s="193"/>
      <c r="K119" s="168"/>
      <c r="L119" s="192"/>
      <c r="M119" s="56">
        <f>M118+IF(AND(K119="Pago",OR(E119='PC Receitas'!$O$4,E119='PC Receitas'!$O$5,E119='PC Receitas'!$O$6)),I119,IF(AND(K119="Pago",OR(E119='PC Receitas'!$O$7,E119='PC Receitas'!$O$8,E119='PC Receitas'!$O$9,E119='PC Receitas'!$O$10,E119='PC Receitas'!$O$11,E119='PC Receitas'!$O$12,E119='PC Receitas'!$O$13,E119='PC Receitas'!$O$14)),-I119,0))</f>
        <v>14737.7</v>
      </c>
      <c r="R119" s="153" t="e">
        <f t="shared" si="4"/>
        <v>#N/A</v>
      </c>
      <c r="S119" s="150" t="e">
        <f t="shared" si="5"/>
        <v>#N/A</v>
      </c>
      <c r="T119" s="150" t="e">
        <f t="shared" si="6"/>
        <v>#N/A</v>
      </c>
      <c r="U119" s="150" t="e">
        <f t="shared" si="7"/>
        <v>#N/A</v>
      </c>
      <c r="V119" s="154" t="e">
        <f>VLOOKUP(E119,'PC Receitas'!$O$4:$P$14,2,FALSE)</f>
        <v>#N/A</v>
      </c>
    </row>
    <row r="120" spans="3:22" ht="19.5" customHeight="1" thickTop="1" thickBot="1" x14ac:dyDescent="0.3">
      <c r="C120" s="58"/>
      <c r="D120" s="58" t="str">
        <f>IF(C120&lt;&gt;"",TEXT(C120,"00")&amp;"/07/"&amp;'Configurações Básicas'!$P$5,"")</f>
        <v/>
      </c>
      <c r="E120" s="58"/>
      <c r="F120" s="58"/>
      <c r="G120" s="58"/>
      <c r="H120" s="58"/>
      <c r="I120" s="59"/>
      <c r="J120" s="193"/>
      <c r="K120" s="168"/>
      <c r="L120" s="192"/>
      <c r="M120" s="56">
        <f>M119+IF(AND(K120="Pago",OR(E120='PC Receitas'!$O$4,E120='PC Receitas'!$O$5,E120='PC Receitas'!$O$6)),I120,IF(AND(K120="Pago",OR(E120='PC Receitas'!$O$7,E120='PC Receitas'!$O$8,E120='PC Receitas'!$O$9,E120='PC Receitas'!$O$10,E120='PC Receitas'!$O$11,E120='PC Receitas'!$O$12,E120='PC Receitas'!$O$13,E120='PC Receitas'!$O$14)),-I120,0))</f>
        <v>14737.7</v>
      </c>
      <c r="R120" s="153" t="e">
        <f t="shared" si="4"/>
        <v>#N/A</v>
      </c>
      <c r="S120" s="150" t="e">
        <f t="shared" si="5"/>
        <v>#N/A</v>
      </c>
      <c r="T120" s="150" t="e">
        <f t="shared" si="6"/>
        <v>#N/A</v>
      </c>
      <c r="U120" s="150" t="e">
        <f t="shared" si="7"/>
        <v>#N/A</v>
      </c>
      <c r="V120" s="154" t="e">
        <f>VLOOKUP(E120,'PC Receitas'!$O$4:$P$14,2,FALSE)</f>
        <v>#N/A</v>
      </c>
    </row>
    <row r="121" spans="3:22" ht="19.5" customHeight="1" thickTop="1" thickBot="1" x14ac:dyDescent="0.3">
      <c r="C121" s="58"/>
      <c r="D121" s="58" t="str">
        <f>IF(C121&lt;&gt;"",TEXT(C121,"00")&amp;"/07/"&amp;'Configurações Básicas'!$P$5,"")</f>
        <v/>
      </c>
      <c r="E121" s="58"/>
      <c r="F121" s="58"/>
      <c r="G121" s="58"/>
      <c r="H121" s="58"/>
      <c r="I121" s="59"/>
      <c r="J121" s="193"/>
      <c r="K121" s="168"/>
      <c r="L121" s="192"/>
      <c r="M121" s="56">
        <f>M120+IF(AND(K121="Pago",OR(E121='PC Receitas'!$O$4,E121='PC Receitas'!$O$5,E121='PC Receitas'!$O$6)),I121,IF(AND(K121="Pago",OR(E121='PC Receitas'!$O$7,E121='PC Receitas'!$O$8,E121='PC Receitas'!$O$9,E121='PC Receitas'!$O$10,E121='PC Receitas'!$O$11,E121='PC Receitas'!$O$12,E121='PC Receitas'!$O$13,E121='PC Receitas'!$O$14)),-I121,0))</f>
        <v>14737.7</v>
      </c>
      <c r="R121" s="153" t="e">
        <f t="shared" si="4"/>
        <v>#N/A</v>
      </c>
      <c r="S121" s="150" t="e">
        <f t="shared" si="5"/>
        <v>#N/A</v>
      </c>
      <c r="T121" s="150" t="e">
        <f t="shared" si="6"/>
        <v>#N/A</v>
      </c>
      <c r="U121" s="150" t="e">
        <f t="shared" si="7"/>
        <v>#N/A</v>
      </c>
      <c r="V121" s="154" t="e">
        <f>VLOOKUP(E121,'PC Receitas'!$O$4:$P$14,2,FALSE)</f>
        <v>#N/A</v>
      </c>
    </row>
    <row r="122" spans="3:22" ht="19.5" customHeight="1" thickTop="1" thickBot="1" x14ac:dyDescent="0.3">
      <c r="C122" s="58"/>
      <c r="D122" s="58" t="str">
        <f>IF(C122&lt;&gt;"",TEXT(C122,"00")&amp;"/07/"&amp;'Configurações Básicas'!$P$5,"")</f>
        <v/>
      </c>
      <c r="E122" s="58"/>
      <c r="F122" s="58"/>
      <c r="G122" s="58"/>
      <c r="H122" s="58"/>
      <c r="I122" s="59"/>
      <c r="J122" s="193"/>
      <c r="K122" s="60"/>
      <c r="L122" s="192"/>
      <c r="M122" s="56">
        <f>M121+IF(AND(K122="Pago",OR(E122='PC Receitas'!$O$4,E122='PC Receitas'!$O$5,E122='PC Receitas'!$O$6)),I122,IF(AND(K122="Pago",OR(E122='PC Receitas'!$O$7,E122='PC Receitas'!$O$8,E122='PC Receitas'!$O$9,E122='PC Receitas'!$O$10,E122='PC Receitas'!$O$11,E122='PC Receitas'!$O$12,E122='PC Receitas'!$O$13,E122='PC Receitas'!$O$14)),-I122,0))</f>
        <v>14737.7</v>
      </c>
      <c r="R122" s="153" t="e">
        <f t="shared" si="4"/>
        <v>#N/A</v>
      </c>
      <c r="S122" s="150" t="e">
        <f t="shared" si="5"/>
        <v>#N/A</v>
      </c>
      <c r="T122" s="150" t="e">
        <f t="shared" si="6"/>
        <v>#N/A</v>
      </c>
      <c r="U122" s="150" t="e">
        <f t="shared" si="7"/>
        <v>#N/A</v>
      </c>
      <c r="V122" s="154" t="e">
        <f>VLOOKUP(E122,'PC Receitas'!$O$4:$P$14,2,FALSE)</f>
        <v>#N/A</v>
      </c>
    </row>
    <row r="123" spans="3:22" ht="19.5" customHeight="1" thickTop="1" thickBot="1" x14ac:dyDescent="0.3">
      <c r="C123" s="58"/>
      <c r="D123" s="58" t="str">
        <f>IF(C123&lt;&gt;"",TEXT(C123,"00")&amp;"/07/"&amp;'Configurações Básicas'!$P$5,"")</f>
        <v/>
      </c>
      <c r="E123" s="58"/>
      <c r="F123" s="58"/>
      <c r="G123" s="58"/>
      <c r="H123" s="58"/>
      <c r="I123" s="59"/>
      <c r="J123" s="193"/>
      <c r="K123" s="60"/>
      <c r="L123" s="192"/>
      <c r="M123" s="56">
        <f>M122+IF(AND(K123="Pago",OR(E123='PC Receitas'!$O$4,E123='PC Receitas'!$O$5,E123='PC Receitas'!$O$6)),I123,IF(AND(K123="Pago",OR(E123='PC Receitas'!$O$7,E123='PC Receitas'!$O$8,E123='PC Receitas'!$O$9,E123='PC Receitas'!$O$10,E123='PC Receitas'!$O$11,E123='PC Receitas'!$O$12,E123='PC Receitas'!$O$13,E123='PC Receitas'!$O$14)),-I123,0))</f>
        <v>14737.7</v>
      </c>
      <c r="R123" s="153" t="e">
        <f t="shared" si="4"/>
        <v>#N/A</v>
      </c>
      <c r="S123" s="150" t="e">
        <f t="shared" si="5"/>
        <v>#N/A</v>
      </c>
      <c r="T123" s="150" t="e">
        <f t="shared" si="6"/>
        <v>#N/A</v>
      </c>
      <c r="U123" s="150" t="e">
        <f t="shared" si="7"/>
        <v>#N/A</v>
      </c>
      <c r="V123" s="154" t="e">
        <f>VLOOKUP(E123,'PC Receitas'!$O$4:$P$14,2,FALSE)</f>
        <v>#N/A</v>
      </c>
    </row>
    <row r="124" spans="3:22" ht="19.5" customHeight="1" thickTop="1" thickBot="1" x14ac:dyDescent="0.3">
      <c r="C124" s="58"/>
      <c r="D124" s="58" t="str">
        <f>IF(C124&lt;&gt;"",TEXT(C124,"00")&amp;"/07/"&amp;'Configurações Básicas'!$P$5,"")</f>
        <v/>
      </c>
      <c r="E124" s="58"/>
      <c r="F124" s="58"/>
      <c r="G124" s="58"/>
      <c r="H124" s="58"/>
      <c r="I124" s="59"/>
      <c r="J124" s="193"/>
      <c r="K124" s="60"/>
      <c r="L124" s="192"/>
      <c r="M124" s="56">
        <f>M123+IF(AND(K124="Pago",OR(E124='PC Receitas'!$O$4,E124='PC Receitas'!$O$5,E124='PC Receitas'!$O$6)),I124,IF(AND(K124="Pago",OR(E124='PC Receitas'!$O$7,E124='PC Receitas'!$O$8,E124='PC Receitas'!$O$9,E124='PC Receitas'!$O$10,E124='PC Receitas'!$O$11,E124='PC Receitas'!$O$12,E124='PC Receitas'!$O$13,E124='PC Receitas'!$O$14)),-I124,0))</f>
        <v>14737.7</v>
      </c>
      <c r="R124" s="153" t="e">
        <f t="shared" si="4"/>
        <v>#N/A</v>
      </c>
      <c r="S124" s="150" t="e">
        <f t="shared" si="5"/>
        <v>#N/A</v>
      </c>
      <c r="T124" s="150" t="e">
        <f t="shared" si="6"/>
        <v>#N/A</v>
      </c>
      <c r="U124" s="150" t="e">
        <f t="shared" si="7"/>
        <v>#N/A</v>
      </c>
      <c r="V124" s="154" t="e">
        <f>VLOOKUP(E124,'PC Receitas'!$O$4:$P$14,2,FALSE)</f>
        <v>#N/A</v>
      </c>
    </row>
    <row r="125" spans="3:22" ht="19.5" customHeight="1" thickTop="1" thickBot="1" x14ac:dyDescent="0.3">
      <c r="C125" s="58"/>
      <c r="D125" s="58" t="str">
        <f>IF(C125&lt;&gt;"",TEXT(C125,"00")&amp;"/07/"&amp;'Configurações Básicas'!$P$5,"")</f>
        <v/>
      </c>
      <c r="E125" s="58"/>
      <c r="F125" s="58"/>
      <c r="G125" s="58"/>
      <c r="H125" s="58"/>
      <c r="I125" s="59"/>
      <c r="J125" s="193"/>
      <c r="K125" s="60"/>
      <c r="L125" s="192"/>
      <c r="M125" s="56">
        <f>M124+IF(AND(K125="Pago",OR(E125='PC Receitas'!$O$4,E125='PC Receitas'!$O$5,E125='PC Receitas'!$O$6)),I125,IF(AND(K125="Pago",OR(E125='PC Receitas'!$O$7,E125='PC Receitas'!$O$8,E125='PC Receitas'!$O$9,E125='PC Receitas'!$O$10,E125='PC Receitas'!$O$11,E125='PC Receitas'!$O$12,E125='PC Receitas'!$O$13,E125='PC Receitas'!$O$14)),-I125,0))</f>
        <v>14737.7</v>
      </c>
      <c r="R125" s="153" t="e">
        <f t="shared" si="4"/>
        <v>#N/A</v>
      </c>
      <c r="S125" s="150" t="e">
        <f t="shared" si="5"/>
        <v>#N/A</v>
      </c>
      <c r="T125" s="150" t="e">
        <f t="shared" si="6"/>
        <v>#N/A</v>
      </c>
      <c r="U125" s="150" t="e">
        <f t="shared" si="7"/>
        <v>#N/A</v>
      </c>
      <c r="V125" s="154" t="e">
        <f>VLOOKUP(E125,'PC Receitas'!$O$4:$P$14,2,FALSE)</f>
        <v>#N/A</v>
      </c>
    </row>
    <row r="126" spans="3:22" ht="19.5" customHeight="1" thickTop="1" thickBot="1" x14ac:dyDescent="0.3">
      <c r="C126" s="58"/>
      <c r="D126" s="58" t="str">
        <f>IF(C126&lt;&gt;"",TEXT(C126,"00")&amp;"/07/"&amp;'Configurações Básicas'!$P$5,"")</f>
        <v/>
      </c>
      <c r="E126" s="58"/>
      <c r="F126" s="58"/>
      <c r="G126" s="58"/>
      <c r="H126" s="58"/>
      <c r="I126" s="59"/>
      <c r="J126" s="193"/>
      <c r="K126" s="60"/>
      <c r="L126" s="192"/>
      <c r="M126" s="56">
        <f>M125+IF(AND(K126="Pago",OR(E126='PC Receitas'!$O$4,E126='PC Receitas'!$O$5,E126='PC Receitas'!$O$6)),I126,IF(AND(K126="Pago",OR(E126='PC Receitas'!$O$7,E126='PC Receitas'!$O$8,E126='PC Receitas'!$O$9,E126='PC Receitas'!$O$10,E126='PC Receitas'!$O$11,E126='PC Receitas'!$O$12,E126='PC Receitas'!$O$13,E126='PC Receitas'!$O$14)),-I126,0))</f>
        <v>14737.7</v>
      </c>
      <c r="R126" s="153" t="e">
        <f t="shared" si="4"/>
        <v>#N/A</v>
      </c>
      <c r="S126" s="150" t="e">
        <f t="shared" si="5"/>
        <v>#N/A</v>
      </c>
      <c r="T126" s="150" t="e">
        <f t="shared" si="6"/>
        <v>#N/A</v>
      </c>
      <c r="U126" s="150" t="e">
        <f t="shared" si="7"/>
        <v>#N/A</v>
      </c>
      <c r="V126" s="154" t="e">
        <f>VLOOKUP(E126,'PC Receitas'!$O$4:$P$14,2,FALSE)</f>
        <v>#N/A</v>
      </c>
    </row>
    <row r="127" spans="3:22" ht="19.5" customHeight="1" thickTop="1" thickBot="1" x14ac:dyDescent="0.3">
      <c r="C127" s="58"/>
      <c r="D127" s="58" t="str">
        <f>IF(C127&lt;&gt;"",TEXT(C127,"00")&amp;"/07/"&amp;'Configurações Básicas'!$P$5,"")</f>
        <v/>
      </c>
      <c r="E127" s="58"/>
      <c r="F127" s="58"/>
      <c r="G127" s="58"/>
      <c r="H127" s="58"/>
      <c r="I127" s="59"/>
      <c r="J127" s="193"/>
      <c r="K127" s="60"/>
      <c r="L127" s="192"/>
      <c r="M127" s="56">
        <f>M126+IF(AND(K127="Pago",OR(E127='PC Receitas'!$O$4,E127='PC Receitas'!$O$5,E127='PC Receitas'!$O$6)),I127,IF(AND(K127="Pago",OR(E127='PC Receitas'!$O$7,E127='PC Receitas'!$O$8,E127='PC Receitas'!$O$9,E127='PC Receitas'!$O$10,E127='PC Receitas'!$O$11,E127='PC Receitas'!$O$12,E127='PC Receitas'!$O$13,E127='PC Receitas'!$O$14)),-I127,0))</f>
        <v>14737.7</v>
      </c>
      <c r="R127" s="153" t="e">
        <f t="shared" si="4"/>
        <v>#N/A</v>
      </c>
      <c r="S127" s="150" t="e">
        <f t="shared" si="5"/>
        <v>#N/A</v>
      </c>
      <c r="T127" s="150" t="e">
        <f t="shared" si="6"/>
        <v>#N/A</v>
      </c>
      <c r="U127" s="150" t="e">
        <f t="shared" si="7"/>
        <v>#N/A</v>
      </c>
      <c r="V127" s="154" t="e">
        <f>VLOOKUP(E127,'PC Receitas'!$O$4:$P$14,2,FALSE)</f>
        <v>#N/A</v>
      </c>
    </row>
    <row r="128" spans="3:22" ht="19.5" customHeight="1" thickTop="1" thickBot="1" x14ac:dyDescent="0.3">
      <c r="C128" s="58"/>
      <c r="D128" s="58" t="str">
        <f>IF(C128&lt;&gt;"",TEXT(C128,"00")&amp;"/07/"&amp;'Configurações Básicas'!$P$5,"")</f>
        <v/>
      </c>
      <c r="E128" s="58"/>
      <c r="F128" s="58"/>
      <c r="G128" s="58"/>
      <c r="H128" s="58"/>
      <c r="I128" s="59"/>
      <c r="J128" s="193"/>
      <c r="K128" s="60"/>
      <c r="L128" s="192"/>
      <c r="M128" s="56">
        <f>M127+IF(AND(K128="Pago",OR(E128='PC Receitas'!$O$4,E128='PC Receitas'!$O$5,E128='PC Receitas'!$O$6)),I128,IF(AND(K128="Pago",OR(E128='PC Receitas'!$O$7,E128='PC Receitas'!$O$8,E128='PC Receitas'!$O$9,E128='PC Receitas'!$O$10,E128='PC Receitas'!$O$11,E128='PC Receitas'!$O$12,E128='PC Receitas'!$O$13,E128='PC Receitas'!$O$14)),-I128,0))</f>
        <v>14737.7</v>
      </c>
      <c r="R128" s="153" t="e">
        <f t="shared" si="4"/>
        <v>#N/A</v>
      </c>
      <c r="S128" s="150" t="e">
        <f t="shared" si="5"/>
        <v>#N/A</v>
      </c>
      <c r="T128" s="150" t="e">
        <f t="shared" si="6"/>
        <v>#N/A</v>
      </c>
      <c r="U128" s="150" t="e">
        <f t="shared" si="7"/>
        <v>#N/A</v>
      </c>
      <c r="V128" s="154" t="e">
        <f>VLOOKUP(E128,'PC Receitas'!$O$4:$P$14,2,FALSE)</f>
        <v>#N/A</v>
      </c>
    </row>
    <row r="129" spans="3:22" ht="19.5" customHeight="1" thickTop="1" thickBot="1" x14ac:dyDescent="0.3">
      <c r="C129" s="58"/>
      <c r="D129" s="58" t="str">
        <f>IF(C129&lt;&gt;"",TEXT(C129,"00")&amp;"/07/"&amp;'Configurações Básicas'!$P$5,"")</f>
        <v/>
      </c>
      <c r="E129" s="58"/>
      <c r="F129" s="58"/>
      <c r="G129" s="58"/>
      <c r="H129" s="58"/>
      <c r="I129" s="59"/>
      <c r="J129" s="193"/>
      <c r="K129" s="60"/>
      <c r="L129" s="192"/>
      <c r="M129" s="56">
        <f>M128+IF(AND(K129="Pago",OR(E129='PC Receitas'!$O$4,E129='PC Receitas'!$O$5,E129='PC Receitas'!$O$6)),I129,IF(AND(K129="Pago",OR(E129='PC Receitas'!$O$7,E129='PC Receitas'!$O$8,E129='PC Receitas'!$O$9,E129='PC Receitas'!$O$10,E129='PC Receitas'!$O$11,E129='PC Receitas'!$O$12,E129='PC Receitas'!$O$13,E129='PC Receitas'!$O$14)),-I129,0))</f>
        <v>14737.7</v>
      </c>
      <c r="R129" s="153" t="e">
        <f t="shared" si="4"/>
        <v>#N/A</v>
      </c>
      <c r="S129" s="150" t="e">
        <f t="shared" si="5"/>
        <v>#N/A</v>
      </c>
      <c r="T129" s="150" t="e">
        <f t="shared" si="6"/>
        <v>#N/A</v>
      </c>
      <c r="U129" s="150" t="e">
        <f t="shared" si="7"/>
        <v>#N/A</v>
      </c>
      <c r="V129" s="154" t="e">
        <f>VLOOKUP(E129,'PC Receitas'!$O$4:$P$14,2,FALSE)</f>
        <v>#N/A</v>
      </c>
    </row>
    <row r="130" spans="3:22" ht="19.5" customHeight="1" thickTop="1" thickBot="1" x14ac:dyDescent="0.3">
      <c r="C130" s="58"/>
      <c r="D130" s="58" t="str">
        <f>IF(C130&lt;&gt;"",TEXT(C130,"00")&amp;"/07/"&amp;'Configurações Básicas'!$P$5,"")</f>
        <v/>
      </c>
      <c r="E130" s="58"/>
      <c r="F130" s="58"/>
      <c r="G130" s="58"/>
      <c r="H130" s="58"/>
      <c r="I130" s="59"/>
      <c r="J130" s="193"/>
      <c r="K130" s="60"/>
      <c r="L130" s="192"/>
      <c r="M130" s="56">
        <f>M129+IF(AND(K130="Pago",OR(E130='PC Receitas'!$O$4,E130='PC Receitas'!$O$5,E130='PC Receitas'!$O$6)),I130,IF(AND(K130="Pago",OR(E130='PC Receitas'!$O$7,E130='PC Receitas'!$O$8,E130='PC Receitas'!$O$9,E130='PC Receitas'!$O$10,E130='PC Receitas'!$O$11,E130='PC Receitas'!$O$12,E130='PC Receitas'!$O$13,E130='PC Receitas'!$O$14)),-I130,0))</f>
        <v>14737.7</v>
      </c>
      <c r="R130" s="153" t="e">
        <f t="shared" si="4"/>
        <v>#N/A</v>
      </c>
      <c r="S130" s="150" t="e">
        <f t="shared" si="5"/>
        <v>#N/A</v>
      </c>
      <c r="T130" s="150" t="e">
        <f t="shared" si="6"/>
        <v>#N/A</v>
      </c>
      <c r="U130" s="150" t="e">
        <f t="shared" si="7"/>
        <v>#N/A</v>
      </c>
      <c r="V130" s="154" t="e">
        <f>VLOOKUP(E130,'PC Receitas'!$O$4:$P$14,2,FALSE)</f>
        <v>#N/A</v>
      </c>
    </row>
    <row r="131" spans="3:22" ht="19.5" customHeight="1" thickTop="1" thickBot="1" x14ac:dyDescent="0.3">
      <c r="C131" s="58"/>
      <c r="D131" s="58" t="str">
        <f>IF(C131&lt;&gt;"",TEXT(C131,"00")&amp;"/07/"&amp;'Configurações Básicas'!$P$5,"")</f>
        <v/>
      </c>
      <c r="E131" s="58"/>
      <c r="F131" s="58"/>
      <c r="G131" s="58"/>
      <c r="H131" s="58"/>
      <c r="I131" s="59"/>
      <c r="J131" s="193"/>
      <c r="K131" s="60"/>
      <c r="L131" s="192"/>
      <c r="M131" s="56">
        <f>M130+IF(AND(K131="Pago",OR(E131='PC Receitas'!$O$4,E131='PC Receitas'!$O$5,E131='PC Receitas'!$O$6)),I131,IF(AND(K131="Pago",OR(E131='PC Receitas'!$O$7,E131='PC Receitas'!$O$8,E131='PC Receitas'!$O$9,E131='PC Receitas'!$O$10,E131='PC Receitas'!$O$11,E131='PC Receitas'!$O$12,E131='PC Receitas'!$O$13,E131='PC Receitas'!$O$14)),-I131,0))</f>
        <v>14737.7</v>
      </c>
      <c r="R131" s="153" t="e">
        <f t="shared" si="4"/>
        <v>#N/A</v>
      </c>
      <c r="S131" s="150" t="e">
        <f t="shared" si="5"/>
        <v>#N/A</v>
      </c>
      <c r="T131" s="150" t="e">
        <f t="shared" si="6"/>
        <v>#N/A</v>
      </c>
      <c r="U131" s="150" t="e">
        <f t="shared" si="7"/>
        <v>#N/A</v>
      </c>
      <c r="V131" s="154" t="e">
        <f>VLOOKUP(E131,'PC Receitas'!$O$4:$P$14,2,FALSE)</f>
        <v>#N/A</v>
      </c>
    </row>
    <row r="132" spans="3:22" ht="19.5" customHeight="1" thickTop="1" thickBot="1" x14ac:dyDescent="0.3">
      <c r="C132" s="58"/>
      <c r="D132" s="58" t="str">
        <f>IF(C132&lt;&gt;"",TEXT(C132,"00")&amp;"/07/"&amp;'Configurações Básicas'!$P$5,"")</f>
        <v/>
      </c>
      <c r="E132" s="58"/>
      <c r="F132" s="58"/>
      <c r="G132" s="58"/>
      <c r="H132" s="58"/>
      <c r="I132" s="59"/>
      <c r="J132" s="193"/>
      <c r="K132" s="60"/>
      <c r="L132" s="192"/>
      <c r="M132" s="56">
        <f>M131+IF(AND(K132="Pago",OR(E132='PC Receitas'!$O$4,E132='PC Receitas'!$O$5,E132='PC Receitas'!$O$6)),I132,IF(AND(K132="Pago",OR(E132='PC Receitas'!$O$7,E132='PC Receitas'!$O$8,E132='PC Receitas'!$O$9,E132='PC Receitas'!$O$10,E132='PC Receitas'!$O$11,E132='PC Receitas'!$O$12,E132='PC Receitas'!$O$13,E132='PC Receitas'!$O$14)),-I132,0))</f>
        <v>14737.7</v>
      </c>
      <c r="R132" s="153" t="e">
        <f t="shared" si="4"/>
        <v>#N/A</v>
      </c>
      <c r="S132" s="150" t="e">
        <f t="shared" si="5"/>
        <v>#N/A</v>
      </c>
      <c r="T132" s="150" t="e">
        <f t="shared" si="6"/>
        <v>#N/A</v>
      </c>
      <c r="U132" s="150" t="e">
        <f t="shared" si="7"/>
        <v>#N/A</v>
      </c>
      <c r="V132" s="154" t="e">
        <f>VLOOKUP(E132,'PC Receitas'!$O$4:$P$14,2,FALSE)</f>
        <v>#N/A</v>
      </c>
    </row>
    <row r="133" spans="3:22" ht="19.5" customHeight="1" thickTop="1" thickBot="1" x14ac:dyDescent="0.3">
      <c r="C133" s="58"/>
      <c r="D133" s="58" t="str">
        <f>IF(C133&lt;&gt;"",TEXT(C133,"00")&amp;"/07/"&amp;'Configurações Básicas'!$P$5,"")</f>
        <v/>
      </c>
      <c r="E133" s="58"/>
      <c r="F133" s="58"/>
      <c r="G133" s="58"/>
      <c r="H133" s="58"/>
      <c r="I133" s="59"/>
      <c r="J133" s="193"/>
      <c r="K133" s="60"/>
      <c r="L133" s="192"/>
      <c r="M133" s="56">
        <f>M132+IF(AND(K133="Pago",OR(E133='PC Receitas'!$O$4,E133='PC Receitas'!$O$5,E133='PC Receitas'!$O$6)),I133,IF(AND(K133="Pago",OR(E133='PC Receitas'!$O$7,E133='PC Receitas'!$O$8,E133='PC Receitas'!$O$9,E133='PC Receitas'!$O$10,E133='PC Receitas'!$O$11,E133='PC Receitas'!$O$12,E133='PC Receitas'!$O$13,E133='PC Receitas'!$O$14)),-I133,0))</f>
        <v>14737.7</v>
      </c>
      <c r="R133" s="153" t="e">
        <f t="shared" si="4"/>
        <v>#N/A</v>
      </c>
      <c r="S133" s="150" t="e">
        <f t="shared" si="5"/>
        <v>#N/A</v>
      </c>
      <c r="T133" s="150" t="e">
        <f t="shared" si="6"/>
        <v>#N/A</v>
      </c>
      <c r="U133" s="150" t="e">
        <f t="shared" si="7"/>
        <v>#N/A</v>
      </c>
      <c r="V133" s="154" t="e">
        <f>VLOOKUP(E133,'PC Receitas'!$O$4:$P$14,2,FALSE)</f>
        <v>#N/A</v>
      </c>
    </row>
    <row r="134" spans="3:22" ht="19.5" customHeight="1" thickTop="1" thickBot="1" x14ac:dyDescent="0.3">
      <c r="C134" s="58"/>
      <c r="D134" s="58" t="str">
        <f>IF(C134&lt;&gt;"",TEXT(C134,"00")&amp;"/07/"&amp;'Configurações Básicas'!$P$5,"")</f>
        <v/>
      </c>
      <c r="E134" s="58"/>
      <c r="F134" s="58"/>
      <c r="G134" s="58"/>
      <c r="H134" s="58"/>
      <c r="I134" s="59"/>
      <c r="J134" s="193"/>
      <c r="K134" s="60"/>
      <c r="L134" s="192"/>
      <c r="M134" s="56">
        <f>M133+IF(AND(K134="Pago",OR(E134='PC Receitas'!$O$4,E134='PC Receitas'!$O$5,E134='PC Receitas'!$O$6)),I134,IF(AND(K134="Pago",OR(E134='PC Receitas'!$O$7,E134='PC Receitas'!$O$8,E134='PC Receitas'!$O$9,E134='PC Receitas'!$O$10,E134='PC Receitas'!$O$11,E134='PC Receitas'!$O$12,E134='PC Receitas'!$O$13,E134='PC Receitas'!$O$14)),-I134,0))</f>
        <v>14737.7</v>
      </c>
      <c r="R134" s="153" t="e">
        <f t="shared" ref="R134:R197" si="8">IF(V134="Despesas_com_RH","Despesa",IF(V134="Despesas_Operacionais","Despesa",IF(V134="Despesas_com_Marketing","Despesa",IF(V134="Impostos","Despesa",IF(V134="Investimentos","Despesa","")))))</f>
        <v>#N/A</v>
      </c>
      <c r="S134" s="150" t="e">
        <f t="shared" ref="S134:S197" si="9">IF(V134="Despesas_com_Produtos","Despesa",IF(V134="Despesas_com_Serviços","Despesa",IF(V134="Despesas_Não_Operacionais","Despesa","")))</f>
        <v>#N/A</v>
      </c>
      <c r="T134" s="150" t="e">
        <f t="shared" ref="T134:T197" si="10">IF(V134="Receitas_com_Produtos","Receita",IF(V134="Receitas_com_Serviços","Receita",IF(V134="Receitas_Não_Operacionais","Receita","")))</f>
        <v>#N/A</v>
      </c>
      <c r="U134" s="150" t="e">
        <f t="shared" ref="U134:U197" si="11">IF(R134&lt;&gt;"",R134,IF(S134&lt;&gt;"",S134,IF(T134&lt;&gt;"",T134,"")))</f>
        <v>#N/A</v>
      </c>
      <c r="V134" s="154" t="e">
        <f>VLOOKUP(E134,'PC Receitas'!$O$4:$P$14,2,FALSE)</f>
        <v>#N/A</v>
      </c>
    </row>
    <row r="135" spans="3:22" ht="19.5" customHeight="1" thickTop="1" thickBot="1" x14ac:dyDescent="0.3">
      <c r="C135" s="58"/>
      <c r="D135" s="58" t="str">
        <f>IF(C135&lt;&gt;"",TEXT(C135,"00")&amp;"/07/"&amp;'Configurações Básicas'!$P$5,"")</f>
        <v/>
      </c>
      <c r="E135" s="58"/>
      <c r="F135" s="58"/>
      <c r="G135" s="58"/>
      <c r="H135" s="58"/>
      <c r="I135" s="59"/>
      <c r="J135" s="193"/>
      <c r="K135" s="60"/>
      <c r="L135" s="192"/>
      <c r="M135" s="56">
        <f>M134+IF(AND(K135="Pago",OR(E135='PC Receitas'!$O$4,E135='PC Receitas'!$O$5,E135='PC Receitas'!$O$6)),I135,IF(AND(K135="Pago",OR(E135='PC Receitas'!$O$7,E135='PC Receitas'!$O$8,E135='PC Receitas'!$O$9,E135='PC Receitas'!$O$10,E135='PC Receitas'!$O$11,E135='PC Receitas'!$O$12,E135='PC Receitas'!$O$13,E135='PC Receitas'!$O$14)),-I135,0))</f>
        <v>14737.7</v>
      </c>
      <c r="R135" s="153" t="e">
        <f t="shared" si="8"/>
        <v>#N/A</v>
      </c>
      <c r="S135" s="150" t="e">
        <f t="shared" si="9"/>
        <v>#N/A</v>
      </c>
      <c r="T135" s="150" t="e">
        <f t="shared" si="10"/>
        <v>#N/A</v>
      </c>
      <c r="U135" s="150" t="e">
        <f t="shared" si="11"/>
        <v>#N/A</v>
      </c>
      <c r="V135" s="154" t="e">
        <f>VLOOKUP(E135,'PC Receitas'!$O$4:$P$14,2,FALSE)</f>
        <v>#N/A</v>
      </c>
    </row>
    <row r="136" spans="3:22" ht="19.5" customHeight="1" thickTop="1" thickBot="1" x14ac:dyDescent="0.3">
      <c r="C136" s="58"/>
      <c r="D136" s="58" t="str">
        <f>IF(C136&lt;&gt;"",TEXT(C136,"00")&amp;"/07/"&amp;'Configurações Básicas'!$P$5,"")</f>
        <v/>
      </c>
      <c r="E136" s="58"/>
      <c r="F136" s="58"/>
      <c r="G136" s="58"/>
      <c r="H136" s="58"/>
      <c r="I136" s="59"/>
      <c r="J136" s="193"/>
      <c r="K136" s="60"/>
      <c r="L136" s="192"/>
      <c r="M136" s="56">
        <f>M135+IF(AND(K136="Pago",OR(E136='PC Receitas'!$O$4,E136='PC Receitas'!$O$5,E136='PC Receitas'!$O$6)),I136,IF(AND(K136="Pago",OR(E136='PC Receitas'!$O$7,E136='PC Receitas'!$O$8,E136='PC Receitas'!$O$9,E136='PC Receitas'!$O$10,E136='PC Receitas'!$O$11,E136='PC Receitas'!$O$12,E136='PC Receitas'!$O$13,E136='PC Receitas'!$O$14)),-I136,0))</f>
        <v>14737.7</v>
      </c>
      <c r="R136" s="153" t="e">
        <f t="shared" si="8"/>
        <v>#N/A</v>
      </c>
      <c r="S136" s="150" t="e">
        <f t="shared" si="9"/>
        <v>#N/A</v>
      </c>
      <c r="T136" s="150" t="e">
        <f t="shared" si="10"/>
        <v>#N/A</v>
      </c>
      <c r="U136" s="150" t="e">
        <f t="shared" si="11"/>
        <v>#N/A</v>
      </c>
      <c r="V136" s="154" t="e">
        <f>VLOOKUP(E136,'PC Receitas'!$O$4:$P$14,2,FALSE)</f>
        <v>#N/A</v>
      </c>
    </row>
    <row r="137" spans="3:22" ht="19.5" customHeight="1" thickTop="1" thickBot="1" x14ac:dyDescent="0.3">
      <c r="C137" s="58"/>
      <c r="D137" s="58" t="str">
        <f>IF(C137&lt;&gt;"",TEXT(C137,"00")&amp;"/07/"&amp;'Configurações Básicas'!$P$5,"")</f>
        <v/>
      </c>
      <c r="E137" s="58"/>
      <c r="F137" s="58"/>
      <c r="G137" s="58"/>
      <c r="H137" s="58"/>
      <c r="I137" s="59"/>
      <c r="J137" s="193"/>
      <c r="K137" s="60"/>
      <c r="L137" s="192"/>
      <c r="M137" s="56">
        <f>M136+IF(AND(K137="Pago",OR(E137='PC Receitas'!$O$4,E137='PC Receitas'!$O$5,E137='PC Receitas'!$O$6)),I137,IF(AND(K137="Pago",OR(E137='PC Receitas'!$O$7,E137='PC Receitas'!$O$8,E137='PC Receitas'!$O$9,E137='PC Receitas'!$O$10,E137='PC Receitas'!$O$11,E137='PC Receitas'!$O$12,E137='PC Receitas'!$O$13,E137='PC Receitas'!$O$14)),-I137,0))</f>
        <v>14737.7</v>
      </c>
      <c r="R137" s="153" t="e">
        <f t="shared" si="8"/>
        <v>#N/A</v>
      </c>
      <c r="S137" s="150" t="e">
        <f t="shared" si="9"/>
        <v>#N/A</v>
      </c>
      <c r="T137" s="150" t="e">
        <f t="shared" si="10"/>
        <v>#N/A</v>
      </c>
      <c r="U137" s="150" t="e">
        <f t="shared" si="11"/>
        <v>#N/A</v>
      </c>
      <c r="V137" s="154" t="e">
        <f>VLOOKUP(E137,'PC Receitas'!$O$4:$P$14,2,FALSE)</f>
        <v>#N/A</v>
      </c>
    </row>
    <row r="138" spans="3:22" ht="19.5" customHeight="1" thickTop="1" thickBot="1" x14ac:dyDescent="0.3">
      <c r="C138" s="58"/>
      <c r="D138" s="58" t="str">
        <f>IF(C138&lt;&gt;"",TEXT(C138,"00")&amp;"/07/"&amp;'Configurações Básicas'!$P$5,"")</f>
        <v/>
      </c>
      <c r="E138" s="58"/>
      <c r="F138" s="58"/>
      <c r="G138" s="58"/>
      <c r="H138" s="58"/>
      <c r="I138" s="59"/>
      <c r="J138" s="193"/>
      <c r="K138" s="60"/>
      <c r="L138" s="192"/>
      <c r="M138" s="56">
        <f>M137+IF(AND(K138="Pago",OR(E138='PC Receitas'!$O$4,E138='PC Receitas'!$O$5,E138='PC Receitas'!$O$6)),I138,IF(AND(K138="Pago",OR(E138='PC Receitas'!$O$7,E138='PC Receitas'!$O$8,E138='PC Receitas'!$O$9,E138='PC Receitas'!$O$10,E138='PC Receitas'!$O$11,E138='PC Receitas'!$O$12,E138='PC Receitas'!$O$13,E138='PC Receitas'!$O$14)),-I138,0))</f>
        <v>14737.7</v>
      </c>
      <c r="R138" s="153" t="e">
        <f t="shared" si="8"/>
        <v>#N/A</v>
      </c>
      <c r="S138" s="150" t="e">
        <f t="shared" si="9"/>
        <v>#N/A</v>
      </c>
      <c r="T138" s="150" t="e">
        <f t="shared" si="10"/>
        <v>#N/A</v>
      </c>
      <c r="U138" s="150" t="e">
        <f t="shared" si="11"/>
        <v>#N/A</v>
      </c>
      <c r="V138" s="154" t="e">
        <f>VLOOKUP(E138,'PC Receitas'!$O$4:$P$14,2,FALSE)</f>
        <v>#N/A</v>
      </c>
    </row>
    <row r="139" spans="3:22" ht="19.5" customHeight="1" thickTop="1" thickBot="1" x14ac:dyDescent="0.3">
      <c r="C139" s="58"/>
      <c r="D139" s="58" t="str">
        <f>IF(C139&lt;&gt;"",TEXT(C139,"00")&amp;"/07/"&amp;'Configurações Básicas'!$P$5,"")</f>
        <v/>
      </c>
      <c r="E139" s="58"/>
      <c r="F139" s="58"/>
      <c r="G139" s="58"/>
      <c r="H139" s="58"/>
      <c r="I139" s="59"/>
      <c r="J139" s="193"/>
      <c r="K139" s="60"/>
      <c r="L139" s="192"/>
      <c r="M139" s="56">
        <f>M138+IF(AND(K139="Pago",OR(E139='PC Receitas'!$O$4,E139='PC Receitas'!$O$5,E139='PC Receitas'!$O$6)),I139,IF(AND(K139="Pago",OR(E139='PC Receitas'!$O$7,E139='PC Receitas'!$O$8,E139='PC Receitas'!$O$9,E139='PC Receitas'!$O$10,E139='PC Receitas'!$O$11,E139='PC Receitas'!$O$12,E139='PC Receitas'!$O$13,E139='PC Receitas'!$O$14)),-I139,0))</f>
        <v>14737.7</v>
      </c>
      <c r="R139" s="153" t="e">
        <f t="shared" si="8"/>
        <v>#N/A</v>
      </c>
      <c r="S139" s="150" t="e">
        <f t="shared" si="9"/>
        <v>#N/A</v>
      </c>
      <c r="T139" s="150" t="e">
        <f t="shared" si="10"/>
        <v>#N/A</v>
      </c>
      <c r="U139" s="150" t="e">
        <f t="shared" si="11"/>
        <v>#N/A</v>
      </c>
      <c r="V139" s="154" t="e">
        <f>VLOOKUP(E139,'PC Receitas'!$O$4:$P$14,2,FALSE)</f>
        <v>#N/A</v>
      </c>
    </row>
    <row r="140" spans="3:22" ht="19.5" customHeight="1" thickTop="1" thickBot="1" x14ac:dyDescent="0.3">
      <c r="C140" s="58"/>
      <c r="D140" s="58" t="str">
        <f>IF(C140&lt;&gt;"",TEXT(C140,"00")&amp;"/07/"&amp;'Configurações Básicas'!$P$5,"")</f>
        <v/>
      </c>
      <c r="E140" s="58"/>
      <c r="F140" s="58"/>
      <c r="G140" s="58"/>
      <c r="H140" s="58"/>
      <c r="I140" s="59"/>
      <c r="J140" s="193"/>
      <c r="K140" s="60"/>
      <c r="L140" s="192"/>
      <c r="M140" s="56">
        <f>M139+IF(AND(K140="Pago",OR(E140='PC Receitas'!$O$4,E140='PC Receitas'!$O$5,E140='PC Receitas'!$O$6)),I140,IF(AND(K140="Pago",OR(E140='PC Receitas'!$O$7,E140='PC Receitas'!$O$8,E140='PC Receitas'!$O$9,E140='PC Receitas'!$O$10,E140='PC Receitas'!$O$11,E140='PC Receitas'!$O$12,E140='PC Receitas'!$O$13,E140='PC Receitas'!$O$14)),-I140,0))</f>
        <v>14737.7</v>
      </c>
      <c r="R140" s="153" t="e">
        <f t="shared" si="8"/>
        <v>#N/A</v>
      </c>
      <c r="S140" s="150" t="e">
        <f t="shared" si="9"/>
        <v>#N/A</v>
      </c>
      <c r="T140" s="150" t="e">
        <f t="shared" si="10"/>
        <v>#N/A</v>
      </c>
      <c r="U140" s="150" t="e">
        <f t="shared" si="11"/>
        <v>#N/A</v>
      </c>
      <c r="V140" s="154" t="e">
        <f>VLOOKUP(E140,'PC Receitas'!$O$4:$P$14,2,FALSE)</f>
        <v>#N/A</v>
      </c>
    </row>
    <row r="141" spans="3:22" ht="19.5" customHeight="1" thickTop="1" thickBot="1" x14ac:dyDescent="0.3">
      <c r="C141" s="58"/>
      <c r="D141" s="58" t="str">
        <f>IF(C141&lt;&gt;"",TEXT(C141,"00")&amp;"/07/"&amp;'Configurações Básicas'!$P$5,"")</f>
        <v/>
      </c>
      <c r="E141" s="58"/>
      <c r="F141" s="58"/>
      <c r="G141" s="58"/>
      <c r="H141" s="58"/>
      <c r="I141" s="59"/>
      <c r="J141" s="193"/>
      <c r="K141" s="60"/>
      <c r="L141" s="192"/>
      <c r="M141" s="56">
        <f>M140+IF(AND(K141="Pago",OR(E141='PC Receitas'!$O$4,E141='PC Receitas'!$O$5,E141='PC Receitas'!$O$6)),I141,IF(AND(K141="Pago",OR(E141='PC Receitas'!$O$7,E141='PC Receitas'!$O$8,E141='PC Receitas'!$O$9,E141='PC Receitas'!$O$10,E141='PC Receitas'!$O$11,E141='PC Receitas'!$O$12,E141='PC Receitas'!$O$13,E141='PC Receitas'!$O$14)),-I141,0))</f>
        <v>14737.7</v>
      </c>
      <c r="R141" s="153" t="e">
        <f t="shared" si="8"/>
        <v>#N/A</v>
      </c>
      <c r="S141" s="150" t="e">
        <f t="shared" si="9"/>
        <v>#N/A</v>
      </c>
      <c r="T141" s="150" t="e">
        <f t="shared" si="10"/>
        <v>#N/A</v>
      </c>
      <c r="U141" s="150" t="e">
        <f t="shared" si="11"/>
        <v>#N/A</v>
      </c>
      <c r="V141" s="154" t="e">
        <f>VLOOKUP(E141,'PC Receitas'!$O$4:$P$14,2,FALSE)</f>
        <v>#N/A</v>
      </c>
    </row>
    <row r="142" spans="3:22" ht="19.5" customHeight="1" thickTop="1" thickBot="1" x14ac:dyDescent="0.3">
      <c r="C142" s="58"/>
      <c r="D142" s="58" t="str">
        <f>IF(C142&lt;&gt;"",TEXT(C142,"00")&amp;"/07/"&amp;'Configurações Básicas'!$P$5,"")</f>
        <v/>
      </c>
      <c r="E142" s="58"/>
      <c r="F142" s="58"/>
      <c r="G142" s="58"/>
      <c r="H142" s="58"/>
      <c r="I142" s="59"/>
      <c r="J142" s="193"/>
      <c r="K142" s="60"/>
      <c r="L142" s="192"/>
      <c r="M142" s="56">
        <f>M141+IF(AND(K142="Pago",OR(E142='PC Receitas'!$O$4,E142='PC Receitas'!$O$5,E142='PC Receitas'!$O$6)),I142,IF(AND(K142="Pago",OR(E142='PC Receitas'!$O$7,E142='PC Receitas'!$O$8,E142='PC Receitas'!$O$9,E142='PC Receitas'!$O$10,E142='PC Receitas'!$O$11,E142='PC Receitas'!$O$12,E142='PC Receitas'!$O$13,E142='PC Receitas'!$O$14)),-I142,0))</f>
        <v>14737.7</v>
      </c>
      <c r="R142" s="153" t="e">
        <f t="shared" si="8"/>
        <v>#N/A</v>
      </c>
      <c r="S142" s="150" t="e">
        <f t="shared" si="9"/>
        <v>#N/A</v>
      </c>
      <c r="T142" s="150" t="e">
        <f t="shared" si="10"/>
        <v>#N/A</v>
      </c>
      <c r="U142" s="150" t="e">
        <f t="shared" si="11"/>
        <v>#N/A</v>
      </c>
      <c r="V142" s="154" t="e">
        <f>VLOOKUP(E142,'PC Receitas'!$O$4:$P$14,2,FALSE)</f>
        <v>#N/A</v>
      </c>
    </row>
    <row r="143" spans="3:22" ht="19.5" customHeight="1" thickTop="1" thickBot="1" x14ac:dyDescent="0.3">
      <c r="C143" s="58"/>
      <c r="D143" s="58" t="str">
        <f>IF(C143&lt;&gt;"",TEXT(C143,"00")&amp;"/07/"&amp;'Configurações Básicas'!$P$5,"")</f>
        <v/>
      </c>
      <c r="E143" s="58"/>
      <c r="F143" s="58"/>
      <c r="G143" s="58"/>
      <c r="H143" s="58"/>
      <c r="I143" s="59"/>
      <c r="J143" s="193"/>
      <c r="K143" s="60"/>
      <c r="L143" s="192"/>
      <c r="M143" s="56">
        <f>M142+IF(AND(K143="Pago",OR(E143='PC Receitas'!$O$4,E143='PC Receitas'!$O$5,E143='PC Receitas'!$O$6)),I143,IF(AND(K143="Pago",OR(E143='PC Receitas'!$O$7,E143='PC Receitas'!$O$8,E143='PC Receitas'!$O$9,E143='PC Receitas'!$O$10,E143='PC Receitas'!$O$11,E143='PC Receitas'!$O$12,E143='PC Receitas'!$O$13,E143='PC Receitas'!$O$14)),-I143,0))</f>
        <v>14737.7</v>
      </c>
      <c r="R143" s="153" t="e">
        <f t="shared" si="8"/>
        <v>#N/A</v>
      </c>
      <c r="S143" s="150" t="e">
        <f t="shared" si="9"/>
        <v>#N/A</v>
      </c>
      <c r="T143" s="150" t="e">
        <f t="shared" si="10"/>
        <v>#N/A</v>
      </c>
      <c r="U143" s="150" t="e">
        <f t="shared" si="11"/>
        <v>#N/A</v>
      </c>
      <c r="V143" s="154" t="e">
        <f>VLOOKUP(E143,'PC Receitas'!$O$4:$P$14,2,FALSE)</f>
        <v>#N/A</v>
      </c>
    </row>
    <row r="144" spans="3:22" ht="19.5" customHeight="1" thickTop="1" thickBot="1" x14ac:dyDescent="0.3">
      <c r="C144" s="58"/>
      <c r="D144" s="58" t="str">
        <f>IF(C144&lt;&gt;"",TEXT(C144,"00")&amp;"/07/"&amp;'Configurações Básicas'!$P$5,"")</f>
        <v/>
      </c>
      <c r="E144" s="58"/>
      <c r="F144" s="58"/>
      <c r="G144" s="58"/>
      <c r="H144" s="58"/>
      <c r="I144" s="59"/>
      <c r="J144" s="193"/>
      <c r="K144" s="60"/>
      <c r="L144" s="192"/>
      <c r="M144" s="56">
        <f>M143+IF(AND(K144="Pago",OR(E144='PC Receitas'!$O$4,E144='PC Receitas'!$O$5,E144='PC Receitas'!$O$6)),I144,IF(AND(K144="Pago",OR(E144='PC Receitas'!$O$7,E144='PC Receitas'!$O$8,E144='PC Receitas'!$O$9,E144='PC Receitas'!$O$10,E144='PC Receitas'!$O$11,E144='PC Receitas'!$O$12,E144='PC Receitas'!$O$13,E144='PC Receitas'!$O$14)),-I144,0))</f>
        <v>14737.7</v>
      </c>
      <c r="R144" s="153" t="e">
        <f t="shared" si="8"/>
        <v>#N/A</v>
      </c>
      <c r="S144" s="150" t="e">
        <f t="shared" si="9"/>
        <v>#N/A</v>
      </c>
      <c r="T144" s="150" t="e">
        <f t="shared" si="10"/>
        <v>#N/A</v>
      </c>
      <c r="U144" s="150" t="e">
        <f t="shared" si="11"/>
        <v>#N/A</v>
      </c>
      <c r="V144" s="154" t="e">
        <f>VLOOKUP(E144,'PC Receitas'!$O$4:$P$14,2,FALSE)</f>
        <v>#N/A</v>
      </c>
    </row>
    <row r="145" spans="3:22" ht="19.5" customHeight="1" thickTop="1" thickBot="1" x14ac:dyDescent="0.3">
      <c r="C145" s="58"/>
      <c r="D145" s="58" t="str">
        <f>IF(C145&lt;&gt;"",TEXT(C145,"00")&amp;"/07/"&amp;'Configurações Básicas'!$P$5,"")</f>
        <v/>
      </c>
      <c r="E145" s="58"/>
      <c r="F145" s="58"/>
      <c r="G145" s="58"/>
      <c r="H145" s="58"/>
      <c r="I145" s="59"/>
      <c r="J145" s="193"/>
      <c r="K145" s="60"/>
      <c r="L145" s="192"/>
      <c r="M145" s="56">
        <f>M144+IF(AND(K145="Pago",OR(E145='PC Receitas'!$O$4,E145='PC Receitas'!$O$5,E145='PC Receitas'!$O$6)),I145,IF(AND(K145="Pago",OR(E145='PC Receitas'!$O$7,E145='PC Receitas'!$O$8,E145='PC Receitas'!$O$9,E145='PC Receitas'!$O$10,E145='PC Receitas'!$O$11,E145='PC Receitas'!$O$12,E145='PC Receitas'!$O$13,E145='PC Receitas'!$O$14)),-I145,0))</f>
        <v>14737.7</v>
      </c>
      <c r="R145" s="153" t="e">
        <f t="shared" si="8"/>
        <v>#N/A</v>
      </c>
      <c r="S145" s="150" t="e">
        <f t="shared" si="9"/>
        <v>#N/A</v>
      </c>
      <c r="T145" s="150" t="e">
        <f t="shared" si="10"/>
        <v>#N/A</v>
      </c>
      <c r="U145" s="150" t="e">
        <f t="shared" si="11"/>
        <v>#N/A</v>
      </c>
      <c r="V145" s="154" t="e">
        <f>VLOOKUP(E145,'PC Receitas'!$O$4:$P$14,2,FALSE)</f>
        <v>#N/A</v>
      </c>
    </row>
    <row r="146" spans="3:22" ht="19.5" customHeight="1" thickTop="1" thickBot="1" x14ac:dyDescent="0.3">
      <c r="C146" s="58"/>
      <c r="D146" s="58" t="str">
        <f>IF(C146&lt;&gt;"",TEXT(C146,"00")&amp;"/07/"&amp;'Configurações Básicas'!$P$5,"")</f>
        <v/>
      </c>
      <c r="E146" s="58"/>
      <c r="F146" s="58"/>
      <c r="G146" s="58"/>
      <c r="H146" s="58"/>
      <c r="I146" s="59"/>
      <c r="J146" s="193"/>
      <c r="K146" s="60"/>
      <c r="L146" s="192"/>
      <c r="M146" s="56">
        <f>M145+IF(AND(K146="Pago",OR(E146='PC Receitas'!$O$4,E146='PC Receitas'!$O$5,E146='PC Receitas'!$O$6)),I146,IF(AND(K146="Pago",OR(E146='PC Receitas'!$O$7,E146='PC Receitas'!$O$8,E146='PC Receitas'!$O$9,E146='PC Receitas'!$O$10,E146='PC Receitas'!$O$11,E146='PC Receitas'!$O$12,E146='PC Receitas'!$O$13,E146='PC Receitas'!$O$14)),-I146,0))</f>
        <v>14737.7</v>
      </c>
      <c r="R146" s="153" t="e">
        <f t="shared" si="8"/>
        <v>#N/A</v>
      </c>
      <c r="S146" s="150" t="e">
        <f t="shared" si="9"/>
        <v>#N/A</v>
      </c>
      <c r="T146" s="150" t="e">
        <f t="shared" si="10"/>
        <v>#N/A</v>
      </c>
      <c r="U146" s="150" t="e">
        <f t="shared" si="11"/>
        <v>#N/A</v>
      </c>
      <c r="V146" s="154" t="e">
        <f>VLOOKUP(E146,'PC Receitas'!$O$4:$P$14,2,FALSE)</f>
        <v>#N/A</v>
      </c>
    </row>
    <row r="147" spans="3:22" ht="19.5" customHeight="1" thickTop="1" thickBot="1" x14ac:dyDescent="0.3">
      <c r="C147" s="58"/>
      <c r="D147" s="58" t="str">
        <f>IF(C147&lt;&gt;"",TEXT(C147,"00")&amp;"/07/"&amp;'Configurações Básicas'!$P$5,"")</f>
        <v/>
      </c>
      <c r="E147" s="58"/>
      <c r="F147" s="58"/>
      <c r="G147" s="58"/>
      <c r="H147" s="58"/>
      <c r="I147" s="59"/>
      <c r="J147" s="193"/>
      <c r="K147" s="60"/>
      <c r="L147" s="192"/>
      <c r="M147" s="56">
        <f>M146+IF(AND(K147="Pago",OR(E147='PC Receitas'!$O$4,E147='PC Receitas'!$O$5,E147='PC Receitas'!$O$6)),I147,IF(AND(K147="Pago",OR(E147='PC Receitas'!$O$7,E147='PC Receitas'!$O$8,E147='PC Receitas'!$O$9,E147='PC Receitas'!$O$10,E147='PC Receitas'!$O$11,E147='PC Receitas'!$O$12,E147='PC Receitas'!$O$13,E147='PC Receitas'!$O$14)),-I147,0))</f>
        <v>14737.7</v>
      </c>
      <c r="R147" s="153" t="e">
        <f t="shared" si="8"/>
        <v>#N/A</v>
      </c>
      <c r="S147" s="150" t="e">
        <f t="shared" si="9"/>
        <v>#N/A</v>
      </c>
      <c r="T147" s="150" t="e">
        <f t="shared" si="10"/>
        <v>#N/A</v>
      </c>
      <c r="U147" s="150" t="e">
        <f t="shared" si="11"/>
        <v>#N/A</v>
      </c>
      <c r="V147" s="154" t="e">
        <f>VLOOKUP(E147,'PC Receitas'!$O$4:$P$14,2,FALSE)</f>
        <v>#N/A</v>
      </c>
    </row>
    <row r="148" spans="3:22" ht="19.5" customHeight="1" thickTop="1" thickBot="1" x14ac:dyDescent="0.3">
      <c r="C148" s="58"/>
      <c r="D148" s="58" t="str">
        <f>IF(C148&lt;&gt;"",TEXT(C148,"00")&amp;"/07/"&amp;'Configurações Básicas'!$P$5,"")</f>
        <v/>
      </c>
      <c r="E148" s="58"/>
      <c r="F148" s="58"/>
      <c r="G148" s="58"/>
      <c r="H148" s="58"/>
      <c r="I148" s="59"/>
      <c r="J148" s="193"/>
      <c r="K148" s="60"/>
      <c r="L148" s="192"/>
      <c r="M148" s="56">
        <f>M147+IF(AND(K148="Pago",OR(E148='PC Receitas'!$O$4,E148='PC Receitas'!$O$5,E148='PC Receitas'!$O$6)),I148,IF(AND(K148="Pago",OR(E148='PC Receitas'!$O$7,E148='PC Receitas'!$O$8,E148='PC Receitas'!$O$9,E148='PC Receitas'!$O$10,E148='PC Receitas'!$O$11,E148='PC Receitas'!$O$12,E148='PC Receitas'!$O$13,E148='PC Receitas'!$O$14)),-I148,0))</f>
        <v>14737.7</v>
      </c>
      <c r="R148" s="153" t="e">
        <f t="shared" si="8"/>
        <v>#N/A</v>
      </c>
      <c r="S148" s="150" t="e">
        <f t="shared" si="9"/>
        <v>#N/A</v>
      </c>
      <c r="T148" s="150" t="e">
        <f t="shared" si="10"/>
        <v>#N/A</v>
      </c>
      <c r="U148" s="150" t="e">
        <f t="shared" si="11"/>
        <v>#N/A</v>
      </c>
      <c r="V148" s="154" t="e">
        <f>VLOOKUP(E148,'PC Receitas'!$O$4:$P$14,2,FALSE)</f>
        <v>#N/A</v>
      </c>
    </row>
    <row r="149" spans="3:22" ht="19.5" customHeight="1" thickTop="1" thickBot="1" x14ac:dyDescent="0.3">
      <c r="C149" s="58"/>
      <c r="D149" s="58" t="str">
        <f>IF(C149&lt;&gt;"",TEXT(C149,"00")&amp;"/07/"&amp;'Configurações Básicas'!$P$5,"")</f>
        <v/>
      </c>
      <c r="E149" s="58"/>
      <c r="F149" s="58"/>
      <c r="G149" s="58"/>
      <c r="H149" s="58"/>
      <c r="I149" s="59"/>
      <c r="J149" s="193"/>
      <c r="K149" s="60"/>
      <c r="L149" s="192"/>
      <c r="M149" s="56">
        <f>M148+IF(AND(K149="Pago",OR(E149='PC Receitas'!$O$4,E149='PC Receitas'!$O$5,E149='PC Receitas'!$O$6)),I149,IF(AND(K149="Pago",OR(E149='PC Receitas'!$O$7,E149='PC Receitas'!$O$8,E149='PC Receitas'!$O$9,E149='PC Receitas'!$O$10,E149='PC Receitas'!$O$11,E149='PC Receitas'!$O$12,E149='PC Receitas'!$O$13,E149='PC Receitas'!$O$14)),-I149,0))</f>
        <v>14737.7</v>
      </c>
      <c r="R149" s="153" t="e">
        <f t="shared" si="8"/>
        <v>#N/A</v>
      </c>
      <c r="S149" s="150" t="e">
        <f t="shared" si="9"/>
        <v>#N/A</v>
      </c>
      <c r="T149" s="150" t="e">
        <f t="shared" si="10"/>
        <v>#N/A</v>
      </c>
      <c r="U149" s="150" t="e">
        <f t="shared" si="11"/>
        <v>#N/A</v>
      </c>
      <c r="V149" s="154" t="e">
        <f>VLOOKUP(E149,'PC Receitas'!$O$4:$P$14,2,FALSE)</f>
        <v>#N/A</v>
      </c>
    </row>
    <row r="150" spans="3:22" ht="19.5" customHeight="1" thickTop="1" thickBot="1" x14ac:dyDescent="0.3">
      <c r="C150" s="58"/>
      <c r="D150" s="58" t="str">
        <f>IF(C150&lt;&gt;"",TEXT(C150,"00")&amp;"/07/"&amp;'Configurações Básicas'!$P$5,"")</f>
        <v/>
      </c>
      <c r="E150" s="58"/>
      <c r="F150" s="58"/>
      <c r="G150" s="58"/>
      <c r="H150" s="58"/>
      <c r="I150" s="59"/>
      <c r="J150" s="193"/>
      <c r="K150" s="60"/>
      <c r="L150" s="192"/>
      <c r="M150" s="56">
        <f>M149+IF(AND(K150="Pago",OR(E150='PC Receitas'!$O$4,E150='PC Receitas'!$O$5,E150='PC Receitas'!$O$6)),I150,IF(AND(K150="Pago",OR(E150='PC Receitas'!$O$7,E150='PC Receitas'!$O$8,E150='PC Receitas'!$O$9,E150='PC Receitas'!$O$10,E150='PC Receitas'!$O$11,E150='PC Receitas'!$O$12,E150='PC Receitas'!$O$13,E150='PC Receitas'!$O$14)),-I150,0))</f>
        <v>14737.7</v>
      </c>
      <c r="R150" s="153" t="e">
        <f t="shared" si="8"/>
        <v>#N/A</v>
      </c>
      <c r="S150" s="150" t="e">
        <f t="shared" si="9"/>
        <v>#N/A</v>
      </c>
      <c r="T150" s="150" t="e">
        <f t="shared" si="10"/>
        <v>#N/A</v>
      </c>
      <c r="U150" s="150" t="e">
        <f t="shared" si="11"/>
        <v>#N/A</v>
      </c>
      <c r="V150" s="154" t="e">
        <f>VLOOKUP(E150,'PC Receitas'!$O$4:$P$14,2,FALSE)</f>
        <v>#N/A</v>
      </c>
    </row>
    <row r="151" spans="3:22" ht="19.5" customHeight="1" thickTop="1" thickBot="1" x14ac:dyDescent="0.3">
      <c r="C151" s="58"/>
      <c r="D151" s="58" t="str">
        <f>IF(C151&lt;&gt;"",TEXT(C151,"00")&amp;"/07/"&amp;'Configurações Básicas'!$P$5,"")</f>
        <v/>
      </c>
      <c r="E151" s="58"/>
      <c r="F151" s="58"/>
      <c r="G151" s="58"/>
      <c r="H151" s="58"/>
      <c r="I151" s="59"/>
      <c r="J151" s="193"/>
      <c r="K151" s="60"/>
      <c r="L151" s="192"/>
      <c r="M151" s="56">
        <f>M150+IF(AND(K151="Pago",OR(E151='PC Receitas'!$O$4,E151='PC Receitas'!$O$5,E151='PC Receitas'!$O$6)),I151,IF(AND(K151="Pago",OR(E151='PC Receitas'!$O$7,E151='PC Receitas'!$O$8,E151='PC Receitas'!$O$9,E151='PC Receitas'!$O$10,E151='PC Receitas'!$O$11,E151='PC Receitas'!$O$12,E151='PC Receitas'!$O$13,E151='PC Receitas'!$O$14)),-I151,0))</f>
        <v>14737.7</v>
      </c>
      <c r="R151" s="153" t="e">
        <f t="shared" si="8"/>
        <v>#N/A</v>
      </c>
      <c r="S151" s="150" t="e">
        <f t="shared" si="9"/>
        <v>#N/A</v>
      </c>
      <c r="T151" s="150" t="e">
        <f t="shared" si="10"/>
        <v>#N/A</v>
      </c>
      <c r="U151" s="150" t="e">
        <f t="shared" si="11"/>
        <v>#N/A</v>
      </c>
      <c r="V151" s="154" t="e">
        <f>VLOOKUP(E151,'PC Receitas'!$O$4:$P$14,2,FALSE)</f>
        <v>#N/A</v>
      </c>
    </row>
    <row r="152" spans="3:22" ht="19.5" customHeight="1" thickTop="1" thickBot="1" x14ac:dyDescent="0.3">
      <c r="C152" s="58"/>
      <c r="D152" s="58" t="str">
        <f>IF(C152&lt;&gt;"",TEXT(C152,"00")&amp;"/07/"&amp;'Configurações Básicas'!$P$5,"")</f>
        <v/>
      </c>
      <c r="E152" s="58"/>
      <c r="F152" s="58"/>
      <c r="G152" s="58"/>
      <c r="H152" s="58"/>
      <c r="I152" s="59"/>
      <c r="J152" s="193"/>
      <c r="K152" s="60"/>
      <c r="L152" s="192"/>
      <c r="M152" s="56">
        <f>M151+IF(AND(K152="Pago",OR(E152='PC Receitas'!$O$4,E152='PC Receitas'!$O$5,E152='PC Receitas'!$O$6)),I152,IF(AND(K152="Pago",OR(E152='PC Receitas'!$O$7,E152='PC Receitas'!$O$8,E152='PC Receitas'!$O$9,E152='PC Receitas'!$O$10,E152='PC Receitas'!$O$11,E152='PC Receitas'!$O$12,E152='PC Receitas'!$O$13,E152='PC Receitas'!$O$14)),-I152,0))</f>
        <v>14737.7</v>
      </c>
      <c r="R152" s="153" t="e">
        <f t="shared" si="8"/>
        <v>#N/A</v>
      </c>
      <c r="S152" s="150" t="e">
        <f t="shared" si="9"/>
        <v>#N/A</v>
      </c>
      <c r="T152" s="150" t="e">
        <f t="shared" si="10"/>
        <v>#N/A</v>
      </c>
      <c r="U152" s="150" t="e">
        <f t="shared" si="11"/>
        <v>#N/A</v>
      </c>
      <c r="V152" s="154" t="e">
        <f>VLOOKUP(E152,'PC Receitas'!$O$4:$P$14,2,FALSE)</f>
        <v>#N/A</v>
      </c>
    </row>
    <row r="153" spans="3:22" ht="19.5" customHeight="1" thickTop="1" thickBot="1" x14ac:dyDescent="0.3">
      <c r="C153" s="58"/>
      <c r="D153" s="58" t="str">
        <f>IF(C153&lt;&gt;"",TEXT(C153,"00")&amp;"/07/"&amp;'Configurações Básicas'!$P$5,"")</f>
        <v/>
      </c>
      <c r="E153" s="58"/>
      <c r="F153" s="58"/>
      <c r="G153" s="58"/>
      <c r="H153" s="58"/>
      <c r="I153" s="59"/>
      <c r="J153" s="193"/>
      <c r="K153" s="60"/>
      <c r="L153" s="192"/>
      <c r="M153" s="56">
        <f>M152+IF(AND(K153="Pago",OR(E153='PC Receitas'!$O$4,E153='PC Receitas'!$O$5,E153='PC Receitas'!$O$6)),I153,IF(AND(K153="Pago",OR(E153='PC Receitas'!$O$7,E153='PC Receitas'!$O$8,E153='PC Receitas'!$O$9,E153='PC Receitas'!$O$10,E153='PC Receitas'!$O$11,E153='PC Receitas'!$O$12,E153='PC Receitas'!$O$13,E153='PC Receitas'!$O$14)),-I153,0))</f>
        <v>14737.7</v>
      </c>
      <c r="R153" s="153" t="e">
        <f t="shared" si="8"/>
        <v>#N/A</v>
      </c>
      <c r="S153" s="150" t="e">
        <f t="shared" si="9"/>
        <v>#N/A</v>
      </c>
      <c r="T153" s="150" t="e">
        <f t="shared" si="10"/>
        <v>#N/A</v>
      </c>
      <c r="U153" s="150" t="e">
        <f t="shared" si="11"/>
        <v>#N/A</v>
      </c>
      <c r="V153" s="154" t="e">
        <f>VLOOKUP(E153,'PC Receitas'!$O$4:$P$14,2,FALSE)</f>
        <v>#N/A</v>
      </c>
    </row>
    <row r="154" spans="3:22" ht="19.5" customHeight="1" thickTop="1" thickBot="1" x14ac:dyDescent="0.3">
      <c r="C154" s="58"/>
      <c r="D154" s="58" t="str">
        <f>IF(C154&lt;&gt;"",TEXT(C154,"00")&amp;"/07/"&amp;'Configurações Básicas'!$P$5,"")</f>
        <v/>
      </c>
      <c r="E154" s="58"/>
      <c r="F154" s="58"/>
      <c r="G154" s="58"/>
      <c r="H154" s="58"/>
      <c r="I154" s="59"/>
      <c r="J154" s="193"/>
      <c r="K154" s="60"/>
      <c r="L154" s="192"/>
      <c r="M154" s="56">
        <f>M153+IF(AND(K154="Pago",OR(E154='PC Receitas'!$O$4,E154='PC Receitas'!$O$5,E154='PC Receitas'!$O$6)),I154,IF(AND(K154="Pago",OR(E154='PC Receitas'!$O$7,E154='PC Receitas'!$O$8,E154='PC Receitas'!$O$9,E154='PC Receitas'!$O$10,E154='PC Receitas'!$O$11,E154='PC Receitas'!$O$12,E154='PC Receitas'!$O$13,E154='PC Receitas'!$O$14)),-I154,0))</f>
        <v>14737.7</v>
      </c>
      <c r="R154" s="153" t="e">
        <f t="shared" si="8"/>
        <v>#N/A</v>
      </c>
      <c r="S154" s="150" t="e">
        <f t="shared" si="9"/>
        <v>#N/A</v>
      </c>
      <c r="T154" s="150" t="e">
        <f t="shared" si="10"/>
        <v>#N/A</v>
      </c>
      <c r="U154" s="150" t="e">
        <f t="shared" si="11"/>
        <v>#N/A</v>
      </c>
      <c r="V154" s="154" t="e">
        <f>VLOOKUP(E154,'PC Receitas'!$O$4:$P$14,2,FALSE)</f>
        <v>#N/A</v>
      </c>
    </row>
    <row r="155" spans="3:22" ht="19.5" customHeight="1" thickTop="1" thickBot="1" x14ac:dyDescent="0.3">
      <c r="C155" s="58"/>
      <c r="D155" s="58" t="str">
        <f>IF(C155&lt;&gt;"",TEXT(C155,"00")&amp;"/07/"&amp;'Configurações Básicas'!$P$5,"")</f>
        <v/>
      </c>
      <c r="E155" s="58"/>
      <c r="F155" s="58"/>
      <c r="G155" s="58"/>
      <c r="H155" s="58"/>
      <c r="I155" s="59"/>
      <c r="J155" s="193"/>
      <c r="K155" s="60"/>
      <c r="L155" s="192"/>
      <c r="M155" s="56">
        <f>M154+IF(AND(K155="Pago",OR(E155='PC Receitas'!$O$4,E155='PC Receitas'!$O$5,E155='PC Receitas'!$O$6)),I155,IF(AND(K155="Pago",OR(E155='PC Receitas'!$O$7,E155='PC Receitas'!$O$8,E155='PC Receitas'!$O$9,E155='PC Receitas'!$O$10,E155='PC Receitas'!$O$11,E155='PC Receitas'!$O$12,E155='PC Receitas'!$O$13,E155='PC Receitas'!$O$14)),-I155,0))</f>
        <v>14737.7</v>
      </c>
      <c r="R155" s="153" t="e">
        <f t="shared" si="8"/>
        <v>#N/A</v>
      </c>
      <c r="S155" s="150" t="e">
        <f t="shared" si="9"/>
        <v>#N/A</v>
      </c>
      <c r="T155" s="150" t="e">
        <f t="shared" si="10"/>
        <v>#N/A</v>
      </c>
      <c r="U155" s="150" t="e">
        <f t="shared" si="11"/>
        <v>#N/A</v>
      </c>
      <c r="V155" s="154" t="e">
        <f>VLOOKUP(E155,'PC Receitas'!$O$4:$P$14,2,FALSE)</f>
        <v>#N/A</v>
      </c>
    </row>
    <row r="156" spans="3:22" ht="19.5" customHeight="1" thickTop="1" thickBot="1" x14ac:dyDescent="0.3">
      <c r="C156" s="58"/>
      <c r="D156" s="58" t="str">
        <f>IF(C156&lt;&gt;"",TEXT(C156,"00")&amp;"/07/"&amp;'Configurações Básicas'!$P$5,"")</f>
        <v/>
      </c>
      <c r="E156" s="58"/>
      <c r="F156" s="58"/>
      <c r="G156" s="58"/>
      <c r="H156" s="58"/>
      <c r="I156" s="59"/>
      <c r="J156" s="193"/>
      <c r="K156" s="60"/>
      <c r="L156" s="192"/>
      <c r="M156" s="56">
        <f>M155+IF(AND(K156="Pago",OR(E156='PC Receitas'!$O$4,E156='PC Receitas'!$O$5,E156='PC Receitas'!$O$6)),I156,IF(AND(K156="Pago",OR(E156='PC Receitas'!$O$7,E156='PC Receitas'!$O$8,E156='PC Receitas'!$O$9,E156='PC Receitas'!$O$10,E156='PC Receitas'!$O$11,E156='PC Receitas'!$O$12,E156='PC Receitas'!$O$13,E156='PC Receitas'!$O$14)),-I156,0))</f>
        <v>14737.7</v>
      </c>
      <c r="R156" s="153" t="e">
        <f t="shared" si="8"/>
        <v>#N/A</v>
      </c>
      <c r="S156" s="150" t="e">
        <f t="shared" si="9"/>
        <v>#N/A</v>
      </c>
      <c r="T156" s="150" t="e">
        <f t="shared" si="10"/>
        <v>#N/A</v>
      </c>
      <c r="U156" s="150" t="e">
        <f t="shared" si="11"/>
        <v>#N/A</v>
      </c>
      <c r="V156" s="154" t="e">
        <f>VLOOKUP(E156,'PC Receitas'!$O$4:$P$14,2,FALSE)</f>
        <v>#N/A</v>
      </c>
    </row>
    <row r="157" spans="3:22" ht="19.5" customHeight="1" thickTop="1" thickBot="1" x14ac:dyDescent="0.3">
      <c r="C157" s="58"/>
      <c r="D157" s="58" t="str">
        <f>IF(C157&lt;&gt;"",TEXT(C157,"00")&amp;"/07/"&amp;'Configurações Básicas'!$P$5,"")</f>
        <v/>
      </c>
      <c r="E157" s="58"/>
      <c r="F157" s="58"/>
      <c r="G157" s="58"/>
      <c r="H157" s="58"/>
      <c r="I157" s="59"/>
      <c r="J157" s="193"/>
      <c r="K157" s="60"/>
      <c r="L157" s="192"/>
      <c r="M157" s="56">
        <f>M156+IF(AND(K157="Pago",OR(E157='PC Receitas'!$O$4,E157='PC Receitas'!$O$5,E157='PC Receitas'!$O$6)),I157,IF(AND(K157="Pago",OR(E157='PC Receitas'!$O$7,E157='PC Receitas'!$O$8,E157='PC Receitas'!$O$9,E157='PC Receitas'!$O$10,E157='PC Receitas'!$O$11,E157='PC Receitas'!$O$12,E157='PC Receitas'!$O$13,E157='PC Receitas'!$O$14)),-I157,0))</f>
        <v>14737.7</v>
      </c>
      <c r="R157" s="153" t="e">
        <f t="shared" si="8"/>
        <v>#N/A</v>
      </c>
      <c r="S157" s="150" t="e">
        <f t="shared" si="9"/>
        <v>#N/A</v>
      </c>
      <c r="T157" s="150" t="e">
        <f t="shared" si="10"/>
        <v>#N/A</v>
      </c>
      <c r="U157" s="150" t="e">
        <f t="shared" si="11"/>
        <v>#N/A</v>
      </c>
      <c r="V157" s="154" t="e">
        <f>VLOOKUP(E157,'PC Receitas'!$O$4:$P$14,2,FALSE)</f>
        <v>#N/A</v>
      </c>
    </row>
    <row r="158" spans="3:22" ht="19.5" customHeight="1" thickTop="1" thickBot="1" x14ac:dyDescent="0.3">
      <c r="C158" s="58"/>
      <c r="D158" s="58" t="str">
        <f>IF(C158&lt;&gt;"",TEXT(C158,"00")&amp;"/07/"&amp;'Configurações Básicas'!$P$5,"")</f>
        <v/>
      </c>
      <c r="E158" s="58"/>
      <c r="F158" s="58"/>
      <c r="G158" s="58"/>
      <c r="H158" s="58"/>
      <c r="I158" s="59"/>
      <c r="J158" s="193"/>
      <c r="K158" s="60"/>
      <c r="L158" s="192"/>
      <c r="M158" s="56">
        <f>M157+IF(AND(K158="Pago",OR(E158='PC Receitas'!$O$4,E158='PC Receitas'!$O$5,E158='PC Receitas'!$O$6)),I158,IF(AND(K158="Pago",OR(E158='PC Receitas'!$O$7,E158='PC Receitas'!$O$8,E158='PC Receitas'!$O$9,E158='PC Receitas'!$O$10,E158='PC Receitas'!$O$11,E158='PC Receitas'!$O$12,E158='PC Receitas'!$O$13,E158='PC Receitas'!$O$14)),-I158,0))</f>
        <v>14737.7</v>
      </c>
      <c r="R158" s="153" t="e">
        <f t="shared" si="8"/>
        <v>#N/A</v>
      </c>
      <c r="S158" s="150" t="e">
        <f t="shared" si="9"/>
        <v>#N/A</v>
      </c>
      <c r="T158" s="150" t="e">
        <f t="shared" si="10"/>
        <v>#N/A</v>
      </c>
      <c r="U158" s="150" t="e">
        <f t="shared" si="11"/>
        <v>#N/A</v>
      </c>
      <c r="V158" s="154" t="e">
        <f>VLOOKUP(E158,'PC Receitas'!$O$4:$P$14,2,FALSE)</f>
        <v>#N/A</v>
      </c>
    </row>
    <row r="159" spans="3:22" ht="19.5" customHeight="1" thickTop="1" thickBot="1" x14ac:dyDescent="0.3">
      <c r="C159" s="58"/>
      <c r="D159" s="58" t="str">
        <f>IF(C159&lt;&gt;"",TEXT(C159,"00")&amp;"/07/"&amp;'Configurações Básicas'!$P$5,"")</f>
        <v/>
      </c>
      <c r="E159" s="58"/>
      <c r="F159" s="58"/>
      <c r="G159" s="58"/>
      <c r="H159" s="58"/>
      <c r="I159" s="59"/>
      <c r="J159" s="193"/>
      <c r="K159" s="60"/>
      <c r="L159" s="192"/>
      <c r="M159" s="56">
        <f>M158+IF(AND(K159="Pago",OR(E159='PC Receitas'!$O$4,E159='PC Receitas'!$O$5,E159='PC Receitas'!$O$6)),I159,IF(AND(K159="Pago",OR(E159='PC Receitas'!$O$7,E159='PC Receitas'!$O$8,E159='PC Receitas'!$O$9,E159='PC Receitas'!$O$10,E159='PC Receitas'!$O$11,E159='PC Receitas'!$O$12,E159='PC Receitas'!$O$13,E159='PC Receitas'!$O$14)),-I159,0))</f>
        <v>14737.7</v>
      </c>
      <c r="R159" s="153" t="e">
        <f t="shared" si="8"/>
        <v>#N/A</v>
      </c>
      <c r="S159" s="150" t="e">
        <f t="shared" si="9"/>
        <v>#N/A</v>
      </c>
      <c r="T159" s="150" t="e">
        <f t="shared" si="10"/>
        <v>#N/A</v>
      </c>
      <c r="U159" s="150" t="e">
        <f t="shared" si="11"/>
        <v>#N/A</v>
      </c>
      <c r="V159" s="154" t="e">
        <f>VLOOKUP(E159,'PC Receitas'!$O$4:$P$14,2,FALSE)</f>
        <v>#N/A</v>
      </c>
    </row>
    <row r="160" spans="3:22" ht="19.5" customHeight="1" thickTop="1" thickBot="1" x14ac:dyDescent="0.3">
      <c r="C160" s="58"/>
      <c r="D160" s="58" t="str">
        <f>IF(C160&lt;&gt;"",TEXT(C160,"00")&amp;"/07/"&amp;'Configurações Básicas'!$P$5,"")</f>
        <v/>
      </c>
      <c r="E160" s="58"/>
      <c r="F160" s="58"/>
      <c r="G160" s="58"/>
      <c r="H160" s="58"/>
      <c r="I160" s="59"/>
      <c r="J160" s="193"/>
      <c r="K160" s="60"/>
      <c r="L160" s="192"/>
      <c r="M160" s="56">
        <f>M159+IF(AND(K160="Pago",OR(E160='PC Receitas'!$O$4,E160='PC Receitas'!$O$5,E160='PC Receitas'!$O$6)),I160,IF(AND(K160="Pago",OR(E160='PC Receitas'!$O$7,E160='PC Receitas'!$O$8,E160='PC Receitas'!$O$9,E160='PC Receitas'!$O$10,E160='PC Receitas'!$O$11,E160='PC Receitas'!$O$12,E160='PC Receitas'!$O$13,E160='PC Receitas'!$O$14)),-I160,0))</f>
        <v>14737.7</v>
      </c>
      <c r="R160" s="153" t="e">
        <f t="shared" si="8"/>
        <v>#N/A</v>
      </c>
      <c r="S160" s="150" t="e">
        <f t="shared" si="9"/>
        <v>#N/A</v>
      </c>
      <c r="T160" s="150" t="e">
        <f t="shared" si="10"/>
        <v>#N/A</v>
      </c>
      <c r="U160" s="150" t="e">
        <f t="shared" si="11"/>
        <v>#N/A</v>
      </c>
      <c r="V160" s="154" t="e">
        <f>VLOOKUP(E160,'PC Receitas'!$O$4:$P$14,2,FALSE)</f>
        <v>#N/A</v>
      </c>
    </row>
    <row r="161" spans="3:22" ht="19.5" customHeight="1" thickTop="1" thickBot="1" x14ac:dyDescent="0.3">
      <c r="C161" s="58"/>
      <c r="D161" s="58" t="str">
        <f>IF(C161&lt;&gt;"",TEXT(C161,"00")&amp;"/07/"&amp;'Configurações Básicas'!$P$5,"")</f>
        <v/>
      </c>
      <c r="E161" s="58"/>
      <c r="F161" s="58"/>
      <c r="G161" s="58"/>
      <c r="H161" s="58"/>
      <c r="I161" s="59"/>
      <c r="J161" s="193"/>
      <c r="K161" s="60"/>
      <c r="L161" s="192"/>
      <c r="M161" s="56">
        <f>M160+IF(AND(K161="Pago",OR(E161='PC Receitas'!$O$4,E161='PC Receitas'!$O$5,E161='PC Receitas'!$O$6)),I161,IF(AND(K161="Pago",OR(E161='PC Receitas'!$O$7,E161='PC Receitas'!$O$8,E161='PC Receitas'!$O$9,E161='PC Receitas'!$O$10,E161='PC Receitas'!$O$11,E161='PC Receitas'!$O$12,E161='PC Receitas'!$O$13,E161='PC Receitas'!$O$14)),-I161,0))</f>
        <v>14737.7</v>
      </c>
      <c r="R161" s="153" t="e">
        <f t="shared" si="8"/>
        <v>#N/A</v>
      </c>
      <c r="S161" s="150" t="e">
        <f t="shared" si="9"/>
        <v>#N/A</v>
      </c>
      <c r="T161" s="150" t="e">
        <f t="shared" si="10"/>
        <v>#N/A</v>
      </c>
      <c r="U161" s="150" t="e">
        <f t="shared" si="11"/>
        <v>#N/A</v>
      </c>
      <c r="V161" s="154" t="e">
        <f>VLOOKUP(E161,'PC Receitas'!$O$4:$P$14,2,FALSE)</f>
        <v>#N/A</v>
      </c>
    </row>
    <row r="162" spans="3:22" ht="19.5" customHeight="1" thickTop="1" thickBot="1" x14ac:dyDescent="0.3">
      <c r="C162" s="58"/>
      <c r="D162" s="58" t="str">
        <f>IF(C162&lt;&gt;"",TEXT(C162,"00")&amp;"/07/"&amp;'Configurações Básicas'!$P$5,"")</f>
        <v/>
      </c>
      <c r="E162" s="58"/>
      <c r="F162" s="58"/>
      <c r="G162" s="58"/>
      <c r="H162" s="58"/>
      <c r="I162" s="59"/>
      <c r="J162" s="193"/>
      <c r="K162" s="60"/>
      <c r="L162" s="192"/>
      <c r="M162" s="56">
        <f>M161+IF(AND(K162="Pago",OR(E162='PC Receitas'!$O$4,E162='PC Receitas'!$O$5,E162='PC Receitas'!$O$6)),I162,IF(AND(K162="Pago",OR(E162='PC Receitas'!$O$7,E162='PC Receitas'!$O$8,E162='PC Receitas'!$O$9,E162='PC Receitas'!$O$10,E162='PC Receitas'!$O$11,E162='PC Receitas'!$O$12,E162='PC Receitas'!$O$13,E162='PC Receitas'!$O$14)),-I162,0))</f>
        <v>14737.7</v>
      </c>
      <c r="R162" s="153" t="e">
        <f t="shared" si="8"/>
        <v>#N/A</v>
      </c>
      <c r="S162" s="150" t="e">
        <f t="shared" si="9"/>
        <v>#N/A</v>
      </c>
      <c r="T162" s="150" t="e">
        <f t="shared" si="10"/>
        <v>#N/A</v>
      </c>
      <c r="U162" s="150" t="e">
        <f t="shared" si="11"/>
        <v>#N/A</v>
      </c>
      <c r="V162" s="154" t="e">
        <f>VLOOKUP(E162,'PC Receitas'!$O$4:$P$14,2,FALSE)</f>
        <v>#N/A</v>
      </c>
    </row>
    <row r="163" spans="3:22" ht="19.5" customHeight="1" thickTop="1" thickBot="1" x14ac:dyDescent="0.3">
      <c r="C163" s="58"/>
      <c r="D163" s="58" t="str">
        <f>IF(C163&lt;&gt;"",TEXT(C163,"00")&amp;"/07/"&amp;'Configurações Básicas'!$P$5,"")</f>
        <v/>
      </c>
      <c r="E163" s="58"/>
      <c r="F163" s="58"/>
      <c r="G163" s="58"/>
      <c r="H163" s="58"/>
      <c r="I163" s="59"/>
      <c r="J163" s="193"/>
      <c r="K163" s="60"/>
      <c r="L163" s="192"/>
      <c r="M163" s="56">
        <f>M162+IF(AND(K163="Pago",OR(E163='PC Receitas'!$O$4,E163='PC Receitas'!$O$5,E163='PC Receitas'!$O$6)),I163,IF(AND(K163="Pago",OR(E163='PC Receitas'!$O$7,E163='PC Receitas'!$O$8,E163='PC Receitas'!$O$9,E163='PC Receitas'!$O$10,E163='PC Receitas'!$O$11,E163='PC Receitas'!$O$12,E163='PC Receitas'!$O$13,E163='PC Receitas'!$O$14)),-I163,0))</f>
        <v>14737.7</v>
      </c>
      <c r="R163" s="153" t="e">
        <f t="shared" si="8"/>
        <v>#N/A</v>
      </c>
      <c r="S163" s="150" t="e">
        <f t="shared" si="9"/>
        <v>#N/A</v>
      </c>
      <c r="T163" s="150" t="e">
        <f t="shared" si="10"/>
        <v>#N/A</v>
      </c>
      <c r="U163" s="150" t="e">
        <f t="shared" si="11"/>
        <v>#N/A</v>
      </c>
      <c r="V163" s="154" t="e">
        <f>VLOOKUP(E163,'PC Receitas'!$O$4:$P$14,2,FALSE)</f>
        <v>#N/A</v>
      </c>
    </row>
    <row r="164" spans="3:22" ht="19.5" customHeight="1" thickTop="1" thickBot="1" x14ac:dyDescent="0.3">
      <c r="C164" s="58"/>
      <c r="D164" s="58" t="str">
        <f>IF(C164&lt;&gt;"",TEXT(C164,"00")&amp;"/07/"&amp;'Configurações Básicas'!$P$5,"")</f>
        <v/>
      </c>
      <c r="E164" s="58"/>
      <c r="F164" s="58"/>
      <c r="G164" s="58"/>
      <c r="H164" s="58"/>
      <c r="I164" s="59"/>
      <c r="J164" s="193"/>
      <c r="K164" s="60"/>
      <c r="L164" s="192"/>
      <c r="M164" s="56">
        <f>M163+IF(AND(K164="Pago",OR(E164='PC Receitas'!$O$4,E164='PC Receitas'!$O$5,E164='PC Receitas'!$O$6)),I164,IF(AND(K164="Pago",OR(E164='PC Receitas'!$O$7,E164='PC Receitas'!$O$8,E164='PC Receitas'!$O$9,E164='PC Receitas'!$O$10,E164='PC Receitas'!$O$11,E164='PC Receitas'!$O$12,E164='PC Receitas'!$O$13,E164='PC Receitas'!$O$14)),-I164,0))</f>
        <v>14737.7</v>
      </c>
      <c r="R164" s="153" t="e">
        <f t="shared" si="8"/>
        <v>#N/A</v>
      </c>
      <c r="S164" s="150" t="e">
        <f t="shared" si="9"/>
        <v>#N/A</v>
      </c>
      <c r="T164" s="150" t="e">
        <f t="shared" si="10"/>
        <v>#N/A</v>
      </c>
      <c r="U164" s="150" t="e">
        <f t="shared" si="11"/>
        <v>#N/A</v>
      </c>
      <c r="V164" s="154" t="e">
        <f>VLOOKUP(E164,'PC Receitas'!$O$4:$P$14,2,FALSE)</f>
        <v>#N/A</v>
      </c>
    </row>
    <row r="165" spans="3:22" ht="19.5" customHeight="1" thickTop="1" thickBot="1" x14ac:dyDescent="0.3">
      <c r="C165" s="58"/>
      <c r="D165" s="58" t="str">
        <f>IF(C165&lt;&gt;"",TEXT(C165,"00")&amp;"/07/"&amp;'Configurações Básicas'!$P$5,"")</f>
        <v/>
      </c>
      <c r="E165" s="58"/>
      <c r="F165" s="58"/>
      <c r="G165" s="58"/>
      <c r="H165" s="58"/>
      <c r="I165" s="59"/>
      <c r="J165" s="193"/>
      <c r="K165" s="60"/>
      <c r="L165" s="192"/>
      <c r="M165" s="56">
        <f>M164+IF(AND(K165="Pago",OR(E165='PC Receitas'!$O$4,E165='PC Receitas'!$O$5,E165='PC Receitas'!$O$6)),I165,IF(AND(K165="Pago",OR(E165='PC Receitas'!$O$7,E165='PC Receitas'!$O$8,E165='PC Receitas'!$O$9,E165='PC Receitas'!$O$10,E165='PC Receitas'!$O$11,E165='PC Receitas'!$O$12,E165='PC Receitas'!$O$13,E165='PC Receitas'!$O$14)),-I165,0))</f>
        <v>14737.7</v>
      </c>
      <c r="R165" s="153" t="e">
        <f t="shared" si="8"/>
        <v>#N/A</v>
      </c>
      <c r="S165" s="150" t="e">
        <f t="shared" si="9"/>
        <v>#N/A</v>
      </c>
      <c r="T165" s="150" t="e">
        <f t="shared" si="10"/>
        <v>#N/A</v>
      </c>
      <c r="U165" s="150" t="e">
        <f t="shared" si="11"/>
        <v>#N/A</v>
      </c>
      <c r="V165" s="154" t="e">
        <f>VLOOKUP(E165,'PC Receitas'!$O$4:$P$14,2,FALSE)</f>
        <v>#N/A</v>
      </c>
    </row>
    <row r="166" spans="3:22" ht="19.5" customHeight="1" thickTop="1" thickBot="1" x14ac:dyDescent="0.3">
      <c r="C166" s="58"/>
      <c r="D166" s="58" t="str">
        <f>IF(C166&lt;&gt;"",TEXT(C166,"00")&amp;"/07/"&amp;'Configurações Básicas'!$P$5,"")</f>
        <v/>
      </c>
      <c r="E166" s="58"/>
      <c r="F166" s="58"/>
      <c r="G166" s="58"/>
      <c r="H166" s="58"/>
      <c r="I166" s="59"/>
      <c r="J166" s="193"/>
      <c r="K166" s="60"/>
      <c r="L166" s="192"/>
      <c r="M166" s="56">
        <f>M165+IF(AND(K166="Pago",OR(E166='PC Receitas'!$O$4,E166='PC Receitas'!$O$5,E166='PC Receitas'!$O$6)),I166,IF(AND(K166="Pago",OR(E166='PC Receitas'!$O$7,E166='PC Receitas'!$O$8,E166='PC Receitas'!$O$9,E166='PC Receitas'!$O$10,E166='PC Receitas'!$O$11,E166='PC Receitas'!$O$12,E166='PC Receitas'!$O$13,E166='PC Receitas'!$O$14)),-I166,0))</f>
        <v>14737.7</v>
      </c>
      <c r="R166" s="153" t="e">
        <f t="shared" si="8"/>
        <v>#N/A</v>
      </c>
      <c r="S166" s="150" t="e">
        <f t="shared" si="9"/>
        <v>#N/A</v>
      </c>
      <c r="T166" s="150" t="e">
        <f t="shared" si="10"/>
        <v>#N/A</v>
      </c>
      <c r="U166" s="150" t="e">
        <f t="shared" si="11"/>
        <v>#N/A</v>
      </c>
      <c r="V166" s="154" t="e">
        <f>VLOOKUP(E166,'PC Receitas'!$O$4:$P$14,2,FALSE)</f>
        <v>#N/A</v>
      </c>
    </row>
    <row r="167" spans="3:22" ht="19.5" customHeight="1" thickTop="1" thickBot="1" x14ac:dyDescent="0.3">
      <c r="C167" s="58"/>
      <c r="D167" s="58" t="str">
        <f>IF(C167&lt;&gt;"",TEXT(C167,"00")&amp;"/07/"&amp;'Configurações Básicas'!$P$5,"")</f>
        <v/>
      </c>
      <c r="E167" s="58"/>
      <c r="F167" s="58"/>
      <c r="G167" s="58"/>
      <c r="H167" s="58"/>
      <c r="I167" s="59"/>
      <c r="J167" s="193"/>
      <c r="K167" s="60"/>
      <c r="L167" s="192"/>
      <c r="M167" s="56">
        <f>M166+IF(AND(K167="Pago",OR(E167='PC Receitas'!$O$4,E167='PC Receitas'!$O$5,E167='PC Receitas'!$O$6)),I167,IF(AND(K167="Pago",OR(E167='PC Receitas'!$O$7,E167='PC Receitas'!$O$8,E167='PC Receitas'!$O$9,E167='PC Receitas'!$O$10,E167='PC Receitas'!$O$11,E167='PC Receitas'!$O$12,E167='PC Receitas'!$O$13,E167='PC Receitas'!$O$14)),-I167,0))</f>
        <v>14737.7</v>
      </c>
      <c r="R167" s="153" t="e">
        <f t="shared" si="8"/>
        <v>#N/A</v>
      </c>
      <c r="S167" s="150" t="e">
        <f t="shared" si="9"/>
        <v>#N/A</v>
      </c>
      <c r="T167" s="150" t="e">
        <f t="shared" si="10"/>
        <v>#N/A</v>
      </c>
      <c r="U167" s="150" t="e">
        <f t="shared" si="11"/>
        <v>#N/A</v>
      </c>
      <c r="V167" s="154" t="e">
        <f>VLOOKUP(E167,'PC Receitas'!$O$4:$P$14,2,FALSE)</f>
        <v>#N/A</v>
      </c>
    </row>
    <row r="168" spans="3:22" ht="19.5" customHeight="1" thickTop="1" thickBot="1" x14ac:dyDescent="0.3">
      <c r="C168" s="58"/>
      <c r="D168" s="58" t="str">
        <f>IF(C168&lt;&gt;"",TEXT(C168,"00")&amp;"/07/"&amp;'Configurações Básicas'!$P$5,"")</f>
        <v/>
      </c>
      <c r="E168" s="58"/>
      <c r="F168" s="58"/>
      <c r="G168" s="58"/>
      <c r="H168" s="58"/>
      <c r="I168" s="59"/>
      <c r="J168" s="193"/>
      <c r="K168" s="60"/>
      <c r="L168" s="192"/>
      <c r="M168" s="56">
        <f>M167+IF(AND(K168="Pago",OR(E168='PC Receitas'!$O$4,E168='PC Receitas'!$O$5,E168='PC Receitas'!$O$6)),I168,IF(AND(K168="Pago",OR(E168='PC Receitas'!$O$7,E168='PC Receitas'!$O$8,E168='PC Receitas'!$O$9,E168='PC Receitas'!$O$10,E168='PC Receitas'!$O$11,E168='PC Receitas'!$O$12,E168='PC Receitas'!$O$13,E168='PC Receitas'!$O$14)),-I168,0))</f>
        <v>14737.7</v>
      </c>
      <c r="R168" s="153" t="e">
        <f t="shared" si="8"/>
        <v>#N/A</v>
      </c>
      <c r="S168" s="150" t="e">
        <f t="shared" si="9"/>
        <v>#N/A</v>
      </c>
      <c r="T168" s="150" t="e">
        <f t="shared" si="10"/>
        <v>#N/A</v>
      </c>
      <c r="U168" s="150" t="e">
        <f t="shared" si="11"/>
        <v>#N/A</v>
      </c>
      <c r="V168" s="154" t="e">
        <f>VLOOKUP(E168,'PC Receitas'!$O$4:$P$14,2,FALSE)</f>
        <v>#N/A</v>
      </c>
    </row>
    <row r="169" spans="3:22" ht="19.5" customHeight="1" thickTop="1" thickBot="1" x14ac:dyDescent="0.3">
      <c r="C169" s="58"/>
      <c r="D169" s="58" t="str">
        <f>IF(C169&lt;&gt;"",TEXT(C169,"00")&amp;"/07/"&amp;'Configurações Básicas'!$P$5,"")</f>
        <v/>
      </c>
      <c r="E169" s="58"/>
      <c r="F169" s="58"/>
      <c r="G169" s="58"/>
      <c r="H169" s="58"/>
      <c r="I169" s="59"/>
      <c r="J169" s="193"/>
      <c r="K169" s="60"/>
      <c r="L169" s="192"/>
      <c r="M169" s="56">
        <f>M168+IF(AND(K169="Pago",OR(E169='PC Receitas'!$O$4,E169='PC Receitas'!$O$5,E169='PC Receitas'!$O$6)),I169,IF(AND(K169="Pago",OR(E169='PC Receitas'!$O$7,E169='PC Receitas'!$O$8,E169='PC Receitas'!$O$9,E169='PC Receitas'!$O$10,E169='PC Receitas'!$O$11,E169='PC Receitas'!$O$12,E169='PC Receitas'!$O$13,E169='PC Receitas'!$O$14)),-I169,0))</f>
        <v>14737.7</v>
      </c>
      <c r="R169" s="153" t="e">
        <f t="shared" si="8"/>
        <v>#N/A</v>
      </c>
      <c r="S169" s="150" t="e">
        <f t="shared" si="9"/>
        <v>#N/A</v>
      </c>
      <c r="T169" s="150" t="e">
        <f t="shared" si="10"/>
        <v>#N/A</v>
      </c>
      <c r="U169" s="150" t="e">
        <f t="shared" si="11"/>
        <v>#N/A</v>
      </c>
      <c r="V169" s="154" t="e">
        <f>VLOOKUP(E169,'PC Receitas'!$O$4:$P$14,2,FALSE)</f>
        <v>#N/A</v>
      </c>
    </row>
    <row r="170" spans="3:22" ht="19.5" customHeight="1" thickTop="1" thickBot="1" x14ac:dyDescent="0.3">
      <c r="C170" s="58"/>
      <c r="D170" s="58" t="str">
        <f>IF(C170&lt;&gt;"",TEXT(C170,"00")&amp;"/07/"&amp;'Configurações Básicas'!$P$5,"")</f>
        <v/>
      </c>
      <c r="E170" s="58"/>
      <c r="F170" s="58"/>
      <c r="G170" s="58"/>
      <c r="H170" s="58"/>
      <c r="I170" s="59"/>
      <c r="J170" s="193"/>
      <c r="K170" s="60"/>
      <c r="L170" s="192"/>
      <c r="M170" s="56">
        <f>M169+IF(AND(K170="Pago",OR(E170='PC Receitas'!$O$4,E170='PC Receitas'!$O$5,E170='PC Receitas'!$O$6)),I170,IF(AND(K170="Pago",OR(E170='PC Receitas'!$O$7,E170='PC Receitas'!$O$8,E170='PC Receitas'!$O$9,E170='PC Receitas'!$O$10,E170='PC Receitas'!$O$11,E170='PC Receitas'!$O$12,E170='PC Receitas'!$O$13,E170='PC Receitas'!$O$14)),-I170,0))</f>
        <v>14737.7</v>
      </c>
      <c r="R170" s="153" t="e">
        <f t="shared" si="8"/>
        <v>#N/A</v>
      </c>
      <c r="S170" s="150" t="e">
        <f t="shared" si="9"/>
        <v>#N/A</v>
      </c>
      <c r="T170" s="150" t="e">
        <f t="shared" si="10"/>
        <v>#N/A</v>
      </c>
      <c r="U170" s="150" t="e">
        <f t="shared" si="11"/>
        <v>#N/A</v>
      </c>
      <c r="V170" s="154" t="e">
        <f>VLOOKUP(E170,'PC Receitas'!$O$4:$P$14,2,FALSE)</f>
        <v>#N/A</v>
      </c>
    </row>
    <row r="171" spans="3:22" ht="19.5" customHeight="1" thickTop="1" thickBot="1" x14ac:dyDescent="0.3">
      <c r="C171" s="58"/>
      <c r="D171" s="58" t="str">
        <f>IF(C171&lt;&gt;"",TEXT(C171,"00")&amp;"/07/"&amp;'Configurações Básicas'!$P$5,"")</f>
        <v/>
      </c>
      <c r="E171" s="58"/>
      <c r="F171" s="58"/>
      <c r="G171" s="58"/>
      <c r="H171" s="58"/>
      <c r="I171" s="59"/>
      <c r="J171" s="193"/>
      <c r="K171" s="60"/>
      <c r="L171" s="192"/>
      <c r="M171" s="56">
        <f>M170+IF(AND(K171="Pago",OR(E171='PC Receitas'!$O$4,E171='PC Receitas'!$O$5,E171='PC Receitas'!$O$6)),I171,IF(AND(K171="Pago",OR(E171='PC Receitas'!$O$7,E171='PC Receitas'!$O$8,E171='PC Receitas'!$O$9,E171='PC Receitas'!$O$10,E171='PC Receitas'!$O$11,E171='PC Receitas'!$O$12,E171='PC Receitas'!$O$13,E171='PC Receitas'!$O$14)),-I171,0))</f>
        <v>14737.7</v>
      </c>
      <c r="R171" s="153" t="e">
        <f t="shared" si="8"/>
        <v>#N/A</v>
      </c>
      <c r="S171" s="150" t="e">
        <f t="shared" si="9"/>
        <v>#N/A</v>
      </c>
      <c r="T171" s="150" t="e">
        <f t="shared" si="10"/>
        <v>#N/A</v>
      </c>
      <c r="U171" s="150" t="e">
        <f t="shared" si="11"/>
        <v>#N/A</v>
      </c>
      <c r="V171" s="154" t="e">
        <f>VLOOKUP(E171,'PC Receitas'!$O$4:$P$14,2,FALSE)</f>
        <v>#N/A</v>
      </c>
    </row>
    <row r="172" spans="3:22" ht="19.5" customHeight="1" thickTop="1" thickBot="1" x14ac:dyDescent="0.3">
      <c r="C172" s="58"/>
      <c r="D172" s="58" t="str">
        <f>IF(C172&lt;&gt;"",TEXT(C172,"00")&amp;"/07/"&amp;'Configurações Básicas'!$P$5,"")</f>
        <v/>
      </c>
      <c r="E172" s="58"/>
      <c r="F172" s="58"/>
      <c r="G172" s="58"/>
      <c r="H172" s="58"/>
      <c r="I172" s="59"/>
      <c r="J172" s="193"/>
      <c r="K172" s="60"/>
      <c r="L172" s="192"/>
      <c r="M172" s="56">
        <f>M171+IF(AND(K172="Pago",OR(E172='PC Receitas'!$O$4,E172='PC Receitas'!$O$5,E172='PC Receitas'!$O$6)),I172,IF(AND(K172="Pago",OR(E172='PC Receitas'!$O$7,E172='PC Receitas'!$O$8,E172='PC Receitas'!$O$9,E172='PC Receitas'!$O$10,E172='PC Receitas'!$O$11,E172='PC Receitas'!$O$12,E172='PC Receitas'!$O$13,E172='PC Receitas'!$O$14)),-I172,0))</f>
        <v>14737.7</v>
      </c>
      <c r="R172" s="153" t="e">
        <f t="shared" si="8"/>
        <v>#N/A</v>
      </c>
      <c r="S172" s="150" t="e">
        <f t="shared" si="9"/>
        <v>#N/A</v>
      </c>
      <c r="T172" s="150" t="e">
        <f t="shared" si="10"/>
        <v>#N/A</v>
      </c>
      <c r="U172" s="150" t="e">
        <f t="shared" si="11"/>
        <v>#N/A</v>
      </c>
      <c r="V172" s="154" t="e">
        <f>VLOOKUP(E172,'PC Receitas'!$O$4:$P$14,2,FALSE)</f>
        <v>#N/A</v>
      </c>
    </row>
    <row r="173" spans="3:22" ht="19.5" customHeight="1" thickTop="1" thickBot="1" x14ac:dyDescent="0.3">
      <c r="C173" s="58"/>
      <c r="D173" s="58" t="str">
        <f>IF(C173&lt;&gt;"",TEXT(C173,"00")&amp;"/07/"&amp;'Configurações Básicas'!$P$5,"")</f>
        <v/>
      </c>
      <c r="E173" s="58"/>
      <c r="F173" s="58"/>
      <c r="G173" s="58"/>
      <c r="H173" s="58"/>
      <c r="I173" s="59"/>
      <c r="J173" s="193"/>
      <c r="K173" s="60"/>
      <c r="L173" s="192"/>
      <c r="M173" s="56">
        <f>M172+IF(AND(K173="Pago",OR(E173='PC Receitas'!$O$4,E173='PC Receitas'!$O$5,E173='PC Receitas'!$O$6)),I173,IF(AND(K173="Pago",OR(E173='PC Receitas'!$O$7,E173='PC Receitas'!$O$8,E173='PC Receitas'!$O$9,E173='PC Receitas'!$O$10,E173='PC Receitas'!$O$11,E173='PC Receitas'!$O$12,E173='PC Receitas'!$O$13,E173='PC Receitas'!$O$14)),-I173,0))</f>
        <v>14737.7</v>
      </c>
      <c r="R173" s="153" t="e">
        <f t="shared" si="8"/>
        <v>#N/A</v>
      </c>
      <c r="S173" s="150" t="e">
        <f t="shared" si="9"/>
        <v>#N/A</v>
      </c>
      <c r="T173" s="150" t="e">
        <f t="shared" si="10"/>
        <v>#N/A</v>
      </c>
      <c r="U173" s="150" t="e">
        <f t="shared" si="11"/>
        <v>#N/A</v>
      </c>
      <c r="V173" s="154" t="e">
        <f>VLOOKUP(E173,'PC Receitas'!$O$4:$P$14,2,FALSE)</f>
        <v>#N/A</v>
      </c>
    </row>
    <row r="174" spans="3:22" ht="19.5" customHeight="1" thickTop="1" thickBot="1" x14ac:dyDescent="0.3">
      <c r="C174" s="58"/>
      <c r="D174" s="58" t="str">
        <f>IF(C174&lt;&gt;"",TEXT(C174,"00")&amp;"/07/"&amp;'Configurações Básicas'!$P$5,"")</f>
        <v/>
      </c>
      <c r="E174" s="58"/>
      <c r="F174" s="58"/>
      <c r="G174" s="58"/>
      <c r="H174" s="58"/>
      <c r="I174" s="59"/>
      <c r="J174" s="193"/>
      <c r="K174" s="60"/>
      <c r="L174" s="192"/>
      <c r="M174" s="56">
        <f>M173+IF(AND(K174="Pago",OR(E174='PC Receitas'!$O$4,E174='PC Receitas'!$O$5,E174='PC Receitas'!$O$6)),I174,IF(AND(K174="Pago",OR(E174='PC Receitas'!$O$7,E174='PC Receitas'!$O$8,E174='PC Receitas'!$O$9,E174='PC Receitas'!$O$10,E174='PC Receitas'!$O$11,E174='PC Receitas'!$O$12,E174='PC Receitas'!$O$13,E174='PC Receitas'!$O$14)),-I174,0))</f>
        <v>14737.7</v>
      </c>
      <c r="R174" s="153" t="e">
        <f t="shared" si="8"/>
        <v>#N/A</v>
      </c>
      <c r="S174" s="150" t="e">
        <f t="shared" si="9"/>
        <v>#N/A</v>
      </c>
      <c r="T174" s="150" t="e">
        <f t="shared" si="10"/>
        <v>#N/A</v>
      </c>
      <c r="U174" s="150" t="e">
        <f t="shared" si="11"/>
        <v>#N/A</v>
      </c>
      <c r="V174" s="154" t="e">
        <f>VLOOKUP(E174,'PC Receitas'!$O$4:$P$14,2,FALSE)</f>
        <v>#N/A</v>
      </c>
    </row>
    <row r="175" spans="3:22" ht="19.5" customHeight="1" thickTop="1" thickBot="1" x14ac:dyDescent="0.3">
      <c r="C175" s="58"/>
      <c r="D175" s="58" t="str">
        <f>IF(C175&lt;&gt;"",TEXT(C175,"00")&amp;"/07/"&amp;'Configurações Básicas'!$P$5,"")</f>
        <v/>
      </c>
      <c r="E175" s="58"/>
      <c r="F175" s="58"/>
      <c r="G175" s="58"/>
      <c r="H175" s="58"/>
      <c r="I175" s="59"/>
      <c r="J175" s="193"/>
      <c r="K175" s="60"/>
      <c r="L175" s="192"/>
      <c r="M175" s="56">
        <f>M174+IF(AND(K175="Pago",OR(E175='PC Receitas'!$O$4,E175='PC Receitas'!$O$5,E175='PC Receitas'!$O$6)),I175,IF(AND(K175="Pago",OR(E175='PC Receitas'!$O$7,E175='PC Receitas'!$O$8,E175='PC Receitas'!$O$9,E175='PC Receitas'!$O$10,E175='PC Receitas'!$O$11,E175='PC Receitas'!$O$12,E175='PC Receitas'!$O$13,E175='PC Receitas'!$O$14)),-I175,0))</f>
        <v>14737.7</v>
      </c>
      <c r="R175" s="153" t="e">
        <f t="shared" si="8"/>
        <v>#N/A</v>
      </c>
      <c r="S175" s="150" t="e">
        <f t="shared" si="9"/>
        <v>#N/A</v>
      </c>
      <c r="T175" s="150" t="e">
        <f t="shared" si="10"/>
        <v>#N/A</v>
      </c>
      <c r="U175" s="150" t="e">
        <f t="shared" si="11"/>
        <v>#N/A</v>
      </c>
      <c r="V175" s="154" t="e">
        <f>VLOOKUP(E175,'PC Receitas'!$O$4:$P$14,2,FALSE)</f>
        <v>#N/A</v>
      </c>
    </row>
    <row r="176" spans="3:22" ht="19.5" customHeight="1" thickTop="1" thickBot="1" x14ac:dyDescent="0.3">
      <c r="C176" s="58"/>
      <c r="D176" s="58" t="str">
        <f>IF(C176&lt;&gt;"",TEXT(C176,"00")&amp;"/07/"&amp;'Configurações Básicas'!$P$5,"")</f>
        <v/>
      </c>
      <c r="E176" s="58"/>
      <c r="F176" s="58"/>
      <c r="G176" s="58"/>
      <c r="H176" s="58"/>
      <c r="I176" s="59"/>
      <c r="J176" s="193"/>
      <c r="K176" s="60"/>
      <c r="L176" s="192"/>
      <c r="M176" s="56">
        <f>M175+IF(AND(K176="Pago",OR(E176='PC Receitas'!$O$4,E176='PC Receitas'!$O$5,E176='PC Receitas'!$O$6)),I176,IF(AND(K176="Pago",OR(E176='PC Receitas'!$O$7,E176='PC Receitas'!$O$8,E176='PC Receitas'!$O$9,E176='PC Receitas'!$O$10,E176='PC Receitas'!$O$11,E176='PC Receitas'!$O$12,E176='PC Receitas'!$O$13,E176='PC Receitas'!$O$14)),-I176,0))</f>
        <v>14737.7</v>
      </c>
      <c r="R176" s="153" t="e">
        <f t="shared" si="8"/>
        <v>#N/A</v>
      </c>
      <c r="S176" s="150" t="e">
        <f t="shared" si="9"/>
        <v>#N/A</v>
      </c>
      <c r="T176" s="150" t="e">
        <f t="shared" si="10"/>
        <v>#N/A</v>
      </c>
      <c r="U176" s="150" t="e">
        <f t="shared" si="11"/>
        <v>#N/A</v>
      </c>
      <c r="V176" s="154" t="e">
        <f>VLOOKUP(E176,'PC Receitas'!$O$4:$P$14,2,FALSE)</f>
        <v>#N/A</v>
      </c>
    </row>
    <row r="177" spans="3:22" ht="19.5" customHeight="1" thickTop="1" thickBot="1" x14ac:dyDescent="0.3">
      <c r="C177" s="58"/>
      <c r="D177" s="58" t="str">
        <f>IF(C177&lt;&gt;"",TEXT(C177,"00")&amp;"/07/"&amp;'Configurações Básicas'!$P$5,"")</f>
        <v/>
      </c>
      <c r="E177" s="58"/>
      <c r="F177" s="58"/>
      <c r="G177" s="58"/>
      <c r="H177" s="58"/>
      <c r="I177" s="59"/>
      <c r="J177" s="193"/>
      <c r="K177" s="60"/>
      <c r="L177" s="192"/>
      <c r="M177" s="56">
        <f>M176+IF(AND(K177="Pago",OR(E177='PC Receitas'!$O$4,E177='PC Receitas'!$O$5,E177='PC Receitas'!$O$6)),I177,IF(AND(K177="Pago",OR(E177='PC Receitas'!$O$7,E177='PC Receitas'!$O$8,E177='PC Receitas'!$O$9,E177='PC Receitas'!$O$10,E177='PC Receitas'!$O$11,E177='PC Receitas'!$O$12,E177='PC Receitas'!$O$13,E177='PC Receitas'!$O$14)),-I177,0))</f>
        <v>14737.7</v>
      </c>
      <c r="R177" s="153" t="e">
        <f t="shared" si="8"/>
        <v>#N/A</v>
      </c>
      <c r="S177" s="150" t="e">
        <f t="shared" si="9"/>
        <v>#N/A</v>
      </c>
      <c r="T177" s="150" t="e">
        <f t="shared" si="10"/>
        <v>#N/A</v>
      </c>
      <c r="U177" s="150" t="e">
        <f t="shared" si="11"/>
        <v>#N/A</v>
      </c>
      <c r="V177" s="154" t="e">
        <f>VLOOKUP(E177,'PC Receitas'!$O$4:$P$14,2,FALSE)</f>
        <v>#N/A</v>
      </c>
    </row>
    <row r="178" spans="3:22" ht="19.5" customHeight="1" thickTop="1" thickBot="1" x14ac:dyDescent="0.3">
      <c r="C178" s="58"/>
      <c r="D178" s="58" t="str">
        <f>IF(C178&lt;&gt;"",TEXT(C178,"00")&amp;"/07/"&amp;'Configurações Básicas'!$P$5,"")</f>
        <v/>
      </c>
      <c r="E178" s="58"/>
      <c r="F178" s="58"/>
      <c r="G178" s="58"/>
      <c r="H178" s="58"/>
      <c r="I178" s="59"/>
      <c r="J178" s="193"/>
      <c r="K178" s="60"/>
      <c r="L178" s="192"/>
      <c r="M178" s="56">
        <f>M177+IF(AND(K178="Pago",OR(E178='PC Receitas'!$O$4,E178='PC Receitas'!$O$5,E178='PC Receitas'!$O$6)),I178,IF(AND(K178="Pago",OR(E178='PC Receitas'!$O$7,E178='PC Receitas'!$O$8,E178='PC Receitas'!$O$9,E178='PC Receitas'!$O$10,E178='PC Receitas'!$O$11,E178='PC Receitas'!$O$12,E178='PC Receitas'!$O$13,E178='PC Receitas'!$O$14)),-I178,0))</f>
        <v>14737.7</v>
      </c>
      <c r="R178" s="153" t="e">
        <f t="shared" si="8"/>
        <v>#N/A</v>
      </c>
      <c r="S178" s="150" t="e">
        <f t="shared" si="9"/>
        <v>#N/A</v>
      </c>
      <c r="T178" s="150" t="e">
        <f t="shared" si="10"/>
        <v>#N/A</v>
      </c>
      <c r="U178" s="150" t="e">
        <f t="shared" si="11"/>
        <v>#N/A</v>
      </c>
      <c r="V178" s="154" t="e">
        <f>VLOOKUP(E178,'PC Receitas'!$O$4:$P$14,2,FALSE)</f>
        <v>#N/A</v>
      </c>
    </row>
    <row r="179" spans="3:22" ht="19.5" customHeight="1" thickTop="1" thickBot="1" x14ac:dyDescent="0.3">
      <c r="C179" s="58"/>
      <c r="D179" s="58" t="str">
        <f>IF(C179&lt;&gt;"",TEXT(C179,"00")&amp;"/07/"&amp;'Configurações Básicas'!$P$5,"")</f>
        <v/>
      </c>
      <c r="E179" s="58"/>
      <c r="F179" s="58"/>
      <c r="G179" s="58"/>
      <c r="H179" s="58"/>
      <c r="I179" s="59"/>
      <c r="J179" s="193"/>
      <c r="K179" s="60"/>
      <c r="L179" s="192"/>
      <c r="M179" s="56">
        <f>M178+IF(AND(K179="Pago",OR(E179='PC Receitas'!$O$4,E179='PC Receitas'!$O$5,E179='PC Receitas'!$O$6)),I179,IF(AND(K179="Pago",OR(E179='PC Receitas'!$O$7,E179='PC Receitas'!$O$8,E179='PC Receitas'!$O$9,E179='PC Receitas'!$O$10,E179='PC Receitas'!$O$11,E179='PC Receitas'!$O$12,E179='PC Receitas'!$O$13,E179='PC Receitas'!$O$14)),-I179,0))</f>
        <v>14737.7</v>
      </c>
      <c r="R179" s="153" t="e">
        <f t="shared" si="8"/>
        <v>#N/A</v>
      </c>
      <c r="S179" s="150" t="e">
        <f t="shared" si="9"/>
        <v>#N/A</v>
      </c>
      <c r="T179" s="150" t="e">
        <f t="shared" si="10"/>
        <v>#N/A</v>
      </c>
      <c r="U179" s="150" t="e">
        <f t="shared" si="11"/>
        <v>#N/A</v>
      </c>
      <c r="V179" s="154" t="e">
        <f>VLOOKUP(E179,'PC Receitas'!$O$4:$P$14,2,FALSE)</f>
        <v>#N/A</v>
      </c>
    </row>
    <row r="180" spans="3:22" ht="19.5" customHeight="1" thickTop="1" thickBot="1" x14ac:dyDescent="0.3">
      <c r="C180" s="58"/>
      <c r="D180" s="58" t="str">
        <f>IF(C180&lt;&gt;"",TEXT(C180,"00")&amp;"/07/"&amp;'Configurações Básicas'!$P$5,"")</f>
        <v/>
      </c>
      <c r="E180" s="58"/>
      <c r="F180" s="58"/>
      <c r="G180" s="58"/>
      <c r="H180" s="58"/>
      <c r="I180" s="59"/>
      <c r="J180" s="193"/>
      <c r="K180" s="60"/>
      <c r="L180" s="192"/>
      <c r="M180" s="56">
        <f>M179+IF(AND(K180="Pago",OR(E180='PC Receitas'!$O$4,E180='PC Receitas'!$O$5,E180='PC Receitas'!$O$6)),I180,IF(AND(K180="Pago",OR(E180='PC Receitas'!$O$7,E180='PC Receitas'!$O$8,E180='PC Receitas'!$O$9,E180='PC Receitas'!$O$10,E180='PC Receitas'!$O$11,E180='PC Receitas'!$O$12,E180='PC Receitas'!$O$13,E180='PC Receitas'!$O$14)),-I180,0))</f>
        <v>14737.7</v>
      </c>
      <c r="R180" s="153" t="e">
        <f t="shared" si="8"/>
        <v>#N/A</v>
      </c>
      <c r="S180" s="150" t="e">
        <f t="shared" si="9"/>
        <v>#N/A</v>
      </c>
      <c r="T180" s="150" t="e">
        <f t="shared" si="10"/>
        <v>#N/A</v>
      </c>
      <c r="U180" s="150" t="e">
        <f t="shared" si="11"/>
        <v>#N/A</v>
      </c>
      <c r="V180" s="154" t="e">
        <f>VLOOKUP(E180,'PC Receitas'!$O$4:$P$14,2,FALSE)</f>
        <v>#N/A</v>
      </c>
    </row>
    <row r="181" spans="3:22" ht="19.5" customHeight="1" thickTop="1" thickBot="1" x14ac:dyDescent="0.3">
      <c r="C181" s="58"/>
      <c r="D181" s="58" t="str">
        <f>IF(C181&lt;&gt;"",TEXT(C181,"00")&amp;"/07/"&amp;'Configurações Básicas'!$P$5,"")</f>
        <v/>
      </c>
      <c r="E181" s="58"/>
      <c r="F181" s="58"/>
      <c r="G181" s="58"/>
      <c r="H181" s="58"/>
      <c r="I181" s="59"/>
      <c r="J181" s="193"/>
      <c r="K181" s="60"/>
      <c r="L181" s="192"/>
      <c r="M181" s="56">
        <f>M180+IF(AND(K181="Pago",OR(E181='PC Receitas'!$O$4,E181='PC Receitas'!$O$5,E181='PC Receitas'!$O$6)),I181,IF(AND(K181="Pago",OR(E181='PC Receitas'!$O$7,E181='PC Receitas'!$O$8,E181='PC Receitas'!$O$9,E181='PC Receitas'!$O$10,E181='PC Receitas'!$O$11,E181='PC Receitas'!$O$12,E181='PC Receitas'!$O$13,E181='PC Receitas'!$O$14)),-I181,0))</f>
        <v>14737.7</v>
      </c>
      <c r="R181" s="153" t="e">
        <f t="shared" si="8"/>
        <v>#N/A</v>
      </c>
      <c r="S181" s="150" t="e">
        <f t="shared" si="9"/>
        <v>#N/A</v>
      </c>
      <c r="T181" s="150" t="e">
        <f t="shared" si="10"/>
        <v>#N/A</v>
      </c>
      <c r="U181" s="150" t="e">
        <f t="shared" si="11"/>
        <v>#N/A</v>
      </c>
      <c r="V181" s="154" t="e">
        <f>VLOOKUP(E181,'PC Receitas'!$O$4:$P$14,2,FALSE)</f>
        <v>#N/A</v>
      </c>
    </row>
    <row r="182" spans="3:22" ht="19.5" customHeight="1" thickTop="1" thickBot="1" x14ac:dyDescent="0.3">
      <c r="C182" s="58"/>
      <c r="D182" s="58" t="str">
        <f>IF(C182&lt;&gt;"",TEXT(C182,"00")&amp;"/07/"&amp;'Configurações Básicas'!$P$5,"")</f>
        <v/>
      </c>
      <c r="E182" s="58"/>
      <c r="F182" s="58"/>
      <c r="G182" s="58"/>
      <c r="H182" s="58"/>
      <c r="I182" s="59"/>
      <c r="J182" s="193"/>
      <c r="K182" s="60"/>
      <c r="L182" s="192"/>
      <c r="M182" s="56">
        <f>M181+IF(AND(K182="Pago",OR(E182='PC Receitas'!$O$4,E182='PC Receitas'!$O$5,E182='PC Receitas'!$O$6)),I182,IF(AND(K182="Pago",OR(E182='PC Receitas'!$O$7,E182='PC Receitas'!$O$8,E182='PC Receitas'!$O$9,E182='PC Receitas'!$O$10,E182='PC Receitas'!$O$11,E182='PC Receitas'!$O$12,E182='PC Receitas'!$O$13,E182='PC Receitas'!$O$14)),-I182,0))</f>
        <v>14737.7</v>
      </c>
      <c r="R182" s="153" t="e">
        <f t="shared" si="8"/>
        <v>#N/A</v>
      </c>
      <c r="S182" s="150" t="e">
        <f t="shared" si="9"/>
        <v>#N/A</v>
      </c>
      <c r="T182" s="150" t="e">
        <f t="shared" si="10"/>
        <v>#N/A</v>
      </c>
      <c r="U182" s="150" t="e">
        <f t="shared" si="11"/>
        <v>#N/A</v>
      </c>
      <c r="V182" s="154" t="e">
        <f>VLOOKUP(E182,'PC Receitas'!$O$4:$P$14,2,FALSE)</f>
        <v>#N/A</v>
      </c>
    </row>
    <row r="183" spans="3:22" ht="19.5" customHeight="1" thickTop="1" thickBot="1" x14ac:dyDescent="0.3">
      <c r="C183" s="58"/>
      <c r="D183" s="58" t="str">
        <f>IF(C183&lt;&gt;"",TEXT(C183,"00")&amp;"/07/"&amp;'Configurações Básicas'!$P$5,"")</f>
        <v/>
      </c>
      <c r="E183" s="58"/>
      <c r="F183" s="58"/>
      <c r="G183" s="58"/>
      <c r="H183" s="58"/>
      <c r="I183" s="59"/>
      <c r="J183" s="193"/>
      <c r="K183" s="60"/>
      <c r="L183" s="192"/>
      <c r="M183" s="56">
        <f>M182+IF(AND(K183="Pago",OR(E183='PC Receitas'!$O$4,E183='PC Receitas'!$O$5,E183='PC Receitas'!$O$6)),I183,IF(AND(K183="Pago",OR(E183='PC Receitas'!$O$7,E183='PC Receitas'!$O$8,E183='PC Receitas'!$O$9,E183='PC Receitas'!$O$10,E183='PC Receitas'!$O$11,E183='PC Receitas'!$O$12,E183='PC Receitas'!$O$13,E183='PC Receitas'!$O$14)),-I183,0))</f>
        <v>14737.7</v>
      </c>
      <c r="R183" s="153" t="e">
        <f t="shared" si="8"/>
        <v>#N/A</v>
      </c>
      <c r="S183" s="150" t="e">
        <f t="shared" si="9"/>
        <v>#N/A</v>
      </c>
      <c r="T183" s="150" t="e">
        <f t="shared" si="10"/>
        <v>#N/A</v>
      </c>
      <c r="U183" s="150" t="e">
        <f t="shared" si="11"/>
        <v>#N/A</v>
      </c>
      <c r="V183" s="154" t="e">
        <f>VLOOKUP(E183,'PC Receitas'!$O$4:$P$14,2,FALSE)</f>
        <v>#N/A</v>
      </c>
    </row>
    <row r="184" spans="3:22" ht="19.5" customHeight="1" thickTop="1" thickBot="1" x14ac:dyDescent="0.3">
      <c r="C184" s="58"/>
      <c r="D184" s="58" t="str">
        <f>IF(C184&lt;&gt;"",TEXT(C184,"00")&amp;"/07/"&amp;'Configurações Básicas'!$P$5,"")</f>
        <v/>
      </c>
      <c r="E184" s="58"/>
      <c r="F184" s="58"/>
      <c r="G184" s="58"/>
      <c r="H184" s="58"/>
      <c r="I184" s="59"/>
      <c r="J184" s="193"/>
      <c r="K184" s="60"/>
      <c r="L184" s="192"/>
      <c r="M184" s="56">
        <f>M183+IF(AND(K184="Pago",OR(E184='PC Receitas'!$O$4,E184='PC Receitas'!$O$5,E184='PC Receitas'!$O$6)),I184,IF(AND(K184="Pago",OR(E184='PC Receitas'!$O$7,E184='PC Receitas'!$O$8,E184='PC Receitas'!$O$9,E184='PC Receitas'!$O$10,E184='PC Receitas'!$O$11,E184='PC Receitas'!$O$12,E184='PC Receitas'!$O$13,E184='PC Receitas'!$O$14)),-I184,0))</f>
        <v>14737.7</v>
      </c>
      <c r="R184" s="153" t="e">
        <f t="shared" si="8"/>
        <v>#N/A</v>
      </c>
      <c r="S184" s="150" t="e">
        <f t="shared" si="9"/>
        <v>#N/A</v>
      </c>
      <c r="T184" s="150" t="e">
        <f t="shared" si="10"/>
        <v>#N/A</v>
      </c>
      <c r="U184" s="150" t="e">
        <f t="shared" si="11"/>
        <v>#N/A</v>
      </c>
      <c r="V184" s="154" t="e">
        <f>VLOOKUP(E184,'PC Receitas'!$O$4:$P$14,2,FALSE)</f>
        <v>#N/A</v>
      </c>
    </row>
    <row r="185" spans="3:22" ht="19.5" customHeight="1" thickTop="1" thickBot="1" x14ac:dyDescent="0.3">
      <c r="C185" s="58"/>
      <c r="D185" s="58" t="str">
        <f>IF(C185&lt;&gt;"",TEXT(C185,"00")&amp;"/07/"&amp;'Configurações Básicas'!$P$5,"")</f>
        <v/>
      </c>
      <c r="E185" s="58"/>
      <c r="F185" s="58"/>
      <c r="G185" s="58"/>
      <c r="H185" s="58"/>
      <c r="I185" s="59"/>
      <c r="J185" s="193"/>
      <c r="K185" s="60"/>
      <c r="L185" s="192"/>
      <c r="M185" s="56">
        <f>M184+IF(AND(K185="Pago",OR(E185='PC Receitas'!$O$4,E185='PC Receitas'!$O$5,E185='PC Receitas'!$O$6)),I185,IF(AND(K185="Pago",OR(E185='PC Receitas'!$O$7,E185='PC Receitas'!$O$8,E185='PC Receitas'!$O$9,E185='PC Receitas'!$O$10,E185='PC Receitas'!$O$11,E185='PC Receitas'!$O$12,E185='PC Receitas'!$O$13,E185='PC Receitas'!$O$14)),-I185,0))</f>
        <v>14737.7</v>
      </c>
      <c r="R185" s="153" t="e">
        <f t="shared" si="8"/>
        <v>#N/A</v>
      </c>
      <c r="S185" s="150" t="e">
        <f t="shared" si="9"/>
        <v>#N/A</v>
      </c>
      <c r="T185" s="150" t="e">
        <f t="shared" si="10"/>
        <v>#N/A</v>
      </c>
      <c r="U185" s="150" t="e">
        <f t="shared" si="11"/>
        <v>#N/A</v>
      </c>
      <c r="V185" s="154" t="e">
        <f>VLOOKUP(E185,'PC Receitas'!$O$4:$P$14,2,FALSE)</f>
        <v>#N/A</v>
      </c>
    </row>
    <row r="186" spans="3:22" ht="19.5" customHeight="1" thickTop="1" thickBot="1" x14ac:dyDescent="0.3">
      <c r="C186" s="58"/>
      <c r="D186" s="58" t="str">
        <f>IF(C186&lt;&gt;"",TEXT(C186,"00")&amp;"/07/"&amp;'Configurações Básicas'!$P$5,"")</f>
        <v/>
      </c>
      <c r="E186" s="58"/>
      <c r="F186" s="58"/>
      <c r="G186" s="58"/>
      <c r="H186" s="58"/>
      <c r="I186" s="59"/>
      <c r="J186" s="193"/>
      <c r="K186" s="60"/>
      <c r="L186" s="192"/>
      <c r="M186" s="56">
        <f>M185+IF(AND(K186="Pago",OR(E186='PC Receitas'!$O$4,E186='PC Receitas'!$O$5,E186='PC Receitas'!$O$6)),I186,IF(AND(K186="Pago",OR(E186='PC Receitas'!$O$7,E186='PC Receitas'!$O$8,E186='PC Receitas'!$O$9,E186='PC Receitas'!$O$10,E186='PC Receitas'!$O$11,E186='PC Receitas'!$O$12,E186='PC Receitas'!$O$13,E186='PC Receitas'!$O$14)),-I186,0))</f>
        <v>14737.7</v>
      </c>
      <c r="R186" s="153" t="e">
        <f t="shared" si="8"/>
        <v>#N/A</v>
      </c>
      <c r="S186" s="150" t="e">
        <f t="shared" si="9"/>
        <v>#N/A</v>
      </c>
      <c r="T186" s="150" t="e">
        <f t="shared" si="10"/>
        <v>#N/A</v>
      </c>
      <c r="U186" s="150" t="e">
        <f t="shared" si="11"/>
        <v>#N/A</v>
      </c>
      <c r="V186" s="154" t="e">
        <f>VLOOKUP(E186,'PC Receitas'!$O$4:$P$14,2,FALSE)</f>
        <v>#N/A</v>
      </c>
    </row>
    <row r="187" spans="3:22" ht="19.5" customHeight="1" thickTop="1" thickBot="1" x14ac:dyDescent="0.3">
      <c r="C187" s="58"/>
      <c r="D187" s="58" t="str">
        <f>IF(C187&lt;&gt;"",TEXT(C187,"00")&amp;"/07/"&amp;'Configurações Básicas'!$P$5,"")</f>
        <v/>
      </c>
      <c r="E187" s="58"/>
      <c r="F187" s="58"/>
      <c r="G187" s="58"/>
      <c r="H187" s="58"/>
      <c r="I187" s="59"/>
      <c r="J187" s="193"/>
      <c r="K187" s="60"/>
      <c r="L187" s="192"/>
      <c r="M187" s="56">
        <f>M186+IF(AND(K187="Pago",OR(E187='PC Receitas'!$O$4,E187='PC Receitas'!$O$5,E187='PC Receitas'!$O$6)),I187,IF(AND(K187="Pago",OR(E187='PC Receitas'!$O$7,E187='PC Receitas'!$O$8,E187='PC Receitas'!$O$9,E187='PC Receitas'!$O$10,E187='PC Receitas'!$O$11,E187='PC Receitas'!$O$12,E187='PC Receitas'!$O$13,E187='PC Receitas'!$O$14)),-I187,0))</f>
        <v>14737.7</v>
      </c>
      <c r="R187" s="153" t="e">
        <f t="shared" si="8"/>
        <v>#N/A</v>
      </c>
      <c r="S187" s="150" t="e">
        <f t="shared" si="9"/>
        <v>#N/A</v>
      </c>
      <c r="T187" s="150" t="e">
        <f t="shared" si="10"/>
        <v>#N/A</v>
      </c>
      <c r="U187" s="150" t="e">
        <f t="shared" si="11"/>
        <v>#N/A</v>
      </c>
      <c r="V187" s="154" t="e">
        <f>VLOOKUP(E187,'PC Receitas'!$O$4:$P$14,2,FALSE)</f>
        <v>#N/A</v>
      </c>
    </row>
    <row r="188" spans="3:22" ht="19.5" customHeight="1" thickTop="1" thickBot="1" x14ac:dyDescent="0.3">
      <c r="C188" s="58"/>
      <c r="D188" s="58" t="str">
        <f>IF(C188&lt;&gt;"",TEXT(C188,"00")&amp;"/07/"&amp;'Configurações Básicas'!$P$5,"")</f>
        <v/>
      </c>
      <c r="E188" s="58"/>
      <c r="F188" s="58"/>
      <c r="G188" s="58"/>
      <c r="H188" s="58"/>
      <c r="I188" s="59"/>
      <c r="J188" s="193"/>
      <c r="K188" s="60"/>
      <c r="L188" s="192"/>
      <c r="M188" s="56">
        <f>M187+IF(AND(K188="Pago",OR(E188='PC Receitas'!$O$4,E188='PC Receitas'!$O$5,E188='PC Receitas'!$O$6)),I188,IF(AND(K188="Pago",OR(E188='PC Receitas'!$O$7,E188='PC Receitas'!$O$8,E188='PC Receitas'!$O$9,E188='PC Receitas'!$O$10,E188='PC Receitas'!$O$11,E188='PC Receitas'!$O$12,E188='PC Receitas'!$O$13,E188='PC Receitas'!$O$14)),-I188,0))</f>
        <v>14737.7</v>
      </c>
      <c r="R188" s="153" t="e">
        <f t="shared" si="8"/>
        <v>#N/A</v>
      </c>
      <c r="S188" s="150" t="e">
        <f t="shared" si="9"/>
        <v>#N/A</v>
      </c>
      <c r="T188" s="150" t="e">
        <f t="shared" si="10"/>
        <v>#N/A</v>
      </c>
      <c r="U188" s="150" t="e">
        <f t="shared" si="11"/>
        <v>#N/A</v>
      </c>
      <c r="V188" s="154" t="e">
        <f>VLOOKUP(E188,'PC Receitas'!$O$4:$P$14,2,FALSE)</f>
        <v>#N/A</v>
      </c>
    </row>
    <row r="189" spans="3:22" ht="19.5" customHeight="1" thickTop="1" thickBot="1" x14ac:dyDescent="0.3">
      <c r="C189" s="58"/>
      <c r="D189" s="58" t="str">
        <f>IF(C189&lt;&gt;"",TEXT(C189,"00")&amp;"/07/"&amp;'Configurações Básicas'!$P$5,"")</f>
        <v/>
      </c>
      <c r="E189" s="58"/>
      <c r="F189" s="58"/>
      <c r="G189" s="58"/>
      <c r="H189" s="58"/>
      <c r="I189" s="59"/>
      <c r="J189" s="193"/>
      <c r="K189" s="60"/>
      <c r="L189" s="192"/>
      <c r="M189" s="56">
        <f>M188+IF(AND(K189="Pago",OR(E189='PC Receitas'!$O$4,E189='PC Receitas'!$O$5,E189='PC Receitas'!$O$6)),I189,IF(AND(K189="Pago",OR(E189='PC Receitas'!$O$7,E189='PC Receitas'!$O$8,E189='PC Receitas'!$O$9,E189='PC Receitas'!$O$10,E189='PC Receitas'!$O$11,E189='PC Receitas'!$O$12,E189='PC Receitas'!$O$13,E189='PC Receitas'!$O$14)),-I189,0))</f>
        <v>14737.7</v>
      </c>
      <c r="R189" s="153" t="e">
        <f t="shared" si="8"/>
        <v>#N/A</v>
      </c>
      <c r="S189" s="150" t="e">
        <f t="shared" si="9"/>
        <v>#N/A</v>
      </c>
      <c r="T189" s="150" t="e">
        <f t="shared" si="10"/>
        <v>#N/A</v>
      </c>
      <c r="U189" s="150" t="e">
        <f t="shared" si="11"/>
        <v>#N/A</v>
      </c>
      <c r="V189" s="154" t="e">
        <f>VLOOKUP(E189,'PC Receitas'!$O$4:$P$14,2,FALSE)</f>
        <v>#N/A</v>
      </c>
    </row>
    <row r="190" spans="3:22" ht="19.5" customHeight="1" thickTop="1" thickBot="1" x14ac:dyDescent="0.3">
      <c r="C190" s="58"/>
      <c r="D190" s="58" t="str">
        <f>IF(C190&lt;&gt;"",TEXT(C190,"00")&amp;"/07/"&amp;'Configurações Básicas'!$P$5,"")</f>
        <v/>
      </c>
      <c r="E190" s="58"/>
      <c r="F190" s="58"/>
      <c r="G190" s="58"/>
      <c r="H190" s="58"/>
      <c r="I190" s="59"/>
      <c r="J190" s="193"/>
      <c r="K190" s="60"/>
      <c r="L190" s="192"/>
      <c r="M190" s="56">
        <f>M189+IF(AND(K190="Pago",OR(E190='PC Receitas'!$O$4,E190='PC Receitas'!$O$5,E190='PC Receitas'!$O$6)),I190,IF(AND(K190="Pago",OR(E190='PC Receitas'!$O$7,E190='PC Receitas'!$O$8,E190='PC Receitas'!$O$9,E190='PC Receitas'!$O$10,E190='PC Receitas'!$O$11,E190='PC Receitas'!$O$12,E190='PC Receitas'!$O$13,E190='PC Receitas'!$O$14)),-I190,0))</f>
        <v>14737.7</v>
      </c>
      <c r="R190" s="153" t="e">
        <f t="shared" si="8"/>
        <v>#N/A</v>
      </c>
      <c r="S190" s="150" t="e">
        <f t="shared" si="9"/>
        <v>#N/A</v>
      </c>
      <c r="T190" s="150" t="e">
        <f t="shared" si="10"/>
        <v>#N/A</v>
      </c>
      <c r="U190" s="150" t="e">
        <f t="shared" si="11"/>
        <v>#N/A</v>
      </c>
      <c r="V190" s="154" t="e">
        <f>VLOOKUP(E190,'PC Receitas'!$O$4:$P$14,2,FALSE)</f>
        <v>#N/A</v>
      </c>
    </row>
    <row r="191" spans="3:22" ht="19.5" customHeight="1" thickTop="1" thickBot="1" x14ac:dyDescent="0.3">
      <c r="C191" s="58"/>
      <c r="D191" s="58" t="str">
        <f>IF(C191&lt;&gt;"",TEXT(C191,"00")&amp;"/07/"&amp;'Configurações Básicas'!$P$5,"")</f>
        <v/>
      </c>
      <c r="E191" s="58"/>
      <c r="F191" s="58"/>
      <c r="G191" s="58"/>
      <c r="H191" s="58"/>
      <c r="I191" s="59"/>
      <c r="J191" s="193"/>
      <c r="K191" s="60"/>
      <c r="L191" s="192"/>
      <c r="M191" s="56">
        <f>M190+IF(AND(K191="Pago",OR(E191='PC Receitas'!$O$4,E191='PC Receitas'!$O$5,E191='PC Receitas'!$O$6)),I191,IF(AND(K191="Pago",OR(E191='PC Receitas'!$O$7,E191='PC Receitas'!$O$8,E191='PC Receitas'!$O$9,E191='PC Receitas'!$O$10,E191='PC Receitas'!$O$11,E191='PC Receitas'!$O$12,E191='PC Receitas'!$O$13,E191='PC Receitas'!$O$14)),-I191,0))</f>
        <v>14737.7</v>
      </c>
      <c r="R191" s="153" t="e">
        <f t="shared" si="8"/>
        <v>#N/A</v>
      </c>
      <c r="S191" s="150" t="e">
        <f t="shared" si="9"/>
        <v>#N/A</v>
      </c>
      <c r="T191" s="150" t="e">
        <f t="shared" si="10"/>
        <v>#N/A</v>
      </c>
      <c r="U191" s="150" t="e">
        <f t="shared" si="11"/>
        <v>#N/A</v>
      </c>
      <c r="V191" s="154" t="e">
        <f>VLOOKUP(E191,'PC Receitas'!$O$4:$P$14,2,FALSE)</f>
        <v>#N/A</v>
      </c>
    </row>
    <row r="192" spans="3:22" ht="19.5" customHeight="1" thickTop="1" thickBot="1" x14ac:dyDescent="0.3">
      <c r="C192" s="58"/>
      <c r="D192" s="58" t="str">
        <f>IF(C192&lt;&gt;"",TEXT(C192,"00")&amp;"/07/"&amp;'Configurações Básicas'!$P$5,"")</f>
        <v/>
      </c>
      <c r="E192" s="58"/>
      <c r="F192" s="58"/>
      <c r="G192" s="58"/>
      <c r="H192" s="58"/>
      <c r="I192" s="59"/>
      <c r="J192" s="193"/>
      <c r="K192" s="60"/>
      <c r="L192" s="192"/>
      <c r="M192" s="56">
        <f>M191+IF(AND(K192="Pago",OR(E192='PC Receitas'!$O$4,E192='PC Receitas'!$O$5,E192='PC Receitas'!$O$6)),I192,IF(AND(K192="Pago",OR(E192='PC Receitas'!$O$7,E192='PC Receitas'!$O$8,E192='PC Receitas'!$O$9,E192='PC Receitas'!$O$10,E192='PC Receitas'!$O$11,E192='PC Receitas'!$O$12,E192='PC Receitas'!$O$13,E192='PC Receitas'!$O$14)),-I192,0))</f>
        <v>14737.7</v>
      </c>
      <c r="R192" s="153" t="e">
        <f t="shared" si="8"/>
        <v>#N/A</v>
      </c>
      <c r="S192" s="150" t="e">
        <f t="shared" si="9"/>
        <v>#N/A</v>
      </c>
      <c r="T192" s="150" t="e">
        <f t="shared" si="10"/>
        <v>#N/A</v>
      </c>
      <c r="U192" s="150" t="e">
        <f t="shared" si="11"/>
        <v>#N/A</v>
      </c>
      <c r="V192" s="154" t="e">
        <f>VLOOKUP(E192,'PC Receitas'!$O$4:$P$14,2,FALSE)</f>
        <v>#N/A</v>
      </c>
    </row>
    <row r="193" spans="3:22" ht="19.5" customHeight="1" thickTop="1" thickBot="1" x14ac:dyDescent="0.3">
      <c r="C193" s="58"/>
      <c r="D193" s="58" t="str">
        <f>IF(C193&lt;&gt;"",TEXT(C193,"00")&amp;"/07/"&amp;'Configurações Básicas'!$P$5,"")</f>
        <v/>
      </c>
      <c r="E193" s="58"/>
      <c r="F193" s="58"/>
      <c r="G193" s="58"/>
      <c r="H193" s="58"/>
      <c r="I193" s="59"/>
      <c r="J193" s="193"/>
      <c r="K193" s="60"/>
      <c r="L193" s="192"/>
      <c r="M193" s="56">
        <f>M192+IF(AND(K193="Pago",OR(E193='PC Receitas'!$O$4,E193='PC Receitas'!$O$5,E193='PC Receitas'!$O$6)),I193,IF(AND(K193="Pago",OR(E193='PC Receitas'!$O$7,E193='PC Receitas'!$O$8,E193='PC Receitas'!$O$9,E193='PC Receitas'!$O$10,E193='PC Receitas'!$O$11,E193='PC Receitas'!$O$12,E193='PC Receitas'!$O$13,E193='PC Receitas'!$O$14)),-I193,0))</f>
        <v>14737.7</v>
      </c>
      <c r="R193" s="153" t="e">
        <f t="shared" si="8"/>
        <v>#N/A</v>
      </c>
      <c r="S193" s="150" t="e">
        <f t="shared" si="9"/>
        <v>#N/A</v>
      </c>
      <c r="T193" s="150" t="e">
        <f t="shared" si="10"/>
        <v>#N/A</v>
      </c>
      <c r="U193" s="150" t="e">
        <f t="shared" si="11"/>
        <v>#N/A</v>
      </c>
      <c r="V193" s="154" t="e">
        <f>VLOOKUP(E193,'PC Receitas'!$O$4:$P$14,2,FALSE)</f>
        <v>#N/A</v>
      </c>
    </row>
    <row r="194" spans="3:22" ht="19.5" customHeight="1" thickTop="1" thickBot="1" x14ac:dyDescent="0.3">
      <c r="C194" s="58"/>
      <c r="D194" s="58" t="str">
        <f>IF(C194&lt;&gt;"",TEXT(C194,"00")&amp;"/07/"&amp;'Configurações Básicas'!$P$5,"")</f>
        <v/>
      </c>
      <c r="E194" s="58"/>
      <c r="F194" s="58"/>
      <c r="G194" s="58"/>
      <c r="H194" s="58"/>
      <c r="I194" s="59"/>
      <c r="J194" s="193"/>
      <c r="K194" s="60"/>
      <c r="L194" s="192"/>
      <c r="M194" s="56">
        <f>M193+IF(AND(K194="Pago",OR(E194='PC Receitas'!$O$4,E194='PC Receitas'!$O$5,E194='PC Receitas'!$O$6)),I194,IF(AND(K194="Pago",OR(E194='PC Receitas'!$O$7,E194='PC Receitas'!$O$8,E194='PC Receitas'!$O$9,E194='PC Receitas'!$O$10,E194='PC Receitas'!$O$11,E194='PC Receitas'!$O$12,E194='PC Receitas'!$O$13,E194='PC Receitas'!$O$14)),-I194,0))</f>
        <v>14737.7</v>
      </c>
      <c r="R194" s="153" t="e">
        <f t="shared" si="8"/>
        <v>#N/A</v>
      </c>
      <c r="S194" s="150" t="e">
        <f t="shared" si="9"/>
        <v>#N/A</v>
      </c>
      <c r="T194" s="150" t="e">
        <f t="shared" si="10"/>
        <v>#N/A</v>
      </c>
      <c r="U194" s="150" t="e">
        <f t="shared" si="11"/>
        <v>#N/A</v>
      </c>
      <c r="V194" s="154" t="e">
        <f>VLOOKUP(E194,'PC Receitas'!$O$4:$P$14,2,FALSE)</f>
        <v>#N/A</v>
      </c>
    </row>
    <row r="195" spans="3:22" ht="19.5" customHeight="1" thickTop="1" thickBot="1" x14ac:dyDescent="0.3">
      <c r="C195" s="58"/>
      <c r="D195" s="58" t="str">
        <f>IF(C195&lt;&gt;"",TEXT(C195,"00")&amp;"/07/"&amp;'Configurações Básicas'!$P$5,"")</f>
        <v/>
      </c>
      <c r="E195" s="58"/>
      <c r="F195" s="58"/>
      <c r="G195" s="58"/>
      <c r="H195" s="58"/>
      <c r="I195" s="59"/>
      <c r="J195" s="193"/>
      <c r="K195" s="60"/>
      <c r="L195" s="192"/>
      <c r="M195" s="56">
        <f>M194+IF(AND(K195="Pago",OR(E195='PC Receitas'!$O$4,E195='PC Receitas'!$O$5,E195='PC Receitas'!$O$6)),I195,IF(AND(K195="Pago",OR(E195='PC Receitas'!$O$7,E195='PC Receitas'!$O$8,E195='PC Receitas'!$O$9,E195='PC Receitas'!$O$10,E195='PC Receitas'!$O$11,E195='PC Receitas'!$O$12,E195='PC Receitas'!$O$13,E195='PC Receitas'!$O$14)),-I195,0))</f>
        <v>14737.7</v>
      </c>
      <c r="R195" s="153" t="e">
        <f t="shared" si="8"/>
        <v>#N/A</v>
      </c>
      <c r="S195" s="150" t="e">
        <f t="shared" si="9"/>
        <v>#N/A</v>
      </c>
      <c r="T195" s="150" t="e">
        <f t="shared" si="10"/>
        <v>#N/A</v>
      </c>
      <c r="U195" s="150" t="e">
        <f t="shared" si="11"/>
        <v>#N/A</v>
      </c>
      <c r="V195" s="154" t="e">
        <f>VLOOKUP(E195,'PC Receitas'!$O$4:$P$14,2,FALSE)</f>
        <v>#N/A</v>
      </c>
    </row>
    <row r="196" spans="3:22" ht="19.5" customHeight="1" thickTop="1" thickBot="1" x14ac:dyDescent="0.3">
      <c r="C196" s="58"/>
      <c r="D196" s="58" t="str">
        <f>IF(C196&lt;&gt;"",TEXT(C196,"00")&amp;"/07/"&amp;'Configurações Básicas'!$P$5,"")</f>
        <v/>
      </c>
      <c r="E196" s="58"/>
      <c r="F196" s="58"/>
      <c r="G196" s="58"/>
      <c r="H196" s="58"/>
      <c r="I196" s="59"/>
      <c r="J196" s="193"/>
      <c r="K196" s="60"/>
      <c r="L196" s="192"/>
      <c r="M196" s="56">
        <f>M195+IF(AND(K196="Pago",OR(E196='PC Receitas'!$O$4,E196='PC Receitas'!$O$5,E196='PC Receitas'!$O$6)),I196,IF(AND(K196="Pago",OR(E196='PC Receitas'!$O$7,E196='PC Receitas'!$O$8,E196='PC Receitas'!$O$9,E196='PC Receitas'!$O$10,E196='PC Receitas'!$O$11,E196='PC Receitas'!$O$12,E196='PC Receitas'!$O$13,E196='PC Receitas'!$O$14)),-I196,0))</f>
        <v>14737.7</v>
      </c>
      <c r="R196" s="153" t="e">
        <f t="shared" si="8"/>
        <v>#N/A</v>
      </c>
      <c r="S196" s="150" t="e">
        <f t="shared" si="9"/>
        <v>#N/A</v>
      </c>
      <c r="T196" s="150" t="e">
        <f t="shared" si="10"/>
        <v>#N/A</v>
      </c>
      <c r="U196" s="150" t="e">
        <f t="shared" si="11"/>
        <v>#N/A</v>
      </c>
      <c r="V196" s="154" t="e">
        <f>VLOOKUP(E196,'PC Receitas'!$O$4:$P$14,2,FALSE)</f>
        <v>#N/A</v>
      </c>
    </row>
    <row r="197" spans="3:22" ht="19.5" customHeight="1" thickTop="1" thickBot="1" x14ac:dyDescent="0.3">
      <c r="C197" s="58"/>
      <c r="D197" s="58" t="str">
        <f>IF(C197&lt;&gt;"",TEXT(C197,"00")&amp;"/07/"&amp;'Configurações Básicas'!$P$5,"")</f>
        <v/>
      </c>
      <c r="E197" s="58"/>
      <c r="F197" s="58"/>
      <c r="G197" s="58"/>
      <c r="H197" s="58"/>
      <c r="I197" s="59"/>
      <c r="J197" s="193"/>
      <c r="K197" s="60"/>
      <c r="L197" s="192"/>
      <c r="M197" s="56">
        <f>M196+IF(AND(K197="Pago",OR(E197='PC Receitas'!$O$4,E197='PC Receitas'!$O$5,E197='PC Receitas'!$O$6)),I197,IF(AND(K197="Pago",OR(E197='PC Receitas'!$O$7,E197='PC Receitas'!$O$8,E197='PC Receitas'!$O$9,E197='PC Receitas'!$O$10,E197='PC Receitas'!$O$11,E197='PC Receitas'!$O$12,E197='PC Receitas'!$O$13,E197='PC Receitas'!$O$14)),-I197,0))</f>
        <v>14737.7</v>
      </c>
      <c r="R197" s="153" t="e">
        <f t="shared" si="8"/>
        <v>#N/A</v>
      </c>
      <c r="S197" s="150" t="e">
        <f t="shared" si="9"/>
        <v>#N/A</v>
      </c>
      <c r="T197" s="150" t="e">
        <f t="shared" si="10"/>
        <v>#N/A</v>
      </c>
      <c r="U197" s="150" t="e">
        <f t="shared" si="11"/>
        <v>#N/A</v>
      </c>
      <c r="V197" s="154" t="e">
        <f>VLOOKUP(E197,'PC Receitas'!$O$4:$P$14,2,FALSE)</f>
        <v>#N/A</v>
      </c>
    </row>
    <row r="198" spans="3:22" ht="19.5" customHeight="1" thickTop="1" thickBot="1" x14ac:dyDescent="0.3">
      <c r="C198" s="58"/>
      <c r="D198" s="58" t="str">
        <f>IF(C198&lt;&gt;"",TEXT(C198,"00")&amp;"/07/"&amp;'Configurações Básicas'!$P$5,"")</f>
        <v/>
      </c>
      <c r="E198" s="58"/>
      <c r="F198" s="58"/>
      <c r="G198" s="58"/>
      <c r="H198" s="58"/>
      <c r="I198" s="59"/>
      <c r="J198" s="193"/>
      <c r="K198" s="60"/>
      <c r="L198" s="192"/>
      <c r="M198" s="56">
        <f>M197+IF(AND(K198="Pago",OR(E198='PC Receitas'!$O$4,E198='PC Receitas'!$O$5,E198='PC Receitas'!$O$6)),I198,IF(AND(K198="Pago",OR(E198='PC Receitas'!$O$7,E198='PC Receitas'!$O$8,E198='PC Receitas'!$O$9,E198='PC Receitas'!$O$10,E198='PC Receitas'!$O$11,E198='PC Receitas'!$O$12,E198='PC Receitas'!$O$13,E198='PC Receitas'!$O$14)),-I198,0))</f>
        <v>14737.7</v>
      </c>
      <c r="R198" s="153" t="e">
        <f t="shared" ref="R198:R261" si="12">IF(V198="Despesas_com_RH","Despesa",IF(V198="Despesas_Operacionais","Despesa",IF(V198="Despesas_com_Marketing","Despesa",IF(V198="Impostos","Despesa",IF(V198="Investimentos","Despesa","")))))</f>
        <v>#N/A</v>
      </c>
      <c r="S198" s="150" t="e">
        <f t="shared" ref="S198:S261" si="13">IF(V198="Despesas_com_Produtos","Despesa",IF(V198="Despesas_com_Serviços","Despesa",IF(V198="Despesas_Não_Operacionais","Despesa","")))</f>
        <v>#N/A</v>
      </c>
      <c r="T198" s="150" t="e">
        <f t="shared" ref="T198:T261" si="14">IF(V198="Receitas_com_Produtos","Receita",IF(V198="Receitas_com_Serviços","Receita",IF(V198="Receitas_Não_Operacionais","Receita","")))</f>
        <v>#N/A</v>
      </c>
      <c r="U198" s="150" t="e">
        <f t="shared" ref="U198:U261" si="15">IF(R198&lt;&gt;"",R198,IF(S198&lt;&gt;"",S198,IF(T198&lt;&gt;"",T198,"")))</f>
        <v>#N/A</v>
      </c>
      <c r="V198" s="154" t="e">
        <f>VLOOKUP(E198,'PC Receitas'!$O$4:$P$14,2,FALSE)</f>
        <v>#N/A</v>
      </c>
    </row>
    <row r="199" spans="3:22" ht="19.5" customHeight="1" thickTop="1" thickBot="1" x14ac:dyDescent="0.3">
      <c r="C199" s="58"/>
      <c r="D199" s="58" t="str">
        <f>IF(C199&lt;&gt;"",TEXT(C199,"00")&amp;"/07/"&amp;'Configurações Básicas'!$P$5,"")</f>
        <v/>
      </c>
      <c r="E199" s="58"/>
      <c r="F199" s="58"/>
      <c r="G199" s="58"/>
      <c r="H199" s="58"/>
      <c r="I199" s="59"/>
      <c r="J199" s="193"/>
      <c r="K199" s="60"/>
      <c r="L199" s="192"/>
      <c r="M199" s="56">
        <f>M198+IF(AND(K199="Pago",OR(E199='PC Receitas'!$O$4,E199='PC Receitas'!$O$5,E199='PC Receitas'!$O$6)),I199,IF(AND(K199="Pago",OR(E199='PC Receitas'!$O$7,E199='PC Receitas'!$O$8,E199='PC Receitas'!$O$9,E199='PC Receitas'!$O$10,E199='PC Receitas'!$O$11,E199='PC Receitas'!$O$12,E199='PC Receitas'!$O$13,E199='PC Receitas'!$O$14)),-I199,0))</f>
        <v>14737.7</v>
      </c>
      <c r="R199" s="153" t="e">
        <f t="shared" si="12"/>
        <v>#N/A</v>
      </c>
      <c r="S199" s="150" t="e">
        <f t="shared" si="13"/>
        <v>#N/A</v>
      </c>
      <c r="T199" s="150" t="e">
        <f t="shared" si="14"/>
        <v>#N/A</v>
      </c>
      <c r="U199" s="150" t="e">
        <f t="shared" si="15"/>
        <v>#N/A</v>
      </c>
      <c r="V199" s="154" t="e">
        <f>VLOOKUP(E199,'PC Receitas'!$O$4:$P$14,2,FALSE)</f>
        <v>#N/A</v>
      </c>
    </row>
    <row r="200" spans="3:22" ht="19.5" customHeight="1" thickTop="1" thickBot="1" x14ac:dyDescent="0.3">
      <c r="C200" s="58"/>
      <c r="D200" s="58" t="str">
        <f>IF(C200&lt;&gt;"",TEXT(C200,"00")&amp;"/07/"&amp;'Configurações Básicas'!$P$5,"")</f>
        <v/>
      </c>
      <c r="E200" s="58"/>
      <c r="F200" s="58"/>
      <c r="G200" s="58"/>
      <c r="H200" s="58"/>
      <c r="I200" s="59"/>
      <c r="J200" s="193"/>
      <c r="K200" s="60"/>
      <c r="L200" s="192"/>
      <c r="M200" s="56">
        <f>M199+IF(AND(K200="Pago",OR(E200='PC Receitas'!$O$4,E200='PC Receitas'!$O$5,E200='PC Receitas'!$O$6)),I200,IF(AND(K200="Pago",OR(E200='PC Receitas'!$O$7,E200='PC Receitas'!$O$8,E200='PC Receitas'!$O$9,E200='PC Receitas'!$O$10,E200='PC Receitas'!$O$11,E200='PC Receitas'!$O$12,E200='PC Receitas'!$O$13,E200='PC Receitas'!$O$14)),-I200,0))</f>
        <v>14737.7</v>
      </c>
      <c r="R200" s="153" t="e">
        <f t="shared" si="12"/>
        <v>#N/A</v>
      </c>
      <c r="S200" s="150" t="e">
        <f t="shared" si="13"/>
        <v>#N/A</v>
      </c>
      <c r="T200" s="150" t="e">
        <f t="shared" si="14"/>
        <v>#N/A</v>
      </c>
      <c r="U200" s="150" t="e">
        <f t="shared" si="15"/>
        <v>#N/A</v>
      </c>
      <c r="V200" s="154" t="e">
        <f>VLOOKUP(E200,'PC Receitas'!$O$4:$P$14,2,FALSE)</f>
        <v>#N/A</v>
      </c>
    </row>
    <row r="201" spans="3:22" ht="19.5" customHeight="1" thickTop="1" thickBot="1" x14ac:dyDescent="0.3">
      <c r="C201" s="58"/>
      <c r="D201" s="58" t="str">
        <f>IF(C201&lt;&gt;"",TEXT(C201,"00")&amp;"/07/"&amp;'Configurações Básicas'!$P$5,"")</f>
        <v/>
      </c>
      <c r="E201" s="58"/>
      <c r="F201" s="58"/>
      <c r="G201" s="58"/>
      <c r="H201" s="58"/>
      <c r="I201" s="59"/>
      <c r="J201" s="193"/>
      <c r="K201" s="60"/>
      <c r="L201" s="192"/>
      <c r="M201" s="56">
        <f>M200+IF(AND(K201="Pago",OR(E201='PC Receitas'!$O$4,E201='PC Receitas'!$O$5,E201='PC Receitas'!$O$6)),I201,IF(AND(K201="Pago",OR(E201='PC Receitas'!$O$7,E201='PC Receitas'!$O$8,E201='PC Receitas'!$O$9,E201='PC Receitas'!$O$10,E201='PC Receitas'!$O$11,E201='PC Receitas'!$O$12,E201='PC Receitas'!$O$13,E201='PC Receitas'!$O$14)),-I201,0))</f>
        <v>14737.7</v>
      </c>
      <c r="R201" s="153" t="e">
        <f t="shared" si="12"/>
        <v>#N/A</v>
      </c>
      <c r="S201" s="150" t="e">
        <f t="shared" si="13"/>
        <v>#N/A</v>
      </c>
      <c r="T201" s="150" t="e">
        <f t="shared" si="14"/>
        <v>#N/A</v>
      </c>
      <c r="U201" s="150" t="e">
        <f t="shared" si="15"/>
        <v>#N/A</v>
      </c>
      <c r="V201" s="154" t="e">
        <f>VLOOKUP(E201,'PC Receitas'!$O$4:$P$14,2,FALSE)</f>
        <v>#N/A</v>
      </c>
    </row>
    <row r="202" spans="3:22" ht="19.5" customHeight="1" thickTop="1" thickBot="1" x14ac:dyDescent="0.3">
      <c r="C202" s="58"/>
      <c r="D202" s="58" t="str">
        <f>IF(C202&lt;&gt;"",TEXT(C202,"00")&amp;"/07/"&amp;'Configurações Básicas'!$P$5,"")</f>
        <v/>
      </c>
      <c r="E202" s="58"/>
      <c r="F202" s="58"/>
      <c r="G202" s="58"/>
      <c r="H202" s="58"/>
      <c r="I202" s="59"/>
      <c r="J202" s="193"/>
      <c r="K202" s="60"/>
      <c r="L202" s="192"/>
      <c r="M202" s="56">
        <f>M201+IF(AND(K202="Pago",OR(E202='PC Receitas'!$O$4,E202='PC Receitas'!$O$5,E202='PC Receitas'!$O$6)),I202,IF(AND(K202="Pago",OR(E202='PC Receitas'!$O$7,E202='PC Receitas'!$O$8,E202='PC Receitas'!$O$9,E202='PC Receitas'!$O$10,E202='PC Receitas'!$O$11,E202='PC Receitas'!$O$12,E202='PC Receitas'!$O$13,E202='PC Receitas'!$O$14)),-I202,0))</f>
        <v>14737.7</v>
      </c>
      <c r="R202" s="153" t="e">
        <f t="shared" si="12"/>
        <v>#N/A</v>
      </c>
      <c r="S202" s="150" t="e">
        <f t="shared" si="13"/>
        <v>#N/A</v>
      </c>
      <c r="T202" s="150" t="e">
        <f t="shared" si="14"/>
        <v>#N/A</v>
      </c>
      <c r="U202" s="150" t="e">
        <f t="shared" si="15"/>
        <v>#N/A</v>
      </c>
      <c r="V202" s="154" t="e">
        <f>VLOOKUP(E202,'PC Receitas'!$O$4:$P$14,2,FALSE)</f>
        <v>#N/A</v>
      </c>
    </row>
    <row r="203" spans="3:22" ht="19.5" customHeight="1" thickTop="1" thickBot="1" x14ac:dyDescent="0.3">
      <c r="C203" s="58"/>
      <c r="D203" s="58" t="str">
        <f>IF(C203&lt;&gt;"",TEXT(C203,"00")&amp;"/07/"&amp;'Configurações Básicas'!$P$5,"")</f>
        <v/>
      </c>
      <c r="E203" s="58"/>
      <c r="F203" s="58"/>
      <c r="G203" s="58"/>
      <c r="H203" s="58"/>
      <c r="I203" s="59"/>
      <c r="J203" s="193"/>
      <c r="K203" s="60"/>
      <c r="L203" s="192"/>
      <c r="M203" s="56">
        <f>M202+IF(AND(K203="Pago",OR(E203='PC Receitas'!$O$4,E203='PC Receitas'!$O$5,E203='PC Receitas'!$O$6)),I203,IF(AND(K203="Pago",OR(E203='PC Receitas'!$O$7,E203='PC Receitas'!$O$8,E203='PC Receitas'!$O$9,E203='PC Receitas'!$O$10,E203='PC Receitas'!$O$11,E203='PC Receitas'!$O$12,E203='PC Receitas'!$O$13,E203='PC Receitas'!$O$14)),-I203,0))</f>
        <v>14737.7</v>
      </c>
      <c r="R203" s="153" t="e">
        <f t="shared" si="12"/>
        <v>#N/A</v>
      </c>
      <c r="S203" s="150" t="e">
        <f t="shared" si="13"/>
        <v>#N/A</v>
      </c>
      <c r="T203" s="150" t="e">
        <f t="shared" si="14"/>
        <v>#N/A</v>
      </c>
      <c r="U203" s="150" t="e">
        <f t="shared" si="15"/>
        <v>#N/A</v>
      </c>
      <c r="V203" s="154" t="e">
        <f>VLOOKUP(E203,'PC Receitas'!$O$4:$P$14,2,FALSE)</f>
        <v>#N/A</v>
      </c>
    </row>
    <row r="204" spans="3:22" ht="19.5" customHeight="1" thickTop="1" thickBot="1" x14ac:dyDescent="0.3">
      <c r="C204" s="58"/>
      <c r="D204" s="58" t="str">
        <f>IF(C204&lt;&gt;"",TEXT(C204,"00")&amp;"/07/"&amp;'Configurações Básicas'!$P$5,"")</f>
        <v/>
      </c>
      <c r="E204" s="58"/>
      <c r="F204" s="58"/>
      <c r="G204" s="58"/>
      <c r="H204" s="58"/>
      <c r="I204" s="59"/>
      <c r="J204" s="193"/>
      <c r="K204" s="60"/>
      <c r="L204" s="192"/>
      <c r="M204" s="56">
        <f>M203+IF(AND(K204="Pago",OR(E204='PC Receitas'!$O$4,E204='PC Receitas'!$O$5,E204='PC Receitas'!$O$6)),I204,IF(AND(K204="Pago",OR(E204='PC Receitas'!$O$7,E204='PC Receitas'!$O$8,E204='PC Receitas'!$O$9,E204='PC Receitas'!$O$10,E204='PC Receitas'!$O$11,E204='PC Receitas'!$O$12,E204='PC Receitas'!$O$13,E204='PC Receitas'!$O$14)),-I204,0))</f>
        <v>14737.7</v>
      </c>
      <c r="R204" s="153" t="e">
        <f t="shared" si="12"/>
        <v>#N/A</v>
      </c>
      <c r="S204" s="150" t="e">
        <f t="shared" si="13"/>
        <v>#N/A</v>
      </c>
      <c r="T204" s="150" t="e">
        <f t="shared" si="14"/>
        <v>#N/A</v>
      </c>
      <c r="U204" s="150" t="e">
        <f t="shared" si="15"/>
        <v>#N/A</v>
      </c>
      <c r="V204" s="154" t="e">
        <f>VLOOKUP(E204,'PC Receitas'!$O$4:$P$14,2,FALSE)</f>
        <v>#N/A</v>
      </c>
    </row>
    <row r="205" spans="3:22" ht="19.5" customHeight="1" thickTop="1" thickBot="1" x14ac:dyDescent="0.3">
      <c r="C205" s="58"/>
      <c r="D205" s="58" t="str">
        <f>IF(C205&lt;&gt;"",TEXT(C205,"00")&amp;"/07/"&amp;'Configurações Básicas'!$P$5,"")</f>
        <v/>
      </c>
      <c r="E205" s="58"/>
      <c r="F205" s="58"/>
      <c r="G205" s="58"/>
      <c r="H205" s="58"/>
      <c r="I205" s="59"/>
      <c r="J205" s="193"/>
      <c r="K205" s="60"/>
      <c r="L205" s="192"/>
      <c r="M205" s="56">
        <f>M204+IF(AND(K205="Pago",OR(E205='PC Receitas'!$O$4,E205='PC Receitas'!$O$5,E205='PC Receitas'!$O$6)),I205,IF(AND(K205="Pago",OR(E205='PC Receitas'!$O$7,E205='PC Receitas'!$O$8,E205='PC Receitas'!$O$9,E205='PC Receitas'!$O$10,E205='PC Receitas'!$O$11,E205='PC Receitas'!$O$12,E205='PC Receitas'!$O$13,E205='PC Receitas'!$O$14)),-I205,0))</f>
        <v>14737.7</v>
      </c>
      <c r="R205" s="153" t="e">
        <f t="shared" si="12"/>
        <v>#N/A</v>
      </c>
      <c r="S205" s="150" t="e">
        <f t="shared" si="13"/>
        <v>#N/A</v>
      </c>
      <c r="T205" s="150" t="e">
        <f t="shared" si="14"/>
        <v>#N/A</v>
      </c>
      <c r="U205" s="150" t="e">
        <f t="shared" si="15"/>
        <v>#N/A</v>
      </c>
      <c r="V205" s="154" t="e">
        <f>VLOOKUP(E205,'PC Receitas'!$O$4:$P$14,2,FALSE)</f>
        <v>#N/A</v>
      </c>
    </row>
    <row r="206" spans="3:22" ht="19.5" customHeight="1" thickTop="1" thickBot="1" x14ac:dyDescent="0.3">
      <c r="C206" s="58"/>
      <c r="D206" s="58" t="str">
        <f>IF(C206&lt;&gt;"",TEXT(C206,"00")&amp;"/07/"&amp;'Configurações Básicas'!$P$5,"")</f>
        <v/>
      </c>
      <c r="E206" s="58"/>
      <c r="F206" s="58"/>
      <c r="G206" s="58"/>
      <c r="H206" s="58"/>
      <c r="I206" s="59"/>
      <c r="J206" s="193"/>
      <c r="K206" s="60"/>
      <c r="L206" s="192"/>
      <c r="M206" s="56">
        <f>M205+IF(AND(K206="Pago",OR(E206='PC Receitas'!$O$4,E206='PC Receitas'!$O$5,E206='PC Receitas'!$O$6)),I206,IF(AND(K206="Pago",OR(E206='PC Receitas'!$O$7,E206='PC Receitas'!$O$8,E206='PC Receitas'!$O$9,E206='PC Receitas'!$O$10,E206='PC Receitas'!$O$11,E206='PC Receitas'!$O$12,E206='PC Receitas'!$O$13,E206='PC Receitas'!$O$14)),-I206,0))</f>
        <v>14737.7</v>
      </c>
      <c r="R206" s="153" t="e">
        <f t="shared" si="12"/>
        <v>#N/A</v>
      </c>
      <c r="S206" s="150" t="e">
        <f t="shared" si="13"/>
        <v>#N/A</v>
      </c>
      <c r="T206" s="150" t="e">
        <f t="shared" si="14"/>
        <v>#N/A</v>
      </c>
      <c r="U206" s="150" t="e">
        <f t="shared" si="15"/>
        <v>#N/A</v>
      </c>
      <c r="V206" s="154" t="e">
        <f>VLOOKUP(E206,'PC Receitas'!$O$4:$P$14,2,FALSE)</f>
        <v>#N/A</v>
      </c>
    </row>
    <row r="207" spans="3:22" ht="19.5" customHeight="1" thickTop="1" thickBot="1" x14ac:dyDescent="0.3">
      <c r="C207" s="58"/>
      <c r="D207" s="58" t="str">
        <f>IF(C207&lt;&gt;"",TEXT(C207,"00")&amp;"/07/"&amp;'Configurações Básicas'!$P$5,"")</f>
        <v/>
      </c>
      <c r="E207" s="58"/>
      <c r="F207" s="58"/>
      <c r="G207" s="58"/>
      <c r="H207" s="58"/>
      <c r="I207" s="59"/>
      <c r="J207" s="193"/>
      <c r="K207" s="60"/>
      <c r="L207" s="192"/>
      <c r="M207" s="56">
        <f>M206+IF(AND(K207="Pago",OR(E207='PC Receitas'!$O$4,E207='PC Receitas'!$O$5,E207='PC Receitas'!$O$6)),I207,IF(AND(K207="Pago",OR(E207='PC Receitas'!$O$7,E207='PC Receitas'!$O$8,E207='PC Receitas'!$O$9,E207='PC Receitas'!$O$10,E207='PC Receitas'!$O$11,E207='PC Receitas'!$O$12,E207='PC Receitas'!$O$13,E207='PC Receitas'!$O$14)),-I207,0))</f>
        <v>14737.7</v>
      </c>
      <c r="R207" s="153" t="e">
        <f t="shared" si="12"/>
        <v>#N/A</v>
      </c>
      <c r="S207" s="150" t="e">
        <f t="shared" si="13"/>
        <v>#N/A</v>
      </c>
      <c r="T207" s="150" t="e">
        <f t="shared" si="14"/>
        <v>#N/A</v>
      </c>
      <c r="U207" s="150" t="e">
        <f t="shared" si="15"/>
        <v>#N/A</v>
      </c>
      <c r="V207" s="154" t="e">
        <f>VLOOKUP(E207,'PC Receitas'!$O$4:$P$14,2,FALSE)</f>
        <v>#N/A</v>
      </c>
    </row>
    <row r="208" spans="3:22" ht="19.5" customHeight="1" thickTop="1" thickBot="1" x14ac:dyDescent="0.3">
      <c r="C208" s="58"/>
      <c r="D208" s="58" t="str">
        <f>IF(C208&lt;&gt;"",TEXT(C208,"00")&amp;"/07/"&amp;'Configurações Básicas'!$P$5,"")</f>
        <v/>
      </c>
      <c r="E208" s="58"/>
      <c r="F208" s="58"/>
      <c r="G208" s="58"/>
      <c r="H208" s="58"/>
      <c r="I208" s="59"/>
      <c r="J208" s="193"/>
      <c r="K208" s="60"/>
      <c r="L208" s="192"/>
      <c r="M208" s="56">
        <f>M207+IF(AND(K208="Pago",OR(E208='PC Receitas'!$O$4,E208='PC Receitas'!$O$5,E208='PC Receitas'!$O$6)),I208,IF(AND(K208="Pago",OR(E208='PC Receitas'!$O$7,E208='PC Receitas'!$O$8,E208='PC Receitas'!$O$9,E208='PC Receitas'!$O$10,E208='PC Receitas'!$O$11,E208='PC Receitas'!$O$12,E208='PC Receitas'!$O$13,E208='PC Receitas'!$O$14)),-I208,0))</f>
        <v>14737.7</v>
      </c>
      <c r="R208" s="153" t="e">
        <f t="shared" si="12"/>
        <v>#N/A</v>
      </c>
      <c r="S208" s="150" t="e">
        <f t="shared" si="13"/>
        <v>#N/A</v>
      </c>
      <c r="T208" s="150" t="e">
        <f t="shared" si="14"/>
        <v>#N/A</v>
      </c>
      <c r="U208" s="150" t="e">
        <f t="shared" si="15"/>
        <v>#N/A</v>
      </c>
      <c r="V208" s="154" t="e">
        <f>VLOOKUP(E208,'PC Receitas'!$O$4:$P$14,2,FALSE)</f>
        <v>#N/A</v>
      </c>
    </row>
    <row r="209" spans="3:22" ht="19.5" customHeight="1" thickTop="1" thickBot="1" x14ac:dyDescent="0.3">
      <c r="C209" s="58"/>
      <c r="D209" s="58" t="str">
        <f>IF(C209&lt;&gt;"",TEXT(C209,"00")&amp;"/07/"&amp;'Configurações Básicas'!$P$5,"")</f>
        <v/>
      </c>
      <c r="E209" s="58"/>
      <c r="F209" s="58"/>
      <c r="G209" s="58"/>
      <c r="H209" s="58"/>
      <c r="I209" s="59"/>
      <c r="J209" s="193"/>
      <c r="K209" s="60"/>
      <c r="L209" s="192"/>
      <c r="M209" s="56">
        <f>M208+IF(AND(K209="Pago",OR(E209='PC Receitas'!$O$4,E209='PC Receitas'!$O$5,E209='PC Receitas'!$O$6)),I209,IF(AND(K209="Pago",OR(E209='PC Receitas'!$O$7,E209='PC Receitas'!$O$8,E209='PC Receitas'!$O$9,E209='PC Receitas'!$O$10,E209='PC Receitas'!$O$11,E209='PC Receitas'!$O$12,E209='PC Receitas'!$O$13,E209='PC Receitas'!$O$14)),-I209,0))</f>
        <v>14737.7</v>
      </c>
      <c r="R209" s="153" t="e">
        <f t="shared" si="12"/>
        <v>#N/A</v>
      </c>
      <c r="S209" s="150" t="e">
        <f t="shared" si="13"/>
        <v>#N/A</v>
      </c>
      <c r="T209" s="150" t="e">
        <f t="shared" si="14"/>
        <v>#N/A</v>
      </c>
      <c r="U209" s="150" t="e">
        <f t="shared" si="15"/>
        <v>#N/A</v>
      </c>
      <c r="V209" s="154" t="e">
        <f>VLOOKUP(E209,'PC Receitas'!$O$4:$P$14,2,FALSE)</f>
        <v>#N/A</v>
      </c>
    </row>
    <row r="210" spans="3:22" ht="19.5" customHeight="1" thickTop="1" thickBot="1" x14ac:dyDescent="0.3">
      <c r="C210" s="58"/>
      <c r="D210" s="58" t="str">
        <f>IF(C210&lt;&gt;"",TEXT(C210,"00")&amp;"/07/"&amp;'Configurações Básicas'!$P$5,"")</f>
        <v/>
      </c>
      <c r="E210" s="58"/>
      <c r="F210" s="58"/>
      <c r="G210" s="58"/>
      <c r="H210" s="58"/>
      <c r="I210" s="59"/>
      <c r="J210" s="193"/>
      <c r="K210" s="60"/>
      <c r="L210" s="192"/>
      <c r="M210" s="56">
        <f>M209+IF(AND(K210="Pago",OR(E210='PC Receitas'!$O$4,E210='PC Receitas'!$O$5,E210='PC Receitas'!$O$6)),I210,IF(AND(K210="Pago",OR(E210='PC Receitas'!$O$7,E210='PC Receitas'!$O$8,E210='PC Receitas'!$O$9,E210='PC Receitas'!$O$10,E210='PC Receitas'!$O$11,E210='PC Receitas'!$O$12,E210='PC Receitas'!$O$13,E210='PC Receitas'!$O$14)),-I210,0))</f>
        <v>14737.7</v>
      </c>
      <c r="R210" s="153" t="e">
        <f t="shared" si="12"/>
        <v>#N/A</v>
      </c>
      <c r="S210" s="150" t="e">
        <f t="shared" si="13"/>
        <v>#N/A</v>
      </c>
      <c r="T210" s="150" t="e">
        <f t="shared" si="14"/>
        <v>#N/A</v>
      </c>
      <c r="U210" s="150" t="e">
        <f t="shared" si="15"/>
        <v>#N/A</v>
      </c>
      <c r="V210" s="154" t="e">
        <f>VLOOKUP(E210,'PC Receitas'!$O$4:$P$14,2,FALSE)</f>
        <v>#N/A</v>
      </c>
    </row>
    <row r="211" spans="3:22" ht="19.5" customHeight="1" thickTop="1" thickBot="1" x14ac:dyDescent="0.3">
      <c r="C211" s="58"/>
      <c r="D211" s="58" t="str">
        <f>IF(C211&lt;&gt;"",TEXT(C211,"00")&amp;"/07/"&amp;'Configurações Básicas'!$P$5,"")</f>
        <v/>
      </c>
      <c r="E211" s="58"/>
      <c r="F211" s="58"/>
      <c r="G211" s="58"/>
      <c r="H211" s="58"/>
      <c r="I211" s="59"/>
      <c r="J211" s="193"/>
      <c r="K211" s="60"/>
      <c r="L211" s="192"/>
      <c r="M211" s="56">
        <f>M210+IF(AND(K211="Pago",OR(E211='PC Receitas'!$O$4,E211='PC Receitas'!$O$5,E211='PC Receitas'!$O$6)),I211,IF(AND(K211="Pago",OR(E211='PC Receitas'!$O$7,E211='PC Receitas'!$O$8,E211='PC Receitas'!$O$9,E211='PC Receitas'!$O$10,E211='PC Receitas'!$O$11,E211='PC Receitas'!$O$12,E211='PC Receitas'!$O$13,E211='PC Receitas'!$O$14)),-I211,0))</f>
        <v>14737.7</v>
      </c>
      <c r="R211" s="153" t="e">
        <f t="shared" si="12"/>
        <v>#N/A</v>
      </c>
      <c r="S211" s="150" t="e">
        <f t="shared" si="13"/>
        <v>#N/A</v>
      </c>
      <c r="T211" s="150" t="e">
        <f t="shared" si="14"/>
        <v>#N/A</v>
      </c>
      <c r="U211" s="150" t="e">
        <f t="shared" si="15"/>
        <v>#N/A</v>
      </c>
      <c r="V211" s="154" t="e">
        <f>VLOOKUP(E211,'PC Receitas'!$O$4:$P$14,2,FALSE)</f>
        <v>#N/A</v>
      </c>
    </row>
    <row r="212" spans="3:22" ht="19.5" customHeight="1" thickTop="1" thickBot="1" x14ac:dyDescent="0.3">
      <c r="C212" s="58"/>
      <c r="D212" s="58" t="str">
        <f>IF(C212&lt;&gt;"",TEXT(C212,"00")&amp;"/07/"&amp;'Configurações Básicas'!$P$5,"")</f>
        <v/>
      </c>
      <c r="E212" s="58"/>
      <c r="F212" s="58"/>
      <c r="G212" s="58"/>
      <c r="H212" s="58"/>
      <c r="I212" s="59"/>
      <c r="J212" s="193"/>
      <c r="K212" s="60"/>
      <c r="L212" s="192"/>
      <c r="M212" s="56">
        <f>M211+IF(AND(K212="Pago",OR(E212='PC Receitas'!$O$4,E212='PC Receitas'!$O$5,E212='PC Receitas'!$O$6)),I212,IF(AND(K212="Pago",OR(E212='PC Receitas'!$O$7,E212='PC Receitas'!$O$8,E212='PC Receitas'!$O$9,E212='PC Receitas'!$O$10,E212='PC Receitas'!$O$11,E212='PC Receitas'!$O$12,E212='PC Receitas'!$O$13,E212='PC Receitas'!$O$14)),-I212,0))</f>
        <v>14737.7</v>
      </c>
      <c r="R212" s="153" t="e">
        <f t="shared" si="12"/>
        <v>#N/A</v>
      </c>
      <c r="S212" s="150" t="e">
        <f t="shared" si="13"/>
        <v>#N/A</v>
      </c>
      <c r="T212" s="150" t="e">
        <f t="shared" si="14"/>
        <v>#N/A</v>
      </c>
      <c r="U212" s="150" t="e">
        <f t="shared" si="15"/>
        <v>#N/A</v>
      </c>
      <c r="V212" s="154" t="e">
        <f>VLOOKUP(E212,'PC Receitas'!$O$4:$P$14,2,FALSE)</f>
        <v>#N/A</v>
      </c>
    </row>
    <row r="213" spans="3:22" ht="19.5" customHeight="1" thickTop="1" thickBot="1" x14ac:dyDescent="0.3">
      <c r="C213" s="58"/>
      <c r="D213" s="58" t="str">
        <f>IF(C213&lt;&gt;"",TEXT(C213,"00")&amp;"/07/"&amp;'Configurações Básicas'!$P$5,"")</f>
        <v/>
      </c>
      <c r="E213" s="58"/>
      <c r="F213" s="58"/>
      <c r="G213" s="58"/>
      <c r="H213" s="58"/>
      <c r="I213" s="59"/>
      <c r="J213" s="193"/>
      <c r="K213" s="60"/>
      <c r="L213" s="192"/>
      <c r="M213" s="56">
        <f>M212+IF(AND(K213="Pago",OR(E213='PC Receitas'!$O$4,E213='PC Receitas'!$O$5,E213='PC Receitas'!$O$6)),I213,IF(AND(K213="Pago",OR(E213='PC Receitas'!$O$7,E213='PC Receitas'!$O$8,E213='PC Receitas'!$O$9,E213='PC Receitas'!$O$10,E213='PC Receitas'!$O$11,E213='PC Receitas'!$O$12,E213='PC Receitas'!$O$13,E213='PC Receitas'!$O$14)),-I213,0))</f>
        <v>14737.7</v>
      </c>
      <c r="R213" s="153" t="e">
        <f t="shared" si="12"/>
        <v>#N/A</v>
      </c>
      <c r="S213" s="150" t="e">
        <f t="shared" si="13"/>
        <v>#N/A</v>
      </c>
      <c r="T213" s="150" t="e">
        <f t="shared" si="14"/>
        <v>#N/A</v>
      </c>
      <c r="U213" s="150" t="e">
        <f t="shared" si="15"/>
        <v>#N/A</v>
      </c>
      <c r="V213" s="154" t="e">
        <f>VLOOKUP(E213,'PC Receitas'!$O$4:$P$14,2,FALSE)</f>
        <v>#N/A</v>
      </c>
    </row>
    <row r="214" spans="3:22" ht="19.5" customHeight="1" thickTop="1" thickBot="1" x14ac:dyDescent="0.3">
      <c r="C214" s="58"/>
      <c r="D214" s="58" t="str">
        <f>IF(C214&lt;&gt;"",TEXT(C214,"00")&amp;"/07/"&amp;'Configurações Básicas'!$P$5,"")</f>
        <v/>
      </c>
      <c r="E214" s="58"/>
      <c r="F214" s="58"/>
      <c r="G214" s="58"/>
      <c r="H214" s="58"/>
      <c r="I214" s="59"/>
      <c r="J214" s="193"/>
      <c r="K214" s="60"/>
      <c r="L214" s="192"/>
      <c r="M214" s="56">
        <f>M213+IF(AND(K214="Pago",OR(E214='PC Receitas'!$O$4,E214='PC Receitas'!$O$5,E214='PC Receitas'!$O$6)),I214,IF(AND(K214="Pago",OR(E214='PC Receitas'!$O$7,E214='PC Receitas'!$O$8,E214='PC Receitas'!$O$9,E214='PC Receitas'!$O$10,E214='PC Receitas'!$O$11,E214='PC Receitas'!$O$12,E214='PC Receitas'!$O$13,E214='PC Receitas'!$O$14)),-I214,0))</f>
        <v>14737.7</v>
      </c>
      <c r="R214" s="153" t="e">
        <f t="shared" si="12"/>
        <v>#N/A</v>
      </c>
      <c r="S214" s="150" t="e">
        <f t="shared" si="13"/>
        <v>#N/A</v>
      </c>
      <c r="T214" s="150" t="e">
        <f t="shared" si="14"/>
        <v>#N/A</v>
      </c>
      <c r="U214" s="150" t="e">
        <f t="shared" si="15"/>
        <v>#N/A</v>
      </c>
      <c r="V214" s="154" t="e">
        <f>VLOOKUP(E214,'PC Receitas'!$O$4:$P$14,2,FALSE)</f>
        <v>#N/A</v>
      </c>
    </row>
    <row r="215" spans="3:22" ht="19.5" customHeight="1" thickTop="1" thickBot="1" x14ac:dyDescent="0.3">
      <c r="C215" s="58"/>
      <c r="D215" s="58" t="str">
        <f>IF(C215&lt;&gt;"",TEXT(C215,"00")&amp;"/07/"&amp;'Configurações Básicas'!$P$5,"")</f>
        <v/>
      </c>
      <c r="E215" s="58"/>
      <c r="F215" s="58"/>
      <c r="G215" s="58"/>
      <c r="H215" s="58"/>
      <c r="I215" s="59"/>
      <c r="J215" s="193"/>
      <c r="K215" s="60"/>
      <c r="L215" s="192"/>
      <c r="M215" s="56">
        <f>M214+IF(AND(K215="Pago",OR(E215='PC Receitas'!$O$4,E215='PC Receitas'!$O$5,E215='PC Receitas'!$O$6)),I215,IF(AND(K215="Pago",OR(E215='PC Receitas'!$O$7,E215='PC Receitas'!$O$8,E215='PC Receitas'!$O$9,E215='PC Receitas'!$O$10,E215='PC Receitas'!$O$11,E215='PC Receitas'!$O$12,E215='PC Receitas'!$O$13,E215='PC Receitas'!$O$14)),-I215,0))</f>
        <v>14737.7</v>
      </c>
      <c r="R215" s="153" t="e">
        <f t="shared" si="12"/>
        <v>#N/A</v>
      </c>
      <c r="S215" s="150" t="e">
        <f t="shared" si="13"/>
        <v>#N/A</v>
      </c>
      <c r="T215" s="150" t="e">
        <f t="shared" si="14"/>
        <v>#N/A</v>
      </c>
      <c r="U215" s="150" t="e">
        <f t="shared" si="15"/>
        <v>#N/A</v>
      </c>
      <c r="V215" s="154" t="e">
        <f>VLOOKUP(E215,'PC Receitas'!$O$4:$P$14,2,FALSE)</f>
        <v>#N/A</v>
      </c>
    </row>
    <row r="216" spans="3:22" ht="19.5" customHeight="1" thickTop="1" thickBot="1" x14ac:dyDescent="0.3">
      <c r="C216" s="58"/>
      <c r="D216" s="58" t="str">
        <f>IF(C216&lt;&gt;"",TEXT(C216,"00")&amp;"/07/"&amp;'Configurações Básicas'!$P$5,"")</f>
        <v/>
      </c>
      <c r="E216" s="58"/>
      <c r="F216" s="58"/>
      <c r="G216" s="58"/>
      <c r="H216" s="58"/>
      <c r="I216" s="59"/>
      <c r="J216" s="193"/>
      <c r="K216" s="60"/>
      <c r="L216" s="192"/>
      <c r="M216" s="56">
        <f>M215+IF(AND(K216="Pago",OR(E216='PC Receitas'!$O$4,E216='PC Receitas'!$O$5,E216='PC Receitas'!$O$6)),I216,IF(AND(K216="Pago",OR(E216='PC Receitas'!$O$7,E216='PC Receitas'!$O$8,E216='PC Receitas'!$O$9,E216='PC Receitas'!$O$10,E216='PC Receitas'!$O$11,E216='PC Receitas'!$O$12,E216='PC Receitas'!$O$13,E216='PC Receitas'!$O$14)),-I216,0))</f>
        <v>14737.7</v>
      </c>
      <c r="R216" s="153" t="e">
        <f t="shared" si="12"/>
        <v>#N/A</v>
      </c>
      <c r="S216" s="150" t="e">
        <f t="shared" si="13"/>
        <v>#N/A</v>
      </c>
      <c r="T216" s="150" t="e">
        <f t="shared" si="14"/>
        <v>#N/A</v>
      </c>
      <c r="U216" s="150" t="e">
        <f t="shared" si="15"/>
        <v>#N/A</v>
      </c>
      <c r="V216" s="154" t="e">
        <f>VLOOKUP(E216,'PC Receitas'!$O$4:$P$14,2,FALSE)</f>
        <v>#N/A</v>
      </c>
    </row>
    <row r="217" spans="3:22" ht="19.5" customHeight="1" thickTop="1" thickBot="1" x14ac:dyDescent="0.3">
      <c r="C217" s="58"/>
      <c r="D217" s="58" t="str">
        <f>IF(C217&lt;&gt;"",TEXT(C217,"00")&amp;"/07/"&amp;'Configurações Básicas'!$P$5,"")</f>
        <v/>
      </c>
      <c r="E217" s="58"/>
      <c r="F217" s="58"/>
      <c r="G217" s="58"/>
      <c r="H217" s="58"/>
      <c r="I217" s="59"/>
      <c r="J217" s="193"/>
      <c r="K217" s="60"/>
      <c r="L217" s="192"/>
      <c r="M217" s="56">
        <f>M216+IF(AND(K217="Pago",OR(E217='PC Receitas'!$O$4,E217='PC Receitas'!$O$5,E217='PC Receitas'!$O$6)),I217,IF(AND(K217="Pago",OR(E217='PC Receitas'!$O$7,E217='PC Receitas'!$O$8,E217='PC Receitas'!$O$9,E217='PC Receitas'!$O$10,E217='PC Receitas'!$O$11,E217='PC Receitas'!$O$12,E217='PC Receitas'!$O$13,E217='PC Receitas'!$O$14)),-I217,0))</f>
        <v>14737.7</v>
      </c>
      <c r="R217" s="153" t="e">
        <f t="shared" si="12"/>
        <v>#N/A</v>
      </c>
      <c r="S217" s="150" t="e">
        <f t="shared" si="13"/>
        <v>#N/A</v>
      </c>
      <c r="T217" s="150" t="e">
        <f t="shared" si="14"/>
        <v>#N/A</v>
      </c>
      <c r="U217" s="150" t="e">
        <f t="shared" si="15"/>
        <v>#N/A</v>
      </c>
      <c r="V217" s="154" t="e">
        <f>VLOOKUP(E217,'PC Receitas'!$O$4:$P$14,2,FALSE)</f>
        <v>#N/A</v>
      </c>
    </row>
    <row r="218" spans="3:22" ht="19.5" customHeight="1" thickTop="1" thickBot="1" x14ac:dyDescent="0.3">
      <c r="C218" s="58"/>
      <c r="D218" s="58" t="str">
        <f>IF(C218&lt;&gt;"",TEXT(C218,"00")&amp;"/07/"&amp;'Configurações Básicas'!$P$5,"")</f>
        <v/>
      </c>
      <c r="E218" s="58"/>
      <c r="F218" s="58"/>
      <c r="G218" s="58"/>
      <c r="H218" s="58"/>
      <c r="I218" s="59"/>
      <c r="J218" s="193"/>
      <c r="K218" s="60"/>
      <c r="L218" s="192"/>
      <c r="M218" s="56">
        <f>M217+IF(AND(K218="Pago",OR(E218='PC Receitas'!$O$4,E218='PC Receitas'!$O$5,E218='PC Receitas'!$O$6)),I218,IF(AND(K218="Pago",OR(E218='PC Receitas'!$O$7,E218='PC Receitas'!$O$8,E218='PC Receitas'!$O$9,E218='PC Receitas'!$O$10,E218='PC Receitas'!$O$11,E218='PC Receitas'!$O$12,E218='PC Receitas'!$O$13,E218='PC Receitas'!$O$14)),-I218,0))</f>
        <v>14737.7</v>
      </c>
      <c r="R218" s="153" t="e">
        <f t="shared" si="12"/>
        <v>#N/A</v>
      </c>
      <c r="S218" s="150" t="e">
        <f t="shared" si="13"/>
        <v>#N/A</v>
      </c>
      <c r="T218" s="150" t="e">
        <f t="shared" si="14"/>
        <v>#N/A</v>
      </c>
      <c r="U218" s="150" t="e">
        <f t="shared" si="15"/>
        <v>#N/A</v>
      </c>
      <c r="V218" s="154" t="e">
        <f>VLOOKUP(E218,'PC Receitas'!$O$4:$P$14,2,FALSE)</f>
        <v>#N/A</v>
      </c>
    </row>
    <row r="219" spans="3:22" ht="19.5" customHeight="1" thickTop="1" thickBot="1" x14ac:dyDescent="0.3">
      <c r="C219" s="58"/>
      <c r="D219" s="58" t="str">
        <f>IF(C219&lt;&gt;"",TEXT(C219,"00")&amp;"/07/"&amp;'Configurações Básicas'!$P$5,"")</f>
        <v/>
      </c>
      <c r="E219" s="58"/>
      <c r="F219" s="58"/>
      <c r="G219" s="58"/>
      <c r="H219" s="58"/>
      <c r="I219" s="59"/>
      <c r="J219" s="193"/>
      <c r="K219" s="60"/>
      <c r="L219" s="192"/>
      <c r="M219" s="56">
        <f>M218+IF(AND(K219="Pago",OR(E219='PC Receitas'!$O$4,E219='PC Receitas'!$O$5,E219='PC Receitas'!$O$6)),I219,IF(AND(K219="Pago",OR(E219='PC Receitas'!$O$7,E219='PC Receitas'!$O$8,E219='PC Receitas'!$O$9,E219='PC Receitas'!$O$10,E219='PC Receitas'!$O$11,E219='PC Receitas'!$O$12,E219='PC Receitas'!$O$13,E219='PC Receitas'!$O$14)),-I219,0))</f>
        <v>14737.7</v>
      </c>
      <c r="R219" s="153" t="e">
        <f t="shared" si="12"/>
        <v>#N/A</v>
      </c>
      <c r="S219" s="150" t="e">
        <f t="shared" si="13"/>
        <v>#N/A</v>
      </c>
      <c r="T219" s="150" t="e">
        <f t="shared" si="14"/>
        <v>#N/A</v>
      </c>
      <c r="U219" s="150" t="e">
        <f t="shared" si="15"/>
        <v>#N/A</v>
      </c>
      <c r="V219" s="154" t="e">
        <f>VLOOKUP(E219,'PC Receitas'!$O$4:$P$14,2,FALSE)</f>
        <v>#N/A</v>
      </c>
    </row>
    <row r="220" spans="3:22" ht="19.5" customHeight="1" thickTop="1" thickBot="1" x14ac:dyDescent="0.3">
      <c r="C220" s="58"/>
      <c r="D220" s="58" t="str">
        <f>IF(C220&lt;&gt;"",TEXT(C220,"00")&amp;"/07/"&amp;'Configurações Básicas'!$P$5,"")</f>
        <v/>
      </c>
      <c r="E220" s="58"/>
      <c r="F220" s="58"/>
      <c r="G220" s="58"/>
      <c r="H220" s="58"/>
      <c r="I220" s="59"/>
      <c r="J220" s="193"/>
      <c r="K220" s="60"/>
      <c r="L220" s="192"/>
      <c r="M220" s="56">
        <f>M219+IF(AND(K220="Pago",OR(E220='PC Receitas'!$O$4,E220='PC Receitas'!$O$5,E220='PC Receitas'!$O$6)),I220,IF(AND(K220="Pago",OR(E220='PC Receitas'!$O$7,E220='PC Receitas'!$O$8,E220='PC Receitas'!$O$9,E220='PC Receitas'!$O$10,E220='PC Receitas'!$O$11,E220='PC Receitas'!$O$12,E220='PC Receitas'!$O$13,E220='PC Receitas'!$O$14)),-I220,0))</f>
        <v>14737.7</v>
      </c>
      <c r="R220" s="153" t="e">
        <f t="shared" si="12"/>
        <v>#N/A</v>
      </c>
      <c r="S220" s="150" t="e">
        <f t="shared" si="13"/>
        <v>#N/A</v>
      </c>
      <c r="T220" s="150" t="e">
        <f t="shared" si="14"/>
        <v>#N/A</v>
      </c>
      <c r="U220" s="150" t="e">
        <f t="shared" si="15"/>
        <v>#N/A</v>
      </c>
      <c r="V220" s="154" t="e">
        <f>VLOOKUP(E220,'PC Receitas'!$O$4:$P$14,2,FALSE)</f>
        <v>#N/A</v>
      </c>
    </row>
    <row r="221" spans="3:22" ht="19.5" customHeight="1" thickTop="1" thickBot="1" x14ac:dyDescent="0.3">
      <c r="C221" s="58"/>
      <c r="D221" s="58" t="str">
        <f>IF(C221&lt;&gt;"",TEXT(C221,"00")&amp;"/07/"&amp;'Configurações Básicas'!$P$5,"")</f>
        <v/>
      </c>
      <c r="E221" s="58"/>
      <c r="F221" s="58"/>
      <c r="G221" s="58"/>
      <c r="H221" s="58"/>
      <c r="I221" s="59"/>
      <c r="J221" s="193"/>
      <c r="K221" s="60"/>
      <c r="L221" s="192"/>
      <c r="M221" s="56">
        <f>M220+IF(AND(K221="Pago",OR(E221='PC Receitas'!$O$4,E221='PC Receitas'!$O$5,E221='PC Receitas'!$O$6)),I221,IF(AND(K221="Pago",OR(E221='PC Receitas'!$O$7,E221='PC Receitas'!$O$8,E221='PC Receitas'!$O$9,E221='PC Receitas'!$O$10,E221='PC Receitas'!$O$11,E221='PC Receitas'!$O$12,E221='PC Receitas'!$O$13,E221='PC Receitas'!$O$14)),-I221,0))</f>
        <v>14737.7</v>
      </c>
      <c r="R221" s="153" t="e">
        <f t="shared" si="12"/>
        <v>#N/A</v>
      </c>
      <c r="S221" s="150" t="e">
        <f t="shared" si="13"/>
        <v>#N/A</v>
      </c>
      <c r="T221" s="150" t="e">
        <f t="shared" si="14"/>
        <v>#N/A</v>
      </c>
      <c r="U221" s="150" t="e">
        <f t="shared" si="15"/>
        <v>#N/A</v>
      </c>
      <c r="V221" s="154" t="e">
        <f>VLOOKUP(E221,'PC Receitas'!$O$4:$P$14,2,FALSE)</f>
        <v>#N/A</v>
      </c>
    </row>
    <row r="222" spans="3:22" ht="19.5" customHeight="1" thickTop="1" thickBot="1" x14ac:dyDescent="0.3">
      <c r="C222" s="58"/>
      <c r="D222" s="58" t="str">
        <f>IF(C222&lt;&gt;"",TEXT(C222,"00")&amp;"/07/"&amp;'Configurações Básicas'!$P$5,"")</f>
        <v/>
      </c>
      <c r="E222" s="58"/>
      <c r="F222" s="58"/>
      <c r="G222" s="58"/>
      <c r="H222" s="58"/>
      <c r="I222" s="59"/>
      <c r="J222" s="193"/>
      <c r="K222" s="60"/>
      <c r="L222" s="192"/>
      <c r="M222" s="56">
        <f>M221+IF(AND(K222="Pago",OR(E222='PC Receitas'!$O$4,E222='PC Receitas'!$O$5,E222='PC Receitas'!$O$6)),I222,IF(AND(K222="Pago",OR(E222='PC Receitas'!$O$7,E222='PC Receitas'!$O$8,E222='PC Receitas'!$O$9,E222='PC Receitas'!$O$10,E222='PC Receitas'!$O$11,E222='PC Receitas'!$O$12,E222='PC Receitas'!$O$13,E222='PC Receitas'!$O$14)),-I222,0))</f>
        <v>14737.7</v>
      </c>
      <c r="R222" s="153" t="e">
        <f t="shared" si="12"/>
        <v>#N/A</v>
      </c>
      <c r="S222" s="150" t="e">
        <f t="shared" si="13"/>
        <v>#N/A</v>
      </c>
      <c r="T222" s="150" t="e">
        <f t="shared" si="14"/>
        <v>#N/A</v>
      </c>
      <c r="U222" s="150" t="e">
        <f t="shared" si="15"/>
        <v>#N/A</v>
      </c>
      <c r="V222" s="154" t="e">
        <f>VLOOKUP(E222,'PC Receitas'!$O$4:$P$14,2,FALSE)</f>
        <v>#N/A</v>
      </c>
    </row>
    <row r="223" spans="3:22" ht="19.5" customHeight="1" thickTop="1" thickBot="1" x14ac:dyDescent="0.3">
      <c r="C223" s="58"/>
      <c r="D223" s="58" t="str">
        <f>IF(C223&lt;&gt;"",TEXT(C223,"00")&amp;"/07/"&amp;'Configurações Básicas'!$P$5,"")</f>
        <v/>
      </c>
      <c r="E223" s="58"/>
      <c r="F223" s="58"/>
      <c r="G223" s="58"/>
      <c r="H223" s="58"/>
      <c r="I223" s="59"/>
      <c r="J223" s="193"/>
      <c r="K223" s="60"/>
      <c r="L223" s="192"/>
      <c r="M223" s="56">
        <f>M222+IF(AND(K223="Pago",OR(E223='PC Receitas'!$O$4,E223='PC Receitas'!$O$5,E223='PC Receitas'!$O$6)),I223,IF(AND(K223="Pago",OR(E223='PC Receitas'!$O$7,E223='PC Receitas'!$O$8,E223='PC Receitas'!$O$9,E223='PC Receitas'!$O$10,E223='PC Receitas'!$O$11,E223='PC Receitas'!$O$12,E223='PC Receitas'!$O$13,E223='PC Receitas'!$O$14)),-I223,0))</f>
        <v>14737.7</v>
      </c>
      <c r="R223" s="153" t="e">
        <f t="shared" si="12"/>
        <v>#N/A</v>
      </c>
      <c r="S223" s="150" t="e">
        <f t="shared" si="13"/>
        <v>#N/A</v>
      </c>
      <c r="T223" s="150" t="e">
        <f t="shared" si="14"/>
        <v>#N/A</v>
      </c>
      <c r="U223" s="150" t="e">
        <f t="shared" si="15"/>
        <v>#N/A</v>
      </c>
      <c r="V223" s="154" t="e">
        <f>VLOOKUP(E223,'PC Receitas'!$O$4:$P$14,2,FALSE)</f>
        <v>#N/A</v>
      </c>
    </row>
    <row r="224" spans="3:22" ht="19.5" customHeight="1" thickTop="1" thickBot="1" x14ac:dyDescent="0.3">
      <c r="C224" s="58"/>
      <c r="D224" s="58" t="str">
        <f>IF(C224&lt;&gt;"",TEXT(C224,"00")&amp;"/07/"&amp;'Configurações Básicas'!$P$5,"")</f>
        <v/>
      </c>
      <c r="E224" s="58"/>
      <c r="F224" s="58"/>
      <c r="G224" s="58"/>
      <c r="H224" s="58"/>
      <c r="I224" s="59"/>
      <c r="J224" s="193"/>
      <c r="K224" s="60"/>
      <c r="L224" s="192"/>
      <c r="M224" s="56">
        <f>M223+IF(AND(K224="Pago",OR(E224='PC Receitas'!$O$4,E224='PC Receitas'!$O$5,E224='PC Receitas'!$O$6)),I224,IF(AND(K224="Pago",OR(E224='PC Receitas'!$O$7,E224='PC Receitas'!$O$8,E224='PC Receitas'!$O$9,E224='PC Receitas'!$O$10,E224='PC Receitas'!$O$11,E224='PC Receitas'!$O$12,E224='PC Receitas'!$O$13,E224='PC Receitas'!$O$14)),-I224,0))</f>
        <v>14737.7</v>
      </c>
      <c r="R224" s="153" t="e">
        <f t="shared" si="12"/>
        <v>#N/A</v>
      </c>
      <c r="S224" s="150" t="e">
        <f t="shared" si="13"/>
        <v>#N/A</v>
      </c>
      <c r="T224" s="150" t="e">
        <f t="shared" si="14"/>
        <v>#N/A</v>
      </c>
      <c r="U224" s="150" t="e">
        <f t="shared" si="15"/>
        <v>#N/A</v>
      </c>
      <c r="V224" s="154" t="e">
        <f>VLOOKUP(E224,'PC Receitas'!$O$4:$P$14,2,FALSE)</f>
        <v>#N/A</v>
      </c>
    </row>
    <row r="225" spans="3:22" ht="19.5" customHeight="1" thickTop="1" thickBot="1" x14ac:dyDescent="0.3">
      <c r="C225" s="58"/>
      <c r="D225" s="58" t="str">
        <f>IF(C225&lt;&gt;"",TEXT(C225,"00")&amp;"/07/"&amp;'Configurações Básicas'!$P$5,"")</f>
        <v/>
      </c>
      <c r="E225" s="58"/>
      <c r="F225" s="58"/>
      <c r="G225" s="58"/>
      <c r="H225" s="58"/>
      <c r="I225" s="59"/>
      <c r="J225" s="193"/>
      <c r="K225" s="60"/>
      <c r="L225" s="192"/>
      <c r="M225" s="56">
        <f>M224+IF(AND(K225="Pago",OR(E225='PC Receitas'!$O$4,E225='PC Receitas'!$O$5,E225='PC Receitas'!$O$6)),I225,IF(AND(K225="Pago",OR(E225='PC Receitas'!$O$7,E225='PC Receitas'!$O$8,E225='PC Receitas'!$O$9,E225='PC Receitas'!$O$10,E225='PC Receitas'!$O$11,E225='PC Receitas'!$O$12,E225='PC Receitas'!$O$13,E225='PC Receitas'!$O$14)),-I225,0))</f>
        <v>14737.7</v>
      </c>
      <c r="R225" s="153" t="e">
        <f t="shared" si="12"/>
        <v>#N/A</v>
      </c>
      <c r="S225" s="150" t="e">
        <f t="shared" si="13"/>
        <v>#N/A</v>
      </c>
      <c r="T225" s="150" t="e">
        <f t="shared" si="14"/>
        <v>#N/A</v>
      </c>
      <c r="U225" s="150" t="e">
        <f t="shared" si="15"/>
        <v>#N/A</v>
      </c>
      <c r="V225" s="154" t="e">
        <f>VLOOKUP(E225,'PC Receitas'!$O$4:$P$14,2,FALSE)</f>
        <v>#N/A</v>
      </c>
    </row>
    <row r="226" spans="3:22" ht="19.5" customHeight="1" thickTop="1" thickBot="1" x14ac:dyDescent="0.3">
      <c r="C226" s="58"/>
      <c r="D226" s="58" t="str">
        <f>IF(C226&lt;&gt;"",TEXT(C226,"00")&amp;"/07/"&amp;'Configurações Básicas'!$P$5,"")</f>
        <v/>
      </c>
      <c r="E226" s="58"/>
      <c r="F226" s="58"/>
      <c r="G226" s="58"/>
      <c r="H226" s="58"/>
      <c r="I226" s="59"/>
      <c r="J226" s="193"/>
      <c r="K226" s="60"/>
      <c r="L226" s="192"/>
      <c r="M226" s="56">
        <f>M225+IF(AND(K226="Pago",OR(E226='PC Receitas'!$O$4,E226='PC Receitas'!$O$5,E226='PC Receitas'!$O$6)),I226,IF(AND(K226="Pago",OR(E226='PC Receitas'!$O$7,E226='PC Receitas'!$O$8,E226='PC Receitas'!$O$9,E226='PC Receitas'!$O$10,E226='PC Receitas'!$O$11,E226='PC Receitas'!$O$12,E226='PC Receitas'!$O$13,E226='PC Receitas'!$O$14)),-I226,0))</f>
        <v>14737.7</v>
      </c>
      <c r="R226" s="153" t="e">
        <f t="shared" si="12"/>
        <v>#N/A</v>
      </c>
      <c r="S226" s="150" t="e">
        <f t="shared" si="13"/>
        <v>#N/A</v>
      </c>
      <c r="T226" s="150" t="e">
        <f t="shared" si="14"/>
        <v>#N/A</v>
      </c>
      <c r="U226" s="150" t="e">
        <f t="shared" si="15"/>
        <v>#N/A</v>
      </c>
      <c r="V226" s="154" t="e">
        <f>VLOOKUP(E226,'PC Receitas'!$O$4:$P$14,2,FALSE)</f>
        <v>#N/A</v>
      </c>
    </row>
    <row r="227" spans="3:22" ht="19.5" customHeight="1" thickTop="1" thickBot="1" x14ac:dyDescent="0.3">
      <c r="C227" s="58"/>
      <c r="D227" s="58" t="str">
        <f>IF(C227&lt;&gt;"",TEXT(C227,"00")&amp;"/07/"&amp;'Configurações Básicas'!$P$5,"")</f>
        <v/>
      </c>
      <c r="E227" s="58"/>
      <c r="F227" s="58"/>
      <c r="G227" s="58"/>
      <c r="H227" s="58"/>
      <c r="I227" s="59"/>
      <c r="J227" s="193"/>
      <c r="K227" s="60"/>
      <c r="L227" s="192"/>
      <c r="M227" s="56">
        <f>M226+IF(AND(K227="Pago",OR(E227='PC Receitas'!$O$4,E227='PC Receitas'!$O$5,E227='PC Receitas'!$O$6)),I227,IF(AND(K227="Pago",OR(E227='PC Receitas'!$O$7,E227='PC Receitas'!$O$8,E227='PC Receitas'!$O$9,E227='PC Receitas'!$O$10,E227='PC Receitas'!$O$11,E227='PC Receitas'!$O$12,E227='PC Receitas'!$O$13,E227='PC Receitas'!$O$14)),-I227,0))</f>
        <v>14737.7</v>
      </c>
      <c r="R227" s="153" t="e">
        <f t="shared" si="12"/>
        <v>#N/A</v>
      </c>
      <c r="S227" s="150" t="e">
        <f t="shared" si="13"/>
        <v>#N/A</v>
      </c>
      <c r="T227" s="150" t="e">
        <f t="shared" si="14"/>
        <v>#N/A</v>
      </c>
      <c r="U227" s="150" t="e">
        <f t="shared" si="15"/>
        <v>#N/A</v>
      </c>
      <c r="V227" s="154" t="e">
        <f>VLOOKUP(E227,'PC Receitas'!$O$4:$P$14,2,FALSE)</f>
        <v>#N/A</v>
      </c>
    </row>
    <row r="228" spans="3:22" ht="19.5" customHeight="1" thickTop="1" thickBot="1" x14ac:dyDescent="0.3">
      <c r="C228" s="58"/>
      <c r="D228" s="58" t="str">
        <f>IF(C228&lt;&gt;"",TEXT(C228,"00")&amp;"/07/"&amp;'Configurações Básicas'!$P$5,"")</f>
        <v/>
      </c>
      <c r="E228" s="58"/>
      <c r="F228" s="58"/>
      <c r="G228" s="58"/>
      <c r="H228" s="58"/>
      <c r="I228" s="59"/>
      <c r="J228" s="193"/>
      <c r="K228" s="60"/>
      <c r="L228" s="192"/>
      <c r="M228" s="56">
        <f>M227+IF(AND(K228="Pago",OR(E228='PC Receitas'!$O$4,E228='PC Receitas'!$O$5,E228='PC Receitas'!$O$6)),I228,IF(AND(K228="Pago",OR(E228='PC Receitas'!$O$7,E228='PC Receitas'!$O$8,E228='PC Receitas'!$O$9,E228='PC Receitas'!$O$10,E228='PC Receitas'!$O$11,E228='PC Receitas'!$O$12,E228='PC Receitas'!$O$13,E228='PC Receitas'!$O$14)),-I228,0))</f>
        <v>14737.7</v>
      </c>
      <c r="R228" s="153" t="e">
        <f t="shared" si="12"/>
        <v>#N/A</v>
      </c>
      <c r="S228" s="150" t="e">
        <f t="shared" si="13"/>
        <v>#N/A</v>
      </c>
      <c r="T228" s="150" t="e">
        <f t="shared" si="14"/>
        <v>#N/A</v>
      </c>
      <c r="U228" s="150" t="e">
        <f t="shared" si="15"/>
        <v>#N/A</v>
      </c>
      <c r="V228" s="154" t="e">
        <f>VLOOKUP(E228,'PC Receitas'!$O$4:$P$14,2,FALSE)</f>
        <v>#N/A</v>
      </c>
    </row>
    <row r="229" spans="3:22" ht="19.5" customHeight="1" thickTop="1" thickBot="1" x14ac:dyDescent="0.3">
      <c r="C229" s="58"/>
      <c r="D229" s="58" t="str">
        <f>IF(C229&lt;&gt;"",TEXT(C229,"00")&amp;"/07/"&amp;'Configurações Básicas'!$P$5,"")</f>
        <v/>
      </c>
      <c r="E229" s="58"/>
      <c r="F229" s="58"/>
      <c r="G229" s="58"/>
      <c r="H229" s="58"/>
      <c r="I229" s="59"/>
      <c r="J229" s="193"/>
      <c r="K229" s="60"/>
      <c r="L229" s="192"/>
      <c r="M229" s="56">
        <f>M228+IF(AND(K229="Pago",OR(E229='PC Receitas'!$O$4,E229='PC Receitas'!$O$5,E229='PC Receitas'!$O$6)),I229,IF(AND(K229="Pago",OR(E229='PC Receitas'!$O$7,E229='PC Receitas'!$O$8,E229='PC Receitas'!$O$9,E229='PC Receitas'!$O$10,E229='PC Receitas'!$O$11,E229='PC Receitas'!$O$12,E229='PC Receitas'!$O$13,E229='PC Receitas'!$O$14)),-I229,0))</f>
        <v>14737.7</v>
      </c>
      <c r="R229" s="153" t="e">
        <f t="shared" si="12"/>
        <v>#N/A</v>
      </c>
      <c r="S229" s="150" t="e">
        <f t="shared" si="13"/>
        <v>#N/A</v>
      </c>
      <c r="T229" s="150" t="e">
        <f t="shared" si="14"/>
        <v>#N/A</v>
      </c>
      <c r="U229" s="150" t="e">
        <f t="shared" si="15"/>
        <v>#N/A</v>
      </c>
      <c r="V229" s="154" t="e">
        <f>VLOOKUP(E229,'PC Receitas'!$O$4:$P$14,2,FALSE)</f>
        <v>#N/A</v>
      </c>
    </row>
    <row r="230" spans="3:22" ht="19.5" customHeight="1" thickTop="1" thickBot="1" x14ac:dyDescent="0.3">
      <c r="C230" s="58"/>
      <c r="D230" s="58" t="str">
        <f>IF(C230&lt;&gt;"",TEXT(C230,"00")&amp;"/07/"&amp;'Configurações Básicas'!$P$5,"")</f>
        <v/>
      </c>
      <c r="E230" s="58"/>
      <c r="F230" s="58"/>
      <c r="G230" s="58"/>
      <c r="H230" s="58"/>
      <c r="I230" s="59"/>
      <c r="J230" s="193"/>
      <c r="K230" s="60"/>
      <c r="L230" s="192"/>
      <c r="M230" s="56">
        <f>M229+IF(AND(K230="Pago",OR(E230='PC Receitas'!$O$4,E230='PC Receitas'!$O$5,E230='PC Receitas'!$O$6)),I230,IF(AND(K230="Pago",OR(E230='PC Receitas'!$O$7,E230='PC Receitas'!$O$8,E230='PC Receitas'!$O$9,E230='PC Receitas'!$O$10,E230='PC Receitas'!$O$11,E230='PC Receitas'!$O$12,E230='PC Receitas'!$O$13,E230='PC Receitas'!$O$14)),-I230,0))</f>
        <v>14737.7</v>
      </c>
      <c r="R230" s="153" t="e">
        <f t="shared" si="12"/>
        <v>#N/A</v>
      </c>
      <c r="S230" s="150" t="e">
        <f t="shared" si="13"/>
        <v>#N/A</v>
      </c>
      <c r="T230" s="150" t="e">
        <f t="shared" si="14"/>
        <v>#N/A</v>
      </c>
      <c r="U230" s="150" t="e">
        <f t="shared" si="15"/>
        <v>#N/A</v>
      </c>
      <c r="V230" s="154" t="e">
        <f>VLOOKUP(E230,'PC Receitas'!$O$4:$P$14,2,FALSE)</f>
        <v>#N/A</v>
      </c>
    </row>
    <row r="231" spans="3:22" ht="19.5" customHeight="1" thickTop="1" thickBot="1" x14ac:dyDescent="0.3">
      <c r="C231" s="58"/>
      <c r="D231" s="58" t="str">
        <f>IF(C231&lt;&gt;"",TEXT(C231,"00")&amp;"/07/"&amp;'Configurações Básicas'!$P$5,"")</f>
        <v/>
      </c>
      <c r="E231" s="58"/>
      <c r="F231" s="58"/>
      <c r="G231" s="58"/>
      <c r="H231" s="58"/>
      <c r="I231" s="59"/>
      <c r="J231" s="193"/>
      <c r="K231" s="60"/>
      <c r="L231" s="192"/>
      <c r="M231" s="56">
        <f>M230+IF(AND(K231="Pago",OR(E231='PC Receitas'!$O$4,E231='PC Receitas'!$O$5,E231='PC Receitas'!$O$6)),I231,IF(AND(K231="Pago",OR(E231='PC Receitas'!$O$7,E231='PC Receitas'!$O$8,E231='PC Receitas'!$O$9,E231='PC Receitas'!$O$10,E231='PC Receitas'!$O$11,E231='PC Receitas'!$O$12,E231='PC Receitas'!$O$13,E231='PC Receitas'!$O$14)),-I231,0))</f>
        <v>14737.7</v>
      </c>
      <c r="R231" s="153" t="e">
        <f t="shared" si="12"/>
        <v>#N/A</v>
      </c>
      <c r="S231" s="150" t="e">
        <f t="shared" si="13"/>
        <v>#N/A</v>
      </c>
      <c r="T231" s="150" t="e">
        <f t="shared" si="14"/>
        <v>#N/A</v>
      </c>
      <c r="U231" s="150" t="e">
        <f t="shared" si="15"/>
        <v>#N/A</v>
      </c>
      <c r="V231" s="154" t="e">
        <f>VLOOKUP(E231,'PC Receitas'!$O$4:$P$14,2,FALSE)</f>
        <v>#N/A</v>
      </c>
    </row>
    <row r="232" spans="3:22" ht="19.5" customHeight="1" thickTop="1" thickBot="1" x14ac:dyDescent="0.3">
      <c r="C232" s="58"/>
      <c r="D232" s="58" t="str">
        <f>IF(C232&lt;&gt;"",TEXT(C232,"00")&amp;"/07/"&amp;'Configurações Básicas'!$P$5,"")</f>
        <v/>
      </c>
      <c r="E232" s="58"/>
      <c r="F232" s="58"/>
      <c r="G232" s="58"/>
      <c r="H232" s="58"/>
      <c r="I232" s="59"/>
      <c r="J232" s="193"/>
      <c r="K232" s="60"/>
      <c r="L232" s="192"/>
      <c r="M232" s="56">
        <f>M231+IF(AND(K232="Pago",OR(E232='PC Receitas'!$O$4,E232='PC Receitas'!$O$5,E232='PC Receitas'!$O$6)),I232,IF(AND(K232="Pago",OR(E232='PC Receitas'!$O$7,E232='PC Receitas'!$O$8,E232='PC Receitas'!$O$9,E232='PC Receitas'!$O$10,E232='PC Receitas'!$O$11,E232='PC Receitas'!$O$12,E232='PC Receitas'!$O$13,E232='PC Receitas'!$O$14)),-I232,0))</f>
        <v>14737.7</v>
      </c>
      <c r="R232" s="153" t="e">
        <f t="shared" si="12"/>
        <v>#N/A</v>
      </c>
      <c r="S232" s="150" t="e">
        <f t="shared" si="13"/>
        <v>#N/A</v>
      </c>
      <c r="T232" s="150" t="e">
        <f t="shared" si="14"/>
        <v>#N/A</v>
      </c>
      <c r="U232" s="150" t="e">
        <f t="shared" si="15"/>
        <v>#N/A</v>
      </c>
      <c r="V232" s="154" t="e">
        <f>VLOOKUP(E232,'PC Receitas'!$O$4:$P$14,2,FALSE)</f>
        <v>#N/A</v>
      </c>
    </row>
    <row r="233" spans="3:22" ht="19.5" customHeight="1" thickTop="1" thickBot="1" x14ac:dyDescent="0.3">
      <c r="C233" s="58"/>
      <c r="D233" s="58" t="str">
        <f>IF(C233&lt;&gt;"",TEXT(C233,"00")&amp;"/07/"&amp;'Configurações Básicas'!$P$5,"")</f>
        <v/>
      </c>
      <c r="E233" s="58"/>
      <c r="F233" s="58"/>
      <c r="G233" s="58"/>
      <c r="H233" s="58"/>
      <c r="I233" s="59"/>
      <c r="J233" s="193"/>
      <c r="K233" s="60"/>
      <c r="L233" s="192"/>
      <c r="M233" s="56">
        <f>M232+IF(AND(K233="Pago",OR(E233='PC Receitas'!$O$4,E233='PC Receitas'!$O$5,E233='PC Receitas'!$O$6)),I233,IF(AND(K233="Pago",OR(E233='PC Receitas'!$O$7,E233='PC Receitas'!$O$8,E233='PC Receitas'!$O$9,E233='PC Receitas'!$O$10,E233='PC Receitas'!$O$11,E233='PC Receitas'!$O$12,E233='PC Receitas'!$O$13,E233='PC Receitas'!$O$14)),-I233,0))</f>
        <v>14737.7</v>
      </c>
      <c r="R233" s="153" t="e">
        <f t="shared" si="12"/>
        <v>#N/A</v>
      </c>
      <c r="S233" s="150" t="e">
        <f t="shared" si="13"/>
        <v>#N/A</v>
      </c>
      <c r="T233" s="150" t="e">
        <f t="shared" si="14"/>
        <v>#N/A</v>
      </c>
      <c r="U233" s="150" t="e">
        <f t="shared" si="15"/>
        <v>#N/A</v>
      </c>
      <c r="V233" s="154" t="e">
        <f>VLOOKUP(E233,'PC Receitas'!$O$4:$P$14,2,FALSE)</f>
        <v>#N/A</v>
      </c>
    </row>
    <row r="234" spans="3:22" ht="19.5" customHeight="1" thickTop="1" thickBot="1" x14ac:dyDescent="0.3">
      <c r="C234" s="58"/>
      <c r="D234" s="58" t="str">
        <f>IF(C234&lt;&gt;"",TEXT(C234,"00")&amp;"/07/"&amp;'Configurações Básicas'!$P$5,"")</f>
        <v/>
      </c>
      <c r="E234" s="58"/>
      <c r="F234" s="58"/>
      <c r="G234" s="58"/>
      <c r="H234" s="58"/>
      <c r="I234" s="59"/>
      <c r="J234" s="193"/>
      <c r="K234" s="60"/>
      <c r="L234" s="192"/>
      <c r="M234" s="56">
        <f>M233+IF(AND(K234="Pago",OR(E234='PC Receitas'!$O$4,E234='PC Receitas'!$O$5,E234='PC Receitas'!$O$6)),I234,IF(AND(K234="Pago",OR(E234='PC Receitas'!$O$7,E234='PC Receitas'!$O$8,E234='PC Receitas'!$O$9,E234='PC Receitas'!$O$10,E234='PC Receitas'!$O$11,E234='PC Receitas'!$O$12,E234='PC Receitas'!$O$13,E234='PC Receitas'!$O$14)),-I234,0))</f>
        <v>14737.7</v>
      </c>
      <c r="R234" s="153" t="e">
        <f t="shared" si="12"/>
        <v>#N/A</v>
      </c>
      <c r="S234" s="150" t="e">
        <f t="shared" si="13"/>
        <v>#N/A</v>
      </c>
      <c r="T234" s="150" t="e">
        <f t="shared" si="14"/>
        <v>#N/A</v>
      </c>
      <c r="U234" s="150" t="e">
        <f t="shared" si="15"/>
        <v>#N/A</v>
      </c>
      <c r="V234" s="154" t="e">
        <f>VLOOKUP(E234,'PC Receitas'!$O$4:$P$14,2,FALSE)</f>
        <v>#N/A</v>
      </c>
    </row>
    <row r="235" spans="3:22" ht="19.5" customHeight="1" thickTop="1" thickBot="1" x14ac:dyDescent="0.3">
      <c r="C235" s="58"/>
      <c r="D235" s="58" t="str">
        <f>IF(C235&lt;&gt;"",TEXT(C235,"00")&amp;"/07/"&amp;'Configurações Básicas'!$P$5,"")</f>
        <v/>
      </c>
      <c r="E235" s="58"/>
      <c r="F235" s="58"/>
      <c r="G235" s="58"/>
      <c r="H235" s="58"/>
      <c r="I235" s="59"/>
      <c r="J235" s="193"/>
      <c r="K235" s="60"/>
      <c r="L235" s="192"/>
      <c r="M235" s="56">
        <f>M234+IF(AND(K235="Pago",OR(E235='PC Receitas'!$O$4,E235='PC Receitas'!$O$5,E235='PC Receitas'!$O$6)),I235,IF(AND(K235="Pago",OR(E235='PC Receitas'!$O$7,E235='PC Receitas'!$O$8,E235='PC Receitas'!$O$9,E235='PC Receitas'!$O$10,E235='PC Receitas'!$O$11,E235='PC Receitas'!$O$12,E235='PC Receitas'!$O$13,E235='PC Receitas'!$O$14)),-I235,0))</f>
        <v>14737.7</v>
      </c>
      <c r="R235" s="153" t="e">
        <f t="shared" si="12"/>
        <v>#N/A</v>
      </c>
      <c r="S235" s="150" t="e">
        <f t="shared" si="13"/>
        <v>#N/A</v>
      </c>
      <c r="T235" s="150" t="e">
        <f t="shared" si="14"/>
        <v>#N/A</v>
      </c>
      <c r="U235" s="150" t="e">
        <f t="shared" si="15"/>
        <v>#N/A</v>
      </c>
      <c r="V235" s="154" t="e">
        <f>VLOOKUP(E235,'PC Receitas'!$O$4:$P$14,2,FALSE)</f>
        <v>#N/A</v>
      </c>
    </row>
    <row r="236" spans="3:22" ht="19.5" customHeight="1" thickTop="1" thickBot="1" x14ac:dyDescent="0.3">
      <c r="C236" s="58"/>
      <c r="D236" s="58" t="str">
        <f>IF(C236&lt;&gt;"",TEXT(C236,"00")&amp;"/07/"&amp;'Configurações Básicas'!$P$5,"")</f>
        <v/>
      </c>
      <c r="E236" s="58"/>
      <c r="F236" s="58"/>
      <c r="G236" s="58"/>
      <c r="H236" s="58"/>
      <c r="I236" s="59"/>
      <c r="J236" s="193"/>
      <c r="K236" s="60"/>
      <c r="L236" s="192"/>
      <c r="M236" s="56">
        <f>M235+IF(AND(K236="Pago",OR(E236='PC Receitas'!$O$4,E236='PC Receitas'!$O$5,E236='PC Receitas'!$O$6)),I236,IF(AND(K236="Pago",OR(E236='PC Receitas'!$O$7,E236='PC Receitas'!$O$8,E236='PC Receitas'!$O$9,E236='PC Receitas'!$O$10,E236='PC Receitas'!$O$11,E236='PC Receitas'!$O$12,E236='PC Receitas'!$O$13,E236='PC Receitas'!$O$14)),-I236,0))</f>
        <v>14737.7</v>
      </c>
      <c r="R236" s="153" t="e">
        <f t="shared" si="12"/>
        <v>#N/A</v>
      </c>
      <c r="S236" s="150" t="e">
        <f t="shared" si="13"/>
        <v>#N/A</v>
      </c>
      <c r="T236" s="150" t="e">
        <f t="shared" si="14"/>
        <v>#N/A</v>
      </c>
      <c r="U236" s="150" t="e">
        <f t="shared" si="15"/>
        <v>#N/A</v>
      </c>
      <c r="V236" s="154" t="e">
        <f>VLOOKUP(E236,'PC Receitas'!$O$4:$P$14,2,FALSE)</f>
        <v>#N/A</v>
      </c>
    </row>
    <row r="237" spans="3:22" ht="19.5" customHeight="1" thickTop="1" thickBot="1" x14ac:dyDescent="0.3">
      <c r="C237" s="58"/>
      <c r="D237" s="58" t="str">
        <f>IF(C237&lt;&gt;"",TEXT(C237,"00")&amp;"/07/"&amp;'Configurações Básicas'!$P$5,"")</f>
        <v/>
      </c>
      <c r="E237" s="58"/>
      <c r="F237" s="58"/>
      <c r="G237" s="58"/>
      <c r="H237" s="58"/>
      <c r="I237" s="59"/>
      <c r="J237" s="193"/>
      <c r="K237" s="60"/>
      <c r="L237" s="192"/>
      <c r="M237" s="56">
        <f>M236+IF(AND(K237="Pago",OR(E237='PC Receitas'!$O$4,E237='PC Receitas'!$O$5,E237='PC Receitas'!$O$6)),I237,IF(AND(K237="Pago",OR(E237='PC Receitas'!$O$7,E237='PC Receitas'!$O$8,E237='PC Receitas'!$O$9,E237='PC Receitas'!$O$10,E237='PC Receitas'!$O$11,E237='PC Receitas'!$O$12,E237='PC Receitas'!$O$13,E237='PC Receitas'!$O$14)),-I237,0))</f>
        <v>14737.7</v>
      </c>
      <c r="R237" s="153" t="e">
        <f t="shared" si="12"/>
        <v>#N/A</v>
      </c>
      <c r="S237" s="150" t="e">
        <f t="shared" si="13"/>
        <v>#N/A</v>
      </c>
      <c r="T237" s="150" t="e">
        <f t="shared" si="14"/>
        <v>#N/A</v>
      </c>
      <c r="U237" s="150" t="e">
        <f t="shared" si="15"/>
        <v>#N/A</v>
      </c>
      <c r="V237" s="154" t="e">
        <f>VLOOKUP(E237,'PC Receitas'!$O$4:$P$14,2,FALSE)</f>
        <v>#N/A</v>
      </c>
    </row>
    <row r="238" spans="3:22" ht="19.5" customHeight="1" thickTop="1" thickBot="1" x14ac:dyDescent="0.3">
      <c r="C238" s="58"/>
      <c r="D238" s="58" t="str">
        <f>IF(C238&lt;&gt;"",TEXT(C238,"00")&amp;"/07/"&amp;'Configurações Básicas'!$P$5,"")</f>
        <v/>
      </c>
      <c r="E238" s="58"/>
      <c r="F238" s="58"/>
      <c r="G238" s="58"/>
      <c r="H238" s="58"/>
      <c r="I238" s="59"/>
      <c r="J238" s="193"/>
      <c r="K238" s="60"/>
      <c r="L238" s="192"/>
      <c r="M238" s="56">
        <f>M237+IF(AND(K238="Pago",OR(E238='PC Receitas'!$O$4,E238='PC Receitas'!$O$5,E238='PC Receitas'!$O$6)),I238,IF(AND(K238="Pago",OR(E238='PC Receitas'!$O$7,E238='PC Receitas'!$O$8,E238='PC Receitas'!$O$9,E238='PC Receitas'!$O$10,E238='PC Receitas'!$O$11,E238='PC Receitas'!$O$12,E238='PC Receitas'!$O$13,E238='PC Receitas'!$O$14)),-I238,0))</f>
        <v>14737.7</v>
      </c>
      <c r="R238" s="153" t="e">
        <f t="shared" si="12"/>
        <v>#N/A</v>
      </c>
      <c r="S238" s="150" t="e">
        <f t="shared" si="13"/>
        <v>#N/A</v>
      </c>
      <c r="T238" s="150" t="e">
        <f t="shared" si="14"/>
        <v>#N/A</v>
      </c>
      <c r="U238" s="150" t="e">
        <f t="shared" si="15"/>
        <v>#N/A</v>
      </c>
      <c r="V238" s="154" t="e">
        <f>VLOOKUP(E238,'PC Receitas'!$O$4:$P$14,2,FALSE)</f>
        <v>#N/A</v>
      </c>
    </row>
    <row r="239" spans="3:22" ht="19.5" customHeight="1" thickTop="1" thickBot="1" x14ac:dyDescent="0.3">
      <c r="C239" s="58"/>
      <c r="D239" s="58" t="str">
        <f>IF(C239&lt;&gt;"",TEXT(C239,"00")&amp;"/07/"&amp;'Configurações Básicas'!$P$5,"")</f>
        <v/>
      </c>
      <c r="E239" s="58"/>
      <c r="F239" s="58"/>
      <c r="G239" s="58"/>
      <c r="H239" s="58"/>
      <c r="I239" s="59"/>
      <c r="J239" s="193"/>
      <c r="K239" s="60"/>
      <c r="L239" s="192"/>
      <c r="M239" s="56">
        <f>M238+IF(AND(K239="Pago",OR(E239='PC Receitas'!$O$4,E239='PC Receitas'!$O$5,E239='PC Receitas'!$O$6)),I239,IF(AND(K239="Pago",OR(E239='PC Receitas'!$O$7,E239='PC Receitas'!$O$8,E239='PC Receitas'!$O$9,E239='PC Receitas'!$O$10,E239='PC Receitas'!$O$11,E239='PC Receitas'!$O$12,E239='PC Receitas'!$O$13,E239='PC Receitas'!$O$14)),-I239,0))</f>
        <v>14737.7</v>
      </c>
      <c r="R239" s="153" t="e">
        <f t="shared" si="12"/>
        <v>#N/A</v>
      </c>
      <c r="S239" s="150" t="e">
        <f t="shared" si="13"/>
        <v>#N/A</v>
      </c>
      <c r="T239" s="150" t="e">
        <f t="shared" si="14"/>
        <v>#N/A</v>
      </c>
      <c r="U239" s="150" t="e">
        <f t="shared" si="15"/>
        <v>#N/A</v>
      </c>
      <c r="V239" s="154" t="e">
        <f>VLOOKUP(E239,'PC Receitas'!$O$4:$P$14,2,FALSE)</f>
        <v>#N/A</v>
      </c>
    </row>
    <row r="240" spans="3:22" ht="19.5" customHeight="1" thickTop="1" thickBot="1" x14ac:dyDescent="0.3">
      <c r="C240" s="58"/>
      <c r="D240" s="58" t="str">
        <f>IF(C240&lt;&gt;"",TEXT(C240,"00")&amp;"/07/"&amp;'Configurações Básicas'!$P$5,"")</f>
        <v/>
      </c>
      <c r="E240" s="58"/>
      <c r="F240" s="58"/>
      <c r="G240" s="58"/>
      <c r="H240" s="58"/>
      <c r="I240" s="59"/>
      <c r="J240" s="193"/>
      <c r="K240" s="60"/>
      <c r="L240" s="192"/>
      <c r="M240" s="56">
        <f>M239+IF(AND(K240="Pago",OR(E240='PC Receitas'!$O$4,E240='PC Receitas'!$O$5,E240='PC Receitas'!$O$6)),I240,IF(AND(K240="Pago",OR(E240='PC Receitas'!$O$7,E240='PC Receitas'!$O$8,E240='PC Receitas'!$O$9,E240='PC Receitas'!$O$10,E240='PC Receitas'!$O$11,E240='PC Receitas'!$O$12,E240='PC Receitas'!$O$13,E240='PC Receitas'!$O$14)),-I240,0))</f>
        <v>14737.7</v>
      </c>
      <c r="R240" s="153" t="e">
        <f t="shared" si="12"/>
        <v>#N/A</v>
      </c>
      <c r="S240" s="150" t="e">
        <f t="shared" si="13"/>
        <v>#N/A</v>
      </c>
      <c r="T240" s="150" t="e">
        <f t="shared" si="14"/>
        <v>#N/A</v>
      </c>
      <c r="U240" s="150" t="e">
        <f t="shared" si="15"/>
        <v>#N/A</v>
      </c>
      <c r="V240" s="154" t="e">
        <f>VLOOKUP(E240,'PC Receitas'!$O$4:$P$14,2,FALSE)</f>
        <v>#N/A</v>
      </c>
    </row>
    <row r="241" spans="3:22" ht="19.5" customHeight="1" thickTop="1" thickBot="1" x14ac:dyDescent="0.3">
      <c r="C241" s="58"/>
      <c r="D241" s="58" t="str">
        <f>IF(C241&lt;&gt;"",TEXT(C241,"00")&amp;"/07/"&amp;'Configurações Básicas'!$P$5,"")</f>
        <v/>
      </c>
      <c r="E241" s="58"/>
      <c r="F241" s="58"/>
      <c r="G241" s="58"/>
      <c r="H241" s="58"/>
      <c r="I241" s="59"/>
      <c r="J241" s="193"/>
      <c r="K241" s="60"/>
      <c r="L241" s="192"/>
      <c r="M241" s="56">
        <f>M240+IF(AND(K241="Pago",OR(E241='PC Receitas'!$O$4,E241='PC Receitas'!$O$5,E241='PC Receitas'!$O$6)),I241,IF(AND(K241="Pago",OR(E241='PC Receitas'!$O$7,E241='PC Receitas'!$O$8,E241='PC Receitas'!$O$9,E241='PC Receitas'!$O$10,E241='PC Receitas'!$O$11,E241='PC Receitas'!$O$12,E241='PC Receitas'!$O$13,E241='PC Receitas'!$O$14)),-I241,0))</f>
        <v>14737.7</v>
      </c>
      <c r="R241" s="153" t="e">
        <f t="shared" si="12"/>
        <v>#N/A</v>
      </c>
      <c r="S241" s="150" t="e">
        <f t="shared" si="13"/>
        <v>#N/A</v>
      </c>
      <c r="T241" s="150" t="e">
        <f t="shared" si="14"/>
        <v>#N/A</v>
      </c>
      <c r="U241" s="150" t="e">
        <f t="shared" si="15"/>
        <v>#N/A</v>
      </c>
      <c r="V241" s="154" t="e">
        <f>VLOOKUP(E241,'PC Receitas'!$O$4:$P$14,2,FALSE)</f>
        <v>#N/A</v>
      </c>
    </row>
    <row r="242" spans="3:22" ht="19.5" customHeight="1" thickTop="1" thickBot="1" x14ac:dyDescent="0.3">
      <c r="C242" s="58"/>
      <c r="D242" s="58" t="str">
        <f>IF(C242&lt;&gt;"",TEXT(C242,"00")&amp;"/07/"&amp;'Configurações Básicas'!$P$5,"")</f>
        <v/>
      </c>
      <c r="E242" s="58"/>
      <c r="F242" s="58"/>
      <c r="G242" s="58"/>
      <c r="H242" s="58"/>
      <c r="I242" s="59"/>
      <c r="J242" s="193"/>
      <c r="K242" s="60"/>
      <c r="L242" s="192"/>
      <c r="M242" s="56">
        <f>M241+IF(AND(K242="Pago",OR(E242='PC Receitas'!$O$4,E242='PC Receitas'!$O$5,E242='PC Receitas'!$O$6)),I242,IF(AND(K242="Pago",OR(E242='PC Receitas'!$O$7,E242='PC Receitas'!$O$8,E242='PC Receitas'!$O$9,E242='PC Receitas'!$O$10,E242='PC Receitas'!$O$11,E242='PC Receitas'!$O$12,E242='PC Receitas'!$O$13,E242='PC Receitas'!$O$14)),-I242,0))</f>
        <v>14737.7</v>
      </c>
      <c r="R242" s="153" t="e">
        <f t="shared" si="12"/>
        <v>#N/A</v>
      </c>
      <c r="S242" s="150" t="e">
        <f t="shared" si="13"/>
        <v>#N/A</v>
      </c>
      <c r="T242" s="150" t="e">
        <f t="shared" si="14"/>
        <v>#N/A</v>
      </c>
      <c r="U242" s="150" t="e">
        <f t="shared" si="15"/>
        <v>#N/A</v>
      </c>
      <c r="V242" s="154" t="e">
        <f>VLOOKUP(E242,'PC Receitas'!$O$4:$P$14,2,FALSE)</f>
        <v>#N/A</v>
      </c>
    </row>
    <row r="243" spans="3:22" ht="19.5" customHeight="1" thickTop="1" thickBot="1" x14ac:dyDescent="0.3">
      <c r="C243" s="58"/>
      <c r="D243" s="58" t="str">
        <f>IF(C243&lt;&gt;"",TEXT(C243,"00")&amp;"/07/"&amp;'Configurações Básicas'!$P$5,"")</f>
        <v/>
      </c>
      <c r="E243" s="58"/>
      <c r="F243" s="58"/>
      <c r="G243" s="58"/>
      <c r="H243" s="58"/>
      <c r="I243" s="59"/>
      <c r="J243" s="193"/>
      <c r="K243" s="60"/>
      <c r="L243" s="192"/>
      <c r="M243" s="56">
        <f>M242+IF(AND(K243="Pago",OR(E243='PC Receitas'!$O$4,E243='PC Receitas'!$O$5,E243='PC Receitas'!$O$6)),I243,IF(AND(K243="Pago",OR(E243='PC Receitas'!$O$7,E243='PC Receitas'!$O$8,E243='PC Receitas'!$O$9,E243='PC Receitas'!$O$10,E243='PC Receitas'!$O$11,E243='PC Receitas'!$O$12,E243='PC Receitas'!$O$13,E243='PC Receitas'!$O$14)),-I243,0))</f>
        <v>14737.7</v>
      </c>
      <c r="R243" s="153" t="e">
        <f t="shared" si="12"/>
        <v>#N/A</v>
      </c>
      <c r="S243" s="150" t="e">
        <f t="shared" si="13"/>
        <v>#N/A</v>
      </c>
      <c r="T243" s="150" t="e">
        <f t="shared" si="14"/>
        <v>#N/A</v>
      </c>
      <c r="U243" s="150" t="e">
        <f t="shared" si="15"/>
        <v>#N/A</v>
      </c>
      <c r="V243" s="154" t="e">
        <f>VLOOKUP(E243,'PC Receitas'!$O$4:$P$14,2,FALSE)</f>
        <v>#N/A</v>
      </c>
    </row>
    <row r="244" spans="3:22" ht="19.5" customHeight="1" thickTop="1" thickBot="1" x14ac:dyDescent="0.3">
      <c r="C244" s="58"/>
      <c r="D244" s="58" t="str">
        <f>IF(C244&lt;&gt;"",TEXT(C244,"00")&amp;"/07/"&amp;'Configurações Básicas'!$P$5,"")</f>
        <v/>
      </c>
      <c r="E244" s="58"/>
      <c r="F244" s="58"/>
      <c r="G244" s="58"/>
      <c r="H244" s="58"/>
      <c r="I244" s="59"/>
      <c r="J244" s="193"/>
      <c r="K244" s="60"/>
      <c r="L244" s="192"/>
      <c r="M244" s="56">
        <f>M243+IF(AND(K244="Pago",OR(E244='PC Receitas'!$O$4,E244='PC Receitas'!$O$5,E244='PC Receitas'!$O$6)),I244,IF(AND(K244="Pago",OR(E244='PC Receitas'!$O$7,E244='PC Receitas'!$O$8,E244='PC Receitas'!$O$9,E244='PC Receitas'!$O$10,E244='PC Receitas'!$O$11,E244='PC Receitas'!$O$12,E244='PC Receitas'!$O$13,E244='PC Receitas'!$O$14)),-I244,0))</f>
        <v>14737.7</v>
      </c>
      <c r="R244" s="153" t="e">
        <f t="shared" si="12"/>
        <v>#N/A</v>
      </c>
      <c r="S244" s="150" t="e">
        <f t="shared" si="13"/>
        <v>#N/A</v>
      </c>
      <c r="T244" s="150" t="e">
        <f t="shared" si="14"/>
        <v>#N/A</v>
      </c>
      <c r="U244" s="150" t="e">
        <f t="shared" si="15"/>
        <v>#N/A</v>
      </c>
      <c r="V244" s="154" t="e">
        <f>VLOOKUP(E244,'PC Receitas'!$O$4:$P$14,2,FALSE)</f>
        <v>#N/A</v>
      </c>
    </row>
    <row r="245" spans="3:22" ht="19.5" customHeight="1" thickTop="1" thickBot="1" x14ac:dyDescent="0.3">
      <c r="C245" s="58"/>
      <c r="D245" s="58" t="str">
        <f>IF(C245&lt;&gt;"",TEXT(C245,"00")&amp;"/07/"&amp;'Configurações Básicas'!$P$5,"")</f>
        <v/>
      </c>
      <c r="E245" s="58"/>
      <c r="F245" s="58"/>
      <c r="G245" s="58"/>
      <c r="H245" s="58"/>
      <c r="I245" s="59"/>
      <c r="J245" s="193"/>
      <c r="K245" s="60"/>
      <c r="L245" s="192"/>
      <c r="M245" s="56">
        <f>M244+IF(AND(K245="Pago",OR(E245='PC Receitas'!$O$4,E245='PC Receitas'!$O$5,E245='PC Receitas'!$O$6)),I245,IF(AND(K245="Pago",OR(E245='PC Receitas'!$O$7,E245='PC Receitas'!$O$8,E245='PC Receitas'!$O$9,E245='PC Receitas'!$O$10,E245='PC Receitas'!$O$11,E245='PC Receitas'!$O$12,E245='PC Receitas'!$O$13,E245='PC Receitas'!$O$14)),-I245,0))</f>
        <v>14737.7</v>
      </c>
      <c r="R245" s="153" t="e">
        <f t="shared" si="12"/>
        <v>#N/A</v>
      </c>
      <c r="S245" s="150" t="e">
        <f t="shared" si="13"/>
        <v>#N/A</v>
      </c>
      <c r="T245" s="150" t="e">
        <f t="shared" si="14"/>
        <v>#N/A</v>
      </c>
      <c r="U245" s="150" t="e">
        <f t="shared" si="15"/>
        <v>#N/A</v>
      </c>
      <c r="V245" s="154" t="e">
        <f>VLOOKUP(E245,'PC Receitas'!$O$4:$P$14,2,FALSE)</f>
        <v>#N/A</v>
      </c>
    </row>
    <row r="246" spans="3:22" ht="19.5" customHeight="1" thickTop="1" thickBot="1" x14ac:dyDescent="0.3">
      <c r="C246" s="58"/>
      <c r="D246" s="58" t="str">
        <f>IF(C246&lt;&gt;"",TEXT(C246,"00")&amp;"/07/"&amp;'Configurações Básicas'!$P$5,"")</f>
        <v/>
      </c>
      <c r="E246" s="58"/>
      <c r="F246" s="58"/>
      <c r="G246" s="58"/>
      <c r="H246" s="58"/>
      <c r="I246" s="59"/>
      <c r="J246" s="193"/>
      <c r="K246" s="60"/>
      <c r="L246" s="192"/>
      <c r="M246" s="56">
        <f>M245+IF(AND(K246="Pago",OR(E246='PC Receitas'!$O$4,E246='PC Receitas'!$O$5,E246='PC Receitas'!$O$6)),I246,IF(AND(K246="Pago",OR(E246='PC Receitas'!$O$7,E246='PC Receitas'!$O$8,E246='PC Receitas'!$O$9,E246='PC Receitas'!$O$10,E246='PC Receitas'!$O$11,E246='PC Receitas'!$O$12,E246='PC Receitas'!$O$13,E246='PC Receitas'!$O$14)),-I246,0))</f>
        <v>14737.7</v>
      </c>
      <c r="R246" s="153" t="e">
        <f t="shared" si="12"/>
        <v>#N/A</v>
      </c>
      <c r="S246" s="150" t="e">
        <f t="shared" si="13"/>
        <v>#N/A</v>
      </c>
      <c r="T246" s="150" t="e">
        <f t="shared" si="14"/>
        <v>#N/A</v>
      </c>
      <c r="U246" s="150" t="e">
        <f t="shared" si="15"/>
        <v>#N/A</v>
      </c>
      <c r="V246" s="154" t="e">
        <f>VLOOKUP(E246,'PC Receitas'!$O$4:$P$14,2,FALSE)</f>
        <v>#N/A</v>
      </c>
    </row>
    <row r="247" spans="3:22" ht="19.5" customHeight="1" thickTop="1" thickBot="1" x14ac:dyDescent="0.3">
      <c r="C247" s="58"/>
      <c r="D247" s="58" t="str">
        <f>IF(C247&lt;&gt;"",TEXT(C247,"00")&amp;"/07/"&amp;'Configurações Básicas'!$P$5,"")</f>
        <v/>
      </c>
      <c r="E247" s="58"/>
      <c r="F247" s="58"/>
      <c r="G247" s="58"/>
      <c r="H247" s="58"/>
      <c r="I247" s="59"/>
      <c r="J247" s="193"/>
      <c r="K247" s="60"/>
      <c r="L247" s="192"/>
      <c r="M247" s="56">
        <f>M246+IF(AND(K247="Pago",OR(E247='PC Receitas'!$O$4,E247='PC Receitas'!$O$5,E247='PC Receitas'!$O$6)),I247,IF(AND(K247="Pago",OR(E247='PC Receitas'!$O$7,E247='PC Receitas'!$O$8,E247='PC Receitas'!$O$9,E247='PC Receitas'!$O$10,E247='PC Receitas'!$O$11,E247='PC Receitas'!$O$12,E247='PC Receitas'!$O$13,E247='PC Receitas'!$O$14)),-I247,0))</f>
        <v>14737.7</v>
      </c>
      <c r="R247" s="153" t="e">
        <f t="shared" si="12"/>
        <v>#N/A</v>
      </c>
      <c r="S247" s="150" t="e">
        <f t="shared" si="13"/>
        <v>#N/A</v>
      </c>
      <c r="T247" s="150" t="e">
        <f t="shared" si="14"/>
        <v>#N/A</v>
      </c>
      <c r="U247" s="150" t="e">
        <f t="shared" si="15"/>
        <v>#N/A</v>
      </c>
      <c r="V247" s="154" t="e">
        <f>VLOOKUP(E247,'PC Receitas'!$O$4:$P$14,2,FALSE)</f>
        <v>#N/A</v>
      </c>
    </row>
    <row r="248" spans="3:22" ht="19.5" customHeight="1" thickTop="1" thickBot="1" x14ac:dyDescent="0.3">
      <c r="C248" s="58"/>
      <c r="D248" s="58" t="str">
        <f>IF(C248&lt;&gt;"",TEXT(C248,"00")&amp;"/07/"&amp;'Configurações Básicas'!$P$5,"")</f>
        <v/>
      </c>
      <c r="E248" s="58"/>
      <c r="F248" s="58"/>
      <c r="G248" s="58"/>
      <c r="H248" s="58"/>
      <c r="I248" s="59"/>
      <c r="J248" s="193"/>
      <c r="K248" s="60"/>
      <c r="L248" s="192"/>
      <c r="M248" s="56">
        <f>M247+IF(AND(K248="Pago",OR(E248='PC Receitas'!$O$4,E248='PC Receitas'!$O$5,E248='PC Receitas'!$O$6)),I248,IF(AND(K248="Pago",OR(E248='PC Receitas'!$O$7,E248='PC Receitas'!$O$8,E248='PC Receitas'!$O$9,E248='PC Receitas'!$O$10,E248='PC Receitas'!$O$11,E248='PC Receitas'!$O$12,E248='PC Receitas'!$O$13,E248='PC Receitas'!$O$14)),-I248,0))</f>
        <v>14737.7</v>
      </c>
      <c r="R248" s="153" t="e">
        <f t="shared" si="12"/>
        <v>#N/A</v>
      </c>
      <c r="S248" s="150" t="e">
        <f t="shared" si="13"/>
        <v>#N/A</v>
      </c>
      <c r="T248" s="150" t="e">
        <f t="shared" si="14"/>
        <v>#N/A</v>
      </c>
      <c r="U248" s="150" t="e">
        <f t="shared" si="15"/>
        <v>#N/A</v>
      </c>
      <c r="V248" s="154" t="e">
        <f>VLOOKUP(E248,'PC Receitas'!$O$4:$P$14,2,FALSE)</f>
        <v>#N/A</v>
      </c>
    </row>
    <row r="249" spans="3:22" ht="19.5" customHeight="1" thickTop="1" thickBot="1" x14ac:dyDescent="0.3">
      <c r="C249" s="58"/>
      <c r="D249" s="58" t="str">
        <f>IF(C249&lt;&gt;"",TEXT(C249,"00")&amp;"/07/"&amp;'Configurações Básicas'!$P$5,"")</f>
        <v/>
      </c>
      <c r="E249" s="58"/>
      <c r="F249" s="58"/>
      <c r="G249" s="58"/>
      <c r="H249" s="58"/>
      <c r="I249" s="59"/>
      <c r="J249" s="193"/>
      <c r="K249" s="60"/>
      <c r="L249" s="192"/>
      <c r="M249" s="56">
        <f>M248+IF(AND(K249="Pago",OR(E249='PC Receitas'!$O$4,E249='PC Receitas'!$O$5,E249='PC Receitas'!$O$6)),I249,IF(AND(K249="Pago",OR(E249='PC Receitas'!$O$7,E249='PC Receitas'!$O$8,E249='PC Receitas'!$O$9,E249='PC Receitas'!$O$10,E249='PC Receitas'!$O$11,E249='PC Receitas'!$O$12,E249='PC Receitas'!$O$13,E249='PC Receitas'!$O$14)),-I249,0))</f>
        <v>14737.7</v>
      </c>
      <c r="R249" s="153" t="e">
        <f t="shared" si="12"/>
        <v>#N/A</v>
      </c>
      <c r="S249" s="150" t="e">
        <f t="shared" si="13"/>
        <v>#N/A</v>
      </c>
      <c r="T249" s="150" t="e">
        <f t="shared" si="14"/>
        <v>#N/A</v>
      </c>
      <c r="U249" s="150" t="e">
        <f t="shared" si="15"/>
        <v>#N/A</v>
      </c>
      <c r="V249" s="154" t="e">
        <f>VLOOKUP(E249,'PC Receitas'!$O$4:$P$14,2,FALSE)</f>
        <v>#N/A</v>
      </c>
    </row>
    <row r="250" spans="3:22" ht="19.5" customHeight="1" thickTop="1" thickBot="1" x14ac:dyDescent="0.3">
      <c r="C250" s="58"/>
      <c r="D250" s="58" t="str">
        <f>IF(C250&lt;&gt;"",TEXT(C250,"00")&amp;"/07/"&amp;'Configurações Básicas'!$P$5,"")</f>
        <v/>
      </c>
      <c r="E250" s="58"/>
      <c r="F250" s="58"/>
      <c r="G250" s="58"/>
      <c r="H250" s="58"/>
      <c r="I250" s="59"/>
      <c r="J250" s="193"/>
      <c r="K250" s="60"/>
      <c r="L250" s="192"/>
      <c r="M250" s="56">
        <f>M249+IF(AND(K250="Pago",OR(E250='PC Receitas'!$O$4,E250='PC Receitas'!$O$5,E250='PC Receitas'!$O$6)),I250,IF(AND(K250="Pago",OR(E250='PC Receitas'!$O$7,E250='PC Receitas'!$O$8,E250='PC Receitas'!$O$9,E250='PC Receitas'!$O$10,E250='PC Receitas'!$O$11,E250='PC Receitas'!$O$12,E250='PC Receitas'!$O$13,E250='PC Receitas'!$O$14)),-I250,0))</f>
        <v>14737.7</v>
      </c>
      <c r="R250" s="153" t="e">
        <f t="shared" si="12"/>
        <v>#N/A</v>
      </c>
      <c r="S250" s="150" t="e">
        <f t="shared" si="13"/>
        <v>#N/A</v>
      </c>
      <c r="T250" s="150" t="e">
        <f t="shared" si="14"/>
        <v>#N/A</v>
      </c>
      <c r="U250" s="150" t="e">
        <f t="shared" si="15"/>
        <v>#N/A</v>
      </c>
      <c r="V250" s="154" t="e">
        <f>VLOOKUP(E250,'PC Receitas'!$O$4:$P$14,2,FALSE)</f>
        <v>#N/A</v>
      </c>
    </row>
    <row r="251" spans="3:22" ht="19.5" customHeight="1" thickTop="1" thickBot="1" x14ac:dyDescent="0.3">
      <c r="C251" s="58"/>
      <c r="D251" s="58" t="str">
        <f>IF(C251&lt;&gt;"",TEXT(C251,"00")&amp;"/07/"&amp;'Configurações Básicas'!$P$5,"")</f>
        <v/>
      </c>
      <c r="E251" s="58"/>
      <c r="F251" s="58"/>
      <c r="G251" s="58"/>
      <c r="H251" s="58"/>
      <c r="I251" s="59"/>
      <c r="J251" s="193"/>
      <c r="K251" s="60"/>
      <c r="L251" s="192"/>
      <c r="M251" s="56">
        <f>M250+IF(AND(K251="Pago",OR(E251='PC Receitas'!$O$4,E251='PC Receitas'!$O$5,E251='PC Receitas'!$O$6)),I251,IF(AND(K251="Pago",OR(E251='PC Receitas'!$O$7,E251='PC Receitas'!$O$8,E251='PC Receitas'!$O$9,E251='PC Receitas'!$O$10,E251='PC Receitas'!$O$11,E251='PC Receitas'!$O$12,E251='PC Receitas'!$O$13,E251='PC Receitas'!$O$14)),-I251,0))</f>
        <v>14737.7</v>
      </c>
      <c r="R251" s="153" t="e">
        <f t="shared" si="12"/>
        <v>#N/A</v>
      </c>
      <c r="S251" s="150" t="e">
        <f t="shared" si="13"/>
        <v>#N/A</v>
      </c>
      <c r="T251" s="150" t="e">
        <f t="shared" si="14"/>
        <v>#N/A</v>
      </c>
      <c r="U251" s="150" t="e">
        <f t="shared" si="15"/>
        <v>#N/A</v>
      </c>
      <c r="V251" s="154" t="e">
        <f>VLOOKUP(E251,'PC Receitas'!$O$4:$P$14,2,FALSE)</f>
        <v>#N/A</v>
      </c>
    </row>
    <row r="252" spans="3:22" ht="19.5" customHeight="1" thickTop="1" thickBot="1" x14ac:dyDescent="0.3">
      <c r="C252" s="58"/>
      <c r="D252" s="58" t="str">
        <f>IF(C252&lt;&gt;"",TEXT(C252,"00")&amp;"/07/"&amp;'Configurações Básicas'!$P$5,"")</f>
        <v/>
      </c>
      <c r="E252" s="58"/>
      <c r="F252" s="58"/>
      <c r="G252" s="58"/>
      <c r="H252" s="58"/>
      <c r="I252" s="59"/>
      <c r="J252" s="193"/>
      <c r="K252" s="60"/>
      <c r="L252" s="192"/>
      <c r="M252" s="56">
        <f>M251+IF(AND(K252="Pago",OR(E252='PC Receitas'!$O$4,E252='PC Receitas'!$O$5,E252='PC Receitas'!$O$6)),I252,IF(AND(K252="Pago",OR(E252='PC Receitas'!$O$7,E252='PC Receitas'!$O$8,E252='PC Receitas'!$O$9,E252='PC Receitas'!$O$10,E252='PC Receitas'!$O$11,E252='PC Receitas'!$O$12,E252='PC Receitas'!$O$13,E252='PC Receitas'!$O$14)),-I252,0))</f>
        <v>14737.7</v>
      </c>
      <c r="R252" s="153" t="e">
        <f t="shared" si="12"/>
        <v>#N/A</v>
      </c>
      <c r="S252" s="150" t="e">
        <f t="shared" si="13"/>
        <v>#N/A</v>
      </c>
      <c r="T252" s="150" t="e">
        <f t="shared" si="14"/>
        <v>#N/A</v>
      </c>
      <c r="U252" s="150" t="e">
        <f t="shared" si="15"/>
        <v>#N/A</v>
      </c>
      <c r="V252" s="154" t="e">
        <f>VLOOKUP(E252,'PC Receitas'!$O$4:$P$14,2,FALSE)</f>
        <v>#N/A</v>
      </c>
    </row>
    <row r="253" spans="3:22" ht="19.5" customHeight="1" thickTop="1" thickBot="1" x14ac:dyDescent="0.3">
      <c r="C253" s="58"/>
      <c r="D253" s="58" t="str">
        <f>IF(C253&lt;&gt;"",TEXT(C253,"00")&amp;"/07/"&amp;'Configurações Básicas'!$P$5,"")</f>
        <v/>
      </c>
      <c r="E253" s="58"/>
      <c r="F253" s="58"/>
      <c r="G253" s="58"/>
      <c r="H253" s="58"/>
      <c r="I253" s="59"/>
      <c r="J253" s="193"/>
      <c r="K253" s="60"/>
      <c r="L253" s="192"/>
      <c r="M253" s="56">
        <f>M252+IF(AND(K253="Pago",OR(E253='PC Receitas'!$O$4,E253='PC Receitas'!$O$5,E253='PC Receitas'!$O$6)),I253,IF(AND(K253="Pago",OR(E253='PC Receitas'!$O$7,E253='PC Receitas'!$O$8,E253='PC Receitas'!$O$9,E253='PC Receitas'!$O$10,E253='PC Receitas'!$O$11,E253='PC Receitas'!$O$12,E253='PC Receitas'!$O$13,E253='PC Receitas'!$O$14)),-I253,0))</f>
        <v>14737.7</v>
      </c>
      <c r="R253" s="153" t="e">
        <f t="shared" si="12"/>
        <v>#N/A</v>
      </c>
      <c r="S253" s="150" t="e">
        <f t="shared" si="13"/>
        <v>#N/A</v>
      </c>
      <c r="T253" s="150" t="e">
        <f t="shared" si="14"/>
        <v>#N/A</v>
      </c>
      <c r="U253" s="150" t="e">
        <f t="shared" si="15"/>
        <v>#N/A</v>
      </c>
      <c r="V253" s="154" t="e">
        <f>VLOOKUP(E253,'PC Receitas'!$O$4:$P$14,2,FALSE)</f>
        <v>#N/A</v>
      </c>
    </row>
    <row r="254" spans="3:22" ht="19.5" customHeight="1" thickTop="1" thickBot="1" x14ac:dyDescent="0.3">
      <c r="C254" s="58"/>
      <c r="D254" s="58" t="str">
        <f>IF(C254&lt;&gt;"",TEXT(C254,"00")&amp;"/07/"&amp;'Configurações Básicas'!$P$5,"")</f>
        <v/>
      </c>
      <c r="E254" s="58"/>
      <c r="F254" s="58"/>
      <c r="G254" s="58"/>
      <c r="H254" s="58"/>
      <c r="I254" s="59"/>
      <c r="J254" s="193"/>
      <c r="K254" s="60"/>
      <c r="L254" s="192"/>
      <c r="M254" s="56">
        <f>M253+IF(AND(K254="Pago",OR(E254='PC Receitas'!$O$4,E254='PC Receitas'!$O$5,E254='PC Receitas'!$O$6)),I254,IF(AND(K254="Pago",OR(E254='PC Receitas'!$O$7,E254='PC Receitas'!$O$8,E254='PC Receitas'!$O$9,E254='PC Receitas'!$O$10,E254='PC Receitas'!$O$11,E254='PC Receitas'!$O$12,E254='PC Receitas'!$O$13,E254='PC Receitas'!$O$14)),-I254,0))</f>
        <v>14737.7</v>
      </c>
      <c r="R254" s="153" t="e">
        <f t="shared" si="12"/>
        <v>#N/A</v>
      </c>
      <c r="S254" s="150" t="e">
        <f t="shared" si="13"/>
        <v>#N/A</v>
      </c>
      <c r="T254" s="150" t="e">
        <f t="shared" si="14"/>
        <v>#N/A</v>
      </c>
      <c r="U254" s="150" t="e">
        <f t="shared" si="15"/>
        <v>#N/A</v>
      </c>
      <c r="V254" s="154" t="e">
        <f>VLOOKUP(E254,'PC Receitas'!$O$4:$P$14,2,FALSE)</f>
        <v>#N/A</v>
      </c>
    </row>
    <row r="255" spans="3:22" ht="19.5" customHeight="1" thickTop="1" thickBot="1" x14ac:dyDescent="0.3">
      <c r="C255" s="58"/>
      <c r="D255" s="58" t="str">
        <f>IF(C255&lt;&gt;"",TEXT(C255,"00")&amp;"/07/"&amp;'Configurações Básicas'!$P$5,"")</f>
        <v/>
      </c>
      <c r="E255" s="58"/>
      <c r="F255" s="58"/>
      <c r="G255" s="58"/>
      <c r="H255" s="58"/>
      <c r="I255" s="59"/>
      <c r="J255" s="193"/>
      <c r="K255" s="60"/>
      <c r="L255" s="192"/>
      <c r="M255" s="56">
        <f>M254+IF(AND(K255="Pago",OR(E255='PC Receitas'!$O$4,E255='PC Receitas'!$O$5,E255='PC Receitas'!$O$6)),I255,IF(AND(K255="Pago",OR(E255='PC Receitas'!$O$7,E255='PC Receitas'!$O$8,E255='PC Receitas'!$O$9,E255='PC Receitas'!$O$10,E255='PC Receitas'!$O$11,E255='PC Receitas'!$O$12,E255='PC Receitas'!$O$13,E255='PC Receitas'!$O$14)),-I255,0))</f>
        <v>14737.7</v>
      </c>
      <c r="R255" s="153" t="e">
        <f t="shared" si="12"/>
        <v>#N/A</v>
      </c>
      <c r="S255" s="150" t="e">
        <f t="shared" si="13"/>
        <v>#N/A</v>
      </c>
      <c r="T255" s="150" t="e">
        <f t="shared" si="14"/>
        <v>#N/A</v>
      </c>
      <c r="U255" s="150" t="e">
        <f t="shared" si="15"/>
        <v>#N/A</v>
      </c>
      <c r="V255" s="154" t="e">
        <f>VLOOKUP(E255,'PC Receitas'!$O$4:$P$14,2,FALSE)</f>
        <v>#N/A</v>
      </c>
    </row>
    <row r="256" spans="3:22" ht="19.5" customHeight="1" thickTop="1" thickBot="1" x14ac:dyDescent="0.3">
      <c r="C256" s="58"/>
      <c r="D256" s="58" t="str">
        <f>IF(C256&lt;&gt;"",TEXT(C256,"00")&amp;"/07/"&amp;'Configurações Básicas'!$P$5,"")</f>
        <v/>
      </c>
      <c r="E256" s="58"/>
      <c r="F256" s="58"/>
      <c r="G256" s="58"/>
      <c r="H256" s="58"/>
      <c r="I256" s="59"/>
      <c r="J256" s="193"/>
      <c r="K256" s="60"/>
      <c r="L256" s="192"/>
      <c r="M256" s="56">
        <f>M255+IF(AND(K256="Pago",OR(E256='PC Receitas'!$O$4,E256='PC Receitas'!$O$5,E256='PC Receitas'!$O$6)),I256,IF(AND(K256="Pago",OR(E256='PC Receitas'!$O$7,E256='PC Receitas'!$O$8,E256='PC Receitas'!$O$9,E256='PC Receitas'!$O$10,E256='PC Receitas'!$O$11,E256='PC Receitas'!$O$12,E256='PC Receitas'!$O$13,E256='PC Receitas'!$O$14)),-I256,0))</f>
        <v>14737.7</v>
      </c>
      <c r="R256" s="153" t="e">
        <f t="shared" si="12"/>
        <v>#N/A</v>
      </c>
      <c r="S256" s="150" t="e">
        <f t="shared" si="13"/>
        <v>#N/A</v>
      </c>
      <c r="T256" s="150" t="e">
        <f t="shared" si="14"/>
        <v>#N/A</v>
      </c>
      <c r="U256" s="150" t="e">
        <f t="shared" si="15"/>
        <v>#N/A</v>
      </c>
      <c r="V256" s="154" t="e">
        <f>VLOOKUP(E256,'PC Receitas'!$O$4:$P$14,2,FALSE)</f>
        <v>#N/A</v>
      </c>
    </row>
    <row r="257" spans="3:22" ht="19.5" customHeight="1" thickTop="1" thickBot="1" x14ac:dyDescent="0.3">
      <c r="C257" s="58"/>
      <c r="D257" s="58" t="str">
        <f>IF(C257&lt;&gt;"",TEXT(C257,"00")&amp;"/07/"&amp;'Configurações Básicas'!$P$5,"")</f>
        <v/>
      </c>
      <c r="E257" s="58"/>
      <c r="F257" s="58"/>
      <c r="G257" s="58"/>
      <c r="H257" s="58"/>
      <c r="I257" s="59"/>
      <c r="J257" s="193"/>
      <c r="K257" s="60"/>
      <c r="L257" s="192"/>
      <c r="M257" s="56">
        <f>M256+IF(AND(K257="Pago",OR(E257='PC Receitas'!$O$4,E257='PC Receitas'!$O$5,E257='PC Receitas'!$O$6)),I257,IF(AND(K257="Pago",OR(E257='PC Receitas'!$O$7,E257='PC Receitas'!$O$8,E257='PC Receitas'!$O$9,E257='PC Receitas'!$O$10,E257='PC Receitas'!$O$11,E257='PC Receitas'!$O$12,E257='PC Receitas'!$O$13,E257='PC Receitas'!$O$14)),-I257,0))</f>
        <v>14737.7</v>
      </c>
      <c r="R257" s="153" t="e">
        <f t="shared" si="12"/>
        <v>#N/A</v>
      </c>
      <c r="S257" s="150" t="e">
        <f t="shared" si="13"/>
        <v>#N/A</v>
      </c>
      <c r="T257" s="150" t="e">
        <f t="shared" si="14"/>
        <v>#N/A</v>
      </c>
      <c r="U257" s="150" t="e">
        <f t="shared" si="15"/>
        <v>#N/A</v>
      </c>
      <c r="V257" s="154" t="e">
        <f>VLOOKUP(E257,'PC Receitas'!$O$4:$P$14,2,FALSE)</f>
        <v>#N/A</v>
      </c>
    </row>
    <row r="258" spans="3:22" ht="19.5" customHeight="1" thickTop="1" thickBot="1" x14ac:dyDescent="0.3">
      <c r="C258" s="58"/>
      <c r="D258" s="58" t="str">
        <f>IF(C258&lt;&gt;"",TEXT(C258,"00")&amp;"/07/"&amp;'Configurações Básicas'!$P$5,"")</f>
        <v/>
      </c>
      <c r="E258" s="58"/>
      <c r="F258" s="58"/>
      <c r="G258" s="58"/>
      <c r="H258" s="58"/>
      <c r="I258" s="59"/>
      <c r="J258" s="193"/>
      <c r="K258" s="60"/>
      <c r="L258" s="192"/>
      <c r="M258" s="56">
        <f>M257+IF(AND(K258="Pago",OR(E258='PC Receitas'!$O$4,E258='PC Receitas'!$O$5,E258='PC Receitas'!$O$6)),I258,IF(AND(K258="Pago",OR(E258='PC Receitas'!$O$7,E258='PC Receitas'!$O$8,E258='PC Receitas'!$O$9,E258='PC Receitas'!$O$10,E258='PC Receitas'!$O$11,E258='PC Receitas'!$O$12,E258='PC Receitas'!$O$13,E258='PC Receitas'!$O$14)),-I258,0))</f>
        <v>14737.7</v>
      </c>
      <c r="R258" s="153" t="e">
        <f t="shared" si="12"/>
        <v>#N/A</v>
      </c>
      <c r="S258" s="150" t="e">
        <f t="shared" si="13"/>
        <v>#N/A</v>
      </c>
      <c r="T258" s="150" t="e">
        <f t="shared" si="14"/>
        <v>#N/A</v>
      </c>
      <c r="U258" s="150" t="e">
        <f t="shared" si="15"/>
        <v>#N/A</v>
      </c>
      <c r="V258" s="154" t="e">
        <f>VLOOKUP(E258,'PC Receitas'!$O$4:$P$14,2,FALSE)</f>
        <v>#N/A</v>
      </c>
    </row>
    <row r="259" spans="3:22" ht="19.5" customHeight="1" thickTop="1" thickBot="1" x14ac:dyDescent="0.3">
      <c r="C259" s="58"/>
      <c r="D259" s="58" t="str">
        <f>IF(C259&lt;&gt;"",TEXT(C259,"00")&amp;"/07/"&amp;'Configurações Básicas'!$P$5,"")</f>
        <v/>
      </c>
      <c r="E259" s="58"/>
      <c r="F259" s="58"/>
      <c r="G259" s="58"/>
      <c r="H259" s="58"/>
      <c r="I259" s="59"/>
      <c r="J259" s="193"/>
      <c r="K259" s="60"/>
      <c r="L259" s="192"/>
      <c r="M259" s="56">
        <f>M258+IF(AND(K259="Pago",OR(E259='PC Receitas'!$O$4,E259='PC Receitas'!$O$5,E259='PC Receitas'!$O$6)),I259,IF(AND(K259="Pago",OR(E259='PC Receitas'!$O$7,E259='PC Receitas'!$O$8,E259='PC Receitas'!$O$9,E259='PC Receitas'!$O$10,E259='PC Receitas'!$O$11,E259='PC Receitas'!$O$12,E259='PC Receitas'!$O$13,E259='PC Receitas'!$O$14)),-I259,0))</f>
        <v>14737.7</v>
      </c>
      <c r="R259" s="153" t="e">
        <f t="shared" si="12"/>
        <v>#N/A</v>
      </c>
      <c r="S259" s="150" t="e">
        <f t="shared" si="13"/>
        <v>#N/A</v>
      </c>
      <c r="T259" s="150" t="e">
        <f t="shared" si="14"/>
        <v>#N/A</v>
      </c>
      <c r="U259" s="150" t="e">
        <f t="shared" si="15"/>
        <v>#N/A</v>
      </c>
      <c r="V259" s="154" t="e">
        <f>VLOOKUP(E259,'PC Receitas'!$O$4:$P$14,2,FALSE)</f>
        <v>#N/A</v>
      </c>
    </row>
    <row r="260" spans="3:22" ht="19.5" customHeight="1" thickTop="1" thickBot="1" x14ac:dyDescent="0.3">
      <c r="C260" s="58"/>
      <c r="D260" s="58" t="str">
        <f>IF(C260&lt;&gt;"",TEXT(C260,"00")&amp;"/07/"&amp;'Configurações Básicas'!$P$5,"")</f>
        <v/>
      </c>
      <c r="E260" s="58"/>
      <c r="F260" s="58"/>
      <c r="G260" s="58"/>
      <c r="H260" s="58"/>
      <c r="I260" s="59"/>
      <c r="J260" s="193"/>
      <c r="K260" s="60"/>
      <c r="L260" s="192"/>
      <c r="M260" s="56">
        <f>M259+IF(AND(K260="Pago",OR(E260='PC Receitas'!$O$4,E260='PC Receitas'!$O$5,E260='PC Receitas'!$O$6)),I260,IF(AND(K260="Pago",OR(E260='PC Receitas'!$O$7,E260='PC Receitas'!$O$8,E260='PC Receitas'!$O$9,E260='PC Receitas'!$O$10,E260='PC Receitas'!$O$11,E260='PC Receitas'!$O$12,E260='PC Receitas'!$O$13,E260='PC Receitas'!$O$14)),-I260,0))</f>
        <v>14737.7</v>
      </c>
      <c r="R260" s="153" t="e">
        <f t="shared" si="12"/>
        <v>#N/A</v>
      </c>
      <c r="S260" s="150" t="e">
        <f t="shared" si="13"/>
        <v>#N/A</v>
      </c>
      <c r="T260" s="150" t="e">
        <f t="shared" si="14"/>
        <v>#N/A</v>
      </c>
      <c r="U260" s="150" t="e">
        <f t="shared" si="15"/>
        <v>#N/A</v>
      </c>
      <c r="V260" s="154" t="e">
        <f>VLOOKUP(E260,'PC Receitas'!$O$4:$P$14,2,FALSE)</f>
        <v>#N/A</v>
      </c>
    </row>
    <row r="261" spans="3:22" ht="19.5" customHeight="1" thickTop="1" thickBot="1" x14ac:dyDescent="0.3">
      <c r="C261" s="58"/>
      <c r="D261" s="58" t="str">
        <f>IF(C261&lt;&gt;"",TEXT(C261,"00")&amp;"/07/"&amp;'Configurações Básicas'!$P$5,"")</f>
        <v/>
      </c>
      <c r="E261" s="58"/>
      <c r="F261" s="58"/>
      <c r="G261" s="58"/>
      <c r="H261" s="58"/>
      <c r="I261" s="59"/>
      <c r="J261" s="193"/>
      <c r="K261" s="60"/>
      <c r="L261" s="192"/>
      <c r="M261" s="56">
        <f>M260+IF(AND(K261="Pago",OR(E261='PC Receitas'!$O$4,E261='PC Receitas'!$O$5,E261='PC Receitas'!$O$6)),I261,IF(AND(K261="Pago",OR(E261='PC Receitas'!$O$7,E261='PC Receitas'!$O$8,E261='PC Receitas'!$O$9,E261='PC Receitas'!$O$10,E261='PC Receitas'!$O$11,E261='PC Receitas'!$O$12,E261='PC Receitas'!$O$13,E261='PC Receitas'!$O$14)),-I261,0))</f>
        <v>14737.7</v>
      </c>
      <c r="R261" s="153" t="e">
        <f t="shared" si="12"/>
        <v>#N/A</v>
      </c>
      <c r="S261" s="150" t="e">
        <f t="shared" si="13"/>
        <v>#N/A</v>
      </c>
      <c r="T261" s="150" t="e">
        <f t="shared" si="14"/>
        <v>#N/A</v>
      </c>
      <c r="U261" s="150" t="e">
        <f t="shared" si="15"/>
        <v>#N/A</v>
      </c>
      <c r="V261" s="154" t="e">
        <f>VLOOKUP(E261,'PC Receitas'!$O$4:$P$14,2,FALSE)</f>
        <v>#N/A</v>
      </c>
    </row>
    <row r="262" spans="3:22" ht="19.5" customHeight="1" thickTop="1" thickBot="1" x14ac:dyDescent="0.3">
      <c r="C262" s="58"/>
      <c r="D262" s="58" t="str">
        <f>IF(C262&lt;&gt;"",TEXT(C262,"00")&amp;"/07/"&amp;'Configurações Básicas'!$P$5,"")</f>
        <v/>
      </c>
      <c r="E262" s="58"/>
      <c r="F262" s="58"/>
      <c r="G262" s="58"/>
      <c r="H262" s="58"/>
      <c r="I262" s="59"/>
      <c r="J262" s="193"/>
      <c r="K262" s="60"/>
      <c r="L262" s="192"/>
      <c r="M262" s="56">
        <f>M261+IF(AND(K262="Pago",OR(E262='PC Receitas'!$O$4,E262='PC Receitas'!$O$5,E262='PC Receitas'!$O$6)),I262,IF(AND(K262="Pago",OR(E262='PC Receitas'!$O$7,E262='PC Receitas'!$O$8,E262='PC Receitas'!$O$9,E262='PC Receitas'!$O$10,E262='PC Receitas'!$O$11,E262='PC Receitas'!$O$12,E262='PC Receitas'!$O$13,E262='PC Receitas'!$O$14)),-I262,0))</f>
        <v>14737.7</v>
      </c>
      <c r="R262" s="153" t="e">
        <f t="shared" ref="R262:R325" si="16">IF(V262="Despesas_com_RH","Despesa",IF(V262="Despesas_Operacionais","Despesa",IF(V262="Despesas_com_Marketing","Despesa",IF(V262="Impostos","Despesa",IF(V262="Investimentos","Despesa","")))))</f>
        <v>#N/A</v>
      </c>
      <c r="S262" s="150" t="e">
        <f t="shared" ref="S262:S325" si="17">IF(V262="Despesas_com_Produtos","Despesa",IF(V262="Despesas_com_Serviços","Despesa",IF(V262="Despesas_Não_Operacionais","Despesa","")))</f>
        <v>#N/A</v>
      </c>
      <c r="T262" s="150" t="e">
        <f t="shared" ref="T262:T325" si="18">IF(V262="Receitas_com_Produtos","Receita",IF(V262="Receitas_com_Serviços","Receita",IF(V262="Receitas_Não_Operacionais","Receita","")))</f>
        <v>#N/A</v>
      </c>
      <c r="U262" s="150" t="e">
        <f t="shared" ref="U262:U325" si="19">IF(R262&lt;&gt;"",R262,IF(S262&lt;&gt;"",S262,IF(T262&lt;&gt;"",T262,"")))</f>
        <v>#N/A</v>
      </c>
      <c r="V262" s="154" t="e">
        <f>VLOOKUP(E262,'PC Receitas'!$O$4:$P$14,2,FALSE)</f>
        <v>#N/A</v>
      </c>
    </row>
    <row r="263" spans="3:22" ht="19.5" customHeight="1" thickTop="1" thickBot="1" x14ac:dyDescent="0.3">
      <c r="C263" s="58"/>
      <c r="D263" s="58" t="str">
        <f>IF(C263&lt;&gt;"",TEXT(C263,"00")&amp;"/07/"&amp;'Configurações Básicas'!$P$5,"")</f>
        <v/>
      </c>
      <c r="E263" s="58"/>
      <c r="F263" s="58"/>
      <c r="G263" s="58"/>
      <c r="H263" s="58"/>
      <c r="I263" s="59"/>
      <c r="J263" s="193"/>
      <c r="K263" s="60"/>
      <c r="L263" s="192"/>
      <c r="M263" s="56">
        <f>M262+IF(AND(K263="Pago",OR(E263='PC Receitas'!$O$4,E263='PC Receitas'!$O$5,E263='PC Receitas'!$O$6)),I263,IF(AND(K263="Pago",OR(E263='PC Receitas'!$O$7,E263='PC Receitas'!$O$8,E263='PC Receitas'!$O$9,E263='PC Receitas'!$O$10,E263='PC Receitas'!$O$11,E263='PC Receitas'!$O$12,E263='PC Receitas'!$O$13,E263='PC Receitas'!$O$14)),-I263,0))</f>
        <v>14737.7</v>
      </c>
      <c r="R263" s="153" t="e">
        <f t="shared" si="16"/>
        <v>#N/A</v>
      </c>
      <c r="S263" s="150" t="e">
        <f t="shared" si="17"/>
        <v>#N/A</v>
      </c>
      <c r="T263" s="150" t="e">
        <f t="shared" si="18"/>
        <v>#N/A</v>
      </c>
      <c r="U263" s="150" t="e">
        <f t="shared" si="19"/>
        <v>#N/A</v>
      </c>
      <c r="V263" s="154" t="e">
        <f>VLOOKUP(E263,'PC Receitas'!$O$4:$P$14,2,FALSE)</f>
        <v>#N/A</v>
      </c>
    </row>
    <row r="264" spans="3:22" ht="19.5" customHeight="1" thickTop="1" thickBot="1" x14ac:dyDescent="0.3">
      <c r="C264" s="58"/>
      <c r="D264" s="58" t="str">
        <f>IF(C264&lt;&gt;"",TEXT(C264,"00")&amp;"/07/"&amp;'Configurações Básicas'!$P$5,"")</f>
        <v/>
      </c>
      <c r="E264" s="58"/>
      <c r="F264" s="58"/>
      <c r="G264" s="58"/>
      <c r="H264" s="58"/>
      <c r="I264" s="59"/>
      <c r="J264" s="193"/>
      <c r="K264" s="60"/>
      <c r="L264" s="192"/>
      <c r="M264" s="56">
        <f>M263+IF(AND(K264="Pago",OR(E264='PC Receitas'!$O$4,E264='PC Receitas'!$O$5,E264='PC Receitas'!$O$6)),I264,IF(AND(K264="Pago",OR(E264='PC Receitas'!$O$7,E264='PC Receitas'!$O$8,E264='PC Receitas'!$O$9,E264='PC Receitas'!$O$10,E264='PC Receitas'!$O$11,E264='PC Receitas'!$O$12,E264='PC Receitas'!$O$13,E264='PC Receitas'!$O$14)),-I264,0))</f>
        <v>14737.7</v>
      </c>
      <c r="R264" s="153" t="e">
        <f t="shared" si="16"/>
        <v>#N/A</v>
      </c>
      <c r="S264" s="150" t="e">
        <f t="shared" si="17"/>
        <v>#N/A</v>
      </c>
      <c r="T264" s="150" t="e">
        <f t="shared" si="18"/>
        <v>#N/A</v>
      </c>
      <c r="U264" s="150" t="e">
        <f t="shared" si="19"/>
        <v>#N/A</v>
      </c>
      <c r="V264" s="154" t="e">
        <f>VLOOKUP(E264,'PC Receitas'!$O$4:$P$14,2,FALSE)</f>
        <v>#N/A</v>
      </c>
    </row>
    <row r="265" spans="3:22" ht="19.5" customHeight="1" thickTop="1" thickBot="1" x14ac:dyDescent="0.3">
      <c r="C265" s="58"/>
      <c r="D265" s="58" t="str">
        <f>IF(C265&lt;&gt;"",TEXT(C265,"00")&amp;"/07/"&amp;'Configurações Básicas'!$P$5,"")</f>
        <v/>
      </c>
      <c r="E265" s="58"/>
      <c r="F265" s="58"/>
      <c r="G265" s="58"/>
      <c r="H265" s="58"/>
      <c r="I265" s="59"/>
      <c r="J265" s="193"/>
      <c r="K265" s="60"/>
      <c r="L265" s="192"/>
      <c r="M265" s="56">
        <f>M264+IF(AND(K265="Pago",OR(E265='PC Receitas'!$O$4,E265='PC Receitas'!$O$5,E265='PC Receitas'!$O$6)),I265,IF(AND(K265="Pago",OR(E265='PC Receitas'!$O$7,E265='PC Receitas'!$O$8,E265='PC Receitas'!$O$9,E265='PC Receitas'!$O$10,E265='PC Receitas'!$O$11,E265='PC Receitas'!$O$12,E265='PC Receitas'!$O$13,E265='PC Receitas'!$O$14)),-I265,0))</f>
        <v>14737.7</v>
      </c>
      <c r="R265" s="153" t="e">
        <f t="shared" si="16"/>
        <v>#N/A</v>
      </c>
      <c r="S265" s="150" t="e">
        <f t="shared" si="17"/>
        <v>#N/A</v>
      </c>
      <c r="T265" s="150" t="e">
        <f t="shared" si="18"/>
        <v>#N/A</v>
      </c>
      <c r="U265" s="150" t="e">
        <f t="shared" si="19"/>
        <v>#N/A</v>
      </c>
      <c r="V265" s="154" t="e">
        <f>VLOOKUP(E265,'PC Receitas'!$O$4:$P$14,2,FALSE)</f>
        <v>#N/A</v>
      </c>
    </row>
    <row r="266" spans="3:22" ht="19.5" customHeight="1" thickTop="1" thickBot="1" x14ac:dyDescent="0.3">
      <c r="C266" s="58"/>
      <c r="D266" s="58" t="str">
        <f>IF(C266&lt;&gt;"",TEXT(C266,"00")&amp;"/07/"&amp;'Configurações Básicas'!$P$5,"")</f>
        <v/>
      </c>
      <c r="E266" s="58"/>
      <c r="F266" s="58"/>
      <c r="G266" s="58"/>
      <c r="H266" s="58"/>
      <c r="I266" s="59"/>
      <c r="J266" s="193"/>
      <c r="K266" s="60"/>
      <c r="L266" s="192"/>
      <c r="M266" s="56">
        <f>M265+IF(AND(K266="Pago",OR(E266='PC Receitas'!$O$4,E266='PC Receitas'!$O$5,E266='PC Receitas'!$O$6)),I266,IF(AND(K266="Pago",OR(E266='PC Receitas'!$O$7,E266='PC Receitas'!$O$8,E266='PC Receitas'!$O$9,E266='PC Receitas'!$O$10,E266='PC Receitas'!$O$11,E266='PC Receitas'!$O$12,E266='PC Receitas'!$O$13,E266='PC Receitas'!$O$14)),-I266,0))</f>
        <v>14737.7</v>
      </c>
      <c r="R266" s="153" t="e">
        <f t="shared" si="16"/>
        <v>#N/A</v>
      </c>
      <c r="S266" s="150" t="e">
        <f t="shared" si="17"/>
        <v>#N/A</v>
      </c>
      <c r="T266" s="150" t="e">
        <f t="shared" si="18"/>
        <v>#N/A</v>
      </c>
      <c r="U266" s="150" t="e">
        <f t="shared" si="19"/>
        <v>#N/A</v>
      </c>
      <c r="V266" s="154" t="e">
        <f>VLOOKUP(E266,'PC Receitas'!$O$4:$P$14,2,FALSE)</f>
        <v>#N/A</v>
      </c>
    </row>
    <row r="267" spans="3:22" ht="19.5" customHeight="1" thickTop="1" thickBot="1" x14ac:dyDescent="0.3">
      <c r="C267" s="58"/>
      <c r="D267" s="58" t="str">
        <f>IF(C267&lt;&gt;"",TEXT(C267,"00")&amp;"/07/"&amp;'Configurações Básicas'!$P$5,"")</f>
        <v/>
      </c>
      <c r="E267" s="58"/>
      <c r="F267" s="58"/>
      <c r="G267" s="58"/>
      <c r="H267" s="58"/>
      <c r="I267" s="59"/>
      <c r="J267" s="193"/>
      <c r="K267" s="60"/>
      <c r="L267" s="192"/>
      <c r="M267" s="56">
        <f>M266+IF(AND(K267="Pago",OR(E267='PC Receitas'!$O$4,E267='PC Receitas'!$O$5,E267='PC Receitas'!$O$6)),I267,IF(AND(K267="Pago",OR(E267='PC Receitas'!$O$7,E267='PC Receitas'!$O$8,E267='PC Receitas'!$O$9,E267='PC Receitas'!$O$10,E267='PC Receitas'!$O$11,E267='PC Receitas'!$O$12,E267='PC Receitas'!$O$13,E267='PC Receitas'!$O$14)),-I267,0))</f>
        <v>14737.7</v>
      </c>
      <c r="R267" s="153" t="e">
        <f t="shared" si="16"/>
        <v>#N/A</v>
      </c>
      <c r="S267" s="150" t="e">
        <f t="shared" si="17"/>
        <v>#N/A</v>
      </c>
      <c r="T267" s="150" t="e">
        <f t="shared" si="18"/>
        <v>#N/A</v>
      </c>
      <c r="U267" s="150" t="e">
        <f t="shared" si="19"/>
        <v>#N/A</v>
      </c>
      <c r="V267" s="154" t="e">
        <f>VLOOKUP(E267,'PC Receitas'!$O$4:$P$14,2,FALSE)</f>
        <v>#N/A</v>
      </c>
    </row>
    <row r="268" spans="3:22" ht="19.5" customHeight="1" thickTop="1" thickBot="1" x14ac:dyDescent="0.3">
      <c r="C268" s="58"/>
      <c r="D268" s="58" t="str">
        <f>IF(C268&lt;&gt;"",TEXT(C268,"00")&amp;"/07/"&amp;'Configurações Básicas'!$P$5,"")</f>
        <v/>
      </c>
      <c r="E268" s="58"/>
      <c r="F268" s="58"/>
      <c r="G268" s="58"/>
      <c r="H268" s="58"/>
      <c r="I268" s="59"/>
      <c r="J268" s="193"/>
      <c r="K268" s="60"/>
      <c r="L268" s="192"/>
      <c r="M268" s="56">
        <f>M267+IF(AND(K268="Pago",OR(E268='PC Receitas'!$O$4,E268='PC Receitas'!$O$5,E268='PC Receitas'!$O$6)),I268,IF(AND(K268="Pago",OR(E268='PC Receitas'!$O$7,E268='PC Receitas'!$O$8,E268='PC Receitas'!$O$9,E268='PC Receitas'!$O$10,E268='PC Receitas'!$O$11,E268='PC Receitas'!$O$12,E268='PC Receitas'!$O$13,E268='PC Receitas'!$O$14)),-I268,0))</f>
        <v>14737.7</v>
      </c>
      <c r="R268" s="153" t="e">
        <f t="shared" si="16"/>
        <v>#N/A</v>
      </c>
      <c r="S268" s="150" t="e">
        <f t="shared" si="17"/>
        <v>#N/A</v>
      </c>
      <c r="T268" s="150" t="e">
        <f t="shared" si="18"/>
        <v>#N/A</v>
      </c>
      <c r="U268" s="150" t="e">
        <f t="shared" si="19"/>
        <v>#N/A</v>
      </c>
      <c r="V268" s="154" t="e">
        <f>VLOOKUP(E268,'PC Receitas'!$O$4:$P$14,2,FALSE)</f>
        <v>#N/A</v>
      </c>
    </row>
    <row r="269" spans="3:22" ht="19.5" customHeight="1" thickTop="1" thickBot="1" x14ac:dyDescent="0.3">
      <c r="C269" s="58"/>
      <c r="D269" s="58" t="str">
        <f>IF(C269&lt;&gt;"",TEXT(C269,"00")&amp;"/07/"&amp;'Configurações Básicas'!$P$5,"")</f>
        <v/>
      </c>
      <c r="E269" s="58"/>
      <c r="F269" s="58"/>
      <c r="G269" s="58"/>
      <c r="H269" s="58"/>
      <c r="I269" s="59"/>
      <c r="J269" s="193"/>
      <c r="K269" s="60"/>
      <c r="L269" s="192"/>
      <c r="M269" s="56">
        <f>M268+IF(AND(K269="Pago",OR(E269='PC Receitas'!$O$4,E269='PC Receitas'!$O$5,E269='PC Receitas'!$O$6)),I269,IF(AND(K269="Pago",OR(E269='PC Receitas'!$O$7,E269='PC Receitas'!$O$8,E269='PC Receitas'!$O$9,E269='PC Receitas'!$O$10,E269='PC Receitas'!$O$11,E269='PC Receitas'!$O$12,E269='PC Receitas'!$O$13,E269='PC Receitas'!$O$14)),-I269,0))</f>
        <v>14737.7</v>
      </c>
      <c r="R269" s="153" t="e">
        <f t="shared" si="16"/>
        <v>#N/A</v>
      </c>
      <c r="S269" s="150" t="e">
        <f t="shared" si="17"/>
        <v>#N/A</v>
      </c>
      <c r="T269" s="150" t="e">
        <f t="shared" si="18"/>
        <v>#N/A</v>
      </c>
      <c r="U269" s="150" t="e">
        <f t="shared" si="19"/>
        <v>#N/A</v>
      </c>
      <c r="V269" s="154" t="e">
        <f>VLOOKUP(E269,'PC Receitas'!$O$4:$P$14,2,FALSE)</f>
        <v>#N/A</v>
      </c>
    </row>
    <row r="270" spans="3:22" ht="19.5" customHeight="1" thickTop="1" thickBot="1" x14ac:dyDescent="0.3">
      <c r="C270" s="58"/>
      <c r="D270" s="58" t="str">
        <f>IF(C270&lt;&gt;"",TEXT(C270,"00")&amp;"/07/"&amp;'Configurações Básicas'!$P$5,"")</f>
        <v/>
      </c>
      <c r="E270" s="58"/>
      <c r="F270" s="58"/>
      <c r="G270" s="58"/>
      <c r="H270" s="58"/>
      <c r="I270" s="59"/>
      <c r="J270" s="193"/>
      <c r="K270" s="60"/>
      <c r="L270" s="192"/>
      <c r="M270" s="56">
        <f>M269+IF(AND(K270="Pago",OR(E270='PC Receitas'!$O$4,E270='PC Receitas'!$O$5,E270='PC Receitas'!$O$6)),I270,IF(AND(K270="Pago",OR(E270='PC Receitas'!$O$7,E270='PC Receitas'!$O$8,E270='PC Receitas'!$O$9,E270='PC Receitas'!$O$10,E270='PC Receitas'!$O$11,E270='PC Receitas'!$O$12,E270='PC Receitas'!$O$13,E270='PC Receitas'!$O$14)),-I270,0))</f>
        <v>14737.7</v>
      </c>
      <c r="R270" s="153" t="e">
        <f t="shared" si="16"/>
        <v>#N/A</v>
      </c>
      <c r="S270" s="150" t="e">
        <f t="shared" si="17"/>
        <v>#N/A</v>
      </c>
      <c r="T270" s="150" t="e">
        <f t="shared" si="18"/>
        <v>#N/A</v>
      </c>
      <c r="U270" s="150" t="e">
        <f t="shared" si="19"/>
        <v>#N/A</v>
      </c>
      <c r="V270" s="154" t="e">
        <f>VLOOKUP(E270,'PC Receitas'!$O$4:$P$14,2,FALSE)</f>
        <v>#N/A</v>
      </c>
    </row>
    <row r="271" spans="3:22" ht="19.5" customHeight="1" thickTop="1" thickBot="1" x14ac:dyDescent="0.3">
      <c r="C271" s="58"/>
      <c r="D271" s="58" t="str">
        <f>IF(C271&lt;&gt;"",TEXT(C271,"00")&amp;"/07/"&amp;'Configurações Básicas'!$P$5,"")</f>
        <v/>
      </c>
      <c r="E271" s="58"/>
      <c r="F271" s="58"/>
      <c r="G271" s="58"/>
      <c r="H271" s="58"/>
      <c r="I271" s="59"/>
      <c r="J271" s="193"/>
      <c r="K271" s="60"/>
      <c r="L271" s="192"/>
      <c r="M271" s="56">
        <f>M270+IF(AND(K271="Pago",OR(E271='PC Receitas'!$O$4,E271='PC Receitas'!$O$5,E271='PC Receitas'!$O$6)),I271,IF(AND(K271="Pago",OR(E271='PC Receitas'!$O$7,E271='PC Receitas'!$O$8,E271='PC Receitas'!$O$9,E271='PC Receitas'!$O$10,E271='PC Receitas'!$O$11,E271='PC Receitas'!$O$12,E271='PC Receitas'!$O$13,E271='PC Receitas'!$O$14)),-I271,0))</f>
        <v>14737.7</v>
      </c>
      <c r="R271" s="153" t="e">
        <f t="shared" si="16"/>
        <v>#N/A</v>
      </c>
      <c r="S271" s="150" t="e">
        <f t="shared" si="17"/>
        <v>#N/A</v>
      </c>
      <c r="T271" s="150" t="e">
        <f t="shared" si="18"/>
        <v>#N/A</v>
      </c>
      <c r="U271" s="150" t="e">
        <f t="shared" si="19"/>
        <v>#N/A</v>
      </c>
      <c r="V271" s="154" t="e">
        <f>VLOOKUP(E271,'PC Receitas'!$O$4:$P$14,2,FALSE)</f>
        <v>#N/A</v>
      </c>
    </row>
    <row r="272" spans="3:22" ht="19.5" customHeight="1" thickTop="1" thickBot="1" x14ac:dyDescent="0.3">
      <c r="C272" s="58"/>
      <c r="D272" s="58" t="str">
        <f>IF(C272&lt;&gt;"",TEXT(C272,"00")&amp;"/07/"&amp;'Configurações Básicas'!$P$5,"")</f>
        <v/>
      </c>
      <c r="E272" s="58"/>
      <c r="F272" s="58"/>
      <c r="G272" s="58"/>
      <c r="H272" s="58"/>
      <c r="I272" s="59"/>
      <c r="J272" s="193"/>
      <c r="K272" s="60"/>
      <c r="L272" s="192"/>
      <c r="M272" s="56">
        <f>M271+IF(AND(K272="Pago",OR(E272='PC Receitas'!$O$4,E272='PC Receitas'!$O$5,E272='PC Receitas'!$O$6)),I272,IF(AND(K272="Pago",OR(E272='PC Receitas'!$O$7,E272='PC Receitas'!$O$8,E272='PC Receitas'!$O$9,E272='PC Receitas'!$O$10,E272='PC Receitas'!$O$11,E272='PC Receitas'!$O$12,E272='PC Receitas'!$O$13,E272='PC Receitas'!$O$14)),-I272,0))</f>
        <v>14737.7</v>
      </c>
      <c r="R272" s="153" t="e">
        <f t="shared" si="16"/>
        <v>#N/A</v>
      </c>
      <c r="S272" s="150" t="e">
        <f t="shared" si="17"/>
        <v>#N/A</v>
      </c>
      <c r="T272" s="150" t="e">
        <f t="shared" si="18"/>
        <v>#N/A</v>
      </c>
      <c r="U272" s="150" t="e">
        <f t="shared" si="19"/>
        <v>#N/A</v>
      </c>
      <c r="V272" s="154" t="e">
        <f>VLOOKUP(E272,'PC Receitas'!$O$4:$P$14,2,FALSE)</f>
        <v>#N/A</v>
      </c>
    </row>
    <row r="273" spans="3:22" ht="19.5" customHeight="1" thickTop="1" thickBot="1" x14ac:dyDescent="0.3">
      <c r="C273" s="58"/>
      <c r="D273" s="58" t="str">
        <f>IF(C273&lt;&gt;"",TEXT(C273,"00")&amp;"/07/"&amp;'Configurações Básicas'!$P$5,"")</f>
        <v/>
      </c>
      <c r="E273" s="58"/>
      <c r="F273" s="58"/>
      <c r="G273" s="58"/>
      <c r="H273" s="58"/>
      <c r="I273" s="59"/>
      <c r="J273" s="193"/>
      <c r="K273" s="60"/>
      <c r="L273" s="192"/>
      <c r="M273" s="56">
        <f>M272+IF(AND(K273="Pago",OR(E273='PC Receitas'!$O$4,E273='PC Receitas'!$O$5,E273='PC Receitas'!$O$6)),I273,IF(AND(K273="Pago",OR(E273='PC Receitas'!$O$7,E273='PC Receitas'!$O$8,E273='PC Receitas'!$O$9,E273='PC Receitas'!$O$10,E273='PC Receitas'!$O$11,E273='PC Receitas'!$O$12,E273='PC Receitas'!$O$13,E273='PC Receitas'!$O$14)),-I273,0))</f>
        <v>14737.7</v>
      </c>
      <c r="R273" s="153" t="e">
        <f t="shared" si="16"/>
        <v>#N/A</v>
      </c>
      <c r="S273" s="150" t="e">
        <f t="shared" si="17"/>
        <v>#N/A</v>
      </c>
      <c r="T273" s="150" t="e">
        <f t="shared" si="18"/>
        <v>#N/A</v>
      </c>
      <c r="U273" s="150" t="e">
        <f t="shared" si="19"/>
        <v>#N/A</v>
      </c>
      <c r="V273" s="154" t="e">
        <f>VLOOKUP(E273,'PC Receitas'!$O$4:$P$14,2,FALSE)</f>
        <v>#N/A</v>
      </c>
    </row>
    <row r="274" spans="3:22" ht="19.5" customHeight="1" thickTop="1" thickBot="1" x14ac:dyDescent="0.3">
      <c r="C274" s="58"/>
      <c r="D274" s="58" t="str">
        <f>IF(C274&lt;&gt;"",TEXT(C274,"00")&amp;"/07/"&amp;'Configurações Básicas'!$P$5,"")</f>
        <v/>
      </c>
      <c r="E274" s="58"/>
      <c r="F274" s="58"/>
      <c r="G274" s="58"/>
      <c r="H274" s="58"/>
      <c r="I274" s="59"/>
      <c r="J274" s="193"/>
      <c r="K274" s="60"/>
      <c r="L274" s="192"/>
      <c r="M274" s="56">
        <f>M273+IF(AND(K274="Pago",OR(E274='PC Receitas'!$O$4,E274='PC Receitas'!$O$5,E274='PC Receitas'!$O$6)),I274,IF(AND(K274="Pago",OR(E274='PC Receitas'!$O$7,E274='PC Receitas'!$O$8,E274='PC Receitas'!$O$9,E274='PC Receitas'!$O$10,E274='PC Receitas'!$O$11,E274='PC Receitas'!$O$12,E274='PC Receitas'!$O$13,E274='PC Receitas'!$O$14)),-I274,0))</f>
        <v>14737.7</v>
      </c>
      <c r="R274" s="153" t="e">
        <f t="shared" si="16"/>
        <v>#N/A</v>
      </c>
      <c r="S274" s="150" t="e">
        <f t="shared" si="17"/>
        <v>#N/A</v>
      </c>
      <c r="T274" s="150" t="e">
        <f t="shared" si="18"/>
        <v>#N/A</v>
      </c>
      <c r="U274" s="150" t="e">
        <f t="shared" si="19"/>
        <v>#N/A</v>
      </c>
      <c r="V274" s="154" t="e">
        <f>VLOOKUP(E274,'PC Receitas'!$O$4:$P$14,2,FALSE)</f>
        <v>#N/A</v>
      </c>
    </row>
    <row r="275" spans="3:22" ht="19.5" customHeight="1" thickTop="1" thickBot="1" x14ac:dyDescent="0.3">
      <c r="C275" s="58"/>
      <c r="D275" s="58" t="str">
        <f>IF(C275&lt;&gt;"",TEXT(C275,"00")&amp;"/07/"&amp;'Configurações Básicas'!$P$5,"")</f>
        <v/>
      </c>
      <c r="E275" s="58"/>
      <c r="F275" s="58"/>
      <c r="G275" s="58"/>
      <c r="H275" s="58"/>
      <c r="I275" s="59"/>
      <c r="J275" s="193"/>
      <c r="K275" s="60"/>
      <c r="L275" s="192"/>
      <c r="M275" s="56">
        <f>M274+IF(AND(K275="Pago",OR(E275='PC Receitas'!$O$4,E275='PC Receitas'!$O$5,E275='PC Receitas'!$O$6)),I275,IF(AND(K275="Pago",OR(E275='PC Receitas'!$O$7,E275='PC Receitas'!$O$8,E275='PC Receitas'!$O$9,E275='PC Receitas'!$O$10,E275='PC Receitas'!$O$11,E275='PC Receitas'!$O$12,E275='PC Receitas'!$O$13,E275='PC Receitas'!$O$14)),-I275,0))</f>
        <v>14737.7</v>
      </c>
      <c r="R275" s="153" t="e">
        <f t="shared" si="16"/>
        <v>#N/A</v>
      </c>
      <c r="S275" s="150" t="e">
        <f t="shared" si="17"/>
        <v>#N/A</v>
      </c>
      <c r="T275" s="150" t="e">
        <f t="shared" si="18"/>
        <v>#N/A</v>
      </c>
      <c r="U275" s="150" t="e">
        <f t="shared" si="19"/>
        <v>#N/A</v>
      </c>
      <c r="V275" s="154" t="e">
        <f>VLOOKUP(E275,'PC Receitas'!$O$4:$P$14,2,FALSE)</f>
        <v>#N/A</v>
      </c>
    </row>
    <row r="276" spans="3:22" ht="19.5" customHeight="1" thickTop="1" thickBot="1" x14ac:dyDescent="0.3">
      <c r="C276" s="58"/>
      <c r="D276" s="58" t="str">
        <f>IF(C276&lt;&gt;"",TEXT(C276,"00")&amp;"/07/"&amp;'Configurações Básicas'!$P$5,"")</f>
        <v/>
      </c>
      <c r="E276" s="58"/>
      <c r="F276" s="58"/>
      <c r="G276" s="58"/>
      <c r="H276" s="58"/>
      <c r="I276" s="59"/>
      <c r="J276" s="193"/>
      <c r="K276" s="60"/>
      <c r="L276" s="192"/>
      <c r="M276" s="56">
        <f>M275+IF(AND(K276="Pago",OR(E276='PC Receitas'!$O$4,E276='PC Receitas'!$O$5,E276='PC Receitas'!$O$6)),I276,IF(AND(K276="Pago",OR(E276='PC Receitas'!$O$7,E276='PC Receitas'!$O$8,E276='PC Receitas'!$O$9,E276='PC Receitas'!$O$10,E276='PC Receitas'!$O$11,E276='PC Receitas'!$O$12,E276='PC Receitas'!$O$13,E276='PC Receitas'!$O$14)),-I276,0))</f>
        <v>14737.7</v>
      </c>
      <c r="R276" s="153" t="e">
        <f t="shared" si="16"/>
        <v>#N/A</v>
      </c>
      <c r="S276" s="150" t="e">
        <f t="shared" si="17"/>
        <v>#N/A</v>
      </c>
      <c r="T276" s="150" t="e">
        <f t="shared" si="18"/>
        <v>#N/A</v>
      </c>
      <c r="U276" s="150" t="e">
        <f t="shared" si="19"/>
        <v>#N/A</v>
      </c>
      <c r="V276" s="154" t="e">
        <f>VLOOKUP(E276,'PC Receitas'!$O$4:$P$14,2,FALSE)</f>
        <v>#N/A</v>
      </c>
    </row>
    <row r="277" spans="3:22" ht="19.5" customHeight="1" thickTop="1" thickBot="1" x14ac:dyDescent="0.3">
      <c r="C277" s="58"/>
      <c r="D277" s="58" t="str">
        <f>IF(C277&lt;&gt;"",TEXT(C277,"00")&amp;"/07/"&amp;'Configurações Básicas'!$P$5,"")</f>
        <v/>
      </c>
      <c r="E277" s="58"/>
      <c r="F277" s="58"/>
      <c r="G277" s="58"/>
      <c r="H277" s="58"/>
      <c r="I277" s="59"/>
      <c r="J277" s="193"/>
      <c r="K277" s="60"/>
      <c r="L277" s="192"/>
      <c r="M277" s="56">
        <f>M276+IF(AND(K277="Pago",OR(E277='PC Receitas'!$O$4,E277='PC Receitas'!$O$5,E277='PC Receitas'!$O$6)),I277,IF(AND(K277="Pago",OR(E277='PC Receitas'!$O$7,E277='PC Receitas'!$O$8,E277='PC Receitas'!$O$9,E277='PC Receitas'!$O$10,E277='PC Receitas'!$O$11,E277='PC Receitas'!$O$12,E277='PC Receitas'!$O$13,E277='PC Receitas'!$O$14)),-I277,0))</f>
        <v>14737.7</v>
      </c>
      <c r="R277" s="153" t="e">
        <f t="shared" si="16"/>
        <v>#N/A</v>
      </c>
      <c r="S277" s="150" t="e">
        <f t="shared" si="17"/>
        <v>#N/A</v>
      </c>
      <c r="T277" s="150" t="e">
        <f t="shared" si="18"/>
        <v>#N/A</v>
      </c>
      <c r="U277" s="150" t="e">
        <f t="shared" si="19"/>
        <v>#N/A</v>
      </c>
      <c r="V277" s="154" t="e">
        <f>VLOOKUP(E277,'PC Receitas'!$O$4:$P$14,2,FALSE)</f>
        <v>#N/A</v>
      </c>
    </row>
    <row r="278" spans="3:22" ht="19.5" customHeight="1" thickTop="1" thickBot="1" x14ac:dyDescent="0.3">
      <c r="C278" s="58"/>
      <c r="D278" s="58" t="str">
        <f>IF(C278&lt;&gt;"",TEXT(C278,"00")&amp;"/07/"&amp;'Configurações Básicas'!$P$5,"")</f>
        <v/>
      </c>
      <c r="E278" s="58"/>
      <c r="F278" s="58"/>
      <c r="G278" s="58"/>
      <c r="H278" s="58"/>
      <c r="I278" s="59"/>
      <c r="J278" s="193"/>
      <c r="K278" s="60"/>
      <c r="L278" s="192"/>
      <c r="M278" s="56">
        <f>M277+IF(AND(K278="Pago",OR(E278='PC Receitas'!$O$4,E278='PC Receitas'!$O$5,E278='PC Receitas'!$O$6)),I278,IF(AND(K278="Pago",OR(E278='PC Receitas'!$O$7,E278='PC Receitas'!$O$8,E278='PC Receitas'!$O$9,E278='PC Receitas'!$O$10,E278='PC Receitas'!$O$11,E278='PC Receitas'!$O$12,E278='PC Receitas'!$O$13,E278='PC Receitas'!$O$14)),-I278,0))</f>
        <v>14737.7</v>
      </c>
      <c r="R278" s="153" t="e">
        <f t="shared" si="16"/>
        <v>#N/A</v>
      </c>
      <c r="S278" s="150" t="e">
        <f t="shared" si="17"/>
        <v>#N/A</v>
      </c>
      <c r="T278" s="150" t="e">
        <f t="shared" si="18"/>
        <v>#N/A</v>
      </c>
      <c r="U278" s="150" t="e">
        <f t="shared" si="19"/>
        <v>#N/A</v>
      </c>
      <c r="V278" s="154" t="e">
        <f>VLOOKUP(E278,'PC Receitas'!$O$4:$P$14,2,FALSE)</f>
        <v>#N/A</v>
      </c>
    </row>
    <row r="279" spans="3:22" ht="19.5" customHeight="1" thickTop="1" thickBot="1" x14ac:dyDescent="0.3">
      <c r="C279" s="58"/>
      <c r="D279" s="58" t="str">
        <f>IF(C279&lt;&gt;"",TEXT(C279,"00")&amp;"/07/"&amp;'Configurações Básicas'!$P$5,"")</f>
        <v/>
      </c>
      <c r="E279" s="58"/>
      <c r="F279" s="58"/>
      <c r="G279" s="58"/>
      <c r="H279" s="58"/>
      <c r="I279" s="59"/>
      <c r="J279" s="193"/>
      <c r="K279" s="60"/>
      <c r="L279" s="192"/>
      <c r="M279" s="56">
        <f>M278+IF(AND(K279="Pago",OR(E279='PC Receitas'!$O$4,E279='PC Receitas'!$O$5,E279='PC Receitas'!$O$6)),I279,IF(AND(K279="Pago",OR(E279='PC Receitas'!$O$7,E279='PC Receitas'!$O$8,E279='PC Receitas'!$O$9,E279='PC Receitas'!$O$10,E279='PC Receitas'!$O$11,E279='PC Receitas'!$O$12,E279='PC Receitas'!$O$13,E279='PC Receitas'!$O$14)),-I279,0))</f>
        <v>14737.7</v>
      </c>
      <c r="R279" s="153" t="e">
        <f t="shared" si="16"/>
        <v>#N/A</v>
      </c>
      <c r="S279" s="150" t="e">
        <f t="shared" si="17"/>
        <v>#N/A</v>
      </c>
      <c r="T279" s="150" t="e">
        <f t="shared" si="18"/>
        <v>#N/A</v>
      </c>
      <c r="U279" s="150" t="e">
        <f t="shared" si="19"/>
        <v>#N/A</v>
      </c>
      <c r="V279" s="154" t="e">
        <f>VLOOKUP(E279,'PC Receitas'!$O$4:$P$14,2,FALSE)</f>
        <v>#N/A</v>
      </c>
    </row>
    <row r="280" spans="3:22" ht="19.5" customHeight="1" thickTop="1" thickBot="1" x14ac:dyDescent="0.3">
      <c r="C280" s="58"/>
      <c r="D280" s="58" t="str">
        <f>IF(C280&lt;&gt;"",TEXT(C280,"00")&amp;"/07/"&amp;'Configurações Básicas'!$P$5,"")</f>
        <v/>
      </c>
      <c r="E280" s="58"/>
      <c r="F280" s="58"/>
      <c r="G280" s="58"/>
      <c r="H280" s="58"/>
      <c r="I280" s="59"/>
      <c r="J280" s="193"/>
      <c r="K280" s="60"/>
      <c r="L280" s="192"/>
      <c r="M280" s="56">
        <f>M279+IF(AND(K280="Pago",OR(E280='PC Receitas'!$O$4,E280='PC Receitas'!$O$5,E280='PC Receitas'!$O$6)),I280,IF(AND(K280="Pago",OR(E280='PC Receitas'!$O$7,E280='PC Receitas'!$O$8,E280='PC Receitas'!$O$9,E280='PC Receitas'!$O$10,E280='PC Receitas'!$O$11,E280='PC Receitas'!$O$12,E280='PC Receitas'!$O$13,E280='PC Receitas'!$O$14)),-I280,0))</f>
        <v>14737.7</v>
      </c>
      <c r="R280" s="153" t="e">
        <f t="shared" si="16"/>
        <v>#N/A</v>
      </c>
      <c r="S280" s="150" t="e">
        <f t="shared" si="17"/>
        <v>#N/A</v>
      </c>
      <c r="T280" s="150" t="e">
        <f t="shared" si="18"/>
        <v>#N/A</v>
      </c>
      <c r="U280" s="150" t="e">
        <f t="shared" si="19"/>
        <v>#N/A</v>
      </c>
      <c r="V280" s="154" t="e">
        <f>VLOOKUP(E280,'PC Receitas'!$O$4:$P$14,2,FALSE)</f>
        <v>#N/A</v>
      </c>
    </row>
    <row r="281" spans="3:22" ht="19.5" customHeight="1" thickTop="1" thickBot="1" x14ac:dyDescent="0.3">
      <c r="C281" s="58"/>
      <c r="D281" s="58" t="str">
        <f>IF(C281&lt;&gt;"",TEXT(C281,"00")&amp;"/07/"&amp;'Configurações Básicas'!$P$5,"")</f>
        <v/>
      </c>
      <c r="E281" s="58"/>
      <c r="F281" s="58"/>
      <c r="G281" s="58"/>
      <c r="H281" s="58"/>
      <c r="I281" s="59"/>
      <c r="J281" s="193"/>
      <c r="K281" s="60"/>
      <c r="L281" s="192"/>
      <c r="M281" s="56">
        <f>M280+IF(AND(K281="Pago",OR(E281='PC Receitas'!$O$4,E281='PC Receitas'!$O$5,E281='PC Receitas'!$O$6)),I281,IF(AND(K281="Pago",OR(E281='PC Receitas'!$O$7,E281='PC Receitas'!$O$8,E281='PC Receitas'!$O$9,E281='PC Receitas'!$O$10,E281='PC Receitas'!$O$11,E281='PC Receitas'!$O$12,E281='PC Receitas'!$O$13,E281='PC Receitas'!$O$14)),-I281,0))</f>
        <v>14737.7</v>
      </c>
      <c r="R281" s="153" t="e">
        <f t="shared" si="16"/>
        <v>#N/A</v>
      </c>
      <c r="S281" s="150" t="e">
        <f t="shared" si="17"/>
        <v>#N/A</v>
      </c>
      <c r="T281" s="150" t="e">
        <f t="shared" si="18"/>
        <v>#N/A</v>
      </c>
      <c r="U281" s="150" t="e">
        <f t="shared" si="19"/>
        <v>#N/A</v>
      </c>
      <c r="V281" s="154" t="e">
        <f>VLOOKUP(E281,'PC Receitas'!$O$4:$P$14,2,FALSE)</f>
        <v>#N/A</v>
      </c>
    </row>
    <row r="282" spans="3:22" ht="19.5" customHeight="1" thickTop="1" thickBot="1" x14ac:dyDescent="0.3">
      <c r="C282" s="58"/>
      <c r="D282" s="58" t="str">
        <f>IF(C282&lt;&gt;"",TEXT(C282,"00")&amp;"/07/"&amp;'Configurações Básicas'!$P$5,"")</f>
        <v/>
      </c>
      <c r="E282" s="58"/>
      <c r="F282" s="58"/>
      <c r="G282" s="58"/>
      <c r="H282" s="58"/>
      <c r="I282" s="59"/>
      <c r="J282" s="193"/>
      <c r="K282" s="60"/>
      <c r="L282" s="192"/>
      <c r="M282" s="56">
        <f>M281+IF(AND(K282="Pago",OR(E282='PC Receitas'!$O$4,E282='PC Receitas'!$O$5,E282='PC Receitas'!$O$6)),I282,IF(AND(K282="Pago",OR(E282='PC Receitas'!$O$7,E282='PC Receitas'!$O$8,E282='PC Receitas'!$O$9,E282='PC Receitas'!$O$10,E282='PC Receitas'!$O$11,E282='PC Receitas'!$O$12,E282='PC Receitas'!$O$13,E282='PC Receitas'!$O$14)),-I282,0))</f>
        <v>14737.7</v>
      </c>
      <c r="R282" s="153" t="e">
        <f t="shared" si="16"/>
        <v>#N/A</v>
      </c>
      <c r="S282" s="150" t="e">
        <f t="shared" si="17"/>
        <v>#N/A</v>
      </c>
      <c r="T282" s="150" t="e">
        <f t="shared" si="18"/>
        <v>#N/A</v>
      </c>
      <c r="U282" s="150" t="e">
        <f t="shared" si="19"/>
        <v>#N/A</v>
      </c>
      <c r="V282" s="154" t="e">
        <f>VLOOKUP(E282,'PC Receitas'!$O$4:$P$14,2,FALSE)</f>
        <v>#N/A</v>
      </c>
    </row>
    <row r="283" spans="3:22" ht="19.5" customHeight="1" thickTop="1" thickBot="1" x14ac:dyDescent="0.3">
      <c r="C283" s="58"/>
      <c r="D283" s="58" t="str">
        <f>IF(C283&lt;&gt;"",TEXT(C283,"00")&amp;"/07/"&amp;'Configurações Básicas'!$P$5,"")</f>
        <v/>
      </c>
      <c r="E283" s="58"/>
      <c r="F283" s="58"/>
      <c r="G283" s="58"/>
      <c r="H283" s="58"/>
      <c r="I283" s="59"/>
      <c r="J283" s="193"/>
      <c r="K283" s="60"/>
      <c r="L283" s="192"/>
      <c r="M283" s="56">
        <f>M282+IF(AND(K283="Pago",OR(E283='PC Receitas'!$O$4,E283='PC Receitas'!$O$5,E283='PC Receitas'!$O$6)),I283,IF(AND(K283="Pago",OR(E283='PC Receitas'!$O$7,E283='PC Receitas'!$O$8,E283='PC Receitas'!$O$9,E283='PC Receitas'!$O$10,E283='PC Receitas'!$O$11,E283='PC Receitas'!$O$12,E283='PC Receitas'!$O$13,E283='PC Receitas'!$O$14)),-I283,0))</f>
        <v>14737.7</v>
      </c>
      <c r="R283" s="153" t="e">
        <f t="shared" si="16"/>
        <v>#N/A</v>
      </c>
      <c r="S283" s="150" t="e">
        <f t="shared" si="17"/>
        <v>#N/A</v>
      </c>
      <c r="T283" s="150" t="e">
        <f t="shared" si="18"/>
        <v>#N/A</v>
      </c>
      <c r="U283" s="150" t="e">
        <f t="shared" si="19"/>
        <v>#N/A</v>
      </c>
      <c r="V283" s="154" t="e">
        <f>VLOOKUP(E283,'PC Receitas'!$O$4:$P$14,2,FALSE)</f>
        <v>#N/A</v>
      </c>
    </row>
    <row r="284" spans="3:22" ht="19.5" customHeight="1" thickTop="1" thickBot="1" x14ac:dyDescent="0.3">
      <c r="C284" s="58"/>
      <c r="D284" s="58" t="str">
        <f>IF(C284&lt;&gt;"",TEXT(C284,"00")&amp;"/07/"&amp;'Configurações Básicas'!$P$5,"")</f>
        <v/>
      </c>
      <c r="E284" s="58"/>
      <c r="F284" s="58"/>
      <c r="G284" s="58"/>
      <c r="H284" s="58"/>
      <c r="I284" s="59"/>
      <c r="J284" s="193"/>
      <c r="K284" s="60"/>
      <c r="L284" s="192"/>
      <c r="M284" s="56">
        <f>M283+IF(AND(K284="Pago",OR(E284='PC Receitas'!$O$4,E284='PC Receitas'!$O$5,E284='PC Receitas'!$O$6)),I284,IF(AND(K284="Pago",OR(E284='PC Receitas'!$O$7,E284='PC Receitas'!$O$8,E284='PC Receitas'!$O$9,E284='PC Receitas'!$O$10,E284='PC Receitas'!$O$11,E284='PC Receitas'!$O$12,E284='PC Receitas'!$O$13,E284='PC Receitas'!$O$14)),-I284,0))</f>
        <v>14737.7</v>
      </c>
      <c r="R284" s="153" t="e">
        <f t="shared" si="16"/>
        <v>#N/A</v>
      </c>
      <c r="S284" s="150" t="e">
        <f t="shared" si="17"/>
        <v>#N/A</v>
      </c>
      <c r="T284" s="150" t="e">
        <f t="shared" si="18"/>
        <v>#N/A</v>
      </c>
      <c r="U284" s="150" t="e">
        <f t="shared" si="19"/>
        <v>#N/A</v>
      </c>
      <c r="V284" s="154" t="e">
        <f>VLOOKUP(E284,'PC Receitas'!$O$4:$P$14,2,FALSE)</f>
        <v>#N/A</v>
      </c>
    </row>
    <row r="285" spans="3:22" ht="19.5" customHeight="1" thickTop="1" thickBot="1" x14ac:dyDescent="0.3">
      <c r="C285" s="58"/>
      <c r="D285" s="58" t="str">
        <f>IF(C285&lt;&gt;"",TEXT(C285,"00")&amp;"/07/"&amp;'Configurações Básicas'!$P$5,"")</f>
        <v/>
      </c>
      <c r="E285" s="58"/>
      <c r="F285" s="58"/>
      <c r="G285" s="58"/>
      <c r="H285" s="58"/>
      <c r="I285" s="59"/>
      <c r="J285" s="193"/>
      <c r="K285" s="60"/>
      <c r="L285" s="192"/>
      <c r="M285" s="56">
        <f>M284+IF(AND(K285="Pago",OR(E285='PC Receitas'!$O$4,E285='PC Receitas'!$O$5,E285='PC Receitas'!$O$6)),I285,IF(AND(K285="Pago",OR(E285='PC Receitas'!$O$7,E285='PC Receitas'!$O$8,E285='PC Receitas'!$O$9,E285='PC Receitas'!$O$10,E285='PC Receitas'!$O$11,E285='PC Receitas'!$O$12,E285='PC Receitas'!$O$13,E285='PC Receitas'!$O$14)),-I285,0))</f>
        <v>14737.7</v>
      </c>
      <c r="R285" s="153" t="e">
        <f t="shared" si="16"/>
        <v>#N/A</v>
      </c>
      <c r="S285" s="150" t="e">
        <f t="shared" si="17"/>
        <v>#N/A</v>
      </c>
      <c r="T285" s="150" t="e">
        <f t="shared" si="18"/>
        <v>#N/A</v>
      </c>
      <c r="U285" s="150" t="e">
        <f t="shared" si="19"/>
        <v>#N/A</v>
      </c>
      <c r="V285" s="154" t="e">
        <f>VLOOKUP(E285,'PC Receitas'!$O$4:$P$14,2,FALSE)</f>
        <v>#N/A</v>
      </c>
    </row>
    <row r="286" spans="3:22" ht="19.5" customHeight="1" thickTop="1" thickBot="1" x14ac:dyDescent="0.3">
      <c r="C286" s="58"/>
      <c r="D286" s="58" t="str">
        <f>IF(C286&lt;&gt;"",TEXT(C286,"00")&amp;"/07/"&amp;'Configurações Básicas'!$P$5,"")</f>
        <v/>
      </c>
      <c r="E286" s="58"/>
      <c r="F286" s="58"/>
      <c r="G286" s="58"/>
      <c r="H286" s="58"/>
      <c r="I286" s="59"/>
      <c r="J286" s="193"/>
      <c r="K286" s="60"/>
      <c r="L286" s="192"/>
      <c r="M286" s="56">
        <f>M285+IF(AND(K286="Pago",OR(E286='PC Receitas'!$O$4,E286='PC Receitas'!$O$5,E286='PC Receitas'!$O$6)),I286,IF(AND(K286="Pago",OR(E286='PC Receitas'!$O$7,E286='PC Receitas'!$O$8,E286='PC Receitas'!$O$9,E286='PC Receitas'!$O$10,E286='PC Receitas'!$O$11,E286='PC Receitas'!$O$12,E286='PC Receitas'!$O$13,E286='PC Receitas'!$O$14)),-I286,0))</f>
        <v>14737.7</v>
      </c>
      <c r="R286" s="153" t="e">
        <f t="shared" si="16"/>
        <v>#N/A</v>
      </c>
      <c r="S286" s="150" t="e">
        <f t="shared" si="17"/>
        <v>#N/A</v>
      </c>
      <c r="T286" s="150" t="e">
        <f t="shared" si="18"/>
        <v>#N/A</v>
      </c>
      <c r="U286" s="150" t="e">
        <f t="shared" si="19"/>
        <v>#N/A</v>
      </c>
      <c r="V286" s="154" t="e">
        <f>VLOOKUP(E286,'PC Receitas'!$O$4:$P$14,2,FALSE)</f>
        <v>#N/A</v>
      </c>
    </row>
    <row r="287" spans="3:22" ht="19.5" customHeight="1" thickTop="1" thickBot="1" x14ac:dyDescent="0.3">
      <c r="C287" s="58"/>
      <c r="D287" s="58" t="str">
        <f>IF(C287&lt;&gt;"",TEXT(C287,"00")&amp;"/07/"&amp;'Configurações Básicas'!$P$5,"")</f>
        <v/>
      </c>
      <c r="E287" s="58"/>
      <c r="F287" s="58"/>
      <c r="G287" s="58"/>
      <c r="H287" s="58"/>
      <c r="I287" s="59"/>
      <c r="J287" s="193"/>
      <c r="K287" s="60"/>
      <c r="L287" s="192"/>
      <c r="M287" s="56">
        <f>M286+IF(AND(K287="Pago",OR(E287='PC Receitas'!$O$4,E287='PC Receitas'!$O$5,E287='PC Receitas'!$O$6)),I287,IF(AND(K287="Pago",OR(E287='PC Receitas'!$O$7,E287='PC Receitas'!$O$8,E287='PC Receitas'!$O$9,E287='PC Receitas'!$O$10,E287='PC Receitas'!$O$11,E287='PC Receitas'!$O$12,E287='PC Receitas'!$O$13,E287='PC Receitas'!$O$14)),-I287,0))</f>
        <v>14737.7</v>
      </c>
      <c r="R287" s="153" t="e">
        <f t="shared" si="16"/>
        <v>#N/A</v>
      </c>
      <c r="S287" s="150" t="e">
        <f t="shared" si="17"/>
        <v>#N/A</v>
      </c>
      <c r="T287" s="150" t="e">
        <f t="shared" si="18"/>
        <v>#N/A</v>
      </c>
      <c r="U287" s="150" t="e">
        <f t="shared" si="19"/>
        <v>#N/A</v>
      </c>
      <c r="V287" s="154" t="e">
        <f>VLOOKUP(E287,'PC Receitas'!$O$4:$P$14,2,FALSE)</f>
        <v>#N/A</v>
      </c>
    </row>
    <row r="288" spans="3:22" ht="19.5" customHeight="1" thickTop="1" thickBot="1" x14ac:dyDescent="0.3">
      <c r="C288" s="58"/>
      <c r="D288" s="58" t="str">
        <f>IF(C288&lt;&gt;"",TEXT(C288,"00")&amp;"/07/"&amp;'Configurações Básicas'!$P$5,"")</f>
        <v/>
      </c>
      <c r="E288" s="58"/>
      <c r="F288" s="58"/>
      <c r="G288" s="58"/>
      <c r="H288" s="58"/>
      <c r="I288" s="59"/>
      <c r="J288" s="193"/>
      <c r="K288" s="60"/>
      <c r="L288" s="192"/>
      <c r="M288" s="56">
        <f>M287+IF(AND(K288="Pago",OR(E288='PC Receitas'!$O$4,E288='PC Receitas'!$O$5,E288='PC Receitas'!$O$6)),I288,IF(AND(K288="Pago",OR(E288='PC Receitas'!$O$7,E288='PC Receitas'!$O$8,E288='PC Receitas'!$O$9,E288='PC Receitas'!$O$10,E288='PC Receitas'!$O$11,E288='PC Receitas'!$O$12,E288='PC Receitas'!$O$13,E288='PC Receitas'!$O$14)),-I288,0))</f>
        <v>14737.7</v>
      </c>
      <c r="R288" s="153" t="e">
        <f t="shared" si="16"/>
        <v>#N/A</v>
      </c>
      <c r="S288" s="150" t="e">
        <f t="shared" si="17"/>
        <v>#N/A</v>
      </c>
      <c r="T288" s="150" t="e">
        <f t="shared" si="18"/>
        <v>#N/A</v>
      </c>
      <c r="U288" s="150" t="e">
        <f t="shared" si="19"/>
        <v>#N/A</v>
      </c>
      <c r="V288" s="154" t="e">
        <f>VLOOKUP(E288,'PC Receitas'!$O$4:$P$14,2,FALSE)</f>
        <v>#N/A</v>
      </c>
    </row>
    <row r="289" spans="3:22" ht="19.5" customHeight="1" thickTop="1" thickBot="1" x14ac:dyDescent="0.3">
      <c r="C289" s="58"/>
      <c r="D289" s="58" t="str">
        <f>IF(C289&lt;&gt;"",TEXT(C289,"00")&amp;"/07/"&amp;'Configurações Básicas'!$P$5,"")</f>
        <v/>
      </c>
      <c r="E289" s="58"/>
      <c r="F289" s="58"/>
      <c r="G289" s="58"/>
      <c r="H289" s="58"/>
      <c r="I289" s="59"/>
      <c r="J289" s="193"/>
      <c r="K289" s="60"/>
      <c r="L289" s="192"/>
      <c r="M289" s="56">
        <f>M288+IF(AND(K289="Pago",OR(E289='PC Receitas'!$O$4,E289='PC Receitas'!$O$5,E289='PC Receitas'!$O$6)),I289,IF(AND(K289="Pago",OR(E289='PC Receitas'!$O$7,E289='PC Receitas'!$O$8,E289='PC Receitas'!$O$9,E289='PC Receitas'!$O$10,E289='PC Receitas'!$O$11,E289='PC Receitas'!$O$12,E289='PC Receitas'!$O$13,E289='PC Receitas'!$O$14)),-I289,0))</f>
        <v>14737.7</v>
      </c>
      <c r="R289" s="153" t="e">
        <f t="shared" si="16"/>
        <v>#N/A</v>
      </c>
      <c r="S289" s="150" t="e">
        <f t="shared" si="17"/>
        <v>#N/A</v>
      </c>
      <c r="T289" s="150" t="e">
        <f t="shared" si="18"/>
        <v>#N/A</v>
      </c>
      <c r="U289" s="150" t="e">
        <f t="shared" si="19"/>
        <v>#N/A</v>
      </c>
      <c r="V289" s="154" t="e">
        <f>VLOOKUP(E289,'PC Receitas'!$O$4:$P$14,2,FALSE)</f>
        <v>#N/A</v>
      </c>
    </row>
    <row r="290" spans="3:22" ht="19.5" customHeight="1" thickTop="1" thickBot="1" x14ac:dyDescent="0.3">
      <c r="C290" s="58"/>
      <c r="D290" s="58" t="str">
        <f>IF(C290&lt;&gt;"",TEXT(C290,"00")&amp;"/07/"&amp;'Configurações Básicas'!$P$5,"")</f>
        <v/>
      </c>
      <c r="E290" s="58"/>
      <c r="F290" s="58"/>
      <c r="G290" s="58"/>
      <c r="H290" s="58"/>
      <c r="I290" s="59"/>
      <c r="J290" s="193"/>
      <c r="K290" s="60"/>
      <c r="L290" s="192"/>
      <c r="M290" s="56">
        <f>M289+IF(AND(K290="Pago",OR(E290='PC Receitas'!$O$4,E290='PC Receitas'!$O$5,E290='PC Receitas'!$O$6)),I290,IF(AND(K290="Pago",OR(E290='PC Receitas'!$O$7,E290='PC Receitas'!$O$8,E290='PC Receitas'!$O$9,E290='PC Receitas'!$O$10,E290='PC Receitas'!$O$11,E290='PC Receitas'!$O$12,E290='PC Receitas'!$O$13,E290='PC Receitas'!$O$14)),-I290,0))</f>
        <v>14737.7</v>
      </c>
      <c r="R290" s="153" t="e">
        <f t="shared" si="16"/>
        <v>#N/A</v>
      </c>
      <c r="S290" s="150" t="e">
        <f t="shared" si="17"/>
        <v>#N/A</v>
      </c>
      <c r="T290" s="150" t="e">
        <f t="shared" si="18"/>
        <v>#N/A</v>
      </c>
      <c r="U290" s="150" t="e">
        <f t="shared" si="19"/>
        <v>#N/A</v>
      </c>
      <c r="V290" s="154" t="e">
        <f>VLOOKUP(E290,'PC Receitas'!$O$4:$P$14,2,FALSE)</f>
        <v>#N/A</v>
      </c>
    </row>
    <row r="291" spans="3:22" ht="19.5" customHeight="1" thickTop="1" thickBot="1" x14ac:dyDescent="0.3">
      <c r="C291" s="58"/>
      <c r="D291" s="58" t="str">
        <f>IF(C291&lt;&gt;"",TEXT(C291,"00")&amp;"/07/"&amp;'Configurações Básicas'!$P$5,"")</f>
        <v/>
      </c>
      <c r="E291" s="58"/>
      <c r="F291" s="58"/>
      <c r="G291" s="58"/>
      <c r="H291" s="58"/>
      <c r="I291" s="59"/>
      <c r="J291" s="193"/>
      <c r="K291" s="60"/>
      <c r="L291" s="192"/>
      <c r="M291" s="56">
        <f>M290+IF(AND(K291="Pago",OR(E291='PC Receitas'!$O$4,E291='PC Receitas'!$O$5,E291='PC Receitas'!$O$6)),I291,IF(AND(K291="Pago",OR(E291='PC Receitas'!$O$7,E291='PC Receitas'!$O$8,E291='PC Receitas'!$O$9,E291='PC Receitas'!$O$10,E291='PC Receitas'!$O$11,E291='PC Receitas'!$O$12,E291='PC Receitas'!$O$13,E291='PC Receitas'!$O$14)),-I291,0))</f>
        <v>14737.7</v>
      </c>
      <c r="R291" s="153" t="e">
        <f t="shared" si="16"/>
        <v>#N/A</v>
      </c>
      <c r="S291" s="150" t="e">
        <f t="shared" si="17"/>
        <v>#N/A</v>
      </c>
      <c r="T291" s="150" t="e">
        <f t="shared" si="18"/>
        <v>#N/A</v>
      </c>
      <c r="U291" s="150" t="e">
        <f t="shared" si="19"/>
        <v>#N/A</v>
      </c>
      <c r="V291" s="154" t="e">
        <f>VLOOKUP(E291,'PC Receitas'!$O$4:$P$14,2,FALSE)</f>
        <v>#N/A</v>
      </c>
    </row>
    <row r="292" spans="3:22" ht="19.5" customHeight="1" thickTop="1" thickBot="1" x14ac:dyDescent="0.3">
      <c r="C292" s="58"/>
      <c r="D292" s="58" t="str">
        <f>IF(C292&lt;&gt;"",TEXT(C292,"00")&amp;"/07/"&amp;'Configurações Básicas'!$P$5,"")</f>
        <v/>
      </c>
      <c r="E292" s="58"/>
      <c r="F292" s="58"/>
      <c r="G292" s="58"/>
      <c r="H292" s="58"/>
      <c r="I292" s="59"/>
      <c r="J292" s="193"/>
      <c r="K292" s="60"/>
      <c r="L292" s="192"/>
      <c r="M292" s="56">
        <f>M291+IF(AND(K292="Pago",OR(E292='PC Receitas'!$O$4,E292='PC Receitas'!$O$5,E292='PC Receitas'!$O$6)),I292,IF(AND(K292="Pago",OR(E292='PC Receitas'!$O$7,E292='PC Receitas'!$O$8,E292='PC Receitas'!$O$9,E292='PC Receitas'!$O$10,E292='PC Receitas'!$O$11,E292='PC Receitas'!$O$12,E292='PC Receitas'!$O$13,E292='PC Receitas'!$O$14)),-I292,0))</f>
        <v>14737.7</v>
      </c>
      <c r="R292" s="153" t="e">
        <f t="shared" si="16"/>
        <v>#N/A</v>
      </c>
      <c r="S292" s="150" t="e">
        <f t="shared" si="17"/>
        <v>#N/A</v>
      </c>
      <c r="T292" s="150" t="e">
        <f t="shared" si="18"/>
        <v>#N/A</v>
      </c>
      <c r="U292" s="150" t="e">
        <f t="shared" si="19"/>
        <v>#N/A</v>
      </c>
      <c r="V292" s="154" t="e">
        <f>VLOOKUP(E292,'PC Receitas'!$O$4:$P$14,2,FALSE)</f>
        <v>#N/A</v>
      </c>
    </row>
    <row r="293" spans="3:22" ht="19.5" customHeight="1" thickTop="1" thickBot="1" x14ac:dyDescent="0.3">
      <c r="C293" s="58"/>
      <c r="D293" s="58" t="str">
        <f>IF(C293&lt;&gt;"",TEXT(C293,"00")&amp;"/07/"&amp;'Configurações Básicas'!$P$5,"")</f>
        <v/>
      </c>
      <c r="E293" s="58"/>
      <c r="F293" s="58"/>
      <c r="G293" s="58"/>
      <c r="H293" s="58"/>
      <c r="I293" s="59"/>
      <c r="J293" s="193"/>
      <c r="K293" s="60"/>
      <c r="L293" s="192"/>
      <c r="M293" s="56">
        <f>M292+IF(AND(K293="Pago",OR(E293='PC Receitas'!$O$4,E293='PC Receitas'!$O$5,E293='PC Receitas'!$O$6)),I293,IF(AND(K293="Pago",OR(E293='PC Receitas'!$O$7,E293='PC Receitas'!$O$8,E293='PC Receitas'!$O$9,E293='PC Receitas'!$O$10,E293='PC Receitas'!$O$11,E293='PC Receitas'!$O$12,E293='PC Receitas'!$O$13,E293='PC Receitas'!$O$14)),-I293,0))</f>
        <v>14737.7</v>
      </c>
      <c r="R293" s="153" t="e">
        <f t="shared" si="16"/>
        <v>#N/A</v>
      </c>
      <c r="S293" s="150" t="e">
        <f t="shared" si="17"/>
        <v>#N/A</v>
      </c>
      <c r="T293" s="150" t="e">
        <f t="shared" si="18"/>
        <v>#N/A</v>
      </c>
      <c r="U293" s="150" t="e">
        <f t="shared" si="19"/>
        <v>#N/A</v>
      </c>
      <c r="V293" s="154" t="e">
        <f>VLOOKUP(E293,'PC Receitas'!$O$4:$P$14,2,FALSE)</f>
        <v>#N/A</v>
      </c>
    </row>
    <row r="294" spans="3:22" ht="19.5" customHeight="1" thickTop="1" thickBot="1" x14ac:dyDescent="0.3">
      <c r="C294" s="58"/>
      <c r="D294" s="58" t="str">
        <f>IF(C294&lt;&gt;"",TEXT(C294,"00")&amp;"/07/"&amp;'Configurações Básicas'!$P$5,"")</f>
        <v/>
      </c>
      <c r="E294" s="58"/>
      <c r="F294" s="58"/>
      <c r="G294" s="58"/>
      <c r="H294" s="58"/>
      <c r="I294" s="59"/>
      <c r="J294" s="193"/>
      <c r="K294" s="60"/>
      <c r="L294" s="192"/>
      <c r="M294" s="56">
        <f>M293+IF(AND(K294="Pago",OR(E294='PC Receitas'!$O$4,E294='PC Receitas'!$O$5,E294='PC Receitas'!$O$6)),I294,IF(AND(K294="Pago",OR(E294='PC Receitas'!$O$7,E294='PC Receitas'!$O$8,E294='PC Receitas'!$O$9,E294='PC Receitas'!$O$10,E294='PC Receitas'!$O$11,E294='PC Receitas'!$O$12,E294='PC Receitas'!$O$13,E294='PC Receitas'!$O$14)),-I294,0))</f>
        <v>14737.7</v>
      </c>
      <c r="R294" s="153" t="e">
        <f t="shared" si="16"/>
        <v>#N/A</v>
      </c>
      <c r="S294" s="150" t="e">
        <f t="shared" si="17"/>
        <v>#N/A</v>
      </c>
      <c r="T294" s="150" t="e">
        <f t="shared" si="18"/>
        <v>#N/A</v>
      </c>
      <c r="U294" s="150" t="e">
        <f t="shared" si="19"/>
        <v>#N/A</v>
      </c>
      <c r="V294" s="154" t="e">
        <f>VLOOKUP(E294,'PC Receitas'!$O$4:$P$14,2,FALSE)</f>
        <v>#N/A</v>
      </c>
    </row>
    <row r="295" spans="3:22" ht="19.5" customHeight="1" thickTop="1" thickBot="1" x14ac:dyDescent="0.3">
      <c r="C295" s="58"/>
      <c r="D295" s="58" t="str">
        <f>IF(C295&lt;&gt;"",TEXT(C295,"00")&amp;"/07/"&amp;'Configurações Básicas'!$P$5,"")</f>
        <v/>
      </c>
      <c r="E295" s="58"/>
      <c r="F295" s="58"/>
      <c r="G295" s="58"/>
      <c r="H295" s="58"/>
      <c r="I295" s="59"/>
      <c r="J295" s="193"/>
      <c r="K295" s="60"/>
      <c r="L295" s="192"/>
      <c r="M295" s="56">
        <f>M294+IF(AND(K295="Pago",OR(E295='PC Receitas'!$O$4,E295='PC Receitas'!$O$5,E295='PC Receitas'!$O$6)),I295,IF(AND(K295="Pago",OR(E295='PC Receitas'!$O$7,E295='PC Receitas'!$O$8,E295='PC Receitas'!$O$9,E295='PC Receitas'!$O$10,E295='PC Receitas'!$O$11,E295='PC Receitas'!$O$12,E295='PC Receitas'!$O$13,E295='PC Receitas'!$O$14)),-I295,0))</f>
        <v>14737.7</v>
      </c>
      <c r="R295" s="153" t="e">
        <f t="shared" si="16"/>
        <v>#N/A</v>
      </c>
      <c r="S295" s="150" t="e">
        <f t="shared" si="17"/>
        <v>#N/A</v>
      </c>
      <c r="T295" s="150" t="e">
        <f t="shared" si="18"/>
        <v>#N/A</v>
      </c>
      <c r="U295" s="150" t="e">
        <f t="shared" si="19"/>
        <v>#N/A</v>
      </c>
      <c r="V295" s="154" t="e">
        <f>VLOOKUP(E295,'PC Receitas'!$O$4:$P$14,2,FALSE)</f>
        <v>#N/A</v>
      </c>
    </row>
    <row r="296" spans="3:22" ht="19.5" customHeight="1" thickTop="1" thickBot="1" x14ac:dyDescent="0.3">
      <c r="C296" s="58"/>
      <c r="D296" s="58" t="str">
        <f>IF(C296&lt;&gt;"",TEXT(C296,"00")&amp;"/07/"&amp;'Configurações Básicas'!$P$5,"")</f>
        <v/>
      </c>
      <c r="E296" s="58"/>
      <c r="F296" s="58"/>
      <c r="G296" s="58"/>
      <c r="H296" s="58"/>
      <c r="I296" s="59"/>
      <c r="J296" s="193"/>
      <c r="K296" s="60"/>
      <c r="L296" s="192"/>
      <c r="M296" s="56">
        <f>M295+IF(AND(K296="Pago",OR(E296='PC Receitas'!$O$4,E296='PC Receitas'!$O$5,E296='PC Receitas'!$O$6)),I296,IF(AND(K296="Pago",OR(E296='PC Receitas'!$O$7,E296='PC Receitas'!$O$8,E296='PC Receitas'!$O$9,E296='PC Receitas'!$O$10,E296='PC Receitas'!$O$11,E296='PC Receitas'!$O$12,E296='PC Receitas'!$O$13,E296='PC Receitas'!$O$14)),-I296,0))</f>
        <v>14737.7</v>
      </c>
      <c r="R296" s="153" t="e">
        <f t="shared" si="16"/>
        <v>#N/A</v>
      </c>
      <c r="S296" s="150" t="e">
        <f t="shared" si="17"/>
        <v>#N/A</v>
      </c>
      <c r="T296" s="150" t="e">
        <f t="shared" si="18"/>
        <v>#N/A</v>
      </c>
      <c r="U296" s="150" t="e">
        <f t="shared" si="19"/>
        <v>#N/A</v>
      </c>
      <c r="V296" s="154" t="e">
        <f>VLOOKUP(E296,'PC Receitas'!$O$4:$P$14,2,FALSE)</f>
        <v>#N/A</v>
      </c>
    </row>
    <row r="297" spans="3:22" ht="19.5" customHeight="1" thickTop="1" thickBot="1" x14ac:dyDescent="0.3">
      <c r="C297" s="58"/>
      <c r="D297" s="58" t="str">
        <f>IF(C297&lt;&gt;"",TEXT(C297,"00")&amp;"/07/"&amp;'Configurações Básicas'!$P$5,"")</f>
        <v/>
      </c>
      <c r="E297" s="58"/>
      <c r="F297" s="58"/>
      <c r="G297" s="58"/>
      <c r="H297" s="58"/>
      <c r="I297" s="59"/>
      <c r="J297" s="193"/>
      <c r="K297" s="60"/>
      <c r="L297" s="192"/>
      <c r="M297" s="56">
        <f>M296+IF(AND(K297="Pago",OR(E297='PC Receitas'!$O$4,E297='PC Receitas'!$O$5,E297='PC Receitas'!$O$6)),I297,IF(AND(K297="Pago",OR(E297='PC Receitas'!$O$7,E297='PC Receitas'!$O$8,E297='PC Receitas'!$O$9,E297='PC Receitas'!$O$10,E297='PC Receitas'!$O$11,E297='PC Receitas'!$O$12,E297='PC Receitas'!$O$13,E297='PC Receitas'!$O$14)),-I297,0))</f>
        <v>14737.7</v>
      </c>
      <c r="R297" s="153" t="e">
        <f t="shared" si="16"/>
        <v>#N/A</v>
      </c>
      <c r="S297" s="150" t="e">
        <f t="shared" si="17"/>
        <v>#N/A</v>
      </c>
      <c r="T297" s="150" t="e">
        <f t="shared" si="18"/>
        <v>#N/A</v>
      </c>
      <c r="U297" s="150" t="e">
        <f t="shared" si="19"/>
        <v>#N/A</v>
      </c>
      <c r="V297" s="154" t="e">
        <f>VLOOKUP(E297,'PC Receitas'!$O$4:$P$14,2,FALSE)</f>
        <v>#N/A</v>
      </c>
    </row>
    <row r="298" spans="3:22" ht="19.5" customHeight="1" thickTop="1" thickBot="1" x14ac:dyDescent="0.3">
      <c r="C298" s="58"/>
      <c r="D298" s="58" t="str">
        <f>IF(C298&lt;&gt;"",TEXT(C298,"00")&amp;"/07/"&amp;'Configurações Básicas'!$P$5,"")</f>
        <v/>
      </c>
      <c r="E298" s="58"/>
      <c r="F298" s="58"/>
      <c r="G298" s="58"/>
      <c r="H298" s="58"/>
      <c r="I298" s="59"/>
      <c r="J298" s="193"/>
      <c r="K298" s="60"/>
      <c r="L298" s="192"/>
      <c r="M298" s="56">
        <f>M297+IF(AND(K298="Pago",OR(E298='PC Receitas'!$O$4,E298='PC Receitas'!$O$5,E298='PC Receitas'!$O$6)),I298,IF(AND(K298="Pago",OR(E298='PC Receitas'!$O$7,E298='PC Receitas'!$O$8,E298='PC Receitas'!$O$9,E298='PC Receitas'!$O$10,E298='PC Receitas'!$O$11,E298='PC Receitas'!$O$12,E298='PC Receitas'!$O$13,E298='PC Receitas'!$O$14)),-I298,0))</f>
        <v>14737.7</v>
      </c>
      <c r="R298" s="153" t="e">
        <f t="shared" si="16"/>
        <v>#N/A</v>
      </c>
      <c r="S298" s="150" t="e">
        <f t="shared" si="17"/>
        <v>#N/A</v>
      </c>
      <c r="T298" s="150" t="e">
        <f t="shared" si="18"/>
        <v>#N/A</v>
      </c>
      <c r="U298" s="150" t="e">
        <f t="shared" si="19"/>
        <v>#N/A</v>
      </c>
      <c r="V298" s="154" t="e">
        <f>VLOOKUP(E298,'PC Receitas'!$O$4:$P$14,2,FALSE)</f>
        <v>#N/A</v>
      </c>
    </row>
    <row r="299" spans="3:22" ht="19.5" customHeight="1" thickTop="1" thickBot="1" x14ac:dyDescent="0.3">
      <c r="C299" s="58"/>
      <c r="D299" s="58" t="str">
        <f>IF(C299&lt;&gt;"",TEXT(C299,"00")&amp;"/07/"&amp;'Configurações Básicas'!$P$5,"")</f>
        <v/>
      </c>
      <c r="E299" s="58"/>
      <c r="F299" s="58"/>
      <c r="G299" s="58"/>
      <c r="H299" s="58"/>
      <c r="I299" s="59"/>
      <c r="J299" s="193"/>
      <c r="K299" s="60"/>
      <c r="L299" s="192"/>
      <c r="M299" s="56">
        <f>M298+IF(AND(K299="Pago",OR(E299='PC Receitas'!$O$4,E299='PC Receitas'!$O$5,E299='PC Receitas'!$O$6)),I299,IF(AND(K299="Pago",OR(E299='PC Receitas'!$O$7,E299='PC Receitas'!$O$8,E299='PC Receitas'!$O$9,E299='PC Receitas'!$O$10,E299='PC Receitas'!$O$11,E299='PC Receitas'!$O$12,E299='PC Receitas'!$O$13,E299='PC Receitas'!$O$14)),-I299,0))</f>
        <v>14737.7</v>
      </c>
      <c r="R299" s="153" t="e">
        <f t="shared" si="16"/>
        <v>#N/A</v>
      </c>
      <c r="S299" s="150" t="e">
        <f t="shared" si="17"/>
        <v>#N/A</v>
      </c>
      <c r="T299" s="150" t="e">
        <f t="shared" si="18"/>
        <v>#N/A</v>
      </c>
      <c r="U299" s="150" t="e">
        <f t="shared" si="19"/>
        <v>#N/A</v>
      </c>
      <c r="V299" s="154" t="e">
        <f>VLOOKUP(E299,'PC Receitas'!$O$4:$P$14,2,FALSE)</f>
        <v>#N/A</v>
      </c>
    </row>
    <row r="300" spans="3:22" ht="19.5" customHeight="1" thickTop="1" thickBot="1" x14ac:dyDescent="0.3">
      <c r="C300" s="58"/>
      <c r="D300" s="58" t="str">
        <f>IF(C300&lt;&gt;"",TEXT(C300,"00")&amp;"/07/"&amp;'Configurações Básicas'!$P$5,"")</f>
        <v/>
      </c>
      <c r="E300" s="58"/>
      <c r="F300" s="58"/>
      <c r="G300" s="58"/>
      <c r="H300" s="58"/>
      <c r="I300" s="59"/>
      <c r="J300" s="193"/>
      <c r="K300" s="60"/>
      <c r="L300" s="192"/>
      <c r="M300" s="56">
        <f>M299+IF(AND(K300="Pago",OR(E300='PC Receitas'!$O$4,E300='PC Receitas'!$O$5,E300='PC Receitas'!$O$6)),I300,IF(AND(K300="Pago",OR(E300='PC Receitas'!$O$7,E300='PC Receitas'!$O$8,E300='PC Receitas'!$O$9,E300='PC Receitas'!$O$10,E300='PC Receitas'!$O$11,E300='PC Receitas'!$O$12,E300='PC Receitas'!$O$13,E300='PC Receitas'!$O$14)),-I300,0))</f>
        <v>14737.7</v>
      </c>
      <c r="R300" s="153" t="e">
        <f t="shared" si="16"/>
        <v>#N/A</v>
      </c>
      <c r="S300" s="150" t="e">
        <f t="shared" si="17"/>
        <v>#N/A</v>
      </c>
      <c r="T300" s="150" t="e">
        <f t="shared" si="18"/>
        <v>#N/A</v>
      </c>
      <c r="U300" s="150" t="e">
        <f t="shared" si="19"/>
        <v>#N/A</v>
      </c>
      <c r="V300" s="154" t="e">
        <f>VLOOKUP(E300,'PC Receitas'!$O$4:$P$14,2,FALSE)</f>
        <v>#N/A</v>
      </c>
    </row>
    <row r="301" spans="3:22" ht="19.5" customHeight="1" thickTop="1" thickBot="1" x14ac:dyDescent="0.3">
      <c r="C301" s="58"/>
      <c r="D301" s="58" t="str">
        <f>IF(C301&lt;&gt;"",TEXT(C301,"00")&amp;"/07/"&amp;'Configurações Básicas'!$P$5,"")</f>
        <v/>
      </c>
      <c r="E301" s="58"/>
      <c r="F301" s="58"/>
      <c r="G301" s="58"/>
      <c r="H301" s="58"/>
      <c r="I301" s="59"/>
      <c r="J301" s="193"/>
      <c r="K301" s="60"/>
      <c r="L301" s="192"/>
      <c r="M301" s="56">
        <f>M300+IF(AND(K301="Pago",OR(E301='PC Receitas'!$O$4,E301='PC Receitas'!$O$5,E301='PC Receitas'!$O$6)),I301,IF(AND(K301="Pago",OR(E301='PC Receitas'!$O$7,E301='PC Receitas'!$O$8,E301='PC Receitas'!$O$9,E301='PC Receitas'!$O$10,E301='PC Receitas'!$O$11,E301='PC Receitas'!$O$12,E301='PC Receitas'!$O$13,E301='PC Receitas'!$O$14)),-I301,0))</f>
        <v>14737.7</v>
      </c>
      <c r="R301" s="153" t="e">
        <f t="shared" si="16"/>
        <v>#N/A</v>
      </c>
      <c r="S301" s="150" t="e">
        <f t="shared" si="17"/>
        <v>#N/A</v>
      </c>
      <c r="T301" s="150" t="e">
        <f t="shared" si="18"/>
        <v>#N/A</v>
      </c>
      <c r="U301" s="150" t="e">
        <f t="shared" si="19"/>
        <v>#N/A</v>
      </c>
      <c r="V301" s="154" t="e">
        <f>VLOOKUP(E301,'PC Receitas'!$O$4:$P$14,2,FALSE)</f>
        <v>#N/A</v>
      </c>
    </row>
    <row r="302" spans="3:22" ht="19.5" customHeight="1" thickTop="1" thickBot="1" x14ac:dyDescent="0.3">
      <c r="C302" s="58"/>
      <c r="D302" s="58" t="str">
        <f>IF(C302&lt;&gt;"",TEXT(C302,"00")&amp;"/07/"&amp;'Configurações Básicas'!$P$5,"")</f>
        <v/>
      </c>
      <c r="E302" s="58"/>
      <c r="F302" s="58"/>
      <c r="G302" s="58"/>
      <c r="H302" s="58"/>
      <c r="I302" s="59"/>
      <c r="J302" s="193"/>
      <c r="K302" s="60"/>
      <c r="L302" s="192"/>
      <c r="M302" s="56">
        <f>M301+IF(AND(K302="Pago",OR(E302='PC Receitas'!$O$4,E302='PC Receitas'!$O$5,E302='PC Receitas'!$O$6)),I302,IF(AND(K302="Pago",OR(E302='PC Receitas'!$O$7,E302='PC Receitas'!$O$8,E302='PC Receitas'!$O$9,E302='PC Receitas'!$O$10,E302='PC Receitas'!$O$11,E302='PC Receitas'!$O$12,E302='PC Receitas'!$O$13,E302='PC Receitas'!$O$14)),-I302,0))</f>
        <v>14737.7</v>
      </c>
      <c r="R302" s="153" t="e">
        <f t="shared" si="16"/>
        <v>#N/A</v>
      </c>
      <c r="S302" s="150" t="e">
        <f t="shared" si="17"/>
        <v>#N/A</v>
      </c>
      <c r="T302" s="150" t="e">
        <f t="shared" si="18"/>
        <v>#N/A</v>
      </c>
      <c r="U302" s="150" t="e">
        <f t="shared" si="19"/>
        <v>#N/A</v>
      </c>
      <c r="V302" s="154" t="e">
        <f>VLOOKUP(E302,'PC Receitas'!$O$4:$P$14,2,FALSE)</f>
        <v>#N/A</v>
      </c>
    </row>
    <row r="303" spans="3:22" ht="19.5" customHeight="1" thickTop="1" thickBot="1" x14ac:dyDescent="0.3">
      <c r="C303" s="58"/>
      <c r="D303" s="58" t="str">
        <f>IF(C303&lt;&gt;"",TEXT(C303,"00")&amp;"/07/"&amp;'Configurações Básicas'!$P$5,"")</f>
        <v/>
      </c>
      <c r="E303" s="58"/>
      <c r="F303" s="58"/>
      <c r="G303" s="58"/>
      <c r="H303" s="58"/>
      <c r="I303" s="59"/>
      <c r="J303" s="193"/>
      <c r="K303" s="60"/>
      <c r="L303" s="192"/>
      <c r="M303" s="56">
        <f>M302+IF(AND(K303="Pago",OR(E303='PC Receitas'!$O$4,E303='PC Receitas'!$O$5,E303='PC Receitas'!$O$6)),I303,IF(AND(K303="Pago",OR(E303='PC Receitas'!$O$7,E303='PC Receitas'!$O$8,E303='PC Receitas'!$O$9,E303='PC Receitas'!$O$10,E303='PC Receitas'!$O$11,E303='PC Receitas'!$O$12,E303='PC Receitas'!$O$13,E303='PC Receitas'!$O$14)),-I303,0))</f>
        <v>14737.7</v>
      </c>
      <c r="R303" s="153" t="e">
        <f t="shared" si="16"/>
        <v>#N/A</v>
      </c>
      <c r="S303" s="150" t="e">
        <f t="shared" si="17"/>
        <v>#N/A</v>
      </c>
      <c r="T303" s="150" t="e">
        <f t="shared" si="18"/>
        <v>#N/A</v>
      </c>
      <c r="U303" s="150" t="e">
        <f t="shared" si="19"/>
        <v>#N/A</v>
      </c>
      <c r="V303" s="154" t="e">
        <f>VLOOKUP(E303,'PC Receitas'!$O$4:$P$14,2,FALSE)</f>
        <v>#N/A</v>
      </c>
    </row>
    <row r="304" spans="3:22" ht="19.5" customHeight="1" thickTop="1" thickBot="1" x14ac:dyDescent="0.3">
      <c r="C304" s="58"/>
      <c r="D304" s="58" t="str">
        <f>IF(C304&lt;&gt;"",TEXT(C304,"00")&amp;"/07/"&amp;'Configurações Básicas'!$P$5,"")</f>
        <v/>
      </c>
      <c r="E304" s="58"/>
      <c r="F304" s="58"/>
      <c r="G304" s="58"/>
      <c r="H304" s="58"/>
      <c r="I304" s="59"/>
      <c r="J304" s="193"/>
      <c r="K304" s="60"/>
      <c r="L304" s="192"/>
      <c r="M304" s="56">
        <f>M303+IF(AND(K304="Pago",OR(E304='PC Receitas'!$O$4,E304='PC Receitas'!$O$5,E304='PC Receitas'!$O$6)),I304,IF(AND(K304="Pago",OR(E304='PC Receitas'!$O$7,E304='PC Receitas'!$O$8,E304='PC Receitas'!$O$9,E304='PC Receitas'!$O$10,E304='PC Receitas'!$O$11,E304='PC Receitas'!$O$12,E304='PC Receitas'!$O$13,E304='PC Receitas'!$O$14)),-I304,0))</f>
        <v>14737.7</v>
      </c>
      <c r="R304" s="153" t="e">
        <f t="shared" si="16"/>
        <v>#N/A</v>
      </c>
      <c r="S304" s="150" t="e">
        <f t="shared" si="17"/>
        <v>#N/A</v>
      </c>
      <c r="T304" s="150" t="e">
        <f t="shared" si="18"/>
        <v>#N/A</v>
      </c>
      <c r="U304" s="150" t="e">
        <f t="shared" si="19"/>
        <v>#N/A</v>
      </c>
      <c r="V304" s="154" t="e">
        <f>VLOOKUP(E304,'PC Receitas'!$O$4:$P$14,2,FALSE)</f>
        <v>#N/A</v>
      </c>
    </row>
    <row r="305" spans="3:22" ht="19.5" customHeight="1" thickTop="1" thickBot="1" x14ac:dyDescent="0.3">
      <c r="C305" s="58"/>
      <c r="D305" s="58" t="str">
        <f>IF(C305&lt;&gt;"",TEXT(C305,"00")&amp;"/07/"&amp;'Configurações Básicas'!$P$5,"")</f>
        <v/>
      </c>
      <c r="E305" s="58"/>
      <c r="F305" s="58"/>
      <c r="G305" s="58"/>
      <c r="H305" s="58"/>
      <c r="I305" s="59"/>
      <c r="J305" s="193"/>
      <c r="K305" s="60"/>
      <c r="L305" s="192"/>
      <c r="M305" s="56">
        <f>M304+IF(AND(K305="Pago",OR(E305='PC Receitas'!$O$4,E305='PC Receitas'!$O$5,E305='PC Receitas'!$O$6)),I305,IF(AND(K305="Pago",OR(E305='PC Receitas'!$O$7,E305='PC Receitas'!$O$8,E305='PC Receitas'!$O$9,E305='PC Receitas'!$O$10,E305='PC Receitas'!$O$11,E305='PC Receitas'!$O$12,E305='PC Receitas'!$O$13,E305='PC Receitas'!$O$14)),-I305,0))</f>
        <v>14737.7</v>
      </c>
      <c r="R305" s="153" t="e">
        <f t="shared" si="16"/>
        <v>#N/A</v>
      </c>
      <c r="S305" s="150" t="e">
        <f t="shared" si="17"/>
        <v>#N/A</v>
      </c>
      <c r="T305" s="150" t="e">
        <f t="shared" si="18"/>
        <v>#N/A</v>
      </c>
      <c r="U305" s="150" t="e">
        <f t="shared" si="19"/>
        <v>#N/A</v>
      </c>
      <c r="V305" s="154" t="e">
        <f>VLOOKUP(E305,'PC Receitas'!$O$4:$P$14,2,FALSE)</f>
        <v>#N/A</v>
      </c>
    </row>
    <row r="306" spans="3:22" ht="19.5" customHeight="1" thickTop="1" thickBot="1" x14ac:dyDescent="0.3">
      <c r="C306" s="58"/>
      <c r="D306" s="58" t="str">
        <f>IF(C306&lt;&gt;"",TEXT(C306,"00")&amp;"/07/"&amp;'Configurações Básicas'!$P$5,"")</f>
        <v/>
      </c>
      <c r="E306" s="58"/>
      <c r="F306" s="58"/>
      <c r="G306" s="58"/>
      <c r="H306" s="58"/>
      <c r="I306" s="59"/>
      <c r="J306" s="193"/>
      <c r="K306" s="60"/>
      <c r="L306" s="192"/>
      <c r="M306" s="56">
        <f>M305+IF(AND(K306="Pago",OR(E306='PC Receitas'!$O$4,E306='PC Receitas'!$O$5,E306='PC Receitas'!$O$6)),I306,IF(AND(K306="Pago",OR(E306='PC Receitas'!$O$7,E306='PC Receitas'!$O$8,E306='PC Receitas'!$O$9,E306='PC Receitas'!$O$10,E306='PC Receitas'!$O$11,E306='PC Receitas'!$O$12,E306='PC Receitas'!$O$13,E306='PC Receitas'!$O$14)),-I306,0))</f>
        <v>14737.7</v>
      </c>
      <c r="R306" s="153" t="e">
        <f t="shared" si="16"/>
        <v>#N/A</v>
      </c>
      <c r="S306" s="150" t="e">
        <f t="shared" si="17"/>
        <v>#N/A</v>
      </c>
      <c r="T306" s="150" t="e">
        <f t="shared" si="18"/>
        <v>#N/A</v>
      </c>
      <c r="U306" s="150" t="e">
        <f t="shared" si="19"/>
        <v>#N/A</v>
      </c>
      <c r="V306" s="154" t="e">
        <f>VLOOKUP(E306,'PC Receitas'!$O$4:$P$14,2,FALSE)</f>
        <v>#N/A</v>
      </c>
    </row>
    <row r="307" spans="3:22" ht="19.5" customHeight="1" thickTop="1" thickBot="1" x14ac:dyDescent="0.3">
      <c r="C307" s="58"/>
      <c r="D307" s="58" t="str">
        <f>IF(C307&lt;&gt;"",TEXT(C307,"00")&amp;"/07/"&amp;'Configurações Básicas'!$P$5,"")</f>
        <v/>
      </c>
      <c r="E307" s="58"/>
      <c r="F307" s="58"/>
      <c r="G307" s="58"/>
      <c r="H307" s="58"/>
      <c r="I307" s="59"/>
      <c r="J307" s="193"/>
      <c r="K307" s="60"/>
      <c r="L307" s="192"/>
      <c r="M307" s="56">
        <f>M306+IF(AND(K307="Pago",OR(E307='PC Receitas'!$O$4,E307='PC Receitas'!$O$5,E307='PC Receitas'!$O$6)),I307,IF(AND(K307="Pago",OR(E307='PC Receitas'!$O$7,E307='PC Receitas'!$O$8,E307='PC Receitas'!$O$9,E307='PC Receitas'!$O$10,E307='PC Receitas'!$O$11,E307='PC Receitas'!$O$12,E307='PC Receitas'!$O$13,E307='PC Receitas'!$O$14)),-I307,0))</f>
        <v>14737.7</v>
      </c>
      <c r="R307" s="153" t="e">
        <f t="shared" si="16"/>
        <v>#N/A</v>
      </c>
      <c r="S307" s="150" t="e">
        <f t="shared" si="17"/>
        <v>#N/A</v>
      </c>
      <c r="T307" s="150" t="e">
        <f t="shared" si="18"/>
        <v>#N/A</v>
      </c>
      <c r="U307" s="150" t="e">
        <f t="shared" si="19"/>
        <v>#N/A</v>
      </c>
      <c r="V307" s="154" t="e">
        <f>VLOOKUP(E307,'PC Receitas'!$O$4:$P$14,2,FALSE)</f>
        <v>#N/A</v>
      </c>
    </row>
    <row r="308" spans="3:22" ht="19.5" customHeight="1" thickTop="1" thickBot="1" x14ac:dyDescent="0.3">
      <c r="C308" s="58"/>
      <c r="D308" s="58" t="str">
        <f>IF(C308&lt;&gt;"",TEXT(C308,"00")&amp;"/07/"&amp;'Configurações Básicas'!$P$5,"")</f>
        <v/>
      </c>
      <c r="E308" s="58"/>
      <c r="F308" s="58"/>
      <c r="G308" s="58"/>
      <c r="H308" s="58"/>
      <c r="I308" s="59"/>
      <c r="J308" s="193"/>
      <c r="K308" s="60"/>
      <c r="L308" s="192"/>
      <c r="M308" s="56">
        <f>M307+IF(AND(K308="Pago",OR(E308='PC Receitas'!$O$4,E308='PC Receitas'!$O$5,E308='PC Receitas'!$O$6)),I308,IF(AND(K308="Pago",OR(E308='PC Receitas'!$O$7,E308='PC Receitas'!$O$8,E308='PC Receitas'!$O$9,E308='PC Receitas'!$O$10,E308='PC Receitas'!$O$11,E308='PC Receitas'!$O$12,E308='PC Receitas'!$O$13,E308='PC Receitas'!$O$14)),-I308,0))</f>
        <v>14737.7</v>
      </c>
      <c r="R308" s="153" t="e">
        <f t="shared" si="16"/>
        <v>#N/A</v>
      </c>
      <c r="S308" s="150" t="e">
        <f t="shared" si="17"/>
        <v>#N/A</v>
      </c>
      <c r="T308" s="150" t="e">
        <f t="shared" si="18"/>
        <v>#N/A</v>
      </c>
      <c r="U308" s="150" t="e">
        <f t="shared" si="19"/>
        <v>#N/A</v>
      </c>
      <c r="V308" s="154" t="e">
        <f>VLOOKUP(E308,'PC Receitas'!$O$4:$P$14,2,FALSE)</f>
        <v>#N/A</v>
      </c>
    </row>
    <row r="309" spans="3:22" ht="19.5" customHeight="1" thickTop="1" thickBot="1" x14ac:dyDescent="0.3">
      <c r="C309" s="58"/>
      <c r="D309" s="58" t="str">
        <f>IF(C309&lt;&gt;"",TEXT(C309,"00")&amp;"/07/"&amp;'Configurações Básicas'!$P$5,"")</f>
        <v/>
      </c>
      <c r="E309" s="58"/>
      <c r="F309" s="58"/>
      <c r="G309" s="58"/>
      <c r="H309" s="58"/>
      <c r="I309" s="59"/>
      <c r="J309" s="193"/>
      <c r="K309" s="60"/>
      <c r="L309" s="192"/>
      <c r="M309" s="56">
        <f>M308+IF(AND(K309="Pago",OR(E309='PC Receitas'!$O$4,E309='PC Receitas'!$O$5,E309='PC Receitas'!$O$6)),I309,IF(AND(K309="Pago",OR(E309='PC Receitas'!$O$7,E309='PC Receitas'!$O$8,E309='PC Receitas'!$O$9,E309='PC Receitas'!$O$10,E309='PC Receitas'!$O$11,E309='PC Receitas'!$O$12,E309='PC Receitas'!$O$13,E309='PC Receitas'!$O$14)),-I309,0))</f>
        <v>14737.7</v>
      </c>
      <c r="R309" s="153" t="e">
        <f t="shared" si="16"/>
        <v>#N/A</v>
      </c>
      <c r="S309" s="150" t="e">
        <f t="shared" si="17"/>
        <v>#N/A</v>
      </c>
      <c r="T309" s="150" t="e">
        <f t="shared" si="18"/>
        <v>#N/A</v>
      </c>
      <c r="U309" s="150" t="e">
        <f t="shared" si="19"/>
        <v>#N/A</v>
      </c>
      <c r="V309" s="154" t="e">
        <f>VLOOKUP(E309,'PC Receitas'!$O$4:$P$14,2,FALSE)</f>
        <v>#N/A</v>
      </c>
    </row>
    <row r="310" spans="3:22" ht="19.5" customHeight="1" thickTop="1" thickBot="1" x14ac:dyDescent="0.3">
      <c r="C310" s="58"/>
      <c r="D310" s="58" t="str">
        <f>IF(C310&lt;&gt;"",TEXT(C310,"00")&amp;"/07/"&amp;'Configurações Básicas'!$P$5,"")</f>
        <v/>
      </c>
      <c r="E310" s="58"/>
      <c r="F310" s="58"/>
      <c r="G310" s="58"/>
      <c r="H310" s="58"/>
      <c r="I310" s="59"/>
      <c r="J310" s="193"/>
      <c r="K310" s="60"/>
      <c r="L310" s="192"/>
      <c r="M310" s="56">
        <f>M309+IF(AND(K310="Pago",OR(E310='PC Receitas'!$O$4,E310='PC Receitas'!$O$5,E310='PC Receitas'!$O$6)),I310,IF(AND(K310="Pago",OR(E310='PC Receitas'!$O$7,E310='PC Receitas'!$O$8,E310='PC Receitas'!$O$9,E310='PC Receitas'!$O$10,E310='PC Receitas'!$O$11,E310='PC Receitas'!$O$12,E310='PC Receitas'!$O$13,E310='PC Receitas'!$O$14)),-I310,0))</f>
        <v>14737.7</v>
      </c>
      <c r="R310" s="153" t="e">
        <f t="shared" si="16"/>
        <v>#N/A</v>
      </c>
      <c r="S310" s="150" t="e">
        <f t="shared" si="17"/>
        <v>#N/A</v>
      </c>
      <c r="T310" s="150" t="e">
        <f t="shared" si="18"/>
        <v>#N/A</v>
      </c>
      <c r="U310" s="150" t="e">
        <f t="shared" si="19"/>
        <v>#N/A</v>
      </c>
      <c r="V310" s="154" t="e">
        <f>VLOOKUP(E310,'PC Receitas'!$O$4:$P$14,2,FALSE)</f>
        <v>#N/A</v>
      </c>
    </row>
    <row r="311" spans="3:22" ht="19.5" customHeight="1" thickTop="1" thickBot="1" x14ac:dyDescent="0.3">
      <c r="C311" s="58"/>
      <c r="D311" s="58" t="str">
        <f>IF(C311&lt;&gt;"",TEXT(C311,"00")&amp;"/07/"&amp;'Configurações Básicas'!$P$5,"")</f>
        <v/>
      </c>
      <c r="E311" s="58"/>
      <c r="F311" s="58"/>
      <c r="G311" s="58"/>
      <c r="H311" s="58"/>
      <c r="I311" s="59"/>
      <c r="J311" s="193"/>
      <c r="K311" s="60"/>
      <c r="L311" s="192"/>
      <c r="M311" s="56">
        <f>M310+IF(AND(K311="Pago",OR(E311='PC Receitas'!$O$4,E311='PC Receitas'!$O$5,E311='PC Receitas'!$O$6)),I311,IF(AND(K311="Pago",OR(E311='PC Receitas'!$O$7,E311='PC Receitas'!$O$8,E311='PC Receitas'!$O$9,E311='PC Receitas'!$O$10,E311='PC Receitas'!$O$11,E311='PC Receitas'!$O$12,E311='PC Receitas'!$O$13,E311='PC Receitas'!$O$14)),-I311,0))</f>
        <v>14737.7</v>
      </c>
      <c r="R311" s="153" t="e">
        <f t="shared" si="16"/>
        <v>#N/A</v>
      </c>
      <c r="S311" s="150" t="e">
        <f t="shared" si="17"/>
        <v>#N/A</v>
      </c>
      <c r="T311" s="150" t="e">
        <f t="shared" si="18"/>
        <v>#N/A</v>
      </c>
      <c r="U311" s="150" t="e">
        <f t="shared" si="19"/>
        <v>#N/A</v>
      </c>
      <c r="V311" s="154" t="e">
        <f>VLOOKUP(E311,'PC Receitas'!$O$4:$P$14,2,FALSE)</f>
        <v>#N/A</v>
      </c>
    </row>
    <row r="312" spans="3:22" ht="19.5" customHeight="1" thickTop="1" thickBot="1" x14ac:dyDescent="0.3">
      <c r="C312" s="58"/>
      <c r="D312" s="58" t="str">
        <f>IF(C312&lt;&gt;"",TEXT(C312,"00")&amp;"/07/"&amp;'Configurações Básicas'!$P$5,"")</f>
        <v/>
      </c>
      <c r="E312" s="58"/>
      <c r="F312" s="58"/>
      <c r="G312" s="58"/>
      <c r="H312" s="58"/>
      <c r="I312" s="59"/>
      <c r="J312" s="193"/>
      <c r="K312" s="60"/>
      <c r="L312" s="192"/>
      <c r="M312" s="56">
        <f>M311+IF(AND(K312="Pago",OR(E312='PC Receitas'!$O$4,E312='PC Receitas'!$O$5,E312='PC Receitas'!$O$6)),I312,IF(AND(K312="Pago",OR(E312='PC Receitas'!$O$7,E312='PC Receitas'!$O$8,E312='PC Receitas'!$O$9,E312='PC Receitas'!$O$10,E312='PC Receitas'!$O$11,E312='PC Receitas'!$O$12,E312='PC Receitas'!$O$13,E312='PC Receitas'!$O$14)),-I312,0))</f>
        <v>14737.7</v>
      </c>
      <c r="R312" s="153" t="e">
        <f t="shared" si="16"/>
        <v>#N/A</v>
      </c>
      <c r="S312" s="150" t="e">
        <f t="shared" si="17"/>
        <v>#N/A</v>
      </c>
      <c r="T312" s="150" t="e">
        <f t="shared" si="18"/>
        <v>#N/A</v>
      </c>
      <c r="U312" s="150" t="e">
        <f t="shared" si="19"/>
        <v>#N/A</v>
      </c>
      <c r="V312" s="154" t="e">
        <f>VLOOKUP(E312,'PC Receitas'!$O$4:$P$14,2,FALSE)</f>
        <v>#N/A</v>
      </c>
    </row>
    <row r="313" spans="3:22" ht="19.5" customHeight="1" thickTop="1" thickBot="1" x14ac:dyDescent="0.3">
      <c r="C313" s="58"/>
      <c r="D313" s="58" t="str">
        <f>IF(C313&lt;&gt;"",TEXT(C313,"00")&amp;"/07/"&amp;'Configurações Básicas'!$P$5,"")</f>
        <v/>
      </c>
      <c r="E313" s="58"/>
      <c r="F313" s="58"/>
      <c r="G313" s="58"/>
      <c r="H313" s="58"/>
      <c r="I313" s="59"/>
      <c r="J313" s="193"/>
      <c r="K313" s="60"/>
      <c r="L313" s="192"/>
      <c r="M313" s="56">
        <f>M312+IF(AND(K313="Pago",OR(E313='PC Receitas'!$O$4,E313='PC Receitas'!$O$5,E313='PC Receitas'!$O$6)),I313,IF(AND(K313="Pago",OR(E313='PC Receitas'!$O$7,E313='PC Receitas'!$O$8,E313='PC Receitas'!$O$9,E313='PC Receitas'!$O$10,E313='PC Receitas'!$O$11,E313='PC Receitas'!$O$12,E313='PC Receitas'!$O$13,E313='PC Receitas'!$O$14)),-I313,0))</f>
        <v>14737.7</v>
      </c>
      <c r="R313" s="153" t="e">
        <f t="shared" si="16"/>
        <v>#N/A</v>
      </c>
      <c r="S313" s="150" t="e">
        <f t="shared" si="17"/>
        <v>#N/A</v>
      </c>
      <c r="T313" s="150" t="e">
        <f t="shared" si="18"/>
        <v>#N/A</v>
      </c>
      <c r="U313" s="150" t="e">
        <f t="shared" si="19"/>
        <v>#N/A</v>
      </c>
      <c r="V313" s="154" t="e">
        <f>VLOOKUP(E313,'PC Receitas'!$O$4:$P$14,2,FALSE)</f>
        <v>#N/A</v>
      </c>
    </row>
    <row r="314" spans="3:22" ht="19.5" customHeight="1" thickTop="1" thickBot="1" x14ac:dyDescent="0.3">
      <c r="C314" s="58"/>
      <c r="D314" s="58" t="str">
        <f>IF(C314&lt;&gt;"",TEXT(C314,"00")&amp;"/07/"&amp;'Configurações Básicas'!$P$5,"")</f>
        <v/>
      </c>
      <c r="E314" s="58"/>
      <c r="F314" s="58"/>
      <c r="G314" s="58"/>
      <c r="H314" s="58"/>
      <c r="I314" s="59"/>
      <c r="J314" s="193"/>
      <c r="K314" s="60"/>
      <c r="L314" s="192"/>
      <c r="M314" s="56">
        <f>M313+IF(AND(K314="Pago",OR(E314='PC Receitas'!$O$4,E314='PC Receitas'!$O$5,E314='PC Receitas'!$O$6)),I314,IF(AND(K314="Pago",OR(E314='PC Receitas'!$O$7,E314='PC Receitas'!$O$8,E314='PC Receitas'!$O$9,E314='PC Receitas'!$O$10,E314='PC Receitas'!$O$11,E314='PC Receitas'!$O$12,E314='PC Receitas'!$O$13,E314='PC Receitas'!$O$14)),-I314,0))</f>
        <v>14737.7</v>
      </c>
      <c r="R314" s="153" t="e">
        <f t="shared" si="16"/>
        <v>#N/A</v>
      </c>
      <c r="S314" s="150" t="e">
        <f t="shared" si="17"/>
        <v>#N/A</v>
      </c>
      <c r="T314" s="150" t="e">
        <f t="shared" si="18"/>
        <v>#N/A</v>
      </c>
      <c r="U314" s="150" t="e">
        <f t="shared" si="19"/>
        <v>#N/A</v>
      </c>
      <c r="V314" s="154" t="e">
        <f>VLOOKUP(E314,'PC Receitas'!$O$4:$P$14,2,FALSE)</f>
        <v>#N/A</v>
      </c>
    </row>
    <row r="315" spans="3:22" ht="19.5" customHeight="1" thickTop="1" thickBot="1" x14ac:dyDescent="0.3">
      <c r="C315" s="58"/>
      <c r="D315" s="58" t="str">
        <f>IF(C315&lt;&gt;"",TEXT(C315,"00")&amp;"/07/"&amp;'Configurações Básicas'!$P$5,"")</f>
        <v/>
      </c>
      <c r="E315" s="58"/>
      <c r="F315" s="58"/>
      <c r="G315" s="58"/>
      <c r="H315" s="58"/>
      <c r="I315" s="59"/>
      <c r="J315" s="193"/>
      <c r="K315" s="60"/>
      <c r="L315" s="192"/>
      <c r="M315" s="56">
        <f>M314+IF(AND(K315="Pago",OR(E315='PC Receitas'!$O$4,E315='PC Receitas'!$O$5,E315='PC Receitas'!$O$6)),I315,IF(AND(K315="Pago",OR(E315='PC Receitas'!$O$7,E315='PC Receitas'!$O$8,E315='PC Receitas'!$O$9,E315='PC Receitas'!$O$10,E315='PC Receitas'!$O$11,E315='PC Receitas'!$O$12,E315='PC Receitas'!$O$13,E315='PC Receitas'!$O$14)),-I315,0))</f>
        <v>14737.7</v>
      </c>
      <c r="R315" s="153" t="e">
        <f t="shared" si="16"/>
        <v>#N/A</v>
      </c>
      <c r="S315" s="150" t="e">
        <f t="shared" si="17"/>
        <v>#N/A</v>
      </c>
      <c r="T315" s="150" t="e">
        <f t="shared" si="18"/>
        <v>#N/A</v>
      </c>
      <c r="U315" s="150" t="e">
        <f t="shared" si="19"/>
        <v>#N/A</v>
      </c>
      <c r="V315" s="154" t="e">
        <f>VLOOKUP(E315,'PC Receitas'!$O$4:$P$14,2,FALSE)</f>
        <v>#N/A</v>
      </c>
    </row>
    <row r="316" spans="3:22" ht="19.5" customHeight="1" thickTop="1" thickBot="1" x14ac:dyDescent="0.3">
      <c r="C316" s="58"/>
      <c r="D316" s="58" t="str">
        <f>IF(C316&lt;&gt;"",TEXT(C316,"00")&amp;"/07/"&amp;'Configurações Básicas'!$P$5,"")</f>
        <v/>
      </c>
      <c r="E316" s="58"/>
      <c r="F316" s="58"/>
      <c r="G316" s="58"/>
      <c r="H316" s="58"/>
      <c r="I316" s="59"/>
      <c r="J316" s="193"/>
      <c r="K316" s="60"/>
      <c r="L316" s="192"/>
      <c r="M316" s="56">
        <f>M315+IF(AND(K316="Pago",OR(E316='PC Receitas'!$O$4,E316='PC Receitas'!$O$5,E316='PC Receitas'!$O$6)),I316,IF(AND(K316="Pago",OR(E316='PC Receitas'!$O$7,E316='PC Receitas'!$O$8,E316='PC Receitas'!$O$9,E316='PC Receitas'!$O$10,E316='PC Receitas'!$O$11,E316='PC Receitas'!$O$12,E316='PC Receitas'!$O$13,E316='PC Receitas'!$O$14)),-I316,0))</f>
        <v>14737.7</v>
      </c>
      <c r="R316" s="153" t="e">
        <f t="shared" si="16"/>
        <v>#N/A</v>
      </c>
      <c r="S316" s="150" t="e">
        <f t="shared" si="17"/>
        <v>#N/A</v>
      </c>
      <c r="T316" s="150" t="e">
        <f t="shared" si="18"/>
        <v>#N/A</v>
      </c>
      <c r="U316" s="150" t="e">
        <f t="shared" si="19"/>
        <v>#N/A</v>
      </c>
      <c r="V316" s="154" t="e">
        <f>VLOOKUP(E316,'PC Receitas'!$O$4:$P$14,2,FALSE)</f>
        <v>#N/A</v>
      </c>
    </row>
    <row r="317" spans="3:22" ht="19.5" customHeight="1" thickTop="1" thickBot="1" x14ac:dyDescent="0.3">
      <c r="C317" s="58"/>
      <c r="D317" s="58" t="str">
        <f>IF(C317&lt;&gt;"",TEXT(C317,"00")&amp;"/07/"&amp;'Configurações Básicas'!$P$5,"")</f>
        <v/>
      </c>
      <c r="E317" s="58"/>
      <c r="F317" s="58"/>
      <c r="G317" s="58"/>
      <c r="H317" s="58"/>
      <c r="I317" s="59"/>
      <c r="J317" s="193"/>
      <c r="K317" s="60"/>
      <c r="L317" s="192"/>
      <c r="M317" s="56">
        <f>M316+IF(AND(K317="Pago",OR(E317='PC Receitas'!$O$4,E317='PC Receitas'!$O$5,E317='PC Receitas'!$O$6)),I317,IF(AND(K317="Pago",OR(E317='PC Receitas'!$O$7,E317='PC Receitas'!$O$8,E317='PC Receitas'!$O$9,E317='PC Receitas'!$O$10,E317='PC Receitas'!$O$11,E317='PC Receitas'!$O$12,E317='PC Receitas'!$O$13,E317='PC Receitas'!$O$14)),-I317,0))</f>
        <v>14737.7</v>
      </c>
      <c r="R317" s="153" t="e">
        <f t="shared" si="16"/>
        <v>#N/A</v>
      </c>
      <c r="S317" s="150" t="e">
        <f t="shared" si="17"/>
        <v>#N/A</v>
      </c>
      <c r="T317" s="150" t="e">
        <f t="shared" si="18"/>
        <v>#N/A</v>
      </c>
      <c r="U317" s="150" t="e">
        <f t="shared" si="19"/>
        <v>#N/A</v>
      </c>
      <c r="V317" s="154" t="e">
        <f>VLOOKUP(E317,'PC Receitas'!$O$4:$P$14,2,FALSE)</f>
        <v>#N/A</v>
      </c>
    </row>
    <row r="318" spans="3:22" ht="19.5" customHeight="1" thickTop="1" thickBot="1" x14ac:dyDescent="0.3">
      <c r="C318" s="58"/>
      <c r="D318" s="58" t="str">
        <f>IF(C318&lt;&gt;"",TEXT(C318,"00")&amp;"/07/"&amp;'Configurações Básicas'!$P$5,"")</f>
        <v/>
      </c>
      <c r="E318" s="58"/>
      <c r="F318" s="58"/>
      <c r="G318" s="58"/>
      <c r="H318" s="58"/>
      <c r="I318" s="59"/>
      <c r="J318" s="193"/>
      <c r="K318" s="60"/>
      <c r="L318" s="192"/>
      <c r="M318" s="56">
        <f>M317+IF(AND(K318="Pago",OR(E318='PC Receitas'!$O$4,E318='PC Receitas'!$O$5,E318='PC Receitas'!$O$6)),I318,IF(AND(K318="Pago",OR(E318='PC Receitas'!$O$7,E318='PC Receitas'!$O$8,E318='PC Receitas'!$O$9,E318='PC Receitas'!$O$10,E318='PC Receitas'!$O$11,E318='PC Receitas'!$O$12,E318='PC Receitas'!$O$13,E318='PC Receitas'!$O$14)),-I318,0))</f>
        <v>14737.7</v>
      </c>
      <c r="R318" s="153" t="e">
        <f t="shared" si="16"/>
        <v>#N/A</v>
      </c>
      <c r="S318" s="150" t="e">
        <f t="shared" si="17"/>
        <v>#N/A</v>
      </c>
      <c r="T318" s="150" t="e">
        <f t="shared" si="18"/>
        <v>#N/A</v>
      </c>
      <c r="U318" s="150" t="e">
        <f t="shared" si="19"/>
        <v>#N/A</v>
      </c>
      <c r="V318" s="154" t="e">
        <f>VLOOKUP(E318,'PC Receitas'!$O$4:$P$14,2,FALSE)</f>
        <v>#N/A</v>
      </c>
    </row>
    <row r="319" spans="3:22" ht="19.5" customHeight="1" thickTop="1" thickBot="1" x14ac:dyDescent="0.3">
      <c r="C319" s="58"/>
      <c r="D319" s="58" t="str">
        <f>IF(C319&lt;&gt;"",TEXT(C319,"00")&amp;"/07/"&amp;'Configurações Básicas'!$P$5,"")</f>
        <v/>
      </c>
      <c r="E319" s="58"/>
      <c r="F319" s="58"/>
      <c r="G319" s="58"/>
      <c r="H319" s="58"/>
      <c r="I319" s="59"/>
      <c r="J319" s="193"/>
      <c r="K319" s="60"/>
      <c r="L319" s="192"/>
      <c r="M319" s="56">
        <f>M318+IF(AND(K319="Pago",OR(E319='PC Receitas'!$O$4,E319='PC Receitas'!$O$5,E319='PC Receitas'!$O$6)),I319,IF(AND(K319="Pago",OR(E319='PC Receitas'!$O$7,E319='PC Receitas'!$O$8,E319='PC Receitas'!$O$9,E319='PC Receitas'!$O$10,E319='PC Receitas'!$O$11,E319='PC Receitas'!$O$12,E319='PC Receitas'!$O$13,E319='PC Receitas'!$O$14)),-I319,0))</f>
        <v>14737.7</v>
      </c>
      <c r="R319" s="153" t="e">
        <f t="shared" si="16"/>
        <v>#N/A</v>
      </c>
      <c r="S319" s="150" t="e">
        <f t="shared" si="17"/>
        <v>#N/A</v>
      </c>
      <c r="T319" s="150" t="e">
        <f t="shared" si="18"/>
        <v>#N/A</v>
      </c>
      <c r="U319" s="150" t="e">
        <f t="shared" si="19"/>
        <v>#N/A</v>
      </c>
      <c r="V319" s="154" t="e">
        <f>VLOOKUP(E319,'PC Receitas'!$O$4:$P$14,2,FALSE)</f>
        <v>#N/A</v>
      </c>
    </row>
    <row r="320" spans="3:22" ht="19.5" customHeight="1" thickTop="1" thickBot="1" x14ac:dyDescent="0.3">
      <c r="C320" s="58"/>
      <c r="D320" s="58" t="str">
        <f>IF(C320&lt;&gt;"",TEXT(C320,"00")&amp;"/07/"&amp;'Configurações Básicas'!$P$5,"")</f>
        <v/>
      </c>
      <c r="E320" s="58"/>
      <c r="F320" s="58"/>
      <c r="G320" s="58"/>
      <c r="H320" s="58"/>
      <c r="I320" s="59"/>
      <c r="J320" s="193"/>
      <c r="K320" s="60"/>
      <c r="L320" s="192"/>
      <c r="M320" s="56">
        <f>M319+IF(AND(K320="Pago",OR(E320='PC Receitas'!$O$4,E320='PC Receitas'!$O$5,E320='PC Receitas'!$O$6)),I320,IF(AND(K320="Pago",OR(E320='PC Receitas'!$O$7,E320='PC Receitas'!$O$8,E320='PC Receitas'!$O$9,E320='PC Receitas'!$O$10,E320='PC Receitas'!$O$11,E320='PC Receitas'!$O$12,E320='PC Receitas'!$O$13,E320='PC Receitas'!$O$14)),-I320,0))</f>
        <v>14737.7</v>
      </c>
      <c r="R320" s="153" t="e">
        <f t="shared" si="16"/>
        <v>#N/A</v>
      </c>
      <c r="S320" s="150" t="e">
        <f t="shared" si="17"/>
        <v>#N/A</v>
      </c>
      <c r="T320" s="150" t="e">
        <f t="shared" si="18"/>
        <v>#N/A</v>
      </c>
      <c r="U320" s="150" t="e">
        <f t="shared" si="19"/>
        <v>#N/A</v>
      </c>
      <c r="V320" s="154" t="e">
        <f>VLOOKUP(E320,'PC Receitas'!$O$4:$P$14,2,FALSE)</f>
        <v>#N/A</v>
      </c>
    </row>
    <row r="321" spans="3:22" ht="19.5" customHeight="1" thickTop="1" thickBot="1" x14ac:dyDescent="0.3">
      <c r="C321" s="58"/>
      <c r="D321" s="58" t="str">
        <f>IF(C321&lt;&gt;"",TEXT(C321,"00")&amp;"/07/"&amp;'Configurações Básicas'!$P$5,"")</f>
        <v/>
      </c>
      <c r="E321" s="58"/>
      <c r="F321" s="58"/>
      <c r="G321" s="58"/>
      <c r="H321" s="58"/>
      <c r="I321" s="59"/>
      <c r="J321" s="193"/>
      <c r="K321" s="60"/>
      <c r="L321" s="192"/>
      <c r="M321" s="56">
        <f>M320+IF(AND(K321="Pago",OR(E321='PC Receitas'!$O$4,E321='PC Receitas'!$O$5,E321='PC Receitas'!$O$6)),I321,IF(AND(K321="Pago",OR(E321='PC Receitas'!$O$7,E321='PC Receitas'!$O$8,E321='PC Receitas'!$O$9,E321='PC Receitas'!$O$10,E321='PC Receitas'!$O$11,E321='PC Receitas'!$O$12,E321='PC Receitas'!$O$13,E321='PC Receitas'!$O$14)),-I321,0))</f>
        <v>14737.7</v>
      </c>
      <c r="R321" s="153" t="e">
        <f t="shared" si="16"/>
        <v>#N/A</v>
      </c>
      <c r="S321" s="150" t="e">
        <f t="shared" si="17"/>
        <v>#N/A</v>
      </c>
      <c r="T321" s="150" t="e">
        <f t="shared" si="18"/>
        <v>#N/A</v>
      </c>
      <c r="U321" s="150" t="e">
        <f t="shared" si="19"/>
        <v>#N/A</v>
      </c>
      <c r="V321" s="154" t="e">
        <f>VLOOKUP(E321,'PC Receitas'!$O$4:$P$14,2,FALSE)</f>
        <v>#N/A</v>
      </c>
    </row>
    <row r="322" spans="3:22" ht="19.5" customHeight="1" thickTop="1" thickBot="1" x14ac:dyDescent="0.3">
      <c r="C322" s="58"/>
      <c r="D322" s="58" t="str">
        <f>IF(C322&lt;&gt;"",TEXT(C322,"00")&amp;"/07/"&amp;'Configurações Básicas'!$P$5,"")</f>
        <v/>
      </c>
      <c r="E322" s="58"/>
      <c r="F322" s="58"/>
      <c r="G322" s="58"/>
      <c r="H322" s="58"/>
      <c r="I322" s="59"/>
      <c r="J322" s="193"/>
      <c r="K322" s="60"/>
      <c r="L322" s="192"/>
      <c r="M322" s="56">
        <f>M321+IF(AND(K322="Pago",OR(E322='PC Receitas'!$O$4,E322='PC Receitas'!$O$5,E322='PC Receitas'!$O$6)),I322,IF(AND(K322="Pago",OR(E322='PC Receitas'!$O$7,E322='PC Receitas'!$O$8,E322='PC Receitas'!$O$9,E322='PC Receitas'!$O$10,E322='PC Receitas'!$O$11,E322='PC Receitas'!$O$12,E322='PC Receitas'!$O$13,E322='PC Receitas'!$O$14)),-I322,0))</f>
        <v>14737.7</v>
      </c>
      <c r="R322" s="153" t="e">
        <f t="shared" si="16"/>
        <v>#N/A</v>
      </c>
      <c r="S322" s="150" t="e">
        <f t="shared" si="17"/>
        <v>#N/A</v>
      </c>
      <c r="T322" s="150" t="e">
        <f t="shared" si="18"/>
        <v>#N/A</v>
      </c>
      <c r="U322" s="150" t="e">
        <f t="shared" si="19"/>
        <v>#N/A</v>
      </c>
      <c r="V322" s="154" t="e">
        <f>VLOOKUP(E322,'PC Receitas'!$O$4:$P$14,2,FALSE)</f>
        <v>#N/A</v>
      </c>
    </row>
    <row r="323" spans="3:22" ht="19.5" customHeight="1" thickTop="1" thickBot="1" x14ac:dyDescent="0.3">
      <c r="C323" s="58"/>
      <c r="D323" s="58" t="str">
        <f>IF(C323&lt;&gt;"",TEXT(C323,"00")&amp;"/07/"&amp;'Configurações Básicas'!$P$5,"")</f>
        <v/>
      </c>
      <c r="E323" s="58"/>
      <c r="F323" s="58"/>
      <c r="G323" s="58"/>
      <c r="H323" s="58"/>
      <c r="I323" s="59"/>
      <c r="J323" s="193"/>
      <c r="K323" s="60"/>
      <c r="L323" s="192"/>
      <c r="M323" s="56">
        <f>M322+IF(AND(K323="Pago",OR(E323='PC Receitas'!$O$4,E323='PC Receitas'!$O$5,E323='PC Receitas'!$O$6)),I323,IF(AND(K323="Pago",OR(E323='PC Receitas'!$O$7,E323='PC Receitas'!$O$8,E323='PC Receitas'!$O$9,E323='PC Receitas'!$O$10,E323='PC Receitas'!$O$11,E323='PC Receitas'!$O$12,E323='PC Receitas'!$O$13,E323='PC Receitas'!$O$14)),-I323,0))</f>
        <v>14737.7</v>
      </c>
      <c r="R323" s="153" t="e">
        <f t="shared" si="16"/>
        <v>#N/A</v>
      </c>
      <c r="S323" s="150" t="e">
        <f t="shared" si="17"/>
        <v>#N/A</v>
      </c>
      <c r="T323" s="150" t="e">
        <f t="shared" si="18"/>
        <v>#N/A</v>
      </c>
      <c r="U323" s="150" t="e">
        <f t="shared" si="19"/>
        <v>#N/A</v>
      </c>
      <c r="V323" s="154" t="e">
        <f>VLOOKUP(E323,'PC Receitas'!$O$4:$P$14,2,FALSE)</f>
        <v>#N/A</v>
      </c>
    </row>
    <row r="324" spans="3:22" ht="19.5" customHeight="1" thickTop="1" thickBot="1" x14ac:dyDescent="0.3">
      <c r="C324" s="58"/>
      <c r="D324" s="58" t="str">
        <f>IF(C324&lt;&gt;"",TEXT(C324,"00")&amp;"/07/"&amp;'Configurações Básicas'!$P$5,"")</f>
        <v/>
      </c>
      <c r="E324" s="58"/>
      <c r="F324" s="58"/>
      <c r="G324" s="58"/>
      <c r="H324" s="58"/>
      <c r="I324" s="59"/>
      <c r="J324" s="193"/>
      <c r="K324" s="60"/>
      <c r="L324" s="192"/>
      <c r="M324" s="56">
        <f>M323+IF(AND(K324="Pago",OR(E324='PC Receitas'!$O$4,E324='PC Receitas'!$O$5,E324='PC Receitas'!$O$6)),I324,IF(AND(K324="Pago",OR(E324='PC Receitas'!$O$7,E324='PC Receitas'!$O$8,E324='PC Receitas'!$O$9,E324='PC Receitas'!$O$10,E324='PC Receitas'!$O$11,E324='PC Receitas'!$O$12,E324='PC Receitas'!$O$13,E324='PC Receitas'!$O$14)),-I324,0))</f>
        <v>14737.7</v>
      </c>
      <c r="R324" s="153" t="e">
        <f t="shared" si="16"/>
        <v>#N/A</v>
      </c>
      <c r="S324" s="150" t="e">
        <f t="shared" si="17"/>
        <v>#N/A</v>
      </c>
      <c r="T324" s="150" t="e">
        <f t="shared" si="18"/>
        <v>#N/A</v>
      </c>
      <c r="U324" s="150" t="e">
        <f t="shared" si="19"/>
        <v>#N/A</v>
      </c>
      <c r="V324" s="154" t="e">
        <f>VLOOKUP(E324,'PC Receitas'!$O$4:$P$14,2,FALSE)</f>
        <v>#N/A</v>
      </c>
    </row>
    <row r="325" spans="3:22" ht="19.5" customHeight="1" thickTop="1" thickBot="1" x14ac:dyDescent="0.3">
      <c r="C325" s="58"/>
      <c r="D325" s="58" t="str">
        <f>IF(C325&lt;&gt;"",TEXT(C325,"00")&amp;"/07/"&amp;'Configurações Básicas'!$P$5,"")</f>
        <v/>
      </c>
      <c r="E325" s="58"/>
      <c r="F325" s="58"/>
      <c r="G325" s="58"/>
      <c r="H325" s="58"/>
      <c r="I325" s="59"/>
      <c r="J325" s="193"/>
      <c r="K325" s="60"/>
      <c r="L325" s="192"/>
      <c r="M325" s="56">
        <f>M324+IF(AND(K325="Pago",OR(E325='PC Receitas'!$O$4,E325='PC Receitas'!$O$5,E325='PC Receitas'!$O$6)),I325,IF(AND(K325="Pago",OR(E325='PC Receitas'!$O$7,E325='PC Receitas'!$O$8,E325='PC Receitas'!$O$9,E325='PC Receitas'!$O$10,E325='PC Receitas'!$O$11,E325='PC Receitas'!$O$12,E325='PC Receitas'!$O$13,E325='PC Receitas'!$O$14)),-I325,0))</f>
        <v>14737.7</v>
      </c>
      <c r="R325" s="153" t="e">
        <f t="shared" si="16"/>
        <v>#N/A</v>
      </c>
      <c r="S325" s="150" t="e">
        <f t="shared" si="17"/>
        <v>#N/A</v>
      </c>
      <c r="T325" s="150" t="e">
        <f t="shared" si="18"/>
        <v>#N/A</v>
      </c>
      <c r="U325" s="150" t="e">
        <f t="shared" si="19"/>
        <v>#N/A</v>
      </c>
      <c r="V325" s="154" t="e">
        <f>VLOOKUP(E325,'PC Receitas'!$O$4:$P$14,2,FALSE)</f>
        <v>#N/A</v>
      </c>
    </row>
    <row r="326" spans="3:22" ht="19.5" customHeight="1" thickTop="1" thickBot="1" x14ac:dyDescent="0.3">
      <c r="C326" s="58"/>
      <c r="D326" s="58" t="str">
        <f>IF(C326&lt;&gt;"",TEXT(C326,"00")&amp;"/07/"&amp;'Configurações Básicas'!$P$5,"")</f>
        <v/>
      </c>
      <c r="E326" s="58"/>
      <c r="F326" s="58"/>
      <c r="G326" s="58"/>
      <c r="H326" s="58"/>
      <c r="I326" s="59"/>
      <c r="J326" s="193"/>
      <c r="K326" s="60"/>
      <c r="L326" s="192"/>
      <c r="M326" s="56">
        <f>M325+IF(AND(K326="Pago",OR(E326='PC Receitas'!$O$4,E326='PC Receitas'!$O$5,E326='PC Receitas'!$O$6)),I326,IF(AND(K326="Pago",OR(E326='PC Receitas'!$O$7,E326='PC Receitas'!$O$8,E326='PC Receitas'!$O$9,E326='PC Receitas'!$O$10,E326='PC Receitas'!$O$11,E326='PC Receitas'!$O$12,E326='PC Receitas'!$O$13,E326='PC Receitas'!$O$14)),-I326,0))</f>
        <v>14737.7</v>
      </c>
      <c r="R326" s="153" t="e">
        <f t="shared" ref="R326:R389" si="20">IF(V326="Despesas_com_RH","Despesa",IF(V326="Despesas_Operacionais","Despesa",IF(V326="Despesas_com_Marketing","Despesa",IF(V326="Impostos","Despesa",IF(V326="Investimentos","Despesa","")))))</f>
        <v>#N/A</v>
      </c>
      <c r="S326" s="150" t="e">
        <f t="shared" ref="S326:S389" si="21">IF(V326="Despesas_com_Produtos","Despesa",IF(V326="Despesas_com_Serviços","Despesa",IF(V326="Despesas_Não_Operacionais","Despesa","")))</f>
        <v>#N/A</v>
      </c>
      <c r="T326" s="150" t="e">
        <f t="shared" ref="T326:T389" si="22">IF(V326="Receitas_com_Produtos","Receita",IF(V326="Receitas_com_Serviços","Receita",IF(V326="Receitas_Não_Operacionais","Receita","")))</f>
        <v>#N/A</v>
      </c>
      <c r="U326" s="150" t="e">
        <f t="shared" ref="U326:U389" si="23">IF(R326&lt;&gt;"",R326,IF(S326&lt;&gt;"",S326,IF(T326&lt;&gt;"",T326,"")))</f>
        <v>#N/A</v>
      </c>
      <c r="V326" s="154" t="e">
        <f>VLOOKUP(E326,'PC Receitas'!$O$4:$P$14,2,FALSE)</f>
        <v>#N/A</v>
      </c>
    </row>
    <row r="327" spans="3:22" ht="19.5" customHeight="1" thickTop="1" thickBot="1" x14ac:dyDescent="0.3">
      <c r="C327" s="58"/>
      <c r="D327" s="58" t="str">
        <f>IF(C327&lt;&gt;"",TEXT(C327,"00")&amp;"/07/"&amp;'Configurações Básicas'!$P$5,"")</f>
        <v/>
      </c>
      <c r="E327" s="58"/>
      <c r="F327" s="58"/>
      <c r="G327" s="58"/>
      <c r="H327" s="58"/>
      <c r="I327" s="59"/>
      <c r="J327" s="193"/>
      <c r="K327" s="60"/>
      <c r="L327" s="192"/>
      <c r="M327" s="56">
        <f>M326+IF(AND(K327="Pago",OR(E327='PC Receitas'!$O$4,E327='PC Receitas'!$O$5,E327='PC Receitas'!$O$6)),I327,IF(AND(K327="Pago",OR(E327='PC Receitas'!$O$7,E327='PC Receitas'!$O$8,E327='PC Receitas'!$O$9,E327='PC Receitas'!$O$10,E327='PC Receitas'!$O$11,E327='PC Receitas'!$O$12,E327='PC Receitas'!$O$13,E327='PC Receitas'!$O$14)),-I327,0))</f>
        <v>14737.7</v>
      </c>
      <c r="R327" s="153" t="e">
        <f t="shared" si="20"/>
        <v>#N/A</v>
      </c>
      <c r="S327" s="150" t="e">
        <f t="shared" si="21"/>
        <v>#N/A</v>
      </c>
      <c r="T327" s="150" t="e">
        <f t="shared" si="22"/>
        <v>#N/A</v>
      </c>
      <c r="U327" s="150" t="e">
        <f t="shared" si="23"/>
        <v>#N/A</v>
      </c>
      <c r="V327" s="154" t="e">
        <f>VLOOKUP(E327,'PC Receitas'!$O$4:$P$14,2,FALSE)</f>
        <v>#N/A</v>
      </c>
    </row>
    <row r="328" spans="3:22" ht="19.5" customHeight="1" thickTop="1" thickBot="1" x14ac:dyDescent="0.3">
      <c r="C328" s="58"/>
      <c r="D328" s="58" t="str">
        <f>IF(C328&lt;&gt;"",TEXT(C328,"00")&amp;"/07/"&amp;'Configurações Básicas'!$P$5,"")</f>
        <v/>
      </c>
      <c r="E328" s="58"/>
      <c r="F328" s="58"/>
      <c r="G328" s="58"/>
      <c r="H328" s="58"/>
      <c r="I328" s="59"/>
      <c r="J328" s="193"/>
      <c r="K328" s="60"/>
      <c r="L328" s="192"/>
      <c r="M328" s="56">
        <f>M327+IF(AND(K328="Pago",OR(E328='PC Receitas'!$O$4,E328='PC Receitas'!$O$5,E328='PC Receitas'!$O$6)),I328,IF(AND(K328="Pago",OR(E328='PC Receitas'!$O$7,E328='PC Receitas'!$O$8,E328='PC Receitas'!$O$9,E328='PC Receitas'!$O$10,E328='PC Receitas'!$O$11,E328='PC Receitas'!$O$12,E328='PC Receitas'!$O$13,E328='PC Receitas'!$O$14)),-I328,0))</f>
        <v>14737.7</v>
      </c>
      <c r="R328" s="153" t="e">
        <f t="shared" si="20"/>
        <v>#N/A</v>
      </c>
      <c r="S328" s="150" t="e">
        <f t="shared" si="21"/>
        <v>#N/A</v>
      </c>
      <c r="T328" s="150" t="e">
        <f t="shared" si="22"/>
        <v>#N/A</v>
      </c>
      <c r="U328" s="150" t="e">
        <f t="shared" si="23"/>
        <v>#N/A</v>
      </c>
      <c r="V328" s="154" t="e">
        <f>VLOOKUP(E328,'PC Receitas'!$O$4:$P$14,2,FALSE)</f>
        <v>#N/A</v>
      </c>
    </row>
    <row r="329" spans="3:22" ht="19.5" customHeight="1" thickTop="1" thickBot="1" x14ac:dyDescent="0.3">
      <c r="C329" s="58"/>
      <c r="D329" s="58" t="str">
        <f>IF(C329&lt;&gt;"",TEXT(C329,"00")&amp;"/07/"&amp;'Configurações Básicas'!$P$5,"")</f>
        <v/>
      </c>
      <c r="E329" s="58"/>
      <c r="F329" s="58"/>
      <c r="G329" s="58"/>
      <c r="H329" s="58"/>
      <c r="I329" s="59"/>
      <c r="J329" s="193"/>
      <c r="K329" s="60"/>
      <c r="L329" s="192"/>
      <c r="M329" s="56">
        <f>M328+IF(AND(K329="Pago",OR(E329='PC Receitas'!$O$4,E329='PC Receitas'!$O$5,E329='PC Receitas'!$O$6)),I329,IF(AND(K329="Pago",OR(E329='PC Receitas'!$O$7,E329='PC Receitas'!$O$8,E329='PC Receitas'!$O$9,E329='PC Receitas'!$O$10,E329='PC Receitas'!$O$11,E329='PC Receitas'!$O$12,E329='PC Receitas'!$O$13,E329='PC Receitas'!$O$14)),-I329,0))</f>
        <v>14737.7</v>
      </c>
      <c r="R329" s="153" t="e">
        <f t="shared" si="20"/>
        <v>#N/A</v>
      </c>
      <c r="S329" s="150" t="e">
        <f t="shared" si="21"/>
        <v>#N/A</v>
      </c>
      <c r="T329" s="150" t="e">
        <f t="shared" si="22"/>
        <v>#N/A</v>
      </c>
      <c r="U329" s="150" t="e">
        <f t="shared" si="23"/>
        <v>#N/A</v>
      </c>
      <c r="V329" s="154" t="e">
        <f>VLOOKUP(E329,'PC Receitas'!$O$4:$P$14,2,FALSE)</f>
        <v>#N/A</v>
      </c>
    </row>
    <row r="330" spans="3:22" ht="19.5" customHeight="1" thickTop="1" thickBot="1" x14ac:dyDescent="0.3">
      <c r="C330" s="58"/>
      <c r="D330" s="58" t="str">
        <f>IF(C330&lt;&gt;"",TEXT(C330,"00")&amp;"/07/"&amp;'Configurações Básicas'!$P$5,"")</f>
        <v/>
      </c>
      <c r="E330" s="58"/>
      <c r="F330" s="58"/>
      <c r="G330" s="58"/>
      <c r="H330" s="58"/>
      <c r="I330" s="59"/>
      <c r="J330" s="193"/>
      <c r="K330" s="60"/>
      <c r="L330" s="192"/>
      <c r="M330" s="56">
        <f>M329+IF(AND(K330="Pago",OR(E330='PC Receitas'!$O$4,E330='PC Receitas'!$O$5,E330='PC Receitas'!$O$6)),I330,IF(AND(K330="Pago",OR(E330='PC Receitas'!$O$7,E330='PC Receitas'!$O$8,E330='PC Receitas'!$O$9,E330='PC Receitas'!$O$10,E330='PC Receitas'!$O$11,E330='PC Receitas'!$O$12,E330='PC Receitas'!$O$13,E330='PC Receitas'!$O$14)),-I330,0))</f>
        <v>14737.7</v>
      </c>
      <c r="R330" s="153" t="e">
        <f t="shared" si="20"/>
        <v>#N/A</v>
      </c>
      <c r="S330" s="150" t="e">
        <f t="shared" si="21"/>
        <v>#N/A</v>
      </c>
      <c r="T330" s="150" t="e">
        <f t="shared" si="22"/>
        <v>#N/A</v>
      </c>
      <c r="U330" s="150" t="e">
        <f t="shared" si="23"/>
        <v>#N/A</v>
      </c>
      <c r="V330" s="154" t="e">
        <f>VLOOKUP(E330,'PC Receitas'!$O$4:$P$14,2,FALSE)</f>
        <v>#N/A</v>
      </c>
    </row>
    <row r="331" spans="3:22" ht="19.5" customHeight="1" thickTop="1" thickBot="1" x14ac:dyDescent="0.3">
      <c r="C331" s="58"/>
      <c r="D331" s="58" t="str">
        <f>IF(C331&lt;&gt;"",TEXT(C331,"00")&amp;"/07/"&amp;'Configurações Básicas'!$P$5,"")</f>
        <v/>
      </c>
      <c r="E331" s="58"/>
      <c r="F331" s="58"/>
      <c r="G331" s="58"/>
      <c r="H331" s="58"/>
      <c r="I331" s="59"/>
      <c r="J331" s="193"/>
      <c r="K331" s="60"/>
      <c r="L331" s="192"/>
      <c r="M331" s="56">
        <f>M330+IF(AND(K331="Pago",OR(E331='PC Receitas'!$O$4,E331='PC Receitas'!$O$5,E331='PC Receitas'!$O$6)),I331,IF(AND(K331="Pago",OR(E331='PC Receitas'!$O$7,E331='PC Receitas'!$O$8,E331='PC Receitas'!$O$9,E331='PC Receitas'!$O$10,E331='PC Receitas'!$O$11,E331='PC Receitas'!$O$12,E331='PC Receitas'!$O$13,E331='PC Receitas'!$O$14)),-I331,0))</f>
        <v>14737.7</v>
      </c>
      <c r="R331" s="153" t="e">
        <f t="shared" si="20"/>
        <v>#N/A</v>
      </c>
      <c r="S331" s="150" t="e">
        <f t="shared" si="21"/>
        <v>#N/A</v>
      </c>
      <c r="T331" s="150" t="e">
        <f t="shared" si="22"/>
        <v>#N/A</v>
      </c>
      <c r="U331" s="150" t="e">
        <f t="shared" si="23"/>
        <v>#N/A</v>
      </c>
      <c r="V331" s="154" t="e">
        <f>VLOOKUP(E331,'PC Receitas'!$O$4:$P$14,2,FALSE)</f>
        <v>#N/A</v>
      </c>
    </row>
    <row r="332" spans="3:22" ht="19.5" customHeight="1" thickTop="1" thickBot="1" x14ac:dyDescent="0.3">
      <c r="C332" s="58"/>
      <c r="D332" s="58" t="str">
        <f>IF(C332&lt;&gt;"",TEXT(C332,"00")&amp;"/07/"&amp;'Configurações Básicas'!$P$5,"")</f>
        <v/>
      </c>
      <c r="E332" s="58"/>
      <c r="F332" s="58"/>
      <c r="G332" s="58"/>
      <c r="H332" s="58"/>
      <c r="I332" s="59"/>
      <c r="J332" s="193"/>
      <c r="K332" s="60"/>
      <c r="L332" s="192"/>
      <c r="M332" s="56">
        <f>M331+IF(AND(K332="Pago",OR(E332='PC Receitas'!$O$4,E332='PC Receitas'!$O$5,E332='PC Receitas'!$O$6)),I332,IF(AND(K332="Pago",OR(E332='PC Receitas'!$O$7,E332='PC Receitas'!$O$8,E332='PC Receitas'!$O$9,E332='PC Receitas'!$O$10,E332='PC Receitas'!$O$11,E332='PC Receitas'!$O$12,E332='PC Receitas'!$O$13,E332='PC Receitas'!$O$14)),-I332,0))</f>
        <v>14737.7</v>
      </c>
      <c r="R332" s="153" t="e">
        <f t="shared" si="20"/>
        <v>#N/A</v>
      </c>
      <c r="S332" s="150" t="e">
        <f t="shared" si="21"/>
        <v>#N/A</v>
      </c>
      <c r="T332" s="150" t="e">
        <f t="shared" si="22"/>
        <v>#N/A</v>
      </c>
      <c r="U332" s="150" t="e">
        <f t="shared" si="23"/>
        <v>#N/A</v>
      </c>
      <c r="V332" s="154" t="e">
        <f>VLOOKUP(E332,'PC Receitas'!$O$4:$P$14,2,FALSE)</f>
        <v>#N/A</v>
      </c>
    </row>
    <row r="333" spans="3:22" ht="19.5" customHeight="1" thickTop="1" thickBot="1" x14ac:dyDescent="0.3">
      <c r="C333" s="58"/>
      <c r="D333" s="58" t="str">
        <f>IF(C333&lt;&gt;"",TEXT(C333,"00")&amp;"/07/"&amp;'Configurações Básicas'!$P$5,"")</f>
        <v/>
      </c>
      <c r="E333" s="58"/>
      <c r="F333" s="58"/>
      <c r="G333" s="58"/>
      <c r="H333" s="58"/>
      <c r="I333" s="59"/>
      <c r="J333" s="193"/>
      <c r="K333" s="60"/>
      <c r="L333" s="192"/>
      <c r="M333" s="56">
        <f>M332+IF(AND(K333="Pago",OR(E333='PC Receitas'!$O$4,E333='PC Receitas'!$O$5,E333='PC Receitas'!$O$6)),I333,IF(AND(K333="Pago",OR(E333='PC Receitas'!$O$7,E333='PC Receitas'!$O$8,E333='PC Receitas'!$O$9,E333='PC Receitas'!$O$10,E333='PC Receitas'!$O$11,E333='PC Receitas'!$O$12,E333='PC Receitas'!$O$13,E333='PC Receitas'!$O$14)),-I333,0))</f>
        <v>14737.7</v>
      </c>
      <c r="R333" s="153" t="e">
        <f t="shared" si="20"/>
        <v>#N/A</v>
      </c>
      <c r="S333" s="150" t="e">
        <f t="shared" si="21"/>
        <v>#N/A</v>
      </c>
      <c r="T333" s="150" t="e">
        <f t="shared" si="22"/>
        <v>#N/A</v>
      </c>
      <c r="U333" s="150" t="e">
        <f t="shared" si="23"/>
        <v>#N/A</v>
      </c>
      <c r="V333" s="154" t="e">
        <f>VLOOKUP(E333,'PC Receitas'!$O$4:$P$14,2,FALSE)</f>
        <v>#N/A</v>
      </c>
    </row>
    <row r="334" spans="3:22" ht="19.5" customHeight="1" thickTop="1" thickBot="1" x14ac:dyDescent="0.3">
      <c r="C334" s="58"/>
      <c r="D334" s="58" t="str">
        <f>IF(C334&lt;&gt;"",TEXT(C334,"00")&amp;"/07/"&amp;'Configurações Básicas'!$P$5,"")</f>
        <v/>
      </c>
      <c r="E334" s="58"/>
      <c r="F334" s="58"/>
      <c r="G334" s="58"/>
      <c r="H334" s="58"/>
      <c r="I334" s="59"/>
      <c r="J334" s="193"/>
      <c r="K334" s="60"/>
      <c r="L334" s="192"/>
      <c r="M334" s="56">
        <f>M333+IF(AND(K334="Pago",OR(E334='PC Receitas'!$O$4,E334='PC Receitas'!$O$5,E334='PC Receitas'!$O$6)),I334,IF(AND(K334="Pago",OR(E334='PC Receitas'!$O$7,E334='PC Receitas'!$O$8,E334='PC Receitas'!$O$9,E334='PC Receitas'!$O$10,E334='PC Receitas'!$O$11,E334='PC Receitas'!$O$12,E334='PC Receitas'!$O$13,E334='PC Receitas'!$O$14)),-I334,0))</f>
        <v>14737.7</v>
      </c>
      <c r="R334" s="153" t="e">
        <f t="shared" si="20"/>
        <v>#N/A</v>
      </c>
      <c r="S334" s="150" t="e">
        <f t="shared" si="21"/>
        <v>#N/A</v>
      </c>
      <c r="T334" s="150" t="e">
        <f t="shared" si="22"/>
        <v>#N/A</v>
      </c>
      <c r="U334" s="150" t="e">
        <f t="shared" si="23"/>
        <v>#N/A</v>
      </c>
      <c r="V334" s="154" t="e">
        <f>VLOOKUP(E334,'PC Receitas'!$O$4:$P$14,2,FALSE)</f>
        <v>#N/A</v>
      </c>
    </row>
    <row r="335" spans="3:22" ht="19.5" customHeight="1" thickTop="1" thickBot="1" x14ac:dyDescent="0.3">
      <c r="C335" s="58"/>
      <c r="D335" s="58" t="str">
        <f>IF(C335&lt;&gt;"",TEXT(C335,"00")&amp;"/07/"&amp;'Configurações Básicas'!$P$5,"")</f>
        <v/>
      </c>
      <c r="E335" s="58"/>
      <c r="F335" s="58"/>
      <c r="G335" s="58"/>
      <c r="H335" s="58"/>
      <c r="I335" s="59"/>
      <c r="J335" s="193"/>
      <c r="K335" s="60"/>
      <c r="L335" s="192"/>
      <c r="M335" s="56">
        <f>M334+IF(AND(K335="Pago",OR(E335='PC Receitas'!$O$4,E335='PC Receitas'!$O$5,E335='PC Receitas'!$O$6)),I335,IF(AND(K335="Pago",OR(E335='PC Receitas'!$O$7,E335='PC Receitas'!$O$8,E335='PC Receitas'!$O$9,E335='PC Receitas'!$O$10,E335='PC Receitas'!$O$11,E335='PC Receitas'!$O$12,E335='PC Receitas'!$O$13,E335='PC Receitas'!$O$14)),-I335,0))</f>
        <v>14737.7</v>
      </c>
      <c r="R335" s="153" t="e">
        <f t="shared" si="20"/>
        <v>#N/A</v>
      </c>
      <c r="S335" s="150" t="e">
        <f t="shared" si="21"/>
        <v>#N/A</v>
      </c>
      <c r="T335" s="150" t="e">
        <f t="shared" si="22"/>
        <v>#N/A</v>
      </c>
      <c r="U335" s="150" t="e">
        <f t="shared" si="23"/>
        <v>#N/A</v>
      </c>
      <c r="V335" s="154" t="e">
        <f>VLOOKUP(E335,'PC Receitas'!$O$4:$P$14,2,FALSE)</f>
        <v>#N/A</v>
      </c>
    </row>
    <row r="336" spans="3:22" ht="19.5" customHeight="1" thickTop="1" thickBot="1" x14ac:dyDescent="0.3">
      <c r="C336" s="58"/>
      <c r="D336" s="58" t="str">
        <f>IF(C336&lt;&gt;"",TEXT(C336,"00")&amp;"/07/"&amp;'Configurações Básicas'!$P$5,"")</f>
        <v/>
      </c>
      <c r="E336" s="58"/>
      <c r="F336" s="58"/>
      <c r="G336" s="58"/>
      <c r="H336" s="58"/>
      <c r="I336" s="59"/>
      <c r="J336" s="193"/>
      <c r="K336" s="60"/>
      <c r="L336" s="192"/>
      <c r="M336" s="56">
        <f>M335+IF(AND(K336="Pago",OR(E336='PC Receitas'!$O$4,E336='PC Receitas'!$O$5,E336='PC Receitas'!$O$6)),I336,IF(AND(K336="Pago",OR(E336='PC Receitas'!$O$7,E336='PC Receitas'!$O$8,E336='PC Receitas'!$O$9,E336='PC Receitas'!$O$10,E336='PC Receitas'!$O$11,E336='PC Receitas'!$O$12,E336='PC Receitas'!$O$13,E336='PC Receitas'!$O$14)),-I336,0))</f>
        <v>14737.7</v>
      </c>
      <c r="R336" s="153" t="e">
        <f t="shared" si="20"/>
        <v>#N/A</v>
      </c>
      <c r="S336" s="150" t="e">
        <f t="shared" si="21"/>
        <v>#N/A</v>
      </c>
      <c r="T336" s="150" t="e">
        <f t="shared" si="22"/>
        <v>#N/A</v>
      </c>
      <c r="U336" s="150" t="e">
        <f t="shared" si="23"/>
        <v>#N/A</v>
      </c>
      <c r="V336" s="154" t="e">
        <f>VLOOKUP(E336,'PC Receitas'!$O$4:$P$14,2,FALSE)</f>
        <v>#N/A</v>
      </c>
    </row>
    <row r="337" spans="3:22" ht="19.5" customHeight="1" thickTop="1" thickBot="1" x14ac:dyDescent="0.3">
      <c r="C337" s="58"/>
      <c r="D337" s="58" t="str">
        <f>IF(C337&lt;&gt;"",TEXT(C337,"00")&amp;"/07/"&amp;'Configurações Básicas'!$P$5,"")</f>
        <v/>
      </c>
      <c r="E337" s="58"/>
      <c r="F337" s="58"/>
      <c r="G337" s="58"/>
      <c r="H337" s="58"/>
      <c r="I337" s="59"/>
      <c r="J337" s="193"/>
      <c r="K337" s="60"/>
      <c r="L337" s="192"/>
      <c r="M337" s="56">
        <f>M336+IF(AND(K337="Pago",OR(E337='PC Receitas'!$O$4,E337='PC Receitas'!$O$5,E337='PC Receitas'!$O$6)),I337,IF(AND(K337="Pago",OR(E337='PC Receitas'!$O$7,E337='PC Receitas'!$O$8,E337='PC Receitas'!$O$9,E337='PC Receitas'!$O$10,E337='PC Receitas'!$O$11,E337='PC Receitas'!$O$12,E337='PC Receitas'!$O$13,E337='PC Receitas'!$O$14)),-I337,0))</f>
        <v>14737.7</v>
      </c>
      <c r="R337" s="153" t="e">
        <f t="shared" si="20"/>
        <v>#N/A</v>
      </c>
      <c r="S337" s="150" t="e">
        <f t="shared" si="21"/>
        <v>#N/A</v>
      </c>
      <c r="T337" s="150" t="e">
        <f t="shared" si="22"/>
        <v>#N/A</v>
      </c>
      <c r="U337" s="150" t="e">
        <f t="shared" si="23"/>
        <v>#N/A</v>
      </c>
      <c r="V337" s="154" t="e">
        <f>VLOOKUP(E337,'PC Receitas'!$O$4:$P$14,2,FALSE)</f>
        <v>#N/A</v>
      </c>
    </row>
    <row r="338" spans="3:22" ht="19.5" customHeight="1" thickTop="1" thickBot="1" x14ac:dyDescent="0.3">
      <c r="C338" s="58"/>
      <c r="D338" s="58" t="str">
        <f>IF(C338&lt;&gt;"",TEXT(C338,"00")&amp;"/07/"&amp;'Configurações Básicas'!$P$5,"")</f>
        <v/>
      </c>
      <c r="E338" s="58"/>
      <c r="F338" s="58"/>
      <c r="G338" s="58"/>
      <c r="H338" s="58"/>
      <c r="I338" s="59"/>
      <c r="J338" s="193"/>
      <c r="K338" s="60"/>
      <c r="L338" s="192"/>
      <c r="M338" s="56">
        <f>M337+IF(AND(K338="Pago",OR(E338='PC Receitas'!$O$4,E338='PC Receitas'!$O$5,E338='PC Receitas'!$O$6)),I338,IF(AND(K338="Pago",OR(E338='PC Receitas'!$O$7,E338='PC Receitas'!$O$8,E338='PC Receitas'!$O$9,E338='PC Receitas'!$O$10,E338='PC Receitas'!$O$11,E338='PC Receitas'!$O$12,E338='PC Receitas'!$O$13,E338='PC Receitas'!$O$14)),-I338,0))</f>
        <v>14737.7</v>
      </c>
      <c r="R338" s="153" t="e">
        <f t="shared" si="20"/>
        <v>#N/A</v>
      </c>
      <c r="S338" s="150" t="e">
        <f t="shared" si="21"/>
        <v>#N/A</v>
      </c>
      <c r="T338" s="150" t="e">
        <f t="shared" si="22"/>
        <v>#N/A</v>
      </c>
      <c r="U338" s="150" t="e">
        <f t="shared" si="23"/>
        <v>#N/A</v>
      </c>
      <c r="V338" s="154" t="e">
        <f>VLOOKUP(E338,'PC Receitas'!$O$4:$P$14,2,FALSE)</f>
        <v>#N/A</v>
      </c>
    </row>
    <row r="339" spans="3:22" ht="19.5" customHeight="1" thickTop="1" thickBot="1" x14ac:dyDescent="0.3">
      <c r="C339" s="58"/>
      <c r="D339" s="58" t="str">
        <f>IF(C339&lt;&gt;"",TEXT(C339,"00")&amp;"/07/"&amp;'Configurações Básicas'!$P$5,"")</f>
        <v/>
      </c>
      <c r="E339" s="58"/>
      <c r="F339" s="58"/>
      <c r="G339" s="58"/>
      <c r="H339" s="58"/>
      <c r="I339" s="59"/>
      <c r="J339" s="193"/>
      <c r="K339" s="60"/>
      <c r="L339" s="192"/>
      <c r="M339" s="56">
        <f>M338+IF(AND(K339="Pago",OR(E339='PC Receitas'!$O$4,E339='PC Receitas'!$O$5,E339='PC Receitas'!$O$6)),I339,IF(AND(K339="Pago",OR(E339='PC Receitas'!$O$7,E339='PC Receitas'!$O$8,E339='PC Receitas'!$O$9,E339='PC Receitas'!$O$10,E339='PC Receitas'!$O$11,E339='PC Receitas'!$O$12,E339='PC Receitas'!$O$13,E339='PC Receitas'!$O$14)),-I339,0))</f>
        <v>14737.7</v>
      </c>
      <c r="R339" s="153" t="e">
        <f t="shared" si="20"/>
        <v>#N/A</v>
      </c>
      <c r="S339" s="150" t="e">
        <f t="shared" si="21"/>
        <v>#N/A</v>
      </c>
      <c r="T339" s="150" t="e">
        <f t="shared" si="22"/>
        <v>#N/A</v>
      </c>
      <c r="U339" s="150" t="e">
        <f t="shared" si="23"/>
        <v>#N/A</v>
      </c>
      <c r="V339" s="154" t="e">
        <f>VLOOKUP(E339,'PC Receitas'!$O$4:$P$14,2,FALSE)</f>
        <v>#N/A</v>
      </c>
    </row>
    <row r="340" spans="3:22" ht="19.5" customHeight="1" thickTop="1" thickBot="1" x14ac:dyDescent="0.3">
      <c r="C340" s="58"/>
      <c r="D340" s="58" t="str">
        <f>IF(C340&lt;&gt;"",TEXT(C340,"00")&amp;"/07/"&amp;'Configurações Básicas'!$P$5,"")</f>
        <v/>
      </c>
      <c r="E340" s="58"/>
      <c r="F340" s="58"/>
      <c r="G340" s="58"/>
      <c r="H340" s="58"/>
      <c r="I340" s="59"/>
      <c r="J340" s="193"/>
      <c r="K340" s="60"/>
      <c r="L340" s="192"/>
      <c r="M340" s="56">
        <f>M339+IF(AND(K340="Pago",OR(E340='PC Receitas'!$O$4,E340='PC Receitas'!$O$5,E340='PC Receitas'!$O$6)),I340,IF(AND(K340="Pago",OR(E340='PC Receitas'!$O$7,E340='PC Receitas'!$O$8,E340='PC Receitas'!$O$9,E340='PC Receitas'!$O$10,E340='PC Receitas'!$O$11,E340='PC Receitas'!$O$12,E340='PC Receitas'!$O$13,E340='PC Receitas'!$O$14)),-I340,0))</f>
        <v>14737.7</v>
      </c>
      <c r="R340" s="153" t="e">
        <f t="shared" si="20"/>
        <v>#N/A</v>
      </c>
      <c r="S340" s="150" t="e">
        <f t="shared" si="21"/>
        <v>#N/A</v>
      </c>
      <c r="T340" s="150" t="e">
        <f t="shared" si="22"/>
        <v>#N/A</v>
      </c>
      <c r="U340" s="150" t="e">
        <f t="shared" si="23"/>
        <v>#N/A</v>
      </c>
      <c r="V340" s="154" t="e">
        <f>VLOOKUP(E340,'PC Receitas'!$O$4:$P$14,2,FALSE)</f>
        <v>#N/A</v>
      </c>
    </row>
    <row r="341" spans="3:22" ht="19.5" customHeight="1" thickTop="1" thickBot="1" x14ac:dyDescent="0.3">
      <c r="C341" s="58"/>
      <c r="D341" s="58" t="str">
        <f>IF(C341&lt;&gt;"",TEXT(C341,"00")&amp;"/07/"&amp;'Configurações Básicas'!$P$5,"")</f>
        <v/>
      </c>
      <c r="E341" s="58"/>
      <c r="F341" s="58"/>
      <c r="G341" s="58"/>
      <c r="H341" s="58"/>
      <c r="I341" s="59"/>
      <c r="J341" s="193"/>
      <c r="K341" s="60"/>
      <c r="L341" s="192"/>
      <c r="M341" s="56">
        <f>M340+IF(AND(K341="Pago",OR(E341='PC Receitas'!$O$4,E341='PC Receitas'!$O$5,E341='PC Receitas'!$O$6)),I341,IF(AND(K341="Pago",OR(E341='PC Receitas'!$O$7,E341='PC Receitas'!$O$8,E341='PC Receitas'!$O$9,E341='PC Receitas'!$O$10,E341='PC Receitas'!$O$11,E341='PC Receitas'!$O$12,E341='PC Receitas'!$O$13,E341='PC Receitas'!$O$14)),-I341,0))</f>
        <v>14737.7</v>
      </c>
      <c r="R341" s="153" t="e">
        <f t="shared" si="20"/>
        <v>#N/A</v>
      </c>
      <c r="S341" s="150" t="e">
        <f t="shared" si="21"/>
        <v>#N/A</v>
      </c>
      <c r="T341" s="150" t="e">
        <f t="shared" si="22"/>
        <v>#N/A</v>
      </c>
      <c r="U341" s="150" t="e">
        <f t="shared" si="23"/>
        <v>#N/A</v>
      </c>
      <c r="V341" s="154" t="e">
        <f>VLOOKUP(E341,'PC Receitas'!$O$4:$P$14,2,FALSE)</f>
        <v>#N/A</v>
      </c>
    </row>
    <row r="342" spans="3:22" ht="19.5" customHeight="1" thickTop="1" thickBot="1" x14ac:dyDescent="0.3">
      <c r="C342" s="58"/>
      <c r="D342" s="58" t="str">
        <f>IF(C342&lt;&gt;"",TEXT(C342,"00")&amp;"/07/"&amp;'Configurações Básicas'!$P$5,"")</f>
        <v/>
      </c>
      <c r="E342" s="58"/>
      <c r="F342" s="58"/>
      <c r="G342" s="58"/>
      <c r="H342" s="58"/>
      <c r="I342" s="59"/>
      <c r="J342" s="193"/>
      <c r="K342" s="60"/>
      <c r="L342" s="192"/>
      <c r="M342" s="56">
        <f>M341+IF(AND(K342="Pago",OR(E342='PC Receitas'!$O$4,E342='PC Receitas'!$O$5,E342='PC Receitas'!$O$6)),I342,IF(AND(K342="Pago",OR(E342='PC Receitas'!$O$7,E342='PC Receitas'!$O$8,E342='PC Receitas'!$O$9,E342='PC Receitas'!$O$10,E342='PC Receitas'!$O$11,E342='PC Receitas'!$O$12,E342='PC Receitas'!$O$13,E342='PC Receitas'!$O$14)),-I342,0))</f>
        <v>14737.7</v>
      </c>
      <c r="R342" s="153" t="e">
        <f t="shared" si="20"/>
        <v>#N/A</v>
      </c>
      <c r="S342" s="150" t="e">
        <f t="shared" si="21"/>
        <v>#N/A</v>
      </c>
      <c r="T342" s="150" t="e">
        <f t="shared" si="22"/>
        <v>#N/A</v>
      </c>
      <c r="U342" s="150" t="e">
        <f t="shared" si="23"/>
        <v>#N/A</v>
      </c>
      <c r="V342" s="154" t="e">
        <f>VLOOKUP(E342,'PC Receitas'!$O$4:$P$14,2,FALSE)</f>
        <v>#N/A</v>
      </c>
    </row>
    <row r="343" spans="3:22" ht="19.5" customHeight="1" thickTop="1" thickBot="1" x14ac:dyDescent="0.3">
      <c r="C343" s="58"/>
      <c r="D343" s="58" t="str">
        <f>IF(C343&lt;&gt;"",TEXT(C343,"00")&amp;"/07/"&amp;'Configurações Básicas'!$P$5,"")</f>
        <v/>
      </c>
      <c r="E343" s="58"/>
      <c r="F343" s="58"/>
      <c r="G343" s="58"/>
      <c r="H343" s="58"/>
      <c r="I343" s="59"/>
      <c r="J343" s="193"/>
      <c r="K343" s="60"/>
      <c r="L343" s="192"/>
      <c r="M343" s="56">
        <f>M342+IF(AND(K343="Pago",OR(E343='PC Receitas'!$O$4,E343='PC Receitas'!$O$5,E343='PC Receitas'!$O$6)),I343,IF(AND(K343="Pago",OR(E343='PC Receitas'!$O$7,E343='PC Receitas'!$O$8,E343='PC Receitas'!$O$9,E343='PC Receitas'!$O$10,E343='PC Receitas'!$O$11,E343='PC Receitas'!$O$12,E343='PC Receitas'!$O$13,E343='PC Receitas'!$O$14)),-I343,0))</f>
        <v>14737.7</v>
      </c>
      <c r="R343" s="153" t="e">
        <f t="shared" si="20"/>
        <v>#N/A</v>
      </c>
      <c r="S343" s="150" t="e">
        <f t="shared" si="21"/>
        <v>#N/A</v>
      </c>
      <c r="T343" s="150" t="e">
        <f t="shared" si="22"/>
        <v>#N/A</v>
      </c>
      <c r="U343" s="150" t="e">
        <f t="shared" si="23"/>
        <v>#N/A</v>
      </c>
      <c r="V343" s="154" t="e">
        <f>VLOOKUP(E343,'PC Receitas'!$O$4:$P$14,2,FALSE)</f>
        <v>#N/A</v>
      </c>
    </row>
    <row r="344" spans="3:22" ht="19.5" customHeight="1" thickTop="1" thickBot="1" x14ac:dyDescent="0.3">
      <c r="C344" s="58"/>
      <c r="D344" s="58" t="str">
        <f>IF(C344&lt;&gt;"",TEXT(C344,"00")&amp;"/07/"&amp;'Configurações Básicas'!$P$5,"")</f>
        <v/>
      </c>
      <c r="E344" s="58"/>
      <c r="F344" s="58"/>
      <c r="G344" s="58"/>
      <c r="H344" s="58"/>
      <c r="I344" s="59"/>
      <c r="J344" s="193"/>
      <c r="K344" s="60"/>
      <c r="L344" s="192"/>
      <c r="M344" s="56">
        <f>M343+IF(AND(K344="Pago",OR(E344='PC Receitas'!$O$4,E344='PC Receitas'!$O$5,E344='PC Receitas'!$O$6)),I344,IF(AND(K344="Pago",OR(E344='PC Receitas'!$O$7,E344='PC Receitas'!$O$8,E344='PC Receitas'!$O$9,E344='PC Receitas'!$O$10,E344='PC Receitas'!$O$11,E344='PC Receitas'!$O$12,E344='PC Receitas'!$O$13,E344='PC Receitas'!$O$14)),-I344,0))</f>
        <v>14737.7</v>
      </c>
      <c r="R344" s="153" t="e">
        <f t="shared" si="20"/>
        <v>#N/A</v>
      </c>
      <c r="S344" s="150" t="e">
        <f t="shared" si="21"/>
        <v>#N/A</v>
      </c>
      <c r="T344" s="150" t="e">
        <f t="shared" si="22"/>
        <v>#N/A</v>
      </c>
      <c r="U344" s="150" t="e">
        <f t="shared" si="23"/>
        <v>#N/A</v>
      </c>
      <c r="V344" s="154" t="e">
        <f>VLOOKUP(E344,'PC Receitas'!$O$4:$P$14,2,FALSE)</f>
        <v>#N/A</v>
      </c>
    </row>
    <row r="345" spans="3:22" ht="19.5" customHeight="1" thickTop="1" thickBot="1" x14ac:dyDescent="0.3">
      <c r="C345" s="58"/>
      <c r="D345" s="58" t="str">
        <f>IF(C345&lt;&gt;"",TEXT(C345,"00")&amp;"/07/"&amp;'Configurações Básicas'!$P$5,"")</f>
        <v/>
      </c>
      <c r="E345" s="58"/>
      <c r="F345" s="58"/>
      <c r="G345" s="58"/>
      <c r="H345" s="58"/>
      <c r="I345" s="59"/>
      <c r="J345" s="193"/>
      <c r="K345" s="60"/>
      <c r="L345" s="192"/>
      <c r="M345" s="56">
        <f>M344+IF(AND(K345="Pago",OR(E345='PC Receitas'!$O$4,E345='PC Receitas'!$O$5,E345='PC Receitas'!$O$6)),I345,IF(AND(K345="Pago",OR(E345='PC Receitas'!$O$7,E345='PC Receitas'!$O$8,E345='PC Receitas'!$O$9,E345='PC Receitas'!$O$10,E345='PC Receitas'!$O$11,E345='PC Receitas'!$O$12,E345='PC Receitas'!$O$13,E345='PC Receitas'!$O$14)),-I345,0))</f>
        <v>14737.7</v>
      </c>
      <c r="R345" s="153" t="e">
        <f t="shared" si="20"/>
        <v>#N/A</v>
      </c>
      <c r="S345" s="150" t="e">
        <f t="shared" si="21"/>
        <v>#N/A</v>
      </c>
      <c r="T345" s="150" t="e">
        <f t="shared" si="22"/>
        <v>#N/A</v>
      </c>
      <c r="U345" s="150" t="e">
        <f t="shared" si="23"/>
        <v>#N/A</v>
      </c>
      <c r="V345" s="154" t="e">
        <f>VLOOKUP(E345,'PC Receitas'!$O$4:$P$14,2,FALSE)</f>
        <v>#N/A</v>
      </c>
    </row>
    <row r="346" spans="3:22" ht="19.5" customHeight="1" thickTop="1" thickBot="1" x14ac:dyDescent="0.3">
      <c r="C346" s="58"/>
      <c r="D346" s="58" t="str">
        <f>IF(C346&lt;&gt;"",TEXT(C346,"00")&amp;"/07/"&amp;'Configurações Básicas'!$P$5,"")</f>
        <v/>
      </c>
      <c r="E346" s="58"/>
      <c r="F346" s="58"/>
      <c r="G346" s="58"/>
      <c r="H346" s="58"/>
      <c r="I346" s="59"/>
      <c r="J346" s="193"/>
      <c r="K346" s="60"/>
      <c r="L346" s="192"/>
      <c r="M346" s="56">
        <f>M345+IF(AND(K346="Pago",OR(E346='PC Receitas'!$O$4,E346='PC Receitas'!$O$5,E346='PC Receitas'!$O$6)),I346,IF(AND(K346="Pago",OR(E346='PC Receitas'!$O$7,E346='PC Receitas'!$O$8,E346='PC Receitas'!$O$9,E346='PC Receitas'!$O$10,E346='PC Receitas'!$O$11,E346='PC Receitas'!$O$12,E346='PC Receitas'!$O$13,E346='PC Receitas'!$O$14)),-I346,0))</f>
        <v>14737.7</v>
      </c>
      <c r="R346" s="153" t="e">
        <f t="shared" si="20"/>
        <v>#N/A</v>
      </c>
      <c r="S346" s="150" t="e">
        <f t="shared" si="21"/>
        <v>#N/A</v>
      </c>
      <c r="T346" s="150" t="e">
        <f t="shared" si="22"/>
        <v>#N/A</v>
      </c>
      <c r="U346" s="150" t="e">
        <f t="shared" si="23"/>
        <v>#N/A</v>
      </c>
      <c r="V346" s="154" t="e">
        <f>VLOOKUP(E346,'PC Receitas'!$O$4:$P$14,2,FALSE)</f>
        <v>#N/A</v>
      </c>
    </row>
    <row r="347" spans="3:22" ht="19.5" customHeight="1" thickTop="1" thickBot="1" x14ac:dyDescent="0.3">
      <c r="C347" s="58"/>
      <c r="D347" s="58" t="str">
        <f>IF(C347&lt;&gt;"",TEXT(C347,"00")&amp;"/07/"&amp;'Configurações Básicas'!$P$5,"")</f>
        <v/>
      </c>
      <c r="E347" s="58"/>
      <c r="F347" s="58"/>
      <c r="G347" s="58"/>
      <c r="H347" s="58"/>
      <c r="I347" s="59"/>
      <c r="J347" s="193"/>
      <c r="K347" s="60"/>
      <c r="L347" s="192"/>
      <c r="M347" s="56">
        <f>M346+IF(AND(K347="Pago",OR(E347='PC Receitas'!$O$4,E347='PC Receitas'!$O$5,E347='PC Receitas'!$O$6)),I347,IF(AND(K347="Pago",OR(E347='PC Receitas'!$O$7,E347='PC Receitas'!$O$8,E347='PC Receitas'!$O$9,E347='PC Receitas'!$O$10,E347='PC Receitas'!$O$11,E347='PC Receitas'!$O$12,E347='PC Receitas'!$O$13,E347='PC Receitas'!$O$14)),-I347,0))</f>
        <v>14737.7</v>
      </c>
      <c r="R347" s="153" t="e">
        <f t="shared" si="20"/>
        <v>#N/A</v>
      </c>
      <c r="S347" s="150" t="e">
        <f t="shared" si="21"/>
        <v>#N/A</v>
      </c>
      <c r="T347" s="150" t="e">
        <f t="shared" si="22"/>
        <v>#N/A</v>
      </c>
      <c r="U347" s="150" t="e">
        <f t="shared" si="23"/>
        <v>#N/A</v>
      </c>
      <c r="V347" s="154" t="e">
        <f>VLOOKUP(E347,'PC Receitas'!$O$4:$P$14,2,FALSE)</f>
        <v>#N/A</v>
      </c>
    </row>
    <row r="348" spans="3:22" ht="19.5" customHeight="1" thickTop="1" thickBot="1" x14ac:dyDescent="0.3">
      <c r="C348" s="58"/>
      <c r="D348" s="58" t="str">
        <f>IF(C348&lt;&gt;"",TEXT(C348,"00")&amp;"/07/"&amp;'Configurações Básicas'!$P$5,"")</f>
        <v/>
      </c>
      <c r="E348" s="58"/>
      <c r="F348" s="58"/>
      <c r="G348" s="58"/>
      <c r="H348" s="58"/>
      <c r="I348" s="59"/>
      <c r="J348" s="193"/>
      <c r="K348" s="60"/>
      <c r="L348" s="192"/>
      <c r="M348" s="56">
        <f>M347+IF(AND(K348="Pago",OR(E348='PC Receitas'!$O$4,E348='PC Receitas'!$O$5,E348='PC Receitas'!$O$6)),I348,IF(AND(K348="Pago",OR(E348='PC Receitas'!$O$7,E348='PC Receitas'!$O$8,E348='PC Receitas'!$O$9,E348='PC Receitas'!$O$10,E348='PC Receitas'!$O$11,E348='PC Receitas'!$O$12,E348='PC Receitas'!$O$13,E348='PC Receitas'!$O$14)),-I348,0))</f>
        <v>14737.7</v>
      </c>
      <c r="R348" s="153" t="e">
        <f t="shared" si="20"/>
        <v>#N/A</v>
      </c>
      <c r="S348" s="150" t="e">
        <f t="shared" si="21"/>
        <v>#N/A</v>
      </c>
      <c r="T348" s="150" t="e">
        <f t="shared" si="22"/>
        <v>#N/A</v>
      </c>
      <c r="U348" s="150" t="e">
        <f t="shared" si="23"/>
        <v>#N/A</v>
      </c>
      <c r="V348" s="154" t="e">
        <f>VLOOKUP(E348,'PC Receitas'!$O$4:$P$14,2,FALSE)</f>
        <v>#N/A</v>
      </c>
    </row>
    <row r="349" spans="3:22" ht="19.5" customHeight="1" thickTop="1" thickBot="1" x14ac:dyDescent="0.3">
      <c r="C349" s="58"/>
      <c r="D349" s="58" t="str">
        <f>IF(C349&lt;&gt;"",TEXT(C349,"00")&amp;"/07/"&amp;'Configurações Básicas'!$P$5,"")</f>
        <v/>
      </c>
      <c r="E349" s="58"/>
      <c r="F349" s="58"/>
      <c r="G349" s="58"/>
      <c r="H349" s="58"/>
      <c r="I349" s="59"/>
      <c r="J349" s="193"/>
      <c r="K349" s="60"/>
      <c r="L349" s="192"/>
      <c r="M349" s="56">
        <f>M348+IF(AND(K349="Pago",OR(E349='PC Receitas'!$O$4,E349='PC Receitas'!$O$5,E349='PC Receitas'!$O$6)),I349,IF(AND(K349="Pago",OR(E349='PC Receitas'!$O$7,E349='PC Receitas'!$O$8,E349='PC Receitas'!$O$9,E349='PC Receitas'!$O$10,E349='PC Receitas'!$O$11,E349='PC Receitas'!$O$12,E349='PC Receitas'!$O$13,E349='PC Receitas'!$O$14)),-I349,0))</f>
        <v>14737.7</v>
      </c>
      <c r="R349" s="153" t="e">
        <f t="shared" si="20"/>
        <v>#N/A</v>
      </c>
      <c r="S349" s="150" t="e">
        <f t="shared" si="21"/>
        <v>#N/A</v>
      </c>
      <c r="T349" s="150" t="e">
        <f t="shared" si="22"/>
        <v>#N/A</v>
      </c>
      <c r="U349" s="150" t="e">
        <f t="shared" si="23"/>
        <v>#N/A</v>
      </c>
      <c r="V349" s="154" t="e">
        <f>VLOOKUP(E349,'PC Receitas'!$O$4:$P$14,2,FALSE)</f>
        <v>#N/A</v>
      </c>
    </row>
    <row r="350" spans="3:22" ht="19.5" customHeight="1" thickTop="1" thickBot="1" x14ac:dyDescent="0.3">
      <c r="C350" s="58"/>
      <c r="D350" s="58" t="str">
        <f>IF(C350&lt;&gt;"",TEXT(C350,"00")&amp;"/07/"&amp;'Configurações Básicas'!$P$5,"")</f>
        <v/>
      </c>
      <c r="E350" s="58"/>
      <c r="F350" s="58"/>
      <c r="G350" s="58"/>
      <c r="H350" s="58"/>
      <c r="I350" s="59"/>
      <c r="J350" s="193"/>
      <c r="K350" s="60"/>
      <c r="L350" s="192"/>
      <c r="M350" s="56">
        <f>M349+IF(AND(K350="Pago",OR(E350='PC Receitas'!$O$4,E350='PC Receitas'!$O$5,E350='PC Receitas'!$O$6)),I350,IF(AND(K350="Pago",OR(E350='PC Receitas'!$O$7,E350='PC Receitas'!$O$8,E350='PC Receitas'!$O$9,E350='PC Receitas'!$O$10,E350='PC Receitas'!$O$11,E350='PC Receitas'!$O$12,E350='PC Receitas'!$O$13,E350='PC Receitas'!$O$14)),-I350,0))</f>
        <v>14737.7</v>
      </c>
      <c r="R350" s="153" t="e">
        <f t="shared" si="20"/>
        <v>#N/A</v>
      </c>
      <c r="S350" s="150" t="e">
        <f t="shared" si="21"/>
        <v>#N/A</v>
      </c>
      <c r="T350" s="150" t="e">
        <f t="shared" si="22"/>
        <v>#N/A</v>
      </c>
      <c r="U350" s="150" t="e">
        <f t="shared" si="23"/>
        <v>#N/A</v>
      </c>
      <c r="V350" s="154" t="e">
        <f>VLOOKUP(E350,'PC Receitas'!$O$4:$P$14,2,FALSE)</f>
        <v>#N/A</v>
      </c>
    </row>
    <row r="351" spans="3:22" ht="19.5" customHeight="1" thickTop="1" thickBot="1" x14ac:dyDescent="0.3">
      <c r="C351" s="58"/>
      <c r="D351" s="58" t="str">
        <f>IF(C351&lt;&gt;"",TEXT(C351,"00")&amp;"/07/"&amp;'Configurações Básicas'!$P$5,"")</f>
        <v/>
      </c>
      <c r="E351" s="58"/>
      <c r="F351" s="58"/>
      <c r="G351" s="58"/>
      <c r="H351" s="58"/>
      <c r="I351" s="59"/>
      <c r="J351" s="193"/>
      <c r="K351" s="60"/>
      <c r="L351" s="192"/>
      <c r="M351" s="56">
        <f>M350+IF(AND(K351="Pago",OR(E351='PC Receitas'!$O$4,E351='PC Receitas'!$O$5,E351='PC Receitas'!$O$6)),I351,IF(AND(K351="Pago",OR(E351='PC Receitas'!$O$7,E351='PC Receitas'!$O$8,E351='PC Receitas'!$O$9,E351='PC Receitas'!$O$10,E351='PC Receitas'!$O$11,E351='PC Receitas'!$O$12,E351='PC Receitas'!$O$13,E351='PC Receitas'!$O$14)),-I351,0))</f>
        <v>14737.7</v>
      </c>
      <c r="R351" s="153" t="e">
        <f t="shared" si="20"/>
        <v>#N/A</v>
      </c>
      <c r="S351" s="150" t="e">
        <f t="shared" si="21"/>
        <v>#N/A</v>
      </c>
      <c r="T351" s="150" t="e">
        <f t="shared" si="22"/>
        <v>#N/A</v>
      </c>
      <c r="U351" s="150" t="e">
        <f t="shared" si="23"/>
        <v>#N/A</v>
      </c>
      <c r="V351" s="154" t="e">
        <f>VLOOKUP(E351,'PC Receitas'!$O$4:$P$14,2,FALSE)</f>
        <v>#N/A</v>
      </c>
    </row>
    <row r="352" spans="3:22" ht="19.5" customHeight="1" thickTop="1" thickBot="1" x14ac:dyDescent="0.3">
      <c r="C352" s="58"/>
      <c r="D352" s="58" t="str">
        <f>IF(C352&lt;&gt;"",TEXT(C352,"00")&amp;"/07/"&amp;'Configurações Básicas'!$P$5,"")</f>
        <v/>
      </c>
      <c r="E352" s="58"/>
      <c r="F352" s="58"/>
      <c r="G352" s="58"/>
      <c r="H352" s="58"/>
      <c r="I352" s="59"/>
      <c r="J352" s="193"/>
      <c r="K352" s="60"/>
      <c r="L352" s="192"/>
      <c r="M352" s="56">
        <f>M351+IF(AND(K352="Pago",OR(E352='PC Receitas'!$O$4,E352='PC Receitas'!$O$5,E352='PC Receitas'!$O$6)),I352,IF(AND(K352="Pago",OR(E352='PC Receitas'!$O$7,E352='PC Receitas'!$O$8,E352='PC Receitas'!$O$9,E352='PC Receitas'!$O$10,E352='PC Receitas'!$O$11,E352='PC Receitas'!$O$12,E352='PC Receitas'!$O$13,E352='PC Receitas'!$O$14)),-I352,0))</f>
        <v>14737.7</v>
      </c>
      <c r="R352" s="153" t="e">
        <f t="shared" si="20"/>
        <v>#N/A</v>
      </c>
      <c r="S352" s="150" t="e">
        <f t="shared" si="21"/>
        <v>#N/A</v>
      </c>
      <c r="T352" s="150" t="e">
        <f t="shared" si="22"/>
        <v>#N/A</v>
      </c>
      <c r="U352" s="150" t="e">
        <f t="shared" si="23"/>
        <v>#N/A</v>
      </c>
      <c r="V352" s="154" t="e">
        <f>VLOOKUP(E352,'PC Receitas'!$O$4:$P$14,2,FALSE)</f>
        <v>#N/A</v>
      </c>
    </row>
    <row r="353" spans="3:22" ht="19.5" customHeight="1" thickTop="1" thickBot="1" x14ac:dyDescent="0.3">
      <c r="C353" s="58"/>
      <c r="D353" s="58" t="str">
        <f>IF(C353&lt;&gt;"",TEXT(C353,"00")&amp;"/07/"&amp;'Configurações Básicas'!$P$5,"")</f>
        <v/>
      </c>
      <c r="E353" s="58"/>
      <c r="F353" s="58"/>
      <c r="G353" s="58"/>
      <c r="H353" s="58"/>
      <c r="I353" s="59"/>
      <c r="J353" s="193"/>
      <c r="K353" s="60"/>
      <c r="L353" s="192"/>
      <c r="M353" s="56">
        <f>M352+IF(AND(K353="Pago",OR(E353='PC Receitas'!$O$4,E353='PC Receitas'!$O$5,E353='PC Receitas'!$O$6)),I353,IF(AND(K353="Pago",OR(E353='PC Receitas'!$O$7,E353='PC Receitas'!$O$8,E353='PC Receitas'!$O$9,E353='PC Receitas'!$O$10,E353='PC Receitas'!$O$11,E353='PC Receitas'!$O$12,E353='PC Receitas'!$O$13,E353='PC Receitas'!$O$14)),-I353,0))</f>
        <v>14737.7</v>
      </c>
      <c r="R353" s="153" t="e">
        <f t="shared" si="20"/>
        <v>#N/A</v>
      </c>
      <c r="S353" s="150" t="e">
        <f t="shared" si="21"/>
        <v>#N/A</v>
      </c>
      <c r="T353" s="150" t="e">
        <f t="shared" si="22"/>
        <v>#N/A</v>
      </c>
      <c r="U353" s="150" t="e">
        <f t="shared" si="23"/>
        <v>#N/A</v>
      </c>
      <c r="V353" s="154" t="e">
        <f>VLOOKUP(E353,'PC Receitas'!$O$4:$P$14,2,FALSE)</f>
        <v>#N/A</v>
      </c>
    </row>
    <row r="354" spans="3:22" ht="19.5" customHeight="1" thickTop="1" thickBot="1" x14ac:dyDescent="0.3">
      <c r="C354" s="58"/>
      <c r="D354" s="58" t="str">
        <f>IF(C354&lt;&gt;"",TEXT(C354,"00")&amp;"/07/"&amp;'Configurações Básicas'!$P$5,"")</f>
        <v/>
      </c>
      <c r="E354" s="58"/>
      <c r="F354" s="58"/>
      <c r="G354" s="58"/>
      <c r="H354" s="58"/>
      <c r="I354" s="59"/>
      <c r="J354" s="193"/>
      <c r="K354" s="60"/>
      <c r="L354" s="192"/>
      <c r="M354" s="56">
        <f>M353+IF(AND(K354="Pago",OR(E354='PC Receitas'!$O$4,E354='PC Receitas'!$O$5,E354='PC Receitas'!$O$6)),I354,IF(AND(K354="Pago",OR(E354='PC Receitas'!$O$7,E354='PC Receitas'!$O$8,E354='PC Receitas'!$O$9,E354='PC Receitas'!$O$10,E354='PC Receitas'!$O$11,E354='PC Receitas'!$O$12,E354='PC Receitas'!$O$13,E354='PC Receitas'!$O$14)),-I354,0))</f>
        <v>14737.7</v>
      </c>
      <c r="R354" s="153" t="e">
        <f t="shared" si="20"/>
        <v>#N/A</v>
      </c>
      <c r="S354" s="150" t="e">
        <f t="shared" si="21"/>
        <v>#N/A</v>
      </c>
      <c r="T354" s="150" t="e">
        <f t="shared" si="22"/>
        <v>#N/A</v>
      </c>
      <c r="U354" s="150" t="e">
        <f t="shared" si="23"/>
        <v>#N/A</v>
      </c>
      <c r="V354" s="154" t="e">
        <f>VLOOKUP(E354,'PC Receitas'!$O$4:$P$14,2,FALSE)</f>
        <v>#N/A</v>
      </c>
    </row>
    <row r="355" spans="3:22" ht="19.5" customHeight="1" thickTop="1" thickBot="1" x14ac:dyDescent="0.3">
      <c r="C355" s="58"/>
      <c r="D355" s="58" t="str">
        <f>IF(C355&lt;&gt;"",TEXT(C355,"00")&amp;"/07/"&amp;'Configurações Básicas'!$P$5,"")</f>
        <v/>
      </c>
      <c r="E355" s="58"/>
      <c r="F355" s="58"/>
      <c r="G355" s="58"/>
      <c r="H355" s="58"/>
      <c r="I355" s="59"/>
      <c r="J355" s="193"/>
      <c r="K355" s="60"/>
      <c r="L355" s="192"/>
      <c r="M355" s="56">
        <f>M354+IF(AND(K355="Pago",OR(E355='PC Receitas'!$O$4,E355='PC Receitas'!$O$5,E355='PC Receitas'!$O$6)),I355,IF(AND(K355="Pago",OR(E355='PC Receitas'!$O$7,E355='PC Receitas'!$O$8,E355='PC Receitas'!$O$9,E355='PC Receitas'!$O$10,E355='PC Receitas'!$O$11,E355='PC Receitas'!$O$12,E355='PC Receitas'!$O$13,E355='PC Receitas'!$O$14)),-I355,0))</f>
        <v>14737.7</v>
      </c>
      <c r="R355" s="153" t="e">
        <f t="shared" si="20"/>
        <v>#N/A</v>
      </c>
      <c r="S355" s="150" t="e">
        <f t="shared" si="21"/>
        <v>#N/A</v>
      </c>
      <c r="T355" s="150" t="e">
        <f t="shared" si="22"/>
        <v>#N/A</v>
      </c>
      <c r="U355" s="150" t="e">
        <f t="shared" si="23"/>
        <v>#N/A</v>
      </c>
      <c r="V355" s="154" t="e">
        <f>VLOOKUP(E355,'PC Receitas'!$O$4:$P$14,2,FALSE)</f>
        <v>#N/A</v>
      </c>
    </row>
    <row r="356" spans="3:22" ht="19.5" customHeight="1" thickTop="1" thickBot="1" x14ac:dyDescent="0.3">
      <c r="C356" s="58"/>
      <c r="D356" s="58" t="str">
        <f>IF(C356&lt;&gt;"",TEXT(C356,"00")&amp;"/07/"&amp;'Configurações Básicas'!$P$5,"")</f>
        <v/>
      </c>
      <c r="E356" s="58"/>
      <c r="F356" s="58"/>
      <c r="G356" s="58"/>
      <c r="H356" s="58"/>
      <c r="I356" s="59"/>
      <c r="J356" s="193"/>
      <c r="K356" s="60"/>
      <c r="L356" s="192"/>
      <c r="M356" s="56">
        <f>M355+IF(AND(K356="Pago",OR(E356='PC Receitas'!$O$4,E356='PC Receitas'!$O$5,E356='PC Receitas'!$O$6)),I356,IF(AND(K356="Pago",OR(E356='PC Receitas'!$O$7,E356='PC Receitas'!$O$8,E356='PC Receitas'!$O$9,E356='PC Receitas'!$O$10,E356='PC Receitas'!$O$11,E356='PC Receitas'!$O$12,E356='PC Receitas'!$O$13,E356='PC Receitas'!$O$14)),-I356,0))</f>
        <v>14737.7</v>
      </c>
      <c r="R356" s="153" t="e">
        <f t="shared" si="20"/>
        <v>#N/A</v>
      </c>
      <c r="S356" s="150" t="e">
        <f t="shared" si="21"/>
        <v>#N/A</v>
      </c>
      <c r="T356" s="150" t="e">
        <f t="shared" si="22"/>
        <v>#N/A</v>
      </c>
      <c r="U356" s="150" t="e">
        <f t="shared" si="23"/>
        <v>#N/A</v>
      </c>
      <c r="V356" s="154" t="e">
        <f>VLOOKUP(E356,'PC Receitas'!$O$4:$P$14,2,FALSE)</f>
        <v>#N/A</v>
      </c>
    </row>
    <row r="357" spans="3:22" ht="19.5" customHeight="1" thickTop="1" thickBot="1" x14ac:dyDescent="0.3">
      <c r="C357" s="58"/>
      <c r="D357" s="58" t="str">
        <f>IF(C357&lt;&gt;"",TEXT(C357,"00")&amp;"/07/"&amp;'Configurações Básicas'!$P$5,"")</f>
        <v/>
      </c>
      <c r="E357" s="58"/>
      <c r="F357" s="58"/>
      <c r="G357" s="58"/>
      <c r="H357" s="58"/>
      <c r="I357" s="59"/>
      <c r="J357" s="193"/>
      <c r="K357" s="60"/>
      <c r="L357" s="192"/>
      <c r="M357" s="56">
        <f>M356+IF(AND(K357="Pago",OR(E357='PC Receitas'!$O$4,E357='PC Receitas'!$O$5,E357='PC Receitas'!$O$6)),I357,IF(AND(K357="Pago",OR(E357='PC Receitas'!$O$7,E357='PC Receitas'!$O$8,E357='PC Receitas'!$O$9,E357='PC Receitas'!$O$10,E357='PC Receitas'!$O$11,E357='PC Receitas'!$O$12,E357='PC Receitas'!$O$13,E357='PC Receitas'!$O$14)),-I357,0))</f>
        <v>14737.7</v>
      </c>
      <c r="R357" s="153" t="e">
        <f t="shared" si="20"/>
        <v>#N/A</v>
      </c>
      <c r="S357" s="150" t="e">
        <f t="shared" si="21"/>
        <v>#N/A</v>
      </c>
      <c r="T357" s="150" t="e">
        <f t="shared" si="22"/>
        <v>#N/A</v>
      </c>
      <c r="U357" s="150" t="e">
        <f t="shared" si="23"/>
        <v>#N/A</v>
      </c>
      <c r="V357" s="154" t="e">
        <f>VLOOKUP(E357,'PC Receitas'!$O$4:$P$14,2,FALSE)</f>
        <v>#N/A</v>
      </c>
    </row>
    <row r="358" spans="3:22" ht="19.5" customHeight="1" thickTop="1" thickBot="1" x14ac:dyDescent="0.3">
      <c r="C358" s="58"/>
      <c r="D358" s="58" t="str">
        <f>IF(C358&lt;&gt;"",TEXT(C358,"00")&amp;"/07/"&amp;'Configurações Básicas'!$P$5,"")</f>
        <v/>
      </c>
      <c r="E358" s="58"/>
      <c r="F358" s="58"/>
      <c r="G358" s="58"/>
      <c r="H358" s="58"/>
      <c r="I358" s="59"/>
      <c r="J358" s="193"/>
      <c r="K358" s="60"/>
      <c r="L358" s="192"/>
      <c r="M358" s="56">
        <f>M357+IF(AND(K358="Pago",OR(E358='PC Receitas'!$O$4,E358='PC Receitas'!$O$5,E358='PC Receitas'!$O$6)),I358,IF(AND(K358="Pago",OR(E358='PC Receitas'!$O$7,E358='PC Receitas'!$O$8,E358='PC Receitas'!$O$9,E358='PC Receitas'!$O$10,E358='PC Receitas'!$O$11,E358='PC Receitas'!$O$12,E358='PC Receitas'!$O$13,E358='PC Receitas'!$O$14)),-I358,0))</f>
        <v>14737.7</v>
      </c>
      <c r="R358" s="153" t="e">
        <f t="shared" si="20"/>
        <v>#N/A</v>
      </c>
      <c r="S358" s="150" t="e">
        <f t="shared" si="21"/>
        <v>#N/A</v>
      </c>
      <c r="T358" s="150" t="e">
        <f t="shared" si="22"/>
        <v>#N/A</v>
      </c>
      <c r="U358" s="150" t="e">
        <f t="shared" si="23"/>
        <v>#N/A</v>
      </c>
      <c r="V358" s="154" t="e">
        <f>VLOOKUP(E358,'PC Receitas'!$O$4:$P$14,2,FALSE)</f>
        <v>#N/A</v>
      </c>
    </row>
    <row r="359" spans="3:22" ht="19.5" customHeight="1" thickTop="1" thickBot="1" x14ac:dyDescent="0.3">
      <c r="C359" s="58"/>
      <c r="D359" s="58" t="str">
        <f>IF(C359&lt;&gt;"",TEXT(C359,"00")&amp;"/07/"&amp;'Configurações Básicas'!$P$5,"")</f>
        <v/>
      </c>
      <c r="E359" s="58"/>
      <c r="F359" s="58"/>
      <c r="G359" s="58"/>
      <c r="H359" s="58"/>
      <c r="I359" s="59"/>
      <c r="J359" s="193"/>
      <c r="K359" s="60"/>
      <c r="L359" s="192"/>
      <c r="M359" s="56">
        <f>M358+IF(AND(K359="Pago",OR(E359='PC Receitas'!$O$4,E359='PC Receitas'!$O$5,E359='PC Receitas'!$O$6)),I359,IF(AND(K359="Pago",OR(E359='PC Receitas'!$O$7,E359='PC Receitas'!$O$8,E359='PC Receitas'!$O$9,E359='PC Receitas'!$O$10,E359='PC Receitas'!$O$11,E359='PC Receitas'!$O$12,E359='PC Receitas'!$O$13,E359='PC Receitas'!$O$14)),-I359,0))</f>
        <v>14737.7</v>
      </c>
      <c r="R359" s="153" t="e">
        <f t="shared" si="20"/>
        <v>#N/A</v>
      </c>
      <c r="S359" s="150" t="e">
        <f t="shared" si="21"/>
        <v>#N/A</v>
      </c>
      <c r="T359" s="150" t="e">
        <f t="shared" si="22"/>
        <v>#N/A</v>
      </c>
      <c r="U359" s="150" t="e">
        <f t="shared" si="23"/>
        <v>#N/A</v>
      </c>
      <c r="V359" s="154" t="e">
        <f>VLOOKUP(E359,'PC Receitas'!$O$4:$P$14,2,FALSE)</f>
        <v>#N/A</v>
      </c>
    </row>
    <row r="360" spans="3:22" ht="19.5" customHeight="1" thickTop="1" thickBot="1" x14ac:dyDescent="0.3">
      <c r="C360" s="58"/>
      <c r="D360" s="58" t="str">
        <f>IF(C360&lt;&gt;"",TEXT(C360,"00")&amp;"/07/"&amp;'Configurações Básicas'!$P$5,"")</f>
        <v/>
      </c>
      <c r="E360" s="58"/>
      <c r="F360" s="58"/>
      <c r="G360" s="58"/>
      <c r="H360" s="58"/>
      <c r="I360" s="59"/>
      <c r="J360" s="193"/>
      <c r="K360" s="60"/>
      <c r="L360" s="192"/>
      <c r="M360" s="56">
        <f>M359+IF(AND(K360="Pago",OR(E360='PC Receitas'!$O$4,E360='PC Receitas'!$O$5,E360='PC Receitas'!$O$6)),I360,IF(AND(K360="Pago",OR(E360='PC Receitas'!$O$7,E360='PC Receitas'!$O$8,E360='PC Receitas'!$O$9,E360='PC Receitas'!$O$10,E360='PC Receitas'!$O$11,E360='PC Receitas'!$O$12,E360='PC Receitas'!$O$13,E360='PC Receitas'!$O$14)),-I360,0))</f>
        <v>14737.7</v>
      </c>
      <c r="R360" s="153" t="e">
        <f t="shared" si="20"/>
        <v>#N/A</v>
      </c>
      <c r="S360" s="150" t="e">
        <f t="shared" si="21"/>
        <v>#N/A</v>
      </c>
      <c r="T360" s="150" t="e">
        <f t="shared" si="22"/>
        <v>#N/A</v>
      </c>
      <c r="U360" s="150" t="e">
        <f t="shared" si="23"/>
        <v>#N/A</v>
      </c>
      <c r="V360" s="154" t="e">
        <f>VLOOKUP(E360,'PC Receitas'!$O$4:$P$14,2,FALSE)</f>
        <v>#N/A</v>
      </c>
    </row>
    <row r="361" spans="3:22" ht="19.5" customHeight="1" thickTop="1" thickBot="1" x14ac:dyDescent="0.3">
      <c r="C361" s="58"/>
      <c r="D361" s="58" t="str">
        <f>IF(C361&lt;&gt;"",TEXT(C361,"00")&amp;"/07/"&amp;'Configurações Básicas'!$P$5,"")</f>
        <v/>
      </c>
      <c r="E361" s="58"/>
      <c r="F361" s="58"/>
      <c r="G361" s="58"/>
      <c r="H361" s="58"/>
      <c r="I361" s="59"/>
      <c r="J361" s="193"/>
      <c r="K361" s="60"/>
      <c r="L361" s="192"/>
      <c r="M361" s="56">
        <f>M360+IF(AND(K361="Pago",OR(E361='PC Receitas'!$O$4,E361='PC Receitas'!$O$5,E361='PC Receitas'!$O$6)),I361,IF(AND(K361="Pago",OR(E361='PC Receitas'!$O$7,E361='PC Receitas'!$O$8,E361='PC Receitas'!$O$9,E361='PC Receitas'!$O$10,E361='PC Receitas'!$O$11,E361='PC Receitas'!$O$12,E361='PC Receitas'!$O$13,E361='PC Receitas'!$O$14)),-I361,0))</f>
        <v>14737.7</v>
      </c>
      <c r="R361" s="153" t="e">
        <f t="shared" si="20"/>
        <v>#N/A</v>
      </c>
      <c r="S361" s="150" t="e">
        <f t="shared" si="21"/>
        <v>#N/A</v>
      </c>
      <c r="T361" s="150" t="e">
        <f t="shared" si="22"/>
        <v>#N/A</v>
      </c>
      <c r="U361" s="150" t="e">
        <f t="shared" si="23"/>
        <v>#N/A</v>
      </c>
      <c r="V361" s="154" t="e">
        <f>VLOOKUP(E361,'PC Receitas'!$O$4:$P$14,2,FALSE)</f>
        <v>#N/A</v>
      </c>
    </row>
    <row r="362" spans="3:22" ht="19.5" customHeight="1" thickTop="1" thickBot="1" x14ac:dyDescent="0.3">
      <c r="C362" s="58"/>
      <c r="D362" s="58" t="str">
        <f>IF(C362&lt;&gt;"",TEXT(C362,"00")&amp;"/07/"&amp;'Configurações Básicas'!$P$5,"")</f>
        <v/>
      </c>
      <c r="E362" s="58"/>
      <c r="F362" s="58"/>
      <c r="G362" s="58"/>
      <c r="H362" s="58"/>
      <c r="I362" s="59"/>
      <c r="J362" s="193"/>
      <c r="K362" s="60"/>
      <c r="L362" s="192"/>
      <c r="M362" s="56">
        <f>M361+IF(AND(K362="Pago",OR(E362='PC Receitas'!$O$4,E362='PC Receitas'!$O$5,E362='PC Receitas'!$O$6)),I362,IF(AND(K362="Pago",OR(E362='PC Receitas'!$O$7,E362='PC Receitas'!$O$8,E362='PC Receitas'!$O$9,E362='PC Receitas'!$O$10,E362='PC Receitas'!$O$11,E362='PC Receitas'!$O$12,E362='PC Receitas'!$O$13,E362='PC Receitas'!$O$14)),-I362,0))</f>
        <v>14737.7</v>
      </c>
      <c r="R362" s="153" t="e">
        <f t="shared" si="20"/>
        <v>#N/A</v>
      </c>
      <c r="S362" s="150" t="e">
        <f t="shared" si="21"/>
        <v>#N/A</v>
      </c>
      <c r="T362" s="150" t="e">
        <f t="shared" si="22"/>
        <v>#N/A</v>
      </c>
      <c r="U362" s="150" t="e">
        <f t="shared" si="23"/>
        <v>#N/A</v>
      </c>
      <c r="V362" s="154" t="e">
        <f>VLOOKUP(E362,'PC Receitas'!$O$4:$P$14,2,FALSE)</f>
        <v>#N/A</v>
      </c>
    </row>
    <row r="363" spans="3:22" ht="19.5" customHeight="1" thickTop="1" thickBot="1" x14ac:dyDescent="0.3">
      <c r="C363" s="58"/>
      <c r="D363" s="58" t="str">
        <f>IF(C363&lt;&gt;"",TEXT(C363,"00")&amp;"/07/"&amp;'Configurações Básicas'!$P$5,"")</f>
        <v/>
      </c>
      <c r="E363" s="58"/>
      <c r="F363" s="58"/>
      <c r="G363" s="58"/>
      <c r="H363" s="58"/>
      <c r="I363" s="59"/>
      <c r="J363" s="193"/>
      <c r="K363" s="60"/>
      <c r="L363" s="192"/>
      <c r="M363" s="56">
        <f>M362+IF(AND(K363="Pago",OR(E363='PC Receitas'!$O$4,E363='PC Receitas'!$O$5,E363='PC Receitas'!$O$6)),I363,IF(AND(K363="Pago",OR(E363='PC Receitas'!$O$7,E363='PC Receitas'!$O$8,E363='PC Receitas'!$O$9,E363='PC Receitas'!$O$10,E363='PC Receitas'!$O$11,E363='PC Receitas'!$O$12,E363='PC Receitas'!$O$13,E363='PC Receitas'!$O$14)),-I363,0))</f>
        <v>14737.7</v>
      </c>
      <c r="R363" s="153" t="e">
        <f t="shared" si="20"/>
        <v>#N/A</v>
      </c>
      <c r="S363" s="150" t="e">
        <f t="shared" si="21"/>
        <v>#N/A</v>
      </c>
      <c r="T363" s="150" t="e">
        <f t="shared" si="22"/>
        <v>#N/A</v>
      </c>
      <c r="U363" s="150" t="e">
        <f t="shared" si="23"/>
        <v>#N/A</v>
      </c>
      <c r="V363" s="154" t="e">
        <f>VLOOKUP(E363,'PC Receitas'!$O$4:$P$14,2,FALSE)</f>
        <v>#N/A</v>
      </c>
    </row>
    <row r="364" spans="3:22" ht="19.5" customHeight="1" thickTop="1" thickBot="1" x14ac:dyDescent="0.3">
      <c r="C364" s="58"/>
      <c r="D364" s="58" t="str">
        <f>IF(C364&lt;&gt;"",TEXT(C364,"00")&amp;"/07/"&amp;'Configurações Básicas'!$P$5,"")</f>
        <v/>
      </c>
      <c r="E364" s="58"/>
      <c r="F364" s="58"/>
      <c r="G364" s="58"/>
      <c r="H364" s="58"/>
      <c r="I364" s="59"/>
      <c r="J364" s="193"/>
      <c r="K364" s="60"/>
      <c r="L364" s="192"/>
      <c r="M364" s="56">
        <f>M363+IF(AND(K364="Pago",OR(E364='PC Receitas'!$O$4,E364='PC Receitas'!$O$5,E364='PC Receitas'!$O$6)),I364,IF(AND(K364="Pago",OR(E364='PC Receitas'!$O$7,E364='PC Receitas'!$O$8,E364='PC Receitas'!$O$9,E364='PC Receitas'!$O$10,E364='PC Receitas'!$O$11,E364='PC Receitas'!$O$12,E364='PC Receitas'!$O$13,E364='PC Receitas'!$O$14)),-I364,0))</f>
        <v>14737.7</v>
      </c>
      <c r="R364" s="153" t="e">
        <f t="shared" si="20"/>
        <v>#N/A</v>
      </c>
      <c r="S364" s="150" t="e">
        <f t="shared" si="21"/>
        <v>#N/A</v>
      </c>
      <c r="T364" s="150" t="e">
        <f t="shared" si="22"/>
        <v>#N/A</v>
      </c>
      <c r="U364" s="150" t="e">
        <f t="shared" si="23"/>
        <v>#N/A</v>
      </c>
      <c r="V364" s="154" t="e">
        <f>VLOOKUP(E364,'PC Receitas'!$O$4:$P$14,2,FALSE)</f>
        <v>#N/A</v>
      </c>
    </row>
    <row r="365" spans="3:22" ht="19.5" customHeight="1" thickTop="1" thickBot="1" x14ac:dyDescent="0.3">
      <c r="C365" s="58"/>
      <c r="D365" s="58" t="str">
        <f>IF(C365&lt;&gt;"",TEXT(C365,"00")&amp;"/07/"&amp;'Configurações Básicas'!$P$5,"")</f>
        <v/>
      </c>
      <c r="E365" s="58"/>
      <c r="F365" s="58"/>
      <c r="G365" s="58"/>
      <c r="H365" s="58"/>
      <c r="I365" s="59"/>
      <c r="J365" s="193"/>
      <c r="K365" s="60"/>
      <c r="L365" s="192"/>
      <c r="M365" s="56">
        <f>M364+IF(AND(K365="Pago",OR(E365='PC Receitas'!$O$4,E365='PC Receitas'!$O$5,E365='PC Receitas'!$O$6)),I365,IF(AND(K365="Pago",OR(E365='PC Receitas'!$O$7,E365='PC Receitas'!$O$8,E365='PC Receitas'!$O$9,E365='PC Receitas'!$O$10,E365='PC Receitas'!$O$11,E365='PC Receitas'!$O$12,E365='PC Receitas'!$O$13,E365='PC Receitas'!$O$14)),-I365,0))</f>
        <v>14737.7</v>
      </c>
      <c r="R365" s="153" t="e">
        <f t="shared" si="20"/>
        <v>#N/A</v>
      </c>
      <c r="S365" s="150" t="e">
        <f t="shared" si="21"/>
        <v>#N/A</v>
      </c>
      <c r="T365" s="150" t="e">
        <f t="shared" si="22"/>
        <v>#N/A</v>
      </c>
      <c r="U365" s="150" t="e">
        <f t="shared" si="23"/>
        <v>#N/A</v>
      </c>
      <c r="V365" s="154" t="e">
        <f>VLOOKUP(E365,'PC Receitas'!$O$4:$P$14,2,FALSE)</f>
        <v>#N/A</v>
      </c>
    </row>
    <row r="366" spans="3:22" ht="19.5" customHeight="1" thickTop="1" thickBot="1" x14ac:dyDescent="0.3">
      <c r="C366" s="58"/>
      <c r="D366" s="58" t="str">
        <f>IF(C366&lt;&gt;"",TEXT(C366,"00")&amp;"/07/"&amp;'Configurações Básicas'!$P$5,"")</f>
        <v/>
      </c>
      <c r="E366" s="58"/>
      <c r="F366" s="58"/>
      <c r="G366" s="58"/>
      <c r="H366" s="58"/>
      <c r="I366" s="59"/>
      <c r="J366" s="193"/>
      <c r="K366" s="60"/>
      <c r="L366" s="192"/>
      <c r="M366" s="56">
        <f>M365+IF(AND(K366="Pago",OR(E366='PC Receitas'!$O$4,E366='PC Receitas'!$O$5,E366='PC Receitas'!$O$6)),I366,IF(AND(K366="Pago",OR(E366='PC Receitas'!$O$7,E366='PC Receitas'!$O$8,E366='PC Receitas'!$O$9,E366='PC Receitas'!$O$10,E366='PC Receitas'!$O$11,E366='PC Receitas'!$O$12,E366='PC Receitas'!$O$13,E366='PC Receitas'!$O$14)),-I366,0))</f>
        <v>14737.7</v>
      </c>
      <c r="R366" s="153" t="e">
        <f t="shared" si="20"/>
        <v>#N/A</v>
      </c>
      <c r="S366" s="150" t="e">
        <f t="shared" si="21"/>
        <v>#N/A</v>
      </c>
      <c r="T366" s="150" t="e">
        <f t="shared" si="22"/>
        <v>#N/A</v>
      </c>
      <c r="U366" s="150" t="e">
        <f t="shared" si="23"/>
        <v>#N/A</v>
      </c>
      <c r="V366" s="154" t="e">
        <f>VLOOKUP(E366,'PC Receitas'!$O$4:$P$14,2,FALSE)</f>
        <v>#N/A</v>
      </c>
    </row>
    <row r="367" spans="3:22" ht="19.5" customHeight="1" thickTop="1" thickBot="1" x14ac:dyDescent="0.3">
      <c r="C367" s="58"/>
      <c r="D367" s="58" t="str">
        <f>IF(C367&lt;&gt;"",TEXT(C367,"00")&amp;"/07/"&amp;'Configurações Básicas'!$P$5,"")</f>
        <v/>
      </c>
      <c r="E367" s="58"/>
      <c r="F367" s="58"/>
      <c r="G367" s="58"/>
      <c r="H367" s="58"/>
      <c r="I367" s="59"/>
      <c r="J367" s="193"/>
      <c r="K367" s="60"/>
      <c r="L367" s="192"/>
      <c r="M367" s="56">
        <f>M366+IF(AND(K367="Pago",OR(E367='PC Receitas'!$O$4,E367='PC Receitas'!$O$5,E367='PC Receitas'!$O$6)),I367,IF(AND(K367="Pago",OR(E367='PC Receitas'!$O$7,E367='PC Receitas'!$O$8,E367='PC Receitas'!$O$9,E367='PC Receitas'!$O$10,E367='PC Receitas'!$O$11,E367='PC Receitas'!$O$12,E367='PC Receitas'!$O$13,E367='PC Receitas'!$O$14)),-I367,0))</f>
        <v>14737.7</v>
      </c>
      <c r="R367" s="153" t="e">
        <f t="shared" si="20"/>
        <v>#N/A</v>
      </c>
      <c r="S367" s="150" t="e">
        <f t="shared" si="21"/>
        <v>#N/A</v>
      </c>
      <c r="T367" s="150" t="e">
        <f t="shared" si="22"/>
        <v>#N/A</v>
      </c>
      <c r="U367" s="150" t="e">
        <f t="shared" si="23"/>
        <v>#N/A</v>
      </c>
      <c r="V367" s="154" t="e">
        <f>VLOOKUP(E367,'PC Receitas'!$O$4:$P$14,2,FALSE)</f>
        <v>#N/A</v>
      </c>
    </row>
    <row r="368" spans="3:22" ht="19.5" customHeight="1" thickTop="1" thickBot="1" x14ac:dyDescent="0.3">
      <c r="C368" s="58"/>
      <c r="D368" s="58" t="str">
        <f>IF(C368&lt;&gt;"",TEXT(C368,"00")&amp;"/07/"&amp;'Configurações Básicas'!$P$5,"")</f>
        <v/>
      </c>
      <c r="E368" s="58"/>
      <c r="F368" s="58"/>
      <c r="G368" s="58"/>
      <c r="H368" s="58"/>
      <c r="I368" s="59"/>
      <c r="J368" s="193"/>
      <c r="K368" s="60"/>
      <c r="L368" s="192"/>
      <c r="M368" s="56">
        <f>M367+IF(AND(K368="Pago",OR(E368='PC Receitas'!$O$4,E368='PC Receitas'!$O$5,E368='PC Receitas'!$O$6)),I368,IF(AND(K368="Pago",OR(E368='PC Receitas'!$O$7,E368='PC Receitas'!$O$8,E368='PC Receitas'!$O$9,E368='PC Receitas'!$O$10,E368='PC Receitas'!$O$11,E368='PC Receitas'!$O$12,E368='PC Receitas'!$O$13,E368='PC Receitas'!$O$14)),-I368,0))</f>
        <v>14737.7</v>
      </c>
      <c r="R368" s="153" t="e">
        <f t="shared" si="20"/>
        <v>#N/A</v>
      </c>
      <c r="S368" s="150" t="e">
        <f t="shared" si="21"/>
        <v>#N/A</v>
      </c>
      <c r="T368" s="150" t="e">
        <f t="shared" si="22"/>
        <v>#N/A</v>
      </c>
      <c r="U368" s="150" t="e">
        <f t="shared" si="23"/>
        <v>#N/A</v>
      </c>
      <c r="V368" s="154" t="e">
        <f>VLOOKUP(E368,'PC Receitas'!$O$4:$P$14,2,FALSE)</f>
        <v>#N/A</v>
      </c>
    </row>
    <row r="369" spans="3:22" ht="19.5" customHeight="1" thickTop="1" thickBot="1" x14ac:dyDescent="0.3">
      <c r="C369" s="58"/>
      <c r="D369" s="58" t="str">
        <f>IF(C369&lt;&gt;"",TEXT(C369,"00")&amp;"/07/"&amp;'Configurações Básicas'!$P$5,"")</f>
        <v/>
      </c>
      <c r="E369" s="58"/>
      <c r="F369" s="58"/>
      <c r="G369" s="58"/>
      <c r="H369" s="58"/>
      <c r="I369" s="59"/>
      <c r="J369" s="193"/>
      <c r="K369" s="60"/>
      <c r="L369" s="192"/>
      <c r="M369" s="56">
        <f>M368+IF(AND(K369="Pago",OR(E369='PC Receitas'!$O$4,E369='PC Receitas'!$O$5,E369='PC Receitas'!$O$6)),I369,IF(AND(K369="Pago",OR(E369='PC Receitas'!$O$7,E369='PC Receitas'!$O$8,E369='PC Receitas'!$O$9,E369='PC Receitas'!$O$10,E369='PC Receitas'!$O$11,E369='PC Receitas'!$O$12,E369='PC Receitas'!$O$13,E369='PC Receitas'!$O$14)),-I369,0))</f>
        <v>14737.7</v>
      </c>
      <c r="R369" s="153" t="e">
        <f t="shared" si="20"/>
        <v>#N/A</v>
      </c>
      <c r="S369" s="150" t="e">
        <f t="shared" si="21"/>
        <v>#N/A</v>
      </c>
      <c r="T369" s="150" t="e">
        <f t="shared" si="22"/>
        <v>#N/A</v>
      </c>
      <c r="U369" s="150" t="e">
        <f t="shared" si="23"/>
        <v>#N/A</v>
      </c>
      <c r="V369" s="154" t="e">
        <f>VLOOKUP(E369,'PC Receitas'!$O$4:$P$14,2,FALSE)</f>
        <v>#N/A</v>
      </c>
    </row>
    <row r="370" spans="3:22" ht="19.5" customHeight="1" thickTop="1" thickBot="1" x14ac:dyDescent="0.3">
      <c r="C370" s="58"/>
      <c r="D370" s="58" t="str">
        <f>IF(C370&lt;&gt;"",TEXT(C370,"00")&amp;"/07/"&amp;'Configurações Básicas'!$P$5,"")</f>
        <v/>
      </c>
      <c r="E370" s="58"/>
      <c r="F370" s="58"/>
      <c r="G370" s="58"/>
      <c r="H370" s="58"/>
      <c r="I370" s="59"/>
      <c r="J370" s="193"/>
      <c r="K370" s="60"/>
      <c r="L370" s="192"/>
      <c r="M370" s="56">
        <f>M369+IF(AND(K370="Pago",OR(E370='PC Receitas'!$O$4,E370='PC Receitas'!$O$5,E370='PC Receitas'!$O$6)),I370,IF(AND(K370="Pago",OR(E370='PC Receitas'!$O$7,E370='PC Receitas'!$O$8,E370='PC Receitas'!$O$9,E370='PC Receitas'!$O$10,E370='PC Receitas'!$O$11,E370='PC Receitas'!$O$12,E370='PC Receitas'!$O$13,E370='PC Receitas'!$O$14)),-I370,0))</f>
        <v>14737.7</v>
      </c>
      <c r="R370" s="153" t="e">
        <f t="shared" si="20"/>
        <v>#N/A</v>
      </c>
      <c r="S370" s="150" t="e">
        <f t="shared" si="21"/>
        <v>#N/A</v>
      </c>
      <c r="T370" s="150" t="e">
        <f t="shared" si="22"/>
        <v>#N/A</v>
      </c>
      <c r="U370" s="150" t="e">
        <f t="shared" si="23"/>
        <v>#N/A</v>
      </c>
      <c r="V370" s="154" t="e">
        <f>VLOOKUP(E370,'PC Receitas'!$O$4:$P$14,2,FALSE)</f>
        <v>#N/A</v>
      </c>
    </row>
    <row r="371" spans="3:22" ht="19.5" customHeight="1" thickTop="1" thickBot="1" x14ac:dyDescent="0.3">
      <c r="C371" s="58"/>
      <c r="D371" s="58" t="str">
        <f>IF(C371&lt;&gt;"",TEXT(C371,"00")&amp;"/07/"&amp;'Configurações Básicas'!$P$5,"")</f>
        <v/>
      </c>
      <c r="E371" s="58"/>
      <c r="F371" s="58"/>
      <c r="G371" s="58"/>
      <c r="H371" s="58"/>
      <c r="I371" s="59"/>
      <c r="J371" s="193"/>
      <c r="K371" s="60"/>
      <c r="L371" s="192"/>
      <c r="M371" s="56">
        <f>M370+IF(AND(K371="Pago",OR(E371='PC Receitas'!$O$4,E371='PC Receitas'!$O$5,E371='PC Receitas'!$O$6)),I371,IF(AND(K371="Pago",OR(E371='PC Receitas'!$O$7,E371='PC Receitas'!$O$8,E371='PC Receitas'!$O$9,E371='PC Receitas'!$O$10,E371='PC Receitas'!$O$11,E371='PC Receitas'!$O$12,E371='PC Receitas'!$O$13,E371='PC Receitas'!$O$14)),-I371,0))</f>
        <v>14737.7</v>
      </c>
      <c r="R371" s="153" t="e">
        <f t="shared" si="20"/>
        <v>#N/A</v>
      </c>
      <c r="S371" s="150" t="e">
        <f t="shared" si="21"/>
        <v>#N/A</v>
      </c>
      <c r="T371" s="150" t="e">
        <f t="shared" si="22"/>
        <v>#N/A</v>
      </c>
      <c r="U371" s="150" t="e">
        <f t="shared" si="23"/>
        <v>#N/A</v>
      </c>
      <c r="V371" s="154" t="e">
        <f>VLOOKUP(E371,'PC Receitas'!$O$4:$P$14,2,FALSE)</f>
        <v>#N/A</v>
      </c>
    </row>
    <row r="372" spans="3:22" ht="19.5" customHeight="1" thickTop="1" thickBot="1" x14ac:dyDescent="0.3">
      <c r="C372" s="58"/>
      <c r="D372" s="58" t="str">
        <f>IF(C372&lt;&gt;"",TEXT(C372,"00")&amp;"/07/"&amp;'Configurações Básicas'!$P$5,"")</f>
        <v/>
      </c>
      <c r="E372" s="58"/>
      <c r="F372" s="58"/>
      <c r="G372" s="58"/>
      <c r="H372" s="58"/>
      <c r="I372" s="59"/>
      <c r="J372" s="193"/>
      <c r="K372" s="60"/>
      <c r="L372" s="192"/>
      <c r="M372" s="56">
        <f>M371+IF(AND(K372="Pago",OR(E372='PC Receitas'!$O$4,E372='PC Receitas'!$O$5,E372='PC Receitas'!$O$6)),I372,IF(AND(K372="Pago",OR(E372='PC Receitas'!$O$7,E372='PC Receitas'!$O$8,E372='PC Receitas'!$O$9,E372='PC Receitas'!$O$10,E372='PC Receitas'!$O$11,E372='PC Receitas'!$O$12,E372='PC Receitas'!$O$13,E372='PC Receitas'!$O$14)),-I372,0))</f>
        <v>14737.7</v>
      </c>
      <c r="R372" s="153" t="e">
        <f t="shared" si="20"/>
        <v>#N/A</v>
      </c>
      <c r="S372" s="150" t="e">
        <f t="shared" si="21"/>
        <v>#N/A</v>
      </c>
      <c r="T372" s="150" t="e">
        <f t="shared" si="22"/>
        <v>#N/A</v>
      </c>
      <c r="U372" s="150" t="e">
        <f t="shared" si="23"/>
        <v>#N/A</v>
      </c>
      <c r="V372" s="154" t="e">
        <f>VLOOKUP(E372,'PC Receitas'!$O$4:$P$14,2,FALSE)</f>
        <v>#N/A</v>
      </c>
    </row>
    <row r="373" spans="3:22" ht="19.5" customHeight="1" thickTop="1" thickBot="1" x14ac:dyDescent="0.3">
      <c r="C373" s="58"/>
      <c r="D373" s="58" t="str">
        <f>IF(C373&lt;&gt;"",TEXT(C373,"00")&amp;"/07/"&amp;'Configurações Básicas'!$P$5,"")</f>
        <v/>
      </c>
      <c r="E373" s="58"/>
      <c r="F373" s="58"/>
      <c r="G373" s="58"/>
      <c r="H373" s="58"/>
      <c r="I373" s="59"/>
      <c r="J373" s="193"/>
      <c r="K373" s="60"/>
      <c r="L373" s="192"/>
      <c r="M373" s="56">
        <f>M372+IF(AND(K373="Pago",OR(E373='PC Receitas'!$O$4,E373='PC Receitas'!$O$5,E373='PC Receitas'!$O$6)),I373,IF(AND(K373="Pago",OR(E373='PC Receitas'!$O$7,E373='PC Receitas'!$O$8,E373='PC Receitas'!$O$9,E373='PC Receitas'!$O$10,E373='PC Receitas'!$O$11,E373='PC Receitas'!$O$12,E373='PC Receitas'!$O$13,E373='PC Receitas'!$O$14)),-I373,0))</f>
        <v>14737.7</v>
      </c>
      <c r="R373" s="153" t="e">
        <f t="shared" si="20"/>
        <v>#N/A</v>
      </c>
      <c r="S373" s="150" t="e">
        <f t="shared" si="21"/>
        <v>#N/A</v>
      </c>
      <c r="T373" s="150" t="e">
        <f t="shared" si="22"/>
        <v>#N/A</v>
      </c>
      <c r="U373" s="150" t="e">
        <f t="shared" si="23"/>
        <v>#N/A</v>
      </c>
      <c r="V373" s="154" t="e">
        <f>VLOOKUP(E373,'PC Receitas'!$O$4:$P$14,2,FALSE)</f>
        <v>#N/A</v>
      </c>
    </row>
    <row r="374" spans="3:22" ht="19.5" customHeight="1" thickTop="1" thickBot="1" x14ac:dyDescent="0.3">
      <c r="C374" s="58"/>
      <c r="D374" s="58" t="str">
        <f>IF(C374&lt;&gt;"",TEXT(C374,"00")&amp;"/07/"&amp;'Configurações Básicas'!$P$5,"")</f>
        <v/>
      </c>
      <c r="E374" s="58"/>
      <c r="F374" s="58"/>
      <c r="G374" s="58"/>
      <c r="H374" s="58"/>
      <c r="I374" s="59"/>
      <c r="J374" s="193"/>
      <c r="K374" s="60"/>
      <c r="L374" s="192"/>
      <c r="M374" s="56">
        <f>M373+IF(AND(K374="Pago",OR(E374='PC Receitas'!$O$4,E374='PC Receitas'!$O$5,E374='PC Receitas'!$O$6)),I374,IF(AND(K374="Pago",OR(E374='PC Receitas'!$O$7,E374='PC Receitas'!$O$8,E374='PC Receitas'!$O$9,E374='PC Receitas'!$O$10,E374='PC Receitas'!$O$11,E374='PC Receitas'!$O$12,E374='PC Receitas'!$O$13,E374='PC Receitas'!$O$14)),-I374,0))</f>
        <v>14737.7</v>
      </c>
      <c r="R374" s="153" t="e">
        <f t="shared" si="20"/>
        <v>#N/A</v>
      </c>
      <c r="S374" s="150" t="e">
        <f t="shared" si="21"/>
        <v>#N/A</v>
      </c>
      <c r="T374" s="150" t="e">
        <f t="shared" si="22"/>
        <v>#N/A</v>
      </c>
      <c r="U374" s="150" t="e">
        <f t="shared" si="23"/>
        <v>#N/A</v>
      </c>
      <c r="V374" s="154" t="e">
        <f>VLOOKUP(E374,'PC Receitas'!$O$4:$P$14,2,FALSE)</f>
        <v>#N/A</v>
      </c>
    </row>
    <row r="375" spans="3:22" ht="19.5" customHeight="1" thickTop="1" thickBot="1" x14ac:dyDescent="0.3">
      <c r="C375" s="58"/>
      <c r="D375" s="58" t="str">
        <f>IF(C375&lt;&gt;"",TEXT(C375,"00")&amp;"/07/"&amp;'Configurações Básicas'!$P$5,"")</f>
        <v/>
      </c>
      <c r="E375" s="58"/>
      <c r="F375" s="58"/>
      <c r="G375" s="58"/>
      <c r="H375" s="58"/>
      <c r="I375" s="59"/>
      <c r="J375" s="193"/>
      <c r="K375" s="60"/>
      <c r="L375" s="192"/>
      <c r="M375" s="56">
        <f>M374+IF(AND(K375="Pago",OR(E375='PC Receitas'!$O$4,E375='PC Receitas'!$O$5,E375='PC Receitas'!$O$6)),I375,IF(AND(K375="Pago",OR(E375='PC Receitas'!$O$7,E375='PC Receitas'!$O$8,E375='PC Receitas'!$O$9,E375='PC Receitas'!$O$10,E375='PC Receitas'!$O$11,E375='PC Receitas'!$O$12,E375='PC Receitas'!$O$13,E375='PC Receitas'!$O$14)),-I375,0))</f>
        <v>14737.7</v>
      </c>
      <c r="R375" s="153" t="e">
        <f t="shared" si="20"/>
        <v>#N/A</v>
      </c>
      <c r="S375" s="150" t="e">
        <f t="shared" si="21"/>
        <v>#N/A</v>
      </c>
      <c r="T375" s="150" t="e">
        <f t="shared" si="22"/>
        <v>#N/A</v>
      </c>
      <c r="U375" s="150" t="e">
        <f t="shared" si="23"/>
        <v>#N/A</v>
      </c>
      <c r="V375" s="154" t="e">
        <f>VLOOKUP(E375,'PC Receitas'!$O$4:$P$14,2,FALSE)</f>
        <v>#N/A</v>
      </c>
    </row>
    <row r="376" spans="3:22" ht="19.5" customHeight="1" thickTop="1" thickBot="1" x14ac:dyDescent="0.3">
      <c r="C376" s="58"/>
      <c r="D376" s="58" t="str">
        <f>IF(C376&lt;&gt;"",TEXT(C376,"00")&amp;"/07/"&amp;'Configurações Básicas'!$P$5,"")</f>
        <v/>
      </c>
      <c r="E376" s="58"/>
      <c r="F376" s="58"/>
      <c r="G376" s="58"/>
      <c r="H376" s="58"/>
      <c r="I376" s="59"/>
      <c r="J376" s="193"/>
      <c r="K376" s="60"/>
      <c r="L376" s="192"/>
      <c r="M376" s="56">
        <f>M375+IF(AND(K376="Pago",OR(E376='PC Receitas'!$O$4,E376='PC Receitas'!$O$5,E376='PC Receitas'!$O$6)),I376,IF(AND(K376="Pago",OR(E376='PC Receitas'!$O$7,E376='PC Receitas'!$O$8,E376='PC Receitas'!$O$9,E376='PC Receitas'!$O$10,E376='PC Receitas'!$O$11,E376='PC Receitas'!$O$12,E376='PC Receitas'!$O$13,E376='PC Receitas'!$O$14)),-I376,0))</f>
        <v>14737.7</v>
      </c>
      <c r="R376" s="153" t="e">
        <f t="shared" si="20"/>
        <v>#N/A</v>
      </c>
      <c r="S376" s="150" t="e">
        <f t="shared" si="21"/>
        <v>#N/A</v>
      </c>
      <c r="T376" s="150" t="e">
        <f t="shared" si="22"/>
        <v>#N/A</v>
      </c>
      <c r="U376" s="150" t="e">
        <f t="shared" si="23"/>
        <v>#N/A</v>
      </c>
      <c r="V376" s="154" t="e">
        <f>VLOOKUP(E376,'PC Receitas'!$O$4:$P$14,2,FALSE)</f>
        <v>#N/A</v>
      </c>
    </row>
    <row r="377" spans="3:22" ht="19.5" customHeight="1" thickTop="1" thickBot="1" x14ac:dyDescent="0.3">
      <c r="C377" s="58"/>
      <c r="D377" s="58" t="str">
        <f>IF(C377&lt;&gt;"",TEXT(C377,"00")&amp;"/07/"&amp;'Configurações Básicas'!$P$5,"")</f>
        <v/>
      </c>
      <c r="E377" s="58"/>
      <c r="F377" s="58"/>
      <c r="G377" s="58"/>
      <c r="H377" s="58"/>
      <c r="I377" s="59"/>
      <c r="J377" s="193"/>
      <c r="K377" s="60"/>
      <c r="L377" s="192"/>
      <c r="M377" s="56">
        <f>M376+IF(AND(K377="Pago",OR(E377='PC Receitas'!$O$4,E377='PC Receitas'!$O$5,E377='PC Receitas'!$O$6)),I377,IF(AND(K377="Pago",OR(E377='PC Receitas'!$O$7,E377='PC Receitas'!$O$8,E377='PC Receitas'!$O$9,E377='PC Receitas'!$O$10,E377='PC Receitas'!$O$11,E377='PC Receitas'!$O$12,E377='PC Receitas'!$O$13,E377='PC Receitas'!$O$14)),-I377,0))</f>
        <v>14737.7</v>
      </c>
      <c r="R377" s="153" t="e">
        <f t="shared" si="20"/>
        <v>#N/A</v>
      </c>
      <c r="S377" s="150" t="e">
        <f t="shared" si="21"/>
        <v>#N/A</v>
      </c>
      <c r="T377" s="150" t="e">
        <f t="shared" si="22"/>
        <v>#N/A</v>
      </c>
      <c r="U377" s="150" t="e">
        <f t="shared" si="23"/>
        <v>#N/A</v>
      </c>
      <c r="V377" s="154" t="e">
        <f>VLOOKUP(E377,'PC Receitas'!$O$4:$P$14,2,FALSE)</f>
        <v>#N/A</v>
      </c>
    </row>
    <row r="378" spans="3:22" ht="19.5" customHeight="1" thickTop="1" thickBot="1" x14ac:dyDescent="0.3">
      <c r="C378" s="58"/>
      <c r="D378" s="58" t="str">
        <f>IF(C378&lt;&gt;"",TEXT(C378,"00")&amp;"/07/"&amp;'Configurações Básicas'!$P$5,"")</f>
        <v/>
      </c>
      <c r="E378" s="58"/>
      <c r="F378" s="58"/>
      <c r="G378" s="58"/>
      <c r="H378" s="58"/>
      <c r="I378" s="59"/>
      <c r="J378" s="193"/>
      <c r="K378" s="60"/>
      <c r="L378" s="192"/>
      <c r="M378" s="56">
        <f>M377+IF(AND(K378="Pago",OR(E378='PC Receitas'!$O$4,E378='PC Receitas'!$O$5,E378='PC Receitas'!$O$6)),I378,IF(AND(K378="Pago",OR(E378='PC Receitas'!$O$7,E378='PC Receitas'!$O$8,E378='PC Receitas'!$O$9,E378='PC Receitas'!$O$10,E378='PC Receitas'!$O$11,E378='PC Receitas'!$O$12,E378='PC Receitas'!$O$13,E378='PC Receitas'!$O$14)),-I378,0))</f>
        <v>14737.7</v>
      </c>
      <c r="R378" s="153" t="e">
        <f t="shared" si="20"/>
        <v>#N/A</v>
      </c>
      <c r="S378" s="150" t="e">
        <f t="shared" si="21"/>
        <v>#N/A</v>
      </c>
      <c r="T378" s="150" t="e">
        <f t="shared" si="22"/>
        <v>#N/A</v>
      </c>
      <c r="U378" s="150" t="e">
        <f t="shared" si="23"/>
        <v>#N/A</v>
      </c>
      <c r="V378" s="154" t="e">
        <f>VLOOKUP(E378,'PC Receitas'!$O$4:$P$14,2,FALSE)</f>
        <v>#N/A</v>
      </c>
    </row>
    <row r="379" spans="3:22" ht="19.5" customHeight="1" thickTop="1" thickBot="1" x14ac:dyDescent="0.3">
      <c r="C379" s="58"/>
      <c r="D379" s="58" t="str">
        <f>IF(C379&lt;&gt;"",TEXT(C379,"00")&amp;"/07/"&amp;'Configurações Básicas'!$P$5,"")</f>
        <v/>
      </c>
      <c r="E379" s="58"/>
      <c r="F379" s="58"/>
      <c r="G379" s="58"/>
      <c r="H379" s="58"/>
      <c r="I379" s="59"/>
      <c r="J379" s="193"/>
      <c r="K379" s="60"/>
      <c r="L379" s="192"/>
      <c r="M379" s="56">
        <f>M378+IF(AND(K379="Pago",OR(E379='PC Receitas'!$O$4,E379='PC Receitas'!$O$5,E379='PC Receitas'!$O$6)),I379,IF(AND(K379="Pago",OR(E379='PC Receitas'!$O$7,E379='PC Receitas'!$O$8,E379='PC Receitas'!$O$9,E379='PC Receitas'!$O$10,E379='PC Receitas'!$O$11,E379='PC Receitas'!$O$12,E379='PC Receitas'!$O$13,E379='PC Receitas'!$O$14)),-I379,0))</f>
        <v>14737.7</v>
      </c>
      <c r="R379" s="153" t="e">
        <f t="shared" si="20"/>
        <v>#N/A</v>
      </c>
      <c r="S379" s="150" t="e">
        <f t="shared" si="21"/>
        <v>#N/A</v>
      </c>
      <c r="T379" s="150" t="e">
        <f t="shared" si="22"/>
        <v>#N/A</v>
      </c>
      <c r="U379" s="150" t="e">
        <f t="shared" si="23"/>
        <v>#N/A</v>
      </c>
      <c r="V379" s="154" t="e">
        <f>VLOOKUP(E379,'PC Receitas'!$O$4:$P$14,2,FALSE)</f>
        <v>#N/A</v>
      </c>
    </row>
    <row r="380" spans="3:22" ht="19.5" customHeight="1" thickTop="1" thickBot="1" x14ac:dyDescent="0.3">
      <c r="C380" s="58"/>
      <c r="D380" s="58" t="str">
        <f>IF(C380&lt;&gt;"",TEXT(C380,"00")&amp;"/07/"&amp;'Configurações Básicas'!$P$5,"")</f>
        <v/>
      </c>
      <c r="E380" s="58"/>
      <c r="F380" s="58"/>
      <c r="G380" s="58"/>
      <c r="H380" s="58"/>
      <c r="I380" s="59"/>
      <c r="J380" s="193"/>
      <c r="K380" s="60"/>
      <c r="L380" s="192"/>
      <c r="M380" s="56">
        <f>M379+IF(AND(K380="Pago",OR(E380='PC Receitas'!$O$4,E380='PC Receitas'!$O$5,E380='PC Receitas'!$O$6)),I380,IF(AND(K380="Pago",OR(E380='PC Receitas'!$O$7,E380='PC Receitas'!$O$8,E380='PC Receitas'!$O$9,E380='PC Receitas'!$O$10,E380='PC Receitas'!$O$11,E380='PC Receitas'!$O$12,E380='PC Receitas'!$O$13,E380='PC Receitas'!$O$14)),-I380,0))</f>
        <v>14737.7</v>
      </c>
      <c r="R380" s="153" t="e">
        <f t="shared" si="20"/>
        <v>#N/A</v>
      </c>
      <c r="S380" s="150" t="e">
        <f t="shared" si="21"/>
        <v>#N/A</v>
      </c>
      <c r="T380" s="150" t="e">
        <f t="shared" si="22"/>
        <v>#N/A</v>
      </c>
      <c r="U380" s="150" t="e">
        <f t="shared" si="23"/>
        <v>#N/A</v>
      </c>
      <c r="V380" s="154" t="e">
        <f>VLOOKUP(E380,'PC Receitas'!$O$4:$P$14,2,FALSE)</f>
        <v>#N/A</v>
      </c>
    </row>
    <row r="381" spans="3:22" ht="19.5" customHeight="1" thickTop="1" thickBot="1" x14ac:dyDescent="0.3">
      <c r="C381" s="58"/>
      <c r="D381" s="58" t="str">
        <f>IF(C381&lt;&gt;"",TEXT(C381,"00")&amp;"/07/"&amp;'Configurações Básicas'!$P$5,"")</f>
        <v/>
      </c>
      <c r="E381" s="58"/>
      <c r="F381" s="58"/>
      <c r="G381" s="58"/>
      <c r="H381" s="58"/>
      <c r="I381" s="59"/>
      <c r="J381" s="193"/>
      <c r="K381" s="60"/>
      <c r="L381" s="192"/>
      <c r="M381" s="56">
        <f>M380+IF(AND(K381="Pago",OR(E381='PC Receitas'!$O$4,E381='PC Receitas'!$O$5,E381='PC Receitas'!$O$6)),I381,IF(AND(K381="Pago",OR(E381='PC Receitas'!$O$7,E381='PC Receitas'!$O$8,E381='PC Receitas'!$O$9,E381='PC Receitas'!$O$10,E381='PC Receitas'!$O$11,E381='PC Receitas'!$O$12,E381='PC Receitas'!$O$13,E381='PC Receitas'!$O$14)),-I381,0))</f>
        <v>14737.7</v>
      </c>
      <c r="R381" s="153" t="e">
        <f t="shared" si="20"/>
        <v>#N/A</v>
      </c>
      <c r="S381" s="150" t="e">
        <f t="shared" si="21"/>
        <v>#N/A</v>
      </c>
      <c r="T381" s="150" t="e">
        <f t="shared" si="22"/>
        <v>#N/A</v>
      </c>
      <c r="U381" s="150" t="e">
        <f t="shared" si="23"/>
        <v>#N/A</v>
      </c>
      <c r="V381" s="154" t="e">
        <f>VLOOKUP(E381,'PC Receitas'!$O$4:$P$14,2,FALSE)</f>
        <v>#N/A</v>
      </c>
    </row>
    <row r="382" spans="3:22" ht="19.5" customHeight="1" thickTop="1" thickBot="1" x14ac:dyDescent="0.3">
      <c r="C382" s="58"/>
      <c r="D382" s="58" t="str">
        <f>IF(C382&lt;&gt;"",TEXT(C382,"00")&amp;"/07/"&amp;'Configurações Básicas'!$P$5,"")</f>
        <v/>
      </c>
      <c r="E382" s="58"/>
      <c r="F382" s="58"/>
      <c r="G382" s="58"/>
      <c r="H382" s="58"/>
      <c r="I382" s="59"/>
      <c r="J382" s="193"/>
      <c r="K382" s="60"/>
      <c r="L382" s="192"/>
      <c r="M382" s="56">
        <f>M381+IF(AND(K382="Pago",OR(E382='PC Receitas'!$O$4,E382='PC Receitas'!$O$5,E382='PC Receitas'!$O$6)),I382,IF(AND(K382="Pago",OR(E382='PC Receitas'!$O$7,E382='PC Receitas'!$O$8,E382='PC Receitas'!$O$9,E382='PC Receitas'!$O$10,E382='PC Receitas'!$O$11,E382='PC Receitas'!$O$12,E382='PC Receitas'!$O$13,E382='PC Receitas'!$O$14)),-I382,0))</f>
        <v>14737.7</v>
      </c>
      <c r="R382" s="153" t="e">
        <f t="shared" si="20"/>
        <v>#N/A</v>
      </c>
      <c r="S382" s="150" t="e">
        <f t="shared" si="21"/>
        <v>#N/A</v>
      </c>
      <c r="T382" s="150" t="e">
        <f t="shared" si="22"/>
        <v>#N/A</v>
      </c>
      <c r="U382" s="150" t="e">
        <f t="shared" si="23"/>
        <v>#N/A</v>
      </c>
      <c r="V382" s="154" t="e">
        <f>VLOOKUP(E382,'PC Receitas'!$O$4:$P$14,2,FALSE)</f>
        <v>#N/A</v>
      </c>
    </row>
    <row r="383" spans="3:22" ht="19.5" customHeight="1" thickTop="1" thickBot="1" x14ac:dyDescent="0.3">
      <c r="C383" s="58"/>
      <c r="D383" s="58" t="str">
        <f>IF(C383&lt;&gt;"",TEXT(C383,"00")&amp;"/07/"&amp;'Configurações Básicas'!$P$5,"")</f>
        <v/>
      </c>
      <c r="E383" s="58"/>
      <c r="F383" s="58"/>
      <c r="G383" s="58"/>
      <c r="H383" s="58"/>
      <c r="I383" s="59"/>
      <c r="J383" s="193"/>
      <c r="K383" s="60"/>
      <c r="L383" s="192"/>
      <c r="M383" s="56">
        <f>M382+IF(AND(K383="Pago",OR(E383='PC Receitas'!$O$4,E383='PC Receitas'!$O$5,E383='PC Receitas'!$O$6)),I383,IF(AND(K383="Pago",OR(E383='PC Receitas'!$O$7,E383='PC Receitas'!$O$8,E383='PC Receitas'!$O$9,E383='PC Receitas'!$O$10,E383='PC Receitas'!$O$11,E383='PC Receitas'!$O$12,E383='PC Receitas'!$O$13,E383='PC Receitas'!$O$14)),-I383,0))</f>
        <v>14737.7</v>
      </c>
      <c r="R383" s="153" t="e">
        <f t="shared" si="20"/>
        <v>#N/A</v>
      </c>
      <c r="S383" s="150" t="e">
        <f t="shared" si="21"/>
        <v>#N/A</v>
      </c>
      <c r="T383" s="150" t="e">
        <f t="shared" si="22"/>
        <v>#N/A</v>
      </c>
      <c r="U383" s="150" t="e">
        <f t="shared" si="23"/>
        <v>#N/A</v>
      </c>
      <c r="V383" s="154" t="e">
        <f>VLOOKUP(E383,'PC Receitas'!$O$4:$P$14,2,FALSE)</f>
        <v>#N/A</v>
      </c>
    </row>
    <row r="384" spans="3:22" ht="19.5" customHeight="1" thickTop="1" thickBot="1" x14ac:dyDescent="0.3">
      <c r="C384" s="58"/>
      <c r="D384" s="58" t="str">
        <f>IF(C384&lt;&gt;"",TEXT(C384,"00")&amp;"/07/"&amp;'Configurações Básicas'!$P$5,"")</f>
        <v/>
      </c>
      <c r="E384" s="58"/>
      <c r="F384" s="58"/>
      <c r="G384" s="58"/>
      <c r="H384" s="58"/>
      <c r="I384" s="59"/>
      <c r="J384" s="193"/>
      <c r="K384" s="60"/>
      <c r="L384" s="192"/>
      <c r="M384" s="56">
        <f>M383+IF(AND(K384="Pago",OR(E384='PC Receitas'!$O$4,E384='PC Receitas'!$O$5,E384='PC Receitas'!$O$6)),I384,IF(AND(K384="Pago",OR(E384='PC Receitas'!$O$7,E384='PC Receitas'!$O$8,E384='PC Receitas'!$O$9,E384='PC Receitas'!$O$10,E384='PC Receitas'!$O$11,E384='PC Receitas'!$O$12,E384='PC Receitas'!$O$13,E384='PC Receitas'!$O$14)),-I384,0))</f>
        <v>14737.7</v>
      </c>
      <c r="R384" s="153" t="e">
        <f t="shared" si="20"/>
        <v>#N/A</v>
      </c>
      <c r="S384" s="150" t="e">
        <f t="shared" si="21"/>
        <v>#N/A</v>
      </c>
      <c r="T384" s="150" t="e">
        <f t="shared" si="22"/>
        <v>#N/A</v>
      </c>
      <c r="U384" s="150" t="e">
        <f t="shared" si="23"/>
        <v>#N/A</v>
      </c>
      <c r="V384" s="154" t="e">
        <f>VLOOKUP(E384,'PC Receitas'!$O$4:$P$14,2,FALSE)</f>
        <v>#N/A</v>
      </c>
    </row>
    <row r="385" spans="3:22" ht="19.5" customHeight="1" thickTop="1" thickBot="1" x14ac:dyDescent="0.3">
      <c r="C385" s="58"/>
      <c r="D385" s="58" t="str">
        <f>IF(C385&lt;&gt;"",TEXT(C385,"00")&amp;"/07/"&amp;'Configurações Básicas'!$P$5,"")</f>
        <v/>
      </c>
      <c r="E385" s="58"/>
      <c r="F385" s="58"/>
      <c r="G385" s="58"/>
      <c r="H385" s="58"/>
      <c r="I385" s="59"/>
      <c r="J385" s="193"/>
      <c r="K385" s="60"/>
      <c r="L385" s="192"/>
      <c r="M385" s="56">
        <f>M384+IF(AND(K385="Pago",OR(E385='PC Receitas'!$O$4,E385='PC Receitas'!$O$5,E385='PC Receitas'!$O$6)),I385,IF(AND(K385="Pago",OR(E385='PC Receitas'!$O$7,E385='PC Receitas'!$O$8,E385='PC Receitas'!$O$9,E385='PC Receitas'!$O$10,E385='PC Receitas'!$O$11,E385='PC Receitas'!$O$12,E385='PC Receitas'!$O$13,E385='PC Receitas'!$O$14)),-I385,0))</f>
        <v>14737.7</v>
      </c>
      <c r="R385" s="153" t="e">
        <f t="shared" si="20"/>
        <v>#N/A</v>
      </c>
      <c r="S385" s="150" t="e">
        <f t="shared" si="21"/>
        <v>#N/A</v>
      </c>
      <c r="T385" s="150" t="e">
        <f t="shared" si="22"/>
        <v>#N/A</v>
      </c>
      <c r="U385" s="150" t="e">
        <f t="shared" si="23"/>
        <v>#N/A</v>
      </c>
      <c r="V385" s="154" t="e">
        <f>VLOOKUP(E385,'PC Receitas'!$O$4:$P$14,2,FALSE)</f>
        <v>#N/A</v>
      </c>
    </row>
    <row r="386" spans="3:22" ht="19.5" customHeight="1" thickTop="1" thickBot="1" x14ac:dyDescent="0.3">
      <c r="C386" s="58"/>
      <c r="D386" s="58" t="str">
        <f>IF(C386&lt;&gt;"",TEXT(C386,"00")&amp;"/07/"&amp;'Configurações Básicas'!$P$5,"")</f>
        <v/>
      </c>
      <c r="E386" s="58"/>
      <c r="F386" s="58"/>
      <c r="G386" s="58"/>
      <c r="H386" s="58"/>
      <c r="I386" s="59"/>
      <c r="J386" s="193"/>
      <c r="K386" s="60"/>
      <c r="L386" s="192"/>
      <c r="M386" s="56">
        <f>M385+IF(AND(K386="Pago",OR(E386='PC Receitas'!$O$4,E386='PC Receitas'!$O$5,E386='PC Receitas'!$O$6)),I386,IF(AND(K386="Pago",OR(E386='PC Receitas'!$O$7,E386='PC Receitas'!$O$8,E386='PC Receitas'!$O$9,E386='PC Receitas'!$O$10,E386='PC Receitas'!$O$11,E386='PC Receitas'!$O$12,E386='PC Receitas'!$O$13,E386='PC Receitas'!$O$14)),-I386,0))</f>
        <v>14737.7</v>
      </c>
      <c r="R386" s="153" t="e">
        <f t="shared" si="20"/>
        <v>#N/A</v>
      </c>
      <c r="S386" s="150" t="e">
        <f t="shared" si="21"/>
        <v>#N/A</v>
      </c>
      <c r="T386" s="150" t="e">
        <f t="shared" si="22"/>
        <v>#N/A</v>
      </c>
      <c r="U386" s="150" t="e">
        <f t="shared" si="23"/>
        <v>#N/A</v>
      </c>
      <c r="V386" s="154" t="e">
        <f>VLOOKUP(E386,'PC Receitas'!$O$4:$P$14,2,FALSE)</f>
        <v>#N/A</v>
      </c>
    </row>
    <row r="387" spans="3:22" ht="19.5" customHeight="1" thickTop="1" thickBot="1" x14ac:dyDescent="0.3">
      <c r="C387" s="58"/>
      <c r="D387" s="58" t="str">
        <f>IF(C387&lt;&gt;"",TEXT(C387,"00")&amp;"/07/"&amp;'Configurações Básicas'!$P$5,"")</f>
        <v/>
      </c>
      <c r="E387" s="58"/>
      <c r="F387" s="58"/>
      <c r="G387" s="58"/>
      <c r="H387" s="58"/>
      <c r="I387" s="59"/>
      <c r="J387" s="193"/>
      <c r="K387" s="60"/>
      <c r="L387" s="192"/>
      <c r="M387" s="56">
        <f>M386+IF(AND(K387="Pago",OR(E387='PC Receitas'!$O$4,E387='PC Receitas'!$O$5,E387='PC Receitas'!$O$6)),I387,IF(AND(K387="Pago",OR(E387='PC Receitas'!$O$7,E387='PC Receitas'!$O$8,E387='PC Receitas'!$O$9,E387='PC Receitas'!$O$10,E387='PC Receitas'!$O$11,E387='PC Receitas'!$O$12,E387='PC Receitas'!$O$13,E387='PC Receitas'!$O$14)),-I387,0))</f>
        <v>14737.7</v>
      </c>
      <c r="R387" s="153" t="e">
        <f t="shared" si="20"/>
        <v>#N/A</v>
      </c>
      <c r="S387" s="150" t="e">
        <f t="shared" si="21"/>
        <v>#N/A</v>
      </c>
      <c r="T387" s="150" t="e">
        <f t="shared" si="22"/>
        <v>#N/A</v>
      </c>
      <c r="U387" s="150" t="e">
        <f t="shared" si="23"/>
        <v>#N/A</v>
      </c>
      <c r="V387" s="154" t="e">
        <f>VLOOKUP(E387,'PC Receitas'!$O$4:$P$14,2,FALSE)</f>
        <v>#N/A</v>
      </c>
    </row>
    <row r="388" spans="3:22" ht="19.5" customHeight="1" thickTop="1" thickBot="1" x14ac:dyDescent="0.3">
      <c r="C388" s="58"/>
      <c r="D388" s="58" t="str">
        <f>IF(C388&lt;&gt;"",TEXT(C388,"00")&amp;"/07/"&amp;'Configurações Básicas'!$P$5,"")</f>
        <v/>
      </c>
      <c r="E388" s="58"/>
      <c r="F388" s="58"/>
      <c r="G388" s="58"/>
      <c r="H388" s="58"/>
      <c r="I388" s="59"/>
      <c r="J388" s="193"/>
      <c r="K388" s="60"/>
      <c r="L388" s="192"/>
      <c r="M388" s="56">
        <f>M387+IF(AND(K388="Pago",OR(E388='PC Receitas'!$O$4,E388='PC Receitas'!$O$5,E388='PC Receitas'!$O$6)),I388,IF(AND(K388="Pago",OR(E388='PC Receitas'!$O$7,E388='PC Receitas'!$O$8,E388='PC Receitas'!$O$9,E388='PC Receitas'!$O$10,E388='PC Receitas'!$O$11,E388='PC Receitas'!$O$12,E388='PC Receitas'!$O$13,E388='PC Receitas'!$O$14)),-I388,0))</f>
        <v>14737.7</v>
      </c>
      <c r="R388" s="153" t="e">
        <f t="shared" si="20"/>
        <v>#N/A</v>
      </c>
      <c r="S388" s="150" t="e">
        <f t="shared" si="21"/>
        <v>#N/A</v>
      </c>
      <c r="T388" s="150" t="e">
        <f t="shared" si="22"/>
        <v>#N/A</v>
      </c>
      <c r="U388" s="150" t="e">
        <f t="shared" si="23"/>
        <v>#N/A</v>
      </c>
      <c r="V388" s="154" t="e">
        <f>VLOOKUP(E388,'PC Receitas'!$O$4:$P$14,2,FALSE)</f>
        <v>#N/A</v>
      </c>
    </row>
    <row r="389" spans="3:22" ht="19.5" customHeight="1" thickTop="1" thickBot="1" x14ac:dyDescent="0.3">
      <c r="C389" s="58"/>
      <c r="D389" s="58" t="str">
        <f>IF(C389&lt;&gt;"",TEXT(C389,"00")&amp;"/07/"&amp;'Configurações Básicas'!$P$5,"")</f>
        <v/>
      </c>
      <c r="E389" s="58"/>
      <c r="F389" s="58"/>
      <c r="G389" s="58"/>
      <c r="H389" s="58"/>
      <c r="I389" s="59"/>
      <c r="J389" s="193"/>
      <c r="K389" s="60"/>
      <c r="L389" s="192"/>
      <c r="M389" s="56">
        <f>M388+IF(AND(K389="Pago",OR(E389='PC Receitas'!$O$4,E389='PC Receitas'!$O$5,E389='PC Receitas'!$O$6)),I389,IF(AND(K389="Pago",OR(E389='PC Receitas'!$O$7,E389='PC Receitas'!$O$8,E389='PC Receitas'!$O$9,E389='PC Receitas'!$O$10,E389='PC Receitas'!$O$11,E389='PC Receitas'!$O$12,E389='PC Receitas'!$O$13,E389='PC Receitas'!$O$14)),-I389,0))</f>
        <v>14737.7</v>
      </c>
      <c r="R389" s="153" t="e">
        <f t="shared" si="20"/>
        <v>#N/A</v>
      </c>
      <c r="S389" s="150" t="e">
        <f t="shared" si="21"/>
        <v>#N/A</v>
      </c>
      <c r="T389" s="150" t="e">
        <f t="shared" si="22"/>
        <v>#N/A</v>
      </c>
      <c r="U389" s="150" t="e">
        <f t="shared" si="23"/>
        <v>#N/A</v>
      </c>
      <c r="V389" s="154" t="e">
        <f>VLOOKUP(E389,'PC Receitas'!$O$4:$P$14,2,FALSE)</f>
        <v>#N/A</v>
      </c>
    </row>
    <row r="390" spans="3:22" ht="19.5" customHeight="1" thickTop="1" thickBot="1" x14ac:dyDescent="0.3">
      <c r="C390" s="58"/>
      <c r="D390" s="58" t="str">
        <f>IF(C390&lt;&gt;"",TEXT(C390,"00")&amp;"/07/"&amp;'Configurações Básicas'!$P$5,"")</f>
        <v/>
      </c>
      <c r="E390" s="58"/>
      <c r="F390" s="58"/>
      <c r="G390" s="58"/>
      <c r="H390" s="58"/>
      <c r="I390" s="59"/>
      <c r="J390" s="193"/>
      <c r="K390" s="60"/>
      <c r="L390" s="192"/>
      <c r="M390" s="56">
        <f>M389+IF(AND(K390="Pago",OR(E390='PC Receitas'!$O$4,E390='PC Receitas'!$O$5,E390='PC Receitas'!$O$6)),I390,IF(AND(K390="Pago",OR(E390='PC Receitas'!$O$7,E390='PC Receitas'!$O$8,E390='PC Receitas'!$O$9,E390='PC Receitas'!$O$10,E390='PC Receitas'!$O$11,E390='PC Receitas'!$O$12,E390='PC Receitas'!$O$13,E390='PC Receitas'!$O$14)),-I390,0))</f>
        <v>14737.7</v>
      </c>
      <c r="R390" s="153" t="e">
        <f t="shared" ref="R390:R453" si="24">IF(V390="Despesas_com_RH","Despesa",IF(V390="Despesas_Operacionais","Despesa",IF(V390="Despesas_com_Marketing","Despesa",IF(V390="Impostos","Despesa",IF(V390="Investimentos","Despesa","")))))</f>
        <v>#N/A</v>
      </c>
      <c r="S390" s="150" t="e">
        <f t="shared" ref="S390:S453" si="25">IF(V390="Despesas_com_Produtos","Despesa",IF(V390="Despesas_com_Serviços","Despesa",IF(V390="Despesas_Não_Operacionais","Despesa","")))</f>
        <v>#N/A</v>
      </c>
      <c r="T390" s="150" t="e">
        <f t="shared" ref="T390:T453" si="26">IF(V390="Receitas_com_Produtos","Receita",IF(V390="Receitas_com_Serviços","Receita",IF(V390="Receitas_Não_Operacionais","Receita","")))</f>
        <v>#N/A</v>
      </c>
      <c r="U390" s="150" t="e">
        <f t="shared" ref="U390:U453" si="27">IF(R390&lt;&gt;"",R390,IF(S390&lt;&gt;"",S390,IF(T390&lt;&gt;"",T390,"")))</f>
        <v>#N/A</v>
      </c>
      <c r="V390" s="154" t="e">
        <f>VLOOKUP(E390,'PC Receitas'!$O$4:$P$14,2,FALSE)</f>
        <v>#N/A</v>
      </c>
    </row>
    <row r="391" spans="3:22" ht="19.5" customHeight="1" thickTop="1" thickBot="1" x14ac:dyDescent="0.3">
      <c r="C391" s="58"/>
      <c r="D391" s="58" t="str">
        <f>IF(C391&lt;&gt;"",TEXT(C391,"00")&amp;"/07/"&amp;'Configurações Básicas'!$P$5,"")</f>
        <v/>
      </c>
      <c r="E391" s="58"/>
      <c r="F391" s="58"/>
      <c r="G391" s="58"/>
      <c r="H391" s="58"/>
      <c r="I391" s="59"/>
      <c r="J391" s="193"/>
      <c r="K391" s="60"/>
      <c r="L391" s="192"/>
      <c r="M391" s="56">
        <f>M390+IF(AND(K391="Pago",OR(E391='PC Receitas'!$O$4,E391='PC Receitas'!$O$5,E391='PC Receitas'!$O$6)),I391,IF(AND(K391="Pago",OR(E391='PC Receitas'!$O$7,E391='PC Receitas'!$O$8,E391='PC Receitas'!$O$9,E391='PC Receitas'!$O$10,E391='PC Receitas'!$O$11,E391='PC Receitas'!$O$12,E391='PC Receitas'!$O$13,E391='PC Receitas'!$O$14)),-I391,0))</f>
        <v>14737.7</v>
      </c>
      <c r="R391" s="153" t="e">
        <f t="shared" si="24"/>
        <v>#N/A</v>
      </c>
      <c r="S391" s="150" t="e">
        <f t="shared" si="25"/>
        <v>#N/A</v>
      </c>
      <c r="T391" s="150" t="e">
        <f t="shared" si="26"/>
        <v>#N/A</v>
      </c>
      <c r="U391" s="150" t="e">
        <f t="shared" si="27"/>
        <v>#N/A</v>
      </c>
      <c r="V391" s="154" t="e">
        <f>VLOOKUP(E391,'PC Receitas'!$O$4:$P$14,2,FALSE)</f>
        <v>#N/A</v>
      </c>
    </row>
    <row r="392" spans="3:22" ht="19.5" customHeight="1" thickTop="1" thickBot="1" x14ac:dyDescent="0.3">
      <c r="C392" s="58"/>
      <c r="D392" s="58" t="str">
        <f>IF(C392&lt;&gt;"",TEXT(C392,"00")&amp;"/07/"&amp;'Configurações Básicas'!$P$5,"")</f>
        <v/>
      </c>
      <c r="E392" s="58"/>
      <c r="F392" s="58"/>
      <c r="G392" s="58"/>
      <c r="H392" s="58"/>
      <c r="I392" s="59"/>
      <c r="J392" s="193"/>
      <c r="K392" s="60"/>
      <c r="L392" s="192"/>
      <c r="M392" s="56">
        <f>M391+IF(AND(K392="Pago",OR(E392='PC Receitas'!$O$4,E392='PC Receitas'!$O$5,E392='PC Receitas'!$O$6)),I392,IF(AND(K392="Pago",OR(E392='PC Receitas'!$O$7,E392='PC Receitas'!$O$8,E392='PC Receitas'!$O$9,E392='PC Receitas'!$O$10,E392='PC Receitas'!$O$11,E392='PC Receitas'!$O$12,E392='PC Receitas'!$O$13,E392='PC Receitas'!$O$14)),-I392,0))</f>
        <v>14737.7</v>
      </c>
      <c r="R392" s="153" t="e">
        <f t="shared" si="24"/>
        <v>#N/A</v>
      </c>
      <c r="S392" s="150" t="e">
        <f t="shared" si="25"/>
        <v>#N/A</v>
      </c>
      <c r="T392" s="150" t="e">
        <f t="shared" si="26"/>
        <v>#N/A</v>
      </c>
      <c r="U392" s="150" t="e">
        <f t="shared" si="27"/>
        <v>#N/A</v>
      </c>
      <c r="V392" s="154" t="e">
        <f>VLOOKUP(E392,'PC Receitas'!$O$4:$P$14,2,FALSE)</f>
        <v>#N/A</v>
      </c>
    </row>
    <row r="393" spans="3:22" ht="19.5" customHeight="1" thickTop="1" thickBot="1" x14ac:dyDescent="0.3">
      <c r="C393" s="58"/>
      <c r="D393" s="58" t="str">
        <f>IF(C393&lt;&gt;"",TEXT(C393,"00")&amp;"/07/"&amp;'Configurações Básicas'!$P$5,"")</f>
        <v/>
      </c>
      <c r="E393" s="58"/>
      <c r="F393" s="58"/>
      <c r="G393" s="58"/>
      <c r="H393" s="58"/>
      <c r="I393" s="59"/>
      <c r="J393" s="193"/>
      <c r="K393" s="60"/>
      <c r="L393" s="192"/>
      <c r="M393" s="56">
        <f>M392+IF(AND(K393="Pago",OR(E393='PC Receitas'!$O$4,E393='PC Receitas'!$O$5,E393='PC Receitas'!$O$6)),I393,IF(AND(K393="Pago",OR(E393='PC Receitas'!$O$7,E393='PC Receitas'!$O$8,E393='PC Receitas'!$O$9,E393='PC Receitas'!$O$10,E393='PC Receitas'!$O$11,E393='PC Receitas'!$O$12,E393='PC Receitas'!$O$13,E393='PC Receitas'!$O$14)),-I393,0))</f>
        <v>14737.7</v>
      </c>
      <c r="R393" s="153" t="e">
        <f t="shared" si="24"/>
        <v>#N/A</v>
      </c>
      <c r="S393" s="150" t="e">
        <f t="shared" si="25"/>
        <v>#N/A</v>
      </c>
      <c r="T393" s="150" t="e">
        <f t="shared" si="26"/>
        <v>#N/A</v>
      </c>
      <c r="U393" s="150" t="e">
        <f t="shared" si="27"/>
        <v>#N/A</v>
      </c>
      <c r="V393" s="154" t="e">
        <f>VLOOKUP(E393,'PC Receitas'!$O$4:$P$14,2,FALSE)</f>
        <v>#N/A</v>
      </c>
    </row>
    <row r="394" spans="3:22" ht="19.5" customHeight="1" thickTop="1" thickBot="1" x14ac:dyDescent="0.3">
      <c r="C394" s="58"/>
      <c r="D394" s="58" t="str">
        <f>IF(C394&lt;&gt;"",TEXT(C394,"00")&amp;"/07/"&amp;'Configurações Básicas'!$P$5,"")</f>
        <v/>
      </c>
      <c r="E394" s="58"/>
      <c r="F394" s="58"/>
      <c r="G394" s="58"/>
      <c r="H394" s="58"/>
      <c r="I394" s="59"/>
      <c r="J394" s="193"/>
      <c r="K394" s="60"/>
      <c r="L394" s="192"/>
      <c r="M394" s="56">
        <f>M393+IF(AND(K394="Pago",OR(E394='PC Receitas'!$O$4,E394='PC Receitas'!$O$5,E394='PC Receitas'!$O$6)),I394,IF(AND(K394="Pago",OR(E394='PC Receitas'!$O$7,E394='PC Receitas'!$O$8,E394='PC Receitas'!$O$9,E394='PC Receitas'!$O$10,E394='PC Receitas'!$O$11,E394='PC Receitas'!$O$12,E394='PC Receitas'!$O$13,E394='PC Receitas'!$O$14)),-I394,0))</f>
        <v>14737.7</v>
      </c>
      <c r="R394" s="153" t="e">
        <f t="shared" si="24"/>
        <v>#N/A</v>
      </c>
      <c r="S394" s="150" t="e">
        <f t="shared" si="25"/>
        <v>#N/A</v>
      </c>
      <c r="T394" s="150" t="e">
        <f t="shared" si="26"/>
        <v>#N/A</v>
      </c>
      <c r="U394" s="150" t="e">
        <f t="shared" si="27"/>
        <v>#N/A</v>
      </c>
      <c r="V394" s="154" t="e">
        <f>VLOOKUP(E394,'PC Receitas'!$O$4:$P$14,2,FALSE)</f>
        <v>#N/A</v>
      </c>
    </row>
    <row r="395" spans="3:22" ht="19.5" customHeight="1" thickTop="1" thickBot="1" x14ac:dyDescent="0.3">
      <c r="C395" s="58"/>
      <c r="D395" s="58" t="str">
        <f>IF(C395&lt;&gt;"",TEXT(C395,"00")&amp;"/07/"&amp;'Configurações Básicas'!$P$5,"")</f>
        <v/>
      </c>
      <c r="E395" s="58"/>
      <c r="F395" s="58"/>
      <c r="G395" s="58"/>
      <c r="H395" s="58"/>
      <c r="I395" s="59"/>
      <c r="J395" s="193"/>
      <c r="K395" s="60"/>
      <c r="L395" s="192"/>
      <c r="M395" s="56">
        <f>M394+IF(AND(K395="Pago",OR(E395='PC Receitas'!$O$4,E395='PC Receitas'!$O$5,E395='PC Receitas'!$O$6)),I395,IF(AND(K395="Pago",OR(E395='PC Receitas'!$O$7,E395='PC Receitas'!$O$8,E395='PC Receitas'!$O$9,E395='PC Receitas'!$O$10,E395='PC Receitas'!$O$11,E395='PC Receitas'!$O$12,E395='PC Receitas'!$O$13,E395='PC Receitas'!$O$14)),-I395,0))</f>
        <v>14737.7</v>
      </c>
      <c r="R395" s="153" t="e">
        <f t="shared" si="24"/>
        <v>#N/A</v>
      </c>
      <c r="S395" s="150" t="e">
        <f t="shared" si="25"/>
        <v>#N/A</v>
      </c>
      <c r="T395" s="150" t="e">
        <f t="shared" si="26"/>
        <v>#N/A</v>
      </c>
      <c r="U395" s="150" t="e">
        <f t="shared" si="27"/>
        <v>#N/A</v>
      </c>
      <c r="V395" s="154" t="e">
        <f>VLOOKUP(E395,'PC Receitas'!$O$4:$P$14,2,FALSE)</f>
        <v>#N/A</v>
      </c>
    </row>
    <row r="396" spans="3:22" ht="19.5" customHeight="1" thickTop="1" thickBot="1" x14ac:dyDescent="0.3">
      <c r="C396" s="58"/>
      <c r="D396" s="58" t="str">
        <f>IF(C396&lt;&gt;"",TEXT(C396,"00")&amp;"/07/"&amp;'Configurações Básicas'!$P$5,"")</f>
        <v/>
      </c>
      <c r="E396" s="58"/>
      <c r="F396" s="58"/>
      <c r="G396" s="58"/>
      <c r="H396" s="58"/>
      <c r="I396" s="59"/>
      <c r="J396" s="193"/>
      <c r="K396" s="60"/>
      <c r="L396" s="192"/>
      <c r="M396" s="56">
        <f>M395+IF(AND(K396="Pago",OR(E396='PC Receitas'!$O$4,E396='PC Receitas'!$O$5,E396='PC Receitas'!$O$6)),I396,IF(AND(K396="Pago",OR(E396='PC Receitas'!$O$7,E396='PC Receitas'!$O$8,E396='PC Receitas'!$O$9,E396='PC Receitas'!$O$10,E396='PC Receitas'!$O$11,E396='PC Receitas'!$O$12,E396='PC Receitas'!$O$13,E396='PC Receitas'!$O$14)),-I396,0))</f>
        <v>14737.7</v>
      </c>
      <c r="R396" s="153" t="e">
        <f t="shared" si="24"/>
        <v>#N/A</v>
      </c>
      <c r="S396" s="150" t="e">
        <f t="shared" si="25"/>
        <v>#N/A</v>
      </c>
      <c r="T396" s="150" t="e">
        <f t="shared" si="26"/>
        <v>#N/A</v>
      </c>
      <c r="U396" s="150" t="e">
        <f t="shared" si="27"/>
        <v>#N/A</v>
      </c>
      <c r="V396" s="154" t="e">
        <f>VLOOKUP(E396,'PC Receitas'!$O$4:$P$14,2,FALSE)</f>
        <v>#N/A</v>
      </c>
    </row>
    <row r="397" spans="3:22" ht="19.5" customHeight="1" thickTop="1" thickBot="1" x14ac:dyDescent="0.3">
      <c r="C397" s="58"/>
      <c r="D397" s="58" t="str">
        <f>IF(C397&lt;&gt;"",TEXT(C397,"00")&amp;"/07/"&amp;'Configurações Básicas'!$P$5,"")</f>
        <v/>
      </c>
      <c r="E397" s="58"/>
      <c r="F397" s="58"/>
      <c r="G397" s="58"/>
      <c r="H397" s="58"/>
      <c r="I397" s="59"/>
      <c r="J397" s="193"/>
      <c r="K397" s="60"/>
      <c r="L397" s="192"/>
      <c r="M397" s="56">
        <f>M396+IF(AND(K397="Pago",OR(E397='PC Receitas'!$O$4,E397='PC Receitas'!$O$5,E397='PC Receitas'!$O$6)),I397,IF(AND(K397="Pago",OR(E397='PC Receitas'!$O$7,E397='PC Receitas'!$O$8,E397='PC Receitas'!$O$9,E397='PC Receitas'!$O$10,E397='PC Receitas'!$O$11,E397='PC Receitas'!$O$12,E397='PC Receitas'!$O$13,E397='PC Receitas'!$O$14)),-I397,0))</f>
        <v>14737.7</v>
      </c>
      <c r="R397" s="153" t="e">
        <f t="shared" si="24"/>
        <v>#N/A</v>
      </c>
      <c r="S397" s="150" t="e">
        <f t="shared" si="25"/>
        <v>#N/A</v>
      </c>
      <c r="T397" s="150" t="e">
        <f t="shared" si="26"/>
        <v>#N/A</v>
      </c>
      <c r="U397" s="150" t="e">
        <f t="shared" si="27"/>
        <v>#N/A</v>
      </c>
      <c r="V397" s="154" t="e">
        <f>VLOOKUP(E397,'PC Receitas'!$O$4:$P$14,2,FALSE)</f>
        <v>#N/A</v>
      </c>
    </row>
    <row r="398" spans="3:22" ht="19.5" customHeight="1" thickTop="1" thickBot="1" x14ac:dyDescent="0.3">
      <c r="C398" s="58"/>
      <c r="D398" s="58" t="str">
        <f>IF(C398&lt;&gt;"",TEXT(C398,"00")&amp;"/07/"&amp;'Configurações Básicas'!$P$5,"")</f>
        <v/>
      </c>
      <c r="E398" s="58"/>
      <c r="F398" s="58"/>
      <c r="G398" s="58"/>
      <c r="H398" s="58"/>
      <c r="I398" s="59"/>
      <c r="J398" s="193"/>
      <c r="K398" s="60"/>
      <c r="L398" s="192"/>
      <c r="M398" s="56">
        <f>M397+IF(AND(K398="Pago",OR(E398='PC Receitas'!$O$4,E398='PC Receitas'!$O$5,E398='PC Receitas'!$O$6)),I398,IF(AND(K398="Pago",OR(E398='PC Receitas'!$O$7,E398='PC Receitas'!$O$8,E398='PC Receitas'!$O$9,E398='PC Receitas'!$O$10,E398='PC Receitas'!$O$11,E398='PC Receitas'!$O$12,E398='PC Receitas'!$O$13,E398='PC Receitas'!$O$14)),-I398,0))</f>
        <v>14737.7</v>
      </c>
      <c r="R398" s="153" t="e">
        <f t="shared" si="24"/>
        <v>#N/A</v>
      </c>
      <c r="S398" s="150" t="e">
        <f t="shared" si="25"/>
        <v>#N/A</v>
      </c>
      <c r="T398" s="150" t="e">
        <f t="shared" si="26"/>
        <v>#N/A</v>
      </c>
      <c r="U398" s="150" t="e">
        <f t="shared" si="27"/>
        <v>#N/A</v>
      </c>
      <c r="V398" s="154" t="e">
        <f>VLOOKUP(E398,'PC Receitas'!$O$4:$P$14,2,FALSE)</f>
        <v>#N/A</v>
      </c>
    </row>
    <row r="399" spans="3:22" ht="19.5" customHeight="1" thickTop="1" thickBot="1" x14ac:dyDescent="0.3">
      <c r="C399" s="58"/>
      <c r="D399" s="58" t="str">
        <f>IF(C399&lt;&gt;"",TEXT(C399,"00")&amp;"/07/"&amp;'Configurações Básicas'!$P$5,"")</f>
        <v/>
      </c>
      <c r="E399" s="58"/>
      <c r="F399" s="58"/>
      <c r="G399" s="58"/>
      <c r="H399" s="58"/>
      <c r="I399" s="59"/>
      <c r="J399" s="193"/>
      <c r="K399" s="60"/>
      <c r="L399" s="192"/>
      <c r="M399" s="56">
        <f>M398+IF(AND(K399="Pago",OR(E399='PC Receitas'!$O$4,E399='PC Receitas'!$O$5,E399='PC Receitas'!$O$6)),I399,IF(AND(K399="Pago",OR(E399='PC Receitas'!$O$7,E399='PC Receitas'!$O$8,E399='PC Receitas'!$O$9,E399='PC Receitas'!$O$10,E399='PC Receitas'!$O$11,E399='PC Receitas'!$O$12,E399='PC Receitas'!$O$13,E399='PC Receitas'!$O$14)),-I399,0))</f>
        <v>14737.7</v>
      </c>
      <c r="R399" s="153" t="e">
        <f t="shared" si="24"/>
        <v>#N/A</v>
      </c>
      <c r="S399" s="150" t="e">
        <f t="shared" si="25"/>
        <v>#N/A</v>
      </c>
      <c r="T399" s="150" t="e">
        <f t="shared" si="26"/>
        <v>#N/A</v>
      </c>
      <c r="U399" s="150" t="e">
        <f t="shared" si="27"/>
        <v>#N/A</v>
      </c>
      <c r="V399" s="154" t="e">
        <f>VLOOKUP(E399,'PC Receitas'!$O$4:$P$14,2,FALSE)</f>
        <v>#N/A</v>
      </c>
    </row>
    <row r="400" spans="3:22" ht="19.5" customHeight="1" thickTop="1" thickBot="1" x14ac:dyDescent="0.3">
      <c r="C400" s="58"/>
      <c r="D400" s="58" t="str">
        <f>IF(C400&lt;&gt;"",TEXT(C400,"00")&amp;"/07/"&amp;'Configurações Básicas'!$P$5,"")</f>
        <v/>
      </c>
      <c r="E400" s="58"/>
      <c r="F400" s="58"/>
      <c r="G400" s="58"/>
      <c r="H400" s="58"/>
      <c r="I400" s="59"/>
      <c r="J400" s="193"/>
      <c r="K400" s="60"/>
      <c r="L400" s="192"/>
      <c r="M400" s="56">
        <f>M399+IF(AND(K400="Pago",OR(E400='PC Receitas'!$O$4,E400='PC Receitas'!$O$5,E400='PC Receitas'!$O$6)),I400,IF(AND(K400="Pago",OR(E400='PC Receitas'!$O$7,E400='PC Receitas'!$O$8,E400='PC Receitas'!$O$9,E400='PC Receitas'!$O$10,E400='PC Receitas'!$O$11,E400='PC Receitas'!$O$12,E400='PC Receitas'!$O$13,E400='PC Receitas'!$O$14)),-I400,0))</f>
        <v>14737.7</v>
      </c>
      <c r="R400" s="153" t="e">
        <f t="shared" si="24"/>
        <v>#N/A</v>
      </c>
      <c r="S400" s="150" t="e">
        <f t="shared" si="25"/>
        <v>#N/A</v>
      </c>
      <c r="T400" s="150" t="e">
        <f t="shared" si="26"/>
        <v>#N/A</v>
      </c>
      <c r="U400" s="150" t="e">
        <f t="shared" si="27"/>
        <v>#N/A</v>
      </c>
      <c r="V400" s="154" t="e">
        <f>VLOOKUP(E400,'PC Receitas'!$O$4:$P$14,2,FALSE)</f>
        <v>#N/A</v>
      </c>
    </row>
    <row r="401" spans="3:22" ht="19.5" customHeight="1" thickTop="1" thickBot="1" x14ac:dyDescent="0.3">
      <c r="C401" s="58"/>
      <c r="D401" s="58" t="str">
        <f>IF(C401&lt;&gt;"",TEXT(C401,"00")&amp;"/07/"&amp;'Configurações Básicas'!$P$5,"")</f>
        <v/>
      </c>
      <c r="E401" s="58"/>
      <c r="F401" s="58"/>
      <c r="G401" s="58"/>
      <c r="H401" s="58"/>
      <c r="I401" s="59"/>
      <c r="J401" s="193"/>
      <c r="K401" s="60"/>
      <c r="L401" s="192"/>
      <c r="M401" s="56">
        <f>M400+IF(AND(K401="Pago",OR(E401='PC Receitas'!$O$4,E401='PC Receitas'!$O$5,E401='PC Receitas'!$O$6)),I401,IF(AND(K401="Pago",OR(E401='PC Receitas'!$O$7,E401='PC Receitas'!$O$8,E401='PC Receitas'!$O$9,E401='PC Receitas'!$O$10,E401='PC Receitas'!$O$11,E401='PC Receitas'!$O$12,E401='PC Receitas'!$O$13,E401='PC Receitas'!$O$14)),-I401,0))</f>
        <v>14737.7</v>
      </c>
      <c r="R401" s="153" t="e">
        <f t="shared" si="24"/>
        <v>#N/A</v>
      </c>
      <c r="S401" s="150" t="e">
        <f t="shared" si="25"/>
        <v>#N/A</v>
      </c>
      <c r="T401" s="150" t="e">
        <f t="shared" si="26"/>
        <v>#N/A</v>
      </c>
      <c r="U401" s="150" t="e">
        <f t="shared" si="27"/>
        <v>#N/A</v>
      </c>
      <c r="V401" s="154" t="e">
        <f>VLOOKUP(E401,'PC Receitas'!$O$4:$P$14,2,FALSE)</f>
        <v>#N/A</v>
      </c>
    </row>
    <row r="402" spans="3:22" ht="19.5" customHeight="1" thickTop="1" thickBot="1" x14ac:dyDescent="0.3">
      <c r="C402" s="58"/>
      <c r="D402" s="58" t="str">
        <f>IF(C402&lt;&gt;"",TEXT(C402,"00")&amp;"/07/"&amp;'Configurações Básicas'!$P$5,"")</f>
        <v/>
      </c>
      <c r="E402" s="58"/>
      <c r="F402" s="58"/>
      <c r="G402" s="58"/>
      <c r="H402" s="58"/>
      <c r="I402" s="59"/>
      <c r="J402" s="193"/>
      <c r="K402" s="60"/>
      <c r="L402" s="192"/>
      <c r="M402" s="56">
        <f>M401+IF(AND(K402="Pago",OR(E402='PC Receitas'!$O$4,E402='PC Receitas'!$O$5,E402='PC Receitas'!$O$6)),I402,IF(AND(K402="Pago",OR(E402='PC Receitas'!$O$7,E402='PC Receitas'!$O$8,E402='PC Receitas'!$O$9,E402='PC Receitas'!$O$10,E402='PC Receitas'!$O$11,E402='PC Receitas'!$O$12,E402='PC Receitas'!$O$13,E402='PC Receitas'!$O$14)),-I402,0))</f>
        <v>14737.7</v>
      </c>
      <c r="R402" s="153" t="e">
        <f t="shared" si="24"/>
        <v>#N/A</v>
      </c>
      <c r="S402" s="150" t="e">
        <f t="shared" si="25"/>
        <v>#N/A</v>
      </c>
      <c r="T402" s="150" t="e">
        <f t="shared" si="26"/>
        <v>#N/A</v>
      </c>
      <c r="U402" s="150" t="e">
        <f t="shared" si="27"/>
        <v>#N/A</v>
      </c>
      <c r="V402" s="154" t="e">
        <f>VLOOKUP(E402,'PC Receitas'!$O$4:$P$14,2,FALSE)</f>
        <v>#N/A</v>
      </c>
    </row>
    <row r="403" spans="3:22" ht="19.5" customHeight="1" thickTop="1" thickBot="1" x14ac:dyDescent="0.3">
      <c r="C403" s="58"/>
      <c r="D403" s="58" t="str">
        <f>IF(C403&lt;&gt;"",TEXT(C403,"00")&amp;"/07/"&amp;'Configurações Básicas'!$P$5,"")</f>
        <v/>
      </c>
      <c r="E403" s="58"/>
      <c r="F403" s="58"/>
      <c r="G403" s="58"/>
      <c r="H403" s="58"/>
      <c r="I403" s="59"/>
      <c r="J403" s="193"/>
      <c r="K403" s="60"/>
      <c r="L403" s="192"/>
      <c r="M403" s="56">
        <f>M402+IF(AND(K403="Pago",OR(E403='PC Receitas'!$O$4,E403='PC Receitas'!$O$5,E403='PC Receitas'!$O$6)),I403,IF(AND(K403="Pago",OR(E403='PC Receitas'!$O$7,E403='PC Receitas'!$O$8,E403='PC Receitas'!$O$9,E403='PC Receitas'!$O$10,E403='PC Receitas'!$O$11,E403='PC Receitas'!$O$12,E403='PC Receitas'!$O$13,E403='PC Receitas'!$O$14)),-I403,0))</f>
        <v>14737.7</v>
      </c>
      <c r="R403" s="153" t="e">
        <f t="shared" si="24"/>
        <v>#N/A</v>
      </c>
      <c r="S403" s="150" t="e">
        <f t="shared" si="25"/>
        <v>#N/A</v>
      </c>
      <c r="T403" s="150" t="e">
        <f t="shared" si="26"/>
        <v>#N/A</v>
      </c>
      <c r="U403" s="150" t="e">
        <f t="shared" si="27"/>
        <v>#N/A</v>
      </c>
      <c r="V403" s="154" t="e">
        <f>VLOOKUP(E403,'PC Receitas'!$O$4:$P$14,2,FALSE)</f>
        <v>#N/A</v>
      </c>
    </row>
    <row r="404" spans="3:22" ht="19.5" customHeight="1" thickTop="1" thickBot="1" x14ac:dyDescent="0.3">
      <c r="C404" s="58"/>
      <c r="D404" s="58" t="str">
        <f>IF(C404&lt;&gt;"",TEXT(C404,"00")&amp;"/07/"&amp;'Configurações Básicas'!$P$5,"")</f>
        <v/>
      </c>
      <c r="E404" s="58"/>
      <c r="F404" s="58"/>
      <c r="G404" s="58"/>
      <c r="H404" s="58"/>
      <c r="I404" s="59"/>
      <c r="J404" s="193"/>
      <c r="K404" s="60"/>
      <c r="L404" s="192"/>
      <c r="M404" s="56">
        <f>M403+IF(AND(K404="Pago",OR(E404='PC Receitas'!$O$4,E404='PC Receitas'!$O$5,E404='PC Receitas'!$O$6)),I404,IF(AND(K404="Pago",OR(E404='PC Receitas'!$O$7,E404='PC Receitas'!$O$8,E404='PC Receitas'!$O$9,E404='PC Receitas'!$O$10,E404='PC Receitas'!$O$11,E404='PC Receitas'!$O$12,E404='PC Receitas'!$O$13,E404='PC Receitas'!$O$14)),-I404,0))</f>
        <v>14737.7</v>
      </c>
      <c r="R404" s="153" t="e">
        <f t="shared" si="24"/>
        <v>#N/A</v>
      </c>
      <c r="S404" s="150" t="e">
        <f t="shared" si="25"/>
        <v>#N/A</v>
      </c>
      <c r="T404" s="150" t="e">
        <f t="shared" si="26"/>
        <v>#N/A</v>
      </c>
      <c r="U404" s="150" t="e">
        <f t="shared" si="27"/>
        <v>#N/A</v>
      </c>
      <c r="V404" s="154" t="e">
        <f>VLOOKUP(E404,'PC Receitas'!$O$4:$P$14,2,FALSE)</f>
        <v>#N/A</v>
      </c>
    </row>
    <row r="405" spans="3:22" ht="19.5" customHeight="1" thickTop="1" thickBot="1" x14ac:dyDescent="0.3">
      <c r="C405" s="58"/>
      <c r="D405" s="58" t="str">
        <f>IF(C405&lt;&gt;"",TEXT(C405,"00")&amp;"/07/"&amp;'Configurações Básicas'!$P$5,"")</f>
        <v/>
      </c>
      <c r="E405" s="58"/>
      <c r="F405" s="58"/>
      <c r="G405" s="58"/>
      <c r="H405" s="58"/>
      <c r="I405" s="59"/>
      <c r="J405" s="193"/>
      <c r="K405" s="60"/>
      <c r="L405" s="192"/>
      <c r="M405" s="56">
        <f>M404+IF(AND(K405="Pago",OR(E405='PC Receitas'!$O$4,E405='PC Receitas'!$O$5,E405='PC Receitas'!$O$6)),I405,IF(AND(K405="Pago",OR(E405='PC Receitas'!$O$7,E405='PC Receitas'!$O$8,E405='PC Receitas'!$O$9,E405='PC Receitas'!$O$10,E405='PC Receitas'!$O$11,E405='PC Receitas'!$O$12,E405='PC Receitas'!$O$13,E405='PC Receitas'!$O$14)),-I405,0))</f>
        <v>14737.7</v>
      </c>
      <c r="R405" s="153" t="e">
        <f t="shared" si="24"/>
        <v>#N/A</v>
      </c>
      <c r="S405" s="150" t="e">
        <f t="shared" si="25"/>
        <v>#N/A</v>
      </c>
      <c r="T405" s="150" t="e">
        <f t="shared" si="26"/>
        <v>#N/A</v>
      </c>
      <c r="U405" s="150" t="e">
        <f t="shared" si="27"/>
        <v>#N/A</v>
      </c>
      <c r="V405" s="154" t="e">
        <f>VLOOKUP(E405,'PC Receitas'!$O$4:$P$14,2,FALSE)</f>
        <v>#N/A</v>
      </c>
    </row>
    <row r="406" spans="3:22" ht="19.5" customHeight="1" thickTop="1" thickBot="1" x14ac:dyDescent="0.3">
      <c r="C406" s="58"/>
      <c r="D406" s="58" t="str">
        <f>IF(C406&lt;&gt;"",TEXT(C406,"00")&amp;"/07/"&amp;'Configurações Básicas'!$P$5,"")</f>
        <v/>
      </c>
      <c r="E406" s="58"/>
      <c r="F406" s="58"/>
      <c r="G406" s="58"/>
      <c r="H406" s="58"/>
      <c r="I406" s="59"/>
      <c r="J406" s="193"/>
      <c r="K406" s="60"/>
      <c r="L406" s="192"/>
      <c r="M406" s="56">
        <f>M405+IF(AND(K406="Pago",OR(E406='PC Receitas'!$O$4,E406='PC Receitas'!$O$5,E406='PC Receitas'!$O$6)),I406,IF(AND(K406="Pago",OR(E406='PC Receitas'!$O$7,E406='PC Receitas'!$O$8,E406='PC Receitas'!$O$9,E406='PC Receitas'!$O$10,E406='PC Receitas'!$O$11,E406='PC Receitas'!$O$12,E406='PC Receitas'!$O$13,E406='PC Receitas'!$O$14)),-I406,0))</f>
        <v>14737.7</v>
      </c>
      <c r="R406" s="153" t="e">
        <f t="shared" si="24"/>
        <v>#N/A</v>
      </c>
      <c r="S406" s="150" t="e">
        <f t="shared" si="25"/>
        <v>#N/A</v>
      </c>
      <c r="T406" s="150" t="e">
        <f t="shared" si="26"/>
        <v>#N/A</v>
      </c>
      <c r="U406" s="150" t="e">
        <f t="shared" si="27"/>
        <v>#N/A</v>
      </c>
      <c r="V406" s="154" t="e">
        <f>VLOOKUP(E406,'PC Receitas'!$O$4:$P$14,2,FALSE)</f>
        <v>#N/A</v>
      </c>
    </row>
    <row r="407" spans="3:22" ht="19.5" customHeight="1" thickTop="1" thickBot="1" x14ac:dyDescent="0.3">
      <c r="C407" s="58"/>
      <c r="D407" s="58" t="str">
        <f>IF(C407&lt;&gt;"",TEXT(C407,"00")&amp;"/07/"&amp;'Configurações Básicas'!$P$5,"")</f>
        <v/>
      </c>
      <c r="E407" s="58"/>
      <c r="F407" s="58"/>
      <c r="G407" s="58"/>
      <c r="H407" s="58"/>
      <c r="I407" s="59"/>
      <c r="J407" s="193"/>
      <c r="K407" s="60"/>
      <c r="L407" s="192"/>
      <c r="M407" s="56">
        <f>M406+IF(AND(K407="Pago",OR(E407='PC Receitas'!$O$4,E407='PC Receitas'!$O$5,E407='PC Receitas'!$O$6)),I407,IF(AND(K407="Pago",OR(E407='PC Receitas'!$O$7,E407='PC Receitas'!$O$8,E407='PC Receitas'!$O$9,E407='PC Receitas'!$O$10,E407='PC Receitas'!$O$11,E407='PC Receitas'!$O$12,E407='PC Receitas'!$O$13,E407='PC Receitas'!$O$14)),-I407,0))</f>
        <v>14737.7</v>
      </c>
      <c r="R407" s="153" t="e">
        <f t="shared" si="24"/>
        <v>#N/A</v>
      </c>
      <c r="S407" s="150" t="e">
        <f t="shared" si="25"/>
        <v>#N/A</v>
      </c>
      <c r="T407" s="150" t="e">
        <f t="shared" si="26"/>
        <v>#N/A</v>
      </c>
      <c r="U407" s="150" t="e">
        <f t="shared" si="27"/>
        <v>#N/A</v>
      </c>
      <c r="V407" s="154" t="e">
        <f>VLOOKUP(E407,'PC Receitas'!$O$4:$P$14,2,FALSE)</f>
        <v>#N/A</v>
      </c>
    </row>
    <row r="408" spans="3:22" ht="19.5" customHeight="1" thickTop="1" thickBot="1" x14ac:dyDescent="0.3">
      <c r="C408" s="58"/>
      <c r="D408" s="58" t="str">
        <f>IF(C408&lt;&gt;"",TEXT(C408,"00")&amp;"/07/"&amp;'Configurações Básicas'!$P$5,"")</f>
        <v/>
      </c>
      <c r="E408" s="58"/>
      <c r="F408" s="58"/>
      <c r="G408" s="58"/>
      <c r="H408" s="58"/>
      <c r="I408" s="59"/>
      <c r="J408" s="193"/>
      <c r="K408" s="60"/>
      <c r="L408" s="192"/>
      <c r="M408" s="56">
        <f>M407+IF(AND(K408="Pago",OR(E408='PC Receitas'!$O$4,E408='PC Receitas'!$O$5,E408='PC Receitas'!$O$6)),I408,IF(AND(K408="Pago",OR(E408='PC Receitas'!$O$7,E408='PC Receitas'!$O$8,E408='PC Receitas'!$O$9,E408='PC Receitas'!$O$10,E408='PC Receitas'!$O$11,E408='PC Receitas'!$O$12,E408='PC Receitas'!$O$13,E408='PC Receitas'!$O$14)),-I408,0))</f>
        <v>14737.7</v>
      </c>
      <c r="R408" s="153" t="e">
        <f t="shared" si="24"/>
        <v>#N/A</v>
      </c>
      <c r="S408" s="150" t="e">
        <f t="shared" si="25"/>
        <v>#N/A</v>
      </c>
      <c r="T408" s="150" t="e">
        <f t="shared" si="26"/>
        <v>#N/A</v>
      </c>
      <c r="U408" s="150" t="e">
        <f t="shared" si="27"/>
        <v>#N/A</v>
      </c>
      <c r="V408" s="154" t="e">
        <f>VLOOKUP(E408,'PC Receitas'!$O$4:$P$14,2,FALSE)</f>
        <v>#N/A</v>
      </c>
    </row>
    <row r="409" spans="3:22" ht="19.5" customHeight="1" thickTop="1" thickBot="1" x14ac:dyDescent="0.3">
      <c r="C409" s="58"/>
      <c r="D409" s="58" t="str">
        <f>IF(C409&lt;&gt;"",TEXT(C409,"00")&amp;"/07/"&amp;'Configurações Básicas'!$P$5,"")</f>
        <v/>
      </c>
      <c r="E409" s="58"/>
      <c r="F409" s="58"/>
      <c r="G409" s="58"/>
      <c r="H409" s="58"/>
      <c r="I409" s="59"/>
      <c r="J409" s="193"/>
      <c r="K409" s="60"/>
      <c r="L409" s="192"/>
      <c r="M409" s="56">
        <f>M408+IF(AND(K409="Pago",OR(E409='PC Receitas'!$O$4,E409='PC Receitas'!$O$5,E409='PC Receitas'!$O$6)),I409,IF(AND(K409="Pago",OR(E409='PC Receitas'!$O$7,E409='PC Receitas'!$O$8,E409='PC Receitas'!$O$9,E409='PC Receitas'!$O$10,E409='PC Receitas'!$O$11,E409='PC Receitas'!$O$12,E409='PC Receitas'!$O$13,E409='PC Receitas'!$O$14)),-I409,0))</f>
        <v>14737.7</v>
      </c>
      <c r="R409" s="153" t="e">
        <f t="shared" si="24"/>
        <v>#N/A</v>
      </c>
      <c r="S409" s="150" t="e">
        <f t="shared" si="25"/>
        <v>#N/A</v>
      </c>
      <c r="T409" s="150" t="e">
        <f t="shared" si="26"/>
        <v>#N/A</v>
      </c>
      <c r="U409" s="150" t="e">
        <f t="shared" si="27"/>
        <v>#N/A</v>
      </c>
      <c r="V409" s="154" t="e">
        <f>VLOOKUP(E409,'PC Receitas'!$O$4:$P$14,2,FALSE)</f>
        <v>#N/A</v>
      </c>
    </row>
    <row r="410" spans="3:22" ht="19.5" customHeight="1" thickTop="1" thickBot="1" x14ac:dyDescent="0.3">
      <c r="C410" s="58"/>
      <c r="D410" s="58" t="str">
        <f>IF(C410&lt;&gt;"",TEXT(C410,"00")&amp;"/07/"&amp;'Configurações Básicas'!$P$5,"")</f>
        <v/>
      </c>
      <c r="E410" s="58"/>
      <c r="F410" s="58"/>
      <c r="G410" s="58"/>
      <c r="H410" s="58"/>
      <c r="I410" s="59"/>
      <c r="J410" s="193"/>
      <c r="K410" s="60"/>
      <c r="L410" s="192"/>
      <c r="M410" s="56">
        <f>M409+IF(AND(K410="Pago",OR(E410='PC Receitas'!$O$4,E410='PC Receitas'!$O$5,E410='PC Receitas'!$O$6)),I410,IF(AND(K410="Pago",OR(E410='PC Receitas'!$O$7,E410='PC Receitas'!$O$8,E410='PC Receitas'!$O$9,E410='PC Receitas'!$O$10,E410='PC Receitas'!$O$11,E410='PC Receitas'!$O$12,E410='PC Receitas'!$O$13,E410='PC Receitas'!$O$14)),-I410,0))</f>
        <v>14737.7</v>
      </c>
      <c r="R410" s="153" t="e">
        <f t="shared" si="24"/>
        <v>#N/A</v>
      </c>
      <c r="S410" s="150" t="e">
        <f t="shared" si="25"/>
        <v>#N/A</v>
      </c>
      <c r="T410" s="150" t="e">
        <f t="shared" si="26"/>
        <v>#N/A</v>
      </c>
      <c r="U410" s="150" t="e">
        <f t="shared" si="27"/>
        <v>#N/A</v>
      </c>
      <c r="V410" s="154" t="e">
        <f>VLOOKUP(E410,'PC Receitas'!$O$4:$P$14,2,FALSE)</f>
        <v>#N/A</v>
      </c>
    </row>
    <row r="411" spans="3:22" ht="19.5" customHeight="1" thickTop="1" thickBot="1" x14ac:dyDescent="0.3">
      <c r="C411" s="58"/>
      <c r="D411" s="58" t="str">
        <f>IF(C411&lt;&gt;"",TEXT(C411,"00")&amp;"/07/"&amp;'Configurações Básicas'!$P$5,"")</f>
        <v/>
      </c>
      <c r="E411" s="58"/>
      <c r="F411" s="58"/>
      <c r="G411" s="58"/>
      <c r="H411" s="58"/>
      <c r="I411" s="59"/>
      <c r="J411" s="193"/>
      <c r="K411" s="60"/>
      <c r="L411" s="192"/>
      <c r="M411" s="56">
        <f>M410+IF(AND(K411="Pago",OR(E411='PC Receitas'!$O$4,E411='PC Receitas'!$O$5,E411='PC Receitas'!$O$6)),I411,IF(AND(K411="Pago",OR(E411='PC Receitas'!$O$7,E411='PC Receitas'!$O$8,E411='PC Receitas'!$O$9,E411='PC Receitas'!$O$10,E411='PC Receitas'!$O$11,E411='PC Receitas'!$O$12,E411='PC Receitas'!$O$13,E411='PC Receitas'!$O$14)),-I411,0))</f>
        <v>14737.7</v>
      </c>
      <c r="R411" s="153" t="e">
        <f t="shared" si="24"/>
        <v>#N/A</v>
      </c>
      <c r="S411" s="150" t="e">
        <f t="shared" si="25"/>
        <v>#N/A</v>
      </c>
      <c r="T411" s="150" t="e">
        <f t="shared" si="26"/>
        <v>#N/A</v>
      </c>
      <c r="U411" s="150" t="e">
        <f t="shared" si="27"/>
        <v>#N/A</v>
      </c>
      <c r="V411" s="154" t="e">
        <f>VLOOKUP(E411,'PC Receitas'!$O$4:$P$14,2,FALSE)</f>
        <v>#N/A</v>
      </c>
    </row>
    <row r="412" spans="3:22" ht="19.5" customHeight="1" thickTop="1" thickBot="1" x14ac:dyDescent="0.3">
      <c r="C412" s="58"/>
      <c r="D412" s="58" t="str">
        <f>IF(C412&lt;&gt;"",TEXT(C412,"00")&amp;"/07/"&amp;'Configurações Básicas'!$P$5,"")</f>
        <v/>
      </c>
      <c r="E412" s="58"/>
      <c r="F412" s="58"/>
      <c r="G412" s="58"/>
      <c r="H412" s="58"/>
      <c r="I412" s="59"/>
      <c r="J412" s="193"/>
      <c r="K412" s="60"/>
      <c r="L412" s="192"/>
      <c r="M412" s="56">
        <f>M411+IF(AND(K412="Pago",OR(E412='PC Receitas'!$O$4,E412='PC Receitas'!$O$5,E412='PC Receitas'!$O$6)),I412,IF(AND(K412="Pago",OR(E412='PC Receitas'!$O$7,E412='PC Receitas'!$O$8,E412='PC Receitas'!$O$9,E412='PC Receitas'!$O$10,E412='PC Receitas'!$O$11,E412='PC Receitas'!$O$12,E412='PC Receitas'!$O$13,E412='PC Receitas'!$O$14)),-I412,0))</f>
        <v>14737.7</v>
      </c>
      <c r="R412" s="153" t="e">
        <f t="shared" si="24"/>
        <v>#N/A</v>
      </c>
      <c r="S412" s="150" t="e">
        <f t="shared" si="25"/>
        <v>#N/A</v>
      </c>
      <c r="T412" s="150" t="e">
        <f t="shared" si="26"/>
        <v>#N/A</v>
      </c>
      <c r="U412" s="150" t="e">
        <f t="shared" si="27"/>
        <v>#N/A</v>
      </c>
      <c r="V412" s="154" t="e">
        <f>VLOOKUP(E412,'PC Receitas'!$O$4:$P$14,2,FALSE)</f>
        <v>#N/A</v>
      </c>
    </row>
    <row r="413" spans="3:22" ht="19.5" customHeight="1" thickTop="1" thickBot="1" x14ac:dyDescent="0.3">
      <c r="C413" s="58"/>
      <c r="D413" s="58" t="str">
        <f>IF(C413&lt;&gt;"",TEXT(C413,"00")&amp;"/07/"&amp;'Configurações Básicas'!$P$5,"")</f>
        <v/>
      </c>
      <c r="E413" s="58"/>
      <c r="F413" s="58"/>
      <c r="G413" s="58"/>
      <c r="H413" s="58"/>
      <c r="I413" s="59"/>
      <c r="J413" s="193"/>
      <c r="K413" s="60"/>
      <c r="L413" s="192"/>
      <c r="M413" s="56">
        <f>M412+IF(AND(K413="Pago",OR(E413='PC Receitas'!$O$4,E413='PC Receitas'!$O$5,E413='PC Receitas'!$O$6)),I413,IF(AND(K413="Pago",OR(E413='PC Receitas'!$O$7,E413='PC Receitas'!$O$8,E413='PC Receitas'!$O$9,E413='PC Receitas'!$O$10,E413='PC Receitas'!$O$11,E413='PC Receitas'!$O$12,E413='PC Receitas'!$O$13,E413='PC Receitas'!$O$14)),-I413,0))</f>
        <v>14737.7</v>
      </c>
      <c r="R413" s="153" t="e">
        <f t="shared" si="24"/>
        <v>#N/A</v>
      </c>
      <c r="S413" s="150" t="e">
        <f t="shared" si="25"/>
        <v>#N/A</v>
      </c>
      <c r="T413" s="150" t="e">
        <f t="shared" si="26"/>
        <v>#N/A</v>
      </c>
      <c r="U413" s="150" t="e">
        <f t="shared" si="27"/>
        <v>#N/A</v>
      </c>
      <c r="V413" s="154" t="e">
        <f>VLOOKUP(E413,'PC Receitas'!$O$4:$P$14,2,FALSE)</f>
        <v>#N/A</v>
      </c>
    </row>
    <row r="414" spans="3:22" ht="19.5" customHeight="1" thickTop="1" thickBot="1" x14ac:dyDescent="0.3">
      <c r="C414" s="58"/>
      <c r="D414" s="58" t="str">
        <f>IF(C414&lt;&gt;"",TEXT(C414,"00")&amp;"/07/"&amp;'Configurações Básicas'!$P$5,"")</f>
        <v/>
      </c>
      <c r="E414" s="58"/>
      <c r="F414" s="58"/>
      <c r="G414" s="58"/>
      <c r="H414" s="58"/>
      <c r="I414" s="59"/>
      <c r="J414" s="193"/>
      <c r="K414" s="60"/>
      <c r="L414" s="192"/>
      <c r="M414" s="56">
        <f>M413+IF(AND(K414="Pago",OR(E414='PC Receitas'!$O$4,E414='PC Receitas'!$O$5,E414='PC Receitas'!$O$6)),I414,IF(AND(K414="Pago",OR(E414='PC Receitas'!$O$7,E414='PC Receitas'!$O$8,E414='PC Receitas'!$O$9,E414='PC Receitas'!$O$10,E414='PC Receitas'!$O$11,E414='PC Receitas'!$O$12,E414='PC Receitas'!$O$13,E414='PC Receitas'!$O$14)),-I414,0))</f>
        <v>14737.7</v>
      </c>
      <c r="R414" s="153" t="e">
        <f t="shared" si="24"/>
        <v>#N/A</v>
      </c>
      <c r="S414" s="150" t="e">
        <f t="shared" si="25"/>
        <v>#N/A</v>
      </c>
      <c r="T414" s="150" t="e">
        <f t="shared" si="26"/>
        <v>#N/A</v>
      </c>
      <c r="U414" s="150" t="e">
        <f t="shared" si="27"/>
        <v>#N/A</v>
      </c>
      <c r="V414" s="154" t="e">
        <f>VLOOKUP(E414,'PC Receitas'!$O$4:$P$14,2,FALSE)</f>
        <v>#N/A</v>
      </c>
    </row>
    <row r="415" spans="3:22" ht="19.5" customHeight="1" thickTop="1" thickBot="1" x14ac:dyDescent="0.3">
      <c r="C415" s="58"/>
      <c r="D415" s="58" t="str">
        <f>IF(C415&lt;&gt;"",TEXT(C415,"00")&amp;"/07/"&amp;'Configurações Básicas'!$P$5,"")</f>
        <v/>
      </c>
      <c r="E415" s="58"/>
      <c r="F415" s="58"/>
      <c r="G415" s="58"/>
      <c r="H415" s="58"/>
      <c r="I415" s="59"/>
      <c r="J415" s="193"/>
      <c r="K415" s="60"/>
      <c r="L415" s="192"/>
      <c r="M415" s="56">
        <f>M414+IF(AND(K415="Pago",OR(E415='PC Receitas'!$O$4,E415='PC Receitas'!$O$5,E415='PC Receitas'!$O$6)),I415,IF(AND(K415="Pago",OR(E415='PC Receitas'!$O$7,E415='PC Receitas'!$O$8,E415='PC Receitas'!$O$9,E415='PC Receitas'!$O$10,E415='PC Receitas'!$O$11,E415='PC Receitas'!$O$12,E415='PC Receitas'!$O$13,E415='PC Receitas'!$O$14)),-I415,0))</f>
        <v>14737.7</v>
      </c>
      <c r="R415" s="153" t="e">
        <f t="shared" si="24"/>
        <v>#N/A</v>
      </c>
      <c r="S415" s="150" t="e">
        <f t="shared" si="25"/>
        <v>#N/A</v>
      </c>
      <c r="T415" s="150" t="e">
        <f t="shared" si="26"/>
        <v>#N/A</v>
      </c>
      <c r="U415" s="150" t="e">
        <f t="shared" si="27"/>
        <v>#N/A</v>
      </c>
      <c r="V415" s="154" t="e">
        <f>VLOOKUP(E415,'PC Receitas'!$O$4:$P$14,2,FALSE)</f>
        <v>#N/A</v>
      </c>
    </row>
    <row r="416" spans="3:22" ht="19.5" customHeight="1" thickTop="1" thickBot="1" x14ac:dyDescent="0.3">
      <c r="C416" s="58"/>
      <c r="D416" s="58" t="str">
        <f>IF(C416&lt;&gt;"",TEXT(C416,"00")&amp;"/07/"&amp;'Configurações Básicas'!$P$5,"")</f>
        <v/>
      </c>
      <c r="E416" s="58"/>
      <c r="F416" s="58"/>
      <c r="G416" s="58"/>
      <c r="H416" s="58"/>
      <c r="I416" s="59"/>
      <c r="J416" s="193"/>
      <c r="K416" s="60"/>
      <c r="L416" s="192"/>
      <c r="M416" s="56">
        <f>M415+IF(AND(K416="Pago",OR(E416='PC Receitas'!$O$4,E416='PC Receitas'!$O$5,E416='PC Receitas'!$O$6)),I416,IF(AND(K416="Pago",OR(E416='PC Receitas'!$O$7,E416='PC Receitas'!$O$8,E416='PC Receitas'!$O$9,E416='PC Receitas'!$O$10,E416='PC Receitas'!$O$11,E416='PC Receitas'!$O$12,E416='PC Receitas'!$O$13,E416='PC Receitas'!$O$14)),-I416,0))</f>
        <v>14737.7</v>
      </c>
      <c r="R416" s="153" t="e">
        <f t="shared" si="24"/>
        <v>#N/A</v>
      </c>
      <c r="S416" s="150" t="e">
        <f t="shared" si="25"/>
        <v>#N/A</v>
      </c>
      <c r="T416" s="150" t="e">
        <f t="shared" si="26"/>
        <v>#N/A</v>
      </c>
      <c r="U416" s="150" t="e">
        <f t="shared" si="27"/>
        <v>#N/A</v>
      </c>
      <c r="V416" s="154" t="e">
        <f>VLOOKUP(E416,'PC Receitas'!$O$4:$P$14,2,FALSE)</f>
        <v>#N/A</v>
      </c>
    </row>
    <row r="417" spans="3:22" ht="19.5" customHeight="1" thickTop="1" thickBot="1" x14ac:dyDescent="0.3">
      <c r="C417" s="58"/>
      <c r="D417" s="58" t="str">
        <f>IF(C417&lt;&gt;"",TEXT(C417,"00")&amp;"/07/"&amp;'Configurações Básicas'!$P$5,"")</f>
        <v/>
      </c>
      <c r="E417" s="58"/>
      <c r="F417" s="58"/>
      <c r="G417" s="58"/>
      <c r="H417" s="58"/>
      <c r="I417" s="59"/>
      <c r="J417" s="193"/>
      <c r="K417" s="60"/>
      <c r="L417" s="192"/>
      <c r="M417" s="56">
        <f>M416+IF(AND(K417="Pago",OR(E417='PC Receitas'!$O$4,E417='PC Receitas'!$O$5,E417='PC Receitas'!$O$6)),I417,IF(AND(K417="Pago",OR(E417='PC Receitas'!$O$7,E417='PC Receitas'!$O$8,E417='PC Receitas'!$O$9,E417='PC Receitas'!$O$10,E417='PC Receitas'!$O$11,E417='PC Receitas'!$O$12,E417='PC Receitas'!$O$13,E417='PC Receitas'!$O$14)),-I417,0))</f>
        <v>14737.7</v>
      </c>
      <c r="R417" s="153" t="e">
        <f t="shared" si="24"/>
        <v>#N/A</v>
      </c>
      <c r="S417" s="150" t="e">
        <f t="shared" si="25"/>
        <v>#N/A</v>
      </c>
      <c r="T417" s="150" t="e">
        <f t="shared" si="26"/>
        <v>#N/A</v>
      </c>
      <c r="U417" s="150" t="e">
        <f t="shared" si="27"/>
        <v>#N/A</v>
      </c>
      <c r="V417" s="154" t="e">
        <f>VLOOKUP(E417,'PC Receitas'!$O$4:$P$14,2,FALSE)</f>
        <v>#N/A</v>
      </c>
    </row>
    <row r="418" spans="3:22" ht="19.5" customHeight="1" thickTop="1" thickBot="1" x14ac:dyDescent="0.3">
      <c r="C418" s="58"/>
      <c r="D418" s="58" t="str">
        <f>IF(C418&lt;&gt;"",TEXT(C418,"00")&amp;"/07/"&amp;'Configurações Básicas'!$P$5,"")</f>
        <v/>
      </c>
      <c r="E418" s="58"/>
      <c r="F418" s="58"/>
      <c r="G418" s="58"/>
      <c r="H418" s="58"/>
      <c r="I418" s="59"/>
      <c r="J418" s="193"/>
      <c r="K418" s="60"/>
      <c r="L418" s="192"/>
      <c r="M418" s="56">
        <f>M417+IF(AND(K418="Pago",OR(E418='PC Receitas'!$O$4,E418='PC Receitas'!$O$5,E418='PC Receitas'!$O$6)),I418,IF(AND(K418="Pago",OR(E418='PC Receitas'!$O$7,E418='PC Receitas'!$O$8,E418='PC Receitas'!$O$9,E418='PC Receitas'!$O$10,E418='PC Receitas'!$O$11,E418='PC Receitas'!$O$12,E418='PC Receitas'!$O$13,E418='PC Receitas'!$O$14)),-I418,0))</f>
        <v>14737.7</v>
      </c>
      <c r="R418" s="153" t="e">
        <f t="shared" si="24"/>
        <v>#N/A</v>
      </c>
      <c r="S418" s="150" t="e">
        <f t="shared" si="25"/>
        <v>#N/A</v>
      </c>
      <c r="T418" s="150" t="e">
        <f t="shared" si="26"/>
        <v>#N/A</v>
      </c>
      <c r="U418" s="150" t="e">
        <f t="shared" si="27"/>
        <v>#N/A</v>
      </c>
      <c r="V418" s="154" t="e">
        <f>VLOOKUP(E418,'PC Receitas'!$O$4:$P$14,2,FALSE)</f>
        <v>#N/A</v>
      </c>
    </row>
    <row r="419" spans="3:22" ht="19.5" customHeight="1" thickTop="1" thickBot="1" x14ac:dyDescent="0.3">
      <c r="C419" s="58"/>
      <c r="D419" s="58" t="str">
        <f>IF(C419&lt;&gt;"",TEXT(C419,"00")&amp;"/07/"&amp;'Configurações Básicas'!$P$5,"")</f>
        <v/>
      </c>
      <c r="E419" s="58"/>
      <c r="F419" s="58"/>
      <c r="G419" s="58"/>
      <c r="H419" s="58"/>
      <c r="I419" s="59"/>
      <c r="J419" s="193"/>
      <c r="K419" s="60"/>
      <c r="L419" s="192"/>
      <c r="M419" s="56">
        <f>M418+IF(AND(K419="Pago",OR(E419='PC Receitas'!$O$4,E419='PC Receitas'!$O$5,E419='PC Receitas'!$O$6)),I419,IF(AND(K419="Pago",OR(E419='PC Receitas'!$O$7,E419='PC Receitas'!$O$8,E419='PC Receitas'!$O$9,E419='PC Receitas'!$O$10,E419='PC Receitas'!$O$11,E419='PC Receitas'!$O$12,E419='PC Receitas'!$O$13,E419='PC Receitas'!$O$14)),-I419,0))</f>
        <v>14737.7</v>
      </c>
      <c r="R419" s="153" t="e">
        <f t="shared" si="24"/>
        <v>#N/A</v>
      </c>
      <c r="S419" s="150" t="e">
        <f t="shared" si="25"/>
        <v>#N/A</v>
      </c>
      <c r="T419" s="150" t="e">
        <f t="shared" si="26"/>
        <v>#N/A</v>
      </c>
      <c r="U419" s="150" t="e">
        <f t="shared" si="27"/>
        <v>#N/A</v>
      </c>
      <c r="V419" s="154" t="e">
        <f>VLOOKUP(E419,'PC Receitas'!$O$4:$P$14,2,FALSE)</f>
        <v>#N/A</v>
      </c>
    </row>
    <row r="420" spans="3:22" ht="19.5" customHeight="1" thickTop="1" thickBot="1" x14ac:dyDescent="0.3">
      <c r="C420" s="58"/>
      <c r="D420" s="58" t="str">
        <f>IF(C420&lt;&gt;"",TEXT(C420,"00")&amp;"/07/"&amp;'Configurações Básicas'!$P$5,"")</f>
        <v/>
      </c>
      <c r="E420" s="58"/>
      <c r="F420" s="58"/>
      <c r="G420" s="58"/>
      <c r="H420" s="58"/>
      <c r="I420" s="59"/>
      <c r="J420" s="193"/>
      <c r="K420" s="60"/>
      <c r="L420" s="192"/>
      <c r="M420" s="56">
        <f>M419+IF(AND(K420="Pago",OR(E420='PC Receitas'!$O$4,E420='PC Receitas'!$O$5,E420='PC Receitas'!$O$6)),I420,IF(AND(K420="Pago",OR(E420='PC Receitas'!$O$7,E420='PC Receitas'!$O$8,E420='PC Receitas'!$O$9,E420='PC Receitas'!$O$10,E420='PC Receitas'!$O$11,E420='PC Receitas'!$O$12,E420='PC Receitas'!$O$13,E420='PC Receitas'!$O$14)),-I420,0))</f>
        <v>14737.7</v>
      </c>
      <c r="R420" s="153" t="e">
        <f t="shared" si="24"/>
        <v>#N/A</v>
      </c>
      <c r="S420" s="150" t="e">
        <f t="shared" si="25"/>
        <v>#N/A</v>
      </c>
      <c r="T420" s="150" t="e">
        <f t="shared" si="26"/>
        <v>#N/A</v>
      </c>
      <c r="U420" s="150" t="e">
        <f t="shared" si="27"/>
        <v>#N/A</v>
      </c>
      <c r="V420" s="154" t="e">
        <f>VLOOKUP(E420,'PC Receitas'!$O$4:$P$14,2,FALSE)</f>
        <v>#N/A</v>
      </c>
    </row>
    <row r="421" spans="3:22" ht="19.5" customHeight="1" thickTop="1" thickBot="1" x14ac:dyDescent="0.3">
      <c r="C421" s="58"/>
      <c r="D421" s="58" t="str">
        <f>IF(C421&lt;&gt;"",TEXT(C421,"00")&amp;"/07/"&amp;'Configurações Básicas'!$P$5,"")</f>
        <v/>
      </c>
      <c r="E421" s="58"/>
      <c r="F421" s="58"/>
      <c r="G421" s="58"/>
      <c r="H421" s="58"/>
      <c r="I421" s="59"/>
      <c r="J421" s="193"/>
      <c r="K421" s="60"/>
      <c r="L421" s="192"/>
      <c r="M421" s="56">
        <f>M420+IF(AND(K421="Pago",OR(E421='PC Receitas'!$O$4,E421='PC Receitas'!$O$5,E421='PC Receitas'!$O$6)),I421,IF(AND(K421="Pago",OR(E421='PC Receitas'!$O$7,E421='PC Receitas'!$O$8,E421='PC Receitas'!$O$9,E421='PC Receitas'!$O$10,E421='PC Receitas'!$O$11,E421='PC Receitas'!$O$12,E421='PC Receitas'!$O$13,E421='PC Receitas'!$O$14)),-I421,0))</f>
        <v>14737.7</v>
      </c>
      <c r="R421" s="153" t="e">
        <f t="shared" si="24"/>
        <v>#N/A</v>
      </c>
      <c r="S421" s="150" t="e">
        <f t="shared" si="25"/>
        <v>#N/A</v>
      </c>
      <c r="T421" s="150" t="e">
        <f t="shared" si="26"/>
        <v>#N/A</v>
      </c>
      <c r="U421" s="150" t="e">
        <f t="shared" si="27"/>
        <v>#N/A</v>
      </c>
      <c r="V421" s="154" t="e">
        <f>VLOOKUP(E421,'PC Receitas'!$O$4:$P$14,2,FALSE)</f>
        <v>#N/A</v>
      </c>
    </row>
    <row r="422" spans="3:22" ht="19.5" customHeight="1" thickTop="1" thickBot="1" x14ac:dyDescent="0.3">
      <c r="C422" s="58"/>
      <c r="D422" s="58" t="str">
        <f>IF(C422&lt;&gt;"",TEXT(C422,"00")&amp;"/07/"&amp;'Configurações Básicas'!$P$5,"")</f>
        <v/>
      </c>
      <c r="E422" s="58"/>
      <c r="F422" s="58"/>
      <c r="G422" s="58"/>
      <c r="H422" s="58"/>
      <c r="I422" s="59"/>
      <c r="J422" s="193"/>
      <c r="K422" s="60"/>
      <c r="L422" s="192"/>
      <c r="M422" s="56">
        <f>M421+IF(AND(K422="Pago",OR(E422='PC Receitas'!$O$4,E422='PC Receitas'!$O$5,E422='PC Receitas'!$O$6)),I422,IF(AND(K422="Pago",OR(E422='PC Receitas'!$O$7,E422='PC Receitas'!$O$8,E422='PC Receitas'!$O$9,E422='PC Receitas'!$O$10,E422='PC Receitas'!$O$11,E422='PC Receitas'!$O$12,E422='PC Receitas'!$O$13,E422='PC Receitas'!$O$14)),-I422,0))</f>
        <v>14737.7</v>
      </c>
      <c r="R422" s="153" t="e">
        <f t="shared" si="24"/>
        <v>#N/A</v>
      </c>
      <c r="S422" s="150" t="e">
        <f t="shared" si="25"/>
        <v>#N/A</v>
      </c>
      <c r="T422" s="150" t="e">
        <f t="shared" si="26"/>
        <v>#N/A</v>
      </c>
      <c r="U422" s="150" t="e">
        <f t="shared" si="27"/>
        <v>#N/A</v>
      </c>
      <c r="V422" s="154" t="e">
        <f>VLOOKUP(E422,'PC Receitas'!$O$4:$P$14,2,FALSE)</f>
        <v>#N/A</v>
      </c>
    </row>
    <row r="423" spans="3:22" ht="19.5" customHeight="1" thickTop="1" thickBot="1" x14ac:dyDescent="0.3">
      <c r="C423" s="58"/>
      <c r="D423" s="58" t="str">
        <f>IF(C423&lt;&gt;"",TEXT(C423,"00")&amp;"/07/"&amp;'Configurações Básicas'!$P$5,"")</f>
        <v/>
      </c>
      <c r="E423" s="58"/>
      <c r="F423" s="58"/>
      <c r="G423" s="58"/>
      <c r="H423" s="58"/>
      <c r="I423" s="59"/>
      <c r="J423" s="193"/>
      <c r="K423" s="60"/>
      <c r="L423" s="192"/>
      <c r="M423" s="56">
        <f>M422+IF(AND(K423="Pago",OR(E423='PC Receitas'!$O$4,E423='PC Receitas'!$O$5,E423='PC Receitas'!$O$6)),I423,IF(AND(K423="Pago",OR(E423='PC Receitas'!$O$7,E423='PC Receitas'!$O$8,E423='PC Receitas'!$O$9,E423='PC Receitas'!$O$10,E423='PC Receitas'!$O$11,E423='PC Receitas'!$O$12,E423='PC Receitas'!$O$13,E423='PC Receitas'!$O$14)),-I423,0))</f>
        <v>14737.7</v>
      </c>
      <c r="R423" s="153" t="e">
        <f t="shared" si="24"/>
        <v>#N/A</v>
      </c>
      <c r="S423" s="150" t="e">
        <f t="shared" si="25"/>
        <v>#N/A</v>
      </c>
      <c r="T423" s="150" t="e">
        <f t="shared" si="26"/>
        <v>#N/A</v>
      </c>
      <c r="U423" s="150" t="e">
        <f t="shared" si="27"/>
        <v>#N/A</v>
      </c>
      <c r="V423" s="154" t="e">
        <f>VLOOKUP(E423,'PC Receitas'!$O$4:$P$14,2,FALSE)</f>
        <v>#N/A</v>
      </c>
    </row>
    <row r="424" spans="3:22" ht="19.5" customHeight="1" thickTop="1" thickBot="1" x14ac:dyDescent="0.3">
      <c r="C424" s="58"/>
      <c r="D424" s="58" t="str">
        <f>IF(C424&lt;&gt;"",TEXT(C424,"00")&amp;"/07/"&amp;'Configurações Básicas'!$P$5,"")</f>
        <v/>
      </c>
      <c r="E424" s="58"/>
      <c r="F424" s="58"/>
      <c r="G424" s="58"/>
      <c r="H424" s="58"/>
      <c r="I424" s="59"/>
      <c r="J424" s="193"/>
      <c r="K424" s="60"/>
      <c r="L424" s="192"/>
      <c r="M424" s="56">
        <f>M423+IF(AND(K424="Pago",OR(E424='PC Receitas'!$O$4,E424='PC Receitas'!$O$5,E424='PC Receitas'!$O$6)),I424,IF(AND(K424="Pago",OR(E424='PC Receitas'!$O$7,E424='PC Receitas'!$O$8,E424='PC Receitas'!$O$9,E424='PC Receitas'!$O$10,E424='PC Receitas'!$O$11,E424='PC Receitas'!$O$12,E424='PC Receitas'!$O$13,E424='PC Receitas'!$O$14)),-I424,0))</f>
        <v>14737.7</v>
      </c>
      <c r="R424" s="153" t="e">
        <f t="shared" si="24"/>
        <v>#N/A</v>
      </c>
      <c r="S424" s="150" t="e">
        <f t="shared" si="25"/>
        <v>#N/A</v>
      </c>
      <c r="T424" s="150" t="e">
        <f t="shared" si="26"/>
        <v>#N/A</v>
      </c>
      <c r="U424" s="150" t="e">
        <f t="shared" si="27"/>
        <v>#N/A</v>
      </c>
      <c r="V424" s="154" t="e">
        <f>VLOOKUP(E424,'PC Receitas'!$O$4:$P$14,2,FALSE)</f>
        <v>#N/A</v>
      </c>
    </row>
    <row r="425" spans="3:22" ht="19.5" customHeight="1" thickTop="1" thickBot="1" x14ac:dyDescent="0.3">
      <c r="C425" s="58"/>
      <c r="D425" s="58" t="str">
        <f>IF(C425&lt;&gt;"",TEXT(C425,"00")&amp;"/07/"&amp;'Configurações Básicas'!$P$5,"")</f>
        <v/>
      </c>
      <c r="E425" s="58"/>
      <c r="F425" s="58"/>
      <c r="G425" s="58"/>
      <c r="H425" s="58"/>
      <c r="I425" s="59"/>
      <c r="J425" s="193"/>
      <c r="K425" s="60"/>
      <c r="L425" s="192"/>
      <c r="M425" s="56">
        <f>M424+IF(AND(K425="Pago",OR(E425='PC Receitas'!$O$4,E425='PC Receitas'!$O$5,E425='PC Receitas'!$O$6)),I425,IF(AND(K425="Pago",OR(E425='PC Receitas'!$O$7,E425='PC Receitas'!$O$8,E425='PC Receitas'!$O$9,E425='PC Receitas'!$O$10,E425='PC Receitas'!$O$11,E425='PC Receitas'!$O$12,E425='PC Receitas'!$O$13,E425='PC Receitas'!$O$14)),-I425,0))</f>
        <v>14737.7</v>
      </c>
      <c r="R425" s="153" t="e">
        <f t="shared" si="24"/>
        <v>#N/A</v>
      </c>
      <c r="S425" s="150" t="e">
        <f t="shared" si="25"/>
        <v>#N/A</v>
      </c>
      <c r="T425" s="150" t="e">
        <f t="shared" si="26"/>
        <v>#N/A</v>
      </c>
      <c r="U425" s="150" t="e">
        <f t="shared" si="27"/>
        <v>#N/A</v>
      </c>
      <c r="V425" s="154" t="e">
        <f>VLOOKUP(E425,'PC Receitas'!$O$4:$P$14,2,FALSE)</f>
        <v>#N/A</v>
      </c>
    </row>
    <row r="426" spans="3:22" ht="19.5" customHeight="1" thickTop="1" thickBot="1" x14ac:dyDescent="0.3">
      <c r="C426" s="58"/>
      <c r="D426" s="58" t="str">
        <f>IF(C426&lt;&gt;"",TEXT(C426,"00")&amp;"/07/"&amp;'Configurações Básicas'!$P$5,"")</f>
        <v/>
      </c>
      <c r="E426" s="58"/>
      <c r="F426" s="58"/>
      <c r="G426" s="58"/>
      <c r="H426" s="58"/>
      <c r="I426" s="59"/>
      <c r="J426" s="193"/>
      <c r="K426" s="60"/>
      <c r="L426" s="192"/>
      <c r="M426" s="56">
        <f>M425+IF(AND(K426="Pago",OR(E426='PC Receitas'!$O$4,E426='PC Receitas'!$O$5,E426='PC Receitas'!$O$6)),I426,IF(AND(K426="Pago",OR(E426='PC Receitas'!$O$7,E426='PC Receitas'!$O$8,E426='PC Receitas'!$O$9,E426='PC Receitas'!$O$10,E426='PC Receitas'!$O$11,E426='PC Receitas'!$O$12,E426='PC Receitas'!$O$13,E426='PC Receitas'!$O$14)),-I426,0))</f>
        <v>14737.7</v>
      </c>
      <c r="R426" s="153" t="e">
        <f t="shared" si="24"/>
        <v>#N/A</v>
      </c>
      <c r="S426" s="150" t="e">
        <f t="shared" si="25"/>
        <v>#N/A</v>
      </c>
      <c r="T426" s="150" t="e">
        <f t="shared" si="26"/>
        <v>#N/A</v>
      </c>
      <c r="U426" s="150" t="e">
        <f t="shared" si="27"/>
        <v>#N/A</v>
      </c>
      <c r="V426" s="154" t="e">
        <f>VLOOKUP(E426,'PC Receitas'!$O$4:$P$14,2,FALSE)</f>
        <v>#N/A</v>
      </c>
    </row>
    <row r="427" spans="3:22" ht="19.5" customHeight="1" thickTop="1" thickBot="1" x14ac:dyDescent="0.3">
      <c r="C427" s="58"/>
      <c r="D427" s="58" t="str">
        <f>IF(C427&lt;&gt;"",TEXT(C427,"00")&amp;"/07/"&amp;'Configurações Básicas'!$P$5,"")</f>
        <v/>
      </c>
      <c r="E427" s="58"/>
      <c r="F427" s="58"/>
      <c r="G427" s="58"/>
      <c r="H427" s="58"/>
      <c r="I427" s="59"/>
      <c r="J427" s="193"/>
      <c r="K427" s="60"/>
      <c r="L427" s="192"/>
      <c r="M427" s="56">
        <f>M426+IF(AND(K427="Pago",OR(E427='PC Receitas'!$O$4,E427='PC Receitas'!$O$5,E427='PC Receitas'!$O$6)),I427,IF(AND(K427="Pago",OR(E427='PC Receitas'!$O$7,E427='PC Receitas'!$O$8,E427='PC Receitas'!$O$9,E427='PC Receitas'!$O$10,E427='PC Receitas'!$O$11,E427='PC Receitas'!$O$12,E427='PC Receitas'!$O$13,E427='PC Receitas'!$O$14)),-I427,0))</f>
        <v>14737.7</v>
      </c>
      <c r="R427" s="153" t="e">
        <f t="shared" si="24"/>
        <v>#N/A</v>
      </c>
      <c r="S427" s="150" t="e">
        <f t="shared" si="25"/>
        <v>#N/A</v>
      </c>
      <c r="T427" s="150" t="e">
        <f t="shared" si="26"/>
        <v>#N/A</v>
      </c>
      <c r="U427" s="150" t="e">
        <f t="shared" si="27"/>
        <v>#N/A</v>
      </c>
      <c r="V427" s="154" t="e">
        <f>VLOOKUP(E427,'PC Receitas'!$O$4:$P$14,2,FALSE)</f>
        <v>#N/A</v>
      </c>
    </row>
    <row r="428" spans="3:22" ht="19.5" customHeight="1" thickTop="1" thickBot="1" x14ac:dyDescent="0.3">
      <c r="C428" s="58"/>
      <c r="D428" s="58" t="str">
        <f>IF(C428&lt;&gt;"",TEXT(C428,"00")&amp;"/07/"&amp;'Configurações Básicas'!$P$5,"")</f>
        <v/>
      </c>
      <c r="E428" s="58"/>
      <c r="F428" s="58"/>
      <c r="G428" s="58"/>
      <c r="H428" s="58"/>
      <c r="I428" s="59"/>
      <c r="J428" s="193"/>
      <c r="K428" s="60"/>
      <c r="L428" s="192"/>
      <c r="M428" s="56">
        <f>M427+IF(AND(K428="Pago",OR(E428='PC Receitas'!$O$4,E428='PC Receitas'!$O$5,E428='PC Receitas'!$O$6)),I428,IF(AND(K428="Pago",OR(E428='PC Receitas'!$O$7,E428='PC Receitas'!$O$8,E428='PC Receitas'!$O$9,E428='PC Receitas'!$O$10,E428='PC Receitas'!$O$11,E428='PC Receitas'!$O$12,E428='PC Receitas'!$O$13,E428='PC Receitas'!$O$14)),-I428,0))</f>
        <v>14737.7</v>
      </c>
      <c r="R428" s="153" t="e">
        <f t="shared" si="24"/>
        <v>#N/A</v>
      </c>
      <c r="S428" s="150" t="e">
        <f t="shared" si="25"/>
        <v>#N/A</v>
      </c>
      <c r="T428" s="150" t="e">
        <f t="shared" si="26"/>
        <v>#N/A</v>
      </c>
      <c r="U428" s="150" t="e">
        <f t="shared" si="27"/>
        <v>#N/A</v>
      </c>
      <c r="V428" s="154" t="e">
        <f>VLOOKUP(E428,'PC Receitas'!$O$4:$P$14,2,FALSE)</f>
        <v>#N/A</v>
      </c>
    </row>
    <row r="429" spans="3:22" ht="19.5" customHeight="1" thickTop="1" thickBot="1" x14ac:dyDescent="0.3">
      <c r="C429" s="58"/>
      <c r="D429" s="58" t="str">
        <f>IF(C429&lt;&gt;"",TEXT(C429,"00")&amp;"/07/"&amp;'Configurações Básicas'!$P$5,"")</f>
        <v/>
      </c>
      <c r="E429" s="58"/>
      <c r="F429" s="58"/>
      <c r="G429" s="58"/>
      <c r="H429" s="58"/>
      <c r="I429" s="59"/>
      <c r="J429" s="193"/>
      <c r="K429" s="60"/>
      <c r="L429" s="192"/>
      <c r="M429" s="56">
        <f>M428+IF(AND(K429="Pago",OR(E429='PC Receitas'!$O$4,E429='PC Receitas'!$O$5,E429='PC Receitas'!$O$6)),I429,IF(AND(K429="Pago",OR(E429='PC Receitas'!$O$7,E429='PC Receitas'!$O$8,E429='PC Receitas'!$O$9,E429='PC Receitas'!$O$10,E429='PC Receitas'!$O$11,E429='PC Receitas'!$O$12,E429='PC Receitas'!$O$13,E429='PC Receitas'!$O$14)),-I429,0))</f>
        <v>14737.7</v>
      </c>
      <c r="R429" s="153" t="e">
        <f t="shared" si="24"/>
        <v>#N/A</v>
      </c>
      <c r="S429" s="150" t="e">
        <f t="shared" si="25"/>
        <v>#N/A</v>
      </c>
      <c r="T429" s="150" t="e">
        <f t="shared" si="26"/>
        <v>#N/A</v>
      </c>
      <c r="U429" s="150" t="e">
        <f t="shared" si="27"/>
        <v>#N/A</v>
      </c>
      <c r="V429" s="154" t="e">
        <f>VLOOKUP(E429,'PC Receitas'!$O$4:$P$14,2,FALSE)</f>
        <v>#N/A</v>
      </c>
    </row>
    <row r="430" spans="3:22" ht="19.5" customHeight="1" thickTop="1" thickBot="1" x14ac:dyDescent="0.3">
      <c r="C430" s="58"/>
      <c r="D430" s="58" t="str">
        <f>IF(C430&lt;&gt;"",TEXT(C430,"00")&amp;"/07/"&amp;'Configurações Básicas'!$P$5,"")</f>
        <v/>
      </c>
      <c r="E430" s="58"/>
      <c r="F430" s="58"/>
      <c r="G430" s="58"/>
      <c r="H430" s="58"/>
      <c r="I430" s="59"/>
      <c r="J430" s="193"/>
      <c r="K430" s="60"/>
      <c r="L430" s="192"/>
      <c r="M430" s="56">
        <f>M429+IF(AND(K430="Pago",OR(E430='PC Receitas'!$O$4,E430='PC Receitas'!$O$5,E430='PC Receitas'!$O$6)),I430,IF(AND(K430="Pago",OR(E430='PC Receitas'!$O$7,E430='PC Receitas'!$O$8,E430='PC Receitas'!$O$9,E430='PC Receitas'!$O$10,E430='PC Receitas'!$O$11,E430='PC Receitas'!$O$12,E430='PC Receitas'!$O$13,E430='PC Receitas'!$O$14)),-I430,0))</f>
        <v>14737.7</v>
      </c>
      <c r="R430" s="153" t="e">
        <f t="shared" si="24"/>
        <v>#N/A</v>
      </c>
      <c r="S430" s="150" t="e">
        <f t="shared" si="25"/>
        <v>#N/A</v>
      </c>
      <c r="T430" s="150" t="e">
        <f t="shared" si="26"/>
        <v>#N/A</v>
      </c>
      <c r="U430" s="150" t="e">
        <f t="shared" si="27"/>
        <v>#N/A</v>
      </c>
      <c r="V430" s="154" t="e">
        <f>VLOOKUP(E430,'PC Receitas'!$O$4:$P$14,2,FALSE)</f>
        <v>#N/A</v>
      </c>
    </row>
    <row r="431" spans="3:22" ht="19.5" customHeight="1" thickTop="1" thickBot="1" x14ac:dyDescent="0.3">
      <c r="C431" s="58"/>
      <c r="D431" s="58" t="str">
        <f>IF(C431&lt;&gt;"",TEXT(C431,"00")&amp;"/07/"&amp;'Configurações Básicas'!$P$5,"")</f>
        <v/>
      </c>
      <c r="E431" s="58"/>
      <c r="F431" s="58"/>
      <c r="G431" s="58"/>
      <c r="H431" s="58"/>
      <c r="I431" s="59"/>
      <c r="J431" s="193"/>
      <c r="K431" s="60"/>
      <c r="L431" s="192"/>
      <c r="M431" s="56">
        <f>M430+IF(AND(K431="Pago",OR(E431='PC Receitas'!$O$4,E431='PC Receitas'!$O$5,E431='PC Receitas'!$O$6)),I431,IF(AND(K431="Pago",OR(E431='PC Receitas'!$O$7,E431='PC Receitas'!$O$8,E431='PC Receitas'!$O$9,E431='PC Receitas'!$O$10,E431='PC Receitas'!$O$11,E431='PC Receitas'!$O$12,E431='PC Receitas'!$O$13,E431='PC Receitas'!$O$14)),-I431,0))</f>
        <v>14737.7</v>
      </c>
      <c r="R431" s="153" t="e">
        <f t="shared" si="24"/>
        <v>#N/A</v>
      </c>
      <c r="S431" s="150" t="e">
        <f t="shared" si="25"/>
        <v>#N/A</v>
      </c>
      <c r="T431" s="150" t="e">
        <f t="shared" si="26"/>
        <v>#N/A</v>
      </c>
      <c r="U431" s="150" t="e">
        <f t="shared" si="27"/>
        <v>#N/A</v>
      </c>
      <c r="V431" s="154" t="e">
        <f>VLOOKUP(E431,'PC Receitas'!$O$4:$P$14,2,FALSE)</f>
        <v>#N/A</v>
      </c>
    </row>
    <row r="432" spans="3:22" ht="19.5" customHeight="1" thickTop="1" thickBot="1" x14ac:dyDescent="0.3">
      <c r="C432" s="58"/>
      <c r="D432" s="58" t="str">
        <f>IF(C432&lt;&gt;"",TEXT(C432,"00")&amp;"/07/"&amp;'Configurações Básicas'!$P$5,"")</f>
        <v/>
      </c>
      <c r="E432" s="58"/>
      <c r="F432" s="58"/>
      <c r="G432" s="58"/>
      <c r="H432" s="58"/>
      <c r="I432" s="59"/>
      <c r="J432" s="193"/>
      <c r="K432" s="60"/>
      <c r="L432" s="192"/>
      <c r="M432" s="56">
        <f>M431+IF(AND(K432="Pago",OR(E432='PC Receitas'!$O$4,E432='PC Receitas'!$O$5,E432='PC Receitas'!$O$6)),I432,IF(AND(K432="Pago",OR(E432='PC Receitas'!$O$7,E432='PC Receitas'!$O$8,E432='PC Receitas'!$O$9,E432='PC Receitas'!$O$10,E432='PC Receitas'!$O$11,E432='PC Receitas'!$O$12,E432='PC Receitas'!$O$13,E432='PC Receitas'!$O$14)),-I432,0))</f>
        <v>14737.7</v>
      </c>
      <c r="R432" s="153" t="e">
        <f t="shared" si="24"/>
        <v>#N/A</v>
      </c>
      <c r="S432" s="150" t="e">
        <f t="shared" si="25"/>
        <v>#N/A</v>
      </c>
      <c r="T432" s="150" t="e">
        <f t="shared" si="26"/>
        <v>#N/A</v>
      </c>
      <c r="U432" s="150" t="e">
        <f t="shared" si="27"/>
        <v>#N/A</v>
      </c>
      <c r="V432" s="154" t="e">
        <f>VLOOKUP(E432,'PC Receitas'!$O$4:$P$14,2,FALSE)</f>
        <v>#N/A</v>
      </c>
    </row>
    <row r="433" spans="3:22" ht="19.5" customHeight="1" thickTop="1" thickBot="1" x14ac:dyDescent="0.3">
      <c r="C433" s="58"/>
      <c r="D433" s="58" t="str">
        <f>IF(C433&lt;&gt;"",TEXT(C433,"00")&amp;"/07/"&amp;'Configurações Básicas'!$P$5,"")</f>
        <v/>
      </c>
      <c r="E433" s="58"/>
      <c r="F433" s="58"/>
      <c r="G433" s="58"/>
      <c r="H433" s="58"/>
      <c r="I433" s="59"/>
      <c r="J433" s="193"/>
      <c r="K433" s="60"/>
      <c r="L433" s="192"/>
      <c r="M433" s="56">
        <f>M432+IF(AND(K433="Pago",OR(E433='PC Receitas'!$O$4,E433='PC Receitas'!$O$5,E433='PC Receitas'!$O$6)),I433,IF(AND(K433="Pago",OR(E433='PC Receitas'!$O$7,E433='PC Receitas'!$O$8,E433='PC Receitas'!$O$9,E433='PC Receitas'!$O$10,E433='PC Receitas'!$O$11,E433='PC Receitas'!$O$12,E433='PC Receitas'!$O$13,E433='PC Receitas'!$O$14)),-I433,0))</f>
        <v>14737.7</v>
      </c>
      <c r="R433" s="153" t="e">
        <f t="shared" si="24"/>
        <v>#N/A</v>
      </c>
      <c r="S433" s="150" t="e">
        <f t="shared" si="25"/>
        <v>#N/A</v>
      </c>
      <c r="T433" s="150" t="e">
        <f t="shared" si="26"/>
        <v>#N/A</v>
      </c>
      <c r="U433" s="150" t="e">
        <f t="shared" si="27"/>
        <v>#N/A</v>
      </c>
      <c r="V433" s="154" t="e">
        <f>VLOOKUP(E433,'PC Receitas'!$O$4:$P$14,2,FALSE)</f>
        <v>#N/A</v>
      </c>
    </row>
    <row r="434" spans="3:22" ht="19.5" customHeight="1" thickTop="1" thickBot="1" x14ac:dyDescent="0.3">
      <c r="C434" s="58"/>
      <c r="D434" s="58" t="str">
        <f>IF(C434&lt;&gt;"",TEXT(C434,"00")&amp;"/07/"&amp;'Configurações Básicas'!$P$5,"")</f>
        <v/>
      </c>
      <c r="E434" s="58"/>
      <c r="F434" s="58"/>
      <c r="G434" s="58"/>
      <c r="H434" s="58"/>
      <c r="I434" s="59"/>
      <c r="J434" s="193"/>
      <c r="K434" s="60"/>
      <c r="L434" s="192"/>
      <c r="M434" s="56">
        <f>M433+IF(AND(K434="Pago",OR(E434='PC Receitas'!$O$4,E434='PC Receitas'!$O$5,E434='PC Receitas'!$O$6)),I434,IF(AND(K434="Pago",OR(E434='PC Receitas'!$O$7,E434='PC Receitas'!$O$8,E434='PC Receitas'!$O$9,E434='PC Receitas'!$O$10,E434='PC Receitas'!$O$11,E434='PC Receitas'!$O$12,E434='PC Receitas'!$O$13,E434='PC Receitas'!$O$14)),-I434,0))</f>
        <v>14737.7</v>
      </c>
      <c r="R434" s="153" t="e">
        <f t="shared" si="24"/>
        <v>#N/A</v>
      </c>
      <c r="S434" s="150" t="e">
        <f t="shared" si="25"/>
        <v>#N/A</v>
      </c>
      <c r="T434" s="150" t="e">
        <f t="shared" si="26"/>
        <v>#N/A</v>
      </c>
      <c r="U434" s="150" t="e">
        <f t="shared" si="27"/>
        <v>#N/A</v>
      </c>
      <c r="V434" s="154" t="e">
        <f>VLOOKUP(E434,'PC Receitas'!$O$4:$P$14,2,FALSE)</f>
        <v>#N/A</v>
      </c>
    </row>
    <row r="435" spans="3:22" ht="19.5" customHeight="1" thickTop="1" thickBot="1" x14ac:dyDescent="0.3">
      <c r="C435" s="58"/>
      <c r="D435" s="58" t="str">
        <f>IF(C435&lt;&gt;"",TEXT(C435,"00")&amp;"/07/"&amp;'Configurações Básicas'!$P$5,"")</f>
        <v/>
      </c>
      <c r="E435" s="58"/>
      <c r="F435" s="58"/>
      <c r="G435" s="58"/>
      <c r="H435" s="58"/>
      <c r="I435" s="59"/>
      <c r="J435" s="193"/>
      <c r="K435" s="60"/>
      <c r="L435" s="192"/>
      <c r="M435" s="56">
        <f>M434+IF(AND(K435="Pago",OR(E435='PC Receitas'!$O$4,E435='PC Receitas'!$O$5,E435='PC Receitas'!$O$6)),I435,IF(AND(K435="Pago",OR(E435='PC Receitas'!$O$7,E435='PC Receitas'!$O$8,E435='PC Receitas'!$O$9,E435='PC Receitas'!$O$10,E435='PC Receitas'!$O$11,E435='PC Receitas'!$O$12,E435='PC Receitas'!$O$13,E435='PC Receitas'!$O$14)),-I435,0))</f>
        <v>14737.7</v>
      </c>
      <c r="R435" s="153" t="e">
        <f t="shared" si="24"/>
        <v>#N/A</v>
      </c>
      <c r="S435" s="150" t="e">
        <f t="shared" si="25"/>
        <v>#N/A</v>
      </c>
      <c r="T435" s="150" t="e">
        <f t="shared" si="26"/>
        <v>#N/A</v>
      </c>
      <c r="U435" s="150" t="e">
        <f t="shared" si="27"/>
        <v>#N/A</v>
      </c>
      <c r="V435" s="154" t="e">
        <f>VLOOKUP(E435,'PC Receitas'!$O$4:$P$14,2,FALSE)</f>
        <v>#N/A</v>
      </c>
    </row>
    <row r="436" spans="3:22" ht="19.5" customHeight="1" thickTop="1" thickBot="1" x14ac:dyDescent="0.3">
      <c r="C436" s="58"/>
      <c r="D436" s="58" t="str">
        <f>IF(C436&lt;&gt;"",TEXT(C436,"00")&amp;"/07/"&amp;'Configurações Básicas'!$P$5,"")</f>
        <v/>
      </c>
      <c r="E436" s="58"/>
      <c r="F436" s="58"/>
      <c r="G436" s="58"/>
      <c r="H436" s="58"/>
      <c r="I436" s="59"/>
      <c r="J436" s="193"/>
      <c r="K436" s="60"/>
      <c r="L436" s="192"/>
      <c r="M436" s="56">
        <f>M435+IF(AND(K436="Pago",OR(E436='PC Receitas'!$O$4,E436='PC Receitas'!$O$5,E436='PC Receitas'!$O$6)),I436,IF(AND(K436="Pago",OR(E436='PC Receitas'!$O$7,E436='PC Receitas'!$O$8,E436='PC Receitas'!$O$9,E436='PC Receitas'!$O$10,E436='PC Receitas'!$O$11,E436='PC Receitas'!$O$12,E436='PC Receitas'!$O$13,E436='PC Receitas'!$O$14)),-I436,0))</f>
        <v>14737.7</v>
      </c>
      <c r="R436" s="153" t="e">
        <f t="shared" si="24"/>
        <v>#N/A</v>
      </c>
      <c r="S436" s="150" t="e">
        <f t="shared" si="25"/>
        <v>#N/A</v>
      </c>
      <c r="T436" s="150" t="e">
        <f t="shared" si="26"/>
        <v>#N/A</v>
      </c>
      <c r="U436" s="150" t="e">
        <f t="shared" si="27"/>
        <v>#N/A</v>
      </c>
      <c r="V436" s="154" t="e">
        <f>VLOOKUP(E436,'PC Receitas'!$O$4:$P$14,2,FALSE)</f>
        <v>#N/A</v>
      </c>
    </row>
    <row r="437" spans="3:22" ht="19.5" customHeight="1" thickTop="1" thickBot="1" x14ac:dyDescent="0.3">
      <c r="C437" s="58"/>
      <c r="D437" s="58" t="str">
        <f>IF(C437&lt;&gt;"",TEXT(C437,"00")&amp;"/07/"&amp;'Configurações Básicas'!$P$5,"")</f>
        <v/>
      </c>
      <c r="E437" s="58"/>
      <c r="F437" s="58"/>
      <c r="G437" s="58"/>
      <c r="H437" s="58"/>
      <c r="I437" s="59"/>
      <c r="J437" s="193"/>
      <c r="K437" s="60"/>
      <c r="L437" s="192"/>
      <c r="M437" s="56">
        <f>M436+IF(AND(K437="Pago",OR(E437='PC Receitas'!$O$4,E437='PC Receitas'!$O$5,E437='PC Receitas'!$O$6)),I437,IF(AND(K437="Pago",OR(E437='PC Receitas'!$O$7,E437='PC Receitas'!$O$8,E437='PC Receitas'!$O$9,E437='PC Receitas'!$O$10,E437='PC Receitas'!$O$11,E437='PC Receitas'!$O$12,E437='PC Receitas'!$O$13,E437='PC Receitas'!$O$14)),-I437,0))</f>
        <v>14737.7</v>
      </c>
      <c r="R437" s="153" t="e">
        <f t="shared" si="24"/>
        <v>#N/A</v>
      </c>
      <c r="S437" s="150" t="e">
        <f t="shared" si="25"/>
        <v>#N/A</v>
      </c>
      <c r="T437" s="150" t="e">
        <f t="shared" si="26"/>
        <v>#N/A</v>
      </c>
      <c r="U437" s="150" t="e">
        <f t="shared" si="27"/>
        <v>#N/A</v>
      </c>
      <c r="V437" s="154" t="e">
        <f>VLOOKUP(E437,'PC Receitas'!$O$4:$P$14,2,FALSE)</f>
        <v>#N/A</v>
      </c>
    </row>
    <row r="438" spans="3:22" ht="19.5" customHeight="1" thickTop="1" thickBot="1" x14ac:dyDescent="0.3">
      <c r="C438" s="58"/>
      <c r="D438" s="58" t="str">
        <f>IF(C438&lt;&gt;"",TEXT(C438,"00")&amp;"/07/"&amp;'Configurações Básicas'!$P$5,"")</f>
        <v/>
      </c>
      <c r="E438" s="58"/>
      <c r="F438" s="58"/>
      <c r="G438" s="58"/>
      <c r="H438" s="58"/>
      <c r="I438" s="59"/>
      <c r="J438" s="193"/>
      <c r="K438" s="60"/>
      <c r="L438" s="192"/>
      <c r="M438" s="56">
        <f>M437+IF(AND(K438="Pago",OR(E438='PC Receitas'!$O$4,E438='PC Receitas'!$O$5,E438='PC Receitas'!$O$6)),I438,IF(AND(K438="Pago",OR(E438='PC Receitas'!$O$7,E438='PC Receitas'!$O$8,E438='PC Receitas'!$O$9,E438='PC Receitas'!$O$10,E438='PC Receitas'!$O$11,E438='PC Receitas'!$O$12,E438='PC Receitas'!$O$13,E438='PC Receitas'!$O$14)),-I438,0))</f>
        <v>14737.7</v>
      </c>
      <c r="R438" s="153" t="e">
        <f t="shared" si="24"/>
        <v>#N/A</v>
      </c>
      <c r="S438" s="150" t="e">
        <f t="shared" si="25"/>
        <v>#N/A</v>
      </c>
      <c r="T438" s="150" t="e">
        <f t="shared" si="26"/>
        <v>#N/A</v>
      </c>
      <c r="U438" s="150" t="e">
        <f t="shared" si="27"/>
        <v>#N/A</v>
      </c>
      <c r="V438" s="154" t="e">
        <f>VLOOKUP(E438,'PC Receitas'!$O$4:$P$14,2,FALSE)</f>
        <v>#N/A</v>
      </c>
    </row>
    <row r="439" spans="3:22" ht="19.5" customHeight="1" thickTop="1" thickBot="1" x14ac:dyDescent="0.3">
      <c r="C439" s="58"/>
      <c r="D439" s="58" t="str">
        <f>IF(C439&lt;&gt;"",TEXT(C439,"00")&amp;"/07/"&amp;'Configurações Básicas'!$P$5,"")</f>
        <v/>
      </c>
      <c r="E439" s="58"/>
      <c r="F439" s="58"/>
      <c r="G439" s="58"/>
      <c r="H439" s="58"/>
      <c r="I439" s="59"/>
      <c r="J439" s="193"/>
      <c r="K439" s="60"/>
      <c r="L439" s="192"/>
      <c r="M439" s="56">
        <f>M438+IF(AND(K439="Pago",OR(E439='PC Receitas'!$O$4,E439='PC Receitas'!$O$5,E439='PC Receitas'!$O$6)),I439,IF(AND(K439="Pago",OR(E439='PC Receitas'!$O$7,E439='PC Receitas'!$O$8,E439='PC Receitas'!$O$9,E439='PC Receitas'!$O$10,E439='PC Receitas'!$O$11,E439='PC Receitas'!$O$12,E439='PC Receitas'!$O$13,E439='PC Receitas'!$O$14)),-I439,0))</f>
        <v>14737.7</v>
      </c>
      <c r="R439" s="153" t="e">
        <f t="shared" si="24"/>
        <v>#N/A</v>
      </c>
      <c r="S439" s="150" t="e">
        <f t="shared" si="25"/>
        <v>#N/A</v>
      </c>
      <c r="T439" s="150" t="e">
        <f t="shared" si="26"/>
        <v>#N/A</v>
      </c>
      <c r="U439" s="150" t="e">
        <f t="shared" si="27"/>
        <v>#N/A</v>
      </c>
      <c r="V439" s="154" t="e">
        <f>VLOOKUP(E439,'PC Receitas'!$O$4:$P$14,2,FALSE)</f>
        <v>#N/A</v>
      </c>
    </row>
    <row r="440" spans="3:22" ht="19.5" customHeight="1" thickTop="1" thickBot="1" x14ac:dyDescent="0.3">
      <c r="C440" s="58"/>
      <c r="D440" s="58" t="str">
        <f>IF(C440&lt;&gt;"",TEXT(C440,"00")&amp;"/07/"&amp;'Configurações Básicas'!$P$5,"")</f>
        <v/>
      </c>
      <c r="E440" s="58"/>
      <c r="F440" s="58"/>
      <c r="G440" s="58"/>
      <c r="H440" s="58"/>
      <c r="I440" s="59"/>
      <c r="J440" s="193"/>
      <c r="K440" s="60"/>
      <c r="L440" s="192"/>
      <c r="M440" s="56">
        <f>M439+IF(AND(K440="Pago",OR(E440='PC Receitas'!$O$4,E440='PC Receitas'!$O$5,E440='PC Receitas'!$O$6)),I440,IF(AND(K440="Pago",OR(E440='PC Receitas'!$O$7,E440='PC Receitas'!$O$8,E440='PC Receitas'!$O$9,E440='PC Receitas'!$O$10,E440='PC Receitas'!$O$11,E440='PC Receitas'!$O$12,E440='PC Receitas'!$O$13,E440='PC Receitas'!$O$14)),-I440,0))</f>
        <v>14737.7</v>
      </c>
      <c r="R440" s="153" t="e">
        <f t="shared" si="24"/>
        <v>#N/A</v>
      </c>
      <c r="S440" s="150" t="e">
        <f t="shared" si="25"/>
        <v>#N/A</v>
      </c>
      <c r="T440" s="150" t="e">
        <f t="shared" si="26"/>
        <v>#N/A</v>
      </c>
      <c r="U440" s="150" t="e">
        <f t="shared" si="27"/>
        <v>#N/A</v>
      </c>
      <c r="V440" s="154" t="e">
        <f>VLOOKUP(E440,'PC Receitas'!$O$4:$P$14,2,FALSE)</f>
        <v>#N/A</v>
      </c>
    </row>
    <row r="441" spans="3:22" ht="19.5" customHeight="1" thickTop="1" thickBot="1" x14ac:dyDescent="0.3">
      <c r="C441" s="58"/>
      <c r="D441" s="58" t="str">
        <f>IF(C441&lt;&gt;"",TEXT(C441,"00")&amp;"/07/"&amp;'Configurações Básicas'!$P$5,"")</f>
        <v/>
      </c>
      <c r="E441" s="58"/>
      <c r="F441" s="58"/>
      <c r="G441" s="58"/>
      <c r="H441" s="58"/>
      <c r="I441" s="59"/>
      <c r="J441" s="193"/>
      <c r="K441" s="60"/>
      <c r="L441" s="192"/>
      <c r="M441" s="56">
        <f>M440+IF(AND(K441="Pago",OR(E441='PC Receitas'!$O$4,E441='PC Receitas'!$O$5,E441='PC Receitas'!$O$6)),I441,IF(AND(K441="Pago",OR(E441='PC Receitas'!$O$7,E441='PC Receitas'!$O$8,E441='PC Receitas'!$O$9,E441='PC Receitas'!$O$10,E441='PC Receitas'!$O$11,E441='PC Receitas'!$O$12,E441='PC Receitas'!$O$13,E441='PC Receitas'!$O$14)),-I441,0))</f>
        <v>14737.7</v>
      </c>
      <c r="R441" s="153" t="e">
        <f t="shared" si="24"/>
        <v>#N/A</v>
      </c>
      <c r="S441" s="150" t="e">
        <f t="shared" si="25"/>
        <v>#N/A</v>
      </c>
      <c r="T441" s="150" t="e">
        <f t="shared" si="26"/>
        <v>#N/A</v>
      </c>
      <c r="U441" s="150" t="e">
        <f t="shared" si="27"/>
        <v>#N/A</v>
      </c>
      <c r="V441" s="154" t="e">
        <f>VLOOKUP(E441,'PC Receitas'!$O$4:$P$14,2,FALSE)</f>
        <v>#N/A</v>
      </c>
    </row>
    <row r="442" spans="3:22" ht="19.5" customHeight="1" thickTop="1" thickBot="1" x14ac:dyDescent="0.3">
      <c r="C442" s="58"/>
      <c r="D442" s="58" t="str">
        <f>IF(C442&lt;&gt;"",TEXT(C442,"00")&amp;"/07/"&amp;'Configurações Básicas'!$P$5,"")</f>
        <v/>
      </c>
      <c r="E442" s="58"/>
      <c r="F442" s="58"/>
      <c r="G442" s="58"/>
      <c r="H442" s="58"/>
      <c r="I442" s="59"/>
      <c r="J442" s="193"/>
      <c r="K442" s="60"/>
      <c r="L442" s="192"/>
      <c r="M442" s="56">
        <f>M441+IF(AND(K442="Pago",OR(E442='PC Receitas'!$O$4,E442='PC Receitas'!$O$5,E442='PC Receitas'!$O$6)),I442,IF(AND(K442="Pago",OR(E442='PC Receitas'!$O$7,E442='PC Receitas'!$O$8,E442='PC Receitas'!$O$9,E442='PC Receitas'!$O$10,E442='PC Receitas'!$O$11,E442='PC Receitas'!$O$12,E442='PC Receitas'!$O$13,E442='PC Receitas'!$O$14)),-I442,0))</f>
        <v>14737.7</v>
      </c>
      <c r="R442" s="153" t="e">
        <f t="shared" si="24"/>
        <v>#N/A</v>
      </c>
      <c r="S442" s="150" t="e">
        <f t="shared" si="25"/>
        <v>#N/A</v>
      </c>
      <c r="T442" s="150" t="e">
        <f t="shared" si="26"/>
        <v>#N/A</v>
      </c>
      <c r="U442" s="150" t="e">
        <f t="shared" si="27"/>
        <v>#N/A</v>
      </c>
      <c r="V442" s="154" t="e">
        <f>VLOOKUP(E442,'PC Receitas'!$O$4:$P$14,2,FALSE)</f>
        <v>#N/A</v>
      </c>
    </row>
    <row r="443" spans="3:22" ht="19.5" customHeight="1" thickTop="1" thickBot="1" x14ac:dyDescent="0.3">
      <c r="C443" s="58"/>
      <c r="D443" s="58" t="str">
        <f>IF(C443&lt;&gt;"",TEXT(C443,"00")&amp;"/07/"&amp;'Configurações Básicas'!$P$5,"")</f>
        <v/>
      </c>
      <c r="E443" s="58"/>
      <c r="F443" s="58"/>
      <c r="G443" s="58"/>
      <c r="H443" s="58"/>
      <c r="I443" s="59"/>
      <c r="J443" s="193"/>
      <c r="K443" s="60"/>
      <c r="L443" s="192"/>
      <c r="M443" s="56">
        <f>M442+IF(AND(K443="Pago",OR(E443='PC Receitas'!$O$4,E443='PC Receitas'!$O$5,E443='PC Receitas'!$O$6)),I443,IF(AND(K443="Pago",OR(E443='PC Receitas'!$O$7,E443='PC Receitas'!$O$8,E443='PC Receitas'!$O$9,E443='PC Receitas'!$O$10,E443='PC Receitas'!$O$11,E443='PC Receitas'!$O$12,E443='PC Receitas'!$O$13,E443='PC Receitas'!$O$14)),-I443,0))</f>
        <v>14737.7</v>
      </c>
      <c r="R443" s="153" t="e">
        <f t="shared" si="24"/>
        <v>#N/A</v>
      </c>
      <c r="S443" s="150" t="e">
        <f t="shared" si="25"/>
        <v>#N/A</v>
      </c>
      <c r="T443" s="150" t="e">
        <f t="shared" si="26"/>
        <v>#N/A</v>
      </c>
      <c r="U443" s="150" t="e">
        <f t="shared" si="27"/>
        <v>#N/A</v>
      </c>
      <c r="V443" s="154" t="e">
        <f>VLOOKUP(E443,'PC Receitas'!$O$4:$P$14,2,FALSE)</f>
        <v>#N/A</v>
      </c>
    </row>
    <row r="444" spans="3:22" ht="19.5" customHeight="1" thickTop="1" thickBot="1" x14ac:dyDescent="0.3">
      <c r="C444" s="58"/>
      <c r="D444" s="58" t="str">
        <f>IF(C444&lt;&gt;"",TEXT(C444,"00")&amp;"/07/"&amp;'Configurações Básicas'!$P$5,"")</f>
        <v/>
      </c>
      <c r="E444" s="58"/>
      <c r="F444" s="58"/>
      <c r="G444" s="58"/>
      <c r="H444" s="58"/>
      <c r="I444" s="59"/>
      <c r="J444" s="193"/>
      <c r="K444" s="60"/>
      <c r="L444" s="192"/>
      <c r="M444" s="56">
        <f>M443+IF(AND(K444="Pago",OR(E444='PC Receitas'!$O$4,E444='PC Receitas'!$O$5,E444='PC Receitas'!$O$6)),I444,IF(AND(K444="Pago",OR(E444='PC Receitas'!$O$7,E444='PC Receitas'!$O$8,E444='PC Receitas'!$O$9,E444='PC Receitas'!$O$10,E444='PC Receitas'!$O$11,E444='PC Receitas'!$O$12,E444='PC Receitas'!$O$13,E444='PC Receitas'!$O$14)),-I444,0))</f>
        <v>14737.7</v>
      </c>
      <c r="R444" s="153" t="e">
        <f t="shared" si="24"/>
        <v>#N/A</v>
      </c>
      <c r="S444" s="150" t="e">
        <f t="shared" si="25"/>
        <v>#N/A</v>
      </c>
      <c r="T444" s="150" t="e">
        <f t="shared" si="26"/>
        <v>#N/A</v>
      </c>
      <c r="U444" s="150" t="e">
        <f t="shared" si="27"/>
        <v>#N/A</v>
      </c>
      <c r="V444" s="154" t="e">
        <f>VLOOKUP(E444,'PC Receitas'!$O$4:$P$14,2,FALSE)</f>
        <v>#N/A</v>
      </c>
    </row>
    <row r="445" spans="3:22" ht="19.5" customHeight="1" thickTop="1" thickBot="1" x14ac:dyDescent="0.3">
      <c r="C445" s="58"/>
      <c r="D445" s="58" t="str">
        <f>IF(C445&lt;&gt;"",TEXT(C445,"00")&amp;"/07/"&amp;'Configurações Básicas'!$P$5,"")</f>
        <v/>
      </c>
      <c r="E445" s="58"/>
      <c r="F445" s="58"/>
      <c r="G445" s="58"/>
      <c r="H445" s="58"/>
      <c r="I445" s="59"/>
      <c r="J445" s="193"/>
      <c r="K445" s="60"/>
      <c r="L445" s="192"/>
      <c r="M445" s="56">
        <f>M444+IF(AND(K445="Pago",OR(E445='PC Receitas'!$O$4,E445='PC Receitas'!$O$5,E445='PC Receitas'!$O$6)),I445,IF(AND(K445="Pago",OR(E445='PC Receitas'!$O$7,E445='PC Receitas'!$O$8,E445='PC Receitas'!$O$9,E445='PC Receitas'!$O$10,E445='PC Receitas'!$O$11,E445='PC Receitas'!$O$12,E445='PC Receitas'!$O$13,E445='PC Receitas'!$O$14)),-I445,0))</f>
        <v>14737.7</v>
      </c>
      <c r="R445" s="153" t="e">
        <f t="shared" si="24"/>
        <v>#N/A</v>
      </c>
      <c r="S445" s="150" t="e">
        <f t="shared" si="25"/>
        <v>#N/A</v>
      </c>
      <c r="T445" s="150" t="e">
        <f t="shared" si="26"/>
        <v>#N/A</v>
      </c>
      <c r="U445" s="150" t="e">
        <f t="shared" si="27"/>
        <v>#N/A</v>
      </c>
      <c r="V445" s="154" t="e">
        <f>VLOOKUP(E445,'PC Receitas'!$O$4:$P$14,2,FALSE)</f>
        <v>#N/A</v>
      </c>
    </row>
    <row r="446" spans="3:22" ht="19.5" customHeight="1" thickTop="1" thickBot="1" x14ac:dyDescent="0.3">
      <c r="C446" s="58"/>
      <c r="D446" s="58" t="str">
        <f>IF(C446&lt;&gt;"",TEXT(C446,"00")&amp;"/07/"&amp;'Configurações Básicas'!$P$5,"")</f>
        <v/>
      </c>
      <c r="E446" s="58"/>
      <c r="F446" s="58"/>
      <c r="G446" s="58"/>
      <c r="H446" s="58"/>
      <c r="I446" s="59"/>
      <c r="J446" s="193"/>
      <c r="K446" s="60"/>
      <c r="L446" s="192"/>
      <c r="M446" s="56">
        <f>M445+IF(AND(K446="Pago",OR(E446='PC Receitas'!$O$4,E446='PC Receitas'!$O$5,E446='PC Receitas'!$O$6)),I446,IF(AND(K446="Pago",OR(E446='PC Receitas'!$O$7,E446='PC Receitas'!$O$8,E446='PC Receitas'!$O$9,E446='PC Receitas'!$O$10,E446='PC Receitas'!$O$11,E446='PC Receitas'!$O$12,E446='PC Receitas'!$O$13,E446='PC Receitas'!$O$14)),-I446,0))</f>
        <v>14737.7</v>
      </c>
      <c r="R446" s="153" t="e">
        <f t="shared" si="24"/>
        <v>#N/A</v>
      </c>
      <c r="S446" s="150" t="e">
        <f t="shared" si="25"/>
        <v>#N/A</v>
      </c>
      <c r="T446" s="150" t="e">
        <f t="shared" si="26"/>
        <v>#N/A</v>
      </c>
      <c r="U446" s="150" t="e">
        <f t="shared" si="27"/>
        <v>#N/A</v>
      </c>
      <c r="V446" s="154" t="e">
        <f>VLOOKUP(E446,'PC Receitas'!$O$4:$P$14,2,FALSE)</f>
        <v>#N/A</v>
      </c>
    </row>
    <row r="447" spans="3:22" ht="19.5" customHeight="1" thickTop="1" thickBot="1" x14ac:dyDescent="0.3">
      <c r="C447" s="58"/>
      <c r="D447" s="58" t="str">
        <f>IF(C447&lt;&gt;"",TEXT(C447,"00")&amp;"/07/"&amp;'Configurações Básicas'!$P$5,"")</f>
        <v/>
      </c>
      <c r="E447" s="58"/>
      <c r="F447" s="58"/>
      <c r="G447" s="58"/>
      <c r="H447" s="58"/>
      <c r="I447" s="59"/>
      <c r="J447" s="193"/>
      <c r="K447" s="60"/>
      <c r="L447" s="192"/>
      <c r="M447" s="56">
        <f>M446+IF(AND(K447="Pago",OR(E447='PC Receitas'!$O$4,E447='PC Receitas'!$O$5,E447='PC Receitas'!$O$6)),I447,IF(AND(K447="Pago",OR(E447='PC Receitas'!$O$7,E447='PC Receitas'!$O$8,E447='PC Receitas'!$O$9,E447='PC Receitas'!$O$10,E447='PC Receitas'!$O$11,E447='PC Receitas'!$O$12,E447='PC Receitas'!$O$13,E447='PC Receitas'!$O$14)),-I447,0))</f>
        <v>14737.7</v>
      </c>
      <c r="R447" s="153" t="e">
        <f t="shared" si="24"/>
        <v>#N/A</v>
      </c>
      <c r="S447" s="150" t="e">
        <f t="shared" si="25"/>
        <v>#N/A</v>
      </c>
      <c r="T447" s="150" t="e">
        <f t="shared" si="26"/>
        <v>#N/A</v>
      </c>
      <c r="U447" s="150" t="e">
        <f t="shared" si="27"/>
        <v>#N/A</v>
      </c>
      <c r="V447" s="154" t="e">
        <f>VLOOKUP(E447,'PC Receitas'!$O$4:$P$14,2,FALSE)</f>
        <v>#N/A</v>
      </c>
    </row>
    <row r="448" spans="3:22" ht="19.5" customHeight="1" thickTop="1" thickBot="1" x14ac:dyDescent="0.3">
      <c r="C448" s="58"/>
      <c r="D448" s="58" t="str">
        <f>IF(C448&lt;&gt;"",TEXT(C448,"00")&amp;"/07/"&amp;'Configurações Básicas'!$P$5,"")</f>
        <v/>
      </c>
      <c r="E448" s="58"/>
      <c r="F448" s="58"/>
      <c r="G448" s="58"/>
      <c r="H448" s="58"/>
      <c r="I448" s="59"/>
      <c r="J448" s="193"/>
      <c r="K448" s="60"/>
      <c r="L448" s="192"/>
      <c r="M448" s="56">
        <f>M447+IF(AND(K448="Pago",OR(E448='PC Receitas'!$O$4,E448='PC Receitas'!$O$5,E448='PC Receitas'!$O$6)),I448,IF(AND(K448="Pago",OR(E448='PC Receitas'!$O$7,E448='PC Receitas'!$O$8,E448='PC Receitas'!$O$9,E448='PC Receitas'!$O$10,E448='PC Receitas'!$O$11,E448='PC Receitas'!$O$12,E448='PC Receitas'!$O$13,E448='PC Receitas'!$O$14)),-I448,0))</f>
        <v>14737.7</v>
      </c>
      <c r="R448" s="153" t="e">
        <f t="shared" si="24"/>
        <v>#N/A</v>
      </c>
      <c r="S448" s="150" t="e">
        <f t="shared" si="25"/>
        <v>#N/A</v>
      </c>
      <c r="T448" s="150" t="e">
        <f t="shared" si="26"/>
        <v>#N/A</v>
      </c>
      <c r="U448" s="150" t="e">
        <f t="shared" si="27"/>
        <v>#N/A</v>
      </c>
      <c r="V448" s="154" t="e">
        <f>VLOOKUP(E448,'PC Receitas'!$O$4:$P$14,2,FALSE)</f>
        <v>#N/A</v>
      </c>
    </row>
    <row r="449" spans="3:22" ht="19.5" customHeight="1" thickTop="1" thickBot="1" x14ac:dyDescent="0.3">
      <c r="C449" s="58"/>
      <c r="D449" s="58" t="str">
        <f>IF(C449&lt;&gt;"",TEXT(C449,"00")&amp;"/07/"&amp;'Configurações Básicas'!$P$5,"")</f>
        <v/>
      </c>
      <c r="E449" s="58"/>
      <c r="F449" s="58"/>
      <c r="G449" s="58"/>
      <c r="H449" s="58"/>
      <c r="I449" s="59"/>
      <c r="J449" s="193"/>
      <c r="K449" s="60"/>
      <c r="L449" s="192"/>
      <c r="M449" s="56">
        <f>M448+IF(AND(K449="Pago",OR(E449='PC Receitas'!$O$4,E449='PC Receitas'!$O$5,E449='PC Receitas'!$O$6)),I449,IF(AND(K449="Pago",OR(E449='PC Receitas'!$O$7,E449='PC Receitas'!$O$8,E449='PC Receitas'!$O$9,E449='PC Receitas'!$O$10,E449='PC Receitas'!$O$11,E449='PC Receitas'!$O$12,E449='PC Receitas'!$O$13,E449='PC Receitas'!$O$14)),-I449,0))</f>
        <v>14737.7</v>
      </c>
      <c r="R449" s="153" t="e">
        <f t="shared" si="24"/>
        <v>#N/A</v>
      </c>
      <c r="S449" s="150" t="e">
        <f t="shared" si="25"/>
        <v>#N/A</v>
      </c>
      <c r="T449" s="150" t="e">
        <f t="shared" si="26"/>
        <v>#N/A</v>
      </c>
      <c r="U449" s="150" t="e">
        <f t="shared" si="27"/>
        <v>#N/A</v>
      </c>
      <c r="V449" s="154" t="e">
        <f>VLOOKUP(E449,'PC Receitas'!$O$4:$P$14,2,FALSE)</f>
        <v>#N/A</v>
      </c>
    </row>
    <row r="450" spans="3:22" ht="19.5" customHeight="1" thickTop="1" thickBot="1" x14ac:dyDescent="0.3">
      <c r="C450" s="58"/>
      <c r="D450" s="58" t="str">
        <f>IF(C450&lt;&gt;"",TEXT(C450,"00")&amp;"/07/"&amp;'Configurações Básicas'!$P$5,"")</f>
        <v/>
      </c>
      <c r="E450" s="58"/>
      <c r="F450" s="58"/>
      <c r="G450" s="58"/>
      <c r="H450" s="58"/>
      <c r="I450" s="59"/>
      <c r="J450" s="193"/>
      <c r="K450" s="60"/>
      <c r="L450" s="192"/>
      <c r="M450" s="56">
        <f>M449+IF(AND(K450="Pago",OR(E450='PC Receitas'!$O$4,E450='PC Receitas'!$O$5,E450='PC Receitas'!$O$6)),I450,IF(AND(K450="Pago",OR(E450='PC Receitas'!$O$7,E450='PC Receitas'!$O$8,E450='PC Receitas'!$O$9,E450='PC Receitas'!$O$10,E450='PC Receitas'!$O$11,E450='PC Receitas'!$O$12,E450='PC Receitas'!$O$13,E450='PC Receitas'!$O$14)),-I450,0))</f>
        <v>14737.7</v>
      </c>
      <c r="R450" s="153" t="e">
        <f t="shared" si="24"/>
        <v>#N/A</v>
      </c>
      <c r="S450" s="150" t="e">
        <f t="shared" si="25"/>
        <v>#N/A</v>
      </c>
      <c r="T450" s="150" t="e">
        <f t="shared" si="26"/>
        <v>#N/A</v>
      </c>
      <c r="U450" s="150" t="e">
        <f t="shared" si="27"/>
        <v>#N/A</v>
      </c>
      <c r="V450" s="154" t="e">
        <f>VLOOKUP(E450,'PC Receitas'!$O$4:$P$14,2,FALSE)</f>
        <v>#N/A</v>
      </c>
    </row>
    <row r="451" spans="3:22" ht="19.5" customHeight="1" thickTop="1" thickBot="1" x14ac:dyDescent="0.3">
      <c r="C451" s="58"/>
      <c r="D451" s="58" t="str">
        <f>IF(C451&lt;&gt;"",TEXT(C451,"00")&amp;"/07/"&amp;'Configurações Básicas'!$P$5,"")</f>
        <v/>
      </c>
      <c r="E451" s="58"/>
      <c r="F451" s="58"/>
      <c r="G451" s="58"/>
      <c r="H451" s="58"/>
      <c r="I451" s="59"/>
      <c r="J451" s="193"/>
      <c r="K451" s="60"/>
      <c r="L451" s="192"/>
      <c r="M451" s="56">
        <f>M450+IF(AND(K451="Pago",OR(E451='PC Receitas'!$O$4,E451='PC Receitas'!$O$5,E451='PC Receitas'!$O$6)),I451,IF(AND(K451="Pago",OR(E451='PC Receitas'!$O$7,E451='PC Receitas'!$O$8,E451='PC Receitas'!$O$9,E451='PC Receitas'!$O$10,E451='PC Receitas'!$O$11,E451='PC Receitas'!$O$12,E451='PC Receitas'!$O$13,E451='PC Receitas'!$O$14)),-I451,0))</f>
        <v>14737.7</v>
      </c>
      <c r="R451" s="153" t="e">
        <f t="shared" si="24"/>
        <v>#N/A</v>
      </c>
      <c r="S451" s="150" t="e">
        <f t="shared" si="25"/>
        <v>#N/A</v>
      </c>
      <c r="T451" s="150" t="e">
        <f t="shared" si="26"/>
        <v>#N/A</v>
      </c>
      <c r="U451" s="150" t="e">
        <f t="shared" si="27"/>
        <v>#N/A</v>
      </c>
      <c r="V451" s="154" t="e">
        <f>VLOOKUP(E451,'PC Receitas'!$O$4:$P$14,2,FALSE)</f>
        <v>#N/A</v>
      </c>
    </row>
    <row r="452" spans="3:22" ht="19.5" customHeight="1" thickTop="1" thickBot="1" x14ac:dyDescent="0.3">
      <c r="C452" s="58"/>
      <c r="D452" s="58" t="str">
        <f>IF(C452&lt;&gt;"",TEXT(C452,"00")&amp;"/07/"&amp;'Configurações Básicas'!$P$5,"")</f>
        <v/>
      </c>
      <c r="E452" s="58"/>
      <c r="F452" s="58"/>
      <c r="G452" s="58"/>
      <c r="H452" s="58"/>
      <c r="I452" s="59"/>
      <c r="J452" s="193"/>
      <c r="K452" s="60"/>
      <c r="L452" s="192"/>
      <c r="M452" s="56">
        <f>M451+IF(AND(K452="Pago",OR(E452='PC Receitas'!$O$4,E452='PC Receitas'!$O$5,E452='PC Receitas'!$O$6)),I452,IF(AND(K452="Pago",OR(E452='PC Receitas'!$O$7,E452='PC Receitas'!$O$8,E452='PC Receitas'!$O$9,E452='PC Receitas'!$O$10,E452='PC Receitas'!$O$11,E452='PC Receitas'!$O$12,E452='PC Receitas'!$O$13,E452='PC Receitas'!$O$14)),-I452,0))</f>
        <v>14737.7</v>
      </c>
      <c r="R452" s="153" t="e">
        <f t="shared" si="24"/>
        <v>#N/A</v>
      </c>
      <c r="S452" s="150" t="e">
        <f t="shared" si="25"/>
        <v>#N/A</v>
      </c>
      <c r="T452" s="150" t="e">
        <f t="shared" si="26"/>
        <v>#N/A</v>
      </c>
      <c r="U452" s="150" t="e">
        <f t="shared" si="27"/>
        <v>#N/A</v>
      </c>
      <c r="V452" s="154" t="e">
        <f>VLOOKUP(E452,'PC Receitas'!$O$4:$P$14,2,FALSE)</f>
        <v>#N/A</v>
      </c>
    </row>
    <row r="453" spans="3:22" ht="19.5" customHeight="1" thickTop="1" thickBot="1" x14ac:dyDescent="0.3">
      <c r="C453" s="58"/>
      <c r="D453" s="58" t="str">
        <f>IF(C453&lt;&gt;"",TEXT(C453,"00")&amp;"/07/"&amp;'Configurações Básicas'!$P$5,"")</f>
        <v/>
      </c>
      <c r="E453" s="58"/>
      <c r="F453" s="58"/>
      <c r="G453" s="58"/>
      <c r="H453" s="58"/>
      <c r="I453" s="59"/>
      <c r="J453" s="193"/>
      <c r="K453" s="60"/>
      <c r="L453" s="192"/>
      <c r="M453" s="56">
        <f>M452+IF(AND(K453="Pago",OR(E453='PC Receitas'!$O$4,E453='PC Receitas'!$O$5,E453='PC Receitas'!$O$6)),I453,IF(AND(K453="Pago",OR(E453='PC Receitas'!$O$7,E453='PC Receitas'!$O$8,E453='PC Receitas'!$O$9,E453='PC Receitas'!$O$10,E453='PC Receitas'!$O$11,E453='PC Receitas'!$O$12,E453='PC Receitas'!$O$13,E453='PC Receitas'!$O$14)),-I453,0))</f>
        <v>14737.7</v>
      </c>
      <c r="R453" s="153" t="e">
        <f t="shared" si="24"/>
        <v>#N/A</v>
      </c>
      <c r="S453" s="150" t="e">
        <f t="shared" si="25"/>
        <v>#N/A</v>
      </c>
      <c r="T453" s="150" t="e">
        <f t="shared" si="26"/>
        <v>#N/A</v>
      </c>
      <c r="U453" s="150" t="e">
        <f t="shared" si="27"/>
        <v>#N/A</v>
      </c>
      <c r="V453" s="154" t="e">
        <f>VLOOKUP(E453,'PC Receitas'!$O$4:$P$14,2,FALSE)</f>
        <v>#N/A</v>
      </c>
    </row>
    <row r="454" spans="3:22" ht="19.5" customHeight="1" thickTop="1" thickBot="1" x14ac:dyDescent="0.3">
      <c r="C454" s="58"/>
      <c r="D454" s="58" t="str">
        <f>IF(C454&lt;&gt;"",TEXT(C454,"00")&amp;"/07/"&amp;'Configurações Básicas'!$P$5,"")</f>
        <v/>
      </c>
      <c r="E454" s="58"/>
      <c r="F454" s="58"/>
      <c r="G454" s="58"/>
      <c r="H454" s="58"/>
      <c r="I454" s="59"/>
      <c r="J454" s="193"/>
      <c r="K454" s="60"/>
      <c r="L454" s="192"/>
      <c r="M454" s="56">
        <f>M453+IF(AND(K454="Pago",OR(E454='PC Receitas'!$O$4,E454='PC Receitas'!$O$5,E454='PC Receitas'!$O$6)),I454,IF(AND(K454="Pago",OR(E454='PC Receitas'!$O$7,E454='PC Receitas'!$O$8,E454='PC Receitas'!$O$9,E454='PC Receitas'!$O$10,E454='PC Receitas'!$O$11,E454='PC Receitas'!$O$12,E454='PC Receitas'!$O$13,E454='PC Receitas'!$O$14)),-I454,0))</f>
        <v>14737.7</v>
      </c>
      <c r="R454" s="153" t="e">
        <f t="shared" ref="R454:R517" si="28">IF(V454="Despesas_com_RH","Despesa",IF(V454="Despesas_Operacionais","Despesa",IF(V454="Despesas_com_Marketing","Despesa",IF(V454="Impostos","Despesa",IF(V454="Investimentos","Despesa","")))))</f>
        <v>#N/A</v>
      </c>
      <c r="S454" s="150" t="e">
        <f t="shared" ref="S454:S517" si="29">IF(V454="Despesas_com_Produtos","Despesa",IF(V454="Despesas_com_Serviços","Despesa",IF(V454="Despesas_Não_Operacionais","Despesa","")))</f>
        <v>#N/A</v>
      </c>
      <c r="T454" s="150" t="e">
        <f t="shared" ref="T454:T517" si="30">IF(V454="Receitas_com_Produtos","Receita",IF(V454="Receitas_com_Serviços","Receita",IF(V454="Receitas_Não_Operacionais","Receita","")))</f>
        <v>#N/A</v>
      </c>
      <c r="U454" s="150" t="e">
        <f t="shared" ref="U454:U517" si="31">IF(R454&lt;&gt;"",R454,IF(S454&lt;&gt;"",S454,IF(T454&lt;&gt;"",T454,"")))</f>
        <v>#N/A</v>
      </c>
      <c r="V454" s="154" t="e">
        <f>VLOOKUP(E454,'PC Receitas'!$O$4:$P$14,2,FALSE)</f>
        <v>#N/A</v>
      </c>
    </row>
    <row r="455" spans="3:22" ht="19.5" customHeight="1" thickTop="1" thickBot="1" x14ac:dyDescent="0.3">
      <c r="C455" s="58"/>
      <c r="D455" s="58" t="str">
        <f>IF(C455&lt;&gt;"",TEXT(C455,"00")&amp;"/07/"&amp;'Configurações Básicas'!$P$5,"")</f>
        <v/>
      </c>
      <c r="E455" s="58"/>
      <c r="F455" s="58"/>
      <c r="G455" s="58"/>
      <c r="H455" s="58"/>
      <c r="I455" s="59"/>
      <c r="J455" s="193"/>
      <c r="K455" s="60"/>
      <c r="L455" s="192"/>
      <c r="M455" s="56">
        <f>M454+IF(AND(K455="Pago",OR(E455='PC Receitas'!$O$4,E455='PC Receitas'!$O$5,E455='PC Receitas'!$O$6)),I455,IF(AND(K455="Pago",OR(E455='PC Receitas'!$O$7,E455='PC Receitas'!$O$8,E455='PC Receitas'!$O$9,E455='PC Receitas'!$O$10,E455='PC Receitas'!$O$11,E455='PC Receitas'!$O$12,E455='PC Receitas'!$O$13,E455='PC Receitas'!$O$14)),-I455,0))</f>
        <v>14737.7</v>
      </c>
      <c r="R455" s="153" t="e">
        <f t="shared" si="28"/>
        <v>#N/A</v>
      </c>
      <c r="S455" s="150" t="e">
        <f t="shared" si="29"/>
        <v>#N/A</v>
      </c>
      <c r="T455" s="150" t="e">
        <f t="shared" si="30"/>
        <v>#N/A</v>
      </c>
      <c r="U455" s="150" t="e">
        <f t="shared" si="31"/>
        <v>#N/A</v>
      </c>
      <c r="V455" s="154" t="e">
        <f>VLOOKUP(E455,'PC Receitas'!$O$4:$P$14,2,FALSE)</f>
        <v>#N/A</v>
      </c>
    </row>
    <row r="456" spans="3:22" ht="19.5" customHeight="1" thickTop="1" thickBot="1" x14ac:dyDescent="0.3">
      <c r="C456" s="58"/>
      <c r="D456" s="58" t="str">
        <f>IF(C456&lt;&gt;"",TEXT(C456,"00")&amp;"/07/"&amp;'Configurações Básicas'!$P$5,"")</f>
        <v/>
      </c>
      <c r="E456" s="58"/>
      <c r="F456" s="58"/>
      <c r="G456" s="58"/>
      <c r="H456" s="58"/>
      <c r="I456" s="59"/>
      <c r="J456" s="193"/>
      <c r="K456" s="60"/>
      <c r="L456" s="192"/>
      <c r="M456" s="56">
        <f>M455+IF(AND(K456="Pago",OR(E456='PC Receitas'!$O$4,E456='PC Receitas'!$O$5,E456='PC Receitas'!$O$6)),I456,IF(AND(K456="Pago",OR(E456='PC Receitas'!$O$7,E456='PC Receitas'!$O$8,E456='PC Receitas'!$O$9,E456='PC Receitas'!$O$10,E456='PC Receitas'!$O$11,E456='PC Receitas'!$O$12,E456='PC Receitas'!$O$13,E456='PC Receitas'!$O$14)),-I456,0))</f>
        <v>14737.7</v>
      </c>
      <c r="R456" s="153" t="e">
        <f t="shared" si="28"/>
        <v>#N/A</v>
      </c>
      <c r="S456" s="150" t="e">
        <f t="shared" si="29"/>
        <v>#N/A</v>
      </c>
      <c r="T456" s="150" t="e">
        <f t="shared" si="30"/>
        <v>#N/A</v>
      </c>
      <c r="U456" s="150" t="e">
        <f t="shared" si="31"/>
        <v>#N/A</v>
      </c>
      <c r="V456" s="154" t="e">
        <f>VLOOKUP(E456,'PC Receitas'!$O$4:$P$14,2,FALSE)</f>
        <v>#N/A</v>
      </c>
    </row>
    <row r="457" spans="3:22" ht="19.5" customHeight="1" thickTop="1" thickBot="1" x14ac:dyDescent="0.3">
      <c r="C457" s="58"/>
      <c r="D457" s="58" t="str">
        <f>IF(C457&lt;&gt;"",TEXT(C457,"00")&amp;"/07/"&amp;'Configurações Básicas'!$P$5,"")</f>
        <v/>
      </c>
      <c r="E457" s="58"/>
      <c r="F457" s="58"/>
      <c r="G457" s="58"/>
      <c r="H457" s="58"/>
      <c r="I457" s="59"/>
      <c r="J457" s="193"/>
      <c r="K457" s="60"/>
      <c r="L457" s="192"/>
      <c r="M457" s="56">
        <f>M456+IF(AND(K457="Pago",OR(E457='PC Receitas'!$O$4,E457='PC Receitas'!$O$5,E457='PC Receitas'!$O$6)),I457,IF(AND(K457="Pago",OR(E457='PC Receitas'!$O$7,E457='PC Receitas'!$O$8,E457='PC Receitas'!$O$9,E457='PC Receitas'!$O$10,E457='PC Receitas'!$O$11,E457='PC Receitas'!$O$12,E457='PC Receitas'!$O$13,E457='PC Receitas'!$O$14)),-I457,0))</f>
        <v>14737.7</v>
      </c>
      <c r="R457" s="153" t="e">
        <f t="shared" si="28"/>
        <v>#N/A</v>
      </c>
      <c r="S457" s="150" t="e">
        <f t="shared" si="29"/>
        <v>#N/A</v>
      </c>
      <c r="T457" s="150" t="e">
        <f t="shared" si="30"/>
        <v>#N/A</v>
      </c>
      <c r="U457" s="150" t="e">
        <f t="shared" si="31"/>
        <v>#N/A</v>
      </c>
      <c r="V457" s="154" t="e">
        <f>VLOOKUP(E457,'PC Receitas'!$O$4:$P$14,2,FALSE)</f>
        <v>#N/A</v>
      </c>
    </row>
    <row r="458" spans="3:22" ht="19.5" customHeight="1" thickTop="1" thickBot="1" x14ac:dyDescent="0.3">
      <c r="C458" s="58"/>
      <c r="D458" s="58" t="str">
        <f>IF(C458&lt;&gt;"",TEXT(C458,"00")&amp;"/07/"&amp;'Configurações Básicas'!$P$5,"")</f>
        <v/>
      </c>
      <c r="E458" s="58"/>
      <c r="F458" s="58"/>
      <c r="G458" s="58"/>
      <c r="H458" s="58"/>
      <c r="I458" s="59"/>
      <c r="J458" s="193"/>
      <c r="K458" s="60"/>
      <c r="L458" s="192"/>
      <c r="M458" s="56">
        <f>M457+IF(AND(K458="Pago",OR(E458='PC Receitas'!$O$4,E458='PC Receitas'!$O$5,E458='PC Receitas'!$O$6)),I458,IF(AND(K458="Pago",OR(E458='PC Receitas'!$O$7,E458='PC Receitas'!$O$8,E458='PC Receitas'!$O$9,E458='PC Receitas'!$O$10,E458='PC Receitas'!$O$11,E458='PC Receitas'!$O$12,E458='PC Receitas'!$O$13,E458='PC Receitas'!$O$14)),-I458,0))</f>
        <v>14737.7</v>
      </c>
      <c r="R458" s="153" t="e">
        <f t="shared" si="28"/>
        <v>#N/A</v>
      </c>
      <c r="S458" s="150" t="e">
        <f t="shared" si="29"/>
        <v>#N/A</v>
      </c>
      <c r="T458" s="150" t="e">
        <f t="shared" si="30"/>
        <v>#N/A</v>
      </c>
      <c r="U458" s="150" t="e">
        <f t="shared" si="31"/>
        <v>#N/A</v>
      </c>
      <c r="V458" s="154" t="e">
        <f>VLOOKUP(E458,'PC Receitas'!$O$4:$P$14,2,FALSE)</f>
        <v>#N/A</v>
      </c>
    </row>
    <row r="459" spans="3:22" ht="19.5" customHeight="1" thickTop="1" thickBot="1" x14ac:dyDescent="0.3">
      <c r="C459" s="58"/>
      <c r="D459" s="58" t="str">
        <f>IF(C459&lt;&gt;"",TEXT(C459,"00")&amp;"/07/"&amp;'Configurações Básicas'!$P$5,"")</f>
        <v/>
      </c>
      <c r="E459" s="58"/>
      <c r="F459" s="58"/>
      <c r="G459" s="58"/>
      <c r="H459" s="58"/>
      <c r="I459" s="59"/>
      <c r="J459" s="193"/>
      <c r="K459" s="60"/>
      <c r="L459" s="192"/>
      <c r="M459" s="56">
        <f>M458+IF(AND(K459="Pago",OR(E459='PC Receitas'!$O$4,E459='PC Receitas'!$O$5,E459='PC Receitas'!$O$6)),I459,IF(AND(K459="Pago",OR(E459='PC Receitas'!$O$7,E459='PC Receitas'!$O$8,E459='PC Receitas'!$O$9,E459='PC Receitas'!$O$10,E459='PC Receitas'!$O$11,E459='PC Receitas'!$O$12,E459='PC Receitas'!$O$13,E459='PC Receitas'!$O$14)),-I459,0))</f>
        <v>14737.7</v>
      </c>
      <c r="R459" s="153" t="e">
        <f t="shared" si="28"/>
        <v>#N/A</v>
      </c>
      <c r="S459" s="150" t="e">
        <f t="shared" si="29"/>
        <v>#N/A</v>
      </c>
      <c r="T459" s="150" t="e">
        <f t="shared" si="30"/>
        <v>#N/A</v>
      </c>
      <c r="U459" s="150" t="e">
        <f t="shared" si="31"/>
        <v>#N/A</v>
      </c>
      <c r="V459" s="154" t="e">
        <f>VLOOKUP(E459,'PC Receitas'!$O$4:$P$14,2,FALSE)</f>
        <v>#N/A</v>
      </c>
    </row>
    <row r="460" spans="3:22" ht="19.5" customHeight="1" thickTop="1" thickBot="1" x14ac:dyDescent="0.3">
      <c r="C460" s="58"/>
      <c r="D460" s="58" t="str">
        <f>IF(C460&lt;&gt;"",TEXT(C460,"00")&amp;"/07/"&amp;'Configurações Básicas'!$P$5,"")</f>
        <v/>
      </c>
      <c r="E460" s="58"/>
      <c r="F460" s="58"/>
      <c r="G460" s="58"/>
      <c r="H460" s="58"/>
      <c r="I460" s="59"/>
      <c r="J460" s="193"/>
      <c r="K460" s="60"/>
      <c r="L460" s="192"/>
      <c r="M460" s="56">
        <f>M459+IF(AND(K460="Pago",OR(E460='PC Receitas'!$O$4,E460='PC Receitas'!$O$5,E460='PC Receitas'!$O$6)),I460,IF(AND(K460="Pago",OR(E460='PC Receitas'!$O$7,E460='PC Receitas'!$O$8,E460='PC Receitas'!$O$9,E460='PC Receitas'!$O$10,E460='PC Receitas'!$O$11,E460='PC Receitas'!$O$12,E460='PC Receitas'!$O$13,E460='PC Receitas'!$O$14)),-I460,0))</f>
        <v>14737.7</v>
      </c>
      <c r="R460" s="153" t="e">
        <f t="shared" si="28"/>
        <v>#N/A</v>
      </c>
      <c r="S460" s="150" t="e">
        <f t="shared" si="29"/>
        <v>#N/A</v>
      </c>
      <c r="T460" s="150" t="e">
        <f t="shared" si="30"/>
        <v>#N/A</v>
      </c>
      <c r="U460" s="150" t="e">
        <f t="shared" si="31"/>
        <v>#N/A</v>
      </c>
      <c r="V460" s="154" t="e">
        <f>VLOOKUP(E460,'PC Receitas'!$O$4:$P$14,2,FALSE)</f>
        <v>#N/A</v>
      </c>
    </row>
    <row r="461" spans="3:22" ht="19.5" customHeight="1" thickTop="1" thickBot="1" x14ac:dyDescent="0.3">
      <c r="C461" s="58"/>
      <c r="D461" s="58" t="str">
        <f>IF(C461&lt;&gt;"",TEXT(C461,"00")&amp;"/07/"&amp;'Configurações Básicas'!$P$5,"")</f>
        <v/>
      </c>
      <c r="E461" s="58"/>
      <c r="F461" s="58"/>
      <c r="G461" s="58"/>
      <c r="H461" s="58"/>
      <c r="I461" s="59"/>
      <c r="J461" s="193"/>
      <c r="K461" s="60"/>
      <c r="L461" s="192"/>
      <c r="M461" s="56">
        <f>M460+IF(AND(K461="Pago",OR(E461='PC Receitas'!$O$4,E461='PC Receitas'!$O$5,E461='PC Receitas'!$O$6)),I461,IF(AND(K461="Pago",OR(E461='PC Receitas'!$O$7,E461='PC Receitas'!$O$8,E461='PC Receitas'!$O$9,E461='PC Receitas'!$O$10,E461='PC Receitas'!$O$11,E461='PC Receitas'!$O$12,E461='PC Receitas'!$O$13,E461='PC Receitas'!$O$14)),-I461,0))</f>
        <v>14737.7</v>
      </c>
      <c r="R461" s="153" t="e">
        <f t="shared" si="28"/>
        <v>#N/A</v>
      </c>
      <c r="S461" s="150" t="e">
        <f t="shared" si="29"/>
        <v>#N/A</v>
      </c>
      <c r="T461" s="150" t="e">
        <f t="shared" si="30"/>
        <v>#N/A</v>
      </c>
      <c r="U461" s="150" t="e">
        <f t="shared" si="31"/>
        <v>#N/A</v>
      </c>
      <c r="V461" s="154" t="e">
        <f>VLOOKUP(E461,'PC Receitas'!$O$4:$P$14,2,FALSE)</f>
        <v>#N/A</v>
      </c>
    </row>
    <row r="462" spans="3:22" ht="19.5" customHeight="1" thickTop="1" thickBot="1" x14ac:dyDescent="0.3">
      <c r="C462" s="58"/>
      <c r="D462" s="58" t="str">
        <f>IF(C462&lt;&gt;"",TEXT(C462,"00")&amp;"/07/"&amp;'Configurações Básicas'!$P$5,"")</f>
        <v/>
      </c>
      <c r="E462" s="58"/>
      <c r="F462" s="58"/>
      <c r="G462" s="58"/>
      <c r="H462" s="58"/>
      <c r="I462" s="59"/>
      <c r="J462" s="193"/>
      <c r="K462" s="60"/>
      <c r="L462" s="192"/>
      <c r="M462" s="56">
        <f>M461+IF(AND(K462="Pago",OR(E462='PC Receitas'!$O$4,E462='PC Receitas'!$O$5,E462='PC Receitas'!$O$6)),I462,IF(AND(K462="Pago",OR(E462='PC Receitas'!$O$7,E462='PC Receitas'!$O$8,E462='PC Receitas'!$O$9,E462='PC Receitas'!$O$10,E462='PC Receitas'!$O$11,E462='PC Receitas'!$O$12,E462='PC Receitas'!$O$13,E462='PC Receitas'!$O$14)),-I462,0))</f>
        <v>14737.7</v>
      </c>
      <c r="R462" s="153" t="e">
        <f t="shared" si="28"/>
        <v>#N/A</v>
      </c>
      <c r="S462" s="150" t="e">
        <f t="shared" si="29"/>
        <v>#N/A</v>
      </c>
      <c r="T462" s="150" t="e">
        <f t="shared" si="30"/>
        <v>#N/A</v>
      </c>
      <c r="U462" s="150" t="e">
        <f t="shared" si="31"/>
        <v>#N/A</v>
      </c>
      <c r="V462" s="154" t="e">
        <f>VLOOKUP(E462,'PC Receitas'!$O$4:$P$14,2,FALSE)</f>
        <v>#N/A</v>
      </c>
    </row>
    <row r="463" spans="3:22" ht="19.5" customHeight="1" thickTop="1" thickBot="1" x14ac:dyDescent="0.3">
      <c r="C463" s="58"/>
      <c r="D463" s="58" t="str">
        <f>IF(C463&lt;&gt;"",TEXT(C463,"00")&amp;"/07/"&amp;'Configurações Básicas'!$P$5,"")</f>
        <v/>
      </c>
      <c r="E463" s="58"/>
      <c r="F463" s="58"/>
      <c r="G463" s="58"/>
      <c r="H463" s="58"/>
      <c r="I463" s="59"/>
      <c r="J463" s="193"/>
      <c r="K463" s="60"/>
      <c r="L463" s="192"/>
      <c r="M463" s="56">
        <f>M462+IF(AND(K463="Pago",OR(E463='PC Receitas'!$O$4,E463='PC Receitas'!$O$5,E463='PC Receitas'!$O$6)),I463,IF(AND(K463="Pago",OR(E463='PC Receitas'!$O$7,E463='PC Receitas'!$O$8,E463='PC Receitas'!$O$9,E463='PC Receitas'!$O$10,E463='PC Receitas'!$O$11,E463='PC Receitas'!$O$12,E463='PC Receitas'!$O$13,E463='PC Receitas'!$O$14)),-I463,0))</f>
        <v>14737.7</v>
      </c>
      <c r="R463" s="153" t="e">
        <f t="shared" si="28"/>
        <v>#N/A</v>
      </c>
      <c r="S463" s="150" t="e">
        <f t="shared" si="29"/>
        <v>#N/A</v>
      </c>
      <c r="T463" s="150" t="e">
        <f t="shared" si="30"/>
        <v>#N/A</v>
      </c>
      <c r="U463" s="150" t="e">
        <f t="shared" si="31"/>
        <v>#N/A</v>
      </c>
      <c r="V463" s="154" t="e">
        <f>VLOOKUP(E463,'PC Receitas'!$O$4:$P$14,2,FALSE)</f>
        <v>#N/A</v>
      </c>
    </row>
    <row r="464" spans="3:22" ht="19.5" customHeight="1" thickTop="1" thickBot="1" x14ac:dyDescent="0.3">
      <c r="C464" s="58"/>
      <c r="D464" s="58" t="str">
        <f>IF(C464&lt;&gt;"",TEXT(C464,"00")&amp;"/07/"&amp;'Configurações Básicas'!$P$5,"")</f>
        <v/>
      </c>
      <c r="E464" s="58"/>
      <c r="F464" s="58"/>
      <c r="G464" s="58"/>
      <c r="H464" s="58"/>
      <c r="I464" s="59"/>
      <c r="J464" s="193"/>
      <c r="K464" s="60"/>
      <c r="L464" s="192"/>
      <c r="M464" s="56">
        <f>M463+IF(AND(K464="Pago",OR(E464='PC Receitas'!$O$4,E464='PC Receitas'!$O$5,E464='PC Receitas'!$O$6)),I464,IF(AND(K464="Pago",OR(E464='PC Receitas'!$O$7,E464='PC Receitas'!$O$8,E464='PC Receitas'!$O$9,E464='PC Receitas'!$O$10,E464='PC Receitas'!$O$11,E464='PC Receitas'!$O$12,E464='PC Receitas'!$O$13,E464='PC Receitas'!$O$14)),-I464,0))</f>
        <v>14737.7</v>
      </c>
      <c r="R464" s="153" t="e">
        <f t="shared" si="28"/>
        <v>#N/A</v>
      </c>
      <c r="S464" s="150" t="e">
        <f t="shared" si="29"/>
        <v>#N/A</v>
      </c>
      <c r="T464" s="150" t="e">
        <f t="shared" si="30"/>
        <v>#N/A</v>
      </c>
      <c r="U464" s="150" t="e">
        <f t="shared" si="31"/>
        <v>#N/A</v>
      </c>
      <c r="V464" s="154" t="e">
        <f>VLOOKUP(E464,'PC Receitas'!$O$4:$P$14,2,FALSE)</f>
        <v>#N/A</v>
      </c>
    </row>
    <row r="465" spans="3:22" ht="19.5" customHeight="1" thickTop="1" thickBot="1" x14ac:dyDescent="0.3">
      <c r="C465" s="58"/>
      <c r="D465" s="58" t="str">
        <f>IF(C465&lt;&gt;"",TEXT(C465,"00")&amp;"/07/"&amp;'Configurações Básicas'!$P$5,"")</f>
        <v/>
      </c>
      <c r="E465" s="58"/>
      <c r="F465" s="58"/>
      <c r="G465" s="58"/>
      <c r="H465" s="58"/>
      <c r="I465" s="59"/>
      <c r="J465" s="193"/>
      <c r="K465" s="60"/>
      <c r="L465" s="192"/>
      <c r="M465" s="56">
        <f>M464+IF(AND(K465="Pago",OR(E465='PC Receitas'!$O$4,E465='PC Receitas'!$O$5,E465='PC Receitas'!$O$6)),I465,IF(AND(K465="Pago",OR(E465='PC Receitas'!$O$7,E465='PC Receitas'!$O$8,E465='PC Receitas'!$O$9,E465='PC Receitas'!$O$10,E465='PC Receitas'!$O$11,E465='PC Receitas'!$O$12,E465='PC Receitas'!$O$13,E465='PC Receitas'!$O$14)),-I465,0))</f>
        <v>14737.7</v>
      </c>
      <c r="R465" s="153" t="e">
        <f t="shared" si="28"/>
        <v>#N/A</v>
      </c>
      <c r="S465" s="150" t="e">
        <f t="shared" si="29"/>
        <v>#N/A</v>
      </c>
      <c r="T465" s="150" t="e">
        <f t="shared" si="30"/>
        <v>#N/A</v>
      </c>
      <c r="U465" s="150" t="e">
        <f t="shared" si="31"/>
        <v>#N/A</v>
      </c>
      <c r="V465" s="154" t="e">
        <f>VLOOKUP(E465,'PC Receitas'!$O$4:$P$14,2,FALSE)</f>
        <v>#N/A</v>
      </c>
    </row>
    <row r="466" spans="3:22" ht="19.5" customHeight="1" thickTop="1" thickBot="1" x14ac:dyDescent="0.3">
      <c r="C466" s="58"/>
      <c r="D466" s="58" t="str">
        <f>IF(C466&lt;&gt;"",TEXT(C466,"00")&amp;"/07/"&amp;'Configurações Básicas'!$P$5,"")</f>
        <v/>
      </c>
      <c r="E466" s="58"/>
      <c r="F466" s="58"/>
      <c r="G466" s="58"/>
      <c r="H466" s="58"/>
      <c r="I466" s="59"/>
      <c r="J466" s="193"/>
      <c r="K466" s="60"/>
      <c r="L466" s="192"/>
      <c r="M466" s="56">
        <f>M465+IF(AND(K466="Pago",OR(E466='PC Receitas'!$O$4,E466='PC Receitas'!$O$5,E466='PC Receitas'!$O$6)),I466,IF(AND(K466="Pago",OR(E466='PC Receitas'!$O$7,E466='PC Receitas'!$O$8,E466='PC Receitas'!$O$9,E466='PC Receitas'!$O$10,E466='PC Receitas'!$O$11,E466='PC Receitas'!$O$12,E466='PC Receitas'!$O$13,E466='PC Receitas'!$O$14)),-I466,0))</f>
        <v>14737.7</v>
      </c>
      <c r="R466" s="153" t="e">
        <f t="shared" si="28"/>
        <v>#N/A</v>
      </c>
      <c r="S466" s="150" t="e">
        <f t="shared" si="29"/>
        <v>#N/A</v>
      </c>
      <c r="T466" s="150" t="e">
        <f t="shared" si="30"/>
        <v>#N/A</v>
      </c>
      <c r="U466" s="150" t="e">
        <f t="shared" si="31"/>
        <v>#N/A</v>
      </c>
      <c r="V466" s="154" t="e">
        <f>VLOOKUP(E466,'PC Receitas'!$O$4:$P$14,2,FALSE)</f>
        <v>#N/A</v>
      </c>
    </row>
    <row r="467" spans="3:22" ht="19.5" customHeight="1" thickTop="1" thickBot="1" x14ac:dyDescent="0.3">
      <c r="C467" s="58"/>
      <c r="D467" s="58" t="str">
        <f>IF(C467&lt;&gt;"",TEXT(C467,"00")&amp;"/07/"&amp;'Configurações Básicas'!$P$5,"")</f>
        <v/>
      </c>
      <c r="E467" s="58"/>
      <c r="F467" s="58"/>
      <c r="G467" s="58"/>
      <c r="H467" s="58"/>
      <c r="I467" s="59"/>
      <c r="J467" s="193"/>
      <c r="K467" s="60"/>
      <c r="L467" s="192"/>
      <c r="M467" s="56">
        <f>M466+IF(AND(K467="Pago",OR(E467='PC Receitas'!$O$4,E467='PC Receitas'!$O$5,E467='PC Receitas'!$O$6)),I467,IF(AND(K467="Pago",OR(E467='PC Receitas'!$O$7,E467='PC Receitas'!$O$8,E467='PC Receitas'!$O$9,E467='PC Receitas'!$O$10,E467='PC Receitas'!$O$11,E467='PC Receitas'!$O$12,E467='PC Receitas'!$O$13,E467='PC Receitas'!$O$14)),-I467,0))</f>
        <v>14737.7</v>
      </c>
      <c r="R467" s="153" t="e">
        <f t="shared" si="28"/>
        <v>#N/A</v>
      </c>
      <c r="S467" s="150" t="e">
        <f t="shared" si="29"/>
        <v>#N/A</v>
      </c>
      <c r="T467" s="150" t="e">
        <f t="shared" si="30"/>
        <v>#N/A</v>
      </c>
      <c r="U467" s="150" t="e">
        <f t="shared" si="31"/>
        <v>#N/A</v>
      </c>
      <c r="V467" s="154" t="e">
        <f>VLOOKUP(E467,'PC Receitas'!$O$4:$P$14,2,FALSE)</f>
        <v>#N/A</v>
      </c>
    </row>
    <row r="468" spans="3:22" ht="19.5" customHeight="1" thickTop="1" thickBot="1" x14ac:dyDescent="0.3">
      <c r="C468" s="58"/>
      <c r="D468" s="58" t="str">
        <f>IF(C468&lt;&gt;"",TEXT(C468,"00")&amp;"/07/"&amp;'Configurações Básicas'!$P$5,"")</f>
        <v/>
      </c>
      <c r="E468" s="58"/>
      <c r="F468" s="58"/>
      <c r="G468" s="58"/>
      <c r="H468" s="58"/>
      <c r="I468" s="59"/>
      <c r="J468" s="193"/>
      <c r="K468" s="60"/>
      <c r="L468" s="192"/>
      <c r="M468" s="56">
        <f>M467+IF(AND(K468="Pago",OR(E468='PC Receitas'!$O$4,E468='PC Receitas'!$O$5,E468='PC Receitas'!$O$6)),I468,IF(AND(K468="Pago",OR(E468='PC Receitas'!$O$7,E468='PC Receitas'!$O$8,E468='PC Receitas'!$O$9,E468='PC Receitas'!$O$10,E468='PC Receitas'!$O$11,E468='PC Receitas'!$O$12,E468='PC Receitas'!$O$13,E468='PC Receitas'!$O$14)),-I468,0))</f>
        <v>14737.7</v>
      </c>
      <c r="R468" s="153" t="e">
        <f t="shared" si="28"/>
        <v>#N/A</v>
      </c>
      <c r="S468" s="150" t="e">
        <f t="shared" si="29"/>
        <v>#N/A</v>
      </c>
      <c r="T468" s="150" t="e">
        <f t="shared" si="30"/>
        <v>#N/A</v>
      </c>
      <c r="U468" s="150" t="e">
        <f t="shared" si="31"/>
        <v>#N/A</v>
      </c>
      <c r="V468" s="154" t="e">
        <f>VLOOKUP(E468,'PC Receitas'!$O$4:$P$14,2,FALSE)</f>
        <v>#N/A</v>
      </c>
    </row>
    <row r="469" spans="3:22" ht="19.5" customHeight="1" thickTop="1" thickBot="1" x14ac:dyDescent="0.3">
      <c r="C469" s="58"/>
      <c r="D469" s="58" t="str">
        <f>IF(C469&lt;&gt;"",TEXT(C469,"00")&amp;"/07/"&amp;'Configurações Básicas'!$P$5,"")</f>
        <v/>
      </c>
      <c r="E469" s="58"/>
      <c r="F469" s="58"/>
      <c r="G469" s="58"/>
      <c r="H469" s="58"/>
      <c r="I469" s="59"/>
      <c r="J469" s="193"/>
      <c r="K469" s="60"/>
      <c r="L469" s="192"/>
      <c r="M469" s="56">
        <f>M468+IF(AND(K469="Pago",OR(E469='PC Receitas'!$O$4,E469='PC Receitas'!$O$5,E469='PC Receitas'!$O$6)),I469,IF(AND(K469="Pago",OR(E469='PC Receitas'!$O$7,E469='PC Receitas'!$O$8,E469='PC Receitas'!$O$9,E469='PC Receitas'!$O$10,E469='PC Receitas'!$O$11,E469='PC Receitas'!$O$12,E469='PC Receitas'!$O$13,E469='PC Receitas'!$O$14)),-I469,0))</f>
        <v>14737.7</v>
      </c>
      <c r="R469" s="153" t="e">
        <f t="shared" si="28"/>
        <v>#N/A</v>
      </c>
      <c r="S469" s="150" t="e">
        <f t="shared" si="29"/>
        <v>#N/A</v>
      </c>
      <c r="T469" s="150" t="e">
        <f t="shared" si="30"/>
        <v>#N/A</v>
      </c>
      <c r="U469" s="150" t="e">
        <f t="shared" si="31"/>
        <v>#N/A</v>
      </c>
      <c r="V469" s="154" t="e">
        <f>VLOOKUP(E469,'PC Receitas'!$O$4:$P$14,2,FALSE)</f>
        <v>#N/A</v>
      </c>
    </row>
    <row r="470" spans="3:22" ht="19.5" customHeight="1" thickTop="1" thickBot="1" x14ac:dyDescent="0.3">
      <c r="C470" s="58"/>
      <c r="D470" s="58" t="str">
        <f>IF(C470&lt;&gt;"",TEXT(C470,"00")&amp;"/07/"&amp;'Configurações Básicas'!$P$5,"")</f>
        <v/>
      </c>
      <c r="E470" s="58"/>
      <c r="F470" s="58"/>
      <c r="G470" s="58"/>
      <c r="H470" s="58"/>
      <c r="I470" s="59"/>
      <c r="J470" s="193"/>
      <c r="K470" s="60"/>
      <c r="L470" s="192"/>
      <c r="M470" s="56">
        <f>M469+IF(AND(K470="Pago",OR(E470='PC Receitas'!$O$4,E470='PC Receitas'!$O$5,E470='PC Receitas'!$O$6)),I470,IF(AND(K470="Pago",OR(E470='PC Receitas'!$O$7,E470='PC Receitas'!$O$8,E470='PC Receitas'!$O$9,E470='PC Receitas'!$O$10,E470='PC Receitas'!$O$11,E470='PC Receitas'!$O$12,E470='PC Receitas'!$O$13,E470='PC Receitas'!$O$14)),-I470,0))</f>
        <v>14737.7</v>
      </c>
      <c r="R470" s="153" t="e">
        <f t="shared" si="28"/>
        <v>#N/A</v>
      </c>
      <c r="S470" s="150" t="e">
        <f t="shared" si="29"/>
        <v>#N/A</v>
      </c>
      <c r="T470" s="150" t="e">
        <f t="shared" si="30"/>
        <v>#N/A</v>
      </c>
      <c r="U470" s="150" t="e">
        <f t="shared" si="31"/>
        <v>#N/A</v>
      </c>
      <c r="V470" s="154" t="e">
        <f>VLOOKUP(E470,'PC Receitas'!$O$4:$P$14,2,FALSE)</f>
        <v>#N/A</v>
      </c>
    </row>
    <row r="471" spans="3:22" ht="19.5" customHeight="1" thickTop="1" thickBot="1" x14ac:dyDescent="0.3">
      <c r="C471" s="58"/>
      <c r="D471" s="58" t="str">
        <f>IF(C471&lt;&gt;"",TEXT(C471,"00")&amp;"/07/"&amp;'Configurações Básicas'!$P$5,"")</f>
        <v/>
      </c>
      <c r="E471" s="58"/>
      <c r="F471" s="58"/>
      <c r="G471" s="58"/>
      <c r="H471" s="58"/>
      <c r="I471" s="59"/>
      <c r="J471" s="193"/>
      <c r="K471" s="60"/>
      <c r="L471" s="192"/>
      <c r="M471" s="56">
        <f>M470+IF(AND(K471="Pago",OR(E471='PC Receitas'!$O$4,E471='PC Receitas'!$O$5,E471='PC Receitas'!$O$6)),I471,IF(AND(K471="Pago",OR(E471='PC Receitas'!$O$7,E471='PC Receitas'!$O$8,E471='PC Receitas'!$O$9,E471='PC Receitas'!$O$10,E471='PC Receitas'!$O$11,E471='PC Receitas'!$O$12,E471='PC Receitas'!$O$13,E471='PC Receitas'!$O$14)),-I471,0))</f>
        <v>14737.7</v>
      </c>
      <c r="R471" s="153" t="e">
        <f t="shared" si="28"/>
        <v>#N/A</v>
      </c>
      <c r="S471" s="150" t="e">
        <f t="shared" si="29"/>
        <v>#N/A</v>
      </c>
      <c r="T471" s="150" t="e">
        <f t="shared" si="30"/>
        <v>#N/A</v>
      </c>
      <c r="U471" s="150" t="e">
        <f t="shared" si="31"/>
        <v>#N/A</v>
      </c>
      <c r="V471" s="154" t="e">
        <f>VLOOKUP(E471,'PC Receitas'!$O$4:$P$14,2,FALSE)</f>
        <v>#N/A</v>
      </c>
    </row>
    <row r="472" spans="3:22" ht="19.5" customHeight="1" thickTop="1" thickBot="1" x14ac:dyDescent="0.3">
      <c r="C472" s="58"/>
      <c r="D472" s="58" t="str">
        <f>IF(C472&lt;&gt;"",TEXT(C472,"00")&amp;"/07/"&amp;'Configurações Básicas'!$P$5,"")</f>
        <v/>
      </c>
      <c r="E472" s="58"/>
      <c r="F472" s="58"/>
      <c r="G472" s="58"/>
      <c r="H472" s="58"/>
      <c r="I472" s="59"/>
      <c r="J472" s="193"/>
      <c r="K472" s="60"/>
      <c r="L472" s="192"/>
      <c r="M472" s="56">
        <f>M471+IF(AND(K472="Pago",OR(E472='PC Receitas'!$O$4,E472='PC Receitas'!$O$5,E472='PC Receitas'!$O$6)),I472,IF(AND(K472="Pago",OR(E472='PC Receitas'!$O$7,E472='PC Receitas'!$O$8,E472='PC Receitas'!$O$9,E472='PC Receitas'!$O$10,E472='PC Receitas'!$O$11,E472='PC Receitas'!$O$12,E472='PC Receitas'!$O$13,E472='PC Receitas'!$O$14)),-I472,0))</f>
        <v>14737.7</v>
      </c>
      <c r="R472" s="153" t="e">
        <f t="shared" si="28"/>
        <v>#N/A</v>
      </c>
      <c r="S472" s="150" t="e">
        <f t="shared" si="29"/>
        <v>#N/A</v>
      </c>
      <c r="T472" s="150" t="e">
        <f t="shared" si="30"/>
        <v>#N/A</v>
      </c>
      <c r="U472" s="150" t="e">
        <f t="shared" si="31"/>
        <v>#N/A</v>
      </c>
      <c r="V472" s="154" t="e">
        <f>VLOOKUP(E472,'PC Receitas'!$O$4:$P$14,2,FALSE)</f>
        <v>#N/A</v>
      </c>
    </row>
    <row r="473" spans="3:22" ht="19.5" customHeight="1" thickTop="1" thickBot="1" x14ac:dyDescent="0.3">
      <c r="C473" s="58"/>
      <c r="D473" s="58" t="str">
        <f>IF(C473&lt;&gt;"",TEXT(C473,"00")&amp;"/07/"&amp;'Configurações Básicas'!$P$5,"")</f>
        <v/>
      </c>
      <c r="E473" s="58"/>
      <c r="F473" s="58"/>
      <c r="G473" s="58"/>
      <c r="H473" s="58"/>
      <c r="I473" s="59"/>
      <c r="J473" s="193"/>
      <c r="K473" s="60"/>
      <c r="L473" s="192"/>
      <c r="M473" s="56">
        <f>M472+IF(AND(K473="Pago",OR(E473='PC Receitas'!$O$4,E473='PC Receitas'!$O$5,E473='PC Receitas'!$O$6)),I473,IF(AND(K473="Pago",OR(E473='PC Receitas'!$O$7,E473='PC Receitas'!$O$8,E473='PC Receitas'!$O$9,E473='PC Receitas'!$O$10,E473='PC Receitas'!$O$11,E473='PC Receitas'!$O$12,E473='PC Receitas'!$O$13,E473='PC Receitas'!$O$14)),-I473,0))</f>
        <v>14737.7</v>
      </c>
      <c r="R473" s="153" t="e">
        <f t="shared" si="28"/>
        <v>#N/A</v>
      </c>
      <c r="S473" s="150" t="e">
        <f t="shared" si="29"/>
        <v>#N/A</v>
      </c>
      <c r="T473" s="150" t="e">
        <f t="shared" si="30"/>
        <v>#N/A</v>
      </c>
      <c r="U473" s="150" t="e">
        <f t="shared" si="31"/>
        <v>#N/A</v>
      </c>
      <c r="V473" s="154" t="e">
        <f>VLOOKUP(E473,'PC Receitas'!$O$4:$P$14,2,FALSE)</f>
        <v>#N/A</v>
      </c>
    </row>
    <row r="474" spans="3:22" ht="19.5" customHeight="1" thickTop="1" thickBot="1" x14ac:dyDescent="0.3">
      <c r="C474" s="58"/>
      <c r="D474" s="58" t="str">
        <f>IF(C474&lt;&gt;"",TEXT(C474,"00")&amp;"/07/"&amp;'Configurações Básicas'!$P$5,"")</f>
        <v/>
      </c>
      <c r="E474" s="58"/>
      <c r="F474" s="58"/>
      <c r="G474" s="58"/>
      <c r="H474" s="58"/>
      <c r="I474" s="59"/>
      <c r="J474" s="193"/>
      <c r="K474" s="60"/>
      <c r="L474" s="192"/>
      <c r="M474" s="56">
        <f>M473+IF(AND(K474="Pago",OR(E474='PC Receitas'!$O$4,E474='PC Receitas'!$O$5,E474='PC Receitas'!$O$6)),I474,IF(AND(K474="Pago",OR(E474='PC Receitas'!$O$7,E474='PC Receitas'!$O$8,E474='PC Receitas'!$O$9,E474='PC Receitas'!$O$10,E474='PC Receitas'!$O$11,E474='PC Receitas'!$O$12,E474='PC Receitas'!$O$13,E474='PC Receitas'!$O$14)),-I474,0))</f>
        <v>14737.7</v>
      </c>
      <c r="R474" s="153" t="e">
        <f t="shared" si="28"/>
        <v>#N/A</v>
      </c>
      <c r="S474" s="150" t="e">
        <f t="shared" si="29"/>
        <v>#N/A</v>
      </c>
      <c r="T474" s="150" t="e">
        <f t="shared" si="30"/>
        <v>#N/A</v>
      </c>
      <c r="U474" s="150" t="e">
        <f t="shared" si="31"/>
        <v>#N/A</v>
      </c>
      <c r="V474" s="154" t="e">
        <f>VLOOKUP(E474,'PC Receitas'!$O$4:$P$14,2,FALSE)</f>
        <v>#N/A</v>
      </c>
    </row>
    <row r="475" spans="3:22" ht="19.5" customHeight="1" thickTop="1" thickBot="1" x14ac:dyDescent="0.3">
      <c r="C475" s="58"/>
      <c r="D475" s="58" t="str">
        <f>IF(C475&lt;&gt;"",TEXT(C475,"00")&amp;"/07/"&amp;'Configurações Básicas'!$P$5,"")</f>
        <v/>
      </c>
      <c r="E475" s="58"/>
      <c r="F475" s="58"/>
      <c r="G475" s="58"/>
      <c r="H475" s="58"/>
      <c r="I475" s="59"/>
      <c r="J475" s="193"/>
      <c r="K475" s="60"/>
      <c r="L475" s="192"/>
      <c r="M475" s="56">
        <f>M474+IF(AND(K475="Pago",OR(E475='PC Receitas'!$O$4,E475='PC Receitas'!$O$5,E475='PC Receitas'!$O$6)),I475,IF(AND(K475="Pago",OR(E475='PC Receitas'!$O$7,E475='PC Receitas'!$O$8,E475='PC Receitas'!$O$9,E475='PC Receitas'!$O$10,E475='PC Receitas'!$O$11,E475='PC Receitas'!$O$12,E475='PC Receitas'!$O$13,E475='PC Receitas'!$O$14)),-I475,0))</f>
        <v>14737.7</v>
      </c>
      <c r="R475" s="153" t="e">
        <f t="shared" si="28"/>
        <v>#N/A</v>
      </c>
      <c r="S475" s="150" t="e">
        <f t="shared" si="29"/>
        <v>#N/A</v>
      </c>
      <c r="T475" s="150" t="e">
        <f t="shared" si="30"/>
        <v>#N/A</v>
      </c>
      <c r="U475" s="150" t="e">
        <f t="shared" si="31"/>
        <v>#N/A</v>
      </c>
      <c r="V475" s="154" t="e">
        <f>VLOOKUP(E475,'PC Receitas'!$O$4:$P$14,2,FALSE)</f>
        <v>#N/A</v>
      </c>
    </row>
    <row r="476" spans="3:22" ht="19.5" customHeight="1" thickTop="1" thickBot="1" x14ac:dyDescent="0.3">
      <c r="C476" s="58"/>
      <c r="D476" s="58" t="str">
        <f>IF(C476&lt;&gt;"",TEXT(C476,"00")&amp;"/07/"&amp;'Configurações Básicas'!$P$5,"")</f>
        <v/>
      </c>
      <c r="E476" s="58"/>
      <c r="F476" s="58"/>
      <c r="G476" s="58"/>
      <c r="H476" s="58"/>
      <c r="I476" s="59"/>
      <c r="J476" s="193"/>
      <c r="K476" s="60"/>
      <c r="L476" s="192"/>
      <c r="M476" s="56">
        <f>M475+IF(AND(K476="Pago",OR(E476='PC Receitas'!$O$4,E476='PC Receitas'!$O$5,E476='PC Receitas'!$O$6)),I476,IF(AND(K476="Pago",OR(E476='PC Receitas'!$O$7,E476='PC Receitas'!$O$8,E476='PC Receitas'!$O$9,E476='PC Receitas'!$O$10,E476='PC Receitas'!$O$11,E476='PC Receitas'!$O$12,E476='PC Receitas'!$O$13,E476='PC Receitas'!$O$14)),-I476,0))</f>
        <v>14737.7</v>
      </c>
      <c r="R476" s="153" t="e">
        <f t="shared" si="28"/>
        <v>#N/A</v>
      </c>
      <c r="S476" s="150" t="e">
        <f t="shared" si="29"/>
        <v>#N/A</v>
      </c>
      <c r="T476" s="150" t="e">
        <f t="shared" si="30"/>
        <v>#N/A</v>
      </c>
      <c r="U476" s="150" t="e">
        <f t="shared" si="31"/>
        <v>#N/A</v>
      </c>
      <c r="V476" s="154" t="e">
        <f>VLOOKUP(E476,'PC Receitas'!$O$4:$P$14,2,FALSE)</f>
        <v>#N/A</v>
      </c>
    </row>
    <row r="477" spans="3:22" ht="19.5" customHeight="1" thickTop="1" thickBot="1" x14ac:dyDescent="0.3">
      <c r="C477" s="58"/>
      <c r="D477" s="58" t="str">
        <f>IF(C477&lt;&gt;"",TEXT(C477,"00")&amp;"/07/"&amp;'Configurações Básicas'!$P$5,"")</f>
        <v/>
      </c>
      <c r="E477" s="58"/>
      <c r="F477" s="58"/>
      <c r="G477" s="58"/>
      <c r="H477" s="58"/>
      <c r="I477" s="59"/>
      <c r="J477" s="193"/>
      <c r="K477" s="60"/>
      <c r="L477" s="192"/>
      <c r="M477" s="56">
        <f>M476+IF(AND(K477="Pago",OR(E477='PC Receitas'!$O$4,E477='PC Receitas'!$O$5,E477='PC Receitas'!$O$6)),I477,IF(AND(K477="Pago",OR(E477='PC Receitas'!$O$7,E477='PC Receitas'!$O$8,E477='PC Receitas'!$O$9,E477='PC Receitas'!$O$10,E477='PC Receitas'!$O$11,E477='PC Receitas'!$O$12,E477='PC Receitas'!$O$13,E477='PC Receitas'!$O$14)),-I477,0))</f>
        <v>14737.7</v>
      </c>
      <c r="R477" s="153" t="e">
        <f t="shared" si="28"/>
        <v>#N/A</v>
      </c>
      <c r="S477" s="150" t="e">
        <f t="shared" si="29"/>
        <v>#N/A</v>
      </c>
      <c r="T477" s="150" t="e">
        <f t="shared" si="30"/>
        <v>#N/A</v>
      </c>
      <c r="U477" s="150" t="e">
        <f t="shared" si="31"/>
        <v>#N/A</v>
      </c>
      <c r="V477" s="154" t="e">
        <f>VLOOKUP(E477,'PC Receitas'!$O$4:$P$14,2,FALSE)</f>
        <v>#N/A</v>
      </c>
    </row>
    <row r="478" spans="3:22" ht="19.5" customHeight="1" thickTop="1" thickBot="1" x14ac:dyDescent="0.3">
      <c r="C478" s="58"/>
      <c r="D478" s="58" t="str">
        <f>IF(C478&lt;&gt;"",TEXT(C478,"00")&amp;"/07/"&amp;'Configurações Básicas'!$P$5,"")</f>
        <v/>
      </c>
      <c r="E478" s="58"/>
      <c r="F478" s="58"/>
      <c r="G478" s="58"/>
      <c r="H478" s="58"/>
      <c r="I478" s="59"/>
      <c r="J478" s="193"/>
      <c r="K478" s="60"/>
      <c r="L478" s="192"/>
      <c r="M478" s="56">
        <f>M477+IF(AND(K478="Pago",OR(E478='PC Receitas'!$O$4,E478='PC Receitas'!$O$5,E478='PC Receitas'!$O$6)),I478,IF(AND(K478="Pago",OR(E478='PC Receitas'!$O$7,E478='PC Receitas'!$O$8,E478='PC Receitas'!$O$9,E478='PC Receitas'!$O$10,E478='PC Receitas'!$O$11,E478='PC Receitas'!$O$12,E478='PC Receitas'!$O$13,E478='PC Receitas'!$O$14)),-I478,0))</f>
        <v>14737.7</v>
      </c>
      <c r="R478" s="153" t="e">
        <f t="shared" si="28"/>
        <v>#N/A</v>
      </c>
      <c r="S478" s="150" t="e">
        <f t="shared" si="29"/>
        <v>#N/A</v>
      </c>
      <c r="T478" s="150" t="e">
        <f t="shared" si="30"/>
        <v>#N/A</v>
      </c>
      <c r="U478" s="150" t="e">
        <f t="shared" si="31"/>
        <v>#N/A</v>
      </c>
      <c r="V478" s="154" t="e">
        <f>VLOOKUP(E478,'PC Receitas'!$O$4:$P$14,2,FALSE)</f>
        <v>#N/A</v>
      </c>
    </row>
    <row r="479" spans="3:22" ht="19.5" customHeight="1" thickTop="1" thickBot="1" x14ac:dyDescent="0.3">
      <c r="C479" s="58"/>
      <c r="D479" s="58" t="str">
        <f>IF(C479&lt;&gt;"",TEXT(C479,"00")&amp;"/07/"&amp;'Configurações Básicas'!$P$5,"")</f>
        <v/>
      </c>
      <c r="E479" s="58"/>
      <c r="F479" s="58"/>
      <c r="G479" s="58"/>
      <c r="H479" s="58"/>
      <c r="I479" s="59"/>
      <c r="J479" s="193"/>
      <c r="K479" s="60"/>
      <c r="L479" s="192"/>
      <c r="M479" s="56">
        <f>M478+IF(AND(K479="Pago",OR(E479='PC Receitas'!$O$4,E479='PC Receitas'!$O$5,E479='PC Receitas'!$O$6)),I479,IF(AND(K479="Pago",OR(E479='PC Receitas'!$O$7,E479='PC Receitas'!$O$8,E479='PC Receitas'!$O$9,E479='PC Receitas'!$O$10,E479='PC Receitas'!$O$11,E479='PC Receitas'!$O$12,E479='PC Receitas'!$O$13,E479='PC Receitas'!$O$14)),-I479,0))</f>
        <v>14737.7</v>
      </c>
      <c r="R479" s="153" t="e">
        <f t="shared" si="28"/>
        <v>#N/A</v>
      </c>
      <c r="S479" s="150" t="e">
        <f t="shared" si="29"/>
        <v>#N/A</v>
      </c>
      <c r="T479" s="150" t="e">
        <f t="shared" si="30"/>
        <v>#N/A</v>
      </c>
      <c r="U479" s="150" t="e">
        <f t="shared" si="31"/>
        <v>#N/A</v>
      </c>
      <c r="V479" s="154" t="e">
        <f>VLOOKUP(E479,'PC Receitas'!$O$4:$P$14,2,FALSE)</f>
        <v>#N/A</v>
      </c>
    </row>
    <row r="480" spans="3:22" ht="19.5" customHeight="1" thickTop="1" thickBot="1" x14ac:dyDescent="0.3">
      <c r="C480" s="58"/>
      <c r="D480" s="58" t="str">
        <f>IF(C480&lt;&gt;"",TEXT(C480,"00")&amp;"/07/"&amp;'Configurações Básicas'!$P$5,"")</f>
        <v/>
      </c>
      <c r="E480" s="58"/>
      <c r="F480" s="58"/>
      <c r="G480" s="58"/>
      <c r="H480" s="58"/>
      <c r="I480" s="59"/>
      <c r="J480" s="193"/>
      <c r="K480" s="60"/>
      <c r="L480" s="192"/>
      <c r="M480" s="56">
        <f>M479+IF(AND(K480="Pago",OR(E480='PC Receitas'!$O$4,E480='PC Receitas'!$O$5,E480='PC Receitas'!$O$6)),I480,IF(AND(K480="Pago",OR(E480='PC Receitas'!$O$7,E480='PC Receitas'!$O$8,E480='PC Receitas'!$O$9,E480='PC Receitas'!$O$10,E480='PC Receitas'!$O$11,E480='PC Receitas'!$O$12,E480='PC Receitas'!$O$13,E480='PC Receitas'!$O$14)),-I480,0))</f>
        <v>14737.7</v>
      </c>
      <c r="R480" s="153" t="e">
        <f t="shared" si="28"/>
        <v>#N/A</v>
      </c>
      <c r="S480" s="150" t="e">
        <f t="shared" si="29"/>
        <v>#N/A</v>
      </c>
      <c r="T480" s="150" t="e">
        <f t="shared" si="30"/>
        <v>#N/A</v>
      </c>
      <c r="U480" s="150" t="e">
        <f t="shared" si="31"/>
        <v>#N/A</v>
      </c>
      <c r="V480" s="154" t="e">
        <f>VLOOKUP(E480,'PC Receitas'!$O$4:$P$14,2,FALSE)</f>
        <v>#N/A</v>
      </c>
    </row>
    <row r="481" spans="3:22" ht="19.5" customHeight="1" thickTop="1" thickBot="1" x14ac:dyDescent="0.3">
      <c r="C481" s="58"/>
      <c r="D481" s="58" t="str">
        <f>IF(C481&lt;&gt;"",TEXT(C481,"00")&amp;"/07/"&amp;'Configurações Básicas'!$P$5,"")</f>
        <v/>
      </c>
      <c r="E481" s="58"/>
      <c r="F481" s="58"/>
      <c r="G481" s="58"/>
      <c r="H481" s="58"/>
      <c r="I481" s="59"/>
      <c r="J481" s="193"/>
      <c r="K481" s="60"/>
      <c r="L481" s="192"/>
      <c r="M481" s="56">
        <f>M480+IF(AND(K481="Pago",OR(E481='PC Receitas'!$O$4,E481='PC Receitas'!$O$5,E481='PC Receitas'!$O$6)),I481,IF(AND(K481="Pago",OR(E481='PC Receitas'!$O$7,E481='PC Receitas'!$O$8,E481='PC Receitas'!$O$9,E481='PC Receitas'!$O$10,E481='PC Receitas'!$O$11,E481='PC Receitas'!$O$12,E481='PC Receitas'!$O$13,E481='PC Receitas'!$O$14)),-I481,0))</f>
        <v>14737.7</v>
      </c>
      <c r="R481" s="153" t="e">
        <f t="shared" si="28"/>
        <v>#N/A</v>
      </c>
      <c r="S481" s="150" t="e">
        <f t="shared" si="29"/>
        <v>#N/A</v>
      </c>
      <c r="T481" s="150" t="e">
        <f t="shared" si="30"/>
        <v>#N/A</v>
      </c>
      <c r="U481" s="150" t="e">
        <f t="shared" si="31"/>
        <v>#N/A</v>
      </c>
      <c r="V481" s="154" t="e">
        <f>VLOOKUP(E481,'PC Receitas'!$O$4:$P$14,2,FALSE)</f>
        <v>#N/A</v>
      </c>
    </row>
    <row r="482" spans="3:22" ht="19.5" customHeight="1" thickTop="1" thickBot="1" x14ac:dyDescent="0.3">
      <c r="C482" s="58"/>
      <c r="D482" s="58" t="str">
        <f>IF(C482&lt;&gt;"",TEXT(C482,"00")&amp;"/07/"&amp;'Configurações Básicas'!$P$5,"")</f>
        <v/>
      </c>
      <c r="E482" s="58"/>
      <c r="F482" s="58"/>
      <c r="G482" s="58"/>
      <c r="H482" s="58"/>
      <c r="I482" s="59"/>
      <c r="J482" s="193"/>
      <c r="K482" s="60"/>
      <c r="L482" s="192"/>
      <c r="M482" s="56">
        <f>M481+IF(AND(K482="Pago",OR(E482='PC Receitas'!$O$4,E482='PC Receitas'!$O$5,E482='PC Receitas'!$O$6)),I482,IF(AND(K482="Pago",OR(E482='PC Receitas'!$O$7,E482='PC Receitas'!$O$8,E482='PC Receitas'!$O$9,E482='PC Receitas'!$O$10,E482='PC Receitas'!$O$11,E482='PC Receitas'!$O$12,E482='PC Receitas'!$O$13,E482='PC Receitas'!$O$14)),-I482,0))</f>
        <v>14737.7</v>
      </c>
      <c r="R482" s="153" t="e">
        <f t="shared" si="28"/>
        <v>#N/A</v>
      </c>
      <c r="S482" s="150" t="e">
        <f t="shared" si="29"/>
        <v>#N/A</v>
      </c>
      <c r="T482" s="150" t="e">
        <f t="shared" si="30"/>
        <v>#N/A</v>
      </c>
      <c r="U482" s="150" t="e">
        <f t="shared" si="31"/>
        <v>#N/A</v>
      </c>
      <c r="V482" s="154" t="e">
        <f>VLOOKUP(E482,'PC Receitas'!$O$4:$P$14,2,FALSE)</f>
        <v>#N/A</v>
      </c>
    </row>
    <row r="483" spans="3:22" ht="19.5" customHeight="1" thickTop="1" thickBot="1" x14ac:dyDescent="0.3">
      <c r="C483" s="58"/>
      <c r="D483" s="58" t="str">
        <f>IF(C483&lt;&gt;"",TEXT(C483,"00")&amp;"/07/"&amp;'Configurações Básicas'!$P$5,"")</f>
        <v/>
      </c>
      <c r="E483" s="58"/>
      <c r="F483" s="58"/>
      <c r="G483" s="58"/>
      <c r="H483" s="58"/>
      <c r="I483" s="59"/>
      <c r="J483" s="193"/>
      <c r="K483" s="60"/>
      <c r="L483" s="192"/>
      <c r="M483" s="56">
        <f>M482+IF(AND(K483="Pago",OR(E483='PC Receitas'!$O$4,E483='PC Receitas'!$O$5,E483='PC Receitas'!$O$6)),I483,IF(AND(K483="Pago",OR(E483='PC Receitas'!$O$7,E483='PC Receitas'!$O$8,E483='PC Receitas'!$O$9,E483='PC Receitas'!$O$10,E483='PC Receitas'!$O$11,E483='PC Receitas'!$O$12,E483='PC Receitas'!$O$13,E483='PC Receitas'!$O$14)),-I483,0))</f>
        <v>14737.7</v>
      </c>
      <c r="R483" s="153" t="e">
        <f t="shared" si="28"/>
        <v>#N/A</v>
      </c>
      <c r="S483" s="150" t="e">
        <f t="shared" si="29"/>
        <v>#N/A</v>
      </c>
      <c r="T483" s="150" t="e">
        <f t="shared" si="30"/>
        <v>#N/A</v>
      </c>
      <c r="U483" s="150" t="e">
        <f t="shared" si="31"/>
        <v>#N/A</v>
      </c>
      <c r="V483" s="154" t="e">
        <f>VLOOKUP(E483,'PC Receitas'!$O$4:$P$14,2,FALSE)</f>
        <v>#N/A</v>
      </c>
    </row>
    <row r="484" spans="3:22" ht="19.5" customHeight="1" thickTop="1" thickBot="1" x14ac:dyDescent="0.3">
      <c r="C484" s="58"/>
      <c r="D484" s="58" t="str">
        <f>IF(C484&lt;&gt;"",TEXT(C484,"00")&amp;"/07/"&amp;'Configurações Básicas'!$P$5,"")</f>
        <v/>
      </c>
      <c r="E484" s="58"/>
      <c r="F484" s="58"/>
      <c r="G484" s="58"/>
      <c r="H484" s="58"/>
      <c r="I484" s="59"/>
      <c r="J484" s="193"/>
      <c r="K484" s="60"/>
      <c r="L484" s="192"/>
      <c r="M484" s="56">
        <f>M483+IF(AND(K484="Pago",OR(E484='PC Receitas'!$O$4,E484='PC Receitas'!$O$5,E484='PC Receitas'!$O$6)),I484,IF(AND(K484="Pago",OR(E484='PC Receitas'!$O$7,E484='PC Receitas'!$O$8,E484='PC Receitas'!$O$9,E484='PC Receitas'!$O$10,E484='PC Receitas'!$O$11,E484='PC Receitas'!$O$12,E484='PC Receitas'!$O$13,E484='PC Receitas'!$O$14)),-I484,0))</f>
        <v>14737.7</v>
      </c>
      <c r="R484" s="153" t="e">
        <f t="shared" si="28"/>
        <v>#N/A</v>
      </c>
      <c r="S484" s="150" t="e">
        <f t="shared" si="29"/>
        <v>#N/A</v>
      </c>
      <c r="T484" s="150" t="e">
        <f t="shared" si="30"/>
        <v>#N/A</v>
      </c>
      <c r="U484" s="150" t="e">
        <f t="shared" si="31"/>
        <v>#N/A</v>
      </c>
      <c r="V484" s="154" t="e">
        <f>VLOOKUP(E484,'PC Receitas'!$O$4:$P$14,2,FALSE)</f>
        <v>#N/A</v>
      </c>
    </row>
    <row r="485" spans="3:22" ht="19.5" customHeight="1" thickTop="1" thickBot="1" x14ac:dyDescent="0.3">
      <c r="C485" s="58"/>
      <c r="D485" s="58" t="str">
        <f>IF(C485&lt;&gt;"",TEXT(C485,"00")&amp;"/07/"&amp;'Configurações Básicas'!$P$5,"")</f>
        <v/>
      </c>
      <c r="E485" s="58"/>
      <c r="F485" s="58"/>
      <c r="G485" s="58"/>
      <c r="H485" s="58"/>
      <c r="I485" s="59"/>
      <c r="J485" s="193"/>
      <c r="K485" s="60"/>
      <c r="L485" s="192"/>
      <c r="M485" s="56">
        <f>M484+IF(AND(K485="Pago",OR(E485='PC Receitas'!$O$4,E485='PC Receitas'!$O$5,E485='PC Receitas'!$O$6)),I485,IF(AND(K485="Pago",OR(E485='PC Receitas'!$O$7,E485='PC Receitas'!$O$8,E485='PC Receitas'!$O$9,E485='PC Receitas'!$O$10,E485='PC Receitas'!$O$11,E485='PC Receitas'!$O$12,E485='PC Receitas'!$O$13,E485='PC Receitas'!$O$14)),-I485,0))</f>
        <v>14737.7</v>
      </c>
      <c r="R485" s="153" t="e">
        <f t="shared" si="28"/>
        <v>#N/A</v>
      </c>
      <c r="S485" s="150" t="e">
        <f t="shared" si="29"/>
        <v>#N/A</v>
      </c>
      <c r="T485" s="150" t="e">
        <f t="shared" si="30"/>
        <v>#N/A</v>
      </c>
      <c r="U485" s="150" t="e">
        <f t="shared" si="31"/>
        <v>#N/A</v>
      </c>
      <c r="V485" s="154" t="e">
        <f>VLOOKUP(E485,'PC Receitas'!$O$4:$P$14,2,FALSE)</f>
        <v>#N/A</v>
      </c>
    </row>
    <row r="486" spans="3:22" ht="19.5" customHeight="1" thickTop="1" thickBot="1" x14ac:dyDescent="0.3">
      <c r="C486" s="58"/>
      <c r="D486" s="58" t="str">
        <f>IF(C486&lt;&gt;"",TEXT(C486,"00")&amp;"/07/"&amp;'Configurações Básicas'!$P$5,"")</f>
        <v/>
      </c>
      <c r="E486" s="58"/>
      <c r="F486" s="58"/>
      <c r="G486" s="58"/>
      <c r="H486" s="58"/>
      <c r="I486" s="59"/>
      <c r="J486" s="193"/>
      <c r="K486" s="60"/>
      <c r="L486" s="192"/>
      <c r="M486" s="56">
        <f>M485+IF(AND(K486="Pago",OR(E486='PC Receitas'!$O$4,E486='PC Receitas'!$O$5,E486='PC Receitas'!$O$6)),I486,IF(AND(K486="Pago",OR(E486='PC Receitas'!$O$7,E486='PC Receitas'!$O$8,E486='PC Receitas'!$O$9,E486='PC Receitas'!$O$10,E486='PC Receitas'!$O$11,E486='PC Receitas'!$O$12,E486='PC Receitas'!$O$13,E486='PC Receitas'!$O$14)),-I486,0))</f>
        <v>14737.7</v>
      </c>
      <c r="R486" s="153" t="e">
        <f t="shared" si="28"/>
        <v>#N/A</v>
      </c>
      <c r="S486" s="150" t="e">
        <f t="shared" si="29"/>
        <v>#N/A</v>
      </c>
      <c r="T486" s="150" t="e">
        <f t="shared" si="30"/>
        <v>#N/A</v>
      </c>
      <c r="U486" s="150" t="e">
        <f t="shared" si="31"/>
        <v>#N/A</v>
      </c>
      <c r="V486" s="154" t="e">
        <f>VLOOKUP(E486,'PC Receitas'!$O$4:$P$14,2,FALSE)</f>
        <v>#N/A</v>
      </c>
    </row>
    <row r="487" spans="3:22" ht="19.5" customHeight="1" thickTop="1" thickBot="1" x14ac:dyDescent="0.3">
      <c r="C487" s="58"/>
      <c r="D487" s="58" t="str">
        <f>IF(C487&lt;&gt;"",TEXT(C487,"00")&amp;"/07/"&amp;'Configurações Básicas'!$P$5,"")</f>
        <v/>
      </c>
      <c r="E487" s="58"/>
      <c r="F487" s="58"/>
      <c r="G487" s="58"/>
      <c r="H487" s="58"/>
      <c r="I487" s="59"/>
      <c r="J487" s="193"/>
      <c r="K487" s="60"/>
      <c r="L487" s="192"/>
      <c r="M487" s="56">
        <f>M486+IF(AND(K487="Pago",OR(E487='PC Receitas'!$O$4,E487='PC Receitas'!$O$5,E487='PC Receitas'!$O$6)),I487,IF(AND(K487="Pago",OR(E487='PC Receitas'!$O$7,E487='PC Receitas'!$O$8,E487='PC Receitas'!$O$9,E487='PC Receitas'!$O$10,E487='PC Receitas'!$O$11,E487='PC Receitas'!$O$12,E487='PC Receitas'!$O$13,E487='PC Receitas'!$O$14)),-I487,0))</f>
        <v>14737.7</v>
      </c>
      <c r="R487" s="153" t="e">
        <f t="shared" si="28"/>
        <v>#N/A</v>
      </c>
      <c r="S487" s="150" t="e">
        <f t="shared" si="29"/>
        <v>#N/A</v>
      </c>
      <c r="T487" s="150" t="e">
        <f t="shared" si="30"/>
        <v>#N/A</v>
      </c>
      <c r="U487" s="150" t="e">
        <f t="shared" si="31"/>
        <v>#N/A</v>
      </c>
      <c r="V487" s="154" t="e">
        <f>VLOOKUP(E487,'PC Receitas'!$O$4:$P$14,2,FALSE)</f>
        <v>#N/A</v>
      </c>
    </row>
    <row r="488" spans="3:22" ht="19.5" customHeight="1" thickTop="1" thickBot="1" x14ac:dyDescent="0.3">
      <c r="C488" s="58"/>
      <c r="D488" s="58" t="str">
        <f>IF(C488&lt;&gt;"",TEXT(C488,"00")&amp;"/07/"&amp;'Configurações Básicas'!$P$5,"")</f>
        <v/>
      </c>
      <c r="E488" s="58"/>
      <c r="F488" s="58"/>
      <c r="G488" s="58"/>
      <c r="H488" s="58"/>
      <c r="I488" s="59"/>
      <c r="J488" s="193"/>
      <c r="K488" s="60"/>
      <c r="L488" s="192"/>
      <c r="M488" s="56">
        <f>M487+IF(AND(K488="Pago",OR(E488='PC Receitas'!$O$4,E488='PC Receitas'!$O$5,E488='PC Receitas'!$O$6)),I488,IF(AND(K488="Pago",OR(E488='PC Receitas'!$O$7,E488='PC Receitas'!$O$8,E488='PC Receitas'!$O$9,E488='PC Receitas'!$O$10,E488='PC Receitas'!$O$11,E488='PC Receitas'!$O$12,E488='PC Receitas'!$O$13,E488='PC Receitas'!$O$14)),-I488,0))</f>
        <v>14737.7</v>
      </c>
      <c r="R488" s="153" t="e">
        <f t="shared" si="28"/>
        <v>#N/A</v>
      </c>
      <c r="S488" s="150" t="e">
        <f t="shared" si="29"/>
        <v>#N/A</v>
      </c>
      <c r="T488" s="150" t="e">
        <f t="shared" si="30"/>
        <v>#N/A</v>
      </c>
      <c r="U488" s="150" t="e">
        <f t="shared" si="31"/>
        <v>#N/A</v>
      </c>
      <c r="V488" s="154" t="e">
        <f>VLOOKUP(E488,'PC Receitas'!$O$4:$P$14,2,FALSE)</f>
        <v>#N/A</v>
      </c>
    </row>
    <row r="489" spans="3:22" ht="19.5" customHeight="1" thickTop="1" thickBot="1" x14ac:dyDescent="0.3">
      <c r="C489" s="58"/>
      <c r="D489" s="58" t="str">
        <f>IF(C489&lt;&gt;"",TEXT(C489,"00")&amp;"/07/"&amp;'Configurações Básicas'!$P$5,"")</f>
        <v/>
      </c>
      <c r="E489" s="58"/>
      <c r="F489" s="58"/>
      <c r="G489" s="58"/>
      <c r="H489" s="58"/>
      <c r="I489" s="59"/>
      <c r="J489" s="193"/>
      <c r="K489" s="60"/>
      <c r="L489" s="192"/>
      <c r="M489" s="56">
        <f>M488+IF(AND(K489="Pago",OR(E489='PC Receitas'!$O$4,E489='PC Receitas'!$O$5,E489='PC Receitas'!$O$6)),I489,IF(AND(K489="Pago",OR(E489='PC Receitas'!$O$7,E489='PC Receitas'!$O$8,E489='PC Receitas'!$O$9,E489='PC Receitas'!$O$10,E489='PC Receitas'!$O$11,E489='PC Receitas'!$O$12,E489='PC Receitas'!$O$13,E489='PC Receitas'!$O$14)),-I489,0))</f>
        <v>14737.7</v>
      </c>
      <c r="R489" s="153" t="e">
        <f t="shared" si="28"/>
        <v>#N/A</v>
      </c>
      <c r="S489" s="150" t="e">
        <f t="shared" si="29"/>
        <v>#N/A</v>
      </c>
      <c r="T489" s="150" t="e">
        <f t="shared" si="30"/>
        <v>#N/A</v>
      </c>
      <c r="U489" s="150" t="e">
        <f t="shared" si="31"/>
        <v>#N/A</v>
      </c>
      <c r="V489" s="154" t="e">
        <f>VLOOKUP(E489,'PC Receitas'!$O$4:$P$14,2,FALSE)</f>
        <v>#N/A</v>
      </c>
    </row>
    <row r="490" spans="3:22" ht="19.5" customHeight="1" thickTop="1" thickBot="1" x14ac:dyDescent="0.3">
      <c r="C490" s="58"/>
      <c r="D490" s="58" t="str">
        <f>IF(C490&lt;&gt;"",TEXT(C490,"00")&amp;"/07/"&amp;'Configurações Básicas'!$P$5,"")</f>
        <v/>
      </c>
      <c r="E490" s="58"/>
      <c r="F490" s="58"/>
      <c r="G490" s="58"/>
      <c r="H490" s="58"/>
      <c r="I490" s="59"/>
      <c r="J490" s="193"/>
      <c r="K490" s="60"/>
      <c r="L490" s="192"/>
      <c r="M490" s="56">
        <f>M489+IF(AND(K490="Pago",OR(E490='PC Receitas'!$O$4,E490='PC Receitas'!$O$5,E490='PC Receitas'!$O$6)),I490,IF(AND(K490="Pago",OR(E490='PC Receitas'!$O$7,E490='PC Receitas'!$O$8,E490='PC Receitas'!$O$9,E490='PC Receitas'!$O$10,E490='PC Receitas'!$O$11,E490='PC Receitas'!$O$12,E490='PC Receitas'!$O$13,E490='PC Receitas'!$O$14)),-I490,0))</f>
        <v>14737.7</v>
      </c>
      <c r="R490" s="153" t="e">
        <f t="shared" si="28"/>
        <v>#N/A</v>
      </c>
      <c r="S490" s="150" t="e">
        <f t="shared" si="29"/>
        <v>#N/A</v>
      </c>
      <c r="T490" s="150" t="e">
        <f t="shared" si="30"/>
        <v>#N/A</v>
      </c>
      <c r="U490" s="150" t="e">
        <f t="shared" si="31"/>
        <v>#N/A</v>
      </c>
      <c r="V490" s="154" t="e">
        <f>VLOOKUP(E490,'PC Receitas'!$O$4:$P$14,2,FALSE)</f>
        <v>#N/A</v>
      </c>
    </row>
    <row r="491" spans="3:22" ht="19.5" customHeight="1" thickTop="1" thickBot="1" x14ac:dyDescent="0.3">
      <c r="C491" s="58"/>
      <c r="D491" s="58" t="str">
        <f>IF(C491&lt;&gt;"",TEXT(C491,"00")&amp;"/07/"&amp;'Configurações Básicas'!$P$5,"")</f>
        <v/>
      </c>
      <c r="E491" s="58"/>
      <c r="F491" s="58"/>
      <c r="G491" s="58"/>
      <c r="H491" s="58"/>
      <c r="I491" s="59"/>
      <c r="J491" s="193"/>
      <c r="K491" s="60"/>
      <c r="L491" s="192"/>
      <c r="M491" s="56">
        <f>M490+IF(AND(K491="Pago",OR(E491='PC Receitas'!$O$4,E491='PC Receitas'!$O$5,E491='PC Receitas'!$O$6)),I491,IF(AND(K491="Pago",OR(E491='PC Receitas'!$O$7,E491='PC Receitas'!$O$8,E491='PC Receitas'!$O$9,E491='PC Receitas'!$O$10,E491='PC Receitas'!$O$11,E491='PC Receitas'!$O$12,E491='PC Receitas'!$O$13,E491='PC Receitas'!$O$14)),-I491,0))</f>
        <v>14737.7</v>
      </c>
      <c r="R491" s="153" t="e">
        <f t="shared" si="28"/>
        <v>#N/A</v>
      </c>
      <c r="S491" s="150" t="e">
        <f t="shared" si="29"/>
        <v>#N/A</v>
      </c>
      <c r="T491" s="150" t="e">
        <f t="shared" si="30"/>
        <v>#N/A</v>
      </c>
      <c r="U491" s="150" t="e">
        <f t="shared" si="31"/>
        <v>#N/A</v>
      </c>
      <c r="V491" s="154" t="e">
        <f>VLOOKUP(E491,'PC Receitas'!$O$4:$P$14,2,FALSE)</f>
        <v>#N/A</v>
      </c>
    </row>
    <row r="492" spans="3:22" ht="19.5" customHeight="1" thickTop="1" thickBot="1" x14ac:dyDescent="0.3">
      <c r="C492" s="58"/>
      <c r="D492" s="58" t="str">
        <f>IF(C492&lt;&gt;"",TEXT(C492,"00")&amp;"/07/"&amp;'Configurações Básicas'!$P$5,"")</f>
        <v/>
      </c>
      <c r="E492" s="58"/>
      <c r="F492" s="58"/>
      <c r="G492" s="58"/>
      <c r="H492" s="58"/>
      <c r="I492" s="59"/>
      <c r="J492" s="193"/>
      <c r="K492" s="60"/>
      <c r="L492" s="192"/>
      <c r="M492" s="56">
        <f>M491+IF(AND(K492="Pago",OR(E492='PC Receitas'!$O$4,E492='PC Receitas'!$O$5,E492='PC Receitas'!$O$6)),I492,IF(AND(K492="Pago",OR(E492='PC Receitas'!$O$7,E492='PC Receitas'!$O$8,E492='PC Receitas'!$O$9,E492='PC Receitas'!$O$10,E492='PC Receitas'!$O$11,E492='PC Receitas'!$O$12,E492='PC Receitas'!$O$13,E492='PC Receitas'!$O$14)),-I492,0))</f>
        <v>14737.7</v>
      </c>
      <c r="R492" s="153" t="e">
        <f t="shared" si="28"/>
        <v>#N/A</v>
      </c>
      <c r="S492" s="150" t="e">
        <f t="shared" si="29"/>
        <v>#N/A</v>
      </c>
      <c r="T492" s="150" t="e">
        <f t="shared" si="30"/>
        <v>#N/A</v>
      </c>
      <c r="U492" s="150" t="e">
        <f t="shared" si="31"/>
        <v>#N/A</v>
      </c>
      <c r="V492" s="154" t="e">
        <f>VLOOKUP(E492,'PC Receitas'!$O$4:$P$14,2,FALSE)</f>
        <v>#N/A</v>
      </c>
    </row>
    <row r="493" spans="3:22" ht="19.5" customHeight="1" thickTop="1" thickBot="1" x14ac:dyDescent="0.3">
      <c r="C493" s="58"/>
      <c r="D493" s="58" t="str">
        <f>IF(C493&lt;&gt;"",TEXT(C493,"00")&amp;"/07/"&amp;'Configurações Básicas'!$P$5,"")</f>
        <v/>
      </c>
      <c r="E493" s="58"/>
      <c r="F493" s="58"/>
      <c r="G493" s="58"/>
      <c r="H493" s="58"/>
      <c r="I493" s="59"/>
      <c r="J493" s="193"/>
      <c r="K493" s="60"/>
      <c r="L493" s="192"/>
      <c r="M493" s="56">
        <f>M492+IF(AND(K493="Pago",OR(E493='PC Receitas'!$O$4,E493='PC Receitas'!$O$5,E493='PC Receitas'!$O$6)),I493,IF(AND(K493="Pago",OR(E493='PC Receitas'!$O$7,E493='PC Receitas'!$O$8,E493='PC Receitas'!$O$9,E493='PC Receitas'!$O$10,E493='PC Receitas'!$O$11,E493='PC Receitas'!$O$12,E493='PC Receitas'!$O$13,E493='PC Receitas'!$O$14)),-I493,0))</f>
        <v>14737.7</v>
      </c>
      <c r="R493" s="153" t="e">
        <f t="shared" si="28"/>
        <v>#N/A</v>
      </c>
      <c r="S493" s="150" t="e">
        <f t="shared" si="29"/>
        <v>#N/A</v>
      </c>
      <c r="T493" s="150" t="e">
        <f t="shared" si="30"/>
        <v>#N/A</v>
      </c>
      <c r="U493" s="150" t="e">
        <f t="shared" si="31"/>
        <v>#N/A</v>
      </c>
      <c r="V493" s="154" t="e">
        <f>VLOOKUP(E493,'PC Receitas'!$O$4:$P$14,2,FALSE)</f>
        <v>#N/A</v>
      </c>
    </row>
    <row r="494" spans="3:22" ht="19.5" customHeight="1" thickTop="1" thickBot="1" x14ac:dyDescent="0.3">
      <c r="C494" s="58"/>
      <c r="D494" s="58" t="str">
        <f>IF(C494&lt;&gt;"",TEXT(C494,"00")&amp;"/07/"&amp;'Configurações Básicas'!$P$5,"")</f>
        <v/>
      </c>
      <c r="E494" s="58"/>
      <c r="F494" s="58"/>
      <c r="G494" s="58"/>
      <c r="H494" s="58"/>
      <c r="I494" s="59"/>
      <c r="J494" s="193"/>
      <c r="K494" s="60"/>
      <c r="L494" s="192"/>
      <c r="M494" s="56">
        <f>M493+IF(AND(K494="Pago",OR(E494='PC Receitas'!$O$4,E494='PC Receitas'!$O$5,E494='PC Receitas'!$O$6)),I494,IF(AND(K494="Pago",OR(E494='PC Receitas'!$O$7,E494='PC Receitas'!$O$8,E494='PC Receitas'!$O$9,E494='PC Receitas'!$O$10,E494='PC Receitas'!$O$11,E494='PC Receitas'!$O$12,E494='PC Receitas'!$O$13,E494='PC Receitas'!$O$14)),-I494,0))</f>
        <v>14737.7</v>
      </c>
      <c r="R494" s="153" t="e">
        <f t="shared" si="28"/>
        <v>#N/A</v>
      </c>
      <c r="S494" s="150" t="e">
        <f t="shared" si="29"/>
        <v>#N/A</v>
      </c>
      <c r="T494" s="150" t="e">
        <f t="shared" si="30"/>
        <v>#N/A</v>
      </c>
      <c r="U494" s="150" t="e">
        <f t="shared" si="31"/>
        <v>#N/A</v>
      </c>
      <c r="V494" s="154" t="e">
        <f>VLOOKUP(E494,'PC Receitas'!$O$4:$P$14,2,FALSE)</f>
        <v>#N/A</v>
      </c>
    </row>
    <row r="495" spans="3:22" ht="19.5" customHeight="1" thickTop="1" thickBot="1" x14ac:dyDescent="0.3">
      <c r="C495" s="58"/>
      <c r="D495" s="58" t="str">
        <f>IF(C495&lt;&gt;"",TEXT(C495,"00")&amp;"/07/"&amp;'Configurações Básicas'!$P$5,"")</f>
        <v/>
      </c>
      <c r="E495" s="58"/>
      <c r="F495" s="58"/>
      <c r="G495" s="58"/>
      <c r="H495" s="58"/>
      <c r="I495" s="59"/>
      <c r="J495" s="193"/>
      <c r="K495" s="60"/>
      <c r="L495" s="192"/>
      <c r="M495" s="56">
        <f>M494+IF(AND(K495="Pago",OR(E495='PC Receitas'!$O$4,E495='PC Receitas'!$O$5,E495='PC Receitas'!$O$6)),I495,IF(AND(K495="Pago",OR(E495='PC Receitas'!$O$7,E495='PC Receitas'!$O$8,E495='PC Receitas'!$O$9,E495='PC Receitas'!$O$10,E495='PC Receitas'!$O$11,E495='PC Receitas'!$O$12,E495='PC Receitas'!$O$13,E495='PC Receitas'!$O$14)),-I495,0))</f>
        <v>14737.7</v>
      </c>
      <c r="R495" s="153" t="e">
        <f t="shared" si="28"/>
        <v>#N/A</v>
      </c>
      <c r="S495" s="150" t="e">
        <f t="shared" si="29"/>
        <v>#N/A</v>
      </c>
      <c r="T495" s="150" t="e">
        <f t="shared" si="30"/>
        <v>#N/A</v>
      </c>
      <c r="U495" s="150" t="e">
        <f t="shared" si="31"/>
        <v>#N/A</v>
      </c>
      <c r="V495" s="154" t="e">
        <f>VLOOKUP(E495,'PC Receitas'!$O$4:$P$14,2,FALSE)</f>
        <v>#N/A</v>
      </c>
    </row>
    <row r="496" spans="3:22" ht="19.5" customHeight="1" thickTop="1" thickBot="1" x14ac:dyDescent="0.3">
      <c r="C496" s="58"/>
      <c r="D496" s="58" t="str">
        <f>IF(C496&lt;&gt;"",TEXT(C496,"00")&amp;"/07/"&amp;'Configurações Básicas'!$P$5,"")</f>
        <v/>
      </c>
      <c r="E496" s="58"/>
      <c r="F496" s="58"/>
      <c r="G496" s="58"/>
      <c r="H496" s="58"/>
      <c r="I496" s="59"/>
      <c r="J496" s="193"/>
      <c r="K496" s="60"/>
      <c r="L496" s="192"/>
      <c r="M496" s="56">
        <f>M495+IF(AND(K496="Pago",OR(E496='PC Receitas'!$O$4,E496='PC Receitas'!$O$5,E496='PC Receitas'!$O$6)),I496,IF(AND(K496="Pago",OR(E496='PC Receitas'!$O$7,E496='PC Receitas'!$O$8,E496='PC Receitas'!$O$9,E496='PC Receitas'!$O$10,E496='PC Receitas'!$O$11,E496='PC Receitas'!$O$12,E496='PC Receitas'!$O$13,E496='PC Receitas'!$O$14)),-I496,0))</f>
        <v>14737.7</v>
      </c>
      <c r="R496" s="153" t="e">
        <f t="shared" si="28"/>
        <v>#N/A</v>
      </c>
      <c r="S496" s="150" t="e">
        <f t="shared" si="29"/>
        <v>#N/A</v>
      </c>
      <c r="T496" s="150" t="e">
        <f t="shared" si="30"/>
        <v>#N/A</v>
      </c>
      <c r="U496" s="150" t="e">
        <f t="shared" si="31"/>
        <v>#N/A</v>
      </c>
      <c r="V496" s="154" t="e">
        <f>VLOOKUP(E496,'PC Receitas'!$O$4:$P$14,2,FALSE)</f>
        <v>#N/A</v>
      </c>
    </row>
    <row r="497" spans="3:22" ht="19.5" customHeight="1" thickTop="1" thickBot="1" x14ac:dyDescent="0.3">
      <c r="C497" s="58"/>
      <c r="D497" s="58" t="str">
        <f>IF(C497&lt;&gt;"",TEXT(C497,"00")&amp;"/07/"&amp;'Configurações Básicas'!$P$5,"")</f>
        <v/>
      </c>
      <c r="E497" s="58"/>
      <c r="F497" s="58"/>
      <c r="G497" s="58"/>
      <c r="H497" s="58"/>
      <c r="I497" s="59"/>
      <c r="J497" s="193"/>
      <c r="K497" s="60"/>
      <c r="L497" s="192"/>
      <c r="M497" s="56">
        <f>M496+IF(AND(K497="Pago",OR(E497='PC Receitas'!$O$4,E497='PC Receitas'!$O$5,E497='PC Receitas'!$O$6)),I497,IF(AND(K497="Pago",OR(E497='PC Receitas'!$O$7,E497='PC Receitas'!$O$8,E497='PC Receitas'!$O$9,E497='PC Receitas'!$O$10,E497='PC Receitas'!$O$11,E497='PC Receitas'!$O$12,E497='PC Receitas'!$O$13,E497='PC Receitas'!$O$14)),-I497,0))</f>
        <v>14737.7</v>
      </c>
      <c r="R497" s="153" t="e">
        <f t="shared" si="28"/>
        <v>#N/A</v>
      </c>
      <c r="S497" s="150" t="e">
        <f t="shared" si="29"/>
        <v>#N/A</v>
      </c>
      <c r="T497" s="150" t="e">
        <f t="shared" si="30"/>
        <v>#N/A</v>
      </c>
      <c r="U497" s="150" t="e">
        <f t="shared" si="31"/>
        <v>#N/A</v>
      </c>
      <c r="V497" s="154" t="e">
        <f>VLOOKUP(E497,'PC Receitas'!$O$4:$P$14,2,FALSE)</f>
        <v>#N/A</v>
      </c>
    </row>
    <row r="498" spans="3:22" ht="19.5" customHeight="1" thickTop="1" thickBot="1" x14ac:dyDescent="0.3">
      <c r="C498" s="58"/>
      <c r="D498" s="58" t="str">
        <f>IF(C498&lt;&gt;"",TEXT(C498,"00")&amp;"/07/"&amp;'Configurações Básicas'!$P$5,"")</f>
        <v/>
      </c>
      <c r="E498" s="58"/>
      <c r="F498" s="58"/>
      <c r="G498" s="58"/>
      <c r="H498" s="58"/>
      <c r="I498" s="59"/>
      <c r="J498" s="193"/>
      <c r="K498" s="60"/>
      <c r="L498" s="192"/>
      <c r="M498" s="56">
        <f>M497+IF(AND(K498="Pago",OR(E498='PC Receitas'!$O$4,E498='PC Receitas'!$O$5,E498='PC Receitas'!$O$6)),I498,IF(AND(K498="Pago",OR(E498='PC Receitas'!$O$7,E498='PC Receitas'!$O$8,E498='PC Receitas'!$O$9,E498='PC Receitas'!$O$10,E498='PC Receitas'!$O$11,E498='PC Receitas'!$O$12,E498='PC Receitas'!$O$13,E498='PC Receitas'!$O$14)),-I498,0))</f>
        <v>14737.7</v>
      </c>
      <c r="R498" s="153" t="e">
        <f t="shared" si="28"/>
        <v>#N/A</v>
      </c>
      <c r="S498" s="150" t="e">
        <f t="shared" si="29"/>
        <v>#N/A</v>
      </c>
      <c r="T498" s="150" t="e">
        <f t="shared" si="30"/>
        <v>#N/A</v>
      </c>
      <c r="U498" s="150" t="e">
        <f t="shared" si="31"/>
        <v>#N/A</v>
      </c>
      <c r="V498" s="154" t="e">
        <f>VLOOKUP(E498,'PC Receitas'!$O$4:$P$14,2,FALSE)</f>
        <v>#N/A</v>
      </c>
    </row>
    <row r="499" spans="3:22" ht="19.5" customHeight="1" thickTop="1" thickBot="1" x14ac:dyDescent="0.3">
      <c r="C499" s="58"/>
      <c r="D499" s="58" t="str">
        <f>IF(C499&lt;&gt;"",TEXT(C499,"00")&amp;"/07/"&amp;'Configurações Básicas'!$P$5,"")</f>
        <v/>
      </c>
      <c r="E499" s="58"/>
      <c r="F499" s="58"/>
      <c r="G499" s="58"/>
      <c r="H499" s="58"/>
      <c r="I499" s="59"/>
      <c r="J499" s="193"/>
      <c r="K499" s="60"/>
      <c r="L499" s="192"/>
      <c r="M499" s="56">
        <f>M498+IF(AND(K499="Pago",OR(E499='PC Receitas'!$O$4,E499='PC Receitas'!$O$5,E499='PC Receitas'!$O$6)),I499,IF(AND(K499="Pago",OR(E499='PC Receitas'!$O$7,E499='PC Receitas'!$O$8,E499='PC Receitas'!$O$9,E499='PC Receitas'!$O$10,E499='PC Receitas'!$O$11,E499='PC Receitas'!$O$12,E499='PC Receitas'!$O$13,E499='PC Receitas'!$O$14)),-I499,0))</f>
        <v>14737.7</v>
      </c>
      <c r="R499" s="153" t="e">
        <f t="shared" si="28"/>
        <v>#N/A</v>
      </c>
      <c r="S499" s="150" t="e">
        <f t="shared" si="29"/>
        <v>#N/A</v>
      </c>
      <c r="T499" s="150" t="e">
        <f t="shared" si="30"/>
        <v>#N/A</v>
      </c>
      <c r="U499" s="150" t="e">
        <f t="shared" si="31"/>
        <v>#N/A</v>
      </c>
      <c r="V499" s="154" t="e">
        <f>VLOOKUP(E499,'PC Receitas'!$O$4:$P$14,2,FALSE)</f>
        <v>#N/A</v>
      </c>
    </row>
    <row r="500" spans="3:22" ht="19.5" customHeight="1" thickTop="1" thickBot="1" x14ac:dyDescent="0.3">
      <c r="C500" s="58"/>
      <c r="D500" s="58" t="str">
        <f>IF(C500&lt;&gt;"",TEXT(C500,"00")&amp;"/07/"&amp;'Configurações Básicas'!$P$5,"")</f>
        <v/>
      </c>
      <c r="E500" s="58"/>
      <c r="F500" s="58"/>
      <c r="G500" s="58"/>
      <c r="H500" s="58"/>
      <c r="I500" s="59"/>
      <c r="J500" s="193"/>
      <c r="K500" s="60"/>
      <c r="L500" s="192"/>
      <c r="M500" s="56">
        <f>M499+IF(AND(K500="Pago",OR(E500='PC Receitas'!$O$4,E500='PC Receitas'!$O$5,E500='PC Receitas'!$O$6)),I500,IF(AND(K500="Pago",OR(E500='PC Receitas'!$O$7,E500='PC Receitas'!$O$8,E500='PC Receitas'!$O$9,E500='PC Receitas'!$O$10,E500='PC Receitas'!$O$11,E500='PC Receitas'!$O$12,E500='PC Receitas'!$O$13,E500='PC Receitas'!$O$14)),-I500,0))</f>
        <v>14737.7</v>
      </c>
      <c r="R500" s="153" t="e">
        <f t="shared" si="28"/>
        <v>#N/A</v>
      </c>
      <c r="S500" s="150" t="e">
        <f t="shared" si="29"/>
        <v>#N/A</v>
      </c>
      <c r="T500" s="150" t="e">
        <f t="shared" si="30"/>
        <v>#N/A</v>
      </c>
      <c r="U500" s="150" t="e">
        <f t="shared" si="31"/>
        <v>#N/A</v>
      </c>
      <c r="V500" s="154" t="e">
        <f>VLOOKUP(E500,'PC Receitas'!$O$4:$P$14,2,FALSE)</f>
        <v>#N/A</v>
      </c>
    </row>
    <row r="501" spans="3:22" ht="19.5" customHeight="1" thickTop="1" thickBot="1" x14ac:dyDescent="0.3">
      <c r="C501" s="58"/>
      <c r="D501" s="58" t="str">
        <f>IF(C501&lt;&gt;"",TEXT(C501,"00")&amp;"/07/"&amp;'Configurações Básicas'!$P$5,"")</f>
        <v/>
      </c>
      <c r="E501" s="58"/>
      <c r="F501" s="58"/>
      <c r="G501" s="58"/>
      <c r="H501" s="58"/>
      <c r="I501" s="59"/>
      <c r="J501" s="193"/>
      <c r="K501" s="60"/>
      <c r="L501" s="192"/>
      <c r="M501" s="56">
        <f>M500+IF(AND(K501="Pago",OR(E501='PC Receitas'!$O$4,E501='PC Receitas'!$O$5,E501='PC Receitas'!$O$6)),I501,IF(AND(K501="Pago",OR(E501='PC Receitas'!$O$7,E501='PC Receitas'!$O$8,E501='PC Receitas'!$O$9,E501='PC Receitas'!$O$10,E501='PC Receitas'!$O$11,E501='PC Receitas'!$O$12,E501='PC Receitas'!$O$13,E501='PC Receitas'!$O$14)),-I501,0))</f>
        <v>14737.7</v>
      </c>
      <c r="R501" s="153" t="e">
        <f t="shared" si="28"/>
        <v>#N/A</v>
      </c>
      <c r="S501" s="150" t="e">
        <f t="shared" si="29"/>
        <v>#N/A</v>
      </c>
      <c r="T501" s="150" t="e">
        <f t="shared" si="30"/>
        <v>#N/A</v>
      </c>
      <c r="U501" s="150" t="e">
        <f t="shared" si="31"/>
        <v>#N/A</v>
      </c>
      <c r="V501" s="154" t="e">
        <f>VLOOKUP(E501,'PC Receitas'!$O$4:$P$14,2,FALSE)</f>
        <v>#N/A</v>
      </c>
    </row>
    <row r="502" spans="3:22" ht="19.5" customHeight="1" thickTop="1" thickBot="1" x14ac:dyDescent="0.3">
      <c r="C502" s="58"/>
      <c r="D502" s="58" t="str">
        <f>IF(C502&lt;&gt;"",TEXT(C502,"00")&amp;"/07/"&amp;'Configurações Básicas'!$P$5,"")</f>
        <v/>
      </c>
      <c r="E502" s="58"/>
      <c r="F502" s="58"/>
      <c r="G502" s="58"/>
      <c r="H502" s="58"/>
      <c r="I502" s="59"/>
      <c r="J502" s="193"/>
      <c r="K502" s="60"/>
      <c r="L502" s="192"/>
      <c r="M502" s="56">
        <f>M501+IF(AND(K502="Pago",OR(E502='PC Receitas'!$O$4,E502='PC Receitas'!$O$5,E502='PC Receitas'!$O$6)),I502,IF(AND(K502="Pago",OR(E502='PC Receitas'!$O$7,E502='PC Receitas'!$O$8,E502='PC Receitas'!$O$9,E502='PC Receitas'!$O$10,E502='PC Receitas'!$O$11,E502='PC Receitas'!$O$12,E502='PC Receitas'!$O$13,E502='PC Receitas'!$O$14)),-I502,0))</f>
        <v>14737.7</v>
      </c>
      <c r="R502" s="153" t="e">
        <f t="shared" si="28"/>
        <v>#N/A</v>
      </c>
      <c r="S502" s="150" t="e">
        <f t="shared" si="29"/>
        <v>#N/A</v>
      </c>
      <c r="T502" s="150" t="e">
        <f t="shared" si="30"/>
        <v>#N/A</v>
      </c>
      <c r="U502" s="150" t="e">
        <f t="shared" si="31"/>
        <v>#N/A</v>
      </c>
      <c r="V502" s="154" t="e">
        <f>VLOOKUP(E502,'PC Receitas'!$O$4:$P$14,2,FALSE)</f>
        <v>#N/A</v>
      </c>
    </row>
    <row r="503" spans="3:22" ht="19.5" customHeight="1" thickTop="1" thickBot="1" x14ac:dyDescent="0.3">
      <c r="C503" s="58"/>
      <c r="D503" s="58" t="str">
        <f>IF(C503&lt;&gt;"",TEXT(C503,"00")&amp;"/07/"&amp;'Configurações Básicas'!$P$5,"")</f>
        <v/>
      </c>
      <c r="E503" s="58"/>
      <c r="F503" s="58"/>
      <c r="G503" s="58"/>
      <c r="H503" s="58"/>
      <c r="I503" s="59"/>
      <c r="J503" s="193"/>
      <c r="K503" s="60"/>
      <c r="L503" s="192"/>
      <c r="M503" s="56">
        <f>M502+IF(AND(K503="Pago",OR(E503='PC Receitas'!$O$4,E503='PC Receitas'!$O$5,E503='PC Receitas'!$O$6)),I503,IF(AND(K503="Pago",OR(E503='PC Receitas'!$O$7,E503='PC Receitas'!$O$8,E503='PC Receitas'!$O$9,E503='PC Receitas'!$O$10,E503='PC Receitas'!$O$11,E503='PC Receitas'!$O$12,E503='PC Receitas'!$O$13,E503='PC Receitas'!$O$14)),-I503,0))</f>
        <v>14737.7</v>
      </c>
      <c r="R503" s="153" t="e">
        <f t="shared" si="28"/>
        <v>#N/A</v>
      </c>
      <c r="S503" s="150" t="e">
        <f t="shared" si="29"/>
        <v>#N/A</v>
      </c>
      <c r="T503" s="150" t="e">
        <f t="shared" si="30"/>
        <v>#N/A</v>
      </c>
      <c r="U503" s="150" t="e">
        <f t="shared" si="31"/>
        <v>#N/A</v>
      </c>
      <c r="V503" s="154" t="e">
        <f>VLOOKUP(E503,'PC Receitas'!$O$4:$P$14,2,FALSE)</f>
        <v>#N/A</v>
      </c>
    </row>
    <row r="504" spans="3:22" ht="19.5" customHeight="1" thickTop="1" thickBot="1" x14ac:dyDescent="0.3">
      <c r="C504" s="58"/>
      <c r="D504" s="58" t="str">
        <f>IF(C504&lt;&gt;"",TEXT(C504,"00")&amp;"/07/"&amp;'Configurações Básicas'!$P$5,"")</f>
        <v/>
      </c>
      <c r="E504" s="58"/>
      <c r="F504" s="58"/>
      <c r="G504" s="58"/>
      <c r="H504" s="58"/>
      <c r="I504" s="59"/>
      <c r="J504" s="193"/>
      <c r="K504" s="60"/>
      <c r="L504" s="192"/>
      <c r="M504" s="56">
        <f>M503+IF(AND(K504="Pago",OR(E504='PC Receitas'!$O$4,E504='PC Receitas'!$O$5,E504='PC Receitas'!$O$6)),I504,IF(AND(K504="Pago",OR(E504='PC Receitas'!$O$7,E504='PC Receitas'!$O$8,E504='PC Receitas'!$O$9,E504='PC Receitas'!$O$10,E504='PC Receitas'!$O$11,E504='PC Receitas'!$O$12,E504='PC Receitas'!$O$13,E504='PC Receitas'!$O$14)),-I504,0))</f>
        <v>14737.7</v>
      </c>
      <c r="R504" s="153" t="e">
        <f t="shared" si="28"/>
        <v>#N/A</v>
      </c>
      <c r="S504" s="150" t="e">
        <f t="shared" si="29"/>
        <v>#N/A</v>
      </c>
      <c r="T504" s="150" t="e">
        <f t="shared" si="30"/>
        <v>#N/A</v>
      </c>
      <c r="U504" s="150" t="e">
        <f t="shared" si="31"/>
        <v>#N/A</v>
      </c>
      <c r="V504" s="154" t="e">
        <f>VLOOKUP(E504,'PC Receitas'!$O$4:$P$14,2,FALSE)</f>
        <v>#N/A</v>
      </c>
    </row>
    <row r="505" spans="3:22" ht="19.5" customHeight="1" thickTop="1" thickBot="1" x14ac:dyDescent="0.3">
      <c r="C505" s="58"/>
      <c r="D505" s="58" t="str">
        <f>IF(C505&lt;&gt;"",TEXT(C505,"00")&amp;"/07/"&amp;'Configurações Básicas'!$P$5,"")</f>
        <v/>
      </c>
      <c r="E505" s="58"/>
      <c r="F505" s="58"/>
      <c r="G505" s="58"/>
      <c r="H505" s="58"/>
      <c r="I505" s="59"/>
      <c r="J505" s="193"/>
      <c r="K505" s="60"/>
      <c r="L505" s="192"/>
      <c r="M505" s="56">
        <f>M504+IF(AND(K505="Pago",OR(E505='PC Receitas'!$O$4,E505='PC Receitas'!$O$5,E505='PC Receitas'!$O$6)),I505,IF(AND(K505="Pago",OR(E505='PC Receitas'!$O$7,E505='PC Receitas'!$O$8,E505='PC Receitas'!$O$9,E505='PC Receitas'!$O$10,E505='PC Receitas'!$O$11,E505='PC Receitas'!$O$12,E505='PC Receitas'!$O$13,E505='PC Receitas'!$O$14)),-I505,0))</f>
        <v>14737.7</v>
      </c>
      <c r="R505" s="153" t="e">
        <f t="shared" si="28"/>
        <v>#N/A</v>
      </c>
      <c r="S505" s="150" t="e">
        <f t="shared" si="29"/>
        <v>#N/A</v>
      </c>
      <c r="T505" s="150" t="e">
        <f t="shared" si="30"/>
        <v>#N/A</v>
      </c>
      <c r="U505" s="150" t="e">
        <f t="shared" si="31"/>
        <v>#N/A</v>
      </c>
      <c r="V505" s="154" t="e">
        <f>VLOOKUP(E505,'PC Receitas'!$O$4:$P$14,2,FALSE)</f>
        <v>#N/A</v>
      </c>
    </row>
    <row r="506" spans="3:22" ht="19.5" customHeight="1" thickTop="1" thickBot="1" x14ac:dyDescent="0.3">
      <c r="C506" s="58"/>
      <c r="D506" s="58" t="str">
        <f>IF(C506&lt;&gt;"",TEXT(C506,"00")&amp;"/07/"&amp;'Configurações Básicas'!$P$5,"")</f>
        <v/>
      </c>
      <c r="E506" s="58"/>
      <c r="F506" s="58"/>
      <c r="G506" s="58"/>
      <c r="H506" s="58"/>
      <c r="I506" s="59"/>
      <c r="J506" s="193"/>
      <c r="K506" s="60"/>
      <c r="L506" s="192"/>
      <c r="M506" s="56">
        <f>M505+IF(AND(K506="Pago",OR(E506='PC Receitas'!$O$4,E506='PC Receitas'!$O$5,E506='PC Receitas'!$O$6)),I506,IF(AND(K506="Pago",OR(E506='PC Receitas'!$O$7,E506='PC Receitas'!$O$8,E506='PC Receitas'!$O$9,E506='PC Receitas'!$O$10,E506='PC Receitas'!$O$11,E506='PC Receitas'!$O$12,E506='PC Receitas'!$O$13,E506='PC Receitas'!$O$14)),-I506,0))</f>
        <v>14737.7</v>
      </c>
      <c r="R506" s="153" t="e">
        <f t="shared" si="28"/>
        <v>#N/A</v>
      </c>
      <c r="S506" s="150" t="e">
        <f t="shared" si="29"/>
        <v>#N/A</v>
      </c>
      <c r="T506" s="150" t="e">
        <f t="shared" si="30"/>
        <v>#N/A</v>
      </c>
      <c r="U506" s="150" t="e">
        <f t="shared" si="31"/>
        <v>#N/A</v>
      </c>
      <c r="V506" s="154" t="e">
        <f>VLOOKUP(E506,'PC Receitas'!$O$4:$P$14,2,FALSE)</f>
        <v>#N/A</v>
      </c>
    </row>
    <row r="507" spans="3:22" ht="19.5" customHeight="1" thickTop="1" thickBot="1" x14ac:dyDescent="0.3">
      <c r="C507" s="58"/>
      <c r="D507" s="58" t="str">
        <f>IF(C507&lt;&gt;"",TEXT(C507,"00")&amp;"/07/"&amp;'Configurações Básicas'!$P$5,"")</f>
        <v/>
      </c>
      <c r="E507" s="58"/>
      <c r="F507" s="58"/>
      <c r="G507" s="58"/>
      <c r="H507" s="58"/>
      <c r="I507" s="59"/>
      <c r="J507" s="193"/>
      <c r="K507" s="60"/>
      <c r="L507" s="192"/>
      <c r="M507" s="56">
        <f>M506+IF(AND(K507="Pago",OR(E507='PC Receitas'!$O$4,E507='PC Receitas'!$O$5,E507='PC Receitas'!$O$6)),I507,IF(AND(K507="Pago",OR(E507='PC Receitas'!$O$7,E507='PC Receitas'!$O$8,E507='PC Receitas'!$O$9,E507='PC Receitas'!$O$10,E507='PC Receitas'!$O$11,E507='PC Receitas'!$O$12,E507='PC Receitas'!$O$13,E507='PC Receitas'!$O$14)),-I507,0))</f>
        <v>14737.7</v>
      </c>
      <c r="R507" s="153" t="e">
        <f t="shared" si="28"/>
        <v>#N/A</v>
      </c>
      <c r="S507" s="150" t="e">
        <f t="shared" si="29"/>
        <v>#N/A</v>
      </c>
      <c r="T507" s="150" t="e">
        <f t="shared" si="30"/>
        <v>#N/A</v>
      </c>
      <c r="U507" s="150" t="e">
        <f t="shared" si="31"/>
        <v>#N/A</v>
      </c>
      <c r="V507" s="154" t="e">
        <f>VLOOKUP(E507,'PC Receitas'!$O$4:$P$14,2,FALSE)</f>
        <v>#N/A</v>
      </c>
    </row>
    <row r="508" spans="3:22" ht="19.5" customHeight="1" thickTop="1" thickBot="1" x14ac:dyDescent="0.3">
      <c r="C508" s="58"/>
      <c r="D508" s="58" t="str">
        <f>IF(C508&lt;&gt;"",TEXT(C508,"00")&amp;"/07/"&amp;'Configurações Básicas'!$P$5,"")</f>
        <v/>
      </c>
      <c r="E508" s="58"/>
      <c r="F508" s="58"/>
      <c r="G508" s="58"/>
      <c r="H508" s="58"/>
      <c r="I508" s="59"/>
      <c r="J508" s="193"/>
      <c r="K508" s="60"/>
      <c r="L508" s="192"/>
      <c r="M508" s="56">
        <f>M507+IF(AND(K508="Pago",OR(E508='PC Receitas'!$O$4,E508='PC Receitas'!$O$5,E508='PC Receitas'!$O$6)),I508,IF(AND(K508="Pago",OR(E508='PC Receitas'!$O$7,E508='PC Receitas'!$O$8,E508='PC Receitas'!$O$9,E508='PC Receitas'!$O$10,E508='PC Receitas'!$O$11,E508='PC Receitas'!$O$12,E508='PC Receitas'!$O$13,E508='PC Receitas'!$O$14)),-I508,0))</f>
        <v>14737.7</v>
      </c>
      <c r="R508" s="153" t="e">
        <f t="shared" si="28"/>
        <v>#N/A</v>
      </c>
      <c r="S508" s="150" t="e">
        <f t="shared" si="29"/>
        <v>#N/A</v>
      </c>
      <c r="T508" s="150" t="e">
        <f t="shared" si="30"/>
        <v>#N/A</v>
      </c>
      <c r="U508" s="150" t="e">
        <f t="shared" si="31"/>
        <v>#N/A</v>
      </c>
      <c r="V508" s="154" t="e">
        <f>VLOOKUP(E508,'PC Receitas'!$O$4:$P$14,2,FALSE)</f>
        <v>#N/A</v>
      </c>
    </row>
    <row r="509" spans="3:22" ht="19.5" customHeight="1" thickTop="1" thickBot="1" x14ac:dyDescent="0.3">
      <c r="C509" s="58"/>
      <c r="D509" s="58" t="str">
        <f>IF(C509&lt;&gt;"",TEXT(C509,"00")&amp;"/07/"&amp;'Configurações Básicas'!$P$5,"")</f>
        <v/>
      </c>
      <c r="E509" s="58"/>
      <c r="F509" s="58"/>
      <c r="G509" s="58"/>
      <c r="H509" s="58"/>
      <c r="I509" s="59"/>
      <c r="J509" s="193"/>
      <c r="K509" s="60"/>
      <c r="L509" s="192"/>
      <c r="M509" s="56">
        <f>M508+IF(AND(K509="Pago",OR(E509='PC Receitas'!$O$4,E509='PC Receitas'!$O$5,E509='PC Receitas'!$O$6)),I509,IF(AND(K509="Pago",OR(E509='PC Receitas'!$O$7,E509='PC Receitas'!$O$8,E509='PC Receitas'!$O$9,E509='PC Receitas'!$O$10,E509='PC Receitas'!$O$11,E509='PC Receitas'!$O$12,E509='PC Receitas'!$O$13,E509='PC Receitas'!$O$14)),-I509,0))</f>
        <v>14737.7</v>
      </c>
      <c r="R509" s="153" t="e">
        <f t="shared" si="28"/>
        <v>#N/A</v>
      </c>
      <c r="S509" s="150" t="e">
        <f t="shared" si="29"/>
        <v>#N/A</v>
      </c>
      <c r="T509" s="150" t="e">
        <f t="shared" si="30"/>
        <v>#N/A</v>
      </c>
      <c r="U509" s="150" t="e">
        <f t="shared" si="31"/>
        <v>#N/A</v>
      </c>
      <c r="V509" s="154" t="e">
        <f>VLOOKUP(E509,'PC Receitas'!$O$4:$P$14,2,FALSE)</f>
        <v>#N/A</v>
      </c>
    </row>
    <row r="510" spans="3:22" ht="19.5" customHeight="1" thickTop="1" thickBot="1" x14ac:dyDescent="0.3">
      <c r="C510" s="58"/>
      <c r="D510" s="58" t="str">
        <f>IF(C510&lt;&gt;"",TEXT(C510,"00")&amp;"/07/"&amp;'Configurações Básicas'!$P$5,"")</f>
        <v/>
      </c>
      <c r="E510" s="58"/>
      <c r="F510" s="58"/>
      <c r="G510" s="58"/>
      <c r="H510" s="58"/>
      <c r="I510" s="59"/>
      <c r="J510" s="193"/>
      <c r="K510" s="60"/>
      <c r="L510" s="192"/>
      <c r="M510" s="56">
        <f>M509+IF(AND(K510="Pago",OR(E510='PC Receitas'!$O$4,E510='PC Receitas'!$O$5,E510='PC Receitas'!$O$6)),I510,IF(AND(K510="Pago",OR(E510='PC Receitas'!$O$7,E510='PC Receitas'!$O$8,E510='PC Receitas'!$O$9,E510='PC Receitas'!$O$10,E510='PC Receitas'!$O$11,E510='PC Receitas'!$O$12,E510='PC Receitas'!$O$13,E510='PC Receitas'!$O$14)),-I510,0))</f>
        <v>14737.7</v>
      </c>
      <c r="R510" s="153" t="e">
        <f t="shared" si="28"/>
        <v>#N/A</v>
      </c>
      <c r="S510" s="150" t="e">
        <f t="shared" si="29"/>
        <v>#N/A</v>
      </c>
      <c r="T510" s="150" t="e">
        <f t="shared" si="30"/>
        <v>#N/A</v>
      </c>
      <c r="U510" s="150" t="e">
        <f t="shared" si="31"/>
        <v>#N/A</v>
      </c>
      <c r="V510" s="154" t="e">
        <f>VLOOKUP(E510,'PC Receitas'!$O$4:$P$14,2,FALSE)</f>
        <v>#N/A</v>
      </c>
    </row>
    <row r="511" spans="3:22" ht="19.5" customHeight="1" thickTop="1" thickBot="1" x14ac:dyDescent="0.3">
      <c r="C511" s="58"/>
      <c r="D511" s="58" t="str">
        <f>IF(C511&lt;&gt;"",TEXT(C511,"00")&amp;"/07/"&amp;'Configurações Básicas'!$P$5,"")</f>
        <v/>
      </c>
      <c r="E511" s="58"/>
      <c r="F511" s="58"/>
      <c r="G511" s="58"/>
      <c r="H511" s="58"/>
      <c r="I511" s="59"/>
      <c r="J511" s="193"/>
      <c r="K511" s="60"/>
      <c r="L511" s="192"/>
      <c r="M511" s="56">
        <f>M510+IF(AND(K511="Pago",OR(E511='PC Receitas'!$O$4,E511='PC Receitas'!$O$5,E511='PC Receitas'!$O$6)),I511,IF(AND(K511="Pago",OR(E511='PC Receitas'!$O$7,E511='PC Receitas'!$O$8,E511='PC Receitas'!$O$9,E511='PC Receitas'!$O$10,E511='PC Receitas'!$O$11,E511='PC Receitas'!$O$12,E511='PC Receitas'!$O$13,E511='PC Receitas'!$O$14)),-I511,0))</f>
        <v>14737.7</v>
      </c>
      <c r="R511" s="153" t="e">
        <f t="shared" si="28"/>
        <v>#N/A</v>
      </c>
      <c r="S511" s="150" t="e">
        <f t="shared" si="29"/>
        <v>#N/A</v>
      </c>
      <c r="T511" s="150" t="e">
        <f t="shared" si="30"/>
        <v>#N/A</v>
      </c>
      <c r="U511" s="150" t="e">
        <f t="shared" si="31"/>
        <v>#N/A</v>
      </c>
      <c r="V511" s="154" t="e">
        <f>VLOOKUP(E511,'PC Receitas'!$O$4:$P$14,2,FALSE)</f>
        <v>#N/A</v>
      </c>
    </row>
    <row r="512" spans="3:22" ht="19.5" customHeight="1" thickTop="1" thickBot="1" x14ac:dyDescent="0.3">
      <c r="C512" s="58"/>
      <c r="D512" s="58" t="str">
        <f>IF(C512&lt;&gt;"",TEXT(C512,"00")&amp;"/07/"&amp;'Configurações Básicas'!$P$5,"")</f>
        <v/>
      </c>
      <c r="E512" s="58"/>
      <c r="F512" s="58"/>
      <c r="G512" s="58"/>
      <c r="H512" s="58"/>
      <c r="I512" s="59"/>
      <c r="J512" s="193"/>
      <c r="K512" s="60"/>
      <c r="L512" s="192"/>
      <c r="M512" s="56">
        <f>M511+IF(AND(K512="Pago",OR(E512='PC Receitas'!$O$4,E512='PC Receitas'!$O$5,E512='PC Receitas'!$O$6)),I512,IF(AND(K512="Pago",OR(E512='PC Receitas'!$O$7,E512='PC Receitas'!$O$8,E512='PC Receitas'!$O$9,E512='PC Receitas'!$O$10,E512='PC Receitas'!$O$11,E512='PC Receitas'!$O$12,E512='PC Receitas'!$O$13,E512='PC Receitas'!$O$14)),-I512,0))</f>
        <v>14737.7</v>
      </c>
      <c r="R512" s="153" t="e">
        <f t="shared" si="28"/>
        <v>#N/A</v>
      </c>
      <c r="S512" s="150" t="e">
        <f t="shared" si="29"/>
        <v>#N/A</v>
      </c>
      <c r="T512" s="150" t="e">
        <f t="shared" si="30"/>
        <v>#N/A</v>
      </c>
      <c r="U512" s="150" t="e">
        <f t="shared" si="31"/>
        <v>#N/A</v>
      </c>
      <c r="V512" s="154" t="e">
        <f>VLOOKUP(E512,'PC Receitas'!$O$4:$P$14,2,FALSE)</f>
        <v>#N/A</v>
      </c>
    </row>
    <row r="513" spans="3:22" ht="19.5" customHeight="1" thickTop="1" thickBot="1" x14ac:dyDescent="0.3">
      <c r="C513" s="58"/>
      <c r="D513" s="58" t="str">
        <f>IF(C513&lt;&gt;"",TEXT(C513,"00")&amp;"/07/"&amp;'Configurações Básicas'!$P$5,"")</f>
        <v/>
      </c>
      <c r="E513" s="58"/>
      <c r="F513" s="58"/>
      <c r="G513" s="58"/>
      <c r="H513" s="58"/>
      <c r="I513" s="59"/>
      <c r="J513" s="193"/>
      <c r="K513" s="60"/>
      <c r="L513" s="192"/>
      <c r="M513" s="56">
        <f>M512+IF(AND(K513="Pago",OR(E513='PC Receitas'!$O$4,E513='PC Receitas'!$O$5,E513='PC Receitas'!$O$6)),I513,IF(AND(K513="Pago",OR(E513='PC Receitas'!$O$7,E513='PC Receitas'!$O$8,E513='PC Receitas'!$O$9,E513='PC Receitas'!$O$10,E513='PC Receitas'!$O$11,E513='PC Receitas'!$O$12,E513='PC Receitas'!$O$13,E513='PC Receitas'!$O$14)),-I513,0))</f>
        <v>14737.7</v>
      </c>
      <c r="R513" s="153" t="e">
        <f t="shared" si="28"/>
        <v>#N/A</v>
      </c>
      <c r="S513" s="150" t="e">
        <f t="shared" si="29"/>
        <v>#N/A</v>
      </c>
      <c r="T513" s="150" t="e">
        <f t="shared" si="30"/>
        <v>#N/A</v>
      </c>
      <c r="U513" s="150" t="e">
        <f t="shared" si="31"/>
        <v>#N/A</v>
      </c>
      <c r="V513" s="154" t="e">
        <f>VLOOKUP(E513,'PC Receitas'!$O$4:$P$14,2,FALSE)</f>
        <v>#N/A</v>
      </c>
    </row>
    <row r="514" spans="3:22" ht="19.5" customHeight="1" thickTop="1" thickBot="1" x14ac:dyDescent="0.3">
      <c r="C514" s="58"/>
      <c r="D514" s="58" t="str">
        <f>IF(C514&lt;&gt;"",TEXT(C514,"00")&amp;"/07/"&amp;'Configurações Básicas'!$P$5,"")</f>
        <v/>
      </c>
      <c r="E514" s="58"/>
      <c r="F514" s="58"/>
      <c r="G514" s="58"/>
      <c r="H514" s="58"/>
      <c r="I514" s="59"/>
      <c r="J514" s="193"/>
      <c r="K514" s="60"/>
      <c r="L514" s="192"/>
      <c r="M514" s="56">
        <f>M513+IF(AND(K514="Pago",OR(E514='PC Receitas'!$O$4,E514='PC Receitas'!$O$5,E514='PC Receitas'!$O$6)),I514,IF(AND(K514="Pago",OR(E514='PC Receitas'!$O$7,E514='PC Receitas'!$O$8,E514='PC Receitas'!$O$9,E514='PC Receitas'!$O$10,E514='PC Receitas'!$O$11,E514='PC Receitas'!$O$12,E514='PC Receitas'!$O$13,E514='PC Receitas'!$O$14)),-I514,0))</f>
        <v>14737.7</v>
      </c>
      <c r="R514" s="153" t="e">
        <f t="shared" si="28"/>
        <v>#N/A</v>
      </c>
      <c r="S514" s="150" t="e">
        <f t="shared" si="29"/>
        <v>#N/A</v>
      </c>
      <c r="T514" s="150" t="e">
        <f t="shared" si="30"/>
        <v>#N/A</v>
      </c>
      <c r="U514" s="150" t="e">
        <f t="shared" si="31"/>
        <v>#N/A</v>
      </c>
      <c r="V514" s="154" t="e">
        <f>VLOOKUP(E514,'PC Receitas'!$O$4:$P$14,2,FALSE)</f>
        <v>#N/A</v>
      </c>
    </row>
    <row r="515" spans="3:22" ht="19.5" customHeight="1" thickTop="1" thickBot="1" x14ac:dyDescent="0.3">
      <c r="C515" s="58"/>
      <c r="D515" s="58" t="str">
        <f>IF(C515&lt;&gt;"",TEXT(C515,"00")&amp;"/07/"&amp;'Configurações Básicas'!$P$5,"")</f>
        <v/>
      </c>
      <c r="E515" s="58"/>
      <c r="F515" s="58"/>
      <c r="G515" s="58"/>
      <c r="H515" s="58"/>
      <c r="I515" s="59"/>
      <c r="J515" s="193"/>
      <c r="K515" s="60"/>
      <c r="L515" s="192"/>
      <c r="M515" s="56">
        <f>M514+IF(AND(K515="Pago",OR(E515='PC Receitas'!$O$4,E515='PC Receitas'!$O$5,E515='PC Receitas'!$O$6)),I515,IF(AND(K515="Pago",OR(E515='PC Receitas'!$O$7,E515='PC Receitas'!$O$8,E515='PC Receitas'!$O$9,E515='PC Receitas'!$O$10,E515='PC Receitas'!$O$11,E515='PC Receitas'!$O$12,E515='PC Receitas'!$O$13,E515='PC Receitas'!$O$14)),-I515,0))</f>
        <v>14737.7</v>
      </c>
      <c r="R515" s="153" t="e">
        <f t="shared" si="28"/>
        <v>#N/A</v>
      </c>
      <c r="S515" s="150" t="e">
        <f t="shared" si="29"/>
        <v>#N/A</v>
      </c>
      <c r="T515" s="150" t="e">
        <f t="shared" si="30"/>
        <v>#N/A</v>
      </c>
      <c r="U515" s="150" t="e">
        <f t="shared" si="31"/>
        <v>#N/A</v>
      </c>
      <c r="V515" s="154" t="e">
        <f>VLOOKUP(E515,'PC Receitas'!$O$4:$P$14,2,FALSE)</f>
        <v>#N/A</v>
      </c>
    </row>
    <row r="516" spans="3:22" ht="19.5" customHeight="1" thickTop="1" thickBot="1" x14ac:dyDescent="0.3">
      <c r="C516" s="58"/>
      <c r="D516" s="58" t="str">
        <f>IF(C516&lt;&gt;"",TEXT(C516,"00")&amp;"/07/"&amp;'Configurações Básicas'!$P$5,"")</f>
        <v/>
      </c>
      <c r="E516" s="58"/>
      <c r="F516" s="58"/>
      <c r="G516" s="58"/>
      <c r="H516" s="58"/>
      <c r="I516" s="59"/>
      <c r="J516" s="193"/>
      <c r="K516" s="60"/>
      <c r="L516" s="192"/>
      <c r="M516" s="56">
        <f>M515+IF(AND(K516="Pago",OR(E516='PC Receitas'!$O$4,E516='PC Receitas'!$O$5,E516='PC Receitas'!$O$6)),I516,IF(AND(K516="Pago",OR(E516='PC Receitas'!$O$7,E516='PC Receitas'!$O$8,E516='PC Receitas'!$O$9,E516='PC Receitas'!$O$10,E516='PC Receitas'!$O$11,E516='PC Receitas'!$O$12,E516='PC Receitas'!$O$13,E516='PC Receitas'!$O$14)),-I516,0))</f>
        <v>14737.7</v>
      </c>
      <c r="R516" s="153" t="e">
        <f t="shared" si="28"/>
        <v>#N/A</v>
      </c>
      <c r="S516" s="150" t="e">
        <f t="shared" si="29"/>
        <v>#N/A</v>
      </c>
      <c r="T516" s="150" t="e">
        <f t="shared" si="30"/>
        <v>#N/A</v>
      </c>
      <c r="U516" s="150" t="e">
        <f t="shared" si="31"/>
        <v>#N/A</v>
      </c>
      <c r="V516" s="154" t="e">
        <f>VLOOKUP(E516,'PC Receitas'!$O$4:$P$14,2,FALSE)</f>
        <v>#N/A</v>
      </c>
    </row>
    <row r="517" spans="3:22" ht="19.5" customHeight="1" thickTop="1" thickBot="1" x14ac:dyDescent="0.3">
      <c r="C517" s="58"/>
      <c r="D517" s="58" t="str">
        <f>IF(C517&lt;&gt;"",TEXT(C517,"00")&amp;"/07/"&amp;'Configurações Básicas'!$P$5,"")</f>
        <v/>
      </c>
      <c r="E517" s="58"/>
      <c r="F517" s="58"/>
      <c r="G517" s="58"/>
      <c r="H517" s="58"/>
      <c r="I517" s="59"/>
      <c r="J517" s="193"/>
      <c r="K517" s="60"/>
      <c r="L517" s="192"/>
      <c r="M517" s="56">
        <f>M516+IF(AND(K517="Pago",OR(E517='PC Receitas'!$O$4,E517='PC Receitas'!$O$5,E517='PC Receitas'!$O$6)),I517,IF(AND(K517="Pago",OR(E517='PC Receitas'!$O$7,E517='PC Receitas'!$O$8,E517='PC Receitas'!$O$9,E517='PC Receitas'!$O$10,E517='PC Receitas'!$O$11,E517='PC Receitas'!$O$12,E517='PC Receitas'!$O$13,E517='PC Receitas'!$O$14)),-I517,0))</f>
        <v>14737.7</v>
      </c>
      <c r="R517" s="153" t="e">
        <f t="shared" si="28"/>
        <v>#N/A</v>
      </c>
      <c r="S517" s="150" t="e">
        <f t="shared" si="29"/>
        <v>#N/A</v>
      </c>
      <c r="T517" s="150" t="e">
        <f t="shared" si="30"/>
        <v>#N/A</v>
      </c>
      <c r="U517" s="150" t="e">
        <f t="shared" si="31"/>
        <v>#N/A</v>
      </c>
      <c r="V517" s="154" t="e">
        <f>VLOOKUP(E517,'PC Receitas'!$O$4:$P$14,2,FALSE)</f>
        <v>#N/A</v>
      </c>
    </row>
    <row r="518" spans="3:22" ht="19.5" customHeight="1" thickTop="1" thickBot="1" x14ac:dyDescent="0.3">
      <c r="C518" s="58"/>
      <c r="D518" s="58" t="str">
        <f>IF(C518&lt;&gt;"",TEXT(C518,"00")&amp;"/07/"&amp;'Configurações Básicas'!$P$5,"")</f>
        <v/>
      </c>
      <c r="E518" s="58"/>
      <c r="F518" s="58"/>
      <c r="G518" s="58"/>
      <c r="H518" s="58"/>
      <c r="I518" s="59"/>
      <c r="J518" s="193"/>
      <c r="K518" s="60"/>
      <c r="L518" s="192"/>
      <c r="M518" s="56">
        <f>M517+IF(AND(K518="Pago",OR(E518='PC Receitas'!$O$4,E518='PC Receitas'!$O$5,E518='PC Receitas'!$O$6)),I518,IF(AND(K518="Pago",OR(E518='PC Receitas'!$O$7,E518='PC Receitas'!$O$8,E518='PC Receitas'!$O$9,E518='PC Receitas'!$O$10,E518='PC Receitas'!$O$11,E518='PC Receitas'!$O$12,E518='PC Receitas'!$O$13,E518='PC Receitas'!$O$14)),-I518,0))</f>
        <v>14737.7</v>
      </c>
      <c r="R518" s="153" t="e">
        <f t="shared" ref="R518:R581" si="32">IF(V518="Despesas_com_RH","Despesa",IF(V518="Despesas_Operacionais","Despesa",IF(V518="Despesas_com_Marketing","Despesa",IF(V518="Impostos","Despesa",IF(V518="Investimentos","Despesa","")))))</f>
        <v>#N/A</v>
      </c>
      <c r="S518" s="150" t="e">
        <f t="shared" ref="S518:S581" si="33">IF(V518="Despesas_com_Produtos","Despesa",IF(V518="Despesas_com_Serviços","Despesa",IF(V518="Despesas_Não_Operacionais","Despesa","")))</f>
        <v>#N/A</v>
      </c>
      <c r="T518" s="150" t="e">
        <f t="shared" ref="T518:T581" si="34">IF(V518="Receitas_com_Produtos","Receita",IF(V518="Receitas_com_Serviços","Receita",IF(V518="Receitas_Não_Operacionais","Receita","")))</f>
        <v>#N/A</v>
      </c>
      <c r="U518" s="150" t="e">
        <f t="shared" ref="U518:U581" si="35">IF(R518&lt;&gt;"",R518,IF(S518&lt;&gt;"",S518,IF(T518&lt;&gt;"",T518,"")))</f>
        <v>#N/A</v>
      </c>
      <c r="V518" s="154" t="e">
        <f>VLOOKUP(E518,'PC Receitas'!$O$4:$P$14,2,FALSE)</f>
        <v>#N/A</v>
      </c>
    </row>
    <row r="519" spans="3:22" ht="19.5" customHeight="1" thickTop="1" thickBot="1" x14ac:dyDescent="0.3">
      <c r="C519" s="58"/>
      <c r="D519" s="58" t="str">
        <f>IF(C519&lt;&gt;"",TEXT(C519,"00")&amp;"/07/"&amp;'Configurações Básicas'!$P$5,"")</f>
        <v/>
      </c>
      <c r="E519" s="58"/>
      <c r="F519" s="58"/>
      <c r="G519" s="58"/>
      <c r="H519" s="58"/>
      <c r="I519" s="59"/>
      <c r="J519" s="193"/>
      <c r="K519" s="60"/>
      <c r="L519" s="192"/>
      <c r="M519" s="56">
        <f>M518+IF(AND(K519="Pago",OR(E519='PC Receitas'!$O$4,E519='PC Receitas'!$O$5,E519='PC Receitas'!$O$6)),I519,IF(AND(K519="Pago",OR(E519='PC Receitas'!$O$7,E519='PC Receitas'!$O$8,E519='PC Receitas'!$O$9,E519='PC Receitas'!$O$10,E519='PC Receitas'!$O$11,E519='PC Receitas'!$O$12,E519='PC Receitas'!$O$13,E519='PC Receitas'!$O$14)),-I519,0))</f>
        <v>14737.7</v>
      </c>
      <c r="R519" s="153" t="e">
        <f t="shared" si="32"/>
        <v>#N/A</v>
      </c>
      <c r="S519" s="150" t="e">
        <f t="shared" si="33"/>
        <v>#N/A</v>
      </c>
      <c r="T519" s="150" t="e">
        <f t="shared" si="34"/>
        <v>#N/A</v>
      </c>
      <c r="U519" s="150" t="e">
        <f t="shared" si="35"/>
        <v>#N/A</v>
      </c>
      <c r="V519" s="154" t="e">
        <f>VLOOKUP(E519,'PC Receitas'!$O$4:$P$14,2,FALSE)</f>
        <v>#N/A</v>
      </c>
    </row>
    <row r="520" spans="3:22" ht="19.5" customHeight="1" thickTop="1" thickBot="1" x14ac:dyDescent="0.3">
      <c r="C520" s="58"/>
      <c r="D520" s="58" t="str">
        <f>IF(C520&lt;&gt;"",TEXT(C520,"00")&amp;"/07/"&amp;'Configurações Básicas'!$P$5,"")</f>
        <v/>
      </c>
      <c r="E520" s="58"/>
      <c r="F520" s="58"/>
      <c r="G520" s="58"/>
      <c r="H520" s="58"/>
      <c r="I520" s="59"/>
      <c r="J520" s="193"/>
      <c r="K520" s="60"/>
      <c r="L520" s="192"/>
      <c r="M520" s="56">
        <f>M519+IF(AND(K520="Pago",OR(E520='PC Receitas'!$O$4,E520='PC Receitas'!$O$5,E520='PC Receitas'!$O$6)),I520,IF(AND(K520="Pago",OR(E520='PC Receitas'!$O$7,E520='PC Receitas'!$O$8,E520='PC Receitas'!$O$9,E520='PC Receitas'!$O$10,E520='PC Receitas'!$O$11,E520='PC Receitas'!$O$12,E520='PC Receitas'!$O$13,E520='PC Receitas'!$O$14)),-I520,0))</f>
        <v>14737.7</v>
      </c>
      <c r="R520" s="153" t="e">
        <f t="shared" si="32"/>
        <v>#N/A</v>
      </c>
      <c r="S520" s="150" t="e">
        <f t="shared" si="33"/>
        <v>#N/A</v>
      </c>
      <c r="T520" s="150" t="e">
        <f t="shared" si="34"/>
        <v>#N/A</v>
      </c>
      <c r="U520" s="150" t="e">
        <f t="shared" si="35"/>
        <v>#N/A</v>
      </c>
      <c r="V520" s="154" t="e">
        <f>VLOOKUP(E520,'PC Receitas'!$O$4:$P$14,2,FALSE)</f>
        <v>#N/A</v>
      </c>
    </row>
    <row r="521" spans="3:22" ht="19.5" customHeight="1" thickTop="1" thickBot="1" x14ac:dyDescent="0.3">
      <c r="C521" s="58"/>
      <c r="D521" s="58" t="str">
        <f>IF(C521&lt;&gt;"",TEXT(C521,"00")&amp;"/07/"&amp;'Configurações Básicas'!$P$5,"")</f>
        <v/>
      </c>
      <c r="E521" s="58"/>
      <c r="F521" s="58"/>
      <c r="G521" s="58"/>
      <c r="H521" s="58"/>
      <c r="I521" s="59"/>
      <c r="J521" s="193"/>
      <c r="K521" s="60"/>
      <c r="L521" s="192"/>
      <c r="M521" s="56">
        <f>M520+IF(AND(K521="Pago",OR(E521='PC Receitas'!$O$4,E521='PC Receitas'!$O$5,E521='PC Receitas'!$O$6)),I521,IF(AND(K521="Pago",OR(E521='PC Receitas'!$O$7,E521='PC Receitas'!$O$8,E521='PC Receitas'!$O$9,E521='PC Receitas'!$O$10,E521='PC Receitas'!$O$11,E521='PC Receitas'!$O$12,E521='PC Receitas'!$O$13,E521='PC Receitas'!$O$14)),-I521,0))</f>
        <v>14737.7</v>
      </c>
      <c r="R521" s="153" t="e">
        <f t="shared" si="32"/>
        <v>#N/A</v>
      </c>
      <c r="S521" s="150" t="e">
        <f t="shared" si="33"/>
        <v>#N/A</v>
      </c>
      <c r="T521" s="150" t="e">
        <f t="shared" si="34"/>
        <v>#N/A</v>
      </c>
      <c r="U521" s="150" t="e">
        <f t="shared" si="35"/>
        <v>#N/A</v>
      </c>
      <c r="V521" s="154" t="e">
        <f>VLOOKUP(E521,'PC Receitas'!$O$4:$P$14,2,FALSE)</f>
        <v>#N/A</v>
      </c>
    </row>
    <row r="522" spans="3:22" ht="19.5" customHeight="1" thickTop="1" thickBot="1" x14ac:dyDescent="0.3">
      <c r="C522" s="58"/>
      <c r="D522" s="58" t="str">
        <f>IF(C522&lt;&gt;"",TEXT(C522,"00")&amp;"/07/"&amp;'Configurações Básicas'!$P$5,"")</f>
        <v/>
      </c>
      <c r="E522" s="58"/>
      <c r="F522" s="58"/>
      <c r="G522" s="58"/>
      <c r="H522" s="58"/>
      <c r="I522" s="59"/>
      <c r="J522" s="193"/>
      <c r="K522" s="60"/>
      <c r="L522" s="192"/>
      <c r="M522" s="56">
        <f>M521+IF(AND(K522="Pago",OR(E522='PC Receitas'!$O$4,E522='PC Receitas'!$O$5,E522='PC Receitas'!$O$6)),I522,IF(AND(K522="Pago",OR(E522='PC Receitas'!$O$7,E522='PC Receitas'!$O$8,E522='PC Receitas'!$O$9,E522='PC Receitas'!$O$10,E522='PC Receitas'!$O$11,E522='PC Receitas'!$O$12,E522='PC Receitas'!$O$13,E522='PC Receitas'!$O$14)),-I522,0))</f>
        <v>14737.7</v>
      </c>
      <c r="R522" s="153" t="e">
        <f t="shared" si="32"/>
        <v>#N/A</v>
      </c>
      <c r="S522" s="150" t="e">
        <f t="shared" si="33"/>
        <v>#N/A</v>
      </c>
      <c r="T522" s="150" t="e">
        <f t="shared" si="34"/>
        <v>#N/A</v>
      </c>
      <c r="U522" s="150" t="e">
        <f t="shared" si="35"/>
        <v>#N/A</v>
      </c>
      <c r="V522" s="154" t="e">
        <f>VLOOKUP(E522,'PC Receitas'!$O$4:$P$14,2,FALSE)</f>
        <v>#N/A</v>
      </c>
    </row>
    <row r="523" spans="3:22" ht="19.5" customHeight="1" thickTop="1" thickBot="1" x14ac:dyDescent="0.3">
      <c r="C523" s="58"/>
      <c r="D523" s="58" t="str">
        <f>IF(C523&lt;&gt;"",TEXT(C523,"00")&amp;"/07/"&amp;'Configurações Básicas'!$P$5,"")</f>
        <v/>
      </c>
      <c r="E523" s="58"/>
      <c r="F523" s="58"/>
      <c r="G523" s="58"/>
      <c r="H523" s="58"/>
      <c r="I523" s="59"/>
      <c r="J523" s="193"/>
      <c r="K523" s="60"/>
      <c r="L523" s="192"/>
      <c r="M523" s="56">
        <f>M522+IF(AND(K523="Pago",OR(E523='PC Receitas'!$O$4,E523='PC Receitas'!$O$5,E523='PC Receitas'!$O$6)),I523,IF(AND(K523="Pago",OR(E523='PC Receitas'!$O$7,E523='PC Receitas'!$O$8,E523='PC Receitas'!$O$9,E523='PC Receitas'!$O$10,E523='PC Receitas'!$O$11,E523='PC Receitas'!$O$12,E523='PC Receitas'!$O$13,E523='PC Receitas'!$O$14)),-I523,0))</f>
        <v>14737.7</v>
      </c>
      <c r="R523" s="153" t="e">
        <f t="shared" si="32"/>
        <v>#N/A</v>
      </c>
      <c r="S523" s="150" t="e">
        <f t="shared" si="33"/>
        <v>#N/A</v>
      </c>
      <c r="T523" s="150" t="e">
        <f t="shared" si="34"/>
        <v>#N/A</v>
      </c>
      <c r="U523" s="150" t="e">
        <f t="shared" si="35"/>
        <v>#N/A</v>
      </c>
      <c r="V523" s="154" t="e">
        <f>VLOOKUP(E523,'PC Receitas'!$O$4:$P$14,2,FALSE)</f>
        <v>#N/A</v>
      </c>
    </row>
    <row r="524" spans="3:22" ht="19.5" customHeight="1" thickTop="1" thickBot="1" x14ac:dyDescent="0.3">
      <c r="C524" s="58"/>
      <c r="D524" s="58" t="str">
        <f>IF(C524&lt;&gt;"",TEXT(C524,"00")&amp;"/07/"&amp;'Configurações Básicas'!$P$5,"")</f>
        <v/>
      </c>
      <c r="E524" s="58"/>
      <c r="F524" s="58"/>
      <c r="G524" s="58"/>
      <c r="H524" s="58"/>
      <c r="I524" s="59"/>
      <c r="J524" s="193"/>
      <c r="K524" s="60"/>
      <c r="L524" s="192"/>
      <c r="M524" s="56">
        <f>M523+IF(AND(K524="Pago",OR(E524='PC Receitas'!$O$4,E524='PC Receitas'!$O$5,E524='PC Receitas'!$O$6)),I524,IF(AND(K524="Pago",OR(E524='PC Receitas'!$O$7,E524='PC Receitas'!$O$8,E524='PC Receitas'!$O$9,E524='PC Receitas'!$O$10,E524='PC Receitas'!$O$11,E524='PC Receitas'!$O$12,E524='PC Receitas'!$O$13,E524='PC Receitas'!$O$14)),-I524,0))</f>
        <v>14737.7</v>
      </c>
      <c r="R524" s="153" t="e">
        <f t="shared" si="32"/>
        <v>#N/A</v>
      </c>
      <c r="S524" s="150" t="e">
        <f t="shared" si="33"/>
        <v>#N/A</v>
      </c>
      <c r="T524" s="150" t="e">
        <f t="shared" si="34"/>
        <v>#N/A</v>
      </c>
      <c r="U524" s="150" t="e">
        <f t="shared" si="35"/>
        <v>#N/A</v>
      </c>
      <c r="V524" s="154" t="e">
        <f>VLOOKUP(E524,'PC Receitas'!$O$4:$P$14,2,FALSE)</f>
        <v>#N/A</v>
      </c>
    </row>
    <row r="525" spans="3:22" ht="19.5" customHeight="1" thickTop="1" thickBot="1" x14ac:dyDescent="0.3">
      <c r="C525" s="58"/>
      <c r="D525" s="58" t="str">
        <f>IF(C525&lt;&gt;"",TEXT(C525,"00")&amp;"/07/"&amp;'Configurações Básicas'!$P$5,"")</f>
        <v/>
      </c>
      <c r="E525" s="58"/>
      <c r="F525" s="58"/>
      <c r="G525" s="58"/>
      <c r="H525" s="58"/>
      <c r="I525" s="59"/>
      <c r="J525" s="193"/>
      <c r="K525" s="60"/>
      <c r="L525" s="192"/>
      <c r="M525" s="56">
        <f>M524+IF(AND(K525="Pago",OR(E525='PC Receitas'!$O$4,E525='PC Receitas'!$O$5,E525='PC Receitas'!$O$6)),I525,IF(AND(K525="Pago",OR(E525='PC Receitas'!$O$7,E525='PC Receitas'!$O$8,E525='PC Receitas'!$O$9,E525='PC Receitas'!$O$10,E525='PC Receitas'!$O$11,E525='PC Receitas'!$O$12,E525='PC Receitas'!$O$13,E525='PC Receitas'!$O$14)),-I525,0))</f>
        <v>14737.7</v>
      </c>
      <c r="R525" s="153" t="e">
        <f t="shared" si="32"/>
        <v>#N/A</v>
      </c>
      <c r="S525" s="150" t="e">
        <f t="shared" si="33"/>
        <v>#N/A</v>
      </c>
      <c r="T525" s="150" t="e">
        <f t="shared" si="34"/>
        <v>#N/A</v>
      </c>
      <c r="U525" s="150" t="e">
        <f t="shared" si="35"/>
        <v>#N/A</v>
      </c>
      <c r="V525" s="154" t="e">
        <f>VLOOKUP(E525,'PC Receitas'!$O$4:$P$14,2,FALSE)</f>
        <v>#N/A</v>
      </c>
    </row>
    <row r="526" spans="3:22" ht="19.5" customHeight="1" thickTop="1" thickBot="1" x14ac:dyDescent="0.3">
      <c r="C526" s="58"/>
      <c r="D526" s="58" t="str">
        <f>IF(C526&lt;&gt;"",TEXT(C526,"00")&amp;"/07/"&amp;'Configurações Básicas'!$P$5,"")</f>
        <v/>
      </c>
      <c r="E526" s="58"/>
      <c r="F526" s="58"/>
      <c r="G526" s="58"/>
      <c r="H526" s="58"/>
      <c r="I526" s="59"/>
      <c r="J526" s="193"/>
      <c r="K526" s="60"/>
      <c r="L526" s="192"/>
      <c r="M526" s="56">
        <f>M525+IF(AND(K526="Pago",OR(E526='PC Receitas'!$O$4,E526='PC Receitas'!$O$5,E526='PC Receitas'!$O$6)),I526,IF(AND(K526="Pago",OR(E526='PC Receitas'!$O$7,E526='PC Receitas'!$O$8,E526='PC Receitas'!$O$9,E526='PC Receitas'!$O$10,E526='PC Receitas'!$O$11,E526='PC Receitas'!$O$12,E526='PC Receitas'!$O$13,E526='PC Receitas'!$O$14)),-I526,0))</f>
        <v>14737.7</v>
      </c>
      <c r="R526" s="153" t="e">
        <f t="shared" si="32"/>
        <v>#N/A</v>
      </c>
      <c r="S526" s="150" t="e">
        <f t="shared" si="33"/>
        <v>#N/A</v>
      </c>
      <c r="T526" s="150" t="e">
        <f t="shared" si="34"/>
        <v>#N/A</v>
      </c>
      <c r="U526" s="150" t="e">
        <f t="shared" si="35"/>
        <v>#N/A</v>
      </c>
      <c r="V526" s="154" t="e">
        <f>VLOOKUP(E526,'PC Receitas'!$O$4:$P$14,2,FALSE)</f>
        <v>#N/A</v>
      </c>
    </row>
    <row r="527" spans="3:22" ht="19.5" customHeight="1" thickTop="1" thickBot="1" x14ac:dyDescent="0.3">
      <c r="C527" s="58"/>
      <c r="D527" s="58" t="str">
        <f>IF(C527&lt;&gt;"",TEXT(C527,"00")&amp;"/07/"&amp;'Configurações Básicas'!$P$5,"")</f>
        <v/>
      </c>
      <c r="E527" s="58"/>
      <c r="F527" s="58"/>
      <c r="G527" s="58"/>
      <c r="H527" s="58"/>
      <c r="I527" s="59"/>
      <c r="J527" s="193"/>
      <c r="K527" s="60"/>
      <c r="L527" s="192"/>
      <c r="M527" s="56">
        <f>M526+IF(AND(K527="Pago",OR(E527='PC Receitas'!$O$4,E527='PC Receitas'!$O$5,E527='PC Receitas'!$O$6)),I527,IF(AND(K527="Pago",OR(E527='PC Receitas'!$O$7,E527='PC Receitas'!$O$8,E527='PC Receitas'!$O$9,E527='PC Receitas'!$O$10,E527='PC Receitas'!$O$11,E527='PC Receitas'!$O$12,E527='PC Receitas'!$O$13,E527='PC Receitas'!$O$14)),-I527,0))</f>
        <v>14737.7</v>
      </c>
      <c r="R527" s="153" t="e">
        <f t="shared" si="32"/>
        <v>#N/A</v>
      </c>
      <c r="S527" s="150" t="e">
        <f t="shared" si="33"/>
        <v>#N/A</v>
      </c>
      <c r="T527" s="150" t="e">
        <f t="shared" si="34"/>
        <v>#N/A</v>
      </c>
      <c r="U527" s="150" t="e">
        <f t="shared" si="35"/>
        <v>#N/A</v>
      </c>
      <c r="V527" s="154" t="e">
        <f>VLOOKUP(E527,'PC Receitas'!$O$4:$P$14,2,FALSE)</f>
        <v>#N/A</v>
      </c>
    </row>
    <row r="528" spans="3:22" ht="19.5" customHeight="1" thickTop="1" thickBot="1" x14ac:dyDescent="0.3">
      <c r="C528" s="58"/>
      <c r="D528" s="58" t="str">
        <f>IF(C528&lt;&gt;"",TEXT(C528,"00")&amp;"/07/"&amp;'Configurações Básicas'!$P$5,"")</f>
        <v/>
      </c>
      <c r="E528" s="58"/>
      <c r="F528" s="58"/>
      <c r="G528" s="58"/>
      <c r="H528" s="58"/>
      <c r="I528" s="59"/>
      <c r="J528" s="193"/>
      <c r="K528" s="60"/>
      <c r="L528" s="192"/>
      <c r="M528" s="56">
        <f>M527+IF(AND(K528="Pago",OR(E528='PC Receitas'!$O$4,E528='PC Receitas'!$O$5,E528='PC Receitas'!$O$6)),I528,IF(AND(K528="Pago",OR(E528='PC Receitas'!$O$7,E528='PC Receitas'!$O$8,E528='PC Receitas'!$O$9,E528='PC Receitas'!$O$10,E528='PC Receitas'!$O$11,E528='PC Receitas'!$O$12,E528='PC Receitas'!$O$13,E528='PC Receitas'!$O$14)),-I528,0))</f>
        <v>14737.7</v>
      </c>
      <c r="R528" s="153" t="e">
        <f t="shared" si="32"/>
        <v>#N/A</v>
      </c>
      <c r="S528" s="150" t="e">
        <f t="shared" si="33"/>
        <v>#N/A</v>
      </c>
      <c r="T528" s="150" t="e">
        <f t="shared" si="34"/>
        <v>#N/A</v>
      </c>
      <c r="U528" s="150" t="e">
        <f t="shared" si="35"/>
        <v>#N/A</v>
      </c>
      <c r="V528" s="154" t="e">
        <f>VLOOKUP(E528,'PC Receitas'!$O$4:$P$14,2,FALSE)</f>
        <v>#N/A</v>
      </c>
    </row>
    <row r="529" spans="3:22" ht="19.5" customHeight="1" thickTop="1" thickBot="1" x14ac:dyDescent="0.3">
      <c r="C529" s="58"/>
      <c r="D529" s="58" t="str">
        <f>IF(C529&lt;&gt;"",TEXT(C529,"00")&amp;"/07/"&amp;'Configurações Básicas'!$P$5,"")</f>
        <v/>
      </c>
      <c r="E529" s="58"/>
      <c r="F529" s="58"/>
      <c r="G529" s="58"/>
      <c r="H529" s="58"/>
      <c r="I529" s="59"/>
      <c r="J529" s="193"/>
      <c r="K529" s="60"/>
      <c r="L529" s="192"/>
      <c r="M529" s="56">
        <f>M528+IF(AND(K529="Pago",OR(E529='PC Receitas'!$O$4,E529='PC Receitas'!$O$5,E529='PC Receitas'!$O$6)),I529,IF(AND(K529="Pago",OR(E529='PC Receitas'!$O$7,E529='PC Receitas'!$O$8,E529='PC Receitas'!$O$9,E529='PC Receitas'!$O$10,E529='PC Receitas'!$O$11,E529='PC Receitas'!$O$12,E529='PC Receitas'!$O$13,E529='PC Receitas'!$O$14)),-I529,0))</f>
        <v>14737.7</v>
      </c>
      <c r="R529" s="153" t="e">
        <f t="shared" si="32"/>
        <v>#N/A</v>
      </c>
      <c r="S529" s="150" t="e">
        <f t="shared" si="33"/>
        <v>#N/A</v>
      </c>
      <c r="T529" s="150" t="e">
        <f t="shared" si="34"/>
        <v>#N/A</v>
      </c>
      <c r="U529" s="150" t="e">
        <f t="shared" si="35"/>
        <v>#N/A</v>
      </c>
      <c r="V529" s="154" t="e">
        <f>VLOOKUP(E529,'PC Receitas'!$O$4:$P$14,2,FALSE)</f>
        <v>#N/A</v>
      </c>
    </row>
    <row r="530" spans="3:22" ht="19.5" customHeight="1" thickTop="1" thickBot="1" x14ac:dyDescent="0.3">
      <c r="C530" s="58"/>
      <c r="D530" s="58" t="str">
        <f>IF(C530&lt;&gt;"",TEXT(C530,"00")&amp;"/07/"&amp;'Configurações Básicas'!$P$5,"")</f>
        <v/>
      </c>
      <c r="E530" s="58"/>
      <c r="F530" s="58"/>
      <c r="G530" s="58"/>
      <c r="H530" s="58"/>
      <c r="I530" s="59"/>
      <c r="J530" s="193"/>
      <c r="K530" s="60"/>
      <c r="L530" s="192"/>
      <c r="M530" s="56">
        <f>M529+IF(AND(K530="Pago",OR(E530='PC Receitas'!$O$4,E530='PC Receitas'!$O$5,E530='PC Receitas'!$O$6)),I530,IF(AND(K530="Pago",OR(E530='PC Receitas'!$O$7,E530='PC Receitas'!$O$8,E530='PC Receitas'!$O$9,E530='PC Receitas'!$O$10,E530='PC Receitas'!$O$11,E530='PC Receitas'!$O$12,E530='PC Receitas'!$O$13,E530='PC Receitas'!$O$14)),-I530,0))</f>
        <v>14737.7</v>
      </c>
      <c r="R530" s="153" t="e">
        <f t="shared" si="32"/>
        <v>#N/A</v>
      </c>
      <c r="S530" s="150" t="e">
        <f t="shared" si="33"/>
        <v>#N/A</v>
      </c>
      <c r="T530" s="150" t="e">
        <f t="shared" si="34"/>
        <v>#N/A</v>
      </c>
      <c r="U530" s="150" t="e">
        <f t="shared" si="35"/>
        <v>#N/A</v>
      </c>
      <c r="V530" s="154" t="e">
        <f>VLOOKUP(E530,'PC Receitas'!$O$4:$P$14,2,FALSE)</f>
        <v>#N/A</v>
      </c>
    </row>
    <row r="531" spans="3:22" ht="19.5" customHeight="1" thickTop="1" thickBot="1" x14ac:dyDescent="0.3">
      <c r="C531" s="58"/>
      <c r="D531" s="58" t="str">
        <f>IF(C531&lt;&gt;"",TEXT(C531,"00")&amp;"/07/"&amp;'Configurações Básicas'!$P$5,"")</f>
        <v/>
      </c>
      <c r="E531" s="58"/>
      <c r="F531" s="58"/>
      <c r="G531" s="58"/>
      <c r="H531" s="58"/>
      <c r="I531" s="59"/>
      <c r="J531" s="193"/>
      <c r="K531" s="60"/>
      <c r="L531" s="192"/>
      <c r="M531" s="56">
        <f>M530+IF(AND(K531="Pago",OR(E531='PC Receitas'!$O$4,E531='PC Receitas'!$O$5,E531='PC Receitas'!$O$6)),I531,IF(AND(K531="Pago",OR(E531='PC Receitas'!$O$7,E531='PC Receitas'!$O$8,E531='PC Receitas'!$O$9,E531='PC Receitas'!$O$10,E531='PC Receitas'!$O$11,E531='PC Receitas'!$O$12,E531='PC Receitas'!$O$13,E531='PC Receitas'!$O$14)),-I531,0))</f>
        <v>14737.7</v>
      </c>
      <c r="R531" s="153" t="e">
        <f t="shared" si="32"/>
        <v>#N/A</v>
      </c>
      <c r="S531" s="150" t="e">
        <f t="shared" si="33"/>
        <v>#N/A</v>
      </c>
      <c r="T531" s="150" t="e">
        <f t="shared" si="34"/>
        <v>#N/A</v>
      </c>
      <c r="U531" s="150" t="e">
        <f t="shared" si="35"/>
        <v>#N/A</v>
      </c>
      <c r="V531" s="154" t="e">
        <f>VLOOKUP(E531,'PC Receitas'!$O$4:$P$14,2,FALSE)</f>
        <v>#N/A</v>
      </c>
    </row>
    <row r="532" spans="3:22" ht="19.5" customHeight="1" thickTop="1" thickBot="1" x14ac:dyDescent="0.3">
      <c r="C532" s="58"/>
      <c r="D532" s="58" t="str">
        <f>IF(C532&lt;&gt;"",TEXT(C532,"00")&amp;"/07/"&amp;'Configurações Básicas'!$P$5,"")</f>
        <v/>
      </c>
      <c r="E532" s="58"/>
      <c r="F532" s="58"/>
      <c r="G532" s="58"/>
      <c r="H532" s="58"/>
      <c r="I532" s="59"/>
      <c r="J532" s="193"/>
      <c r="K532" s="60"/>
      <c r="L532" s="192"/>
      <c r="M532" s="56">
        <f>M531+IF(AND(K532="Pago",OR(E532='PC Receitas'!$O$4,E532='PC Receitas'!$O$5,E532='PC Receitas'!$O$6)),I532,IF(AND(K532="Pago",OR(E532='PC Receitas'!$O$7,E532='PC Receitas'!$O$8,E532='PC Receitas'!$O$9,E532='PC Receitas'!$O$10,E532='PC Receitas'!$O$11,E532='PC Receitas'!$O$12,E532='PC Receitas'!$O$13,E532='PC Receitas'!$O$14)),-I532,0))</f>
        <v>14737.7</v>
      </c>
      <c r="R532" s="153" t="e">
        <f t="shared" si="32"/>
        <v>#N/A</v>
      </c>
      <c r="S532" s="150" t="e">
        <f t="shared" si="33"/>
        <v>#N/A</v>
      </c>
      <c r="T532" s="150" t="e">
        <f t="shared" si="34"/>
        <v>#N/A</v>
      </c>
      <c r="U532" s="150" t="e">
        <f t="shared" si="35"/>
        <v>#N/A</v>
      </c>
      <c r="V532" s="154" t="e">
        <f>VLOOKUP(E532,'PC Receitas'!$O$4:$P$14,2,FALSE)</f>
        <v>#N/A</v>
      </c>
    </row>
    <row r="533" spans="3:22" ht="19.5" customHeight="1" thickTop="1" thickBot="1" x14ac:dyDescent="0.3">
      <c r="C533" s="58"/>
      <c r="D533" s="58" t="str">
        <f>IF(C533&lt;&gt;"",TEXT(C533,"00")&amp;"/07/"&amp;'Configurações Básicas'!$P$5,"")</f>
        <v/>
      </c>
      <c r="E533" s="58"/>
      <c r="F533" s="58"/>
      <c r="G533" s="58"/>
      <c r="H533" s="58"/>
      <c r="I533" s="59"/>
      <c r="J533" s="193"/>
      <c r="K533" s="60"/>
      <c r="L533" s="192"/>
      <c r="M533" s="56">
        <f>M532+IF(AND(K533="Pago",OR(E533='PC Receitas'!$O$4,E533='PC Receitas'!$O$5,E533='PC Receitas'!$O$6)),I533,IF(AND(K533="Pago",OR(E533='PC Receitas'!$O$7,E533='PC Receitas'!$O$8,E533='PC Receitas'!$O$9,E533='PC Receitas'!$O$10,E533='PC Receitas'!$O$11,E533='PC Receitas'!$O$12,E533='PC Receitas'!$O$13,E533='PC Receitas'!$O$14)),-I533,0))</f>
        <v>14737.7</v>
      </c>
      <c r="R533" s="153" t="e">
        <f t="shared" si="32"/>
        <v>#N/A</v>
      </c>
      <c r="S533" s="150" t="e">
        <f t="shared" si="33"/>
        <v>#N/A</v>
      </c>
      <c r="T533" s="150" t="e">
        <f t="shared" si="34"/>
        <v>#N/A</v>
      </c>
      <c r="U533" s="150" t="e">
        <f t="shared" si="35"/>
        <v>#N/A</v>
      </c>
      <c r="V533" s="154" t="e">
        <f>VLOOKUP(E533,'PC Receitas'!$O$4:$P$14,2,FALSE)</f>
        <v>#N/A</v>
      </c>
    </row>
    <row r="534" spans="3:22" ht="19.5" customHeight="1" thickTop="1" thickBot="1" x14ac:dyDescent="0.3">
      <c r="C534" s="58"/>
      <c r="D534" s="58" t="str">
        <f>IF(C534&lt;&gt;"",TEXT(C534,"00")&amp;"/07/"&amp;'Configurações Básicas'!$P$5,"")</f>
        <v/>
      </c>
      <c r="E534" s="58"/>
      <c r="F534" s="58"/>
      <c r="G534" s="58"/>
      <c r="H534" s="58"/>
      <c r="I534" s="59"/>
      <c r="J534" s="193"/>
      <c r="K534" s="60"/>
      <c r="L534" s="192"/>
      <c r="M534" s="56">
        <f>M533+IF(AND(K534="Pago",OR(E534='PC Receitas'!$O$4,E534='PC Receitas'!$O$5,E534='PC Receitas'!$O$6)),I534,IF(AND(K534="Pago",OR(E534='PC Receitas'!$O$7,E534='PC Receitas'!$O$8,E534='PC Receitas'!$O$9,E534='PC Receitas'!$O$10,E534='PC Receitas'!$O$11,E534='PC Receitas'!$O$12,E534='PC Receitas'!$O$13,E534='PC Receitas'!$O$14)),-I534,0))</f>
        <v>14737.7</v>
      </c>
      <c r="R534" s="153" t="e">
        <f t="shared" si="32"/>
        <v>#N/A</v>
      </c>
      <c r="S534" s="150" t="e">
        <f t="shared" si="33"/>
        <v>#N/A</v>
      </c>
      <c r="T534" s="150" t="e">
        <f t="shared" si="34"/>
        <v>#N/A</v>
      </c>
      <c r="U534" s="150" t="e">
        <f t="shared" si="35"/>
        <v>#N/A</v>
      </c>
      <c r="V534" s="154" t="e">
        <f>VLOOKUP(E534,'PC Receitas'!$O$4:$P$14,2,FALSE)</f>
        <v>#N/A</v>
      </c>
    </row>
    <row r="535" spans="3:22" ht="19.5" customHeight="1" thickTop="1" thickBot="1" x14ac:dyDescent="0.3">
      <c r="C535" s="58"/>
      <c r="D535" s="58" t="str">
        <f>IF(C535&lt;&gt;"",TEXT(C535,"00")&amp;"/07/"&amp;'Configurações Básicas'!$P$5,"")</f>
        <v/>
      </c>
      <c r="E535" s="58"/>
      <c r="F535" s="58"/>
      <c r="G535" s="58"/>
      <c r="H535" s="58"/>
      <c r="I535" s="59"/>
      <c r="J535" s="193"/>
      <c r="K535" s="60"/>
      <c r="L535" s="192"/>
      <c r="M535" s="56">
        <f>M534+IF(AND(K535="Pago",OR(E535='PC Receitas'!$O$4,E535='PC Receitas'!$O$5,E535='PC Receitas'!$O$6)),I535,IF(AND(K535="Pago",OR(E535='PC Receitas'!$O$7,E535='PC Receitas'!$O$8,E535='PC Receitas'!$O$9,E535='PC Receitas'!$O$10,E535='PC Receitas'!$O$11,E535='PC Receitas'!$O$12,E535='PC Receitas'!$O$13,E535='PC Receitas'!$O$14)),-I535,0))</f>
        <v>14737.7</v>
      </c>
      <c r="R535" s="153" t="e">
        <f t="shared" si="32"/>
        <v>#N/A</v>
      </c>
      <c r="S535" s="150" t="e">
        <f t="shared" si="33"/>
        <v>#N/A</v>
      </c>
      <c r="T535" s="150" t="e">
        <f t="shared" si="34"/>
        <v>#N/A</v>
      </c>
      <c r="U535" s="150" t="e">
        <f t="shared" si="35"/>
        <v>#N/A</v>
      </c>
      <c r="V535" s="154" t="e">
        <f>VLOOKUP(E535,'PC Receitas'!$O$4:$P$14,2,FALSE)</f>
        <v>#N/A</v>
      </c>
    </row>
    <row r="536" spans="3:22" ht="19.5" customHeight="1" thickTop="1" thickBot="1" x14ac:dyDescent="0.3">
      <c r="C536" s="58"/>
      <c r="D536" s="58" t="str">
        <f>IF(C536&lt;&gt;"",TEXT(C536,"00")&amp;"/07/"&amp;'Configurações Básicas'!$P$5,"")</f>
        <v/>
      </c>
      <c r="E536" s="58"/>
      <c r="F536" s="58"/>
      <c r="G536" s="58"/>
      <c r="H536" s="58"/>
      <c r="I536" s="59"/>
      <c r="J536" s="193"/>
      <c r="K536" s="60"/>
      <c r="L536" s="192"/>
      <c r="M536" s="56">
        <f>M535+IF(AND(K536="Pago",OR(E536='PC Receitas'!$O$4,E536='PC Receitas'!$O$5,E536='PC Receitas'!$O$6)),I536,IF(AND(K536="Pago",OR(E536='PC Receitas'!$O$7,E536='PC Receitas'!$O$8,E536='PC Receitas'!$O$9,E536='PC Receitas'!$O$10,E536='PC Receitas'!$O$11,E536='PC Receitas'!$O$12,E536='PC Receitas'!$O$13,E536='PC Receitas'!$O$14)),-I536,0))</f>
        <v>14737.7</v>
      </c>
      <c r="R536" s="153" t="e">
        <f t="shared" si="32"/>
        <v>#N/A</v>
      </c>
      <c r="S536" s="150" t="e">
        <f t="shared" si="33"/>
        <v>#N/A</v>
      </c>
      <c r="T536" s="150" t="e">
        <f t="shared" si="34"/>
        <v>#N/A</v>
      </c>
      <c r="U536" s="150" t="e">
        <f t="shared" si="35"/>
        <v>#N/A</v>
      </c>
      <c r="V536" s="154" t="e">
        <f>VLOOKUP(E536,'PC Receitas'!$O$4:$P$14,2,FALSE)</f>
        <v>#N/A</v>
      </c>
    </row>
    <row r="537" spans="3:22" ht="19.5" customHeight="1" thickTop="1" thickBot="1" x14ac:dyDescent="0.3">
      <c r="C537" s="58"/>
      <c r="D537" s="58" t="str">
        <f>IF(C537&lt;&gt;"",TEXT(C537,"00")&amp;"/07/"&amp;'Configurações Básicas'!$P$5,"")</f>
        <v/>
      </c>
      <c r="E537" s="58"/>
      <c r="F537" s="58"/>
      <c r="G537" s="58"/>
      <c r="H537" s="58"/>
      <c r="I537" s="59"/>
      <c r="J537" s="193"/>
      <c r="K537" s="60"/>
      <c r="L537" s="192"/>
      <c r="M537" s="56">
        <f>M536+IF(AND(K537="Pago",OR(E537='PC Receitas'!$O$4,E537='PC Receitas'!$O$5,E537='PC Receitas'!$O$6)),I537,IF(AND(K537="Pago",OR(E537='PC Receitas'!$O$7,E537='PC Receitas'!$O$8,E537='PC Receitas'!$O$9,E537='PC Receitas'!$O$10,E537='PC Receitas'!$O$11,E537='PC Receitas'!$O$12,E537='PC Receitas'!$O$13,E537='PC Receitas'!$O$14)),-I537,0))</f>
        <v>14737.7</v>
      </c>
      <c r="R537" s="153" t="e">
        <f t="shared" si="32"/>
        <v>#N/A</v>
      </c>
      <c r="S537" s="150" t="e">
        <f t="shared" si="33"/>
        <v>#N/A</v>
      </c>
      <c r="T537" s="150" t="e">
        <f t="shared" si="34"/>
        <v>#N/A</v>
      </c>
      <c r="U537" s="150" t="e">
        <f t="shared" si="35"/>
        <v>#N/A</v>
      </c>
      <c r="V537" s="154" t="e">
        <f>VLOOKUP(E537,'PC Receitas'!$O$4:$P$14,2,FALSE)</f>
        <v>#N/A</v>
      </c>
    </row>
    <row r="538" spans="3:22" ht="19.5" customHeight="1" thickTop="1" thickBot="1" x14ac:dyDescent="0.3">
      <c r="C538" s="58"/>
      <c r="D538" s="58" t="str">
        <f>IF(C538&lt;&gt;"",TEXT(C538,"00")&amp;"/07/"&amp;'Configurações Básicas'!$P$5,"")</f>
        <v/>
      </c>
      <c r="E538" s="58"/>
      <c r="F538" s="58"/>
      <c r="G538" s="58"/>
      <c r="H538" s="58"/>
      <c r="I538" s="59"/>
      <c r="J538" s="193"/>
      <c r="K538" s="60"/>
      <c r="L538" s="192"/>
      <c r="M538" s="56">
        <f>M537+IF(AND(K538="Pago",OR(E538='PC Receitas'!$O$4,E538='PC Receitas'!$O$5,E538='PC Receitas'!$O$6)),I538,IF(AND(K538="Pago",OR(E538='PC Receitas'!$O$7,E538='PC Receitas'!$O$8,E538='PC Receitas'!$O$9,E538='PC Receitas'!$O$10,E538='PC Receitas'!$O$11,E538='PC Receitas'!$O$12,E538='PC Receitas'!$O$13,E538='PC Receitas'!$O$14)),-I538,0))</f>
        <v>14737.7</v>
      </c>
      <c r="R538" s="153" t="e">
        <f t="shared" si="32"/>
        <v>#N/A</v>
      </c>
      <c r="S538" s="150" t="e">
        <f t="shared" si="33"/>
        <v>#N/A</v>
      </c>
      <c r="T538" s="150" t="e">
        <f t="shared" si="34"/>
        <v>#N/A</v>
      </c>
      <c r="U538" s="150" t="e">
        <f t="shared" si="35"/>
        <v>#N/A</v>
      </c>
      <c r="V538" s="154" t="e">
        <f>VLOOKUP(E538,'PC Receitas'!$O$4:$P$14,2,FALSE)</f>
        <v>#N/A</v>
      </c>
    </row>
    <row r="539" spans="3:22" ht="19.5" customHeight="1" thickTop="1" thickBot="1" x14ac:dyDescent="0.3">
      <c r="C539" s="58"/>
      <c r="D539" s="58" t="str">
        <f>IF(C539&lt;&gt;"",TEXT(C539,"00")&amp;"/07/"&amp;'Configurações Básicas'!$P$5,"")</f>
        <v/>
      </c>
      <c r="E539" s="58"/>
      <c r="F539" s="58"/>
      <c r="G539" s="58"/>
      <c r="H539" s="58"/>
      <c r="I539" s="59"/>
      <c r="J539" s="193"/>
      <c r="K539" s="60"/>
      <c r="L539" s="192"/>
      <c r="M539" s="56">
        <f>M538+IF(AND(K539="Pago",OR(E539='PC Receitas'!$O$4,E539='PC Receitas'!$O$5,E539='PC Receitas'!$O$6)),I539,IF(AND(K539="Pago",OR(E539='PC Receitas'!$O$7,E539='PC Receitas'!$O$8,E539='PC Receitas'!$O$9,E539='PC Receitas'!$O$10,E539='PC Receitas'!$O$11,E539='PC Receitas'!$O$12,E539='PC Receitas'!$O$13,E539='PC Receitas'!$O$14)),-I539,0))</f>
        <v>14737.7</v>
      </c>
      <c r="R539" s="153" t="e">
        <f t="shared" si="32"/>
        <v>#N/A</v>
      </c>
      <c r="S539" s="150" t="e">
        <f t="shared" si="33"/>
        <v>#N/A</v>
      </c>
      <c r="T539" s="150" t="e">
        <f t="shared" si="34"/>
        <v>#N/A</v>
      </c>
      <c r="U539" s="150" t="e">
        <f t="shared" si="35"/>
        <v>#N/A</v>
      </c>
      <c r="V539" s="154" t="e">
        <f>VLOOKUP(E539,'PC Receitas'!$O$4:$P$14,2,FALSE)</f>
        <v>#N/A</v>
      </c>
    </row>
    <row r="540" spans="3:22" ht="19.5" customHeight="1" thickTop="1" thickBot="1" x14ac:dyDescent="0.3">
      <c r="C540" s="58"/>
      <c r="D540" s="58" t="str">
        <f>IF(C540&lt;&gt;"",TEXT(C540,"00")&amp;"/07/"&amp;'Configurações Básicas'!$P$5,"")</f>
        <v/>
      </c>
      <c r="E540" s="58"/>
      <c r="F540" s="58"/>
      <c r="G540" s="58"/>
      <c r="H540" s="58"/>
      <c r="I540" s="59"/>
      <c r="J540" s="193"/>
      <c r="K540" s="60"/>
      <c r="L540" s="192"/>
      <c r="M540" s="56">
        <f>M539+IF(AND(K540="Pago",OR(E540='PC Receitas'!$O$4,E540='PC Receitas'!$O$5,E540='PC Receitas'!$O$6)),I540,IF(AND(K540="Pago",OR(E540='PC Receitas'!$O$7,E540='PC Receitas'!$O$8,E540='PC Receitas'!$O$9,E540='PC Receitas'!$O$10,E540='PC Receitas'!$O$11,E540='PC Receitas'!$O$12,E540='PC Receitas'!$O$13,E540='PC Receitas'!$O$14)),-I540,0))</f>
        <v>14737.7</v>
      </c>
      <c r="R540" s="153" t="e">
        <f t="shared" si="32"/>
        <v>#N/A</v>
      </c>
      <c r="S540" s="150" t="e">
        <f t="shared" si="33"/>
        <v>#N/A</v>
      </c>
      <c r="T540" s="150" t="e">
        <f t="shared" si="34"/>
        <v>#N/A</v>
      </c>
      <c r="U540" s="150" t="e">
        <f t="shared" si="35"/>
        <v>#N/A</v>
      </c>
      <c r="V540" s="154" t="e">
        <f>VLOOKUP(E540,'PC Receitas'!$O$4:$P$14,2,FALSE)</f>
        <v>#N/A</v>
      </c>
    </row>
    <row r="541" spans="3:22" ht="19.5" customHeight="1" thickTop="1" thickBot="1" x14ac:dyDescent="0.3">
      <c r="C541" s="58"/>
      <c r="D541" s="58" t="str">
        <f>IF(C541&lt;&gt;"",TEXT(C541,"00")&amp;"/07/"&amp;'Configurações Básicas'!$P$5,"")</f>
        <v/>
      </c>
      <c r="E541" s="58"/>
      <c r="F541" s="58"/>
      <c r="G541" s="58"/>
      <c r="H541" s="58"/>
      <c r="I541" s="59"/>
      <c r="J541" s="193"/>
      <c r="K541" s="60"/>
      <c r="L541" s="192"/>
      <c r="M541" s="56">
        <f>M540+IF(AND(K541="Pago",OR(E541='PC Receitas'!$O$4,E541='PC Receitas'!$O$5,E541='PC Receitas'!$O$6)),I541,IF(AND(K541="Pago",OR(E541='PC Receitas'!$O$7,E541='PC Receitas'!$O$8,E541='PC Receitas'!$O$9,E541='PC Receitas'!$O$10,E541='PC Receitas'!$O$11,E541='PC Receitas'!$O$12,E541='PC Receitas'!$O$13,E541='PC Receitas'!$O$14)),-I541,0))</f>
        <v>14737.7</v>
      </c>
      <c r="R541" s="153" t="e">
        <f t="shared" si="32"/>
        <v>#N/A</v>
      </c>
      <c r="S541" s="150" t="e">
        <f t="shared" si="33"/>
        <v>#N/A</v>
      </c>
      <c r="T541" s="150" t="e">
        <f t="shared" si="34"/>
        <v>#N/A</v>
      </c>
      <c r="U541" s="150" t="e">
        <f t="shared" si="35"/>
        <v>#N/A</v>
      </c>
      <c r="V541" s="154" t="e">
        <f>VLOOKUP(E541,'PC Receitas'!$O$4:$P$14,2,FALSE)</f>
        <v>#N/A</v>
      </c>
    </row>
    <row r="542" spans="3:22" ht="19.5" customHeight="1" thickTop="1" thickBot="1" x14ac:dyDescent="0.3">
      <c r="C542" s="58"/>
      <c r="D542" s="58" t="str">
        <f>IF(C542&lt;&gt;"",TEXT(C542,"00")&amp;"/07/"&amp;'Configurações Básicas'!$P$5,"")</f>
        <v/>
      </c>
      <c r="E542" s="58"/>
      <c r="F542" s="58"/>
      <c r="G542" s="58"/>
      <c r="H542" s="58"/>
      <c r="I542" s="59"/>
      <c r="J542" s="193"/>
      <c r="K542" s="60"/>
      <c r="L542" s="192"/>
      <c r="M542" s="56">
        <f>M541+IF(AND(K542="Pago",OR(E542='PC Receitas'!$O$4,E542='PC Receitas'!$O$5,E542='PC Receitas'!$O$6)),I542,IF(AND(K542="Pago",OR(E542='PC Receitas'!$O$7,E542='PC Receitas'!$O$8,E542='PC Receitas'!$O$9,E542='PC Receitas'!$O$10,E542='PC Receitas'!$O$11,E542='PC Receitas'!$O$12,E542='PC Receitas'!$O$13,E542='PC Receitas'!$O$14)),-I542,0))</f>
        <v>14737.7</v>
      </c>
      <c r="R542" s="153" t="e">
        <f t="shared" si="32"/>
        <v>#N/A</v>
      </c>
      <c r="S542" s="150" t="e">
        <f t="shared" si="33"/>
        <v>#N/A</v>
      </c>
      <c r="T542" s="150" t="e">
        <f t="shared" si="34"/>
        <v>#N/A</v>
      </c>
      <c r="U542" s="150" t="e">
        <f t="shared" si="35"/>
        <v>#N/A</v>
      </c>
      <c r="V542" s="154" t="e">
        <f>VLOOKUP(E542,'PC Receitas'!$O$4:$P$14,2,FALSE)</f>
        <v>#N/A</v>
      </c>
    </row>
    <row r="543" spans="3:22" ht="19.5" customHeight="1" thickTop="1" thickBot="1" x14ac:dyDescent="0.3">
      <c r="C543" s="58"/>
      <c r="D543" s="58" t="str">
        <f>IF(C543&lt;&gt;"",TEXT(C543,"00")&amp;"/07/"&amp;'Configurações Básicas'!$P$5,"")</f>
        <v/>
      </c>
      <c r="E543" s="58"/>
      <c r="F543" s="58"/>
      <c r="G543" s="58"/>
      <c r="H543" s="58"/>
      <c r="I543" s="59"/>
      <c r="J543" s="193"/>
      <c r="K543" s="60"/>
      <c r="L543" s="192"/>
      <c r="M543" s="56">
        <f>M542+IF(AND(K543="Pago",OR(E543='PC Receitas'!$O$4,E543='PC Receitas'!$O$5,E543='PC Receitas'!$O$6)),I543,IF(AND(K543="Pago",OR(E543='PC Receitas'!$O$7,E543='PC Receitas'!$O$8,E543='PC Receitas'!$O$9,E543='PC Receitas'!$O$10,E543='PC Receitas'!$O$11,E543='PC Receitas'!$O$12,E543='PC Receitas'!$O$13,E543='PC Receitas'!$O$14)),-I543,0))</f>
        <v>14737.7</v>
      </c>
      <c r="R543" s="153" t="e">
        <f t="shared" si="32"/>
        <v>#N/A</v>
      </c>
      <c r="S543" s="150" t="e">
        <f t="shared" si="33"/>
        <v>#N/A</v>
      </c>
      <c r="T543" s="150" t="e">
        <f t="shared" si="34"/>
        <v>#N/A</v>
      </c>
      <c r="U543" s="150" t="e">
        <f t="shared" si="35"/>
        <v>#N/A</v>
      </c>
      <c r="V543" s="154" t="e">
        <f>VLOOKUP(E543,'PC Receitas'!$O$4:$P$14,2,FALSE)</f>
        <v>#N/A</v>
      </c>
    </row>
    <row r="544" spans="3:22" ht="19.5" customHeight="1" thickTop="1" thickBot="1" x14ac:dyDescent="0.3">
      <c r="C544" s="58"/>
      <c r="D544" s="58" t="str">
        <f>IF(C544&lt;&gt;"",TEXT(C544,"00")&amp;"/07/"&amp;'Configurações Básicas'!$P$5,"")</f>
        <v/>
      </c>
      <c r="E544" s="58"/>
      <c r="F544" s="58"/>
      <c r="G544" s="58"/>
      <c r="H544" s="58"/>
      <c r="I544" s="59"/>
      <c r="J544" s="193"/>
      <c r="K544" s="60"/>
      <c r="L544" s="192"/>
      <c r="M544" s="56">
        <f>M543+IF(AND(K544="Pago",OR(E544='PC Receitas'!$O$4,E544='PC Receitas'!$O$5,E544='PC Receitas'!$O$6)),I544,IF(AND(K544="Pago",OR(E544='PC Receitas'!$O$7,E544='PC Receitas'!$O$8,E544='PC Receitas'!$O$9,E544='PC Receitas'!$O$10,E544='PC Receitas'!$O$11,E544='PC Receitas'!$O$12,E544='PC Receitas'!$O$13,E544='PC Receitas'!$O$14)),-I544,0))</f>
        <v>14737.7</v>
      </c>
      <c r="R544" s="153" t="e">
        <f t="shared" si="32"/>
        <v>#N/A</v>
      </c>
      <c r="S544" s="150" t="e">
        <f t="shared" si="33"/>
        <v>#N/A</v>
      </c>
      <c r="T544" s="150" t="e">
        <f t="shared" si="34"/>
        <v>#N/A</v>
      </c>
      <c r="U544" s="150" t="e">
        <f t="shared" si="35"/>
        <v>#N/A</v>
      </c>
      <c r="V544" s="154" t="e">
        <f>VLOOKUP(E544,'PC Receitas'!$O$4:$P$14,2,FALSE)</f>
        <v>#N/A</v>
      </c>
    </row>
    <row r="545" spans="3:22" ht="19.5" customHeight="1" thickTop="1" thickBot="1" x14ac:dyDescent="0.3">
      <c r="C545" s="58"/>
      <c r="D545" s="58" t="str">
        <f>IF(C545&lt;&gt;"",TEXT(C545,"00")&amp;"/07/"&amp;'Configurações Básicas'!$P$5,"")</f>
        <v/>
      </c>
      <c r="E545" s="58"/>
      <c r="F545" s="58"/>
      <c r="G545" s="58"/>
      <c r="H545" s="58"/>
      <c r="I545" s="59"/>
      <c r="J545" s="193"/>
      <c r="K545" s="60"/>
      <c r="L545" s="192"/>
      <c r="M545" s="56">
        <f>M544+IF(AND(K545="Pago",OR(E545='PC Receitas'!$O$4,E545='PC Receitas'!$O$5,E545='PC Receitas'!$O$6)),I545,IF(AND(K545="Pago",OR(E545='PC Receitas'!$O$7,E545='PC Receitas'!$O$8,E545='PC Receitas'!$O$9,E545='PC Receitas'!$O$10,E545='PC Receitas'!$O$11,E545='PC Receitas'!$O$12,E545='PC Receitas'!$O$13,E545='PC Receitas'!$O$14)),-I545,0))</f>
        <v>14737.7</v>
      </c>
      <c r="R545" s="153" t="e">
        <f t="shared" si="32"/>
        <v>#N/A</v>
      </c>
      <c r="S545" s="150" t="e">
        <f t="shared" si="33"/>
        <v>#N/A</v>
      </c>
      <c r="T545" s="150" t="e">
        <f t="shared" si="34"/>
        <v>#N/A</v>
      </c>
      <c r="U545" s="150" t="e">
        <f t="shared" si="35"/>
        <v>#N/A</v>
      </c>
      <c r="V545" s="154" t="e">
        <f>VLOOKUP(E545,'PC Receitas'!$O$4:$P$14,2,FALSE)</f>
        <v>#N/A</v>
      </c>
    </row>
    <row r="546" spans="3:22" ht="19.5" customHeight="1" thickTop="1" thickBot="1" x14ac:dyDescent="0.3">
      <c r="C546" s="58"/>
      <c r="D546" s="58" t="str">
        <f>IF(C546&lt;&gt;"",TEXT(C546,"00")&amp;"/07/"&amp;'Configurações Básicas'!$P$5,"")</f>
        <v/>
      </c>
      <c r="E546" s="58"/>
      <c r="F546" s="58"/>
      <c r="G546" s="58"/>
      <c r="H546" s="58"/>
      <c r="I546" s="59"/>
      <c r="J546" s="193"/>
      <c r="K546" s="60"/>
      <c r="L546" s="192"/>
      <c r="M546" s="56">
        <f>M545+IF(AND(K546="Pago",OR(E546='PC Receitas'!$O$4,E546='PC Receitas'!$O$5,E546='PC Receitas'!$O$6)),I546,IF(AND(K546="Pago",OR(E546='PC Receitas'!$O$7,E546='PC Receitas'!$O$8,E546='PC Receitas'!$O$9,E546='PC Receitas'!$O$10,E546='PC Receitas'!$O$11,E546='PC Receitas'!$O$12,E546='PC Receitas'!$O$13,E546='PC Receitas'!$O$14)),-I546,0))</f>
        <v>14737.7</v>
      </c>
      <c r="R546" s="153" t="e">
        <f t="shared" si="32"/>
        <v>#N/A</v>
      </c>
      <c r="S546" s="150" t="e">
        <f t="shared" si="33"/>
        <v>#N/A</v>
      </c>
      <c r="T546" s="150" t="e">
        <f t="shared" si="34"/>
        <v>#N/A</v>
      </c>
      <c r="U546" s="150" t="e">
        <f t="shared" si="35"/>
        <v>#N/A</v>
      </c>
      <c r="V546" s="154" t="e">
        <f>VLOOKUP(E546,'PC Receitas'!$O$4:$P$14,2,FALSE)</f>
        <v>#N/A</v>
      </c>
    </row>
    <row r="547" spans="3:22" ht="19.5" customHeight="1" thickTop="1" thickBot="1" x14ac:dyDescent="0.3">
      <c r="C547" s="58"/>
      <c r="D547" s="58" t="str">
        <f>IF(C547&lt;&gt;"",TEXT(C547,"00")&amp;"/07/"&amp;'Configurações Básicas'!$P$5,"")</f>
        <v/>
      </c>
      <c r="E547" s="58"/>
      <c r="F547" s="58"/>
      <c r="G547" s="58"/>
      <c r="H547" s="58"/>
      <c r="I547" s="59"/>
      <c r="J547" s="193"/>
      <c r="K547" s="60"/>
      <c r="L547" s="192"/>
      <c r="M547" s="56">
        <f>M546+IF(AND(K547="Pago",OR(E547='PC Receitas'!$O$4,E547='PC Receitas'!$O$5,E547='PC Receitas'!$O$6)),I547,IF(AND(K547="Pago",OR(E547='PC Receitas'!$O$7,E547='PC Receitas'!$O$8,E547='PC Receitas'!$O$9,E547='PC Receitas'!$O$10,E547='PC Receitas'!$O$11,E547='PC Receitas'!$O$12,E547='PC Receitas'!$O$13,E547='PC Receitas'!$O$14)),-I547,0))</f>
        <v>14737.7</v>
      </c>
      <c r="R547" s="153" t="e">
        <f t="shared" si="32"/>
        <v>#N/A</v>
      </c>
      <c r="S547" s="150" t="e">
        <f t="shared" si="33"/>
        <v>#N/A</v>
      </c>
      <c r="T547" s="150" t="e">
        <f t="shared" si="34"/>
        <v>#N/A</v>
      </c>
      <c r="U547" s="150" t="e">
        <f t="shared" si="35"/>
        <v>#N/A</v>
      </c>
      <c r="V547" s="154" t="e">
        <f>VLOOKUP(E547,'PC Receitas'!$O$4:$P$14,2,FALSE)</f>
        <v>#N/A</v>
      </c>
    </row>
    <row r="548" spans="3:22" ht="19.5" customHeight="1" thickTop="1" thickBot="1" x14ac:dyDescent="0.3">
      <c r="C548" s="58"/>
      <c r="D548" s="58" t="str">
        <f>IF(C548&lt;&gt;"",TEXT(C548,"00")&amp;"/07/"&amp;'Configurações Básicas'!$P$5,"")</f>
        <v/>
      </c>
      <c r="E548" s="58"/>
      <c r="F548" s="58"/>
      <c r="G548" s="58"/>
      <c r="H548" s="58"/>
      <c r="I548" s="59"/>
      <c r="J548" s="193"/>
      <c r="K548" s="60"/>
      <c r="L548" s="192"/>
      <c r="M548" s="56">
        <f>M547+IF(AND(K548="Pago",OR(E548='PC Receitas'!$O$4,E548='PC Receitas'!$O$5,E548='PC Receitas'!$O$6)),I548,IF(AND(K548="Pago",OR(E548='PC Receitas'!$O$7,E548='PC Receitas'!$O$8,E548='PC Receitas'!$O$9,E548='PC Receitas'!$O$10,E548='PC Receitas'!$O$11,E548='PC Receitas'!$O$12,E548='PC Receitas'!$O$13,E548='PC Receitas'!$O$14)),-I548,0))</f>
        <v>14737.7</v>
      </c>
      <c r="R548" s="153" t="e">
        <f t="shared" si="32"/>
        <v>#N/A</v>
      </c>
      <c r="S548" s="150" t="e">
        <f t="shared" si="33"/>
        <v>#N/A</v>
      </c>
      <c r="T548" s="150" t="e">
        <f t="shared" si="34"/>
        <v>#N/A</v>
      </c>
      <c r="U548" s="150" t="e">
        <f t="shared" si="35"/>
        <v>#N/A</v>
      </c>
      <c r="V548" s="154" t="e">
        <f>VLOOKUP(E548,'PC Receitas'!$O$4:$P$14,2,FALSE)</f>
        <v>#N/A</v>
      </c>
    </row>
    <row r="549" spans="3:22" ht="19.5" customHeight="1" thickTop="1" thickBot="1" x14ac:dyDescent="0.3">
      <c r="C549" s="58"/>
      <c r="D549" s="58" t="str">
        <f>IF(C549&lt;&gt;"",TEXT(C549,"00")&amp;"/07/"&amp;'Configurações Básicas'!$P$5,"")</f>
        <v/>
      </c>
      <c r="E549" s="58"/>
      <c r="F549" s="58"/>
      <c r="G549" s="58"/>
      <c r="H549" s="58"/>
      <c r="I549" s="59"/>
      <c r="J549" s="193"/>
      <c r="K549" s="60"/>
      <c r="L549" s="192"/>
      <c r="M549" s="56">
        <f>M548+IF(AND(K549="Pago",OR(E549='PC Receitas'!$O$4,E549='PC Receitas'!$O$5,E549='PC Receitas'!$O$6)),I549,IF(AND(K549="Pago",OR(E549='PC Receitas'!$O$7,E549='PC Receitas'!$O$8,E549='PC Receitas'!$O$9,E549='PC Receitas'!$O$10,E549='PC Receitas'!$O$11,E549='PC Receitas'!$O$12,E549='PC Receitas'!$O$13,E549='PC Receitas'!$O$14)),-I549,0))</f>
        <v>14737.7</v>
      </c>
      <c r="R549" s="153" t="e">
        <f t="shared" si="32"/>
        <v>#N/A</v>
      </c>
      <c r="S549" s="150" t="e">
        <f t="shared" si="33"/>
        <v>#N/A</v>
      </c>
      <c r="T549" s="150" t="e">
        <f t="shared" si="34"/>
        <v>#N/A</v>
      </c>
      <c r="U549" s="150" t="e">
        <f t="shared" si="35"/>
        <v>#N/A</v>
      </c>
      <c r="V549" s="154" t="e">
        <f>VLOOKUP(E549,'PC Receitas'!$O$4:$P$14,2,FALSE)</f>
        <v>#N/A</v>
      </c>
    </row>
    <row r="550" spans="3:22" ht="19.5" customHeight="1" thickTop="1" thickBot="1" x14ac:dyDescent="0.3">
      <c r="C550" s="58"/>
      <c r="D550" s="58" t="str">
        <f>IF(C550&lt;&gt;"",TEXT(C550,"00")&amp;"/07/"&amp;'Configurações Básicas'!$P$5,"")</f>
        <v/>
      </c>
      <c r="E550" s="58"/>
      <c r="F550" s="58"/>
      <c r="G550" s="58"/>
      <c r="H550" s="58"/>
      <c r="I550" s="59"/>
      <c r="J550" s="193"/>
      <c r="K550" s="60"/>
      <c r="L550" s="192"/>
      <c r="M550" s="56">
        <f>M549+IF(AND(K550="Pago",OR(E550='PC Receitas'!$O$4,E550='PC Receitas'!$O$5,E550='PC Receitas'!$O$6)),I550,IF(AND(K550="Pago",OR(E550='PC Receitas'!$O$7,E550='PC Receitas'!$O$8,E550='PC Receitas'!$O$9,E550='PC Receitas'!$O$10,E550='PC Receitas'!$O$11,E550='PC Receitas'!$O$12,E550='PC Receitas'!$O$13,E550='PC Receitas'!$O$14)),-I550,0))</f>
        <v>14737.7</v>
      </c>
      <c r="R550" s="153" t="e">
        <f t="shared" si="32"/>
        <v>#N/A</v>
      </c>
      <c r="S550" s="150" t="e">
        <f t="shared" si="33"/>
        <v>#N/A</v>
      </c>
      <c r="T550" s="150" t="e">
        <f t="shared" si="34"/>
        <v>#N/A</v>
      </c>
      <c r="U550" s="150" t="e">
        <f t="shared" si="35"/>
        <v>#N/A</v>
      </c>
      <c r="V550" s="154" t="e">
        <f>VLOOKUP(E550,'PC Receitas'!$O$4:$P$14,2,FALSE)</f>
        <v>#N/A</v>
      </c>
    </row>
    <row r="551" spans="3:22" ht="19.5" customHeight="1" thickTop="1" thickBot="1" x14ac:dyDescent="0.3">
      <c r="C551" s="58"/>
      <c r="D551" s="58" t="str">
        <f>IF(C551&lt;&gt;"",TEXT(C551,"00")&amp;"/07/"&amp;'Configurações Básicas'!$P$5,"")</f>
        <v/>
      </c>
      <c r="E551" s="58"/>
      <c r="F551" s="58"/>
      <c r="G551" s="58"/>
      <c r="H551" s="58"/>
      <c r="I551" s="59"/>
      <c r="J551" s="193"/>
      <c r="K551" s="60"/>
      <c r="L551" s="192"/>
      <c r="M551" s="56">
        <f>M550+IF(AND(K551="Pago",OR(E551='PC Receitas'!$O$4,E551='PC Receitas'!$O$5,E551='PC Receitas'!$O$6)),I551,IF(AND(K551="Pago",OR(E551='PC Receitas'!$O$7,E551='PC Receitas'!$O$8,E551='PC Receitas'!$O$9,E551='PC Receitas'!$O$10,E551='PC Receitas'!$O$11,E551='PC Receitas'!$O$12,E551='PC Receitas'!$O$13,E551='PC Receitas'!$O$14)),-I551,0))</f>
        <v>14737.7</v>
      </c>
      <c r="R551" s="153" t="e">
        <f t="shared" si="32"/>
        <v>#N/A</v>
      </c>
      <c r="S551" s="150" t="e">
        <f t="shared" si="33"/>
        <v>#N/A</v>
      </c>
      <c r="T551" s="150" t="e">
        <f t="shared" si="34"/>
        <v>#N/A</v>
      </c>
      <c r="U551" s="150" t="e">
        <f t="shared" si="35"/>
        <v>#N/A</v>
      </c>
      <c r="V551" s="154" t="e">
        <f>VLOOKUP(E551,'PC Receitas'!$O$4:$P$14,2,FALSE)</f>
        <v>#N/A</v>
      </c>
    </row>
    <row r="552" spans="3:22" ht="19.5" customHeight="1" thickTop="1" thickBot="1" x14ac:dyDescent="0.3">
      <c r="C552" s="58"/>
      <c r="D552" s="58" t="str">
        <f>IF(C552&lt;&gt;"",TEXT(C552,"00")&amp;"/07/"&amp;'Configurações Básicas'!$P$5,"")</f>
        <v/>
      </c>
      <c r="E552" s="58"/>
      <c r="F552" s="58"/>
      <c r="G552" s="58"/>
      <c r="H552" s="58"/>
      <c r="I552" s="59"/>
      <c r="J552" s="193"/>
      <c r="K552" s="60"/>
      <c r="L552" s="192"/>
      <c r="M552" s="56">
        <f>M551+IF(AND(K552="Pago",OR(E552='PC Receitas'!$O$4,E552='PC Receitas'!$O$5,E552='PC Receitas'!$O$6)),I552,IF(AND(K552="Pago",OR(E552='PC Receitas'!$O$7,E552='PC Receitas'!$O$8,E552='PC Receitas'!$O$9,E552='PC Receitas'!$O$10,E552='PC Receitas'!$O$11,E552='PC Receitas'!$O$12,E552='PC Receitas'!$O$13,E552='PC Receitas'!$O$14)),-I552,0))</f>
        <v>14737.7</v>
      </c>
      <c r="R552" s="153" t="e">
        <f t="shared" si="32"/>
        <v>#N/A</v>
      </c>
      <c r="S552" s="150" t="e">
        <f t="shared" si="33"/>
        <v>#N/A</v>
      </c>
      <c r="T552" s="150" t="e">
        <f t="shared" si="34"/>
        <v>#N/A</v>
      </c>
      <c r="U552" s="150" t="e">
        <f t="shared" si="35"/>
        <v>#N/A</v>
      </c>
      <c r="V552" s="154" t="e">
        <f>VLOOKUP(E552,'PC Receitas'!$O$4:$P$14,2,FALSE)</f>
        <v>#N/A</v>
      </c>
    </row>
    <row r="553" spans="3:22" ht="19.5" customHeight="1" thickTop="1" thickBot="1" x14ac:dyDescent="0.3">
      <c r="C553" s="58"/>
      <c r="D553" s="58" t="str">
        <f>IF(C553&lt;&gt;"",TEXT(C553,"00")&amp;"/07/"&amp;'Configurações Básicas'!$P$5,"")</f>
        <v/>
      </c>
      <c r="E553" s="58"/>
      <c r="F553" s="58"/>
      <c r="G553" s="58"/>
      <c r="H553" s="58"/>
      <c r="I553" s="59"/>
      <c r="J553" s="193"/>
      <c r="K553" s="60"/>
      <c r="L553" s="192"/>
      <c r="M553" s="56">
        <f>M552+IF(AND(K553="Pago",OR(E553='PC Receitas'!$O$4,E553='PC Receitas'!$O$5,E553='PC Receitas'!$O$6)),I553,IF(AND(K553="Pago",OR(E553='PC Receitas'!$O$7,E553='PC Receitas'!$O$8,E553='PC Receitas'!$O$9,E553='PC Receitas'!$O$10,E553='PC Receitas'!$O$11,E553='PC Receitas'!$O$12,E553='PC Receitas'!$O$13,E553='PC Receitas'!$O$14)),-I553,0))</f>
        <v>14737.7</v>
      </c>
      <c r="R553" s="153" t="e">
        <f t="shared" si="32"/>
        <v>#N/A</v>
      </c>
      <c r="S553" s="150" t="e">
        <f t="shared" si="33"/>
        <v>#N/A</v>
      </c>
      <c r="T553" s="150" t="e">
        <f t="shared" si="34"/>
        <v>#N/A</v>
      </c>
      <c r="U553" s="150" t="e">
        <f t="shared" si="35"/>
        <v>#N/A</v>
      </c>
      <c r="V553" s="154" t="e">
        <f>VLOOKUP(E553,'PC Receitas'!$O$4:$P$14,2,FALSE)</f>
        <v>#N/A</v>
      </c>
    </row>
    <row r="554" spans="3:22" ht="19.5" customHeight="1" thickTop="1" thickBot="1" x14ac:dyDescent="0.3">
      <c r="C554" s="58"/>
      <c r="D554" s="58" t="str">
        <f>IF(C554&lt;&gt;"",TEXT(C554,"00")&amp;"/07/"&amp;'Configurações Básicas'!$P$5,"")</f>
        <v/>
      </c>
      <c r="E554" s="58"/>
      <c r="F554" s="58"/>
      <c r="G554" s="58"/>
      <c r="H554" s="58"/>
      <c r="I554" s="59"/>
      <c r="J554" s="193"/>
      <c r="K554" s="60"/>
      <c r="L554" s="192"/>
      <c r="M554" s="56">
        <f>M553+IF(AND(K554="Pago",OR(E554='PC Receitas'!$O$4,E554='PC Receitas'!$O$5,E554='PC Receitas'!$O$6)),I554,IF(AND(K554="Pago",OR(E554='PC Receitas'!$O$7,E554='PC Receitas'!$O$8,E554='PC Receitas'!$O$9,E554='PC Receitas'!$O$10,E554='PC Receitas'!$O$11,E554='PC Receitas'!$O$12,E554='PC Receitas'!$O$13,E554='PC Receitas'!$O$14)),-I554,0))</f>
        <v>14737.7</v>
      </c>
      <c r="R554" s="153" t="e">
        <f t="shared" si="32"/>
        <v>#N/A</v>
      </c>
      <c r="S554" s="150" t="e">
        <f t="shared" si="33"/>
        <v>#N/A</v>
      </c>
      <c r="T554" s="150" t="e">
        <f t="shared" si="34"/>
        <v>#N/A</v>
      </c>
      <c r="U554" s="150" t="e">
        <f t="shared" si="35"/>
        <v>#N/A</v>
      </c>
      <c r="V554" s="154" t="e">
        <f>VLOOKUP(E554,'PC Receitas'!$O$4:$P$14,2,FALSE)</f>
        <v>#N/A</v>
      </c>
    </row>
    <row r="555" spans="3:22" ht="19.5" customHeight="1" thickTop="1" thickBot="1" x14ac:dyDescent="0.3">
      <c r="C555" s="58"/>
      <c r="D555" s="58" t="str">
        <f>IF(C555&lt;&gt;"",TEXT(C555,"00")&amp;"/07/"&amp;'Configurações Básicas'!$P$5,"")</f>
        <v/>
      </c>
      <c r="E555" s="58"/>
      <c r="F555" s="58"/>
      <c r="G555" s="58"/>
      <c r="H555" s="58"/>
      <c r="I555" s="59"/>
      <c r="J555" s="193"/>
      <c r="K555" s="60"/>
      <c r="L555" s="192"/>
      <c r="M555" s="56">
        <f>M554+IF(AND(K555="Pago",OR(E555='PC Receitas'!$O$4,E555='PC Receitas'!$O$5,E555='PC Receitas'!$O$6)),I555,IF(AND(K555="Pago",OR(E555='PC Receitas'!$O$7,E555='PC Receitas'!$O$8,E555='PC Receitas'!$O$9,E555='PC Receitas'!$O$10,E555='PC Receitas'!$O$11,E555='PC Receitas'!$O$12,E555='PC Receitas'!$O$13,E555='PC Receitas'!$O$14)),-I555,0))</f>
        <v>14737.7</v>
      </c>
      <c r="R555" s="153" t="e">
        <f t="shared" si="32"/>
        <v>#N/A</v>
      </c>
      <c r="S555" s="150" t="e">
        <f t="shared" si="33"/>
        <v>#N/A</v>
      </c>
      <c r="T555" s="150" t="e">
        <f t="shared" si="34"/>
        <v>#N/A</v>
      </c>
      <c r="U555" s="150" t="e">
        <f t="shared" si="35"/>
        <v>#N/A</v>
      </c>
      <c r="V555" s="154" t="e">
        <f>VLOOKUP(E555,'PC Receitas'!$O$4:$P$14,2,FALSE)</f>
        <v>#N/A</v>
      </c>
    </row>
    <row r="556" spans="3:22" ht="19.5" customHeight="1" thickTop="1" thickBot="1" x14ac:dyDescent="0.3">
      <c r="C556" s="58"/>
      <c r="D556" s="58" t="str">
        <f>IF(C556&lt;&gt;"",TEXT(C556,"00")&amp;"/07/"&amp;'Configurações Básicas'!$P$5,"")</f>
        <v/>
      </c>
      <c r="E556" s="58"/>
      <c r="F556" s="58"/>
      <c r="G556" s="58"/>
      <c r="H556" s="58"/>
      <c r="I556" s="59"/>
      <c r="J556" s="193"/>
      <c r="K556" s="60"/>
      <c r="L556" s="192"/>
      <c r="M556" s="56">
        <f>M555+IF(AND(K556="Pago",OR(E556='PC Receitas'!$O$4,E556='PC Receitas'!$O$5,E556='PC Receitas'!$O$6)),I556,IF(AND(K556="Pago",OR(E556='PC Receitas'!$O$7,E556='PC Receitas'!$O$8,E556='PC Receitas'!$O$9,E556='PC Receitas'!$O$10,E556='PC Receitas'!$O$11,E556='PC Receitas'!$O$12,E556='PC Receitas'!$O$13,E556='PC Receitas'!$O$14)),-I556,0))</f>
        <v>14737.7</v>
      </c>
      <c r="R556" s="153" t="e">
        <f t="shared" si="32"/>
        <v>#N/A</v>
      </c>
      <c r="S556" s="150" t="e">
        <f t="shared" si="33"/>
        <v>#N/A</v>
      </c>
      <c r="T556" s="150" t="e">
        <f t="shared" si="34"/>
        <v>#N/A</v>
      </c>
      <c r="U556" s="150" t="e">
        <f t="shared" si="35"/>
        <v>#N/A</v>
      </c>
      <c r="V556" s="154" t="e">
        <f>VLOOKUP(E556,'PC Receitas'!$O$4:$P$14,2,FALSE)</f>
        <v>#N/A</v>
      </c>
    </row>
    <row r="557" spans="3:22" ht="19.5" customHeight="1" thickTop="1" thickBot="1" x14ac:dyDescent="0.3">
      <c r="C557" s="58"/>
      <c r="D557" s="58" t="str">
        <f>IF(C557&lt;&gt;"",TEXT(C557,"00")&amp;"/07/"&amp;'Configurações Básicas'!$P$5,"")</f>
        <v/>
      </c>
      <c r="E557" s="58"/>
      <c r="F557" s="58"/>
      <c r="G557" s="58"/>
      <c r="H557" s="58"/>
      <c r="I557" s="59"/>
      <c r="J557" s="193"/>
      <c r="K557" s="60"/>
      <c r="L557" s="192"/>
      <c r="M557" s="56">
        <f>M556+IF(AND(K557="Pago",OR(E557='PC Receitas'!$O$4,E557='PC Receitas'!$O$5,E557='PC Receitas'!$O$6)),I557,IF(AND(K557="Pago",OR(E557='PC Receitas'!$O$7,E557='PC Receitas'!$O$8,E557='PC Receitas'!$O$9,E557='PC Receitas'!$O$10,E557='PC Receitas'!$O$11,E557='PC Receitas'!$O$12,E557='PC Receitas'!$O$13,E557='PC Receitas'!$O$14)),-I557,0))</f>
        <v>14737.7</v>
      </c>
      <c r="R557" s="153" t="e">
        <f t="shared" si="32"/>
        <v>#N/A</v>
      </c>
      <c r="S557" s="150" t="e">
        <f t="shared" si="33"/>
        <v>#N/A</v>
      </c>
      <c r="T557" s="150" t="e">
        <f t="shared" si="34"/>
        <v>#N/A</v>
      </c>
      <c r="U557" s="150" t="e">
        <f t="shared" si="35"/>
        <v>#N/A</v>
      </c>
      <c r="V557" s="154" t="e">
        <f>VLOOKUP(E557,'PC Receitas'!$O$4:$P$14,2,FALSE)</f>
        <v>#N/A</v>
      </c>
    </row>
    <row r="558" spans="3:22" ht="19.5" customHeight="1" thickTop="1" thickBot="1" x14ac:dyDescent="0.3">
      <c r="C558" s="58"/>
      <c r="D558" s="58" t="str">
        <f>IF(C558&lt;&gt;"",TEXT(C558,"00")&amp;"/07/"&amp;'Configurações Básicas'!$P$5,"")</f>
        <v/>
      </c>
      <c r="E558" s="58"/>
      <c r="F558" s="58"/>
      <c r="G558" s="58"/>
      <c r="H558" s="58"/>
      <c r="I558" s="59"/>
      <c r="J558" s="193"/>
      <c r="K558" s="60"/>
      <c r="L558" s="192"/>
      <c r="M558" s="56">
        <f>M557+IF(AND(K558="Pago",OR(E558='PC Receitas'!$O$4,E558='PC Receitas'!$O$5,E558='PC Receitas'!$O$6)),I558,IF(AND(K558="Pago",OR(E558='PC Receitas'!$O$7,E558='PC Receitas'!$O$8,E558='PC Receitas'!$O$9,E558='PC Receitas'!$O$10,E558='PC Receitas'!$O$11,E558='PC Receitas'!$O$12,E558='PC Receitas'!$O$13,E558='PC Receitas'!$O$14)),-I558,0))</f>
        <v>14737.7</v>
      </c>
      <c r="R558" s="153" t="e">
        <f t="shared" si="32"/>
        <v>#N/A</v>
      </c>
      <c r="S558" s="150" t="e">
        <f t="shared" si="33"/>
        <v>#N/A</v>
      </c>
      <c r="T558" s="150" t="e">
        <f t="shared" si="34"/>
        <v>#N/A</v>
      </c>
      <c r="U558" s="150" t="e">
        <f t="shared" si="35"/>
        <v>#N/A</v>
      </c>
      <c r="V558" s="154" t="e">
        <f>VLOOKUP(E558,'PC Receitas'!$O$4:$P$14,2,FALSE)</f>
        <v>#N/A</v>
      </c>
    </row>
    <row r="559" spans="3:22" ht="19.5" customHeight="1" thickTop="1" thickBot="1" x14ac:dyDescent="0.3">
      <c r="C559" s="58"/>
      <c r="D559" s="58" t="str">
        <f>IF(C559&lt;&gt;"",TEXT(C559,"00")&amp;"/07/"&amp;'Configurações Básicas'!$P$5,"")</f>
        <v/>
      </c>
      <c r="E559" s="58"/>
      <c r="F559" s="58"/>
      <c r="G559" s="58"/>
      <c r="H559" s="58"/>
      <c r="I559" s="59"/>
      <c r="J559" s="193"/>
      <c r="K559" s="60"/>
      <c r="L559" s="192"/>
      <c r="M559" s="56">
        <f>M558+IF(AND(K559="Pago",OR(E559='PC Receitas'!$O$4,E559='PC Receitas'!$O$5,E559='PC Receitas'!$O$6)),I559,IF(AND(K559="Pago",OR(E559='PC Receitas'!$O$7,E559='PC Receitas'!$O$8,E559='PC Receitas'!$O$9,E559='PC Receitas'!$O$10,E559='PC Receitas'!$O$11,E559='PC Receitas'!$O$12,E559='PC Receitas'!$O$13,E559='PC Receitas'!$O$14)),-I559,0))</f>
        <v>14737.7</v>
      </c>
      <c r="R559" s="153" t="e">
        <f t="shared" si="32"/>
        <v>#N/A</v>
      </c>
      <c r="S559" s="150" t="e">
        <f t="shared" si="33"/>
        <v>#N/A</v>
      </c>
      <c r="T559" s="150" t="e">
        <f t="shared" si="34"/>
        <v>#N/A</v>
      </c>
      <c r="U559" s="150" t="e">
        <f t="shared" si="35"/>
        <v>#N/A</v>
      </c>
      <c r="V559" s="154" t="e">
        <f>VLOOKUP(E559,'PC Receitas'!$O$4:$P$14,2,FALSE)</f>
        <v>#N/A</v>
      </c>
    </row>
    <row r="560" spans="3:22" ht="19.5" customHeight="1" thickTop="1" thickBot="1" x14ac:dyDescent="0.3">
      <c r="C560" s="58"/>
      <c r="D560" s="58" t="str">
        <f>IF(C560&lt;&gt;"",TEXT(C560,"00")&amp;"/07/"&amp;'Configurações Básicas'!$P$5,"")</f>
        <v/>
      </c>
      <c r="E560" s="58"/>
      <c r="F560" s="58"/>
      <c r="G560" s="58"/>
      <c r="H560" s="58"/>
      <c r="I560" s="59"/>
      <c r="J560" s="193"/>
      <c r="K560" s="60"/>
      <c r="L560" s="192"/>
      <c r="M560" s="56">
        <f>M559+IF(AND(K560="Pago",OR(E560='PC Receitas'!$O$4,E560='PC Receitas'!$O$5,E560='PC Receitas'!$O$6)),I560,IF(AND(K560="Pago",OR(E560='PC Receitas'!$O$7,E560='PC Receitas'!$O$8,E560='PC Receitas'!$O$9,E560='PC Receitas'!$O$10,E560='PC Receitas'!$O$11,E560='PC Receitas'!$O$12,E560='PC Receitas'!$O$13,E560='PC Receitas'!$O$14)),-I560,0))</f>
        <v>14737.7</v>
      </c>
      <c r="R560" s="153" t="e">
        <f t="shared" si="32"/>
        <v>#N/A</v>
      </c>
      <c r="S560" s="150" t="e">
        <f t="shared" si="33"/>
        <v>#N/A</v>
      </c>
      <c r="T560" s="150" t="e">
        <f t="shared" si="34"/>
        <v>#N/A</v>
      </c>
      <c r="U560" s="150" t="e">
        <f t="shared" si="35"/>
        <v>#N/A</v>
      </c>
      <c r="V560" s="154" t="e">
        <f>VLOOKUP(E560,'PC Receitas'!$O$4:$P$14,2,FALSE)</f>
        <v>#N/A</v>
      </c>
    </row>
    <row r="561" spans="3:22" ht="19.5" customHeight="1" thickTop="1" thickBot="1" x14ac:dyDescent="0.3">
      <c r="C561" s="58"/>
      <c r="D561" s="58" t="str">
        <f>IF(C561&lt;&gt;"",TEXT(C561,"00")&amp;"/07/"&amp;'Configurações Básicas'!$P$5,"")</f>
        <v/>
      </c>
      <c r="E561" s="58"/>
      <c r="F561" s="58"/>
      <c r="G561" s="58"/>
      <c r="H561" s="58"/>
      <c r="I561" s="59"/>
      <c r="J561" s="193"/>
      <c r="K561" s="60"/>
      <c r="L561" s="192"/>
      <c r="M561" s="56">
        <f>M560+IF(AND(K561="Pago",OR(E561='PC Receitas'!$O$4,E561='PC Receitas'!$O$5,E561='PC Receitas'!$O$6)),I561,IF(AND(K561="Pago",OR(E561='PC Receitas'!$O$7,E561='PC Receitas'!$O$8,E561='PC Receitas'!$O$9,E561='PC Receitas'!$O$10,E561='PC Receitas'!$O$11,E561='PC Receitas'!$O$12,E561='PC Receitas'!$O$13,E561='PC Receitas'!$O$14)),-I561,0))</f>
        <v>14737.7</v>
      </c>
      <c r="R561" s="153" t="e">
        <f t="shared" si="32"/>
        <v>#N/A</v>
      </c>
      <c r="S561" s="150" t="e">
        <f t="shared" si="33"/>
        <v>#N/A</v>
      </c>
      <c r="T561" s="150" t="e">
        <f t="shared" si="34"/>
        <v>#N/A</v>
      </c>
      <c r="U561" s="150" t="e">
        <f t="shared" si="35"/>
        <v>#N/A</v>
      </c>
      <c r="V561" s="154" t="e">
        <f>VLOOKUP(E561,'PC Receitas'!$O$4:$P$14,2,FALSE)</f>
        <v>#N/A</v>
      </c>
    </row>
    <row r="562" spans="3:22" ht="19.5" customHeight="1" thickTop="1" thickBot="1" x14ac:dyDescent="0.3">
      <c r="C562" s="58"/>
      <c r="D562" s="58" t="str">
        <f>IF(C562&lt;&gt;"",TEXT(C562,"00")&amp;"/07/"&amp;'Configurações Básicas'!$P$5,"")</f>
        <v/>
      </c>
      <c r="E562" s="58"/>
      <c r="F562" s="58"/>
      <c r="G562" s="58"/>
      <c r="H562" s="58"/>
      <c r="I562" s="59"/>
      <c r="J562" s="193"/>
      <c r="K562" s="60"/>
      <c r="L562" s="192"/>
      <c r="M562" s="56">
        <f>M561+IF(AND(K562="Pago",OR(E562='PC Receitas'!$O$4,E562='PC Receitas'!$O$5,E562='PC Receitas'!$O$6)),I562,IF(AND(K562="Pago",OR(E562='PC Receitas'!$O$7,E562='PC Receitas'!$O$8,E562='PC Receitas'!$O$9,E562='PC Receitas'!$O$10,E562='PC Receitas'!$O$11,E562='PC Receitas'!$O$12,E562='PC Receitas'!$O$13,E562='PC Receitas'!$O$14)),-I562,0))</f>
        <v>14737.7</v>
      </c>
      <c r="R562" s="153" t="e">
        <f t="shared" si="32"/>
        <v>#N/A</v>
      </c>
      <c r="S562" s="150" t="e">
        <f t="shared" si="33"/>
        <v>#N/A</v>
      </c>
      <c r="T562" s="150" t="e">
        <f t="shared" si="34"/>
        <v>#N/A</v>
      </c>
      <c r="U562" s="150" t="e">
        <f t="shared" si="35"/>
        <v>#N/A</v>
      </c>
      <c r="V562" s="154" t="e">
        <f>VLOOKUP(E562,'PC Receitas'!$O$4:$P$14,2,FALSE)</f>
        <v>#N/A</v>
      </c>
    </row>
    <row r="563" spans="3:22" ht="19.5" customHeight="1" thickTop="1" thickBot="1" x14ac:dyDescent="0.3">
      <c r="C563" s="58"/>
      <c r="D563" s="58" t="str">
        <f>IF(C563&lt;&gt;"",TEXT(C563,"00")&amp;"/07/"&amp;'Configurações Básicas'!$P$5,"")</f>
        <v/>
      </c>
      <c r="E563" s="58"/>
      <c r="F563" s="58"/>
      <c r="G563" s="58"/>
      <c r="H563" s="58"/>
      <c r="I563" s="59"/>
      <c r="J563" s="193"/>
      <c r="K563" s="60"/>
      <c r="L563" s="192"/>
      <c r="M563" s="56">
        <f>M562+IF(AND(K563="Pago",OR(E563='PC Receitas'!$O$4,E563='PC Receitas'!$O$5,E563='PC Receitas'!$O$6)),I563,IF(AND(K563="Pago",OR(E563='PC Receitas'!$O$7,E563='PC Receitas'!$O$8,E563='PC Receitas'!$O$9,E563='PC Receitas'!$O$10,E563='PC Receitas'!$O$11,E563='PC Receitas'!$O$12,E563='PC Receitas'!$O$13,E563='PC Receitas'!$O$14)),-I563,0))</f>
        <v>14737.7</v>
      </c>
      <c r="R563" s="153" t="e">
        <f t="shared" si="32"/>
        <v>#N/A</v>
      </c>
      <c r="S563" s="150" t="e">
        <f t="shared" si="33"/>
        <v>#N/A</v>
      </c>
      <c r="T563" s="150" t="e">
        <f t="shared" si="34"/>
        <v>#N/A</v>
      </c>
      <c r="U563" s="150" t="e">
        <f t="shared" si="35"/>
        <v>#N/A</v>
      </c>
      <c r="V563" s="154" t="e">
        <f>VLOOKUP(E563,'PC Receitas'!$O$4:$P$14,2,FALSE)</f>
        <v>#N/A</v>
      </c>
    </row>
    <row r="564" spans="3:22" ht="19.5" customHeight="1" thickTop="1" thickBot="1" x14ac:dyDescent="0.3">
      <c r="C564" s="58"/>
      <c r="D564" s="58" t="str">
        <f>IF(C564&lt;&gt;"",TEXT(C564,"00")&amp;"/07/"&amp;'Configurações Básicas'!$P$5,"")</f>
        <v/>
      </c>
      <c r="E564" s="58"/>
      <c r="F564" s="58"/>
      <c r="G564" s="58"/>
      <c r="H564" s="58"/>
      <c r="I564" s="59"/>
      <c r="J564" s="193"/>
      <c r="K564" s="60"/>
      <c r="L564" s="192"/>
      <c r="M564" s="56">
        <f>M563+IF(AND(K564="Pago",OR(E564='PC Receitas'!$O$4,E564='PC Receitas'!$O$5,E564='PC Receitas'!$O$6)),I564,IF(AND(K564="Pago",OR(E564='PC Receitas'!$O$7,E564='PC Receitas'!$O$8,E564='PC Receitas'!$O$9,E564='PC Receitas'!$O$10,E564='PC Receitas'!$O$11,E564='PC Receitas'!$O$12,E564='PC Receitas'!$O$13,E564='PC Receitas'!$O$14)),-I564,0))</f>
        <v>14737.7</v>
      </c>
      <c r="R564" s="153" t="e">
        <f t="shared" si="32"/>
        <v>#N/A</v>
      </c>
      <c r="S564" s="150" t="e">
        <f t="shared" si="33"/>
        <v>#N/A</v>
      </c>
      <c r="T564" s="150" t="e">
        <f t="shared" si="34"/>
        <v>#N/A</v>
      </c>
      <c r="U564" s="150" t="e">
        <f t="shared" si="35"/>
        <v>#N/A</v>
      </c>
      <c r="V564" s="154" t="e">
        <f>VLOOKUP(E564,'PC Receitas'!$O$4:$P$14,2,FALSE)</f>
        <v>#N/A</v>
      </c>
    </row>
    <row r="565" spans="3:22" ht="19.5" customHeight="1" thickTop="1" thickBot="1" x14ac:dyDescent="0.3">
      <c r="C565" s="58"/>
      <c r="D565" s="58" t="str">
        <f>IF(C565&lt;&gt;"",TEXT(C565,"00")&amp;"/07/"&amp;'Configurações Básicas'!$P$5,"")</f>
        <v/>
      </c>
      <c r="E565" s="58"/>
      <c r="F565" s="58"/>
      <c r="G565" s="58"/>
      <c r="H565" s="58"/>
      <c r="I565" s="59"/>
      <c r="J565" s="193"/>
      <c r="K565" s="60"/>
      <c r="L565" s="192"/>
      <c r="M565" s="56">
        <f>M564+IF(AND(K565="Pago",OR(E565='PC Receitas'!$O$4,E565='PC Receitas'!$O$5,E565='PC Receitas'!$O$6)),I565,IF(AND(K565="Pago",OR(E565='PC Receitas'!$O$7,E565='PC Receitas'!$O$8,E565='PC Receitas'!$O$9,E565='PC Receitas'!$O$10,E565='PC Receitas'!$O$11,E565='PC Receitas'!$O$12,E565='PC Receitas'!$O$13,E565='PC Receitas'!$O$14)),-I565,0))</f>
        <v>14737.7</v>
      </c>
      <c r="R565" s="153" t="e">
        <f t="shared" si="32"/>
        <v>#N/A</v>
      </c>
      <c r="S565" s="150" t="e">
        <f t="shared" si="33"/>
        <v>#N/A</v>
      </c>
      <c r="T565" s="150" t="e">
        <f t="shared" si="34"/>
        <v>#N/A</v>
      </c>
      <c r="U565" s="150" t="e">
        <f t="shared" si="35"/>
        <v>#N/A</v>
      </c>
      <c r="V565" s="154" t="e">
        <f>VLOOKUP(E565,'PC Receitas'!$O$4:$P$14,2,FALSE)</f>
        <v>#N/A</v>
      </c>
    </row>
    <row r="566" spans="3:22" ht="19.5" customHeight="1" thickTop="1" thickBot="1" x14ac:dyDescent="0.3">
      <c r="C566" s="58"/>
      <c r="D566" s="58" t="str">
        <f>IF(C566&lt;&gt;"",TEXT(C566,"00")&amp;"/07/"&amp;'Configurações Básicas'!$P$5,"")</f>
        <v/>
      </c>
      <c r="E566" s="58"/>
      <c r="F566" s="58"/>
      <c r="G566" s="58"/>
      <c r="H566" s="58"/>
      <c r="I566" s="59"/>
      <c r="J566" s="193"/>
      <c r="K566" s="60"/>
      <c r="L566" s="192"/>
      <c r="M566" s="56">
        <f>M565+IF(AND(K566="Pago",OR(E566='PC Receitas'!$O$4,E566='PC Receitas'!$O$5,E566='PC Receitas'!$O$6)),I566,IF(AND(K566="Pago",OR(E566='PC Receitas'!$O$7,E566='PC Receitas'!$O$8,E566='PC Receitas'!$O$9,E566='PC Receitas'!$O$10,E566='PC Receitas'!$O$11,E566='PC Receitas'!$O$12,E566='PC Receitas'!$O$13,E566='PC Receitas'!$O$14)),-I566,0))</f>
        <v>14737.7</v>
      </c>
      <c r="R566" s="153" t="e">
        <f t="shared" si="32"/>
        <v>#N/A</v>
      </c>
      <c r="S566" s="150" t="e">
        <f t="shared" si="33"/>
        <v>#N/A</v>
      </c>
      <c r="T566" s="150" t="e">
        <f t="shared" si="34"/>
        <v>#N/A</v>
      </c>
      <c r="U566" s="150" t="e">
        <f t="shared" si="35"/>
        <v>#N/A</v>
      </c>
      <c r="V566" s="154" t="e">
        <f>VLOOKUP(E566,'PC Receitas'!$O$4:$P$14,2,FALSE)</f>
        <v>#N/A</v>
      </c>
    </row>
    <row r="567" spans="3:22" ht="19.5" customHeight="1" thickTop="1" thickBot="1" x14ac:dyDescent="0.3">
      <c r="C567" s="58"/>
      <c r="D567" s="58" t="str">
        <f>IF(C567&lt;&gt;"",TEXT(C567,"00")&amp;"/07/"&amp;'Configurações Básicas'!$P$5,"")</f>
        <v/>
      </c>
      <c r="E567" s="58"/>
      <c r="F567" s="58"/>
      <c r="G567" s="58"/>
      <c r="H567" s="58"/>
      <c r="I567" s="59"/>
      <c r="J567" s="193"/>
      <c r="K567" s="60"/>
      <c r="L567" s="192"/>
      <c r="M567" s="56">
        <f>M566+IF(AND(K567="Pago",OR(E567='PC Receitas'!$O$4,E567='PC Receitas'!$O$5,E567='PC Receitas'!$O$6)),I567,IF(AND(K567="Pago",OR(E567='PC Receitas'!$O$7,E567='PC Receitas'!$O$8,E567='PC Receitas'!$O$9,E567='PC Receitas'!$O$10,E567='PC Receitas'!$O$11,E567='PC Receitas'!$O$12,E567='PC Receitas'!$O$13,E567='PC Receitas'!$O$14)),-I567,0))</f>
        <v>14737.7</v>
      </c>
      <c r="R567" s="153" t="e">
        <f t="shared" si="32"/>
        <v>#N/A</v>
      </c>
      <c r="S567" s="150" t="e">
        <f t="shared" si="33"/>
        <v>#N/A</v>
      </c>
      <c r="T567" s="150" t="e">
        <f t="shared" si="34"/>
        <v>#N/A</v>
      </c>
      <c r="U567" s="150" t="e">
        <f t="shared" si="35"/>
        <v>#N/A</v>
      </c>
      <c r="V567" s="154" t="e">
        <f>VLOOKUP(E567,'PC Receitas'!$O$4:$P$14,2,FALSE)</f>
        <v>#N/A</v>
      </c>
    </row>
    <row r="568" spans="3:22" ht="19.5" customHeight="1" thickTop="1" thickBot="1" x14ac:dyDescent="0.3">
      <c r="C568" s="58"/>
      <c r="D568" s="58" t="str">
        <f>IF(C568&lt;&gt;"",TEXT(C568,"00")&amp;"/07/"&amp;'Configurações Básicas'!$P$5,"")</f>
        <v/>
      </c>
      <c r="E568" s="58"/>
      <c r="F568" s="58"/>
      <c r="G568" s="58"/>
      <c r="H568" s="58"/>
      <c r="I568" s="59"/>
      <c r="J568" s="193"/>
      <c r="K568" s="60"/>
      <c r="L568" s="192"/>
      <c r="M568" s="56">
        <f>M567+IF(AND(K568="Pago",OR(E568='PC Receitas'!$O$4,E568='PC Receitas'!$O$5,E568='PC Receitas'!$O$6)),I568,IF(AND(K568="Pago",OR(E568='PC Receitas'!$O$7,E568='PC Receitas'!$O$8,E568='PC Receitas'!$O$9,E568='PC Receitas'!$O$10,E568='PC Receitas'!$O$11,E568='PC Receitas'!$O$12,E568='PC Receitas'!$O$13,E568='PC Receitas'!$O$14)),-I568,0))</f>
        <v>14737.7</v>
      </c>
      <c r="R568" s="153" t="e">
        <f t="shared" si="32"/>
        <v>#N/A</v>
      </c>
      <c r="S568" s="150" t="e">
        <f t="shared" si="33"/>
        <v>#N/A</v>
      </c>
      <c r="T568" s="150" t="e">
        <f t="shared" si="34"/>
        <v>#N/A</v>
      </c>
      <c r="U568" s="150" t="e">
        <f t="shared" si="35"/>
        <v>#N/A</v>
      </c>
      <c r="V568" s="154" t="e">
        <f>VLOOKUP(E568,'PC Receitas'!$O$4:$P$14,2,FALSE)</f>
        <v>#N/A</v>
      </c>
    </row>
    <row r="569" spans="3:22" ht="19.5" customHeight="1" thickTop="1" thickBot="1" x14ac:dyDescent="0.3">
      <c r="C569" s="58"/>
      <c r="D569" s="58" t="str">
        <f>IF(C569&lt;&gt;"",TEXT(C569,"00")&amp;"/07/"&amp;'Configurações Básicas'!$P$5,"")</f>
        <v/>
      </c>
      <c r="E569" s="58"/>
      <c r="F569" s="58"/>
      <c r="G569" s="58"/>
      <c r="H569" s="58"/>
      <c r="I569" s="59"/>
      <c r="J569" s="193"/>
      <c r="K569" s="60"/>
      <c r="L569" s="192"/>
      <c r="M569" s="56">
        <f>M568+IF(AND(K569="Pago",OR(E569='PC Receitas'!$O$4,E569='PC Receitas'!$O$5,E569='PC Receitas'!$O$6)),I569,IF(AND(K569="Pago",OR(E569='PC Receitas'!$O$7,E569='PC Receitas'!$O$8,E569='PC Receitas'!$O$9,E569='PC Receitas'!$O$10,E569='PC Receitas'!$O$11,E569='PC Receitas'!$O$12,E569='PC Receitas'!$O$13,E569='PC Receitas'!$O$14)),-I569,0))</f>
        <v>14737.7</v>
      </c>
      <c r="R569" s="153" t="e">
        <f t="shared" si="32"/>
        <v>#N/A</v>
      </c>
      <c r="S569" s="150" t="e">
        <f t="shared" si="33"/>
        <v>#N/A</v>
      </c>
      <c r="T569" s="150" t="e">
        <f t="shared" si="34"/>
        <v>#N/A</v>
      </c>
      <c r="U569" s="150" t="e">
        <f t="shared" si="35"/>
        <v>#N/A</v>
      </c>
      <c r="V569" s="154" t="e">
        <f>VLOOKUP(E569,'PC Receitas'!$O$4:$P$14,2,FALSE)</f>
        <v>#N/A</v>
      </c>
    </row>
    <row r="570" spans="3:22" ht="19.5" customHeight="1" thickTop="1" thickBot="1" x14ac:dyDescent="0.3">
      <c r="C570" s="58"/>
      <c r="D570" s="58" t="str">
        <f>IF(C570&lt;&gt;"",TEXT(C570,"00")&amp;"/07/"&amp;'Configurações Básicas'!$P$5,"")</f>
        <v/>
      </c>
      <c r="E570" s="58"/>
      <c r="F570" s="58"/>
      <c r="G570" s="58"/>
      <c r="H570" s="58"/>
      <c r="I570" s="59"/>
      <c r="J570" s="193"/>
      <c r="K570" s="60"/>
      <c r="L570" s="192"/>
      <c r="M570" s="56">
        <f>M569+IF(AND(K570="Pago",OR(E570='PC Receitas'!$O$4,E570='PC Receitas'!$O$5,E570='PC Receitas'!$O$6)),I570,IF(AND(K570="Pago",OR(E570='PC Receitas'!$O$7,E570='PC Receitas'!$O$8,E570='PC Receitas'!$O$9,E570='PC Receitas'!$O$10,E570='PC Receitas'!$O$11,E570='PC Receitas'!$O$12,E570='PC Receitas'!$O$13,E570='PC Receitas'!$O$14)),-I570,0))</f>
        <v>14737.7</v>
      </c>
      <c r="R570" s="153" t="e">
        <f t="shared" si="32"/>
        <v>#N/A</v>
      </c>
      <c r="S570" s="150" t="e">
        <f t="shared" si="33"/>
        <v>#N/A</v>
      </c>
      <c r="T570" s="150" t="e">
        <f t="shared" si="34"/>
        <v>#N/A</v>
      </c>
      <c r="U570" s="150" t="e">
        <f t="shared" si="35"/>
        <v>#N/A</v>
      </c>
      <c r="V570" s="154" t="e">
        <f>VLOOKUP(E570,'PC Receitas'!$O$4:$P$14,2,FALSE)</f>
        <v>#N/A</v>
      </c>
    </row>
    <row r="571" spans="3:22" ht="19.5" customHeight="1" thickTop="1" thickBot="1" x14ac:dyDescent="0.3">
      <c r="C571" s="58"/>
      <c r="D571" s="58" t="str">
        <f>IF(C571&lt;&gt;"",TEXT(C571,"00")&amp;"/07/"&amp;'Configurações Básicas'!$P$5,"")</f>
        <v/>
      </c>
      <c r="E571" s="58"/>
      <c r="F571" s="58"/>
      <c r="G571" s="58"/>
      <c r="H571" s="58"/>
      <c r="I571" s="59"/>
      <c r="J571" s="193"/>
      <c r="K571" s="60"/>
      <c r="L571" s="192"/>
      <c r="M571" s="56">
        <f>M570+IF(AND(K571="Pago",OR(E571='PC Receitas'!$O$4,E571='PC Receitas'!$O$5,E571='PC Receitas'!$O$6)),I571,IF(AND(K571="Pago",OR(E571='PC Receitas'!$O$7,E571='PC Receitas'!$O$8,E571='PC Receitas'!$O$9,E571='PC Receitas'!$O$10,E571='PC Receitas'!$O$11,E571='PC Receitas'!$O$12,E571='PC Receitas'!$O$13,E571='PC Receitas'!$O$14)),-I571,0))</f>
        <v>14737.7</v>
      </c>
      <c r="R571" s="153" t="e">
        <f t="shared" si="32"/>
        <v>#N/A</v>
      </c>
      <c r="S571" s="150" t="e">
        <f t="shared" si="33"/>
        <v>#N/A</v>
      </c>
      <c r="T571" s="150" t="e">
        <f t="shared" si="34"/>
        <v>#N/A</v>
      </c>
      <c r="U571" s="150" t="e">
        <f t="shared" si="35"/>
        <v>#N/A</v>
      </c>
      <c r="V571" s="154" t="e">
        <f>VLOOKUP(E571,'PC Receitas'!$O$4:$P$14,2,FALSE)</f>
        <v>#N/A</v>
      </c>
    </row>
    <row r="572" spans="3:22" ht="19.5" customHeight="1" thickTop="1" thickBot="1" x14ac:dyDescent="0.3">
      <c r="C572" s="58"/>
      <c r="D572" s="58" t="str">
        <f>IF(C572&lt;&gt;"",TEXT(C572,"00")&amp;"/07/"&amp;'Configurações Básicas'!$P$5,"")</f>
        <v/>
      </c>
      <c r="E572" s="58"/>
      <c r="F572" s="58"/>
      <c r="G572" s="58"/>
      <c r="H572" s="58"/>
      <c r="I572" s="59"/>
      <c r="J572" s="193"/>
      <c r="K572" s="60"/>
      <c r="L572" s="192"/>
      <c r="M572" s="56">
        <f>M571+IF(AND(K572="Pago",OR(E572='PC Receitas'!$O$4,E572='PC Receitas'!$O$5,E572='PC Receitas'!$O$6)),I572,IF(AND(K572="Pago",OR(E572='PC Receitas'!$O$7,E572='PC Receitas'!$O$8,E572='PC Receitas'!$O$9,E572='PC Receitas'!$O$10,E572='PC Receitas'!$O$11,E572='PC Receitas'!$O$12,E572='PC Receitas'!$O$13,E572='PC Receitas'!$O$14)),-I572,0))</f>
        <v>14737.7</v>
      </c>
      <c r="R572" s="153" t="e">
        <f t="shared" si="32"/>
        <v>#N/A</v>
      </c>
      <c r="S572" s="150" t="e">
        <f t="shared" si="33"/>
        <v>#N/A</v>
      </c>
      <c r="T572" s="150" t="e">
        <f t="shared" si="34"/>
        <v>#N/A</v>
      </c>
      <c r="U572" s="150" t="e">
        <f t="shared" si="35"/>
        <v>#N/A</v>
      </c>
      <c r="V572" s="154" t="e">
        <f>VLOOKUP(E572,'PC Receitas'!$O$4:$P$14,2,FALSE)</f>
        <v>#N/A</v>
      </c>
    </row>
    <row r="573" spans="3:22" ht="19.5" customHeight="1" thickTop="1" thickBot="1" x14ac:dyDescent="0.3">
      <c r="C573" s="58"/>
      <c r="D573" s="58" t="str">
        <f>IF(C573&lt;&gt;"",TEXT(C573,"00")&amp;"/07/"&amp;'Configurações Básicas'!$P$5,"")</f>
        <v/>
      </c>
      <c r="E573" s="58"/>
      <c r="F573" s="58"/>
      <c r="G573" s="58"/>
      <c r="H573" s="58"/>
      <c r="I573" s="59"/>
      <c r="J573" s="193"/>
      <c r="K573" s="60"/>
      <c r="L573" s="192"/>
      <c r="M573" s="56">
        <f>M572+IF(AND(K573="Pago",OR(E573='PC Receitas'!$O$4,E573='PC Receitas'!$O$5,E573='PC Receitas'!$O$6)),I573,IF(AND(K573="Pago",OR(E573='PC Receitas'!$O$7,E573='PC Receitas'!$O$8,E573='PC Receitas'!$O$9,E573='PC Receitas'!$O$10,E573='PC Receitas'!$O$11,E573='PC Receitas'!$O$12,E573='PC Receitas'!$O$13,E573='PC Receitas'!$O$14)),-I573,0))</f>
        <v>14737.7</v>
      </c>
      <c r="R573" s="153" t="e">
        <f t="shared" si="32"/>
        <v>#N/A</v>
      </c>
      <c r="S573" s="150" t="e">
        <f t="shared" si="33"/>
        <v>#N/A</v>
      </c>
      <c r="T573" s="150" t="e">
        <f t="shared" si="34"/>
        <v>#N/A</v>
      </c>
      <c r="U573" s="150" t="e">
        <f t="shared" si="35"/>
        <v>#N/A</v>
      </c>
      <c r="V573" s="154" t="e">
        <f>VLOOKUP(E573,'PC Receitas'!$O$4:$P$14,2,FALSE)</f>
        <v>#N/A</v>
      </c>
    </row>
    <row r="574" spans="3:22" ht="19.5" customHeight="1" thickTop="1" thickBot="1" x14ac:dyDescent="0.3">
      <c r="C574" s="58"/>
      <c r="D574" s="58" t="str">
        <f>IF(C574&lt;&gt;"",TEXT(C574,"00")&amp;"/07/"&amp;'Configurações Básicas'!$P$5,"")</f>
        <v/>
      </c>
      <c r="E574" s="58"/>
      <c r="F574" s="58"/>
      <c r="G574" s="58"/>
      <c r="H574" s="58"/>
      <c r="I574" s="59"/>
      <c r="J574" s="193"/>
      <c r="K574" s="60"/>
      <c r="L574" s="192"/>
      <c r="M574" s="56">
        <f>M573+IF(AND(K574="Pago",OR(E574='PC Receitas'!$O$4,E574='PC Receitas'!$O$5,E574='PC Receitas'!$O$6)),I574,IF(AND(K574="Pago",OR(E574='PC Receitas'!$O$7,E574='PC Receitas'!$O$8,E574='PC Receitas'!$O$9,E574='PC Receitas'!$O$10,E574='PC Receitas'!$O$11,E574='PC Receitas'!$O$12,E574='PC Receitas'!$O$13,E574='PC Receitas'!$O$14)),-I574,0))</f>
        <v>14737.7</v>
      </c>
      <c r="R574" s="153" t="e">
        <f t="shared" si="32"/>
        <v>#N/A</v>
      </c>
      <c r="S574" s="150" t="e">
        <f t="shared" si="33"/>
        <v>#N/A</v>
      </c>
      <c r="T574" s="150" t="e">
        <f t="shared" si="34"/>
        <v>#N/A</v>
      </c>
      <c r="U574" s="150" t="e">
        <f t="shared" si="35"/>
        <v>#N/A</v>
      </c>
      <c r="V574" s="154" t="e">
        <f>VLOOKUP(E574,'PC Receitas'!$O$4:$P$14,2,FALSE)</f>
        <v>#N/A</v>
      </c>
    </row>
    <row r="575" spans="3:22" ht="19.5" customHeight="1" thickTop="1" thickBot="1" x14ac:dyDescent="0.3">
      <c r="C575" s="58"/>
      <c r="D575" s="58" t="str">
        <f>IF(C575&lt;&gt;"",TEXT(C575,"00")&amp;"/07/"&amp;'Configurações Básicas'!$P$5,"")</f>
        <v/>
      </c>
      <c r="E575" s="58"/>
      <c r="F575" s="58"/>
      <c r="G575" s="58"/>
      <c r="H575" s="58"/>
      <c r="I575" s="59"/>
      <c r="J575" s="193"/>
      <c r="K575" s="60"/>
      <c r="L575" s="192"/>
      <c r="M575" s="56">
        <f>M574+IF(AND(K575="Pago",OR(E575='PC Receitas'!$O$4,E575='PC Receitas'!$O$5,E575='PC Receitas'!$O$6)),I575,IF(AND(K575="Pago",OR(E575='PC Receitas'!$O$7,E575='PC Receitas'!$O$8,E575='PC Receitas'!$O$9,E575='PC Receitas'!$O$10,E575='PC Receitas'!$O$11,E575='PC Receitas'!$O$12,E575='PC Receitas'!$O$13,E575='PC Receitas'!$O$14)),-I575,0))</f>
        <v>14737.7</v>
      </c>
      <c r="R575" s="153" t="e">
        <f t="shared" si="32"/>
        <v>#N/A</v>
      </c>
      <c r="S575" s="150" t="e">
        <f t="shared" si="33"/>
        <v>#N/A</v>
      </c>
      <c r="T575" s="150" t="e">
        <f t="shared" si="34"/>
        <v>#N/A</v>
      </c>
      <c r="U575" s="150" t="e">
        <f t="shared" si="35"/>
        <v>#N/A</v>
      </c>
      <c r="V575" s="154" t="e">
        <f>VLOOKUP(E575,'PC Receitas'!$O$4:$P$14,2,FALSE)</f>
        <v>#N/A</v>
      </c>
    </row>
    <row r="576" spans="3:22" ht="19.5" customHeight="1" thickTop="1" thickBot="1" x14ac:dyDescent="0.3">
      <c r="C576" s="58"/>
      <c r="D576" s="58" t="str">
        <f>IF(C576&lt;&gt;"",TEXT(C576,"00")&amp;"/07/"&amp;'Configurações Básicas'!$P$5,"")</f>
        <v/>
      </c>
      <c r="E576" s="58"/>
      <c r="F576" s="58"/>
      <c r="G576" s="58"/>
      <c r="H576" s="58"/>
      <c r="I576" s="59"/>
      <c r="J576" s="193"/>
      <c r="K576" s="60"/>
      <c r="L576" s="192"/>
      <c r="M576" s="56">
        <f>M575+IF(AND(K576="Pago",OR(E576='PC Receitas'!$O$4,E576='PC Receitas'!$O$5,E576='PC Receitas'!$O$6)),I576,IF(AND(K576="Pago",OR(E576='PC Receitas'!$O$7,E576='PC Receitas'!$O$8,E576='PC Receitas'!$O$9,E576='PC Receitas'!$O$10,E576='PC Receitas'!$O$11,E576='PC Receitas'!$O$12,E576='PC Receitas'!$O$13,E576='PC Receitas'!$O$14)),-I576,0))</f>
        <v>14737.7</v>
      </c>
      <c r="R576" s="153" t="e">
        <f t="shared" si="32"/>
        <v>#N/A</v>
      </c>
      <c r="S576" s="150" t="e">
        <f t="shared" si="33"/>
        <v>#N/A</v>
      </c>
      <c r="T576" s="150" t="e">
        <f t="shared" si="34"/>
        <v>#N/A</v>
      </c>
      <c r="U576" s="150" t="e">
        <f t="shared" si="35"/>
        <v>#N/A</v>
      </c>
      <c r="V576" s="154" t="e">
        <f>VLOOKUP(E576,'PC Receitas'!$O$4:$P$14,2,FALSE)</f>
        <v>#N/A</v>
      </c>
    </row>
    <row r="577" spans="3:22" ht="19.5" customHeight="1" thickTop="1" thickBot="1" x14ac:dyDescent="0.3">
      <c r="C577" s="58"/>
      <c r="D577" s="58" t="str">
        <f>IF(C577&lt;&gt;"",TEXT(C577,"00")&amp;"/07/"&amp;'Configurações Básicas'!$P$5,"")</f>
        <v/>
      </c>
      <c r="E577" s="58"/>
      <c r="F577" s="58"/>
      <c r="G577" s="58"/>
      <c r="H577" s="58"/>
      <c r="I577" s="59"/>
      <c r="J577" s="193"/>
      <c r="K577" s="60"/>
      <c r="L577" s="192"/>
      <c r="M577" s="56">
        <f>M576+IF(AND(K577="Pago",OR(E577='PC Receitas'!$O$4,E577='PC Receitas'!$O$5,E577='PC Receitas'!$O$6)),I577,IF(AND(K577="Pago",OR(E577='PC Receitas'!$O$7,E577='PC Receitas'!$O$8,E577='PC Receitas'!$O$9,E577='PC Receitas'!$O$10,E577='PC Receitas'!$O$11,E577='PC Receitas'!$O$12,E577='PC Receitas'!$O$13,E577='PC Receitas'!$O$14)),-I577,0))</f>
        <v>14737.7</v>
      </c>
      <c r="R577" s="153" t="e">
        <f t="shared" si="32"/>
        <v>#N/A</v>
      </c>
      <c r="S577" s="150" t="e">
        <f t="shared" si="33"/>
        <v>#N/A</v>
      </c>
      <c r="T577" s="150" t="e">
        <f t="shared" si="34"/>
        <v>#N/A</v>
      </c>
      <c r="U577" s="150" t="e">
        <f t="shared" si="35"/>
        <v>#N/A</v>
      </c>
      <c r="V577" s="154" t="e">
        <f>VLOOKUP(E577,'PC Receitas'!$O$4:$P$14,2,FALSE)</f>
        <v>#N/A</v>
      </c>
    </row>
    <row r="578" spans="3:22" ht="19.5" customHeight="1" thickTop="1" thickBot="1" x14ac:dyDescent="0.3">
      <c r="C578" s="58"/>
      <c r="D578" s="58" t="str">
        <f>IF(C578&lt;&gt;"",TEXT(C578,"00")&amp;"/07/"&amp;'Configurações Básicas'!$P$5,"")</f>
        <v/>
      </c>
      <c r="E578" s="58"/>
      <c r="F578" s="58"/>
      <c r="G578" s="58"/>
      <c r="H578" s="58"/>
      <c r="I578" s="59"/>
      <c r="J578" s="193"/>
      <c r="K578" s="60"/>
      <c r="L578" s="192"/>
      <c r="M578" s="56">
        <f>M577+IF(AND(K578="Pago",OR(E578='PC Receitas'!$O$4,E578='PC Receitas'!$O$5,E578='PC Receitas'!$O$6)),I578,IF(AND(K578="Pago",OR(E578='PC Receitas'!$O$7,E578='PC Receitas'!$O$8,E578='PC Receitas'!$O$9,E578='PC Receitas'!$O$10,E578='PC Receitas'!$O$11,E578='PC Receitas'!$O$12,E578='PC Receitas'!$O$13,E578='PC Receitas'!$O$14)),-I578,0))</f>
        <v>14737.7</v>
      </c>
      <c r="R578" s="153" t="e">
        <f t="shared" si="32"/>
        <v>#N/A</v>
      </c>
      <c r="S578" s="150" t="e">
        <f t="shared" si="33"/>
        <v>#N/A</v>
      </c>
      <c r="T578" s="150" t="e">
        <f t="shared" si="34"/>
        <v>#N/A</v>
      </c>
      <c r="U578" s="150" t="e">
        <f t="shared" si="35"/>
        <v>#N/A</v>
      </c>
      <c r="V578" s="154" t="e">
        <f>VLOOKUP(E578,'PC Receitas'!$O$4:$P$14,2,FALSE)</f>
        <v>#N/A</v>
      </c>
    </row>
    <row r="579" spans="3:22" ht="19.5" customHeight="1" thickTop="1" thickBot="1" x14ac:dyDescent="0.3">
      <c r="C579" s="58"/>
      <c r="D579" s="58" t="str">
        <f>IF(C579&lt;&gt;"",TEXT(C579,"00")&amp;"/07/"&amp;'Configurações Básicas'!$P$5,"")</f>
        <v/>
      </c>
      <c r="E579" s="58"/>
      <c r="F579" s="58"/>
      <c r="G579" s="58"/>
      <c r="H579" s="58"/>
      <c r="I579" s="59"/>
      <c r="J579" s="193"/>
      <c r="K579" s="60"/>
      <c r="L579" s="192"/>
      <c r="M579" s="56">
        <f>M578+IF(AND(K579="Pago",OR(E579='PC Receitas'!$O$4,E579='PC Receitas'!$O$5,E579='PC Receitas'!$O$6)),I579,IF(AND(K579="Pago",OR(E579='PC Receitas'!$O$7,E579='PC Receitas'!$O$8,E579='PC Receitas'!$O$9,E579='PC Receitas'!$O$10,E579='PC Receitas'!$O$11,E579='PC Receitas'!$O$12,E579='PC Receitas'!$O$13,E579='PC Receitas'!$O$14)),-I579,0))</f>
        <v>14737.7</v>
      </c>
      <c r="R579" s="153" t="e">
        <f t="shared" si="32"/>
        <v>#N/A</v>
      </c>
      <c r="S579" s="150" t="e">
        <f t="shared" si="33"/>
        <v>#N/A</v>
      </c>
      <c r="T579" s="150" t="e">
        <f t="shared" si="34"/>
        <v>#N/A</v>
      </c>
      <c r="U579" s="150" t="e">
        <f t="shared" si="35"/>
        <v>#N/A</v>
      </c>
      <c r="V579" s="154" t="e">
        <f>VLOOKUP(E579,'PC Receitas'!$O$4:$P$14,2,FALSE)</f>
        <v>#N/A</v>
      </c>
    </row>
    <row r="580" spans="3:22" ht="19.5" customHeight="1" thickTop="1" thickBot="1" x14ac:dyDescent="0.3">
      <c r="C580" s="58"/>
      <c r="D580" s="58" t="str">
        <f>IF(C580&lt;&gt;"",TEXT(C580,"00")&amp;"/07/"&amp;'Configurações Básicas'!$P$5,"")</f>
        <v/>
      </c>
      <c r="E580" s="58"/>
      <c r="F580" s="58"/>
      <c r="G580" s="58"/>
      <c r="H580" s="58"/>
      <c r="I580" s="59"/>
      <c r="J580" s="193"/>
      <c r="K580" s="60"/>
      <c r="L580" s="192"/>
      <c r="M580" s="56">
        <f>M579+IF(AND(K580="Pago",OR(E580='PC Receitas'!$O$4,E580='PC Receitas'!$O$5,E580='PC Receitas'!$O$6)),I580,IF(AND(K580="Pago",OR(E580='PC Receitas'!$O$7,E580='PC Receitas'!$O$8,E580='PC Receitas'!$O$9,E580='PC Receitas'!$O$10,E580='PC Receitas'!$O$11,E580='PC Receitas'!$O$12,E580='PC Receitas'!$O$13,E580='PC Receitas'!$O$14)),-I580,0))</f>
        <v>14737.7</v>
      </c>
      <c r="R580" s="153" t="e">
        <f t="shared" si="32"/>
        <v>#N/A</v>
      </c>
      <c r="S580" s="150" t="e">
        <f t="shared" si="33"/>
        <v>#N/A</v>
      </c>
      <c r="T580" s="150" t="e">
        <f t="shared" si="34"/>
        <v>#N/A</v>
      </c>
      <c r="U580" s="150" t="e">
        <f t="shared" si="35"/>
        <v>#N/A</v>
      </c>
      <c r="V580" s="154" t="e">
        <f>VLOOKUP(E580,'PC Receitas'!$O$4:$P$14,2,FALSE)</f>
        <v>#N/A</v>
      </c>
    </row>
    <row r="581" spans="3:22" ht="19.5" customHeight="1" thickTop="1" thickBot="1" x14ac:dyDescent="0.3">
      <c r="C581" s="58"/>
      <c r="D581" s="58" t="str">
        <f>IF(C581&lt;&gt;"",TEXT(C581,"00")&amp;"/07/"&amp;'Configurações Básicas'!$P$5,"")</f>
        <v/>
      </c>
      <c r="E581" s="58"/>
      <c r="F581" s="58"/>
      <c r="G581" s="58"/>
      <c r="H581" s="58"/>
      <c r="I581" s="59"/>
      <c r="J581" s="193"/>
      <c r="K581" s="60"/>
      <c r="L581" s="192"/>
      <c r="M581" s="56">
        <f>M580+IF(AND(K581="Pago",OR(E581='PC Receitas'!$O$4,E581='PC Receitas'!$O$5,E581='PC Receitas'!$O$6)),I581,IF(AND(K581="Pago",OR(E581='PC Receitas'!$O$7,E581='PC Receitas'!$O$8,E581='PC Receitas'!$O$9,E581='PC Receitas'!$O$10,E581='PC Receitas'!$O$11,E581='PC Receitas'!$O$12,E581='PC Receitas'!$O$13,E581='PC Receitas'!$O$14)),-I581,0))</f>
        <v>14737.7</v>
      </c>
      <c r="R581" s="153" t="e">
        <f t="shared" si="32"/>
        <v>#N/A</v>
      </c>
      <c r="S581" s="150" t="e">
        <f t="shared" si="33"/>
        <v>#N/A</v>
      </c>
      <c r="T581" s="150" t="e">
        <f t="shared" si="34"/>
        <v>#N/A</v>
      </c>
      <c r="U581" s="150" t="e">
        <f t="shared" si="35"/>
        <v>#N/A</v>
      </c>
      <c r="V581" s="154" t="e">
        <f>VLOOKUP(E581,'PC Receitas'!$O$4:$P$14,2,FALSE)</f>
        <v>#N/A</v>
      </c>
    </row>
    <row r="582" spans="3:22" ht="19.5" customHeight="1" thickTop="1" thickBot="1" x14ac:dyDescent="0.3">
      <c r="C582" s="58"/>
      <c r="D582" s="58" t="str">
        <f>IF(C582&lt;&gt;"",TEXT(C582,"00")&amp;"/07/"&amp;'Configurações Básicas'!$P$5,"")</f>
        <v/>
      </c>
      <c r="E582" s="58"/>
      <c r="F582" s="58"/>
      <c r="G582" s="58"/>
      <c r="H582" s="58"/>
      <c r="I582" s="59"/>
      <c r="J582" s="193"/>
      <c r="K582" s="60"/>
      <c r="L582" s="192"/>
      <c r="M582" s="56">
        <f>M581+IF(AND(K582="Pago",OR(E582='PC Receitas'!$O$4,E582='PC Receitas'!$O$5,E582='PC Receitas'!$O$6)),I582,IF(AND(K582="Pago",OR(E582='PC Receitas'!$O$7,E582='PC Receitas'!$O$8,E582='PC Receitas'!$O$9,E582='PC Receitas'!$O$10,E582='PC Receitas'!$O$11,E582='PC Receitas'!$O$12,E582='PC Receitas'!$O$13,E582='PC Receitas'!$O$14)),-I582,0))</f>
        <v>14737.7</v>
      </c>
      <c r="R582" s="153" t="e">
        <f t="shared" ref="R582:R605" si="36">IF(V582="Despesas_com_RH","Despesa",IF(V582="Despesas_Operacionais","Despesa",IF(V582="Despesas_com_Marketing","Despesa",IF(V582="Impostos","Despesa",IF(V582="Investimentos","Despesa","")))))</f>
        <v>#N/A</v>
      </c>
      <c r="S582" s="150" t="e">
        <f t="shared" ref="S582:S605" si="37">IF(V582="Despesas_com_Produtos","Despesa",IF(V582="Despesas_com_Serviços","Despesa",IF(V582="Despesas_Não_Operacionais","Despesa","")))</f>
        <v>#N/A</v>
      </c>
      <c r="T582" s="150" t="e">
        <f t="shared" ref="T582:T605" si="38">IF(V582="Receitas_com_Produtos","Receita",IF(V582="Receitas_com_Serviços","Receita",IF(V582="Receitas_Não_Operacionais","Receita","")))</f>
        <v>#N/A</v>
      </c>
      <c r="U582" s="150" t="e">
        <f t="shared" ref="U582:U605" si="39">IF(R582&lt;&gt;"",R582,IF(S582&lt;&gt;"",S582,IF(T582&lt;&gt;"",T582,"")))</f>
        <v>#N/A</v>
      </c>
      <c r="V582" s="154" t="e">
        <f>VLOOKUP(E582,'PC Receitas'!$O$4:$P$14,2,FALSE)</f>
        <v>#N/A</v>
      </c>
    </row>
    <row r="583" spans="3:22" ht="19.5" customHeight="1" thickTop="1" thickBot="1" x14ac:dyDescent="0.3">
      <c r="C583" s="58"/>
      <c r="D583" s="58" t="str">
        <f>IF(C583&lt;&gt;"",TEXT(C583,"00")&amp;"/07/"&amp;'Configurações Básicas'!$P$5,"")</f>
        <v/>
      </c>
      <c r="E583" s="58"/>
      <c r="F583" s="58"/>
      <c r="G583" s="58"/>
      <c r="H583" s="58"/>
      <c r="I583" s="59"/>
      <c r="J583" s="193"/>
      <c r="K583" s="60"/>
      <c r="L583" s="192"/>
      <c r="M583" s="56">
        <f>M582+IF(AND(K583="Pago",OR(E583='PC Receitas'!$O$4,E583='PC Receitas'!$O$5,E583='PC Receitas'!$O$6)),I583,IF(AND(K583="Pago",OR(E583='PC Receitas'!$O$7,E583='PC Receitas'!$O$8,E583='PC Receitas'!$O$9,E583='PC Receitas'!$O$10,E583='PC Receitas'!$O$11,E583='PC Receitas'!$O$12,E583='PC Receitas'!$O$13,E583='PC Receitas'!$O$14)),-I583,0))</f>
        <v>14737.7</v>
      </c>
      <c r="R583" s="153" t="e">
        <f t="shared" si="36"/>
        <v>#N/A</v>
      </c>
      <c r="S583" s="150" t="e">
        <f t="shared" si="37"/>
        <v>#N/A</v>
      </c>
      <c r="T583" s="150" t="e">
        <f t="shared" si="38"/>
        <v>#N/A</v>
      </c>
      <c r="U583" s="150" t="e">
        <f t="shared" si="39"/>
        <v>#N/A</v>
      </c>
      <c r="V583" s="154" t="e">
        <f>VLOOKUP(E583,'PC Receitas'!$O$4:$P$14,2,FALSE)</f>
        <v>#N/A</v>
      </c>
    </row>
    <row r="584" spans="3:22" ht="19.5" customHeight="1" thickTop="1" thickBot="1" x14ac:dyDescent="0.3">
      <c r="C584" s="58"/>
      <c r="D584" s="58" t="str">
        <f>IF(C584&lt;&gt;"",TEXT(C584,"00")&amp;"/07/"&amp;'Configurações Básicas'!$P$5,"")</f>
        <v/>
      </c>
      <c r="E584" s="58"/>
      <c r="F584" s="58"/>
      <c r="G584" s="58"/>
      <c r="H584" s="58"/>
      <c r="I584" s="59"/>
      <c r="J584" s="193"/>
      <c r="K584" s="60"/>
      <c r="L584" s="192"/>
      <c r="M584" s="56">
        <f>M583+IF(AND(K584="Pago",OR(E584='PC Receitas'!$O$4,E584='PC Receitas'!$O$5,E584='PC Receitas'!$O$6)),I584,IF(AND(K584="Pago",OR(E584='PC Receitas'!$O$7,E584='PC Receitas'!$O$8,E584='PC Receitas'!$O$9,E584='PC Receitas'!$O$10,E584='PC Receitas'!$O$11,E584='PC Receitas'!$O$12,E584='PC Receitas'!$O$13,E584='PC Receitas'!$O$14)),-I584,0))</f>
        <v>14737.7</v>
      </c>
      <c r="R584" s="153" t="e">
        <f t="shared" si="36"/>
        <v>#N/A</v>
      </c>
      <c r="S584" s="150" t="e">
        <f t="shared" si="37"/>
        <v>#N/A</v>
      </c>
      <c r="T584" s="150" t="e">
        <f t="shared" si="38"/>
        <v>#N/A</v>
      </c>
      <c r="U584" s="150" t="e">
        <f t="shared" si="39"/>
        <v>#N/A</v>
      </c>
      <c r="V584" s="154" t="e">
        <f>VLOOKUP(E584,'PC Receitas'!$O$4:$P$14,2,FALSE)</f>
        <v>#N/A</v>
      </c>
    </row>
    <row r="585" spans="3:22" ht="19.5" customHeight="1" thickTop="1" thickBot="1" x14ac:dyDescent="0.3">
      <c r="C585" s="58"/>
      <c r="D585" s="58" t="str">
        <f>IF(C585&lt;&gt;"",TEXT(C585,"00")&amp;"/07/"&amp;'Configurações Básicas'!$P$5,"")</f>
        <v/>
      </c>
      <c r="E585" s="58"/>
      <c r="F585" s="58"/>
      <c r="G585" s="58"/>
      <c r="H585" s="58"/>
      <c r="I585" s="59"/>
      <c r="J585" s="193"/>
      <c r="K585" s="60"/>
      <c r="L585" s="192"/>
      <c r="M585" s="56">
        <f>M584+IF(AND(K585="Pago",OR(E585='PC Receitas'!$O$4,E585='PC Receitas'!$O$5,E585='PC Receitas'!$O$6)),I585,IF(AND(K585="Pago",OR(E585='PC Receitas'!$O$7,E585='PC Receitas'!$O$8,E585='PC Receitas'!$O$9,E585='PC Receitas'!$O$10,E585='PC Receitas'!$O$11,E585='PC Receitas'!$O$12,E585='PC Receitas'!$O$13,E585='PC Receitas'!$O$14)),-I585,0))</f>
        <v>14737.7</v>
      </c>
      <c r="R585" s="153" t="e">
        <f t="shared" si="36"/>
        <v>#N/A</v>
      </c>
      <c r="S585" s="150" t="e">
        <f t="shared" si="37"/>
        <v>#N/A</v>
      </c>
      <c r="T585" s="150" t="e">
        <f t="shared" si="38"/>
        <v>#N/A</v>
      </c>
      <c r="U585" s="150" t="e">
        <f t="shared" si="39"/>
        <v>#N/A</v>
      </c>
      <c r="V585" s="154" t="e">
        <f>VLOOKUP(E585,'PC Receitas'!$O$4:$P$14,2,FALSE)</f>
        <v>#N/A</v>
      </c>
    </row>
    <row r="586" spans="3:22" ht="19.5" customHeight="1" thickTop="1" thickBot="1" x14ac:dyDescent="0.3">
      <c r="C586" s="58"/>
      <c r="D586" s="58" t="str">
        <f>IF(C586&lt;&gt;"",TEXT(C586,"00")&amp;"/07/"&amp;'Configurações Básicas'!$P$5,"")</f>
        <v/>
      </c>
      <c r="E586" s="58"/>
      <c r="F586" s="58"/>
      <c r="G586" s="58"/>
      <c r="H586" s="58"/>
      <c r="I586" s="59"/>
      <c r="J586" s="193"/>
      <c r="K586" s="60"/>
      <c r="L586" s="192"/>
      <c r="M586" s="56">
        <f>M585+IF(AND(K586="Pago",OR(E586='PC Receitas'!$O$4,E586='PC Receitas'!$O$5,E586='PC Receitas'!$O$6)),I586,IF(AND(K586="Pago",OR(E586='PC Receitas'!$O$7,E586='PC Receitas'!$O$8,E586='PC Receitas'!$O$9,E586='PC Receitas'!$O$10,E586='PC Receitas'!$O$11,E586='PC Receitas'!$O$12,E586='PC Receitas'!$O$13,E586='PC Receitas'!$O$14)),-I586,0))</f>
        <v>14737.7</v>
      </c>
      <c r="R586" s="153" t="e">
        <f t="shared" si="36"/>
        <v>#N/A</v>
      </c>
      <c r="S586" s="150" t="e">
        <f t="shared" si="37"/>
        <v>#N/A</v>
      </c>
      <c r="T586" s="150" t="e">
        <f t="shared" si="38"/>
        <v>#N/A</v>
      </c>
      <c r="U586" s="150" t="e">
        <f t="shared" si="39"/>
        <v>#N/A</v>
      </c>
      <c r="V586" s="154" t="e">
        <f>VLOOKUP(E586,'PC Receitas'!$O$4:$P$14,2,FALSE)</f>
        <v>#N/A</v>
      </c>
    </row>
    <row r="587" spans="3:22" ht="19.5" customHeight="1" thickTop="1" thickBot="1" x14ac:dyDescent="0.3">
      <c r="C587" s="58"/>
      <c r="D587" s="58" t="str">
        <f>IF(C587&lt;&gt;"",TEXT(C587,"00")&amp;"/07/"&amp;'Configurações Básicas'!$P$5,"")</f>
        <v/>
      </c>
      <c r="E587" s="58"/>
      <c r="F587" s="58"/>
      <c r="G587" s="58"/>
      <c r="H587" s="58"/>
      <c r="I587" s="59"/>
      <c r="J587" s="193"/>
      <c r="K587" s="60"/>
      <c r="L587" s="192"/>
      <c r="M587" s="56">
        <f>M586+IF(AND(K587="Pago",OR(E587='PC Receitas'!$O$4,E587='PC Receitas'!$O$5,E587='PC Receitas'!$O$6)),I587,IF(AND(K587="Pago",OR(E587='PC Receitas'!$O$7,E587='PC Receitas'!$O$8,E587='PC Receitas'!$O$9,E587='PC Receitas'!$O$10,E587='PC Receitas'!$O$11,E587='PC Receitas'!$O$12,E587='PC Receitas'!$O$13,E587='PC Receitas'!$O$14)),-I587,0))</f>
        <v>14737.7</v>
      </c>
      <c r="R587" s="153" t="e">
        <f t="shared" si="36"/>
        <v>#N/A</v>
      </c>
      <c r="S587" s="150" t="e">
        <f t="shared" si="37"/>
        <v>#N/A</v>
      </c>
      <c r="T587" s="150" t="e">
        <f t="shared" si="38"/>
        <v>#N/A</v>
      </c>
      <c r="U587" s="150" t="e">
        <f t="shared" si="39"/>
        <v>#N/A</v>
      </c>
      <c r="V587" s="154" t="e">
        <f>VLOOKUP(E587,'PC Receitas'!$O$4:$P$14,2,FALSE)</f>
        <v>#N/A</v>
      </c>
    </row>
    <row r="588" spans="3:22" ht="19.5" customHeight="1" thickTop="1" thickBot="1" x14ac:dyDescent="0.3">
      <c r="C588" s="58"/>
      <c r="D588" s="58" t="str">
        <f>IF(C588&lt;&gt;"",TEXT(C588,"00")&amp;"/07/"&amp;'Configurações Básicas'!$P$5,"")</f>
        <v/>
      </c>
      <c r="E588" s="58"/>
      <c r="F588" s="58"/>
      <c r="G588" s="58"/>
      <c r="H588" s="58"/>
      <c r="I588" s="59"/>
      <c r="J588" s="193"/>
      <c r="K588" s="60"/>
      <c r="L588" s="192"/>
      <c r="M588" s="56">
        <f>M587+IF(AND(K588="Pago",OR(E588='PC Receitas'!$O$4,E588='PC Receitas'!$O$5,E588='PC Receitas'!$O$6)),I588,IF(AND(K588="Pago",OR(E588='PC Receitas'!$O$7,E588='PC Receitas'!$O$8,E588='PC Receitas'!$O$9,E588='PC Receitas'!$O$10,E588='PC Receitas'!$O$11,E588='PC Receitas'!$O$12,E588='PC Receitas'!$O$13,E588='PC Receitas'!$O$14)),-I588,0))</f>
        <v>14737.7</v>
      </c>
      <c r="R588" s="153" t="e">
        <f t="shared" si="36"/>
        <v>#N/A</v>
      </c>
      <c r="S588" s="150" t="e">
        <f t="shared" si="37"/>
        <v>#N/A</v>
      </c>
      <c r="T588" s="150" t="e">
        <f t="shared" si="38"/>
        <v>#N/A</v>
      </c>
      <c r="U588" s="150" t="e">
        <f t="shared" si="39"/>
        <v>#N/A</v>
      </c>
      <c r="V588" s="154" t="e">
        <f>VLOOKUP(E588,'PC Receitas'!$O$4:$P$14,2,FALSE)</f>
        <v>#N/A</v>
      </c>
    </row>
    <row r="589" spans="3:22" ht="19.5" customHeight="1" thickTop="1" thickBot="1" x14ac:dyDescent="0.3">
      <c r="C589" s="58"/>
      <c r="D589" s="58" t="str">
        <f>IF(C589&lt;&gt;"",TEXT(C589,"00")&amp;"/07/"&amp;'Configurações Básicas'!$P$5,"")</f>
        <v/>
      </c>
      <c r="E589" s="58"/>
      <c r="F589" s="58"/>
      <c r="G589" s="58"/>
      <c r="H589" s="58"/>
      <c r="I589" s="59"/>
      <c r="J589" s="193"/>
      <c r="K589" s="60"/>
      <c r="L589" s="192"/>
      <c r="M589" s="56">
        <f>M588+IF(AND(K589="Pago",OR(E589='PC Receitas'!$O$4,E589='PC Receitas'!$O$5,E589='PC Receitas'!$O$6)),I589,IF(AND(K589="Pago",OR(E589='PC Receitas'!$O$7,E589='PC Receitas'!$O$8,E589='PC Receitas'!$O$9,E589='PC Receitas'!$O$10,E589='PC Receitas'!$O$11,E589='PC Receitas'!$O$12,E589='PC Receitas'!$O$13,E589='PC Receitas'!$O$14)),-I589,0))</f>
        <v>14737.7</v>
      </c>
      <c r="R589" s="153" t="e">
        <f t="shared" si="36"/>
        <v>#N/A</v>
      </c>
      <c r="S589" s="150" t="e">
        <f t="shared" si="37"/>
        <v>#N/A</v>
      </c>
      <c r="T589" s="150" t="e">
        <f t="shared" si="38"/>
        <v>#N/A</v>
      </c>
      <c r="U589" s="150" t="e">
        <f t="shared" si="39"/>
        <v>#N/A</v>
      </c>
      <c r="V589" s="154" t="e">
        <f>VLOOKUP(E589,'PC Receitas'!$O$4:$P$14,2,FALSE)</f>
        <v>#N/A</v>
      </c>
    </row>
    <row r="590" spans="3:22" ht="19.5" customHeight="1" thickTop="1" thickBot="1" x14ac:dyDescent="0.3">
      <c r="C590" s="58"/>
      <c r="D590" s="58" t="str">
        <f>IF(C590&lt;&gt;"",TEXT(C590,"00")&amp;"/07/"&amp;'Configurações Básicas'!$P$5,"")</f>
        <v/>
      </c>
      <c r="E590" s="58"/>
      <c r="F590" s="58"/>
      <c r="G590" s="58"/>
      <c r="H590" s="58"/>
      <c r="I590" s="59"/>
      <c r="J590" s="193"/>
      <c r="K590" s="60"/>
      <c r="L590" s="192"/>
      <c r="M590" s="56">
        <f>M589+IF(AND(K590="Pago",OR(E590='PC Receitas'!$O$4,E590='PC Receitas'!$O$5,E590='PC Receitas'!$O$6)),I590,IF(AND(K590="Pago",OR(E590='PC Receitas'!$O$7,E590='PC Receitas'!$O$8,E590='PC Receitas'!$O$9,E590='PC Receitas'!$O$10,E590='PC Receitas'!$O$11,E590='PC Receitas'!$O$12,E590='PC Receitas'!$O$13,E590='PC Receitas'!$O$14)),-I590,0))</f>
        <v>14737.7</v>
      </c>
      <c r="R590" s="153" t="e">
        <f t="shared" si="36"/>
        <v>#N/A</v>
      </c>
      <c r="S590" s="150" t="e">
        <f t="shared" si="37"/>
        <v>#N/A</v>
      </c>
      <c r="T590" s="150" t="e">
        <f t="shared" si="38"/>
        <v>#N/A</v>
      </c>
      <c r="U590" s="150" t="e">
        <f t="shared" si="39"/>
        <v>#N/A</v>
      </c>
      <c r="V590" s="154" t="e">
        <f>VLOOKUP(E590,'PC Receitas'!$O$4:$P$14,2,FALSE)</f>
        <v>#N/A</v>
      </c>
    </row>
    <row r="591" spans="3:22" ht="19.5" customHeight="1" thickTop="1" thickBot="1" x14ac:dyDescent="0.3">
      <c r="C591" s="58"/>
      <c r="D591" s="58" t="str">
        <f>IF(C591&lt;&gt;"",TEXT(C591,"00")&amp;"/07/"&amp;'Configurações Básicas'!$P$5,"")</f>
        <v/>
      </c>
      <c r="E591" s="58"/>
      <c r="F591" s="58"/>
      <c r="G591" s="58"/>
      <c r="H591" s="58"/>
      <c r="I591" s="59"/>
      <c r="J591" s="193"/>
      <c r="K591" s="60"/>
      <c r="L591" s="192"/>
      <c r="M591" s="56">
        <f>M590+IF(AND(K591="Pago",OR(E591='PC Receitas'!$O$4,E591='PC Receitas'!$O$5,E591='PC Receitas'!$O$6)),I591,IF(AND(K591="Pago",OR(E591='PC Receitas'!$O$7,E591='PC Receitas'!$O$8,E591='PC Receitas'!$O$9,E591='PC Receitas'!$O$10,E591='PC Receitas'!$O$11,E591='PC Receitas'!$O$12,E591='PC Receitas'!$O$13,E591='PC Receitas'!$O$14)),-I591,0))</f>
        <v>14737.7</v>
      </c>
      <c r="R591" s="153" t="e">
        <f t="shared" si="36"/>
        <v>#N/A</v>
      </c>
      <c r="S591" s="150" t="e">
        <f t="shared" si="37"/>
        <v>#N/A</v>
      </c>
      <c r="T591" s="150" t="e">
        <f t="shared" si="38"/>
        <v>#N/A</v>
      </c>
      <c r="U591" s="150" t="e">
        <f t="shared" si="39"/>
        <v>#N/A</v>
      </c>
      <c r="V591" s="154" t="e">
        <f>VLOOKUP(E591,'PC Receitas'!$O$4:$P$14,2,FALSE)</f>
        <v>#N/A</v>
      </c>
    </row>
    <row r="592" spans="3:22" ht="19.5" customHeight="1" thickTop="1" thickBot="1" x14ac:dyDescent="0.3">
      <c r="C592" s="58"/>
      <c r="D592" s="58" t="str">
        <f>IF(C592&lt;&gt;"",TEXT(C592,"00")&amp;"/07/"&amp;'Configurações Básicas'!$P$5,"")</f>
        <v/>
      </c>
      <c r="E592" s="58"/>
      <c r="F592" s="58"/>
      <c r="G592" s="58"/>
      <c r="H592" s="58"/>
      <c r="I592" s="59"/>
      <c r="J592" s="193"/>
      <c r="K592" s="60"/>
      <c r="L592" s="192"/>
      <c r="M592" s="56">
        <f>M591+IF(AND(K592="Pago",OR(E592='PC Receitas'!$O$4,E592='PC Receitas'!$O$5,E592='PC Receitas'!$O$6)),I592,IF(AND(K592="Pago",OR(E592='PC Receitas'!$O$7,E592='PC Receitas'!$O$8,E592='PC Receitas'!$O$9,E592='PC Receitas'!$O$10,E592='PC Receitas'!$O$11,E592='PC Receitas'!$O$12,E592='PC Receitas'!$O$13,E592='PC Receitas'!$O$14)),-I592,0))</f>
        <v>14737.7</v>
      </c>
      <c r="R592" s="153" t="e">
        <f t="shared" si="36"/>
        <v>#N/A</v>
      </c>
      <c r="S592" s="150" t="e">
        <f t="shared" si="37"/>
        <v>#N/A</v>
      </c>
      <c r="T592" s="150" t="e">
        <f t="shared" si="38"/>
        <v>#N/A</v>
      </c>
      <c r="U592" s="150" t="e">
        <f t="shared" si="39"/>
        <v>#N/A</v>
      </c>
      <c r="V592" s="154" t="e">
        <f>VLOOKUP(E592,'PC Receitas'!$O$4:$P$14,2,FALSE)</f>
        <v>#N/A</v>
      </c>
    </row>
    <row r="593" spans="3:22" ht="19.5" customHeight="1" thickTop="1" thickBot="1" x14ac:dyDescent="0.3">
      <c r="C593" s="58"/>
      <c r="D593" s="58" t="str">
        <f>IF(C593&lt;&gt;"",TEXT(C593,"00")&amp;"/07/"&amp;'Configurações Básicas'!$P$5,"")</f>
        <v/>
      </c>
      <c r="E593" s="58"/>
      <c r="F593" s="58"/>
      <c r="G593" s="58"/>
      <c r="H593" s="58"/>
      <c r="I593" s="59"/>
      <c r="J593" s="193"/>
      <c r="K593" s="60"/>
      <c r="L593" s="192"/>
      <c r="M593" s="56">
        <f>M592+IF(AND(K593="Pago",OR(E593='PC Receitas'!$O$4,E593='PC Receitas'!$O$5,E593='PC Receitas'!$O$6)),I593,IF(AND(K593="Pago",OR(E593='PC Receitas'!$O$7,E593='PC Receitas'!$O$8,E593='PC Receitas'!$O$9,E593='PC Receitas'!$O$10,E593='PC Receitas'!$O$11,E593='PC Receitas'!$O$12,E593='PC Receitas'!$O$13,E593='PC Receitas'!$O$14)),-I593,0))</f>
        <v>14737.7</v>
      </c>
      <c r="R593" s="153" t="e">
        <f t="shared" si="36"/>
        <v>#N/A</v>
      </c>
      <c r="S593" s="150" t="e">
        <f t="shared" si="37"/>
        <v>#N/A</v>
      </c>
      <c r="T593" s="150" t="e">
        <f t="shared" si="38"/>
        <v>#N/A</v>
      </c>
      <c r="U593" s="150" t="e">
        <f t="shared" si="39"/>
        <v>#N/A</v>
      </c>
      <c r="V593" s="154" t="e">
        <f>VLOOKUP(E593,'PC Receitas'!$O$4:$P$14,2,FALSE)</f>
        <v>#N/A</v>
      </c>
    </row>
    <row r="594" spans="3:22" ht="19.5" customHeight="1" thickTop="1" thickBot="1" x14ac:dyDescent="0.3">
      <c r="C594" s="58"/>
      <c r="D594" s="58" t="str">
        <f>IF(C594&lt;&gt;"",TEXT(C594,"00")&amp;"/07/"&amp;'Configurações Básicas'!$P$5,"")</f>
        <v/>
      </c>
      <c r="E594" s="58"/>
      <c r="F594" s="58"/>
      <c r="G594" s="58"/>
      <c r="H594" s="58"/>
      <c r="I594" s="59"/>
      <c r="J594" s="193"/>
      <c r="K594" s="60"/>
      <c r="L594" s="192"/>
      <c r="M594" s="56">
        <f>M593+IF(AND(K594="Pago",OR(E594='PC Receitas'!$O$4,E594='PC Receitas'!$O$5,E594='PC Receitas'!$O$6)),I594,IF(AND(K594="Pago",OR(E594='PC Receitas'!$O$7,E594='PC Receitas'!$O$8,E594='PC Receitas'!$O$9,E594='PC Receitas'!$O$10,E594='PC Receitas'!$O$11,E594='PC Receitas'!$O$12,E594='PC Receitas'!$O$13,E594='PC Receitas'!$O$14)),-I594,0))</f>
        <v>14737.7</v>
      </c>
      <c r="R594" s="153" t="e">
        <f t="shared" si="36"/>
        <v>#N/A</v>
      </c>
      <c r="S594" s="150" t="e">
        <f t="shared" si="37"/>
        <v>#N/A</v>
      </c>
      <c r="T594" s="150" t="e">
        <f t="shared" si="38"/>
        <v>#N/A</v>
      </c>
      <c r="U594" s="150" t="e">
        <f t="shared" si="39"/>
        <v>#N/A</v>
      </c>
      <c r="V594" s="154" t="e">
        <f>VLOOKUP(E594,'PC Receitas'!$O$4:$P$14,2,FALSE)</f>
        <v>#N/A</v>
      </c>
    </row>
    <row r="595" spans="3:22" ht="19.5" customHeight="1" thickTop="1" thickBot="1" x14ac:dyDescent="0.3">
      <c r="C595" s="58"/>
      <c r="D595" s="58" t="str">
        <f>IF(C595&lt;&gt;"",TEXT(C595,"00")&amp;"/07/"&amp;'Configurações Básicas'!$P$5,"")</f>
        <v/>
      </c>
      <c r="E595" s="58"/>
      <c r="F595" s="58"/>
      <c r="G595" s="58"/>
      <c r="H595" s="58"/>
      <c r="I595" s="59"/>
      <c r="J595" s="193"/>
      <c r="K595" s="60"/>
      <c r="L595" s="192"/>
      <c r="M595" s="56">
        <f>M594+IF(AND(K595="Pago",OR(E595='PC Receitas'!$O$4,E595='PC Receitas'!$O$5,E595='PC Receitas'!$O$6)),I595,IF(AND(K595="Pago",OR(E595='PC Receitas'!$O$7,E595='PC Receitas'!$O$8,E595='PC Receitas'!$O$9,E595='PC Receitas'!$O$10,E595='PC Receitas'!$O$11,E595='PC Receitas'!$O$12,E595='PC Receitas'!$O$13,E595='PC Receitas'!$O$14)),-I595,0))</f>
        <v>14737.7</v>
      </c>
      <c r="R595" s="153" t="e">
        <f t="shared" si="36"/>
        <v>#N/A</v>
      </c>
      <c r="S595" s="150" t="e">
        <f t="shared" si="37"/>
        <v>#N/A</v>
      </c>
      <c r="T595" s="150" t="e">
        <f t="shared" si="38"/>
        <v>#N/A</v>
      </c>
      <c r="U595" s="150" t="e">
        <f t="shared" si="39"/>
        <v>#N/A</v>
      </c>
      <c r="V595" s="154" t="e">
        <f>VLOOKUP(E595,'PC Receitas'!$O$4:$P$14,2,FALSE)</f>
        <v>#N/A</v>
      </c>
    </row>
    <row r="596" spans="3:22" ht="19.5" customHeight="1" thickTop="1" thickBot="1" x14ac:dyDescent="0.3">
      <c r="C596" s="58"/>
      <c r="D596" s="58" t="str">
        <f>IF(C596&lt;&gt;"",TEXT(C596,"00")&amp;"/07/"&amp;'Configurações Básicas'!$P$5,"")</f>
        <v/>
      </c>
      <c r="E596" s="58"/>
      <c r="F596" s="58"/>
      <c r="G596" s="58"/>
      <c r="H596" s="58"/>
      <c r="I596" s="59"/>
      <c r="J596" s="193"/>
      <c r="K596" s="60"/>
      <c r="L596" s="192"/>
      <c r="M596" s="56">
        <f>M595+IF(AND(K596="Pago",OR(E596='PC Receitas'!$O$4,E596='PC Receitas'!$O$5,E596='PC Receitas'!$O$6)),I596,IF(AND(K596="Pago",OR(E596='PC Receitas'!$O$7,E596='PC Receitas'!$O$8,E596='PC Receitas'!$O$9,E596='PC Receitas'!$O$10,E596='PC Receitas'!$O$11,E596='PC Receitas'!$O$12,E596='PC Receitas'!$O$13,E596='PC Receitas'!$O$14)),-I596,0))</f>
        <v>14737.7</v>
      </c>
      <c r="R596" s="153" t="e">
        <f t="shared" si="36"/>
        <v>#N/A</v>
      </c>
      <c r="S596" s="150" t="e">
        <f t="shared" si="37"/>
        <v>#N/A</v>
      </c>
      <c r="T596" s="150" t="e">
        <f t="shared" si="38"/>
        <v>#N/A</v>
      </c>
      <c r="U596" s="150" t="e">
        <f t="shared" si="39"/>
        <v>#N/A</v>
      </c>
      <c r="V596" s="154" t="e">
        <f>VLOOKUP(E596,'PC Receitas'!$O$4:$P$14,2,FALSE)</f>
        <v>#N/A</v>
      </c>
    </row>
    <row r="597" spans="3:22" ht="19.5" customHeight="1" thickTop="1" thickBot="1" x14ac:dyDescent="0.3">
      <c r="C597" s="58"/>
      <c r="D597" s="58" t="str">
        <f>IF(C597&lt;&gt;"",TEXT(C597,"00")&amp;"/07/"&amp;'Configurações Básicas'!$P$5,"")</f>
        <v/>
      </c>
      <c r="E597" s="58"/>
      <c r="F597" s="58"/>
      <c r="G597" s="58"/>
      <c r="H597" s="58"/>
      <c r="I597" s="59"/>
      <c r="J597" s="193"/>
      <c r="K597" s="60"/>
      <c r="L597" s="192"/>
      <c r="M597" s="56">
        <f>M596+IF(AND(K597="Pago",OR(E597='PC Receitas'!$O$4,E597='PC Receitas'!$O$5,E597='PC Receitas'!$O$6)),I597,IF(AND(K597="Pago",OR(E597='PC Receitas'!$O$7,E597='PC Receitas'!$O$8,E597='PC Receitas'!$O$9,E597='PC Receitas'!$O$10,E597='PC Receitas'!$O$11,E597='PC Receitas'!$O$12,E597='PC Receitas'!$O$13,E597='PC Receitas'!$O$14)),-I597,0))</f>
        <v>14737.7</v>
      </c>
      <c r="R597" s="153" t="e">
        <f t="shared" si="36"/>
        <v>#N/A</v>
      </c>
      <c r="S597" s="150" t="e">
        <f t="shared" si="37"/>
        <v>#N/A</v>
      </c>
      <c r="T597" s="150" t="e">
        <f t="shared" si="38"/>
        <v>#N/A</v>
      </c>
      <c r="U597" s="150" t="e">
        <f t="shared" si="39"/>
        <v>#N/A</v>
      </c>
      <c r="V597" s="154" t="e">
        <f>VLOOKUP(E597,'PC Receitas'!$O$4:$P$14,2,FALSE)</f>
        <v>#N/A</v>
      </c>
    </row>
    <row r="598" spans="3:22" ht="19.5" customHeight="1" thickTop="1" thickBot="1" x14ac:dyDescent="0.3">
      <c r="C598" s="58"/>
      <c r="D598" s="58" t="str">
        <f>IF(C598&lt;&gt;"",TEXT(C598,"00")&amp;"/07/"&amp;'Configurações Básicas'!$P$5,"")</f>
        <v/>
      </c>
      <c r="E598" s="58"/>
      <c r="F598" s="58"/>
      <c r="G598" s="58"/>
      <c r="H598" s="58"/>
      <c r="I598" s="59"/>
      <c r="J598" s="193"/>
      <c r="K598" s="60"/>
      <c r="L598" s="192"/>
      <c r="M598" s="56">
        <f>M597+IF(AND(K598="Pago",OR(E598='PC Receitas'!$O$4,E598='PC Receitas'!$O$5,E598='PC Receitas'!$O$6)),I598,IF(AND(K598="Pago",OR(E598='PC Receitas'!$O$7,E598='PC Receitas'!$O$8,E598='PC Receitas'!$O$9,E598='PC Receitas'!$O$10,E598='PC Receitas'!$O$11,E598='PC Receitas'!$O$12,E598='PC Receitas'!$O$13,E598='PC Receitas'!$O$14)),-I598,0))</f>
        <v>14737.7</v>
      </c>
      <c r="R598" s="153" t="e">
        <f t="shared" si="36"/>
        <v>#N/A</v>
      </c>
      <c r="S598" s="150" t="e">
        <f t="shared" si="37"/>
        <v>#N/A</v>
      </c>
      <c r="T598" s="150" t="e">
        <f t="shared" si="38"/>
        <v>#N/A</v>
      </c>
      <c r="U598" s="150" t="e">
        <f t="shared" si="39"/>
        <v>#N/A</v>
      </c>
      <c r="V598" s="154" t="e">
        <f>VLOOKUP(E598,'PC Receitas'!$O$4:$P$14,2,FALSE)</f>
        <v>#N/A</v>
      </c>
    </row>
    <row r="599" spans="3:22" ht="19.5" customHeight="1" thickTop="1" thickBot="1" x14ac:dyDescent="0.3">
      <c r="C599" s="58"/>
      <c r="D599" s="58" t="str">
        <f>IF(C599&lt;&gt;"",TEXT(C599,"00")&amp;"/07/"&amp;'Configurações Básicas'!$P$5,"")</f>
        <v/>
      </c>
      <c r="E599" s="58"/>
      <c r="F599" s="58"/>
      <c r="G599" s="58"/>
      <c r="H599" s="58"/>
      <c r="I599" s="59"/>
      <c r="J599" s="193"/>
      <c r="K599" s="60"/>
      <c r="L599" s="192"/>
      <c r="M599" s="56">
        <f>M598+IF(AND(K599="Pago",OR(E599='PC Receitas'!$O$4,E599='PC Receitas'!$O$5,E599='PC Receitas'!$O$6)),I599,IF(AND(K599="Pago",OR(E599='PC Receitas'!$O$7,E599='PC Receitas'!$O$8,E599='PC Receitas'!$O$9,E599='PC Receitas'!$O$10,E599='PC Receitas'!$O$11,E599='PC Receitas'!$O$12,E599='PC Receitas'!$O$13,E599='PC Receitas'!$O$14)),-I599,0))</f>
        <v>14737.7</v>
      </c>
      <c r="R599" s="153" t="e">
        <f t="shared" si="36"/>
        <v>#N/A</v>
      </c>
      <c r="S599" s="150" t="e">
        <f t="shared" si="37"/>
        <v>#N/A</v>
      </c>
      <c r="T599" s="150" t="e">
        <f t="shared" si="38"/>
        <v>#N/A</v>
      </c>
      <c r="U599" s="150" t="e">
        <f t="shared" si="39"/>
        <v>#N/A</v>
      </c>
      <c r="V599" s="154" t="e">
        <f>VLOOKUP(E599,'PC Receitas'!$O$4:$P$14,2,FALSE)</f>
        <v>#N/A</v>
      </c>
    </row>
    <row r="600" spans="3:22" ht="19.5" customHeight="1" thickTop="1" thickBot="1" x14ac:dyDescent="0.3">
      <c r="C600" s="58"/>
      <c r="D600" s="58" t="str">
        <f>IF(C600&lt;&gt;"",TEXT(C600,"00")&amp;"/07/"&amp;'Configurações Básicas'!$P$5,"")</f>
        <v/>
      </c>
      <c r="E600" s="58"/>
      <c r="F600" s="58"/>
      <c r="G600" s="58"/>
      <c r="H600" s="58"/>
      <c r="I600" s="59"/>
      <c r="J600" s="193"/>
      <c r="K600" s="60"/>
      <c r="L600" s="192"/>
      <c r="M600" s="56">
        <f>M599+IF(AND(K600="Pago",OR(E600='PC Receitas'!$O$4,E600='PC Receitas'!$O$5,E600='PC Receitas'!$O$6)),I600,IF(AND(K600="Pago",OR(E600='PC Receitas'!$O$7,E600='PC Receitas'!$O$8,E600='PC Receitas'!$O$9,E600='PC Receitas'!$O$10,E600='PC Receitas'!$O$11,E600='PC Receitas'!$O$12,E600='PC Receitas'!$O$13,E600='PC Receitas'!$O$14)),-I600,0))</f>
        <v>14737.7</v>
      </c>
      <c r="R600" s="153" t="e">
        <f t="shared" si="36"/>
        <v>#N/A</v>
      </c>
      <c r="S600" s="150" t="e">
        <f t="shared" si="37"/>
        <v>#N/A</v>
      </c>
      <c r="T600" s="150" t="e">
        <f t="shared" si="38"/>
        <v>#N/A</v>
      </c>
      <c r="U600" s="150" t="e">
        <f t="shared" si="39"/>
        <v>#N/A</v>
      </c>
      <c r="V600" s="154" t="e">
        <f>VLOOKUP(E600,'PC Receitas'!$O$4:$P$14,2,FALSE)</f>
        <v>#N/A</v>
      </c>
    </row>
    <row r="601" spans="3:22" ht="19.5" customHeight="1" thickTop="1" thickBot="1" x14ac:dyDescent="0.3">
      <c r="C601" s="58"/>
      <c r="D601" s="58" t="str">
        <f>IF(C601&lt;&gt;"",TEXT(C601,"00")&amp;"/07/"&amp;'Configurações Básicas'!$P$5,"")</f>
        <v/>
      </c>
      <c r="E601" s="58"/>
      <c r="F601" s="58"/>
      <c r="G601" s="58"/>
      <c r="H601" s="58"/>
      <c r="I601" s="59"/>
      <c r="J601" s="193"/>
      <c r="K601" s="60"/>
      <c r="L601" s="192"/>
      <c r="M601" s="56">
        <f>M600+IF(AND(K601="Pago",OR(E601='PC Receitas'!$O$4,E601='PC Receitas'!$O$5,E601='PC Receitas'!$O$6)),I601,IF(AND(K601="Pago",OR(E601='PC Receitas'!$O$7,E601='PC Receitas'!$O$8,E601='PC Receitas'!$O$9,E601='PC Receitas'!$O$10,E601='PC Receitas'!$O$11,E601='PC Receitas'!$O$12,E601='PC Receitas'!$O$13,E601='PC Receitas'!$O$14)),-I601,0))</f>
        <v>14737.7</v>
      </c>
      <c r="R601" s="153" t="e">
        <f t="shared" si="36"/>
        <v>#N/A</v>
      </c>
      <c r="S601" s="150" t="e">
        <f t="shared" si="37"/>
        <v>#N/A</v>
      </c>
      <c r="T601" s="150" t="e">
        <f t="shared" si="38"/>
        <v>#N/A</v>
      </c>
      <c r="U601" s="150" t="e">
        <f t="shared" si="39"/>
        <v>#N/A</v>
      </c>
      <c r="V601" s="154" t="e">
        <f>VLOOKUP(E601,'PC Receitas'!$O$4:$P$14,2,FALSE)</f>
        <v>#N/A</v>
      </c>
    </row>
    <row r="602" spans="3:22" ht="19.5" customHeight="1" thickTop="1" thickBot="1" x14ac:dyDescent="0.3">
      <c r="C602" s="58"/>
      <c r="D602" s="58" t="str">
        <f>IF(C602&lt;&gt;"",TEXT(C602,"00")&amp;"/07/"&amp;'Configurações Básicas'!$P$5,"")</f>
        <v/>
      </c>
      <c r="E602" s="58"/>
      <c r="F602" s="58"/>
      <c r="G602" s="58"/>
      <c r="H602" s="58"/>
      <c r="I602" s="59"/>
      <c r="J602" s="193"/>
      <c r="K602" s="60"/>
      <c r="L602" s="192"/>
      <c r="M602" s="56">
        <f>M601+IF(AND(K602="Pago",OR(E602='PC Receitas'!$O$4,E602='PC Receitas'!$O$5,E602='PC Receitas'!$O$6)),I602,IF(AND(K602="Pago",OR(E602='PC Receitas'!$O$7,E602='PC Receitas'!$O$8,E602='PC Receitas'!$O$9,E602='PC Receitas'!$O$10,E602='PC Receitas'!$O$11,E602='PC Receitas'!$O$12,E602='PC Receitas'!$O$13,E602='PC Receitas'!$O$14)),-I602,0))</f>
        <v>14737.7</v>
      </c>
      <c r="R602" s="153" t="e">
        <f t="shared" si="36"/>
        <v>#N/A</v>
      </c>
      <c r="S602" s="150" t="e">
        <f t="shared" si="37"/>
        <v>#N/A</v>
      </c>
      <c r="T602" s="150" t="e">
        <f t="shared" si="38"/>
        <v>#N/A</v>
      </c>
      <c r="U602" s="150" t="e">
        <f t="shared" si="39"/>
        <v>#N/A</v>
      </c>
      <c r="V602" s="154" t="e">
        <f>VLOOKUP(E602,'PC Receitas'!$O$4:$P$14,2,FALSE)</f>
        <v>#N/A</v>
      </c>
    </row>
    <row r="603" spans="3:22" ht="19.5" customHeight="1" thickTop="1" thickBot="1" x14ac:dyDescent="0.3">
      <c r="C603" s="58"/>
      <c r="D603" s="58" t="str">
        <f>IF(C603&lt;&gt;"",TEXT(C603,"00")&amp;"/07/"&amp;'Configurações Básicas'!$P$5,"")</f>
        <v/>
      </c>
      <c r="E603" s="58"/>
      <c r="F603" s="58"/>
      <c r="G603" s="58"/>
      <c r="H603" s="58"/>
      <c r="I603" s="59"/>
      <c r="J603" s="193"/>
      <c r="K603" s="60"/>
      <c r="L603" s="192"/>
      <c r="M603" s="56">
        <f>M602+IF(AND(K603="Pago",OR(E603='PC Receitas'!$O$4,E603='PC Receitas'!$O$5,E603='PC Receitas'!$O$6)),I603,IF(AND(K603="Pago",OR(E603='PC Receitas'!$O$7,E603='PC Receitas'!$O$8,E603='PC Receitas'!$O$9,E603='PC Receitas'!$O$10,E603='PC Receitas'!$O$11,E603='PC Receitas'!$O$12,E603='PC Receitas'!$O$13,E603='PC Receitas'!$O$14)),-I603,0))</f>
        <v>14737.7</v>
      </c>
      <c r="R603" s="153" t="e">
        <f t="shared" si="36"/>
        <v>#N/A</v>
      </c>
      <c r="S603" s="150" t="e">
        <f t="shared" si="37"/>
        <v>#N/A</v>
      </c>
      <c r="T603" s="150" t="e">
        <f t="shared" si="38"/>
        <v>#N/A</v>
      </c>
      <c r="U603" s="150" t="e">
        <f t="shared" si="39"/>
        <v>#N/A</v>
      </c>
      <c r="V603" s="154" t="e">
        <f>VLOOKUP(E603,'PC Receitas'!$O$4:$P$14,2,FALSE)</f>
        <v>#N/A</v>
      </c>
    </row>
    <row r="604" spans="3:22" ht="19.5" customHeight="1" thickTop="1" thickBot="1" x14ac:dyDescent="0.3">
      <c r="C604" s="58"/>
      <c r="D604" s="58" t="str">
        <f>IF(C604&lt;&gt;"",TEXT(C604,"00")&amp;"/07/"&amp;'Configurações Básicas'!$P$5,"")</f>
        <v/>
      </c>
      <c r="E604" s="58"/>
      <c r="F604" s="58"/>
      <c r="G604" s="58"/>
      <c r="H604" s="58"/>
      <c r="I604" s="59"/>
      <c r="J604" s="193"/>
      <c r="K604" s="60"/>
      <c r="L604" s="192"/>
      <c r="M604" s="56">
        <f>M603+IF(AND(K604="Pago",OR(E604='PC Receitas'!$O$4,E604='PC Receitas'!$O$5,E604='PC Receitas'!$O$6)),I604,IF(AND(K604="Pago",OR(E604='PC Receitas'!$O$7,E604='PC Receitas'!$O$8,E604='PC Receitas'!$O$9,E604='PC Receitas'!$O$10,E604='PC Receitas'!$O$11,E604='PC Receitas'!$O$12,E604='PC Receitas'!$O$13,E604='PC Receitas'!$O$14)),-I604,0))</f>
        <v>14737.7</v>
      </c>
      <c r="R604" s="153" t="e">
        <f t="shared" si="36"/>
        <v>#N/A</v>
      </c>
      <c r="S604" s="150" t="e">
        <f t="shared" si="37"/>
        <v>#N/A</v>
      </c>
      <c r="T604" s="150" t="e">
        <f t="shared" si="38"/>
        <v>#N/A</v>
      </c>
      <c r="U604" s="150" t="e">
        <f t="shared" si="39"/>
        <v>#N/A</v>
      </c>
      <c r="V604" s="154" t="e">
        <f>VLOOKUP(E604,'PC Receitas'!$O$4:$P$14,2,FALSE)</f>
        <v>#N/A</v>
      </c>
    </row>
    <row r="605" spans="3:22" ht="19.5" customHeight="1" thickTop="1" thickBot="1" x14ac:dyDescent="0.3">
      <c r="C605" s="58"/>
      <c r="D605" s="58" t="str">
        <f>IF(C605&lt;&gt;"",TEXT(C605,"00")&amp;"/07/"&amp;'Configurações Básicas'!$P$5,"")</f>
        <v/>
      </c>
      <c r="E605" s="58"/>
      <c r="F605" s="58"/>
      <c r="G605" s="58"/>
      <c r="H605" s="58"/>
      <c r="I605" s="59"/>
      <c r="J605" s="193"/>
      <c r="K605" s="60"/>
      <c r="L605" s="192"/>
      <c r="M605" s="56">
        <f>M604+IF(AND(K605="Pago",OR(E605='PC Receitas'!$O$4,E605='PC Receitas'!$O$5,E605='PC Receitas'!$O$6)),I605,IF(AND(K605="Pago",OR(E605='PC Receitas'!$O$7,E605='PC Receitas'!$O$8,E605='PC Receitas'!$O$9,E605='PC Receitas'!$O$10,E605='PC Receitas'!$O$11,E605='PC Receitas'!$O$12,E605='PC Receitas'!$O$13,E605='PC Receitas'!$O$14)),-I605,0))</f>
        <v>14737.7</v>
      </c>
      <c r="R605" s="153" t="e">
        <f t="shared" si="36"/>
        <v>#N/A</v>
      </c>
      <c r="S605" s="150" t="e">
        <f t="shared" si="37"/>
        <v>#N/A</v>
      </c>
      <c r="T605" s="150" t="e">
        <f t="shared" si="38"/>
        <v>#N/A</v>
      </c>
      <c r="U605" s="150" t="e">
        <f t="shared" si="39"/>
        <v>#N/A</v>
      </c>
      <c r="V605" s="154" t="e">
        <f>VLOOKUP(E605,'PC Receitas'!$O$4:$P$14,2,FALSE)</f>
        <v>#N/A</v>
      </c>
    </row>
    <row r="606" spans="3:22" ht="15.75" thickTop="1" x14ac:dyDescent="0.25">
      <c r="F606" s="12"/>
      <c r="M606" s="35"/>
    </row>
    <row r="607" spans="3:22" x14ac:dyDescent="0.25">
      <c r="F607" s="12"/>
      <c r="M607" s="35"/>
    </row>
    <row r="608" spans="3:22" x14ac:dyDescent="0.25">
      <c r="M608" s="35"/>
    </row>
    <row r="609" spans="13:13" x14ac:dyDescent="0.25">
      <c r="M609" s="35"/>
    </row>
    <row r="610" spans="13:13" x14ac:dyDescent="0.25">
      <c r="M610" s="35"/>
    </row>
    <row r="611" spans="13:13" hidden="1" x14ac:dyDescent="0.25">
      <c r="M611" s="35"/>
    </row>
    <row r="612" spans="13:13" hidden="1" x14ac:dyDescent="0.25">
      <c r="M612" s="35"/>
    </row>
    <row r="613" spans="13:13" hidden="1" x14ac:dyDescent="0.25">
      <c r="M613" s="35"/>
    </row>
    <row r="614" spans="13:13" hidden="1" x14ac:dyDescent="0.25">
      <c r="M614" s="35"/>
    </row>
    <row r="615" spans="13:13" hidden="1" x14ac:dyDescent="0.25">
      <c r="M615" s="35"/>
    </row>
    <row r="616" spans="13:13" hidden="1" x14ac:dyDescent="0.25">
      <c r="M616" s="35"/>
    </row>
    <row r="617" spans="13:13" hidden="1" x14ac:dyDescent="0.25">
      <c r="M617" s="35"/>
    </row>
    <row r="618" spans="13:13" hidden="1" x14ac:dyDescent="0.25">
      <c r="M618" s="35"/>
    </row>
    <row r="619" spans="13:13" hidden="1" x14ac:dyDescent="0.25">
      <c r="M619" s="35"/>
    </row>
    <row r="620" spans="13:13" hidden="1" x14ac:dyDescent="0.25">
      <c r="M620" s="35"/>
    </row>
    <row r="621" spans="13:13" hidden="1" x14ac:dyDescent="0.25">
      <c r="M621" s="35"/>
    </row>
    <row r="622" spans="13:13" hidden="1" x14ac:dyDescent="0.25">
      <c r="M622" s="35"/>
    </row>
    <row r="623" spans="13:13" hidden="1" x14ac:dyDescent="0.25">
      <c r="M623" s="35"/>
    </row>
    <row r="624" spans="13:13" hidden="1" x14ac:dyDescent="0.25">
      <c r="M624" s="35"/>
    </row>
    <row r="625" spans="13:13" hidden="1" x14ac:dyDescent="0.25">
      <c r="M625" s="35"/>
    </row>
    <row r="626" spans="13:13" hidden="1" x14ac:dyDescent="0.25">
      <c r="M626" s="35"/>
    </row>
    <row r="627" spans="13:13" hidden="1" x14ac:dyDescent="0.25">
      <c r="M627" s="35"/>
    </row>
    <row r="628" spans="13:13" hidden="1" x14ac:dyDescent="0.25">
      <c r="M628" s="35"/>
    </row>
    <row r="629" spans="13:13" hidden="1" x14ac:dyDescent="0.25">
      <c r="M629" s="35"/>
    </row>
    <row r="630" spans="13:13" hidden="1" x14ac:dyDescent="0.25">
      <c r="M630" s="35"/>
    </row>
    <row r="631" spans="13:13" hidden="1" x14ac:dyDescent="0.25">
      <c r="M631" s="35"/>
    </row>
    <row r="632" spans="13:13" hidden="1" x14ac:dyDescent="0.25">
      <c r="M632" s="35"/>
    </row>
    <row r="633" spans="13:13" hidden="1" x14ac:dyDescent="0.25">
      <c r="M633" s="35"/>
    </row>
    <row r="634" spans="13:13" hidden="1" x14ac:dyDescent="0.25">
      <c r="M634" s="35"/>
    </row>
    <row r="635" spans="13:13" hidden="1" x14ac:dyDescent="0.25">
      <c r="M635" s="35"/>
    </row>
    <row r="636" spans="13:13" hidden="1" x14ac:dyDescent="0.25">
      <c r="M636" s="35"/>
    </row>
    <row r="637" spans="13:13" hidden="1" x14ac:dyDescent="0.25">
      <c r="M637" s="35"/>
    </row>
    <row r="638" spans="13:13" hidden="1" x14ac:dyDescent="0.25">
      <c r="M638" s="35"/>
    </row>
    <row r="639" spans="13:13" hidden="1" x14ac:dyDescent="0.25">
      <c r="M639" s="35"/>
    </row>
    <row r="640" spans="13:13" hidden="1" x14ac:dyDescent="0.25">
      <c r="M640" s="35"/>
    </row>
    <row r="641" spans="13:13" hidden="1" x14ac:dyDescent="0.25">
      <c r="M641" s="35"/>
    </row>
    <row r="642" spans="13:13" hidden="1" x14ac:dyDescent="0.25">
      <c r="M642" s="35"/>
    </row>
    <row r="643" spans="13:13" hidden="1" x14ac:dyDescent="0.25">
      <c r="M643" s="35"/>
    </row>
    <row r="644" spans="13:13" hidden="1" x14ac:dyDescent="0.25">
      <c r="M644" s="35"/>
    </row>
    <row r="645" spans="13:13" hidden="1" x14ac:dyDescent="0.25">
      <c r="M645" s="35"/>
    </row>
    <row r="646" spans="13:13" hidden="1" x14ac:dyDescent="0.25">
      <c r="M646" s="35"/>
    </row>
    <row r="647" spans="13:13" hidden="1" x14ac:dyDescent="0.25">
      <c r="M647" s="35"/>
    </row>
    <row r="648" spans="13:13" hidden="1" x14ac:dyDescent="0.25">
      <c r="M648" s="35"/>
    </row>
    <row r="649" spans="13:13" hidden="1" x14ac:dyDescent="0.25">
      <c r="M649" s="35"/>
    </row>
    <row r="650" spans="13:13" hidden="1" x14ac:dyDescent="0.25">
      <c r="M650" s="35"/>
    </row>
    <row r="651" spans="13:13" hidden="1" x14ac:dyDescent="0.25">
      <c r="M651" s="35"/>
    </row>
    <row r="652" spans="13:13" hidden="1" x14ac:dyDescent="0.25">
      <c r="M652" s="35"/>
    </row>
    <row r="653" spans="13:13" hidden="1" x14ac:dyDescent="0.25">
      <c r="M653" s="35"/>
    </row>
    <row r="654" spans="13:13" hidden="1" x14ac:dyDescent="0.25">
      <c r="M654" s="35"/>
    </row>
    <row r="655" spans="13:13" hidden="1" x14ac:dyDescent="0.25">
      <c r="M655" s="35"/>
    </row>
    <row r="656" spans="13:13" hidden="1" x14ac:dyDescent="0.25">
      <c r="M656" s="35"/>
    </row>
    <row r="657" spans="13:13" hidden="1" x14ac:dyDescent="0.25">
      <c r="M657" s="35"/>
    </row>
    <row r="658" spans="13:13" hidden="1" x14ac:dyDescent="0.25">
      <c r="M658" s="36"/>
    </row>
  </sheetData>
  <sheetProtection selectLockedCells="1"/>
  <autoFilter ref="C4:K4"/>
  <mergeCells count="11">
    <mergeCell ref="O11:O12"/>
    <mergeCell ref="P11:P12"/>
    <mergeCell ref="O13:O14"/>
    <mergeCell ref="P13:P14"/>
    <mergeCell ref="O7:O8"/>
    <mergeCell ref="P7:P8"/>
    <mergeCell ref="O4:P4"/>
    <mergeCell ref="O5:O6"/>
    <mergeCell ref="P5:P6"/>
    <mergeCell ref="O9:O10"/>
    <mergeCell ref="P9:P10"/>
  </mergeCells>
  <conditionalFormatting sqref="P13:P14">
    <cfRule type="cellIs" dxfId="317" priority="103" operator="lessThan">
      <formula>0</formula>
    </cfRule>
    <cfRule type="cellIs" dxfId="316" priority="104" operator="greaterThan">
      <formula>0</formula>
    </cfRule>
  </conditionalFormatting>
  <conditionalFormatting sqref="P5:P6">
    <cfRule type="cellIs" dxfId="315" priority="96" operator="lessThan">
      <formula>0</formula>
    </cfRule>
    <cfRule type="cellIs" dxfId="314" priority="97" operator="greaterThan">
      <formula>0</formula>
    </cfRule>
    <cfRule type="cellIs" dxfId="313" priority="98" operator="greaterThan">
      <formula>0</formula>
    </cfRule>
  </conditionalFormatting>
  <conditionalFormatting sqref="P11:P12">
    <cfRule type="cellIs" dxfId="312" priority="76" operator="greaterThan">
      <formula>0</formula>
    </cfRule>
    <cfRule type="cellIs" dxfId="311" priority="77" operator="lessThan">
      <formula>0</formula>
    </cfRule>
  </conditionalFormatting>
  <conditionalFormatting sqref="M5:M605">
    <cfRule type="cellIs" dxfId="310" priority="30" operator="greaterThan">
      <formula>0</formula>
    </cfRule>
    <cfRule type="cellIs" dxfId="309" priority="31" operator="lessThan">
      <formula>0</formula>
    </cfRule>
  </conditionalFormatting>
  <conditionalFormatting sqref="P7:P8">
    <cfRule type="cellIs" dxfId="308" priority="29" operator="greaterThan">
      <formula>0</formula>
    </cfRule>
  </conditionalFormatting>
  <conditionalFormatting sqref="P9:P10">
    <cfRule type="cellIs" dxfId="307" priority="28" operator="greaterThan">
      <formula>0</formula>
    </cfRule>
  </conditionalFormatting>
  <conditionalFormatting sqref="E100:E605">
    <cfRule type="containsText" dxfId="306" priority="26" operator="containsText" text="Despesa">
      <formula>NOT(ISERROR(SEARCH("Despesa",E100)))</formula>
    </cfRule>
    <cfRule type="containsText" dxfId="305" priority="27" operator="containsText" text="Receita">
      <formula>NOT(ISERROR(SEARCH("Receita",E100)))</formula>
    </cfRule>
  </conditionalFormatting>
  <conditionalFormatting sqref="E100:E605">
    <cfRule type="expression" dxfId="304" priority="122" stopIfTrue="1">
      <formula>NOT(ISERROR(SEARCH("Investimentos",E100)))</formula>
    </cfRule>
  </conditionalFormatting>
  <conditionalFormatting sqref="E22:E99">
    <cfRule type="containsText" dxfId="303" priority="22" operator="containsText" text="Despesa">
      <formula>NOT(ISERROR(SEARCH("Despesa",E22)))</formula>
    </cfRule>
    <cfRule type="containsText" dxfId="302" priority="23" operator="containsText" text="Receita">
      <formula>NOT(ISERROR(SEARCH("Receita",E22)))</formula>
    </cfRule>
  </conditionalFormatting>
  <conditionalFormatting sqref="E22:E99">
    <cfRule type="expression" dxfId="301" priority="125" stopIfTrue="1">
      <formula>NOT(ISERROR(SEARCH("Investimentos",E22)))</formula>
    </cfRule>
  </conditionalFormatting>
  <conditionalFormatting sqref="E5:E605">
    <cfRule type="containsText" dxfId="300" priority="18" operator="containsText" text="Despesa">
      <formula>NOT(ISERROR(SEARCH("Despesa",E5)))</formula>
    </cfRule>
    <cfRule type="containsText" dxfId="299" priority="19" operator="containsText" text="Receita">
      <formula>NOT(ISERROR(SEARCH("Receita",E5)))</formula>
    </cfRule>
  </conditionalFormatting>
  <conditionalFormatting sqref="E5:E605">
    <cfRule type="expression" dxfId="298" priority="128" stopIfTrue="1">
      <formula>NOT(ISERROR(SEARCH("Investimentos",E5)))</formula>
    </cfRule>
  </conditionalFormatting>
  <conditionalFormatting sqref="K122:K605">
    <cfRule type="containsText" dxfId="297" priority="14" operator="containsText" text="Não Pago">
      <formula>NOT(ISERROR(SEARCH("Não Pago",K122)))</formula>
    </cfRule>
    <cfRule type="containsText" dxfId="296" priority="15" operator="containsText" text="Pago">
      <formula>NOT(ISERROR(SEARCH("Pago",K122)))</formula>
    </cfRule>
  </conditionalFormatting>
  <conditionalFormatting sqref="K21:K121">
    <cfRule type="containsText" dxfId="295" priority="12" operator="containsText" text="Não Pago">
      <formula>NOT(ISERROR(SEARCH("Não Pago",K21)))</formula>
    </cfRule>
    <cfRule type="containsText" dxfId="294" priority="13" operator="containsText" text="Pago">
      <formula>NOT(ISERROR(SEARCH("Pago",K21)))</formula>
    </cfRule>
  </conditionalFormatting>
  <conditionalFormatting sqref="K5:K19">
    <cfRule type="containsText" dxfId="293" priority="10" operator="containsText" text="Não Pago">
      <formula>NOT(ISERROR(SEARCH("Não Pago",K5)))</formula>
    </cfRule>
    <cfRule type="containsText" dxfId="292" priority="11" operator="containsText" text="Pago">
      <formula>NOT(ISERROR(SEARCH("Pago",K5)))</formula>
    </cfRule>
  </conditionalFormatting>
  <conditionalFormatting sqref="K20">
    <cfRule type="containsText" dxfId="291" priority="8" operator="containsText" text="Não Pago">
      <formula>NOT(ISERROR(SEARCH("Não Pago",K20)))</formula>
    </cfRule>
    <cfRule type="containsText" dxfId="290" priority="9" operator="containsText" text="Pago">
      <formula>NOT(ISERROR(SEARCH("Pago",K20)))</formula>
    </cfRule>
  </conditionalFormatting>
  <conditionalFormatting sqref="K5:K187">
    <cfRule type="cellIs" dxfId="289" priority="7" operator="equal">
      <formula>"Realizado"</formula>
    </cfRule>
  </conditionalFormatting>
  <conditionalFormatting sqref="K22">
    <cfRule type="containsText" dxfId="288" priority="5" operator="containsText" text="Não Pago">
      <formula>NOT(ISERROR(SEARCH("Não Pago",K22)))</formula>
    </cfRule>
    <cfRule type="containsText" dxfId="287" priority="6" operator="containsText" text="Pago">
      <formula>NOT(ISERROR(SEARCH("Pago",K22)))</formula>
    </cfRule>
  </conditionalFormatting>
  <conditionalFormatting sqref="K27">
    <cfRule type="containsText" dxfId="286" priority="3" operator="containsText" text="Não Pago">
      <formula>NOT(ISERROR(SEARCH("Não Pago",K27)))</formula>
    </cfRule>
    <cfRule type="containsText" dxfId="285" priority="4" operator="containsText" text="Pago">
      <formula>NOT(ISERROR(SEARCH("Pago",K27)))</formula>
    </cfRule>
  </conditionalFormatting>
  <conditionalFormatting sqref="K34">
    <cfRule type="containsText" dxfId="284" priority="1" operator="containsText" text="Não Pago">
      <formula>NOT(ISERROR(SEARCH("Não Pago",K34)))</formula>
    </cfRule>
    <cfRule type="containsText" dxfId="283" priority="2" operator="containsText" text="Pago">
      <formula>NOT(ISERROR(SEARCH("Pago",K34)))</formula>
    </cfRule>
  </conditionalFormatting>
  <dataValidations count="5">
    <dataValidation type="list" allowBlank="1" showInputMessage="1" showErrorMessage="1" sqref="K188:K605 L5:L605">
      <formula1>"Pago,Não Pago"</formula1>
    </dataValidation>
    <dataValidation type="list" allowBlank="1" showInputMessage="1" showErrorMessage="1" sqref="C5:C605">
      <formula1>"1,2,3,4,5,6,7,8,9,10,11,12,13,14,15,16,17,18,19,20,21,22,23,24,25,26,27,28,29,30,31"</formula1>
    </dataValidation>
    <dataValidation type="list" allowBlank="1" showInputMessage="1" showErrorMessage="1" sqref="G5:H605">
      <formula1>INDIRECT(V5)</formula1>
    </dataValidation>
    <dataValidation type="list" allowBlank="1" showInputMessage="1" showErrorMessage="1" sqref="E5:E605">
      <formula1>$O$16:$O$26</formula1>
    </dataValidation>
    <dataValidation type="list" allowBlank="1" showInputMessage="1" showErrorMessage="1" sqref="K5:K187">
      <formula1>"Pago,Não Pago,Realizado"</formula1>
    </dataValidation>
  </dataValidations>
  <pageMargins left="0.51181102362204722" right="0.51181102362204722" top="0.78740157480314965" bottom="0.78740157480314965" header="0.31496062992125984" footer="0.31496062992125984"/>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1">
    <pageSetUpPr fitToPage="1"/>
  </sheetPr>
  <dimension ref="A1:AD658"/>
  <sheetViews>
    <sheetView showGridLines="0" tabSelected="1" zoomScale="90" zoomScaleNormal="90" zoomScalePageLayoutView="90" workbookViewId="0">
      <pane xSplit="1" ySplit="4" topLeftCell="B5" activePane="bottomRight" state="frozen"/>
      <selection pane="topRight"/>
      <selection pane="bottomLeft"/>
      <selection pane="bottomRight" activeCell="C3" sqref="C3"/>
    </sheetView>
  </sheetViews>
  <sheetFormatPr defaultColWidth="0" defaultRowHeight="15" zeroHeight="1" x14ac:dyDescent="0.25"/>
  <cols>
    <col min="1" max="1" width="27.42578125" style="76" customWidth="1"/>
    <col min="2" max="2" width="3.7109375" style="5" customWidth="1"/>
    <col min="3" max="3" width="7.7109375" style="5" customWidth="1"/>
    <col min="4" max="4" width="17.28515625" style="5" customWidth="1"/>
    <col min="5" max="5" width="29.42578125" style="5" customWidth="1"/>
    <col min="6" max="6" width="16.85546875" style="5" customWidth="1"/>
    <col min="7" max="7" width="34.7109375" style="5" customWidth="1"/>
    <col min="8" max="8" width="30.140625" style="5" customWidth="1"/>
    <col min="9" max="10" width="15.140625" style="5" customWidth="1"/>
    <col min="11" max="11" width="12.42578125" style="5" customWidth="1"/>
    <col min="12" max="12" width="19.42578125" style="5" customWidth="1"/>
    <col min="13" max="13" width="17.42578125" style="5" customWidth="1"/>
    <col min="14" max="14" width="2.42578125" style="5" customWidth="1"/>
    <col min="15" max="15" width="22.140625" style="5" customWidth="1"/>
    <col min="16" max="16" width="15.28515625" style="5" customWidth="1"/>
    <col min="17" max="17" width="8.85546875" style="5" customWidth="1"/>
    <col min="18" max="21" width="8.85546875" style="150" hidden="1" customWidth="1"/>
    <col min="22" max="22" width="5.42578125" style="151" hidden="1" customWidth="1"/>
    <col min="23" max="23" width="8.85546875" style="147" customWidth="1"/>
    <col min="24" max="30" width="8.85546875" style="5" customWidth="1"/>
    <col min="31" max="16384" width="8.85546875" style="5" hidden="1"/>
  </cols>
  <sheetData>
    <row r="1" spans="1:23" s="10" customFormat="1" ht="33.950000000000003" customHeight="1" x14ac:dyDescent="0.35">
      <c r="A1" s="191" t="s">
        <v>1368</v>
      </c>
      <c r="C1" s="125" t="s">
        <v>297</v>
      </c>
      <c r="D1" s="125"/>
      <c r="E1" s="125"/>
      <c r="F1" s="125"/>
      <c r="G1" s="125"/>
      <c r="H1" s="125"/>
      <c r="I1" s="125"/>
      <c r="J1" s="125"/>
      <c r="K1" s="125"/>
      <c r="L1" s="125"/>
      <c r="M1" s="125"/>
      <c r="N1" s="125"/>
      <c r="O1" s="125"/>
      <c r="R1" s="148"/>
      <c r="S1" s="148"/>
      <c r="T1" s="148"/>
      <c r="U1" s="148"/>
      <c r="V1" s="149"/>
      <c r="W1" s="146"/>
    </row>
    <row r="2" spans="1:23" s="10" customFormat="1" ht="37.5" customHeight="1" thickBot="1" x14ac:dyDescent="0.3">
      <c r="A2" s="76"/>
      <c r="C2" s="145"/>
      <c r="D2" s="145"/>
      <c r="E2" s="145"/>
      <c r="F2" s="145"/>
      <c r="G2" s="145"/>
      <c r="H2" s="145"/>
      <c r="I2" s="145"/>
      <c r="J2" s="145"/>
      <c r="K2" s="145"/>
      <c r="L2" s="145"/>
      <c r="M2" s="145"/>
      <c r="N2" s="145"/>
      <c r="O2" s="145"/>
      <c r="P2" s="145"/>
      <c r="R2" s="148"/>
      <c r="S2" s="148"/>
      <c r="T2" s="148"/>
      <c r="U2" s="148"/>
      <c r="V2" s="149"/>
      <c r="W2" s="146"/>
    </row>
    <row r="3" spans="1:23" ht="21.75" customHeight="1" thickTop="1" thickBot="1" x14ac:dyDescent="0.3">
      <c r="C3" s="201" t="s">
        <v>1429</v>
      </c>
      <c r="G3" s="29"/>
      <c r="H3" s="12"/>
    </row>
    <row r="4" spans="1:23" ht="30.75" customHeight="1" thickTop="1" thickBot="1" x14ac:dyDescent="0.3">
      <c r="C4" s="183" t="s">
        <v>15</v>
      </c>
      <c r="D4" s="183" t="s">
        <v>1427</v>
      </c>
      <c r="E4" s="184" t="s">
        <v>18</v>
      </c>
      <c r="F4" s="183" t="s">
        <v>1428</v>
      </c>
      <c r="G4" s="184" t="s">
        <v>17</v>
      </c>
      <c r="H4" s="183" t="s">
        <v>1430</v>
      </c>
      <c r="I4" s="183" t="s">
        <v>1431</v>
      </c>
      <c r="J4" s="183" t="s">
        <v>1432</v>
      </c>
      <c r="K4" s="184" t="s">
        <v>19</v>
      </c>
      <c r="L4" s="183" t="s">
        <v>1433</v>
      </c>
      <c r="M4" s="30" t="s">
        <v>20</v>
      </c>
      <c r="O4" s="217" t="s">
        <v>26</v>
      </c>
      <c r="P4" s="217"/>
      <c r="V4" s="152"/>
    </row>
    <row r="5" spans="1:23" ht="19.5" customHeight="1" thickTop="1" thickBot="1" x14ac:dyDescent="0.3">
      <c r="C5" s="58">
        <v>1</v>
      </c>
      <c r="D5" s="58" t="str">
        <f ca="1">IF(C5&lt;&gt;"",TEXT(C5,"00")&amp;"/08/"&amp;YEAR(TODAY()),"")</f>
        <v>01/08/2017</v>
      </c>
      <c r="E5" s="58" t="s">
        <v>1351</v>
      </c>
      <c r="F5" s="28"/>
      <c r="G5" s="58" t="s">
        <v>1395</v>
      </c>
      <c r="H5" s="58" t="s">
        <v>1436</v>
      </c>
      <c r="I5" s="167">
        <v>0</v>
      </c>
      <c r="J5" s="192">
        <v>0</v>
      </c>
      <c r="K5" s="60" t="s">
        <v>1442</v>
      </c>
      <c r="L5" s="58" t="s">
        <v>1441</v>
      </c>
      <c r="M5" s="56">
        <f>P5+IF(AND(K5="Pago",OR(E5='PC Receitas'!O4,E5='PC Receitas'!O5,E5='PC Receitas'!O6)),I5,IF(AND(K5="Pago",OR(E5='PC Receitas'!O7,E5='PC Receitas'!O8,E5='PC Receitas'!O9,E5='PC Receitas'!O10,E5='PC Receitas'!O11,E5='PC Receitas'!O12,E5='PC Receitas'!O13,E5='PC Receitas'!O14)),-I5,0))</f>
        <v>14737.7</v>
      </c>
      <c r="O5" s="221" t="s">
        <v>237</v>
      </c>
      <c r="P5" s="222">
        <f>Jul!P13</f>
        <v>14737.7</v>
      </c>
      <c r="Q5" s="57"/>
      <c r="R5" s="153" t="str">
        <f>IF(V5="Despesas_com_RH","Despesa",IF(V5="Despesas_Operacionais","Despesa",IF(V5="Despesas_com_Marketing","Despesa",IF(V5="Impostos","Despesa",IF(V5="Investimentos","Despesa","")))))</f>
        <v/>
      </c>
      <c r="S5" s="150" t="str">
        <f>IF(V5="Despesas_com_Produtos","Despesa",IF(V5="Despesas_com_Serviços","Despesa",IF(V5="Despesas_Não_Operacionais","Despesa","")))</f>
        <v/>
      </c>
      <c r="T5" s="150" t="str">
        <f>IF(V5="Receitas_com_Produtos","Receita",IF(V5="Receitas_com_Serviços","Receita",IF(V5="Receitas_Não_Operacionais","Receita","")))</f>
        <v>Receita</v>
      </c>
      <c r="U5" s="150" t="str">
        <f>IF(R5&lt;&gt;"",R5,IF(S5&lt;&gt;"",S5,IF(T5&lt;&gt;"",T5,"")))</f>
        <v>Receita</v>
      </c>
      <c r="V5" s="154" t="str">
        <f>VLOOKUP(E5,'PC Receitas'!$O$4:$P$14,2,FALSE)</f>
        <v>Receitas_com_Produtos</v>
      </c>
    </row>
    <row r="6" spans="1:23" ht="19.5" customHeight="1" thickTop="1" thickBot="1" x14ac:dyDescent="0.3">
      <c r="C6" s="58">
        <v>1</v>
      </c>
      <c r="D6" s="58" t="str">
        <f t="shared" ref="D6:D69" ca="1" si="0">IF(C6&lt;&gt;"",TEXT(C6,"00")&amp;"/08/"&amp;YEAR(TODAY()),"")</f>
        <v>01/08/2017</v>
      </c>
      <c r="E6" s="58" t="s">
        <v>1351</v>
      </c>
      <c r="F6" s="28"/>
      <c r="G6" s="28" t="s">
        <v>1401</v>
      </c>
      <c r="H6" s="58" t="s">
        <v>1436</v>
      </c>
      <c r="I6" s="167">
        <v>0</v>
      </c>
      <c r="J6" s="192">
        <v>0</v>
      </c>
      <c r="K6" s="168" t="s">
        <v>1442</v>
      </c>
      <c r="L6" s="58" t="s">
        <v>1441</v>
      </c>
      <c r="M6" s="56">
        <f>M5+IF(AND(K6="Pago",OR(E6='PC Receitas'!$O$4,E6='PC Receitas'!$O$5,E6='PC Receitas'!$O$6)),I6,IF(AND(K6="Pago",OR(E6='PC Receitas'!$O$7,E6='PC Receitas'!$O$8,E6='PC Receitas'!$O$9,E6='PC Receitas'!$O$10,E6='PC Receitas'!$O$11,E6='PC Receitas'!$O$12,E6='PC Receitas'!$O$13,E6='PC Receitas'!$O$14)),-I6,0))</f>
        <v>14737.7</v>
      </c>
      <c r="O6" s="221"/>
      <c r="P6" s="222"/>
      <c r="Q6" s="57"/>
      <c r="R6" s="153" t="str">
        <f t="shared" ref="R6:R69" si="1">IF(V6="Despesas_com_RH","Despesa",IF(V6="Despesas_Operacionais","Despesa",IF(V6="Despesas_com_Marketing","Despesa",IF(V6="Impostos","Despesa",IF(V6="Investimentos","Despesa","")))))</f>
        <v/>
      </c>
      <c r="S6" s="150" t="str">
        <f t="shared" ref="S6:S69" si="2">IF(V6="Despesas_com_Produtos","Despesa",IF(V6="Despesas_com_Serviços","Despesa",IF(V6="Despesas_Não_Operacionais","Despesa","")))</f>
        <v/>
      </c>
      <c r="T6" s="150" t="str">
        <f t="shared" ref="T6:T69" si="3">IF(V6="Receitas_com_Produtos","Receita",IF(V6="Receitas_com_Serviços","Receita",IF(V6="Receitas_Não_Operacionais","Receita","")))</f>
        <v>Receita</v>
      </c>
      <c r="U6" s="150" t="str">
        <f t="shared" ref="U6:U69" si="4">IF(R6&lt;&gt;"",R6,IF(S6&lt;&gt;"",S6,IF(T6&lt;&gt;"",T6,"")))</f>
        <v>Receita</v>
      </c>
      <c r="V6" s="154" t="str">
        <f>VLOOKUP(E6,'PC Receitas'!$O$4:$P$14,2,FALSE)</f>
        <v>Receitas_com_Produtos</v>
      </c>
    </row>
    <row r="7" spans="1:23" ht="19.5" customHeight="1" thickTop="1" thickBot="1" x14ac:dyDescent="0.3">
      <c r="C7" s="58">
        <v>1</v>
      </c>
      <c r="D7" s="58" t="str">
        <f t="shared" ca="1" si="0"/>
        <v>01/08/2017</v>
      </c>
      <c r="E7" s="58" t="s">
        <v>1357</v>
      </c>
      <c r="F7" s="28" t="s">
        <v>1402</v>
      </c>
      <c r="G7" s="58" t="s">
        <v>1376</v>
      </c>
      <c r="H7" s="58" t="s">
        <v>1437</v>
      </c>
      <c r="I7" s="167">
        <v>123</v>
      </c>
      <c r="J7" s="192">
        <v>0</v>
      </c>
      <c r="K7" s="168" t="s">
        <v>1393</v>
      </c>
      <c r="L7" s="58"/>
      <c r="M7" s="56">
        <f>M6+IF(AND(K7="Pago",OR(E7='PC Receitas'!$O$4,E7='PC Receitas'!$O$5,E7='PC Receitas'!$O$6)),I7,IF(AND(K7="Pago",OR(E7='PC Receitas'!$O$7,E7='PC Receitas'!$O$8,E7='PC Receitas'!$O$9,E7='PC Receitas'!$O$10,E7='PC Receitas'!$O$11,E7='PC Receitas'!$O$12,E7='PC Receitas'!$O$13,E7='PC Receitas'!$O$14)),-I7,0))</f>
        <v>14614.7</v>
      </c>
      <c r="O7" s="211" t="s">
        <v>27</v>
      </c>
      <c r="P7" s="214">
        <f>SUMIFS($I$5:$I$605,$E$5:$E$605,'PC Receitas'!O4,$K$5:$K$605,"Pago")+SUMIFS($I$5:$I$605,$E$5:$E$605,'PC Receitas'!O5,$K$5:$K$605,"Pago")+SUMIFS($I$5:$I$605,$E$5:$E$605,'PC Receitas'!O6,$K$5:$K$605,"Pago")</f>
        <v>0</v>
      </c>
      <c r="Q7" s="22"/>
      <c r="R7" s="153" t="str">
        <f t="shared" si="1"/>
        <v>Despesa</v>
      </c>
      <c r="S7" s="150" t="str">
        <f t="shared" si="2"/>
        <v/>
      </c>
      <c r="T7" s="150" t="str">
        <f t="shared" si="3"/>
        <v/>
      </c>
      <c r="U7" s="150" t="str">
        <f t="shared" si="4"/>
        <v>Despesa</v>
      </c>
      <c r="V7" s="154" t="str">
        <f>VLOOKUP(E7,'PC Receitas'!$O$4:$P$14,2,FALSE)</f>
        <v>Despesas_Operacionais</v>
      </c>
    </row>
    <row r="8" spans="1:23" ht="19.5" customHeight="1" thickTop="1" thickBot="1" x14ac:dyDescent="0.3">
      <c r="C8" s="58">
        <v>1</v>
      </c>
      <c r="D8" s="58" t="str">
        <f t="shared" ca="1" si="0"/>
        <v>01/08/2017</v>
      </c>
      <c r="E8" s="58" t="s">
        <v>1357</v>
      </c>
      <c r="F8" s="28" t="s">
        <v>1403</v>
      </c>
      <c r="G8" s="58" t="s">
        <v>1387</v>
      </c>
      <c r="H8" s="58" t="s">
        <v>1438</v>
      </c>
      <c r="I8" s="167">
        <v>45</v>
      </c>
      <c r="J8" s="192">
        <v>0</v>
      </c>
      <c r="K8" s="168" t="s">
        <v>1393</v>
      </c>
      <c r="L8" s="58"/>
      <c r="M8" s="56">
        <f>M7+IF(AND(K8="Pago",OR(E8='PC Receitas'!$O$4,E8='PC Receitas'!$O$5,E8='PC Receitas'!$O$6)),I8,IF(AND(K8="Pago",OR(E8='PC Receitas'!$O$7,E8='PC Receitas'!$O$8,E8='PC Receitas'!$O$9,E8='PC Receitas'!$O$10,E8='PC Receitas'!$O$11,E8='PC Receitas'!$O$12,E8='PC Receitas'!$O$13,E8='PC Receitas'!$O$14)),-I8,0))</f>
        <v>14569.7</v>
      </c>
      <c r="O8" s="211"/>
      <c r="P8" s="215"/>
      <c r="Q8" s="22"/>
      <c r="R8" s="153" t="str">
        <f t="shared" si="1"/>
        <v>Despesa</v>
      </c>
      <c r="S8" s="150" t="str">
        <f t="shared" si="2"/>
        <v/>
      </c>
      <c r="T8" s="150" t="str">
        <f t="shared" si="3"/>
        <v/>
      </c>
      <c r="U8" s="150" t="str">
        <f t="shared" si="4"/>
        <v>Despesa</v>
      </c>
      <c r="V8" s="154" t="str">
        <f>VLOOKUP(E8,'PC Receitas'!$O$4:$P$14,2,FALSE)</f>
        <v>Despesas_Operacionais</v>
      </c>
    </row>
    <row r="9" spans="1:23" ht="19.5" customHeight="1" thickTop="1" thickBot="1" x14ac:dyDescent="0.3">
      <c r="C9" s="58">
        <v>1</v>
      </c>
      <c r="D9" s="58" t="str">
        <f t="shared" ca="1" si="0"/>
        <v>01/08/2017</v>
      </c>
      <c r="E9" s="58" t="s">
        <v>154</v>
      </c>
      <c r="F9" s="28" t="s">
        <v>1404</v>
      </c>
      <c r="G9" s="28" t="s">
        <v>1377</v>
      </c>
      <c r="H9" s="58" t="s">
        <v>1436</v>
      </c>
      <c r="I9" s="167">
        <v>655</v>
      </c>
      <c r="J9" s="192">
        <v>0</v>
      </c>
      <c r="K9" s="168" t="s">
        <v>1393</v>
      </c>
      <c r="L9" s="58"/>
      <c r="M9" s="56">
        <f>M8+IF(AND(K9="Pago",OR(E9='PC Receitas'!$O$4,E9='PC Receitas'!$O$5,E9='PC Receitas'!$O$6)),I9,IF(AND(K9="Pago",OR(E9='PC Receitas'!$O$7,E9='PC Receitas'!$O$8,E9='PC Receitas'!$O$9,E9='PC Receitas'!$O$10,E9='PC Receitas'!$O$11,E9='PC Receitas'!$O$12,E9='PC Receitas'!$O$13,E9='PC Receitas'!$O$14)),-I9,0))</f>
        <v>13914.7</v>
      </c>
      <c r="O9" s="211" t="s">
        <v>28</v>
      </c>
      <c r="P9" s="212">
        <f>SUMIFS($I$5:$I$605,$E$5:$E$605,'PC Receitas'!$O$7,$K$5:$K$605,"Pago")+SUMIFS($I$5:$I$605,$E$5:$E$605,'PC Receitas'!$O$8,$K$5:$K$605,"Pago")+SUMIFS($I$5:$I$605,$E$5:$E$605,'PC Receitas'!$O$9,$K$5:$K$605,"Pago")+SUMIFS($I$5:$I$605,$E$5:$E$605,'PC Receitas'!$O$10,$K$5:$K$605,"Pago")+SUMIFS($I$5:$I$605,$E$5:$E$605,'PC Receitas'!$O$11,$K$5:$K$605,"Pago")+SUMIFS($I$5:$I$605,$E$5:$E$605,'PC Receitas'!$O$12,$K$5:$K$605,"Pago")+SUMIFS($I$5:$I$605,$E$5:$E$605,'PC Receitas'!$O$13,$K$5:$K$605,"Pago")+SUMIFS($I$5:$I$605,$E$5:$E$605,'PC Receitas'!$O$14,$K$5:$K$605,"Pago")</f>
        <v>7289.1299999999992</v>
      </c>
      <c r="Q9" s="22"/>
      <c r="R9" s="153" t="str">
        <f t="shared" si="1"/>
        <v>Despesa</v>
      </c>
      <c r="S9" s="150" t="str">
        <f t="shared" si="2"/>
        <v/>
      </c>
      <c r="T9" s="150" t="str">
        <f t="shared" si="3"/>
        <v/>
      </c>
      <c r="U9" s="150" t="str">
        <f t="shared" si="4"/>
        <v>Despesa</v>
      </c>
      <c r="V9" s="154" t="str">
        <f>VLOOKUP(E9,'PC Receitas'!$O$4:$P$14,2,FALSE)</f>
        <v>Despesas_com_RH</v>
      </c>
    </row>
    <row r="10" spans="1:23" ht="19.5" customHeight="1" thickTop="1" thickBot="1" x14ac:dyDescent="0.3">
      <c r="C10" s="58">
        <v>1</v>
      </c>
      <c r="D10" s="58" t="str">
        <f t="shared" ca="1" si="0"/>
        <v>01/08/2017</v>
      </c>
      <c r="E10" s="58" t="s">
        <v>1351</v>
      </c>
      <c r="F10" s="28" t="s">
        <v>1405</v>
      </c>
      <c r="G10" s="58" t="s">
        <v>1398</v>
      </c>
      <c r="H10" s="58" t="s">
        <v>1436</v>
      </c>
      <c r="I10" s="167">
        <v>0</v>
      </c>
      <c r="J10" s="192">
        <v>0</v>
      </c>
      <c r="K10" s="168" t="s">
        <v>1442</v>
      </c>
      <c r="L10" s="58" t="s">
        <v>1441</v>
      </c>
      <c r="M10" s="56">
        <f>M9+IF(AND(K10="Pago",OR(E10='PC Receitas'!$O$4,E10='PC Receitas'!$O$5,E10='PC Receitas'!$O$6)),I10,IF(AND(K10="Pago",OR(E10='PC Receitas'!$O$7,E10='PC Receitas'!$O$8,E10='PC Receitas'!$O$9,E10='PC Receitas'!$O$10,E10='PC Receitas'!$O$11,E10='PC Receitas'!$O$12,E10='PC Receitas'!$O$13,E10='PC Receitas'!$O$14)),-I10,0))</f>
        <v>13914.7</v>
      </c>
      <c r="O10" s="211"/>
      <c r="P10" s="213"/>
      <c r="Q10" s="22"/>
      <c r="R10" s="153" t="str">
        <f t="shared" si="1"/>
        <v/>
      </c>
      <c r="S10" s="150" t="str">
        <f t="shared" si="2"/>
        <v/>
      </c>
      <c r="T10" s="150" t="str">
        <f t="shared" si="3"/>
        <v>Receita</v>
      </c>
      <c r="U10" s="150" t="str">
        <f t="shared" si="4"/>
        <v>Receita</v>
      </c>
      <c r="V10" s="154" t="str">
        <f>VLOOKUP(E10,'PC Receitas'!$O$4:$P$14,2,FALSE)</f>
        <v>Receitas_com_Produtos</v>
      </c>
    </row>
    <row r="11" spans="1:23" ht="19.5" customHeight="1" thickTop="1" thickBot="1" x14ac:dyDescent="0.3">
      <c r="C11" s="58">
        <v>1</v>
      </c>
      <c r="D11" s="58" t="str">
        <f t="shared" ca="1" si="0"/>
        <v>01/08/2017</v>
      </c>
      <c r="E11" s="58" t="s">
        <v>1351</v>
      </c>
      <c r="F11" s="28"/>
      <c r="G11" s="58" t="s">
        <v>1397</v>
      </c>
      <c r="H11" s="58" t="s">
        <v>1437</v>
      </c>
      <c r="I11" s="167">
        <v>234</v>
      </c>
      <c r="J11" s="192">
        <v>0</v>
      </c>
      <c r="K11" s="168" t="s">
        <v>1392</v>
      </c>
      <c r="L11" s="58"/>
      <c r="M11" s="56">
        <f>M10+IF(AND(K11="Pago",OR(E11='PC Receitas'!$O$4,E11='PC Receitas'!$O$5,E11='PC Receitas'!$O$6)),I11,IF(AND(K11="Pago",OR(E11='PC Receitas'!$O$7,E11='PC Receitas'!$O$8,E11='PC Receitas'!$O$9,E11='PC Receitas'!$O$10,E11='PC Receitas'!$O$11,E11='PC Receitas'!$O$12,E11='PC Receitas'!$O$13,E11='PC Receitas'!$O$14)),-I11,0))</f>
        <v>13914.7</v>
      </c>
      <c r="O11" s="211" t="s">
        <v>30</v>
      </c>
      <c r="P11" s="212">
        <f>P7-P9</f>
        <v>-7289.1299999999992</v>
      </c>
      <c r="Q11" s="22"/>
      <c r="R11" s="153" t="str">
        <f t="shared" si="1"/>
        <v/>
      </c>
      <c r="S11" s="150" t="str">
        <f t="shared" si="2"/>
        <v/>
      </c>
      <c r="T11" s="150" t="str">
        <f t="shared" si="3"/>
        <v>Receita</v>
      </c>
      <c r="U11" s="150" t="str">
        <f t="shared" si="4"/>
        <v>Receita</v>
      </c>
      <c r="V11" s="154" t="str">
        <f>VLOOKUP(E11,'PC Receitas'!$O$4:$P$14,2,FALSE)</f>
        <v>Receitas_com_Produtos</v>
      </c>
    </row>
    <row r="12" spans="1:23" ht="19.5" customHeight="1" thickTop="1" thickBot="1" x14ac:dyDescent="0.3">
      <c r="C12" s="58">
        <v>2</v>
      </c>
      <c r="D12" s="58" t="str">
        <f t="shared" ca="1" si="0"/>
        <v>02/08/2017</v>
      </c>
      <c r="E12" s="58" t="s">
        <v>1351</v>
      </c>
      <c r="F12" s="28"/>
      <c r="G12" s="58" t="s">
        <v>1395</v>
      </c>
      <c r="H12" s="58" t="s">
        <v>1438</v>
      </c>
      <c r="I12" s="167">
        <v>0</v>
      </c>
      <c r="J12" s="192">
        <v>0</v>
      </c>
      <c r="K12" s="60" t="s">
        <v>1442</v>
      </c>
      <c r="L12" s="58" t="s">
        <v>1441</v>
      </c>
      <c r="M12" s="56">
        <f>M11+IF(AND(K12="Pago",OR(E12='PC Receitas'!$O$4,E12='PC Receitas'!$O$5,E12='PC Receitas'!$O$6)),I12,IF(AND(K12="Pago",OR(E12='PC Receitas'!$O$7,E12='PC Receitas'!$O$8,E12='PC Receitas'!$O$9,E12='PC Receitas'!$O$10,E12='PC Receitas'!$O$11,E12='PC Receitas'!$O$12,E12='PC Receitas'!$O$13,E12='PC Receitas'!$O$14)),-I12,0))</f>
        <v>13914.7</v>
      </c>
      <c r="O12" s="211"/>
      <c r="P12" s="213"/>
      <c r="Q12" s="22"/>
      <c r="R12" s="153" t="str">
        <f t="shared" si="1"/>
        <v/>
      </c>
      <c r="S12" s="150" t="str">
        <f t="shared" si="2"/>
        <v/>
      </c>
      <c r="T12" s="150" t="str">
        <f t="shared" si="3"/>
        <v>Receita</v>
      </c>
      <c r="U12" s="150" t="str">
        <f t="shared" si="4"/>
        <v>Receita</v>
      </c>
      <c r="V12" s="154" t="str">
        <f>VLOOKUP(E12,'PC Receitas'!$O$4:$P$14,2,FALSE)</f>
        <v>Receitas_com_Produtos</v>
      </c>
    </row>
    <row r="13" spans="1:23" ht="19.5" customHeight="1" thickTop="1" thickBot="1" x14ac:dyDescent="0.3">
      <c r="C13" s="58">
        <v>2</v>
      </c>
      <c r="D13" s="58" t="str">
        <f t="shared" ca="1" si="0"/>
        <v>02/08/2017</v>
      </c>
      <c r="E13" s="58" t="s">
        <v>1351</v>
      </c>
      <c r="F13" s="28"/>
      <c r="G13" s="58" t="s">
        <v>1401</v>
      </c>
      <c r="H13" s="58" t="s">
        <v>1436</v>
      </c>
      <c r="I13" s="167">
        <v>321</v>
      </c>
      <c r="J13" s="192">
        <v>0</v>
      </c>
      <c r="K13" s="168" t="s">
        <v>1392</v>
      </c>
      <c r="L13" s="58"/>
      <c r="M13" s="56">
        <f>M12+IF(AND(K13="Pago",OR(E13='PC Receitas'!$O$4,E13='PC Receitas'!$O$5,E13='PC Receitas'!$O$6)),I13,IF(AND(K13="Pago",OR(E13='PC Receitas'!$O$7,E13='PC Receitas'!$O$8,E13='PC Receitas'!$O$9,E13='PC Receitas'!$O$10,E13='PC Receitas'!$O$11,E13='PC Receitas'!$O$12,E13='PC Receitas'!$O$13,E13='PC Receitas'!$O$14)),-I13,0))</f>
        <v>13914.7</v>
      </c>
      <c r="O13" s="211" t="s">
        <v>66</v>
      </c>
      <c r="P13" s="212">
        <f>M605</f>
        <v>7448.57</v>
      </c>
      <c r="Q13" s="22"/>
      <c r="R13" s="153" t="str">
        <f t="shared" si="1"/>
        <v/>
      </c>
      <c r="S13" s="150" t="str">
        <f t="shared" si="2"/>
        <v/>
      </c>
      <c r="T13" s="150" t="str">
        <f t="shared" si="3"/>
        <v>Receita</v>
      </c>
      <c r="U13" s="150" t="str">
        <f t="shared" si="4"/>
        <v>Receita</v>
      </c>
      <c r="V13" s="154" t="str">
        <f>VLOOKUP(E13,'PC Receitas'!$O$4:$P$14,2,FALSE)</f>
        <v>Receitas_com_Produtos</v>
      </c>
    </row>
    <row r="14" spans="1:23" ht="19.5" customHeight="1" thickTop="1" thickBot="1" x14ac:dyDescent="0.3">
      <c r="C14" s="58">
        <v>2</v>
      </c>
      <c r="D14" s="58" t="str">
        <f t="shared" ca="1" si="0"/>
        <v>02/08/2017</v>
      </c>
      <c r="E14" s="58" t="s">
        <v>1357</v>
      </c>
      <c r="F14" s="28" t="s">
        <v>1403</v>
      </c>
      <c r="G14" s="28" t="s">
        <v>1387</v>
      </c>
      <c r="H14" s="58" t="s">
        <v>1436</v>
      </c>
      <c r="I14" s="167">
        <v>243</v>
      </c>
      <c r="J14" s="192">
        <v>0</v>
      </c>
      <c r="K14" s="168" t="s">
        <v>1393</v>
      </c>
      <c r="L14" s="58"/>
      <c r="M14" s="56">
        <f>M13+IF(AND(K14="Pago",OR(E14='PC Receitas'!$O$4,E14='PC Receitas'!$O$5,E14='PC Receitas'!$O$6)),I14,IF(AND(K14="Pago",OR(E14='PC Receitas'!$O$7,E14='PC Receitas'!$O$8,E14='PC Receitas'!$O$9,E14='PC Receitas'!$O$10,E14='PC Receitas'!$O$11,E14='PC Receitas'!$O$12,E14='PC Receitas'!$O$13,E14='PC Receitas'!$O$14)),-I14,0))</f>
        <v>13671.7</v>
      </c>
      <c r="O14" s="211"/>
      <c r="P14" s="216"/>
      <c r="Q14" s="22"/>
      <c r="R14" s="153" t="str">
        <f t="shared" si="1"/>
        <v>Despesa</v>
      </c>
      <c r="S14" s="150" t="str">
        <f t="shared" si="2"/>
        <v/>
      </c>
      <c r="T14" s="150" t="str">
        <f t="shared" si="3"/>
        <v/>
      </c>
      <c r="U14" s="150" t="str">
        <f t="shared" si="4"/>
        <v>Despesa</v>
      </c>
      <c r="V14" s="154" t="str">
        <f>VLOOKUP(E14,'PC Receitas'!$O$4:$P$14,2,FALSE)</f>
        <v>Despesas_Operacionais</v>
      </c>
    </row>
    <row r="15" spans="1:23" ht="19.5" customHeight="1" thickTop="1" thickBot="1" x14ac:dyDescent="0.3">
      <c r="C15" s="58">
        <v>2</v>
      </c>
      <c r="D15" s="58" t="str">
        <f t="shared" ca="1" si="0"/>
        <v>02/08/2017</v>
      </c>
      <c r="E15" s="58" t="s">
        <v>154</v>
      </c>
      <c r="F15" s="28" t="s">
        <v>1404</v>
      </c>
      <c r="G15" s="58" t="s">
        <v>1377</v>
      </c>
      <c r="H15" s="58" t="s">
        <v>1437</v>
      </c>
      <c r="I15" s="167">
        <v>547</v>
      </c>
      <c r="J15" s="192">
        <v>0</v>
      </c>
      <c r="K15" s="168" t="s">
        <v>1393</v>
      </c>
      <c r="L15" s="58"/>
      <c r="M15" s="56">
        <f>M14+IF(AND(K15="Pago",OR(E15='PC Receitas'!$O$4,E15='PC Receitas'!$O$5,E15='PC Receitas'!$O$6)),I15,IF(AND(K15="Pago",OR(E15='PC Receitas'!$O$7,E15='PC Receitas'!$O$8,E15='PC Receitas'!$O$9,E15='PC Receitas'!$O$10,E15='PC Receitas'!$O$11,E15='PC Receitas'!$O$12,E15='PC Receitas'!$O$13,E15='PC Receitas'!$O$14)),-I15,0))</f>
        <v>13124.7</v>
      </c>
      <c r="R15" s="153" t="str">
        <f t="shared" si="1"/>
        <v>Despesa</v>
      </c>
      <c r="S15" s="150" t="str">
        <f t="shared" si="2"/>
        <v/>
      </c>
      <c r="T15" s="150" t="str">
        <f t="shared" si="3"/>
        <v/>
      </c>
      <c r="U15" s="150" t="str">
        <f t="shared" si="4"/>
        <v>Despesa</v>
      </c>
      <c r="V15" s="154" t="str">
        <f>VLOOKUP(E15,'PC Receitas'!$O$4:$P$14,2,FALSE)</f>
        <v>Despesas_com_RH</v>
      </c>
    </row>
    <row r="16" spans="1:23" ht="19.5" customHeight="1" thickTop="1" thickBot="1" x14ac:dyDescent="0.3">
      <c r="C16" s="58">
        <v>3</v>
      </c>
      <c r="D16" s="58" t="str">
        <f t="shared" ca="1" si="0"/>
        <v>03/08/2017</v>
      </c>
      <c r="E16" s="58" t="s">
        <v>1351</v>
      </c>
      <c r="F16" s="28"/>
      <c r="G16" s="58" t="s">
        <v>1395</v>
      </c>
      <c r="H16" s="58" t="s">
        <v>1438</v>
      </c>
      <c r="I16" s="167">
        <v>0</v>
      </c>
      <c r="J16" s="192">
        <v>0</v>
      </c>
      <c r="K16" s="60" t="s">
        <v>1442</v>
      </c>
      <c r="L16" s="58" t="s">
        <v>1441</v>
      </c>
      <c r="M16" s="56">
        <f>M15+IF(AND(K16="Pago",OR(E16='PC Receitas'!$O$4,E16='PC Receitas'!$O$5,E16='PC Receitas'!$O$6)),I16,IF(AND(K16="Pago",OR(E16='PC Receitas'!$O$7,E16='PC Receitas'!$O$8,E16='PC Receitas'!$O$9,E16='PC Receitas'!$O$10,E16='PC Receitas'!$O$11,E16='PC Receitas'!$O$12,E16='PC Receitas'!$O$13,E16='PC Receitas'!$O$14)),-I16,0))</f>
        <v>13124.7</v>
      </c>
      <c r="O16" s="150" t="str">
        <f>'PC Receitas'!O4</f>
        <v>RECEITAS COM PRODUTO</v>
      </c>
      <c r="R16" s="153" t="str">
        <f t="shared" si="1"/>
        <v/>
      </c>
      <c r="S16" s="150" t="str">
        <f t="shared" si="2"/>
        <v/>
      </c>
      <c r="T16" s="150" t="str">
        <f t="shared" si="3"/>
        <v>Receita</v>
      </c>
      <c r="U16" s="150" t="str">
        <f t="shared" si="4"/>
        <v>Receita</v>
      </c>
      <c r="V16" s="154" t="str">
        <f>VLOOKUP(E16,'PC Receitas'!$O$4:$P$14,2,FALSE)</f>
        <v>Receitas_com_Produtos</v>
      </c>
    </row>
    <row r="17" spans="3:22" ht="19.5" customHeight="1" thickTop="1" thickBot="1" x14ac:dyDescent="0.3">
      <c r="C17" s="58">
        <v>3</v>
      </c>
      <c r="D17" s="58" t="str">
        <f t="shared" ca="1" si="0"/>
        <v>03/08/2017</v>
      </c>
      <c r="E17" s="58" t="s">
        <v>1351</v>
      </c>
      <c r="F17" s="28"/>
      <c r="G17" s="28" t="s">
        <v>1401</v>
      </c>
      <c r="H17" s="58" t="s">
        <v>1436</v>
      </c>
      <c r="I17" s="167">
        <v>2.4500000000000002</v>
      </c>
      <c r="J17" s="192">
        <v>0</v>
      </c>
      <c r="K17" s="168" t="s">
        <v>1392</v>
      </c>
      <c r="L17" s="58"/>
      <c r="M17" s="56">
        <f>M16+IF(AND(K17="Pago",OR(E17='PC Receitas'!$O$4,E17='PC Receitas'!$O$5,E17='PC Receitas'!$O$6)),I17,IF(AND(K17="Pago",OR(E17='PC Receitas'!$O$7,E17='PC Receitas'!$O$8,E17='PC Receitas'!$O$9,E17='PC Receitas'!$O$10,E17='PC Receitas'!$O$11,E17='PC Receitas'!$O$12,E17='PC Receitas'!$O$13,E17='PC Receitas'!$O$14)),-I17,0))</f>
        <v>13124.7</v>
      </c>
      <c r="O17" s="150" t="str">
        <f>'PC Receitas'!O5</f>
        <v>RECEITAS COM SERVIÇOS</v>
      </c>
      <c r="R17" s="153" t="str">
        <f t="shared" si="1"/>
        <v/>
      </c>
      <c r="S17" s="150" t="str">
        <f t="shared" si="2"/>
        <v/>
      </c>
      <c r="T17" s="150" t="str">
        <f t="shared" si="3"/>
        <v>Receita</v>
      </c>
      <c r="U17" s="150" t="str">
        <f t="shared" si="4"/>
        <v>Receita</v>
      </c>
      <c r="V17" s="154" t="str">
        <f>VLOOKUP(E17,'PC Receitas'!$O$4:$P$14,2,FALSE)</f>
        <v>Receitas_com_Produtos</v>
      </c>
    </row>
    <row r="18" spans="3:22" ht="19.5" customHeight="1" thickTop="1" thickBot="1" x14ac:dyDescent="0.3">
      <c r="C18" s="58">
        <v>3</v>
      </c>
      <c r="D18" s="58" t="str">
        <f t="shared" ca="1" si="0"/>
        <v>03/08/2017</v>
      </c>
      <c r="E18" s="58" t="s">
        <v>1351</v>
      </c>
      <c r="F18" s="28"/>
      <c r="G18" s="58" t="s">
        <v>1396</v>
      </c>
      <c r="H18" s="58" t="s">
        <v>1436</v>
      </c>
      <c r="I18" s="167">
        <v>123.98</v>
      </c>
      <c r="J18" s="192">
        <v>0</v>
      </c>
      <c r="K18" s="168" t="s">
        <v>1392</v>
      </c>
      <c r="L18" s="58"/>
      <c r="M18" s="56">
        <f>M17+IF(AND(K18="Pago",OR(E18='PC Receitas'!$O$4,E18='PC Receitas'!$O$5,E18='PC Receitas'!$O$6)),I18,IF(AND(K18="Pago",OR(E18='PC Receitas'!$O$7,E18='PC Receitas'!$O$8,E18='PC Receitas'!$O$9,E18='PC Receitas'!$O$10,E18='PC Receitas'!$O$11,E18='PC Receitas'!$O$12,E18='PC Receitas'!$O$13,E18='PC Receitas'!$O$14)),-I18,0))</f>
        <v>13124.7</v>
      </c>
      <c r="O18" s="150" t="str">
        <f>'PC Receitas'!O6</f>
        <v>RECEITAS NÃO OPERACIONAIS</v>
      </c>
      <c r="R18" s="153" t="str">
        <f t="shared" si="1"/>
        <v/>
      </c>
      <c r="S18" s="150" t="str">
        <f t="shared" si="2"/>
        <v/>
      </c>
      <c r="T18" s="150" t="str">
        <f t="shared" si="3"/>
        <v>Receita</v>
      </c>
      <c r="U18" s="150" t="str">
        <f t="shared" si="4"/>
        <v>Receita</v>
      </c>
      <c r="V18" s="154" t="str">
        <f>VLOOKUP(E18,'PC Receitas'!$O$4:$P$14,2,FALSE)</f>
        <v>Receitas_com_Produtos</v>
      </c>
    </row>
    <row r="19" spans="3:22" ht="19.5" customHeight="1" thickTop="1" thickBot="1" x14ac:dyDescent="0.3">
      <c r="C19" s="58">
        <v>3</v>
      </c>
      <c r="D19" s="58" t="str">
        <f t="shared" ca="1" si="0"/>
        <v>03/08/2017</v>
      </c>
      <c r="E19" s="58" t="s">
        <v>154</v>
      </c>
      <c r="F19" s="28" t="s">
        <v>1404</v>
      </c>
      <c r="G19" s="58" t="s">
        <v>1377</v>
      </c>
      <c r="H19" s="58" t="s">
        <v>1436</v>
      </c>
      <c r="I19" s="167">
        <v>1232</v>
      </c>
      <c r="J19" s="192">
        <v>0</v>
      </c>
      <c r="K19" s="168" t="s">
        <v>1393</v>
      </c>
      <c r="L19" s="58"/>
      <c r="M19" s="56">
        <f>M18+IF(AND(K19="Pago",OR(E19='PC Receitas'!$O$4,E19='PC Receitas'!$O$5,E19='PC Receitas'!$O$6)),I19,IF(AND(K19="Pago",OR(E19='PC Receitas'!$O$7,E19='PC Receitas'!$O$8,E19='PC Receitas'!$O$9,E19='PC Receitas'!$O$10,E19='PC Receitas'!$O$11,E19='PC Receitas'!$O$12,E19='PC Receitas'!$O$13,E19='PC Receitas'!$O$14)),-I19,0))</f>
        <v>11892.7</v>
      </c>
      <c r="O19" s="150" t="str">
        <f>'PC Receitas'!O7</f>
        <v>DESPESAS COM PRODUTOS</v>
      </c>
      <c r="R19" s="153" t="str">
        <f t="shared" si="1"/>
        <v>Despesa</v>
      </c>
      <c r="S19" s="150" t="str">
        <f t="shared" si="2"/>
        <v/>
      </c>
      <c r="T19" s="150" t="str">
        <f t="shared" si="3"/>
        <v/>
      </c>
      <c r="U19" s="150" t="str">
        <f t="shared" si="4"/>
        <v>Despesa</v>
      </c>
      <c r="V19" s="154" t="str">
        <f>VLOOKUP(E19,'PC Receitas'!$O$4:$P$14,2,FALSE)</f>
        <v>Despesas_com_RH</v>
      </c>
    </row>
    <row r="20" spans="3:22" ht="19.5" customHeight="1" thickTop="1" thickBot="1" x14ac:dyDescent="0.3">
      <c r="C20" s="58">
        <v>3</v>
      </c>
      <c r="D20" s="58" t="str">
        <f t="shared" ca="1" si="0"/>
        <v>03/08/2017</v>
      </c>
      <c r="E20" s="58" t="s">
        <v>1357</v>
      </c>
      <c r="F20" s="28" t="s">
        <v>1403</v>
      </c>
      <c r="G20" s="28" t="s">
        <v>1387</v>
      </c>
      <c r="H20" s="58" t="s">
        <v>1436</v>
      </c>
      <c r="I20" s="167">
        <v>209.35</v>
      </c>
      <c r="J20" s="192">
        <v>0</v>
      </c>
      <c r="K20" s="168" t="s">
        <v>1393</v>
      </c>
      <c r="L20" s="58"/>
      <c r="M20" s="56">
        <f>M19+IF(AND(K20="Pago",OR(E20='PC Receitas'!$O$4,E20='PC Receitas'!$O$5,E20='PC Receitas'!$O$6)),I20,IF(AND(K20="Pago",OR(E20='PC Receitas'!$O$7,E20='PC Receitas'!$O$8,E20='PC Receitas'!$O$9,E20='PC Receitas'!$O$10,E20='PC Receitas'!$O$11,E20='PC Receitas'!$O$12,E20='PC Receitas'!$O$13,E20='PC Receitas'!$O$14)),-I20,0))</f>
        <v>11683.35</v>
      </c>
      <c r="O20" s="150" t="str">
        <f>'PC Receitas'!O8</f>
        <v>DESPESAS COM SERVIÇOS</v>
      </c>
      <c r="R20" s="153" t="str">
        <f t="shared" si="1"/>
        <v>Despesa</v>
      </c>
      <c r="S20" s="150" t="str">
        <f t="shared" si="2"/>
        <v/>
      </c>
      <c r="T20" s="150" t="str">
        <f t="shared" si="3"/>
        <v/>
      </c>
      <c r="U20" s="150" t="str">
        <f t="shared" si="4"/>
        <v>Despesa</v>
      </c>
      <c r="V20" s="154" t="str">
        <f>VLOOKUP(E20,'PC Receitas'!$O$4:$P$14,2,FALSE)</f>
        <v>Despesas_Operacionais</v>
      </c>
    </row>
    <row r="21" spans="3:22" ht="19.5" customHeight="1" thickTop="1" thickBot="1" x14ac:dyDescent="0.3">
      <c r="C21" s="58">
        <v>3</v>
      </c>
      <c r="D21" s="58" t="str">
        <f t="shared" ca="1" si="0"/>
        <v>03/08/2017</v>
      </c>
      <c r="E21" s="58" t="s">
        <v>1360</v>
      </c>
      <c r="F21" s="28" t="s">
        <v>1407</v>
      </c>
      <c r="G21" s="28" t="s">
        <v>1406</v>
      </c>
      <c r="H21" s="58" t="s">
        <v>1436</v>
      </c>
      <c r="I21" s="167">
        <v>345</v>
      </c>
      <c r="J21" s="192">
        <v>0</v>
      </c>
      <c r="K21" s="168" t="s">
        <v>1393</v>
      </c>
      <c r="L21" s="58"/>
      <c r="M21" s="56">
        <f>M20+IF(AND(K21="Pago",OR(E21='PC Receitas'!$O$4,E21='PC Receitas'!$O$5,E21='PC Receitas'!$O$6)),I21,IF(AND(K21="Pago",OR(E21='PC Receitas'!$O$7,E21='PC Receitas'!$O$8,E21='PC Receitas'!$O$9,E21='PC Receitas'!$O$10,E21='PC Receitas'!$O$11,E21='PC Receitas'!$O$12,E21='PC Receitas'!$O$13,E21='PC Receitas'!$O$14)),-I21,0))</f>
        <v>11338.35</v>
      </c>
      <c r="O21" s="150" t="str">
        <f>'PC Receitas'!O9</f>
        <v>DESPESAS NÃO OPERACIONAIS</v>
      </c>
      <c r="R21" s="153" t="str">
        <f t="shared" si="1"/>
        <v/>
      </c>
      <c r="S21" s="150" t="str">
        <f t="shared" si="2"/>
        <v>Despesa</v>
      </c>
      <c r="T21" s="150" t="str">
        <f t="shared" si="3"/>
        <v/>
      </c>
      <c r="U21" s="150" t="str">
        <f t="shared" si="4"/>
        <v>Despesa</v>
      </c>
      <c r="V21" s="154" t="str">
        <f>VLOOKUP(E21,'PC Receitas'!$O$4:$P$14,2,FALSE)</f>
        <v>Despesas_Não_Operacionais</v>
      </c>
    </row>
    <row r="22" spans="3:22" ht="19.5" customHeight="1" thickTop="1" thickBot="1" x14ac:dyDescent="0.3">
      <c r="C22" s="58">
        <v>4</v>
      </c>
      <c r="D22" s="58" t="str">
        <f t="shared" ca="1" si="0"/>
        <v>04/08/2017</v>
      </c>
      <c r="E22" s="58" t="s">
        <v>1351</v>
      </c>
      <c r="F22" s="28"/>
      <c r="G22" s="58" t="s">
        <v>1395</v>
      </c>
      <c r="H22" s="58" t="s">
        <v>1437</v>
      </c>
      <c r="I22" s="167">
        <v>0</v>
      </c>
      <c r="J22" s="192">
        <v>0</v>
      </c>
      <c r="K22" s="60" t="s">
        <v>1442</v>
      </c>
      <c r="L22" s="58" t="s">
        <v>1441</v>
      </c>
      <c r="M22" s="56">
        <f>M21+IF(AND(K22="Pago",OR(E22='PC Receitas'!$O$4,E22='PC Receitas'!$O$5,E22='PC Receitas'!$O$6)),I22,IF(AND(K22="Pago",OR(E22='PC Receitas'!$O$7,E22='PC Receitas'!$O$8,E22='PC Receitas'!$O$9,E22='PC Receitas'!$O$10,E22='PC Receitas'!$O$11,E22='PC Receitas'!$O$12,E22='PC Receitas'!$O$13,E22='PC Receitas'!$O$14)),-I22,0))</f>
        <v>11338.35</v>
      </c>
      <c r="O22" s="150" t="str">
        <f>'PC Receitas'!O10</f>
        <v>DESPESAS COM RH</v>
      </c>
      <c r="R22" s="153" t="str">
        <f t="shared" si="1"/>
        <v/>
      </c>
      <c r="S22" s="150" t="str">
        <f t="shared" si="2"/>
        <v/>
      </c>
      <c r="T22" s="150" t="str">
        <f t="shared" si="3"/>
        <v>Receita</v>
      </c>
      <c r="U22" s="150" t="str">
        <f t="shared" si="4"/>
        <v>Receita</v>
      </c>
      <c r="V22" s="154" t="str">
        <f>VLOOKUP(E22,'PC Receitas'!$O$4:$P$14,2,FALSE)</f>
        <v>Receitas_com_Produtos</v>
      </c>
    </row>
    <row r="23" spans="3:22" ht="19.5" customHeight="1" thickTop="1" thickBot="1" x14ac:dyDescent="0.3">
      <c r="C23" s="58">
        <v>4</v>
      </c>
      <c r="D23" s="58" t="str">
        <f t="shared" ca="1" si="0"/>
        <v>04/08/2017</v>
      </c>
      <c r="E23" s="58" t="s">
        <v>1351</v>
      </c>
      <c r="F23" s="28"/>
      <c r="G23" s="58" t="s">
        <v>1401</v>
      </c>
      <c r="H23" s="58" t="s">
        <v>1438</v>
      </c>
      <c r="I23" s="167">
        <v>123</v>
      </c>
      <c r="J23" s="192">
        <v>0</v>
      </c>
      <c r="K23" s="168" t="s">
        <v>1392</v>
      </c>
      <c r="L23" s="58"/>
      <c r="M23" s="56">
        <f>M22+IF(AND(K23="Pago",OR(E23='PC Receitas'!$O$4,E23='PC Receitas'!$O$5,E23='PC Receitas'!$O$6)),I23,IF(AND(K23="Pago",OR(E23='PC Receitas'!$O$7,E23='PC Receitas'!$O$8,E23='PC Receitas'!$O$9,E23='PC Receitas'!$O$10,E23='PC Receitas'!$O$11,E23='PC Receitas'!$O$12,E23='PC Receitas'!$O$13,E23='PC Receitas'!$O$14)),-I23,0))</f>
        <v>11338.35</v>
      </c>
      <c r="O23" s="150" t="str">
        <f>'PC Receitas'!O11</f>
        <v>DESPESAS OPERACIONAIS</v>
      </c>
      <c r="R23" s="153" t="str">
        <f t="shared" si="1"/>
        <v/>
      </c>
      <c r="S23" s="150" t="str">
        <f t="shared" si="2"/>
        <v/>
      </c>
      <c r="T23" s="150" t="str">
        <f t="shared" si="3"/>
        <v>Receita</v>
      </c>
      <c r="U23" s="150" t="str">
        <f t="shared" si="4"/>
        <v>Receita</v>
      </c>
      <c r="V23" s="154" t="str">
        <f>VLOOKUP(E23,'PC Receitas'!$O$4:$P$14,2,FALSE)</f>
        <v>Receitas_com_Produtos</v>
      </c>
    </row>
    <row r="24" spans="3:22" ht="19.5" customHeight="1" thickTop="1" thickBot="1" x14ac:dyDescent="0.3">
      <c r="C24" s="58">
        <v>4</v>
      </c>
      <c r="D24" s="58" t="str">
        <f t="shared" ca="1" si="0"/>
        <v>04/08/2017</v>
      </c>
      <c r="E24" s="58" t="s">
        <v>1351</v>
      </c>
      <c r="F24" s="28" t="s">
        <v>1408</v>
      </c>
      <c r="G24" s="58" t="s">
        <v>1409</v>
      </c>
      <c r="H24" s="58" t="s">
        <v>1436</v>
      </c>
      <c r="I24" s="167">
        <v>45</v>
      </c>
      <c r="J24" s="192">
        <v>0</v>
      </c>
      <c r="K24" s="168" t="s">
        <v>1392</v>
      </c>
      <c r="L24" s="58"/>
      <c r="M24" s="56">
        <f>M23+IF(AND(K24="Pago",OR(E24='PC Receitas'!$O$4,E24='PC Receitas'!$O$5,E24='PC Receitas'!$O$6)),I24,IF(AND(K24="Pago",OR(E24='PC Receitas'!$O$7,E24='PC Receitas'!$O$8,E24='PC Receitas'!$O$9,E24='PC Receitas'!$O$10,E24='PC Receitas'!$O$11,E24='PC Receitas'!$O$12,E24='PC Receitas'!$O$13,E24='PC Receitas'!$O$14)),-I24,0))</f>
        <v>11338.35</v>
      </c>
      <c r="O24" s="150" t="str">
        <f>'PC Receitas'!O12</f>
        <v>DESPESAS DE MARKETING</v>
      </c>
      <c r="R24" s="153" t="str">
        <f t="shared" si="1"/>
        <v/>
      </c>
      <c r="S24" s="150" t="str">
        <f t="shared" si="2"/>
        <v/>
      </c>
      <c r="T24" s="150" t="str">
        <f t="shared" si="3"/>
        <v>Receita</v>
      </c>
      <c r="U24" s="150" t="str">
        <f t="shared" si="4"/>
        <v>Receita</v>
      </c>
      <c r="V24" s="154" t="str">
        <f>VLOOKUP(E24,'PC Receitas'!$O$4:$P$14,2,FALSE)</f>
        <v>Receitas_com_Produtos</v>
      </c>
    </row>
    <row r="25" spans="3:22" ht="19.5" customHeight="1" thickTop="1" thickBot="1" x14ac:dyDescent="0.3">
      <c r="C25" s="58">
        <v>4</v>
      </c>
      <c r="D25" s="58" t="str">
        <f t="shared" ca="1" si="0"/>
        <v>04/08/2017</v>
      </c>
      <c r="E25" s="58" t="s">
        <v>1357</v>
      </c>
      <c r="F25" s="28" t="s">
        <v>1403</v>
      </c>
      <c r="G25" s="58" t="s">
        <v>1387</v>
      </c>
      <c r="H25" s="58" t="s">
        <v>1436</v>
      </c>
      <c r="I25" s="167">
        <v>655</v>
      </c>
      <c r="J25" s="192">
        <v>0</v>
      </c>
      <c r="K25" s="168" t="s">
        <v>1393</v>
      </c>
      <c r="L25" s="58"/>
      <c r="M25" s="56">
        <f>M24+IF(AND(K25="Pago",OR(E25='PC Receitas'!$O$4,E25='PC Receitas'!$O$5,E25='PC Receitas'!$O$6)),I25,IF(AND(K25="Pago",OR(E25='PC Receitas'!$O$7,E25='PC Receitas'!$O$8,E25='PC Receitas'!$O$9,E25='PC Receitas'!$O$10,E25='PC Receitas'!$O$11,E25='PC Receitas'!$O$12,E25='PC Receitas'!$O$13,E25='PC Receitas'!$O$14)),-I25,0))</f>
        <v>10683.35</v>
      </c>
      <c r="O25" s="150" t="str">
        <f>'PC Receitas'!O13</f>
        <v>IMPOSTOS</v>
      </c>
      <c r="R25" s="153" t="str">
        <f t="shared" si="1"/>
        <v>Despesa</v>
      </c>
      <c r="S25" s="150" t="str">
        <f t="shared" si="2"/>
        <v/>
      </c>
      <c r="T25" s="150" t="str">
        <f t="shared" si="3"/>
        <v/>
      </c>
      <c r="U25" s="150" t="str">
        <f t="shared" si="4"/>
        <v>Despesa</v>
      </c>
      <c r="V25" s="154" t="str">
        <f>VLOOKUP(E25,'PC Receitas'!$O$4:$P$14,2,FALSE)</f>
        <v>Despesas_Operacionais</v>
      </c>
    </row>
    <row r="26" spans="3:22" ht="19.5" customHeight="1" thickTop="1" thickBot="1" x14ac:dyDescent="0.3">
      <c r="C26" s="58">
        <v>4</v>
      </c>
      <c r="D26" s="58" t="str">
        <f t="shared" ca="1" si="0"/>
        <v>04/08/2017</v>
      </c>
      <c r="E26" s="58" t="s">
        <v>154</v>
      </c>
      <c r="F26" s="28" t="s">
        <v>1404</v>
      </c>
      <c r="G26" s="28" t="s">
        <v>1377</v>
      </c>
      <c r="H26" s="58" t="s">
        <v>1436</v>
      </c>
      <c r="I26" s="167">
        <v>789</v>
      </c>
      <c r="J26" s="192">
        <v>0</v>
      </c>
      <c r="K26" s="168" t="s">
        <v>1393</v>
      </c>
      <c r="L26" s="58"/>
      <c r="M26" s="56">
        <f>M25+IF(AND(K26="Pago",OR(E26='PC Receitas'!$O$4,E26='PC Receitas'!$O$5,E26='PC Receitas'!$O$6)),I26,IF(AND(K26="Pago",OR(E26='PC Receitas'!$O$7,E26='PC Receitas'!$O$8,E26='PC Receitas'!$O$9,E26='PC Receitas'!$O$10,E26='PC Receitas'!$O$11,E26='PC Receitas'!$O$12,E26='PC Receitas'!$O$13,E26='PC Receitas'!$O$14)),-I26,0))</f>
        <v>9894.35</v>
      </c>
      <c r="O26" s="150" t="str">
        <f>'PC Receitas'!O14</f>
        <v>INVESTIMENTOS</v>
      </c>
      <c r="R26" s="153" t="str">
        <f t="shared" si="1"/>
        <v>Despesa</v>
      </c>
      <c r="S26" s="150" t="str">
        <f t="shared" si="2"/>
        <v/>
      </c>
      <c r="T26" s="150" t="str">
        <f t="shared" si="3"/>
        <v/>
      </c>
      <c r="U26" s="150" t="str">
        <f t="shared" si="4"/>
        <v>Despesa</v>
      </c>
      <c r="V26" s="154" t="str">
        <f>VLOOKUP(E26,'PC Receitas'!$O$4:$P$14,2,FALSE)</f>
        <v>Despesas_com_RH</v>
      </c>
    </row>
    <row r="27" spans="3:22" ht="19.5" customHeight="1" thickTop="1" thickBot="1" x14ac:dyDescent="0.3">
      <c r="C27" s="58">
        <v>5</v>
      </c>
      <c r="D27" s="58" t="str">
        <f t="shared" ca="1" si="0"/>
        <v>05/08/2017</v>
      </c>
      <c r="E27" s="58" t="s">
        <v>1351</v>
      </c>
      <c r="F27" s="28"/>
      <c r="G27" s="58" t="s">
        <v>1395</v>
      </c>
      <c r="H27" s="58" t="s">
        <v>1436</v>
      </c>
      <c r="I27" s="167">
        <v>0</v>
      </c>
      <c r="J27" s="192">
        <v>0</v>
      </c>
      <c r="K27" s="60" t="s">
        <v>1442</v>
      </c>
      <c r="L27" s="58" t="s">
        <v>1441</v>
      </c>
      <c r="M27" s="56">
        <f>M26+IF(AND(K27="Pago",OR(E27='PC Receitas'!$O$4,E27='PC Receitas'!$O$5,E27='PC Receitas'!$O$6)),I27,IF(AND(K27="Pago",OR(E27='PC Receitas'!$O$7,E27='PC Receitas'!$O$8,E27='PC Receitas'!$O$9,E27='PC Receitas'!$O$10,E27='PC Receitas'!$O$11,E27='PC Receitas'!$O$12,E27='PC Receitas'!$O$13,E27='PC Receitas'!$O$14)),-I27,0))</f>
        <v>9894.35</v>
      </c>
      <c r="R27" s="153" t="str">
        <f t="shared" si="1"/>
        <v/>
      </c>
      <c r="S27" s="150" t="str">
        <f t="shared" si="2"/>
        <v/>
      </c>
      <c r="T27" s="150" t="str">
        <f t="shared" si="3"/>
        <v>Receita</v>
      </c>
      <c r="U27" s="150" t="str">
        <f t="shared" si="4"/>
        <v>Receita</v>
      </c>
      <c r="V27" s="154" t="str">
        <f>VLOOKUP(E27,'PC Receitas'!$O$4:$P$14,2,FALSE)</f>
        <v>Receitas_com_Produtos</v>
      </c>
    </row>
    <row r="28" spans="3:22" ht="19.5" customHeight="1" thickTop="1" thickBot="1" x14ac:dyDescent="0.3">
      <c r="C28" s="58">
        <v>5</v>
      </c>
      <c r="D28" s="58" t="str">
        <f t="shared" ca="1" si="0"/>
        <v>05/08/2017</v>
      </c>
      <c r="E28" s="58" t="s">
        <v>1351</v>
      </c>
      <c r="F28" s="28"/>
      <c r="G28" s="58" t="s">
        <v>1401</v>
      </c>
      <c r="H28" s="58" t="s">
        <v>1437</v>
      </c>
      <c r="I28" s="167">
        <v>213</v>
      </c>
      <c r="J28" s="192">
        <v>0</v>
      </c>
      <c r="K28" s="168" t="s">
        <v>1392</v>
      </c>
      <c r="L28" s="58"/>
      <c r="M28" s="56">
        <f>M27+IF(AND(K28="Pago",OR(E28='PC Receitas'!$O$4,E28='PC Receitas'!$O$5,E28='PC Receitas'!$O$6)),I28,IF(AND(K28="Pago",OR(E28='PC Receitas'!$O$7,E28='PC Receitas'!$O$8,E28='PC Receitas'!$O$9,E28='PC Receitas'!$O$10,E28='PC Receitas'!$O$11,E28='PC Receitas'!$O$12,E28='PC Receitas'!$O$13,E28='PC Receitas'!$O$14)),-I28,0))</f>
        <v>9894.35</v>
      </c>
      <c r="R28" s="153" t="str">
        <f t="shared" si="1"/>
        <v/>
      </c>
      <c r="S28" s="150" t="str">
        <f t="shared" si="2"/>
        <v/>
      </c>
      <c r="T28" s="150" t="str">
        <f t="shared" si="3"/>
        <v>Receita</v>
      </c>
      <c r="U28" s="150" t="str">
        <f t="shared" si="4"/>
        <v>Receita</v>
      </c>
      <c r="V28" s="154" t="str">
        <f>VLOOKUP(E28,'PC Receitas'!$O$4:$P$14,2,FALSE)</f>
        <v>Receitas_com_Produtos</v>
      </c>
    </row>
    <row r="29" spans="3:22" ht="19.5" customHeight="1" thickTop="1" thickBot="1" x14ac:dyDescent="0.3">
      <c r="C29" s="58">
        <v>5</v>
      </c>
      <c r="D29" s="58" t="str">
        <f t="shared" ca="1" si="0"/>
        <v>05/08/2017</v>
      </c>
      <c r="E29" s="58" t="s">
        <v>1351</v>
      </c>
      <c r="F29" s="28" t="s">
        <v>1411</v>
      </c>
      <c r="G29" s="28" t="s">
        <v>1409</v>
      </c>
      <c r="H29" s="58" t="s">
        <v>1438</v>
      </c>
      <c r="I29" s="167">
        <v>321</v>
      </c>
      <c r="J29" s="192">
        <v>0</v>
      </c>
      <c r="K29" s="168" t="s">
        <v>1392</v>
      </c>
      <c r="L29" s="58"/>
      <c r="M29" s="56">
        <f>M28+IF(AND(K29="Pago",OR(E29='PC Receitas'!$O$4,E29='PC Receitas'!$O$5,E29='PC Receitas'!$O$6)),I29,IF(AND(K29="Pago",OR(E29='PC Receitas'!$O$7,E29='PC Receitas'!$O$8,E29='PC Receitas'!$O$9,E29='PC Receitas'!$O$10,E29='PC Receitas'!$O$11,E29='PC Receitas'!$O$12,E29='PC Receitas'!$O$13,E29='PC Receitas'!$O$14)),-I29,0))</f>
        <v>9894.35</v>
      </c>
      <c r="R29" s="153" t="str">
        <f t="shared" si="1"/>
        <v/>
      </c>
      <c r="S29" s="150" t="str">
        <f t="shared" si="2"/>
        <v/>
      </c>
      <c r="T29" s="150" t="str">
        <f t="shared" si="3"/>
        <v>Receita</v>
      </c>
      <c r="U29" s="150" t="str">
        <f t="shared" si="4"/>
        <v>Receita</v>
      </c>
      <c r="V29" s="154" t="str">
        <f>VLOOKUP(E29,'PC Receitas'!$O$4:$P$14,2,FALSE)</f>
        <v>Receitas_com_Produtos</v>
      </c>
    </row>
    <row r="30" spans="3:22" ht="19.5" customHeight="1" thickTop="1" thickBot="1" x14ac:dyDescent="0.3">
      <c r="C30" s="58">
        <v>5</v>
      </c>
      <c r="D30" s="58" t="str">
        <f t="shared" ca="1" si="0"/>
        <v>05/08/2017</v>
      </c>
      <c r="E30" s="28" t="s">
        <v>1351</v>
      </c>
      <c r="F30" s="28" t="s">
        <v>1412</v>
      </c>
      <c r="G30" s="28" t="s">
        <v>1409</v>
      </c>
      <c r="H30" s="58" t="s">
        <v>1436</v>
      </c>
      <c r="I30" s="167">
        <v>243</v>
      </c>
      <c r="J30" s="192">
        <v>0</v>
      </c>
      <c r="K30" s="168" t="s">
        <v>1392</v>
      </c>
      <c r="L30" s="58"/>
      <c r="M30" s="56">
        <f>M29+IF(AND(K30="Pago",OR(E30='PC Receitas'!$O$4,E30='PC Receitas'!$O$5,E30='PC Receitas'!$O$6)),I30,IF(AND(K30="Pago",OR(E30='PC Receitas'!$O$7,E30='PC Receitas'!$O$8,E30='PC Receitas'!$O$9,E30='PC Receitas'!$O$10,E30='PC Receitas'!$O$11,E30='PC Receitas'!$O$12,E30='PC Receitas'!$O$13,E30='PC Receitas'!$O$14)),-I30,0))</f>
        <v>9894.35</v>
      </c>
      <c r="R30" s="153" t="str">
        <f t="shared" si="1"/>
        <v/>
      </c>
      <c r="S30" s="150" t="str">
        <f t="shared" si="2"/>
        <v/>
      </c>
      <c r="T30" s="150" t="str">
        <f t="shared" si="3"/>
        <v>Receita</v>
      </c>
      <c r="U30" s="150" t="str">
        <f t="shared" si="4"/>
        <v>Receita</v>
      </c>
      <c r="V30" s="154" t="str">
        <f>VLOOKUP(E30,'PC Receitas'!$O$4:$P$14,2,FALSE)</f>
        <v>Receitas_com_Produtos</v>
      </c>
    </row>
    <row r="31" spans="3:22" ht="19.5" customHeight="1" thickTop="1" thickBot="1" x14ac:dyDescent="0.3">
      <c r="C31" s="58">
        <v>5</v>
      </c>
      <c r="D31" s="58" t="str">
        <f t="shared" ca="1" si="0"/>
        <v>05/08/2017</v>
      </c>
      <c r="E31" s="58" t="s">
        <v>1351</v>
      </c>
      <c r="F31" s="28" t="s">
        <v>1413</v>
      </c>
      <c r="G31" s="28" t="s">
        <v>1409</v>
      </c>
      <c r="H31" s="58" t="s">
        <v>1436</v>
      </c>
      <c r="I31" s="167">
        <v>547</v>
      </c>
      <c r="J31" s="192">
        <v>0</v>
      </c>
      <c r="K31" s="168" t="s">
        <v>1392</v>
      </c>
      <c r="L31" s="58"/>
      <c r="M31" s="56">
        <f>M30+IF(AND(K31="Pago",OR(E31='PC Receitas'!$O$4,E31='PC Receitas'!$O$5,E31='PC Receitas'!$O$6)),I31,IF(AND(K31="Pago",OR(E31='PC Receitas'!$O$7,E31='PC Receitas'!$O$8,E31='PC Receitas'!$O$9,E31='PC Receitas'!$O$10,E31='PC Receitas'!$O$11,E31='PC Receitas'!$O$12,E31='PC Receitas'!$O$13,E31='PC Receitas'!$O$14)),-I31,0))</f>
        <v>9894.35</v>
      </c>
      <c r="R31" s="153" t="str">
        <f t="shared" si="1"/>
        <v/>
      </c>
      <c r="S31" s="150" t="str">
        <f t="shared" si="2"/>
        <v/>
      </c>
      <c r="T31" s="150" t="str">
        <f t="shared" si="3"/>
        <v>Receita</v>
      </c>
      <c r="U31" s="150" t="str">
        <f t="shared" si="4"/>
        <v>Receita</v>
      </c>
      <c r="V31" s="154" t="str">
        <f>VLOOKUP(E31,'PC Receitas'!$O$4:$P$14,2,FALSE)</f>
        <v>Receitas_com_Produtos</v>
      </c>
    </row>
    <row r="32" spans="3:22" ht="19.5" customHeight="1" thickTop="1" thickBot="1" x14ac:dyDescent="0.3">
      <c r="C32" s="58">
        <v>5</v>
      </c>
      <c r="D32" s="58" t="str">
        <f t="shared" ca="1" si="0"/>
        <v>05/08/2017</v>
      </c>
      <c r="E32" s="58" t="s">
        <v>154</v>
      </c>
      <c r="F32" s="28" t="s">
        <v>1404</v>
      </c>
      <c r="G32" s="28" t="s">
        <v>1377</v>
      </c>
      <c r="H32" s="58" t="s">
        <v>1436</v>
      </c>
      <c r="I32" s="167">
        <v>439</v>
      </c>
      <c r="J32" s="192">
        <v>0</v>
      </c>
      <c r="K32" s="168" t="s">
        <v>1393</v>
      </c>
      <c r="L32" s="58"/>
      <c r="M32" s="56">
        <f>M31+IF(AND(K32="Pago",OR(E32='PC Receitas'!$O$4,E32='PC Receitas'!$O$5,E32='PC Receitas'!$O$6)),I32,IF(AND(K32="Pago",OR(E32='PC Receitas'!$O$7,E32='PC Receitas'!$O$8,E32='PC Receitas'!$O$9,E32='PC Receitas'!$O$10,E32='PC Receitas'!$O$11,E32='PC Receitas'!$O$12,E32='PC Receitas'!$O$13,E32='PC Receitas'!$O$14)),-I32,0))</f>
        <v>9455.35</v>
      </c>
      <c r="R32" s="153" t="str">
        <f t="shared" si="1"/>
        <v>Despesa</v>
      </c>
      <c r="S32" s="150" t="str">
        <f t="shared" si="2"/>
        <v/>
      </c>
      <c r="T32" s="150" t="str">
        <f t="shared" si="3"/>
        <v/>
      </c>
      <c r="U32" s="150" t="str">
        <f t="shared" si="4"/>
        <v>Despesa</v>
      </c>
      <c r="V32" s="154" t="str">
        <f>VLOOKUP(E32,'PC Receitas'!$O$4:$P$14,2,FALSE)</f>
        <v>Despesas_com_RH</v>
      </c>
    </row>
    <row r="33" spans="3:22" ht="19.5" customHeight="1" thickTop="1" thickBot="1" x14ac:dyDescent="0.3">
      <c r="C33" s="58">
        <v>5</v>
      </c>
      <c r="D33" s="58" t="str">
        <f t="shared" ca="1" si="0"/>
        <v>05/08/2017</v>
      </c>
      <c r="E33" s="58" t="s">
        <v>1351</v>
      </c>
      <c r="F33" s="28"/>
      <c r="G33" s="58" t="s">
        <v>1398</v>
      </c>
      <c r="H33" s="58" t="s">
        <v>1436</v>
      </c>
      <c r="I33" s="167">
        <v>0</v>
      </c>
      <c r="J33" s="192">
        <v>0</v>
      </c>
      <c r="K33" s="168" t="s">
        <v>1442</v>
      </c>
      <c r="L33" s="58" t="s">
        <v>1441</v>
      </c>
      <c r="M33" s="56">
        <f>M32+IF(AND(K33="Pago",OR(E33='PC Receitas'!$O$4,E33='PC Receitas'!$O$5,E33='PC Receitas'!$O$6)),I33,IF(AND(K33="Pago",OR(E33='PC Receitas'!$O$7,E33='PC Receitas'!$O$8,E33='PC Receitas'!$O$9,E33='PC Receitas'!$O$10,E33='PC Receitas'!$O$11,E33='PC Receitas'!$O$12,E33='PC Receitas'!$O$13,E33='PC Receitas'!$O$14)),-I33,0))</f>
        <v>9455.35</v>
      </c>
      <c r="R33" s="153" t="str">
        <f t="shared" si="1"/>
        <v/>
      </c>
      <c r="S33" s="150" t="str">
        <f t="shared" si="2"/>
        <v/>
      </c>
      <c r="T33" s="150" t="str">
        <f t="shared" si="3"/>
        <v>Receita</v>
      </c>
      <c r="U33" s="150" t="str">
        <f t="shared" si="4"/>
        <v>Receita</v>
      </c>
      <c r="V33" s="154" t="str">
        <f>VLOOKUP(E33,'PC Receitas'!$O$4:$P$14,2,FALSE)</f>
        <v>Receitas_com_Produtos</v>
      </c>
    </row>
    <row r="34" spans="3:22" ht="19.5" customHeight="1" thickTop="1" thickBot="1" x14ac:dyDescent="0.3">
      <c r="C34" s="58">
        <v>7</v>
      </c>
      <c r="D34" s="58" t="str">
        <f t="shared" ca="1" si="0"/>
        <v>07/08/2017</v>
      </c>
      <c r="E34" s="58" t="s">
        <v>1351</v>
      </c>
      <c r="F34" s="28"/>
      <c r="G34" s="58" t="s">
        <v>1395</v>
      </c>
      <c r="H34" s="58" t="s">
        <v>1436</v>
      </c>
      <c r="I34" s="167">
        <v>0</v>
      </c>
      <c r="J34" s="192">
        <v>0</v>
      </c>
      <c r="K34" s="60" t="s">
        <v>1442</v>
      </c>
      <c r="L34" s="58" t="s">
        <v>1441</v>
      </c>
      <c r="M34" s="56">
        <f>M33+IF(AND(K34="Pago",OR(E34='PC Receitas'!$O$4,E34='PC Receitas'!$O$5,E34='PC Receitas'!$O$6)),I34,IF(AND(K34="Pago",OR(E34='PC Receitas'!$O$7,E34='PC Receitas'!$O$8,E34='PC Receitas'!$O$9,E34='PC Receitas'!$O$10,E34='PC Receitas'!$O$11,E34='PC Receitas'!$O$12,E34='PC Receitas'!$O$13,E34='PC Receitas'!$O$14)),-I34,0))</f>
        <v>9455.35</v>
      </c>
      <c r="R34" s="153" t="str">
        <f t="shared" si="1"/>
        <v/>
      </c>
      <c r="S34" s="150" t="str">
        <f t="shared" si="2"/>
        <v/>
      </c>
      <c r="T34" s="150" t="str">
        <f t="shared" si="3"/>
        <v>Receita</v>
      </c>
      <c r="U34" s="150" t="str">
        <f t="shared" si="4"/>
        <v>Receita</v>
      </c>
      <c r="V34" s="154" t="str">
        <f>VLOOKUP(E34,'PC Receitas'!$O$4:$P$14,2,FALSE)</f>
        <v>Receitas_com_Produtos</v>
      </c>
    </row>
    <row r="35" spans="3:22" ht="19.5" customHeight="1" thickTop="1" thickBot="1" x14ac:dyDescent="0.3">
      <c r="C35" s="58">
        <v>7</v>
      </c>
      <c r="D35" s="58" t="str">
        <f t="shared" ca="1" si="0"/>
        <v>07/08/2017</v>
      </c>
      <c r="E35" s="58" t="s">
        <v>1351</v>
      </c>
      <c r="F35" s="28"/>
      <c r="G35" s="58" t="s">
        <v>1401</v>
      </c>
      <c r="H35" s="58" t="s">
        <v>1436</v>
      </c>
      <c r="I35" s="167">
        <v>1232</v>
      </c>
      <c r="J35" s="192">
        <v>0</v>
      </c>
      <c r="K35" s="168" t="s">
        <v>1392</v>
      </c>
      <c r="L35" s="58"/>
      <c r="M35" s="56">
        <f>M34+IF(AND(K35="Pago",OR(E35='PC Receitas'!$O$4,E35='PC Receitas'!$O$5,E35='PC Receitas'!$O$6)),I35,IF(AND(K35="Pago",OR(E35='PC Receitas'!$O$7,E35='PC Receitas'!$O$8,E35='PC Receitas'!$O$9,E35='PC Receitas'!$O$10,E35='PC Receitas'!$O$11,E35='PC Receitas'!$O$12,E35='PC Receitas'!$O$13,E35='PC Receitas'!$O$14)),-I35,0))</f>
        <v>9455.35</v>
      </c>
      <c r="R35" s="153" t="str">
        <f t="shared" si="1"/>
        <v/>
      </c>
      <c r="S35" s="150" t="str">
        <f t="shared" si="2"/>
        <v/>
      </c>
      <c r="T35" s="150" t="str">
        <f t="shared" si="3"/>
        <v>Receita</v>
      </c>
      <c r="U35" s="150" t="str">
        <f t="shared" si="4"/>
        <v>Receita</v>
      </c>
      <c r="V35" s="154" t="str">
        <f>VLOOKUP(E35,'PC Receitas'!$O$4:$P$14,2,FALSE)</f>
        <v>Receitas_com_Produtos</v>
      </c>
    </row>
    <row r="36" spans="3:22" ht="19.5" customHeight="1" thickTop="1" thickBot="1" x14ac:dyDescent="0.3">
      <c r="C36" s="58">
        <v>7</v>
      </c>
      <c r="D36" s="58" t="str">
        <f t="shared" ca="1" si="0"/>
        <v>07/08/2017</v>
      </c>
      <c r="E36" s="58" t="s">
        <v>1351</v>
      </c>
      <c r="F36" s="28" t="s">
        <v>1415</v>
      </c>
      <c r="G36" s="28" t="s">
        <v>1414</v>
      </c>
      <c r="H36" s="58" t="s">
        <v>1436</v>
      </c>
      <c r="I36" s="167">
        <v>209.35</v>
      </c>
      <c r="J36" s="192">
        <v>0</v>
      </c>
      <c r="K36" s="168" t="s">
        <v>1392</v>
      </c>
      <c r="L36" s="58"/>
      <c r="M36" s="56">
        <f>M35+IF(AND(K36="Pago",OR(E36='PC Receitas'!$O$4,E36='PC Receitas'!$O$5,E36='PC Receitas'!$O$6)),I36,IF(AND(K36="Pago",OR(E36='PC Receitas'!$O$7,E36='PC Receitas'!$O$8,E36='PC Receitas'!$O$9,E36='PC Receitas'!$O$10,E36='PC Receitas'!$O$11,E36='PC Receitas'!$O$12,E36='PC Receitas'!$O$13,E36='PC Receitas'!$O$14)),-I36,0))</f>
        <v>9455.35</v>
      </c>
      <c r="R36" s="153" t="str">
        <f t="shared" si="1"/>
        <v/>
      </c>
      <c r="S36" s="150" t="str">
        <f t="shared" si="2"/>
        <v/>
      </c>
      <c r="T36" s="150" t="str">
        <f t="shared" si="3"/>
        <v>Receita</v>
      </c>
      <c r="U36" s="150" t="str">
        <f t="shared" si="4"/>
        <v>Receita</v>
      </c>
      <c r="V36" s="154" t="str">
        <f>VLOOKUP(E36,'PC Receitas'!$O$4:$P$14,2,FALSE)</f>
        <v>Receitas_com_Produtos</v>
      </c>
    </row>
    <row r="37" spans="3:22" ht="19.5" customHeight="1" thickTop="1" thickBot="1" x14ac:dyDescent="0.3">
      <c r="C37" s="58">
        <v>7</v>
      </c>
      <c r="D37" s="58" t="str">
        <f t="shared" ca="1" si="0"/>
        <v>07/08/2017</v>
      </c>
      <c r="E37" s="58" t="s">
        <v>1351</v>
      </c>
      <c r="F37" s="28" t="s">
        <v>1416</v>
      </c>
      <c r="G37" s="58" t="s">
        <v>1409</v>
      </c>
      <c r="H37" s="58" t="s">
        <v>1437</v>
      </c>
      <c r="I37" s="167">
        <v>243</v>
      </c>
      <c r="J37" s="192">
        <v>0</v>
      </c>
      <c r="K37" s="168" t="s">
        <v>1392</v>
      </c>
      <c r="L37" s="58"/>
      <c r="M37" s="56">
        <f>M36+IF(AND(K37="Pago",OR(E37='PC Receitas'!$O$4,E37='PC Receitas'!$O$5,E37='PC Receitas'!$O$6)),I37,IF(AND(K37="Pago",OR(E37='PC Receitas'!$O$7,E37='PC Receitas'!$O$8,E37='PC Receitas'!$O$9,E37='PC Receitas'!$O$10,E37='PC Receitas'!$O$11,E37='PC Receitas'!$O$12,E37='PC Receitas'!$O$13,E37='PC Receitas'!$O$14)),-I37,0))</f>
        <v>9455.35</v>
      </c>
      <c r="R37" s="153" t="str">
        <f t="shared" si="1"/>
        <v/>
      </c>
      <c r="S37" s="150" t="str">
        <f t="shared" si="2"/>
        <v/>
      </c>
      <c r="T37" s="150" t="str">
        <f t="shared" si="3"/>
        <v>Receita</v>
      </c>
      <c r="U37" s="150" t="str">
        <f t="shared" si="4"/>
        <v>Receita</v>
      </c>
      <c r="V37" s="154" t="str">
        <f>VLOOKUP(E37,'PC Receitas'!$O$4:$P$14,2,FALSE)</f>
        <v>Receitas_com_Produtos</v>
      </c>
    </row>
    <row r="38" spans="3:22" ht="19.5" customHeight="1" thickTop="1" thickBot="1" x14ac:dyDescent="0.3">
      <c r="C38" s="58">
        <v>7</v>
      </c>
      <c r="D38" s="58" t="str">
        <f t="shared" ca="1" si="0"/>
        <v>07/08/2017</v>
      </c>
      <c r="E38" s="58" t="s">
        <v>1351</v>
      </c>
      <c r="F38" s="28" t="s">
        <v>1417</v>
      </c>
      <c r="G38" s="28" t="s">
        <v>1397</v>
      </c>
      <c r="H38" s="58" t="s">
        <v>1438</v>
      </c>
      <c r="I38" s="167">
        <v>547</v>
      </c>
      <c r="J38" s="192">
        <v>0</v>
      </c>
      <c r="K38" s="168" t="s">
        <v>1392</v>
      </c>
      <c r="L38" s="58"/>
      <c r="M38" s="56">
        <f>M37+IF(AND(K38="Pago",OR(E38='PC Receitas'!$O$4,E38='PC Receitas'!$O$5,E38='PC Receitas'!$O$6)),I38,IF(AND(K38="Pago",OR(E38='PC Receitas'!$O$7,E38='PC Receitas'!$O$8,E38='PC Receitas'!$O$9,E38='PC Receitas'!$O$10,E38='PC Receitas'!$O$11,E38='PC Receitas'!$O$12,E38='PC Receitas'!$O$13,E38='PC Receitas'!$O$14)),-I38,0))</f>
        <v>9455.35</v>
      </c>
      <c r="R38" s="153" t="str">
        <f t="shared" si="1"/>
        <v/>
      </c>
      <c r="S38" s="150" t="str">
        <f t="shared" si="2"/>
        <v/>
      </c>
      <c r="T38" s="150" t="str">
        <f t="shared" si="3"/>
        <v>Receita</v>
      </c>
      <c r="U38" s="150" t="str">
        <f t="shared" si="4"/>
        <v>Receita</v>
      </c>
      <c r="V38" s="154" t="str">
        <f>VLOOKUP(E38,'PC Receitas'!$O$4:$P$14,2,FALSE)</f>
        <v>Receitas_com_Produtos</v>
      </c>
    </row>
    <row r="39" spans="3:22" ht="19.5" customHeight="1" thickTop="1" thickBot="1" x14ac:dyDescent="0.3">
      <c r="C39" s="58">
        <v>7</v>
      </c>
      <c r="D39" s="58" t="str">
        <f t="shared" ca="1" si="0"/>
        <v>07/08/2017</v>
      </c>
      <c r="E39" s="58" t="s">
        <v>1357</v>
      </c>
      <c r="F39" s="28" t="s">
        <v>1403</v>
      </c>
      <c r="G39" s="58" t="s">
        <v>1387</v>
      </c>
      <c r="H39" s="58" t="s">
        <v>1436</v>
      </c>
      <c r="I39" s="167">
        <v>439</v>
      </c>
      <c r="J39" s="192">
        <v>0</v>
      </c>
      <c r="K39" s="168" t="s">
        <v>1393</v>
      </c>
      <c r="L39" s="58"/>
      <c r="M39" s="56">
        <f>M38+IF(AND(K39="Pago",OR(E39='PC Receitas'!$O$4,E39='PC Receitas'!$O$5,E39='PC Receitas'!$O$6)),I39,IF(AND(K39="Pago",OR(E39='PC Receitas'!$O$7,E39='PC Receitas'!$O$8,E39='PC Receitas'!$O$9,E39='PC Receitas'!$O$10,E39='PC Receitas'!$O$11,E39='PC Receitas'!$O$12,E39='PC Receitas'!$O$13,E39='PC Receitas'!$O$14)),-I39,0))</f>
        <v>9016.35</v>
      </c>
      <c r="R39" s="153" t="str">
        <f t="shared" si="1"/>
        <v>Despesa</v>
      </c>
      <c r="S39" s="150" t="str">
        <f t="shared" si="2"/>
        <v/>
      </c>
      <c r="T39" s="150" t="str">
        <f t="shared" si="3"/>
        <v/>
      </c>
      <c r="U39" s="150" t="str">
        <f t="shared" si="4"/>
        <v>Despesa</v>
      </c>
      <c r="V39" s="154" t="str">
        <f>VLOOKUP(E39,'PC Receitas'!$O$4:$P$14,2,FALSE)</f>
        <v>Despesas_Operacionais</v>
      </c>
    </row>
    <row r="40" spans="3:22" ht="19.5" customHeight="1" thickTop="1" thickBot="1" x14ac:dyDescent="0.3">
      <c r="C40" s="58">
        <v>7</v>
      </c>
      <c r="D40" s="58" t="str">
        <f t="shared" ca="1" si="0"/>
        <v>07/08/2017</v>
      </c>
      <c r="E40" s="58" t="s">
        <v>154</v>
      </c>
      <c r="F40" s="28" t="s">
        <v>1420</v>
      </c>
      <c r="G40" s="58" t="s">
        <v>1419</v>
      </c>
      <c r="H40" s="58" t="s">
        <v>1436</v>
      </c>
      <c r="I40" s="167">
        <v>2.4500000000000002</v>
      </c>
      <c r="J40" s="192">
        <v>0</v>
      </c>
      <c r="K40" s="168" t="s">
        <v>1393</v>
      </c>
      <c r="L40" s="58"/>
      <c r="M40" s="56">
        <f>M39+IF(AND(K40="Pago",OR(E40='PC Receitas'!$O$4,E40='PC Receitas'!$O$5,E40='PC Receitas'!$O$6)),I40,IF(AND(K40="Pago",OR(E40='PC Receitas'!$O$7,E40='PC Receitas'!$O$8,E40='PC Receitas'!$O$9,E40='PC Receitas'!$O$10,E40='PC Receitas'!$O$11,E40='PC Receitas'!$O$12,E40='PC Receitas'!$O$13,E40='PC Receitas'!$O$14)),-I40,0))</f>
        <v>9013.9</v>
      </c>
      <c r="R40" s="153" t="str">
        <f t="shared" si="1"/>
        <v>Despesa</v>
      </c>
      <c r="S40" s="150" t="str">
        <f t="shared" si="2"/>
        <v/>
      </c>
      <c r="T40" s="150" t="str">
        <f t="shared" si="3"/>
        <v/>
      </c>
      <c r="U40" s="150" t="str">
        <f t="shared" si="4"/>
        <v>Despesa</v>
      </c>
      <c r="V40" s="154" t="str">
        <f>VLOOKUP(E40,'PC Receitas'!$O$4:$P$14,2,FALSE)</f>
        <v>Despesas_com_RH</v>
      </c>
    </row>
    <row r="41" spans="3:22" ht="19.5" customHeight="1" thickTop="1" thickBot="1" x14ac:dyDescent="0.3">
      <c r="C41" s="58">
        <v>7</v>
      </c>
      <c r="D41" s="58" t="str">
        <f t="shared" ca="1" si="0"/>
        <v>07/08/2017</v>
      </c>
      <c r="E41" s="58" t="s">
        <v>154</v>
      </c>
      <c r="F41" s="28" t="s">
        <v>1421</v>
      </c>
      <c r="G41" s="28" t="s">
        <v>1377</v>
      </c>
      <c r="H41" s="58" t="s">
        <v>1436</v>
      </c>
      <c r="I41" s="167">
        <v>123.98</v>
      </c>
      <c r="J41" s="192">
        <v>0</v>
      </c>
      <c r="K41" s="168" t="s">
        <v>1393</v>
      </c>
      <c r="L41" s="58"/>
      <c r="M41" s="56">
        <f>M40+IF(AND(K41="Pago",OR(E41='PC Receitas'!$O$4,E41='PC Receitas'!$O$5,E41='PC Receitas'!$O$6)),I41,IF(AND(K41="Pago",OR(E41='PC Receitas'!$O$7,E41='PC Receitas'!$O$8,E41='PC Receitas'!$O$9,E41='PC Receitas'!$O$10,E41='PC Receitas'!$O$11,E41='PC Receitas'!$O$12,E41='PC Receitas'!$O$13,E41='PC Receitas'!$O$14)),-I41,0))</f>
        <v>8889.92</v>
      </c>
      <c r="R41" s="153" t="str">
        <f t="shared" si="1"/>
        <v>Despesa</v>
      </c>
      <c r="S41" s="150" t="str">
        <f t="shared" si="2"/>
        <v/>
      </c>
      <c r="T41" s="150" t="str">
        <f t="shared" si="3"/>
        <v/>
      </c>
      <c r="U41" s="150" t="str">
        <f t="shared" si="4"/>
        <v>Despesa</v>
      </c>
      <c r="V41" s="154" t="str">
        <f>VLOOKUP(E41,'PC Receitas'!$O$4:$P$14,2,FALSE)</f>
        <v>Despesas_com_RH</v>
      </c>
    </row>
    <row r="42" spans="3:22" ht="19.5" customHeight="1" thickTop="1" thickBot="1" x14ac:dyDescent="0.3">
      <c r="C42" s="58">
        <v>7</v>
      </c>
      <c r="D42" s="58" t="str">
        <f t="shared" ca="1" si="0"/>
        <v>07/08/2017</v>
      </c>
      <c r="E42" s="58" t="s">
        <v>1360</v>
      </c>
      <c r="F42" s="28"/>
      <c r="G42" s="28" t="s">
        <v>1406</v>
      </c>
      <c r="H42" s="58" t="s">
        <v>1436</v>
      </c>
      <c r="I42" s="167">
        <v>1232</v>
      </c>
      <c r="J42" s="192">
        <v>0</v>
      </c>
      <c r="K42" s="168" t="s">
        <v>1393</v>
      </c>
      <c r="L42" s="58"/>
      <c r="M42" s="56">
        <f>M41+IF(AND(K42="Pago",OR(E42='PC Receitas'!$O$4,E42='PC Receitas'!$O$5,E42='PC Receitas'!$O$6)),I42,IF(AND(K42="Pago",OR(E42='PC Receitas'!$O$7,E42='PC Receitas'!$O$8,E42='PC Receitas'!$O$9,E42='PC Receitas'!$O$10,E42='PC Receitas'!$O$11,E42='PC Receitas'!$O$12,E42='PC Receitas'!$O$13,E42='PC Receitas'!$O$14)),-I42,0))</f>
        <v>7657.92</v>
      </c>
      <c r="R42" s="153" t="str">
        <f t="shared" si="1"/>
        <v/>
      </c>
      <c r="S42" s="150" t="str">
        <f t="shared" si="2"/>
        <v>Despesa</v>
      </c>
      <c r="T42" s="150" t="str">
        <f t="shared" si="3"/>
        <v/>
      </c>
      <c r="U42" s="150" t="str">
        <f t="shared" si="4"/>
        <v>Despesa</v>
      </c>
      <c r="V42" s="154" t="str">
        <f>VLOOKUP(E42,'PC Receitas'!$O$4:$P$14,2,FALSE)</f>
        <v>Despesas_Não_Operacionais</v>
      </c>
    </row>
    <row r="43" spans="3:22" ht="19.5" customHeight="1" thickTop="1" thickBot="1" x14ac:dyDescent="0.3">
      <c r="C43" s="58">
        <v>7</v>
      </c>
      <c r="D43" s="58" t="str">
        <f t="shared" ca="1" si="0"/>
        <v>07/08/2017</v>
      </c>
      <c r="E43" s="58" t="s">
        <v>154</v>
      </c>
      <c r="F43" s="28"/>
      <c r="G43" s="28" t="s">
        <v>1380</v>
      </c>
      <c r="H43" s="58" t="s">
        <v>1436</v>
      </c>
      <c r="I43" s="167">
        <v>209.35</v>
      </c>
      <c r="J43" s="192">
        <v>0</v>
      </c>
      <c r="K43" s="168" t="s">
        <v>1393</v>
      </c>
      <c r="L43" s="58"/>
      <c r="M43" s="56">
        <f>M42+IF(AND(K43="Pago",OR(E43='PC Receitas'!$O$4,E43='PC Receitas'!$O$5,E43='PC Receitas'!$O$6)),I43,IF(AND(K43="Pago",OR(E43='PC Receitas'!$O$7,E43='PC Receitas'!$O$8,E43='PC Receitas'!$O$9,E43='PC Receitas'!$O$10,E43='PC Receitas'!$O$11,E43='PC Receitas'!$O$12,E43='PC Receitas'!$O$13,E43='PC Receitas'!$O$14)),-I43,0))</f>
        <v>7448.57</v>
      </c>
      <c r="R43" s="153" t="str">
        <f t="shared" si="1"/>
        <v>Despesa</v>
      </c>
      <c r="S43" s="150" t="str">
        <f t="shared" si="2"/>
        <v/>
      </c>
      <c r="T43" s="150" t="str">
        <f t="shared" si="3"/>
        <v/>
      </c>
      <c r="U43" s="150" t="str">
        <f t="shared" si="4"/>
        <v>Despesa</v>
      </c>
      <c r="V43" s="154" t="str">
        <f>VLOOKUP(E43,'PC Receitas'!$O$4:$P$14,2,FALSE)</f>
        <v>Despesas_com_RH</v>
      </c>
    </row>
    <row r="44" spans="3:22" ht="19.5" customHeight="1" thickTop="1" thickBot="1" x14ac:dyDescent="0.3">
      <c r="C44" s="58">
        <v>8</v>
      </c>
      <c r="D44" s="58" t="str">
        <f t="shared" ca="1" si="0"/>
        <v>08/08/2017</v>
      </c>
      <c r="E44" s="58" t="s">
        <v>1357</v>
      </c>
      <c r="F44" s="28"/>
      <c r="G44" s="28" t="s">
        <v>1425</v>
      </c>
      <c r="H44" s="58" t="s">
        <v>1436</v>
      </c>
      <c r="I44" s="167">
        <v>243</v>
      </c>
      <c r="J44" s="192">
        <v>0</v>
      </c>
      <c r="K44" s="168" t="s">
        <v>1392</v>
      </c>
      <c r="L44" s="58"/>
      <c r="M44" s="56">
        <f>M43+IF(AND(K44="Pago",OR(E44='PC Receitas'!$O$4,E44='PC Receitas'!$O$5,E44='PC Receitas'!$O$6)),I44,IF(AND(K44="Pago",OR(E44='PC Receitas'!$O$7,E44='PC Receitas'!$O$8,E44='PC Receitas'!$O$9,E44='PC Receitas'!$O$10,E44='PC Receitas'!$O$11,E44='PC Receitas'!$O$12,E44='PC Receitas'!$O$13,E44='PC Receitas'!$O$14)),-I44,0))</f>
        <v>7448.57</v>
      </c>
      <c r="R44" s="153" t="str">
        <f t="shared" si="1"/>
        <v>Despesa</v>
      </c>
      <c r="S44" s="150" t="str">
        <f t="shared" si="2"/>
        <v/>
      </c>
      <c r="T44" s="150" t="str">
        <f t="shared" si="3"/>
        <v/>
      </c>
      <c r="U44" s="150" t="str">
        <f t="shared" si="4"/>
        <v>Despesa</v>
      </c>
      <c r="V44" s="154" t="str">
        <f>VLOOKUP(E44,'PC Receitas'!$O$4:$P$14,2,FALSE)</f>
        <v>Despesas_Operacionais</v>
      </c>
    </row>
    <row r="45" spans="3:22" ht="19.5" customHeight="1" thickTop="1" thickBot="1" x14ac:dyDescent="0.3">
      <c r="C45" s="58">
        <v>8</v>
      </c>
      <c r="D45" s="58" t="str">
        <f t="shared" ca="1" si="0"/>
        <v>08/08/2017</v>
      </c>
      <c r="E45" s="58" t="s">
        <v>1357</v>
      </c>
      <c r="F45" s="28"/>
      <c r="G45" s="28" t="s">
        <v>1370</v>
      </c>
      <c r="H45" s="58" t="s">
        <v>1437</v>
      </c>
      <c r="I45" s="167">
        <v>547</v>
      </c>
      <c r="J45" s="192">
        <v>0</v>
      </c>
      <c r="K45" s="168" t="s">
        <v>1392</v>
      </c>
      <c r="L45" s="58"/>
      <c r="M45" s="56">
        <f>M44+IF(AND(K45="Pago",OR(E45='PC Receitas'!$O$4,E45='PC Receitas'!$O$5,E45='PC Receitas'!$O$6)),I45,IF(AND(K45="Pago",OR(E45='PC Receitas'!$O$7,E45='PC Receitas'!$O$8,E45='PC Receitas'!$O$9,E45='PC Receitas'!$O$10,E45='PC Receitas'!$O$11,E45='PC Receitas'!$O$12,E45='PC Receitas'!$O$13,E45='PC Receitas'!$O$14)),-I45,0))</f>
        <v>7448.57</v>
      </c>
      <c r="R45" s="153" t="str">
        <f t="shared" si="1"/>
        <v>Despesa</v>
      </c>
      <c r="S45" s="150" t="str">
        <f t="shared" si="2"/>
        <v/>
      </c>
      <c r="T45" s="150" t="str">
        <f t="shared" si="3"/>
        <v/>
      </c>
      <c r="U45" s="150" t="str">
        <f t="shared" si="4"/>
        <v>Despesa</v>
      </c>
      <c r="V45" s="154" t="str">
        <f>VLOOKUP(E45,'PC Receitas'!$O$4:$P$14,2,FALSE)</f>
        <v>Despesas_Operacionais</v>
      </c>
    </row>
    <row r="46" spans="3:22" ht="19.5" customHeight="1" thickTop="1" thickBot="1" x14ac:dyDescent="0.3">
      <c r="C46" s="58">
        <v>8</v>
      </c>
      <c r="D46" s="58" t="str">
        <f t="shared" ca="1" si="0"/>
        <v>08/08/2017</v>
      </c>
      <c r="E46" s="58" t="s">
        <v>1357</v>
      </c>
      <c r="F46" s="28"/>
      <c r="G46" s="58" t="s">
        <v>1371</v>
      </c>
      <c r="H46" s="58" t="s">
        <v>1438</v>
      </c>
      <c r="I46" s="167">
        <v>439</v>
      </c>
      <c r="J46" s="192">
        <v>0</v>
      </c>
      <c r="K46" s="168" t="s">
        <v>1392</v>
      </c>
      <c r="L46" s="58"/>
      <c r="M46" s="56">
        <f>M45+IF(AND(K46="Pago",OR(E46='PC Receitas'!$O$4,E46='PC Receitas'!$O$5,E46='PC Receitas'!$O$6)),I46,IF(AND(K46="Pago",OR(E46='PC Receitas'!$O$7,E46='PC Receitas'!$O$8,E46='PC Receitas'!$O$9,E46='PC Receitas'!$O$10,E46='PC Receitas'!$O$11,E46='PC Receitas'!$O$12,E46='PC Receitas'!$O$13,E46='PC Receitas'!$O$14)),-I46,0))</f>
        <v>7448.57</v>
      </c>
      <c r="R46" s="153" t="str">
        <f t="shared" si="1"/>
        <v>Despesa</v>
      </c>
      <c r="S46" s="150" t="str">
        <f t="shared" si="2"/>
        <v/>
      </c>
      <c r="T46" s="150" t="str">
        <f t="shared" si="3"/>
        <v/>
      </c>
      <c r="U46" s="150" t="str">
        <f t="shared" si="4"/>
        <v>Despesa</v>
      </c>
      <c r="V46" s="154" t="str">
        <f>VLOOKUP(E46,'PC Receitas'!$O$4:$P$14,2,FALSE)</f>
        <v>Despesas_Operacionais</v>
      </c>
    </row>
    <row r="47" spans="3:22" ht="19.5" customHeight="1" thickTop="1" thickBot="1" x14ac:dyDescent="0.3">
      <c r="C47" s="58">
        <v>8</v>
      </c>
      <c r="D47" s="58" t="str">
        <f t="shared" ca="1" si="0"/>
        <v>08/08/2017</v>
      </c>
      <c r="E47" s="58" t="s">
        <v>1357</v>
      </c>
      <c r="F47" s="28"/>
      <c r="G47" s="28" t="s">
        <v>1369</v>
      </c>
      <c r="H47" s="58" t="s">
        <v>1436</v>
      </c>
      <c r="I47" s="167">
        <v>2.4500000000000002</v>
      </c>
      <c r="J47" s="192">
        <v>0</v>
      </c>
      <c r="K47" s="168" t="s">
        <v>1392</v>
      </c>
      <c r="L47" s="58"/>
      <c r="M47" s="56">
        <f>M46+IF(AND(K47="Pago",OR(E47='PC Receitas'!$O$4,E47='PC Receitas'!$O$5,E47='PC Receitas'!$O$6)),I47,IF(AND(K47="Pago",OR(E47='PC Receitas'!$O$7,E47='PC Receitas'!$O$8,E47='PC Receitas'!$O$9,E47='PC Receitas'!$O$10,E47='PC Receitas'!$O$11,E47='PC Receitas'!$O$12,E47='PC Receitas'!$O$13,E47='PC Receitas'!$O$14)),-I47,0))</f>
        <v>7448.57</v>
      </c>
      <c r="R47" s="153" t="str">
        <f t="shared" si="1"/>
        <v>Despesa</v>
      </c>
      <c r="S47" s="150" t="str">
        <f t="shared" si="2"/>
        <v/>
      </c>
      <c r="T47" s="150" t="str">
        <f t="shared" si="3"/>
        <v/>
      </c>
      <c r="U47" s="150" t="str">
        <f t="shared" si="4"/>
        <v>Despesa</v>
      </c>
      <c r="V47" s="154" t="str">
        <f>VLOOKUP(E47,'PC Receitas'!$O$4:$P$14,2,FALSE)</f>
        <v>Despesas_Operacionais</v>
      </c>
    </row>
    <row r="48" spans="3:22" ht="19.5" customHeight="1" thickTop="1" thickBot="1" x14ac:dyDescent="0.3">
      <c r="C48" s="58">
        <v>8</v>
      </c>
      <c r="D48" s="58" t="str">
        <f t="shared" ca="1" si="0"/>
        <v>08/08/2017</v>
      </c>
      <c r="E48" s="58" t="s">
        <v>1357</v>
      </c>
      <c r="F48" s="28"/>
      <c r="G48" s="58" t="s">
        <v>1375</v>
      </c>
      <c r="H48" s="58" t="s">
        <v>1436</v>
      </c>
      <c r="I48" s="167">
        <v>123.98</v>
      </c>
      <c r="J48" s="192">
        <v>0</v>
      </c>
      <c r="K48" s="168" t="s">
        <v>1392</v>
      </c>
      <c r="L48" s="58"/>
      <c r="M48" s="56">
        <f>M47+IF(AND(K48="Pago",OR(E48='PC Receitas'!$O$4,E48='PC Receitas'!$O$5,E48='PC Receitas'!$O$6)),I48,IF(AND(K48="Pago",OR(E48='PC Receitas'!$O$7,E48='PC Receitas'!$O$8,E48='PC Receitas'!$O$9,E48='PC Receitas'!$O$10,E48='PC Receitas'!$O$11,E48='PC Receitas'!$O$12,E48='PC Receitas'!$O$13,E48='PC Receitas'!$O$14)),-I48,0))</f>
        <v>7448.57</v>
      </c>
      <c r="R48" s="153" t="str">
        <f t="shared" si="1"/>
        <v>Despesa</v>
      </c>
      <c r="S48" s="150" t="str">
        <f t="shared" si="2"/>
        <v/>
      </c>
      <c r="T48" s="150" t="str">
        <f t="shared" si="3"/>
        <v/>
      </c>
      <c r="U48" s="150" t="str">
        <f t="shared" si="4"/>
        <v>Despesa</v>
      </c>
      <c r="V48" s="154" t="str">
        <f>VLOOKUP(E48,'PC Receitas'!$O$4:$P$14,2,FALSE)</f>
        <v>Despesas_Operacionais</v>
      </c>
    </row>
    <row r="49" spans="3:22" ht="19.5" customHeight="1" thickTop="1" thickBot="1" x14ac:dyDescent="0.3">
      <c r="C49" s="58">
        <v>8</v>
      </c>
      <c r="D49" s="58" t="str">
        <f t="shared" ca="1" si="0"/>
        <v>08/08/2017</v>
      </c>
      <c r="E49" s="58" t="s">
        <v>1357</v>
      </c>
      <c r="F49" s="28"/>
      <c r="G49" s="58" t="s">
        <v>1391</v>
      </c>
      <c r="H49" s="58" t="s">
        <v>1439</v>
      </c>
      <c r="I49" s="167">
        <v>1232</v>
      </c>
      <c r="J49" s="192">
        <v>0</v>
      </c>
      <c r="K49" s="168" t="s">
        <v>1392</v>
      </c>
      <c r="L49" s="58"/>
      <c r="M49" s="56">
        <f>M48+IF(AND(K49="Pago",OR(E49='PC Receitas'!$O$4,E49='PC Receitas'!$O$5,E49='PC Receitas'!$O$6)),I49,IF(AND(K49="Pago",OR(E49='PC Receitas'!$O$7,E49='PC Receitas'!$O$8,E49='PC Receitas'!$O$9,E49='PC Receitas'!$O$10,E49='PC Receitas'!$O$11,E49='PC Receitas'!$O$12,E49='PC Receitas'!$O$13,E49='PC Receitas'!$O$14)),-I49,0))</f>
        <v>7448.57</v>
      </c>
      <c r="R49" s="153" t="str">
        <f t="shared" si="1"/>
        <v>Despesa</v>
      </c>
      <c r="S49" s="150" t="str">
        <f t="shared" si="2"/>
        <v/>
      </c>
      <c r="T49" s="150" t="str">
        <f t="shared" si="3"/>
        <v/>
      </c>
      <c r="U49" s="150" t="str">
        <f t="shared" si="4"/>
        <v>Despesa</v>
      </c>
      <c r="V49" s="154" t="str">
        <f>VLOOKUP(E49,'PC Receitas'!$O$4:$P$14,2,FALSE)</f>
        <v>Despesas_Operacionais</v>
      </c>
    </row>
    <row r="50" spans="3:22" ht="19.5" customHeight="1" thickTop="1" thickBot="1" x14ac:dyDescent="0.3">
      <c r="C50" s="58">
        <v>8</v>
      </c>
      <c r="D50" s="58" t="str">
        <f t="shared" ca="1" si="0"/>
        <v>08/08/2017</v>
      </c>
      <c r="E50" s="58" t="s">
        <v>1357</v>
      </c>
      <c r="F50" s="28"/>
      <c r="G50" s="58" t="s">
        <v>1399</v>
      </c>
      <c r="H50" s="58" t="s">
        <v>1439</v>
      </c>
      <c r="I50" s="167">
        <v>209.35</v>
      </c>
      <c r="J50" s="192">
        <v>0</v>
      </c>
      <c r="K50" s="168" t="s">
        <v>1392</v>
      </c>
      <c r="L50" s="58"/>
      <c r="M50" s="56">
        <f>M49+IF(AND(K50="Pago",OR(E50='PC Receitas'!$O$4,E50='PC Receitas'!$O$5,E50='PC Receitas'!$O$6)),I50,IF(AND(K50="Pago",OR(E50='PC Receitas'!$O$7,E50='PC Receitas'!$O$8,E50='PC Receitas'!$O$9,E50='PC Receitas'!$O$10,E50='PC Receitas'!$O$11,E50='PC Receitas'!$O$12,E50='PC Receitas'!$O$13,E50='PC Receitas'!$O$14)),-I50,0))</f>
        <v>7448.57</v>
      </c>
      <c r="R50" s="153" t="str">
        <f t="shared" si="1"/>
        <v>Despesa</v>
      </c>
      <c r="S50" s="150" t="str">
        <f t="shared" si="2"/>
        <v/>
      </c>
      <c r="T50" s="150" t="str">
        <f t="shared" si="3"/>
        <v/>
      </c>
      <c r="U50" s="150" t="str">
        <f t="shared" si="4"/>
        <v>Despesa</v>
      </c>
      <c r="V50" s="154" t="str">
        <f>VLOOKUP(E50,'PC Receitas'!$O$4:$P$14,2,FALSE)</f>
        <v>Despesas_Operacionais</v>
      </c>
    </row>
    <row r="51" spans="3:22" ht="19.5" customHeight="1" thickTop="1" thickBot="1" x14ac:dyDescent="0.3">
      <c r="C51" s="58">
        <v>8</v>
      </c>
      <c r="D51" s="58" t="str">
        <f t="shared" ca="1" si="0"/>
        <v>08/08/2017</v>
      </c>
      <c r="E51" s="58" t="s">
        <v>154</v>
      </c>
      <c r="F51" s="28"/>
      <c r="G51" s="28" t="s">
        <v>1381</v>
      </c>
      <c r="H51" s="58" t="s">
        <v>1439</v>
      </c>
      <c r="I51" s="167">
        <v>243</v>
      </c>
      <c r="J51" s="192">
        <v>0</v>
      </c>
      <c r="K51" s="168" t="s">
        <v>1392</v>
      </c>
      <c r="L51" s="58"/>
      <c r="M51" s="56">
        <f>M50+IF(AND(K51="Pago",OR(E51='PC Receitas'!$O$4,E51='PC Receitas'!$O$5,E51='PC Receitas'!$O$6)),I51,IF(AND(K51="Pago",OR(E51='PC Receitas'!$O$7,E51='PC Receitas'!$O$8,E51='PC Receitas'!$O$9,E51='PC Receitas'!$O$10,E51='PC Receitas'!$O$11,E51='PC Receitas'!$O$12,E51='PC Receitas'!$O$13,E51='PC Receitas'!$O$14)),-I51,0))</f>
        <v>7448.57</v>
      </c>
      <c r="R51" s="153" t="str">
        <f t="shared" si="1"/>
        <v>Despesa</v>
      </c>
      <c r="S51" s="150" t="str">
        <f t="shared" si="2"/>
        <v/>
      </c>
      <c r="T51" s="150" t="str">
        <f t="shared" si="3"/>
        <v/>
      </c>
      <c r="U51" s="150" t="str">
        <f t="shared" si="4"/>
        <v>Despesa</v>
      </c>
      <c r="V51" s="154" t="str">
        <f>VLOOKUP(E51,'PC Receitas'!$O$4:$P$14,2,FALSE)</f>
        <v>Despesas_com_RH</v>
      </c>
    </row>
    <row r="52" spans="3:22" ht="19.5" customHeight="1" thickTop="1" thickBot="1" x14ac:dyDescent="0.3">
      <c r="C52" s="58">
        <v>8</v>
      </c>
      <c r="D52" s="58" t="str">
        <f t="shared" ca="1" si="0"/>
        <v>08/08/2017</v>
      </c>
      <c r="E52" s="58" t="s">
        <v>1353</v>
      </c>
      <c r="F52" s="28"/>
      <c r="G52" s="28" t="s">
        <v>1426</v>
      </c>
      <c r="H52" s="58" t="s">
        <v>1439</v>
      </c>
      <c r="I52" s="167">
        <v>547</v>
      </c>
      <c r="J52" s="192">
        <v>0</v>
      </c>
      <c r="K52" s="168" t="s">
        <v>1392</v>
      </c>
      <c r="L52" s="58"/>
      <c r="M52" s="56">
        <f>M51+IF(AND(K52="Pago",OR(E52='PC Receitas'!$O$4,E52='PC Receitas'!$O$5,E52='PC Receitas'!$O$6)),I52,IF(AND(K52="Pago",OR(E52='PC Receitas'!$O$7,E52='PC Receitas'!$O$8,E52='PC Receitas'!$O$9,E52='PC Receitas'!$O$10,E52='PC Receitas'!$O$11,E52='PC Receitas'!$O$12,E52='PC Receitas'!$O$13,E52='PC Receitas'!$O$14)),-I52,0))</f>
        <v>7448.57</v>
      </c>
      <c r="R52" s="153" t="str">
        <f t="shared" si="1"/>
        <v>Despesa</v>
      </c>
      <c r="S52" s="150" t="str">
        <f t="shared" si="2"/>
        <v/>
      </c>
      <c r="T52" s="150" t="str">
        <f t="shared" si="3"/>
        <v/>
      </c>
      <c r="U52" s="150" t="str">
        <f t="shared" si="4"/>
        <v>Despesa</v>
      </c>
      <c r="V52" s="154" t="str">
        <f>VLOOKUP(E52,'PC Receitas'!$O$4:$P$14,2,FALSE)</f>
        <v>Impostos</v>
      </c>
    </row>
    <row r="53" spans="3:22" ht="19.5" customHeight="1" thickTop="1" thickBot="1" x14ac:dyDescent="0.3">
      <c r="C53" s="58">
        <v>8</v>
      </c>
      <c r="D53" s="58" t="str">
        <f t="shared" ca="1" si="0"/>
        <v>08/08/2017</v>
      </c>
      <c r="E53" s="58" t="s">
        <v>154</v>
      </c>
      <c r="F53" s="28"/>
      <c r="G53" s="28" t="s">
        <v>1423</v>
      </c>
      <c r="H53" s="58" t="s">
        <v>1439</v>
      </c>
      <c r="I53" s="167">
        <v>439</v>
      </c>
      <c r="J53" s="192">
        <v>0</v>
      </c>
      <c r="K53" s="168" t="s">
        <v>1392</v>
      </c>
      <c r="L53" s="58"/>
      <c r="M53" s="56">
        <f>M52+IF(AND(K53="Pago",OR(E53='PC Receitas'!$O$4,E53='PC Receitas'!$O$5,E53='PC Receitas'!$O$6)),I53,IF(AND(K53="Pago",OR(E53='PC Receitas'!$O$7,E53='PC Receitas'!$O$8,E53='PC Receitas'!$O$9,E53='PC Receitas'!$O$10,E53='PC Receitas'!$O$11,E53='PC Receitas'!$O$12,E53='PC Receitas'!$O$13,E53='PC Receitas'!$O$14)),-I53,0))</f>
        <v>7448.57</v>
      </c>
      <c r="R53" s="153" t="str">
        <f t="shared" si="1"/>
        <v>Despesa</v>
      </c>
      <c r="S53" s="150" t="str">
        <f t="shared" si="2"/>
        <v/>
      </c>
      <c r="T53" s="150" t="str">
        <f t="shared" si="3"/>
        <v/>
      </c>
      <c r="U53" s="150" t="str">
        <f t="shared" si="4"/>
        <v>Despesa</v>
      </c>
      <c r="V53" s="154" t="str">
        <f>VLOOKUP(E53,'PC Receitas'!$O$4:$P$14,2,FALSE)</f>
        <v>Despesas_com_RH</v>
      </c>
    </row>
    <row r="54" spans="3:22" ht="19.5" customHeight="1" thickTop="1" thickBot="1" x14ac:dyDescent="0.3">
      <c r="C54" s="58">
        <v>8</v>
      </c>
      <c r="D54" s="58" t="str">
        <f t="shared" ca="1" si="0"/>
        <v>08/08/2017</v>
      </c>
      <c r="E54" s="58" t="s">
        <v>1357</v>
      </c>
      <c r="F54" s="28"/>
      <c r="G54" s="28" t="s">
        <v>1400</v>
      </c>
      <c r="H54" s="58" t="s">
        <v>1439</v>
      </c>
      <c r="I54" s="167">
        <v>2.4500000000000002</v>
      </c>
      <c r="J54" s="192">
        <v>0</v>
      </c>
      <c r="K54" s="168" t="s">
        <v>1392</v>
      </c>
      <c r="L54" s="58"/>
      <c r="M54" s="56">
        <f>M53+IF(AND(K54="Pago",OR(E54='PC Receitas'!$O$4,E54='PC Receitas'!$O$5,E54='PC Receitas'!$O$6)),I54,IF(AND(K54="Pago",OR(E54='PC Receitas'!$O$7,E54='PC Receitas'!$O$8,E54='PC Receitas'!$O$9,E54='PC Receitas'!$O$10,E54='PC Receitas'!$O$11,E54='PC Receitas'!$O$12,E54='PC Receitas'!$O$13,E54='PC Receitas'!$O$14)),-I54,0))</f>
        <v>7448.57</v>
      </c>
      <c r="R54" s="153" t="str">
        <f t="shared" si="1"/>
        <v>Despesa</v>
      </c>
      <c r="S54" s="150" t="str">
        <f t="shared" si="2"/>
        <v/>
      </c>
      <c r="T54" s="150" t="str">
        <f t="shared" si="3"/>
        <v/>
      </c>
      <c r="U54" s="150" t="str">
        <f t="shared" si="4"/>
        <v>Despesa</v>
      </c>
      <c r="V54" s="154" t="str">
        <f>VLOOKUP(E54,'PC Receitas'!$O$4:$P$14,2,FALSE)</f>
        <v>Despesas_Operacionais</v>
      </c>
    </row>
    <row r="55" spans="3:22" ht="19.5" customHeight="1" thickTop="1" thickBot="1" x14ac:dyDescent="0.3">
      <c r="C55" s="58">
        <v>8</v>
      </c>
      <c r="D55" s="58" t="str">
        <f t="shared" ca="1" si="0"/>
        <v>08/08/2017</v>
      </c>
      <c r="E55" s="58" t="s">
        <v>1359</v>
      </c>
      <c r="F55" s="28"/>
      <c r="G55" s="28" t="s">
        <v>1424</v>
      </c>
      <c r="H55" s="58" t="s">
        <v>1436</v>
      </c>
      <c r="I55" s="167">
        <v>123.98</v>
      </c>
      <c r="J55" s="192">
        <v>0</v>
      </c>
      <c r="K55" s="168" t="s">
        <v>1392</v>
      </c>
      <c r="L55" s="58"/>
      <c r="M55" s="56">
        <f>M54+IF(AND(K55="Pago",OR(E55='PC Receitas'!$O$4,E55='PC Receitas'!$O$5,E55='PC Receitas'!$O$6)),I55,IF(AND(K55="Pago",OR(E55='PC Receitas'!$O$7,E55='PC Receitas'!$O$8,E55='PC Receitas'!$O$9,E55='PC Receitas'!$O$10,E55='PC Receitas'!$O$11,E55='PC Receitas'!$O$12,E55='PC Receitas'!$O$13,E55='PC Receitas'!$O$14)),-I55,0))</f>
        <v>7448.57</v>
      </c>
      <c r="R55" s="153" t="str">
        <f t="shared" si="1"/>
        <v>Despesa</v>
      </c>
      <c r="S55" s="150" t="str">
        <f t="shared" si="2"/>
        <v/>
      </c>
      <c r="T55" s="150" t="str">
        <f t="shared" si="3"/>
        <v/>
      </c>
      <c r="U55" s="150" t="str">
        <f t="shared" si="4"/>
        <v>Despesa</v>
      </c>
      <c r="V55" s="154" t="str">
        <f>VLOOKUP(E55,'PC Receitas'!$O$4:$P$14,2,FALSE)</f>
        <v>Investimentos</v>
      </c>
    </row>
    <row r="56" spans="3:22" ht="19.5" customHeight="1" thickTop="1" thickBot="1" x14ac:dyDescent="0.3">
      <c r="C56" s="58">
        <v>8</v>
      </c>
      <c r="D56" s="58" t="str">
        <f t="shared" ca="1" si="0"/>
        <v>08/08/2017</v>
      </c>
      <c r="E56" s="58" t="s">
        <v>1351</v>
      </c>
      <c r="F56" s="28"/>
      <c r="G56" s="28" t="s">
        <v>1397</v>
      </c>
      <c r="H56" s="58" t="s">
        <v>1436</v>
      </c>
      <c r="I56" s="167">
        <v>1232</v>
      </c>
      <c r="J56" s="192">
        <v>0</v>
      </c>
      <c r="K56" s="168" t="s">
        <v>1392</v>
      </c>
      <c r="L56" s="58"/>
      <c r="M56" s="56">
        <f>M55+IF(AND(K56="Pago",OR(E56='PC Receitas'!$O$4,E56='PC Receitas'!$O$5,E56='PC Receitas'!$O$6)),I56,IF(AND(K56="Pago",OR(E56='PC Receitas'!$O$7,E56='PC Receitas'!$O$8,E56='PC Receitas'!$O$9,E56='PC Receitas'!$O$10,E56='PC Receitas'!$O$11,E56='PC Receitas'!$O$12,E56='PC Receitas'!$O$13,E56='PC Receitas'!$O$14)),-I56,0))</f>
        <v>7448.57</v>
      </c>
      <c r="R56" s="153" t="str">
        <f t="shared" si="1"/>
        <v/>
      </c>
      <c r="S56" s="150" t="str">
        <f t="shared" si="2"/>
        <v/>
      </c>
      <c r="T56" s="150" t="str">
        <f t="shared" si="3"/>
        <v>Receita</v>
      </c>
      <c r="U56" s="150" t="str">
        <f t="shared" si="4"/>
        <v>Receita</v>
      </c>
      <c r="V56" s="154" t="str">
        <f>VLOOKUP(E56,'PC Receitas'!$O$4:$P$14,2,FALSE)</f>
        <v>Receitas_com_Produtos</v>
      </c>
    </row>
    <row r="57" spans="3:22" ht="19.5" customHeight="1" thickTop="1" thickBot="1" x14ac:dyDescent="0.3">
      <c r="C57" s="58"/>
      <c r="D57" s="58" t="str">
        <f t="shared" ca="1" si="0"/>
        <v/>
      </c>
      <c r="E57" s="58"/>
      <c r="F57" s="28"/>
      <c r="G57" s="28"/>
      <c r="H57" s="28"/>
      <c r="I57" s="167"/>
      <c r="J57" s="192"/>
      <c r="K57" s="168"/>
      <c r="L57" s="58"/>
      <c r="M57" s="56">
        <f>M56+IF(AND(K57="Pago",OR(E57='PC Receitas'!$O$4,E57='PC Receitas'!$O$5,E57='PC Receitas'!$O$6)),I57,IF(AND(K57="Pago",OR(E57='PC Receitas'!$O$7,E57='PC Receitas'!$O$8,E57='PC Receitas'!$O$9,E57='PC Receitas'!$O$10,E57='PC Receitas'!$O$11,E57='PC Receitas'!$O$12,E57='PC Receitas'!$O$13,E57='PC Receitas'!$O$14)),-I57,0))</f>
        <v>7448.57</v>
      </c>
      <c r="R57" s="153" t="e">
        <f t="shared" si="1"/>
        <v>#N/A</v>
      </c>
      <c r="S57" s="150" t="e">
        <f t="shared" si="2"/>
        <v>#N/A</v>
      </c>
      <c r="T57" s="150" t="e">
        <f t="shared" si="3"/>
        <v>#N/A</v>
      </c>
      <c r="U57" s="150" t="e">
        <f t="shared" si="4"/>
        <v>#N/A</v>
      </c>
      <c r="V57" s="154" t="e">
        <f>VLOOKUP(E57,'PC Receitas'!$O$4:$P$14,2,FALSE)</f>
        <v>#N/A</v>
      </c>
    </row>
    <row r="58" spans="3:22" ht="19.5" customHeight="1" thickTop="1" thickBot="1" x14ac:dyDescent="0.3">
      <c r="C58" s="58"/>
      <c r="D58" s="58" t="str">
        <f t="shared" ca="1" si="0"/>
        <v/>
      </c>
      <c r="E58" s="58"/>
      <c r="F58" s="28"/>
      <c r="G58" s="28"/>
      <c r="H58" s="28"/>
      <c r="I58" s="167"/>
      <c r="J58" s="192"/>
      <c r="K58" s="168"/>
      <c r="L58" s="58"/>
      <c r="M58" s="56">
        <f>M57+IF(AND(K58="Pago",OR(E58='PC Receitas'!$O$4,E58='PC Receitas'!$O$5,E58='PC Receitas'!$O$6)),I58,IF(AND(K58="Pago",OR(E58='PC Receitas'!$O$7,E58='PC Receitas'!$O$8,E58='PC Receitas'!$O$9,E58='PC Receitas'!$O$10,E58='PC Receitas'!$O$11,E58='PC Receitas'!$O$12,E58='PC Receitas'!$O$13,E58='PC Receitas'!$O$14)),-I58,0))</f>
        <v>7448.57</v>
      </c>
      <c r="R58" s="153" t="e">
        <f t="shared" si="1"/>
        <v>#N/A</v>
      </c>
      <c r="S58" s="150" t="e">
        <f t="shared" si="2"/>
        <v>#N/A</v>
      </c>
      <c r="T58" s="150" t="e">
        <f t="shared" si="3"/>
        <v>#N/A</v>
      </c>
      <c r="U58" s="150" t="e">
        <f t="shared" si="4"/>
        <v>#N/A</v>
      </c>
      <c r="V58" s="154" t="e">
        <f>VLOOKUP(E58,'PC Receitas'!$O$4:$P$14,2,FALSE)</f>
        <v>#N/A</v>
      </c>
    </row>
    <row r="59" spans="3:22" ht="19.5" customHeight="1" thickTop="1" thickBot="1" x14ac:dyDescent="0.3">
      <c r="C59" s="58"/>
      <c r="D59" s="58" t="str">
        <f t="shared" ca="1" si="0"/>
        <v/>
      </c>
      <c r="E59" s="58"/>
      <c r="F59" s="28"/>
      <c r="G59" s="58"/>
      <c r="H59" s="58"/>
      <c r="I59" s="167"/>
      <c r="J59" s="192"/>
      <c r="K59" s="168"/>
      <c r="L59" s="58"/>
      <c r="M59" s="56">
        <f>M58+IF(AND(K59="Pago",OR(E59='PC Receitas'!$O$4,E59='PC Receitas'!$O$5,E59='PC Receitas'!$O$6)),I59,IF(AND(K59="Pago",OR(E59='PC Receitas'!$O$7,E59='PC Receitas'!$O$8,E59='PC Receitas'!$O$9,E59='PC Receitas'!$O$10,E59='PC Receitas'!$O$11,E59='PC Receitas'!$O$12,E59='PC Receitas'!$O$13,E59='PC Receitas'!$O$14)),-I59,0))</f>
        <v>7448.57</v>
      </c>
      <c r="R59" s="153" t="e">
        <f t="shared" si="1"/>
        <v>#N/A</v>
      </c>
      <c r="S59" s="150" t="e">
        <f t="shared" si="2"/>
        <v>#N/A</v>
      </c>
      <c r="T59" s="150" t="e">
        <f t="shared" si="3"/>
        <v>#N/A</v>
      </c>
      <c r="U59" s="150" t="e">
        <f t="shared" si="4"/>
        <v>#N/A</v>
      </c>
      <c r="V59" s="154" t="e">
        <f>VLOOKUP(E59,'PC Receitas'!$O$4:$P$14,2,FALSE)</f>
        <v>#N/A</v>
      </c>
    </row>
    <row r="60" spans="3:22" ht="19.5" customHeight="1" thickTop="1" thickBot="1" x14ac:dyDescent="0.3">
      <c r="C60" s="58"/>
      <c r="D60" s="58" t="str">
        <f t="shared" ca="1" si="0"/>
        <v/>
      </c>
      <c r="E60" s="58"/>
      <c r="F60" s="28"/>
      <c r="G60" s="58"/>
      <c r="H60" s="58"/>
      <c r="I60" s="167"/>
      <c r="J60" s="192"/>
      <c r="K60" s="168"/>
      <c r="L60" s="58"/>
      <c r="M60" s="56">
        <f>M59+IF(AND(K60="Pago",OR(E60='PC Receitas'!$O$4,E60='PC Receitas'!$O$5,E60='PC Receitas'!$O$6)),I60,IF(AND(K60="Pago",OR(E60='PC Receitas'!$O$7,E60='PC Receitas'!$O$8,E60='PC Receitas'!$O$9,E60='PC Receitas'!$O$10,E60='PC Receitas'!$O$11,E60='PC Receitas'!$O$12,E60='PC Receitas'!$O$13,E60='PC Receitas'!$O$14)),-I60,0))</f>
        <v>7448.57</v>
      </c>
      <c r="R60" s="153" t="e">
        <f t="shared" si="1"/>
        <v>#N/A</v>
      </c>
      <c r="S60" s="150" t="e">
        <f t="shared" si="2"/>
        <v>#N/A</v>
      </c>
      <c r="T60" s="150" t="e">
        <f t="shared" si="3"/>
        <v>#N/A</v>
      </c>
      <c r="U60" s="150" t="e">
        <f t="shared" si="4"/>
        <v>#N/A</v>
      </c>
      <c r="V60" s="154" t="e">
        <f>VLOOKUP(E60,'PC Receitas'!$O$4:$P$14,2,FALSE)</f>
        <v>#N/A</v>
      </c>
    </row>
    <row r="61" spans="3:22" ht="19.5" customHeight="1" thickTop="1" thickBot="1" x14ac:dyDescent="0.3">
      <c r="C61" s="58"/>
      <c r="D61" s="58" t="str">
        <f t="shared" ca="1" si="0"/>
        <v/>
      </c>
      <c r="E61" s="58"/>
      <c r="F61" s="28"/>
      <c r="G61" s="28"/>
      <c r="H61" s="28"/>
      <c r="I61" s="167"/>
      <c r="J61" s="192"/>
      <c r="K61" s="168"/>
      <c r="L61" s="58"/>
      <c r="M61" s="56">
        <f>M60+IF(AND(K61="Pago",OR(E61='PC Receitas'!$O$4,E61='PC Receitas'!$O$5,E61='PC Receitas'!$O$6)),I61,IF(AND(K61="Pago",OR(E61='PC Receitas'!$O$7,E61='PC Receitas'!$O$8,E61='PC Receitas'!$O$9,E61='PC Receitas'!$O$10,E61='PC Receitas'!$O$11,E61='PC Receitas'!$O$12,E61='PC Receitas'!$O$13,E61='PC Receitas'!$O$14)),-I61,0))</f>
        <v>7448.57</v>
      </c>
      <c r="R61" s="153" t="e">
        <f t="shared" si="1"/>
        <v>#N/A</v>
      </c>
      <c r="S61" s="150" t="e">
        <f t="shared" si="2"/>
        <v>#N/A</v>
      </c>
      <c r="T61" s="150" t="e">
        <f t="shared" si="3"/>
        <v>#N/A</v>
      </c>
      <c r="U61" s="150" t="e">
        <f t="shared" si="4"/>
        <v>#N/A</v>
      </c>
      <c r="V61" s="154" t="e">
        <f>VLOOKUP(E61,'PC Receitas'!$O$4:$P$14,2,FALSE)</f>
        <v>#N/A</v>
      </c>
    </row>
    <row r="62" spans="3:22" ht="19.5" customHeight="1" thickTop="1" thickBot="1" x14ac:dyDescent="0.3">
      <c r="C62" s="58"/>
      <c r="D62" s="58" t="str">
        <f t="shared" ca="1" si="0"/>
        <v/>
      </c>
      <c r="E62" s="58"/>
      <c r="F62" s="28"/>
      <c r="G62" s="28"/>
      <c r="H62" s="28"/>
      <c r="I62" s="167"/>
      <c r="J62" s="192"/>
      <c r="K62" s="168"/>
      <c r="L62" s="58"/>
      <c r="M62" s="56">
        <f>M61+IF(AND(K62="Pago",OR(E62='PC Receitas'!$O$4,E62='PC Receitas'!$O$5,E62='PC Receitas'!$O$6)),I62,IF(AND(K62="Pago",OR(E62='PC Receitas'!$O$7,E62='PC Receitas'!$O$8,E62='PC Receitas'!$O$9,E62='PC Receitas'!$O$10,E62='PC Receitas'!$O$11,E62='PC Receitas'!$O$12,E62='PC Receitas'!$O$13,E62='PC Receitas'!$O$14)),-I62,0))</f>
        <v>7448.57</v>
      </c>
      <c r="R62" s="153" t="e">
        <f t="shared" si="1"/>
        <v>#N/A</v>
      </c>
      <c r="S62" s="150" t="e">
        <f t="shared" si="2"/>
        <v>#N/A</v>
      </c>
      <c r="T62" s="150" t="e">
        <f t="shared" si="3"/>
        <v>#N/A</v>
      </c>
      <c r="U62" s="150" t="e">
        <f t="shared" si="4"/>
        <v>#N/A</v>
      </c>
      <c r="V62" s="154" t="e">
        <f>VLOOKUP(E62,'PC Receitas'!$O$4:$P$14,2,FALSE)</f>
        <v>#N/A</v>
      </c>
    </row>
    <row r="63" spans="3:22" ht="19.5" customHeight="1" thickTop="1" thickBot="1" x14ac:dyDescent="0.3">
      <c r="C63" s="58"/>
      <c r="D63" s="58" t="str">
        <f t="shared" ca="1" si="0"/>
        <v/>
      </c>
      <c r="E63" s="58"/>
      <c r="F63" s="28"/>
      <c r="G63" s="28"/>
      <c r="H63" s="28"/>
      <c r="I63" s="167"/>
      <c r="J63" s="192"/>
      <c r="K63" s="168"/>
      <c r="L63" s="58"/>
      <c r="M63" s="56">
        <f>M62+IF(AND(K63="Pago",OR(E63='PC Receitas'!$O$4,E63='PC Receitas'!$O$5,E63='PC Receitas'!$O$6)),I63,IF(AND(K63="Pago",OR(E63='PC Receitas'!$O$7,E63='PC Receitas'!$O$8,E63='PC Receitas'!$O$9,E63='PC Receitas'!$O$10,E63='PC Receitas'!$O$11,E63='PC Receitas'!$O$12,E63='PC Receitas'!$O$13,E63='PC Receitas'!$O$14)),-I63,0))</f>
        <v>7448.57</v>
      </c>
      <c r="R63" s="153" t="e">
        <f t="shared" si="1"/>
        <v>#N/A</v>
      </c>
      <c r="S63" s="150" t="e">
        <f t="shared" si="2"/>
        <v>#N/A</v>
      </c>
      <c r="T63" s="150" t="e">
        <f t="shared" si="3"/>
        <v>#N/A</v>
      </c>
      <c r="U63" s="150" t="e">
        <f t="shared" si="4"/>
        <v>#N/A</v>
      </c>
      <c r="V63" s="154" t="e">
        <f>VLOOKUP(E63,'PC Receitas'!$O$4:$P$14,2,FALSE)</f>
        <v>#N/A</v>
      </c>
    </row>
    <row r="64" spans="3:22" ht="19.5" customHeight="1" thickTop="1" thickBot="1" x14ac:dyDescent="0.3">
      <c r="C64" s="58"/>
      <c r="D64" s="58" t="str">
        <f t="shared" ca="1" si="0"/>
        <v/>
      </c>
      <c r="E64" s="58"/>
      <c r="F64" s="28"/>
      <c r="G64" s="58"/>
      <c r="H64" s="58"/>
      <c r="I64" s="167"/>
      <c r="J64" s="192"/>
      <c r="K64" s="168"/>
      <c r="L64" s="58"/>
      <c r="M64" s="56">
        <f>M63+IF(AND(K64="Pago",OR(E64='PC Receitas'!$O$4,E64='PC Receitas'!$O$5,E64='PC Receitas'!$O$6)),I64,IF(AND(K64="Pago",OR(E64='PC Receitas'!$O$7,E64='PC Receitas'!$O$8,E64='PC Receitas'!$O$9,E64='PC Receitas'!$O$10,E64='PC Receitas'!$O$11,E64='PC Receitas'!$O$12,E64='PC Receitas'!$O$13,E64='PC Receitas'!$O$14)),-I64,0))</f>
        <v>7448.57</v>
      </c>
      <c r="R64" s="153" t="e">
        <f t="shared" si="1"/>
        <v>#N/A</v>
      </c>
      <c r="S64" s="150" t="e">
        <f t="shared" si="2"/>
        <v>#N/A</v>
      </c>
      <c r="T64" s="150" t="e">
        <f t="shared" si="3"/>
        <v>#N/A</v>
      </c>
      <c r="U64" s="150" t="e">
        <f t="shared" si="4"/>
        <v>#N/A</v>
      </c>
      <c r="V64" s="154" t="e">
        <f>VLOOKUP(E64,'PC Receitas'!$O$4:$P$14,2,FALSE)</f>
        <v>#N/A</v>
      </c>
    </row>
    <row r="65" spans="3:22" ht="19.5" customHeight="1" thickTop="1" thickBot="1" x14ac:dyDescent="0.3">
      <c r="C65" s="58"/>
      <c r="D65" s="58" t="str">
        <f t="shared" ca="1" si="0"/>
        <v/>
      </c>
      <c r="E65" s="58"/>
      <c r="F65" s="28"/>
      <c r="G65" s="28"/>
      <c r="H65" s="28"/>
      <c r="I65" s="167"/>
      <c r="J65" s="192"/>
      <c r="K65" s="168"/>
      <c r="L65" s="58"/>
      <c r="M65" s="56">
        <f>M64+IF(AND(K65="Pago",OR(E65='PC Receitas'!$O$4,E65='PC Receitas'!$O$5,E65='PC Receitas'!$O$6)),I65,IF(AND(K65="Pago",OR(E65='PC Receitas'!$O$7,E65='PC Receitas'!$O$8,E65='PC Receitas'!$O$9,E65='PC Receitas'!$O$10,E65='PC Receitas'!$O$11,E65='PC Receitas'!$O$12,E65='PC Receitas'!$O$13,E65='PC Receitas'!$O$14)),-I65,0))</f>
        <v>7448.57</v>
      </c>
      <c r="R65" s="153" t="e">
        <f t="shared" si="1"/>
        <v>#N/A</v>
      </c>
      <c r="S65" s="150" t="e">
        <f t="shared" si="2"/>
        <v>#N/A</v>
      </c>
      <c r="T65" s="150" t="e">
        <f t="shared" si="3"/>
        <v>#N/A</v>
      </c>
      <c r="U65" s="150" t="e">
        <f t="shared" si="4"/>
        <v>#N/A</v>
      </c>
      <c r="V65" s="154" t="e">
        <f>VLOOKUP(E65,'PC Receitas'!$O$4:$P$14,2,FALSE)</f>
        <v>#N/A</v>
      </c>
    </row>
    <row r="66" spans="3:22" ht="19.5" customHeight="1" thickTop="1" thickBot="1" x14ac:dyDescent="0.3">
      <c r="C66" s="58"/>
      <c r="D66" s="58" t="str">
        <f t="shared" ca="1" si="0"/>
        <v/>
      </c>
      <c r="E66" s="58"/>
      <c r="F66" s="28"/>
      <c r="G66" s="28"/>
      <c r="H66" s="28"/>
      <c r="I66" s="167"/>
      <c r="J66" s="192"/>
      <c r="K66" s="168"/>
      <c r="L66" s="58"/>
      <c r="M66" s="56">
        <f>M65+IF(AND(K66="Pago",OR(E66='PC Receitas'!$O$4,E66='PC Receitas'!$O$5,E66='PC Receitas'!$O$6)),I66,IF(AND(K66="Pago",OR(E66='PC Receitas'!$O$7,E66='PC Receitas'!$O$8,E66='PC Receitas'!$O$9,E66='PC Receitas'!$O$10,E66='PC Receitas'!$O$11,E66='PC Receitas'!$O$12,E66='PC Receitas'!$O$13,E66='PC Receitas'!$O$14)),-I66,0))</f>
        <v>7448.57</v>
      </c>
      <c r="R66" s="153" t="e">
        <f t="shared" si="1"/>
        <v>#N/A</v>
      </c>
      <c r="S66" s="150" t="e">
        <f t="shared" si="2"/>
        <v>#N/A</v>
      </c>
      <c r="T66" s="150" t="e">
        <f t="shared" si="3"/>
        <v>#N/A</v>
      </c>
      <c r="U66" s="150" t="e">
        <f t="shared" si="4"/>
        <v>#N/A</v>
      </c>
      <c r="V66" s="154" t="e">
        <f>VLOOKUP(E66,'PC Receitas'!$O$4:$P$14,2,FALSE)</f>
        <v>#N/A</v>
      </c>
    </row>
    <row r="67" spans="3:22" ht="19.5" customHeight="1" thickTop="1" thickBot="1" x14ac:dyDescent="0.3">
      <c r="C67" s="58"/>
      <c r="D67" s="58" t="str">
        <f t="shared" ca="1" si="0"/>
        <v/>
      </c>
      <c r="E67" s="58"/>
      <c r="F67" s="28"/>
      <c r="G67" s="58"/>
      <c r="H67" s="58"/>
      <c r="I67" s="167"/>
      <c r="J67" s="192"/>
      <c r="K67" s="168"/>
      <c r="L67" s="58"/>
      <c r="M67" s="56">
        <f>M66+IF(AND(K67="Pago",OR(E67='PC Receitas'!$O$4,E67='PC Receitas'!$O$5,E67='PC Receitas'!$O$6)),I67,IF(AND(K67="Pago",OR(E67='PC Receitas'!$O$7,E67='PC Receitas'!$O$8,E67='PC Receitas'!$O$9,E67='PC Receitas'!$O$10,E67='PC Receitas'!$O$11,E67='PC Receitas'!$O$12,E67='PC Receitas'!$O$13,E67='PC Receitas'!$O$14)),-I67,0))</f>
        <v>7448.57</v>
      </c>
      <c r="R67" s="153" t="e">
        <f t="shared" si="1"/>
        <v>#N/A</v>
      </c>
      <c r="S67" s="150" t="e">
        <f t="shared" si="2"/>
        <v>#N/A</v>
      </c>
      <c r="T67" s="150" t="e">
        <f t="shared" si="3"/>
        <v>#N/A</v>
      </c>
      <c r="U67" s="150" t="e">
        <f t="shared" si="4"/>
        <v>#N/A</v>
      </c>
      <c r="V67" s="154" t="e">
        <f>VLOOKUP(E67,'PC Receitas'!$O$4:$P$14,2,FALSE)</f>
        <v>#N/A</v>
      </c>
    </row>
    <row r="68" spans="3:22" ht="19.5" customHeight="1" thickTop="1" thickBot="1" x14ac:dyDescent="0.3">
      <c r="C68" s="58"/>
      <c r="D68" s="58" t="str">
        <f t="shared" ca="1" si="0"/>
        <v/>
      </c>
      <c r="E68" s="58"/>
      <c r="F68" s="28"/>
      <c r="G68" s="28"/>
      <c r="H68" s="28"/>
      <c r="I68" s="167"/>
      <c r="J68" s="192"/>
      <c r="K68" s="168"/>
      <c r="L68" s="58"/>
      <c r="M68" s="56">
        <f>M67+IF(AND(K68="Pago",OR(E68='PC Receitas'!$O$4,E68='PC Receitas'!$O$5,E68='PC Receitas'!$O$6)),I68,IF(AND(K68="Pago",OR(E68='PC Receitas'!$O$7,E68='PC Receitas'!$O$8,E68='PC Receitas'!$O$9,E68='PC Receitas'!$O$10,E68='PC Receitas'!$O$11,E68='PC Receitas'!$O$12,E68='PC Receitas'!$O$13,E68='PC Receitas'!$O$14)),-I68,0))</f>
        <v>7448.57</v>
      </c>
      <c r="R68" s="153" t="e">
        <f t="shared" si="1"/>
        <v>#N/A</v>
      </c>
      <c r="S68" s="150" t="e">
        <f t="shared" si="2"/>
        <v>#N/A</v>
      </c>
      <c r="T68" s="150" t="e">
        <f t="shared" si="3"/>
        <v>#N/A</v>
      </c>
      <c r="U68" s="150" t="e">
        <f t="shared" si="4"/>
        <v>#N/A</v>
      </c>
      <c r="V68" s="154" t="e">
        <f>VLOOKUP(E68,'PC Receitas'!$O$4:$P$14,2,FALSE)</f>
        <v>#N/A</v>
      </c>
    </row>
    <row r="69" spans="3:22" ht="19.5" customHeight="1" thickTop="1" thickBot="1" x14ac:dyDescent="0.3">
      <c r="C69" s="58"/>
      <c r="D69" s="58" t="str">
        <f t="shared" ca="1" si="0"/>
        <v/>
      </c>
      <c r="E69" s="58"/>
      <c r="F69" s="28"/>
      <c r="G69" s="28"/>
      <c r="H69" s="28"/>
      <c r="I69" s="167"/>
      <c r="J69" s="192"/>
      <c r="K69" s="168"/>
      <c r="L69" s="58"/>
      <c r="M69" s="56">
        <f>M68+IF(AND(K69="Pago",OR(E69='PC Receitas'!$O$4,E69='PC Receitas'!$O$5,E69='PC Receitas'!$O$6)),I69,IF(AND(K69="Pago",OR(E69='PC Receitas'!$O$7,E69='PC Receitas'!$O$8,E69='PC Receitas'!$O$9,E69='PC Receitas'!$O$10,E69='PC Receitas'!$O$11,E69='PC Receitas'!$O$12,E69='PC Receitas'!$O$13,E69='PC Receitas'!$O$14)),-I69,0))</f>
        <v>7448.57</v>
      </c>
      <c r="R69" s="153" t="e">
        <f t="shared" si="1"/>
        <v>#N/A</v>
      </c>
      <c r="S69" s="150" t="e">
        <f t="shared" si="2"/>
        <v>#N/A</v>
      </c>
      <c r="T69" s="150" t="e">
        <f t="shared" si="3"/>
        <v>#N/A</v>
      </c>
      <c r="U69" s="150" t="e">
        <f t="shared" si="4"/>
        <v>#N/A</v>
      </c>
      <c r="V69" s="154" t="e">
        <f>VLOOKUP(E69,'PC Receitas'!$O$4:$P$14,2,FALSE)</f>
        <v>#N/A</v>
      </c>
    </row>
    <row r="70" spans="3:22" ht="19.5" customHeight="1" thickTop="1" thickBot="1" x14ac:dyDescent="0.3">
      <c r="C70" s="58"/>
      <c r="D70" s="58" t="str">
        <f t="shared" ref="D70:D133" ca="1" si="5">IF(C70&lt;&gt;"",TEXT(C70,"00")&amp;"/08/"&amp;YEAR(TODAY()),"")</f>
        <v/>
      </c>
      <c r="E70" s="58"/>
      <c r="F70" s="28"/>
      <c r="G70" s="58"/>
      <c r="H70" s="58"/>
      <c r="I70" s="167"/>
      <c r="J70" s="192"/>
      <c r="K70" s="168"/>
      <c r="L70" s="58"/>
      <c r="M70" s="56">
        <f>M69+IF(AND(K70="Pago",OR(E70='PC Receitas'!$O$4,E70='PC Receitas'!$O$5,E70='PC Receitas'!$O$6)),I70,IF(AND(K70="Pago",OR(E70='PC Receitas'!$O$7,E70='PC Receitas'!$O$8,E70='PC Receitas'!$O$9,E70='PC Receitas'!$O$10,E70='PC Receitas'!$O$11,E70='PC Receitas'!$O$12,E70='PC Receitas'!$O$13,E70='PC Receitas'!$O$14)),-I70,0))</f>
        <v>7448.57</v>
      </c>
      <c r="R70" s="153" t="e">
        <f t="shared" ref="R70:R133" si="6">IF(V70="Despesas_com_RH","Despesa",IF(V70="Despesas_Operacionais","Despesa",IF(V70="Despesas_com_Marketing","Despesa",IF(V70="Impostos","Despesa",IF(V70="Investimentos","Despesa","")))))</f>
        <v>#N/A</v>
      </c>
      <c r="S70" s="150" t="e">
        <f t="shared" ref="S70:S133" si="7">IF(V70="Despesas_com_Produtos","Despesa",IF(V70="Despesas_com_Serviços","Despesa",IF(V70="Despesas_Não_Operacionais","Despesa","")))</f>
        <v>#N/A</v>
      </c>
      <c r="T70" s="150" t="e">
        <f t="shared" ref="T70:T133" si="8">IF(V70="Receitas_com_Produtos","Receita",IF(V70="Receitas_com_Serviços","Receita",IF(V70="Receitas_Não_Operacionais","Receita","")))</f>
        <v>#N/A</v>
      </c>
      <c r="U70" s="150" t="e">
        <f t="shared" ref="U70:U133" si="9">IF(R70&lt;&gt;"",R70,IF(S70&lt;&gt;"",S70,IF(T70&lt;&gt;"",T70,"")))</f>
        <v>#N/A</v>
      </c>
      <c r="V70" s="154" t="e">
        <f>VLOOKUP(E70,'PC Receitas'!$O$4:$P$14,2,FALSE)</f>
        <v>#N/A</v>
      </c>
    </row>
    <row r="71" spans="3:22" ht="19.5" customHeight="1" thickTop="1" thickBot="1" x14ac:dyDescent="0.3">
      <c r="C71" s="58"/>
      <c r="D71" s="58" t="str">
        <f t="shared" ca="1" si="5"/>
        <v/>
      </c>
      <c r="E71" s="58"/>
      <c r="F71" s="28"/>
      <c r="G71" s="58"/>
      <c r="H71" s="58"/>
      <c r="I71" s="167"/>
      <c r="J71" s="192"/>
      <c r="K71" s="168"/>
      <c r="L71" s="58"/>
      <c r="M71" s="56">
        <f>M70+IF(AND(K71="Pago",OR(E71='PC Receitas'!$O$4,E71='PC Receitas'!$O$5,E71='PC Receitas'!$O$6)),I71,IF(AND(K71="Pago",OR(E71='PC Receitas'!$O$7,E71='PC Receitas'!$O$8,E71='PC Receitas'!$O$9,E71='PC Receitas'!$O$10,E71='PC Receitas'!$O$11,E71='PC Receitas'!$O$12,E71='PC Receitas'!$O$13,E71='PC Receitas'!$O$14)),-I71,0))</f>
        <v>7448.57</v>
      </c>
      <c r="R71" s="153" t="e">
        <f t="shared" si="6"/>
        <v>#N/A</v>
      </c>
      <c r="S71" s="150" t="e">
        <f t="shared" si="7"/>
        <v>#N/A</v>
      </c>
      <c r="T71" s="150" t="e">
        <f t="shared" si="8"/>
        <v>#N/A</v>
      </c>
      <c r="U71" s="150" t="e">
        <f t="shared" si="9"/>
        <v>#N/A</v>
      </c>
      <c r="V71" s="154" t="e">
        <f>VLOOKUP(E71,'PC Receitas'!$O$4:$P$14,2,FALSE)</f>
        <v>#N/A</v>
      </c>
    </row>
    <row r="72" spans="3:22" ht="19.5" customHeight="1" thickTop="1" thickBot="1" x14ac:dyDescent="0.3">
      <c r="C72" s="58"/>
      <c r="D72" s="58" t="str">
        <f t="shared" ca="1" si="5"/>
        <v/>
      </c>
      <c r="E72" s="58"/>
      <c r="F72" s="28"/>
      <c r="G72" s="58"/>
      <c r="H72" s="58"/>
      <c r="I72" s="167"/>
      <c r="J72" s="192"/>
      <c r="K72" s="168"/>
      <c r="L72" s="58"/>
      <c r="M72" s="56">
        <f>M71+IF(AND(K72="Pago",OR(E72='PC Receitas'!$O$4,E72='PC Receitas'!$O$5,E72='PC Receitas'!$O$6)),I72,IF(AND(K72="Pago",OR(E72='PC Receitas'!$O$7,E72='PC Receitas'!$O$8,E72='PC Receitas'!$O$9,E72='PC Receitas'!$O$10,E72='PC Receitas'!$O$11,E72='PC Receitas'!$O$12,E72='PC Receitas'!$O$13,E72='PC Receitas'!$O$14)),-I72,0))</f>
        <v>7448.57</v>
      </c>
      <c r="R72" s="153" t="e">
        <f t="shared" si="6"/>
        <v>#N/A</v>
      </c>
      <c r="S72" s="150" t="e">
        <f t="shared" si="7"/>
        <v>#N/A</v>
      </c>
      <c r="T72" s="150" t="e">
        <f t="shared" si="8"/>
        <v>#N/A</v>
      </c>
      <c r="U72" s="150" t="e">
        <f t="shared" si="9"/>
        <v>#N/A</v>
      </c>
      <c r="V72" s="154" t="e">
        <f>VLOOKUP(E72,'PC Receitas'!$O$4:$P$14,2,FALSE)</f>
        <v>#N/A</v>
      </c>
    </row>
    <row r="73" spans="3:22" ht="19.5" customHeight="1" thickTop="1" thickBot="1" x14ac:dyDescent="0.3">
      <c r="C73" s="58"/>
      <c r="D73" s="58" t="str">
        <f t="shared" ca="1" si="5"/>
        <v/>
      </c>
      <c r="E73" s="58"/>
      <c r="F73" s="28"/>
      <c r="G73" s="58"/>
      <c r="H73" s="58"/>
      <c r="I73" s="167"/>
      <c r="J73" s="192"/>
      <c r="K73" s="168"/>
      <c r="L73" s="58"/>
      <c r="M73" s="56">
        <f>M72+IF(AND(K73="Pago",OR(E73='PC Receitas'!$O$4,E73='PC Receitas'!$O$5,E73='PC Receitas'!$O$6)),I73,IF(AND(K73="Pago",OR(E73='PC Receitas'!$O$7,E73='PC Receitas'!$O$8,E73='PC Receitas'!$O$9,E73='PC Receitas'!$O$10,E73='PC Receitas'!$O$11,E73='PC Receitas'!$O$12,E73='PC Receitas'!$O$13,E73='PC Receitas'!$O$14)),-I73,0))</f>
        <v>7448.57</v>
      </c>
      <c r="R73" s="153" t="e">
        <f t="shared" si="6"/>
        <v>#N/A</v>
      </c>
      <c r="S73" s="150" t="e">
        <f t="shared" si="7"/>
        <v>#N/A</v>
      </c>
      <c r="T73" s="150" t="e">
        <f t="shared" si="8"/>
        <v>#N/A</v>
      </c>
      <c r="U73" s="150" t="e">
        <f t="shared" si="9"/>
        <v>#N/A</v>
      </c>
      <c r="V73" s="154" t="e">
        <f>VLOOKUP(E73,'PC Receitas'!$O$4:$P$14,2,FALSE)</f>
        <v>#N/A</v>
      </c>
    </row>
    <row r="74" spans="3:22" ht="19.5" customHeight="1" thickTop="1" thickBot="1" x14ac:dyDescent="0.3">
      <c r="C74" s="58"/>
      <c r="D74" s="58" t="str">
        <f t="shared" ca="1" si="5"/>
        <v/>
      </c>
      <c r="E74" s="58"/>
      <c r="F74" s="28"/>
      <c r="G74" s="28"/>
      <c r="H74" s="28"/>
      <c r="I74" s="167"/>
      <c r="J74" s="192"/>
      <c r="K74" s="168"/>
      <c r="L74" s="58"/>
      <c r="M74" s="56">
        <f>M73+IF(AND(K74="Pago",OR(E74='PC Receitas'!$O$4,E74='PC Receitas'!$O$5,E74='PC Receitas'!$O$6)),I74,IF(AND(K74="Pago",OR(E74='PC Receitas'!$O$7,E74='PC Receitas'!$O$8,E74='PC Receitas'!$O$9,E74='PC Receitas'!$O$10,E74='PC Receitas'!$O$11,E74='PC Receitas'!$O$12,E74='PC Receitas'!$O$13,E74='PC Receitas'!$O$14)),-I74,0))</f>
        <v>7448.57</v>
      </c>
      <c r="R74" s="153" t="e">
        <f t="shared" si="6"/>
        <v>#N/A</v>
      </c>
      <c r="S74" s="150" t="e">
        <f t="shared" si="7"/>
        <v>#N/A</v>
      </c>
      <c r="T74" s="150" t="e">
        <f t="shared" si="8"/>
        <v>#N/A</v>
      </c>
      <c r="U74" s="150" t="e">
        <f t="shared" si="9"/>
        <v>#N/A</v>
      </c>
      <c r="V74" s="154" t="e">
        <f>VLOOKUP(E74,'PC Receitas'!$O$4:$P$14,2,FALSE)</f>
        <v>#N/A</v>
      </c>
    </row>
    <row r="75" spans="3:22" ht="19.5" customHeight="1" thickTop="1" thickBot="1" x14ac:dyDescent="0.3">
      <c r="C75" s="58"/>
      <c r="D75" s="58" t="str">
        <f t="shared" ca="1" si="5"/>
        <v/>
      </c>
      <c r="E75" s="58"/>
      <c r="F75" s="28"/>
      <c r="G75" s="28"/>
      <c r="H75" s="28"/>
      <c r="I75" s="167"/>
      <c r="J75" s="192"/>
      <c r="K75" s="168"/>
      <c r="L75" s="58"/>
      <c r="M75" s="56">
        <f>M74+IF(AND(K75="Pago",OR(E75='PC Receitas'!$O$4,E75='PC Receitas'!$O$5,E75='PC Receitas'!$O$6)),I75,IF(AND(K75="Pago",OR(E75='PC Receitas'!$O$7,E75='PC Receitas'!$O$8,E75='PC Receitas'!$O$9,E75='PC Receitas'!$O$10,E75='PC Receitas'!$O$11,E75='PC Receitas'!$O$12,E75='PC Receitas'!$O$13,E75='PC Receitas'!$O$14)),-I75,0))</f>
        <v>7448.57</v>
      </c>
      <c r="R75" s="153" t="e">
        <f t="shared" si="6"/>
        <v>#N/A</v>
      </c>
      <c r="S75" s="150" t="e">
        <f t="shared" si="7"/>
        <v>#N/A</v>
      </c>
      <c r="T75" s="150" t="e">
        <f t="shared" si="8"/>
        <v>#N/A</v>
      </c>
      <c r="U75" s="150" t="e">
        <f t="shared" si="9"/>
        <v>#N/A</v>
      </c>
      <c r="V75" s="154" t="e">
        <f>VLOOKUP(E75,'PC Receitas'!$O$4:$P$14,2,FALSE)</f>
        <v>#N/A</v>
      </c>
    </row>
    <row r="76" spans="3:22" ht="19.5" customHeight="1" thickTop="1" thickBot="1" x14ac:dyDescent="0.3">
      <c r="C76" s="58"/>
      <c r="D76" s="58" t="str">
        <f t="shared" ca="1" si="5"/>
        <v/>
      </c>
      <c r="E76" s="58"/>
      <c r="F76" s="28"/>
      <c r="G76" s="28"/>
      <c r="H76" s="28"/>
      <c r="I76" s="167"/>
      <c r="J76" s="192"/>
      <c r="K76" s="168"/>
      <c r="L76" s="58"/>
      <c r="M76" s="56">
        <f>M75+IF(AND(K76="Pago",OR(E76='PC Receitas'!$O$4,E76='PC Receitas'!$O$5,E76='PC Receitas'!$O$6)),I76,IF(AND(K76="Pago",OR(E76='PC Receitas'!$O$7,E76='PC Receitas'!$O$8,E76='PC Receitas'!$O$9,E76='PC Receitas'!$O$10,E76='PC Receitas'!$O$11,E76='PC Receitas'!$O$12,E76='PC Receitas'!$O$13,E76='PC Receitas'!$O$14)),-I76,0))</f>
        <v>7448.57</v>
      </c>
      <c r="R76" s="153" t="e">
        <f t="shared" si="6"/>
        <v>#N/A</v>
      </c>
      <c r="S76" s="150" t="e">
        <f t="shared" si="7"/>
        <v>#N/A</v>
      </c>
      <c r="T76" s="150" t="e">
        <f t="shared" si="8"/>
        <v>#N/A</v>
      </c>
      <c r="U76" s="150" t="e">
        <f t="shared" si="9"/>
        <v>#N/A</v>
      </c>
      <c r="V76" s="154" t="e">
        <f>VLOOKUP(E76,'PC Receitas'!$O$4:$P$14,2,FALSE)</f>
        <v>#N/A</v>
      </c>
    </row>
    <row r="77" spans="3:22" ht="19.5" customHeight="1" thickTop="1" thickBot="1" x14ac:dyDescent="0.3">
      <c r="C77" s="58"/>
      <c r="D77" s="58" t="str">
        <f t="shared" ca="1" si="5"/>
        <v/>
      </c>
      <c r="E77" s="58"/>
      <c r="F77" s="28"/>
      <c r="G77" s="28"/>
      <c r="H77" s="28"/>
      <c r="I77" s="167"/>
      <c r="J77" s="192"/>
      <c r="K77" s="168"/>
      <c r="L77" s="58"/>
      <c r="M77" s="56">
        <f>M76+IF(AND(K77="Pago",OR(E77='PC Receitas'!$O$4,E77='PC Receitas'!$O$5,E77='PC Receitas'!$O$6)),I77,IF(AND(K77="Pago",OR(E77='PC Receitas'!$O$7,E77='PC Receitas'!$O$8,E77='PC Receitas'!$O$9,E77='PC Receitas'!$O$10,E77='PC Receitas'!$O$11,E77='PC Receitas'!$O$12,E77='PC Receitas'!$O$13,E77='PC Receitas'!$O$14)),-I77,0))</f>
        <v>7448.57</v>
      </c>
      <c r="R77" s="153" t="e">
        <f t="shared" si="6"/>
        <v>#N/A</v>
      </c>
      <c r="S77" s="150" t="e">
        <f t="shared" si="7"/>
        <v>#N/A</v>
      </c>
      <c r="T77" s="150" t="e">
        <f t="shared" si="8"/>
        <v>#N/A</v>
      </c>
      <c r="U77" s="150" t="e">
        <f t="shared" si="9"/>
        <v>#N/A</v>
      </c>
      <c r="V77" s="154" t="e">
        <f>VLOOKUP(E77,'PC Receitas'!$O$4:$P$14,2,FALSE)</f>
        <v>#N/A</v>
      </c>
    </row>
    <row r="78" spans="3:22" ht="19.5" customHeight="1" thickTop="1" thickBot="1" x14ac:dyDescent="0.3">
      <c r="C78" s="58"/>
      <c r="D78" s="58" t="str">
        <f t="shared" ca="1" si="5"/>
        <v/>
      </c>
      <c r="E78" s="58"/>
      <c r="F78" s="28"/>
      <c r="G78" s="28"/>
      <c r="H78" s="28"/>
      <c r="I78" s="167"/>
      <c r="J78" s="192"/>
      <c r="K78" s="168"/>
      <c r="L78" s="58"/>
      <c r="M78" s="56">
        <f>M77+IF(AND(K78="Pago",OR(E78='PC Receitas'!$O$4,E78='PC Receitas'!$O$5,E78='PC Receitas'!$O$6)),I78,IF(AND(K78="Pago",OR(E78='PC Receitas'!$O$7,E78='PC Receitas'!$O$8,E78='PC Receitas'!$O$9,E78='PC Receitas'!$O$10,E78='PC Receitas'!$O$11,E78='PC Receitas'!$O$12,E78='PC Receitas'!$O$13,E78='PC Receitas'!$O$14)),-I78,0))</f>
        <v>7448.57</v>
      </c>
      <c r="R78" s="153" t="e">
        <f t="shared" si="6"/>
        <v>#N/A</v>
      </c>
      <c r="S78" s="150" t="e">
        <f t="shared" si="7"/>
        <v>#N/A</v>
      </c>
      <c r="T78" s="150" t="e">
        <f t="shared" si="8"/>
        <v>#N/A</v>
      </c>
      <c r="U78" s="150" t="e">
        <f t="shared" si="9"/>
        <v>#N/A</v>
      </c>
      <c r="V78" s="154" t="e">
        <f>VLOOKUP(E78,'PC Receitas'!$O$4:$P$14,2,FALSE)</f>
        <v>#N/A</v>
      </c>
    </row>
    <row r="79" spans="3:22" ht="19.5" customHeight="1" thickTop="1" thickBot="1" x14ac:dyDescent="0.3">
      <c r="C79" s="58"/>
      <c r="D79" s="58" t="str">
        <f t="shared" ca="1" si="5"/>
        <v/>
      </c>
      <c r="E79" s="58"/>
      <c r="F79" s="28"/>
      <c r="G79" s="28"/>
      <c r="H79" s="28"/>
      <c r="I79" s="167"/>
      <c r="J79" s="192"/>
      <c r="K79" s="168"/>
      <c r="L79" s="58"/>
      <c r="M79" s="56">
        <f>M78+IF(AND(K79="Pago",OR(E79='PC Receitas'!$O$4,E79='PC Receitas'!$O$5,E79='PC Receitas'!$O$6)),I79,IF(AND(K79="Pago",OR(E79='PC Receitas'!$O$7,E79='PC Receitas'!$O$8,E79='PC Receitas'!$O$9,E79='PC Receitas'!$O$10,E79='PC Receitas'!$O$11,E79='PC Receitas'!$O$12,E79='PC Receitas'!$O$13,E79='PC Receitas'!$O$14)),-I79,0))</f>
        <v>7448.57</v>
      </c>
      <c r="R79" s="153" t="e">
        <f t="shared" si="6"/>
        <v>#N/A</v>
      </c>
      <c r="S79" s="150" t="e">
        <f t="shared" si="7"/>
        <v>#N/A</v>
      </c>
      <c r="T79" s="150" t="e">
        <f t="shared" si="8"/>
        <v>#N/A</v>
      </c>
      <c r="U79" s="150" t="e">
        <f t="shared" si="9"/>
        <v>#N/A</v>
      </c>
      <c r="V79" s="154" t="e">
        <f>VLOOKUP(E79,'PC Receitas'!$O$4:$P$14,2,FALSE)</f>
        <v>#N/A</v>
      </c>
    </row>
    <row r="80" spans="3:22" ht="19.5" customHeight="1" thickTop="1" thickBot="1" x14ac:dyDescent="0.3">
      <c r="C80" s="58"/>
      <c r="D80" s="58" t="str">
        <f t="shared" ca="1" si="5"/>
        <v/>
      </c>
      <c r="E80" s="58"/>
      <c r="F80" s="28"/>
      <c r="G80" s="58"/>
      <c r="H80" s="58"/>
      <c r="I80" s="167"/>
      <c r="J80" s="192"/>
      <c r="K80" s="168"/>
      <c r="L80" s="58"/>
      <c r="M80" s="56">
        <f>M79+IF(AND(K80="Pago",OR(E80='PC Receitas'!$O$4,E80='PC Receitas'!$O$5,E80='PC Receitas'!$O$6)),I80,IF(AND(K80="Pago",OR(E80='PC Receitas'!$O$7,E80='PC Receitas'!$O$8,E80='PC Receitas'!$O$9,E80='PC Receitas'!$O$10,E80='PC Receitas'!$O$11,E80='PC Receitas'!$O$12,E80='PC Receitas'!$O$13,E80='PC Receitas'!$O$14)),-I80,0))</f>
        <v>7448.57</v>
      </c>
      <c r="R80" s="153" t="e">
        <f t="shared" si="6"/>
        <v>#N/A</v>
      </c>
      <c r="S80" s="150" t="e">
        <f t="shared" si="7"/>
        <v>#N/A</v>
      </c>
      <c r="T80" s="150" t="e">
        <f t="shared" si="8"/>
        <v>#N/A</v>
      </c>
      <c r="U80" s="150" t="e">
        <f t="shared" si="9"/>
        <v>#N/A</v>
      </c>
      <c r="V80" s="154" t="e">
        <f>VLOOKUP(E80,'PC Receitas'!$O$4:$P$14,2,FALSE)</f>
        <v>#N/A</v>
      </c>
    </row>
    <row r="81" spans="3:22" ht="19.5" customHeight="1" thickTop="1" thickBot="1" x14ac:dyDescent="0.3">
      <c r="C81" s="58"/>
      <c r="D81" s="58" t="str">
        <f t="shared" ca="1" si="5"/>
        <v/>
      </c>
      <c r="E81" s="58"/>
      <c r="F81" s="28"/>
      <c r="G81" s="28"/>
      <c r="H81" s="28"/>
      <c r="I81" s="167"/>
      <c r="J81" s="192"/>
      <c r="K81" s="168"/>
      <c r="L81" s="58"/>
      <c r="M81" s="56">
        <f>M80+IF(AND(K81="Pago",OR(E81='PC Receitas'!$O$4,E81='PC Receitas'!$O$5,E81='PC Receitas'!$O$6)),I81,IF(AND(K81="Pago",OR(E81='PC Receitas'!$O$7,E81='PC Receitas'!$O$8,E81='PC Receitas'!$O$9,E81='PC Receitas'!$O$10,E81='PC Receitas'!$O$11,E81='PC Receitas'!$O$12,E81='PC Receitas'!$O$13,E81='PC Receitas'!$O$14)),-I81,0))</f>
        <v>7448.57</v>
      </c>
      <c r="R81" s="153" t="e">
        <f t="shared" si="6"/>
        <v>#N/A</v>
      </c>
      <c r="S81" s="150" t="e">
        <f t="shared" si="7"/>
        <v>#N/A</v>
      </c>
      <c r="T81" s="150" t="e">
        <f t="shared" si="8"/>
        <v>#N/A</v>
      </c>
      <c r="U81" s="150" t="e">
        <f t="shared" si="9"/>
        <v>#N/A</v>
      </c>
      <c r="V81" s="154" t="e">
        <f>VLOOKUP(E81,'PC Receitas'!$O$4:$P$14,2,FALSE)</f>
        <v>#N/A</v>
      </c>
    </row>
    <row r="82" spans="3:22" ht="19.5" customHeight="1" thickTop="1" thickBot="1" x14ac:dyDescent="0.3">
      <c r="C82" s="58"/>
      <c r="D82" s="58" t="str">
        <f t="shared" ca="1" si="5"/>
        <v/>
      </c>
      <c r="E82" s="58"/>
      <c r="F82" s="28"/>
      <c r="G82" s="28"/>
      <c r="H82" s="28"/>
      <c r="I82" s="167"/>
      <c r="J82" s="192"/>
      <c r="K82" s="168"/>
      <c r="L82" s="58"/>
      <c r="M82" s="56">
        <f>M81+IF(AND(K82="Pago",OR(E82='PC Receitas'!$O$4,E82='PC Receitas'!$O$5,E82='PC Receitas'!$O$6)),I82,IF(AND(K82="Pago",OR(E82='PC Receitas'!$O$7,E82='PC Receitas'!$O$8,E82='PC Receitas'!$O$9,E82='PC Receitas'!$O$10,E82='PC Receitas'!$O$11,E82='PC Receitas'!$O$12,E82='PC Receitas'!$O$13,E82='PC Receitas'!$O$14)),-I82,0))</f>
        <v>7448.57</v>
      </c>
      <c r="R82" s="153" t="e">
        <f t="shared" si="6"/>
        <v>#N/A</v>
      </c>
      <c r="S82" s="150" t="e">
        <f t="shared" si="7"/>
        <v>#N/A</v>
      </c>
      <c r="T82" s="150" t="e">
        <f t="shared" si="8"/>
        <v>#N/A</v>
      </c>
      <c r="U82" s="150" t="e">
        <f t="shared" si="9"/>
        <v>#N/A</v>
      </c>
      <c r="V82" s="154" t="e">
        <f>VLOOKUP(E82,'PC Receitas'!$O$4:$P$14,2,FALSE)</f>
        <v>#N/A</v>
      </c>
    </row>
    <row r="83" spans="3:22" ht="19.5" customHeight="1" thickTop="1" thickBot="1" x14ac:dyDescent="0.3">
      <c r="C83" s="58"/>
      <c r="D83" s="58" t="str">
        <f t="shared" ca="1" si="5"/>
        <v/>
      </c>
      <c r="E83" s="58"/>
      <c r="F83" s="28"/>
      <c r="G83" s="28"/>
      <c r="H83" s="28"/>
      <c r="I83" s="167"/>
      <c r="J83" s="192"/>
      <c r="K83" s="168"/>
      <c r="L83" s="58"/>
      <c r="M83" s="56">
        <f>M82+IF(AND(K83="Pago",OR(E83='PC Receitas'!$O$4,E83='PC Receitas'!$O$5,E83='PC Receitas'!$O$6)),I83,IF(AND(K83="Pago",OR(E83='PC Receitas'!$O$7,E83='PC Receitas'!$O$8,E83='PC Receitas'!$O$9,E83='PC Receitas'!$O$10,E83='PC Receitas'!$O$11,E83='PC Receitas'!$O$12,E83='PC Receitas'!$O$13,E83='PC Receitas'!$O$14)),-I83,0))</f>
        <v>7448.57</v>
      </c>
      <c r="R83" s="153" t="e">
        <f t="shared" si="6"/>
        <v>#N/A</v>
      </c>
      <c r="S83" s="150" t="e">
        <f t="shared" si="7"/>
        <v>#N/A</v>
      </c>
      <c r="T83" s="150" t="e">
        <f t="shared" si="8"/>
        <v>#N/A</v>
      </c>
      <c r="U83" s="150" t="e">
        <f t="shared" si="9"/>
        <v>#N/A</v>
      </c>
      <c r="V83" s="154" t="e">
        <f>VLOOKUP(E83,'PC Receitas'!$O$4:$P$14,2,FALSE)</f>
        <v>#N/A</v>
      </c>
    </row>
    <row r="84" spans="3:22" ht="19.5" customHeight="1" thickTop="1" thickBot="1" x14ac:dyDescent="0.3">
      <c r="C84" s="58"/>
      <c r="D84" s="58" t="str">
        <f t="shared" ca="1" si="5"/>
        <v/>
      </c>
      <c r="E84" s="58"/>
      <c r="F84" s="28"/>
      <c r="G84" s="58"/>
      <c r="H84" s="58"/>
      <c r="I84" s="167"/>
      <c r="J84" s="192"/>
      <c r="K84" s="168"/>
      <c r="L84" s="58"/>
      <c r="M84" s="56">
        <f>M83+IF(AND(K84="Pago",OR(E84='PC Receitas'!$O$4,E84='PC Receitas'!$O$5,E84='PC Receitas'!$O$6)),I84,IF(AND(K84="Pago",OR(E84='PC Receitas'!$O$7,E84='PC Receitas'!$O$8,E84='PC Receitas'!$O$9,E84='PC Receitas'!$O$10,E84='PC Receitas'!$O$11,E84='PC Receitas'!$O$12,E84='PC Receitas'!$O$13,E84='PC Receitas'!$O$14)),-I84,0))</f>
        <v>7448.57</v>
      </c>
      <c r="R84" s="153" t="e">
        <f t="shared" si="6"/>
        <v>#N/A</v>
      </c>
      <c r="S84" s="150" t="e">
        <f t="shared" si="7"/>
        <v>#N/A</v>
      </c>
      <c r="T84" s="150" t="e">
        <f t="shared" si="8"/>
        <v>#N/A</v>
      </c>
      <c r="U84" s="150" t="e">
        <f t="shared" si="9"/>
        <v>#N/A</v>
      </c>
      <c r="V84" s="154" t="e">
        <f>VLOOKUP(E84,'PC Receitas'!$O$4:$P$14,2,FALSE)</f>
        <v>#N/A</v>
      </c>
    </row>
    <row r="85" spans="3:22" ht="19.5" customHeight="1" thickTop="1" thickBot="1" x14ac:dyDescent="0.3">
      <c r="C85" s="58"/>
      <c r="D85" s="58" t="str">
        <f t="shared" ca="1" si="5"/>
        <v/>
      </c>
      <c r="E85" s="58"/>
      <c r="F85" s="28"/>
      <c r="G85" s="58"/>
      <c r="H85" s="58"/>
      <c r="I85" s="167"/>
      <c r="J85" s="192"/>
      <c r="K85" s="168"/>
      <c r="L85" s="58"/>
      <c r="M85" s="56">
        <f>M84+IF(AND(K85="Pago",OR(E85='PC Receitas'!$O$4,E85='PC Receitas'!$O$5,E85='PC Receitas'!$O$6)),I85,IF(AND(K85="Pago",OR(E85='PC Receitas'!$O$7,E85='PC Receitas'!$O$8,E85='PC Receitas'!$O$9,E85='PC Receitas'!$O$10,E85='PC Receitas'!$O$11,E85='PC Receitas'!$O$12,E85='PC Receitas'!$O$13,E85='PC Receitas'!$O$14)),-I85,0))</f>
        <v>7448.57</v>
      </c>
      <c r="R85" s="153" t="e">
        <f t="shared" si="6"/>
        <v>#N/A</v>
      </c>
      <c r="S85" s="150" t="e">
        <f t="shared" si="7"/>
        <v>#N/A</v>
      </c>
      <c r="T85" s="150" t="e">
        <f t="shared" si="8"/>
        <v>#N/A</v>
      </c>
      <c r="U85" s="150" t="e">
        <f t="shared" si="9"/>
        <v>#N/A</v>
      </c>
      <c r="V85" s="154" t="e">
        <f>VLOOKUP(E85,'PC Receitas'!$O$4:$P$14,2,FALSE)</f>
        <v>#N/A</v>
      </c>
    </row>
    <row r="86" spans="3:22" ht="19.5" customHeight="1" thickTop="1" thickBot="1" x14ac:dyDescent="0.3">
      <c r="C86" s="58"/>
      <c r="D86" s="58" t="str">
        <f t="shared" ca="1" si="5"/>
        <v/>
      </c>
      <c r="E86" s="58"/>
      <c r="F86" s="28"/>
      <c r="G86" s="58"/>
      <c r="H86" s="58"/>
      <c r="I86" s="167"/>
      <c r="J86" s="192"/>
      <c r="K86" s="168"/>
      <c r="L86" s="58"/>
      <c r="M86" s="56">
        <f>M85+IF(AND(K86="Pago",OR(E86='PC Receitas'!$O$4,E86='PC Receitas'!$O$5,E86='PC Receitas'!$O$6)),I86,IF(AND(K86="Pago",OR(E86='PC Receitas'!$O$7,E86='PC Receitas'!$O$8,E86='PC Receitas'!$O$9,E86='PC Receitas'!$O$10,E86='PC Receitas'!$O$11,E86='PC Receitas'!$O$12,E86='PC Receitas'!$O$13,E86='PC Receitas'!$O$14)),-I86,0))</f>
        <v>7448.57</v>
      </c>
      <c r="R86" s="153" t="e">
        <f t="shared" si="6"/>
        <v>#N/A</v>
      </c>
      <c r="S86" s="150" t="e">
        <f t="shared" si="7"/>
        <v>#N/A</v>
      </c>
      <c r="T86" s="150" t="e">
        <f t="shared" si="8"/>
        <v>#N/A</v>
      </c>
      <c r="U86" s="150" t="e">
        <f t="shared" si="9"/>
        <v>#N/A</v>
      </c>
      <c r="V86" s="154" t="e">
        <f>VLOOKUP(E86,'PC Receitas'!$O$4:$P$14,2,FALSE)</f>
        <v>#N/A</v>
      </c>
    </row>
    <row r="87" spans="3:22" ht="19.5" customHeight="1" thickTop="1" thickBot="1" x14ac:dyDescent="0.3">
      <c r="C87" s="58"/>
      <c r="D87" s="58" t="str">
        <f t="shared" ca="1" si="5"/>
        <v/>
      </c>
      <c r="E87" s="58"/>
      <c r="F87" s="28"/>
      <c r="G87" s="28"/>
      <c r="H87" s="28"/>
      <c r="I87" s="167"/>
      <c r="J87" s="192"/>
      <c r="K87" s="168"/>
      <c r="L87" s="58"/>
      <c r="M87" s="56">
        <f>M86+IF(AND(K87="Pago",OR(E87='PC Receitas'!$O$4,E87='PC Receitas'!$O$5,E87='PC Receitas'!$O$6)),I87,IF(AND(K87="Pago",OR(E87='PC Receitas'!$O$7,E87='PC Receitas'!$O$8,E87='PC Receitas'!$O$9,E87='PC Receitas'!$O$10,E87='PC Receitas'!$O$11,E87='PC Receitas'!$O$12,E87='PC Receitas'!$O$13,E87='PC Receitas'!$O$14)),-I87,0))</f>
        <v>7448.57</v>
      </c>
      <c r="R87" s="153" t="e">
        <f t="shared" si="6"/>
        <v>#N/A</v>
      </c>
      <c r="S87" s="150" t="e">
        <f t="shared" si="7"/>
        <v>#N/A</v>
      </c>
      <c r="T87" s="150" t="e">
        <f t="shared" si="8"/>
        <v>#N/A</v>
      </c>
      <c r="U87" s="150" t="e">
        <f t="shared" si="9"/>
        <v>#N/A</v>
      </c>
      <c r="V87" s="154" t="e">
        <f>VLOOKUP(E87,'PC Receitas'!$O$4:$P$14,2,FALSE)</f>
        <v>#N/A</v>
      </c>
    </row>
    <row r="88" spans="3:22" ht="19.5" customHeight="1" thickTop="1" thickBot="1" x14ac:dyDescent="0.3">
      <c r="C88" s="58"/>
      <c r="D88" s="58" t="str">
        <f t="shared" ca="1" si="5"/>
        <v/>
      </c>
      <c r="E88" s="58"/>
      <c r="F88" s="28"/>
      <c r="G88" s="58"/>
      <c r="H88" s="58"/>
      <c r="I88" s="167"/>
      <c r="J88" s="192"/>
      <c r="K88" s="168"/>
      <c r="L88" s="58"/>
      <c r="M88" s="56">
        <f>M87+IF(AND(K88="Pago",OR(E88='PC Receitas'!$O$4,E88='PC Receitas'!$O$5,E88='PC Receitas'!$O$6)),I88,IF(AND(K88="Pago",OR(E88='PC Receitas'!$O$7,E88='PC Receitas'!$O$8,E88='PC Receitas'!$O$9,E88='PC Receitas'!$O$10,E88='PC Receitas'!$O$11,E88='PC Receitas'!$O$12,E88='PC Receitas'!$O$13,E88='PC Receitas'!$O$14)),-I88,0))</f>
        <v>7448.57</v>
      </c>
      <c r="R88" s="153" t="e">
        <f t="shared" si="6"/>
        <v>#N/A</v>
      </c>
      <c r="S88" s="150" t="e">
        <f t="shared" si="7"/>
        <v>#N/A</v>
      </c>
      <c r="T88" s="150" t="e">
        <f t="shared" si="8"/>
        <v>#N/A</v>
      </c>
      <c r="U88" s="150" t="e">
        <f t="shared" si="9"/>
        <v>#N/A</v>
      </c>
      <c r="V88" s="154" t="e">
        <f>VLOOKUP(E88,'PC Receitas'!$O$4:$P$14,2,FALSE)</f>
        <v>#N/A</v>
      </c>
    </row>
    <row r="89" spans="3:22" ht="19.5" customHeight="1" thickTop="1" thickBot="1" x14ac:dyDescent="0.3">
      <c r="C89" s="58"/>
      <c r="D89" s="58" t="str">
        <f t="shared" ca="1" si="5"/>
        <v/>
      </c>
      <c r="E89" s="58"/>
      <c r="F89" s="28"/>
      <c r="G89" s="58"/>
      <c r="H89" s="58"/>
      <c r="I89" s="167"/>
      <c r="J89" s="192"/>
      <c r="K89" s="168"/>
      <c r="L89" s="58"/>
      <c r="M89" s="56">
        <f>M88+IF(AND(K89="Pago",OR(E89='PC Receitas'!$O$4,E89='PC Receitas'!$O$5,E89='PC Receitas'!$O$6)),I89,IF(AND(K89="Pago",OR(E89='PC Receitas'!$O$7,E89='PC Receitas'!$O$8,E89='PC Receitas'!$O$9,E89='PC Receitas'!$O$10,E89='PC Receitas'!$O$11,E89='PC Receitas'!$O$12,E89='PC Receitas'!$O$13,E89='PC Receitas'!$O$14)),-I89,0))</f>
        <v>7448.57</v>
      </c>
      <c r="R89" s="153" t="e">
        <f t="shared" si="6"/>
        <v>#N/A</v>
      </c>
      <c r="S89" s="150" t="e">
        <f t="shared" si="7"/>
        <v>#N/A</v>
      </c>
      <c r="T89" s="150" t="e">
        <f t="shared" si="8"/>
        <v>#N/A</v>
      </c>
      <c r="U89" s="150" t="e">
        <f t="shared" si="9"/>
        <v>#N/A</v>
      </c>
      <c r="V89" s="154" t="e">
        <f>VLOOKUP(E89,'PC Receitas'!$O$4:$P$14,2,FALSE)</f>
        <v>#N/A</v>
      </c>
    </row>
    <row r="90" spans="3:22" ht="19.5" customHeight="1" thickTop="1" thickBot="1" x14ac:dyDescent="0.3">
      <c r="C90" s="58"/>
      <c r="D90" s="58" t="str">
        <f t="shared" ca="1" si="5"/>
        <v/>
      </c>
      <c r="E90" s="58"/>
      <c r="F90" s="28"/>
      <c r="G90" s="28"/>
      <c r="H90" s="28"/>
      <c r="I90" s="167"/>
      <c r="J90" s="192"/>
      <c r="K90" s="168"/>
      <c r="L90" s="58"/>
      <c r="M90" s="56">
        <f>M89+IF(AND(K90="Pago",OR(E90='PC Receitas'!$O$4,E90='PC Receitas'!$O$5,E90='PC Receitas'!$O$6)),I90,IF(AND(K90="Pago",OR(E90='PC Receitas'!$O$7,E90='PC Receitas'!$O$8,E90='PC Receitas'!$O$9,E90='PC Receitas'!$O$10,E90='PC Receitas'!$O$11,E90='PC Receitas'!$O$12,E90='PC Receitas'!$O$13,E90='PC Receitas'!$O$14)),-I90,0))</f>
        <v>7448.57</v>
      </c>
      <c r="R90" s="153" t="e">
        <f t="shared" si="6"/>
        <v>#N/A</v>
      </c>
      <c r="S90" s="150" t="e">
        <f t="shared" si="7"/>
        <v>#N/A</v>
      </c>
      <c r="T90" s="150" t="e">
        <f t="shared" si="8"/>
        <v>#N/A</v>
      </c>
      <c r="U90" s="150" t="e">
        <f t="shared" si="9"/>
        <v>#N/A</v>
      </c>
      <c r="V90" s="154" t="e">
        <f>VLOOKUP(E90,'PC Receitas'!$O$4:$P$14,2,FALSE)</f>
        <v>#N/A</v>
      </c>
    </row>
    <row r="91" spans="3:22" ht="19.5" customHeight="1" thickTop="1" thickBot="1" x14ac:dyDescent="0.3">
      <c r="C91" s="58"/>
      <c r="D91" s="58" t="str">
        <f t="shared" ca="1" si="5"/>
        <v/>
      </c>
      <c r="E91" s="58"/>
      <c r="F91" s="28"/>
      <c r="G91" s="28"/>
      <c r="H91" s="28"/>
      <c r="I91" s="167"/>
      <c r="J91" s="192"/>
      <c r="K91" s="168"/>
      <c r="L91" s="58"/>
      <c r="M91" s="56">
        <f>M90+IF(AND(K91="Pago",OR(E91='PC Receitas'!$O$4,E91='PC Receitas'!$O$5,E91='PC Receitas'!$O$6)),I91,IF(AND(K91="Pago",OR(E91='PC Receitas'!$O$7,E91='PC Receitas'!$O$8,E91='PC Receitas'!$O$9,E91='PC Receitas'!$O$10,E91='PC Receitas'!$O$11,E91='PC Receitas'!$O$12,E91='PC Receitas'!$O$13,E91='PC Receitas'!$O$14)),-I91,0))</f>
        <v>7448.57</v>
      </c>
      <c r="R91" s="153" t="e">
        <f t="shared" si="6"/>
        <v>#N/A</v>
      </c>
      <c r="S91" s="150" t="e">
        <f t="shared" si="7"/>
        <v>#N/A</v>
      </c>
      <c r="T91" s="150" t="e">
        <f t="shared" si="8"/>
        <v>#N/A</v>
      </c>
      <c r="U91" s="150" t="e">
        <f t="shared" si="9"/>
        <v>#N/A</v>
      </c>
      <c r="V91" s="154" t="e">
        <f>VLOOKUP(E91,'PC Receitas'!$O$4:$P$14,2,FALSE)</f>
        <v>#N/A</v>
      </c>
    </row>
    <row r="92" spans="3:22" ht="19.5" customHeight="1" thickTop="1" thickBot="1" x14ac:dyDescent="0.3">
      <c r="C92" s="58"/>
      <c r="D92" s="58" t="str">
        <f t="shared" ca="1" si="5"/>
        <v/>
      </c>
      <c r="E92" s="58"/>
      <c r="F92" s="28"/>
      <c r="G92" s="58"/>
      <c r="H92" s="58"/>
      <c r="I92" s="167"/>
      <c r="J92" s="192"/>
      <c r="K92" s="168"/>
      <c r="L92" s="58"/>
      <c r="M92" s="56">
        <f>M91+IF(AND(K92="Pago",OR(E92='PC Receitas'!$O$4,E92='PC Receitas'!$O$5,E92='PC Receitas'!$O$6)),I92,IF(AND(K92="Pago",OR(E92='PC Receitas'!$O$7,E92='PC Receitas'!$O$8,E92='PC Receitas'!$O$9,E92='PC Receitas'!$O$10,E92='PC Receitas'!$O$11,E92='PC Receitas'!$O$12,E92='PC Receitas'!$O$13,E92='PC Receitas'!$O$14)),-I92,0))</f>
        <v>7448.57</v>
      </c>
      <c r="R92" s="153" t="e">
        <f t="shared" si="6"/>
        <v>#N/A</v>
      </c>
      <c r="S92" s="150" t="e">
        <f t="shared" si="7"/>
        <v>#N/A</v>
      </c>
      <c r="T92" s="150" t="e">
        <f t="shared" si="8"/>
        <v>#N/A</v>
      </c>
      <c r="U92" s="150" t="e">
        <f t="shared" si="9"/>
        <v>#N/A</v>
      </c>
      <c r="V92" s="154" t="e">
        <f>VLOOKUP(E92,'PC Receitas'!$O$4:$P$14,2,FALSE)</f>
        <v>#N/A</v>
      </c>
    </row>
    <row r="93" spans="3:22" ht="19.5" customHeight="1" thickTop="1" thickBot="1" x14ac:dyDescent="0.3">
      <c r="C93" s="58"/>
      <c r="D93" s="58" t="str">
        <f t="shared" ca="1" si="5"/>
        <v/>
      </c>
      <c r="E93" s="58"/>
      <c r="F93" s="28"/>
      <c r="G93" s="28"/>
      <c r="H93" s="28"/>
      <c r="I93" s="167"/>
      <c r="J93" s="192"/>
      <c r="K93" s="168"/>
      <c r="L93" s="58"/>
      <c r="M93" s="56">
        <f>M92+IF(AND(K93="Pago",OR(E93='PC Receitas'!$O$4,E93='PC Receitas'!$O$5,E93='PC Receitas'!$O$6)),I93,IF(AND(K93="Pago",OR(E93='PC Receitas'!$O$7,E93='PC Receitas'!$O$8,E93='PC Receitas'!$O$9,E93='PC Receitas'!$O$10,E93='PC Receitas'!$O$11,E93='PC Receitas'!$O$12,E93='PC Receitas'!$O$13,E93='PC Receitas'!$O$14)),-I93,0))</f>
        <v>7448.57</v>
      </c>
      <c r="R93" s="153" t="e">
        <f t="shared" si="6"/>
        <v>#N/A</v>
      </c>
      <c r="S93" s="150" t="e">
        <f t="shared" si="7"/>
        <v>#N/A</v>
      </c>
      <c r="T93" s="150" t="e">
        <f t="shared" si="8"/>
        <v>#N/A</v>
      </c>
      <c r="U93" s="150" t="e">
        <f t="shared" si="9"/>
        <v>#N/A</v>
      </c>
      <c r="V93" s="154" t="e">
        <f>VLOOKUP(E93,'PC Receitas'!$O$4:$P$14,2,FALSE)</f>
        <v>#N/A</v>
      </c>
    </row>
    <row r="94" spans="3:22" ht="19.5" customHeight="1" thickTop="1" thickBot="1" x14ac:dyDescent="0.3">
      <c r="C94" s="58"/>
      <c r="D94" s="58" t="str">
        <f t="shared" ca="1" si="5"/>
        <v/>
      </c>
      <c r="E94" s="58"/>
      <c r="F94" s="28"/>
      <c r="G94" s="58"/>
      <c r="H94" s="58"/>
      <c r="I94" s="167"/>
      <c r="J94" s="192"/>
      <c r="K94" s="168"/>
      <c r="L94" s="58"/>
      <c r="M94" s="56">
        <f>M93+IF(AND(K94="Pago",OR(E94='PC Receitas'!$O$4,E94='PC Receitas'!$O$5,E94='PC Receitas'!$O$6)),I94,IF(AND(K94="Pago",OR(E94='PC Receitas'!$O$7,E94='PC Receitas'!$O$8,E94='PC Receitas'!$O$9,E94='PC Receitas'!$O$10,E94='PC Receitas'!$O$11,E94='PC Receitas'!$O$12,E94='PC Receitas'!$O$13,E94='PC Receitas'!$O$14)),-I94,0))</f>
        <v>7448.57</v>
      </c>
      <c r="R94" s="153" t="e">
        <f t="shared" si="6"/>
        <v>#N/A</v>
      </c>
      <c r="S94" s="150" t="e">
        <f t="shared" si="7"/>
        <v>#N/A</v>
      </c>
      <c r="T94" s="150" t="e">
        <f t="shared" si="8"/>
        <v>#N/A</v>
      </c>
      <c r="U94" s="150" t="e">
        <f t="shared" si="9"/>
        <v>#N/A</v>
      </c>
      <c r="V94" s="154" t="e">
        <f>VLOOKUP(E94,'PC Receitas'!$O$4:$P$14,2,FALSE)</f>
        <v>#N/A</v>
      </c>
    </row>
    <row r="95" spans="3:22" ht="19.5" customHeight="1" thickTop="1" thickBot="1" x14ac:dyDescent="0.3">
      <c r="C95" s="58"/>
      <c r="D95" s="58" t="str">
        <f t="shared" ca="1" si="5"/>
        <v/>
      </c>
      <c r="E95" s="58"/>
      <c r="F95" s="28"/>
      <c r="G95" s="28"/>
      <c r="H95" s="28"/>
      <c r="I95" s="167"/>
      <c r="J95" s="192"/>
      <c r="K95" s="168"/>
      <c r="L95" s="58"/>
      <c r="M95" s="56">
        <f>M94+IF(AND(K95="Pago",OR(E95='PC Receitas'!$O$4,E95='PC Receitas'!$O$5,E95='PC Receitas'!$O$6)),I95,IF(AND(K95="Pago",OR(E95='PC Receitas'!$O$7,E95='PC Receitas'!$O$8,E95='PC Receitas'!$O$9,E95='PC Receitas'!$O$10,E95='PC Receitas'!$O$11,E95='PC Receitas'!$O$12,E95='PC Receitas'!$O$13,E95='PC Receitas'!$O$14)),-I95,0))</f>
        <v>7448.57</v>
      </c>
      <c r="R95" s="153" t="e">
        <f t="shared" si="6"/>
        <v>#N/A</v>
      </c>
      <c r="S95" s="150" t="e">
        <f t="shared" si="7"/>
        <v>#N/A</v>
      </c>
      <c r="T95" s="150" t="e">
        <f t="shared" si="8"/>
        <v>#N/A</v>
      </c>
      <c r="U95" s="150" t="e">
        <f t="shared" si="9"/>
        <v>#N/A</v>
      </c>
      <c r="V95" s="154" t="e">
        <f>VLOOKUP(E95,'PC Receitas'!$O$4:$P$14,2,FALSE)</f>
        <v>#N/A</v>
      </c>
    </row>
    <row r="96" spans="3:22" ht="19.5" customHeight="1" thickTop="1" thickBot="1" x14ac:dyDescent="0.3">
      <c r="C96" s="58"/>
      <c r="D96" s="58" t="str">
        <f t="shared" ca="1" si="5"/>
        <v/>
      </c>
      <c r="E96" s="58"/>
      <c r="F96" s="28"/>
      <c r="G96" s="28"/>
      <c r="H96" s="28"/>
      <c r="I96" s="167"/>
      <c r="J96" s="192"/>
      <c r="K96" s="168"/>
      <c r="L96" s="58"/>
      <c r="M96" s="56">
        <f>M95+IF(AND(K96="Pago",OR(E96='PC Receitas'!$O$4,E96='PC Receitas'!$O$5,E96='PC Receitas'!$O$6)),I96,IF(AND(K96="Pago",OR(E96='PC Receitas'!$O$7,E96='PC Receitas'!$O$8,E96='PC Receitas'!$O$9,E96='PC Receitas'!$O$10,E96='PC Receitas'!$O$11,E96='PC Receitas'!$O$12,E96='PC Receitas'!$O$13,E96='PC Receitas'!$O$14)),-I96,0))</f>
        <v>7448.57</v>
      </c>
      <c r="R96" s="153" t="e">
        <f t="shared" si="6"/>
        <v>#N/A</v>
      </c>
      <c r="S96" s="150" t="e">
        <f t="shared" si="7"/>
        <v>#N/A</v>
      </c>
      <c r="T96" s="150" t="e">
        <f t="shared" si="8"/>
        <v>#N/A</v>
      </c>
      <c r="U96" s="150" t="e">
        <f t="shared" si="9"/>
        <v>#N/A</v>
      </c>
      <c r="V96" s="154" t="e">
        <f>VLOOKUP(E96,'PC Receitas'!$O$4:$P$14,2,FALSE)</f>
        <v>#N/A</v>
      </c>
    </row>
    <row r="97" spans="3:22" ht="19.5" customHeight="1" thickTop="1" thickBot="1" x14ac:dyDescent="0.3">
      <c r="C97" s="58"/>
      <c r="D97" s="58" t="str">
        <f t="shared" ca="1" si="5"/>
        <v/>
      </c>
      <c r="E97" s="58"/>
      <c r="F97" s="28"/>
      <c r="G97" s="28"/>
      <c r="H97" s="28"/>
      <c r="I97" s="167"/>
      <c r="J97" s="192"/>
      <c r="K97" s="168"/>
      <c r="L97" s="58"/>
      <c r="M97" s="56">
        <f>M96+IF(AND(K97="Pago",OR(E97='PC Receitas'!$O$4,E97='PC Receitas'!$O$5,E97='PC Receitas'!$O$6)),I97,IF(AND(K97="Pago",OR(E97='PC Receitas'!$O$7,E97='PC Receitas'!$O$8,E97='PC Receitas'!$O$9,E97='PC Receitas'!$O$10,E97='PC Receitas'!$O$11,E97='PC Receitas'!$O$12,E97='PC Receitas'!$O$13,E97='PC Receitas'!$O$14)),-I97,0))</f>
        <v>7448.57</v>
      </c>
      <c r="R97" s="153" t="e">
        <f t="shared" si="6"/>
        <v>#N/A</v>
      </c>
      <c r="S97" s="150" t="e">
        <f t="shared" si="7"/>
        <v>#N/A</v>
      </c>
      <c r="T97" s="150" t="e">
        <f t="shared" si="8"/>
        <v>#N/A</v>
      </c>
      <c r="U97" s="150" t="e">
        <f t="shared" si="9"/>
        <v>#N/A</v>
      </c>
      <c r="V97" s="154" t="e">
        <f>VLOOKUP(E97,'PC Receitas'!$O$4:$P$14,2,FALSE)</f>
        <v>#N/A</v>
      </c>
    </row>
    <row r="98" spans="3:22" ht="19.5" customHeight="1" thickTop="1" thickBot="1" x14ac:dyDescent="0.3">
      <c r="C98" s="58"/>
      <c r="D98" s="58" t="str">
        <f t="shared" ca="1" si="5"/>
        <v/>
      </c>
      <c r="E98" s="58"/>
      <c r="F98" s="28"/>
      <c r="G98" s="28"/>
      <c r="H98" s="28"/>
      <c r="I98" s="167"/>
      <c r="J98" s="192"/>
      <c r="K98" s="168"/>
      <c r="L98" s="58"/>
      <c r="M98" s="56">
        <f>M97+IF(AND(K98="Pago",OR(E98='PC Receitas'!$O$4,E98='PC Receitas'!$O$5,E98='PC Receitas'!$O$6)),I98,IF(AND(K98="Pago",OR(E98='PC Receitas'!$O$7,E98='PC Receitas'!$O$8,E98='PC Receitas'!$O$9,E98='PC Receitas'!$O$10,E98='PC Receitas'!$O$11,E98='PC Receitas'!$O$12,E98='PC Receitas'!$O$13,E98='PC Receitas'!$O$14)),-I98,0))</f>
        <v>7448.57</v>
      </c>
      <c r="R98" s="153" t="e">
        <f t="shared" si="6"/>
        <v>#N/A</v>
      </c>
      <c r="S98" s="150" t="e">
        <f t="shared" si="7"/>
        <v>#N/A</v>
      </c>
      <c r="T98" s="150" t="e">
        <f t="shared" si="8"/>
        <v>#N/A</v>
      </c>
      <c r="U98" s="150" t="e">
        <f t="shared" si="9"/>
        <v>#N/A</v>
      </c>
      <c r="V98" s="154" t="e">
        <f>VLOOKUP(E98,'PC Receitas'!$O$4:$P$14,2,FALSE)</f>
        <v>#N/A</v>
      </c>
    </row>
    <row r="99" spans="3:22" ht="19.5" customHeight="1" thickTop="1" thickBot="1" x14ac:dyDescent="0.3">
      <c r="C99" s="58"/>
      <c r="D99" s="58" t="str">
        <f t="shared" ca="1" si="5"/>
        <v/>
      </c>
      <c r="E99" s="58"/>
      <c r="F99" s="28"/>
      <c r="G99" s="28"/>
      <c r="H99" s="28"/>
      <c r="I99" s="167"/>
      <c r="J99" s="192"/>
      <c r="K99" s="168"/>
      <c r="L99" s="58"/>
      <c r="M99" s="56">
        <f>M98+IF(AND(K99="Pago",OR(E99='PC Receitas'!$O$4,E99='PC Receitas'!$O$5,E99='PC Receitas'!$O$6)),I99,IF(AND(K99="Pago",OR(E99='PC Receitas'!$O$7,E99='PC Receitas'!$O$8,E99='PC Receitas'!$O$9,E99='PC Receitas'!$O$10,E99='PC Receitas'!$O$11,E99='PC Receitas'!$O$12,E99='PC Receitas'!$O$13,E99='PC Receitas'!$O$14)),-I99,0))</f>
        <v>7448.57</v>
      </c>
      <c r="R99" s="153" t="e">
        <f t="shared" si="6"/>
        <v>#N/A</v>
      </c>
      <c r="S99" s="150" t="e">
        <f t="shared" si="7"/>
        <v>#N/A</v>
      </c>
      <c r="T99" s="150" t="e">
        <f t="shared" si="8"/>
        <v>#N/A</v>
      </c>
      <c r="U99" s="150" t="e">
        <f t="shared" si="9"/>
        <v>#N/A</v>
      </c>
      <c r="V99" s="154" t="e">
        <f>VLOOKUP(E99,'PC Receitas'!$O$4:$P$14,2,FALSE)</f>
        <v>#N/A</v>
      </c>
    </row>
    <row r="100" spans="3:22" ht="19.5" customHeight="1" thickTop="1" thickBot="1" x14ac:dyDescent="0.3">
      <c r="C100" s="58"/>
      <c r="D100" s="58" t="str">
        <f t="shared" ca="1" si="5"/>
        <v/>
      </c>
      <c r="E100" s="58"/>
      <c r="F100" s="28"/>
      <c r="G100" s="28"/>
      <c r="H100" s="28"/>
      <c r="I100" s="167"/>
      <c r="J100" s="192"/>
      <c r="K100" s="168"/>
      <c r="L100" s="58"/>
      <c r="M100" s="56">
        <f>M99+IF(AND(K100="Pago",OR(E100='PC Receitas'!$O$4,E100='PC Receitas'!$O$5,E100='PC Receitas'!$O$6)),I100,IF(AND(K100="Pago",OR(E100='PC Receitas'!$O$7,E100='PC Receitas'!$O$8,E100='PC Receitas'!$O$9,E100='PC Receitas'!$O$10,E100='PC Receitas'!$O$11,E100='PC Receitas'!$O$12,E100='PC Receitas'!$O$13,E100='PC Receitas'!$O$14)),-I100,0))</f>
        <v>7448.57</v>
      </c>
      <c r="R100" s="153" t="e">
        <f t="shared" si="6"/>
        <v>#N/A</v>
      </c>
      <c r="S100" s="150" t="e">
        <f t="shared" si="7"/>
        <v>#N/A</v>
      </c>
      <c r="T100" s="150" t="e">
        <f t="shared" si="8"/>
        <v>#N/A</v>
      </c>
      <c r="U100" s="150" t="e">
        <f t="shared" si="9"/>
        <v>#N/A</v>
      </c>
      <c r="V100" s="154" t="e">
        <f>VLOOKUP(E100,'PC Receitas'!$O$4:$P$14,2,FALSE)</f>
        <v>#N/A</v>
      </c>
    </row>
    <row r="101" spans="3:22" ht="19.5" customHeight="1" thickTop="1" thickBot="1" x14ac:dyDescent="0.3">
      <c r="C101" s="58"/>
      <c r="D101" s="58" t="str">
        <f t="shared" ca="1" si="5"/>
        <v/>
      </c>
      <c r="E101" s="58"/>
      <c r="F101" s="28"/>
      <c r="G101" s="58"/>
      <c r="H101" s="58"/>
      <c r="I101" s="167"/>
      <c r="J101" s="192"/>
      <c r="K101" s="168"/>
      <c r="L101" s="58"/>
      <c r="M101" s="56">
        <f>M100+IF(AND(K101="Pago",OR(E101='PC Receitas'!$O$4,E101='PC Receitas'!$O$5,E101='PC Receitas'!$O$6)),I101,IF(AND(K101="Pago",OR(E101='PC Receitas'!$O$7,E101='PC Receitas'!$O$8,E101='PC Receitas'!$O$9,E101='PC Receitas'!$O$10,E101='PC Receitas'!$O$11,E101='PC Receitas'!$O$12,E101='PC Receitas'!$O$13,E101='PC Receitas'!$O$14)),-I101,0))</f>
        <v>7448.57</v>
      </c>
      <c r="R101" s="153" t="e">
        <f t="shared" si="6"/>
        <v>#N/A</v>
      </c>
      <c r="S101" s="150" t="e">
        <f t="shared" si="7"/>
        <v>#N/A</v>
      </c>
      <c r="T101" s="150" t="e">
        <f t="shared" si="8"/>
        <v>#N/A</v>
      </c>
      <c r="U101" s="150" t="e">
        <f t="shared" si="9"/>
        <v>#N/A</v>
      </c>
      <c r="V101" s="154" t="e">
        <f>VLOOKUP(E101,'PC Receitas'!$O$4:$P$14,2,FALSE)</f>
        <v>#N/A</v>
      </c>
    </row>
    <row r="102" spans="3:22" ht="19.5" customHeight="1" thickTop="1" thickBot="1" x14ac:dyDescent="0.3">
      <c r="C102" s="58"/>
      <c r="D102" s="58" t="str">
        <f t="shared" ca="1" si="5"/>
        <v/>
      </c>
      <c r="E102" s="58"/>
      <c r="F102" s="28"/>
      <c r="G102" s="28"/>
      <c r="H102" s="28"/>
      <c r="I102" s="167"/>
      <c r="J102" s="192"/>
      <c r="K102" s="168"/>
      <c r="L102" s="58"/>
      <c r="M102" s="56">
        <f>M101+IF(AND(K102="Pago",OR(E102='PC Receitas'!$O$4,E102='PC Receitas'!$O$5,E102='PC Receitas'!$O$6)),I102,IF(AND(K102="Pago",OR(E102='PC Receitas'!$O$7,E102='PC Receitas'!$O$8,E102='PC Receitas'!$O$9,E102='PC Receitas'!$O$10,E102='PC Receitas'!$O$11,E102='PC Receitas'!$O$12,E102='PC Receitas'!$O$13,E102='PC Receitas'!$O$14)),-I102,0))</f>
        <v>7448.57</v>
      </c>
      <c r="R102" s="153" t="e">
        <f t="shared" si="6"/>
        <v>#N/A</v>
      </c>
      <c r="S102" s="150" t="e">
        <f t="shared" si="7"/>
        <v>#N/A</v>
      </c>
      <c r="T102" s="150" t="e">
        <f t="shared" si="8"/>
        <v>#N/A</v>
      </c>
      <c r="U102" s="150" t="e">
        <f t="shared" si="9"/>
        <v>#N/A</v>
      </c>
      <c r="V102" s="154" t="e">
        <f>VLOOKUP(E102,'PC Receitas'!$O$4:$P$14,2,FALSE)</f>
        <v>#N/A</v>
      </c>
    </row>
    <row r="103" spans="3:22" ht="19.5" customHeight="1" thickTop="1" thickBot="1" x14ac:dyDescent="0.3">
      <c r="C103" s="58"/>
      <c r="D103" s="58" t="str">
        <f t="shared" ca="1" si="5"/>
        <v/>
      </c>
      <c r="E103" s="58"/>
      <c r="F103" s="28"/>
      <c r="G103" s="28"/>
      <c r="H103" s="28"/>
      <c r="I103" s="167"/>
      <c r="J103" s="192"/>
      <c r="K103" s="168"/>
      <c r="L103" s="58"/>
      <c r="M103" s="56">
        <f>M102+IF(AND(K103="Pago",OR(E103='PC Receitas'!$O$4,E103='PC Receitas'!$O$5,E103='PC Receitas'!$O$6)),I103,IF(AND(K103="Pago",OR(E103='PC Receitas'!$O$7,E103='PC Receitas'!$O$8,E103='PC Receitas'!$O$9,E103='PC Receitas'!$O$10,E103='PC Receitas'!$O$11,E103='PC Receitas'!$O$12,E103='PC Receitas'!$O$13,E103='PC Receitas'!$O$14)),-I103,0))</f>
        <v>7448.57</v>
      </c>
      <c r="R103" s="153" t="e">
        <f t="shared" si="6"/>
        <v>#N/A</v>
      </c>
      <c r="S103" s="150" t="e">
        <f t="shared" si="7"/>
        <v>#N/A</v>
      </c>
      <c r="T103" s="150" t="e">
        <f t="shared" si="8"/>
        <v>#N/A</v>
      </c>
      <c r="U103" s="150" t="e">
        <f t="shared" si="9"/>
        <v>#N/A</v>
      </c>
      <c r="V103" s="154" t="e">
        <f>VLOOKUP(E103,'PC Receitas'!$O$4:$P$14,2,FALSE)</f>
        <v>#N/A</v>
      </c>
    </row>
    <row r="104" spans="3:22" ht="19.5" customHeight="1" thickTop="1" thickBot="1" x14ac:dyDescent="0.3">
      <c r="C104" s="58"/>
      <c r="D104" s="58" t="str">
        <f t="shared" ca="1" si="5"/>
        <v/>
      </c>
      <c r="E104" s="58"/>
      <c r="F104" s="28"/>
      <c r="G104" s="58"/>
      <c r="H104" s="58"/>
      <c r="I104" s="167"/>
      <c r="J104" s="192"/>
      <c r="K104" s="168"/>
      <c r="L104" s="58"/>
      <c r="M104" s="56">
        <f>M103+IF(AND(K104="Pago",OR(E104='PC Receitas'!$O$4,E104='PC Receitas'!$O$5,E104='PC Receitas'!$O$6)),I104,IF(AND(K104="Pago",OR(E104='PC Receitas'!$O$7,E104='PC Receitas'!$O$8,E104='PC Receitas'!$O$9,E104='PC Receitas'!$O$10,E104='PC Receitas'!$O$11,E104='PC Receitas'!$O$12,E104='PC Receitas'!$O$13,E104='PC Receitas'!$O$14)),-I104,0))</f>
        <v>7448.57</v>
      </c>
      <c r="R104" s="153" t="e">
        <f t="shared" si="6"/>
        <v>#N/A</v>
      </c>
      <c r="S104" s="150" t="e">
        <f t="shared" si="7"/>
        <v>#N/A</v>
      </c>
      <c r="T104" s="150" t="e">
        <f t="shared" si="8"/>
        <v>#N/A</v>
      </c>
      <c r="U104" s="150" t="e">
        <f t="shared" si="9"/>
        <v>#N/A</v>
      </c>
      <c r="V104" s="154" t="e">
        <f>VLOOKUP(E104,'PC Receitas'!$O$4:$P$14,2,FALSE)</f>
        <v>#N/A</v>
      </c>
    </row>
    <row r="105" spans="3:22" ht="19.5" customHeight="1" thickTop="1" thickBot="1" x14ac:dyDescent="0.3">
      <c r="C105" s="58"/>
      <c r="D105" s="58" t="str">
        <f t="shared" ca="1" si="5"/>
        <v/>
      </c>
      <c r="E105" s="58"/>
      <c r="F105" s="28"/>
      <c r="G105" s="58"/>
      <c r="H105" s="58"/>
      <c r="I105" s="167"/>
      <c r="J105" s="192"/>
      <c r="K105" s="168"/>
      <c r="L105" s="58"/>
      <c r="M105" s="56">
        <f>M104+IF(AND(K105="Pago",OR(E105='PC Receitas'!$O$4,E105='PC Receitas'!$O$5,E105='PC Receitas'!$O$6)),I105,IF(AND(K105="Pago",OR(E105='PC Receitas'!$O$7,E105='PC Receitas'!$O$8,E105='PC Receitas'!$O$9,E105='PC Receitas'!$O$10,E105='PC Receitas'!$O$11,E105='PC Receitas'!$O$12,E105='PC Receitas'!$O$13,E105='PC Receitas'!$O$14)),-I105,0))</f>
        <v>7448.57</v>
      </c>
      <c r="R105" s="153" t="e">
        <f t="shared" si="6"/>
        <v>#N/A</v>
      </c>
      <c r="S105" s="150" t="e">
        <f t="shared" si="7"/>
        <v>#N/A</v>
      </c>
      <c r="T105" s="150" t="e">
        <f t="shared" si="8"/>
        <v>#N/A</v>
      </c>
      <c r="U105" s="150" t="e">
        <f t="shared" si="9"/>
        <v>#N/A</v>
      </c>
      <c r="V105" s="154" t="e">
        <f>VLOOKUP(E105,'PC Receitas'!$O$4:$P$14,2,FALSE)</f>
        <v>#N/A</v>
      </c>
    </row>
    <row r="106" spans="3:22" ht="19.5" customHeight="1" thickTop="1" thickBot="1" x14ac:dyDescent="0.3">
      <c r="C106" s="58"/>
      <c r="D106" s="58" t="str">
        <f t="shared" ca="1" si="5"/>
        <v/>
      </c>
      <c r="E106" s="58"/>
      <c r="F106" s="28"/>
      <c r="G106" s="58"/>
      <c r="H106" s="58"/>
      <c r="I106" s="167"/>
      <c r="J106" s="192"/>
      <c r="K106" s="168"/>
      <c r="L106" s="58"/>
      <c r="M106" s="56">
        <f>M105+IF(AND(K106="Pago",OR(E106='PC Receitas'!$O$4,E106='PC Receitas'!$O$5,E106='PC Receitas'!$O$6)),I106,IF(AND(K106="Pago",OR(E106='PC Receitas'!$O$7,E106='PC Receitas'!$O$8,E106='PC Receitas'!$O$9,E106='PC Receitas'!$O$10,E106='PC Receitas'!$O$11,E106='PC Receitas'!$O$12,E106='PC Receitas'!$O$13,E106='PC Receitas'!$O$14)),-I106,0))</f>
        <v>7448.57</v>
      </c>
      <c r="R106" s="153" t="e">
        <f t="shared" si="6"/>
        <v>#N/A</v>
      </c>
      <c r="S106" s="150" t="e">
        <f t="shared" si="7"/>
        <v>#N/A</v>
      </c>
      <c r="T106" s="150" t="e">
        <f t="shared" si="8"/>
        <v>#N/A</v>
      </c>
      <c r="U106" s="150" t="e">
        <f t="shared" si="9"/>
        <v>#N/A</v>
      </c>
      <c r="V106" s="154" t="e">
        <f>VLOOKUP(E106,'PC Receitas'!$O$4:$P$14,2,FALSE)</f>
        <v>#N/A</v>
      </c>
    </row>
    <row r="107" spans="3:22" ht="19.5" customHeight="1" thickTop="1" thickBot="1" x14ac:dyDescent="0.3">
      <c r="C107" s="58"/>
      <c r="D107" s="58" t="str">
        <f t="shared" ca="1" si="5"/>
        <v/>
      </c>
      <c r="E107" s="58"/>
      <c r="F107" s="28"/>
      <c r="G107" s="28"/>
      <c r="H107" s="28"/>
      <c r="I107" s="167"/>
      <c r="J107" s="192"/>
      <c r="K107" s="168"/>
      <c r="L107" s="58"/>
      <c r="M107" s="56">
        <f>M106+IF(AND(K107="Pago",OR(E107='PC Receitas'!$O$4,E107='PC Receitas'!$O$5,E107='PC Receitas'!$O$6)),I107,IF(AND(K107="Pago",OR(E107='PC Receitas'!$O$7,E107='PC Receitas'!$O$8,E107='PC Receitas'!$O$9,E107='PC Receitas'!$O$10,E107='PC Receitas'!$O$11,E107='PC Receitas'!$O$12,E107='PC Receitas'!$O$13,E107='PC Receitas'!$O$14)),-I107,0))</f>
        <v>7448.57</v>
      </c>
      <c r="R107" s="153" t="e">
        <f t="shared" si="6"/>
        <v>#N/A</v>
      </c>
      <c r="S107" s="150" t="e">
        <f t="shared" si="7"/>
        <v>#N/A</v>
      </c>
      <c r="T107" s="150" t="e">
        <f t="shared" si="8"/>
        <v>#N/A</v>
      </c>
      <c r="U107" s="150" t="e">
        <f t="shared" si="9"/>
        <v>#N/A</v>
      </c>
      <c r="V107" s="154" t="e">
        <f>VLOOKUP(E107,'PC Receitas'!$O$4:$P$14,2,FALSE)</f>
        <v>#N/A</v>
      </c>
    </row>
    <row r="108" spans="3:22" ht="19.5" customHeight="1" thickTop="1" thickBot="1" x14ac:dyDescent="0.3">
      <c r="C108" s="58"/>
      <c r="D108" s="58" t="str">
        <f t="shared" ca="1" si="5"/>
        <v/>
      </c>
      <c r="E108" s="58"/>
      <c r="F108" s="28"/>
      <c r="G108" s="28"/>
      <c r="H108" s="28"/>
      <c r="I108" s="167"/>
      <c r="J108" s="192"/>
      <c r="K108" s="168"/>
      <c r="L108" s="58"/>
      <c r="M108" s="56">
        <f>M107+IF(AND(K108="Pago",OR(E108='PC Receitas'!$O$4,E108='PC Receitas'!$O$5,E108='PC Receitas'!$O$6)),I108,IF(AND(K108="Pago",OR(E108='PC Receitas'!$O$7,E108='PC Receitas'!$O$8,E108='PC Receitas'!$O$9,E108='PC Receitas'!$O$10,E108='PC Receitas'!$O$11,E108='PC Receitas'!$O$12,E108='PC Receitas'!$O$13,E108='PC Receitas'!$O$14)),-I108,0))</f>
        <v>7448.57</v>
      </c>
      <c r="R108" s="153" t="e">
        <f t="shared" si="6"/>
        <v>#N/A</v>
      </c>
      <c r="S108" s="150" t="e">
        <f t="shared" si="7"/>
        <v>#N/A</v>
      </c>
      <c r="T108" s="150" t="e">
        <f t="shared" si="8"/>
        <v>#N/A</v>
      </c>
      <c r="U108" s="150" t="e">
        <f t="shared" si="9"/>
        <v>#N/A</v>
      </c>
      <c r="V108" s="154" t="e">
        <f>VLOOKUP(E108,'PC Receitas'!$O$4:$P$14,2,FALSE)</f>
        <v>#N/A</v>
      </c>
    </row>
    <row r="109" spans="3:22" ht="19.5" customHeight="1" thickTop="1" thickBot="1" x14ac:dyDescent="0.3">
      <c r="C109" s="58"/>
      <c r="D109" s="58" t="str">
        <f t="shared" ca="1" si="5"/>
        <v/>
      </c>
      <c r="E109" s="58"/>
      <c r="F109" s="28"/>
      <c r="G109" s="28"/>
      <c r="H109" s="28"/>
      <c r="I109" s="167"/>
      <c r="J109" s="192"/>
      <c r="K109" s="168"/>
      <c r="L109" s="58"/>
      <c r="M109" s="56">
        <f>M108+IF(AND(K109="Pago",OR(E109='PC Receitas'!$O$4,E109='PC Receitas'!$O$5,E109='PC Receitas'!$O$6)),I109,IF(AND(K109="Pago",OR(E109='PC Receitas'!$O$7,E109='PC Receitas'!$O$8,E109='PC Receitas'!$O$9,E109='PC Receitas'!$O$10,E109='PC Receitas'!$O$11,E109='PC Receitas'!$O$12,E109='PC Receitas'!$O$13,E109='PC Receitas'!$O$14)),-I109,0))</f>
        <v>7448.57</v>
      </c>
      <c r="R109" s="153" t="e">
        <f t="shared" si="6"/>
        <v>#N/A</v>
      </c>
      <c r="S109" s="150" t="e">
        <f t="shared" si="7"/>
        <v>#N/A</v>
      </c>
      <c r="T109" s="150" t="e">
        <f t="shared" si="8"/>
        <v>#N/A</v>
      </c>
      <c r="U109" s="150" t="e">
        <f t="shared" si="9"/>
        <v>#N/A</v>
      </c>
      <c r="V109" s="154" t="e">
        <f>VLOOKUP(E109,'PC Receitas'!$O$4:$P$14,2,FALSE)</f>
        <v>#N/A</v>
      </c>
    </row>
    <row r="110" spans="3:22" ht="19.5" customHeight="1" thickTop="1" thickBot="1" x14ac:dyDescent="0.3">
      <c r="C110" s="58"/>
      <c r="D110" s="58" t="str">
        <f t="shared" ca="1" si="5"/>
        <v/>
      </c>
      <c r="E110" s="58"/>
      <c r="F110" s="28"/>
      <c r="G110" s="28"/>
      <c r="H110" s="28"/>
      <c r="I110" s="167"/>
      <c r="J110" s="192"/>
      <c r="K110" s="168"/>
      <c r="L110" s="58"/>
      <c r="M110" s="56">
        <f>M109+IF(AND(K110="Pago",OR(E110='PC Receitas'!$O$4,E110='PC Receitas'!$O$5,E110='PC Receitas'!$O$6)),I110,IF(AND(K110="Pago",OR(E110='PC Receitas'!$O$7,E110='PC Receitas'!$O$8,E110='PC Receitas'!$O$9,E110='PC Receitas'!$O$10,E110='PC Receitas'!$O$11,E110='PC Receitas'!$O$12,E110='PC Receitas'!$O$13,E110='PC Receitas'!$O$14)),-I110,0))</f>
        <v>7448.57</v>
      </c>
      <c r="R110" s="153" t="e">
        <f t="shared" si="6"/>
        <v>#N/A</v>
      </c>
      <c r="S110" s="150" t="e">
        <f t="shared" si="7"/>
        <v>#N/A</v>
      </c>
      <c r="T110" s="150" t="e">
        <f t="shared" si="8"/>
        <v>#N/A</v>
      </c>
      <c r="U110" s="150" t="e">
        <f t="shared" si="9"/>
        <v>#N/A</v>
      </c>
      <c r="V110" s="154" t="e">
        <f>VLOOKUP(E110,'PC Receitas'!$O$4:$P$14,2,FALSE)</f>
        <v>#N/A</v>
      </c>
    </row>
    <row r="111" spans="3:22" ht="19.5" customHeight="1" thickTop="1" thickBot="1" x14ac:dyDescent="0.3">
      <c r="C111" s="58"/>
      <c r="D111" s="58" t="str">
        <f t="shared" ca="1" si="5"/>
        <v/>
      </c>
      <c r="E111" s="58"/>
      <c r="F111" s="28"/>
      <c r="G111" s="58"/>
      <c r="H111" s="58"/>
      <c r="I111" s="167"/>
      <c r="J111" s="192"/>
      <c r="K111" s="168"/>
      <c r="L111" s="58"/>
      <c r="M111" s="56">
        <f>M110+IF(AND(K111="Pago",OR(E111='PC Receitas'!$O$4,E111='PC Receitas'!$O$5,E111='PC Receitas'!$O$6)),I111,IF(AND(K111="Pago",OR(E111='PC Receitas'!$O$7,E111='PC Receitas'!$O$8,E111='PC Receitas'!$O$9,E111='PC Receitas'!$O$10,E111='PC Receitas'!$O$11,E111='PC Receitas'!$O$12,E111='PC Receitas'!$O$13,E111='PC Receitas'!$O$14)),-I111,0))</f>
        <v>7448.57</v>
      </c>
      <c r="R111" s="153" t="e">
        <f t="shared" si="6"/>
        <v>#N/A</v>
      </c>
      <c r="S111" s="150" t="e">
        <f t="shared" si="7"/>
        <v>#N/A</v>
      </c>
      <c r="T111" s="150" t="e">
        <f t="shared" si="8"/>
        <v>#N/A</v>
      </c>
      <c r="U111" s="150" t="e">
        <f t="shared" si="9"/>
        <v>#N/A</v>
      </c>
      <c r="V111" s="154" t="e">
        <f>VLOOKUP(E111,'PC Receitas'!$O$4:$P$14,2,FALSE)</f>
        <v>#N/A</v>
      </c>
    </row>
    <row r="112" spans="3:22" ht="19.5" customHeight="1" thickTop="1" thickBot="1" x14ac:dyDescent="0.3">
      <c r="C112" s="58"/>
      <c r="D112" s="58" t="str">
        <f t="shared" ca="1" si="5"/>
        <v/>
      </c>
      <c r="E112" s="58"/>
      <c r="F112" s="28"/>
      <c r="G112" s="28"/>
      <c r="H112" s="28"/>
      <c r="I112" s="167"/>
      <c r="J112" s="192"/>
      <c r="K112" s="168"/>
      <c r="L112" s="58"/>
      <c r="M112" s="56">
        <f>M111+IF(AND(K112="Pago",OR(E112='PC Receitas'!$O$4,E112='PC Receitas'!$O$5,E112='PC Receitas'!$O$6)),I112,IF(AND(K112="Pago",OR(E112='PC Receitas'!$O$7,E112='PC Receitas'!$O$8,E112='PC Receitas'!$O$9,E112='PC Receitas'!$O$10,E112='PC Receitas'!$O$11,E112='PC Receitas'!$O$12,E112='PC Receitas'!$O$13,E112='PC Receitas'!$O$14)),-I112,0))</f>
        <v>7448.57</v>
      </c>
      <c r="R112" s="153" t="e">
        <f t="shared" si="6"/>
        <v>#N/A</v>
      </c>
      <c r="S112" s="150" t="e">
        <f t="shared" si="7"/>
        <v>#N/A</v>
      </c>
      <c r="T112" s="150" t="e">
        <f t="shared" si="8"/>
        <v>#N/A</v>
      </c>
      <c r="U112" s="150" t="e">
        <f t="shared" si="9"/>
        <v>#N/A</v>
      </c>
      <c r="V112" s="154" t="e">
        <f>VLOOKUP(E112,'PC Receitas'!$O$4:$P$14,2,FALSE)</f>
        <v>#N/A</v>
      </c>
    </row>
    <row r="113" spans="3:22" ht="19.5" customHeight="1" thickTop="1" thickBot="1" x14ac:dyDescent="0.3">
      <c r="C113" s="58"/>
      <c r="D113" s="58" t="str">
        <f t="shared" ca="1" si="5"/>
        <v/>
      </c>
      <c r="E113" s="58"/>
      <c r="F113" s="28"/>
      <c r="G113" s="28"/>
      <c r="H113" s="28"/>
      <c r="I113" s="167"/>
      <c r="J113" s="192"/>
      <c r="K113" s="168"/>
      <c r="L113" s="58"/>
      <c r="M113" s="56">
        <f>M112+IF(AND(K113="Pago",OR(E113='PC Receitas'!$O$4,E113='PC Receitas'!$O$5,E113='PC Receitas'!$O$6)),I113,IF(AND(K113="Pago",OR(E113='PC Receitas'!$O$7,E113='PC Receitas'!$O$8,E113='PC Receitas'!$O$9,E113='PC Receitas'!$O$10,E113='PC Receitas'!$O$11,E113='PC Receitas'!$O$12,E113='PC Receitas'!$O$13,E113='PC Receitas'!$O$14)),-I113,0))</f>
        <v>7448.57</v>
      </c>
      <c r="R113" s="153" t="e">
        <f t="shared" si="6"/>
        <v>#N/A</v>
      </c>
      <c r="S113" s="150" t="e">
        <f t="shared" si="7"/>
        <v>#N/A</v>
      </c>
      <c r="T113" s="150" t="e">
        <f t="shared" si="8"/>
        <v>#N/A</v>
      </c>
      <c r="U113" s="150" t="e">
        <f t="shared" si="9"/>
        <v>#N/A</v>
      </c>
      <c r="V113" s="154" t="e">
        <f>VLOOKUP(E113,'PC Receitas'!$O$4:$P$14,2,FALSE)</f>
        <v>#N/A</v>
      </c>
    </row>
    <row r="114" spans="3:22" ht="19.5" customHeight="1" thickTop="1" thickBot="1" x14ac:dyDescent="0.3">
      <c r="C114" s="58"/>
      <c r="D114" s="58" t="str">
        <f t="shared" ca="1" si="5"/>
        <v/>
      </c>
      <c r="E114" s="58"/>
      <c r="F114" s="28"/>
      <c r="G114" s="28"/>
      <c r="H114" s="28"/>
      <c r="I114" s="167"/>
      <c r="J114" s="192"/>
      <c r="K114" s="168"/>
      <c r="L114" s="58"/>
      <c r="M114" s="56">
        <f>M113+IF(AND(K114="Pago",OR(E114='PC Receitas'!$O$4,E114='PC Receitas'!$O$5,E114='PC Receitas'!$O$6)),I114,IF(AND(K114="Pago",OR(E114='PC Receitas'!$O$7,E114='PC Receitas'!$O$8,E114='PC Receitas'!$O$9,E114='PC Receitas'!$O$10,E114='PC Receitas'!$O$11,E114='PC Receitas'!$O$12,E114='PC Receitas'!$O$13,E114='PC Receitas'!$O$14)),-I114,0))</f>
        <v>7448.57</v>
      </c>
      <c r="R114" s="153" t="e">
        <f t="shared" si="6"/>
        <v>#N/A</v>
      </c>
      <c r="S114" s="150" t="e">
        <f t="shared" si="7"/>
        <v>#N/A</v>
      </c>
      <c r="T114" s="150" t="e">
        <f t="shared" si="8"/>
        <v>#N/A</v>
      </c>
      <c r="U114" s="150" t="e">
        <f t="shared" si="9"/>
        <v>#N/A</v>
      </c>
      <c r="V114" s="154" t="e">
        <f>VLOOKUP(E114,'PC Receitas'!$O$4:$P$14,2,FALSE)</f>
        <v>#N/A</v>
      </c>
    </row>
    <row r="115" spans="3:22" ht="19.5" customHeight="1" thickTop="1" thickBot="1" x14ac:dyDescent="0.3">
      <c r="C115" s="58"/>
      <c r="D115" s="58" t="str">
        <f t="shared" ca="1" si="5"/>
        <v/>
      </c>
      <c r="E115" s="58"/>
      <c r="F115" s="28"/>
      <c r="G115" s="28"/>
      <c r="H115" s="28"/>
      <c r="I115" s="167"/>
      <c r="J115" s="192"/>
      <c r="K115" s="168"/>
      <c r="L115" s="58"/>
      <c r="M115" s="56">
        <f>M114+IF(AND(K115="Pago",OR(E115='PC Receitas'!$O$4,E115='PC Receitas'!$O$5,E115='PC Receitas'!$O$6)),I115,IF(AND(K115="Pago",OR(E115='PC Receitas'!$O$7,E115='PC Receitas'!$O$8,E115='PC Receitas'!$O$9,E115='PC Receitas'!$O$10,E115='PC Receitas'!$O$11,E115='PC Receitas'!$O$12,E115='PC Receitas'!$O$13,E115='PC Receitas'!$O$14)),-I115,0))</f>
        <v>7448.57</v>
      </c>
      <c r="R115" s="153" t="e">
        <f t="shared" si="6"/>
        <v>#N/A</v>
      </c>
      <c r="S115" s="150" t="e">
        <f t="shared" si="7"/>
        <v>#N/A</v>
      </c>
      <c r="T115" s="150" t="e">
        <f t="shared" si="8"/>
        <v>#N/A</v>
      </c>
      <c r="U115" s="150" t="e">
        <f t="shared" si="9"/>
        <v>#N/A</v>
      </c>
      <c r="V115" s="154" t="e">
        <f>VLOOKUP(E115,'PC Receitas'!$O$4:$P$14,2,FALSE)</f>
        <v>#N/A</v>
      </c>
    </row>
    <row r="116" spans="3:22" ht="19.5" customHeight="1" thickTop="1" thickBot="1" x14ac:dyDescent="0.3">
      <c r="C116" s="58"/>
      <c r="D116" s="58" t="str">
        <f t="shared" ca="1" si="5"/>
        <v/>
      </c>
      <c r="E116" s="58"/>
      <c r="F116" s="28"/>
      <c r="G116" s="28"/>
      <c r="H116" s="28"/>
      <c r="I116" s="167"/>
      <c r="J116" s="192"/>
      <c r="K116" s="168"/>
      <c r="L116" s="58"/>
      <c r="M116" s="56">
        <f>M115+IF(AND(K116="Pago",OR(E116='PC Receitas'!$O$4,E116='PC Receitas'!$O$5,E116='PC Receitas'!$O$6)),I116,IF(AND(K116="Pago",OR(E116='PC Receitas'!$O$7,E116='PC Receitas'!$O$8,E116='PC Receitas'!$O$9,E116='PC Receitas'!$O$10,E116='PC Receitas'!$O$11,E116='PC Receitas'!$O$12,E116='PC Receitas'!$O$13,E116='PC Receitas'!$O$14)),-I116,0))</f>
        <v>7448.57</v>
      </c>
      <c r="R116" s="153" t="e">
        <f t="shared" si="6"/>
        <v>#N/A</v>
      </c>
      <c r="S116" s="150" t="e">
        <f t="shared" si="7"/>
        <v>#N/A</v>
      </c>
      <c r="T116" s="150" t="e">
        <f t="shared" si="8"/>
        <v>#N/A</v>
      </c>
      <c r="U116" s="150" t="e">
        <f t="shared" si="9"/>
        <v>#N/A</v>
      </c>
      <c r="V116" s="154" t="e">
        <f>VLOOKUP(E116,'PC Receitas'!$O$4:$P$14,2,FALSE)</f>
        <v>#N/A</v>
      </c>
    </row>
    <row r="117" spans="3:22" ht="19.5" customHeight="1" thickTop="1" thickBot="1" x14ac:dyDescent="0.3">
      <c r="C117" s="58"/>
      <c r="D117" s="58" t="str">
        <f t="shared" ca="1" si="5"/>
        <v/>
      </c>
      <c r="E117" s="58"/>
      <c r="F117" s="28"/>
      <c r="G117" s="58"/>
      <c r="H117" s="58"/>
      <c r="I117" s="167"/>
      <c r="J117" s="192"/>
      <c r="K117" s="168"/>
      <c r="L117" s="58"/>
      <c r="M117" s="56">
        <f>M116+IF(AND(K117="Pago",OR(E117='PC Receitas'!$O$4,E117='PC Receitas'!$O$5,E117='PC Receitas'!$O$6)),I117,IF(AND(K117="Pago",OR(E117='PC Receitas'!$O$7,E117='PC Receitas'!$O$8,E117='PC Receitas'!$O$9,E117='PC Receitas'!$O$10,E117='PC Receitas'!$O$11,E117='PC Receitas'!$O$12,E117='PC Receitas'!$O$13,E117='PC Receitas'!$O$14)),-I117,0))</f>
        <v>7448.57</v>
      </c>
      <c r="R117" s="153" t="e">
        <f t="shared" si="6"/>
        <v>#N/A</v>
      </c>
      <c r="S117" s="150" t="e">
        <f t="shared" si="7"/>
        <v>#N/A</v>
      </c>
      <c r="T117" s="150" t="e">
        <f t="shared" si="8"/>
        <v>#N/A</v>
      </c>
      <c r="U117" s="150" t="e">
        <f t="shared" si="9"/>
        <v>#N/A</v>
      </c>
      <c r="V117" s="154" t="e">
        <f>VLOOKUP(E117,'PC Receitas'!$O$4:$P$14,2,FALSE)</f>
        <v>#N/A</v>
      </c>
    </row>
    <row r="118" spans="3:22" ht="19.5" customHeight="1" thickTop="1" thickBot="1" x14ac:dyDescent="0.3">
      <c r="C118" s="58"/>
      <c r="D118" s="58" t="str">
        <f t="shared" ca="1" si="5"/>
        <v/>
      </c>
      <c r="E118" s="58"/>
      <c r="F118" s="28"/>
      <c r="G118" s="28"/>
      <c r="H118" s="28"/>
      <c r="I118" s="167"/>
      <c r="J118" s="192"/>
      <c r="K118" s="168"/>
      <c r="L118" s="58"/>
      <c r="M118" s="56">
        <f>M117+IF(AND(K118="Pago",OR(E118='PC Receitas'!$O$4,E118='PC Receitas'!$O$5,E118='PC Receitas'!$O$6)),I118,IF(AND(K118="Pago",OR(E118='PC Receitas'!$O$7,E118='PC Receitas'!$O$8,E118='PC Receitas'!$O$9,E118='PC Receitas'!$O$10,E118='PC Receitas'!$O$11,E118='PC Receitas'!$O$12,E118='PC Receitas'!$O$13,E118='PC Receitas'!$O$14)),-I118,0))</f>
        <v>7448.57</v>
      </c>
      <c r="R118" s="153" t="e">
        <f t="shared" si="6"/>
        <v>#N/A</v>
      </c>
      <c r="S118" s="150" t="e">
        <f t="shared" si="7"/>
        <v>#N/A</v>
      </c>
      <c r="T118" s="150" t="e">
        <f t="shared" si="8"/>
        <v>#N/A</v>
      </c>
      <c r="U118" s="150" t="e">
        <f t="shared" si="9"/>
        <v>#N/A</v>
      </c>
      <c r="V118" s="154" t="e">
        <f>VLOOKUP(E118,'PC Receitas'!$O$4:$P$14,2,FALSE)</f>
        <v>#N/A</v>
      </c>
    </row>
    <row r="119" spans="3:22" ht="19.5" customHeight="1" thickTop="1" thickBot="1" x14ac:dyDescent="0.3">
      <c r="C119" s="58"/>
      <c r="D119" s="58" t="str">
        <f t="shared" ca="1" si="5"/>
        <v/>
      </c>
      <c r="E119" s="58"/>
      <c r="F119" s="28"/>
      <c r="G119" s="58"/>
      <c r="H119" s="58"/>
      <c r="I119" s="167"/>
      <c r="J119" s="192"/>
      <c r="K119" s="168"/>
      <c r="L119" s="58"/>
      <c r="M119" s="56">
        <f>M118+IF(AND(K119="Pago",OR(E119='PC Receitas'!$O$4,E119='PC Receitas'!$O$5,E119='PC Receitas'!$O$6)),I119,IF(AND(K119="Pago",OR(E119='PC Receitas'!$O$7,E119='PC Receitas'!$O$8,E119='PC Receitas'!$O$9,E119='PC Receitas'!$O$10,E119='PC Receitas'!$O$11,E119='PC Receitas'!$O$12,E119='PC Receitas'!$O$13,E119='PC Receitas'!$O$14)),-I119,0))</f>
        <v>7448.57</v>
      </c>
      <c r="R119" s="153" t="e">
        <f t="shared" si="6"/>
        <v>#N/A</v>
      </c>
      <c r="S119" s="150" t="e">
        <f t="shared" si="7"/>
        <v>#N/A</v>
      </c>
      <c r="T119" s="150" t="e">
        <f t="shared" si="8"/>
        <v>#N/A</v>
      </c>
      <c r="U119" s="150" t="e">
        <f t="shared" si="9"/>
        <v>#N/A</v>
      </c>
      <c r="V119" s="154" t="e">
        <f>VLOOKUP(E119,'PC Receitas'!$O$4:$P$14,2,FALSE)</f>
        <v>#N/A</v>
      </c>
    </row>
    <row r="120" spans="3:22" ht="19.5" customHeight="1" thickTop="1" thickBot="1" x14ac:dyDescent="0.3">
      <c r="C120" s="58"/>
      <c r="D120" s="58" t="str">
        <f t="shared" ca="1" si="5"/>
        <v/>
      </c>
      <c r="E120" s="58"/>
      <c r="F120" s="28"/>
      <c r="G120" s="28"/>
      <c r="H120" s="28"/>
      <c r="I120" s="167"/>
      <c r="J120" s="192"/>
      <c r="K120" s="168"/>
      <c r="L120" s="58"/>
      <c r="M120" s="56">
        <f>M119+IF(AND(K120="Pago",OR(E120='PC Receitas'!$O$4,E120='PC Receitas'!$O$5,E120='PC Receitas'!$O$6)),I120,IF(AND(K120="Pago",OR(E120='PC Receitas'!$O$7,E120='PC Receitas'!$O$8,E120='PC Receitas'!$O$9,E120='PC Receitas'!$O$10,E120='PC Receitas'!$O$11,E120='PC Receitas'!$O$12,E120='PC Receitas'!$O$13,E120='PC Receitas'!$O$14)),-I120,0))</f>
        <v>7448.57</v>
      </c>
      <c r="R120" s="153" t="e">
        <f t="shared" si="6"/>
        <v>#N/A</v>
      </c>
      <c r="S120" s="150" t="e">
        <f t="shared" si="7"/>
        <v>#N/A</v>
      </c>
      <c r="T120" s="150" t="e">
        <f t="shared" si="8"/>
        <v>#N/A</v>
      </c>
      <c r="U120" s="150" t="e">
        <f t="shared" si="9"/>
        <v>#N/A</v>
      </c>
      <c r="V120" s="154" t="e">
        <f>VLOOKUP(E120,'PC Receitas'!$O$4:$P$14,2,FALSE)</f>
        <v>#N/A</v>
      </c>
    </row>
    <row r="121" spans="3:22" ht="19.5" customHeight="1" thickTop="1" thickBot="1" x14ac:dyDescent="0.3">
      <c r="C121" s="58"/>
      <c r="D121" s="58" t="str">
        <f t="shared" ca="1" si="5"/>
        <v/>
      </c>
      <c r="E121" s="58"/>
      <c r="F121" s="28"/>
      <c r="G121" s="28"/>
      <c r="H121" s="28"/>
      <c r="I121" s="167"/>
      <c r="J121" s="192"/>
      <c r="K121" s="168"/>
      <c r="L121" s="58"/>
      <c r="M121" s="56">
        <f>M120+IF(AND(K121="Pago",OR(E121='PC Receitas'!$O$4,E121='PC Receitas'!$O$5,E121='PC Receitas'!$O$6)),I121,IF(AND(K121="Pago",OR(E121='PC Receitas'!$O$7,E121='PC Receitas'!$O$8,E121='PC Receitas'!$O$9,E121='PC Receitas'!$O$10,E121='PC Receitas'!$O$11,E121='PC Receitas'!$O$12,E121='PC Receitas'!$O$13,E121='PC Receitas'!$O$14)),-I121,0))</f>
        <v>7448.57</v>
      </c>
      <c r="R121" s="153" t="e">
        <f t="shared" si="6"/>
        <v>#N/A</v>
      </c>
      <c r="S121" s="150" t="e">
        <f t="shared" si="7"/>
        <v>#N/A</v>
      </c>
      <c r="T121" s="150" t="e">
        <f t="shared" si="8"/>
        <v>#N/A</v>
      </c>
      <c r="U121" s="150" t="e">
        <f t="shared" si="9"/>
        <v>#N/A</v>
      </c>
      <c r="V121" s="154" t="e">
        <f>VLOOKUP(E121,'PC Receitas'!$O$4:$P$14,2,FALSE)</f>
        <v>#N/A</v>
      </c>
    </row>
    <row r="122" spans="3:22" ht="19.5" customHeight="1" thickTop="1" thickBot="1" x14ac:dyDescent="0.3">
      <c r="C122" s="58"/>
      <c r="D122" s="58" t="str">
        <f t="shared" ca="1" si="5"/>
        <v/>
      </c>
      <c r="E122" s="58"/>
      <c r="F122" s="58"/>
      <c r="G122" s="58"/>
      <c r="H122" s="58"/>
      <c r="I122" s="59"/>
      <c r="J122" s="192"/>
      <c r="K122" s="60"/>
      <c r="L122" s="58"/>
      <c r="M122" s="56">
        <f>M121+IF(AND(K122="Pago",OR(E122='PC Receitas'!$O$4,E122='PC Receitas'!$O$5,E122='PC Receitas'!$O$6)),I122,IF(AND(K122="Pago",OR(E122='PC Receitas'!$O$7,E122='PC Receitas'!$O$8,E122='PC Receitas'!$O$9,E122='PC Receitas'!$O$10,E122='PC Receitas'!$O$11,E122='PC Receitas'!$O$12,E122='PC Receitas'!$O$13,E122='PC Receitas'!$O$14)),-I122,0))</f>
        <v>7448.57</v>
      </c>
      <c r="R122" s="153" t="e">
        <f t="shared" si="6"/>
        <v>#N/A</v>
      </c>
      <c r="S122" s="150" t="e">
        <f t="shared" si="7"/>
        <v>#N/A</v>
      </c>
      <c r="T122" s="150" t="e">
        <f t="shared" si="8"/>
        <v>#N/A</v>
      </c>
      <c r="U122" s="150" t="e">
        <f t="shared" si="9"/>
        <v>#N/A</v>
      </c>
      <c r="V122" s="154" t="e">
        <f>VLOOKUP(E122,'PC Receitas'!$O$4:$P$14,2,FALSE)</f>
        <v>#N/A</v>
      </c>
    </row>
    <row r="123" spans="3:22" ht="19.5" customHeight="1" thickTop="1" thickBot="1" x14ac:dyDescent="0.3">
      <c r="C123" s="58"/>
      <c r="D123" s="58" t="str">
        <f t="shared" ca="1" si="5"/>
        <v/>
      </c>
      <c r="E123" s="58"/>
      <c r="F123" s="58"/>
      <c r="G123" s="58"/>
      <c r="H123" s="58"/>
      <c r="I123" s="59"/>
      <c r="J123" s="192"/>
      <c r="K123" s="60"/>
      <c r="L123" s="58"/>
      <c r="M123" s="56">
        <f>M122+IF(AND(K123="Pago",OR(E123='PC Receitas'!$O$4,E123='PC Receitas'!$O$5,E123='PC Receitas'!$O$6)),I123,IF(AND(K123="Pago",OR(E123='PC Receitas'!$O$7,E123='PC Receitas'!$O$8,E123='PC Receitas'!$O$9,E123='PC Receitas'!$O$10,E123='PC Receitas'!$O$11,E123='PC Receitas'!$O$12,E123='PC Receitas'!$O$13,E123='PC Receitas'!$O$14)),-I123,0))</f>
        <v>7448.57</v>
      </c>
      <c r="R123" s="153" t="e">
        <f t="shared" si="6"/>
        <v>#N/A</v>
      </c>
      <c r="S123" s="150" t="e">
        <f t="shared" si="7"/>
        <v>#N/A</v>
      </c>
      <c r="T123" s="150" t="e">
        <f t="shared" si="8"/>
        <v>#N/A</v>
      </c>
      <c r="U123" s="150" t="e">
        <f t="shared" si="9"/>
        <v>#N/A</v>
      </c>
      <c r="V123" s="154" t="e">
        <f>VLOOKUP(E123,'PC Receitas'!$O$4:$P$14,2,FALSE)</f>
        <v>#N/A</v>
      </c>
    </row>
    <row r="124" spans="3:22" ht="19.5" customHeight="1" thickTop="1" thickBot="1" x14ac:dyDescent="0.3">
      <c r="C124" s="58"/>
      <c r="D124" s="58" t="str">
        <f t="shared" ca="1" si="5"/>
        <v/>
      </c>
      <c r="E124" s="58"/>
      <c r="F124" s="58"/>
      <c r="G124" s="58"/>
      <c r="H124" s="58"/>
      <c r="I124" s="59"/>
      <c r="J124" s="192"/>
      <c r="K124" s="60"/>
      <c r="L124" s="58"/>
      <c r="M124" s="56">
        <f>M123+IF(AND(K124="Pago",OR(E124='PC Receitas'!$O$4,E124='PC Receitas'!$O$5,E124='PC Receitas'!$O$6)),I124,IF(AND(K124="Pago",OR(E124='PC Receitas'!$O$7,E124='PC Receitas'!$O$8,E124='PC Receitas'!$O$9,E124='PC Receitas'!$O$10,E124='PC Receitas'!$O$11,E124='PC Receitas'!$O$12,E124='PC Receitas'!$O$13,E124='PC Receitas'!$O$14)),-I124,0))</f>
        <v>7448.57</v>
      </c>
      <c r="R124" s="153" t="e">
        <f t="shared" si="6"/>
        <v>#N/A</v>
      </c>
      <c r="S124" s="150" t="e">
        <f t="shared" si="7"/>
        <v>#N/A</v>
      </c>
      <c r="T124" s="150" t="e">
        <f t="shared" si="8"/>
        <v>#N/A</v>
      </c>
      <c r="U124" s="150" t="e">
        <f t="shared" si="9"/>
        <v>#N/A</v>
      </c>
      <c r="V124" s="154" t="e">
        <f>VLOOKUP(E124,'PC Receitas'!$O$4:$P$14,2,FALSE)</f>
        <v>#N/A</v>
      </c>
    </row>
    <row r="125" spans="3:22" ht="19.5" customHeight="1" thickTop="1" thickBot="1" x14ac:dyDescent="0.3">
      <c r="C125" s="58"/>
      <c r="D125" s="58" t="str">
        <f t="shared" ca="1" si="5"/>
        <v/>
      </c>
      <c r="E125" s="58"/>
      <c r="F125" s="58"/>
      <c r="G125" s="58"/>
      <c r="H125" s="58"/>
      <c r="I125" s="59"/>
      <c r="J125" s="192"/>
      <c r="K125" s="60"/>
      <c r="L125" s="58"/>
      <c r="M125" s="56">
        <f>M124+IF(AND(K125="Pago",OR(E125='PC Receitas'!$O$4,E125='PC Receitas'!$O$5,E125='PC Receitas'!$O$6)),I125,IF(AND(K125="Pago",OR(E125='PC Receitas'!$O$7,E125='PC Receitas'!$O$8,E125='PC Receitas'!$O$9,E125='PC Receitas'!$O$10,E125='PC Receitas'!$O$11,E125='PC Receitas'!$O$12,E125='PC Receitas'!$O$13,E125='PC Receitas'!$O$14)),-I125,0))</f>
        <v>7448.57</v>
      </c>
      <c r="R125" s="153" t="e">
        <f t="shared" si="6"/>
        <v>#N/A</v>
      </c>
      <c r="S125" s="150" t="e">
        <f t="shared" si="7"/>
        <v>#N/A</v>
      </c>
      <c r="T125" s="150" t="e">
        <f t="shared" si="8"/>
        <v>#N/A</v>
      </c>
      <c r="U125" s="150" t="e">
        <f t="shared" si="9"/>
        <v>#N/A</v>
      </c>
      <c r="V125" s="154" t="e">
        <f>VLOOKUP(E125,'PC Receitas'!$O$4:$P$14,2,FALSE)</f>
        <v>#N/A</v>
      </c>
    </row>
    <row r="126" spans="3:22" ht="19.5" customHeight="1" thickTop="1" thickBot="1" x14ac:dyDescent="0.3">
      <c r="C126" s="58"/>
      <c r="D126" s="58" t="str">
        <f t="shared" ca="1" si="5"/>
        <v/>
      </c>
      <c r="E126" s="58"/>
      <c r="F126" s="58"/>
      <c r="G126" s="58"/>
      <c r="H126" s="58"/>
      <c r="I126" s="59"/>
      <c r="J126" s="192"/>
      <c r="K126" s="60"/>
      <c r="L126" s="58"/>
      <c r="M126" s="56">
        <f>M125+IF(AND(K126="Pago",OR(E126='PC Receitas'!$O$4,E126='PC Receitas'!$O$5,E126='PC Receitas'!$O$6)),I126,IF(AND(K126="Pago",OR(E126='PC Receitas'!$O$7,E126='PC Receitas'!$O$8,E126='PC Receitas'!$O$9,E126='PC Receitas'!$O$10,E126='PC Receitas'!$O$11,E126='PC Receitas'!$O$12,E126='PC Receitas'!$O$13,E126='PC Receitas'!$O$14)),-I126,0))</f>
        <v>7448.57</v>
      </c>
      <c r="R126" s="153" t="e">
        <f t="shared" si="6"/>
        <v>#N/A</v>
      </c>
      <c r="S126" s="150" t="e">
        <f t="shared" si="7"/>
        <v>#N/A</v>
      </c>
      <c r="T126" s="150" t="e">
        <f t="shared" si="8"/>
        <v>#N/A</v>
      </c>
      <c r="U126" s="150" t="e">
        <f t="shared" si="9"/>
        <v>#N/A</v>
      </c>
      <c r="V126" s="154" t="e">
        <f>VLOOKUP(E126,'PC Receitas'!$O$4:$P$14,2,FALSE)</f>
        <v>#N/A</v>
      </c>
    </row>
    <row r="127" spans="3:22" ht="19.5" customHeight="1" thickTop="1" thickBot="1" x14ac:dyDescent="0.3">
      <c r="C127" s="58"/>
      <c r="D127" s="58" t="str">
        <f t="shared" ca="1" si="5"/>
        <v/>
      </c>
      <c r="E127" s="58"/>
      <c r="F127" s="58"/>
      <c r="G127" s="58"/>
      <c r="H127" s="58"/>
      <c r="I127" s="59"/>
      <c r="J127" s="192"/>
      <c r="K127" s="60"/>
      <c r="L127" s="58"/>
      <c r="M127" s="56">
        <f>M126+IF(AND(K127="Pago",OR(E127='PC Receitas'!$O$4,E127='PC Receitas'!$O$5,E127='PC Receitas'!$O$6)),I127,IF(AND(K127="Pago",OR(E127='PC Receitas'!$O$7,E127='PC Receitas'!$O$8,E127='PC Receitas'!$O$9,E127='PC Receitas'!$O$10,E127='PC Receitas'!$O$11,E127='PC Receitas'!$O$12,E127='PC Receitas'!$O$13,E127='PC Receitas'!$O$14)),-I127,0))</f>
        <v>7448.57</v>
      </c>
      <c r="R127" s="153" t="e">
        <f t="shared" si="6"/>
        <v>#N/A</v>
      </c>
      <c r="S127" s="150" t="e">
        <f t="shared" si="7"/>
        <v>#N/A</v>
      </c>
      <c r="T127" s="150" t="e">
        <f t="shared" si="8"/>
        <v>#N/A</v>
      </c>
      <c r="U127" s="150" t="e">
        <f t="shared" si="9"/>
        <v>#N/A</v>
      </c>
      <c r="V127" s="154" t="e">
        <f>VLOOKUP(E127,'PC Receitas'!$O$4:$P$14,2,FALSE)</f>
        <v>#N/A</v>
      </c>
    </row>
    <row r="128" spans="3:22" ht="19.5" customHeight="1" thickTop="1" thickBot="1" x14ac:dyDescent="0.3">
      <c r="C128" s="58"/>
      <c r="D128" s="58" t="str">
        <f t="shared" ca="1" si="5"/>
        <v/>
      </c>
      <c r="E128" s="58"/>
      <c r="F128" s="58"/>
      <c r="G128" s="58"/>
      <c r="H128" s="58"/>
      <c r="I128" s="59"/>
      <c r="J128" s="192"/>
      <c r="K128" s="60"/>
      <c r="L128" s="58"/>
      <c r="M128" s="56">
        <f>M127+IF(AND(K128="Pago",OR(E128='PC Receitas'!$O$4,E128='PC Receitas'!$O$5,E128='PC Receitas'!$O$6)),I128,IF(AND(K128="Pago",OR(E128='PC Receitas'!$O$7,E128='PC Receitas'!$O$8,E128='PC Receitas'!$O$9,E128='PC Receitas'!$O$10,E128='PC Receitas'!$O$11,E128='PC Receitas'!$O$12,E128='PC Receitas'!$O$13,E128='PC Receitas'!$O$14)),-I128,0))</f>
        <v>7448.57</v>
      </c>
      <c r="R128" s="153" t="e">
        <f t="shared" si="6"/>
        <v>#N/A</v>
      </c>
      <c r="S128" s="150" t="e">
        <f t="shared" si="7"/>
        <v>#N/A</v>
      </c>
      <c r="T128" s="150" t="e">
        <f t="shared" si="8"/>
        <v>#N/A</v>
      </c>
      <c r="U128" s="150" t="e">
        <f t="shared" si="9"/>
        <v>#N/A</v>
      </c>
      <c r="V128" s="154" t="e">
        <f>VLOOKUP(E128,'PC Receitas'!$O$4:$P$14,2,FALSE)</f>
        <v>#N/A</v>
      </c>
    </row>
    <row r="129" spans="3:22" ht="19.5" customHeight="1" thickTop="1" thickBot="1" x14ac:dyDescent="0.3">
      <c r="C129" s="58"/>
      <c r="D129" s="58" t="str">
        <f t="shared" ca="1" si="5"/>
        <v/>
      </c>
      <c r="E129" s="58"/>
      <c r="F129" s="58"/>
      <c r="G129" s="58"/>
      <c r="H129" s="58"/>
      <c r="I129" s="59"/>
      <c r="J129" s="192"/>
      <c r="K129" s="60"/>
      <c r="L129" s="58"/>
      <c r="M129" s="56">
        <f>M128+IF(AND(K129="Pago",OR(E129='PC Receitas'!$O$4,E129='PC Receitas'!$O$5,E129='PC Receitas'!$O$6)),I129,IF(AND(K129="Pago",OR(E129='PC Receitas'!$O$7,E129='PC Receitas'!$O$8,E129='PC Receitas'!$O$9,E129='PC Receitas'!$O$10,E129='PC Receitas'!$O$11,E129='PC Receitas'!$O$12,E129='PC Receitas'!$O$13,E129='PC Receitas'!$O$14)),-I129,0))</f>
        <v>7448.57</v>
      </c>
      <c r="R129" s="153" t="e">
        <f t="shared" si="6"/>
        <v>#N/A</v>
      </c>
      <c r="S129" s="150" t="e">
        <f t="shared" si="7"/>
        <v>#N/A</v>
      </c>
      <c r="T129" s="150" t="e">
        <f t="shared" si="8"/>
        <v>#N/A</v>
      </c>
      <c r="U129" s="150" t="e">
        <f t="shared" si="9"/>
        <v>#N/A</v>
      </c>
      <c r="V129" s="154" t="e">
        <f>VLOOKUP(E129,'PC Receitas'!$O$4:$P$14,2,FALSE)</f>
        <v>#N/A</v>
      </c>
    </row>
    <row r="130" spans="3:22" ht="19.5" customHeight="1" thickTop="1" thickBot="1" x14ac:dyDescent="0.3">
      <c r="C130" s="58"/>
      <c r="D130" s="58" t="str">
        <f t="shared" ca="1" si="5"/>
        <v/>
      </c>
      <c r="E130" s="58"/>
      <c r="F130" s="58"/>
      <c r="G130" s="58"/>
      <c r="H130" s="58"/>
      <c r="I130" s="59"/>
      <c r="J130" s="192"/>
      <c r="K130" s="60"/>
      <c r="L130" s="58"/>
      <c r="M130" s="56">
        <f>M129+IF(AND(K130="Pago",OR(E130='PC Receitas'!$O$4,E130='PC Receitas'!$O$5,E130='PC Receitas'!$O$6)),I130,IF(AND(K130="Pago",OR(E130='PC Receitas'!$O$7,E130='PC Receitas'!$O$8,E130='PC Receitas'!$O$9,E130='PC Receitas'!$O$10,E130='PC Receitas'!$O$11,E130='PC Receitas'!$O$12,E130='PC Receitas'!$O$13,E130='PC Receitas'!$O$14)),-I130,0))</f>
        <v>7448.57</v>
      </c>
      <c r="R130" s="153" t="e">
        <f t="shared" si="6"/>
        <v>#N/A</v>
      </c>
      <c r="S130" s="150" t="e">
        <f t="shared" si="7"/>
        <v>#N/A</v>
      </c>
      <c r="T130" s="150" t="e">
        <f t="shared" si="8"/>
        <v>#N/A</v>
      </c>
      <c r="U130" s="150" t="e">
        <f t="shared" si="9"/>
        <v>#N/A</v>
      </c>
      <c r="V130" s="154" t="e">
        <f>VLOOKUP(E130,'PC Receitas'!$O$4:$P$14,2,FALSE)</f>
        <v>#N/A</v>
      </c>
    </row>
    <row r="131" spans="3:22" ht="19.5" customHeight="1" thickTop="1" thickBot="1" x14ac:dyDescent="0.3">
      <c r="C131" s="58"/>
      <c r="D131" s="58" t="str">
        <f t="shared" ca="1" si="5"/>
        <v/>
      </c>
      <c r="E131" s="58"/>
      <c r="F131" s="58"/>
      <c r="G131" s="58"/>
      <c r="H131" s="58"/>
      <c r="I131" s="59"/>
      <c r="J131" s="192"/>
      <c r="K131" s="60"/>
      <c r="L131" s="58"/>
      <c r="M131" s="56">
        <f>M130+IF(AND(K131="Pago",OR(E131='PC Receitas'!$O$4,E131='PC Receitas'!$O$5,E131='PC Receitas'!$O$6)),I131,IF(AND(K131="Pago",OR(E131='PC Receitas'!$O$7,E131='PC Receitas'!$O$8,E131='PC Receitas'!$O$9,E131='PC Receitas'!$O$10,E131='PC Receitas'!$O$11,E131='PC Receitas'!$O$12,E131='PC Receitas'!$O$13,E131='PC Receitas'!$O$14)),-I131,0))</f>
        <v>7448.57</v>
      </c>
      <c r="R131" s="153" t="e">
        <f t="shared" si="6"/>
        <v>#N/A</v>
      </c>
      <c r="S131" s="150" t="e">
        <f t="shared" si="7"/>
        <v>#N/A</v>
      </c>
      <c r="T131" s="150" t="e">
        <f t="shared" si="8"/>
        <v>#N/A</v>
      </c>
      <c r="U131" s="150" t="e">
        <f t="shared" si="9"/>
        <v>#N/A</v>
      </c>
      <c r="V131" s="154" t="e">
        <f>VLOOKUP(E131,'PC Receitas'!$O$4:$P$14,2,FALSE)</f>
        <v>#N/A</v>
      </c>
    </row>
    <row r="132" spans="3:22" ht="19.5" customHeight="1" thickTop="1" thickBot="1" x14ac:dyDescent="0.3">
      <c r="C132" s="58"/>
      <c r="D132" s="58" t="str">
        <f t="shared" ca="1" si="5"/>
        <v/>
      </c>
      <c r="E132" s="58"/>
      <c r="F132" s="58"/>
      <c r="G132" s="58"/>
      <c r="H132" s="58"/>
      <c r="I132" s="59"/>
      <c r="J132" s="192"/>
      <c r="K132" s="60"/>
      <c r="L132" s="58"/>
      <c r="M132" s="56">
        <f>M131+IF(AND(K132="Pago",OR(E132='PC Receitas'!$O$4,E132='PC Receitas'!$O$5,E132='PC Receitas'!$O$6)),I132,IF(AND(K132="Pago",OR(E132='PC Receitas'!$O$7,E132='PC Receitas'!$O$8,E132='PC Receitas'!$O$9,E132='PC Receitas'!$O$10,E132='PC Receitas'!$O$11,E132='PC Receitas'!$O$12,E132='PC Receitas'!$O$13,E132='PC Receitas'!$O$14)),-I132,0))</f>
        <v>7448.57</v>
      </c>
      <c r="R132" s="153" t="e">
        <f t="shared" si="6"/>
        <v>#N/A</v>
      </c>
      <c r="S132" s="150" t="e">
        <f t="shared" si="7"/>
        <v>#N/A</v>
      </c>
      <c r="T132" s="150" t="e">
        <f t="shared" si="8"/>
        <v>#N/A</v>
      </c>
      <c r="U132" s="150" t="e">
        <f t="shared" si="9"/>
        <v>#N/A</v>
      </c>
      <c r="V132" s="154" t="e">
        <f>VLOOKUP(E132,'PC Receitas'!$O$4:$P$14,2,FALSE)</f>
        <v>#N/A</v>
      </c>
    </row>
    <row r="133" spans="3:22" ht="19.5" customHeight="1" thickTop="1" thickBot="1" x14ac:dyDescent="0.3">
      <c r="C133" s="58"/>
      <c r="D133" s="58" t="str">
        <f t="shared" ca="1" si="5"/>
        <v/>
      </c>
      <c r="E133" s="58"/>
      <c r="F133" s="58"/>
      <c r="G133" s="58"/>
      <c r="H133" s="58"/>
      <c r="I133" s="59"/>
      <c r="J133" s="192"/>
      <c r="K133" s="60"/>
      <c r="L133" s="58"/>
      <c r="M133" s="56">
        <f>M132+IF(AND(K133="Pago",OR(E133='PC Receitas'!$O$4,E133='PC Receitas'!$O$5,E133='PC Receitas'!$O$6)),I133,IF(AND(K133="Pago",OR(E133='PC Receitas'!$O$7,E133='PC Receitas'!$O$8,E133='PC Receitas'!$O$9,E133='PC Receitas'!$O$10,E133='PC Receitas'!$O$11,E133='PC Receitas'!$O$12,E133='PC Receitas'!$O$13,E133='PC Receitas'!$O$14)),-I133,0))</f>
        <v>7448.57</v>
      </c>
      <c r="R133" s="153" t="e">
        <f t="shared" si="6"/>
        <v>#N/A</v>
      </c>
      <c r="S133" s="150" t="e">
        <f t="shared" si="7"/>
        <v>#N/A</v>
      </c>
      <c r="T133" s="150" t="e">
        <f t="shared" si="8"/>
        <v>#N/A</v>
      </c>
      <c r="U133" s="150" t="e">
        <f t="shared" si="9"/>
        <v>#N/A</v>
      </c>
      <c r="V133" s="154" t="e">
        <f>VLOOKUP(E133,'PC Receitas'!$O$4:$P$14,2,FALSE)</f>
        <v>#N/A</v>
      </c>
    </row>
    <row r="134" spans="3:22" ht="19.5" customHeight="1" thickTop="1" thickBot="1" x14ac:dyDescent="0.3">
      <c r="C134" s="58"/>
      <c r="D134" s="58" t="str">
        <f t="shared" ref="D134:D197" ca="1" si="10">IF(C134&lt;&gt;"",TEXT(C134,"00")&amp;"/08/"&amp;YEAR(TODAY()),"")</f>
        <v/>
      </c>
      <c r="E134" s="58"/>
      <c r="F134" s="58"/>
      <c r="G134" s="58"/>
      <c r="H134" s="58"/>
      <c r="I134" s="59"/>
      <c r="J134" s="192"/>
      <c r="K134" s="60"/>
      <c r="L134" s="58"/>
      <c r="M134" s="56">
        <f>M133+IF(AND(K134="Pago",OR(E134='PC Receitas'!$O$4,E134='PC Receitas'!$O$5,E134='PC Receitas'!$O$6)),I134,IF(AND(K134="Pago",OR(E134='PC Receitas'!$O$7,E134='PC Receitas'!$O$8,E134='PC Receitas'!$O$9,E134='PC Receitas'!$O$10,E134='PC Receitas'!$O$11,E134='PC Receitas'!$O$12,E134='PC Receitas'!$O$13,E134='PC Receitas'!$O$14)),-I134,0))</f>
        <v>7448.57</v>
      </c>
      <c r="R134" s="153" t="e">
        <f t="shared" ref="R134:R197" si="11">IF(V134="Despesas_com_RH","Despesa",IF(V134="Despesas_Operacionais","Despesa",IF(V134="Despesas_com_Marketing","Despesa",IF(V134="Impostos","Despesa",IF(V134="Investimentos","Despesa","")))))</f>
        <v>#N/A</v>
      </c>
      <c r="S134" s="150" t="e">
        <f t="shared" ref="S134:S197" si="12">IF(V134="Despesas_com_Produtos","Despesa",IF(V134="Despesas_com_Serviços","Despesa",IF(V134="Despesas_Não_Operacionais","Despesa","")))</f>
        <v>#N/A</v>
      </c>
      <c r="T134" s="150" t="e">
        <f t="shared" ref="T134:T197" si="13">IF(V134="Receitas_com_Produtos","Receita",IF(V134="Receitas_com_Serviços","Receita",IF(V134="Receitas_Não_Operacionais","Receita","")))</f>
        <v>#N/A</v>
      </c>
      <c r="U134" s="150" t="e">
        <f t="shared" ref="U134:U197" si="14">IF(R134&lt;&gt;"",R134,IF(S134&lt;&gt;"",S134,IF(T134&lt;&gt;"",T134,"")))</f>
        <v>#N/A</v>
      </c>
      <c r="V134" s="154" t="e">
        <f>VLOOKUP(E134,'PC Receitas'!$O$4:$P$14,2,FALSE)</f>
        <v>#N/A</v>
      </c>
    </row>
    <row r="135" spans="3:22" ht="19.5" customHeight="1" thickTop="1" thickBot="1" x14ac:dyDescent="0.3">
      <c r="C135" s="58"/>
      <c r="D135" s="58" t="str">
        <f t="shared" ca="1" si="10"/>
        <v/>
      </c>
      <c r="E135" s="58"/>
      <c r="F135" s="58"/>
      <c r="G135" s="58"/>
      <c r="H135" s="58"/>
      <c r="I135" s="59"/>
      <c r="J135" s="192"/>
      <c r="K135" s="60"/>
      <c r="L135" s="58"/>
      <c r="M135" s="56">
        <f>M134+IF(AND(K135="Pago",OR(E135='PC Receitas'!$O$4,E135='PC Receitas'!$O$5,E135='PC Receitas'!$O$6)),I135,IF(AND(K135="Pago",OR(E135='PC Receitas'!$O$7,E135='PC Receitas'!$O$8,E135='PC Receitas'!$O$9,E135='PC Receitas'!$O$10,E135='PC Receitas'!$O$11,E135='PC Receitas'!$O$12,E135='PC Receitas'!$O$13,E135='PC Receitas'!$O$14)),-I135,0))</f>
        <v>7448.57</v>
      </c>
      <c r="R135" s="153" t="e">
        <f t="shared" si="11"/>
        <v>#N/A</v>
      </c>
      <c r="S135" s="150" t="e">
        <f t="shared" si="12"/>
        <v>#N/A</v>
      </c>
      <c r="T135" s="150" t="e">
        <f t="shared" si="13"/>
        <v>#N/A</v>
      </c>
      <c r="U135" s="150" t="e">
        <f t="shared" si="14"/>
        <v>#N/A</v>
      </c>
      <c r="V135" s="154" t="e">
        <f>VLOOKUP(E135,'PC Receitas'!$O$4:$P$14,2,FALSE)</f>
        <v>#N/A</v>
      </c>
    </row>
    <row r="136" spans="3:22" ht="19.5" customHeight="1" thickTop="1" thickBot="1" x14ac:dyDescent="0.3">
      <c r="C136" s="58"/>
      <c r="D136" s="58" t="str">
        <f t="shared" ca="1" si="10"/>
        <v/>
      </c>
      <c r="E136" s="58"/>
      <c r="F136" s="58"/>
      <c r="G136" s="58"/>
      <c r="H136" s="58"/>
      <c r="I136" s="59"/>
      <c r="J136" s="192"/>
      <c r="K136" s="60"/>
      <c r="L136" s="58"/>
      <c r="M136" s="56">
        <f>M135+IF(AND(K136="Pago",OR(E136='PC Receitas'!$O$4,E136='PC Receitas'!$O$5,E136='PC Receitas'!$O$6)),I136,IF(AND(K136="Pago",OR(E136='PC Receitas'!$O$7,E136='PC Receitas'!$O$8,E136='PC Receitas'!$O$9,E136='PC Receitas'!$O$10,E136='PC Receitas'!$O$11,E136='PC Receitas'!$O$12,E136='PC Receitas'!$O$13,E136='PC Receitas'!$O$14)),-I136,0))</f>
        <v>7448.57</v>
      </c>
      <c r="R136" s="153" t="e">
        <f t="shared" si="11"/>
        <v>#N/A</v>
      </c>
      <c r="S136" s="150" t="e">
        <f t="shared" si="12"/>
        <v>#N/A</v>
      </c>
      <c r="T136" s="150" t="e">
        <f t="shared" si="13"/>
        <v>#N/A</v>
      </c>
      <c r="U136" s="150" t="e">
        <f t="shared" si="14"/>
        <v>#N/A</v>
      </c>
      <c r="V136" s="154" t="e">
        <f>VLOOKUP(E136,'PC Receitas'!$O$4:$P$14,2,FALSE)</f>
        <v>#N/A</v>
      </c>
    </row>
    <row r="137" spans="3:22" ht="19.5" customHeight="1" thickTop="1" thickBot="1" x14ac:dyDescent="0.3">
      <c r="C137" s="58"/>
      <c r="D137" s="58" t="str">
        <f t="shared" ca="1" si="10"/>
        <v/>
      </c>
      <c r="E137" s="58"/>
      <c r="F137" s="58"/>
      <c r="G137" s="58"/>
      <c r="H137" s="58"/>
      <c r="I137" s="59"/>
      <c r="J137" s="192"/>
      <c r="K137" s="60"/>
      <c r="L137" s="58"/>
      <c r="M137" s="56">
        <f>M136+IF(AND(K137="Pago",OR(E137='PC Receitas'!$O$4,E137='PC Receitas'!$O$5,E137='PC Receitas'!$O$6)),I137,IF(AND(K137="Pago",OR(E137='PC Receitas'!$O$7,E137='PC Receitas'!$O$8,E137='PC Receitas'!$O$9,E137='PC Receitas'!$O$10,E137='PC Receitas'!$O$11,E137='PC Receitas'!$O$12,E137='PC Receitas'!$O$13,E137='PC Receitas'!$O$14)),-I137,0))</f>
        <v>7448.57</v>
      </c>
      <c r="R137" s="153" t="e">
        <f t="shared" si="11"/>
        <v>#N/A</v>
      </c>
      <c r="S137" s="150" t="e">
        <f t="shared" si="12"/>
        <v>#N/A</v>
      </c>
      <c r="T137" s="150" t="e">
        <f t="shared" si="13"/>
        <v>#N/A</v>
      </c>
      <c r="U137" s="150" t="e">
        <f t="shared" si="14"/>
        <v>#N/A</v>
      </c>
      <c r="V137" s="154" t="e">
        <f>VLOOKUP(E137,'PC Receitas'!$O$4:$P$14,2,FALSE)</f>
        <v>#N/A</v>
      </c>
    </row>
    <row r="138" spans="3:22" ht="19.5" customHeight="1" thickTop="1" thickBot="1" x14ac:dyDescent="0.3">
      <c r="C138" s="58"/>
      <c r="D138" s="58" t="str">
        <f t="shared" ca="1" si="10"/>
        <v/>
      </c>
      <c r="E138" s="58"/>
      <c r="F138" s="58"/>
      <c r="G138" s="58"/>
      <c r="H138" s="58"/>
      <c r="I138" s="59"/>
      <c r="J138" s="192"/>
      <c r="K138" s="60"/>
      <c r="L138" s="58"/>
      <c r="M138" s="56">
        <f>M137+IF(AND(K138="Pago",OR(E138='PC Receitas'!$O$4,E138='PC Receitas'!$O$5,E138='PC Receitas'!$O$6)),I138,IF(AND(K138="Pago",OR(E138='PC Receitas'!$O$7,E138='PC Receitas'!$O$8,E138='PC Receitas'!$O$9,E138='PC Receitas'!$O$10,E138='PC Receitas'!$O$11,E138='PC Receitas'!$O$12,E138='PC Receitas'!$O$13,E138='PC Receitas'!$O$14)),-I138,0))</f>
        <v>7448.57</v>
      </c>
      <c r="R138" s="153" t="e">
        <f t="shared" si="11"/>
        <v>#N/A</v>
      </c>
      <c r="S138" s="150" t="e">
        <f t="shared" si="12"/>
        <v>#N/A</v>
      </c>
      <c r="T138" s="150" t="e">
        <f t="shared" si="13"/>
        <v>#N/A</v>
      </c>
      <c r="U138" s="150" t="e">
        <f t="shared" si="14"/>
        <v>#N/A</v>
      </c>
      <c r="V138" s="154" t="e">
        <f>VLOOKUP(E138,'PC Receitas'!$O$4:$P$14,2,FALSE)</f>
        <v>#N/A</v>
      </c>
    </row>
    <row r="139" spans="3:22" ht="19.5" customHeight="1" thickTop="1" thickBot="1" x14ac:dyDescent="0.3">
      <c r="C139" s="58"/>
      <c r="D139" s="58" t="str">
        <f t="shared" ca="1" si="10"/>
        <v/>
      </c>
      <c r="E139" s="58"/>
      <c r="F139" s="58"/>
      <c r="G139" s="58"/>
      <c r="H139" s="58"/>
      <c r="I139" s="59"/>
      <c r="J139" s="192"/>
      <c r="K139" s="60"/>
      <c r="L139" s="58"/>
      <c r="M139" s="56">
        <f>M138+IF(AND(K139="Pago",OR(E139='PC Receitas'!$O$4,E139='PC Receitas'!$O$5,E139='PC Receitas'!$O$6)),I139,IF(AND(K139="Pago",OR(E139='PC Receitas'!$O$7,E139='PC Receitas'!$O$8,E139='PC Receitas'!$O$9,E139='PC Receitas'!$O$10,E139='PC Receitas'!$O$11,E139='PC Receitas'!$O$12,E139='PC Receitas'!$O$13,E139='PC Receitas'!$O$14)),-I139,0))</f>
        <v>7448.57</v>
      </c>
      <c r="R139" s="153" t="e">
        <f t="shared" si="11"/>
        <v>#N/A</v>
      </c>
      <c r="S139" s="150" t="e">
        <f t="shared" si="12"/>
        <v>#N/A</v>
      </c>
      <c r="T139" s="150" t="e">
        <f t="shared" si="13"/>
        <v>#N/A</v>
      </c>
      <c r="U139" s="150" t="e">
        <f t="shared" si="14"/>
        <v>#N/A</v>
      </c>
      <c r="V139" s="154" t="e">
        <f>VLOOKUP(E139,'PC Receitas'!$O$4:$P$14,2,FALSE)</f>
        <v>#N/A</v>
      </c>
    </row>
    <row r="140" spans="3:22" ht="19.5" customHeight="1" thickTop="1" thickBot="1" x14ac:dyDescent="0.3">
      <c r="C140" s="58"/>
      <c r="D140" s="58" t="str">
        <f t="shared" ca="1" si="10"/>
        <v/>
      </c>
      <c r="E140" s="58"/>
      <c r="F140" s="58"/>
      <c r="G140" s="58"/>
      <c r="H140" s="58"/>
      <c r="I140" s="59"/>
      <c r="J140" s="192"/>
      <c r="K140" s="60"/>
      <c r="L140" s="58"/>
      <c r="M140" s="56">
        <f>M139+IF(AND(K140="Pago",OR(E140='PC Receitas'!$O$4,E140='PC Receitas'!$O$5,E140='PC Receitas'!$O$6)),I140,IF(AND(K140="Pago",OR(E140='PC Receitas'!$O$7,E140='PC Receitas'!$O$8,E140='PC Receitas'!$O$9,E140='PC Receitas'!$O$10,E140='PC Receitas'!$O$11,E140='PC Receitas'!$O$12,E140='PC Receitas'!$O$13,E140='PC Receitas'!$O$14)),-I140,0))</f>
        <v>7448.57</v>
      </c>
      <c r="R140" s="153" t="e">
        <f t="shared" si="11"/>
        <v>#N/A</v>
      </c>
      <c r="S140" s="150" t="e">
        <f t="shared" si="12"/>
        <v>#N/A</v>
      </c>
      <c r="T140" s="150" t="e">
        <f t="shared" si="13"/>
        <v>#N/A</v>
      </c>
      <c r="U140" s="150" t="e">
        <f t="shared" si="14"/>
        <v>#N/A</v>
      </c>
      <c r="V140" s="154" t="e">
        <f>VLOOKUP(E140,'PC Receitas'!$O$4:$P$14,2,FALSE)</f>
        <v>#N/A</v>
      </c>
    </row>
    <row r="141" spans="3:22" ht="19.5" customHeight="1" thickTop="1" thickBot="1" x14ac:dyDescent="0.3">
      <c r="C141" s="58"/>
      <c r="D141" s="58" t="str">
        <f t="shared" ca="1" si="10"/>
        <v/>
      </c>
      <c r="E141" s="58"/>
      <c r="F141" s="58"/>
      <c r="G141" s="58"/>
      <c r="H141" s="58"/>
      <c r="I141" s="59"/>
      <c r="J141" s="192"/>
      <c r="K141" s="60"/>
      <c r="L141" s="58"/>
      <c r="M141" s="56">
        <f>M140+IF(AND(K141="Pago",OR(E141='PC Receitas'!$O$4,E141='PC Receitas'!$O$5,E141='PC Receitas'!$O$6)),I141,IF(AND(K141="Pago",OR(E141='PC Receitas'!$O$7,E141='PC Receitas'!$O$8,E141='PC Receitas'!$O$9,E141='PC Receitas'!$O$10,E141='PC Receitas'!$O$11,E141='PC Receitas'!$O$12,E141='PC Receitas'!$O$13,E141='PC Receitas'!$O$14)),-I141,0))</f>
        <v>7448.57</v>
      </c>
      <c r="R141" s="153" t="e">
        <f t="shared" si="11"/>
        <v>#N/A</v>
      </c>
      <c r="S141" s="150" t="e">
        <f t="shared" si="12"/>
        <v>#N/A</v>
      </c>
      <c r="T141" s="150" t="e">
        <f t="shared" si="13"/>
        <v>#N/A</v>
      </c>
      <c r="U141" s="150" t="e">
        <f t="shared" si="14"/>
        <v>#N/A</v>
      </c>
      <c r="V141" s="154" t="e">
        <f>VLOOKUP(E141,'PC Receitas'!$O$4:$P$14,2,FALSE)</f>
        <v>#N/A</v>
      </c>
    </row>
    <row r="142" spans="3:22" ht="19.5" customHeight="1" thickTop="1" thickBot="1" x14ac:dyDescent="0.3">
      <c r="C142" s="58"/>
      <c r="D142" s="58" t="str">
        <f t="shared" ca="1" si="10"/>
        <v/>
      </c>
      <c r="E142" s="58"/>
      <c r="F142" s="58"/>
      <c r="G142" s="58"/>
      <c r="H142" s="58"/>
      <c r="I142" s="59"/>
      <c r="J142" s="192"/>
      <c r="K142" s="60"/>
      <c r="L142" s="58"/>
      <c r="M142" s="56">
        <f>M141+IF(AND(K142="Pago",OR(E142='PC Receitas'!$O$4,E142='PC Receitas'!$O$5,E142='PC Receitas'!$O$6)),I142,IF(AND(K142="Pago",OR(E142='PC Receitas'!$O$7,E142='PC Receitas'!$O$8,E142='PC Receitas'!$O$9,E142='PC Receitas'!$O$10,E142='PC Receitas'!$O$11,E142='PC Receitas'!$O$12,E142='PC Receitas'!$O$13,E142='PC Receitas'!$O$14)),-I142,0))</f>
        <v>7448.57</v>
      </c>
      <c r="R142" s="153" t="e">
        <f t="shared" si="11"/>
        <v>#N/A</v>
      </c>
      <c r="S142" s="150" t="e">
        <f t="shared" si="12"/>
        <v>#N/A</v>
      </c>
      <c r="T142" s="150" t="e">
        <f t="shared" si="13"/>
        <v>#N/A</v>
      </c>
      <c r="U142" s="150" t="e">
        <f t="shared" si="14"/>
        <v>#N/A</v>
      </c>
      <c r="V142" s="154" t="e">
        <f>VLOOKUP(E142,'PC Receitas'!$O$4:$P$14,2,FALSE)</f>
        <v>#N/A</v>
      </c>
    </row>
    <row r="143" spans="3:22" ht="19.5" customHeight="1" thickTop="1" thickBot="1" x14ac:dyDescent="0.3">
      <c r="C143" s="58"/>
      <c r="D143" s="58" t="str">
        <f t="shared" ca="1" si="10"/>
        <v/>
      </c>
      <c r="E143" s="58"/>
      <c r="F143" s="58"/>
      <c r="G143" s="58"/>
      <c r="H143" s="58"/>
      <c r="I143" s="59"/>
      <c r="J143" s="192"/>
      <c r="K143" s="60"/>
      <c r="L143" s="58"/>
      <c r="M143" s="56">
        <f>M142+IF(AND(K143="Pago",OR(E143='PC Receitas'!$O$4,E143='PC Receitas'!$O$5,E143='PC Receitas'!$O$6)),I143,IF(AND(K143="Pago",OR(E143='PC Receitas'!$O$7,E143='PC Receitas'!$O$8,E143='PC Receitas'!$O$9,E143='PC Receitas'!$O$10,E143='PC Receitas'!$O$11,E143='PC Receitas'!$O$12,E143='PC Receitas'!$O$13,E143='PC Receitas'!$O$14)),-I143,0))</f>
        <v>7448.57</v>
      </c>
      <c r="R143" s="153" t="e">
        <f t="shared" si="11"/>
        <v>#N/A</v>
      </c>
      <c r="S143" s="150" t="e">
        <f t="shared" si="12"/>
        <v>#N/A</v>
      </c>
      <c r="T143" s="150" t="e">
        <f t="shared" si="13"/>
        <v>#N/A</v>
      </c>
      <c r="U143" s="150" t="e">
        <f t="shared" si="14"/>
        <v>#N/A</v>
      </c>
      <c r="V143" s="154" t="e">
        <f>VLOOKUP(E143,'PC Receitas'!$O$4:$P$14,2,FALSE)</f>
        <v>#N/A</v>
      </c>
    </row>
    <row r="144" spans="3:22" ht="19.5" customHeight="1" thickTop="1" thickBot="1" x14ac:dyDescent="0.3">
      <c r="C144" s="58"/>
      <c r="D144" s="58" t="str">
        <f t="shared" ca="1" si="10"/>
        <v/>
      </c>
      <c r="E144" s="58"/>
      <c r="F144" s="58"/>
      <c r="G144" s="58"/>
      <c r="H144" s="58"/>
      <c r="I144" s="59"/>
      <c r="J144" s="192"/>
      <c r="K144" s="60"/>
      <c r="L144" s="58"/>
      <c r="M144" s="56">
        <f>M143+IF(AND(K144="Pago",OR(E144='PC Receitas'!$O$4,E144='PC Receitas'!$O$5,E144='PC Receitas'!$O$6)),I144,IF(AND(K144="Pago",OR(E144='PC Receitas'!$O$7,E144='PC Receitas'!$O$8,E144='PC Receitas'!$O$9,E144='PC Receitas'!$O$10,E144='PC Receitas'!$O$11,E144='PC Receitas'!$O$12,E144='PC Receitas'!$O$13,E144='PC Receitas'!$O$14)),-I144,0))</f>
        <v>7448.57</v>
      </c>
      <c r="R144" s="153" t="e">
        <f t="shared" si="11"/>
        <v>#N/A</v>
      </c>
      <c r="S144" s="150" t="e">
        <f t="shared" si="12"/>
        <v>#N/A</v>
      </c>
      <c r="T144" s="150" t="e">
        <f t="shared" si="13"/>
        <v>#N/A</v>
      </c>
      <c r="U144" s="150" t="e">
        <f t="shared" si="14"/>
        <v>#N/A</v>
      </c>
      <c r="V144" s="154" t="e">
        <f>VLOOKUP(E144,'PC Receitas'!$O$4:$P$14,2,FALSE)</f>
        <v>#N/A</v>
      </c>
    </row>
    <row r="145" spans="3:22" ht="19.5" customHeight="1" thickTop="1" thickBot="1" x14ac:dyDescent="0.3">
      <c r="C145" s="58"/>
      <c r="D145" s="58" t="str">
        <f t="shared" ca="1" si="10"/>
        <v/>
      </c>
      <c r="E145" s="58"/>
      <c r="F145" s="58"/>
      <c r="G145" s="58"/>
      <c r="H145" s="58"/>
      <c r="I145" s="59"/>
      <c r="J145" s="192"/>
      <c r="K145" s="60"/>
      <c r="L145" s="58"/>
      <c r="M145" s="56">
        <f>M144+IF(AND(K145="Pago",OR(E145='PC Receitas'!$O$4,E145='PC Receitas'!$O$5,E145='PC Receitas'!$O$6)),I145,IF(AND(K145="Pago",OR(E145='PC Receitas'!$O$7,E145='PC Receitas'!$O$8,E145='PC Receitas'!$O$9,E145='PC Receitas'!$O$10,E145='PC Receitas'!$O$11,E145='PC Receitas'!$O$12,E145='PC Receitas'!$O$13,E145='PC Receitas'!$O$14)),-I145,0))</f>
        <v>7448.57</v>
      </c>
      <c r="R145" s="153" t="e">
        <f t="shared" si="11"/>
        <v>#N/A</v>
      </c>
      <c r="S145" s="150" t="e">
        <f t="shared" si="12"/>
        <v>#N/A</v>
      </c>
      <c r="T145" s="150" t="e">
        <f t="shared" si="13"/>
        <v>#N/A</v>
      </c>
      <c r="U145" s="150" t="e">
        <f t="shared" si="14"/>
        <v>#N/A</v>
      </c>
      <c r="V145" s="154" t="e">
        <f>VLOOKUP(E145,'PC Receitas'!$O$4:$P$14,2,FALSE)</f>
        <v>#N/A</v>
      </c>
    </row>
    <row r="146" spans="3:22" ht="19.5" customHeight="1" thickTop="1" thickBot="1" x14ac:dyDescent="0.3">
      <c r="C146" s="58"/>
      <c r="D146" s="58" t="str">
        <f t="shared" ca="1" si="10"/>
        <v/>
      </c>
      <c r="E146" s="58"/>
      <c r="F146" s="58"/>
      <c r="G146" s="58"/>
      <c r="H146" s="58"/>
      <c r="I146" s="59"/>
      <c r="J146" s="192"/>
      <c r="K146" s="60"/>
      <c r="L146" s="58"/>
      <c r="M146" s="56">
        <f>M145+IF(AND(K146="Pago",OR(E146='PC Receitas'!$O$4,E146='PC Receitas'!$O$5,E146='PC Receitas'!$O$6)),I146,IF(AND(K146="Pago",OR(E146='PC Receitas'!$O$7,E146='PC Receitas'!$O$8,E146='PC Receitas'!$O$9,E146='PC Receitas'!$O$10,E146='PC Receitas'!$O$11,E146='PC Receitas'!$O$12,E146='PC Receitas'!$O$13,E146='PC Receitas'!$O$14)),-I146,0))</f>
        <v>7448.57</v>
      </c>
      <c r="R146" s="153" t="e">
        <f t="shared" si="11"/>
        <v>#N/A</v>
      </c>
      <c r="S146" s="150" t="e">
        <f t="shared" si="12"/>
        <v>#N/A</v>
      </c>
      <c r="T146" s="150" t="e">
        <f t="shared" si="13"/>
        <v>#N/A</v>
      </c>
      <c r="U146" s="150" t="e">
        <f t="shared" si="14"/>
        <v>#N/A</v>
      </c>
      <c r="V146" s="154" t="e">
        <f>VLOOKUP(E146,'PC Receitas'!$O$4:$P$14,2,FALSE)</f>
        <v>#N/A</v>
      </c>
    </row>
    <row r="147" spans="3:22" ht="19.5" customHeight="1" thickTop="1" thickBot="1" x14ac:dyDescent="0.3">
      <c r="C147" s="58"/>
      <c r="D147" s="58" t="str">
        <f t="shared" ca="1" si="10"/>
        <v/>
      </c>
      <c r="E147" s="58"/>
      <c r="F147" s="58"/>
      <c r="G147" s="58"/>
      <c r="H147" s="58"/>
      <c r="I147" s="59"/>
      <c r="J147" s="192"/>
      <c r="K147" s="60"/>
      <c r="L147" s="58"/>
      <c r="M147" s="56">
        <f>M146+IF(AND(K147="Pago",OR(E147='PC Receitas'!$O$4,E147='PC Receitas'!$O$5,E147='PC Receitas'!$O$6)),I147,IF(AND(K147="Pago",OR(E147='PC Receitas'!$O$7,E147='PC Receitas'!$O$8,E147='PC Receitas'!$O$9,E147='PC Receitas'!$O$10,E147='PC Receitas'!$O$11,E147='PC Receitas'!$O$12,E147='PC Receitas'!$O$13,E147='PC Receitas'!$O$14)),-I147,0))</f>
        <v>7448.57</v>
      </c>
      <c r="R147" s="153" t="e">
        <f t="shared" si="11"/>
        <v>#N/A</v>
      </c>
      <c r="S147" s="150" t="e">
        <f t="shared" si="12"/>
        <v>#N/A</v>
      </c>
      <c r="T147" s="150" t="e">
        <f t="shared" si="13"/>
        <v>#N/A</v>
      </c>
      <c r="U147" s="150" t="e">
        <f t="shared" si="14"/>
        <v>#N/A</v>
      </c>
      <c r="V147" s="154" t="e">
        <f>VLOOKUP(E147,'PC Receitas'!$O$4:$P$14,2,FALSE)</f>
        <v>#N/A</v>
      </c>
    </row>
    <row r="148" spans="3:22" ht="19.5" customHeight="1" thickTop="1" thickBot="1" x14ac:dyDescent="0.3">
      <c r="C148" s="58"/>
      <c r="D148" s="58" t="str">
        <f t="shared" ca="1" si="10"/>
        <v/>
      </c>
      <c r="E148" s="58"/>
      <c r="F148" s="58"/>
      <c r="G148" s="58"/>
      <c r="H148" s="58"/>
      <c r="I148" s="59"/>
      <c r="J148" s="192"/>
      <c r="K148" s="60"/>
      <c r="L148" s="58"/>
      <c r="M148" s="56">
        <f>M147+IF(AND(K148="Pago",OR(E148='PC Receitas'!$O$4,E148='PC Receitas'!$O$5,E148='PC Receitas'!$O$6)),I148,IF(AND(K148="Pago",OR(E148='PC Receitas'!$O$7,E148='PC Receitas'!$O$8,E148='PC Receitas'!$O$9,E148='PC Receitas'!$O$10,E148='PC Receitas'!$O$11,E148='PC Receitas'!$O$12,E148='PC Receitas'!$O$13,E148='PC Receitas'!$O$14)),-I148,0))</f>
        <v>7448.57</v>
      </c>
      <c r="R148" s="153" t="e">
        <f t="shared" si="11"/>
        <v>#N/A</v>
      </c>
      <c r="S148" s="150" t="e">
        <f t="shared" si="12"/>
        <v>#N/A</v>
      </c>
      <c r="T148" s="150" t="e">
        <f t="shared" si="13"/>
        <v>#N/A</v>
      </c>
      <c r="U148" s="150" t="e">
        <f t="shared" si="14"/>
        <v>#N/A</v>
      </c>
      <c r="V148" s="154" t="e">
        <f>VLOOKUP(E148,'PC Receitas'!$O$4:$P$14,2,FALSE)</f>
        <v>#N/A</v>
      </c>
    </row>
    <row r="149" spans="3:22" ht="19.5" customHeight="1" thickTop="1" thickBot="1" x14ac:dyDescent="0.3">
      <c r="C149" s="58"/>
      <c r="D149" s="58" t="str">
        <f t="shared" ca="1" si="10"/>
        <v/>
      </c>
      <c r="E149" s="58"/>
      <c r="F149" s="58"/>
      <c r="G149" s="58"/>
      <c r="H149" s="58"/>
      <c r="I149" s="59"/>
      <c r="J149" s="192"/>
      <c r="K149" s="60"/>
      <c r="L149" s="58"/>
      <c r="M149" s="56">
        <f>M148+IF(AND(K149="Pago",OR(E149='PC Receitas'!$O$4,E149='PC Receitas'!$O$5,E149='PC Receitas'!$O$6)),I149,IF(AND(K149="Pago",OR(E149='PC Receitas'!$O$7,E149='PC Receitas'!$O$8,E149='PC Receitas'!$O$9,E149='PC Receitas'!$O$10,E149='PC Receitas'!$O$11,E149='PC Receitas'!$O$12,E149='PC Receitas'!$O$13,E149='PC Receitas'!$O$14)),-I149,0))</f>
        <v>7448.57</v>
      </c>
      <c r="R149" s="153" t="e">
        <f t="shared" si="11"/>
        <v>#N/A</v>
      </c>
      <c r="S149" s="150" t="e">
        <f t="shared" si="12"/>
        <v>#N/A</v>
      </c>
      <c r="T149" s="150" t="e">
        <f t="shared" si="13"/>
        <v>#N/A</v>
      </c>
      <c r="U149" s="150" t="e">
        <f t="shared" si="14"/>
        <v>#N/A</v>
      </c>
      <c r="V149" s="154" t="e">
        <f>VLOOKUP(E149,'PC Receitas'!$O$4:$P$14,2,FALSE)</f>
        <v>#N/A</v>
      </c>
    </row>
    <row r="150" spans="3:22" ht="19.5" customHeight="1" thickTop="1" thickBot="1" x14ac:dyDescent="0.3">
      <c r="C150" s="58"/>
      <c r="D150" s="58" t="str">
        <f t="shared" ca="1" si="10"/>
        <v/>
      </c>
      <c r="E150" s="58"/>
      <c r="F150" s="58"/>
      <c r="G150" s="58"/>
      <c r="H150" s="58"/>
      <c r="I150" s="59"/>
      <c r="J150" s="192"/>
      <c r="K150" s="60"/>
      <c r="L150" s="58"/>
      <c r="M150" s="56">
        <f>M149+IF(AND(K150="Pago",OR(E150='PC Receitas'!$O$4,E150='PC Receitas'!$O$5,E150='PC Receitas'!$O$6)),I150,IF(AND(K150="Pago",OR(E150='PC Receitas'!$O$7,E150='PC Receitas'!$O$8,E150='PC Receitas'!$O$9,E150='PC Receitas'!$O$10,E150='PC Receitas'!$O$11,E150='PC Receitas'!$O$12,E150='PC Receitas'!$O$13,E150='PC Receitas'!$O$14)),-I150,0))</f>
        <v>7448.57</v>
      </c>
      <c r="R150" s="153" t="e">
        <f t="shared" si="11"/>
        <v>#N/A</v>
      </c>
      <c r="S150" s="150" t="e">
        <f t="shared" si="12"/>
        <v>#N/A</v>
      </c>
      <c r="T150" s="150" t="e">
        <f t="shared" si="13"/>
        <v>#N/A</v>
      </c>
      <c r="U150" s="150" t="e">
        <f t="shared" si="14"/>
        <v>#N/A</v>
      </c>
      <c r="V150" s="154" t="e">
        <f>VLOOKUP(E150,'PC Receitas'!$O$4:$P$14,2,FALSE)</f>
        <v>#N/A</v>
      </c>
    </row>
    <row r="151" spans="3:22" ht="19.5" customHeight="1" thickTop="1" thickBot="1" x14ac:dyDescent="0.3">
      <c r="C151" s="58"/>
      <c r="D151" s="58" t="str">
        <f t="shared" ca="1" si="10"/>
        <v/>
      </c>
      <c r="E151" s="58"/>
      <c r="F151" s="58"/>
      <c r="G151" s="58"/>
      <c r="H151" s="58"/>
      <c r="I151" s="59"/>
      <c r="J151" s="192"/>
      <c r="K151" s="60"/>
      <c r="L151" s="58"/>
      <c r="M151" s="56">
        <f>M150+IF(AND(K151="Pago",OR(E151='PC Receitas'!$O$4,E151='PC Receitas'!$O$5,E151='PC Receitas'!$O$6)),I151,IF(AND(K151="Pago",OR(E151='PC Receitas'!$O$7,E151='PC Receitas'!$O$8,E151='PC Receitas'!$O$9,E151='PC Receitas'!$O$10,E151='PC Receitas'!$O$11,E151='PC Receitas'!$O$12,E151='PC Receitas'!$O$13,E151='PC Receitas'!$O$14)),-I151,0))</f>
        <v>7448.57</v>
      </c>
      <c r="R151" s="153" t="e">
        <f t="shared" si="11"/>
        <v>#N/A</v>
      </c>
      <c r="S151" s="150" t="e">
        <f t="shared" si="12"/>
        <v>#N/A</v>
      </c>
      <c r="T151" s="150" t="e">
        <f t="shared" si="13"/>
        <v>#N/A</v>
      </c>
      <c r="U151" s="150" t="e">
        <f t="shared" si="14"/>
        <v>#N/A</v>
      </c>
      <c r="V151" s="154" t="e">
        <f>VLOOKUP(E151,'PC Receitas'!$O$4:$P$14,2,FALSE)</f>
        <v>#N/A</v>
      </c>
    </row>
    <row r="152" spans="3:22" ht="19.5" customHeight="1" thickTop="1" thickBot="1" x14ac:dyDescent="0.3">
      <c r="C152" s="58"/>
      <c r="D152" s="58" t="str">
        <f t="shared" ca="1" si="10"/>
        <v/>
      </c>
      <c r="E152" s="58"/>
      <c r="F152" s="58"/>
      <c r="G152" s="58"/>
      <c r="H152" s="58"/>
      <c r="I152" s="59"/>
      <c r="J152" s="192"/>
      <c r="K152" s="60"/>
      <c r="L152" s="58"/>
      <c r="M152" s="56">
        <f>M151+IF(AND(K152="Pago",OR(E152='PC Receitas'!$O$4,E152='PC Receitas'!$O$5,E152='PC Receitas'!$O$6)),I152,IF(AND(K152="Pago",OR(E152='PC Receitas'!$O$7,E152='PC Receitas'!$O$8,E152='PC Receitas'!$O$9,E152='PC Receitas'!$O$10,E152='PC Receitas'!$O$11,E152='PC Receitas'!$O$12,E152='PC Receitas'!$O$13,E152='PC Receitas'!$O$14)),-I152,0))</f>
        <v>7448.57</v>
      </c>
      <c r="R152" s="153" t="e">
        <f t="shared" si="11"/>
        <v>#N/A</v>
      </c>
      <c r="S152" s="150" t="e">
        <f t="shared" si="12"/>
        <v>#N/A</v>
      </c>
      <c r="T152" s="150" t="e">
        <f t="shared" si="13"/>
        <v>#N/A</v>
      </c>
      <c r="U152" s="150" t="e">
        <f t="shared" si="14"/>
        <v>#N/A</v>
      </c>
      <c r="V152" s="154" t="e">
        <f>VLOOKUP(E152,'PC Receitas'!$O$4:$P$14,2,FALSE)</f>
        <v>#N/A</v>
      </c>
    </row>
    <row r="153" spans="3:22" ht="19.5" customHeight="1" thickTop="1" thickBot="1" x14ac:dyDescent="0.3">
      <c r="C153" s="58"/>
      <c r="D153" s="58" t="str">
        <f t="shared" ca="1" si="10"/>
        <v/>
      </c>
      <c r="E153" s="58"/>
      <c r="F153" s="58"/>
      <c r="G153" s="58"/>
      <c r="H153" s="58"/>
      <c r="I153" s="59"/>
      <c r="J153" s="192"/>
      <c r="K153" s="60"/>
      <c r="L153" s="58"/>
      <c r="M153" s="56">
        <f>M152+IF(AND(K153="Pago",OR(E153='PC Receitas'!$O$4,E153='PC Receitas'!$O$5,E153='PC Receitas'!$O$6)),I153,IF(AND(K153="Pago",OR(E153='PC Receitas'!$O$7,E153='PC Receitas'!$O$8,E153='PC Receitas'!$O$9,E153='PC Receitas'!$O$10,E153='PC Receitas'!$O$11,E153='PC Receitas'!$O$12,E153='PC Receitas'!$O$13,E153='PC Receitas'!$O$14)),-I153,0))</f>
        <v>7448.57</v>
      </c>
      <c r="R153" s="153" t="e">
        <f t="shared" si="11"/>
        <v>#N/A</v>
      </c>
      <c r="S153" s="150" t="e">
        <f t="shared" si="12"/>
        <v>#N/A</v>
      </c>
      <c r="T153" s="150" t="e">
        <f t="shared" si="13"/>
        <v>#N/A</v>
      </c>
      <c r="U153" s="150" t="e">
        <f t="shared" si="14"/>
        <v>#N/A</v>
      </c>
      <c r="V153" s="154" t="e">
        <f>VLOOKUP(E153,'PC Receitas'!$O$4:$P$14,2,FALSE)</f>
        <v>#N/A</v>
      </c>
    </row>
    <row r="154" spans="3:22" ht="19.5" customHeight="1" thickTop="1" thickBot="1" x14ac:dyDescent="0.3">
      <c r="C154" s="58"/>
      <c r="D154" s="58" t="str">
        <f t="shared" ca="1" si="10"/>
        <v/>
      </c>
      <c r="E154" s="58"/>
      <c r="F154" s="58"/>
      <c r="G154" s="58"/>
      <c r="H154" s="58"/>
      <c r="I154" s="59"/>
      <c r="J154" s="192"/>
      <c r="K154" s="60"/>
      <c r="L154" s="58"/>
      <c r="M154" s="56">
        <f>M153+IF(AND(K154="Pago",OR(E154='PC Receitas'!$O$4,E154='PC Receitas'!$O$5,E154='PC Receitas'!$O$6)),I154,IF(AND(K154="Pago",OR(E154='PC Receitas'!$O$7,E154='PC Receitas'!$O$8,E154='PC Receitas'!$O$9,E154='PC Receitas'!$O$10,E154='PC Receitas'!$O$11,E154='PC Receitas'!$O$12,E154='PC Receitas'!$O$13,E154='PC Receitas'!$O$14)),-I154,0))</f>
        <v>7448.57</v>
      </c>
      <c r="R154" s="153" t="e">
        <f t="shared" si="11"/>
        <v>#N/A</v>
      </c>
      <c r="S154" s="150" t="e">
        <f t="shared" si="12"/>
        <v>#N/A</v>
      </c>
      <c r="T154" s="150" t="e">
        <f t="shared" si="13"/>
        <v>#N/A</v>
      </c>
      <c r="U154" s="150" t="e">
        <f t="shared" si="14"/>
        <v>#N/A</v>
      </c>
      <c r="V154" s="154" t="e">
        <f>VLOOKUP(E154,'PC Receitas'!$O$4:$P$14,2,FALSE)</f>
        <v>#N/A</v>
      </c>
    </row>
    <row r="155" spans="3:22" ht="19.5" customHeight="1" thickTop="1" thickBot="1" x14ac:dyDescent="0.3">
      <c r="C155" s="58"/>
      <c r="D155" s="58" t="str">
        <f t="shared" ca="1" si="10"/>
        <v/>
      </c>
      <c r="E155" s="58"/>
      <c r="F155" s="58"/>
      <c r="G155" s="58"/>
      <c r="H155" s="58"/>
      <c r="I155" s="59"/>
      <c r="J155" s="192"/>
      <c r="K155" s="60"/>
      <c r="L155" s="58"/>
      <c r="M155" s="56">
        <f>M154+IF(AND(K155="Pago",OR(E155='PC Receitas'!$O$4,E155='PC Receitas'!$O$5,E155='PC Receitas'!$O$6)),I155,IF(AND(K155="Pago",OR(E155='PC Receitas'!$O$7,E155='PC Receitas'!$O$8,E155='PC Receitas'!$O$9,E155='PC Receitas'!$O$10,E155='PC Receitas'!$O$11,E155='PC Receitas'!$O$12,E155='PC Receitas'!$O$13,E155='PC Receitas'!$O$14)),-I155,0))</f>
        <v>7448.57</v>
      </c>
      <c r="R155" s="153" t="e">
        <f t="shared" si="11"/>
        <v>#N/A</v>
      </c>
      <c r="S155" s="150" t="e">
        <f t="shared" si="12"/>
        <v>#N/A</v>
      </c>
      <c r="T155" s="150" t="e">
        <f t="shared" si="13"/>
        <v>#N/A</v>
      </c>
      <c r="U155" s="150" t="e">
        <f t="shared" si="14"/>
        <v>#N/A</v>
      </c>
      <c r="V155" s="154" t="e">
        <f>VLOOKUP(E155,'PC Receitas'!$O$4:$P$14,2,FALSE)</f>
        <v>#N/A</v>
      </c>
    </row>
    <row r="156" spans="3:22" ht="19.5" customHeight="1" thickTop="1" thickBot="1" x14ac:dyDescent="0.3">
      <c r="C156" s="58"/>
      <c r="D156" s="58" t="str">
        <f t="shared" ca="1" si="10"/>
        <v/>
      </c>
      <c r="E156" s="58"/>
      <c r="F156" s="58"/>
      <c r="G156" s="58"/>
      <c r="H156" s="58"/>
      <c r="I156" s="59"/>
      <c r="J156" s="192"/>
      <c r="K156" s="60"/>
      <c r="L156" s="58"/>
      <c r="M156" s="56">
        <f>M155+IF(AND(K156="Pago",OR(E156='PC Receitas'!$O$4,E156='PC Receitas'!$O$5,E156='PC Receitas'!$O$6)),I156,IF(AND(K156="Pago",OR(E156='PC Receitas'!$O$7,E156='PC Receitas'!$O$8,E156='PC Receitas'!$O$9,E156='PC Receitas'!$O$10,E156='PC Receitas'!$O$11,E156='PC Receitas'!$O$12,E156='PC Receitas'!$O$13,E156='PC Receitas'!$O$14)),-I156,0))</f>
        <v>7448.57</v>
      </c>
      <c r="R156" s="153" t="e">
        <f t="shared" si="11"/>
        <v>#N/A</v>
      </c>
      <c r="S156" s="150" t="e">
        <f t="shared" si="12"/>
        <v>#N/A</v>
      </c>
      <c r="T156" s="150" t="e">
        <f t="shared" si="13"/>
        <v>#N/A</v>
      </c>
      <c r="U156" s="150" t="e">
        <f t="shared" si="14"/>
        <v>#N/A</v>
      </c>
      <c r="V156" s="154" t="e">
        <f>VLOOKUP(E156,'PC Receitas'!$O$4:$P$14,2,FALSE)</f>
        <v>#N/A</v>
      </c>
    </row>
    <row r="157" spans="3:22" ht="19.5" customHeight="1" thickTop="1" thickBot="1" x14ac:dyDescent="0.3">
      <c r="C157" s="58"/>
      <c r="D157" s="58" t="str">
        <f t="shared" ca="1" si="10"/>
        <v/>
      </c>
      <c r="E157" s="58"/>
      <c r="F157" s="58"/>
      <c r="G157" s="58"/>
      <c r="H157" s="58"/>
      <c r="I157" s="59"/>
      <c r="J157" s="192"/>
      <c r="K157" s="60"/>
      <c r="L157" s="58"/>
      <c r="M157" s="56">
        <f>M156+IF(AND(K157="Pago",OR(E157='PC Receitas'!$O$4,E157='PC Receitas'!$O$5,E157='PC Receitas'!$O$6)),I157,IF(AND(K157="Pago",OR(E157='PC Receitas'!$O$7,E157='PC Receitas'!$O$8,E157='PC Receitas'!$O$9,E157='PC Receitas'!$O$10,E157='PC Receitas'!$O$11,E157='PC Receitas'!$O$12,E157='PC Receitas'!$O$13,E157='PC Receitas'!$O$14)),-I157,0))</f>
        <v>7448.57</v>
      </c>
      <c r="R157" s="153" t="e">
        <f t="shared" si="11"/>
        <v>#N/A</v>
      </c>
      <c r="S157" s="150" t="e">
        <f t="shared" si="12"/>
        <v>#N/A</v>
      </c>
      <c r="T157" s="150" t="e">
        <f t="shared" si="13"/>
        <v>#N/A</v>
      </c>
      <c r="U157" s="150" t="e">
        <f t="shared" si="14"/>
        <v>#N/A</v>
      </c>
      <c r="V157" s="154" t="e">
        <f>VLOOKUP(E157,'PC Receitas'!$O$4:$P$14,2,FALSE)</f>
        <v>#N/A</v>
      </c>
    </row>
    <row r="158" spans="3:22" ht="19.5" customHeight="1" thickTop="1" thickBot="1" x14ac:dyDescent="0.3">
      <c r="C158" s="58"/>
      <c r="D158" s="58" t="str">
        <f t="shared" ca="1" si="10"/>
        <v/>
      </c>
      <c r="E158" s="58"/>
      <c r="F158" s="58"/>
      <c r="G158" s="58"/>
      <c r="H158" s="58"/>
      <c r="I158" s="59"/>
      <c r="J158" s="192"/>
      <c r="K158" s="60"/>
      <c r="L158" s="58"/>
      <c r="M158" s="56">
        <f>M157+IF(AND(K158="Pago",OR(E158='PC Receitas'!$O$4,E158='PC Receitas'!$O$5,E158='PC Receitas'!$O$6)),I158,IF(AND(K158="Pago",OR(E158='PC Receitas'!$O$7,E158='PC Receitas'!$O$8,E158='PC Receitas'!$O$9,E158='PC Receitas'!$O$10,E158='PC Receitas'!$O$11,E158='PC Receitas'!$O$12,E158='PC Receitas'!$O$13,E158='PC Receitas'!$O$14)),-I158,0))</f>
        <v>7448.57</v>
      </c>
      <c r="R158" s="153" t="e">
        <f t="shared" si="11"/>
        <v>#N/A</v>
      </c>
      <c r="S158" s="150" t="e">
        <f t="shared" si="12"/>
        <v>#N/A</v>
      </c>
      <c r="T158" s="150" t="e">
        <f t="shared" si="13"/>
        <v>#N/A</v>
      </c>
      <c r="U158" s="150" t="e">
        <f t="shared" si="14"/>
        <v>#N/A</v>
      </c>
      <c r="V158" s="154" t="e">
        <f>VLOOKUP(E158,'PC Receitas'!$O$4:$P$14,2,FALSE)</f>
        <v>#N/A</v>
      </c>
    </row>
    <row r="159" spans="3:22" ht="19.5" customHeight="1" thickTop="1" thickBot="1" x14ac:dyDescent="0.3">
      <c r="C159" s="58"/>
      <c r="D159" s="58" t="str">
        <f t="shared" ca="1" si="10"/>
        <v/>
      </c>
      <c r="E159" s="58"/>
      <c r="F159" s="58"/>
      <c r="G159" s="58"/>
      <c r="H159" s="58"/>
      <c r="I159" s="59"/>
      <c r="J159" s="192"/>
      <c r="K159" s="60"/>
      <c r="L159" s="58"/>
      <c r="M159" s="56">
        <f>M158+IF(AND(K159="Pago",OR(E159='PC Receitas'!$O$4,E159='PC Receitas'!$O$5,E159='PC Receitas'!$O$6)),I159,IF(AND(K159="Pago",OR(E159='PC Receitas'!$O$7,E159='PC Receitas'!$O$8,E159='PC Receitas'!$O$9,E159='PC Receitas'!$O$10,E159='PC Receitas'!$O$11,E159='PC Receitas'!$O$12,E159='PC Receitas'!$O$13,E159='PC Receitas'!$O$14)),-I159,0))</f>
        <v>7448.57</v>
      </c>
      <c r="R159" s="153" t="e">
        <f t="shared" si="11"/>
        <v>#N/A</v>
      </c>
      <c r="S159" s="150" t="e">
        <f t="shared" si="12"/>
        <v>#N/A</v>
      </c>
      <c r="T159" s="150" t="e">
        <f t="shared" si="13"/>
        <v>#N/A</v>
      </c>
      <c r="U159" s="150" t="e">
        <f t="shared" si="14"/>
        <v>#N/A</v>
      </c>
      <c r="V159" s="154" t="e">
        <f>VLOOKUP(E159,'PC Receitas'!$O$4:$P$14,2,FALSE)</f>
        <v>#N/A</v>
      </c>
    </row>
    <row r="160" spans="3:22" ht="19.5" customHeight="1" thickTop="1" thickBot="1" x14ac:dyDescent="0.3">
      <c r="C160" s="58"/>
      <c r="D160" s="58" t="str">
        <f t="shared" ca="1" si="10"/>
        <v/>
      </c>
      <c r="E160" s="58"/>
      <c r="F160" s="58"/>
      <c r="G160" s="58"/>
      <c r="H160" s="58"/>
      <c r="I160" s="59"/>
      <c r="J160" s="192"/>
      <c r="K160" s="60"/>
      <c r="L160" s="58"/>
      <c r="M160" s="56">
        <f>M159+IF(AND(K160="Pago",OR(E160='PC Receitas'!$O$4,E160='PC Receitas'!$O$5,E160='PC Receitas'!$O$6)),I160,IF(AND(K160="Pago",OR(E160='PC Receitas'!$O$7,E160='PC Receitas'!$O$8,E160='PC Receitas'!$O$9,E160='PC Receitas'!$O$10,E160='PC Receitas'!$O$11,E160='PC Receitas'!$O$12,E160='PC Receitas'!$O$13,E160='PC Receitas'!$O$14)),-I160,0))</f>
        <v>7448.57</v>
      </c>
      <c r="R160" s="153" t="e">
        <f t="shared" si="11"/>
        <v>#N/A</v>
      </c>
      <c r="S160" s="150" t="e">
        <f t="shared" si="12"/>
        <v>#N/A</v>
      </c>
      <c r="T160" s="150" t="e">
        <f t="shared" si="13"/>
        <v>#N/A</v>
      </c>
      <c r="U160" s="150" t="e">
        <f t="shared" si="14"/>
        <v>#N/A</v>
      </c>
      <c r="V160" s="154" t="e">
        <f>VLOOKUP(E160,'PC Receitas'!$O$4:$P$14,2,FALSE)</f>
        <v>#N/A</v>
      </c>
    </row>
    <row r="161" spans="3:22" ht="19.5" customHeight="1" thickTop="1" thickBot="1" x14ac:dyDescent="0.3">
      <c r="C161" s="58"/>
      <c r="D161" s="58" t="str">
        <f t="shared" ca="1" si="10"/>
        <v/>
      </c>
      <c r="E161" s="58"/>
      <c r="F161" s="58"/>
      <c r="G161" s="58"/>
      <c r="H161" s="58"/>
      <c r="I161" s="59"/>
      <c r="J161" s="192"/>
      <c r="K161" s="60"/>
      <c r="L161" s="58"/>
      <c r="M161" s="56">
        <f>M160+IF(AND(K161="Pago",OR(E161='PC Receitas'!$O$4,E161='PC Receitas'!$O$5,E161='PC Receitas'!$O$6)),I161,IF(AND(K161="Pago",OR(E161='PC Receitas'!$O$7,E161='PC Receitas'!$O$8,E161='PC Receitas'!$O$9,E161='PC Receitas'!$O$10,E161='PC Receitas'!$O$11,E161='PC Receitas'!$O$12,E161='PC Receitas'!$O$13,E161='PC Receitas'!$O$14)),-I161,0))</f>
        <v>7448.57</v>
      </c>
      <c r="R161" s="153" t="e">
        <f t="shared" si="11"/>
        <v>#N/A</v>
      </c>
      <c r="S161" s="150" t="e">
        <f t="shared" si="12"/>
        <v>#N/A</v>
      </c>
      <c r="T161" s="150" t="e">
        <f t="shared" si="13"/>
        <v>#N/A</v>
      </c>
      <c r="U161" s="150" t="e">
        <f t="shared" si="14"/>
        <v>#N/A</v>
      </c>
      <c r="V161" s="154" t="e">
        <f>VLOOKUP(E161,'PC Receitas'!$O$4:$P$14,2,FALSE)</f>
        <v>#N/A</v>
      </c>
    </row>
    <row r="162" spans="3:22" ht="19.5" customHeight="1" thickTop="1" thickBot="1" x14ac:dyDescent="0.3">
      <c r="C162" s="58"/>
      <c r="D162" s="58" t="str">
        <f t="shared" ca="1" si="10"/>
        <v/>
      </c>
      <c r="E162" s="58"/>
      <c r="F162" s="58"/>
      <c r="G162" s="58"/>
      <c r="H162" s="58"/>
      <c r="I162" s="59"/>
      <c r="J162" s="192"/>
      <c r="K162" s="60"/>
      <c r="L162" s="58"/>
      <c r="M162" s="56">
        <f>M161+IF(AND(K162="Pago",OR(E162='PC Receitas'!$O$4,E162='PC Receitas'!$O$5,E162='PC Receitas'!$O$6)),I162,IF(AND(K162="Pago",OR(E162='PC Receitas'!$O$7,E162='PC Receitas'!$O$8,E162='PC Receitas'!$O$9,E162='PC Receitas'!$O$10,E162='PC Receitas'!$O$11,E162='PC Receitas'!$O$12,E162='PC Receitas'!$O$13,E162='PC Receitas'!$O$14)),-I162,0))</f>
        <v>7448.57</v>
      </c>
      <c r="R162" s="153" t="e">
        <f t="shared" si="11"/>
        <v>#N/A</v>
      </c>
      <c r="S162" s="150" t="e">
        <f t="shared" si="12"/>
        <v>#N/A</v>
      </c>
      <c r="T162" s="150" t="e">
        <f t="shared" si="13"/>
        <v>#N/A</v>
      </c>
      <c r="U162" s="150" t="e">
        <f t="shared" si="14"/>
        <v>#N/A</v>
      </c>
      <c r="V162" s="154" t="e">
        <f>VLOOKUP(E162,'PC Receitas'!$O$4:$P$14,2,FALSE)</f>
        <v>#N/A</v>
      </c>
    </row>
    <row r="163" spans="3:22" ht="19.5" customHeight="1" thickTop="1" thickBot="1" x14ac:dyDescent="0.3">
      <c r="C163" s="58"/>
      <c r="D163" s="58" t="str">
        <f t="shared" ca="1" si="10"/>
        <v/>
      </c>
      <c r="E163" s="58"/>
      <c r="F163" s="58"/>
      <c r="G163" s="58"/>
      <c r="H163" s="58"/>
      <c r="I163" s="59"/>
      <c r="J163" s="192"/>
      <c r="K163" s="60"/>
      <c r="L163" s="58"/>
      <c r="M163" s="56">
        <f>M162+IF(AND(K163="Pago",OR(E163='PC Receitas'!$O$4,E163='PC Receitas'!$O$5,E163='PC Receitas'!$O$6)),I163,IF(AND(K163="Pago",OR(E163='PC Receitas'!$O$7,E163='PC Receitas'!$O$8,E163='PC Receitas'!$O$9,E163='PC Receitas'!$O$10,E163='PC Receitas'!$O$11,E163='PC Receitas'!$O$12,E163='PC Receitas'!$O$13,E163='PC Receitas'!$O$14)),-I163,0))</f>
        <v>7448.57</v>
      </c>
      <c r="R163" s="153" t="e">
        <f t="shared" si="11"/>
        <v>#N/A</v>
      </c>
      <c r="S163" s="150" t="e">
        <f t="shared" si="12"/>
        <v>#N/A</v>
      </c>
      <c r="T163" s="150" t="e">
        <f t="shared" si="13"/>
        <v>#N/A</v>
      </c>
      <c r="U163" s="150" t="e">
        <f t="shared" si="14"/>
        <v>#N/A</v>
      </c>
      <c r="V163" s="154" t="e">
        <f>VLOOKUP(E163,'PC Receitas'!$O$4:$P$14,2,FALSE)</f>
        <v>#N/A</v>
      </c>
    </row>
    <row r="164" spans="3:22" ht="19.5" customHeight="1" thickTop="1" thickBot="1" x14ac:dyDescent="0.3">
      <c r="C164" s="58"/>
      <c r="D164" s="58" t="str">
        <f t="shared" ca="1" si="10"/>
        <v/>
      </c>
      <c r="E164" s="58"/>
      <c r="F164" s="58"/>
      <c r="G164" s="58"/>
      <c r="H164" s="58"/>
      <c r="I164" s="59"/>
      <c r="J164" s="192"/>
      <c r="K164" s="60"/>
      <c r="L164" s="58"/>
      <c r="M164" s="56">
        <f>M163+IF(AND(K164="Pago",OR(E164='PC Receitas'!$O$4,E164='PC Receitas'!$O$5,E164='PC Receitas'!$O$6)),I164,IF(AND(K164="Pago",OR(E164='PC Receitas'!$O$7,E164='PC Receitas'!$O$8,E164='PC Receitas'!$O$9,E164='PC Receitas'!$O$10,E164='PC Receitas'!$O$11,E164='PC Receitas'!$O$12,E164='PC Receitas'!$O$13,E164='PC Receitas'!$O$14)),-I164,0))</f>
        <v>7448.57</v>
      </c>
      <c r="R164" s="153" t="e">
        <f t="shared" si="11"/>
        <v>#N/A</v>
      </c>
      <c r="S164" s="150" t="e">
        <f t="shared" si="12"/>
        <v>#N/A</v>
      </c>
      <c r="T164" s="150" t="e">
        <f t="shared" si="13"/>
        <v>#N/A</v>
      </c>
      <c r="U164" s="150" t="e">
        <f t="shared" si="14"/>
        <v>#N/A</v>
      </c>
      <c r="V164" s="154" t="e">
        <f>VLOOKUP(E164,'PC Receitas'!$O$4:$P$14,2,FALSE)</f>
        <v>#N/A</v>
      </c>
    </row>
    <row r="165" spans="3:22" ht="19.5" customHeight="1" thickTop="1" thickBot="1" x14ac:dyDescent="0.3">
      <c r="C165" s="58"/>
      <c r="D165" s="58" t="str">
        <f t="shared" ca="1" si="10"/>
        <v/>
      </c>
      <c r="E165" s="58"/>
      <c r="F165" s="58"/>
      <c r="G165" s="58"/>
      <c r="H165" s="58"/>
      <c r="I165" s="59"/>
      <c r="J165" s="192"/>
      <c r="K165" s="60"/>
      <c r="L165" s="58"/>
      <c r="M165" s="56">
        <f>M164+IF(AND(K165="Pago",OR(E165='PC Receitas'!$O$4,E165='PC Receitas'!$O$5,E165='PC Receitas'!$O$6)),I165,IF(AND(K165="Pago",OR(E165='PC Receitas'!$O$7,E165='PC Receitas'!$O$8,E165='PC Receitas'!$O$9,E165='PC Receitas'!$O$10,E165='PC Receitas'!$O$11,E165='PC Receitas'!$O$12,E165='PC Receitas'!$O$13,E165='PC Receitas'!$O$14)),-I165,0))</f>
        <v>7448.57</v>
      </c>
      <c r="R165" s="153" t="e">
        <f t="shared" si="11"/>
        <v>#N/A</v>
      </c>
      <c r="S165" s="150" t="e">
        <f t="shared" si="12"/>
        <v>#N/A</v>
      </c>
      <c r="T165" s="150" t="e">
        <f t="shared" si="13"/>
        <v>#N/A</v>
      </c>
      <c r="U165" s="150" t="e">
        <f t="shared" si="14"/>
        <v>#N/A</v>
      </c>
      <c r="V165" s="154" t="e">
        <f>VLOOKUP(E165,'PC Receitas'!$O$4:$P$14,2,FALSE)</f>
        <v>#N/A</v>
      </c>
    </row>
    <row r="166" spans="3:22" ht="19.5" customHeight="1" thickTop="1" thickBot="1" x14ac:dyDescent="0.3">
      <c r="C166" s="58"/>
      <c r="D166" s="58" t="str">
        <f t="shared" ca="1" si="10"/>
        <v/>
      </c>
      <c r="E166" s="58"/>
      <c r="F166" s="58"/>
      <c r="G166" s="58"/>
      <c r="H166" s="58"/>
      <c r="I166" s="59"/>
      <c r="J166" s="192"/>
      <c r="K166" s="60"/>
      <c r="L166" s="58"/>
      <c r="M166" s="56">
        <f>M165+IF(AND(K166="Pago",OR(E166='PC Receitas'!$O$4,E166='PC Receitas'!$O$5,E166='PC Receitas'!$O$6)),I166,IF(AND(K166="Pago",OR(E166='PC Receitas'!$O$7,E166='PC Receitas'!$O$8,E166='PC Receitas'!$O$9,E166='PC Receitas'!$O$10,E166='PC Receitas'!$O$11,E166='PC Receitas'!$O$12,E166='PC Receitas'!$O$13,E166='PC Receitas'!$O$14)),-I166,0))</f>
        <v>7448.57</v>
      </c>
      <c r="R166" s="153" t="e">
        <f t="shared" si="11"/>
        <v>#N/A</v>
      </c>
      <c r="S166" s="150" t="e">
        <f t="shared" si="12"/>
        <v>#N/A</v>
      </c>
      <c r="T166" s="150" t="e">
        <f t="shared" si="13"/>
        <v>#N/A</v>
      </c>
      <c r="U166" s="150" t="e">
        <f t="shared" si="14"/>
        <v>#N/A</v>
      </c>
      <c r="V166" s="154" t="e">
        <f>VLOOKUP(E166,'PC Receitas'!$O$4:$P$14,2,FALSE)</f>
        <v>#N/A</v>
      </c>
    </row>
    <row r="167" spans="3:22" ht="19.5" customHeight="1" thickTop="1" thickBot="1" x14ac:dyDescent="0.3">
      <c r="C167" s="58"/>
      <c r="D167" s="58" t="str">
        <f t="shared" ca="1" si="10"/>
        <v/>
      </c>
      <c r="E167" s="58"/>
      <c r="F167" s="58"/>
      <c r="G167" s="58"/>
      <c r="H167" s="58"/>
      <c r="I167" s="59"/>
      <c r="J167" s="192"/>
      <c r="K167" s="60"/>
      <c r="L167" s="58"/>
      <c r="M167" s="56">
        <f>M166+IF(AND(K167="Pago",OR(E167='PC Receitas'!$O$4,E167='PC Receitas'!$O$5,E167='PC Receitas'!$O$6)),I167,IF(AND(K167="Pago",OR(E167='PC Receitas'!$O$7,E167='PC Receitas'!$O$8,E167='PC Receitas'!$O$9,E167='PC Receitas'!$O$10,E167='PC Receitas'!$O$11,E167='PC Receitas'!$O$12,E167='PC Receitas'!$O$13,E167='PC Receitas'!$O$14)),-I167,0))</f>
        <v>7448.57</v>
      </c>
      <c r="R167" s="153" t="e">
        <f t="shared" si="11"/>
        <v>#N/A</v>
      </c>
      <c r="S167" s="150" t="e">
        <f t="shared" si="12"/>
        <v>#N/A</v>
      </c>
      <c r="T167" s="150" t="e">
        <f t="shared" si="13"/>
        <v>#N/A</v>
      </c>
      <c r="U167" s="150" t="e">
        <f t="shared" si="14"/>
        <v>#N/A</v>
      </c>
      <c r="V167" s="154" t="e">
        <f>VLOOKUP(E167,'PC Receitas'!$O$4:$P$14,2,FALSE)</f>
        <v>#N/A</v>
      </c>
    </row>
    <row r="168" spans="3:22" ht="19.5" customHeight="1" thickTop="1" thickBot="1" x14ac:dyDescent="0.3">
      <c r="C168" s="58"/>
      <c r="D168" s="58" t="str">
        <f t="shared" ca="1" si="10"/>
        <v/>
      </c>
      <c r="E168" s="58"/>
      <c r="F168" s="58"/>
      <c r="G168" s="58"/>
      <c r="H168" s="58"/>
      <c r="I168" s="59"/>
      <c r="J168" s="192"/>
      <c r="K168" s="60"/>
      <c r="L168" s="58"/>
      <c r="M168" s="56">
        <f>M167+IF(AND(K168="Pago",OR(E168='PC Receitas'!$O$4,E168='PC Receitas'!$O$5,E168='PC Receitas'!$O$6)),I168,IF(AND(K168="Pago",OR(E168='PC Receitas'!$O$7,E168='PC Receitas'!$O$8,E168='PC Receitas'!$O$9,E168='PC Receitas'!$O$10,E168='PC Receitas'!$O$11,E168='PC Receitas'!$O$12,E168='PC Receitas'!$O$13,E168='PC Receitas'!$O$14)),-I168,0))</f>
        <v>7448.57</v>
      </c>
      <c r="R168" s="153" t="e">
        <f t="shared" si="11"/>
        <v>#N/A</v>
      </c>
      <c r="S168" s="150" t="e">
        <f t="shared" si="12"/>
        <v>#N/A</v>
      </c>
      <c r="T168" s="150" t="e">
        <f t="shared" si="13"/>
        <v>#N/A</v>
      </c>
      <c r="U168" s="150" t="e">
        <f t="shared" si="14"/>
        <v>#N/A</v>
      </c>
      <c r="V168" s="154" t="e">
        <f>VLOOKUP(E168,'PC Receitas'!$O$4:$P$14,2,FALSE)</f>
        <v>#N/A</v>
      </c>
    </row>
    <row r="169" spans="3:22" ht="19.5" customHeight="1" thickTop="1" thickBot="1" x14ac:dyDescent="0.3">
      <c r="C169" s="58"/>
      <c r="D169" s="58" t="str">
        <f t="shared" ca="1" si="10"/>
        <v/>
      </c>
      <c r="E169" s="58"/>
      <c r="F169" s="58"/>
      <c r="G169" s="58"/>
      <c r="H169" s="58"/>
      <c r="I169" s="59"/>
      <c r="J169" s="192"/>
      <c r="K169" s="60"/>
      <c r="L169" s="58"/>
      <c r="M169" s="56">
        <f>M168+IF(AND(K169="Pago",OR(E169='PC Receitas'!$O$4,E169='PC Receitas'!$O$5,E169='PC Receitas'!$O$6)),I169,IF(AND(K169="Pago",OR(E169='PC Receitas'!$O$7,E169='PC Receitas'!$O$8,E169='PC Receitas'!$O$9,E169='PC Receitas'!$O$10,E169='PC Receitas'!$O$11,E169='PC Receitas'!$O$12,E169='PC Receitas'!$O$13,E169='PC Receitas'!$O$14)),-I169,0))</f>
        <v>7448.57</v>
      </c>
      <c r="R169" s="153" t="e">
        <f t="shared" si="11"/>
        <v>#N/A</v>
      </c>
      <c r="S169" s="150" t="e">
        <f t="shared" si="12"/>
        <v>#N/A</v>
      </c>
      <c r="T169" s="150" t="e">
        <f t="shared" si="13"/>
        <v>#N/A</v>
      </c>
      <c r="U169" s="150" t="e">
        <f t="shared" si="14"/>
        <v>#N/A</v>
      </c>
      <c r="V169" s="154" t="e">
        <f>VLOOKUP(E169,'PC Receitas'!$O$4:$P$14,2,FALSE)</f>
        <v>#N/A</v>
      </c>
    </row>
    <row r="170" spans="3:22" ht="19.5" customHeight="1" thickTop="1" thickBot="1" x14ac:dyDescent="0.3">
      <c r="C170" s="58"/>
      <c r="D170" s="58" t="str">
        <f t="shared" ca="1" si="10"/>
        <v/>
      </c>
      <c r="E170" s="58"/>
      <c r="F170" s="58"/>
      <c r="G170" s="58"/>
      <c r="H170" s="58"/>
      <c r="I170" s="59"/>
      <c r="J170" s="192"/>
      <c r="K170" s="60"/>
      <c r="L170" s="58"/>
      <c r="M170" s="56">
        <f>M169+IF(AND(K170="Pago",OR(E170='PC Receitas'!$O$4,E170='PC Receitas'!$O$5,E170='PC Receitas'!$O$6)),I170,IF(AND(K170="Pago",OR(E170='PC Receitas'!$O$7,E170='PC Receitas'!$O$8,E170='PC Receitas'!$O$9,E170='PC Receitas'!$O$10,E170='PC Receitas'!$O$11,E170='PC Receitas'!$O$12,E170='PC Receitas'!$O$13,E170='PC Receitas'!$O$14)),-I170,0))</f>
        <v>7448.57</v>
      </c>
      <c r="R170" s="153" t="e">
        <f t="shared" si="11"/>
        <v>#N/A</v>
      </c>
      <c r="S170" s="150" t="e">
        <f t="shared" si="12"/>
        <v>#N/A</v>
      </c>
      <c r="T170" s="150" t="e">
        <f t="shared" si="13"/>
        <v>#N/A</v>
      </c>
      <c r="U170" s="150" t="e">
        <f t="shared" si="14"/>
        <v>#N/A</v>
      </c>
      <c r="V170" s="154" t="e">
        <f>VLOOKUP(E170,'PC Receitas'!$O$4:$P$14,2,FALSE)</f>
        <v>#N/A</v>
      </c>
    </row>
    <row r="171" spans="3:22" ht="19.5" customHeight="1" thickTop="1" thickBot="1" x14ac:dyDescent="0.3">
      <c r="C171" s="58"/>
      <c r="D171" s="58" t="str">
        <f t="shared" ca="1" si="10"/>
        <v/>
      </c>
      <c r="E171" s="58"/>
      <c r="F171" s="58"/>
      <c r="G171" s="58"/>
      <c r="H171" s="58"/>
      <c r="I171" s="59"/>
      <c r="J171" s="192"/>
      <c r="K171" s="60"/>
      <c r="L171" s="58"/>
      <c r="M171" s="56">
        <f>M170+IF(AND(K171="Pago",OR(E171='PC Receitas'!$O$4,E171='PC Receitas'!$O$5,E171='PC Receitas'!$O$6)),I171,IF(AND(K171="Pago",OR(E171='PC Receitas'!$O$7,E171='PC Receitas'!$O$8,E171='PC Receitas'!$O$9,E171='PC Receitas'!$O$10,E171='PC Receitas'!$O$11,E171='PC Receitas'!$O$12,E171='PC Receitas'!$O$13,E171='PC Receitas'!$O$14)),-I171,0))</f>
        <v>7448.57</v>
      </c>
      <c r="R171" s="153" t="e">
        <f t="shared" si="11"/>
        <v>#N/A</v>
      </c>
      <c r="S171" s="150" t="e">
        <f t="shared" si="12"/>
        <v>#N/A</v>
      </c>
      <c r="T171" s="150" t="e">
        <f t="shared" si="13"/>
        <v>#N/A</v>
      </c>
      <c r="U171" s="150" t="e">
        <f t="shared" si="14"/>
        <v>#N/A</v>
      </c>
      <c r="V171" s="154" t="e">
        <f>VLOOKUP(E171,'PC Receitas'!$O$4:$P$14,2,FALSE)</f>
        <v>#N/A</v>
      </c>
    </row>
    <row r="172" spans="3:22" ht="19.5" customHeight="1" thickTop="1" thickBot="1" x14ac:dyDescent="0.3">
      <c r="C172" s="58"/>
      <c r="D172" s="58" t="str">
        <f t="shared" ca="1" si="10"/>
        <v/>
      </c>
      <c r="E172" s="58"/>
      <c r="F172" s="58"/>
      <c r="G172" s="58"/>
      <c r="H172" s="58"/>
      <c r="I172" s="59"/>
      <c r="J172" s="192"/>
      <c r="K172" s="60"/>
      <c r="L172" s="58"/>
      <c r="M172" s="56">
        <f>M171+IF(AND(K172="Pago",OR(E172='PC Receitas'!$O$4,E172='PC Receitas'!$O$5,E172='PC Receitas'!$O$6)),I172,IF(AND(K172="Pago",OR(E172='PC Receitas'!$O$7,E172='PC Receitas'!$O$8,E172='PC Receitas'!$O$9,E172='PC Receitas'!$O$10,E172='PC Receitas'!$O$11,E172='PC Receitas'!$O$12,E172='PC Receitas'!$O$13,E172='PC Receitas'!$O$14)),-I172,0))</f>
        <v>7448.57</v>
      </c>
      <c r="R172" s="153" t="e">
        <f t="shared" si="11"/>
        <v>#N/A</v>
      </c>
      <c r="S172" s="150" t="e">
        <f t="shared" si="12"/>
        <v>#N/A</v>
      </c>
      <c r="T172" s="150" t="e">
        <f t="shared" si="13"/>
        <v>#N/A</v>
      </c>
      <c r="U172" s="150" t="e">
        <f t="shared" si="14"/>
        <v>#N/A</v>
      </c>
      <c r="V172" s="154" t="e">
        <f>VLOOKUP(E172,'PC Receitas'!$O$4:$P$14,2,FALSE)</f>
        <v>#N/A</v>
      </c>
    </row>
    <row r="173" spans="3:22" ht="19.5" customHeight="1" thickTop="1" thickBot="1" x14ac:dyDescent="0.3">
      <c r="C173" s="58"/>
      <c r="D173" s="58" t="str">
        <f t="shared" ca="1" si="10"/>
        <v/>
      </c>
      <c r="E173" s="58"/>
      <c r="F173" s="58"/>
      <c r="G173" s="58"/>
      <c r="H173" s="58"/>
      <c r="I173" s="59"/>
      <c r="J173" s="192"/>
      <c r="K173" s="60"/>
      <c r="L173" s="58"/>
      <c r="M173" s="56">
        <f>M172+IF(AND(K173="Pago",OR(E173='PC Receitas'!$O$4,E173='PC Receitas'!$O$5,E173='PC Receitas'!$O$6)),I173,IF(AND(K173="Pago",OR(E173='PC Receitas'!$O$7,E173='PC Receitas'!$O$8,E173='PC Receitas'!$O$9,E173='PC Receitas'!$O$10,E173='PC Receitas'!$O$11,E173='PC Receitas'!$O$12,E173='PC Receitas'!$O$13,E173='PC Receitas'!$O$14)),-I173,0))</f>
        <v>7448.57</v>
      </c>
      <c r="R173" s="153" t="e">
        <f t="shared" si="11"/>
        <v>#N/A</v>
      </c>
      <c r="S173" s="150" t="e">
        <f t="shared" si="12"/>
        <v>#N/A</v>
      </c>
      <c r="T173" s="150" t="e">
        <f t="shared" si="13"/>
        <v>#N/A</v>
      </c>
      <c r="U173" s="150" t="e">
        <f t="shared" si="14"/>
        <v>#N/A</v>
      </c>
      <c r="V173" s="154" t="e">
        <f>VLOOKUP(E173,'PC Receitas'!$O$4:$P$14,2,FALSE)</f>
        <v>#N/A</v>
      </c>
    </row>
    <row r="174" spans="3:22" ht="19.5" customHeight="1" thickTop="1" thickBot="1" x14ac:dyDescent="0.3">
      <c r="C174" s="58"/>
      <c r="D174" s="58" t="str">
        <f t="shared" ca="1" si="10"/>
        <v/>
      </c>
      <c r="E174" s="58"/>
      <c r="F174" s="58"/>
      <c r="G174" s="58"/>
      <c r="H174" s="58"/>
      <c r="I174" s="59"/>
      <c r="J174" s="192"/>
      <c r="K174" s="60"/>
      <c r="L174" s="58"/>
      <c r="M174" s="56">
        <f>M173+IF(AND(K174="Pago",OR(E174='PC Receitas'!$O$4,E174='PC Receitas'!$O$5,E174='PC Receitas'!$O$6)),I174,IF(AND(K174="Pago",OR(E174='PC Receitas'!$O$7,E174='PC Receitas'!$O$8,E174='PC Receitas'!$O$9,E174='PC Receitas'!$O$10,E174='PC Receitas'!$O$11,E174='PC Receitas'!$O$12,E174='PC Receitas'!$O$13,E174='PC Receitas'!$O$14)),-I174,0))</f>
        <v>7448.57</v>
      </c>
      <c r="R174" s="153" t="e">
        <f t="shared" si="11"/>
        <v>#N/A</v>
      </c>
      <c r="S174" s="150" t="e">
        <f t="shared" si="12"/>
        <v>#N/A</v>
      </c>
      <c r="T174" s="150" t="e">
        <f t="shared" si="13"/>
        <v>#N/A</v>
      </c>
      <c r="U174" s="150" t="e">
        <f t="shared" si="14"/>
        <v>#N/A</v>
      </c>
      <c r="V174" s="154" t="e">
        <f>VLOOKUP(E174,'PC Receitas'!$O$4:$P$14,2,FALSE)</f>
        <v>#N/A</v>
      </c>
    </row>
    <row r="175" spans="3:22" ht="19.5" customHeight="1" thickTop="1" thickBot="1" x14ac:dyDescent="0.3">
      <c r="C175" s="58"/>
      <c r="D175" s="58" t="str">
        <f t="shared" ca="1" si="10"/>
        <v/>
      </c>
      <c r="E175" s="58"/>
      <c r="F175" s="58"/>
      <c r="G175" s="58"/>
      <c r="H175" s="58"/>
      <c r="I175" s="59"/>
      <c r="J175" s="192"/>
      <c r="K175" s="60"/>
      <c r="L175" s="58"/>
      <c r="M175" s="56">
        <f>M174+IF(AND(K175="Pago",OR(E175='PC Receitas'!$O$4,E175='PC Receitas'!$O$5,E175='PC Receitas'!$O$6)),I175,IF(AND(K175="Pago",OR(E175='PC Receitas'!$O$7,E175='PC Receitas'!$O$8,E175='PC Receitas'!$O$9,E175='PC Receitas'!$O$10,E175='PC Receitas'!$O$11,E175='PC Receitas'!$O$12,E175='PC Receitas'!$O$13,E175='PC Receitas'!$O$14)),-I175,0))</f>
        <v>7448.57</v>
      </c>
      <c r="R175" s="153" t="e">
        <f t="shared" si="11"/>
        <v>#N/A</v>
      </c>
      <c r="S175" s="150" t="e">
        <f t="shared" si="12"/>
        <v>#N/A</v>
      </c>
      <c r="T175" s="150" t="e">
        <f t="shared" si="13"/>
        <v>#N/A</v>
      </c>
      <c r="U175" s="150" t="e">
        <f t="shared" si="14"/>
        <v>#N/A</v>
      </c>
      <c r="V175" s="154" t="e">
        <f>VLOOKUP(E175,'PC Receitas'!$O$4:$P$14,2,FALSE)</f>
        <v>#N/A</v>
      </c>
    </row>
    <row r="176" spans="3:22" ht="19.5" customHeight="1" thickTop="1" thickBot="1" x14ac:dyDescent="0.3">
      <c r="C176" s="58"/>
      <c r="D176" s="58" t="str">
        <f t="shared" ca="1" si="10"/>
        <v/>
      </c>
      <c r="E176" s="58"/>
      <c r="F176" s="58"/>
      <c r="G176" s="58"/>
      <c r="H176" s="58"/>
      <c r="I176" s="59"/>
      <c r="J176" s="192"/>
      <c r="K176" s="60"/>
      <c r="L176" s="58"/>
      <c r="M176" s="56">
        <f>M175+IF(AND(K176="Pago",OR(E176='PC Receitas'!$O$4,E176='PC Receitas'!$O$5,E176='PC Receitas'!$O$6)),I176,IF(AND(K176="Pago",OR(E176='PC Receitas'!$O$7,E176='PC Receitas'!$O$8,E176='PC Receitas'!$O$9,E176='PC Receitas'!$O$10,E176='PC Receitas'!$O$11,E176='PC Receitas'!$O$12,E176='PC Receitas'!$O$13,E176='PC Receitas'!$O$14)),-I176,0))</f>
        <v>7448.57</v>
      </c>
      <c r="R176" s="153" t="e">
        <f t="shared" si="11"/>
        <v>#N/A</v>
      </c>
      <c r="S176" s="150" t="e">
        <f t="shared" si="12"/>
        <v>#N/A</v>
      </c>
      <c r="T176" s="150" t="e">
        <f t="shared" si="13"/>
        <v>#N/A</v>
      </c>
      <c r="U176" s="150" t="e">
        <f t="shared" si="14"/>
        <v>#N/A</v>
      </c>
      <c r="V176" s="154" t="e">
        <f>VLOOKUP(E176,'PC Receitas'!$O$4:$P$14,2,FALSE)</f>
        <v>#N/A</v>
      </c>
    </row>
    <row r="177" spans="3:22" ht="19.5" customHeight="1" thickTop="1" thickBot="1" x14ac:dyDescent="0.3">
      <c r="C177" s="58"/>
      <c r="D177" s="58" t="str">
        <f t="shared" ca="1" si="10"/>
        <v/>
      </c>
      <c r="E177" s="58"/>
      <c r="F177" s="58"/>
      <c r="G177" s="58"/>
      <c r="H177" s="58"/>
      <c r="I177" s="59"/>
      <c r="J177" s="192"/>
      <c r="K177" s="60"/>
      <c r="L177" s="58"/>
      <c r="M177" s="56">
        <f>M176+IF(AND(K177="Pago",OR(E177='PC Receitas'!$O$4,E177='PC Receitas'!$O$5,E177='PC Receitas'!$O$6)),I177,IF(AND(K177="Pago",OR(E177='PC Receitas'!$O$7,E177='PC Receitas'!$O$8,E177='PC Receitas'!$O$9,E177='PC Receitas'!$O$10,E177='PC Receitas'!$O$11,E177='PC Receitas'!$O$12,E177='PC Receitas'!$O$13,E177='PC Receitas'!$O$14)),-I177,0))</f>
        <v>7448.57</v>
      </c>
      <c r="R177" s="153" t="e">
        <f t="shared" si="11"/>
        <v>#N/A</v>
      </c>
      <c r="S177" s="150" t="e">
        <f t="shared" si="12"/>
        <v>#N/A</v>
      </c>
      <c r="T177" s="150" t="e">
        <f t="shared" si="13"/>
        <v>#N/A</v>
      </c>
      <c r="U177" s="150" t="e">
        <f t="shared" si="14"/>
        <v>#N/A</v>
      </c>
      <c r="V177" s="154" t="e">
        <f>VLOOKUP(E177,'PC Receitas'!$O$4:$P$14,2,FALSE)</f>
        <v>#N/A</v>
      </c>
    </row>
    <row r="178" spans="3:22" ht="19.5" customHeight="1" thickTop="1" thickBot="1" x14ac:dyDescent="0.3">
      <c r="C178" s="58"/>
      <c r="D178" s="58" t="str">
        <f t="shared" ca="1" si="10"/>
        <v/>
      </c>
      <c r="E178" s="58"/>
      <c r="F178" s="58"/>
      <c r="G178" s="58"/>
      <c r="H178" s="58"/>
      <c r="I178" s="59"/>
      <c r="J178" s="192"/>
      <c r="K178" s="60"/>
      <c r="L178" s="58"/>
      <c r="M178" s="56">
        <f>M177+IF(AND(K178="Pago",OR(E178='PC Receitas'!$O$4,E178='PC Receitas'!$O$5,E178='PC Receitas'!$O$6)),I178,IF(AND(K178="Pago",OR(E178='PC Receitas'!$O$7,E178='PC Receitas'!$O$8,E178='PC Receitas'!$O$9,E178='PC Receitas'!$O$10,E178='PC Receitas'!$O$11,E178='PC Receitas'!$O$12,E178='PC Receitas'!$O$13,E178='PC Receitas'!$O$14)),-I178,0))</f>
        <v>7448.57</v>
      </c>
      <c r="R178" s="153" t="e">
        <f t="shared" si="11"/>
        <v>#N/A</v>
      </c>
      <c r="S178" s="150" t="e">
        <f t="shared" si="12"/>
        <v>#N/A</v>
      </c>
      <c r="T178" s="150" t="e">
        <f t="shared" si="13"/>
        <v>#N/A</v>
      </c>
      <c r="U178" s="150" t="e">
        <f t="shared" si="14"/>
        <v>#N/A</v>
      </c>
      <c r="V178" s="154" t="e">
        <f>VLOOKUP(E178,'PC Receitas'!$O$4:$P$14,2,FALSE)</f>
        <v>#N/A</v>
      </c>
    </row>
    <row r="179" spans="3:22" ht="19.5" customHeight="1" thickTop="1" thickBot="1" x14ac:dyDescent="0.3">
      <c r="C179" s="58"/>
      <c r="D179" s="58" t="str">
        <f t="shared" ca="1" si="10"/>
        <v/>
      </c>
      <c r="E179" s="58"/>
      <c r="F179" s="58"/>
      <c r="G179" s="58"/>
      <c r="H179" s="58"/>
      <c r="I179" s="59"/>
      <c r="J179" s="192"/>
      <c r="K179" s="60"/>
      <c r="L179" s="58"/>
      <c r="M179" s="56">
        <f>M178+IF(AND(K179="Pago",OR(E179='PC Receitas'!$O$4,E179='PC Receitas'!$O$5,E179='PC Receitas'!$O$6)),I179,IF(AND(K179="Pago",OR(E179='PC Receitas'!$O$7,E179='PC Receitas'!$O$8,E179='PC Receitas'!$O$9,E179='PC Receitas'!$O$10,E179='PC Receitas'!$O$11,E179='PC Receitas'!$O$12,E179='PC Receitas'!$O$13,E179='PC Receitas'!$O$14)),-I179,0))</f>
        <v>7448.57</v>
      </c>
      <c r="R179" s="153" t="e">
        <f t="shared" si="11"/>
        <v>#N/A</v>
      </c>
      <c r="S179" s="150" t="e">
        <f t="shared" si="12"/>
        <v>#N/A</v>
      </c>
      <c r="T179" s="150" t="e">
        <f t="shared" si="13"/>
        <v>#N/A</v>
      </c>
      <c r="U179" s="150" t="e">
        <f t="shared" si="14"/>
        <v>#N/A</v>
      </c>
      <c r="V179" s="154" t="e">
        <f>VLOOKUP(E179,'PC Receitas'!$O$4:$P$14,2,FALSE)</f>
        <v>#N/A</v>
      </c>
    </row>
    <row r="180" spans="3:22" ht="19.5" customHeight="1" thickTop="1" thickBot="1" x14ac:dyDescent="0.3">
      <c r="C180" s="58"/>
      <c r="D180" s="58" t="str">
        <f t="shared" ca="1" si="10"/>
        <v/>
      </c>
      <c r="E180" s="58"/>
      <c r="F180" s="58"/>
      <c r="G180" s="58"/>
      <c r="H180" s="58"/>
      <c r="I180" s="59"/>
      <c r="J180" s="192"/>
      <c r="K180" s="60"/>
      <c r="L180" s="58"/>
      <c r="M180" s="56">
        <f>M179+IF(AND(K180="Pago",OR(E180='PC Receitas'!$O$4,E180='PC Receitas'!$O$5,E180='PC Receitas'!$O$6)),I180,IF(AND(K180="Pago",OR(E180='PC Receitas'!$O$7,E180='PC Receitas'!$O$8,E180='PC Receitas'!$O$9,E180='PC Receitas'!$O$10,E180='PC Receitas'!$O$11,E180='PC Receitas'!$O$12,E180='PC Receitas'!$O$13,E180='PC Receitas'!$O$14)),-I180,0))</f>
        <v>7448.57</v>
      </c>
      <c r="R180" s="153" t="e">
        <f t="shared" si="11"/>
        <v>#N/A</v>
      </c>
      <c r="S180" s="150" t="e">
        <f t="shared" si="12"/>
        <v>#N/A</v>
      </c>
      <c r="T180" s="150" t="e">
        <f t="shared" si="13"/>
        <v>#N/A</v>
      </c>
      <c r="U180" s="150" t="e">
        <f t="shared" si="14"/>
        <v>#N/A</v>
      </c>
      <c r="V180" s="154" t="e">
        <f>VLOOKUP(E180,'PC Receitas'!$O$4:$P$14,2,FALSE)</f>
        <v>#N/A</v>
      </c>
    </row>
    <row r="181" spans="3:22" ht="19.5" customHeight="1" thickTop="1" thickBot="1" x14ac:dyDescent="0.3">
      <c r="C181" s="58"/>
      <c r="D181" s="58" t="str">
        <f t="shared" ca="1" si="10"/>
        <v/>
      </c>
      <c r="E181" s="58"/>
      <c r="F181" s="58"/>
      <c r="G181" s="58"/>
      <c r="H181" s="58"/>
      <c r="I181" s="59"/>
      <c r="J181" s="192"/>
      <c r="K181" s="60"/>
      <c r="L181" s="58"/>
      <c r="M181" s="56">
        <f>M180+IF(AND(K181="Pago",OR(E181='PC Receitas'!$O$4,E181='PC Receitas'!$O$5,E181='PC Receitas'!$O$6)),I181,IF(AND(K181="Pago",OR(E181='PC Receitas'!$O$7,E181='PC Receitas'!$O$8,E181='PC Receitas'!$O$9,E181='PC Receitas'!$O$10,E181='PC Receitas'!$O$11,E181='PC Receitas'!$O$12,E181='PC Receitas'!$O$13,E181='PC Receitas'!$O$14)),-I181,0))</f>
        <v>7448.57</v>
      </c>
      <c r="R181" s="153" t="e">
        <f t="shared" si="11"/>
        <v>#N/A</v>
      </c>
      <c r="S181" s="150" t="e">
        <f t="shared" si="12"/>
        <v>#N/A</v>
      </c>
      <c r="T181" s="150" t="e">
        <f t="shared" si="13"/>
        <v>#N/A</v>
      </c>
      <c r="U181" s="150" t="e">
        <f t="shared" si="14"/>
        <v>#N/A</v>
      </c>
      <c r="V181" s="154" t="e">
        <f>VLOOKUP(E181,'PC Receitas'!$O$4:$P$14,2,FALSE)</f>
        <v>#N/A</v>
      </c>
    </row>
    <row r="182" spans="3:22" ht="19.5" customHeight="1" thickTop="1" thickBot="1" x14ac:dyDescent="0.3">
      <c r="C182" s="58"/>
      <c r="D182" s="58" t="str">
        <f t="shared" ca="1" si="10"/>
        <v/>
      </c>
      <c r="E182" s="58"/>
      <c r="F182" s="58"/>
      <c r="G182" s="58"/>
      <c r="H182" s="58"/>
      <c r="I182" s="59"/>
      <c r="J182" s="192"/>
      <c r="K182" s="60"/>
      <c r="L182" s="58"/>
      <c r="M182" s="56">
        <f>M181+IF(AND(K182="Pago",OR(E182='PC Receitas'!$O$4,E182='PC Receitas'!$O$5,E182='PC Receitas'!$O$6)),I182,IF(AND(K182="Pago",OR(E182='PC Receitas'!$O$7,E182='PC Receitas'!$O$8,E182='PC Receitas'!$O$9,E182='PC Receitas'!$O$10,E182='PC Receitas'!$O$11,E182='PC Receitas'!$O$12,E182='PC Receitas'!$O$13,E182='PC Receitas'!$O$14)),-I182,0))</f>
        <v>7448.57</v>
      </c>
      <c r="R182" s="153" t="e">
        <f t="shared" si="11"/>
        <v>#N/A</v>
      </c>
      <c r="S182" s="150" t="e">
        <f t="shared" si="12"/>
        <v>#N/A</v>
      </c>
      <c r="T182" s="150" t="e">
        <f t="shared" si="13"/>
        <v>#N/A</v>
      </c>
      <c r="U182" s="150" t="e">
        <f t="shared" si="14"/>
        <v>#N/A</v>
      </c>
      <c r="V182" s="154" t="e">
        <f>VLOOKUP(E182,'PC Receitas'!$O$4:$P$14,2,FALSE)</f>
        <v>#N/A</v>
      </c>
    </row>
    <row r="183" spans="3:22" ht="19.5" customHeight="1" thickTop="1" thickBot="1" x14ac:dyDescent="0.3">
      <c r="C183" s="58"/>
      <c r="D183" s="58" t="str">
        <f t="shared" ca="1" si="10"/>
        <v/>
      </c>
      <c r="E183" s="58"/>
      <c r="F183" s="58"/>
      <c r="G183" s="58"/>
      <c r="H183" s="58"/>
      <c r="I183" s="59"/>
      <c r="J183" s="192"/>
      <c r="K183" s="60"/>
      <c r="L183" s="58"/>
      <c r="M183" s="56">
        <f>M182+IF(AND(K183="Pago",OR(E183='PC Receitas'!$O$4,E183='PC Receitas'!$O$5,E183='PC Receitas'!$O$6)),I183,IF(AND(K183="Pago",OR(E183='PC Receitas'!$O$7,E183='PC Receitas'!$O$8,E183='PC Receitas'!$O$9,E183='PC Receitas'!$O$10,E183='PC Receitas'!$O$11,E183='PC Receitas'!$O$12,E183='PC Receitas'!$O$13,E183='PC Receitas'!$O$14)),-I183,0))</f>
        <v>7448.57</v>
      </c>
      <c r="R183" s="153" t="e">
        <f t="shared" si="11"/>
        <v>#N/A</v>
      </c>
      <c r="S183" s="150" t="e">
        <f t="shared" si="12"/>
        <v>#N/A</v>
      </c>
      <c r="T183" s="150" t="e">
        <f t="shared" si="13"/>
        <v>#N/A</v>
      </c>
      <c r="U183" s="150" t="e">
        <f t="shared" si="14"/>
        <v>#N/A</v>
      </c>
      <c r="V183" s="154" t="e">
        <f>VLOOKUP(E183,'PC Receitas'!$O$4:$P$14,2,FALSE)</f>
        <v>#N/A</v>
      </c>
    </row>
    <row r="184" spans="3:22" ht="19.5" customHeight="1" thickTop="1" thickBot="1" x14ac:dyDescent="0.3">
      <c r="C184" s="58"/>
      <c r="D184" s="58" t="str">
        <f t="shared" ca="1" si="10"/>
        <v/>
      </c>
      <c r="E184" s="58"/>
      <c r="F184" s="58"/>
      <c r="G184" s="58"/>
      <c r="H184" s="58"/>
      <c r="I184" s="59"/>
      <c r="J184" s="192"/>
      <c r="K184" s="60"/>
      <c r="L184" s="58"/>
      <c r="M184" s="56">
        <f>M183+IF(AND(K184="Pago",OR(E184='PC Receitas'!$O$4,E184='PC Receitas'!$O$5,E184='PC Receitas'!$O$6)),I184,IF(AND(K184="Pago",OR(E184='PC Receitas'!$O$7,E184='PC Receitas'!$O$8,E184='PC Receitas'!$O$9,E184='PC Receitas'!$O$10,E184='PC Receitas'!$O$11,E184='PC Receitas'!$O$12,E184='PC Receitas'!$O$13,E184='PC Receitas'!$O$14)),-I184,0))</f>
        <v>7448.57</v>
      </c>
      <c r="R184" s="153" t="e">
        <f t="shared" si="11"/>
        <v>#N/A</v>
      </c>
      <c r="S184" s="150" t="e">
        <f t="shared" si="12"/>
        <v>#N/A</v>
      </c>
      <c r="T184" s="150" t="e">
        <f t="shared" si="13"/>
        <v>#N/A</v>
      </c>
      <c r="U184" s="150" t="e">
        <f t="shared" si="14"/>
        <v>#N/A</v>
      </c>
      <c r="V184" s="154" t="e">
        <f>VLOOKUP(E184,'PC Receitas'!$O$4:$P$14,2,FALSE)</f>
        <v>#N/A</v>
      </c>
    </row>
    <row r="185" spans="3:22" ht="19.5" customHeight="1" thickTop="1" thickBot="1" x14ac:dyDescent="0.3">
      <c r="C185" s="58"/>
      <c r="D185" s="58" t="str">
        <f t="shared" ca="1" si="10"/>
        <v/>
      </c>
      <c r="E185" s="58"/>
      <c r="F185" s="58"/>
      <c r="G185" s="58"/>
      <c r="H185" s="58"/>
      <c r="I185" s="59"/>
      <c r="J185" s="192"/>
      <c r="K185" s="60"/>
      <c r="L185" s="58"/>
      <c r="M185" s="56">
        <f>M184+IF(AND(K185="Pago",OR(E185='PC Receitas'!$O$4,E185='PC Receitas'!$O$5,E185='PC Receitas'!$O$6)),I185,IF(AND(K185="Pago",OR(E185='PC Receitas'!$O$7,E185='PC Receitas'!$O$8,E185='PC Receitas'!$O$9,E185='PC Receitas'!$O$10,E185='PC Receitas'!$O$11,E185='PC Receitas'!$O$12,E185='PC Receitas'!$O$13,E185='PC Receitas'!$O$14)),-I185,0))</f>
        <v>7448.57</v>
      </c>
      <c r="R185" s="153" t="e">
        <f t="shared" si="11"/>
        <v>#N/A</v>
      </c>
      <c r="S185" s="150" t="e">
        <f t="shared" si="12"/>
        <v>#N/A</v>
      </c>
      <c r="T185" s="150" t="e">
        <f t="shared" si="13"/>
        <v>#N/A</v>
      </c>
      <c r="U185" s="150" t="e">
        <f t="shared" si="14"/>
        <v>#N/A</v>
      </c>
      <c r="V185" s="154" t="e">
        <f>VLOOKUP(E185,'PC Receitas'!$O$4:$P$14,2,FALSE)</f>
        <v>#N/A</v>
      </c>
    </row>
    <row r="186" spans="3:22" ht="19.5" customHeight="1" thickTop="1" thickBot="1" x14ac:dyDescent="0.3">
      <c r="C186" s="58"/>
      <c r="D186" s="58" t="str">
        <f t="shared" ca="1" si="10"/>
        <v/>
      </c>
      <c r="E186" s="58"/>
      <c r="F186" s="58"/>
      <c r="G186" s="58"/>
      <c r="H186" s="58"/>
      <c r="I186" s="59"/>
      <c r="J186" s="192"/>
      <c r="K186" s="60"/>
      <c r="L186" s="58"/>
      <c r="M186" s="56">
        <f>M185+IF(AND(K186="Pago",OR(E186='PC Receitas'!$O$4,E186='PC Receitas'!$O$5,E186='PC Receitas'!$O$6)),I186,IF(AND(K186="Pago",OR(E186='PC Receitas'!$O$7,E186='PC Receitas'!$O$8,E186='PC Receitas'!$O$9,E186='PC Receitas'!$O$10,E186='PC Receitas'!$O$11,E186='PC Receitas'!$O$12,E186='PC Receitas'!$O$13,E186='PC Receitas'!$O$14)),-I186,0))</f>
        <v>7448.57</v>
      </c>
      <c r="R186" s="153" t="e">
        <f t="shared" si="11"/>
        <v>#N/A</v>
      </c>
      <c r="S186" s="150" t="e">
        <f t="shared" si="12"/>
        <v>#N/A</v>
      </c>
      <c r="T186" s="150" t="e">
        <f t="shared" si="13"/>
        <v>#N/A</v>
      </c>
      <c r="U186" s="150" t="e">
        <f t="shared" si="14"/>
        <v>#N/A</v>
      </c>
      <c r="V186" s="154" t="e">
        <f>VLOOKUP(E186,'PC Receitas'!$O$4:$P$14,2,FALSE)</f>
        <v>#N/A</v>
      </c>
    </row>
    <row r="187" spans="3:22" ht="19.5" customHeight="1" thickTop="1" thickBot="1" x14ac:dyDescent="0.3">
      <c r="C187" s="58"/>
      <c r="D187" s="58" t="str">
        <f t="shared" ca="1" si="10"/>
        <v/>
      </c>
      <c r="E187" s="58"/>
      <c r="F187" s="58"/>
      <c r="G187" s="58"/>
      <c r="H187" s="58"/>
      <c r="I187" s="59"/>
      <c r="J187" s="192"/>
      <c r="K187" s="60"/>
      <c r="L187" s="58"/>
      <c r="M187" s="56">
        <f>M186+IF(AND(K187="Pago",OR(E187='PC Receitas'!$O$4,E187='PC Receitas'!$O$5,E187='PC Receitas'!$O$6)),I187,IF(AND(K187="Pago",OR(E187='PC Receitas'!$O$7,E187='PC Receitas'!$O$8,E187='PC Receitas'!$O$9,E187='PC Receitas'!$O$10,E187='PC Receitas'!$O$11,E187='PC Receitas'!$O$12,E187='PC Receitas'!$O$13,E187='PC Receitas'!$O$14)),-I187,0))</f>
        <v>7448.57</v>
      </c>
      <c r="R187" s="153" t="e">
        <f t="shared" si="11"/>
        <v>#N/A</v>
      </c>
      <c r="S187" s="150" t="e">
        <f t="shared" si="12"/>
        <v>#N/A</v>
      </c>
      <c r="T187" s="150" t="e">
        <f t="shared" si="13"/>
        <v>#N/A</v>
      </c>
      <c r="U187" s="150" t="e">
        <f t="shared" si="14"/>
        <v>#N/A</v>
      </c>
      <c r="V187" s="154" t="e">
        <f>VLOOKUP(E187,'PC Receitas'!$O$4:$P$14,2,FALSE)</f>
        <v>#N/A</v>
      </c>
    </row>
    <row r="188" spans="3:22" ht="19.5" customHeight="1" thickTop="1" thickBot="1" x14ac:dyDescent="0.3">
      <c r="C188" s="58"/>
      <c r="D188" s="58" t="str">
        <f t="shared" ca="1" si="10"/>
        <v/>
      </c>
      <c r="E188" s="58"/>
      <c r="F188" s="58"/>
      <c r="G188" s="58"/>
      <c r="H188" s="58"/>
      <c r="I188" s="59"/>
      <c r="J188" s="192"/>
      <c r="K188" s="60"/>
      <c r="L188" s="58"/>
      <c r="M188" s="56">
        <f>M187+IF(AND(K188="Pago",OR(E188='PC Receitas'!$O$4,E188='PC Receitas'!$O$5,E188='PC Receitas'!$O$6)),I188,IF(AND(K188="Pago",OR(E188='PC Receitas'!$O$7,E188='PC Receitas'!$O$8,E188='PC Receitas'!$O$9,E188='PC Receitas'!$O$10,E188='PC Receitas'!$O$11,E188='PC Receitas'!$O$12,E188='PC Receitas'!$O$13,E188='PC Receitas'!$O$14)),-I188,0))</f>
        <v>7448.57</v>
      </c>
      <c r="R188" s="153" t="e">
        <f t="shared" si="11"/>
        <v>#N/A</v>
      </c>
      <c r="S188" s="150" t="e">
        <f t="shared" si="12"/>
        <v>#N/A</v>
      </c>
      <c r="T188" s="150" t="e">
        <f t="shared" si="13"/>
        <v>#N/A</v>
      </c>
      <c r="U188" s="150" t="e">
        <f t="shared" si="14"/>
        <v>#N/A</v>
      </c>
      <c r="V188" s="154" t="e">
        <f>VLOOKUP(E188,'PC Receitas'!$O$4:$P$14,2,FALSE)</f>
        <v>#N/A</v>
      </c>
    </row>
    <row r="189" spans="3:22" ht="19.5" customHeight="1" thickTop="1" thickBot="1" x14ac:dyDescent="0.3">
      <c r="C189" s="58"/>
      <c r="D189" s="58" t="str">
        <f t="shared" ca="1" si="10"/>
        <v/>
      </c>
      <c r="E189" s="58"/>
      <c r="F189" s="58"/>
      <c r="G189" s="58"/>
      <c r="H189" s="58"/>
      <c r="I189" s="59"/>
      <c r="J189" s="192"/>
      <c r="K189" s="60"/>
      <c r="L189" s="58"/>
      <c r="M189" s="56">
        <f>M188+IF(AND(K189="Pago",OR(E189='PC Receitas'!$O$4,E189='PC Receitas'!$O$5,E189='PC Receitas'!$O$6)),I189,IF(AND(K189="Pago",OR(E189='PC Receitas'!$O$7,E189='PC Receitas'!$O$8,E189='PC Receitas'!$O$9,E189='PC Receitas'!$O$10,E189='PC Receitas'!$O$11,E189='PC Receitas'!$O$12,E189='PC Receitas'!$O$13,E189='PC Receitas'!$O$14)),-I189,0))</f>
        <v>7448.57</v>
      </c>
      <c r="R189" s="153" t="e">
        <f t="shared" si="11"/>
        <v>#N/A</v>
      </c>
      <c r="S189" s="150" t="e">
        <f t="shared" si="12"/>
        <v>#N/A</v>
      </c>
      <c r="T189" s="150" t="e">
        <f t="shared" si="13"/>
        <v>#N/A</v>
      </c>
      <c r="U189" s="150" t="e">
        <f t="shared" si="14"/>
        <v>#N/A</v>
      </c>
      <c r="V189" s="154" t="e">
        <f>VLOOKUP(E189,'PC Receitas'!$O$4:$P$14,2,FALSE)</f>
        <v>#N/A</v>
      </c>
    </row>
    <row r="190" spans="3:22" ht="19.5" customHeight="1" thickTop="1" thickBot="1" x14ac:dyDescent="0.3">
      <c r="C190" s="58"/>
      <c r="D190" s="58" t="str">
        <f t="shared" ca="1" si="10"/>
        <v/>
      </c>
      <c r="E190" s="58"/>
      <c r="F190" s="58"/>
      <c r="G190" s="58"/>
      <c r="H190" s="58"/>
      <c r="I190" s="59"/>
      <c r="J190" s="192"/>
      <c r="K190" s="60"/>
      <c r="L190" s="58"/>
      <c r="M190" s="56">
        <f>M189+IF(AND(K190="Pago",OR(E190='PC Receitas'!$O$4,E190='PC Receitas'!$O$5,E190='PC Receitas'!$O$6)),I190,IF(AND(K190="Pago",OR(E190='PC Receitas'!$O$7,E190='PC Receitas'!$O$8,E190='PC Receitas'!$O$9,E190='PC Receitas'!$O$10,E190='PC Receitas'!$O$11,E190='PC Receitas'!$O$12,E190='PC Receitas'!$O$13,E190='PC Receitas'!$O$14)),-I190,0))</f>
        <v>7448.57</v>
      </c>
      <c r="R190" s="153" t="e">
        <f t="shared" si="11"/>
        <v>#N/A</v>
      </c>
      <c r="S190" s="150" t="e">
        <f t="shared" si="12"/>
        <v>#N/A</v>
      </c>
      <c r="T190" s="150" t="e">
        <f t="shared" si="13"/>
        <v>#N/A</v>
      </c>
      <c r="U190" s="150" t="e">
        <f t="shared" si="14"/>
        <v>#N/A</v>
      </c>
      <c r="V190" s="154" t="e">
        <f>VLOOKUP(E190,'PC Receitas'!$O$4:$P$14,2,FALSE)</f>
        <v>#N/A</v>
      </c>
    </row>
    <row r="191" spans="3:22" ht="19.5" customHeight="1" thickTop="1" thickBot="1" x14ac:dyDescent="0.3">
      <c r="C191" s="58"/>
      <c r="D191" s="58" t="str">
        <f t="shared" ca="1" si="10"/>
        <v/>
      </c>
      <c r="E191" s="58"/>
      <c r="F191" s="58"/>
      <c r="G191" s="58"/>
      <c r="H191" s="58"/>
      <c r="I191" s="59"/>
      <c r="J191" s="192"/>
      <c r="K191" s="60"/>
      <c r="L191" s="58"/>
      <c r="M191" s="56">
        <f>M190+IF(AND(K191="Pago",OR(E191='PC Receitas'!$O$4,E191='PC Receitas'!$O$5,E191='PC Receitas'!$O$6)),I191,IF(AND(K191="Pago",OR(E191='PC Receitas'!$O$7,E191='PC Receitas'!$O$8,E191='PC Receitas'!$O$9,E191='PC Receitas'!$O$10,E191='PC Receitas'!$O$11,E191='PC Receitas'!$O$12,E191='PC Receitas'!$O$13,E191='PC Receitas'!$O$14)),-I191,0))</f>
        <v>7448.57</v>
      </c>
      <c r="R191" s="153" t="e">
        <f t="shared" si="11"/>
        <v>#N/A</v>
      </c>
      <c r="S191" s="150" t="e">
        <f t="shared" si="12"/>
        <v>#N/A</v>
      </c>
      <c r="T191" s="150" t="e">
        <f t="shared" si="13"/>
        <v>#N/A</v>
      </c>
      <c r="U191" s="150" t="e">
        <f t="shared" si="14"/>
        <v>#N/A</v>
      </c>
      <c r="V191" s="154" t="e">
        <f>VLOOKUP(E191,'PC Receitas'!$O$4:$P$14,2,FALSE)</f>
        <v>#N/A</v>
      </c>
    </row>
    <row r="192" spans="3:22" ht="19.5" customHeight="1" thickTop="1" thickBot="1" x14ac:dyDescent="0.3">
      <c r="C192" s="58"/>
      <c r="D192" s="58" t="str">
        <f t="shared" ca="1" si="10"/>
        <v/>
      </c>
      <c r="E192" s="58"/>
      <c r="F192" s="58"/>
      <c r="G192" s="58"/>
      <c r="H192" s="58"/>
      <c r="I192" s="59"/>
      <c r="J192" s="192"/>
      <c r="K192" s="60"/>
      <c r="L192" s="58"/>
      <c r="M192" s="56">
        <f>M191+IF(AND(K192="Pago",OR(E192='PC Receitas'!$O$4,E192='PC Receitas'!$O$5,E192='PC Receitas'!$O$6)),I192,IF(AND(K192="Pago",OR(E192='PC Receitas'!$O$7,E192='PC Receitas'!$O$8,E192='PC Receitas'!$O$9,E192='PC Receitas'!$O$10,E192='PC Receitas'!$O$11,E192='PC Receitas'!$O$12,E192='PC Receitas'!$O$13,E192='PC Receitas'!$O$14)),-I192,0))</f>
        <v>7448.57</v>
      </c>
      <c r="R192" s="153" t="e">
        <f t="shared" si="11"/>
        <v>#N/A</v>
      </c>
      <c r="S192" s="150" t="e">
        <f t="shared" si="12"/>
        <v>#N/A</v>
      </c>
      <c r="T192" s="150" t="e">
        <f t="shared" si="13"/>
        <v>#N/A</v>
      </c>
      <c r="U192" s="150" t="e">
        <f t="shared" si="14"/>
        <v>#N/A</v>
      </c>
      <c r="V192" s="154" t="e">
        <f>VLOOKUP(E192,'PC Receitas'!$O$4:$P$14,2,FALSE)</f>
        <v>#N/A</v>
      </c>
    </row>
    <row r="193" spans="3:22" ht="19.5" customHeight="1" thickTop="1" thickBot="1" x14ac:dyDescent="0.3">
      <c r="C193" s="58"/>
      <c r="D193" s="58" t="str">
        <f t="shared" ca="1" si="10"/>
        <v/>
      </c>
      <c r="E193" s="58"/>
      <c r="F193" s="58"/>
      <c r="G193" s="58"/>
      <c r="H193" s="58"/>
      <c r="I193" s="59"/>
      <c r="J193" s="192"/>
      <c r="K193" s="60"/>
      <c r="L193" s="58"/>
      <c r="M193" s="56">
        <f>M192+IF(AND(K193="Pago",OR(E193='PC Receitas'!$O$4,E193='PC Receitas'!$O$5,E193='PC Receitas'!$O$6)),I193,IF(AND(K193="Pago",OR(E193='PC Receitas'!$O$7,E193='PC Receitas'!$O$8,E193='PC Receitas'!$O$9,E193='PC Receitas'!$O$10,E193='PC Receitas'!$O$11,E193='PC Receitas'!$O$12,E193='PC Receitas'!$O$13,E193='PC Receitas'!$O$14)),-I193,0))</f>
        <v>7448.57</v>
      </c>
      <c r="R193" s="153" t="e">
        <f t="shared" si="11"/>
        <v>#N/A</v>
      </c>
      <c r="S193" s="150" t="e">
        <f t="shared" si="12"/>
        <v>#N/A</v>
      </c>
      <c r="T193" s="150" t="e">
        <f t="shared" si="13"/>
        <v>#N/A</v>
      </c>
      <c r="U193" s="150" t="e">
        <f t="shared" si="14"/>
        <v>#N/A</v>
      </c>
      <c r="V193" s="154" t="e">
        <f>VLOOKUP(E193,'PC Receitas'!$O$4:$P$14,2,FALSE)</f>
        <v>#N/A</v>
      </c>
    </row>
    <row r="194" spans="3:22" ht="19.5" customHeight="1" thickTop="1" thickBot="1" x14ac:dyDescent="0.3">
      <c r="C194" s="58"/>
      <c r="D194" s="58" t="str">
        <f t="shared" ca="1" si="10"/>
        <v/>
      </c>
      <c r="E194" s="58"/>
      <c r="F194" s="58"/>
      <c r="G194" s="58"/>
      <c r="H194" s="58"/>
      <c r="I194" s="59"/>
      <c r="J194" s="192"/>
      <c r="K194" s="60"/>
      <c r="L194" s="58"/>
      <c r="M194" s="56">
        <f>M193+IF(AND(K194="Pago",OR(E194='PC Receitas'!$O$4,E194='PC Receitas'!$O$5,E194='PC Receitas'!$O$6)),I194,IF(AND(K194="Pago",OR(E194='PC Receitas'!$O$7,E194='PC Receitas'!$O$8,E194='PC Receitas'!$O$9,E194='PC Receitas'!$O$10,E194='PC Receitas'!$O$11,E194='PC Receitas'!$O$12,E194='PC Receitas'!$O$13,E194='PC Receitas'!$O$14)),-I194,0))</f>
        <v>7448.57</v>
      </c>
      <c r="R194" s="153" t="e">
        <f t="shared" si="11"/>
        <v>#N/A</v>
      </c>
      <c r="S194" s="150" t="e">
        <f t="shared" si="12"/>
        <v>#N/A</v>
      </c>
      <c r="T194" s="150" t="e">
        <f t="shared" si="13"/>
        <v>#N/A</v>
      </c>
      <c r="U194" s="150" t="e">
        <f t="shared" si="14"/>
        <v>#N/A</v>
      </c>
      <c r="V194" s="154" t="e">
        <f>VLOOKUP(E194,'PC Receitas'!$O$4:$P$14,2,FALSE)</f>
        <v>#N/A</v>
      </c>
    </row>
    <row r="195" spans="3:22" ht="19.5" customHeight="1" thickTop="1" thickBot="1" x14ac:dyDescent="0.3">
      <c r="C195" s="58"/>
      <c r="D195" s="58" t="str">
        <f t="shared" ca="1" si="10"/>
        <v/>
      </c>
      <c r="E195" s="58"/>
      <c r="F195" s="58"/>
      <c r="G195" s="58"/>
      <c r="H195" s="58"/>
      <c r="I195" s="59"/>
      <c r="J195" s="192"/>
      <c r="K195" s="60"/>
      <c r="L195" s="58"/>
      <c r="M195" s="56">
        <f>M194+IF(AND(K195="Pago",OR(E195='PC Receitas'!$O$4,E195='PC Receitas'!$O$5,E195='PC Receitas'!$O$6)),I195,IF(AND(K195="Pago",OR(E195='PC Receitas'!$O$7,E195='PC Receitas'!$O$8,E195='PC Receitas'!$O$9,E195='PC Receitas'!$O$10,E195='PC Receitas'!$O$11,E195='PC Receitas'!$O$12,E195='PC Receitas'!$O$13,E195='PC Receitas'!$O$14)),-I195,0))</f>
        <v>7448.57</v>
      </c>
      <c r="R195" s="153" t="e">
        <f t="shared" si="11"/>
        <v>#N/A</v>
      </c>
      <c r="S195" s="150" t="e">
        <f t="shared" si="12"/>
        <v>#N/A</v>
      </c>
      <c r="T195" s="150" t="e">
        <f t="shared" si="13"/>
        <v>#N/A</v>
      </c>
      <c r="U195" s="150" t="e">
        <f t="shared" si="14"/>
        <v>#N/A</v>
      </c>
      <c r="V195" s="154" t="e">
        <f>VLOOKUP(E195,'PC Receitas'!$O$4:$P$14,2,FALSE)</f>
        <v>#N/A</v>
      </c>
    </row>
    <row r="196" spans="3:22" ht="19.5" customHeight="1" thickTop="1" thickBot="1" x14ac:dyDescent="0.3">
      <c r="C196" s="58"/>
      <c r="D196" s="58" t="str">
        <f t="shared" ca="1" si="10"/>
        <v/>
      </c>
      <c r="E196" s="58"/>
      <c r="F196" s="58"/>
      <c r="G196" s="58"/>
      <c r="H196" s="58"/>
      <c r="I196" s="59"/>
      <c r="J196" s="192"/>
      <c r="K196" s="60"/>
      <c r="L196" s="58"/>
      <c r="M196" s="56">
        <f>M195+IF(AND(K196="Pago",OR(E196='PC Receitas'!$O$4,E196='PC Receitas'!$O$5,E196='PC Receitas'!$O$6)),I196,IF(AND(K196="Pago",OR(E196='PC Receitas'!$O$7,E196='PC Receitas'!$O$8,E196='PC Receitas'!$O$9,E196='PC Receitas'!$O$10,E196='PC Receitas'!$O$11,E196='PC Receitas'!$O$12,E196='PC Receitas'!$O$13,E196='PC Receitas'!$O$14)),-I196,0))</f>
        <v>7448.57</v>
      </c>
      <c r="R196" s="153" t="e">
        <f t="shared" si="11"/>
        <v>#N/A</v>
      </c>
      <c r="S196" s="150" t="e">
        <f t="shared" si="12"/>
        <v>#N/A</v>
      </c>
      <c r="T196" s="150" t="e">
        <f t="shared" si="13"/>
        <v>#N/A</v>
      </c>
      <c r="U196" s="150" t="e">
        <f t="shared" si="14"/>
        <v>#N/A</v>
      </c>
      <c r="V196" s="154" t="e">
        <f>VLOOKUP(E196,'PC Receitas'!$O$4:$P$14,2,FALSE)</f>
        <v>#N/A</v>
      </c>
    </row>
    <row r="197" spans="3:22" ht="19.5" customHeight="1" thickTop="1" thickBot="1" x14ac:dyDescent="0.3">
      <c r="C197" s="58"/>
      <c r="D197" s="58" t="str">
        <f t="shared" ca="1" si="10"/>
        <v/>
      </c>
      <c r="E197" s="58"/>
      <c r="F197" s="58"/>
      <c r="G197" s="58"/>
      <c r="H197" s="58"/>
      <c r="I197" s="59"/>
      <c r="J197" s="192"/>
      <c r="K197" s="60"/>
      <c r="L197" s="58"/>
      <c r="M197" s="56">
        <f>M196+IF(AND(K197="Pago",OR(E197='PC Receitas'!$O$4,E197='PC Receitas'!$O$5,E197='PC Receitas'!$O$6)),I197,IF(AND(K197="Pago",OR(E197='PC Receitas'!$O$7,E197='PC Receitas'!$O$8,E197='PC Receitas'!$O$9,E197='PC Receitas'!$O$10,E197='PC Receitas'!$O$11,E197='PC Receitas'!$O$12,E197='PC Receitas'!$O$13,E197='PC Receitas'!$O$14)),-I197,0))</f>
        <v>7448.57</v>
      </c>
      <c r="R197" s="153" t="e">
        <f t="shared" si="11"/>
        <v>#N/A</v>
      </c>
      <c r="S197" s="150" t="e">
        <f t="shared" si="12"/>
        <v>#N/A</v>
      </c>
      <c r="T197" s="150" t="e">
        <f t="shared" si="13"/>
        <v>#N/A</v>
      </c>
      <c r="U197" s="150" t="e">
        <f t="shared" si="14"/>
        <v>#N/A</v>
      </c>
      <c r="V197" s="154" t="e">
        <f>VLOOKUP(E197,'PC Receitas'!$O$4:$P$14,2,FALSE)</f>
        <v>#N/A</v>
      </c>
    </row>
    <row r="198" spans="3:22" ht="19.5" customHeight="1" thickTop="1" thickBot="1" x14ac:dyDescent="0.3">
      <c r="C198" s="58"/>
      <c r="D198" s="58" t="str">
        <f t="shared" ref="D198:D261" ca="1" si="15">IF(C198&lt;&gt;"",TEXT(C198,"00")&amp;"/08/"&amp;YEAR(TODAY()),"")</f>
        <v/>
      </c>
      <c r="E198" s="58"/>
      <c r="F198" s="58"/>
      <c r="G198" s="58"/>
      <c r="H198" s="58"/>
      <c r="I198" s="59"/>
      <c r="J198" s="192"/>
      <c r="K198" s="60"/>
      <c r="L198" s="58"/>
      <c r="M198" s="56">
        <f>M197+IF(AND(K198="Pago",OR(E198='PC Receitas'!$O$4,E198='PC Receitas'!$O$5,E198='PC Receitas'!$O$6)),I198,IF(AND(K198="Pago",OR(E198='PC Receitas'!$O$7,E198='PC Receitas'!$O$8,E198='PC Receitas'!$O$9,E198='PC Receitas'!$O$10,E198='PC Receitas'!$O$11,E198='PC Receitas'!$O$12,E198='PC Receitas'!$O$13,E198='PC Receitas'!$O$14)),-I198,0))</f>
        <v>7448.57</v>
      </c>
      <c r="R198" s="153" t="e">
        <f t="shared" ref="R198:R261" si="16">IF(V198="Despesas_com_RH","Despesa",IF(V198="Despesas_Operacionais","Despesa",IF(V198="Despesas_com_Marketing","Despesa",IF(V198="Impostos","Despesa",IF(V198="Investimentos","Despesa","")))))</f>
        <v>#N/A</v>
      </c>
      <c r="S198" s="150" t="e">
        <f t="shared" ref="S198:S261" si="17">IF(V198="Despesas_com_Produtos","Despesa",IF(V198="Despesas_com_Serviços","Despesa",IF(V198="Despesas_Não_Operacionais","Despesa","")))</f>
        <v>#N/A</v>
      </c>
      <c r="T198" s="150" t="e">
        <f t="shared" ref="T198:T261" si="18">IF(V198="Receitas_com_Produtos","Receita",IF(V198="Receitas_com_Serviços","Receita",IF(V198="Receitas_Não_Operacionais","Receita","")))</f>
        <v>#N/A</v>
      </c>
      <c r="U198" s="150" t="e">
        <f t="shared" ref="U198:U261" si="19">IF(R198&lt;&gt;"",R198,IF(S198&lt;&gt;"",S198,IF(T198&lt;&gt;"",T198,"")))</f>
        <v>#N/A</v>
      </c>
      <c r="V198" s="154" t="e">
        <f>VLOOKUP(E198,'PC Receitas'!$O$4:$P$14,2,FALSE)</f>
        <v>#N/A</v>
      </c>
    </row>
    <row r="199" spans="3:22" ht="19.5" customHeight="1" thickTop="1" thickBot="1" x14ac:dyDescent="0.3">
      <c r="C199" s="58"/>
      <c r="D199" s="58" t="str">
        <f t="shared" ca="1" si="15"/>
        <v/>
      </c>
      <c r="E199" s="58"/>
      <c r="F199" s="58"/>
      <c r="G199" s="58"/>
      <c r="H199" s="58"/>
      <c r="I199" s="59"/>
      <c r="J199" s="192"/>
      <c r="K199" s="60"/>
      <c r="L199" s="58"/>
      <c r="M199" s="56">
        <f>M198+IF(AND(K199="Pago",OR(E199='PC Receitas'!$O$4,E199='PC Receitas'!$O$5,E199='PC Receitas'!$O$6)),I199,IF(AND(K199="Pago",OR(E199='PC Receitas'!$O$7,E199='PC Receitas'!$O$8,E199='PC Receitas'!$O$9,E199='PC Receitas'!$O$10,E199='PC Receitas'!$O$11,E199='PC Receitas'!$O$12,E199='PC Receitas'!$O$13,E199='PC Receitas'!$O$14)),-I199,0))</f>
        <v>7448.57</v>
      </c>
      <c r="R199" s="153" t="e">
        <f t="shared" si="16"/>
        <v>#N/A</v>
      </c>
      <c r="S199" s="150" t="e">
        <f t="shared" si="17"/>
        <v>#N/A</v>
      </c>
      <c r="T199" s="150" t="e">
        <f t="shared" si="18"/>
        <v>#N/A</v>
      </c>
      <c r="U199" s="150" t="e">
        <f t="shared" si="19"/>
        <v>#N/A</v>
      </c>
      <c r="V199" s="154" t="e">
        <f>VLOOKUP(E199,'PC Receitas'!$O$4:$P$14,2,FALSE)</f>
        <v>#N/A</v>
      </c>
    </row>
    <row r="200" spans="3:22" ht="19.5" customHeight="1" thickTop="1" thickBot="1" x14ac:dyDescent="0.3">
      <c r="C200" s="58"/>
      <c r="D200" s="58" t="str">
        <f t="shared" ca="1" si="15"/>
        <v/>
      </c>
      <c r="E200" s="58"/>
      <c r="F200" s="58"/>
      <c r="G200" s="58"/>
      <c r="H200" s="58"/>
      <c r="I200" s="59"/>
      <c r="J200" s="192"/>
      <c r="K200" s="60"/>
      <c r="L200" s="58"/>
      <c r="M200" s="56">
        <f>M199+IF(AND(K200="Pago",OR(E200='PC Receitas'!$O$4,E200='PC Receitas'!$O$5,E200='PC Receitas'!$O$6)),I200,IF(AND(K200="Pago",OR(E200='PC Receitas'!$O$7,E200='PC Receitas'!$O$8,E200='PC Receitas'!$O$9,E200='PC Receitas'!$O$10,E200='PC Receitas'!$O$11,E200='PC Receitas'!$O$12,E200='PC Receitas'!$O$13,E200='PC Receitas'!$O$14)),-I200,0))</f>
        <v>7448.57</v>
      </c>
      <c r="R200" s="153" t="e">
        <f t="shared" si="16"/>
        <v>#N/A</v>
      </c>
      <c r="S200" s="150" t="e">
        <f t="shared" si="17"/>
        <v>#N/A</v>
      </c>
      <c r="T200" s="150" t="e">
        <f t="shared" si="18"/>
        <v>#N/A</v>
      </c>
      <c r="U200" s="150" t="e">
        <f t="shared" si="19"/>
        <v>#N/A</v>
      </c>
      <c r="V200" s="154" t="e">
        <f>VLOOKUP(E200,'PC Receitas'!$O$4:$P$14,2,FALSE)</f>
        <v>#N/A</v>
      </c>
    </row>
    <row r="201" spans="3:22" ht="19.5" customHeight="1" thickTop="1" thickBot="1" x14ac:dyDescent="0.3">
      <c r="C201" s="58"/>
      <c r="D201" s="58" t="str">
        <f t="shared" ca="1" si="15"/>
        <v/>
      </c>
      <c r="E201" s="58"/>
      <c r="F201" s="58"/>
      <c r="G201" s="58"/>
      <c r="H201" s="58"/>
      <c r="I201" s="59"/>
      <c r="J201" s="192"/>
      <c r="K201" s="60"/>
      <c r="L201" s="58"/>
      <c r="M201" s="56">
        <f>M200+IF(AND(K201="Pago",OR(E201='PC Receitas'!$O$4,E201='PC Receitas'!$O$5,E201='PC Receitas'!$O$6)),I201,IF(AND(K201="Pago",OR(E201='PC Receitas'!$O$7,E201='PC Receitas'!$O$8,E201='PC Receitas'!$O$9,E201='PC Receitas'!$O$10,E201='PC Receitas'!$O$11,E201='PC Receitas'!$O$12,E201='PC Receitas'!$O$13,E201='PC Receitas'!$O$14)),-I201,0))</f>
        <v>7448.57</v>
      </c>
      <c r="R201" s="153" t="e">
        <f t="shared" si="16"/>
        <v>#N/A</v>
      </c>
      <c r="S201" s="150" t="e">
        <f t="shared" si="17"/>
        <v>#N/A</v>
      </c>
      <c r="T201" s="150" t="e">
        <f t="shared" si="18"/>
        <v>#N/A</v>
      </c>
      <c r="U201" s="150" t="e">
        <f t="shared" si="19"/>
        <v>#N/A</v>
      </c>
      <c r="V201" s="154" t="e">
        <f>VLOOKUP(E201,'PC Receitas'!$O$4:$P$14,2,FALSE)</f>
        <v>#N/A</v>
      </c>
    </row>
    <row r="202" spans="3:22" ht="19.5" customHeight="1" thickTop="1" thickBot="1" x14ac:dyDescent="0.3">
      <c r="C202" s="58"/>
      <c r="D202" s="58" t="str">
        <f t="shared" ca="1" si="15"/>
        <v/>
      </c>
      <c r="E202" s="58"/>
      <c r="F202" s="58"/>
      <c r="G202" s="58"/>
      <c r="H202" s="58"/>
      <c r="I202" s="59"/>
      <c r="J202" s="192"/>
      <c r="K202" s="60"/>
      <c r="L202" s="58"/>
      <c r="M202" s="56">
        <f>M201+IF(AND(K202="Pago",OR(E202='PC Receitas'!$O$4,E202='PC Receitas'!$O$5,E202='PC Receitas'!$O$6)),I202,IF(AND(K202="Pago",OR(E202='PC Receitas'!$O$7,E202='PC Receitas'!$O$8,E202='PC Receitas'!$O$9,E202='PC Receitas'!$O$10,E202='PC Receitas'!$O$11,E202='PC Receitas'!$O$12,E202='PC Receitas'!$O$13,E202='PC Receitas'!$O$14)),-I202,0))</f>
        <v>7448.57</v>
      </c>
      <c r="R202" s="153" t="e">
        <f t="shared" si="16"/>
        <v>#N/A</v>
      </c>
      <c r="S202" s="150" t="e">
        <f t="shared" si="17"/>
        <v>#N/A</v>
      </c>
      <c r="T202" s="150" t="e">
        <f t="shared" si="18"/>
        <v>#N/A</v>
      </c>
      <c r="U202" s="150" t="e">
        <f t="shared" si="19"/>
        <v>#N/A</v>
      </c>
      <c r="V202" s="154" t="e">
        <f>VLOOKUP(E202,'PC Receitas'!$O$4:$P$14,2,FALSE)</f>
        <v>#N/A</v>
      </c>
    </row>
    <row r="203" spans="3:22" ht="19.5" customHeight="1" thickTop="1" thickBot="1" x14ac:dyDescent="0.3">
      <c r="C203" s="58"/>
      <c r="D203" s="58" t="str">
        <f t="shared" ca="1" si="15"/>
        <v/>
      </c>
      <c r="E203" s="58"/>
      <c r="F203" s="58"/>
      <c r="G203" s="58"/>
      <c r="H203" s="58"/>
      <c r="I203" s="59"/>
      <c r="J203" s="192"/>
      <c r="K203" s="60"/>
      <c r="L203" s="58"/>
      <c r="M203" s="56">
        <f>M202+IF(AND(K203="Pago",OR(E203='PC Receitas'!$O$4,E203='PC Receitas'!$O$5,E203='PC Receitas'!$O$6)),I203,IF(AND(K203="Pago",OR(E203='PC Receitas'!$O$7,E203='PC Receitas'!$O$8,E203='PC Receitas'!$O$9,E203='PC Receitas'!$O$10,E203='PC Receitas'!$O$11,E203='PC Receitas'!$O$12,E203='PC Receitas'!$O$13,E203='PC Receitas'!$O$14)),-I203,0))</f>
        <v>7448.57</v>
      </c>
      <c r="R203" s="153" t="e">
        <f t="shared" si="16"/>
        <v>#N/A</v>
      </c>
      <c r="S203" s="150" t="e">
        <f t="shared" si="17"/>
        <v>#N/A</v>
      </c>
      <c r="T203" s="150" t="e">
        <f t="shared" si="18"/>
        <v>#N/A</v>
      </c>
      <c r="U203" s="150" t="e">
        <f t="shared" si="19"/>
        <v>#N/A</v>
      </c>
      <c r="V203" s="154" t="e">
        <f>VLOOKUP(E203,'PC Receitas'!$O$4:$P$14,2,FALSE)</f>
        <v>#N/A</v>
      </c>
    </row>
    <row r="204" spans="3:22" ht="19.5" customHeight="1" thickTop="1" thickBot="1" x14ac:dyDescent="0.3">
      <c r="C204" s="58"/>
      <c r="D204" s="58" t="str">
        <f t="shared" ca="1" si="15"/>
        <v/>
      </c>
      <c r="E204" s="58"/>
      <c r="F204" s="58"/>
      <c r="G204" s="58"/>
      <c r="H204" s="58"/>
      <c r="I204" s="59"/>
      <c r="J204" s="192"/>
      <c r="K204" s="60"/>
      <c r="L204" s="58"/>
      <c r="M204" s="56">
        <f>M203+IF(AND(K204="Pago",OR(E204='PC Receitas'!$O$4,E204='PC Receitas'!$O$5,E204='PC Receitas'!$O$6)),I204,IF(AND(K204="Pago",OR(E204='PC Receitas'!$O$7,E204='PC Receitas'!$O$8,E204='PC Receitas'!$O$9,E204='PC Receitas'!$O$10,E204='PC Receitas'!$O$11,E204='PC Receitas'!$O$12,E204='PC Receitas'!$O$13,E204='PC Receitas'!$O$14)),-I204,0))</f>
        <v>7448.57</v>
      </c>
      <c r="R204" s="153" t="e">
        <f t="shared" si="16"/>
        <v>#N/A</v>
      </c>
      <c r="S204" s="150" t="e">
        <f t="shared" si="17"/>
        <v>#N/A</v>
      </c>
      <c r="T204" s="150" t="e">
        <f t="shared" si="18"/>
        <v>#N/A</v>
      </c>
      <c r="U204" s="150" t="e">
        <f t="shared" si="19"/>
        <v>#N/A</v>
      </c>
      <c r="V204" s="154" t="e">
        <f>VLOOKUP(E204,'PC Receitas'!$O$4:$P$14,2,FALSE)</f>
        <v>#N/A</v>
      </c>
    </row>
    <row r="205" spans="3:22" ht="19.5" customHeight="1" thickTop="1" thickBot="1" x14ac:dyDescent="0.3">
      <c r="C205" s="58"/>
      <c r="D205" s="58" t="str">
        <f t="shared" ca="1" si="15"/>
        <v/>
      </c>
      <c r="E205" s="58"/>
      <c r="F205" s="58"/>
      <c r="G205" s="58"/>
      <c r="H205" s="58"/>
      <c r="I205" s="59"/>
      <c r="J205" s="192"/>
      <c r="K205" s="60"/>
      <c r="L205" s="58"/>
      <c r="M205" s="56">
        <f>M204+IF(AND(K205="Pago",OR(E205='PC Receitas'!$O$4,E205='PC Receitas'!$O$5,E205='PC Receitas'!$O$6)),I205,IF(AND(K205="Pago",OR(E205='PC Receitas'!$O$7,E205='PC Receitas'!$O$8,E205='PC Receitas'!$O$9,E205='PC Receitas'!$O$10,E205='PC Receitas'!$O$11,E205='PC Receitas'!$O$12,E205='PC Receitas'!$O$13,E205='PC Receitas'!$O$14)),-I205,0))</f>
        <v>7448.57</v>
      </c>
      <c r="R205" s="153" t="e">
        <f t="shared" si="16"/>
        <v>#N/A</v>
      </c>
      <c r="S205" s="150" t="e">
        <f t="shared" si="17"/>
        <v>#N/A</v>
      </c>
      <c r="T205" s="150" t="e">
        <f t="shared" si="18"/>
        <v>#N/A</v>
      </c>
      <c r="U205" s="150" t="e">
        <f t="shared" si="19"/>
        <v>#N/A</v>
      </c>
      <c r="V205" s="154" t="e">
        <f>VLOOKUP(E205,'PC Receitas'!$O$4:$P$14,2,FALSE)</f>
        <v>#N/A</v>
      </c>
    </row>
    <row r="206" spans="3:22" ht="19.5" customHeight="1" thickTop="1" thickBot="1" x14ac:dyDescent="0.3">
      <c r="C206" s="58"/>
      <c r="D206" s="58" t="str">
        <f t="shared" ca="1" si="15"/>
        <v/>
      </c>
      <c r="E206" s="58"/>
      <c r="F206" s="58"/>
      <c r="G206" s="58"/>
      <c r="H206" s="58"/>
      <c r="I206" s="59"/>
      <c r="J206" s="192"/>
      <c r="K206" s="60"/>
      <c r="L206" s="58"/>
      <c r="M206" s="56">
        <f>M205+IF(AND(K206="Pago",OR(E206='PC Receitas'!$O$4,E206='PC Receitas'!$O$5,E206='PC Receitas'!$O$6)),I206,IF(AND(K206="Pago",OR(E206='PC Receitas'!$O$7,E206='PC Receitas'!$O$8,E206='PC Receitas'!$O$9,E206='PC Receitas'!$O$10,E206='PC Receitas'!$O$11,E206='PC Receitas'!$O$12,E206='PC Receitas'!$O$13,E206='PC Receitas'!$O$14)),-I206,0))</f>
        <v>7448.57</v>
      </c>
      <c r="R206" s="153" t="e">
        <f t="shared" si="16"/>
        <v>#N/A</v>
      </c>
      <c r="S206" s="150" t="e">
        <f t="shared" si="17"/>
        <v>#N/A</v>
      </c>
      <c r="T206" s="150" t="e">
        <f t="shared" si="18"/>
        <v>#N/A</v>
      </c>
      <c r="U206" s="150" t="e">
        <f t="shared" si="19"/>
        <v>#N/A</v>
      </c>
      <c r="V206" s="154" t="e">
        <f>VLOOKUP(E206,'PC Receitas'!$O$4:$P$14,2,FALSE)</f>
        <v>#N/A</v>
      </c>
    </row>
    <row r="207" spans="3:22" ht="19.5" customHeight="1" thickTop="1" thickBot="1" x14ac:dyDescent="0.3">
      <c r="C207" s="58"/>
      <c r="D207" s="58" t="str">
        <f t="shared" ca="1" si="15"/>
        <v/>
      </c>
      <c r="E207" s="58"/>
      <c r="F207" s="58"/>
      <c r="G207" s="58"/>
      <c r="H207" s="58"/>
      <c r="I207" s="59"/>
      <c r="J207" s="192"/>
      <c r="K207" s="60"/>
      <c r="L207" s="58"/>
      <c r="M207" s="56">
        <f>M206+IF(AND(K207="Pago",OR(E207='PC Receitas'!$O$4,E207='PC Receitas'!$O$5,E207='PC Receitas'!$O$6)),I207,IF(AND(K207="Pago",OR(E207='PC Receitas'!$O$7,E207='PC Receitas'!$O$8,E207='PC Receitas'!$O$9,E207='PC Receitas'!$O$10,E207='PC Receitas'!$O$11,E207='PC Receitas'!$O$12,E207='PC Receitas'!$O$13,E207='PC Receitas'!$O$14)),-I207,0))</f>
        <v>7448.57</v>
      </c>
      <c r="R207" s="153" t="e">
        <f t="shared" si="16"/>
        <v>#N/A</v>
      </c>
      <c r="S207" s="150" t="e">
        <f t="shared" si="17"/>
        <v>#N/A</v>
      </c>
      <c r="T207" s="150" t="e">
        <f t="shared" si="18"/>
        <v>#N/A</v>
      </c>
      <c r="U207" s="150" t="e">
        <f t="shared" si="19"/>
        <v>#N/A</v>
      </c>
      <c r="V207" s="154" t="e">
        <f>VLOOKUP(E207,'PC Receitas'!$O$4:$P$14,2,FALSE)</f>
        <v>#N/A</v>
      </c>
    </row>
    <row r="208" spans="3:22" ht="19.5" customHeight="1" thickTop="1" thickBot="1" x14ac:dyDescent="0.3">
      <c r="C208" s="58"/>
      <c r="D208" s="58" t="str">
        <f t="shared" ca="1" si="15"/>
        <v/>
      </c>
      <c r="E208" s="58"/>
      <c r="F208" s="58"/>
      <c r="G208" s="58"/>
      <c r="H208" s="58"/>
      <c r="I208" s="59"/>
      <c r="J208" s="192"/>
      <c r="K208" s="60"/>
      <c r="L208" s="58"/>
      <c r="M208" s="56">
        <f>M207+IF(AND(K208="Pago",OR(E208='PC Receitas'!$O$4,E208='PC Receitas'!$O$5,E208='PC Receitas'!$O$6)),I208,IF(AND(K208="Pago",OR(E208='PC Receitas'!$O$7,E208='PC Receitas'!$O$8,E208='PC Receitas'!$O$9,E208='PC Receitas'!$O$10,E208='PC Receitas'!$O$11,E208='PC Receitas'!$O$12,E208='PC Receitas'!$O$13,E208='PC Receitas'!$O$14)),-I208,0))</f>
        <v>7448.57</v>
      </c>
      <c r="R208" s="153" t="e">
        <f t="shared" si="16"/>
        <v>#N/A</v>
      </c>
      <c r="S208" s="150" t="e">
        <f t="shared" si="17"/>
        <v>#N/A</v>
      </c>
      <c r="T208" s="150" t="e">
        <f t="shared" si="18"/>
        <v>#N/A</v>
      </c>
      <c r="U208" s="150" t="e">
        <f t="shared" si="19"/>
        <v>#N/A</v>
      </c>
      <c r="V208" s="154" t="e">
        <f>VLOOKUP(E208,'PC Receitas'!$O$4:$P$14,2,FALSE)</f>
        <v>#N/A</v>
      </c>
    </row>
    <row r="209" spans="3:22" ht="19.5" customHeight="1" thickTop="1" thickBot="1" x14ac:dyDescent="0.3">
      <c r="C209" s="58"/>
      <c r="D209" s="58" t="str">
        <f t="shared" ca="1" si="15"/>
        <v/>
      </c>
      <c r="E209" s="58"/>
      <c r="F209" s="58"/>
      <c r="G209" s="58"/>
      <c r="H209" s="58"/>
      <c r="I209" s="59"/>
      <c r="J209" s="192"/>
      <c r="K209" s="60"/>
      <c r="L209" s="58"/>
      <c r="M209" s="56">
        <f>M208+IF(AND(K209="Pago",OR(E209='PC Receitas'!$O$4,E209='PC Receitas'!$O$5,E209='PC Receitas'!$O$6)),I209,IF(AND(K209="Pago",OR(E209='PC Receitas'!$O$7,E209='PC Receitas'!$O$8,E209='PC Receitas'!$O$9,E209='PC Receitas'!$O$10,E209='PC Receitas'!$O$11,E209='PC Receitas'!$O$12,E209='PC Receitas'!$O$13,E209='PC Receitas'!$O$14)),-I209,0))</f>
        <v>7448.57</v>
      </c>
      <c r="R209" s="153" t="e">
        <f t="shared" si="16"/>
        <v>#N/A</v>
      </c>
      <c r="S209" s="150" t="e">
        <f t="shared" si="17"/>
        <v>#N/A</v>
      </c>
      <c r="T209" s="150" t="e">
        <f t="shared" si="18"/>
        <v>#N/A</v>
      </c>
      <c r="U209" s="150" t="e">
        <f t="shared" si="19"/>
        <v>#N/A</v>
      </c>
      <c r="V209" s="154" t="e">
        <f>VLOOKUP(E209,'PC Receitas'!$O$4:$P$14,2,FALSE)</f>
        <v>#N/A</v>
      </c>
    </row>
    <row r="210" spans="3:22" ht="19.5" customHeight="1" thickTop="1" thickBot="1" x14ac:dyDescent="0.3">
      <c r="C210" s="58"/>
      <c r="D210" s="58" t="str">
        <f t="shared" ca="1" si="15"/>
        <v/>
      </c>
      <c r="E210" s="58"/>
      <c r="F210" s="58"/>
      <c r="G210" s="58"/>
      <c r="H210" s="58"/>
      <c r="I210" s="59"/>
      <c r="J210" s="192"/>
      <c r="K210" s="60"/>
      <c r="L210" s="58"/>
      <c r="M210" s="56">
        <f>M209+IF(AND(K210="Pago",OR(E210='PC Receitas'!$O$4,E210='PC Receitas'!$O$5,E210='PC Receitas'!$O$6)),I210,IF(AND(K210="Pago",OR(E210='PC Receitas'!$O$7,E210='PC Receitas'!$O$8,E210='PC Receitas'!$O$9,E210='PC Receitas'!$O$10,E210='PC Receitas'!$O$11,E210='PC Receitas'!$O$12,E210='PC Receitas'!$O$13,E210='PC Receitas'!$O$14)),-I210,0))</f>
        <v>7448.57</v>
      </c>
      <c r="R210" s="153" t="e">
        <f t="shared" si="16"/>
        <v>#N/A</v>
      </c>
      <c r="S210" s="150" t="e">
        <f t="shared" si="17"/>
        <v>#N/A</v>
      </c>
      <c r="T210" s="150" t="e">
        <f t="shared" si="18"/>
        <v>#N/A</v>
      </c>
      <c r="U210" s="150" t="e">
        <f t="shared" si="19"/>
        <v>#N/A</v>
      </c>
      <c r="V210" s="154" t="e">
        <f>VLOOKUP(E210,'PC Receitas'!$O$4:$P$14,2,FALSE)</f>
        <v>#N/A</v>
      </c>
    </row>
    <row r="211" spans="3:22" ht="19.5" customHeight="1" thickTop="1" thickBot="1" x14ac:dyDescent="0.3">
      <c r="C211" s="58"/>
      <c r="D211" s="58" t="str">
        <f t="shared" ca="1" si="15"/>
        <v/>
      </c>
      <c r="E211" s="58"/>
      <c r="F211" s="58"/>
      <c r="G211" s="58"/>
      <c r="H211" s="58"/>
      <c r="I211" s="59"/>
      <c r="J211" s="192"/>
      <c r="K211" s="60"/>
      <c r="L211" s="58"/>
      <c r="M211" s="56">
        <f>M210+IF(AND(K211="Pago",OR(E211='PC Receitas'!$O$4,E211='PC Receitas'!$O$5,E211='PC Receitas'!$O$6)),I211,IF(AND(K211="Pago",OR(E211='PC Receitas'!$O$7,E211='PC Receitas'!$O$8,E211='PC Receitas'!$O$9,E211='PC Receitas'!$O$10,E211='PC Receitas'!$O$11,E211='PC Receitas'!$O$12,E211='PC Receitas'!$O$13,E211='PC Receitas'!$O$14)),-I211,0))</f>
        <v>7448.57</v>
      </c>
      <c r="R211" s="153" t="e">
        <f t="shared" si="16"/>
        <v>#N/A</v>
      </c>
      <c r="S211" s="150" t="e">
        <f t="shared" si="17"/>
        <v>#N/A</v>
      </c>
      <c r="T211" s="150" t="e">
        <f t="shared" si="18"/>
        <v>#N/A</v>
      </c>
      <c r="U211" s="150" t="e">
        <f t="shared" si="19"/>
        <v>#N/A</v>
      </c>
      <c r="V211" s="154" t="e">
        <f>VLOOKUP(E211,'PC Receitas'!$O$4:$P$14,2,FALSE)</f>
        <v>#N/A</v>
      </c>
    </row>
    <row r="212" spans="3:22" ht="19.5" customHeight="1" thickTop="1" thickBot="1" x14ac:dyDescent="0.3">
      <c r="C212" s="58"/>
      <c r="D212" s="58" t="str">
        <f t="shared" ca="1" si="15"/>
        <v/>
      </c>
      <c r="E212" s="58"/>
      <c r="F212" s="58"/>
      <c r="G212" s="58"/>
      <c r="H212" s="58"/>
      <c r="I212" s="59"/>
      <c r="J212" s="192"/>
      <c r="K212" s="60"/>
      <c r="L212" s="58"/>
      <c r="M212" s="56">
        <f>M211+IF(AND(K212="Pago",OR(E212='PC Receitas'!$O$4,E212='PC Receitas'!$O$5,E212='PC Receitas'!$O$6)),I212,IF(AND(K212="Pago",OR(E212='PC Receitas'!$O$7,E212='PC Receitas'!$O$8,E212='PC Receitas'!$O$9,E212='PC Receitas'!$O$10,E212='PC Receitas'!$O$11,E212='PC Receitas'!$O$12,E212='PC Receitas'!$O$13,E212='PC Receitas'!$O$14)),-I212,0))</f>
        <v>7448.57</v>
      </c>
      <c r="R212" s="153" t="e">
        <f t="shared" si="16"/>
        <v>#N/A</v>
      </c>
      <c r="S212" s="150" t="e">
        <f t="shared" si="17"/>
        <v>#N/A</v>
      </c>
      <c r="T212" s="150" t="e">
        <f t="shared" si="18"/>
        <v>#N/A</v>
      </c>
      <c r="U212" s="150" t="e">
        <f t="shared" si="19"/>
        <v>#N/A</v>
      </c>
      <c r="V212" s="154" t="e">
        <f>VLOOKUP(E212,'PC Receitas'!$O$4:$P$14,2,FALSE)</f>
        <v>#N/A</v>
      </c>
    </row>
    <row r="213" spans="3:22" ht="19.5" customHeight="1" thickTop="1" thickBot="1" x14ac:dyDescent="0.3">
      <c r="C213" s="58"/>
      <c r="D213" s="58" t="str">
        <f t="shared" ca="1" si="15"/>
        <v/>
      </c>
      <c r="E213" s="58"/>
      <c r="F213" s="58"/>
      <c r="G213" s="58"/>
      <c r="H213" s="58"/>
      <c r="I213" s="59"/>
      <c r="J213" s="192"/>
      <c r="K213" s="60"/>
      <c r="L213" s="58"/>
      <c r="M213" s="56">
        <f>M212+IF(AND(K213="Pago",OR(E213='PC Receitas'!$O$4,E213='PC Receitas'!$O$5,E213='PC Receitas'!$O$6)),I213,IF(AND(K213="Pago",OR(E213='PC Receitas'!$O$7,E213='PC Receitas'!$O$8,E213='PC Receitas'!$O$9,E213='PC Receitas'!$O$10,E213='PC Receitas'!$O$11,E213='PC Receitas'!$O$12,E213='PC Receitas'!$O$13,E213='PC Receitas'!$O$14)),-I213,0))</f>
        <v>7448.57</v>
      </c>
      <c r="R213" s="153" t="e">
        <f t="shared" si="16"/>
        <v>#N/A</v>
      </c>
      <c r="S213" s="150" t="e">
        <f t="shared" si="17"/>
        <v>#N/A</v>
      </c>
      <c r="T213" s="150" t="e">
        <f t="shared" si="18"/>
        <v>#N/A</v>
      </c>
      <c r="U213" s="150" t="e">
        <f t="shared" si="19"/>
        <v>#N/A</v>
      </c>
      <c r="V213" s="154" t="e">
        <f>VLOOKUP(E213,'PC Receitas'!$O$4:$P$14,2,FALSE)</f>
        <v>#N/A</v>
      </c>
    </row>
    <row r="214" spans="3:22" ht="19.5" customHeight="1" thickTop="1" thickBot="1" x14ac:dyDescent="0.3">
      <c r="C214" s="58"/>
      <c r="D214" s="58" t="str">
        <f t="shared" ca="1" si="15"/>
        <v/>
      </c>
      <c r="E214" s="58"/>
      <c r="F214" s="58"/>
      <c r="G214" s="58"/>
      <c r="H214" s="58"/>
      <c r="I214" s="59"/>
      <c r="J214" s="192"/>
      <c r="K214" s="60"/>
      <c r="L214" s="58"/>
      <c r="M214" s="56">
        <f>M213+IF(AND(K214="Pago",OR(E214='PC Receitas'!$O$4,E214='PC Receitas'!$O$5,E214='PC Receitas'!$O$6)),I214,IF(AND(K214="Pago",OR(E214='PC Receitas'!$O$7,E214='PC Receitas'!$O$8,E214='PC Receitas'!$O$9,E214='PC Receitas'!$O$10,E214='PC Receitas'!$O$11,E214='PC Receitas'!$O$12,E214='PC Receitas'!$O$13,E214='PC Receitas'!$O$14)),-I214,0))</f>
        <v>7448.57</v>
      </c>
      <c r="R214" s="153" t="e">
        <f t="shared" si="16"/>
        <v>#N/A</v>
      </c>
      <c r="S214" s="150" t="e">
        <f t="shared" si="17"/>
        <v>#N/A</v>
      </c>
      <c r="T214" s="150" t="e">
        <f t="shared" si="18"/>
        <v>#N/A</v>
      </c>
      <c r="U214" s="150" t="e">
        <f t="shared" si="19"/>
        <v>#N/A</v>
      </c>
      <c r="V214" s="154" t="e">
        <f>VLOOKUP(E214,'PC Receitas'!$O$4:$P$14,2,FALSE)</f>
        <v>#N/A</v>
      </c>
    </row>
    <row r="215" spans="3:22" ht="19.5" customHeight="1" thickTop="1" thickBot="1" x14ac:dyDescent="0.3">
      <c r="C215" s="58"/>
      <c r="D215" s="58" t="str">
        <f t="shared" ca="1" si="15"/>
        <v/>
      </c>
      <c r="E215" s="58"/>
      <c r="F215" s="58"/>
      <c r="G215" s="58"/>
      <c r="H215" s="58"/>
      <c r="I215" s="59"/>
      <c r="J215" s="192"/>
      <c r="K215" s="60"/>
      <c r="L215" s="58"/>
      <c r="M215" s="56">
        <f>M214+IF(AND(K215="Pago",OR(E215='PC Receitas'!$O$4,E215='PC Receitas'!$O$5,E215='PC Receitas'!$O$6)),I215,IF(AND(K215="Pago",OR(E215='PC Receitas'!$O$7,E215='PC Receitas'!$O$8,E215='PC Receitas'!$O$9,E215='PC Receitas'!$O$10,E215='PC Receitas'!$O$11,E215='PC Receitas'!$O$12,E215='PC Receitas'!$O$13,E215='PC Receitas'!$O$14)),-I215,0))</f>
        <v>7448.57</v>
      </c>
      <c r="R215" s="153" t="e">
        <f t="shared" si="16"/>
        <v>#N/A</v>
      </c>
      <c r="S215" s="150" t="e">
        <f t="shared" si="17"/>
        <v>#N/A</v>
      </c>
      <c r="T215" s="150" t="e">
        <f t="shared" si="18"/>
        <v>#N/A</v>
      </c>
      <c r="U215" s="150" t="e">
        <f t="shared" si="19"/>
        <v>#N/A</v>
      </c>
      <c r="V215" s="154" t="e">
        <f>VLOOKUP(E215,'PC Receitas'!$O$4:$P$14,2,FALSE)</f>
        <v>#N/A</v>
      </c>
    </row>
    <row r="216" spans="3:22" ht="19.5" customHeight="1" thickTop="1" thickBot="1" x14ac:dyDescent="0.3">
      <c r="C216" s="58"/>
      <c r="D216" s="58" t="str">
        <f t="shared" ca="1" si="15"/>
        <v/>
      </c>
      <c r="E216" s="58"/>
      <c r="F216" s="58"/>
      <c r="G216" s="58"/>
      <c r="H216" s="58"/>
      <c r="I216" s="59"/>
      <c r="J216" s="192"/>
      <c r="K216" s="60"/>
      <c r="L216" s="58"/>
      <c r="M216" s="56">
        <f>M215+IF(AND(K216="Pago",OR(E216='PC Receitas'!$O$4,E216='PC Receitas'!$O$5,E216='PC Receitas'!$O$6)),I216,IF(AND(K216="Pago",OR(E216='PC Receitas'!$O$7,E216='PC Receitas'!$O$8,E216='PC Receitas'!$O$9,E216='PC Receitas'!$O$10,E216='PC Receitas'!$O$11,E216='PC Receitas'!$O$12,E216='PC Receitas'!$O$13,E216='PC Receitas'!$O$14)),-I216,0))</f>
        <v>7448.57</v>
      </c>
      <c r="R216" s="153" t="e">
        <f t="shared" si="16"/>
        <v>#N/A</v>
      </c>
      <c r="S216" s="150" t="e">
        <f t="shared" si="17"/>
        <v>#N/A</v>
      </c>
      <c r="T216" s="150" t="e">
        <f t="shared" si="18"/>
        <v>#N/A</v>
      </c>
      <c r="U216" s="150" t="e">
        <f t="shared" si="19"/>
        <v>#N/A</v>
      </c>
      <c r="V216" s="154" t="e">
        <f>VLOOKUP(E216,'PC Receitas'!$O$4:$P$14,2,FALSE)</f>
        <v>#N/A</v>
      </c>
    </row>
    <row r="217" spans="3:22" ht="19.5" customHeight="1" thickTop="1" thickBot="1" x14ac:dyDescent="0.3">
      <c r="C217" s="58"/>
      <c r="D217" s="58" t="str">
        <f t="shared" ca="1" si="15"/>
        <v/>
      </c>
      <c r="E217" s="58"/>
      <c r="F217" s="58"/>
      <c r="G217" s="58"/>
      <c r="H217" s="58"/>
      <c r="I217" s="59"/>
      <c r="J217" s="192"/>
      <c r="K217" s="60"/>
      <c r="L217" s="58"/>
      <c r="M217" s="56">
        <f>M216+IF(AND(K217="Pago",OR(E217='PC Receitas'!$O$4,E217='PC Receitas'!$O$5,E217='PC Receitas'!$O$6)),I217,IF(AND(K217="Pago",OR(E217='PC Receitas'!$O$7,E217='PC Receitas'!$O$8,E217='PC Receitas'!$O$9,E217='PC Receitas'!$O$10,E217='PC Receitas'!$O$11,E217='PC Receitas'!$O$12,E217='PC Receitas'!$O$13,E217='PC Receitas'!$O$14)),-I217,0))</f>
        <v>7448.57</v>
      </c>
      <c r="R217" s="153" t="e">
        <f t="shared" si="16"/>
        <v>#N/A</v>
      </c>
      <c r="S217" s="150" t="e">
        <f t="shared" si="17"/>
        <v>#N/A</v>
      </c>
      <c r="T217" s="150" t="e">
        <f t="shared" si="18"/>
        <v>#N/A</v>
      </c>
      <c r="U217" s="150" t="e">
        <f t="shared" si="19"/>
        <v>#N/A</v>
      </c>
      <c r="V217" s="154" t="e">
        <f>VLOOKUP(E217,'PC Receitas'!$O$4:$P$14,2,FALSE)</f>
        <v>#N/A</v>
      </c>
    </row>
    <row r="218" spans="3:22" ht="19.5" customHeight="1" thickTop="1" thickBot="1" x14ac:dyDescent="0.3">
      <c r="C218" s="58"/>
      <c r="D218" s="58" t="str">
        <f t="shared" ca="1" si="15"/>
        <v/>
      </c>
      <c r="E218" s="58"/>
      <c r="F218" s="58"/>
      <c r="G218" s="58"/>
      <c r="H218" s="58"/>
      <c r="I218" s="59"/>
      <c r="J218" s="192"/>
      <c r="K218" s="60"/>
      <c r="L218" s="58"/>
      <c r="M218" s="56">
        <f>M217+IF(AND(K218="Pago",OR(E218='PC Receitas'!$O$4,E218='PC Receitas'!$O$5,E218='PC Receitas'!$O$6)),I218,IF(AND(K218="Pago",OR(E218='PC Receitas'!$O$7,E218='PC Receitas'!$O$8,E218='PC Receitas'!$O$9,E218='PC Receitas'!$O$10,E218='PC Receitas'!$O$11,E218='PC Receitas'!$O$12,E218='PC Receitas'!$O$13,E218='PC Receitas'!$O$14)),-I218,0))</f>
        <v>7448.57</v>
      </c>
      <c r="R218" s="153" t="e">
        <f t="shared" si="16"/>
        <v>#N/A</v>
      </c>
      <c r="S218" s="150" t="e">
        <f t="shared" si="17"/>
        <v>#N/A</v>
      </c>
      <c r="T218" s="150" t="e">
        <f t="shared" si="18"/>
        <v>#N/A</v>
      </c>
      <c r="U218" s="150" t="e">
        <f t="shared" si="19"/>
        <v>#N/A</v>
      </c>
      <c r="V218" s="154" t="e">
        <f>VLOOKUP(E218,'PC Receitas'!$O$4:$P$14,2,FALSE)</f>
        <v>#N/A</v>
      </c>
    </row>
    <row r="219" spans="3:22" ht="19.5" customHeight="1" thickTop="1" thickBot="1" x14ac:dyDescent="0.3">
      <c r="C219" s="58"/>
      <c r="D219" s="58" t="str">
        <f t="shared" ca="1" si="15"/>
        <v/>
      </c>
      <c r="E219" s="58"/>
      <c r="F219" s="58"/>
      <c r="G219" s="58"/>
      <c r="H219" s="58"/>
      <c r="I219" s="59"/>
      <c r="J219" s="192"/>
      <c r="K219" s="60"/>
      <c r="L219" s="58"/>
      <c r="M219" s="56">
        <f>M218+IF(AND(K219="Pago",OR(E219='PC Receitas'!$O$4,E219='PC Receitas'!$O$5,E219='PC Receitas'!$O$6)),I219,IF(AND(K219="Pago",OR(E219='PC Receitas'!$O$7,E219='PC Receitas'!$O$8,E219='PC Receitas'!$O$9,E219='PC Receitas'!$O$10,E219='PC Receitas'!$O$11,E219='PC Receitas'!$O$12,E219='PC Receitas'!$O$13,E219='PC Receitas'!$O$14)),-I219,0))</f>
        <v>7448.57</v>
      </c>
      <c r="R219" s="153" t="e">
        <f t="shared" si="16"/>
        <v>#N/A</v>
      </c>
      <c r="S219" s="150" t="e">
        <f t="shared" si="17"/>
        <v>#N/A</v>
      </c>
      <c r="T219" s="150" t="e">
        <f t="shared" si="18"/>
        <v>#N/A</v>
      </c>
      <c r="U219" s="150" t="e">
        <f t="shared" si="19"/>
        <v>#N/A</v>
      </c>
      <c r="V219" s="154" t="e">
        <f>VLOOKUP(E219,'PC Receitas'!$O$4:$P$14,2,FALSE)</f>
        <v>#N/A</v>
      </c>
    </row>
    <row r="220" spans="3:22" ht="19.5" customHeight="1" thickTop="1" thickBot="1" x14ac:dyDescent="0.3">
      <c r="C220" s="58"/>
      <c r="D220" s="58" t="str">
        <f t="shared" ca="1" si="15"/>
        <v/>
      </c>
      <c r="E220" s="58"/>
      <c r="F220" s="58"/>
      <c r="G220" s="58"/>
      <c r="H220" s="58"/>
      <c r="I220" s="59"/>
      <c r="J220" s="192"/>
      <c r="K220" s="60"/>
      <c r="L220" s="58"/>
      <c r="M220" s="56">
        <f>M219+IF(AND(K220="Pago",OR(E220='PC Receitas'!$O$4,E220='PC Receitas'!$O$5,E220='PC Receitas'!$O$6)),I220,IF(AND(K220="Pago",OR(E220='PC Receitas'!$O$7,E220='PC Receitas'!$O$8,E220='PC Receitas'!$O$9,E220='PC Receitas'!$O$10,E220='PC Receitas'!$O$11,E220='PC Receitas'!$O$12,E220='PC Receitas'!$O$13,E220='PC Receitas'!$O$14)),-I220,0))</f>
        <v>7448.57</v>
      </c>
      <c r="R220" s="153" t="e">
        <f t="shared" si="16"/>
        <v>#N/A</v>
      </c>
      <c r="S220" s="150" t="e">
        <f t="shared" si="17"/>
        <v>#N/A</v>
      </c>
      <c r="T220" s="150" t="e">
        <f t="shared" si="18"/>
        <v>#N/A</v>
      </c>
      <c r="U220" s="150" t="e">
        <f t="shared" si="19"/>
        <v>#N/A</v>
      </c>
      <c r="V220" s="154" t="e">
        <f>VLOOKUP(E220,'PC Receitas'!$O$4:$P$14,2,FALSE)</f>
        <v>#N/A</v>
      </c>
    </row>
    <row r="221" spans="3:22" ht="19.5" customHeight="1" thickTop="1" thickBot="1" x14ac:dyDescent="0.3">
      <c r="C221" s="58"/>
      <c r="D221" s="58" t="str">
        <f t="shared" ca="1" si="15"/>
        <v/>
      </c>
      <c r="E221" s="58"/>
      <c r="F221" s="58"/>
      <c r="G221" s="58"/>
      <c r="H221" s="58"/>
      <c r="I221" s="59"/>
      <c r="J221" s="192"/>
      <c r="K221" s="60"/>
      <c r="L221" s="58"/>
      <c r="M221" s="56">
        <f>M220+IF(AND(K221="Pago",OR(E221='PC Receitas'!$O$4,E221='PC Receitas'!$O$5,E221='PC Receitas'!$O$6)),I221,IF(AND(K221="Pago",OR(E221='PC Receitas'!$O$7,E221='PC Receitas'!$O$8,E221='PC Receitas'!$O$9,E221='PC Receitas'!$O$10,E221='PC Receitas'!$O$11,E221='PC Receitas'!$O$12,E221='PC Receitas'!$O$13,E221='PC Receitas'!$O$14)),-I221,0))</f>
        <v>7448.57</v>
      </c>
      <c r="R221" s="153" t="e">
        <f t="shared" si="16"/>
        <v>#N/A</v>
      </c>
      <c r="S221" s="150" t="e">
        <f t="shared" si="17"/>
        <v>#N/A</v>
      </c>
      <c r="T221" s="150" t="e">
        <f t="shared" si="18"/>
        <v>#N/A</v>
      </c>
      <c r="U221" s="150" t="e">
        <f t="shared" si="19"/>
        <v>#N/A</v>
      </c>
      <c r="V221" s="154" t="e">
        <f>VLOOKUP(E221,'PC Receitas'!$O$4:$P$14,2,FALSE)</f>
        <v>#N/A</v>
      </c>
    </row>
    <row r="222" spans="3:22" ht="19.5" customHeight="1" thickTop="1" thickBot="1" x14ac:dyDescent="0.3">
      <c r="C222" s="58"/>
      <c r="D222" s="58" t="str">
        <f t="shared" ca="1" si="15"/>
        <v/>
      </c>
      <c r="E222" s="58"/>
      <c r="F222" s="58"/>
      <c r="G222" s="58"/>
      <c r="H222" s="58"/>
      <c r="I222" s="59"/>
      <c r="J222" s="192"/>
      <c r="K222" s="60"/>
      <c r="L222" s="58"/>
      <c r="M222" s="56">
        <f>M221+IF(AND(K222="Pago",OR(E222='PC Receitas'!$O$4,E222='PC Receitas'!$O$5,E222='PC Receitas'!$O$6)),I222,IF(AND(K222="Pago",OR(E222='PC Receitas'!$O$7,E222='PC Receitas'!$O$8,E222='PC Receitas'!$O$9,E222='PC Receitas'!$O$10,E222='PC Receitas'!$O$11,E222='PC Receitas'!$O$12,E222='PC Receitas'!$O$13,E222='PC Receitas'!$O$14)),-I222,0))</f>
        <v>7448.57</v>
      </c>
      <c r="R222" s="153" t="e">
        <f t="shared" si="16"/>
        <v>#N/A</v>
      </c>
      <c r="S222" s="150" t="e">
        <f t="shared" si="17"/>
        <v>#N/A</v>
      </c>
      <c r="T222" s="150" t="e">
        <f t="shared" si="18"/>
        <v>#N/A</v>
      </c>
      <c r="U222" s="150" t="e">
        <f t="shared" si="19"/>
        <v>#N/A</v>
      </c>
      <c r="V222" s="154" t="e">
        <f>VLOOKUP(E222,'PC Receitas'!$O$4:$P$14,2,FALSE)</f>
        <v>#N/A</v>
      </c>
    </row>
    <row r="223" spans="3:22" ht="19.5" customHeight="1" thickTop="1" thickBot="1" x14ac:dyDescent="0.3">
      <c r="C223" s="58"/>
      <c r="D223" s="58" t="str">
        <f t="shared" ca="1" si="15"/>
        <v/>
      </c>
      <c r="E223" s="58"/>
      <c r="F223" s="58"/>
      <c r="G223" s="58"/>
      <c r="H223" s="58"/>
      <c r="I223" s="59"/>
      <c r="J223" s="192"/>
      <c r="K223" s="60"/>
      <c r="L223" s="58"/>
      <c r="M223" s="56">
        <f>M222+IF(AND(K223="Pago",OR(E223='PC Receitas'!$O$4,E223='PC Receitas'!$O$5,E223='PC Receitas'!$O$6)),I223,IF(AND(K223="Pago",OR(E223='PC Receitas'!$O$7,E223='PC Receitas'!$O$8,E223='PC Receitas'!$O$9,E223='PC Receitas'!$O$10,E223='PC Receitas'!$O$11,E223='PC Receitas'!$O$12,E223='PC Receitas'!$O$13,E223='PC Receitas'!$O$14)),-I223,0))</f>
        <v>7448.57</v>
      </c>
      <c r="R223" s="153" t="e">
        <f t="shared" si="16"/>
        <v>#N/A</v>
      </c>
      <c r="S223" s="150" t="e">
        <f t="shared" si="17"/>
        <v>#N/A</v>
      </c>
      <c r="T223" s="150" t="e">
        <f t="shared" si="18"/>
        <v>#N/A</v>
      </c>
      <c r="U223" s="150" t="e">
        <f t="shared" si="19"/>
        <v>#N/A</v>
      </c>
      <c r="V223" s="154" t="e">
        <f>VLOOKUP(E223,'PC Receitas'!$O$4:$P$14,2,FALSE)</f>
        <v>#N/A</v>
      </c>
    </row>
    <row r="224" spans="3:22" ht="19.5" customHeight="1" thickTop="1" thickBot="1" x14ac:dyDescent="0.3">
      <c r="C224" s="58"/>
      <c r="D224" s="58" t="str">
        <f t="shared" ca="1" si="15"/>
        <v/>
      </c>
      <c r="E224" s="58"/>
      <c r="F224" s="58"/>
      <c r="G224" s="58"/>
      <c r="H224" s="58"/>
      <c r="I224" s="59"/>
      <c r="J224" s="192"/>
      <c r="K224" s="60"/>
      <c r="L224" s="58"/>
      <c r="M224" s="56">
        <f>M223+IF(AND(K224="Pago",OR(E224='PC Receitas'!$O$4,E224='PC Receitas'!$O$5,E224='PC Receitas'!$O$6)),I224,IF(AND(K224="Pago",OR(E224='PC Receitas'!$O$7,E224='PC Receitas'!$O$8,E224='PC Receitas'!$O$9,E224='PC Receitas'!$O$10,E224='PC Receitas'!$O$11,E224='PC Receitas'!$O$12,E224='PC Receitas'!$O$13,E224='PC Receitas'!$O$14)),-I224,0))</f>
        <v>7448.57</v>
      </c>
      <c r="R224" s="153" t="e">
        <f t="shared" si="16"/>
        <v>#N/A</v>
      </c>
      <c r="S224" s="150" t="e">
        <f t="shared" si="17"/>
        <v>#N/A</v>
      </c>
      <c r="T224" s="150" t="e">
        <f t="shared" si="18"/>
        <v>#N/A</v>
      </c>
      <c r="U224" s="150" t="e">
        <f t="shared" si="19"/>
        <v>#N/A</v>
      </c>
      <c r="V224" s="154" t="e">
        <f>VLOOKUP(E224,'PC Receitas'!$O$4:$P$14,2,FALSE)</f>
        <v>#N/A</v>
      </c>
    </row>
    <row r="225" spans="3:22" ht="19.5" customHeight="1" thickTop="1" thickBot="1" x14ac:dyDescent="0.3">
      <c r="C225" s="58"/>
      <c r="D225" s="58" t="str">
        <f t="shared" ca="1" si="15"/>
        <v/>
      </c>
      <c r="E225" s="58"/>
      <c r="F225" s="58"/>
      <c r="G225" s="58"/>
      <c r="H225" s="58"/>
      <c r="I225" s="59"/>
      <c r="J225" s="192"/>
      <c r="K225" s="60"/>
      <c r="L225" s="58"/>
      <c r="M225" s="56">
        <f>M224+IF(AND(K225="Pago",OR(E225='PC Receitas'!$O$4,E225='PC Receitas'!$O$5,E225='PC Receitas'!$O$6)),I225,IF(AND(K225="Pago",OR(E225='PC Receitas'!$O$7,E225='PC Receitas'!$O$8,E225='PC Receitas'!$O$9,E225='PC Receitas'!$O$10,E225='PC Receitas'!$O$11,E225='PC Receitas'!$O$12,E225='PC Receitas'!$O$13,E225='PC Receitas'!$O$14)),-I225,0))</f>
        <v>7448.57</v>
      </c>
      <c r="R225" s="153" t="e">
        <f t="shared" si="16"/>
        <v>#N/A</v>
      </c>
      <c r="S225" s="150" t="e">
        <f t="shared" si="17"/>
        <v>#N/A</v>
      </c>
      <c r="T225" s="150" t="e">
        <f t="shared" si="18"/>
        <v>#N/A</v>
      </c>
      <c r="U225" s="150" t="e">
        <f t="shared" si="19"/>
        <v>#N/A</v>
      </c>
      <c r="V225" s="154" t="e">
        <f>VLOOKUP(E225,'PC Receitas'!$O$4:$P$14,2,FALSE)</f>
        <v>#N/A</v>
      </c>
    </row>
    <row r="226" spans="3:22" ht="19.5" customHeight="1" thickTop="1" thickBot="1" x14ac:dyDescent="0.3">
      <c r="C226" s="58"/>
      <c r="D226" s="58" t="str">
        <f t="shared" ca="1" si="15"/>
        <v/>
      </c>
      <c r="E226" s="58"/>
      <c r="F226" s="58"/>
      <c r="G226" s="58"/>
      <c r="H226" s="58"/>
      <c r="I226" s="59"/>
      <c r="J226" s="192"/>
      <c r="K226" s="60"/>
      <c r="L226" s="58"/>
      <c r="M226" s="56">
        <f>M225+IF(AND(K226="Pago",OR(E226='PC Receitas'!$O$4,E226='PC Receitas'!$O$5,E226='PC Receitas'!$O$6)),I226,IF(AND(K226="Pago",OR(E226='PC Receitas'!$O$7,E226='PC Receitas'!$O$8,E226='PC Receitas'!$O$9,E226='PC Receitas'!$O$10,E226='PC Receitas'!$O$11,E226='PC Receitas'!$O$12,E226='PC Receitas'!$O$13,E226='PC Receitas'!$O$14)),-I226,0))</f>
        <v>7448.57</v>
      </c>
      <c r="R226" s="153" t="e">
        <f t="shared" si="16"/>
        <v>#N/A</v>
      </c>
      <c r="S226" s="150" t="e">
        <f t="shared" si="17"/>
        <v>#N/A</v>
      </c>
      <c r="T226" s="150" t="e">
        <f t="shared" si="18"/>
        <v>#N/A</v>
      </c>
      <c r="U226" s="150" t="e">
        <f t="shared" si="19"/>
        <v>#N/A</v>
      </c>
      <c r="V226" s="154" t="e">
        <f>VLOOKUP(E226,'PC Receitas'!$O$4:$P$14,2,FALSE)</f>
        <v>#N/A</v>
      </c>
    </row>
    <row r="227" spans="3:22" ht="19.5" customHeight="1" thickTop="1" thickBot="1" x14ac:dyDescent="0.3">
      <c r="C227" s="58"/>
      <c r="D227" s="58" t="str">
        <f t="shared" ca="1" si="15"/>
        <v/>
      </c>
      <c r="E227" s="58"/>
      <c r="F227" s="58"/>
      <c r="G227" s="58"/>
      <c r="H227" s="58"/>
      <c r="I227" s="59"/>
      <c r="J227" s="192"/>
      <c r="K227" s="60"/>
      <c r="L227" s="58"/>
      <c r="M227" s="56">
        <f>M226+IF(AND(K227="Pago",OR(E227='PC Receitas'!$O$4,E227='PC Receitas'!$O$5,E227='PC Receitas'!$O$6)),I227,IF(AND(K227="Pago",OR(E227='PC Receitas'!$O$7,E227='PC Receitas'!$O$8,E227='PC Receitas'!$O$9,E227='PC Receitas'!$O$10,E227='PC Receitas'!$O$11,E227='PC Receitas'!$O$12,E227='PC Receitas'!$O$13,E227='PC Receitas'!$O$14)),-I227,0))</f>
        <v>7448.57</v>
      </c>
      <c r="R227" s="153" t="e">
        <f t="shared" si="16"/>
        <v>#N/A</v>
      </c>
      <c r="S227" s="150" t="e">
        <f t="shared" si="17"/>
        <v>#N/A</v>
      </c>
      <c r="T227" s="150" t="e">
        <f t="shared" si="18"/>
        <v>#N/A</v>
      </c>
      <c r="U227" s="150" t="e">
        <f t="shared" si="19"/>
        <v>#N/A</v>
      </c>
      <c r="V227" s="154" t="e">
        <f>VLOOKUP(E227,'PC Receitas'!$O$4:$P$14,2,FALSE)</f>
        <v>#N/A</v>
      </c>
    </row>
    <row r="228" spans="3:22" ht="19.5" customHeight="1" thickTop="1" thickBot="1" x14ac:dyDescent="0.3">
      <c r="C228" s="58"/>
      <c r="D228" s="58" t="str">
        <f t="shared" ca="1" si="15"/>
        <v/>
      </c>
      <c r="E228" s="58"/>
      <c r="F228" s="58"/>
      <c r="G228" s="58"/>
      <c r="H228" s="58"/>
      <c r="I228" s="59"/>
      <c r="J228" s="192"/>
      <c r="K228" s="60"/>
      <c r="L228" s="58"/>
      <c r="M228" s="56">
        <f>M227+IF(AND(K228="Pago",OR(E228='PC Receitas'!$O$4,E228='PC Receitas'!$O$5,E228='PC Receitas'!$O$6)),I228,IF(AND(K228="Pago",OR(E228='PC Receitas'!$O$7,E228='PC Receitas'!$O$8,E228='PC Receitas'!$O$9,E228='PC Receitas'!$O$10,E228='PC Receitas'!$O$11,E228='PC Receitas'!$O$12,E228='PC Receitas'!$O$13,E228='PC Receitas'!$O$14)),-I228,0))</f>
        <v>7448.57</v>
      </c>
      <c r="R228" s="153" t="e">
        <f t="shared" si="16"/>
        <v>#N/A</v>
      </c>
      <c r="S228" s="150" t="e">
        <f t="shared" si="17"/>
        <v>#N/A</v>
      </c>
      <c r="T228" s="150" t="e">
        <f t="shared" si="18"/>
        <v>#N/A</v>
      </c>
      <c r="U228" s="150" t="e">
        <f t="shared" si="19"/>
        <v>#N/A</v>
      </c>
      <c r="V228" s="154" t="e">
        <f>VLOOKUP(E228,'PC Receitas'!$O$4:$P$14,2,FALSE)</f>
        <v>#N/A</v>
      </c>
    </row>
    <row r="229" spans="3:22" ht="19.5" customHeight="1" thickTop="1" thickBot="1" x14ac:dyDescent="0.3">
      <c r="C229" s="58"/>
      <c r="D229" s="58" t="str">
        <f t="shared" ca="1" si="15"/>
        <v/>
      </c>
      <c r="E229" s="58"/>
      <c r="F229" s="58"/>
      <c r="G229" s="58"/>
      <c r="H229" s="58"/>
      <c r="I229" s="59"/>
      <c r="J229" s="192"/>
      <c r="K229" s="60"/>
      <c r="L229" s="58"/>
      <c r="M229" s="56">
        <f>M228+IF(AND(K229="Pago",OR(E229='PC Receitas'!$O$4,E229='PC Receitas'!$O$5,E229='PC Receitas'!$O$6)),I229,IF(AND(K229="Pago",OR(E229='PC Receitas'!$O$7,E229='PC Receitas'!$O$8,E229='PC Receitas'!$O$9,E229='PC Receitas'!$O$10,E229='PC Receitas'!$O$11,E229='PC Receitas'!$O$12,E229='PC Receitas'!$O$13,E229='PC Receitas'!$O$14)),-I229,0))</f>
        <v>7448.57</v>
      </c>
      <c r="R229" s="153" t="e">
        <f t="shared" si="16"/>
        <v>#N/A</v>
      </c>
      <c r="S229" s="150" t="e">
        <f t="shared" si="17"/>
        <v>#N/A</v>
      </c>
      <c r="T229" s="150" t="e">
        <f t="shared" si="18"/>
        <v>#N/A</v>
      </c>
      <c r="U229" s="150" t="e">
        <f t="shared" si="19"/>
        <v>#N/A</v>
      </c>
      <c r="V229" s="154" t="e">
        <f>VLOOKUP(E229,'PC Receitas'!$O$4:$P$14,2,FALSE)</f>
        <v>#N/A</v>
      </c>
    </row>
    <row r="230" spans="3:22" ht="19.5" customHeight="1" thickTop="1" thickBot="1" x14ac:dyDescent="0.3">
      <c r="C230" s="58"/>
      <c r="D230" s="58" t="str">
        <f t="shared" ca="1" si="15"/>
        <v/>
      </c>
      <c r="E230" s="58"/>
      <c r="F230" s="58"/>
      <c r="G230" s="58"/>
      <c r="H230" s="58"/>
      <c r="I230" s="59"/>
      <c r="J230" s="192"/>
      <c r="K230" s="60"/>
      <c r="L230" s="58"/>
      <c r="M230" s="56">
        <f>M229+IF(AND(K230="Pago",OR(E230='PC Receitas'!$O$4,E230='PC Receitas'!$O$5,E230='PC Receitas'!$O$6)),I230,IF(AND(K230="Pago",OR(E230='PC Receitas'!$O$7,E230='PC Receitas'!$O$8,E230='PC Receitas'!$O$9,E230='PC Receitas'!$O$10,E230='PC Receitas'!$O$11,E230='PC Receitas'!$O$12,E230='PC Receitas'!$O$13,E230='PC Receitas'!$O$14)),-I230,0))</f>
        <v>7448.57</v>
      </c>
      <c r="R230" s="153" t="e">
        <f t="shared" si="16"/>
        <v>#N/A</v>
      </c>
      <c r="S230" s="150" t="e">
        <f t="shared" si="17"/>
        <v>#N/A</v>
      </c>
      <c r="T230" s="150" t="e">
        <f t="shared" si="18"/>
        <v>#N/A</v>
      </c>
      <c r="U230" s="150" t="e">
        <f t="shared" si="19"/>
        <v>#N/A</v>
      </c>
      <c r="V230" s="154" t="e">
        <f>VLOOKUP(E230,'PC Receitas'!$O$4:$P$14,2,FALSE)</f>
        <v>#N/A</v>
      </c>
    </row>
    <row r="231" spans="3:22" ht="19.5" customHeight="1" thickTop="1" thickBot="1" x14ac:dyDescent="0.3">
      <c r="C231" s="58"/>
      <c r="D231" s="58" t="str">
        <f t="shared" ca="1" si="15"/>
        <v/>
      </c>
      <c r="E231" s="58"/>
      <c r="F231" s="58"/>
      <c r="G231" s="58"/>
      <c r="H231" s="58"/>
      <c r="I231" s="59"/>
      <c r="J231" s="192"/>
      <c r="K231" s="60"/>
      <c r="L231" s="58"/>
      <c r="M231" s="56">
        <f>M230+IF(AND(K231="Pago",OR(E231='PC Receitas'!$O$4,E231='PC Receitas'!$O$5,E231='PC Receitas'!$O$6)),I231,IF(AND(K231="Pago",OR(E231='PC Receitas'!$O$7,E231='PC Receitas'!$O$8,E231='PC Receitas'!$O$9,E231='PC Receitas'!$O$10,E231='PC Receitas'!$O$11,E231='PC Receitas'!$O$12,E231='PC Receitas'!$O$13,E231='PC Receitas'!$O$14)),-I231,0))</f>
        <v>7448.57</v>
      </c>
      <c r="R231" s="153" t="e">
        <f t="shared" si="16"/>
        <v>#N/A</v>
      </c>
      <c r="S231" s="150" t="e">
        <f t="shared" si="17"/>
        <v>#N/A</v>
      </c>
      <c r="T231" s="150" t="e">
        <f t="shared" si="18"/>
        <v>#N/A</v>
      </c>
      <c r="U231" s="150" t="e">
        <f t="shared" si="19"/>
        <v>#N/A</v>
      </c>
      <c r="V231" s="154" t="e">
        <f>VLOOKUP(E231,'PC Receitas'!$O$4:$P$14,2,FALSE)</f>
        <v>#N/A</v>
      </c>
    </row>
    <row r="232" spans="3:22" ht="19.5" customHeight="1" thickTop="1" thickBot="1" x14ac:dyDescent="0.3">
      <c r="C232" s="58"/>
      <c r="D232" s="58" t="str">
        <f t="shared" ca="1" si="15"/>
        <v/>
      </c>
      <c r="E232" s="58"/>
      <c r="F232" s="58"/>
      <c r="G232" s="58"/>
      <c r="H232" s="58"/>
      <c r="I232" s="59"/>
      <c r="J232" s="192"/>
      <c r="K232" s="60"/>
      <c r="L232" s="58"/>
      <c r="M232" s="56">
        <f>M231+IF(AND(K232="Pago",OR(E232='PC Receitas'!$O$4,E232='PC Receitas'!$O$5,E232='PC Receitas'!$O$6)),I232,IF(AND(K232="Pago",OR(E232='PC Receitas'!$O$7,E232='PC Receitas'!$O$8,E232='PC Receitas'!$O$9,E232='PC Receitas'!$O$10,E232='PC Receitas'!$O$11,E232='PC Receitas'!$O$12,E232='PC Receitas'!$O$13,E232='PC Receitas'!$O$14)),-I232,0))</f>
        <v>7448.57</v>
      </c>
      <c r="R232" s="153" t="e">
        <f t="shared" si="16"/>
        <v>#N/A</v>
      </c>
      <c r="S232" s="150" t="e">
        <f t="shared" si="17"/>
        <v>#N/A</v>
      </c>
      <c r="T232" s="150" t="e">
        <f t="shared" si="18"/>
        <v>#N/A</v>
      </c>
      <c r="U232" s="150" t="e">
        <f t="shared" si="19"/>
        <v>#N/A</v>
      </c>
      <c r="V232" s="154" t="e">
        <f>VLOOKUP(E232,'PC Receitas'!$O$4:$P$14,2,FALSE)</f>
        <v>#N/A</v>
      </c>
    </row>
    <row r="233" spans="3:22" ht="19.5" customHeight="1" thickTop="1" thickBot="1" x14ac:dyDescent="0.3">
      <c r="C233" s="58"/>
      <c r="D233" s="58" t="str">
        <f t="shared" ca="1" si="15"/>
        <v/>
      </c>
      <c r="E233" s="58"/>
      <c r="F233" s="58"/>
      <c r="G233" s="58"/>
      <c r="H233" s="58"/>
      <c r="I233" s="59"/>
      <c r="J233" s="192"/>
      <c r="K233" s="60"/>
      <c r="L233" s="58"/>
      <c r="M233" s="56">
        <f>M232+IF(AND(K233="Pago",OR(E233='PC Receitas'!$O$4,E233='PC Receitas'!$O$5,E233='PC Receitas'!$O$6)),I233,IF(AND(K233="Pago",OR(E233='PC Receitas'!$O$7,E233='PC Receitas'!$O$8,E233='PC Receitas'!$O$9,E233='PC Receitas'!$O$10,E233='PC Receitas'!$O$11,E233='PC Receitas'!$O$12,E233='PC Receitas'!$O$13,E233='PC Receitas'!$O$14)),-I233,0))</f>
        <v>7448.57</v>
      </c>
      <c r="R233" s="153" t="e">
        <f t="shared" si="16"/>
        <v>#N/A</v>
      </c>
      <c r="S233" s="150" t="e">
        <f t="shared" si="17"/>
        <v>#N/A</v>
      </c>
      <c r="T233" s="150" t="e">
        <f t="shared" si="18"/>
        <v>#N/A</v>
      </c>
      <c r="U233" s="150" t="e">
        <f t="shared" si="19"/>
        <v>#N/A</v>
      </c>
      <c r="V233" s="154" t="e">
        <f>VLOOKUP(E233,'PC Receitas'!$O$4:$P$14,2,FALSE)</f>
        <v>#N/A</v>
      </c>
    </row>
    <row r="234" spans="3:22" ht="19.5" customHeight="1" thickTop="1" thickBot="1" x14ac:dyDescent="0.3">
      <c r="C234" s="58"/>
      <c r="D234" s="58" t="str">
        <f t="shared" ca="1" si="15"/>
        <v/>
      </c>
      <c r="E234" s="58"/>
      <c r="F234" s="58"/>
      <c r="G234" s="58"/>
      <c r="H234" s="58"/>
      <c r="I234" s="59"/>
      <c r="J234" s="192"/>
      <c r="K234" s="60"/>
      <c r="L234" s="58"/>
      <c r="M234" s="56">
        <f>M233+IF(AND(K234="Pago",OR(E234='PC Receitas'!$O$4,E234='PC Receitas'!$O$5,E234='PC Receitas'!$O$6)),I234,IF(AND(K234="Pago",OR(E234='PC Receitas'!$O$7,E234='PC Receitas'!$O$8,E234='PC Receitas'!$O$9,E234='PC Receitas'!$O$10,E234='PC Receitas'!$O$11,E234='PC Receitas'!$O$12,E234='PC Receitas'!$O$13,E234='PC Receitas'!$O$14)),-I234,0))</f>
        <v>7448.57</v>
      </c>
      <c r="R234" s="153" t="e">
        <f t="shared" si="16"/>
        <v>#N/A</v>
      </c>
      <c r="S234" s="150" t="e">
        <f t="shared" si="17"/>
        <v>#N/A</v>
      </c>
      <c r="T234" s="150" t="e">
        <f t="shared" si="18"/>
        <v>#N/A</v>
      </c>
      <c r="U234" s="150" t="e">
        <f t="shared" si="19"/>
        <v>#N/A</v>
      </c>
      <c r="V234" s="154" t="e">
        <f>VLOOKUP(E234,'PC Receitas'!$O$4:$P$14,2,FALSE)</f>
        <v>#N/A</v>
      </c>
    </row>
    <row r="235" spans="3:22" ht="19.5" customHeight="1" thickTop="1" thickBot="1" x14ac:dyDescent="0.3">
      <c r="C235" s="58"/>
      <c r="D235" s="58" t="str">
        <f t="shared" ca="1" si="15"/>
        <v/>
      </c>
      <c r="E235" s="58"/>
      <c r="F235" s="58"/>
      <c r="G235" s="58"/>
      <c r="H235" s="58"/>
      <c r="I235" s="59"/>
      <c r="J235" s="192"/>
      <c r="K235" s="60"/>
      <c r="L235" s="58"/>
      <c r="M235" s="56">
        <f>M234+IF(AND(K235="Pago",OR(E235='PC Receitas'!$O$4,E235='PC Receitas'!$O$5,E235='PC Receitas'!$O$6)),I235,IF(AND(K235="Pago",OR(E235='PC Receitas'!$O$7,E235='PC Receitas'!$O$8,E235='PC Receitas'!$O$9,E235='PC Receitas'!$O$10,E235='PC Receitas'!$O$11,E235='PC Receitas'!$O$12,E235='PC Receitas'!$O$13,E235='PC Receitas'!$O$14)),-I235,0))</f>
        <v>7448.57</v>
      </c>
      <c r="R235" s="153" t="e">
        <f t="shared" si="16"/>
        <v>#N/A</v>
      </c>
      <c r="S235" s="150" t="e">
        <f t="shared" si="17"/>
        <v>#N/A</v>
      </c>
      <c r="T235" s="150" t="e">
        <f t="shared" si="18"/>
        <v>#N/A</v>
      </c>
      <c r="U235" s="150" t="e">
        <f t="shared" si="19"/>
        <v>#N/A</v>
      </c>
      <c r="V235" s="154" t="e">
        <f>VLOOKUP(E235,'PC Receitas'!$O$4:$P$14,2,FALSE)</f>
        <v>#N/A</v>
      </c>
    </row>
    <row r="236" spans="3:22" ht="19.5" customHeight="1" thickTop="1" thickBot="1" x14ac:dyDescent="0.3">
      <c r="C236" s="58"/>
      <c r="D236" s="58" t="str">
        <f t="shared" ca="1" si="15"/>
        <v/>
      </c>
      <c r="E236" s="58"/>
      <c r="F236" s="58"/>
      <c r="G236" s="58"/>
      <c r="H236" s="58"/>
      <c r="I236" s="59"/>
      <c r="J236" s="192"/>
      <c r="K236" s="60"/>
      <c r="L236" s="58"/>
      <c r="M236" s="56">
        <f>M235+IF(AND(K236="Pago",OR(E236='PC Receitas'!$O$4,E236='PC Receitas'!$O$5,E236='PC Receitas'!$O$6)),I236,IF(AND(K236="Pago",OR(E236='PC Receitas'!$O$7,E236='PC Receitas'!$O$8,E236='PC Receitas'!$O$9,E236='PC Receitas'!$O$10,E236='PC Receitas'!$O$11,E236='PC Receitas'!$O$12,E236='PC Receitas'!$O$13,E236='PC Receitas'!$O$14)),-I236,0))</f>
        <v>7448.57</v>
      </c>
      <c r="R236" s="153" t="e">
        <f t="shared" si="16"/>
        <v>#N/A</v>
      </c>
      <c r="S236" s="150" t="e">
        <f t="shared" si="17"/>
        <v>#N/A</v>
      </c>
      <c r="T236" s="150" t="e">
        <f t="shared" si="18"/>
        <v>#N/A</v>
      </c>
      <c r="U236" s="150" t="e">
        <f t="shared" si="19"/>
        <v>#N/A</v>
      </c>
      <c r="V236" s="154" t="e">
        <f>VLOOKUP(E236,'PC Receitas'!$O$4:$P$14,2,FALSE)</f>
        <v>#N/A</v>
      </c>
    </row>
    <row r="237" spans="3:22" ht="19.5" customHeight="1" thickTop="1" thickBot="1" x14ac:dyDescent="0.3">
      <c r="C237" s="58"/>
      <c r="D237" s="58" t="str">
        <f t="shared" ca="1" si="15"/>
        <v/>
      </c>
      <c r="E237" s="58"/>
      <c r="F237" s="58"/>
      <c r="G237" s="58"/>
      <c r="H237" s="58"/>
      <c r="I237" s="59"/>
      <c r="J237" s="192"/>
      <c r="K237" s="60"/>
      <c r="L237" s="58"/>
      <c r="M237" s="56">
        <f>M236+IF(AND(K237="Pago",OR(E237='PC Receitas'!$O$4,E237='PC Receitas'!$O$5,E237='PC Receitas'!$O$6)),I237,IF(AND(K237="Pago",OR(E237='PC Receitas'!$O$7,E237='PC Receitas'!$O$8,E237='PC Receitas'!$O$9,E237='PC Receitas'!$O$10,E237='PC Receitas'!$O$11,E237='PC Receitas'!$O$12,E237='PC Receitas'!$O$13,E237='PC Receitas'!$O$14)),-I237,0))</f>
        <v>7448.57</v>
      </c>
      <c r="R237" s="153" t="e">
        <f t="shared" si="16"/>
        <v>#N/A</v>
      </c>
      <c r="S237" s="150" t="e">
        <f t="shared" si="17"/>
        <v>#N/A</v>
      </c>
      <c r="T237" s="150" t="e">
        <f t="shared" si="18"/>
        <v>#N/A</v>
      </c>
      <c r="U237" s="150" t="e">
        <f t="shared" si="19"/>
        <v>#N/A</v>
      </c>
      <c r="V237" s="154" t="e">
        <f>VLOOKUP(E237,'PC Receitas'!$O$4:$P$14,2,FALSE)</f>
        <v>#N/A</v>
      </c>
    </row>
    <row r="238" spans="3:22" ht="19.5" customHeight="1" thickTop="1" thickBot="1" x14ac:dyDescent="0.3">
      <c r="C238" s="58"/>
      <c r="D238" s="58" t="str">
        <f t="shared" ca="1" si="15"/>
        <v/>
      </c>
      <c r="E238" s="58"/>
      <c r="F238" s="58"/>
      <c r="G238" s="58"/>
      <c r="H238" s="58"/>
      <c r="I238" s="59"/>
      <c r="J238" s="192"/>
      <c r="K238" s="60"/>
      <c r="L238" s="58"/>
      <c r="M238" s="56">
        <f>M237+IF(AND(K238="Pago",OR(E238='PC Receitas'!$O$4,E238='PC Receitas'!$O$5,E238='PC Receitas'!$O$6)),I238,IF(AND(K238="Pago",OR(E238='PC Receitas'!$O$7,E238='PC Receitas'!$O$8,E238='PC Receitas'!$O$9,E238='PC Receitas'!$O$10,E238='PC Receitas'!$O$11,E238='PC Receitas'!$O$12,E238='PC Receitas'!$O$13,E238='PC Receitas'!$O$14)),-I238,0))</f>
        <v>7448.57</v>
      </c>
      <c r="R238" s="153" t="e">
        <f t="shared" si="16"/>
        <v>#N/A</v>
      </c>
      <c r="S238" s="150" t="e">
        <f t="shared" si="17"/>
        <v>#N/A</v>
      </c>
      <c r="T238" s="150" t="e">
        <f t="shared" si="18"/>
        <v>#N/A</v>
      </c>
      <c r="U238" s="150" t="e">
        <f t="shared" si="19"/>
        <v>#N/A</v>
      </c>
      <c r="V238" s="154" t="e">
        <f>VLOOKUP(E238,'PC Receitas'!$O$4:$P$14,2,FALSE)</f>
        <v>#N/A</v>
      </c>
    </row>
    <row r="239" spans="3:22" ht="19.5" customHeight="1" thickTop="1" thickBot="1" x14ac:dyDescent="0.3">
      <c r="C239" s="58"/>
      <c r="D239" s="58" t="str">
        <f t="shared" ca="1" si="15"/>
        <v/>
      </c>
      <c r="E239" s="58"/>
      <c r="F239" s="58"/>
      <c r="G239" s="58"/>
      <c r="H239" s="58"/>
      <c r="I239" s="59"/>
      <c r="J239" s="192"/>
      <c r="K239" s="60"/>
      <c r="L239" s="58"/>
      <c r="M239" s="56">
        <f>M238+IF(AND(K239="Pago",OR(E239='PC Receitas'!$O$4,E239='PC Receitas'!$O$5,E239='PC Receitas'!$O$6)),I239,IF(AND(K239="Pago",OR(E239='PC Receitas'!$O$7,E239='PC Receitas'!$O$8,E239='PC Receitas'!$O$9,E239='PC Receitas'!$O$10,E239='PC Receitas'!$O$11,E239='PC Receitas'!$O$12,E239='PC Receitas'!$O$13,E239='PC Receitas'!$O$14)),-I239,0))</f>
        <v>7448.57</v>
      </c>
      <c r="R239" s="153" t="e">
        <f t="shared" si="16"/>
        <v>#N/A</v>
      </c>
      <c r="S239" s="150" t="e">
        <f t="shared" si="17"/>
        <v>#N/A</v>
      </c>
      <c r="T239" s="150" t="e">
        <f t="shared" si="18"/>
        <v>#N/A</v>
      </c>
      <c r="U239" s="150" t="e">
        <f t="shared" si="19"/>
        <v>#N/A</v>
      </c>
      <c r="V239" s="154" t="e">
        <f>VLOOKUP(E239,'PC Receitas'!$O$4:$P$14,2,FALSE)</f>
        <v>#N/A</v>
      </c>
    </row>
    <row r="240" spans="3:22" ht="19.5" customHeight="1" thickTop="1" thickBot="1" x14ac:dyDescent="0.3">
      <c r="C240" s="58"/>
      <c r="D240" s="58" t="str">
        <f t="shared" ca="1" si="15"/>
        <v/>
      </c>
      <c r="E240" s="58"/>
      <c r="F240" s="58"/>
      <c r="G240" s="58"/>
      <c r="H240" s="58"/>
      <c r="I240" s="59"/>
      <c r="J240" s="192"/>
      <c r="K240" s="60"/>
      <c r="L240" s="58"/>
      <c r="M240" s="56">
        <f>M239+IF(AND(K240="Pago",OR(E240='PC Receitas'!$O$4,E240='PC Receitas'!$O$5,E240='PC Receitas'!$O$6)),I240,IF(AND(K240="Pago",OR(E240='PC Receitas'!$O$7,E240='PC Receitas'!$O$8,E240='PC Receitas'!$O$9,E240='PC Receitas'!$O$10,E240='PC Receitas'!$O$11,E240='PC Receitas'!$O$12,E240='PC Receitas'!$O$13,E240='PC Receitas'!$O$14)),-I240,0))</f>
        <v>7448.57</v>
      </c>
      <c r="R240" s="153" t="e">
        <f t="shared" si="16"/>
        <v>#N/A</v>
      </c>
      <c r="S240" s="150" t="e">
        <f t="shared" si="17"/>
        <v>#N/A</v>
      </c>
      <c r="T240" s="150" t="e">
        <f t="shared" si="18"/>
        <v>#N/A</v>
      </c>
      <c r="U240" s="150" t="e">
        <f t="shared" si="19"/>
        <v>#N/A</v>
      </c>
      <c r="V240" s="154" t="e">
        <f>VLOOKUP(E240,'PC Receitas'!$O$4:$P$14,2,FALSE)</f>
        <v>#N/A</v>
      </c>
    </row>
    <row r="241" spans="3:22" ht="19.5" customHeight="1" thickTop="1" thickBot="1" x14ac:dyDescent="0.3">
      <c r="C241" s="58"/>
      <c r="D241" s="58" t="str">
        <f t="shared" ca="1" si="15"/>
        <v/>
      </c>
      <c r="E241" s="58"/>
      <c r="F241" s="58"/>
      <c r="G241" s="58"/>
      <c r="H241" s="58"/>
      <c r="I241" s="59"/>
      <c r="J241" s="192"/>
      <c r="K241" s="60"/>
      <c r="L241" s="58"/>
      <c r="M241" s="56">
        <f>M240+IF(AND(K241="Pago",OR(E241='PC Receitas'!$O$4,E241='PC Receitas'!$O$5,E241='PC Receitas'!$O$6)),I241,IF(AND(K241="Pago",OR(E241='PC Receitas'!$O$7,E241='PC Receitas'!$O$8,E241='PC Receitas'!$O$9,E241='PC Receitas'!$O$10,E241='PC Receitas'!$O$11,E241='PC Receitas'!$O$12,E241='PC Receitas'!$O$13,E241='PC Receitas'!$O$14)),-I241,0))</f>
        <v>7448.57</v>
      </c>
      <c r="R241" s="153" t="e">
        <f t="shared" si="16"/>
        <v>#N/A</v>
      </c>
      <c r="S241" s="150" t="e">
        <f t="shared" si="17"/>
        <v>#N/A</v>
      </c>
      <c r="T241" s="150" t="e">
        <f t="shared" si="18"/>
        <v>#N/A</v>
      </c>
      <c r="U241" s="150" t="e">
        <f t="shared" si="19"/>
        <v>#N/A</v>
      </c>
      <c r="V241" s="154" t="e">
        <f>VLOOKUP(E241,'PC Receitas'!$O$4:$P$14,2,FALSE)</f>
        <v>#N/A</v>
      </c>
    </row>
    <row r="242" spans="3:22" ht="19.5" customHeight="1" thickTop="1" thickBot="1" x14ac:dyDescent="0.3">
      <c r="C242" s="58"/>
      <c r="D242" s="58" t="str">
        <f t="shared" ca="1" si="15"/>
        <v/>
      </c>
      <c r="E242" s="58"/>
      <c r="F242" s="58"/>
      <c r="G242" s="58"/>
      <c r="H242" s="58"/>
      <c r="I242" s="59"/>
      <c r="J242" s="192"/>
      <c r="K242" s="60"/>
      <c r="L242" s="58"/>
      <c r="M242" s="56">
        <f>M241+IF(AND(K242="Pago",OR(E242='PC Receitas'!$O$4,E242='PC Receitas'!$O$5,E242='PC Receitas'!$O$6)),I242,IF(AND(K242="Pago",OR(E242='PC Receitas'!$O$7,E242='PC Receitas'!$O$8,E242='PC Receitas'!$O$9,E242='PC Receitas'!$O$10,E242='PC Receitas'!$O$11,E242='PC Receitas'!$O$12,E242='PC Receitas'!$O$13,E242='PC Receitas'!$O$14)),-I242,0))</f>
        <v>7448.57</v>
      </c>
      <c r="R242" s="153" t="e">
        <f t="shared" si="16"/>
        <v>#N/A</v>
      </c>
      <c r="S242" s="150" t="e">
        <f t="shared" si="17"/>
        <v>#N/A</v>
      </c>
      <c r="T242" s="150" t="e">
        <f t="shared" si="18"/>
        <v>#N/A</v>
      </c>
      <c r="U242" s="150" t="e">
        <f t="shared" si="19"/>
        <v>#N/A</v>
      </c>
      <c r="V242" s="154" t="e">
        <f>VLOOKUP(E242,'PC Receitas'!$O$4:$P$14,2,FALSE)</f>
        <v>#N/A</v>
      </c>
    </row>
    <row r="243" spans="3:22" ht="19.5" customHeight="1" thickTop="1" thickBot="1" x14ac:dyDescent="0.3">
      <c r="C243" s="58"/>
      <c r="D243" s="58" t="str">
        <f t="shared" ca="1" si="15"/>
        <v/>
      </c>
      <c r="E243" s="58"/>
      <c r="F243" s="58"/>
      <c r="G243" s="58"/>
      <c r="H243" s="58"/>
      <c r="I243" s="59"/>
      <c r="J243" s="192"/>
      <c r="K243" s="60"/>
      <c r="L243" s="58"/>
      <c r="M243" s="56">
        <f>M242+IF(AND(K243="Pago",OR(E243='PC Receitas'!$O$4,E243='PC Receitas'!$O$5,E243='PC Receitas'!$O$6)),I243,IF(AND(K243="Pago",OR(E243='PC Receitas'!$O$7,E243='PC Receitas'!$O$8,E243='PC Receitas'!$O$9,E243='PC Receitas'!$O$10,E243='PC Receitas'!$O$11,E243='PC Receitas'!$O$12,E243='PC Receitas'!$O$13,E243='PC Receitas'!$O$14)),-I243,0))</f>
        <v>7448.57</v>
      </c>
      <c r="R243" s="153" t="e">
        <f t="shared" si="16"/>
        <v>#N/A</v>
      </c>
      <c r="S243" s="150" t="e">
        <f t="shared" si="17"/>
        <v>#N/A</v>
      </c>
      <c r="T243" s="150" t="e">
        <f t="shared" si="18"/>
        <v>#N/A</v>
      </c>
      <c r="U243" s="150" t="e">
        <f t="shared" si="19"/>
        <v>#N/A</v>
      </c>
      <c r="V243" s="154" t="e">
        <f>VLOOKUP(E243,'PC Receitas'!$O$4:$P$14,2,FALSE)</f>
        <v>#N/A</v>
      </c>
    </row>
    <row r="244" spans="3:22" ht="19.5" customHeight="1" thickTop="1" thickBot="1" x14ac:dyDescent="0.3">
      <c r="C244" s="58"/>
      <c r="D244" s="58" t="str">
        <f t="shared" ca="1" si="15"/>
        <v/>
      </c>
      <c r="E244" s="58"/>
      <c r="F244" s="58"/>
      <c r="G244" s="58"/>
      <c r="H244" s="58"/>
      <c r="I244" s="59"/>
      <c r="J244" s="192"/>
      <c r="K244" s="60"/>
      <c r="L244" s="58"/>
      <c r="M244" s="56">
        <f>M243+IF(AND(K244="Pago",OR(E244='PC Receitas'!$O$4,E244='PC Receitas'!$O$5,E244='PC Receitas'!$O$6)),I244,IF(AND(K244="Pago",OR(E244='PC Receitas'!$O$7,E244='PC Receitas'!$O$8,E244='PC Receitas'!$O$9,E244='PC Receitas'!$O$10,E244='PC Receitas'!$O$11,E244='PC Receitas'!$O$12,E244='PC Receitas'!$O$13,E244='PC Receitas'!$O$14)),-I244,0))</f>
        <v>7448.57</v>
      </c>
      <c r="R244" s="153" t="e">
        <f t="shared" si="16"/>
        <v>#N/A</v>
      </c>
      <c r="S244" s="150" t="e">
        <f t="shared" si="17"/>
        <v>#N/A</v>
      </c>
      <c r="T244" s="150" t="e">
        <f t="shared" si="18"/>
        <v>#N/A</v>
      </c>
      <c r="U244" s="150" t="e">
        <f t="shared" si="19"/>
        <v>#N/A</v>
      </c>
      <c r="V244" s="154" t="e">
        <f>VLOOKUP(E244,'PC Receitas'!$O$4:$P$14,2,FALSE)</f>
        <v>#N/A</v>
      </c>
    </row>
    <row r="245" spans="3:22" ht="19.5" customHeight="1" thickTop="1" thickBot="1" x14ac:dyDescent="0.3">
      <c r="C245" s="58"/>
      <c r="D245" s="58" t="str">
        <f t="shared" ca="1" si="15"/>
        <v/>
      </c>
      <c r="E245" s="58"/>
      <c r="F245" s="58"/>
      <c r="G245" s="58"/>
      <c r="H245" s="58"/>
      <c r="I245" s="59"/>
      <c r="J245" s="192"/>
      <c r="K245" s="60"/>
      <c r="L245" s="58"/>
      <c r="M245" s="56">
        <f>M244+IF(AND(K245="Pago",OR(E245='PC Receitas'!$O$4,E245='PC Receitas'!$O$5,E245='PC Receitas'!$O$6)),I245,IF(AND(K245="Pago",OR(E245='PC Receitas'!$O$7,E245='PC Receitas'!$O$8,E245='PC Receitas'!$O$9,E245='PC Receitas'!$O$10,E245='PC Receitas'!$O$11,E245='PC Receitas'!$O$12,E245='PC Receitas'!$O$13,E245='PC Receitas'!$O$14)),-I245,0))</f>
        <v>7448.57</v>
      </c>
      <c r="R245" s="153" t="e">
        <f t="shared" si="16"/>
        <v>#N/A</v>
      </c>
      <c r="S245" s="150" t="e">
        <f t="shared" si="17"/>
        <v>#N/A</v>
      </c>
      <c r="T245" s="150" t="e">
        <f t="shared" si="18"/>
        <v>#N/A</v>
      </c>
      <c r="U245" s="150" t="e">
        <f t="shared" si="19"/>
        <v>#N/A</v>
      </c>
      <c r="V245" s="154" t="e">
        <f>VLOOKUP(E245,'PC Receitas'!$O$4:$P$14,2,FALSE)</f>
        <v>#N/A</v>
      </c>
    </row>
    <row r="246" spans="3:22" ht="19.5" customHeight="1" thickTop="1" thickBot="1" x14ac:dyDescent="0.3">
      <c r="C246" s="58"/>
      <c r="D246" s="58" t="str">
        <f t="shared" ca="1" si="15"/>
        <v/>
      </c>
      <c r="E246" s="58"/>
      <c r="F246" s="58"/>
      <c r="G246" s="58"/>
      <c r="H246" s="58"/>
      <c r="I246" s="59"/>
      <c r="J246" s="192"/>
      <c r="K246" s="60"/>
      <c r="L246" s="58"/>
      <c r="M246" s="56">
        <f>M245+IF(AND(K246="Pago",OR(E246='PC Receitas'!$O$4,E246='PC Receitas'!$O$5,E246='PC Receitas'!$O$6)),I246,IF(AND(K246="Pago",OR(E246='PC Receitas'!$O$7,E246='PC Receitas'!$O$8,E246='PC Receitas'!$O$9,E246='PC Receitas'!$O$10,E246='PC Receitas'!$O$11,E246='PC Receitas'!$O$12,E246='PC Receitas'!$O$13,E246='PC Receitas'!$O$14)),-I246,0))</f>
        <v>7448.57</v>
      </c>
      <c r="R246" s="153" t="e">
        <f t="shared" si="16"/>
        <v>#N/A</v>
      </c>
      <c r="S246" s="150" t="e">
        <f t="shared" si="17"/>
        <v>#N/A</v>
      </c>
      <c r="T246" s="150" t="e">
        <f t="shared" si="18"/>
        <v>#N/A</v>
      </c>
      <c r="U246" s="150" t="e">
        <f t="shared" si="19"/>
        <v>#N/A</v>
      </c>
      <c r="V246" s="154" t="e">
        <f>VLOOKUP(E246,'PC Receitas'!$O$4:$P$14,2,FALSE)</f>
        <v>#N/A</v>
      </c>
    </row>
    <row r="247" spans="3:22" ht="19.5" customHeight="1" thickTop="1" thickBot="1" x14ac:dyDescent="0.3">
      <c r="C247" s="58"/>
      <c r="D247" s="58" t="str">
        <f t="shared" ca="1" si="15"/>
        <v/>
      </c>
      <c r="E247" s="58"/>
      <c r="F247" s="58"/>
      <c r="G247" s="58"/>
      <c r="H247" s="58"/>
      <c r="I247" s="59"/>
      <c r="J247" s="192"/>
      <c r="K247" s="60"/>
      <c r="L247" s="58"/>
      <c r="M247" s="56">
        <f>M246+IF(AND(K247="Pago",OR(E247='PC Receitas'!$O$4,E247='PC Receitas'!$O$5,E247='PC Receitas'!$O$6)),I247,IF(AND(K247="Pago",OR(E247='PC Receitas'!$O$7,E247='PC Receitas'!$O$8,E247='PC Receitas'!$O$9,E247='PC Receitas'!$O$10,E247='PC Receitas'!$O$11,E247='PC Receitas'!$O$12,E247='PC Receitas'!$O$13,E247='PC Receitas'!$O$14)),-I247,0))</f>
        <v>7448.57</v>
      </c>
      <c r="R247" s="153" t="e">
        <f t="shared" si="16"/>
        <v>#N/A</v>
      </c>
      <c r="S247" s="150" t="e">
        <f t="shared" si="17"/>
        <v>#N/A</v>
      </c>
      <c r="T247" s="150" t="e">
        <f t="shared" si="18"/>
        <v>#N/A</v>
      </c>
      <c r="U247" s="150" t="e">
        <f t="shared" si="19"/>
        <v>#N/A</v>
      </c>
      <c r="V247" s="154" t="e">
        <f>VLOOKUP(E247,'PC Receitas'!$O$4:$P$14,2,FALSE)</f>
        <v>#N/A</v>
      </c>
    </row>
    <row r="248" spans="3:22" ht="19.5" customHeight="1" thickTop="1" thickBot="1" x14ac:dyDescent="0.3">
      <c r="C248" s="58"/>
      <c r="D248" s="58" t="str">
        <f t="shared" ca="1" si="15"/>
        <v/>
      </c>
      <c r="E248" s="58"/>
      <c r="F248" s="58"/>
      <c r="G248" s="58"/>
      <c r="H248" s="58"/>
      <c r="I248" s="59"/>
      <c r="J248" s="192"/>
      <c r="K248" s="60"/>
      <c r="L248" s="58"/>
      <c r="M248" s="56">
        <f>M247+IF(AND(K248="Pago",OR(E248='PC Receitas'!$O$4,E248='PC Receitas'!$O$5,E248='PC Receitas'!$O$6)),I248,IF(AND(K248="Pago",OR(E248='PC Receitas'!$O$7,E248='PC Receitas'!$O$8,E248='PC Receitas'!$O$9,E248='PC Receitas'!$O$10,E248='PC Receitas'!$O$11,E248='PC Receitas'!$O$12,E248='PC Receitas'!$O$13,E248='PC Receitas'!$O$14)),-I248,0))</f>
        <v>7448.57</v>
      </c>
      <c r="R248" s="153" t="e">
        <f t="shared" si="16"/>
        <v>#N/A</v>
      </c>
      <c r="S248" s="150" t="e">
        <f t="shared" si="17"/>
        <v>#N/A</v>
      </c>
      <c r="T248" s="150" t="e">
        <f t="shared" si="18"/>
        <v>#N/A</v>
      </c>
      <c r="U248" s="150" t="e">
        <f t="shared" si="19"/>
        <v>#N/A</v>
      </c>
      <c r="V248" s="154" t="e">
        <f>VLOOKUP(E248,'PC Receitas'!$O$4:$P$14,2,FALSE)</f>
        <v>#N/A</v>
      </c>
    </row>
    <row r="249" spans="3:22" ht="19.5" customHeight="1" thickTop="1" thickBot="1" x14ac:dyDescent="0.3">
      <c r="C249" s="58"/>
      <c r="D249" s="58" t="str">
        <f t="shared" ca="1" si="15"/>
        <v/>
      </c>
      <c r="E249" s="58"/>
      <c r="F249" s="58"/>
      <c r="G249" s="58"/>
      <c r="H249" s="58"/>
      <c r="I249" s="59"/>
      <c r="J249" s="192"/>
      <c r="K249" s="60"/>
      <c r="L249" s="58"/>
      <c r="M249" s="56">
        <f>M248+IF(AND(K249="Pago",OR(E249='PC Receitas'!$O$4,E249='PC Receitas'!$O$5,E249='PC Receitas'!$O$6)),I249,IF(AND(K249="Pago",OR(E249='PC Receitas'!$O$7,E249='PC Receitas'!$O$8,E249='PC Receitas'!$O$9,E249='PC Receitas'!$O$10,E249='PC Receitas'!$O$11,E249='PC Receitas'!$O$12,E249='PC Receitas'!$O$13,E249='PC Receitas'!$O$14)),-I249,0))</f>
        <v>7448.57</v>
      </c>
      <c r="R249" s="153" t="e">
        <f t="shared" si="16"/>
        <v>#N/A</v>
      </c>
      <c r="S249" s="150" t="e">
        <f t="shared" si="17"/>
        <v>#N/A</v>
      </c>
      <c r="T249" s="150" t="e">
        <f t="shared" si="18"/>
        <v>#N/A</v>
      </c>
      <c r="U249" s="150" t="e">
        <f t="shared" si="19"/>
        <v>#N/A</v>
      </c>
      <c r="V249" s="154" t="e">
        <f>VLOOKUP(E249,'PC Receitas'!$O$4:$P$14,2,FALSE)</f>
        <v>#N/A</v>
      </c>
    </row>
    <row r="250" spans="3:22" ht="19.5" customHeight="1" thickTop="1" thickBot="1" x14ac:dyDescent="0.3">
      <c r="C250" s="58"/>
      <c r="D250" s="58" t="str">
        <f t="shared" ca="1" si="15"/>
        <v/>
      </c>
      <c r="E250" s="58"/>
      <c r="F250" s="58"/>
      <c r="G250" s="58"/>
      <c r="H250" s="58"/>
      <c r="I250" s="59"/>
      <c r="J250" s="192"/>
      <c r="K250" s="60"/>
      <c r="L250" s="58"/>
      <c r="M250" s="56">
        <f>M249+IF(AND(K250="Pago",OR(E250='PC Receitas'!$O$4,E250='PC Receitas'!$O$5,E250='PC Receitas'!$O$6)),I250,IF(AND(K250="Pago",OR(E250='PC Receitas'!$O$7,E250='PC Receitas'!$O$8,E250='PC Receitas'!$O$9,E250='PC Receitas'!$O$10,E250='PC Receitas'!$O$11,E250='PC Receitas'!$O$12,E250='PC Receitas'!$O$13,E250='PC Receitas'!$O$14)),-I250,0))</f>
        <v>7448.57</v>
      </c>
      <c r="R250" s="153" t="e">
        <f t="shared" si="16"/>
        <v>#N/A</v>
      </c>
      <c r="S250" s="150" t="e">
        <f t="shared" si="17"/>
        <v>#N/A</v>
      </c>
      <c r="T250" s="150" t="e">
        <f t="shared" si="18"/>
        <v>#N/A</v>
      </c>
      <c r="U250" s="150" t="e">
        <f t="shared" si="19"/>
        <v>#N/A</v>
      </c>
      <c r="V250" s="154" t="e">
        <f>VLOOKUP(E250,'PC Receitas'!$O$4:$P$14,2,FALSE)</f>
        <v>#N/A</v>
      </c>
    </row>
    <row r="251" spans="3:22" ht="19.5" customHeight="1" thickTop="1" thickBot="1" x14ac:dyDescent="0.3">
      <c r="C251" s="58"/>
      <c r="D251" s="58" t="str">
        <f t="shared" ca="1" si="15"/>
        <v/>
      </c>
      <c r="E251" s="58"/>
      <c r="F251" s="58"/>
      <c r="G251" s="58"/>
      <c r="H251" s="58"/>
      <c r="I251" s="59"/>
      <c r="J251" s="192"/>
      <c r="K251" s="60"/>
      <c r="L251" s="58"/>
      <c r="M251" s="56">
        <f>M250+IF(AND(K251="Pago",OR(E251='PC Receitas'!$O$4,E251='PC Receitas'!$O$5,E251='PC Receitas'!$O$6)),I251,IF(AND(K251="Pago",OR(E251='PC Receitas'!$O$7,E251='PC Receitas'!$O$8,E251='PC Receitas'!$O$9,E251='PC Receitas'!$O$10,E251='PC Receitas'!$O$11,E251='PC Receitas'!$O$12,E251='PC Receitas'!$O$13,E251='PC Receitas'!$O$14)),-I251,0))</f>
        <v>7448.57</v>
      </c>
      <c r="R251" s="153" t="e">
        <f t="shared" si="16"/>
        <v>#N/A</v>
      </c>
      <c r="S251" s="150" t="e">
        <f t="shared" si="17"/>
        <v>#N/A</v>
      </c>
      <c r="T251" s="150" t="e">
        <f t="shared" si="18"/>
        <v>#N/A</v>
      </c>
      <c r="U251" s="150" t="e">
        <f t="shared" si="19"/>
        <v>#N/A</v>
      </c>
      <c r="V251" s="154" t="e">
        <f>VLOOKUP(E251,'PC Receitas'!$O$4:$P$14,2,FALSE)</f>
        <v>#N/A</v>
      </c>
    </row>
    <row r="252" spans="3:22" ht="19.5" customHeight="1" thickTop="1" thickBot="1" x14ac:dyDescent="0.3">
      <c r="C252" s="58"/>
      <c r="D252" s="58" t="str">
        <f t="shared" ca="1" si="15"/>
        <v/>
      </c>
      <c r="E252" s="58"/>
      <c r="F252" s="58"/>
      <c r="G252" s="58"/>
      <c r="H252" s="58"/>
      <c r="I252" s="59"/>
      <c r="J252" s="192"/>
      <c r="K252" s="60"/>
      <c r="L252" s="58"/>
      <c r="M252" s="56">
        <f>M251+IF(AND(K252="Pago",OR(E252='PC Receitas'!$O$4,E252='PC Receitas'!$O$5,E252='PC Receitas'!$O$6)),I252,IF(AND(K252="Pago",OR(E252='PC Receitas'!$O$7,E252='PC Receitas'!$O$8,E252='PC Receitas'!$O$9,E252='PC Receitas'!$O$10,E252='PC Receitas'!$O$11,E252='PC Receitas'!$O$12,E252='PC Receitas'!$O$13,E252='PC Receitas'!$O$14)),-I252,0))</f>
        <v>7448.57</v>
      </c>
      <c r="R252" s="153" t="e">
        <f t="shared" si="16"/>
        <v>#N/A</v>
      </c>
      <c r="S252" s="150" t="e">
        <f t="shared" si="17"/>
        <v>#N/A</v>
      </c>
      <c r="T252" s="150" t="e">
        <f t="shared" si="18"/>
        <v>#N/A</v>
      </c>
      <c r="U252" s="150" t="e">
        <f t="shared" si="19"/>
        <v>#N/A</v>
      </c>
      <c r="V252" s="154" t="e">
        <f>VLOOKUP(E252,'PC Receitas'!$O$4:$P$14,2,FALSE)</f>
        <v>#N/A</v>
      </c>
    </row>
    <row r="253" spans="3:22" ht="19.5" customHeight="1" thickTop="1" thickBot="1" x14ac:dyDescent="0.3">
      <c r="C253" s="58"/>
      <c r="D253" s="58" t="str">
        <f t="shared" ca="1" si="15"/>
        <v/>
      </c>
      <c r="E253" s="58"/>
      <c r="F253" s="58"/>
      <c r="G253" s="58"/>
      <c r="H253" s="58"/>
      <c r="I253" s="59"/>
      <c r="J253" s="192"/>
      <c r="K253" s="60"/>
      <c r="L253" s="58"/>
      <c r="M253" s="56">
        <f>M252+IF(AND(K253="Pago",OR(E253='PC Receitas'!$O$4,E253='PC Receitas'!$O$5,E253='PC Receitas'!$O$6)),I253,IF(AND(K253="Pago",OR(E253='PC Receitas'!$O$7,E253='PC Receitas'!$O$8,E253='PC Receitas'!$O$9,E253='PC Receitas'!$O$10,E253='PC Receitas'!$O$11,E253='PC Receitas'!$O$12,E253='PC Receitas'!$O$13,E253='PC Receitas'!$O$14)),-I253,0))</f>
        <v>7448.57</v>
      </c>
      <c r="R253" s="153" t="e">
        <f t="shared" si="16"/>
        <v>#N/A</v>
      </c>
      <c r="S253" s="150" t="e">
        <f t="shared" si="17"/>
        <v>#N/A</v>
      </c>
      <c r="T253" s="150" t="e">
        <f t="shared" si="18"/>
        <v>#N/A</v>
      </c>
      <c r="U253" s="150" t="e">
        <f t="shared" si="19"/>
        <v>#N/A</v>
      </c>
      <c r="V253" s="154" t="e">
        <f>VLOOKUP(E253,'PC Receitas'!$O$4:$P$14,2,FALSE)</f>
        <v>#N/A</v>
      </c>
    </row>
    <row r="254" spans="3:22" ht="19.5" customHeight="1" thickTop="1" thickBot="1" x14ac:dyDescent="0.3">
      <c r="C254" s="58"/>
      <c r="D254" s="58" t="str">
        <f t="shared" ca="1" si="15"/>
        <v/>
      </c>
      <c r="E254" s="58"/>
      <c r="F254" s="58"/>
      <c r="G254" s="58"/>
      <c r="H254" s="58"/>
      <c r="I254" s="59"/>
      <c r="J254" s="192"/>
      <c r="K254" s="60"/>
      <c r="L254" s="58"/>
      <c r="M254" s="56">
        <f>M253+IF(AND(K254="Pago",OR(E254='PC Receitas'!$O$4,E254='PC Receitas'!$O$5,E254='PC Receitas'!$O$6)),I254,IF(AND(K254="Pago",OR(E254='PC Receitas'!$O$7,E254='PC Receitas'!$O$8,E254='PC Receitas'!$O$9,E254='PC Receitas'!$O$10,E254='PC Receitas'!$O$11,E254='PC Receitas'!$O$12,E254='PC Receitas'!$O$13,E254='PC Receitas'!$O$14)),-I254,0))</f>
        <v>7448.57</v>
      </c>
      <c r="R254" s="153" t="e">
        <f t="shared" si="16"/>
        <v>#N/A</v>
      </c>
      <c r="S254" s="150" t="e">
        <f t="shared" si="17"/>
        <v>#N/A</v>
      </c>
      <c r="T254" s="150" t="e">
        <f t="shared" si="18"/>
        <v>#N/A</v>
      </c>
      <c r="U254" s="150" t="e">
        <f t="shared" si="19"/>
        <v>#N/A</v>
      </c>
      <c r="V254" s="154" t="e">
        <f>VLOOKUP(E254,'PC Receitas'!$O$4:$P$14,2,FALSE)</f>
        <v>#N/A</v>
      </c>
    </row>
    <row r="255" spans="3:22" ht="19.5" customHeight="1" thickTop="1" thickBot="1" x14ac:dyDescent="0.3">
      <c r="C255" s="58"/>
      <c r="D255" s="58" t="str">
        <f t="shared" ca="1" si="15"/>
        <v/>
      </c>
      <c r="E255" s="58"/>
      <c r="F255" s="58"/>
      <c r="G255" s="58"/>
      <c r="H255" s="58"/>
      <c r="I255" s="59"/>
      <c r="J255" s="192"/>
      <c r="K255" s="60"/>
      <c r="L255" s="58"/>
      <c r="M255" s="56">
        <f>M254+IF(AND(K255="Pago",OR(E255='PC Receitas'!$O$4,E255='PC Receitas'!$O$5,E255='PC Receitas'!$O$6)),I255,IF(AND(K255="Pago",OR(E255='PC Receitas'!$O$7,E255='PC Receitas'!$O$8,E255='PC Receitas'!$O$9,E255='PC Receitas'!$O$10,E255='PC Receitas'!$O$11,E255='PC Receitas'!$O$12,E255='PC Receitas'!$O$13,E255='PC Receitas'!$O$14)),-I255,0))</f>
        <v>7448.57</v>
      </c>
      <c r="R255" s="153" t="e">
        <f t="shared" si="16"/>
        <v>#N/A</v>
      </c>
      <c r="S255" s="150" t="e">
        <f t="shared" si="17"/>
        <v>#N/A</v>
      </c>
      <c r="T255" s="150" t="e">
        <f t="shared" si="18"/>
        <v>#N/A</v>
      </c>
      <c r="U255" s="150" t="e">
        <f t="shared" si="19"/>
        <v>#N/A</v>
      </c>
      <c r="V255" s="154" t="e">
        <f>VLOOKUP(E255,'PC Receitas'!$O$4:$P$14,2,FALSE)</f>
        <v>#N/A</v>
      </c>
    </row>
    <row r="256" spans="3:22" ht="19.5" customHeight="1" thickTop="1" thickBot="1" x14ac:dyDescent="0.3">
      <c r="C256" s="58"/>
      <c r="D256" s="58" t="str">
        <f t="shared" ca="1" si="15"/>
        <v/>
      </c>
      <c r="E256" s="58"/>
      <c r="F256" s="58"/>
      <c r="G256" s="58"/>
      <c r="H256" s="58"/>
      <c r="I256" s="59"/>
      <c r="J256" s="192"/>
      <c r="K256" s="60"/>
      <c r="L256" s="58"/>
      <c r="M256" s="56">
        <f>M255+IF(AND(K256="Pago",OR(E256='PC Receitas'!$O$4,E256='PC Receitas'!$O$5,E256='PC Receitas'!$O$6)),I256,IF(AND(K256="Pago",OR(E256='PC Receitas'!$O$7,E256='PC Receitas'!$O$8,E256='PC Receitas'!$O$9,E256='PC Receitas'!$O$10,E256='PC Receitas'!$O$11,E256='PC Receitas'!$O$12,E256='PC Receitas'!$O$13,E256='PC Receitas'!$O$14)),-I256,0))</f>
        <v>7448.57</v>
      </c>
      <c r="R256" s="153" t="e">
        <f t="shared" si="16"/>
        <v>#N/A</v>
      </c>
      <c r="S256" s="150" t="e">
        <f t="shared" si="17"/>
        <v>#N/A</v>
      </c>
      <c r="T256" s="150" t="e">
        <f t="shared" si="18"/>
        <v>#N/A</v>
      </c>
      <c r="U256" s="150" t="e">
        <f t="shared" si="19"/>
        <v>#N/A</v>
      </c>
      <c r="V256" s="154" t="e">
        <f>VLOOKUP(E256,'PC Receitas'!$O$4:$P$14,2,FALSE)</f>
        <v>#N/A</v>
      </c>
    </row>
    <row r="257" spans="3:22" ht="19.5" customHeight="1" thickTop="1" thickBot="1" x14ac:dyDescent="0.3">
      <c r="C257" s="58"/>
      <c r="D257" s="58" t="str">
        <f t="shared" ca="1" si="15"/>
        <v/>
      </c>
      <c r="E257" s="58"/>
      <c r="F257" s="58"/>
      <c r="G257" s="58"/>
      <c r="H257" s="58"/>
      <c r="I257" s="59"/>
      <c r="J257" s="192"/>
      <c r="K257" s="60"/>
      <c r="L257" s="58"/>
      <c r="M257" s="56">
        <f>M256+IF(AND(K257="Pago",OR(E257='PC Receitas'!$O$4,E257='PC Receitas'!$O$5,E257='PC Receitas'!$O$6)),I257,IF(AND(K257="Pago",OR(E257='PC Receitas'!$O$7,E257='PC Receitas'!$O$8,E257='PC Receitas'!$O$9,E257='PC Receitas'!$O$10,E257='PC Receitas'!$O$11,E257='PC Receitas'!$O$12,E257='PC Receitas'!$O$13,E257='PC Receitas'!$O$14)),-I257,0))</f>
        <v>7448.57</v>
      </c>
      <c r="R257" s="153" t="e">
        <f t="shared" si="16"/>
        <v>#N/A</v>
      </c>
      <c r="S257" s="150" t="e">
        <f t="shared" si="17"/>
        <v>#N/A</v>
      </c>
      <c r="T257" s="150" t="e">
        <f t="shared" si="18"/>
        <v>#N/A</v>
      </c>
      <c r="U257" s="150" t="e">
        <f t="shared" si="19"/>
        <v>#N/A</v>
      </c>
      <c r="V257" s="154" t="e">
        <f>VLOOKUP(E257,'PC Receitas'!$O$4:$P$14,2,FALSE)</f>
        <v>#N/A</v>
      </c>
    </row>
    <row r="258" spans="3:22" ht="19.5" customHeight="1" thickTop="1" thickBot="1" x14ac:dyDescent="0.3">
      <c r="C258" s="58"/>
      <c r="D258" s="58" t="str">
        <f t="shared" ca="1" si="15"/>
        <v/>
      </c>
      <c r="E258" s="58"/>
      <c r="F258" s="58"/>
      <c r="G258" s="58"/>
      <c r="H258" s="58"/>
      <c r="I258" s="59"/>
      <c r="J258" s="192"/>
      <c r="K258" s="60"/>
      <c r="L258" s="58"/>
      <c r="M258" s="56">
        <f>M257+IF(AND(K258="Pago",OR(E258='PC Receitas'!$O$4,E258='PC Receitas'!$O$5,E258='PC Receitas'!$O$6)),I258,IF(AND(K258="Pago",OR(E258='PC Receitas'!$O$7,E258='PC Receitas'!$O$8,E258='PC Receitas'!$O$9,E258='PC Receitas'!$O$10,E258='PC Receitas'!$O$11,E258='PC Receitas'!$O$12,E258='PC Receitas'!$O$13,E258='PC Receitas'!$O$14)),-I258,0))</f>
        <v>7448.57</v>
      </c>
      <c r="R258" s="153" t="e">
        <f t="shared" si="16"/>
        <v>#N/A</v>
      </c>
      <c r="S258" s="150" t="e">
        <f t="shared" si="17"/>
        <v>#N/A</v>
      </c>
      <c r="T258" s="150" t="e">
        <f t="shared" si="18"/>
        <v>#N/A</v>
      </c>
      <c r="U258" s="150" t="e">
        <f t="shared" si="19"/>
        <v>#N/A</v>
      </c>
      <c r="V258" s="154" t="e">
        <f>VLOOKUP(E258,'PC Receitas'!$O$4:$P$14,2,FALSE)</f>
        <v>#N/A</v>
      </c>
    </row>
    <row r="259" spans="3:22" ht="19.5" customHeight="1" thickTop="1" thickBot="1" x14ac:dyDescent="0.3">
      <c r="C259" s="58"/>
      <c r="D259" s="58" t="str">
        <f t="shared" ca="1" si="15"/>
        <v/>
      </c>
      <c r="E259" s="58"/>
      <c r="F259" s="58"/>
      <c r="G259" s="58"/>
      <c r="H259" s="58"/>
      <c r="I259" s="59"/>
      <c r="J259" s="192"/>
      <c r="K259" s="60"/>
      <c r="L259" s="58"/>
      <c r="M259" s="56">
        <f>M258+IF(AND(K259="Pago",OR(E259='PC Receitas'!$O$4,E259='PC Receitas'!$O$5,E259='PC Receitas'!$O$6)),I259,IF(AND(K259="Pago",OR(E259='PC Receitas'!$O$7,E259='PC Receitas'!$O$8,E259='PC Receitas'!$O$9,E259='PC Receitas'!$O$10,E259='PC Receitas'!$O$11,E259='PC Receitas'!$O$12,E259='PC Receitas'!$O$13,E259='PC Receitas'!$O$14)),-I259,0))</f>
        <v>7448.57</v>
      </c>
      <c r="R259" s="153" t="e">
        <f t="shared" si="16"/>
        <v>#N/A</v>
      </c>
      <c r="S259" s="150" t="e">
        <f t="shared" si="17"/>
        <v>#N/A</v>
      </c>
      <c r="T259" s="150" t="e">
        <f t="shared" si="18"/>
        <v>#N/A</v>
      </c>
      <c r="U259" s="150" t="e">
        <f t="shared" si="19"/>
        <v>#N/A</v>
      </c>
      <c r="V259" s="154" t="e">
        <f>VLOOKUP(E259,'PC Receitas'!$O$4:$P$14,2,FALSE)</f>
        <v>#N/A</v>
      </c>
    </row>
    <row r="260" spans="3:22" ht="19.5" customHeight="1" thickTop="1" thickBot="1" x14ac:dyDescent="0.3">
      <c r="C260" s="58"/>
      <c r="D260" s="58" t="str">
        <f t="shared" ca="1" si="15"/>
        <v/>
      </c>
      <c r="E260" s="58"/>
      <c r="F260" s="58"/>
      <c r="G260" s="58"/>
      <c r="H260" s="58"/>
      <c r="I260" s="59"/>
      <c r="J260" s="192"/>
      <c r="K260" s="60"/>
      <c r="L260" s="58"/>
      <c r="M260" s="56">
        <f>M259+IF(AND(K260="Pago",OR(E260='PC Receitas'!$O$4,E260='PC Receitas'!$O$5,E260='PC Receitas'!$O$6)),I260,IF(AND(K260="Pago",OR(E260='PC Receitas'!$O$7,E260='PC Receitas'!$O$8,E260='PC Receitas'!$O$9,E260='PC Receitas'!$O$10,E260='PC Receitas'!$O$11,E260='PC Receitas'!$O$12,E260='PC Receitas'!$O$13,E260='PC Receitas'!$O$14)),-I260,0))</f>
        <v>7448.57</v>
      </c>
      <c r="R260" s="153" t="e">
        <f t="shared" si="16"/>
        <v>#N/A</v>
      </c>
      <c r="S260" s="150" t="e">
        <f t="shared" si="17"/>
        <v>#N/A</v>
      </c>
      <c r="T260" s="150" t="e">
        <f t="shared" si="18"/>
        <v>#N/A</v>
      </c>
      <c r="U260" s="150" t="e">
        <f t="shared" si="19"/>
        <v>#N/A</v>
      </c>
      <c r="V260" s="154" t="e">
        <f>VLOOKUP(E260,'PC Receitas'!$O$4:$P$14,2,FALSE)</f>
        <v>#N/A</v>
      </c>
    </row>
    <row r="261" spans="3:22" ht="19.5" customHeight="1" thickTop="1" thickBot="1" x14ac:dyDescent="0.3">
      <c r="C261" s="58"/>
      <c r="D261" s="58" t="str">
        <f t="shared" ca="1" si="15"/>
        <v/>
      </c>
      <c r="E261" s="58"/>
      <c r="F261" s="58"/>
      <c r="G261" s="58"/>
      <c r="H261" s="58"/>
      <c r="I261" s="59"/>
      <c r="J261" s="192"/>
      <c r="K261" s="60"/>
      <c r="L261" s="58"/>
      <c r="M261" s="56">
        <f>M260+IF(AND(K261="Pago",OR(E261='PC Receitas'!$O$4,E261='PC Receitas'!$O$5,E261='PC Receitas'!$O$6)),I261,IF(AND(K261="Pago",OR(E261='PC Receitas'!$O$7,E261='PC Receitas'!$O$8,E261='PC Receitas'!$O$9,E261='PC Receitas'!$O$10,E261='PC Receitas'!$O$11,E261='PC Receitas'!$O$12,E261='PC Receitas'!$O$13,E261='PC Receitas'!$O$14)),-I261,0))</f>
        <v>7448.57</v>
      </c>
      <c r="R261" s="153" t="e">
        <f t="shared" si="16"/>
        <v>#N/A</v>
      </c>
      <c r="S261" s="150" t="e">
        <f t="shared" si="17"/>
        <v>#N/A</v>
      </c>
      <c r="T261" s="150" t="e">
        <f t="shared" si="18"/>
        <v>#N/A</v>
      </c>
      <c r="U261" s="150" t="e">
        <f t="shared" si="19"/>
        <v>#N/A</v>
      </c>
      <c r="V261" s="154" t="e">
        <f>VLOOKUP(E261,'PC Receitas'!$O$4:$P$14,2,FALSE)</f>
        <v>#N/A</v>
      </c>
    </row>
    <row r="262" spans="3:22" ht="19.5" customHeight="1" thickTop="1" thickBot="1" x14ac:dyDescent="0.3">
      <c r="C262" s="58"/>
      <c r="D262" s="58" t="str">
        <f t="shared" ref="D262:D325" ca="1" si="20">IF(C262&lt;&gt;"",TEXT(C262,"00")&amp;"/08/"&amp;YEAR(TODAY()),"")</f>
        <v/>
      </c>
      <c r="E262" s="58"/>
      <c r="F262" s="58"/>
      <c r="G262" s="58"/>
      <c r="H262" s="58"/>
      <c r="I262" s="59"/>
      <c r="J262" s="192"/>
      <c r="K262" s="60"/>
      <c r="L262" s="58"/>
      <c r="M262" s="56">
        <f>M261+IF(AND(K262="Pago",OR(E262='PC Receitas'!$O$4,E262='PC Receitas'!$O$5,E262='PC Receitas'!$O$6)),I262,IF(AND(K262="Pago",OR(E262='PC Receitas'!$O$7,E262='PC Receitas'!$O$8,E262='PC Receitas'!$O$9,E262='PC Receitas'!$O$10,E262='PC Receitas'!$O$11,E262='PC Receitas'!$O$12,E262='PC Receitas'!$O$13,E262='PC Receitas'!$O$14)),-I262,0))</f>
        <v>7448.57</v>
      </c>
      <c r="R262" s="153" t="e">
        <f t="shared" ref="R262:R325" si="21">IF(V262="Despesas_com_RH","Despesa",IF(V262="Despesas_Operacionais","Despesa",IF(V262="Despesas_com_Marketing","Despesa",IF(V262="Impostos","Despesa",IF(V262="Investimentos","Despesa","")))))</f>
        <v>#N/A</v>
      </c>
      <c r="S262" s="150" t="e">
        <f t="shared" ref="S262:S325" si="22">IF(V262="Despesas_com_Produtos","Despesa",IF(V262="Despesas_com_Serviços","Despesa",IF(V262="Despesas_Não_Operacionais","Despesa","")))</f>
        <v>#N/A</v>
      </c>
      <c r="T262" s="150" t="e">
        <f t="shared" ref="T262:T325" si="23">IF(V262="Receitas_com_Produtos","Receita",IF(V262="Receitas_com_Serviços","Receita",IF(V262="Receitas_Não_Operacionais","Receita","")))</f>
        <v>#N/A</v>
      </c>
      <c r="U262" s="150" t="e">
        <f t="shared" ref="U262:U325" si="24">IF(R262&lt;&gt;"",R262,IF(S262&lt;&gt;"",S262,IF(T262&lt;&gt;"",T262,"")))</f>
        <v>#N/A</v>
      </c>
      <c r="V262" s="154" t="e">
        <f>VLOOKUP(E262,'PC Receitas'!$O$4:$P$14,2,FALSE)</f>
        <v>#N/A</v>
      </c>
    </row>
    <row r="263" spans="3:22" ht="19.5" customHeight="1" thickTop="1" thickBot="1" x14ac:dyDescent="0.3">
      <c r="C263" s="58"/>
      <c r="D263" s="58" t="str">
        <f t="shared" ca="1" si="20"/>
        <v/>
      </c>
      <c r="E263" s="58"/>
      <c r="F263" s="58"/>
      <c r="G263" s="58"/>
      <c r="H263" s="58"/>
      <c r="I263" s="59"/>
      <c r="J263" s="192"/>
      <c r="K263" s="60"/>
      <c r="L263" s="58"/>
      <c r="M263" s="56">
        <f>M262+IF(AND(K263="Pago",OR(E263='PC Receitas'!$O$4,E263='PC Receitas'!$O$5,E263='PC Receitas'!$O$6)),I263,IF(AND(K263="Pago",OR(E263='PC Receitas'!$O$7,E263='PC Receitas'!$O$8,E263='PC Receitas'!$O$9,E263='PC Receitas'!$O$10,E263='PC Receitas'!$O$11,E263='PC Receitas'!$O$12,E263='PC Receitas'!$O$13,E263='PC Receitas'!$O$14)),-I263,0))</f>
        <v>7448.57</v>
      </c>
      <c r="R263" s="153" t="e">
        <f t="shared" si="21"/>
        <v>#N/A</v>
      </c>
      <c r="S263" s="150" t="e">
        <f t="shared" si="22"/>
        <v>#N/A</v>
      </c>
      <c r="T263" s="150" t="e">
        <f t="shared" si="23"/>
        <v>#N/A</v>
      </c>
      <c r="U263" s="150" t="e">
        <f t="shared" si="24"/>
        <v>#N/A</v>
      </c>
      <c r="V263" s="154" t="e">
        <f>VLOOKUP(E263,'PC Receitas'!$O$4:$P$14,2,FALSE)</f>
        <v>#N/A</v>
      </c>
    </row>
    <row r="264" spans="3:22" ht="19.5" customHeight="1" thickTop="1" thickBot="1" x14ac:dyDescent="0.3">
      <c r="C264" s="58"/>
      <c r="D264" s="58" t="str">
        <f t="shared" ca="1" si="20"/>
        <v/>
      </c>
      <c r="E264" s="58"/>
      <c r="F264" s="58"/>
      <c r="G264" s="58"/>
      <c r="H264" s="58"/>
      <c r="I264" s="59"/>
      <c r="J264" s="192"/>
      <c r="K264" s="60"/>
      <c r="L264" s="58"/>
      <c r="M264" s="56">
        <f>M263+IF(AND(K264="Pago",OR(E264='PC Receitas'!$O$4,E264='PC Receitas'!$O$5,E264='PC Receitas'!$O$6)),I264,IF(AND(K264="Pago",OR(E264='PC Receitas'!$O$7,E264='PC Receitas'!$O$8,E264='PC Receitas'!$O$9,E264='PC Receitas'!$O$10,E264='PC Receitas'!$O$11,E264='PC Receitas'!$O$12,E264='PC Receitas'!$O$13,E264='PC Receitas'!$O$14)),-I264,0))</f>
        <v>7448.57</v>
      </c>
      <c r="R264" s="153" t="e">
        <f t="shared" si="21"/>
        <v>#N/A</v>
      </c>
      <c r="S264" s="150" t="e">
        <f t="shared" si="22"/>
        <v>#N/A</v>
      </c>
      <c r="T264" s="150" t="e">
        <f t="shared" si="23"/>
        <v>#N/A</v>
      </c>
      <c r="U264" s="150" t="e">
        <f t="shared" si="24"/>
        <v>#N/A</v>
      </c>
      <c r="V264" s="154" t="e">
        <f>VLOOKUP(E264,'PC Receitas'!$O$4:$P$14,2,FALSE)</f>
        <v>#N/A</v>
      </c>
    </row>
    <row r="265" spans="3:22" ht="19.5" customHeight="1" thickTop="1" thickBot="1" x14ac:dyDescent="0.3">
      <c r="C265" s="58"/>
      <c r="D265" s="58" t="str">
        <f t="shared" ca="1" si="20"/>
        <v/>
      </c>
      <c r="E265" s="58"/>
      <c r="F265" s="58"/>
      <c r="G265" s="58"/>
      <c r="H265" s="58"/>
      <c r="I265" s="59"/>
      <c r="J265" s="192"/>
      <c r="K265" s="60"/>
      <c r="L265" s="58"/>
      <c r="M265" s="56">
        <f>M264+IF(AND(K265="Pago",OR(E265='PC Receitas'!$O$4,E265='PC Receitas'!$O$5,E265='PC Receitas'!$O$6)),I265,IF(AND(K265="Pago",OR(E265='PC Receitas'!$O$7,E265='PC Receitas'!$O$8,E265='PC Receitas'!$O$9,E265='PC Receitas'!$O$10,E265='PC Receitas'!$O$11,E265='PC Receitas'!$O$12,E265='PC Receitas'!$O$13,E265='PC Receitas'!$O$14)),-I265,0))</f>
        <v>7448.57</v>
      </c>
      <c r="R265" s="153" t="e">
        <f t="shared" si="21"/>
        <v>#N/A</v>
      </c>
      <c r="S265" s="150" t="e">
        <f t="shared" si="22"/>
        <v>#N/A</v>
      </c>
      <c r="T265" s="150" t="e">
        <f t="shared" si="23"/>
        <v>#N/A</v>
      </c>
      <c r="U265" s="150" t="e">
        <f t="shared" si="24"/>
        <v>#N/A</v>
      </c>
      <c r="V265" s="154" t="e">
        <f>VLOOKUP(E265,'PC Receitas'!$O$4:$P$14,2,FALSE)</f>
        <v>#N/A</v>
      </c>
    </row>
    <row r="266" spans="3:22" ht="19.5" customHeight="1" thickTop="1" thickBot="1" x14ac:dyDescent="0.3">
      <c r="C266" s="58"/>
      <c r="D266" s="58" t="str">
        <f t="shared" ca="1" si="20"/>
        <v/>
      </c>
      <c r="E266" s="58"/>
      <c r="F266" s="58"/>
      <c r="G266" s="58"/>
      <c r="H266" s="58"/>
      <c r="I266" s="59"/>
      <c r="J266" s="192"/>
      <c r="K266" s="60"/>
      <c r="L266" s="58"/>
      <c r="M266" s="56">
        <f>M265+IF(AND(K266="Pago",OR(E266='PC Receitas'!$O$4,E266='PC Receitas'!$O$5,E266='PC Receitas'!$O$6)),I266,IF(AND(K266="Pago",OR(E266='PC Receitas'!$O$7,E266='PC Receitas'!$O$8,E266='PC Receitas'!$O$9,E266='PC Receitas'!$O$10,E266='PC Receitas'!$O$11,E266='PC Receitas'!$O$12,E266='PC Receitas'!$O$13,E266='PC Receitas'!$O$14)),-I266,0))</f>
        <v>7448.57</v>
      </c>
      <c r="R266" s="153" t="e">
        <f t="shared" si="21"/>
        <v>#N/A</v>
      </c>
      <c r="S266" s="150" t="e">
        <f t="shared" si="22"/>
        <v>#N/A</v>
      </c>
      <c r="T266" s="150" t="e">
        <f t="shared" si="23"/>
        <v>#N/A</v>
      </c>
      <c r="U266" s="150" t="e">
        <f t="shared" si="24"/>
        <v>#N/A</v>
      </c>
      <c r="V266" s="154" t="e">
        <f>VLOOKUP(E266,'PC Receitas'!$O$4:$P$14,2,FALSE)</f>
        <v>#N/A</v>
      </c>
    </row>
    <row r="267" spans="3:22" ht="19.5" customHeight="1" thickTop="1" thickBot="1" x14ac:dyDescent="0.3">
      <c r="C267" s="58"/>
      <c r="D267" s="58" t="str">
        <f t="shared" ca="1" si="20"/>
        <v/>
      </c>
      <c r="E267" s="58"/>
      <c r="F267" s="58"/>
      <c r="G267" s="58"/>
      <c r="H267" s="58"/>
      <c r="I267" s="59"/>
      <c r="J267" s="192"/>
      <c r="K267" s="60"/>
      <c r="L267" s="58"/>
      <c r="M267" s="56">
        <f>M266+IF(AND(K267="Pago",OR(E267='PC Receitas'!$O$4,E267='PC Receitas'!$O$5,E267='PC Receitas'!$O$6)),I267,IF(AND(K267="Pago",OR(E267='PC Receitas'!$O$7,E267='PC Receitas'!$O$8,E267='PC Receitas'!$O$9,E267='PC Receitas'!$O$10,E267='PC Receitas'!$O$11,E267='PC Receitas'!$O$12,E267='PC Receitas'!$O$13,E267='PC Receitas'!$O$14)),-I267,0))</f>
        <v>7448.57</v>
      </c>
      <c r="R267" s="153" t="e">
        <f t="shared" si="21"/>
        <v>#N/A</v>
      </c>
      <c r="S267" s="150" t="e">
        <f t="shared" si="22"/>
        <v>#N/A</v>
      </c>
      <c r="T267" s="150" t="e">
        <f t="shared" si="23"/>
        <v>#N/A</v>
      </c>
      <c r="U267" s="150" t="e">
        <f t="shared" si="24"/>
        <v>#N/A</v>
      </c>
      <c r="V267" s="154" t="e">
        <f>VLOOKUP(E267,'PC Receitas'!$O$4:$P$14,2,FALSE)</f>
        <v>#N/A</v>
      </c>
    </row>
    <row r="268" spans="3:22" ht="19.5" customHeight="1" thickTop="1" thickBot="1" x14ac:dyDescent="0.3">
      <c r="C268" s="58"/>
      <c r="D268" s="58" t="str">
        <f t="shared" ca="1" si="20"/>
        <v/>
      </c>
      <c r="E268" s="58"/>
      <c r="F268" s="58"/>
      <c r="G268" s="58"/>
      <c r="H268" s="58"/>
      <c r="I268" s="59"/>
      <c r="J268" s="192"/>
      <c r="K268" s="60"/>
      <c r="L268" s="58"/>
      <c r="M268" s="56">
        <f>M267+IF(AND(K268="Pago",OR(E268='PC Receitas'!$O$4,E268='PC Receitas'!$O$5,E268='PC Receitas'!$O$6)),I268,IF(AND(K268="Pago",OR(E268='PC Receitas'!$O$7,E268='PC Receitas'!$O$8,E268='PC Receitas'!$O$9,E268='PC Receitas'!$O$10,E268='PC Receitas'!$O$11,E268='PC Receitas'!$O$12,E268='PC Receitas'!$O$13,E268='PC Receitas'!$O$14)),-I268,0))</f>
        <v>7448.57</v>
      </c>
      <c r="R268" s="153" t="e">
        <f t="shared" si="21"/>
        <v>#N/A</v>
      </c>
      <c r="S268" s="150" t="e">
        <f t="shared" si="22"/>
        <v>#N/A</v>
      </c>
      <c r="T268" s="150" t="e">
        <f t="shared" si="23"/>
        <v>#N/A</v>
      </c>
      <c r="U268" s="150" t="e">
        <f t="shared" si="24"/>
        <v>#N/A</v>
      </c>
      <c r="V268" s="154" t="e">
        <f>VLOOKUP(E268,'PC Receitas'!$O$4:$P$14,2,FALSE)</f>
        <v>#N/A</v>
      </c>
    </row>
    <row r="269" spans="3:22" ht="19.5" customHeight="1" thickTop="1" thickBot="1" x14ac:dyDescent="0.3">
      <c r="C269" s="58"/>
      <c r="D269" s="58" t="str">
        <f t="shared" ca="1" si="20"/>
        <v/>
      </c>
      <c r="E269" s="58"/>
      <c r="F269" s="58"/>
      <c r="G269" s="58"/>
      <c r="H269" s="58"/>
      <c r="I269" s="59"/>
      <c r="J269" s="192"/>
      <c r="K269" s="60"/>
      <c r="L269" s="58"/>
      <c r="M269" s="56">
        <f>M268+IF(AND(K269="Pago",OR(E269='PC Receitas'!$O$4,E269='PC Receitas'!$O$5,E269='PC Receitas'!$O$6)),I269,IF(AND(K269="Pago",OR(E269='PC Receitas'!$O$7,E269='PC Receitas'!$O$8,E269='PC Receitas'!$O$9,E269='PC Receitas'!$O$10,E269='PC Receitas'!$O$11,E269='PC Receitas'!$O$12,E269='PC Receitas'!$O$13,E269='PC Receitas'!$O$14)),-I269,0))</f>
        <v>7448.57</v>
      </c>
      <c r="R269" s="153" t="e">
        <f t="shared" si="21"/>
        <v>#N/A</v>
      </c>
      <c r="S269" s="150" t="e">
        <f t="shared" si="22"/>
        <v>#N/A</v>
      </c>
      <c r="T269" s="150" t="e">
        <f t="shared" si="23"/>
        <v>#N/A</v>
      </c>
      <c r="U269" s="150" t="e">
        <f t="shared" si="24"/>
        <v>#N/A</v>
      </c>
      <c r="V269" s="154" t="e">
        <f>VLOOKUP(E269,'PC Receitas'!$O$4:$P$14,2,FALSE)</f>
        <v>#N/A</v>
      </c>
    </row>
    <row r="270" spans="3:22" ht="19.5" customHeight="1" thickTop="1" thickBot="1" x14ac:dyDescent="0.3">
      <c r="C270" s="58"/>
      <c r="D270" s="58" t="str">
        <f t="shared" ca="1" si="20"/>
        <v/>
      </c>
      <c r="E270" s="58"/>
      <c r="F270" s="58"/>
      <c r="G270" s="58"/>
      <c r="H270" s="58"/>
      <c r="I270" s="59"/>
      <c r="J270" s="192"/>
      <c r="K270" s="60"/>
      <c r="L270" s="58"/>
      <c r="M270" s="56">
        <f>M269+IF(AND(K270="Pago",OR(E270='PC Receitas'!$O$4,E270='PC Receitas'!$O$5,E270='PC Receitas'!$O$6)),I270,IF(AND(K270="Pago",OR(E270='PC Receitas'!$O$7,E270='PC Receitas'!$O$8,E270='PC Receitas'!$O$9,E270='PC Receitas'!$O$10,E270='PC Receitas'!$O$11,E270='PC Receitas'!$O$12,E270='PC Receitas'!$O$13,E270='PC Receitas'!$O$14)),-I270,0))</f>
        <v>7448.57</v>
      </c>
      <c r="R270" s="153" t="e">
        <f t="shared" si="21"/>
        <v>#N/A</v>
      </c>
      <c r="S270" s="150" t="e">
        <f t="shared" si="22"/>
        <v>#N/A</v>
      </c>
      <c r="T270" s="150" t="e">
        <f t="shared" si="23"/>
        <v>#N/A</v>
      </c>
      <c r="U270" s="150" t="e">
        <f t="shared" si="24"/>
        <v>#N/A</v>
      </c>
      <c r="V270" s="154" t="e">
        <f>VLOOKUP(E270,'PC Receitas'!$O$4:$P$14,2,FALSE)</f>
        <v>#N/A</v>
      </c>
    </row>
    <row r="271" spans="3:22" ht="19.5" customHeight="1" thickTop="1" thickBot="1" x14ac:dyDescent="0.3">
      <c r="C271" s="58"/>
      <c r="D271" s="58" t="str">
        <f t="shared" ca="1" si="20"/>
        <v/>
      </c>
      <c r="E271" s="58"/>
      <c r="F271" s="58"/>
      <c r="G271" s="58"/>
      <c r="H271" s="58"/>
      <c r="I271" s="59"/>
      <c r="J271" s="192"/>
      <c r="K271" s="60"/>
      <c r="L271" s="58"/>
      <c r="M271" s="56">
        <f>M270+IF(AND(K271="Pago",OR(E271='PC Receitas'!$O$4,E271='PC Receitas'!$O$5,E271='PC Receitas'!$O$6)),I271,IF(AND(K271="Pago",OR(E271='PC Receitas'!$O$7,E271='PC Receitas'!$O$8,E271='PC Receitas'!$O$9,E271='PC Receitas'!$O$10,E271='PC Receitas'!$O$11,E271='PC Receitas'!$O$12,E271='PC Receitas'!$O$13,E271='PC Receitas'!$O$14)),-I271,0))</f>
        <v>7448.57</v>
      </c>
      <c r="R271" s="153" t="e">
        <f t="shared" si="21"/>
        <v>#N/A</v>
      </c>
      <c r="S271" s="150" t="e">
        <f t="shared" si="22"/>
        <v>#N/A</v>
      </c>
      <c r="T271" s="150" t="e">
        <f t="shared" si="23"/>
        <v>#N/A</v>
      </c>
      <c r="U271" s="150" t="e">
        <f t="shared" si="24"/>
        <v>#N/A</v>
      </c>
      <c r="V271" s="154" t="e">
        <f>VLOOKUP(E271,'PC Receitas'!$O$4:$P$14,2,FALSE)</f>
        <v>#N/A</v>
      </c>
    </row>
    <row r="272" spans="3:22" ht="19.5" customHeight="1" thickTop="1" thickBot="1" x14ac:dyDescent="0.3">
      <c r="C272" s="58"/>
      <c r="D272" s="58" t="str">
        <f t="shared" ca="1" si="20"/>
        <v/>
      </c>
      <c r="E272" s="58"/>
      <c r="F272" s="58"/>
      <c r="G272" s="58"/>
      <c r="H272" s="58"/>
      <c r="I272" s="59"/>
      <c r="J272" s="192"/>
      <c r="K272" s="60"/>
      <c r="L272" s="58"/>
      <c r="M272" s="56">
        <f>M271+IF(AND(K272="Pago",OR(E272='PC Receitas'!$O$4,E272='PC Receitas'!$O$5,E272='PC Receitas'!$O$6)),I272,IF(AND(K272="Pago",OR(E272='PC Receitas'!$O$7,E272='PC Receitas'!$O$8,E272='PC Receitas'!$O$9,E272='PC Receitas'!$O$10,E272='PC Receitas'!$O$11,E272='PC Receitas'!$O$12,E272='PC Receitas'!$O$13,E272='PC Receitas'!$O$14)),-I272,0))</f>
        <v>7448.57</v>
      </c>
      <c r="R272" s="153" t="e">
        <f t="shared" si="21"/>
        <v>#N/A</v>
      </c>
      <c r="S272" s="150" t="e">
        <f t="shared" si="22"/>
        <v>#N/A</v>
      </c>
      <c r="T272" s="150" t="e">
        <f t="shared" si="23"/>
        <v>#N/A</v>
      </c>
      <c r="U272" s="150" t="e">
        <f t="shared" si="24"/>
        <v>#N/A</v>
      </c>
      <c r="V272" s="154" t="e">
        <f>VLOOKUP(E272,'PC Receitas'!$O$4:$P$14,2,FALSE)</f>
        <v>#N/A</v>
      </c>
    </row>
    <row r="273" spans="3:22" ht="19.5" customHeight="1" thickTop="1" thickBot="1" x14ac:dyDescent="0.3">
      <c r="C273" s="58"/>
      <c r="D273" s="58" t="str">
        <f t="shared" ca="1" si="20"/>
        <v/>
      </c>
      <c r="E273" s="58"/>
      <c r="F273" s="58"/>
      <c r="G273" s="58"/>
      <c r="H273" s="58"/>
      <c r="I273" s="59"/>
      <c r="J273" s="192"/>
      <c r="K273" s="60"/>
      <c r="L273" s="58"/>
      <c r="M273" s="56">
        <f>M272+IF(AND(K273="Pago",OR(E273='PC Receitas'!$O$4,E273='PC Receitas'!$O$5,E273='PC Receitas'!$O$6)),I273,IF(AND(K273="Pago",OR(E273='PC Receitas'!$O$7,E273='PC Receitas'!$O$8,E273='PC Receitas'!$O$9,E273='PC Receitas'!$O$10,E273='PC Receitas'!$O$11,E273='PC Receitas'!$O$12,E273='PC Receitas'!$O$13,E273='PC Receitas'!$O$14)),-I273,0))</f>
        <v>7448.57</v>
      </c>
      <c r="R273" s="153" t="e">
        <f t="shared" si="21"/>
        <v>#N/A</v>
      </c>
      <c r="S273" s="150" t="e">
        <f t="shared" si="22"/>
        <v>#N/A</v>
      </c>
      <c r="T273" s="150" t="e">
        <f t="shared" si="23"/>
        <v>#N/A</v>
      </c>
      <c r="U273" s="150" t="e">
        <f t="shared" si="24"/>
        <v>#N/A</v>
      </c>
      <c r="V273" s="154" t="e">
        <f>VLOOKUP(E273,'PC Receitas'!$O$4:$P$14,2,FALSE)</f>
        <v>#N/A</v>
      </c>
    </row>
    <row r="274" spans="3:22" ht="19.5" customHeight="1" thickTop="1" thickBot="1" x14ac:dyDescent="0.3">
      <c r="C274" s="58"/>
      <c r="D274" s="58" t="str">
        <f t="shared" ca="1" si="20"/>
        <v/>
      </c>
      <c r="E274" s="58"/>
      <c r="F274" s="58"/>
      <c r="G274" s="58"/>
      <c r="H274" s="58"/>
      <c r="I274" s="59"/>
      <c r="J274" s="192"/>
      <c r="K274" s="60"/>
      <c r="L274" s="58"/>
      <c r="M274" s="56">
        <f>M273+IF(AND(K274="Pago",OR(E274='PC Receitas'!$O$4,E274='PC Receitas'!$O$5,E274='PC Receitas'!$O$6)),I274,IF(AND(K274="Pago",OR(E274='PC Receitas'!$O$7,E274='PC Receitas'!$O$8,E274='PC Receitas'!$O$9,E274='PC Receitas'!$O$10,E274='PC Receitas'!$O$11,E274='PC Receitas'!$O$12,E274='PC Receitas'!$O$13,E274='PC Receitas'!$O$14)),-I274,0))</f>
        <v>7448.57</v>
      </c>
      <c r="R274" s="153" t="e">
        <f t="shared" si="21"/>
        <v>#N/A</v>
      </c>
      <c r="S274" s="150" t="e">
        <f t="shared" si="22"/>
        <v>#N/A</v>
      </c>
      <c r="T274" s="150" t="e">
        <f t="shared" si="23"/>
        <v>#N/A</v>
      </c>
      <c r="U274" s="150" t="e">
        <f t="shared" si="24"/>
        <v>#N/A</v>
      </c>
      <c r="V274" s="154" t="e">
        <f>VLOOKUP(E274,'PC Receitas'!$O$4:$P$14,2,FALSE)</f>
        <v>#N/A</v>
      </c>
    </row>
    <row r="275" spans="3:22" ht="19.5" customHeight="1" thickTop="1" thickBot="1" x14ac:dyDescent="0.3">
      <c r="C275" s="58"/>
      <c r="D275" s="58" t="str">
        <f t="shared" ca="1" si="20"/>
        <v/>
      </c>
      <c r="E275" s="58"/>
      <c r="F275" s="58"/>
      <c r="G275" s="58"/>
      <c r="H275" s="58"/>
      <c r="I275" s="59"/>
      <c r="J275" s="192"/>
      <c r="K275" s="60"/>
      <c r="L275" s="58"/>
      <c r="M275" s="56">
        <f>M274+IF(AND(K275="Pago",OR(E275='PC Receitas'!$O$4,E275='PC Receitas'!$O$5,E275='PC Receitas'!$O$6)),I275,IF(AND(K275="Pago",OR(E275='PC Receitas'!$O$7,E275='PC Receitas'!$O$8,E275='PC Receitas'!$O$9,E275='PC Receitas'!$O$10,E275='PC Receitas'!$O$11,E275='PC Receitas'!$O$12,E275='PC Receitas'!$O$13,E275='PC Receitas'!$O$14)),-I275,0))</f>
        <v>7448.57</v>
      </c>
      <c r="R275" s="153" t="e">
        <f t="shared" si="21"/>
        <v>#N/A</v>
      </c>
      <c r="S275" s="150" t="e">
        <f t="shared" si="22"/>
        <v>#N/A</v>
      </c>
      <c r="T275" s="150" t="e">
        <f t="shared" si="23"/>
        <v>#N/A</v>
      </c>
      <c r="U275" s="150" t="e">
        <f t="shared" si="24"/>
        <v>#N/A</v>
      </c>
      <c r="V275" s="154" t="e">
        <f>VLOOKUP(E275,'PC Receitas'!$O$4:$P$14,2,FALSE)</f>
        <v>#N/A</v>
      </c>
    </row>
    <row r="276" spans="3:22" ht="19.5" customHeight="1" thickTop="1" thickBot="1" x14ac:dyDescent="0.3">
      <c r="C276" s="58"/>
      <c r="D276" s="58" t="str">
        <f t="shared" ca="1" si="20"/>
        <v/>
      </c>
      <c r="E276" s="58"/>
      <c r="F276" s="58"/>
      <c r="G276" s="58"/>
      <c r="H276" s="58"/>
      <c r="I276" s="59"/>
      <c r="J276" s="192"/>
      <c r="K276" s="60"/>
      <c r="L276" s="58"/>
      <c r="M276" s="56">
        <f>M275+IF(AND(K276="Pago",OR(E276='PC Receitas'!$O$4,E276='PC Receitas'!$O$5,E276='PC Receitas'!$O$6)),I276,IF(AND(K276="Pago",OR(E276='PC Receitas'!$O$7,E276='PC Receitas'!$O$8,E276='PC Receitas'!$O$9,E276='PC Receitas'!$O$10,E276='PC Receitas'!$O$11,E276='PC Receitas'!$O$12,E276='PC Receitas'!$O$13,E276='PC Receitas'!$O$14)),-I276,0))</f>
        <v>7448.57</v>
      </c>
      <c r="R276" s="153" t="e">
        <f t="shared" si="21"/>
        <v>#N/A</v>
      </c>
      <c r="S276" s="150" t="e">
        <f t="shared" si="22"/>
        <v>#N/A</v>
      </c>
      <c r="T276" s="150" t="e">
        <f t="shared" si="23"/>
        <v>#N/A</v>
      </c>
      <c r="U276" s="150" t="e">
        <f t="shared" si="24"/>
        <v>#N/A</v>
      </c>
      <c r="V276" s="154" t="e">
        <f>VLOOKUP(E276,'PC Receitas'!$O$4:$P$14,2,FALSE)</f>
        <v>#N/A</v>
      </c>
    </row>
    <row r="277" spans="3:22" ht="19.5" customHeight="1" thickTop="1" thickBot="1" x14ac:dyDescent="0.3">
      <c r="C277" s="58"/>
      <c r="D277" s="58" t="str">
        <f t="shared" ca="1" si="20"/>
        <v/>
      </c>
      <c r="E277" s="58"/>
      <c r="F277" s="58"/>
      <c r="G277" s="58"/>
      <c r="H277" s="58"/>
      <c r="I277" s="59"/>
      <c r="J277" s="192"/>
      <c r="K277" s="60"/>
      <c r="L277" s="58"/>
      <c r="M277" s="56">
        <f>M276+IF(AND(K277="Pago",OR(E277='PC Receitas'!$O$4,E277='PC Receitas'!$O$5,E277='PC Receitas'!$O$6)),I277,IF(AND(K277="Pago",OR(E277='PC Receitas'!$O$7,E277='PC Receitas'!$O$8,E277='PC Receitas'!$O$9,E277='PC Receitas'!$O$10,E277='PC Receitas'!$O$11,E277='PC Receitas'!$O$12,E277='PC Receitas'!$O$13,E277='PC Receitas'!$O$14)),-I277,0))</f>
        <v>7448.57</v>
      </c>
      <c r="R277" s="153" t="e">
        <f t="shared" si="21"/>
        <v>#N/A</v>
      </c>
      <c r="S277" s="150" t="e">
        <f t="shared" si="22"/>
        <v>#N/A</v>
      </c>
      <c r="T277" s="150" t="e">
        <f t="shared" si="23"/>
        <v>#N/A</v>
      </c>
      <c r="U277" s="150" t="e">
        <f t="shared" si="24"/>
        <v>#N/A</v>
      </c>
      <c r="V277" s="154" t="e">
        <f>VLOOKUP(E277,'PC Receitas'!$O$4:$P$14,2,FALSE)</f>
        <v>#N/A</v>
      </c>
    </row>
    <row r="278" spans="3:22" ht="19.5" customHeight="1" thickTop="1" thickBot="1" x14ac:dyDescent="0.3">
      <c r="C278" s="58"/>
      <c r="D278" s="58" t="str">
        <f t="shared" ca="1" si="20"/>
        <v/>
      </c>
      <c r="E278" s="58"/>
      <c r="F278" s="58"/>
      <c r="G278" s="58"/>
      <c r="H278" s="58"/>
      <c r="I278" s="59"/>
      <c r="J278" s="192"/>
      <c r="K278" s="60"/>
      <c r="L278" s="58"/>
      <c r="M278" s="56">
        <f>M277+IF(AND(K278="Pago",OR(E278='PC Receitas'!$O$4,E278='PC Receitas'!$O$5,E278='PC Receitas'!$O$6)),I278,IF(AND(K278="Pago",OR(E278='PC Receitas'!$O$7,E278='PC Receitas'!$O$8,E278='PC Receitas'!$O$9,E278='PC Receitas'!$O$10,E278='PC Receitas'!$O$11,E278='PC Receitas'!$O$12,E278='PC Receitas'!$O$13,E278='PC Receitas'!$O$14)),-I278,0))</f>
        <v>7448.57</v>
      </c>
      <c r="R278" s="153" t="e">
        <f t="shared" si="21"/>
        <v>#N/A</v>
      </c>
      <c r="S278" s="150" t="e">
        <f t="shared" si="22"/>
        <v>#N/A</v>
      </c>
      <c r="T278" s="150" t="e">
        <f t="shared" si="23"/>
        <v>#N/A</v>
      </c>
      <c r="U278" s="150" t="e">
        <f t="shared" si="24"/>
        <v>#N/A</v>
      </c>
      <c r="V278" s="154" t="e">
        <f>VLOOKUP(E278,'PC Receitas'!$O$4:$P$14,2,FALSE)</f>
        <v>#N/A</v>
      </c>
    </row>
    <row r="279" spans="3:22" ht="19.5" customHeight="1" thickTop="1" thickBot="1" x14ac:dyDescent="0.3">
      <c r="C279" s="58"/>
      <c r="D279" s="58" t="str">
        <f t="shared" ca="1" si="20"/>
        <v/>
      </c>
      <c r="E279" s="58"/>
      <c r="F279" s="58"/>
      <c r="G279" s="58"/>
      <c r="H279" s="58"/>
      <c r="I279" s="59"/>
      <c r="J279" s="192"/>
      <c r="K279" s="60"/>
      <c r="L279" s="58"/>
      <c r="M279" s="56">
        <f>M278+IF(AND(K279="Pago",OR(E279='PC Receitas'!$O$4,E279='PC Receitas'!$O$5,E279='PC Receitas'!$O$6)),I279,IF(AND(K279="Pago",OR(E279='PC Receitas'!$O$7,E279='PC Receitas'!$O$8,E279='PC Receitas'!$O$9,E279='PC Receitas'!$O$10,E279='PC Receitas'!$O$11,E279='PC Receitas'!$O$12,E279='PC Receitas'!$O$13,E279='PC Receitas'!$O$14)),-I279,0))</f>
        <v>7448.57</v>
      </c>
      <c r="R279" s="153" t="e">
        <f t="shared" si="21"/>
        <v>#N/A</v>
      </c>
      <c r="S279" s="150" t="e">
        <f t="shared" si="22"/>
        <v>#N/A</v>
      </c>
      <c r="T279" s="150" t="e">
        <f t="shared" si="23"/>
        <v>#N/A</v>
      </c>
      <c r="U279" s="150" t="e">
        <f t="shared" si="24"/>
        <v>#N/A</v>
      </c>
      <c r="V279" s="154" t="e">
        <f>VLOOKUP(E279,'PC Receitas'!$O$4:$P$14,2,FALSE)</f>
        <v>#N/A</v>
      </c>
    </row>
    <row r="280" spans="3:22" ht="19.5" customHeight="1" thickTop="1" thickBot="1" x14ac:dyDescent="0.3">
      <c r="C280" s="58"/>
      <c r="D280" s="58" t="str">
        <f t="shared" ca="1" si="20"/>
        <v/>
      </c>
      <c r="E280" s="58"/>
      <c r="F280" s="58"/>
      <c r="G280" s="58"/>
      <c r="H280" s="58"/>
      <c r="I280" s="59"/>
      <c r="J280" s="192"/>
      <c r="K280" s="60"/>
      <c r="L280" s="58"/>
      <c r="M280" s="56">
        <f>M279+IF(AND(K280="Pago",OR(E280='PC Receitas'!$O$4,E280='PC Receitas'!$O$5,E280='PC Receitas'!$O$6)),I280,IF(AND(K280="Pago",OR(E280='PC Receitas'!$O$7,E280='PC Receitas'!$O$8,E280='PC Receitas'!$O$9,E280='PC Receitas'!$O$10,E280='PC Receitas'!$O$11,E280='PC Receitas'!$O$12,E280='PC Receitas'!$O$13,E280='PC Receitas'!$O$14)),-I280,0))</f>
        <v>7448.57</v>
      </c>
      <c r="R280" s="153" t="e">
        <f t="shared" si="21"/>
        <v>#N/A</v>
      </c>
      <c r="S280" s="150" t="e">
        <f t="shared" si="22"/>
        <v>#N/A</v>
      </c>
      <c r="T280" s="150" t="e">
        <f t="shared" si="23"/>
        <v>#N/A</v>
      </c>
      <c r="U280" s="150" t="e">
        <f t="shared" si="24"/>
        <v>#N/A</v>
      </c>
      <c r="V280" s="154" t="e">
        <f>VLOOKUP(E280,'PC Receitas'!$O$4:$P$14,2,FALSE)</f>
        <v>#N/A</v>
      </c>
    </row>
    <row r="281" spans="3:22" ht="19.5" customHeight="1" thickTop="1" thickBot="1" x14ac:dyDescent="0.3">
      <c r="C281" s="58"/>
      <c r="D281" s="58" t="str">
        <f t="shared" ca="1" si="20"/>
        <v/>
      </c>
      <c r="E281" s="58"/>
      <c r="F281" s="58"/>
      <c r="G281" s="58"/>
      <c r="H281" s="58"/>
      <c r="I281" s="59"/>
      <c r="J281" s="192"/>
      <c r="K281" s="60"/>
      <c r="L281" s="58"/>
      <c r="M281" s="56">
        <f>M280+IF(AND(K281="Pago",OR(E281='PC Receitas'!$O$4,E281='PC Receitas'!$O$5,E281='PC Receitas'!$O$6)),I281,IF(AND(K281="Pago",OR(E281='PC Receitas'!$O$7,E281='PC Receitas'!$O$8,E281='PC Receitas'!$O$9,E281='PC Receitas'!$O$10,E281='PC Receitas'!$O$11,E281='PC Receitas'!$O$12,E281='PC Receitas'!$O$13,E281='PC Receitas'!$O$14)),-I281,0))</f>
        <v>7448.57</v>
      </c>
      <c r="R281" s="153" t="e">
        <f t="shared" si="21"/>
        <v>#N/A</v>
      </c>
      <c r="S281" s="150" t="e">
        <f t="shared" si="22"/>
        <v>#N/A</v>
      </c>
      <c r="T281" s="150" t="e">
        <f t="shared" si="23"/>
        <v>#N/A</v>
      </c>
      <c r="U281" s="150" t="e">
        <f t="shared" si="24"/>
        <v>#N/A</v>
      </c>
      <c r="V281" s="154" t="e">
        <f>VLOOKUP(E281,'PC Receitas'!$O$4:$P$14,2,FALSE)</f>
        <v>#N/A</v>
      </c>
    </row>
    <row r="282" spans="3:22" ht="19.5" customHeight="1" thickTop="1" thickBot="1" x14ac:dyDescent="0.3">
      <c r="C282" s="58"/>
      <c r="D282" s="58" t="str">
        <f t="shared" ca="1" si="20"/>
        <v/>
      </c>
      <c r="E282" s="58"/>
      <c r="F282" s="58"/>
      <c r="G282" s="58"/>
      <c r="H282" s="58"/>
      <c r="I282" s="59"/>
      <c r="J282" s="192"/>
      <c r="K282" s="60"/>
      <c r="L282" s="58"/>
      <c r="M282" s="56">
        <f>M281+IF(AND(K282="Pago",OR(E282='PC Receitas'!$O$4,E282='PC Receitas'!$O$5,E282='PC Receitas'!$O$6)),I282,IF(AND(K282="Pago",OR(E282='PC Receitas'!$O$7,E282='PC Receitas'!$O$8,E282='PC Receitas'!$O$9,E282='PC Receitas'!$O$10,E282='PC Receitas'!$O$11,E282='PC Receitas'!$O$12,E282='PC Receitas'!$O$13,E282='PC Receitas'!$O$14)),-I282,0))</f>
        <v>7448.57</v>
      </c>
      <c r="R282" s="153" t="e">
        <f t="shared" si="21"/>
        <v>#N/A</v>
      </c>
      <c r="S282" s="150" t="e">
        <f t="shared" si="22"/>
        <v>#N/A</v>
      </c>
      <c r="T282" s="150" t="e">
        <f t="shared" si="23"/>
        <v>#N/A</v>
      </c>
      <c r="U282" s="150" t="e">
        <f t="shared" si="24"/>
        <v>#N/A</v>
      </c>
      <c r="V282" s="154" t="e">
        <f>VLOOKUP(E282,'PC Receitas'!$O$4:$P$14,2,FALSE)</f>
        <v>#N/A</v>
      </c>
    </row>
    <row r="283" spans="3:22" ht="19.5" customHeight="1" thickTop="1" thickBot="1" x14ac:dyDescent="0.3">
      <c r="C283" s="58"/>
      <c r="D283" s="58" t="str">
        <f t="shared" ca="1" si="20"/>
        <v/>
      </c>
      <c r="E283" s="58"/>
      <c r="F283" s="58"/>
      <c r="G283" s="58"/>
      <c r="H283" s="58"/>
      <c r="I283" s="59"/>
      <c r="J283" s="192"/>
      <c r="K283" s="60"/>
      <c r="L283" s="58"/>
      <c r="M283" s="56">
        <f>M282+IF(AND(K283="Pago",OR(E283='PC Receitas'!$O$4,E283='PC Receitas'!$O$5,E283='PC Receitas'!$O$6)),I283,IF(AND(K283="Pago",OR(E283='PC Receitas'!$O$7,E283='PC Receitas'!$O$8,E283='PC Receitas'!$O$9,E283='PC Receitas'!$O$10,E283='PC Receitas'!$O$11,E283='PC Receitas'!$O$12,E283='PC Receitas'!$O$13,E283='PC Receitas'!$O$14)),-I283,0))</f>
        <v>7448.57</v>
      </c>
      <c r="R283" s="153" t="e">
        <f t="shared" si="21"/>
        <v>#N/A</v>
      </c>
      <c r="S283" s="150" t="e">
        <f t="shared" si="22"/>
        <v>#N/A</v>
      </c>
      <c r="T283" s="150" t="e">
        <f t="shared" si="23"/>
        <v>#N/A</v>
      </c>
      <c r="U283" s="150" t="e">
        <f t="shared" si="24"/>
        <v>#N/A</v>
      </c>
      <c r="V283" s="154" t="e">
        <f>VLOOKUP(E283,'PC Receitas'!$O$4:$P$14,2,FALSE)</f>
        <v>#N/A</v>
      </c>
    </row>
    <row r="284" spans="3:22" ht="19.5" customHeight="1" thickTop="1" thickBot="1" x14ac:dyDescent="0.3">
      <c r="C284" s="58"/>
      <c r="D284" s="58" t="str">
        <f t="shared" ca="1" si="20"/>
        <v/>
      </c>
      <c r="E284" s="58"/>
      <c r="F284" s="58"/>
      <c r="G284" s="58"/>
      <c r="H284" s="58"/>
      <c r="I284" s="59"/>
      <c r="J284" s="192"/>
      <c r="K284" s="60"/>
      <c r="L284" s="58"/>
      <c r="M284" s="56">
        <f>M283+IF(AND(K284="Pago",OR(E284='PC Receitas'!$O$4,E284='PC Receitas'!$O$5,E284='PC Receitas'!$O$6)),I284,IF(AND(K284="Pago",OR(E284='PC Receitas'!$O$7,E284='PC Receitas'!$O$8,E284='PC Receitas'!$O$9,E284='PC Receitas'!$O$10,E284='PC Receitas'!$O$11,E284='PC Receitas'!$O$12,E284='PC Receitas'!$O$13,E284='PC Receitas'!$O$14)),-I284,0))</f>
        <v>7448.57</v>
      </c>
      <c r="R284" s="153" t="e">
        <f t="shared" si="21"/>
        <v>#N/A</v>
      </c>
      <c r="S284" s="150" t="e">
        <f t="shared" si="22"/>
        <v>#N/A</v>
      </c>
      <c r="T284" s="150" t="e">
        <f t="shared" si="23"/>
        <v>#N/A</v>
      </c>
      <c r="U284" s="150" t="e">
        <f t="shared" si="24"/>
        <v>#N/A</v>
      </c>
      <c r="V284" s="154" t="e">
        <f>VLOOKUP(E284,'PC Receitas'!$O$4:$P$14,2,FALSE)</f>
        <v>#N/A</v>
      </c>
    </row>
    <row r="285" spans="3:22" ht="19.5" customHeight="1" thickTop="1" thickBot="1" x14ac:dyDescent="0.3">
      <c r="C285" s="58"/>
      <c r="D285" s="58" t="str">
        <f t="shared" ca="1" si="20"/>
        <v/>
      </c>
      <c r="E285" s="58"/>
      <c r="F285" s="58"/>
      <c r="G285" s="58"/>
      <c r="H285" s="58"/>
      <c r="I285" s="59"/>
      <c r="J285" s="192"/>
      <c r="K285" s="60"/>
      <c r="L285" s="58"/>
      <c r="M285" s="56">
        <f>M284+IF(AND(K285="Pago",OR(E285='PC Receitas'!$O$4,E285='PC Receitas'!$O$5,E285='PC Receitas'!$O$6)),I285,IF(AND(K285="Pago",OR(E285='PC Receitas'!$O$7,E285='PC Receitas'!$O$8,E285='PC Receitas'!$O$9,E285='PC Receitas'!$O$10,E285='PC Receitas'!$O$11,E285='PC Receitas'!$O$12,E285='PC Receitas'!$O$13,E285='PC Receitas'!$O$14)),-I285,0))</f>
        <v>7448.57</v>
      </c>
      <c r="R285" s="153" t="e">
        <f t="shared" si="21"/>
        <v>#N/A</v>
      </c>
      <c r="S285" s="150" t="e">
        <f t="shared" si="22"/>
        <v>#N/A</v>
      </c>
      <c r="T285" s="150" t="e">
        <f t="shared" si="23"/>
        <v>#N/A</v>
      </c>
      <c r="U285" s="150" t="e">
        <f t="shared" si="24"/>
        <v>#N/A</v>
      </c>
      <c r="V285" s="154" t="e">
        <f>VLOOKUP(E285,'PC Receitas'!$O$4:$P$14,2,FALSE)</f>
        <v>#N/A</v>
      </c>
    </row>
    <row r="286" spans="3:22" ht="19.5" customHeight="1" thickTop="1" thickBot="1" x14ac:dyDescent="0.3">
      <c r="C286" s="58"/>
      <c r="D286" s="58" t="str">
        <f t="shared" ca="1" si="20"/>
        <v/>
      </c>
      <c r="E286" s="58"/>
      <c r="F286" s="58"/>
      <c r="G286" s="58"/>
      <c r="H286" s="58"/>
      <c r="I286" s="59"/>
      <c r="J286" s="192"/>
      <c r="K286" s="60"/>
      <c r="L286" s="58"/>
      <c r="M286" s="56">
        <f>M285+IF(AND(K286="Pago",OR(E286='PC Receitas'!$O$4,E286='PC Receitas'!$O$5,E286='PC Receitas'!$O$6)),I286,IF(AND(K286="Pago",OR(E286='PC Receitas'!$O$7,E286='PC Receitas'!$O$8,E286='PC Receitas'!$O$9,E286='PC Receitas'!$O$10,E286='PC Receitas'!$O$11,E286='PC Receitas'!$O$12,E286='PC Receitas'!$O$13,E286='PC Receitas'!$O$14)),-I286,0))</f>
        <v>7448.57</v>
      </c>
      <c r="R286" s="153" t="e">
        <f t="shared" si="21"/>
        <v>#N/A</v>
      </c>
      <c r="S286" s="150" t="e">
        <f t="shared" si="22"/>
        <v>#N/A</v>
      </c>
      <c r="T286" s="150" t="e">
        <f t="shared" si="23"/>
        <v>#N/A</v>
      </c>
      <c r="U286" s="150" t="e">
        <f t="shared" si="24"/>
        <v>#N/A</v>
      </c>
      <c r="V286" s="154" t="e">
        <f>VLOOKUP(E286,'PC Receitas'!$O$4:$P$14,2,FALSE)</f>
        <v>#N/A</v>
      </c>
    </row>
    <row r="287" spans="3:22" ht="19.5" customHeight="1" thickTop="1" thickBot="1" x14ac:dyDescent="0.3">
      <c r="C287" s="58"/>
      <c r="D287" s="58" t="str">
        <f t="shared" ca="1" si="20"/>
        <v/>
      </c>
      <c r="E287" s="58"/>
      <c r="F287" s="58"/>
      <c r="G287" s="58"/>
      <c r="H287" s="58"/>
      <c r="I287" s="59"/>
      <c r="J287" s="192"/>
      <c r="K287" s="60"/>
      <c r="L287" s="58"/>
      <c r="M287" s="56">
        <f>M286+IF(AND(K287="Pago",OR(E287='PC Receitas'!$O$4,E287='PC Receitas'!$O$5,E287='PC Receitas'!$O$6)),I287,IF(AND(K287="Pago",OR(E287='PC Receitas'!$O$7,E287='PC Receitas'!$O$8,E287='PC Receitas'!$O$9,E287='PC Receitas'!$O$10,E287='PC Receitas'!$O$11,E287='PC Receitas'!$O$12,E287='PC Receitas'!$O$13,E287='PC Receitas'!$O$14)),-I287,0))</f>
        <v>7448.57</v>
      </c>
      <c r="R287" s="153" t="e">
        <f t="shared" si="21"/>
        <v>#N/A</v>
      </c>
      <c r="S287" s="150" t="e">
        <f t="shared" si="22"/>
        <v>#N/A</v>
      </c>
      <c r="T287" s="150" t="e">
        <f t="shared" si="23"/>
        <v>#N/A</v>
      </c>
      <c r="U287" s="150" t="e">
        <f t="shared" si="24"/>
        <v>#N/A</v>
      </c>
      <c r="V287" s="154" t="e">
        <f>VLOOKUP(E287,'PC Receitas'!$O$4:$P$14,2,FALSE)</f>
        <v>#N/A</v>
      </c>
    </row>
    <row r="288" spans="3:22" ht="19.5" customHeight="1" thickTop="1" thickBot="1" x14ac:dyDescent="0.3">
      <c r="C288" s="58"/>
      <c r="D288" s="58" t="str">
        <f t="shared" ca="1" si="20"/>
        <v/>
      </c>
      <c r="E288" s="58"/>
      <c r="F288" s="58"/>
      <c r="G288" s="58"/>
      <c r="H288" s="58"/>
      <c r="I288" s="59"/>
      <c r="J288" s="192"/>
      <c r="K288" s="60"/>
      <c r="L288" s="58"/>
      <c r="M288" s="56">
        <f>M287+IF(AND(K288="Pago",OR(E288='PC Receitas'!$O$4,E288='PC Receitas'!$O$5,E288='PC Receitas'!$O$6)),I288,IF(AND(K288="Pago",OR(E288='PC Receitas'!$O$7,E288='PC Receitas'!$O$8,E288='PC Receitas'!$O$9,E288='PC Receitas'!$O$10,E288='PC Receitas'!$O$11,E288='PC Receitas'!$O$12,E288='PC Receitas'!$O$13,E288='PC Receitas'!$O$14)),-I288,0))</f>
        <v>7448.57</v>
      </c>
      <c r="R288" s="153" t="e">
        <f t="shared" si="21"/>
        <v>#N/A</v>
      </c>
      <c r="S288" s="150" t="e">
        <f t="shared" si="22"/>
        <v>#N/A</v>
      </c>
      <c r="T288" s="150" t="e">
        <f t="shared" si="23"/>
        <v>#N/A</v>
      </c>
      <c r="U288" s="150" t="e">
        <f t="shared" si="24"/>
        <v>#N/A</v>
      </c>
      <c r="V288" s="154" t="e">
        <f>VLOOKUP(E288,'PC Receitas'!$O$4:$P$14,2,FALSE)</f>
        <v>#N/A</v>
      </c>
    </row>
    <row r="289" spans="3:22" ht="19.5" customHeight="1" thickTop="1" thickBot="1" x14ac:dyDescent="0.3">
      <c r="C289" s="58"/>
      <c r="D289" s="58" t="str">
        <f t="shared" ca="1" si="20"/>
        <v/>
      </c>
      <c r="E289" s="58"/>
      <c r="F289" s="58"/>
      <c r="G289" s="58"/>
      <c r="H289" s="58"/>
      <c r="I289" s="59"/>
      <c r="J289" s="192"/>
      <c r="K289" s="60"/>
      <c r="L289" s="58"/>
      <c r="M289" s="56">
        <f>M288+IF(AND(K289="Pago",OR(E289='PC Receitas'!$O$4,E289='PC Receitas'!$O$5,E289='PC Receitas'!$O$6)),I289,IF(AND(K289="Pago",OR(E289='PC Receitas'!$O$7,E289='PC Receitas'!$O$8,E289='PC Receitas'!$O$9,E289='PC Receitas'!$O$10,E289='PC Receitas'!$O$11,E289='PC Receitas'!$O$12,E289='PC Receitas'!$O$13,E289='PC Receitas'!$O$14)),-I289,0))</f>
        <v>7448.57</v>
      </c>
      <c r="R289" s="153" t="e">
        <f t="shared" si="21"/>
        <v>#N/A</v>
      </c>
      <c r="S289" s="150" t="e">
        <f t="shared" si="22"/>
        <v>#N/A</v>
      </c>
      <c r="T289" s="150" t="e">
        <f t="shared" si="23"/>
        <v>#N/A</v>
      </c>
      <c r="U289" s="150" t="e">
        <f t="shared" si="24"/>
        <v>#N/A</v>
      </c>
      <c r="V289" s="154" t="e">
        <f>VLOOKUP(E289,'PC Receitas'!$O$4:$P$14,2,FALSE)</f>
        <v>#N/A</v>
      </c>
    </row>
    <row r="290" spans="3:22" ht="19.5" customHeight="1" thickTop="1" thickBot="1" x14ac:dyDescent="0.3">
      <c r="C290" s="58"/>
      <c r="D290" s="58" t="str">
        <f t="shared" ca="1" si="20"/>
        <v/>
      </c>
      <c r="E290" s="58"/>
      <c r="F290" s="58"/>
      <c r="G290" s="58"/>
      <c r="H290" s="58"/>
      <c r="I290" s="59"/>
      <c r="J290" s="192"/>
      <c r="K290" s="60"/>
      <c r="L290" s="58"/>
      <c r="M290" s="56">
        <f>M289+IF(AND(K290="Pago",OR(E290='PC Receitas'!$O$4,E290='PC Receitas'!$O$5,E290='PC Receitas'!$O$6)),I290,IF(AND(K290="Pago",OR(E290='PC Receitas'!$O$7,E290='PC Receitas'!$O$8,E290='PC Receitas'!$O$9,E290='PC Receitas'!$O$10,E290='PC Receitas'!$O$11,E290='PC Receitas'!$O$12,E290='PC Receitas'!$O$13,E290='PC Receitas'!$O$14)),-I290,0))</f>
        <v>7448.57</v>
      </c>
      <c r="R290" s="153" t="e">
        <f t="shared" si="21"/>
        <v>#N/A</v>
      </c>
      <c r="S290" s="150" t="e">
        <f t="shared" si="22"/>
        <v>#N/A</v>
      </c>
      <c r="T290" s="150" t="e">
        <f t="shared" si="23"/>
        <v>#N/A</v>
      </c>
      <c r="U290" s="150" t="e">
        <f t="shared" si="24"/>
        <v>#N/A</v>
      </c>
      <c r="V290" s="154" t="e">
        <f>VLOOKUP(E290,'PC Receitas'!$O$4:$P$14,2,FALSE)</f>
        <v>#N/A</v>
      </c>
    </row>
    <row r="291" spans="3:22" ht="19.5" customHeight="1" thickTop="1" thickBot="1" x14ac:dyDescent="0.3">
      <c r="C291" s="58"/>
      <c r="D291" s="58" t="str">
        <f t="shared" ca="1" si="20"/>
        <v/>
      </c>
      <c r="E291" s="58"/>
      <c r="F291" s="58"/>
      <c r="G291" s="58"/>
      <c r="H291" s="58"/>
      <c r="I291" s="59"/>
      <c r="J291" s="192"/>
      <c r="K291" s="60"/>
      <c r="L291" s="58"/>
      <c r="M291" s="56">
        <f>M290+IF(AND(K291="Pago",OR(E291='PC Receitas'!$O$4,E291='PC Receitas'!$O$5,E291='PC Receitas'!$O$6)),I291,IF(AND(K291="Pago",OR(E291='PC Receitas'!$O$7,E291='PC Receitas'!$O$8,E291='PC Receitas'!$O$9,E291='PC Receitas'!$O$10,E291='PC Receitas'!$O$11,E291='PC Receitas'!$O$12,E291='PC Receitas'!$O$13,E291='PC Receitas'!$O$14)),-I291,0))</f>
        <v>7448.57</v>
      </c>
      <c r="R291" s="153" t="e">
        <f t="shared" si="21"/>
        <v>#N/A</v>
      </c>
      <c r="S291" s="150" t="e">
        <f t="shared" si="22"/>
        <v>#N/A</v>
      </c>
      <c r="T291" s="150" t="e">
        <f t="shared" si="23"/>
        <v>#N/A</v>
      </c>
      <c r="U291" s="150" t="e">
        <f t="shared" si="24"/>
        <v>#N/A</v>
      </c>
      <c r="V291" s="154" t="e">
        <f>VLOOKUP(E291,'PC Receitas'!$O$4:$P$14,2,FALSE)</f>
        <v>#N/A</v>
      </c>
    </row>
    <row r="292" spans="3:22" ht="19.5" customHeight="1" thickTop="1" thickBot="1" x14ac:dyDescent="0.3">
      <c r="C292" s="58"/>
      <c r="D292" s="58" t="str">
        <f t="shared" ca="1" si="20"/>
        <v/>
      </c>
      <c r="E292" s="58"/>
      <c r="F292" s="58"/>
      <c r="G292" s="58"/>
      <c r="H292" s="58"/>
      <c r="I292" s="59"/>
      <c r="J292" s="192"/>
      <c r="K292" s="60"/>
      <c r="L292" s="58"/>
      <c r="M292" s="56">
        <f>M291+IF(AND(K292="Pago",OR(E292='PC Receitas'!$O$4,E292='PC Receitas'!$O$5,E292='PC Receitas'!$O$6)),I292,IF(AND(K292="Pago",OR(E292='PC Receitas'!$O$7,E292='PC Receitas'!$O$8,E292='PC Receitas'!$O$9,E292='PC Receitas'!$O$10,E292='PC Receitas'!$O$11,E292='PC Receitas'!$O$12,E292='PC Receitas'!$O$13,E292='PC Receitas'!$O$14)),-I292,0))</f>
        <v>7448.57</v>
      </c>
      <c r="R292" s="153" t="e">
        <f t="shared" si="21"/>
        <v>#N/A</v>
      </c>
      <c r="S292" s="150" t="e">
        <f t="shared" si="22"/>
        <v>#N/A</v>
      </c>
      <c r="T292" s="150" t="e">
        <f t="shared" si="23"/>
        <v>#N/A</v>
      </c>
      <c r="U292" s="150" t="e">
        <f t="shared" si="24"/>
        <v>#N/A</v>
      </c>
      <c r="V292" s="154" t="e">
        <f>VLOOKUP(E292,'PC Receitas'!$O$4:$P$14,2,FALSE)</f>
        <v>#N/A</v>
      </c>
    </row>
    <row r="293" spans="3:22" ht="19.5" customHeight="1" thickTop="1" thickBot="1" x14ac:dyDescent="0.3">
      <c r="C293" s="58"/>
      <c r="D293" s="58" t="str">
        <f t="shared" ca="1" si="20"/>
        <v/>
      </c>
      <c r="E293" s="58"/>
      <c r="F293" s="58"/>
      <c r="G293" s="58"/>
      <c r="H293" s="58"/>
      <c r="I293" s="59"/>
      <c r="J293" s="192"/>
      <c r="K293" s="60"/>
      <c r="L293" s="58"/>
      <c r="M293" s="56">
        <f>M292+IF(AND(K293="Pago",OR(E293='PC Receitas'!$O$4,E293='PC Receitas'!$O$5,E293='PC Receitas'!$O$6)),I293,IF(AND(K293="Pago",OR(E293='PC Receitas'!$O$7,E293='PC Receitas'!$O$8,E293='PC Receitas'!$O$9,E293='PC Receitas'!$O$10,E293='PC Receitas'!$O$11,E293='PC Receitas'!$O$12,E293='PC Receitas'!$O$13,E293='PC Receitas'!$O$14)),-I293,0))</f>
        <v>7448.57</v>
      </c>
      <c r="R293" s="153" t="e">
        <f t="shared" si="21"/>
        <v>#N/A</v>
      </c>
      <c r="S293" s="150" t="e">
        <f t="shared" si="22"/>
        <v>#N/A</v>
      </c>
      <c r="T293" s="150" t="e">
        <f t="shared" si="23"/>
        <v>#N/A</v>
      </c>
      <c r="U293" s="150" t="e">
        <f t="shared" si="24"/>
        <v>#N/A</v>
      </c>
      <c r="V293" s="154" t="e">
        <f>VLOOKUP(E293,'PC Receitas'!$O$4:$P$14,2,FALSE)</f>
        <v>#N/A</v>
      </c>
    </row>
    <row r="294" spans="3:22" ht="19.5" customHeight="1" thickTop="1" thickBot="1" x14ac:dyDescent="0.3">
      <c r="C294" s="58"/>
      <c r="D294" s="58" t="str">
        <f t="shared" ca="1" si="20"/>
        <v/>
      </c>
      <c r="E294" s="58"/>
      <c r="F294" s="58"/>
      <c r="G294" s="58"/>
      <c r="H294" s="58"/>
      <c r="I294" s="59"/>
      <c r="J294" s="192"/>
      <c r="K294" s="60"/>
      <c r="L294" s="58"/>
      <c r="M294" s="56">
        <f>M293+IF(AND(K294="Pago",OR(E294='PC Receitas'!$O$4,E294='PC Receitas'!$O$5,E294='PC Receitas'!$O$6)),I294,IF(AND(K294="Pago",OR(E294='PC Receitas'!$O$7,E294='PC Receitas'!$O$8,E294='PC Receitas'!$O$9,E294='PC Receitas'!$O$10,E294='PC Receitas'!$O$11,E294='PC Receitas'!$O$12,E294='PC Receitas'!$O$13,E294='PC Receitas'!$O$14)),-I294,0))</f>
        <v>7448.57</v>
      </c>
      <c r="R294" s="153" t="e">
        <f t="shared" si="21"/>
        <v>#N/A</v>
      </c>
      <c r="S294" s="150" t="e">
        <f t="shared" si="22"/>
        <v>#N/A</v>
      </c>
      <c r="T294" s="150" t="e">
        <f t="shared" si="23"/>
        <v>#N/A</v>
      </c>
      <c r="U294" s="150" t="e">
        <f t="shared" si="24"/>
        <v>#N/A</v>
      </c>
      <c r="V294" s="154" t="e">
        <f>VLOOKUP(E294,'PC Receitas'!$O$4:$P$14,2,FALSE)</f>
        <v>#N/A</v>
      </c>
    </row>
    <row r="295" spans="3:22" ht="19.5" customHeight="1" thickTop="1" thickBot="1" x14ac:dyDescent="0.3">
      <c r="C295" s="58"/>
      <c r="D295" s="58" t="str">
        <f t="shared" ca="1" si="20"/>
        <v/>
      </c>
      <c r="E295" s="58"/>
      <c r="F295" s="58"/>
      <c r="G295" s="58"/>
      <c r="H295" s="58"/>
      <c r="I295" s="59"/>
      <c r="J295" s="192"/>
      <c r="K295" s="60"/>
      <c r="L295" s="58"/>
      <c r="M295" s="56">
        <f>M294+IF(AND(K295="Pago",OR(E295='PC Receitas'!$O$4,E295='PC Receitas'!$O$5,E295='PC Receitas'!$O$6)),I295,IF(AND(K295="Pago",OR(E295='PC Receitas'!$O$7,E295='PC Receitas'!$O$8,E295='PC Receitas'!$O$9,E295='PC Receitas'!$O$10,E295='PC Receitas'!$O$11,E295='PC Receitas'!$O$12,E295='PC Receitas'!$O$13,E295='PC Receitas'!$O$14)),-I295,0))</f>
        <v>7448.57</v>
      </c>
      <c r="R295" s="153" t="e">
        <f t="shared" si="21"/>
        <v>#N/A</v>
      </c>
      <c r="S295" s="150" t="e">
        <f t="shared" si="22"/>
        <v>#N/A</v>
      </c>
      <c r="T295" s="150" t="e">
        <f t="shared" si="23"/>
        <v>#N/A</v>
      </c>
      <c r="U295" s="150" t="e">
        <f t="shared" si="24"/>
        <v>#N/A</v>
      </c>
      <c r="V295" s="154" t="e">
        <f>VLOOKUP(E295,'PC Receitas'!$O$4:$P$14,2,FALSE)</f>
        <v>#N/A</v>
      </c>
    </row>
    <row r="296" spans="3:22" ht="19.5" customHeight="1" thickTop="1" thickBot="1" x14ac:dyDescent="0.3">
      <c r="C296" s="58"/>
      <c r="D296" s="58" t="str">
        <f t="shared" ca="1" si="20"/>
        <v/>
      </c>
      <c r="E296" s="58"/>
      <c r="F296" s="58"/>
      <c r="G296" s="58"/>
      <c r="H296" s="58"/>
      <c r="I296" s="59"/>
      <c r="J296" s="192"/>
      <c r="K296" s="60"/>
      <c r="L296" s="58"/>
      <c r="M296" s="56">
        <f>M295+IF(AND(K296="Pago",OR(E296='PC Receitas'!$O$4,E296='PC Receitas'!$O$5,E296='PC Receitas'!$O$6)),I296,IF(AND(K296="Pago",OR(E296='PC Receitas'!$O$7,E296='PC Receitas'!$O$8,E296='PC Receitas'!$O$9,E296='PC Receitas'!$O$10,E296='PC Receitas'!$O$11,E296='PC Receitas'!$O$12,E296='PC Receitas'!$O$13,E296='PC Receitas'!$O$14)),-I296,0))</f>
        <v>7448.57</v>
      </c>
      <c r="R296" s="153" t="e">
        <f t="shared" si="21"/>
        <v>#N/A</v>
      </c>
      <c r="S296" s="150" t="e">
        <f t="shared" si="22"/>
        <v>#N/A</v>
      </c>
      <c r="T296" s="150" t="e">
        <f t="shared" si="23"/>
        <v>#N/A</v>
      </c>
      <c r="U296" s="150" t="e">
        <f t="shared" si="24"/>
        <v>#N/A</v>
      </c>
      <c r="V296" s="154" t="e">
        <f>VLOOKUP(E296,'PC Receitas'!$O$4:$P$14,2,FALSE)</f>
        <v>#N/A</v>
      </c>
    </row>
    <row r="297" spans="3:22" ht="19.5" customHeight="1" thickTop="1" thickBot="1" x14ac:dyDescent="0.3">
      <c r="C297" s="58"/>
      <c r="D297" s="58" t="str">
        <f t="shared" ca="1" si="20"/>
        <v/>
      </c>
      <c r="E297" s="58"/>
      <c r="F297" s="58"/>
      <c r="G297" s="58"/>
      <c r="H297" s="58"/>
      <c r="I297" s="59"/>
      <c r="J297" s="192"/>
      <c r="K297" s="60"/>
      <c r="L297" s="58"/>
      <c r="M297" s="56">
        <f>M296+IF(AND(K297="Pago",OR(E297='PC Receitas'!$O$4,E297='PC Receitas'!$O$5,E297='PC Receitas'!$O$6)),I297,IF(AND(K297="Pago",OR(E297='PC Receitas'!$O$7,E297='PC Receitas'!$O$8,E297='PC Receitas'!$O$9,E297='PC Receitas'!$O$10,E297='PC Receitas'!$O$11,E297='PC Receitas'!$O$12,E297='PC Receitas'!$O$13,E297='PC Receitas'!$O$14)),-I297,0))</f>
        <v>7448.57</v>
      </c>
      <c r="R297" s="153" t="e">
        <f t="shared" si="21"/>
        <v>#N/A</v>
      </c>
      <c r="S297" s="150" t="e">
        <f t="shared" si="22"/>
        <v>#N/A</v>
      </c>
      <c r="T297" s="150" t="e">
        <f t="shared" si="23"/>
        <v>#N/A</v>
      </c>
      <c r="U297" s="150" t="e">
        <f t="shared" si="24"/>
        <v>#N/A</v>
      </c>
      <c r="V297" s="154" t="e">
        <f>VLOOKUP(E297,'PC Receitas'!$O$4:$P$14,2,FALSE)</f>
        <v>#N/A</v>
      </c>
    </row>
    <row r="298" spans="3:22" ht="19.5" customHeight="1" thickTop="1" thickBot="1" x14ac:dyDescent="0.3">
      <c r="C298" s="58"/>
      <c r="D298" s="58" t="str">
        <f t="shared" ca="1" si="20"/>
        <v/>
      </c>
      <c r="E298" s="58"/>
      <c r="F298" s="58"/>
      <c r="G298" s="58"/>
      <c r="H298" s="58"/>
      <c r="I298" s="59"/>
      <c r="J298" s="192"/>
      <c r="K298" s="60"/>
      <c r="L298" s="58"/>
      <c r="M298" s="56">
        <f>M297+IF(AND(K298="Pago",OR(E298='PC Receitas'!$O$4,E298='PC Receitas'!$O$5,E298='PC Receitas'!$O$6)),I298,IF(AND(K298="Pago",OR(E298='PC Receitas'!$O$7,E298='PC Receitas'!$O$8,E298='PC Receitas'!$O$9,E298='PC Receitas'!$O$10,E298='PC Receitas'!$O$11,E298='PC Receitas'!$O$12,E298='PC Receitas'!$O$13,E298='PC Receitas'!$O$14)),-I298,0))</f>
        <v>7448.57</v>
      </c>
      <c r="R298" s="153" t="e">
        <f t="shared" si="21"/>
        <v>#N/A</v>
      </c>
      <c r="S298" s="150" t="e">
        <f t="shared" si="22"/>
        <v>#N/A</v>
      </c>
      <c r="T298" s="150" t="e">
        <f t="shared" si="23"/>
        <v>#N/A</v>
      </c>
      <c r="U298" s="150" t="e">
        <f t="shared" si="24"/>
        <v>#N/A</v>
      </c>
      <c r="V298" s="154" t="e">
        <f>VLOOKUP(E298,'PC Receitas'!$O$4:$P$14,2,FALSE)</f>
        <v>#N/A</v>
      </c>
    </row>
    <row r="299" spans="3:22" ht="19.5" customHeight="1" thickTop="1" thickBot="1" x14ac:dyDescent="0.3">
      <c r="C299" s="58"/>
      <c r="D299" s="58" t="str">
        <f t="shared" ca="1" si="20"/>
        <v/>
      </c>
      <c r="E299" s="58"/>
      <c r="F299" s="58"/>
      <c r="G299" s="58"/>
      <c r="H299" s="58"/>
      <c r="I299" s="59"/>
      <c r="J299" s="192"/>
      <c r="K299" s="60"/>
      <c r="L299" s="58"/>
      <c r="M299" s="56">
        <f>M298+IF(AND(K299="Pago",OR(E299='PC Receitas'!$O$4,E299='PC Receitas'!$O$5,E299='PC Receitas'!$O$6)),I299,IF(AND(K299="Pago",OR(E299='PC Receitas'!$O$7,E299='PC Receitas'!$O$8,E299='PC Receitas'!$O$9,E299='PC Receitas'!$O$10,E299='PC Receitas'!$O$11,E299='PC Receitas'!$O$12,E299='PC Receitas'!$O$13,E299='PC Receitas'!$O$14)),-I299,0))</f>
        <v>7448.57</v>
      </c>
      <c r="R299" s="153" t="e">
        <f t="shared" si="21"/>
        <v>#N/A</v>
      </c>
      <c r="S299" s="150" t="e">
        <f t="shared" si="22"/>
        <v>#N/A</v>
      </c>
      <c r="T299" s="150" t="e">
        <f t="shared" si="23"/>
        <v>#N/A</v>
      </c>
      <c r="U299" s="150" t="e">
        <f t="shared" si="24"/>
        <v>#N/A</v>
      </c>
      <c r="V299" s="154" t="e">
        <f>VLOOKUP(E299,'PC Receitas'!$O$4:$P$14,2,FALSE)</f>
        <v>#N/A</v>
      </c>
    </row>
    <row r="300" spans="3:22" ht="19.5" customHeight="1" thickTop="1" thickBot="1" x14ac:dyDescent="0.3">
      <c r="C300" s="58"/>
      <c r="D300" s="58" t="str">
        <f t="shared" ca="1" si="20"/>
        <v/>
      </c>
      <c r="E300" s="58"/>
      <c r="F300" s="58"/>
      <c r="G300" s="58"/>
      <c r="H300" s="58"/>
      <c r="I300" s="59"/>
      <c r="J300" s="192"/>
      <c r="K300" s="60"/>
      <c r="L300" s="58"/>
      <c r="M300" s="56">
        <f>M299+IF(AND(K300="Pago",OR(E300='PC Receitas'!$O$4,E300='PC Receitas'!$O$5,E300='PC Receitas'!$O$6)),I300,IF(AND(K300="Pago",OR(E300='PC Receitas'!$O$7,E300='PC Receitas'!$O$8,E300='PC Receitas'!$O$9,E300='PC Receitas'!$O$10,E300='PC Receitas'!$O$11,E300='PC Receitas'!$O$12,E300='PC Receitas'!$O$13,E300='PC Receitas'!$O$14)),-I300,0))</f>
        <v>7448.57</v>
      </c>
      <c r="R300" s="153" t="e">
        <f t="shared" si="21"/>
        <v>#N/A</v>
      </c>
      <c r="S300" s="150" t="e">
        <f t="shared" si="22"/>
        <v>#N/A</v>
      </c>
      <c r="T300" s="150" t="e">
        <f t="shared" si="23"/>
        <v>#N/A</v>
      </c>
      <c r="U300" s="150" t="e">
        <f t="shared" si="24"/>
        <v>#N/A</v>
      </c>
      <c r="V300" s="154" t="e">
        <f>VLOOKUP(E300,'PC Receitas'!$O$4:$P$14,2,FALSE)</f>
        <v>#N/A</v>
      </c>
    </row>
    <row r="301" spans="3:22" ht="19.5" customHeight="1" thickTop="1" thickBot="1" x14ac:dyDescent="0.3">
      <c r="C301" s="58"/>
      <c r="D301" s="58" t="str">
        <f t="shared" ca="1" si="20"/>
        <v/>
      </c>
      <c r="E301" s="58"/>
      <c r="F301" s="58"/>
      <c r="G301" s="58"/>
      <c r="H301" s="58"/>
      <c r="I301" s="59"/>
      <c r="J301" s="192"/>
      <c r="K301" s="60"/>
      <c r="L301" s="58"/>
      <c r="M301" s="56">
        <f>M300+IF(AND(K301="Pago",OR(E301='PC Receitas'!$O$4,E301='PC Receitas'!$O$5,E301='PC Receitas'!$O$6)),I301,IF(AND(K301="Pago",OR(E301='PC Receitas'!$O$7,E301='PC Receitas'!$O$8,E301='PC Receitas'!$O$9,E301='PC Receitas'!$O$10,E301='PC Receitas'!$O$11,E301='PC Receitas'!$O$12,E301='PC Receitas'!$O$13,E301='PC Receitas'!$O$14)),-I301,0))</f>
        <v>7448.57</v>
      </c>
      <c r="R301" s="153" t="e">
        <f t="shared" si="21"/>
        <v>#N/A</v>
      </c>
      <c r="S301" s="150" t="e">
        <f t="shared" si="22"/>
        <v>#N/A</v>
      </c>
      <c r="T301" s="150" t="e">
        <f t="shared" si="23"/>
        <v>#N/A</v>
      </c>
      <c r="U301" s="150" t="e">
        <f t="shared" si="24"/>
        <v>#N/A</v>
      </c>
      <c r="V301" s="154" t="e">
        <f>VLOOKUP(E301,'PC Receitas'!$O$4:$P$14,2,FALSE)</f>
        <v>#N/A</v>
      </c>
    </row>
    <row r="302" spans="3:22" ht="19.5" customHeight="1" thickTop="1" thickBot="1" x14ac:dyDescent="0.3">
      <c r="C302" s="58"/>
      <c r="D302" s="58" t="str">
        <f t="shared" ca="1" si="20"/>
        <v/>
      </c>
      <c r="E302" s="58"/>
      <c r="F302" s="58"/>
      <c r="G302" s="58"/>
      <c r="H302" s="58"/>
      <c r="I302" s="59"/>
      <c r="J302" s="192"/>
      <c r="K302" s="60"/>
      <c r="L302" s="58"/>
      <c r="M302" s="56">
        <f>M301+IF(AND(K302="Pago",OR(E302='PC Receitas'!$O$4,E302='PC Receitas'!$O$5,E302='PC Receitas'!$O$6)),I302,IF(AND(K302="Pago",OR(E302='PC Receitas'!$O$7,E302='PC Receitas'!$O$8,E302='PC Receitas'!$O$9,E302='PC Receitas'!$O$10,E302='PC Receitas'!$O$11,E302='PC Receitas'!$O$12,E302='PC Receitas'!$O$13,E302='PC Receitas'!$O$14)),-I302,0))</f>
        <v>7448.57</v>
      </c>
      <c r="R302" s="153" t="e">
        <f t="shared" si="21"/>
        <v>#N/A</v>
      </c>
      <c r="S302" s="150" t="e">
        <f t="shared" si="22"/>
        <v>#N/A</v>
      </c>
      <c r="T302" s="150" t="e">
        <f t="shared" si="23"/>
        <v>#N/A</v>
      </c>
      <c r="U302" s="150" t="e">
        <f t="shared" si="24"/>
        <v>#N/A</v>
      </c>
      <c r="V302" s="154" t="e">
        <f>VLOOKUP(E302,'PC Receitas'!$O$4:$P$14,2,FALSE)</f>
        <v>#N/A</v>
      </c>
    </row>
    <row r="303" spans="3:22" ht="19.5" customHeight="1" thickTop="1" thickBot="1" x14ac:dyDescent="0.3">
      <c r="C303" s="58"/>
      <c r="D303" s="58" t="str">
        <f t="shared" ca="1" si="20"/>
        <v/>
      </c>
      <c r="E303" s="58"/>
      <c r="F303" s="58"/>
      <c r="G303" s="58"/>
      <c r="H303" s="58"/>
      <c r="I303" s="59"/>
      <c r="J303" s="192"/>
      <c r="K303" s="60"/>
      <c r="L303" s="58"/>
      <c r="M303" s="56">
        <f>M302+IF(AND(K303="Pago",OR(E303='PC Receitas'!$O$4,E303='PC Receitas'!$O$5,E303='PC Receitas'!$O$6)),I303,IF(AND(K303="Pago",OR(E303='PC Receitas'!$O$7,E303='PC Receitas'!$O$8,E303='PC Receitas'!$O$9,E303='PC Receitas'!$O$10,E303='PC Receitas'!$O$11,E303='PC Receitas'!$O$12,E303='PC Receitas'!$O$13,E303='PC Receitas'!$O$14)),-I303,0))</f>
        <v>7448.57</v>
      </c>
      <c r="R303" s="153" t="e">
        <f t="shared" si="21"/>
        <v>#N/A</v>
      </c>
      <c r="S303" s="150" t="e">
        <f t="shared" si="22"/>
        <v>#N/A</v>
      </c>
      <c r="T303" s="150" t="e">
        <f t="shared" si="23"/>
        <v>#N/A</v>
      </c>
      <c r="U303" s="150" t="e">
        <f t="shared" si="24"/>
        <v>#N/A</v>
      </c>
      <c r="V303" s="154" t="e">
        <f>VLOOKUP(E303,'PC Receitas'!$O$4:$P$14,2,FALSE)</f>
        <v>#N/A</v>
      </c>
    </row>
    <row r="304" spans="3:22" ht="19.5" customHeight="1" thickTop="1" thickBot="1" x14ac:dyDescent="0.3">
      <c r="C304" s="58"/>
      <c r="D304" s="58" t="str">
        <f t="shared" ca="1" si="20"/>
        <v/>
      </c>
      <c r="E304" s="58"/>
      <c r="F304" s="58"/>
      <c r="G304" s="58"/>
      <c r="H304" s="58"/>
      <c r="I304" s="59"/>
      <c r="J304" s="192"/>
      <c r="K304" s="60"/>
      <c r="L304" s="58"/>
      <c r="M304" s="56">
        <f>M303+IF(AND(K304="Pago",OR(E304='PC Receitas'!$O$4,E304='PC Receitas'!$O$5,E304='PC Receitas'!$O$6)),I304,IF(AND(K304="Pago",OR(E304='PC Receitas'!$O$7,E304='PC Receitas'!$O$8,E304='PC Receitas'!$O$9,E304='PC Receitas'!$O$10,E304='PC Receitas'!$O$11,E304='PC Receitas'!$O$12,E304='PC Receitas'!$O$13,E304='PC Receitas'!$O$14)),-I304,0))</f>
        <v>7448.57</v>
      </c>
      <c r="R304" s="153" t="e">
        <f t="shared" si="21"/>
        <v>#N/A</v>
      </c>
      <c r="S304" s="150" t="e">
        <f t="shared" si="22"/>
        <v>#N/A</v>
      </c>
      <c r="T304" s="150" t="e">
        <f t="shared" si="23"/>
        <v>#N/A</v>
      </c>
      <c r="U304" s="150" t="e">
        <f t="shared" si="24"/>
        <v>#N/A</v>
      </c>
      <c r="V304" s="154" t="e">
        <f>VLOOKUP(E304,'PC Receitas'!$O$4:$P$14,2,FALSE)</f>
        <v>#N/A</v>
      </c>
    </row>
    <row r="305" spans="3:22" ht="19.5" customHeight="1" thickTop="1" thickBot="1" x14ac:dyDescent="0.3">
      <c r="C305" s="58"/>
      <c r="D305" s="58" t="str">
        <f t="shared" ca="1" si="20"/>
        <v/>
      </c>
      <c r="E305" s="58"/>
      <c r="F305" s="58"/>
      <c r="G305" s="58"/>
      <c r="H305" s="58"/>
      <c r="I305" s="59"/>
      <c r="J305" s="192"/>
      <c r="K305" s="60"/>
      <c r="L305" s="58"/>
      <c r="M305" s="56">
        <f>M304+IF(AND(K305="Pago",OR(E305='PC Receitas'!$O$4,E305='PC Receitas'!$O$5,E305='PC Receitas'!$O$6)),I305,IF(AND(K305="Pago",OR(E305='PC Receitas'!$O$7,E305='PC Receitas'!$O$8,E305='PC Receitas'!$O$9,E305='PC Receitas'!$O$10,E305='PC Receitas'!$O$11,E305='PC Receitas'!$O$12,E305='PC Receitas'!$O$13,E305='PC Receitas'!$O$14)),-I305,0))</f>
        <v>7448.57</v>
      </c>
      <c r="R305" s="153" t="e">
        <f t="shared" si="21"/>
        <v>#N/A</v>
      </c>
      <c r="S305" s="150" t="e">
        <f t="shared" si="22"/>
        <v>#N/A</v>
      </c>
      <c r="T305" s="150" t="e">
        <f t="shared" si="23"/>
        <v>#N/A</v>
      </c>
      <c r="U305" s="150" t="e">
        <f t="shared" si="24"/>
        <v>#N/A</v>
      </c>
      <c r="V305" s="154" t="e">
        <f>VLOOKUP(E305,'PC Receitas'!$O$4:$P$14,2,FALSE)</f>
        <v>#N/A</v>
      </c>
    </row>
    <row r="306" spans="3:22" ht="19.5" customHeight="1" thickTop="1" thickBot="1" x14ac:dyDescent="0.3">
      <c r="C306" s="58"/>
      <c r="D306" s="58" t="str">
        <f t="shared" ca="1" si="20"/>
        <v/>
      </c>
      <c r="E306" s="58"/>
      <c r="F306" s="58"/>
      <c r="G306" s="58"/>
      <c r="H306" s="58"/>
      <c r="I306" s="59"/>
      <c r="J306" s="192"/>
      <c r="K306" s="60"/>
      <c r="L306" s="58"/>
      <c r="M306" s="56">
        <f>M305+IF(AND(K306="Pago",OR(E306='PC Receitas'!$O$4,E306='PC Receitas'!$O$5,E306='PC Receitas'!$O$6)),I306,IF(AND(K306="Pago",OR(E306='PC Receitas'!$O$7,E306='PC Receitas'!$O$8,E306='PC Receitas'!$O$9,E306='PC Receitas'!$O$10,E306='PC Receitas'!$O$11,E306='PC Receitas'!$O$12,E306='PC Receitas'!$O$13,E306='PC Receitas'!$O$14)),-I306,0))</f>
        <v>7448.57</v>
      </c>
      <c r="R306" s="153" t="e">
        <f t="shared" si="21"/>
        <v>#N/A</v>
      </c>
      <c r="S306" s="150" t="e">
        <f t="shared" si="22"/>
        <v>#N/A</v>
      </c>
      <c r="T306" s="150" t="e">
        <f t="shared" si="23"/>
        <v>#N/A</v>
      </c>
      <c r="U306" s="150" t="e">
        <f t="shared" si="24"/>
        <v>#N/A</v>
      </c>
      <c r="V306" s="154" t="e">
        <f>VLOOKUP(E306,'PC Receitas'!$O$4:$P$14,2,FALSE)</f>
        <v>#N/A</v>
      </c>
    </row>
    <row r="307" spans="3:22" ht="19.5" customHeight="1" thickTop="1" thickBot="1" x14ac:dyDescent="0.3">
      <c r="C307" s="58"/>
      <c r="D307" s="58" t="str">
        <f t="shared" ca="1" si="20"/>
        <v/>
      </c>
      <c r="E307" s="58"/>
      <c r="F307" s="58"/>
      <c r="G307" s="58"/>
      <c r="H307" s="58"/>
      <c r="I307" s="59"/>
      <c r="J307" s="192"/>
      <c r="K307" s="60"/>
      <c r="L307" s="58"/>
      <c r="M307" s="56">
        <f>M306+IF(AND(K307="Pago",OR(E307='PC Receitas'!$O$4,E307='PC Receitas'!$O$5,E307='PC Receitas'!$O$6)),I307,IF(AND(K307="Pago",OR(E307='PC Receitas'!$O$7,E307='PC Receitas'!$O$8,E307='PC Receitas'!$O$9,E307='PC Receitas'!$O$10,E307='PC Receitas'!$O$11,E307='PC Receitas'!$O$12,E307='PC Receitas'!$O$13,E307='PC Receitas'!$O$14)),-I307,0))</f>
        <v>7448.57</v>
      </c>
      <c r="R307" s="153" t="e">
        <f t="shared" si="21"/>
        <v>#N/A</v>
      </c>
      <c r="S307" s="150" t="e">
        <f t="shared" si="22"/>
        <v>#N/A</v>
      </c>
      <c r="T307" s="150" t="e">
        <f t="shared" si="23"/>
        <v>#N/A</v>
      </c>
      <c r="U307" s="150" t="e">
        <f t="shared" si="24"/>
        <v>#N/A</v>
      </c>
      <c r="V307" s="154" t="e">
        <f>VLOOKUP(E307,'PC Receitas'!$O$4:$P$14,2,FALSE)</f>
        <v>#N/A</v>
      </c>
    </row>
    <row r="308" spans="3:22" ht="19.5" customHeight="1" thickTop="1" thickBot="1" x14ac:dyDescent="0.3">
      <c r="C308" s="58"/>
      <c r="D308" s="58" t="str">
        <f t="shared" ca="1" si="20"/>
        <v/>
      </c>
      <c r="E308" s="58"/>
      <c r="F308" s="58"/>
      <c r="G308" s="58"/>
      <c r="H308" s="58"/>
      <c r="I308" s="59"/>
      <c r="J308" s="192"/>
      <c r="K308" s="60"/>
      <c r="L308" s="58"/>
      <c r="M308" s="56">
        <f>M307+IF(AND(K308="Pago",OR(E308='PC Receitas'!$O$4,E308='PC Receitas'!$O$5,E308='PC Receitas'!$O$6)),I308,IF(AND(K308="Pago",OR(E308='PC Receitas'!$O$7,E308='PC Receitas'!$O$8,E308='PC Receitas'!$O$9,E308='PC Receitas'!$O$10,E308='PC Receitas'!$O$11,E308='PC Receitas'!$O$12,E308='PC Receitas'!$O$13,E308='PC Receitas'!$O$14)),-I308,0))</f>
        <v>7448.57</v>
      </c>
      <c r="R308" s="153" t="e">
        <f t="shared" si="21"/>
        <v>#N/A</v>
      </c>
      <c r="S308" s="150" t="e">
        <f t="shared" si="22"/>
        <v>#N/A</v>
      </c>
      <c r="T308" s="150" t="e">
        <f t="shared" si="23"/>
        <v>#N/A</v>
      </c>
      <c r="U308" s="150" t="e">
        <f t="shared" si="24"/>
        <v>#N/A</v>
      </c>
      <c r="V308" s="154" t="e">
        <f>VLOOKUP(E308,'PC Receitas'!$O$4:$P$14,2,FALSE)</f>
        <v>#N/A</v>
      </c>
    </row>
    <row r="309" spans="3:22" ht="19.5" customHeight="1" thickTop="1" thickBot="1" x14ac:dyDescent="0.3">
      <c r="C309" s="58"/>
      <c r="D309" s="58" t="str">
        <f t="shared" ca="1" si="20"/>
        <v/>
      </c>
      <c r="E309" s="58"/>
      <c r="F309" s="58"/>
      <c r="G309" s="58"/>
      <c r="H309" s="58"/>
      <c r="I309" s="59"/>
      <c r="J309" s="192"/>
      <c r="K309" s="60"/>
      <c r="L309" s="58"/>
      <c r="M309" s="56">
        <f>M308+IF(AND(K309="Pago",OR(E309='PC Receitas'!$O$4,E309='PC Receitas'!$O$5,E309='PC Receitas'!$O$6)),I309,IF(AND(K309="Pago",OR(E309='PC Receitas'!$O$7,E309='PC Receitas'!$O$8,E309='PC Receitas'!$O$9,E309='PC Receitas'!$O$10,E309='PC Receitas'!$O$11,E309='PC Receitas'!$O$12,E309='PC Receitas'!$O$13,E309='PC Receitas'!$O$14)),-I309,0))</f>
        <v>7448.57</v>
      </c>
      <c r="R309" s="153" t="e">
        <f t="shared" si="21"/>
        <v>#N/A</v>
      </c>
      <c r="S309" s="150" t="e">
        <f t="shared" si="22"/>
        <v>#N/A</v>
      </c>
      <c r="T309" s="150" t="e">
        <f t="shared" si="23"/>
        <v>#N/A</v>
      </c>
      <c r="U309" s="150" t="e">
        <f t="shared" si="24"/>
        <v>#N/A</v>
      </c>
      <c r="V309" s="154" t="e">
        <f>VLOOKUP(E309,'PC Receitas'!$O$4:$P$14,2,FALSE)</f>
        <v>#N/A</v>
      </c>
    </row>
    <row r="310" spans="3:22" ht="19.5" customHeight="1" thickTop="1" thickBot="1" x14ac:dyDescent="0.3">
      <c r="C310" s="58"/>
      <c r="D310" s="58" t="str">
        <f t="shared" ca="1" si="20"/>
        <v/>
      </c>
      <c r="E310" s="58"/>
      <c r="F310" s="58"/>
      <c r="G310" s="58"/>
      <c r="H310" s="58"/>
      <c r="I310" s="59"/>
      <c r="J310" s="192"/>
      <c r="K310" s="60"/>
      <c r="L310" s="58"/>
      <c r="M310" s="56">
        <f>M309+IF(AND(K310="Pago",OR(E310='PC Receitas'!$O$4,E310='PC Receitas'!$O$5,E310='PC Receitas'!$O$6)),I310,IF(AND(K310="Pago",OR(E310='PC Receitas'!$O$7,E310='PC Receitas'!$O$8,E310='PC Receitas'!$O$9,E310='PC Receitas'!$O$10,E310='PC Receitas'!$O$11,E310='PC Receitas'!$O$12,E310='PC Receitas'!$O$13,E310='PC Receitas'!$O$14)),-I310,0))</f>
        <v>7448.57</v>
      </c>
      <c r="R310" s="153" t="e">
        <f t="shared" si="21"/>
        <v>#N/A</v>
      </c>
      <c r="S310" s="150" t="e">
        <f t="shared" si="22"/>
        <v>#N/A</v>
      </c>
      <c r="T310" s="150" t="e">
        <f t="shared" si="23"/>
        <v>#N/A</v>
      </c>
      <c r="U310" s="150" t="e">
        <f t="shared" si="24"/>
        <v>#N/A</v>
      </c>
      <c r="V310" s="154" t="e">
        <f>VLOOKUP(E310,'PC Receitas'!$O$4:$P$14,2,FALSE)</f>
        <v>#N/A</v>
      </c>
    </row>
    <row r="311" spans="3:22" ht="19.5" customHeight="1" thickTop="1" thickBot="1" x14ac:dyDescent="0.3">
      <c r="C311" s="58"/>
      <c r="D311" s="58" t="str">
        <f t="shared" ca="1" si="20"/>
        <v/>
      </c>
      <c r="E311" s="58"/>
      <c r="F311" s="58"/>
      <c r="G311" s="58"/>
      <c r="H311" s="58"/>
      <c r="I311" s="59"/>
      <c r="J311" s="192"/>
      <c r="K311" s="60"/>
      <c r="L311" s="58"/>
      <c r="M311" s="56">
        <f>M310+IF(AND(K311="Pago",OR(E311='PC Receitas'!$O$4,E311='PC Receitas'!$O$5,E311='PC Receitas'!$O$6)),I311,IF(AND(K311="Pago",OR(E311='PC Receitas'!$O$7,E311='PC Receitas'!$O$8,E311='PC Receitas'!$O$9,E311='PC Receitas'!$O$10,E311='PC Receitas'!$O$11,E311='PC Receitas'!$O$12,E311='PC Receitas'!$O$13,E311='PC Receitas'!$O$14)),-I311,0))</f>
        <v>7448.57</v>
      </c>
      <c r="R311" s="153" t="e">
        <f t="shared" si="21"/>
        <v>#N/A</v>
      </c>
      <c r="S311" s="150" t="e">
        <f t="shared" si="22"/>
        <v>#N/A</v>
      </c>
      <c r="T311" s="150" t="e">
        <f t="shared" si="23"/>
        <v>#N/A</v>
      </c>
      <c r="U311" s="150" t="e">
        <f t="shared" si="24"/>
        <v>#N/A</v>
      </c>
      <c r="V311" s="154" t="e">
        <f>VLOOKUP(E311,'PC Receitas'!$O$4:$P$14,2,FALSE)</f>
        <v>#N/A</v>
      </c>
    </row>
    <row r="312" spans="3:22" ht="19.5" customHeight="1" thickTop="1" thickBot="1" x14ac:dyDescent="0.3">
      <c r="C312" s="58"/>
      <c r="D312" s="58" t="str">
        <f t="shared" ca="1" si="20"/>
        <v/>
      </c>
      <c r="E312" s="58"/>
      <c r="F312" s="58"/>
      <c r="G312" s="58"/>
      <c r="H312" s="58"/>
      <c r="I312" s="59"/>
      <c r="J312" s="192"/>
      <c r="K312" s="60"/>
      <c r="L312" s="58"/>
      <c r="M312" s="56">
        <f>M311+IF(AND(K312="Pago",OR(E312='PC Receitas'!$O$4,E312='PC Receitas'!$O$5,E312='PC Receitas'!$O$6)),I312,IF(AND(K312="Pago",OR(E312='PC Receitas'!$O$7,E312='PC Receitas'!$O$8,E312='PC Receitas'!$O$9,E312='PC Receitas'!$O$10,E312='PC Receitas'!$O$11,E312='PC Receitas'!$O$12,E312='PC Receitas'!$O$13,E312='PC Receitas'!$O$14)),-I312,0))</f>
        <v>7448.57</v>
      </c>
      <c r="R312" s="153" t="e">
        <f t="shared" si="21"/>
        <v>#N/A</v>
      </c>
      <c r="S312" s="150" t="e">
        <f t="shared" si="22"/>
        <v>#N/A</v>
      </c>
      <c r="T312" s="150" t="e">
        <f t="shared" si="23"/>
        <v>#N/A</v>
      </c>
      <c r="U312" s="150" t="e">
        <f t="shared" si="24"/>
        <v>#N/A</v>
      </c>
      <c r="V312" s="154" t="e">
        <f>VLOOKUP(E312,'PC Receitas'!$O$4:$P$14,2,FALSE)</f>
        <v>#N/A</v>
      </c>
    </row>
    <row r="313" spans="3:22" ht="19.5" customHeight="1" thickTop="1" thickBot="1" x14ac:dyDescent="0.3">
      <c r="C313" s="58"/>
      <c r="D313" s="58" t="str">
        <f t="shared" ca="1" si="20"/>
        <v/>
      </c>
      <c r="E313" s="58"/>
      <c r="F313" s="58"/>
      <c r="G313" s="58"/>
      <c r="H313" s="58"/>
      <c r="I313" s="59"/>
      <c r="J313" s="192"/>
      <c r="K313" s="60"/>
      <c r="L313" s="58"/>
      <c r="M313" s="56">
        <f>M312+IF(AND(K313="Pago",OR(E313='PC Receitas'!$O$4,E313='PC Receitas'!$O$5,E313='PC Receitas'!$O$6)),I313,IF(AND(K313="Pago",OR(E313='PC Receitas'!$O$7,E313='PC Receitas'!$O$8,E313='PC Receitas'!$O$9,E313='PC Receitas'!$O$10,E313='PC Receitas'!$O$11,E313='PC Receitas'!$O$12,E313='PC Receitas'!$O$13,E313='PC Receitas'!$O$14)),-I313,0))</f>
        <v>7448.57</v>
      </c>
      <c r="R313" s="153" t="e">
        <f t="shared" si="21"/>
        <v>#N/A</v>
      </c>
      <c r="S313" s="150" t="e">
        <f t="shared" si="22"/>
        <v>#N/A</v>
      </c>
      <c r="T313" s="150" t="e">
        <f t="shared" si="23"/>
        <v>#N/A</v>
      </c>
      <c r="U313" s="150" t="e">
        <f t="shared" si="24"/>
        <v>#N/A</v>
      </c>
      <c r="V313" s="154" t="e">
        <f>VLOOKUP(E313,'PC Receitas'!$O$4:$P$14,2,FALSE)</f>
        <v>#N/A</v>
      </c>
    </row>
    <row r="314" spans="3:22" ht="19.5" customHeight="1" thickTop="1" thickBot="1" x14ac:dyDescent="0.3">
      <c r="C314" s="58"/>
      <c r="D314" s="58" t="str">
        <f t="shared" ca="1" si="20"/>
        <v/>
      </c>
      <c r="E314" s="58"/>
      <c r="F314" s="58"/>
      <c r="G314" s="58"/>
      <c r="H314" s="58"/>
      <c r="I314" s="59"/>
      <c r="J314" s="192"/>
      <c r="K314" s="60"/>
      <c r="L314" s="58"/>
      <c r="M314" s="56">
        <f>M313+IF(AND(K314="Pago",OR(E314='PC Receitas'!$O$4,E314='PC Receitas'!$O$5,E314='PC Receitas'!$O$6)),I314,IF(AND(K314="Pago",OR(E314='PC Receitas'!$O$7,E314='PC Receitas'!$O$8,E314='PC Receitas'!$O$9,E314='PC Receitas'!$O$10,E314='PC Receitas'!$O$11,E314='PC Receitas'!$O$12,E314='PC Receitas'!$O$13,E314='PC Receitas'!$O$14)),-I314,0))</f>
        <v>7448.57</v>
      </c>
      <c r="R314" s="153" t="e">
        <f t="shared" si="21"/>
        <v>#N/A</v>
      </c>
      <c r="S314" s="150" t="e">
        <f t="shared" si="22"/>
        <v>#N/A</v>
      </c>
      <c r="T314" s="150" t="e">
        <f t="shared" si="23"/>
        <v>#N/A</v>
      </c>
      <c r="U314" s="150" t="e">
        <f t="shared" si="24"/>
        <v>#N/A</v>
      </c>
      <c r="V314" s="154" t="e">
        <f>VLOOKUP(E314,'PC Receitas'!$O$4:$P$14,2,FALSE)</f>
        <v>#N/A</v>
      </c>
    </row>
    <row r="315" spans="3:22" ht="19.5" customHeight="1" thickTop="1" thickBot="1" x14ac:dyDescent="0.3">
      <c r="C315" s="58"/>
      <c r="D315" s="58" t="str">
        <f t="shared" ca="1" si="20"/>
        <v/>
      </c>
      <c r="E315" s="58"/>
      <c r="F315" s="58"/>
      <c r="G315" s="58"/>
      <c r="H315" s="58"/>
      <c r="I315" s="59"/>
      <c r="J315" s="192"/>
      <c r="K315" s="60"/>
      <c r="L315" s="58"/>
      <c r="M315" s="56">
        <f>M314+IF(AND(K315="Pago",OR(E315='PC Receitas'!$O$4,E315='PC Receitas'!$O$5,E315='PC Receitas'!$O$6)),I315,IF(AND(K315="Pago",OR(E315='PC Receitas'!$O$7,E315='PC Receitas'!$O$8,E315='PC Receitas'!$O$9,E315='PC Receitas'!$O$10,E315='PC Receitas'!$O$11,E315='PC Receitas'!$O$12,E315='PC Receitas'!$O$13,E315='PC Receitas'!$O$14)),-I315,0))</f>
        <v>7448.57</v>
      </c>
      <c r="R315" s="153" t="e">
        <f t="shared" si="21"/>
        <v>#N/A</v>
      </c>
      <c r="S315" s="150" t="e">
        <f t="shared" si="22"/>
        <v>#N/A</v>
      </c>
      <c r="T315" s="150" t="e">
        <f t="shared" si="23"/>
        <v>#N/A</v>
      </c>
      <c r="U315" s="150" t="e">
        <f t="shared" si="24"/>
        <v>#N/A</v>
      </c>
      <c r="V315" s="154" t="e">
        <f>VLOOKUP(E315,'PC Receitas'!$O$4:$P$14,2,FALSE)</f>
        <v>#N/A</v>
      </c>
    </row>
    <row r="316" spans="3:22" ht="19.5" customHeight="1" thickTop="1" thickBot="1" x14ac:dyDescent="0.3">
      <c r="C316" s="58"/>
      <c r="D316" s="58" t="str">
        <f t="shared" ca="1" si="20"/>
        <v/>
      </c>
      <c r="E316" s="58"/>
      <c r="F316" s="58"/>
      <c r="G316" s="58"/>
      <c r="H316" s="58"/>
      <c r="I316" s="59"/>
      <c r="J316" s="192"/>
      <c r="K316" s="60"/>
      <c r="L316" s="58"/>
      <c r="M316" s="56">
        <f>M315+IF(AND(K316="Pago",OR(E316='PC Receitas'!$O$4,E316='PC Receitas'!$O$5,E316='PC Receitas'!$O$6)),I316,IF(AND(K316="Pago",OR(E316='PC Receitas'!$O$7,E316='PC Receitas'!$O$8,E316='PC Receitas'!$O$9,E316='PC Receitas'!$O$10,E316='PC Receitas'!$O$11,E316='PC Receitas'!$O$12,E316='PC Receitas'!$O$13,E316='PC Receitas'!$O$14)),-I316,0))</f>
        <v>7448.57</v>
      </c>
      <c r="R316" s="153" t="e">
        <f t="shared" si="21"/>
        <v>#N/A</v>
      </c>
      <c r="S316" s="150" t="e">
        <f t="shared" si="22"/>
        <v>#N/A</v>
      </c>
      <c r="T316" s="150" t="e">
        <f t="shared" si="23"/>
        <v>#N/A</v>
      </c>
      <c r="U316" s="150" t="e">
        <f t="shared" si="24"/>
        <v>#N/A</v>
      </c>
      <c r="V316" s="154" t="e">
        <f>VLOOKUP(E316,'PC Receitas'!$O$4:$P$14,2,FALSE)</f>
        <v>#N/A</v>
      </c>
    </row>
    <row r="317" spans="3:22" ht="19.5" customHeight="1" thickTop="1" thickBot="1" x14ac:dyDescent="0.3">
      <c r="C317" s="58"/>
      <c r="D317" s="58" t="str">
        <f t="shared" ca="1" si="20"/>
        <v/>
      </c>
      <c r="E317" s="58"/>
      <c r="F317" s="58"/>
      <c r="G317" s="58"/>
      <c r="H317" s="58"/>
      <c r="I317" s="59"/>
      <c r="J317" s="192"/>
      <c r="K317" s="60"/>
      <c r="L317" s="58"/>
      <c r="M317" s="56">
        <f>M316+IF(AND(K317="Pago",OR(E317='PC Receitas'!$O$4,E317='PC Receitas'!$O$5,E317='PC Receitas'!$O$6)),I317,IF(AND(K317="Pago",OR(E317='PC Receitas'!$O$7,E317='PC Receitas'!$O$8,E317='PC Receitas'!$O$9,E317='PC Receitas'!$O$10,E317='PC Receitas'!$O$11,E317='PC Receitas'!$O$12,E317='PC Receitas'!$O$13,E317='PC Receitas'!$O$14)),-I317,0))</f>
        <v>7448.57</v>
      </c>
      <c r="R317" s="153" t="e">
        <f t="shared" si="21"/>
        <v>#N/A</v>
      </c>
      <c r="S317" s="150" t="e">
        <f t="shared" si="22"/>
        <v>#N/A</v>
      </c>
      <c r="T317" s="150" t="e">
        <f t="shared" si="23"/>
        <v>#N/A</v>
      </c>
      <c r="U317" s="150" t="e">
        <f t="shared" si="24"/>
        <v>#N/A</v>
      </c>
      <c r="V317" s="154" t="e">
        <f>VLOOKUP(E317,'PC Receitas'!$O$4:$P$14,2,FALSE)</f>
        <v>#N/A</v>
      </c>
    </row>
    <row r="318" spans="3:22" ht="19.5" customHeight="1" thickTop="1" thickBot="1" x14ac:dyDescent="0.3">
      <c r="C318" s="58"/>
      <c r="D318" s="58" t="str">
        <f t="shared" ca="1" si="20"/>
        <v/>
      </c>
      <c r="E318" s="58"/>
      <c r="F318" s="58"/>
      <c r="G318" s="58"/>
      <c r="H318" s="58"/>
      <c r="I318" s="59"/>
      <c r="J318" s="192"/>
      <c r="K318" s="60"/>
      <c r="L318" s="58"/>
      <c r="M318" s="56">
        <f>M317+IF(AND(K318="Pago",OR(E318='PC Receitas'!$O$4,E318='PC Receitas'!$O$5,E318='PC Receitas'!$O$6)),I318,IF(AND(K318="Pago",OR(E318='PC Receitas'!$O$7,E318='PC Receitas'!$O$8,E318='PC Receitas'!$O$9,E318='PC Receitas'!$O$10,E318='PC Receitas'!$O$11,E318='PC Receitas'!$O$12,E318='PC Receitas'!$O$13,E318='PC Receitas'!$O$14)),-I318,0))</f>
        <v>7448.57</v>
      </c>
      <c r="R318" s="153" t="e">
        <f t="shared" si="21"/>
        <v>#N/A</v>
      </c>
      <c r="S318" s="150" t="e">
        <f t="shared" si="22"/>
        <v>#N/A</v>
      </c>
      <c r="T318" s="150" t="e">
        <f t="shared" si="23"/>
        <v>#N/A</v>
      </c>
      <c r="U318" s="150" t="e">
        <f t="shared" si="24"/>
        <v>#N/A</v>
      </c>
      <c r="V318" s="154" t="e">
        <f>VLOOKUP(E318,'PC Receitas'!$O$4:$P$14,2,FALSE)</f>
        <v>#N/A</v>
      </c>
    </row>
    <row r="319" spans="3:22" ht="19.5" customHeight="1" thickTop="1" thickBot="1" x14ac:dyDescent="0.3">
      <c r="C319" s="58"/>
      <c r="D319" s="58" t="str">
        <f t="shared" ca="1" si="20"/>
        <v/>
      </c>
      <c r="E319" s="58"/>
      <c r="F319" s="58"/>
      <c r="G319" s="58"/>
      <c r="H319" s="58"/>
      <c r="I319" s="59"/>
      <c r="J319" s="192"/>
      <c r="K319" s="60"/>
      <c r="L319" s="58"/>
      <c r="M319" s="56">
        <f>M318+IF(AND(K319="Pago",OR(E319='PC Receitas'!$O$4,E319='PC Receitas'!$O$5,E319='PC Receitas'!$O$6)),I319,IF(AND(K319="Pago",OR(E319='PC Receitas'!$O$7,E319='PC Receitas'!$O$8,E319='PC Receitas'!$O$9,E319='PC Receitas'!$O$10,E319='PC Receitas'!$O$11,E319='PC Receitas'!$O$12,E319='PC Receitas'!$O$13,E319='PC Receitas'!$O$14)),-I319,0))</f>
        <v>7448.57</v>
      </c>
      <c r="R319" s="153" t="e">
        <f t="shared" si="21"/>
        <v>#N/A</v>
      </c>
      <c r="S319" s="150" t="e">
        <f t="shared" si="22"/>
        <v>#N/A</v>
      </c>
      <c r="T319" s="150" t="e">
        <f t="shared" si="23"/>
        <v>#N/A</v>
      </c>
      <c r="U319" s="150" t="e">
        <f t="shared" si="24"/>
        <v>#N/A</v>
      </c>
      <c r="V319" s="154" t="e">
        <f>VLOOKUP(E319,'PC Receitas'!$O$4:$P$14,2,FALSE)</f>
        <v>#N/A</v>
      </c>
    </row>
    <row r="320" spans="3:22" ht="19.5" customHeight="1" thickTop="1" thickBot="1" x14ac:dyDescent="0.3">
      <c r="C320" s="58"/>
      <c r="D320" s="58" t="str">
        <f t="shared" ca="1" si="20"/>
        <v/>
      </c>
      <c r="E320" s="58"/>
      <c r="F320" s="58"/>
      <c r="G320" s="58"/>
      <c r="H320" s="58"/>
      <c r="I320" s="59"/>
      <c r="J320" s="192"/>
      <c r="K320" s="60"/>
      <c r="L320" s="58"/>
      <c r="M320" s="56">
        <f>M319+IF(AND(K320="Pago",OR(E320='PC Receitas'!$O$4,E320='PC Receitas'!$O$5,E320='PC Receitas'!$O$6)),I320,IF(AND(K320="Pago",OR(E320='PC Receitas'!$O$7,E320='PC Receitas'!$O$8,E320='PC Receitas'!$O$9,E320='PC Receitas'!$O$10,E320='PC Receitas'!$O$11,E320='PC Receitas'!$O$12,E320='PC Receitas'!$O$13,E320='PC Receitas'!$O$14)),-I320,0))</f>
        <v>7448.57</v>
      </c>
      <c r="R320" s="153" t="e">
        <f t="shared" si="21"/>
        <v>#N/A</v>
      </c>
      <c r="S320" s="150" t="e">
        <f t="shared" si="22"/>
        <v>#N/A</v>
      </c>
      <c r="T320" s="150" t="e">
        <f t="shared" si="23"/>
        <v>#N/A</v>
      </c>
      <c r="U320" s="150" t="e">
        <f t="shared" si="24"/>
        <v>#N/A</v>
      </c>
      <c r="V320" s="154" t="e">
        <f>VLOOKUP(E320,'PC Receitas'!$O$4:$P$14,2,FALSE)</f>
        <v>#N/A</v>
      </c>
    </row>
    <row r="321" spans="3:22" ht="19.5" customHeight="1" thickTop="1" thickBot="1" x14ac:dyDescent="0.3">
      <c r="C321" s="58"/>
      <c r="D321" s="58" t="str">
        <f t="shared" ca="1" si="20"/>
        <v/>
      </c>
      <c r="E321" s="58"/>
      <c r="F321" s="58"/>
      <c r="G321" s="58"/>
      <c r="H321" s="58"/>
      <c r="I321" s="59"/>
      <c r="J321" s="192"/>
      <c r="K321" s="60"/>
      <c r="L321" s="58"/>
      <c r="M321" s="56">
        <f>M320+IF(AND(K321="Pago",OR(E321='PC Receitas'!$O$4,E321='PC Receitas'!$O$5,E321='PC Receitas'!$O$6)),I321,IF(AND(K321="Pago",OR(E321='PC Receitas'!$O$7,E321='PC Receitas'!$O$8,E321='PC Receitas'!$O$9,E321='PC Receitas'!$O$10,E321='PC Receitas'!$O$11,E321='PC Receitas'!$O$12,E321='PC Receitas'!$O$13,E321='PC Receitas'!$O$14)),-I321,0))</f>
        <v>7448.57</v>
      </c>
      <c r="R321" s="153" t="e">
        <f t="shared" si="21"/>
        <v>#N/A</v>
      </c>
      <c r="S321" s="150" t="e">
        <f t="shared" si="22"/>
        <v>#N/A</v>
      </c>
      <c r="T321" s="150" t="e">
        <f t="shared" si="23"/>
        <v>#N/A</v>
      </c>
      <c r="U321" s="150" t="e">
        <f t="shared" si="24"/>
        <v>#N/A</v>
      </c>
      <c r="V321" s="154" t="e">
        <f>VLOOKUP(E321,'PC Receitas'!$O$4:$P$14,2,FALSE)</f>
        <v>#N/A</v>
      </c>
    </row>
    <row r="322" spans="3:22" ht="19.5" customHeight="1" thickTop="1" thickBot="1" x14ac:dyDescent="0.3">
      <c r="C322" s="58"/>
      <c r="D322" s="58" t="str">
        <f t="shared" ca="1" si="20"/>
        <v/>
      </c>
      <c r="E322" s="58"/>
      <c r="F322" s="58"/>
      <c r="G322" s="58"/>
      <c r="H322" s="58"/>
      <c r="I322" s="59"/>
      <c r="J322" s="192"/>
      <c r="K322" s="60"/>
      <c r="L322" s="58"/>
      <c r="M322" s="56">
        <f>M321+IF(AND(K322="Pago",OR(E322='PC Receitas'!$O$4,E322='PC Receitas'!$O$5,E322='PC Receitas'!$O$6)),I322,IF(AND(K322="Pago",OR(E322='PC Receitas'!$O$7,E322='PC Receitas'!$O$8,E322='PC Receitas'!$O$9,E322='PC Receitas'!$O$10,E322='PC Receitas'!$O$11,E322='PC Receitas'!$O$12,E322='PC Receitas'!$O$13,E322='PC Receitas'!$O$14)),-I322,0))</f>
        <v>7448.57</v>
      </c>
      <c r="R322" s="153" t="e">
        <f t="shared" si="21"/>
        <v>#N/A</v>
      </c>
      <c r="S322" s="150" t="e">
        <f t="shared" si="22"/>
        <v>#N/A</v>
      </c>
      <c r="T322" s="150" t="e">
        <f t="shared" si="23"/>
        <v>#N/A</v>
      </c>
      <c r="U322" s="150" t="e">
        <f t="shared" si="24"/>
        <v>#N/A</v>
      </c>
      <c r="V322" s="154" t="e">
        <f>VLOOKUP(E322,'PC Receitas'!$O$4:$P$14,2,FALSE)</f>
        <v>#N/A</v>
      </c>
    </row>
    <row r="323" spans="3:22" ht="19.5" customHeight="1" thickTop="1" thickBot="1" x14ac:dyDescent="0.3">
      <c r="C323" s="58"/>
      <c r="D323" s="58" t="str">
        <f t="shared" ca="1" si="20"/>
        <v/>
      </c>
      <c r="E323" s="58"/>
      <c r="F323" s="58"/>
      <c r="G323" s="58"/>
      <c r="H323" s="58"/>
      <c r="I323" s="59"/>
      <c r="J323" s="192"/>
      <c r="K323" s="60"/>
      <c r="L323" s="58"/>
      <c r="M323" s="56">
        <f>M322+IF(AND(K323="Pago",OR(E323='PC Receitas'!$O$4,E323='PC Receitas'!$O$5,E323='PC Receitas'!$O$6)),I323,IF(AND(K323="Pago",OR(E323='PC Receitas'!$O$7,E323='PC Receitas'!$O$8,E323='PC Receitas'!$O$9,E323='PC Receitas'!$O$10,E323='PC Receitas'!$O$11,E323='PC Receitas'!$O$12,E323='PC Receitas'!$O$13,E323='PC Receitas'!$O$14)),-I323,0))</f>
        <v>7448.57</v>
      </c>
      <c r="R323" s="153" t="e">
        <f t="shared" si="21"/>
        <v>#N/A</v>
      </c>
      <c r="S323" s="150" t="e">
        <f t="shared" si="22"/>
        <v>#N/A</v>
      </c>
      <c r="T323" s="150" t="e">
        <f t="shared" si="23"/>
        <v>#N/A</v>
      </c>
      <c r="U323" s="150" t="e">
        <f t="shared" si="24"/>
        <v>#N/A</v>
      </c>
      <c r="V323" s="154" t="e">
        <f>VLOOKUP(E323,'PC Receitas'!$O$4:$P$14,2,FALSE)</f>
        <v>#N/A</v>
      </c>
    </row>
    <row r="324" spans="3:22" ht="19.5" customHeight="1" thickTop="1" thickBot="1" x14ac:dyDescent="0.3">
      <c r="C324" s="58"/>
      <c r="D324" s="58" t="str">
        <f t="shared" ca="1" si="20"/>
        <v/>
      </c>
      <c r="E324" s="58"/>
      <c r="F324" s="58"/>
      <c r="G324" s="58"/>
      <c r="H324" s="58"/>
      <c r="I324" s="59"/>
      <c r="J324" s="192"/>
      <c r="K324" s="60"/>
      <c r="L324" s="58"/>
      <c r="M324" s="56">
        <f>M323+IF(AND(K324="Pago",OR(E324='PC Receitas'!$O$4,E324='PC Receitas'!$O$5,E324='PC Receitas'!$O$6)),I324,IF(AND(K324="Pago",OR(E324='PC Receitas'!$O$7,E324='PC Receitas'!$O$8,E324='PC Receitas'!$O$9,E324='PC Receitas'!$O$10,E324='PC Receitas'!$O$11,E324='PC Receitas'!$O$12,E324='PC Receitas'!$O$13,E324='PC Receitas'!$O$14)),-I324,0))</f>
        <v>7448.57</v>
      </c>
      <c r="R324" s="153" t="e">
        <f t="shared" si="21"/>
        <v>#N/A</v>
      </c>
      <c r="S324" s="150" t="e">
        <f t="shared" si="22"/>
        <v>#N/A</v>
      </c>
      <c r="T324" s="150" t="e">
        <f t="shared" si="23"/>
        <v>#N/A</v>
      </c>
      <c r="U324" s="150" t="e">
        <f t="shared" si="24"/>
        <v>#N/A</v>
      </c>
      <c r="V324" s="154" t="e">
        <f>VLOOKUP(E324,'PC Receitas'!$O$4:$P$14,2,FALSE)</f>
        <v>#N/A</v>
      </c>
    </row>
    <row r="325" spans="3:22" ht="19.5" customHeight="1" thickTop="1" thickBot="1" x14ac:dyDescent="0.3">
      <c r="C325" s="58"/>
      <c r="D325" s="58" t="str">
        <f t="shared" ca="1" si="20"/>
        <v/>
      </c>
      <c r="E325" s="58"/>
      <c r="F325" s="58"/>
      <c r="G325" s="58"/>
      <c r="H325" s="58"/>
      <c r="I325" s="59"/>
      <c r="J325" s="192"/>
      <c r="K325" s="60"/>
      <c r="L325" s="58"/>
      <c r="M325" s="56">
        <f>M324+IF(AND(K325="Pago",OR(E325='PC Receitas'!$O$4,E325='PC Receitas'!$O$5,E325='PC Receitas'!$O$6)),I325,IF(AND(K325="Pago",OR(E325='PC Receitas'!$O$7,E325='PC Receitas'!$O$8,E325='PC Receitas'!$O$9,E325='PC Receitas'!$O$10,E325='PC Receitas'!$O$11,E325='PC Receitas'!$O$12,E325='PC Receitas'!$O$13,E325='PC Receitas'!$O$14)),-I325,0))</f>
        <v>7448.57</v>
      </c>
      <c r="R325" s="153" t="e">
        <f t="shared" si="21"/>
        <v>#N/A</v>
      </c>
      <c r="S325" s="150" t="e">
        <f t="shared" si="22"/>
        <v>#N/A</v>
      </c>
      <c r="T325" s="150" t="e">
        <f t="shared" si="23"/>
        <v>#N/A</v>
      </c>
      <c r="U325" s="150" t="e">
        <f t="shared" si="24"/>
        <v>#N/A</v>
      </c>
      <c r="V325" s="154" t="e">
        <f>VLOOKUP(E325,'PC Receitas'!$O$4:$P$14,2,FALSE)</f>
        <v>#N/A</v>
      </c>
    </row>
    <row r="326" spans="3:22" ht="19.5" customHeight="1" thickTop="1" thickBot="1" x14ac:dyDescent="0.3">
      <c r="C326" s="58"/>
      <c r="D326" s="58" t="str">
        <f t="shared" ref="D326:D389" ca="1" si="25">IF(C326&lt;&gt;"",TEXT(C326,"00")&amp;"/08/"&amp;YEAR(TODAY()),"")</f>
        <v/>
      </c>
      <c r="E326" s="58"/>
      <c r="F326" s="58"/>
      <c r="G326" s="58"/>
      <c r="H326" s="58"/>
      <c r="I326" s="59"/>
      <c r="J326" s="192"/>
      <c r="K326" s="60"/>
      <c r="L326" s="58"/>
      <c r="M326" s="56">
        <f>M325+IF(AND(K326="Pago",OR(E326='PC Receitas'!$O$4,E326='PC Receitas'!$O$5,E326='PC Receitas'!$O$6)),I326,IF(AND(K326="Pago",OR(E326='PC Receitas'!$O$7,E326='PC Receitas'!$O$8,E326='PC Receitas'!$O$9,E326='PC Receitas'!$O$10,E326='PC Receitas'!$O$11,E326='PC Receitas'!$O$12,E326='PC Receitas'!$O$13,E326='PC Receitas'!$O$14)),-I326,0))</f>
        <v>7448.57</v>
      </c>
      <c r="R326" s="153" t="e">
        <f t="shared" ref="R326:R389" si="26">IF(V326="Despesas_com_RH","Despesa",IF(V326="Despesas_Operacionais","Despesa",IF(V326="Despesas_com_Marketing","Despesa",IF(V326="Impostos","Despesa",IF(V326="Investimentos","Despesa","")))))</f>
        <v>#N/A</v>
      </c>
      <c r="S326" s="150" t="e">
        <f t="shared" ref="S326:S389" si="27">IF(V326="Despesas_com_Produtos","Despesa",IF(V326="Despesas_com_Serviços","Despesa",IF(V326="Despesas_Não_Operacionais","Despesa","")))</f>
        <v>#N/A</v>
      </c>
      <c r="T326" s="150" t="e">
        <f t="shared" ref="T326:T389" si="28">IF(V326="Receitas_com_Produtos","Receita",IF(V326="Receitas_com_Serviços","Receita",IF(V326="Receitas_Não_Operacionais","Receita","")))</f>
        <v>#N/A</v>
      </c>
      <c r="U326" s="150" t="e">
        <f t="shared" ref="U326:U389" si="29">IF(R326&lt;&gt;"",R326,IF(S326&lt;&gt;"",S326,IF(T326&lt;&gt;"",T326,"")))</f>
        <v>#N/A</v>
      </c>
      <c r="V326" s="154" t="e">
        <f>VLOOKUP(E326,'PC Receitas'!$O$4:$P$14,2,FALSE)</f>
        <v>#N/A</v>
      </c>
    </row>
    <row r="327" spans="3:22" ht="19.5" customHeight="1" thickTop="1" thickBot="1" x14ac:dyDescent="0.3">
      <c r="C327" s="58"/>
      <c r="D327" s="58" t="str">
        <f t="shared" ca="1" si="25"/>
        <v/>
      </c>
      <c r="E327" s="58"/>
      <c r="F327" s="58"/>
      <c r="G327" s="58"/>
      <c r="H327" s="58"/>
      <c r="I327" s="59"/>
      <c r="J327" s="192"/>
      <c r="K327" s="60"/>
      <c r="L327" s="58"/>
      <c r="M327" s="56">
        <f>M326+IF(AND(K327="Pago",OR(E327='PC Receitas'!$O$4,E327='PC Receitas'!$O$5,E327='PC Receitas'!$O$6)),I327,IF(AND(K327="Pago",OR(E327='PC Receitas'!$O$7,E327='PC Receitas'!$O$8,E327='PC Receitas'!$O$9,E327='PC Receitas'!$O$10,E327='PC Receitas'!$O$11,E327='PC Receitas'!$O$12,E327='PC Receitas'!$O$13,E327='PC Receitas'!$O$14)),-I327,0))</f>
        <v>7448.57</v>
      </c>
      <c r="R327" s="153" t="e">
        <f t="shared" si="26"/>
        <v>#N/A</v>
      </c>
      <c r="S327" s="150" t="e">
        <f t="shared" si="27"/>
        <v>#N/A</v>
      </c>
      <c r="T327" s="150" t="e">
        <f t="shared" si="28"/>
        <v>#N/A</v>
      </c>
      <c r="U327" s="150" t="e">
        <f t="shared" si="29"/>
        <v>#N/A</v>
      </c>
      <c r="V327" s="154" t="e">
        <f>VLOOKUP(E327,'PC Receitas'!$O$4:$P$14,2,FALSE)</f>
        <v>#N/A</v>
      </c>
    </row>
    <row r="328" spans="3:22" ht="19.5" customHeight="1" thickTop="1" thickBot="1" x14ac:dyDescent="0.3">
      <c r="C328" s="58"/>
      <c r="D328" s="58" t="str">
        <f t="shared" ca="1" si="25"/>
        <v/>
      </c>
      <c r="E328" s="58"/>
      <c r="F328" s="58"/>
      <c r="G328" s="58"/>
      <c r="H328" s="58"/>
      <c r="I328" s="59"/>
      <c r="J328" s="192"/>
      <c r="K328" s="60"/>
      <c r="L328" s="58"/>
      <c r="M328" s="56">
        <f>M327+IF(AND(K328="Pago",OR(E328='PC Receitas'!$O$4,E328='PC Receitas'!$O$5,E328='PC Receitas'!$O$6)),I328,IF(AND(K328="Pago",OR(E328='PC Receitas'!$O$7,E328='PC Receitas'!$O$8,E328='PC Receitas'!$O$9,E328='PC Receitas'!$O$10,E328='PC Receitas'!$O$11,E328='PC Receitas'!$O$12,E328='PC Receitas'!$O$13,E328='PC Receitas'!$O$14)),-I328,0))</f>
        <v>7448.57</v>
      </c>
      <c r="R328" s="153" t="e">
        <f t="shared" si="26"/>
        <v>#N/A</v>
      </c>
      <c r="S328" s="150" t="e">
        <f t="shared" si="27"/>
        <v>#N/A</v>
      </c>
      <c r="T328" s="150" t="e">
        <f t="shared" si="28"/>
        <v>#N/A</v>
      </c>
      <c r="U328" s="150" t="e">
        <f t="shared" si="29"/>
        <v>#N/A</v>
      </c>
      <c r="V328" s="154" t="e">
        <f>VLOOKUP(E328,'PC Receitas'!$O$4:$P$14,2,FALSE)</f>
        <v>#N/A</v>
      </c>
    </row>
    <row r="329" spans="3:22" ht="19.5" customHeight="1" thickTop="1" thickBot="1" x14ac:dyDescent="0.3">
      <c r="C329" s="58"/>
      <c r="D329" s="58" t="str">
        <f t="shared" ca="1" si="25"/>
        <v/>
      </c>
      <c r="E329" s="58"/>
      <c r="F329" s="58"/>
      <c r="G329" s="58"/>
      <c r="H329" s="58"/>
      <c r="I329" s="59"/>
      <c r="J329" s="192"/>
      <c r="K329" s="60"/>
      <c r="L329" s="58"/>
      <c r="M329" s="56">
        <f>M328+IF(AND(K329="Pago",OR(E329='PC Receitas'!$O$4,E329='PC Receitas'!$O$5,E329='PC Receitas'!$O$6)),I329,IF(AND(K329="Pago",OR(E329='PC Receitas'!$O$7,E329='PC Receitas'!$O$8,E329='PC Receitas'!$O$9,E329='PC Receitas'!$O$10,E329='PC Receitas'!$O$11,E329='PC Receitas'!$O$12,E329='PC Receitas'!$O$13,E329='PC Receitas'!$O$14)),-I329,0))</f>
        <v>7448.57</v>
      </c>
      <c r="R329" s="153" t="e">
        <f t="shared" si="26"/>
        <v>#N/A</v>
      </c>
      <c r="S329" s="150" t="e">
        <f t="shared" si="27"/>
        <v>#N/A</v>
      </c>
      <c r="T329" s="150" t="e">
        <f t="shared" si="28"/>
        <v>#N/A</v>
      </c>
      <c r="U329" s="150" t="e">
        <f t="shared" si="29"/>
        <v>#N/A</v>
      </c>
      <c r="V329" s="154" t="e">
        <f>VLOOKUP(E329,'PC Receitas'!$O$4:$P$14,2,FALSE)</f>
        <v>#N/A</v>
      </c>
    </row>
    <row r="330" spans="3:22" ht="19.5" customHeight="1" thickTop="1" thickBot="1" x14ac:dyDescent="0.3">
      <c r="C330" s="58"/>
      <c r="D330" s="58" t="str">
        <f t="shared" ca="1" si="25"/>
        <v/>
      </c>
      <c r="E330" s="58"/>
      <c r="F330" s="58"/>
      <c r="G330" s="58"/>
      <c r="H330" s="58"/>
      <c r="I330" s="59"/>
      <c r="J330" s="192"/>
      <c r="K330" s="60"/>
      <c r="L330" s="58"/>
      <c r="M330" s="56">
        <f>M329+IF(AND(K330="Pago",OR(E330='PC Receitas'!$O$4,E330='PC Receitas'!$O$5,E330='PC Receitas'!$O$6)),I330,IF(AND(K330="Pago",OR(E330='PC Receitas'!$O$7,E330='PC Receitas'!$O$8,E330='PC Receitas'!$O$9,E330='PC Receitas'!$O$10,E330='PC Receitas'!$O$11,E330='PC Receitas'!$O$12,E330='PC Receitas'!$O$13,E330='PC Receitas'!$O$14)),-I330,0))</f>
        <v>7448.57</v>
      </c>
      <c r="R330" s="153" t="e">
        <f t="shared" si="26"/>
        <v>#N/A</v>
      </c>
      <c r="S330" s="150" t="e">
        <f t="shared" si="27"/>
        <v>#N/A</v>
      </c>
      <c r="T330" s="150" t="e">
        <f t="shared" si="28"/>
        <v>#N/A</v>
      </c>
      <c r="U330" s="150" t="e">
        <f t="shared" si="29"/>
        <v>#N/A</v>
      </c>
      <c r="V330" s="154" t="e">
        <f>VLOOKUP(E330,'PC Receitas'!$O$4:$P$14,2,FALSE)</f>
        <v>#N/A</v>
      </c>
    </row>
    <row r="331" spans="3:22" ht="19.5" customHeight="1" thickTop="1" thickBot="1" x14ac:dyDescent="0.3">
      <c r="C331" s="58"/>
      <c r="D331" s="58" t="str">
        <f t="shared" ca="1" si="25"/>
        <v/>
      </c>
      <c r="E331" s="58"/>
      <c r="F331" s="58"/>
      <c r="G331" s="58"/>
      <c r="H331" s="58"/>
      <c r="I331" s="59"/>
      <c r="J331" s="192"/>
      <c r="K331" s="60"/>
      <c r="L331" s="58"/>
      <c r="M331" s="56">
        <f>M330+IF(AND(K331="Pago",OR(E331='PC Receitas'!$O$4,E331='PC Receitas'!$O$5,E331='PC Receitas'!$O$6)),I331,IF(AND(K331="Pago",OR(E331='PC Receitas'!$O$7,E331='PC Receitas'!$O$8,E331='PC Receitas'!$O$9,E331='PC Receitas'!$O$10,E331='PC Receitas'!$O$11,E331='PC Receitas'!$O$12,E331='PC Receitas'!$O$13,E331='PC Receitas'!$O$14)),-I331,0))</f>
        <v>7448.57</v>
      </c>
      <c r="R331" s="153" t="e">
        <f t="shared" si="26"/>
        <v>#N/A</v>
      </c>
      <c r="S331" s="150" t="e">
        <f t="shared" si="27"/>
        <v>#N/A</v>
      </c>
      <c r="T331" s="150" t="e">
        <f t="shared" si="28"/>
        <v>#N/A</v>
      </c>
      <c r="U331" s="150" t="e">
        <f t="shared" si="29"/>
        <v>#N/A</v>
      </c>
      <c r="V331" s="154" t="e">
        <f>VLOOKUP(E331,'PC Receitas'!$O$4:$P$14,2,FALSE)</f>
        <v>#N/A</v>
      </c>
    </row>
    <row r="332" spans="3:22" ht="19.5" customHeight="1" thickTop="1" thickBot="1" x14ac:dyDescent="0.3">
      <c r="C332" s="58"/>
      <c r="D332" s="58" t="str">
        <f t="shared" ca="1" si="25"/>
        <v/>
      </c>
      <c r="E332" s="58"/>
      <c r="F332" s="58"/>
      <c r="G332" s="58"/>
      <c r="H332" s="58"/>
      <c r="I332" s="59"/>
      <c r="J332" s="192"/>
      <c r="K332" s="60"/>
      <c r="L332" s="58"/>
      <c r="M332" s="56">
        <f>M331+IF(AND(K332="Pago",OR(E332='PC Receitas'!$O$4,E332='PC Receitas'!$O$5,E332='PC Receitas'!$O$6)),I332,IF(AND(K332="Pago",OR(E332='PC Receitas'!$O$7,E332='PC Receitas'!$O$8,E332='PC Receitas'!$O$9,E332='PC Receitas'!$O$10,E332='PC Receitas'!$O$11,E332='PC Receitas'!$O$12,E332='PC Receitas'!$O$13,E332='PC Receitas'!$O$14)),-I332,0))</f>
        <v>7448.57</v>
      </c>
      <c r="R332" s="153" t="e">
        <f t="shared" si="26"/>
        <v>#N/A</v>
      </c>
      <c r="S332" s="150" t="e">
        <f t="shared" si="27"/>
        <v>#N/A</v>
      </c>
      <c r="T332" s="150" t="e">
        <f t="shared" si="28"/>
        <v>#N/A</v>
      </c>
      <c r="U332" s="150" t="e">
        <f t="shared" si="29"/>
        <v>#N/A</v>
      </c>
      <c r="V332" s="154" t="e">
        <f>VLOOKUP(E332,'PC Receitas'!$O$4:$P$14,2,FALSE)</f>
        <v>#N/A</v>
      </c>
    </row>
    <row r="333" spans="3:22" ht="19.5" customHeight="1" thickTop="1" thickBot="1" x14ac:dyDescent="0.3">
      <c r="C333" s="58"/>
      <c r="D333" s="58" t="str">
        <f t="shared" ca="1" si="25"/>
        <v/>
      </c>
      <c r="E333" s="58"/>
      <c r="F333" s="58"/>
      <c r="G333" s="58"/>
      <c r="H333" s="58"/>
      <c r="I333" s="59"/>
      <c r="J333" s="192"/>
      <c r="K333" s="60"/>
      <c r="L333" s="58"/>
      <c r="M333" s="56">
        <f>M332+IF(AND(K333="Pago",OR(E333='PC Receitas'!$O$4,E333='PC Receitas'!$O$5,E333='PC Receitas'!$O$6)),I333,IF(AND(K333="Pago",OR(E333='PC Receitas'!$O$7,E333='PC Receitas'!$O$8,E333='PC Receitas'!$O$9,E333='PC Receitas'!$O$10,E333='PC Receitas'!$O$11,E333='PC Receitas'!$O$12,E333='PC Receitas'!$O$13,E333='PC Receitas'!$O$14)),-I333,0))</f>
        <v>7448.57</v>
      </c>
      <c r="R333" s="153" t="e">
        <f t="shared" si="26"/>
        <v>#N/A</v>
      </c>
      <c r="S333" s="150" t="e">
        <f t="shared" si="27"/>
        <v>#N/A</v>
      </c>
      <c r="T333" s="150" t="e">
        <f t="shared" si="28"/>
        <v>#N/A</v>
      </c>
      <c r="U333" s="150" t="e">
        <f t="shared" si="29"/>
        <v>#N/A</v>
      </c>
      <c r="V333" s="154" t="e">
        <f>VLOOKUP(E333,'PC Receitas'!$O$4:$P$14,2,FALSE)</f>
        <v>#N/A</v>
      </c>
    </row>
    <row r="334" spans="3:22" ht="19.5" customHeight="1" thickTop="1" thickBot="1" x14ac:dyDescent="0.3">
      <c r="C334" s="58"/>
      <c r="D334" s="58" t="str">
        <f t="shared" ca="1" si="25"/>
        <v/>
      </c>
      <c r="E334" s="58"/>
      <c r="F334" s="58"/>
      <c r="G334" s="58"/>
      <c r="H334" s="58"/>
      <c r="I334" s="59"/>
      <c r="J334" s="192"/>
      <c r="K334" s="60"/>
      <c r="L334" s="58"/>
      <c r="M334" s="56">
        <f>M333+IF(AND(K334="Pago",OR(E334='PC Receitas'!$O$4,E334='PC Receitas'!$O$5,E334='PC Receitas'!$O$6)),I334,IF(AND(K334="Pago",OR(E334='PC Receitas'!$O$7,E334='PC Receitas'!$O$8,E334='PC Receitas'!$O$9,E334='PC Receitas'!$O$10,E334='PC Receitas'!$O$11,E334='PC Receitas'!$O$12,E334='PC Receitas'!$O$13,E334='PC Receitas'!$O$14)),-I334,0))</f>
        <v>7448.57</v>
      </c>
      <c r="R334" s="153" t="e">
        <f t="shared" si="26"/>
        <v>#N/A</v>
      </c>
      <c r="S334" s="150" t="e">
        <f t="shared" si="27"/>
        <v>#N/A</v>
      </c>
      <c r="T334" s="150" t="e">
        <f t="shared" si="28"/>
        <v>#N/A</v>
      </c>
      <c r="U334" s="150" t="e">
        <f t="shared" si="29"/>
        <v>#N/A</v>
      </c>
      <c r="V334" s="154" t="e">
        <f>VLOOKUP(E334,'PC Receitas'!$O$4:$P$14,2,FALSE)</f>
        <v>#N/A</v>
      </c>
    </row>
    <row r="335" spans="3:22" ht="19.5" customHeight="1" thickTop="1" thickBot="1" x14ac:dyDescent="0.3">
      <c r="C335" s="58"/>
      <c r="D335" s="58" t="str">
        <f t="shared" ca="1" si="25"/>
        <v/>
      </c>
      <c r="E335" s="58"/>
      <c r="F335" s="58"/>
      <c r="G335" s="58"/>
      <c r="H335" s="58"/>
      <c r="I335" s="59"/>
      <c r="J335" s="192"/>
      <c r="K335" s="60"/>
      <c r="L335" s="58"/>
      <c r="M335" s="56">
        <f>M334+IF(AND(K335="Pago",OR(E335='PC Receitas'!$O$4,E335='PC Receitas'!$O$5,E335='PC Receitas'!$O$6)),I335,IF(AND(K335="Pago",OR(E335='PC Receitas'!$O$7,E335='PC Receitas'!$O$8,E335='PC Receitas'!$O$9,E335='PC Receitas'!$O$10,E335='PC Receitas'!$O$11,E335='PC Receitas'!$O$12,E335='PC Receitas'!$O$13,E335='PC Receitas'!$O$14)),-I335,0))</f>
        <v>7448.57</v>
      </c>
      <c r="R335" s="153" t="e">
        <f t="shared" si="26"/>
        <v>#N/A</v>
      </c>
      <c r="S335" s="150" t="e">
        <f t="shared" si="27"/>
        <v>#N/A</v>
      </c>
      <c r="T335" s="150" t="e">
        <f t="shared" si="28"/>
        <v>#N/A</v>
      </c>
      <c r="U335" s="150" t="e">
        <f t="shared" si="29"/>
        <v>#N/A</v>
      </c>
      <c r="V335" s="154" t="e">
        <f>VLOOKUP(E335,'PC Receitas'!$O$4:$P$14,2,FALSE)</f>
        <v>#N/A</v>
      </c>
    </row>
    <row r="336" spans="3:22" ht="19.5" customHeight="1" thickTop="1" thickBot="1" x14ac:dyDescent="0.3">
      <c r="C336" s="58"/>
      <c r="D336" s="58" t="str">
        <f t="shared" ca="1" si="25"/>
        <v/>
      </c>
      <c r="E336" s="58"/>
      <c r="F336" s="58"/>
      <c r="G336" s="58"/>
      <c r="H336" s="58"/>
      <c r="I336" s="59"/>
      <c r="J336" s="192"/>
      <c r="K336" s="60"/>
      <c r="L336" s="58"/>
      <c r="M336" s="56">
        <f>M335+IF(AND(K336="Pago",OR(E336='PC Receitas'!$O$4,E336='PC Receitas'!$O$5,E336='PC Receitas'!$O$6)),I336,IF(AND(K336="Pago",OR(E336='PC Receitas'!$O$7,E336='PC Receitas'!$O$8,E336='PC Receitas'!$O$9,E336='PC Receitas'!$O$10,E336='PC Receitas'!$O$11,E336='PC Receitas'!$O$12,E336='PC Receitas'!$O$13,E336='PC Receitas'!$O$14)),-I336,0))</f>
        <v>7448.57</v>
      </c>
      <c r="R336" s="153" t="e">
        <f t="shared" si="26"/>
        <v>#N/A</v>
      </c>
      <c r="S336" s="150" t="e">
        <f t="shared" si="27"/>
        <v>#N/A</v>
      </c>
      <c r="T336" s="150" t="e">
        <f t="shared" si="28"/>
        <v>#N/A</v>
      </c>
      <c r="U336" s="150" t="e">
        <f t="shared" si="29"/>
        <v>#N/A</v>
      </c>
      <c r="V336" s="154" t="e">
        <f>VLOOKUP(E336,'PC Receitas'!$O$4:$P$14,2,FALSE)</f>
        <v>#N/A</v>
      </c>
    </row>
    <row r="337" spans="3:22" ht="19.5" customHeight="1" thickTop="1" thickBot="1" x14ac:dyDescent="0.3">
      <c r="C337" s="58"/>
      <c r="D337" s="58" t="str">
        <f t="shared" ca="1" si="25"/>
        <v/>
      </c>
      <c r="E337" s="58"/>
      <c r="F337" s="58"/>
      <c r="G337" s="58"/>
      <c r="H337" s="58"/>
      <c r="I337" s="59"/>
      <c r="J337" s="192"/>
      <c r="K337" s="60"/>
      <c r="L337" s="58"/>
      <c r="M337" s="56">
        <f>M336+IF(AND(K337="Pago",OR(E337='PC Receitas'!$O$4,E337='PC Receitas'!$O$5,E337='PC Receitas'!$O$6)),I337,IF(AND(K337="Pago",OR(E337='PC Receitas'!$O$7,E337='PC Receitas'!$O$8,E337='PC Receitas'!$O$9,E337='PC Receitas'!$O$10,E337='PC Receitas'!$O$11,E337='PC Receitas'!$O$12,E337='PC Receitas'!$O$13,E337='PC Receitas'!$O$14)),-I337,0))</f>
        <v>7448.57</v>
      </c>
      <c r="R337" s="153" t="e">
        <f t="shared" si="26"/>
        <v>#N/A</v>
      </c>
      <c r="S337" s="150" t="e">
        <f t="shared" si="27"/>
        <v>#N/A</v>
      </c>
      <c r="T337" s="150" t="e">
        <f t="shared" si="28"/>
        <v>#N/A</v>
      </c>
      <c r="U337" s="150" t="e">
        <f t="shared" si="29"/>
        <v>#N/A</v>
      </c>
      <c r="V337" s="154" t="e">
        <f>VLOOKUP(E337,'PC Receitas'!$O$4:$P$14,2,FALSE)</f>
        <v>#N/A</v>
      </c>
    </row>
    <row r="338" spans="3:22" ht="19.5" customHeight="1" thickTop="1" thickBot="1" x14ac:dyDescent="0.3">
      <c r="C338" s="58"/>
      <c r="D338" s="58" t="str">
        <f t="shared" ca="1" si="25"/>
        <v/>
      </c>
      <c r="E338" s="58"/>
      <c r="F338" s="58"/>
      <c r="G338" s="58"/>
      <c r="H338" s="58"/>
      <c r="I338" s="59"/>
      <c r="J338" s="192"/>
      <c r="K338" s="60"/>
      <c r="L338" s="58"/>
      <c r="M338" s="56">
        <f>M337+IF(AND(K338="Pago",OR(E338='PC Receitas'!$O$4,E338='PC Receitas'!$O$5,E338='PC Receitas'!$O$6)),I338,IF(AND(K338="Pago",OR(E338='PC Receitas'!$O$7,E338='PC Receitas'!$O$8,E338='PC Receitas'!$O$9,E338='PC Receitas'!$O$10,E338='PC Receitas'!$O$11,E338='PC Receitas'!$O$12,E338='PC Receitas'!$O$13,E338='PC Receitas'!$O$14)),-I338,0))</f>
        <v>7448.57</v>
      </c>
      <c r="R338" s="153" t="e">
        <f t="shared" si="26"/>
        <v>#N/A</v>
      </c>
      <c r="S338" s="150" t="e">
        <f t="shared" si="27"/>
        <v>#N/A</v>
      </c>
      <c r="T338" s="150" t="e">
        <f t="shared" si="28"/>
        <v>#N/A</v>
      </c>
      <c r="U338" s="150" t="e">
        <f t="shared" si="29"/>
        <v>#N/A</v>
      </c>
      <c r="V338" s="154" t="e">
        <f>VLOOKUP(E338,'PC Receitas'!$O$4:$P$14,2,FALSE)</f>
        <v>#N/A</v>
      </c>
    </row>
    <row r="339" spans="3:22" ht="19.5" customHeight="1" thickTop="1" thickBot="1" x14ac:dyDescent="0.3">
      <c r="C339" s="58"/>
      <c r="D339" s="58" t="str">
        <f t="shared" ca="1" si="25"/>
        <v/>
      </c>
      <c r="E339" s="58"/>
      <c r="F339" s="58"/>
      <c r="G339" s="58"/>
      <c r="H339" s="58"/>
      <c r="I339" s="59"/>
      <c r="J339" s="192"/>
      <c r="K339" s="60"/>
      <c r="L339" s="58"/>
      <c r="M339" s="56">
        <f>M338+IF(AND(K339="Pago",OR(E339='PC Receitas'!$O$4,E339='PC Receitas'!$O$5,E339='PC Receitas'!$O$6)),I339,IF(AND(K339="Pago",OR(E339='PC Receitas'!$O$7,E339='PC Receitas'!$O$8,E339='PC Receitas'!$O$9,E339='PC Receitas'!$O$10,E339='PC Receitas'!$O$11,E339='PC Receitas'!$O$12,E339='PC Receitas'!$O$13,E339='PC Receitas'!$O$14)),-I339,0))</f>
        <v>7448.57</v>
      </c>
      <c r="R339" s="153" t="e">
        <f t="shared" si="26"/>
        <v>#N/A</v>
      </c>
      <c r="S339" s="150" t="e">
        <f t="shared" si="27"/>
        <v>#N/A</v>
      </c>
      <c r="T339" s="150" t="e">
        <f t="shared" si="28"/>
        <v>#N/A</v>
      </c>
      <c r="U339" s="150" t="e">
        <f t="shared" si="29"/>
        <v>#N/A</v>
      </c>
      <c r="V339" s="154" t="e">
        <f>VLOOKUP(E339,'PC Receitas'!$O$4:$P$14,2,FALSE)</f>
        <v>#N/A</v>
      </c>
    </row>
    <row r="340" spans="3:22" ht="19.5" customHeight="1" thickTop="1" thickBot="1" x14ac:dyDescent="0.3">
      <c r="C340" s="58"/>
      <c r="D340" s="58" t="str">
        <f t="shared" ca="1" si="25"/>
        <v/>
      </c>
      <c r="E340" s="58"/>
      <c r="F340" s="58"/>
      <c r="G340" s="58"/>
      <c r="H340" s="58"/>
      <c r="I340" s="59"/>
      <c r="J340" s="192"/>
      <c r="K340" s="60"/>
      <c r="L340" s="58"/>
      <c r="M340" s="56">
        <f>M339+IF(AND(K340="Pago",OR(E340='PC Receitas'!$O$4,E340='PC Receitas'!$O$5,E340='PC Receitas'!$O$6)),I340,IF(AND(K340="Pago",OR(E340='PC Receitas'!$O$7,E340='PC Receitas'!$O$8,E340='PC Receitas'!$O$9,E340='PC Receitas'!$O$10,E340='PC Receitas'!$O$11,E340='PC Receitas'!$O$12,E340='PC Receitas'!$O$13,E340='PC Receitas'!$O$14)),-I340,0))</f>
        <v>7448.57</v>
      </c>
      <c r="R340" s="153" t="e">
        <f t="shared" si="26"/>
        <v>#N/A</v>
      </c>
      <c r="S340" s="150" t="e">
        <f t="shared" si="27"/>
        <v>#N/A</v>
      </c>
      <c r="T340" s="150" t="e">
        <f t="shared" si="28"/>
        <v>#N/A</v>
      </c>
      <c r="U340" s="150" t="e">
        <f t="shared" si="29"/>
        <v>#N/A</v>
      </c>
      <c r="V340" s="154" t="e">
        <f>VLOOKUP(E340,'PC Receitas'!$O$4:$P$14,2,FALSE)</f>
        <v>#N/A</v>
      </c>
    </row>
    <row r="341" spans="3:22" ht="19.5" customHeight="1" thickTop="1" thickBot="1" x14ac:dyDescent="0.3">
      <c r="C341" s="58"/>
      <c r="D341" s="58" t="str">
        <f t="shared" ca="1" si="25"/>
        <v/>
      </c>
      <c r="E341" s="58"/>
      <c r="F341" s="58"/>
      <c r="G341" s="58"/>
      <c r="H341" s="58"/>
      <c r="I341" s="59"/>
      <c r="J341" s="192"/>
      <c r="K341" s="60"/>
      <c r="L341" s="58"/>
      <c r="M341" s="56">
        <f>M340+IF(AND(K341="Pago",OR(E341='PC Receitas'!$O$4,E341='PC Receitas'!$O$5,E341='PC Receitas'!$O$6)),I341,IF(AND(K341="Pago",OR(E341='PC Receitas'!$O$7,E341='PC Receitas'!$O$8,E341='PC Receitas'!$O$9,E341='PC Receitas'!$O$10,E341='PC Receitas'!$O$11,E341='PC Receitas'!$O$12,E341='PC Receitas'!$O$13,E341='PC Receitas'!$O$14)),-I341,0))</f>
        <v>7448.57</v>
      </c>
      <c r="R341" s="153" t="e">
        <f t="shared" si="26"/>
        <v>#N/A</v>
      </c>
      <c r="S341" s="150" t="e">
        <f t="shared" si="27"/>
        <v>#N/A</v>
      </c>
      <c r="T341" s="150" t="e">
        <f t="shared" si="28"/>
        <v>#N/A</v>
      </c>
      <c r="U341" s="150" t="e">
        <f t="shared" si="29"/>
        <v>#N/A</v>
      </c>
      <c r="V341" s="154" t="e">
        <f>VLOOKUP(E341,'PC Receitas'!$O$4:$P$14,2,FALSE)</f>
        <v>#N/A</v>
      </c>
    </row>
    <row r="342" spans="3:22" ht="19.5" customHeight="1" thickTop="1" thickBot="1" x14ac:dyDescent="0.3">
      <c r="C342" s="58"/>
      <c r="D342" s="58" t="str">
        <f t="shared" ca="1" si="25"/>
        <v/>
      </c>
      <c r="E342" s="58"/>
      <c r="F342" s="58"/>
      <c r="G342" s="58"/>
      <c r="H342" s="58"/>
      <c r="I342" s="59"/>
      <c r="J342" s="192"/>
      <c r="K342" s="60"/>
      <c r="L342" s="58"/>
      <c r="M342" s="56">
        <f>M341+IF(AND(K342="Pago",OR(E342='PC Receitas'!$O$4,E342='PC Receitas'!$O$5,E342='PC Receitas'!$O$6)),I342,IF(AND(K342="Pago",OR(E342='PC Receitas'!$O$7,E342='PC Receitas'!$O$8,E342='PC Receitas'!$O$9,E342='PC Receitas'!$O$10,E342='PC Receitas'!$O$11,E342='PC Receitas'!$O$12,E342='PC Receitas'!$O$13,E342='PC Receitas'!$O$14)),-I342,0))</f>
        <v>7448.57</v>
      </c>
      <c r="R342" s="153" t="e">
        <f t="shared" si="26"/>
        <v>#N/A</v>
      </c>
      <c r="S342" s="150" t="e">
        <f t="shared" si="27"/>
        <v>#N/A</v>
      </c>
      <c r="T342" s="150" t="e">
        <f t="shared" si="28"/>
        <v>#N/A</v>
      </c>
      <c r="U342" s="150" t="e">
        <f t="shared" si="29"/>
        <v>#N/A</v>
      </c>
      <c r="V342" s="154" t="e">
        <f>VLOOKUP(E342,'PC Receitas'!$O$4:$P$14,2,FALSE)</f>
        <v>#N/A</v>
      </c>
    </row>
    <row r="343" spans="3:22" ht="19.5" customHeight="1" thickTop="1" thickBot="1" x14ac:dyDescent="0.3">
      <c r="C343" s="58"/>
      <c r="D343" s="58" t="str">
        <f t="shared" ca="1" si="25"/>
        <v/>
      </c>
      <c r="E343" s="58"/>
      <c r="F343" s="58"/>
      <c r="G343" s="58"/>
      <c r="H343" s="58"/>
      <c r="I343" s="59"/>
      <c r="J343" s="192"/>
      <c r="K343" s="60"/>
      <c r="L343" s="58"/>
      <c r="M343" s="56">
        <f>M342+IF(AND(K343="Pago",OR(E343='PC Receitas'!$O$4,E343='PC Receitas'!$O$5,E343='PC Receitas'!$O$6)),I343,IF(AND(K343="Pago",OR(E343='PC Receitas'!$O$7,E343='PC Receitas'!$O$8,E343='PC Receitas'!$O$9,E343='PC Receitas'!$O$10,E343='PC Receitas'!$O$11,E343='PC Receitas'!$O$12,E343='PC Receitas'!$O$13,E343='PC Receitas'!$O$14)),-I343,0))</f>
        <v>7448.57</v>
      </c>
      <c r="R343" s="153" t="e">
        <f t="shared" si="26"/>
        <v>#N/A</v>
      </c>
      <c r="S343" s="150" t="e">
        <f t="shared" si="27"/>
        <v>#N/A</v>
      </c>
      <c r="T343" s="150" t="e">
        <f t="shared" si="28"/>
        <v>#N/A</v>
      </c>
      <c r="U343" s="150" t="e">
        <f t="shared" si="29"/>
        <v>#N/A</v>
      </c>
      <c r="V343" s="154" t="e">
        <f>VLOOKUP(E343,'PC Receitas'!$O$4:$P$14,2,FALSE)</f>
        <v>#N/A</v>
      </c>
    </row>
    <row r="344" spans="3:22" ht="19.5" customHeight="1" thickTop="1" thickBot="1" x14ac:dyDescent="0.3">
      <c r="C344" s="58"/>
      <c r="D344" s="58" t="str">
        <f t="shared" ca="1" si="25"/>
        <v/>
      </c>
      <c r="E344" s="58"/>
      <c r="F344" s="58"/>
      <c r="G344" s="58"/>
      <c r="H344" s="58"/>
      <c r="I344" s="59"/>
      <c r="J344" s="192"/>
      <c r="K344" s="60"/>
      <c r="L344" s="58"/>
      <c r="M344" s="56">
        <f>M343+IF(AND(K344="Pago",OR(E344='PC Receitas'!$O$4,E344='PC Receitas'!$O$5,E344='PC Receitas'!$O$6)),I344,IF(AND(K344="Pago",OR(E344='PC Receitas'!$O$7,E344='PC Receitas'!$O$8,E344='PC Receitas'!$O$9,E344='PC Receitas'!$O$10,E344='PC Receitas'!$O$11,E344='PC Receitas'!$O$12,E344='PC Receitas'!$O$13,E344='PC Receitas'!$O$14)),-I344,0))</f>
        <v>7448.57</v>
      </c>
      <c r="R344" s="153" t="e">
        <f t="shared" si="26"/>
        <v>#N/A</v>
      </c>
      <c r="S344" s="150" t="e">
        <f t="shared" si="27"/>
        <v>#N/A</v>
      </c>
      <c r="T344" s="150" t="e">
        <f t="shared" si="28"/>
        <v>#N/A</v>
      </c>
      <c r="U344" s="150" t="e">
        <f t="shared" si="29"/>
        <v>#N/A</v>
      </c>
      <c r="V344" s="154" t="e">
        <f>VLOOKUP(E344,'PC Receitas'!$O$4:$P$14,2,FALSE)</f>
        <v>#N/A</v>
      </c>
    </row>
    <row r="345" spans="3:22" ht="19.5" customHeight="1" thickTop="1" thickBot="1" x14ac:dyDescent="0.3">
      <c r="C345" s="58"/>
      <c r="D345" s="58" t="str">
        <f t="shared" ca="1" si="25"/>
        <v/>
      </c>
      <c r="E345" s="58"/>
      <c r="F345" s="58"/>
      <c r="G345" s="58"/>
      <c r="H345" s="58"/>
      <c r="I345" s="59"/>
      <c r="J345" s="192"/>
      <c r="K345" s="60"/>
      <c r="L345" s="58"/>
      <c r="M345" s="56">
        <f>M344+IF(AND(K345="Pago",OR(E345='PC Receitas'!$O$4,E345='PC Receitas'!$O$5,E345='PC Receitas'!$O$6)),I345,IF(AND(K345="Pago",OR(E345='PC Receitas'!$O$7,E345='PC Receitas'!$O$8,E345='PC Receitas'!$O$9,E345='PC Receitas'!$O$10,E345='PC Receitas'!$O$11,E345='PC Receitas'!$O$12,E345='PC Receitas'!$O$13,E345='PC Receitas'!$O$14)),-I345,0))</f>
        <v>7448.57</v>
      </c>
      <c r="R345" s="153" t="e">
        <f t="shared" si="26"/>
        <v>#N/A</v>
      </c>
      <c r="S345" s="150" t="e">
        <f t="shared" si="27"/>
        <v>#N/A</v>
      </c>
      <c r="T345" s="150" t="e">
        <f t="shared" si="28"/>
        <v>#N/A</v>
      </c>
      <c r="U345" s="150" t="e">
        <f t="shared" si="29"/>
        <v>#N/A</v>
      </c>
      <c r="V345" s="154" t="e">
        <f>VLOOKUP(E345,'PC Receitas'!$O$4:$P$14,2,FALSE)</f>
        <v>#N/A</v>
      </c>
    </row>
    <row r="346" spans="3:22" ht="19.5" customHeight="1" thickTop="1" thickBot="1" x14ac:dyDescent="0.3">
      <c r="C346" s="58"/>
      <c r="D346" s="58" t="str">
        <f t="shared" ca="1" si="25"/>
        <v/>
      </c>
      <c r="E346" s="58"/>
      <c r="F346" s="58"/>
      <c r="G346" s="58"/>
      <c r="H346" s="58"/>
      <c r="I346" s="59"/>
      <c r="J346" s="192"/>
      <c r="K346" s="60"/>
      <c r="L346" s="58"/>
      <c r="M346" s="56">
        <f>M345+IF(AND(K346="Pago",OR(E346='PC Receitas'!$O$4,E346='PC Receitas'!$O$5,E346='PC Receitas'!$O$6)),I346,IF(AND(K346="Pago",OR(E346='PC Receitas'!$O$7,E346='PC Receitas'!$O$8,E346='PC Receitas'!$O$9,E346='PC Receitas'!$O$10,E346='PC Receitas'!$O$11,E346='PC Receitas'!$O$12,E346='PC Receitas'!$O$13,E346='PC Receitas'!$O$14)),-I346,0))</f>
        <v>7448.57</v>
      </c>
      <c r="R346" s="153" t="e">
        <f t="shared" si="26"/>
        <v>#N/A</v>
      </c>
      <c r="S346" s="150" t="e">
        <f t="shared" si="27"/>
        <v>#N/A</v>
      </c>
      <c r="T346" s="150" t="e">
        <f t="shared" si="28"/>
        <v>#N/A</v>
      </c>
      <c r="U346" s="150" t="e">
        <f t="shared" si="29"/>
        <v>#N/A</v>
      </c>
      <c r="V346" s="154" t="e">
        <f>VLOOKUP(E346,'PC Receitas'!$O$4:$P$14,2,FALSE)</f>
        <v>#N/A</v>
      </c>
    </row>
    <row r="347" spans="3:22" ht="19.5" customHeight="1" thickTop="1" thickBot="1" x14ac:dyDescent="0.3">
      <c r="C347" s="58"/>
      <c r="D347" s="58" t="str">
        <f t="shared" ca="1" si="25"/>
        <v/>
      </c>
      <c r="E347" s="58"/>
      <c r="F347" s="58"/>
      <c r="G347" s="58"/>
      <c r="H347" s="58"/>
      <c r="I347" s="59"/>
      <c r="J347" s="192"/>
      <c r="K347" s="60"/>
      <c r="L347" s="58"/>
      <c r="M347" s="56">
        <f>M346+IF(AND(K347="Pago",OR(E347='PC Receitas'!$O$4,E347='PC Receitas'!$O$5,E347='PC Receitas'!$O$6)),I347,IF(AND(K347="Pago",OR(E347='PC Receitas'!$O$7,E347='PC Receitas'!$O$8,E347='PC Receitas'!$O$9,E347='PC Receitas'!$O$10,E347='PC Receitas'!$O$11,E347='PC Receitas'!$O$12,E347='PC Receitas'!$O$13,E347='PC Receitas'!$O$14)),-I347,0))</f>
        <v>7448.57</v>
      </c>
      <c r="R347" s="153" t="e">
        <f t="shared" si="26"/>
        <v>#N/A</v>
      </c>
      <c r="S347" s="150" t="e">
        <f t="shared" si="27"/>
        <v>#N/A</v>
      </c>
      <c r="T347" s="150" t="e">
        <f t="shared" si="28"/>
        <v>#N/A</v>
      </c>
      <c r="U347" s="150" t="e">
        <f t="shared" si="29"/>
        <v>#N/A</v>
      </c>
      <c r="V347" s="154" t="e">
        <f>VLOOKUP(E347,'PC Receitas'!$O$4:$P$14,2,FALSE)</f>
        <v>#N/A</v>
      </c>
    </row>
    <row r="348" spans="3:22" ht="19.5" customHeight="1" thickTop="1" thickBot="1" x14ac:dyDescent="0.3">
      <c r="C348" s="58"/>
      <c r="D348" s="58" t="str">
        <f t="shared" ca="1" si="25"/>
        <v/>
      </c>
      <c r="E348" s="58"/>
      <c r="F348" s="58"/>
      <c r="G348" s="58"/>
      <c r="H348" s="58"/>
      <c r="I348" s="59"/>
      <c r="J348" s="192"/>
      <c r="K348" s="60"/>
      <c r="L348" s="58"/>
      <c r="M348" s="56">
        <f>M347+IF(AND(K348="Pago",OR(E348='PC Receitas'!$O$4,E348='PC Receitas'!$O$5,E348='PC Receitas'!$O$6)),I348,IF(AND(K348="Pago",OR(E348='PC Receitas'!$O$7,E348='PC Receitas'!$O$8,E348='PC Receitas'!$O$9,E348='PC Receitas'!$O$10,E348='PC Receitas'!$O$11,E348='PC Receitas'!$O$12,E348='PC Receitas'!$O$13,E348='PC Receitas'!$O$14)),-I348,0))</f>
        <v>7448.57</v>
      </c>
      <c r="R348" s="153" t="e">
        <f t="shared" si="26"/>
        <v>#N/A</v>
      </c>
      <c r="S348" s="150" t="e">
        <f t="shared" si="27"/>
        <v>#N/A</v>
      </c>
      <c r="T348" s="150" t="e">
        <f t="shared" si="28"/>
        <v>#N/A</v>
      </c>
      <c r="U348" s="150" t="e">
        <f t="shared" si="29"/>
        <v>#N/A</v>
      </c>
      <c r="V348" s="154" t="e">
        <f>VLOOKUP(E348,'PC Receitas'!$O$4:$P$14,2,FALSE)</f>
        <v>#N/A</v>
      </c>
    </row>
    <row r="349" spans="3:22" ht="19.5" customHeight="1" thickTop="1" thickBot="1" x14ac:dyDescent="0.3">
      <c r="C349" s="58"/>
      <c r="D349" s="58" t="str">
        <f t="shared" ca="1" si="25"/>
        <v/>
      </c>
      <c r="E349" s="58"/>
      <c r="F349" s="58"/>
      <c r="G349" s="58"/>
      <c r="H349" s="58"/>
      <c r="I349" s="59"/>
      <c r="J349" s="192"/>
      <c r="K349" s="60"/>
      <c r="L349" s="58"/>
      <c r="M349" s="56">
        <f>M348+IF(AND(K349="Pago",OR(E349='PC Receitas'!$O$4,E349='PC Receitas'!$O$5,E349='PC Receitas'!$O$6)),I349,IF(AND(K349="Pago",OR(E349='PC Receitas'!$O$7,E349='PC Receitas'!$O$8,E349='PC Receitas'!$O$9,E349='PC Receitas'!$O$10,E349='PC Receitas'!$O$11,E349='PC Receitas'!$O$12,E349='PC Receitas'!$O$13,E349='PC Receitas'!$O$14)),-I349,0))</f>
        <v>7448.57</v>
      </c>
      <c r="R349" s="153" t="e">
        <f t="shared" si="26"/>
        <v>#N/A</v>
      </c>
      <c r="S349" s="150" t="e">
        <f t="shared" si="27"/>
        <v>#N/A</v>
      </c>
      <c r="T349" s="150" t="e">
        <f t="shared" si="28"/>
        <v>#N/A</v>
      </c>
      <c r="U349" s="150" t="e">
        <f t="shared" si="29"/>
        <v>#N/A</v>
      </c>
      <c r="V349" s="154" t="e">
        <f>VLOOKUP(E349,'PC Receitas'!$O$4:$P$14,2,FALSE)</f>
        <v>#N/A</v>
      </c>
    </row>
    <row r="350" spans="3:22" ht="19.5" customHeight="1" thickTop="1" thickBot="1" x14ac:dyDescent="0.3">
      <c r="C350" s="58"/>
      <c r="D350" s="58" t="str">
        <f t="shared" ca="1" si="25"/>
        <v/>
      </c>
      <c r="E350" s="58"/>
      <c r="F350" s="58"/>
      <c r="G350" s="58"/>
      <c r="H350" s="58"/>
      <c r="I350" s="59"/>
      <c r="J350" s="192"/>
      <c r="K350" s="60"/>
      <c r="L350" s="58"/>
      <c r="M350" s="56">
        <f>M349+IF(AND(K350="Pago",OR(E350='PC Receitas'!$O$4,E350='PC Receitas'!$O$5,E350='PC Receitas'!$O$6)),I350,IF(AND(K350="Pago",OR(E350='PC Receitas'!$O$7,E350='PC Receitas'!$O$8,E350='PC Receitas'!$O$9,E350='PC Receitas'!$O$10,E350='PC Receitas'!$O$11,E350='PC Receitas'!$O$12,E350='PC Receitas'!$O$13,E350='PC Receitas'!$O$14)),-I350,0))</f>
        <v>7448.57</v>
      </c>
      <c r="R350" s="153" t="e">
        <f t="shared" si="26"/>
        <v>#N/A</v>
      </c>
      <c r="S350" s="150" t="e">
        <f t="shared" si="27"/>
        <v>#N/A</v>
      </c>
      <c r="T350" s="150" t="e">
        <f t="shared" si="28"/>
        <v>#N/A</v>
      </c>
      <c r="U350" s="150" t="e">
        <f t="shared" si="29"/>
        <v>#N/A</v>
      </c>
      <c r="V350" s="154" t="e">
        <f>VLOOKUP(E350,'PC Receitas'!$O$4:$P$14,2,FALSE)</f>
        <v>#N/A</v>
      </c>
    </row>
    <row r="351" spans="3:22" ht="19.5" customHeight="1" thickTop="1" thickBot="1" x14ac:dyDescent="0.3">
      <c r="C351" s="58"/>
      <c r="D351" s="58" t="str">
        <f t="shared" ca="1" si="25"/>
        <v/>
      </c>
      <c r="E351" s="58"/>
      <c r="F351" s="58"/>
      <c r="G351" s="58"/>
      <c r="H351" s="58"/>
      <c r="I351" s="59"/>
      <c r="J351" s="192"/>
      <c r="K351" s="60"/>
      <c r="L351" s="58"/>
      <c r="M351" s="56">
        <f>M350+IF(AND(K351="Pago",OR(E351='PC Receitas'!$O$4,E351='PC Receitas'!$O$5,E351='PC Receitas'!$O$6)),I351,IF(AND(K351="Pago",OR(E351='PC Receitas'!$O$7,E351='PC Receitas'!$O$8,E351='PC Receitas'!$O$9,E351='PC Receitas'!$O$10,E351='PC Receitas'!$O$11,E351='PC Receitas'!$O$12,E351='PC Receitas'!$O$13,E351='PC Receitas'!$O$14)),-I351,0))</f>
        <v>7448.57</v>
      </c>
      <c r="R351" s="153" t="e">
        <f t="shared" si="26"/>
        <v>#N/A</v>
      </c>
      <c r="S351" s="150" t="e">
        <f t="shared" si="27"/>
        <v>#N/A</v>
      </c>
      <c r="T351" s="150" t="e">
        <f t="shared" si="28"/>
        <v>#N/A</v>
      </c>
      <c r="U351" s="150" t="e">
        <f t="shared" si="29"/>
        <v>#N/A</v>
      </c>
      <c r="V351" s="154" t="e">
        <f>VLOOKUP(E351,'PC Receitas'!$O$4:$P$14,2,FALSE)</f>
        <v>#N/A</v>
      </c>
    </row>
    <row r="352" spans="3:22" ht="19.5" customHeight="1" thickTop="1" thickBot="1" x14ac:dyDescent="0.3">
      <c r="C352" s="58"/>
      <c r="D352" s="58" t="str">
        <f t="shared" ca="1" si="25"/>
        <v/>
      </c>
      <c r="E352" s="58"/>
      <c r="F352" s="58"/>
      <c r="G352" s="58"/>
      <c r="H352" s="58"/>
      <c r="I352" s="59"/>
      <c r="J352" s="192"/>
      <c r="K352" s="60"/>
      <c r="L352" s="58"/>
      <c r="M352" s="56">
        <f>M351+IF(AND(K352="Pago",OR(E352='PC Receitas'!$O$4,E352='PC Receitas'!$O$5,E352='PC Receitas'!$O$6)),I352,IF(AND(K352="Pago",OR(E352='PC Receitas'!$O$7,E352='PC Receitas'!$O$8,E352='PC Receitas'!$O$9,E352='PC Receitas'!$O$10,E352='PC Receitas'!$O$11,E352='PC Receitas'!$O$12,E352='PC Receitas'!$O$13,E352='PC Receitas'!$O$14)),-I352,0))</f>
        <v>7448.57</v>
      </c>
      <c r="R352" s="153" t="e">
        <f t="shared" si="26"/>
        <v>#N/A</v>
      </c>
      <c r="S352" s="150" t="e">
        <f t="shared" si="27"/>
        <v>#N/A</v>
      </c>
      <c r="T352" s="150" t="e">
        <f t="shared" si="28"/>
        <v>#N/A</v>
      </c>
      <c r="U352" s="150" t="e">
        <f t="shared" si="29"/>
        <v>#N/A</v>
      </c>
      <c r="V352" s="154" t="e">
        <f>VLOOKUP(E352,'PC Receitas'!$O$4:$P$14,2,FALSE)</f>
        <v>#N/A</v>
      </c>
    </row>
    <row r="353" spans="3:22" ht="19.5" customHeight="1" thickTop="1" thickBot="1" x14ac:dyDescent="0.3">
      <c r="C353" s="58"/>
      <c r="D353" s="58" t="str">
        <f t="shared" ca="1" si="25"/>
        <v/>
      </c>
      <c r="E353" s="58"/>
      <c r="F353" s="58"/>
      <c r="G353" s="58"/>
      <c r="H353" s="58"/>
      <c r="I353" s="59"/>
      <c r="J353" s="192"/>
      <c r="K353" s="60"/>
      <c r="L353" s="58"/>
      <c r="M353" s="56">
        <f>M352+IF(AND(K353="Pago",OR(E353='PC Receitas'!$O$4,E353='PC Receitas'!$O$5,E353='PC Receitas'!$O$6)),I353,IF(AND(K353="Pago",OR(E353='PC Receitas'!$O$7,E353='PC Receitas'!$O$8,E353='PC Receitas'!$O$9,E353='PC Receitas'!$O$10,E353='PC Receitas'!$O$11,E353='PC Receitas'!$O$12,E353='PC Receitas'!$O$13,E353='PC Receitas'!$O$14)),-I353,0))</f>
        <v>7448.57</v>
      </c>
      <c r="R353" s="153" t="e">
        <f t="shared" si="26"/>
        <v>#N/A</v>
      </c>
      <c r="S353" s="150" t="e">
        <f t="shared" si="27"/>
        <v>#N/A</v>
      </c>
      <c r="T353" s="150" t="e">
        <f t="shared" si="28"/>
        <v>#N/A</v>
      </c>
      <c r="U353" s="150" t="e">
        <f t="shared" si="29"/>
        <v>#N/A</v>
      </c>
      <c r="V353" s="154" t="e">
        <f>VLOOKUP(E353,'PC Receitas'!$O$4:$P$14,2,FALSE)</f>
        <v>#N/A</v>
      </c>
    </row>
    <row r="354" spans="3:22" ht="19.5" customHeight="1" thickTop="1" thickBot="1" x14ac:dyDescent="0.3">
      <c r="C354" s="58"/>
      <c r="D354" s="58" t="str">
        <f t="shared" ca="1" si="25"/>
        <v/>
      </c>
      <c r="E354" s="58"/>
      <c r="F354" s="58"/>
      <c r="G354" s="58"/>
      <c r="H354" s="58"/>
      <c r="I354" s="59"/>
      <c r="J354" s="192"/>
      <c r="K354" s="60"/>
      <c r="L354" s="58"/>
      <c r="M354" s="56">
        <f>M353+IF(AND(K354="Pago",OR(E354='PC Receitas'!$O$4,E354='PC Receitas'!$O$5,E354='PC Receitas'!$O$6)),I354,IF(AND(K354="Pago",OR(E354='PC Receitas'!$O$7,E354='PC Receitas'!$O$8,E354='PC Receitas'!$O$9,E354='PC Receitas'!$O$10,E354='PC Receitas'!$O$11,E354='PC Receitas'!$O$12,E354='PC Receitas'!$O$13,E354='PC Receitas'!$O$14)),-I354,0))</f>
        <v>7448.57</v>
      </c>
      <c r="R354" s="153" t="e">
        <f t="shared" si="26"/>
        <v>#N/A</v>
      </c>
      <c r="S354" s="150" t="e">
        <f t="shared" si="27"/>
        <v>#N/A</v>
      </c>
      <c r="T354" s="150" t="e">
        <f t="shared" si="28"/>
        <v>#N/A</v>
      </c>
      <c r="U354" s="150" t="e">
        <f t="shared" si="29"/>
        <v>#N/A</v>
      </c>
      <c r="V354" s="154" t="e">
        <f>VLOOKUP(E354,'PC Receitas'!$O$4:$P$14,2,FALSE)</f>
        <v>#N/A</v>
      </c>
    </row>
    <row r="355" spans="3:22" ht="19.5" customHeight="1" thickTop="1" thickBot="1" x14ac:dyDescent="0.3">
      <c r="C355" s="58"/>
      <c r="D355" s="58" t="str">
        <f t="shared" ca="1" si="25"/>
        <v/>
      </c>
      <c r="E355" s="58"/>
      <c r="F355" s="58"/>
      <c r="G355" s="58"/>
      <c r="H355" s="58"/>
      <c r="I355" s="59"/>
      <c r="J355" s="192"/>
      <c r="K355" s="60"/>
      <c r="L355" s="58"/>
      <c r="M355" s="56">
        <f>M354+IF(AND(K355="Pago",OR(E355='PC Receitas'!$O$4,E355='PC Receitas'!$O$5,E355='PC Receitas'!$O$6)),I355,IF(AND(K355="Pago",OR(E355='PC Receitas'!$O$7,E355='PC Receitas'!$O$8,E355='PC Receitas'!$O$9,E355='PC Receitas'!$O$10,E355='PC Receitas'!$O$11,E355='PC Receitas'!$O$12,E355='PC Receitas'!$O$13,E355='PC Receitas'!$O$14)),-I355,0))</f>
        <v>7448.57</v>
      </c>
      <c r="R355" s="153" t="e">
        <f t="shared" si="26"/>
        <v>#N/A</v>
      </c>
      <c r="S355" s="150" t="e">
        <f t="shared" si="27"/>
        <v>#N/A</v>
      </c>
      <c r="T355" s="150" t="e">
        <f t="shared" si="28"/>
        <v>#N/A</v>
      </c>
      <c r="U355" s="150" t="e">
        <f t="shared" si="29"/>
        <v>#N/A</v>
      </c>
      <c r="V355" s="154" t="e">
        <f>VLOOKUP(E355,'PC Receitas'!$O$4:$P$14,2,FALSE)</f>
        <v>#N/A</v>
      </c>
    </row>
    <row r="356" spans="3:22" ht="19.5" customHeight="1" thickTop="1" thickBot="1" x14ac:dyDescent="0.3">
      <c r="C356" s="58"/>
      <c r="D356" s="58" t="str">
        <f t="shared" ca="1" si="25"/>
        <v/>
      </c>
      <c r="E356" s="58"/>
      <c r="F356" s="58"/>
      <c r="G356" s="58"/>
      <c r="H356" s="58"/>
      <c r="I356" s="59"/>
      <c r="J356" s="192"/>
      <c r="K356" s="60"/>
      <c r="L356" s="58"/>
      <c r="M356" s="56">
        <f>M355+IF(AND(K356="Pago",OR(E356='PC Receitas'!$O$4,E356='PC Receitas'!$O$5,E356='PC Receitas'!$O$6)),I356,IF(AND(K356="Pago",OR(E356='PC Receitas'!$O$7,E356='PC Receitas'!$O$8,E356='PC Receitas'!$O$9,E356='PC Receitas'!$O$10,E356='PC Receitas'!$O$11,E356='PC Receitas'!$O$12,E356='PC Receitas'!$O$13,E356='PC Receitas'!$O$14)),-I356,0))</f>
        <v>7448.57</v>
      </c>
      <c r="R356" s="153" t="e">
        <f t="shared" si="26"/>
        <v>#N/A</v>
      </c>
      <c r="S356" s="150" t="e">
        <f t="shared" si="27"/>
        <v>#N/A</v>
      </c>
      <c r="T356" s="150" t="e">
        <f t="shared" si="28"/>
        <v>#N/A</v>
      </c>
      <c r="U356" s="150" t="e">
        <f t="shared" si="29"/>
        <v>#N/A</v>
      </c>
      <c r="V356" s="154" t="e">
        <f>VLOOKUP(E356,'PC Receitas'!$O$4:$P$14,2,FALSE)</f>
        <v>#N/A</v>
      </c>
    </row>
    <row r="357" spans="3:22" ht="19.5" customHeight="1" thickTop="1" thickBot="1" x14ac:dyDescent="0.3">
      <c r="C357" s="58"/>
      <c r="D357" s="58" t="str">
        <f t="shared" ca="1" si="25"/>
        <v/>
      </c>
      <c r="E357" s="58"/>
      <c r="F357" s="58"/>
      <c r="G357" s="58"/>
      <c r="H357" s="58"/>
      <c r="I357" s="59"/>
      <c r="J357" s="192"/>
      <c r="K357" s="60"/>
      <c r="L357" s="58"/>
      <c r="M357" s="56">
        <f>M356+IF(AND(K357="Pago",OR(E357='PC Receitas'!$O$4,E357='PC Receitas'!$O$5,E357='PC Receitas'!$O$6)),I357,IF(AND(K357="Pago",OR(E357='PC Receitas'!$O$7,E357='PC Receitas'!$O$8,E357='PC Receitas'!$O$9,E357='PC Receitas'!$O$10,E357='PC Receitas'!$O$11,E357='PC Receitas'!$O$12,E357='PC Receitas'!$O$13,E357='PC Receitas'!$O$14)),-I357,0))</f>
        <v>7448.57</v>
      </c>
      <c r="R357" s="153" t="e">
        <f t="shared" si="26"/>
        <v>#N/A</v>
      </c>
      <c r="S357" s="150" t="e">
        <f t="shared" si="27"/>
        <v>#N/A</v>
      </c>
      <c r="T357" s="150" t="e">
        <f t="shared" si="28"/>
        <v>#N/A</v>
      </c>
      <c r="U357" s="150" t="e">
        <f t="shared" si="29"/>
        <v>#N/A</v>
      </c>
      <c r="V357" s="154" t="e">
        <f>VLOOKUP(E357,'PC Receitas'!$O$4:$P$14,2,FALSE)</f>
        <v>#N/A</v>
      </c>
    </row>
    <row r="358" spans="3:22" ht="19.5" customHeight="1" thickTop="1" thickBot="1" x14ac:dyDescent="0.3">
      <c r="C358" s="58"/>
      <c r="D358" s="58" t="str">
        <f t="shared" ca="1" si="25"/>
        <v/>
      </c>
      <c r="E358" s="58"/>
      <c r="F358" s="58"/>
      <c r="G358" s="58"/>
      <c r="H358" s="58"/>
      <c r="I358" s="59"/>
      <c r="J358" s="192"/>
      <c r="K358" s="60"/>
      <c r="L358" s="58"/>
      <c r="M358" s="56">
        <f>M357+IF(AND(K358="Pago",OR(E358='PC Receitas'!$O$4,E358='PC Receitas'!$O$5,E358='PC Receitas'!$O$6)),I358,IF(AND(K358="Pago",OR(E358='PC Receitas'!$O$7,E358='PC Receitas'!$O$8,E358='PC Receitas'!$O$9,E358='PC Receitas'!$O$10,E358='PC Receitas'!$O$11,E358='PC Receitas'!$O$12,E358='PC Receitas'!$O$13,E358='PC Receitas'!$O$14)),-I358,0))</f>
        <v>7448.57</v>
      </c>
      <c r="R358" s="153" t="e">
        <f t="shared" si="26"/>
        <v>#N/A</v>
      </c>
      <c r="S358" s="150" t="e">
        <f t="shared" si="27"/>
        <v>#N/A</v>
      </c>
      <c r="T358" s="150" t="e">
        <f t="shared" si="28"/>
        <v>#N/A</v>
      </c>
      <c r="U358" s="150" t="e">
        <f t="shared" si="29"/>
        <v>#N/A</v>
      </c>
      <c r="V358" s="154" t="e">
        <f>VLOOKUP(E358,'PC Receitas'!$O$4:$P$14,2,FALSE)</f>
        <v>#N/A</v>
      </c>
    </row>
    <row r="359" spans="3:22" ht="19.5" customHeight="1" thickTop="1" thickBot="1" x14ac:dyDescent="0.3">
      <c r="C359" s="58"/>
      <c r="D359" s="58" t="str">
        <f t="shared" ca="1" si="25"/>
        <v/>
      </c>
      <c r="E359" s="58"/>
      <c r="F359" s="58"/>
      <c r="G359" s="58"/>
      <c r="H359" s="58"/>
      <c r="I359" s="59"/>
      <c r="J359" s="192"/>
      <c r="K359" s="60"/>
      <c r="L359" s="58"/>
      <c r="M359" s="56">
        <f>M358+IF(AND(K359="Pago",OR(E359='PC Receitas'!$O$4,E359='PC Receitas'!$O$5,E359='PC Receitas'!$O$6)),I359,IF(AND(K359="Pago",OR(E359='PC Receitas'!$O$7,E359='PC Receitas'!$O$8,E359='PC Receitas'!$O$9,E359='PC Receitas'!$O$10,E359='PC Receitas'!$O$11,E359='PC Receitas'!$O$12,E359='PC Receitas'!$O$13,E359='PC Receitas'!$O$14)),-I359,0))</f>
        <v>7448.57</v>
      </c>
      <c r="R359" s="153" t="e">
        <f t="shared" si="26"/>
        <v>#N/A</v>
      </c>
      <c r="S359" s="150" t="e">
        <f t="shared" si="27"/>
        <v>#N/A</v>
      </c>
      <c r="T359" s="150" t="e">
        <f t="shared" si="28"/>
        <v>#N/A</v>
      </c>
      <c r="U359" s="150" t="e">
        <f t="shared" si="29"/>
        <v>#N/A</v>
      </c>
      <c r="V359" s="154" t="e">
        <f>VLOOKUP(E359,'PC Receitas'!$O$4:$P$14,2,FALSE)</f>
        <v>#N/A</v>
      </c>
    </row>
    <row r="360" spans="3:22" ht="19.5" customHeight="1" thickTop="1" thickBot="1" x14ac:dyDescent="0.3">
      <c r="C360" s="58"/>
      <c r="D360" s="58" t="str">
        <f t="shared" ca="1" si="25"/>
        <v/>
      </c>
      <c r="E360" s="58"/>
      <c r="F360" s="58"/>
      <c r="G360" s="58"/>
      <c r="H360" s="58"/>
      <c r="I360" s="59"/>
      <c r="J360" s="192"/>
      <c r="K360" s="60"/>
      <c r="L360" s="58"/>
      <c r="M360" s="56">
        <f>M359+IF(AND(K360="Pago",OR(E360='PC Receitas'!$O$4,E360='PC Receitas'!$O$5,E360='PC Receitas'!$O$6)),I360,IF(AND(K360="Pago",OR(E360='PC Receitas'!$O$7,E360='PC Receitas'!$O$8,E360='PC Receitas'!$O$9,E360='PC Receitas'!$O$10,E360='PC Receitas'!$O$11,E360='PC Receitas'!$O$12,E360='PC Receitas'!$O$13,E360='PC Receitas'!$O$14)),-I360,0))</f>
        <v>7448.57</v>
      </c>
      <c r="R360" s="153" t="e">
        <f t="shared" si="26"/>
        <v>#N/A</v>
      </c>
      <c r="S360" s="150" t="e">
        <f t="shared" si="27"/>
        <v>#N/A</v>
      </c>
      <c r="T360" s="150" t="e">
        <f t="shared" si="28"/>
        <v>#N/A</v>
      </c>
      <c r="U360" s="150" t="e">
        <f t="shared" si="29"/>
        <v>#N/A</v>
      </c>
      <c r="V360" s="154" t="e">
        <f>VLOOKUP(E360,'PC Receitas'!$O$4:$P$14,2,FALSE)</f>
        <v>#N/A</v>
      </c>
    </row>
    <row r="361" spans="3:22" ht="19.5" customHeight="1" thickTop="1" thickBot="1" x14ac:dyDescent="0.3">
      <c r="C361" s="58"/>
      <c r="D361" s="58" t="str">
        <f t="shared" ca="1" si="25"/>
        <v/>
      </c>
      <c r="E361" s="58"/>
      <c r="F361" s="58"/>
      <c r="G361" s="58"/>
      <c r="H361" s="58"/>
      <c r="I361" s="59"/>
      <c r="J361" s="192"/>
      <c r="K361" s="60"/>
      <c r="L361" s="58"/>
      <c r="M361" s="56">
        <f>M360+IF(AND(K361="Pago",OR(E361='PC Receitas'!$O$4,E361='PC Receitas'!$O$5,E361='PC Receitas'!$O$6)),I361,IF(AND(K361="Pago",OR(E361='PC Receitas'!$O$7,E361='PC Receitas'!$O$8,E361='PC Receitas'!$O$9,E361='PC Receitas'!$O$10,E361='PC Receitas'!$O$11,E361='PC Receitas'!$O$12,E361='PC Receitas'!$O$13,E361='PC Receitas'!$O$14)),-I361,0))</f>
        <v>7448.57</v>
      </c>
      <c r="R361" s="153" t="e">
        <f t="shared" si="26"/>
        <v>#N/A</v>
      </c>
      <c r="S361" s="150" t="e">
        <f t="shared" si="27"/>
        <v>#N/A</v>
      </c>
      <c r="T361" s="150" t="e">
        <f t="shared" si="28"/>
        <v>#N/A</v>
      </c>
      <c r="U361" s="150" t="e">
        <f t="shared" si="29"/>
        <v>#N/A</v>
      </c>
      <c r="V361" s="154" t="e">
        <f>VLOOKUP(E361,'PC Receitas'!$O$4:$P$14,2,FALSE)</f>
        <v>#N/A</v>
      </c>
    </row>
    <row r="362" spans="3:22" ht="19.5" customHeight="1" thickTop="1" thickBot="1" x14ac:dyDescent="0.3">
      <c r="C362" s="58"/>
      <c r="D362" s="58" t="str">
        <f t="shared" ca="1" si="25"/>
        <v/>
      </c>
      <c r="E362" s="58"/>
      <c r="F362" s="58"/>
      <c r="G362" s="58"/>
      <c r="H362" s="58"/>
      <c r="I362" s="59"/>
      <c r="J362" s="192"/>
      <c r="K362" s="60"/>
      <c r="L362" s="58"/>
      <c r="M362" s="56">
        <f>M361+IF(AND(K362="Pago",OR(E362='PC Receitas'!$O$4,E362='PC Receitas'!$O$5,E362='PC Receitas'!$O$6)),I362,IF(AND(K362="Pago",OR(E362='PC Receitas'!$O$7,E362='PC Receitas'!$O$8,E362='PC Receitas'!$O$9,E362='PC Receitas'!$O$10,E362='PC Receitas'!$O$11,E362='PC Receitas'!$O$12,E362='PC Receitas'!$O$13,E362='PC Receitas'!$O$14)),-I362,0))</f>
        <v>7448.57</v>
      </c>
      <c r="R362" s="153" t="e">
        <f t="shared" si="26"/>
        <v>#N/A</v>
      </c>
      <c r="S362" s="150" t="e">
        <f t="shared" si="27"/>
        <v>#N/A</v>
      </c>
      <c r="T362" s="150" t="e">
        <f t="shared" si="28"/>
        <v>#N/A</v>
      </c>
      <c r="U362" s="150" t="e">
        <f t="shared" si="29"/>
        <v>#N/A</v>
      </c>
      <c r="V362" s="154" t="e">
        <f>VLOOKUP(E362,'PC Receitas'!$O$4:$P$14,2,FALSE)</f>
        <v>#N/A</v>
      </c>
    </row>
    <row r="363" spans="3:22" ht="19.5" customHeight="1" thickTop="1" thickBot="1" x14ac:dyDescent="0.3">
      <c r="C363" s="58"/>
      <c r="D363" s="58" t="str">
        <f t="shared" ca="1" si="25"/>
        <v/>
      </c>
      <c r="E363" s="58"/>
      <c r="F363" s="58"/>
      <c r="G363" s="58"/>
      <c r="H363" s="58"/>
      <c r="I363" s="59"/>
      <c r="J363" s="192"/>
      <c r="K363" s="60"/>
      <c r="L363" s="58"/>
      <c r="M363" s="56">
        <f>M362+IF(AND(K363="Pago",OR(E363='PC Receitas'!$O$4,E363='PC Receitas'!$O$5,E363='PC Receitas'!$O$6)),I363,IF(AND(K363="Pago",OR(E363='PC Receitas'!$O$7,E363='PC Receitas'!$O$8,E363='PC Receitas'!$O$9,E363='PC Receitas'!$O$10,E363='PC Receitas'!$O$11,E363='PC Receitas'!$O$12,E363='PC Receitas'!$O$13,E363='PC Receitas'!$O$14)),-I363,0))</f>
        <v>7448.57</v>
      </c>
      <c r="R363" s="153" t="e">
        <f t="shared" si="26"/>
        <v>#N/A</v>
      </c>
      <c r="S363" s="150" t="e">
        <f t="shared" si="27"/>
        <v>#N/A</v>
      </c>
      <c r="T363" s="150" t="e">
        <f t="shared" si="28"/>
        <v>#N/A</v>
      </c>
      <c r="U363" s="150" t="e">
        <f t="shared" si="29"/>
        <v>#N/A</v>
      </c>
      <c r="V363" s="154" t="e">
        <f>VLOOKUP(E363,'PC Receitas'!$O$4:$P$14,2,FALSE)</f>
        <v>#N/A</v>
      </c>
    </row>
    <row r="364" spans="3:22" ht="19.5" customHeight="1" thickTop="1" thickBot="1" x14ac:dyDescent="0.3">
      <c r="C364" s="58"/>
      <c r="D364" s="58" t="str">
        <f t="shared" ca="1" si="25"/>
        <v/>
      </c>
      <c r="E364" s="58"/>
      <c r="F364" s="58"/>
      <c r="G364" s="58"/>
      <c r="H364" s="58"/>
      <c r="I364" s="59"/>
      <c r="J364" s="192"/>
      <c r="K364" s="60"/>
      <c r="L364" s="58"/>
      <c r="M364" s="56">
        <f>M363+IF(AND(K364="Pago",OR(E364='PC Receitas'!$O$4,E364='PC Receitas'!$O$5,E364='PC Receitas'!$O$6)),I364,IF(AND(K364="Pago",OR(E364='PC Receitas'!$O$7,E364='PC Receitas'!$O$8,E364='PC Receitas'!$O$9,E364='PC Receitas'!$O$10,E364='PC Receitas'!$O$11,E364='PC Receitas'!$O$12,E364='PC Receitas'!$O$13,E364='PC Receitas'!$O$14)),-I364,0))</f>
        <v>7448.57</v>
      </c>
      <c r="R364" s="153" t="e">
        <f t="shared" si="26"/>
        <v>#N/A</v>
      </c>
      <c r="S364" s="150" t="e">
        <f t="shared" si="27"/>
        <v>#N/A</v>
      </c>
      <c r="T364" s="150" t="e">
        <f t="shared" si="28"/>
        <v>#N/A</v>
      </c>
      <c r="U364" s="150" t="e">
        <f t="shared" si="29"/>
        <v>#N/A</v>
      </c>
      <c r="V364" s="154" t="e">
        <f>VLOOKUP(E364,'PC Receitas'!$O$4:$P$14,2,FALSE)</f>
        <v>#N/A</v>
      </c>
    </row>
    <row r="365" spans="3:22" ht="19.5" customHeight="1" thickTop="1" thickBot="1" x14ac:dyDescent="0.3">
      <c r="C365" s="58"/>
      <c r="D365" s="58" t="str">
        <f t="shared" ca="1" si="25"/>
        <v/>
      </c>
      <c r="E365" s="58"/>
      <c r="F365" s="58"/>
      <c r="G365" s="58"/>
      <c r="H365" s="58"/>
      <c r="I365" s="59"/>
      <c r="J365" s="192"/>
      <c r="K365" s="60"/>
      <c r="L365" s="58"/>
      <c r="M365" s="56">
        <f>M364+IF(AND(K365="Pago",OR(E365='PC Receitas'!$O$4,E365='PC Receitas'!$O$5,E365='PC Receitas'!$O$6)),I365,IF(AND(K365="Pago",OR(E365='PC Receitas'!$O$7,E365='PC Receitas'!$O$8,E365='PC Receitas'!$O$9,E365='PC Receitas'!$O$10,E365='PC Receitas'!$O$11,E365='PC Receitas'!$O$12,E365='PC Receitas'!$O$13,E365='PC Receitas'!$O$14)),-I365,0))</f>
        <v>7448.57</v>
      </c>
      <c r="R365" s="153" t="e">
        <f t="shared" si="26"/>
        <v>#N/A</v>
      </c>
      <c r="S365" s="150" t="e">
        <f t="shared" si="27"/>
        <v>#N/A</v>
      </c>
      <c r="T365" s="150" t="e">
        <f t="shared" si="28"/>
        <v>#N/A</v>
      </c>
      <c r="U365" s="150" t="e">
        <f t="shared" si="29"/>
        <v>#N/A</v>
      </c>
      <c r="V365" s="154" t="e">
        <f>VLOOKUP(E365,'PC Receitas'!$O$4:$P$14,2,FALSE)</f>
        <v>#N/A</v>
      </c>
    </row>
    <row r="366" spans="3:22" ht="19.5" customHeight="1" thickTop="1" thickBot="1" x14ac:dyDescent="0.3">
      <c r="C366" s="58"/>
      <c r="D366" s="58" t="str">
        <f t="shared" ca="1" si="25"/>
        <v/>
      </c>
      <c r="E366" s="58"/>
      <c r="F366" s="58"/>
      <c r="G366" s="58"/>
      <c r="H366" s="58"/>
      <c r="I366" s="59"/>
      <c r="J366" s="192"/>
      <c r="K366" s="60"/>
      <c r="L366" s="58"/>
      <c r="M366" s="56">
        <f>M365+IF(AND(K366="Pago",OR(E366='PC Receitas'!$O$4,E366='PC Receitas'!$O$5,E366='PC Receitas'!$O$6)),I366,IF(AND(K366="Pago",OR(E366='PC Receitas'!$O$7,E366='PC Receitas'!$O$8,E366='PC Receitas'!$O$9,E366='PC Receitas'!$O$10,E366='PC Receitas'!$O$11,E366='PC Receitas'!$O$12,E366='PC Receitas'!$O$13,E366='PC Receitas'!$O$14)),-I366,0))</f>
        <v>7448.57</v>
      </c>
      <c r="R366" s="153" t="e">
        <f t="shared" si="26"/>
        <v>#N/A</v>
      </c>
      <c r="S366" s="150" t="e">
        <f t="shared" si="27"/>
        <v>#N/A</v>
      </c>
      <c r="T366" s="150" t="e">
        <f t="shared" si="28"/>
        <v>#N/A</v>
      </c>
      <c r="U366" s="150" t="e">
        <f t="shared" si="29"/>
        <v>#N/A</v>
      </c>
      <c r="V366" s="154" t="e">
        <f>VLOOKUP(E366,'PC Receitas'!$O$4:$P$14,2,FALSE)</f>
        <v>#N/A</v>
      </c>
    </row>
    <row r="367" spans="3:22" ht="19.5" customHeight="1" thickTop="1" thickBot="1" x14ac:dyDescent="0.3">
      <c r="C367" s="58"/>
      <c r="D367" s="58" t="str">
        <f t="shared" ca="1" si="25"/>
        <v/>
      </c>
      <c r="E367" s="58"/>
      <c r="F367" s="58"/>
      <c r="G367" s="58"/>
      <c r="H367" s="58"/>
      <c r="I367" s="59"/>
      <c r="J367" s="192"/>
      <c r="K367" s="60"/>
      <c r="L367" s="58"/>
      <c r="M367" s="56">
        <f>M366+IF(AND(K367="Pago",OR(E367='PC Receitas'!$O$4,E367='PC Receitas'!$O$5,E367='PC Receitas'!$O$6)),I367,IF(AND(K367="Pago",OR(E367='PC Receitas'!$O$7,E367='PC Receitas'!$O$8,E367='PC Receitas'!$O$9,E367='PC Receitas'!$O$10,E367='PC Receitas'!$O$11,E367='PC Receitas'!$O$12,E367='PC Receitas'!$O$13,E367='PC Receitas'!$O$14)),-I367,0))</f>
        <v>7448.57</v>
      </c>
      <c r="R367" s="153" t="e">
        <f t="shared" si="26"/>
        <v>#N/A</v>
      </c>
      <c r="S367" s="150" t="e">
        <f t="shared" si="27"/>
        <v>#N/A</v>
      </c>
      <c r="T367" s="150" t="e">
        <f t="shared" si="28"/>
        <v>#N/A</v>
      </c>
      <c r="U367" s="150" t="e">
        <f t="shared" si="29"/>
        <v>#N/A</v>
      </c>
      <c r="V367" s="154" t="e">
        <f>VLOOKUP(E367,'PC Receitas'!$O$4:$P$14,2,FALSE)</f>
        <v>#N/A</v>
      </c>
    </row>
    <row r="368" spans="3:22" ht="19.5" customHeight="1" thickTop="1" thickBot="1" x14ac:dyDescent="0.3">
      <c r="C368" s="58"/>
      <c r="D368" s="58" t="str">
        <f t="shared" ca="1" si="25"/>
        <v/>
      </c>
      <c r="E368" s="58"/>
      <c r="F368" s="58"/>
      <c r="G368" s="58"/>
      <c r="H368" s="58"/>
      <c r="I368" s="59"/>
      <c r="J368" s="192"/>
      <c r="K368" s="60"/>
      <c r="L368" s="58"/>
      <c r="M368" s="56">
        <f>M367+IF(AND(K368="Pago",OR(E368='PC Receitas'!$O$4,E368='PC Receitas'!$O$5,E368='PC Receitas'!$O$6)),I368,IF(AND(K368="Pago",OR(E368='PC Receitas'!$O$7,E368='PC Receitas'!$O$8,E368='PC Receitas'!$O$9,E368='PC Receitas'!$O$10,E368='PC Receitas'!$O$11,E368='PC Receitas'!$O$12,E368='PC Receitas'!$O$13,E368='PC Receitas'!$O$14)),-I368,0))</f>
        <v>7448.57</v>
      </c>
      <c r="R368" s="153" t="e">
        <f t="shared" si="26"/>
        <v>#N/A</v>
      </c>
      <c r="S368" s="150" t="e">
        <f t="shared" si="27"/>
        <v>#N/A</v>
      </c>
      <c r="T368" s="150" t="e">
        <f t="shared" si="28"/>
        <v>#N/A</v>
      </c>
      <c r="U368" s="150" t="e">
        <f t="shared" si="29"/>
        <v>#N/A</v>
      </c>
      <c r="V368" s="154" t="e">
        <f>VLOOKUP(E368,'PC Receitas'!$O$4:$P$14,2,FALSE)</f>
        <v>#N/A</v>
      </c>
    </row>
    <row r="369" spans="3:22" ht="19.5" customHeight="1" thickTop="1" thickBot="1" x14ac:dyDescent="0.3">
      <c r="C369" s="58"/>
      <c r="D369" s="58" t="str">
        <f t="shared" ca="1" si="25"/>
        <v/>
      </c>
      <c r="E369" s="58"/>
      <c r="F369" s="58"/>
      <c r="G369" s="58"/>
      <c r="H369" s="58"/>
      <c r="I369" s="59"/>
      <c r="J369" s="192"/>
      <c r="K369" s="60"/>
      <c r="L369" s="58"/>
      <c r="M369" s="56">
        <f>M368+IF(AND(K369="Pago",OR(E369='PC Receitas'!$O$4,E369='PC Receitas'!$O$5,E369='PC Receitas'!$O$6)),I369,IF(AND(K369="Pago",OR(E369='PC Receitas'!$O$7,E369='PC Receitas'!$O$8,E369='PC Receitas'!$O$9,E369='PC Receitas'!$O$10,E369='PC Receitas'!$O$11,E369='PC Receitas'!$O$12,E369='PC Receitas'!$O$13,E369='PC Receitas'!$O$14)),-I369,0))</f>
        <v>7448.57</v>
      </c>
      <c r="R369" s="153" t="e">
        <f t="shared" si="26"/>
        <v>#N/A</v>
      </c>
      <c r="S369" s="150" t="e">
        <f t="shared" si="27"/>
        <v>#N/A</v>
      </c>
      <c r="T369" s="150" t="e">
        <f t="shared" si="28"/>
        <v>#N/A</v>
      </c>
      <c r="U369" s="150" t="e">
        <f t="shared" si="29"/>
        <v>#N/A</v>
      </c>
      <c r="V369" s="154" t="e">
        <f>VLOOKUP(E369,'PC Receitas'!$O$4:$P$14,2,FALSE)</f>
        <v>#N/A</v>
      </c>
    </row>
    <row r="370" spans="3:22" ht="19.5" customHeight="1" thickTop="1" thickBot="1" x14ac:dyDescent="0.3">
      <c r="C370" s="58"/>
      <c r="D370" s="58" t="str">
        <f t="shared" ca="1" si="25"/>
        <v/>
      </c>
      <c r="E370" s="58"/>
      <c r="F370" s="58"/>
      <c r="G370" s="58"/>
      <c r="H370" s="58"/>
      <c r="I370" s="59"/>
      <c r="J370" s="192"/>
      <c r="K370" s="60"/>
      <c r="L370" s="58"/>
      <c r="M370" s="56">
        <f>M369+IF(AND(K370="Pago",OR(E370='PC Receitas'!$O$4,E370='PC Receitas'!$O$5,E370='PC Receitas'!$O$6)),I370,IF(AND(K370="Pago",OR(E370='PC Receitas'!$O$7,E370='PC Receitas'!$O$8,E370='PC Receitas'!$O$9,E370='PC Receitas'!$O$10,E370='PC Receitas'!$O$11,E370='PC Receitas'!$O$12,E370='PC Receitas'!$O$13,E370='PC Receitas'!$O$14)),-I370,0))</f>
        <v>7448.57</v>
      </c>
      <c r="R370" s="153" t="e">
        <f t="shared" si="26"/>
        <v>#N/A</v>
      </c>
      <c r="S370" s="150" t="e">
        <f t="shared" si="27"/>
        <v>#N/A</v>
      </c>
      <c r="T370" s="150" t="e">
        <f t="shared" si="28"/>
        <v>#N/A</v>
      </c>
      <c r="U370" s="150" t="e">
        <f t="shared" si="29"/>
        <v>#N/A</v>
      </c>
      <c r="V370" s="154" t="e">
        <f>VLOOKUP(E370,'PC Receitas'!$O$4:$P$14,2,FALSE)</f>
        <v>#N/A</v>
      </c>
    </row>
    <row r="371" spans="3:22" ht="19.5" customHeight="1" thickTop="1" thickBot="1" x14ac:dyDescent="0.3">
      <c r="C371" s="58"/>
      <c r="D371" s="58" t="str">
        <f t="shared" ca="1" si="25"/>
        <v/>
      </c>
      <c r="E371" s="58"/>
      <c r="F371" s="58"/>
      <c r="G371" s="58"/>
      <c r="H371" s="58"/>
      <c r="I371" s="59"/>
      <c r="J371" s="192"/>
      <c r="K371" s="60"/>
      <c r="L371" s="58"/>
      <c r="M371" s="56">
        <f>M370+IF(AND(K371="Pago",OR(E371='PC Receitas'!$O$4,E371='PC Receitas'!$O$5,E371='PC Receitas'!$O$6)),I371,IF(AND(K371="Pago",OR(E371='PC Receitas'!$O$7,E371='PC Receitas'!$O$8,E371='PC Receitas'!$O$9,E371='PC Receitas'!$O$10,E371='PC Receitas'!$O$11,E371='PC Receitas'!$O$12,E371='PC Receitas'!$O$13,E371='PC Receitas'!$O$14)),-I371,0))</f>
        <v>7448.57</v>
      </c>
      <c r="R371" s="153" t="e">
        <f t="shared" si="26"/>
        <v>#N/A</v>
      </c>
      <c r="S371" s="150" t="e">
        <f t="shared" si="27"/>
        <v>#N/A</v>
      </c>
      <c r="T371" s="150" t="e">
        <f t="shared" si="28"/>
        <v>#N/A</v>
      </c>
      <c r="U371" s="150" t="e">
        <f t="shared" si="29"/>
        <v>#N/A</v>
      </c>
      <c r="V371" s="154" t="e">
        <f>VLOOKUP(E371,'PC Receitas'!$O$4:$P$14,2,FALSE)</f>
        <v>#N/A</v>
      </c>
    </row>
    <row r="372" spans="3:22" ht="19.5" customHeight="1" thickTop="1" thickBot="1" x14ac:dyDescent="0.3">
      <c r="C372" s="58"/>
      <c r="D372" s="58" t="str">
        <f t="shared" ca="1" si="25"/>
        <v/>
      </c>
      <c r="E372" s="58"/>
      <c r="F372" s="58"/>
      <c r="G372" s="58"/>
      <c r="H372" s="58"/>
      <c r="I372" s="59"/>
      <c r="J372" s="192"/>
      <c r="K372" s="60"/>
      <c r="L372" s="58"/>
      <c r="M372" s="56">
        <f>M371+IF(AND(K372="Pago",OR(E372='PC Receitas'!$O$4,E372='PC Receitas'!$O$5,E372='PC Receitas'!$O$6)),I372,IF(AND(K372="Pago",OR(E372='PC Receitas'!$O$7,E372='PC Receitas'!$O$8,E372='PC Receitas'!$O$9,E372='PC Receitas'!$O$10,E372='PC Receitas'!$O$11,E372='PC Receitas'!$O$12,E372='PC Receitas'!$O$13,E372='PC Receitas'!$O$14)),-I372,0))</f>
        <v>7448.57</v>
      </c>
      <c r="R372" s="153" t="e">
        <f t="shared" si="26"/>
        <v>#N/A</v>
      </c>
      <c r="S372" s="150" t="e">
        <f t="shared" si="27"/>
        <v>#N/A</v>
      </c>
      <c r="T372" s="150" t="e">
        <f t="shared" si="28"/>
        <v>#N/A</v>
      </c>
      <c r="U372" s="150" t="e">
        <f t="shared" si="29"/>
        <v>#N/A</v>
      </c>
      <c r="V372" s="154" t="e">
        <f>VLOOKUP(E372,'PC Receitas'!$O$4:$P$14,2,FALSE)</f>
        <v>#N/A</v>
      </c>
    </row>
    <row r="373" spans="3:22" ht="19.5" customHeight="1" thickTop="1" thickBot="1" x14ac:dyDescent="0.3">
      <c r="C373" s="58"/>
      <c r="D373" s="58" t="str">
        <f t="shared" ca="1" si="25"/>
        <v/>
      </c>
      <c r="E373" s="58"/>
      <c r="F373" s="58"/>
      <c r="G373" s="58"/>
      <c r="H373" s="58"/>
      <c r="I373" s="59"/>
      <c r="J373" s="192"/>
      <c r="K373" s="60"/>
      <c r="L373" s="58"/>
      <c r="M373" s="56">
        <f>M372+IF(AND(K373="Pago",OR(E373='PC Receitas'!$O$4,E373='PC Receitas'!$O$5,E373='PC Receitas'!$O$6)),I373,IF(AND(K373="Pago",OR(E373='PC Receitas'!$O$7,E373='PC Receitas'!$O$8,E373='PC Receitas'!$O$9,E373='PC Receitas'!$O$10,E373='PC Receitas'!$O$11,E373='PC Receitas'!$O$12,E373='PC Receitas'!$O$13,E373='PC Receitas'!$O$14)),-I373,0))</f>
        <v>7448.57</v>
      </c>
      <c r="R373" s="153" t="e">
        <f t="shared" si="26"/>
        <v>#N/A</v>
      </c>
      <c r="S373" s="150" t="e">
        <f t="shared" si="27"/>
        <v>#N/A</v>
      </c>
      <c r="T373" s="150" t="e">
        <f t="shared" si="28"/>
        <v>#N/A</v>
      </c>
      <c r="U373" s="150" t="e">
        <f t="shared" si="29"/>
        <v>#N/A</v>
      </c>
      <c r="V373" s="154" t="e">
        <f>VLOOKUP(E373,'PC Receitas'!$O$4:$P$14,2,FALSE)</f>
        <v>#N/A</v>
      </c>
    </row>
    <row r="374" spans="3:22" ht="19.5" customHeight="1" thickTop="1" thickBot="1" x14ac:dyDescent="0.3">
      <c r="C374" s="58"/>
      <c r="D374" s="58" t="str">
        <f t="shared" ca="1" si="25"/>
        <v/>
      </c>
      <c r="E374" s="58"/>
      <c r="F374" s="58"/>
      <c r="G374" s="58"/>
      <c r="H374" s="58"/>
      <c r="I374" s="59"/>
      <c r="J374" s="192"/>
      <c r="K374" s="60"/>
      <c r="L374" s="58"/>
      <c r="M374" s="56">
        <f>M373+IF(AND(K374="Pago",OR(E374='PC Receitas'!$O$4,E374='PC Receitas'!$O$5,E374='PC Receitas'!$O$6)),I374,IF(AND(K374="Pago",OR(E374='PC Receitas'!$O$7,E374='PC Receitas'!$O$8,E374='PC Receitas'!$O$9,E374='PC Receitas'!$O$10,E374='PC Receitas'!$O$11,E374='PC Receitas'!$O$12,E374='PC Receitas'!$O$13,E374='PC Receitas'!$O$14)),-I374,0))</f>
        <v>7448.57</v>
      </c>
      <c r="R374" s="153" t="e">
        <f t="shared" si="26"/>
        <v>#N/A</v>
      </c>
      <c r="S374" s="150" t="e">
        <f t="shared" si="27"/>
        <v>#N/A</v>
      </c>
      <c r="T374" s="150" t="e">
        <f t="shared" si="28"/>
        <v>#N/A</v>
      </c>
      <c r="U374" s="150" t="e">
        <f t="shared" si="29"/>
        <v>#N/A</v>
      </c>
      <c r="V374" s="154" t="e">
        <f>VLOOKUP(E374,'PC Receitas'!$O$4:$P$14,2,FALSE)</f>
        <v>#N/A</v>
      </c>
    </row>
    <row r="375" spans="3:22" ht="19.5" customHeight="1" thickTop="1" thickBot="1" x14ac:dyDescent="0.3">
      <c r="C375" s="58"/>
      <c r="D375" s="58" t="str">
        <f t="shared" ca="1" si="25"/>
        <v/>
      </c>
      <c r="E375" s="58"/>
      <c r="F375" s="58"/>
      <c r="G375" s="58"/>
      <c r="H375" s="58"/>
      <c r="I375" s="59"/>
      <c r="J375" s="192"/>
      <c r="K375" s="60"/>
      <c r="L375" s="58"/>
      <c r="M375" s="56">
        <f>M374+IF(AND(K375="Pago",OR(E375='PC Receitas'!$O$4,E375='PC Receitas'!$O$5,E375='PC Receitas'!$O$6)),I375,IF(AND(K375="Pago",OR(E375='PC Receitas'!$O$7,E375='PC Receitas'!$O$8,E375='PC Receitas'!$O$9,E375='PC Receitas'!$O$10,E375='PC Receitas'!$O$11,E375='PC Receitas'!$O$12,E375='PC Receitas'!$O$13,E375='PC Receitas'!$O$14)),-I375,0))</f>
        <v>7448.57</v>
      </c>
      <c r="R375" s="153" t="e">
        <f t="shared" si="26"/>
        <v>#N/A</v>
      </c>
      <c r="S375" s="150" t="e">
        <f t="shared" si="27"/>
        <v>#N/A</v>
      </c>
      <c r="T375" s="150" t="e">
        <f t="shared" si="28"/>
        <v>#N/A</v>
      </c>
      <c r="U375" s="150" t="e">
        <f t="shared" si="29"/>
        <v>#N/A</v>
      </c>
      <c r="V375" s="154" t="e">
        <f>VLOOKUP(E375,'PC Receitas'!$O$4:$P$14,2,FALSE)</f>
        <v>#N/A</v>
      </c>
    </row>
    <row r="376" spans="3:22" ht="19.5" customHeight="1" thickTop="1" thickBot="1" x14ac:dyDescent="0.3">
      <c r="C376" s="58"/>
      <c r="D376" s="58" t="str">
        <f t="shared" ca="1" si="25"/>
        <v/>
      </c>
      <c r="E376" s="58"/>
      <c r="F376" s="58"/>
      <c r="G376" s="58"/>
      <c r="H376" s="58"/>
      <c r="I376" s="59"/>
      <c r="J376" s="192"/>
      <c r="K376" s="60"/>
      <c r="L376" s="58"/>
      <c r="M376" s="56">
        <f>M375+IF(AND(K376="Pago",OR(E376='PC Receitas'!$O$4,E376='PC Receitas'!$O$5,E376='PC Receitas'!$O$6)),I376,IF(AND(K376="Pago",OR(E376='PC Receitas'!$O$7,E376='PC Receitas'!$O$8,E376='PC Receitas'!$O$9,E376='PC Receitas'!$O$10,E376='PC Receitas'!$O$11,E376='PC Receitas'!$O$12,E376='PC Receitas'!$O$13,E376='PC Receitas'!$O$14)),-I376,0))</f>
        <v>7448.57</v>
      </c>
      <c r="R376" s="153" t="e">
        <f t="shared" si="26"/>
        <v>#N/A</v>
      </c>
      <c r="S376" s="150" t="e">
        <f t="shared" si="27"/>
        <v>#N/A</v>
      </c>
      <c r="T376" s="150" t="e">
        <f t="shared" si="28"/>
        <v>#N/A</v>
      </c>
      <c r="U376" s="150" t="e">
        <f t="shared" si="29"/>
        <v>#N/A</v>
      </c>
      <c r="V376" s="154" t="e">
        <f>VLOOKUP(E376,'PC Receitas'!$O$4:$P$14,2,FALSE)</f>
        <v>#N/A</v>
      </c>
    </row>
    <row r="377" spans="3:22" ht="19.5" customHeight="1" thickTop="1" thickBot="1" x14ac:dyDescent="0.3">
      <c r="C377" s="58"/>
      <c r="D377" s="58" t="str">
        <f t="shared" ca="1" si="25"/>
        <v/>
      </c>
      <c r="E377" s="58"/>
      <c r="F377" s="58"/>
      <c r="G377" s="58"/>
      <c r="H377" s="58"/>
      <c r="I377" s="59"/>
      <c r="J377" s="192"/>
      <c r="K377" s="60"/>
      <c r="L377" s="58"/>
      <c r="M377" s="56">
        <f>M376+IF(AND(K377="Pago",OR(E377='PC Receitas'!$O$4,E377='PC Receitas'!$O$5,E377='PC Receitas'!$O$6)),I377,IF(AND(K377="Pago",OR(E377='PC Receitas'!$O$7,E377='PC Receitas'!$O$8,E377='PC Receitas'!$O$9,E377='PC Receitas'!$O$10,E377='PC Receitas'!$O$11,E377='PC Receitas'!$O$12,E377='PC Receitas'!$O$13,E377='PC Receitas'!$O$14)),-I377,0))</f>
        <v>7448.57</v>
      </c>
      <c r="R377" s="153" t="e">
        <f t="shared" si="26"/>
        <v>#N/A</v>
      </c>
      <c r="S377" s="150" t="e">
        <f t="shared" si="27"/>
        <v>#N/A</v>
      </c>
      <c r="T377" s="150" t="e">
        <f t="shared" si="28"/>
        <v>#N/A</v>
      </c>
      <c r="U377" s="150" t="e">
        <f t="shared" si="29"/>
        <v>#N/A</v>
      </c>
      <c r="V377" s="154" t="e">
        <f>VLOOKUP(E377,'PC Receitas'!$O$4:$P$14,2,FALSE)</f>
        <v>#N/A</v>
      </c>
    </row>
    <row r="378" spans="3:22" ht="19.5" customHeight="1" thickTop="1" thickBot="1" x14ac:dyDescent="0.3">
      <c r="C378" s="58"/>
      <c r="D378" s="58" t="str">
        <f t="shared" ca="1" si="25"/>
        <v/>
      </c>
      <c r="E378" s="58"/>
      <c r="F378" s="58"/>
      <c r="G378" s="58"/>
      <c r="H378" s="58"/>
      <c r="I378" s="59"/>
      <c r="J378" s="192"/>
      <c r="K378" s="60"/>
      <c r="L378" s="58"/>
      <c r="M378" s="56">
        <f>M377+IF(AND(K378="Pago",OR(E378='PC Receitas'!$O$4,E378='PC Receitas'!$O$5,E378='PC Receitas'!$O$6)),I378,IF(AND(K378="Pago",OR(E378='PC Receitas'!$O$7,E378='PC Receitas'!$O$8,E378='PC Receitas'!$O$9,E378='PC Receitas'!$O$10,E378='PC Receitas'!$O$11,E378='PC Receitas'!$O$12,E378='PC Receitas'!$O$13,E378='PC Receitas'!$O$14)),-I378,0))</f>
        <v>7448.57</v>
      </c>
      <c r="R378" s="153" t="e">
        <f t="shared" si="26"/>
        <v>#N/A</v>
      </c>
      <c r="S378" s="150" t="e">
        <f t="shared" si="27"/>
        <v>#N/A</v>
      </c>
      <c r="T378" s="150" t="e">
        <f t="shared" si="28"/>
        <v>#N/A</v>
      </c>
      <c r="U378" s="150" t="e">
        <f t="shared" si="29"/>
        <v>#N/A</v>
      </c>
      <c r="V378" s="154" t="e">
        <f>VLOOKUP(E378,'PC Receitas'!$O$4:$P$14,2,FALSE)</f>
        <v>#N/A</v>
      </c>
    </row>
    <row r="379" spans="3:22" ht="19.5" customHeight="1" thickTop="1" thickBot="1" x14ac:dyDescent="0.3">
      <c r="C379" s="58"/>
      <c r="D379" s="58" t="str">
        <f t="shared" ca="1" si="25"/>
        <v/>
      </c>
      <c r="E379" s="58"/>
      <c r="F379" s="58"/>
      <c r="G379" s="58"/>
      <c r="H379" s="58"/>
      <c r="I379" s="59"/>
      <c r="J379" s="192"/>
      <c r="K379" s="60"/>
      <c r="L379" s="58"/>
      <c r="M379" s="56">
        <f>M378+IF(AND(K379="Pago",OR(E379='PC Receitas'!$O$4,E379='PC Receitas'!$O$5,E379='PC Receitas'!$O$6)),I379,IF(AND(K379="Pago",OR(E379='PC Receitas'!$O$7,E379='PC Receitas'!$O$8,E379='PC Receitas'!$O$9,E379='PC Receitas'!$O$10,E379='PC Receitas'!$O$11,E379='PC Receitas'!$O$12,E379='PC Receitas'!$O$13,E379='PC Receitas'!$O$14)),-I379,0))</f>
        <v>7448.57</v>
      </c>
      <c r="R379" s="153" t="e">
        <f t="shared" si="26"/>
        <v>#N/A</v>
      </c>
      <c r="S379" s="150" t="e">
        <f t="shared" si="27"/>
        <v>#N/A</v>
      </c>
      <c r="T379" s="150" t="e">
        <f t="shared" si="28"/>
        <v>#N/A</v>
      </c>
      <c r="U379" s="150" t="e">
        <f t="shared" si="29"/>
        <v>#N/A</v>
      </c>
      <c r="V379" s="154" t="e">
        <f>VLOOKUP(E379,'PC Receitas'!$O$4:$P$14,2,FALSE)</f>
        <v>#N/A</v>
      </c>
    </row>
    <row r="380" spans="3:22" ht="19.5" customHeight="1" thickTop="1" thickBot="1" x14ac:dyDescent="0.3">
      <c r="C380" s="58"/>
      <c r="D380" s="58" t="str">
        <f t="shared" ca="1" si="25"/>
        <v/>
      </c>
      <c r="E380" s="58"/>
      <c r="F380" s="58"/>
      <c r="G380" s="58"/>
      <c r="H380" s="58"/>
      <c r="I380" s="59"/>
      <c r="J380" s="192"/>
      <c r="K380" s="60"/>
      <c r="L380" s="58"/>
      <c r="M380" s="56">
        <f>M379+IF(AND(K380="Pago",OR(E380='PC Receitas'!$O$4,E380='PC Receitas'!$O$5,E380='PC Receitas'!$O$6)),I380,IF(AND(K380="Pago",OR(E380='PC Receitas'!$O$7,E380='PC Receitas'!$O$8,E380='PC Receitas'!$O$9,E380='PC Receitas'!$O$10,E380='PC Receitas'!$O$11,E380='PC Receitas'!$O$12,E380='PC Receitas'!$O$13,E380='PC Receitas'!$O$14)),-I380,0))</f>
        <v>7448.57</v>
      </c>
      <c r="R380" s="153" t="e">
        <f t="shared" si="26"/>
        <v>#N/A</v>
      </c>
      <c r="S380" s="150" t="e">
        <f t="shared" si="27"/>
        <v>#N/A</v>
      </c>
      <c r="T380" s="150" t="e">
        <f t="shared" si="28"/>
        <v>#N/A</v>
      </c>
      <c r="U380" s="150" t="e">
        <f t="shared" si="29"/>
        <v>#N/A</v>
      </c>
      <c r="V380" s="154" t="e">
        <f>VLOOKUP(E380,'PC Receitas'!$O$4:$P$14,2,FALSE)</f>
        <v>#N/A</v>
      </c>
    </row>
    <row r="381" spans="3:22" ht="19.5" customHeight="1" thickTop="1" thickBot="1" x14ac:dyDescent="0.3">
      <c r="C381" s="58"/>
      <c r="D381" s="58" t="str">
        <f t="shared" ca="1" si="25"/>
        <v/>
      </c>
      <c r="E381" s="58"/>
      <c r="F381" s="58"/>
      <c r="G381" s="58"/>
      <c r="H381" s="58"/>
      <c r="I381" s="59"/>
      <c r="J381" s="192"/>
      <c r="K381" s="60"/>
      <c r="L381" s="58"/>
      <c r="M381" s="56">
        <f>M380+IF(AND(K381="Pago",OR(E381='PC Receitas'!$O$4,E381='PC Receitas'!$O$5,E381='PC Receitas'!$O$6)),I381,IF(AND(K381="Pago",OR(E381='PC Receitas'!$O$7,E381='PC Receitas'!$O$8,E381='PC Receitas'!$O$9,E381='PC Receitas'!$O$10,E381='PC Receitas'!$O$11,E381='PC Receitas'!$O$12,E381='PC Receitas'!$O$13,E381='PC Receitas'!$O$14)),-I381,0))</f>
        <v>7448.57</v>
      </c>
      <c r="R381" s="153" t="e">
        <f t="shared" si="26"/>
        <v>#N/A</v>
      </c>
      <c r="S381" s="150" t="e">
        <f t="shared" si="27"/>
        <v>#N/A</v>
      </c>
      <c r="T381" s="150" t="e">
        <f t="shared" si="28"/>
        <v>#N/A</v>
      </c>
      <c r="U381" s="150" t="e">
        <f t="shared" si="29"/>
        <v>#N/A</v>
      </c>
      <c r="V381" s="154" t="e">
        <f>VLOOKUP(E381,'PC Receitas'!$O$4:$P$14,2,FALSE)</f>
        <v>#N/A</v>
      </c>
    </row>
    <row r="382" spans="3:22" ht="19.5" customHeight="1" thickTop="1" thickBot="1" x14ac:dyDescent="0.3">
      <c r="C382" s="58"/>
      <c r="D382" s="58" t="str">
        <f t="shared" ca="1" si="25"/>
        <v/>
      </c>
      <c r="E382" s="58"/>
      <c r="F382" s="58"/>
      <c r="G382" s="58"/>
      <c r="H382" s="58"/>
      <c r="I382" s="59"/>
      <c r="J382" s="192"/>
      <c r="K382" s="60"/>
      <c r="L382" s="58"/>
      <c r="M382" s="56">
        <f>M381+IF(AND(K382="Pago",OR(E382='PC Receitas'!$O$4,E382='PC Receitas'!$O$5,E382='PC Receitas'!$O$6)),I382,IF(AND(K382="Pago",OR(E382='PC Receitas'!$O$7,E382='PC Receitas'!$O$8,E382='PC Receitas'!$O$9,E382='PC Receitas'!$O$10,E382='PC Receitas'!$O$11,E382='PC Receitas'!$O$12,E382='PC Receitas'!$O$13,E382='PC Receitas'!$O$14)),-I382,0))</f>
        <v>7448.57</v>
      </c>
      <c r="R382" s="153" t="e">
        <f t="shared" si="26"/>
        <v>#N/A</v>
      </c>
      <c r="S382" s="150" t="e">
        <f t="shared" si="27"/>
        <v>#N/A</v>
      </c>
      <c r="T382" s="150" t="e">
        <f t="shared" si="28"/>
        <v>#N/A</v>
      </c>
      <c r="U382" s="150" t="e">
        <f t="shared" si="29"/>
        <v>#N/A</v>
      </c>
      <c r="V382" s="154" t="e">
        <f>VLOOKUP(E382,'PC Receitas'!$O$4:$P$14,2,FALSE)</f>
        <v>#N/A</v>
      </c>
    </row>
    <row r="383" spans="3:22" ht="19.5" customHeight="1" thickTop="1" thickBot="1" x14ac:dyDescent="0.3">
      <c r="C383" s="58"/>
      <c r="D383" s="58" t="str">
        <f t="shared" ca="1" si="25"/>
        <v/>
      </c>
      <c r="E383" s="58"/>
      <c r="F383" s="58"/>
      <c r="G383" s="58"/>
      <c r="H383" s="58"/>
      <c r="I383" s="59"/>
      <c r="J383" s="192"/>
      <c r="K383" s="60"/>
      <c r="L383" s="58"/>
      <c r="M383" s="56">
        <f>M382+IF(AND(K383="Pago",OR(E383='PC Receitas'!$O$4,E383='PC Receitas'!$O$5,E383='PC Receitas'!$O$6)),I383,IF(AND(K383="Pago",OR(E383='PC Receitas'!$O$7,E383='PC Receitas'!$O$8,E383='PC Receitas'!$O$9,E383='PC Receitas'!$O$10,E383='PC Receitas'!$O$11,E383='PC Receitas'!$O$12,E383='PC Receitas'!$O$13,E383='PC Receitas'!$O$14)),-I383,0))</f>
        <v>7448.57</v>
      </c>
      <c r="R383" s="153" t="e">
        <f t="shared" si="26"/>
        <v>#N/A</v>
      </c>
      <c r="S383" s="150" t="e">
        <f t="shared" si="27"/>
        <v>#N/A</v>
      </c>
      <c r="T383" s="150" t="e">
        <f t="shared" si="28"/>
        <v>#N/A</v>
      </c>
      <c r="U383" s="150" t="e">
        <f t="shared" si="29"/>
        <v>#N/A</v>
      </c>
      <c r="V383" s="154" t="e">
        <f>VLOOKUP(E383,'PC Receitas'!$O$4:$P$14,2,FALSE)</f>
        <v>#N/A</v>
      </c>
    </row>
    <row r="384" spans="3:22" ht="19.5" customHeight="1" thickTop="1" thickBot="1" x14ac:dyDescent="0.3">
      <c r="C384" s="58"/>
      <c r="D384" s="58" t="str">
        <f t="shared" ca="1" si="25"/>
        <v/>
      </c>
      <c r="E384" s="58"/>
      <c r="F384" s="58"/>
      <c r="G384" s="58"/>
      <c r="H384" s="58"/>
      <c r="I384" s="59"/>
      <c r="J384" s="192"/>
      <c r="K384" s="60"/>
      <c r="L384" s="58"/>
      <c r="M384" s="56">
        <f>M383+IF(AND(K384="Pago",OR(E384='PC Receitas'!$O$4,E384='PC Receitas'!$O$5,E384='PC Receitas'!$O$6)),I384,IF(AND(K384="Pago",OR(E384='PC Receitas'!$O$7,E384='PC Receitas'!$O$8,E384='PC Receitas'!$O$9,E384='PC Receitas'!$O$10,E384='PC Receitas'!$O$11,E384='PC Receitas'!$O$12,E384='PC Receitas'!$O$13,E384='PC Receitas'!$O$14)),-I384,0))</f>
        <v>7448.57</v>
      </c>
      <c r="R384" s="153" t="e">
        <f t="shared" si="26"/>
        <v>#N/A</v>
      </c>
      <c r="S384" s="150" t="e">
        <f t="shared" si="27"/>
        <v>#N/A</v>
      </c>
      <c r="T384" s="150" t="e">
        <f t="shared" si="28"/>
        <v>#N/A</v>
      </c>
      <c r="U384" s="150" t="e">
        <f t="shared" si="29"/>
        <v>#N/A</v>
      </c>
      <c r="V384" s="154" t="e">
        <f>VLOOKUP(E384,'PC Receitas'!$O$4:$P$14,2,FALSE)</f>
        <v>#N/A</v>
      </c>
    </row>
    <row r="385" spans="3:22" ht="19.5" customHeight="1" thickTop="1" thickBot="1" x14ac:dyDescent="0.3">
      <c r="C385" s="58"/>
      <c r="D385" s="58" t="str">
        <f t="shared" ca="1" si="25"/>
        <v/>
      </c>
      <c r="E385" s="58"/>
      <c r="F385" s="58"/>
      <c r="G385" s="58"/>
      <c r="H385" s="58"/>
      <c r="I385" s="59"/>
      <c r="J385" s="192"/>
      <c r="K385" s="60"/>
      <c r="L385" s="58"/>
      <c r="M385" s="56">
        <f>M384+IF(AND(K385="Pago",OR(E385='PC Receitas'!$O$4,E385='PC Receitas'!$O$5,E385='PC Receitas'!$O$6)),I385,IF(AND(K385="Pago",OR(E385='PC Receitas'!$O$7,E385='PC Receitas'!$O$8,E385='PC Receitas'!$O$9,E385='PC Receitas'!$O$10,E385='PC Receitas'!$O$11,E385='PC Receitas'!$O$12,E385='PC Receitas'!$O$13,E385='PC Receitas'!$O$14)),-I385,0))</f>
        <v>7448.57</v>
      </c>
      <c r="R385" s="153" t="e">
        <f t="shared" si="26"/>
        <v>#N/A</v>
      </c>
      <c r="S385" s="150" t="e">
        <f t="shared" si="27"/>
        <v>#N/A</v>
      </c>
      <c r="T385" s="150" t="e">
        <f t="shared" si="28"/>
        <v>#N/A</v>
      </c>
      <c r="U385" s="150" t="e">
        <f t="shared" si="29"/>
        <v>#N/A</v>
      </c>
      <c r="V385" s="154" t="e">
        <f>VLOOKUP(E385,'PC Receitas'!$O$4:$P$14,2,FALSE)</f>
        <v>#N/A</v>
      </c>
    </row>
    <row r="386" spans="3:22" ht="19.5" customHeight="1" thickTop="1" thickBot="1" x14ac:dyDescent="0.3">
      <c r="C386" s="58"/>
      <c r="D386" s="58" t="str">
        <f t="shared" ca="1" si="25"/>
        <v/>
      </c>
      <c r="E386" s="58"/>
      <c r="F386" s="58"/>
      <c r="G386" s="58"/>
      <c r="H386" s="58"/>
      <c r="I386" s="59"/>
      <c r="J386" s="192"/>
      <c r="K386" s="60"/>
      <c r="L386" s="58"/>
      <c r="M386" s="56">
        <f>M385+IF(AND(K386="Pago",OR(E386='PC Receitas'!$O$4,E386='PC Receitas'!$O$5,E386='PC Receitas'!$O$6)),I386,IF(AND(K386="Pago",OR(E386='PC Receitas'!$O$7,E386='PC Receitas'!$O$8,E386='PC Receitas'!$O$9,E386='PC Receitas'!$O$10,E386='PC Receitas'!$O$11,E386='PC Receitas'!$O$12,E386='PC Receitas'!$O$13,E386='PC Receitas'!$O$14)),-I386,0))</f>
        <v>7448.57</v>
      </c>
      <c r="R386" s="153" t="e">
        <f t="shared" si="26"/>
        <v>#N/A</v>
      </c>
      <c r="S386" s="150" t="e">
        <f t="shared" si="27"/>
        <v>#N/A</v>
      </c>
      <c r="T386" s="150" t="e">
        <f t="shared" si="28"/>
        <v>#N/A</v>
      </c>
      <c r="U386" s="150" t="e">
        <f t="shared" si="29"/>
        <v>#N/A</v>
      </c>
      <c r="V386" s="154" t="e">
        <f>VLOOKUP(E386,'PC Receitas'!$O$4:$P$14,2,FALSE)</f>
        <v>#N/A</v>
      </c>
    </row>
    <row r="387" spans="3:22" ht="19.5" customHeight="1" thickTop="1" thickBot="1" x14ac:dyDescent="0.3">
      <c r="C387" s="58"/>
      <c r="D387" s="58" t="str">
        <f t="shared" ca="1" si="25"/>
        <v/>
      </c>
      <c r="E387" s="58"/>
      <c r="F387" s="58"/>
      <c r="G387" s="58"/>
      <c r="H387" s="58"/>
      <c r="I387" s="59"/>
      <c r="J387" s="192"/>
      <c r="K387" s="60"/>
      <c r="L387" s="58"/>
      <c r="M387" s="56">
        <f>M386+IF(AND(K387="Pago",OR(E387='PC Receitas'!$O$4,E387='PC Receitas'!$O$5,E387='PC Receitas'!$O$6)),I387,IF(AND(K387="Pago",OR(E387='PC Receitas'!$O$7,E387='PC Receitas'!$O$8,E387='PC Receitas'!$O$9,E387='PC Receitas'!$O$10,E387='PC Receitas'!$O$11,E387='PC Receitas'!$O$12,E387='PC Receitas'!$O$13,E387='PC Receitas'!$O$14)),-I387,0))</f>
        <v>7448.57</v>
      </c>
      <c r="R387" s="153" t="e">
        <f t="shared" si="26"/>
        <v>#N/A</v>
      </c>
      <c r="S387" s="150" t="e">
        <f t="shared" si="27"/>
        <v>#N/A</v>
      </c>
      <c r="T387" s="150" t="e">
        <f t="shared" si="28"/>
        <v>#N/A</v>
      </c>
      <c r="U387" s="150" t="e">
        <f t="shared" si="29"/>
        <v>#N/A</v>
      </c>
      <c r="V387" s="154" t="e">
        <f>VLOOKUP(E387,'PC Receitas'!$O$4:$P$14,2,FALSE)</f>
        <v>#N/A</v>
      </c>
    </row>
    <row r="388" spans="3:22" ht="19.5" customHeight="1" thickTop="1" thickBot="1" x14ac:dyDescent="0.3">
      <c r="C388" s="58"/>
      <c r="D388" s="58" t="str">
        <f t="shared" ca="1" si="25"/>
        <v/>
      </c>
      <c r="E388" s="58"/>
      <c r="F388" s="58"/>
      <c r="G388" s="58"/>
      <c r="H388" s="58"/>
      <c r="I388" s="59"/>
      <c r="J388" s="192"/>
      <c r="K388" s="60"/>
      <c r="L388" s="58"/>
      <c r="M388" s="56">
        <f>M387+IF(AND(K388="Pago",OR(E388='PC Receitas'!$O$4,E388='PC Receitas'!$O$5,E388='PC Receitas'!$O$6)),I388,IF(AND(K388="Pago",OR(E388='PC Receitas'!$O$7,E388='PC Receitas'!$O$8,E388='PC Receitas'!$O$9,E388='PC Receitas'!$O$10,E388='PC Receitas'!$O$11,E388='PC Receitas'!$O$12,E388='PC Receitas'!$O$13,E388='PC Receitas'!$O$14)),-I388,0))</f>
        <v>7448.57</v>
      </c>
      <c r="R388" s="153" t="e">
        <f t="shared" si="26"/>
        <v>#N/A</v>
      </c>
      <c r="S388" s="150" t="e">
        <f t="shared" si="27"/>
        <v>#N/A</v>
      </c>
      <c r="T388" s="150" t="e">
        <f t="shared" si="28"/>
        <v>#N/A</v>
      </c>
      <c r="U388" s="150" t="e">
        <f t="shared" si="29"/>
        <v>#N/A</v>
      </c>
      <c r="V388" s="154" t="e">
        <f>VLOOKUP(E388,'PC Receitas'!$O$4:$P$14,2,FALSE)</f>
        <v>#N/A</v>
      </c>
    </row>
    <row r="389" spans="3:22" ht="19.5" customHeight="1" thickTop="1" thickBot="1" x14ac:dyDescent="0.3">
      <c r="C389" s="58"/>
      <c r="D389" s="58" t="str">
        <f t="shared" ca="1" si="25"/>
        <v/>
      </c>
      <c r="E389" s="58"/>
      <c r="F389" s="58"/>
      <c r="G389" s="58"/>
      <c r="H389" s="58"/>
      <c r="I389" s="59"/>
      <c r="J389" s="192"/>
      <c r="K389" s="60"/>
      <c r="L389" s="58"/>
      <c r="M389" s="56">
        <f>M388+IF(AND(K389="Pago",OR(E389='PC Receitas'!$O$4,E389='PC Receitas'!$O$5,E389='PC Receitas'!$O$6)),I389,IF(AND(K389="Pago",OR(E389='PC Receitas'!$O$7,E389='PC Receitas'!$O$8,E389='PC Receitas'!$O$9,E389='PC Receitas'!$O$10,E389='PC Receitas'!$O$11,E389='PC Receitas'!$O$12,E389='PC Receitas'!$O$13,E389='PC Receitas'!$O$14)),-I389,0))</f>
        <v>7448.57</v>
      </c>
      <c r="R389" s="153" t="e">
        <f t="shared" si="26"/>
        <v>#N/A</v>
      </c>
      <c r="S389" s="150" t="e">
        <f t="shared" si="27"/>
        <v>#N/A</v>
      </c>
      <c r="T389" s="150" t="e">
        <f t="shared" si="28"/>
        <v>#N/A</v>
      </c>
      <c r="U389" s="150" t="e">
        <f t="shared" si="29"/>
        <v>#N/A</v>
      </c>
      <c r="V389" s="154" t="e">
        <f>VLOOKUP(E389,'PC Receitas'!$O$4:$P$14,2,FALSE)</f>
        <v>#N/A</v>
      </c>
    </row>
    <row r="390" spans="3:22" ht="19.5" customHeight="1" thickTop="1" thickBot="1" x14ac:dyDescent="0.3">
      <c r="C390" s="58"/>
      <c r="D390" s="58" t="str">
        <f t="shared" ref="D390:D453" ca="1" si="30">IF(C390&lt;&gt;"",TEXT(C390,"00")&amp;"/08/"&amp;YEAR(TODAY()),"")</f>
        <v/>
      </c>
      <c r="E390" s="58"/>
      <c r="F390" s="58"/>
      <c r="G390" s="58"/>
      <c r="H390" s="58"/>
      <c r="I390" s="59"/>
      <c r="J390" s="192"/>
      <c r="K390" s="60"/>
      <c r="L390" s="58"/>
      <c r="M390" s="56">
        <f>M389+IF(AND(K390="Pago",OR(E390='PC Receitas'!$O$4,E390='PC Receitas'!$O$5,E390='PC Receitas'!$O$6)),I390,IF(AND(K390="Pago",OR(E390='PC Receitas'!$O$7,E390='PC Receitas'!$O$8,E390='PC Receitas'!$O$9,E390='PC Receitas'!$O$10,E390='PC Receitas'!$O$11,E390='PC Receitas'!$O$12,E390='PC Receitas'!$O$13,E390='PC Receitas'!$O$14)),-I390,0))</f>
        <v>7448.57</v>
      </c>
      <c r="R390" s="153" t="e">
        <f t="shared" ref="R390:R453" si="31">IF(V390="Despesas_com_RH","Despesa",IF(V390="Despesas_Operacionais","Despesa",IF(V390="Despesas_com_Marketing","Despesa",IF(V390="Impostos","Despesa",IF(V390="Investimentos","Despesa","")))))</f>
        <v>#N/A</v>
      </c>
      <c r="S390" s="150" t="e">
        <f t="shared" ref="S390:S453" si="32">IF(V390="Despesas_com_Produtos","Despesa",IF(V390="Despesas_com_Serviços","Despesa",IF(V390="Despesas_Não_Operacionais","Despesa","")))</f>
        <v>#N/A</v>
      </c>
      <c r="T390" s="150" t="e">
        <f t="shared" ref="T390:T453" si="33">IF(V390="Receitas_com_Produtos","Receita",IF(V390="Receitas_com_Serviços","Receita",IF(V390="Receitas_Não_Operacionais","Receita","")))</f>
        <v>#N/A</v>
      </c>
      <c r="U390" s="150" t="e">
        <f t="shared" ref="U390:U453" si="34">IF(R390&lt;&gt;"",R390,IF(S390&lt;&gt;"",S390,IF(T390&lt;&gt;"",T390,"")))</f>
        <v>#N/A</v>
      </c>
      <c r="V390" s="154" t="e">
        <f>VLOOKUP(E390,'PC Receitas'!$O$4:$P$14,2,FALSE)</f>
        <v>#N/A</v>
      </c>
    </row>
    <row r="391" spans="3:22" ht="19.5" customHeight="1" thickTop="1" thickBot="1" x14ac:dyDescent="0.3">
      <c r="C391" s="58"/>
      <c r="D391" s="58" t="str">
        <f t="shared" ca="1" si="30"/>
        <v/>
      </c>
      <c r="E391" s="58"/>
      <c r="F391" s="58"/>
      <c r="G391" s="58"/>
      <c r="H391" s="58"/>
      <c r="I391" s="59"/>
      <c r="J391" s="192"/>
      <c r="K391" s="60"/>
      <c r="L391" s="58"/>
      <c r="M391" s="56">
        <f>M390+IF(AND(K391="Pago",OR(E391='PC Receitas'!$O$4,E391='PC Receitas'!$O$5,E391='PC Receitas'!$O$6)),I391,IF(AND(K391="Pago",OR(E391='PC Receitas'!$O$7,E391='PC Receitas'!$O$8,E391='PC Receitas'!$O$9,E391='PC Receitas'!$O$10,E391='PC Receitas'!$O$11,E391='PC Receitas'!$O$12,E391='PC Receitas'!$O$13,E391='PC Receitas'!$O$14)),-I391,0))</f>
        <v>7448.57</v>
      </c>
      <c r="R391" s="153" t="e">
        <f t="shared" si="31"/>
        <v>#N/A</v>
      </c>
      <c r="S391" s="150" t="e">
        <f t="shared" si="32"/>
        <v>#N/A</v>
      </c>
      <c r="T391" s="150" t="e">
        <f t="shared" si="33"/>
        <v>#N/A</v>
      </c>
      <c r="U391" s="150" t="e">
        <f t="shared" si="34"/>
        <v>#N/A</v>
      </c>
      <c r="V391" s="154" t="e">
        <f>VLOOKUP(E391,'PC Receitas'!$O$4:$P$14,2,FALSE)</f>
        <v>#N/A</v>
      </c>
    </row>
    <row r="392" spans="3:22" ht="19.5" customHeight="1" thickTop="1" thickBot="1" x14ac:dyDescent="0.3">
      <c r="C392" s="58"/>
      <c r="D392" s="58" t="str">
        <f t="shared" ca="1" si="30"/>
        <v/>
      </c>
      <c r="E392" s="58"/>
      <c r="F392" s="58"/>
      <c r="G392" s="58"/>
      <c r="H392" s="58"/>
      <c r="I392" s="59"/>
      <c r="J392" s="192"/>
      <c r="K392" s="60"/>
      <c r="L392" s="58"/>
      <c r="M392" s="56">
        <f>M391+IF(AND(K392="Pago",OR(E392='PC Receitas'!$O$4,E392='PC Receitas'!$O$5,E392='PC Receitas'!$O$6)),I392,IF(AND(K392="Pago",OR(E392='PC Receitas'!$O$7,E392='PC Receitas'!$O$8,E392='PC Receitas'!$O$9,E392='PC Receitas'!$O$10,E392='PC Receitas'!$O$11,E392='PC Receitas'!$O$12,E392='PC Receitas'!$O$13,E392='PC Receitas'!$O$14)),-I392,0))</f>
        <v>7448.57</v>
      </c>
      <c r="R392" s="153" t="e">
        <f t="shared" si="31"/>
        <v>#N/A</v>
      </c>
      <c r="S392" s="150" t="e">
        <f t="shared" si="32"/>
        <v>#N/A</v>
      </c>
      <c r="T392" s="150" t="e">
        <f t="shared" si="33"/>
        <v>#N/A</v>
      </c>
      <c r="U392" s="150" t="e">
        <f t="shared" si="34"/>
        <v>#N/A</v>
      </c>
      <c r="V392" s="154" t="e">
        <f>VLOOKUP(E392,'PC Receitas'!$O$4:$P$14,2,FALSE)</f>
        <v>#N/A</v>
      </c>
    </row>
    <row r="393" spans="3:22" ht="19.5" customHeight="1" thickTop="1" thickBot="1" x14ac:dyDescent="0.3">
      <c r="C393" s="58"/>
      <c r="D393" s="58" t="str">
        <f t="shared" ca="1" si="30"/>
        <v/>
      </c>
      <c r="E393" s="58"/>
      <c r="F393" s="58"/>
      <c r="G393" s="58"/>
      <c r="H393" s="58"/>
      <c r="I393" s="59"/>
      <c r="J393" s="192"/>
      <c r="K393" s="60"/>
      <c r="L393" s="58"/>
      <c r="M393" s="56">
        <f>M392+IF(AND(K393="Pago",OR(E393='PC Receitas'!$O$4,E393='PC Receitas'!$O$5,E393='PC Receitas'!$O$6)),I393,IF(AND(K393="Pago",OR(E393='PC Receitas'!$O$7,E393='PC Receitas'!$O$8,E393='PC Receitas'!$O$9,E393='PC Receitas'!$O$10,E393='PC Receitas'!$O$11,E393='PC Receitas'!$O$12,E393='PC Receitas'!$O$13,E393='PC Receitas'!$O$14)),-I393,0))</f>
        <v>7448.57</v>
      </c>
      <c r="R393" s="153" t="e">
        <f t="shared" si="31"/>
        <v>#N/A</v>
      </c>
      <c r="S393" s="150" t="e">
        <f t="shared" si="32"/>
        <v>#N/A</v>
      </c>
      <c r="T393" s="150" t="e">
        <f t="shared" si="33"/>
        <v>#N/A</v>
      </c>
      <c r="U393" s="150" t="e">
        <f t="shared" si="34"/>
        <v>#N/A</v>
      </c>
      <c r="V393" s="154" t="e">
        <f>VLOOKUP(E393,'PC Receitas'!$O$4:$P$14,2,FALSE)</f>
        <v>#N/A</v>
      </c>
    </row>
    <row r="394" spans="3:22" ht="19.5" customHeight="1" thickTop="1" thickBot="1" x14ac:dyDescent="0.3">
      <c r="C394" s="58"/>
      <c r="D394" s="58" t="str">
        <f t="shared" ca="1" si="30"/>
        <v/>
      </c>
      <c r="E394" s="58"/>
      <c r="F394" s="58"/>
      <c r="G394" s="58"/>
      <c r="H394" s="58"/>
      <c r="I394" s="59"/>
      <c r="J394" s="192"/>
      <c r="K394" s="60"/>
      <c r="L394" s="58"/>
      <c r="M394" s="56">
        <f>M393+IF(AND(K394="Pago",OR(E394='PC Receitas'!$O$4,E394='PC Receitas'!$O$5,E394='PC Receitas'!$O$6)),I394,IF(AND(K394="Pago",OR(E394='PC Receitas'!$O$7,E394='PC Receitas'!$O$8,E394='PC Receitas'!$O$9,E394='PC Receitas'!$O$10,E394='PC Receitas'!$O$11,E394='PC Receitas'!$O$12,E394='PC Receitas'!$O$13,E394='PC Receitas'!$O$14)),-I394,0))</f>
        <v>7448.57</v>
      </c>
      <c r="R394" s="153" t="e">
        <f t="shared" si="31"/>
        <v>#N/A</v>
      </c>
      <c r="S394" s="150" t="e">
        <f t="shared" si="32"/>
        <v>#N/A</v>
      </c>
      <c r="T394" s="150" t="e">
        <f t="shared" si="33"/>
        <v>#N/A</v>
      </c>
      <c r="U394" s="150" t="e">
        <f t="shared" si="34"/>
        <v>#N/A</v>
      </c>
      <c r="V394" s="154" t="e">
        <f>VLOOKUP(E394,'PC Receitas'!$O$4:$P$14,2,FALSE)</f>
        <v>#N/A</v>
      </c>
    </row>
    <row r="395" spans="3:22" ht="19.5" customHeight="1" thickTop="1" thickBot="1" x14ac:dyDescent="0.3">
      <c r="C395" s="58"/>
      <c r="D395" s="58" t="str">
        <f t="shared" ca="1" si="30"/>
        <v/>
      </c>
      <c r="E395" s="58"/>
      <c r="F395" s="58"/>
      <c r="G395" s="58"/>
      <c r="H395" s="58"/>
      <c r="I395" s="59"/>
      <c r="J395" s="192"/>
      <c r="K395" s="60"/>
      <c r="L395" s="58"/>
      <c r="M395" s="56">
        <f>M394+IF(AND(K395="Pago",OR(E395='PC Receitas'!$O$4,E395='PC Receitas'!$O$5,E395='PC Receitas'!$O$6)),I395,IF(AND(K395="Pago",OR(E395='PC Receitas'!$O$7,E395='PC Receitas'!$O$8,E395='PC Receitas'!$O$9,E395='PC Receitas'!$O$10,E395='PC Receitas'!$O$11,E395='PC Receitas'!$O$12,E395='PC Receitas'!$O$13,E395='PC Receitas'!$O$14)),-I395,0))</f>
        <v>7448.57</v>
      </c>
      <c r="R395" s="153" t="e">
        <f t="shared" si="31"/>
        <v>#N/A</v>
      </c>
      <c r="S395" s="150" t="e">
        <f t="shared" si="32"/>
        <v>#N/A</v>
      </c>
      <c r="T395" s="150" t="e">
        <f t="shared" si="33"/>
        <v>#N/A</v>
      </c>
      <c r="U395" s="150" t="e">
        <f t="shared" si="34"/>
        <v>#N/A</v>
      </c>
      <c r="V395" s="154" t="e">
        <f>VLOOKUP(E395,'PC Receitas'!$O$4:$P$14,2,FALSE)</f>
        <v>#N/A</v>
      </c>
    </row>
    <row r="396" spans="3:22" ht="19.5" customHeight="1" thickTop="1" thickBot="1" x14ac:dyDescent="0.3">
      <c r="C396" s="58"/>
      <c r="D396" s="58" t="str">
        <f t="shared" ca="1" si="30"/>
        <v/>
      </c>
      <c r="E396" s="58"/>
      <c r="F396" s="58"/>
      <c r="G396" s="58"/>
      <c r="H396" s="58"/>
      <c r="I396" s="59"/>
      <c r="J396" s="192"/>
      <c r="K396" s="60"/>
      <c r="L396" s="58"/>
      <c r="M396" s="56">
        <f>M395+IF(AND(K396="Pago",OR(E396='PC Receitas'!$O$4,E396='PC Receitas'!$O$5,E396='PC Receitas'!$O$6)),I396,IF(AND(K396="Pago",OR(E396='PC Receitas'!$O$7,E396='PC Receitas'!$O$8,E396='PC Receitas'!$O$9,E396='PC Receitas'!$O$10,E396='PC Receitas'!$O$11,E396='PC Receitas'!$O$12,E396='PC Receitas'!$O$13,E396='PC Receitas'!$O$14)),-I396,0))</f>
        <v>7448.57</v>
      </c>
      <c r="R396" s="153" t="e">
        <f t="shared" si="31"/>
        <v>#N/A</v>
      </c>
      <c r="S396" s="150" t="e">
        <f t="shared" si="32"/>
        <v>#N/A</v>
      </c>
      <c r="T396" s="150" t="e">
        <f t="shared" si="33"/>
        <v>#N/A</v>
      </c>
      <c r="U396" s="150" t="e">
        <f t="shared" si="34"/>
        <v>#N/A</v>
      </c>
      <c r="V396" s="154" t="e">
        <f>VLOOKUP(E396,'PC Receitas'!$O$4:$P$14,2,FALSE)</f>
        <v>#N/A</v>
      </c>
    </row>
    <row r="397" spans="3:22" ht="19.5" customHeight="1" thickTop="1" thickBot="1" x14ac:dyDescent="0.3">
      <c r="C397" s="58"/>
      <c r="D397" s="58" t="str">
        <f t="shared" ca="1" si="30"/>
        <v/>
      </c>
      <c r="E397" s="58"/>
      <c r="F397" s="58"/>
      <c r="G397" s="58"/>
      <c r="H397" s="58"/>
      <c r="I397" s="59"/>
      <c r="J397" s="192"/>
      <c r="K397" s="60"/>
      <c r="L397" s="58"/>
      <c r="M397" s="56">
        <f>M396+IF(AND(K397="Pago",OR(E397='PC Receitas'!$O$4,E397='PC Receitas'!$O$5,E397='PC Receitas'!$O$6)),I397,IF(AND(K397="Pago",OR(E397='PC Receitas'!$O$7,E397='PC Receitas'!$O$8,E397='PC Receitas'!$O$9,E397='PC Receitas'!$O$10,E397='PC Receitas'!$O$11,E397='PC Receitas'!$O$12,E397='PC Receitas'!$O$13,E397='PC Receitas'!$O$14)),-I397,0))</f>
        <v>7448.57</v>
      </c>
      <c r="R397" s="153" t="e">
        <f t="shared" si="31"/>
        <v>#N/A</v>
      </c>
      <c r="S397" s="150" t="e">
        <f t="shared" si="32"/>
        <v>#N/A</v>
      </c>
      <c r="T397" s="150" t="e">
        <f t="shared" si="33"/>
        <v>#N/A</v>
      </c>
      <c r="U397" s="150" t="e">
        <f t="shared" si="34"/>
        <v>#N/A</v>
      </c>
      <c r="V397" s="154" t="e">
        <f>VLOOKUP(E397,'PC Receitas'!$O$4:$P$14,2,FALSE)</f>
        <v>#N/A</v>
      </c>
    </row>
    <row r="398" spans="3:22" ht="19.5" customHeight="1" thickTop="1" thickBot="1" x14ac:dyDescent="0.3">
      <c r="C398" s="58"/>
      <c r="D398" s="58" t="str">
        <f t="shared" ca="1" si="30"/>
        <v/>
      </c>
      <c r="E398" s="58"/>
      <c r="F398" s="58"/>
      <c r="G398" s="58"/>
      <c r="H398" s="58"/>
      <c r="I398" s="59"/>
      <c r="J398" s="192"/>
      <c r="K398" s="60"/>
      <c r="L398" s="58"/>
      <c r="M398" s="56">
        <f>M397+IF(AND(K398="Pago",OR(E398='PC Receitas'!$O$4,E398='PC Receitas'!$O$5,E398='PC Receitas'!$O$6)),I398,IF(AND(K398="Pago",OR(E398='PC Receitas'!$O$7,E398='PC Receitas'!$O$8,E398='PC Receitas'!$O$9,E398='PC Receitas'!$O$10,E398='PC Receitas'!$O$11,E398='PC Receitas'!$O$12,E398='PC Receitas'!$O$13,E398='PC Receitas'!$O$14)),-I398,0))</f>
        <v>7448.57</v>
      </c>
      <c r="R398" s="153" t="e">
        <f t="shared" si="31"/>
        <v>#N/A</v>
      </c>
      <c r="S398" s="150" t="e">
        <f t="shared" si="32"/>
        <v>#N/A</v>
      </c>
      <c r="T398" s="150" t="e">
        <f t="shared" si="33"/>
        <v>#N/A</v>
      </c>
      <c r="U398" s="150" t="e">
        <f t="shared" si="34"/>
        <v>#N/A</v>
      </c>
      <c r="V398" s="154" t="e">
        <f>VLOOKUP(E398,'PC Receitas'!$O$4:$P$14,2,FALSE)</f>
        <v>#N/A</v>
      </c>
    </row>
    <row r="399" spans="3:22" ht="19.5" customHeight="1" thickTop="1" thickBot="1" x14ac:dyDescent="0.3">
      <c r="C399" s="58"/>
      <c r="D399" s="58" t="str">
        <f t="shared" ca="1" si="30"/>
        <v/>
      </c>
      <c r="E399" s="58"/>
      <c r="F399" s="58"/>
      <c r="G399" s="58"/>
      <c r="H399" s="58"/>
      <c r="I399" s="59"/>
      <c r="J399" s="192"/>
      <c r="K399" s="60"/>
      <c r="L399" s="58"/>
      <c r="M399" s="56">
        <f>M398+IF(AND(K399="Pago",OR(E399='PC Receitas'!$O$4,E399='PC Receitas'!$O$5,E399='PC Receitas'!$O$6)),I399,IF(AND(K399="Pago",OR(E399='PC Receitas'!$O$7,E399='PC Receitas'!$O$8,E399='PC Receitas'!$O$9,E399='PC Receitas'!$O$10,E399='PC Receitas'!$O$11,E399='PC Receitas'!$O$12,E399='PC Receitas'!$O$13,E399='PC Receitas'!$O$14)),-I399,0))</f>
        <v>7448.57</v>
      </c>
      <c r="R399" s="153" t="e">
        <f t="shared" si="31"/>
        <v>#N/A</v>
      </c>
      <c r="S399" s="150" t="e">
        <f t="shared" si="32"/>
        <v>#N/A</v>
      </c>
      <c r="T399" s="150" t="e">
        <f t="shared" si="33"/>
        <v>#N/A</v>
      </c>
      <c r="U399" s="150" t="e">
        <f t="shared" si="34"/>
        <v>#N/A</v>
      </c>
      <c r="V399" s="154" t="e">
        <f>VLOOKUP(E399,'PC Receitas'!$O$4:$P$14,2,FALSE)</f>
        <v>#N/A</v>
      </c>
    </row>
    <row r="400" spans="3:22" ht="19.5" customHeight="1" thickTop="1" thickBot="1" x14ac:dyDescent="0.3">
      <c r="C400" s="58"/>
      <c r="D400" s="58" t="str">
        <f t="shared" ca="1" si="30"/>
        <v/>
      </c>
      <c r="E400" s="58"/>
      <c r="F400" s="58"/>
      <c r="G400" s="58"/>
      <c r="H400" s="58"/>
      <c r="I400" s="59"/>
      <c r="J400" s="192"/>
      <c r="K400" s="60"/>
      <c r="L400" s="58"/>
      <c r="M400" s="56">
        <f>M399+IF(AND(K400="Pago",OR(E400='PC Receitas'!$O$4,E400='PC Receitas'!$O$5,E400='PC Receitas'!$O$6)),I400,IF(AND(K400="Pago",OR(E400='PC Receitas'!$O$7,E400='PC Receitas'!$O$8,E400='PC Receitas'!$O$9,E400='PC Receitas'!$O$10,E400='PC Receitas'!$O$11,E400='PC Receitas'!$O$12,E400='PC Receitas'!$O$13,E400='PC Receitas'!$O$14)),-I400,0))</f>
        <v>7448.57</v>
      </c>
      <c r="R400" s="153" t="e">
        <f t="shared" si="31"/>
        <v>#N/A</v>
      </c>
      <c r="S400" s="150" t="e">
        <f t="shared" si="32"/>
        <v>#N/A</v>
      </c>
      <c r="T400" s="150" t="e">
        <f t="shared" si="33"/>
        <v>#N/A</v>
      </c>
      <c r="U400" s="150" t="e">
        <f t="shared" si="34"/>
        <v>#N/A</v>
      </c>
      <c r="V400" s="154" t="e">
        <f>VLOOKUP(E400,'PC Receitas'!$O$4:$P$14,2,FALSE)</f>
        <v>#N/A</v>
      </c>
    </row>
    <row r="401" spans="3:22" ht="19.5" customHeight="1" thickTop="1" thickBot="1" x14ac:dyDescent="0.3">
      <c r="C401" s="58"/>
      <c r="D401" s="58" t="str">
        <f t="shared" ca="1" si="30"/>
        <v/>
      </c>
      <c r="E401" s="58"/>
      <c r="F401" s="58"/>
      <c r="G401" s="58"/>
      <c r="H401" s="58"/>
      <c r="I401" s="59"/>
      <c r="J401" s="192"/>
      <c r="K401" s="60"/>
      <c r="L401" s="58"/>
      <c r="M401" s="56">
        <f>M400+IF(AND(K401="Pago",OR(E401='PC Receitas'!$O$4,E401='PC Receitas'!$O$5,E401='PC Receitas'!$O$6)),I401,IF(AND(K401="Pago",OR(E401='PC Receitas'!$O$7,E401='PC Receitas'!$O$8,E401='PC Receitas'!$O$9,E401='PC Receitas'!$O$10,E401='PC Receitas'!$O$11,E401='PC Receitas'!$O$12,E401='PC Receitas'!$O$13,E401='PC Receitas'!$O$14)),-I401,0))</f>
        <v>7448.57</v>
      </c>
      <c r="R401" s="153" t="e">
        <f t="shared" si="31"/>
        <v>#N/A</v>
      </c>
      <c r="S401" s="150" t="e">
        <f t="shared" si="32"/>
        <v>#N/A</v>
      </c>
      <c r="T401" s="150" t="e">
        <f t="shared" si="33"/>
        <v>#N/A</v>
      </c>
      <c r="U401" s="150" t="e">
        <f t="shared" si="34"/>
        <v>#N/A</v>
      </c>
      <c r="V401" s="154" t="e">
        <f>VLOOKUP(E401,'PC Receitas'!$O$4:$P$14,2,FALSE)</f>
        <v>#N/A</v>
      </c>
    </row>
    <row r="402" spans="3:22" ht="19.5" customHeight="1" thickTop="1" thickBot="1" x14ac:dyDescent="0.3">
      <c r="C402" s="58"/>
      <c r="D402" s="58" t="str">
        <f t="shared" ca="1" si="30"/>
        <v/>
      </c>
      <c r="E402" s="58"/>
      <c r="F402" s="58"/>
      <c r="G402" s="58"/>
      <c r="H402" s="58"/>
      <c r="I402" s="59"/>
      <c r="J402" s="192"/>
      <c r="K402" s="60"/>
      <c r="L402" s="58"/>
      <c r="M402" s="56">
        <f>M401+IF(AND(K402="Pago",OR(E402='PC Receitas'!$O$4,E402='PC Receitas'!$O$5,E402='PC Receitas'!$O$6)),I402,IF(AND(K402="Pago",OR(E402='PC Receitas'!$O$7,E402='PC Receitas'!$O$8,E402='PC Receitas'!$O$9,E402='PC Receitas'!$O$10,E402='PC Receitas'!$O$11,E402='PC Receitas'!$O$12,E402='PC Receitas'!$O$13,E402='PC Receitas'!$O$14)),-I402,0))</f>
        <v>7448.57</v>
      </c>
      <c r="R402" s="153" t="e">
        <f t="shared" si="31"/>
        <v>#N/A</v>
      </c>
      <c r="S402" s="150" t="e">
        <f t="shared" si="32"/>
        <v>#N/A</v>
      </c>
      <c r="T402" s="150" t="e">
        <f t="shared" si="33"/>
        <v>#N/A</v>
      </c>
      <c r="U402" s="150" t="e">
        <f t="shared" si="34"/>
        <v>#N/A</v>
      </c>
      <c r="V402" s="154" t="e">
        <f>VLOOKUP(E402,'PC Receitas'!$O$4:$P$14,2,FALSE)</f>
        <v>#N/A</v>
      </c>
    </row>
    <row r="403" spans="3:22" ht="19.5" customHeight="1" thickTop="1" thickBot="1" x14ac:dyDescent="0.3">
      <c r="C403" s="58"/>
      <c r="D403" s="58" t="str">
        <f t="shared" ca="1" si="30"/>
        <v/>
      </c>
      <c r="E403" s="58"/>
      <c r="F403" s="58"/>
      <c r="G403" s="58"/>
      <c r="H403" s="58"/>
      <c r="I403" s="59"/>
      <c r="J403" s="192"/>
      <c r="K403" s="60"/>
      <c r="L403" s="58"/>
      <c r="M403" s="56">
        <f>M402+IF(AND(K403="Pago",OR(E403='PC Receitas'!$O$4,E403='PC Receitas'!$O$5,E403='PC Receitas'!$O$6)),I403,IF(AND(K403="Pago",OR(E403='PC Receitas'!$O$7,E403='PC Receitas'!$O$8,E403='PC Receitas'!$O$9,E403='PC Receitas'!$O$10,E403='PC Receitas'!$O$11,E403='PC Receitas'!$O$12,E403='PC Receitas'!$O$13,E403='PC Receitas'!$O$14)),-I403,0))</f>
        <v>7448.57</v>
      </c>
      <c r="R403" s="153" t="e">
        <f t="shared" si="31"/>
        <v>#N/A</v>
      </c>
      <c r="S403" s="150" t="e">
        <f t="shared" si="32"/>
        <v>#N/A</v>
      </c>
      <c r="T403" s="150" t="e">
        <f t="shared" si="33"/>
        <v>#N/A</v>
      </c>
      <c r="U403" s="150" t="e">
        <f t="shared" si="34"/>
        <v>#N/A</v>
      </c>
      <c r="V403" s="154" t="e">
        <f>VLOOKUP(E403,'PC Receitas'!$O$4:$P$14,2,FALSE)</f>
        <v>#N/A</v>
      </c>
    </row>
    <row r="404" spans="3:22" ht="19.5" customHeight="1" thickTop="1" thickBot="1" x14ac:dyDescent="0.3">
      <c r="C404" s="58"/>
      <c r="D404" s="58" t="str">
        <f t="shared" ca="1" si="30"/>
        <v/>
      </c>
      <c r="E404" s="58"/>
      <c r="F404" s="58"/>
      <c r="G404" s="58"/>
      <c r="H404" s="58"/>
      <c r="I404" s="59"/>
      <c r="J404" s="192"/>
      <c r="K404" s="60"/>
      <c r="L404" s="58"/>
      <c r="M404" s="56">
        <f>M403+IF(AND(K404="Pago",OR(E404='PC Receitas'!$O$4,E404='PC Receitas'!$O$5,E404='PC Receitas'!$O$6)),I404,IF(AND(K404="Pago",OR(E404='PC Receitas'!$O$7,E404='PC Receitas'!$O$8,E404='PC Receitas'!$O$9,E404='PC Receitas'!$O$10,E404='PC Receitas'!$O$11,E404='PC Receitas'!$O$12,E404='PC Receitas'!$O$13,E404='PC Receitas'!$O$14)),-I404,0))</f>
        <v>7448.57</v>
      </c>
      <c r="R404" s="153" t="e">
        <f t="shared" si="31"/>
        <v>#N/A</v>
      </c>
      <c r="S404" s="150" t="e">
        <f t="shared" si="32"/>
        <v>#N/A</v>
      </c>
      <c r="T404" s="150" t="e">
        <f t="shared" si="33"/>
        <v>#N/A</v>
      </c>
      <c r="U404" s="150" t="e">
        <f t="shared" si="34"/>
        <v>#N/A</v>
      </c>
      <c r="V404" s="154" t="e">
        <f>VLOOKUP(E404,'PC Receitas'!$O$4:$P$14,2,FALSE)</f>
        <v>#N/A</v>
      </c>
    </row>
    <row r="405" spans="3:22" ht="19.5" customHeight="1" thickTop="1" thickBot="1" x14ac:dyDescent="0.3">
      <c r="C405" s="58"/>
      <c r="D405" s="58" t="str">
        <f t="shared" ca="1" si="30"/>
        <v/>
      </c>
      <c r="E405" s="58"/>
      <c r="F405" s="58"/>
      <c r="G405" s="58"/>
      <c r="H405" s="58"/>
      <c r="I405" s="59"/>
      <c r="J405" s="192"/>
      <c r="K405" s="60"/>
      <c r="L405" s="58"/>
      <c r="M405" s="56">
        <f>M404+IF(AND(K405="Pago",OR(E405='PC Receitas'!$O$4,E405='PC Receitas'!$O$5,E405='PC Receitas'!$O$6)),I405,IF(AND(K405="Pago",OR(E405='PC Receitas'!$O$7,E405='PC Receitas'!$O$8,E405='PC Receitas'!$O$9,E405='PC Receitas'!$O$10,E405='PC Receitas'!$O$11,E405='PC Receitas'!$O$12,E405='PC Receitas'!$O$13,E405='PC Receitas'!$O$14)),-I405,0))</f>
        <v>7448.57</v>
      </c>
      <c r="R405" s="153" t="e">
        <f t="shared" si="31"/>
        <v>#N/A</v>
      </c>
      <c r="S405" s="150" t="e">
        <f t="shared" si="32"/>
        <v>#N/A</v>
      </c>
      <c r="T405" s="150" t="e">
        <f t="shared" si="33"/>
        <v>#N/A</v>
      </c>
      <c r="U405" s="150" t="e">
        <f t="shared" si="34"/>
        <v>#N/A</v>
      </c>
      <c r="V405" s="154" t="e">
        <f>VLOOKUP(E405,'PC Receitas'!$O$4:$P$14,2,FALSE)</f>
        <v>#N/A</v>
      </c>
    </row>
    <row r="406" spans="3:22" ht="19.5" customHeight="1" thickTop="1" thickBot="1" x14ac:dyDescent="0.3">
      <c r="C406" s="58"/>
      <c r="D406" s="58" t="str">
        <f t="shared" ca="1" si="30"/>
        <v/>
      </c>
      <c r="E406" s="58"/>
      <c r="F406" s="58"/>
      <c r="G406" s="58"/>
      <c r="H406" s="58"/>
      <c r="I406" s="59"/>
      <c r="J406" s="192"/>
      <c r="K406" s="60"/>
      <c r="L406" s="58"/>
      <c r="M406" s="56">
        <f>M405+IF(AND(K406="Pago",OR(E406='PC Receitas'!$O$4,E406='PC Receitas'!$O$5,E406='PC Receitas'!$O$6)),I406,IF(AND(K406="Pago",OR(E406='PC Receitas'!$O$7,E406='PC Receitas'!$O$8,E406='PC Receitas'!$O$9,E406='PC Receitas'!$O$10,E406='PC Receitas'!$O$11,E406='PC Receitas'!$O$12,E406='PC Receitas'!$O$13,E406='PC Receitas'!$O$14)),-I406,0))</f>
        <v>7448.57</v>
      </c>
      <c r="R406" s="153" t="e">
        <f t="shared" si="31"/>
        <v>#N/A</v>
      </c>
      <c r="S406" s="150" t="e">
        <f t="shared" si="32"/>
        <v>#N/A</v>
      </c>
      <c r="T406" s="150" t="e">
        <f t="shared" si="33"/>
        <v>#N/A</v>
      </c>
      <c r="U406" s="150" t="e">
        <f t="shared" si="34"/>
        <v>#N/A</v>
      </c>
      <c r="V406" s="154" t="e">
        <f>VLOOKUP(E406,'PC Receitas'!$O$4:$P$14,2,FALSE)</f>
        <v>#N/A</v>
      </c>
    </row>
    <row r="407" spans="3:22" ht="19.5" customHeight="1" thickTop="1" thickBot="1" x14ac:dyDescent="0.3">
      <c r="C407" s="58"/>
      <c r="D407" s="58" t="str">
        <f t="shared" ca="1" si="30"/>
        <v/>
      </c>
      <c r="E407" s="58"/>
      <c r="F407" s="58"/>
      <c r="G407" s="58"/>
      <c r="H407" s="58"/>
      <c r="I407" s="59"/>
      <c r="J407" s="192"/>
      <c r="K407" s="60"/>
      <c r="L407" s="58"/>
      <c r="M407" s="56">
        <f>M406+IF(AND(K407="Pago",OR(E407='PC Receitas'!$O$4,E407='PC Receitas'!$O$5,E407='PC Receitas'!$O$6)),I407,IF(AND(K407="Pago",OR(E407='PC Receitas'!$O$7,E407='PC Receitas'!$O$8,E407='PC Receitas'!$O$9,E407='PC Receitas'!$O$10,E407='PC Receitas'!$O$11,E407='PC Receitas'!$O$12,E407='PC Receitas'!$O$13,E407='PC Receitas'!$O$14)),-I407,0))</f>
        <v>7448.57</v>
      </c>
      <c r="R407" s="153" t="e">
        <f t="shared" si="31"/>
        <v>#N/A</v>
      </c>
      <c r="S407" s="150" t="e">
        <f t="shared" si="32"/>
        <v>#N/A</v>
      </c>
      <c r="T407" s="150" t="e">
        <f t="shared" si="33"/>
        <v>#N/A</v>
      </c>
      <c r="U407" s="150" t="e">
        <f t="shared" si="34"/>
        <v>#N/A</v>
      </c>
      <c r="V407" s="154" t="e">
        <f>VLOOKUP(E407,'PC Receitas'!$O$4:$P$14,2,FALSE)</f>
        <v>#N/A</v>
      </c>
    </row>
    <row r="408" spans="3:22" ht="19.5" customHeight="1" thickTop="1" thickBot="1" x14ac:dyDescent="0.3">
      <c r="C408" s="58"/>
      <c r="D408" s="58" t="str">
        <f t="shared" ca="1" si="30"/>
        <v/>
      </c>
      <c r="E408" s="58"/>
      <c r="F408" s="58"/>
      <c r="G408" s="58"/>
      <c r="H408" s="58"/>
      <c r="I408" s="59"/>
      <c r="J408" s="192"/>
      <c r="K408" s="60"/>
      <c r="L408" s="58"/>
      <c r="M408" s="56">
        <f>M407+IF(AND(K408="Pago",OR(E408='PC Receitas'!$O$4,E408='PC Receitas'!$O$5,E408='PC Receitas'!$O$6)),I408,IF(AND(K408="Pago",OR(E408='PC Receitas'!$O$7,E408='PC Receitas'!$O$8,E408='PC Receitas'!$O$9,E408='PC Receitas'!$O$10,E408='PC Receitas'!$O$11,E408='PC Receitas'!$O$12,E408='PC Receitas'!$O$13,E408='PC Receitas'!$O$14)),-I408,0))</f>
        <v>7448.57</v>
      </c>
      <c r="R408" s="153" t="e">
        <f t="shared" si="31"/>
        <v>#N/A</v>
      </c>
      <c r="S408" s="150" t="e">
        <f t="shared" si="32"/>
        <v>#N/A</v>
      </c>
      <c r="T408" s="150" t="e">
        <f t="shared" si="33"/>
        <v>#N/A</v>
      </c>
      <c r="U408" s="150" t="e">
        <f t="shared" si="34"/>
        <v>#N/A</v>
      </c>
      <c r="V408" s="154" t="e">
        <f>VLOOKUP(E408,'PC Receitas'!$O$4:$P$14,2,FALSE)</f>
        <v>#N/A</v>
      </c>
    </row>
    <row r="409" spans="3:22" ht="19.5" customHeight="1" thickTop="1" thickBot="1" x14ac:dyDescent="0.3">
      <c r="C409" s="58"/>
      <c r="D409" s="58" t="str">
        <f t="shared" ca="1" si="30"/>
        <v/>
      </c>
      <c r="E409" s="58"/>
      <c r="F409" s="58"/>
      <c r="G409" s="58"/>
      <c r="H409" s="58"/>
      <c r="I409" s="59"/>
      <c r="J409" s="192"/>
      <c r="K409" s="60"/>
      <c r="L409" s="58"/>
      <c r="M409" s="56">
        <f>M408+IF(AND(K409="Pago",OR(E409='PC Receitas'!$O$4,E409='PC Receitas'!$O$5,E409='PC Receitas'!$O$6)),I409,IF(AND(K409="Pago",OR(E409='PC Receitas'!$O$7,E409='PC Receitas'!$O$8,E409='PC Receitas'!$O$9,E409='PC Receitas'!$O$10,E409='PC Receitas'!$O$11,E409='PC Receitas'!$O$12,E409='PC Receitas'!$O$13,E409='PC Receitas'!$O$14)),-I409,0))</f>
        <v>7448.57</v>
      </c>
      <c r="R409" s="153" t="e">
        <f t="shared" si="31"/>
        <v>#N/A</v>
      </c>
      <c r="S409" s="150" t="e">
        <f t="shared" si="32"/>
        <v>#N/A</v>
      </c>
      <c r="T409" s="150" t="e">
        <f t="shared" si="33"/>
        <v>#N/A</v>
      </c>
      <c r="U409" s="150" t="e">
        <f t="shared" si="34"/>
        <v>#N/A</v>
      </c>
      <c r="V409" s="154" t="e">
        <f>VLOOKUP(E409,'PC Receitas'!$O$4:$P$14,2,FALSE)</f>
        <v>#N/A</v>
      </c>
    </row>
    <row r="410" spans="3:22" ht="19.5" customHeight="1" thickTop="1" thickBot="1" x14ac:dyDescent="0.3">
      <c r="C410" s="58"/>
      <c r="D410" s="58" t="str">
        <f t="shared" ca="1" si="30"/>
        <v/>
      </c>
      <c r="E410" s="58"/>
      <c r="F410" s="58"/>
      <c r="G410" s="58"/>
      <c r="H410" s="58"/>
      <c r="I410" s="59"/>
      <c r="J410" s="192"/>
      <c r="K410" s="60"/>
      <c r="L410" s="58"/>
      <c r="M410" s="56">
        <f>M409+IF(AND(K410="Pago",OR(E410='PC Receitas'!$O$4,E410='PC Receitas'!$O$5,E410='PC Receitas'!$O$6)),I410,IF(AND(K410="Pago",OR(E410='PC Receitas'!$O$7,E410='PC Receitas'!$O$8,E410='PC Receitas'!$O$9,E410='PC Receitas'!$O$10,E410='PC Receitas'!$O$11,E410='PC Receitas'!$O$12,E410='PC Receitas'!$O$13,E410='PC Receitas'!$O$14)),-I410,0))</f>
        <v>7448.57</v>
      </c>
      <c r="R410" s="153" t="e">
        <f t="shared" si="31"/>
        <v>#N/A</v>
      </c>
      <c r="S410" s="150" t="e">
        <f t="shared" si="32"/>
        <v>#N/A</v>
      </c>
      <c r="T410" s="150" t="e">
        <f t="shared" si="33"/>
        <v>#N/A</v>
      </c>
      <c r="U410" s="150" t="e">
        <f t="shared" si="34"/>
        <v>#N/A</v>
      </c>
      <c r="V410" s="154" t="e">
        <f>VLOOKUP(E410,'PC Receitas'!$O$4:$P$14,2,FALSE)</f>
        <v>#N/A</v>
      </c>
    </row>
    <row r="411" spans="3:22" ht="19.5" customHeight="1" thickTop="1" thickBot="1" x14ac:dyDescent="0.3">
      <c r="C411" s="58"/>
      <c r="D411" s="58" t="str">
        <f t="shared" ca="1" si="30"/>
        <v/>
      </c>
      <c r="E411" s="58"/>
      <c r="F411" s="58"/>
      <c r="G411" s="58"/>
      <c r="H411" s="58"/>
      <c r="I411" s="59"/>
      <c r="J411" s="192"/>
      <c r="K411" s="60"/>
      <c r="L411" s="58"/>
      <c r="M411" s="56">
        <f>M410+IF(AND(K411="Pago",OR(E411='PC Receitas'!$O$4,E411='PC Receitas'!$O$5,E411='PC Receitas'!$O$6)),I411,IF(AND(K411="Pago",OR(E411='PC Receitas'!$O$7,E411='PC Receitas'!$O$8,E411='PC Receitas'!$O$9,E411='PC Receitas'!$O$10,E411='PC Receitas'!$O$11,E411='PC Receitas'!$O$12,E411='PC Receitas'!$O$13,E411='PC Receitas'!$O$14)),-I411,0))</f>
        <v>7448.57</v>
      </c>
      <c r="R411" s="153" t="e">
        <f t="shared" si="31"/>
        <v>#N/A</v>
      </c>
      <c r="S411" s="150" t="e">
        <f t="shared" si="32"/>
        <v>#N/A</v>
      </c>
      <c r="T411" s="150" t="e">
        <f t="shared" si="33"/>
        <v>#N/A</v>
      </c>
      <c r="U411" s="150" t="e">
        <f t="shared" si="34"/>
        <v>#N/A</v>
      </c>
      <c r="V411" s="154" t="e">
        <f>VLOOKUP(E411,'PC Receitas'!$O$4:$P$14,2,FALSE)</f>
        <v>#N/A</v>
      </c>
    </row>
    <row r="412" spans="3:22" ht="19.5" customHeight="1" thickTop="1" thickBot="1" x14ac:dyDescent="0.3">
      <c r="C412" s="58"/>
      <c r="D412" s="58" t="str">
        <f t="shared" ca="1" si="30"/>
        <v/>
      </c>
      <c r="E412" s="58"/>
      <c r="F412" s="58"/>
      <c r="G412" s="58"/>
      <c r="H412" s="58"/>
      <c r="I412" s="59"/>
      <c r="J412" s="192"/>
      <c r="K412" s="60"/>
      <c r="L412" s="58"/>
      <c r="M412" s="56">
        <f>M411+IF(AND(K412="Pago",OR(E412='PC Receitas'!$O$4,E412='PC Receitas'!$O$5,E412='PC Receitas'!$O$6)),I412,IF(AND(K412="Pago",OR(E412='PC Receitas'!$O$7,E412='PC Receitas'!$O$8,E412='PC Receitas'!$O$9,E412='PC Receitas'!$O$10,E412='PC Receitas'!$O$11,E412='PC Receitas'!$O$12,E412='PC Receitas'!$O$13,E412='PC Receitas'!$O$14)),-I412,0))</f>
        <v>7448.57</v>
      </c>
      <c r="R412" s="153" t="e">
        <f t="shared" si="31"/>
        <v>#N/A</v>
      </c>
      <c r="S412" s="150" t="e">
        <f t="shared" si="32"/>
        <v>#N/A</v>
      </c>
      <c r="T412" s="150" t="e">
        <f t="shared" si="33"/>
        <v>#N/A</v>
      </c>
      <c r="U412" s="150" t="e">
        <f t="shared" si="34"/>
        <v>#N/A</v>
      </c>
      <c r="V412" s="154" t="e">
        <f>VLOOKUP(E412,'PC Receitas'!$O$4:$P$14,2,FALSE)</f>
        <v>#N/A</v>
      </c>
    </row>
    <row r="413" spans="3:22" ht="19.5" customHeight="1" thickTop="1" thickBot="1" x14ac:dyDescent="0.3">
      <c r="C413" s="58"/>
      <c r="D413" s="58" t="str">
        <f t="shared" ca="1" si="30"/>
        <v/>
      </c>
      <c r="E413" s="58"/>
      <c r="F413" s="58"/>
      <c r="G413" s="58"/>
      <c r="H413" s="58"/>
      <c r="I413" s="59"/>
      <c r="J413" s="192"/>
      <c r="K413" s="60"/>
      <c r="L413" s="58"/>
      <c r="M413" s="56">
        <f>M412+IF(AND(K413="Pago",OR(E413='PC Receitas'!$O$4,E413='PC Receitas'!$O$5,E413='PC Receitas'!$O$6)),I413,IF(AND(K413="Pago",OR(E413='PC Receitas'!$O$7,E413='PC Receitas'!$O$8,E413='PC Receitas'!$O$9,E413='PC Receitas'!$O$10,E413='PC Receitas'!$O$11,E413='PC Receitas'!$O$12,E413='PC Receitas'!$O$13,E413='PC Receitas'!$O$14)),-I413,0))</f>
        <v>7448.57</v>
      </c>
      <c r="R413" s="153" t="e">
        <f t="shared" si="31"/>
        <v>#N/A</v>
      </c>
      <c r="S413" s="150" t="e">
        <f t="shared" si="32"/>
        <v>#N/A</v>
      </c>
      <c r="T413" s="150" t="e">
        <f t="shared" si="33"/>
        <v>#N/A</v>
      </c>
      <c r="U413" s="150" t="e">
        <f t="shared" si="34"/>
        <v>#N/A</v>
      </c>
      <c r="V413" s="154" t="e">
        <f>VLOOKUP(E413,'PC Receitas'!$O$4:$P$14,2,FALSE)</f>
        <v>#N/A</v>
      </c>
    </row>
    <row r="414" spans="3:22" ht="19.5" customHeight="1" thickTop="1" thickBot="1" x14ac:dyDescent="0.3">
      <c r="C414" s="58"/>
      <c r="D414" s="58" t="str">
        <f t="shared" ca="1" si="30"/>
        <v/>
      </c>
      <c r="E414" s="58"/>
      <c r="F414" s="58"/>
      <c r="G414" s="58"/>
      <c r="H414" s="58"/>
      <c r="I414" s="59"/>
      <c r="J414" s="192"/>
      <c r="K414" s="60"/>
      <c r="L414" s="58"/>
      <c r="M414" s="56">
        <f>M413+IF(AND(K414="Pago",OR(E414='PC Receitas'!$O$4,E414='PC Receitas'!$O$5,E414='PC Receitas'!$O$6)),I414,IF(AND(K414="Pago",OR(E414='PC Receitas'!$O$7,E414='PC Receitas'!$O$8,E414='PC Receitas'!$O$9,E414='PC Receitas'!$O$10,E414='PC Receitas'!$O$11,E414='PC Receitas'!$O$12,E414='PC Receitas'!$O$13,E414='PC Receitas'!$O$14)),-I414,0))</f>
        <v>7448.57</v>
      </c>
      <c r="R414" s="153" t="e">
        <f t="shared" si="31"/>
        <v>#N/A</v>
      </c>
      <c r="S414" s="150" t="e">
        <f t="shared" si="32"/>
        <v>#N/A</v>
      </c>
      <c r="T414" s="150" t="e">
        <f t="shared" si="33"/>
        <v>#N/A</v>
      </c>
      <c r="U414" s="150" t="e">
        <f t="shared" si="34"/>
        <v>#N/A</v>
      </c>
      <c r="V414" s="154" t="e">
        <f>VLOOKUP(E414,'PC Receitas'!$O$4:$P$14,2,FALSE)</f>
        <v>#N/A</v>
      </c>
    </row>
    <row r="415" spans="3:22" ht="19.5" customHeight="1" thickTop="1" thickBot="1" x14ac:dyDescent="0.3">
      <c r="C415" s="58"/>
      <c r="D415" s="58" t="str">
        <f t="shared" ca="1" si="30"/>
        <v/>
      </c>
      <c r="E415" s="58"/>
      <c r="F415" s="58"/>
      <c r="G415" s="58"/>
      <c r="H415" s="58"/>
      <c r="I415" s="59"/>
      <c r="J415" s="192"/>
      <c r="K415" s="60"/>
      <c r="L415" s="58"/>
      <c r="M415" s="56">
        <f>M414+IF(AND(K415="Pago",OR(E415='PC Receitas'!$O$4,E415='PC Receitas'!$O$5,E415='PC Receitas'!$O$6)),I415,IF(AND(K415="Pago",OR(E415='PC Receitas'!$O$7,E415='PC Receitas'!$O$8,E415='PC Receitas'!$O$9,E415='PC Receitas'!$O$10,E415='PC Receitas'!$O$11,E415='PC Receitas'!$O$12,E415='PC Receitas'!$O$13,E415='PC Receitas'!$O$14)),-I415,0))</f>
        <v>7448.57</v>
      </c>
      <c r="R415" s="153" t="e">
        <f t="shared" si="31"/>
        <v>#N/A</v>
      </c>
      <c r="S415" s="150" t="e">
        <f t="shared" si="32"/>
        <v>#N/A</v>
      </c>
      <c r="T415" s="150" t="e">
        <f t="shared" si="33"/>
        <v>#N/A</v>
      </c>
      <c r="U415" s="150" t="e">
        <f t="shared" si="34"/>
        <v>#N/A</v>
      </c>
      <c r="V415" s="154" t="e">
        <f>VLOOKUP(E415,'PC Receitas'!$O$4:$P$14,2,FALSE)</f>
        <v>#N/A</v>
      </c>
    </row>
    <row r="416" spans="3:22" ht="19.5" customHeight="1" thickTop="1" thickBot="1" x14ac:dyDescent="0.3">
      <c r="C416" s="58"/>
      <c r="D416" s="58" t="str">
        <f t="shared" ca="1" si="30"/>
        <v/>
      </c>
      <c r="E416" s="58"/>
      <c r="F416" s="58"/>
      <c r="G416" s="58"/>
      <c r="H416" s="58"/>
      <c r="I416" s="59"/>
      <c r="J416" s="192"/>
      <c r="K416" s="60"/>
      <c r="L416" s="58"/>
      <c r="M416" s="56">
        <f>M415+IF(AND(K416="Pago",OR(E416='PC Receitas'!$O$4,E416='PC Receitas'!$O$5,E416='PC Receitas'!$O$6)),I416,IF(AND(K416="Pago",OR(E416='PC Receitas'!$O$7,E416='PC Receitas'!$O$8,E416='PC Receitas'!$O$9,E416='PC Receitas'!$O$10,E416='PC Receitas'!$O$11,E416='PC Receitas'!$O$12,E416='PC Receitas'!$O$13,E416='PC Receitas'!$O$14)),-I416,0))</f>
        <v>7448.57</v>
      </c>
      <c r="R416" s="153" t="e">
        <f t="shared" si="31"/>
        <v>#N/A</v>
      </c>
      <c r="S416" s="150" t="e">
        <f t="shared" si="32"/>
        <v>#N/A</v>
      </c>
      <c r="T416" s="150" t="e">
        <f t="shared" si="33"/>
        <v>#N/A</v>
      </c>
      <c r="U416" s="150" t="e">
        <f t="shared" si="34"/>
        <v>#N/A</v>
      </c>
      <c r="V416" s="154" t="e">
        <f>VLOOKUP(E416,'PC Receitas'!$O$4:$P$14,2,FALSE)</f>
        <v>#N/A</v>
      </c>
    </row>
    <row r="417" spans="3:22" ht="19.5" customHeight="1" thickTop="1" thickBot="1" x14ac:dyDescent="0.3">
      <c r="C417" s="58"/>
      <c r="D417" s="58" t="str">
        <f t="shared" ca="1" si="30"/>
        <v/>
      </c>
      <c r="E417" s="58"/>
      <c r="F417" s="58"/>
      <c r="G417" s="58"/>
      <c r="H417" s="58"/>
      <c r="I417" s="59"/>
      <c r="J417" s="192"/>
      <c r="K417" s="60"/>
      <c r="L417" s="58"/>
      <c r="M417" s="56">
        <f>M416+IF(AND(K417="Pago",OR(E417='PC Receitas'!$O$4,E417='PC Receitas'!$O$5,E417='PC Receitas'!$O$6)),I417,IF(AND(K417="Pago",OR(E417='PC Receitas'!$O$7,E417='PC Receitas'!$O$8,E417='PC Receitas'!$O$9,E417='PC Receitas'!$O$10,E417='PC Receitas'!$O$11,E417='PC Receitas'!$O$12,E417='PC Receitas'!$O$13,E417='PC Receitas'!$O$14)),-I417,0))</f>
        <v>7448.57</v>
      </c>
      <c r="R417" s="153" t="e">
        <f t="shared" si="31"/>
        <v>#N/A</v>
      </c>
      <c r="S417" s="150" t="e">
        <f t="shared" si="32"/>
        <v>#N/A</v>
      </c>
      <c r="T417" s="150" t="e">
        <f t="shared" si="33"/>
        <v>#N/A</v>
      </c>
      <c r="U417" s="150" t="e">
        <f t="shared" si="34"/>
        <v>#N/A</v>
      </c>
      <c r="V417" s="154" t="e">
        <f>VLOOKUP(E417,'PC Receitas'!$O$4:$P$14,2,FALSE)</f>
        <v>#N/A</v>
      </c>
    </row>
    <row r="418" spans="3:22" ht="19.5" customHeight="1" thickTop="1" thickBot="1" x14ac:dyDescent="0.3">
      <c r="C418" s="58"/>
      <c r="D418" s="58" t="str">
        <f t="shared" ca="1" si="30"/>
        <v/>
      </c>
      <c r="E418" s="58"/>
      <c r="F418" s="58"/>
      <c r="G418" s="58"/>
      <c r="H418" s="58"/>
      <c r="I418" s="59"/>
      <c r="J418" s="192"/>
      <c r="K418" s="60"/>
      <c r="L418" s="58"/>
      <c r="M418" s="56">
        <f>M417+IF(AND(K418="Pago",OR(E418='PC Receitas'!$O$4,E418='PC Receitas'!$O$5,E418='PC Receitas'!$O$6)),I418,IF(AND(K418="Pago",OR(E418='PC Receitas'!$O$7,E418='PC Receitas'!$O$8,E418='PC Receitas'!$O$9,E418='PC Receitas'!$O$10,E418='PC Receitas'!$O$11,E418='PC Receitas'!$O$12,E418='PC Receitas'!$O$13,E418='PC Receitas'!$O$14)),-I418,0))</f>
        <v>7448.57</v>
      </c>
      <c r="R418" s="153" t="e">
        <f t="shared" si="31"/>
        <v>#N/A</v>
      </c>
      <c r="S418" s="150" t="e">
        <f t="shared" si="32"/>
        <v>#N/A</v>
      </c>
      <c r="T418" s="150" t="e">
        <f t="shared" si="33"/>
        <v>#N/A</v>
      </c>
      <c r="U418" s="150" t="e">
        <f t="shared" si="34"/>
        <v>#N/A</v>
      </c>
      <c r="V418" s="154" t="e">
        <f>VLOOKUP(E418,'PC Receitas'!$O$4:$P$14,2,FALSE)</f>
        <v>#N/A</v>
      </c>
    </row>
    <row r="419" spans="3:22" ht="19.5" customHeight="1" thickTop="1" thickBot="1" x14ac:dyDescent="0.3">
      <c r="C419" s="58"/>
      <c r="D419" s="58" t="str">
        <f t="shared" ca="1" si="30"/>
        <v/>
      </c>
      <c r="E419" s="58"/>
      <c r="F419" s="58"/>
      <c r="G419" s="58"/>
      <c r="H419" s="58"/>
      <c r="I419" s="59"/>
      <c r="J419" s="192"/>
      <c r="K419" s="60"/>
      <c r="L419" s="58"/>
      <c r="M419" s="56">
        <f>M418+IF(AND(K419="Pago",OR(E419='PC Receitas'!$O$4,E419='PC Receitas'!$O$5,E419='PC Receitas'!$O$6)),I419,IF(AND(K419="Pago",OR(E419='PC Receitas'!$O$7,E419='PC Receitas'!$O$8,E419='PC Receitas'!$O$9,E419='PC Receitas'!$O$10,E419='PC Receitas'!$O$11,E419='PC Receitas'!$O$12,E419='PC Receitas'!$O$13,E419='PC Receitas'!$O$14)),-I419,0))</f>
        <v>7448.57</v>
      </c>
      <c r="R419" s="153" t="e">
        <f t="shared" si="31"/>
        <v>#N/A</v>
      </c>
      <c r="S419" s="150" t="e">
        <f t="shared" si="32"/>
        <v>#N/A</v>
      </c>
      <c r="T419" s="150" t="e">
        <f t="shared" si="33"/>
        <v>#N/A</v>
      </c>
      <c r="U419" s="150" t="e">
        <f t="shared" si="34"/>
        <v>#N/A</v>
      </c>
      <c r="V419" s="154" t="e">
        <f>VLOOKUP(E419,'PC Receitas'!$O$4:$P$14,2,FALSE)</f>
        <v>#N/A</v>
      </c>
    </row>
    <row r="420" spans="3:22" ht="19.5" customHeight="1" thickTop="1" thickBot="1" x14ac:dyDescent="0.3">
      <c r="C420" s="58"/>
      <c r="D420" s="58" t="str">
        <f t="shared" ca="1" si="30"/>
        <v/>
      </c>
      <c r="E420" s="58"/>
      <c r="F420" s="58"/>
      <c r="G420" s="58"/>
      <c r="H420" s="58"/>
      <c r="I420" s="59"/>
      <c r="J420" s="192"/>
      <c r="K420" s="60"/>
      <c r="L420" s="58"/>
      <c r="M420" s="56">
        <f>M419+IF(AND(K420="Pago",OR(E420='PC Receitas'!$O$4,E420='PC Receitas'!$O$5,E420='PC Receitas'!$O$6)),I420,IF(AND(K420="Pago",OR(E420='PC Receitas'!$O$7,E420='PC Receitas'!$O$8,E420='PC Receitas'!$O$9,E420='PC Receitas'!$O$10,E420='PC Receitas'!$O$11,E420='PC Receitas'!$O$12,E420='PC Receitas'!$O$13,E420='PC Receitas'!$O$14)),-I420,0))</f>
        <v>7448.57</v>
      </c>
      <c r="R420" s="153" t="e">
        <f t="shared" si="31"/>
        <v>#N/A</v>
      </c>
      <c r="S420" s="150" t="e">
        <f t="shared" si="32"/>
        <v>#N/A</v>
      </c>
      <c r="T420" s="150" t="e">
        <f t="shared" si="33"/>
        <v>#N/A</v>
      </c>
      <c r="U420" s="150" t="e">
        <f t="shared" si="34"/>
        <v>#N/A</v>
      </c>
      <c r="V420" s="154" t="e">
        <f>VLOOKUP(E420,'PC Receitas'!$O$4:$P$14,2,FALSE)</f>
        <v>#N/A</v>
      </c>
    </row>
    <row r="421" spans="3:22" ht="19.5" customHeight="1" thickTop="1" thickBot="1" x14ac:dyDescent="0.3">
      <c r="C421" s="58"/>
      <c r="D421" s="58" t="str">
        <f t="shared" ca="1" si="30"/>
        <v/>
      </c>
      <c r="E421" s="58"/>
      <c r="F421" s="58"/>
      <c r="G421" s="58"/>
      <c r="H421" s="58"/>
      <c r="I421" s="59"/>
      <c r="J421" s="192"/>
      <c r="K421" s="60"/>
      <c r="L421" s="58"/>
      <c r="M421" s="56">
        <f>M420+IF(AND(K421="Pago",OR(E421='PC Receitas'!$O$4,E421='PC Receitas'!$O$5,E421='PC Receitas'!$O$6)),I421,IF(AND(K421="Pago",OR(E421='PC Receitas'!$O$7,E421='PC Receitas'!$O$8,E421='PC Receitas'!$O$9,E421='PC Receitas'!$O$10,E421='PC Receitas'!$O$11,E421='PC Receitas'!$O$12,E421='PC Receitas'!$O$13,E421='PC Receitas'!$O$14)),-I421,0))</f>
        <v>7448.57</v>
      </c>
      <c r="R421" s="153" t="e">
        <f t="shared" si="31"/>
        <v>#N/A</v>
      </c>
      <c r="S421" s="150" t="e">
        <f t="shared" si="32"/>
        <v>#N/A</v>
      </c>
      <c r="T421" s="150" t="e">
        <f t="shared" si="33"/>
        <v>#N/A</v>
      </c>
      <c r="U421" s="150" t="e">
        <f t="shared" si="34"/>
        <v>#N/A</v>
      </c>
      <c r="V421" s="154" t="e">
        <f>VLOOKUP(E421,'PC Receitas'!$O$4:$P$14,2,FALSE)</f>
        <v>#N/A</v>
      </c>
    </row>
    <row r="422" spans="3:22" ht="19.5" customHeight="1" thickTop="1" thickBot="1" x14ac:dyDescent="0.3">
      <c r="C422" s="58"/>
      <c r="D422" s="58" t="str">
        <f t="shared" ca="1" si="30"/>
        <v/>
      </c>
      <c r="E422" s="58"/>
      <c r="F422" s="58"/>
      <c r="G422" s="58"/>
      <c r="H422" s="58"/>
      <c r="I422" s="59"/>
      <c r="J422" s="192"/>
      <c r="K422" s="60"/>
      <c r="L422" s="58"/>
      <c r="M422" s="56">
        <f>M421+IF(AND(K422="Pago",OR(E422='PC Receitas'!$O$4,E422='PC Receitas'!$O$5,E422='PC Receitas'!$O$6)),I422,IF(AND(K422="Pago",OR(E422='PC Receitas'!$O$7,E422='PC Receitas'!$O$8,E422='PC Receitas'!$O$9,E422='PC Receitas'!$O$10,E422='PC Receitas'!$O$11,E422='PC Receitas'!$O$12,E422='PC Receitas'!$O$13,E422='PC Receitas'!$O$14)),-I422,0))</f>
        <v>7448.57</v>
      </c>
      <c r="R422" s="153" t="e">
        <f t="shared" si="31"/>
        <v>#N/A</v>
      </c>
      <c r="S422" s="150" t="e">
        <f t="shared" si="32"/>
        <v>#N/A</v>
      </c>
      <c r="T422" s="150" t="e">
        <f t="shared" si="33"/>
        <v>#N/A</v>
      </c>
      <c r="U422" s="150" t="e">
        <f t="shared" si="34"/>
        <v>#N/A</v>
      </c>
      <c r="V422" s="154" t="e">
        <f>VLOOKUP(E422,'PC Receitas'!$O$4:$P$14,2,FALSE)</f>
        <v>#N/A</v>
      </c>
    </row>
    <row r="423" spans="3:22" ht="19.5" customHeight="1" thickTop="1" thickBot="1" x14ac:dyDescent="0.3">
      <c r="C423" s="58"/>
      <c r="D423" s="58" t="str">
        <f t="shared" ca="1" si="30"/>
        <v/>
      </c>
      <c r="E423" s="58"/>
      <c r="F423" s="58"/>
      <c r="G423" s="58"/>
      <c r="H423" s="58"/>
      <c r="I423" s="59"/>
      <c r="J423" s="192"/>
      <c r="K423" s="60"/>
      <c r="L423" s="58"/>
      <c r="M423" s="56">
        <f>M422+IF(AND(K423="Pago",OR(E423='PC Receitas'!$O$4,E423='PC Receitas'!$O$5,E423='PC Receitas'!$O$6)),I423,IF(AND(K423="Pago",OR(E423='PC Receitas'!$O$7,E423='PC Receitas'!$O$8,E423='PC Receitas'!$O$9,E423='PC Receitas'!$O$10,E423='PC Receitas'!$O$11,E423='PC Receitas'!$O$12,E423='PC Receitas'!$O$13,E423='PC Receitas'!$O$14)),-I423,0))</f>
        <v>7448.57</v>
      </c>
      <c r="R423" s="153" t="e">
        <f t="shared" si="31"/>
        <v>#N/A</v>
      </c>
      <c r="S423" s="150" t="e">
        <f t="shared" si="32"/>
        <v>#N/A</v>
      </c>
      <c r="T423" s="150" t="e">
        <f t="shared" si="33"/>
        <v>#N/A</v>
      </c>
      <c r="U423" s="150" t="e">
        <f t="shared" si="34"/>
        <v>#N/A</v>
      </c>
      <c r="V423" s="154" t="e">
        <f>VLOOKUP(E423,'PC Receitas'!$O$4:$P$14,2,FALSE)</f>
        <v>#N/A</v>
      </c>
    </row>
    <row r="424" spans="3:22" ht="19.5" customHeight="1" thickTop="1" thickBot="1" x14ac:dyDescent="0.3">
      <c r="C424" s="58"/>
      <c r="D424" s="58" t="str">
        <f t="shared" ca="1" si="30"/>
        <v/>
      </c>
      <c r="E424" s="58"/>
      <c r="F424" s="58"/>
      <c r="G424" s="58"/>
      <c r="H424" s="58"/>
      <c r="I424" s="59"/>
      <c r="J424" s="192"/>
      <c r="K424" s="60"/>
      <c r="L424" s="58"/>
      <c r="M424" s="56">
        <f>M423+IF(AND(K424="Pago",OR(E424='PC Receitas'!$O$4,E424='PC Receitas'!$O$5,E424='PC Receitas'!$O$6)),I424,IF(AND(K424="Pago",OR(E424='PC Receitas'!$O$7,E424='PC Receitas'!$O$8,E424='PC Receitas'!$O$9,E424='PC Receitas'!$O$10,E424='PC Receitas'!$O$11,E424='PC Receitas'!$O$12,E424='PC Receitas'!$O$13,E424='PC Receitas'!$O$14)),-I424,0))</f>
        <v>7448.57</v>
      </c>
      <c r="R424" s="153" t="e">
        <f t="shared" si="31"/>
        <v>#N/A</v>
      </c>
      <c r="S424" s="150" t="e">
        <f t="shared" si="32"/>
        <v>#N/A</v>
      </c>
      <c r="T424" s="150" t="e">
        <f t="shared" si="33"/>
        <v>#N/A</v>
      </c>
      <c r="U424" s="150" t="e">
        <f t="shared" si="34"/>
        <v>#N/A</v>
      </c>
      <c r="V424" s="154" t="e">
        <f>VLOOKUP(E424,'PC Receitas'!$O$4:$P$14,2,FALSE)</f>
        <v>#N/A</v>
      </c>
    </row>
    <row r="425" spans="3:22" ht="19.5" customHeight="1" thickTop="1" thickBot="1" x14ac:dyDescent="0.3">
      <c r="C425" s="58"/>
      <c r="D425" s="58" t="str">
        <f t="shared" ca="1" si="30"/>
        <v/>
      </c>
      <c r="E425" s="58"/>
      <c r="F425" s="58"/>
      <c r="G425" s="58"/>
      <c r="H425" s="58"/>
      <c r="I425" s="59"/>
      <c r="J425" s="192"/>
      <c r="K425" s="60"/>
      <c r="L425" s="58"/>
      <c r="M425" s="56">
        <f>M424+IF(AND(K425="Pago",OR(E425='PC Receitas'!$O$4,E425='PC Receitas'!$O$5,E425='PC Receitas'!$O$6)),I425,IF(AND(K425="Pago",OR(E425='PC Receitas'!$O$7,E425='PC Receitas'!$O$8,E425='PC Receitas'!$O$9,E425='PC Receitas'!$O$10,E425='PC Receitas'!$O$11,E425='PC Receitas'!$O$12,E425='PC Receitas'!$O$13,E425='PC Receitas'!$O$14)),-I425,0))</f>
        <v>7448.57</v>
      </c>
      <c r="R425" s="153" t="e">
        <f t="shared" si="31"/>
        <v>#N/A</v>
      </c>
      <c r="S425" s="150" t="e">
        <f t="shared" si="32"/>
        <v>#N/A</v>
      </c>
      <c r="T425" s="150" t="e">
        <f t="shared" si="33"/>
        <v>#N/A</v>
      </c>
      <c r="U425" s="150" t="e">
        <f t="shared" si="34"/>
        <v>#N/A</v>
      </c>
      <c r="V425" s="154" t="e">
        <f>VLOOKUP(E425,'PC Receitas'!$O$4:$P$14,2,FALSE)</f>
        <v>#N/A</v>
      </c>
    </row>
    <row r="426" spans="3:22" ht="19.5" customHeight="1" thickTop="1" thickBot="1" x14ac:dyDescent="0.3">
      <c r="C426" s="58"/>
      <c r="D426" s="58" t="str">
        <f t="shared" ca="1" si="30"/>
        <v/>
      </c>
      <c r="E426" s="58"/>
      <c r="F426" s="58"/>
      <c r="G426" s="58"/>
      <c r="H426" s="58"/>
      <c r="I426" s="59"/>
      <c r="J426" s="192"/>
      <c r="K426" s="60"/>
      <c r="L426" s="58"/>
      <c r="M426" s="56">
        <f>M425+IF(AND(K426="Pago",OR(E426='PC Receitas'!$O$4,E426='PC Receitas'!$O$5,E426='PC Receitas'!$O$6)),I426,IF(AND(K426="Pago",OR(E426='PC Receitas'!$O$7,E426='PC Receitas'!$O$8,E426='PC Receitas'!$O$9,E426='PC Receitas'!$O$10,E426='PC Receitas'!$O$11,E426='PC Receitas'!$O$12,E426='PC Receitas'!$O$13,E426='PC Receitas'!$O$14)),-I426,0))</f>
        <v>7448.57</v>
      </c>
      <c r="R426" s="153" t="e">
        <f t="shared" si="31"/>
        <v>#N/A</v>
      </c>
      <c r="S426" s="150" t="e">
        <f t="shared" si="32"/>
        <v>#N/A</v>
      </c>
      <c r="T426" s="150" t="e">
        <f t="shared" si="33"/>
        <v>#N/A</v>
      </c>
      <c r="U426" s="150" t="e">
        <f t="shared" si="34"/>
        <v>#N/A</v>
      </c>
      <c r="V426" s="154" t="e">
        <f>VLOOKUP(E426,'PC Receitas'!$O$4:$P$14,2,FALSE)</f>
        <v>#N/A</v>
      </c>
    </row>
    <row r="427" spans="3:22" ht="19.5" customHeight="1" thickTop="1" thickBot="1" x14ac:dyDescent="0.3">
      <c r="C427" s="58"/>
      <c r="D427" s="58" t="str">
        <f t="shared" ca="1" si="30"/>
        <v/>
      </c>
      <c r="E427" s="58"/>
      <c r="F427" s="58"/>
      <c r="G427" s="58"/>
      <c r="H427" s="58"/>
      <c r="I427" s="59"/>
      <c r="J427" s="192"/>
      <c r="K427" s="60"/>
      <c r="L427" s="58"/>
      <c r="M427" s="56">
        <f>M426+IF(AND(K427="Pago",OR(E427='PC Receitas'!$O$4,E427='PC Receitas'!$O$5,E427='PC Receitas'!$O$6)),I427,IF(AND(K427="Pago",OR(E427='PC Receitas'!$O$7,E427='PC Receitas'!$O$8,E427='PC Receitas'!$O$9,E427='PC Receitas'!$O$10,E427='PC Receitas'!$O$11,E427='PC Receitas'!$O$12,E427='PC Receitas'!$O$13,E427='PC Receitas'!$O$14)),-I427,0))</f>
        <v>7448.57</v>
      </c>
      <c r="R427" s="153" t="e">
        <f t="shared" si="31"/>
        <v>#N/A</v>
      </c>
      <c r="S427" s="150" t="e">
        <f t="shared" si="32"/>
        <v>#N/A</v>
      </c>
      <c r="T427" s="150" t="e">
        <f t="shared" si="33"/>
        <v>#N/A</v>
      </c>
      <c r="U427" s="150" t="e">
        <f t="shared" si="34"/>
        <v>#N/A</v>
      </c>
      <c r="V427" s="154" t="e">
        <f>VLOOKUP(E427,'PC Receitas'!$O$4:$P$14,2,FALSE)</f>
        <v>#N/A</v>
      </c>
    </row>
    <row r="428" spans="3:22" ht="19.5" customHeight="1" thickTop="1" thickBot="1" x14ac:dyDescent="0.3">
      <c r="C428" s="58"/>
      <c r="D428" s="58" t="str">
        <f t="shared" ca="1" si="30"/>
        <v/>
      </c>
      <c r="E428" s="58"/>
      <c r="F428" s="58"/>
      <c r="G428" s="58"/>
      <c r="H428" s="58"/>
      <c r="I428" s="59"/>
      <c r="J428" s="192"/>
      <c r="K428" s="60"/>
      <c r="L428" s="58"/>
      <c r="M428" s="56">
        <f>M427+IF(AND(K428="Pago",OR(E428='PC Receitas'!$O$4,E428='PC Receitas'!$O$5,E428='PC Receitas'!$O$6)),I428,IF(AND(K428="Pago",OR(E428='PC Receitas'!$O$7,E428='PC Receitas'!$O$8,E428='PC Receitas'!$O$9,E428='PC Receitas'!$O$10,E428='PC Receitas'!$O$11,E428='PC Receitas'!$O$12,E428='PC Receitas'!$O$13,E428='PC Receitas'!$O$14)),-I428,0))</f>
        <v>7448.57</v>
      </c>
      <c r="R428" s="153" t="e">
        <f t="shared" si="31"/>
        <v>#N/A</v>
      </c>
      <c r="S428" s="150" t="e">
        <f t="shared" si="32"/>
        <v>#N/A</v>
      </c>
      <c r="T428" s="150" t="e">
        <f t="shared" si="33"/>
        <v>#N/A</v>
      </c>
      <c r="U428" s="150" t="e">
        <f t="shared" si="34"/>
        <v>#N/A</v>
      </c>
      <c r="V428" s="154" t="e">
        <f>VLOOKUP(E428,'PC Receitas'!$O$4:$P$14,2,FALSE)</f>
        <v>#N/A</v>
      </c>
    </row>
    <row r="429" spans="3:22" ht="19.5" customHeight="1" thickTop="1" thickBot="1" x14ac:dyDescent="0.3">
      <c r="C429" s="58"/>
      <c r="D429" s="58" t="str">
        <f t="shared" ca="1" si="30"/>
        <v/>
      </c>
      <c r="E429" s="58"/>
      <c r="F429" s="58"/>
      <c r="G429" s="58"/>
      <c r="H429" s="58"/>
      <c r="I429" s="59"/>
      <c r="J429" s="192"/>
      <c r="K429" s="60"/>
      <c r="L429" s="58"/>
      <c r="M429" s="56">
        <f>M428+IF(AND(K429="Pago",OR(E429='PC Receitas'!$O$4,E429='PC Receitas'!$O$5,E429='PC Receitas'!$O$6)),I429,IF(AND(K429="Pago",OR(E429='PC Receitas'!$O$7,E429='PC Receitas'!$O$8,E429='PC Receitas'!$O$9,E429='PC Receitas'!$O$10,E429='PC Receitas'!$O$11,E429='PC Receitas'!$O$12,E429='PC Receitas'!$O$13,E429='PC Receitas'!$O$14)),-I429,0))</f>
        <v>7448.57</v>
      </c>
      <c r="R429" s="153" t="e">
        <f t="shared" si="31"/>
        <v>#N/A</v>
      </c>
      <c r="S429" s="150" t="e">
        <f t="shared" si="32"/>
        <v>#N/A</v>
      </c>
      <c r="T429" s="150" t="e">
        <f t="shared" si="33"/>
        <v>#N/A</v>
      </c>
      <c r="U429" s="150" t="e">
        <f t="shared" si="34"/>
        <v>#N/A</v>
      </c>
      <c r="V429" s="154" t="e">
        <f>VLOOKUP(E429,'PC Receitas'!$O$4:$P$14,2,FALSE)</f>
        <v>#N/A</v>
      </c>
    </row>
    <row r="430" spans="3:22" ht="19.5" customHeight="1" thickTop="1" thickBot="1" x14ac:dyDescent="0.3">
      <c r="C430" s="58"/>
      <c r="D430" s="58" t="str">
        <f t="shared" ca="1" si="30"/>
        <v/>
      </c>
      <c r="E430" s="58"/>
      <c r="F430" s="58"/>
      <c r="G430" s="58"/>
      <c r="H430" s="58"/>
      <c r="I430" s="59"/>
      <c r="J430" s="192"/>
      <c r="K430" s="60"/>
      <c r="L430" s="58"/>
      <c r="M430" s="56">
        <f>M429+IF(AND(K430="Pago",OR(E430='PC Receitas'!$O$4,E430='PC Receitas'!$O$5,E430='PC Receitas'!$O$6)),I430,IF(AND(K430="Pago",OR(E430='PC Receitas'!$O$7,E430='PC Receitas'!$O$8,E430='PC Receitas'!$O$9,E430='PC Receitas'!$O$10,E430='PC Receitas'!$O$11,E430='PC Receitas'!$O$12,E430='PC Receitas'!$O$13,E430='PC Receitas'!$O$14)),-I430,0))</f>
        <v>7448.57</v>
      </c>
      <c r="R430" s="153" t="e">
        <f t="shared" si="31"/>
        <v>#N/A</v>
      </c>
      <c r="S430" s="150" t="e">
        <f t="shared" si="32"/>
        <v>#N/A</v>
      </c>
      <c r="T430" s="150" t="e">
        <f t="shared" si="33"/>
        <v>#N/A</v>
      </c>
      <c r="U430" s="150" t="e">
        <f t="shared" si="34"/>
        <v>#N/A</v>
      </c>
      <c r="V430" s="154" t="e">
        <f>VLOOKUP(E430,'PC Receitas'!$O$4:$P$14,2,FALSE)</f>
        <v>#N/A</v>
      </c>
    </row>
    <row r="431" spans="3:22" ht="19.5" customHeight="1" thickTop="1" thickBot="1" x14ac:dyDescent="0.3">
      <c r="C431" s="58"/>
      <c r="D431" s="58" t="str">
        <f t="shared" ca="1" si="30"/>
        <v/>
      </c>
      <c r="E431" s="58"/>
      <c r="F431" s="58"/>
      <c r="G431" s="58"/>
      <c r="H431" s="58"/>
      <c r="I431" s="59"/>
      <c r="J431" s="192"/>
      <c r="K431" s="60"/>
      <c r="L431" s="58"/>
      <c r="M431" s="56">
        <f>M430+IF(AND(K431="Pago",OR(E431='PC Receitas'!$O$4,E431='PC Receitas'!$O$5,E431='PC Receitas'!$O$6)),I431,IF(AND(K431="Pago",OR(E431='PC Receitas'!$O$7,E431='PC Receitas'!$O$8,E431='PC Receitas'!$O$9,E431='PC Receitas'!$O$10,E431='PC Receitas'!$O$11,E431='PC Receitas'!$O$12,E431='PC Receitas'!$O$13,E431='PC Receitas'!$O$14)),-I431,0))</f>
        <v>7448.57</v>
      </c>
      <c r="R431" s="153" t="e">
        <f t="shared" si="31"/>
        <v>#N/A</v>
      </c>
      <c r="S431" s="150" t="e">
        <f t="shared" si="32"/>
        <v>#N/A</v>
      </c>
      <c r="T431" s="150" t="e">
        <f t="shared" si="33"/>
        <v>#N/A</v>
      </c>
      <c r="U431" s="150" t="e">
        <f t="shared" si="34"/>
        <v>#N/A</v>
      </c>
      <c r="V431" s="154" t="e">
        <f>VLOOKUP(E431,'PC Receitas'!$O$4:$P$14,2,FALSE)</f>
        <v>#N/A</v>
      </c>
    </row>
    <row r="432" spans="3:22" ht="19.5" customHeight="1" thickTop="1" thickBot="1" x14ac:dyDescent="0.3">
      <c r="C432" s="58"/>
      <c r="D432" s="58" t="str">
        <f t="shared" ca="1" si="30"/>
        <v/>
      </c>
      <c r="E432" s="58"/>
      <c r="F432" s="58"/>
      <c r="G432" s="58"/>
      <c r="H432" s="58"/>
      <c r="I432" s="59"/>
      <c r="J432" s="192"/>
      <c r="K432" s="60"/>
      <c r="L432" s="58"/>
      <c r="M432" s="56">
        <f>M431+IF(AND(K432="Pago",OR(E432='PC Receitas'!$O$4,E432='PC Receitas'!$O$5,E432='PC Receitas'!$O$6)),I432,IF(AND(K432="Pago",OR(E432='PC Receitas'!$O$7,E432='PC Receitas'!$O$8,E432='PC Receitas'!$O$9,E432='PC Receitas'!$O$10,E432='PC Receitas'!$O$11,E432='PC Receitas'!$O$12,E432='PC Receitas'!$O$13,E432='PC Receitas'!$O$14)),-I432,0))</f>
        <v>7448.57</v>
      </c>
      <c r="R432" s="153" t="e">
        <f t="shared" si="31"/>
        <v>#N/A</v>
      </c>
      <c r="S432" s="150" t="e">
        <f t="shared" si="32"/>
        <v>#N/A</v>
      </c>
      <c r="T432" s="150" t="e">
        <f t="shared" si="33"/>
        <v>#N/A</v>
      </c>
      <c r="U432" s="150" t="e">
        <f t="shared" si="34"/>
        <v>#N/A</v>
      </c>
      <c r="V432" s="154" t="e">
        <f>VLOOKUP(E432,'PC Receitas'!$O$4:$P$14,2,FALSE)</f>
        <v>#N/A</v>
      </c>
    </row>
    <row r="433" spans="3:22" ht="19.5" customHeight="1" thickTop="1" thickBot="1" x14ac:dyDescent="0.3">
      <c r="C433" s="58"/>
      <c r="D433" s="58" t="str">
        <f t="shared" ca="1" si="30"/>
        <v/>
      </c>
      <c r="E433" s="58"/>
      <c r="F433" s="58"/>
      <c r="G433" s="58"/>
      <c r="H433" s="58"/>
      <c r="I433" s="59"/>
      <c r="J433" s="192"/>
      <c r="K433" s="60"/>
      <c r="L433" s="58"/>
      <c r="M433" s="56">
        <f>M432+IF(AND(K433="Pago",OR(E433='PC Receitas'!$O$4,E433='PC Receitas'!$O$5,E433='PC Receitas'!$O$6)),I433,IF(AND(K433="Pago",OR(E433='PC Receitas'!$O$7,E433='PC Receitas'!$O$8,E433='PC Receitas'!$O$9,E433='PC Receitas'!$O$10,E433='PC Receitas'!$O$11,E433='PC Receitas'!$O$12,E433='PC Receitas'!$O$13,E433='PC Receitas'!$O$14)),-I433,0))</f>
        <v>7448.57</v>
      </c>
      <c r="R433" s="153" t="e">
        <f t="shared" si="31"/>
        <v>#N/A</v>
      </c>
      <c r="S433" s="150" t="e">
        <f t="shared" si="32"/>
        <v>#N/A</v>
      </c>
      <c r="T433" s="150" t="e">
        <f t="shared" si="33"/>
        <v>#N/A</v>
      </c>
      <c r="U433" s="150" t="e">
        <f t="shared" si="34"/>
        <v>#N/A</v>
      </c>
      <c r="V433" s="154" t="e">
        <f>VLOOKUP(E433,'PC Receitas'!$O$4:$P$14,2,FALSE)</f>
        <v>#N/A</v>
      </c>
    </row>
    <row r="434" spans="3:22" ht="19.5" customHeight="1" thickTop="1" thickBot="1" x14ac:dyDescent="0.3">
      <c r="C434" s="58"/>
      <c r="D434" s="58" t="str">
        <f t="shared" ca="1" si="30"/>
        <v/>
      </c>
      <c r="E434" s="58"/>
      <c r="F434" s="58"/>
      <c r="G434" s="58"/>
      <c r="H434" s="58"/>
      <c r="I434" s="59"/>
      <c r="J434" s="192"/>
      <c r="K434" s="60"/>
      <c r="L434" s="58"/>
      <c r="M434" s="56">
        <f>M433+IF(AND(K434="Pago",OR(E434='PC Receitas'!$O$4,E434='PC Receitas'!$O$5,E434='PC Receitas'!$O$6)),I434,IF(AND(K434="Pago",OR(E434='PC Receitas'!$O$7,E434='PC Receitas'!$O$8,E434='PC Receitas'!$O$9,E434='PC Receitas'!$O$10,E434='PC Receitas'!$O$11,E434='PC Receitas'!$O$12,E434='PC Receitas'!$O$13,E434='PC Receitas'!$O$14)),-I434,0))</f>
        <v>7448.57</v>
      </c>
      <c r="R434" s="153" t="e">
        <f t="shared" si="31"/>
        <v>#N/A</v>
      </c>
      <c r="S434" s="150" t="e">
        <f t="shared" si="32"/>
        <v>#N/A</v>
      </c>
      <c r="T434" s="150" t="e">
        <f t="shared" si="33"/>
        <v>#N/A</v>
      </c>
      <c r="U434" s="150" t="e">
        <f t="shared" si="34"/>
        <v>#N/A</v>
      </c>
      <c r="V434" s="154" t="e">
        <f>VLOOKUP(E434,'PC Receitas'!$O$4:$P$14,2,FALSE)</f>
        <v>#N/A</v>
      </c>
    </row>
    <row r="435" spans="3:22" ht="19.5" customHeight="1" thickTop="1" thickBot="1" x14ac:dyDescent="0.3">
      <c r="C435" s="58"/>
      <c r="D435" s="58" t="str">
        <f t="shared" ca="1" si="30"/>
        <v/>
      </c>
      <c r="E435" s="58"/>
      <c r="F435" s="58"/>
      <c r="G435" s="58"/>
      <c r="H435" s="58"/>
      <c r="I435" s="59"/>
      <c r="J435" s="192"/>
      <c r="K435" s="60"/>
      <c r="L435" s="58"/>
      <c r="M435" s="56">
        <f>M434+IF(AND(K435="Pago",OR(E435='PC Receitas'!$O$4,E435='PC Receitas'!$O$5,E435='PC Receitas'!$O$6)),I435,IF(AND(K435="Pago",OR(E435='PC Receitas'!$O$7,E435='PC Receitas'!$O$8,E435='PC Receitas'!$O$9,E435='PC Receitas'!$O$10,E435='PC Receitas'!$O$11,E435='PC Receitas'!$O$12,E435='PC Receitas'!$O$13,E435='PC Receitas'!$O$14)),-I435,0))</f>
        <v>7448.57</v>
      </c>
      <c r="R435" s="153" t="e">
        <f t="shared" si="31"/>
        <v>#N/A</v>
      </c>
      <c r="S435" s="150" t="e">
        <f t="shared" si="32"/>
        <v>#N/A</v>
      </c>
      <c r="T435" s="150" t="e">
        <f t="shared" si="33"/>
        <v>#N/A</v>
      </c>
      <c r="U435" s="150" t="e">
        <f t="shared" si="34"/>
        <v>#N/A</v>
      </c>
      <c r="V435" s="154" t="e">
        <f>VLOOKUP(E435,'PC Receitas'!$O$4:$P$14,2,FALSE)</f>
        <v>#N/A</v>
      </c>
    </row>
    <row r="436" spans="3:22" ht="19.5" customHeight="1" thickTop="1" thickBot="1" x14ac:dyDescent="0.3">
      <c r="C436" s="58"/>
      <c r="D436" s="58" t="str">
        <f t="shared" ca="1" si="30"/>
        <v/>
      </c>
      <c r="E436" s="58"/>
      <c r="F436" s="58"/>
      <c r="G436" s="58"/>
      <c r="H436" s="58"/>
      <c r="I436" s="59"/>
      <c r="J436" s="192"/>
      <c r="K436" s="60"/>
      <c r="L436" s="58"/>
      <c r="M436" s="56">
        <f>M435+IF(AND(K436="Pago",OR(E436='PC Receitas'!$O$4,E436='PC Receitas'!$O$5,E436='PC Receitas'!$O$6)),I436,IF(AND(K436="Pago",OR(E436='PC Receitas'!$O$7,E436='PC Receitas'!$O$8,E436='PC Receitas'!$O$9,E436='PC Receitas'!$O$10,E436='PC Receitas'!$O$11,E436='PC Receitas'!$O$12,E436='PC Receitas'!$O$13,E436='PC Receitas'!$O$14)),-I436,0))</f>
        <v>7448.57</v>
      </c>
      <c r="R436" s="153" t="e">
        <f t="shared" si="31"/>
        <v>#N/A</v>
      </c>
      <c r="S436" s="150" t="e">
        <f t="shared" si="32"/>
        <v>#N/A</v>
      </c>
      <c r="T436" s="150" t="e">
        <f t="shared" si="33"/>
        <v>#N/A</v>
      </c>
      <c r="U436" s="150" t="e">
        <f t="shared" si="34"/>
        <v>#N/A</v>
      </c>
      <c r="V436" s="154" t="e">
        <f>VLOOKUP(E436,'PC Receitas'!$O$4:$P$14,2,FALSE)</f>
        <v>#N/A</v>
      </c>
    </row>
    <row r="437" spans="3:22" ht="19.5" customHeight="1" thickTop="1" thickBot="1" x14ac:dyDescent="0.3">
      <c r="C437" s="58"/>
      <c r="D437" s="58" t="str">
        <f t="shared" ca="1" si="30"/>
        <v/>
      </c>
      <c r="E437" s="58"/>
      <c r="F437" s="58"/>
      <c r="G437" s="58"/>
      <c r="H437" s="58"/>
      <c r="I437" s="59"/>
      <c r="J437" s="192"/>
      <c r="K437" s="60"/>
      <c r="L437" s="58"/>
      <c r="M437" s="56">
        <f>M436+IF(AND(K437="Pago",OR(E437='PC Receitas'!$O$4,E437='PC Receitas'!$O$5,E437='PC Receitas'!$O$6)),I437,IF(AND(K437="Pago",OR(E437='PC Receitas'!$O$7,E437='PC Receitas'!$O$8,E437='PC Receitas'!$O$9,E437='PC Receitas'!$O$10,E437='PC Receitas'!$O$11,E437='PC Receitas'!$O$12,E437='PC Receitas'!$O$13,E437='PC Receitas'!$O$14)),-I437,0))</f>
        <v>7448.57</v>
      </c>
      <c r="R437" s="153" t="e">
        <f t="shared" si="31"/>
        <v>#N/A</v>
      </c>
      <c r="S437" s="150" t="e">
        <f t="shared" si="32"/>
        <v>#N/A</v>
      </c>
      <c r="T437" s="150" t="e">
        <f t="shared" si="33"/>
        <v>#N/A</v>
      </c>
      <c r="U437" s="150" t="e">
        <f t="shared" si="34"/>
        <v>#N/A</v>
      </c>
      <c r="V437" s="154" t="e">
        <f>VLOOKUP(E437,'PC Receitas'!$O$4:$P$14,2,FALSE)</f>
        <v>#N/A</v>
      </c>
    </row>
    <row r="438" spans="3:22" ht="19.5" customHeight="1" thickTop="1" thickBot="1" x14ac:dyDescent="0.3">
      <c r="C438" s="58"/>
      <c r="D438" s="58" t="str">
        <f t="shared" ca="1" si="30"/>
        <v/>
      </c>
      <c r="E438" s="58"/>
      <c r="F438" s="58"/>
      <c r="G438" s="58"/>
      <c r="H438" s="58"/>
      <c r="I438" s="59"/>
      <c r="J438" s="192"/>
      <c r="K438" s="60"/>
      <c r="L438" s="58"/>
      <c r="M438" s="56">
        <f>M437+IF(AND(K438="Pago",OR(E438='PC Receitas'!$O$4,E438='PC Receitas'!$O$5,E438='PC Receitas'!$O$6)),I438,IF(AND(K438="Pago",OR(E438='PC Receitas'!$O$7,E438='PC Receitas'!$O$8,E438='PC Receitas'!$O$9,E438='PC Receitas'!$O$10,E438='PC Receitas'!$O$11,E438='PC Receitas'!$O$12,E438='PC Receitas'!$O$13,E438='PC Receitas'!$O$14)),-I438,0))</f>
        <v>7448.57</v>
      </c>
      <c r="R438" s="153" t="e">
        <f t="shared" si="31"/>
        <v>#N/A</v>
      </c>
      <c r="S438" s="150" t="e">
        <f t="shared" si="32"/>
        <v>#N/A</v>
      </c>
      <c r="T438" s="150" t="e">
        <f t="shared" si="33"/>
        <v>#N/A</v>
      </c>
      <c r="U438" s="150" t="e">
        <f t="shared" si="34"/>
        <v>#N/A</v>
      </c>
      <c r="V438" s="154" t="e">
        <f>VLOOKUP(E438,'PC Receitas'!$O$4:$P$14,2,FALSE)</f>
        <v>#N/A</v>
      </c>
    </row>
    <row r="439" spans="3:22" ht="19.5" customHeight="1" thickTop="1" thickBot="1" x14ac:dyDescent="0.3">
      <c r="C439" s="58"/>
      <c r="D439" s="58" t="str">
        <f t="shared" ca="1" si="30"/>
        <v/>
      </c>
      <c r="E439" s="58"/>
      <c r="F439" s="58"/>
      <c r="G439" s="58"/>
      <c r="H439" s="58"/>
      <c r="I439" s="59"/>
      <c r="J439" s="192"/>
      <c r="K439" s="60"/>
      <c r="L439" s="58"/>
      <c r="M439" s="56">
        <f>M438+IF(AND(K439="Pago",OR(E439='PC Receitas'!$O$4,E439='PC Receitas'!$O$5,E439='PC Receitas'!$O$6)),I439,IF(AND(K439="Pago",OR(E439='PC Receitas'!$O$7,E439='PC Receitas'!$O$8,E439='PC Receitas'!$O$9,E439='PC Receitas'!$O$10,E439='PC Receitas'!$O$11,E439='PC Receitas'!$O$12,E439='PC Receitas'!$O$13,E439='PC Receitas'!$O$14)),-I439,0))</f>
        <v>7448.57</v>
      </c>
      <c r="R439" s="153" t="e">
        <f t="shared" si="31"/>
        <v>#N/A</v>
      </c>
      <c r="S439" s="150" t="e">
        <f t="shared" si="32"/>
        <v>#N/A</v>
      </c>
      <c r="T439" s="150" t="e">
        <f t="shared" si="33"/>
        <v>#N/A</v>
      </c>
      <c r="U439" s="150" t="e">
        <f t="shared" si="34"/>
        <v>#N/A</v>
      </c>
      <c r="V439" s="154" t="e">
        <f>VLOOKUP(E439,'PC Receitas'!$O$4:$P$14,2,FALSE)</f>
        <v>#N/A</v>
      </c>
    </row>
    <row r="440" spans="3:22" ht="19.5" customHeight="1" thickTop="1" thickBot="1" x14ac:dyDescent="0.3">
      <c r="C440" s="58"/>
      <c r="D440" s="58" t="str">
        <f t="shared" ca="1" si="30"/>
        <v/>
      </c>
      <c r="E440" s="58"/>
      <c r="F440" s="58"/>
      <c r="G440" s="58"/>
      <c r="H440" s="58"/>
      <c r="I440" s="59"/>
      <c r="J440" s="192"/>
      <c r="K440" s="60"/>
      <c r="L440" s="58"/>
      <c r="M440" s="56">
        <f>M439+IF(AND(K440="Pago",OR(E440='PC Receitas'!$O$4,E440='PC Receitas'!$O$5,E440='PC Receitas'!$O$6)),I440,IF(AND(K440="Pago",OR(E440='PC Receitas'!$O$7,E440='PC Receitas'!$O$8,E440='PC Receitas'!$O$9,E440='PC Receitas'!$O$10,E440='PC Receitas'!$O$11,E440='PC Receitas'!$O$12,E440='PC Receitas'!$O$13,E440='PC Receitas'!$O$14)),-I440,0))</f>
        <v>7448.57</v>
      </c>
      <c r="R440" s="153" t="e">
        <f t="shared" si="31"/>
        <v>#N/A</v>
      </c>
      <c r="S440" s="150" t="e">
        <f t="shared" si="32"/>
        <v>#N/A</v>
      </c>
      <c r="T440" s="150" t="e">
        <f t="shared" si="33"/>
        <v>#N/A</v>
      </c>
      <c r="U440" s="150" t="e">
        <f t="shared" si="34"/>
        <v>#N/A</v>
      </c>
      <c r="V440" s="154" t="e">
        <f>VLOOKUP(E440,'PC Receitas'!$O$4:$P$14,2,FALSE)</f>
        <v>#N/A</v>
      </c>
    </row>
    <row r="441" spans="3:22" ht="19.5" customHeight="1" thickTop="1" thickBot="1" x14ac:dyDescent="0.3">
      <c r="C441" s="58"/>
      <c r="D441" s="58" t="str">
        <f t="shared" ca="1" si="30"/>
        <v/>
      </c>
      <c r="E441" s="58"/>
      <c r="F441" s="58"/>
      <c r="G441" s="58"/>
      <c r="H441" s="58"/>
      <c r="I441" s="59"/>
      <c r="J441" s="192"/>
      <c r="K441" s="60"/>
      <c r="L441" s="58"/>
      <c r="M441" s="56">
        <f>M440+IF(AND(K441="Pago",OR(E441='PC Receitas'!$O$4,E441='PC Receitas'!$O$5,E441='PC Receitas'!$O$6)),I441,IF(AND(K441="Pago",OR(E441='PC Receitas'!$O$7,E441='PC Receitas'!$O$8,E441='PC Receitas'!$O$9,E441='PC Receitas'!$O$10,E441='PC Receitas'!$O$11,E441='PC Receitas'!$O$12,E441='PC Receitas'!$O$13,E441='PC Receitas'!$O$14)),-I441,0))</f>
        <v>7448.57</v>
      </c>
      <c r="R441" s="153" t="e">
        <f t="shared" si="31"/>
        <v>#N/A</v>
      </c>
      <c r="S441" s="150" t="e">
        <f t="shared" si="32"/>
        <v>#N/A</v>
      </c>
      <c r="T441" s="150" t="e">
        <f t="shared" si="33"/>
        <v>#N/A</v>
      </c>
      <c r="U441" s="150" t="e">
        <f t="shared" si="34"/>
        <v>#N/A</v>
      </c>
      <c r="V441" s="154" t="e">
        <f>VLOOKUP(E441,'PC Receitas'!$O$4:$P$14,2,FALSE)</f>
        <v>#N/A</v>
      </c>
    </row>
    <row r="442" spans="3:22" ht="19.5" customHeight="1" thickTop="1" thickBot="1" x14ac:dyDescent="0.3">
      <c r="C442" s="58"/>
      <c r="D442" s="58" t="str">
        <f t="shared" ca="1" si="30"/>
        <v/>
      </c>
      <c r="E442" s="58"/>
      <c r="F442" s="58"/>
      <c r="G442" s="58"/>
      <c r="H442" s="58"/>
      <c r="I442" s="59"/>
      <c r="J442" s="192"/>
      <c r="K442" s="60"/>
      <c r="L442" s="58"/>
      <c r="M442" s="56">
        <f>M441+IF(AND(K442="Pago",OR(E442='PC Receitas'!$O$4,E442='PC Receitas'!$O$5,E442='PC Receitas'!$O$6)),I442,IF(AND(K442="Pago",OR(E442='PC Receitas'!$O$7,E442='PC Receitas'!$O$8,E442='PC Receitas'!$O$9,E442='PC Receitas'!$O$10,E442='PC Receitas'!$O$11,E442='PC Receitas'!$O$12,E442='PC Receitas'!$O$13,E442='PC Receitas'!$O$14)),-I442,0))</f>
        <v>7448.57</v>
      </c>
      <c r="R442" s="153" t="e">
        <f t="shared" si="31"/>
        <v>#N/A</v>
      </c>
      <c r="S442" s="150" t="e">
        <f t="shared" si="32"/>
        <v>#N/A</v>
      </c>
      <c r="T442" s="150" t="e">
        <f t="shared" si="33"/>
        <v>#N/A</v>
      </c>
      <c r="U442" s="150" t="e">
        <f t="shared" si="34"/>
        <v>#N/A</v>
      </c>
      <c r="V442" s="154" t="e">
        <f>VLOOKUP(E442,'PC Receitas'!$O$4:$P$14,2,FALSE)</f>
        <v>#N/A</v>
      </c>
    </row>
    <row r="443" spans="3:22" ht="19.5" customHeight="1" thickTop="1" thickBot="1" x14ac:dyDescent="0.3">
      <c r="C443" s="58"/>
      <c r="D443" s="58" t="str">
        <f t="shared" ca="1" si="30"/>
        <v/>
      </c>
      <c r="E443" s="58"/>
      <c r="F443" s="58"/>
      <c r="G443" s="58"/>
      <c r="H443" s="58"/>
      <c r="I443" s="59"/>
      <c r="J443" s="192"/>
      <c r="K443" s="60"/>
      <c r="L443" s="58"/>
      <c r="M443" s="56">
        <f>M442+IF(AND(K443="Pago",OR(E443='PC Receitas'!$O$4,E443='PC Receitas'!$O$5,E443='PC Receitas'!$O$6)),I443,IF(AND(K443="Pago",OR(E443='PC Receitas'!$O$7,E443='PC Receitas'!$O$8,E443='PC Receitas'!$O$9,E443='PC Receitas'!$O$10,E443='PC Receitas'!$O$11,E443='PC Receitas'!$O$12,E443='PC Receitas'!$O$13,E443='PC Receitas'!$O$14)),-I443,0))</f>
        <v>7448.57</v>
      </c>
      <c r="R443" s="153" t="e">
        <f t="shared" si="31"/>
        <v>#N/A</v>
      </c>
      <c r="S443" s="150" t="e">
        <f t="shared" si="32"/>
        <v>#N/A</v>
      </c>
      <c r="T443" s="150" t="e">
        <f t="shared" si="33"/>
        <v>#N/A</v>
      </c>
      <c r="U443" s="150" t="e">
        <f t="shared" si="34"/>
        <v>#N/A</v>
      </c>
      <c r="V443" s="154" t="e">
        <f>VLOOKUP(E443,'PC Receitas'!$O$4:$P$14,2,FALSE)</f>
        <v>#N/A</v>
      </c>
    </row>
    <row r="444" spans="3:22" ht="19.5" customHeight="1" thickTop="1" thickBot="1" x14ac:dyDescent="0.3">
      <c r="C444" s="58"/>
      <c r="D444" s="58" t="str">
        <f t="shared" ca="1" si="30"/>
        <v/>
      </c>
      <c r="E444" s="58"/>
      <c r="F444" s="58"/>
      <c r="G444" s="58"/>
      <c r="H444" s="58"/>
      <c r="I444" s="59"/>
      <c r="J444" s="192"/>
      <c r="K444" s="60"/>
      <c r="L444" s="58"/>
      <c r="M444" s="56">
        <f>M443+IF(AND(K444="Pago",OR(E444='PC Receitas'!$O$4,E444='PC Receitas'!$O$5,E444='PC Receitas'!$O$6)),I444,IF(AND(K444="Pago",OR(E444='PC Receitas'!$O$7,E444='PC Receitas'!$O$8,E444='PC Receitas'!$O$9,E444='PC Receitas'!$O$10,E444='PC Receitas'!$O$11,E444='PC Receitas'!$O$12,E444='PC Receitas'!$O$13,E444='PC Receitas'!$O$14)),-I444,0))</f>
        <v>7448.57</v>
      </c>
      <c r="R444" s="153" t="e">
        <f t="shared" si="31"/>
        <v>#N/A</v>
      </c>
      <c r="S444" s="150" t="e">
        <f t="shared" si="32"/>
        <v>#N/A</v>
      </c>
      <c r="T444" s="150" t="e">
        <f t="shared" si="33"/>
        <v>#N/A</v>
      </c>
      <c r="U444" s="150" t="e">
        <f t="shared" si="34"/>
        <v>#N/A</v>
      </c>
      <c r="V444" s="154" t="e">
        <f>VLOOKUP(E444,'PC Receitas'!$O$4:$P$14,2,FALSE)</f>
        <v>#N/A</v>
      </c>
    </row>
    <row r="445" spans="3:22" ht="19.5" customHeight="1" thickTop="1" thickBot="1" x14ac:dyDescent="0.3">
      <c r="C445" s="58"/>
      <c r="D445" s="58" t="str">
        <f t="shared" ca="1" si="30"/>
        <v/>
      </c>
      <c r="E445" s="58"/>
      <c r="F445" s="58"/>
      <c r="G445" s="58"/>
      <c r="H445" s="58"/>
      <c r="I445" s="59"/>
      <c r="J445" s="192"/>
      <c r="K445" s="60"/>
      <c r="L445" s="58"/>
      <c r="M445" s="56">
        <f>M444+IF(AND(K445="Pago",OR(E445='PC Receitas'!$O$4,E445='PC Receitas'!$O$5,E445='PC Receitas'!$O$6)),I445,IF(AND(K445="Pago",OR(E445='PC Receitas'!$O$7,E445='PC Receitas'!$O$8,E445='PC Receitas'!$O$9,E445='PC Receitas'!$O$10,E445='PC Receitas'!$O$11,E445='PC Receitas'!$O$12,E445='PC Receitas'!$O$13,E445='PC Receitas'!$O$14)),-I445,0))</f>
        <v>7448.57</v>
      </c>
      <c r="R445" s="153" t="e">
        <f t="shared" si="31"/>
        <v>#N/A</v>
      </c>
      <c r="S445" s="150" t="e">
        <f t="shared" si="32"/>
        <v>#N/A</v>
      </c>
      <c r="T445" s="150" t="e">
        <f t="shared" si="33"/>
        <v>#N/A</v>
      </c>
      <c r="U445" s="150" t="e">
        <f t="shared" si="34"/>
        <v>#N/A</v>
      </c>
      <c r="V445" s="154" t="e">
        <f>VLOOKUP(E445,'PC Receitas'!$O$4:$P$14,2,FALSE)</f>
        <v>#N/A</v>
      </c>
    </row>
    <row r="446" spans="3:22" ht="19.5" customHeight="1" thickTop="1" thickBot="1" x14ac:dyDescent="0.3">
      <c r="C446" s="58"/>
      <c r="D446" s="58" t="str">
        <f t="shared" ca="1" si="30"/>
        <v/>
      </c>
      <c r="E446" s="58"/>
      <c r="F446" s="58"/>
      <c r="G446" s="58"/>
      <c r="H446" s="58"/>
      <c r="I446" s="59"/>
      <c r="J446" s="192"/>
      <c r="K446" s="60"/>
      <c r="L446" s="58"/>
      <c r="M446" s="56">
        <f>M445+IF(AND(K446="Pago",OR(E446='PC Receitas'!$O$4,E446='PC Receitas'!$O$5,E446='PC Receitas'!$O$6)),I446,IF(AND(K446="Pago",OR(E446='PC Receitas'!$O$7,E446='PC Receitas'!$O$8,E446='PC Receitas'!$O$9,E446='PC Receitas'!$O$10,E446='PC Receitas'!$O$11,E446='PC Receitas'!$O$12,E446='PC Receitas'!$O$13,E446='PC Receitas'!$O$14)),-I446,0))</f>
        <v>7448.57</v>
      </c>
      <c r="R446" s="153" t="e">
        <f t="shared" si="31"/>
        <v>#N/A</v>
      </c>
      <c r="S446" s="150" t="e">
        <f t="shared" si="32"/>
        <v>#N/A</v>
      </c>
      <c r="T446" s="150" t="e">
        <f t="shared" si="33"/>
        <v>#N/A</v>
      </c>
      <c r="U446" s="150" t="e">
        <f t="shared" si="34"/>
        <v>#N/A</v>
      </c>
      <c r="V446" s="154" t="e">
        <f>VLOOKUP(E446,'PC Receitas'!$O$4:$P$14,2,FALSE)</f>
        <v>#N/A</v>
      </c>
    </row>
    <row r="447" spans="3:22" ht="19.5" customHeight="1" thickTop="1" thickBot="1" x14ac:dyDescent="0.3">
      <c r="C447" s="58"/>
      <c r="D447" s="58" t="str">
        <f t="shared" ca="1" si="30"/>
        <v/>
      </c>
      <c r="E447" s="58"/>
      <c r="F447" s="58"/>
      <c r="G447" s="58"/>
      <c r="H447" s="58"/>
      <c r="I447" s="59"/>
      <c r="J447" s="192"/>
      <c r="K447" s="60"/>
      <c r="L447" s="58"/>
      <c r="M447" s="56">
        <f>M446+IF(AND(K447="Pago",OR(E447='PC Receitas'!$O$4,E447='PC Receitas'!$O$5,E447='PC Receitas'!$O$6)),I447,IF(AND(K447="Pago",OR(E447='PC Receitas'!$O$7,E447='PC Receitas'!$O$8,E447='PC Receitas'!$O$9,E447='PC Receitas'!$O$10,E447='PC Receitas'!$O$11,E447='PC Receitas'!$O$12,E447='PC Receitas'!$O$13,E447='PC Receitas'!$O$14)),-I447,0))</f>
        <v>7448.57</v>
      </c>
      <c r="R447" s="153" t="e">
        <f t="shared" si="31"/>
        <v>#N/A</v>
      </c>
      <c r="S447" s="150" t="e">
        <f t="shared" si="32"/>
        <v>#N/A</v>
      </c>
      <c r="T447" s="150" t="e">
        <f t="shared" si="33"/>
        <v>#N/A</v>
      </c>
      <c r="U447" s="150" t="e">
        <f t="shared" si="34"/>
        <v>#N/A</v>
      </c>
      <c r="V447" s="154" t="e">
        <f>VLOOKUP(E447,'PC Receitas'!$O$4:$P$14,2,FALSE)</f>
        <v>#N/A</v>
      </c>
    </row>
    <row r="448" spans="3:22" ht="19.5" customHeight="1" thickTop="1" thickBot="1" x14ac:dyDescent="0.3">
      <c r="C448" s="58"/>
      <c r="D448" s="58" t="str">
        <f t="shared" ca="1" si="30"/>
        <v/>
      </c>
      <c r="E448" s="58"/>
      <c r="F448" s="58"/>
      <c r="G448" s="58"/>
      <c r="H448" s="58"/>
      <c r="I448" s="59"/>
      <c r="J448" s="192"/>
      <c r="K448" s="60"/>
      <c r="L448" s="58"/>
      <c r="M448" s="56">
        <f>M447+IF(AND(K448="Pago",OR(E448='PC Receitas'!$O$4,E448='PC Receitas'!$O$5,E448='PC Receitas'!$O$6)),I448,IF(AND(K448="Pago",OR(E448='PC Receitas'!$O$7,E448='PC Receitas'!$O$8,E448='PC Receitas'!$O$9,E448='PC Receitas'!$O$10,E448='PC Receitas'!$O$11,E448='PC Receitas'!$O$12,E448='PC Receitas'!$O$13,E448='PC Receitas'!$O$14)),-I448,0))</f>
        <v>7448.57</v>
      </c>
      <c r="R448" s="153" t="e">
        <f t="shared" si="31"/>
        <v>#N/A</v>
      </c>
      <c r="S448" s="150" t="e">
        <f t="shared" si="32"/>
        <v>#N/A</v>
      </c>
      <c r="T448" s="150" t="e">
        <f t="shared" si="33"/>
        <v>#N/A</v>
      </c>
      <c r="U448" s="150" t="e">
        <f t="shared" si="34"/>
        <v>#N/A</v>
      </c>
      <c r="V448" s="154" t="e">
        <f>VLOOKUP(E448,'PC Receitas'!$O$4:$P$14,2,FALSE)</f>
        <v>#N/A</v>
      </c>
    </row>
    <row r="449" spans="3:22" ht="19.5" customHeight="1" thickTop="1" thickBot="1" x14ac:dyDescent="0.3">
      <c r="C449" s="58"/>
      <c r="D449" s="58" t="str">
        <f t="shared" ca="1" si="30"/>
        <v/>
      </c>
      <c r="E449" s="58"/>
      <c r="F449" s="58"/>
      <c r="G449" s="58"/>
      <c r="H449" s="58"/>
      <c r="I449" s="59"/>
      <c r="J449" s="192"/>
      <c r="K449" s="60"/>
      <c r="L449" s="58"/>
      <c r="M449" s="56">
        <f>M448+IF(AND(K449="Pago",OR(E449='PC Receitas'!$O$4,E449='PC Receitas'!$O$5,E449='PC Receitas'!$O$6)),I449,IF(AND(K449="Pago",OR(E449='PC Receitas'!$O$7,E449='PC Receitas'!$O$8,E449='PC Receitas'!$O$9,E449='PC Receitas'!$O$10,E449='PC Receitas'!$O$11,E449='PC Receitas'!$O$12,E449='PC Receitas'!$O$13,E449='PC Receitas'!$O$14)),-I449,0))</f>
        <v>7448.57</v>
      </c>
      <c r="R449" s="153" t="e">
        <f t="shared" si="31"/>
        <v>#N/A</v>
      </c>
      <c r="S449" s="150" t="e">
        <f t="shared" si="32"/>
        <v>#N/A</v>
      </c>
      <c r="T449" s="150" t="e">
        <f t="shared" si="33"/>
        <v>#N/A</v>
      </c>
      <c r="U449" s="150" t="e">
        <f t="shared" si="34"/>
        <v>#N/A</v>
      </c>
      <c r="V449" s="154" t="e">
        <f>VLOOKUP(E449,'PC Receitas'!$O$4:$P$14,2,FALSE)</f>
        <v>#N/A</v>
      </c>
    </row>
    <row r="450" spans="3:22" ht="19.5" customHeight="1" thickTop="1" thickBot="1" x14ac:dyDescent="0.3">
      <c r="C450" s="58"/>
      <c r="D450" s="58" t="str">
        <f t="shared" ca="1" si="30"/>
        <v/>
      </c>
      <c r="E450" s="58"/>
      <c r="F450" s="58"/>
      <c r="G450" s="58"/>
      <c r="H450" s="58"/>
      <c r="I450" s="59"/>
      <c r="J450" s="192"/>
      <c r="K450" s="60"/>
      <c r="L450" s="58"/>
      <c r="M450" s="56">
        <f>M449+IF(AND(K450="Pago",OR(E450='PC Receitas'!$O$4,E450='PC Receitas'!$O$5,E450='PC Receitas'!$O$6)),I450,IF(AND(K450="Pago",OR(E450='PC Receitas'!$O$7,E450='PC Receitas'!$O$8,E450='PC Receitas'!$O$9,E450='PC Receitas'!$O$10,E450='PC Receitas'!$O$11,E450='PC Receitas'!$O$12,E450='PC Receitas'!$O$13,E450='PC Receitas'!$O$14)),-I450,0))</f>
        <v>7448.57</v>
      </c>
      <c r="R450" s="153" t="e">
        <f t="shared" si="31"/>
        <v>#N/A</v>
      </c>
      <c r="S450" s="150" t="e">
        <f t="shared" si="32"/>
        <v>#N/A</v>
      </c>
      <c r="T450" s="150" t="e">
        <f t="shared" si="33"/>
        <v>#N/A</v>
      </c>
      <c r="U450" s="150" t="e">
        <f t="shared" si="34"/>
        <v>#N/A</v>
      </c>
      <c r="V450" s="154" t="e">
        <f>VLOOKUP(E450,'PC Receitas'!$O$4:$P$14,2,FALSE)</f>
        <v>#N/A</v>
      </c>
    </row>
    <row r="451" spans="3:22" ht="19.5" customHeight="1" thickTop="1" thickBot="1" x14ac:dyDescent="0.3">
      <c r="C451" s="58"/>
      <c r="D451" s="58" t="str">
        <f t="shared" ca="1" si="30"/>
        <v/>
      </c>
      <c r="E451" s="58"/>
      <c r="F451" s="58"/>
      <c r="G451" s="58"/>
      <c r="H451" s="58"/>
      <c r="I451" s="59"/>
      <c r="J451" s="192"/>
      <c r="K451" s="60"/>
      <c r="L451" s="58"/>
      <c r="M451" s="56">
        <f>M450+IF(AND(K451="Pago",OR(E451='PC Receitas'!$O$4,E451='PC Receitas'!$O$5,E451='PC Receitas'!$O$6)),I451,IF(AND(K451="Pago",OR(E451='PC Receitas'!$O$7,E451='PC Receitas'!$O$8,E451='PC Receitas'!$O$9,E451='PC Receitas'!$O$10,E451='PC Receitas'!$O$11,E451='PC Receitas'!$O$12,E451='PC Receitas'!$O$13,E451='PC Receitas'!$O$14)),-I451,0))</f>
        <v>7448.57</v>
      </c>
      <c r="R451" s="153" t="e">
        <f t="shared" si="31"/>
        <v>#N/A</v>
      </c>
      <c r="S451" s="150" t="e">
        <f t="shared" si="32"/>
        <v>#N/A</v>
      </c>
      <c r="T451" s="150" t="e">
        <f t="shared" si="33"/>
        <v>#N/A</v>
      </c>
      <c r="U451" s="150" t="e">
        <f t="shared" si="34"/>
        <v>#N/A</v>
      </c>
      <c r="V451" s="154" t="e">
        <f>VLOOKUP(E451,'PC Receitas'!$O$4:$P$14,2,FALSE)</f>
        <v>#N/A</v>
      </c>
    </row>
    <row r="452" spans="3:22" ht="19.5" customHeight="1" thickTop="1" thickBot="1" x14ac:dyDescent="0.3">
      <c r="C452" s="58"/>
      <c r="D452" s="58" t="str">
        <f t="shared" ca="1" si="30"/>
        <v/>
      </c>
      <c r="E452" s="58"/>
      <c r="F452" s="58"/>
      <c r="G452" s="58"/>
      <c r="H452" s="58"/>
      <c r="I452" s="59"/>
      <c r="J452" s="192"/>
      <c r="K452" s="60"/>
      <c r="L452" s="58"/>
      <c r="M452" s="56">
        <f>M451+IF(AND(K452="Pago",OR(E452='PC Receitas'!$O$4,E452='PC Receitas'!$O$5,E452='PC Receitas'!$O$6)),I452,IF(AND(K452="Pago",OR(E452='PC Receitas'!$O$7,E452='PC Receitas'!$O$8,E452='PC Receitas'!$O$9,E452='PC Receitas'!$O$10,E452='PC Receitas'!$O$11,E452='PC Receitas'!$O$12,E452='PC Receitas'!$O$13,E452='PC Receitas'!$O$14)),-I452,0))</f>
        <v>7448.57</v>
      </c>
      <c r="R452" s="153" t="e">
        <f t="shared" si="31"/>
        <v>#N/A</v>
      </c>
      <c r="S452" s="150" t="e">
        <f t="shared" si="32"/>
        <v>#N/A</v>
      </c>
      <c r="T452" s="150" t="e">
        <f t="shared" si="33"/>
        <v>#N/A</v>
      </c>
      <c r="U452" s="150" t="e">
        <f t="shared" si="34"/>
        <v>#N/A</v>
      </c>
      <c r="V452" s="154" t="e">
        <f>VLOOKUP(E452,'PC Receitas'!$O$4:$P$14,2,FALSE)</f>
        <v>#N/A</v>
      </c>
    </row>
    <row r="453" spans="3:22" ht="19.5" customHeight="1" thickTop="1" thickBot="1" x14ac:dyDescent="0.3">
      <c r="C453" s="58"/>
      <c r="D453" s="58" t="str">
        <f t="shared" ca="1" si="30"/>
        <v/>
      </c>
      <c r="E453" s="58"/>
      <c r="F453" s="58"/>
      <c r="G453" s="58"/>
      <c r="H453" s="58"/>
      <c r="I453" s="59"/>
      <c r="J453" s="192"/>
      <c r="K453" s="60"/>
      <c r="L453" s="58"/>
      <c r="M453" s="56">
        <f>M452+IF(AND(K453="Pago",OR(E453='PC Receitas'!$O$4,E453='PC Receitas'!$O$5,E453='PC Receitas'!$O$6)),I453,IF(AND(K453="Pago",OR(E453='PC Receitas'!$O$7,E453='PC Receitas'!$O$8,E453='PC Receitas'!$O$9,E453='PC Receitas'!$O$10,E453='PC Receitas'!$O$11,E453='PC Receitas'!$O$12,E453='PC Receitas'!$O$13,E453='PC Receitas'!$O$14)),-I453,0))</f>
        <v>7448.57</v>
      </c>
      <c r="R453" s="153" t="e">
        <f t="shared" si="31"/>
        <v>#N/A</v>
      </c>
      <c r="S453" s="150" t="e">
        <f t="shared" si="32"/>
        <v>#N/A</v>
      </c>
      <c r="T453" s="150" t="e">
        <f t="shared" si="33"/>
        <v>#N/A</v>
      </c>
      <c r="U453" s="150" t="e">
        <f t="shared" si="34"/>
        <v>#N/A</v>
      </c>
      <c r="V453" s="154" t="e">
        <f>VLOOKUP(E453,'PC Receitas'!$O$4:$P$14,2,FALSE)</f>
        <v>#N/A</v>
      </c>
    </row>
    <row r="454" spans="3:22" ht="19.5" customHeight="1" thickTop="1" thickBot="1" x14ac:dyDescent="0.3">
      <c r="C454" s="58"/>
      <c r="D454" s="58" t="str">
        <f t="shared" ref="D454:D517" ca="1" si="35">IF(C454&lt;&gt;"",TEXT(C454,"00")&amp;"/08/"&amp;YEAR(TODAY()),"")</f>
        <v/>
      </c>
      <c r="E454" s="58"/>
      <c r="F454" s="58"/>
      <c r="G454" s="58"/>
      <c r="H454" s="58"/>
      <c r="I454" s="59"/>
      <c r="J454" s="192"/>
      <c r="K454" s="60"/>
      <c r="L454" s="58"/>
      <c r="M454" s="56">
        <f>M453+IF(AND(K454="Pago",OR(E454='PC Receitas'!$O$4,E454='PC Receitas'!$O$5,E454='PC Receitas'!$O$6)),I454,IF(AND(K454="Pago",OR(E454='PC Receitas'!$O$7,E454='PC Receitas'!$O$8,E454='PC Receitas'!$O$9,E454='PC Receitas'!$O$10,E454='PC Receitas'!$O$11,E454='PC Receitas'!$O$12,E454='PC Receitas'!$O$13,E454='PC Receitas'!$O$14)),-I454,0))</f>
        <v>7448.57</v>
      </c>
      <c r="R454" s="153" t="e">
        <f t="shared" ref="R454:R517" si="36">IF(V454="Despesas_com_RH","Despesa",IF(V454="Despesas_Operacionais","Despesa",IF(V454="Despesas_com_Marketing","Despesa",IF(V454="Impostos","Despesa",IF(V454="Investimentos","Despesa","")))))</f>
        <v>#N/A</v>
      </c>
      <c r="S454" s="150" t="e">
        <f t="shared" ref="S454:S517" si="37">IF(V454="Despesas_com_Produtos","Despesa",IF(V454="Despesas_com_Serviços","Despesa",IF(V454="Despesas_Não_Operacionais","Despesa","")))</f>
        <v>#N/A</v>
      </c>
      <c r="T454" s="150" t="e">
        <f t="shared" ref="T454:T517" si="38">IF(V454="Receitas_com_Produtos","Receita",IF(V454="Receitas_com_Serviços","Receita",IF(V454="Receitas_Não_Operacionais","Receita","")))</f>
        <v>#N/A</v>
      </c>
      <c r="U454" s="150" t="e">
        <f t="shared" ref="U454:U517" si="39">IF(R454&lt;&gt;"",R454,IF(S454&lt;&gt;"",S454,IF(T454&lt;&gt;"",T454,"")))</f>
        <v>#N/A</v>
      </c>
      <c r="V454" s="154" t="e">
        <f>VLOOKUP(E454,'PC Receitas'!$O$4:$P$14,2,FALSE)</f>
        <v>#N/A</v>
      </c>
    </row>
    <row r="455" spans="3:22" ht="19.5" customHeight="1" thickTop="1" thickBot="1" x14ac:dyDescent="0.3">
      <c r="C455" s="58"/>
      <c r="D455" s="58" t="str">
        <f t="shared" ca="1" si="35"/>
        <v/>
      </c>
      <c r="E455" s="58"/>
      <c r="F455" s="58"/>
      <c r="G455" s="58"/>
      <c r="H455" s="58"/>
      <c r="I455" s="59"/>
      <c r="J455" s="192"/>
      <c r="K455" s="60"/>
      <c r="L455" s="58"/>
      <c r="M455" s="56">
        <f>M454+IF(AND(K455="Pago",OR(E455='PC Receitas'!$O$4,E455='PC Receitas'!$O$5,E455='PC Receitas'!$O$6)),I455,IF(AND(K455="Pago",OR(E455='PC Receitas'!$O$7,E455='PC Receitas'!$O$8,E455='PC Receitas'!$O$9,E455='PC Receitas'!$O$10,E455='PC Receitas'!$O$11,E455='PC Receitas'!$O$12,E455='PC Receitas'!$O$13,E455='PC Receitas'!$O$14)),-I455,0))</f>
        <v>7448.57</v>
      </c>
      <c r="R455" s="153" t="e">
        <f t="shared" si="36"/>
        <v>#N/A</v>
      </c>
      <c r="S455" s="150" t="e">
        <f t="shared" si="37"/>
        <v>#N/A</v>
      </c>
      <c r="T455" s="150" t="e">
        <f t="shared" si="38"/>
        <v>#N/A</v>
      </c>
      <c r="U455" s="150" t="e">
        <f t="shared" si="39"/>
        <v>#N/A</v>
      </c>
      <c r="V455" s="154" t="e">
        <f>VLOOKUP(E455,'PC Receitas'!$O$4:$P$14,2,FALSE)</f>
        <v>#N/A</v>
      </c>
    </row>
    <row r="456" spans="3:22" ht="19.5" customHeight="1" thickTop="1" thickBot="1" x14ac:dyDescent="0.3">
      <c r="C456" s="58"/>
      <c r="D456" s="58" t="str">
        <f t="shared" ca="1" si="35"/>
        <v/>
      </c>
      <c r="E456" s="58"/>
      <c r="F456" s="58"/>
      <c r="G456" s="58"/>
      <c r="H456" s="58"/>
      <c r="I456" s="59"/>
      <c r="J456" s="192"/>
      <c r="K456" s="60"/>
      <c r="L456" s="58"/>
      <c r="M456" s="56">
        <f>M455+IF(AND(K456="Pago",OR(E456='PC Receitas'!$O$4,E456='PC Receitas'!$O$5,E456='PC Receitas'!$O$6)),I456,IF(AND(K456="Pago",OR(E456='PC Receitas'!$O$7,E456='PC Receitas'!$O$8,E456='PC Receitas'!$O$9,E456='PC Receitas'!$O$10,E456='PC Receitas'!$O$11,E456='PC Receitas'!$O$12,E456='PC Receitas'!$O$13,E456='PC Receitas'!$O$14)),-I456,0))</f>
        <v>7448.57</v>
      </c>
      <c r="R456" s="153" t="e">
        <f t="shared" si="36"/>
        <v>#N/A</v>
      </c>
      <c r="S456" s="150" t="e">
        <f t="shared" si="37"/>
        <v>#N/A</v>
      </c>
      <c r="T456" s="150" t="e">
        <f t="shared" si="38"/>
        <v>#N/A</v>
      </c>
      <c r="U456" s="150" t="e">
        <f t="shared" si="39"/>
        <v>#N/A</v>
      </c>
      <c r="V456" s="154" t="e">
        <f>VLOOKUP(E456,'PC Receitas'!$O$4:$P$14,2,FALSE)</f>
        <v>#N/A</v>
      </c>
    </row>
    <row r="457" spans="3:22" ht="19.5" customHeight="1" thickTop="1" thickBot="1" x14ac:dyDescent="0.3">
      <c r="C457" s="58"/>
      <c r="D457" s="58" t="str">
        <f t="shared" ca="1" si="35"/>
        <v/>
      </c>
      <c r="E457" s="58"/>
      <c r="F457" s="58"/>
      <c r="G457" s="58"/>
      <c r="H457" s="58"/>
      <c r="I457" s="59"/>
      <c r="J457" s="192"/>
      <c r="K457" s="60"/>
      <c r="L457" s="58"/>
      <c r="M457" s="56">
        <f>M456+IF(AND(K457="Pago",OR(E457='PC Receitas'!$O$4,E457='PC Receitas'!$O$5,E457='PC Receitas'!$O$6)),I457,IF(AND(K457="Pago",OR(E457='PC Receitas'!$O$7,E457='PC Receitas'!$O$8,E457='PC Receitas'!$O$9,E457='PC Receitas'!$O$10,E457='PC Receitas'!$O$11,E457='PC Receitas'!$O$12,E457='PC Receitas'!$O$13,E457='PC Receitas'!$O$14)),-I457,0))</f>
        <v>7448.57</v>
      </c>
      <c r="R457" s="153" t="e">
        <f t="shared" si="36"/>
        <v>#N/A</v>
      </c>
      <c r="S457" s="150" t="e">
        <f t="shared" si="37"/>
        <v>#N/A</v>
      </c>
      <c r="T457" s="150" t="e">
        <f t="shared" si="38"/>
        <v>#N/A</v>
      </c>
      <c r="U457" s="150" t="e">
        <f t="shared" si="39"/>
        <v>#N/A</v>
      </c>
      <c r="V457" s="154" t="e">
        <f>VLOOKUP(E457,'PC Receitas'!$O$4:$P$14,2,FALSE)</f>
        <v>#N/A</v>
      </c>
    </row>
    <row r="458" spans="3:22" ht="19.5" customHeight="1" thickTop="1" thickBot="1" x14ac:dyDescent="0.3">
      <c r="C458" s="58"/>
      <c r="D458" s="58" t="str">
        <f t="shared" ca="1" si="35"/>
        <v/>
      </c>
      <c r="E458" s="58"/>
      <c r="F458" s="58"/>
      <c r="G458" s="58"/>
      <c r="H458" s="58"/>
      <c r="I458" s="59"/>
      <c r="J458" s="192"/>
      <c r="K458" s="60"/>
      <c r="L458" s="58"/>
      <c r="M458" s="56">
        <f>M457+IF(AND(K458="Pago",OR(E458='PC Receitas'!$O$4,E458='PC Receitas'!$O$5,E458='PC Receitas'!$O$6)),I458,IF(AND(K458="Pago",OR(E458='PC Receitas'!$O$7,E458='PC Receitas'!$O$8,E458='PC Receitas'!$O$9,E458='PC Receitas'!$O$10,E458='PC Receitas'!$O$11,E458='PC Receitas'!$O$12,E458='PC Receitas'!$O$13,E458='PC Receitas'!$O$14)),-I458,0))</f>
        <v>7448.57</v>
      </c>
      <c r="R458" s="153" t="e">
        <f t="shared" si="36"/>
        <v>#N/A</v>
      </c>
      <c r="S458" s="150" t="e">
        <f t="shared" si="37"/>
        <v>#N/A</v>
      </c>
      <c r="T458" s="150" t="e">
        <f t="shared" si="38"/>
        <v>#N/A</v>
      </c>
      <c r="U458" s="150" t="e">
        <f t="shared" si="39"/>
        <v>#N/A</v>
      </c>
      <c r="V458" s="154" t="e">
        <f>VLOOKUP(E458,'PC Receitas'!$O$4:$P$14,2,FALSE)</f>
        <v>#N/A</v>
      </c>
    </row>
    <row r="459" spans="3:22" ht="19.5" customHeight="1" thickTop="1" thickBot="1" x14ac:dyDescent="0.3">
      <c r="C459" s="58"/>
      <c r="D459" s="58" t="str">
        <f t="shared" ca="1" si="35"/>
        <v/>
      </c>
      <c r="E459" s="58"/>
      <c r="F459" s="58"/>
      <c r="G459" s="58"/>
      <c r="H459" s="58"/>
      <c r="I459" s="59"/>
      <c r="J459" s="192"/>
      <c r="K459" s="60"/>
      <c r="L459" s="58"/>
      <c r="M459" s="56">
        <f>M458+IF(AND(K459="Pago",OR(E459='PC Receitas'!$O$4,E459='PC Receitas'!$O$5,E459='PC Receitas'!$O$6)),I459,IF(AND(K459="Pago",OR(E459='PC Receitas'!$O$7,E459='PC Receitas'!$O$8,E459='PC Receitas'!$O$9,E459='PC Receitas'!$O$10,E459='PC Receitas'!$O$11,E459='PC Receitas'!$O$12,E459='PC Receitas'!$O$13,E459='PC Receitas'!$O$14)),-I459,0))</f>
        <v>7448.57</v>
      </c>
      <c r="R459" s="153" t="e">
        <f t="shared" si="36"/>
        <v>#N/A</v>
      </c>
      <c r="S459" s="150" t="e">
        <f t="shared" si="37"/>
        <v>#N/A</v>
      </c>
      <c r="T459" s="150" t="e">
        <f t="shared" si="38"/>
        <v>#N/A</v>
      </c>
      <c r="U459" s="150" t="e">
        <f t="shared" si="39"/>
        <v>#N/A</v>
      </c>
      <c r="V459" s="154" t="e">
        <f>VLOOKUP(E459,'PC Receitas'!$O$4:$P$14,2,FALSE)</f>
        <v>#N/A</v>
      </c>
    </row>
    <row r="460" spans="3:22" ht="19.5" customHeight="1" thickTop="1" thickBot="1" x14ac:dyDescent="0.3">
      <c r="C460" s="58"/>
      <c r="D460" s="58" t="str">
        <f t="shared" ca="1" si="35"/>
        <v/>
      </c>
      <c r="E460" s="58"/>
      <c r="F460" s="58"/>
      <c r="G460" s="58"/>
      <c r="H460" s="58"/>
      <c r="I460" s="59"/>
      <c r="J460" s="192"/>
      <c r="K460" s="60"/>
      <c r="L460" s="58"/>
      <c r="M460" s="56">
        <f>M459+IF(AND(K460="Pago",OR(E460='PC Receitas'!$O$4,E460='PC Receitas'!$O$5,E460='PC Receitas'!$O$6)),I460,IF(AND(K460="Pago",OR(E460='PC Receitas'!$O$7,E460='PC Receitas'!$O$8,E460='PC Receitas'!$O$9,E460='PC Receitas'!$O$10,E460='PC Receitas'!$O$11,E460='PC Receitas'!$O$12,E460='PC Receitas'!$O$13,E460='PC Receitas'!$O$14)),-I460,0))</f>
        <v>7448.57</v>
      </c>
      <c r="R460" s="153" t="e">
        <f t="shared" si="36"/>
        <v>#N/A</v>
      </c>
      <c r="S460" s="150" t="e">
        <f t="shared" si="37"/>
        <v>#N/A</v>
      </c>
      <c r="T460" s="150" t="e">
        <f t="shared" si="38"/>
        <v>#N/A</v>
      </c>
      <c r="U460" s="150" t="e">
        <f t="shared" si="39"/>
        <v>#N/A</v>
      </c>
      <c r="V460" s="154" t="e">
        <f>VLOOKUP(E460,'PC Receitas'!$O$4:$P$14,2,FALSE)</f>
        <v>#N/A</v>
      </c>
    </row>
    <row r="461" spans="3:22" ht="19.5" customHeight="1" thickTop="1" thickBot="1" x14ac:dyDescent="0.3">
      <c r="C461" s="58"/>
      <c r="D461" s="58" t="str">
        <f t="shared" ca="1" si="35"/>
        <v/>
      </c>
      <c r="E461" s="58"/>
      <c r="F461" s="58"/>
      <c r="G461" s="58"/>
      <c r="H461" s="58"/>
      <c r="I461" s="59"/>
      <c r="J461" s="192"/>
      <c r="K461" s="60"/>
      <c r="L461" s="58"/>
      <c r="M461" s="56">
        <f>M460+IF(AND(K461="Pago",OR(E461='PC Receitas'!$O$4,E461='PC Receitas'!$O$5,E461='PC Receitas'!$O$6)),I461,IF(AND(K461="Pago",OR(E461='PC Receitas'!$O$7,E461='PC Receitas'!$O$8,E461='PC Receitas'!$O$9,E461='PC Receitas'!$O$10,E461='PC Receitas'!$O$11,E461='PC Receitas'!$O$12,E461='PC Receitas'!$O$13,E461='PC Receitas'!$O$14)),-I461,0))</f>
        <v>7448.57</v>
      </c>
      <c r="R461" s="153" t="e">
        <f t="shared" si="36"/>
        <v>#N/A</v>
      </c>
      <c r="S461" s="150" t="e">
        <f t="shared" si="37"/>
        <v>#N/A</v>
      </c>
      <c r="T461" s="150" t="e">
        <f t="shared" si="38"/>
        <v>#N/A</v>
      </c>
      <c r="U461" s="150" t="e">
        <f t="shared" si="39"/>
        <v>#N/A</v>
      </c>
      <c r="V461" s="154" t="e">
        <f>VLOOKUP(E461,'PC Receitas'!$O$4:$P$14,2,FALSE)</f>
        <v>#N/A</v>
      </c>
    </row>
    <row r="462" spans="3:22" ht="19.5" customHeight="1" thickTop="1" thickBot="1" x14ac:dyDescent="0.3">
      <c r="C462" s="58"/>
      <c r="D462" s="58" t="str">
        <f t="shared" ca="1" si="35"/>
        <v/>
      </c>
      <c r="E462" s="58"/>
      <c r="F462" s="58"/>
      <c r="G462" s="58"/>
      <c r="H462" s="58"/>
      <c r="I462" s="59"/>
      <c r="J462" s="192"/>
      <c r="K462" s="60"/>
      <c r="L462" s="58"/>
      <c r="M462" s="56">
        <f>M461+IF(AND(K462="Pago",OR(E462='PC Receitas'!$O$4,E462='PC Receitas'!$O$5,E462='PC Receitas'!$O$6)),I462,IF(AND(K462="Pago",OR(E462='PC Receitas'!$O$7,E462='PC Receitas'!$O$8,E462='PC Receitas'!$O$9,E462='PC Receitas'!$O$10,E462='PC Receitas'!$O$11,E462='PC Receitas'!$O$12,E462='PC Receitas'!$O$13,E462='PC Receitas'!$O$14)),-I462,0))</f>
        <v>7448.57</v>
      </c>
      <c r="R462" s="153" t="e">
        <f t="shared" si="36"/>
        <v>#N/A</v>
      </c>
      <c r="S462" s="150" t="e">
        <f t="shared" si="37"/>
        <v>#N/A</v>
      </c>
      <c r="T462" s="150" t="e">
        <f t="shared" si="38"/>
        <v>#N/A</v>
      </c>
      <c r="U462" s="150" t="e">
        <f t="shared" si="39"/>
        <v>#N/A</v>
      </c>
      <c r="V462" s="154" t="e">
        <f>VLOOKUP(E462,'PC Receitas'!$O$4:$P$14,2,FALSE)</f>
        <v>#N/A</v>
      </c>
    </row>
    <row r="463" spans="3:22" ht="19.5" customHeight="1" thickTop="1" thickBot="1" x14ac:dyDescent="0.3">
      <c r="C463" s="58"/>
      <c r="D463" s="58" t="str">
        <f t="shared" ca="1" si="35"/>
        <v/>
      </c>
      <c r="E463" s="58"/>
      <c r="F463" s="58"/>
      <c r="G463" s="58"/>
      <c r="H463" s="58"/>
      <c r="I463" s="59"/>
      <c r="J463" s="192"/>
      <c r="K463" s="60"/>
      <c r="L463" s="58"/>
      <c r="M463" s="56">
        <f>M462+IF(AND(K463="Pago",OR(E463='PC Receitas'!$O$4,E463='PC Receitas'!$O$5,E463='PC Receitas'!$O$6)),I463,IF(AND(K463="Pago",OR(E463='PC Receitas'!$O$7,E463='PC Receitas'!$O$8,E463='PC Receitas'!$O$9,E463='PC Receitas'!$O$10,E463='PC Receitas'!$O$11,E463='PC Receitas'!$O$12,E463='PC Receitas'!$O$13,E463='PC Receitas'!$O$14)),-I463,0))</f>
        <v>7448.57</v>
      </c>
      <c r="R463" s="153" t="e">
        <f t="shared" si="36"/>
        <v>#N/A</v>
      </c>
      <c r="S463" s="150" t="e">
        <f t="shared" si="37"/>
        <v>#N/A</v>
      </c>
      <c r="T463" s="150" t="e">
        <f t="shared" si="38"/>
        <v>#N/A</v>
      </c>
      <c r="U463" s="150" t="e">
        <f t="shared" si="39"/>
        <v>#N/A</v>
      </c>
      <c r="V463" s="154" t="e">
        <f>VLOOKUP(E463,'PC Receitas'!$O$4:$P$14,2,FALSE)</f>
        <v>#N/A</v>
      </c>
    </row>
    <row r="464" spans="3:22" ht="19.5" customHeight="1" thickTop="1" thickBot="1" x14ac:dyDescent="0.3">
      <c r="C464" s="58"/>
      <c r="D464" s="58" t="str">
        <f t="shared" ca="1" si="35"/>
        <v/>
      </c>
      <c r="E464" s="58"/>
      <c r="F464" s="58"/>
      <c r="G464" s="58"/>
      <c r="H464" s="58"/>
      <c r="I464" s="59"/>
      <c r="J464" s="192"/>
      <c r="K464" s="60"/>
      <c r="L464" s="58"/>
      <c r="M464" s="56">
        <f>M463+IF(AND(K464="Pago",OR(E464='PC Receitas'!$O$4,E464='PC Receitas'!$O$5,E464='PC Receitas'!$O$6)),I464,IF(AND(K464="Pago",OR(E464='PC Receitas'!$O$7,E464='PC Receitas'!$O$8,E464='PC Receitas'!$O$9,E464='PC Receitas'!$O$10,E464='PC Receitas'!$O$11,E464='PC Receitas'!$O$12,E464='PC Receitas'!$O$13,E464='PC Receitas'!$O$14)),-I464,0))</f>
        <v>7448.57</v>
      </c>
      <c r="R464" s="153" t="e">
        <f t="shared" si="36"/>
        <v>#N/A</v>
      </c>
      <c r="S464" s="150" t="e">
        <f t="shared" si="37"/>
        <v>#N/A</v>
      </c>
      <c r="T464" s="150" t="e">
        <f t="shared" si="38"/>
        <v>#N/A</v>
      </c>
      <c r="U464" s="150" t="e">
        <f t="shared" si="39"/>
        <v>#N/A</v>
      </c>
      <c r="V464" s="154" t="e">
        <f>VLOOKUP(E464,'PC Receitas'!$O$4:$P$14,2,FALSE)</f>
        <v>#N/A</v>
      </c>
    </row>
    <row r="465" spans="3:22" ht="19.5" customHeight="1" thickTop="1" thickBot="1" x14ac:dyDescent="0.3">
      <c r="C465" s="58"/>
      <c r="D465" s="58" t="str">
        <f t="shared" ca="1" si="35"/>
        <v/>
      </c>
      <c r="E465" s="58"/>
      <c r="F465" s="58"/>
      <c r="G465" s="58"/>
      <c r="H465" s="58"/>
      <c r="I465" s="59"/>
      <c r="J465" s="192"/>
      <c r="K465" s="60"/>
      <c r="L465" s="58"/>
      <c r="M465" s="56">
        <f>M464+IF(AND(K465="Pago",OR(E465='PC Receitas'!$O$4,E465='PC Receitas'!$O$5,E465='PC Receitas'!$O$6)),I465,IF(AND(K465="Pago",OR(E465='PC Receitas'!$O$7,E465='PC Receitas'!$O$8,E465='PC Receitas'!$O$9,E465='PC Receitas'!$O$10,E465='PC Receitas'!$O$11,E465='PC Receitas'!$O$12,E465='PC Receitas'!$O$13,E465='PC Receitas'!$O$14)),-I465,0))</f>
        <v>7448.57</v>
      </c>
      <c r="R465" s="153" t="e">
        <f t="shared" si="36"/>
        <v>#N/A</v>
      </c>
      <c r="S465" s="150" t="e">
        <f t="shared" si="37"/>
        <v>#N/A</v>
      </c>
      <c r="T465" s="150" t="e">
        <f t="shared" si="38"/>
        <v>#N/A</v>
      </c>
      <c r="U465" s="150" t="e">
        <f t="shared" si="39"/>
        <v>#N/A</v>
      </c>
      <c r="V465" s="154" t="e">
        <f>VLOOKUP(E465,'PC Receitas'!$O$4:$P$14,2,FALSE)</f>
        <v>#N/A</v>
      </c>
    </row>
    <row r="466" spans="3:22" ht="19.5" customHeight="1" thickTop="1" thickBot="1" x14ac:dyDescent="0.3">
      <c r="C466" s="58"/>
      <c r="D466" s="58" t="str">
        <f t="shared" ca="1" si="35"/>
        <v/>
      </c>
      <c r="E466" s="58"/>
      <c r="F466" s="58"/>
      <c r="G466" s="58"/>
      <c r="H466" s="58"/>
      <c r="I466" s="59"/>
      <c r="J466" s="192"/>
      <c r="K466" s="60"/>
      <c r="L466" s="58"/>
      <c r="M466" s="56">
        <f>M465+IF(AND(K466="Pago",OR(E466='PC Receitas'!$O$4,E466='PC Receitas'!$O$5,E466='PC Receitas'!$O$6)),I466,IF(AND(K466="Pago",OR(E466='PC Receitas'!$O$7,E466='PC Receitas'!$O$8,E466='PC Receitas'!$O$9,E466='PC Receitas'!$O$10,E466='PC Receitas'!$O$11,E466='PC Receitas'!$O$12,E466='PC Receitas'!$O$13,E466='PC Receitas'!$O$14)),-I466,0))</f>
        <v>7448.57</v>
      </c>
      <c r="R466" s="153" t="e">
        <f t="shared" si="36"/>
        <v>#N/A</v>
      </c>
      <c r="S466" s="150" t="e">
        <f t="shared" si="37"/>
        <v>#N/A</v>
      </c>
      <c r="T466" s="150" t="e">
        <f t="shared" si="38"/>
        <v>#N/A</v>
      </c>
      <c r="U466" s="150" t="e">
        <f t="shared" si="39"/>
        <v>#N/A</v>
      </c>
      <c r="V466" s="154" t="e">
        <f>VLOOKUP(E466,'PC Receitas'!$O$4:$P$14,2,FALSE)</f>
        <v>#N/A</v>
      </c>
    </row>
    <row r="467" spans="3:22" ht="19.5" customHeight="1" thickTop="1" thickBot="1" x14ac:dyDescent="0.3">
      <c r="C467" s="58"/>
      <c r="D467" s="58" t="str">
        <f t="shared" ca="1" si="35"/>
        <v/>
      </c>
      <c r="E467" s="58"/>
      <c r="F467" s="58"/>
      <c r="G467" s="58"/>
      <c r="H467" s="58"/>
      <c r="I467" s="59"/>
      <c r="J467" s="192"/>
      <c r="K467" s="60"/>
      <c r="L467" s="58"/>
      <c r="M467" s="56">
        <f>M466+IF(AND(K467="Pago",OR(E467='PC Receitas'!$O$4,E467='PC Receitas'!$O$5,E467='PC Receitas'!$O$6)),I467,IF(AND(K467="Pago",OR(E467='PC Receitas'!$O$7,E467='PC Receitas'!$O$8,E467='PC Receitas'!$O$9,E467='PC Receitas'!$O$10,E467='PC Receitas'!$O$11,E467='PC Receitas'!$O$12,E467='PC Receitas'!$O$13,E467='PC Receitas'!$O$14)),-I467,0))</f>
        <v>7448.57</v>
      </c>
      <c r="R467" s="153" t="e">
        <f t="shared" si="36"/>
        <v>#N/A</v>
      </c>
      <c r="S467" s="150" t="e">
        <f t="shared" si="37"/>
        <v>#N/A</v>
      </c>
      <c r="T467" s="150" t="e">
        <f t="shared" si="38"/>
        <v>#N/A</v>
      </c>
      <c r="U467" s="150" t="e">
        <f t="shared" si="39"/>
        <v>#N/A</v>
      </c>
      <c r="V467" s="154" t="e">
        <f>VLOOKUP(E467,'PC Receitas'!$O$4:$P$14,2,FALSE)</f>
        <v>#N/A</v>
      </c>
    </row>
    <row r="468" spans="3:22" ht="19.5" customHeight="1" thickTop="1" thickBot="1" x14ac:dyDescent="0.3">
      <c r="C468" s="58"/>
      <c r="D468" s="58" t="str">
        <f t="shared" ca="1" si="35"/>
        <v/>
      </c>
      <c r="E468" s="58"/>
      <c r="F468" s="58"/>
      <c r="G468" s="58"/>
      <c r="H468" s="58"/>
      <c r="I468" s="59"/>
      <c r="J468" s="192"/>
      <c r="K468" s="60"/>
      <c r="L468" s="58"/>
      <c r="M468" s="56">
        <f>M467+IF(AND(K468="Pago",OR(E468='PC Receitas'!$O$4,E468='PC Receitas'!$O$5,E468='PC Receitas'!$O$6)),I468,IF(AND(K468="Pago",OR(E468='PC Receitas'!$O$7,E468='PC Receitas'!$O$8,E468='PC Receitas'!$O$9,E468='PC Receitas'!$O$10,E468='PC Receitas'!$O$11,E468='PC Receitas'!$O$12,E468='PC Receitas'!$O$13,E468='PC Receitas'!$O$14)),-I468,0))</f>
        <v>7448.57</v>
      </c>
      <c r="R468" s="153" t="e">
        <f t="shared" si="36"/>
        <v>#N/A</v>
      </c>
      <c r="S468" s="150" t="e">
        <f t="shared" si="37"/>
        <v>#N/A</v>
      </c>
      <c r="T468" s="150" t="e">
        <f t="shared" si="38"/>
        <v>#N/A</v>
      </c>
      <c r="U468" s="150" t="e">
        <f t="shared" si="39"/>
        <v>#N/A</v>
      </c>
      <c r="V468" s="154" t="e">
        <f>VLOOKUP(E468,'PC Receitas'!$O$4:$P$14,2,FALSE)</f>
        <v>#N/A</v>
      </c>
    </row>
    <row r="469" spans="3:22" ht="19.5" customHeight="1" thickTop="1" thickBot="1" x14ac:dyDescent="0.3">
      <c r="C469" s="58"/>
      <c r="D469" s="58" t="str">
        <f t="shared" ca="1" si="35"/>
        <v/>
      </c>
      <c r="E469" s="58"/>
      <c r="F469" s="58"/>
      <c r="G469" s="58"/>
      <c r="H469" s="58"/>
      <c r="I469" s="59"/>
      <c r="J469" s="192"/>
      <c r="K469" s="60"/>
      <c r="L469" s="58"/>
      <c r="M469" s="56">
        <f>M468+IF(AND(K469="Pago",OR(E469='PC Receitas'!$O$4,E469='PC Receitas'!$O$5,E469='PC Receitas'!$O$6)),I469,IF(AND(K469="Pago",OR(E469='PC Receitas'!$O$7,E469='PC Receitas'!$O$8,E469='PC Receitas'!$O$9,E469='PC Receitas'!$O$10,E469='PC Receitas'!$O$11,E469='PC Receitas'!$O$12,E469='PC Receitas'!$O$13,E469='PC Receitas'!$O$14)),-I469,0))</f>
        <v>7448.57</v>
      </c>
      <c r="R469" s="153" t="e">
        <f t="shared" si="36"/>
        <v>#N/A</v>
      </c>
      <c r="S469" s="150" t="e">
        <f t="shared" si="37"/>
        <v>#N/A</v>
      </c>
      <c r="T469" s="150" t="e">
        <f t="shared" si="38"/>
        <v>#N/A</v>
      </c>
      <c r="U469" s="150" t="e">
        <f t="shared" si="39"/>
        <v>#N/A</v>
      </c>
      <c r="V469" s="154" t="e">
        <f>VLOOKUP(E469,'PC Receitas'!$O$4:$P$14,2,FALSE)</f>
        <v>#N/A</v>
      </c>
    </row>
    <row r="470" spans="3:22" ht="19.5" customHeight="1" thickTop="1" thickBot="1" x14ac:dyDescent="0.3">
      <c r="C470" s="58"/>
      <c r="D470" s="58" t="str">
        <f t="shared" ca="1" si="35"/>
        <v/>
      </c>
      <c r="E470" s="58"/>
      <c r="F470" s="58"/>
      <c r="G470" s="58"/>
      <c r="H470" s="58"/>
      <c r="I470" s="59"/>
      <c r="J470" s="192"/>
      <c r="K470" s="60"/>
      <c r="L470" s="58"/>
      <c r="M470" s="56">
        <f>M469+IF(AND(K470="Pago",OR(E470='PC Receitas'!$O$4,E470='PC Receitas'!$O$5,E470='PC Receitas'!$O$6)),I470,IF(AND(K470="Pago",OR(E470='PC Receitas'!$O$7,E470='PC Receitas'!$O$8,E470='PC Receitas'!$O$9,E470='PC Receitas'!$O$10,E470='PC Receitas'!$O$11,E470='PC Receitas'!$O$12,E470='PC Receitas'!$O$13,E470='PC Receitas'!$O$14)),-I470,0))</f>
        <v>7448.57</v>
      </c>
      <c r="R470" s="153" t="e">
        <f t="shared" si="36"/>
        <v>#N/A</v>
      </c>
      <c r="S470" s="150" t="e">
        <f t="shared" si="37"/>
        <v>#N/A</v>
      </c>
      <c r="T470" s="150" t="e">
        <f t="shared" si="38"/>
        <v>#N/A</v>
      </c>
      <c r="U470" s="150" t="e">
        <f t="shared" si="39"/>
        <v>#N/A</v>
      </c>
      <c r="V470" s="154" t="e">
        <f>VLOOKUP(E470,'PC Receitas'!$O$4:$P$14,2,FALSE)</f>
        <v>#N/A</v>
      </c>
    </row>
    <row r="471" spans="3:22" ht="19.5" customHeight="1" thickTop="1" thickBot="1" x14ac:dyDescent="0.3">
      <c r="C471" s="58"/>
      <c r="D471" s="58" t="str">
        <f t="shared" ca="1" si="35"/>
        <v/>
      </c>
      <c r="E471" s="58"/>
      <c r="F471" s="58"/>
      <c r="G471" s="58"/>
      <c r="H471" s="58"/>
      <c r="I471" s="59"/>
      <c r="J471" s="192"/>
      <c r="K471" s="60"/>
      <c r="L471" s="58"/>
      <c r="M471" s="56">
        <f>M470+IF(AND(K471="Pago",OR(E471='PC Receitas'!$O$4,E471='PC Receitas'!$O$5,E471='PC Receitas'!$O$6)),I471,IF(AND(K471="Pago",OR(E471='PC Receitas'!$O$7,E471='PC Receitas'!$O$8,E471='PC Receitas'!$O$9,E471='PC Receitas'!$O$10,E471='PC Receitas'!$O$11,E471='PC Receitas'!$O$12,E471='PC Receitas'!$O$13,E471='PC Receitas'!$O$14)),-I471,0))</f>
        <v>7448.57</v>
      </c>
      <c r="R471" s="153" t="e">
        <f t="shared" si="36"/>
        <v>#N/A</v>
      </c>
      <c r="S471" s="150" t="e">
        <f t="shared" si="37"/>
        <v>#N/A</v>
      </c>
      <c r="T471" s="150" t="e">
        <f t="shared" si="38"/>
        <v>#N/A</v>
      </c>
      <c r="U471" s="150" t="e">
        <f t="shared" si="39"/>
        <v>#N/A</v>
      </c>
      <c r="V471" s="154" t="e">
        <f>VLOOKUP(E471,'PC Receitas'!$O$4:$P$14,2,FALSE)</f>
        <v>#N/A</v>
      </c>
    </row>
    <row r="472" spans="3:22" ht="19.5" customHeight="1" thickTop="1" thickBot="1" x14ac:dyDescent="0.3">
      <c r="C472" s="58"/>
      <c r="D472" s="58" t="str">
        <f t="shared" ca="1" si="35"/>
        <v/>
      </c>
      <c r="E472" s="58"/>
      <c r="F472" s="58"/>
      <c r="G472" s="58"/>
      <c r="H472" s="58"/>
      <c r="I472" s="59"/>
      <c r="J472" s="192"/>
      <c r="K472" s="60"/>
      <c r="L472" s="58"/>
      <c r="M472" s="56">
        <f>M471+IF(AND(K472="Pago",OR(E472='PC Receitas'!$O$4,E472='PC Receitas'!$O$5,E472='PC Receitas'!$O$6)),I472,IF(AND(K472="Pago",OR(E472='PC Receitas'!$O$7,E472='PC Receitas'!$O$8,E472='PC Receitas'!$O$9,E472='PC Receitas'!$O$10,E472='PC Receitas'!$O$11,E472='PC Receitas'!$O$12,E472='PC Receitas'!$O$13,E472='PC Receitas'!$O$14)),-I472,0))</f>
        <v>7448.57</v>
      </c>
      <c r="R472" s="153" t="e">
        <f t="shared" si="36"/>
        <v>#N/A</v>
      </c>
      <c r="S472" s="150" t="e">
        <f t="shared" si="37"/>
        <v>#N/A</v>
      </c>
      <c r="T472" s="150" t="e">
        <f t="shared" si="38"/>
        <v>#N/A</v>
      </c>
      <c r="U472" s="150" t="e">
        <f t="shared" si="39"/>
        <v>#N/A</v>
      </c>
      <c r="V472" s="154" t="e">
        <f>VLOOKUP(E472,'PC Receitas'!$O$4:$P$14,2,FALSE)</f>
        <v>#N/A</v>
      </c>
    </row>
    <row r="473" spans="3:22" ht="19.5" customHeight="1" thickTop="1" thickBot="1" x14ac:dyDescent="0.3">
      <c r="C473" s="58"/>
      <c r="D473" s="58" t="str">
        <f t="shared" ca="1" si="35"/>
        <v/>
      </c>
      <c r="E473" s="58"/>
      <c r="F473" s="58"/>
      <c r="G473" s="58"/>
      <c r="H473" s="58"/>
      <c r="I473" s="59"/>
      <c r="J473" s="192"/>
      <c r="K473" s="60"/>
      <c r="L473" s="58"/>
      <c r="M473" s="56">
        <f>M472+IF(AND(K473="Pago",OR(E473='PC Receitas'!$O$4,E473='PC Receitas'!$O$5,E473='PC Receitas'!$O$6)),I473,IF(AND(K473="Pago",OR(E473='PC Receitas'!$O$7,E473='PC Receitas'!$O$8,E473='PC Receitas'!$O$9,E473='PC Receitas'!$O$10,E473='PC Receitas'!$O$11,E473='PC Receitas'!$O$12,E473='PC Receitas'!$O$13,E473='PC Receitas'!$O$14)),-I473,0))</f>
        <v>7448.57</v>
      </c>
      <c r="R473" s="153" t="e">
        <f t="shared" si="36"/>
        <v>#N/A</v>
      </c>
      <c r="S473" s="150" t="e">
        <f t="shared" si="37"/>
        <v>#N/A</v>
      </c>
      <c r="T473" s="150" t="e">
        <f t="shared" si="38"/>
        <v>#N/A</v>
      </c>
      <c r="U473" s="150" t="e">
        <f t="shared" si="39"/>
        <v>#N/A</v>
      </c>
      <c r="V473" s="154" t="e">
        <f>VLOOKUP(E473,'PC Receitas'!$O$4:$P$14,2,FALSE)</f>
        <v>#N/A</v>
      </c>
    </row>
    <row r="474" spans="3:22" ht="19.5" customHeight="1" thickTop="1" thickBot="1" x14ac:dyDescent="0.3">
      <c r="C474" s="58"/>
      <c r="D474" s="58" t="str">
        <f t="shared" ca="1" si="35"/>
        <v/>
      </c>
      <c r="E474" s="58"/>
      <c r="F474" s="58"/>
      <c r="G474" s="58"/>
      <c r="H474" s="58"/>
      <c r="I474" s="59"/>
      <c r="J474" s="192"/>
      <c r="K474" s="60"/>
      <c r="L474" s="58"/>
      <c r="M474" s="56">
        <f>M473+IF(AND(K474="Pago",OR(E474='PC Receitas'!$O$4,E474='PC Receitas'!$O$5,E474='PC Receitas'!$O$6)),I474,IF(AND(K474="Pago",OR(E474='PC Receitas'!$O$7,E474='PC Receitas'!$O$8,E474='PC Receitas'!$O$9,E474='PC Receitas'!$O$10,E474='PC Receitas'!$O$11,E474='PC Receitas'!$O$12,E474='PC Receitas'!$O$13,E474='PC Receitas'!$O$14)),-I474,0))</f>
        <v>7448.57</v>
      </c>
      <c r="R474" s="153" t="e">
        <f t="shared" si="36"/>
        <v>#N/A</v>
      </c>
      <c r="S474" s="150" t="e">
        <f t="shared" si="37"/>
        <v>#N/A</v>
      </c>
      <c r="T474" s="150" t="e">
        <f t="shared" si="38"/>
        <v>#N/A</v>
      </c>
      <c r="U474" s="150" t="e">
        <f t="shared" si="39"/>
        <v>#N/A</v>
      </c>
      <c r="V474" s="154" t="e">
        <f>VLOOKUP(E474,'PC Receitas'!$O$4:$P$14,2,FALSE)</f>
        <v>#N/A</v>
      </c>
    </row>
    <row r="475" spans="3:22" ht="19.5" customHeight="1" thickTop="1" thickBot="1" x14ac:dyDescent="0.3">
      <c r="C475" s="58"/>
      <c r="D475" s="58" t="str">
        <f t="shared" ca="1" si="35"/>
        <v/>
      </c>
      <c r="E475" s="58"/>
      <c r="F475" s="58"/>
      <c r="G475" s="58"/>
      <c r="H475" s="58"/>
      <c r="I475" s="59"/>
      <c r="J475" s="192"/>
      <c r="K475" s="60"/>
      <c r="L475" s="58"/>
      <c r="M475" s="56">
        <f>M474+IF(AND(K475="Pago",OR(E475='PC Receitas'!$O$4,E475='PC Receitas'!$O$5,E475='PC Receitas'!$O$6)),I475,IF(AND(K475="Pago",OR(E475='PC Receitas'!$O$7,E475='PC Receitas'!$O$8,E475='PC Receitas'!$O$9,E475='PC Receitas'!$O$10,E475='PC Receitas'!$O$11,E475='PC Receitas'!$O$12,E475='PC Receitas'!$O$13,E475='PC Receitas'!$O$14)),-I475,0))</f>
        <v>7448.57</v>
      </c>
      <c r="R475" s="153" t="e">
        <f t="shared" si="36"/>
        <v>#N/A</v>
      </c>
      <c r="S475" s="150" t="e">
        <f t="shared" si="37"/>
        <v>#N/A</v>
      </c>
      <c r="T475" s="150" t="e">
        <f t="shared" si="38"/>
        <v>#N/A</v>
      </c>
      <c r="U475" s="150" t="e">
        <f t="shared" si="39"/>
        <v>#N/A</v>
      </c>
      <c r="V475" s="154" t="e">
        <f>VLOOKUP(E475,'PC Receitas'!$O$4:$P$14,2,FALSE)</f>
        <v>#N/A</v>
      </c>
    </row>
    <row r="476" spans="3:22" ht="19.5" customHeight="1" thickTop="1" thickBot="1" x14ac:dyDescent="0.3">
      <c r="C476" s="58"/>
      <c r="D476" s="58" t="str">
        <f t="shared" ca="1" si="35"/>
        <v/>
      </c>
      <c r="E476" s="58"/>
      <c r="F476" s="58"/>
      <c r="G476" s="58"/>
      <c r="H476" s="58"/>
      <c r="I476" s="59"/>
      <c r="J476" s="192"/>
      <c r="K476" s="60"/>
      <c r="L476" s="58"/>
      <c r="M476" s="56">
        <f>M475+IF(AND(K476="Pago",OR(E476='PC Receitas'!$O$4,E476='PC Receitas'!$O$5,E476='PC Receitas'!$O$6)),I476,IF(AND(K476="Pago",OR(E476='PC Receitas'!$O$7,E476='PC Receitas'!$O$8,E476='PC Receitas'!$O$9,E476='PC Receitas'!$O$10,E476='PC Receitas'!$O$11,E476='PC Receitas'!$O$12,E476='PC Receitas'!$O$13,E476='PC Receitas'!$O$14)),-I476,0))</f>
        <v>7448.57</v>
      </c>
      <c r="R476" s="153" t="e">
        <f t="shared" si="36"/>
        <v>#N/A</v>
      </c>
      <c r="S476" s="150" t="e">
        <f t="shared" si="37"/>
        <v>#N/A</v>
      </c>
      <c r="T476" s="150" t="e">
        <f t="shared" si="38"/>
        <v>#N/A</v>
      </c>
      <c r="U476" s="150" t="e">
        <f t="shared" si="39"/>
        <v>#N/A</v>
      </c>
      <c r="V476" s="154" t="e">
        <f>VLOOKUP(E476,'PC Receitas'!$O$4:$P$14,2,FALSE)</f>
        <v>#N/A</v>
      </c>
    </row>
    <row r="477" spans="3:22" ht="19.5" customHeight="1" thickTop="1" thickBot="1" x14ac:dyDescent="0.3">
      <c r="C477" s="58"/>
      <c r="D477" s="58" t="str">
        <f t="shared" ca="1" si="35"/>
        <v/>
      </c>
      <c r="E477" s="58"/>
      <c r="F477" s="58"/>
      <c r="G477" s="58"/>
      <c r="H477" s="58"/>
      <c r="I477" s="59"/>
      <c r="J477" s="192"/>
      <c r="K477" s="60"/>
      <c r="L477" s="58"/>
      <c r="M477" s="56">
        <f>M476+IF(AND(K477="Pago",OR(E477='PC Receitas'!$O$4,E477='PC Receitas'!$O$5,E477='PC Receitas'!$O$6)),I477,IF(AND(K477="Pago",OR(E477='PC Receitas'!$O$7,E477='PC Receitas'!$O$8,E477='PC Receitas'!$O$9,E477='PC Receitas'!$O$10,E477='PC Receitas'!$O$11,E477='PC Receitas'!$O$12,E477='PC Receitas'!$O$13,E477='PC Receitas'!$O$14)),-I477,0))</f>
        <v>7448.57</v>
      </c>
      <c r="R477" s="153" t="e">
        <f t="shared" si="36"/>
        <v>#N/A</v>
      </c>
      <c r="S477" s="150" t="e">
        <f t="shared" si="37"/>
        <v>#N/A</v>
      </c>
      <c r="T477" s="150" t="e">
        <f t="shared" si="38"/>
        <v>#N/A</v>
      </c>
      <c r="U477" s="150" t="e">
        <f t="shared" si="39"/>
        <v>#N/A</v>
      </c>
      <c r="V477" s="154" t="e">
        <f>VLOOKUP(E477,'PC Receitas'!$O$4:$P$14,2,FALSE)</f>
        <v>#N/A</v>
      </c>
    </row>
    <row r="478" spans="3:22" ht="19.5" customHeight="1" thickTop="1" thickBot="1" x14ac:dyDescent="0.3">
      <c r="C478" s="58"/>
      <c r="D478" s="58" t="str">
        <f t="shared" ca="1" si="35"/>
        <v/>
      </c>
      <c r="E478" s="58"/>
      <c r="F478" s="58"/>
      <c r="G478" s="58"/>
      <c r="H478" s="58"/>
      <c r="I478" s="59"/>
      <c r="J478" s="192"/>
      <c r="K478" s="60"/>
      <c r="L478" s="58"/>
      <c r="M478" s="56">
        <f>M477+IF(AND(K478="Pago",OR(E478='PC Receitas'!$O$4,E478='PC Receitas'!$O$5,E478='PC Receitas'!$O$6)),I478,IF(AND(K478="Pago",OR(E478='PC Receitas'!$O$7,E478='PC Receitas'!$O$8,E478='PC Receitas'!$O$9,E478='PC Receitas'!$O$10,E478='PC Receitas'!$O$11,E478='PC Receitas'!$O$12,E478='PC Receitas'!$O$13,E478='PC Receitas'!$O$14)),-I478,0))</f>
        <v>7448.57</v>
      </c>
      <c r="R478" s="153" t="e">
        <f t="shared" si="36"/>
        <v>#N/A</v>
      </c>
      <c r="S478" s="150" t="e">
        <f t="shared" si="37"/>
        <v>#N/A</v>
      </c>
      <c r="T478" s="150" t="e">
        <f t="shared" si="38"/>
        <v>#N/A</v>
      </c>
      <c r="U478" s="150" t="e">
        <f t="shared" si="39"/>
        <v>#N/A</v>
      </c>
      <c r="V478" s="154" t="e">
        <f>VLOOKUP(E478,'PC Receitas'!$O$4:$P$14,2,FALSE)</f>
        <v>#N/A</v>
      </c>
    </row>
    <row r="479" spans="3:22" ht="19.5" customHeight="1" thickTop="1" thickBot="1" x14ac:dyDescent="0.3">
      <c r="C479" s="58"/>
      <c r="D479" s="58" t="str">
        <f t="shared" ca="1" si="35"/>
        <v/>
      </c>
      <c r="E479" s="58"/>
      <c r="F479" s="58"/>
      <c r="G479" s="58"/>
      <c r="H479" s="58"/>
      <c r="I479" s="59"/>
      <c r="J479" s="192"/>
      <c r="K479" s="60"/>
      <c r="L479" s="58"/>
      <c r="M479" s="56">
        <f>M478+IF(AND(K479="Pago",OR(E479='PC Receitas'!$O$4,E479='PC Receitas'!$O$5,E479='PC Receitas'!$O$6)),I479,IF(AND(K479="Pago",OR(E479='PC Receitas'!$O$7,E479='PC Receitas'!$O$8,E479='PC Receitas'!$O$9,E479='PC Receitas'!$O$10,E479='PC Receitas'!$O$11,E479='PC Receitas'!$O$12,E479='PC Receitas'!$O$13,E479='PC Receitas'!$O$14)),-I479,0))</f>
        <v>7448.57</v>
      </c>
      <c r="R479" s="153" t="e">
        <f t="shared" si="36"/>
        <v>#N/A</v>
      </c>
      <c r="S479" s="150" t="e">
        <f t="shared" si="37"/>
        <v>#N/A</v>
      </c>
      <c r="T479" s="150" t="e">
        <f t="shared" si="38"/>
        <v>#N/A</v>
      </c>
      <c r="U479" s="150" t="e">
        <f t="shared" si="39"/>
        <v>#N/A</v>
      </c>
      <c r="V479" s="154" t="e">
        <f>VLOOKUP(E479,'PC Receitas'!$O$4:$P$14,2,FALSE)</f>
        <v>#N/A</v>
      </c>
    </row>
    <row r="480" spans="3:22" ht="19.5" customHeight="1" thickTop="1" thickBot="1" x14ac:dyDescent="0.3">
      <c r="C480" s="58"/>
      <c r="D480" s="58" t="str">
        <f t="shared" ca="1" si="35"/>
        <v/>
      </c>
      <c r="E480" s="58"/>
      <c r="F480" s="58"/>
      <c r="G480" s="58"/>
      <c r="H480" s="58"/>
      <c r="I480" s="59"/>
      <c r="J480" s="192"/>
      <c r="K480" s="60"/>
      <c r="L480" s="58"/>
      <c r="M480" s="56">
        <f>M479+IF(AND(K480="Pago",OR(E480='PC Receitas'!$O$4,E480='PC Receitas'!$O$5,E480='PC Receitas'!$O$6)),I480,IF(AND(K480="Pago",OR(E480='PC Receitas'!$O$7,E480='PC Receitas'!$O$8,E480='PC Receitas'!$O$9,E480='PC Receitas'!$O$10,E480='PC Receitas'!$O$11,E480='PC Receitas'!$O$12,E480='PC Receitas'!$O$13,E480='PC Receitas'!$O$14)),-I480,0))</f>
        <v>7448.57</v>
      </c>
      <c r="R480" s="153" t="e">
        <f t="shared" si="36"/>
        <v>#N/A</v>
      </c>
      <c r="S480" s="150" t="e">
        <f t="shared" si="37"/>
        <v>#N/A</v>
      </c>
      <c r="T480" s="150" t="e">
        <f t="shared" si="38"/>
        <v>#N/A</v>
      </c>
      <c r="U480" s="150" t="e">
        <f t="shared" si="39"/>
        <v>#N/A</v>
      </c>
      <c r="V480" s="154" t="e">
        <f>VLOOKUP(E480,'PC Receitas'!$O$4:$P$14,2,FALSE)</f>
        <v>#N/A</v>
      </c>
    </row>
    <row r="481" spans="3:22" ht="19.5" customHeight="1" thickTop="1" thickBot="1" x14ac:dyDescent="0.3">
      <c r="C481" s="58"/>
      <c r="D481" s="58" t="str">
        <f t="shared" ca="1" si="35"/>
        <v/>
      </c>
      <c r="E481" s="58"/>
      <c r="F481" s="58"/>
      <c r="G481" s="58"/>
      <c r="H481" s="58"/>
      <c r="I481" s="59"/>
      <c r="J481" s="192"/>
      <c r="K481" s="60"/>
      <c r="L481" s="58"/>
      <c r="M481" s="56">
        <f>M480+IF(AND(K481="Pago",OR(E481='PC Receitas'!$O$4,E481='PC Receitas'!$O$5,E481='PC Receitas'!$O$6)),I481,IF(AND(K481="Pago",OR(E481='PC Receitas'!$O$7,E481='PC Receitas'!$O$8,E481='PC Receitas'!$O$9,E481='PC Receitas'!$O$10,E481='PC Receitas'!$O$11,E481='PC Receitas'!$O$12,E481='PC Receitas'!$O$13,E481='PC Receitas'!$O$14)),-I481,0))</f>
        <v>7448.57</v>
      </c>
      <c r="R481" s="153" t="e">
        <f t="shared" si="36"/>
        <v>#N/A</v>
      </c>
      <c r="S481" s="150" t="e">
        <f t="shared" si="37"/>
        <v>#N/A</v>
      </c>
      <c r="T481" s="150" t="e">
        <f t="shared" si="38"/>
        <v>#N/A</v>
      </c>
      <c r="U481" s="150" t="e">
        <f t="shared" si="39"/>
        <v>#N/A</v>
      </c>
      <c r="V481" s="154" t="e">
        <f>VLOOKUP(E481,'PC Receitas'!$O$4:$P$14,2,FALSE)</f>
        <v>#N/A</v>
      </c>
    </row>
    <row r="482" spans="3:22" ht="19.5" customHeight="1" thickTop="1" thickBot="1" x14ac:dyDescent="0.3">
      <c r="C482" s="58"/>
      <c r="D482" s="58" t="str">
        <f t="shared" ca="1" si="35"/>
        <v/>
      </c>
      <c r="E482" s="58"/>
      <c r="F482" s="58"/>
      <c r="G482" s="58"/>
      <c r="H482" s="58"/>
      <c r="I482" s="59"/>
      <c r="J482" s="192"/>
      <c r="K482" s="60"/>
      <c r="L482" s="58"/>
      <c r="M482" s="56">
        <f>M481+IF(AND(K482="Pago",OR(E482='PC Receitas'!$O$4,E482='PC Receitas'!$O$5,E482='PC Receitas'!$O$6)),I482,IF(AND(K482="Pago",OR(E482='PC Receitas'!$O$7,E482='PC Receitas'!$O$8,E482='PC Receitas'!$O$9,E482='PC Receitas'!$O$10,E482='PC Receitas'!$O$11,E482='PC Receitas'!$O$12,E482='PC Receitas'!$O$13,E482='PC Receitas'!$O$14)),-I482,0))</f>
        <v>7448.57</v>
      </c>
      <c r="R482" s="153" t="e">
        <f t="shared" si="36"/>
        <v>#N/A</v>
      </c>
      <c r="S482" s="150" t="e">
        <f t="shared" si="37"/>
        <v>#N/A</v>
      </c>
      <c r="T482" s="150" t="e">
        <f t="shared" si="38"/>
        <v>#N/A</v>
      </c>
      <c r="U482" s="150" t="e">
        <f t="shared" si="39"/>
        <v>#N/A</v>
      </c>
      <c r="V482" s="154" t="e">
        <f>VLOOKUP(E482,'PC Receitas'!$O$4:$P$14,2,FALSE)</f>
        <v>#N/A</v>
      </c>
    </row>
    <row r="483" spans="3:22" ht="19.5" customHeight="1" thickTop="1" thickBot="1" x14ac:dyDescent="0.3">
      <c r="C483" s="58"/>
      <c r="D483" s="58" t="str">
        <f t="shared" ca="1" si="35"/>
        <v/>
      </c>
      <c r="E483" s="58"/>
      <c r="F483" s="58"/>
      <c r="G483" s="58"/>
      <c r="H483" s="58"/>
      <c r="I483" s="59"/>
      <c r="J483" s="192"/>
      <c r="K483" s="60"/>
      <c r="L483" s="58"/>
      <c r="M483" s="56">
        <f>M482+IF(AND(K483="Pago",OR(E483='PC Receitas'!$O$4,E483='PC Receitas'!$O$5,E483='PC Receitas'!$O$6)),I483,IF(AND(K483="Pago",OR(E483='PC Receitas'!$O$7,E483='PC Receitas'!$O$8,E483='PC Receitas'!$O$9,E483='PC Receitas'!$O$10,E483='PC Receitas'!$O$11,E483='PC Receitas'!$O$12,E483='PC Receitas'!$O$13,E483='PC Receitas'!$O$14)),-I483,0))</f>
        <v>7448.57</v>
      </c>
      <c r="R483" s="153" t="e">
        <f t="shared" si="36"/>
        <v>#N/A</v>
      </c>
      <c r="S483" s="150" t="e">
        <f t="shared" si="37"/>
        <v>#N/A</v>
      </c>
      <c r="T483" s="150" t="e">
        <f t="shared" si="38"/>
        <v>#N/A</v>
      </c>
      <c r="U483" s="150" t="e">
        <f t="shared" si="39"/>
        <v>#N/A</v>
      </c>
      <c r="V483" s="154" t="e">
        <f>VLOOKUP(E483,'PC Receitas'!$O$4:$P$14,2,FALSE)</f>
        <v>#N/A</v>
      </c>
    </row>
    <row r="484" spans="3:22" ht="19.5" customHeight="1" thickTop="1" thickBot="1" x14ac:dyDescent="0.3">
      <c r="C484" s="58"/>
      <c r="D484" s="58" t="str">
        <f t="shared" ca="1" si="35"/>
        <v/>
      </c>
      <c r="E484" s="58"/>
      <c r="F484" s="58"/>
      <c r="G484" s="58"/>
      <c r="H484" s="58"/>
      <c r="I484" s="59"/>
      <c r="J484" s="192"/>
      <c r="K484" s="60"/>
      <c r="L484" s="58"/>
      <c r="M484" s="56">
        <f>M483+IF(AND(K484="Pago",OR(E484='PC Receitas'!$O$4,E484='PC Receitas'!$O$5,E484='PC Receitas'!$O$6)),I484,IF(AND(K484="Pago",OR(E484='PC Receitas'!$O$7,E484='PC Receitas'!$O$8,E484='PC Receitas'!$O$9,E484='PC Receitas'!$O$10,E484='PC Receitas'!$O$11,E484='PC Receitas'!$O$12,E484='PC Receitas'!$O$13,E484='PC Receitas'!$O$14)),-I484,0))</f>
        <v>7448.57</v>
      </c>
      <c r="R484" s="153" t="e">
        <f t="shared" si="36"/>
        <v>#N/A</v>
      </c>
      <c r="S484" s="150" t="e">
        <f t="shared" si="37"/>
        <v>#N/A</v>
      </c>
      <c r="T484" s="150" t="e">
        <f t="shared" si="38"/>
        <v>#N/A</v>
      </c>
      <c r="U484" s="150" t="e">
        <f t="shared" si="39"/>
        <v>#N/A</v>
      </c>
      <c r="V484" s="154" t="e">
        <f>VLOOKUP(E484,'PC Receitas'!$O$4:$P$14,2,FALSE)</f>
        <v>#N/A</v>
      </c>
    </row>
    <row r="485" spans="3:22" ht="19.5" customHeight="1" thickTop="1" thickBot="1" x14ac:dyDescent="0.3">
      <c r="C485" s="58"/>
      <c r="D485" s="58" t="str">
        <f t="shared" ca="1" si="35"/>
        <v/>
      </c>
      <c r="E485" s="58"/>
      <c r="F485" s="58"/>
      <c r="G485" s="58"/>
      <c r="H485" s="58"/>
      <c r="I485" s="59"/>
      <c r="J485" s="192"/>
      <c r="K485" s="60"/>
      <c r="L485" s="58"/>
      <c r="M485" s="56">
        <f>M484+IF(AND(K485="Pago",OR(E485='PC Receitas'!$O$4,E485='PC Receitas'!$O$5,E485='PC Receitas'!$O$6)),I485,IF(AND(K485="Pago",OR(E485='PC Receitas'!$O$7,E485='PC Receitas'!$O$8,E485='PC Receitas'!$O$9,E485='PC Receitas'!$O$10,E485='PC Receitas'!$O$11,E485='PC Receitas'!$O$12,E485='PC Receitas'!$O$13,E485='PC Receitas'!$O$14)),-I485,0))</f>
        <v>7448.57</v>
      </c>
      <c r="R485" s="153" t="e">
        <f t="shared" si="36"/>
        <v>#N/A</v>
      </c>
      <c r="S485" s="150" t="e">
        <f t="shared" si="37"/>
        <v>#N/A</v>
      </c>
      <c r="T485" s="150" t="e">
        <f t="shared" si="38"/>
        <v>#N/A</v>
      </c>
      <c r="U485" s="150" t="e">
        <f t="shared" si="39"/>
        <v>#N/A</v>
      </c>
      <c r="V485" s="154" t="e">
        <f>VLOOKUP(E485,'PC Receitas'!$O$4:$P$14,2,FALSE)</f>
        <v>#N/A</v>
      </c>
    </row>
    <row r="486" spans="3:22" ht="19.5" customHeight="1" thickTop="1" thickBot="1" x14ac:dyDescent="0.3">
      <c r="C486" s="58"/>
      <c r="D486" s="58" t="str">
        <f t="shared" ca="1" si="35"/>
        <v/>
      </c>
      <c r="E486" s="58"/>
      <c r="F486" s="58"/>
      <c r="G486" s="58"/>
      <c r="H486" s="58"/>
      <c r="I486" s="59"/>
      <c r="J486" s="192"/>
      <c r="K486" s="60"/>
      <c r="L486" s="58"/>
      <c r="M486" s="56">
        <f>M485+IF(AND(K486="Pago",OR(E486='PC Receitas'!$O$4,E486='PC Receitas'!$O$5,E486='PC Receitas'!$O$6)),I486,IF(AND(K486="Pago",OR(E486='PC Receitas'!$O$7,E486='PC Receitas'!$O$8,E486='PC Receitas'!$O$9,E486='PC Receitas'!$O$10,E486='PC Receitas'!$O$11,E486='PC Receitas'!$O$12,E486='PC Receitas'!$O$13,E486='PC Receitas'!$O$14)),-I486,0))</f>
        <v>7448.57</v>
      </c>
      <c r="R486" s="153" t="e">
        <f t="shared" si="36"/>
        <v>#N/A</v>
      </c>
      <c r="S486" s="150" t="e">
        <f t="shared" si="37"/>
        <v>#N/A</v>
      </c>
      <c r="T486" s="150" t="e">
        <f t="shared" si="38"/>
        <v>#N/A</v>
      </c>
      <c r="U486" s="150" t="e">
        <f t="shared" si="39"/>
        <v>#N/A</v>
      </c>
      <c r="V486" s="154" t="e">
        <f>VLOOKUP(E486,'PC Receitas'!$O$4:$P$14,2,FALSE)</f>
        <v>#N/A</v>
      </c>
    </row>
    <row r="487" spans="3:22" ht="19.5" customHeight="1" thickTop="1" thickBot="1" x14ac:dyDescent="0.3">
      <c r="C487" s="58"/>
      <c r="D487" s="58" t="str">
        <f t="shared" ca="1" si="35"/>
        <v/>
      </c>
      <c r="E487" s="58"/>
      <c r="F487" s="58"/>
      <c r="G487" s="58"/>
      <c r="H487" s="58"/>
      <c r="I487" s="59"/>
      <c r="J487" s="192"/>
      <c r="K487" s="60"/>
      <c r="L487" s="58"/>
      <c r="M487" s="56">
        <f>M486+IF(AND(K487="Pago",OR(E487='PC Receitas'!$O$4,E487='PC Receitas'!$O$5,E487='PC Receitas'!$O$6)),I487,IF(AND(K487="Pago",OR(E487='PC Receitas'!$O$7,E487='PC Receitas'!$O$8,E487='PC Receitas'!$O$9,E487='PC Receitas'!$O$10,E487='PC Receitas'!$O$11,E487='PC Receitas'!$O$12,E487='PC Receitas'!$O$13,E487='PC Receitas'!$O$14)),-I487,0))</f>
        <v>7448.57</v>
      </c>
      <c r="R487" s="153" t="e">
        <f t="shared" si="36"/>
        <v>#N/A</v>
      </c>
      <c r="S487" s="150" t="e">
        <f t="shared" si="37"/>
        <v>#N/A</v>
      </c>
      <c r="T487" s="150" t="e">
        <f t="shared" si="38"/>
        <v>#N/A</v>
      </c>
      <c r="U487" s="150" t="e">
        <f t="shared" si="39"/>
        <v>#N/A</v>
      </c>
      <c r="V487" s="154" t="e">
        <f>VLOOKUP(E487,'PC Receitas'!$O$4:$P$14,2,FALSE)</f>
        <v>#N/A</v>
      </c>
    </row>
    <row r="488" spans="3:22" ht="19.5" customHeight="1" thickTop="1" thickBot="1" x14ac:dyDescent="0.3">
      <c r="C488" s="58"/>
      <c r="D488" s="58" t="str">
        <f t="shared" ca="1" si="35"/>
        <v/>
      </c>
      <c r="E488" s="58"/>
      <c r="F488" s="58"/>
      <c r="G488" s="58"/>
      <c r="H488" s="58"/>
      <c r="I488" s="59"/>
      <c r="J488" s="192"/>
      <c r="K488" s="60"/>
      <c r="L488" s="58"/>
      <c r="M488" s="56">
        <f>M487+IF(AND(K488="Pago",OR(E488='PC Receitas'!$O$4,E488='PC Receitas'!$O$5,E488='PC Receitas'!$O$6)),I488,IF(AND(K488="Pago",OR(E488='PC Receitas'!$O$7,E488='PC Receitas'!$O$8,E488='PC Receitas'!$O$9,E488='PC Receitas'!$O$10,E488='PC Receitas'!$O$11,E488='PC Receitas'!$O$12,E488='PC Receitas'!$O$13,E488='PC Receitas'!$O$14)),-I488,0))</f>
        <v>7448.57</v>
      </c>
      <c r="R488" s="153" t="e">
        <f t="shared" si="36"/>
        <v>#N/A</v>
      </c>
      <c r="S488" s="150" t="e">
        <f t="shared" si="37"/>
        <v>#N/A</v>
      </c>
      <c r="T488" s="150" t="e">
        <f t="shared" si="38"/>
        <v>#N/A</v>
      </c>
      <c r="U488" s="150" t="e">
        <f t="shared" si="39"/>
        <v>#N/A</v>
      </c>
      <c r="V488" s="154" t="e">
        <f>VLOOKUP(E488,'PC Receitas'!$O$4:$P$14,2,FALSE)</f>
        <v>#N/A</v>
      </c>
    </row>
    <row r="489" spans="3:22" ht="19.5" customHeight="1" thickTop="1" thickBot="1" x14ac:dyDescent="0.3">
      <c r="C489" s="58"/>
      <c r="D489" s="58" t="str">
        <f t="shared" ca="1" si="35"/>
        <v/>
      </c>
      <c r="E489" s="58"/>
      <c r="F489" s="58"/>
      <c r="G489" s="58"/>
      <c r="H489" s="58"/>
      <c r="I489" s="59"/>
      <c r="J489" s="192"/>
      <c r="K489" s="60"/>
      <c r="L489" s="58"/>
      <c r="M489" s="56">
        <f>M488+IF(AND(K489="Pago",OR(E489='PC Receitas'!$O$4,E489='PC Receitas'!$O$5,E489='PC Receitas'!$O$6)),I489,IF(AND(K489="Pago",OR(E489='PC Receitas'!$O$7,E489='PC Receitas'!$O$8,E489='PC Receitas'!$O$9,E489='PC Receitas'!$O$10,E489='PC Receitas'!$O$11,E489='PC Receitas'!$O$12,E489='PC Receitas'!$O$13,E489='PC Receitas'!$O$14)),-I489,0))</f>
        <v>7448.57</v>
      </c>
      <c r="R489" s="153" t="e">
        <f t="shared" si="36"/>
        <v>#N/A</v>
      </c>
      <c r="S489" s="150" t="e">
        <f t="shared" si="37"/>
        <v>#N/A</v>
      </c>
      <c r="T489" s="150" t="e">
        <f t="shared" si="38"/>
        <v>#N/A</v>
      </c>
      <c r="U489" s="150" t="e">
        <f t="shared" si="39"/>
        <v>#N/A</v>
      </c>
      <c r="V489" s="154" t="e">
        <f>VLOOKUP(E489,'PC Receitas'!$O$4:$P$14,2,FALSE)</f>
        <v>#N/A</v>
      </c>
    </row>
    <row r="490" spans="3:22" ht="19.5" customHeight="1" thickTop="1" thickBot="1" x14ac:dyDescent="0.3">
      <c r="C490" s="58"/>
      <c r="D490" s="58" t="str">
        <f t="shared" ca="1" si="35"/>
        <v/>
      </c>
      <c r="E490" s="58"/>
      <c r="F490" s="58"/>
      <c r="G490" s="58"/>
      <c r="H490" s="58"/>
      <c r="I490" s="59"/>
      <c r="J490" s="192"/>
      <c r="K490" s="60"/>
      <c r="L490" s="58"/>
      <c r="M490" s="56">
        <f>M489+IF(AND(K490="Pago",OR(E490='PC Receitas'!$O$4,E490='PC Receitas'!$O$5,E490='PC Receitas'!$O$6)),I490,IF(AND(K490="Pago",OR(E490='PC Receitas'!$O$7,E490='PC Receitas'!$O$8,E490='PC Receitas'!$O$9,E490='PC Receitas'!$O$10,E490='PC Receitas'!$O$11,E490='PC Receitas'!$O$12,E490='PC Receitas'!$O$13,E490='PC Receitas'!$O$14)),-I490,0))</f>
        <v>7448.57</v>
      </c>
      <c r="R490" s="153" t="e">
        <f t="shared" si="36"/>
        <v>#N/A</v>
      </c>
      <c r="S490" s="150" t="e">
        <f t="shared" si="37"/>
        <v>#N/A</v>
      </c>
      <c r="T490" s="150" t="e">
        <f t="shared" si="38"/>
        <v>#N/A</v>
      </c>
      <c r="U490" s="150" t="e">
        <f t="shared" si="39"/>
        <v>#N/A</v>
      </c>
      <c r="V490" s="154" t="e">
        <f>VLOOKUP(E490,'PC Receitas'!$O$4:$P$14,2,FALSE)</f>
        <v>#N/A</v>
      </c>
    </row>
    <row r="491" spans="3:22" ht="19.5" customHeight="1" thickTop="1" thickBot="1" x14ac:dyDescent="0.3">
      <c r="C491" s="58"/>
      <c r="D491" s="58" t="str">
        <f t="shared" ca="1" si="35"/>
        <v/>
      </c>
      <c r="E491" s="58"/>
      <c r="F491" s="58"/>
      <c r="G491" s="58"/>
      <c r="H491" s="58"/>
      <c r="I491" s="59"/>
      <c r="J491" s="192"/>
      <c r="K491" s="60"/>
      <c r="L491" s="58"/>
      <c r="M491" s="56">
        <f>M490+IF(AND(K491="Pago",OR(E491='PC Receitas'!$O$4,E491='PC Receitas'!$O$5,E491='PC Receitas'!$O$6)),I491,IF(AND(K491="Pago",OR(E491='PC Receitas'!$O$7,E491='PC Receitas'!$O$8,E491='PC Receitas'!$O$9,E491='PC Receitas'!$O$10,E491='PC Receitas'!$O$11,E491='PC Receitas'!$O$12,E491='PC Receitas'!$O$13,E491='PC Receitas'!$O$14)),-I491,0))</f>
        <v>7448.57</v>
      </c>
      <c r="R491" s="153" t="e">
        <f t="shared" si="36"/>
        <v>#N/A</v>
      </c>
      <c r="S491" s="150" t="e">
        <f t="shared" si="37"/>
        <v>#N/A</v>
      </c>
      <c r="T491" s="150" t="e">
        <f t="shared" si="38"/>
        <v>#N/A</v>
      </c>
      <c r="U491" s="150" t="e">
        <f t="shared" si="39"/>
        <v>#N/A</v>
      </c>
      <c r="V491" s="154" t="e">
        <f>VLOOKUP(E491,'PC Receitas'!$O$4:$P$14,2,FALSE)</f>
        <v>#N/A</v>
      </c>
    </row>
    <row r="492" spans="3:22" ht="19.5" customHeight="1" thickTop="1" thickBot="1" x14ac:dyDescent="0.3">
      <c r="C492" s="58"/>
      <c r="D492" s="58" t="str">
        <f t="shared" ca="1" si="35"/>
        <v/>
      </c>
      <c r="E492" s="58"/>
      <c r="F492" s="58"/>
      <c r="G492" s="58"/>
      <c r="H492" s="58"/>
      <c r="I492" s="59"/>
      <c r="J492" s="192"/>
      <c r="K492" s="60"/>
      <c r="L492" s="58"/>
      <c r="M492" s="56">
        <f>M491+IF(AND(K492="Pago",OR(E492='PC Receitas'!$O$4,E492='PC Receitas'!$O$5,E492='PC Receitas'!$O$6)),I492,IF(AND(K492="Pago",OR(E492='PC Receitas'!$O$7,E492='PC Receitas'!$O$8,E492='PC Receitas'!$O$9,E492='PC Receitas'!$O$10,E492='PC Receitas'!$O$11,E492='PC Receitas'!$O$12,E492='PC Receitas'!$O$13,E492='PC Receitas'!$O$14)),-I492,0))</f>
        <v>7448.57</v>
      </c>
      <c r="R492" s="153" t="e">
        <f t="shared" si="36"/>
        <v>#N/A</v>
      </c>
      <c r="S492" s="150" t="e">
        <f t="shared" si="37"/>
        <v>#N/A</v>
      </c>
      <c r="T492" s="150" t="e">
        <f t="shared" si="38"/>
        <v>#N/A</v>
      </c>
      <c r="U492" s="150" t="e">
        <f t="shared" si="39"/>
        <v>#N/A</v>
      </c>
      <c r="V492" s="154" t="e">
        <f>VLOOKUP(E492,'PC Receitas'!$O$4:$P$14,2,FALSE)</f>
        <v>#N/A</v>
      </c>
    </row>
    <row r="493" spans="3:22" ht="19.5" customHeight="1" thickTop="1" thickBot="1" x14ac:dyDescent="0.3">
      <c r="C493" s="58"/>
      <c r="D493" s="58" t="str">
        <f t="shared" ca="1" si="35"/>
        <v/>
      </c>
      <c r="E493" s="58"/>
      <c r="F493" s="58"/>
      <c r="G493" s="58"/>
      <c r="H493" s="58"/>
      <c r="I493" s="59"/>
      <c r="J493" s="192"/>
      <c r="K493" s="60"/>
      <c r="L493" s="58"/>
      <c r="M493" s="56">
        <f>M492+IF(AND(K493="Pago",OR(E493='PC Receitas'!$O$4,E493='PC Receitas'!$O$5,E493='PC Receitas'!$O$6)),I493,IF(AND(K493="Pago",OR(E493='PC Receitas'!$O$7,E493='PC Receitas'!$O$8,E493='PC Receitas'!$O$9,E493='PC Receitas'!$O$10,E493='PC Receitas'!$O$11,E493='PC Receitas'!$O$12,E493='PC Receitas'!$O$13,E493='PC Receitas'!$O$14)),-I493,0))</f>
        <v>7448.57</v>
      </c>
      <c r="R493" s="153" t="e">
        <f t="shared" si="36"/>
        <v>#N/A</v>
      </c>
      <c r="S493" s="150" t="e">
        <f t="shared" si="37"/>
        <v>#N/A</v>
      </c>
      <c r="T493" s="150" t="e">
        <f t="shared" si="38"/>
        <v>#N/A</v>
      </c>
      <c r="U493" s="150" t="e">
        <f t="shared" si="39"/>
        <v>#N/A</v>
      </c>
      <c r="V493" s="154" t="e">
        <f>VLOOKUP(E493,'PC Receitas'!$O$4:$P$14,2,FALSE)</f>
        <v>#N/A</v>
      </c>
    </row>
    <row r="494" spans="3:22" ht="19.5" customHeight="1" thickTop="1" thickBot="1" x14ac:dyDescent="0.3">
      <c r="C494" s="58"/>
      <c r="D494" s="58" t="str">
        <f t="shared" ca="1" si="35"/>
        <v/>
      </c>
      <c r="E494" s="58"/>
      <c r="F494" s="58"/>
      <c r="G494" s="58"/>
      <c r="H494" s="58"/>
      <c r="I494" s="59"/>
      <c r="J494" s="192"/>
      <c r="K494" s="60"/>
      <c r="L494" s="58"/>
      <c r="M494" s="56">
        <f>M493+IF(AND(K494="Pago",OR(E494='PC Receitas'!$O$4,E494='PC Receitas'!$O$5,E494='PC Receitas'!$O$6)),I494,IF(AND(K494="Pago",OR(E494='PC Receitas'!$O$7,E494='PC Receitas'!$O$8,E494='PC Receitas'!$O$9,E494='PC Receitas'!$O$10,E494='PC Receitas'!$O$11,E494='PC Receitas'!$O$12,E494='PC Receitas'!$O$13,E494='PC Receitas'!$O$14)),-I494,0))</f>
        <v>7448.57</v>
      </c>
      <c r="R494" s="153" t="e">
        <f t="shared" si="36"/>
        <v>#N/A</v>
      </c>
      <c r="S494" s="150" t="e">
        <f t="shared" si="37"/>
        <v>#N/A</v>
      </c>
      <c r="T494" s="150" t="e">
        <f t="shared" si="38"/>
        <v>#N/A</v>
      </c>
      <c r="U494" s="150" t="e">
        <f t="shared" si="39"/>
        <v>#N/A</v>
      </c>
      <c r="V494" s="154" t="e">
        <f>VLOOKUP(E494,'PC Receitas'!$O$4:$P$14,2,FALSE)</f>
        <v>#N/A</v>
      </c>
    </row>
    <row r="495" spans="3:22" ht="19.5" customHeight="1" thickTop="1" thickBot="1" x14ac:dyDescent="0.3">
      <c r="C495" s="58"/>
      <c r="D495" s="58" t="str">
        <f t="shared" ca="1" si="35"/>
        <v/>
      </c>
      <c r="E495" s="58"/>
      <c r="F495" s="58"/>
      <c r="G495" s="58"/>
      <c r="H495" s="58"/>
      <c r="I495" s="59"/>
      <c r="J495" s="192"/>
      <c r="K495" s="60"/>
      <c r="L495" s="58"/>
      <c r="M495" s="56">
        <f>M494+IF(AND(K495="Pago",OR(E495='PC Receitas'!$O$4,E495='PC Receitas'!$O$5,E495='PC Receitas'!$O$6)),I495,IF(AND(K495="Pago",OR(E495='PC Receitas'!$O$7,E495='PC Receitas'!$O$8,E495='PC Receitas'!$O$9,E495='PC Receitas'!$O$10,E495='PC Receitas'!$O$11,E495='PC Receitas'!$O$12,E495='PC Receitas'!$O$13,E495='PC Receitas'!$O$14)),-I495,0))</f>
        <v>7448.57</v>
      </c>
      <c r="R495" s="153" t="e">
        <f t="shared" si="36"/>
        <v>#N/A</v>
      </c>
      <c r="S495" s="150" t="e">
        <f t="shared" si="37"/>
        <v>#N/A</v>
      </c>
      <c r="T495" s="150" t="e">
        <f t="shared" si="38"/>
        <v>#N/A</v>
      </c>
      <c r="U495" s="150" t="e">
        <f t="shared" si="39"/>
        <v>#N/A</v>
      </c>
      <c r="V495" s="154" t="e">
        <f>VLOOKUP(E495,'PC Receitas'!$O$4:$P$14,2,FALSE)</f>
        <v>#N/A</v>
      </c>
    </row>
    <row r="496" spans="3:22" ht="19.5" customHeight="1" thickTop="1" thickBot="1" x14ac:dyDescent="0.3">
      <c r="C496" s="58"/>
      <c r="D496" s="58" t="str">
        <f t="shared" ca="1" si="35"/>
        <v/>
      </c>
      <c r="E496" s="58"/>
      <c r="F496" s="58"/>
      <c r="G496" s="58"/>
      <c r="H496" s="58"/>
      <c r="I496" s="59"/>
      <c r="J496" s="192"/>
      <c r="K496" s="60"/>
      <c r="L496" s="58"/>
      <c r="M496" s="56">
        <f>M495+IF(AND(K496="Pago",OR(E496='PC Receitas'!$O$4,E496='PC Receitas'!$O$5,E496='PC Receitas'!$O$6)),I496,IF(AND(K496="Pago",OR(E496='PC Receitas'!$O$7,E496='PC Receitas'!$O$8,E496='PC Receitas'!$O$9,E496='PC Receitas'!$O$10,E496='PC Receitas'!$O$11,E496='PC Receitas'!$O$12,E496='PC Receitas'!$O$13,E496='PC Receitas'!$O$14)),-I496,0))</f>
        <v>7448.57</v>
      </c>
      <c r="R496" s="153" t="e">
        <f t="shared" si="36"/>
        <v>#N/A</v>
      </c>
      <c r="S496" s="150" t="e">
        <f t="shared" si="37"/>
        <v>#N/A</v>
      </c>
      <c r="T496" s="150" t="e">
        <f t="shared" si="38"/>
        <v>#N/A</v>
      </c>
      <c r="U496" s="150" t="e">
        <f t="shared" si="39"/>
        <v>#N/A</v>
      </c>
      <c r="V496" s="154" t="e">
        <f>VLOOKUP(E496,'PC Receitas'!$O$4:$P$14,2,FALSE)</f>
        <v>#N/A</v>
      </c>
    </row>
    <row r="497" spans="3:22" ht="19.5" customHeight="1" thickTop="1" thickBot="1" x14ac:dyDescent="0.3">
      <c r="C497" s="58"/>
      <c r="D497" s="58" t="str">
        <f t="shared" ca="1" si="35"/>
        <v/>
      </c>
      <c r="E497" s="58"/>
      <c r="F497" s="58"/>
      <c r="G497" s="58"/>
      <c r="H497" s="58"/>
      <c r="I497" s="59"/>
      <c r="J497" s="192"/>
      <c r="K497" s="60"/>
      <c r="L497" s="58"/>
      <c r="M497" s="56">
        <f>M496+IF(AND(K497="Pago",OR(E497='PC Receitas'!$O$4,E497='PC Receitas'!$O$5,E497='PC Receitas'!$O$6)),I497,IF(AND(K497="Pago",OR(E497='PC Receitas'!$O$7,E497='PC Receitas'!$O$8,E497='PC Receitas'!$O$9,E497='PC Receitas'!$O$10,E497='PC Receitas'!$O$11,E497='PC Receitas'!$O$12,E497='PC Receitas'!$O$13,E497='PC Receitas'!$O$14)),-I497,0))</f>
        <v>7448.57</v>
      </c>
      <c r="R497" s="153" t="e">
        <f t="shared" si="36"/>
        <v>#N/A</v>
      </c>
      <c r="S497" s="150" t="e">
        <f t="shared" si="37"/>
        <v>#N/A</v>
      </c>
      <c r="T497" s="150" t="e">
        <f t="shared" si="38"/>
        <v>#N/A</v>
      </c>
      <c r="U497" s="150" t="e">
        <f t="shared" si="39"/>
        <v>#N/A</v>
      </c>
      <c r="V497" s="154" t="e">
        <f>VLOOKUP(E497,'PC Receitas'!$O$4:$P$14,2,FALSE)</f>
        <v>#N/A</v>
      </c>
    </row>
    <row r="498" spans="3:22" ht="19.5" customHeight="1" thickTop="1" thickBot="1" x14ac:dyDescent="0.3">
      <c r="C498" s="58"/>
      <c r="D498" s="58" t="str">
        <f t="shared" ca="1" si="35"/>
        <v/>
      </c>
      <c r="E498" s="58"/>
      <c r="F498" s="58"/>
      <c r="G498" s="58"/>
      <c r="H498" s="58"/>
      <c r="I498" s="59"/>
      <c r="J498" s="192"/>
      <c r="K498" s="60"/>
      <c r="L498" s="58"/>
      <c r="M498" s="56">
        <f>M497+IF(AND(K498="Pago",OR(E498='PC Receitas'!$O$4,E498='PC Receitas'!$O$5,E498='PC Receitas'!$O$6)),I498,IF(AND(K498="Pago",OR(E498='PC Receitas'!$O$7,E498='PC Receitas'!$O$8,E498='PC Receitas'!$O$9,E498='PC Receitas'!$O$10,E498='PC Receitas'!$O$11,E498='PC Receitas'!$O$12,E498='PC Receitas'!$O$13,E498='PC Receitas'!$O$14)),-I498,0))</f>
        <v>7448.57</v>
      </c>
      <c r="R498" s="153" t="e">
        <f t="shared" si="36"/>
        <v>#N/A</v>
      </c>
      <c r="S498" s="150" t="e">
        <f t="shared" si="37"/>
        <v>#N/A</v>
      </c>
      <c r="T498" s="150" t="e">
        <f t="shared" si="38"/>
        <v>#N/A</v>
      </c>
      <c r="U498" s="150" t="e">
        <f t="shared" si="39"/>
        <v>#N/A</v>
      </c>
      <c r="V498" s="154" t="e">
        <f>VLOOKUP(E498,'PC Receitas'!$O$4:$P$14,2,FALSE)</f>
        <v>#N/A</v>
      </c>
    </row>
    <row r="499" spans="3:22" ht="19.5" customHeight="1" thickTop="1" thickBot="1" x14ac:dyDescent="0.3">
      <c r="C499" s="58"/>
      <c r="D499" s="58" t="str">
        <f t="shared" ca="1" si="35"/>
        <v/>
      </c>
      <c r="E499" s="58"/>
      <c r="F499" s="58"/>
      <c r="G499" s="58"/>
      <c r="H499" s="58"/>
      <c r="I499" s="59"/>
      <c r="J499" s="192"/>
      <c r="K499" s="60"/>
      <c r="L499" s="58"/>
      <c r="M499" s="56">
        <f>M498+IF(AND(K499="Pago",OR(E499='PC Receitas'!$O$4,E499='PC Receitas'!$O$5,E499='PC Receitas'!$O$6)),I499,IF(AND(K499="Pago",OR(E499='PC Receitas'!$O$7,E499='PC Receitas'!$O$8,E499='PC Receitas'!$O$9,E499='PC Receitas'!$O$10,E499='PC Receitas'!$O$11,E499='PC Receitas'!$O$12,E499='PC Receitas'!$O$13,E499='PC Receitas'!$O$14)),-I499,0))</f>
        <v>7448.57</v>
      </c>
      <c r="R499" s="153" t="e">
        <f t="shared" si="36"/>
        <v>#N/A</v>
      </c>
      <c r="S499" s="150" t="e">
        <f t="shared" si="37"/>
        <v>#N/A</v>
      </c>
      <c r="T499" s="150" t="e">
        <f t="shared" si="38"/>
        <v>#N/A</v>
      </c>
      <c r="U499" s="150" t="e">
        <f t="shared" si="39"/>
        <v>#N/A</v>
      </c>
      <c r="V499" s="154" t="e">
        <f>VLOOKUP(E499,'PC Receitas'!$O$4:$P$14,2,FALSE)</f>
        <v>#N/A</v>
      </c>
    </row>
    <row r="500" spans="3:22" ht="19.5" customHeight="1" thickTop="1" thickBot="1" x14ac:dyDescent="0.3">
      <c r="C500" s="58"/>
      <c r="D500" s="58" t="str">
        <f t="shared" ca="1" si="35"/>
        <v/>
      </c>
      <c r="E500" s="58"/>
      <c r="F500" s="58"/>
      <c r="G500" s="58"/>
      <c r="H500" s="58"/>
      <c r="I500" s="59"/>
      <c r="J500" s="192"/>
      <c r="K500" s="60"/>
      <c r="L500" s="58"/>
      <c r="M500" s="56">
        <f>M499+IF(AND(K500="Pago",OR(E500='PC Receitas'!$O$4,E500='PC Receitas'!$O$5,E500='PC Receitas'!$O$6)),I500,IF(AND(K500="Pago",OR(E500='PC Receitas'!$O$7,E500='PC Receitas'!$O$8,E500='PC Receitas'!$O$9,E500='PC Receitas'!$O$10,E500='PC Receitas'!$O$11,E500='PC Receitas'!$O$12,E500='PC Receitas'!$O$13,E500='PC Receitas'!$O$14)),-I500,0))</f>
        <v>7448.57</v>
      </c>
      <c r="R500" s="153" t="e">
        <f t="shared" si="36"/>
        <v>#N/A</v>
      </c>
      <c r="S500" s="150" t="e">
        <f t="shared" si="37"/>
        <v>#N/A</v>
      </c>
      <c r="T500" s="150" t="e">
        <f t="shared" si="38"/>
        <v>#N/A</v>
      </c>
      <c r="U500" s="150" t="e">
        <f t="shared" si="39"/>
        <v>#N/A</v>
      </c>
      <c r="V500" s="154" t="e">
        <f>VLOOKUP(E500,'PC Receitas'!$O$4:$P$14,2,FALSE)</f>
        <v>#N/A</v>
      </c>
    </row>
    <row r="501" spans="3:22" ht="19.5" customHeight="1" thickTop="1" thickBot="1" x14ac:dyDescent="0.3">
      <c r="C501" s="58"/>
      <c r="D501" s="58" t="str">
        <f t="shared" ca="1" si="35"/>
        <v/>
      </c>
      <c r="E501" s="58"/>
      <c r="F501" s="58"/>
      <c r="G501" s="58"/>
      <c r="H501" s="58"/>
      <c r="I501" s="59"/>
      <c r="J501" s="192"/>
      <c r="K501" s="60"/>
      <c r="L501" s="58"/>
      <c r="M501" s="56">
        <f>M500+IF(AND(K501="Pago",OR(E501='PC Receitas'!$O$4,E501='PC Receitas'!$O$5,E501='PC Receitas'!$O$6)),I501,IF(AND(K501="Pago",OR(E501='PC Receitas'!$O$7,E501='PC Receitas'!$O$8,E501='PC Receitas'!$O$9,E501='PC Receitas'!$O$10,E501='PC Receitas'!$O$11,E501='PC Receitas'!$O$12,E501='PC Receitas'!$O$13,E501='PC Receitas'!$O$14)),-I501,0))</f>
        <v>7448.57</v>
      </c>
      <c r="R501" s="153" t="e">
        <f t="shared" si="36"/>
        <v>#N/A</v>
      </c>
      <c r="S501" s="150" t="e">
        <f t="shared" si="37"/>
        <v>#N/A</v>
      </c>
      <c r="T501" s="150" t="e">
        <f t="shared" si="38"/>
        <v>#N/A</v>
      </c>
      <c r="U501" s="150" t="e">
        <f t="shared" si="39"/>
        <v>#N/A</v>
      </c>
      <c r="V501" s="154" t="e">
        <f>VLOOKUP(E501,'PC Receitas'!$O$4:$P$14,2,FALSE)</f>
        <v>#N/A</v>
      </c>
    </row>
    <row r="502" spans="3:22" ht="19.5" customHeight="1" thickTop="1" thickBot="1" x14ac:dyDescent="0.3">
      <c r="C502" s="58"/>
      <c r="D502" s="58" t="str">
        <f t="shared" ca="1" si="35"/>
        <v/>
      </c>
      <c r="E502" s="58"/>
      <c r="F502" s="58"/>
      <c r="G502" s="58"/>
      <c r="H502" s="58"/>
      <c r="I502" s="59"/>
      <c r="J502" s="192"/>
      <c r="K502" s="60"/>
      <c r="L502" s="58"/>
      <c r="M502" s="56">
        <f>M501+IF(AND(K502="Pago",OR(E502='PC Receitas'!$O$4,E502='PC Receitas'!$O$5,E502='PC Receitas'!$O$6)),I502,IF(AND(K502="Pago",OR(E502='PC Receitas'!$O$7,E502='PC Receitas'!$O$8,E502='PC Receitas'!$O$9,E502='PC Receitas'!$O$10,E502='PC Receitas'!$O$11,E502='PC Receitas'!$O$12,E502='PC Receitas'!$O$13,E502='PC Receitas'!$O$14)),-I502,0))</f>
        <v>7448.57</v>
      </c>
      <c r="R502" s="153" t="e">
        <f t="shared" si="36"/>
        <v>#N/A</v>
      </c>
      <c r="S502" s="150" t="e">
        <f t="shared" si="37"/>
        <v>#N/A</v>
      </c>
      <c r="T502" s="150" t="e">
        <f t="shared" si="38"/>
        <v>#N/A</v>
      </c>
      <c r="U502" s="150" t="e">
        <f t="shared" si="39"/>
        <v>#N/A</v>
      </c>
      <c r="V502" s="154" t="e">
        <f>VLOOKUP(E502,'PC Receitas'!$O$4:$P$14,2,FALSE)</f>
        <v>#N/A</v>
      </c>
    </row>
    <row r="503" spans="3:22" ht="19.5" customHeight="1" thickTop="1" thickBot="1" x14ac:dyDescent="0.3">
      <c r="C503" s="58"/>
      <c r="D503" s="58" t="str">
        <f t="shared" ca="1" si="35"/>
        <v/>
      </c>
      <c r="E503" s="58"/>
      <c r="F503" s="58"/>
      <c r="G503" s="58"/>
      <c r="H503" s="58"/>
      <c r="I503" s="59"/>
      <c r="J503" s="192"/>
      <c r="K503" s="60"/>
      <c r="L503" s="58"/>
      <c r="M503" s="56">
        <f>M502+IF(AND(K503="Pago",OR(E503='PC Receitas'!$O$4,E503='PC Receitas'!$O$5,E503='PC Receitas'!$O$6)),I503,IF(AND(K503="Pago",OR(E503='PC Receitas'!$O$7,E503='PC Receitas'!$O$8,E503='PC Receitas'!$O$9,E503='PC Receitas'!$O$10,E503='PC Receitas'!$O$11,E503='PC Receitas'!$O$12,E503='PC Receitas'!$O$13,E503='PC Receitas'!$O$14)),-I503,0))</f>
        <v>7448.57</v>
      </c>
      <c r="R503" s="153" t="e">
        <f t="shared" si="36"/>
        <v>#N/A</v>
      </c>
      <c r="S503" s="150" t="e">
        <f t="shared" si="37"/>
        <v>#N/A</v>
      </c>
      <c r="T503" s="150" t="e">
        <f t="shared" si="38"/>
        <v>#N/A</v>
      </c>
      <c r="U503" s="150" t="e">
        <f t="shared" si="39"/>
        <v>#N/A</v>
      </c>
      <c r="V503" s="154" t="e">
        <f>VLOOKUP(E503,'PC Receitas'!$O$4:$P$14,2,FALSE)</f>
        <v>#N/A</v>
      </c>
    </row>
    <row r="504" spans="3:22" ht="19.5" customHeight="1" thickTop="1" thickBot="1" x14ac:dyDescent="0.3">
      <c r="C504" s="58"/>
      <c r="D504" s="58" t="str">
        <f t="shared" ca="1" si="35"/>
        <v/>
      </c>
      <c r="E504" s="58"/>
      <c r="F504" s="58"/>
      <c r="G504" s="58"/>
      <c r="H504" s="58"/>
      <c r="I504" s="59"/>
      <c r="J504" s="192"/>
      <c r="K504" s="60"/>
      <c r="L504" s="58"/>
      <c r="M504" s="56">
        <f>M503+IF(AND(K504="Pago",OR(E504='PC Receitas'!$O$4,E504='PC Receitas'!$O$5,E504='PC Receitas'!$O$6)),I504,IF(AND(K504="Pago",OR(E504='PC Receitas'!$O$7,E504='PC Receitas'!$O$8,E504='PC Receitas'!$O$9,E504='PC Receitas'!$O$10,E504='PC Receitas'!$O$11,E504='PC Receitas'!$O$12,E504='PC Receitas'!$O$13,E504='PC Receitas'!$O$14)),-I504,0))</f>
        <v>7448.57</v>
      </c>
      <c r="R504" s="153" t="e">
        <f t="shared" si="36"/>
        <v>#N/A</v>
      </c>
      <c r="S504" s="150" t="e">
        <f t="shared" si="37"/>
        <v>#N/A</v>
      </c>
      <c r="T504" s="150" t="e">
        <f t="shared" si="38"/>
        <v>#N/A</v>
      </c>
      <c r="U504" s="150" t="e">
        <f t="shared" si="39"/>
        <v>#N/A</v>
      </c>
      <c r="V504" s="154" t="e">
        <f>VLOOKUP(E504,'PC Receitas'!$O$4:$P$14,2,FALSE)</f>
        <v>#N/A</v>
      </c>
    </row>
    <row r="505" spans="3:22" ht="19.5" customHeight="1" thickTop="1" thickBot="1" x14ac:dyDescent="0.3">
      <c r="C505" s="58"/>
      <c r="D505" s="58" t="str">
        <f t="shared" ca="1" si="35"/>
        <v/>
      </c>
      <c r="E505" s="58"/>
      <c r="F505" s="58"/>
      <c r="G505" s="58"/>
      <c r="H505" s="58"/>
      <c r="I505" s="59"/>
      <c r="J505" s="192"/>
      <c r="K505" s="60"/>
      <c r="L505" s="58"/>
      <c r="M505" s="56">
        <f>M504+IF(AND(K505="Pago",OR(E505='PC Receitas'!$O$4,E505='PC Receitas'!$O$5,E505='PC Receitas'!$O$6)),I505,IF(AND(K505="Pago",OR(E505='PC Receitas'!$O$7,E505='PC Receitas'!$O$8,E505='PC Receitas'!$O$9,E505='PC Receitas'!$O$10,E505='PC Receitas'!$O$11,E505='PC Receitas'!$O$12,E505='PC Receitas'!$O$13,E505='PC Receitas'!$O$14)),-I505,0))</f>
        <v>7448.57</v>
      </c>
      <c r="R505" s="153" t="e">
        <f t="shared" si="36"/>
        <v>#N/A</v>
      </c>
      <c r="S505" s="150" t="e">
        <f t="shared" si="37"/>
        <v>#N/A</v>
      </c>
      <c r="T505" s="150" t="e">
        <f t="shared" si="38"/>
        <v>#N/A</v>
      </c>
      <c r="U505" s="150" t="e">
        <f t="shared" si="39"/>
        <v>#N/A</v>
      </c>
      <c r="V505" s="154" t="e">
        <f>VLOOKUP(E505,'PC Receitas'!$O$4:$P$14,2,FALSE)</f>
        <v>#N/A</v>
      </c>
    </row>
    <row r="506" spans="3:22" ht="19.5" customHeight="1" thickTop="1" thickBot="1" x14ac:dyDescent="0.3">
      <c r="C506" s="58"/>
      <c r="D506" s="58" t="str">
        <f t="shared" ca="1" si="35"/>
        <v/>
      </c>
      <c r="E506" s="58"/>
      <c r="F506" s="58"/>
      <c r="G506" s="58"/>
      <c r="H506" s="58"/>
      <c r="I506" s="59"/>
      <c r="J506" s="192"/>
      <c r="K506" s="60"/>
      <c r="L506" s="58"/>
      <c r="M506" s="56">
        <f>M505+IF(AND(K506="Pago",OR(E506='PC Receitas'!$O$4,E506='PC Receitas'!$O$5,E506='PC Receitas'!$O$6)),I506,IF(AND(K506="Pago",OR(E506='PC Receitas'!$O$7,E506='PC Receitas'!$O$8,E506='PC Receitas'!$O$9,E506='PC Receitas'!$O$10,E506='PC Receitas'!$O$11,E506='PC Receitas'!$O$12,E506='PC Receitas'!$O$13,E506='PC Receitas'!$O$14)),-I506,0))</f>
        <v>7448.57</v>
      </c>
      <c r="R506" s="153" t="e">
        <f t="shared" si="36"/>
        <v>#N/A</v>
      </c>
      <c r="S506" s="150" t="e">
        <f t="shared" si="37"/>
        <v>#N/A</v>
      </c>
      <c r="T506" s="150" t="e">
        <f t="shared" si="38"/>
        <v>#N/A</v>
      </c>
      <c r="U506" s="150" t="e">
        <f t="shared" si="39"/>
        <v>#N/A</v>
      </c>
      <c r="V506" s="154" t="e">
        <f>VLOOKUP(E506,'PC Receitas'!$O$4:$P$14,2,FALSE)</f>
        <v>#N/A</v>
      </c>
    </row>
    <row r="507" spans="3:22" ht="19.5" customHeight="1" thickTop="1" thickBot="1" x14ac:dyDescent="0.3">
      <c r="C507" s="58"/>
      <c r="D507" s="58" t="str">
        <f t="shared" ca="1" si="35"/>
        <v/>
      </c>
      <c r="E507" s="58"/>
      <c r="F507" s="58"/>
      <c r="G507" s="58"/>
      <c r="H507" s="58"/>
      <c r="I507" s="59"/>
      <c r="J507" s="192"/>
      <c r="K507" s="60"/>
      <c r="L507" s="58"/>
      <c r="M507" s="56">
        <f>M506+IF(AND(K507="Pago",OR(E507='PC Receitas'!$O$4,E507='PC Receitas'!$O$5,E507='PC Receitas'!$O$6)),I507,IF(AND(K507="Pago",OR(E507='PC Receitas'!$O$7,E507='PC Receitas'!$O$8,E507='PC Receitas'!$O$9,E507='PC Receitas'!$O$10,E507='PC Receitas'!$O$11,E507='PC Receitas'!$O$12,E507='PC Receitas'!$O$13,E507='PC Receitas'!$O$14)),-I507,0))</f>
        <v>7448.57</v>
      </c>
      <c r="R507" s="153" t="e">
        <f t="shared" si="36"/>
        <v>#N/A</v>
      </c>
      <c r="S507" s="150" t="e">
        <f t="shared" si="37"/>
        <v>#N/A</v>
      </c>
      <c r="T507" s="150" t="e">
        <f t="shared" si="38"/>
        <v>#N/A</v>
      </c>
      <c r="U507" s="150" t="e">
        <f t="shared" si="39"/>
        <v>#N/A</v>
      </c>
      <c r="V507" s="154" t="e">
        <f>VLOOKUP(E507,'PC Receitas'!$O$4:$P$14,2,FALSE)</f>
        <v>#N/A</v>
      </c>
    </row>
    <row r="508" spans="3:22" ht="19.5" customHeight="1" thickTop="1" thickBot="1" x14ac:dyDescent="0.3">
      <c r="C508" s="58"/>
      <c r="D508" s="58" t="str">
        <f t="shared" ca="1" si="35"/>
        <v/>
      </c>
      <c r="E508" s="58"/>
      <c r="F508" s="58"/>
      <c r="G508" s="58"/>
      <c r="H508" s="58"/>
      <c r="I508" s="59"/>
      <c r="J508" s="192"/>
      <c r="K508" s="60"/>
      <c r="L508" s="58"/>
      <c r="M508" s="56">
        <f>M507+IF(AND(K508="Pago",OR(E508='PC Receitas'!$O$4,E508='PC Receitas'!$O$5,E508='PC Receitas'!$O$6)),I508,IF(AND(K508="Pago",OR(E508='PC Receitas'!$O$7,E508='PC Receitas'!$O$8,E508='PC Receitas'!$O$9,E508='PC Receitas'!$O$10,E508='PC Receitas'!$O$11,E508='PC Receitas'!$O$12,E508='PC Receitas'!$O$13,E508='PC Receitas'!$O$14)),-I508,0))</f>
        <v>7448.57</v>
      </c>
      <c r="R508" s="153" t="e">
        <f t="shared" si="36"/>
        <v>#N/A</v>
      </c>
      <c r="S508" s="150" t="e">
        <f t="shared" si="37"/>
        <v>#N/A</v>
      </c>
      <c r="T508" s="150" t="e">
        <f t="shared" si="38"/>
        <v>#N/A</v>
      </c>
      <c r="U508" s="150" t="e">
        <f t="shared" si="39"/>
        <v>#N/A</v>
      </c>
      <c r="V508" s="154" t="e">
        <f>VLOOKUP(E508,'PC Receitas'!$O$4:$P$14,2,FALSE)</f>
        <v>#N/A</v>
      </c>
    </row>
    <row r="509" spans="3:22" ht="19.5" customHeight="1" thickTop="1" thickBot="1" x14ac:dyDescent="0.3">
      <c r="C509" s="58"/>
      <c r="D509" s="58" t="str">
        <f t="shared" ca="1" si="35"/>
        <v/>
      </c>
      <c r="E509" s="58"/>
      <c r="F509" s="58"/>
      <c r="G509" s="58"/>
      <c r="H509" s="58"/>
      <c r="I509" s="59"/>
      <c r="J509" s="192"/>
      <c r="K509" s="60"/>
      <c r="L509" s="58"/>
      <c r="M509" s="56">
        <f>M508+IF(AND(K509="Pago",OR(E509='PC Receitas'!$O$4,E509='PC Receitas'!$O$5,E509='PC Receitas'!$O$6)),I509,IF(AND(K509="Pago",OR(E509='PC Receitas'!$O$7,E509='PC Receitas'!$O$8,E509='PC Receitas'!$O$9,E509='PC Receitas'!$O$10,E509='PC Receitas'!$O$11,E509='PC Receitas'!$O$12,E509='PC Receitas'!$O$13,E509='PC Receitas'!$O$14)),-I509,0))</f>
        <v>7448.57</v>
      </c>
      <c r="R509" s="153" t="e">
        <f t="shared" si="36"/>
        <v>#N/A</v>
      </c>
      <c r="S509" s="150" t="e">
        <f t="shared" si="37"/>
        <v>#N/A</v>
      </c>
      <c r="T509" s="150" t="e">
        <f t="shared" si="38"/>
        <v>#N/A</v>
      </c>
      <c r="U509" s="150" t="e">
        <f t="shared" si="39"/>
        <v>#N/A</v>
      </c>
      <c r="V509" s="154" t="e">
        <f>VLOOKUP(E509,'PC Receitas'!$O$4:$P$14,2,FALSE)</f>
        <v>#N/A</v>
      </c>
    </row>
    <row r="510" spans="3:22" ht="19.5" customHeight="1" thickTop="1" thickBot="1" x14ac:dyDescent="0.3">
      <c r="C510" s="58"/>
      <c r="D510" s="58" t="str">
        <f t="shared" ca="1" si="35"/>
        <v/>
      </c>
      <c r="E510" s="58"/>
      <c r="F510" s="58"/>
      <c r="G510" s="58"/>
      <c r="H510" s="58"/>
      <c r="I510" s="59"/>
      <c r="J510" s="192"/>
      <c r="K510" s="60"/>
      <c r="L510" s="58"/>
      <c r="M510" s="56">
        <f>M509+IF(AND(K510="Pago",OR(E510='PC Receitas'!$O$4,E510='PC Receitas'!$O$5,E510='PC Receitas'!$O$6)),I510,IF(AND(K510="Pago",OR(E510='PC Receitas'!$O$7,E510='PC Receitas'!$O$8,E510='PC Receitas'!$O$9,E510='PC Receitas'!$O$10,E510='PC Receitas'!$O$11,E510='PC Receitas'!$O$12,E510='PC Receitas'!$O$13,E510='PC Receitas'!$O$14)),-I510,0))</f>
        <v>7448.57</v>
      </c>
      <c r="R510" s="153" t="e">
        <f t="shared" si="36"/>
        <v>#N/A</v>
      </c>
      <c r="S510" s="150" t="e">
        <f t="shared" si="37"/>
        <v>#N/A</v>
      </c>
      <c r="T510" s="150" t="e">
        <f t="shared" si="38"/>
        <v>#N/A</v>
      </c>
      <c r="U510" s="150" t="e">
        <f t="shared" si="39"/>
        <v>#N/A</v>
      </c>
      <c r="V510" s="154" t="e">
        <f>VLOOKUP(E510,'PC Receitas'!$O$4:$P$14,2,FALSE)</f>
        <v>#N/A</v>
      </c>
    </row>
    <row r="511" spans="3:22" ht="19.5" customHeight="1" thickTop="1" thickBot="1" x14ac:dyDescent="0.3">
      <c r="C511" s="58"/>
      <c r="D511" s="58" t="str">
        <f t="shared" ca="1" si="35"/>
        <v/>
      </c>
      <c r="E511" s="58"/>
      <c r="F511" s="58"/>
      <c r="G511" s="58"/>
      <c r="H511" s="58"/>
      <c r="I511" s="59"/>
      <c r="J511" s="192"/>
      <c r="K511" s="60"/>
      <c r="L511" s="58"/>
      <c r="M511" s="56">
        <f>M510+IF(AND(K511="Pago",OR(E511='PC Receitas'!$O$4,E511='PC Receitas'!$O$5,E511='PC Receitas'!$O$6)),I511,IF(AND(K511="Pago",OR(E511='PC Receitas'!$O$7,E511='PC Receitas'!$O$8,E511='PC Receitas'!$O$9,E511='PC Receitas'!$O$10,E511='PC Receitas'!$O$11,E511='PC Receitas'!$O$12,E511='PC Receitas'!$O$13,E511='PC Receitas'!$O$14)),-I511,0))</f>
        <v>7448.57</v>
      </c>
      <c r="R511" s="153" t="e">
        <f t="shared" si="36"/>
        <v>#N/A</v>
      </c>
      <c r="S511" s="150" t="e">
        <f t="shared" si="37"/>
        <v>#N/A</v>
      </c>
      <c r="T511" s="150" t="e">
        <f t="shared" si="38"/>
        <v>#N/A</v>
      </c>
      <c r="U511" s="150" t="e">
        <f t="shared" si="39"/>
        <v>#N/A</v>
      </c>
      <c r="V511" s="154" t="e">
        <f>VLOOKUP(E511,'PC Receitas'!$O$4:$P$14,2,FALSE)</f>
        <v>#N/A</v>
      </c>
    </row>
    <row r="512" spans="3:22" ht="19.5" customHeight="1" thickTop="1" thickBot="1" x14ac:dyDescent="0.3">
      <c r="C512" s="58"/>
      <c r="D512" s="58" t="str">
        <f t="shared" ca="1" si="35"/>
        <v/>
      </c>
      <c r="E512" s="58"/>
      <c r="F512" s="58"/>
      <c r="G512" s="58"/>
      <c r="H512" s="58"/>
      <c r="I512" s="59"/>
      <c r="J512" s="192"/>
      <c r="K512" s="60"/>
      <c r="L512" s="58"/>
      <c r="M512" s="56">
        <f>M511+IF(AND(K512="Pago",OR(E512='PC Receitas'!$O$4,E512='PC Receitas'!$O$5,E512='PC Receitas'!$O$6)),I512,IF(AND(K512="Pago",OR(E512='PC Receitas'!$O$7,E512='PC Receitas'!$O$8,E512='PC Receitas'!$O$9,E512='PC Receitas'!$O$10,E512='PC Receitas'!$O$11,E512='PC Receitas'!$O$12,E512='PC Receitas'!$O$13,E512='PC Receitas'!$O$14)),-I512,0))</f>
        <v>7448.57</v>
      </c>
      <c r="R512" s="153" t="e">
        <f t="shared" si="36"/>
        <v>#N/A</v>
      </c>
      <c r="S512" s="150" t="e">
        <f t="shared" si="37"/>
        <v>#N/A</v>
      </c>
      <c r="T512" s="150" t="e">
        <f t="shared" si="38"/>
        <v>#N/A</v>
      </c>
      <c r="U512" s="150" t="e">
        <f t="shared" si="39"/>
        <v>#N/A</v>
      </c>
      <c r="V512" s="154" t="e">
        <f>VLOOKUP(E512,'PC Receitas'!$O$4:$P$14,2,FALSE)</f>
        <v>#N/A</v>
      </c>
    </row>
    <row r="513" spans="3:22" ht="19.5" customHeight="1" thickTop="1" thickBot="1" x14ac:dyDescent="0.3">
      <c r="C513" s="58"/>
      <c r="D513" s="58" t="str">
        <f t="shared" ca="1" si="35"/>
        <v/>
      </c>
      <c r="E513" s="58"/>
      <c r="F513" s="58"/>
      <c r="G513" s="58"/>
      <c r="H513" s="58"/>
      <c r="I513" s="59"/>
      <c r="J513" s="192"/>
      <c r="K513" s="60"/>
      <c r="L513" s="58"/>
      <c r="M513" s="56">
        <f>M512+IF(AND(K513="Pago",OR(E513='PC Receitas'!$O$4,E513='PC Receitas'!$O$5,E513='PC Receitas'!$O$6)),I513,IF(AND(K513="Pago",OR(E513='PC Receitas'!$O$7,E513='PC Receitas'!$O$8,E513='PC Receitas'!$O$9,E513='PC Receitas'!$O$10,E513='PC Receitas'!$O$11,E513='PC Receitas'!$O$12,E513='PC Receitas'!$O$13,E513='PC Receitas'!$O$14)),-I513,0))</f>
        <v>7448.57</v>
      </c>
      <c r="R513" s="153" t="e">
        <f t="shared" si="36"/>
        <v>#N/A</v>
      </c>
      <c r="S513" s="150" t="e">
        <f t="shared" si="37"/>
        <v>#N/A</v>
      </c>
      <c r="T513" s="150" t="e">
        <f t="shared" si="38"/>
        <v>#N/A</v>
      </c>
      <c r="U513" s="150" t="e">
        <f t="shared" si="39"/>
        <v>#N/A</v>
      </c>
      <c r="V513" s="154" t="e">
        <f>VLOOKUP(E513,'PC Receitas'!$O$4:$P$14,2,FALSE)</f>
        <v>#N/A</v>
      </c>
    </row>
    <row r="514" spans="3:22" ht="19.5" customHeight="1" thickTop="1" thickBot="1" x14ac:dyDescent="0.3">
      <c r="C514" s="58"/>
      <c r="D514" s="58" t="str">
        <f t="shared" ca="1" si="35"/>
        <v/>
      </c>
      <c r="E514" s="58"/>
      <c r="F514" s="58"/>
      <c r="G514" s="58"/>
      <c r="H514" s="58"/>
      <c r="I514" s="59"/>
      <c r="J514" s="192"/>
      <c r="K514" s="60"/>
      <c r="L514" s="58"/>
      <c r="M514" s="56">
        <f>M513+IF(AND(K514="Pago",OR(E514='PC Receitas'!$O$4,E514='PC Receitas'!$O$5,E514='PC Receitas'!$O$6)),I514,IF(AND(K514="Pago",OR(E514='PC Receitas'!$O$7,E514='PC Receitas'!$O$8,E514='PC Receitas'!$O$9,E514='PC Receitas'!$O$10,E514='PC Receitas'!$O$11,E514='PC Receitas'!$O$12,E514='PC Receitas'!$O$13,E514='PC Receitas'!$O$14)),-I514,0))</f>
        <v>7448.57</v>
      </c>
      <c r="R514" s="153" t="e">
        <f t="shared" si="36"/>
        <v>#N/A</v>
      </c>
      <c r="S514" s="150" t="e">
        <f t="shared" si="37"/>
        <v>#N/A</v>
      </c>
      <c r="T514" s="150" t="e">
        <f t="shared" si="38"/>
        <v>#N/A</v>
      </c>
      <c r="U514" s="150" t="e">
        <f t="shared" si="39"/>
        <v>#N/A</v>
      </c>
      <c r="V514" s="154" t="e">
        <f>VLOOKUP(E514,'PC Receitas'!$O$4:$P$14,2,FALSE)</f>
        <v>#N/A</v>
      </c>
    </row>
    <row r="515" spans="3:22" ht="19.5" customHeight="1" thickTop="1" thickBot="1" x14ac:dyDescent="0.3">
      <c r="C515" s="58"/>
      <c r="D515" s="58" t="str">
        <f t="shared" ca="1" si="35"/>
        <v/>
      </c>
      <c r="E515" s="58"/>
      <c r="F515" s="58"/>
      <c r="G515" s="58"/>
      <c r="H515" s="58"/>
      <c r="I515" s="59"/>
      <c r="J515" s="192"/>
      <c r="K515" s="60"/>
      <c r="L515" s="58"/>
      <c r="M515" s="56">
        <f>M514+IF(AND(K515="Pago",OR(E515='PC Receitas'!$O$4,E515='PC Receitas'!$O$5,E515='PC Receitas'!$O$6)),I515,IF(AND(K515="Pago",OR(E515='PC Receitas'!$O$7,E515='PC Receitas'!$O$8,E515='PC Receitas'!$O$9,E515='PC Receitas'!$O$10,E515='PC Receitas'!$O$11,E515='PC Receitas'!$O$12,E515='PC Receitas'!$O$13,E515='PC Receitas'!$O$14)),-I515,0))</f>
        <v>7448.57</v>
      </c>
      <c r="R515" s="153" t="e">
        <f t="shared" si="36"/>
        <v>#N/A</v>
      </c>
      <c r="S515" s="150" t="e">
        <f t="shared" si="37"/>
        <v>#N/A</v>
      </c>
      <c r="T515" s="150" t="e">
        <f t="shared" si="38"/>
        <v>#N/A</v>
      </c>
      <c r="U515" s="150" t="e">
        <f t="shared" si="39"/>
        <v>#N/A</v>
      </c>
      <c r="V515" s="154" t="e">
        <f>VLOOKUP(E515,'PC Receitas'!$O$4:$P$14,2,FALSE)</f>
        <v>#N/A</v>
      </c>
    </row>
    <row r="516" spans="3:22" ht="19.5" customHeight="1" thickTop="1" thickBot="1" x14ac:dyDescent="0.3">
      <c r="C516" s="58"/>
      <c r="D516" s="58" t="str">
        <f t="shared" ca="1" si="35"/>
        <v/>
      </c>
      <c r="E516" s="58"/>
      <c r="F516" s="58"/>
      <c r="G516" s="58"/>
      <c r="H516" s="58"/>
      <c r="I516" s="59"/>
      <c r="J516" s="192"/>
      <c r="K516" s="60"/>
      <c r="L516" s="58"/>
      <c r="M516" s="56">
        <f>M515+IF(AND(K516="Pago",OR(E516='PC Receitas'!$O$4,E516='PC Receitas'!$O$5,E516='PC Receitas'!$O$6)),I516,IF(AND(K516="Pago",OR(E516='PC Receitas'!$O$7,E516='PC Receitas'!$O$8,E516='PC Receitas'!$O$9,E516='PC Receitas'!$O$10,E516='PC Receitas'!$O$11,E516='PC Receitas'!$O$12,E516='PC Receitas'!$O$13,E516='PC Receitas'!$O$14)),-I516,0))</f>
        <v>7448.57</v>
      </c>
      <c r="R516" s="153" t="e">
        <f t="shared" si="36"/>
        <v>#N/A</v>
      </c>
      <c r="S516" s="150" t="e">
        <f t="shared" si="37"/>
        <v>#N/A</v>
      </c>
      <c r="T516" s="150" t="e">
        <f t="shared" si="38"/>
        <v>#N/A</v>
      </c>
      <c r="U516" s="150" t="e">
        <f t="shared" si="39"/>
        <v>#N/A</v>
      </c>
      <c r="V516" s="154" t="e">
        <f>VLOOKUP(E516,'PC Receitas'!$O$4:$P$14,2,FALSE)</f>
        <v>#N/A</v>
      </c>
    </row>
    <row r="517" spans="3:22" ht="19.5" customHeight="1" thickTop="1" thickBot="1" x14ac:dyDescent="0.3">
      <c r="C517" s="58"/>
      <c r="D517" s="58" t="str">
        <f t="shared" ca="1" si="35"/>
        <v/>
      </c>
      <c r="E517" s="58"/>
      <c r="F517" s="58"/>
      <c r="G517" s="58"/>
      <c r="H517" s="58"/>
      <c r="I517" s="59"/>
      <c r="J517" s="192"/>
      <c r="K517" s="60"/>
      <c r="L517" s="58"/>
      <c r="M517" s="56">
        <f>M516+IF(AND(K517="Pago",OR(E517='PC Receitas'!$O$4,E517='PC Receitas'!$O$5,E517='PC Receitas'!$O$6)),I517,IF(AND(K517="Pago",OR(E517='PC Receitas'!$O$7,E517='PC Receitas'!$O$8,E517='PC Receitas'!$O$9,E517='PC Receitas'!$O$10,E517='PC Receitas'!$O$11,E517='PC Receitas'!$O$12,E517='PC Receitas'!$O$13,E517='PC Receitas'!$O$14)),-I517,0))</f>
        <v>7448.57</v>
      </c>
      <c r="R517" s="153" t="e">
        <f t="shared" si="36"/>
        <v>#N/A</v>
      </c>
      <c r="S517" s="150" t="e">
        <f t="shared" si="37"/>
        <v>#N/A</v>
      </c>
      <c r="T517" s="150" t="e">
        <f t="shared" si="38"/>
        <v>#N/A</v>
      </c>
      <c r="U517" s="150" t="e">
        <f t="shared" si="39"/>
        <v>#N/A</v>
      </c>
      <c r="V517" s="154" t="e">
        <f>VLOOKUP(E517,'PC Receitas'!$O$4:$P$14,2,FALSE)</f>
        <v>#N/A</v>
      </c>
    </row>
    <row r="518" spans="3:22" ht="19.5" customHeight="1" thickTop="1" thickBot="1" x14ac:dyDescent="0.3">
      <c r="C518" s="58"/>
      <c r="D518" s="58" t="str">
        <f t="shared" ref="D518:D581" ca="1" si="40">IF(C518&lt;&gt;"",TEXT(C518,"00")&amp;"/08/"&amp;YEAR(TODAY()),"")</f>
        <v/>
      </c>
      <c r="E518" s="58"/>
      <c r="F518" s="58"/>
      <c r="G518" s="58"/>
      <c r="H518" s="58"/>
      <c r="I518" s="59"/>
      <c r="J518" s="192"/>
      <c r="K518" s="60"/>
      <c r="L518" s="58"/>
      <c r="M518" s="56">
        <f>M517+IF(AND(K518="Pago",OR(E518='PC Receitas'!$O$4,E518='PC Receitas'!$O$5,E518='PC Receitas'!$O$6)),I518,IF(AND(K518="Pago",OR(E518='PC Receitas'!$O$7,E518='PC Receitas'!$O$8,E518='PC Receitas'!$O$9,E518='PC Receitas'!$O$10,E518='PC Receitas'!$O$11,E518='PC Receitas'!$O$12,E518='PC Receitas'!$O$13,E518='PC Receitas'!$O$14)),-I518,0))</f>
        <v>7448.57</v>
      </c>
      <c r="R518" s="153" t="e">
        <f t="shared" ref="R518:R581" si="41">IF(V518="Despesas_com_RH","Despesa",IF(V518="Despesas_Operacionais","Despesa",IF(V518="Despesas_com_Marketing","Despesa",IF(V518="Impostos","Despesa",IF(V518="Investimentos","Despesa","")))))</f>
        <v>#N/A</v>
      </c>
      <c r="S518" s="150" t="e">
        <f t="shared" ref="S518:S581" si="42">IF(V518="Despesas_com_Produtos","Despesa",IF(V518="Despesas_com_Serviços","Despesa",IF(V518="Despesas_Não_Operacionais","Despesa","")))</f>
        <v>#N/A</v>
      </c>
      <c r="T518" s="150" t="e">
        <f t="shared" ref="T518:T581" si="43">IF(V518="Receitas_com_Produtos","Receita",IF(V518="Receitas_com_Serviços","Receita",IF(V518="Receitas_Não_Operacionais","Receita","")))</f>
        <v>#N/A</v>
      </c>
      <c r="U518" s="150" t="e">
        <f t="shared" ref="U518:U581" si="44">IF(R518&lt;&gt;"",R518,IF(S518&lt;&gt;"",S518,IF(T518&lt;&gt;"",T518,"")))</f>
        <v>#N/A</v>
      </c>
      <c r="V518" s="154" t="e">
        <f>VLOOKUP(E518,'PC Receitas'!$O$4:$P$14,2,FALSE)</f>
        <v>#N/A</v>
      </c>
    </row>
    <row r="519" spans="3:22" ht="19.5" customHeight="1" thickTop="1" thickBot="1" x14ac:dyDescent="0.3">
      <c r="C519" s="58"/>
      <c r="D519" s="58" t="str">
        <f t="shared" ca="1" si="40"/>
        <v/>
      </c>
      <c r="E519" s="58"/>
      <c r="F519" s="58"/>
      <c r="G519" s="58"/>
      <c r="H519" s="58"/>
      <c r="I519" s="59"/>
      <c r="J519" s="192"/>
      <c r="K519" s="60"/>
      <c r="L519" s="58"/>
      <c r="M519" s="56">
        <f>M518+IF(AND(K519="Pago",OR(E519='PC Receitas'!$O$4,E519='PC Receitas'!$O$5,E519='PC Receitas'!$O$6)),I519,IF(AND(K519="Pago",OR(E519='PC Receitas'!$O$7,E519='PC Receitas'!$O$8,E519='PC Receitas'!$O$9,E519='PC Receitas'!$O$10,E519='PC Receitas'!$O$11,E519='PC Receitas'!$O$12,E519='PC Receitas'!$O$13,E519='PC Receitas'!$O$14)),-I519,0))</f>
        <v>7448.57</v>
      </c>
      <c r="R519" s="153" t="e">
        <f t="shared" si="41"/>
        <v>#N/A</v>
      </c>
      <c r="S519" s="150" t="e">
        <f t="shared" si="42"/>
        <v>#N/A</v>
      </c>
      <c r="T519" s="150" t="e">
        <f t="shared" si="43"/>
        <v>#N/A</v>
      </c>
      <c r="U519" s="150" t="e">
        <f t="shared" si="44"/>
        <v>#N/A</v>
      </c>
      <c r="V519" s="154" t="e">
        <f>VLOOKUP(E519,'PC Receitas'!$O$4:$P$14,2,FALSE)</f>
        <v>#N/A</v>
      </c>
    </row>
    <row r="520" spans="3:22" ht="19.5" customHeight="1" thickTop="1" thickBot="1" x14ac:dyDescent="0.3">
      <c r="C520" s="58"/>
      <c r="D520" s="58" t="str">
        <f t="shared" ca="1" si="40"/>
        <v/>
      </c>
      <c r="E520" s="58"/>
      <c r="F520" s="58"/>
      <c r="G520" s="58"/>
      <c r="H520" s="58"/>
      <c r="I520" s="59"/>
      <c r="J520" s="192"/>
      <c r="K520" s="60"/>
      <c r="L520" s="58"/>
      <c r="M520" s="56">
        <f>M519+IF(AND(K520="Pago",OR(E520='PC Receitas'!$O$4,E520='PC Receitas'!$O$5,E520='PC Receitas'!$O$6)),I520,IF(AND(K520="Pago",OR(E520='PC Receitas'!$O$7,E520='PC Receitas'!$O$8,E520='PC Receitas'!$O$9,E520='PC Receitas'!$O$10,E520='PC Receitas'!$O$11,E520='PC Receitas'!$O$12,E520='PC Receitas'!$O$13,E520='PC Receitas'!$O$14)),-I520,0))</f>
        <v>7448.57</v>
      </c>
      <c r="R520" s="153" t="e">
        <f t="shared" si="41"/>
        <v>#N/A</v>
      </c>
      <c r="S520" s="150" t="e">
        <f t="shared" si="42"/>
        <v>#N/A</v>
      </c>
      <c r="T520" s="150" t="e">
        <f t="shared" si="43"/>
        <v>#N/A</v>
      </c>
      <c r="U520" s="150" t="e">
        <f t="shared" si="44"/>
        <v>#N/A</v>
      </c>
      <c r="V520" s="154" t="e">
        <f>VLOOKUP(E520,'PC Receitas'!$O$4:$P$14,2,FALSE)</f>
        <v>#N/A</v>
      </c>
    </row>
    <row r="521" spans="3:22" ht="19.5" customHeight="1" thickTop="1" thickBot="1" x14ac:dyDescent="0.3">
      <c r="C521" s="58"/>
      <c r="D521" s="58" t="str">
        <f t="shared" ca="1" si="40"/>
        <v/>
      </c>
      <c r="E521" s="58"/>
      <c r="F521" s="58"/>
      <c r="G521" s="58"/>
      <c r="H521" s="58"/>
      <c r="I521" s="59"/>
      <c r="J521" s="192"/>
      <c r="K521" s="60"/>
      <c r="L521" s="58"/>
      <c r="M521" s="56">
        <f>M520+IF(AND(K521="Pago",OR(E521='PC Receitas'!$O$4,E521='PC Receitas'!$O$5,E521='PC Receitas'!$O$6)),I521,IF(AND(K521="Pago",OR(E521='PC Receitas'!$O$7,E521='PC Receitas'!$O$8,E521='PC Receitas'!$O$9,E521='PC Receitas'!$O$10,E521='PC Receitas'!$O$11,E521='PC Receitas'!$O$12,E521='PC Receitas'!$O$13,E521='PC Receitas'!$O$14)),-I521,0))</f>
        <v>7448.57</v>
      </c>
      <c r="R521" s="153" t="e">
        <f t="shared" si="41"/>
        <v>#N/A</v>
      </c>
      <c r="S521" s="150" t="e">
        <f t="shared" si="42"/>
        <v>#N/A</v>
      </c>
      <c r="T521" s="150" t="e">
        <f t="shared" si="43"/>
        <v>#N/A</v>
      </c>
      <c r="U521" s="150" t="e">
        <f t="shared" si="44"/>
        <v>#N/A</v>
      </c>
      <c r="V521" s="154" t="e">
        <f>VLOOKUP(E521,'PC Receitas'!$O$4:$P$14,2,FALSE)</f>
        <v>#N/A</v>
      </c>
    </row>
    <row r="522" spans="3:22" ht="19.5" customHeight="1" thickTop="1" thickBot="1" x14ac:dyDescent="0.3">
      <c r="C522" s="58"/>
      <c r="D522" s="58" t="str">
        <f t="shared" ca="1" si="40"/>
        <v/>
      </c>
      <c r="E522" s="58"/>
      <c r="F522" s="58"/>
      <c r="G522" s="58"/>
      <c r="H522" s="58"/>
      <c r="I522" s="59"/>
      <c r="J522" s="192"/>
      <c r="K522" s="60"/>
      <c r="L522" s="58"/>
      <c r="M522" s="56">
        <f>M521+IF(AND(K522="Pago",OR(E522='PC Receitas'!$O$4,E522='PC Receitas'!$O$5,E522='PC Receitas'!$O$6)),I522,IF(AND(K522="Pago",OR(E522='PC Receitas'!$O$7,E522='PC Receitas'!$O$8,E522='PC Receitas'!$O$9,E522='PC Receitas'!$O$10,E522='PC Receitas'!$O$11,E522='PC Receitas'!$O$12,E522='PC Receitas'!$O$13,E522='PC Receitas'!$O$14)),-I522,0))</f>
        <v>7448.57</v>
      </c>
      <c r="R522" s="153" t="e">
        <f t="shared" si="41"/>
        <v>#N/A</v>
      </c>
      <c r="S522" s="150" t="e">
        <f t="shared" si="42"/>
        <v>#N/A</v>
      </c>
      <c r="T522" s="150" t="e">
        <f t="shared" si="43"/>
        <v>#N/A</v>
      </c>
      <c r="U522" s="150" t="e">
        <f t="shared" si="44"/>
        <v>#N/A</v>
      </c>
      <c r="V522" s="154" t="e">
        <f>VLOOKUP(E522,'PC Receitas'!$O$4:$P$14,2,FALSE)</f>
        <v>#N/A</v>
      </c>
    </row>
    <row r="523" spans="3:22" ht="19.5" customHeight="1" thickTop="1" thickBot="1" x14ac:dyDescent="0.3">
      <c r="C523" s="58"/>
      <c r="D523" s="58" t="str">
        <f t="shared" ca="1" si="40"/>
        <v/>
      </c>
      <c r="E523" s="58"/>
      <c r="F523" s="58"/>
      <c r="G523" s="58"/>
      <c r="H523" s="58"/>
      <c r="I523" s="59"/>
      <c r="J523" s="192"/>
      <c r="K523" s="60"/>
      <c r="L523" s="58"/>
      <c r="M523" s="56">
        <f>M522+IF(AND(K523="Pago",OR(E523='PC Receitas'!$O$4,E523='PC Receitas'!$O$5,E523='PC Receitas'!$O$6)),I523,IF(AND(K523="Pago",OR(E523='PC Receitas'!$O$7,E523='PC Receitas'!$O$8,E523='PC Receitas'!$O$9,E523='PC Receitas'!$O$10,E523='PC Receitas'!$O$11,E523='PC Receitas'!$O$12,E523='PC Receitas'!$O$13,E523='PC Receitas'!$O$14)),-I523,0))</f>
        <v>7448.57</v>
      </c>
      <c r="R523" s="153" t="e">
        <f t="shared" si="41"/>
        <v>#N/A</v>
      </c>
      <c r="S523" s="150" t="e">
        <f t="shared" si="42"/>
        <v>#N/A</v>
      </c>
      <c r="T523" s="150" t="e">
        <f t="shared" si="43"/>
        <v>#N/A</v>
      </c>
      <c r="U523" s="150" t="e">
        <f t="shared" si="44"/>
        <v>#N/A</v>
      </c>
      <c r="V523" s="154" t="e">
        <f>VLOOKUP(E523,'PC Receitas'!$O$4:$P$14,2,FALSE)</f>
        <v>#N/A</v>
      </c>
    </row>
    <row r="524" spans="3:22" ht="19.5" customHeight="1" thickTop="1" thickBot="1" x14ac:dyDescent="0.3">
      <c r="C524" s="58"/>
      <c r="D524" s="58" t="str">
        <f t="shared" ca="1" si="40"/>
        <v/>
      </c>
      <c r="E524" s="58"/>
      <c r="F524" s="58"/>
      <c r="G524" s="58"/>
      <c r="H524" s="58"/>
      <c r="I524" s="59"/>
      <c r="J524" s="192"/>
      <c r="K524" s="60"/>
      <c r="L524" s="58"/>
      <c r="M524" s="56">
        <f>M523+IF(AND(K524="Pago",OR(E524='PC Receitas'!$O$4,E524='PC Receitas'!$O$5,E524='PC Receitas'!$O$6)),I524,IF(AND(K524="Pago",OR(E524='PC Receitas'!$O$7,E524='PC Receitas'!$O$8,E524='PC Receitas'!$O$9,E524='PC Receitas'!$O$10,E524='PC Receitas'!$O$11,E524='PC Receitas'!$O$12,E524='PC Receitas'!$O$13,E524='PC Receitas'!$O$14)),-I524,0))</f>
        <v>7448.57</v>
      </c>
      <c r="R524" s="153" t="e">
        <f t="shared" si="41"/>
        <v>#N/A</v>
      </c>
      <c r="S524" s="150" t="e">
        <f t="shared" si="42"/>
        <v>#N/A</v>
      </c>
      <c r="T524" s="150" t="e">
        <f t="shared" si="43"/>
        <v>#N/A</v>
      </c>
      <c r="U524" s="150" t="e">
        <f t="shared" si="44"/>
        <v>#N/A</v>
      </c>
      <c r="V524" s="154" t="e">
        <f>VLOOKUP(E524,'PC Receitas'!$O$4:$P$14,2,FALSE)</f>
        <v>#N/A</v>
      </c>
    </row>
    <row r="525" spans="3:22" ht="19.5" customHeight="1" thickTop="1" thickBot="1" x14ac:dyDescent="0.3">
      <c r="C525" s="58"/>
      <c r="D525" s="58" t="str">
        <f t="shared" ca="1" si="40"/>
        <v/>
      </c>
      <c r="E525" s="58"/>
      <c r="F525" s="58"/>
      <c r="G525" s="58"/>
      <c r="H525" s="58"/>
      <c r="I525" s="59"/>
      <c r="J525" s="192"/>
      <c r="K525" s="60"/>
      <c r="L525" s="58"/>
      <c r="M525" s="56">
        <f>M524+IF(AND(K525="Pago",OR(E525='PC Receitas'!$O$4,E525='PC Receitas'!$O$5,E525='PC Receitas'!$O$6)),I525,IF(AND(K525="Pago",OR(E525='PC Receitas'!$O$7,E525='PC Receitas'!$O$8,E525='PC Receitas'!$O$9,E525='PC Receitas'!$O$10,E525='PC Receitas'!$O$11,E525='PC Receitas'!$O$12,E525='PC Receitas'!$O$13,E525='PC Receitas'!$O$14)),-I525,0))</f>
        <v>7448.57</v>
      </c>
      <c r="R525" s="153" t="e">
        <f t="shared" si="41"/>
        <v>#N/A</v>
      </c>
      <c r="S525" s="150" t="e">
        <f t="shared" si="42"/>
        <v>#N/A</v>
      </c>
      <c r="T525" s="150" t="e">
        <f t="shared" si="43"/>
        <v>#N/A</v>
      </c>
      <c r="U525" s="150" t="e">
        <f t="shared" si="44"/>
        <v>#N/A</v>
      </c>
      <c r="V525" s="154" t="e">
        <f>VLOOKUP(E525,'PC Receitas'!$O$4:$P$14,2,FALSE)</f>
        <v>#N/A</v>
      </c>
    </row>
    <row r="526" spans="3:22" ht="19.5" customHeight="1" thickTop="1" thickBot="1" x14ac:dyDescent="0.3">
      <c r="C526" s="58"/>
      <c r="D526" s="58" t="str">
        <f t="shared" ca="1" si="40"/>
        <v/>
      </c>
      <c r="E526" s="58"/>
      <c r="F526" s="58"/>
      <c r="G526" s="58"/>
      <c r="H526" s="58"/>
      <c r="I526" s="59"/>
      <c r="J526" s="192"/>
      <c r="K526" s="60"/>
      <c r="L526" s="58"/>
      <c r="M526" s="56">
        <f>M525+IF(AND(K526="Pago",OR(E526='PC Receitas'!$O$4,E526='PC Receitas'!$O$5,E526='PC Receitas'!$O$6)),I526,IF(AND(K526="Pago",OR(E526='PC Receitas'!$O$7,E526='PC Receitas'!$O$8,E526='PC Receitas'!$O$9,E526='PC Receitas'!$O$10,E526='PC Receitas'!$O$11,E526='PC Receitas'!$O$12,E526='PC Receitas'!$O$13,E526='PC Receitas'!$O$14)),-I526,0))</f>
        <v>7448.57</v>
      </c>
      <c r="R526" s="153" t="e">
        <f t="shared" si="41"/>
        <v>#N/A</v>
      </c>
      <c r="S526" s="150" t="e">
        <f t="shared" si="42"/>
        <v>#N/A</v>
      </c>
      <c r="T526" s="150" t="e">
        <f t="shared" si="43"/>
        <v>#N/A</v>
      </c>
      <c r="U526" s="150" t="e">
        <f t="shared" si="44"/>
        <v>#N/A</v>
      </c>
      <c r="V526" s="154" t="e">
        <f>VLOOKUP(E526,'PC Receitas'!$O$4:$P$14,2,FALSE)</f>
        <v>#N/A</v>
      </c>
    </row>
    <row r="527" spans="3:22" ht="19.5" customHeight="1" thickTop="1" thickBot="1" x14ac:dyDescent="0.3">
      <c r="C527" s="58"/>
      <c r="D527" s="58" t="str">
        <f t="shared" ca="1" si="40"/>
        <v/>
      </c>
      <c r="E527" s="58"/>
      <c r="F527" s="58"/>
      <c r="G527" s="58"/>
      <c r="H527" s="58"/>
      <c r="I527" s="59"/>
      <c r="J527" s="192"/>
      <c r="K527" s="60"/>
      <c r="L527" s="58"/>
      <c r="M527" s="56">
        <f>M526+IF(AND(K527="Pago",OR(E527='PC Receitas'!$O$4,E527='PC Receitas'!$O$5,E527='PC Receitas'!$O$6)),I527,IF(AND(K527="Pago",OR(E527='PC Receitas'!$O$7,E527='PC Receitas'!$O$8,E527='PC Receitas'!$O$9,E527='PC Receitas'!$O$10,E527='PC Receitas'!$O$11,E527='PC Receitas'!$O$12,E527='PC Receitas'!$O$13,E527='PC Receitas'!$O$14)),-I527,0))</f>
        <v>7448.57</v>
      </c>
      <c r="R527" s="153" t="e">
        <f t="shared" si="41"/>
        <v>#N/A</v>
      </c>
      <c r="S527" s="150" t="e">
        <f t="shared" si="42"/>
        <v>#N/A</v>
      </c>
      <c r="T527" s="150" t="e">
        <f t="shared" si="43"/>
        <v>#N/A</v>
      </c>
      <c r="U527" s="150" t="e">
        <f t="shared" si="44"/>
        <v>#N/A</v>
      </c>
      <c r="V527" s="154" t="e">
        <f>VLOOKUP(E527,'PC Receitas'!$O$4:$P$14,2,FALSE)</f>
        <v>#N/A</v>
      </c>
    </row>
    <row r="528" spans="3:22" ht="19.5" customHeight="1" thickTop="1" thickBot="1" x14ac:dyDescent="0.3">
      <c r="C528" s="58"/>
      <c r="D528" s="58" t="str">
        <f t="shared" ca="1" si="40"/>
        <v/>
      </c>
      <c r="E528" s="58"/>
      <c r="F528" s="58"/>
      <c r="G528" s="58"/>
      <c r="H528" s="58"/>
      <c r="I528" s="59"/>
      <c r="J528" s="192"/>
      <c r="K528" s="60"/>
      <c r="L528" s="58"/>
      <c r="M528" s="56">
        <f>M527+IF(AND(K528="Pago",OR(E528='PC Receitas'!$O$4,E528='PC Receitas'!$O$5,E528='PC Receitas'!$O$6)),I528,IF(AND(K528="Pago",OR(E528='PC Receitas'!$O$7,E528='PC Receitas'!$O$8,E528='PC Receitas'!$O$9,E528='PC Receitas'!$O$10,E528='PC Receitas'!$O$11,E528='PC Receitas'!$O$12,E528='PC Receitas'!$O$13,E528='PC Receitas'!$O$14)),-I528,0))</f>
        <v>7448.57</v>
      </c>
      <c r="R528" s="153" t="e">
        <f t="shared" si="41"/>
        <v>#N/A</v>
      </c>
      <c r="S528" s="150" t="e">
        <f t="shared" si="42"/>
        <v>#N/A</v>
      </c>
      <c r="T528" s="150" t="e">
        <f t="shared" si="43"/>
        <v>#N/A</v>
      </c>
      <c r="U528" s="150" t="e">
        <f t="shared" si="44"/>
        <v>#N/A</v>
      </c>
      <c r="V528" s="154" t="e">
        <f>VLOOKUP(E528,'PC Receitas'!$O$4:$P$14,2,FALSE)</f>
        <v>#N/A</v>
      </c>
    </row>
    <row r="529" spans="3:22" ht="19.5" customHeight="1" thickTop="1" thickBot="1" x14ac:dyDescent="0.3">
      <c r="C529" s="58"/>
      <c r="D529" s="58" t="str">
        <f t="shared" ca="1" si="40"/>
        <v/>
      </c>
      <c r="E529" s="58"/>
      <c r="F529" s="58"/>
      <c r="G529" s="58"/>
      <c r="H529" s="58"/>
      <c r="I529" s="59"/>
      <c r="J529" s="192"/>
      <c r="K529" s="60"/>
      <c r="L529" s="58"/>
      <c r="M529" s="56">
        <f>M528+IF(AND(K529="Pago",OR(E529='PC Receitas'!$O$4,E529='PC Receitas'!$O$5,E529='PC Receitas'!$O$6)),I529,IF(AND(K529="Pago",OR(E529='PC Receitas'!$O$7,E529='PC Receitas'!$O$8,E529='PC Receitas'!$O$9,E529='PC Receitas'!$O$10,E529='PC Receitas'!$O$11,E529='PC Receitas'!$O$12,E529='PC Receitas'!$O$13,E529='PC Receitas'!$O$14)),-I529,0))</f>
        <v>7448.57</v>
      </c>
      <c r="R529" s="153" t="e">
        <f t="shared" si="41"/>
        <v>#N/A</v>
      </c>
      <c r="S529" s="150" t="e">
        <f t="shared" si="42"/>
        <v>#N/A</v>
      </c>
      <c r="T529" s="150" t="e">
        <f t="shared" si="43"/>
        <v>#N/A</v>
      </c>
      <c r="U529" s="150" t="e">
        <f t="shared" si="44"/>
        <v>#N/A</v>
      </c>
      <c r="V529" s="154" t="e">
        <f>VLOOKUP(E529,'PC Receitas'!$O$4:$P$14,2,FALSE)</f>
        <v>#N/A</v>
      </c>
    </row>
    <row r="530" spans="3:22" ht="19.5" customHeight="1" thickTop="1" thickBot="1" x14ac:dyDescent="0.3">
      <c r="C530" s="58"/>
      <c r="D530" s="58" t="str">
        <f t="shared" ca="1" si="40"/>
        <v/>
      </c>
      <c r="E530" s="58"/>
      <c r="F530" s="58"/>
      <c r="G530" s="58"/>
      <c r="H530" s="58"/>
      <c r="I530" s="59"/>
      <c r="J530" s="192"/>
      <c r="K530" s="60"/>
      <c r="L530" s="58"/>
      <c r="M530" s="56">
        <f>M529+IF(AND(K530="Pago",OR(E530='PC Receitas'!$O$4,E530='PC Receitas'!$O$5,E530='PC Receitas'!$O$6)),I530,IF(AND(K530="Pago",OR(E530='PC Receitas'!$O$7,E530='PC Receitas'!$O$8,E530='PC Receitas'!$O$9,E530='PC Receitas'!$O$10,E530='PC Receitas'!$O$11,E530='PC Receitas'!$O$12,E530='PC Receitas'!$O$13,E530='PC Receitas'!$O$14)),-I530,0))</f>
        <v>7448.57</v>
      </c>
      <c r="R530" s="153" t="e">
        <f t="shared" si="41"/>
        <v>#N/A</v>
      </c>
      <c r="S530" s="150" t="e">
        <f t="shared" si="42"/>
        <v>#N/A</v>
      </c>
      <c r="T530" s="150" t="e">
        <f t="shared" si="43"/>
        <v>#N/A</v>
      </c>
      <c r="U530" s="150" t="e">
        <f t="shared" si="44"/>
        <v>#N/A</v>
      </c>
      <c r="V530" s="154" t="e">
        <f>VLOOKUP(E530,'PC Receitas'!$O$4:$P$14,2,FALSE)</f>
        <v>#N/A</v>
      </c>
    </row>
    <row r="531" spans="3:22" ht="19.5" customHeight="1" thickTop="1" thickBot="1" x14ac:dyDescent="0.3">
      <c r="C531" s="58"/>
      <c r="D531" s="58" t="str">
        <f t="shared" ca="1" si="40"/>
        <v/>
      </c>
      <c r="E531" s="58"/>
      <c r="F531" s="58"/>
      <c r="G531" s="58"/>
      <c r="H531" s="58"/>
      <c r="I531" s="59"/>
      <c r="J531" s="192"/>
      <c r="K531" s="60"/>
      <c r="L531" s="58"/>
      <c r="M531" s="56">
        <f>M530+IF(AND(K531="Pago",OR(E531='PC Receitas'!$O$4,E531='PC Receitas'!$O$5,E531='PC Receitas'!$O$6)),I531,IF(AND(K531="Pago",OR(E531='PC Receitas'!$O$7,E531='PC Receitas'!$O$8,E531='PC Receitas'!$O$9,E531='PC Receitas'!$O$10,E531='PC Receitas'!$O$11,E531='PC Receitas'!$O$12,E531='PC Receitas'!$O$13,E531='PC Receitas'!$O$14)),-I531,0))</f>
        <v>7448.57</v>
      </c>
      <c r="R531" s="153" t="e">
        <f t="shared" si="41"/>
        <v>#N/A</v>
      </c>
      <c r="S531" s="150" t="e">
        <f t="shared" si="42"/>
        <v>#N/A</v>
      </c>
      <c r="T531" s="150" t="e">
        <f t="shared" si="43"/>
        <v>#N/A</v>
      </c>
      <c r="U531" s="150" t="e">
        <f t="shared" si="44"/>
        <v>#N/A</v>
      </c>
      <c r="V531" s="154" t="e">
        <f>VLOOKUP(E531,'PC Receitas'!$O$4:$P$14,2,FALSE)</f>
        <v>#N/A</v>
      </c>
    </row>
    <row r="532" spans="3:22" ht="19.5" customHeight="1" thickTop="1" thickBot="1" x14ac:dyDescent="0.3">
      <c r="C532" s="58"/>
      <c r="D532" s="58" t="str">
        <f t="shared" ca="1" si="40"/>
        <v/>
      </c>
      <c r="E532" s="58"/>
      <c r="F532" s="58"/>
      <c r="G532" s="58"/>
      <c r="H532" s="58"/>
      <c r="I532" s="59"/>
      <c r="J532" s="192"/>
      <c r="K532" s="60"/>
      <c r="L532" s="58"/>
      <c r="M532" s="56">
        <f>M531+IF(AND(K532="Pago",OR(E532='PC Receitas'!$O$4,E532='PC Receitas'!$O$5,E532='PC Receitas'!$O$6)),I532,IF(AND(K532="Pago",OR(E532='PC Receitas'!$O$7,E532='PC Receitas'!$O$8,E532='PC Receitas'!$O$9,E532='PC Receitas'!$O$10,E532='PC Receitas'!$O$11,E532='PC Receitas'!$O$12,E532='PC Receitas'!$O$13,E532='PC Receitas'!$O$14)),-I532,0))</f>
        <v>7448.57</v>
      </c>
      <c r="R532" s="153" t="e">
        <f t="shared" si="41"/>
        <v>#N/A</v>
      </c>
      <c r="S532" s="150" t="e">
        <f t="shared" si="42"/>
        <v>#N/A</v>
      </c>
      <c r="T532" s="150" t="e">
        <f t="shared" si="43"/>
        <v>#N/A</v>
      </c>
      <c r="U532" s="150" t="e">
        <f t="shared" si="44"/>
        <v>#N/A</v>
      </c>
      <c r="V532" s="154" t="e">
        <f>VLOOKUP(E532,'PC Receitas'!$O$4:$P$14,2,FALSE)</f>
        <v>#N/A</v>
      </c>
    </row>
    <row r="533" spans="3:22" ht="19.5" customHeight="1" thickTop="1" thickBot="1" x14ac:dyDescent="0.3">
      <c r="C533" s="58"/>
      <c r="D533" s="58" t="str">
        <f t="shared" ca="1" si="40"/>
        <v/>
      </c>
      <c r="E533" s="58"/>
      <c r="F533" s="58"/>
      <c r="G533" s="58"/>
      <c r="H533" s="58"/>
      <c r="I533" s="59"/>
      <c r="J533" s="192"/>
      <c r="K533" s="60"/>
      <c r="L533" s="58"/>
      <c r="M533" s="56">
        <f>M532+IF(AND(K533="Pago",OR(E533='PC Receitas'!$O$4,E533='PC Receitas'!$O$5,E533='PC Receitas'!$O$6)),I533,IF(AND(K533="Pago",OR(E533='PC Receitas'!$O$7,E533='PC Receitas'!$O$8,E533='PC Receitas'!$O$9,E533='PC Receitas'!$O$10,E533='PC Receitas'!$O$11,E533='PC Receitas'!$O$12,E533='PC Receitas'!$O$13,E533='PC Receitas'!$O$14)),-I533,0))</f>
        <v>7448.57</v>
      </c>
      <c r="R533" s="153" t="e">
        <f t="shared" si="41"/>
        <v>#N/A</v>
      </c>
      <c r="S533" s="150" t="e">
        <f t="shared" si="42"/>
        <v>#N/A</v>
      </c>
      <c r="T533" s="150" t="e">
        <f t="shared" si="43"/>
        <v>#N/A</v>
      </c>
      <c r="U533" s="150" t="e">
        <f t="shared" si="44"/>
        <v>#N/A</v>
      </c>
      <c r="V533" s="154" t="e">
        <f>VLOOKUP(E533,'PC Receitas'!$O$4:$P$14,2,FALSE)</f>
        <v>#N/A</v>
      </c>
    </row>
    <row r="534" spans="3:22" ht="19.5" customHeight="1" thickTop="1" thickBot="1" x14ac:dyDescent="0.3">
      <c r="C534" s="58"/>
      <c r="D534" s="58" t="str">
        <f t="shared" ca="1" si="40"/>
        <v/>
      </c>
      <c r="E534" s="58"/>
      <c r="F534" s="58"/>
      <c r="G534" s="58"/>
      <c r="H534" s="58"/>
      <c r="I534" s="59"/>
      <c r="J534" s="192"/>
      <c r="K534" s="60"/>
      <c r="L534" s="58"/>
      <c r="M534" s="56">
        <f>M533+IF(AND(K534="Pago",OR(E534='PC Receitas'!$O$4,E534='PC Receitas'!$O$5,E534='PC Receitas'!$O$6)),I534,IF(AND(K534="Pago",OR(E534='PC Receitas'!$O$7,E534='PC Receitas'!$O$8,E534='PC Receitas'!$O$9,E534='PC Receitas'!$O$10,E534='PC Receitas'!$O$11,E534='PC Receitas'!$O$12,E534='PC Receitas'!$O$13,E534='PC Receitas'!$O$14)),-I534,0))</f>
        <v>7448.57</v>
      </c>
      <c r="R534" s="153" t="e">
        <f t="shared" si="41"/>
        <v>#N/A</v>
      </c>
      <c r="S534" s="150" t="e">
        <f t="shared" si="42"/>
        <v>#N/A</v>
      </c>
      <c r="T534" s="150" t="e">
        <f t="shared" si="43"/>
        <v>#N/A</v>
      </c>
      <c r="U534" s="150" t="e">
        <f t="shared" si="44"/>
        <v>#N/A</v>
      </c>
      <c r="V534" s="154" t="e">
        <f>VLOOKUP(E534,'PC Receitas'!$O$4:$P$14,2,FALSE)</f>
        <v>#N/A</v>
      </c>
    </row>
    <row r="535" spans="3:22" ht="19.5" customHeight="1" thickTop="1" thickBot="1" x14ac:dyDescent="0.3">
      <c r="C535" s="58"/>
      <c r="D535" s="58" t="str">
        <f t="shared" ca="1" si="40"/>
        <v/>
      </c>
      <c r="E535" s="58"/>
      <c r="F535" s="58"/>
      <c r="G535" s="58"/>
      <c r="H535" s="58"/>
      <c r="I535" s="59"/>
      <c r="J535" s="192"/>
      <c r="K535" s="60"/>
      <c r="L535" s="58"/>
      <c r="M535" s="56">
        <f>M534+IF(AND(K535="Pago",OR(E535='PC Receitas'!$O$4,E535='PC Receitas'!$O$5,E535='PC Receitas'!$O$6)),I535,IF(AND(K535="Pago",OR(E535='PC Receitas'!$O$7,E535='PC Receitas'!$O$8,E535='PC Receitas'!$O$9,E535='PC Receitas'!$O$10,E535='PC Receitas'!$O$11,E535='PC Receitas'!$O$12,E535='PC Receitas'!$O$13,E535='PC Receitas'!$O$14)),-I535,0))</f>
        <v>7448.57</v>
      </c>
      <c r="R535" s="153" t="e">
        <f t="shared" si="41"/>
        <v>#N/A</v>
      </c>
      <c r="S535" s="150" t="e">
        <f t="shared" si="42"/>
        <v>#N/A</v>
      </c>
      <c r="T535" s="150" t="e">
        <f t="shared" si="43"/>
        <v>#N/A</v>
      </c>
      <c r="U535" s="150" t="e">
        <f t="shared" si="44"/>
        <v>#N/A</v>
      </c>
      <c r="V535" s="154" t="e">
        <f>VLOOKUP(E535,'PC Receitas'!$O$4:$P$14,2,FALSE)</f>
        <v>#N/A</v>
      </c>
    </row>
    <row r="536" spans="3:22" ht="19.5" customHeight="1" thickTop="1" thickBot="1" x14ac:dyDescent="0.3">
      <c r="C536" s="58"/>
      <c r="D536" s="58" t="str">
        <f t="shared" ca="1" si="40"/>
        <v/>
      </c>
      <c r="E536" s="58"/>
      <c r="F536" s="58"/>
      <c r="G536" s="58"/>
      <c r="H536" s="58"/>
      <c r="I536" s="59"/>
      <c r="J536" s="192"/>
      <c r="K536" s="60"/>
      <c r="L536" s="58"/>
      <c r="M536" s="56">
        <f>M535+IF(AND(K536="Pago",OR(E536='PC Receitas'!$O$4,E536='PC Receitas'!$O$5,E536='PC Receitas'!$O$6)),I536,IF(AND(K536="Pago",OR(E536='PC Receitas'!$O$7,E536='PC Receitas'!$O$8,E536='PC Receitas'!$O$9,E536='PC Receitas'!$O$10,E536='PC Receitas'!$O$11,E536='PC Receitas'!$O$12,E536='PC Receitas'!$O$13,E536='PC Receitas'!$O$14)),-I536,0))</f>
        <v>7448.57</v>
      </c>
      <c r="R536" s="153" t="e">
        <f t="shared" si="41"/>
        <v>#N/A</v>
      </c>
      <c r="S536" s="150" t="e">
        <f t="shared" si="42"/>
        <v>#N/A</v>
      </c>
      <c r="T536" s="150" t="e">
        <f t="shared" si="43"/>
        <v>#N/A</v>
      </c>
      <c r="U536" s="150" t="e">
        <f t="shared" si="44"/>
        <v>#N/A</v>
      </c>
      <c r="V536" s="154" t="e">
        <f>VLOOKUP(E536,'PC Receitas'!$O$4:$P$14,2,FALSE)</f>
        <v>#N/A</v>
      </c>
    </row>
    <row r="537" spans="3:22" ht="19.5" customHeight="1" thickTop="1" thickBot="1" x14ac:dyDescent="0.3">
      <c r="C537" s="58"/>
      <c r="D537" s="58" t="str">
        <f t="shared" ca="1" si="40"/>
        <v/>
      </c>
      <c r="E537" s="58"/>
      <c r="F537" s="58"/>
      <c r="G537" s="58"/>
      <c r="H537" s="58"/>
      <c r="I537" s="59"/>
      <c r="J537" s="192"/>
      <c r="K537" s="60"/>
      <c r="L537" s="58"/>
      <c r="M537" s="56">
        <f>M536+IF(AND(K537="Pago",OR(E537='PC Receitas'!$O$4,E537='PC Receitas'!$O$5,E537='PC Receitas'!$O$6)),I537,IF(AND(K537="Pago",OR(E537='PC Receitas'!$O$7,E537='PC Receitas'!$O$8,E537='PC Receitas'!$O$9,E537='PC Receitas'!$O$10,E537='PC Receitas'!$O$11,E537='PC Receitas'!$O$12,E537='PC Receitas'!$O$13,E537='PC Receitas'!$O$14)),-I537,0))</f>
        <v>7448.57</v>
      </c>
      <c r="R537" s="153" t="e">
        <f t="shared" si="41"/>
        <v>#N/A</v>
      </c>
      <c r="S537" s="150" t="e">
        <f t="shared" si="42"/>
        <v>#N/A</v>
      </c>
      <c r="T537" s="150" t="e">
        <f t="shared" si="43"/>
        <v>#N/A</v>
      </c>
      <c r="U537" s="150" t="e">
        <f t="shared" si="44"/>
        <v>#N/A</v>
      </c>
      <c r="V537" s="154" t="e">
        <f>VLOOKUP(E537,'PC Receitas'!$O$4:$P$14,2,FALSE)</f>
        <v>#N/A</v>
      </c>
    </row>
    <row r="538" spans="3:22" ht="19.5" customHeight="1" thickTop="1" thickBot="1" x14ac:dyDescent="0.3">
      <c r="C538" s="58"/>
      <c r="D538" s="58" t="str">
        <f t="shared" ca="1" si="40"/>
        <v/>
      </c>
      <c r="E538" s="58"/>
      <c r="F538" s="58"/>
      <c r="G538" s="58"/>
      <c r="H538" s="58"/>
      <c r="I538" s="59"/>
      <c r="J538" s="192"/>
      <c r="K538" s="60"/>
      <c r="L538" s="58"/>
      <c r="M538" s="56">
        <f>M537+IF(AND(K538="Pago",OR(E538='PC Receitas'!$O$4,E538='PC Receitas'!$O$5,E538='PC Receitas'!$O$6)),I538,IF(AND(K538="Pago",OR(E538='PC Receitas'!$O$7,E538='PC Receitas'!$O$8,E538='PC Receitas'!$O$9,E538='PC Receitas'!$O$10,E538='PC Receitas'!$O$11,E538='PC Receitas'!$O$12,E538='PC Receitas'!$O$13,E538='PC Receitas'!$O$14)),-I538,0))</f>
        <v>7448.57</v>
      </c>
      <c r="R538" s="153" t="e">
        <f t="shared" si="41"/>
        <v>#N/A</v>
      </c>
      <c r="S538" s="150" t="e">
        <f t="shared" si="42"/>
        <v>#N/A</v>
      </c>
      <c r="T538" s="150" t="e">
        <f t="shared" si="43"/>
        <v>#N/A</v>
      </c>
      <c r="U538" s="150" t="e">
        <f t="shared" si="44"/>
        <v>#N/A</v>
      </c>
      <c r="V538" s="154" t="e">
        <f>VLOOKUP(E538,'PC Receitas'!$O$4:$P$14,2,FALSE)</f>
        <v>#N/A</v>
      </c>
    </row>
    <row r="539" spans="3:22" ht="19.5" customHeight="1" thickTop="1" thickBot="1" x14ac:dyDescent="0.3">
      <c r="C539" s="58"/>
      <c r="D539" s="58" t="str">
        <f t="shared" ca="1" si="40"/>
        <v/>
      </c>
      <c r="E539" s="58"/>
      <c r="F539" s="58"/>
      <c r="G539" s="58"/>
      <c r="H539" s="58"/>
      <c r="I539" s="59"/>
      <c r="J539" s="192"/>
      <c r="K539" s="60"/>
      <c r="L539" s="58"/>
      <c r="M539" s="56">
        <f>M538+IF(AND(K539="Pago",OR(E539='PC Receitas'!$O$4,E539='PC Receitas'!$O$5,E539='PC Receitas'!$O$6)),I539,IF(AND(K539="Pago",OR(E539='PC Receitas'!$O$7,E539='PC Receitas'!$O$8,E539='PC Receitas'!$O$9,E539='PC Receitas'!$O$10,E539='PC Receitas'!$O$11,E539='PC Receitas'!$O$12,E539='PC Receitas'!$O$13,E539='PC Receitas'!$O$14)),-I539,0))</f>
        <v>7448.57</v>
      </c>
      <c r="R539" s="153" t="e">
        <f t="shared" si="41"/>
        <v>#N/A</v>
      </c>
      <c r="S539" s="150" t="e">
        <f t="shared" si="42"/>
        <v>#N/A</v>
      </c>
      <c r="T539" s="150" t="e">
        <f t="shared" si="43"/>
        <v>#N/A</v>
      </c>
      <c r="U539" s="150" t="e">
        <f t="shared" si="44"/>
        <v>#N/A</v>
      </c>
      <c r="V539" s="154" t="e">
        <f>VLOOKUP(E539,'PC Receitas'!$O$4:$P$14,2,FALSE)</f>
        <v>#N/A</v>
      </c>
    </row>
    <row r="540" spans="3:22" ht="19.5" customHeight="1" thickTop="1" thickBot="1" x14ac:dyDescent="0.3">
      <c r="C540" s="58"/>
      <c r="D540" s="58" t="str">
        <f t="shared" ca="1" si="40"/>
        <v/>
      </c>
      <c r="E540" s="58"/>
      <c r="F540" s="58"/>
      <c r="G540" s="58"/>
      <c r="H540" s="58"/>
      <c r="I540" s="59"/>
      <c r="J540" s="192"/>
      <c r="K540" s="60"/>
      <c r="L540" s="58"/>
      <c r="M540" s="56">
        <f>M539+IF(AND(K540="Pago",OR(E540='PC Receitas'!$O$4,E540='PC Receitas'!$O$5,E540='PC Receitas'!$O$6)),I540,IF(AND(K540="Pago",OR(E540='PC Receitas'!$O$7,E540='PC Receitas'!$O$8,E540='PC Receitas'!$O$9,E540='PC Receitas'!$O$10,E540='PC Receitas'!$O$11,E540='PC Receitas'!$O$12,E540='PC Receitas'!$O$13,E540='PC Receitas'!$O$14)),-I540,0))</f>
        <v>7448.57</v>
      </c>
      <c r="R540" s="153" t="e">
        <f t="shared" si="41"/>
        <v>#N/A</v>
      </c>
      <c r="S540" s="150" t="e">
        <f t="shared" si="42"/>
        <v>#N/A</v>
      </c>
      <c r="T540" s="150" t="e">
        <f t="shared" si="43"/>
        <v>#N/A</v>
      </c>
      <c r="U540" s="150" t="e">
        <f t="shared" si="44"/>
        <v>#N/A</v>
      </c>
      <c r="V540" s="154" t="e">
        <f>VLOOKUP(E540,'PC Receitas'!$O$4:$P$14,2,FALSE)</f>
        <v>#N/A</v>
      </c>
    </row>
    <row r="541" spans="3:22" ht="19.5" customHeight="1" thickTop="1" thickBot="1" x14ac:dyDescent="0.3">
      <c r="C541" s="58"/>
      <c r="D541" s="58" t="str">
        <f t="shared" ca="1" si="40"/>
        <v/>
      </c>
      <c r="E541" s="58"/>
      <c r="F541" s="58"/>
      <c r="G541" s="58"/>
      <c r="H541" s="58"/>
      <c r="I541" s="59"/>
      <c r="J541" s="192"/>
      <c r="K541" s="60"/>
      <c r="L541" s="58"/>
      <c r="M541" s="56">
        <f>M540+IF(AND(K541="Pago",OR(E541='PC Receitas'!$O$4,E541='PC Receitas'!$O$5,E541='PC Receitas'!$O$6)),I541,IF(AND(K541="Pago",OR(E541='PC Receitas'!$O$7,E541='PC Receitas'!$O$8,E541='PC Receitas'!$O$9,E541='PC Receitas'!$O$10,E541='PC Receitas'!$O$11,E541='PC Receitas'!$O$12,E541='PC Receitas'!$O$13,E541='PC Receitas'!$O$14)),-I541,0))</f>
        <v>7448.57</v>
      </c>
      <c r="R541" s="153" t="e">
        <f t="shared" si="41"/>
        <v>#N/A</v>
      </c>
      <c r="S541" s="150" t="e">
        <f t="shared" si="42"/>
        <v>#N/A</v>
      </c>
      <c r="T541" s="150" t="e">
        <f t="shared" si="43"/>
        <v>#N/A</v>
      </c>
      <c r="U541" s="150" t="e">
        <f t="shared" si="44"/>
        <v>#N/A</v>
      </c>
      <c r="V541" s="154" t="e">
        <f>VLOOKUP(E541,'PC Receitas'!$O$4:$P$14,2,FALSE)</f>
        <v>#N/A</v>
      </c>
    </row>
    <row r="542" spans="3:22" ht="19.5" customHeight="1" thickTop="1" thickBot="1" x14ac:dyDescent="0.3">
      <c r="C542" s="58"/>
      <c r="D542" s="58" t="str">
        <f t="shared" ca="1" si="40"/>
        <v/>
      </c>
      <c r="E542" s="58"/>
      <c r="F542" s="58"/>
      <c r="G542" s="58"/>
      <c r="H542" s="58"/>
      <c r="I542" s="59"/>
      <c r="J542" s="192"/>
      <c r="K542" s="60"/>
      <c r="L542" s="58"/>
      <c r="M542" s="56">
        <f>M541+IF(AND(K542="Pago",OR(E542='PC Receitas'!$O$4,E542='PC Receitas'!$O$5,E542='PC Receitas'!$O$6)),I542,IF(AND(K542="Pago",OR(E542='PC Receitas'!$O$7,E542='PC Receitas'!$O$8,E542='PC Receitas'!$O$9,E542='PC Receitas'!$O$10,E542='PC Receitas'!$O$11,E542='PC Receitas'!$O$12,E542='PC Receitas'!$O$13,E542='PC Receitas'!$O$14)),-I542,0))</f>
        <v>7448.57</v>
      </c>
      <c r="R542" s="153" t="e">
        <f t="shared" si="41"/>
        <v>#N/A</v>
      </c>
      <c r="S542" s="150" t="e">
        <f t="shared" si="42"/>
        <v>#N/A</v>
      </c>
      <c r="T542" s="150" t="e">
        <f t="shared" si="43"/>
        <v>#N/A</v>
      </c>
      <c r="U542" s="150" t="e">
        <f t="shared" si="44"/>
        <v>#N/A</v>
      </c>
      <c r="V542" s="154" t="e">
        <f>VLOOKUP(E542,'PC Receitas'!$O$4:$P$14,2,FALSE)</f>
        <v>#N/A</v>
      </c>
    </row>
    <row r="543" spans="3:22" ht="19.5" customHeight="1" thickTop="1" thickBot="1" x14ac:dyDescent="0.3">
      <c r="C543" s="58"/>
      <c r="D543" s="58" t="str">
        <f t="shared" ca="1" si="40"/>
        <v/>
      </c>
      <c r="E543" s="58"/>
      <c r="F543" s="58"/>
      <c r="G543" s="58"/>
      <c r="H543" s="58"/>
      <c r="I543" s="59"/>
      <c r="J543" s="192"/>
      <c r="K543" s="60"/>
      <c r="L543" s="58"/>
      <c r="M543" s="56">
        <f>M542+IF(AND(K543="Pago",OR(E543='PC Receitas'!$O$4,E543='PC Receitas'!$O$5,E543='PC Receitas'!$O$6)),I543,IF(AND(K543="Pago",OR(E543='PC Receitas'!$O$7,E543='PC Receitas'!$O$8,E543='PC Receitas'!$O$9,E543='PC Receitas'!$O$10,E543='PC Receitas'!$O$11,E543='PC Receitas'!$O$12,E543='PC Receitas'!$O$13,E543='PC Receitas'!$O$14)),-I543,0))</f>
        <v>7448.57</v>
      </c>
      <c r="R543" s="153" t="e">
        <f t="shared" si="41"/>
        <v>#N/A</v>
      </c>
      <c r="S543" s="150" t="e">
        <f t="shared" si="42"/>
        <v>#N/A</v>
      </c>
      <c r="T543" s="150" t="e">
        <f t="shared" si="43"/>
        <v>#N/A</v>
      </c>
      <c r="U543" s="150" t="e">
        <f t="shared" si="44"/>
        <v>#N/A</v>
      </c>
      <c r="V543" s="154" t="e">
        <f>VLOOKUP(E543,'PC Receitas'!$O$4:$P$14,2,FALSE)</f>
        <v>#N/A</v>
      </c>
    </row>
    <row r="544" spans="3:22" ht="19.5" customHeight="1" thickTop="1" thickBot="1" x14ac:dyDescent="0.3">
      <c r="C544" s="58"/>
      <c r="D544" s="58" t="str">
        <f t="shared" ca="1" si="40"/>
        <v/>
      </c>
      <c r="E544" s="58"/>
      <c r="F544" s="58"/>
      <c r="G544" s="58"/>
      <c r="H544" s="58"/>
      <c r="I544" s="59"/>
      <c r="J544" s="192"/>
      <c r="K544" s="60"/>
      <c r="L544" s="58"/>
      <c r="M544" s="56">
        <f>M543+IF(AND(K544="Pago",OR(E544='PC Receitas'!$O$4,E544='PC Receitas'!$O$5,E544='PC Receitas'!$O$6)),I544,IF(AND(K544="Pago",OR(E544='PC Receitas'!$O$7,E544='PC Receitas'!$O$8,E544='PC Receitas'!$O$9,E544='PC Receitas'!$O$10,E544='PC Receitas'!$O$11,E544='PC Receitas'!$O$12,E544='PC Receitas'!$O$13,E544='PC Receitas'!$O$14)),-I544,0))</f>
        <v>7448.57</v>
      </c>
      <c r="R544" s="153" t="e">
        <f t="shared" si="41"/>
        <v>#N/A</v>
      </c>
      <c r="S544" s="150" t="e">
        <f t="shared" si="42"/>
        <v>#N/A</v>
      </c>
      <c r="T544" s="150" t="e">
        <f t="shared" si="43"/>
        <v>#N/A</v>
      </c>
      <c r="U544" s="150" t="e">
        <f t="shared" si="44"/>
        <v>#N/A</v>
      </c>
      <c r="V544" s="154" t="e">
        <f>VLOOKUP(E544,'PC Receitas'!$O$4:$P$14,2,FALSE)</f>
        <v>#N/A</v>
      </c>
    </row>
    <row r="545" spans="3:22" ht="19.5" customHeight="1" thickTop="1" thickBot="1" x14ac:dyDescent="0.3">
      <c r="C545" s="58"/>
      <c r="D545" s="58" t="str">
        <f t="shared" ca="1" si="40"/>
        <v/>
      </c>
      <c r="E545" s="58"/>
      <c r="F545" s="58"/>
      <c r="G545" s="58"/>
      <c r="H545" s="58"/>
      <c r="I545" s="59"/>
      <c r="J545" s="192"/>
      <c r="K545" s="60"/>
      <c r="L545" s="58"/>
      <c r="M545" s="56">
        <f>M544+IF(AND(K545="Pago",OR(E545='PC Receitas'!$O$4,E545='PC Receitas'!$O$5,E545='PC Receitas'!$O$6)),I545,IF(AND(K545="Pago",OR(E545='PC Receitas'!$O$7,E545='PC Receitas'!$O$8,E545='PC Receitas'!$O$9,E545='PC Receitas'!$O$10,E545='PC Receitas'!$O$11,E545='PC Receitas'!$O$12,E545='PC Receitas'!$O$13,E545='PC Receitas'!$O$14)),-I545,0))</f>
        <v>7448.57</v>
      </c>
      <c r="R545" s="153" t="e">
        <f t="shared" si="41"/>
        <v>#N/A</v>
      </c>
      <c r="S545" s="150" t="e">
        <f t="shared" si="42"/>
        <v>#N/A</v>
      </c>
      <c r="T545" s="150" t="e">
        <f t="shared" si="43"/>
        <v>#N/A</v>
      </c>
      <c r="U545" s="150" t="e">
        <f t="shared" si="44"/>
        <v>#N/A</v>
      </c>
      <c r="V545" s="154" t="e">
        <f>VLOOKUP(E545,'PC Receitas'!$O$4:$P$14,2,FALSE)</f>
        <v>#N/A</v>
      </c>
    </row>
    <row r="546" spans="3:22" ht="19.5" customHeight="1" thickTop="1" thickBot="1" x14ac:dyDescent="0.3">
      <c r="C546" s="58"/>
      <c r="D546" s="58" t="str">
        <f t="shared" ca="1" si="40"/>
        <v/>
      </c>
      <c r="E546" s="58"/>
      <c r="F546" s="58"/>
      <c r="G546" s="58"/>
      <c r="H546" s="58"/>
      <c r="I546" s="59"/>
      <c r="J546" s="192"/>
      <c r="K546" s="60"/>
      <c r="L546" s="58"/>
      <c r="M546" s="56">
        <f>M545+IF(AND(K546="Pago",OR(E546='PC Receitas'!$O$4,E546='PC Receitas'!$O$5,E546='PC Receitas'!$O$6)),I546,IF(AND(K546="Pago",OR(E546='PC Receitas'!$O$7,E546='PC Receitas'!$O$8,E546='PC Receitas'!$O$9,E546='PC Receitas'!$O$10,E546='PC Receitas'!$O$11,E546='PC Receitas'!$O$12,E546='PC Receitas'!$O$13,E546='PC Receitas'!$O$14)),-I546,0))</f>
        <v>7448.57</v>
      </c>
      <c r="R546" s="153" t="e">
        <f t="shared" si="41"/>
        <v>#N/A</v>
      </c>
      <c r="S546" s="150" t="e">
        <f t="shared" si="42"/>
        <v>#N/A</v>
      </c>
      <c r="T546" s="150" t="e">
        <f t="shared" si="43"/>
        <v>#N/A</v>
      </c>
      <c r="U546" s="150" t="e">
        <f t="shared" si="44"/>
        <v>#N/A</v>
      </c>
      <c r="V546" s="154" t="e">
        <f>VLOOKUP(E546,'PC Receitas'!$O$4:$P$14,2,FALSE)</f>
        <v>#N/A</v>
      </c>
    </row>
    <row r="547" spans="3:22" ht="19.5" customHeight="1" thickTop="1" thickBot="1" x14ac:dyDescent="0.3">
      <c r="C547" s="58"/>
      <c r="D547" s="58" t="str">
        <f t="shared" ca="1" si="40"/>
        <v/>
      </c>
      <c r="E547" s="58"/>
      <c r="F547" s="58"/>
      <c r="G547" s="58"/>
      <c r="H547" s="58"/>
      <c r="I547" s="59"/>
      <c r="J547" s="192"/>
      <c r="K547" s="60"/>
      <c r="L547" s="58"/>
      <c r="M547" s="56">
        <f>M546+IF(AND(K547="Pago",OR(E547='PC Receitas'!$O$4,E547='PC Receitas'!$O$5,E547='PC Receitas'!$O$6)),I547,IF(AND(K547="Pago",OR(E547='PC Receitas'!$O$7,E547='PC Receitas'!$O$8,E547='PC Receitas'!$O$9,E547='PC Receitas'!$O$10,E547='PC Receitas'!$O$11,E547='PC Receitas'!$O$12,E547='PC Receitas'!$O$13,E547='PC Receitas'!$O$14)),-I547,0))</f>
        <v>7448.57</v>
      </c>
      <c r="R547" s="153" t="e">
        <f t="shared" si="41"/>
        <v>#N/A</v>
      </c>
      <c r="S547" s="150" t="e">
        <f t="shared" si="42"/>
        <v>#N/A</v>
      </c>
      <c r="T547" s="150" t="e">
        <f t="shared" si="43"/>
        <v>#N/A</v>
      </c>
      <c r="U547" s="150" t="e">
        <f t="shared" si="44"/>
        <v>#N/A</v>
      </c>
      <c r="V547" s="154" t="e">
        <f>VLOOKUP(E547,'PC Receitas'!$O$4:$P$14,2,FALSE)</f>
        <v>#N/A</v>
      </c>
    </row>
    <row r="548" spans="3:22" ht="19.5" customHeight="1" thickTop="1" thickBot="1" x14ac:dyDescent="0.3">
      <c r="C548" s="58"/>
      <c r="D548" s="58" t="str">
        <f t="shared" ca="1" si="40"/>
        <v/>
      </c>
      <c r="E548" s="58"/>
      <c r="F548" s="58"/>
      <c r="G548" s="58"/>
      <c r="H548" s="58"/>
      <c r="I548" s="59"/>
      <c r="J548" s="192"/>
      <c r="K548" s="60"/>
      <c r="L548" s="58"/>
      <c r="M548" s="56">
        <f>M547+IF(AND(K548="Pago",OR(E548='PC Receitas'!$O$4,E548='PC Receitas'!$O$5,E548='PC Receitas'!$O$6)),I548,IF(AND(K548="Pago",OR(E548='PC Receitas'!$O$7,E548='PC Receitas'!$O$8,E548='PC Receitas'!$O$9,E548='PC Receitas'!$O$10,E548='PC Receitas'!$O$11,E548='PC Receitas'!$O$12,E548='PC Receitas'!$O$13,E548='PC Receitas'!$O$14)),-I548,0))</f>
        <v>7448.57</v>
      </c>
      <c r="R548" s="153" t="e">
        <f t="shared" si="41"/>
        <v>#N/A</v>
      </c>
      <c r="S548" s="150" t="e">
        <f t="shared" si="42"/>
        <v>#N/A</v>
      </c>
      <c r="T548" s="150" t="e">
        <f t="shared" si="43"/>
        <v>#N/A</v>
      </c>
      <c r="U548" s="150" t="e">
        <f t="shared" si="44"/>
        <v>#N/A</v>
      </c>
      <c r="V548" s="154" t="e">
        <f>VLOOKUP(E548,'PC Receitas'!$O$4:$P$14,2,FALSE)</f>
        <v>#N/A</v>
      </c>
    </row>
    <row r="549" spans="3:22" ht="19.5" customHeight="1" thickTop="1" thickBot="1" x14ac:dyDescent="0.3">
      <c r="C549" s="58"/>
      <c r="D549" s="58" t="str">
        <f t="shared" ca="1" si="40"/>
        <v/>
      </c>
      <c r="E549" s="58"/>
      <c r="F549" s="58"/>
      <c r="G549" s="58"/>
      <c r="H549" s="58"/>
      <c r="I549" s="59"/>
      <c r="J549" s="192"/>
      <c r="K549" s="60"/>
      <c r="L549" s="58"/>
      <c r="M549" s="56">
        <f>M548+IF(AND(K549="Pago",OR(E549='PC Receitas'!$O$4,E549='PC Receitas'!$O$5,E549='PC Receitas'!$O$6)),I549,IF(AND(K549="Pago",OR(E549='PC Receitas'!$O$7,E549='PC Receitas'!$O$8,E549='PC Receitas'!$O$9,E549='PC Receitas'!$O$10,E549='PC Receitas'!$O$11,E549='PC Receitas'!$O$12,E549='PC Receitas'!$O$13,E549='PC Receitas'!$O$14)),-I549,0))</f>
        <v>7448.57</v>
      </c>
      <c r="R549" s="153" t="e">
        <f t="shared" si="41"/>
        <v>#N/A</v>
      </c>
      <c r="S549" s="150" t="e">
        <f t="shared" si="42"/>
        <v>#N/A</v>
      </c>
      <c r="T549" s="150" t="e">
        <f t="shared" si="43"/>
        <v>#N/A</v>
      </c>
      <c r="U549" s="150" t="e">
        <f t="shared" si="44"/>
        <v>#N/A</v>
      </c>
      <c r="V549" s="154" t="e">
        <f>VLOOKUP(E549,'PC Receitas'!$O$4:$P$14,2,FALSE)</f>
        <v>#N/A</v>
      </c>
    </row>
    <row r="550" spans="3:22" ht="19.5" customHeight="1" thickTop="1" thickBot="1" x14ac:dyDescent="0.3">
      <c r="C550" s="58"/>
      <c r="D550" s="58" t="str">
        <f t="shared" ca="1" si="40"/>
        <v/>
      </c>
      <c r="E550" s="58"/>
      <c r="F550" s="58"/>
      <c r="G550" s="58"/>
      <c r="H550" s="58"/>
      <c r="I550" s="59"/>
      <c r="J550" s="192"/>
      <c r="K550" s="60"/>
      <c r="L550" s="58"/>
      <c r="M550" s="56">
        <f>M549+IF(AND(K550="Pago",OR(E550='PC Receitas'!$O$4,E550='PC Receitas'!$O$5,E550='PC Receitas'!$O$6)),I550,IF(AND(K550="Pago",OR(E550='PC Receitas'!$O$7,E550='PC Receitas'!$O$8,E550='PC Receitas'!$O$9,E550='PC Receitas'!$O$10,E550='PC Receitas'!$O$11,E550='PC Receitas'!$O$12,E550='PC Receitas'!$O$13,E550='PC Receitas'!$O$14)),-I550,0))</f>
        <v>7448.57</v>
      </c>
      <c r="R550" s="153" t="e">
        <f t="shared" si="41"/>
        <v>#N/A</v>
      </c>
      <c r="S550" s="150" t="e">
        <f t="shared" si="42"/>
        <v>#N/A</v>
      </c>
      <c r="T550" s="150" t="e">
        <f t="shared" si="43"/>
        <v>#N/A</v>
      </c>
      <c r="U550" s="150" t="e">
        <f t="shared" si="44"/>
        <v>#N/A</v>
      </c>
      <c r="V550" s="154" t="e">
        <f>VLOOKUP(E550,'PC Receitas'!$O$4:$P$14,2,FALSE)</f>
        <v>#N/A</v>
      </c>
    </row>
    <row r="551" spans="3:22" ht="19.5" customHeight="1" thickTop="1" thickBot="1" x14ac:dyDescent="0.3">
      <c r="C551" s="58"/>
      <c r="D551" s="58" t="str">
        <f t="shared" ca="1" si="40"/>
        <v/>
      </c>
      <c r="E551" s="58"/>
      <c r="F551" s="58"/>
      <c r="G551" s="58"/>
      <c r="H551" s="58"/>
      <c r="I551" s="59"/>
      <c r="J551" s="192"/>
      <c r="K551" s="60"/>
      <c r="L551" s="58"/>
      <c r="M551" s="56">
        <f>M550+IF(AND(K551="Pago",OR(E551='PC Receitas'!$O$4,E551='PC Receitas'!$O$5,E551='PC Receitas'!$O$6)),I551,IF(AND(K551="Pago",OR(E551='PC Receitas'!$O$7,E551='PC Receitas'!$O$8,E551='PC Receitas'!$O$9,E551='PC Receitas'!$O$10,E551='PC Receitas'!$O$11,E551='PC Receitas'!$O$12,E551='PC Receitas'!$O$13,E551='PC Receitas'!$O$14)),-I551,0))</f>
        <v>7448.57</v>
      </c>
      <c r="R551" s="153" t="e">
        <f t="shared" si="41"/>
        <v>#N/A</v>
      </c>
      <c r="S551" s="150" t="e">
        <f t="shared" si="42"/>
        <v>#N/A</v>
      </c>
      <c r="T551" s="150" t="e">
        <f t="shared" si="43"/>
        <v>#N/A</v>
      </c>
      <c r="U551" s="150" t="e">
        <f t="shared" si="44"/>
        <v>#N/A</v>
      </c>
      <c r="V551" s="154" t="e">
        <f>VLOOKUP(E551,'PC Receitas'!$O$4:$P$14,2,FALSE)</f>
        <v>#N/A</v>
      </c>
    </row>
    <row r="552" spans="3:22" ht="19.5" customHeight="1" thickTop="1" thickBot="1" x14ac:dyDescent="0.3">
      <c r="C552" s="58"/>
      <c r="D552" s="58" t="str">
        <f t="shared" ca="1" si="40"/>
        <v/>
      </c>
      <c r="E552" s="58"/>
      <c r="F552" s="58"/>
      <c r="G552" s="58"/>
      <c r="H552" s="58"/>
      <c r="I552" s="59"/>
      <c r="J552" s="192"/>
      <c r="K552" s="60"/>
      <c r="L552" s="58"/>
      <c r="M552" s="56">
        <f>M551+IF(AND(K552="Pago",OR(E552='PC Receitas'!$O$4,E552='PC Receitas'!$O$5,E552='PC Receitas'!$O$6)),I552,IF(AND(K552="Pago",OR(E552='PC Receitas'!$O$7,E552='PC Receitas'!$O$8,E552='PC Receitas'!$O$9,E552='PC Receitas'!$O$10,E552='PC Receitas'!$O$11,E552='PC Receitas'!$O$12,E552='PC Receitas'!$O$13,E552='PC Receitas'!$O$14)),-I552,0))</f>
        <v>7448.57</v>
      </c>
      <c r="R552" s="153" t="e">
        <f t="shared" si="41"/>
        <v>#N/A</v>
      </c>
      <c r="S552" s="150" t="e">
        <f t="shared" si="42"/>
        <v>#N/A</v>
      </c>
      <c r="T552" s="150" t="e">
        <f t="shared" si="43"/>
        <v>#N/A</v>
      </c>
      <c r="U552" s="150" t="e">
        <f t="shared" si="44"/>
        <v>#N/A</v>
      </c>
      <c r="V552" s="154" t="e">
        <f>VLOOKUP(E552,'PC Receitas'!$O$4:$P$14,2,FALSE)</f>
        <v>#N/A</v>
      </c>
    </row>
    <row r="553" spans="3:22" ht="19.5" customHeight="1" thickTop="1" thickBot="1" x14ac:dyDescent="0.3">
      <c r="C553" s="58"/>
      <c r="D553" s="58" t="str">
        <f t="shared" ca="1" si="40"/>
        <v/>
      </c>
      <c r="E553" s="58"/>
      <c r="F553" s="58"/>
      <c r="G553" s="58"/>
      <c r="H553" s="58"/>
      <c r="I553" s="59"/>
      <c r="J553" s="192"/>
      <c r="K553" s="60"/>
      <c r="L553" s="58"/>
      <c r="M553" s="56">
        <f>M552+IF(AND(K553="Pago",OR(E553='PC Receitas'!$O$4,E553='PC Receitas'!$O$5,E553='PC Receitas'!$O$6)),I553,IF(AND(K553="Pago",OR(E553='PC Receitas'!$O$7,E553='PC Receitas'!$O$8,E553='PC Receitas'!$O$9,E553='PC Receitas'!$O$10,E553='PC Receitas'!$O$11,E553='PC Receitas'!$O$12,E553='PC Receitas'!$O$13,E553='PC Receitas'!$O$14)),-I553,0))</f>
        <v>7448.57</v>
      </c>
      <c r="R553" s="153" t="e">
        <f t="shared" si="41"/>
        <v>#N/A</v>
      </c>
      <c r="S553" s="150" t="e">
        <f t="shared" si="42"/>
        <v>#N/A</v>
      </c>
      <c r="T553" s="150" t="e">
        <f t="shared" si="43"/>
        <v>#N/A</v>
      </c>
      <c r="U553" s="150" t="e">
        <f t="shared" si="44"/>
        <v>#N/A</v>
      </c>
      <c r="V553" s="154" t="e">
        <f>VLOOKUP(E553,'PC Receitas'!$O$4:$P$14,2,FALSE)</f>
        <v>#N/A</v>
      </c>
    </row>
    <row r="554" spans="3:22" ht="19.5" customHeight="1" thickTop="1" thickBot="1" x14ac:dyDescent="0.3">
      <c r="C554" s="58"/>
      <c r="D554" s="58" t="str">
        <f t="shared" ca="1" si="40"/>
        <v/>
      </c>
      <c r="E554" s="58"/>
      <c r="F554" s="58"/>
      <c r="G554" s="58"/>
      <c r="H554" s="58"/>
      <c r="I554" s="59"/>
      <c r="J554" s="192"/>
      <c r="K554" s="60"/>
      <c r="L554" s="58"/>
      <c r="M554" s="56">
        <f>M553+IF(AND(K554="Pago",OR(E554='PC Receitas'!$O$4,E554='PC Receitas'!$O$5,E554='PC Receitas'!$O$6)),I554,IF(AND(K554="Pago",OR(E554='PC Receitas'!$O$7,E554='PC Receitas'!$O$8,E554='PC Receitas'!$O$9,E554='PC Receitas'!$O$10,E554='PC Receitas'!$O$11,E554='PC Receitas'!$O$12,E554='PC Receitas'!$O$13,E554='PC Receitas'!$O$14)),-I554,0))</f>
        <v>7448.57</v>
      </c>
      <c r="R554" s="153" t="e">
        <f t="shared" si="41"/>
        <v>#N/A</v>
      </c>
      <c r="S554" s="150" t="e">
        <f t="shared" si="42"/>
        <v>#N/A</v>
      </c>
      <c r="T554" s="150" t="e">
        <f t="shared" si="43"/>
        <v>#N/A</v>
      </c>
      <c r="U554" s="150" t="e">
        <f t="shared" si="44"/>
        <v>#N/A</v>
      </c>
      <c r="V554" s="154" t="e">
        <f>VLOOKUP(E554,'PC Receitas'!$O$4:$P$14,2,FALSE)</f>
        <v>#N/A</v>
      </c>
    </row>
    <row r="555" spans="3:22" ht="19.5" customHeight="1" thickTop="1" thickBot="1" x14ac:dyDescent="0.3">
      <c r="C555" s="58"/>
      <c r="D555" s="58" t="str">
        <f t="shared" ca="1" si="40"/>
        <v/>
      </c>
      <c r="E555" s="58"/>
      <c r="F555" s="58"/>
      <c r="G555" s="58"/>
      <c r="H555" s="58"/>
      <c r="I555" s="59"/>
      <c r="J555" s="192"/>
      <c r="K555" s="60"/>
      <c r="L555" s="58"/>
      <c r="M555" s="56">
        <f>M554+IF(AND(K555="Pago",OR(E555='PC Receitas'!$O$4,E555='PC Receitas'!$O$5,E555='PC Receitas'!$O$6)),I555,IF(AND(K555="Pago",OR(E555='PC Receitas'!$O$7,E555='PC Receitas'!$O$8,E555='PC Receitas'!$O$9,E555='PC Receitas'!$O$10,E555='PC Receitas'!$O$11,E555='PC Receitas'!$O$12,E555='PC Receitas'!$O$13,E555='PC Receitas'!$O$14)),-I555,0))</f>
        <v>7448.57</v>
      </c>
      <c r="R555" s="153" t="e">
        <f t="shared" si="41"/>
        <v>#N/A</v>
      </c>
      <c r="S555" s="150" t="e">
        <f t="shared" si="42"/>
        <v>#N/A</v>
      </c>
      <c r="T555" s="150" t="e">
        <f t="shared" si="43"/>
        <v>#N/A</v>
      </c>
      <c r="U555" s="150" t="e">
        <f t="shared" si="44"/>
        <v>#N/A</v>
      </c>
      <c r="V555" s="154" t="e">
        <f>VLOOKUP(E555,'PC Receitas'!$O$4:$P$14,2,FALSE)</f>
        <v>#N/A</v>
      </c>
    </row>
    <row r="556" spans="3:22" ht="19.5" customHeight="1" thickTop="1" thickBot="1" x14ac:dyDescent="0.3">
      <c r="C556" s="58"/>
      <c r="D556" s="58" t="str">
        <f t="shared" ca="1" si="40"/>
        <v/>
      </c>
      <c r="E556" s="58"/>
      <c r="F556" s="58"/>
      <c r="G556" s="58"/>
      <c r="H556" s="58"/>
      <c r="I556" s="59"/>
      <c r="J556" s="192"/>
      <c r="K556" s="60"/>
      <c r="L556" s="58"/>
      <c r="M556" s="56">
        <f>M555+IF(AND(K556="Pago",OR(E556='PC Receitas'!$O$4,E556='PC Receitas'!$O$5,E556='PC Receitas'!$O$6)),I556,IF(AND(K556="Pago",OR(E556='PC Receitas'!$O$7,E556='PC Receitas'!$O$8,E556='PC Receitas'!$O$9,E556='PC Receitas'!$O$10,E556='PC Receitas'!$O$11,E556='PC Receitas'!$O$12,E556='PC Receitas'!$O$13,E556='PC Receitas'!$O$14)),-I556,0))</f>
        <v>7448.57</v>
      </c>
      <c r="R556" s="153" t="e">
        <f t="shared" si="41"/>
        <v>#N/A</v>
      </c>
      <c r="S556" s="150" t="e">
        <f t="shared" si="42"/>
        <v>#N/A</v>
      </c>
      <c r="T556" s="150" t="e">
        <f t="shared" si="43"/>
        <v>#N/A</v>
      </c>
      <c r="U556" s="150" t="e">
        <f t="shared" si="44"/>
        <v>#N/A</v>
      </c>
      <c r="V556" s="154" t="e">
        <f>VLOOKUP(E556,'PC Receitas'!$O$4:$P$14,2,FALSE)</f>
        <v>#N/A</v>
      </c>
    </row>
    <row r="557" spans="3:22" ht="19.5" customHeight="1" thickTop="1" thickBot="1" x14ac:dyDescent="0.3">
      <c r="C557" s="58"/>
      <c r="D557" s="58" t="str">
        <f t="shared" ca="1" si="40"/>
        <v/>
      </c>
      <c r="E557" s="58"/>
      <c r="F557" s="58"/>
      <c r="G557" s="58"/>
      <c r="H557" s="58"/>
      <c r="I557" s="59"/>
      <c r="J557" s="192"/>
      <c r="K557" s="60"/>
      <c r="L557" s="58"/>
      <c r="M557" s="56">
        <f>M556+IF(AND(K557="Pago",OR(E557='PC Receitas'!$O$4,E557='PC Receitas'!$O$5,E557='PC Receitas'!$O$6)),I557,IF(AND(K557="Pago",OR(E557='PC Receitas'!$O$7,E557='PC Receitas'!$O$8,E557='PC Receitas'!$O$9,E557='PC Receitas'!$O$10,E557='PC Receitas'!$O$11,E557='PC Receitas'!$O$12,E557='PC Receitas'!$O$13,E557='PC Receitas'!$O$14)),-I557,0))</f>
        <v>7448.57</v>
      </c>
      <c r="R557" s="153" t="e">
        <f t="shared" si="41"/>
        <v>#N/A</v>
      </c>
      <c r="S557" s="150" t="e">
        <f t="shared" si="42"/>
        <v>#N/A</v>
      </c>
      <c r="T557" s="150" t="e">
        <f t="shared" si="43"/>
        <v>#N/A</v>
      </c>
      <c r="U557" s="150" t="e">
        <f t="shared" si="44"/>
        <v>#N/A</v>
      </c>
      <c r="V557" s="154" t="e">
        <f>VLOOKUP(E557,'PC Receitas'!$O$4:$P$14,2,FALSE)</f>
        <v>#N/A</v>
      </c>
    </row>
    <row r="558" spans="3:22" ht="19.5" customHeight="1" thickTop="1" thickBot="1" x14ac:dyDescent="0.3">
      <c r="C558" s="58"/>
      <c r="D558" s="58" t="str">
        <f t="shared" ca="1" si="40"/>
        <v/>
      </c>
      <c r="E558" s="58"/>
      <c r="F558" s="58"/>
      <c r="G558" s="58"/>
      <c r="H558" s="58"/>
      <c r="I558" s="59"/>
      <c r="J558" s="192"/>
      <c r="K558" s="60"/>
      <c r="L558" s="58"/>
      <c r="M558" s="56">
        <f>M557+IF(AND(K558="Pago",OR(E558='PC Receitas'!$O$4,E558='PC Receitas'!$O$5,E558='PC Receitas'!$O$6)),I558,IF(AND(K558="Pago",OR(E558='PC Receitas'!$O$7,E558='PC Receitas'!$O$8,E558='PC Receitas'!$O$9,E558='PC Receitas'!$O$10,E558='PC Receitas'!$O$11,E558='PC Receitas'!$O$12,E558='PC Receitas'!$O$13,E558='PC Receitas'!$O$14)),-I558,0))</f>
        <v>7448.57</v>
      </c>
      <c r="R558" s="153" t="e">
        <f t="shared" si="41"/>
        <v>#N/A</v>
      </c>
      <c r="S558" s="150" t="e">
        <f t="shared" si="42"/>
        <v>#N/A</v>
      </c>
      <c r="T558" s="150" t="e">
        <f t="shared" si="43"/>
        <v>#N/A</v>
      </c>
      <c r="U558" s="150" t="e">
        <f t="shared" si="44"/>
        <v>#N/A</v>
      </c>
      <c r="V558" s="154" t="e">
        <f>VLOOKUP(E558,'PC Receitas'!$O$4:$P$14,2,FALSE)</f>
        <v>#N/A</v>
      </c>
    </row>
    <row r="559" spans="3:22" ht="19.5" customHeight="1" thickTop="1" thickBot="1" x14ac:dyDescent="0.3">
      <c r="C559" s="58"/>
      <c r="D559" s="58" t="str">
        <f t="shared" ca="1" si="40"/>
        <v/>
      </c>
      <c r="E559" s="58"/>
      <c r="F559" s="58"/>
      <c r="G559" s="58"/>
      <c r="H559" s="58"/>
      <c r="I559" s="59"/>
      <c r="J559" s="192"/>
      <c r="K559" s="60"/>
      <c r="L559" s="58"/>
      <c r="M559" s="56">
        <f>M558+IF(AND(K559="Pago",OR(E559='PC Receitas'!$O$4,E559='PC Receitas'!$O$5,E559='PC Receitas'!$O$6)),I559,IF(AND(K559="Pago",OR(E559='PC Receitas'!$O$7,E559='PC Receitas'!$O$8,E559='PC Receitas'!$O$9,E559='PC Receitas'!$O$10,E559='PC Receitas'!$O$11,E559='PC Receitas'!$O$12,E559='PC Receitas'!$O$13,E559='PC Receitas'!$O$14)),-I559,0))</f>
        <v>7448.57</v>
      </c>
      <c r="R559" s="153" t="e">
        <f t="shared" si="41"/>
        <v>#N/A</v>
      </c>
      <c r="S559" s="150" t="e">
        <f t="shared" si="42"/>
        <v>#N/A</v>
      </c>
      <c r="T559" s="150" t="e">
        <f t="shared" si="43"/>
        <v>#N/A</v>
      </c>
      <c r="U559" s="150" t="e">
        <f t="shared" si="44"/>
        <v>#N/A</v>
      </c>
      <c r="V559" s="154" t="e">
        <f>VLOOKUP(E559,'PC Receitas'!$O$4:$P$14,2,FALSE)</f>
        <v>#N/A</v>
      </c>
    </row>
    <row r="560" spans="3:22" ht="19.5" customHeight="1" thickTop="1" thickBot="1" x14ac:dyDescent="0.3">
      <c r="C560" s="58"/>
      <c r="D560" s="58" t="str">
        <f t="shared" ca="1" si="40"/>
        <v/>
      </c>
      <c r="E560" s="58"/>
      <c r="F560" s="58"/>
      <c r="G560" s="58"/>
      <c r="H560" s="58"/>
      <c r="I560" s="59"/>
      <c r="J560" s="192"/>
      <c r="K560" s="60"/>
      <c r="L560" s="58"/>
      <c r="M560" s="56">
        <f>M559+IF(AND(K560="Pago",OR(E560='PC Receitas'!$O$4,E560='PC Receitas'!$O$5,E560='PC Receitas'!$O$6)),I560,IF(AND(K560="Pago",OR(E560='PC Receitas'!$O$7,E560='PC Receitas'!$O$8,E560='PC Receitas'!$O$9,E560='PC Receitas'!$O$10,E560='PC Receitas'!$O$11,E560='PC Receitas'!$O$12,E560='PC Receitas'!$O$13,E560='PC Receitas'!$O$14)),-I560,0))</f>
        <v>7448.57</v>
      </c>
      <c r="R560" s="153" t="e">
        <f t="shared" si="41"/>
        <v>#N/A</v>
      </c>
      <c r="S560" s="150" t="e">
        <f t="shared" si="42"/>
        <v>#N/A</v>
      </c>
      <c r="T560" s="150" t="e">
        <f t="shared" si="43"/>
        <v>#N/A</v>
      </c>
      <c r="U560" s="150" t="e">
        <f t="shared" si="44"/>
        <v>#N/A</v>
      </c>
      <c r="V560" s="154" t="e">
        <f>VLOOKUP(E560,'PC Receitas'!$O$4:$P$14,2,FALSE)</f>
        <v>#N/A</v>
      </c>
    </row>
    <row r="561" spans="3:22" ht="19.5" customHeight="1" thickTop="1" thickBot="1" x14ac:dyDescent="0.3">
      <c r="C561" s="58"/>
      <c r="D561" s="58" t="str">
        <f t="shared" ca="1" si="40"/>
        <v/>
      </c>
      <c r="E561" s="58"/>
      <c r="F561" s="58"/>
      <c r="G561" s="58"/>
      <c r="H561" s="58"/>
      <c r="I561" s="59"/>
      <c r="J561" s="192"/>
      <c r="K561" s="60"/>
      <c r="L561" s="58"/>
      <c r="M561" s="56">
        <f>M560+IF(AND(K561="Pago",OR(E561='PC Receitas'!$O$4,E561='PC Receitas'!$O$5,E561='PC Receitas'!$O$6)),I561,IF(AND(K561="Pago",OR(E561='PC Receitas'!$O$7,E561='PC Receitas'!$O$8,E561='PC Receitas'!$O$9,E561='PC Receitas'!$O$10,E561='PC Receitas'!$O$11,E561='PC Receitas'!$O$12,E561='PC Receitas'!$O$13,E561='PC Receitas'!$O$14)),-I561,0))</f>
        <v>7448.57</v>
      </c>
      <c r="R561" s="153" t="e">
        <f t="shared" si="41"/>
        <v>#N/A</v>
      </c>
      <c r="S561" s="150" t="e">
        <f t="shared" si="42"/>
        <v>#N/A</v>
      </c>
      <c r="T561" s="150" t="e">
        <f t="shared" si="43"/>
        <v>#N/A</v>
      </c>
      <c r="U561" s="150" t="e">
        <f t="shared" si="44"/>
        <v>#N/A</v>
      </c>
      <c r="V561" s="154" t="e">
        <f>VLOOKUP(E561,'PC Receitas'!$O$4:$P$14,2,FALSE)</f>
        <v>#N/A</v>
      </c>
    </row>
    <row r="562" spans="3:22" ht="19.5" customHeight="1" thickTop="1" thickBot="1" x14ac:dyDescent="0.3">
      <c r="C562" s="58"/>
      <c r="D562" s="58" t="str">
        <f t="shared" ca="1" si="40"/>
        <v/>
      </c>
      <c r="E562" s="58"/>
      <c r="F562" s="58"/>
      <c r="G562" s="58"/>
      <c r="H562" s="58"/>
      <c r="I562" s="59"/>
      <c r="J562" s="192"/>
      <c r="K562" s="60"/>
      <c r="L562" s="58"/>
      <c r="M562" s="56">
        <f>M561+IF(AND(K562="Pago",OR(E562='PC Receitas'!$O$4,E562='PC Receitas'!$O$5,E562='PC Receitas'!$O$6)),I562,IF(AND(K562="Pago",OR(E562='PC Receitas'!$O$7,E562='PC Receitas'!$O$8,E562='PC Receitas'!$O$9,E562='PC Receitas'!$O$10,E562='PC Receitas'!$O$11,E562='PC Receitas'!$O$12,E562='PC Receitas'!$O$13,E562='PC Receitas'!$O$14)),-I562,0))</f>
        <v>7448.57</v>
      </c>
      <c r="R562" s="153" t="e">
        <f t="shared" si="41"/>
        <v>#N/A</v>
      </c>
      <c r="S562" s="150" t="e">
        <f t="shared" si="42"/>
        <v>#N/A</v>
      </c>
      <c r="T562" s="150" t="e">
        <f t="shared" si="43"/>
        <v>#N/A</v>
      </c>
      <c r="U562" s="150" t="e">
        <f t="shared" si="44"/>
        <v>#N/A</v>
      </c>
      <c r="V562" s="154" t="e">
        <f>VLOOKUP(E562,'PC Receitas'!$O$4:$P$14,2,FALSE)</f>
        <v>#N/A</v>
      </c>
    </row>
    <row r="563" spans="3:22" ht="19.5" customHeight="1" thickTop="1" thickBot="1" x14ac:dyDescent="0.3">
      <c r="C563" s="58"/>
      <c r="D563" s="58" t="str">
        <f t="shared" ca="1" si="40"/>
        <v/>
      </c>
      <c r="E563" s="58"/>
      <c r="F563" s="58"/>
      <c r="G563" s="58"/>
      <c r="H563" s="58"/>
      <c r="I563" s="59"/>
      <c r="J563" s="192"/>
      <c r="K563" s="60"/>
      <c r="L563" s="58"/>
      <c r="M563" s="56">
        <f>M562+IF(AND(K563="Pago",OR(E563='PC Receitas'!$O$4,E563='PC Receitas'!$O$5,E563='PC Receitas'!$O$6)),I563,IF(AND(K563="Pago",OR(E563='PC Receitas'!$O$7,E563='PC Receitas'!$O$8,E563='PC Receitas'!$O$9,E563='PC Receitas'!$O$10,E563='PC Receitas'!$O$11,E563='PC Receitas'!$O$12,E563='PC Receitas'!$O$13,E563='PC Receitas'!$O$14)),-I563,0))</f>
        <v>7448.57</v>
      </c>
      <c r="R563" s="153" t="e">
        <f t="shared" si="41"/>
        <v>#N/A</v>
      </c>
      <c r="S563" s="150" t="e">
        <f t="shared" si="42"/>
        <v>#N/A</v>
      </c>
      <c r="T563" s="150" t="e">
        <f t="shared" si="43"/>
        <v>#N/A</v>
      </c>
      <c r="U563" s="150" t="e">
        <f t="shared" si="44"/>
        <v>#N/A</v>
      </c>
      <c r="V563" s="154" t="e">
        <f>VLOOKUP(E563,'PC Receitas'!$O$4:$P$14,2,FALSE)</f>
        <v>#N/A</v>
      </c>
    </row>
    <row r="564" spans="3:22" ht="19.5" customHeight="1" thickTop="1" thickBot="1" x14ac:dyDescent="0.3">
      <c r="C564" s="58"/>
      <c r="D564" s="58" t="str">
        <f t="shared" ca="1" si="40"/>
        <v/>
      </c>
      <c r="E564" s="58"/>
      <c r="F564" s="58"/>
      <c r="G564" s="58"/>
      <c r="H564" s="58"/>
      <c r="I564" s="59"/>
      <c r="J564" s="192"/>
      <c r="K564" s="60"/>
      <c r="L564" s="58"/>
      <c r="M564" s="56">
        <f>M563+IF(AND(K564="Pago",OR(E564='PC Receitas'!$O$4,E564='PC Receitas'!$O$5,E564='PC Receitas'!$O$6)),I564,IF(AND(K564="Pago",OR(E564='PC Receitas'!$O$7,E564='PC Receitas'!$O$8,E564='PC Receitas'!$O$9,E564='PC Receitas'!$O$10,E564='PC Receitas'!$O$11,E564='PC Receitas'!$O$12,E564='PC Receitas'!$O$13,E564='PC Receitas'!$O$14)),-I564,0))</f>
        <v>7448.57</v>
      </c>
      <c r="R564" s="153" t="e">
        <f t="shared" si="41"/>
        <v>#N/A</v>
      </c>
      <c r="S564" s="150" t="e">
        <f t="shared" si="42"/>
        <v>#N/A</v>
      </c>
      <c r="T564" s="150" t="e">
        <f t="shared" si="43"/>
        <v>#N/A</v>
      </c>
      <c r="U564" s="150" t="e">
        <f t="shared" si="44"/>
        <v>#N/A</v>
      </c>
      <c r="V564" s="154" t="e">
        <f>VLOOKUP(E564,'PC Receitas'!$O$4:$P$14,2,FALSE)</f>
        <v>#N/A</v>
      </c>
    </row>
    <row r="565" spans="3:22" ht="19.5" customHeight="1" thickTop="1" thickBot="1" x14ac:dyDescent="0.3">
      <c r="C565" s="58"/>
      <c r="D565" s="58" t="str">
        <f t="shared" ca="1" si="40"/>
        <v/>
      </c>
      <c r="E565" s="58"/>
      <c r="F565" s="58"/>
      <c r="G565" s="58"/>
      <c r="H565" s="58"/>
      <c r="I565" s="59"/>
      <c r="J565" s="192"/>
      <c r="K565" s="60"/>
      <c r="L565" s="58"/>
      <c r="M565" s="56">
        <f>M564+IF(AND(K565="Pago",OR(E565='PC Receitas'!$O$4,E565='PC Receitas'!$O$5,E565='PC Receitas'!$O$6)),I565,IF(AND(K565="Pago",OR(E565='PC Receitas'!$O$7,E565='PC Receitas'!$O$8,E565='PC Receitas'!$O$9,E565='PC Receitas'!$O$10,E565='PC Receitas'!$O$11,E565='PC Receitas'!$O$12,E565='PC Receitas'!$O$13,E565='PC Receitas'!$O$14)),-I565,0))</f>
        <v>7448.57</v>
      </c>
      <c r="R565" s="153" t="e">
        <f t="shared" si="41"/>
        <v>#N/A</v>
      </c>
      <c r="S565" s="150" t="e">
        <f t="shared" si="42"/>
        <v>#N/A</v>
      </c>
      <c r="T565" s="150" t="e">
        <f t="shared" si="43"/>
        <v>#N/A</v>
      </c>
      <c r="U565" s="150" t="e">
        <f t="shared" si="44"/>
        <v>#N/A</v>
      </c>
      <c r="V565" s="154" t="e">
        <f>VLOOKUP(E565,'PC Receitas'!$O$4:$P$14,2,FALSE)</f>
        <v>#N/A</v>
      </c>
    </row>
    <row r="566" spans="3:22" ht="19.5" customHeight="1" thickTop="1" thickBot="1" x14ac:dyDescent="0.3">
      <c r="C566" s="58"/>
      <c r="D566" s="58" t="str">
        <f t="shared" ca="1" si="40"/>
        <v/>
      </c>
      <c r="E566" s="58"/>
      <c r="F566" s="58"/>
      <c r="G566" s="58"/>
      <c r="H566" s="58"/>
      <c r="I566" s="59"/>
      <c r="J566" s="192"/>
      <c r="K566" s="60"/>
      <c r="L566" s="58"/>
      <c r="M566" s="56">
        <f>M565+IF(AND(K566="Pago",OR(E566='PC Receitas'!$O$4,E566='PC Receitas'!$O$5,E566='PC Receitas'!$O$6)),I566,IF(AND(K566="Pago",OR(E566='PC Receitas'!$O$7,E566='PC Receitas'!$O$8,E566='PC Receitas'!$O$9,E566='PC Receitas'!$O$10,E566='PC Receitas'!$O$11,E566='PC Receitas'!$O$12,E566='PC Receitas'!$O$13,E566='PC Receitas'!$O$14)),-I566,0))</f>
        <v>7448.57</v>
      </c>
      <c r="R566" s="153" t="e">
        <f t="shared" si="41"/>
        <v>#N/A</v>
      </c>
      <c r="S566" s="150" t="e">
        <f t="shared" si="42"/>
        <v>#N/A</v>
      </c>
      <c r="T566" s="150" t="e">
        <f t="shared" si="43"/>
        <v>#N/A</v>
      </c>
      <c r="U566" s="150" t="e">
        <f t="shared" si="44"/>
        <v>#N/A</v>
      </c>
      <c r="V566" s="154" t="e">
        <f>VLOOKUP(E566,'PC Receitas'!$O$4:$P$14,2,FALSE)</f>
        <v>#N/A</v>
      </c>
    </row>
    <row r="567" spans="3:22" ht="19.5" customHeight="1" thickTop="1" thickBot="1" x14ac:dyDescent="0.3">
      <c r="C567" s="58"/>
      <c r="D567" s="58" t="str">
        <f t="shared" ca="1" si="40"/>
        <v/>
      </c>
      <c r="E567" s="58"/>
      <c r="F567" s="58"/>
      <c r="G567" s="58"/>
      <c r="H567" s="58"/>
      <c r="I567" s="59"/>
      <c r="J567" s="192"/>
      <c r="K567" s="60"/>
      <c r="L567" s="58"/>
      <c r="M567" s="56">
        <f>M566+IF(AND(K567="Pago",OR(E567='PC Receitas'!$O$4,E567='PC Receitas'!$O$5,E567='PC Receitas'!$O$6)),I567,IF(AND(K567="Pago",OR(E567='PC Receitas'!$O$7,E567='PC Receitas'!$O$8,E567='PC Receitas'!$O$9,E567='PC Receitas'!$O$10,E567='PC Receitas'!$O$11,E567='PC Receitas'!$O$12,E567='PC Receitas'!$O$13,E567='PC Receitas'!$O$14)),-I567,0))</f>
        <v>7448.57</v>
      </c>
      <c r="R567" s="153" t="e">
        <f t="shared" si="41"/>
        <v>#N/A</v>
      </c>
      <c r="S567" s="150" t="e">
        <f t="shared" si="42"/>
        <v>#N/A</v>
      </c>
      <c r="T567" s="150" t="e">
        <f t="shared" si="43"/>
        <v>#N/A</v>
      </c>
      <c r="U567" s="150" t="e">
        <f t="shared" si="44"/>
        <v>#N/A</v>
      </c>
      <c r="V567" s="154" t="e">
        <f>VLOOKUP(E567,'PC Receitas'!$O$4:$P$14,2,FALSE)</f>
        <v>#N/A</v>
      </c>
    </row>
    <row r="568" spans="3:22" ht="19.5" customHeight="1" thickTop="1" thickBot="1" x14ac:dyDescent="0.3">
      <c r="C568" s="58"/>
      <c r="D568" s="58" t="str">
        <f t="shared" ca="1" si="40"/>
        <v/>
      </c>
      <c r="E568" s="58"/>
      <c r="F568" s="58"/>
      <c r="G568" s="58"/>
      <c r="H568" s="58"/>
      <c r="I568" s="59"/>
      <c r="J568" s="192"/>
      <c r="K568" s="60"/>
      <c r="L568" s="58"/>
      <c r="M568" s="56">
        <f>M567+IF(AND(K568="Pago",OR(E568='PC Receitas'!$O$4,E568='PC Receitas'!$O$5,E568='PC Receitas'!$O$6)),I568,IF(AND(K568="Pago",OR(E568='PC Receitas'!$O$7,E568='PC Receitas'!$O$8,E568='PC Receitas'!$O$9,E568='PC Receitas'!$O$10,E568='PC Receitas'!$O$11,E568='PC Receitas'!$O$12,E568='PC Receitas'!$O$13,E568='PC Receitas'!$O$14)),-I568,0))</f>
        <v>7448.57</v>
      </c>
      <c r="R568" s="153" t="e">
        <f t="shared" si="41"/>
        <v>#N/A</v>
      </c>
      <c r="S568" s="150" t="e">
        <f t="shared" si="42"/>
        <v>#N/A</v>
      </c>
      <c r="T568" s="150" t="e">
        <f t="shared" si="43"/>
        <v>#N/A</v>
      </c>
      <c r="U568" s="150" t="e">
        <f t="shared" si="44"/>
        <v>#N/A</v>
      </c>
      <c r="V568" s="154" t="e">
        <f>VLOOKUP(E568,'PC Receitas'!$O$4:$P$14,2,FALSE)</f>
        <v>#N/A</v>
      </c>
    </row>
    <row r="569" spans="3:22" ht="19.5" customHeight="1" thickTop="1" thickBot="1" x14ac:dyDescent="0.3">
      <c r="C569" s="58"/>
      <c r="D569" s="58" t="str">
        <f t="shared" ca="1" si="40"/>
        <v/>
      </c>
      <c r="E569" s="58"/>
      <c r="F569" s="58"/>
      <c r="G569" s="58"/>
      <c r="H569" s="58"/>
      <c r="I569" s="59"/>
      <c r="J569" s="192"/>
      <c r="K569" s="60"/>
      <c r="L569" s="58"/>
      <c r="M569" s="56">
        <f>M568+IF(AND(K569="Pago",OR(E569='PC Receitas'!$O$4,E569='PC Receitas'!$O$5,E569='PC Receitas'!$O$6)),I569,IF(AND(K569="Pago",OR(E569='PC Receitas'!$O$7,E569='PC Receitas'!$O$8,E569='PC Receitas'!$O$9,E569='PC Receitas'!$O$10,E569='PC Receitas'!$O$11,E569='PC Receitas'!$O$12,E569='PC Receitas'!$O$13,E569='PC Receitas'!$O$14)),-I569,0))</f>
        <v>7448.57</v>
      </c>
      <c r="R569" s="153" t="e">
        <f t="shared" si="41"/>
        <v>#N/A</v>
      </c>
      <c r="S569" s="150" t="e">
        <f t="shared" si="42"/>
        <v>#N/A</v>
      </c>
      <c r="T569" s="150" t="e">
        <f t="shared" si="43"/>
        <v>#N/A</v>
      </c>
      <c r="U569" s="150" t="e">
        <f t="shared" si="44"/>
        <v>#N/A</v>
      </c>
      <c r="V569" s="154" t="e">
        <f>VLOOKUP(E569,'PC Receitas'!$O$4:$P$14,2,FALSE)</f>
        <v>#N/A</v>
      </c>
    </row>
    <row r="570" spans="3:22" ht="19.5" customHeight="1" thickTop="1" thickBot="1" x14ac:dyDescent="0.3">
      <c r="C570" s="58"/>
      <c r="D570" s="58" t="str">
        <f t="shared" ca="1" si="40"/>
        <v/>
      </c>
      <c r="E570" s="58"/>
      <c r="F570" s="58"/>
      <c r="G570" s="58"/>
      <c r="H570" s="58"/>
      <c r="I570" s="59"/>
      <c r="J570" s="192"/>
      <c r="K570" s="60"/>
      <c r="L570" s="58"/>
      <c r="M570" s="56">
        <f>M569+IF(AND(K570="Pago",OR(E570='PC Receitas'!$O$4,E570='PC Receitas'!$O$5,E570='PC Receitas'!$O$6)),I570,IF(AND(K570="Pago",OR(E570='PC Receitas'!$O$7,E570='PC Receitas'!$O$8,E570='PC Receitas'!$O$9,E570='PC Receitas'!$O$10,E570='PC Receitas'!$O$11,E570='PC Receitas'!$O$12,E570='PC Receitas'!$O$13,E570='PC Receitas'!$O$14)),-I570,0))</f>
        <v>7448.57</v>
      </c>
      <c r="R570" s="153" t="e">
        <f t="shared" si="41"/>
        <v>#N/A</v>
      </c>
      <c r="S570" s="150" t="e">
        <f t="shared" si="42"/>
        <v>#N/A</v>
      </c>
      <c r="T570" s="150" t="e">
        <f t="shared" si="43"/>
        <v>#N/A</v>
      </c>
      <c r="U570" s="150" t="e">
        <f t="shared" si="44"/>
        <v>#N/A</v>
      </c>
      <c r="V570" s="154" t="e">
        <f>VLOOKUP(E570,'PC Receitas'!$O$4:$P$14,2,FALSE)</f>
        <v>#N/A</v>
      </c>
    </row>
    <row r="571" spans="3:22" ht="19.5" customHeight="1" thickTop="1" thickBot="1" x14ac:dyDescent="0.3">
      <c r="C571" s="58"/>
      <c r="D571" s="58" t="str">
        <f t="shared" ca="1" si="40"/>
        <v/>
      </c>
      <c r="E571" s="58"/>
      <c r="F571" s="58"/>
      <c r="G571" s="58"/>
      <c r="H571" s="58"/>
      <c r="I571" s="59"/>
      <c r="J571" s="192"/>
      <c r="K571" s="60"/>
      <c r="L571" s="58"/>
      <c r="M571" s="56">
        <f>M570+IF(AND(K571="Pago",OR(E571='PC Receitas'!$O$4,E571='PC Receitas'!$O$5,E571='PC Receitas'!$O$6)),I571,IF(AND(K571="Pago",OR(E571='PC Receitas'!$O$7,E571='PC Receitas'!$O$8,E571='PC Receitas'!$O$9,E571='PC Receitas'!$O$10,E571='PC Receitas'!$O$11,E571='PC Receitas'!$O$12,E571='PC Receitas'!$O$13,E571='PC Receitas'!$O$14)),-I571,0))</f>
        <v>7448.57</v>
      </c>
      <c r="R571" s="153" t="e">
        <f t="shared" si="41"/>
        <v>#N/A</v>
      </c>
      <c r="S571" s="150" t="e">
        <f t="shared" si="42"/>
        <v>#N/A</v>
      </c>
      <c r="T571" s="150" t="e">
        <f t="shared" si="43"/>
        <v>#N/A</v>
      </c>
      <c r="U571" s="150" t="e">
        <f t="shared" si="44"/>
        <v>#N/A</v>
      </c>
      <c r="V571" s="154" t="e">
        <f>VLOOKUP(E571,'PC Receitas'!$O$4:$P$14,2,FALSE)</f>
        <v>#N/A</v>
      </c>
    </row>
    <row r="572" spans="3:22" ht="19.5" customHeight="1" thickTop="1" thickBot="1" x14ac:dyDescent="0.3">
      <c r="C572" s="58"/>
      <c r="D572" s="58" t="str">
        <f t="shared" ca="1" si="40"/>
        <v/>
      </c>
      <c r="E572" s="58"/>
      <c r="F572" s="58"/>
      <c r="G572" s="58"/>
      <c r="H572" s="58"/>
      <c r="I572" s="59"/>
      <c r="J572" s="192"/>
      <c r="K572" s="60"/>
      <c r="L572" s="58"/>
      <c r="M572" s="56">
        <f>M571+IF(AND(K572="Pago",OR(E572='PC Receitas'!$O$4,E572='PC Receitas'!$O$5,E572='PC Receitas'!$O$6)),I572,IF(AND(K572="Pago",OR(E572='PC Receitas'!$O$7,E572='PC Receitas'!$O$8,E572='PC Receitas'!$O$9,E572='PC Receitas'!$O$10,E572='PC Receitas'!$O$11,E572='PC Receitas'!$O$12,E572='PC Receitas'!$O$13,E572='PC Receitas'!$O$14)),-I572,0))</f>
        <v>7448.57</v>
      </c>
      <c r="R572" s="153" t="e">
        <f t="shared" si="41"/>
        <v>#N/A</v>
      </c>
      <c r="S572" s="150" t="e">
        <f t="shared" si="42"/>
        <v>#N/A</v>
      </c>
      <c r="T572" s="150" t="e">
        <f t="shared" si="43"/>
        <v>#N/A</v>
      </c>
      <c r="U572" s="150" t="e">
        <f t="shared" si="44"/>
        <v>#N/A</v>
      </c>
      <c r="V572" s="154" t="e">
        <f>VLOOKUP(E572,'PC Receitas'!$O$4:$P$14,2,FALSE)</f>
        <v>#N/A</v>
      </c>
    </row>
    <row r="573" spans="3:22" ht="19.5" customHeight="1" thickTop="1" thickBot="1" x14ac:dyDescent="0.3">
      <c r="C573" s="58"/>
      <c r="D573" s="58" t="str">
        <f t="shared" ca="1" si="40"/>
        <v/>
      </c>
      <c r="E573" s="58"/>
      <c r="F573" s="58"/>
      <c r="G573" s="58"/>
      <c r="H573" s="58"/>
      <c r="I573" s="59"/>
      <c r="J573" s="192"/>
      <c r="K573" s="60"/>
      <c r="L573" s="58"/>
      <c r="M573" s="56">
        <f>M572+IF(AND(K573="Pago",OR(E573='PC Receitas'!$O$4,E573='PC Receitas'!$O$5,E573='PC Receitas'!$O$6)),I573,IF(AND(K573="Pago",OR(E573='PC Receitas'!$O$7,E573='PC Receitas'!$O$8,E573='PC Receitas'!$O$9,E573='PC Receitas'!$O$10,E573='PC Receitas'!$O$11,E573='PC Receitas'!$O$12,E573='PC Receitas'!$O$13,E573='PC Receitas'!$O$14)),-I573,0))</f>
        <v>7448.57</v>
      </c>
      <c r="R573" s="153" t="e">
        <f t="shared" si="41"/>
        <v>#N/A</v>
      </c>
      <c r="S573" s="150" t="e">
        <f t="shared" si="42"/>
        <v>#N/A</v>
      </c>
      <c r="T573" s="150" t="e">
        <f t="shared" si="43"/>
        <v>#N/A</v>
      </c>
      <c r="U573" s="150" t="e">
        <f t="shared" si="44"/>
        <v>#N/A</v>
      </c>
      <c r="V573" s="154" t="e">
        <f>VLOOKUP(E573,'PC Receitas'!$O$4:$P$14,2,FALSE)</f>
        <v>#N/A</v>
      </c>
    </row>
    <row r="574" spans="3:22" ht="19.5" customHeight="1" thickTop="1" thickBot="1" x14ac:dyDescent="0.3">
      <c r="C574" s="58"/>
      <c r="D574" s="58" t="str">
        <f t="shared" ca="1" si="40"/>
        <v/>
      </c>
      <c r="E574" s="58"/>
      <c r="F574" s="58"/>
      <c r="G574" s="58"/>
      <c r="H574" s="58"/>
      <c r="I574" s="59"/>
      <c r="J574" s="192"/>
      <c r="K574" s="60"/>
      <c r="L574" s="58"/>
      <c r="M574" s="56">
        <f>M573+IF(AND(K574="Pago",OR(E574='PC Receitas'!$O$4,E574='PC Receitas'!$O$5,E574='PC Receitas'!$O$6)),I574,IF(AND(K574="Pago",OR(E574='PC Receitas'!$O$7,E574='PC Receitas'!$O$8,E574='PC Receitas'!$O$9,E574='PC Receitas'!$O$10,E574='PC Receitas'!$O$11,E574='PC Receitas'!$O$12,E574='PC Receitas'!$O$13,E574='PC Receitas'!$O$14)),-I574,0))</f>
        <v>7448.57</v>
      </c>
      <c r="R574" s="153" t="e">
        <f t="shared" si="41"/>
        <v>#N/A</v>
      </c>
      <c r="S574" s="150" t="e">
        <f t="shared" si="42"/>
        <v>#N/A</v>
      </c>
      <c r="T574" s="150" t="e">
        <f t="shared" si="43"/>
        <v>#N/A</v>
      </c>
      <c r="U574" s="150" t="e">
        <f t="shared" si="44"/>
        <v>#N/A</v>
      </c>
      <c r="V574" s="154" t="e">
        <f>VLOOKUP(E574,'PC Receitas'!$O$4:$P$14,2,FALSE)</f>
        <v>#N/A</v>
      </c>
    </row>
    <row r="575" spans="3:22" ht="19.5" customHeight="1" thickTop="1" thickBot="1" x14ac:dyDescent="0.3">
      <c r="C575" s="58"/>
      <c r="D575" s="58" t="str">
        <f t="shared" ca="1" si="40"/>
        <v/>
      </c>
      <c r="E575" s="58"/>
      <c r="F575" s="58"/>
      <c r="G575" s="58"/>
      <c r="H575" s="58"/>
      <c r="I575" s="59"/>
      <c r="J575" s="192"/>
      <c r="K575" s="60"/>
      <c r="L575" s="58"/>
      <c r="M575" s="56">
        <f>M574+IF(AND(K575="Pago",OR(E575='PC Receitas'!$O$4,E575='PC Receitas'!$O$5,E575='PC Receitas'!$O$6)),I575,IF(AND(K575="Pago",OR(E575='PC Receitas'!$O$7,E575='PC Receitas'!$O$8,E575='PC Receitas'!$O$9,E575='PC Receitas'!$O$10,E575='PC Receitas'!$O$11,E575='PC Receitas'!$O$12,E575='PC Receitas'!$O$13,E575='PC Receitas'!$O$14)),-I575,0))</f>
        <v>7448.57</v>
      </c>
      <c r="R575" s="153" t="e">
        <f t="shared" si="41"/>
        <v>#N/A</v>
      </c>
      <c r="S575" s="150" t="e">
        <f t="shared" si="42"/>
        <v>#N/A</v>
      </c>
      <c r="T575" s="150" t="e">
        <f t="shared" si="43"/>
        <v>#N/A</v>
      </c>
      <c r="U575" s="150" t="e">
        <f t="shared" si="44"/>
        <v>#N/A</v>
      </c>
      <c r="V575" s="154" t="e">
        <f>VLOOKUP(E575,'PC Receitas'!$O$4:$P$14,2,FALSE)</f>
        <v>#N/A</v>
      </c>
    </row>
    <row r="576" spans="3:22" ht="19.5" customHeight="1" thickTop="1" thickBot="1" x14ac:dyDescent="0.3">
      <c r="C576" s="58"/>
      <c r="D576" s="58" t="str">
        <f t="shared" ca="1" si="40"/>
        <v/>
      </c>
      <c r="E576" s="58"/>
      <c r="F576" s="58"/>
      <c r="G576" s="58"/>
      <c r="H576" s="58"/>
      <c r="I576" s="59"/>
      <c r="J576" s="192"/>
      <c r="K576" s="60"/>
      <c r="L576" s="58"/>
      <c r="M576" s="56">
        <f>M575+IF(AND(K576="Pago",OR(E576='PC Receitas'!$O$4,E576='PC Receitas'!$O$5,E576='PC Receitas'!$O$6)),I576,IF(AND(K576="Pago",OR(E576='PC Receitas'!$O$7,E576='PC Receitas'!$O$8,E576='PC Receitas'!$O$9,E576='PC Receitas'!$O$10,E576='PC Receitas'!$O$11,E576='PC Receitas'!$O$12,E576='PC Receitas'!$O$13,E576='PC Receitas'!$O$14)),-I576,0))</f>
        <v>7448.57</v>
      </c>
      <c r="R576" s="153" t="e">
        <f t="shared" si="41"/>
        <v>#N/A</v>
      </c>
      <c r="S576" s="150" t="e">
        <f t="shared" si="42"/>
        <v>#N/A</v>
      </c>
      <c r="T576" s="150" t="e">
        <f t="shared" si="43"/>
        <v>#N/A</v>
      </c>
      <c r="U576" s="150" t="e">
        <f t="shared" si="44"/>
        <v>#N/A</v>
      </c>
      <c r="V576" s="154" t="e">
        <f>VLOOKUP(E576,'PC Receitas'!$O$4:$P$14,2,FALSE)</f>
        <v>#N/A</v>
      </c>
    </row>
    <row r="577" spans="3:22" ht="19.5" customHeight="1" thickTop="1" thickBot="1" x14ac:dyDescent="0.3">
      <c r="C577" s="58"/>
      <c r="D577" s="58" t="str">
        <f t="shared" ca="1" si="40"/>
        <v/>
      </c>
      <c r="E577" s="58"/>
      <c r="F577" s="58"/>
      <c r="G577" s="58"/>
      <c r="H577" s="58"/>
      <c r="I577" s="59"/>
      <c r="J577" s="192"/>
      <c r="K577" s="60"/>
      <c r="L577" s="58"/>
      <c r="M577" s="56">
        <f>M576+IF(AND(K577="Pago",OR(E577='PC Receitas'!$O$4,E577='PC Receitas'!$O$5,E577='PC Receitas'!$O$6)),I577,IF(AND(K577="Pago",OR(E577='PC Receitas'!$O$7,E577='PC Receitas'!$O$8,E577='PC Receitas'!$O$9,E577='PC Receitas'!$O$10,E577='PC Receitas'!$O$11,E577='PC Receitas'!$O$12,E577='PC Receitas'!$O$13,E577='PC Receitas'!$O$14)),-I577,0))</f>
        <v>7448.57</v>
      </c>
      <c r="R577" s="153" t="e">
        <f t="shared" si="41"/>
        <v>#N/A</v>
      </c>
      <c r="S577" s="150" t="e">
        <f t="shared" si="42"/>
        <v>#N/A</v>
      </c>
      <c r="T577" s="150" t="e">
        <f t="shared" si="43"/>
        <v>#N/A</v>
      </c>
      <c r="U577" s="150" t="e">
        <f t="shared" si="44"/>
        <v>#N/A</v>
      </c>
      <c r="V577" s="154" t="e">
        <f>VLOOKUP(E577,'PC Receitas'!$O$4:$P$14,2,FALSE)</f>
        <v>#N/A</v>
      </c>
    </row>
    <row r="578" spans="3:22" ht="19.5" customHeight="1" thickTop="1" thickBot="1" x14ac:dyDescent="0.3">
      <c r="C578" s="58"/>
      <c r="D578" s="58" t="str">
        <f t="shared" ca="1" si="40"/>
        <v/>
      </c>
      <c r="E578" s="58"/>
      <c r="F578" s="58"/>
      <c r="G578" s="58"/>
      <c r="H578" s="58"/>
      <c r="I578" s="59"/>
      <c r="J578" s="192"/>
      <c r="K578" s="60"/>
      <c r="L578" s="58"/>
      <c r="M578" s="56">
        <f>M577+IF(AND(K578="Pago",OR(E578='PC Receitas'!$O$4,E578='PC Receitas'!$O$5,E578='PC Receitas'!$O$6)),I578,IF(AND(K578="Pago",OR(E578='PC Receitas'!$O$7,E578='PC Receitas'!$O$8,E578='PC Receitas'!$O$9,E578='PC Receitas'!$O$10,E578='PC Receitas'!$O$11,E578='PC Receitas'!$O$12,E578='PC Receitas'!$O$13,E578='PC Receitas'!$O$14)),-I578,0))</f>
        <v>7448.57</v>
      </c>
      <c r="R578" s="153" t="e">
        <f t="shared" si="41"/>
        <v>#N/A</v>
      </c>
      <c r="S578" s="150" t="e">
        <f t="shared" si="42"/>
        <v>#N/A</v>
      </c>
      <c r="T578" s="150" t="e">
        <f t="shared" si="43"/>
        <v>#N/A</v>
      </c>
      <c r="U578" s="150" t="e">
        <f t="shared" si="44"/>
        <v>#N/A</v>
      </c>
      <c r="V578" s="154" t="e">
        <f>VLOOKUP(E578,'PC Receitas'!$O$4:$P$14,2,FALSE)</f>
        <v>#N/A</v>
      </c>
    </row>
    <row r="579" spans="3:22" ht="19.5" customHeight="1" thickTop="1" thickBot="1" x14ac:dyDescent="0.3">
      <c r="C579" s="58"/>
      <c r="D579" s="58" t="str">
        <f t="shared" ca="1" si="40"/>
        <v/>
      </c>
      <c r="E579" s="58"/>
      <c r="F579" s="58"/>
      <c r="G579" s="58"/>
      <c r="H579" s="58"/>
      <c r="I579" s="59"/>
      <c r="J579" s="192"/>
      <c r="K579" s="60"/>
      <c r="L579" s="58"/>
      <c r="M579" s="56">
        <f>M578+IF(AND(K579="Pago",OR(E579='PC Receitas'!$O$4,E579='PC Receitas'!$O$5,E579='PC Receitas'!$O$6)),I579,IF(AND(K579="Pago",OR(E579='PC Receitas'!$O$7,E579='PC Receitas'!$O$8,E579='PC Receitas'!$O$9,E579='PC Receitas'!$O$10,E579='PC Receitas'!$O$11,E579='PC Receitas'!$O$12,E579='PC Receitas'!$O$13,E579='PC Receitas'!$O$14)),-I579,0))</f>
        <v>7448.57</v>
      </c>
      <c r="R579" s="153" t="e">
        <f t="shared" si="41"/>
        <v>#N/A</v>
      </c>
      <c r="S579" s="150" t="e">
        <f t="shared" si="42"/>
        <v>#N/A</v>
      </c>
      <c r="T579" s="150" t="e">
        <f t="shared" si="43"/>
        <v>#N/A</v>
      </c>
      <c r="U579" s="150" t="e">
        <f t="shared" si="44"/>
        <v>#N/A</v>
      </c>
      <c r="V579" s="154" t="e">
        <f>VLOOKUP(E579,'PC Receitas'!$O$4:$P$14,2,FALSE)</f>
        <v>#N/A</v>
      </c>
    </row>
    <row r="580" spans="3:22" ht="19.5" customHeight="1" thickTop="1" thickBot="1" x14ac:dyDescent="0.3">
      <c r="C580" s="58"/>
      <c r="D580" s="58" t="str">
        <f t="shared" ca="1" si="40"/>
        <v/>
      </c>
      <c r="E580" s="58"/>
      <c r="F580" s="58"/>
      <c r="G580" s="58"/>
      <c r="H580" s="58"/>
      <c r="I580" s="59"/>
      <c r="J580" s="192"/>
      <c r="K580" s="60"/>
      <c r="L580" s="58"/>
      <c r="M580" s="56">
        <f>M579+IF(AND(K580="Pago",OR(E580='PC Receitas'!$O$4,E580='PC Receitas'!$O$5,E580='PC Receitas'!$O$6)),I580,IF(AND(K580="Pago",OR(E580='PC Receitas'!$O$7,E580='PC Receitas'!$O$8,E580='PC Receitas'!$O$9,E580='PC Receitas'!$O$10,E580='PC Receitas'!$O$11,E580='PC Receitas'!$O$12,E580='PC Receitas'!$O$13,E580='PC Receitas'!$O$14)),-I580,0))</f>
        <v>7448.57</v>
      </c>
      <c r="R580" s="153" t="e">
        <f t="shared" si="41"/>
        <v>#N/A</v>
      </c>
      <c r="S580" s="150" t="e">
        <f t="shared" si="42"/>
        <v>#N/A</v>
      </c>
      <c r="T580" s="150" t="e">
        <f t="shared" si="43"/>
        <v>#N/A</v>
      </c>
      <c r="U580" s="150" t="e">
        <f t="shared" si="44"/>
        <v>#N/A</v>
      </c>
      <c r="V580" s="154" t="e">
        <f>VLOOKUP(E580,'PC Receitas'!$O$4:$P$14,2,FALSE)</f>
        <v>#N/A</v>
      </c>
    </row>
    <row r="581" spans="3:22" ht="19.5" customHeight="1" thickTop="1" thickBot="1" x14ac:dyDescent="0.3">
      <c r="C581" s="58"/>
      <c r="D581" s="58" t="str">
        <f t="shared" ca="1" si="40"/>
        <v/>
      </c>
      <c r="E581" s="58"/>
      <c r="F581" s="58"/>
      <c r="G581" s="58"/>
      <c r="H581" s="58"/>
      <c r="I581" s="59"/>
      <c r="J581" s="192"/>
      <c r="K581" s="60"/>
      <c r="L581" s="58"/>
      <c r="M581" s="56">
        <f>M580+IF(AND(K581="Pago",OR(E581='PC Receitas'!$O$4,E581='PC Receitas'!$O$5,E581='PC Receitas'!$O$6)),I581,IF(AND(K581="Pago",OR(E581='PC Receitas'!$O$7,E581='PC Receitas'!$O$8,E581='PC Receitas'!$O$9,E581='PC Receitas'!$O$10,E581='PC Receitas'!$O$11,E581='PC Receitas'!$O$12,E581='PC Receitas'!$O$13,E581='PC Receitas'!$O$14)),-I581,0))</f>
        <v>7448.57</v>
      </c>
      <c r="R581" s="153" t="e">
        <f t="shared" si="41"/>
        <v>#N/A</v>
      </c>
      <c r="S581" s="150" t="e">
        <f t="shared" si="42"/>
        <v>#N/A</v>
      </c>
      <c r="T581" s="150" t="e">
        <f t="shared" si="43"/>
        <v>#N/A</v>
      </c>
      <c r="U581" s="150" t="e">
        <f t="shared" si="44"/>
        <v>#N/A</v>
      </c>
      <c r="V581" s="154" t="e">
        <f>VLOOKUP(E581,'PC Receitas'!$O$4:$P$14,2,FALSE)</f>
        <v>#N/A</v>
      </c>
    </row>
    <row r="582" spans="3:22" ht="19.5" customHeight="1" thickTop="1" thickBot="1" x14ac:dyDescent="0.3">
      <c r="C582" s="58"/>
      <c r="D582" s="58" t="str">
        <f t="shared" ref="D582:D605" ca="1" si="45">IF(C582&lt;&gt;"",TEXT(C582,"00")&amp;"/08/"&amp;YEAR(TODAY()),"")</f>
        <v/>
      </c>
      <c r="E582" s="58"/>
      <c r="F582" s="58"/>
      <c r="G582" s="58"/>
      <c r="H582" s="58"/>
      <c r="I582" s="59"/>
      <c r="J582" s="192"/>
      <c r="K582" s="60"/>
      <c r="L582" s="58"/>
      <c r="M582" s="56">
        <f>M581+IF(AND(K582="Pago",OR(E582='PC Receitas'!$O$4,E582='PC Receitas'!$O$5,E582='PC Receitas'!$O$6)),I582,IF(AND(K582="Pago",OR(E582='PC Receitas'!$O$7,E582='PC Receitas'!$O$8,E582='PC Receitas'!$O$9,E582='PC Receitas'!$O$10,E582='PC Receitas'!$O$11,E582='PC Receitas'!$O$12,E582='PC Receitas'!$O$13,E582='PC Receitas'!$O$14)),-I582,0))</f>
        <v>7448.57</v>
      </c>
      <c r="R582" s="153" t="e">
        <f t="shared" ref="R582:R605" si="46">IF(V582="Despesas_com_RH","Despesa",IF(V582="Despesas_Operacionais","Despesa",IF(V582="Despesas_com_Marketing","Despesa",IF(V582="Impostos","Despesa",IF(V582="Investimentos","Despesa","")))))</f>
        <v>#N/A</v>
      </c>
      <c r="S582" s="150" t="e">
        <f t="shared" ref="S582:S605" si="47">IF(V582="Despesas_com_Produtos","Despesa",IF(V582="Despesas_com_Serviços","Despesa",IF(V582="Despesas_Não_Operacionais","Despesa","")))</f>
        <v>#N/A</v>
      </c>
      <c r="T582" s="150" t="e">
        <f t="shared" ref="T582:T605" si="48">IF(V582="Receitas_com_Produtos","Receita",IF(V582="Receitas_com_Serviços","Receita",IF(V582="Receitas_Não_Operacionais","Receita","")))</f>
        <v>#N/A</v>
      </c>
      <c r="U582" s="150" t="e">
        <f t="shared" ref="U582:U605" si="49">IF(R582&lt;&gt;"",R582,IF(S582&lt;&gt;"",S582,IF(T582&lt;&gt;"",T582,"")))</f>
        <v>#N/A</v>
      </c>
      <c r="V582" s="154" t="e">
        <f>VLOOKUP(E582,'PC Receitas'!$O$4:$P$14,2,FALSE)</f>
        <v>#N/A</v>
      </c>
    </row>
    <row r="583" spans="3:22" ht="19.5" customHeight="1" thickTop="1" thickBot="1" x14ac:dyDescent="0.3">
      <c r="C583" s="58"/>
      <c r="D583" s="58" t="str">
        <f t="shared" ca="1" si="45"/>
        <v/>
      </c>
      <c r="E583" s="58"/>
      <c r="F583" s="58"/>
      <c r="G583" s="58"/>
      <c r="H583" s="58"/>
      <c r="I583" s="59"/>
      <c r="J583" s="192"/>
      <c r="K583" s="60"/>
      <c r="L583" s="58"/>
      <c r="M583" s="56">
        <f>M582+IF(AND(K583="Pago",OR(E583='PC Receitas'!$O$4,E583='PC Receitas'!$O$5,E583='PC Receitas'!$O$6)),I583,IF(AND(K583="Pago",OR(E583='PC Receitas'!$O$7,E583='PC Receitas'!$O$8,E583='PC Receitas'!$O$9,E583='PC Receitas'!$O$10,E583='PC Receitas'!$O$11,E583='PC Receitas'!$O$12,E583='PC Receitas'!$O$13,E583='PC Receitas'!$O$14)),-I583,0))</f>
        <v>7448.57</v>
      </c>
      <c r="R583" s="153" t="e">
        <f t="shared" si="46"/>
        <v>#N/A</v>
      </c>
      <c r="S583" s="150" t="e">
        <f t="shared" si="47"/>
        <v>#N/A</v>
      </c>
      <c r="T583" s="150" t="e">
        <f t="shared" si="48"/>
        <v>#N/A</v>
      </c>
      <c r="U583" s="150" t="e">
        <f t="shared" si="49"/>
        <v>#N/A</v>
      </c>
      <c r="V583" s="154" t="e">
        <f>VLOOKUP(E583,'PC Receitas'!$O$4:$P$14,2,FALSE)</f>
        <v>#N/A</v>
      </c>
    </row>
    <row r="584" spans="3:22" ht="19.5" customHeight="1" thickTop="1" thickBot="1" x14ac:dyDescent="0.3">
      <c r="C584" s="58"/>
      <c r="D584" s="58" t="str">
        <f t="shared" ca="1" si="45"/>
        <v/>
      </c>
      <c r="E584" s="58"/>
      <c r="F584" s="58"/>
      <c r="G584" s="58"/>
      <c r="H584" s="58"/>
      <c r="I584" s="59"/>
      <c r="J584" s="192"/>
      <c r="K584" s="60"/>
      <c r="L584" s="58"/>
      <c r="M584" s="56">
        <f>M583+IF(AND(K584="Pago",OR(E584='PC Receitas'!$O$4,E584='PC Receitas'!$O$5,E584='PC Receitas'!$O$6)),I584,IF(AND(K584="Pago",OR(E584='PC Receitas'!$O$7,E584='PC Receitas'!$O$8,E584='PC Receitas'!$O$9,E584='PC Receitas'!$O$10,E584='PC Receitas'!$O$11,E584='PC Receitas'!$O$12,E584='PC Receitas'!$O$13,E584='PC Receitas'!$O$14)),-I584,0))</f>
        <v>7448.57</v>
      </c>
      <c r="R584" s="153" t="e">
        <f t="shared" si="46"/>
        <v>#N/A</v>
      </c>
      <c r="S584" s="150" t="e">
        <f t="shared" si="47"/>
        <v>#N/A</v>
      </c>
      <c r="T584" s="150" t="e">
        <f t="shared" si="48"/>
        <v>#N/A</v>
      </c>
      <c r="U584" s="150" t="e">
        <f t="shared" si="49"/>
        <v>#N/A</v>
      </c>
      <c r="V584" s="154" t="e">
        <f>VLOOKUP(E584,'PC Receitas'!$O$4:$P$14,2,FALSE)</f>
        <v>#N/A</v>
      </c>
    </row>
    <row r="585" spans="3:22" ht="19.5" customHeight="1" thickTop="1" thickBot="1" x14ac:dyDescent="0.3">
      <c r="C585" s="58"/>
      <c r="D585" s="58" t="str">
        <f t="shared" ca="1" si="45"/>
        <v/>
      </c>
      <c r="E585" s="58"/>
      <c r="F585" s="58"/>
      <c r="G585" s="58"/>
      <c r="H585" s="58"/>
      <c r="I585" s="59"/>
      <c r="J585" s="192"/>
      <c r="K585" s="60"/>
      <c r="L585" s="58"/>
      <c r="M585" s="56">
        <f>M584+IF(AND(K585="Pago",OR(E585='PC Receitas'!$O$4,E585='PC Receitas'!$O$5,E585='PC Receitas'!$O$6)),I585,IF(AND(K585="Pago",OR(E585='PC Receitas'!$O$7,E585='PC Receitas'!$O$8,E585='PC Receitas'!$O$9,E585='PC Receitas'!$O$10,E585='PC Receitas'!$O$11,E585='PC Receitas'!$O$12,E585='PC Receitas'!$O$13,E585='PC Receitas'!$O$14)),-I585,0))</f>
        <v>7448.57</v>
      </c>
      <c r="R585" s="153" t="e">
        <f t="shared" si="46"/>
        <v>#N/A</v>
      </c>
      <c r="S585" s="150" t="e">
        <f t="shared" si="47"/>
        <v>#N/A</v>
      </c>
      <c r="T585" s="150" t="e">
        <f t="shared" si="48"/>
        <v>#N/A</v>
      </c>
      <c r="U585" s="150" t="e">
        <f t="shared" si="49"/>
        <v>#N/A</v>
      </c>
      <c r="V585" s="154" t="e">
        <f>VLOOKUP(E585,'PC Receitas'!$O$4:$P$14,2,FALSE)</f>
        <v>#N/A</v>
      </c>
    </row>
    <row r="586" spans="3:22" ht="19.5" customHeight="1" thickTop="1" thickBot="1" x14ac:dyDescent="0.3">
      <c r="C586" s="58"/>
      <c r="D586" s="58" t="str">
        <f t="shared" ca="1" si="45"/>
        <v/>
      </c>
      <c r="E586" s="58"/>
      <c r="F586" s="58"/>
      <c r="G586" s="58"/>
      <c r="H586" s="58"/>
      <c r="I586" s="59"/>
      <c r="J586" s="192"/>
      <c r="K586" s="60"/>
      <c r="L586" s="58"/>
      <c r="M586" s="56">
        <f>M585+IF(AND(K586="Pago",OR(E586='PC Receitas'!$O$4,E586='PC Receitas'!$O$5,E586='PC Receitas'!$O$6)),I586,IF(AND(K586="Pago",OR(E586='PC Receitas'!$O$7,E586='PC Receitas'!$O$8,E586='PC Receitas'!$O$9,E586='PC Receitas'!$O$10,E586='PC Receitas'!$O$11,E586='PC Receitas'!$O$12,E586='PC Receitas'!$O$13,E586='PC Receitas'!$O$14)),-I586,0))</f>
        <v>7448.57</v>
      </c>
      <c r="R586" s="153" t="e">
        <f t="shared" si="46"/>
        <v>#N/A</v>
      </c>
      <c r="S586" s="150" t="e">
        <f t="shared" si="47"/>
        <v>#N/A</v>
      </c>
      <c r="T586" s="150" t="e">
        <f t="shared" si="48"/>
        <v>#N/A</v>
      </c>
      <c r="U586" s="150" t="e">
        <f t="shared" si="49"/>
        <v>#N/A</v>
      </c>
      <c r="V586" s="154" t="e">
        <f>VLOOKUP(E586,'PC Receitas'!$O$4:$P$14,2,FALSE)</f>
        <v>#N/A</v>
      </c>
    </row>
    <row r="587" spans="3:22" ht="19.5" customHeight="1" thickTop="1" thickBot="1" x14ac:dyDescent="0.3">
      <c r="C587" s="58"/>
      <c r="D587" s="58" t="str">
        <f t="shared" ca="1" si="45"/>
        <v/>
      </c>
      <c r="E587" s="58"/>
      <c r="F587" s="58"/>
      <c r="G587" s="58"/>
      <c r="H587" s="58"/>
      <c r="I587" s="59"/>
      <c r="J587" s="192"/>
      <c r="K587" s="60"/>
      <c r="L587" s="58"/>
      <c r="M587" s="56">
        <f>M586+IF(AND(K587="Pago",OR(E587='PC Receitas'!$O$4,E587='PC Receitas'!$O$5,E587='PC Receitas'!$O$6)),I587,IF(AND(K587="Pago",OR(E587='PC Receitas'!$O$7,E587='PC Receitas'!$O$8,E587='PC Receitas'!$O$9,E587='PC Receitas'!$O$10,E587='PC Receitas'!$O$11,E587='PC Receitas'!$O$12,E587='PC Receitas'!$O$13,E587='PC Receitas'!$O$14)),-I587,0))</f>
        <v>7448.57</v>
      </c>
      <c r="R587" s="153" t="e">
        <f t="shared" si="46"/>
        <v>#N/A</v>
      </c>
      <c r="S587" s="150" t="e">
        <f t="shared" si="47"/>
        <v>#N/A</v>
      </c>
      <c r="T587" s="150" t="e">
        <f t="shared" si="48"/>
        <v>#N/A</v>
      </c>
      <c r="U587" s="150" t="e">
        <f t="shared" si="49"/>
        <v>#N/A</v>
      </c>
      <c r="V587" s="154" t="e">
        <f>VLOOKUP(E587,'PC Receitas'!$O$4:$P$14,2,FALSE)</f>
        <v>#N/A</v>
      </c>
    </row>
    <row r="588" spans="3:22" ht="19.5" customHeight="1" thickTop="1" thickBot="1" x14ac:dyDescent="0.3">
      <c r="C588" s="58"/>
      <c r="D588" s="58" t="str">
        <f t="shared" ca="1" si="45"/>
        <v/>
      </c>
      <c r="E588" s="58"/>
      <c r="F588" s="58"/>
      <c r="G588" s="58"/>
      <c r="H588" s="58"/>
      <c r="I588" s="59"/>
      <c r="J588" s="192"/>
      <c r="K588" s="60"/>
      <c r="L588" s="58"/>
      <c r="M588" s="56">
        <f>M587+IF(AND(K588="Pago",OR(E588='PC Receitas'!$O$4,E588='PC Receitas'!$O$5,E588='PC Receitas'!$O$6)),I588,IF(AND(K588="Pago",OR(E588='PC Receitas'!$O$7,E588='PC Receitas'!$O$8,E588='PC Receitas'!$O$9,E588='PC Receitas'!$O$10,E588='PC Receitas'!$O$11,E588='PC Receitas'!$O$12,E588='PC Receitas'!$O$13,E588='PC Receitas'!$O$14)),-I588,0))</f>
        <v>7448.57</v>
      </c>
      <c r="R588" s="153" t="e">
        <f t="shared" si="46"/>
        <v>#N/A</v>
      </c>
      <c r="S588" s="150" t="e">
        <f t="shared" si="47"/>
        <v>#N/A</v>
      </c>
      <c r="T588" s="150" t="e">
        <f t="shared" si="48"/>
        <v>#N/A</v>
      </c>
      <c r="U588" s="150" t="e">
        <f t="shared" si="49"/>
        <v>#N/A</v>
      </c>
      <c r="V588" s="154" t="e">
        <f>VLOOKUP(E588,'PC Receitas'!$O$4:$P$14,2,FALSE)</f>
        <v>#N/A</v>
      </c>
    </row>
    <row r="589" spans="3:22" ht="19.5" customHeight="1" thickTop="1" thickBot="1" x14ac:dyDescent="0.3">
      <c r="C589" s="58"/>
      <c r="D589" s="58" t="str">
        <f t="shared" ca="1" si="45"/>
        <v/>
      </c>
      <c r="E589" s="58"/>
      <c r="F589" s="58"/>
      <c r="G589" s="58"/>
      <c r="H589" s="58"/>
      <c r="I589" s="59"/>
      <c r="J589" s="192"/>
      <c r="K589" s="60"/>
      <c r="L589" s="58"/>
      <c r="M589" s="56">
        <f>M588+IF(AND(K589="Pago",OR(E589='PC Receitas'!$O$4,E589='PC Receitas'!$O$5,E589='PC Receitas'!$O$6)),I589,IF(AND(K589="Pago",OR(E589='PC Receitas'!$O$7,E589='PC Receitas'!$O$8,E589='PC Receitas'!$O$9,E589='PC Receitas'!$O$10,E589='PC Receitas'!$O$11,E589='PC Receitas'!$O$12,E589='PC Receitas'!$O$13,E589='PC Receitas'!$O$14)),-I589,0))</f>
        <v>7448.57</v>
      </c>
      <c r="R589" s="153" t="e">
        <f t="shared" si="46"/>
        <v>#N/A</v>
      </c>
      <c r="S589" s="150" t="e">
        <f t="shared" si="47"/>
        <v>#N/A</v>
      </c>
      <c r="T589" s="150" t="e">
        <f t="shared" si="48"/>
        <v>#N/A</v>
      </c>
      <c r="U589" s="150" t="e">
        <f t="shared" si="49"/>
        <v>#N/A</v>
      </c>
      <c r="V589" s="154" t="e">
        <f>VLOOKUP(E589,'PC Receitas'!$O$4:$P$14,2,FALSE)</f>
        <v>#N/A</v>
      </c>
    </row>
    <row r="590" spans="3:22" ht="19.5" customHeight="1" thickTop="1" thickBot="1" x14ac:dyDescent="0.3">
      <c r="C590" s="58"/>
      <c r="D590" s="58" t="str">
        <f t="shared" ca="1" si="45"/>
        <v/>
      </c>
      <c r="E590" s="58"/>
      <c r="F590" s="58"/>
      <c r="G590" s="58"/>
      <c r="H590" s="58"/>
      <c r="I590" s="59"/>
      <c r="J590" s="192"/>
      <c r="K590" s="60"/>
      <c r="L590" s="58"/>
      <c r="M590" s="56">
        <f>M589+IF(AND(K590="Pago",OR(E590='PC Receitas'!$O$4,E590='PC Receitas'!$O$5,E590='PC Receitas'!$O$6)),I590,IF(AND(K590="Pago",OR(E590='PC Receitas'!$O$7,E590='PC Receitas'!$O$8,E590='PC Receitas'!$O$9,E590='PC Receitas'!$O$10,E590='PC Receitas'!$O$11,E590='PC Receitas'!$O$12,E590='PC Receitas'!$O$13,E590='PC Receitas'!$O$14)),-I590,0))</f>
        <v>7448.57</v>
      </c>
      <c r="R590" s="153" t="e">
        <f t="shared" si="46"/>
        <v>#N/A</v>
      </c>
      <c r="S590" s="150" t="e">
        <f t="shared" si="47"/>
        <v>#N/A</v>
      </c>
      <c r="T590" s="150" t="e">
        <f t="shared" si="48"/>
        <v>#N/A</v>
      </c>
      <c r="U590" s="150" t="e">
        <f t="shared" si="49"/>
        <v>#N/A</v>
      </c>
      <c r="V590" s="154" t="e">
        <f>VLOOKUP(E590,'PC Receitas'!$O$4:$P$14,2,FALSE)</f>
        <v>#N/A</v>
      </c>
    </row>
    <row r="591" spans="3:22" ht="19.5" customHeight="1" thickTop="1" thickBot="1" x14ac:dyDescent="0.3">
      <c r="C591" s="58"/>
      <c r="D591" s="58" t="str">
        <f t="shared" ca="1" si="45"/>
        <v/>
      </c>
      <c r="E591" s="58"/>
      <c r="F591" s="58"/>
      <c r="G591" s="58"/>
      <c r="H591" s="58"/>
      <c r="I591" s="59"/>
      <c r="J591" s="192"/>
      <c r="K591" s="60"/>
      <c r="L591" s="58"/>
      <c r="M591" s="56">
        <f>M590+IF(AND(K591="Pago",OR(E591='PC Receitas'!$O$4,E591='PC Receitas'!$O$5,E591='PC Receitas'!$O$6)),I591,IF(AND(K591="Pago",OR(E591='PC Receitas'!$O$7,E591='PC Receitas'!$O$8,E591='PC Receitas'!$O$9,E591='PC Receitas'!$O$10,E591='PC Receitas'!$O$11,E591='PC Receitas'!$O$12,E591='PC Receitas'!$O$13,E591='PC Receitas'!$O$14)),-I591,0))</f>
        <v>7448.57</v>
      </c>
      <c r="R591" s="153" t="e">
        <f t="shared" si="46"/>
        <v>#N/A</v>
      </c>
      <c r="S591" s="150" t="e">
        <f t="shared" si="47"/>
        <v>#N/A</v>
      </c>
      <c r="T591" s="150" t="e">
        <f t="shared" si="48"/>
        <v>#N/A</v>
      </c>
      <c r="U591" s="150" t="e">
        <f t="shared" si="49"/>
        <v>#N/A</v>
      </c>
      <c r="V591" s="154" t="e">
        <f>VLOOKUP(E591,'PC Receitas'!$O$4:$P$14,2,FALSE)</f>
        <v>#N/A</v>
      </c>
    </row>
    <row r="592" spans="3:22" ht="19.5" customHeight="1" thickTop="1" thickBot="1" x14ac:dyDescent="0.3">
      <c r="C592" s="58"/>
      <c r="D592" s="58" t="str">
        <f t="shared" ca="1" si="45"/>
        <v/>
      </c>
      <c r="E592" s="58"/>
      <c r="F592" s="58"/>
      <c r="G592" s="58"/>
      <c r="H592" s="58"/>
      <c r="I592" s="59"/>
      <c r="J592" s="192"/>
      <c r="K592" s="60"/>
      <c r="L592" s="58"/>
      <c r="M592" s="56">
        <f>M591+IF(AND(K592="Pago",OR(E592='PC Receitas'!$O$4,E592='PC Receitas'!$O$5,E592='PC Receitas'!$O$6)),I592,IF(AND(K592="Pago",OR(E592='PC Receitas'!$O$7,E592='PC Receitas'!$O$8,E592='PC Receitas'!$O$9,E592='PC Receitas'!$O$10,E592='PC Receitas'!$O$11,E592='PC Receitas'!$O$12,E592='PC Receitas'!$O$13,E592='PC Receitas'!$O$14)),-I592,0))</f>
        <v>7448.57</v>
      </c>
      <c r="R592" s="153" t="e">
        <f t="shared" si="46"/>
        <v>#N/A</v>
      </c>
      <c r="S592" s="150" t="e">
        <f t="shared" si="47"/>
        <v>#N/A</v>
      </c>
      <c r="T592" s="150" t="e">
        <f t="shared" si="48"/>
        <v>#N/A</v>
      </c>
      <c r="U592" s="150" t="e">
        <f t="shared" si="49"/>
        <v>#N/A</v>
      </c>
      <c r="V592" s="154" t="e">
        <f>VLOOKUP(E592,'PC Receitas'!$O$4:$P$14,2,FALSE)</f>
        <v>#N/A</v>
      </c>
    </row>
    <row r="593" spans="3:22" ht="19.5" customHeight="1" thickTop="1" thickBot="1" x14ac:dyDescent="0.3">
      <c r="C593" s="58"/>
      <c r="D593" s="58" t="str">
        <f t="shared" ca="1" si="45"/>
        <v/>
      </c>
      <c r="E593" s="58"/>
      <c r="F593" s="58"/>
      <c r="G593" s="58"/>
      <c r="H593" s="58"/>
      <c r="I593" s="59"/>
      <c r="J593" s="192"/>
      <c r="K593" s="60"/>
      <c r="L593" s="58"/>
      <c r="M593" s="56">
        <f>M592+IF(AND(K593="Pago",OR(E593='PC Receitas'!$O$4,E593='PC Receitas'!$O$5,E593='PC Receitas'!$O$6)),I593,IF(AND(K593="Pago",OR(E593='PC Receitas'!$O$7,E593='PC Receitas'!$O$8,E593='PC Receitas'!$O$9,E593='PC Receitas'!$O$10,E593='PC Receitas'!$O$11,E593='PC Receitas'!$O$12,E593='PC Receitas'!$O$13,E593='PC Receitas'!$O$14)),-I593,0))</f>
        <v>7448.57</v>
      </c>
      <c r="R593" s="153" t="e">
        <f t="shared" si="46"/>
        <v>#N/A</v>
      </c>
      <c r="S593" s="150" t="e">
        <f t="shared" si="47"/>
        <v>#N/A</v>
      </c>
      <c r="T593" s="150" t="e">
        <f t="shared" si="48"/>
        <v>#N/A</v>
      </c>
      <c r="U593" s="150" t="e">
        <f t="shared" si="49"/>
        <v>#N/A</v>
      </c>
      <c r="V593" s="154" t="e">
        <f>VLOOKUP(E593,'PC Receitas'!$O$4:$P$14,2,FALSE)</f>
        <v>#N/A</v>
      </c>
    </row>
    <row r="594" spans="3:22" ht="19.5" customHeight="1" thickTop="1" thickBot="1" x14ac:dyDescent="0.3">
      <c r="C594" s="58"/>
      <c r="D594" s="58" t="str">
        <f t="shared" ca="1" si="45"/>
        <v/>
      </c>
      <c r="E594" s="58"/>
      <c r="F594" s="58"/>
      <c r="G594" s="58"/>
      <c r="H594" s="58"/>
      <c r="I594" s="59"/>
      <c r="J594" s="192"/>
      <c r="K594" s="60"/>
      <c r="L594" s="58"/>
      <c r="M594" s="56">
        <f>M593+IF(AND(K594="Pago",OR(E594='PC Receitas'!$O$4,E594='PC Receitas'!$O$5,E594='PC Receitas'!$O$6)),I594,IF(AND(K594="Pago",OR(E594='PC Receitas'!$O$7,E594='PC Receitas'!$O$8,E594='PC Receitas'!$O$9,E594='PC Receitas'!$O$10,E594='PC Receitas'!$O$11,E594='PC Receitas'!$O$12,E594='PC Receitas'!$O$13,E594='PC Receitas'!$O$14)),-I594,0))</f>
        <v>7448.57</v>
      </c>
      <c r="R594" s="153" t="e">
        <f t="shared" si="46"/>
        <v>#N/A</v>
      </c>
      <c r="S594" s="150" t="e">
        <f t="shared" si="47"/>
        <v>#N/A</v>
      </c>
      <c r="T594" s="150" t="e">
        <f t="shared" si="48"/>
        <v>#N/A</v>
      </c>
      <c r="U594" s="150" t="e">
        <f t="shared" si="49"/>
        <v>#N/A</v>
      </c>
      <c r="V594" s="154" t="e">
        <f>VLOOKUP(E594,'PC Receitas'!$O$4:$P$14,2,FALSE)</f>
        <v>#N/A</v>
      </c>
    </row>
    <row r="595" spans="3:22" ht="19.5" customHeight="1" thickTop="1" thickBot="1" x14ac:dyDescent="0.3">
      <c r="C595" s="58"/>
      <c r="D595" s="58" t="str">
        <f t="shared" ca="1" si="45"/>
        <v/>
      </c>
      <c r="E595" s="58"/>
      <c r="F595" s="58"/>
      <c r="G595" s="58"/>
      <c r="H595" s="58"/>
      <c r="I595" s="59"/>
      <c r="J595" s="192"/>
      <c r="K595" s="60"/>
      <c r="L595" s="58"/>
      <c r="M595" s="56">
        <f>M594+IF(AND(K595="Pago",OR(E595='PC Receitas'!$O$4,E595='PC Receitas'!$O$5,E595='PC Receitas'!$O$6)),I595,IF(AND(K595="Pago",OR(E595='PC Receitas'!$O$7,E595='PC Receitas'!$O$8,E595='PC Receitas'!$O$9,E595='PC Receitas'!$O$10,E595='PC Receitas'!$O$11,E595='PC Receitas'!$O$12,E595='PC Receitas'!$O$13,E595='PC Receitas'!$O$14)),-I595,0))</f>
        <v>7448.57</v>
      </c>
      <c r="R595" s="153" t="e">
        <f t="shared" si="46"/>
        <v>#N/A</v>
      </c>
      <c r="S595" s="150" t="e">
        <f t="shared" si="47"/>
        <v>#N/A</v>
      </c>
      <c r="T595" s="150" t="e">
        <f t="shared" si="48"/>
        <v>#N/A</v>
      </c>
      <c r="U595" s="150" t="e">
        <f t="shared" si="49"/>
        <v>#N/A</v>
      </c>
      <c r="V595" s="154" t="e">
        <f>VLOOKUP(E595,'PC Receitas'!$O$4:$P$14,2,FALSE)</f>
        <v>#N/A</v>
      </c>
    </row>
    <row r="596" spans="3:22" ht="19.5" customHeight="1" thickTop="1" thickBot="1" x14ac:dyDescent="0.3">
      <c r="C596" s="58"/>
      <c r="D596" s="58" t="str">
        <f t="shared" ca="1" si="45"/>
        <v/>
      </c>
      <c r="E596" s="58"/>
      <c r="F596" s="58"/>
      <c r="G596" s="58"/>
      <c r="H596" s="58"/>
      <c r="I596" s="59"/>
      <c r="J596" s="192"/>
      <c r="K596" s="60"/>
      <c r="L596" s="58"/>
      <c r="M596" s="56">
        <f>M595+IF(AND(K596="Pago",OR(E596='PC Receitas'!$O$4,E596='PC Receitas'!$O$5,E596='PC Receitas'!$O$6)),I596,IF(AND(K596="Pago",OR(E596='PC Receitas'!$O$7,E596='PC Receitas'!$O$8,E596='PC Receitas'!$O$9,E596='PC Receitas'!$O$10,E596='PC Receitas'!$O$11,E596='PC Receitas'!$O$12,E596='PC Receitas'!$O$13,E596='PC Receitas'!$O$14)),-I596,0))</f>
        <v>7448.57</v>
      </c>
      <c r="R596" s="153" t="e">
        <f t="shared" si="46"/>
        <v>#N/A</v>
      </c>
      <c r="S596" s="150" t="e">
        <f t="shared" si="47"/>
        <v>#N/A</v>
      </c>
      <c r="T596" s="150" t="e">
        <f t="shared" si="48"/>
        <v>#N/A</v>
      </c>
      <c r="U596" s="150" t="e">
        <f t="shared" si="49"/>
        <v>#N/A</v>
      </c>
      <c r="V596" s="154" t="e">
        <f>VLOOKUP(E596,'PC Receitas'!$O$4:$P$14,2,FALSE)</f>
        <v>#N/A</v>
      </c>
    </row>
    <row r="597" spans="3:22" ht="19.5" customHeight="1" thickTop="1" thickBot="1" x14ac:dyDescent="0.3">
      <c r="C597" s="58"/>
      <c r="D597" s="58" t="str">
        <f t="shared" ca="1" si="45"/>
        <v/>
      </c>
      <c r="E597" s="58"/>
      <c r="F597" s="58"/>
      <c r="G597" s="58"/>
      <c r="H597" s="58"/>
      <c r="I597" s="59"/>
      <c r="J597" s="192"/>
      <c r="K597" s="60"/>
      <c r="L597" s="58"/>
      <c r="M597" s="56">
        <f>M596+IF(AND(K597="Pago",OR(E597='PC Receitas'!$O$4,E597='PC Receitas'!$O$5,E597='PC Receitas'!$O$6)),I597,IF(AND(K597="Pago",OR(E597='PC Receitas'!$O$7,E597='PC Receitas'!$O$8,E597='PC Receitas'!$O$9,E597='PC Receitas'!$O$10,E597='PC Receitas'!$O$11,E597='PC Receitas'!$O$12,E597='PC Receitas'!$O$13,E597='PC Receitas'!$O$14)),-I597,0))</f>
        <v>7448.57</v>
      </c>
      <c r="R597" s="153" t="e">
        <f t="shared" si="46"/>
        <v>#N/A</v>
      </c>
      <c r="S597" s="150" t="e">
        <f t="shared" si="47"/>
        <v>#N/A</v>
      </c>
      <c r="T597" s="150" t="e">
        <f t="shared" si="48"/>
        <v>#N/A</v>
      </c>
      <c r="U597" s="150" t="e">
        <f t="shared" si="49"/>
        <v>#N/A</v>
      </c>
      <c r="V597" s="154" t="e">
        <f>VLOOKUP(E597,'PC Receitas'!$O$4:$P$14,2,FALSE)</f>
        <v>#N/A</v>
      </c>
    </row>
    <row r="598" spans="3:22" ht="19.5" customHeight="1" thickTop="1" thickBot="1" x14ac:dyDescent="0.3">
      <c r="C598" s="58"/>
      <c r="D598" s="58" t="str">
        <f t="shared" ca="1" si="45"/>
        <v/>
      </c>
      <c r="E598" s="58"/>
      <c r="F598" s="58"/>
      <c r="G598" s="58"/>
      <c r="H598" s="58"/>
      <c r="I598" s="59"/>
      <c r="J598" s="192"/>
      <c r="K598" s="60"/>
      <c r="L598" s="58"/>
      <c r="M598" s="56">
        <f>M597+IF(AND(K598="Pago",OR(E598='PC Receitas'!$O$4,E598='PC Receitas'!$O$5,E598='PC Receitas'!$O$6)),I598,IF(AND(K598="Pago",OR(E598='PC Receitas'!$O$7,E598='PC Receitas'!$O$8,E598='PC Receitas'!$O$9,E598='PC Receitas'!$O$10,E598='PC Receitas'!$O$11,E598='PC Receitas'!$O$12,E598='PC Receitas'!$O$13,E598='PC Receitas'!$O$14)),-I598,0))</f>
        <v>7448.57</v>
      </c>
      <c r="R598" s="153" t="e">
        <f t="shared" si="46"/>
        <v>#N/A</v>
      </c>
      <c r="S598" s="150" t="e">
        <f t="shared" si="47"/>
        <v>#N/A</v>
      </c>
      <c r="T598" s="150" t="e">
        <f t="shared" si="48"/>
        <v>#N/A</v>
      </c>
      <c r="U598" s="150" t="e">
        <f t="shared" si="49"/>
        <v>#N/A</v>
      </c>
      <c r="V598" s="154" t="e">
        <f>VLOOKUP(E598,'PC Receitas'!$O$4:$P$14,2,FALSE)</f>
        <v>#N/A</v>
      </c>
    </row>
    <row r="599" spans="3:22" ht="19.5" customHeight="1" thickTop="1" thickBot="1" x14ac:dyDescent="0.3">
      <c r="C599" s="58"/>
      <c r="D599" s="58" t="str">
        <f t="shared" ca="1" si="45"/>
        <v/>
      </c>
      <c r="E599" s="58"/>
      <c r="F599" s="58"/>
      <c r="G599" s="58"/>
      <c r="H599" s="58"/>
      <c r="I599" s="59"/>
      <c r="J599" s="192"/>
      <c r="K599" s="60"/>
      <c r="L599" s="58"/>
      <c r="M599" s="56">
        <f>M598+IF(AND(K599="Pago",OR(E599='PC Receitas'!$O$4,E599='PC Receitas'!$O$5,E599='PC Receitas'!$O$6)),I599,IF(AND(K599="Pago",OR(E599='PC Receitas'!$O$7,E599='PC Receitas'!$O$8,E599='PC Receitas'!$O$9,E599='PC Receitas'!$O$10,E599='PC Receitas'!$O$11,E599='PC Receitas'!$O$12,E599='PC Receitas'!$O$13,E599='PC Receitas'!$O$14)),-I599,0))</f>
        <v>7448.57</v>
      </c>
      <c r="R599" s="153" t="e">
        <f t="shared" si="46"/>
        <v>#N/A</v>
      </c>
      <c r="S599" s="150" t="e">
        <f t="shared" si="47"/>
        <v>#N/A</v>
      </c>
      <c r="T599" s="150" t="e">
        <f t="shared" si="48"/>
        <v>#N/A</v>
      </c>
      <c r="U599" s="150" t="e">
        <f t="shared" si="49"/>
        <v>#N/A</v>
      </c>
      <c r="V599" s="154" t="e">
        <f>VLOOKUP(E599,'PC Receitas'!$O$4:$P$14,2,FALSE)</f>
        <v>#N/A</v>
      </c>
    </row>
    <row r="600" spans="3:22" ht="19.5" customHeight="1" thickTop="1" thickBot="1" x14ac:dyDescent="0.3">
      <c r="C600" s="58"/>
      <c r="D600" s="58" t="str">
        <f t="shared" ca="1" si="45"/>
        <v/>
      </c>
      <c r="E600" s="58"/>
      <c r="F600" s="58"/>
      <c r="G600" s="58"/>
      <c r="H600" s="58"/>
      <c r="I600" s="59"/>
      <c r="J600" s="192"/>
      <c r="K600" s="60"/>
      <c r="L600" s="58"/>
      <c r="M600" s="56">
        <f>M599+IF(AND(K600="Pago",OR(E600='PC Receitas'!$O$4,E600='PC Receitas'!$O$5,E600='PC Receitas'!$O$6)),I600,IF(AND(K600="Pago",OR(E600='PC Receitas'!$O$7,E600='PC Receitas'!$O$8,E600='PC Receitas'!$O$9,E600='PC Receitas'!$O$10,E600='PC Receitas'!$O$11,E600='PC Receitas'!$O$12,E600='PC Receitas'!$O$13,E600='PC Receitas'!$O$14)),-I600,0))</f>
        <v>7448.57</v>
      </c>
      <c r="R600" s="153" t="e">
        <f t="shared" si="46"/>
        <v>#N/A</v>
      </c>
      <c r="S600" s="150" t="e">
        <f t="shared" si="47"/>
        <v>#N/A</v>
      </c>
      <c r="T600" s="150" t="e">
        <f t="shared" si="48"/>
        <v>#N/A</v>
      </c>
      <c r="U600" s="150" t="e">
        <f t="shared" si="49"/>
        <v>#N/A</v>
      </c>
      <c r="V600" s="154" t="e">
        <f>VLOOKUP(E600,'PC Receitas'!$O$4:$P$14,2,FALSE)</f>
        <v>#N/A</v>
      </c>
    </row>
    <row r="601" spans="3:22" ht="19.5" customHeight="1" thickTop="1" thickBot="1" x14ac:dyDescent="0.3">
      <c r="C601" s="58"/>
      <c r="D601" s="58" t="str">
        <f t="shared" ca="1" si="45"/>
        <v/>
      </c>
      <c r="E601" s="58"/>
      <c r="F601" s="58"/>
      <c r="G601" s="58"/>
      <c r="H601" s="58"/>
      <c r="I601" s="59"/>
      <c r="J601" s="192"/>
      <c r="K601" s="60"/>
      <c r="L601" s="58"/>
      <c r="M601" s="56">
        <f>M600+IF(AND(K601="Pago",OR(E601='PC Receitas'!$O$4,E601='PC Receitas'!$O$5,E601='PC Receitas'!$O$6)),I601,IF(AND(K601="Pago",OR(E601='PC Receitas'!$O$7,E601='PC Receitas'!$O$8,E601='PC Receitas'!$O$9,E601='PC Receitas'!$O$10,E601='PC Receitas'!$O$11,E601='PC Receitas'!$O$12,E601='PC Receitas'!$O$13,E601='PC Receitas'!$O$14)),-I601,0))</f>
        <v>7448.57</v>
      </c>
      <c r="R601" s="153" t="e">
        <f t="shared" si="46"/>
        <v>#N/A</v>
      </c>
      <c r="S601" s="150" t="e">
        <f t="shared" si="47"/>
        <v>#N/A</v>
      </c>
      <c r="T601" s="150" t="e">
        <f t="shared" si="48"/>
        <v>#N/A</v>
      </c>
      <c r="U601" s="150" t="e">
        <f t="shared" si="49"/>
        <v>#N/A</v>
      </c>
      <c r="V601" s="154" t="e">
        <f>VLOOKUP(E601,'PC Receitas'!$O$4:$P$14,2,FALSE)</f>
        <v>#N/A</v>
      </c>
    </row>
    <row r="602" spans="3:22" ht="19.5" customHeight="1" thickTop="1" thickBot="1" x14ac:dyDescent="0.3">
      <c r="C602" s="58"/>
      <c r="D602" s="58" t="str">
        <f t="shared" ca="1" si="45"/>
        <v/>
      </c>
      <c r="E602" s="58"/>
      <c r="F602" s="58"/>
      <c r="G602" s="58"/>
      <c r="H602" s="58"/>
      <c r="I602" s="59"/>
      <c r="J602" s="192"/>
      <c r="K602" s="60"/>
      <c r="L602" s="58"/>
      <c r="M602" s="56">
        <f>M601+IF(AND(K602="Pago",OR(E602='PC Receitas'!$O$4,E602='PC Receitas'!$O$5,E602='PC Receitas'!$O$6)),I602,IF(AND(K602="Pago",OR(E602='PC Receitas'!$O$7,E602='PC Receitas'!$O$8,E602='PC Receitas'!$O$9,E602='PC Receitas'!$O$10,E602='PC Receitas'!$O$11,E602='PC Receitas'!$O$12,E602='PC Receitas'!$O$13,E602='PC Receitas'!$O$14)),-I602,0))</f>
        <v>7448.57</v>
      </c>
      <c r="R602" s="153" t="e">
        <f t="shared" si="46"/>
        <v>#N/A</v>
      </c>
      <c r="S602" s="150" t="e">
        <f t="shared" si="47"/>
        <v>#N/A</v>
      </c>
      <c r="T602" s="150" t="e">
        <f t="shared" si="48"/>
        <v>#N/A</v>
      </c>
      <c r="U602" s="150" t="e">
        <f t="shared" si="49"/>
        <v>#N/A</v>
      </c>
      <c r="V602" s="154" t="e">
        <f>VLOOKUP(E602,'PC Receitas'!$O$4:$P$14,2,FALSE)</f>
        <v>#N/A</v>
      </c>
    </row>
    <row r="603" spans="3:22" ht="19.5" customHeight="1" thickTop="1" thickBot="1" x14ac:dyDescent="0.3">
      <c r="C603" s="58"/>
      <c r="D603" s="58" t="str">
        <f t="shared" ca="1" si="45"/>
        <v/>
      </c>
      <c r="E603" s="58"/>
      <c r="F603" s="58"/>
      <c r="G603" s="58"/>
      <c r="H603" s="58"/>
      <c r="I603" s="59"/>
      <c r="J603" s="192"/>
      <c r="K603" s="60"/>
      <c r="L603" s="58"/>
      <c r="M603" s="56">
        <f>M602+IF(AND(K603="Pago",OR(E603='PC Receitas'!$O$4,E603='PC Receitas'!$O$5,E603='PC Receitas'!$O$6)),I603,IF(AND(K603="Pago",OR(E603='PC Receitas'!$O$7,E603='PC Receitas'!$O$8,E603='PC Receitas'!$O$9,E603='PC Receitas'!$O$10,E603='PC Receitas'!$O$11,E603='PC Receitas'!$O$12,E603='PC Receitas'!$O$13,E603='PC Receitas'!$O$14)),-I603,0))</f>
        <v>7448.57</v>
      </c>
      <c r="R603" s="153" t="e">
        <f t="shared" si="46"/>
        <v>#N/A</v>
      </c>
      <c r="S603" s="150" t="e">
        <f t="shared" si="47"/>
        <v>#N/A</v>
      </c>
      <c r="T603" s="150" t="e">
        <f t="shared" si="48"/>
        <v>#N/A</v>
      </c>
      <c r="U603" s="150" t="e">
        <f t="shared" si="49"/>
        <v>#N/A</v>
      </c>
      <c r="V603" s="154" t="e">
        <f>VLOOKUP(E603,'PC Receitas'!$O$4:$P$14,2,FALSE)</f>
        <v>#N/A</v>
      </c>
    </row>
    <row r="604" spans="3:22" ht="19.5" customHeight="1" thickTop="1" thickBot="1" x14ac:dyDescent="0.3">
      <c r="C604" s="58"/>
      <c r="D604" s="58" t="str">
        <f t="shared" ca="1" si="45"/>
        <v/>
      </c>
      <c r="E604" s="58"/>
      <c r="F604" s="58"/>
      <c r="G604" s="58"/>
      <c r="H604" s="58"/>
      <c r="I604" s="59"/>
      <c r="J604" s="192"/>
      <c r="K604" s="60"/>
      <c r="L604" s="58"/>
      <c r="M604" s="56">
        <f>M603+IF(AND(K604="Pago",OR(E604='PC Receitas'!$O$4,E604='PC Receitas'!$O$5,E604='PC Receitas'!$O$6)),I604,IF(AND(K604="Pago",OR(E604='PC Receitas'!$O$7,E604='PC Receitas'!$O$8,E604='PC Receitas'!$O$9,E604='PC Receitas'!$O$10,E604='PC Receitas'!$O$11,E604='PC Receitas'!$O$12,E604='PC Receitas'!$O$13,E604='PC Receitas'!$O$14)),-I604,0))</f>
        <v>7448.57</v>
      </c>
      <c r="R604" s="153" t="e">
        <f t="shared" si="46"/>
        <v>#N/A</v>
      </c>
      <c r="S604" s="150" t="e">
        <f t="shared" si="47"/>
        <v>#N/A</v>
      </c>
      <c r="T604" s="150" t="e">
        <f t="shared" si="48"/>
        <v>#N/A</v>
      </c>
      <c r="U604" s="150" t="e">
        <f t="shared" si="49"/>
        <v>#N/A</v>
      </c>
      <c r="V604" s="154" t="e">
        <f>VLOOKUP(E604,'PC Receitas'!$O$4:$P$14,2,FALSE)</f>
        <v>#N/A</v>
      </c>
    </row>
    <row r="605" spans="3:22" ht="19.5" customHeight="1" thickTop="1" thickBot="1" x14ac:dyDescent="0.3">
      <c r="C605" s="58"/>
      <c r="D605" s="58" t="str">
        <f t="shared" ca="1" si="45"/>
        <v/>
      </c>
      <c r="E605" s="58"/>
      <c r="F605" s="58"/>
      <c r="G605" s="58"/>
      <c r="H605" s="58"/>
      <c r="I605" s="59"/>
      <c r="J605" s="192"/>
      <c r="K605" s="60"/>
      <c r="L605" s="58"/>
      <c r="M605" s="56">
        <f>M604+IF(AND(K605="Pago",OR(E605='PC Receitas'!$O$4,E605='PC Receitas'!$O$5,E605='PC Receitas'!$O$6)),I605,IF(AND(K605="Pago",OR(E605='PC Receitas'!$O$7,E605='PC Receitas'!$O$8,E605='PC Receitas'!$O$9,E605='PC Receitas'!$O$10,E605='PC Receitas'!$O$11,E605='PC Receitas'!$O$12,E605='PC Receitas'!$O$13,E605='PC Receitas'!$O$14)),-I605,0))</f>
        <v>7448.57</v>
      </c>
      <c r="R605" s="153" t="e">
        <f t="shared" si="46"/>
        <v>#N/A</v>
      </c>
      <c r="S605" s="150" t="e">
        <f t="shared" si="47"/>
        <v>#N/A</v>
      </c>
      <c r="T605" s="150" t="e">
        <f t="shared" si="48"/>
        <v>#N/A</v>
      </c>
      <c r="U605" s="150" t="e">
        <f t="shared" si="49"/>
        <v>#N/A</v>
      </c>
      <c r="V605" s="154" t="e">
        <f>VLOOKUP(E605,'PC Receitas'!$O$4:$P$14,2,FALSE)</f>
        <v>#N/A</v>
      </c>
    </row>
    <row r="606" spans="3:22" ht="15.75" thickTop="1" x14ac:dyDescent="0.25">
      <c r="F606" s="12"/>
      <c r="M606" s="35"/>
    </row>
    <row r="607" spans="3:22" x14ac:dyDescent="0.25">
      <c r="F607" s="12"/>
      <c r="M607" s="35"/>
    </row>
    <row r="608" spans="3:22" x14ac:dyDescent="0.25">
      <c r="M608" s="35"/>
    </row>
    <row r="609" spans="13:13" x14ac:dyDescent="0.25">
      <c r="M609" s="35"/>
    </row>
    <row r="610" spans="13:13" x14ac:dyDescent="0.25">
      <c r="M610" s="35"/>
    </row>
    <row r="611" spans="13:13" hidden="1" x14ac:dyDescent="0.25">
      <c r="M611" s="35"/>
    </row>
    <row r="612" spans="13:13" hidden="1" x14ac:dyDescent="0.25">
      <c r="M612" s="35"/>
    </row>
    <row r="613" spans="13:13" hidden="1" x14ac:dyDescent="0.25">
      <c r="M613" s="35"/>
    </row>
    <row r="614" spans="13:13" hidden="1" x14ac:dyDescent="0.25">
      <c r="M614" s="35"/>
    </row>
    <row r="615" spans="13:13" hidden="1" x14ac:dyDescent="0.25">
      <c r="M615" s="35"/>
    </row>
    <row r="616" spans="13:13" hidden="1" x14ac:dyDescent="0.25">
      <c r="M616" s="35"/>
    </row>
    <row r="617" spans="13:13" hidden="1" x14ac:dyDescent="0.25">
      <c r="M617" s="35"/>
    </row>
    <row r="618" spans="13:13" hidden="1" x14ac:dyDescent="0.25">
      <c r="M618" s="35"/>
    </row>
    <row r="619" spans="13:13" hidden="1" x14ac:dyDescent="0.25">
      <c r="M619" s="35"/>
    </row>
    <row r="620" spans="13:13" hidden="1" x14ac:dyDescent="0.25">
      <c r="M620" s="35"/>
    </row>
    <row r="621" spans="13:13" hidden="1" x14ac:dyDescent="0.25">
      <c r="M621" s="35"/>
    </row>
    <row r="622" spans="13:13" hidden="1" x14ac:dyDescent="0.25">
      <c r="M622" s="35"/>
    </row>
    <row r="623" spans="13:13" hidden="1" x14ac:dyDescent="0.25">
      <c r="M623" s="35"/>
    </row>
    <row r="624" spans="13:13" hidden="1" x14ac:dyDescent="0.25">
      <c r="M624" s="35"/>
    </row>
    <row r="625" spans="13:13" hidden="1" x14ac:dyDescent="0.25">
      <c r="M625" s="35"/>
    </row>
    <row r="626" spans="13:13" hidden="1" x14ac:dyDescent="0.25">
      <c r="M626" s="35"/>
    </row>
    <row r="627" spans="13:13" hidden="1" x14ac:dyDescent="0.25">
      <c r="M627" s="35"/>
    </row>
    <row r="628" spans="13:13" hidden="1" x14ac:dyDescent="0.25">
      <c r="M628" s="35"/>
    </row>
    <row r="629" spans="13:13" hidden="1" x14ac:dyDescent="0.25">
      <c r="M629" s="35"/>
    </row>
    <row r="630" spans="13:13" hidden="1" x14ac:dyDescent="0.25">
      <c r="M630" s="35"/>
    </row>
    <row r="631" spans="13:13" hidden="1" x14ac:dyDescent="0.25">
      <c r="M631" s="35"/>
    </row>
    <row r="632" spans="13:13" hidden="1" x14ac:dyDescent="0.25">
      <c r="M632" s="35"/>
    </row>
    <row r="633" spans="13:13" hidden="1" x14ac:dyDescent="0.25">
      <c r="M633" s="35"/>
    </row>
    <row r="634" spans="13:13" hidden="1" x14ac:dyDescent="0.25">
      <c r="M634" s="35"/>
    </row>
    <row r="635" spans="13:13" hidden="1" x14ac:dyDescent="0.25">
      <c r="M635" s="35"/>
    </row>
    <row r="636" spans="13:13" hidden="1" x14ac:dyDescent="0.25">
      <c r="M636" s="35"/>
    </row>
    <row r="637" spans="13:13" hidden="1" x14ac:dyDescent="0.25">
      <c r="M637" s="35"/>
    </row>
    <row r="638" spans="13:13" hidden="1" x14ac:dyDescent="0.25">
      <c r="M638" s="35"/>
    </row>
    <row r="639" spans="13:13" hidden="1" x14ac:dyDescent="0.25">
      <c r="M639" s="35"/>
    </row>
    <row r="640" spans="13:13" hidden="1" x14ac:dyDescent="0.25">
      <c r="M640" s="35"/>
    </row>
    <row r="641" spans="13:13" hidden="1" x14ac:dyDescent="0.25">
      <c r="M641" s="35"/>
    </row>
    <row r="642" spans="13:13" hidden="1" x14ac:dyDescent="0.25">
      <c r="M642" s="35"/>
    </row>
    <row r="643" spans="13:13" hidden="1" x14ac:dyDescent="0.25">
      <c r="M643" s="35"/>
    </row>
    <row r="644" spans="13:13" hidden="1" x14ac:dyDescent="0.25">
      <c r="M644" s="35"/>
    </row>
    <row r="645" spans="13:13" hidden="1" x14ac:dyDescent="0.25">
      <c r="M645" s="35"/>
    </row>
    <row r="646" spans="13:13" hidden="1" x14ac:dyDescent="0.25">
      <c r="M646" s="35"/>
    </row>
    <row r="647" spans="13:13" hidden="1" x14ac:dyDescent="0.25">
      <c r="M647" s="35"/>
    </row>
    <row r="648" spans="13:13" hidden="1" x14ac:dyDescent="0.25">
      <c r="M648" s="35"/>
    </row>
    <row r="649" spans="13:13" hidden="1" x14ac:dyDescent="0.25">
      <c r="M649" s="35"/>
    </row>
    <row r="650" spans="13:13" hidden="1" x14ac:dyDescent="0.25">
      <c r="M650" s="35"/>
    </row>
    <row r="651" spans="13:13" hidden="1" x14ac:dyDescent="0.25">
      <c r="M651" s="35"/>
    </row>
    <row r="652" spans="13:13" hidden="1" x14ac:dyDescent="0.25">
      <c r="M652" s="35"/>
    </row>
    <row r="653" spans="13:13" hidden="1" x14ac:dyDescent="0.25">
      <c r="M653" s="35"/>
    </row>
    <row r="654" spans="13:13" hidden="1" x14ac:dyDescent="0.25">
      <c r="M654" s="35"/>
    </row>
    <row r="655" spans="13:13" hidden="1" x14ac:dyDescent="0.25">
      <c r="M655" s="35"/>
    </row>
    <row r="656" spans="13:13" hidden="1" x14ac:dyDescent="0.25">
      <c r="M656" s="35"/>
    </row>
    <row r="657" spans="13:13" hidden="1" x14ac:dyDescent="0.25">
      <c r="M657" s="35"/>
    </row>
    <row r="658" spans="13:13" hidden="1" x14ac:dyDescent="0.25">
      <c r="M658" s="36"/>
    </row>
  </sheetData>
  <sheetProtection selectLockedCells="1"/>
  <autoFilter ref="C4:K4"/>
  <mergeCells count="11">
    <mergeCell ref="O11:O12"/>
    <mergeCell ref="P11:P12"/>
    <mergeCell ref="O13:O14"/>
    <mergeCell ref="P13:P14"/>
    <mergeCell ref="O7:O8"/>
    <mergeCell ref="P7:P8"/>
    <mergeCell ref="O4:P4"/>
    <mergeCell ref="O5:O6"/>
    <mergeCell ref="P5:P6"/>
    <mergeCell ref="O9:O10"/>
    <mergeCell ref="P9:P10"/>
  </mergeCells>
  <conditionalFormatting sqref="P13:P14">
    <cfRule type="cellIs" dxfId="282" priority="110" operator="lessThan">
      <formula>0</formula>
    </cfRule>
    <cfRule type="cellIs" dxfId="281" priority="111" operator="greaterThan">
      <formula>0</formula>
    </cfRule>
  </conditionalFormatting>
  <conditionalFormatting sqref="K122:K605">
    <cfRule type="containsText" dxfId="280" priority="106" operator="containsText" text="Não Pago">
      <formula>NOT(ISERROR(SEARCH("Não Pago",K122)))</formula>
    </cfRule>
    <cfRule type="containsText" dxfId="279" priority="107" operator="containsText" text="Pago">
      <formula>NOT(ISERROR(SEARCH("Pago",K122)))</formula>
    </cfRule>
  </conditionalFormatting>
  <conditionalFormatting sqref="P5:P6">
    <cfRule type="cellIs" dxfId="278" priority="103" operator="lessThan">
      <formula>0</formula>
    </cfRule>
    <cfRule type="cellIs" dxfId="277" priority="104" operator="greaterThan">
      <formula>0</formula>
    </cfRule>
    <cfRule type="cellIs" dxfId="276" priority="105" operator="greaterThan">
      <formula>0</formula>
    </cfRule>
  </conditionalFormatting>
  <conditionalFormatting sqref="P11:P12">
    <cfRule type="cellIs" dxfId="275" priority="83" operator="greaterThan">
      <formula>0</formula>
    </cfRule>
    <cfRule type="cellIs" dxfId="274" priority="84" operator="lessThan">
      <formula>0</formula>
    </cfRule>
  </conditionalFormatting>
  <conditionalFormatting sqref="K21:K121">
    <cfRule type="containsText" dxfId="273" priority="57" operator="containsText" text="Não Pago">
      <formula>NOT(ISERROR(SEARCH("Não Pago",K21)))</formula>
    </cfRule>
    <cfRule type="containsText" dxfId="272" priority="58" operator="containsText" text="Pago">
      <formula>NOT(ISERROR(SEARCH("Pago",K21)))</formula>
    </cfRule>
  </conditionalFormatting>
  <conditionalFormatting sqref="K5:K19">
    <cfRule type="containsText" dxfId="271" priority="49" operator="containsText" text="Não Pago">
      <formula>NOT(ISERROR(SEARCH("Não Pago",K5)))</formula>
    </cfRule>
    <cfRule type="containsText" dxfId="270" priority="50" operator="containsText" text="Pago">
      <formula>NOT(ISERROR(SEARCH("Pago",K5)))</formula>
    </cfRule>
  </conditionalFormatting>
  <conditionalFormatting sqref="K20">
    <cfRule type="containsText" dxfId="269" priority="43" operator="containsText" text="Não Pago">
      <formula>NOT(ISERROR(SEARCH("Não Pago",K20)))</formula>
    </cfRule>
    <cfRule type="containsText" dxfId="268" priority="44" operator="containsText" text="Pago">
      <formula>NOT(ISERROR(SEARCH("Pago",K20)))</formula>
    </cfRule>
  </conditionalFormatting>
  <conditionalFormatting sqref="M5:M605">
    <cfRule type="cellIs" dxfId="267" priority="25" operator="greaterThan">
      <formula>0</formula>
    </cfRule>
    <cfRule type="cellIs" dxfId="266" priority="26" operator="lessThan">
      <formula>0</formula>
    </cfRule>
  </conditionalFormatting>
  <conditionalFormatting sqref="P7:P8">
    <cfRule type="cellIs" dxfId="265" priority="24" operator="greaterThan">
      <formula>0</formula>
    </cfRule>
  </conditionalFormatting>
  <conditionalFormatting sqref="P9:P10">
    <cfRule type="cellIs" dxfId="264" priority="23" operator="greaterThan">
      <formula>0</formula>
    </cfRule>
  </conditionalFormatting>
  <conditionalFormatting sqref="E100:E605">
    <cfRule type="containsText" dxfId="263" priority="21" operator="containsText" text="Despesa">
      <formula>NOT(ISERROR(SEARCH("Despesa",E100)))</formula>
    </cfRule>
    <cfRule type="containsText" dxfId="262" priority="22" operator="containsText" text="Receita">
      <formula>NOT(ISERROR(SEARCH("Receita",E100)))</formula>
    </cfRule>
  </conditionalFormatting>
  <conditionalFormatting sqref="E100:E605">
    <cfRule type="expression" dxfId="261" priority="133" stopIfTrue="1">
      <formula>NOT(ISERROR(SEARCH("Investimentos",E100)))</formula>
    </cfRule>
  </conditionalFormatting>
  <conditionalFormatting sqref="E22:E99">
    <cfRule type="containsText" dxfId="260" priority="17" operator="containsText" text="Despesa">
      <formula>NOT(ISERROR(SEARCH("Despesa",E22)))</formula>
    </cfRule>
    <cfRule type="containsText" dxfId="259" priority="18" operator="containsText" text="Receita">
      <formula>NOT(ISERROR(SEARCH("Receita",E22)))</formula>
    </cfRule>
  </conditionalFormatting>
  <conditionalFormatting sqref="E22:E99">
    <cfRule type="expression" dxfId="258" priority="136" stopIfTrue="1">
      <formula>NOT(ISERROR(SEARCH("Investimentos",E22)))</formula>
    </cfRule>
  </conditionalFormatting>
  <conditionalFormatting sqref="E5:E605">
    <cfRule type="containsText" dxfId="257" priority="13" operator="containsText" text="Despesa">
      <formula>NOT(ISERROR(SEARCH("Despesa",E5)))</formula>
    </cfRule>
    <cfRule type="containsText" dxfId="256" priority="14" operator="containsText" text="Receita">
      <formula>NOT(ISERROR(SEARCH("Receita",E5)))</formula>
    </cfRule>
  </conditionalFormatting>
  <conditionalFormatting sqref="E5:E605">
    <cfRule type="expression" dxfId="255" priority="139" stopIfTrue="1">
      <formula>NOT(ISERROR(SEARCH("Investimentos",E5)))</formula>
    </cfRule>
  </conditionalFormatting>
  <conditionalFormatting sqref="E11">
    <cfRule type="containsText" dxfId="254" priority="9" operator="containsText" text="Despesa">
      <formula>NOT(ISERROR(SEARCH("Despesa",E11)))</formula>
    </cfRule>
    <cfRule type="containsText" dxfId="253" priority="10" operator="containsText" text="Receita">
      <formula>NOT(ISERROR(SEARCH("Receita",E11)))</formula>
    </cfRule>
  </conditionalFormatting>
  <conditionalFormatting sqref="E11">
    <cfRule type="expression" dxfId="252" priority="8" stopIfTrue="1">
      <formula>NOT(ISERROR(SEARCH("Investimentos",E11)))</formula>
    </cfRule>
  </conditionalFormatting>
  <conditionalFormatting sqref="K5:K187">
    <cfRule type="cellIs" dxfId="251" priority="7" operator="equal">
      <formula>"Realizado"</formula>
    </cfRule>
  </conditionalFormatting>
  <conditionalFormatting sqref="K22">
    <cfRule type="containsText" dxfId="250" priority="5" operator="containsText" text="Não Pago">
      <formula>NOT(ISERROR(SEARCH("Não Pago",K22)))</formula>
    </cfRule>
    <cfRule type="containsText" dxfId="249" priority="6" operator="containsText" text="Pago">
      <formula>NOT(ISERROR(SEARCH("Pago",K22)))</formula>
    </cfRule>
  </conditionalFormatting>
  <conditionalFormatting sqref="K27">
    <cfRule type="containsText" dxfId="248" priority="3" operator="containsText" text="Não Pago">
      <formula>NOT(ISERROR(SEARCH("Não Pago",K27)))</formula>
    </cfRule>
    <cfRule type="containsText" dxfId="247" priority="4" operator="containsText" text="Pago">
      <formula>NOT(ISERROR(SEARCH("Pago",K27)))</formula>
    </cfRule>
  </conditionalFormatting>
  <conditionalFormatting sqref="K34">
    <cfRule type="containsText" dxfId="246" priority="1" operator="containsText" text="Não Pago">
      <formula>NOT(ISERROR(SEARCH("Não Pago",K34)))</formula>
    </cfRule>
    <cfRule type="containsText" dxfId="245" priority="2" operator="containsText" text="Pago">
      <formula>NOT(ISERROR(SEARCH("Pago",K34)))</formula>
    </cfRule>
  </conditionalFormatting>
  <dataValidations count="5">
    <dataValidation type="list" allowBlank="1" showInputMessage="1" showErrorMessage="1" sqref="C5:C605">
      <formula1>"1,2,3,4,5,6,7,8,9,10,11,12,13,14,15,16,17,18,19,20,21,22,23,24,25,26,27,28,29,30,31"</formula1>
    </dataValidation>
    <dataValidation type="list" allowBlank="1" showInputMessage="1" showErrorMessage="1" sqref="L5:L605 K188:K605">
      <formula1>"Pago,Não Pago"</formula1>
    </dataValidation>
    <dataValidation type="list" allowBlank="1" showInputMessage="1" showErrorMessage="1" sqref="G5:H605">
      <formula1>INDIRECT(V5)</formula1>
    </dataValidation>
    <dataValidation type="list" allowBlank="1" showInputMessage="1" showErrorMessage="1" sqref="E5:E605">
      <formula1>$O$16:$O$26</formula1>
    </dataValidation>
    <dataValidation type="list" allowBlank="1" showInputMessage="1" showErrorMessage="1" sqref="K5:K187">
      <formula1>"Pago,Não Pago,Realizado"</formula1>
    </dataValidation>
  </dataValidations>
  <pageMargins left="0.51181102362204722" right="0.51181102362204722" top="0.78740157480314965" bottom="0.78740157480314965" header="0.31496062992125984" footer="0.31496062992125984"/>
  <pageSetup paperSize="9" orientation="portrait" r:id="rId1"/>
  <ignoredErrors>
    <ignoredError sqref="D5" unlockedFormula="1"/>
  </ignoredErrors>
  <drawing r:id="rId2"/>
  <legacyDrawing r:id="rId3"/>
  <mc:AlternateContent xmlns:mc="http://schemas.openxmlformats.org/markup-compatibility/2006">
    <mc:Choice Requires="x14">
      <controls>
        <mc:AlternateContent xmlns:mc="http://schemas.openxmlformats.org/markup-compatibility/2006">
          <mc:Choice Requires="x14">
            <control shapeId="833698" r:id="rId4" name="Button 1186">
              <controlPr defaultSize="0" print="0" autoFill="0" autoPict="0" macro="[0]!processar_recebimento_com_barra">
                <anchor moveWithCells="1" sizeWithCells="1">
                  <from>
                    <xdr:col>8</xdr:col>
                    <xdr:colOff>857250</xdr:colOff>
                    <xdr:row>1</xdr:row>
                    <xdr:rowOff>180975</xdr:rowOff>
                  </from>
                  <to>
                    <xdr:col>10</xdr:col>
                    <xdr:colOff>409575</xdr:colOff>
                    <xdr:row>2</xdr:row>
                    <xdr:rowOff>0</xdr:rowOff>
                  </to>
                </anchor>
              </controlPr>
            </control>
          </mc:Choice>
        </mc:AlternateContent>
        <mc:AlternateContent xmlns:mc="http://schemas.openxmlformats.org/markup-compatibility/2006">
          <mc:Choice Requires="x14">
            <control shapeId="833806" r:id="rId5" name="Button 1294">
              <controlPr defaultSize="0" print="0" autoFill="0" autoPict="0">
                <anchor moveWithCells="1" sizeWithCells="1">
                  <from>
                    <xdr:col>10</xdr:col>
                    <xdr:colOff>466725</xdr:colOff>
                    <xdr:row>1</xdr:row>
                    <xdr:rowOff>180975</xdr:rowOff>
                  </from>
                  <to>
                    <xdr:col>11</xdr:col>
                    <xdr:colOff>1276350</xdr:colOff>
                    <xdr:row>2</xdr:row>
                    <xdr:rowOff>9525</xdr:rowOff>
                  </to>
                </anchor>
              </controlPr>
            </control>
          </mc:Choice>
        </mc:AlternateContent>
      </controls>
    </mc:Choice>
  </mc:AlternateConten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2">
    <pageSetUpPr fitToPage="1"/>
  </sheetPr>
  <dimension ref="A1:AD658"/>
  <sheetViews>
    <sheetView showGridLines="0" zoomScale="90" zoomScaleNormal="90" zoomScalePageLayoutView="90" workbookViewId="0">
      <pane xSplit="1" ySplit="4" topLeftCell="B5" activePane="bottomRight" state="frozen"/>
      <selection pane="topRight"/>
      <selection pane="bottomLeft"/>
      <selection pane="bottomRight" activeCell="B4" sqref="B4"/>
    </sheetView>
  </sheetViews>
  <sheetFormatPr defaultColWidth="0" defaultRowHeight="15" zeroHeight="1" x14ac:dyDescent="0.25"/>
  <cols>
    <col min="1" max="1" width="27.42578125" style="76" customWidth="1"/>
    <col min="2" max="2" width="3.7109375" style="5" customWidth="1"/>
    <col min="3" max="3" width="7.7109375" style="5" customWidth="1"/>
    <col min="4" max="4" width="15.42578125" style="5" customWidth="1"/>
    <col min="5" max="5" width="29.42578125" style="5" customWidth="1"/>
    <col min="6" max="6" width="18.42578125" style="5" customWidth="1"/>
    <col min="7" max="8" width="34.7109375" style="5" customWidth="1"/>
    <col min="9" max="10" width="15.140625" style="5" customWidth="1"/>
    <col min="11" max="11" width="12.42578125" style="5" customWidth="1"/>
    <col min="12" max="12" width="17.85546875" style="5" customWidth="1"/>
    <col min="13" max="13" width="17.42578125" style="5" customWidth="1"/>
    <col min="14" max="14" width="2.42578125" style="5" customWidth="1"/>
    <col min="15" max="15" width="22.140625" style="5" customWidth="1"/>
    <col min="16" max="16" width="15.28515625" style="5" customWidth="1"/>
    <col min="17" max="17" width="8.85546875" style="5" customWidth="1"/>
    <col min="18" max="21" width="8.85546875" style="150" hidden="1" customWidth="1"/>
    <col min="22" max="22" width="5.42578125" style="151" hidden="1" customWidth="1"/>
    <col min="23" max="23" width="8.85546875" style="147" customWidth="1"/>
    <col min="24" max="30" width="8.85546875" style="5" customWidth="1"/>
    <col min="31" max="16384" width="8.85546875" style="5" hidden="1"/>
  </cols>
  <sheetData>
    <row r="1" spans="1:23" s="10" customFormat="1" ht="33.950000000000003" customHeight="1" x14ac:dyDescent="0.35">
      <c r="A1" s="191" t="s">
        <v>1368</v>
      </c>
      <c r="C1" s="125" t="s">
        <v>298</v>
      </c>
      <c r="D1" s="125"/>
      <c r="E1" s="125"/>
      <c r="F1" s="125"/>
      <c r="G1" s="125"/>
      <c r="H1" s="125"/>
      <c r="I1" s="125"/>
      <c r="J1" s="125"/>
      <c r="K1" s="125"/>
      <c r="L1" s="125"/>
      <c r="M1" s="125"/>
      <c r="N1" s="125"/>
      <c r="O1" s="125"/>
      <c r="R1" s="148"/>
      <c r="S1" s="148"/>
      <c r="T1" s="148"/>
      <c r="U1" s="148"/>
      <c r="V1" s="149"/>
      <c r="W1" s="146"/>
    </row>
    <row r="2" spans="1:23" s="10" customFormat="1" ht="37.5" customHeight="1" thickBot="1" x14ac:dyDescent="0.3">
      <c r="A2" s="76"/>
      <c r="C2" s="145"/>
      <c r="D2" s="145"/>
      <c r="E2" s="145"/>
      <c r="F2" s="145"/>
      <c r="G2" s="145"/>
      <c r="H2" s="145"/>
      <c r="I2" s="145"/>
      <c r="J2" s="145"/>
      <c r="K2" s="145"/>
      <c r="L2" s="145"/>
      <c r="M2" s="145"/>
      <c r="N2" s="145"/>
      <c r="O2" s="145"/>
      <c r="P2" s="145"/>
      <c r="R2" s="148"/>
      <c r="S2" s="148"/>
      <c r="T2" s="148"/>
      <c r="U2" s="148"/>
      <c r="V2" s="149"/>
      <c r="W2" s="146"/>
    </row>
    <row r="3" spans="1:23" ht="21.75" customHeight="1" thickTop="1" thickBot="1" x14ac:dyDescent="0.3">
      <c r="F3" s="12"/>
      <c r="G3" s="29"/>
      <c r="H3" s="12"/>
    </row>
    <row r="4" spans="1:23" ht="30.75" customHeight="1" thickTop="1" thickBot="1" x14ac:dyDescent="0.3">
      <c r="C4" s="183" t="s">
        <v>15</v>
      </c>
      <c r="D4" s="183" t="s">
        <v>1427</v>
      </c>
      <c r="E4" s="184" t="s">
        <v>18</v>
      </c>
      <c r="F4" s="183" t="s">
        <v>1428</v>
      </c>
      <c r="G4" s="184" t="s">
        <v>17</v>
      </c>
      <c r="H4" s="183" t="s">
        <v>1430</v>
      </c>
      <c r="I4" s="183" t="s">
        <v>1431</v>
      </c>
      <c r="J4" s="183" t="s">
        <v>1432</v>
      </c>
      <c r="K4" s="184" t="s">
        <v>19</v>
      </c>
      <c r="L4" s="183" t="s">
        <v>1433</v>
      </c>
      <c r="M4" s="30" t="s">
        <v>20</v>
      </c>
      <c r="O4" s="217" t="s">
        <v>26</v>
      </c>
      <c r="P4" s="217"/>
      <c r="V4" s="152"/>
    </row>
    <row r="5" spans="1:23" ht="19.5" customHeight="1" thickTop="1" thickBot="1" x14ac:dyDescent="0.3">
      <c r="C5" s="58">
        <v>1</v>
      </c>
      <c r="D5" s="58" t="str">
        <f>IF(C5&lt;&gt;"",TEXT(C5,"00")&amp;"/09/"&amp;'Configurações Básicas'!$P$5,"")</f>
        <v>01/09/2017</v>
      </c>
      <c r="E5" s="58" t="s">
        <v>1357</v>
      </c>
      <c r="F5" s="28"/>
      <c r="G5" s="28" t="s">
        <v>1425</v>
      </c>
      <c r="H5" s="28"/>
      <c r="I5" s="167">
        <v>105</v>
      </c>
      <c r="J5" s="192"/>
      <c r="K5" s="60" t="s">
        <v>1392</v>
      </c>
      <c r="L5" s="192"/>
      <c r="M5" s="56">
        <f>P5+IF(AND(K5="Pago",OR(E5='PC Receitas'!O4,E5='PC Receitas'!O5,E5='PC Receitas'!O6)),I5,IF(AND(K5="Pago",OR(E5='PC Receitas'!O7,E5='PC Receitas'!O8,E5='PC Receitas'!O9,E5='PC Receitas'!O10,E5='PC Receitas'!O11,E5='PC Receitas'!O12,E5='PC Receitas'!O13,E5='PC Receitas'!O14)),-I5,0))</f>
        <v>7448.57</v>
      </c>
      <c r="O5" s="221" t="s">
        <v>238</v>
      </c>
      <c r="P5" s="222">
        <f>Ago!P13</f>
        <v>7448.57</v>
      </c>
      <c r="Q5" s="57"/>
      <c r="R5" s="153" t="str">
        <f>IF(V5="Despesas_com_RH","Despesa",IF(V5="Despesas_Operacionais","Despesa",IF(V5="Despesas_com_Marketing","Despesa",IF(V5="Impostos","Despesa",IF(V5="Investimentos","Despesa","")))))</f>
        <v>Despesa</v>
      </c>
      <c r="S5" s="150" t="str">
        <f>IF(V5="Despesas_com_Produtos","Despesa",IF(V5="Despesas_com_Serviços","Despesa",IF(V5="Despesas_Não_Operacionais","Despesa","")))</f>
        <v/>
      </c>
      <c r="T5" s="150" t="str">
        <f>IF(V5="Receitas_com_Produtos","Receita",IF(V5="Receitas_com_Serviços","Receita",IF(V5="Receitas_Não_Operacionais","Receita","")))</f>
        <v/>
      </c>
      <c r="U5" s="150" t="str">
        <f>IF(R5&lt;&gt;"",R5,IF(S5&lt;&gt;"",S5,IF(T5&lt;&gt;"",T5,"")))</f>
        <v>Despesa</v>
      </c>
      <c r="V5" s="154" t="str">
        <f>VLOOKUP(E5,'PC Receitas'!$O$4:$P$14,2,FALSE)</f>
        <v>Despesas_Operacionais</v>
      </c>
    </row>
    <row r="6" spans="1:23" ht="19.5" customHeight="1" thickTop="1" thickBot="1" x14ac:dyDescent="0.3">
      <c r="C6" s="58">
        <v>1</v>
      </c>
      <c r="D6" s="58" t="str">
        <f>IF(C6&lt;&gt;"",TEXT(C6,"00")&amp;"/09/"&amp;'Configurações Básicas'!$P$5,"")</f>
        <v>01/09/2017</v>
      </c>
      <c r="E6" s="58" t="s">
        <v>1357</v>
      </c>
      <c r="F6" s="28"/>
      <c r="G6" s="28" t="s">
        <v>1370</v>
      </c>
      <c r="H6" s="28"/>
      <c r="I6" s="167">
        <v>85</v>
      </c>
      <c r="J6" s="192"/>
      <c r="K6" s="60" t="s">
        <v>1392</v>
      </c>
      <c r="L6" s="192"/>
      <c r="M6" s="56">
        <f>M5+IF(AND(K6="Pago",OR(E6='PC Receitas'!$O$4,E6='PC Receitas'!$O$5,E6='PC Receitas'!$O$6)),I6,IF(AND(K6="Pago",OR(E6='PC Receitas'!$O$7,E6='PC Receitas'!$O$8,E6='PC Receitas'!$O$9,E6='PC Receitas'!$O$10,E6='PC Receitas'!$O$11,E6='PC Receitas'!$O$12,E6='PC Receitas'!$O$13,E6='PC Receitas'!$O$14)),-I6,0))</f>
        <v>7448.57</v>
      </c>
      <c r="O6" s="221"/>
      <c r="P6" s="222"/>
      <c r="Q6" s="57"/>
      <c r="R6" s="153" t="str">
        <f t="shared" ref="R6:R69" si="0">IF(V6="Despesas_com_RH","Despesa",IF(V6="Despesas_Operacionais","Despesa",IF(V6="Despesas_com_Marketing","Despesa",IF(V6="Impostos","Despesa",IF(V6="Investimentos","Despesa","")))))</f>
        <v>Despesa</v>
      </c>
      <c r="S6" s="150" t="str">
        <f t="shared" ref="S6:S69" si="1">IF(V6="Despesas_com_Produtos","Despesa",IF(V6="Despesas_com_Serviços","Despesa",IF(V6="Despesas_Não_Operacionais","Despesa","")))</f>
        <v/>
      </c>
      <c r="T6" s="150" t="str">
        <f t="shared" ref="T6:T69" si="2">IF(V6="Receitas_com_Produtos","Receita",IF(V6="Receitas_com_Serviços","Receita",IF(V6="Receitas_Não_Operacionais","Receita","")))</f>
        <v/>
      </c>
      <c r="U6" s="150" t="str">
        <f t="shared" ref="U6:U69" si="3">IF(R6&lt;&gt;"",R6,IF(S6&lt;&gt;"",S6,IF(T6&lt;&gt;"",T6,"")))</f>
        <v>Despesa</v>
      </c>
      <c r="V6" s="154" t="str">
        <f>VLOOKUP(E6,'PC Receitas'!$O$4:$P$14,2,FALSE)</f>
        <v>Despesas_Operacionais</v>
      </c>
    </row>
    <row r="7" spans="1:23" ht="19.5" customHeight="1" thickTop="1" thickBot="1" x14ac:dyDescent="0.3">
      <c r="C7" s="58">
        <v>1</v>
      </c>
      <c r="D7" s="58" t="str">
        <f>IF(C7&lt;&gt;"",TEXT(C7,"00")&amp;"/09/"&amp;'Configurações Básicas'!$P$5,"")</f>
        <v>01/09/2017</v>
      </c>
      <c r="E7" s="58" t="s">
        <v>1357</v>
      </c>
      <c r="F7" s="28"/>
      <c r="G7" s="58" t="s">
        <v>1371</v>
      </c>
      <c r="H7" s="58"/>
      <c r="I7" s="167">
        <v>350</v>
      </c>
      <c r="J7" s="192"/>
      <c r="K7" s="60" t="s">
        <v>1392</v>
      </c>
      <c r="L7" s="192"/>
      <c r="M7" s="56">
        <f>M6+IF(AND(K7="Pago",OR(E7='PC Receitas'!$O$4,E7='PC Receitas'!$O$5,E7='PC Receitas'!$O$6)),I7,IF(AND(K7="Pago",OR(E7='PC Receitas'!$O$7,E7='PC Receitas'!$O$8,E7='PC Receitas'!$O$9,E7='PC Receitas'!$O$10,E7='PC Receitas'!$O$11,E7='PC Receitas'!$O$12,E7='PC Receitas'!$O$13,E7='PC Receitas'!$O$14)),-I7,0))</f>
        <v>7448.57</v>
      </c>
      <c r="O7" s="211" t="s">
        <v>27</v>
      </c>
      <c r="P7" s="214">
        <f>SUMIFS($I$5:$I$605,$E$5:$E$605,'PC Receitas'!O4,$K$5:$K$605,"Pago")+SUMIFS($I$5:$I$605,$E$5:$E$605,'PC Receitas'!O5,$K$5:$K$605,"Pago")+SUMIFS($I$5:$I$605,$E$5:$E$605,'PC Receitas'!O6,$K$5:$K$605,"Pago")</f>
        <v>0</v>
      </c>
      <c r="Q7" s="22"/>
      <c r="R7" s="153" t="str">
        <f t="shared" si="0"/>
        <v>Despesa</v>
      </c>
      <c r="S7" s="150" t="str">
        <f t="shared" si="1"/>
        <v/>
      </c>
      <c r="T7" s="150" t="str">
        <f t="shared" si="2"/>
        <v/>
      </c>
      <c r="U7" s="150" t="str">
        <f t="shared" si="3"/>
        <v>Despesa</v>
      </c>
      <c r="V7" s="154" t="str">
        <f>VLOOKUP(E7,'PC Receitas'!$O$4:$P$14,2,FALSE)</f>
        <v>Despesas_Operacionais</v>
      </c>
    </row>
    <row r="8" spans="1:23" ht="19.5" customHeight="1" thickTop="1" thickBot="1" x14ac:dyDescent="0.3">
      <c r="C8" s="58">
        <v>1</v>
      </c>
      <c r="D8" s="58" t="str">
        <f>IF(C8&lt;&gt;"",TEXT(C8,"00")&amp;"/09/"&amp;'Configurações Básicas'!$P$5,"")</f>
        <v>01/09/2017</v>
      </c>
      <c r="E8" s="58" t="s">
        <v>1357</v>
      </c>
      <c r="F8" s="28"/>
      <c r="G8" s="28" t="s">
        <v>1369</v>
      </c>
      <c r="H8" s="28"/>
      <c r="I8" s="167">
        <v>107</v>
      </c>
      <c r="J8" s="192"/>
      <c r="K8" s="60" t="s">
        <v>1392</v>
      </c>
      <c r="L8" s="192"/>
      <c r="M8" s="56">
        <f>M7+IF(AND(K8="Pago",OR(E8='PC Receitas'!$O$4,E8='PC Receitas'!$O$5,E8='PC Receitas'!$O$6)),I8,IF(AND(K8="Pago",OR(E8='PC Receitas'!$O$7,E8='PC Receitas'!$O$8,E8='PC Receitas'!$O$9,E8='PC Receitas'!$O$10,E8='PC Receitas'!$O$11,E8='PC Receitas'!$O$12,E8='PC Receitas'!$O$13,E8='PC Receitas'!$O$14)),-I8,0))</f>
        <v>7448.57</v>
      </c>
      <c r="O8" s="211"/>
      <c r="P8" s="215"/>
      <c r="Q8" s="22"/>
      <c r="R8" s="153" t="str">
        <f t="shared" si="0"/>
        <v>Despesa</v>
      </c>
      <c r="S8" s="150" t="str">
        <f t="shared" si="1"/>
        <v/>
      </c>
      <c r="T8" s="150" t="str">
        <f t="shared" si="2"/>
        <v/>
      </c>
      <c r="U8" s="150" t="str">
        <f t="shared" si="3"/>
        <v>Despesa</v>
      </c>
      <c r="V8" s="154" t="str">
        <f>VLOOKUP(E8,'PC Receitas'!$O$4:$P$14,2,FALSE)</f>
        <v>Despesas_Operacionais</v>
      </c>
    </row>
    <row r="9" spans="1:23" ht="19.5" customHeight="1" thickTop="1" thickBot="1" x14ac:dyDescent="0.3">
      <c r="C9" s="58">
        <v>1</v>
      </c>
      <c r="D9" s="58" t="str">
        <f>IF(C9&lt;&gt;"",TEXT(C9,"00")&amp;"/09/"&amp;'Configurações Básicas'!$P$5,"")</f>
        <v>01/09/2017</v>
      </c>
      <c r="E9" s="58" t="s">
        <v>1357</v>
      </c>
      <c r="F9" s="28"/>
      <c r="G9" s="58" t="s">
        <v>1375</v>
      </c>
      <c r="H9" s="58"/>
      <c r="I9" s="167">
        <v>30</v>
      </c>
      <c r="J9" s="192"/>
      <c r="K9" s="60" t="s">
        <v>1392</v>
      </c>
      <c r="L9" s="192"/>
      <c r="M9" s="56">
        <f>M8+IF(AND(K9="Pago",OR(E9='PC Receitas'!$O$4,E9='PC Receitas'!$O$5,E9='PC Receitas'!$O$6)),I9,IF(AND(K9="Pago",OR(E9='PC Receitas'!$O$7,E9='PC Receitas'!$O$8,E9='PC Receitas'!$O$9,E9='PC Receitas'!$O$10,E9='PC Receitas'!$O$11,E9='PC Receitas'!$O$12,E9='PC Receitas'!$O$13,E9='PC Receitas'!$O$14)),-I9,0))</f>
        <v>7448.57</v>
      </c>
      <c r="O9" s="211" t="s">
        <v>28</v>
      </c>
      <c r="P9" s="212">
        <f>SUMIFS($I$5:$I$605,$E$5:$E$605,'PC Receitas'!$O$7,$K$5:$K$605,"Pago")+SUMIFS($I$5:$I$605,$E$5:$E$605,'PC Receitas'!$O$8,$K$5:$K$605,"Pago")+SUMIFS($I$5:$I$605,$E$5:$E$605,'PC Receitas'!$O$9,$K$5:$K$605,"Pago")+SUMIFS($I$5:$I$605,$E$5:$E$605,'PC Receitas'!$O$10,$K$5:$K$605,"Pago")+SUMIFS($I$5:$I$605,$E$5:$E$605,'PC Receitas'!$O$11,$K$5:$K$605,"Pago")+SUMIFS($I$5:$I$605,$E$5:$E$605,'PC Receitas'!$O$12,$K$5:$K$605,"Pago")+SUMIFS($I$5:$I$605,$E$5:$E$605,'PC Receitas'!$O$13,$K$5:$K$605,"Pago")+SUMIFS($I$5:$I$605,$E$5:$E$605,'PC Receitas'!$O$14,$K$5:$K$605,"Pago")</f>
        <v>0</v>
      </c>
      <c r="Q9" s="22"/>
      <c r="R9" s="153" t="str">
        <f t="shared" si="0"/>
        <v>Despesa</v>
      </c>
      <c r="S9" s="150" t="str">
        <f t="shared" si="1"/>
        <v/>
      </c>
      <c r="T9" s="150" t="str">
        <f t="shared" si="2"/>
        <v/>
      </c>
      <c r="U9" s="150" t="str">
        <f t="shared" si="3"/>
        <v>Despesa</v>
      </c>
      <c r="V9" s="154" t="str">
        <f>VLOOKUP(E9,'PC Receitas'!$O$4:$P$14,2,FALSE)</f>
        <v>Despesas_Operacionais</v>
      </c>
    </row>
    <row r="10" spans="1:23" ht="19.5" customHeight="1" thickTop="1" thickBot="1" x14ac:dyDescent="0.3">
      <c r="C10" s="58">
        <v>1</v>
      </c>
      <c r="D10" s="58" t="str">
        <f>IF(C10&lt;&gt;"",TEXT(C10,"00")&amp;"/09/"&amp;'Configurações Básicas'!$P$5,"")</f>
        <v>01/09/2017</v>
      </c>
      <c r="E10" s="58" t="s">
        <v>1357</v>
      </c>
      <c r="F10" s="28"/>
      <c r="G10" s="58" t="s">
        <v>1391</v>
      </c>
      <c r="H10" s="58"/>
      <c r="I10" s="167">
        <v>1500</v>
      </c>
      <c r="J10" s="192"/>
      <c r="K10" s="60" t="s">
        <v>1392</v>
      </c>
      <c r="L10" s="192"/>
      <c r="M10" s="56">
        <f>M9+IF(AND(K10="Pago",OR(E10='PC Receitas'!$O$4,E10='PC Receitas'!$O$5,E10='PC Receitas'!$O$6)),I10,IF(AND(K10="Pago",OR(E10='PC Receitas'!$O$7,E10='PC Receitas'!$O$8,E10='PC Receitas'!$O$9,E10='PC Receitas'!$O$10,E10='PC Receitas'!$O$11,E10='PC Receitas'!$O$12,E10='PC Receitas'!$O$13,E10='PC Receitas'!$O$14)),-I10,0))</f>
        <v>7448.57</v>
      </c>
      <c r="O10" s="211"/>
      <c r="P10" s="213"/>
      <c r="Q10" s="22"/>
      <c r="R10" s="153" t="str">
        <f t="shared" si="0"/>
        <v>Despesa</v>
      </c>
      <c r="S10" s="150" t="str">
        <f t="shared" si="1"/>
        <v/>
      </c>
      <c r="T10" s="150" t="str">
        <f t="shared" si="2"/>
        <v/>
      </c>
      <c r="U10" s="150" t="str">
        <f t="shared" si="3"/>
        <v>Despesa</v>
      </c>
      <c r="V10" s="154" t="str">
        <f>VLOOKUP(E10,'PC Receitas'!$O$4:$P$14,2,FALSE)</f>
        <v>Despesas_Operacionais</v>
      </c>
    </row>
    <row r="11" spans="1:23" ht="19.5" customHeight="1" thickTop="1" thickBot="1" x14ac:dyDescent="0.3">
      <c r="C11" s="58">
        <v>1</v>
      </c>
      <c r="D11" s="58" t="str">
        <f>IF(C11&lt;&gt;"",TEXT(C11,"00")&amp;"/09/"&amp;'Configurações Básicas'!$P$5,"")</f>
        <v>01/09/2017</v>
      </c>
      <c r="E11" s="58" t="s">
        <v>1357</v>
      </c>
      <c r="F11" s="28"/>
      <c r="G11" s="58" t="s">
        <v>1399</v>
      </c>
      <c r="H11" s="58"/>
      <c r="I11" s="167">
        <v>400</v>
      </c>
      <c r="J11" s="192"/>
      <c r="K11" s="60" t="s">
        <v>1392</v>
      </c>
      <c r="L11" s="192"/>
      <c r="M11" s="56">
        <f>M10+IF(AND(K11="Pago",OR(E11='PC Receitas'!$O$4,E11='PC Receitas'!$O$5,E11='PC Receitas'!$O$6)),I11,IF(AND(K11="Pago",OR(E11='PC Receitas'!$O$7,E11='PC Receitas'!$O$8,E11='PC Receitas'!$O$9,E11='PC Receitas'!$O$10,E11='PC Receitas'!$O$11,E11='PC Receitas'!$O$12,E11='PC Receitas'!$O$13,E11='PC Receitas'!$O$14)),-I11,0))</f>
        <v>7448.57</v>
      </c>
      <c r="O11" s="211" t="s">
        <v>30</v>
      </c>
      <c r="P11" s="212">
        <f>P7-P9</f>
        <v>0</v>
      </c>
      <c r="Q11" s="22"/>
      <c r="R11" s="153" t="str">
        <f t="shared" si="0"/>
        <v>Despesa</v>
      </c>
      <c r="S11" s="150" t="str">
        <f t="shared" si="1"/>
        <v/>
      </c>
      <c r="T11" s="150" t="str">
        <f t="shared" si="2"/>
        <v/>
      </c>
      <c r="U11" s="150" t="str">
        <f t="shared" si="3"/>
        <v>Despesa</v>
      </c>
      <c r="V11" s="154" t="str">
        <f>VLOOKUP(E11,'PC Receitas'!$O$4:$P$14,2,FALSE)</f>
        <v>Despesas_Operacionais</v>
      </c>
    </row>
    <row r="12" spans="1:23" ht="19.5" customHeight="1" thickTop="1" thickBot="1" x14ac:dyDescent="0.3">
      <c r="C12" s="58">
        <v>1</v>
      </c>
      <c r="D12" s="58" t="str">
        <f>IF(C12&lt;&gt;"",TEXT(C12,"00")&amp;"/09/"&amp;'Configurações Básicas'!$P$5,"")</f>
        <v>01/09/2017</v>
      </c>
      <c r="E12" s="58" t="s">
        <v>154</v>
      </c>
      <c r="F12" s="28"/>
      <c r="G12" s="28" t="s">
        <v>1381</v>
      </c>
      <c r="H12" s="28"/>
      <c r="I12" s="167">
        <v>230</v>
      </c>
      <c r="J12" s="192"/>
      <c r="K12" s="60" t="s">
        <v>1392</v>
      </c>
      <c r="L12" s="192"/>
      <c r="M12" s="56">
        <f>M11+IF(AND(K12="Pago",OR(E12='PC Receitas'!$O$4,E12='PC Receitas'!$O$5,E12='PC Receitas'!$O$6)),I12,IF(AND(K12="Pago",OR(E12='PC Receitas'!$O$7,E12='PC Receitas'!$O$8,E12='PC Receitas'!$O$9,E12='PC Receitas'!$O$10,E12='PC Receitas'!$O$11,E12='PC Receitas'!$O$12,E12='PC Receitas'!$O$13,E12='PC Receitas'!$O$14)),-I12,0))</f>
        <v>7448.57</v>
      </c>
      <c r="O12" s="211"/>
      <c r="P12" s="213"/>
      <c r="Q12" s="22"/>
      <c r="R12" s="153" t="str">
        <f t="shared" si="0"/>
        <v>Despesa</v>
      </c>
      <c r="S12" s="150" t="str">
        <f t="shared" si="1"/>
        <v/>
      </c>
      <c r="T12" s="150" t="str">
        <f t="shared" si="2"/>
        <v/>
      </c>
      <c r="U12" s="150" t="str">
        <f t="shared" si="3"/>
        <v>Despesa</v>
      </c>
      <c r="V12" s="154" t="str">
        <f>VLOOKUP(E12,'PC Receitas'!$O$4:$P$14,2,FALSE)</f>
        <v>Despesas_com_RH</v>
      </c>
    </row>
    <row r="13" spans="1:23" ht="19.5" customHeight="1" thickTop="1" thickBot="1" x14ac:dyDescent="0.3">
      <c r="C13" s="58">
        <v>1</v>
      </c>
      <c r="D13" s="58" t="str">
        <f>IF(C13&lt;&gt;"",TEXT(C13,"00")&amp;"/09/"&amp;'Configurações Básicas'!$P$5,"")</f>
        <v>01/09/2017</v>
      </c>
      <c r="E13" s="58" t="s">
        <v>1353</v>
      </c>
      <c r="F13" s="28"/>
      <c r="G13" s="28" t="s">
        <v>1426</v>
      </c>
      <c r="H13" s="28"/>
      <c r="I13" s="167">
        <v>502</v>
      </c>
      <c r="J13" s="192"/>
      <c r="K13" s="60" t="s">
        <v>1392</v>
      </c>
      <c r="L13" s="192"/>
      <c r="M13" s="56">
        <f>M12+IF(AND(K13="Pago",OR(E13='PC Receitas'!$O$4,E13='PC Receitas'!$O$5,E13='PC Receitas'!$O$6)),I13,IF(AND(K13="Pago",OR(E13='PC Receitas'!$O$7,E13='PC Receitas'!$O$8,E13='PC Receitas'!$O$9,E13='PC Receitas'!$O$10,E13='PC Receitas'!$O$11,E13='PC Receitas'!$O$12,E13='PC Receitas'!$O$13,E13='PC Receitas'!$O$14)),-I13,0))</f>
        <v>7448.57</v>
      </c>
      <c r="O13" s="211" t="s">
        <v>66</v>
      </c>
      <c r="P13" s="212">
        <f>M605</f>
        <v>7448.57</v>
      </c>
      <c r="Q13" s="22"/>
      <c r="R13" s="153" t="str">
        <f t="shared" si="0"/>
        <v>Despesa</v>
      </c>
      <c r="S13" s="150" t="str">
        <f t="shared" si="1"/>
        <v/>
      </c>
      <c r="T13" s="150" t="str">
        <f t="shared" si="2"/>
        <v/>
      </c>
      <c r="U13" s="150" t="str">
        <f t="shared" si="3"/>
        <v>Despesa</v>
      </c>
      <c r="V13" s="154" t="str">
        <f>VLOOKUP(E13,'PC Receitas'!$O$4:$P$14,2,FALSE)</f>
        <v>Impostos</v>
      </c>
    </row>
    <row r="14" spans="1:23" ht="19.5" customHeight="1" thickTop="1" thickBot="1" x14ac:dyDescent="0.3">
      <c r="C14" s="58">
        <v>1</v>
      </c>
      <c r="D14" s="58" t="str">
        <f>IF(C14&lt;&gt;"",TEXT(C14,"00")&amp;"/09/"&amp;'Configurações Básicas'!$P$5,"")</f>
        <v>01/09/2017</v>
      </c>
      <c r="E14" s="58" t="s">
        <v>154</v>
      </c>
      <c r="F14" s="28"/>
      <c r="G14" s="28" t="s">
        <v>1423</v>
      </c>
      <c r="H14" s="28"/>
      <c r="I14" s="167">
        <v>175</v>
      </c>
      <c r="J14" s="192"/>
      <c r="K14" s="60" t="s">
        <v>1392</v>
      </c>
      <c r="L14" s="192"/>
      <c r="M14" s="56">
        <f>M13+IF(AND(K14="Pago",OR(E14='PC Receitas'!$O$4,E14='PC Receitas'!$O$5,E14='PC Receitas'!$O$6)),I14,IF(AND(K14="Pago",OR(E14='PC Receitas'!$O$7,E14='PC Receitas'!$O$8,E14='PC Receitas'!$O$9,E14='PC Receitas'!$O$10,E14='PC Receitas'!$O$11,E14='PC Receitas'!$O$12,E14='PC Receitas'!$O$13,E14='PC Receitas'!$O$14)),-I14,0))</f>
        <v>7448.57</v>
      </c>
      <c r="O14" s="211"/>
      <c r="P14" s="216"/>
      <c r="Q14" s="22"/>
      <c r="R14" s="153" t="str">
        <f t="shared" si="0"/>
        <v>Despesa</v>
      </c>
      <c r="S14" s="150" t="str">
        <f t="shared" si="1"/>
        <v/>
      </c>
      <c r="T14" s="150" t="str">
        <f t="shared" si="2"/>
        <v/>
      </c>
      <c r="U14" s="150" t="str">
        <f t="shared" si="3"/>
        <v>Despesa</v>
      </c>
      <c r="V14" s="154" t="str">
        <f>VLOOKUP(E14,'PC Receitas'!$O$4:$P$14,2,FALSE)</f>
        <v>Despesas_com_RH</v>
      </c>
    </row>
    <row r="15" spans="1:23" ht="19.5" customHeight="1" thickTop="1" thickBot="1" x14ac:dyDescent="0.3">
      <c r="C15" s="58">
        <v>1</v>
      </c>
      <c r="D15" s="58" t="str">
        <f>IF(C15&lt;&gt;"",TEXT(C15,"00")&amp;"/09/"&amp;'Configurações Básicas'!$P$5,"")</f>
        <v>01/09/2017</v>
      </c>
      <c r="E15" s="58" t="s">
        <v>1357</v>
      </c>
      <c r="F15" s="28"/>
      <c r="G15" s="28" t="s">
        <v>1400</v>
      </c>
      <c r="H15" s="28"/>
      <c r="I15" s="167">
        <v>108.33</v>
      </c>
      <c r="J15" s="192"/>
      <c r="K15" s="60" t="s">
        <v>1392</v>
      </c>
      <c r="L15" s="192"/>
      <c r="M15" s="56">
        <f>M14+IF(AND(K15="Pago",OR(E15='PC Receitas'!$O$4,E15='PC Receitas'!$O$5,E15='PC Receitas'!$O$6)),I15,IF(AND(K15="Pago",OR(E15='PC Receitas'!$O$7,E15='PC Receitas'!$O$8,E15='PC Receitas'!$O$9,E15='PC Receitas'!$O$10,E15='PC Receitas'!$O$11,E15='PC Receitas'!$O$12,E15='PC Receitas'!$O$13,E15='PC Receitas'!$O$14)),-I15,0))</f>
        <v>7448.57</v>
      </c>
      <c r="R15" s="153" t="str">
        <f t="shared" si="0"/>
        <v>Despesa</v>
      </c>
      <c r="S15" s="150" t="str">
        <f t="shared" si="1"/>
        <v/>
      </c>
      <c r="T15" s="150" t="str">
        <f t="shared" si="2"/>
        <v/>
      </c>
      <c r="U15" s="150" t="str">
        <f t="shared" si="3"/>
        <v>Despesa</v>
      </c>
      <c r="V15" s="154" t="str">
        <f>VLOOKUP(E15,'PC Receitas'!$O$4:$P$14,2,FALSE)</f>
        <v>Despesas_Operacionais</v>
      </c>
    </row>
    <row r="16" spans="1:23" ht="19.5" customHeight="1" thickTop="1" thickBot="1" x14ac:dyDescent="0.3">
      <c r="C16" s="58">
        <v>1</v>
      </c>
      <c r="D16" s="58" t="str">
        <f>IF(C16&lt;&gt;"",TEXT(C16,"00")&amp;"/09/"&amp;'Configurações Básicas'!$P$5,"")</f>
        <v>01/09/2017</v>
      </c>
      <c r="E16" s="58" t="s">
        <v>1359</v>
      </c>
      <c r="F16" s="28"/>
      <c r="G16" s="28" t="s">
        <v>1424</v>
      </c>
      <c r="H16" s="28"/>
      <c r="I16" s="167">
        <v>850</v>
      </c>
      <c r="J16" s="192"/>
      <c r="K16" s="60" t="s">
        <v>1392</v>
      </c>
      <c r="L16" s="192"/>
      <c r="M16" s="56">
        <f>M15+IF(AND(K16="Pago",OR(E16='PC Receitas'!$O$4,E16='PC Receitas'!$O$5,E16='PC Receitas'!$O$6)),I16,IF(AND(K16="Pago",OR(E16='PC Receitas'!$O$7,E16='PC Receitas'!$O$8,E16='PC Receitas'!$O$9,E16='PC Receitas'!$O$10,E16='PC Receitas'!$O$11,E16='PC Receitas'!$O$12,E16='PC Receitas'!$O$13,E16='PC Receitas'!$O$14)),-I16,0))</f>
        <v>7448.57</v>
      </c>
      <c r="O16" s="150" t="str">
        <f>'PC Receitas'!O4</f>
        <v>RECEITAS COM PRODUTO</v>
      </c>
      <c r="R16" s="153" t="str">
        <f t="shared" si="0"/>
        <v>Despesa</v>
      </c>
      <c r="S16" s="150" t="str">
        <f t="shared" si="1"/>
        <v/>
      </c>
      <c r="T16" s="150" t="str">
        <f t="shared" si="2"/>
        <v/>
      </c>
      <c r="U16" s="150" t="str">
        <f t="shared" si="3"/>
        <v>Despesa</v>
      </c>
      <c r="V16" s="154" t="str">
        <f>VLOOKUP(E16,'PC Receitas'!$O$4:$P$14,2,FALSE)</f>
        <v>Investimentos</v>
      </c>
    </row>
    <row r="17" spans="3:22" ht="19.5" customHeight="1" thickTop="1" thickBot="1" x14ac:dyDescent="0.3">
      <c r="C17" s="58">
        <v>1</v>
      </c>
      <c r="D17" s="58" t="str">
        <f>IF(C17&lt;&gt;"",TEXT(C17,"00")&amp;"/09/"&amp;'Configurações Básicas'!$P$5,"")</f>
        <v>01/09/2017</v>
      </c>
      <c r="E17" s="58" t="s">
        <v>154</v>
      </c>
      <c r="F17" s="58"/>
      <c r="G17" s="58" t="s">
        <v>1380</v>
      </c>
      <c r="H17" s="58"/>
      <c r="I17" s="59">
        <v>127.17</v>
      </c>
      <c r="J17" s="193"/>
      <c r="K17" s="60" t="s">
        <v>1392</v>
      </c>
      <c r="L17" s="192"/>
      <c r="M17" s="56">
        <f>M16+IF(AND(K17="Pago",OR(E17='PC Receitas'!$O$4,E17='PC Receitas'!$O$5,E17='PC Receitas'!$O$6)),I17,IF(AND(K17="Pago",OR(E17='PC Receitas'!$O$7,E17='PC Receitas'!$O$8,E17='PC Receitas'!$O$9,E17='PC Receitas'!$O$10,E17='PC Receitas'!$O$11,E17='PC Receitas'!$O$12,E17='PC Receitas'!$O$13,E17='PC Receitas'!$O$14)),-I17,0))</f>
        <v>7448.57</v>
      </c>
      <c r="O17" s="150" t="str">
        <f>'PC Receitas'!O5</f>
        <v>RECEITAS COM SERVIÇOS</v>
      </c>
      <c r="R17" s="153" t="str">
        <f t="shared" si="0"/>
        <v>Despesa</v>
      </c>
      <c r="S17" s="150" t="str">
        <f t="shared" si="1"/>
        <v/>
      </c>
      <c r="T17" s="150" t="str">
        <f t="shared" si="2"/>
        <v/>
      </c>
      <c r="U17" s="150" t="str">
        <f t="shared" si="3"/>
        <v>Despesa</v>
      </c>
      <c r="V17" s="154" t="str">
        <f>VLOOKUP(E17,'PC Receitas'!$O$4:$P$14,2,FALSE)</f>
        <v>Despesas_com_RH</v>
      </c>
    </row>
    <row r="18" spans="3:22" ht="19.5" customHeight="1" thickTop="1" thickBot="1" x14ac:dyDescent="0.3">
      <c r="C18" s="58"/>
      <c r="D18" s="58" t="str">
        <f>IF(C18&lt;&gt;"",TEXT(C18,"00")&amp;"/09/"&amp;'Configurações Básicas'!$P$5,"")</f>
        <v/>
      </c>
      <c r="E18" s="58"/>
      <c r="F18" s="58"/>
      <c r="G18" s="58"/>
      <c r="H18" s="58"/>
      <c r="I18" s="59"/>
      <c r="J18" s="193"/>
      <c r="K18" s="168"/>
      <c r="L18" s="192"/>
      <c r="M18" s="56">
        <f>M17+IF(AND(K18="Pago",OR(E18='PC Receitas'!$O$4,E18='PC Receitas'!$O$5,E18='PC Receitas'!$O$6)),I18,IF(AND(K18="Pago",OR(E18='PC Receitas'!$O$7,E18='PC Receitas'!$O$8,E18='PC Receitas'!$O$9,E18='PC Receitas'!$O$10,E18='PC Receitas'!$O$11,E18='PC Receitas'!$O$12,E18='PC Receitas'!$O$13,E18='PC Receitas'!$O$14)),-I18,0))</f>
        <v>7448.57</v>
      </c>
      <c r="O18" s="150" t="str">
        <f>'PC Receitas'!O6</f>
        <v>RECEITAS NÃO OPERACIONAIS</v>
      </c>
      <c r="R18" s="153" t="e">
        <f t="shared" si="0"/>
        <v>#N/A</v>
      </c>
      <c r="S18" s="150" t="e">
        <f t="shared" si="1"/>
        <v>#N/A</v>
      </c>
      <c r="T18" s="150" t="e">
        <f t="shared" si="2"/>
        <v>#N/A</v>
      </c>
      <c r="U18" s="150" t="e">
        <f t="shared" si="3"/>
        <v>#N/A</v>
      </c>
      <c r="V18" s="154" t="e">
        <f>VLOOKUP(E18,'PC Receitas'!$O$4:$P$14,2,FALSE)</f>
        <v>#N/A</v>
      </c>
    </row>
    <row r="19" spans="3:22" ht="19.5" customHeight="1" thickTop="1" thickBot="1" x14ac:dyDescent="0.3">
      <c r="C19" s="58"/>
      <c r="D19" s="58" t="str">
        <f>IF(C19&lt;&gt;"",TEXT(C19,"00")&amp;"/09/"&amp;'Configurações Básicas'!$P$5,"")</f>
        <v/>
      </c>
      <c r="E19" s="58"/>
      <c r="F19" s="58"/>
      <c r="G19" s="58"/>
      <c r="H19" s="58"/>
      <c r="I19" s="59"/>
      <c r="J19" s="193"/>
      <c r="K19" s="168"/>
      <c r="L19" s="192"/>
      <c r="M19" s="56">
        <f>M18+IF(AND(K19="Pago",OR(E19='PC Receitas'!$O$4,E19='PC Receitas'!$O$5,E19='PC Receitas'!$O$6)),I19,IF(AND(K19="Pago",OR(E19='PC Receitas'!$O$7,E19='PC Receitas'!$O$8,E19='PC Receitas'!$O$9,E19='PC Receitas'!$O$10,E19='PC Receitas'!$O$11,E19='PC Receitas'!$O$12,E19='PC Receitas'!$O$13,E19='PC Receitas'!$O$14)),-I19,0))</f>
        <v>7448.57</v>
      </c>
      <c r="O19" s="150" t="str">
        <f>'PC Receitas'!O7</f>
        <v>DESPESAS COM PRODUTOS</v>
      </c>
      <c r="R19" s="153" t="e">
        <f t="shared" si="0"/>
        <v>#N/A</v>
      </c>
      <c r="S19" s="150" t="e">
        <f t="shared" si="1"/>
        <v>#N/A</v>
      </c>
      <c r="T19" s="150" t="e">
        <f t="shared" si="2"/>
        <v>#N/A</v>
      </c>
      <c r="U19" s="150" t="e">
        <f t="shared" si="3"/>
        <v>#N/A</v>
      </c>
      <c r="V19" s="154" t="e">
        <f>VLOOKUP(E19,'PC Receitas'!$O$4:$P$14,2,FALSE)</f>
        <v>#N/A</v>
      </c>
    </row>
    <row r="20" spans="3:22" ht="19.5" customHeight="1" thickTop="1" thickBot="1" x14ac:dyDescent="0.3">
      <c r="C20" s="58"/>
      <c r="D20" s="58" t="str">
        <f>IF(C20&lt;&gt;"",TEXT(C20,"00")&amp;"/09/"&amp;'Configurações Básicas'!$P$5,"")</f>
        <v/>
      </c>
      <c r="E20" s="58"/>
      <c r="F20" s="58"/>
      <c r="G20" s="58"/>
      <c r="H20" s="58"/>
      <c r="I20" s="59"/>
      <c r="J20" s="193"/>
      <c r="K20" s="168"/>
      <c r="L20" s="192"/>
      <c r="M20" s="56">
        <f>M19+IF(AND(K20="Pago",OR(E20='PC Receitas'!$O$4,E20='PC Receitas'!$O$5,E20='PC Receitas'!$O$6)),I20,IF(AND(K20="Pago",OR(E20='PC Receitas'!$O$7,E20='PC Receitas'!$O$8,E20='PC Receitas'!$O$9,E20='PC Receitas'!$O$10,E20='PC Receitas'!$O$11,E20='PC Receitas'!$O$12,E20='PC Receitas'!$O$13,E20='PC Receitas'!$O$14)),-I20,0))</f>
        <v>7448.57</v>
      </c>
      <c r="O20" s="150" t="str">
        <f>'PC Receitas'!O8</f>
        <v>DESPESAS COM SERVIÇOS</v>
      </c>
      <c r="R20" s="153" t="e">
        <f t="shared" si="0"/>
        <v>#N/A</v>
      </c>
      <c r="S20" s="150" t="e">
        <f t="shared" si="1"/>
        <v>#N/A</v>
      </c>
      <c r="T20" s="150" t="e">
        <f t="shared" si="2"/>
        <v>#N/A</v>
      </c>
      <c r="U20" s="150" t="e">
        <f t="shared" si="3"/>
        <v>#N/A</v>
      </c>
      <c r="V20" s="154" t="e">
        <f>VLOOKUP(E20,'PC Receitas'!$O$4:$P$14,2,FALSE)</f>
        <v>#N/A</v>
      </c>
    </row>
    <row r="21" spans="3:22" ht="19.5" customHeight="1" thickTop="1" thickBot="1" x14ac:dyDescent="0.3">
      <c r="C21" s="58"/>
      <c r="D21" s="58" t="str">
        <f>IF(C21&lt;&gt;"",TEXT(C21,"00")&amp;"/09/"&amp;'Configurações Básicas'!$P$5,"")</f>
        <v/>
      </c>
      <c r="E21" s="58"/>
      <c r="F21" s="58"/>
      <c r="G21" s="58"/>
      <c r="H21" s="58"/>
      <c r="I21" s="59"/>
      <c r="J21" s="193"/>
      <c r="K21" s="168"/>
      <c r="L21" s="192"/>
      <c r="M21" s="56">
        <f>M20+IF(AND(K21="Pago",OR(E21='PC Receitas'!$O$4,E21='PC Receitas'!$O$5,E21='PC Receitas'!$O$6)),I21,IF(AND(K21="Pago",OR(E21='PC Receitas'!$O$7,E21='PC Receitas'!$O$8,E21='PC Receitas'!$O$9,E21='PC Receitas'!$O$10,E21='PC Receitas'!$O$11,E21='PC Receitas'!$O$12,E21='PC Receitas'!$O$13,E21='PC Receitas'!$O$14)),-I21,0))</f>
        <v>7448.57</v>
      </c>
      <c r="O21" s="150" t="str">
        <f>'PC Receitas'!O9</f>
        <v>DESPESAS NÃO OPERACIONAIS</v>
      </c>
      <c r="R21" s="153" t="e">
        <f t="shared" si="0"/>
        <v>#N/A</v>
      </c>
      <c r="S21" s="150" t="e">
        <f t="shared" si="1"/>
        <v>#N/A</v>
      </c>
      <c r="T21" s="150" t="e">
        <f t="shared" si="2"/>
        <v>#N/A</v>
      </c>
      <c r="U21" s="150" t="e">
        <f t="shared" si="3"/>
        <v>#N/A</v>
      </c>
      <c r="V21" s="154" t="e">
        <f>VLOOKUP(E21,'PC Receitas'!$O$4:$P$14,2,FALSE)</f>
        <v>#N/A</v>
      </c>
    </row>
    <row r="22" spans="3:22" ht="19.5" customHeight="1" thickTop="1" thickBot="1" x14ac:dyDescent="0.3">
      <c r="C22" s="58"/>
      <c r="D22" s="58" t="str">
        <f>IF(C22&lt;&gt;"",TEXT(C22,"00")&amp;"/09/"&amp;'Configurações Básicas'!$P$5,"")</f>
        <v/>
      </c>
      <c r="E22" s="58"/>
      <c r="F22" s="58"/>
      <c r="G22" s="58"/>
      <c r="H22" s="58"/>
      <c r="I22" s="59"/>
      <c r="J22" s="193"/>
      <c r="K22" s="60"/>
      <c r="L22" s="192"/>
      <c r="M22" s="56">
        <f>M21+IF(AND(K22="Pago",OR(E22='PC Receitas'!$O$4,E22='PC Receitas'!$O$5,E22='PC Receitas'!$O$6)),I22,IF(AND(K22="Pago",OR(E22='PC Receitas'!$O$7,E22='PC Receitas'!$O$8,E22='PC Receitas'!$O$9,E22='PC Receitas'!$O$10,E22='PC Receitas'!$O$11,E22='PC Receitas'!$O$12,E22='PC Receitas'!$O$13,E22='PC Receitas'!$O$14)),-I22,0))</f>
        <v>7448.57</v>
      </c>
      <c r="O22" s="150" t="str">
        <f>'PC Receitas'!O10</f>
        <v>DESPESAS COM RH</v>
      </c>
      <c r="R22" s="153" t="e">
        <f t="shared" si="0"/>
        <v>#N/A</v>
      </c>
      <c r="S22" s="150" t="e">
        <f t="shared" si="1"/>
        <v>#N/A</v>
      </c>
      <c r="T22" s="150" t="e">
        <f t="shared" si="2"/>
        <v>#N/A</v>
      </c>
      <c r="U22" s="150" t="e">
        <f t="shared" si="3"/>
        <v>#N/A</v>
      </c>
      <c r="V22" s="154" t="e">
        <f>VLOOKUP(E22,'PC Receitas'!$O$4:$P$14,2,FALSE)</f>
        <v>#N/A</v>
      </c>
    </row>
    <row r="23" spans="3:22" ht="19.5" customHeight="1" thickTop="1" thickBot="1" x14ac:dyDescent="0.3">
      <c r="C23" s="58"/>
      <c r="D23" s="58" t="str">
        <f>IF(C23&lt;&gt;"",TEXT(C23,"00")&amp;"/09/"&amp;'Configurações Básicas'!$P$5,"")</f>
        <v/>
      </c>
      <c r="E23" s="58"/>
      <c r="F23" s="58"/>
      <c r="G23" s="58"/>
      <c r="H23" s="58"/>
      <c r="I23" s="59"/>
      <c r="J23" s="193"/>
      <c r="K23" s="168"/>
      <c r="L23" s="192"/>
      <c r="M23" s="56">
        <f>M22+IF(AND(K23="Pago",OR(E23='PC Receitas'!$O$4,E23='PC Receitas'!$O$5,E23='PC Receitas'!$O$6)),I23,IF(AND(K23="Pago",OR(E23='PC Receitas'!$O$7,E23='PC Receitas'!$O$8,E23='PC Receitas'!$O$9,E23='PC Receitas'!$O$10,E23='PC Receitas'!$O$11,E23='PC Receitas'!$O$12,E23='PC Receitas'!$O$13,E23='PC Receitas'!$O$14)),-I23,0))</f>
        <v>7448.57</v>
      </c>
      <c r="O23" s="150" t="str">
        <f>'PC Receitas'!O11</f>
        <v>DESPESAS OPERACIONAIS</v>
      </c>
      <c r="R23" s="153" t="e">
        <f t="shared" si="0"/>
        <v>#N/A</v>
      </c>
      <c r="S23" s="150" t="e">
        <f t="shared" si="1"/>
        <v>#N/A</v>
      </c>
      <c r="T23" s="150" t="e">
        <f t="shared" si="2"/>
        <v>#N/A</v>
      </c>
      <c r="U23" s="150" t="e">
        <f t="shared" si="3"/>
        <v>#N/A</v>
      </c>
      <c r="V23" s="154" t="e">
        <f>VLOOKUP(E23,'PC Receitas'!$O$4:$P$14,2,FALSE)</f>
        <v>#N/A</v>
      </c>
    </row>
    <row r="24" spans="3:22" ht="19.5" customHeight="1" thickTop="1" thickBot="1" x14ac:dyDescent="0.3">
      <c r="C24" s="58"/>
      <c r="D24" s="58" t="str">
        <f>IF(C24&lt;&gt;"",TEXT(C24,"00")&amp;"/09/"&amp;'Configurações Básicas'!$P$5,"")</f>
        <v/>
      </c>
      <c r="E24" s="58"/>
      <c r="F24" s="58"/>
      <c r="G24" s="58"/>
      <c r="H24" s="58"/>
      <c r="I24" s="59"/>
      <c r="J24" s="193"/>
      <c r="K24" s="168"/>
      <c r="L24" s="192"/>
      <c r="M24" s="56">
        <f>M23+IF(AND(K24="Pago",OR(E24='PC Receitas'!$O$4,E24='PC Receitas'!$O$5,E24='PC Receitas'!$O$6)),I24,IF(AND(K24="Pago",OR(E24='PC Receitas'!$O$7,E24='PC Receitas'!$O$8,E24='PC Receitas'!$O$9,E24='PC Receitas'!$O$10,E24='PC Receitas'!$O$11,E24='PC Receitas'!$O$12,E24='PC Receitas'!$O$13,E24='PC Receitas'!$O$14)),-I24,0))</f>
        <v>7448.57</v>
      </c>
      <c r="O24" s="150" t="str">
        <f>'PC Receitas'!O12</f>
        <v>DESPESAS DE MARKETING</v>
      </c>
      <c r="R24" s="153" t="e">
        <f t="shared" si="0"/>
        <v>#N/A</v>
      </c>
      <c r="S24" s="150" t="e">
        <f t="shared" si="1"/>
        <v>#N/A</v>
      </c>
      <c r="T24" s="150" t="e">
        <f t="shared" si="2"/>
        <v>#N/A</v>
      </c>
      <c r="U24" s="150" t="e">
        <f t="shared" si="3"/>
        <v>#N/A</v>
      </c>
      <c r="V24" s="154" t="e">
        <f>VLOOKUP(E24,'PC Receitas'!$O$4:$P$14,2,FALSE)</f>
        <v>#N/A</v>
      </c>
    </row>
    <row r="25" spans="3:22" ht="19.5" customHeight="1" thickTop="1" thickBot="1" x14ac:dyDescent="0.3">
      <c r="C25" s="58"/>
      <c r="D25" s="58" t="str">
        <f>IF(C25&lt;&gt;"",TEXT(C25,"00")&amp;"/09/"&amp;'Configurações Básicas'!$P$5,"")</f>
        <v/>
      </c>
      <c r="E25" s="58"/>
      <c r="F25" s="58"/>
      <c r="G25" s="58"/>
      <c r="H25" s="58"/>
      <c r="I25" s="59"/>
      <c r="J25" s="193"/>
      <c r="K25" s="168"/>
      <c r="L25" s="192"/>
      <c r="M25" s="56">
        <f>M24+IF(AND(K25="Pago",OR(E25='PC Receitas'!$O$4,E25='PC Receitas'!$O$5,E25='PC Receitas'!$O$6)),I25,IF(AND(K25="Pago",OR(E25='PC Receitas'!$O$7,E25='PC Receitas'!$O$8,E25='PC Receitas'!$O$9,E25='PC Receitas'!$O$10,E25='PC Receitas'!$O$11,E25='PC Receitas'!$O$12,E25='PC Receitas'!$O$13,E25='PC Receitas'!$O$14)),-I25,0))</f>
        <v>7448.57</v>
      </c>
      <c r="O25" s="150" t="str">
        <f>'PC Receitas'!O13</f>
        <v>IMPOSTOS</v>
      </c>
      <c r="R25" s="153" t="e">
        <f t="shared" si="0"/>
        <v>#N/A</v>
      </c>
      <c r="S25" s="150" t="e">
        <f t="shared" si="1"/>
        <v>#N/A</v>
      </c>
      <c r="T25" s="150" t="e">
        <f t="shared" si="2"/>
        <v>#N/A</v>
      </c>
      <c r="U25" s="150" t="e">
        <f t="shared" si="3"/>
        <v>#N/A</v>
      </c>
      <c r="V25" s="154" t="e">
        <f>VLOOKUP(E25,'PC Receitas'!$O$4:$P$14,2,FALSE)</f>
        <v>#N/A</v>
      </c>
    </row>
    <row r="26" spans="3:22" ht="19.5" customHeight="1" thickTop="1" thickBot="1" x14ac:dyDescent="0.3">
      <c r="C26" s="58"/>
      <c r="D26" s="58" t="str">
        <f>IF(C26&lt;&gt;"",TEXT(C26,"00")&amp;"/09/"&amp;'Configurações Básicas'!$P$5,"")</f>
        <v/>
      </c>
      <c r="E26" s="58"/>
      <c r="F26" s="58"/>
      <c r="G26" s="58"/>
      <c r="H26" s="58"/>
      <c r="I26" s="59"/>
      <c r="J26" s="193"/>
      <c r="K26" s="168"/>
      <c r="L26" s="192"/>
      <c r="M26" s="56">
        <f>M25+IF(AND(K26="Pago",OR(E26='PC Receitas'!$O$4,E26='PC Receitas'!$O$5,E26='PC Receitas'!$O$6)),I26,IF(AND(K26="Pago",OR(E26='PC Receitas'!$O$7,E26='PC Receitas'!$O$8,E26='PC Receitas'!$O$9,E26='PC Receitas'!$O$10,E26='PC Receitas'!$O$11,E26='PC Receitas'!$O$12,E26='PC Receitas'!$O$13,E26='PC Receitas'!$O$14)),-I26,0))</f>
        <v>7448.57</v>
      </c>
      <c r="O26" s="150" t="str">
        <f>'PC Receitas'!O14</f>
        <v>INVESTIMENTOS</v>
      </c>
      <c r="R26" s="153" t="e">
        <f t="shared" si="0"/>
        <v>#N/A</v>
      </c>
      <c r="S26" s="150" t="e">
        <f t="shared" si="1"/>
        <v>#N/A</v>
      </c>
      <c r="T26" s="150" t="e">
        <f t="shared" si="2"/>
        <v>#N/A</v>
      </c>
      <c r="U26" s="150" t="e">
        <f t="shared" si="3"/>
        <v>#N/A</v>
      </c>
      <c r="V26" s="154" t="e">
        <f>VLOOKUP(E26,'PC Receitas'!$O$4:$P$14,2,FALSE)</f>
        <v>#N/A</v>
      </c>
    </row>
    <row r="27" spans="3:22" ht="19.5" customHeight="1" thickTop="1" thickBot="1" x14ac:dyDescent="0.3">
      <c r="C27" s="58"/>
      <c r="D27" s="58" t="str">
        <f>IF(C27&lt;&gt;"",TEXT(C27,"00")&amp;"/09/"&amp;'Configurações Básicas'!$P$5,"")</f>
        <v/>
      </c>
      <c r="E27" s="58"/>
      <c r="F27" s="58"/>
      <c r="G27" s="58"/>
      <c r="H27" s="58"/>
      <c r="I27" s="59"/>
      <c r="J27" s="193"/>
      <c r="K27" s="60"/>
      <c r="L27" s="192"/>
      <c r="M27" s="56">
        <f>M26+IF(AND(K27="Pago",OR(E27='PC Receitas'!$O$4,E27='PC Receitas'!$O$5,E27='PC Receitas'!$O$6)),I27,IF(AND(K27="Pago",OR(E27='PC Receitas'!$O$7,E27='PC Receitas'!$O$8,E27='PC Receitas'!$O$9,E27='PC Receitas'!$O$10,E27='PC Receitas'!$O$11,E27='PC Receitas'!$O$12,E27='PC Receitas'!$O$13,E27='PC Receitas'!$O$14)),-I27,0))</f>
        <v>7448.57</v>
      </c>
      <c r="R27" s="153" t="e">
        <f t="shared" si="0"/>
        <v>#N/A</v>
      </c>
      <c r="S27" s="150" t="e">
        <f t="shared" si="1"/>
        <v>#N/A</v>
      </c>
      <c r="T27" s="150" t="e">
        <f t="shared" si="2"/>
        <v>#N/A</v>
      </c>
      <c r="U27" s="150" t="e">
        <f t="shared" si="3"/>
        <v>#N/A</v>
      </c>
      <c r="V27" s="154" t="e">
        <f>VLOOKUP(E27,'PC Receitas'!$O$4:$P$14,2,FALSE)</f>
        <v>#N/A</v>
      </c>
    </row>
    <row r="28" spans="3:22" ht="19.5" customHeight="1" thickTop="1" thickBot="1" x14ac:dyDescent="0.3">
      <c r="C28" s="58"/>
      <c r="D28" s="58" t="str">
        <f>IF(C28&lt;&gt;"",TEXT(C28,"00")&amp;"/09/"&amp;'Configurações Básicas'!$P$5,"")</f>
        <v/>
      </c>
      <c r="E28" s="58"/>
      <c r="F28" s="58"/>
      <c r="G28" s="58"/>
      <c r="H28" s="58"/>
      <c r="I28" s="59"/>
      <c r="J28" s="193"/>
      <c r="K28" s="168"/>
      <c r="L28" s="192"/>
      <c r="M28" s="56">
        <f>M27+IF(AND(K28="Pago",OR(E28='PC Receitas'!$O$4,E28='PC Receitas'!$O$5,E28='PC Receitas'!$O$6)),I28,IF(AND(K28="Pago",OR(E28='PC Receitas'!$O$7,E28='PC Receitas'!$O$8,E28='PC Receitas'!$O$9,E28='PC Receitas'!$O$10,E28='PC Receitas'!$O$11,E28='PC Receitas'!$O$12,E28='PC Receitas'!$O$13,E28='PC Receitas'!$O$14)),-I28,0))</f>
        <v>7448.57</v>
      </c>
      <c r="R28" s="153" t="e">
        <f t="shared" si="0"/>
        <v>#N/A</v>
      </c>
      <c r="S28" s="150" t="e">
        <f t="shared" si="1"/>
        <v>#N/A</v>
      </c>
      <c r="T28" s="150" t="e">
        <f t="shared" si="2"/>
        <v>#N/A</v>
      </c>
      <c r="U28" s="150" t="e">
        <f t="shared" si="3"/>
        <v>#N/A</v>
      </c>
      <c r="V28" s="154" t="e">
        <f>VLOOKUP(E28,'PC Receitas'!$O$4:$P$14,2,FALSE)</f>
        <v>#N/A</v>
      </c>
    </row>
    <row r="29" spans="3:22" ht="19.5" customHeight="1" thickTop="1" thickBot="1" x14ac:dyDescent="0.3">
      <c r="C29" s="58"/>
      <c r="D29" s="58" t="str">
        <f>IF(C29&lt;&gt;"",TEXT(C29,"00")&amp;"/09/"&amp;'Configurações Básicas'!$P$5,"")</f>
        <v/>
      </c>
      <c r="E29" s="58"/>
      <c r="F29" s="58"/>
      <c r="G29" s="58"/>
      <c r="H29" s="58"/>
      <c r="I29" s="59"/>
      <c r="J29" s="193"/>
      <c r="K29" s="168"/>
      <c r="L29" s="192"/>
      <c r="M29" s="56">
        <f>M28+IF(AND(K29="Pago",OR(E29='PC Receitas'!$O$4,E29='PC Receitas'!$O$5,E29='PC Receitas'!$O$6)),I29,IF(AND(K29="Pago",OR(E29='PC Receitas'!$O$7,E29='PC Receitas'!$O$8,E29='PC Receitas'!$O$9,E29='PC Receitas'!$O$10,E29='PC Receitas'!$O$11,E29='PC Receitas'!$O$12,E29='PC Receitas'!$O$13,E29='PC Receitas'!$O$14)),-I29,0))</f>
        <v>7448.57</v>
      </c>
      <c r="R29" s="153" t="e">
        <f t="shared" si="0"/>
        <v>#N/A</v>
      </c>
      <c r="S29" s="150" t="e">
        <f t="shared" si="1"/>
        <v>#N/A</v>
      </c>
      <c r="T29" s="150" t="e">
        <f t="shared" si="2"/>
        <v>#N/A</v>
      </c>
      <c r="U29" s="150" t="e">
        <f t="shared" si="3"/>
        <v>#N/A</v>
      </c>
      <c r="V29" s="154" t="e">
        <f>VLOOKUP(E29,'PC Receitas'!$O$4:$P$14,2,FALSE)</f>
        <v>#N/A</v>
      </c>
    </row>
    <row r="30" spans="3:22" ht="19.5" customHeight="1" thickTop="1" thickBot="1" x14ac:dyDescent="0.3">
      <c r="C30" s="58"/>
      <c r="D30" s="58" t="str">
        <f>IF(C30&lt;&gt;"",TEXT(C30,"00")&amp;"/09/"&amp;'Configurações Básicas'!$P$5,"")</f>
        <v/>
      </c>
      <c r="E30" s="58"/>
      <c r="F30" s="58"/>
      <c r="G30" s="58"/>
      <c r="H30" s="58"/>
      <c r="I30" s="59"/>
      <c r="J30" s="193"/>
      <c r="K30" s="168"/>
      <c r="L30" s="192"/>
      <c r="M30" s="56">
        <f>M29+IF(AND(K30="Pago",OR(E30='PC Receitas'!$O$4,E30='PC Receitas'!$O$5,E30='PC Receitas'!$O$6)),I30,IF(AND(K30="Pago",OR(E30='PC Receitas'!$O$7,E30='PC Receitas'!$O$8,E30='PC Receitas'!$O$9,E30='PC Receitas'!$O$10,E30='PC Receitas'!$O$11,E30='PC Receitas'!$O$12,E30='PC Receitas'!$O$13,E30='PC Receitas'!$O$14)),-I30,0))</f>
        <v>7448.57</v>
      </c>
      <c r="R30" s="153" t="e">
        <f t="shared" si="0"/>
        <v>#N/A</v>
      </c>
      <c r="S30" s="150" t="e">
        <f t="shared" si="1"/>
        <v>#N/A</v>
      </c>
      <c r="T30" s="150" t="e">
        <f t="shared" si="2"/>
        <v>#N/A</v>
      </c>
      <c r="U30" s="150" t="e">
        <f t="shared" si="3"/>
        <v>#N/A</v>
      </c>
      <c r="V30" s="154" t="e">
        <f>VLOOKUP(E30,'PC Receitas'!$O$4:$P$14,2,FALSE)</f>
        <v>#N/A</v>
      </c>
    </row>
    <row r="31" spans="3:22" ht="19.5" customHeight="1" thickTop="1" thickBot="1" x14ac:dyDescent="0.3">
      <c r="C31" s="58"/>
      <c r="D31" s="58" t="str">
        <f>IF(C31&lt;&gt;"",TEXT(C31,"00")&amp;"/09/"&amp;'Configurações Básicas'!$P$5,"")</f>
        <v/>
      </c>
      <c r="E31" s="58"/>
      <c r="F31" s="58"/>
      <c r="G31" s="58"/>
      <c r="H31" s="58"/>
      <c r="I31" s="59"/>
      <c r="J31" s="193"/>
      <c r="K31" s="168"/>
      <c r="L31" s="192"/>
      <c r="M31" s="56">
        <f>M30+IF(AND(K31="Pago",OR(E31='PC Receitas'!$O$4,E31='PC Receitas'!$O$5,E31='PC Receitas'!$O$6)),I31,IF(AND(K31="Pago",OR(E31='PC Receitas'!$O$7,E31='PC Receitas'!$O$8,E31='PC Receitas'!$O$9,E31='PC Receitas'!$O$10,E31='PC Receitas'!$O$11,E31='PC Receitas'!$O$12,E31='PC Receitas'!$O$13,E31='PC Receitas'!$O$14)),-I31,0))</f>
        <v>7448.57</v>
      </c>
      <c r="R31" s="153" t="e">
        <f t="shared" si="0"/>
        <v>#N/A</v>
      </c>
      <c r="S31" s="150" t="e">
        <f t="shared" si="1"/>
        <v>#N/A</v>
      </c>
      <c r="T31" s="150" t="e">
        <f t="shared" si="2"/>
        <v>#N/A</v>
      </c>
      <c r="U31" s="150" t="e">
        <f t="shared" si="3"/>
        <v>#N/A</v>
      </c>
      <c r="V31" s="154" t="e">
        <f>VLOOKUP(E31,'PC Receitas'!$O$4:$P$14,2,FALSE)</f>
        <v>#N/A</v>
      </c>
    </row>
    <row r="32" spans="3:22" ht="19.5" customHeight="1" thickTop="1" thickBot="1" x14ac:dyDescent="0.3">
      <c r="C32" s="58"/>
      <c r="D32" s="58" t="str">
        <f>IF(C32&lt;&gt;"",TEXT(C32,"00")&amp;"/09/"&amp;'Configurações Básicas'!$P$5,"")</f>
        <v/>
      </c>
      <c r="E32" s="58"/>
      <c r="F32" s="58"/>
      <c r="G32" s="58"/>
      <c r="H32" s="58"/>
      <c r="I32" s="59"/>
      <c r="J32" s="193"/>
      <c r="K32" s="168"/>
      <c r="L32" s="192"/>
      <c r="M32" s="56">
        <f>M31+IF(AND(K32="Pago",OR(E32='PC Receitas'!$O$4,E32='PC Receitas'!$O$5,E32='PC Receitas'!$O$6)),I32,IF(AND(K32="Pago",OR(E32='PC Receitas'!$O$7,E32='PC Receitas'!$O$8,E32='PC Receitas'!$O$9,E32='PC Receitas'!$O$10,E32='PC Receitas'!$O$11,E32='PC Receitas'!$O$12,E32='PC Receitas'!$O$13,E32='PC Receitas'!$O$14)),-I32,0))</f>
        <v>7448.57</v>
      </c>
      <c r="R32" s="153" t="e">
        <f t="shared" si="0"/>
        <v>#N/A</v>
      </c>
      <c r="S32" s="150" t="e">
        <f t="shared" si="1"/>
        <v>#N/A</v>
      </c>
      <c r="T32" s="150" t="e">
        <f t="shared" si="2"/>
        <v>#N/A</v>
      </c>
      <c r="U32" s="150" t="e">
        <f t="shared" si="3"/>
        <v>#N/A</v>
      </c>
      <c r="V32" s="154" t="e">
        <f>VLOOKUP(E32,'PC Receitas'!$O$4:$P$14,2,FALSE)</f>
        <v>#N/A</v>
      </c>
    </row>
    <row r="33" spans="3:22" ht="19.5" customHeight="1" thickTop="1" thickBot="1" x14ac:dyDescent="0.3">
      <c r="C33" s="58"/>
      <c r="D33" s="58" t="str">
        <f>IF(C33&lt;&gt;"",TEXT(C33,"00")&amp;"/09/"&amp;'Configurações Básicas'!$P$5,"")</f>
        <v/>
      </c>
      <c r="E33" s="58"/>
      <c r="F33" s="58"/>
      <c r="G33" s="58"/>
      <c r="H33" s="58"/>
      <c r="I33" s="59"/>
      <c r="J33" s="193"/>
      <c r="K33" s="168"/>
      <c r="L33" s="192"/>
      <c r="M33" s="56">
        <f>M32+IF(AND(K33="Pago",OR(E33='PC Receitas'!$O$4,E33='PC Receitas'!$O$5,E33='PC Receitas'!$O$6)),I33,IF(AND(K33="Pago",OR(E33='PC Receitas'!$O$7,E33='PC Receitas'!$O$8,E33='PC Receitas'!$O$9,E33='PC Receitas'!$O$10,E33='PC Receitas'!$O$11,E33='PC Receitas'!$O$12,E33='PC Receitas'!$O$13,E33='PC Receitas'!$O$14)),-I33,0))</f>
        <v>7448.57</v>
      </c>
      <c r="R33" s="153" t="e">
        <f t="shared" si="0"/>
        <v>#N/A</v>
      </c>
      <c r="S33" s="150" t="e">
        <f t="shared" si="1"/>
        <v>#N/A</v>
      </c>
      <c r="T33" s="150" t="e">
        <f t="shared" si="2"/>
        <v>#N/A</v>
      </c>
      <c r="U33" s="150" t="e">
        <f t="shared" si="3"/>
        <v>#N/A</v>
      </c>
      <c r="V33" s="154" t="e">
        <f>VLOOKUP(E33,'PC Receitas'!$O$4:$P$14,2,FALSE)</f>
        <v>#N/A</v>
      </c>
    </row>
    <row r="34" spans="3:22" ht="19.5" customHeight="1" thickTop="1" thickBot="1" x14ac:dyDescent="0.3">
      <c r="C34" s="58"/>
      <c r="D34" s="58" t="str">
        <f>IF(C34&lt;&gt;"",TEXT(C34,"00")&amp;"/09/"&amp;'Configurações Básicas'!$P$5,"")</f>
        <v/>
      </c>
      <c r="E34" s="58"/>
      <c r="F34" s="58"/>
      <c r="G34" s="58"/>
      <c r="H34" s="58"/>
      <c r="I34" s="59"/>
      <c r="J34" s="193"/>
      <c r="K34" s="60"/>
      <c r="L34" s="192"/>
      <c r="M34" s="56">
        <f>M33+IF(AND(K34="Pago",OR(E34='PC Receitas'!$O$4,E34='PC Receitas'!$O$5,E34='PC Receitas'!$O$6)),I34,IF(AND(K34="Pago",OR(E34='PC Receitas'!$O$7,E34='PC Receitas'!$O$8,E34='PC Receitas'!$O$9,E34='PC Receitas'!$O$10,E34='PC Receitas'!$O$11,E34='PC Receitas'!$O$12,E34='PC Receitas'!$O$13,E34='PC Receitas'!$O$14)),-I34,0))</f>
        <v>7448.57</v>
      </c>
      <c r="R34" s="153" t="e">
        <f t="shared" si="0"/>
        <v>#N/A</v>
      </c>
      <c r="S34" s="150" t="e">
        <f t="shared" si="1"/>
        <v>#N/A</v>
      </c>
      <c r="T34" s="150" t="e">
        <f t="shared" si="2"/>
        <v>#N/A</v>
      </c>
      <c r="U34" s="150" t="e">
        <f t="shared" si="3"/>
        <v>#N/A</v>
      </c>
      <c r="V34" s="154" t="e">
        <f>VLOOKUP(E34,'PC Receitas'!$O$4:$P$14,2,FALSE)</f>
        <v>#N/A</v>
      </c>
    </row>
    <row r="35" spans="3:22" ht="19.5" customHeight="1" thickTop="1" thickBot="1" x14ac:dyDescent="0.3">
      <c r="C35" s="58"/>
      <c r="D35" s="58" t="str">
        <f>IF(C35&lt;&gt;"",TEXT(C35,"00")&amp;"/09/"&amp;'Configurações Básicas'!$P$5,"")</f>
        <v/>
      </c>
      <c r="E35" s="58"/>
      <c r="F35" s="58"/>
      <c r="G35" s="58"/>
      <c r="H35" s="58"/>
      <c r="I35" s="59"/>
      <c r="J35" s="193"/>
      <c r="K35" s="168"/>
      <c r="L35" s="192"/>
      <c r="M35" s="56">
        <f>M34+IF(AND(K35="Pago",OR(E35='PC Receitas'!$O$4,E35='PC Receitas'!$O$5,E35='PC Receitas'!$O$6)),I35,IF(AND(K35="Pago",OR(E35='PC Receitas'!$O$7,E35='PC Receitas'!$O$8,E35='PC Receitas'!$O$9,E35='PC Receitas'!$O$10,E35='PC Receitas'!$O$11,E35='PC Receitas'!$O$12,E35='PC Receitas'!$O$13,E35='PC Receitas'!$O$14)),-I35,0))</f>
        <v>7448.57</v>
      </c>
      <c r="R35" s="153" t="e">
        <f t="shared" si="0"/>
        <v>#N/A</v>
      </c>
      <c r="S35" s="150" t="e">
        <f t="shared" si="1"/>
        <v>#N/A</v>
      </c>
      <c r="T35" s="150" t="e">
        <f t="shared" si="2"/>
        <v>#N/A</v>
      </c>
      <c r="U35" s="150" t="e">
        <f t="shared" si="3"/>
        <v>#N/A</v>
      </c>
      <c r="V35" s="154" t="e">
        <f>VLOOKUP(E35,'PC Receitas'!$O$4:$P$14,2,FALSE)</f>
        <v>#N/A</v>
      </c>
    </row>
    <row r="36" spans="3:22" ht="19.5" customHeight="1" thickTop="1" thickBot="1" x14ac:dyDescent="0.3">
      <c r="C36" s="58"/>
      <c r="D36" s="58" t="str">
        <f>IF(C36&lt;&gt;"",TEXT(C36,"00")&amp;"/09/"&amp;'Configurações Básicas'!$P$5,"")</f>
        <v/>
      </c>
      <c r="E36" s="58"/>
      <c r="F36" s="58"/>
      <c r="G36" s="58"/>
      <c r="H36" s="58"/>
      <c r="I36" s="59"/>
      <c r="J36" s="193"/>
      <c r="K36" s="168"/>
      <c r="L36" s="192"/>
      <c r="M36" s="56">
        <f>M35+IF(AND(K36="Pago",OR(E36='PC Receitas'!$O$4,E36='PC Receitas'!$O$5,E36='PC Receitas'!$O$6)),I36,IF(AND(K36="Pago",OR(E36='PC Receitas'!$O$7,E36='PC Receitas'!$O$8,E36='PC Receitas'!$O$9,E36='PC Receitas'!$O$10,E36='PC Receitas'!$O$11,E36='PC Receitas'!$O$12,E36='PC Receitas'!$O$13,E36='PC Receitas'!$O$14)),-I36,0))</f>
        <v>7448.57</v>
      </c>
      <c r="R36" s="153" t="e">
        <f t="shared" si="0"/>
        <v>#N/A</v>
      </c>
      <c r="S36" s="150" t="e">
        <f t="shared" si="1"/>
        <v>#N/A</v>
      </c>
      <c r="T36" s="150" t="e">
        <f t="shared" si="2"/>
        <v>#N/A</v>
      </c>
      <c r="U36" s="150" t="e">
        <f t="shared" si="3"/>
        <v>#N/A</v>
      </c>
      <c r="V36" s="154" t="e">
        <f>VLOOKUP(E36,'PC Receitas'!$O$4:$P$14,2,FALSE)</f>
        <v>#N/A</v>
      </c>
    </row>
    <row r="37" spans="3:22" ht="19.5" customHeight="1" thickTop="1" thickBot="1" x14ac:dyDescent="0.3">
      <c r="C37" s="58"/>
      <c r="D37" s="58" t="str">
        <f>IF(C37&lt;&gt;"",TEXT(C37,"00")&amp;"/09/"&amp;'Configurações Básicas'!$P$5,"")</f>
        <v/>
      </c>
      <c r="E37" s="58"/>
      <c r="F37" s="58"/>
      <c r="G37" s="58"/>
      <c r="H37" s="58"/>
      <c r="I37" s="59"/>
      <c r="J37" s="193"/>
      <c r="K37" s="168"/>
      <c r="L37" s="192"/>
      <c r="M37" s="56">
        <f>M36+IF(AND(K37="Pago",OR(E37='PC Receitas'!$O$4,E37='PC Receitas'!$O$5,E37='PC Receitas'!$O$6)),I37,IF(AND(K37="Pago",OR(E37='PC Receitas'!$O$7,E37='PC Receitas'!$O$8,E37='PC Receitas'!$O$9,E37='PC Receitas'!$O$10,E37='PC Receitas'!$O$11,E37='PC Receitas'!$O$12,E37='PC Receitas'!$O$13,E37='PC Receitas'!$O$14)),-I37,0))</f>
        <v>7448.57</v>
      </c>
      <c r="R37" s="153" t="e">
        <f t="shared" si="0"/>
        <v>#N/A</v>
      </c>
      <c r="S37" s="150" t="e">
        <f t="shared" si="1"/>
        <v>#N/A</v>
      </c>
      <c r="T37" s="150" t="e">
        <f t="shared" si="2"/>
        <v>#N/A</v>
      </c>
      <c r="U37" s="150" t="e">
        <f t="shared" si="3"/>
        <v>#N/A</v>
      </c>
      <c r="V37" s="154" t="e">
        <f>VLOOKUP(E37,'PC Receitas'!$O$4:$P$14,2,FALSE)</f>
        <v>#N/A</v>
      </c>
    </row>
    <row r="38" spans="3:22" ht="19.5" customHeight="1" thickTop="1" thickBot="1" x14ac:dyDescent="0.3">
      <c r="C38" s="58"/>
      <c r="D38" s="58" t="str">
        <f>IF(C38&lt;&gt;"",TEXT(C38,"00")&amp;"/09/"&amp;'Configurações Básicas'!$P$5,"")</f>
        <v/>
      </c>
      <c r="E38" s="58"/>
      <c r="F38" s="58"/>
      <c r="G38" s="58"/>
      <c r="H38" s="58"/>
      <c r="I38" s="59"/>
      <c r="J38" s="193"/>
      <c r="K38" s="168"/>
      <c r="L38" s="192"/>
      <c r="M38" s="56">
        <f>M37+IF(AND(K38="Pago",OR(E38='PC Receitas'!$O$4,E38='PC Receitas'!$O$5,E38='PC Receitas'!$O$6)),I38,IF(AND(K38="Pago",OR(E38='PC Receitas'!$O$7,E38='PC Receitas'!$O$8,E38='PC Receitas'!$O$9,E38='PC Receitas'!$O$10,E38='PC Receitas'!$O$11,E38='PC Receitas'!$O$12,E38='PC Receitas'!$O$13,E38='PC Receitas'!$O$14)),-I38,0))</f>
        <v>7448.57</v>
      </c>
      <c r="R38" s="153" t="e">
        <f t="shared" si="0"/>
        <v>#N/A</v>
      </c>
      <c r="S38" s="150" t="e">
        <f t="shared" si="1"/>
        <v>#N/A</v>
      </c>
      <c r="T38" s="150" t="e">
        <f t="shared" si="2"/>
        <v>#N/A</v>
      </c>
      <c r="U38" s="150" t="e">
        <f t="shared" si="3"/>
        <v>#N/A</v>
      </c>
      <c r="V38" s="154" t="e">
        <f>VLOOKUP(E38,'PC Receitas'!$O$4:$P$14,2,FALSE)</f>
        <v>#N/A</v>
      </c>
    </row>
    <row r="39" spans="3:22" ht="19.5" customHeight="1" thickTop="1" thickBot="1" x14ac:dyDescent="0.3">
      <c r="C39" s="58"/>
      <c r="D39" s="58" t="str">
        <f>IF(C39&lt;&gt;"",TEXT(C39,"00")&amp;"/09/"&amp;'Configurações Básicas'!$P$5,"")</f>
        <v/>
      </c>
      <c r="E39" s="58"/>
      <c r="F39" s="58"/>
      <c r="G39" s="58"/>
      <c r="H39" s="58"/>
      <c r="I39" s="59"/>
      <c r="J39" s="193"/>
      <c r="K39" s="168"/>
      <c r="L39" s="192"/>
      <c r="M39" s="56">
        <f>M38+IF(AND(K39="Pago",OR(E39='PC Receitas'!$O$4,E39='PC Receitas'!$O$5,E39='PC Receitas'!$O$6)),I39,IF(AND(K39="Pago",OR(E39='PC Receitas'!$O$7,E39='PC Receitas'!$O$8,E39='PC Receitas'!$O$9,E39='PC Receitas'!$O$10,E39='PC Receitas'!$O$11,E39='PC Receitas'!$O$12,E39='PC Receitas'!$O$13,E39='PC Receitas'!$O$14)),-I39,0))</f>
        <v>7448.57</v>
      </c>
      <c r="R39" s="153" t="e">
        <f t="shared" si="0"/>
        <v>#N/A</v>
      </c>
      <c r="S39" s="150" t="e">
        <f t="shared" si="1"/>
        <v>#N/A</v>
      </c>
      <c r="T39" s="150" t="e">
        <f t="shared" si="2"/>
        <v>#N/A</v>
      </c>
      <c r="U39" s="150" t="e">
        <f t="shared" si="3"/>
        <v>#N/A</v>
      </c>
      <c r="V39" s="154" t="e">
        <f>VLOOKUP(E39,'PC Receitas'!$O$4:$P$14,2,FALSE)</f>
        <v>#N/A</v>
      </c>
    </row>
    <row r="40" spans="3:22" ht="19.5" customHeight="1" thickTop="1" thickBot="1" x14ac:dyDescent="0.3">
      <c r="C40" s="58"/>
      <c r="D40" s="58" t="str">
        <f>IF(C40&lt;&gt;"",TEXT(C40,"00")&amp;"/09/"&amp;'Configurações Básicas'!$P$5,"")</f>
        <v/>
      </c>
      <c r="E40" s="58"/>
      <c r="F40" s="58"/>
      <c r="G40" s="58"/>
      <c r="H40" s="58"/>
      <c r="I40" s="59"/>
      <c r="J40" s="193"/>
      <c r="K40" s="168"/>
      <c r="L40" s="192"/>
      <c r="M40" s="56">
        <f>M39+IF(AND(K40="Pago",OR(E40='PC Receitas'!$O$4,E40='PC Receitas'!$O$5,E40='PC Receitas'!$O$6)),I40,IF(AND(K40="Pago",OR(E40='PC Receitas'!$O$7,E40='PC Receitas'!$O$8,E40='PC Receitas'!$O$9,E40='PC Receitas'!$O$10,E40='PC Receitas'!$O$11,E40='PC Receitas'!$O$12,E40='PC Receitas'!$O$13,E40='PC Receitas'!$O$14)),-I40,0))</f>
        <v>7448.57</v>
      </c>
      <c r="R40" s="153" t="e">
        <f t="shared" si="0"/>
        <v>#N/A</v>
      </c>
      <c r="S40" s="150" t="e">
        <f t="shared" si="1"/>
        <v>#N/A</v>
      </c>
      <c r="T40" s="150" t="e">
        <f t="shared" si="2"/>
        <v>#N/A</v>
      </c>
      <c r="U40" s="150" t="e">
        <f t="shared" si="3"/>
        <v>#N/A</v>
      </c>
      <c r="V40" s="154" t="e">
        <f>VLOOKUP(E40,'PC Receitas'!$O$4:$P$14,2,FALSE)</f>
        <v>#N/A</v>
      </c>
    </row>
    <row r="41" spans="3:22" ht="19.5" customHeight="1" thickTop="1" thickBot="1" x14ac:dyDescent="0.3">
      <c r="C41" s="58"/>
      <c r="D41" s="58" t="str">
        <f>IF(C41&lt;&gt;"",TEXT(C41,"00")&amp;"/09/"&amp;'Configurações Básicas'!$P$5,"")</f>
        <v/>
      </c>
      <c r="E41" s="58"/>
      <c r="F41" s="58"/>
      <c r="G41" s="58"/>
      <c r="H41" s="58"/>
      <c r="I41" s="59"/>
      <c r="J41" s="193"/>
      <c r="K41" s="168"/>
      <c r="L41" s="192"/>
      <c r="M41" s="56">
        <f>M40+IF(AND(K41="Pago",OR(E41='PC Receitas'!$O$4,E41='PC Receitas'!$O$5,E41='PC Receitas'!$O$6)),I41,IF(AND(K41="Pago",OR(E41='PC Receitas'!$O$7,E41='PC Receitas'!$O$8,E41='PC Receitas'!$O$9,E41='PC Receitas'!$O$10,E41='PC Receitas'!$O$11,E41='PC Receitas'!$O$12,E41='PC Receitas'!$O$13,E41='PC Receitas'!$O$14)),-I41,0))</f>
        <v>7448.57</v>
      </c>
      <c r="R41" s="153" t="e">
        <f t="shared" si="0"/>
        <v>#N/A</v>
      </c>
      <c r="S41" s="150" t="e">
        <f t="shared" si="1"/>
        <v>#N/A</v>
      </c>
      <c r="T41" s="150" t="e">
        <f t="shared" si="2"/>
        <v>#N/A</v>
      </c>
      <c r="U41" s="150" t="e">
        <f t="shared" si="3"/>
        <v>#N/A</v>
      </c>
      <c r="V41" s="154" t="e">
        <f>VLOOKUP(E41,'PC Receitas'!$O$4:$P$14,2,FALSE)</f>
        <v>#N/A</v>
      </c>
    </row>
    <row r="42" spans="3:22" ht="19.5" customHeight="1" thickTop="1" thickBot="1" x14ac:dyDescent="0.3">
      <c r="C42" s="58"/>
      <c r="D42" s="58" t="str">
        <f>IF(C42&lt;&gt;"",TEXT(C42,"00")&amp;"/09/"&amp;'Configurações Básicas'!$P$5,"")</f>
        <v/>
      </c>
      <c r="E42" s="58"/>
      <c r="F42" s="58"/>
      <c r="G42" s="58"/>
      <c r="H42" s="58"/>
      <c r="I42" s="59"/>
      <c r="J42" s="193"/>
      <c r="K42" s="168"/>
      <c r="L42" s="192"/>
      <c r="M42" s="56">
        <f>M41+IF(AND(K42="Pago",OR(E42='PC Receitas'!$O$4,E42='PC Receitas'!$O$5,E42='PC Receitas'!$O$6)),I42,IF(AND(K42="Pago",OR(E42='PC Receitas'!$O$7,E42='PC Receitas'!$O$8,E42='PC Receitas'!$O$9,E42='PC Receitas'!$O$10,E42='PC Receitas'!$O$11,E42='PC Receitas'!$O$12,E42='PC Receitas'!$O$13,E42='PC Receitas'!$O$14)),-I42,0))</f>
        <v>7448.57</v>
      </c>
      <c r="R42" s="153" t="e">
        <f t="shared" si="0"/>
        <v>#N/A</v>
      </c>
      <c r="S42" s="150" t="e">
        <f t="shared" si="1"/>
        <v>#N/A</v>
      </c>
      <c r="T42" s="150" t="e">
        <f t="shared" si="2"/>
        <v>#N/A</v>
      </c>
      <c r="U42" s="150" t="e">
        <f t="shared" si="3"/>
        <v>#N/A</v>
      </c>
      <c r="V42" s="154" t="e">
        <f>VLOOKUP(E42,'PC Receitas'!$O$4:$P$14,2,FALSE)</f>
        <v>#N/A</v>
      </c>
    </row>
    <row r="43" spans="3:22" ht="19.5" customHeight="1" thickTop="1" thickBot="1" x14ac:dyDescent="0.3">
      <c r="C43" s="58"/>
      <c r="D43" s="58" t="str">
        <f>IF(C43&lt;&gt;"",TEXT(C43,"00")&amp;"/09/"&amp;'Configurações Básicas'!$P$5,"")</f>
        <v/>
      </c>
      <c r="E43" s="58"/>
      <c r="F43" s="58"/>
      <c r="G43" s="58"/>
      <c r="H43" s="58"/>
      <c r="I43" s="59"/>
      <c r="J43" s="193"/>
      <c r="K43" s="168"/>
      <c r="L43" s="192"/>
      <c r="M43" s="56">
        <f>M42+IF(AND(K43="Pago",OR(E43='PC Receitas'!$O$4,E43='PC Receitas'!$O$5,E43='PC Receitas'!$O$6)),I43,IF(AND(K43="Pago",OR(E43='PC Receitas'!$O$7,E43='PC Receitas'!$O$8,E43='PC Receitas'!$O$9,E43='PC Receitas'!$O$10,E43='PC Receitas'!$O$11,E43='PC Receitas'!$O$12,E43='PC Receitas'!$O$13,E43='PC Receitas'!$O$14)),-I43,0))</f>
        <v>7448.57</v>
      </c>
      <c r="R43" s="153" t="e">
        <f t="shared" si="0"/>
        <v>#N/A</v>
      </c>
      <c r="S43" s="150" t="e">
        <f t="shared" si="1"/>
        <v>#N/A</v>
      </c>
      <c r="T43" s="150" t="e">
        <f t="shared" si="2"/>
        <v>#N/A</v>
      </c>
      <c r="U43" s="150" t="e">
        <f t="shared" si="3"/>
        <v>#N/A</v>
      </c>
      <c r="V43" s="154" t="e">
        <f>VLOOKUP(E43,'PC Receitas'!$O$4:$P$14,2,FALSE)</f>
        <v>#N/A</v>
      </c>
    </row>
    <row r="44" spans="3:22" ht="19.5" customHeight="1" thickTop="1" thickBot="1" x14ac:dyDescent="0.3">
      <c r="C44" s="58"/>
      <c r="D44" s="58" t="str">
        <f>IF(C44&lt;&gt;"",TEXT(C44,"00")&amp;"/09/"&amp;'Configurações Básicas'!$P$5,"")</f>
        <v/>
      </c>
      <c r="E44" s="58"/>
      <c r="F44" s="58"/>
      <c r="G44" s="58"/>
      <c r="H44" s="58"/>
      <c r="I44" s="59"/>
      <c r="J44" s="193"/>
      <c r="K44" s="168"/>
      <c r="L44" s="192"/>
      <c r="M44" s="56">
        <f>M43+IF(AND(K44="Pago",OR(E44='PC Receitas'!$O$4,E44='PC Receitas'!$O$5,E44='PC Receitas'!$O$6)),I44,IF(AND(K44="Pago",OR(E44='PC Receitas'!$O$7,E44='PC Receitas'!$O$8,E44='PC Receitas'!$O$9,E44='PC Receitas'!$O$10,E44='PC Receitas'!$O$11,E44='PC Receitas'!$O$12,E44='PC Receitas'!$O$13,E44='PC Receitas'!$O$14)),-I44,0))</f>
        <v>7448.57</v>
      </c>
      <c r="R44" s="153" t="e">
        <f t="shared" si="0"/>
        <v>#N/A</v>
      </c>
      <c r="S44" s="150" t="e">
        <f t="shared" si="1"/>
        <v>#N/A</v>
      </c>
      <c r="T44" s="150" t="e">
        <f t="shared" si="2"/>
        <v>#N/A</v>
      </c>
      <c r="U44" s="150" t="e">
        <f t="shared" si="3"/>
        <v>#N/A</v>
      </c>
      <c r="V44" s="154" t="e">
        <f>VLOOKUP(E44,'PC Receitas'!$O$4:$P$14,2,FALSE)</f>
        <v>#N/A</v>
      </c>
    </row>
    <row r="45" spans="3:22" ht="19.5" customHeight="1" thickTop="1" thickBot="1" x14ac:dyDescent="0.3">
      <c r="C45" s="58"/>
      <c r="D45" s="58" t="str">
        <f>IF(C45&lt;&gt;"",TEXT(C45,"00")&amp;"/09/"&amp;'Configurações Básicas'!$P$5,"")</f>
        <v/>
      </c>
      <c r="E45" s="58"/>
      <c r="F45" s="58"/>
      <c r="G45" s="58"/>
      <c r="H45" s="58"/>
      <c r="I45" s="59"/>
      <c r="J45" s="193"/>
      <c r="K45" s="168"/>
      <c r="L45" s="192"/>
      <c r="M45" s="56">
        <f>M44+IF(AND(K45="Pago",OR(E45='PC Receitas'!$O$4,E45='PC Receitas'!$O$5,E45='PC Receitas'!$O$6)),I45,IF(AND(K45="Pago",OR(E45='PC Receitas'!$O$7,E45='PC Receitas'!$O$8,E45='PC Receitas'!$O$9,E45='PC Receitas'!$O$10,E45='PC Receitas'!$O$11,E45='PC Receitas'!$O$12,E45='PC Receitas'!$O$13,E45='PC Receitas'!$O$14)),-I45,0))</f>
        <v>7448.57</v>
      </c>
      <c r="R45" s="153" t="e">
        <f t="shared" si="0"/>
        <v>#N/A</v>
      </c>
      <c r="S45" s="150" t="e">
        <f t="shared" si="1"/>
        <v>#N/A</v>
      </c>
      <c r="T45" s="150" t="e">
        <f t="shared" si="2"/>
        <v>#N/A</v>
      </c>
      <c r="U45" s="150" t="e">
        <f t="shared" si="3"/>
        <v>#N/A</v>
      </c>
      <c r="V45" s="154" t="e">
        <f>VLOOKUP(E45,'PC Receitas'!$O$4:$P$14,2,FALSE)</f>
        <v>#N/A</v>
      </c>
    </row>
    <row r="46" spans="3:22" ht="19.5" customHeight="1" thickTop="1" thickBot="1" x14ac:dyDescent="0.3">
      <c r="C46" s="58"/>
      <c r="D46" s="58" t="str">
        <f>IF(C46&lt;&gt;"",TEXT(C46,"00")&amp;"/09/"&amp;'Configurações Básicas'!$P$5,"")</f>
        <v/>
      </c>
      <c r="E46" s="58"/>
      <c r="F46" s="58"/>
      <c r="G46" s="58"/>
      <c r="H46" s="58"/>
      <c r="I46" s="59"/>
      <c r="J46" s="193"/>
      <c r="K46" s="168"/>
      <c r="L46" s="192"/>
      <c r="M46" s="56">
        <f>M45+IF(AND(K46="Pago",OR(E46='PC Receitas'!$O$4,E46='PC Receitas'!$O$5,E46='PC Receitas'!$O$6)),I46,IF(AND(K46="Pago",OR(E46='PC Receitas'!$O$7,E46='PC Receitas'!$O$8,E46='PC Receitas'!$O$9,E46='PC Receitas'!$O$10,E46='PC Receitas'!$O$11,E46='PC Receitas'!$O$12,E46='PC Receitas'!$O$13,E46='PC Receitas'!$O$14)),-I46,0))</f>
        <v>7448.57</v>
      </c>
      <c r="R46" s="153" t="e">
        <f t="shared" si="0"/>
        <v>#N/A</v>
      </c>
      <c r="S46" s="150" t="e">
        <f t="shared" si="1"/>
        <v>#N/A</v>
      </c>
      <c r="T46" s="150" t="e">
        <f t="shared" si="2"/>
        <v>#N/A</v>
      </c>
      <c r="U46" s="150" t="e">
        <f t="shared" si="3"/>
        <v>#N/A</v>
      </c>
      <c r="V46" s="154" t="e">
        <f>VLOOKUP(E46,'PC Receitas'!$O$4:$P$14,2,FALSE)</f>
        <v>#N/A</v>
      </c>
    </row>
    <row r="47" spans="3:22" ht="19.5" customHeight="1" thickTop="1" thickBot="1" x14ac:dyDescent="0.3">
      <c r="C47" s="58"/>
      <c r="D47" s="58" t="str">
        <f>IF(C47&lt;&gt;"",TEXT(C47,"00")&amp;"/09/"&amp;'Configurações Básicas'!$P$5,"")</f>
        <v/>
      </c>
      <c r="E47" s="58"/>
      <c r="F47" s="58"/>
      <c r="G47" s="58"/>
      <c r="H47" s="58"/>
      <c r="I47" s="59"/>
      <c r="J47" s="193"/>
      <c r="K47" s="168"/>
      <c r="L47" s="192"/>
      <c r="M47" s="56">
        <f>M46+IF(AND(K47="Pago",OR(E47='PC Receitas'!$O$4,E47='PC Receitas'!$O$5,E47='PC Receitas'!$O$6)),I47,IF(AND(K47="Pago",OR(E47='PC Receitas'!$O$7,E47='PC Receitas'!$O$8,E47='PC Receitas'!$O$9,E47='PC Receitas'!$O$10,E47='PC Receitas'!$O$11,E47='PC Receitas'!$O$12,E47='PC Receitas'!$O$13,E47='PC Receitas'!$O$14)),-I47,0))</f>
        <v>7448.57</v>
      </c>
      <c r="R47" s="153" t="e">
        <f t="shared" si="0"/>
        <v>#N/A</v>
      </c>
      <c r="S47" s="150" t="e">
        <f t="shared" si="1"/>
        <v>#N/A</v>
      </c>
      <c r="T47" s="150" t="e">
        <f t="shared" si="2"/>
        <v>#N/A</v>
      </c>
      <c r="U47" s="150" t="e">
        <f t="shared" si="3"/>
        <v>#N/A</v>
      </c>
      <c r="V47" s="154" t="e">
        <f>VLOOKUP(E47,'PC Receitas'!$O$4:$P$14,2,FALSE)</f>
        <v>#N/A</v>
      </c>
    </row>
    <row r="48" spans="3:22" ht="19.5" customHeight="1" thickTop="1" thickBot="1" x14ac:dyDescent="0.3">
      <c r="C48" s="58"/>
      <c r="D48" s="58" t="str">
        <f>IF(C48&lt;&gt;"",TEXT(C48,"00")&amp;"/09/"&amp;'Configurações Básicas'!$P$5,"")</f>
        <v/>
      </c>
      <c r="E48" s="58"/>
      <c r="F48" s="58"/>
      <c r="G48" s="58"/>
      <c r="H48" s="58"/>
      <c r="I48" s="59"/>
      <c r="J48" s="193"/>
      <c r="K48" s="168"/>
      <c r="L48" s="192"/>
      <c r="M48" s="56">
        <f>M47+IF(AND(K48="Pago",OR(E48='PC Receitas'!$O$4,E48='PC Receitas'!$O$5,E48='PC Receitas'!$O$6)),I48,IF(AND(K48="Pago",OR(E48='PC Receitas'!$O$7,E48='PC Receitas'!$O$8,E48='PC Receitas'!$O$9,E48='PC Receitas'!$O$10,E48='PC Receitas'!$O$11,E48='PC Receitas'!$O$12,E48='PC Receitas'!$O$13,E48='PC Receitas'!$O$14)),-I48,0))</f>
        <v>7448.57</v>
      </c>
      <c r="R48" s="153" t="e">
        <f t="shared" si="0"/>
        <v>#N/A</v>
      </c>
      <c r="S48" s="150" t="e">
        <f t="shared" si="1"/>
        <v>#N/A</v>
      </c>
      <c r="T48" s="150" t="e">
        <f t="shared" si="2"/>
        <v>#N/A</v>
      </c>
      <c r="U48" s="150" t="e">
        <f t="shared" si="3"/>
        <v>#N/A</v>
      </c>
      <c r="V48" s="154" t="e">
        <f>VLOOKUP(E48,'PC Receitas'!$O$4:$P$14,2,FALSE)</f>
        <v>#N/A</v>
      </c>
    </row>
    <row r="49" spans="3:22" ht="19.5" customHeight="1" thickTop="1" thickBot="1" x14ac:dyDescent="0.3">
      <c r="C49" s="58"/>
      <c r="D49" s="58" t="str">
        <f>IF(C49&lt;&gt;"",TEXT(C49,"00")&amp;"/09/"&amp;'Configurações Básicas'!$P$5,"")</f>
        <v/>
      </c>
      <c r="E49" s="58"/>
      <c r="F49" s="58"/>
      <c r="G49" s="58"/>
      <c r="H49" s="58"/>
      <c r="I49" s="59"/>
      <c r="J49" s="193"/>
      <c r="K49" s="168"/>
      <c r="L49" s="192"/>
      <c r="M49" s="56">
        <f>M48+IF(AND(K49="Pago",OR(E49='PC Receitas'!$O$4,E49='PC Receitas'!$O$5,E49='PC Receitas'!$O$6)),I49,IF(AND(K49="Pago",OR(E49='PC Receitas'!$O$7,E49='PC Receitas'!$O$8,E49='PC Receitas'!$O$9,E49='PC Receitas'!$O$10,E49='PC Receitas'!$O$11,E49='PC Receitas'!$O$12,E49='PC Receitas'!$O$13,E49='PC Receitas'!$O$14)),-I49,0))</f>
        <v>7448.57</v>
      </c>
      <c r="R49" s="153" t="e">
        <f t="shared" si="0"/>
        <v>#N/A</v>
      </c>
      <c r="S49" s="150" t="e">
        <f t="shared" si="1"/>
        <v>#N/A</v>
      </c>
      <c r="T49" s="150" t="e">
        <f t="shared" si="2"/>
        <v>#N/A</v>
      </c>
      <c r="U49" s="150" t="e">
        <f t="shared" si="3"/>
        <v>#N/A</v>
      </c>
      <c r="V49" s="154" t="e">
        <f>VLOOKUP(E49,'PC Receitas'!$O$4:$P$14,2,FALSE)</f>
        <v>#N/A</v>
      </c>
    </row>
    <row r="50" spans="3:22" ht="19.5" customHeight="1" thickTop="1" thickBot="1" x14ac:dyDescent="0.3">
      <c r="C50" s="58"/>
      <c r="D50" s="58" t="str">
        <f>IF(C50&lt;&gt;"",TEXT(C50,"00")&amp;"/09/"&amp;'Configurações Básicas'!$P$5,"")</f>
        <v/>
      </c>
      <c r="E50" s="58"/>
      <c r="F50" s="58"/>
      <c r="G50" s="58"/>
      <c r="H50" s="58"/>
      <c r="I50" s="59"/>
      <c r="J50" s="193"/>
      <c r="K50" s="168"/>
      <c r="L50" s="192"/>
      <c r="M50" s="56">
        <f>M49+IF(AND(K50="Pago",OR(E50='PC Receitas'!$O$4,E50='PC Receitas'!$O$5,E50='PC Receitas'!$O$6)),I50,IF(AND(K50="Pago",OR(E50='PC Receitas'!$O$7,E50='PC Receitas'!$O$8,E50='PC Receitas'!$O$9,E50='PC Receitas'!$O$10,E50='PC Receitas'!$O$11,E50='PC Receitas'!$O$12,E50='PC Receitas'!$O$13,E50='PC Receitas'!$O$14)),-I50,0))</f>
        <v>7448.57</v>
      </c>
      <c r="R50" s="153" t="e">
        <f t="shared" si="0"/>
        <v>#N/A</v>
      </c>
      <c r="S50" s="150" t="e">
        <f t="shared" si="1"/>
        <v>#N/A</v>
      </c>
      <c r="T50" s="150" t="e">
        <f t="shared" si="2"/>
        <v>#N/A</v>
      </c>
      <c r="U50" s="150" t="e">
        <f t="shared" si="3"/>
        <v>#N/A</v>
      </c>
      <c r="V50" s="154" t="e">
        <f>VLOOKUP(E50,'PC Receitas'!$O$4:$P$14,2,FALSE)</f>
        <v>#N/A</v>
      </c>
    </row>
    <row r="51" spans="3:22" ht="19.5" customHeight="1" thickTop="1" thickBot="1" x14ac:dyDescent="0.3">
      <c r="C51" s="58"/>
      <c r="D51" s="58" t="str">
        <f>IF(C51&lt;&gt;"",TEXT(C51,"00")&amp;"/09/"&amp;'Configurações Básicas'!$P$5,"")</f>
        <v/>
      </c>
      <c r="E51" s="58"/>
      <c r="F51" s="58"/>
      <c r="G51" s="58"/>
      <c r="H51" s="58"/>
      <c r="I51" s="59"/>
      <c r="J51" s="193"/>
      <c r="K51" s="168"/>
      <c r="L51" s="192"/>
      <c r="M51" s="56">
        <f>M50+IF(AND(K51="Pago",OR(E51='PC Receitas'!$O$4,E51='PC Receitas'!$O$5,E51='PC Receitas'!$O$6)),I51,IF(AND(K51="Pago",OR(E51='PC Receitas'!$O$7,E51='PC Receitas'!$O$8,E51='PC Receitas'!$O$9,E51='PC Receitas'!$O$10,E51='PC Receitas'!$O$11,E51='PC Receitas'!$O$12,E51='PC Receitas'!$O$13,E51='PC Receitas'!$O$14)),-I51,0))</f>
        <v>7448.57</v>
      </c>
      <c r="R51" s="153" t="e">
        <f t="shared" si="0"/>
        <v>#N/A</v>
      </c>
      <c r="S51" s="150" t="e">
        <f t="shared" si="1"/>
        <v>#N/A</v>
      </c>
      <c r="T51" s="150" t="e">
        <f t="shared" si="2"/>
        <v>#N/A</v>
      </c>
      <c r="U51" s="150" t="e">
        <f t="shared" si="3"/>
        <v>#N/A</v>
      </c>
      <c r="V51" s="154" t="e">
        <f>VLOOKUP(E51,'PC Receitas'!$O$4:$P$14,2,FALSE)</f>
        <v>#N/A</v>
      </c>
    </row>
    <row r="52" spans="3:22" ht="19.5" customHeight="1" thickTop="1" thickBot="1" x14ac:dyDescent="0.3">
      <c r="C52" s="58"/>
      <c r="D52" s="58" t="str">
        <f>IF(C52&lt;&gt;"",TEXT(C52,"00")&amp;"/09/"&amp;'Configurações Básicas'!$P$5,"")</f>
        <v/>
      </c>
      <c r="E52" s="58"/>
      <c r="F52" s="58"/>
      <c r="G52" s="58"/>
      <c r="H52" s="58"/>
      <c r="I52" s="59"/>
      <c r="J52" s="193"/>
      <c r="K52" s="168"/>
      <c r="L52" s="192"/>
      <c r="M52" s="56">
        <f>M51+IF(AND(K52="Pago",OR(E52='PC Receitas'!$O$4,E52='PC Receitas'!$O$5,E52='PC Receitas'!$O$6)),I52,IF(AND(K52="Pago",OR(E52='PC Receitas'!$O$7,E52='PC Receitas'!$O$8,E52='PC Receitas'!$O$9,E52='PC Receitas'!$O$10,E52='PC Receitas'!$O$11,E52='PC Receitas'!$O$12,E52='PC Receitas'!$O$13,E52='PC Receitas'!$O$14)),-I52,0))</f>
        <v>7448.57</v>
      </c>
      <c r="R52" s="153" t="e">
        <f t="shared" si="0"/>
        <v>#N/A</v>
      </c>
      <c r="S52" s="150" t="e">
        <f t="shared" si="1"/>
        <v>#N/A</v>
      </c>
      <c r="T52" s="150" t="e">
        <f t="shared" si="2"/>
        <v>#N/A</v>
      </c>
      <c r="U52" s="150" t="e">
        <f t="shared" si="3"/>
        <v>#N/A</v>
      </c>
      <c r="V52" s="154" t="e">
        <f>VLOOKUP(E52,'PC Receitas'!$O$4:$P$14,2,FALSE)</f>
        <v>#N/A</v>
      </c>
    </row>
    <row r="53" spans="3:22" ht="19.5" customHeight="1" thickTop="1" thickBot="1" x14ac:dyDescent="0.3">
      <c r="C53" s="58"/>
      <c r="D53" s="58" t="str">
        <f>IF(C53&lt;&gt;"",TEXT(C53,"00")&amp;"/09/"&amp;'Configurações Básicas'!$P$5,"")</f>
        <v/>
      </c>
      <c r="E53" s="58"/>
      <c r="F53" s="58"/>
      <c r="G53" s="58"/>
      <c r="H53" s="58"/>
      <c r="I53" s="59"/>
      <c r="J53" s="193"/>
      <c r="K53" s="168"/>
      <c r="L53" s="192"/>
      <c r="M53" s="56">
        <f>M52+IF(AND(K53="Pago",OR(E53='PC Receitas'!$O$4,E53='PC Receitas'!$O$5,E53='PC Receitas'!$O$6)),I53,IF(AND(K53="Pago",OR(E53='PC Receitas'!$O$7,E53='PC Receitas'!$O$8,E53='PC Receitas'!$O$9,E53='PC Receitas'!$O$10,E53='PC Receitas'!$O$11,E53='PC Receitas'!$O$12,E53='PC Receitas'!$O$13,E53='PC Receitas'!$O$14)),-I53,0))</f>
        <v>7448.57</v>
      </c>
      <c r="R53" s="153" t="e">
        <f t="shared" si="0"/>
        <v>#N/A</v>
      </c>
      <c r="S53" s="150" t="e">
        <f t="shared" si="1"/>
        <v>#N/A</v>
      </c>
      <c r="T53" s="150" t="e">
        <f t="shared" si="2"/>
        <v>#N/A</v>
      </c>
      <c r="U53" s="150" t="e">
        <f t="shared" si="3"/>
        <v>#N/A</v>
      </c>
      <c r="V53" s="154" t="e">
        <f>VLOOKUP(E53,'PC Receitas'!$O$4:$P$14,2,FALSE)</f>
        <v>#N/A</v>
      </c>
    </row>
    <row r="54" spans="3:22" ht="19.5" customHeight="1" thickTop="1" thickBot="1" x14ac:dyDescent="0.3">
      <c r="C54" s="58"/>
      <c r="D54" s="58" t="str">
        <f>IF(C54&lt;&gt;"",TEXT(C54,"00")&amp;"/09/"&amp;'Configurações Básicas'!$P$5,"")</f>
        <v/>
      </c>
      <c r="E54" s="58"/>
      <c r="F54" s="58"/>
      <c r="G54" s="58"/>
      <c r="H54" s="58"/>
      <c r="I54" s="59"/>
      <c r="J54" s="193"/>
      <c r="K54" s="168"/>
      <c r="L54" s="192"/>
      <c r="M54" s="56">
        <f>M53+IF(AND(K54="Pago",OR(E54='PC Receitas'!$O$4,E54='PC Receitas'!$O$5,E54='PC Receitas'!$O$6)),I54,IF(AND(K54="Pago",OR(E54='PC Receitas'!$O$7,E54='PC Receitas'!$O$8,E54='PC Receitas'!$O$9,E54='PC Receitas'!$O$10,E54='PC Receitas'!$O$11,E54='PC Receitas'!$O$12,E54='PC Receitas'!$O$13,E54='PC Receitas'!$O$14)),-I54,0))</f>
        <v>7448.57</v>
      </c>
      <c r="R54" s="153" t="e">
        <f t="shared" si="0"/>
        <v>#N/A</v>
      </c>
      <c r="S54" s="150" t="e">
        <f t="shared" si="1"/>
        <v>#N/A</v>
      </c>
      <c r="T54" s="150" t="e">
        <f t="shared" si="2"/>
        <v>#N/A</v>
      </c>
      <c r="U54" s="150" t="e">
        <f t="shared" si="3"/>
        <v>#N/A</v>
      </c>
      <c r="V54" s="154" t="e">
        <f>VLOOKUP(E54,'PC Receitas'!$O$4:$P$14,2,FALSE)</f>
        <v>#N/A</v>
      </c>
    </row>
    <row r="55" spans="3:22" ht="19.5" customHeight="1" thickTop="1" thickBot="1" x14ac:dyDescent="0.3">
      <c r="C55" s="58"/>
      <c r="D55" s="58" t="str">
        <f>IF(C55&lt;&gt;"",TEXT(C55,"00")&amp;"/09/"&amp;'Configurações Básicas'!$P$5,"")</f>
        <v/>
      </c>
      <c r="E55" s="58"/>
      <c r="F55" s="58"/>
      <c r="G55" s="58"/>
      <c r="H55" s="58"/>
      <c r="I55" s="59"/>
      <c r="J55" s="193"/>
      <c r="K55" s="168"/>
      <c r="L55" s="192"/>
      <c r="M55" s="56">
        <f>M54+IF(AND(K55="Pago",OR(E55='PC Receitas'!$O$4,E55='PC Receitas'!$O$5,E55='PC Receitas'!$O$6)),I55,IF(AND(K55="Pago",OR(E55='PC Receitas'!$O$7,E55='PC Receitas'!$O$8,E55='PC Receitas'!$O$9,E55='PC Receitas'!$O$10,E55='PC Receitas'!$O$11,E55='PC Receitas'!$O$12,E55='PC Receitas'!$O$13,E55='PC Receitas'!$O$14)),-I55,0))</f>
        <v>7448.57</v>
      </c>
      <c r="R55" s="153" t="e">
        <f t="shared" si="0"/>
        <v>#N/A</v>
      </c>
      <c r="S55" s="150" t="e">
        <f t="shared" si="1"/>
        <v>#N/A</v>
      </c>
      <c r="T55" s="150" t="e">
        <f t="shared" si="2"/>
        <v>#N/A</v>
      </c>
      <c r="U55" s="150" t="e">
        <f t="shared" si="3"/>
        <v>#N/A</v>
      </c>
      <c r="V55" s="154" t="e">
        <f>VLOOKUP(E55,'PC Receitas'!$O$4:$P$14,2,FALSE)</f>
        <v>#N/A</v>
      </c>
    </row>
    <row r="56" spans="3:22" ht="19.5" customHeight="1" thickTop="1" thickBot="1" x14ac:dyDescent="0.3">
      <c r="C56" s="58"/>
      <c r="D56" s="58" t="str">
        <f>IF(C56&lt;&gt;"",TEXT(C56,"00")&amp;"/09/"&amp;'Configurações Básicas'!$P$5,"")</f>
        <v/>
      </c>
      <c r="E56" s="58"/>
      <c r="F56" s="58"/>
      <c r="G56" s="58"/>
      <c r="H56" s="58"/>
      <c r="I56" s="59"/>
      <c r="J56" s="193"/>
      <c r="K56" s="168"/>
      <c r="L56" s="192"/>
      <c r="M56" s="56">
        <f>M55+IF(AND(K56="Pago",OR(E56='PC Receitas'!$O$4,E56='PC Receitas'!$O$5,E56='PC Receitas'!$O$6)),I56,IF(AND(K56="Pago",OR(E56='PC Receitas'!$O$7,E56='PC Receitas'!$O$8,E56='PC Receitas'!$O$9,E56='PC Receitas'!$O$10,E56='PC Receitas'!$O$11,E56='PC Receitas'!$O$12,E56='PC Receitas'!$O$13,E56='PC Receitas'!$O$14)),-I56,0))</f>
        <v>7448.57</v>
      </c>
      <c r="R56" s="153" t="e">
        <f t="shared" si="0"/>
        <v>#N/A</v>
      </c>
      <c r="S56" s="150" t="e">
        <f t="shared" si="1"/>
        <v>#N/A</v>
      </c>
      <c r="T56" s="150" t="e">
        <f t="shared" si="2"/>
        <v>#N/A</v>
      </c>
      <c r="U56" s="150" t="e">
        <f t="shared" si="3"/>
        <v>#N/A</v>
      </c>
      <c r="V56" s="154" t="e">
        <f>VLOOKUP(E56,'PC Receitas'!$O$4:$P$14,2,FALSE)</f>
        <v>#N/A</v>
      </c>
    </row>
    <row r="57" spans="3:22" ht="19.5" customHeight="1" thickTop="1" thickBot="1" x14ac:dyDescent="0.3">
      <c r="C57" s="58"/>
      <c r="D57" s="58" t="str">
        <f>IF(C57&lt;&gt;"",TEXT(C57,"00")&amp;"/09/"&amp;'Configurações Básicas'!$P$5,"")</f>
        <v/>
      </c>
      <c r="E57" s="58"/>
      <c r="F57" s="58"/>
      <c r="G57" s="58"/>
      <c r="H57" s="58"/>
      <c r="I57" s="59"/>
      <c r="J57" s="193"/>
      <c r="K57" s="168"/>
      <c r="L57" s="192"/>
      <c r="M57" s="56">
        <f>M56+IF(AND(K57="Pago",OR(E57='PC Receitas'!$O$4,E57='PC Receitas'!$O$5,E57='PC Receitas'!$O$6)),I57,IF(AND(K57="Pago",OR(E57='PC Receitas'!$O$7,E57='PC Receitas'!$O$8,E57='PC Receitas'!$O$9,E57='PC Receitas'!$O$10,E57='PC Receitas'!$O$11,E57='PC Receitas'!$O$12,E57='PC Receitas'!$O$13,E57='PC Receitas'!$O$14)),-I57,0))</f>
        <v>7448.57</v>
      </c>
      <c r="R57" s="153" t="e">
        <f t="shared" si="0"/>
        <v>#N/A</v>
      </c>
      <c r="S57" s="150" t="e">
        <f t="shared" si="1"/>
        <v>#N/A</v>
      </c>
      <c r="T57" s="150" t="e">
        <f t="shared" si="2"/>
        <v>#N/A</v>
      </c>
      <c r="U57" s="150" t="e">
        <f t="shared" si="3"/>
        <v>#N/A</v>
      </c>
      <c r="V57" s="154" t="e">
        <f>VLOOKUP(E57,'PC Receitas'!$O$4:$P$14,2,FALSE)</f>
        <v>#N/A</v>
      </c>
    </row>
    <row r="58" spans="3:22" ht="19.5" customHeight="1" thickTop="1" thickBot="1" x14ac:dyDescent="0.3">
      <c r="C58" s="58"/>
      <c r="D58" s="58" t="str">
        <f>IF(C58&lt;&gt;"",TEXT(C58,"00")&amp;"/09/"&amp;'Configurações Básicas'!$P$5,"")</f>
        <v/>
      </c>
      <c r="E58" s="58"/>
      <c r="F58" s="58"/>
      <c r="G58" s="58"/>
      <c r="H58" s="58"/>
      <c r="I58" s="59"/>
      <c r="J58" s="193"/>
      <c r="K58" s="168"/>
      <c r="L58" s="192"/>
      <c r="M58" s="56">
        <f>M57+IF(AND(K58="Pago",OR(E58='PC Receitas'!$O$4,E58='PC Receitas'!$O$5,E58='PC Receitas'!$O$6)),I58,IF(AND(K58="Pago",OR(E58='PC Receitas'!$O$7,E58='PC Receitas'!$O$8,E58='PC Receitas'!$O$9,E58='PC Receitas'!$O$10,E58='PC Receitas'!$O$11,E58='PC Receitas'!$O$12,E58='PC Receitas'!$O$13,E58='PC Receitas'!$O$14)),-I58,0))</f>
        <v>7448.57</v>
      </c>
      <c r="R58" s="153" t="e">
        <f t="shared" si="0"/>
        <v>#N/A</v>
      </c>
      <c r="S58" s="150" t="e">
        <f t="shared" si="1"/>
        <v>#N/A</v>
      </c>
      <c r="T58" s="150" t="e">
        <f t="shared" si="2"/>
        <v>#N/A</v>
      </c>
      <c r="U58" s="150" t="e">
        <f t="shared" si="3"/>
        <v>#N/A</v>
      </c>
      <c r="V58" s="154" t="e">
        <f>VLOOKUP(E58,'PC Receitas'!$O$4:$P$14,2,FALSE)</f>
        <v>#N/A</v>
      </c>
    </row>
    <row r="59" spans="3:22" ht="19.5" customHeight="1" thickTop="1" thickBot="1" x14ac:dyDescent="0.3">
      <c r="C59" s="58"/>
      <c r="D59" s="58" t="str">
        <f>IF(C59&lt;&gt;"",TEXT(C59,"00")&amp;"/09/"&amp;'Configurações Básicas'!$P$5,"")</f>
        <v/>
      </c>
      <c r="E59" s="58"/>
      <c r="F59" s="58"/>
      <c r="G59" s="58"/>
      <c r="H59" s="58"/>
      <c r="I59" s="59"/>
      <c r="J59" s="193"/>
      <c r="K59" s="168"/>
      <c r="L59" s="192"/>
      <c r="M59" s="56">
        <f>M58+IF(AND(K59="Pago",OR(E59='PC Receitas'!$O$4,E59='PC Receitas'!$O$5,E59='PC Receitas'!$O$6)),I59,IF(AND(K59="Pago",OR(E59='PC Receitas'!$O$7,E59='PC Receitas'!$O$8,E59='PC Receitas'!$O$9,E59='PC Receitas'!$O$10,E59='PC Receitas'!$O$11,E59='PC Receitas'!$O$12,E59='PC Receitas'!$O$13,E59='PC Receitas'!$O$14)),-I59,0))</f>
        <v>7448.57</v>
      </c>
      <c r="R59" s="153" t="e">
        <f t="shared" si="0"/>
        <v>#N/A</v>
      </c>
      <c r="S59" s="150" t="e">
        <f t="shared" si="1"/>
        <v>#N/A</v>
      </c>
      <c r="T59" s="150" t="e">
        <f t="shared" si="2"/>
        <v>#N/A</v>
      </c>
      <c r="U59" s="150" t="e">
        <f t="shared" si="3"/>
        <v>#N/A</v>
      </c>
      <c r="V59" s="154" t="e">
        <f>VLOOKUP(E59,'PC Receitas'!$O$4:$P$14,2,FALSE)</f>
        <v>#N/A</v>
      </c>
    </row>
    <row r="60" spans="3:22" ht="19.5" customHeight="1" thickTop="1" thickBot="1" x14ac:dyDescent="0.3">
      <c r="C60" s="58"/>
      <c r="D60" s="58" t="str">
        <f>IF(C60&lt;&gt;"",TEXT(C60,"00")&amp;"/09/"&amp;'Configurações Básicas'!$P$5,"")</f>
        <v/>
      </c>
      <c r="E60" s="58"/>
      <c r="F60" s="58"/>
      <c r="G60" s="58"/>
      <c r="H60" s="58"/>
      <c r="I60" s="59"/>
      <c r="J60" s="193"/>
      <c r="K60" s="168"/>
      <c r="L60" s="192"/>
      <c r="M60" s="56">
        <f>M59+IF(AND(K60="Pago",OR(E60='PC Receitas'!$O$4,E60='PC Receitas'!$O$5,E60='PC Receitas'!$O$6)),I60,IF(AND(K60="Pago",OR(E60='PC Receitas'!$O$7,E60='PC Receitas'!$O$8,E60='PC Receitas'!$O$9,E60='PC Receitas'!$O$10,E60='PC Receitas'!$O$11,E60='PC Receitas'!$O$12,E60='PC Receitas'!$O$13,E60='PC Receitas'!$O$14)),-I60,0))</f>
        <v>7448.57</v>
      </c>
      <c r="R60" s="153" t="e">
        <f t="shared" si="0"/>
        <v>#N/A</v>
      </c>
      <c r="S60" s="150" t="e">
        <f t="shared" si="1"/>
        <v>#N/A</v>
      </c>
      <c r="T60" s="150" t="e">
        <f t="shared" si="2"/>
        <v>#N/A</v>
      </c>
      <c r="U60" s="150" t="e">
        <f t="shared" si="3"/>
        <v>#N/A</v>
      </c>
      <c r="V60" s="154" t="e">
        <f>VLOOKUP(E60,'PC Receitas'!$O$4:$P$14,2,FALSE)</f>
        <v>#N/A</v>
      </c>
    </row>
    <row r="61" spans="3:22" ht="19.5" customHeight="1" thickTop="1" thickBot="1" x14ac:dyDescent="0.3">
      <c r="C61" s="58"/>
      <c r="D61" s="58" t="str">
        <f>IF(C61&lt;&gt;"",TEXT(C61,"00")&amp;"/09/"&amp;'Configurações Básicas'!$P$5,"")</f>
        <v/>
      </c>
      <c r="E61" s="58"/>
      <c r="F61" s="58"/>
      <c r="G61" s="58"/>
      <c r="H61" s="58"/>
      <c r="I61" s="59"/>
      <c r="J61" s="193"/>
      <c r="K61" s="168"/>
      <c r="L61" s="192"/>
      <c r="M61" s="56">
        <f>M60+IF(AND(K61="Pago",OR(E61='PC Receitas'!$O$4,E61='PC Receitas'!$O$5,E61='PC Receitas'!$O$6)),I61,IF(AND(K61="Pago",OR(E61='PC Receitas'!$O$7,E61='PC Receitas'!$O$8,E61='PC Receitas'!$O$9,E61='PC Receitas'!$O$10,E61='PC Receitas'!$O$11,E61='PC Receitas'!$O$12,E61='PC Receitas'!$O$13,E61='PC Receitas'!$O$14)),-I61,0))</f>
        <v>7448.57</v>
      </c>
      <c r="R61" s="153" t="e">
        <f t="shared" si="0"/>
        <v>#N/A</v>
      </c>
      <c r="S61" s="150" t="e">
        <f t="shared" si="1"/>
        <v>#N/A</v>
      </c>
      <c r="T61" s="150" t="e">
        <f t="shared" si="2"/>
        <v>#N/A</v>
      </c>
      <c r="U61" s="150" t="e">
        <f t="shared" si="3"/>
        <v>#N/A</v>
      </c>
      <c r="V61" s="154" t="e">
        <f>VLOOKUP(E61,'PC Receitas'!$O$4:$P$14,2,FALSE)</f>
        <v>#N/A</v>
      </c>
    </row>
    <row r="62" spans="3:22" ht="19.5" customHeight="1" thickTop="1" thickBot="1" x14ac:dyDescent="0.3">
      <c r="C62" s="58"/>
      <c r="D62" s="58" t="str">
        <f>IF(C62&lt;&gt;"",TEXT(C62,"00")&amp;"/09/"&amp;'Configurações Básicas'!$P$5,"")</f>
        <v/>
      </c>
      <c r="E62" s="58"/>
      <c r="F62" s="58"/>
      <c r="G62" s="58"/>
      <c r="H62" s="58"/>
      <c r="I62" s="59"/>
      <c r="J62" s="193"/>
      <c r="K62" s="168"/>
      <c r="L62" s="192"/>
      <c r="M62" s="56">
        <f>M61+IF(AND(K62="Pago",OR(E62='PC Receitas'!$O$4,E62='PC Receitas'!$O$5,E62='PC Receitas'!$O$6)),I62,IF(AND(K62="Pago",OR(E62='PC Receitas'!$O$7,E62='PC Receitas'!$O$8,E62='PC Receitas'!$O$9,E62='PC Receitas'!$O$10,E62='PC Receitas'!$O$11,E62='PC Receitas'!$O$12,E62='PC Receitas'!$O$13,E62='PC Receitas'!$O$14)),-I62,0))</f>
        <v>7448.57</v>
      </c>
      <c r="R62" s="153" t="e">
        <f t="shared" si="0"/>
        <v>#N/A</v>
      </c>
      <c r="S62" s="150" t="e">
        <f t="shared" si="1"/>
        <v>#N/A</v>
      </c>
      <c r="T62" s="150" t="e">
        <f t="shared" si="2"/>
        <v>#N/A</v>
      </c>
      <c r="U62" s="150" t="e">
        <f t="shared" si="3"/>
        <v>#N/A</v>
      </c>
      <c r="V62" s="154" t="e">
        <f>VLOOKUP(E62,'PC Receitas'!$O$4:$P$14,2,FALSE)</f>
        <v>#N/A</v>
      </c>
    </row>
    <row r="63" spans="3:22" ht="19.5" customHeight="1" thickTop="1" thickBot="1" x14ac:dyDescent="0.3">
      <c r="C63" s="58"/>
      <c r="D63" s="58" t="str">
        <f>IF(C63&lt;&gt;"",TEXT(C63,"00")&amp;"/09/"&amp;'Configurações Básicas'!$P$5,"")</f>
        <v/>
      </c>
      <c r="E63" s="58"/>
      <c r="F63" s="58"/>
      <c r="G63" s="58"/>
      <c r="H63" s="58"/>
      <c r="I63" s="59"/>
      <c r="J63" s="193"/>
      <c r="K63" s="168"/>
      <c r="L63" s="192"/>
      <c r="M63" s="56">
        <f>M62+IF(AND(K63="Pago",OR(E63='PC Receitas'!$O$4,E63='PC Receitas'!$O$5,E63='PC Receitas'!$O$6)),I63,IF(AND(K63="Pago",OR(E63='PC Receitas'!$O$7,E63='PC Receitas'!$O$8,E63='PC Receitas'!$O$9,E63='PC Receitas'!$O$10,E63='PC Receitas'!$O$11,E63='PC Receitas'!$O$12,E63='PC Receitas'!$O$13,E63='PC Receitas'!$O$14)),-I63,0))</f>
        <v>7448.57</v>
      </c>
      <c r="R63" s="153" t="e">
        <f t="shared" si="0"/>
        <v>#N/A</v>
      </c>
      <c r="S63" s="150" t="e">
        <f t="shared" si="1"/>
        <v>#N/A</v>
      </c>
      <c r="T63" s="150" t="e">
        <f t="shared" si="2"/>
        <v>#N/A</v>
      </c>
      <c r="U63" s="150" t="e">
        <f t="shared" si="3"/>
        <v>#N/A</v>
      </c>
      <c r="V63" s="154" t="e">
        <f>VLOOKUP(E63,'PC Receitas'!$O$4:$P$14,2,FALSE)</f>
        <v>#N/A</v>
      </c>
    </row>
    <row r="64" spans="3:22" ht="19.5" customHeight="1" thickTop="1" thickBot="1" x14ac:dyDescent="0.3">
      <c r="C64" s="58"/>
      <c r="D64" s="58" t="str">
        <f>IF(C64&lt;&gt;"",TEXT(C64,"00")&amp;"/09/"&amp;'Configurações Básicas'!$P$5,"")</f>
        <v/>
      </c>
      <c r="E64" s="58"/>
      <c r="F64" s="58"/>
      <c r="G64" s="58"/>
      <c r="H64" s="58"/>
      <c r="I64" s="59"/>
      <c r="J64" s="193"/>
      <c r="K64" s="168"/>
      <c r="L64" s="192"/>
      <c r="M64" s="56">
        <f>M63+IF(AND(K64="Pago",OR(E64='PC Receitas'!$O$4,E64='PC Receitas'!$O$5,E64='PC Receitas'!$O$6)),I64,IF(AND(K64="Pago",OR(E64='PC Receitas'!$O$7,E64='PC Receitas'!$O$8,E64='PC Receitas'!$O$9,E64='PC Receitas'!$O$10,E64='PC Receitas'!$O$11,E64='PC Receitas'!$O$12,E64='PC Receitas'!$O$13,E64='PC Receitas'!$O$14)),-I64,0))</f>
        <v>7448.57</v>
      </c>
      <c r="R64" s="153" t="e">
        <f t="shared" si="0"/>
        <v>#N/A</v>
      </c>
      <c r="S64" s="150" t="e">
        <f t="shared" si="1"/>
        <v>#N/A</v>
      </c>
      <c r="T64" s="150" t="e">
        <f t="shared" si="2"/>
        <v>#N/A</v>
      </c>
      <c r="U64" s="150" t="e">
        <f t="shared" si="3"/>
        <v>#N/A</v>
      </c>
      <c r="V64" s="154" t="e">
        <f>VLOOKUP(E64,'PC Receitas'!$O$4:$P$14,2,FALSE)</f>
        <v>#N/A</v>
      </c>
    </row>
    <row r="65" spans="3:22" ht="19.5" customHeight="1" thickTop="1" thickBot="1" x14ac:dyDescent="0.3">
      <c r="C65" s="58"/>
      <c r="D65" s="58" t="str">
        <f>IF(C65&lt;&gt;"",TEXT(C65,"00")&amp;"/09/"&amp;'Configurações Básicas'!$P$5,"")</f>
        <v/>
      </c>
      <c r="E65" s="58"/>
      <c r="F65" s="58"/>
      <c r="G65" s="58"/>
      <c r="H65" s="58"/>
      <c r="I65" s="59"/>
      <c r="J65" s="193"/>
      <c r="K65" s="168"/>
      <c r="L65" s="192"/>
      <c r="M65" s="56">
        <f>M64+IF(AND(K65="Pago",OR(E65='PC Receitas'!$O$4,E65='PC Receitas'!$O$5,E65='PC Receitas'!$O$6)),I65,IF(AND(K65="Pago",OR(E65='PC Receitas'!$O$7,E65='PC Receitas'!$O$8,E65='PC Receitas'!$O$9,E65='PC Receitas'!$O$10,E65='PC Receitas'!$O$11,E65='PC Receitas'!$O$12,E65='PC Receitas'!$O$13,E65='PC Receitas'!$O$14)),-I65,0))</f>
        <v>7448.57</v>
      </c>
      <c r="R65" s="153" t="e">
        <f t="shared" si="0"/>
        <v>#N/A</v>
      </c>
      <c r="S65" s="150" t="e">
        <f t="shared" si="1"/>
        <v>#N/A</v>
      </c>
      <c r="T65" s="150" t="e">
        <f t="shared" si="2"/>
        <v>#N/A</v>
      </c>
      <c r="U65" s="150" t="e">
        <f t="shared" si="3"/>
        <v>#N/A</v>
      </c>
      <c r="V65" s="154" t="e">
        <f>VLOOKUP(E65,'PC Receitas'!$O$4:$P$14,2,FALSE)</f>
        <v>#N/A</v>
      </c>
    </row>
    <row r="66" spans="3:22" ht="19.5" customHeight="1" thickTop="1" thickBot="1" x14ac:dyDescent="0.3">
      <c r="C66" s="58"/>
      <c r="D66" s="58" t="str">
        <f>IF(C66&lt;&gt;"",TEXT(C66,"00")&amp;"/09/"&amp;'Configurações Básicas'!$P$5,"")</f>
        <v/>
      </c>
      <c r="E66" s="58"/>
      <c r="F66" s="58"/>
      <c r="G66" s="58"/>
      <c r="H66" s="58"/>
      <c r="I66" s="59"/>
      <c r="J66" s="193"/>
      <c r="K66" s="168"/>
      <c r="L66" s="192"/>
      <c r="M66" s="56">
        <f>M65+IF(AND(K66="Pago",OR(E66='PC Receitas'!$O$4,E66='PC Receitas'!$O$5,E66='PC Receitas'!$O$6)),I66,IF(AND(K66="Pago",OR(E66='PC Receitas'!$O$7,E66='PC Receitas'!$O$8,E66='PC Receitas'!$O$9,E66='PC Receitas'!$O$10,E66='PC Receitas'!$O$11,E66='PC Receitas'!$O$12,E66='PC Receitas'!$O$13,E66='PC Receitas'!$O$14)),-I66,0))</f>
        <v>7448.57</v>
      </c>
      <c r="R66" s="153" t="e">
        <f t="shared" si="0"/>
        <v>#N/A</v>
      </c>
      <c r="S66" s="150" t="e">
        <f t="shared" si="1"/>
        <v>#N/A</v>
      </c>
      <c r="T66" s="150" t="e">
        <f t="shared" si="2"/>
        <v>#N/A</v>
      </c>
      <c r="U66" s="150" t="e">
        <f t="shared" si="3"/>
        <v>#N/A</v>
      </c>
      <c r="V66" s="154" t="e">
        <f>VLOOKUP(E66,'PC Receitas'!$O$4:$P$14,2,FALSE)</f>
        <v>#N/A</v>
      </c>
    </row>
    <row r="67" spans="3:22" ht="19.5" customHeight="1" thickTop="1" thickBot="1" x14ac:dyDescent="0.3">
      <c r="C67" s="58"/>
      <c r="D67" s="58" t="str">
        <f>IF(C67&lt;&gt;"",TEXT(C67,"00")&amp;"/09/"&amp;'Configurações Básicas'!$P$5,"")</f>
        <v/>
      </c>
      <c r="E67" s="58"/>
      <c r="F67" s="58"/>
      <c r="G67" s="58"/>
      <c r="H67" s="58"/>
      <c r="I67" s="59"/>
      <c r="J67" s="193"/>
      <c r="K67" s="168"/>
      <c r="L67" s="192"/>
      <c r="M67" s="56">
        <f>M66+IF(AND(K67="Pago",OR(E67='PC Receitas'!$O$4,E67='PC Receitas'!$O$5,E67='PC Receitas'!$O$6)),I67,IF(AND(K67="Pago",OR(E67='PC Receitas'!$O$7,E67='PC Receitas'!$O$8,E67='PC Receitas'!$O$9,E67='PC Receitas'!$O$10,E67='PC Receitas'!$O$11,E67='PC Receitas'!$O$12,E67='PC Receitas'!$O$13,E67='PC Receitas'!$O$14)),-I67,0))</f>
        <v>7448.57</v>
      </c>
      <c r="R67" s="153" t="e">
        <f t="shared" si="0"/>
        <v>#N/A</v>
      </c>
      <c r="S67" s="150" t="e">
        <f t="shared" si="1"/>
        <v>#N/A</v>
      </c>
      <c r="T67" s="150" t="e">
        <f t="shared" si="2"/>
        <v>#N/A</v>
      </c>
      <c r="U67" s="150" t="e">
        <f t="shared" si="3"/>
        <v>#N/A</v>
      </c>
      <c r="V67" s="154" t="e">
        <f>VLOOKUP(E67,'PC Receitas'!$O$4:$P$14,2,FALSE)</f>
        <v>#N/A</v>
      </c>
    </row>
    <row r="68" spans="3:22" ht="19.5" customHeight="1" thickTop="1" thickBot="1" x14ac:dyDescent="0.3">
      <c r="C68" s="58"/>
      <c r="D68" s="58" t="str">
        <f>IF(C68&lt;&gt;"",TEXT(C68,"00")&amp;"/09/"&amp;'Configurações Básicas'!$P$5,"")</f>
        <v/>
      </c>
      <c r="E68" s="58"/>
      <c r="F68" s="58"/>
      <c r="G68" s="58"/>
      <c r="H68" s="58"/>
      <c r="I68" s="59"/>
      <c r="J68" s="193"/>
      <c r="K68" s="168"/>
      <c r="L68" s="192"/>
      <c r="M68" s="56">
        <f>M67+IF(AND(K68="Pago",OR(E68='PC Receitas'!$O$4,E68='PC Receitas'!$O$5,E68='PC Receitas'!$O$6)),I68,IF(AND(K68="Pago",OR(E68='PC Receitas'!$O$7,E68='PC Receitas'!$O$8,E68='PC Receitas'!$O$9,E68='PC Receitas'!$O$10,E68='PC Receitas'!$O$11,E68='PC Receitas'!$O$12,E68='PC Receitas'!$O$13,E68='PC Receitas'!$O$14)),-I68,0))</f>
        <v>7448.57</v>
      </c>
      <c r="R68" s="153" t="e">
        <f t="shared" si="0"/>
        <v>#N/A</v>
      </c>
      <c r="S68" s="150" t="e">
        <f t="shared" si="1"/>
        <v>#N/A</v>
      </c>
      <c r="T68" s="150" t="e">
        <f t="shared" si="2"/>
        <v>#N/A</v>
      </c>
      <c r="U68" s="150" t="e">
        <f t="shared" si="3"/>
        <v>#N/A</v>
      </c>
      <c r="V68" s="154" t="e">
        <f>VLOOKUP(E68,'PC Receitas'!$O$4:$P$14,2,FALSE)</f>
        <v>#N/A</v>
      </c>
    </row>
    <row r="69" spans="3:22" ht="19.5" customHeight="1" thickTop="1" thickBot="1" x14ac:dyDescent="0.3">
      <c r="C69" s="58"/>
      <c r="D69" s="58" t="str">
        <f>IF(C69&lt;&gt;"",TEXT(C69,"00")&amp;"/09/"&amp;'Configurações Básicas'!$P$5,"")</f>
        <v/>
      </c>
      <c r="E69" s="58"/>
      <c r="F69" s="58"/>
      <c r="G69" s="58"/>
      <c r="H69" s="58"/>
      <c r="I69" s="59"/>
      <c r="J69" s="193"/>
      <c r="K69" s="168"/>
      <c r="L69" s="192"/>
      <c r="M69" s="56">
        <f>M68+IF(AND(K69="Pago",OR(E69='PC Receitas'!$O$4,E69='PC Receitas'!$O$5,E69='PC Receitas'!$O$6)),I69,IF(AND(K69="Pago",OR(E69='PC Receitas'!$O$7,E69='PC Receitas'!$O$8,E69='PC Receitas'!$O$9,E69='PC Receitas'!$O$10,E69='PC Receitas'!$O$11,E69='PC Receitas'!$O$12,E69='PC Receitas'!$O$13,E69='PC Receitas'!$O$14)),-I69,0))</f>
        <v>7448.57</v>
      </c>
      <c r="R69" s="153" t="e">
        <f t="shared" si="0"/>
        <v>#N/A</v>
      </c>
      <c r="S69" s="150" t="e">
        <f t="shared" si="1"/>
        <v>#N/A</v>
      </c>
      <c r="T69" s="150" t="e">
        <f t="shared" si="2"/>
        <v>#N/A</v>
      </c>
      <c r="U69" s="150" t="e">
        <f t="shared" si="3"/>
        <v>#N/A</v>
      </c>
      <c r="V69" s="154" t="e">
        <f>VLOOKUP(E69,'PC Receitas'!$O$4:$P$14,2,FALSE)</f>
        <v>#N/A</v>
      </c>
    </row>
    <row r="70" spans="3:22" ht="19.5" customHeight="1" thickTop="1" thickBot="1" x14ac:dyDescent="0.3">
      <c r="C70" s="58"/>
      <c r="D70" s="58" t="str">
        <f>IF(C70&lt;&gt;"",TEXT(C70,"00")&amp;"/09/"&amp;'Configurações Básicas'!$P$5,"")</f>
        <v/>
      </c>
      <c r="E70" s="58"/>
      <c r="F70" s="58"/>
      <c r="G70" s="58"/>
      <c r="H70" s="58"/>
      <c r="I70" s="59"/>
      <c r="J70" s="193"/>
      <c r="K70" s="168"/>
      <c r="L70" s="192"/>
      <c r="M70" s="56">
        <f>M69+IF(AND(K70="Pago",OR(E70='PC Receitas'!$O$4,E70='PC Receitas'!$O$5,E70='PC Receitas'!$O$6)),I70,IF(AND(K70="Pago",OR(E70='PC Receitas'!$O$7,E70='PC Receitas'!$O$8,E70='PC Receitas'!$O$9,E70='PC Receitas'!$O$10,E70='PC Receitas'!$O$11,E70='PC Receitas'!$O$12,E70='PC Receitas'!$O$13,E70='PC Receitas'!$O$14)),-I70,0))</f>
        <v>7448.57</v>
      </c>
      <c r="R70" s="153" t="e">
        <f t="shared" ref="R70:R133" si="4">IF(V70="Despesas_com_RH","Despesa",IF(V70="Despesas_Operacionais","Despesa",IF(V70="Despesas_com_Marketing","Despesa",IF(V70="Impostos","Despesa",IF(V70="Investimentos","Despesa","")))))</f>
        <v>#N/A</v>
      </c>
      <c r="S70" s="150" t="e">
        <f t="shared" ref="S70:S133" si="5">IF(V70="Despesas_com_Produtos","Despesa",IF(V70="Despesas_com_Serviços","Despesa",IF(V70="Despesas_Não_Operacionais","Despesa","")))</f>
        <v>#N/A</v>
      </c>
      <c r="T70" s="150" t="e">
        <f t="shared" ref="T70:T133" si="6">IF(V70="Receitas_com_Produtos","Receita",IF(V70="Receitas_com_Serviços","Receita",IF(V70="Receitas_Não_Operacionais","Receita","")))</f>
        <v>#N/A</v>
      </c>
      <c r="U70" s="150" t="e">
        <f t="shared" ref="U70:U133" si="7">IF(R70&lt;&gt;"",R70,IF(S70&lt;&gt;"",S70,IF(T70&lt;&gt;"",T70,"")))</f>
        <v>#N/A</v>
      </c>
      <c r="V70" s="154" t="e">
        <f>VLOOKUP(E70,'PC Receitas'!$O$4:$P$14,2,FALSE)</f>
        <v>#N/A</v>
      </c>
    </row>
    <row r="71" spans="3:22" ht="19.5" customHeight="1" thickTop="1" thickBot="1" x14ac:dyDescent="0.3">
      <c r="C71" s="58"/>
      <c r="D71" s="58" t="str">
        <f>IF(C71&lt;&gt;"",TEXT(C71,"00")&amp;"/09/"&amp;'Configurações Básicas'!$P$5,"")</f>
        <v/>
      </c>
      <c r="E71" s="58"/>
      <c r="F71" s="58"/>
      <c r="G71" s="58"/>
      <c r="H71" s="58"/>
      <c r="I71" s="59"/>
      <c r="J71" s="193"/>
      <c r="K71" s="168"/>
      <c r="L71" s="192"/>
      <c r="M71" s="56">
        <f>M70+IF(AND(K71="Pago",OR(E71='PC Receitas'!$O$4,E71='PC Receitas'!$O$5,E71='PC Receitas'!$O$6)),I71,IF(AND(K71="Pago",OR(E71='PC Receitas'!$O$7,E71='PC Receitas'!$O$8,E71='PC Receitas'!$O$9,E71='PC Receitas'!$O$10,E71='PC Receitas'!$O$11,E71='PC Receitas'!$O$12,E71='PC Receitas'!$O$13,E71='PC Receitas'!$O$14)),-I71,0))</f>
        <v>7448.57</v>
      </c>
      <c r="R71" s="153" t="e">
        <f t="shared" si="4"/>
        <v>#N/A</v>
      </c>
      <c r="S71" s="150" t="e">
        <f t="shared" si="5"/>
        <v>#N/A</v>
      </c>
      <c r="T71" s="150" t="e">
        <f t="shared" si="6"/>
        <v>#N/A</v>
      </c>
      <c r="U71" s="150" t="e">
        <f t="shared" si="7"/>
        <v>#N/A</v>
      </c>
      <c r="V71" s="154" t="e">
        <f>VLOOKUP(E71,'PC Receitas'!$O$4:$P$14,2,FALSE)</f>
        <v>#N/A</v>
      </c>
    </row>
    <row r="72" spans="3:22" ht="19.5" customHeight="1" thickTop="1" thickBot="1" x14ac:dyDescent="0.3">
      <c r="C72" s="58"/>
      <c r="D72" s="58" t="str">
        <f>IF(C72&lt;&gt;"",TEXT(C72,"00")&amp;"/09/"&amp;'Configurações Básicas'!$P$5,"")</f>
        <v/>
      </c>
      <c r="E72" s="58"/>
      <c r="F72" s="58"/>
      <c r="G72" s="58"/>
      <c r="H72" s="58"/>
      <c r="I72" s="59"/>
      <c r="J72" s="193"/>
      <c r="K72" s="168"/>
      <c r="L72" s="192"/>
      <c r="M72" s="56">
        <f>M71+IF(AND(K72="Pago",OR(E72='PC Receitas'!$O$4,E72='PC Receitas'!$O$5,E72='PC Receitas'!$O$6)),I72,IF(AND(K72="Pago",OR(E72='PC Receitas'!$O$7,E72='PC Receitas'!$O$8,E72='PC Receitas'!$O$9,E72='PC Receitas'!$O$10,E72='PC Receitas'!$O$11,E72='PC Receitas'!$O$12,E72='PC Receitas'!$O$13,E72='PC Receitas'!$O$14)),-I72,0))</f>
        <v>7448.57</v>
      </c>
      <c r="R72" s="153" t="e">
        <f t="shared" si="4"/>
        <v>#N/A</v>
      </c>
      <c r="S72" s="150" t="e">
        <f t="shared" si="5"/>
        <v>#N/A</v>
      </c>
      <c r="T72" s="150" t="e">
        <f t="shared" si="6"/>
        <v>#N/A</v>
      </c>
      <c r="U72" s="150" t="e">
        <f t="shared" si="7"/>
        <v>#N/A</v>
      </c>
      <c r="V72" s="154" t="e">
        <f>VLOOKUP(E72,'PC Receitas'!$O$4:$P$14,2,FALSE)</f>
        <v>#N/A</v>
      </c>
    </row>
    <row r="73" spans="3:22" ht="19.5" customHeight="1" thickTop="1" thickBot="1" x14ac:dyDescent="0.3">
      <c r="C73" s="58"/>
      <c r="D73" s="58" t="str">
        <f>IF(C73&lt;&gt;"",TEXT(C73,"00")&amp;"/09/"&amp;'Configurações Básicas'!$P$5,"")</f>
        <v/>
      </c>
      <c r="E73" s="58"/>
      <c r="F73" s="58"/>
      <c r="G73" s="58"/>
      <c r="H73" s="58"/>
      <c r="I73" s="59"/>
      <c r="J73" s="193"/>
      <c r="K73" s="168"/>
      <c r="L73" s="192"/>
      <c r="M73" s="56">
        <f>M72+IF(AND(K73="Pago",OR(E73='PC Receitas'!$O$4,E73='PC Receitas'!$O$5,E73='PC Receitas'!$O$6)),I73,IF(AND(K73="Pago",OR(E73='PC Receitas'!$O$7,E73='PC Receitas'!$O$8,E73='PC Receitas'!$O$9,E73='PC Receitas'!$O$10,E73='PC Receitas'!$O$11,E73='PC Receitas'!$O$12,E73='PC Receitas'!$O$13,E73='PC Receitas'!$O$14)),-I73,0))</f>
        <v>7448.57</v>
      </c>
      <c r="R73" s="153" t="e">
        <f t="shared" si="4"/>
        <v>#N/A</v>
      </c>
      <c r="S73" s="150" t="e">
        <f t="shared" si="5"/>
        <v>#N/A</v>
      </c>
      <c r="T73" s="150" t="e">
        <f t="shared" si="6"/>
        <v>#N/A</v>
      </c>
      <c r="U73" s="150" t="e">
        <f t="shared" si="7"/>
        <v>#N/A</v>
      </c>
      <c r="V73" s="154" t="e">
        <f>VLOOKUP(E73,'PC Receitas'!$O$4:$P$14,2,FALSE)</f>
        <v>#N/A</v>
      </c>
    </row>
    <row r="74" spans="3:22" ht="19.5" customHeight="1" thickTop="1" thickBot="1" x14ac:dyDescent="0.3">
      <c r="C74" s="58"/>
      <c r="D74" s="58" t="str">
        <f>IF(C74&lt;&gt;"",TEXT(C74,"00")&amp;"/09/"&amp;'Configurações Básicas'!$P$5,"")</f>
        <v/>
      </c>
      <c r="E74" s="58"/>
      <c r="F74" s="58"/>
      <c r="G74" s="58"/>
      <c r="H74" s="58"/>
      <c r="I74" s="59"/>
      <c r="J74" s="193"/>
      <c r="K74" s="168"/>
      <c r="L74" s="192"/>
      <c r="M74" s="56">
        <f>M73+IF(AND(K74="Pago",OR(E74='PC Receitas'!$O$4,E74='PC Receitas'!$O$5,E74='PC Receitas'!$O$6)),I74,IF(AND(K74="Pago",OR(E74='PC Receitas'!$O$7,E74='PC Receitas'!$O$8,E74='PC Receitas'!$O$9,E74='PC Receitas'!$O$10,E74='PC Receitas'!$O$11,E74='PC Receitas'!$O$12,E74='PC Receitas'!$O$13,E74='PC Receitas'!$O$14)),-I74,0))</f>
        <v>7448.57</v>
      </c>
      <c r="R74" s="153" t="e">
        <f t="shared" si="4"/>
        <v>#N/A</v>
      </c>
      <c r="S74" s="150" t="e">
        <f t="shared" si="5"/>
        <v>#N/A</v>
      </c>
      <c r="T74" s="150" t="e">
        <f t="shared" si="6"/>
        <v>#N/A</v>
      </c>
      <c r="U74" s="150" t="e">
        <f t="shared" si="7"/>
        <v>#N/A</v>
      </c>
      <c r="V74" s="154" t="e">
        <f>VLOOKUP(E74,'PC Receitas'!$O$4:$P$14,2,FALSE)</f>
        <v>#N/A</v>
      </c>
    </row>
    <row r="75" spans="3:22" ht="19.5" customHeight="1" thickTop="1" thickBot="1" x14ac:dyDescent="0.3">
      <c r="C75" s="58"/>
      <c r="D75" s="58" t="str">
        <f>IF(C75&lt;&gt;"",TEXT(C75,"00")&amp;"/09/"&amp;'Configurações Básicas'!$P$5,"")</f>
        <v/>
      </c>
      <c r="E75" s="58"/>
      <c r="F75" s="58"/>
      <c r="G75" s="58"/>
      <c r="H75" s="58"/>
      <c r="I75" s="59"/>
      <c r="J75" s="193"/>
      <c r="K75" s="168"/>
      <c r="L75" s="192"/>
      <c r="M75" s="56">
        <f>M74+IF(AND(K75="Pago",OR(E75='PC Receitas'!$O$4,E75='PC Receitas'!$O$5,E75='PC Receitas'!$O$6)),I75,IF(AND(K75="Pago",OR(E75='PC Receitas'!$O$7,E75='PC Receitas'!$O$8,E75='PC Receitas'!$O$9,E75='PC Receitas'!$O$10,E75='PC Receitas'!$O$11,E75='PC Receitas'!$O$12,E75='PC Receitas'!$O$13,E75='PC Receitas'!$O$14)),-I75,0))</f>
        <v>7448.57</v>
      </c>
      <c r="R75" s="153" t="e">
        <f t="shared" si="4"/>
        <v>#N/A</v>
      </c>
      <c r="S75" s="150" t="e">
        <f t="shared" si="5"/>
        <v>#N/A</v>
      </c>
      <c r="T75" s="150" t="e">
        <f t="shared" si="6"/>
        <v>#N/A</v>
      </c>
      <c r="U75" s="150" t="e">
        <f t="shared" si="7"/>
        <v>#N/A</v>
      </c>
      <c r="V75" s="154" t="e">
        <f>VLOOKUP(E75,'PC Receitas'!$O$4:$P$14,2,FALSE)</f>
        <v>#N/A</v>
      </c>
    </row>
    <row r="76" spans="3:22" ht="19.5" customHeight="1" thickTop="1" thickBot="1" x14ac:dyDescent="0.3">
      <c r="C76" s="58"/>
      <c r="D76" s="58" t="str">
        <f>IF(C76&lt;&gt;"",TEXT(C76,"00")&amp;"/09/"&amp;'Configurações Básicas'!$P$5,"")</f>
        <v/>
      </c>
      <c r="E76" s="58"/>
      <c r="F76" s="58"/>
      <c r="G76" s="58"/>
      <c r="H76" s="58"/>
      <c r="I76" s="59"/>
      <c r="J76" s="193"/>
      <c r="K76" s="168"/>
      <c r="L76" s="192"/>
      <c r="M76" s="56">
        <f>M75+IF(AND(K76="Pago",OR(E76='PC Receitas'!$O$4,E76='PC Receitas'!$O$5,E76='PC Receitas'!$O$6)),I76,IF(AND(K76="Pago",OR(E76='PC Receitas'!$O$7,E76='PC Receitas'!$O$8,E76='PC Receitas'!$O$9,E76='PC Receitas'!$O$10,E76='PC Receitas'!$O$11,E76='PC Receitas'!$O$12,E76='PC Receitas'!$O$13,E76='PC Receitas'!$O$14)),-I76,0))</f>
        <v>7448.57</v>
      </c>
      <c r="R76" s="153" t="e">
        <f t="shared" si="4"/>
        <v>#N/A</v>
      </c>
      <c r="S76" s="150" t="e">
        <f t="shared" si="5"/>
        <v>#N/A</v>
      </c>
      <c r="T76" s="150" t="e">
        <f t="shared" si="6"/>
        <v>#N/A</v>
      </c>
      <c r="U76" s="150" t="e">
        <f t="shared" si="7"/>
        <v>#N/A</v>
      </c>
      <c r="V76" s="154" t="e">
        <f>VLOOKUP(E76,'PC Receitas'!$O$4:$P$14,2,FALSE)</f>
        <v>#N/A</v>
      </c>
    </row>
    <row r="77" spans="3:22" ht="19.5" customHeight="1" thickTop="1" thickBot="1" x14ac:dyDescent="0.3">
      <c r="C77" s="58"/>
      <c r="D77" s="58" t="str">
        <f>IF(C77&lt;&gt;"",TEXT(C77,"00")&amp;"/09/"&amp;'Configurações Básicas'!$P$5,"")</f>
        <v/>
      </c>
      <c r="E77" s="58"/>
      <c r="F77" s="58"/>
      <c r="G77" s="58"/>
      <c r="H77" s="58"/>
      <c r="I77" s="59"/>
      <c r="J77" s="193"/>
      <c r="K77" s="168"/>
      <c r="L77" s="192"/>
      <c r="M77" s="56">
        <f>M76+IF(AND(K77="Pago",OR(E77='PC Receitas'!$O$4,E77='PC Receitas'!$O$5,E77='PC Receitas'!$O$6)),I77,IF(AND(K77="Pago",OR(E77='PC Receitas'!$O$7,E77='PC Receitas'!$O$8,E77='PC Receitas'!$O$9,E77='PC Receitas'!$O$10,E77='PC Receitas'!$O$11,E77='PC Receitas'!$O$12,E77='PC Receitas'!$O$13,E77='PC Receitas'!$O$14)),-I77,0))</f>
        <v>7448.57</v>
      </c>
      <c r="R77" s="153" t="e">
        <f t="shared" si="4"/>
        <v>#N/A</v>
      </c>
      <c r="S77" s="150" t="e">
        <f t="shared" si="5"/>
        <v>#N/A</v>
      </c>
      <c r="T77" s="150" t="e">
        <f t="shared" si="6"/>
        <v>#N/A</v>
      </c>
      <c r="U77" s="150" t="e">
        <f t="shared" si="7"/>
        <v>#N/A</v>
      </c>
      <c r="V77" s="154" t="e">
        <f>VLOOKUP(E77,'PC Receitas'!$O$4:$P$14,2,FALSE)</f>
        <v>#N/A</v>
      </c>
    </row>
    <row r="78" spans="3:22" ht="19.5" customHeight="1" thickTop="1" thickBot="1" x14ac:dyDescent="0.3">
      <c r="C78" s="58"/>
      <c r="D78" s="58" t="str">
        <f>IF(C78&lt;&gt;"",TEXT(C78,"00")&amp;"/09/"&amp;'Configurações Básicas'!$P$5,"")</f>
        <v/>
      </c>
      <c r="E78" s="58"/>
      <c r="F78" s="58"/>
      <c r="G78" s="58"/>
      <c r="H78" s="58"/>
      <c r="I78" s="59"/>
      <c r="J78" s="193"/>
      <c r="K78" s="168"/>
      <c r="L78" s="192"/>
      <c r="M78" s="56">
        <f>M77+IF(AND(K78="Pago",OR(E78='PC Receitas'!$O$4,E78='PC Receitas'!$O$5,E78='PC Receitas'!$O$6)),I78,IF(AND(K78="Pago",OR(E78='PC Receitas'!$O$7,E78='PC Receitas'!$O$8,E78='PC Receitas'!$O$9,E78='PC Receitas'!$O$10,E78='PC Receitas'!$O$11,E78='PC Receitas'!$O$12,E78='PC Receitas'!$O$13,E78='PC Receitas'!$O$14)),-I78,0))</f>
        <v>7448.57</v>
      </c>
      <c r="R78" s="153" t="e">
        <f t="shared" si="4"/>
        <v>#N/A</v>
      </c>
      <c r="S78" s="150" t="e">
        <f t="shared" si="5"/>
        <v>#N/A</v>
      </c>
      <c r="T78" s="150" t="e">
        <f t="shared" si="6"/>
        <v>#N/A</v>
      </c>
      <c r="U78" s="150" t="e">
        <f t="shared" si="7"/>
        <v>#N/A</v>
      </c>
      <c r="V78" s="154" t="e">
        <f>VLOOKUP(E78,'PC Receitas'!$O$4:$P$14,2,FALSE)</f>
        <v>#N/A</v>
      </c>
    </row>
    <row r="79" spans="3:22" ht="19.5" customHeight="1" thickTop="1" thickBot="1" x14ac:dyDescent="0.3">
      <c r="C79" s="58"/>
      <c r="D79" s="58" t="str">
        <f>IF(C79&lt;&gt;"",TEXT(C79,"00")&amp;"/09/"&amp;'Configurações Básicas'!$P$5,"")</f>
        <v/>
      </c>
      <c r="E79" s="58"/>
      <c r="F79" s="58"/>
      <c r="G79" s="58"/>
      <c r="H79" s="58"/>
      <c r="I79" s="59"/>
      <c r="J79" s="193"/>
      <c r="K79" s="168"/>
      <c r="L79" s="192"/>
      <c r="M79" s="56">
        <f>M78+IF(AND(K79="Pago",OR(E79='PC Receitas'!$O$4,E79='PC Receitas'!$O$5,E79='PC Receitas'!$O$6)),I79,IF(AND(K79="Pago",OR(E79='PC Receitas'!$O$7,E79='PC Receitas'!$O$8,E79='PC Receitas'!$O$9,E79='PC Receitas'!$O$10,E79='PC Receitas'!$O$11,E79='PC Receitas'!$O$12,E79='PC Receitas'!$O$13,E79='PC Receitas'!$O$14)),-I79,0))</f>
        <v>7448.57</v>
      </c>
      <c r="R79" s="153" t="e">
        <f t="shared" si="4"/>
        <v>#N/A</v>
      </c>
      <c r="S79" s="150" t="e">
        <f t="shared" si="5"/>
        <v>#N/A</v>
      </c>
      <c r="T79" s="150" t="e">
        <f t="shared" si="6"/>
        <v>#N/A</v>
      </c>
      <c r="U79" s="150" t="e">
        <f t="shared" si="7"/>
        <v>#N/A</v>
      </c>
      <c r="V79" s="154" t="e">
        <f>VLOOKUP(E79,'PC Receitas'!$O$4:$P$14,2,FALSE)</f>
        <v>#N/A</v>
      </c>
    </row>
    <row r="80" spans="3:22" ht="19.5" customHeight="1" thickTop="1" thickBot="1" x14ac:dyDescent="0.3">
      <c r="C80" s="58"/>
      <c r="D80" s="58" t="str">
        <f>IF(C80&lt;&gt;"",TEXT(C80,"00")&amp;"/09/"&amp;'Configurações Básicas'!$P$5,"")</f>
        <v/>
      </c>
      <c r="E80" s="58"/>
      <c r="F80" s="58"/>
      <c r="G80" s="58"/>
      <c r="H80" s="58"/>
      <c r="I80" s="59"/>
      <c r="J80" s="193"/>
      <c r="K80" s="168"/>
      <c r="L80" s="192"/>
      <c r="M80" s="56">
        <f>M79+IF(AND(K80="Pago",OR(E80='PC Receitas'!$O$4,E80='PC Receitas'!$O$5,E80='PC Receitas'!$O$6)),I80,IF(AND(K80="Pago",OR(E80='PC Receitas'!$O$7,E80='PC Receitas'!$O$8,E80='PC Receitas'!$O$9,E80='PC Receitas'!$O$10,E80='PC Receitas'!$O$11,E80='PC Receitas'!$O$12,E80='PC Receitas'!$O$13,E80='PC Receitas'!$O$14)),-I80,0))</f>
        <v>7448.57</v>
      </c>
      <c r="R80" s="153" t="e">
        <f t="shared" si="4"/>
        <v>#N/A</v>
      </c>
      <c r="S80" s="150" t="e">
        <f t="shared" si="5"/>
        <v>#N/A</v>
      </c>
      <c r="T80" s="150" t="e">
        <f t="shared" si="6"/>
        <v>#N/A</v>
      </c>
      <c r="U80" s="150" t="e">
        <f t="shared" si="7"/>
        <v>#N/A</v>
      </c>
      <c r="V80" s="154" t="e">
        <f>VLOOKUP(E80,'PC Receitas'!$O$4:$P$14,2,FALSE)</f>
        <v>#N/A</v>
      </c>
    </row>
    <row r="81" spans="3:22" ht="19.5" customHeight="1" thickTop="1" thickBot="1" x14ac:dyDescent="0.3">
      <c r="C81" s="58"/>
      <c r="D81" s="58" t="str">
        <f>IF(C81&lt;&gt;"",TEXT(C81,"00")&amp;"/09/"&amp;'Configurações Básicas'!$P$5,"")</f>
        <v/>
      </c>
      <c r="E81" s="58"/>
      <c r="F81" s="58"/>
      <c r="G81" s="58"/>
      <c r="H81" s="58"/>
      <c r="I81" s="59"/>
      <c r="J81" s="193"/>
      <c r="K81" s="168"/>
      <c r="L81" s="192"/>
      <c r="M81" s="56">
        <f>M80+IF(AND(K81="Pago",OR(E81='PC Receitas'!$O$4,E81='PC Receitas'!$O$5,E81='PC Receitas'!$O$6)),I81,IF(AND(K81="Pago",OR(E81='PC Receitas'!$O$7,E81='PC Receitas'!$O$8,E81='PC Receitas'!$O$9,E81='PC Receitas'!$O$10,E81='PC Receitas'!$O$11,E81='PC Receitas'!$O$12,E81='PC Receitas'!$O$13,E81='PC Receitas'!$O$14)),-I81,0))</f>
        <v>7448.57</v>
      </c>
      <c r="R81" s="153" t="e">
        <f t="shared" si="4"/>
        <v>#N/A</v>
      </c>
      <c r="S81" s="150" t="e">
        <f t="shared" si="5"/>
        <v>#N/A</v>
      </c>
      <c r="T81" s="150" t="e">
        <f t="shared" si="6"/>
        <v>#N/A</v>
      </c>
      <c r="U81" s="150" t="e">
        <f t="shared" si="7"/>
        <v>#N/A</v>
      </c>
      <c r="V81" s="154" t="e">
        <f>VLOOKUP(E81,'PC Receitas'!$O$4:$P$14,2,FALSE)</f>
        <v>#N/A</v>
      </c>
    </row>
    <row r="82" spans="3:22" ht="19.5" customHeight="1" thickTop="1" thickBot="1" x14ac:dyDescent="0.3">
      <c r="C82" s="58"/>
      <c r="D82" s="58" t="str">
        <f>IF(C82&lt;&gt;"",TEXT(C82,"00")&amp;"/09/"&amp;'Configurações Básicas'!$P$5,"")</f>
        <v/>
      </c>
      <c r="E82" s="58"/>
      <c r="F82" s="58"/>
      <c r="G82" s="58"/>
      <c r="H82" s="58"/>
      <c r="I82" s="59"/>
      <c r="J82" s="193"/>
      <c r="K82" s="168"/>
      <c r="L82" s="192"/>
      <c r="M82" s="56">
        <f>M81+IF(AND(K82="Pago",OR(E82='PC Receitas'!$O$4,E82='PC Receitas'!$O$5,E82='PC Receitas'!$O$6)),I82,IF(AND(K82="Pago",OR(E82='PC Receitas'!$O$7,E82='PC Receitas'!$O$8,E82='PC Receitas'!$O$9,E82='PC Receitas'!$O$10,E82='PC Receitas'!$O$11,E82='PC Receitas'!$O$12,E82='PC Receitas'!$O$13,E82='PC Receitas'!$O$14)),-I82,0))</f>
        <v>7448.57</v>
      </c>
      <c r="R82" s="153" t="e">
        <f t="shared" si="4"/>
        <v>#N/A</v>
      </c>
      <c r="S82" s="150" t="e">
        <f t="shared" si="5"/>
        <v>#N/A</v>
      </c>
      <c r="T82" s="150" t="e">
        <f t="shared" si="6"/>
        <v>#N/A</v>
      </c>
      <c r="U82" s="150" t="e">
        <f t="shared" si="7"/>
        <v>#N/A</v>
      </c>
      <c r="V82" s="154" t="e">
        <f>VLOOKUP(E82,'PC Receitas'!$O$4:$P$14,2,FALSE)</f>
        <v>#N/A</v>
      </c>
    </row>
    <row r="83" spans="3:22" ht="19.5" customHeight="1" thickTop="1" thickBot="1" x14ac:dyDescent="0.3">
      <c r="C83" s="58"/>
      <c r="D83" s="58" t="str">
        <f>IF(C83&lt;&gt;"",TEXT(C83,"00")&amp;"/09/"&amp;'Configurações Básicas'!$P$5,"")</f>
        <v/>
      </c>
      <c r="E83" s="58"/>
      <c r="F83" s="58"/>
      <c r="G83" s="58"/>
      <c r="H83" s="58"/>
      <c r="I83" s="59"/>
      <c r="J83" s="193"/>
      <c r="K83" s="168"/>
      <c r="L83" s="192"/>
      <c r="M83" s="56">
        <f>M82+IF(AND(K83="Pago",OR(E83='PC Receitas'!$O$4,E83='PC Receitas'!$O$5,E83='PC Receitas'!$O$6)),I83,IF(AND(K83="Pago",OR(E83='PC Receitas'!$O$7,E83='PC Receitas'!$O$8,E83='PC Receitas'!$O$9,E83='PC Receitas'!$O$10,E83='PC Receitas'!$O$11,E83='PC Receitas'!$O$12,E83='PC Receitas'!$O$13,E83='PC Receitas'!$O$14)),-I83,0))</f>
        <v>7448.57</v>
      </c>
      <c r="R83" s="153" t="e">
        <f t="shared" si="4"/>
        <v>#N/A</v>
      </c>
      <c r="S83" s="150" t="e">
        <f t="shared" si="5"/>
        <v>#N/A</v>
      </c>
      <c r="T83" s="150" t="e">
        <f t="shared" si="6"/>
        <v>#N/A</v>
      </c>
      <c r="U83" s="150" t="e">
        <f t="shared" si="7"/>
        <v>#N/A</v>
      </c>
      <c r="V83" s="154" t="e">
        <f>VLOOKUP(E83,'PC Receitas'!$O$4:$P$14,2,FALSE)</f>
        <v>#N/A</v>
      </c>
    </row>
    <row r="84" spans="3:22" ht="19.5" customHeight="1" thickTop="1" thickBot="1" x14ac:dyDescent="0.3">
      <c r="C84" s="58"/>
      <c r="D84" s="58" t="str">
        <f>IF(C84&lt;&gt;"",TEXT(C84,"00")&amp;"/09/"&amp;'Configurações Básicas'!$P$5,"")</f>
        <v/>
      </c>
      <c r="E84" s="58"/>
      <c r="F84" s="58"/>
      <c r="G84" s="58"/>
      <c r="H84" s="58"/>
      <c r="I84" s="59"/>
      <c r="J84" s="193"/>
      <c r="K84" s="168"/>
      <c r="L84" s="192"/>
      <c r="M84" s="56">
        <f>M83+IF(AND(K84="Pago",OR(E84='PC Receitas'!$O$4,E84='PC Receitas'!$O$5,E84='PC Receitas'!$O$6)),I84,IF(AND(K84="Pago",OR(E84='PC Receitas'!$O$7,E84='PC Receitas'!$O$8,E84='PC Receitas'!$O$9,E84='PC Receitas'!$O$10,E84='PC Receitas'!$O$11,E84='PC Receitas'!$O$12,E84='PC Receitas'!$O$13,E84='PC Receitas'!$O$14)),-I84,0))</f>
        <v>7448.57</v>
      </c>
      <c r="R84" s="153" t="e">
        <f t="shared" si="4"/>
        <v>#N/A</v>
      </c>
      <c r="S84" s="150" t="e">
        <f t="shared" si="5"/>
        <v>#N/A</v>
      </c>
      <c r="T84" s="150" t="e">
        <f t="shared" si="6"/>
        <v>#N/A</v>
      </c>
      <c r="U84" s="150" t="e">
        <f t="shared" si="7"/>
        <v>#N/A</v>
      </c>
      <c r="V84" s="154" t="e">
        <f>VLOOKUP(E84,'PC Receitas'!$O$4:$P$14,2,FALSE)</f>
        <v>#N/A</v>
      </c>
    </row>
    <row r="85" spans="3:22" ht="19.5" customHeight="1" thickTop="1" thickBot="1" x14ac:dyDescent="0.3">
      <c r="C85" s="58"/>
      <c r="D85" s="58" t="str">
        <f>IF(C85&lt;&gt;"",TEXT(C85,"00")&amp;"/09/"&amp;'Configurações Básicas'!$P$5,"")</f>
        <v/>
      </c>
      <c r="E85" s="58"/>
      <c r="F85" s="58"/>
      <c r="G85" s="58"/>
      <c r="H85" s="58"/>
      <c r="I85" s="59"/>
      <c r="J85" s="193"/>
      <c r="K85" s="168"/>
      <c r="L85" s="192"/>
      <c r="M85" s="56">
        <f>M84+IF(AND(K85="Pago",OR(E85='PC Receitas'!$O$4,E85='PC Receitas'!$O$5,E85='PC Receitas'!$O$6)),I85,IF(AND(K85="Pago",OR(E85='PC Receitas'!$O$7,E85='PC Receitas'!$O$8,E85='PC Receitas'!$O$9,E85='PC Receitas'!$O$10,E85='PC Receitas'!$O$11,E85='PC Receitas'!$O$12,E85='PC Receitas'!$O$13,E85='PC Receitas'!$O$14)),-I85,0))</f>
        <v>7448.57</v>
      </c>
      <c r="R85" s="153" t="e">
        <f t="shared" si="4"/>
        <v>#N/A</v>
      </c>
      <c r="S85" s="150" t="e">
        <f t="shared" si="5"/>
        <v>#N/A</v>
      </c>
      <c r="T85" s="150" t="e">
        <f t="shared" si="6"/>
        <v>#N/A</v>
      </c>
      <c r="U85" s="150" t="e">
        <f t="shared" si="7"/>
        <v>#N/A</v>
      </c>
      <c r="V85" s="154" t="e">
        <f>VLOOKUP(E85,'PC Receitas'!$O$4:$P$14,2,FALSE)</f>
        <v>#N/A</v>
      </c>
    </row>
    <row r="86" spans="3:22" ht="19.5" customHeight="1" thickTop="1" thickBot="1" x14ac:dyDescent="0.3">
      <c r="C86" s="58"/>
      <c r="D86" s="58" t="str">
        <f>IF(C86&lt;&gt;"",TEXT(C86,"00")&amp;"/09/"&amp;'Configurações Básicas'!$P$5,"")</f>
        <v/>
      </c>
      <c r="E86" s="58"/>
      <c r="F86" s="58"/>
      <c r="G86" s="58"/>
      <c r="H86" s="58"/>
      <c r="I86" s="59"/>
      <c r="J86" s="193"/>
      <c r="K86" s="168"/>
      <c r="L86" s="192"/>
      <c r="M86" s="56">
        <f>M85+IF(AND(K86="Pago",OR(E86='PC Receitas'!$O$4,E86='PC Receitas'!$O$5,E86='PC Receitas'!$O$6)),I86,IF(AND(K86="Pago",OR(E86='PC Receitas'!$O$7,E86='PC Receitas'!$O$8,E86='PC Receitas'!$O$9,E86='PC Receitas'!$O$10,E86='PC Receitas'!$O$11,E86='PC Receitas'!$O$12,E86='PC Receitas'!$O$13,E86='PC Receitas'!$O$14)),-I86,0))</f>
        <v>7448.57</v>
      </c>
      <c r="R86" s="153" t="e">
        <f t="shared" si="4"/>
        <v>#N/A</v>
      </c>
      <c r="S86" s="150" t="e">
        <f t="shared" si="5"/>
        <v>#N/A</v>
      </c>
      <c r="T86" s="150" t="e">
        <f t="shared" si="6"/>
        <v>#N/A</v>
      </c>
      <c r="U86" s="150" t="e">
        <f t="shared" si="7"/>
        <v>#N/A</v>
      </c>
      <c r="V86" s="154" t="e">
        <f>VLOOKUP(E86,'PC Receitas'!$O$4:$P$14,2,FALSE)</f>
        <v>#N/A</v>
      </c>
    </row>
    <row r="87" spans="3:22" ht="19.5" customHeight="1" thickTop="1" thickBot="1" x14ac:dyDescent="0.3">
      <c r="C87" s="58"/>
      <c r="D87" s="58" t="str">
        <f>IF(C87&lt;&gt;"",TEXT(C87,"00")&amp;"/09/"&amp;'Configurações Básicas'!$P$5,"")</f>
        <v/>
      </c>
      <c r="E87" s="58"/>
      <c r="F87" s="58"/>
      <c r="G87" s="58"/>
      <c r="H87" s="58"/>
      <c r="I87" s="59"/>
      <c r="J87" s="193"/>
      <c r="K87" s="168"/>
      <c r="L87" s="192"/>
      <c r="M87" s="56">
        <f>M86+IF(AND(K87="Pago",OR(E87='PC Receitas'!$O$4,E87='PC Receitas'!$O$5,E87='PC Receitas'!$O$6)),I87,IF(AND(K87="Pago",OR(E87='PC Receitas'!$O$7,E87='PC Receitas'!$O$8,E87='PC Receitas'!$O$9,E87='PC Receitas'!$O$10,E87='PC Receitas'!$O$11,E87='PC Receitas'!$O$12,E87='PC Receitas'!$O$13,E87='PC Receitas'!$O$14)),-I87,0))</f>
        <v>7448.57</v>
      </c>
      <c r="R87" s="153" t="e">
        <f t="shared" si="4"/>
        <v>#N/A</v>
      </c>
      <c r="S87" s="150" t="e">
        <f t="shared" si="5"/>
        <v>#N/A</v>
      </c>
      <c r="T87" s="150" t="e">
        <f t="shared" si="6"/>
        <v>#N/A</v>
      </c>
      <c r="U87" s="150" t="e">
        <f t="shared" si="7"/>
        <v>#N/A</v>
      </c>
      <c r="V87" s="154" t="e">
        <f>VLOOKUP(E87,'PC Receitas'!$O$4:$P$14,2,FALSE)</f>
        <v>#N/A</v>
      </c>
    </row>
    <row r="88" spans="3:22" ht="19.5" customHeight="1" thickTop="1" thickBot="1" x14ac:dyDescent="0.3">
      <c r="C88" s="58"/>
      <c r="D88" s="58" t="str">
        <f>IF(C88&lt;&gt;"",TEXT(C88,"00")&amp;"/09/"&amp;'Configurações Básicas'!$P$5,"")</f>
        <v/>
      </c>
      <c r="E88" s="58"/>
      <c r="F88" s="58"/>
      <c r="G88" s="58"/>
      <c r="H88" s="58"/>
      <c r="I88" s="59"/>
      <c r="J88" s="193"/>
      <c r="K88" s="168"/>
      <c r="L88" s="192"/>
      <c r="M88" s="56">
        <f>M87+IF(AND(K88="Pago",OR(E88='PC Receitas'!$O$4,E88='PC Receitas'!$O$5,E88='PC Receitas'!$O$6)),I88,IF(AND(K88="Pago",OR(E88='PC Receitas'!$O$7,E88='PC Receitas'!$O$8,E88='PC Receitas'!$O$9,E88='PC Receitas'!$O$10,E88='PC Receitas'!$O$11,E88='PC Receitas'!$O$12,E88='PC Receitas'!$O$13,E88='PC Receitas'!$O$14)),-I88,0))</f>
        <v>7448.57</v>
      </c>
      <c r="R88" s="153" t="e">
        <f t="shared" si="4"/>
        <v>#N/A</v>
      </c>
      <c r="S88" s="150" t="e">
        <f t="shared" si="5"/>
        <v>#N/A</v>
      </c>
      <c r="T88" s="150" t="e">
        <f t="shared" si="6"/>
        <v>#N/A</v>
      </c>
      <c r="U88" s="150" t="e">
        <f t="shared" si="7"/>
        <v>#N/A</v>
      </c>
      <c r="V88" s="154" t="e">
        <f>VLOOKUP(E88,'PC Receitas'!$O$4:$P$14,2,FALSE)</f>
        <v>#N/A</v>
      </c>
    </row>
    <row r="89" spans="3:22" ht="19.5" customHeight="1" thickTop="1" thickBot="1" x14ac:dyDescent="0.3">
      <c r="C89" s="58"/>
      <c r="D89" s="58" t="str">
        <f>IF(C89&lt;&gt;"",TEXT(C89,"00")&amp;"/09/"&amp;'Configurações Básicas'!$P$5,"")</f>
        <v/>
      </c>
      <c r="E89" s="58"/>
      <c r="F89" s="58"/>
      <c r="G89" s="58"/>
      <c r="H89" s="58"/>
      <c r="I89" s="59"/>
      <c r="J89" s="193"/>
      <c r="K89" s="168"/>
      <c r="L89" s="192"/>
      <c r="M89" s="56">
        <f>M88+IF(AND(K89="Pago",OR(E89='PC Receitas'!$O$4,E89='PC Receitas'!$O$5,E89='PC Receitas'!$O$6)),I89,IF(AND(K89="Pago",OR(E89='PC Receitas'!$O$7,E89='PC Receitas'!$O$8,E89='PC Receitas'!$O$9,E89='PC Receitas'!$O$10,E89='PC Receitas'!$O$11,E89='PC Receitas'!$O$12,E89='PC Receitas'!$O$13,E89='PC Receitas'!$O$14)),-I89,0))</f>
        <v>7448.57</v>
      </c>
      <c r="R89" s="153" t="e">
        <f t="shared" si="4"/>
        <v>#N/A</v>
      </c>
      <c r="S89" s="150" t="e">
        <f t="shared" si="5"/>
        <v>#N/A</v>
      </c>
      <c r="T89" s="150" t="e">
        <f t="shared" si="6"/>
        <v>#N/A</v>
      </c>
      <c r="U89" s="150" t="e">
        <f t="shared" si="7"/>
        <v>#N/A</v>
      </c>
      <c r="V89" s="154" t="e">
        <f>VLOOKUP(E89,'PC Receitas'!$O$4:$P$14,2,FALSE)</f>
        <v>#N/A</v>
      </c>
    </row>
    <row r="90" spans="3:22" ht="19.5" customHeight="1" thickTop="1" thickBot="1" x14ac:dyDescent="0.3">
      <c r="C90" s="58"/>
      <c r="D90" s="58" t="str">
        <f>IF(C90&lt;&gt;"",TEXT(C90,"00")&amp;"/09/"&amp;'Configurações Básicas'!$P$5,"")</f>
        <v/>
      </c>
      <c r="E90" s="58"/>
      <c r="F90" s="58"/>
      <c r="G90" s="58"/>
      <c r="H90" s="58"/>
      <c r="I90" s="59"/>
      <c r="J90" s="193"/>
      <c r="K90" s="168"/>
      <c r="L90" s="192"/>
      <c r="M90" s="56">
        <f>M89+IF(AND(K90="Pago",OR(E90='PC Receitas'!$O$4,E90='PC Receitas'!$O$5,E90='PC Receitas'!$O$6)),I90,IF(AND(K90="Pago",OR(E90='PC Receitas'!$O$7,E90='PC Receitas'!$O$8,E90='PC Receitas'!$O$9,E90='PC Receitas'!$O$10,E90='PC Receitas'!$O$11,E90='PC Receitas'!$O$12,E90='PC Receitas'!$O$13,E90='PC Receitas'!$O$14)),-I90,0))</f>
        <v>7448.57</v>
      </c>
      <c r="R90" s="153" t="e">
        <f t="shared" si="4"/>
        <v>#N/A</v>
      </c>
      <c r="S90" s="150" t="e">
        <f t="shared" si="5"/>
        <v>#N/A</v>
      </c>
      <c r="T90" s="150" t="e">
        <f t="shared" si="6"/>
        <v>#N/A</v>
      </c>
      <c r="U90" s="150" t="e">
        <f t="shared" si="7"/>
        <v>#N/A</v>
      </c>
      <c r="V90" s="154" t="e">
        <f>VLOOKUP(E90,'PC Receitas'!$O$4:$P$14,2,FALSE)</f>
        <v>#N/A</v>
      </c>
    </row>
    <row r="91" spans="3:22" ht="19.5" customHeight="1" thickTop="1" thickBot="1" x14ac:dyDescent="0.3">
      <c r="C91" s="58"/>
      <c r="D91" s="58" t="str">
        <f>IF(C91&lt;&gt;"",TEXT(C91,"00")&amp;"/09/"&amp;'Configurações Básicas'!$P$5,"")</f>
        <v/>
      </c>
      <c r="E91" s="58"/>
      <c r="F91" s="58"/>
      <c r="G91" s="58"/>
      <c r="H91" s="58"/>
      <c r="I91" s="59"/>
      <c r="J91" s="193"/>
      <c r="K91" s="168"/>
      <c r="L91" s="192"/>
      <c r="M91" s="56">
        <f>M90+IF(AND(K91="Pago",OR(E91='PC Receitas'!$O$4,E91='PC Receitas'!$O$5,E91='PC Receitas'!$O$6)),I91,IF(AND(K91="Pago",OR(E91='PC Receitas'!$O$7,E91='PC Receitas'!$O$8,E91='PC Receitas'!$O$9,E91='PC Receitas'!$O$10,E91='PC Receitas'!$O$11,E91='PC Receitas'!$O$12,E91='PC Receitas'!$O$13,E91='PC Receitas'!$O$14)),-I91,0))</f>
        <v>7448.57</v>
      </c>
      <c r="R91" s="153" t="e">
        <f t="shared" si="4"/>
        <v>#N/A</v>
      </c>
      <c r="S91" s="150" t="e">
        <f t="shared" si="5"/>
        <v>#N/A</v>
      </c>
      <c r="T91" s="150" t="e">
        <f t="shared" si="6"/>
        <v>#N/A</v>
      </c>
      <c r="U91" s="150" t="e">
        <f t="shared" si="7"/>
        <v>#N/A</v>
      </c>
      <c r="V91" s="154" t="e">
        <f>VLOOKUP(E91,'PC Receitas'!$O$4:$P$14,2,FALSE)</f>
        <v>#N/A</v>
      </c>
    </row>
    <row r="92" spans="3:22" ht="19.5" customHeight="1" thickTop="1" thickBot="1" x14ac:dyDescent="0.3">
      <c r="C92" s="58"/>
      <c r="D92" s="58" t="str">
        <f>IF(C92&lt;&gt;"",TEXT(C92,"00")&amp;"/09/"&amp;'Configurações Básicas'!$P$5,"")</f>
        <v/>
      </c>
      <c r="E92" s="58"/>
      <c r="F92" s="58"/>
      <c r="G92" s="58"/>
      <c r="H92" s="58"/>
      <c r="I92" s="59"/>
      <c r="J92" s="193"/>
      <c r="K92" s="168"/>
      <c r="L92" s="192"/>
      <c r="M92" s="56">
        <f>M91+IF(AND(K92="Pago",OR(E92='PC Receitas'!$O$4,E92='PC Receitas'!$O$5,E92='PC Receitas'!$O$6)),I92,IF(AND(K92="Pago",OR(E92='PC Receitas'!$O$7,E92='PC Receitas'!$O$8,E92='PC Receitas'!$O$9,E92='PC Receitas'!$O$10,E92='PC Receitas'!$O$11,E92='PC Receitas'!$O$12,E92='PC Receitas'!$O$13,E92='PC Receitas'!$O$14)),-I92,0))</f>
        <v>7448.57</v>
      </c>
      <c r="R92" s="153" t="e">
        <f t="shared" si="4"/>
        <v>#N/A</v>
      </c>
      <c r="S92" s="150" t="e">
        <f t="shared" si="5"/>
        <v>#N/A</v>
      </c>
      <c r="T92" s="150" t="e">
        <f t="shared" si="6"/>
        <v>#N/A</v>
      </c>
      <c r="U92" s="150" t="e">
        <f t="shared" si="7"/>
        <v>#N/A</v>
      </c>
      <c r="V92" s="154" t="e">
        <f>VLOOKUP(E92,'PC Receitas'!$O$4:$P$14,2,FALSE)</f>
        <v>#N/A</v>
      </c>
    </row>
    <row r="93" spans="3:22" ht="19.5" customHeight="1" thickTop="1" thickBot="1" x14ac:dyDescent="0.3">
      <c r="C93" s="58"/>
      <c r="D93" s="58" t="str">
        <f>IF(C93&lt;&gt;"",TEXT(C93,"00")&amp;"/09/"&amp;'Configurações Básicas'!$P$5,"")</f>
        <v/>
      </c>
      <c r="E93" s="58"/>
      <c r="F93" s="58"/>
      <c r="G93" s="58"/>
      <c r="H93" s="58"/>
      <c r="I93" s="59"/>
      <c r="J93" s="193"/>
      <c r="K93" s="168"/>
      <c r="L93" s="192"/>
      <c r="M93" s="56">
        <f>M92+IF(AND(K93="Pago",OR(E93='PC Receitas'!$O$4,E93='PC Receitas'!$O$5,E93='PC Receitas'!$O$6)),I93,IF(AND(K93="Pago",OR(E93='PC Receitas'!$O$7,E93='PC Receitas'!$O$8,E93='PC Receitas'!$O$9,E93='PC Receitas'!$O$10,E93='PC Receitas'!$O$11,E93='PC Receitas'!$O$12,E93='PC Receitas'!$O$13,E93='PC Receitas'!$O$14)),-I93,0))</f>
        <v>7448.57</v>
      </c>
      <c r="R93" s="153" t="e">
        <f t="shared" si="4"/>
        <v>#N/A</v>
      </c>
      <c r="S93" s="150" t="e">
        <f t="shared" si="5"/>
        <v>#N/A</v>
      </c>
      <c r="T93" s="150" t="e">
        <f t="shared" si="6"/>
        <v>#N/A</v>
      </c>
      <c r="U93" s="150" t="e">
        <f t="shared" si="7"/>
        <v>#N/A</v>
      </c>
      <c r="V93" s="154" t="e">
        <f>VLOOKUP(E93,'PC Receitas'!$O$4:$P$14,2,FALSE)</f>
        <v>#N/A</v>
      </c>
    </row>
    <row r="94" spans="3:22" ht="19.5" customHeight="1" thickTop="1" thickBot="1" x14ac:dyDescent="0.3">
      <c r="C94" s="58"/>
      <c r="D94" s="58" t="str">
        <f>IF(C94&lt;&gt;"",TEXT(C94,"00")&amp;"/09/"&amp;'Configurações Básicas'!$P$5,"")</f>
        <v/>
      </c>
      <c r="E94" s="58"/>
      <c r="F94" s="58"/>
      <c r="G94" s="58"/>
      <c r="H94" s="58"/>
      <c r="I94" s="59"/>
      <c r="J94" s="193"/>
      <c r="K94" s="168"/>
      <c r="L94" s="192"/>
      <c r="M94" s="56">
        <f>M93+IF(AND(K94="Pago",OR(E94='PC Receitas'!$O$4,E94='PC Receitas'!$O$5,E94='PC Receitas'!$O$6)),I94,IF(AND(K94="Pago",OR(E94='PC Receitas'!$O$7,E94='PC Receitas'!$O$8,E94='PC Receitas'!$O$9,E94='PC Receitas'!$O$10,E94='PC Receitas'!$O$11,E94='PC Receitas'!$O$12,E94='PC Receitas'!$O$13,E94='PC Receitas'!$O$14)),-I94,0))</f>
        <v>7448.57</v>
      </c>
      <c r="R94" s="153" t="e">
        <f t="shared" si="4"/>
        <v>#N/A</v>
      </c>
      <c r="S94" s="150" t="e">
        <f t="shared" si="5"/>
        <v>#N/A</v>
      </c>
      <c r="T94" s="150" t="e">
        <f t="shared" si="6"/>
        <v>#N/A</v>
      </c>
      <c r="U94" s="150" t="e">
        <f t="shared" si="7"/>
        <v>#N/A</v>
      </c>
      <c r="V94" s="154" t="e">
        <f>VLOOKUP(E94,'PC Receitas'!$O$4:$P$14,2,FALSE)</f>
        <v>#N/A</v>
      </c>
    </row>
    <row r="95" spans="3:22" ht="19.5" customHeight="1" thickTop="1" thickBot="1" x14ac:dyDescent="0.3">
      <c r="C95" s="58"/>
      <c r="D95" s="58" t="str">
        <f>IF(C95&lt;&gt;"",TEXT(C95,"00")&amp;"/09/"&amp;'Configurações Básicas'!$P$5,"")</f>
        <v/>
      </c>
      <c r="E95" s="58"/>
      <c r="F95" s="58"/>
      <c r="G95" s="58"/>
      <c r="H95" s="58"/>
      <c r="I95" s="59"/>
      <c r="J95" s="193"/>
      <c r="K95" s="168"/>
      <c r="L95" s="192"/>
      <c r="M95" s="56">
        <f>M94+IF(AND(K95="Pago",OR(E95='PC Receitas'!$O$4,E95='PC Receitas'!$O$5,E95='PC Receitas'!$O$6)),I95,IF(AND(K95="Pago",OR(E95='PC Receitas'!$O$7,E95='PC Receitas'!$O$8,E95='PC Receitas'!$O$9,E95='PC Receitas'!$O$10,E95='PC Receitas'!$O$11,E95='PC Receitas'!$O$12,E95='PC Receitas'!$O$13,E95='PC Receitas'!$O$14)),-I95,0))</f>
        <v>7448.57</v>
      </c>
      <c r="R95" s="153" t="e">
        <f t="shared" si="4"/>
        <v>#N/A</v>
      </c>
      <c r="S95" s="150" t="e">
        <f t="shared" si="5"/>
        <v>#N/A</v>
      </c>
      <c r="T95" s="150" t="e">
        <f t="shared" si="6"/>
        <v>#N/A</v>
      </c>
      <c r="U95" s="150" t="e">
        <f t="shared" si="7"/>
        <v>#N/A</v>
      </c>
      <c r="V95" s="154" t="e">
        <f>VLOOKUP(E95,'PC Receitas'!$O$4:$P$14,2,FALSE)</f>
        <v>#N/A</v>
      </c>
    </row>
    <row r="96" spans="3:22" ht="19.5" customHeight="1" thickTop="1" thickBot="1" x14ac:dyDescent="0.3">
      <c r="C96" s="58"/>
      <c r="D96" s="58" t="str">
        <f>IF(C96&lt;&gt;"",TEXT(C96,"00")&amp;"/09/"&amp;'Configurações Básicas'!$P$5,"")</f>
        <v/>
      </c>
      <c r="E96" s="58"/>
      <c r="F96" s="58"/>
      <c r="G96" s="58"/>
      <c r="H96" s="58"/>
      <c r="I96" s="59"/>
      <c r="J96" s="193"/>
      <c r="K96" s="168"/>
      <c r="L96" s="192"/>
      <c r="M96" s="56">
        <f>M95+IF(AND(K96="Pago",OR(E96='PC Receitas'!$O$4,E96='PC Receitas'!$O$5,E96='PC Receitas'!$O$6)),I96,IF(AND(K96="Pago",OR(E96='PC Receitas'!$O$7,E96='PC Receitas'!$O$8,E96='PC Receitas'!$O$9,E96='PC Receitas'!$O$10,E96='PC Receitas'!$O$11,E96='PC Receitas'!$O$12,E96='PC Receitas'!$O$13,E96='PC Receitas'!$O$14)),-I96,0))</f>
        <v>7448.57</v>
      </c>
      <c r="R96" s="153" t="e">
        <f t="shared" si="4"/>
        <v>#N/A</v>
      </c>
      <c r="S96" s="150" t="e">
        <f t="shared" si="5"/>
        <v>#N/A</v>
      </c>
      <c r="T96" s="150" t="e">
        <f t="shared" si="6"/>
        <v>#N/A</v>
      </c>
      <c r="U96" s="150" t="e">
        <f t="shared" si="7"/>
        <v>#N/A</v>
      </c>
      <c r="V96" s="154" t="e">
        <f>VLOOKUP(E96,'PC Receitas'!$O$4:$P$14,2,FALSE)</f>
        <v>#N/A</v>
      </c>
    </row>
    <row r="97" spans="3:22" ht="19.5" customHeight="1" thickTop="1" thickBot="1" x14ac:dyDescent="0.3">
      <c r="C97" s="58"/>
      <c r="D97" s="58" t="str">
        <f>IF(C97&lt;&gt;"",TEXT(C97,"00")&amp;"/09/"&amp;'Configurações Básicas'!$P$5,"")</f>
        <v/>
      </c>
      <c r="E97" s="58"/>
      <c r="F97" s="58"/>
      <c r="G97" s="58"/>
      <c r="H97" s="58"/>
      <c r="I97" s="59"/>
      <c r="J97" s="193"/>
      <c r="K97" s="168"/>
      <c r="L97" s="192"/>
      <c r="M97" s="56">
        <f>M96+IF(AND(K97="Pago",OR(E97='PC Receitas'!$O$4,E97='PC Receitas'!$O$5,E97='PC Receitas'!$O$6)),I97,IF(AND(K97="Pago",OR(E97='PC Receitas'!$O$7,E97='PC Receitas'!$O$8,E97='PC Receitas'!$O$9,E97='PC Receitas'!$O$10,E97='PC Receitas'!$O$11,E97='PC Receitas'!$O$12,E97='PC Receitas'!$O$13,E97='PC Receitas'!$O$14)),-I97,0))</f>
        <v>7448.57</v>
      </c>
      <c r="R97" s="153" t="e">
        <f t="shared" si="4"/>
        <v>#N/A</v>
      </c>
      <c r="S97" s="150" t="e">
        <f t="shared" si="5"/>
        <v>#N/A</v>
      </c>
      <c r="T97" s="150" t="e">
        <f t="shared" si="6"/>
        <v>#N/A</v>
      </c>
      <c r="U97" s="150" t="e">
        <f t="shared" si="7"/>
        <v>#N/A</v>
      </c>
      <c r="V97" s="154" t="e">
        <f>VLOOKUP(E97,'PC Receitas'!$O$4:$P$14,2,FALSE)</f>
        <v>#N/A</v>
      </c>
    </row>
    <row r="98" spans="3:22" ht="19.5" customHeight="1" thickTop="1" thickBot="1" x14ac:dyDescent="0.3">
      <c r="C98" s="58"/>
      <c r="D98" s="58" t="str">
        <f>IF(C98&lt;&gt;"",TEXT(C98,"00")&amp;"/09/"&amp;'Configurações Básicas'!$P$5,"")</f>
        <v/>
      </c>
      <c r="E98" s="58"/>
      <c r="F98" s="58"/>
      <c r="G98" s="58"/>
      <c r="H98" s="58"/>
      <c r="I98" s="59"/>
      <c r="J98" s="193"/>
      <c r="K98" s="168"/>
      <c r="L98" s="192"/>
      <c r="M98" s="56">
        <f>M97+IF(AND(K98="Pago",OR(E98='PC Receitas'!$O$4,E98='PC Receitas'!$O$5,E98='PC Receitas'!$O$6)),I98,IF(AND(K98="Pago",OR(E98='PC Receitas'!$O$7,E98='PC Receitas'!$O$8,E98='PC Receitas'!$O$9,E98='PC Receitas'!$O$10,E98='PC Receitas'!$O$11,E98='PC Receitas'!$O$12,E98='PC Receitas'!$O$13,E98='PC Receitas'!$O$14)),-I98,0))</f>
        <v>7448.57</v>
      </c>
      <c r="R98" s="153" t="e">
        <f t="shared" si="4"/>
        <v>#N/A</v>
      </c>
      <c r="S98" s="150" t="e">
        <f t="shared" si="5"/>
        <v>#N/A</v>
      </c>
      <c r="T98" s="150" t="e">
        <f t="shared" si="6"/>
        <v>#N/A</v>
      </c>
      <c r="U98" s="150" t="e">
        <f t="shared" si="7"/>
        <v>#N/A</v>
      </c>
      <c r="V98" s="154" t="e">
        <f>VLOOKUP(E98,'PC Receitas'!$O$4:$P$14,2,FALSE)</f>
        <v>#N/A</v>
      </c>
    </row>
    <row r="99" spans="3:22" ht="19.5" customHeight="1" thickTop="1" thickBot="1" x14ac:dyDescent="0.3">
      <c r="C99" s="58"/>
      <c r="D99" s="58" t="str">
        <f>IF(C99&lt;&gt;"",TEXT(C99,"00")&amp;"/09/"&amp;'Configurações Básicas'!$P$5,"")</f>
        <v/>
      </c>
      <c r="E99" s="58"/>
      <c r="F99" s="58"/>
      <c r="G99" s="58"/>
      <c r="H99" s="58"/>
      <c r="I99" s="59"/>
      <c r="J99" s="193"/>
      <c r="K99" s="168"/>
      <c r="L99" s="192"/>
      <c r="M99" s="56">
        <f>M98+IF(AND(K99="Pago",OR(E99='PC Receitas'!$O$4,E99='PC Receitas'!$O$5,E99='PC Receitas'!$O$6)),I99,IF(AND(K99="Pago",OR(E99='PC Receitas'!$O$7,E99='PC Receitas'!$O$8,E99='PC Receitas'!$O$9,E99='PC Receitas'!$O$10,E99='PC Receitas'!$O$11,E99='PC Receitas'!$O$12,E99='PC Receitas'!$O$13,E99='PC Receitas'!$O$14)),-I99,0))</f>
        <v>7448.57</v>
      </c>
      <c r="R99" s="153" t="e">
        <f t="shared" si="4"/>
        <v>#N/A</v>
      </c>
      <c r="S99" s="150" t="e">
        <f t="shared" si="5"/>
        <v>#N/A</v>
      </c>
      <c r="T99" s="150" t="e">
        <f t="shared" si="6"/>
        <v>#N/A</v>
      </c>
      <c r="U99" s="150" t="e">
        <f t="shared" si="7"/>
        <v>#N/A</v>
      </c>
      <c r="V99" s="154" t="e">
        <f>VLOOKUP(E99,'PC Receitas'!$O$4:$P$14,2,FALSE)</f>
        <v>#N/A</v>
      </c>
    </row>
    <row r="100" spans="3:22" ht="19.5" customHeight="1" thickTop="1" thickBot="1" x14ac:dyDescent="0.3">
      <c r="C100" s="58"/>
      <c r="D100" s="58" t="str">
        <f>IF(C100&lt;&gt;"",TEXT(C100,"00")&amp;"/09/"&amp;'Configurações Básicas'!$P$5,"")</f>
        <v/>
      </c>
      <c r="E100" s="58"/>
      <c r="F100" s="58"/>
      <c r="G100" s="58"/>
      <c r="H100" s="58"/>
      <c r="I100" s="59"/>
      <c r="J100" s="193"/>
      <c r="K100" s="168"/>
      <c r="L100" s="192"/>
      <c r="M100" s="56">
        <f>M99+IF(AND(K100="Pago",OR(E100='PC Receitas'!$O$4,E100='PC Receitas'!$O$5,E100='PC Receitas'!$O$6)),I100,IF(AND(K100="Pago",OR(E100='PC Receitas'!$O$7,E100='PC Receitas'!$O$8,E100='PC Receitas'!$O$9,E100='PC Receitas'!$O$10,E100='PC Receitas'!$O$11,E100='PC Receitas'!$O$12,E100='PC Receitas'!$O$13,E100='PC Receitas'!$O$14)),-I100,0))</f>
        <v>7448.57</v>
      </c>
      <c r="R100" s="153" t="e">
        <f t="shared" si="4"/>
        <v>#N/A</v>
      </c>
      <c r="S100" s="150" t="e">
        <f t="shared" si="5"/>
        <v>#N/A</v>
      </c>
      <c r="T100" s="150" t="e">
        <f t="shared" si="6"/>
        <v>#N/A</v>
      </c>
      <c r="U100" s="150" t="e">
        <f t="shared" si="7"/>
        <v>#N/A</v>
      </c>
      <c r="V100" s="154" t="e">
        <f>VLOOKUP(E100,'PC Receitas'!$O$4:$P$14,2,FALSE)</f>
        <v>#N/A</v>
      </c>
    </row>
    <row r="101" spans="3:22" ht="19.5" customHeight="1" thickTop="1" thickBot="1" x14ac:dyDescent="0.3">
      <c r="C101" s="58"/>
      <c r="D101" s="58" t="str">
        <f>IF(C101&lt;&gt;"",TEXT(C101,"00")&amp;"/09/"&amp;'Configurações Básicas'!$P$5,"")</f>
        <v/>
      </c>
      <c r="E101" s="58"/>
      <c r="F101" s="58"/>
      <c r="G101" s="58"/>
      <c r="H101" s="58"/>
      <c r="I101" s="59"/>
      <c r="J101" s="193"/>
      <c r="K101" s="168"/>
      <c r="L101" s="192"/>
      <c r="M101" s="56">
        <f>M100+IF(AND(K101="Pago",OR(E101='PC Receitas'!$O$4,E101='PC Receitas'!$O$5,E101='PC Receitas'!$O$6)),I101,IF(AND(K101="Pago",OR(E101='PC Receitas'!$O$7,E101='PC Receitas'!$O$8,E101='PC Receitas'!$O$9,E101='PC Receitas'!$O$10,E101='PC Receitas'!$O$11,E101='PC Receitas'!$O$12,E101='PC Receitas'!$O$13,E101='PC Receitas'!$O$14)),-I101,0))</f>
        <v>7448.57</v>
      </c>
      <c r="R101" s="153" t="e">
        <f t="shared" si="4"/>
        <v>#N/A</v>
      </c>
      <c r="S101" s="150" t="e">
        <f t="shared" si="5"/>
        <v>#N/A</v>
      </c>
      <c r="T101" s="150" t="e">
        <f t="shared" si="6"/>
        <v>#N/A</v>
      </c>
      <c r="U101" s="150" t="e">
        <f t="shared" si="7"/>
        <v>#N/A</v>
      </c>
      <c r="V101" s="154" t="e">
        <f>VLOOKUP(E101,'PC Receitas'!$O$4:$P$14,2,FALSE)</f>
        <v>#N/A</v>
      </c>
    </row>
    <row r="102" spans="3:22" ht="19.5" customHeight="1" thickTop="1" thickBot="1" x14ac:dyDescent="0.3">
      <c r="C102" s="58"/>
      <c r="D102" s="58" t="str">
        <f>IF(C102&lt;&gt;"",TEXT(C102,"00")&amp;"/09/"&amp;'Configurações Básicas'!$P$5,"")</f>
        <v/>
      </c>
      <c r="E102" s="58"/>
      <c r="F102" s="58"/>
      <c r="G102" s="58"/>
      <c r="H102" s="58"/>
      <c r="I102" s="59"/>
      <c r="J102" s="193"/>
      <c r="K102" s="168"/>
      <c r="L102" s="192"/>
      <c r="M102" s="56">
        <f>M101+IF(AND(K102="Pago",OR(E102='PC Receitas'!$O$4,E102='PC Receitas'!$O$5,E102='PC Receitas'!$O$6)),I102,IF(AND(K102="Pago",OR(E102='PC Receitas'!$O$7,E102='PC Receitas'!$O$8,E102='PC Receitas'!$O$9,E102='PC Receitas'!$O$10,E102='PC Receitas'!$O$11,E102='PC Receitas'!$O$12,E102='PC Receitas'!$O$13,E102='PC Receitas'!$O$14)),-I102,0))</f>
        <v>7448.57</v>
      </c>
      <c r="R102" s="153" t="e">
        <f t="shared" si="4"/>
        <v>#N/A</v>
      </c>
      <c r="S102" s="150" t="e">
        <f t="shared" si="5"/>
        <v>#N/A</v>
      </c>
      <c r="T102" s="150" t="e">
        <f t="shared" si="6"/>
        <v>#N/A</v>
      </c>
      <c r="U102" s="150" t="e">
        <f t="shared" si="7"/>
        <v>#N/A</v>
      </c>
      <c r="V102" s="154" t="e">
        <f>VLOOKUP(E102,'PC Receitas'!$O$4:$P$14,2,FALSE)</f>
        <v>#N/A</v>
      </c>
    </row>
    <row r="103" spans="3:22" ht="19.5" customHeight="1" thickTop="1" thickBot="1" x14ac:dyDescent="0.3">
      <c r="C103" s="58"/>
      <c r="D103" s="58" t="str">
        <f>IF(C103&lt;&gt;"",TEXT(C103,"00")&amp;"/09/"&amp;'Configurações Básicas'!$P$5,"")</f>
        <v/>
      </c>
      <c r="E103" s="58"/>
      <c r="F103" s="58"/>
      <c r="G103" s="58"/>
      <c r="H103" s="58"/>
      <c r="I103" s="59"/>
      <c r="J103" s="193"/>
      <c r="K103" s="168"/>
      <c r="L103" s="192"/>
      <c r="M103" s="56">
        <f>M102+IF(AND(K103="Pago",OR(E103='PC Receitas'!$O$4,E103='PC Receitas'!$O$5,E103='PC Receitas'!$O$6)),I103,IF(AND(K103="Pago",OR(E103='PC Receitas'!$O$7,E103='PC Receitas'!$O$8,E103='PC Receitas'!$O$9,E103='PC Receitas'!$O$10,E103='PC Receitas'!$O$11,E103='PC Receitas'!$O$12,E103='PC Receitas'!$O$13,E103='PC Receitas'!$O$14)),-I103,0))</f>
        <v>7448.57</v>
      </c>
      <c r="R103" s="153" t="e">
        <f t="shared" si="4"/>
        <v>#N/A</v>
      </c>
      <c r="S103" s="150" t="e">
        <f t="shared" si="5"/>
        <v>#N/A</v>
      </c>
      <c r="T103" s="150" t="e">
        <f t="shared" si="6"/>
        <v>#N/A</v>
      </c>
      <c r="U103" s="150" t="e">
        <f t="shared" si="7"/>
        <v>#N/A</v>
      </c>
      <c r="V103" s="154" t="e">
        <f>VLOOKUP(E103,'PC Receitas'!$O$4:$P$14,2,FALSE)</f>
        <v>#N/A</v>
      </c>
    </row>
    <row r="104" spans="3:22" ht="19.5" customHeight="1" thickTop="1" thickBot="1" x14ac:dyDescent="0.3">
      <c r="C104" s="58"/>
      <c r="D104" s="58" t="str">
        <f>IF(C104&lt;&gt;"",TEXT(C104,"00")&amp;"/09/"&amp;'Configurações Básicas'!$P$5,"")</f>
        <v/>
      </c>
      <c r="E104" s="58"/>
      <c r="F104" s="58"/>
      <c r="G104" s="58"/>
      <c r="H104" s="58"/>
      <c r="I104" s="59"/>
      <c r="J104" s="193"/>
      <c r="K104" s="168"/>
      <c r="L104" s="192"/>
      <c r="M104" s="56">
        <f>M103+IF(AND(K104="Pago",OR(E104='PC Receitas'!$O$4,E104='PC Receitas'!$O$5,E104='PC Receitas'!$O$6)),I104,IF(AND(K104="Pago",OR(E104='PC Receitas'!$O$7,E104='PC Receitas'!$O$8,E104='PC Receitas'!$O$9,E104='PC Receitas'!$O$10,E104='PC Receitas'!$O$11,E104='PC Receitas'!$O$12,E104='PC Receitas'!$O$13,E104='PC Receitas'!$O$14)),-I104,0))</f>
        <v>7448.57</v>
      </c>
      <c r="R104" s="153" t="e">
        <f t="shared" si="4"/>
        <v>#N/A</v>
      </c>
      <c r="S104" s="150" t="e">
        <f t="shared" si="5"/>
        <v>#N/A</v>
      </c>
      <c r="T104" s="150" t="e">
        <f t="shared" si="6"/>
        <v>#N/A</v>
      </c>
      <c r="U104" s="150" t="e">
        <f t="shared" si="7"/>
        <v>#N/A</v>
      </c>
      <c r="V104" s="154" t="e">
        <f>VLOOKUP(E104,'PC Receitas'!$O$4:$P$14,2,FALSE)</f>
        <v>#N/A</v>
      </c>
    </row>
    <row r="105" spans="3:22" ht="19.5" customHeight="1" thickTop="1" thickBot="1" x14ac:dyDescent="0.3">
      <c r="C105" s="58"/>
      <c r="D105" s="58" t="str">
        <f>IF(C105&lt;&gt;"",TEXT(C105,"00")&amp;"/09/"&amp;'Configurações Básicas'!$P$5,"")</f>
        <v/>
      </c>
      <c r="E105" s="58"/>
      <c r="F105" s="58"/>
      <c r="G105" s="58"/>
      <c r="H105" s="58"/>
      <c r="I105" s="59"/>
      <c r="J105" s="193"/>
      <c r="K105" s="168"/>
      <c r="L105" s="192"/>
      <c r="M105" s="56">
        <f>M104+IF(AND(K105="Pago",OR(E105='PC Receitas'!$O$4,E105='PC Receitas'!$O$5,E105='PC Receitas'!$O$6)),I105,IF(AND(K105="Pago",OR(E105='PC Receitas'!$O$7,E105='PC Receitas'!$O$8,E105='PC Receitas'!$O$9,E105='PC Receitas'!$O$10,E105='PC Receitas'!$O$11,E105='PC Receitas'!$O$12,E105='PC Receitas'!$O$13,E105='PC Receitas'!$O$14)),-I105,0))</f>
        <v>7448.57</v>
      </c>
      <c r="R105" s="153" t="e">
        <f t="shared" si="4"/>
        <v>#N/A</v>
      </c>
      <c r="S105" s="150" t="e">
        <f t="shared" si="5"/>
        <v>#N/A</v>
      </c>
      <c r="T105" s="150" t="e">
        <f t="shared" si="6"/>
        <v>#N/A</v>
      </c>
      <c r="U105" s="150" t="e">
        <f t="shared" si="7"/>
        <v>#N/A</v>
      </c>
      <c r="V105" s="154" t="e">
        <f>VLOOKUP(E105,'PC Receitas'!$O$4:$P$14,2,FALSE)</f>
        <v>#N/A</v>
      </c>
    </row>
    <row r="106" spans="3:22" ht="19.5" customHeight="1" thickTop="1" thickBot="1" x14ac:dyDescent="0.3">
      <c r="C106" s="58"/>
      <c r="D106" s="58" t="str">
        <f>IF(C106&lt;&gt;"",TEXT(C106,"00")&amp;"/09/"&amp;'Configurações Básicas'!$P$5,"")</f>
        <v/>
      </c>
      <c r="E106" s="58"/>
      <c r="F106" s="58"/>
      <c r="G106" s="58"/>
      <c r="H106" s="58"/>
      <c r="I106" s="59"/>
      <c r="J106" s="193"/>
      <c r="K106" s="168"/>
      <c r="L106" s="192"/>
      <c r="M106" s="56">
        <f>M105+IF(AND(K106="Pago",OR(E106='PC Receitas'!$O$4,E106='PC Receitas'!$O$5,E106='PC Receitas'!$O$6)),I106,IF(AND(K106="Pago",OR(E106='PC Receitas'!$O$7,E106='PC Receitas'!$O$8,E106='PC Receitas'!$O$9,E106='PC Receitas'!$O$10,E106='PC Receitas'!$O$11,E106='PC Receitas'!$O$12,E106='PC Receitas'!$O$13,E106='PC Receitas'!$O$14)),-I106,0))</f>
        <v>7448.57</v>
      </c>
      <c r="R106" s="153" t="e">
        <f t="shared" si="4"/>
        <v>#N/A</v>
      </c>
      <c r="S106" s="150" t="e">
        <f t="shared" si="5"/>
        <v>#N/A</v>
      </c>
      <c r="T106" s="150" t="e">
        <f t="shared" si="6"/>
        <v>#N/A</v>
      </c>
      <c r="U106" s="150" t="e">
        <f t="shared" si="7"/>
        <v>#N/A</v>
      </c>
      <c r="V106" s="154" t="e">
        <f>VLOOKUP(E106,'PC Receitas'!$O$4:$P$14,2,FALSE)</f>
        <v>#N/A</v>
      </c>
    </row>
    <row r="107" spans="3:22" ht="19.5" customHeight="1" thickTop="1" thickBot="1" x14ac:dyDescent="0.3">
      <c r="C107" s="58"/>
      <c r="D107" s="58" t="str">
        <f>IF(C107&lt;&gt;"",TEXT(C107,"00")&amp;"/09/"&amp;'Configurações Básicas'!$P$5,"")</f>
        <v/>
      </c>
      <c r="E107" s="58"/>
      <c r="F107" s="58"/>
      <c r="G107" s="58"/>
      <c r="H107" s="58"/>
      <c r="I107" s="59"/>
      <c r="J107" s="193"/>
      <c r="K107" s="168"/>
      <c r="L107" s="192"/>
      <c r="M107" s="56">
        <f>M106+IF(AND(K107="Pago",OR(E107='PC Receitas'!$O$4,E107='PC Receitas'!$O$5,E107='PC Receitas'!$O$6)),I107,IF(AND(K107="Pago",OR(E107='PC Receitas'!$O$7,E107='PC Receitas'!$O$8,E107='PC Receitas'!$O$9,E107='PC Receitas'!$O$10,E107='PC Receitas'!$O$11,E107='PC Receitas'!$O$12,E107='PC Receitas'!$O$13,E107='PC Receitas'!$O$14)),-I107,0))</f>
        <v>7448.57</v>
      </c>
      <c r="R107" s="153" t="e">
        <f t="shared" si="4"/>
        <v>#N/A</v>
      </c>
      <c r="S107" s="150" t="e">
        <f t="shared" si="5"/>
        <v>#N/A</v>
      </c>
      <c r="T107" s="150" t="e">
        <f t="shared" si="6"/>
        <v>#N/A</v>
      </c>
      <c r="U107" s="150" t="e">
        <f t="shared" si="7"/>
        <v>#N/A</v>
      </c>
      <c r="V107" s="154" t="e">
        <f>VLOOKUP(E107,'PC Receitas'!$O$4:$P$14,2,FALSE)</f>
        <v>#N/A</v>
      </c>
    </row>
    <row r="108" spans="3:22" ht="19.5" customHeight="1" thickTop="1" thickBot="1" x14ac:dyDescent="0.3">
      <c r="C108" s="58"/>
      <c r="D108" s="58" t="str">
        <f>IF(C108&lt;&gt;"",TEXT(C108,"00")&amp;"/09/"&amp;'Configurações Básicas'!$P$5,"")</f>
        <v/>
      </c>
      <c r="E108" s="58"/>
      <c r="F108" s="58"/>
      <c r="G108" s="58"/>
      <c r="H108" s="58"/>
      <c r="I108" s="59"/>
      <c r="J108" s="193"/>
      <c r="K108" s="168"/>
      <c r="L108" s="192"/>
      <c r="M108" s="56">
        <f>M107+IF(AND(K108="Pago",OR(E108='PC Receitas'!$O$4,E108='PC Receitas'!$O$5,E108='PC Receitas'!$O$6)),I108,IF(AND(K108="Pago",OR(E108='PC Receitas'!$O$7,E108='PC Receitas'!$O$8,E108='PC Receitas'!$O$9,E108='PC Receitas'!$O$10,E108='PC Receitas'!$O$11,E108='PC Receitas'!$O$12,E108='PC Receitas'!$O$13,E108='PC Receitas'!$O$14)),-I108,0))</f>
        <v>7448.57</v>
      </c>
      <c r="R108" s="153" t="e">
        <f t="shared" si="4"/>
        <v>#N/A</v>
      </c>
      <c r="S108" s="150" t="e">
        <f t="shared" si="5"/>
        <v>#N/A</v>
      </c>
      <c r="T108" s="150" t="e">
        <f t="shared" si="6"/>
        <v>#N/A</v>
      </c>
      <c r="U108" s="150" t="e">
        <f t="shared" si="7"/>
        <v>#N/A</v>
      </c>
      <c r="V108" s="154" t="e">
        <f>VLOOKUP(E108,'PC Receitas'!$O$4:$P$14,2,FALSE)</f>
        <v>#N/A</v>
      </c>
    </row>
    <row r="109" spans="3:22" ht="19.5" customHeight="1" thickTop="1" thickBot="1" x14ac:dyDescent="0.3">
      <c r="C109" s="58"/>
      <c r="D109" s="58" t="str">
        <f>IF(C109&lt;&gt;"",TEXT(C109,"00")&amp;"/09/"&amp;'Configurações Básicas'!$P$5,"")</f>
        <v/>
      </c>
      <c r="E109" s="58"/>
      <c r="F109" s="58"/>
      <c r="G109" s="58"/>
      <c r="H109" s="58"/>
      <c r="I109" s="59"/>
      <c r="J109" s="193"/>
      <c r="K109" s="168"/>
      <c r="L109" s="192"/>
      <c r="M109" s="56">
        <f>M108+IF(AND(K109="Pago",OR(E109='PC Receitas'!$O$4,E109='PC Receitas'!$O$5,E109='PC Receitas'!$O$6)),I109,IF(AND(K109="Pago",OR(E109='PC Receitas'!$O$7,E109='PC Receitas'!$O$8,E109='PC Receitas'!$O$9,E109='PC Receitas'!$O$10,E109='PC Receitas'!$O$11,E109='PC Receitas'!$O$12,E109='PC Receitas'!$O$13,E109='PC Receitas'!$O$14)),-I109,0))</f>
        <v>7448.57</v>
      </c>
      <c r="R109" s="153" t="e">
        <f t="shared" si="4"/>
        <v>#N/A</v>
      </c>
      <c r="S109" s="150" t="e">
        <f t="shared" si="5"/>
        <v>#N/A</v>
      </c>
      <c r="T109" s="150" t="e">
        <f t="shared" si="6"/>
        <v>#N/A</v>
      </c>
      <c r="U109" s="150" t="e">
        <f t="shared" si="7"/>
        <v>#N/A</v>
      </c>
      <c r="V109" s="154" t="e">
        <f>VLOOKUP(E109,'PC Receitas'!$O$4:$P$14,2,FALSE)</f>
        <v>#N/A</v>
      </c>
    </row>
    <row r="110" spans="3:22" ht="19.5" customHeight="1" thickTop="1" thickBot="1" x14ac:dyDescent="0.3">
      <c r="C110" s="58"/>
      <c r="D110" s="58" t="str">
        <f>IF(C110&lt;&gt;"",TEXT(C110,"00")&amp;"/09/"&amp;'Configurações Básicas'!$P$5,"")</f>
        <v/>
      </c>
      <c r="E110" s="58"/>
      <c r="F110" s="58"/>
      <c r="G110" s="58"/>
      <c r="H110" s="58"/>
      <c r="I110" s="59"/>
      <c r="J110" s="193"/>
      <c r="K110" s="168"/>
      <c r="L110" s="192"/>
      <c r="M110" s="56">
        <f>M109+IF(AND(K110="Pago",OR(E110='PC Receitas'!$O$4,E110='PC Receitas'!$O$5,E110='PC Receitas'!$O$6)),I110,IF(AND(K110="Pago",OR(E110='PC Receitas'!$O$7,E110='PC Receitas'!$O$8,E110='PC Receitas'!$O$9,E110='PC Receitas'!$O$10,E110='PC Receitas'!$O$11,E110='PC Receitas'!$O$12,E110='PC Receitas'!$O$13,E110='PC Receitas'!$O$14)),-I110,0))</f>
        <v>7448.57</v>
      </c>
      <c r="R110" s="153" t="e">
        <f t="shared" si="4"/>
        <v>#N/A</v>
      </c>
      <c r="S110" s="150" t="e">
        <f t="shared" si="5"/>
        <v>#N/A</v>
      </c>
      <c r="T110" s="150" t="e">
        <f t="shared" si="6"/>
        <v>#N/A</v>
      </c>
      <c r="U110" s="150" t="e">
        <f t="shared" si="7"/>
        <v>#N/A</v>
      </c>
      <c r="V110" s="154" t="e">
        <f>VLOOKUP(E110,'PC Receitas'!$O$4:$P$14,2,FALSE)</f>
        <v>#N/A</v>
      </c>
    </row>
    <row r="111" spans="3:22" ht="19.5" customHeight="1" thickTop="1" thickBot="1" x14ac:dyDescent="0.3">
      <c r="C111" s="58"/>
      <c r="D111" s="58" t="str">
        <f>IF(C111&lt;&gt;"",TEXT(C111,"00")&amp;"/09/"&amp;'Configurações Básicas'!$P$5,"")</f>
        <v/>
      </c>
      <c r="E111" s="58"/>
      <c r="F111" s="58"/>
      <c r="G111" s="58"/>
      <c r="H111" s="58"/>
      <c r="I111" s="59"/>
      <c r="J111" s="193"/>
      <c r="K111" s="168"/>
      <c r="L111" s="192"/>
      <c r="M111" s="56">
        <f>M110+IF(AND(K111="Pago",OR(E111='PC Receitas'!$O$4,E111='PC Receitas'!$O$5,E111='PC Receitas'!$O$6)),I111,IF(AND(K111="Pago",OR(E111='PC Receitas'!$O$7,E111='PC Receitas'!$O$8,E111='PC Receitas'!$O$9,E111='PC Receitas'!$O$10,E111='PC Receitas'!$O$11,E111='PC Receitas'!$O$12,E111='PC Receitas'!$O$13,E111='PC Receitas'!$O$14)),-I111,0))</f>
        <v>7448.57</v>
      </c>
      <c r="R111" s="153" t="e">
        <f t="shared" si="4"/>
        <v>#N/A</v>
      </c>
      <c r="S111" s="150" t="e">
        <f t="shared" si="5"/>
        <v>#N/A</v>
      </c>
      <c r="T111" s="150" t="e">
        <f t="shared" si="6"/>
        <v>#N/A</v>
      </c>
      <c r="U111" s="150" t="e">
        <f t="shared" si="7"/>
        <v>#N/A</v>
      </c>
      <c r="V111" s="154" t="e">
        <f>VLOOKUP(E111,'PC Receitas'!$O$4:$P$14,2,FALSE)</f>
        <v>#N/A</v>
      </c>
    </row>
    <row r="112" spans="3:22" ht="19.5" customHeight="1" thickTop="1" thickBot="1" x14ac:dyDescent="0.3">
      <c r="C112" s="58"/>
      <c r="D112" s="58" t="str">
        <f>IF(C112&lt;&gt;"",TEXT(C112,"00")&amp;"/09/"&amp;'Configurações Básicas'!$P$5,"")</f>
        <v/>
      </c>
      <c r="E112" s="58"/>
      <c r="F112" s="58"/>
      <c r="G112" s="58"/>
      <c r="H112" s="58"/>
      <c r="I112" s="59"/>
      <c r="J112" s="193"/>
      <c r="K112" s="168"/>
      <c r="L112" s="192"/>
      <c r="M112" s="56">
        <f>M111+IF(AND(K112="Pago",OR(E112='PC Receitas'!$O$4,E112='PC Receitas'!$O$5,E112='PC Receitas'!$O$6)),I112,IF(AND(K112="Pago",OR(E112='PC Receitas'!$O$7,E112='PC Receitas'!$O$8,E112='PC Receitas'!$O$9,E112='PC Receitas'!$O$10,E112='PC Receitas'!$O$11,E112='PC Receitas'!$O$12,E112='PC Receitas'!$O$13,E112='PC Receitas'!$O$14)),-I112,0))</f>
        <v>7448.57</v>
      </c>
      <c r="R112" s="153" t="e">
        <f t="shared" si="4"/>
        <v>#N/A</v>
      </c>
      <c r="S112" s="150" t="e">
        <f t="shared" si="5"/>
        <v>#N/A</v>
      </c>
      <c r="T112" s="150" t="e">
        <f t="shared" si="6"/>
        <v>#N/A</v>
      </c>
      <c r="U112" s="150" t="e">
        <f t="shared" si="7"/>
        <v>#N/A</v>
      </c>
      <c r="V112" s="154" t="e">
        <f>VLOOKUP(E112,'PC Receitas'!$O$4:$P$14,2,FALSE)</f>
        <v>#N/A</v>
      </c>
    </row>
    <row r="113" spans="3:22" ht="19.5" customHeight="1" thickTop="1" thickBot="1" x14ac:dyDescent="0.3">
      <c r="C113" s="58"/>
      <c r="D113" s="58" t="str">
        <f>IF(C113&lt;&gt;"",TEXT(C113,"00")&amp;"/09/"&amp;'Configurações Básicas'!$P$5,"")</f>
        <v/>
      </c>
      <c r="E113" s="58"/>
      <c r="F113" s="58"/>
      <c r="G113" s="58"/>
      <c r="H113" s="58"/>
      <c r="I113" s="59"/>
      <c r="J113" s="193"/>
      <c r="K113" s="168"/>
      <c r="L113" s="192"/>
      <c r="M113" s="56">
        <f>M112+IF(AND(K113="Pago",OR(E113='PC Receitas'!$O$4,E113='PC Receitas'!$O$5,E113='PC Receitas'!$O$6)),I113,IF(AND(K113="Pago",OR(E113='PC Receitas'!$O$7,E113='PC Receitas'!$O$8,E113='PC Receitas'!$O$9,E113='PC Receitas'!$O$10,E113='PC Receitas'!$O$11,E113='PC Receitas'!$O$12,E113='PC Receitas'!$O$13,E113='PC Receitas'!$O$14)),-I113,0))</f>
        <v>7448.57</v>
      </c>
      <c r="R113" s="153" t="e">
        <f t="shared" si="4"/>
        <v>#N/A</v>
      </c>
      <c r="S113" s="150" t="e">
        <f t="shared" si="5"/>
        <v>#N/A</v>
      </c>
      <c r="T113" s="150" t="e">
        <f t="shared" si="6"/>
        <v>#N/A</v>
      </c>
      <c r="U113" s="150" t="e">
        <f t="shared" si="7"/>
        <v>#N/A</v>
      </c>
      <c r="V113" s="154" t="e">
        <f>VLOOKUP(E113,'PC Receitas'!$O$4:$P$14,2,FALSE)</f>
        <v>#N/A</v>
      </c>
    </row>
    <row r="114" spans="3:22" ht="19.5" customHeight="1" thickTop="1" thickBot="1" x14ac:dyDescent="0.3">
      <c r="C114" s="58"/>
      <c r="D114" s="58" t="str">
        <f>IF(C114&lt;&gt;"",TEXT(C114,"00")&amp;"/09/"&amp;'Configurações Básicas'!$P$5,"")</f>
        <v/>
      </c>
      <c r="E114" s="58"/>
      <c r="F114" s="58"/>
      <c r="G114" s="58"/>
      <c r="H114" s="58"/>
      <c r="I114" s="59"/>
      <c r="J114" s="193"/>
      <c r="K114" s="168"/>
      <c r="L114" s="192"/>
      <c r="M114" s="56">
        <f>M113+IF(AND(K114="Pago",OR(E114='PC Receitas'!$O$4,E114='PC Receitas'!$O$5,E114='PC Receitas'!$O$6)),I114,IF(AND(K114="Pago",OR(E114='PC Receitas'!$O$7,E114='PC Receitas'!$O$8,E114='PC Receitas'!$O$9,E114='PC Receitas'!$O$10,E114='PC Receitas'!$O$11,E114='PC Receitas'!$O$12,E114='PC Receitas'!$O$13,E114='PC Receitas'!$O$14)),-I114,0))</f>
        <v>7448.57</v>
      </c>
      <c r="R114" s="153" t="e">
        <f t="shared" si="4"/>
        <v>#N/A</v>
      </c>
      <c r="S114" s="150" t="e">
        <f t="shared" si="5"/>
        <v>#N/A</v>
      </c>
      <c r="T114" s="150" t="e">
        <f t="shared" si="6"/>
        <v>#N/A</v>
      </c>
      <c r="U114" s="150" t="e">
        <f t="shared" si="7"/>
        <v>#N/A</v>
      </c>
      <c r="V114" s="154" t="e">
        <f>VLOOKUP(E114,'PC Receitas'!$O$4:$P$14,2,FALSE)</f>
        <v>#N/A</v>
      </c>
    </row>
    <row r="115" spans="3:22" ht="19.5" customHeight="1" thickTop="1" thickBot="1" x14ac:dyDescent="0.3">
      <c r="C115" s="58"/>
      <c r="D115" s="58" t="str">
        <f>IF(C115&lt;&gt;"",TEXT(C115,"00")&amp;"/09/"&amp;'Configurações Básicas'!$P$5,"")</f>
        <v/>
      </c>
      <c r="E115" s="58"/>
      <c r="F115" s="58"/>
      <c r="G115" s="58"/>
      <c r="H115" s="58"/>
      <c r="I115" s="59"/>
      <c r="J115" s="193"/>
      <c r="K115" s="168"/>
      <c r="L115" s="192"/>
      <c r="M115" s="56">
        <f>M114+IF(AND(K115="Pago",OR(E115='PC Receitas'!$O$4,E115='PC Receitas'!$O$5,E115='PC Receitas'!$O$6)),I115,IF(AND(K115="Pago",OR(E115='PC Receitas'!$O$7,E115='PC Receitas'!$O$8,E115='PC Receitas'!$O$9,E115='PC Receitas'!$O$10,E115='PC Receitas'!$O$11,E115='PC Receitas'!$O$12,E115='PC Receitas'!$O$13,E115='PC Receitas'!$O$14)),-I115,0))</f>
        <v>7448.57</v>
      </c>
      <c r="R115" s="153" t="e">
        <f t="shared" si="4"/>
        <v>#N/A</v>
      </c>
      <c r="S115" s="150" t="e">
        <f t="shared" si="5"/>
        <v>#N/A</v>
      </c>
      <c r="T115" s="150" t="e">
        <f t="shared" si="6"/>
        <v>#N/A</v>
      </c>
      <c r="U115" s="150" t="e">
        <f t="shared" si="7"/>
        <v>#N/A</v>
      </c>
      <c r="V115" s="154" t="e">
        <f>VLOOKUP(E115,'PC Receitas'!$O$4:$P$14,2,FALSE)</f>
        <v>#N/A</v>
      </c>
    </row>
    <row r="116" spans="3:22" ht="19.5" customHeight="1" thickTop="1" thickBot="1" x14ac:dyDescent="0.3">
      <c r="C116" s="58"/>
      <c r="D116" s="58" t="str">
        <f>IF(C116&lt;&gt;"",TEXT(C116,"00")&amp;"/09/"&amp;'Configurações Básicas'!$P$5,"")</f>
        <v/>
      </c>
      <c r="E116" s="58"/>
      <c r="F116" s="28"/>
      <c r="G116" s="58"/>
      <c r="H116" s="58"/>
      <c r="I116" s="59"/>
      <c r="J116" s="193"/>
      <c r="K116" s="168"/>
      <c r="L116" s="192"/>
      <c r="M116" s="56">
        <f>M115+IF(AND(K116="Pago",OR(E116='PC Receitas'!$O$4,E116='PC Receitas'!$O$5,E116='PC Receitas'!$O$6)),I116,IF(AND(K116="Pago",OR(E116='PC Receitas'!$O$7,E116='PC Receitas'!$O$8,E116='PC Receitas'!$O$9,E116='PC Receitas'!$O$10,E116='PC Receitas'!$O$11,E116='PC Receitas'!$O$12,E116='PC Receitas'!$O$13,E116='PC Receitas'!$O$14)),-I116,0))</f>
        <v>7448.57</v>
      </c>
      <c r="R116" s="153" t="e">
        <f t="shared" si="4"/>
        <v>#N/A</v>
      </c>
      <c r="S116" s="150" t="e">
        <f t="shared" si="5"/>
        <v>#N/A</v>
      </c>
      <c r="T116" s="150" t="e">
        <f t="shared" si="6"/>
        <v>#N/A</v>
      </c>
      <c r="U116" s="150" t="e">
        <f t="shared" si="7"/>
        <v>#N/A</v>
      </c>
      <c r="V116" s="154" t="e">
        <f>VLOOKUP(E116,'PC Receitas'!$O$4:$P$14,2,FALSE)</f>
        <v>#N/A</v>
      </c>
    </row>
    <row r="117" spans="3:22" ht="19.5" customHeight="1" thickTop="1" thickBot="1" x14ac:dyDescent="0.3">
      <c r="C117" s="58"/>
      <c r="D117" s="58" t="str">
        <f>IF(C117&lt;&gt;"",TEXT(C117,"00")&amp;"/09/"&amp;'Configurações Básicas'!$P$5,"")</f>
        <v/>
      </c>
      <c r="E117" s="58"/>
      <c r="F117" s="28"/>
      <c r="G117" s="58"/>
      <c r="H117" s="58"/>
      <c r="I117" s="59"/>
      <c r="J117" s="193"/>
      <c r="K117" s="168"/>
      <c r="L117" s="192"/>
      <c r="M117" s="56">
        <f>M116+IF(AND(K117="Pago",OR(E117='PC Receitas'!$O$4,E117='PC Receitas'!$O$5,E117='PC Receitas'!$O$6)),I117,IF(AND(K117="Pago",OR(E117='PC Receitas'!$O$7,E117='PC Receitas'!$O$8,E117='PC Receitas'!$O$9,E117='PC Receitas'!$O$10,E117='PC Receitas'!$O$11,E117='PC Receitas'!$O$12,E117='PC Receitas'!$O$13,E117='PC Receitas'!$O$14)),-I117,0))</f>
        <v>7448.57</v>
      </c>
      <c r="R117" s="153" t="e">
        <f t="shared" si="4"/>
        <v>#N/A</v>
      </c>
      <c r="S117" s="150" t="e">
        <f t="shared" si="5"/>
        <v>#N/A</v>
      </c>
      <c r="T117" s="150" t="e">
        <f t="shared" si="6"/>
        <v>#N/A</v>
      </c>
      <c r="U117" s="150" t="e">
        <f t="shared" si="7"/>
        <v>#N/A</v>
      </c>
      <c r="V117" s="154" t="e">
        <f>VLOOKUP(E117,'PC Receitas'!$O$4:$P$14,2,FALSE)</f>
        <v>#N/A</v>
      </c>
    </row>
    <row r="118" spans="3:22" ht="19.5" customHeight="1" thickTop="1" thickBot="1" x14ac:dyDescent="0.3">
      <c r="C118" s="58"/>
      <c r="D118" s="58" t="str">
        <f>IF(C118&lt;&gt;"",TEXT(C118,"00")&amp;"/09/"&amp;'Configurações Básicas'!$P$5,"")</f>
        <v/>
      </c>
      <c r="E118" s="58"/>
      <c r="F118" s="28"/>
      <c r="G118" s="58"/>
      <c r="H118" s="58"/>
      <c r="I118" s="59"/>
      <c r="J118" s="193"/>
      <c r="K118" s="168"/>
      <c r="L118" s="192"/>
      <c r="M118" s="56">
        <f>M117+IF(AND(K118="Pago",OR(E118='PC Receitas'!$O$4,E118='PC Receitas'!$O$5,E118='PC Receitas'!$O$6)),I118,IF(AND(K118="Pago",OR(E118='PC Receitas'!$O$7,E118='PC Receitas'!$O$8,E118='PC Receitas'!$O$9,E118='PC Receitas'!$O$10,E118='PC Receitas'!$O$11,E118='PC Receitas'!$O$12,E118='PC Receitas'!$O$13,E118='PC Receitas'!$O$14)),-I118,0))</f>
        <v>7448.57</v>
      </c>
      <c r="R118" s="153" t="e">
        <f t="shared" si="4"/>
        <v>#N/A</v>
      </c>
      <c r="S118" s="150" t="e">
        <f t="shared" si="5"/>
        <v>#N/A</v>
      </c>
      <c r="T118" s="150" t="e">
        <f t="shared" si="6"/>
        <v>#N/A</v>
      </c>
      <c r="U118" s="150" t="e">
        <f t="shared" si="7"/>
        <v>#N/A</v>
      </c>
      <c r="V118" s="154" t="e">
        <f>VLOOKUP(E118,'PC Receitas'!$O$4:$P$14,2,FALSE)</f>
        <v>#N/A</v>
      </c>
    </row>
    <row r="119" spans="3:22" ht="19.5" customHeight="1" thickTop="1" thickBot="1" x14ac:dyDescent="0.3">
      <c r="C119" s="58"/>
      <c r="D119" s="58" t="str">
        <f>IF(C119&lt;&gt;"",TEXT(C119,"00")&amp;"/09/"&amp;'Configurações Básicas'!$P$5,"")</f>
        <v/>
      </c>
      <c r="E119" s="58"/>
      <c r="F119" s="28"/>
      <c r="G119" s="58"/>
      <c r="H119" s="58"/>
      <c r="I119" s="59"/>
      <c r="J119" s="193"/>
      <c r="K119" s="168"/>
      <c r="L119" s="192"/>
      <c r="M119" s="56">
        <f>M118+IF(AND(K119="Pago",OR(E119='PC Receitas'!$O$4,E119='PC Receitas'!$O$5,E119='PC Receitas'!$O$6)),I119,IF(AND(K119="Pago",OR(E119='PC Receitas'!$O$7,E119='PC Receitas'!$O$8,E119='PC Receitas'!$O$9,E119='PC Receitas'!$O$10,E119='PC Receitas'!$O$11,E119='PC Receitas'!$O$12,E119='PC Receitas'!$O$13,E119='PC Receitas'!$O$14)),-I119,0))</f>
        <v>7448.57</v>
      </c>
      <c r="R119" s="153" t="e">
        <f t="shared" si="4"/>
        <v>#N/A</v>
      </c>
      <c r="S119" s="150" t="e">
        <f t="shared" si="5"/>
        <v>#N/A</v>
      </c>
      <c r="T119" s="150" t="e">
        <f t="shared" si="6"/>
        <v>#N/A</v>
      </c>
      <c r="U119" s="150" t="e">
        <f t="shared" si="7"/>
        <v>#N/A</v>
      </c>
      <c r="V119" s="154" t="e">
        <f>VLOOKUP(E119,'PC Receitas'!$O$4:$P$14,2,FALSE)</f>
        <v>#N/A</v>
      </c>
    </row>
    <row r="120" spans="3:22" ht="19.5" customHeight="1" thickTop="1" thickBot="1" x14ac:dyDescent="0.3">
      <c r="C120" s="58"/>
      <c r="D120" s="58" t="str">
        <f>IF(C120&lt;&gt;"",TEXT(C120,"00")&amp;"/09/"&amp;'Configurações Básicas'!$P$5,"")</f>
        <v/>
      </c>
      <c r="E120" s="58"/>
      <c r="F120" s="28"/>
      <c r="G120" s="58"/>
      <c r="H120" s="58"/>
      <c r="I120" s="59"/>
      <c r="J120" s="193"/>
      <c r="K120" s="168"/>
      <c r="L120" s="192"/>
      <c r="M120" s="56">
        <f>M119+IF(AND(K120="Pago",OR(E120='PC Receitas'!$O$4,E120='PC Receitas'!$O$5,E120='PC Receitas'!$O$6)),I120,IF(AND(K120="Pago",OR(E120='PC Receitas'!$O$7,E120='PC Receitas'!$O$8,E120='PC Receitas'!$O$9,E120='PC Receitas'!$O$10,E120='PC Receitas'!$O$11,E120='PC Receitas'!$O$12,E120='PC Receitas'!$O$13,E120='PC Receitas'!$O$14)),-I120,0))</f>
        <v>7448.57</v>
      </c>
      <c r="R120" s="153" t="e">
        <f t="shared" si="4"/>
        <v>#N/A</v>
      </c>
      <c r="S120" s="150" t="e">
        <f t="shared" si="5"/>
        <v>#N/A</v>
      </c>
      <c r="T120" s="150" t="e">
        <f t="shared" si="6"/>
        <v>#N/A</v>
      </c>
      <c r="U120" s="150" t="e">
        <f t="shared" si="7"/>
        <v>#N/A</v>
      </c>
      <c r="V120" s="154" t="e">
        <f>VLOOKUP(E120,'PC Receitas'!$O$4:$P$14,2,FALSE)</f>
        <v>#N/A</v>
      </c>
    </row>
    <row r="121" spans="3:22" ht="19.5" customHeight="1" thickTop="1" thickBot="1" x14ac:dyDescent="0.3">
      <c r="C121" s="58"/>
      <c r="D121" s="58" t="str">
        <f>IF(C121&lt;&gt;"",TEXT(C121,"00")&amp;"/09/"&amp;'Configurações Básicas'!$P$5,"")</f>
        <v/>
      </c>
      <c r="E121" s="58"/>
      <c r="F121" s="28"/>
      <c r="G121" s="58"/>
      <c r="H121" s="58"/>
      <c r="I121" s="59"/>
      <c r="J121" s="193"/>
      <c r="K121" s="168"/>
      <c r="L121" s="192"/>
      <c r="M121" s="56">
        <f>M120+IF(AND(K121="Pago",OR(E121='PC Receitas'!$O$4,E121='PC Receitas'!$O$5,E121='PC Receitas'!$O$6)),I121,IF(AND(K121="Pago",OR(E121='PC Receitas'!$O$7,E121='PC Receitas'!$O$8,E121='PC Receitas'!$O$9,E121='PC Receitas'!$O$10,E121='PC Receitas'!$O$11,E121='PC Receitas'!$O$12,E121='PC Receitas'!$O$13,E121='PC Receitas'!$O$14)),-I121,0))</f>
        <v>7448.57</v>
      </c>
      <c r="R121" s="153" t="e">
        <f t="shared" si="4"/>
        <v>#N/A</v>
      </c>
      <c r="S121" s="150" t="e">
        <f t="shared" si="5"/>
        <v>#N/A</v>
      </c>
      <c r="T121" s="150" t="e">
        <f t="shared" si="6"/>
        <v>#N/A</v>
      </c>
      <c r="U121" s="150" t="e">
        <f t="shared" si="7"/>
        <v>#N/A</v>
      </c>
      <c r="V121" s="154" t="e">
        <f>VLOOKUP(E121,'PC Receitas'!$O$4:$P$14,2,FALSE)</f>
        <v>#N/A</v>
      </c>
    </row>
    <row r="122" spans="3:22" ht="19.5" customHeight="1" thickTop="1" thickBot="1" x14ac:dyDescent="0.3">
      <c r="C122" s="58"/>
      <c r="D122" s="58" t="str">
        <f>IF(C122&lt;&gt;"",TEXT(C122,"00")&amp;"/09/"&amp;'Configurações Básicas'!$P$5,"")</f>
        <v/>
      </c>
      <c r="E122" s="58"/>
      <c r="F122" s="28"/>
      <c r="G122" s="58"/>
      <c r="H122" s="58"/>
      <c r="I122" s="59"/>
      <c r="J122" s="193"/>
      <c r="K122" s="60"/>
      <c r="L122" s="192"/>
      <c r="M122" s="56">
        <f>M121+IF(AND(K122="Pago",OR(E122='PC Receitas'!$O$4,E122='PC Receitas'!$O$5,E122='PC Receitas'!$O$6)),I122,IF(AND(K122="Pago",OR(E122='PC Receitas'!$O$7,E122='PC Receitas'!$O$8,E122='PC Receitas'!$O$9,E122='PC Receitas'!$O$10,E122='PC Receitas'!$O$11,E122='PC Receitas'!$O$12,E122='PC Receitas'!$O$13,E122='PC Receitas'!$O$14)),-I122,0))</f>
        <v>7448.57</v>
      </c>
      <c r="R122" s="153" t="e">
        <f t="shared" si="4"/>
        <v>#N/A</v>
      </c>
      <c r="S122" s="150" t="e">
        <f t="shared" si="5"/>
        <v>#N/A</v>
      </c>
      <c r="T122" s="150" t="e">
        <f t="shared" si="6"/>
        <v>#N/A</v>
      </c>
      <c r="U122" s="150" t="e">
        <f t="shared" si="7"/>
        <v>#N/A</v>
      </c>
      <c r="V122" s="154" t="e">
        <f>VLOOKUP(E122,'PC Receitas'!$O$4:$P$14,2,FALSE)</f>
        <v>#N/A</v>
      </c>
    </row>
    <row r="123" spans="3:22" ht="19.5" customHeight="1" thickTop="1" thickBot="1" x14ac:dyDescent="0.3">
      <c r="C123" s="58"/>
      <c r="D123" s="58" t="str">
        <f>IF(C123&lt;&gt;"",TEXT(C123,"00")&amp;"/09/"&amp;'Configurações Básicas'!$P$5,"")</f>
        <v/>
      </c>
      <c r="E123" s="58"/>
      <c r="F123" s="28"/>
      <c r="G123" s="58"/>
      <c r="H123" s="58"/>
      <c r="I123" s="59"/>
      <c r="J123" s="193"/>
      <c r="K123" s="60"/>
      <c r="L123" s="192"/>
      <c r="M123" s="56">
        <f>M122+IF(AND(K123="Pago",OR(E123='PC Receitas'!$O$4,E123='PC Receitas'!$O$5,E123='PC Receitas'!$O$6)),I123,IF(AND(K123="Pago",OR(E123='PC Receitas'!$O$7,E123='PC Receitas'!$O$8,E123='PC Receitas'!$O$9,E123='PC Receitas'!$O$10,E123='PC Receitas'!$O$11,E123='PC Receitas'!$O$12,E123='PC Receitas'!$O$13,E123='PC Receitas'!$O$14)),-I123,0))</f>
        <v>7448.57</v>
      </c>
      <c r="R123" s="153" t="e">
        <f t="shared" si="4"/>
        <v>#N/A</v>
      </c>
      <c r="S123" s="150" t="e">
        <f t="shared" si="5"/>
        <v>#N/A</v>
      </c>
      <c r="T123" s="150" t="e">
        <f t="shared" si="6"/>
        <v>#N/A</v>
      </c>
      <c r="U123" s="150" t="e">
        <f t="shared" si="7"/>
        <v>#N/A</v>
      </c>
      <c r="V123" s="154" t="e">
        <f>VLOOKUP(E123,'PC Receitas'!$O$4:$P$14,2,FALSE)</f>
        <v>#N/A</v>
      </c>
    </row>
    <row r="124" spans="3:22" ht="19.5" customHeight="1" thickTop="1" thickBot="1" x14ac:dyDescent="0.3">
      <c r="C124" s="58"/>
      <c r="D124" s="58" t="str">
        <f>IF(C124&lt;&gt;"",TEXT(C124,"00")&amp;"/09/"&amp;'Configurações Básicas'!$P$5,"")</f>
        <v/>
      </c>
      <c r="E124" s="58"/>
      <c r="F124" s="28"/>
      <c r="G124" s="58"/>
      <c r="H124" s="58"/>
      <c r="I124" s="59"/>
      <c r="J124" s="193"/>
      <c r="K124" s="60"/>
      <c r="L124" s="192"/>
      <c r="M124" s="56">
        <f>M123+IF(AND(K124="Pago",OR(E124='PC Receitas'!$O$4,E124='PC Receitas'!$O$5,E124='PC Receitas'!$O$6)),I124,IF(AND(K124="Pago",OR(E124='PC Receitas'!$O$7,E124='PC Receitas'!$O$8,E124='PC Receitas'!$O$9,E124='PC Receitas'!$O$10,E124='PC Receitas'!$O$11,E124='PC Receitas'!$O$12,E124='PC Receitas'!$O$13,E124='PC Receitas'!$O$14)),-I124,0))</f>
        <v>7448.57</v>
      </c>
      <c r="R124" s="153" t="e">
        <f t="shared" si="4"/>
        <v>#N/A</v>
      </c>
      <c r="S124" s="150" t="e">
        <f t="shared" si="5"/>
        <v>#N/A</v>
      </c>
      <c r="T124" s="150" t="e">
        <f t="shared" si="6"/>
        <v>#N/A</v>
      </c>
      <c r="U124" s="150" t="e">
        <f t="shared" si="7"/>
        <v>#N/A</v>
      </c>
      <c r="V124" s="154" t="e">
        <f>VLOOKUP(E124,'PC Receitas'!$O$4:$P$14,2,FALSE)</f>
        <v>#N/A</v>
      </c>
    </row>
    <row r="125" spans="3:22" ht="19.5" customHeight="1" thickTop="1" thickBot="1" x14ac:dyDescent="0.3">
      <c r="C125" s="58"/>
      <c r="D125" s="58" t="str">
        <f>IF(C125&lt;&gt;"",TEXT(C125,"00")&amp;"/09/"&amp;'Configurações Básicas'!$P$5,"")</f>
        <v/>
      </c>
      <c r="E125" s="58"/>
      <c r="F125" s="28"/>
      <c r="G125" s="58"/>
      <c r="H125" s="58"/>
      <c r="I125" s="59"/>
      <c r="J125" s="193"/>
      <c r="K125" s="60"/>
      <c r="L125" s="192"/>
      <c r="M125" s="56">
        <f>M124+IF(AND(K125="Pago",OR(E125='PC Receitas'!$O$4,E125='PC Receitas'!$O$5,E125='PC Receitas'!$O$6)),I125,IF(AND(K125="Pago",OR(E125='PC Receitas'!$O$7,E125='PC Receitas'!$O$8,E125='PC Receitas'!$O$9,E125='PC Receitas'!$O$10,E125='PC Receitas'!$O$11,E125='PC Receitas'!$O$12,E125='PC Receitas'!$O$13,E125='PC Receitas'!$O$14)),-I125,0))</f>
        <v>7448.57</v>
      </c>
      <c r="R125" s="153" t="e">
        <f t="shared" si="4"/>
        <v>#N/A</v>
      </c>
      <c r="S125" s="150" t="e">
        <f t="shared" si="5"/>
        <v>#N/A</v>
      </c>
      <c r="T125" s="150" t="e">
        <f t="shared" si="6"/>
        <v>#N/A</v>
      </c>
      <c r="U125" s="150" t="e">
        <f t="shared" si="7"/>
        <v>#N/A</v>
      </c>
      <c r="V125" s="154" t="e">
        <f>VLOOKUP(E125,'PC Receitas'!$O$4:$P$14,2,FALSE)</f>
        <v>#N/A</v>
      </c>
    </row>
    <row r="126" spans="3:22" ht="19.5" customHeight="1" thickTop="1" thickBot="1" x14ac:dyDescent="0.3">
      <c r="C126" s="58"/>
      <c r="D126" s="58" t="str">
        <f>IF(C126&lt;&gt;"",TEXT(C126,"00")&amp;"/09/"&amp;'Configurações Básicas'!$P$5,"")</f>
        <v/>
      </c>
      <c r="E126" s="58"/>
      <c r="F126" s="28"/>
      <c r="G126" s="58"/>
      <c r="H126" s="58"/>
      <c r="I126" s="59"/>
      <c r="J126" s="193"/>
      <c r="K126" s="60"/>
      <c r="L126" s="192"/>
      <c r="M126" s="56">
        <f>M125+IF(AND(K126="Pago",OR(E126='PC Receitas'!$O$4,E126='PC Receitas'!$O$5,E126='PC Receitas'!$O$6)),I126,IF(AND(K126="Pago",OR(E126='PC Receitas'!$O$7,E126='PC Receitas'!$O$8,E126='PC Receitas'!$O$9,E126='PC Receitas'!$O$10,E126='PC Receitas'!$O$11,E126='PC Receitas'!$O$12,E126='PC Receitas'!$O$13,E126='PC Receitas'!$O$14)),-I126,0))</f>
        <v>7448.57</v>
      </c>
      <c r="R126" s="153" t="e">
        <f t="shared" si="4"/>
        <v>#N/A</v>
      </c>
      <c r="S126" s="150" t="e">
        <f t="shared" si="5"/>
        <v>#N/A</v>
      </c>
      <c r="T126" s="150" t="e">
        <f t="shared" si="6"/>
        <v>#N/A</v>
      </c>
      <c r="U126" s="150" t="e">
        <f t="shared" si="7"/>
        <v>#N/A</v>
      </c>
      <c r="V126" s="154" t="e">
        <f>VLOOKUP(E126,'PC Receitas'!$O$4:$P$14,2,FALSE)</f>
        <v>#N/A</v>
      </c>
    </row>
    <row r="127" spans="3:22" ht="19.5" customHeight="1" thickTop="1" thickBot="1" x14ac:dyDescent="0.3">
      <c r="C127" s="58"/>
      <c r="D127" s="58" t="str">
        <f>IF(C127&lt;&gt;"",TEXT(C127,"00")&amp;"/09/"&amp;'Configurações Básicas'!$P$5,"")</f>
        <v/>
      </c>
      <c r="E127" s="58"/>
      <c r="F127" s="28"/>
      <c r="G127" s="58"/>
      <c r="H127" s="58"/>
      <c r="I127" s="59"/>
      <c r="J127" s="193"/>
      <c r="K127" s="60"/>
      <c r="L127" s="192"/>
      <c r="M127" s="56">
        <f>M126+IF(AND(K127="Pago",OR(E127='PC Receitas'!$O$4,E127='PC Receitas'!$O$5,E127='PC Receitas'!$O$6)),I127,IF(AND(K127="Pago",OR(E127='PC Receitas'!$O$7,E127='PC Receitas'!$O$8,E127='PC Receitas'!$O$9,E127='PC Receitas'!$O$10,E127='PC Receitas'!$O$11,E127='PC Receitas'!$O$12,E127='PC Receitas'!$O$13,E127='PC Receitas'!$O$14)),-I127,0))</f>
        <v>7448.57</v>
      </c>
      <c r="R127" s="153" t="e">
        <f t="shared" si="4"/>
        <v>#N/A</v>
      </c>
      <c r="S127" s="150" t="e">
        <f t="shared" si="5"/>
        <v>#N/A</v>
      </c>
      <c r="T127" s="150" t="e">
        <f t="shared" si="6"/>
        <v>#N/A</v>
      </c>
      <c r="U127" s="150" t="e">
        <f t="shared" si="7"/>
        <v>#N/A</v>
      </c>
      <c r="V127" s="154" t="e">
        <f>VLOOKUP(E127,'PC Receitas'!$O$4:$P$14,2,FALSE)</f>
        <v>#N/A</v>
      </c>
    </row>
    <row r="128" spans="3:22" ht="19.5" customHeight="1" thickTop="1" thickBot="1" x14ac:dyDescent="0.3">
      <c r="C128" s="58"/>
      <c r="D128" s="58" t="str">
        <f>IF(C128&lt;&gt;"",TEXT(C128,"00")&amp;"/09/"&amp;'Configurações Básicas'!$P$5,"")</f>
        <v/>
      </c>
      <c r="E128" s="58"/>
      <c r="F128" s="28"/>
      <c r="G128" s="58"/>
      <c r="H128" s="58"/>
      <c r="I128" s="59"/>
      <c r="J128" s="193"/>
      <c r="K128" s="60"/>
      <c r="L128" s="192"/>
      <c r="M128" s="56">
        <f>M127+IF(AND(K128="Pago",OR(E128='PC Receitas'!$O$4,E128='PC Receitas'!$O$5,E128='PC Receitas'!$O$6)),I128,IF(AND(K128="Pago",OR(E128='PC Receitas'!$O$7,E128='PC Receitas'!$O$8,E128='PC Receitas'!$O$9,E128='PC Receitas'!$O$10,E128='PC Receitas'!$O$11,E128='PC Receitas'!$O$12,E128='PC Receitas'!$O$13,E128='PC Receitas'!$O$14)),-I128,0))</f>
        <v>7448.57</v>
      </c>
      <c r="R128" s="153" t="e">
        <f t="shared" si="4"/>
        <v>#N/A</v>
      </c>
      <c r="S128" s="150" t="e">
        <f t="shared" si="5"/>
        <v>#N/A</v>
      </c>
      <c r="T128" s="150" t="e">
        <f t="shared" si="6"/>
        <v>#N/A</v>
      </c>
      <c r="U128" s="150" t="e">
        <f t="shared" si="7"/>
        <v>#N/A</v>
      </c>
      <c r="V128" s="154" t="e">
        <f>VLOOKUP(E128,'PC Receitas'!$O$4:$P$14,2,FALSE)</f>
        <v>#N/A</v>
      </c>
    </row>
    <row r="129" spans="3:22" ht="19.5" customHeight="1" thickTop="1" thickBot="1" x14ac:dyDescent="0.3">
      <c r="C129" s="58"/>
      <c r="D129" s="58" t="str">
        <f>IF(C129&lt;&gt;"",TEXT(C129,"00")&amp;"/09/"&amp;'Configurações Básicas'!$P$5,"")</f>
        <v/>
      </c>
      <c r="E129" s="58"/>
      <c r="F129" s="28"/>
      <c r="G129" s="58"/>
      <c r="H129" s="58"/>
      <c r="I129" s="59"/>
      <c r="J129" s="193"/>
      <c r="K129" s="60"/>
      <c r="L129" s="192"/>
      <c r="M129" s="56">
        <f>M128+IF(AND(K129="Pago",OR(E129='PC Receitas'!$O$4,E129='PC Receitas'!$O$5,E129='PC Receitas'!$O$6)),I129,IF(AND(K129="Pago",OR(E129='PC Receitas'!$O$7,E129='PC Receitas'!$O$8,E129='PC Receitas'!$O$9,E129='PC Receitas'!$O$10,E129='PC Receitas'!$O$11,E129='PC Receitas'!$O$12,E129='PC Receitas'!$O$13,E129='PC Receitas'!$O$14)),-I129,0))</f>
        <v>7448.57</v>
      </c>
      <c r="R129" s="153" t="e">
        <f t="shared" si="4"/>
        <v>#N/A</v>
      </c>
      <c r="S129" s="150" t="e">
        <f t="shared" si="5"/>
        <v>#N/A</v>
      </c>
      <c r="T129" s="150" t="e">
        <f t="shared" si="6"/>
        <v>#N/A</v>
      </c>
      <c r="U129" s="150" t="e">
        <f t="shared" si="7"/>
        <v>#N/A</v>
      </c>
      <c r="V129" s="154" t="e">
        <f>VLOOKUP(E129,'PC Receitas'!$O$4:$P$14,2,FALSE)</f>
        <v>#N/A</v>
      </c>
    </row>
    <row r="130" spans="3:22" ht="19.5" customHeight="1" thickTop="1" thickBot="1" x14ac:dyDescent="0.3">
      <c r="C130" s="58"/>
      <c r="D130" s="58" t="str">
        <f>IF(C130&lt;&gt;"",TEXT(C130,"00")&amp;"/09/"&amp;'Configurações Básicas'!$P$5,"")</f>
        <v/>
      </c>
      <c r="E130" s="58"/>
      <c r="F130" s="28"/>
      <c r="G130" s="58"/>
      <c r="H130" s="58"/>
      <c r="I130" s="59"/>
      <c r="J130" s="193"/>
      <c r="K130" s="60"/>
      <c r="L130" s="192"/>
      <c r="M130" s="56">
        <f>M129+IF(AND(K130="Pago",OR(E130='PC Receitas'!$O$4,E130='PC Receitas'!$O$5,E130='PC Receitas'!$O$6)),I130,IF(AND(K130="Pago",OR(E130='PC Receitas'!$O$7,E130='PC Receitas'!$O$8,E130='PC Receitas'!$O$9,E130='PC Receitas'!$O$10,E130='PC Receitas'!$O$11,E130='PC Receitas'!$O$12,E130='PC Receitas'!$O$13,E130='PC Receitas'!$O$14)),-I130,0))</f>
        <v>7448.57</v>
      </c>
      <c r="R130" s="153" t="e">
        <f t="shared" si="4"/>
        <v>#N/A</v>
      </c>
      <c r="S130" s="150" t="e">
        <f t="shared" si="5"/>
        <v>#N/A</v>
      </c>
      <c r="T130" s="150" t="e">
        <f t="shared" si="6"/>
        <v>#N/A</v>
      </c>
      <c r="U130" s="150" t="e">
        <f t="shared" si="7"/>
        <v>#N/A</v>
      </c>
      <c r="V130" s="154" t="e">
        <f>VLOOKUP(E130,'PC Receitas'!$O$4:$P$14,2,FALSE)</f>
        <v>#N/A</v>
      </c>
    </row>
    <row r="131" spans="3:22" ht="19.5" customHeight="1" thickTop="1" thickBot="1" x14ac:dyDescent="0.3">
      <c r="C131" s="58"/>
      <c r="D131" s="58" t="str">
        <f>IF(C131&lt;&gt;"",TEXT(C131,"00")&amp;"/09/"&amp;'Configurações Básicas'!$P$5,"")</f>
        <v/>
      </c>
      <c r="E131" s="58"/>
      <c r="F131" s="28"/>
      <c r="G131" s="58"/>
      <c r="H131" s="58"/>
      <c r="I131" s="59"/>
      <c r="J131" s="193"/>
      <c r="K131" s="60"/>
      <c r="L131" s="192"/>
      <c r="M131" s="56">
        <f>M130+IF(AND(K131="Pago",OR(E131='PC Receitas'!$O$4,E131='PC Receitas'!$O$5,E131='PC Receitas'!$O$6)),I131,IF(AND(K131="Pago",OR(E131='PC Receitas'!$O$7,E131='PC Receitas'!$O$8,E131='PC Receitas'!$O$9,E131='PC Receitas'!$O$10,E131='PC Receitas'!$O$11,E131='PC Receitas'!$O$12,E131='PC Receitas'!$O$13,E131='PC Receitas'!$O$14)),-I131,0))</f>
        <v>7448.57</v>
      </c>
      <c r="R131" s="153" t="e">
        <f t="shared" si="4"/>
        <v>#N/A</v>
      </c>
      <c r="S131" s="150" t="e">
        <f t="shared" si="5"/>
        <v>#N/A</v>
      </c>
      <c r="T131" s="150" t="e">
        <f t="shared" si="6"/>
        <v>#N/A</v>
      </c>
      <c r="U131" s="150" t="e">
        <f t="shared" si="7"/>
        <v>#N/A</v>
      </c>
      <c r="V131" s="154" t="e">
        <f>VLOOKUP(E131,'PC Receitas'!$O$4:$P$14,2,FALSE)</f>
        <v>#N/A</v>
      </c>
    </row>
    <row r="132" spans="3:22" ht="19.5" customHeight="1" thickTop="1" thickBot="1" x14ac:dyDescent="0.3">
      <c r="C132" s="58"/>
      <c r="D132" s="58" t="str">
        <f>IF(C132&lt;&gt;"",TEXT(C132,"00")&amp;"/09/"&amp;'Configurações Básicas'!$P$5,"")</f>
        <v/>
      </c>
      <c r="E132" s="58"/>
      <c r="F132" s="28"/>
      <c r="G132" s="58"/>
      <c r="H132" s="58"/>
      <c r="I132" s="59"/>
      <c r="J132" s="193"/>
      <c r="K132" s="60"/>
      <c r="L132" s="192"/>
      <c r="M132" s="56">
        <f>M131+IF(AND(K132="Pago",OR(E132='PC Receitas'!$O$4,E132='PC Receitas'!$O$5,E132='PC Receitas'!$O$6)),I132,IF(AND(K132="Pago",OR(E132='PC Receitas'!$O$7,E132='PC Receitas'!$O$8,E132='PC Receitas'!$O$9,E132='PC Receitas'!$O$10,E132='PC Receitas'!$O$11,E132='PC Receitas'!$O$12,E132='PC Receitas'!$O$13,E132='PC Receitas'!$O$14)),-I132,0))</f>
        <v>7448.57</v>
      </c>
      <c r="R132" s="153" t="e">
        <f t="shared" si="4"/>
        <v>#N/A</v>
      </c>
      <c r="S132" s="150" t="e">
        <f t="shared" si="5"/>
        <v>#N/A</v>
      </c>
      <c r="T132" s="150" t="e">
        <f t="shared" si="6"/>
        <v>#N/A</v>
      </c>
      <c r="U132" s="150" t="e">
        <f t="shared" si="7"/>
        <v>#N/A</v>
      </c>
      <c r="V132" s="154" t="e">
        <f>VLOOKUP(E132,'PC Receitas'!$O$4:$P$14,2,FALSE)</f>
        <v>#N/A</v>
      </c>
    </row>
    <row r="133" spans="3:22" ht="19.5" customHeight="1" thickTop="1" thickBot="1" x14ac:dyDescent="0.3">
      <c r="C133" s="58"/>
      <c r="D133" s="58" t="str">
        <f>IF(C133&lt;&gt;"",TEXT(C133,"00")&amp;"/09/"&amp;'Configurações Básicas'!$P$5,"")</f>
        <v/>
      </c>
      <c r="E133" s="58"/>
      <c r="F133" s="28"/>
      <c r="G133" s="58"/>
      <c r="H133" s="58"/>
      <c r="I133" s="59"/>
      <c r="J133" s="193"/>
      <c r="K133" s="60"/>
      <c r="L133" s="192"/>
      <c r="M133" s="56">
        <f>M132+IF(AND(K133="Pago",OR(E133='PC Receitas'!$O$4,E133='PC Receitas'!$O$5,E133='PC Receitas'!$O$6)),I133,IF(AND(K133="Pago",OR(E133='PC Receitas'!$O$7,E133='PC Receitas'!$O$8,E133='PC Receitas'!$O$9,E133='PC Receitas'!$O$10,E133='PC Receitas'!$O$11,E133='PC Receitas'!$O$12,E133='PC Receitas'!$O$13,E133='PC Receitas'!$O$14)),-I133,0))</f>
        <v>7448.57</v>
      </c>
      <c r="R133" s="153" t="e">
        <f t="shared" si="4"/>
        <v>#N/A</v>
      </c>
      <c r="S133" s="150" t="e">
        <f t="shared" si="5"/>
        <v>#N/A</v>
      </c>
      <c r="T133" s="150" t="e">
        <f t="shared" si="6"/>
        <v>#N/A</v>
      </c>
      <c r="U133" s="150" t="e">
        <f t="shared" si="7"/>
        <v>#N/A</v>
      </c>
      <c r="V133" s="154" t="e">
        <f>VLOOKUP(E133,'PC Receitas'!$O$4:$P$14,2,FALSE)</f>
        <v>#N/A</v>
      </c>
    </row>
    <row r="134" spans="3:22" ht="19.5" customHeight="1" thickTop="1" thickBot="1" x14ac:dyDescent="0.3">
      <c r="C134" s="58"/>
      <c r="D134" s="58" t="str">
        <f>IF(C134&lt;&gt;"",TEXT(C134,"00")&amp;"/09/"&amp;'Configurações Básicas'!$P$5,"")</f>
        <v/>
      </c>
      <c r="E134" s="58"/>
      <c r="F134" s="28"/>
      <c r="G134" s="58"/>
      <c r="H134" s="58"/>
      <c r="I134" s="59"/>
      <c r="J134" s="193"/>
      <c r="K134" s="60"/>
      <c r="L134" s="192"/>
      <c r="M134" s="56">
        <f>M133+IF(AND(K134="Pago",OR(E134='PC Receitas'!$O$4,E134='PC Receitas'!$O$5,E134='PC Receitas'!$O$6)),I134,IF(AND(K134="Pago",OR(E134='PC Receitas'!$O$7,E134='PC Receitas'!$O$8,E134='PC Receitas'!$O$9,E134='PC Receitas'!$O$10,E134='PC Receitas'!$O$11,E134='PC Receitas'!$O$12,E134='PC Receitas'!$O$13,E134='PC Receitas'!$O$14)),-I134,0))</f>
        <v>7448.57</v>
      </c>
      <c r="R134" s="153" t="e">
        <f t="shared" ref="R134:R197" si="8">IF(V134="Despesas_com_RH","Despesa",IF(V134="Despesas_Operacionais","Despesa",IF(V134="Despesas_com_Marketing","Despesa",IF(V134="Impostos","Despesa",IF(V134="Investimentos","Despesa","")))))</f>
        <v>#N/A</v>
      </c>
      <c r="S134" s="150" t="e">
        <f t="shared" ref="S134:S197" si="9">IF(V134="Despesas_com_Produtos","Despesa",IF(V134="Despesas_com_Serviços","Despesa",IF(V134="Despesas_Não_Operacionais","Despesa","")))</f>
        <v>#N/A</v>
      </c>
      <c r="T134" s="150" t="e">
        <f t="shared" ref="T134:T197" si="10">IF(V134="Receitas_com_Produtos","Receita",IF(V134="Receitas_com_Serviços","Receita",IF(V134="Receitas_Não_Operacionais","Receita","")))</f>
        <v>#N/A</v>
      </c>
      <c r="U134" s="150" t="e">
        <f t="shared" ref="U134:U197" si="11">IF(R134&lt;&gt;"",R134,IF(S134&lt;&gt;"",S134,IF(T134&lt;&gt;"",T134,"")))</f>
        <v>#N/A</v>
      </c>
      <c r="V134" s="154" t="e">
        <f>VLOOKUP(E134,'PC Receitas'!$O$4:$P$14,2,FALSE)</f>
        <v>#N/A</v>
      </c>
    </row>
    <row r="135" spans="3:22" ht="19.5" customHeight="1" thickTop="1" thickBot="1" x14ac:dyDescent="0.3">
      <c r="C135" s="58"/>
      <c r="D135" s="58" t="str">
        <f>IF(C135&lt;&gt;"",TEXT(C135,"00")&amp;"/09/"&amp;'Configurações Básicas'!$P$5,"")</f>
        <v/>
      </c>
      <c r="E135" s="58"/>
      <c r="F135" s="28"/>
      <c r="G135" s="58"/>
      <c r="H135" s="58"/>
      <c r="I135" s="59"/>
      <c r="J135" s="193"/>
      <c r="K135" s="60"/>
      <c r="L135" s="192"/>
      <c r="M135" s="56">
        <f>M134+IF(AND(K135="Pago",OR(E135='PC Receitas'!$O$4,E135='PC Receitas'!$O$5,E135='PC Receitas'!$O$6)),I135,IF(AND(K135="Pago",OR(E135='PC Receitas'!$O$7,E135='PC Receitas'!$O$8,E135='PC Receitas'!$O$9,E135='PC Receitas'!$O$10,E135='PC Receitas'!$O$11,E135='PC Receitas'!$O$12,E135='PC Receitas'!$O$13,E135='PC Receitas'!$O$14)),-I135,0))</f>
        <v>7448.57</v>
      </c>
      <c r="R135" s="153" t="e">
        <f t="shared" si="8"/>
        <v>#N/A</v>
      </c>
      <c r="S135" s="150" t="e">
        <f t="shared" si="9"/>
        <v>#N/A</v>
      </c>
      <c r="T135" s="150" t="e">
        <f t="shared" si="10"/>
        <v>#N/A</v>
      </c>
      <c r="U135" s="150" t="e">
        <f t="shared" si="11"/>
        <v>#N/A</v>
      </c>
      <c r="V135" s="154" t="e">
        <f>VLOOKUP(E135,'PC Receitas'!$O$4:$P$14,2,FALSE)</f>
        <v>#N/A</v>
      </c>
    </row>
    <row r="136" spans="3:22" ht="19.5" customHeight="1" thickTop="1" thickBot="1" x14ac:dyDescent="0.3">
      <c r="C136" s="58"/>
      <c r="D136" s="58" t="str">
        <f>IF(C136&lt;&gt;"",TEXT(C136,"00")&amp;"/09/"&amp;'Configurações Básicas'!$P$5,"")</f>
        <v/>
      </c>
      <c r="E136" s="58"/>
      <c r="F136" s="28"/>
      <c r="G136" s="58"/>
      <c r="H136" s="58"/>
      <c r="I136" s="59"/>
      <c r="J136" s="193"/>
      <c r="K136" s="60"/>
      <c r="L136" s="192"/>
      <c r="M136" s="56">
        <f>M135+IF(AND(K136="Pago",OR(E136='PC Receitas'!$O$4,E136='PC Receitas'!$O$5,E136='PC Receitas'!$O$6)),I136,IF(AND(K136="Pago",OR(E136='PC Receitas'!$O$7,E136='PC Receitas'!$O$8,E136='PC Receitas'!$O$9,E136='PC Receitas'!$O$10,E136='PC Receitas'!$O$11,E136='PC Receitas'!$O$12,E136='PC Receitas'!$O$13,E136='PC Receitas'!$O$14)),-I136,0))</f>
        <v>7448.57</v>
      </c>
      <c r="R136" s="153" t="e">
        <f t="shared" si="8"/>
        <v>#N/A</v>
      </c>
      <c r="S136" s="150" t="e">
        <f t="shared" si="9"/>
        <v>#N/A</v>
      </c>
      <c r="T136" s="150" t="e">
        <f t="shared" si="10"/>
        <v>#N/A</v>
      </c>
      <c r="U136" s="150" t="e">
        <f t="shared" si="11"/>
        <v>#N/A</v>
      </c>
      <c r="V136" s="154" t="e">
        <f>VLOOKUP(E136,'PC Receitas'!$O$4:$P$14,2,FALSE)</f>
        <v>#N/A</v>
      </c>
    </row>
    <row r="137" spans="3:22" ht="19.5" customHeight="1" thickTop="1" thickBot="1" x14ac:dyDescent="0.3">
      <c r="C137" s="58"/>
      <c r="D137" s="58" t="str">
        <f>IF(C137&lt;&gt;"",TEXT(C137,"00")&amp;"/09/"&amp;'Configurações Básicas'!$P$5,"")</f>
        <v/>
      </c>
      <c r="E137" s="58"/>
      <c r="F137" s="28"/>
      <c r="G137" s="58"/>
      <c r="H137" s="58"/>
      <c r="I137" s="59"/>
      <c r="J137" s="193"/>
      <c r="K137" s="60"/>
      <c r="L137" s="192"/>
      <c r="M137" s="56">
        <f>M136+IF(AND(K137="Pago",OR(E137='PC Receitas'!$O$4,E137='PC Receitas'!$O$5,E137='PC Receitas'!$O$6)),I137,IF(AND(K137="Pago",OR(E137='PC Receitas'!$O$7,E137='PC Receitas'!$O$8,E137='PC Receitas'!$O$9,E137='PC Receitas'!$O$10,E137='PC Receitas'!$O$11,E137='PC Receitas'!$O$12,E137='PC Receitas'!$O$13,E137='PC Receitas'!$O$14)),-I137,0))</f>
        <v>7448.57</v>
      </c>
      <c r="R137" s="153" t="e">
        <f t="shared" si="8"/>
        <v>#N/A</v>
      </c>
      <c r="S137" s="150" t="e">
        <f t="shared" si="9"/>
        <v>#N/A</v>
      </c>
      <c r="T137" s="150" t="e">
        <f t="shared" si="10"/>
        <v>#N/A</v>
      </c>
      <c r="U137" s="150" t="e">
        <f t="shared" si="11"/>
        <v>#N/A</v>
      </c>
      <c r="V137" s="154" t="e">
        <f>VLOOKUP(E137,'PC Receitas'!$O$4:$P$14,2,FALSE)</f>
        <v>#N/A</v>
      </c>
    </row>
    <row r="138" spans="3:22" ht="19.5" customHeight="1" thickTop="1" thickBot="1" x14ac:dyDescent="0.3">
      <c r="C138" s="58"/>
      <c r="D138" s="58" t="str">
        <f>IF(C138&lt;&gt;"",TEXT(C138,"00")&amp;"/09/"&amp;'Configurações Básicas'!$P$5,"")</f>
        <v/>
      </c>
      <c r="E138" s="58"/>
      <c r="F138" s="28"/>
      <c r="G138" s="58"/>
      <c r="H138" s="58"/>
      <c r="I138" s="59"/>
      <c r="J138" s="193"/>
      <c r="K138" s="60"/>
      <c r="L138" s="192"/>
      <c r="M138" s="56">
        <f>M137+IF(AND(K138="Pago",OR(E138='PC Receitas'!$O$4,E138='PC Receitas'!$O$5,E138='PC Receitas'!$O$6)),I138,IF(AND(K138="Pago",OR(E138='PC Receitas'!$O$7,E138='PC Receitas'!$O$8,E138='PC Receitas'!$O$9,E138='PC Receitas'!$O$10,E138='PC Receitas'!$O$11,E138='PC Receitas'!$O$12,E138='PC Receitas'!$O$13,E138='PC Receitas'!$O$14)),-I138,0))</f>
        <v>7448.57</v>
      </c>
      <c r="R138" s="153" t="e">
        <f t="shared" si="8"/>
        <v>#N/A</v>
      </c>
      <c r="S138" s="150" t="e">
        <f t="shared" si="9"/>
        <v>#N/A</v>
      </c>
      <c r="T138" s="150" t="e">
        <f t="shared" si="10"/>
        <v>#N/A</v>
      </c>
      <c r="U138" s="150" t="e">
        <f t="shared" si="11"/>
        <v>#N/A</v>
      </c>
      <c r="V138" s="154" t="e">
        <f>VLOOKUP(E138,'PC Receitas'!$O$4:$P$14,2,FALSE)</f>
        <v>#N/A</v>
      </c>
    </row>
    <row r="139" spans="3:22" ht="19.5" customHeight="1" thickTop="1" thickBot="1" x14ac:dyDescent="0.3">
      <c r="C139" s="58"/>
      <c r="D139" s="58" t="str">
        <f>IF(C139&lt;&gt;"",TEXT(C139,"00")&amp;"/09/"&amp;'Configurações Básicas'!$P$5,"")</f>
        <v/>
      </c>
      <c r="E139" s="58"/>
      <c r="F139" s="28"/>
      <c r="G139" s="58"/>
      <c r="H139" s="58"/>
      <c r="I139" s="59"/>
      <c r="J139" s="193"/>
      <c r="K139" s="60"/>
      <c r="L139" s="192"/>
      <c r="M139" s="56">
        <f>M138+IF(AND(K139="Pago",OR(E139='PC Receitas'!$O$4,E139='PC Receitas'!$O$5,E139='PC Receitas'!$O$6)),I139,IF(AND(K139="Pago",OR(E139='PC Receitas'!$O$7,E139='PC Receitas'!$O$8,E139='PC Receitas'!$O$9,E139='PC Receitas'!$O$10,E139='PC Receitas'!$O$11,E139='PC Receitas'!$O$12,E139='PC Receitas'!$O$13,E139='PC Receitas'!$O$14)),-I139,0))</f>
        <v>7448.57</v>
      </c>
      <c r="R139" s="153" t="e">
        <f t="shared" si="8"/>
        <v>#N/A</v>
      </c>
      <c r="S139" s="150" t="e">
        <f t="shared" si="9"/>
        <v>#N/A</v>
      </c>
      <c r="T139" s="150" t="e">
        <f t="shared" si="10"/>
        <v>#N/A</v>
      </c>
      <c r="U139" s="150" t="e">
        <f t="shared" si="11"/>
        <v>#N/A</v>
      </c>
      <c r="V139" s="154" t="e">
        <f>VLOOKUP(E139,'PC Receitas'!$O$4:$P$14,2,FALSE)</f>
        <v>#N/A</v>
      </c>
    </row>
    <row r="140" spans="3:22" ht="19.5" customHeight="1" thickTop="1" thickBot="1" x14ac:dyDescent="0.3">
      <c r="C140" s="58"/>
      <c r="D140" s="58" t="str">
        <f>IF(C140&lt;&gt;"",TEXT(C140,"00")&amp;"/09/"&amp;'Configurações Básicas'!$P$5,"")</f>
        <v/>
      </c>
      <c r="E140" s="58"/>
      <c r="F140" s="28"/>
      <c r="G140" s="58"/>
      <c r="H140" s="58"/>
      <c r="I140" s="59"/>
      <c r="J140" s="193"/>
      <c r="K140" s="60"/>
      <c r="L140" s="192"/>
      <c r="M140" s="56">
        <f>M139+IF(AND(K140="Pago",OR(E140='PC Receitas'!$O$4,E140='PC Receitas'!$O$5,E140='PC Receitas'!$O$6)),I140,IF(AND(K140="Pago",OR(E140='PC Receitas'!$O$7,E140='PC Receitas'!$O$8,E140='PC Receitas'!$O$9,E140='PC Receitas'!$O$10,E140='PC Receitas'!$O$11,E140='PC Receitas'!$O$12,E140='PC Receitas'!$O$13,E140='PC Receitas'!$O$14)),-I140,0))</f>
        <v>7448.57</v>
      </c>
      <c r="R140" s="153" t="e">
        <f t="shared" si="8"/>
        <v>#N/A</v>
      </c>
      <c r="S140" s="150" t="e">
        <f t="shared" si="9"/>
        <v>#N/A</v>
      </c>
      <c r="T140" s="150" t="e">
        <f t="shared" si="10"/>
        <v>#N/A</v>
      </c>
      <c r="U140" s="150" t="e">
        <f t="shared" si="11"/>
        <v>#N/A</v>
      </c>
      <c r="V140" s="154" t="e">
        <f>VLOOKUP(E140,'PC Receitas'!$O$4:$P$14,2,FALSE)</f>
        <v>#N/A</v>
      </c>
    </row>
    <row r="141" spans="3:22" ht="19.5" customHeight="1" thickTop="1" thickBot="1" x14ac:dyDescent="0.3">
      <c r="C141" s="58"/>
      <c r="D141" s="58" t="str">
        <f>IF(C141&lt;&gt;"",TEXT(C141,"00")&amp;"/09/"&amp;'Configurações Básicas'!$P$5,"")</f>
        <v/>
      </c>
      <c r="E141" s="58"/>
      <c r="F141" s="28"/>
      <c r="G141" s="58"/>
      <c r="H141" s="58"/>
      <c r="I141" s="59"/>
      <c r="J141" s="193"/>
      <c r="K141" s="60"/>
      <c r="L141" s="192"/>
      <c r="M141" s="56">
        <f>M140+IF(AND(K141="Pago",OR(E141='PC Receitas'!$O$4,E141='PC Receitas'!$O$5,E141='PC Receitas'!$O$6)),I141,IF(AND(K141="Pago",OR(E141='PC Receitas'!$O$7,E141='PC Receitas'!$O$8,E141='PC Receitas'!$O$9,E141='PC Receitas'!$O$10,E141='PC Receitas'!$O$11,E141='PC Receitas'!$O$12,E141='PC Receitas'!$O$13,E141='PC Receitas'!$O$14)),-I141,0))</f>
        <v>7448.57</v>
      </c>
      <c r="R141" s="153" t="e">
        <f t="shared" si="8"/>
        <v>#N/A</v>
      </c>
      <c r="S141" s="150" t="e">
        <f t="shared" si="9"/>
        <v>#N/A</v>
      </c>
      <c r="T141" s="150" t="e">
        <f t="shared" si="10"/>
        <v>#N/A</v>
      </c>
      <c r="U141" s="150" t="e">
        <f t="shared" si="11"/>
        <v>#N/A</v>
      </c>
      <c r="V141" s="154" t="e">
        <f>VLOOKUP(E141,'PC Receitas'!$O$4:$P$14,2,FALSE)</f>
        <v>#N/A</v>
      </c>
    </row>
    <row r="142" spans="3:22" ht="19.5" customHeight="1" thickTop="1" thickBot="1" x14ac:dyDescent="0.3">
      <c r="C142" s="58"/>
      <c r="D142" s="58" t="str">
        <f>IF(C142&lt;&gt;"",TEXT(C142,"00")&amp;"/09/"&amp;'Configurações Básicas'!$P$5,"")</f>
        <v/>
      </c>
      <c r="E142" s="58"/>
      <c r="F142" s="28"/>
      <c r="G142" s="58"/>
      <c r="H142" s="58"/>
      <c r="I142" s="59"/>
      <c r="J142" s="193"/>
      <c r="K142" s="60"/>
      <c r="L142" s="192"/>
      <c r="M142" s="56">
        <f>M141+IF(AND(K142="Pago",OR(E142='PC Receitas'!$O$4,E142='PC Receitas'!$O$5,E142='PC Receitas'!$O$6)),I142,IF(AND(K142="Pago",OR(E142='PC Receitas'!$O$7,E142='PC Receitas'!$O$8,E142='PC Receitas'!$O$9,E142='PC Receitas'!$O$10,E142='PC Receitas'!$O$11,E142='PC Receitas'!$O$12,E142='PC Receitas'!$O$13,E142='PC Receitas'!$O$14)),-I142,0))</f>
        <v>7448.57</v>
      </c>
      <c r="R142" s="153" t="e">
        <f t="shared" si="8"/>
        <v>#N/A</v>
      </c>
      <c r="S142" s="150" t="e">
        <f t="shared" si="9"/>
        <v>#N/A</v>
      </c>
      <c r="T142" s="150" t="e">
        <f t="shared" si="10"/>
        <v>#N/A</v>
      </c>
      <c r="U142" s="150" t="e">
        <f t="shared" si="11"/>
        <v>#N/A</v>
      </c>
      <c r="V142" s="154" t="e">
        <f>VLOOKUP(E142,'PC Receitas'!$O$4:$P$14,2,FALSE)</f>
        <v>#N/A</v>
      </c>
    </row>
    <row r="143" spans="3:22" ht="19.5" customHeight="1" thickTop="1" thickBot="1" x14ac:dyDescent="0.3">
      <c r="C143" s="58"/>
      <c r="D143" s="58" t="str">
        <f>IF(C143&lt;&gt;"",TEXT(C143,"00")&amp;"/09/"&amp;'Configurações Básicas'!$P$5,"")</f>
        <v/>
      </c>
      <c r="E143" s="58"/>
      <c r="F143" s="28"/>
      <c r="G143" s="58"/>
      <c r="H143" s="58"/>
      <c r="I143" s="59"/>
      <c r="J143" s="193"/>
      <c r="K143" s="60"/>
      <c r="L143" s="192"/>
      <c r="M143" s="56">
        <f>M142+IF(AND(K143="Pago",OR(E143='PC Receitas'!$O$4,E143='PC Receitas'!$O$5,E143='PC Receitas'!$O$6)),I143,IF(AND(K143="Pago",OR(E143='PC Receitas'!$O$7,E143='PC Receitas'!$O$8,E143='PC Receitas'!$O$9,E143='PC Receitas'!$O$10,E143='PC Receitas'!$O$11,E143='PC Receitas'!$O$12,E143='PC Receitas'!$O$13,E143='PC Receitas'!$O$14)),-I143,0))</f>
        <v>7448.57</v>
      </c>
      <c r="R143" s="153" t="e">
        <f t="shared" si="8"/>
        <v>#N/A</v>
      </c>
      <c r="S143" s="150" t="e">
        <f t="shared" si="9"/>
        <v>#N/A</v>
      </c>
      <c r="T143" s="150" t="e">
        <f t="shared" si="10"/>
        <v>#N/A</v>
      </c>
      <c r="U143" s="150" t="e">
        <f t="shared" si="11"/>
        <v>#N/A</v>
      </c>
      <c r="V143" s="154" t="e">
        <f>VLOOKUP(E143,'PC Receitas'!$O$4:$P$14,2,FALSE)</f>
        <v>#N/A</v>
      </c>
    </row>
    <row r="144" spans="3:22" ht="19.5" customHeight="1" thickTop="1" thickBot="1" x14ac:dyDescent="0.3">
      <c r="C144" s="58"/>
      <c r="D144" s="58" t="str">
        <f>IF(C144&lt;&gt;"",TEXT(C144,"00")&amp;"/09/"&amp;'Configurações Básicas'!$P$5,"")</f>
        <v/>
      </c>
      <c r="E144" s="58"/>
      <c r="F144" s="28"/>
      <c r="G144" s="58"/>
      <c r="H144" s="58"/>
      <c r="I144" s="59"/>
      <c r="J144" s="193"/>
      <c r="K144" s="60"/>
      <c r="L144" s="192"/>
      <c r="M144" s="56">
        <f>M143+IF(AND(K144="Pago",OR(E144='PC Receitas'!$O$4,E144='PC Receitas'!$O$5,E144='PC Receitas'!$O$6)),I144,IF(AND(K144="Pago",OR(E144='PC Receitas'!$O$7,E144='PC Receitas'!$O$8,E144='PC Receitas'!$O$9,E144='PC Receitas'!$O$10,E144='PC Receitas'!$O$11,E144='PC Receitas'!$O$12,E144='PC Receitas'!$O$13,E144='PC Receitas'!$O$14)),-I144,0))</f>
        <v>7448.57</v>
      </c>
      <c r="R144" s="153" t="e">
        <f t="shared" si="8"/>
        <v>#N/A</v>
      </c>
      <c r="S144" s="150" t="e">
        <f t="shared" si="9"/>
        <v>#N/A</v>
      </c>
      <c r="T144" s="150" t="e">
        <f t="shared" si="10"/>
        <v>#N/A</v>
      </c>
      <c r="U144" s="150" t="e">
        <f t="shared" si="11"/>
        <v>#N/A</v>
      </c>
      <c r="V144" s="154" t="e">
        <f>VLOOKUP(E144,'PC Receitas'!$O$4:$P$14,2,FALSE)</f>
        <v>#N/A</v>
      </c>
    </row>
    <row r="145" spans="3:22" ht="19.5" customHeight="1" thickTop="1" thickBot="1" x14ac:dyDescent="0.3">
      <c r="C145" s="58"/>
      <c r="D145" s="58" t="str">
        <f>IF(C145&lt;&gt;"",TEXT(C145,"00")&amp;"/09/"&amp;'Configurações Básicas'!$P$5,"")</f>
        <v/>
      </c>
      <c r="E145" s="58"/>
      <c r="F145" s="28"/>
      <c r="G145" s="58"/>
      <c r="H145" s="58"/>
      <c r="I145" s="59"/>
      <c r="J145" s="193"/>
      <c r="K145" s="60"/>
      <c r="L145" s="192"/>
      <c r="M145" s="56">
        <f>M144+IF(AND(K145="Pago",OR(E145='PC Receitas'!$O$4,E145='PC Receitas'!$O$5,E145='PC Receitas'!$O$6)),I145,IF(AND(K145="Pago",OR(E145='PC Receitas'!$O$7,E145='PC Receitas'!$O$8,E145='PC Receitas'!$O$9,E145='PC Receitas'!$O$10,E145='PC Receitas'!$O$11,E145='PC Receitas'!$O$12,E145='PC Receitas'!$O$13,E145='PC Receitas'!$O$14)),-I145,0))</f>
        <v>7448.57</v>
      </c>
      <c r="R145" s="153" t="e">
        <f t="shared" si="8"/>
        <v>#N/A</v>
      </c>
      <c r="S145" s="150" t="e">
        <f t="shared" si="9"/>
        <v>#N/A</v>
      </c>
      <c r="T145" s="150" t="e">
        <f t="shared" si="10"/>
        <v>#N/A</v>
      </c>
      <c r="U145" s="150" t="e">
        <f t="shared" si="11"/>
        <v>#N/A</v>
      </c>
      <c r="V145" s="154" t="e">
        <f>VLOOKUP(E145,'PC Receitas'!$O$4:$P$14,2,FALSE)</f>
        <v>#N/A</v>
      </c>
    </row>
    <row r="146" spans="3:22" ht="19.5" customHeight="1" thickTop="1" thickBot="1" x14ac:dyDescent="0.3">
      <c r="C146" s="58"/>
      <c r="D146" s="58" t="str">
        <f>IF(C146&lt;&gt;"",TEXT(C146,"00")&amp;"/09/"&amp;'Configurações Básicas'!$P$5,"")</f>
        <v/>
      </c>
      <c r="E146" s="58"/>
      <c r="F146" s="28"/>
      <c r="G146" s="58"/>
      <c r="H146" s="58"/>
      <c r="I146" s="59"/>
      <c r="J146" s="193"/>
      <c r="K146" s="60"/>
      <c r="L146" s="192"/>
      <c r="M146" s="56">
        <f>M145+IF(AND(K146="Pago",OR(E146='PC Receitas'!$O$4,E146='PC Receitas'!$O$5,E146='PC Receitas'!$O$6)),I146,IF(AND(K146="Pago",OR(E146='PC Receitas'!$O$7,E146='PC Receitas'!$O$8,E146='PC Receitas'!$O$9,E146='PC Receitas'!$O$10,E146='PC Receitas'!$O$11,E146='PC Receitas'!$O$12,E146='PC Receitas'!$O$13,E146='PC Receitas'!$O$14)),-I146,0))</f>
        <v>7448.57</v>
      </c>
      <c r="R146" s="153" t="e">
        <f t="shared" si="8"/>
        <v>#N/A</v>
      </c>
      <c r="S146" s="150" t="e">
        <f t="shared" si="9"/>
        <v>#N/A</v>
      </c>
      <c r="T146" s="150" t="e">
        <f t="shared" si="10"/>
        <v>#N/A</v>
      </c>
      <c r="U146" s="150" t="e">
        <f t="shared" si="11"/>
        <v>#N/A</v>
      </c>
      <c r="V146" s="154" t="e">
        <f>VLOOKUP(E146,'PC Receitas'!$O$4:$P$14,2,FALSE)</f>
        <v>#N/A</v>
      </c>
    </row>
    <row r="147" spans="3:22" ht="19.5" customHeight="1" thickTop="1" thickBot="1" x14ac:dyDescent="0.3">
      <c r="C147" s="58"/>
      <c r="D147" s="58" t="str">
        <f>IF(C147&lt;&gt;"",TEXT(C147,"00")&amp;"/09/"&amp;'Configurações Básicas'!$P$5,"")</f>
        <v/>
      </c>
      <c r="E147" s="58"/>
      <c r="F147" s="28"/>
      <c r="G147" s="58"/>
      <c r="H147" s="58"/>
      <c r="I147" s="59"/>
      <c r="J147" s="193"/>
      <c r="K147" s="60"/>
      <c r="L147" s="192"/>
      <c r="M147" s="56">
        <f>M146+IF(AND(K147="Pago",OR(E147='PC Receitas'!$O$4,E147='PC Receitas'!$O$5,E147='PC Receitas'!$O$6)),I147,IF(AND(K147="Pago",OR(E147='PC Receitas'!$O$7,E147='PC Receitas'!$O$8,E147='PC Receitas'!$O$9,E147='PC Receitas'!$O$10,E147='PC Receitas'!$O$11,E147='PC Receitas'!$O$12,E147='PC Receitas'!$O$13,E147='PC Receitas'!$O$14)),-I147,0))</f>
        <v>7448.57</v>
      </c>
      <c r="R147" s="153" t="e">
        <f t="shared" si="8"/>
        <v>#N/A</v>
      </c>
      <c r="S147" s="150" t="e">
        <f t="shared" si="9"/>
        <v>#N/A</v>
      </c>
      <c r="T147" s="150" t="e">
        <f t="shared" si="10"/>
        <v>#N/A</v>
      </c>
      <c r="U147" s="150" t="e">
        <f t="shared" si="11"/>
        <v>#N/A</v>
      </c>
      <c r="V147" s="154" t="e">
        <f>VLOOKUP(E147,'PC Receitas'!$O$4:$P$14,2,FALSE)</f>
        <v>#N/A</v>
      </c>
    </row>
    <row r="148" spans="3:22" ht="19.5" customHeight="1" thickTop="1" thickBot="1" x14ac:dyDescent="0.3">
      <c r="C148" s="58"/>
      <c r="D148" s="58" t="str">
        <f>IF(C148&lt;&gt;"",TEXT(C148,"00")&amp;"/09/"&amp;'Configurações Básicas'!$P$5,"")</f>
        <v/>
      </c>
      <c r="E148" s="58"/>
      <c r="F148" s="28"/>
      <c r="G148" s="58"/>
      <c r="H148" s="58"/>
      <c r="I148" s="59"/>
      <c r="J148" s="193"/>
      <c r="K148" s="60"/>
      <c r="L148" s="192"/>
      <c r="M148" s="56">
        <f>M147+IF(AND(K148="Pago",OR(E148='PC Receitas'!$O$4,E148='PC Receitas'!$O$5,E148='PC Receitas'!$O$6)),I148,IF(AND(K148="Pago",OR(E148='PC Receitas'!$O$7,E148='PC Receitas'!$O$8,E148='PC Receitas'!$O$9,E148='PC Receitas'!$O$10,E148='PC Receitas'!$O$11,E148='PC Receitas'!$O$12,E148='PC Receitas'!$O$13,E148='PC Receitas'!$O$14)),-I148,0))</f>
        <v>7448.57</v>
      </c>
      <c r="R148" s="153" t="e">
        <f t="shared" si="8"/>
        <v>#N/A</v>
      </c>
      <c r="S148" s="150" t="e">
        <f t="shared" si="9"/>
        <v>#N/A</v>
      </c>
      <c r="T148" s="150" t="e">
        <f t="shared" si="10"/>
        <v>#N/A</v>
      </c>
      <c r="U148" s="150" t="e">
        <f t="shared" si="11"/>
        <v>#N/A</v>
      </c>
      <c r="V148" s="154" t="e">
        <f>VLOOKUP(E148,'PC Receitas'!$O$4:$P$14,2,FALSE)</f>
        <v>#N/A</v>
      </c>
    </row>
    <row r="149" spans="3:22" ht="19.5" customHeight="1" thickTop="1" thickBot="1" x14ac:dyDescent="0.3">
      <c r="C149" s="58"/>
      <c r="D149" s="58" t="str">
        <f>IF(C149&lt;&gt;"",TEXT(C149,"00")&amp;"/09/"&amp;'Configurações Básicas'!$P$5,"")</f>
        <v/>
      </c>
      <c r="E149" s="58"/>
      <c r="F149" s="28"/>
      <c r="G149" s="58"/>
      <c r="H149" s="58"/>
      <c r="I149" s="59"/>
      <c r="J149" s="193"/>
      <c r="K149" s="60"/>
      <c r="L149" s="192"/>
      <c r="M149" s="56">
        <f>M148+IF(AND(K149="Pago",OR(E149='PC Receitas'!$O$4,E149='PC Receitas'!$O$5,E149='PC Receitas'!$O$6)),I149,IF(AND(K149="Pago",OR(E149='PC Receitas'!$O$7,E149='PC Receitas'!$O$8,E149='PC Receitas'!$O$9,E149='PC Receitas'!$O$10,E149='PC Receitas'!$O$11,E149='PC Receitas'!$O$12,E149='PC Receitas'!$O$13,E149='PC Receitas'!$O$14)),-I149,0))</f>
        <v>7448.57</v>
      </c>
      <c r="R149" s="153" t="e">
        <f t="shared" si="8"/>
        <v>#N/A</v>
      </c>
      <c r="S149" s="150" t="e">
        <f t="shared" si="9"/>
        <v>#N/A</v>
      </c>
      <c r="T149" s="150" t="e">
        <f t="shared" si="10"/>
        <v>#N/A</v>
      </c>
      <c r="U149" s="150" t="e">
        <f t="shared" si="11"/>
        <v>#N/A</v>
      </c>
      <c r="V149" s="154" t="e">
        <f>VLOOKUP(E149,'PC Receitas'!$O$4:$P$14,2,FALSE)</f>
        <v>#N/A</v>
      </c>
    </row>
    <row r="150" spans="3:22" ht="19.5" customHeight="1" thickTop="1" thickBot="1" x14ac:dyDescent="0.3">
      <c r="C150" s="58"/>
      <c r="D150" s="58" t="str">
        <f>IF(C150&lt;&gt;"",TEXT(C150,"00")&amp;"/09/"&amp;'Configurações Básicas'!$P$5,"")</f>
        <v/>
      </c>
      <c r="E150" s="58"/>
      <c r="F150" s="28"/>
      <c r="G150" s="58"/>
      <c r="H150" s="58"/>
      <c r="I150" s="59"/>
      <c r="J150" s="193"/>
      <c r="K150" s="60"/>
      <c r="L150" s="192"/>
      <c r="M150" s="56">
        <f>M149+IF(AND(K150="Pago",OR(E150='PC Receitas'!$O$4,E150='PC Receitas'!$O$5,E150='PC Receitas'!$O$6)),I150,IF(AND(K150="Pago",OR(E150='PC Receitas'!$O$7,E150='PC Receitas'!$O$8,E150='PC Receitas'!$O$9,E150='PC Receitas'!$O$10,E150='PC Receitas'!$O$11,E150='PC Receitas'!$O$12,E150='PC Receitas'!$O$13,E150='PC Receitas'!$O$14)),-I150,0))</f>
        <v>7448.57</v>
      </c>
      <c r="R150" s="153" t="e">
        <f t="shared" si="8"/>
        <v>#N/A</v>
      </c>
      <c r="S150" s="150" t="e">
        <f t="shared" si="9"/>
        <v>#N/A</v>
      </c>
      <c r="T150" s="150" t="e">
        <f t="shared" si="10"/>
        <v>#N/A</v>
      </c>
      <c r="U150" s="150" t="e">
        <f t="shared" si="11"/>
        <v>#N/A</v>
      </c>
      <c r="V150" s="154" t="e">
        <f>VLOOKUP(E150,'PC Receitas'!$O$4:$P$14,2,FALSE)</f>
        <v>#N/A</v>
      </c>
    </row>
    <row r="151" spans="3:22" ht="19.5" customHeight="1" thickTop="1" thickBot="1" x14ac:dyDescent="0.3">
      <c r="C151" s="58"/>
      <c r="D151" s="58" t="str">
        <f>IF(C151&lt;&gt;"",TEXT(C151,"00")&amp;"/09/"&amp;'Configurações Básicas'!$P$5,"")</f>
        <v/>
      </c>
      <c r="E151" s="58"/>
      <c r="F151" s="28"/>
      <c r="G151" s="58"/>
      <c r="H151" s="58"/>
      <c r="I151" s="59"/>
      <c r="J151" s="193"/>
      <c r="K151" s="60"/>
      <c r="L151" s="192"/>
      <c r="M151" s="56">
        <f>M150+IF(AND(K151="Pago",OR(E151='PC Receitas'!$O$4,E151='PC Receitas'!$O$5,E151='PC Receitas'!$O$6)),I151,IF(AND(K151="Pago",OR(E151='PC Receitas'!$O$7,E151='PC Receitas'!$O$8,E151='PC Receitas'!$O$9,E151='PC Receitas'!$O$10,E151='PC Receitas'!$O$11,E151='PC Receitas'!$O$12,E151='PC Receitas'!$O$13,E151='PC Receitas'!$O$14)),-I151,0))</f>
        <v>7448.57</v>
      </c>
      <c r="R151" s="153" t="e">
        <f t="shared" si="8"/>
        <v>#N/A</v>
      </c>
      <c r="S151" s="150" t="e">
        <f t="shared" si="9"/>
        <v>#N/A</v>
      </c>
      <c r="T151" s="150" t="e">
        <f t="shared" si="10"/>
        <v>#N/A</v>
      </c>
      <c r="U151" s="150" t="e">
        <f t="shared" si="11"/>
        <v>#N/A</v>
      </c>
      <c r="V151" s="154" t="e">
        <f>VLOOKUP(E151,'PC Receitas'!$O$4:$P$14,2,FALSE)</f>
        <v>#N/A</v>
      </c>
    </row>
    <row r="152" spans="3:22" ht="19.5" customHeight="1" thickTop="1" thickBot="1" x14ac:dyDescent="0.3">
      <c r="C152" s="58"/>
      <c r="D152" s="58" t="str">
        <f>IF(C152&lt;&gt;"",TEXT(C152,"00")&amp;"/09/"&amp;'Configurações Básicas'!$P$5,"")</f>
        <v/>
      </c>
      <c r="E152" s="58"/>
      <c r="F152" s="28"/>
      <c r="G152" s="58"/>
      <c r="H152" s="58"/>
      <c r="I152" s="169"/>
      <c r="J152" s="195"/>
      <c r="K152" s="60"/>
      <c r="L152" s="192"/>
      <c r="M152" s="56">
        <f>M151+IF(AND(K152="Pago",OR(E152='PC Receitas'!$O$4,E152='PC Receitas'!$O$5,E152='PC Receitas'!$O$6)),I152,IF(AND(K152="Pago",OR(E152='PC Receitas'!$O$7,E152='PC Receitas'!$O$8,E152='PC Receitas'!$O$9,E152='PC Receitas'!$O$10,E152='PC Receitas'!$O$11,E152='PC Receitas'!$O$12,E152='PC Receitas'!$O$13,E152='PC Receitas'!$O$14)),-I152,0))</f>
        <v>7448.57</v>
      </c>
      <c r="R152" s="153" t="e">
        <f t="shared" si="8"/>
        <v>#N/A</v>
      </c>
      <c r="S152" s="150" t="e">
        <f t="shared" si="9"/>
        <v>#N/A</v>
      </c>
      <c r="T152" s="150" t="e">
        <f t="shared" si="10"/>
        <v>#N/A</v>
      </c>
      <c r="U152" s="150" t="e">
        <f t="shared" si="11"/>
        <v>#N/A</v>
      </c>
      <c r="V152" s="154" t="e">
        <f>VLOOKUP(E152,'PC Receitas'!$O$4:$P$14,2,FALSE)</f>
        <v>#N/A</v>
      </c>
    </row>
    <row r="153" spans="3:22" ht="19.5" customHeight="1" thickTop="1" thickBot="1" x14ac:dyDescent="0.3">
      <c r="C153" s="58"/>
      <c r="D153" s="58" t="str">
        <f>IF(C153&lt;&gt;"",TEXT(C153,"00")&amp;"/09/"&amp;'Configurações Básicas'!$P$5,"")</f>
        <v/>
      </c>
      <c r="E153" s="58"/>
      <c r="F153" s="28"/>
      <c r="G153" s="58"/>
      <c r="H153" s="58"/>
      <c r="I153" s="59"/>
      <c r="J153" s="193"/>
      <c r="K153" s="60"/>
      <c r="L153" s="192"/>
      <c r="M153" s="56">
        <f>M152+IF(AND(K153="Pago",OR(E153='PC Receitas'!$O$4,E153='PC Receitas'!$O$5,E153='PC Receitas'!$O$6)),I153,IF(AND(K153="Pago",OR(E153='PC Receitas'!$O$7,E153='PC Receitas'!$O$8,E153='PC Receitas'!$O$9,E153='PC Receitas'!$O$10,E153='PC Receitas'!$O$11,E153='PC Receitas'!$O$12,E153='PC Receitas'!$O$13,E153='PC Receitas'!$O$14)),-I153,0))</f>
        <v>7448.57</v>
      </c>
      <c r="R153" s="153" t="e">
        <f t="shared" si="8"/>
        <v>#N/A</v>
      </c>
      <c r="S153" s="150" t="e">
        <f t="shared" si="9"/>
        <v>#N/A</v>
      </c>
      <c r="T153" s="150" t="e">
        <f t="shared" si="10"/>
        <v>#N/A</v>
      </c>
      <c r="U153" s="150" t="e">
        <f t="shared" si="11"/>
        <v>#N/A</v>
      </c>
      <c r="V153" s="154" t="e">
        <f>VLOOKUP(E153,'PC Receitas'!$O$4:$P$14,2,FALSE)</f>
        <v>#N/A</v>
      </c>
    </row>
    <row r="154" spans="3:22" ht="19.5" customHeight="1" thickTop="1" thickBot="1" x14ac:dyDescent="0.3">
      <c r="C154" s="58"/>
      <c r="D154" s="58" t="str">
        <f>IF(C154&lt;&gt;"",TEXT(C154,"00")&amp;"/09/"&amp;'Configurações Básicas'!$P$5,"")</f>
        <v/>
      </c>
      <c r="E154" s="58"/>
      <c r="F154" s="28"/>
      <c r="G154" s="58"/>
      <c r="H154" s="58"/>
      <c r="I154" s="59"/>
      <c r="J154" s="193"/>
      <c r="K154" s="60"/>
      <c r="L154" s="192"/>
      <c r="M154" s="56">
        <f>M153+IF(AND(K154="Pago",OR(E154='PC Receitas'!$O$4,E154='PC Receitas'!$O$5,E154='PC Receitas'!$O$6)),I154,IF(AND(K154="Pago",OR(E154='PC Receitas'!$O$7,E154='PC Receitas'!$O$8,E154='PC Receitas'!$O$9,E154='PC Receitas'!$O$10,E154='PC Receitas'!$O$11,E154='PC Receitas'!$O$12,E154='PC Receitas'!$O$13,E154='PC Receitas'!$O$14)),-I154,0))</f>
        <v>7448.57</v>
      </c>
      <c r="R154" s="153" t="e">
        <f t="shared" si="8"/>
        <v>#N/A</v>
      </c>
      <c r="S154" s="150" t="e">
        <f t="shared" si="9"/>
        <v>#N/A</v>
      </c>
      <c r="T154" s="150" t="e">
        <f t="shared" si="10"/>
        <v>#N/A</v>
      </c>
      <c r="U154" s="150" t="e">
        <f t="shared" si="11"/>
        <v>#N/A</v>
      </c>
      <c r="V154" s="154" t="e">
        <f>VLOOKUP(E154,'PC Receitas'!$O$4:$P$14,2,FALSE)</f>
        <v>#N/A</v>
      </c>
    </row>
    <row r="155" spans="3:22" ht="19.5" customHeight="1" thickTop="1" thickBot="1" x14ac:dyDescent="0.3">
      <c r="C155" s="58"/>
      <c r="D155" s="58" t="str">
        <f>IF(C155&lt;&gt;"",TEXT(C155,"00")&amp;"/09/"&amp;'Configurações Básicas'!$P$5,"")</f>
        <v/>
      </c>
      <c r="E155" s="58"/>
      <c r="F155" s="28"/>
      <c r="G155" s="58"/>
      <c r="H155" s="58"/>
      <c r="I155" s="59"/>
      <c r="J155" s="193"/>
      <c r="K155" s="60"/>
      <c r="L155" s="192"/>
      <c r="M155" s="56">
        <f>M154+IF(AND(K155="Pago",OR(E155='PC Receitas'!$O$4,E155='PC Receitas'!$O$5,E155='PC Receitas'!$O$6)),I155,IF(AND(K155="Pago",OR(E155='PC Receitas'!$O$7,E155='PC Receitas'!$O$8,E155='PC Receitas'!$O$9,E155='PC Receitas'!$O$10,E155='PC Receitas'!$O$11,E155='PC Receitas'!$O$12,E155='PC Receitas'!$O$13,E155='PC Receitas'!$O$14)),-I155,0))</f>
        <v>7448.57</v>
      </c>
      <c r="R155" s="153" t="e">
        <f t="shared" si="8"/>
        <v>#N/A</v>
      </c>
      <c r="S155" s="150" t="e">
        <f t="shared" si="9"/>
        <v>#N/A</v>
      </c>
      <c r="T155" s="150" t="e">
        <f t="shared" si="10"/>
        <v>#N/A</v>
      </c>
      <c r="U155" s="150" t="e">
        <f t="shared" si="11"/>
        <v>#N/A</v>
      </c>
      <c r="V155" s="154" t="e">
        <f>VLOOKUP(E155,'PC Receitas'!$O$4:$P$14,2,FALSE)</f>
        <v>#N/A</v>
      </c>
    </row>
    <row r="156" spans="3:22" ht="19.5" customHeight="1" thickTop="1" thickBot="1" x14ac:dyDescent="0.3">
      <c r="C156" s="58"/>
      <c r="D156" s="58" t="str">
        <f>IF(C156&lt;&gt;"",TEXT(C156,"00")&amp;"/09/"&amp;'Configurações Básicas'!$P$5,"")</f>
        <v/>
      </c>
      <c r="E156" s="58"/>
      <c r="F156" s="28"/>
      <c r="G156" s="58"/>
      <c r="H156" s="58"/>
      <c r="I156" s="59"/>
      <c r="J156" s="193"/>
      <c r="K156" s="60"/>
      <c r="L156" s="192"/>
      <c r="M156" s="56">
        <f>M155+IF(AND(K156="Pago",OR(E156='PC Receitas'!$O$4,E156='PC Receitas'!$O$5,E156='PC Receitas'!$O$6)),I156,IF(AND(K156="Pago",OR(E156='PC Receitas'!$O$7,E156='PC Receitas'!$O$8,E156='PC Receitas'!$O$9,E156='PC Receitas'!$O$10,E156='PC Receitas'!$O$11,E156='PC Receitas'!$O$12,E156='PC Receitas'!$O$13,E156='PC Receitas'!$O$14)),-I156,0))</f>
        <v>7448.57</v>
      </c>
      <c r="R156" s="153" t="e">
        <f t="shared" si="8"/>
        <v>#N/A</v>
      </c>
      <c r="S156" s="150" t="e">
        <f t="shared" si="9"/>
        <v>#N/A</v>
      </c>
      <c r="T156" s="150" t="e">
        <f t="shared" si="10"/>
        <v>#N/A</v>
      </c>
      <c r="U156" s="150" t="e">
        <f t="shared" si="11"/>
        <v>#N/A</v>
      </c>
      <c r="V156" s="154" t="e">
        <f>VLOOKUP(E156,'PC Receitas'!$O$4:$P$14,2,FALSE)</f>
        <v>#N/A</v>
      </c>
    </row>
    <row r="157" spans="3:22" ht="19.5" customHeight="1" thickTop="1" thickBot="1" x14ac:dyDescent="0.3">
      <c r="C157" s="58"/>
      <c r="D157" s="58" t="str">
        <f>IF(C157&lt;&gt;"",TEXT(C157,"00")&amp;"/09/"&amp;'Configurações Básicas'!$P$5,"")</f>
        <v/>
      </c>
      <c r="E157" s="58"/>
      <c r="F157" s="28"/>
      <c r="G157" s="58"/>
      <c r="H157" s="58"/>
      <c r="I157" s="59"/>
      <c r="J157" s="193"/>
      <c r="K157" s="60"/>
      <c r="L157" s="192"/>
      <c r="M157" s="56">
        <f>M156+IF(AND(K157="Pago",OR(E157='PC Receitas'!$O$4,E157='PC Receitas'!$O$5,E157='PC Receitas'!$O$6)),I157,IF(AND(K157="Pago",OR(E157='PC Receitas'!$O$7,E157='PC Receitas'!$O$8,E157='PC Receitas'!$O$9,E157='PC Receitas'!$O$10,E157='PC Receitas'!$O$11,E157='PC Receitas'!$O$12,E157='PC Receitas'!$O$13,E157='PC Receitas'!$O$14)),-I157,0))</f>
        <v>7448.57</v>
      </c>
      <c r="R157" s="153" t="e">
        <f t="shared" si="8"/>
        <v>#N/A</v>
      </c>
      <c r="S157" s="150" t="e">
        <f t="shared" si="9"/>
        <v>#N/A</v>
      </c>
      <c r="T157" s="150" t="e">
        <f t="shared" si="10"/>
        <v>#N/A</v>
      </c>
      <c r="U157" s="150" t="e">
        <f t="shared" si="11"/>
        <v>#N/A</v>
      </c>
      <c r="V157" s="154" t="e">
        <f>VLOOKUP(E157,'PC Receitas'!$O$4:$P$14,2,FALSE)</f>
        <v>#N/A</v>
      </c>
    </row>
    <row r="158" spans="3:22" ht="19.5" customHeight="1" thickTop="1" thickBot="1" x14ac:dyDescent="0.3">
      <c r="C158" s="58"/>
      <c r="D158" s="58" t="str">
        <f>IF(C158&lt;&gt;"",TEXT(C158,"00")&amp;"/09/"&amp;'Configurações Básicas'!$P$5,"")</f>
        <v/>
      </c>
      <c r="E158" s="58"/>
      <c r="F158" s="28"/>
      <c r="G158" s="58"/>
      <c r="H158" s="58"/>
      <c r="I158" s="59"/>
      <c r="J158" s="193"/>
      <c r="K158" s="60"/>
      <c r="L158" s="192"/>
      <c r="M158" s="56">
        <f>M157+IF(AND(K158="Pago",OR(E158='PC Receitas'!$O$4,E158='PC Receitas'!$O$5,E158='PC Receitas'!$O$6)),I158,IF(AND(K158="Pago",OR(E158='PC Receitas'!$O$7,E158='PC Receitas'!$O$8,E158='PC Receitas'!$O$9,E158='PC Receitas'!$O$10,E158='PC Receitas'!$O$11,E158='PC Receitas'!$O$12,E158='PC Receitas'!$O$13,E158='PC Receitas'!$O$14)),-I158,0))</f>
        <v>7448.57</v>
      </c>
      <c r="R158" s="153" t="e">
        <f t="shared" si="8"/>
        <v>#N/A</v>
      </c>
      <c r="S158" s="150" t="e">
        <f t="shared" si="9"/>
        <v>#N/A</v>
      </c>
      <c r="T158" s="150" t="e">
        <f t="shared" si="10"/>
        <v>#N/A</v>
      </c>
      <c r="U158" s="150" t="e">
        <f t="shared" si="11"/>
        <v>#N/A</v>
      </c>
      <c r="V158" s="154" t="e">
        <f>VLOOKUP(E158,'PC Receitas'!$O$4:$P$14,2,FALSE)</f>
        <v>#N/A</v>
      </c>
    </row>
    <row r="159" spans="3:22" ht="19.5" customHeight="1" thickTop="1" thickBot="1" x14ac:dyDescent="0.3">
      <c r="C159" s="58"/>
      <c r="D159" s="58" t="str">
        <f>IF(C159&lt;&gt;"",TEXT(C159,"00")&amp;"/09/"&amp;'Configurações Básicas'!$P$5,"")</f>
        <v/>
      </c>
      <c r="E159" s="58"/>
      <c r="F159" s="28"/>
      <c r="G159" s="58"/>
      <c r="H159" s="58"/>
      <c r="I159" s="59"/>
      <c r="J159" s="193"/>
      <c r="K159" s="60"/>
      <c r="L159" s="192"/>
      <c r="M159" s="56">
        <f>M158+IF(AND(K159="Pago",OR(E159='PC Receitas'!$O$4,E159='PC Receitas'!$O$5,E159='PC Receitas'!$O$6)),I159,IF(AND(K159="Pago",OR(E159='PC Receitas'!$O$7,E159='PC Receitas'!$O$8,E159='PC Receitas'!$O$9,E159='PC Receitas'!$O$10,E159='PC Receitas'!$O$11,E159='PC Receitas'!$O$12,E159='PC Receitas'!$O$13,E159='PC Receitas'!$O$14)),-I159,0))</f>
        <v>7448.57</v>
      </c>
      <c r="R159" s="153" t="e">
        <f t="shared" si="8"/>
        <v>#N/A</v>
      </c>
      <c r="S159" s="150" t="e">
        <f t="shared" si="9"/>
        <v>#N/A</v>
      </c>
      <c r="T159" s="150" t="e">
        <f t="shared" si="10"/>
        <v>#N/A</v>
      </c>
      <c r="U159" s="150" t="e">
        <f t="shared" si="11"/>
        <v>#N/A</v>
      </c>
      <c r="V159" s="154" t="e">
        <f>VLOOKUP(E159,'PC Receitas'!$O$4:$P$14,2,FALSE)</f>
        <v>#N/A</v>
      </c>
    </row>
    <row r="160" spans="3:22" ht="19.5" customHeight="1" thickTop="1" thickBot="1" x14ac:dyDescent="0.3">
      <c r="C160" s="58"/>
      <c r="D160" s="58" t="str">
        <f>IF(C160&lt;&gt;"",TEXT(C160,"00")&amp;"/09/"&amp;'Configurações Básicas'!$P$5,"")</f>
        <v/>
      </c>
      <c r="E160" s="58"/>
      <c r="F160" s="28"/>
      <c r="G160" s="58"/>
      <c r="H160" s="58"/>
      <c r="I160" s="59"/>
      <c r="J160" s="193"/>
      <c r="K160" s="60"/>
      <c r="L160" s="192"/>
      <c r="M160" s="56">
        <f>M159+IF(AND(K160="Pago",OR(E160='PC Receitas'!$O$4,E160='PC Receitas'!$O$5,E160='PC Receitas'!$O$6)),I160,IF(AND(K160="Pago",OR(E160='PC Receitas'!$O$7,E160='PC Receitas'!$O$8,E160='PC Receitas'!$O$9,E160='PC Receitas'!$O$10,E160='PC Receitas'!$O$11,E160='PC Receitas'!$O$12,E160='PC Receitas'!$O$13,E160='PC Receitas'!$O$14)),-I160,0))</f>
        <v>7448.57</v>
      </c>
      <c r="R160" s="153" t="e">
        <f t="shared" si="8"/>
        <v>#N/A</v>
      </c>
      <c r="S160" s="150" t="e">
        <f t="shared" si="9"/>
        <v>#N/A</v>
      </c>
      <c r="T160" s="150" t="e">
        <f t="shared" si="10"/>
        <v>#N/A</v>
      </c>
      <c r="U160" s="150" t="e">
        <f t="shared" si="11"/>
        <v>#N/A</v>
      </c>
      <c r="V160" s="154" t="e">
        <f>VLOOKUP(E160,'PC Receitas'!$O$4:$P$14,2,FALSE)</f>
        <v>#N/A</v>
      </c>
    </row>
    <row r="161" spans="3:22" ht="19.5" customHeight="1" thickTop="1" thickBot="1" x14ac:dyDescent="0.3">
      <c r="C161" s="58"/>
      <c r="D161" s="58" t="str">
        <f>IF(C161&lt;&gt;"",TEXT(C161,"00")&amp;"/09/"&amp;'Configurações Básicas'!$P$5,"")</f>
        <v/>
      </c>
      <c r="E161" s="58"/>
      <c r="F161" s="28"/>
      <c r="G161" s="58"/>
      <c r="H161" s="58"/>
      <c r="I161" s="59"/>
      <c r="J161" s="193"/>
      <c r="K161" s="60"/>
      <c r="L161" s="192"/>
      <c r="M161" s="56">
        <f>M160+IF(AND(K161="Pago",OR(E161='PC Receitas'!$O$4,E161='PC Receitas'!$O$5,E161='PC Receitas'!$O$6)),I161,IF(AND(K161="Pago",OR(E161='PC Receitas'!$O$7,E161='PC Receitas'!$O$8,E161='PC Receitas'!$O$9,E161='PC Receitas'!$O$10,E161='PC Receitas'!$O$11,E161='PC Receitas'!$O$12,E161='PC Receitas'!$O$13,E161='PC Receitas'!$O$14)),-I161,0))</f>
        <v>7448.57</v>
      </c>
      <c r="R161" s="153" t="e">
        <f t="shared" si="8"/>
        <v>#N/A</v>
      </c>
      <c r="S161" s="150" t="e">
        <f t="shared" si="9"/>
        <v>#N/A</v>
      </c>
      <c r="T161" s="150" t="e">
        <f t="shared" si="10"/>
        <v>#N/A</v>
      </c>
      <c r="U161" s="150" t="e">
        <f t="shared" si="11"/>
        <v>#N/A</v>
      </c>
      <c r="V161" s="154" t="e">
        <f>VLOOKUP(E161,'PC Receitas'!$O$4:$P$14,2,FALSE)</f>
        <v>#N/A</v>
      </c>
    </row>
    <row r="162" spans="3:22" ht="19.5" customHeight="1" thickTop="1" thickBot="1" x14ac:dyDescent="0.3">
      <c r="C162" s="58"/>
      <c r="D162" s="58" t="str">
        <f>IF(C162&lt;&gt;"",TEXT(C162,"00")&amp;"/09/"&amp;'Configurações Básicas'!$P$5,"")</f>
        <v/>
      </c>
      <c r="E162" s="58"/>
      <c r="F162" s="28"/>
      <c r="G162" s="58"/>
      <c r="H162" s="58"/>
      <c r="I162" s="59"/>
      <c r="J162" s="193"/>
      <c r="K162" s="60"/>
      <c r="L162" s="192"/>
      <c r="M162" s="56">
        <f>M161+IF(AND(K162="Pago",OR(E162='PC Receitas'!$O$4,E162='PC Receitas'!$O$5,E162='PC Receitas'!$O$6)),I162,IF(AND(K162="Pago",OR(E162='PC Receitas'!$O$7,E162='PC Receitas'!$O$8,E162='PC Receitas'!$O$9,E162='PC Receitas'!$O$10,E162='PC Receitas'!$O$11,E162='PC Receitas'!$O$12,E162='PC Receitas'!$O$13,E162='PC Receitas'!$O$14)),-I162,0))</f>
        <v>7448.57</v>
      </c>
      <c r="R162" s="153" t="e">
        <f t="shared" si="8"/>
        <v>#N/A</v>
      </c>
      <c r="S162" s="150" t="e">
        <f t="shared" si="9"/>
        <v>#N/A</v>
      </c>
      <c r="T162" s="150" t="e">
        <f t="shared" si="10"/>
        <v>#N/A</v>
      </c>
      <c r="U162" s="150" t="e">
        <f t="shared" si="11"/>
        <v>#N/A</v>
      </c>
      <c r="V162" s="154" t="e">
        <f>VLOOKUP(E162,'PC Receitas'!$O$4:$P$14,2,FALSE)</f>
        <v>#N/A</v>
      </c>
    </row>
    <row r="163" spans="3:22" ht="19.5" customHeight="1" thickTop="1" thickBot="1" x14ac:dyDescent="0.3">
      <c r="C163" s="58"/>
      <c r="D163" s="58" t="str">
        <f>IF(C163&lt;&gt;"",TEXT(C163,"00")&amp;"/09/"&amp;'Configurações Básicas'!$P$5,"")</f>
        <v/>
      </c>
      <c r="E163" s="58"/>
      <c r="F163" s="28"/>
      <c r="G163" s="58"/>
      <c r="H163" s="58"/>
      <c r="I163" s="59"/>
      <c r="J163" s="193"/>
      <c r="K163" s="60"/>
      <c r="L163" s="192"/>
      <c r="M163" s="56">
        <f>M162+IF(AND(K163="Pago",OR(E163='PC Receitas'!$O$4,E163='PC Receitas'!$O$5,E163='PC Receitas'!$O$6)),I163,IF(AND(K163="Pago",OR(E163='PC Receitas'!$O$7,E163='PC Receitas'!$O$8,E163='PC Receitas'!$O$9,E163='PC Receitas'!$O$10,E163='PC Receitas'!$O$11,E163='PC Receitas'!$O$12,E163='PC Receitas'!$O$13,E163='PC Receitas'!$O$14)),-I163,0))</f>
        <v>7448.57</v>
      </c>
      <c r="R163" s="153" t="e">
        <f t="shared" si="8"/>
        <v>#N/A</v>
      </c>
      <c r="S163" s="150" t="e">
        <f t="shared" si="9"/>
        <v>#N/A</v>
      </c>
      <c r="T163" s="150" t="e">
        <f t="shared" si="10"/>
        <v>#N/A</v>
      </c>
      <c r="U163" s="150" t="e">
        <f t="shared" si="11"/>
        <v>#N/A</v>
      </c>
      <c r="V163" s="154" t="e">
        <f>VLOOKUP(E163,'PC Receitas'!$O$4:$P$14,2,FALSE)</f>
        <v>#N/A</v>
      </c>
    </row>
    <row r="164" spans="3:22" ht="19.5" customHeight="1" thickTop="1" thickBot="1" x14ac:dyDescent="0.3">
      <c r="C164" s="58"/>
      <c r="D164" s="58" t="str">
        <f>IF(C164&lt;&gt;"",TEXT(C164,"00")&amp;"/09/"&amp;'Configurações Básicas'!$P$5,"")</f>
        <v/>
      </c>
      <c r="E164" s="58"/>
      <c r="F164" s="28"/>
      <c r="G164" s="58"/>
      <c r="H164" s="58"/>
      <c r="I164" s="59"/>
      <c r="J164" s="193"/>
      <c r="K164" s="60"/>
      <c r="L164" s="192"/>
      <c r="M164" s="56">
        <f>M163+IF(AND(K164="Pago",OR(E164='PC Receitas'!$O$4,E164='PC Receitas'!$O$5,E164='PC Receitas'!$O$6)),I164,IF(AND(K164="Pago",OR(E164='PC Receitas'!$O$7,E164='PC Receitas'!$O$8,E164='PC Receitas'!$O$9,E164='PC Receitas'!$O$10,E164='PC Receitas'!$O$11,E164='PC Receitas'!$O$12,E164='PC Receitas'!$O$13,E164='PC Receitas'!$O$14)),-I164,0))</f>
        <v>7448.57</v>
      </c>
      <c r="R164" s="153" t="e">
        <f t="shared" si="8"/>
        <v>#N/A</v>
      </c>
      <c r="S164" s="150" t="e">
        <f t="shared" si="9"/>
        <v>#N/A</v>
      </c>
      <c r="T164" s="150" t="e">
        <f t="shared" si="10"/>
        <v>#N/A</v>
      </c>
      <c r="U164" s="150" t="e">
        <f t="shared" si="11"/>
        <v>#N/A</v>
      </c>
      <c r="V164" s="154" t="e">
        <f>VLOOKUP(E164,'PC Receitas'!$O$4:$P$14,2,FALSE)</f>
        <v>#N/A</v>
      </c>
    </row>
    <row r="165" spans="3:22" ht="19.5" customHeight="1" thickTop="1" thickBot="1" x14ac:dyDescent="0.3">
      <c r="C165" s="58"/>
      <c r="D165" s="58" t="str">
        <f>IF(C165&lt;&gt;"",TEXT(C165,"00")&amp;"/09/"&amp;'Configurações Básicas'!$P$5,"")</f>
        <v/>
      </c>
      <c r="E165" s="58"/>
      <c r="F165" s="28"/>
      <c r="G165" s="58"/>
      <c r="H165" s="58"/>
      <c r="I165" s="59"/>
      <c r="J165" s="193"/>
      <c r="K165" s="60"/>
      <c r="L165" s="192"/>
      <c r="M165" s="56">
        <f>M164+IF(AND(K165="Pago",OR(E165='PC Receitas'!$O$4,E165='PC Receitas'!$O$5,E165='PC Receitas'!$O$6)),I165,IF(AND(K165="Pago",OR(E165='PC Receitas'!$O$7,E165='PC Receitas'!$O$8,E165='PC Receitas'!$O$9,E165='PC Receitas'!$O$10,E165='PC Receitas'!$O$11,E165='PC Receitas'!$O$12,E165='PC Receitas'!$O$13,E165='PC Receitas'!$O$14)),-I165,0))</f>
        <v>7448.57</v>
      </c>
      <c r="R165" s="153" t="e">
        <f t="shared" si="8"/>
        <v>#N/A</v>
      </c>
      <c r="S165" s="150" t="e">
        <f t="shared" si="9"/>
        <v>#N/A</v>
      </c>
      <c r="T165" s="150" t="e">
        <f t="shared" si="10"/>
        <v>#N/A</v>
      </c>
      <c r="U165" s="150" t="e">
        <f t="shared" si="11"/>
        <v>#N/A</v>
      </c>
      <c r="V165" s="154" t="e">
        <f>VLOOKUP(E165,'PC Receitas'!$O$4:$P$14,2,FALSE)</f>
        <v>#N/A</v>
      </c>
    </row>
    <row r="166" spans="3:22" ht="19.5" customHeight="1" thickTop="1" thickBot="1" x14ac:dyDescent="0.3">
      <c r="C166" s="58"/>
      <c r="D166" s="58" t="str">
        <f>IF(C166&lt;&gt;"",TEXT(C166,"00")&amp;"/09/"&amp;'Configurações Básicas'!$P$5,"")</f>
        <v/>
      </c>
      <c r="E166" s="58"/>
      <c r="F166" s="28"/>
      <c r="G166" s="58"/>
      <c r="H166" s="58"/>
      <c r="I166" s="59"/>
      <c r="J166" s="193"/>
      <c r="K166" s="60"/>
      <c r="L166" s="192"/>
      <c r="M166" s="56">
        <f>M165+IF(AND(K166="Pago",OR(E166='PC Receitas'!$O$4,E166='PC Receitas'!$O$5,E166='PC Receitas'!$O$6)),I166,IF(AND(K166="Pago",OR(E166='PC Receitas'!$O$7,E166='PC Receitas'!$O$8,E166='PC Receitas'!$O$9,E166='PC Receitas'!$O$10,E166='PC Receitas'!$O$11,E166='PC Receitas'!$O$12,E166='PC Receitas'!$O$13,E166='PC Receitas'!$O$14)),-I166,0))</f>
        <v>7448.57</v>
      </c>
      <c r="R166" s="153" t="e">
        <f t="shared" si="8"/>
        <v>#N/A</v>
      </c>
      <c r="S166" s="150" t="e">
        <f t="shared" si="9"/>
        <v>#N/A</v>
      </c>
      <c r="T166" s="150" t="e">
        <f t="shared" si="10"/>
        <v>#N/A</v>
      </c>
      <c r="U166" s="150" t="e">
        <f t="shared" si="11"/>
        <v>#N/A</v>
      </c>
      <c r="V166" s="154" t="e">
        <f>VLOOKUP(E166,'PC Receitas'!$O$4:$P$14,2,FALSE)</f>
        <v>#N/A</v>
      </c>
    </row>
    <row r="167" spans="3:22" ht="19.5" customHeight="1" thickTop="1" thickBot="1" x14ac:dyDescent="0.3">
      <c r="C167" s="58"/>
      <c r="D167" s="58" t="str">
        <f>IF(C167&lt;&gt;"",TEXT(C167,"00")&amp;"/09/"&amp;'Configurações Básicas'!$P$5,"")</f>
        <v/>
      </c>
      <c r="E167" s="58"/>
      <c r="F167" s="28"/>
      <c r="G167" s="58"/>
      <c r="H167" s="58"/>
      <c r="I167" s="59"/>
      <c r="J167" s="193"/>
      <c r="K167" s="60"/>
      <c r="L167" s="192"/>
      <c r="M167" s="56">
        <f>M166+IF(AND(K167="Pago",OR(E167='PC Receitas'!$O$4,E167='PC Receitas'!$O$5,E167='PC Receitas'!$O$6)),I167,IF(AND(K167="Pago",OR(E167='PC Receitas'!$O$7,E167='PC Receitas'!$O$8,E167='PC Receitas'!$O$9,E167='PC Receitas'!$O$10,E167='PC Receitas'!$O$11,E167='PC Receitas'!$O$12,E167='PC Receitas'!$O$13,E167='PC Receitas'!$O$14)),-I167,0))</f>
        <v>7448.57</v>
      </c>
      <c r="R167" s="153" t="e">
        <f t="shared" si="8"/>
        <v>#N/A</v>
      </c>
      <c r="S167" s="150" t="e">
        <f t="shared" si="9"/>
        <v>#N/A</v>
      </c>
      <c r="T167" s="150" t="e">
        <f t="shared" si="10"/>
        <v>#N/A</v>
      </c>
      <c r="U167" s="150" t="e">
        <f t="shared" si="11"/>
        <v>#N/A</v>
      </c>
      <c r="V167" s="154" t="e">
        <f>VLOOKUP(E167,'PC Receitas'!$O$4:$P$14,2,FALSE)</f>
        <v>#N/A</v>
      </c>
    </row>
    <row r="168" spans="3:22" ht="19.5" customHeight="1" thickTop="1" thickBot="1" x14ac:dyDescent="0.3">
      <c r="C168" s="58"/>
      <c r="D168" s="58" t="str">
        <f>IF(C168&lt;&gt;"",TEXT(C168,"00")&amp;"/09/"&amp;'Configurações Básicas'!$P$5,"")</f>
        <v/>
      </c>
      <c r="E168" s="58"/>
      <c r="F168" s="28"/>
      <c r="G168" s="28"/>
      <c r="H168" s="28"/>
      <c r="I168" s="59"/>
      <c r="J168" s="193"/>
      <c r="K168" s="60"/>
      <c r="L168" s="192"/>
      <c r="M168" s="56">
        <f>M167+IF(AND(K168="Pago",OR(E168='PC Receitas'!$O$4,E168='PC Receitas'!$O$5,E168='PC Receitas'!$O$6)),I168,IF(AND(K168="Pago",OR(E168='PC Receitas'!$O$7,E168='PC Receitas'!$O$8,E168='PC Receitas'!$O$9,E168='PC Receitas'!$O$10,E168='PC Receitas'!$O$11,E168='PC Receitas'!$O$12,E168='PC Receitas'!$O$13,E168='PC Receitas'!$O$14)),-I168,0))</f>
        <v>7448.57</v>
      </c>
      <c r="R168" s="153" t="e">
        <f t="shared" si="8"/>
        <v>#N/A</v>
      </c>
      <c r="S168" s="150" t="e">
        <f t="shared" si="9"/>
        <v>#N/A</v>
      </c>
      <c r="T168" s="150" t="e">
        <f t="shared" si="10"/>
        <v>#N/A</v>
      </c>
      <c r="U168" s="150" t="e">
        <f t="shared" si="11"/>
        <v>#N/A</v>
      </c>
      <c r="V168" s="154" t="e">
        <f>VLOOKUP(E168,'PC Receitas'!$O$4:$P$14,2,FALSE)</f>
        <v>#N/A</v>
      </c>
    </row>
    <row r="169" spans="3:22" ht="19.5" customHeight="1" thickTop="1" thickBot="1" x14ac:dyDescent="0.3">
      <c r="C169" s="58"/>
      <c r="D169" s="58" t="str">
        <f>IF(C169&lt;&gt;"",TEXT(C169,"00")&amp;"/09/"&amp;'Configurações Básicas'!$P$5,"")</f>
        <v/>
      </c>
      <c r="E169" s="58"/>
      <c r="F169" s="28"/>
      <c r="G169" s="58"/>
      <c r="H169" s="58"/>
      <c r="I169" s="59"/>
      <c r="J169" s="193"/>
      <c r="K169" s="60"/>
      <c r="L169" s="192"/>
      <c r="M169" s="56">
        <f>M168+IF(AND(K169="Pago",OR(E169='PC Receitas'!$O$4,E169='PC Receitas'!$O$5,E169='PC Receitas'!$O$6)),I169,IF(AND(K169="Pago",OR(E169='PC Receitas'!$O$7,E169='PC Receitas'!$O$8,E169='PC Receitas'!$O$9,E169='PC Receitas'!$O$10,E169='PC Receitas'!$O$11,E169='PC Receitas'!$O$12,E169='PC Receitas'!$O$13,E169='PC Receitas'!$O$14)),-I169,0))</f>
        <v>7448.57</v>
      </c>
      <c r="R169" s="153" t="e">
        <f t="shared" si="8"/>
        <v>#N/A</v>
      </c>
      <c r="S169" s="150" t="e">
        <f t="shared" si="9"/>
        <v>#N/A</v>
      </c>
      <c r="T169" s="150" t="e">
        <f t="shared" si="10"/>
        <v>#N/A</v>
      </c>
      <c r="U169" s="150" t="e">
        <f t="shared" si="11"/>
        <v>#N/A</v>
      </c>
      <c r="V169" s="154" t="e">
        <f>VLOOKUP(E169,'PC Receitas'!$O$4:$P$14,2,FALSE)</f>
        <v>#N/A</v>
      </c>
    </row>
    <row r="170" spans="3:22" ht="19.5" customHeight="1" thickTop="1" thickBot="1" x14ac:dyDescent="0.3">
      <c r="C170" s="58"/>
      <c r="D170" s="58" t="str">
        <f>IF(C170&lt;&gt;"",TEXT(C170,"00")&amp;"/09/"&amp;'Configurações Básicas'!$P$5,"")</f>
        <v/>
      </c>
      <c r="E170" s="58"/>
      <c r="F170" s="28"/>
      <c r="G170" s="58"/>
      <c r="H170" s="58"/>
      <c r="I170" s="59"/>
      <c r="J170" s="193"/>
      <c r="K170" s="60"/>
      <c r="L170" s="192"/>
      <c r="M170" s="56">
        <f>M169+IF(AND(K170="Pago",OR(E170='PC Receitas'!$O$4,E170='PC Receitas'!$O$5,E170='PC Receitas'!$O$6)),I170,IF(AND(K170="Pago",OR(E170='PC Receitas'!$O$7,E170='PC Receitas'!$O$8,E170='PC Receitas'!$O$9,E170='PC Receitas'!$O$10,E170='PC Receitas'!$O$11,E170='PC Receitas'!$O$12,E170='PC Receitas'!$O$13,E170='PC Receitas'!$O$14)),-I170,0))</f>
        <v>7448.57</v>
      </c>
      <c r="R170" s="153" t="e">
        <f t="shared" si="8"/>
        <v>#N/A</v>
      </c>
      <c r="S170" s="150" t="e">
        <f t="shared" si="9"/>
        <v>#N/A</v>
      </c>
      <c r="T170" s="150" t="e">
        <f t="shared" si="10"/>
        <v>#N/A</v>
      </c>
      <c r="U170" s="150" t="e">
        <f t="shared" si="11"/>
        <v>#N/A</v>
      </c>
      <c r="V170" s="154" t="e">
        <f>VLOOKUP(E170,'PC Receitas'!$O$4:$P$14,2,FALSE)</f>
        <v>#N/A</v>
      </c>
    </row>
    <row r="171" spans="3:22" ht="19.5" customHeight="1" thickTop="1" thickBot="1" x14ac:dyDescent="0.3">
      <c r="C171" s="58"/>
      <c r="D171" s="58" t="str">
        <f>IF(C171&lt;&gt;"",TEXT(C171,"00")&amp;"/09/"&amp;'Configurações Básicas'!$P$5,"")</f>
        <v/>
      </c>
      <c r="E171" s="58"/>
      <c r="F171" s="28"/>
      <c r="G171" s="58"/>
      <c r="H171" s="58"/>
      <c r="I171" s="59"/>
      <c r="J171" s="193"/>
      <c r="K171" s="60"/>
      <c r="L171" s="192"/>
      <c r="M171" s="56">
        <f>M170+IF(AND(K171="Pago",OR(E171='PC Receitas'!$O$4,E171='PC Receitas'!$O$5,E171='PC Receitas'!$O$6)),I171,IF(AND(K171="Pago",OR(E171='PC Receitas'!$O$7,E171='PC Receitas'!$O$8,E171='PC Receitas'!$O$9,E171='PC Receitas'!$O$10,E171='PC Receitas'!$O$11,E171='PC Receitas'!$O$12,E171='PC Receitas'!$O$13,E171='PC Receitas'!$O$14)),-I171,0))</f>
        <v>7448.57</v>
      </c>
      <c r="R171" s="153" t="e">
        <f t="shared" si="8"/>
        <v>#N/A</v>
      </c>
      <c r="S171" s="150" t="e">
        <f t="shared" si="9"/>
        <v>#N/A</v>
      </c>
      <c r="T171" s="150" t="e">
        <f t="shared" si="10"/>
        <v>#N/A</v>
      </c>
      <c r="U171" s="150" t="e">
        <f t="shared" si="11"/>
        <v>#N/A</v>
      </c>
      <c r="V171" s="154" t="e">
        <f>VLOOKUP(E171,'PC Receitas'!$O$4:$P$14,2,FALSE)</f>
        <v>#N/A</v>
      </c>
    </row>
    <row r="172" spans="3:22" ht="19.5" customHeight="1" thickTop="1" thickBot="1" x14ac:dyDescent="0.3">
      <c r="C172" s="58"/>
      <c r="D172" s="58" t="str">
        <f>IF(C172&lt;&gt;"",TEXT(C172,"00")&amp;"/09/"&amp;'Configurações Básicas'!$P$5,"")</f>
        <v/>
      </c>
      <c r="E172" s="58"/>
      <c r="F172" s="28"/>
      <c r="G172" s="58"/>
      <c r="H172" s="58"/>
      <c r="I172" s="59"/>
      <c r="J172" s="193"/>
      <c r="K172" s="60"/>
      <c r="L172" s="192"/>
      <c r="M172" s="56">
        <f>M171+IF(AND(K172="Pago",OR(E172='PC Receitas'!$O$4,E172='PC Receitas'!$O$5,E172='PC Receitas'!$O$6)),I172,IF(AND(K172="Pago",OR(E172='PC Receitas'!$O$7,E172='PC Receitas'!$O$8,E172='PC Receitas'!$O$9,E172='PC Receitas'!$O$10,E172='PC Receitas'!$O$11,E172='PC Receitas'!$O$12,E172='PC Receitas'!$O$13,E172='PC Receitas'!$O$14)),-I172,0))</f>
        <v>7448.57</v>
      </c>
      <c r="R172" s="153" t="e">
        <f t="shared" si="8"/>
        <v>#N/A</v>
      </c>
      <c r="S172" s="150" t="e">
        <f t="shared" si="9"/>
        <v>#N/A</v>
      </c>
      <c r="T172" s="150" t="e">
        <f t="shared" si="10"/>
        <v>#N/A</v>
      </c>
      <c r="U172" s="150" t="e">
        <f t="shared" si="11"/>
        <v>#N/A</v>
      </c>
      <c r="V172" s="154" t="e">
        <f>VLOOKUP(E172,'PC Receitas'!$O$4:$P$14,2,FALSE)</f>
        <v>#N/A</v>
      </c>
    </row>
    <row r="173" spans="3:22" ht="19.5" customHeight="1" thickTop="1" thickBot="1" x14ac:dyDescent="0.3">
      <c r="C173" s="58"/>
      <c r="D173" s="58" t="str">
        <f>IF(C173&lt;&gt;"",TEXT(C173,"00")&amp;"/09/"&amp;'Configurações Básicas'!$P$5,"")</f>
        <v/>
      </c>
      <c r="E173" s="58"/>
      <c r="F173" s="28"/>
      <c r="G173" s="28"/>
      <c r="H173" s="28"/>
      <c r="I173" s="59"/>
      <c r="J173" s="193"/>
      <c r="K173" s="60"/>
      <c r="L173" s="192"/>
      <c r="M173" s="56">
        <f>M172+IF(AND(K173="Pago",OR(E173='PC Receitas'!$O$4,E173='PC Receitas'!$O$5,E173='PC Receitas'!$O$6)),I173,IF(AND(K173="Pago",OR(E173='PC Receitas'!$O$7,E173='PC Receitas'!$O$8,E173='PC Receitas'!$O$9,E173='PC Receitas'!$O$10,E173='PC Receitas'!$O$11,E173='PC Receitas'!$O$12,E173='PC Receitas'!$O$13,E173='PC Receitas'!$O$14)),-I173,0))</f>
        <v>7448.57</v>
      </c>
      <c r="R173" s="153" t="e">
        <f t="shared" si="8"/>
        <v>#N/A</v>
      </c>
      <c r="S173" s="150" t="e">
        <f t="shared" si="9"/>
        <v>#N/A</v>
      </c>
      <c r="T173" s="150" t="e">
        <f t="shared" si="10"/>
        <v>#N/A</v>
      </c>
      <c r="U173" s="150" t="e">
        <f t="shared" si="11"/>
        <v>#N/A</v>
      </c>
      <c r="V173" s="154" t="e">
        <f>VLOOKUP(E173,'PC Receitas'!$O$4:$P$14,2,FALSE)</f>
        <v>#N/A</v>
      </c>
    </row>
    <row r="174" spans="3:22" ht="19.5" customHeight="1" thickTop="1" thickBot="1" x14ac:dyDescent="0.3">
      <c r="C174" s="58"/>
      <c r="D174" s="58" t="str">
        <f>IF(C174&lt;&gt;"",TEXT(C174,"00")&amp;"/09/"&amp;'Configurações Básicas'!$P$5,"")</f>
        <v/>
      </c>
      <c r="E174" s="58"/>
      <c r="F174" s="28"/>
      <c r="G174" s="28"/>
      <c r="H174" s="28"/>
      <c r="I174" s="59"/>
      <c r="J174" s="193"/>
      <c r="K174" s="60"/>
      <c r="L174" s="192"/>
      <c r="M174" s="56">
        <f>M173+IF(AND(K174="Pago",OR(E174='PC Receitas'!$O$4,E174='PC Receitas'!$O$5,E174='PC Receitas'!$O$6)),I174,IF(AND(K174="Pago",OR(E174='PC Receitas'!$O$7,E174='PC Receitas'!$O$8,E174='PC Receitas'!$O$9,E174='PC Receitas'!$O$10,E174='PC Receitas'!$O$11,E174='PC Receitas'!$O$12,E174='PC Receitas'!$O$13,E174='PC Receitas'!$O$14)),-I174,0))</f>
        <v>7448.57</v>
      </c>
      <c r="R174" s="153" t="e">
        <f t="shared" si="8"/>
        <v>#N/A</v>
      </c>
      <c r="S174" s="150" t="e">
        <f t="shared" si="9"/>
        <v>#N/A</v>
      </c>
      <c r="T174" s="150" t="e">
        <f t="shared" si="10"/>
        <v>#N/A</v>
      </c>
      <c r="U174" s="150" t="e">
        <f t="shared" si="11"/>
        <v>#N/A</v>
      </c>
      <c r="V174" s="154" t="e">
        <f>VLOOKUP(E174,'PC Receitas'!$O$4:$P$14,2,FALSE)</f>
        <v>#N/A</v>
      </c>
    </row>
    <row r="175" spans="3:22" ht="19.5" customHeight="1" thickTop="1" thickBot="1" x14ac:dyDescent="0.3">
      <c r="C175" s="58"/>
      <c r="D175" s="58" t="str">
        <f>IF(C175&lt;&gt;"",TEXT(C175,"00")&amp;"/09/"&amp;'Configurações Básicas'!$P$5,"")</f>
        <v/>
      </c>
      <c r="E175" s="58"/>
      <c r="F175" s="28"/>
      <c r="G175" s="28"/>
      <c r="H175" s="28"/>
      <c r="I175" s="59"/>
      <c r="J175" s="193"/>
      <c r="K175" s="60"/>
      <c r="L175" s="192"/>
      <c r="M175" s="56">
        <f>M174+IF(AND(K175="Pago",OR(E175='PC Receitas'!$O$4,E175='PC Receitas'!$O$5,E175='PC Receitas'!$O$6)),I175,IF(AND(K175="Pago",OR(E175='PC Receitas'!$O$7,E175='PC Receitas'!$O$8,E175='PC Receitas'!$O$9,E175='PC Receitas'!$O$10,E175='PC Receitas'!$O$11,E175='PC Receitas'!$O$12,E175='PC Receitas'!$O$13,E175='PC Receitas'!$O$14)),-I175,0))</f>
        <v>7448.57</v>
      </c>
      <c r="R175" s="153" t="e">
        <f t="shared" si="8"/>
        <v>#N/A</v>
      </c>
      <c r="S175" s="150" t="e">
        <f t="shared" si="9"/>
        <v>#N/A</v>
      </c>
      <c r="T175" s="150" t="e">
        <f t="shared" si="10"/>
        <v>#N/A</v>
      </c>
      <c r="U175" s="150" t="e">
        <f t="shared" si="11"/>
        <v>#N/A</v>
      </c>
      <c r="V175" s="154" t="e">
        <f>VLOOKUP(E175,'PC Receitas'!$O$4:$P$14,2,FALSE)</f>
        <v>#N/A</v>
      </c>
    </row>
    <row r="176" spans="3:22" ht="19.5" customHeight="1" thickTop="1" thickBot="1" x14ac:dyDescent="0.3">
      <c r="C176" s="58"/>
      <c r="D176" s="58" t="str">
        <f>IF(C176&lt;&gt;"",TEXT(C176,"00")&amp;"/09/"&amp;'Configurações Básicas'!$P$5,"")</f>
        <v/>
      </c>
      <c r="E176" s="58"/>
      <c r="F176" s="28"/>
      <c r="G176" s="28"/>
      <c r="H176" s="28"/>
      <c r="I176" s="59"/>
      <c r="J176" s="193"/>
      <c r="K176" s="60"/>
      <c r="L176" s="192"/>
      <c r="M176" s="56">
        <f>M175+IF(AND(K176="Pago",OR(E176='PC Receitas'!$O$4,E176='PC Receitas'!$O$5,E176='PC Receitas'!$O$6)),I176,IF(AND(K176="Pago",OR(E176='PC Receitas'!$O$7,E176='PC Receitas'!$O$8,E176='PC Receitas'!$O$9,E176='PC Receitas'!$O$10,E176='PC Receitas'!$O$11,E176='PC Receitas'!$O$12,E176='PC Receitas'!$O$13,E176='PC Receitas'!$O$14)),-I176,0))</f>
        <v>7448.57</v>
      </c>
      <c r="R176" s="153" t="e">
        <f t="shared" si="8"/>
        <v>#N/A</v>
      </c>
      <c r="S176" s="150" t="e">
        <f t="shared" si="9"/>
        <v>#N/A</v>
      </c>
      <c r="T176" s="150" t="e">
        <f t="shared" si="10"/>
        <v>#N/A</v>
      </c>
      <c r="U176" s="150" t="e">
        <f t="shared" si="11"/>
        <v>#N/A</v>
      </c>
      <c r="V176" s="154" t="e">
        <f>VLOOKUP(E176,'PC Receitas'!$O$4:$P$14,2,FALSE)</f>
        <v>#N/A</v>
      </c>
    </row>
    <row r="177" spans="3:22" ht="19.5" customHeight="1" thickTop="1" thickBot="1" x14ac:dyDescent="0.3">
      <c r="C177" s="58"/>
      <c r="D177" s="58" t="str">
        <f>IF(C177&lt;&gt;"",TEXT(C177,"00")&amp;"/09/"&amp;'Configurações Básicas'!$P$5,"")</f>
        <v/>
      </c>
      <c r="E177" s="58"/>
      <c r="F177" s="28"/>
      <c r="G177" s="28"/>
      <c r="H177" s="28"/>
      <c r="I177" s="59"/>
      <c r="J177" s="193"/>
      <c r="K177" s="60"/>
      <c r="L177" s="192"/>
      <c r="M177" s="56">
        <f>M176+IF(AND(K177="Pago",OR(E177='PC Receitas'!$O$4,E177='PC Receitas'!$O$5,E177='PC Receitas'!$O$6)),I177,IF(AND(K177="Pago",OR(E177='PC Receitas'!$O$7,E177='PC Receitas'!$O$8,E177='PC Receitas'!$O$9,E177='PC Receitas'!$O$10,E177='PC Receitas'!$O$11,E177='PC Receitas'!$O$12,E177='PC Receitas'!$O$13,E177='PC Receitas'!$O$14)),-I177,0))</f>
        <v>7448.57</v>
      </c>
      <c r="R177" s="153" t="e">
        <f t="shared" si="8"/>
        <v>#N/A</v>
      </c>
      <c r="S177" s="150" t="e">
        <f t="shared" si="9"/>
        <v>#N/A</v>
      </c>
      <c r="T177" s="150" t="e">
        <f t="shared" si="10"/>
        <v>#N/A</v>
      </c>
      <c r="U177" s="150" t="e">
        <f t="shared" si="11"/>
        <v>#N/A</v>
      </c>
      <c r="V177" s="154" t="e">
        <f>VLOOKUP(E177,'PC Receitas'!$O$4:$P$14,2,FALSE)</f>
        <v>#N/A</v>
      </c>
    </row>
    <row r="178" spans="3:22" ht="19.5" customHeight="1" thickTop="1" thickBot="1" x14ac:dyDescent="0.3">
      <c r="C178" s="58"/>
      <c r="D178" s="58" t="str">
        <f>IF(C178&lt;&gt;"",TEXT(C178,"00")&amp;"/09/"&amp;'Configurações Básicas'!$P$5,"")</f>
        <v/>
      </c>
      <c r="E178" s="58"/>
      <c r="F178" s="28"/>
      <c r="G178" s="28"/>
      <c r="H178" s="28"/>
      <c r="I178" s="59"/>
      <c r="J178" s="193"/>
      <c r="K178" s="60"/>
      <c r="L178" s="192"/>
      <c r="M178" s="56">
        <f>M177+IF(AND(K178="Pago",OR(E178='PC Receitas'!$O$4,E178='PC Receitas'!$O$5,E178='PC Receitas'!$O$6)),I178,IF(AND(K178="Pago",OR(E178='PC Receitas'!$O$7,E178='PC Receitas'!$O$8,E178='PC Receitas'!$O$9,E178='PC Receitas'!$O$10,E178='PC Receitas'!$O$11,E178='PC Receitas'!$O$12,E178='PC Receitas'!$O$13,E178='PC Receitas'!$O$14)),-I178,0))</f>
        <v>7448.57</v>
      </c>
      <c r="R178" s="153" t="e">
        <f t="shared" si="8"/>
        <v>#N/A</v>
      </c>
      <c r="S178" s="150" t="e">
        <f t="shared" si="9"/>
        <v>#N/A</v>
      </c>
      <c r="T178" s="150" t="e">
        <f t="shared" si="10"/>
        <v>#N/A</v>
      </c>
      <c r="U178" s="150" t="e">
        <f t="shared" si="11"/>
        <v>#N/A</v>
      </c>
      <c r="V178" s="154" t="e">
        <f>VLOOKUP(E178,'PC Receitas'!$O$4:$P$14,2,FALSE)</f>
        <v>#N/A</v>
      </c>
    </row>
    <row r="179" spans="3:22" ht="19.5" customHeight="1" thickTop="1" thickBot="1" x14ac:dyDescent="0.3">
      <c r="C179" s="58"/>
      <c r="D179" s="58" t="str">
        <f>IF(C179&lt;&gt;"",TEXT(C179,"00")&amp;"/09/"&amp;'Configurações Básicas'!$P$5,"")</f>
        <v/>
      </c>
      <c r="E179" s="58"/>
      <c r="F179" s="28"/>
      <c r="G179" s="28"/>
      <c r="H179" s="28"/>
      <c r="I179" s="59"/>
      <c r="J179" s="193"/>
      <c r="K179" s="60"/>
      <c r="L179" s="192"/>
      <c r="M179" s="56">
        <f>M178+IF(AND(K179="Pago",OR(E179='PC Receitas'!$O$4,E179='PC Receitas'!$O$5,E179='PC Receitas'!$O$6)),I179,IF(AND(K179="Pago",OR(E179='PC Receitas'!$O$7,E179='PC Receitas'!$O$8,E179='PC Receitas'!$O$9,E179='PC Receitas'!$O$10,E179='PC Receitas'!$O$11,E179='PC Receitas'!$O$12,E179='PC Receitas'!$O$13,E179='PC Receitas'!$O$14)),-I179,0))</f>
        <v>7448.57</v>
      </c>
      <c r="R179" s="153" t="e">
        <f t="shared" si="8"/>
        <v>#N/A</v>
      </c>
      <c r="S179" s="150" t="e">
        <f t="shared" si="9"/>
        <v>#N/A</v>
      </c>
      <c r="T179" s="150" t="e">
        <f t="shared" si="10"/>
        <v>#N/A</v>
      </c>
      <c r="U179" s="150" t="e">
        <f t="shared" si="11"/>
        <v>#N/A</v>
      </c>
      <c r="V179" s="154" t="e">
        <f>VLOOKUP(E179,'PC Receitas'!$O$4:$P$14,2,FALSE)</f>
        <v>#N/A</v>
      </c>
    </row>
    <row r="180" spans="3:22" ht="19.5" customHeight="1" thickTop="1" thickBot="1" x14ac:dyDescent="0.3">
      <c r="C180" s="58"/>
      <c r="D180" s="58" t="str">
        <f>IF(C180&lt;&gt;"",TEXT(C180,"00")&amp;"/09/"&amp;'Configurações Básicas'!$P$5,"")</f>
        <v/>
      </c>
      <c r="E180" s="58"/>
      <c r="F180" s="28"/>
      <c r="G180" s="28"/>
      <c r="H180" s="28"/>
      <c r="I180" s="59"/>
      <c r="J180" s="193"/>
      <c r="K180" s="60"/>
      <c r="L180" s="192"/>
      <c r="M180" s="56">
        <f>M179+IF(AND(K180="Pago",OR(E180='PC Receitas'!$O$4,E180='PC Receitas'!$O$5,E180='PC Receitas'!$O$6)),I180,IF(AND(K180="Pago",OR(E180='PC Receitas'!$O$7,E180='PC Receitas'!$O$8,E180='PC Receitas'!$O$9,E180='PC Receitas'!$O$10,E180='PC Receitas'!$O$11,E180='PC Receitas'!$O$12,E180='PC Receitas'!$O$13,E180='PC Receitas'!$O$14)),-I180,0))</f>
        <v>7448.57</v>
      </c>
      <c r="R180" s="153" t="e">
        <f t="shared" si="8"/>
        <v>#N/A</v>
      </c>
      <c r="S180" s="150" t="e">
        <f t="shared" si="9"/>
        <v>#N/A</v>
      </c>
      <c r="T180" s="150" t="e">
        <f t="shared" si="10"/>
        <v>#N/A</v>
      </c>
      <c r="U180" s="150" t="e">
        <f t="shared" si="11"/>
        <v>#N/A</v>
      </c>
      <c r="V180" s="154" t="e">
        <f>VLOOKUP(E180,'PC Receitas'!$O$4:$P$14,2,FALSE)</f>
        <v>#N/A</v>
      </c>
    </row>
    <row r="181" spans="3:22" ht="19.5" customHeight="1" thickTop="1" thickBot="1" x14ac:dyDescent="0.3">
      <c r="C181" s="58"/>
      <c r="D181" s="58" t="str">
        <f>IF(C181&lt;&gt;"",TEXT(C181,"00")&amp;"/09/"&amp;'Configurações Básicas'!$P$5,"")</f>
        <v/>
      </c>
      <c r="E181" s="58"/>
      <c r="F181" s="28"/>
      <c r="G181" s="28"/>
      <c r="H181" s="28"/>
      <c r="I181" s="59"/>
      <c r="J181" s="193"/>
      <c r="K181" s="60"/>
      <c r="L181" s="192"/>
      <c r="M181" s="56">
        <f>M180+IF(AND(K181="Pago",OR(E181='PC Receitas'!$O$4,E181='PC Receitas'!$O$5,E181='PC Receitas'!$O$6)),I181,IF(AND(K181="Pago",OR(E181='PC Receitas'!$O$7,E181='PC Receitas'!$O$8,E181='PC Receitas'!$O$9,E181='PC Receitas'!$O$10,E181='PC Receitas'!$O$11,E181='PC Receitas'!$O$12,E181='PC Receitas'!$O$13,E181='PC Receitas'!$O$14)),-I181,0))</f>
        <v>7448.57</v>
      </c>
      <c r="R181" s="153" t="e">
        <f t="shared" si="8"/>
        <v>#N/A</v>
      </c>
      <c r="S181" s="150" t="e">
        <f t="shared" si="9"/>
        <v>#N/A</v>
      </c>
      <c r="T181" s="150" t="e">
        <f t="shared" si="10"/>
        <v>#N/A</v>
      </c>
      <c r="U181" s="150" t="e">
        <f t="shared" si="11"/>
        <v>#N/A</v>
      </c>
      <c r="V181" s="154" t="e">
        <f>VLOOKUP(E181,'PC Receitas'!$O$4:$P$14,2,FALSE)</f>
        <v>#N/A</v>
      </c>
    </row>
    <row r="182" spans="3:22" ht="19.5" customHeight="1" thickTop="1" thickBot="1" x14ac:dyDescent="0.3">
      <c r="C182" s="58"/>
      <c r="D182" s="58" t="str">
        <f>IF(C182&lt;&gt;"",TEXT(C182,"00")&amp;"/09/"&amp;'Configurações Básicas'!$P$5,"")</f>
        <v/>
      </c>
      <c r="E182" s="58"/>
      <c r="F182" s="28"/>
      <c r="G182" s="28"/>
      <c r="H182" s="28"/>
      <c r="I182" s="59"/>
      <c r="J182" s="193"/>
      <c r="K182" s="60"/>
      <c r="L182" s="192"/>
      <c r="M182" s="56">
        <f>M181+IF(AND(K182="Pago",OR(E182='PC Receitas'!$O$4,E182='PC Receitas'!$O$5,E182='PC Receitas'!$O$6)),I182,IF(AND(K182="Pago",OR(E182='PC Receitas'!$O$7,E182='PC Receitas'!$O$8,E182='PC Receitas'!$O$9,E182='PC Receitas'!$O$10,E182='PC Receitas'!$O$11,E182='PC Receitas'!$O$12,E182='PC Receitas'!$O$13,E182='PC Receitas'!$O$14)),-I182,0))</f>
        <v>7448.57</v>
      </c>
      <c r="R182" s="153" t="e">
        <f t="shared" si="8"/>
        <v>#N/A</v>
      </c>
      <c r="S182" s="150" t="e">
        <f t="shared" si="9"/>
        <v>#N/A</v>
      </c>
      <c r="T182" s="150" t="e">
        <f t="shared" si="10"/>
        <v>#N/A</v>
      </c>
      <c r="U182" s="150" t="e">
        <f t="shared" si="11"/>
        <v>#N/A</v>
      </c>
      <c r="V182" s="154" t="e">
        <f>VLOOKUP(E182,'PC Receitas'!$O$4:$P$14,2,FALSE)</f>
        <v>#N/A</v>
      </c>
    </row>
    <row r="183" spans="3:22" ht="19.5" customHeight="1" thickTop="1" thickBot="1" x14ac:dyDescent="0.3">
      <c r="C183" s="58"/>
      <c r="D183" s="58" t="str">
        <f>IF(C183&lt;&gt;"",TEXT(C183,"00")&amp;"/09/"&amp;'Configurações Básicas'!$P$5,"")</f>
        <v/>
      </c>
      <c r="E183" s="58"/>
      <c r="F183" s="28"/>
      <c r="G183" s="28"/>
      <c r="H183" s="28"/>
      <c r="I183" s="59"/>
      <c r="J183" s="193"/>
      <c r="K183" s="60"/>
      <c r="L183" s="192"/>
      <c r="M183" s="56">
        <f>M182+IF(AND(K183="Pago",OR(E183='PC Receitas'!$O$4,E183='PC Receitas'!$O$5,E183='PC Receitas'!$O$6)),I183,IF(AND(K183="Pago",OR(E183='PC Receitas'!$O$7,E183='PC Receitas'!$O$8,E183='PC Receitas'!$O$9,E183='PC Receitas'!$O$10,E183='PC Receitas'!$O$11,E183='PC Receitas'!$O$12,E183='PC Receitas'!$O$13,E183='PC Receitas'!$O$14)),-I183,0))</f>
        <v>7448.57</v>
      </c>
      <c r="R183" s="153" t="e">
        <f t="shared" si="8"/>
        <v>#N/A</v>
      </c>
      <c r="S183" s="150" t="e">
        <f t="shared" si="9"/>
        <v>#N/A</v>
      </c>
      <c r="T183" s="150" t="e">
        <f t="shared" si="10"/>
        <v>#N/A</v>
      </c>
      <c r="U183" s="150" t="e">
        <f t="shared" si="11"/>
        <v>#N/A</v>
      </c>
      <c r="V183" s="154" t="e">
        <f>VLOOKUP(E183,'PC Receitas'!$O$4:$P$14,2,FALSE)</f>
        <v>#N/A</v>
      </c>
    </row>
    <row r="184" spans="3:22" ht="19.5" customHeight="1" thickTop="1" thickBot="1" x14ac:dyDescent="0.3">
      <c r="C184" s="58"/>
      <c r="D184" s="58" t="str">
        <f>IF(C184&lt;&gt;"",TEXT(C184,"00")&amp;"/09/"&amp;'Configurações Básicas'!$P$5,"")</f>
        <v/>
      </c>
      <c r="E184" s="58"/>
      <c r="F184" s="28"/>
      <c r="G184" s="28"/>
      <c r="H184" s="28"/>
      <c r="I184" s="59"/>
      <c r="J184" s="193"/>
      <c r="K184" s="60"/>
      <c r="L184" s="192"/>
      <c r="M184" s="56">
        <f>M183+IF(AND(K184="Pago",OR(E184='PC Receitas'!$O$4,E184='PC Receitas'!$O$5,E184='PC Receitas'!$O$6)),I184,IF(AND(K184="Pago",OR(E184='PC Receitas'!$O$7,E184='PC Receitas'!$O$8,E184='PC Receitas'!$O$9,E184='PC Receitas'!$O$10,E184='PC Receitas'!$O$11,E184='PC Receitas'!$O$12,E184='PC Receitas'!$O$13,E184='PC Receitas'!$O$14)),-I184,0))</f>
        <v>7448.57</v>
      </c>
      <c r="R184" s="153" t="e">
        <f t="shared" si="8"/>
        <v>#N/A</v>
      </c>
      <c r="S184" s="150" t="e">
        <f t="shared" si="9"/>
        <v>#N/A</v>
      </c>
      <c r="T184" s="150" t="e">
        <f t="shared" si="10"/>
        <v>#N/A</v>
      </c>
      <c r="U184" s="150" t="e">
        <f t="shared" si="11"/>
        <v>#N/A</v>
      </c>
      <c r="V184" s="154" t="e">
        <f>VLOOKUP(E184,'PC Receitas'!$O$4:$P$14,2,FALSE)</f>
        <v>#N/A</v>
      </c>
    </row>
    <row r="185" spans="3:22" ht="19.5" customHeight="1" thickTop="1" thickBot="1" x14ac:dyDescent="0.3">
      <c r="C185" s="58"/>
      <c r="D185" s="58" t="str">
        <f>IF(C185&lt;&gt;"",TEXT(C185,"00")&amp;"/09/"&amp;'Configurações Básicas'!$P$5,"")</f>
        <v/>
      </c>
      <c r="E185" s="58"/>
      <c r="F185" s="28"/>
      <c r="G185" s="28"/>
      <c r="H185" s="28"/>
      <c r="I185" s="59"/>
      <c r="J185" s="193"/>
      <c r="K185" s="60"/>
      <c r="L185" s="192"/>
      <c r="M185" s="56">
        <f>M184+IF(AND(K185="Pago",OR(E185='PC Receitas'!$O$4,E185='PC Receitas'!$O$5,E185='PC Receitas'!$O$6)),I185,IF(AND(K185="Pago",OR(E185='PC Receitas'!$O$7,E185='PC Receitas'!$O$8,E185='PC Receitas'!$O$9,E185='PC Receitas'!$O$10,E185='PC Receitas'!$O$11,E185='PC Receitas'!$O$12,E185='PC Receitas'!$O$13,E185='PC Receitas'!$O$14)),-I185,0))</f>
        <v>7448.57</v>
      </c>
      <c r="R185" s="153" t="e">
        <f t="shared" si="8"/>
        <v>#N/A</v>
      </c>
      <c r="S185" s="150" t="e">
        <f t="shared" si="9"/>
        <v>#N/A</v>
      </c>
      <c r="T185" s="150" t="e">
        <f t="shared" si="10"/>
        <v>#N/A</v>
      </c>
      <c r="U185" s="150" t="e">
        <f t="shared" si="11"/>
        <v>#N/A</v>
      </c>
      <c r="V185" s="154" t="e">
        <f>VLOOKUP(E185,'PC Receitas'!$O$4:$P$14,2,FALSE)</f>
        <v>#N/A</v>
      </c>
    </row>
    <row r="186" spans="3:22" ht="19.5" customHeight="1" thickTop="1" thickBot="1" x14ac:dyDescent="0.3">
      <c r="C186" s="58"/>
      <c r="D186" s="58" t="str">
        <f>IF(C186&lt;&gt;"",TEXT(C186,"00")&amp;"/09/"&amp;'Configurações Básicas'!$P$5,"")</f>
        <v/>
      </c>
      <c r="E186" s="58"/>
      <c r="F186" s="28"/>
      <c r="G186" s="28"/>
      <c r="H186" s="28"/>
      <c r="I186" s="59"/>
      <c r="J186" s="193"/>
      <c r="K186" s="60"/>
      <c r="L186" s="192"/>
      <c r="M186" s="56">
        <f>M185+IF(AND(K186="Pago",OR(E186='PC Receitas'!$O$4,E186='PC Receitas'!$O$5,E186='PC Receitas'!$O$6)),I186,IF(AND(K186="Pago",OR(E186='PC Receitas'!$O$7,E186='PC Receitas'!$O$8,E186='PC Receitas'!$O$9,E186='PC Receitas'!$O$10,E186='PC Receitas'!$O$11,E186='PC Receitas'!$O$12,E186='PC Receitas'!$O$13,E186='PC Receitas'!$O$14)),-I186,0))</f>
        <v>7448.57</v>
      </c>
      <c r="R186" s="153" t="e">
        <f t="shared" si="8"/>
        <v>#N/A</v>
      </c>
      <c r="S186" s="150" t="e">
        <f t="shared" si="9"/>
        <v>#N/A</v>
      </c>
      <c r="T186" s="150" t="e">
        <f t="shared" si="10"/>
        <v>#N/A</v>
      </c>
      <c r="U186" s="150" t="e">
        <f t="shared" si="11"/>
        <v>#N/A</v>
      </c>
      <c r="V186" s="154" t="e">
        <f>VLOOKUP(E186,'PC Receitas'!$O$4:$P$14,2,FALSE)</f>
        <v>#N/A</v>
      </c>
    </row>
    <row r="187" spans="3:22" ht="19.5" customHeight="1" thickTop="1" thickBot="1" x14ac:dyDescent="0.3">
      <c r="C187" s="58"/>
      <c r="D187" s="58" t="str">
        <f>IF(C187&lt;&gt;"",TEXT(C187,"00")&amp;"/09/"&amp;'Configurações Básicas'!$P$5,"")</f>
        <v/>
      </c>
      <c r="E187" s="58"/>
      <c r="F187" s="28"/>
      <c r="G187" s="58"/>
      <c r="H187" s="58"/>
      <c r="I187" s="59"/>
      <c r="J187" s="193"/>
      <c r="K187" s="60"/>
      <c r="L187" s="192"/>
      <c r="M187" s="56">
        <f>M186+IF(AND(K187="Pago",OR(E187='PC Receitas'!$O$4,E187='PC Receitas'!$O$5,E187='PC Receitas'!$O$6)),I187,IF(AND(K187="Pago",OR(E187='PC Receitas'!$O$7,E187='PC Receitas'!$O$8,E187='PC Receitas'!$O$9,E187='PC Receitas'!$O$10,E187='PC Receitas'!$O$11,E187='PC Receitas'!$O$12,E187='PC Receitas'!$O$13,E187='PC Receitas'!$O$14)),-I187,0))</f>
        <v>7448.57</v>
      </c>
      <c r="R187" s="153" t="e">
        <f t="shared" si="8"/>
        <v>#N/A</v>
      </c>
      <c r="S187" s="150" t="e">
        <f t="shared" si="9"/>
        <v>#N/A</v>
      </c>
      <c r="T187" s="150" t="e">
        <f t="shared" si="10"/>
        <v>#N/A</v>
      </c>
      <c r="U187" s="150" t="e">
        <f t="shared" si="11"/>
        <v>#N/A</v>
      </c>
      <c r="V187" s="154" t="e">
        <f>VLOOKUP(E187,'PC Receitas'!$O$4:$P$14,2,FALSE)</f>
        <v>#N/A</v>
      </c>
    </row>
    <row r="188" spans="3:22" ht="19.5" customHeight="1" thickTop="1" thickBot="1" x14ac:dyDescent="0.3">
      <c r="C188" s="58"/>
      <c r="D188" s="58" t="str">
        <f>IF(C188&lt;&gt;"",TEXT(C188,"00")&amp;"/09/"&amp;'Configurações Básicas'!$P$5,"")</f>
        <v/>
      </c>
      <c r="E188" s="58"/>
      <c r="F188" s="28"/>
      <c r="G188" s="58"/>
      <c r="H188" s="58"/>
      <c r="I188" s="59"/>
      <c r="J188" s="193"/>
      <c r="K188" s="60"/>
      <c r="L188" s="192"/>
      <c r="M188" s="56">
        <f>M187+IF(AND(K188="Pago",OR(E188='PC Receitas'!$O$4,E188='PC Receitas'!$O$5,E188='PC Receitas'!$O$6)),I188,IF(AND(K188="Pago",OR(E188='PC Receitas'!$O$7,E188='PC Receitas'!$O$8,E188='PC Receitas'!$O$9,E188='PC Receitas'!$O$10,E188='PC Receitas'!$O$11,E188='PC Receitas'!$O$12,E188='PC Receitas'!$O$13,E188='PC Receitas'!$O$14)),-I188,0))</f>
        <v>7448.57</v>
      </c>
      <c r="R188" s="153" t="e">
        <f t="shared" si="8"/>
        <v>#N/A</v>
      </c>
      <c r="S188" s="150" t="e">
        <f t="shared" si="9"/>
        <v>#N/A</v>
      </c>
      <c r="T188" s="150" t="e">
        <f t="shared" si="10"/>
        <v>#N/A</v>
      </c>
      <c r="U188" s="150" t="e">
        <f t="shared" si="11"/>
        <v>#N/A</v>
      </c>
      <c r="V188" s="154" t="e">
        <f>VLOOKUP(E188,'PC Receitas'!$O$4:$P$14,2,FALSE)</f>
        <v>#N/A</v>
      </c>
    </row>
    <row r="189" spans="3:22" ht="19.5" customHeight="1" thickTop="1" thickBot="1" x14ac:dyDescent="0.3">
      <c r="C189" s="58"/>
      <c r="D189" s="58" t="str">
        <f>IF(C189&lt;&gt;"",TEXT(C189,"00")&amp;"/09/"&amp;'Configurações Básicas'!$P$5,"")</f>
        <v/>
      </c>
      <c r="E189" s="58"/>
      <c r="F189" s="28"/>
      <c r="G189" s="58"/>
      <c r="H189" s="58"/>
      <c r="I189" s="59"/>
      <c r="J189" s="193"/>
      <c r="K189" s="60"/>
      <c r="L189" s="192"/>
      <c r="M189" s="56">
        <f>M188+IF(AND(K189="Pago",OR(E189='PC Receitas'!$O$4,E189='PC Receitas'!$O$5,E189='PC Receitas'!$O$6)),I189,IF(AND(K189="Pago",OR(E189='PC Receitas'!$O$7,E189='PC Receitas'!$O$8,E189='PC Receitas'!$O$9,E189='PC Receitas'!$O$10,E189='PC Receitas'!$O$11,E189='PC Receitas'!$O$12,E189='PC Receitas'!$O$13,E189='PC Receitas'!$O$14)),-I189,0))</f>
        <v>7448.57</v>
      </c>
      <c r="R189" s="153" t="e">
        <f t="shared" si="8"/>
        <v>#N/A</v>
      </c>
      <c r="S189" s="150" t="e">
        <f t="shared" si="9"/>
        <v>#N/A</v>
      </c>
      <c r="T189" s="150" t="e">
        <f t="shared" si="10"/>
        <v>#N/A</v>
      </c>
      <c r="U189" s="150" t="e">
        <f t="shared" si="11"/>
        <v>#N/A</v>
      </c>
      <c r="V189" s="154" t="e">
        <f>VLOOKUP(E189,'PC Receitas'!$O$4:$P$14,2,FALSE)</f>
        <v>#N/A</v>
      </c>
    </row>
    <row r="190" spans="3:22" ht="19.5" customHeight="1" thickTop="1" thickBot="1" x14ac:dyDescent="0.3">
      <c r="C190" s="58"/>
      <c r="D190" s="58" t="str">
        <f>IF(C190&lt;&gt;"",TEXT(C190,"00")&amp;"/09/"&amp;'Configurações Básicas'!$P$5,"")</f>
        <v/>
      </c>
      <c r="E190" s="58"/>
      <c r="F190" s="28"/>
      <c r="G190" s="58"/>
      <c r="H190" s="58"/>
      <c r="I190" s="59"/>
      <c r="J190" s="193"/>
      <c r="K190" s="60"/>
      <c r="L190" s="192"/>
      <c r="M190" s="56">
        <f>M189+IF(AND(K190="Pago",OR(E190='PC Receitas'!$O$4,E190='PC Receitas'!$O$5,E190='PC Receitas'!$O$6)),I190,IF(AND(K190="Pago",OR(E190='PC Receitas'!$O$7,E190='PC Receitas'!$O$8,E190='PC Receitas'!$O$9,E190='PC Receitas'!$O$10,E190='PC Receitas'!$O$11,E190='PC Receitas'!$O$12,E190='PC Receitas'!$O$13,E190='PC Receitas'!$O$14)),-I190,0))</f>
        <v>7448.57</v>
      </c>
      <c r="R190" s="153" t="e">
        <f t="shared" si="8"/>
        <v>#N/A</v>
      </c>
      <c r="S190" s="150" t="e">
        <f t="shared" si="9"/>
        <v>#N/A</v>
      </c>
      <c r="T190" s="150" t="e">
        <f t="shared" si="10"/>
        <v>#N/A</v>
      </c>
      <c r="U190" s="150" t="e">
        <f t="shared" si="11"/>
        <v>#N/A</v>
      </c>
      <c r="V190" s="154" t="e">
        <f>VLOOKUP(E190,'PC Receitas'!$O$4:$P$14,2,FALSE)</f>
        <v>#N/A</v>
      </c>
    </row>
    <row r="191" spans="3:22" ht="19.5" customHeight="1" thickTop="1" thickBot="1" x14ac:dyDescent="0.3">
      <c r="C191" s="58"/>
      <c r="D191" s="58" t="str">
        <f>IF(C191&lt;&gt;"",TEXT(C191,"00")&amp;"/09/"&amp;'Configurações Básicas'!$P$5,"")</f>
        <v/>
      </c>
      <c r="E191" s="58"/>
      <c r="F191" s="28"/>
      <c r="G191" s="58"/>
      <c r="H191" s="58"/>
      <c r="I191" s="59"/>
      <c r="J191" s="193"/>
      <c r="K191" s="60"/>
      <c r="L191" s="192"/>
      <c r="M191" s="56">
        <f>M190+IF(AND(K191="Pago",OR(E191='PC Receitas'!$O$4,E191='PC Receitas'!$O$5,E191='PC Receitas'!$O$6)),I191,IF(AND(K191="Pago",OR(E191='PC Receitas'!$O$7,E191='PC Receitas'!$O$8,E191='PC Receitas'!$O$9,E191='PC Receitas'!$O$10,E191='PC Receitas'!$O$11,E191='PC Receitas'!$O$12,E191='PC Receitas'!$O$13,E191='PC Receitas'!$O$14)),-I191,0))</f>
        <v>7448.57</v>
      </c>
      <c r="R191" s="153" t="e">
        <f t="shared" si="8"/>
        <v>#N/A</v>
      </c>
      <c r="S191" s="150" t="e">
        <f t="shared" si="9"/>
        <v>#N/A</v>
      </c>
      <c r="T191" s="150" t="e">
        <f t="shared" si="10"/>
        <v>#N/A</v>
      </c>
      <c r="U191" s="150" t="e">
        <f t="shared" si="11"/>
        <v>#N/A</v>
      </c>
      <c r="V191" s="154" t="e">
        <f>VLOOKUP(E191,'PC Receitas'!$O$4:$P$14,2,FALSE)</f>
        <v>#N/A</v>
      </c>
    </row>
    <row r="192" spans="3:22" ht="19.5" customHeight="1" thickTop="1" thickBot="1" x14ac:dyDescent="0.3">
      <c r="C192" s="58"/>
      <c r="D192" s="58" t="str">
        <f>IF(C192&lt;&gt;"",TEXT(C192,"00")&amp;"/09/"&amp;'Configurações Básicas'!$P$5,"")</f>
        <v/>
      </c>
      <c r="E192" s="58"/>
      <c r="F192" s="28"/>
      <c r="G192" s="58"/>
      <c r="H192" s="58"/>
      <c r="I192" s="59"/>
      <c r="J192" s="193"/>
      <c r="K192" s="60"/>
      <c r="L192" s="192"/>
      <c r="M192" s="56">
        <f>M191+IF(AND(K192="Pago",OR(E192='PC Receitas'!$O$4,E192='PC Receitas'!$O$5,E192='PC Receitas'!$O$6)),I192,IF(AND(K192="Pago",OR(E192='PC Receitas'!$O$7,E192='PC Receitas'!$O$8,E192='PC Receitas'!$O$9,E192='PC Receitas'!$O$10,E192='PC Receitas'!$O$11,E192='PC Receitas'!$O$12,E192='PC Receitas'!$O$13,E192='PC Receitas'!$O$14)),-I192,0))</f>
        <v>7448.57</v>
      </c>
      <c r="R192" s="153" t="e">
        <f t="shared" si="8"/>
        <v>#N/A</v>
      </c>
      <c r="S192" s="150" t="e">
        <f t="shared" si="9"/>
        <v>#N/A</v>
      </c>
      <c r="T192" s="150" t="e">
        <f t="shared" si="10"/>
        <v>#N/A</v>
      </c>
      <c r="U192" s="150" t="e">
        <f t="shared" si="11"/>
        <v>#N/A</v>
      </c>
      <c r="V192" s="154" t="e">
        <f>VLOOKUP(E192,'PC Receitas'!$O$4:$P$14,2,FALSE)</f>
        <v>#N/A</v>
      </c>
    </row>
    <row r="193" spans="3:22" ht="19.5" customHeight="1" thickTop="1" thickBot="1" x14ac:dyDescent="0.3">
      <c r="C193" s="58"/>
      <c r="D193" s="58" t="str">
        <f>IF(C193&lt;&gt;"",TEXT(C193,"00")&amp;"/09/"&amp;'Configurações Básicas'!$P$5,"")</f>
        <v/>
      </c>
      <c r="E193" s="58"/>
      <c r="F193" s="28"/>
      <c r="G193" s="58"/>
      <c r="H193" s="58"/>
      <c r="I193" s="59"/>
      <c r="J193" s="193"/>
      <c r="K193" s="60"/>
      <c r="L193" s="192"/>
      <c r="M193" s="56">
        <f>M192+IF(AND(K193="Pago",OR(E193='PC Receitas'!$O$4,E193='PC Receitas'!$O$5,E193='PC Receitas'!$O$6)),I193,IF(AND(K193="Pago",OR(E193='PC Receitas'!$O$7,E193='PC Receitas'!$O$8,E193='PC Receitas'!$O$9,E193='PC Receitas'!$O$10,E193='PC Receitas'!$O$11,E193='PC Receitas'!$O$12,E193='PC Receitas'!$O$13,E193='PC Receitas'!$O$14)),-I193,0))</f>
        <v>7448.57</v>
      </c>
      <c r="R193" s="153" t="e">
        <f t="shared" si="8"/>
        <v>#N/A</v>
      </c>
      <c r="S193" s="150" t="e">
        <f t="shared" si="9"/>
        <v>#N/A</v>
      </c>
      <c r="T193" s="150" t="e">
        <f t="shared" si="10"/>
        <v>#N/A</v>
      </c>
      <c r="U193" s="150" t="e">
        <f t="shared" si="11"/>
        <v>#N/A</v>
      </c>
      <c r="V193" s="154" t="e">
        <f>VLOOKUP(E193,'PC Receitas'!$O$4:$P$14,2,FALSE)</f>
        <v>#N/A</v>
      </c>
    </row>
    <row r="194" spans="3:22" ht="19.5" customHeight="1" thickTop="1" thickBot="1" x14ac:dyDescent="0.3">
      <c r="C194" s="58"/>
      <c r="D194" s="58" t="str">
        <f>IF(C194&lt;&gt;"",TEXT(C194,"00")&amp;"/09/"&amp;'Configurações Básicas'!$P$5,"")</f>
        <v/>
      </c>
      <c r="E194" s="58"/>
      <c r="F194" s="28"/>
      <c r="G194" s="58"/>
      <c r="H194" s="58"/>
      <c r="I194" s="59"/>
      <c r="J194" s="193"/>
      <c r="K194" s="60"/>
      <c r="L194" s="192"/>
      <c r="M194" s="56">
        <f>M193+IF(AND(K194="Pago",OR(E194='PC Receitas'!$O$4,E194='PC Receitas'!$O$5,E194='PC Receitas'!$O$6)),I194,IF(AND(K194="Pago",OR(E194='PC Receitas'!$O$7,E194='PC Receitas'!$O$8,E194='PC Receitas'!$O$9,E194='PC Receitas'!$O$10,E194='PC Receitas'!$O$11,E194='PC Receitas'!$O$12,E194='PC Receitas'!$O$13,E194='PC Receitas'!$O$14)),-I194,0))</f>
        <v>7448.57</v>
      </c>
      <c r="R194" s="153" t="e">
        <f t="shared" si="8"/>
        <v>#N/A</v>
      </c>
      <c r="S194" s="150" t="e">
        <f t="shared" si="9"/>
        <v>#N/A</v>
      </c>
      <c r="T194" s="150" t="e">
        <f t="shared" si="10"/>
        <v>#N/A</v>
      </c>
      <c r="U194" s="150" t="e">
        <f t="shared" si="11"/>
        <v>#N/A</v>
      </c>
      <c r="V194" s="154" t="e">
        <f>VLOOKUP(E194,'PC Receitas'!$O$4:$P$14,2,FALSE)</f>
        <v>#N/A</v>
      </c>
    </row>
    <row r="195" spans="3:22" ht="19.5" customHeight="1" thickTop="1" thickBot="1" x14ac:dyDescent="0.3">
      <c r="C195" s="58"/>
      <c r="D195" s="58" t="str">
        <f>IF(C195&lt;&gt;"",TEXT(C195,"00")&amp;"/09/"&amp;'Configurações Básicas'!$P$5,"")</f>
        <v/>
      </c>
      <c r="E195" s="58"/>
      <c r="F195" s="28"/>
      <c r="G195" s="58"/>
      <c r="H195" s="58"/>
      <c r="I195" s="59"/>
      <c r="J195" s="193"/>
      <c r="K195" s="60"/>
      <c r="L195" s="192"/>
      <c r="M195" s="56">
        <f>M194+IF(AND(K195="Pago",OR(E195='PC Receitas'!$O$4,E195='PC Receitas'!$O$5,E195='PC Receitas'!$O$6)),I195,IF(AND(K195="Pago",OR(E195='PC Receitas'!$O$7,E195='PC Receitas'!$O$8,E195='PC Receitas'!$O$9,E195='PC Receitas'!$O$10,E195='PC Receitas'!$O$11,E195='PC Receitas'!$O$12,E195='PC Receitas'!$O$13,E195='PC Receitas'!$O$14)),-I195,0))</f>
        <v>7448.57</v>
      </c>
      <c r="R195" s="153" t="e">
        <f t="shared" si="8"/>
        <v>#N/A</v>
      </c>
      <c r="S195" s="150" t="e">
        <f t="shared" si="9"/>
        <v>#N/A</v>
      </c>
      <c r="T195" s="150" t="e">
        <f t="shared" si="10"/>
        <v>#N/A</v>
      </c>
      <c r="U195" s="150" t="e">
        <f t="shared" si="11"/>
        <v>#N/A</v>
      </c>
      <c r="V195" s="154" t="e">
        <f>VLOOKUP(E195,'PC Receitas'!$O$4:$P$14,2,FALSE)</f>
        <v>#N/A</v>
      </c>
    </row>
    <row r="196" spans="3:22" ht="19.5" customHeight="1" thickTop="1" thickBot="1" x14ac:dyDescent="0.3">
      <c r="C196" s="58"/>
      <c r="D196" s="58" t="str">
        <f>IF(C196&lt;&gt;"",TEXT(C196,"00")&amp;"/09/"&amp;'Configurações Básicas'!$P$5,"")</f>
        <v/>
      </c>
      <c r="E196" s="58"/>
      <c r="F196" s="58"/>
      <c r="G196" s="58"/>
      <c r="H196" s="58"/>
      <c r="I196" s="59"/>
      <c r="J196" s="193"/>
      <c r="K196" s="60"/>
      <c r="L196" s="192"/>
      <c r="M196" s="56">
        <f>M195+IF(AND(K196="Pago",OR(E196='PC Receitas'!$O$4,E196='PC Receitas'!$O$5,E196='PC Receitas'!$O$6)),I196,IF(AND(K196="Pago",OR(E196='PC Receitas'!$O$7,E196='PC Receitas'!$O$8,E196='PC Receitas'!$O$9,E196='PC Receitas'!$O$10,E196='PC Receitas'!$O$11,E196='PC Receitas'!$O$12,E196='PC Receitas'!$O$13,E196='PC Receitas'!$O$14)),-I196,0))</f>
        <v>7448.57</v>
      </c>
      <c r="R196" s="153" t="e">
        <f t="shared" si="8"/>
        <v>#N/A</v>
      </c>
      <c r="S196" s="150" t="e">
        <f t="shared" si="9"/>
        <v>#N/A</v>
      </c>
      <c r="T196" s="150" t="e">
        <f t="shared" si="10"/>
        <v>#N/A</v>
      </c>
      <c r="U196" s="150" t="e">
        <f t="shared" si="11"/>
        <v>#N/A</v>
      </c>
      <c r="V196" s="154" t="e">
        <f>VLOOKUP(E196,'PC Receitas'!$O$4:$P$14,2,FALSE)</f>
        <v>#N/A</v>
      </c>
    </row>
    <row r="197" spans="3:22" ht="19.5" customHeight="1" thickTop="1" thickBot="1" x14ac:dyDescent="0.3">
      <c r="C197" s="58"/>
      <c r="D197" s="58" t="str">
        <f>IF(C197&lt;&gt;"",TEXT(C197,"00")&amp;"/09/"&amp;'Configurações Básicas'!$P$5,"")</f>
        <v/>
      </c>
      <c r="E197" s="58"/>
      <c r="F197" s="58"/>
      <c r="G197" s="58"/>
      <c r="H197" s="58"/>
      <c r="I197" s="59"/>
      <c r="J197" s="193"/>
      <c r="K197" s="60"/>
      <c r="L197" s="192"/>
      <c r="M197" s="56">
        <f>M196+IF(AND(K197="Pago",OR(E197='PC Receitas'!$O$4,E197='PC Receitas'!$O$5,E197='PC Receitas'!$O$6)),I197,IF(AND(K197="Pago",OR(E197='PC Receitas'!$O$7,E197='PC Receitas'!$O$8,E197='PC Receitas'!$O$9,E197='PC Receitas'!$O$10,E197='PC Receitas'!$O$11,E197='PC Receitas'!$O$12,E197='PC Receitas'!$O$13,E197='PC Receitas'!$O$14)),-I197,0))</f>
        <v>7448.57</v>
      </c>
      <c r="R197" s="153" t="e">
        <f t="shared" si="8"/>
        <v>#N/A</v>
      </c>
      <c r="S197" s="150" t="e">
        <f t="shared" si="9"/>
        <v>#N/A</v>
      </c>
      <c r="T197" s="150" t="e">
        <f t="shared" si="10"/>
        <v>#N/A</v>
      </c>
      <c r="U197" s="150" t="e">
        <f t="shared" si="11"/>
        <v>#N/A</v>
      </c>
      <c r="V197" s="154" t="e">
        <f>VLOOKUP(E197,'PC Receitas'!$O$4:$P$14,2,FALSE)</f>
        <v>#N/A</v>
      </c>
    </row>
    <row r="198" spans="3:22" ht="19.5" customHeight="1" thickTop="1" thickBot="1" x14ac:dyDescent="0.3">
      <c r="C198" s="58"/>
      <c r="D198" s="58" t="str">
        <f>IF(C198&lt;&gt;"",TEXT(C198,"00")&amp;"/09/"&amp;'Configurações Básicas'!$P$5,"")</f>
        <v/>
      </c>
      <c r="E198" s="58"/>
      <c r="F198" s="58"/>
      <c r="G198" s="58"/>
      <c r="H198" s="58"/>
      <c r="I198" s="59"/>
      <c r="J198" s="193"/>
      <c r="K198" s="60"/>
      <c r="L198" s="192"/>
      <c r="M198" s="56">
        <f>M197+IF(AND(K198="Pago",OR(E198='PC Receitas'!$O$4,E198='PC Receitas'!$O$5,E198='PC Receitas'!$O$6)),I198,IF(AND(K198="Pago",OR(E198='PC Receitas'!$O$7,E198='PC Receitas'!$O$8,E198='PC Receitas'!$O$9,E198='PC Receitas'!$O$10,E198='PC Receitas'!$O$11,E198='PC Receitas'!$O$12,E198='PC Receitas'!$O$13,E198='PC Receitas'!$O$14)),-I198,0))</f>
        <v>7448.57</v>
      </c>
      <c r="R198" s="153" t="e">
        <f t="shared" ref="R198:R261" si="12">IF(V198="Despesas_com_RH","Despesa",IF(V198="Despesas_Operacionais","Despesa",IF(V198="Despesas_com_Marketing","Despesa",IF(V198="Impostos","Despesa",IF(V198="Investimentos","Despesa","")))))</f>
        <v>#N/A</v>
      </c>
      <c r="S198" s="150" t="e">
        <f t="shared" ref="S198:S261" si="13">IF(V198="Despesas_com_Produtos","Despesa",IF(V198="Despesas_com_Serviços","Despesa",IF(V198="Despesas_Não_Operacionais","Despesa","")))</f>
        <v>#N/A</v>
      </c>
      <c r="T198" s="150" t="e">
        <f t="shared" ref="T198:T261" si="14">IF(V198="Receitas_com_Produtos","Receita",IF(V198="Receitas_com_Serviços","Receita",IF(V198="Receitas_Não_Operacionais","Receita","")))</f>
        <v>#N/A</v>
      </c>
      <c r="U198" s="150" t="e">
        <f t="shared" ref="U198:U261" si="15">IF(R198&lt;&gt;"",R198,IF(S198&lt;&gt;"",S198,IF(T198&lt;&gt;"",T198,"")))</f>
        <v>#N/A</v>
      </c>
      <c r="V198" s="154" t="e">
        <f>VLOOKUP(E198,'PC Receitas'!$O$4:$P$14,2,FALSE)</f>
        <v>#N/A</v>
      </c>
    </row>
    <row r="199" spans="3:22" ht="19.5" customHeight="1" thickTop="1" thickBot="1" x14ac:dyDescent="0.3">
      <c r="C199" s="58"/>
      <c r="D199" s="58" t="str">
        <f>IF(C199&lt;&gt;"",TEXT(C199,"00")&amp;"/09/"&amp;'Configurações Básicas'!$P$5,"")</f>
        <v/>
      </c>
      <c r="E199" s="58"/>
      <c r="F199" s="58"/>
      <c r="G199" s="58"/>
      <c r="H199" s="58"/>
      <c r="I199" s="59"/>
      <c r="J199" s="193"/>
      <c r="K199" s="60"/>
      <c r="L199" s="192"/>
      <c r="M199" s="56">
        <f>M198+IF(AND(K199="Pago",OR(E199='PC Receitas'!$O$4,E199='PC Receitas'!$O$5,E199='PC Receitas'!$O$6)),I199,IF(AND(K199="Pago",OR(E199='PC Receitas'!$O$7,E199='PC Receitas'!$O$8,E199='PC Receitas'!$O$9,E199='PC Receitas'!$O$10,E199='PC Receitas'!$O$11,E199='PC Receitas'!$O$12,E199='PC Receitas'!$O$13,E199='PC Receitas'!$O$14)),-I199,0))</f>
        <v>7448.57</v>
      </c>
      <c r="R199" s="153" t="e">
        <f t="shared" si="12"/>
        <v>#N/A</v>
      </c>
      <c r="S199" s="150" t="e">
        <f t="shared" si="13"/>
        <v>#N/A</v>
      </c>
      <c r="T199" s="150" t="e">
        <f t="shared" si="14"/>
        <v>#N/A</v>
      </c>
      <c r="U199" s="150" t="e">
        <f t="shared" si="15"/>
        <v>#N/A</v>
      </c>
      <c r="V199" s="154" t="e">
        <f>VLOOKUP(E199,'PC Receitas'!$O$4:$P$14,2,FALSE)</f>
        <v>#N/A</v>
      </c>
    </row>
    <row r="200" spans="3:22" ht="19.5" customHeight="1" thickTop="1" thickBot="1" x14ac:dyDescent="0.3">
      <c r="C200" s="58"/>
      <c r="D200" s="58" t="str">
        <f>IF(C200&lt;&gt;"",TEXT(C200,"00")&amp;"/09/"&amp;'Configurações Básicas'!$P$5,"")</f>
        <v/>
      </c>
      <c r="E200" s="58"/>
      <c r="F200" s="58"/>
      <c r="G200" s="58"/>
      <c r="H200" s="58"/>
      <c r="I200" s="59"/>
      <c r="J200" s="193"/>
      <c r="K200" s="60"/>
      <c r="L200" s="192"/>
      <c r="M200" s="56">
        <f>M199+IF(AND(K200="Pago",OR(E200='PC Receitas'!$O$4,E200='PC Receitas'!$O$5,E200='PC Receitas'!$O$6)),I200,IF(AND(K200="Pago",OR(E200='PC Receitas'!$O$7,E200='PC Receitas'!$O$8,E200='PC Receitas'!$O$9,E200='PC Receitas'!$O$10,E200='PC Receitas'!$O$11,E200='PC Receitas'!$O$12,E200='PC Receitas'!$O$13,E200='PC Receitas'!$O$14)),-I200,0))</f>
        <v>7448.57</v>
      </c>
      <c r="R200" s="153" t="e">
        <f t="shared" si="12"/>
        <v>#N/A</v>
      </c>
      <c r="S200" s="150" t="e">
        <f t="shared" si="13"/>
        <v>#N/A</v>
      </c>
      <c r="T200" s="150" t="e">
        <f t="shared" si="14"/>
        <v>#N/A</v>
      </c>
      <c r="U200" s="150" t="e">
        <f t="shared" si="15"/>
        <v>#N/A</v>
      </c>
      <c r="V200" s="154" t="e">
        <f>VLOOKUP(E200,'PC Receitas'!$O$4:$P$14,2,FALSE)</f>
        <v>#N/A</v>
      </c>
    </row>
    <row r="201" spans="3:22" ht="19.5" customHeight="1" thickTop="1" thickBot="1" x14ac:dyDescent="0.3">
      <c r="C201" s="58"/>
      <c r="D201" s="58" t="str">
        <f>IF(C201&lt;&gt;"",TEXT(C201,"00")&amp;"/09/"&amp;'Configurações Básicas'!$P$5,"")</f>
        <v/>
      </c>
      <c r="E201" s="58"/>
      <c r="F201" s="58"/>
      <c r="G201" s="58"/>
      <c r="H201" s="58"/>
      <c r="I201" s="59"/>
      <c r="J201" s="193"/>
      <c r="K201" s="60"/>
      <c r="L201" s="192"/>
      <c r="M201" s="56">
        <f>M200+IF(AND(K201="Pago",OR(E201='PC Receitas'!$O$4,E201='PC Receitas'!$O$5,E201='PC Receitas'!$O$6)),I201,IF(AND(K201="Pago",OR(E201='PC Receitas'!$O$7,E201='PC Receitas'!$O$8,E201='PC Receitas'!$O$9,E201='PC Receitas'!$O$10,E201='PC Receitas'!$O$11,E201='PC Receitas'!$O$12,E201='PC Receitas'!$O$13,E201='PC Receitas'!$O$14)),-I201,0))</f>
        <v>7448.57</v>
      </c>
      <c r="R201" s="153" t="e">
        <f t="shared" si="12"/>
        <v>#N/A</v>
      </c>
      <c r="S201" s="150" t="e">
        <f t="shared" si="13"/>
        <v>#N/A</v>
      </c>
      <c r="T201" s="150" t="e">
        <f t="shared" si="14"/>
        <v>#N/A</v>
      </c>
      <c r="U201" s="150" t="e">
        <f t="shared" si="15"/>
        <v>#N/A</v>
      </c>
      <c r="V201" s="154" t="e">
        <f>VLOOKUP(E201,'PC Receitas'!$O$4:$P$14,2,FALSE)</f>
        <v>#N/A</v>
      </c>
    </row>
    <row r="202" spans="3:22" ht="19.5" customHeight="1" thickTop="1" thickBot="1" x14ac:dyDescent="0.3">
      <c r="C202" s="58"/>
      <c r="D202" s="58" t="str">
        <f>IF(C202&lt;&gt;"",TEXT(C202,"00")&amp;"/09/"&amp;'Configurações Básicas'!$P$5,"")</f>
        <v/>
      </c>
      <c r="E202" s="58"/>
      <c r="F202" s="58"/>
      <c r="G202" s="58"/>
      <c r="H202" s="58"/>
      <c r="I202" s="59"/>
      <c r="J202" s="193"/>
      <c r="K202" s="60"/>
      <c r="L202" s="192"/>
      <c r="M202" s="56">
        <f>M201+IF(AND(K202="Pago",OR(E202='PC Receitas'!$O$4,E202='PC Receitas'!$O$5,E202='PC Receitas'!$O$6)),I202,IF(AND(K202="Pago",OR(E202='PC Receitas'!$O$7,E202='PC Receitas'!$O$8,E202='PC Receitas'!$O$9,E202='PC Receitas'!$O$10,E202='PC Receitas'!$O$11,E202='PC Receitas'!$O$12,E202='PC Receitas'!$O$13,E202='PC Receitas'!$O$14)),-I202,0))</f>
        <v>7448.57</v>
      </c>
      <c r="R202" s="153" t="e">
        <f t="shared" si="12"/>
        <v>#N/A</v>
      </c>
      <c r="S202" s="150" t="e">
        <f t="shared" si="13"/>
        <v>#N/A</v>
      </c>
      <c r="T202" s="150" t="e">
        <f t="shared" si="14"/>
        <v>#N/A</v>
      </c>
      <c r="U202" s="150" t="e">
        <f t="shared" si="15"/>
        <v>#N/A</v>
      </c>
      <c r="V202" s="154" t="e">
        <f>VLOOKUP(E202,'PC Receitas'!$O$4:$P$14,2,FALSE)</f>
        <v>#N/A</v>
      </c>
    </row>
    <row r="203" spans="3:22" ht="19.5" customHeight="1" thickTop="1" thickBot="1" x14ac:dyDescent="0.3">
      <c r="C203" s="58"/>
      <c r="D203" s="58" t="str">
        <f>IF(C203&lt;&gt;"",TEXT(C203,"00")&amp;"/09/"&amp;'Configurações Básicas'!$P$5,"")</f>
        <v/>
      </c>
      <c r="E203" s="58"/>
      <c r="F203" s="58"/>
      <c r="G203" s="58"/>
      <c r="H203" s="58"/>
      <c r="I203" s="59"/>
      <c r="J203" s="193"/>
      <c r="K203" s="60"/>
      <c r="L203" s="192"/>
      <c r="M203" s="56">
        <f>M202+IF(AND(K203="Pago",OR(E203='PC Receitas'!$O$4,E203='PC Receitas'!$O$5,E203='PC Receitas'!$O$6)),I203,IF(AND(K203="Pago",OR(E203='PC Receitas'!$O$7,E203='PC Receitas'!$O$8,E203='PC Receitas'!$O$9,E203='PC Receitas'!$O$10,E203='PC Receitas'!$O$11,E203='PC Receitas'!$O$12,E203='PC Receitas'!$O$13,E203='PC Receitas'!$O$14)),-I203,0))</f>
        <v>7448.57</v>
      </c>
      <c r="R203" s="153" t="e">
        <f t="shared" si="12"/>
        <v>#N/A</v>
      </c>
      <c r="S203" s="150" t="e">
        <f t="shared" si="13"/>
        <v>#N/A</v>
      </c>
      <c r="T203" s="150" t="e">
        <f t="shared" si="14"/>
        <v>#N/A</v>
      </c>
      <c r="U203" s="150" t="e">
        <f t="shared" si="15"/>
        <v>#N/A</v>
      </c>
      <c r="V203" s="154" t="e">
        <f>VLOOKUP(E203,'PC Receitas'!$O$4:$P$14,2,FALSE)</f>
        <v>#N/A</v>
      </c>
    </row>
    <row r="204" spans="3:22" ht="19.5" customHeight="1" thickTop="1" thickBot="1" x14ac:dyDescent="0.3">
      <c r="C204" s="58"/>
      <c r="D204" s="58" t="str">
        <f>IF(C204&lt;&gt;"",TEXT(C204,"00")&amp;"/09/"&amp;'Configurações Básicas'!$P$5,"")</f>
        <v/>
      </c>
      <c r="E204" s="58"/>
      <c r="F204" s="58"/>
      <c r="G204" s="58"/>
      <c r="H204" s="58"/>
      <c r="I204" s="59"/>
      <c r="J204" s="193"/>
      <c r="K204" s="60"/>
      <c r="L204" s="192"/>
      <c r="M204" s="56">
        <f>M203+IF(AND(K204="Pago",OR(E204='PC Receitas'!$O$4,E204='PC Receitas'!$O$5,E204='PC Receitas'!$O$6)),I204,IF(AND(K204="Pago",OR(E204='PC Receitas'!$O$7,E204='PC Receitas'!$O$8,E204='PC Receitas'!$O$9,E204='PC Receitas'!$O$10,E204='PC Receitas'!$O$11,E204='PC Receitas'!$O$12,E204='PC Receitas'!$O$13,E204='PC Receitas'!$O$14)),-I204,0))</f>
        <v>7448.57</v>
      </c>
      <c r="R204" s="153" t="e">
        <f t="shared" si="12"/>
        <v>#N/A</v>
      </c>
      <c r="S204" s="150" t="e">
        <f t="shared" si="13"/>
        <v>#N/A</v>
      </c>
      <c r="T204" s="150" t="e">
        <f t="shared" si="14"/>
        <v>#N/A</v>
      </c>
      <c r="U204" s="150" t="e">
        <f t="shared" si="15"/>
        <v>#N/A</v>
      </c>
      <c r="V204" s="154" t="e">
        <f>VLOOKUP(E204,'PC Receitas'!$O$4:$P$14,2,FALSE)</f>
        <v>#N/A</v>
      </c>
    </row>
    <row r="205" spans="3:22" ht="19.5" customHeight="1" thickTop="1" thickBot="1" x14ac:dyDescent="0.3">
      <c r="C205" s="58"/>
      <c r="D205" s="58" t="str">
        <f>IF(C205&lt;&gt;"",TEXT(C205,"00")&amp;"/09/"&amp;'Configurações Básicas'!$P$5,"")</f>
        <v/>
      </c>
      <c r="E205" s="58"/>
      <c r="F205" s="58"/>
      <c r="G205" s="58"/>
      <c r="H205" s="58"/>
      <c r="I205" s="59"/>
      <c r="J205" s="193"/>
      <c r="K205" s="60"/>
      <c r="L205" s="192"/>
      <c r="M205" s="56">
        <f>M204+IF(AND(K205="Pago",OR(E205='PC Receitas'!$O$4,E205='PC Receitas'!$O$5,E205='PC Receitas'!$O$6)),I205,IF(AND(K205="Pago",OR(E205='PC Receitas'!$O$7,E205='PC Receitas'!$O$8,E205='PC Receitas'!$O$9,E205='PC Receitas'!$O$10,E205='PC Receitas'!$O$11,E205='PC Receitas'!$O$12,E205='PC Receitas'!$O$13,E205='PC Receitas'!$O$14)),-I205,0))</f>
        <v>7448.57</v>
      </c>
      <c r="R205" s="153" t="e">
        <f t="shared" si="12"/>
        <v>#N/A</v>
      </c>
      <c r="S205" s="150" t="e">
        <f t="shared" si="13"/>
        <v>#N/A</v>
      </c>
      <c r="T205" s="150" t="e">
        <f t="shared" si="14"/>
        <v>#N/A</v>
      </c>
      <c r="U205" s="150" t="e">
        <f t="shared" si="15"/>
        <v>#N/A</v>
      </c>
      <c r="V205" s="154" t="e">
        <f>VLOOKUP(E205,'PC Receitas'!$O$4:$P$14,2,FALSE)</f>
        <v>#N/A</v>
      </c>
    </row>
    <row r="206" spans="3:22" ht="19.5" customHeight="1" thickTop="1" thickBot="1" x14ac:dyDescent="0.3">
      <c r="C206" s="58"/>
      <c r="D206" s="58" t="str">
        <f>IF(C206&lt;&gt;"",TEXT(C206,"00")&amp;"/09/"&amp;'Configurações Básicas'!$P$5,"")</f>
        <v/>
      </c>
      <c r="E206" s="58"/>
      <c r="F206" s="58"/>
      <c r="G206" s="58"/>
      <c r="H206" s="58"/>
      <c r="I206" s="59"/>
      <c r="J206" s="193"/>
      <c r="K206" s="60"/>
      <c r="L206" s="192"/>
      <c r="M206" s="56">
        <f>M205+IF(AND(K206="Pago",OR(E206='PC Receitas'!$O$4,E206='PC Receitas'!$O$5,E206='PC Receitas'!$O$6)),I206,IF(AND(K206="Pago",OR(E206='PC Receitas'!$O$7,E206='PC Receitas'!$O$8,E206='PC Receitas'!$O$9,E206='PC Receitas'!$O$10,E206='PC Receitas'!$O$11,E206='PC Receitas'!$O$12,E206='PC Receitas'!$O$13,E206='PC Receitas'!$O$14)),-I206,0))</f>
        <v>7448.57</v>
      </c>
      <c r="R206" s="153" t="e">
        <f t="shared" si="12"/>
        <v>#N/A</v>
      </c>
      <c r="S206" s="150" t="e">
        <f t="shared" si="13"/>
        <v>#N/A</v>
      </c>
      <c r="T206" s="150" t="e">
        <f t="shared" si="14"/>
        <v>#N/A</v>
      </c>
      <c r="U206" s="150" t="e">
        <f t="shared" si="15"/>
        <v>#N/A</v>
      </c>
      <c r="V206" s="154" t="e">
        <f>VLOOKUP(E206,'PC Receitas'!$O$4:$P$14,2,FALSE)</f>
        <v>#N/A</v>
      </c>
    </row>
    <row r="207" spans="3:22" ht="19.5" customHeight="1" thickTop="1" thickBot="1" x14ac:dyDescent="0.3">
      <c r="C207" s="58"/>
      <c r="D207" s="58" t="str">
        <f>IF(C207&lt;&gt;"",TEXT(C207,"00")&amp;"/09/"&amp;'Configurações Básicas'!$P$5,"")</f>
        <v/>
      </c>
      <c r="E207" s="58"/>
      <c r="F207" s="58"/>
      <c r="G207" s="58"/>
      <c r="H207" s="58"/>
      <c r="I207" s="59"/>
      <c r="J207" s="193"/>
      <c r="K207" s="60"/>
      <c r="L207" s="192"/>
      <c r="M207" s="56">
        <f>M206+IF(AND(K207="Pago",OR(E207='PC Receitas'!$O$4,E207='PC Receitas'!$O$5,E207='PC Receitas'!$O$6)),I207,IF(AND(K207="Pago",OR(E207='PC Receitas'!$O$7,E207='PC Receitas'!$O$8,E207='PC Receitas'!$O$9,E207='PC Receitas'!$O$10,E207='PC Receitas'!$O$11,E207='PC Receitas'!$O$12,E207='PC Receitas'!$O$13,E207='PC Receitas'!$O$14)),-I207,0))</f>
        <v>7448.57</v>
      </c>
      <c r="R207" s="153" t="e">
        <f t="shared" si="12"/>
        <v>#N/A</v>
      </c>
      <c r="S207" s="150" t="e">
        <f t="shared" si="13"/>
        <v>#N/A</v>
      </c>
      <c r="T207" s="150" t="e">
        <f t="shared" si="14"/>
        <v>#N/A</v>
      </c>
      <c r="U207" s="150" t="e">
        <f t="shared" si="15"/>
        <v>#N/A</v>
      </c>
      <c r="V207" s="154" t="e">
        <f>VLOOKUP(E207,'PC Receitas'!$O$4:$P$14,2,FALSE)</f>
        <v>#N/A</v>
      </c>
    </row>
    <row r="208" spans="3:22" ht="19.5" customHeight="1" thickTop="1" thickBot="1" x14ac:dyDescent="0.3">
      <c r="C208" s="58"/>
      <c r="D208" s="58" t="str">
        <f>IF(C208&lt;&gt;"",TEXT(C208,"00")&amp;"/09/"&amp;'Configurações Básicas'!$P$5,"")</f>
        <v/>
      </c>
      <c r="E208" s="58"/>
      <c r="F208" s="58"/>
      <c r="G208" s="58"/>
      <c r="H208" s="58"/>
      <c r="I208" s="59"/>
      <c r="J208" s="193"/>
      <c r="K208" s="60"/>
      <c r="L208" s="192"/>
      <c r="M208" s="56">
        <f>M207+IF(AND(K208="Pago",OR(E208='PC Receitas'!$O$4,E208='PC Receitas'!$O$5,E208='PC Receitas'!$O$6)),I208,IF(AND(K208="Pago",OR(E208='PC Receitas'!$O$7,E208='PC Receitas'!$O$8,E208='PC Receitas'!$O$9,E208='PC Receitas'!$O$10,E208='PC Receitas'!$O$11,E208='PC Receitas'!$O$12,E208='PC Receitas'!$O$13,E208='PC Receitas'!$O$14)),-I208,0))</f>
        <v>7448.57</v>
      </c>
      <c r="R208" s="153" t="e">
        <f t="shared" si="12"/>
        <v>#N/A</v>
      </c>
      <c r="S208" s="150" t="e">
        <f t="shared" si="13"/>
        <v>#N/A</v>
      </c>
      <c r="T208" s="150" t="e">
        <f t="shared" si="14"/>
        <v>#N/A</v>
      </c>
      <c r="U208" s="150" t="e">
        <f t="shared" si="15"/>
        <v>#N/A</v>
      </c>
      <c r="V208" s="154" t="e">
        <f>VLOOKUP(E208,'PC Receitas'!$O$4:$P$14,2,FALSE)</f>
        <v>#N/A</v>
      </c>
    </row>
    <row r="209" spans="3:22" ht="19.5" customHeight="1" thickTop="1" thickBot="1" x14ac:dyDescent="0.3">
      <c r="C209" s="58"/>
      <c r="D209" s="58" t="str">
        <f>IF(C209&lt;&gt;"",TEXT(C209,"00")&amp;"/09/"&amp;'Configurações Básicas'!$P$5,"")</f>
        <v/>
      </c>
      <c r="E209" s="58"/>
      <c r="F209" s="58"/>
      <c r="G209" s="58"/>
      <c r="H209" s="58"/>
      <c r="I209" s="59"/>
      <c r="J209" s="193"/>
      <c r="K209" s="60"/>
      <c r="L209" s="192"/>
      <c r="M209" s="56">
        <f>M208+IF(AND(K209="Pago",OR(E209='PC Receitas'!$O$4,E209='PC Receitas'!$O$5,E209='PC Receitas'!$O$6)),I209,IF(AND(K209="Pago",OR(E209='PC Receitas'!$O$7,E209='PC Receitas'!$O$8,E209='PC Receitas'!$O$9,E209='PC Receitas'!$O$10,E209='PC Receitas'!$O$11,E209='PC Receitas'!$O$12,E209='PC Receitas'!$O$13,E209='PC Receitas'!$O$14)),-I209,0))</f>
        <v>7448.57</v>
      </c>
      <c r="R209" s="153" t="e">
        <f t="shared" si="12"/>
        <v>#N/A</v>
      </c>
      <c r="S209" s="150" t="e">
        <f t="shared" si="13"/>
        <v>#N/A</v>
      </c>
      <c r="T209" s="150" t="e">
        <f t="shared" si="14"/>
        <v>#N/A</v>
      </c>
      <c r="U209" s="150" t="e">
        <f t="shared" si="15"/>
        <v>#N/A</v>
      </c>
      <c r="V209" s="154" t="e">
        <f>VLOOKUP(E209,'PC Receitas'!$O$4:$P$14,2,FALSE)</f>
        <v>#N/A</v>
      </c>
    </row>
    <row r="210" spans="3:22" ht="19.5" customHeight="1" thickTop="1" thickBot="1" x14ac:dyDescent="0.3">
      <c r="C210" s="58"/>
      <c r="D210" s="58" t="str">
        <f>IF(C210&lt;&gt;"",TEXT(C210,"00")&amp;"/09/"&amp;'Configurações Básicas'!$P$5,"")</f>
        <v/>
      </c>
      <c r="E210" s="58"/>
      <c r="F210" s="58"/>
      <c r="G210" s="58"/>
      <c r="H210" s="58"/>
      <c r="I210" s="59"/>
      <c r="J210" s="193"/>
      <c r="K210" s="60"/>
      <c r="L210" s="192"/>
      <c r="M210" s="56">
        <f>M209+IF(AND(K210="Pago",OR(E210='PC Receitas'!$O$4,E210='PC Receitas'!$O$5,E210='PC Receitas'!$O$6)),I210,IF(AND(K210="Pago",OR(E210='PC Receitas'!$O$7,E210='PC Receitas'!$O$8,E210='PC Receitas'!$O$9,E210='PC Receitas'!$O$10,E210='PC Receitas'!$O$11,E210='PC Receitas'!$O$12,E210='PC Receitas'!$O$13,E210='PC Receitas'!$O$14)),-I210,0))</f>
        <v>7448.57</v>
      </c>
      <c r="R210" s="153" t="e">
        <f t="shared" si="12"/>
        <v>#N/A</v>
      </c>
      <c r="S210" s="150" t="e">
        <f t="shared" si="13"/>
        <v>#N/A</v>
      </c>
      <c r="T210" s="150" t="e">
        <f t="shared" si="14"/>
        <v>#N/A</v>
      </c>
      <c r="U210" s="150" t="e">
        <f t="shared" si="15"/>
        <v>#N/A</v>
      </c>
      <c r="V210" s="154" t="e">
        <f>VLOOKUP(E210,'PC Receitas'!$O$4:$P$14,2,FALSE)</f>
        <v>#N/A</v>
      </c>
    </row>
    <row r="211" spans="3:22" ht="19.5" customHeight="1" thickTop="1" thickBot="1" x14ac:dyDescent="0.3">
      <c r="C211" s="58"/>
      <c r="D211" s="58" t="str">
        <f>IF(C211&lt;&gt;"",TEXT(C211,"00")&amp;"/09/"&amp;'Configurações Básicas'!$P$5,"")</f>
        <v/>
      </c>
      <c r="E211" s="58"/>
      <c r="F211" s="58"/>
      <c r="G211" s="58"/>
      <c r="H211" s="58"/>
      <c r="I211" s="59"/>
      <c r="J211" s="193"/>
      <c r="K211" s="60"/>
      <c r="L211" s="192"/>
      <c r="M211" s="56">
        <f>M210+IF(AND(K211="Pago",OR(E211='PC Receitas'!$O$4,E211='PC Receitas'!$O$5,E211='PC Receitas'!$O$6)),I211,IF(AND(K211="Pago",OR(E211='PC Receitas'!$O$7,E211='PC Receitas'!$O$8,E211='PC Receitas'!$O$9,E211='PC Receitas'!$O$10,E211='PC Receitas'!$O$11,E211='PC Receitas'!$O$12,E211='PC Receitas'!$O$13,E211='PC Receitas'!$O$14)),-I211,0))</f>
        <v>7448.57</v>
      </c>
      <c r="R211" s="153" t="e">
        <f t="shared" si="12"/>
        <v>#N/A</v>
      </c>
      <c r="S211" s="150" t="e">
        <f t="shared" si="13"/>
        <v>#N/A</v>
      </c>
      <c r="T211" s="150" t="e">
        <f t="shared" si="14"/>
        <v>#N/A</v>
      </c>
      <c r="U211" s="150" t="e">
        <f t="shared" si="15"/>
        <v>#N/A</v>
      </c>
      <c r="V211" s="154" t="e">
        <f>VLOOKUP(E211,'PC Receitas'!$O$4:$P$14,2,FALSE)</f>
        <v>#N/A</v>
      </c>
    </row>
    <row r="212" spans="3:22" ht="19.5" customHeight="1" thickTop="1" thickBot="1" x14ac:dyDescent="0.3">
      <c r="C212" s="58"/>
      <c r="D212" s="58" t="str">
        <f>IF(C212&lt;&gt;"",TEXT(C212,"00")&amp;"/09/"&amp;'Configurações Básicas'!$P$5,"")</f>
        <v/>
      </c>
      <c r="E212" s="58"/>
      <c r="F212" s="58"/>
      <c r="G212" s="58"/>
      <c r="H212" s="58"/>
      <c r="I212" s="59"/>
      <c r="J212" s="193"/>
      <c r="K212" s="60"/>
      <c r="L212" s="192"/>
      <c r="M212" s="56">
        <f>M211+IF(AND(K212="Pago",OR(E212='PC Receitas'!$O$4,E212='PC Receitas'!$O$5,E212='PC Receitas'!$O$6)),I212,IF(AND(K212="Pago",OR(E212='PC Receitas'!$O$7,E212='PC Receitas'!$O$8,E212='PC Receitas'!$O$9,E212='PC Receitas'!$O$10,E212='PC Receitas'!$O$11,E212='PC Receitas'!$O$12,E212='PC Receitas'!$O$13,E212='PC Receitas'!$O$14)),-I212,0))</f>
        <v>7448.57</v>
      </c>
      <c r="R212" s="153" t="e">
        <f t="shared" si="12"/>
        <v>#N/A</v>
      </c>
      <c r="S212" s="150" t="e">
        <f t="shared" si="13"/>
        <v>#N/A</v>
      </c>
      <c r="T212" s="150" t="e">
        <f t="shared" si="14"/>
        <v>#N/A</v>
      </c>
      <c r="U212" s="150" t="e">
        <f t="shared" si="15"/>
        <v>#N/A</v>
      </c>
      <c r="V212" s="154" t="e">
        <f>VLOOKUP(E212,'PC Receitas'!$O$4:$P$14,2,FALSE)</f>
        <v>#N/A</v>
      </c>
    </row>
    <row r="213" spans="3:22" ht="19.5" customHeight="1" thickTop="1" thickBot="1" x14ac:dyDescent="0.3">
      <c r="C213" s="58"/>
      <c r="D213" s="58" t="str">
        <f>IF(C213&lt;&gt;"",TEXT(C213,"00")&amp;"/09/"&amp;'Configurações Básicas'!$P$5,"")</f>
        <v/>
      </c>
      <c r="E213" s="58"/>
      <c r="F213" s="58"/>
      <c r="G213" s="58"/>
      <c r="H213" s="58"/>
      <c r="I213" s="59"/>
      <c r="J213" s="193"/>
      <c r="K213" s="60"/>
      <c r="L213" s="192"/>
      <c r="M213" s="56">
        <f>M212+IF(AND(K213="Pago",OR(E213='PC Receitas'!$O$4,E213='PC Receitas'!$O$5,E213='PC Receitas'!$O$6)),I213,IF(AND(K213="Pago",OR(E213='PC Receitas'!$O$7,E213='PC Receitas'!$O$8,E213='PC Receitas'!$O$9,E213='PC Receitas'!$O$10,E213='PC Receitas'!$O$11,E213='PC Receitas'!$O$12,E213='PC Receitas'!$O$13,E213='PC Receitas'!$O$14)),-I213,0))</f>
        <v>7448.57</v>
      </c>
      <c r="R213" s="153" t="e">
        <f t="shared" si="12"/>
        <v>#N/A</v>
      </c>
      <c r="S213" s="150" t="e">
        <f t="shared" si="13"/>
        <v>#N/A</v>
      </c>
      <c r="T213" s="150" t="e">
        <f t="shared" si="14"/>
        <v>#N/A</v>
      </c>
      <c r="U213" s="150" t="e">
        <f t="shared" si="15"/>
        <v>#N/A</v>
      </c>
      <c r="V213" s="154" t="e">
        <f>VLOOKUP(E213,'PC Receitas'!$O$4:$P$14,2,FALSE)</f>
        <v>#N/A</v>
      </c>
    </row>
    <row r="214" spans="3:22" ht="19.5" customHeight="1" thickTop="1" thickBot="1" x14ac:dyDescent="0.3">
      <c r="C214" s="58"/>
      <c r="D214" s="58" t="str">
        <f>IF(C214&lt;&gt;"",TEXT(C214,"00")&amp;"/09/"&amp;'Configurações Básicas'!$P$5,"")</f>
        <v/>
      </c>
      <c r="E214" s="58"/>
      <c r="F214" s="58"/>
      <c r="G214" s="58"/>
      <c r="H214" s="58"/>
      <c r="I214" s="59"/>
      <c r="J214" s="193"/>
      <c r="K214" s="60"/>
      <c r="L214" s="192"/>
      <c r="M214" s="56">
        <f>M213+IF(AND(K214="Pago",OR(E214='PC Receitas'!$O$4,E214='PC Receitas'!$O$5,E214='PC Receitas'!$O$6)),I214,IF(AND(K214="Pago",OR(E214='PC Receitas'!$O$7,E214='PC Receitas'!$O$8,E214='PC Receitas'!$O$9,E214='PC Receitas'!$O$10,E214='PC Receitas'!$O$11,E214='PC Receitas'!$O$12,E214='PC Receitas'!$O$13,E214='PC Receitas'!$O$14)),-I214,0))</f>
        <v>7448.57</v>
      </c>
      <c r="R214" s="153" t="e">
        <f t="shared" si="12"/>
        <v>#N/A</v>
      </c>
      <c r="S214" s="150" t="e">
        <f t="shared" si="13"/>
        <v>#N/A</v>
      </c>
      <c r="T214" s="150" t="e">
        <f t="shared" si="14"/>
        <v>#N/A</v>
      </c>
      <c r="U214" s="150" t="e">
        <f t="shared" si="15"/>
        <v>#N/A</v>
      </c>
      <c r="V214" s="154" t="e">
        <f>VLOOKUP(E214,'PC Receitas'!$O$4:$P$14,2,FALSE)</f>
        <v>#N/A</v>
      </c>
    </row>
    <row r="215" spans="3:22" ht="19.5" customHeight="1" thickTop="1" thickBot="1" x14ac:dyDescent="0.3">
      <c r="C215" s="58"/>
      <c r="D215" s="58" t="str">
        <f>IF(C215&lt;&gt;"",TEXT(C215,"00")&amp;"/09/"&amp;'Configurações Básicas'!$P$5,"")</f>
        <v/>
      </c>
      <c r="E215" s="58"/>
      <c r="F215" s="58"/>
      <c r="G215" s="58"/>
      <c r="H215" s="58"/>
      <c r="I215" s="59"/>
      <c r="J215" s="193"/>
      <c r="K215" s="60"/>
      <c r="L215" s="192"/>
      <c r="M215" s="56">
        <f>M214+IF(AND(K215="Pago",OR(E215='PC Receitas'!$O$4,E215='PC Receitas'!$O$5,E215='PC Receitas'!$O$6)),I215,IF(AND(K215="Pago",OR(E215='PC Receitas'!$O$7,E215='PC Receitas'!$O$8,E215='PC Receitas'!$O$9,E215='PC Receitas'!$O$10,E215='PC Receitas'!$O$11,E215='PC Receitas'!$O$12,E215='PC Receitas'!$O$13,E215='PC Receitas'!$O$14)),-I215,0))</f>
        <v>7448.57</v>
      </c>
      <c r="R215" s="153" t="e">
        <f t="shared" si="12"/>
        <v>#N/A</v>
      </c>
      <c r="S215" s="150" t="e">
        <f t="shared" si="13"/>
        <v>#N/A</v>
      </c>
      <c r="T215" s="150" t="e">
        <f t="shared" si="14"/>
        <v>#N/A</v>
      </c>
      <c r="U215" s="150" t="e">
        <f t="shared" si="15"/>
        <v>#N/A</v>
      </c>
      <c r="V215" s="154" t="e">
        <f>VLOOKUP(E215,'PC Receitas'!$O$4:$P$14,2,FALSE)</f>
        <v>#N/A</v>
      </c>
    </row>
    <row r="216" spans="3:22" ht="19.5" customHeight="1" thickTop="1" thickBot="1" x14ac:dyDescent="0.3">
      <c r="C216" s="58"/>
      <c r="D216" s="58" t="str">
        <f>IF(C216&lt;&gt;"",TEXT(C216,"00")&amp;"/09/"&amp;'Configurações Básicas'!$P$5,"")</f>
        <v/>
      </c>
      <c r="E216" s="58"/>
      <c r="F216" s="58"/>
      <c r="G216" s="58"/>
      <c r="H216" s="58"/>
      <c r="I216" s="59"/>
      <c r="J216" s="193"/>
      <c r="K216" s="60"/>
      <c r="L216" s="192"/>
      <c r="M216" s="56">
        <f>M215+IF(AND(K216="Pago",OR(E216='PC Receitas'!$O$4,E216='PC Receitas'!$O$5,E216='PC Receitas'!$O$6)),I216,IF(AND(K216="Pago",OR(E216='PC Receitas'!$O$7,E216='PC Receitas'!$O$8,E216='PC Receitas'!$O$9,E216='PC Receitas'!$O$10,E216='PC Receitas'!$O$11,E216='PC Receitas'!$O$12,E216='PC Receitas'!$O$13,E216='PC Receitas'!$O$14)),-I216,0))</f>
        <v>7448.57</v>
      </c>
      <c r="R216" s="153" t="e">
        <f t="shared" si="12"/>
        <v>#N/A</v>
      </c>
      <c r="S216" s="150" t="e">
        <f t="shared" si="13"/>
        <v>#N/A</v>
      </c>
      <c r="T216" s="150" t="e">
        <f t="shared" si="14"/>
        <v>#N/A</v>
      </c>
      <c r="U216" s="150" t="e">
        <f t="shared" si="15"/>
        <v>#N/A</v>
      </c>
      <c r="V216" s="154" t="e">
        <f>VLOOKUP(E216,'PC Receitas'!$O$4:$P$14,2,FALSE)</f>
        <v>#N/A</v>
      </c>
    </row>
    <row r="217" spans="3:22" ht="19.5" customHeight="1" thickTop="1" thickBot="1" x14ac:dyDescent="0.3">
      <c r="C217" s="58"/>
      <c r="D217" s="58" t="str">
        <f>IF(C217&lt;&gt;"",TEXT(C217,"00")&amp;"/09/"&amp;'Configurações Básicas'!$P$5,"")</f>
        <v/>
      </c>
      <c r="E217" s="58"/>
      <c r="F217" s="58"/>
      <c r="G217" s="58"/>
      <c r="H217" s="58"/>
      <c r="I217" s="59"/>
      <c r="J217" s="193"/>
      <c r="K217" s="60"/>
      <c r="L217" s="192"/>
      <c r="M217" s="56">
        <f>M216+IF(AND(K217="Pago",OR(E217='PC Receitas'!$O$4,E217='PC Receitas'!$O$5,E217='PC Receitas'!$O$6)),I217,IF(AND(K217="Pago",OR(E217='PC Receitas'!$O$7,E217='PC Receitas'!$O$8,E217='PC Receitas'!$O$9,E217='PC Receitas'!$O$10,E217='PC Receitas'!$O$11,E217='PC Receitas'!$O$12,E217='PC Receitas'!$O$13,E217='PC Receitas'!$O$14)),-I217,0))</f>
        <v>7448.57</v>
      </c>
      <c r="R217" s="153" t="e">
        <f t="shared" si="12"/>
        <v>#N/A</v>
      </c>
      <c r="S217" s="150" t="e">
        <f t="shared" si="13"/>
        <v>#N/A</v>
      </c>
      <c r="T217" s="150" t="e">
        <f t="shared" si="14"/>
        <v>#N/A</v>
      </c>
      <c r="U217" s="150" t="e">
        <f t="shared" si="15"/>
        <v>#N/A</v>
      </c>
      <c r="V217" s="154" t="e">
        <f>VLOOKUP(E217,'PC Receitas'!$O$4:$P$14,2,FALSE)</f>
        <v>#N/A</v>
      </c>
    </row>
    <row r="218" spans="3:22" ht="19.5" customHeight="1" thickTop="1" thickBot="1" x14ac:dyDescent="0.3">
      <c r="C218" s="58"/>
      <c r="D218" s="58" t="str">
        <f>IF(C218&lt;&gt;"",TEXT(C218,"00")&amp;"/09/"&amp;'Configurações Básicas'!$P$5,"")</f>
        <v/>
      </c>
      <c r="E218" s="58"/>
      <c r="F218" s="58"/>
      <c r="G218" s="58"/>
      <c r="H218" s="58"/>
      <c r="I218" s="59"/>
      <c r="J218" s="193"/>
      <c r="K218" s="60"/>
      <c r="L218" s="192"/>
      <c r="M218" s="56">
        <f>M217+IF(AND(K218="Pago",OR(E218='PC Receitas'!$O$4,E218='PC Receitas'!$O$5,E218='PC Receitas'!$O$6)),I218,IF(AND(K218="Pago",OR(E218='PC Receitas'!$O$7,E218='PC Receitas'!$O$8,E218='PC Receitas'!$O$9,E218='PC Receitas'!$O$10,E218='PC Receitas'!$O$11,E218='PC Receitas'!$O$12,E218='PC Receitas'!$O$13,E218='PC Receitas'!$O$14)),-I218,0))</f>
        <v>7448.57</v>
      </c>
      <c r="R218" s="153" t="e">
        <f t="shared" si="12"/>
        <v>#N/A</v>
      </c>
      <c r="S218" s="150" t="e">
        <f t="shared" si="13"/>
        <v>#N/A</v>
      </c>
      <c r="T218" s="150" t="e">
        <f t="shared" si="14"/>
        <v>#N/A</v>
      </c>
      <c r="U218" s="150" t="e">
        <f t="shared" si="15"/>
        <v>#N/A</v>
      </c>
      <c r="V218" s="154" t="e">
        <f>VLOOKUP(E218,'PC Receitas'!$O$4:$P$14,2,FALSE)</f>
        <v>#N/A</v>
      </c>
    </row>
    <row r="219" spans="3:22" ht="19.5" customHeight="1" thickTop="1" thickBot="1" x14ac:dyDescent="0.3">
      <c r="C219" s="58"/>
      <c r="D219" s="58" t="str">
        <f>IF(C219&lt;&gt;"",TEXT(C219,"00")&amp;"/09/"&amp;'Configurações Básicas'!$P$5,"")</f>
        <v/>
      </c>
      <c r="E219" s="58"/>
      <c r="F219" s="58"/>
      <c r="G219" s="58"/>
      <c r="H219" s="58"/>
      <c r="I219" s="59"/>
      <c r="J219" s="193"/>
      <c r="K219" s="60"/>
      <c r="L219" s="192"/>
      <c r="M219" s="56">
        <f>M218+IF(AND(K219="Pago",OR(E219='PC Receitas'!$O$4,E219='PC Receitas'!$O$5,E219='PC Receitas'!$O$6)),I219,IF(AND(K219="Pago",OR(E219='PC Receitas'!$O$7,E219='PC Receitas'!$O$8,E219='PC Receitas'!$O$9,E219='PC Receitas'!$O$10,E219='PC Receitas'!$O$11,E219='PC Receitas'!$O$12,E219='PC Receitas'!$O$13,E219='PC Receitas'!$O$14)),-I219,0))</f>
        <v>7448.57</v>
      </c>
      <c r="R219" s="153" t="e">
        <f t="shared" si="12"/>
        <v>#N/A</v>
      </c>
      <c r="S219" s="150" t="e">
        <f t="shared" si="13"/>
        <v>#N/A</v>
      </c>
      <c r="T219" s="150" t="e">
        <f t="shared" si="14"/>
        <v>#N/A</v>
      </c>
      <c r="U219" s="150" t="e">
        <f t="shared" si="15"/>
        <v>#N/A</v>
      </c>
      <c r="V219" s="154" t="e">
        <f>VLOOKUP(E219,'PC Receitas'!$O$4:$P$14,2,FALSE)</f>
        <v>#N/A</v>
      </c>
    </row>
    <row r="220" spans="3:22" ht="19.5" customHeight="1" thickTop="1" thickBot="1" x14ac:dyDescent="0.3">
      <c r="C220" s="58"/>
      <c r="D220" s="58" t="str">
        <f>IF(C220&lt;&gt;"",TEXT(C220,"00")&amp;"/09/"&amp;'Configurações Básicas'!$P$5,"")</f>
        <v/>
      </c>
      <c r="E220" s="58"/>
      <c r="F220" s="58"/>
      <c r="G220" s="58"/>
      <c r="H220" s="58"/>
      <c r="I220" s="59"/>
      <c r="J220" s="193"/>
      <c r="K220" s="60"/>
      <c r="L220" s="192"/>
      <c r="M220" s="56">
        <f>M219+IF(AND(K220="Pago",OR(E220='PC Receitas'!$O$4,E220='PC Receitas'!$O$5,E220='PC Receitas'!$O$6)),I220,IF(AND(K220="Pago",OR(E220='PC Receitas'!$O$7,E220='PC Receitas'!$O$8,E220='PC Receitas'!$O$9,E220='PC Receitas'!$O$10,E220='PC Receitas'!$O$11,E220='PC Receitas'!$O$12,E220='PC Receitas'!$O$13,E220='PC Receitas'!$O$14)),-I220,0))</f>
        <v>7448.57</v>
      </c>
      <c r="R220" s="153" t="e">
        <f t="shared" si="12"/>
        <v>#N/A</v>
      </c>
      <c r="S220" s="150" t="e">
        <f t="shared" si="13"/>
        <v>#N/A</v>
      </c>
      <c r="T220" s="150" t="e">
        <f t="shared" si="14"/>
        <v>#N/A</v>
      </c>
      <c r="U220" s="150" t="e">
        <f t="shared" si="15"/>
        <v>#N/A</v>
      </c>
      <c r="V220" s="154" t="e">
        <f>VLOOKUP(E220,'PC Receitas'!$O$4:$P$14,2,FALSE)</f>
        <v>#N/A</v>
      </c>
    </row>
    <row r="221" spans="3:22" ht="19.5" customHeight="1" thickTop="1" thickBot="1" x14ac:dyDescent="0.3">
      <c r="C221" s="58"/>
      <c r="D221" s="58" t="str">
        <f>IF(C221&lt;&gt;"",TEXT(C221,"00")&amp;"/09/"&amp;'Configurações Básicas'!$P$5,"")</f>
        <v/>
      </c>
      <c r="E221" s="58"/>
      <c r="F221" s="58"/>
      <c r="G221" s="58"/>
      <c r="H221" s="58"/>
      <c r="I221" s="59"/>
      <c r="J221" s="193"/>
      <c r="K221" s="60"/>
      <c r="L221" s="192"/>
      <c r="M221" s="56">
        <f>M220+IF(AND(K221="Pago",OR(E221='PC Receitas'!$O$4,E221='PC Receitas'!$O$5,E221='PC Receitas'!$O$6)),I221,IF(AND(K221="Pago",OR(E221='PC Receitas'!$O$7,E221='PC Receitas'!$O$8,E221='PC Receitas'!$O$9,E221='PC Receitas'!$O$10,E221='PC Receitas'!$O$11,E221='PC Receitas'!$O$12,E221='PC Receitas'!$O$13,E221='PC Receitas'!$O$14)),-I221,0))</f>
        <v>7448.57</v>
      </c>
      <c r="R221" s="153" t="e">
        <f t="shared" si="12"/>
        <v>#N/A</v>
      </c>
      <c r="S221" s="150" t="e">
        <f t="shared" si="13"/>
        <v>#N/A</v>
      </c>
      <c r="T221" s="150" t="e">
        <f t="shared" si="14"/>
        <v>#N/A</v>
      </c>
      <c r="U221" s="150" t="e">
        <f t="shared" si="15"/>
        <v>#N/A</v>
      </c>
      <c r="V221" s="154" t="e">
        <f>VLOOKUP(E221,'PC Receitas'!$O$4:$P$14,2,FALSE)</f>
        <v>#N/A</v>
      </c>
    </row>
    <row r="222" spans="3:22" ht="19.5" customHeight="1" thickTop="1" thickBot="1" x14ac:dyDescent="0.3">
      <c r="C222" s="58"/>
      <c r="D222" s="58" t="str">
        <f>IF(C222&lt;&gt;"",TEXT(C222,"00")&amp;"/09/"&amp;'Configurações Básicas'!$P$5,"")</f>
        <v/>
      </c>
      <c r="E222" s="58"/>
      <c r="F222" s="58"/>
      <c r="G222" s="58"/>
      <c r="H222" s="58"/>
      <c r="I222" s="59"/>
      <c r="J222" s="193"/>
      <c r="K222" s="60"/>
      <c r="L222" s="192"/>
      <c r="M222" s="56">
        <f>M221+IF(AND(K222="Pago",OR(E222='PC Receitas'!$O$4,E222='PC Receitas'!$O$5,E222='PC Receitas'!$O$6)),I222,IF(AND(K222="Pago",OR(E222='PC Receitas'!$O$7,E222='PC Receitas'!$O$8,E222='PC Receitas'!$O$9,E222='PC Receitas'!$O$10,E222='PC Receitas'!$O$11,E222='PC Receitas'!$O$12,E222='PC Receitas'!$O$13,E222='PC Receitas'!$O$14)),-I222,0))</f>
        <v>7448.57</v>
      </c>
      <c r="R222" s="153" t="e">
        <f t="shared" si="12"/>
        <v>#N/A</v>
      </c>
      <c r="S222" s="150" t="e">
        <f t="shared" si="13"/>
        <v>#N/A</v>
      </c>
      <c r="T222" s="150" t="e">
        <f t="shared" si="14"/>
        <v>#N/A</v>
      </c>
      <c r="U222" s="150" t="e">
        <f t="shared" si="15"/>
        <v>#N/A</v>
      </c>
      <c r="V222" s="154" t="e">
        <f>VLOOKUP(E222,'PC Receitas'!$O$4:$P$14,2,FALSE)</f>
        <v>#N/A</v>
      </c>
    </row>
    <row r="223" spans="3:22" ht="19.5" customHeight="1" thickTop="1" thickBot="1" x14ac:dyDescent="0.3">
      <c r="C223" s="58"/>
      <c r="D223" s="58" t="str">
        <f>IF(C223&lt;&gt;"",TEXT(C223,"00")&amp;"/09/"&amp;'Configurações Básicas'!$P$5,"")</f>
        <v/>
      </c>
      <c r="E223" s="58"/>
      <c r="F223" s="58"/>
      <c r="G223" s="58"/>
      <c r="H223" s="58"/>
      <c r="I223" s="59"/>
      <c r="J223" s="193"/>
      <c r="K223" s="60"/>
      <c r="L223" s="192"/>
      <c r="M223" s="56">
        <f>M222+IF(AND(K223="Pago",OR(E223='PC Receitas'!$O$4,E223='PC Receitas'!$O$5,E223='PC Receitas'!$O$6)),I223,IF(AND(K223="Pago",OR(E223='PC Receitas'!$O$7,E223='PC Receitas'!$O$8,E223='PC Receitas'!$O$9,E223='PC Receitas'!$O$10,E223='PC Receitas'!$O$11,E223='PC Receitas'!$O$12,E223='PC Receitas'!$O$13,E223='PC Receitas'!$O$14)),-I223,0))</f>
        <v>7448.57</v>
      </c>
      <c r="R223" s="153" t="e">
        <f t="shared" si="12"/>
        <v>#N/A</v>
      </c>
      <c r="S223" s="150" t="e">
        <f t="shared" si="13"/>
        <v>#N/A</v>
      </c>
      <c r="T223" s="150" t="e">
        <f t="shared" si="14"/>
        <v>#N/A</v>
      </c>
      <c r="U223" s="150" t="e">
        <f t="shared" si="15"/>
        <v>#N/A</v>
      </c>
      <c r="V223" s="154" t="e">
        <f>VLOOKUP(E223,'PC Receitas'!$O$4:$P$14,2,FALSE)</f>
        <v>#N/A</v>
      </c>
    </row>
    <row r="224" spans="3:22" ht="19.5" customHeight="1" thickTop="1" thickBot="1" x14ac:dyDescent="0.3">
      <c r="C224" s="58"/>
      <c r="D224" s="58" t="str">
        <f>IF(C224&lt;&gt;"",TEXT(C224,"00")&amp;"/09/"&amp;'Configurações Básicas'!$P$5,"")</f>
        <v/>
      </c>
      <c r="E224" s="58"/>
      <c r="F224" s="58"/>
      <c r="G224" s="58"/>
      <c r="H224" s="58"/>
      <c r="I224" s="59"/>
      <c r="J224" s="193"/>
      <c r="K224" s="60"/>
      <c r="L224" s="192"/>
      <c r="M224" s="56">
        <f>M223+IF(AND(K224="Pago",OR(E224='PC Receitas'!$O$4,E224='PC Receitas'!$O$5,E224='PC Receitas'!$O$6)),I224,IF(AND(K224="Pago",OR(E224='PC Receitas'!$O$7,E224='PC Receitas'!$O$8,E224='PC Receitas'!$O$9,E224='PC Receitas'!$O$10,E224='PC Receitas'!$O$11,E224='PC Receitas'!$O$12,E224='PC Receitas'!$O$13,E224='PC Receitas'!$O$14)),-I224,0))</f>
        <v>7448.57</v>
      </c>
      <c r="R224" s="153" t="e">
        <f t="shared" si="12"/>
        <v>#N/A</v>
      </c>
      <c r="S224" s="150" t="e">
        <f t="shared" si="13"/>
        <v>#N/A</v>
      </c>
      <c r="T224" s="150" t="e">
        <f t="shared" si="14"/>
        <v>#N/A</v>
      </c>
      <c r="U224" s="150" t="e">
        <f t="shared" si="15"/>
        <v>#N/A</v>
      </c>
      <c r="V224" s="154" t="e">
        <f>VLOOKUP(E224,'PC Receitas'!$O$4:$P$14,2,FALSE)</f>
        <v>#N/A</v>
      </c>
    </row>
    <row r="225" spans="3:22" ht="19.5" customHeight="1" thickTop="1" thickBot="1" x14ac:dyDescent="0.3">
      <c r="C225" s="58"/>
      <c r="D225" s="58" t="str">
        <f>IF(C225&lt;&gt;"",TEXT(C225,"00")&amp;"/09/"&amp;'Configurações Básicas'!$P$5,"")</f>
        <v/>
      </c>
      <c r="E225" s="58"/>
      <c r="F225" s="58"/>
      <c r="G225" s="58"/>
      <c r="H225" s="58"/>
      <c r="I225" s="59"/>
      <c r="J225" s="193"/>
      <c r="K225" s="60"/>
      <c r="L225" s="192"/>
      <c r="M225" s="56">
        <f>M224+IF(AND(K225="Pago",OR(E225='PC Receitas'!$O$4,E225='PC Receitas'!$O$5,E225='PC Receitas'!$O$6)),I225,IF(AND(K225="Pago",OR(E225='PC Receitas'!$O$7,E225='PC Receitas'!$O$8,E225='PC Receitas'!$O$9,E225='PC Receitas'!$O$10,E225='PC Receitas'!$O$11,E225='PC Receitas'!$O$12,E225='PC Receitas'!$O$13,E225='PC Receitas'!$O$14)),-I225,0))</f>
        <v>7448.57</v>
      </c>
      <c r="R225" s="153" t="e">
        <f t="shared" si="12"/>
        <v>#N/A</v>
      </c>
      <c r="S225" s="150" t="e">
        <f t="shared" si="13"/>
        <v>#N/A</v>
      </c>
      <c r="T225" s="150" t="e">
        <f t="shared" si="14"/>
        <v>#N/A</v>
      </c>
      <c r="U225" s="150" t="e">
        <f t="shared" si="15"/>
        <v>#N/A</v>
      </c>
      <c r="V225" s="154" t="e">
        <f>VLOOKUP(E225,'PC Receitas'!$O$4:$P$14,2,FALSE)</f>
        <v>#N/A</v>
      </c>
    </row>
    <row r="226" spans="3:22" ht="19.5" customHeight="1" thickTop="1" thickBot="1" x14ac:dyDescent="0.3">
      <c r="C226" s="58"/>
      <c r="D226" s="58" t="str">
        <f>IF(C226&lt;&gt;"",TEXT(C226,"00")&amp;"/09/"&amp;'Configurações Básicas'!$P$5,"")</f>
        <v/>
      </c>
      <c r="E226" s="58"/>
      <c r="F226" s="58"/>
      <c r="G226" s="58"/>
      <c r="H226" s="58"/>
      <c r="I226" s="59"/>
      <c r="J226" s="193"/>
      <c r="K226" s="60"/>
      <c r="L226" s="192"/>
      <c r="M226" s="56">
        <f>M225+IF(AND(K226="Pago",OR(E226='PC Receitas'!$O$4,E226='PC Receitas'!$O$5,E226='PC Receitas'!$O$6)),I226,IF(AND(K226="Pago",OR(E226='PC Receitas'!$O$7,E226='PC Receitas'!$O$8,E226='PC Receitas'!$O$9,E226='PC Receitas'!$O$10,E226='PC Receitas'!$O$11,E226='PC Receitas'!$O$12,E226='PC Receitas'!$O$13,E226='PC Receitas'!$O$14)),-I226,0))</f>
        <v>7448.57</v>
      </c>
      <c r="R226" s="153" t="e">
        <f t="shared" si="12"/>
        <v>#N/A</v>
      </c>
      <c r="S226" s="150" t="e">
        <f t="shared" si="13"/>
        <v>#N/A</v>
      </c>
      <c r="T226" s="150" t="e">
        <f t="shared" si="14"/>
        <v>#N/A</v>
      </c>
      <c r="U226" s="150" t="e">
        <f t="shared" si="15"/>
        <v>#N/A</v>
      </c>
      <c r="V226" s="154" t="e">
        <f>VLOOKUP(E226,'PC Receitas'!$O$4:$P$14,2,FALSE)</f>
        <v>#N/A</v>
      </c>
    </row>
    <row r="227" spans="3:22" ht="19.5" customHeight="1" thickTop="1" thickBot="1" x14ac:dyDescent="0.3">
      <c r="C227" s="58"/>
      <c r="D227" s="58" t="str">
        <f>IF(C227&lt;&gt;"",TEXT(C227,"00")&amp;"/09/"&amp;'Configurações Básicas'!$P$5,"")</f>
        <v/>
      </c>
      <c r="E227" s="58"/>
      <c r="F227" s="58"/>
      <c r="G227" s="58"/>
      <c r="H227" s="58"/>
      <c r="I227" s="59"/>
      <c r="J227" s="193"/>
      <c r="K227" s="60"/>
      <c r="L227" s="192"/>
      <c r="M227" s="56">
        <f>M226+IF(AND(K227="Pago",OR(E227='PC Receitas'!$O$4,E227='PC Receitas'!$O$5,E227='PC Receitas'!$O$6)),I227,IF(AND(K227="Pago",OR(E227='PC Receitas'!$O$7,E227='PC Receitas'!$O$8,E227='PC Receitas'!$O$9,E227='PC Receitas'!$O$10,E227='PC Receitas'!$O$11,E227='PC Receitas'!$O$12,E227='PC Receitas'!$O$13,E227='PC Receitas'!$O$14)),-I227,0))</f>
        <v>7448.57</v>
      </c>
      <c r="R227" s="153" t="e">
        <f t="shared" si="12"/>
        <v>#N/A</v>
      </c>
      <c r="S227" s="150" t="e">
        <f t="shared" si="13"/>
        <v>#N/A</v>
      </c>
      <c r="T227" s="150" t="e">
        <f t="shared" si="14"/>
        <v>#N/A</v>
      </c>
      <c r="U227" s="150" t="e">
        <f t="shared" si="15"/>
        <v>#N/A</v>
      </c>
      <c r="V227" s="154" t="e">
        <f>VLOOKUP(E227,'PC Receitas'!$O$4:$P$14,2,FALSE)</f>
        <v>#N/A</v>
      </c>
    </row>
    <row r="228" spans="3:22" ht="19.5" customHeight="1" thickTop="1" thickBot="1" x14ac:dyDescent="0.3">
      <c r="C228" s="58"/>
      <c r="D228" s="58" t="str">
        <f>IF(C228&lt;&gt;"",TEXT(C228,"00")&amp;"/09/"&amp;'Configurações Básicas'!$P$5,"")</f>
        <v/>
      </c>
      <c r="E228" s="58"/>
      <c r="F228" s="58"/>
      <c r="G228" s="58"/>
      <c r="H228" s="58"/>
      <c r="I228" s="59"/>
      <c r="J228" s="193"/>
      <c r="K228" s="60"/>
      <c r="L228" s="192"/>
      <c r="M228" s="56">
        <f>M227+IF(AND(K228="Pago",OR(E228='PC Receitas'!$O$4,E228='PC Receitas'!$O$5,E228='PC Receitas'!$O$6)),I228,IF(AND(K228="Pago",OR(E228='PC Receitas'!$O$7,E228='PC Receitas'!$O$8,E228='PC Receitas'!$O$9,E228='PC Receitas'!$O$10,E228='PC Receitas'!$O$11,E228='PC Receitas'!$O$12,E228='PC Receitas'!$O$13,E228='PC Receitas'!$O$14)),-I228,0))</f>
        <v>7448.57</v>
      </c>
      <c r="R228" s="153" t="e">
        <f t="shared" si="12"/>
        <v>#N/A</v>
      </c>
      <c r="S228" s="150" t="e">
        <f t="shared" si="13"/>
        <v>#N/A</v>
      </c>
      <c r="T228" s="150" t="e">
        <f t="shared" si="14"/>
        <v>#N/A</v>
      </c>
      <c r="U228" s="150" t="e">
        <f t="shared" si="15"/>
        <v>#N/A</v>
      </c>
      <c r="V228" s="154" t="e">
        <f>VLOOKUP(E228,'PC Receitas'!$O$4:$P$14,2,FALSE)</f>
        <v>#N/A</v>
      </c>
    </row>
    <row r="229" spans="3:22" ht="19.5" customHeight="1" thickTop="1" thickBot="1" x14ac:dyDescent="0.3">
      <c r="C229" s="58"/>
      <c r="D229" s="58" t="str">
        <f>IF(C229&lt;&gt;"",TEXT(C229,"00")&amp;"/09/"&amp;'Configurações Básicas'!$P$5,"")</f>
        <v/>
      </c>
      <c r="E229" s="58"/>
      <c r="F229" s="58"/>
      <c r="G229" s="58"/>
      <c r="H229" s="58"/>
      <c r="I229" s="59"/>
      <c r="J229" s="193"/>
      <c r="K229" s="60"/>
      <c r="L229" s="192"/>
      <c r="M229" s="56">
        <f>M228+IF(AND(K229="Pago",OR(E229='PC Receitas'!$O$4,E229='PC Receitas'!$O$5,E229='PC Receitas'!$O$6)),I229,IF(AND(K229="Pago",OR(E229='PC Receitas'!$O$7,E229='PC Receitas'!$O$8,E229='PC Receitas'!$O$9,E229='PC Receitas'!$O$10,E229='PC Receitas'!$O$11,E229='PC Receitas'!$O$12,E229='PC Receitas'!$O$13,E229='PC Receitas'!$O$14)),-I229,0))</f>
        <v>7448.57</v>
      </c>
      <c r="R229" s="153" t="e">
        <f t="shared" si="12"/>
        <v>#N/A</v>
      </c>
      <c r="S229" s="150" t="e">
        <f t="shared" si="13"/>
        <v>#N/A</v>
      </c>
      <c r="T229" s="150" t="e">
        <f t="shared" si="14"/>
        <v>#N/A</v>
      </c>
      <c r="U229" s="150" t="e">
        <f t="shared" si="15"/>
        <v>#N/A</v>
      </c>
      <c r="V229" s="154" t="e">
        <f>VLOOKUP(E229,'PC Receitas'!$O$4:$P$14,2,FALSE)</f>
        <v>#N/A</v>
      </c>
    </row>
    <row r="230" spans="3:22" ht="19.5" customHeight="1" thickTop="1" thickBot="1" x14ac:dyDescent="0.3">
      <c r="C230" s="58"/>
      <c r="D230" s="58" t="str">
        <f>IF(C230&lt;&gt;"",TEXT(C230,"00")&amp;"/09/"&amp;'Configurações Básicas'!$P$5,"")</f>
        <v/>
      </c>
      <c r="E230" s="58"/>
      <c r="F230" s="58"/>
      <c r="G230" s="58"/>
      <c r="H230" s="58"/>
      <c r="I230" s="59"/>
      <c r="J230" s="193"/>
      <c r="K230" s="60"/>
      <c r="L230" s="192"/>
      <c r="M230" s="56">
        <f>M229+IF(AND(K230="Pago",OR(E230='PC Receitas'!$O$4,E230='PC Receitas'!$O$5,E230='PC Receitas'!$O$6)),I230,IF(AND(K230="Pago",OR(E230='PC Receitas'!$O$7,E230='PC Receitas'!$O$8,E230='PC Receitas'!$O$9,E230='PC Receitas'!$O$10,E230='PC Receitas'!$O$11,E230='PC Receitas'!$O$12,E230='PC Receitas'!$O$13,E230='PC Receitas'!$O$14)),-I230,0))</f>
        <v>7448.57</v>
      </c>
      <c r="R230" s="153" t="e">
        <f t="shared" si="12"/>
        <v>#N/A</v>
      </c>
      <c r="S230" s="150" t="e">
        <f t="shared" si="13"/>
        <v>#N/A</v>
      </c>
      <c r="T230" s="150" t="e">
        <f t="shared" si="14"/>
        <v>#N/A</v>
      </c>
      <c r="U230" s="150" t="e">
        <f t="shared" si="15"/>
        <v>#N/A</v>
      </c>
      <c r="V230" s="154" t="e">
        <f>VLOOKUP(E230,'PC Receitas'!$O$4:$P$14,2,FALSE)</f>
        <v>#N/A</v>
      </c>
    </row>
    <row r="231" spans="3:22" ht="19.5" customHeight="1" thickTop="1" thickBot="1" x14ac:dyDescent="0.3">
      <c r="C231" s="58"/>
      <c r="D231" s="58" t="str">
        <f>IF(C231&lt;&gt;"",TEXT(C231,"00")&amp;"/09/"&amp;'Configurações Básicas'!$P$5,"")</f>
        <v/>
      </c>
      <c r="E231" s="58"/>
      <c r="F231" s="58"/>
      <c r="G231" s="58"/>
      <c r="H231" s="58"/>
      <c r="I231" s="59"/>
      <c r="J231" s="193"/>
      <c r="K231" s="60"/>
      <c r="L231" s="192"/>
      <c r="M231" s="56">
        <f>M230+IF(AND(K231="Pago",OR(E231='PC Receitas'!$O$4,E231='PC Receitas'!$O$5,E231='PC Receitas'!$O$6)),I231,IF(AND(K231="Pago",OR(E231='PC Receitas'!$O$7,E231='PC Receitas'!$O$8,E231='PC Receitas'!$O$9,E231='PC Receitas'!$O$10,E231='PC Receitas'!$O$11,E231='PC Receitas'!$O$12,E231='PC Receitas'!$O$13,E231='PC Receitas'!$O$14)),-I231,0))</f>
        <v>7448.57</v>
      </c>
      <c r="R231" s="153" t="e">
        <f t="shared" si="12"/>
        <v>#N/A</v>
      </c>
      <c r="S231" s="150" t="e">
        <f t="shared" si="13"/>
        <v>#N/A</v>
      </c>
      <c r="T231" s="150" t="e">
        <f t="shared" si="14"/>
        <v>#N/A</v>
      </c>
      <c r="U231" s="150" t="e">
        <f t="shared" si="15"/>
        <v>#N/A</v>
      </c>
      <c r="V231" s="154" t="e">
        <f>VLOOKUP(E231,'PC Receitas'!$O$4:$P$14,2,FALSE)</f>
        <v>#N/A</v>
      </c>
    </row>
    <row r="232" spans="3:22" ht="19.5" customHeight="1" thickTop="1" thickBot="1" x14ac:dyDescent="0.3">
      <c r="C232" s="58"/>
      <c r="D232" s="58" t="str">
        <f>IF(C232&lt;&gt;"",TEXT(C232,"00")&amp;"/09/"&amp;'Configurações Básicas'!$P$5,"")</f>
        <v/>
      </c>
      <c r="E232" s="58"/>
      <c r="F232" s="58"/>
      <c r="G232" s="58"/>
      <c r="H232" s="58"/>
      <c r="I232" s="59"/>
      <c r="J232" s="193"/>
      <c r="K232" s="60"/>
      <c r="L232" s="192"/>
      <c r="M232" s="56">
        <f>M231+IF(AND(K232="Pago",OR(E232='PC Receitas'!$O$4,E232='PC Receitas'!$O$5,E232='PC Receitas'!$O$6)),I232,IF(AND(K232="Pago",OR(E232='PC Receitas'!$O$7,E232='PC Receitas'!$O$8,E232='PC Receitas'!$O$9,E232='PC Receitas'!$O$10,E232='PC Receitas'!$O$11,E232='PC Receitas'!$O$12,E232='PC Receitas'!$O$13,E232='PC Receitas'!$O$14)),-I232,0))</f>
        <v>7448.57</v>
      </c>
      <c r="R232" s="153" t="e">
        <f t="shared" si="12"/>
        <v>#N/A</v>
      </c>
      <c r="S232" s="150" t="e">
        <f t="shared" si="13"/>
        <v>#N/A</v>
      </c>
      <c r="T232" s="150" t="e">
        <f t="shared" si="14"/>
        <v>#N/A</v>
      </c>
      <c r="U232" s="150" t="e">
        <f t="shared" si="15"/>
        <v>#N/A</v>
      </c>
      <c r="V232" s="154" t="e">
        <f>VLOOKUP(E232,'PC Receitas'!$O$4:$P$14,2,FALSE)</f>
        <v>#N/A</v>
      </c>
    </row>
    <row r="233" spans="3:22" ht="19.5" customHeight="1" thickTop="1" thickBot="1" x14ac:dyDescent="0.3">
      <c r="C233" s="58"/>
      <c r="D233" s="58" t="str">
        <f>IF(C233&lt;&gt;"",TEXT(C233,"00")&amp;"/09/"&amp;'Configurações Básicas'!$P$5,"")</f>
        <v/>
      </c>
      <c r="E233" s="58"/>
      <c r="F233" s="58"/>
      <c r="G233" s="58"/>
      <c r="H233" s="58"/>
      <c r="I233" s="59"/>
      <c r="J233" s="193"/>
      <c r="K233" s="60"/>
      <c r="L233" s="192"/>
      <c r="M233" s="56">
        <f>M232+IF(AND(K233="Pago",OR(E233='PC Receitas'!$O$4,E233='PC Receitas'!$O$5,E233='PC Receitas'!$O$6)),I233,IF(AND(K233="Pago",OR(E233='PC Receitas'!$O$7,E233='PC Receitas'!$O$8,E233='PC Receitas'!$O$9,E233='PC Receitas'!$O$10,E233='PC Receitas'!$O$11,E233='PC Receitas'!$O$12,E233='PC Receitas'!$O$13,E233='PC Receitas'!$O$14)),-I233,0))</f>
        <v>7448.57</v>
      </c>
      <c r="R233" s="153" t="e">
        <f t="shared" si="12"/>
        <v>#N/A</v>
      </c>
      <c r="S233" s="150" t="e">
        <f t="shared" si="13"/>
        <v>#N/A</v>
      </c>
      <c r="T233" s="150" t="e">
        <f t="shared" si="14"/>
        <v>#N/A</v>
      </c>
      <c r="U233" s="150" t="e">
        <f t="shared" si="15"/>
        <v>#N/A</v>
      </c>
      <c r="V233" s="154" t="e">
        <f>VLOOKUP(E233,'PC Receitas'!$O$4:$P$14,2,FALSE)</f>
        <v>#N/A</v>
      </c>
    </row>
    <row r="234" spans="3:22" ht="19.5" customHeight="1" thickTop="1" thickBot="1" x14ac:dyDescent="0.3">
      <c r="C234" s="58"/>
      <c r="D234" s="58" t="str">
        <f>IF(C234&lt;&gt;"",TEXT(C234,"00")&amp;"/09/"&amp;'Configurações Básicas'!$P$5,"")</f>
        <v/>
      </c>
      <c r="E234" s="58"/>
      <c r="F234" s="58"/>
      <c r="G234" s="58"/>
      <c r="H234" s="58"/>
      <c r="I234" s="59"/>
      <c r="J234" s="193"/>
      <c r="K234" s="60"/>
      <c r="L234" s="192"/>
      <c r="M234" s="56">
        <f>M233+IF(AND(K234="Pago",OR(E234='PC Receitas'!$O$4,E234='PC Receitas'!$O$5,E234='PC Receitas'!$O$6)),I234,IF(AND(K234="Pago",OR(E234='PC Receitas'!$O$7,E234='PC Receitas'!$O$8,E234='PC Receitas'!$O$9,E234='PC Receitas'!$O$10,E234='PC Receitas'!$O$11,E234='PC Receitas'!$O$12,E234='PC Receitas'!$O$13,E234='PC Receitas'!$O$14)),-I234,0))</f>
        <v>7448.57</v>
      </c>
      <c r="R234" s="153" t="e">
        <f t="shared" si="12"/>
        <v>#N/A</v>
      </c>
      <c r="S234" s="150" t="e">
        <f t="shared" si="13"/>
        <v>#N/A</v>
      </c>
      <c r="T234" s="150" t="e">
        <f t="shared" si="14"/>
        <v>#N/A</v>
      </c>
      <c r="U234" s="150" t="e">
        <f t="shared" si="15"/>
        <v>#N/A</v>
      </c>
      <c r="V234" s="154" t="e">
        <f>VLOOKUP(E234,'PC Receitas'!$O$4:$P$14,2,FALSE)</f>
        <v>#N/A</v>
      </c>
    </row>
    <row r="235" spans="3:22" ht="19.5" customHeight="1" thickTop="1" thickBot="1" x14ac:dyDescent="0.3">
      <c r="C235" s="58"/>
      <c r="D235" s="58" t="str">
        <f>IF(C235&lt;&gt;"",TEXT(C235,"00")&amp;"/09/"&amp;'Configurações Básicas'!$P$5,"")</f>
        <v/>
      </c>
      <c r="E235" s="58"/>
      <c r="F235" s="58"/>
      <c r="G235" s="58"/>
      <c r="H235" s="58"/>
      <c r="I235" s="59"/>
      <c r="J235" s="193"/>
      <c r="K235" s="60"/>
      <c r="L235" s="192"/>
      <c r="M235" s="56">
        <f>M234+IF(AND(K235="Pago",OR(E235='PC Receitas'!$O$4,E235='PC Receitas'!$O$5,E235='PC Receitas'!$O$6)),I235,IF(AND(K235="Pago",OR(E235='PC Receitas'!$O$7,E235='PC Receitas'!$O$8,E235='PC Receitas'!$O$9,E235='PC Receitas'!$O$10,E235='PC Receitas'!$O$11,E235='PC Receitas'!$O$12,E235='PC Receitas'!$O$13,E235='PC Receitas'!$O$14)),-I235,0))</f>
        <v>7448.57</v>
      </c>
      <c r="R235" s="153" t="e">
        <f t="shared" si="12"/>
        <v>#N/A</v>
      </c>
      <c r="S235" s="150" t="e">
        <f t="shared" si="13"/>
        <v>#N/A</v>
      </c>
      <c r="T235" s="150" t="e">
        <f t="shared" si="14"/>
        <v>#N/A</v>
      </c>
      <c r="U235" s="150" t="e">
        <f t="shared" si="15"/>
        <v>#N/A</v>
      </c>
      <c r="V235" s="154" t="e">
        <f>VLOOKUP(E235,'PC Receitas'!$O$4:$P$14,2,FALSE)</f>
        <v>#N/A</v>
      </c>
    </row>
    <row r="236" spans="3:22" ht="19.5" customHeight="1" thickTop="1" thickBot="1" x14ac:dyDescent="0.3">
      <c r="C236" s="58"/>
      <c r="D236" s="58" t="str">
        <f>IF(C236&lt;&gt;"",TEXT(C236,"00")&amp;"/09/"&amp;'Configurações Básicas'!$P$5,"")</f>
        <v/>
      </c>
      <c r="E236" s="58"/>
      <c r="F236" s="58"/>
      <c r="G236" s="58"/>
      <c r="H236" s="58"/>
      <c r="I236" s="59"/>
      <c r="J236" s="193"/>
      <c r="K236" s="60"/>
      <c r="L236" s="192"/>
      <c r="M236" s="56">
        <f>M235+IF(AND(K236="Pago",OR(E236='PC Receitas'!$O$4,E236='PC Receitas'!$O$5,E236='PC Receitas'!$O$6)),I236,IF(AND(K236="Pago",OR(E236='PC Receitas'!$O$7,E236='PC Receitas'!$O$8,E236='PC Receitas'!$O$9,E236='PC Receitas'!$O$10,E236='PC Receitas'!$O$11,E236='PC Receitas'!$O$12,E236='PC Receitas'!$O$13,E236='PC Receitas'!$O$14)),-I236,0))</f>
        <v>7448.57</v>
      </c>
      <c r="R236" s="153" t="e">
        <f t="shared" si="12"/>
        <v>#N/A</v>
      </c>
      <c r="S236" s="150" t="e">
        <f t="shared" si="13"/>
        <v>#N/A</v>
      </c>
      <c r="T236" s="150" t="e">
        <f t="shared" si="14"/>
        <v>#N/A</v>
      </c>
      <c r="U236" s="150" t="e">
        <f t="shared" si="15"/>
        <v>#N/A</v>
      </c>
      <c r="V236" s="154" t="e">
        <f>VLOOKUP(E236,'PC Receitas'!$O$4:$P$14,2,FALSE)</f>
        <v>#N/A</v>
      </c>
    </row>
    <row r="237" spans="3:22" ht="19.5" customHeight="1" thickTop="1" thickBot="1" x14ac:dyDescent="0.3">
      <c r="C237" s="58"/>
      <c r="D237" s="58" t="str">
        <f>IF(C237&lt;&gt;"",TEXT(C237,"00")&amp;"/09/"&amp;'Configurações Básicas'!$P$5,"")</f>
        <v/>
      </c>
      <c r="E237" s="58"/>
      <c r="F237" s="58"/>
      <c r="G237" s="58"/>
      <c r="H237" s="58"/>
      <c r="I237" s="59"/>
      <c r="J237" s="193"/>
      <c r="K237" s="60"/>
      <c r="L237" s="192"/>
      <c r="M237" s="56">
        <f>M236+IF(AND(K237="Pago",OR(E237='PC Receitas'!$O$4,E237='PC Receitas'!$O$5,E237='PC Receitas'!$O$6)),I237,IF(AND(K237="Pago",OR(E237='PC Receitas'!$O$7,E237='PC Receitas'!$O$8,E237='PC Receitas'!$O$9,E237='PC Receitas'!$O$10,E237='PC Receitas'!$O$11,E237='PC Receitas'!$O$12,E237='PC Receitas'!$O$13,E237='PC Receitas'!$O$14)),-I237,0))</f>
        <v>7448.57</v>
      </c>
      <c r="R237" s="153" t="e">
        <f t="shared" si="12"/>
        <v>#N/A</v>
      </c>
      <c r="S237" s="150" t="e">
        <f t="shared" si="13"/>
        <v>#N/A</v>
      </c>
      <c r="T237" s="150" t="e">
        <f t="shared" si="14"/>
        <v>#N/A</v>
      </c>
      <c r="U237" s="150" t="e">
        <f t="shared" si="15"/>
        <v>#N/A</v>
      </c>
      <c r="V237" s="154" t="e">
        <f>VLOOKUP(E237,'PC Receitas'!$O$4:$P$14,2,FALSE)</f>
        <v>#N/A</v>
      </c>
    </row>
    <row r="238" spans="3:22" ht="19.5" customHeight="1" thickTop="1" thickBot="1" x14ac:dyDescent="0.3">
      <c r="C238" s="58"/>
      <c r="D238" s="58" t="str">
        <f>IF(C238&lt;&gt;"",TEXT(C238,"00")&amp;"/09/"&amp;'Configurações Básicas'!$P$5,"")</f>
        <v/>
      </c>
      <c r="E238" s="58"/>
      <c r="F238" s="58"/>
      <c r="G238" s="58"/>
      <c r="H238" s="58"/>
      <c r="I238" s="59"/>
      <c r="J238" s="193"/>
      <c r="K238" s="60"/>
      <c r="L238" s="192"/>
      <c r="M238" s="56">
        <f>M237+IF(AND(K238="Pago",OR(E238='PC Receitas'!$O$4,E238='PC Receitas'!$O$5,E238='PC Receitas'!$O$6)),I238,IF(AND(K238="Pago",OR(E238='PC Receitas'!$O$7,E238='PC Receitas'!$O$8,E238='PC Receitas'!$O$9,E238='PC Receitas'!$O$10,E238='PC Receitas'!$O$11,E238='PC Receitas'!$O$12,E238='PC Receitas'!$O$13,E238='PC Receitas'!$O$14)),-I238,0))</f>
        <v>7448.57</v>
      </c>
      <c r="R238" s="153" t="e">
        <f t="shared" si="12"/>
        <v>#N/A</v>
      </c>
      <c r="S238" s="150" t="e">
        <f t="shared" si="13"/>
        <v>#N/A</v>
      </c>
      <c r="T238" s="150" t="e">
        <f t="shared" si="14"/>
        <v>#N/A</v>
      </c>
      <c r="U238" s="150" t="e">
        <f t="shared" si="15"/>
        <v>#N/A</v>
      </c>
      <c r="V238" s="154" t="e">
        <f>VLOOKUP(E238,'PC Receitas'!$O$4:$P$14,2,FALSE)</f>
        <v>#N/A</v>
      </c>
    </row>
    <row r="239" spans="3:22" ht="19.5" customHeight="1" thickTop="1" thickBot="1" x14ac:dyDescent="0.3">
      <c r="C239" s="58"/>
      <c r="D239" s="58" t="str">
        <f>IF(C239&lt;&gt;"",TEXT(C239,"00")&amp;"/09/"&amp;'Configurações Básicas'!$P$5,"")</f>
        <v/>
      </c>
      <c r="E239" s="58"/>
      <c r="F239" s="58"/>
      <c r="G239" s="58"/>
      <c r="H239" s="58"/>
      <c r="I239" s="59"/>
      <c r="J239" s="193"/>
      <c r="K239" s="60"/>
      <c r="L239" s="192"/>
      <c r="M239" s="56">
        <f>M238+IF(AND(K239="Pago",OR(E239='PC Receitas'!$O$4,E239='PC Receitas'!$O$5,E239='PC Receitas'!$O$6)),I239,IF(AND(K239="Pago",OR(E239='PC Receitas'!$O$7,E239='PC Receitas'!$O$8,E239='PC Receitas'!$O$9,E239='PC Receitas'!$O$10,E239='PC Receitas'!$O$11,E239='PC Receitas'!$O$12,E239='PC Receitas'!$O$13,E239='PC Receitas'!$O$14)),-I239,0))</f>
        <v>7448.57</v>
      </c>
      <c r="R239" s="153" t="e">
        <f t="shared" si="12"/>
        <v>#N/A</v>
      </c>
      <c r="S239" s="150" t="e">
        <f t="shared" si="13"/>
        <v>#N/A</v>
      </c>
      <c r="T239" s="150" t="e">
        <f t="shared" si="14"/>
        <v>#N/A</v>
      </c>
      <c r="U239" s="150" t="e">
        <f t="shared" si="15"/>
        <v>#N/A</v>
      </c>
      <c r="V239" s="154" t="e">
        <f>VLOOKUP(E239,'PC Receitas'!$O$4:$P$14,2,FALSE)</f>
        <v>#N/A</v>
      </c>
    </row>
    <row r="240" spans="3:22" ht="19.5" customHeight="1" thickTop="1" thickBot="1" x14ac:dyDescent="0.3">
      <c r="C240" s="58"/>
      <c r="D240" s="58" t="str">
        <f>IF(C240&lt;&gt;"",TEXT(C240,"00")&amp;"/09/"&amp;'Configurações Básicas'!$P$5,"")</f>
        <v/>
      </c>
      <c r="E240" s="58"/>
      <c r="F240" s="58"/>
      <c r="G240" s="58"/>
      <c r="H240" s="58"/>
      <c r="I240" s="59"/>
      <c r="J240" s="193"/>
      <c r="K240" s="60"/>
      <c r="L240" s="192"/>
      <c r="M240" s="56">
        <f>M239+IF(AND(K240="Pago",OR(E240='PC Receitas'!$O$4,E240='PC Receitas'!$O$5,E240='PC Receitas'!$O$6)),I240,IF(AND(K240="Pago",OR(E240='PC Receitas'!$O$7,E240='PC Receitas'!$O$8,E240='PC Receitas'!$O$9,E240='PC Receitas'!$O$10,E240='PC Receitas'!$O$11,E240='PC Receitas'!$O$12,E240='PC Receitas'!$O$13,E240='PC Receitas'!$O$14)),-I240,0))</f>
        <v>7448.57</v>
      </c>
      <c r="R240" s="153" t="e">
        <f t="shared" si="12"/>
        <v>#N/A</v>
      </c>
      <c r="S240" s="150" t="e">
        <f t="shared" si="13"/>
        <v>#N/A</v>
      </c>
      <c r="T240" s="150" t="e">
        <f t="shared" si="14"/>
        <v>#N/A</v>
      </c>
      <c r="U240" s="150" t="e">
        <f t="shared" si="15"/>
        <v>#N/A</v>
      </c>
      <c r="V240" s="154" t="e">
        <f>VLOOKUP(E240,'PC Receitas'!$O$4:$P$14,2,FALSE)</f>
        <v>#N/A</v>
      </c>
    </row>
    <row r="241" spans="3:22" ht="19.5" customHeight="1" thickTop="1" thickBot="1" x14ac:dyDescent="0.3">
      <c r="C241" s="58"/>
      <c r="D241" s="58" t="str">
        <f>IF(C241&lt;&gt;"",TEXT(C241,"00")&amp;"/09/"&amp;'Configurações Básicas'!$P$5,"")</f>
        <v/>
      </c>
      <c r="E241" s="58"/>
      <c r="F241" s="58"/>
      <c r="G241" s="58"/>
      <c r="H241" s="58"/>
      <c r="I241" s="59"/>
      <c r="J241" s="193"/>
      <c r="K241" s="60"/>
      <c r="L241" s="192"/>
      <c r="M241" s="56">
        <f>M240+IF(AND(K241="Pago",OR(E241='PC Receitas'!$O$4,E241='PC Receitas'!$O$5,E241='PC Receitas'!$O$6)),I241,IF(AND(K241="Pago",OR(E241='PC Receitas'!$O$7,E241='PC Receitas'!$O$8,E241='PC Receitas'!$O$9,E241='PC Receitas'!$O$10,E241='PC Receitas'!$O$11,E241='PC Receitas'!$O$12,E241='PC Receitas'!$O$13,E241='PC Receitas'!$O$14)),-I241,0))</f>
        <v>7448.57</v>
      </c>
      <c r="R241" s="153" t="e">
        <f t="shared" si="12"/>
        <v>#N/A</v>
      </c>
      <c r="S241" s="150" t="e">
        <f t="shared" si="13"/>
        <v>#N/A</v>
      </c>
      <c r="T241" s="150" t="e">
        <f t="shared" si="14"/>
        <v>#N/A</v>
      </c>
      <c r="U241" s="150" t="e">
        <f t="shared" si="15"/>
        <v>#N/A</v>
      </c>
      <c r="V241" s="154" t="e">
        <f>VLOOKUP(E241,'PC Receitas'!$O$4:$P$14,2,FALSE)</f>
        <v>#N/A</v>
      </c>
    </row>
    <row r="242" spans="3:22" ht="19.5" customHeight="1" thickTop="1" thickBot="1" x14ac:dyDescent="0.3">
      <c r="C242" s="58"/>
      <c r="D242" s="58" t="str">
        <f>IF(C242&lt;&gt;"",TEXT(C242,"00")&amp;"/09/"&amp;'Configurações Básicas'!$P$5,"")</f>
        <v/>
      </c>
      <c r="E242" s="58"/>
      <c r="F242" s="58"/>
      <c r="G242" s="58"/>
      <c r="H242" s="58"/>
      <c r="I242" s="59"/>
      <c r="J242" s="193"/>
      <c r="K242" s="60"/>
      <c r="L242" s="192"/>
      <c r="M242" s="56">
        <f>M241+IF(AND(K242="Pago",OR(E242='PC Receitas'!$O$4,E242='PC Receitas'!$O$5,E242='PC Receitas'!$O$6)),I242,IF(AND(K242="Pago",OR(E242='PC Receitas'!$O$7,E242='PC Receitas'!$O$8,E242='PC Receitas'!$O$9,E242='PC Receitas'!$O$10,E242='PC Receitas'!$O$11,E242='PC Receitas'!$O$12,E242='PC Receitas'!$O$13,E242='PC Receitas'!$O$14)),-I242,0))</f>
        <v>7448.57</v>
      </c>
      <c r="R242" s="153" t="e">
        <f t="shared" si="12"/>
        <v>#N/A</v>
      </c>
      <c r="S242" s="150" t="e">
        <f t="shared" si="13"/>
        <v>#N/A</v>
      </c>
      <c r="T242" s="150" t="e">
        <f t="shared" si="14"/>
        <v>#N/A</v>
      </c>
      <c r="U242" s="150" t="e">
        <f t="shared" si="15"/>
        <v>#N/A</v>
      </c>
      <c r="V242" s="154" t="e">
        <f>VLOOKUP(E242,'PC Receitas'!$O$4:$P$14,2,FALSE)</f>
        <v>#N/A</v>
      </c>
    </row>
    <row r="243" spans="3:22" ht="19.5" customHeight="1" thickTop="1" thickBot="1" x14ac:dyDescent="0.3">
      <c r="C243" s="58"/>
      <c r="D243" s="58" t="str">
        <f>IF(C243&lt;&gt;"",TEXT(C243,"00")&amp;"/09/"&amp;'Configurações Básicas'!$P$5,"")</f>
        <v/>
      </c>
      <c r="E243" s="58"/>
      <c r="F243" s="58"/>
      <c r="G243" s="58"/>
      <c r="H243" s="58"/>
      <c r="I243" s="59"/>
      <c r="J243" s="193"/>
      <c r="K243" s="60"/>
      <c r="L243" s="192"/>
      <c r="M243" s="56">
        <f>M242+IF(AND(K243="Pago",OR(E243='PC Receitas'!$O$4,E243='PC Receitas'!$O$5,E243='PC Receitas'!$O$6)),I243,IF(AND(K243="Pago",OR(E243='PC Receitas'!$O$7,E243='PC Receitas'!$O$8,E243='PC Receitas'!$O$9,E243='PC Receitas'!$O$10,E243='PC Receitas'!$O$11,E243='PC Receitas'!$O$12,E243='PC Receitas'!$O$13,E243='PC Receitas'!$O$14)),-I243,0))</f>
        <v>7448.57</v>
      </c>
      <c r="R243" s="153" t="e">
        <f t="shared" si="12"/>
        <v>#N/A</v>
      </c>
      <c r="S243" s="150" t="e">
        <f t="shared" si="13"/>
        <v>#N/A</v>
      </c>
      <c r="T243" s="150" t="e">
        <f t="shared" si="14"/>
        <v>#N/A</v>
      </c>
      <c r="U243" s="150" t="e">
        <f t="shared" si="15"/>
        <v>#N/A</v>
      </c>
      <c r="V243" s="154" t="e">
        <f>VLOOKUP(E243,'PC Receitas'!$O$4:$P$14,2,FALSE)</f>
        <v>#N/A</v>
      </c>
    </row>
    <row r="244" spans="3:22" ht="19.5" customHeight="1" thickTop="1" thickBot="1" x14ac:dyDescent="0.3">
      <c r="C244" s="58"/>
      <c r="D244" s="58" t="str">
        <f>IF(C244&lt;&gt;"",TEXT(C244,"00")&amp;"/09/"&amp;'Configurações Básicas'!$P$5,"")</f>
        <v/>
      </c>
      <c r="E244" s="58"/>
      <c r="F244" s="58"/>
      <c r="G244" s="58"/>
      <c r="H244" s="58"/>
      <c r="I244" s="59"/>
      <c r="J244" s="193"/>
      <c r="K244" s="60"/>
      <c r="L244" s="192"/>
      <c r="M244" s="56">
        <f>M243+IF(AND(K244="Pago",OR(E244='PC Receitas'!$O$4,E244='PC Receitas'!$O$5,E244='PC Receitas'!$O$6)),I244,IF(AND(K244="Pago",OR(E244='PC Receitas'!$O$7,E244='PC Receitas'!$O$8,E244='PC Receitas'!$O$9,E244='PC Receitas'!$O$10,E244='PC Receitas'!$O$11,E244='PC Receitas'!$O$12,E244='PC Receitas'!$O$13,E244='PC Receitas'!$O$14)),-I244,0))</f>
        <v>7448.57</v>
      </c>
      <c r="R244" s="153" t="e">
        <f t="shared" si="12"/>
        <v>#N/A</v>
      </c>
      <c r="S244" s="150" t="e">
        <f t="shared" si="13"/>
        <v>#N/A</v>
      </c>
      <c r="T244" s="150" t="e">
        <f t="shared" si="14"/>
        <v>#N/A</v>
      </c>
      <c r="U244" s="150" t="e">
        <f t="shared" si="15"/>
        <v>#N/A</v>
      </c>
      <c r="V244" s="154" t="e">
        <f>VLOOKUP(E244,'PC Receitas'!$O$4:$P$14,2,FALSE)</f>
        <v>#N/A</v>
      </c>
    </row>
    <row r="245" spans="3:22" ht="19.5" customHeight="1" thickTop="1" thickBot="1" x14ac:dyDescent="0.3">
      <c r="C245" s="58"/>
      <c r="D245" s="58" t="str">
        <f>IF(C245&lt;&gt;"",TEXT(C245,"00")&amp;"/09/"&amp;'Configurações Básicas'!$P$5,"")</f>
        <v/>
      </c>
      <c r="E245" s="58"/>
      <c r="F245" s="58"/>
      <c r="G245" s="58"/>
      <c r="H245" s="58"/>
      <c r="I245" s="59"/>
      <c r="J245" s="193"/>
      <c r="K245" s="60"/>
      <c r="L245" s="192"/>
      <c r="M245" s="56">
        <f>M244+IF(AND(K245="Pago",OR(E245='PC Receitas'!$O$4,E245='PC Receitas'!$O$5,E245='PC Receitas'!$O$6)),I245,IF(AND(K245="Pago",OR(E245='PC Receitas'!$O$7,E245='PC Receitas'!$O$8,E245='PC Receitas'!$O$9,E245='PC Receitas'!$O$10,E245='PC Receitas'!$O$11,E245='PC Receitas'!$O$12,E245='PC Receitas'!$O$13,E245='PC Receitas'!$O$14)),-I245,0))</f>
        <v>7448.57</v>
      </c>
      <c r="R245" s="153" t="e">
        <f t="shared" si="12"/>
        <v>#N/A</v>
      </c>
      <c r="S245" s="150" t="e">
        <f t="shared" si="13"/>
        <v>#N/A</v>
      </c>
      <c r="T245" s="150" t="e">
        <f t="shared" si="14"/>
        <v>#N/A</v>
      </c>
      <c r="U245" s="150" t="e">
        <f t="shared" si="15"/>
        <v>#N/A</v>
      </c>
      <c r="V245" s="154" t="e">
        <f>VLOOKUP(E245,'PC Receitas'!$O$4:$P$14,2,FALSE)</f>
        <v>#N/A</v>
      </c>
    </row>
    <row r="246" spans="3:22" ht="19.5" customHeight="1" thickTop="1" thickBot="1" x14ac:dyDescent="0.3">
      <c r="C246" s="58"/>
      <c r="D246" s="58" t="str">
        <f>IF(C246&lt;&gt;"",TEXT(C246,"00")&amp;"/09/"&amp;'Configurações Básicas'!$P$5,"")</f>
        <v/>
      </c>
      <c r="E246" s="58"/>
      <c r="F246" s="58"/>
      <c r="G246" s="58"/>
      <c r="H246" s="58"/>
      <c r="I246" s="59"/>
      <c r="J246" s="193"/>
      <c r="K246" s="60"/>
      <c r="L246" s="192"/>
      <c r="M246" s="56">
        <f>M245+IF(AND(K246="Pago",OR(E246='PC Receitas'!$O$4,E246='PC Receitas'!$O$5,E246='PC Receitas'!$O$6)),I246,IF(AND(K246="Pago",OR(E246='PC Receitas'!$O$7,E246='PC Receitas'!$O$8,E246='PC Receitas'!$O$9,E246='PC Receitas'!$O$10,E246='PC Receitas'!$O$11,E246='PC Receitas'!$O$12,E246='PC Receitas'!$O$13,E246='PC Receitas'!$O$14)),-I246,0))</f>
        <v>7448.57</v>
      </c>
      <c r="R246" s="153" t="e">
        <f t="shared" si="12"/>
        <v>#N/A</v>
      </c>
      <c r="S246" s="150" t="e">
        <f t="shared" si="13"/>
        <v>#N/A</v>
      </c>
      <c r="T246" s="150" t="e">
        <f t="shared" si="14"/>
        <v>#N/A</v>
      </c>
      <c r="U246" s="150" t="e">
        <f t="shared" si="15"/>
        <v>#N/A</v>
      </c>
      <c r="V246" s="154" t="e">
        <f>VLOOKUP(E246,'PC Receitas'!$O$4:$P$14,2,FALSE)</f>
        <v>#N/A</v>
      </c>
    </row>
    <row r="247" spans="3:22" ht="19.5" customHeight="1" thickTop="1" thickBot="1" x14ac:dyDescent="0.3">
      <c r="C247" s="58"/>
      <c r="D247" s="58" t="str">
        <f>IF(C247&lt;&gt;"",TEXT(C247,"00")&amp;"/09/"&amp;'Configurações Básicas'!$P$5,"")</f>
        <v/>
      </c>
      <c r="E247" s="58"/>
      <c r="F247" s="58"/>
      <c r="G247" s="58"/>
      <c r="H247" s="58"/>
      <c r="I247" s="59"/>
      <c r="J247" s="193"/>
      <c r="K247" s="60"/>
      <c r="L247" s="192"/>
      <c r="M247" s="56">
        <f>M246+IF(AND(K247="Pago",OR(E247='PC Receitas'!$O$4,E247='PC Receitas'!$O$5,E247='PC Receitas'!$O$6)),I247,IF(AND(K247="Pago",OR(E247='PC Receitas'!$O$7,E247='PC Receitas'!$O$8,E247='PC Receitas'!$O$9,E247='PC Receitas'!$O$10,E247='PC Receitas'!$O$11,E247='PC Receitas'!$O$12,E247='PC Receitas'!$O$13,E247='PC Receitas'!$O$14)),-I247,0))</f>
        <v>7448.57</v>
      </c>
      <c r="R247" s="153" t="e">
        <f t="shared" si="12"/>
        <v>#N/A</v>
      </c>
      <c r="S247" s="150" t="e">
        <f t="shared" si="13"/>
        <v>#N/A</v>
      </c>
      <c r="T247" s="150" t="e">
        <f t="shared" si="14"/>
        <v>#N/A</v>
      </c>
      <c r="U247" s="150" t="e">
        <f t="shared" si="15"/>
        <v>#N/A</v>
      </c>
      <c r="V247" s="154" t="e">
        <f>VLOOKUP(E247,'PC Receitas'!$O$4:$P$14,2,FALSE)</f>
        <v>#N/A</v>
      </c>
    </row>
    <row r="248" spans="3:22" ht="19.5" customHeight="1" thickTop="1" thickBot="1" x14ac:dyDescent="0.3">
      <c r="C248" s="58"/>
      <c r="D248" s="58" t="str">
        <f>IF(C248&lt;&gt;"",TEXT(C248,"00")&amp;"/09/"&amp;'Configurações Básicas'!$P$5,"")</f>
        <v/>
      </c>
      <c r="E248" s="58"/>
      <c r="F248" s="58"/>
      <c r="G248" s="58"/>
      <c r="H248" s="58"/>
      <c r="I248" s="59"/>
      <c r="J248" s="193"/>
      <c r="K248" s="60"/>
      <c r="L248" s="192"/>
      <c r="M248" s="56">
        <f>M247+IF(AND(K248="Pago",OR(E248='PC Receitas'!$O$4,E248='PC Receitas'!$O$5,E248='PC Receitas'!$O$6)),I248,IF(AND(K248="Pago",OR(E248='PC Receitas'!$O$7,E248='PC Receitas'!$O$8,E248='PC Receitas'!$O$9,E248='PC Receitas'!$O$10,E248='PC Receitas'!$O$11,E248='PC Receitas'!$O$12,E248='PC Receitas'!$O$13,E248='PC Receitas'!$O$14)),-I248,0))</f>
        <v>7448.57</v>
      </c>
      <c r="R248" s="153" t="e">
        <f t="shared" si="12"/>
        <v>#N/A</v>
      </c>
      <c r="S248" s="150" t="e">
        <f t="shared" si="13"/>
        <v>#N/A</v>
      </c>
      <c r="T248" s="150" t="e">
        <f t="shared" si="14"/>
        <v>#N/A</v>
      </c>
      <c r="U248" s="150" t="e">
        <f t="shared" si="15"/>
        <v>#N/A</v>
      </c>
      <c r="V248" s="154" t="e">
        <f>VLOOKUP(E248,'PC Receitas'!$O$4:$P$14,2,FALSE)</f>
        <v>#N/A</v>
      </c>
    </row>
    <row r="249" spans="3:22" ht="19.5" customHeight="1" thickTop="1" thickBot="1" x14ac:dyDescent="0.3">
      <c r="C249" s="58"/>
      <c r="D249" s="58" t="str">
        <f>IF(C249&lt;&gt;"",TEXT(C249,"00")&amp;"/09/"&amp;'Configurações Básicas'!$P$5,"")</f>
        <v/>
      </c>
      <c r="E249" s="58"/>
      <c r="F249" s="58"/>
      <c r="G249" s="58"/>
      <c r="H249" s="58"/>
      <c r="I249" s="59"/>
      <c r="J249" s="193"/>
      <c r="K249" s="60"/>
      <c r="L249" s="192"/>
      <c r="M249" s="56">
        <f>M248+IF(AND(K249="Pago",OR(E249='PC Receitas'!$O$4,E249='PC Receitas'!$O$5,E249='PC Receitas'!$O$6)),I249,IF(AND(K249="Pago",OR(E249='PC Receitas'!$O$7,E249='PC Receitas'!$O$8,E249='PC Receitas'!$O$9,E249='PC Receitas'!$O$10,E249='PC Receitas'!$O$11,E249='PC Receitas'!$O$12,E249='PC Receitas'!$O$13,E249='PC Receitas'!$O$14)),-I249,0))</f>
        <v>7448.57</v>
      </c>
      <c r="R249" s="153" t="e">
        <f t="shared" si="12"/>
        <v>#N/A</v>
      </c>
      <c r="S249" s="150" t="e">
        <f t="shared" si="13"/>
        <v>#N/A</v>
      </c>
      <c r="T249" s="150" t="e">
        <f t="shared" si="14"/>
        <v>#N/A</v>
      </c>
      <c r="U249" s="150" t="e">
        <f t="shared" si="15"/>
        <v>#N/A</v>
      </c>
      <c r="V249" s="154" t="e">
        <f>VLOOKUP(E249,'PC Receitas'!$O$4:$P$14,2,FALSE)</f>
        <v>#N/A</v>
      </c>
    </row>
    <row r="250" spans="3:22" ht="19.5" customHeight="1" thickTop="1" thickBot="1" x14ac:dyDescent="0.3">
      <c r="C250" s="58"/>
      <c r="D250" s="58" t="str">
        <f>IF(C250&lt;&gt;"",TEXT(C250,"00")&amp;"/09/"&amp;'Configurações Básicas'!$P$5,"")</f>
        <v/>
      </c>
      <c r="E250" s="58"/>
      <c r="F250" s="58"/>
      <c r="G250" s="58"/>
      <c r="H250" s="58"/>
      <c r="I250" s="59"/>
      <c r="J250" s="193"/>
      <c r="K250" s="60"/>
      <c r="L250" s="192"/>
      <c r="M250" s="56">
        <f>M249+IF(AND(K250="Pago",OR(E250='PC Receitas'!$O$4,E250='PC Receitas'!$O$5,E250='PC Receitas'!$O$6)),I250,IF(AND(K250="Pago",OR(E250='PC Receitas'!$O$7,E250='PC Receitas'!$O$8,E250='PC Receitas'!$O$9,E250='PC Receitas'!$O$10,E250='PC Receitas'!$O$11,E250='PC Receitas'!$O$12,E250='PC Receitas'!$O$13,E250='PC Receitas'!$O$14)),-I250,0))</f>
        <v>7448.57</v>
      </c>
      <c r="R250" s="153" t="e">
        <f t="shared" si="12"/>
        <v>#N/A</v>
      </c>
      <c r="S250" s="150" t="e">
        <f t="shared" si="13"/>
        <v>#N/A</v>
      </c>
      <c r="T250" s="150" t="e">
        <f t="shared" si="14"/>
        <v>#N/A</v>
      </c>
      <c r="U250" s="150" t="e">
        <f t="shared" si="15"/>
        <v>#N/A</v>
      </c>
      <c r="V250" s="154" t="e">
        <f>VLOOKUP(E250,'PC Receitas'!$O$4:$P$14,2,FALSE)</f>
        <v>#N/A</v>
      </c>
    </row>
    <row r="251" spans="3:22" ht="19.5" customHeight="1" thickTop="1" thickBot="1" x14ac:dyDescent="0.3">
      <c r="C251" s="58"/>
      <c r="D251" s="58" t="str">
        <f>IF(C251&lt;&gt;"",TEXT(C251,"00")&amp;"/09/"&amp;'Configurações Básicas'!$P$5,"")</f>
        <v/>
      </c>
      <c r="E251" s="58"/>
      <c r="F251" s="58"/>
      <c r="G251" s="58"/>
      <c r="H251" s="58"/>
      <c r="I251" s="59"/>
      <c r="J251" s="193"/>
      <c r="K251" s="60"/>
      <c r="L251" s="192"/>
      <c r="M251" s="56">
        <f>M250+IF(AND(K251="Pago",OR(E251='PC Receitas'!$O$4,E251='PC Receitas'!$O$5,E251='PC Receitas'!$O$6)),I251,IF(AND(K251="Pago",OR(E251='PC Receitas'!$O$7,E251='PC Receitas'!$O$8,E251='PC Receitas'!$O$9,E251='PC Receitas'!$O$10,E251='PC Receitas'!$O$11,E251='PC Receitas'!$O$12,E251='PC Receitas'!$O$13,E251='PC Receitas'!$O$14)),-I251,0))</f>
        <v>7448.57</v>
      </c>
      <c r="R251" s="153" t="e">
        <f t="shared" si="12"/>
        <v>#N/A</v>
      </c>
      <c r="S251" s="150" t="e">
        <f t="shared" si="13"/>
        <v>#N/A</v>
      </c>
      <c r="T251" s="150" t="e">
        <f t="shared" si="14"/>
        <v>#N/A</v>
      </c>
      <c r="U251" s="150" t="e">
        <f t="shared" si="15"/>
        <v>#N/A</v>
      </c>
      <c r="V251" s="154" t="e">
        <f>VLOOKUP(E251,'PC Receitas'!$O$4:$P$14,2,FALSE)</f>
        <v>#N/A</v>
      </c>
    </row>
    <row r="252" spans="3:22" ht="19.5" customHeight="1" thickTop="1" thickBot="1" x14ac:dyDescent="0.3">
      <c r="C252" s="58"/>
      <c r="D252" s="58" t="str">
        <f>IF(C252&lt;&gt;"",TEXT(C252,"00")&amp;"/09/"&amp;'Configurações Básicas'!$P$5,"")</f>
        <v/>
      </c>
      <c r="E252" s="58"/>
      <c r="F252" s="58"/>
      <c r="G252" s="58"/>
      <c r="H252" s="58"/>
      <c r="I252" s="59"/>
      <c r="J252" s="193"/>
      <c r="K252" s="60"/>
      <c r="L252" s="192"/>
      <c r="M252" s="56">
        <f>M251+IF(AND(K252="Pago",OR(E252='PC Receitas'!$O$4,E252='PC Receitas'!$O$5,E252='PC Receitas'!$O$6)),I252,IF(AND(K252="Pago",OR(E252='PC Receitas'!$O$7,E252='PC Receitas'!$O$8,E252='PC Receitas'!$O$9,E252='PC Receitas'!$O$10,E252='PC Receitas'!$O$11,E252='PC Receitas'!$O$12,E252='PC Receitas'!$O$13,E252='PC Receitas'!$O$14)),-I252,0))</f>
        <v>7448.57</v>
      </c>
      <c r="R252" s="153" t="e">
        <f t="shared" si="12"/>
        <v>#N/A</v>
      </c>
      <c r="S252" s="150" t="e">
        <f t="shared" si="13"/>
        <v>#N/A</v>
      </c>
      <c r="T252" s="150" t="e">
        <f t="shared" si="14"/>
        <v>#N/A</v>
      </c>
      <c r="U252" s="150" t="e">
        <f t="shared" si="15"/>
        <v>#N/A</v>
      </c>
      <c r="V252" s="154" t="e">
        <f>VLOOKUP(E252,'PC Receitas'!$O$4:$P$14,2,FALSE)</f>
        <v>#N/A</v>
      </c>
    </row>
    <row r="253" spans="3:22" ht="19.5" customHeight="1" thickTop="1" thickBot="1" x14ac:dyDescent="0.3">
      <c r="C253" s="58"/>
      <c r="D253" s="58" t="str">
        <f>IF(C253&lt;&gt;"",TEXT(C253,"00")&amp;"/09/"&amp;'Configurações Básicas'!$P$5,"")</f>
        <v/>
      </c>
      <c r="E253" s="58"/>
      <c r="F253" s="58"/>
      <c r="G253" s="58"/>
      <c r="H253" s="58"/>
      <c r="I253" s="59"/>
      <c r="J253" s="193"/>
      <c r="K253" s="60"/>
      <c r="L253" s="192"/>
      <c r="M253" s="56">
        <f>M252+IF(AND(K253="Pago",OR(E253='PC Receitas'!$O$4,E253='PC Receitas'!$O$5,E253='PC Receitas'!$O$6)),I253,IF(AND(K253="Pago",OR(E253='PC Receitas'!$O$7,E253='PC Receitas'!$O$8,E253='PC Receitas'!$O$9,E253='PC Receitas'!$O$10,E253='PC Receitas'!$O$11,E253='PC Receitas'!$O$12,E253='PC Receitas'!$O$13,E253='PC Receitas'!$O$14)),-I253,0))</f>
        <v>7448.57</v>
      </c>
      <c r="R253" s="153" t="e">
        <f t="shared" si="12"/>
        <v>#N/A</v>
      </c>
      <c r="S253" s="150" t="e">
        <f t="shared" si="13"/>
        <v>#N/A</v>
      </c>
      <c r="T253" s="150" t="e">
        <f t="shared" si="14"/>
        <v>#N/A</v>
      </c>
      <c r="U253" s="150" t="e">
        <f t="shared" si="15"/>
        <v>#N/A</v>
      </c>
      <c r="V253" s="154" t="e">
        <f>VLOOKUP(E253,'PC Receitas'!$O$4:$P$14,2,FALSE)</f>
        <v>#N/A</v>
      </c>
    </row>
    <row r="254" spans="3:22" ht="19.5" customHeight="1" thickTop="1" thickBot="1" x14ac:dyDescent="0.3">
      <c r="C254" s="58"/>
      <c r="D254" s="58" t="str">
        <f>IF(C254&lt;&gt;"",TEXT(C254,"00")&amp;"/09/"&amp;'Configurações Básicas'!$P$5,"")</f>
        <v/>
      </c>
      <c r="E254" s="58"/>
      <c r="F254" s="58"/>
      <c r="G254" s="58"/>
      <c r="H254" s="58"/>
      <c r="I254" s="59"/>
      <c r="J254" s="193"/>
      <c r="K254" s="60"/>
      <c r="L254" s="192"/>
      <c r="M254" s="56">
        <f>M253+IF(AND(K254="Pago",OR(E254='PC Receitas'!$O$4,E254='PC Receitas'!$O$5,E254='PC Receitas'!$O$6)),I254,IF(AND(K254="Pago",OR(E254='PC Receitas'!$O$7,E254='PC Receitas'!$O$8,E254='PC Receitas'!$O$9,E254='PC Receitas'!$O$10,E254='PC Receitas'!$O$11,E254='PC Receitas'!$O$12,E254='PC Receitas'!$O$13,E254='PC Receitas'!$O$14)),-I254,0))</f>
        <v>7448.57</v>
      </c>
      <c r="R254" s="153" t="e">
        <f t="shared" si="12"/>
        <v>#N/A</v>
      </c>
      <c r="S254" s="150" t="e">
        <f t="shared" si="13"/>
        <v>#N/A</v>
      </c>
      <c r="T254" s="150" t="e">
        <f t="shared" si="14"/>
        <v>#N/A</v>
      </c>
      <c r="U254" s="150" t="e">
        <f t="shared" si="15"/>
        <v>#N/A</v>
      </c>
      <c r="V254" s="154" t="e">
        <f>VLOOKUP(E254,'PC Receitas'!$O$4:$P$14,2,FALSE)</f>
        <v>#N/A</v>
      </c>
    </row>
    <row r="255" spans="3:22" ht="19.5" customHeight="1" thickTop="1" thickBot="1" x14ac:dyDescent="0.3">
      <c r="C255" s="58"/>
      <c r="D255" s="58" t="str">
        <f>IF(C255&lt;&gt;"",TEXT(C255,"00")&amp;"/09/"&amp;'Configurações Básicas'!$P$5,"")</f>
        <v/>
      </c>
      <c r="E255" s="58"/>
      <c r="F255" s="58"/>
      <c r="G255" s="58"/>
      <c r="H255" s="58"/>
      <c r="I255" s="59"/>
      <c r="J255" s="193"/>
      <c r="K255" s="60"/>
      <c r="L255" s="192"/>
      <c r="M255" s="56">
        <f>M254+IF(AND(K255="Pago",OR(E255='PC Receitas'!$O$4,E255='PC Receitas'!$O$5,E255='PC Receitas'!$O$6)),I255,IF(AND(K255="Pago",OR(E255='PC Receitas'!$O$7,E255='PC Receitas'!$O$8,E255='PC Receitas'!$O$9,E255='PC Receitas'!$O$10,E255='PC Receitas'!$O$11,E255='PC Receitas'!$O$12,E255='PC Receitas'!$O$13,E255='PC Receitas'!$O$14)),-I255,0))</f>
        <v>7448.57</v>
      </c>
      <c r="R255" s="153" t="e">
        <f t="shared" si="12"/>
        <v>#N/A</v>
      </c>
      <c r="S255" s="150" t="e">
        <f t="shared" si="13"/>
        <v>#N/A</v>
      </c>
      <c r="T255" s="150" t="e">
        <f t="shared" si="14"/>
        <v>#N/A</v>
      </c>
      <c r="U255" s="150" t="e">
        <f t="shared" si="15"/>
        <v>#N/A</v>
      </c>
      <c r="V255" s="154" t="e">
        <f>VLOOKUP(E255,'PC Receitas'!$O$4:$P$14,2,FALSE)</f>
        <v>#N/A</v>
      </c>
    </row>
    <row r="256" spans="3:22" ht="19.5" customHeight="1" thickTop="1" thickBot="1" x14ac:dyDescent="0.3">
      <c r="C256" s="58"/>
      <c r="D256" s="58" t="str">
        <f>IF(C256&lt;&gt;"",TEXT(C256,"00")&amp;"/09/"&amp;'Configurações Básicas'!$P$5,"")</f>
        <v/>
      </c>
      <c r="E256" s="58"/>
      <c r="F256" s="58"/>
      <c r="G256" s="58"/>
      <c r="H256" s="58"/>
      <c r="I256" s="59"/>
      <c r="J256" s="193"/>
      <c r="K256" s="60"/>
      <c r="L256" s="192"/>
      <c r="M256" s="56">
        <f>M255+IF(AND(K256="Pago",OR(E256='PC Receitas'!$O$4,E256='PC Receitas'!$O$5,E256='PC Receitas'!$O$6)),I256,IF(AND(K256="Pago",OR(E256='PC Receitas'!$O$7,E256='PC Receitas'!$O$8,E256='PC Receitas'!$O$9,E256='PC Receitas'!$O$10,E256='PC Receitas'!$O$11,E256='PC Receitas'!$O$12,E256='PC Receitas'!$O$13,E256='PC Receitas'!$O$14)),-I256,0))</f>
        <v>7448.57</v>
      </c>
      <c r="R256" s="153" t="e">
        <f t="shared" si="12"/>
        <v>#N/A</v>
      </c>
      <c r="S256" s="150" t="e">
        <f t="shared" si="13"/>
        <v>#N/A</v>
      </c>
      <c r="T256" s="150" t="e">
        <f t="shared" si="14"/>
        <v>#N/A</v>
      </c>
      <c r="U256" s="150" t="e">
        <f t="shared" si="15"/>
        <v>#N/A</v>
      </c>
      <c r="V256" s="154" t="e">
        <f>VLOOKUP(E256,'PC Receitas'!$O$4:$P$14,2,FALSE)</f>
        <v>#N/A</v>
      </c>
    </row>
    <row r="257" spans="3:22" ht="19.5" customHeight="1" thickTop="1" thickBot="1" x14ac:dyDescent="0.3">
      <c r="C257" s="58"/>
      <c r="D257" s="58" t="str">
        <f>IF(C257&lt;&gt;"",TEXT(C257,"00")&amp;"/09/"&amp;'Configurações Básicas'!$P$5,"")</f>
        <v/>
      </c>
      <c r="E257" s="58"/>
      <c r="F257" s="58"/>
      <c r="G257" s="58"/>
      <c r="H257" s="58"/>
      <c r="I257" s="59"/>
      <c r="J257" s="193"/>
      <c r="K257" s="60"/>
      <c r="L257" s="192"/>
      <c r="M257" s="56">
        <f>M256+IF(AND(K257="Pago",OR(E257='PC Receitas'!$O$4,E257='PC Receitas'!$O$5,E257='PC Receitas'!$O$6)),I257,IF(AND(K257="Pago",OR(E257='PC Receitas'!$O$7,E257='PC Receitas'!$O$8,E257='PC Receitas'!$O$9,E257='PC Receitas'!$O$10,E257='PC Receitas'!$O$11,E257='PC Receitas'!$O$12,E257='PC Receitas'!$O$13,E257='PC Receitas'!$O$14)),-I257,0))</f>
        <v>7448.57</v>
      </c>
      <c r="R257" s="153" t="e">
        <f t="shared" si="12"/>
        <v>#N/A</v>
      </c>
      <c r="S257" s="150" t="e">
        <f t="shared" si="13"/>
        <v>#N/A</v>
      </c>
      <c r="T257" s="150" t="e">
        <f t="shared" si="14"/>
        <v>#N/A</v>
      </c>
      <c r="U257" s="150" t="e">
        <f t="shared" si="15"/>
        <v>#N/A</v>
      </c>
      <c r="V257" s="154" t="e">
        <f>VLOOKUP(E257,'PC Receitas'!$O$4:$P$14,2,FALSE)</f>
        <v>#N/A</v>
      </c>
    </row>
    <row r="258" spans="3:22" ht="19.5" customHeight="1" thickTop="1" thickBot="1" x14ac:dyDescent="0.3">
      <c r="C258" s="58"/>
      <c r="D258" s="58" t="str">
        <f>IF(C258&lt;&gt;"",TEXT(C258,"00")&amp;"/09/"&amp;'Configurações Básicas'!$P$5,"")</f>
        <v/>
      </c>
      <c r="E258" s="58"/>
      <c r="F258" s="58"/>
      <c r="G258" s="58"/>
      <c r="H258" s="58"/>
      <c r="I258" s="59"/>
      <c r="J258" s="193"/>
      <c r="K258" s="60"/>
      <c r="L258" s="192"/>
      <c r="M258" s="56">
        <f>M257+IF(AND(K258="Pago",OR(E258='PC Receitas'!$O$4,E258='PC Receitas'!$O$5,E258='PC Receitas'!$O$6)),I258,IF(AND(K258="Pago",OR(E258='PC Receitas'!$O$7,E258='PC Receitas'!$O$8,E258='PC Receitas'!$O$9,E258='PC Receitas'!$O$10,E258='PC Receitas'!$O$11,E258='PC Receitas'!$O$12,E258='PC Receitas'!$O$13,E258='PC Receitas'!$O$14)),-I258,0))</f>
        <v>7448.57</v>
      </c>
      <c r="R258" s="153" t="e">
        <f t="shared" si="12"/>
        <v>#N/A</v>
      </c>
      <c r="S258" s="150" t="e">
        <f t="shared" si="13"/>
        <v>#N/A</v>
      </c>
      <c r="T258" s="150" t="e">
        <f t="shared" si="14"/>
        <v>#N/A</v>
      </c>
      <c r="U258" s="150" t="e">
        <f t="shared" si="15"/>
        <v>#N/A</v>
      </c>
      <c r="V258" s="154" t="e">
        <f>VLOOKUP(E258,'PC Receitas'!$O$4:$P$14,2,FALSE)</f>
        <v>#N/A</v>
      </c>
    </row>
    <row r="259" spans="3:22" ht="19.5" customHeight="1" thickTop="1" thickBot="1" x14ac:dyDescent="0.3">
      <c r="C259" s="58"/>
      <c r="D259" s="58" t="str">
        <f>IF(C259&lt;&gt;"",TEXT(C259,"00")&amp;"/09/"&amp;'Configurações Básicas'!$P$5,"")</f>
        <v/>
      </c>
      <c r="E259" s="58"/>
      <c r="F259" s="58"/>
      <c r="G259" s="58"/>
      <c r="H259" s="58"/>
      <c r="I259" s="59"/>
      <c r="J259" s="193"/>
      <c r="K259" s="60"/>
      <c r="L259" s="192"/>
      <c r="M259" s="56">
        <f>M258+IF(AND(K259="Pago",OR(E259='PC Receitas'!$O$4,E259='PC Receitas'!$O$5,E259='PC Receitas'!$O$6)),I259,IF(AND(K259="Pago",OR(E259='PC Receitas'!$O$7,E259='PC Receitas'!$O$8,E259='PC Receitas'!$O$9,E259='PC Receitas'!$O$10,E259='PC Receitas'!$O$11,E259='PC Receitas'!$O$12,E259='PC Receitas'!$O$13,E259='PC Receitas'!$O$14)),-I259,0))</f>
        <v>7448.57</v>
      </c>
      <c r="R259" s="153" t="e">
        <f t="shared" si="12"/>
        <v>#N/A</v>
      </c>
      <c r="S259" s="150" t="e">
        <f t="shared" si="13"/>
        <v>#N/A</v>
      </c>
      <c r="T259" s="150" t="e">
        <f t="shared" si="14"/>
        <v>#N/A</v>
      </c>
      <c r="U259" s="150" t="e">
        <f t="shared" si="15"/>
        <v>#N/A</v>
      </c>
      <c r="V259" s="154" t="e">
        <f>VLOOKUP(E259,'PC Receitas'!$O$4:$P$14,2,FALSE)</f>
        <v>#N/A</v>
      </c>
    </row>
    <row r="260" spans="3:22" ht="19.5" customHeight="1" thickTop="1" thickBot="1" x14ac:dyDescent="0.3">
      <c r="C260" s="58"/>
      <c r="D260" s="58" t="str">
        <f>IF(C260&lt;&gt;"",TEXT(C260,"00")&amp;"/09/"&amp;'Configurações Básicas'!$P$5,"")</f>
        <v/>
      </c>
      <c r="E260" s="58"/>
      <c r="F260" s="58"/>
      <c r="G260" s="58"/>
      <c r="H260" s="58"/>
      <c r="I260" s="59"/>
      <c r="J260" s="193"/>
      <c r="K260" s="60"/>
      <c r="L260" s="192"/>
      <c r="M260" s="56">
        <f>M259+IF(AND(K260="Pago",OR(E260='PC Receitas'!$O$4,E260='PC Receitas'!$O$5,E260='PC Receitas'!$O$6)),I260,IF(AND(K260="Pago",OR(E260='PC Receitas'!$O$7,E260='PC Receitas'!$O$8,E260='PC Receitas'!$O$9,E260='PC Receitas'!$O$10,E260='PC Receitas'!$O$11,E260='PC Receitas'!$O$12,E260='PC Receitas'!$O$13,E260='PC Receitas'!$O$14)),-I260,0))</f>
        <v>7448.57</v>
      </c>
      <c r="R260" s="153" t="e">
        <f t="shared" si="12"/>
        <v>#N/A</v>
      </c>
      <c r="S260" s="150" t="e">
        <f t="shared" si="13"/>
        <v>#N/A</v>
      </c>
      <c r="T260" s="150" t="e">
        <f t="shared" si="14"/>
        <v>#N/A</v>
      </c>
      <c r="U260" s="150" t="e">
        <f t="shared" si="15"/>
        <v>#N/A</v>
      </c>
      <c r="V260" s="154" t="e">
        <f>VLOOKUP(E260,'PC Receitas'!$O$4:$P$14,2,FALSE)</f>
        <v>#N/A</v>
      </c>
    </row>
    <row r="261" spans="3:22" ht="19.5" customHeight="1" thickTop="1" thickBot="1" x14ac:dyDescent="0.3">
      <c r="C261" s="58"/>
      <c r="D261" s="58" t="str">
        <f>IF(C261&lt;&gt;"",TEXT(C261,"00")&amp;"/09/"&amp;'Configurações Básicas'!$P$5,"")</f>
        <v/>
      </c>
      <c r="E261" s="58"/>
      <c r="F261" s="58"/>
      <c r="G261" s="58"/>
      <c r="H261" s="58"/>
      <c r="I261" s="59"/>
      <c r="J261" s="193"/>
      <c r="K261" s="60"/>
      <c r="L261" s="192"/>
      <c r="M261" s="56">
        <f>M260+IF(AND(K261="Pago",OR(E261='PC Receitas'!$O$4,E261='PC Receitas'!$O$5,E261='PC Receitas'!$O$6)),I261,IF(AND(K261="Pago",OR(E261='PC Receitas'!$O$7,E261='PC Receitas'!$O$8,E261='PC Receitas'!$O$9,E261='PC Receitas'!$O$10,E261='PC Receitas'!$O$11,E261='PC Receitas'!$O$12,E261='PC Receitas'!$O$13,E261='PC Receitas'!$O$14)),-I261,0))</f>
        <v>7448.57</v>
      </c>
      <c r="R261" s="153" t="e">
        <f t="shared" si="12"/>
        <v>#N/A</v>
      </c>
      <c r="S261" s="150" t="e">
        <f t="shared" si="13"/>
        <v>#N/A</v>
      </c>
      <c r="T261" s="150" t="e">
        <f t="shared" si="14"/>
        <v>#N/A</v>
      </c>
      <c r="U261" s="150" t="e">
        <f t="shared" si="15"/>
        <v>#N/A</v>
      </c>
      <c r="V261" s="154" t="e">
        <f>VLOOKUP(E261,'PC Receitas'!$O$4:$P$14,2,FALSE)</f>
        <v>#N/A</v>
      </c>
    </row>
    <row r="262" spans="3:22" ht="19.5" customHeight="1" thickTop="1" thickBot="1" x14ac:dyDescent="0.3">
      <c r="C262" s="58"/>
      <c r="D262" s="58" t="str">
        <f>IF(C262&lt;&gt;"",TEXT(C262,"00")&amp;"/09/"&amp;'Configurações Básicas'!$P$5,"")</f>
        <v/>
      </c>
      <c r="E262" s="58"/>
      <c r="F262" s="58"/>
      <c r="G262" s="58"/>
      <c r="H262" s="58"/>
      <c r="I262" s="59"/>
      <c r="J262" s="193"/>
      <c r="K262" s="60"/>
      <c r="L262" s="192"/>
      <c r="M262" s="56">
        <f>M261+IF(AND(K262="Pago",OR(E262='PC Receitas'!$O$4,E262='PC Receitas'!$O$5,E262='PC Receitas'!$O$6)),I262,IF(AND(K262="Pago",OR(E262='PC Receitas'!$O$7,E262='PC Receitas'!$O$8,E262='PC Receitas'!$O$9,E262='PC Receitas'!$O$10,E262='PC Receitas'!$O$11,E262='PC Receitas'!$O$12,E262='PC Receitas'!$O$13,E262='PC Receitas'!$O$14)),-I262,0))</f>
        <v>7448.57</v>
      </c>
      <c r="R262" s="153" t="e">
        <f t="shared" ref="R262:R325" si="16">IF(V262="Despesas_com_RH","Despesa",IF(V262="Despesas_Operacionais","Despesa",IF(V262="Despesas_com_Marketing","Despesa",IF(V262="Impostos","Despesa",IF(V262="Investimentos","Despesa","")))))</f>
        <v>#N/A</v>
      </c>
      <c r="S262" s="150" t="e">
        <f t="shared" ref="S262:S325" si="17">IF(V262="Despesas_com_Produtos","Despesa",IF(V262="Despesas_com_Serviços","Despesa",IF(V262="Despesas_Não_Operacionais","Despesa","")))</f>
        <v>#N/A</v>
      </c>
      <c r="T262" s="150" t="e">
        <f t="shared" ref="T262:T325" si="18">IF(V262="Receitas_com_Produtos","Receita",IF(V262="Receitas_com_Serviços","Receita",IF(V262="Receitas_Não_Operacionais","Receita","")))</f>
        <v>#N/A</v>
      </c>
      <c r="U262" s="150" t="e">
        <f t="shared" ref="U262:U325" si="19">IF(R262&lt;&gt;"",R262,IF(S262&lt;&gt;"",S262,IF(T262&lt;&gt;"",T262,"")))</f>
        <v>#N/A</v>
      </c>
      <c r="V262" s="154" t="e">
        <f>VLOOKUP(E262,'PC Receitas'!$O$4:$P$14,2,FALSE)</f>
        <v>#N/A</v>
      </c>
    </row>
    <row r="263" spans="3:22" ht="19.5" customHeight="1" thickTop="1" thickBot="1" x14ac:dyDescent="0.3">
      <c r="C263" s="58"/>
      <c r="D263" s="58" t="str">
        <f>IF(C263&lt;&gt;"",TEXT(C263,"00")&amp;"/09/"&amp;'Configurações Básicas'!$P$5,"")</f>
        <v/>
      </c>
      <c r="E263" s="58"/>
      <c r="F263" s="58"/>
      <c r="G263" s="58"/>
      <c r="H263" s="58"/>
      <c r="I263" s="59"/>
      <c r="J263" s="193"/>
      <c r="K263" s="60"/>
      <c r="L263" s="192"/>
      <c r="M263" s="56">
        <f>M262+IF(AND(K263="Pago",OR(E263='PC Receitas'!$O$4,E263='PC Receitas'!$O$5,E263='PC Receitas'!$O$6)),I263,IF(AND(K263="Pago",OR(E263='PC Receitas'!$O$7,E263='PC Receitas'!$O$8,E263='PC Receitas'!$O$9,E263='PC Receitas'!$O$10,E263='PC Receitas'!$O$11,E263='PC Receitas'!$O$12,E263='PC Receitas'!$O$13,E263='PC Receitas'!$O$14)),-I263,0))</f>
        <v>7448.57</v>
      </c>
      <c r="R263" s="153" t="e">
        <f t="shared" si="16"/>
        <v>#N/A</v>
      </c>
      <c r="S263" s="150" t="e">
        <f t="shared" si="17"/>
        <v>#N/A</v>
      </c>
      <c r="T263" s="150" t="e">
        <f t="shared" si="18"/>
        <v>#N/A</v>
      </c>
      <c r="U263" s="150" t="e">
        <f t="shared" si="19"/>
        <v>#N/A</v>
      </c>
      <c r="V263" s="154" t="e">
        <f>VLOOKUP(E263,'PC Receitas'!$O$4:$P$14,2,FALSE)</f>
        <v>#N/A</v>
      </c>
    </row>
    <row r="264" spans="3:22" ht="19.5" customHeight="1" thickTop="1" thickBot="1" x14ac:dyDescent="0.3">
      <c r="C264" s="58"/>
      <c r="D264" s="58" t="str">
        <f>IF(C264&lt;&gt;"",TEXT(C264,"00")&amp;"/09/"&amp;'Configurações Básicas'!$P$5,"")</f>
        <v/>
      </c>
      <c r="E264" s="58"/>
      <c r="F264" s="58"/>
      <c r="G264" s="58"/>
      <c r="H264" s="58"/>
      <c r="I264" s="59"/>
      <c r="J264" s="193"/>
      <c r="K264" s="60"/>
      <c r="L264" s="192"/>
      <c r="M264" s="56">
        <f>M263+IF(AND(K264="Pago",OR(E264='PC Receitas'!$O$4,E264='PC Receitas'!$O$5,E264='PC Receitas'!$O$6)),I264,IF(AND(K264="Pago",OR(E264='PC Receitas'!$O$7,E264='PC Receitas'!$O$8,E264='PC Receitas'!$O$9,E264='PC Receitas'!$O$10,E264='PC Receitas'!$O$11,E264='PC Receitas'!$O$12,E264='PC Receitas'!$O$13,E264='PC Receitas'!$O$14)),-I264,0))</f>
        <v>7448.57</v>
      </c>
      <c r="R264" s="153" t="e">
        <f t="shared" si="16"/>
        <v>#N/A</v>
      </c>
      <c r="S264" s="150" t="e">
        <f t="shared" si="17"/>
        <v>#N/A</v>
      </c>
      <c r="T264" s="150" t="e">
        <f t="shared" si="18"/>
        <v>#N/A</v>
      </c>
      <c r="U264" s="150" t="e">
        <f t="shared" si="19"/>
        <v>#N/A</v>
      </c>
      <c r="V264" s="154" t="e">
        <f>VLOOKUP(E264,'PC Receitas'!$O$4:$P$14,2,FALSE)</f>
        <v>#N/A</v>
      </c>
    </row>
    <row r="265" spans="3:22" ht="19.5" customHeight="1" thickTop="1" thickBot="1" x14ac:dyDescent="0.3">
      <c r="C265" s="58"/>
      <c r="D265" s="58" t="str">
        <f>IF(C265&lt;&gt;"",TEXT(C265,"00")&amp;"/09/"&amp;'Configurações Básicas'!$P$5,"")</f>
        <v/>
      </c>
      <c r="E265" s="58"/>
      <c r="F265" s="58"/>
      <c r="G265" s="58"/>
      <c r="H265" s="58"/>
      <c r="I265" s="59"/>
      <c r="J265" s="193"/>
      <c r="K265" s="60"/>
      <c r="L265" s="192"/>
      <c r="M265" s="56">
        <f>M264+IF(AND(K265="Pago",OR(E265='PC Receitas'!$O$4,E265='PC Receitas'!$O$5,E265='PC Receitas'!$O$6)),I265,IF(AND(K265="Pago",OR(E265='PC Receitas'!$O$7,E265='PC Receitas'!$O$8,E265='PC Receitas'!$O$9,E265='PC Receitas'!$O$10,E265='PC Receitas'!$O$11,E265='PC Receitas'!$O$12,E265='PC Receitas'!$O$13,E265='PC Receitas'!$O$14)),-I265,0))</f>
        <v>7448.57</v>
      </c>
      <c r="R265" s="153" t="e">
        <f t="shared" si="16"/>
        <v>#N/A</v>
      </c>
      <c r="S265" s="150" t="e">
        <f t="shared" si="17"/>
        <v>#N/A</v>
      </c>
      <c r="T265" s="150" t="e">
        <f t="shared" si="18"/>
        <v>#N/A</v>
      </c>
      <c r="U265" s="150" t="e">
        <f t="shared" si="19"/>
        <v>#N/A</v>
      </c>
      <c r="V265" s="154" t="e">
        <f>VLOOKUP(E265,'PC Receitas'!$O$4:$P$14,2,FALSE)</f>
        <v>#N/A</v>
      </c>
    </row>
    <row r="266" spans="3:22" ht="19.5" customHeight="1" thickTop="1" thickBot="1" x14ac:dyDescent="0.3">
      <c r="C266" s="58"/>
      <c r="D266" s="58" t="str">
        <f>IF(C266&lt;&gt;"",TEXT(C266,"00")&amp;"/09/"&amp;'Configurações Básicas'!$P$5,"")</f>
        <v/>
      </c>
      <c r="E266" s="58"/>
      <c r="F266" s="58"/>
      <c r="G266" s="58"/>
      <c r="H266" s="58"/>
      <c r="I266" s="59"/>
      <c r="J266" s="193"/>
      <c r="K266" s="60"/>
      <c r="L266" s="192"/>
      <c r="M266" s="56">
        <f>M265+IF(AND(K266="Pago",OR(E266='PC Receitas'!$O$4,E266='PC Receitas'!$O$5,E266='PC Receitas'!$O$6)),I266,IF(AND(K266="Pago",OR(E266='PC Receitas'!$O$7,E266='PC Receitas'!$O$8,E266='PC Receitas'!$O$9,E266='PC Receitas'!$O$10,E266='PC Receitas'!$O$11,E266='PC Receitas'!$O$12,E266='PC Receitas'!$O$13,E266='PC Receitas'!$O$14)),-I266,0))</f>
        <v>7448.57</v>
      </c>
      <c r="R266" s="153" t="e">
        <f t="shared" si="16"/>
        <v>#N/A</v>
      </c>
      <c r="S266" s="150" t="e">
        <f t="shared" si="17"/>
        <v>#N/A</v>
      </c>
      <c r="T266" s="150" t="e">
        <f t="shared" si="18"/>
        <v>#N/A</v>
      </c>
      <c r="U266" s="150" t="e">
        <f t="shared" si="19"/>
        <v>#N/A</v>
      </c>
      <c r="V266" s="154" t="e">
        <f>VLOOKUP(E266,'PC Receitas'!$O$4:$P$14,2,FALSE)</f>
        <v>#N/A</v>
      </c>
    </row>
    <row r="267" spans="3:22" ht="19.5" customHeight="1" thickTop="1" thickBot="1" x14ac:dyDescent="0.3">
      <c r="C267" s="58"/>
      <c r="D267" s="58" t="str">
        <f>IF(C267&lt;&gt;"",TEXT(C267,"00")&amp;"/09/"&amp;'Configurações Básicas'!$P$5,"")</f>
        <v/>
      </c>
      <c r="E267" s="58"/>
      <c r="F267" s="58"/>
      <c r="G267" s="58"/>
      <c r="H267" s="58"/>
      <c r="I267" s="59"/>
      <c r="J267" s="193"/>
      <c r="K267" s="60"/>
      <c r="L267" s="192"/>
      <c r="M267" s="56">
        <f>M266+IF(AND(K267="Pago",OR(E267='PC Receitas'!$O$4,E267='PC Receitas'!$O$5,E267='PC Receitas'!$O$6)),I267,IF(AND(K267="Pago",OR(E267='PC Receitas'!$O$7,E267='PC Receitas'!$O$8,E267='PC Receitas'!$O$9,E267='PC Receitas'!$O$10,E267='PC Receitas'!$O$11,E267='PC Receitas'!$O$12,E267='PC Receitas'!$O$13,E267='PC Receitas'!$O$14)),-I267,0))</f>
        <v>7448.57</v>
      </c>
      <c r="R267" s="153" t="e">
        <f t="shared" si="16"/>
        <v>#N/A</v>
      </c>
      <c r="S267" s="150" t="e">
        <f t="shared" si="17"/>
        <v>#N/A</v>
      </c>
      <c r="T267" s="150" t="e">
        <f t="shared" si="18"/>
        <v>#N/A</v>
      </c>
      <c r="U267" s="150" t="e">
        <f t="shared" si="19"/>
        <v>#N/A</v>
      </c>
      <c r="V267" s="154" t="e">
        <f>VLOOKUP(E267,'PC Receitas'!$O$4:$P$14,2,FALSE)</f>
        <v>#N/A</v>
      </c>
    </row>
    <row r="268" spans="3:22" ht="19.5" customHeight="1" thickTop="1" thickBot="1" x14ac:dyDescent="0.3">
      <c r="C268" s="58"/>
      <c r="D268" s="58" t="str">
        <f>IF(C268&lt;&gt;"",TEXT(C268,"00")&amp;"/09/"&amp;'Configurações Básicas'!$P$5,"")</f>
        <v/>
      </c>
      <c r="E268" s="58"/>
      <c r="F268" s="58"/>
      <c r="G268" s="58"/>
      <c r="H268" s="58"/>
      <c r="I268" s="59"/>
      <c r="J268" s="193"/>
      <c r="K268" s="60"/>
      <c r="L268" s="192"/>
      <c r="M268" s="56">
        <f>M267+IF(AND(K268="Pago",OR(E268='PC Receitas'!$O$4,E268='PC Receitas'!$O$5,E268='PC Receitas'!$O$6)),I268,IF(AND(K268="Pago",OR(E268='PC Receitas'!$O$7,E268='PC Receitas'!$O$8,E268='PC Receitas'!$O$9,E268='PC Receitas'!$O$10,E268='PC Receitas'!$O$11,E268='PC Receitas'!$O$12,E268='PC Receitas'!$O$13,E268='PC Receitas'!$O$14)),-I268,0))</f>
        <v>7448.57</v>
      </c>
      <c r="R268" s="153" t="e">
        <f t="shared" si="16"/>
        <v>#N/A</v>
      </c>
      <c r="S268" s="150" t="e">
        <f t="shared" si="17"/>
        <v>#N/A</v>
      </c>
      <c r="T268" s="150" t="e">
        <f t="shared" si="18"/>
        <v>#N/A</v>
      </c>
      <c r="U268" s="150" t="e">
        <f t="shared" si="19"/>
        <v>#N/A</v>
      </c>
      <c r="V268" s="154" t="e">
        <f>VLOOKUP(E268,'PC Receitas'!$O$4:$P$14,2,FALSE)</f>
        <v>#N/A</v>
      </c>
    </row>
    <row r="269" spans="3:22" ht="19.5" customHeight="1" thickTop="1" thickBot="1" x14ac:dyDescent="0.3">
      <c r="C269" s="58"/>
      <c r="D269" s="58" t="str">
        <f>IF(C269&lt;&gt;"",TEXT(C269,"00")&amp;"/09/"&amp;'Configurações Básicas'!$P$5,"")</f>
        <v/>
      </c>
      <c r="E269" s="58"/>
      <c r="F269" s="58"/>
      <c r="G269" s="58"/>
      <c r="H269" s="58"/>
      <c r="I269" s="59"/>
      <c r="J269" s="193"/>
      <c r="K269" s="60"/>
      <c r="L269" s="192"/>
      <c r="M269" s="56">
        <f>M268+IF(AND(K269="Pago",OR(E269='PC Receitas'!$O$4,E269='PC Receitas'!$O$5,E269='PC Receitas'!$O$6)),I269,IF(AND(K269="Pago",OR(E269='PC Receitas'!$O$7,E269='PC Receitas'!$O$8,E269='PC Receitas'!$O$9,E269='PC Receitas'!$O$10,E269='PC Receitas'!$O$11,E269='PC Receitas'!$O$12,E269='PC Receitas'!$O$13,E269='PC Receitas'!$O$14)),-I269,0))</f>
        <v>7448.57</v>
      </c>
      <c r="R269" s="153" t="e">
        <f t="shared" si="16"/>
        <v>#N/A</v>
      </c>
      <c r="S269" s="150" t="e">
        <f t="shared" si="17"/>
        <v>#N/A</v>
      </c>
      <c r="T269" s="150" t="e">
        <f t="shared" si="18"/>
        <v>#N/A</v>
      </c>
      <c r="U269" s="150" t="e">
        <f t="shared" si="19"/>
        <v>#N/A</v>
      </c>
      <c r="V269" s="154" t="e">
        <f>VLOOKUP(E269,'PC Receitas'!$O$4:$P$14,2,FALSE)</f>
        <v>#N/A</v>
      </c>
    </row>
    <row r="270" spans="3:22" ht="19.5" customHeight="1" thickTop="1" thickBot="1" x14ac:dyDescent="0.3">
      <c r="C270" s="58"/>
      <c r="D270" s="58" t="str">
        <f>IF(C270&lt;&gt;"",TEXT(C270,"00")&amp;"/09/"&amp;'Configurações Básicas'!$P$5,"")</f>
        <v/>
      </c>
      <c r="E270" s="58"/>
      <c r="F270" s="58"/>
      <c r="G270" s="58"/>
      <c r="H270" s="58"/>
      <c r="I270" s="59"/>
      <c r="J270" s="193"/>
      <c r="K270" s="60"/>
      <c r="L270" s="192"/>
      <c r="M270" s="56">
        <f>M269+IF(AND(K270="Pago",OR(E270='PC Receitas'!$O$4,E270='PC Receitas'!$O$5,E270='PC Receitas'!$O$6)),I270,IF(AND(K270="Pago",OR(E270='PC Receitas'!$O$7,E270='PC Receitas'!$O$8,E270='PC Receitas'!$O$9,E270='PC Receitas'!$O$10,E270='PC Receitas'!$O$11,E270='PC Receitas'!$O$12,E270='PC Receitas'!$O$13,E270='PC Receitas'!$O$14)),-I270,0))</f>
        <v>7448.57</v>
      </c>
      <c r="R270" s="153" t="e">
        <f t="shared" si="16"/>
        <v>#N/A</v>
      </c>
      <c r="S270" s="150" t="e">
        <f t="shared" si="17"/>
        <v>#N/A</v>
      </c>
      <c r="T270" s="150" t="e">
        <f t="shared" si="18"/>
        <v>#N/A</v>
      </c>
      <c r="U270" s="150" t="e">
        <f t="shared" si="19"/>
        <v>#N/A</v>
      </c>
      <c r="V270" s="154" t="e">
        <f>VLOOKUP(E270,'PC Receitas'!$O$4:$P$14,2,FALSE)</f>
        <v>#N/A</v>
      </c>
    </row>
    <row r="271" spans="3:22" ht="19.5" customHeight="1" thickTop="1" thickBot="1" x14ac:dyDescent="0.3">
      <c r="C271" s="58"/>
      <c r="D271" s="58" t="str">
        <f>IF(C271&lt;&gt;"",TEXT(C271,"00")&amp;"/09/"&amp;'Configurações Básicas'!$P$5,"")</f>
        <v/>
      </c>
      <c r="E271" s="58"/>
      <c r="F271" s="58"/>
      <c r="G271" s="58"/>
      <c r="H271" s="58"/>
      <c r="I271" s="59"/>
      <c r="J271" s="193"/>
      <c r="K271" s="60"/>
      <c r="L271" s="192"/>
      <c r="M271" s="56">
        <f>M270+IF(AND(K271="Pago",OR(E271='PC Receitas'!$O$4,E271='PC Receitas'!$O$5,E271='PC Receitas'!$O$6)),I271,IF(AND(K271="Pago",OR(E271='PC Receitas'!$O$7,E271='PC Receitas'!$O$8,E271='PC Receitas'!$O$9,E271='PC Receitas'!$O$10,E271='PC Receitas'!$O$11,E271='PC Receitas'!$O$12,E271='PC Receitas'!$O$13,E271='PC Receitas'!$O$14)),-I271,0))</f>
        <v>7448.57</v>
      </c>
      <c r="R271" s="153" t="e">
        <f t="shared" si="16"/>
        <v>#N/A</v>
      </c>
      <c r="S271" s="150" t="e">
        <f t="shared" si="17"/>
        <v>#N/A</v>
      </c>
      <c r="T271" s="150" t="e">
        <f t="shared" si="18"/>
        <v>#N/A</v>
      </c>
      <c r="U271" s="150" t="e">
        <f t="shared" si="19"/>
        <v>#N/A</v>
      </c>
      <c r="V271" s="154" t="e">
        <f>VLOOKUP(E271,'PC Receitas'!$O$4:$P$14,2,FALSE)</f>
        <v>#N/A</v>
      </c>
    </row>
    <row r="272" spans="3:22" ht="19.5" customHeight="1" thickTop="1" thickBot="1" x14ac:dyDescent="0.3">
      <c r="C272" s="58"/>
      <c r="D272" s="58" t="str">
        <f>IF(C272&lt;&gt;"",TEXT(C272,"00")&amp;"/09/"&amp;'Configurações Básicas'!$P$5,"")</f>
        <v/>
      </c>
      <c r="E272" s="58"/>
      <c r="F272" s="58"/>
      <c r="G272" s="58"/>
      <c r="H272" s="58"/>
      <c r="I272" s="59"/>
      <c r="J272" s="193"/>
      <c r="K272" s="60"/>
      <c r="L272" s="192"/>
      <c r="M272" s="56">
        <f>M271+IF(AND(K272="Pago",OR(E272='PC Receitas'!$O$4,E272='PC Receitas'!$O$5,E272='PC Receitas'!$O$6)),I272,IF(AND(K272="Pago",OR(E272='PC Receitas'!$O$7,E272='PC Receitas'!$O$8,E272='PC Receitas'!$O$9,E272='PC Receitas'!$O$10,E272='PC Receitas'!$O$11,E272='PC Receitas'!$O$12,E272='PC Receitas'!$O$13,E272='PC Receitas'!$O$14)),-I272,0))</f>
        <v>7448.57</v>
      </c>
      <c r="R272" s="153" t="e">
        <f t="shared" si="16"/>
        <v>#N/A</v>
      </c>
      <c r="S272" s="150" t="e">
        <f t="shared" si="17"/>
        <v>#N/A</v>
      </c>
      <c r="T272" s="150" t="e">
        <f t="shared" si="18"/>
        <v>#N/A</v>
      </c>
      <c r="U272" s="150" t="e">
        <f t="shared" si="19"/>
        <v>#N/A</v>
      </c>
      <c r="V272" s="154" t="e">
        <f>VLOOKUP(E272,'PC Receitas'!$O$4:$P$14,2,FALSE)</f>
        <v>#N/A</v>
      </c>
    </row>
    <row r="273" spans="3:22" ht="19.5" customHeight="1" thickTop="1" thickBot="1" x14ac:dyDescent="0.3">
      <c r="C273" s="58"/>
      <c r="D273" s="58" t="str">
        <f>IF(C273&lt;&gt;"",TEXT(C273,"00")&amp;"/09/"&amp;'Configurações Básicas'!$P$5,"")</f>
        <v/>
      </c>
      <c r="E273" s="58"/>
      <c r="F273" s="58"/>
      <c r="G273" s="58"/>
      <c r="H273" s="58"/>
      <c r="I273" s="59"/>
      <c r="J273" s="193"/>
      <c r="K273" s="60"/>
      <c r="L273" s="192"/>
      <c r="M273" s="56">
        <f>M272+IF(AND(K273="Pago",OR(E273='PC Receitas'!$O$4,E273='PC Receitas'!$O$5,E273='PC Receitas'!$O$6)),I273,IF(AND(K273="Pago",OR(E273='PC Receitas'!$O$7,E273='PC Receitas'!$O$8,E273='PC Receitas'!$O$9,E273='PC Receitas'!$O$10,E273='PC Receitas'!$O$11,E273='PC Receitas'!$O$12,E273='PC Receitas'!$O$13,E273='PC Receitas'!$O$14)),-I273,0))</f>
        <v>7448.57</v>
      </c>
      <c r="R273" s="153" t="e">
        <f t="shared" si="16"/>
        <v>#N/A</v>
      </c>
      <c r="S273" s="150" t="e">
        <f t="shared" si="17"/>
        <v>#N/A</v>
      </c>
      <c r="T273" s="150" t="e">
        <f t="shared" si="18"/>
        <v>#N/A</v>
      </c>
      <c r="U273" s="150" t="e">
        <f t="shared" si="19"/>
        <v>#N/A</v>
      </c>
      <c r="V273" s="154" t="e">
        <f>VLOOKUP(E273,'PC Receitas'!$O$4:$P$14,2,FALSE)</f>
        <v>#N/A</v>
      </c>
    </row>
    <row r="274" spans="3:22" ht="19.5" customHeight="1" thickTop="1" thickBot="1" x14ac:dyDescent="0.3">
      <c r="C274" s="58"/>
      <c r="D274" s="58" t="str">
        <f>IF(C274&lt;&gt;"",TEXT(C274,"00")&amp;"/09/"&amp;'Configurações Básicas'!$P$5,"")</f>
        <v/>
      </c>
      <c r="E274" s="58"/>
      <c r="F274" s="58"/>
      <c r="G274" s="58"/>
      <c r="H274" s="58"/>
      <c r="I274" s="59"/>
      <c r="J274" s="193"/>
      <c r="K274" s="60"/>
      <c r="L274" s="192"/>
      <c r="M274" s="56">
        <f>M273+IF(AND(K274="Pago",OR(E274='PC Receitas'!$O$4,E274='PC Receitas'!$O$5,E274='PC Receitas'!$O$6)),I274,IF(AND(K274="Pago",OR(E274='PC Receitas'!$O$7,E274='PC Receitas'!$O$8,E274='PC Receitas'!$O$9,E274='PC Receitas'!$O$10,E274='PC Receitas'!$O$11,E274='PC Receitas'!$O$12,E274='PC Receitas'!$O$13,E274='PC Receitas'!$O$14)),-I274,0))</f>
        <v>7448.57</v>
      </c>
      <c r="R274" s="153" t="e">
        <f t="shared" si="16"/>
        <v>#N/A</v>
      </c>
      <c r="S274" s="150" t="e">
        <f t="shared" si="17"/>
        <v>#N/A</v>
      </c>
      <c r="T274" s="150" t="e">
        <f t="shared" si="18"/>
        <v>#N/A</v>
      </c>
      <c r="U274" s="150" t="e">
        <f t="shared" si="19"/>
        <v>#N/A</v>
      </c>
      <c r="V274" s="154" t="e">
        <f>VLOOKUP(E274,'PC Receitas'!$O$4:$P$14,2,FALSE)</f>
        <v>#N/A</v>
      </c>
    </row>
    <row r="275" spans="3:22" ht="19.5" customHeight="1" thickTop="1" thickBot="1" x14ac:dyDescent="0.3">
      <c r="C275" s="58"/>
      <c r="D275" s="58" t="str">
        <f>IF(C275&lt;&gt;"",TEXT(C275,"00")&amp;"/09/"&amp;'Configurações Básicas'!$P$5,"")</f>
        <v/>
      </c>
      <c r="E275" s="58"/>
      <c r="F275" s="58"/>
      <c r="G275" s="58"/>
      <c r="H275" s="58"/>
      <c r="I275" s="59"/>
      <c r="J275" s="193"/>
      <c r="K275" s="60"/>
      <c r="L275" s="192"/>
      <c r="M275" s="56">
        <f>M274+IF(AND(K275="Pago",OR(E275='PC Receitas'!$O$4,E275='PC Receitas'!$O$5,E275='PC Receitas'!$O$6)),I275,IF(AND(K275="Pago",OR(E275='PC Receitas'!$O$7,E275='PC Receitas'!$O$8,E275='PC Receitas'!$O$9,E275='PC Receitas'!$O$10,E275='PC Receitas'!$O$11,E275='PC Receitas'!$O$12,E275='PC Receitas'!$O$13,E275='PC Receitas'!$O$14)),-I275,0))</f>
        <v>7448.57</v>
      </c>
      <c r="R275" s="153" t="e">
        <f t="shared" si="16"/>
        <v>#N/A</v>
      </c>
      <c r="S275" s="150" t="e">
        <f t="shared" si="17"/>
        <v>#N/A</v>
      </c>
      <c r="T275" s="150" t="e">
        <f t="shared" si="18"/>
        <v>#N/A</v>
      </c>
      <c r="U275" s="150" t="e">
        <f t="shared" si="19"/>
        <v>#N/A</v>
      </c>
      <c r="V275" s="154" t="e">
        <f>VLOOKUP(E275,'PC Receitas'!$O$4:$P$14,2,FALSE)</f>
        <v>#N/A</v>
      </c>
    </row>
    <row r="276" spans="3:22" ht="19.5" customHeight="1" thickTop="1" thickBot="1" x14ac:dyDescent="0.3">
      <c r="C276" s="58"/>
      <c r="D276" s="58" t="str">
        <f>IF(C276&lt;&gt;"",TEXT(C276,"00")&amp;"/09/"&amp;'Configurações Básicas'!$P$5,"")</f>
        <v/>
      </c>
      <c r="E276" s="58"/>
      <c r="F276" s="58"/>
      <c r="G276" s="58"/>
      <c r="H276" s="58"/>
      <c r="I276" s="59"/>
      <c r="J276" s="193"/>
      <c r="K276" s="60"/>
      <c r="L276" s="192"/>
      <c r="M276" s="56">
        <f>M275+IF(AND(K276="Pago",OR(E276='PC Receitas'!$O$4,E276='PC Receitas'!$O$5,E276='PC Receitas'!$O$6)),I276,IF(AND(K276="Pago",OR(E276='PC Receitas'!$O$7,E276='PC Receitas'!$O$8,E276='PC Receitas'!$O$9,E276='PC Receitas'!$O$10,E276='PC Receitas'!$O$11,E276='PC Receitas'!$O$12,E276='PC Receitas'!$O$13,E276='PC Receitas'!$O$14)),-I276,0))</f>
        <v>7448.57</v>
      </c>
      <c r="R276" s="153" t="e">
        <f t="shared" si="16"/>
        <v>#N/A</v>
      </c>
      <c r="S276" s="150" t="e">
        <f t="shared" si="17"/>
        <v>#N/A</v>
      </c>
      <c r="T276" s="150" t="e">
        <f t="shared" si="18"/>
        <v>#N/A</v>
      </c>
      <c r="U276" s="150" t="e">
        <f t="shared" si="19"/>
        <v>#N/A</v>
      </c>
      <c r="V276" s="154" t="e">
        <f>VLOOKUP(E276,'PC Receitas'!$O$4:$P$14,2,FALSE)</f>
        <v>#N/A</v>
      </c>
    </row>
    <row r="277" spans="3:22" ht="19.5" customHeight="1" thickTop="1" thickBot="1" x14ac:dyDescent="0.3">
      <c r="C277" s="58"/>
      <c r="D277" s="58" t="str">
        <f>IF(C277&lt;&gt;"",TEXT(C277,"00")&amp;"/09/"&amp;'Configurações Básicas'!$P$5,"")</f>
        <v/>
      </c>
      <c r="E277" s="58"/>
      <c r="F277" s="58"/>
      <c r="G277" s="58"/>
      <c r="H277" s="58"/>
      <c r="I277" s="59"/>
      <c r="J277" s="193"/>
      <c r="K277" s="60"/>
      <c r="L277" s="192"/>
      <c r="M277" s="56">
        <f>M276+IF(AND(K277="Pago",OR(E277='PC Receitas'!$O$4,E277='PC Receitas'!$O$5,E277='PC Receitas'!$O$6)),I277,IF(AND(K277="Pago",OR(E277='PC Receitas'!$O$7,E277='PC Receitas'!$O$8,E277='PC Receitas'!$O$9,E277='PC Receitas'!$O$10,E277='PC Receitas'!$O$11,E277='PC Receitas'!$O$12,E277='PC Receitas'!$O$13,E277='PC Receitas'!$O$14)),-I277,0))</f>
        <v>7448.57</v>
      </c>
      <c r="R277" s="153" t="e">
        <f t="shared" si="16"/>
        <v>#N/A</v>
      </c>
      <c r="S277" s="150" t="e">
        <f t="shared" si="17"/>
        <v>#N/A</v>
      </c>
      <c r="T277" s="150" t="e">
        <f t="shared" si="18"/>
        <v>#N/A</v>
      </c>
      <c r="U277" s="150" t="e">
        <f t="shared" si="19"/>
        <v>#N/A</v>
      </c>
      <c r="V277" s="154" t="e">
        <f>VLOOKUP(E277,'PC Receitas'!$O$4:$P$14,2,FALSE)</f>
        <v>#N/A</v>
      </c>
    </row>
    <row r="278" spans="3:22" ht="19.5" customHeight="1" thickTop="1" thickBot="1" x14ac:dyDescent="0.3">
      <c r="C278" s="58"/>
      <c r="D278" s="58" t="str">
        <f>IF(C278&lt;&gt;"",TEXT(C278,"00")&amp;"/09/"&amp;'Configurações Básicas'!$P$5,"")</f>
        <v/>
      </c>
      <c r="E278" s="58"/>
      <c r="F278" s="58"/>
      <c r="G278" s="58"/>
      <c r="H278" s="58"/>
      <c r="I278" s="59"/>
      <c r="J278" s="193"/>
      <c r="K278" s="60"/>
      <c r="L278" s="192"/>
      <c r="M278" s="56">
        <f>M277+IF(AND(K278="Pago",OR(E278='PC Receitas'!$O$4,E278='PC Receitas'!$O$5,E278='PC Receitas'!$O$6)),I278,IF(AND(K278="Pago",OR(E278='PC Receitas'!$O$7,E278='PC Receitas'!$O$8,E278='PC Receitas'!$O$9,E278='PC Receitas'!$O$10,E278='PC Receitas'!$O$11,E278='PC Receitas'!$O$12,E278='PC Receitas'!$O$13,E278='PC Receitas'!$O$14)),-I278,0))</f>
        <v>7448.57</v>
      </c>
      <c r="R278" s="153" t="e">
        <f t="shared" si="16"/>
        <v>#N/A</v>
      </c>
      <c r="S278" s="150" t="e">
        <f t="shared" si="17"/>
        <v>#N/A</v>
      </c>
      <c r="T278" s="150" t="e">
        <f t="shared" si="18"/>
        <v>#N/A</v>
      </c>
      <c r="U278" s="150" t="e">
        <f t="shared" si="19"/>
        <v>#N/A</v>
      </c>
      <c r="V278" s="154" t="e">
        <f>VLOOKUP(E278,'PC Receitas'!$O$4:$P$14,2,FALSE)</f>
        <v>#N/A</v>
      </c>
    </row>
    <row r="279" spans="3:22" ht="19.5" customHeight="1" thickTop="1" thickBot="1" x14ac:dyDescent="0.3">
      <c r="C279" s="58"/>
      <c r="D279" s="58" t="str">
        <f>IF(C279&lt;&gt;"",TEXT(C279,"00")&amp;"/09/"&amp;'Configurações Básicas'!$P$5,"")</f>
        <v/>
      </c>
      <c r="E279" s="58"/>
      <c r="F279" s="58"/>
      <c r="G279" s="58"/>
      <c r="H279" s="58"/>
      <c r="I279" s="59"/>
      <c r="J279" s="193"/>
      <c r="K279" s="60"/>
      <c r="L279" s="192"/>
      <c r="M279" s="56">
        <f>M278+IF(AND(K279="Pago",OR(E279='PC Receitas'!$O$4,E279='PC Receitas'!$O$5,E279='PC Receitas'!$O$6)),I279,IF(AND(K279="Pago",OR(E279='PC Receitas'!$O$7,E279='PC Receitas'!$O$8,E279='PC Receitas'!$O$9,E279='PC Receitas'!$O$10,E279='PC Receitas'!$O$11,E279='PC Receitas'!$O$12,E279='PC Receitas'!$O$13,E279='PC Receitas'!$O$14)),-I279,0))</f>
        <v>7448.57</v>
      </c>
      <c r="R279" s="153" t="e">
        <f t="shared" si="16"/>
        <v>#N/A</v>
      </c>
      <c r="S279" s="150" t="e">
        <f t="shared" si="17"/>
        <v>#N/A</v>
      </c>
      <c r="T279" s="150" t="e">
        <f t="shared" si="18"/>
        <v>#N/A</v>
      </c>
      <c r="U279" s="150" t="e">
        <f t="shared" si="19"/>
        <v>#N/A</v>
      </c>
      <c r="V279" s="154" t="e">
        <f>VLOOKUP(E279,'PC Receitas'!$O$4:$P$14,2,FALSE)</f>
        <v>#N/A</v>
      </c>
    </row>
    <row r="280" spans="3:22" ht="19.5" customHeight="1" thickTop="1" thickBot="1" x14ac:dyDescent="0.3">
      <c r="C280" s="58"/>
      <c r="D280" s="58" t="str">
        <f>IF(C280&lt;&gt;"",TEXT(C280,"00")&amp;"/09/"&amp;'Configurações Básicas'!$P$5,"")</f>
        <v/>
      </c>
      <c r="E280" s="58"/>
      <c r="F280" s="58"/>
      <c r="G280" s="58"/>
      <c r="H280" s="58"/>
      <c r="I280" s="59"/>
      <c r="J280" s="193"/>
      <c r="K280" s="60"/>
      <c r="L280" s="192"/>
      <c r="M280" s="56">
        <f>M279+IF(AND(K280="Pago",OR(E280='PC Receitas'!$O$4,E280='PC Receitas'!$O$5,E280='PC Receitas'!$O$6)),I280,IF(AND(K280="Pago",OR(E280='PC Receitas'!$O$7,E280='PC Receitas'!$O$8,E280='PC Receitas'!$O$9,E280='PC Receitas'!$O$10,E280='PC Receitas'!$O$11,E280='PC Receitas'!$O$12,E280='PC Receitas'!$O$13,E280='PC Receitas'!$O$14)),-I280,0))</f>
        <v>7448.57</v>
      </c>
      <c r="R280" s="153" t="e">
        <f t="shared" si="16"/>
        <v>#N/A</v>
      </c>
      <c r="S280" s="150" t="e">
        <f t="shared" si="17"/>
        <v>#N/A</v>
      </c>
      <c r="T280" s="150" t="e">
        <f t="shared" si="18"/>
        <v>#N/A</v>
      </c>
      <c r="U280" s="150" t="e">
        <f t="shared" si="19"/>
        <v>#N/A</v>
      </c>
      <c r="V280" s="154" t="e">
        <f>VLOOKUP(E280,'PC Receitas'!$O$4:$P$14,2,FALSE)</f>
        <v>#N/A</v>
      </c>
    </row>
    <row r="281" spans="3:22" ht="19.5" customHeight="1" thickTop="1" thickBot="1" x14ac:dyDescent="0.3">
      <c r="C281" s="58"/>
      <c r="D281" s="58" t="str">
        <f>IF(C281&lt;&gt;"",TEXT(C281,"00")&amp;"/09/"&amp;'Configurações Básicas'!$P$5,"")</f>
        <v/>
      </c>
      <c r="E281" s="58"/>
      <c r="F281" s="58"/>
      <c r="G281" s="58"/>
      <c r="H281" s="58"/>
      <c r="I281" s="59"/>
      <c r="J281" s="193"/>
      <c r="K281" s="60"/>
      <c r="L281" s="192"/>
      <c r="M281" s="56">
        <f>M280+IF(AND(K281="Pago",OR(E281='PC Receitas'!$O$4,E281='PC Receitas'!$O$5,E281='PC Receitas'!$O$6)),I281,IF(AND(K281="Pago",OR(E281='PC Receitas'!$O$7,E281='PC Receitas'!$O$8,E281='PC Receitas'!$O$9,E281='PC Receitas'!$O$10,E281='PC Receitas'!$O$11,E281='PC Receitas'!$O$12,E281='PC Receitas'!$O$13,E281='PC Receitas'!$O$14)),-I281,0))</f>
        <v>7448.57</v>
      </c>
      <c r="R281" s="153" t="e">
        <f t="shared" si="16"/>
        <v>#N/A</v>
      </c>
      <c r="S281" s="150" t="e">
        <f t="shared" si="17"/>
        <v>#N/A</v>
      </c>
      <c r="T281" s="150" t="e">
        <f t="shared" si="18"/>
        <v>#N/A</v>
      </c>
      <c r="U281" s="150" t="e">
        <f t="shared" si="19"/>
        <v>#N/A</v>
      </c>
      <c r="V281" s="154" t="e">
        <f>VLOOKUP(E281,'PC Receitas'!$O$4:$P$14,2,FALSE)</f>
        <v>#N/A</v>
      </c>
    </row>
    <row r="282" spans="3:22" ht="19.5" customHeight="1" thickTop="1" thickBot="1" x14ac:dyDescent="0.3">
      <c r="C282" s="58"/>
      <c r="D282" s="58" t="str">
        <f>IF(C282&lt;&gt;"",TEXT(C282,"00")&amp;"/09/"&amp;'Configurações Básicas'!$P$5,"")</f>
        <v/>
      </c>
      <c r="E282" s="58"/>
      <c r="F282" s="58"/>
      <c r="G282" s="58"/>
      <c r="H282" s="58"/>
      <c r="I282" s="59"/>
      <c r="J282" s="193"/>
      <c r="K282" s="60"/>
      <c r="L282" s="192"/>
      <c r="M282" s="56">
        <f>M281+IF(AND(K282="Pago",OR(E282='PC Receitas'!$O$4,E282='PC Receitas'!$O$5,E282='PC Receitas'!$O$6)),I282,IF(AND(K282="Pago",OR(E282='PC Receitas'!$O$7,E282='PC Receitas'!$O$8,E282='PC Receitas'!$O$9,E282='PC Receitas'!$O$10,E282='PC Receitas'!$O$11,E282='PC Receitas'!$O$12,E282='PC Receitas'!$O$13,E282='PC Receitas'!$O$14)),-I282,0))</f>
        <v>7448.57</v>
      </c>
      <c r="R282" s="153" t="e">
        <f t="shared" si="16"/>
        <v>#N/A</v>
      </c>
      <c r="S282" s="150" t="e">
        <f t="shared" si="17"/>
        <v>#N/A</v>
      </c>
      <c r="T282" s="150" t="e">
        <f t="shared" si="18"/>
        <v>#N/A</v>
      </c>
      <c r="U282" s="150" t="e">
        <f t="shared" si="19"/>
        <v>#N/A</v>
      </c>
      <c r="V282" s="154" t="e">
        <f>VLOOKUP(E282,'PC Receitas'!$O$4:$P$14,2,FALSE)</f>
        <v>#N/A</v>
      </c>
    </row>
    <row r="283" spans="3:22" ht="19.5" customHeight="1" thickTop="1" thickBot="1" x14ac:dyDescent="0.3">
      <c r="C283" s="58"/>
      <c r="D283" s="58" t="str">
        <f>IF(C283&lt;&gt;"",TEXT(C283,"00")&amp;"/09/"&amp;'Configurações Básicas'!$P$5,"")</f>
        <v/>
      </c>
      <c r="E283" s="58"/>
      <c r="F283" s="58"/>
      <c r="G283" s="58"/>
      <c r="H283" s="58"/>
      <c r="I283" s="59"/>
      <c r="J283" s="193"/>
      <c r="K283" s="60"/>
      <c r="L283" s="192"/>
      <c r="M283" s="56">
        <f>M282+IF(AND(K283="Pago",OR(E283='PC Receitas'!$O$4,E283='PC Receitas'!$O$5,E283='PC Receitas'!$O$6)),I283,IF(AND(K283="Pago",OR(E283='PC Receitas'!$O$7,E283='PC Receitas'!$O$8,E283='PC Receitas'!$O$9,E283='PC Receitas'!$O$10,E283='PC Receitas'!$O$11,E283='PC Receitas'!$O$12,E283='PC Receitas'!$O$13,E283='PC Receitas'!$O$14)),-I283,0))</f>
        <v>7448.57</v>
      </c>
      <c r="R283" s="153" t="e">
        <f t="shared" si="16"/>
        <v>#N/A</v>
      </c>
      <c r="S283" s="150" t="e">
        <f t="shared" si="17"/>
        <v>#N/A</v>
      </c>
      <c r="T283" s="150" t="e">
        <f t="shared" si="18"/>
        <v>#N/A</v>
      </c>
      <c r="U283" s="150" t="e">
        <f t="shared" si="19"/>
        <v>#N/A</v>
      </c>
      <c r="V283" s="154" t="e">
        <f>VLOOKUP(E283,'PC Receitas'!$O$4:$P$14,2,FALSE)</f>
        <v>#N/A</v>
      </c>
    </row>
    <row r="284" spans="3:22" ht="19.5" customHeight="1" thickTop="1" thickBot="1" x14ac:dyDescent="0.3">
      <c r="C284" s="58"/>
      <c r="D284" s="58" t="str">
        <f>IF(C284&lt;&gt;"",TEXT(C284,"00")&amp;"/09/"&amp;'Configurações Básicas'!$P$5,"")</f>
        <v/>
      </c>
      <c r="E284" s="58"/>
      <c r="F284" s="58"/>
      <c r="G284" s="58"/>
      <c r="H284" s="58"/>
      <c r="I284" s="59"/>
      <c r="J284" s="193"/>
      <c r="K284" s="60"/>
      <c r="L284" s="192"/>
      <c r="M284" s="56">
        <f>M283+IF(AND(K284="Pago",OR(E284='PC Receitas'!$O$4,E284='PC Receitas'!$O$5,E284='PC Receitas'!$O$6)),I284,IF(AND(K284="Pago",OR(E284='PC Receitas'!$O$7,E284='PC Receitas'!$O$8,E284='PC Receitas'!$O$9,E284='PC Receitas'!$O$10,E284='PC Receitas'!$O$11,E284='PC Receitas'!$O$12,E284='PC Receitas'!$O$13,E284='PC Receitas'!$O$14)),-I284,0))</f>
        <v>7448.57</v>
      </c>
      <c r="R284" s="153" t="e">
        <f t="shared" si="16"/>
        <v>#N/A</v>
      </c>
      <c r="S284" s="150" t="e">
        <f t="shared" si="17"/>
        <v>#N/A</v>
      </c>
      <c r="T284" s="150" t="e">
        <f t="shared" si="18"/>
        <v>#N/A</v>
      </c>
      <c r="U284" s="150" t="e">
        <f t="shared" si="19"/>
        <v>#N/A</v>
      </c>
      <c r="V284" s="154" t="e">
        <f>VLOOKUP(E284,'PC Receitas'!$O$4:$P$14,2,FALSE)</f>
        <v>#N/A</v>
      </c>
    </row>
    <row r="285" spans="3:22" ht="19.5" customHeight="1" thickTop="1" thickBot="1" x14ac:dyDescent="0.3">
      <c r="C285" s="58"/>
      <c r="D285" s="58" t="str">
        <f>IF(C285&lt;&gt;"",TEXT(C285,"00")&amp;"/09/"&amp;'Configurações Básicas'!$P$5,"")</f>
        <v/>
      </c>
      <c r="E285" s="58"/>
      <c r="F285" s="58"/>
      <c r="G285" s="58"/>
      <c r="H285" s="58"/>
      <c r="I285" s="59"/>
      <c r="J285" s="193"/>
      <c r="K285" s="60"/>
      <c r="L285" s="192"/>
      <c r="M285" s="56">
        <f>M284+IF(AND(K285="Pago",OR(E285='PC Receitas'!$O$4,E285='PC Receitas'!$O$5,E285='PC Receitas'!$O$6)),I285,IF(AND(K285="Pago",OR(E285='PC Receitas'!$O$7,E285='PC Receitas'!$O$8,E285='PC Receitas'!$O$9,E285='PC Receitas'!$O$10,E285='PC Receitas'!$O$11,E285='PC Receitas'!$O$12,E285='PC Receitas'!$O$13,E285='PC Receitas'!$O$14)),-I285,0))</f>
        <v>7448.57</v>
      </c>
      <c r="R285" s="153" t="e">
        <f t="shared" si="16"/>
        <v>#N/A</v>
      </c>
      <c r="S285" s="150" t="e">
        <f t="shared" si="17"/>
        <v>#N/A</v>
      </c>
      <c r="T285" s="150" t="e">
        <f t="shared" si="18"/>
        <v>#N/A</v>
      </c>
      <c r="U285" s="150" t="e">
        <f t="shared" si="19"/>
        <v>#N/A</v>
      </c>
      <c r="V285" s="154" t="e">
        <f>VLOOKUP(E285,'PC Receitas'!$O$4:$P$14,2,FALSE)</f>
        <v>#N/A</v>
      </c>
    </row>
    <row r="286" spans="3:22" ht="19.5" customHeight="1" thickTop="1" thickBot="1" x14ac:dyDescent="0.3">
      <c r="C286" s="58"/>
      <c r="D286" s="58" t="str">
        <f>IF(C286&lt;&gt;"",TEXT(C286,"00")&amp;"/09/"&amp;'Configurações Básicas'!$P$5,"")</f>
        <v/>
      </c>
      <c r="E286" s="58"/>
      <c r="F286" s="58"/>
      <c r="G286" s="58"/>
      <c r="H286" s="58"/>
      <c r="I286" s="59"/>
      <c r="J286" s="193"/>
      <c r="K286" s="60"/>
      <c r="L286" s="192"/>
      <c r="M286" s="56">
        <f>M285+IF(AND(K286="Pago",OR(E286='PC Receitas'!$O$4,E286='PC Receitas'!$O$5,E286='PC Receitas'!$O$6)),I286,IF(AND(K286="Pago",OR(E286='PC Receitas'!$O$7,E286='PC Receitas'!$O$8,E286='PC Receitas'!$O$9,E286='PC Receitas'!$O$10,E286='PC Receitas'!$O$11,E286='PC Receitas'!$O$12,E286='PC Receitas'!$O$13,E286='PC Receitas'!$O$14)),-I286,0))</f>
        <v>7448.57</v>
      </c>
      <c r="R286" s="153" t="e">
        <f t="shared" si="16"/>
        <v>#N/A</v>
      </c>
      <c r="S286" s="150" t="e">
        <f t="shared" si="17"/>
        <v>#N/A</v>
      </c>
      <c r="T286" s="150" t="e">
        <f t="shared" si="18"/>
        <v>#N/A</v>
      </c>
      <c r="U286" s="150" t="e">
        <f t="shared" si="19"/>
        <v>#N/A</v>
      </c>
      <c r="V286" s="154" t="e">
        <f>VLOOKUP(E286,'PC Receitas'!$O$4:$P$14,2,FALSE)</f>
        <v>#N/A</v>
      </c>
    </row>
    <row r="287" spans="3:22" ht="19.5" customHeight="1" thickTop="1" thickBot="1" x14ac:dyDescent="0.3">
      <c r="C287" s="58"/>
      <c r="D287" s="58" t="str">
        <f>IF(C287&lt;&gt;"",TEXT(C287,"00")&amp;"/09/"&amp;'Configurações Básicas'!$P$5,"")</f>
        <v/>
      </c>
      <c r="E287" s="58"/>
      <c r="F287" s="58"/>
      <c r="G287" s="58"/>
      <c r="H287" s="58"/>
      <c r="I287" s="59"/>
      <c r="J287" s="193"/>
      <c r="K287" s="60"/>
      <c r="L287" s="192"/>
      <c r="M287" s="56">
        <f>M286+IF(AND(K287="Pago",OR(E287='PC Receitas'!$O$4,E287='PC Receitas'!$O$5,E287='PC Receitas'!$O$6)),I287,IF(AND(K287="Pago",OR(E287='PC Receitas'!$O$7,E287='PC Receitas'!$O$8,E287='PC Receitas'!$O$9,E287='PC Receitas'!$O$10,E287='PC Receitas'!$O$11,E287='PC Receitas'!$O$12,E287='PC Receitas'!$O$13,E287='PC Receitas'!$O$14)),-I287,0))</f>
        <v>7448.57</v>
      </c>
      <c r="R287" s="153" t="e">
        <f t="shared" si="16"/>
        <v>#N/A</v>
      </c>
      <c r="S287" s="150" t="e">
        <f t="shared" si="17"/>
        <v>#N/A</v>
      </c>
      <c r="T287" s="150" t="e">
        <f t="shared" si="18"/>
        <v>#N/A</v>
      </c>
      <c r="U287" s="150" t="e">
        <f t="shared" si="19"/>
        <v>#N/A</v>
      </c>
      <c r="V287" s="154" t="e">
        <f>VLOOKUP(E287,'PC Receitas'!$O$4:$P$14,2,FALSE)</f>
        <v>#N/A</v>
      </c>
    </row>
    <row r="288" spans="3:22" ht="19.5" customHeight="1" thickTop="1" thickBot="1" x14ac:dyDescent="0.3">
      <c r="C288" s="58"/>
      <c r="D288" s="58" t="str">
        <f>IF(C288&lt;&gt;"",TEXT(C288,"00")&amp;"/09/"&amp;'Configurações Básicas'!$P$5,"")</f>
        <v/>
      </c>
      <c r="E288" s="58"/>
      <c r="F288" s="58"/>
      <c r="G288" s="58"/>
      <c r="H288" s="58"/>
      <c r="I288" s="59"/>
      <c r="J288" s="193"/>
      <c r="K288" s="60"/>
      <c r="L288" s="192"/>
      <c r="M288" s="56">
        <f>M287+IF(AND(K288="Pago",OR(E288='PC Receitas'!$O$4,E288='PC Receitas'!$O$5,E288='PC Receitas'!$O$6)),I288,IF(AND(K288="Pago",OR(E288='PC Receitas'!$O$7,E288='PC Receitas'!$O$8,E288='PC Receitas'!$O$9,E288='PC Receitas'!$O$10,E288='PC Receitas'!$O$11,E288='PC Receitas'!$O$12,E288='PC Receitas'!$O$13,E288='PC Receitas'!$O$14)),-I288,0))</f>
        <v>7448.57</v>
      </c>
      <c r="R288" s="153" t="e">
        <f t="shared" si="16"/>
        <v>#N/A</v>
      </c>
      <c r="S288" s="150" t="e">
        <f t="shared" si="17"/>
        <v>#N/A</v>
      </c>
      <c r="T288" s="150" t="e">
        <f t="shared" si="18"/>
        <v>#N/A</v>
      </c>
      <c r="U288" s="150" t="e">
        <f t="shared" si="19"/>
        <v>#N/A</v>
      </c>
      <c r="V288" s="154" t="e">
        <f>VLOOKUP(E288,'PC Receitas'!$O$4:$P$14,2,FALSE)</f>
        <v>#N/A</v>
      </c>
    </row>
    <row r="289" spans="3:22" ht="19.5" customHeight="1" thickTop="1" thickBot="1" x14ac:dyDescent="0.3">
      <c r="C289" s="58"/>
      <c r="D289" s="58" t="str">
        <f>IF(C289&lt;&gt;"",TEXT(C289,"00")&amp;"/09/"&amp;'Configurações Básicas'!$P$5,"")</f>
        <v/>
      </c>
      <c r="E289" s="58"/>
      <c r="F289" s="58"/>
      <c r="G289" s="58"/>
      <c r="H289" s="58"/>
      <c r="I289" s="59"/>
      <c r="J289" s="193"/>
      <c r="K289" s="60"/>
      <c r="L289" s="192"/>
      <c r="M289" s="56">
        <f>M288+IF(AND(K289="Pago",OR(E289='PC Receitas'!$O$4,E289='PC Receitas'!$O$5,E289='PC Receitas'!$O$6)),I289,IF(AND(K289="Pago",OR(E289='PC Receitas'!$O$7,E289='PC Receitas'!$O$8,E289='PC Receitas'!$O$9,E289='PC Receitas'!$O$10,E289='PC Receitas'!$O$11,E289='PC Receitas'!$O$12,E289='PC Receitas'!$O$13,E289='PC Receitas'!$O$14)),-I289,0))</f>
        <v>7448.57</v>
      </c>
      <c r="R289" s="153" t="e">
        <f t="shared" si="16"/>
        <v>#N/A</v>
      </c>
      <c r="S289" s="150" t="e">
        <f t="shared" si="17"/>
        <v>#N/A</v>
      </c>
      <c r="T289" s="150" t="e">
        <f t="shared" si="18"/>
        <v>#N/A</v>
      </c>
      <c r="U289" s="150" t="e">
        <f t="shared" si="19"/>
        <v>#N/A</v>
      </c>
      <c r="V289" s="154" t="e">
        <f>VLOOKUP(E289,'PC Receitas'!$O$4:$P$14,2,FALSE)</f>
        <v>#N/A</v>
      </c>
    </row>
    <row r="290" spans="3:22" ht="19.5" customHeight="1" thickTop="1" thickBot="1" x14ac:dyDescent="0.3">
      <c r="C290" s="58"/>
      <c r="D290" s="58" t="str">
        <f>IF(C290&lt;&gt;"",TEXT(C290,"00")&amp;"/09/"&amp;'Configurações Básicas'!$P$5,"")</f>
        <v/>
      </c>
      <c r="E290" s="58"/>
      <c r="F290" s="58"/>
      <c r="G290" s="58"/>
      <c r="H290" s="58"/>
      <c r="I290" s="59"/>
      <c r="J290" s="193"/>
      <c r="K290" s="60"/>
      <c r="L290" s="192"/>
      <c r="M290" s="56">
        <f>M289+IF(AND(K290="Pago",OR(E290='PC Receitas'!$O$4,E290='PC Receitas'!$O$5,E290='PC Receitas'!$O$6)),I290,IF(AND(K290="Pago",OR(E290='PC Receitas'!$O$7,E290='PC Receitas'!$O$8,E290='PC Receitas'!$O$9,E290='PC Receitas'!$O$10,E290='PC Receitas'!$O$11,E290='PC Receitas'!$O$12,E290='PC Receitas'!$O$13,E290='PC Receitas'!$O$14)),-I290,0))</f>
        <v>7448.57</v>
      </c>
      <c r="R290" s="153" t="e">
        <f t="shared" si="16"/>
        <v>#N/A</v>
      </c>
      <c r="S290" s="150" t="e">
        <f t="shared" si="17"/>
        <v>#N/A</v>
      </c>
      <c r="T290" s="150" t="e">
        <f t="shared" si="18"/>
        <v>#N/A</v>
      </c>
      <c r="U290" s="150" t="e">
        <f t="shared" si="19"/>
        <v>#N/A</v>
      </c>
      <c r="V290" s="154" t="e">
        <f>VLOOKUP(E290,'PC Receitas'!$O$4:$P$14,2,FALSE)</f>
        <v>#N/A</v>
      </c>
    </row>
    <row r="291" spans="3:22" ht="19.5" customHeight="1" thickTop="1" thickBot="1" x14ac:dyDescent="0.3">
      <c r="C291" s="58"/>
      <c r="D291" s="58" t="str">
        <f>IF(C291&lt;&gt;"",TEXT(C291,"00")&amp;"/09/"&amp;'Configurações Básicas'!$P$5,"")</f>
        <v/>
      </c>
      <c r="E291" s="58"/>
      <c r="F291" s="58"/>
      <c r="G291" s="58"/>
      <c r="H291" s="58"/>
      <c r="I291" s="59"/>
      <c r="J291" s="193"/>
      <c r="K291" s="60"/>
      <c r="L291" s="192"/>
      <c r="M291" s="56">
        <f>M290+IF(AND(K291="Pago",OR(E291='PC Receitas'!$O$4,E291='PC Receitas'!$O$5,E291='PC Receitas'!$O$6)),I291,IF(AND(K291="Pago",OR(E291='PC Receitas'!$O$7,E291='PC Receitas'!$O$8,E291='PC Receitas'!$O$9,E291='PC Receitas'!$O$10,E291='PC Receitas'!$O$11,E291='PC Receitas'!$O$12,E291='PC Receitas'!$O$13,E291='PC Receitas'!$O$14)),-I291,0))</f>
        <v>7448.57</v>
      </c>
      <c r="R291" s="153" t="e">
        <f t="shared" si="16"/>
        <v>#N/A</v>
      </c>
      <c r="S291" s="150" t="e">
        <f t="shared" si="17"/>
        <v>#N/A</v>
      </c>
      <c r="T291" s="150" t="e">
        <f t="shared" si="18"/>
        <v>#N/A</v>
      </c>
      <c r="U291" s="150" t="e">
        <f t="shared" si="19"/>
        <v>#N/A</v>
      </c>
      <c r="V291" s="154" t="e">
        <f>VLOOKUP(E291,'PC Receitas'!$O$4:$P$14,2,FALSE)</f>
        <v>#N/A</v>
      </c>
    </row>
    <row r="292" spans="3:22" ht="19.5" customHeight="1" thickTop="1" thickBot="1" x14ac:dyDescent="0.3">
      <c r="C292" s="58"/>
      <c r="D292" s="58" t="str">
        <f>IF(C292&lt;&gt;"",TEXT(C292,"00")&amp;"/09/"&amp;'Configurações Básicas'!$P$5,"")</f>
        <v/>
      </c>
      <c r="E292" s="58"/>
      <c r="F292" s="58"/>
      <c r="G292" s="58"/>
      <c r="H292" s="58"/>
      <c r="I292" s="59"/>
      <c r="J292" s="193"/>
      <c r="K292" s="60"/>
      <c r="L292" s="192"/>
      <c r="M292" s="56">
        <f>M291+IF(AND(K292="Pago",OR(E292='PC Receitas'!$O$4,E292='PC Receitas'!$O$5,E292='PC Receitas'!$O$6)),I292,IF(AND(K292="Pago",OR(E292='PC Receitas'!$O$7,E292='PC Receitas'!$O$8,E292='PC Receitas'!$O$9,E292='PC Receitas'!$O$10,E292='PC Receitas'!$O$11,E292='PC Receitas'!$O$12,E292='PC Receitas'!$O$13,E292='PC Receitas'!$O$14)),-I292,0))</f>
        <v>7448.57</v>
      </c>
      <c r="R292" s="153" t="e">
        <f t="shared" si="16"/>
        <v>#N/A</v>
      </c>
      <c r="S292" s="150" t="e">
        <f t="shared" si="17"/>
        <v>#N/A</v>
      </c>
      <c r="T292" s="150" t="e">
        <f t="shared" si="18"/>
        <v>#N/A</v>
      </c>
      <c r="U292" s="150" t="e">
        <f t="shared" si="19"/>
        <v>#N/A</v>
      </c>
      <c r="V292" s="154" t="e">
        <f>VLOOKUP(E292,'PC Receitas'!$O$4:$P$14,2,FALSE)</f>
        <v>#N/A</v>
      </c>
    </row>
    <row r="293" spans="3:22" ht="19.5" customHeight="1" thickTop="1" thickBot="1" x14ac:dyDescent="0.3">
      <c r="C293" s="58"/>
      <c r="D293" s="58" t="str">
        <f>IF(C293&lt;&gt;"",TEXT(C293,"00")&amp;"/09/"&amp;'Configurações Básicas'!$P$5,"")</f>
        <v/>
      </c>
      <c r="E293" s="58"/>
      <c r="F293" s="58"/>
      <c r="G293" s="58"/>
      <c r="H293" s="58"/>
      <c r="I293" s="59"/>
      <c r="J293" s="193"/>
      <c r="K293" s="60"/>
      <c r="L293" s="192"/>
      <c r="M293" s="56">
        <f>M292+IF(AND(K293="Pago",OR(E293='PC Receitas'!$O$4,E293='PC Receitas'!$O$5,E293='PC Receitas'!$O$6)),I293,IF(AND(K293="Pago",OR(E293='PC Receitas'!$O$7,E293='PC Receitas'!$O$8,E293='PC Receitas'!$O$9,E293='PC Receitas'!$O$10,E293='PC Receitas'!$O$11,E293='PC Receitas'!$O$12,E293='PC Receitas'!$O$13,E293='PC Receitas'!$O$14)),-I293,0))</f>
        <v>7448.57</v>
      </c>
      <c r="R293" s="153" t="e">
        <f t="shared" si="16"/>
        <v>#N/A</v>
      </c>
      <c r="S293" s="150" t="e">
        <f t="shared" si="17"/>
        <v>#N/A</v>
      </c>
      <c r="T293" s="150" t="e">
        <f t="shared" si="18"/>
        <v>#N/A</v>
      </c>
      <c r="U293" s="150" t="e">
        <f t="shared" si="19"/>
        <v>#N/A</v>
      </c>
      <c r="V293" s="154" t="e">
        <f>VLOOKUP(E293,'PC Receitas'!$O$4:$P$14,2,FALSE)</f>
        <v>#N/A</v>
      </c>
    </row>
    <row r="294" spans="3:22" ht="19.5" customHeight="1" thickTop="1" thickBot="1" x14ac:dyDescent="0.3">
      <c r="C294" s="58"/>
      <c r="D294" s="58" t="str">
        <f>IF(C294&lt;&gt;"",TEXT(C294,"00")&amp;"/09/"&amp;'Configurações Básicas'!$P$5,"")</f>
        <v/>
      </c>
      <c r="E294" s="58"/>
      <c r="F294" s="58"/>
      <c r="G294" s="58"/>
      <c r="H294" s="58"/>
      <c r="I294" s="59"/>
      <c r="J294" s="193"/>
      <c r="K294" s="60"/>
      <c r="L294" s="192"/>
      <c r="M294" s="56">
        <f>M293+IF(AND(K294="Pago",OR(E294='PC Receitas'!$O$4,E294='PC Receitas'!$O$5,E294='PC Receitas'!$O$6)),I294,IF(AND(K294="Pago",OR(E294='PC Receitas'!$O$7,E294='PC Receitas'!$O$8,E294='PC Receitas'!$O$9,E294='PC Receitas'!$O$10,E294='PC Receitas'!$O$11,E294='PC Receitas'!$O$12,E294='PC Receitas'!$O$13,E294='PC Receitas'!$O$14)),-I294,0))</f>
        <v>7448.57</v>
      </c>
      <c r="R294" s="153" t="e">
        <f t="shared" si="16"/>
        <v>#N/A</v>
      </c>
      <c r="S294" s="150" t="e">
        <f t="shared" si="17"/>
        <v>#N/A</v>
      </c>
      <c r="T294" s="150" t="e">
        <f t="shared" si="18"/>
        <v>#N/A</v>
      </c>
      <c r="U294" s="150" t="e">
        <f t="shared" si="19"/>
        <v>#N/A</v>
      </c>
      <c r="V294" s="154" t="e">
        <f>VLOOKUP(E294,'PC Receitas'!$O$4:$P$14,2,FALSE)</f>
        <v>#N/A</v>
      </c>
    </row>
    <row r="295" spans="3:22" ht="19.5" customHeight="1" thickTop="1" thickBot="1" x14ac:dyDescent="0.3">
      <c r="C295" s="58"/>
      <c r="D295" s="58" t="str">
        <f>IF(C295&lt;&gt;"",TEXT(C295,"00")&amp;"/09/"&amp;'Configurações Básicas'!$P$5,"")</f>
        <v/>
      </c>
      <c r="E295" s="58"/>
      <c r="F295" s="58"/>
      <c r="G295" s="58"/>
      <c r="H295" s="58"/>
      <c r="I295" s="59"/>
      <c r="J295" s="193"/>
      <c r="K295" s="60"/>
      <c r="L295" s="192"/>
      <c r="M295" s="56">
        <f>M294+IF(AND(K295="Pago",OR(E295='PC Receitas'!$O$4,E295='PC Receitas'!$O$5,E295='PC Receitas'!$O$6)),I295,IF(AND(K295="Pago",OR(E295='PC Receitas'!$O$7,E295='PC Receitas'!$O$8,E295='PC Receitas'!$O$9,E295='PC Receitas'!$O$10,E295='PC Receitas'!$O$11,E295='PC Receitas'!$O$12,E295='PC Receitas'!$O$13,E295='PC Receitas'!$O$14)),-I295,0))</f>
        <v>7448.57</v>
      </c>
      <c r="R295" s="153" t="e">
        <f t="shared" si="16"/>
        <v>#N/A</v>
      </c>
      <c r="S295" s="150" t="e">
        <f t="shared" si="17"/>
        <v>#N/A</v>
      </c>
      <c r="T295" s="150" t="e">
        <f t="shared" si="18"/>
        <v>#N/A</v>
      </c>
      <c r="U295" s="150" t="e">
        <f t="shared" si="19"/>
        <v>#N/A</v>
      </c>
      <c r="V295" s="154" t="e">
        <f>VLOOKUP(E295,'PC Receitas'!$O$4:$P$14,2,FALSE)</f>
        <v>#N/A</v>
      </c>
    </row>
    <row r="296" spans="3:22" ht="19.5" customHeight="1" thickTop="1" thickBot="1" x14ac:dyDescent="0.3">
      <c r="C296" s="58"/>
      <c r="D296" s="58" t="str">
        <f>IF(C296&lt;&gt;"",TEXT(C296,"00")&amp;"/09/"&amp;'Configurações Básicas'!$P$5,"")</f>
        <v/>
      </c>
      <c r="E296" s="58"/>
      <c r="F296" s="58"/>
      <c r="G296" s="58"/>
      <c r="H296" s="58"/>
      <c r="I296" s="59"/>
      <c r="J296" s="193"/>
      <c r="K296" s="60"/>
      <c r="L296" s="192"/>
      <c r="M296" s="56">
        <f>M295+IF(AND(K296="Pago",OR(E296='PC Receitas'!$O$4,E296='PC Receitas'!$O$5,E296='PC Receitas'!$O$6)),I296,IF(AND(K296="Pago",OR(E296='PC Receitas'!$O$7,E296='PC Receitas'!$O$8,E296='PC Receitas'!$O$9,E296='PC Receitas'!$O$10,E296='PC Receitas'!$O$11,E296='PC Receitas'!$O$12,E296='PC Receitas'!$O$13,E296='PC Receitas'!$O$14)),-I296,0))</f>
        <v>7448.57</v>
      </c>
      <c r="R296" s="153" t="e">
        <f t="shared" si="16"/>
        <v>#N/A</v>
      </c>
      <c r="S296" s="150" t="e">
        <f t="shared" si="17"/>
        <v>#N/A</v>
      </c>
      <c r="T296" s="150" t="e">
        <f t="shared" si="18"/>
        <v>#N/A</v>
      </c>
      <c r="U296" s="150" t="e">
        <f t="shared" si="19"/>
        <v>#N/A</v>
      </c>
      <c r="V296" s="154" t="e">
        <f>VLOOKUP(E296,'PC Receitas'!$O$4:$P$14,2,FALSE)</f>
        <v>#N/A</v>
      </c>
    </row>
    <row r="297" spans="3:22" ht="19.5" customHeight="1" thickTop="1" thickBot="1" x14ac:dyDescent="0.3">
      <c r="C297" s="58"/>
      <c r="D297" s="58" t="str">
        <f>IF(C297&lt;&gt;"",TEXT(C297,"00")&amp;"/09/"&amp;'Configurações Básicas'!$P$5,"")</f>
        <v/>
      </c>
      <c r="E297" s="58"/>
      <c r="F297" s="58"/>
      <c r="G297" s="58"/>
      <c r="H297" s="58"/>
      <c r="I297" s="59"/>
      <c r="J297" s="193"/>
      <c r="K297" s="60"/>
      <c r="L297" s="192"/>
      <c r="M297" s="56">
        <f>M296+IF(AND(K297="Pago",OR(E297='PC Receitas'!$O$4,E297='PC Receitas'!$O$5,E297='PC Receitas'!$O$6)),I297,IF(AND(K297="Pago",OR(E297='PC Receitas'!$O$7,E297='PC Receitas'!$O$8,E297='PC Receitas'!$O$9,E297='PC Receitas'!$O$10,E297='PC Receitas'!$O$11,E297='PC Receitas'!$O$12,E297='PC Receitas'!$O$13,E297='PC Receitas'!$O$14)),-I297,0))</f>
        <v>7448.57</v>
      </c>
      <c r="R297" s="153" t="e">
        <f t="shared" si="16"/>
        <v>#N/A</v>
      </c>
      <c r="S297" s="150" t="e">
        <f t="shared" si="17"/>
        <v>#N/A</v>
      </c>
      <c r="T297" s="150" t="e">
        <f t="shared" si="18"/>
        <v>#N/A</v>
      </c>
      <c r="U297" s="150" t="e">
        <f t="shared" si="19"/>
        <v>#N/A</v>
      </c>
      <c r="V297" s="154" t="e">
        <f>VLOOKUP(E297,'PC Receitas'!$O$4:$P$14,2,FALSE)</f>
        <v>#N/A</v>
      </c>
    </row>
    <row r="298" spans="3:22" ht="19.5" customHeight="1" thickTop="1" thickBot="1" x14ac:dyDescent="0.3">
      <c r="C298" s="58"/>
      <c r="D298" s="58" t="str">
        <f>IF(C298&lt;&gt;"",TEXT(C298,"00")&amp;"/09/"&amp;'Configurações Básicas'!$P$5,"")</f>
        <v/>
      </c>
      <c r="E298" s="58"/>
      <c r="F298" s="58"/>
      <c r="G298" s="58"/>
      <c r="H298" s="58"/>
      <c r="I298" s="59"/>
      <c r="J298" s="193"/>
      <c r="K298" s="60"/>
      <c r="L298" s="192"/>
      <c r="M298" s="56">
        <f>M297+IF(AND(K298="Pago",OR(E298='PC Receitas'!$O$4,E298='PC Receitas'!$O$5,E298='PC Receitas'!$O$6)),I298,IF(AND(K298="Pago",OR(E298='PC Receitas'!$O$7,E298='PC Receitas'!$O$8,E298='PC Receitas'!$O$9,E298='PC Receitas'!$O$10,E298='PC Receitas'!$O$11,E298='PC Receitas'!$O$12,E298='PC Receitas'!$O$13,E298='PC Receitas'!$O$14)),-I298,0))</f>
        <v>7448.57</v>
      </c>
      <c r="R298" s="153" t="e">
        <f t="shared" si="16"/>
        <v>#N/A</v>
      </c>
      <c r="S298" s="150" t="e">
        <f t="shared" si="17"/>
        <v>#N/A</v>
      </c>
      <c r="T298" s="150" t="e">
        <f t="shared" si="18"/>
        <v>#N/A</v>
      </c>
      <c r="U298" s="150" t="e">
        <f t="shared" si="19"/>
        <v>#N/A</v>
      </c>
      <c r="V298" s="154" t="e">
        <f>VLOOKUP(E298,'PC Receitas'!$O$4:$P$14,2,FALSE)</f>
        <v>#N/A</v>
      </c>
    </row>
    <row r="299" spans="3:22" ht="19.5" customHeight="1" thickTop="1" thickBot="1" x14ac:dyDescent="0.3">
      <c r="C299" s="58"/>
      <c r="D299" s="58" t="str">
        <f>IF(C299&lt;&gt;"",TEXT(C299,"00")&amp;"/09/"&amp;'Configurações Básicas'!$P$5,"")</f>
        <v/>
      </c>
      <c r="E299" s="58"/>
      <c r="F299" s="58"/>
      <c r="G299" s="58"/>
      <c r="H299" s="58"/>
      <c r="I299" s="59"/>
      <c r="J299" s="193"/>
      <c r="K299" s="60"/>
      <c r="L299" s="192"/>
      <c r="M299" s="56">
        <f>M298+IF(AND(K299="Pago",OR(E299='PC Receitas'!$O$4,E299='PC Receitas'!$O$5,E299='PC Receitas'!$O$6)),I299,IF(AND(K299="Pago",OR(E299='PC Receitas'!$O$7,E299='PC Receitas'!$O$8,E299='PC Receitas'!$O$9,E299='PC Receitas'!$O$10,E299='PC Receitas'!$O$11,E299='PC Receitas'!$O$12,E299='PC Receitas'!$O$13,E299='PC Receitas'!$O$14)),-I299,0))</f>
        <v>7448.57</v>
      </c>
      <c r="R299" s="153" t="e">
        <f t="shared" si="16"/>
        <v>#N/A</v>
      </c>
      <c r="S299" s="150" t="e">
        <f t="shared" si="17"/>
        <v>#N/A</v>
      </c>
      <c r="T299" s="150" t="e">
        <f t="shared" si="18"/>
        <v>#N/A</v>
      </c>
      <c r="U299" s="150" t="e">
        <f t="shared" si="19"/>
        <v>#N/A</v>
      </c>
      <c r="V299" s="154" t="e">
        <f>VLOOKUP(E299,'PC Receitas'!$O$4:$P$14,2,FALSE)</f>
        <v>#N/A</v>
      </c>
    </row>
    <row r="300" spans="3:22" ht="19.5" customHeight="1" thickTop="1" thickBot="1" x14ac:dyDescent="0.3">
      <c r="C300" s="58"/>
      <c r="D300" s="58" t="str">
        <f>IF(C300&lt;&gt;"",TEXT(C300,"00")&amp;"/09/"&amp;'Configurações Básicas'!$P$5,"")</f>
        <v/>
      </c>
      <c r="E300" s="58"/>
      <c r="F300" s="58"/>
      <c r="G300" s="58"/>
      <c r="H300" s="58"/>
      <c r="I300" s="59"/>
      <c r="J300" s="193"/>
      <c r="K300" s="60"/>
      <c r="L300" s="192"/>
      <c r="M300" s="56">
        <f>M299+IF(AND(K300="Pago",OR(E300='PC Receitas'!$O$4,E300='PC Receitas'!$O$5,E300='PC Receitas'!$O$6)),I300,IF(AND(K300="Pago",OR(E300='PC Receitas'!$O$7,E300='PC Receitas'!$O$8,E300='PC Receitas'!$O$9,E300='PC Receitas'!$O$10,E300='PC Receitas'!$O$11,E300='PC Receitas'!$O$12,E300='PC Receitas'!$O$13,E300='PC Receitas'!$O$14)),-I300,0))</f>
        <v>7448.57</v>
      </c>
      <c r="R300" s="153" t="e">
        <f t="shared" si="16"/>
        <v>#N/A</v>
      </c>
      <c r="S300" s="150" t="e">
        <f t="shared" si="17"/>
        <v>#N/A</v>
      </c>
      <c r="T300" s="150" t="e">
        <f t="shared" si="18"/>
        <v>#N/A</v>
      </c>
      <c r="U300" s="150" t="e">
        <f t="shared" si="19"/>
        <v>#N/A</v>
      </c>
      <c r="V300" s="154" t="e">
        <f>VLOOKUP(E300,'PC Receitas'!$O$4:$P$14,2,FALSE)</f>
        <v>#N/A</v>
      </c>
    </row>
    <row r="301" spans="3:22" ht="19.5" customHeight="1" thickTop="1" thickBot="1" x14ac:dyDescent="0.3">
      <c r="C301" s="58"/>
      <c r="D301" s="58" t="str">
        <f>IF(C301&lt;&gt;"",TEXT(C301,"00")&amp;"/09/"&amp;'Configurações Básicas'!$P$5,"")</f>
        <v/>
      </c>
      <c r="E301" s="58"/>
      <c r="F301" s="58"/>
      <c r="G301" s="58"/>
      <c r="H301" s="58"/>
      <c r="I301" s="59"/>
      <c r="J301" s="193"/>
      <c r="K301" s="60"/>
      <c r="L301" s="192"/>
      <c r="M301" s="56">
        <f>M300+IF(AND(K301="Pago",OR(E301='PC Receitas'!$O$4,E301='PC Receitas'!$O$5,E301='PC Receitas'!$O$6)),I301,IF(AND(K301="Pago",OR(E301='PC Receitas'!$O$7,E301='PC Receitas'!$O$8,E301='PC Receitas'!$O$9,E301='PC Receitas'!$O$10,E301='PC Receitas'!$O$11,E301='PC Receitas'!$O$12,E301='PC Receitas'!$O$13,E301='PC Receitas'!$O$14)),-I301,0))</f>
        <v>7448.57</v>
      </c>
      <c r="R301" s="153" t="e">
        <f t="shared" si="16"/>
        <v>#N/A</v>
      </c>
      <c r="S301" s="150" t="e">
        <f t="shared" si="17"/>
        <v>#N/A</v>
      </c>
      <c r="T301" s="150" t="e">
        <f t="shared" si="18"/>
        <v>#N/A</v>
      </c>
      <c r="U301" s="150" t="e">
        <f t="shared" si="19"/>
        <v>#N/A</v>
      </c>
      <c r="V301" s="154" t="e">
        <f>VLOOKUP(E301,'PC Receitas'!$O$4:$P$14,2,FALSE)</f>
        <v>#N/A</v>
      </c>
    </row>
    <row r="302" spans="3:22" ht="19.5" customHeight="1" thickTop="1" thickBot="1" x14ac:dyDescent="0.3">
      <c r="C302" s="58"/>
      <c r="D302" s="58" t="str">
        <f>IF(C302&lt;&gt;"",TEXT(C302,"00")&amp;"/09/"&amp;'Configurações Básicas'!$P$5,"")</f>
        <v/>
      </c>
      <c r="E302" s="58"/>
      <c r="F302" s="58"/>
      <c r="G302" s="58"/>
      <c r="H302" s="58"/>
      <c r="I302" s="59"/>
      <c r="J302" s="193"/>
      <c r="K302" s="60"/>
      <c r="L302" s="192"/>
      <c r="M302" s="56">
        <f>M301+IF(AND(K302="Pago",OR(E302='PC Receitas'!$O$4,E302='PC Receitas'!$O$5,E302='PC Receitas'!$O$6)),I302,IF(AND(K302="Pago",OR(E302='PC Receitas'!$O$7,E302='PC Receitas'!$O$8,E302='PC Receitas'!$O$9,E302='PC Receitas'!$O$10,E302='PC Receitas'!$O$11,E302='PC Receitas'!$O$12,E302='PC Receitas'!$O$13,E302='PC Receitas'!$O$14)),-I302,0))</f>
        <v>7448.57</v>
      </c>
      <c r="R302" s="153" t="e">
        <f t="shared" si="16"/>
        <v>#N/A</v>
      </c>
      <c r="S302" s="150" t="e">
        <f t="shared" si="17"/>
        <v>#N/A</v>
      </c>
      <c r="T302" s="150" t="e">
        <f t="shared" si="18"/>
        <v>#N/A</v>
      </c>
      <c r="U302" s="150" t="e">
        <f t="shared" si="19"/>
        <v>#N/A</v>
      </c>
      <c r="V302" s="154" t="e">
        <f>VLOOKUP(E302,'PC Receitas'!$O$4:$P$14,2,FALSE)</f>
        <v>#N/A</v>
      </c>
    </row>
    <row r="303" spans="3:22" ht="19.5" customHeight="1" thickTop="1" thickBot="1" x14ac:dyDescent="0.3">
      <c r="C303" s="58"/>
      <c r="D303" s="58" t="str">
        <f>IF(C303&lt;&gt;"",TEXT(C303,"00")&amp;"/09/"&amp;'Configurações Básicas'!$P$5,"")</f>
        <v/>
      </c>
      <c r="E303" s="58"/>
      <c r="F303" s="58"/>
      <c r="G303" s="58"/>
      <c r="H303" s="58"/>
      <c r="I303" s="59"/>
      <c r="J303" s="193"/>
      <c r="K303" s="60"/>
      <c r="L303" s="192"/>
      <c r="M303" s="56">
        <f>M302+IF(AND(K303="Pago",OR(E303='PC Receitas'!$O$4,E303='PC Receitas'!$O$5,E303='PC Receitas'!$O$6)),I303,IF(AND(K303="Pago",OR(E303='PC Receitas'!$O$7,E303='PC Receitas'!$O$8,E303='PC Receitas'!$O$9,E303='PC Receitas'!$O$10,E303='PC Receitas'!$O$11,E303='PC Receitas'!$O$12,E303='PC Receitas'!$O$13,E303='PC Receitas'!$O$14)),-I303,0))</f>
        <v>7448.57</v>
      </c>
      <c r="R303" s="153" t="e">
        <f t="shared" si="16"/>
        <v>#N/A</v>
      </c>
      <c r="S303" s="150" t="e">
        <f t="shared" si="17"/>
        <v>#N/A</v>
      </c>
      <c r="T303" s="150" t="e">
        <f t="shared" si="18"/>
        <v>#N/A</v>
      </c>
      <c r="U303" s="150" t="e">
        <f t="shared" si="19"/>
        <v>#N/A</v>
      </c>
      <c r="V303" s="154" t="e">
        <f>VLOOKUP(E303,'PC Receitas'!$O$4:$P$14,2,FALSE)</f>
        <v>#N/A</v>
      </c>
    </row>
    <row r="304" spans="3:22" ht="19.5" customHeight="1" thickTop="1" thickBot="1" x14ac:dyDescent="0.3">
      <c r="C304" s="58"/>
      <c r="D304" s="58" t="str">
        <f>IF(C304&lt;&gt;"",TEXT(C304,"00")&amp;"/09/"&amp;'Configurações Básicas'!$P$5,"")</f>
        <v/>
      </c>
      <c r="E304" s="58"/>
      <c r="F304" s="58"/>
      <c r="G304" s="58"/>
      <c r="H304" s="58"/>
      <c r="I304" s="59"/>
      <c r="J304" s="193"/>
      <c r="K304" s="60"/>
      <c r="L304" s="192"/>
      <c r="M304" s="56">
        <f>M303+IF(AND(K304="Pago",OR(E304='PC Receitas'!$O$4,E304='PC Receitas'!$O$5,E304='PC Receitas'!$O$6)),I304,IF(AND(K304="Pago",OR(E304='PC Receitas'!$O$7,E304='PC Receitas'!$O$8,E304='PC Receitas'!$O$9,E304='PC Receitas'!$O$10,E304='PC Receitas'!$O$11,E304='PC Receitas'!$O$12,E304='PC Receitas'!$O$13,E304='PC Receitas'!$O$14)),-I304,0))</f>
        <v>7448.57</v>
      </c>
      <c r="R304" s="153" t="e">
        <f t="shared" si="16"/>
        <v>#N/A</v>
      </c>
      <c r="S304" s="150" t="e">
        <f t="shared" si="17"/>
        <v>#N/A</v>
      </c>
      <c r="T304" s="150" t="e">
        <f t="shared" si="18"/>
        <v>#N/A</v>
      </c>
      <c r="U304" s="150" t="e">
        <f t="shared" si="19"/>
        <v>#N/A</v>
      </c>
      <c r="V304" s="154" t="e">
        <f>VLOOKUP(E304,'PC Receitas'!$O$4:$P$14,2,FALSE)</f>
        <v>#N/A</v>
      </c>
    </row>
    <row r="305" spans="3:22" ht="19.5" customHeight="1" thickTop="1" thickBot="1" x14ac:dyDescent="0.3">
      <c r="C305" s="58"/>
      <c r="D305" s="58" t="str">
        <f>IF(C305&lt;&gt;"",TEXT(C305,"00")&amp;"/09/"&amp;'Configurações Básicas'!$P$5,"")</f>
        <v/>
      </c>
      <c r="E305" s="58"/>
      <c r="F305" s="58"/>
      <c r="G305" s="58"/>
      <c r="H305" s="58"/>
      <c r="I305" s="59"/>
      <c r="J305" s="193"/>
      <c r="K305" s="60"/>
      <c r="L305" s="192"/>
      <c r="M305" s="56">
        <f>M304+IF(AND(K305="Pago",OR(E305='PC Receitas'!$O$4,E305='PC Receitas'!$O$5,E305='PC Receitas'!$O$6)),I305,IF(AND(K305="Pago",OR(E305='PC Receitas'!$O$7,E305='PC Receitas'!$O$8,E305='PC Receitas'!$O$9,E305='PC Receitas'!$O$10,E305='PC Receitas'!$O$11,E305='PC Receitas'!$O$12,E305='PC Receitas'!$O$13,E305='PC Receitas'!$O$14)),-I305,0))</f>
        <v>7448.57</v>
      </c>
      <c r="R305" s="153" t="e">
        <f t="shared" si="16"/>
        <v>#N/A</v>
      </c>
      <c r="S305" s="150" t="e">
        <f t="shared" si="17"/>
        <v>#N/A</v>
      </c>
      <c r="T305" s="150" t="e">
        <f t="shared" si="18"/>
        <v>#N/A</v>
      </c>
      <c r="U305" s="150" t="e">
        <f t="shared" si="19"/>
        <v>#N/A</v>
      </c>
      <c r="V305" s="154" t="e">
        <f>VLOOKUP(E305,'PC Receitas'!$O$4:$P$14,2,FALSE)</f>
        <v>#N/A</v>
      </c>
    </row>
    <row r="306" spans="3:22" ht="19.5" customHeight="1" thickTop="1" thickBot="1" x14ac:dyDescent="0.3">
      <c r="C306" s="58"/>
      <c r="D306" s="58" t="str">
        <f>IF(C306&lt;&gt;"",TEXT(C306,"00")&amp;"/09/"&amp;'Configurações Básicas'!$P$5,"")</f>
        <v/>
      </c>
      <c r="E306" s="58"/>
      <c r="F306" s="58"/>
      <c r="G306" s="58"/>
      <c r="H306" s="58"/>
      <c r="I306" s="59"/>
      <c r="J306" s="193"/>
      <c r="K306" s="60"/>
      <c r="L306" s="192"/>
      <c r="M306" s="56">
        <f>M305+IF(AND(K306="Pago",OR(E306='PC Receitas'!$O$4,E306='PC Receitas'!$O$5,E306='PC Receitas'!$O$6)),I306,IF(AND(K306="Pago",OR(E306='PC Receitas'!$O$7,E306='PC Receitas'!$O$8,E306='PC Receitas'!$O$9,E306='PC Receitas'!$O$10,E306='PC Receitas'!$O$11,E306='PC Receitas'!$O$12,E306='PC Receitas'!$O$13,E306='PC Receitas'!$O$14)),-I306,0))</f>
        <v>7448.57</v>
      </c>
      <c r="R306" s="153" t="e">
        <f t="shared" si="16"/>
        <v>#N/A</v>
      </c>
      <c r="S306" s="150" t="e">
        <f t="shared" si="17"/>
        <v>#N/A</v>
      </c>
      <c r="T306" s="150" t="e">
        <f t="shared" si="18"/>
        <v>#N/A</v>
      </c>
      <c r="U306" s="150" t="e">
        <f t="shared" si="19"/>
        <v>#N/A</v>
      </c>
      <c r="V306" s="154" t="e">
        <f>VLOOKUP(E306,'PC Receitas'!$O$4:$P$14,2,FALSE)</f>
        <v>#N/A</v>
      </c>
    </row>
    <row r="307" spans="3:22" ht="19.5" customHeight="1" thickTop="1" thickBot="1" x14ac:dyDescent="0.3">
      <c r="C307" s="58"/>
      <c r="D307" s="58" t="str">
        <f>IF(C307&lt;&gt;"",TEXT(C307,"00")&amp;"/09/"&amp;'Configurações Básicas'!$P$5,"")</f>
        <v/>
      </c>
      <c r="E307" s="58"/>
      <c r="F307" s="58"/>
      <c r="G307" s="58"/>
      <c r="H307" s="58"/>
      <c r="I307" s="59"/>
      <c r="J307" s="193"/>
      <c r="K307" s="60"/>
      <c r="L307" s="192"/>
      <c r="M307" s="56">
        <f>M306+IF(AND(K307="Pago",OR(E307='PC Receitas'!$O$4,E307='PC Receitas'!$O$5,E307='PC Receitas'!$O$6)),I307,IF(AND(K307="Pago",OR(E307='PC Receitas'!$O$7,E307='PC Receitas'!$O$8,E307='PC Receitas'!$O$9,E307='PC Receitas'!$O$10,E307='PC Receitas'!$O$11,E307='PC Receitas'!$O$12,E307='PC Receitas'!$O$13,E307='PC Receitas'!$O$14)),-I307,0))</f>
        <v>7448.57</v>
      </c>
      <c r="R307" s="153" t="e">
        <f t="shared" si="16"/>
        <v>#N/A</v>
      </c>
      <c r="S307" s="150" t="e">
        <f t="shared" si="17"/>
        <v>#N/A</v>
      </c>
      <c r="T307" s="150" t="e">
        <f t="shared" si="18"/>
        <v>#N/A</v>
      </c>
      <c r="U307" s="150" t="e">
        <f t="shared" si="19"/>
        <v>#N/A</v>
      </c>
      <c r="V307" s="154" t="e">
        <f>VLOOKUP(E307,'PC Receitas'!$O$4:$P$14,2,FALSE)</f>
        <v>#N/A</v>
      </c>
    </row>
    <row r="308" spans="3:22" ht="19.5" customHeight="1" thickTop="1" thickBot="1" x14ac:dyDescent="0.3">
      <c r="C308" s="58"/>
      <c r="D308" s="58" t="str">
        <f>IF(C308&lt;&gt;"",TEXT(C308,"00")&amp;"/09/"&amp;'Configurações Básicas'!$P$5,"")</f>
        <v/>
      </c>
      <c r="E308" s="58"/>
      <c r="F308" s="58"/>
      <c r="G308" s="58"/>
      <c r="H308" s="58"/>
      <c r="I308" s="59"/>
      <c r="J308" s="193"/>
      <c r="K308" s="60"/>
      <c r="L308" s="192"/>
      <c r="M308" s="56">
        <f>M307+IF(AND(K308="Pago",OR(E308='PC Receitas'!$O$4,E308='PC Receitas'!$O$5,E308='PC Receitas'!$O$6)),I308,IF(AND(K308="Pago",OR(E308='PC Receitas'!$O$7,E308='PC Receitas'!$O$8,E308='PC Receitas'!$O$9,E308='PC Receitas'!$O$10,E308='PC Receitas'!$O$11,E308='PC Receitas'!$O$12,E308='PC Receitas'!$O$13,E308='PC Receitas'!$O$14)),-I308,0))</f>
        <v>7448.57</v>
      </c>
      <c r="R308" s="153" t="e">
        <f t="shared" si="16"/>
        <v>#N/A</v>
      </c>
      <c r="S308" s="150" t="e">
        <f t="shared" si="17"/>
        <v>#N/A</v>
      </c>
      <c r="T308" s="150" t="e">
        <f t="shared" si="18"/>
        <v>#N/A</v>
      </c>
      <c r="U308" s="150" t="e">
        <f t="shared" si="19"/>
        <v>#N/A</v>
      </c>
      <c r="V308" s="154" t="e">
        <f>VLOOKUP(E308,'PC Receitas'!$O$4:$P$14,2,FALSE)</f>
        <v>#N/A</v>
      </c>
    </row>
    <row r="309" spans="3:22" ht="19.5" customHeight="1" thickTop="1" thickBot="1" x14ac:dyDescent="0.3">
      <c r="C309" s="58"/>
      <c r="D309" s="58" t="str">
        <f>IF(C309&lt;&gt;"",TEXT(C309,"00")&amp;"/09/"&amp;'Configurações Básicas'!$P$5,"")</f>
        <v/>
      </c>
      <c r="E309" s="58"/>
      <c r="F309" s="58"/>
      <c r="G309" s="58"/>
      <c r="H309" s="58"/>
      <c r="I309" s="59"/>
      <c r="J309" s="193"/>
      <c r="K309" s="60"/>
      <c r="L309" s="192"/>
      <c r="M309" s="56">
        <f>M308+IF(AND(K309="Pago",OR(E309='PC Receitas'!$O$4,E309='PC Receitas'!$O$5,E309='PC Receitas'!$O$6)),I309,IF(AND(K309="Pago",OR(E309='PC Receitas'!$O$7,E309='PC Receitas'!$O$8,E309='PC Receitas'!$O$9,E309='PC Receitas'!$O$10,E309='PC Receitas'!$O$11,E309='PC Receitas'!$O$12,E309='PC Receitas'!$O$13,E309='PC Receitas'!$O$14)),-I309,0))</f>
        <v>7448.57</v>
      </c>
      <c r="R309" s="153" t="e">
        <f t="shared" si="16"/>
        <v>#N/A</v>
      </c>
      <c r="S309" s="150" t="e">
        <f t="shared" si="17"/>
        <v>#N/A</v>
      </c>
      <c r="T309" s="150" t="e">
        <f t="shared" si="18"/>
        <v>#N/A</v>
      </c>
      <c r="U309" s="150" t="e">
        <f t="shared" si="19"/>
        <v>#N/A</v>
      </c>
      <c r="V309" s="154" t="e">
        <f>VLOOKUP(E309,'PC Receitas'!$O$4:$P$14,2,FALSE)</f>
        <v>#N/A</v>
      </c>
    </row>
    <row r="310" spans="3:22" ht="19.5" customHeight="1" thickTop="1" thickBot="1" x14ac:dyDescent="0.3">
      <c r="C310" s="58"/>
      <c r="D310" s="58" t="str">
        <f>IF(C310&lt;&gt;"",TEXT(C310,"00")&amp;"/09/"&amp;'Configurações Básicas'!$P$5,"")</f>
        <v/>
      </c>
      <c r="E310" s="58"/>
      <c r="F310" s="58"/>
      <c r="G310" s="58"/>
      <c r="H310" s="58"/>
      <c r="I310" s="59"/>
      <c r="J310" s="193"/>
      <c r="K310" s="60"/>
      <c r="L310" s="192"/>
      <c r="M310" s="56">
        <f>M309+IF(AND(K310="Pago",OR(E310='PC Receitas'!$O$4,E310='PC Receitas'!$O$5,E310='PC Receitas'!$O$6)),I310,IF(AND(K310="Pago",OR(E310='PC Receitas'!$O$7,E310='PC Receitas'!$O$8,E310='PC Receitas'!$O$9,E310='PC Receitas'!$O$10,E310='PC Receitas'!$O$11,E310='PC Receitas'!$O$12,E310='PC Receitas'!$O$13,E310='PC Receitas'!$O$14)),-I310,0))</f>
        <v>7448.57</v>
      </c>
      <c r="R310" s="153" t="e">
        <f t="shared" si="16"/>
        <v>#N/A</v>
      </c>
      <c r="S310" s="150" t="e">
        <f t="shared" si="17"/>
        <v>#N/A</v>
      </c>
      <c r="T310" s="150" t="e">
        <f t="shared" si="18"/>
        <v>#N/A</v>
      </c>
      <c r="U310" s="150" t="e">
        <f t="shared" si="19"/>
        <v>#N/A</v>
      </c>
      <c r="V310" s="154" t="e">
        <f>VLOOKUP(E310,'PC Receitas'!$O$4:$P$14,2,FALSE)</f>
        <v>#N/A</v>
      </c>
    </row>
    <row r="311" spans="3:22" ht="19.5" customHeight="1" thickTop="1" thickBot="1" x14ac:dyDescent="0.3">
      <c r="C311" s="58"/>
      <c r="D311" s="58" t="str">
        <f>IF(C311&lt;&gt;"",TEXT(C311,"00")&amp;"/09/"&amp;'Configurações Básicas'!$P$5,"")</f>
        <v/>
      </c>
      <c r="E311" s="58"/>
      <c r="F311" s="58"/>
      <c r="G311" s="58"/>
      <c r="H311" s="58"/>
      <c r="I311" s="59"/>
      <c r="J311" s="193"/>
      <c r="K311" s="60"/>
      <c r="L311" s="192"/>
      <c r="M311" s="56">
        <f>M310+IF(AND(K311="Pago",OR(E311='PC Receitas'!$O$4,E311='PC Receitas'!$O$5,E311='PC Receitas'!$O$6)),I311,IF(AND(K311="Pago",OR(E311='PC Receitas'!$O$7,E311='PC Receitas'!$O$8,E311='PC Receitas'!$O$9,E311='PC Receitas'!$O$10,E311='PC Receitas'!$O$11,E311='PC Receitas'!$O$12,E311='PC Receitas'!$O$13,E311='PC Receitas'!$O$14)),-I311,0))</f>
        <v>7448.57</v>
      </c>
      <c r="R311" s="153" t="e">
        <f t="shared" si="16"/>
        <v>#N/A</v>
      </c>
      <c r="S311" s="150" t="e">
        <f t="shared" si="17"/>
        <v>#N/A</v>
      </c>
      <c r="T311" s="150" t="e">
        <f t="shared" si="18"/>
        <v>#N/A</v>
      </c>
      <c r="U311" s="150" t="e">
        <f t="shared" si="19"/>
        <v>#N/A</v>
      </c>
      <c r="V311" s="154" t="e">
        <f>VLOOKUP(E311,'PC Receitas'!$O$4:$P$14,2,FALSE)</f>
        <v>#N/A</v>
      </c>
    </row>
    <row r="312" spans="3:22" ht="19.5" customHeight="1" thickTop="1" thickBot="1" x14ac:dyDescent="0.3">
      <c r="C312" s="58"/>
      <c r="D312" s="58" t="str">
        <f>IF(C312&lt;&gt;"",TEXT(C312,"00")&amp;"/09/"&amp;'Configurações Básicas'!$P$5,"")</f>
        <v/>
      </c>
      <c r="E312" s="58"/>
      <c r="F312" s="58"/>
      <c r="G312" s="58"/>
      <c r="H312" s="58"/>
      <c r="I312" s="59"/>
      <c r="J312" s="193"/>
      <c r="K312" s="60"/>
      <c r="L312" s="192"/>
      <c r="M312" s="56">
        <f>M311+IF(AND(K312="Pago",OR(E312='PC Receitas'!$O$4,E312='PC Receitas'!$O$5,E312='PC Receitas'!$O$6)),I312,IF(AND(K312="Pago",OR(E312='PC Receitas'!$O$7,E312='PC Receitas'!$O$8,E312='PC Receitas'!$O$9,E312='PC Receitas'!$O$10,E312='PC Receitas'!$O$11,E312='PC Receitas'!$O$12,E312='PC Receitas'!$O$13,E312='PC Receitas'!$O$14)),-I312,0))</f>
        <v>7448.57</v>
      </c>
      <c r="R312" s="153" t="e">
        <f t="shared" si="16"/>
        <v>#N/A</v>
      </c>
      <c r="S312" s="150" t="e">
        <f t="shared" si="17"/>
        <v>#N/A</v>
      </c>
      <c r="T312" s="150" t="e">
        <f t="shared" si="18"/>
        <v>#N/A</v>
      </c>
      <c r="U312" s="150" t="e">
        <f t="shared" si="19"/>
        <v>#N/A</v>
      </c>
      <c r="V312" s="154" t="e">
        <f>VLOOKUP(E312,'PC Receitas'!$O$4:$P$14,2,FALSE)</f>
        <v>#N/A</v>
      </c>
    </row>
    <row r="313" spans="3:22" ht="19.5" customHeight="1" thickTop="1" thickBot="1" x14ac:dyDescent="0.3">
      <c r="C313" s="58"/>
      <c r="D313" s="58" t="str">
        <f>IF(C313&lt;&gt;"",TEXT(C313,"00")&amp;"/09/"&amp;'Configurações Básicas'!$P$5,"")</f>
        <v/>
      </c>
      <c r="E313" s="58"/>
      <c r="F313" s="58"/>
      <c r="G313" s="58"/>
      <c r="H313" s="58"/>
      <c r="I313" s="59"/>
      <c r="J313" s="193"/>
      <c r="K313" s="60"/>
      <c r="L313" s="192"/>
      <c r="M313" s="56">
        <f>M312+IF(AND(K313="Pago",OR(E313='PC Receitas'!$O$4,E313='PC Receitas'!$O$5,E313='PC Receitas'!$O$6)),I313,IF(AND(K313="Pago",OR(E313='PC Receitas'!$O$7,E313='PC Receitas'!$O$8,E313='PC Receitas'!$O$9,E313='PC Receitas'!$O$10,E313='PC Receitas'!$O$11,E313='PC Receitas'!$O$12,E313='PC Receitas'!$O$13,E313='PC Receitas'!$O$14)),-I313,0))</f>
        <v>7448.57</v>
      </c>
      <c r="R313" s="153" t="e">
        <f t="shared" si="16"/>
        <v>#N/A</v>
      </c>
      <c r="S313" s="150" t="e">
        <f t="shared" si="17"/>
        <v>#N/A</v>
      </c>
      <c r="T313" s="150" t="e">
        <f t="shared" si="18"/>
        <v>#N/A</v>
      </c>
      <c r="U313" s="150" t="e">
        <f t="shared" si="19"/>
        <v>#N/A</v>
      </c>
      <c r="V313" s="154" t="e">
        <f>VLOOKUP(E313,'PC Receitas'!$O$4:$P$14,2,FALSE)</f>
        <v>#N/A</v>
      </c>
    </row>
    <row r="314" spans="3:22" ht="19.5" customHeight="1" thickTop="1" thickBot="1" x14ac:dyDescent="0.3">
      <c r="C314" s="58"/>
      <c r="D314" s="58" t="str">
        <f>IF(C314&lt;&gt;"",TEXT(C314,"00")&amp;"/09/"&amp;'Configurações Básicas'!$P$5,"")</f>
        <v/>
      </c>
      <c r="E314" s="58"/>
      <c r="F314" s="58"/>
      <c r="G314" s="58"/>
      <c r="H314" s="58"/>
      <c r="I314" s="59"/>
      <c r="J314" s="193"/>
      <c r="K314" s="60"/>
      <c r="L314" s="192"/>
      <c r="M314" s="56">
        <f>M313+IF(AND(K314="Pago",OR(E314='PC Receitas'!$O$4,E314='PC Receitas'!$O$5,E314='PC Receitas'!$O$6)),I314,IF(AND(K314="Pago",OR(E314='PC Receitas'!$O$7,E314='PC Receitas'!$O$8,E314='PC Receitas'!$O$9,E314='PC Receitas'!$O$10,E314='PC Receitas'!$O$11,E314='PC Receitas'!$O$12,E314='PC Receitas'!$O$13,E314='PC Receitas'!$O$14)),-I314,0))</f>
        <v>7448.57</v>
      </c>
      <c r="R314" s="153" t="e">
        <f t="shared" si="16"/>
        <v>#N/A</v>
      </c>
      <c r="S314" s="150" t="e">
        <f t="shared" si="17"/>
        <v>#N/A</v>
      </c>
      <c r="T314" s="150" t="e">
        <f t="shared" si="18"/>
        <v>#N/A</v>
      </c>
      <c r="U314" s="150" t="e">
        <f t="shared" si="19"/>
        <v>#N/A</v>
      </c>
      <c r="V314" s="154" t="e">
        <f>VLOOKUP(E314,'PC Receitas'!$O$4:$P$14,2,FALSE)</f>
        <v>#N/A</v>
      </c>
    </row>
    <row r="315" spans="3:22" ht="19.5" customHeight="1" thickTop="1" thickBot="1" x14ac:dyDescent="0.3">
      <c r="C315" s="58"/>
      <c r="D315" s="58" t="str">
        <f>IF(C315&lt;&gt;"",TEXT(C315,"00")&amp;"/09/"&amp;'Configurações Básicas'!$P$5,"")</f>
        <v/>
      </c>
      <c r="E315" s="58"/>
      <c r="F315" s="58"/>
      <c r="G315" s="58"/>
      <c r="H315" s="58"/>
      <c r="I315" s="59"/>
      <c r="J315" s="193"/>
      <c r="K315" s="60"/>
      <c r="L315" s="192"/>
      <c r="M315" s="56">
        <f>M314+IF(AND(K315="Pago",OR(E315='PC Receitas'!$O$4,E315='PC Receitas'!$O$5,E315='PC Receitas'!$O$6)),I315,IF(AND(K315="Pago",OR(E315='PC Receitas'!$O$7,E315='PC Receitas'!$O$8,E315='PC Receitas'!$O$9,E315='PC Receitas'!$O$10,E315='PC Receitas'!$O$11,E315='PC Receitas'!$O$12,E315='PC Receitas'!$O$13,E315='PC Receitas'!$O$14)),-I315,0))</f>
        <v>7448.57</v>
      </c>
      <c r="R315" s="153" t="e">
        <f t="shared" si="16"/>
        <v>#N/A</v>
      </c>
      <c r="S315" s="150" t="e">
        <f t="shared" si="17"/>
        <v>#N/A</v>
      </c>
      <c r="T315" s="150" t="e">
        <f t="shared" si="18"/>
        <v>#N/A</v>
      </c>
      <c r="U315" s="150" t="e">
        <f t="shared" si="19"/>
        <v>#N/A</v>
      </c>
      <c r="V315" s="154" t="e">
        <f>VLOOKUP(E315,'PC Receitas'!$O$4:$P$14,2,FALSE)</f>
        <v>#N/A</v>
      </c>
    </row>
    <row r="316" spans="3:22" ht="19.5" customHeight="1" thickTop="1" thickBot="1" x14ac:dyDescent="0.3">
      <c r="C316" s="58"/>
      <c r="D316" s="58" t="str">
        <f>IF(C316&lt;&gt;"",TEXT(C316,"00")&amp;"/09/"&amp;'Configurações Básicas'!$P$5,"")</f>
        <v/>
      </c>
      <c r="E316" s="58"/>
      <c r="F316" s="58"/>
      <c r="G316" s="58"/>
      <c r="H316" s="58"/>
      <c r="I316" s="59"/>
      <c r="J316" s="193"/>
      <c r="K316" s="60"/>
      <c r="L316" s="192"/>
      <c r="M316" s="56">
        <f>M315+IF(AND(K316="Pago",OR(E316='PC Receitas'!$O$4,E316='PC Receitas'!$O$5,E316='PC Receitas'!$O$6)),I316,IF(AND(K316="Pago",OR(E316='PC Receitas'!$O$7,E316='PC Receitas'!$O$8,E316='PC Receitas'!$O$9,E316='PC Receitas'!$O$10,E316='PC Receitas'!$O$11,E316='PC Receitas'!$O$12,E316='PC Receitas'!$O$13,E316='PC Receitas'!$O$14)),-I316,0))</f>
        <v>7448.57</v>
      </c>
      <c r="R316" s="153" t="e">
        <f t="shared" si="16"/>
        <v>#N/A</v>
      </c>
      <c r="S316" s="150" t="e">
        <f t="shared" si="17"/>
        <v>#N/A</v>
      </c>
      <c r="T316" s="150" t="e">
        <f t="shared" si="18"/>
        <v>#N/A</v>
      </c>
      <c r="U316" s="150" t="e">
        <f t="shared" si="19"/>
        <v>#N/A</v>
      </c>
      <c r="V316" s="154" t="e">
        <f>VLOOKUP(E316,'PC Receitas'!$O$4:$P$14,2,FALSE)</f>
        <v>#N/A</v>
      </c>
    </row>
    <row r="317" spans="3:22" ht="19.5" customHeight="1" thickTop="1" thickBot="1" x14ac:dyDescent="0.3">
      <c r="C317" s="58"/>
      <c r="D317" s="58" t="str">
        <f>IF(C317&lt;&gt;"",TEXT(C317,"00")&amp;"/09/"&amp;'Configurações Básicas'!$P$5,"")</f>
        <v/>
      </c>
      <c r="E317" s="58"/>
      <c r="F317" s="58"/>
      <c r="G317" s="58"/>
      <c r="H317" s="58"/>
      <c r="I317" s="59"/>
      <c r="J317" s="193"/>
      <c r="K317" s="60"/>
      <c r="L317" s="192"/>
      <c r="M317" s="56">
        <f>M316+IF(AND(K317="Pago",OR(E317='PC Receitas'!$O$4,E317='PC Receitas'!$O$5,E317='PC Receitas'!$O$6)),I317,IF(AND(K317="Pago",OR(E317='PC Receitas'!$O$7,E317='PC Receitas'!$O$8,E317='PC Receitas'!$O$9,E317='PC Receitas'!$O$10,E317='PC Receitas'!$O$11,E317='PC Receitas'!$O$12,E317='PC Receitas'!$O$13,E317='PC Receitas'!$O$14)),-I317,0))</f>
        <v>7448.57</v>
      </c>
      <c r="R317" s="153" t="e">
        <f t="shared" si="16"/>
        <v>#N/A</v>
      </c>
      <c r="S317" s="150" t="e">
        <f t="shared" si="17"/>
        <v>#N/A</v>
      </c>
      <c r="T317" s="150" t="e">
        <f t="shared" si="18"/>
        <v>#N/A</v>
      </c>
      <c r="U317" s="150" t="e">
        <f t="shared" si="19"/>
        <v>#N/A</v>
      </c>
      <c r="V317" s="154" t="e">
        <f>VLOOKUP(E317,'PC Receitas'!$O$4:$P$14,2,FALSE)</f>
        <v>#N/A</v>
      </c>
    </row>
    <row r="318" spans="3:22" ht="19.5" customHeight="1" thickTop="1" thickBot="1" x14ac:dyDescent="0.3">
      <c r="C318" s="58"/>
      <c r="D318" s="58" t="str">
        <f>IF(C318&lt;&gt;"",TEXT(C318,"00")&amp;"/09/"&amp;'Configurações Básicas'!$P$5,"")</f>
        <v/>
      </c>
      <c r="E318" s="58"/>
      <c r="F318" s="58"/>
      <c r="G318" s="58"/>
      <c r="H318" s="58"/>
      <c r="I318" s="59"/>
      <c r="J318" s="193"/>
      <c r="K318" s="60"/>
      <c r="L318" s="192"/>
      <c r="M318" s="56">
        <f>M317+IF(AND(K318="Pago",OR(E318='PC Receitas'!$O$4,E318='PC Receitas'!$O$5,E318='PC Receitas'!$O$6)),I318,IF(AND(K318="Pago",OR(E318='PC Receitas'!$O$7,E318='PC Receitas'!$O$8,E318='PC Receitas'!$O$9,E318='PC Receitas'!$O$10,E318='PC Receitas'!$O$11,E318='PC Receitas'!$O$12,E318='PC Receitas'!$O$13,E318='PC Receitas'!$O$14)),-I318,0))</f>
        <v>7448.57</v>
      </c>
      <c r="R318" s="153" t="e">
        <f t="shared" si="16"/>
        <v>#N/A</v>
      </c>
      <c r="S318" s="150" t="e">
        <f t="shared" si="17"/>
        <v>#N/A</v>
      </c>
      <c r="T318" s="150" t="e">
        <f t="shared" si="18"/>
        <v>#N/A</v>
      </c>
      <c r="U318" s="150" t="e">
        <f t="shared" si="19"/>
        <v>#N/A</v>
      </c>
      <c r="V318" s="154" t="e">
        <f>VLOOKUP(E318,'PC Receitas'!$O$4:$P$14,2,FALSE)</f>
        <v>#N/A</v>
      </c>
    </row>
    <row r="319" spans="3:22" ht="19.5" customHeight="1" thickTop="1" thickBot="1" x14ac:dyDescent="0.3">
      <c r="C319" s="58"/>
      <c r="D319" s="58" t="str">
        <f>IF(C319&lt;&gt;"",TEXT(C319,"00")&amp;"/09/"&amp;'Configurações Básicas'!$P$5,"")</f>
        <v/>
      </c>
      <c r="E319" s="58"/>
      <c r="F319" s="58"/>
      <c r="G319" s="58"/>
      <c r="H319" s="58"/>
      <c r="I319" s="59"/>
      <c r="J319" s="193"/>
      <c r="K319" s="60"/>
      <c r="L319" s="192"/>
      <c r="M319" s="56">
        <f>M318+IF(AND(K319="Pago",OR(E319='PC Receitas'!$O$4,E319='PC Receitas'!$O$5,E319='PC Receitas'!$O$6)),I319,IF(AND(K319="Pago",OR(E319='PC Receitas'!$O$7,E319='PC Receitas'!$O$8,E319='PC Receitas'!$O$9,E319='PC Receitas'!$O$10,E319='PC Receitas'!$O$11,E319='PC Receitas'!$O$12,E319='PC Receitas'!$O$13,E319='PC Receitas'!$O$14)),-I319,0))</f>
        <v>7448.57</v>
      </c>
      <c r="R319" s="153" t="e">
        <f t="shared" si="16"/>
        <v>#N/A</v>
      </c>
      <c r="S319" s="150" t="e">
        <f t="shared" si="17"/>
        <v>#N/A</v>
      </c>
      <c r="T319" s="150" t="e">
        <f t="shared" si="18"/>
        <v>#N/A</v>
      </c>
      <c r="U319" s="150" t="e">
        <f t="shared" si="19"/>
        <v>#N/A</v>
      </c>
      <c r="V319" s="154" t="e">
        <f>VLOOKUP(E319,'PC Receitas'!$O$4:$P$14,2,FALSE)</f>
        <v>#N/A</v>
      </c>
    </row>
    <row r="320" spans="3:22" ht="19.5" customHeight="1" thickTop="1" thickBot="1" x14ac:dyDescent="0.3">
      <c r="C320" s="58"/>
      <c r="D320" s="58" t="str">
        <f>IF(C320&lt;&gt;"",TEXT(C320,"00")&amp;"/09/"&amp;'Configurações Básicas'!$P$5,"")</f>
        <v/>
      </c>
      <c r="E320" s="58"/>
      <c r="F320" s="58"/>
      <c r="G320" s="58"/>
      <c r="H320" s="58"/>
      <c r="I320" s="59"/>
      <c r="J320" s="193"/>
      <c r="K320" s="60"/>
      <c r="L320" s="192"/>
      <c r="M320" s="56">
        <f>M319+IF(AND(K320="Pago",OR(E320='PC Receitas'!$O$4,E320='PC Receitas'!$O$5,E320='PC Receitas'!$O$6)),I320,IF(AND(K320="Pago",OR(E320='PC Receitas'!$O$7,E320='PC Receitas'!$O$8,E320='PC Receitas'!$O$9,E320='PC Receitas'!$O$10,E320='PC Receitas'!$O$11,E320='PC Receitas'!$O$12,E320='PC Receitas'!$O$13,E320='PC Receitas'!$O$14)),-I320,0))</f>
        <v>7448.57</v>
      </c>
      <c r="R320" s="153" t="e">
        <f t="shared" si="16"/>
        <v>#N/A</v>
      </c>
      <c r="S320" s="150" t="e">
        <f t="shared" si="17"/>
        <v>#N/A</v>
      </c>
      <c r="T320" s="150" t="e">
        <f t="shared" si="18"/>
        <v>#N/A</v>
      </c>
      <c r="U320" s="150" t="e">
        <f t="shared" si="19"/>
        <v>#N/A</v>
      </c>
      <c r="V320" s="154" t="e">
        <f>VLOOKUP(E320,'PC Receitas'!$O$4:$P$14,2,FALSE)</f>
        <v>#N/A</v>
      </c>
    </row>
    <row r="321" spans="3:22" ht="19.5" customHeight="1" thickTop="1" thickBot="1" x14ac:dyDescent="0.3">
      <c r="C321" s="58"/>
      <c r="D321" s="58" t="str">
        <f>IF(C321&lt;&gt;"",TEXT(C321,"00")&amp;"/09/"&amp;'Configurações Básicas'!$P$5,"")</f>
        <v/>
      </c>
      <c r="E321" s="58"/>
      <c r="F321" s="58"/>
      <c r="G321" s="58"/>
      <c r="H321" s="58"/>
      <c r="I321" s="59"/>
      <c r="J321" s="193"/>
      <c r="K321" s="60"/>
      <c r="L321" s="192"/>
      <c r="M321" s="56">
        <f>M320+IF(AND(K321="Pago",OR(E321='PC Receitas'!$O$4,E321='PC Receitas'!$O$5,E321='PC Receitas'!$O$6)),I321,IF(AND(K321="Pago",OR(E321='PC Receitas'!$O$7,E321='PC Receitas'!$O$8,E321='PC Receitas'!$O$9,E321='PC Receitas'!$O$10,E321='PC Receitas'!$O$11,E321='PC Receitas'!$O$12,E321='PC Receitas'!$O$13,E321='PC Receitas'!$O$14)),-I321,0))</f>
        <v>7448.57</v>
      </c>
      <c r="R321" s="153" t="e">
        <f t="shared" si="16"/>
        <v>#N/A</v>
      </c>
      <c r="S321" s="150" t="e">
        <f t="shared" si="17"/>
        <v>#N/A</v>
      </c>
      <c r="T321" s="150" t="e">
        <f t="shared" si="18"/>
        <v>#N/A</v>
      </c>
      <c r="U321" s="150" t="e">
        <f t="shared" si="19"/>
        <v>#N/A</v>
      </c>
      <c r="V321" s="154" t="e">
        <f>VLOOKUP(E321,'PC Receitas'!$O$4:$P$14,2,FALSE)</f>
        <v>#N/A</v>
      </c>
    </row>
    <row r="322" spans="3:22" ht="19.5" customHeight="1" thickTop="1" thickBot="1" x14ac:dyDescent="0.3">
      <c r="C322" s="58"/>
      <c r="D322" s="58" t="str">
        <f>IF(C322&lt;&gt;"",TEXT(C322,"00")&amp;"/09/"&amp;'Configurações Básicas'!$P$5,"")</f>
        <v/>
      </c>
      <c r="E322" s="58"/>
      <c r="F322" s="58"/>
      <c r="G322" s="58"/>
      <c r="H322" s="58"/>
      <c r="I322" s="59"/>
      <c r="J322" s="193"/>
      <c r="K322" s="60"/>
      <c r="L322" s="192"/>
      <c r="M322" s="56">
        <f>M321+IF(AND(K322="Pago",OR(E322='PC Receitas'!$O$4,E322='PC Receitas'!$O$5,E322='PC Receitas'!$O$6)),I322,IF(AND(K322="Pago",OR(E322='PC Receitas'!$O$7,E322='PC Receitas'!$O$8,E322='PC Receitas'!$O$9,E322='PC Receitas'!$O$10,E322='PC Receitas'!$O$11,E322='PC Receitas'!$O$12,E322='PC Receitas'!$O$13,E322='PC Receitas'!$O$14)),-I322,0))</f>
        <v>7448.57</v>
      </c>
      <c r="R322" s="153" t="e">
        <f t="shared" si="16"/>
        <v>#N/A</v>
      </c>
      <c r="S322" s="150" t="e">
        <f t="shared" si="17"/>
        <v>#N/A</v>
      </c>
      <c r="T322" s="150" t="e">
        <f t="shared" si="18"/>
        <v>#N/A</v>
      </c>
      <c r="U322" s="150" t="e">
        <f t="shared" si="19"/>
        <v>#N/A</v>
      </c>
      <c r="V322" s="154" t="e">
        <f>VLOOKUP(E322,'PC Receitas'!$O$4:$P$14,2,FALSE)</f>
        <v>#N/A</v>
      </c>
    </row>
    <row r="323" spans="3:22" ht="19.5" customHeight="1" thickTop="1" thickBot="1" x14ac:dyDescent="0.3">
      <c r="C323" s="58"/>
      <c r="D323" s="58" t="str">
        <f>IF(C323&lt;&gt;"",TEXT(C323,"00")&amp;"/09/"&amp;'Configurações Básicas'!$P$5,"")</f>
        <v/>
      </c>
      <c r="E323" s="58"/>
      <c r="F323" s="58"/>
      <c r="G323" s="58"/>
      <c r="H323" s="58"/>
      <c r="I323" s="59"/>
      <c r="J323" s="193"/>
      <c r="K323" s="60"/>
      <c r="L323" s="192"/>
      <c r="M323" s="56">
        <f>M322+IF(AND(K323="Pago",OR(E323='PC Receitas'!$O$4,E323='PC Receitas'!$O$5,E323='PC Receitas'!$O$6)),I323,IF(AND(K323="Pago",OR(E323='PC Receitas'!$O$7,E323='PC Receitas'!$O$8,E323='PC Receitas'!$O$9,E323='PC Receitas'!$O$10,E323='PC Receitas'!$O$11,E323='PC Receitas'!$O$12,E323='PC Receitas'!$O$13,E323='PC Receitas'!$O$14)),-I323,0))</f>
        <v>7448.57</v>
      </c>
      <c r="R323" s="153" t="e">
        <f t="shared" si="16"/>
        <v>#N/A</v>
      </c>
      <c r="S323" s="150" t="e">
        <f t="shared" si="17"/>
        <v>#N/A</v>
      </c>
      <c r="T323" s="150" t="e">
        <f t="shared" si="18"/>
        <v>#N/A</v>
      </c>
      <c r="U323" s="150" t="e">
        <f t="shared" si="19"/>
        <v>#N/A</v>
      </c>
      <c r="V323" s="154" t="e">
        <f>VLOOKUP(E323,'PC Receitas'!$O$4:$P$14,2,FALSE)</f>
        <v>#N/A</v>
      </c>
    </row>
    <row r="324" spans="3:22" ht="19.5" customHeight="1" thickTop="1" thickBot="1" x14ac:dyDescent="0.3">
      <c r="C324" s="58"/>
      <c r="D324" s="58" t="str">
        <f>IF(C324&lt;&gt;"",TEXT(C324,"00")&amp;"/09/"&amp;'Configurações Básicas'!$P$5,"")</f>
        <v/>
      </c>
      <c r="E324" s="58"/>
      <c r="F324" s="58"/>
      <c r="G324" s="58"/>
      <c r="H324" s="58"/>
      <c r="I324" s="59"/>
      <c r="J324" s="193"/>
      <c r="K324" s="60"/>
      <c r="L324" s="192"/>
      <c r="M324" s="56">
        <f>M323+IF(AND(K324="Pago",OR(E324='PC Receitas'!$O$4,E324='PC Receitas'!$O$5,E324='PC Receitas'!$O$6)),I324,IF(AND(K324="Pago",OR(E324='PC Receitas'!$O$7,E324='PC Receitas'!$O$8,E324='PC Receitas'!$O$9,E324='PC Receitas'!$O$10,E324='PC Receitas'!$O$11,E324='PC Receitas'!$O$12,E324='PC Receitas'!$O$13,E324='PC Receitas'!$O$14)),-I324,0))</f>
        <v>7448.57</v>
      </c>
      <c r="R324" s="153" t="e">
        <f t="shared" si="16"/>
        <v>#N/A</v>
      </c>
      <c r="S324" s="150" t="e">
        <f t="shared" si="17"/>
        <v>#N/A</v>
      </c>
      <c r="T324" s="150" t="e">
        <f t="shared" si="18"/>
        <v>#N/A</v>
      </c>
      <c r="U324" s="150" t="e">
        <f t="shared" si="19"/>
        <v>#N/A</v>
      </c>
      <c r="V324" s="154" t="e">
        <f>VLOOKUP(E324,'PC Receitas'!$O$4:$P$14,2,FALSE)</f>
        <v>#N/A</v>
      </c>
    </row>
    <row r="325" spans="3:22" ht="19.5" customHeight="1" thickTop="1" thickBot="1" x14ac:dyDescent="0.3">
      <c r="C325" s="58"/>
      <c r="D325" s="58" t="str">
        <f>IF(C325&lt;&gt;"",TEXT(C325,"00")&amp;"/09/"&amp;'Configurações Básicas'!$P$5,"")</f>
        <v/>
      </c>
      <c r="E325" s="58"/>
      <c r="F325" s="58"/>
      <c r="G325" s="58"/>
      <c r="H325" s="58"/>
      <c r="I325" s="59"/>
      <c r="J325" s="193"/>
      <c r="K325" s="60"/>
      <c r="L325" s="192"/>
      <c r="M325" s="56">
        <f>M324+IF(AND(K325="Pago",OR(E325='PC Receitas'!$O$4,E325='PC Receitas'!$O$5,E325='PC Receitas'!$O$6)),I325,IF(AND(K325="Pago",OR(E325='PC Receitas'!$O$7,E325='PC Receitas'!$O$8,E325='PC Receitas'!$O$9,E325='PC Receitas'!$O$10,E325='PC Receitas'!$O$11,E325='PC Receitas'!$O$12,E325='PC Receitas'!$O$13,E325='PC Receitas'!$O$14)),-I325,0))</f>
        <v>7448.57</v>
      </c>
      <c r="R325" s="153" t="e">
        <f t="shared" si="16"/>
        <v>#N/A</v>
      </c>
      <c r="S325" s="150" t="e">
        <f t="shared" si="17"/>
        <v>#N/A</v>
      </c>
      <c r="T325" s="150" t="e">
        <f t="shared" si="18"/>
        <v>#N/A</v>
      </c>
      <c r="U325" s="150" t="e">
        <f t="shared" si="19"/>
        <v>#N/A</v>
      </c>
      <c r="V325" s="154" t="e">
        <f>VLOOKUP(E325,'PC Receitas'!$O$4:$P$14,2,FALSE)</f>
        <v>#N/A</v>
      </c>
    </row>
    <row r="326" spans="3:22" ht="19.5" customHeight="1" thickTop="1" thickBot="1" x14ac:dyDescent="0.3">
      <c r="C326" s="58"/>
      <c r="D326" s="58" t="str">
        <f>IF(C326&lt;&gt;"",TEXT(C326,"00")&amp;"/09/"&amp;'Configurações Básicas'!$P$5,"")</f>
        <v/>
      </c>
      <c r="E326" s="58"/>
      <c r="F326" s="58"/>
      <c r="G326" s="58"/>
      <c r="H326" s="58"/>
      <c r="I326" s="59"/>
      <c r="J326" s="193"/>
      <c r="K326" s="60"/>
      <c r="L326" s="192"/>
      <c r="M326" s="56">
        <f>M325+IF(AND(K326="Pago",OR(E326='PC Receitas'!$O$4,E326='PC Receitas'!$O$5,E326='PC Receitas'!$O$6)),I326,IF(AND(K326="Pago",OR(E326='PC Receitas'!$O$7,E326='PC Receitas'!$O$8,E326='PC Receitas'!$O$9,E326='PC Receitas'!$O$10,E326='PC Receitas'!$O$11,E326='PC Receitas'!$O$12,E326='PC Receitas'!$O$13,E326='PC Receitas'!$O$14)),-I326,0))</f>
        <v>7448.57</v>
      </c>
      <c r="R326" s="153" t="e">
        <f t="shared" ref="R326:R389" si="20">IF(V326="Despesas_com_RH","Despesa",IF(V326="Despesas_Operacionais","Despesa",IF(V326="Despesas_com_Marketing","Despesa",IF(V326="Impostos","Despesa",IF(V326="Investimentos","Despesa","")))))</f>
        <v>#N/A</v>
      </c>
      <c r="S326" s="150" t="e">
        <f t="shared" ref="S326:S389" si="21">IF(V326="Despesas_com_Produtos","Despesa",IF(V326="Despesas_com_Serviços","Despesa",IF(V326="Despesas_Não_Operacionais","Despesa","")))</f>
        <v>#N/A</v>
      </c>
      <c r="T326" s="150" t="e">
        <f t="shared" ref="T326:T389" si="22">IF(V326="Receitas_com_Produtos","Receita",IF(V326="Receitas_com_Serviços","Receita",IF(V326="Receitas_Não_Operacionais","Receita","")))</f>
        <v>#N/A</v>
      </c>
      <c r="U326" s="150" t="e">
        <f t="shared" ref="U326:U389" si="23">IF(R326&lt;&gt;"",R326,IF(S326&lt;&gt;"",S326,IF(T326&lt;&gt;"",T326,"")))</f>
        <v>#N/A</v>
      </c>
      <c r="V326" s="154" t="e">
        <f>VLOOKUP(E326,'PC Receitas'!$O$4:$P$14,2,FALSE)</f>
        <v>#N/A</v>
      </c>
    </row>
    <row r="327" spans="3:22" ht="19.5" customHeight="1" thickTop="1" thickBot="1" x14ac:dyDescent="0.3">
      <c r="C327" s="58"/>
      <c r="D327" s="58" t="str">
        <f>IF(C327&lt;&gt;"",TEXT(C327,"00")&amp;"/09/"&amp;'Configurações Básicas'!$P$5,"")</f>
        <v/>
      </c>
      <c r="E327" s="58"/>
      <c r="F327" s="58"/>
      <c r="G327" s="58"/>
      <c r="H327" s="58"/>
      <c r="I327" s="59"/>
      <c r="J327" s="193"/>
      <c r="K327" s="60"/>
      <c r="L327" s="192"/>
      <c r="M327" s="56">
        <f>M326+IF(AND(K327="Pago",OR(E327='PC Receitas'!$O$4,E327='PC Receitas'!$O$5,E327='PC Receitas'!$O$6)),I327,IF(AND(K327="Pago",OR(E327='PC Receitas'!$O$7,E327='PC Receitas'!$O$8,E327='PC Receitas'!$O$9,E327='PC Receitas'!$O$10,E327='PC Receitas'!$O$11,E327='PC Receitas'!$O$12,E327='PC Receitas'!$O$13,E327='PC Receitas'!$O$14)),-I327,0))</f>
        <v>7448.57</v>
      </c>
      <c r="R327" s="153" t="e">
        <f t="shared" si="20"/>
        <v>#N/A</v>
      </c>
      <c r="S327" s="150" t="e">
        <f t="shared" si="21"/>
        <v>#N/A</v>
      </c>
      <c r="T327" s="150" t="e">
        <f t="shared" si="22"/>
        <v>#N/A</v>
      </c>
      <c r="U327" s="150" t="e">
        <f t="shared" si="23"/>
        <v>#N/A</v>
      </c>
      <c r="V327" s="154" t="e">
        <f>VLOOKUP(E327,'PC Receitas'!$O$4:$P$14,2,FALSE)</f>
        <v>#N/A</v>
      </c>
    </row>
    <row r="328" spans="3:22" ht="19.5" customHeight="1" thickTop="1" thickBot="1" x14ac:dyDescent="0.3">
      <c r="C328" s="58"/>
      <c r="D328" s="58" t="str">
        <f>IF(C328&lt;&gt;"",TEXT(C328,"00")&amp;"/09/"&amp;'Configurações Básicas'!$P$5,"")</f>
        <v/>
      </c>
      <c r="E328" s="58"/>
      <c r="F328" s="58"/>
      <c r="G328" s="58"/>
      <c r="H328" s="58"/>
      <c r="I328" s="59"/>
      <c r="J328" s="193"/>
      <c r="K328" s="60"/>
      <c r="L328" s="192"/>
      <c r="M328" s="56">
        <f>M327+IF(AND(K328="Pago",OR(E328='PC Receitas'!$O$4,E328='PC Receitas'!$O$5,E328='PC Receitas'!$O$6)),I328,IF(AND(K328="Pago",OR(E328='PC Receitas'!$O$7,E328='PC Receitas'!$O$8,E328='PC Receitas'!$O$9,E328='PC Receitas'!$O$10,E328='PC Receitas'!$O$11,E328='PC Receitas'!$O$12,E328='PC Receitas'!$O$13,E328='PC Receitas'!$O$14)),-I328,0))</f>
        <v>7448.57</v>
      </c>
      <c r="R328" s="153" t="e">
        <f t="shared" si="20"/>
        <v>#N/A</v>
      </c>
      <c r="S328" s="150" t="e">
        <f t="shared" si="21"/>
        <v>#N/A</v>
      </c>
      <c r="T328" s="150" t="e">
        <f t="shared" si="22"/>
        <v>#N/A</v>
      </c>
      <c r="U328" s="150" t="e">
        <f t="shared" si="23"/>
        <v>#N/A</v>
      </c>
      <c r="V328" s="154" t="e">
        <f>VLOOKUP(E328,'PC Receitas'!$O$4:$P$14,2,FALSE)</f>
        <v>#N/A</v>
      </c>
    </row>
    <row r="329" spans="3:22" ht="19.5" customHeight="1" thickTop="1" thickBot="1" x14ac:dyDescent="0.3">
      <c r="C329" s="58"/>
      <c r="D329" s="58" t="str">
        <f>IF(C329&lt;&gt;"",TEXT(C329,"00")&amp;"/09/"&amp;'Configurações Básicas'!$P$5,"")</f>
        <v/>
      </c>
      <c r="E329" s="58"/>
      <c r="F329" s="58"/>
      <c r="G329" s="58"/>
      <c r="H329" s="58"/>
      <c r="I329" s="59"/>
      <c r="J329" s="193"/>
      <c r="K329" s="60"/>
      <c r="L329" s="192"/>
      <c r="M329" s="56">
        <f>M328+IF(AND(K329="Pago",OR(E329='PC Receitas'!$O$4,E329='PC Receitas'!$O$5,E329='PC Receitas'!$O$6)),I329,IF(AND(K329="Pago",OR(E329='PC Receitas'!$O$7,E329='PC Receitas'!$O$8,E329='PC Receitas'!$O$9,E329='PC Receitas'!$O$10,E329='PC Receitas'!$O$11,E329='PC Receitas'!$O$12,E329='PC Receitas'!$O$13,E329='PC Receitas'!$O$14)),-I329,0))</f>
        <v>7448.57</v>
      </c>
      <c r="R329" s="153" t="e">
        <f t="shared" si="20"/>
        <v>#N/A</v>
      </c>
      <c r="S329" s="150" t="e">
        <f t="shared" si="21"/>
        <v>#N/A</v>
      </c>
      <c r="T329" s="150" t="e">
        <f t="shared" si="22"/>
        <v>#N/A</v>
      </c>
      <c r="U329" s="150" t="e">
        <f t="shared" si="23"/>
        <v>#N/A</v>
      </c>
      <c r="V329" s="154" t="e">
        <f>VLOOKUP(E329,'PC Receitas'!$O$4:$P$14,2,FALSE)</f>
        <v>#N/A</v>
      </c>
    </row>
    <row r="330" spans="3:22" ht="19.5" customHeight="1" thickTop="1" thickBot="1" x14ac:dyDescent="0.3">
      <c r="C330" s="58"/>
      <c r="D330" s="58" t="str">
        <f>IF(C330&lt;&gt;"",TEXT(C330,"00")&amp;"/09/"&amp;'Configurações Básicas'!$P$5,"")</f>
        <v/>
      </c>
      <c r="E330" s="58"/>
      <c r="F330" s="58"/>
      <c r="G330" s="58"/>
      <c r="H330" s="58"/>
      <c r="I330" s="59"/>
      <c r="J330" s="193"/>
      <c r="K330" s="60"/>
      <c r="L330" s="192"/>
      <c r="M330" s="56">
        <f>M329+IF(AND(K330="Pago",OR(E330='PC Receitas'!$O$4,E330='PC Receitas'!$O$5,E330='PC Receitas'!$O$6)),I330,IF(AND(K330="Pago",OR(E330='PC Receitas'!$O$7,E330='PC Receitas'!$O$8,E330='PC Receitas'!$O$9,E330='PC Receitas'!$O$10,E330='PC Receitas'!$O$11,E330='PC Receitas'!$O$12,E330='PC Receitas'!$O$13,E330='PC Receitas'!$O$14)),-I330,0))</f>
        <v>7448.57</v>
      </c>
      <c r="R330" s="153" t="e">
        <f t="shared" si="20"/>
        <v>#N/A</v>
      </c>
      <c r="S330" s="150" t="e">
        <f t="shared" si="21"/>
        <v>#N/A</v>
      </c>
      <c r="T330" s="150" t="e">
        <f t="shared" si="22"/>
        <v>#N/A</v>
      </c>
      <c r="U330" s="150" t="e">
        <f t="shared" si="23"/>
        <v>#N/A</v>
      </c>
      <c r="V330" s="154" t="e">
        <f>VLOOKUP(E330,'PC Receitas'!$O$4:$P$14,2,FALSE)</f>
        <v>#N/A</v>
      </c>
    </row>
    <row r="331" spans="3:22" ht="19.5" customHeight="1" thickTop="1" thickBot="1" x14ac:dyDescent="0.3">
      <c r="C331" s="58"/>
      <c r="D331" s="58" t="str">
        <f>IF(C331&lt;&gt;"",TEXT(C331,"00")&amp;"/09/"&amp;'Configurações Básicas'!$P$5,"")</f>
        <v/>
      </c>
      <c r="E331" s="58"/>
      <c r="F331" s="58"/>
      <c r="G331" s="58"/>
      <c r="H331" s="58"/>
      <c r="I331" s="59"/>
      <c r="J331" s="193"/>
      <c r="K331" s="60"/>
      <c r="L331" s="192"/>
      <c r="M331" s="56">
        <f>M330+IF(AND(K331="Pago",OR(E331='PC Receitas'!$O$4,E331='PC Receitas'!$O$5,E331='PC Receitas'!$O$6)),I331,IF(AND(K331="Pago",OR(E331='PC Receitas'!$O$7,E331='PC Receitas'!$O$8,E331='PC Receitas'!$O$9,E331='PC Receitas'!$O$10,E331='PC Receitas'!$O$11,E331='PC Receitas'!$O$12,E331='PC Receitas'!$O$13,E331='PC Receitas'!$O$14)),-I331,0))</f>
        <v>7448.57</v>
      </c>
      <c r="R331" s="153" t="e">
        <f t="shared" si="20"/>
        <v>#N/A</v>
      </c>
      <c r="S331" s="150" t="e">
        <f t="shared" si="21"/>
        <v>#N/A</v>
      </c>
      <c r="T331" s="150" t="e">
        <f t="shared" si="22"/>
        <v>#N/A</v>
      </c>
      <c r="U331" s="150" t="e">
        <f t="shared" si="23"/>
        <v>#N/A</v>
      </c>
      <c r="V331" s="154" t="e">
        <f>VLOOKUP(E331,'PC Receitas'!$O$4:$P$14,2,FALSE)</f>
        <v>#N/A</v>
      </c>
    </row>
    <row r="332" spans="3:22" ht="19.5" customHeight="1" thickTop="1" thickBot="1" x14ac:dyDescent="0.3">
      <c r="C332" s="58"/>
      <c r="D332" s="58" t="str">
        <f>IF(C332&lt;&gt;"",TEXT(C332,"00")&amp;"/09/"&amp;'Configurações Básicas'!$P$5,"")</f>
        <v/>
      </c>
      <c r="E332" s="58"/>
      <c r="F332" s="58"/>
      <c r="G332" s="58"/>
      <c r="H332" s="58"/>
      <c r="I332" s="59"/>
      <c r="J332" s="193"/>
      <c r="K332" s="60"/>
      <c r="L332" s="192"/>
      <c r="M332" s="56">
        <f>M331+IF(AND(K332="Pago",OR(E332='PC Receitas'!$O$4,E332='PC Receitas'!$O$5,E332='PC Receitas'!$O$6)),I332,IF(AND(K332="Pago",OR(E332='PC Receitas'!$O$7,E332='PC Receitas'!$O$8,E332='PC Receitas'!$O$9,E332='PC Receitas'!$O$10,E332='PC Receitas'!$O$11,E332='PC Receitas'!$O$12,E332='PC Receitas'!$O$13,E332='PC Receitas'!$O$14)),-I332,0))</f>
        <v>7448.57</v>
      </c>
      <c r="R332" s="153" t="e">
        <f t="shared" si="20"/>
        <v>#N/A</v>
      </c>
      <c r="S332" s="150" t="e">
        <f t="shared" si="21"/>
        <v>#N/A</v>
      </c>
      <c r="T332" s="150" t="e">
        <f t="shared" si="22"/>
        <v>#N/A</v>
      </c>
      <c r="U332" s="150" t="e">
        <f t="shared" si="23"/>
        <v>#N/A</v>
      </c>
      <c r="V332" s="154" t="e">
        <f>VLOOKUP(E332,'PC Receitas'!$O$4:$P$14,2,FALSE)</f>
        <v>#N/A</v>
      </c>
    </row>
    <row r="333" spans="3:22" ht="19.5" customHeight="1" thickTop="1" thickBot="1" x14ac:dyDescent="0.3">
      <c r="C333" s="58"/>
      <c r="D333" s="58" t="str">
        <f>IF(C333&lt;&gt;"",TEXT(C333,"00")&amp;"/09/"&amp;'Configurações Básicas'!$P$5,"")</f>
        <v/>
      </c>
      <c r="E333" s="58"/>
      <c r="F333" s="58"/>
      <c r="G333" s="58"/>
      <c r="H333" s="58"/>
      <c r="I333" s="59"/>
      <c r="J333" s="193"/>
      <c r="K333" s="60"/>
      <c r="L333" s="192"/>
      <c r="M333" s="56">
        <f>M332+IF(AND(K333="Pago",OR(E333='PC Receitas'!$O$4,E333='PC Receitas'!$O$5,E333='PC Receitas'!$O$6)),I333,IF(AND(K333="Pago",OR(E333='PC Receitas'!$O$7,E333='PC Receitas'!$O$8,E333='PC Receitas'!$O$9,E333='PC Receitas'!$O$10,E333='PC Receitas'!$O$11,E333='PC Receitas'!$O$12,E333='PC Receitas'!$O$13,E333='PC Receitas'!$O$14)),-I333,0))</f>
        <v>7448.57</v>
      </c>
      <c r="R333" s="153" t="e">
        <f t="shared" si="20"/>
        <v>#N/A</v>
      </c>
      <c r="S333" s="150" t="e">
        <f t="shared" si="21"/>
        <v>#N/A</v>
      </c>
      <c r="T333" s="150" t="e">
        <f t="shared" si="22"/>
        <v>#N/A</v>
      </c>
      <c r="U333" s="150" t="e">
        <f t="shared" si="23"/>
        <v>#N/A</v>
      </c>
      <c r="V333" s="154" t="e">
        <f>VLOOKUP(E333,'PC Receitas'!$O$4:$P$14,2,FALSE)</f>
        <v>#N/A</v>
      </c>
    </row>
    <row r="334" spans="3:22" ht="19.5" customHeight="1" thickTop="1" thickBot="1" x14ac:dyDescent="0.3">
      <c r="C334" s="58"/>
      <c r="D334" s="58" t="str">
        <f>IF(C334&lt;&gt;"",TEXT(C334,"00")&amp;"/09/"&amp;'Configurações Básicas'!$P$5,"")</f>
        <v/>
      </c>
      <c r="E334" s="58"/>
      <c r="F334" s="58"/>
      <c r="G334" s="58"/>
      <c r="H334" s="58"/>
      <c r="I334" s="59"/>
      <c r="J334" s="193"/>
      <c r="K334" s="60"/>
      <c r="L334" s="192"/>
      <c r="M334" s="56">
        <f>M333+IF(AND(K334="Pago",OR(E334='PC Receitas'!$O$4,E334='PC Receitas'!$O$5,E334='PC Receitas'!$O$6)),I334,IF(AND(K334="Pago",OR(E334='PC Receitas'!$O$7,E334='PC Receitas'!$O$8,E334='PC Receitas'!$O$9,E334='PC Receitas'!$O$10,E334='PC Receitas'!$O$11,E334='PC Receitas'!$O$12,E334='PC Receitas'!$O$13,E334='PC Receitas'!$O$14)),-I334,0))</f>
        <v>7448.57</v>
      </c>
      <c r="R334" s="153" t="e">
        <f t="shared" si="20"/>
        <v>#N/A</v>
      </c>
      <c r="S334" s="150" t="e">
        <f t="shared" si="21"/>
        <v>#N/A</v>
      </c>
      <c r="T334" s="150" t="e">
        <f t="shared" si="22"/>
        <v>#N/A</v>
      </c>
      <c r="U334" s="150" t="e">
        <f t="shared" si="23"/>
        <v>#N/A</v>
      </c>
      <c r="V334" s="154" t="e">
        <f>VLOOKUP(E334,'PC Receitas'!$O$4:$P$14,2,FALSE)</f>
        <v>#N/A</v>
      </c>
    </row>
    <row r="335" spans="3:22" ht="19.5" customHeight="1" thickTop="1" thickBot="1" x14ac:dyDescent="0.3">
      <c r="C335" s="58"/>
      <c r="D335" s="58" t="str">
        <f>IF(C335&lt;&gt;"",TEXT(C335,"00")&amp;"/09/"&amp;'Configurações Básicas'!$P$5,"")</f>
        <v/>
      </c>
      <c r="E335" s="58"/>
      <c r="F335" s="58"/>
      <c r="G335" s="58"/>
      <c r="H335" s="58"/>
      <c r="I335" s="59"/>
      <c r="J335" s="193"/>
      <c r="K335" s="60"/>
      <c r="L335" s="192"/>
      <c r="M335" s="56">
        <f>M334+IF(AND(K335="Pago",OR(E335='PC Receitas'!$O$4,E335='PC Receitas'!$O$5,E335='PC Receitas'!$O$6)),I335,IF(AND(K335="Pago",OR(E335='PC Receitas'!$O$7,E335='PC Receitas'!$O$8,E335='PC Receitas'!$O$9,E335='PC Receitas'!$O$10,E335='PC Receitas'!$O$11,E335='PC Receitas'!$O$12,E335='PC Receitas'!$O$13,E335='PC Receitas'!$O$14)),-I335,0))</f>
        <v>7448.57</v>
      </c>
      <c r="R335" s="153" t="e">
        <f t="shared" si="20"/>
        <v>#N/A</v>
      </c>
      <c r="S335" s="150" t="e">
        <f t="shared" si="21"/>
        <v>#N/A</v>
      </c>
      <c r="T335" s="150" t="e">
        <f t="shared" si="22"/>
        <v>#N/A</v>
      </c>
      <c r="U335" s="150" t="e">
        <f t="shared" si="23"/>
        <v>#N/A</v>
      </c>
      <c r="V335" s="154" t="e">
        <f>VLOOKUP(E335,'PC Receitas'!$O$4:$P$14,2,FALSE)</f>
        <v>#N/A</v>
      </c>
    </row>
    <row r="336" spans="3:22" ht="19.5" customHeight="1" thickTop="1" thickBot="1" x14ac:dyDescent="0.3">
      <c r="C336" s="58"/>
      <c r="D336" s="58" t="str">
        <f>IF(C336&lt;&gt;"",TEXT(C336,"00")&amp;"/09/"&amp;'Configurações Básicas'!$P$5,"")</f>
        <v/>
      </c>
      <c r="E336" s="58"/>
      <c r="F336" s="58"/>
      <c r="G336" s="58"/>
      <c r="H336" s="58"/>
      <c r="I336" s="59"/>
      <c r="J336" s="193"/>
      <c r="K336" s="60"/>
      <c r="L336" s="192"/>
      <c r="M336" s="56">
        <f>M335+IF(AND(K336="Pago",OR(E336='PC Receitas'!$O$4,E336='PC Receitas'!$O$5,E336='PC Receitas'!$O$6)),I336,IF(AND(K336="Pago",OR(E336='PC Receitas'!$O$7,E336='PC Receitas'!$O$8,E336='PC Receitas'!$O$9,E336='PC Receitas'!$O$10,E336='PC Receitas'!$O$11,E336='PC Receitas'!$O$12,E336='PC Receitas'!$O$13,E336='PC Receitas'!$O$14)),-I336,0))</f>
        <v>7448.57</v>
      </c>
      <c r="R336" s="153" t="e">
        <f t="shared" si="20"/>
        <v>#N/A</v>
      </c>
      <c r="S336" s="150" t="e">
        <f t="shared" si="21"/>
        <v>#N/A</v>
      </c>
      <c r="T336" s="150" t="e">
        <f t="shared" si="22"/>
        <v>#N/A</v>
      </c>
      <c r="U336" s="150" t="e">
        <f t="shared" si="23"/>
        <v>#N/A</v>
      </c>
      <c r="V336" s="154" t="e">
        <f>VLOOKUP(E336,'PC Receitas'!$O$4:$P$14,2,FALSE)</f>
        <v>#N/A</v>
      </c>
    </row>
    <row r="337" spans="3:22" ht="19.5" customHeight="1" thickTop="1" thickBot="1" x14ac:dyDescent="0.3">
      <c r="C337" s="58"/>
      <c r="D337" s="58" t="str">
        <f>IF(C337&lt;&gt;"",TEXT(C337,"00")&amp;"/09/"&amp;'Configurações Básicas'!$P$5,"")</f>
        <v/>
      </c>
      <c r="E337" s="58"/>
      <c r="F337" s="58"/>
      <c r="G337" s="58"/>
      <c r="H337" s="58"/>
      <c r="I337" s="59"/>
      <c r="J337" s="193"/>
      <c r="K337" s="60"/>
      <c r="L337" s="192"/>
      <c r="M337" s="56">
        <f>M336+IF(AND(K337="Pago",OR(E337='PC Receitas'!$O$4,E337='PC Receitas'!$O$5,E337='PC Receitas'!$O$6)),I337,IF(AND(K337="Pago",OR(E337='PC Receitas'!$O$7,E337='PC Receitas'!$O$8,E337='PC Receitas'!$O$9,E337='PC Receitas'!$O$10,E337='PC Receitas'!$O$11,E337='PC Receitas'!$O$12,E337='PC Receitas'!$O$13,E337='PC Receitas'!$O$14)),-I337,0))</f>
        <v>7448.57</v>
      </c>
      <c r="R337" s="153" t="e">
        <f t="shared" si="20"/>
        <v>#N/A</v>
      </c>
      <c r="S337" s="150" t="e">
        <f t="shared" si="21"/>
        <v>#N/A</v>
      </c>
      <c r="T337" s="150" t="e">
        <f t="shared" si="22"/>
        <v>#N/A</v>
      </c>
      <c r="U337" s="150" t="e">
        <f t="shared" si="23"/>
        <v>#N/A</v>
      </c>
      <c r="V337" s="154" t="e">
        <f>VLOOKUP(E337,'PC Receitas'!$O$4:$P$14,2,FALSE)</f>
        <v>#N/A</v>
      </c>
    </row>
    <row r="338" spans="3:22" ht="19.5" customHeight="1" thickTop="1" thickBot="1" x14ac:dyDescent="0.3">
      <c r="C338" s="58"/>
      <c r="D338" s="58" t="str">
        <f>IF(C338&lt;&gt;"",TEXT(C338,"00")&amp;"/09/"&amp;'Configurações Básicas'!$P$5,"")</f>
        <v/>
      </c>
      <c r="E338" s="58"/>
      <c r="F338" s="58"/>
      <c r="G338" s="58"/>
      <c r="H338" s="58"/>
      <c r="I338" s="59"/>
      <c r="J338" s="193"/>
      <c r="K338" s="60"/>
      <c r="L338" s="192"/>
      <c r="M338" s="56">
        <f>M337+IF(AND(K338="Pago",OR(E338='PC Receitas'!$O$4,E338='PC Receitas'!$O$5,E338='PC Receitas'!$O$6)),I338,IF(AND(K338="Pago",OR(E338='PC Receitas'!$O$7,E338='PC Receitas'!$O$8,E338='PC Receitas'!$O$9,E338='PC Receitas'!$O$10,E338='PC Receitas'!$O$11,E338='PC Receitas'!$O$12,E338='PC Receitas'!$O$13,E338='PC Receitas'!$O$14)),-I338,0))</f>
        <v>7448.57</v>
      </c>
      <c r="R338" s="153" t="e">
        <f t="shared" si="20"/>
        <v>#N/A</v>
      </c>
      <c r="S338" s="150" t="e">
        <f t="shared" si="21"/>
        <v>#N/A</v>
      </c>
      <c r="T338" s="150" t="e">
        <f t="shared" si="22"/>
        <v>#N/A</v>
      </c>
      <c r="U338" s="150" t="e">
        <f t="shared" si="23"/>
        <v>#N/A</v>
      </c>
      <c r="V338" s="154" t="e">
        <f>VLOOKUP(E338,'PC Receitas'!$O$4:$P$14,2,FALSE)</f>
        <v>#N/A</v>
      </c>
    </row>
    <row r="339" spans="3:22" ht="19.5" customHeight="1" thickTop="1" thickBot="1" x14ac:dyDescent="0.3">
      <c r="C339" s="58"/>
      <c r="D339" s="58" t="str">
        <f>IF(C339&lt;&gt;"",TEXT(C339,"00")&amp;"/09/"&amp;'Configurações Básicas'!$P$5,"")</f>
        <v/>
      </c>
      <c r="E339" s="58"/>
      <c r="F339" s="58"/>
      <c r="G339" s="58"/>
      <c r="H339" s="58"/>
      <c r="I339" s="59"/>
      <c r="J339" s="193"/>
      <c r="K339" s="60"/>
      <c r="L339" s="192"/>
      <c r="M339" s="56">
        <f>M338+IF(AND(K339="Pago",OR(E339='PC Receitas'!$O$4,E339='PC Receitas'!$O$5,E339='PC Receitas'!$O$6)),I339,IF(AND(K339="Pago",OR(E339='PC Receitas'!$O$7,E339='PC Receitas'!$O$8,E339='PC Receitas'!$O$9,E339='PC Receitas'!$O$10,E339='PC Receitas'!$O$11,E339='PC Receitas'!$O$12,E339='PC Receitas'!$O$13,E339='PC Receitas'!$O$14)),-I339,0))</f>
        <v>7448.57</v>
      </c>
      <c r="R339" s="153" t="e">
        <f t="shared" si="20"/>
        <v>#N/A</v>
      </c>
      <c r="S339" s="150" t="e">
        <f t="shared" si="21"/>
        <v>#N/A</v>
      </c>
      <c r="T339" s="150" t="e">
        <f t="shared" si="22"/>
        <v>#N/A</v>
      </c>
      <c r="U339" s="150" t="e">
        <f t="shared" si="23"/>
        <v>#N/A</v>
      </c>
      <c r="V339" s="154" t="e">
        <f>VLOOKUP(E339,'PC Receitas'!$O$4:$P$14,2,FALSE)</f>
        <v>#N/A</v>
      </c>
    </row>
    <row r="340" spans="3:22" ht="19.5" customHeight="1" thickTop="1" thickBot="1" x14ac:dyDescent="0.3">
      <c r="C340" s="58"/>
      <c r="D340" s="58" t="str">
        <f>IF(C340&lt;&gt;"",TEXT(C340,"00")&amp;"/09/"&amp;'Configurações Básicas'!$P$5,"")</f>
        <v/>
      </c>
      <c r="E340" s="58"/>
      <c r="F340" s="58"/>
      <c r="G340" s="58"/>
      <c r="H340" s="58"/>
      <c r="I340" s="59"/>
      <c r="J340" s="193"/>
      <c r="K340" s="60"/>
      <c r="L340" s="192"/>
      <c r="M340" s="56">
        <f>M339+IF(AND(K340="Pago",OR(E340='PC Receitas'!$O$4,E340='PC Receitas'!$O$5,E340='PC Receitas'!$O$6)),I340,IF(AND(K340="Pago",OR(E340='PC Receitas'!$O$7,E340='PC Receitas'!$O$8,E340='PC Receitas'!$O$9,E340='PC Receitas'!$O$10,E340='PC Receitas'!$O$11,E340='PC Receitas'!$O$12,E340='PC Receitas'!$O$13,E340='PC Receitas'!$O$14)),-I340,0))</f>
        <v>7448.57</v>
      </c>
      <c r="R340" s="153" t="e">
        <f t="shared" si="20"/>
        <v>#N/A</v>
      </c>
      <c r="S340" s="150" t="e">
        <f t="shared" si="21"/>
        <v>#N/A</v>
      </c>
      <c r="T340" s="150" t="e">
        <f t="shared" si="22"/>
        <v>#N/A</v>
      </c>
      <c r="U340" s="150" t="e">
        <f t="shared" si="23"/>
        <v>#N/A</v>
      </c>
      <c r="V340" s="154" t="e">
        <f>VLOOKUP(E340,'PC Receitas'!$O$4:$P$14,2,FALSE)</f>
        <v>#N/A</v>
      </c>
    </row>
    <row r="341" spans="3:22" ht="19.5" customHeight="1" thickTop="1" thickBot="1" x14ac:dyDescent="0.3">
      <c r="C341" s="58"/>
      <c r="D341" s="58" t="str">
        <f>IF(C341&lt;&gt;"",TEXT(C341,"00")&amp;"/09/"&amp;'Configurações Básicas'!$P$5,"")</f>
        <v/>
      </c>
      <c r="E341" s="58"/>
      <c r="F341" s="58"/>
      <c r="G341" s="58"/>
      <c r="H341" s="58"/>
      <c r="I341" s="59"/>
      <c r="J341" s="193"/>
      <c r="K341" s="60"/>
      <c r="L341" s="192"/>
      <c r="M341" s="56">
        <f>M340+IF(AND(K341="Pago",OR(E341='PC Receitas'!$O$4,E341='PC Receitas'!$O$5,E341='PC Receitas'!$O$6)),I341,IF(AND(K341="Pago",OR(E341='PC Receitas'!$O$7,E341='PC Receitas'!$O$8,E341='PC Receitas'!$O$9,E341='PC Receitas'!$O$10,E341='PC Receitas'!$O$11,E341='PC Receitas'!$O$12,E341='PC Receitas'!$O$13,E341='PC Receitas'!$O$14)),-I341,0))</f>
        <v>7448.57</v>
      </c>
      <c r="R341" s="153" t="e">
        <f t="shared" si="20"/>
        <v>#N/A</v>
      </c>
      <c r="S341" s="150" t="e">
        <f t="shared" si="21"/>
        <v>#N/A</v>
      </c>
      <c r="T341" s="150" t="e">
        <f t="shared" si="22"/>
        <v>#N/A</v>
      </c>
      <c r="U341" s="150" t="e">
        <f t="shared" si="23"/>
        <v>#N/A</v>
      </c>
      <c r="V341" s="154" t="e">
        <f>VLOOKUP(E341,'PC Receitas'!$O$4:$P$14,2,FALSE)</f>
        <v>#N/A</v>
      </c>
    </row>
    <row r="342" spans="3:22" ht="19.5" customHeight="1" thickTop="1" thickBot="1" x14ac:dyDescent="0.3">
      <c r="C342" s="58"/>
      <c r="D342" s="58" t="str">
        <f>IF(C342&lt;&gt;"",TEXT(C342,"00")&amp;"/09/"&amp;'Configurações Básicas'!$P$5,"")</f>
        <v/>
      </c>
      <c r="E342" s="58"/>
      <c r="F342" s="58"/>
      <c r="G342" s="58"/>
      <c r="H342" s="58"/>
      <c r="I342" s="59"/>
      <c r="J342" s="193"/>
      <c r="K342" s="60"/>
      <c r="L342" s="192"/>
      <c r="M342" s="56">
        <f>M341+IF(AND(K342="Pago",OR(E342='PC Receitas'!$O$4,E342='PC Receitas'!$O$5,E342='PC Receitas'!$O$6)),I342,IF(AND(K342="Pago",OR(E342='PC Receitas'!$O$7,E342='PC Receitas'!$O$8,E342='PC Receitas'!$O$9,E342='PC Receitas'!$O$10,E342='PC Receitas'!$O$11,E342='PC Receitas'!$O$12,E342='PC Receitas'!$O$13,E342='PC Receitas'!$O$14)),-I342,0))</f>
        <v>7448.57</v>
      </c>
      <c r="R342" s="153" t="e">
        <f t="shared" si="20"/>
        <v>#N/A</v>
      </c>
      <c r="S342" s="150" t="e">
        <f t="shared" si="21"/>
        <v>#N/A</v>
      </c>
      <c r="T342" s="150" t="e">
        <f t="shared" si="22"/>
        <v>#N/A</v>
      </c>
      <c r="U342" s="150" t="e">
        <f t="shared" si="23"/>
        <v>#N/A</v>
      </c>
      <c r="V342" s="154" t="e">
        <f>VLOOKUP(E342,'PC Receitas'!$O$4:$P$14,2,FALSE)</f>
        <v>#N/A</v>
      </c>
    </row>
    <row r="343" spans="3:22" ht="19.5" customHeight="1" thickTop="1" thickBot="1" x14ac:dyDescent="0.3">
      <c r="C343" s="58"/>
      <c r="D343" s="58" t="str">
        <f>IF(C343&lt;&gt;"",TEXT(C343,"00")&amp;"/09/"&amp;'Configurações Básicas'!$P$5,"")</f>
        <v/>
      </c>
      <c r="E343" s="58"/>
      <c r="F343" s="58"/>
      <c r="G343" s="58"/>
      <c r="H343" s="58"/>
      <c r="I343" s="59"/>
      <c r="J343" s="193"/>
      <c r="K343" s="60"/>
      <c r="L343" s="192"/>
      <c r="M343" s="56">
        <f>M342+IF(AND(K343="Pago",OR(E343='PC Receitas'!$O$4,E343='PC Receitas'!$O$5,E343='PC Receitas'!$O$6)),I343,IF(AND(K343="Pago",OR(E343='PC Receitas'!$O$7,E343='PC Receitas'!$O$8,E343='PC Receitas'!$O$9,E343='PC Receitas'!$O$10,E343='PC Receitas'!$O$11,E343='PC Receitas'!$O$12,E343='PC Receitas'!$O$13,E343='PC Receitas'!$O$14)),-I343,0))</f>
        <v>7448.57</v>
      </c>
      <c r="R343" s="153" t="e">
        <f t="shared" si="20"/>
        <v>#N/A</v>
      </c>
      <c r="S343" s="150" t="e">
        <f t="shared" si="21"/>
        <v>#N/A</v>
      </c>
      <c r="T343" s="150" t="e">
        <f t="shared" si="22"/>
        <v>#N/A</v>
      </c>
      <c r="U343" s="150" t="e">
        <f t="shared" si="23"/>
        <v>#N/A</v>
      </c>
      <c r="V343" s="154" t="e">
        <f>VLOOKUP(E343,'PC Receitas'!$O$4:$P$14,2,FALSE)</f>
        <v>#N/A</v>
      </c>
    </row>
    <row r="344" spans="3:22" ht="19.5" customHeight="1" thickTop="1" thickBot="1" x14ac:dyDescent="0.3">
      <c r="C344" s="58"/>
      <c r="D344" s="58" t="str">
        <f>IF(C344&lt;&gt;"",TEXT(C344,"00")&amp;"/09/"&amp;'Configurações Básicas'!$P$5,"")</f>
        <v/>
      </c>
      <c r="E344" s="58"/>
      <c r="F344" s="58"/>
      <c r="G344" s="58"/>
      <c r="H344" s="58"/>
      <c r="I344" s="59"/>
      <c r="J344" s="193"/>
      <c r="K344" s="60"/>
      <c r="L344" s="192"/>
      <c r="M344" s="56">
        <f>M343+IF(AND(K344="Pago",OR(E344='PC Receitas'!$O$4,E344='PC Receitas'!$O$5,E344='PC Receitas'!$O$6)),I344,IF(AND(K344="Pago",OR(E344='PC Receitas'!$O$7,E344='PC Receitas'!$O$8,E344='PC Receitas'!$O$9,E344='PC Receitas'!$O$10,E344='PC Receitas'!$O$11,E344='PC Receitas'!$O$12,E344='PC Receitas'!$O$13,E344='PC Receitas'!$O$14)),-I344,0))</f>
        <v>7448.57</v>
      </c>
      <c r="R344" s="153" t="e">
        <f t="shared" si="20"/>
        <v>#N/A</v>
      </c>
      <c r="S344" s="150" t="e">
        <f t="shared" si="21"/>
        <v>#N/A</v>
      </c>
      <c r="T344" s="150" t="e">
        <f t="shared" si="22"/>
        <v>#N/A</v>
      </c>
      <c r="U344" s="150" t="e">
        <f t="shared" si="23"/>
        <v>#N/A</v>
      </c>
      <c r="V344" s="154" t="e">
        <f>VLOOKUP(E344,'PC Receitas'!$O$4:$P$14,2,FALSE)</f>
        <v>#N/A</v>
      </c>
    </row>
    <row r="345" spans="3:22" ht="19.5" customHeight="1" thickTop="1" thickBot="1" x14ac:dyDescent="0.3">
      <c r="C345" s="58"/>
      <c r="D345" s="58" t="str">
        <f>IF(C345&lt;&gt;"",TEXT(C345,"00")&amp;"/09/"&amp;'Configurações Básicas'!$P$5,"")</f>
        <v/>
      </c>
      <c r="E345" s="58"/>
      <c r="F345" s="58"/>
      <c r="G345" s="58"/>
      <c r="H345" s="58"/>
      <c r="I345" s="59"/>
      <c r="J345" s="193"/>
      <c r="K345" s="60"/>
      <c r="L345" s="192"/>
      <c r="M345" s="56">
        <f>M344+IF(AND(K345="Pago",OR(E345='PC Receitas'!$O$4,E345='PC Receitas'!$O$5,E345='PC Receitas'!$O$6)),I345,IF(AND(K345="Pago",OR(E345='PC Receitas'!$O$7,E345='PC Receitas'!$O$8,E345='PC Receitas'!$O$9,E345='PC Receitas'!$O$10,E345='PC Receitas'!$O$11,E345='PC Receitas'!$O$12,E345='PC Receitas'!$O$13,E345='PC Receitas'!$O$14)),-I345,0))</f>
        <v>7448.57</v>
      </c>
      <c r="R345" s="153" t="e">
        <f t="shared" si="20"/>
        <v>#N/A</v>
      </c>
      <c r="S345" s="150" t="e">
        <f t="shared" si="21"/>
        <v>#N/A</v>
      </c>
      <c r="T345" s="150" t="e">
        <f t="shared" si="22"/>
        <v>#N/A</v>
      </c>
      <c r="U345" s="150" t="e">
        <f t="shared" si="23"/>
        <v>#N/A</v>
      </c>
      <c r="V345" s="154" t="e">
        <f>VLOOKUP(E345,'PC Receitas'!$O$4:$P$14,2,FALSE)</f>
        <v>#N/A</v>
      </c>
    </row>
    <row r="346" spans="3:22" ht="19.5" customHeight="1" thickTop="1" thickBot="1" x14ac:dyDescent="0.3">
      <c r="C346" s="58"/>
      <c r="D346" s="58" t="str">
        <f>IF(C346&lt;&gt;"",TEXT(C346,"00")&amp;"/09/"&amp;'Configurações Básicas'!$P$5,"")</f>
        <v/>
      </c>
      <c r="E346" s="58"/>
      <c r="F346" s="58"/>
      <c r="G346" s="58"/>
      <c r="H346" s="58"/>
      <c r="I346" s="59"/>
      <c r="J346" s="193"/>
      <c r="K346" s="60"/>
      <c r="L346" s="192"/>
      <c r="M346" s="56">
        <f>M345+IF(AND(K346="Pago",OR(E346='PC Receitas'!$O$4,E346='PC Receitas'!$O$5,E346='PC Receitas'!$O$6)),I346,IF(AND(K346="Pago",OR(E346='PC Receitas'!$O$7,E346='PC Receitas'!$O$8,E346='PC Receitas'!$O$9,E346='PC Receitas'!$O$10,E346='PC Receitas'!$O$11,E346='PC Receitas'!$O$12,E346='PC Receitas'!$O$13,E346='PC Receitas'!$O$14)),-I346,0))</f>
        <v>7448.57</v>
      </c>
      <c r="R346" s="153" t="e">
        <f t="shared" si="20"/>
        <v>#N/A</v>
      </c>
      <c r="S346" s="150" t="e">
        <f t="shared" si="21"/>
        <v>#N/A</v>
      </c>
      <c r="T346" s="150" t="e">
        <f t="shared" si="22"/>
        <v>#N/A</v>
      </c>
      <c r="U346" s="150" t="e">
        <f t="shared" si="23"/>
        <v>#N/A</v>
      </c>
      <c r="V346" s="154" t="e">
        <f>VLOOKUP(E346,'PC Receitas'!$O$4:$P$14,2,FALSE)</f>
        <v>#N/A</v>
      </c>
    </row>
    <row r="347" spans="3:22" ht="19.5" customHeight="1" thickTop="1" thickBot="1" x14ac:dyDescent="0.3">
      <c r="C347" s="58"/>
      <c r="D347" s="58" t="str">
        <f>IF(C347&lt;&gt;"",TEXT(C347,"00")&amp;"/09/"&amp;'Configurações Básicas'!$P$5,"")</f>
        <v/>
      </c>
      <c r="E347" s="58"/>
      <c r="F347" s="58"/>
      <c r="G347" s="58"/>
      <c r="H347" s="58"/>
      <c r="I347" s="59"/>
      <c r="J347" s="193"/>
      <c r="K347" s="60"/>
      <c r="L347" s="192"/>
      <c r="M347" s="56">
        <f>M346+IF(AND(K347="Pago",OR(E347='PC Receitas'!$O$4,E347='PC Receitas'!$O$5,E347='PC Receitas'!$O$6)),I347,IF(AND(K347="Pago",OR(E347='PC Receitas'!$O$7,E347='PC Receitas'!$O$8,E347='PC Receitas'!$O$9,E347='PC Receitas'!$O$10,E347='PC Receitas'!$O$11,E347='PC Receitas'!$O$12,E347='PC Receitas'!$O$13,E347='PC Receitas'!$O$14)),-I347,0))</f>
        <v>7448.57</v>
      </c>
      <c r="R347" s="153" t="e">
        <f t="shared" si="20"/>
        <v>#N/A</v>
      </c>
      <c r="S347" s="150" t="e">
        <f t="shared" si="21"/>
        <v>#N/A</v>
      </c>
      <c r="T347" s="150" t="e">
        <f t="shared" si="22"/>
        <v>#N/A</v>
      </c>
      <c r="U347" s="150" t="e">
        <f t="shared" si="23"/>
        <v>#N/A</v>
      </c>
      <c r="V347" s="154" t="e">
        <f>VLOOKUP(E347,'PC Receitas'!$O$4:$P$14,2,FALSE)</f>
        <v>#N/A</v>
      </c>
    </row>
    <row r="348" spans="3:22" ht="19.5" customHeight="1" thickTop="1" thickBot="1" x14ac:dyDescent="0.3">
      <c r="C348" s="58"/>
      <c r="D348" s="58" t="str">
        <f>IF(C348&lt;&gt;"",TEXT(C348,"00")&amp;"/09/"&amp;'Configurações Básicas'!$P$5,"")</f>
        <v/>
      </c>
      <c r="E348" s="58"/>
      <c r="F348" s="58"/>
      <c r="G348" s="58"/>
      <c r="H348" s="58"/>
      <c r="I348" s="59"/>
      <c r="J348" s="193"/>
      <c r="K348" s="60"/>
      <c r="L348" s="192"/>
      <c r="M348" s="56">
        <f>M347+IF(AND(K348="Pago",OR(E348='PC Receitas'!$O$4,E348='PC Receitas'!$O$5,E348='PC Receitas'!$O$6)),I348,IF(AND(K348="Pago",OR(E348='PC Receitas'!$O$7,E348='PC Receitas'!$O$8,E348='PC Receitas'!$O$9,E348='PC Receitas'!$O$10,E348='PC Receitas'!$O$11,E348='PC Receitas'!$O$12,E348='PC Receitas'!$O$13,E348='PC Receitas'!$O$14)),-I348,0))</f>
        <v>7448.57</v>
      </c>
      <c r="R348" s="153" t="e">
        <f t="shared" si="20"/>
        <v>#N/A</v>
      </c>
      <c r="S348" s="150" t="e">
        <f t="shared" si="21"/>
        <v>#N/A</v>
      </c>
      <c r="T348" s="150" t="e">
        <f t="shared" si="22"/>
        <v>#N/A</v>
      </c>
      <c r="U348" s="150" t="e">
        <f t="shared" si="23"/>
        <v>#N/A</v>
      </c>
      <c r="V348" s="154" t="e">
        <f>VLOOKUP(E348,'PC Receitas'!$O$4:$P$14,2,FALSE)</f>
        <v>#N/A</v>
      </c>
    </row>
    <row r="349" spans="3:22" ht="19.5" customHeight="1" thickTop="1" thickBot="1" x14ac:dyDescent="0.3">
      <c r="C349" s="58"/>
      <c r="D349" s="58" t="str">
        <f>IF(C349&lt;&gt;"",TEXT(C349,"00")&amp;"/09/"&amp;'Configurações Básicas'!$P$5,"")</f>
        <v/>
      </c>
      <c r="E349" s="58"/>
      <c r="F349" s="58"/>
      <c r="G349" s="58"/>
      <c r="H349" s="58"/>
      <c r="I349" s="59"/>
      <c r="J349" s="193"/>
      <c r="K349" s="60"/>
      <c r="L349" s="192"/>
      <c r="M349" s="56">
        <f>M348+IF(AND(K349="Pago",OR(E349='PC Receitas'!$O$4,E349='PC Receitas'!$O$5,E349='PC Receitas'!$O$6)),I349,IF(AND(K349="Pago",OR(E349='PC Receitas'!$O$7,E349='PC Receitas'!$O$8,E349='PC Receitas'!$O$9,E349='PC Receitas'!$O$10,E349='PC Receitas'!$O$11,E349='PC Receitas'!$O$12,E349='PC Receitas'!$O$13,E349='PC Receitas'!$O$14)),-I349,0))</f>
        <v>7448.57</v>
      </c>
      <c r="R349" s="153" t="e">
        <f t="shared" si="20"/>
        <v>#N/A</v>
      </c>
      <c r="S349" s="150" t="e">
        <f t="shared" si="21"/>
        <v>#N/A</v>
      </c>
      <c r="T349" s="150" t="e">
        <f t="shared" si="22"/>
        <v>#N/A</v>
      </c>
      <c r="U349" s="150" t="e">
        <f t="shared" si="23"/>
        <v>#N/A</v>
      </c>
      <c r="V349" s="154" t="e">
        <f>VLOOKUP(E349,'PC Receitas'!$O$4:$P$14,2,FALSE)</f>
        <v>#N/A</v>
      </c>
    </row>
    <row r="350" spans="3:22" ht="19.5" customHeight="1" thickTop="1" thickBot="1" x14ac:dyDescent="0.3">
      <c r="C350" s="58"/>
      <c r="D350" s="58" t="str">
        <f>IF(C350&lt;&gt;"",TEXT(C350,"00")&amp;"/09/"&amp;'Configurações Básicas'!$P$5,"")</f>
        <v/>
      </c>
      <c r="E350" s="58"/>
      <c r="F350" s="58"/>
      <c r="G350" s="58"/>
      <c r="H350" s="58"/>
      <c r="I350" s="59"/>
      <c r="J350" s="193"/>
      <c r="K350" s="60"/>
      <c r="L350" s="192"/>
      <c r="M350" s="56">
        <f>M349+IF(AND(K350="Pago",OR(E350='PC Receitas'!$O$4,E350='PC Receitas'!$O$5,E350='PC Receitas'!$O$6)),I350,IF(AND(K350="Pago",OR(E350='PC Receitas'!$O$7,E350='PC Receitas'!$O$8,E350='PC Receitas'!$O$9,E350='PC Receitas'!$O$10,E350='PC Receitas'!$O$11,E350='PC Receitas'!$O$12,E350='PC Receitas'!$O$13,E350='PC Receitas'!$O$14)),-I350,0))</f>
        <v>7448.57</v>
      </c>
      <c r="R350" s="153" t="e">
        <f t="shared" si="20"/>
        <v>#N/A</v>
      </c>
      <c r="S350" s="150" t="e">
        <f t="shared" si="21"/>
        <v>#N/A</v>
      </c>
      <c r="T350" s="150" t="e">
        <f t="shared" si="22"/>
        <v>#N/A</v>
      </c>
      <c r="U350" s="150" t="e">
        <f t="shared" si="23"/>
        <v>#N/A</v>
      </c>
      <c r="V350" s="154" t="e">
        <f>VLOOKUP(E350,'PC Receitas'!$O$4:$P$14,2,FALSE)</f>
        <v>#N/A</v>
      </c>
    </row>
    <row r="351" spans="3:22" ht="19.5" customHeight="1" thickTop="1" thickBot="1" x14ac:dyDescent="0.3">
      <c r="C351" s="58"/>
      <c r="D351" s="58" t="str">
        <f>IF(C351&lt;&gt;"",TEXT(C351,"00")&amp;"/09/"&amp;'Configurações Básicas'!$P$5,"")</f>
        <v/>
      </c>
      <c r="E351" s="58"/>
      <c r="F351" s="58"/>
      <c r="G351" s="58"/>
      <c r="H351" s="58"/>
      <c r="I351" s="59"/>
      <c r="J351" s="193"/>
      <c r="K351" s="60"/>
      <c r="L351" s="192"/>
      <c r="M351" s="56">
        <f>M350+IF(AND(K351="Pago",OR(E351='PC Receitas'!$O$4,E351='PC Receitas'!$O$5,E351='PC Receitas'!$O$6)),I351,IF(AND(K351="Pago",OR(E351='PC Receitas'!$O$7,E351='PC Receitas'!$O$8,E351='PC Receitas'!$O$9,E351='PC Receitas'!$O$10,E351='PC Receitas'!$O$11,E351='PC Receitas'!$O$12,E351='PC Receitas'!$O$13,E351='PC Receitas'!$O$14)),-I351,0))</f>
        <v>7448.57</v>
      </c>
      <c r="R351" s="153" t="e">
        <f t="shared" si="20"/>
        <v>#N/A</v>
      </c>
      <c r="S351" s="150" t="e">
        <f t="shared" si="21"/>
        <v>#N/A</v>
      </c>
      <c r="T351" s="150" t="e">
        <f t="shared" si="22"/>
        <v>#N/A</v>
      </c>
      <c r="U351" s="150" t="e">
        <f t="shared" si="23"/>
        <v>#N/A</v>
      </c>
      <c r="V351" s="154" t="e">
        <f>VLOOKUP(E351,'PC Receitas'!$O$4:$P$14,2,FALSE)</f>
        <v>#N/A</v>
      </c>
    </row>
    <row r="352" spans="3:22" ht="19.5" customHeight="1" thickTop="1" thickBot="1" x14ac:dyDescent="0.3">
      <c r="C352" s="58"/>
      <c r="D352" s="58" t="str">
        <f>IF(C352&lt;&gt;"",TEXT(C352,"00")&amp;"/09/"&amp;'Configurações Básicas'!$P$5,"")</f>
        <v/>
      </c>
      <c r="E352" s="58"/>
      <c r="F352" s="58"/>
      <c r="G352" s="58"/>
      <c r="H352" s="58"/>
      <c r="I352" s="59"/>
      <c r="J352" s="193"/>
      <c r="K352" s="60"/>
      <c r="L352" s="192"/>
      <c r="M352" s="56">
        <f>M351+IF(AND(K352="Pago",OR(E352='PC Receitas'!$O$4,E352='PC Receitas'!$O$5,E352='PC Receitas'!$O$6)),I352,IF(AND(K352="Pago",OR(E352='PC Receitas'!$O$7,E352='PC Receitas'!$O$8,E352='PC Receitas'!$O$9,E352='PC Receitas'!$O$10,E352='PC Receitas'!$O$11,E352='PC Receitas'!$O$12,E352='PC Receitas'!$O$13,E352='PC Receitas'!$O$14)),-I352,0))</f>
        <v>7448.57</v>
      </c>
      <c r="R352" s="153" t="e">
        <f t="shared" si="20"/>
        <v>#N/A</v>
      </c>
      <c r="S352" s="150" t="e">
        <f t="shared" si="21"/>
        <v>#N/A</v>
      </c>
      <c r="T352" s="150" t="e">
        <f t="shared" si="22"/>
        <v>#N/A</v>
      </c>
      <c r="U352" s="150" t="e">
        <f t="shared" si="23"/>
        <v>#N/A</v>
      </c>
      <c r="V352" s="154" t="e">
        <f>VLOOKUP(E352,'PC Receitas'!$O$4:$P$14,2,FALSE)</f>
        <v>#N/A</v>
      </c>
    </row>
    <row r="353" spans="3:22" ht="19.5" customHeight="1" thickTop="1" thickBot="1" x14ac:dyDescent="0.3">
      <c r="C353" s="58"/>
      <c r="D353" s="58" t="str">
        <f>IF(C353&lt;&gt;"",TEXT(C353,"00")&amp;"/09/"&amp;'Configurações Básicas'!$P$5,"")</f>
        <v/>
      </c>
      <c r="E353" s="58"/>
      <c r="F353" s="58"/>
      <c r="G353" s="58"/>
      <c r="H353" s="58"/>
      <c r="I353" s="59"/>
      <c r="J353" s="193"/>
      <c r="K353" s="60"/>
      <c r="L353" s="192"/>
      <c r="M353" s="56">
        <f>M352+IF(AND(K353="Pago",OR(E353='PC Receitas'!$O$4,E353='PC Receitas'!$O$5,E353='PC Receitas'!$O$6)),I353,IF(AND(K353="Pago",OR(E353='PC Receitas'!$O$7,E353='PC Receitas'!$O$8,E353='PC Receitas'!$O$9,E353='PC Receitas'!$O$10,E353='PC Receitas'!$O$11,E353='PC Receitas'!$O$12,E353='PC Receitas'!$O$13,E353='PC Receitas'!$O$14)),-I353,0))</f>
        <v>7448.57</v>
      </c>
      <c r="R353" s="153" t="e">
        <f t="shared" si="20"/>
        <v>#N/A</v>
      </c>
      <c r="S353" s="150" t="e">
        <f t="shared" si="21"/>
        <v>#N/A</v>
      </c>
      <c r="T353" s="150" t="e">
        <f t="shared" si="22"/>
        <v>#N/A</v>
      </c>
      <c r="U353" s="150" t="e">
        <f t="shared" si="23"/>
        <v>#N/A</v>
      </c>
      <c r="V353" s="154" t="e">
        <f>VLOOKUP(E353,'PC Receitas'!$O$4:$P$14,2,FALSE)</f>
        <v>#N/A</v>
      </c>
    </row>
    <row r="354" spans="3:22" ht="19.5" customHeight="1" thickTop="1" thickBot="1" x14ac:dyDescent="0.3">
      <c r="C354" s="58"/>
      <c r="D354" s="58" t="str">
        <f>IF(C354&lt;&gt;"",TEXT(C354,"00")&amp;"/09/"&amp;'Configurações Básicas'!$P$5,"")</f>
        <v/>
      </c>
      <c r="E354" s="58"/>
      <c r="F354" s="58"/>
      <c r="G354" s="58"/>
      <c r="H354" s="58"/>
      <c r="I354" s="59"/>
      <c r="J354" s="193"/>
      <c r="K354" s="60"/>
      <c r="L354" s="192"/>
      <c r="M354" s="56">
        <f>M353+IF(AND(K354="Pago",OR(E354='PC Receitas'!$O$4,E354='PC Receitas'!$O$5,E354='PC Receitas'!$O$6)),I354,IF(AND(K354="Pago",OR(E354='PC Receitas'!$O$7,E354='PC Receitas'!$O$8,E354='PC Receitas'!$O$9,E354='PC Receitas'!$O$10,E354='PC Receitas'!$O$11,E354='PC Receitas'!$O$12,E354='PC Receitas'!$O$13,E354='PC Receitas'!$O$14)),-I354,0))</f>
        <v>7448.57</v>
      </c>
      <c r="R354" s="153" t="e">
        <f t="shared" si="20"/>
        <v>#N/A</v>
      </c>
      <c r="S354" s="150" t="e">
        <f t="shared" si="21"/>
        <v>#N/A</v>
      </c>
      <c r="T354" s="150" t="e">
        <f t="shared" si="22"/>
        <v>#N/A</v>
      </c>
      <c r="U354" s="150" t="e">
        <f t="shared" si="23"/>
        <v>#N/A</v>
      </c>
      <c r="V354" s="154" t="e">
        <f>VLOOKUP(E354,'PC Receitas'!$O$4:$P$14,2,FALSE)</f>
        <v>#N/A</v>
      </c>
    </row>
    <row r="355" spans="3:22" ht="19.5" customHeight="1" thickTop="1" thickBot="1" x14ac:dyDescent="0.3">
      <c r="C355" s="58"/>
      <c r="D355" s="58" t="str">
        <f>IF(C355&lt;&gt;"",TEXT(C355,"00")&amp;"/09/"&amp;'Configurações Básicas'!$P$5,"")</f>
        <v/>
      </c>
      <c r="E355" s="58"/>
      <c r="F355" s="58"/>
      <c r="G355" s="58"/>
      <c r="H355" s="58"/>
      <c r="I355" s="59"/>
      <c r="J355" s="193"/>
      <c r="K355" s="60"/>
      <c r="L355" s="192"/>
      <c r="M355" s="56">
        <f>M354+IF(AND(K355="Pago",OR(E355='PC Receitas'!$O$4,E355='PC Receitas'!$O$5,E355='PC Receitas'!$O$6)),I355,IF(AND(K355="Pago",OR(E355='PC Receitas'!$O$7,E355='PC Receitas'!$O$8,E355='PC Receitas'!$O$9,E355='PC Receitas'!$O$10,E355='PC Receitas'!$O$11,E355='PC Receitas'!$O$12,E355='PC Receitas'!$O$13,E355='PC Receitas'!$O$14)),-I355,0))</f>
        <v>7448.57</v>
      </c>
      <c r="R355" s="153" t="e">
        <f t="shared" si="20"/>
        <v>#N/A</v>
      </c>
      <c r="S355" s="150" t="e">
        <f t="shared" si="21"/>
        <v>#N/A</v>
      </c>
      <c r="T355" s="150" t="e">
        <f t="shared" si="22"/>
        <v>#N/A</v>
      </c>
      <c r="U355" s="150" t="e">
        <f t="shared" si="23"/>
        <v>#N/A</v>
      </c>
      <c r="V355" s="154" t="e">
        <f>VLOOKUP(E355,'PC Receitas'!$O$4:$P$14,2,FALSE)</f>
        <v>#N/A</v>
      </c>
    </row>
    <row r="356" spans="3:22" ht="19.5" customHeight="1" thickTop="1" thickBot="1" x14ac:dyDescent="0.3">
      <c r="C356" s="58"/>
      <c r="D356" s="58" t="str">
        <f>IF(C356&lt;&gt;"",TEXT(C356,"00")&amp;"/09/"&amp;'Configurações Básicas'!$P$5,"")</f>
        <v/>
      </c>
      <c r="E356" s="58"/>
      <c r="F356" s="58"/>
      <c r="G356" s="58"/>
      <c r="H356" s="58"/>
      <c r="I356" s="59"/>
      <c r="J356" s="193"/>
      <c r="K356" s="60"/>
      <c r="L356" s="192"/>
      <c r="M356" s="56">
        <f>M355+IF(AND(K356="Pago",OR(E356='PC Receitas'!$O$4,E356='PC Receitas'!$O$5,E356='PC Receitas'!$O$6)),I356,IF(AND(K356="Pago",OR(E356='PC Receitas'!$O$7,E356='PC Receitas'!$O$8,E356='PC Receitas'!$O$9,E356='PC Receitas'!$O$10,E356='PC Receitas'!$O$11,E356='PC Receitas'!$O$12,E356='PC Receitas'!$O$13,E356='PC Receitas'!$O$14)),-I356,0))</f>
        <v>7448.57</v>
      </c>
      <c r="R356" s="153" t="e">
        <f t="shared" si="20"/>
        <v>#N/A</v>
      </c>
      <c r="S356" s="150" t="e">
        <f t="shared" si="21"/>
        <v>#N/A</v>
      </c>
      <c r="T356" s="150" t="e">
        <f t="shared" si="22"/>
        <v>#N/A</v>
      </c>
      <c r="U356" s="150" t="e">
        <f t="shared" si="23"/>
        <v>#N/A</v>
      </c>
      <c r="V356" s="154" t="e">
        <f>VLOOKUP(E356,'PC Receitas'!$O$4:$P$14,2,FALSE)</f>
        <v>#N/A</v>
      </c>
    </row>
    <row r="357" spans="3:22" ht="19.5" customHeight="1" thickTop="1" thickBot="1" x14ac:dyDescent="0.3">
      <c r="C357" s="58"/>
      <c r="D357" s="58" t="str">
        <f>IF(C357&lt;&gt;"",TEXT(C357,"00")&amp;"/09/"&amp;'Configurações Básicas'!$P$5,"")</f>
        <v/>
      </c>
      <c r="E357" s="58"/>
      <c r="F357" s="58"/>
      <c r="G357" s="58"/>
      <c r="H357" s="58"/>
      <c r="I357" s="59"/>
      <c r="J357" s="193"/>
      <c r="K357" s="60"/>
      <c r="L357" s="192"/>
      <c r="M357" s="56">
        <f>M356+IF(AND(K357="Pago",OR(E357='PC Receitas'!$O$4,E357='PC Receitas'!$O$5,E357='PC Receitas'!$O$6)),I357,IF(AND(K357="Pago",OR(E357='PC Receitas'!$O$7,E357='PC Receitas'!$O$8,E357='PC Receitas'!$O$9,E357='PC Receitas'!$O$10,E357='PC Receitas'!$O$11,E357='PC Receitas'!$O$12,E357='PC Receitas'!$O$13,E357='PC Receitas'!$O$14)),-I357,0))</f>
        <v>7448.57</v>
      </c>
      <c r="R357" s="153" t="e">
        <f t="shared" si="20"/>
        <v>#N/A</v>
      </c>
      <c r="S357" s="150" t="e">
        <f t="shared" si="21"/>
        <v>#N/A</v>
      </c>
      <c r="T357" s="150" t="e">
        <f t="shared" si="22"/>
        <v>#N/A</v>
      </c>
      <c r="U357" s="150" t="e">
        <f t="shared" si="23"/>
        <v>#N/A</v>
      </c>
      <c r="V357" s="154" t="e">
        <f>VLOOKUP(E357,'PC Receitas'!$O$4:$P$14,2,FALSE)</f>
        <v>#N/A</v>
      </c>
    </row>
    <row r="358" spans="3:22" ht="19.5" customHeight="1" thickTop="1" thickBot="1" x14ac:dyDescent="0.3">
      <c r="C358" s="58"/>
      <c r="D358" s="58" t="str">
        <f>IF(C358&lt;&gt;"",TEXT(C358,"00")&amp;"/09/"&amp;'Configurações Básicas'!$P$5,"")</f>
        <v/>
      </c>
      <c r="E358" s="58"/>
      <c r="F358" s="58"/>
      <c r="G358" s="58"/>
      <c r="H358" s="58"/>
      <c r="I358" s="59"/>
      <c r="J358" s="193"/>
      <c r="K358" s="60"/>
      <c r="L358" s="192"/>
      <c r="M358" s="56">
        <f>M357+IF(AND(K358="Pago",OR(E358='PC Receitas'!$O$4,E358='PC Receitas'!$O$5,E358='PC Receitas'!$O$6)),I358,IF(AND(K358="Pago",OR(E358='PC Receitas'!$O$7,E358='PC Receitas'!$O$8,E358='PC Receitas'!$O$9,E358='PC Receitas'!$O$10,E358='PC Receitas'!$O$11,E358='PC Receitas'!$O$12,E358='PC Receitas'!$O$13,E358='PC Receitas'!$O$14)),-I358,0))</f>
        <v>7448.57</v>
      </c>
      <c r="R358" s="153" t="e">
        <f t="shared" si="20"/>
        <v>#N/A</v>
      </c>
      <c r="S358" s="150" t="e">
        <f t="shared" si="21"/>
        <v>#N/A</v>
      </c>
      <c r="T358" s="150" t="e">
        <f t="shared" si="22"/>
        <v>#N/A</v>
      </c>
      <c r="U358" s="150" t="e">
        <f t="shared" si="23"/>
        <v>#N/A</v>
      </c>
      <c r="V358" s="154" t="e">
        <f>VLOOKUP(E358,'PC Receitas'!$O$4:$P$14,2,FALSE)</f>
        <v>#N/A</v>
      </c>
    </row>
    <row r="359" spans="3:22" ht="19.5" customHeight="1" thickTop="1" thickBot="1" x14ac:dyDescent="0.3">
      <c r="C359" s="58"/>
      <c r="D359" s="58" t="str">
        <f>IF(C359&lt;&gt;"",TEXT(C359,"00")&amp;"/09/"&amp;'Configurações Básicas'!$P$5,"")</f>
        <v/>
      </c>
      <c r="E359" s="58"/>
      <c r="F359" s="58"/>
      <c r="G359" s="58"/>
      <c r="H359" s="58"/>
      <c r="I359" s="59"/>
      <c r="J359" s="193"/>
      <c r="K359" s="60"/>
      <c r="L359" s="192"/>
      <c r="M359" s="56">
        <f>M358+IF(AND(K359="Pago",OR(E359='PC Receitas'!$O$4,E359='PC Receitas'!$O$5,E359='PC Receitas'!$O$6)),I359,IF(AND(K359="Pago",OR(E359='PC Receitas'!$O$7,E359='PC Receitas'!$O$8,E359='PC Receitas'!$O$9,E359='PC Receitas'!$O$10,E359='PC Receitas'!$O$11,E359='PC Receitas'!$O$12,E359='PC Receitas'!$O$13,E359='PC Receitas'!$O$14)),-I359,0))</f>
        <v>7448.57</v>
      </c>
      <c r="R359" s="153" t="e">
        <f t="shared" si="20"/>
        <v>#N/A</v>
      </c>
      <c r="S359" s="150" t="e">
        <f t="shared" si="21"/>
        <v>#N/A</v>
      </c>
      <c r="T359" s="150" t="e">
        <f t="shared" si="22"/>
        <v>#N/A</v>
      </c>
      <c r="U359" s="150" t="e">
        <f t="shared" si="23"/>
        <v>#N/A</v>
      </c>
      <c r="V359" s="154" t="e">
        <f>VLOOKUP(E359,'PC Receitas'!$O$4:$P$14,2,FALSE)</f>
        <v>#N/A</v>
      </c>
    </row>
    <row r="360" spans="3:22" ht="19.5" customHeight="1" thickTop="1" thickBot="1" x14ac:dyDescent="0.3">
      <c r="C360" s="58"/>
      <c r="D360" s="58" t="str">
        <f>IF(C360&lt;&gt;"",TEXT(C360,"00")&amp;"/09/"&amp;'Configurações Básicas'!$P$5,"")</f>
        <v/>
      </c>
      <c r="E360" s="58"/>
      <c r="F360" s="58"/>
      <c r="G360" s="58"/>
      <c r="H360" s="58"/>
      <c r="I360" s="59"/>
      <c r="J360" s="193"/>
      <c r="K360" s="60"/>
      <c r="L360" s="192"/>
      <c r="M360" s="56">
        <f>M359+IF(AND(K360="Pago",OR(E360='PC Receitas'!$O$4,E360='PC Receitas'!$O$5,E360='PC Receitas'!$O$6)),I360,IF(AND(K360="Pago",OR(E360='PC Receitas'!$O$7,E360='PC Receitas'!$O$8,E360='PC Receitas'!$O$9,E360='PC Receitas'!$O$10,E360='PC Receitas'!$O$11,E360='PC Receitas'!$O$12,E360='PC Receitas'!$O$13,E360='PC Receitas'!$O$14)),-I360,0))</f>
        <v>7448.57</v>
      </c>
      <c r="R360" s="153" t="e">
        <f t="shared" si="20"/>
        <v>#N/A</v>
      </c>
      <c r="S360" s="150" t="e">
        <f t="shared" si="21"/>
        <v>#N/A</v>
      </c>
      <c r="T360" s="150" t="e">
        <f t="shared" si="22"/>
        <v>#N/A</v>
      </c>
      <c r="U360" s="150" t="e">
        <f t="shared" si="23"/>
        <v>#N/A</v>
      </c>
      <c r="V360" s="154" t="e">
        <f>VLOOKUP(E360,'PC Receitas'!$O$4:$P$14,2,FALSE)</f>
        <v>#N/A</v>
      </c>
    </row>
    <row r="361" spans="3:22" ht="19.5" customHeight="1" thickTop="1" thickBot="1" x14ac:dyDescent="0.3">
      <c r="C361" s="58"/>
      <c r="D361" s="58" t="str">
        <f>IF(C361&lt;&gt;"",TEXT(C361,"00")&amp;"/09/"&amp;'Configurações Básicas'!$P$5,"")</f>
        <v/>
      </c>
      <c r="E361" s="58"/>
      <c r="F361" s="58"/>
      <c r="G361" s="58"/>
      <c r="H361" s="58"/>
      <c r="I361" s="59"/>
      <c r="J361" s="193"/>
      <c r="K361" s="60"/>
      <c r="L361" s="192"/>
      <c r="M361" s="56">
        <f>M360+IF(AND(K361="Pago",OR(E361='PC Receitas'!$O$4,E361='PC Receitas'!$O$5,E361='PC Receitas'!$O$6)),I361,IF(AND(K361="Pago",OR(E361='PC Receitas'!$O$7,E361='PC Receitas'!$O$8,E361='PC Receitas'!$O$9,E361='PC Receitas'!$O$10,E361='PC Receitas'!$O$11,E361='PC Receitas'!$O$12,E361='PC Receitas'!$O$13,E361='PC Receitas'!$O$14)),-I361,0))</f>
        <v>7448.57</v>
      </c>
      <c r="R361" s="153" t="e">
        <f t="shared" si="20"/>
        <v>#N/A</v>
      </c>
      <c r="S361" s="150" t="e">
        <f t="shared" si="21"/>
        <v>#N/A</v>
      </c>
      <c r="T361" s="150" t="e">
        <f t="shared" si="22"/>
        <v>#N/A</v>
      </c>
      <c r="U361" s="150" t="e">
        <f t="shared" si="23"/>
        <v>#N/A</v>
      </c>
      <c r="V361" s="154" t="e">
        <f>VLOOKUP(E361,'PC Receitas'!$O$4:$P$14,2,FALSE)</f>
        <v>#N/A</v>
      </c>
    </row>
    <row r="362" spans="3:22" ht="19.5" customHeight="1" thickTop="1" thickBot="1" x14ac:dyDescent="0.3">
      <c r="C362" s="58"/>
      <c r="D362" s="58" t="str">
        <f>IF(C362&lt;&gt;"",TEXT(C362,"00")&amp;"/09/"&amp;'Configurações Básicas'!$P$5,"")</f>
        <v/>
      </c>
      <c r="E362" s="58"/>
      <c r="F362" s="58"/>
      <c r="G362" s="58"/>
      <c r="H362" s="58"/>
      <c r="I362" s="59"/>
      <c r="J362" s="193"/>
      <c r="K362" s="60"/>
      <c r="L362" s="192"/>
      <c r="M362" s="56">
        <f>M361+IF(AND(K362="Pago",OR(E362='PC Receitas'!$O$4,E362='PC Receitas'!$O$5,E362='PC Receitas'!$O$6)),I362,IF(AND(K362="Pago",OR(E362='PC Receitas'!$O$7,E362='PC Receitas'!$O$8,E362='PC Receitas'!$O$9,E362='PC Receitas'!$O$10,E362='PC Receitas'!$O$11,E362='PC Receitas'!$O$12,E362='PC Receitas'!$O$13,E362='PC Receitas'!$O$14)),-I362,0))</f>
        <v>7448.57</v>
      </c>
      <c r="R362" s="153" t="e">
        <f t="shared" si="20"/>
        <v>#N/A</v>
      </c>
      <c r="S362" s="150" t="e">
        <f t="shared" si="21"/>
        <v>#N/A</v>
      </c>
      <c r="T362" s="150" t="e">
        <f t="shared" si="22"/>
        <v>#N/A</v>
      </c>
      <c r="U362" s="150" t="e">
        <f t="shared" si="23"/>
        <v>#N/A</v>
      </c>
      <c r="V362" s="154" t="e">
        <f>VLOOKUP(E362,'PC Receitas'!$O$4:$P$14,2,FALSE)</f>
        <v>#N/A</v>
      </c>
    </row>
    <row r="363" spans="3:22" ht="19.5" customHeight="1" thickTop="1" thickBot="1" x14ac:dyDescent="0.3">
      <c r="C363" s="58"/>
      <c r="D363" s="58" t="str">
        <f>IF(C363&lt;&gt;"",TEXT(C363,"00")&amp;"/09/"&amp;'Configurações Básicas'!$P$5,"")</f>
        <v/>
      </c>
      <c r="E363" s="58"/>
      <c r="F363" s="58"/>
      <c r="G363" s="58"/>
      <c r="H363" s="58"/>
      <c r="I363" s="59"/>
      <c r="J363" s="193"/>
      <c r="K363" s="60"/>
      <c r="L363" s="192"/>
      <c r="M363" s="56">
        <f>M362+IF(AND(K363="Pago",OR(E363='PC Receitas'!$O$4,E363='PC Receitas'!$O$5,E363='PC Receitas'!$O$6)),I363,IF(AND(K363="Pago",OR(E363='PC Receitas'!$O$7,E363='PC Receitas'!$O$8,E363='PC Receitas'!$O$9,E363='PC Receitas'!$O$10,E363='PC Receitas'!$O$11,E363='PC Receitas'!$O$12,E363='PC Receitas'!$O$13,E363='PC Receitas'!$O$14)),-I363,0))</f>
        <v>7448.57</v>
      </c>
      <c r="R363" s="153" t="e">
        <f t="shared" si="20"/>
        <v>#N/A</v>
      </c>
      <c r="S363" s="150" t="e">
        <f t="shared" si="21"/>
        <v>#N/A</v>
      </c>
      <c r="T363" s="150" t="e">
        <f t="shared" si="22"/>
        <v>#N/A</v>
      </c>
      <c r="U363" s="150" t="e">
        <f t="shared" si="23"/>
        <v>#N/A</v>
      </c>
      <c r="V363" s="154" t="e">
        <f>VLOOKUP(E363,'PC Receitas'!$O$4:$P$14,2,FALSE)</f>
        <v>#N/A</v>
      </c>
    </row>
    <row r="364" spans="3:22" ht="19.5" customHeight="1" thickTop="1" thickBot="1" x14ac:dyDescent="0.3">
      <c r="C364" s="58"/>
      <c r="D364" s="58" t="str">
        <f>IF(C364&lt;&gt;"",TEXT(C364,"00")&amp;"/09/"&amp;'Configurações Básicas'!$P$5,"")</f>
        <v/>
      </c>
      <c r="E364" s="58"/>
      <c r="F364" s="58"/>
      <c r="G364" s="58"/>
      <c r="H364" s="58"/>
      <c r="I364" s="59"/>
      <c r="J364" s="193"/>
      <c r="K364" s="60"/>
      <c r="L364" s="192"/>
      <c r="M364" s="56">
        <f>M363+IF(AND(K364="Pago",OR(E364='PC Receitas'!$O$4,E364='PC Receitas'!$O$5,E364='PC Receitas'!$O$6)),I364,IF(AND(K364="Pago",OR(E364='PC Receitas'!$O$7,E364='PC Receitas'!$O$8,E364='PC Receitas'!$O$9,E364='PC Receitas'!$O$10,E364='PC Receitas'!$O$11,E364='PC Receitas'!$O$12,E364='PC Receitas'!$O$13,E364='PC Receitas'!$O$14)),-I364,0))</f>
        <v>7448.57</v>
      </c>
      <c r="R364" s="153" t="e">
        <f t="shared" si="20"/>
        <v>#N/A</v>
      </c>
      <c r="S364" s="150" t="e">
        <f t="shared" si="21"/>
        <v>#N/A</v>
      </c>
      <c r="T364" s="150" t="e">
        <f t="shared" si="22"/>
        <v>#N/A</v>
      </c>
      <c r="U364" s="150" t="e">
        <f t="shared" si="23"/>
        <v>#N/A</v>
      </c>
      <c r="V364" s="154" t="e">
        <f>VLOOKUP(E364,'PC Receitas'!$O$4:$P$14,2,FALSE)</f>
        <v>#N/A</v>
      </c>
    </row>
    <row r="365" spans="3:22" ht="19.5" customHeight="1" thickTop="1" thickBot="1" x14ac:dyDescent="0.3">
      <c r="C365" s="58"/>
      <c r="D365" s="58" t="str">
        <f>IF(C365&lt;&gt;"",TEXT(C365,"00")&amp;"/09/"&amp;'Configurações Básicas'!$P$5,"")</f>
        <v/>
      </c>
      <c r="E365" s="58"/>
      <c r="F365" s="58"/>
      <c r="G365" s="58"/>
      <c r="H365" s="58"/>
      <c r="I365" s="59"/>
      <c r="J365" s="193"/>
      <c r="K365" s="60"/>
      <c r="L365" s="192"/>
      <c r="M365" s="56">
        <f>M364+IF(AND(K365="Pago",OR(E365='PC Receitas'!$O$4,E365='PC Receitas'!$O$5,E365='PC Receitas'!$O$6)),I365,IF(AND(K365="Pago",OR(E365='PC Receitas'!$O$7,E365='PC Receitas'!$O$8,E365='PC Receitas'!$O$9,E365='PC Receitas'!$O$10,E365='PC Receitas'!$O$11,E365='PC Receitas'!$O$12,E365='PC Receitas'!$O$13,E365='PC Receitas'!$O$14)),-I365,0))</f>
        <v>7448.57</v>
      </c>
      <c r="R365" s="153" t="e">
        <f t="shared" si="20"/>
        <v>#N/A</v>
      </c>
      <c r="S365" s="150" t="e">
        <f t="shared" si="21"/>
        <v>#N/A</v>
      </c>
      <c r="T365" s="150" t="e">
        <f t="shared" si="22"/>
        <v>#N/A</v>
      </c>
      <c r="U365" s="150" t="e">
        <f t="shared" si="23"/>
        <v>#N/A</v>
      </c>
      <c r="V365" s="154" t="e">
        <f>VLOOKUP(E365,'PC Receitas'!$O$4:$P$14,2,FALSE)</f>
        <v>#N/A</v>
      </c>
    </row>
    <row r="366" spans="3:22" ht="19.5" customHeight="1" thickTop="1" thickBot="1" x14ac:dyDescent="0.3">
      <c r="C366" s="58"/>
      <c r="D366" s="58" t="str">
        <f>IF(C366&lt;&gt;"",TEXT(C366,"00")&amp;"/09/"&amp;'Configurações Básicas'!$P$5,"")</f>
        <v/>
      </c>
      <c r="E366" s="58"/>
      <c r="F366" s="58"/>
      <c r="G366" s="58"/>
      <c r="H366" s="58"/>
      <c r="I366" s="59"/>
      <c r="J366" s="193"/>
      <c r="K366" s="60"/>
      <c r="L366" s="192"/>
      <c r="M366" s="56">
        <f>M365+IF(AND(K366="Pago",OR(E366='PC Receitas'!$O$4,E366='PC Receitas'!$O$5,E366='PC Receitas'!$O$6)),I366,IF(AND(K366="Pago",OR(E366='PC Receitas'!$O$7,E366='PC Receitas'!$O$8,E366='PC Receitas'!$O$9,E366='PC Receitas'!$O$10,E366='PC Receitas'!$O$11,E366='PC Receitas'!$O$12,E366='PC Receitas'!$O$13,E366='PC Receitas'!$O$14)),-I366,0))</f>
        <v>7448.57</v>
      </c>
      <c r="R366" s="153" t="e">
        <f t="shared" si="20"/>
        <v>#N/A</v>
      </c>
      <c r="S366" s="150" t="e">
        <f t="shared" si="21"/>
        <v>#N/A</v>
      </c>
      <c r="T366" s="150" t="e">
        <f t="shared" si="22"/>
        <v>#N/A</v>
      </c>
      <c r="U366" s="150" t="e">
        <f t="shared" si="23"/>
        <v>#N/A</v>
      </c>
      <c r="V366" s="154" t="e">
        <f>VLOOKUP(E366,'PC Receitas'!$O$4:$P$14,2,FALSE)</f>
        <v>#N/A</v>
      </c>
    </row>
    <row r="367" spans="3:22" ht="19.5" customHeight="1" thickTop="1" thickBot="1" x14ac:dyDescent="0.3">
      <c r="C367" s="58"/>
      <c r="D367" s="58" t="str">
        <f>IF(C367&lt;&gt;"",TEXT(C367,"00")&amp;"/09/"&amp;'Configurações Básicas'!$P$5,"")</f>
        <v/>
      </c>
      <c r="E367" s="58"/>
      <c r="F367" s="58"/>
      <c r="G367" s="58"/>
      <c r="H367" s="58"/>
      <c r="I367" s="59"/>
      <c r="J367" s="193"/>
      <c r="K367" s="60"/>
      <c r="L367" s="192"/>
      <c r="M367" s="56">
        <f>M366+IF(AND(K367="Pago",OR(E367='PC Receitas'!$O$4,E367='PC Receitas'!$O$5,E367='PC Receitas'!$O$6)),I367,IF(AND(K367="Pago",OR(E367='PC Receitas'!$O$7,E367='PC Receitas'!$O$8,E367='PC Receitas'!$O$9,E367='PC Receitas'!$O$10,E367='PC Receitas'!$O$11,E367='PC Receitas'!$O$12,E367='PC Receitas'!$O$13,E367='PC Receitas'!$O$14)),-I367,0))</f>
        <v>7448.57</v>
      </c>
      <c r="R367" s="153" t="e">
        <f t="shared" si="20"/>
        <v>#N/A</v>
      </c>
      <c r="S367" s="150" t="e">
        <f t="shared" si="21"/>
        <v>#N/A</v>
      </c>
      <c r="T367" s="150" t="e">
        <f t="shared" si="22"/>
        <v>#N/A</v>
      </c>
      <c r="U367" s="150" t="e">
        <f t="shared" si="23"/>
        <v>#N/A</v>
      </c>
      <c r="V367" s="154" t="e">
        <f>VLOOKUP(E367,'PC Receitas'!$O$4:$P$14,2,FALSE)</f>
        <v>#N/A</v>
      </c>
    </row>
    <row r="368" spans="3:22" ht="19.5" customHeight="1" thickTop="1" thickBot="1" x14ac:dyDescent="0.3">
      <c r="C368" s="58"/>
      <c r="D368" s="58" t="str">
        <f>IF(C368&lt;&gt;"",TEXT(C368,"00")&amp;"/09/"&amp;'Configurações Básicas'!$P$5,"")</f>
        <v/>
      </c>
      <c r="E368" s="58"/>
      <c r="F368" s="58"/>
      <c r="G368" s="58"/>
      <c r="H368" s="58"/>
      <c r="I368" s="59"/>
      <c r="J368" s="193"/>
      <c r="K368" s="60"/>
      <c r="L368" s="192"/>
      <c r="M368" s="56">
        <f>M367+IF(AND(K368="Pago",OR(E368='PC Receitas'!$O$4,E368='PC Receitas'!$O$5,E368='PC Receitas'!$O$6)),I368,IF(AND(K368="Pago",OR(E368='PC Receitas'!$O$7,E368='PC Receitas'!$O$8,E368='PC Receitas'!$O$9,E368='PC Receitas'!$O$10,E368='PC Receitas'!$O$11,E368='PC Receitas'!$O$12,E368='PC Receitas'!$O$13,E368='PC Receitas'!$O$14)),-I368,0))</f>
        <v>7448.57</v>
      </c>
      <c r="R368" s="153" t="e">
        <f t="shared" si="20"/>
        <v>#N/A</v>
      </c>
      <c r="S368" s="150" t="e">
        <f t="shared" si="21"/>
        <v>#N/A</v>
      </c>
      <c r="T368" s="150" t="e">
        <f t="shared" si="22"/>
        <v>#N/A</v>
      </c>
      <c r="U368" s="150" t="e">
        <f t="shared" si="23"/>
        <v>#N/A</v>
      </c>
      <c r="V368" s="154" t="e">
        <f>VLOOKUP(E368,'PC Receitas'!$O$4:$P$14,2,FALSE)</f>
        <v>#N/A</v>
      </c>
    </row>
    <row r="369" spans="3:22" ht="19.5" customHeight="1" thickTop="1" thickBot="1" x14ac:dyDescent="0.3">
      <c r="C369" s="58"/>
      <c r="D369" s="58" t="str">
        <f>IF(C369&lt;&gt;"",TEXT(C369,"00")&amp;"/09/"&amp;'Configurações Básicas'!$P$5,"")</f>
        <v/>
      </c>
      <c r="E369" s="58"/>
      <c r="F369" s="58"/>
      <c r="G369" s="58"/>
      <c r="H369" s="58"/>
      <c r="I369" s="59"/>
      <c r="J369" s="193"/>
      <c r="K369" s="60"/>
      <c r="L369" s="192"/>
      <c r="M369" s="56">
        <f>M368+IF(AND(K369="Pago",OR(E369='PC Receitas'!$O$4,E369='PC Receitas'!$O$5,E369='PC Receitas'!$O$6)),I369,IF(AND(K369="Pago",OR(E369='PC Receitas'!$O$7,E369='PC Receitas'!$O$8,E369='PC Receitas'!$O$9,E369='PC Receitas'!$O$10,E369='PC Receitas'!$O$11,E369='PC Receitas'!$O$12,E369='PC Receitas'!$O$13,E369='PC Receitas'!$O$14)),-I369,0))</f>
        <v>7448.57</v>
      </c>
      <c r="R369" s="153" t="e">
        <f t="shared" si="20"/>
        <v>#N/A</v>
      </c>
      <c r="S369" s="150" t="e">
        <f t="shared" si="21"/>
        <v>#N/A</v>
      </c>
      <c r="T369" s="150" t="e">
        <f t="shared" si="22"/>
        <v>#N/A</v>
      </c>
      <c r="U369" s="150" t="e">
        <f t="shared" si="23"/>
        <v>#N/A</v>
      </c>
      <c r="V369" s="154" t="e">
        <f>VLOOKUP(E369,'PC Receitas'!$O$4:$P$14,2,FALSE)</f>
        <v>#N/A</v>
      </c>
    </row>
    <row r="370" spans="3:22" ht="19.5" customHeight="1" thickTop="1" thickBot="1" x14ac:dyDescent="0.3">
      <c r="C370" s="58"/>
      <c r="D370" s="58" t="str">
        <f>IF(C370&lt;&gt;"",TEXT(C370,"00")&amp;"/09/"&amp;'Configurações Básicas'!$P$5,"")</f>
        <v/>
      </c>
      <c r="E370" s="58"/>
      <c r="F370" s="58"/>
      <c r="G370" s="58"/>
      <c r="H370" s="58"/>
      <c r="I370" s="59"/>
      <c r="J370" s="193"/>
      <c r="K370" s="60"/>
      <c r="L370" s="192"/>
      <c r="M370" s="56">
        <f>M369+IF(AND(K370="Pago",OR(E370='PC Receitas'!$O$4,E370='PC Receitas'!$O$5,E370='PC Receitas'!$O$6)),I370,IF(AND(K370="Pago",OR(E370='PC Receitas'!$O$7,E370='PC Receitas'!$O$8,E370='PC Receitas'!$O$9,E370='PC Receitas'!$O$10,E370='PC Receitas'!$O$11,E370='PC Receitas'!$O$12,E370='PC Receitas'!$O$13,E370='PC Receitas'!$O$14)),-I370,0))</f>
        <v>7448.57</v>
      </c>
      <c r="R370" s="153" t="e">
        <f t="shared" si="20"/>
        <v>#N/A</v>
      </c>
      <c r="S370" s="150" t="e">
        <f t="shared" si="21"/>
        <v>#N/A</v>
      </c>
      <c r="T370" s="150" t="e">
        <f t="shared" si="22"/>
        <v>#N/A</v>
      </c>
      <c r="U370" s="150" t="e">
        <f t="shared" si="23"/>
        <v>#N/A</v>
      </c>
      <c r="V370" s="154" t="e">
        <f>VLOOKUP(E370,'PC Receitas'!$O$4:$P$14,2,FALSE)</f>
        <v>#N/A</v>
      </c>
    </row>
    <row r="371" spans="3:22" ht="19.5" customHeight="1" thickTop="1" thickBot="1" x14ac:dyDescent="0.3">
      <c r="C371" s="58"/>
      <c r="D371" s="58" t="str">
        <f>IF(C371&lt;&gt;"",TEXT(C371,"00")&amp;"/09/"&amp;'Configurações Básicas'!$P$5,"")</f>
        <v/>
      </c>
      <c r="E371" s="58"/>
      <c r="F371" s="58"/>
      <c r="G371" s="58"/>
      <c r="H371" s="58"/>
      <c r="I371" s="59"/>
      <c r="J371" s="193"/>
      <c r="K371" s="60"/>
      <c r="L371" s="192"/>
      <c r="M371" s="56">
        <f>M370+IF(AND(K371="Pago",OR(E371='PC Receitas'!$O$4,E371='PC Receitas'!$O$5,E371='PC Receitas'!$O$6)),I371,IF(AND(K371="Pago",OR(E371='PC Receitas'!$O$7,E371='PC Receitas'!$O$8,E371='PC Receitas'!$O$9,E371='PC Receitas'!$O$10,E371='PC Receitas'!$O$11,E371='PC Receitas'!$O$12,E371='PC Receitas'!$O$13,E371='PC Receitas'!$O$14)),-I371,0))</f>
        <v>7448.57</v>
      </c>
      <c r="R371" s="153" t="e">
        <f t="shared" si="20"/>
        <v>#N/A</v>
      </c>
      <c r="S371" s="150" t="e">
        <f t="shared" si="21"/>
        <v>#N/A</v>
      </c>
      <c r="T371" s="150" t="e">
        <f t="shared" si="22"/>
        <v>#N/A</v>
      </c>
      <c r="U371" s="150" t="e">
        <f t="shared" si="23"/>
        <v>#N/A</v>
      </c>
      <c r="V371" s="154" t="e">
        <f>VLOOKUP(E371,'PC Receitas'!$O$4:$P$14,2,FALSE)</f>
        <v>#N/A</v>
      </c>
    </row>
    <row r="372" spans="3:22" ht="19.5" customHeight="1" thickTop="1" thickBot="1" x14ac:dyDescent="0.3">
      <c r="C372" s="58"/>
      <c r="D372" s="58" t="str">
        <f>IF(C372&lt;&gt;"",TEXT(C372,"00")&amp;"/09/"&amp;'Configurações Básicas'!$P$5,"")</f>
        <v/>
      </c>
      <c r="E372" s="58"/>
      <c r="F372" s="58"/>
      <c r="G372" s="58"/>
      <c r="H372" s="58"/>
      <c r="I372" s="59"/>
      <c r="J372" s="193"/>
      <c r="K372" s="60"/>
      <c r="L372" s="192"/>
      <c r="M372" s="56">
        <f>M371+IF(AND(K372="Pago",OR(E372='PC Receitas'!$O$4,E372='PC Receitas'!$O$5,E372='PC Receitas'!$O$6)),I372,IF(AND(K372="Pago",OR(E372='PC Receitas'!$O$7,E372='PC Receitas'!$O$8,E372='PC Receitas'!$O$9,E372='PC Receitas'!$O$10,E372='PC Receitas'!$O$11,E372='PC Receitas'!$O$12,E372='PC Receitas'!$O$13,E372='PC Receitas'!$O$14)),-I372,0))</f>
        <v>7448.57</v>
      </c>
      <c r="R372" s="153" t="e">
        <f t="shared" si="20"/>
        <v>#N/A</v>
      </c>
      <c r="S372" s="150" t="e">
        <f t="shared" si="21"/>
        <v>#N/A</v>
      </c>
      <c r="T372" s="150" t="e">
        <f t="shared" si="22"/>
        <v>#N/A</v>
      </c>
      <c r="U372" s="150" t="e">
        <f t="shared" si="23"/>
        <v>#N/A</v>
      </c>
      <c r="V372" s="154" t="e">
        <f>VLOOKUP(E372,'PC Receitas'!$O$4:$P$14,2,FALSE)</f>
        <v>#N/A</v>
      </c>
    </row>
    <row r="373" spans="3:22" ht="19.5" customHeight="1" thickTop="1" thickBot="1" x14ac:dyDescent="0.3">
      <c r="C373" s="58"/>
      <c r="D373" s="58" t="str">
        <f>IF(C373&lt;&gt;"",TEXT(C373,"00")&amp;"/09/"&amp;'Configurações Básicas'!$P$5,"")</f>
        <v/>
      </c>
      <c r="E373" s="58"/>
      <c r="F373" s="58"/>
      <c r="G373" s="58"/>
      <c r="H373" s="58"/>
      <c r="I373" s="59"/>
      <c r="J373" s="193"/>
      <c r="K373" s="60"/>
      <c r="L373" s="192"/>
      <c r="M373" s="56">
        <f>M372+IF(AND(K373="Pago",OR(E373='PC Receitas'!$O$4,E373='PC Receitas'!$O$5,E373='PC Receitas'!$O$6)),I373,IF(AND(K373="Pago",OR(E373='PC Receitas'!$O$7,E373='PC Receitas'!$O$8,E373='PC Receitas'!$O$9,E373='PC Receitas'!$O$10,E373='PC Receitas'!$O$11,E373='PC Receitas'!$O$12,E373='PC Receitas'!$O$13,E373='PC Receitas'!$O$14)),-I373,0))</f>
        <v>7448.57</v>
      </c>
      <c r="R373" s="153" t="e">
        <f t="shared" si="20"/>
        <v>#N/A</v>
      </c>
      <c r="S373" s="150" t="e">
        <f t="shared" si="21"/>
        <v>#N/A</v>
      </c>
      <c r="T373" s="150" t="e">
        <f t="shared" si="22"/>
        <v>#N/A</v>
      </c>
      <c r="U373" s="150" t="e">
        <f t="shared" si="23"/>
        <v>#N/A</v>
      </c>
      <c r="V373" s="154" t="e">
        <f>VLOOKUP(E373,'PC Receitas'!$O$4:$P$14,2,FALSE)</f>
        <v>#N/A</v>
      </c>
    </row>
    <row r="374" spans="3:22" ht="19.5" customHeight="1" thickTop="1" thickBot="1" x14ac:dyDescent="0.3">
      <c r="C374" s="58"/>
      <c r="D374" s="58" t="str">
        <f>IF(C374&lt;&gt;"",TEXT(C374,"00")&amp;"/09/"&amp;'Configurações Básicas'!$P$5,"")</f>
        <v/>
      </c>
      <c r="E374" s="58"/>
      <c r="F374" s="58"/>
      <c r="G374" s="58"/>
      <c r="H374" s="58"/>
      <c r="I374" s="59"/>
      <c r="J374" s="193"/>
      <c r="K374" s="60"/>
      <c r="L374" s="192"/>
      <c r="M374" s="56">
        <f>M373+IF(AND(K374="Pago",OR(E374='PC Receitas'!$O$4,E374='PC Receitas'!$O$5,E374='PC Receitas'!$O$6)),I374,IF(AND(K374="Pago",OR(E374='PC Receitas'!$O$7,E374='PC Receitas'!$O$8,E374='PC Receitas'!$O$9,E374='PC Receitas'!$O$10,E374='PC Receitas'!$O$11,E374='PC Receitas'!$O$12,E374='PC Receitas'!$O$13,E374='PC Receitas'!$O$14)),-I374,0))</f>
        <v>7448.57</v>
      </c>
      <c r="R374" s="153" t="e">
        <f t="shared" si="20"/>
        <v>#N/A</v>
      </c>
      <c r="S374" s="150" t="e">
        <f t="shared" si="21"/>
        <v>#N/A</v>
      </c>
      <c r="T374" s="150" t="e">
        <f t="shared" si="22"/>
        <v>#N/A</v>
      </c>
      <c r="U374" s="150" t="e">
        <f t="shared" si="23"/>
        <v>#N/A</v>
      </c>
      <c r="V374" s="154" t="e">
        <f>VLOOKUP(E374,'PC Receitas'!$O$4:$P$14,2,FALSE)</f>
        <v>#N/A</v>
      </c>
    </row>
    <row r="375" spans="3:22" ht="19.5" customHeight="1" thickTop="1" thickBot="1" x14ac:dyDescent="0.3">
      <c r="C375" s="58"/>
      <c r="D375" s="58" t="str">
        <f>IF(C375&lt;&gt;"",TEXT(C375,"00")&amp;"/09/"&amp;'Configurações Básicas'!$P$5,"")</f>
        <v/>
      </c>
      <c r="E375" s="58"/>
      <c r="F375" s="58"/>
      <c r="G375" s="58"/>
      <c r="H375" s="58"/>
      <c r="I375" s="59"/>
      <c r="J375" s="193"/>
      <c r="K375" s="60"/>
      <c r="L375" s="192"/>
      <c r="M375" s="56">
        <f>M374+IF(AND(K375="Pago",OR(E375='PC Receitas'!$O$4,E375='PC Receitas'!$O$5,E375='PC Receitas'!$O$6)),I375,IF(AND(K375="Pago",OR(E375='PC Receitas'!$O$7,E375='PC Receitas'!$O$8,E375='PC Receitas'!$O$9,E375='PC Receitas'!$O$10,E375='PC Receitas'!$O$11,E375='PC Receitas'!$O$12,E375='PC Receitas'!$O$13,E375='PC Receitas'!$O$14)),-I375,0))</f>
        <v>7448.57</v>
      </c>
      <c r="R375" s="153" t="e">
        <f t="shared" si="20"/>
        <v>#N/A</v>
      </c>
      <c r="S375" s="150" t="e">
        <f t="shared" si="21"/>
        <v>#N/A</v>
      </c>
      <c r="T375" s="150" t="e">
        <f t="shared" si="22"/>
        <v>#N/A</v>
      </c>
      <c r="U375" s="150" t="e">
        <f t="shared" si="23"/>
        <v>#N/A</v>
      </c>
      <c r="V375" s="154" t="e">
        <f>VLOOKUP(E375,'PC Receitas'!$O$4:$P$14,2,FALSE)</f>
        <v>#N/A</v>
      </c>
    </row>
    <row r="376" spans="3:22" ht="19.5" customHeight="1" thickTop="1" thickBot="1" x14ac:dyDescent="0.3">
      <c r="C376" s="58"/>
      <c r="D376" s="58" t="str">
        <f>IF(C376&lt;&gt;"",TEXT(C376,"00")&amp;"/09/"&amp;'Configurações Básicas'!$P$5,"")</f>
        <v/>
      </c>
      <c r="E376" s="58"/>
      <c r="F376" s="58"/>
      <c r="G376" s="58"/>
      <c r="H376" s="58"/>
      <c r="I376" s="59"/>
      <c r="J376" s="193"/>
      <c r="K376" s="60"/>
      <c r="L376" s="192"/>
      <c r="M376" s="56">
        <f>M375+IF(AND(K376="Pago",OR(E376='PC Receitas'!$O$4,E376='PC Receitas'!$O$5,E376='PC Receitas'!$O$6)),I376,IF(AND(K376="Pago",OR(E376='PC Receitas'!$O$7,E376='PC Receitas'!$O$8,E376='PC Receitas'!$O$9,E376='PC Receitas'!$O$10,E376='PC Receitas'!$O$11,E376='PC Receitas'!$O$12,E376='PC Receitas'!$O$13,E376='PC Receitas'!$O$14)),-I376,0))</f>
        <v>7448.57</v>
      </c>
      <c r="R376" s="153" t="e">
        <f t="shared" si="20"/>
        <v>#N/A</v>
      </c>
      <c r="S376" s="150" t="e">
        <f t="shared" si="21"/>
        <v>#N/A</v>
      </c>
      <c r="T376" s="150" t="e">
        <f t="shared" si="22"/>
        <v>#N/A</v>
      </c>
      <c r="U376" s="150" t="e">
        <f t="shared" si="23"/>
        <v>#N/A</v>
      </c>
      <c r="V376" s="154" t="e">
        <f>VLOOKUP(E376,'PC Receitas'!$O$4:$P$14,2,FALSE)</f>
        <v>#N/A</v>
      </c>
    </row>
    <row r="377" spans="3:22" ht="19.5" customHeight="1" thickTop="1" thickBot="1" x14ac:dyDescent="0.3">
      <c r="C377" s="58"/>
      <c r="D377" s="58" t="str">
        <f>IF(C377&lt;&gt;"",TEXT(C377,"00")&amp;"/09/"&amp;'Configurações Básicas'!$P$5,"")</f>
        <v/>
      </c>
      <c r="E377" s="58"/>
      <c r="F377" s="58"/>
      <c r="G377" s="58"/>
      <c r="H377" s="58"/>
      <c r="I377" s="59"/>
      <c r="J377" s="193"/>
      <c r="K377" s="60"/>
      <c r="L377" s="192"/>
      <c r="M377" s="56">
        <f>M376+IF(AND(K377="Pago",OR(E377='PC Receitas'!$O$4,E377='PC Receitas'!$O$5,E377='PC Receitas'!$O$6)),I377,IF(AND(K377="Pago",OR(E377='PC Receitas'!$O$7,E377='PC Receitas'!$O$8,E377='PC Receitas'!$O$9,E377='PC Receitas'!$O$10,E377='PC Receitas'!$O$11,E377='PC Receitas'!$O$12,E377='PC Receitas'!$O$13,E377='PC Receitas'!$O$14)),-I377,0))</f>
        <v>7448.57</v>
      </c>
      <c r="R377" s="153" t="e">
        <f t="shared" si="20"/>
        <v>#N/A</v>
      </c>
      <c r="S377" s="150" t="e">
        <f t="shared" si="21"/>
        <v>#N/A</v>
      </c>
      <c r="T377" s="150" t="e">
        <f t="shared" si="22"/>
        <v>#N/A</v>
      </c>
      <c r="U377" s="150" t="e">
        <f t="shared" si="23"/>
        <v>#N/A</v>
      </c>
      <c r="V377" s="154" t="e">
        <f>VLOOKUP(E377,'PC Receitas'!$O$4:$P$14,2,FALSE)</f>
        <v>#N/A</v>
      </c>
    </row>
    <row r="378" spans="3:22" ht="19.5" customHeight="1" thickTop="1" thickBot="1" x14ac:dyDescent="0.3">
      <c r="C378" s="58"/>
      <c r="D378" s="58" t="str">
        <f>IF(C378&lt;&gt;"",TEXT(C378,"00")&amp;"/09/"&amp;'Configurações Básicas'!$P$5,"")</f>
        <v/>
      </c>
      <c r="E378" s="58"/>
      <c r="F378" s="58"/>
      <c r="G378" s="58"/>
      <c r="H378" s="58"/>
      <c r="I378" s="59"/>
      <c r="J378" s="193"/>
      <c r="K378" s="60"/>
      <c r="L378" s="192"/>
      <c r="M378" s="56">
        <f>M377+IF(AND(K378="Pago",OR(E378='PC Receitas'!$O$4,E378='PC Receitas'!$O$5,E378='PC Receitas'!$O$6)),I378,IF(AND(K378="Pago",OR(E378='PC Receitas'!$O$7,E378='PC Receitas'!$O$8,E378='PC Receitas'!$O$9,E378='PC Receitas'!$O$10,E378='PC Receitas'!$O$11,E378='PC Receitas'!$O$12,E378='PC Receitas'!$O$13,E378='PC Receitas'!$O$14)),-I378,0))</f>
        <v>7448.57</v>
      </c>
      <c r="R378" s="153" t="e">
        <f t="shared" si="20"/>
        <v>#N/A</v>
      </c>
      <c r="S378" s="150" t="e">
        <f t="shared" si="21"/>
        <v>#N/A</v>
      </c>
      <c r="T378" s="150" t="e">
        <f t="shared" si="22"/>
        <v>#N/A</v>
      </c>
      <c r="U378" s="150" t="e">
        <f t="shared" si="23"/>
        <v>#N/A</v>
      </c>
      <c r="V378" s="154" t="e">
        <f>VLOOKUP(E378,'PC Receitas'!$O$4:$P$14,2,FALSE)</f>
        <v>#N/A</v>
      </c>
    </row>
    <row r="379" spans="3:22" ht="19.5" customHeight="1" thickTop="1" thickBot="1" x14ac:dyDescent="0.3">
      <c r="C379" s="58"/>
      <c r="D379" s="58" t="str">
        <f>IF(C379&lt;&gt;"",TEXT(C379,"00")&amp;"/09/"&amp;'Configurações Básicas'!$P$5,"")</f>
        <v/>
      </c>
      <c r="E379" s="58"/>
      <c r="F379" s="58"/>
      <c r="G379" s="58"/>
      <c r="H379" s="58"/>
      <c r="I379" s="59"/>
      <c r="J379" s="193"/>
      <c r="K379" s="60"/>
      <c r="L379" s="192"/>
      <c r="M379" s="56">
        <f>M378+IF(AND(K379="Pago",OR(E379='PC Receitas'!$O$4,E379='PC Receitas'!$O$5,E379='PC Receitas'!$O$6)),I379,IF(AND(K379="Pago",OR(E379='PC Receitas'!$O$7,E379='PC Receitas'!$O$8,E379='PC Receitas'!$O$9,E379='PC Receitas'!$O$10,E379='PC Receitas'!$O$11,E379='PC Receitas'!$O$12,E379='PC Receitas'!$O$13,E379='PC Receitas'!$O$14)),-I379,0))</f>
        <v>7448.57</v>
      </c>
      <c r="R379" s="153" t="e">
        <f t="shared" si="20"/>
        <v>#N/A</v>
      </c>
      <c r="S379" s="150" t="e">
        <f t="shared" si="21"/>
        <v>#N/A</v>
      </c>
      <c r="T379" s="150" t="e">
        <f t="shared" si="22"/>
        <v>#N/A</v>
      </c>
      <c r="U379" s="150" t="e">
        <f t="shared" si="23"/>
        <v>#N/A</v>
      </c>
      <c r="V379" s="154" t="e">
        <f>VLOOKUP(E379,'PC Receitas'!$O$4:$P$14,2,FALSE)</f>
        <v>#N/A</v>
      </c>
    </row>
    <row r="380" spans="3:22" ht="19.5" customHeight="1" thickTop="1" thickBot="1" x14ac:dyDescent="0.3">
      <c r="C380" s="58"/>
      <c r="D380" s="58" t="str">
        <f>IF(C380&lt;&gt;"",TEXT(C380,"00")&amp;"/09/"&amp;'Configurações Básicas'!$P$5,"")</f>
        <v/>
      </c>
      <c r="E380" s="58"/>
      <c r="F380" s="58"/>
      <c r="G380" s="58"/>
      <c r="H380" s="58"/>
      <c r="I380" s="59"/>
      <c r="J380" s="193"/>
      <c r="K380" s="60"/>
      <c r="L380" s="192"/>
      <c r="M380" s="56">
        <f>M379+IF(AND(K380="Pago",OR(E380='PC Receitas'!$O$4,E380='PC Receitas'!$O$5,E380='PC Receitas'!$O$6)),I380,IF(AND(K380="Pago",OR(E380='PC Receitas'!$O$7,E380='PC Receitas'!$O$8,E380='PC Receitas'!$O$9,E380='PC Receitas'!$O$10,E380='PC Receitas'!$O$11,E380='PC Receitas'!$O$12,E380='PC Receitas'!$O$13,E380='PC Receitas'!$O$14)),-I380,0))</f>
        <v>7448.57</v>
      </c>
      <c r="R380" s="153" t="e">
        <f t="shared" si="20"/>
        <v>#N/A</v>
      </c>
      <c r="S380" s="150" t="e">
        <f t="shared" si="21"/>
        <v>#N/A</v>
      </c>
      <c r="T380" s="150" t="e">
        <f t="shared" si="22"/>
        <v>#N/A</v>
      </c>
      <c r="U380" s="150" t="e">
        <f t="shared" si="23"/>
        <v>#N/A</v>
      </c>
      <c r="V380" s="154" t="e">
        <f>VLOOKUP(E380,'PC Receitas'!$O$4:$P$14,2,FALSE)</f>
        <v>#N/A</v>
      </c>
    </row>
    <row r="381" spans="3:22" ht="19.5" customHeight="1" thickTop="1" thickBot="1" x14ac:dyDescent="0.3">
      <c r="C381" s="58"/>
      <c r="D381" s="58" t="str">
        <f>IF(C381&lt;&gt;"",TEXT(C381,"00")&amp;"/09/"&amp;'Configurações Básicas'!$P$5,"")</f>
        <v/>
      </c>
      <c r="E381" s="58"/>
      <c r="F381" s="58"/>
      <c r="G381" s="58"/>
      <c r="H381" s="58"/>
      <c r="I381" s="59"/>
      <c r="J381" s="193"/>
      <c r="K381" s="60"/>
      <c r="L381" s="192"/>
      <c r="M381" s="56">
        <f>M380+IF(AND(K381="Pago",OR(E381='PC Receitas'!$O$4,E381='PC Receitas'!$O$5,E381='PC Receitas'!$O$6)),I381,IF(AND(K381="Pago",OR(E381='PC Receitas'!$O$7,E381='PC Receitas'!$O$8,E381='PC Receitas'!$O$9,E381='PC Receitas'!$O$10,E381='PC Receitas'!$O$11,E381='PC Receitas'!$O$12,E381='PC Receitas'!$O$13,E381='PC Receitas'!$O$14)),-I381,0))</f>
        <v>7448.57</v>
      </c>
      <c r="R381" s="153" t="e">
        <f t="shared" si="20"/>
        <v>#N/A</v>
      </c>
      <c r="S381" s="150" t="e">
        <f t="shared" si="21"/>
        <v>#N/A</v>
      </c>
      <c r="T381" s="150" t="e">
        <f t="shared" si="22"/>
        <v>#N/A</v>
      </c>
      <c r="U381" s="150" t="e">
        <f t="shared" si="23"/>
        <v>#N/A</v>
      </c>
      <c r="V381" s="154" t="e">
        <f>VLOOKUP(E381,'PC Receitas'!$O$4:$P$14,2,FALSE)</f>
        <v>#N/A</v>
      </c>
    </row>
    <row r="382" spans="3:22" ht="19.5" customHeight="1" thickTop="1" thickBot="1" x14ac:dyDescent="0.3">
      <c r="C382" s="58"/>
      <c r="D382" s="58" t="str">
        <f>IF(C382&lt;&gt;"",TEXT(C382,"00")&amp;"/09/"&amp;'Configurações Básicas'!$P$5,"")</f>
        <v/>
      </c>
      <c r="E382" s="58"/>
      <c r="F382" s="58"/>
      <c r="G382" s="58"/>
      <c r="H382" s="58"/>
      <c r="I382" s="59"/>
      <c r="J382" s="193"/>
      <c r="K382" s="60"/>
      <c r="L382" s="192"/>
      <c r="M382" s="56">
        <f>M381+IF(AND(K382="Pago",OR(E382='PC Receitas'!$O$4,E382='PC Receitas'!$O$5,E382='PC Receitas'!$O$6)),I382,IF(AND(K382="Pago",OR(E382='PC Receitas'!$O$7,E382='PC Receitas'!$O$8,E382='PC Receitas'!$O$9,E382='PC Receitas'!$O$10,E382='PC Receitas'!$O$11,E382='PC Receitas'!$O$12,E382='PC Receitas'!$O$13,E382='PC Receitas'!$O$14)),-I382,0))</f>
        <v>7448.57</v>
      </c>
      <c r="R382" s="153" t="e">
        <f t="shared" si="20"/>
        <v>#N/A</v>
      </c>
      <c r="S382" s="150" t="e">
        <f t="shared" si="21"/>
        <v>#N/A</v>
      </c>
      <c r="T382" s="150" t="e">
        <f t="shared" si="22"/>
        <v>#N/A</v>
      </c>
      <c r="U382" s="150" t="e">
        <f t="shared" si="23"/>
        <v>#N/A</v>
      </c>
      <c r="V382" s="154" t="e">
        <f>VLOOKUP(E382,'PC Receitas'!$O$4:$P$14,2,FALSE)</f>
        <v>#N/A</v>
      </c>
    </row>
    <row r="383" spans="3:22" ht="19.5" customHeight="1" thickTop="1" thickBot="1" x14ac:dyDescent="0.3">
      <c r="C383" s="58"/>
      <c r="D383" s="58" t="str">
        <f>IF(C383&lt;&gt;"",TEXT(C383,"00")&amp;"/09/"&amp;'Configurações Básicas'!$P$5,"")</f>
        <v/>
      </c>
      <c r="E383" s="58"/>
      <c r="F383" s="58"/>
      <c r="G383" s="58"/>
      <c r="H383" s="58"/>
      <c r="I383" s="59"/>
      <c r="J383" s="193"/>
      <c r="K383" s="60"/>
      <c r="L383" s="192"/>
      <c r="M383" s="56">
        <f>M382+IF(AND(K383="Pago",OR(E383='PC Receitas'!$O$4,E383='PC Receitas'!$O$5,E383='PC Receitas'!$O$6)),I383,IF(AND(K383="Pago",OR(E383='PC Receitas'!$O$7,E383='PC Receitas'!$O$8,E383='PC Receitas'!$O$9,E383='PC Receitas'!$O$10,E383='PC Receitas'!$O$11,E383='PC Receitas'!$O$12,E383='PC Receitas'!$O$13,E383='PC Receitas'!$O$14)),-I383,0))</f>
        <v>7448.57</v>
      </c>
      <c r="R383" s="153" t="e">
        <f t="shared" si="20"/>
        <v>#N/A</v>
      </c>
      <c r="S383" s="150" t="e">
        <f t="shared" si="21"/>
        <v>#N/A</v>
      </c>
      <c r="T383" s="150" t="e">
        <f t="shared" si="22"/>
        <v>#N/A</v>
      </c>
      <c r="U383" s="150" t="e">
        <f t="shared" si="23"/>
        <v>#N/A</v>
      </c>
      <c r="V383" s="154" t="e">
        <f>VLOOKUP(E383,'PC Receitas'!$O$4:$P$14,2,FALSE)</f>
        <v>#N/A</v>
      </c>
    </row>
    <row r="384" spans="3:22" ht="19.5" customHeight="1" thickTop="1" thickBot="1" x14ac:dyDescent="0.3">
      <c r="C384" s="58"/>
      <c r="D384" s="58" t="str">
        <f>IF(C384&lt;&gt;"",TEXT(C384,"00")&amp;"/09/"&amp;'Configurações Básicas'!$P$5,"")</f>
        <v/>
      </c>
      <c r="E384" s="58"/>
      <c r="F384" s="58"/>
      <c r="G384" s="58"/>
      <c r="H384" s="58"/>
      <c r="I384" s="59"/>
      <c r="J384" s="193"/>
      <c r="K384" s="60"/>
      <c r="L384" s="192"/>
      <c r="M384" s="56">
        <f>M383+IF(AND(K384="Pago",OR(E384='PC Receitas'!$O$4,E384='PC Receitas'!$O$5,E384='PC Receitas'!$O$6)),I384,IF(AND(K384="Pago",OR(E384='PC Receitas'!$O$7,E384='PC Receitas'!$O$8,E384='PC Receitas'!$O$9,E384='PC Receitas'!$O$10,E384='PC Receitas'!$O$11,E384='PC Receitas'!$O$12,E384='PC Receitas'!$O$13,E384='PC Receitas'!$O$14)),-I384,0))</f>
        <v>7448.57</v>
      </c>
      <c r="R384" s="153" t="e">
        <f t="shared" si="20"/>
        <v>#N/A</v>
      </c>
      <c r="S384" s="150" t="e">
        <f t="shared" si="21"/>
        <v>#N/A</v>
      </c>
      <c r="T384" s="150" t="e">
        <f t="shared" si="22"/>
        <v>#N/A</v>
      </c>
      <c r="U384" s="150" t="e">
        <f t="shared" si="23"/>
        <v>#N/A</v>
      </c>
      <c r="V384" s="154" t="e">
        <f>VLOOKUP(E384,'PC Receitas'!$O$4:$P$14,2,FALSE)</f>
        <v>#N/A</v>
      </c>
    </row>
    <row r="385" spans="3:22" ht="19.5" customHeight="1" thickTop="1" thickBot="1" x14ac:dyDescent="0.3">
      <c r="C385" s="58"/>
      <c r="D385" s="58" t="str">
        <f>IF(C385&lt;&gt;"",TEXT(C385,"00")&amp;"/09/"&amp;'Configurações Básicas'!$P$5,"")</f>
        <v/>
      </c>
      <c r="E385" s="58"/>
      <c r="F385" s="58"/>
      <c r="G385" s="58"/>
      <c r="H385" s="58"/>
      <c r="I385" s="59"/>
      <c r="J385" s="193"/>
      <c r="K385" s="60"/>
      <c r="L385" s="192"/>
      <c r="M385" s="56">
        <f>M384+IF(AND(K385="Pago",OR(E385='PC Receitas'!$O$4,E385='PC Receitas'!$O$5,E385='PC Receitas'!$O$6)),I385,IF(AND(K385="Pago",OR(E385='PC Receitas'!$O$7,E385='PC Receitas'!$O$8,E385='PC Receitas'!$O$9,E385='PC Receitas'!$O$10,E385='PC Receitas'!$O$11,E385='PC Receitas'!$O$12,E385='PC Receitas'!$O$13,E385='PC Receitas'!$O$14)),-I385,0))</f>
        <v>7448.57</v>
      </c>
      <c r="R385" s="153" t="e">
        <f t="shared" si="20"/>
        <v>#N/A</v>
      </c>
      <c r="S385" s="150" t="e">
        <f t="shared" si="21"/>
        <v>#N/A</v>
      </c>
      <c r="T385" s="150" t="e">
        <f t="shared" si="22"/>
        <v>#N/A</v>
      </c>
      <c r="U385" s="150" t="e">
        <f t="shared" si="23"/>
        <v>#N/A</v>
      </c>
      <c r="V385" s="154" t="e">
        <f>VLOOKUP(E385,'PC Receitas'!$O$4:$P$14,2,FALSE)</f>
        <v>#N/A</v>
      </c>
    </row>
    <row r="386" spans="3:22" ht="19.5" customHeight="1" thickTop="1" thickBot="1" x14ac:dyDescent="0.3">
      <c r="C386" s="58"/>
      <c r="D386" s="58" t="str">
        <f>IF(C386&lt;&gt;"",TEXT(C386,"00")&amp;"/09/"&amp;'Configurações Básicas'!$P$5,"")</f>
        <v/>
      </c>
      <c r="E386" s="58"/>
      <c r="F386" s="58"/>
      <c r="G386" s="58"/>
      <c r="H386" s="58"/>
      <c r="I386" s="59"/>
      <c r="J386" s="193"/>
      <c r="K386" s="60"/>
      <c r="L386" s="192"/>
      <c r="M386" s="56">
        <f>M385+IF(AND(K386="Pago",OR(E386='PC Receitas'!$O$4,E386='PC Receitas'!$O$5,E386='PC Receitas'!$O$6)),I386,IF(AND(K386="Pago",OR(E386='PC Receitas'!$O$7,E386='PC Receitas'!$O$8,E386='PC Receitas'!$O$9,E386='PC Receitas'!$O$10,E386='PC Receitas'!$O$11,E386='PC Receitas'!$O$12,E386='PC Receitas'!$O$13,E386='PC Receitas'!$O$14)),-I386,0))</f>
        <v>7448.57</v>
      </c>
      <c r="R386" s="153" t="e">
        <f t="shared" si="20"/>
        <v>#N/A</v>
      </c>
      <c r="S386" s="150" t="e">
        <f t="shared" si="21"/>
        <v>#N/A</v>
      </c>
      <c r="T386" s="150" t="e">
        <f t="shared" si="22"/>
        <v>#N/A</v>
      </c>
      <c r="U386" s="150" t="e">
        <f t="shared" si="23"/>
        <v>#N/A</v>
      </c>
      <c r="V386" s="154" t="e">
        <f>VLOOKUP(E386,'PC Receitas'!$O$4:$P$14,2,FALSE)</f>
        <v>#N/A</v>
      </c>
    </row>
    <row r="387" spans="3:22" ht="19.5" customHeight="1" thickTop="1" thickBot="1" x14ac:dyDescent="0.3">
      <c r="C387" s="58"/>
      <c r="D387" s="58" t="str">
        <f>IF(C387&lt;&gt;"",TEXT(C387,"00")&amp;"/09/"&amp;'Configurações Básicas'!$P$5,"")</f>
        <v/>
      </c>
      <c r="E387" s="58"/>
      <c r="F387" s="58"/>
      <c r="G387" s="58"/>
      <c r="H387" s="58"/>
      <c r="I387" s="59"/>
      <c r="J387" s="193"/>
      <c r="K387" s="60"/>
      <c r="L387" s="192"/>
      <c r="M387" s="56">
        <f>M386+IF(AND(K387="Pago",OR(E387='PC Receitas'!$O$4,E387='PC Receitas'!$O$5,E387='PC Receitas'!$O$6)),I387,IF(AND(K387="Pago",OR(E387='PC Receitas'!$O$7,E387='PC Receitas'!$O$8,E387='PC Receitas'!$O$9,E387='PC Receitas'!$O$10,E387='PC Receitas'!$O$11,E387='PC Receitas'!$O$12,E387='PC Receitas'!$O$13,E387='PC Receitas'!$O$14)),-I387,0))</f>
        <v>7448.57</v>
      </c>
      <c r="R387" s="153" t="e">
        <f t="shared" si="20"/>
        <v>#N/A</v>
      </c>
      <c r="S387" s="150" t="e">
        <f t="shared" si="21"/>
        <v>#N/A</v>
      </c>
      <c r="T387" s="150" t="e">
        <f t="shared" si="22"/>
        <v>#N/A</v>
      </c>
      <c r="U387" s="150" t="e">
        <f t="shared" si="23"/>
        <v>#N/A</v>
      </c>
      <c r="V387" s="154" t="e">
        <f>VLOOKUP(E387,'PC Receitas'!$O$4:$P$14,2,FALSE)</f>
        <v>#N/A</v>
      </c>
    </row>
    <row r="388" spans="3:22" ht="19.5" customHeight="1" thickTop="1" thickBot="1" x14ac:dyDescent="0.3">
      <c r="C388" s="58"/>
      <c r="D388" s="58" t="str">
        <f>IF(C388&lt;&gt;"",TEXT(C388,"00")&amp;"/09/"&amp;'Configurações Básicas'!$P$5,"")</f>
        <v/>
      </c>
      <c r="E388" s="58"/>
      <c r="F388" s="58"/>
      <c r="G388" s="58"/>
      <c r="H388" s="58"/>
      <c r="I388" s="59"/>
      <c r="J388" s="193"/>
      <c r="K388" s="60"/>
      <c r="L388" s="192"/>
      <c r="M388" s="56">
        <f>M387+IF(AND(K388="Pago",OR(E388='PC Receitas'!$O$4,E388='PC Receitas'!$O$5,E388='PC Receitas'!$O$6)),I388,IF(AND(K388="Pago",OR(E388='PC Receitas'!$O$7,E388='PC Receitas'!$O$8,E388='PC Receitas'!$O$9,E388='PC Receitas'!$O$10,E388='PC Receitas'!$O$11,E388='PC Receitas'!$O$12,E388='PC Receitas'!$O$13,E388='PC Receitas'!$O$14)),-I388,0))</f>
        <v>7448.57</v>
      </c>
      <c r="R388" s="153" t="e">
        <f t="shared" si="20"/>
        <v>#N/A</v>
      </c>
      <c r="S388" s="150" t="e">
        <f t="shared" si="21"/>
        <v>#N/A</v>
      </c>
      <c r="T388" s="150" t="e">
        <f t="shared" si="22"/>
        <v>#N/A</v>
      </c>
      <c r="U388" s="150" t="e">
        <f t="shared" si="23"/>
        <v>#N/A</v>
      </c>
      <c r="V388" s="154" t="e">
        <f>VLOOKUP(E388,'PC Receitas'!$O$4:$P$14,2,FALSE)</f>
        <v>#N/A</v>
      </c>
    </row>
    <row r="389" spans="3:22" ht="19.5" customHeight="1" thickTop="1" thickBot="1" x14ac:dyDescent="0.3">
      <c r="C389" s="58"/>
      <c r="D389" s="58" t="str">
        <f>IF(C389&lt;&gt;"",TEXT(C389,"00")&amp;"/09/"&amp;'Configurações Básicas'!$P$5,"")</f>
        <v/>
      </c>
      <c r="E389" s="58"/>
      <c r="F389" s="58"/>
      <c r="G389" s="58"/>
      <c r="H389" s="58"/>
      <c r="I389" s="59"/>
      <c r="J389" s="193"/>
      <c r="K389" s="60"/>
      <c r="L389" s="192"/>
      <c r="M389" s="56">
        <f>M388+IF(AND(K389="Pago",OR(E389='PC Receitas'!$O$4,E389='PC Receitas'!$O$5,E389='PC Receitas'!$O$6)),I389,IF(AND(K389="Pago",OR(E389='PC Receitas'!$O$7,E389='PC Receitas'!$O$8,E389='PC Receitas'!$O$9,E389='PC Receitas'!$O$10,E389='PC Receitas'!$O$11,E389='PC Receitas'!$O$12,E389='PC Receitas'!$O$13,E389='PC Receitas'!$O$14)),-I389,0))</f>
        <v>7448.57</v>
      </c>
      <c r="R389" s="153" t="e">
        <f t="shared" si="20"/>
        <v>#N/A</v>
      </c>
      <c r="S389" s="150" t="e">
        <f t="shared" si="21"/>
        <v>#N/A</v>
      </c>
      <c r="T389" s="150" t="e">
        <f t="shared" si="22"/>
        <v>#N/A</v>
      </c>
      <c r="U389" s="150" t="e">
        <f t="shared" si="23"/>
        <v>#N/A</v>
      </c>
      <c r="V389" s="154" t="e">
        <f>VLOOKUP(E389,'PC Receitas'!$O$4:$P$14,2,FALSE)</f>
        <v>#N/A</v>
      </c>
    </row>
    <row r="390" spans="3:22" ht="19.5" customHeight="1" thickTop="1" thickBot="1" x14ac:dyDescent="0.3">
      <c r="C390" s="58"/>
      <c r="D390" s="58" t="str">
        <f>IF(C390&lt;&gt;"",TEXT(C390,"00")&amp;"/09/"&amp;'Configurações Básicas'!$P$5,"")</f>
        <v/>
      </c>
      <c r="E390" s="58"/>
      <c r="F390" s="58"/>
      <c r="G390" s="58"/>
      <c r="H390" s="58"/>
      <c r="I390" s="59"/>
      <c r="J390" s="193"/>
      <c r="K390" s="60"/>
      <c r="L390" s="192"/>
      <c r="M390" s="56">
        <f>M389+IF(AND(K390="Pago",OR(E390='PC Receitas'!$O$4,E390='PC Receitas'!$O$5,E390='PC Receitas'!$O$6)),I390,IF(AND(K390="Pago",OR(E390='PC Receitas'!$O$7,E390='PC Receitas'!$O$8,E390='PC Receitas'!$O$9,E390='PC Receitas'!$O$10,E390='PC Receitas'!$O$11,E390='PC Receitas'!$O$12,E390='PC Receitas'!$O$13,E390='PC Receitas'!$O$14)),-I390,0))</f>
        <v>7448.57</v>
      </c>
      <c r="R390" s="153" t="e">
        <f t="shared" ref="R390:R453" si="24">IF(V390="Despesas_com_RH","Despesa",IF(V390="Despesas_Operacionais","Despesa",IF(V390="Despesas_com_Marketing","Despesa",IF(V390="Impostos","Despesa",IF(V390="Investimentos","Despesa","")))))</f>
        <v>#N/A</v>
      </c>
      <c r="S390" s="150" t="e">
        <f t="shared" ref="S390:S453" si="25">IF(V390="Despesas_com_Produtos","Despesa",IF(V390="Despesas_com_Serviços","Despesa",IF(V390="Despesas_Não_Operacionais","Despesa","")))</f>
        <v>#N/A</v>
      </c>
      <c r="T390" s="150" t="e">
        <f t="shared" ref="T390:T453" si="26">IF(V390="Receitas_com_Produtos","Receita",IF(V390="Receitas_com_Serviços","Receita",IF(V390="Receitas_Não_Operacionais","Receita","")))</f>
        <v>#N/A</v>
      </c>
      <c r="U390" s="150" t="e">
        <f t="shared" ref="U390:U453" si="27">IF(R390&lt;&gt;"",R390,IF(S390&lt;&gt;"",S390,IF(T390&lt;&gt;"",T390,"")))</f>
        <v>#N/A</v>
      </c>
      <c r="V390" s="154" t="e">
        <f>VLOOKUP(E390,'PC Receitas'!$O$4:$P$14,2,FALSE)</f>
        <v>#N/A</v>
      </c>
    </row>
    <row r="391" spans="3:22" ht="19.5" customHeight="1" thickTop="1" thickBot="1" x14ac:dyDescent="0.3">
      <c r="C391" s="58"/>
      <c r="D391" s="58" t="str">
        <f>IF(C391&lt;&gt;"",TEXT(C391,"00")&amp;"/09/"&amp;'Configurações Básicas'!$P$5,"")</f>
        <v/>
      </c>
      <c r="E391" s="58"/>
      <c r="F391" s="58"/>
      <c r="G391" s="58"/>
      <c r="H391" s="58"/>
      <c r="I391" s="59"/>
      <c r="J391" s="193"/>
      <c r="K391" s="60"/>
      <c r="L391" s="192"/>
      <c r="M391" s="56">
        <f>M390+IF(AND(K391="Pago",OR(E391='PC Receitas'!$O$4,E391='PC Receitas'!$O$5,E391='PC Receitas'!$O$6)),I391,IF(AND(K391="Pago",OR(E391='PC Receitas'!$O$7,E391='PC Receitas'!$O$8,E391='PC Receitas'!$O$9,E391='PC Receitas'!$O$10,E391='PC Receitas'!$O$11,E391='PC Receitas'!$O$12,E391='PC Receitas'!$O$13,E391='PC Receitas'!$O$14)),-I391,0))</f>
        <v>7448.57</v>
      </c>
      <c r="R391" s="153" t="e">
        <f t="shared" si="24"/>
        <v>#N/A</v>
      </c>
      <c r="S391" s="150" t="e">
        <f t="shared" si="25"/>
        <v>#N/A</v>
      </c>
      <c r="T391" s="150" t="e">
        <f t="shared" si="26"/>
        <v>#N/A</v>
      </c>
      <c r="U391" s="150" t="e">
        <f t="shared" si="27"/>
        <v>#N/A</v>
      </c>
      <c r="V391" s="154" t="e">
        <f>VLOOKUP(E391,'PC Receitas'!$O$4:$P$14,2,FALSE)</f>
        <v>#N/A</v>
      </c>
    </row>
    <row r="392" spans="3:22" ht="19.5" customHeight="1" thickTop="1" thickBot="1" x14ac:dyDescent="0.3">
      <c r="C392" s="58"/>
      <c r="D392" s="58" t="str">
        <f>IF(C392&lt;&gt;"",TEXT(C392,"00")&amp;"/09/"&amp;'Configurações Básicas'!$P$5,"")</f>
        <v/>
      </c>
      <c r="E392" s="58"/>
      <c r="F392" s="58"/>
      <c r="G392" s="58"/>
      <c r="H392" s="58"/>
      <c r="I392" s="59"/>
      <c r="J392" s="193"/>
      <c r="K392" s="60"/>
      <c r="L392" s="192"/>
      <c r="M392" s="56">
        <f>M391+IF(AND(K392="Pago",OR(E392='PC Receitas'!$O$4,E392='PC Receitas'!$O$5,E392='PC Receitas'!$O$6)),I392,IF(AND(K392="Pago",OR(E392='PC Receitas'!$O$7,E392='PC Receitas'!$O$8,E392='PC Receitas'!$O$9,E392='PC Receitas'!$O$10,E392='PC Receitas'!$O$11,E392='PC Receitas'!$O$12,E392='PC Receitas'!$O$13,E392='PC Receitas'!$O$14)),-I392,0))</f>
        <v>7448.57</v>
      </c>
      <c r="R392" s="153" t="e">
        <f t="shared" si="24"/>
        <v>#N/A</v>
      </c>
      <c r="S392" s="150" t="e">
        <f t="shared" si="25"/>
        <v>#N/A</v>
      </c>
      <c r="T392" s="150" t="e">
        <f t="shared" si="26"/>
        <v>#N/A</v>
      </c>
      <c r="U392" s="150" t="e">
        <f t="shared" si="27"/>
        <v>#N/A</v>
      </c>
      <c r="V392" s="154" t="e">
        <f>VLOOKUP(E392,'PC Receitas'!$O$4:$P$14,2,FALSE)</f>
        <v>#N/A</v>
      </c>
    </row>
    <row r="393" spans="3:22" ht="19.5" customHeight="1" thickTop="1" thickBot="1" x14ac:dyDescent="0.3">
      <c r="C393" s="58"/>
      <c r="D393" s="58" t="str">
        <f>IF(C393&lt;&gt;"",TEXT(C393,"00")&amp;"/09/"&amp;'Configurações Básicas'!$P$5,"")</f>
        <v/>
      </c>
      <c r="E393" s="58"/>
      <c r="F393" s="58"/>
      <c r="G393" s="58"/>
      <c r="H393" s="58"/>
      <c r="I393" s="59"/>
      <c r="J393" s="193"/>
      <c r="K393" s="60"/>
      <c r="L393" s="192"/>
      <c r="M393" s="56">
        <f>M392+IF(AND(K393="Pago",OR(E393='PC Receitas'!$O$4,E393='PC Receitas'!$O$5,E393='PC Receitas'!$O$6)),I393,IF(AND(K393="Pago",OR(E393='PC Receitas'!$O$7,E393='PC Receitas'!$O$8,E393='PC Receitas'!$O$9,E393='PC Receitas'!$O$10,E393='PC Receitas'!$O$11,E393='PC Receitas'!$O$12,E393='PC Receitas'!$O$13,E393='PC Receitas'!$O$14)),-I393,0))</f>
        <v>7448.57</v>
      </c>
      <c r="R393" s="153" t="e">
        <f t="shared" si="24"/>
        <v>#N/A</v>
      </c>
      <c r="S393" s="150" t="e">
        <f t="shared" si="25"/>
        <v>#N/A</v>
      </c>
      <c r="T393" s="150" t="e">
        <f t="shared" si="26"/>
        <v>#N/A</v>
      </c>
      <c r="U393" s="150" t="e">
        <f t="shared" si="27"/>
        <v>#N/A</v>
      </c>
      <c r="V393" s="154" t="e">
        <f>VLOOKUP(E393,'PC Receitas'!$O$4:$P$14,2,FALSE)</f>
        <v>#N/A</v>
      </c>
    </row>
    <row r="394" spans="3:22" ht="19.5" customHeight="1" thickTop="1" thickBot="1" x14ac:dyDescent="0.3">
      <c r="C394" s="58"/>
      <c r="D394" s="58" t="str">
        <f>IF(C394&lt;&gt;"",TEXT(C394,"00")&amp;"/09/"&amp;'Configurações Básicas'!$P$5,"")</f>
        <v/>
      </c>
      <c r="E394" s="58"/>
      <c r="F394" s="58"/>
      <c r="G394" s="58"/>
      <c r="H394" s="58"/>
      <c r="I394" s="59"/>
      <c r="J394" s="193"/>
      <c r="K394" s="60"/>
      <c r="L394" s="192"/>
      <c r="M394" s="56">
        <f>M393+IF(AND(K394="Pago",OR(E394='PC Receitas'!$O$4,E394='PC Receitas'!$O$5,E394='PC Receitas'!$O$6)),I394,IF(AND(K394="Pago",OR(E394='PC Receitas'!$O$7,E394='PC Receitas'!$O$8,E394='PC Receitas'!$O$9,E394='PC Receitas'!$O$10,E394='PC Receitas'!$O$11,E394='PC Receitas'!$O$12,E394='PC Receitas'!$O$13,E394='PC Receitas'!$O$14)),-I394,0))</f>
        <v>7448.57</v>
      </c>
      <c r="R394" s="153" t="e">
        <f t="shared" si="24"/>
        <v>#N/A</v>
      </c>
      <c r="S394" s="150" t="e">
        <f t="shared" si="25"/>
        <v>#N/A</v>
      </c>
      <c r="T394" s="150" t="e">
        <f t="shared" si="26"/>
        <v>#N/A</v>
      </c>
      <c r="U394" s="150" t="e">
        <f t="shared" si="27"/>
        <v>#N/A</v>
      </c>
      <c r="V394" s="154" t="e">
        <f>VLOOKUP(E394,'PC Receitas'!$O$4:$P$14,2,FALSE)</f>
        <v>#N/A</v>
      </c>
    </row>
    <row r="395" spans="3:22" ht="19.5" customHeight="1" thickTop="1" thickBot="1" x14ac:dyDescent="0.3">
      <c r="C395" s="58"/>
      <c r="D395" s="58" t="str">
        <f>IF(C395&lt;&gt;"",TEXT(C395,"00")&amp;"/09/"&amp;'Configurações Básicas'!$P$5,"")</f>
        <v/>
      </c>
      <c r="E395" s="58"/>
      <c r="F395" s="58"/>
      <c r="G395" s="58"/>
      <c r="H395" s="58"/>
      <c r="I395" s="59"/>
      <c r="J395" s="193"/>
      <c r="K395" s="60"/>
      <c r="L395" s="192"/>
      <c r="M395" s="56">
        <f>M394+IF(AND(K395="Pago",OR(E395='PC Receitas'!$O$4,E395='PC Receitas'!$O$5,E395='PC Receitas'!$O$6)),I395,IF(AND(K395="Pago",OR(E395='PC Receitas'!$O$7,E395='PC Receitas'!$O$8,E395='PC Receitas'!$O$9,E395='PC Receitas'!$O$10,E395='PC Receitas'!$O$11,E395='PC Receitas'!$O$12,E395='PC Receitas'!$O$13,E395='PC Receitas'!$O$14)),-I395,0))</f>
        <v>7448.57</v>
      </c>
      <c r="R395" s="153" t="e">
        <f t="shared" si="24"/>
        <v>#N/A</v>
      </c>
      <c r="S395" s="150" t="e">
        <f t="shared" si="25"/>
        <v>#N/A</v>
      </c>
      <c r="T395" s="150" t="e">
        <f t="shared" si="26"/>
        <v>#N/A</v>
      </c>
      <c r="U395" s="150" t="e">
        <f t="shared" si="27"/>
        <v>#N/A</v>
      </c>
      <c r="V395" s="154" t="e">
        <f>VLOOKUP(E395,'PC Receitas'!$O$4:$P$14,2,FALSE)</f>
        <v>#N/A</v>
      </c>
    </row>
    <row r="396" spans="3:22" ht="19.5" customHeight="1" thickTop="1" thickBot="1" x14ac:dyDescent="0.3">
      <c r="C396" s="58"/>
      <c r="D396" s="58" t="str">
        <f>IF(C396&lt;&gt;"",TEXT(C396,"00")&amp;"/09/"&amp;'Configurações Básicas'!$P$5,"")</f>
        <v/>
      </c>
      <c r="E396" s="58"/>
      <c r="F396" s="58"/>
      <c r="G396" s="58"/>
      <c r="H396" s="58"/>
      <c r="I396" s="59"/>
      <c r="J396" s="193"/>
      <c r="K396" s="60"/>
      <c r="L396" s="192"/>
      <c r="M396" s="56">
        <f>M395+IF(AND(K396="Pago",OR(E396='PC Receitas'!$O$4,E396='PC Receitas'!$O$5,E396='PC Receitas'!$O$6)),I396,IF(AND(K396="Pago",OR(E396='PC Receitas'!$O$7,E396='PC Receitas'!$O$8,E396='PC Receitas'!$O$9,E396='PC Receitas'!$O$10,E396='PC Receitas'!$O$11,E396='PC Receitas'!$O$12,E396='PC Receitas'!$O$13,E396='PC Receitas'!$O$14)),-I396,0))</f>
        <v>7448.57</v>
      </c>
      <c r="R396" s="153" t="e">
        <f t="shared" si="24"/>
        <v>#N/A</v>
      </c>
      <c r="S396" s="150" t="e">
        <f t="shared" si="25"/>
        <v>#N/A</v>
      </c>
      <c r="T396" s="150" t="e">
        <f t="shared" si="26"/>
        <v>#N/A</v>
      </c>
      <c r="U396" s="150" t="e">
        <f t="shared" si="27"/>
        <v>#N/A</v>
      </c>
      <c r="V396" s="154" t="e">
        <f>VLOOKUP(E396,'PC Receitas'!$O$4:$P$14,2,FALSE)</f>
        <v>#N/A</v>
      </c>
    </row>
    <row r="397" spans="3:22" ht="19.5" customHeight="1" thickTop="1" thickBot="1" x14ac:dyDescent="0.3">
      <c r="C397" s="58"/>
      <c r="D397" s="58" t="str">
        <f>IF(C397&lt;&gt;"",TEXT(C397,"00")&amp;"/09/"&amp;'Configurações Básicas'!$P$5,"")</f>
        <v/>
      </c>
      <c r="E397" s="58"/>
      <c r="F397" s="58"/>
      <c r="G397" s="58"/>
      <c r="H397" s="58"/>
      <c r="I397" s="59"/>
      <c r="J397" s="193"/>
      <c r="K397" s="60"/>
      <c r="L397" s="192"/>
      <c r="M397" s="56">
        <f>M396+IF(AND(K397="Pago",OR(E397='PC Receitas'!$O$4,E397='PC Receitas'!$O$5,E397='PC Receitas'!$O$6)),I397,IF(AND(K397="Pago",OR(E397='PC Receitas'!$O$7,E397='PC Receitas'!$O$8,E397='PC Receitas'!$O$9,E397='PC Receitas'!$O$10,E397='PC Receitas'!$O$11,E397='PC Receitas'!$O$12,E397='PC Receitas'!$O$13,E397='PC Receitas'!$O$14)),-I397,0))</f>
        <v>7448.57</v>
      </c>
      <c r="R397" s="153" t="e">
        <f t="shared" si="24"/>
        <v>#N/A</v>
      </c>
      <c r="S397" s="150" t="e">
        <f t="shared" si="25"/>
        <v>#N/A</v>
      </c>
      <c r="T397" s="150" t="e">
        <f t="shared" si="26"/>
        <v>#N/A</v>
      </c>
      <c r="U397" s="150" t="e">
        <f t="shared" si="27"/>
        <v>#N/A</v>
      </c>
      <c r="V397" s="154" t="e">
        <f>VLOOKUP(E397,'PC Receitas'!$O$4:$P$14,2,FALSE)</f>
        <v>#N/A</v>
      </c>
    </row>
    <row r="398" spans="3:22" ht="19.5" customHeight="1" thickTop="1" thickBot="1" x14ac:dyDescent="0.3">
      <c r="C398" s="58"/>
      <c r="D398" s="58" t="str">
        <f>IF(C398&lt;&gt;"",TEXT(C398,"00")&amp;"/09/"&amp;'Configurações Básicas'!$P$5,"")</f>
        <v/>
      </c>
      <c r="E398" s="58"/>
      <c r="F398" s="58"/>
      <c r="G398" s="58"/>
      <c r="H398" s="58"/>
      <c r="I398" s="59"/>
      <c r="J398" s="193"/>
      <c r="K398" s="60"/>
      <c r="L398" s="192"/>
      <c r="M398" s="56">
        <f>M397+IF(AND(K398="Pago",OR(E398='PC Receitas'!$O$4,E398='PC Receitas'!$O$5,E398='PC Receitas'!$O$6)),I398,IF(AND(K398="Pago",OR(E398='PC Receitas'!$O$7,E398='PC Receitas'!$O$8,E398='PC Receitas'!$O$9,E398='PC Receitas'!$O$10,E398='PC Receitas'!$O$11,E398='PC Receitas'!$O$12,E398='PC Receitas'!$O$13,E398='PC Receitas'!$O$14)),-I398,0))</f>
        <v>7448.57</v>
      </c>
      <c r="R398" s="153" t="e">
        <f t="shared" si="24"/>
        <v>#N/A</v>
      </c>
      <c r="S398" s="150" t="e">
        <f t="shared" si="25"/>
        <v>#N/A</v>
      </c>
      <c r="T398" s="150" t="e">
        <f t="shared" si="26"/>
        <v>#N/A</v>
      </c>
      <c r="U398" s="150" t="e">
        <f t="shared" si="27"/>
        <v>#N/A</v>
      </c>
      <c r="V398" s="154" t="e">
        <f>VLOOKUP(E398,'PC Receitas'!$O$4:$P$14,2,FALSE)</f>
        <v>#N/A</v>
      </c>
    </row>
    <row r="399" spans="3:22" ht="19.5" customHeight="1" thickTop="1" thickBot="1" x14ac:dyDescent="0.3">
      <c r="C399" s="58"/>
      <c r="D399" s="58" t="str">
        <f>IF(C399&lt;&gt;"",TEXT(C399,"00")&amp;"/09/"&amp;'Configurações Básicas'!$P$5,"")</f>
        <v/>
      </c>
      <c r="E399" s="58"/>
      <c r="F399" s="58"/>
      <c r="G399" s="58"/>
      <c r="H399" s="58"/>
      <c r="I399" s="59"/>
      <c r="J399" s="193"/>
      <c r="K399" s="60"/>
      <c r="L399" s="192"/>
      <c r="M399" s="56">
        <f>M398+IF(AND(K399="Pago",OR(E399='PC Receitas'!$O$4,E399='PC Receitas'!$O$5,E399='PC Receitas'!$O$6)),I399,IF(AND(K399="Pago",OR(E399='PC Receitas'!$O$7,E399='PC Receitas'!$O$8,E399='PC Receitas'!$O$9,E399='PC Receitas'!$O$10,E399='PC Receitas'!$O$11,E399='PC Receitas'!$O$12,E399='PC Receitas'!$O$13,E399='PC Receitas'!$O$14)),-I399,0))</f>
        <v>7448.57</v>
      </c>
      <c r="R399" s="153" t="e">
        <f t="shared" si="24"/>
        <v>#N/A</v>
      </c>
      <c r="S399" s="150" t="e">
        <f t="shared" si="25"/>
        <v>#N/A</v>
      </c>
      <c r="T399" s="150" t="e">
        <f t="shared" si="26"/>
        <v>#N/A</v>
      </c>
      <c r="U399" s="150" t="e">
        <f t="shared" si="27"/>
        <v>#N/A</v>
      </c>
      <c r="V399" s="154" t="e">
        <f>VLOOKUP(E399,'PC Receitas'!$O$4:$P$14,2,FALSE)</f>
        <v>#N/A</v>
      </c>
    </row>
    <row r="400" spans="3:22" ht="19.5" customHeight="1" thickTop="1" thickBot="1" x14ac:dyDescent="0.3">
      <c r="C400" s="58"/>
      <c r="D400" s="58" t="str">
        <f>IF(C400&lt;&gt;"",TEXT(C400,"00")&amp;"/09/"&amp;'Configurações Básicas'!$P$5,"")</f>
        <v/>
      </c>
      <c r="E400" s="58"/>
      <c r="F400" s="58"/>
      <c r="G400" s="58"/>
      <c r="H400" s="58"/>
      <c r="I400" s="59"/>
      <c r="J400" s="193"/>
      <c r="K400" s="60"/>
      <c r="L400" s="192"/>
      <c r="M400" s="56">
        <f>M399+IF(AND(K400="Pago",OR(E400='PC Receitas'!$O$4,E400='PC Receitas'!$O$5,E400='PC Receitas'!$O$6)),I400,IF(AND(K400="Pago",OR(E400='PC Receitas'!$O$7,E400='PC Receitas'!$O$8,E400='PC Receitas'!$O$9,E400='PC Receitas'!$O$10,E400='PC Receitas'!$O$11,E400='PC Receitas'!$O$12,E400='PC Receitas'!$O$13,E400='PC Receitas'!$O$14)),-I400,0))</f>
        <v>7448.57</v>
      </c>
      <c r="R400" s="153" t="e">
        <f t="shared" si="24"/>
        <v>#N/A</v>
      </c>
      <c r="S400" s="150" t="e">
        <f t="shared" si="25"/>
        <v>#N/A</v>
      </c>
      <c r="T400" s="150" t="e">
        <f t="shared" si="26"/>
        <v>#N/A</v>
      </c>
      <c r="U400" s="150" t="e">
        <f t="shared" si="27"/>
        <v>#N/A</v>
      </c>
      <c r="V400" s="154" t="e">
        <f>VLOOKUP(E400,'PC Receitas'!$O$4:$P$14,2,FALSE)</f>
        <v>#N/A</v>
      </c>
    </row>
    <row r="401" spans="3:22" ht="19.5" customHeight="1" thickTop="1" thickBot="1" x14ac:dyDescent="0.3">
      <c r="C401" s="58"/>
      <c r="D401" s="58" t="str">
        <f>IF(C401&lt;&gt;"",TEXT(C401,"00")&amp;"/09/"&amp;'Configurações Básicas'!$P$5,"")</f>
        <v/>
      </c>
      <c r="E401" s="58"/>
      <c r="F401" s="58"/>
      <c r="G401" s="58"/>
      <c r="H401" s="58"/>
      <c r="I401" s="59"/>
      <c r="J401" s="193"/>
      <c r="K401" s="60"/>
      <c r="L401" s="192"/>
      <c r="M401" s="56">
        <f>M400+IF(AND(K401="Pago",OR(E401='PC Receitas'!$O$4,E401='PC Receitas'!$O$5,E401='PC Receitas'!$O$6)),I401,IF(AND(K401="Pago",OR(E401='PC Receitas'!$O$7,E401='PC Receitas'!$O$8,E401='PC Receitas'!$O$9,E401='PC Receitas'!$O$10,E401='PC Receitas'!$O$11,E401='PC Receitas'!$O$12,E401='PC Receitas'!$O$13,E401='PC Receitas'!$O$14)),-I401,0))</f>
        <v>7448.57</v>
      </c>
      <c r="R401" s="153" t="e">
        <f t="shared" si="24"/>
        <v>#N/A</v>
      </c>
      <c r="S401" s="150" t="e">
        <f t="shared" si="25"/>
        <v>#N/A</v>
      </c>
      <c r="T401" s="150" t="e">
        <f t="shared" si="26"/>
        <v>#N/A</v>
      </c>
      <c r="U401" s="150" t="e">
        <f t="shared" si="27"/>
        <v>#N/A</v>
      </c>
      <c r="V401" s="154" t="e">
        <f>VLOOKUP(E401,'PC Receitas'!$O$4:$P$14,2,FALSE)</f>
        <v>#N/A</v>
      </c>
    </row>
    <row r="402" spans="3:22" ht="19.5" customHeight="1" thickTop="1" thickBot="1" x14ac:dyDescent="0.3">
      <c r="C402" s="58"/>
      <c r="D402" s="58" t="str">
        <f>IF(C402&lt;&gt;"",TEXT(C402,"00")&amp;"/09/"&amp;'Configurações Básicas'!$P$5,"")</f>
        <v/>
      </c>
      <c r="E402" s="58"/>
      <c r="F402" s="58"/>
      <c r="G402" s="58"/>
      <c r="H402" s="58"/>
      <c r="I402" s="59"/>
      <c r="J402" s="193"/>
      <c r="K402" s="60"/>
      <c r="L402" s="192"/>
      <c r="M402" s="56">
        <f>M401+IF(AND(K402="Pago",OR(E402='PC Receitas'!$O$4,E402='PC Receitas'!$O$5,E402='PC Receitas'!$O$6)),I402,IF(AND(K402="Pago",OR(E402='PC Receitas'!$O$7,E402='PC Receitas'!$O$8,E402='PC Receitas'!$O$9,E402='PC Receitas'!$O$10,E402='PC Receitas'!$O$11,E402='PC Receitas'!$O$12,E402='PC Receitas'!$O$13,E402='PC Receitas'!$O$14)),-I402,0))</f>
        <v>7448.57</v>
      </c>
      <c r="R402" s="153" t="e">
        <f t="shared" si="24"/>
        <v>#N/A</v>
      </c>
      <c r="S402" s="150" t="e">
        <f t="shared" si="25"/>
        <v>#N/A</v>
      </c>
      <c r="T402" s="150" t="e">
        <f t="shared" si="26"/>
        <v>#N/A</v>
      </c>
      <c r="U402" s="150" t="e">
        <f t="shared" si="27"/>
        <v>#N/A</v>
      </c>
      <c r="V402" s="154" t="e">
        <f>VLOOKUP(E402,'PC Receitas'!$O$4:$P$14,2,FALSE)</f>
        <v>#N/A</v>
      </c>
    </row>
    <row r="403" spans="3:22" ht="19.5" customHeight="1" thickTop="1" thickBot="1" x14ac:dyDescent="0.3">
      <c r="C403" s="58"/>
      <c r="D403" s="58" t="str">
        <f>IF(C403&lt;&gt;"",TEXT(C403,"00")&amp;"/09/"&amp;'Configurações Básicas'!$P$5,"")</f>
        <v/>
      </c>
      <c r="E403" s="58"/>
      <c r="F403" s="58"/>
      <c r="G403" s="58"/>
      <c r="H403" s="58"/>
      <c r="I403" s="59"/>
      <c r="J403" s="193"/>
      <c r="K403" s="60"/>
      <c r="L403" s="192"/>
      <c r="M403" s="56">
        <f>M402+IF(AND(K403="Pago",OR(E403='PC Receitas'!$O$4,E403='PC Receitas'!$O$5,E403='PC Receitas'!$O$6)),I403,IF(AND(K403="Pago",OR(E403='PC Receitas'!$O$7,E403='PC Receitas'!$O$8,E403='PC Receitas'!$O$9,E403='PC Receitas'!$O$10,E403='PC Receitas'!$O$11,E403='PC Receitas'!$O$12,E403='PC Receitas'!$O$13,E403='PC Receitas'!$O$14)),-I403,0))</f>
        <v>7448.57</v>
      </c>
      <c r="R403" s="153" t="e">
        <f t="shared" si="24"/>
        <v>#N/A</v>
      </c>
      <c r="S403" s="150" t="e">
        <f t="shared" si="25"/>
        <v>#N/A</v>
      </c>
      <c r="T403" s="150" t="e">
        <f t="shared" si="26"/>
        <v>#N/A</v>
      </c>
      <c r="U403" s="150" t="e">
        <f t="shared" si="27"/>
        <v>#N/A</v>
      </c>
      <c r="V403" s="154" t="e">
        <f>VLOOKUP(E403,'PC Receitas'!$O$4:$P$14,2,FALSE)</f>
        <v>#N/A</v>
      </c>
    </row>
    <row r="404" spans="3:22" ht="19.5" customHeight="1" thickTop="1" thickBot="1" x14ac:dyDescent="0.3">
      <c r="C404" s="58"/>
      <c r="D404" s="58" t="str">
        <f>IF(C404&lt;&gt;"",TEXT(C404,"00")&amp;"/09/"&amp;'Configurações Básicas'!$P$5,"")</f>
        <v/>
      </c>
      <c r="E404" s="58"/>
      <c r="F404" s="58"/>
      <c r="G404" s="58"/>
      <c r="H404" s="58"/>
      <c r="I404" s="59"/>
      <c r="J404" s="193"/>
      <c r="K404" s="60"/>
      <c r="L404" s="192"/>
      <c r="M404" s="56">
        <f>M403+IF(AND(K404="Pago",OR(E404='PC Receitas'!$O$4,E404='PC Receitas'!$O$5,E404='PC Receitas'!$O$6)),I404,IF(AND(K404="Pago",OR(E404='PC Receitas'!$O$7,E404='PC Receitas'!$O$8,E404='PC Receitas'!$O$9,E404='PC Receitas'!$O$10,E404='PC Receitas'!$O$11,E404='PC Receitas'!$O$12,E404='PC Receitas'!$O$13,E404='PC Receitas'!$O$14)),-I404,0))</f>
        <v>7448.57</v>
      </c>
      <c r="R404" s="153" t="e">
        <f t="shared" si="24"/>
        <v>#N/A</v>
      </c>
      <c r="S404" s="150" t="e">
        <f t="shared" si="25"/>
        <v>#N/A</v>
      </c>
      <c r="T404" s="150" t="e">
        <f t="shared" si="26"/>
        <v>#N/A</v>
      </c>
      <c r="U404" s="150" t="e">
        <f t="shared" si="27"/>
        <v>#N/A</v>
      </c>
      <c r="V404" s="154" t="e">
        <f>VLOOKUP(E404,'PC Receitas'!$O$4:$P$14,2,FALSE)</f>
        <v>#N/A</v>
      </c>
    </row>
    <row r="405" spans="3:22" ht="19.5" customHeight="1" thickTop="1" thickBot="1" x14ac:dyDescent="0.3">
      <c r="C405" s="58"/>
      <c r="D405" s="58" t="str">
        <f>IF(C405&lt;&gt;"",TEXT(C405,"00")&amp;"/09/"&amp;'Configurações Básicas'!$P$5,"")</f>
        <v/>
      </c>
      <c r="E405" s="58"/>
      <c r="F405" s="58"/>
      <c r="G405" s="58"/>
      <c r="H405" s="58"/>
      <c r="I405" s="59"/>
      <c r="J405" s="193"/>
      <c r="K405" s="60"/>
      <c r="L405" s="192"/>
      <c r="M405" s="56">
        <f>M404+IF(AND(K405="Pago",OR(E405='PC Receitas'!$O$4,E405='PC Receitas'!$O$5,E405='PC Receitas'!$O$6)),I405,IF(AND(K405="Pago",OR(E405='PC Receitas'!$O$7,E405='PC Receitas'!$O$8,E405='PC Receitas'!$O$9,E405='PC Receitas'!$O$10,E405='PC Receitas'!$O$11,E405='PC Receitas'!$O$12,E405='PC Receitas'!$O$13,E405='PC Receitas'!$O$14)),-I405,0))</f>
        <v>7448.57</v>
      </c>
      <c r="R405" s="153" t="e">
        <f t="shared" si="24"/>
        <v>#N/A</v>
      </c>
      <c r="S405" s="150" t="e">
        <f t="shared" si="25"/>
        <v>#N/A</v>
      </c>
      <c r="T405" s="150" t="e">
        <f t="shared" si="26"/>
        <v>#N/A</v>
      </c>
      <c r="U405" s="150" t="e">
        <f t="shared" si="27"/>
        <v>#N/A</v>
      </c>
      <c r="V405" s="154" t="e">
        <f>VLOOKUP(E405,'PC Receitas'!$O$4:$P$14,2,FALSE)</f>
        <v>#N/A</v>
      </c>
    </row>
    <row r="406" spans="3:22" ht="19.5" customHeight="1" thickTop="1" thickBot="1" x14ac:dyDescent="0.3">
      <c r="C406" s="58"/>
      <c r="D406" s="58" t="str">
        <f>IF(C406&lt;&gt;"",TEXT(C406,"00")&amp;"/09/"&amp;'Configurações Básicas'!$P$5,"")</f>
        <v/>
      </c>
      <c r="E406" s="58"/>
      <c r="F406" s="58"/>
      <c r="G406" s="58"/>
      <c r="H406" s="58"/>
      <c r="I406" s="59"/>
      <c r="J406" s="193"/>
      <c r="K406" s="60"/>
      <c r="L406" s="192"/>
      <c r="M406" s="56">
        <f>M405+IF(AND(K406="Pago",OR(E406='PC Receitas'!$O$4,E406='PC Receitas'!$O$5,E406='PC Receitas'!$O$6)),I406,IF(AND(K406="Pago",OR(E406='PC Receitas'!$O$7,E406='PC Receitas'!$O$8,E406='PC Receitas'!$O$9,E406='PC Receitas'!$O$10,E406='PC Receitas'!$O$11,E406='PC Receitas'!$O$12,E406='PC Receitas'!$O$13,E406='PC Receitas'!$O$14)),-I406,0))</f>
        <v>7448.57</v>
      </c>
      <c r="R406" s="153" t="e">
        <f t="shared" si="24"/>
        <v>#N/A</v>
      </c>
      <c r="S406" s="150" t="e">
        <f t="shared" si="25"/>
        <v>#N/A</v>
      </c>
      <c r="T406" s="150" t="e">
        <f t="shared" si="26"/>
        <v>#N/A</v>
      </c>
      <c r="U406" s="150" t="e">
        <f t="shared" si="27"/>
        <v>#N/A</v>
      </c>
      <c r="V406" s="154" t="e">
        <f>VLOOKUP(E406,'PC Receitas'!$O$4:$P$14,2,FALSE)</f>
        <v>#N/A</v>
      </c>
    </row>
    <row r="407" spans="3:22" ht="19.5" customHeight="1" thickTop="1" thickBot="1" x14ac:dyDescent="0.3">
      <c r="C407" s="58"/>
      <c r="D407" s="58" t="str">
        <f>IF(C407&lt;&gt;"",TEXT(C407,"00")&amp;"/09/"&amp;'Configurações Básicas'!$P$5,"")</f>
        <v/>
      </c>
      <c r="E407" s="58"/>
      <c r="F407" s="58"/>
      <c r="G407" s="58"/>
      <c r="H407" s="58"/>
      <c r="I407" s="59"/>
      <c r="J407" s="193"/>
      <c r="K407" s="60"/>
      <c r="L407" s="192"/>
      <c r="M407" s="56">
        <f>M406+IF(AND(K407="Pago",OR(E407='PC Receitas'!$O$4,E407='PC Receitas'!$O$5,E407='PC Receitas'!$O$6)),I407,IF(AND(K407="Pago",OR(E407='PC Receitas'!$O$7,E407='PC Receitas'!$O$8,E407='PC Receitas'!$O$9,E407='PC Receitas'!$O$10,E407='PC Receitas'!$O$11,E407='PC Receitas'!$O$12,E407='PC Receitas'!$O$13,E407='PC Receitas'!$O$14)),-I407,0))</f>
        <v>7448.57</v>
      </c>
      <c r="R407" s="153" t="e">
        <f t="shared" si="24"/>
        <v>#N/A</v>
      </c>
      <c r="S407" s="150" t="e">
        <f t="shared" si="25"/>
        <v>#N/A</v>
      </c>
      <c r="T407" s="150" t="e">
        <f t="shared" si="26"/>
        <v>#N/A</v>
      </c>
      <c r="U407" s="150" t="e">
        <f t="shared" si="27"/>
        <v>#N/A</v>
      </c>
      <c r="V407" s="154" t="e">
        <f>VLOOKUP(E407,'PC Receitas'!$O$4:$P$14,2,FALSE)</f>
        <v>#N/A</v>
      </c>
    </row>
    <row r="408" spans="3:22" ht="19.5" customHeight="1" thickTop="1" thickBot="1" x14ac:dyDescent="0.3">
      <c r="C408" s="58"/>
      <c r="D408" s="58" t="str">
        <f>IF(C408&lt;&gt;"",TEXT(C408,"00")&amp;"/09/"&amp;'Configurações Básicas'!$P$5,"")</f>
        <v/>
      </c>
      <c r="E408" s="58"/>
      <c r="F408" s="58"/>
      <c r="G408" s="58"/>
      <c r="H408" s="58"/>
      <c r="I408" s="59"/>
      <c r="J408" s="193"/>
      <c r="K408" s="60"/>
      <c r="L408" s="192"/>
      <c r="M408" s="56">
        <f>M407+IF(AND(K408="Pago",OR(E408='PC Receitas'!$O$4,E408='PC Receitas'!$O$5,E408='PC Receitas'!$O$6)),I408,IF(AND(K408="Pago",OR(E408='PC Receitas'!$O$7,E408='PC Receitas'!$O$8,E408='PC Receitas'!$O$9,E408='PC Receitas'!$O$10,E408='PC Receitas'!$O$11,E408='PC Receitas'!$O$12,E408='PC Receitas'!$O$13,E408='PC Receitas'!$O$14)),-I408,0))</f>
        <v>7448.57</v>
      </c>
      <c r="R408" s="153" t="e">
        <f t="shared" si="24"/>
        <v>#N/A</v>
      </c>
      <c r="S408" s="150" t="e">
        <f t="shared" si="25"/>
        <v>#N/A</v>
      </c>
      <c r="T408" s="150" t="e">
        <f t="shared" si="26"/>
        <v>#N/A</v>
      </c>
      <c r="U408" s="150" t="e">
        <f t="shared" si="27"/>
        <v>#N/A</v>
      </c>
      <c r="V408" s="154" t="e">
        <f>VLOOKUP(E408,'PC Receitas'!$O$4:$P$14,2,FALSE)</f>
        <v>#N/A</v>
      </c>
    </row>
    <row r="409" spans="3:22" ht="19.5" customHeight="1" thickTop="1" thickBot="1" x14ac:dyDescent="0.3">
      <c r="C409" s="58"/>
      <c r="D409" s="58" t="str">
        <f>IF(C409&lt;&gt;"",TEXT(C409,"00")&amp;"/09/"&amp;'Configurações Básicas'!$P$5,"")</f>
        <v/>
      </c>
      <c r="E409" s="58"/>
      <c r="F409" s="58"/>
      <c r="G409" s="58"/>
      <c r="H409" s="58"/>
      <c r="I409" s="59"/>
      <c r="J409" s="193"/>
      <c r="K409" s="60"/>
      <c r="L409" s="192"/>
      <c r="M409" s="56">
        <f>M408+IF(AND(K409="Pago",OR(E409='PC Receitas'!$O$4,E409='PC Receitas'!$O$5,E409='PC Receitas'!$O$6)),I409,IF(AND(K409="Pago",OR(E409='PC Receitas'!$O$7,E409='PC Receitas'!$O$8,E409='PC Receitas'!$O$9,E409='PC Receitas'!$O$10,E409='PC Receitas'!$O$11,E409='PC Receitas'!$O$12,E409='PC Receitas'!$O$13,E409='PC Receitas'!$O$14)),-I409,0))</f>
        <v>7448.57</v>
      </c>
      <c r="R409" s="153" t="e">
        <f t="shared" si="24"/>
        <v>#N/A</v>
      </c>
      <c r="S409" s="150" t="e">
        <f t="shared" si="25"/>
        <v>#N/A</v>
      </c>
      <c r="T409" s="150" t="e">
        <f t="shared" si="26"/>
        <v>#N/A</v>
      </c>
      <c r="U409" s="150" t="e">
        <f t="shared" si="27"/>
        <v>#N/A</v>
      </c>
      <c r="V409" s="154" t="e">
        <f>VLOOKUP(E409,'PC Receitas'!$O$4:$P$14,2,FALSE)</f>
        <v>#N/A</v>
      </c>
    </row>
    <row r="410" spans="3:22" ht="19.5" customHeight="1" thickTop="1" thickBot="1" x14ac:dyDescent="0.3">
      <c r="C410" s="58"/>
      <c r="D410" s="58" t="str">
        <f>IF(C410&lt;&gt;"",TEXT(C410,"00")&amp;"/09/"&amp;'Configurações Básicas'!$P$5,"")</f>
        <v/>
      </c>
      <c r="E410" s="58"/>
      <c r="F410" s="58"/>
      <c r="G410" s="58"/>
      <c r="H410" s="58"/>
      <c r="I410" s="59"/>
      <c r="J410" s="193"/>
      <c r="K410" s="60"/>
      <c r="L410" s="192"/>
      <c r="M410" s="56">
        <f>M409+IF(AND(K410="Pago",OR(E410='PC Receitas'!$O$4,E410='PC Receitas'!$O$5,E410='PC Receitas'!$O$6)),I410,IF(AND(K410="Pago",OR(E410='PC Receitas'!$O$7,E410='PC Receitas'!$O$8,E410='PC Receitas'!$O$9,E410='PC Receitas'!$O$10,E410='PC Receitas'!$O$11,E410='PC Receitas'!$O$12,E410='PC Receitas'!$O$13,E410='PC Receitas'!$O$14)),-I410,0))</f>
        <v>7448.57</v>
      </c>
      <c r="R410" s="153" t="e">
        <f t="shared" si="24"/>
        <v>#N/A</v>
      </c>
      <c r="S410" s="150" t="e">
        <f t="shared" si="25"/>
        <v>#N/A</v>
      </c>
      <c r="T410" s="150" t="e">
        <f t="shared" si="26"/>
        <v>#N/A</v>
      </c>
      <c r="U410" s="150" t="e">
        <f t="shared" si="27"/>
        <v>#N/A</v>
      </c>
      <c r="V410" s="154" t="e">
        <f>VLOOKUP(E410,'PC Receitas'!$O$4:$P$14,2,FALSE)</f>
        <v>#N/A</v>
      </c>
    </row>
    <row r="411" spans="3:22" ht="19.5" customHeight="1" thickTop="1" thickBot="1" x14ac:dyDescent="0.3">
      <c r="C411" s="58"/>
      <c r="D411" s="58" t="str">
        <f>IF(C411&lt;&gt;"",TEXT(C411,"00")&amp;"/09/"&amp;'Configurações Básicas'!$P$5,"")</f>
        <v/>
      </c>
      <c r="E411" s="58"/>
      <c r="F411" s="58"/>
      <c r="G411" s="58"/>
      <c r="H411" s="58"/>
      <c r="I411" s="59"/>
      <c r="J411" s="193"/>
      <c r="K411" s="60"/>
      <c r="L411" s="192"/>
      <c r="M411" s="56">
        <f>M410+IF(AND(K411="Pago",OR(E411='PC Receitas'!$O$4,E411='PC Receitas'!$O$5,E411='PC Receitas'!$O$6)),I411,IF(AND(K411="Pago",OR(E411='PC Receitas'!$O$7,E411='PC Receitas'!$O$8,E411='PC Receitas'!$O$9,E411='PC Receitas'!$O$10,E411='PC Receitas'!$O$11,E411='PC Receitas'!$O$12,E411='PC Receitas'!$O$13,E411='PC Receitas'!$O$14)),-I411,0))</f>
        <v>7448.57</v>
      </c>
      <c r="R411" s="153" t="e">
        <f t="shared" si="24"/>
        <v>#N/A</v>
      </c>
      <c r="S411" s="150" t="e">
        <f t="shared" si="25"/>
        <v>#N/A</v>
      </c>
      <c r="T411" s="150" t="e">
        <f t="shared" si="26"/>
        <v>#N/A</v>
      </c>
      <c r="U411" s="150" t="e">
        <f t="shared" si="27"/>
        <v>#N/A</v>
      </c>
      <c r="V411" s="154" t="e">
        <f>VLOOKUP(E411,'PC Receitas'!$O$4:$P$14,2,FALSE)</f>
        <v>#N/A</v>
      </c>
    </row>
    <row r="412" spans="3:22" ht="19.5" customHeight="1" thickTop="1" thickBot="1" x14ac:dyDescent="0.3">
      <c r="C412" s="58"/>
      <c r="D412" s="58" t="str">
        <f>IF(C412&lt;&gt;"",TEXT(C412,"00")&amp;"/09/"&amp;'Configurações Básicas'!$P$5,"")</f>
        <v/>
      </c>
      <c r="E412" s="58"/>
      <c r="F412" s="58"/>
      <c r="G412" s="58"/>
      <c r="H412" s="58"/>
      <c r="I412" s="59"/>
      <c r="J412" s="193"/>
      <c r="K412" s="60"/>
      <c r="L412" s="192"/>
      <c r="M412" s="56">
        <f>M411+IF(AND(K412="Pago",OR(E412='PC Receitas'!$O$4,E412='PC Receitas'!$O$5,E412='PC Receitas'!$O$6)),I412,IF(AND(K412="Pago",OR(E412='PC Receitas'!$O$7,E412='PC Receitas'!$O$8,E412='PC Receitas'!$O$9,E412='PC Receitas'!$O$10,E412='PC Receitas'!$O$11,E412='PC Receitas'!$O$12,E412='PC Receitas'!$O$13,E412='PC Receitas'!$O$14)),-I412,0))</f>
        <v>7448.57</v>
      </c>
      <c r="R412" s="153" t="e">
        <f t="shared" si="24"/>
        <v>#N/A</v>
      </c>
      <c r="S412" s="150" t="e">
        <f t="shared" si="25"/>
        <v>#N/A</v>
      </c>
      <c r="T412" s="150" t="e">
        <f t="shared" si="26"/>
        <v>#N/A</v>
      </c>
      <c r="U412" s="150" t="e">
        <f t="shared" si="27"/>
        <v>#N/A</v>
      </c>
      <c r="V412" s="154" t="e">
        <f>VLOOKUP(E412,'PC Receitas'!$O$4:$P$14,2,FALSE)</f>
        <v>#N/A</v>
      </c>
    </row>
    <row r="413" spans="3:22" ht="19.5" customHeight="1" thickTop="1" thickBot="1" x14ac:dyDescent="0.3">
      <c r="C413" s="58"/>
      <c r="D413" s="58" t="str">
        <f>IF(C413&lt;&gt;"",TEXT(C413,"00")&amp;"/09/"&amp;'Configurações Básicas'!$P$5,"")</f>
        <v/>
      </c>
      <c r="E413" s="58"/>
      <c r="F413" s="58"/>
      <c r="G413" s="58"/>
      <c r="H413" s="58"/>
      <c r="I413" s="59"/>
      <c r="J413" s="193"/>
      <c r="K413" s="60"/>
      <c r="L413" s="192"/>
      <c r="M413" s="56">
        <f>M412+IF(AND(K413="Pago",OR(E413='PC Receitas'!$O$4,E413='PC Receitas'!$O$5,E413='PC Receitas'!$O$6)),I413,IF(AND(K413="Pago",OR(E413='PC Receitas'!$O$7,E413='PC Receitas'!$O$8,E413='PC Receitas'!$O$9,E413='PC Receitas'!$O$10,E413='PC Receitas'!$O$11,E413='PC Receitas'!$O$12,E413='PC Receitas'!$O$13,E413='PC Receitas'!$O$14)),-I413,0))</f>
        <v>7448.57</v>
      </c>
      <c r="R413" s="153" t="e">
        <f t="shared" si="24"/>
        <v>#N/A</v>
      </c>
      <c r="S413" s="150" t="e">
        <f t="shared" si="25"/>
        <v>#N/A</v>
      </c>
      <c r="T413" s="150" t="e">
        <f t="shared" si="26"/>
        <v>#N/A</v>
      </c>
      <c r="U413" s="150" t="e">
        <f t="shared" si="27"/>
        <v>#N/A</v>
      </c>
      <c r="V413" s="154" t="e">
        <f>VLOOKUP(E413,'PC Receitas'!$O$4:$P$14,2,FALSE)</f>
        <v>#N/A</v>
      </c>
    </row>
    <row r="414" spans="3:22" ht="19.5" customHeight="1" thickTop="1" thickBot="1" x14ac:dyDescent="0.3">
      <c r="C414" s="58"/>
      <c r="D414" s="58" t="str">
        <f>IF(C414&lt;&gt;"",TEXT(C414,"00")&amp;"/09/"&amp;'Configurações Básicas'!$P$5,"")</f>
        <v/>
      </c>
      <c r="E414" s="58"/>
      <c r="F414" s="58"/>
      <c r="G414" s="58"/>
      <c r="H414" s="58"/>
      <c r="I414" s="59"/>
      <c r="J414" s="193"/>
      <c r="K414" s="60"/>
      <c r="L414" s="192"/>
      <c r="M414" s="56">
        <f>M413+IF(AND(K414="Pago",OR(E414='PC Receitas'!$O$4,E414='PC Receitas'!$O$5,E414='PC Receitas'!$O$6)),I414,IF(AND(K414="Pago",OR(E414='PC Receitas'!$O$7,E414='PC Receitas'!$O$8,E414='PC Receitas'!$O$9,E414='PC Receitas'!$O$10,E414='PC Receitas'!$O$11,E414='PC Receitas'!$O$12,E414='PC Receitas'!$O$13,E414='PC Receitas'!$O$14)),-I414,0))</f>
        <v>7448.57</v>
      </c>
      <c r="R414" s="153" t="e">
        <f t="shared" si="24"/>
        <v>#N/A</v>
      </c>
      <c r="S414" s="150" t="e">
        <f t="shared" si="25"/>
        <v>#N/A</v>
      </c>
      <c r="T414" s="150" t="e">
        <f t="shared" si="26"/>
        <v>#N/A</v>
      </c>
      <c r="U414" s="150" t="e">
        <f t="shared" si="27"/>
        <v>#N/A</v>
      </c>
      <c r="V414" s="154" t="e">
        <f>VLOOKUP(E414,'PC Receitas'!$O$4:$P$14,2,FALSE)</f>
        <v>#N/A</v>
      </c>
    </row>
    <row r="415" spans="3:22" ht="19.5" customHeight="1" thickTop="1" thickBot="1" x14ac:dyDescent="0.3">
      <c r="C415" s="58"/>
      <c r="D415" s="58" t="str">
        <f>IF(C415&lt;&gt;"",TEXT(C415,"00")&amp;"/09/"&amp;'Configurações Básicas'!$P$5,"")</f>
        <v/>
      </c>
      <c r="E415" s="58"/>
      <c r="F415" s="58"/>
      <c r="G415" s="58"/>
      <c r="H415" s="58"/>
      <c r="I415" s="59"/>
      <c r="J415" s="193"/>
      <c r="K415" s="60"/>
      <c r="L415" s="192"/>
      <c r="M415" s="56">
        <f>M414+IF(AND(K415="Pago",OR(E415='PC Receitas'!$O$4,E415='PC Receitas'!$O$5,E415='PC Receitas'!$O$6)),I415,IF(AND(K415="Pago",OR(E415='PC Receitas'!$O$7,E415='PC Receitas'!$O$8,E415='PC Receitas'!$O$9,E415='PC Receitas'!$O$10,E415='PC Receitas'!$O$11,E415='PC Receitas'!$O$12,E415='PC Receitas'!$O$13,E415='PC Receitas'!$O$14)),-I415,0))</f>
        <v>7448.57</v>
      </c>
      <c r="R415" s="153" t="e">
        <f t="shared" si="24"/>
        <v>#N/A</v>
      </c>
      <c r="S415" s="150" t="e">
        <f t="shared" si="25"/>
        <v>#N/A</v>
      </c>
      <c r="T415" s="150" t="e">
        <f t="shared" si="26"/>
        <v>#N/A</v>
      </c>
      <c r="U415" s="150" t="e">
        <f t="shared" si="27"/>
        <v>#N/A</v>
      </c>
      <c r="V415" s="154" t="e">
        <f>VLOOKUP(E415,'PC Receitas'!$O$4:$P$14,2,FALSE)</f>
        <v>#N/A</v>
      </c>
    </row>
    <row r="416" spans="3:22" ht="19.5" customHeight="1" thickTop="1" thickBot="1" x14ac:dyDescent="0.3">
      <c r="C416" s="58"/>
      <c r="D416" s="58" t="str">
        <f>IF(C416&lt;&gt;"",TEXT(C416,"00")&amp;"/09/"&amp;'Configurações Básicas'!$P$5,"")</f>
        <v/>
      </c>
      <c r="E416" s="58"/>
      <c r="F416" s="58"/>
      <c r="G416" s="58"/>
      <c r="H416" s="58"/>
      <c r="I416" s="59"/>
      <c r="J416" s="193"/>
      <c r="K416" s="60"/>
      <c r="L416" s="192"/>
      <c r="M416" s="56">
        <f>M415+IF(AND(K416="Pago",OR(E416='PC Receitas'!$O$4,E416='PC Receitas'!$O$5,E416='PC Receitas'!$O$6)),I416,IF(AND(K416="Pago",OR(E416='PC Receitas'!$O$7,E416='PC Receitas'!$O$8,E416='PC Receitas'!$O$9,E416='PC Receitas'!$O$10,E416='PC Receitas'!$O$11,E416='PC Receitas'!$O$12,E416='PC Receitas'!$O$13,E416='PC Receitas'!$O$14)),-I416,0))</f>
        <v>7448.57</v>
      </c>
      <c r="R416" s="153" t="e">
        <f t="shared" si="24"/>
        <v>#N/A</v>
      </c>
      <c r="S416" s="150" t="e">
        <f t="shared" si="25"/>
        <v>#N/A</v>
      </c>
      <c r="T416" s="150" t="e">
        <f t="shared" si="26"/>
        <v>#N/A</v>
      </c>
      <c r="U416" s="150" t="e">
        <f t="shared" si="27"/>
        <v>#N/A</v>
      </c>
      <c r="V416" s="154" t="e">
        <f>VLOOKUP(E416,'PC Receitas'!$O$4:$P$14,2,FALSE)</f>
        <v>#N/A</v>
      </c>
    </row>
    <row r="417" spans="3:22" ht="19.5" customHeight="1" thickTop="1" thickBot="1" x14ac:dyDescent="0.3">
      <c r="C417" s="58"/>
      <c r="D417" s="58" t="str">
        <f>IF(C417&lt;&gt;"",TEXT(C417,"00")&amp;"/09/"&amp;'Configurações Básicas'!$P$5,"")</f>
        <v/>
      </c>
      <c r="E417" s="58"/>
      <c r="F417" s="58"/>
      <c r="G417" s="58"/>
      <c r="H417" s="58"/>
      <c r="I417" s="59"/>
      <c r="J417" s="193"/>
      <c r="K417" s="60"/>
      <c r="L417" s="192"/>
      <c r="M417" s="56">
        <f>M416+IF(AND(K417="Pago",OR(E417='PC Receitas'!$O$4,E417='PC Receitas'!$O$5,E417='PC Receitas'!$O$6)),I417,IF(AND(K417="Pago",OR(E417='PC Receitas'!$O$7,E417='PC Receitas'!$O$8,E417='PC Receitas'!$O$9,E417='PC Receitas'!$O$10,E417='PC Receitas'!$O$11,E417='PC Receitas'!$O$12,E417='PC Receitas'!$O$13,E417='PC Receitas'!$O$14)),-I417,0))</f>
        <v>7448.57</v>
      </c>
      <c r="R417" s="153" t="e">
        <f t="shared" si="24"/>
        <v>#N/A</v>
      </c>
      <c r="S417" s="150" t="e">
        <f t="shared" si="25"/>
        <v>#N/A</v>
      </c>
      <c r="T417" s="150" t="e">
        <f t="shared" si="26"/>
        <v>#N/A</v>
      </c>
      <c r="U417" s="150" t="e">
        <f t="shared" si="27"/>
        <v>#N/A</v>
      </c>
      <c r="V417" s="154" t="e">
        <f>VLOOKUP(E417,'PC Receitas'!$O$4:$P$14,2,FALSE)</f>
        <v>#N/A</v>
      </c>
    </row>
    <row r="418" spans="3:22" ht="19.5" customHeight="1" thickTop="1" thickBot="1" x14ac:dyDescent="0.3">
      <c r="C418" s="58"/>
      <c r="D418" s="58" t="str">
        <f>IF(C418&lt;&gt;"",TEXT(C418,"00")&amp;"/09/"&amp;'Configurações Básicas'!$P$5,"")</f>
        <v/>
      </c>
      <c r="E418" s="58"/>
      <c r="F418" s="58"/>
      <c r="G418" s="58"/>
      <c r="H418" s="58"/>
      <c r="I418" s="59"/>
      <c r="J418" s="193"/>
      <c r="K418" s="60"/>
      <c r="L418" s="192"/>
      <c r="M418" s="56">
        <f>M417+IF(AND(K418="Pago",OR(E418='PC Receitas'!$O$4,E418='PC Receitas'!$O$5,E418='PC Receitas'!$O$6)),I418,IF(AND(K418="Pago",OR(E418='PC Receitas'!$O$7,E418='PC Receitas'!$O$8,E418='PC Receitas'!$O$9,E418='PC Receitas'!$O$10,E418='PC Receitas'!$O$11,E418='PC Receitas'!$O$12,E418='PC Receitas'!$O$13,E418='PC Receitas'!$O$14)),-I418,0))</f>
        <v>7448.57</v>
      </c>
      <c r="R418" s="153" t="e">
        <f t="shared" si="24"/>
        <v>#N/A</v>
      </c>
      <c r="S418" s="150" t="e">
        <f t="shared" si="25"/>
        <v>#N/A</v>
      </c>
      <c r="T418" s="150" t="e">
        <f t="shared" si="26"/>
        <v>#N/A</v>
      </c>
      <c r="U418" s="150" t="e">
        <f t="shared" si="27"/>
        <v>#N/A</v>
      </c>
      <c r="V418" s="154" t="e">
        <f>VLOOKUP(E418,'PC Receitas'!$O$4:$P$14,2,FALSE)</f>
        <v>#N/A</v>
      </c>
    </row>
    <row r="419" spans="3:22" ht="19.5" customHeight="1" thickTop="1" thickBot="1" x14ac:dyDescent="0.3">
      <c r="C419" s="58"/>
      <c r="D419" s="58" t="str">
        <f>IF(C419&lt;&gt;"",TEXT(C419,"00")&amp;"/09/"&amp;'Configurações Básicas'!$P$5,"")</f>
        <v/>
      </c>
      <c r="E419" s="58"/>
      <c r="F419" s="58"/>
      <c r="G419" s="58"/>
      <c r="H419" s="58"/>
      <c r="I419" s="59"/>
      <c r="J419" s="193"/>
      <c r="K419" s="60"/>
      <c r="L419" s="192"/>
      <c r="M419" s="56">
        <f>M418+IF(AND(K419="Pago",OR(E419='PC Receitas'!$O$4,E419='PC Receitas'!$O$5,E419='PC Receitas'!$O$6)),I419,IF(AND(K419="Pago",OR(E419='PC Receitas'!$O$7,E419='PC Receitas'!$O$8,E419='PC Receitas'!$O$9,E419='PC Receitas'!$O$10,E419='PC Receitas'!$O$11,E419='PC Receitas'!$O$12,E419='PC Receitas'!$O$13,E419='PC Receitas'!$O$14)),-I419,0))</f>
        <v>7448.57</v>
      </c>
      <c r="R419" s="153" t="e">
        <f t="shared" si="24"/>
        <v>#N/A</v>
      </c>
      <c r="S419" s="150" t="e">
        <f t="shared" si="25"/>
        <v>#N/A</v>
      </c>
      <c r="T419" s="150" t="e">
        <f t="shared" si="26"/>
        <v>#N/A</v>
      </c>
      <c r="U419" s="150" t="e">
        <f t="shared" si="27"/>
        <v>#N/A</v>
      </c>
      <c r="V419" s="154" t="e">
        <f>VLOOKUP(E419,'PC Receitas'!$O$4:$P$14,2,FALSE)</f>
        <v>#N/A</v>
      </c>
    </row>
    <row r="420" spans="3:22" ht="19.5" customHeight="1" thickTop="1" thickBot="1" x14ac:dyDescent="0.3">
      <c r="C420" s="58"/>
      <c r="D420" s="58" t="str">
        <f>IF(C420&lt;&gt;"",TEXT(C420,"00")&amp;"/09/"&amp;'Configurações Básicas'!$P$5,"")</f>
        <v/>
      </c>
      <c r="E420" s="58"/>
      <c r="F420" s="58"/>
      <c r="G420" s="58"/>
      <c r="H420" s="58"/>
      <c r="I420" s="59"/>
      <c r="J420" s="193"/>
      <c r="K420" s="60"/>
      <c r="L420" s="192"/>
      <c r="M420" s="56">
        <f>M419+IF(AND(K420="Pago",OR(E420='PC Receitas'!$O$4,E420='PC Receitas'!$O$5,E420='PC Receitas'!$O$6)),I420,IF(AND(K420="Pago",OR(E420='PC Receitas'!$O$7,E420='PC Receitas'!$O$8,E420='PC Receitas'!$O$9,E420='PC Receitas'!$O$10,E420='PC Receitas'!$O$11,E420='PC Receitas'!$O$12,E420='PC Receitas'!$O$13,E420='PC Receitas'!$O$14)),-I420,0))</f>
        <v>7448.57</v>
      </c>
      <c r="R420" s="153" t="e">
        <f t="shared" si="24"/>
        <v>#N/A</v>
      </c>
      <c r="S420" s="150" t="e">
        <f t="shared" si="25"/>
        <v>#N/A</v>
      </c>
      <c r="T420" s="150" t="e">
        <f t="shared" si="26"/>
        <v>#N/A</v>
      </c>
      <c r="U420" s="150" t="e">
        <f t="shared" si="27"/>
        <v>#N/A</v>
      </c>
      <c r="V420" s="154" t="e">
        <f>VLOOKUP(E420,'PC Receitas'!$O$4:$P$14,2,FALSE)</f>
        <v>#N/A</v>
      </c>
    </row>
    <row r="421" spans="3:22" ht="19.5" customHeight="1" thickTop="1" thickBot="1" x14ac:dyDescent="0.3">
      <c r="C421" s="58"/>
      <c r="D421" s="58" t="str">
        <f>IF(C421&lt;&gt;"",TEXT(C421,"00")&amp;"/09/"&amp;'Configurações Básicas'!$P$5,"")</f>
        <v/>
      </c>
      <c r="E421" s="58"/>
      <c r="F421" s="58"/>
      <c r="G421" s="58"/>
      <c r="H421" s="58"/>
      <c r="I421" s="59"/>
      <c r="J421" s="193"/>
      <c r="K421" s="60"/>
      <c r="L421" s="192"/>
      <c r="M421" s="56">
        <f>M420+IF(AND(K421="Pago",OR(E421='PC Receitas'!$O$4,E421='PC Receitas'!$O$5,E421='PC Receitas'!$O$6)),I421,IF(AND(K421="Pago",OR(E421='PC Receitas'!$O$7,E421='PC Receitas'!$O$8,E421='PC Receitas'!$O$9,E421='PC Receitas'!$O$10,E421='PC Receitas'!$O$11,E421='PC Receitas'!$O$12,E421='PC Receitas'!$O$13,E421='PC Receitas'!$O$14)),-I421,0))</f>
        <v>7448.57</v>
      </c>
      <c r="R421" s="153" t="e">
        <f t="shared" si="24"/>
        <v>#N/A</v>
      </c>
      <c r="S421" s="150" t="e">
        <f t="shared" si="25"/>
        <v>#N/A</v>
      </c>
      <c r="T421" s="150" t="e">
        <f t="shared" si="26"/>
        <v>#N/A</v>
      </c>
      <c r="U421" s="150" t="e">
        <f t="shared" si="27"/>
        <v>#N/A</v>
      </c>
      <c r="V421" s="154" t="e">
        <f>VLOOKUP(E421,'PC Receitas'!$O$4:$P$14,2,FALSE)</f>
        <v>#N/A</v>
      </c>
    </row>
    <row r="422" spans="3:22" ht="19.5" customHeight="1" thickTop="1" thickBot="1" x14ac:dyDescent="0.3">
      <c r="C422" s="58"/>
      <c r="D422" s="58" t="str">
        <f>IF(C422&lt;&gt;"",TEXT(C422,"00")&amp;"/09/"&amp;'Configurações Básicas'!$P$5,"")</f>
        <v/>
      </c>
      <c r="E422" s="58"/>
      <c r="F422" s="58"/>
      <c r="G422" s="58"/>
      <c r="H422" s="58"/>
      <c r="I422" s="59"/>
      <c r="J422" s="193"/>
      <c r="K422" s="60"/>
      <c r="L422" s="192"/>
      <c r="M422" s="56">
        <f>M421+IF(AND(K422="Pago",OR(E422='PC Receitas'!$O$4,E422='PC Receitas'!$O$5,E422='PC Receitas'!$O$6)),I422,IF(AND(K422="Pago",OR(E422='PC Receitas'!$O$7,E422='PC Receitas'!$O$8,E422='PC Receitas'!$O$9,E422='PC Receitas'!$O$10,E422='PC Receitas'!$O$11,E422='PC Receitas'!$O$12,E422='PC Receitas'!$O$13,E422='PC Receitas'!$O$14)),-I422,0))</f>
        <v>7448.57</v>
      </c>
      <c r="R422" s="153" t="e">
        <f t="shared" si="24"/>
        <v>#N/A</v>
      </c>
      <c r="S422" s="150" t="e">
        <f t="shared" si="25"/>
        <v>#N/A</v>
      </c>
      <c r="T422" s="150" t="e">
        <f t="shared" si="26"/>
        <v>#N/A</v>
      </c>
      <c r="U422" s="150" t="e">
        <f t="shared" si="27"/>
        <v>#N/A</v>
      </c>
      <c r="V422" s="154" t="e">
        <f>VLOOKUP(E422,'PC Receitas'!$O$4:$P$14,2,FALSE)</f>
        <v>#N/A</v>
      </c>
    </row>
    <row r="423" spans="3:22" ht="19.5" customHeight="1" thickTop="1" thickBot="1" x14ac:dyDescent="0.3">
      <c r="C423" s="58"/>
      <c r="D423" s="58" t="str">
        <f>IF(C423&lt;&gt;"",TEXT(C423,"00")&amp;"/09/"&amp;'Configurações Básicas'!$P$5,"")</f>
        <v/>
      </c>
      <c r="E423" s="58"/>
      <c r="F423" s="58"/>
      <c r="G423" s="58"/>
      <c r="H423" s="58"/>
      <c r="I423" s="59"/>
      <c r="J423" s="193"/>
      <c r="K423" s="60"/>
      <c r="L423" s="192"/>
      <c r="M423" s="56">
        <f>M422+IF(AND(K423="Pago",OR(E423='PC Receitas'!$O$4,E423='PC Receitas'!$O$5,E423='PC Receitas'!$O$6)),I423,IF(AND(K423="Pago",OR(E423='PC Receitas'!$O$7,E423='PC Receitas'!$O$8,E423='PC Receitas'!$O$9,E423='PC Receitas'!$O$10,E423='PC Receitas'!$O$11,E423='PC Receitas'!$O$12,E423='PC Receitas'!$O$13,E423='PC Receitas'!$O$14)),-I423,0))</f>
        <v>7448.57</v>
      </c>
      <c r="R423" s="153" t="e">
        <f t="shared" si="24"/>
        <v>#N/A</v>
      </c>
      <c r="S423" s="150" t="e">
        <f t="shared" si="25"/>
        <v>#N/A</v>
      </c>
      <c r="T423" s="150" t="e">
        <f t="shared" si="26"/>
        <v>#N/A</v>
      </c>
      <c r="U423" s="150" t="e">
        <f t="shared" si="27"/>
        <v>#N/A</v>
      </c>
      <c r="V423" s="154" t="e">
        <f>VLOOKUP(E423,'PC Receitas'!$O$4:$P$14,2,FALSE)</f>
        <v>#N/A</v>
      </c>
    </row>
    <row r="424" spans="3:22" ht="19.5" customHeight="1" thickTop="1" thickBot="1" x14ac:dyDescent="0.3">
      <c r="C424" s="58"/>
      <c r="D424" s="58" t="str">
        <f>IF(C424&lt;&gt;"",TEXT(C424,"00")&amp;"/09/"&amp;'Configurações Básicas'!$P$5,"")</f>
        <v/>
      </c>
      <c r="E424" s="58"/>
      <c r="F424" s="58"/>
      <c r="G424" s="58"/>
      <c r="H424" s="58"/>
      <c r="I424" s="59"/>
      <c r="J424" s="193"/>
      <c r="K424" s="60"/>
      <c r="L424" s="192"/>
      <c r="M424" s="56">
        <f>M423+IF(AND(K424="Pago",OR(E424='PC Receitas'!$O$4,E424='PC Receitas'!$O$5,E424='PC Receitas'!$O$6)),I424,IF(AND(K424="Pago",OR(E424='PC Receitas'!$O$7,E424='PC Receitas'!$O$8,E424='PC Receitas'!$O$9,E424='PC Receitas'!$O$10,E424='PC Receitas'!$O$11,E424='PC Receitas'!$O$12,E424='PC Receitas'!$O$13,E424='PC Receitas'!$O$14)),-I424,0))</f>
        <v>7448.57</v>
      </c>
      <c r="R424" s="153" t="e">
        <f t="shared" si="24"/>
        <v>#N/A</v>
      </c>
      <c r="S424" s="150" t="e">
        <f t="shared" si="25"/>
        <v>#N/A</v>
      </c>
      <c r="T424" s="150" t="e">
        <f t="shared" si="26"/>
        <v>#N/A</v>
      </c>
      <c r="U424" s="150" t="e">
        <f t="shared" si="27"/>
        <v>#N/A</v>
      </c>
      <c r="V424" s="154" t="e">
        <f>VLOOKUP(E424,'PC Receitas'!$O$4:$P$14,2,FALSE)</f>
        <v>#N/A</v>
      </c>
    </row>
    <row r="425" spans="3:22" ht="19.5" customHeight="1" thickTop="1" thickBot="1" x14ac:dyDescent="0.3">
      <c r="C425" s="58"/>
      <c r="D425" s="58" t="str">
        <f>IF(C425&lt;&gt;"",TEXT(C425,"00")&amp;"/09/"&amp;'Configurações Básicas'!$P$5,"")</f>
        <v/>
      </c>
      <c r="E425" s="58"/>
      <c r="F425" s="58"/>
      <c r="G425" s="58"/>
      <c r="H425" s="58"/>
      <c r="I425" s="59"/>
      <c r="J425" s="193"/>
      <c r="K425" s="60"/>
      <c r="L425" s="192"/>
      <c r="M425" s="56">
        <f>M424+IF(AND(K425="Pago",OR(E425='PC Receitas'!$O$4,E425='PC Receitas'!$O$5,E425='PC Receitas'!$O$6)),I425,IF(AND(K425="Pago",OR(E425='PC Receitas'!$O$7,E425='PC Receitas'!$O$8,E425='PC Receitas'!$O$9,E425='PC Receitas'!$O$10,E425='PC Receitas'!$O$11,E425='PC Receitas'!$O$12,E425='PC Receitas'!$O$13,E425='PC Receitas'!$O$14)),-I425,0))</f>
        <v>7448.57</v>
      </c>
      <c r="R425" s="153" t="e">
        <f t="shared" si="24"/>
        <v>#N/A</v>
      </c>
      <c r="S425" s="150" t="e">
        <f t="shared" si="25"/>
        <v>#N/A</v>
      </c>
      <c r="T425" s="150" t="e">
        <f t="shared" si="26"/>
        <v>#N/A</v>
      </c>
      <c r="U425" s="150" t="e">
        <f t="shared" si="27"/>
        <v>#N/A</v>
      </c>
      <c r="V425" s="154" t="e">
        <f>VLOOKUP(E425,'PC Receitas'!$O$4:$P$14,2,FALSE)</f>
        <v>#N/A</v>
      </c>
    </row>
    <row r="426" spans="3:22" ht="19.5" customHeight="1" thickTop="1" thickBot="1" x14ac:dyDescent="0.3">
      <c r="C426" s="58"/>
      <c r="D426" s="58" t="str">
        <f>IF(C426&lt;&gt;"",TEXT(C426,"00")&amp;"/09/"&amp;'Configurações Básicas'!$P$5,"")</f>
        <v/>
      </c>
      <c r="E426" s="58"/>
      <c r="F426" s="58"/>
      <c r="G426" s="58"/>
      <c r="H426" s="58"/>
      <c r="I426" s="59"/>
      <c r="J426" s="193"/>
      <c r="K426" s="60"/>
      <c r="L426" s="192"/>
      <c r="M426" s="56">
        <f>M425+IF(AND(K426="Pago",OR(E426='PC Receitas'!$O$4,E426='PC Receitas'!$O$5,E426='PC Receitas'!$O$6)),I426,IF(AND(K426="Pago",OR(E426='PC Receitas'!$O$7,E426='PC Receitas'!$O$8,E426='PC Receitas'!$O$9,E426='PC Receitas'!$O$10,E426='PC Receitas'!$O$11,E426='PC Receitas'!$O$12,E426='PC Receitas'!$O$13,E426='PC Receitas'!$O$14)),-I426,0))</f>
        <v>7448.57</v>
      </c>
      <c r="R426" s="153" t="e">
        <f t="shared" si="24"/>
        <v>#N/A</v>
      </c>
      <c r="S426" s="150" t="e">
        <f t="shared" si="25"/>
        <v>#N/A</v>
      </c>
      <c r="T426" s="150" t="e">
        <f t="shared" si="26"/>
        <v>#N/A</v>
      </c>
      <c r="U426" s="150" t="e">
        <f t="shared" si="27"/>
        <v>#N/A</v>
      </c>
      <c r="V426" s="154" t="e">
        <f>VLOOKUP(E426,'PC Receitas'!$O$4:$P$14,2,FALSE)</f>
        <v>#N/A</v>
      </c>
    </row>
    <row r="427" spans="3:22" ht="19.5" customHeight="1" thickTop="1" thickBot="1" x14ac:dyDescent="0.3">
      <c r="C427" s="58"/>
      <c r="D427" s="58" t="str">
        <f>IF(C427&lt;&gt;"",TEXT(C427,"00")&amp;"/09/"&amp;'Configurações Básicas'!$P$5,"")</f>
        <v/>
      </c>
      <c r="E427" s="58"/>
      <c r="F427" s="58"/>
      <c r="G427" s="58"/>
      <c r="H427" s="58"/>
      <c r="I427" s="59"/>
      <c r="J427" s="193"/>
      <c r="K427" s="60"/>
      <c r="L427" s="192"/>
      <c r="M427" s="56">
        <f>M426+IF(AND(K427="Pago",OR(E427='PC Receitas'!$O$4,E427='PC Receitas'!$O$5,E427='PC Receitas'!$O$6)),I427,IF(AND(K427="Pago",OR(E427='PC Receitas'!$O$7,E427='PC Receitas'!$O$8,E427='PC Receitas'!$O$9,E427='PC Receitas'!$O$10,E427='PC Receitas'!$O$11,E427='PC Receitas'!$O$12,E427='PC Receitas'!$O$13,E427='PC Receitas'!$O$14)),-I427,0))</f>
        <v>7448.57</v>
      </c>
      <c r="R427" s="153" t="e">
        <f t="shared" si="24"/>
        <v>#N/A</v>
      </c>
      <c r="S427" s="150" t="e">
        <f t="shared" si="25"/>
        <v>#N/A</v>
      </c>
      <c r="T427" s="150" t="e">
        <f t="shared" si="26"/>
        <v>#N/A</v>
      </c>
      <c r="U427" s="150" t="e">
        <f t="shared" si="27"/>
        <v>#N/A</v>
      </c>
      <c r="V427" s="154" t="e">
        <f>VLOOKUP(E427,'PC Receitas'!$O$4:$P$14,2,FALSE)</f>
        <v>#N/A</v>
      </c>
    </row>
    <row r="428" spans="3:22" ht="19.5" customHeight="1" thickTop="1" thickBot="1" x14ac:dyDescent="0.3">
      <c r="C428" s="58"/>
      <c r="D428" s="58" t="str">
        <f>IF(C428&lt;&gt;"",TEXT(C428,"00")&amp;"/09/"&amp;'Configurações Básicas'!$P$5,"")</f>
        <v/>
      </c>
      <c r="E428" s="58"/>
      <c r="F428" s="58"/>
      <c r="G428" s="58"/>
      <c r="H428" s="58"/>
      <c r="I428" s="59"/>
      <c r="J428" s="193"/>
      <c r="K428" s="60"/>
      <c r="L428" s="192"/>
      <c r="M428" s="56">
        <f>M427+IF(AND(K428="Pago",OR(E428='PC Receitas'!$O$4,E428='PC Receitas'!$O$5,E428='PC Receitas'!$O$6)),I428,IF(AND(K428="Pago",OR(E428='PC Receitas'!$O$7,E428='PC Receitas'!$O$8,E428='PC Receitas'!$O$9,E428='PC Receitas'!$O$10,E428='PC Receitas'!$O$11,E428='PC Receitas'!$O$12,E428='PC Receitas'!$O$13,E428='PC Receitas'!$O$14)),-I428,0))</f>
        <v>7448.57</v>
      </c>
      <c r="R428" s="153" t="e">
        <f t="shared" si="24"/>
        <v>#N/A</v>
      </c>
      <c r="S428" s="150" t="e">
        <f t="shared" si="25"/>
        <v>#N/A</v>
      </c>
      <c r="T428" s="150" t="e">
        <f t="shared" si="26"/>
        <v>#N/A</v>
      </c>
      <c r="U428" s="150" t="e">
        <f t="shared" si="27"/>
        <v>#N/A</v>
      </c>
      <c r="V428" s="154" t="e">
        <f>VLOOKUP(E428,'PC Receitas'!$O$4:$P$14,2,FALSE)</f>
        <v>#N/A</v>
      </c>
    </row>
    <row r="429" spans="3:22" ht="19.5" customHeight="1" thickTop="1" thickBot="1" x14ac:dyDescent="0.3">
      <c r="C429" s="58"/>
      <c r="D429" s="58" t="str">
        <f>IF(C429&lt;&gt;"",TEXT(C429,"00")&amp;"/09/"&amp;'Configurações Básicas'!$P$5,"")</f>
        <v/>
      </c>
      <c r="E429" s="58"/>
      <c r="F429" s="58"/>
      <c r="G429" s="58"/>
      <c r="H429" s="58"/>
      <c r="I429" s="59"/>
      <c r="J429" s="193"/>
      <c r="K429" s="60"/>
      <c r="L429" s="192"/>
      <c r="M429" s="56">
        <f>M428+IF(AND(K429="Pago",OR(E429='PC Receitas'!$O$4,E429='PC Receitas'!$O$5,E429='PC Receitas'!$O$6)),I429,IF(AND(K429="Pago",OR(E429='PC Receitas'!$O$7,E429='PC Receitas'!$O$8,E429='PC Receitas'!$O$9,E429='PC Receitas'!$O$10,E429='PC Receitas'!$O$11,E429='PC Receitas'!$O$12,E429='PC Receitas'!$O$13,E429='PC Receitas'!$O$14)),-I429,0))</f>
        <v>7448.57</v>
      </c>
      <c r="R429" s="153" t="e">
        <f t="shared" si="24"/>
        <v>#N/A</v>
      </c>
      <c r="S429" s="150" t="e">
        <f t="shared" si="25"/>
        <v>#N/A</v>
      </c>
      <c r="T429" s="150" t="e">
        <f t="shared" si="26"/>
        <v>#N/A</v>
      </c>
      <c r="U429" s="150" t="e">
        <f t="shared" si="27"/>
        <v>#N/A</v>
      </c>
      <c r="V429" s="154" t="e">
        <f>VLOOKUP(E429,'PC Receitas'!$O$4:$P$14,2,FALSE)</f>
        <v>#N/A</v>
      </c>
    </row>
    <row r="430" spans="3:22" ht="19.5" customHeight="1" thickTop="1" thickBot="1" x14ac:dyDescent="0.3">
      <c r="C430" s="58"/>
      <c r="D430" s="58" t="str">
        <f>IF(C430&lt;&gt;"",TEXT(C430,"00")&amp;"/09/"&amp;'Configurações Básicas'!$P$5,"")</f>
        <v/>
      </c>
      <c r="E430" s="58"/>
      <c r="F430" s="58"/>
      <c r="G430" s="58"/>
      <c r="H430" s="58"/>
      <c r="I430" s="59"/>
      <c r="J430" s="193"/>
      <c r="K430" s="60"/>
      <c r="L430" s="192"/>
      <c r="M430" s="56">
        <f>M429+IF(AND(K430="Pago",OR(E430='PC Receitas'!$O$4,E430='PC Receitas'!$O$5,E430='PC Receitas'!$O$6)),I430,IF(AND(K430="Pago",OR(E430='PC Receitas'!$O$7,E430='PC Receitas'!$O$8,E430='PC Receitas'!$O$9,E430='PC Receitas'!$O$10,E430='PC Receitas'!$O$11,E430='PC Receitas'!$O$12,E430='PC Receitas'!$O$13,E430='PC Receitas'!$O$14)),-I430,0))</f>
        <v>7448.57</v>
      </c>
      <c r="R430" s="153" t="e">
        <f t="shared" si="24"/>
        <v>#N/A</v>
      </c>
      <c r="S430" s="150" t="e">
        <f t="shared" si="25"/>
        <v>#N/A</v>
      </c>
      <c r="T430" s="150" t="e">
        <f t="shared" si="26"/>
        <v>#N/A</v>
      </c>
      <c r="U430" s="150" t="e">
        <f t="shared" si="27"/>
        <v>#N/A</v>
      </c>
      <c r="V430" s="154" t="e">
        <f>VLOOKUP(E430,'PC Receitas'!$O$4:$P$14,2,FALSE)</f>
        <v>#N/A</v>
      </c>
    </row>
    <row r="431" spans="3:22" ht="19.5" customHeight="1" thickTop="1" thickBot="1" x14ac:dyDescent="0.3">
      <c r="C431" s="58"/>
      <c r="D431" s="58" t="str">
        <f>IF(C431&lt;&gt;"",TEXT(C431,"00")&amp;"/09/"&amp;'Configurações Básicas'!$P$5,"")</f>
        <v/>
      </c>
      <c r="E431" s="58"/>
      <c r="F431" s="58"/>
      <c r="G431" s="58"/>
      <c r="H431" s="58"/>
      <c r="I431" s="59"/>
      <c r="J431" s="193"/>
      <c r="K431" s="60"/>
      <c r="L431" s="192"/>
      <c r="M431" s="56">
        <f>M430+IF(AND(K431="Pago",OR(E431='PC Receitas'!$O$4,E431='PC Receitas'!$O$5,E431='PC Receitas'!$O$6)),I431,IF(AND(K431="Pago",OR(E431='PC Receitas'!$O$7,E431='PC Receitas'!$O$8,E431='PC Receitas'!$O$9,E431='PC Receitas'!$O$10,E431='PC Receitas'!$O$11,E431='PC Receitas'!$O$12,E431='PC Receitas'!$O$13,E431='PC Receitas'!$O$14)),-I431,0))</f>
        <v>7448.57</v>
      </c>
      <c r="R431" s="153" t="e">
        <f t="shared" si="24"/>
        <v>#N/A</v>
      </c>
      <c r="S431" s="150" t="e">
        <f t="shared" si="25"/>
        <v>#N/A</v>
      </c>
      <c r="T431" s="150" t="e">
        <f t="shared" si="26"/>
        <v>#N/A</v>
      </c>
      <c r="U431" s="150" t="e">
        <f t="shared" si="27"/>
        <v>#N/A</v>
      </c>
      <c r="V431" s="154" t="e">
        <f>VLOOKUP(E431,'PC Receitas'!$O$4:$P$14,2,FALSE)</f>
        <v>#N/A</v>
      </c>
    </row>
    <row r="432" spans="3:22" ht="19.5" customHeight="1" thickTop="1" thickBot="1" x14ac:dyDescent="0.3">
      <c r="C432" s="58"/>
      <c r="D432" s="58" t="str">
        <f>IF(C432&lt;&gt;"",TEXT(C432,"00")&amp;"/09/"&amp;'Configurações Básicas'!$P$5,"")</f>
        <v/>
      </c>
      <c r="E432" s="58"/>
      <c r="F432" s="58"/>
      <c r="G432" s="58"/>
      <c r="H432" s="58"/>
      <c r="I432" s="59"/>
      <c r="J432" s="193"/>
      <c r="K432" s="60"/>
      <c r="L432" s="192"/>
      <c r="M432" s="56">
        <f>M431+IF(AND(K432="Pago",OR(E432='PC Receitas'!$O$4,E432='PC Receitas'!$O$5,E432='PC Receitas'!$O$6)),I432,IF(AND(K432="Pago",OR(E432='PC Receitas'!$O$7,E432='PC Receitas'!$O$8,E432='PC Receitas'!$O$9,E432='PC Receitas'!$O$10,E432='PC Receitas'!$O$11,E432='PC Receitas'!$O$12,E432='PC Receitas'!$O$13,E432='PC Receitas'!$O$14)),-I432,0))</f>
        <v>7448.57</v>
      </c>
      <c r="R432" s="153" t="e">
        <f t="shared" si="24"/>
        <v>#N/A</v>
      </c>
      <c r="S432" s="150" t="e">
        <f t="shared" si="25"/>
        <v>#N/A</v>
      </c>
      <c r="T432" s="150" t="e">
        <f t="shared" si="26"/>
        <v>#N/A</v>
      </c>
      <c r="U432" s="150" t="e">
        <f t="shared" si="27"/>
        <v>#N/A</v>
      </c>
      <c r="V432" s="154" t="e">
        <f>VLOOKUP(E432,'PC Receitas'!$O$4:$P$14,2,FALSE)</f>
        <v>#N/A</v>
      </c>
    </row>
    <row r="433" spans="3:22" ht="19.5" customHeight="1" thickTop="1" thickBot="1" x14ac:dyDescent="0.3">
      <c r="C433" s="58"/>
      <c r="D433" s="58" t="str">
        <f>IF(C433&lt;&gt;"",TEXT(C433,"00")&amp;"/09/"&amp;'Configurações Básicas'!$P$5,"")</f>
        <v/>
      </c>
      <c r="E433" s="58"/>
      <c r="F433" s="58"/>
      <c r="G433" s="58"/>
      <c r="H433" s="58"/>
      <c r="I433" s="59"/>
      <c r="J433" s="193"/>
      <c r="K433" s="60"/>
      <c r="L433" s="192"/>
      <c r="M433" s="56">
        <f>M432+IF(AND(K433="Pago",OR(E433='PC Receitas'!$O$4,E433='PC Receitas'!$O$5,E433='PC Receitas'!$O$6)),I433,IF(AND(K433="Pago",OR(E433='PC Receitas'!$O$7,E433='PC Receitas'!$O$8,E433='PC Receitas'!$O$9,E433='PC Receitas'!$O$10,E433='PC Receitas'!$O$11,E433='PC Receitas'!$O$12,E433='PC Receitas'!$O$13,E433='PC Receitas'!$O$14)),-I433,0))</f>
        <v>7448.57</v>
      </c>
      <c r="R433" s="153" t="e">
        <f t="shared" si="24"/>
        <v>#N/A</v>
      </c>
      <c r="S433" s="150" t="e">
        <f t="shared" si="25"/>
        <v>#N/A</v>
      </c>
      <c r="T433" s="150" t="e">
        <f t="shared" si="26"/>
        <v>#N/A</v>
      </c>
      <c r="U433" s="150" t="e">
        <f t="shared" si="27"/>
        <v>#N/A</v>
      </c>
      <c r="V433" s="154" t="e">
        <f>VLOOKUP(E433,'PC Receitas'!$O$4:$P$14,2,FALSE)</f>
        <v>#N/A</v>
      </c>
    </row>
    <row r="434" spans="3:22" ht="19.5" customHeight="1" thickTop="1" thickBot="1" x14ac:dyDescent="0.3">
      <c r="C434" s="58"/>
      <c r="D434" s="58" t="str">
        <f>IF(C434&lt;&gt;"",TEXT(C434,"00")&amp;"/09/"&amp;'Configurações Básicas'!$P$5,"")</f>
        <v/>
      </c>
      <c r="E434" s="58"/>
      <c r="F434" s="58"/>
      <c r="G434" s="58"/>
      <c r="H434" s="58"/>
      <c r="I434" s="59"/>
      <c r="J434" s="193"/>
      <c r="K434" s="60"/>
      <c r="L434" s="192"/>
      <c r="M434" s="56">
        <f>M433+IF(AND(K434="Pago",OR(E434='PC Receitas'!$O$4,E434='PC Receitas'!$O$5,E434='PC Receitas'!$O$6)),I434,IF(AND(K434="Pago",OR(E434='PC Receitas'!$O$7,E434='PC Receitas'!$O$8,E434='PC Receitas'!$O$9,E434='PC Receitas'!$O$10,E434='PC Receitas'!$O$11,E434='PC Receitas'!$O$12,E434='PC Receitas'!$O$13,E434='PC Receitas'!$O$14)),-I434,0))</f>
        <v>7448.57</v>
      </c>
      <c r="R434" s="153" t="e">
        <f t="shared" si="24"/>
        <v>#N/A</v>
      </c>
      <c r="S434" s="150" t="e">
        <f t="shared" si="25"/>
        <v>#N/A</v>
      </c>
      <c r="T434" s="150" t="e">
        <f t="shared" si="26"/>
        <v>#N/A</v>
      </c>
      <c r="U434" s="150" t="e">
        <f t="shared" si="27"/>
        <v>#N/A</v>
      </c>
      <c r="V434" s="154" t="e">
        <f>VLOOKUP(E434,'PC Receitas'!$O$4:$P$14,2,FALSE)</f>
        <v>#N/A</v>
      </c>
    </row>
    <row r="435" spans="3:22" ht="19.5" customHeight="1" thickTop="1" thickBot="1" x14ac:dyDescent="0.3">
      <c r="C435" s="58"/>
      <c r="D435" s="58" t="str">
        <f>IF(C435&lt;&gt;"",TEXT(C435,"00")&amp;"/09/"&amp;'Configurações Básicas'!$P$5,"")</f>
        <v/>
      </c>
      <c r="E435" s="58"/>
      <c r="F435" s="58"/>
      <c r="G435" s="58"/>
      <c r="H435" s="58"/>
      <c r="I435" s="59"/>
      <c r="J435" s="193"/>
      <c r="K435" s="60"/>
      <c r="L435" s="192"/>
      <c r="M435" s="56">
        <f>M434+IF(AND(K435="Pago",OR(E435='PC Receitas'!$O$4,E435='PC Receitas'!$O$5,E435='PC Receitas'!$O$6)),I435,IF(AND(K435="Pago",OR(E435='PC Receitas'!$O$7,E435='PC Receitas'!$O$8,E435='PC Receitas'!$O$9,E435='PC Receitas'!$O$10,E435='PC Receitas'!$O$11,E435='PC Receitas'!$O$12,E435='PC Receitas'!$O$13,E435='PC Receitas'!$O$14)),-I435,0))</f>
        <v>7448.57</v>
      </c>
      <c r="R435" s="153" t="e">
        <f t="shared" si="24"/>
        <v>#N/A</v>
      </c>
      <c r="S435" s="150" t="e">
        <f t="shared" si="25"/>
        <v>#N/A</v>
      </c>
      <c r="T435" s="150" t="e">
        <f t="shared" si="26"/>
        <v>#N/A</v>
      </c>
      <c r="U435" s="150" t="e">
        <f t="shared" si="27"/>
        <v>#N/A</v>
      </c>
      <c r="V435" s="154" t="e">
        <f>VLOOKUP(E435,'PC Receitas'!$O$4:$P$14,2,FALSE)</f>
        <v>#N/A</v>
      </c>
    </row>
    <row r="436" spans="3:22" ht="19.5" customHeight="1" thickTop="1" thickBot="1" x14ac:dyDescent="0.3">
      <c r="C436" s="58"/>
      <c r="D436" s="58" t="str">
        <f>IF(C436&lt;&gt;"",TEXT(C436,"00")&amp;"/09/"&amp;'Configurações Básicas'!$P$5,"")</f>
        <v/>
      </c>
      <c r="E436" s="58"/>
      <c r="F436" s="58"/>
      <c r="G436" s="58"/>
      <c r="H436" s="58"/>
      <c r="I436" s="59"/>
      <c r="J436" s="193"/>
      <c r="K436" s="60"/>
      <c r="L436" s="192"/>
      <c r="M436" s="56">
        <f>M435+IF(AND(K436="Pago",OR(E436='PC Receitas'!$O$4,E436='PC Receitas'!$O$5,E436='PC Receitas'!$O$6)),I436,IF(AND(K436="Pago",OR(E436='PC Receitas'!$O$7,E436='PC Receitas'!$O$8,E436='PC Receitas'!$O$9,E436='PC Receitas'!$O$10,E436='PC Receitas'!$O$11,E436='PC Receitas'!$O$12,E436='PC Receitas'!$O$13,E436='PC Receitas'!$O$14)),-I436,0))</f>
        <v>7448.57</v>
      </c>
      <c r="R436" s="153" t="e">
        <f t="shared" si="24"/>
        <v>#N/A</v>
      </c>
      <c r="S436" s="150" t="e">
        <f t="shared" si="25"/>
        <v>#N/A</v>
      </c>
      <c r="T436" s="150" t="e">
        <f t="shared" si="26"/>
        <v>#N/A</v>
      </c>
      <c r="U436" s="150" t="e">
        <f t="shared" si="27"/>
        <v>#N/A</v>
      </c>
      <c r="V436" s="154" t="e">
        <f>VLOOKUP(E436,'PC Receitas'!$O$4:$P$14,2,FALSE)</f>
        <v>#N/A</v>
      </c>
    </row>
    <row r="437" spans="3:22" ht="19.5" customHeight="1" thickTop="1" thickBot="1" x14ac:dyDescent="0.3">
      <c r="C437" s="58"/>
      <c r="D437" s="58" t="str">
        <f>IF(C437&lt;&gt;"",TEXT(C437,"00")&amp;"/09/"&amp;'Configurações Básicas'!$P$5,"")</f>
        <v/>
      </c>
      <c r="E437" s="58"/>
      <c r="F437" s="58"/>
      <c r="G437" s="58"/>
      <c r="H437" s="58"/>
      <c r="I437" s="59"/>
      <c r="J437" s="193"/>
      <c r="K437" s="60"/>
      <c r="L437" s="192"/>
      <c r="M437" s="56">
        <f>M436+IF(AND(K437="Pago",OR(E437='PC Receitas'!$O$4,E437='PC Receitas'!$O$5,E437='PC Receitas'!$O$6)),I437,IF(AND(K437="Pago",OR(E437='PC Receitas'!$O$7,E437='PC Receitas'!$O$8,E437='PC Receitas'!$O$9,E437='PC Receitas'!$O$10,E437='PC Receitas'!$O$11,E437='PC Receitas'!$O$12,E437='PC Receitas'!$O$13,E437='PC Receitas'!$O$14)),-I437,0))</f>
        <v>7448.57</v>
      </c>
      <c r="R437" s="153" t="e">
        <f t="shared" si="24"/>
        <v>#N/A</v>
      </c>
      <c r="S437" s="150" t="e">
        <f t="shared" si="25"/>
        <v>#N/A</v>
      </c>
      <c r="T437" s="150" t="e">
        <f t="shared" si="26"/>
        <v>#N/A</v>
      </c>
      <c r="U437" s="150" t="e">
        <f t="shared" si="27"/>
        <v>#N/A</v>
      </c>
      <c r="V437" s="154" t="e">
        <f>VLOOKUP(E437,'PC Receitas'!$O$4:$P$14,2,FALSE)</f>
        <v>#N/A</v>
      </c>
    </row>
    <row r="438" spans="3:22" ht="19.5" customHeight="1" thickTop="1" thickBot="1" x14ac:dyDescent="0.3">
      <c r="C438" s="58"/>
      <c r="D438" s="58" t="str">
        <f>IF(C438&lt;&gt;"",TEXT(C438,"00")&amp;"/09/"&amp;'Configurações Básicas'!$P$5,"")</f>
        <v/>
      </c>
      <c r="E438" s="58"/>
      <c r="F438" s="58"/>
      <c r="G438" s="58"/>
      <c r="H438" s="58"/>
      <c r="I438" s="59"/>
      <c r="J438" s="193"/>
      <c r="K438" s="60"/>
      <c r="L438" s="192"/>
      <c r="M438" s="56">
        <f>M437+IF(AND(K438="Pago",OR(E438='PC Receitas'!$O$4,E438='PC Receitas'!$O$5,E438='PC Receitas'!$O$6)),I438,IF(AND(K438="Pago",OR(E438='PC Receitas'!$O$7,E438='PC Receitas'!$O$8,E438='PC Receitas'!$O$9,E438='PC Receitas'!$O$10,E438='PC Receitas'!$O$11,E438='PC Receitas'!$O$12,E438='PC Receitas'!$O$13,E438='PC Receitas'!$O$14)),-I438,0))</f>
        <v>7448.57</v>
      </c>
      <c r="R438" s="153" t="e">
        <f t="shared" si="24"/>
        <v>#N/A</v>
      </c>
      <c r="S438" s="150" t="e">
        <f t="shared" si="25"/>
        <v>#N/A</v>
      </c>
      <c r="T438" s="150" t="e">
        <f t="shared" si="26"/>
        <v>#N/A</v>
      </c>
      <c r="U438" s="150" t="e">
        <f t="shared" si="27"/>
        <v>#N/A</v>
      </c>
      <c r="V438" s="154" t="e">
        <f>VLOOKUP(E438,'PC Receitas'!$O$4:$P$14,2,FALSE)</f>
        <v>#N/A</v>
      </c>
    </row>
    <row r="439" spans="3:22" ht="19.5" customHeight="1" thickTop="1" thickBot="1" x14ac:dyDescent="0.3">
      <c r="C439" s="58"/>
      <c r="D439" s="58" t="str">
        <f>IF(C439&lt;&gt;"",TEXT(C439,"00")&amp;"/09/"&amp;'Configurações Básicas'!$P$5,"")</f>
        <v/>
      </c>
      <c r="E439" s="58"/>
      <c r="F439" s="58"/>
      <c r="G439" s="58"/>
      <c r="H439" s="58"/>
      <c r="I439" s="59"/>
      <c r="J439" s="193"/>
      <c r="K439" s="60"/>
      <c r="L439" s="192"/>
      <c r="M439" s="56">
        <f>M438+IF(AND(K439="Pago",OR(E439='PC Receitas'!$O$4,E439='PC Receitas'!$O$5,E439='PC Receitas'!$O$6)),I439,IF(AND(K439="Pago",OR(E439='PC Receitas'!$O$7,E439='PC Receitas'!$O$8,E439='PC Receitas'!$O$9,E439='PC Receitas'!$O$10,E439='PC Receitas'!$O$11,E439='PC Receitas'!$O$12,E439='PC Receitas'!$O$13,E439='PC Receitas'!$O$14)),-I439,0))</f>
        <v>7448.57</v>
      </c>
      <c r="R439" s="153" t="e">
        <f t="shared" si="24"/>
        <v>#N/A</v>
      </c>
      <c r="S439" s="150" t="e">
        <f t="shared" si="25"/>
        <v>#N/A</v>
      </c>
      <c r="T439" s="150" t="e">
        <f t="shared" si="26"/>
        <v>#N/A</v>
      </c>
      <c r="U439" s="150" t="e">
        <f t="shared" si="27"/>
        <v>#N/A</v>
      </c>
      <c r="V439" s="154" t="e">
        <f>VLOOKUP(E439,'PC Receitas'!$O$4:$P$14,2,FALSE)</f>
        <v>#N/A</v>
      </c>
    </row>
    <row r="440" spans="3:22" ht="19.5" customHeight="1" thickTop="1" thickBot="1" x14ac:dyDescent="0.3">
      <c r="C440" s="58"/>
      <c r="D440" s="58" t="str">
        <f>IF(C440&lt;&gt;"",TEXT(C440,"00")&amp;"/09/"&amp;'Configurações Básicas'!$P$5,"")</f>
        <v/>
      </c>
      <c r="E440" s="58"/>
      <c r="F440" s="58"/>
      <c r="G440" s="58"/>
      <c r="H440" s="58"/>
      <c r="I440" s="59"/>
      <c r="J440" s="193"/>
      <c r="K440" s="60"/>
      <c r="L440" s="192"/>
      <c r="M440" s="56">
        <f>M439+IF(AND(K440="Pago",OR(E440='PC Receitas'!$O$4,E440='PC Receitas'!$O$5,E440='PC Receitas'!$O$6)),I440,IF(AND(K440="Pago",OR(E440='PC Receitas'!$O$7,E440='PC Receitas'!$O$8,E440='PC Receitas'!$O$9,E440='PC Receitas'!$O$10,E440='PC Receitas'!$O$11,E440='PC Receitas'!$O$12,E440='PC Receitas'!$O$13,E440='PC Receitas'!$O$14)),-I440,0))</f>
        <v>7448.57</v>
      </c>
      <c r="R440" s="153" t="e">
        <f t="shared" si="24"/>
        <v>#N/A</v>
      </c>
      <c r="S440" s="150" t="e">
        <f t="shared" si="25"/>
        <v>#N/A</v>
      </c>
      <c r="T440" s="150" t="e">
        <f t="shared" si="26"/>
        <v>#N/A</v>
      </c>
      <c r="U440" s="150" t="e">
        <f t="shared" si="27"/>
        <v>#N/A</v>
      </c>
      <c r="V440" s="154" t="e">
        <f>VLOOKUP(E440,'PC Receitas'!$O$4:$P$14,2,FALSE)</f>
        <v>#N/A</v>
      </c>
    </row>
    <row r="441" spans="3:22" ht="19.5" customHeight="1" thickTop="1" thickBot="1" x14ac:dyDescent="0.3">
      <c r="C441" s="58"/>
      <c r="D441" s="58" t="str">
        <f>IF(C441&lt;&gt;"",TEXT(C441,"00")&amp;"/09/"&amp;'Configurações Básicas'!$P$5,"")</f>
        <v/>
      </c>
      <c r="E441" s="58"/>
      <c r="F441" s="58"/>
      <c r="G441" s="58"/>
      <c r="H441" s="58"/>
      <c r="I441" s="59"/>
      <c r="J441" s="193"/>
      <c r="K441" s="60"/>
      <c r="L441" s="192"/>
      <c r="M441" s="56">
        <f>M440+IF(AND(K441="Pago",OR(E441='PC Receitas'!$O$4,E441='PC Receitas'!$O$5,E441='PC Receitas'!$O$6)),I441,IF(AND(K441="Pago",OR(E441='PC Receitas'!$O$7,E441='PC Receitas'!$O$8,E441='PC Receitas'!$O$9,E441='PC Receitas'!$O$10,E441='PC Receitas'!$O$11,E441='PC Receitas'!$O$12,E441='PC Receitas'!$O$13,E441='PC Receitas'!$O$14)),-I441,0))</f>
        <v>7448.57</v>
      </c>
      <c r="R441" s="153" t="e">
        <f t="shared" si="24"/>
        <v>#N/A</v>
      </c>
      <c r="S441" s="150" t="e">
        <f t="shared" si="25"/>
        <v>#N/A</v>
      </c>
      <c r="T441" s="150" t="e">
        <f t="shared" si="26"/>
        <v>#N/A</v>
      </c>
      <c r="U441" s="150" t="e">
        <f t="shared" si="27"/>
        <v>#N/A</v>
      </c>
      <c r="V441" s="154" t="e">
        <f>VLOOKUP(E441,'PC Receitas'!$O$4:$P$14,2,FALSE)</f>
        <v>#N/A</v>
      </c>
    </row>
    <row r="442" spans="3:22" ht="19.5" customHeight="1" thickTop="1" thickBot="1" x14ac:dyDescent="0.3">
      <c r="C442" s="58"/>
      <c r="D442" s="58" t="str">
        <f>IF(C442&lt;&gt;"",TEXT(C442,"00")&amp;"/09/"&amp;'Configurações Básicas'!$P$5,"")</f>
        <v/>
      </c>
      <c r="E442" s="58"/>
      <c r="F442" s="58"/>
      <c r="G442" s="58"/>
      <c r="H442" s="58"/>
      <c r="I442" s="59"/>
      <c r="J442" s="193"/>
      <c r="K442" s="60"/>
      <c r="L442" s="192"/>
      <c r="M442" s="56">
        <f>M441+IF(AND(K442="Pago",OR(E442='PC Receitas'!$O$4,E442='PC Receitas'!$O$5,E442='PC Receitas'!$O$6)),I442,IF(AND(K442="Pago",OR(E442='PC Receitas'!$O$7,E442='PC Receitas'!$O$8,E442='PC Receitas'!$O$9,E442='PC Receitas'!$O$10,E442='PC Receitas'!$O$11,E442='PC Receitas'!$O$12,E442='PC Receitas'!$O$13,E442='PC Receitas'!$O$14)),-I442,0))</f>
        <v>7448.57</v>
      </c>
      <c r="R442" s="153" t="e">
        <f t="shared" si="24"/>
        <v>#N/A</v>
      </c>
      <c r="S442" s="150" t="e">
        <f t="shared" si="25"/>
        <v>#N/A</v>
      </c>
      <c r="T442" s="150" t="e">
        <f t="shared" si="26"/>
        <v>#N/A</v>
      </c>
      <c r="U442" s="150" t="e">
        <f t="shared" si="27"/>
        <v>#N/A</v>
      </c>
      <c r="V442" s="154" t="e">
        <f>VLOOKUP(E442,'PC Receitas'!$O$4:$P$14,2,FALSE)</f>
        <v>#N/A</v>
      </c>
    </row>
    <row r="443" spans="3:22" ht="19.5" customHeight="1" thickTop="1" thickBot="1" x14ac:dyDescent="0.3">
      <c r="C443" s="58"/>
      <c r="D443" s="58" t="str">
        <f>IF(C443&lt;&gt;"",TEXT(C443,"00")&amp;"/09/"&amp;'Configurações Básicas'!$P$5,"")</f>
        <v/>
      </c>
      <c r="E443" s="58"/>
      <c r="F443" s="58"/>
      <c r="G443" s="58"/>
      <c r="H443" s="58"/>
      <c r="I443" s="59"/>
      <c r="J443" s="193"/>
      <c r="K443" s="60"/>
      <c r="L443" s="192"/>
      <c r="M443" s="56">
        <f>M442+IF(AND(K443="Pago",OR(E443='PC Receitas'!$O$4,E443='PC Receitas'!$O$5,E443='PC Receitas'!$O$6)),I443,IF(AND(K443="Pago",OR(E443='PC Receitas'!$O$7,E443='PC Receitas'!$O$8,E443='PC Receitas'!$O$9,E443='PC Receitas'!$O$10,E443='PC Receitas'!$O$11,E443='PC Receitas'!$O$12,E443='PC Receitas'!$O$13,E443='PC Receitas'!$O$14)),-I443,0))</f>
        <v>7448.57</v>
      </c>
      <c r="R443" s="153" t="e">
        <f t="shared" si="24"/>
        <v>#N/A</v>
      </c>
      <c r="S443" s="150" t="e">
        <f t="shared" si="25"/>
        <v>#N/A</v>
      </c>
      <c r="T443" s="150" t="e">
        <f t="shared" si="26"/>
        <v>#N/A</v>
      </c>
      <c r="U443" s="150" t="e">
        <f t="shared" si="27"/>
        <v>#N/A</v>
      </c>
      <c r="V443" s="154" t="e">
        <f>VLOOKUP(E443,'PC Receitas'!$O$4:$P$14,2,FALSE)</f>
        <v>#N/A</v>
      </c>
    </row>
    <row r="444" spans="3:22" ht="19.5" customHeight="1" thickTop="1" thickBot="1" x14ac:dyDescent="0.3">
      <c r="C444" s="58"/>
      <c r="D444" s="58" t="str">
        <f>IF(C444&lt;&gt;"",TEXT(C444,"00")&amp;"/09/"&amp;'Configurações Básicas'!$P$5,"")</f>
        <v/>
      </c>
      <c r="E444" s="58"/>
      <c r="F444" s="58"/>
      <c r="G444" s="58"/>
      <c r="H444" s="58"/>
      <c r="I444" s="59"/>
      <c r="J444" s="193"/>
      <c r="K444" s="60"/>
      <c r="L444" s="192"/>
      <c r="M444" s="56">
        <f>M443+IF(AND(K444="Pago",OR(E444='PC Receitas'!$O$4,E444='PC Receitas'!$O$5,E444='PC Receitas'!$O$6)),I444,IF(AND(K444="Pago",OR(E444='PC Receitas'!$O$7,E444='PC Receitas'!$O$8,E444='PC Receitas'!$O$9,E444='PC Receitas'!$O$10,E444='PC Receitas'!$O$11,E444='PC Receitas'!$O$12,E444='PC Receitas'!$O$13,E444='PC Receitas'!$O$14)),-I444,0))</f>
        <v>7448.57</v>
      </c>
      <c r="R444" s="153" t="e">
        <f t="shared" si="24"/>
        <v>#N/A</v>
      </c>
      <c r="S444" s="150" t="e">
        <f t="shared" si="25"/>
        <v>#N/A</v>
      </c>
      <c r="T444" s="150" t="e">
        <f t="shared" si="26"/>
        <v>#N/A</v>
      </c>
      <c r="U444" s="150" t="e">
        <f t="shared" si="27"/>
        <v>#N/A</v>
      </c>
      <c r="V444" s="154" t="e">
        <f>VLOOKUP(E444,'PC Receitas'!$O$4:$P$14,2,FALSE)</f>
        <v>#N/A</v>
      </c>
    </row>
    <row r="445" spans="3:22" ht="19.5" customHeight="1" thickTop="1" thickBot="1" x14ac:dyDescent="0.3">
      <c r="C445" s="58"/>
      <c r="D445" s="58" t="str">
        <f>IF(C445&lt;&gt;"",TEXT(C445,"00")&amp;"/09/"&amp;'Configurações Básicas'!$P$5,"")</f>
        <v/>
      </c>
      <c r="E445" s="58"/>
      <c r="F445" s="58"/>
      <c r="G445" s="58"/>
      <c r="H445" s="58"/>
      <c r="I445" s="59"/>
      <c r="J445" s="193"/>
      <c r="K445" s="60"/>
      <c r="L445" s="192"/>
      <c r="M445" s="56">
        <f>M444+IF(AND(K445="Pago",OR(E445='PC Receitas'!$O$4,E445='PC Receitas'!$O$5,E445='PC Receitas'!$O$6)),I445,IF(AND(K445="Pago",OR(E445='PC Receitas'!$O$7,E445='PC Receitas'!$O$8,E445='PC Receitas'!$O$9,E445='PC Receitas'!$O$10,E445='PC Receitas'!$O$11,E445='PC Receitas'!$O$12,E445='PC Receitas'!$O$13,E445='PC Receitas'!$O$14)),-I445,0))</f>
        <v>7448.57</v>
      </c>
      <c r="R445" s="153" t="e">
        <f t="shared" si="24"/>
        <v>#N/A</v>
      </c>
      <c r="S445" s="150" t="e">
        <f t="shared" si="25"/>
        <v>#N/A</v>
      </c>
      <c r="T445" s="150" t="e">
        <f t="shared" si="26"/>
        <v>#N/A</v>
      </c>
      <c r="U445" s="150" t="e">
        <f t="shared" si="27"/>
        <v>#N/A</v>
      </c>
      <c r="V445" s="154" t="e">
        <f>VLOOKUP(E445,'PC Receitas'!$O$4:$P$14,2,FALSE)</f>
        <v>#N/A</v>
      </c>
    </row>
    <row r="446" spans="3:22" ht="19.5" customHeight="1" thickTop="1" thickBot="1" x14ac:dyDescent="0.3">
      <c r="C446" s="58"/>
      <c r="D446" s="58" t="str">
        <f>IF(C446&lt;&gt;"",TEXT(C446,"00")&amp;"/09/"&amp;'Configurações Básicas'!$P$5,"")</f>
        <v/>
      </c>
      <c r="E446" s="58"/>
      <c r="F446" s="58"/>
      <c r="G446" s="58"/>
      <c r="H446" s="58"/>
      <c r="I446" s="59"/>
      <c r="J446" s="193"/>
      <c r="K446" s="60"/>
      <c r="L446" s="192"/>
      <c r="M446" s="56">
        <f>M445+IF(AND(K446="Pago",OR(E446='PC Receitas'!$O$4,E446='PC Receitas'!$O$5,E446='PC Receitas'!$O$6)),I446,IF(AND(K446="Pago",OR(E446='PC Receitas'!$O$7,E446='PC Receitas'!$O$8,E446='PC Receitas'!$O$9,E446='PC Receitas'!$O$10,E446='PC Receitas'!$O$11,E446='PC Receitas'!$O$12,E446='PC Receitas'!$O$13,E446='PC Receitas'!$O$14)),-I446,0))</f>
        <v>7448.57</v>
      </c>
      <c r="R446" s="153" t="e">
        <f t="shared" si="24"/>
        <v>#N/A</v>
      </c>
      <c r="S446" s="150" t="e">
        <f t="shared" si="25"/>
        <v>#N/A</v>
      </c>
      <c r="T446" s="150" t="e">
        <f t="shared" si="26"/>
        <v>#N/A</v>
      </c>
      <c r="U446" s="150" t="e">
        <f t="shared" si="27"/>
        <v>#N/A</v>
      </c>
      <c r="V446" s="154" t="e">
        <f>VLOOKUP(E446,'PC Receitas'!$O$4:$P$14,2,FALSE)</f>
        <v>#N/A</v>
      </c>
    </row>
    <row r="447" spans="3:22" ht="19.5" customHeight="1" thickTop="1" thickBot="1" x14ac:dyDescent="0.3">
      <c r="C447" s="58"/>
      <c r="D447" s="58" t="str">
        <f>IF(C447&lt;&gt;"",TEXT(C447,"00")&amp;"/09/"&amp;'Configurações Básicas'!$P$5,"")</f>
        <v/>
      </c>
      <c r="E447" s="58"/>
      <c r="F447" s="58"/>
      <c r="G447" s="58"/>
      <c r="H447" s="58"/>
      <c r="I447" s="59"/>
      <c r="J447" s="193"/>
      <c r="K447" s="60"/>
      <c r="L447" s="192"/>
      <c r="M447" s="56">
        <f>M446+IF(AND(K447="Pago",OR(E447='PC Receitas'!$O$4,E447='PC Receitas'!$O$5,E447='PC Receitas'!$O$6)),I447,IF(AND(K447="Pago",OR(E447='PC Receitas'!$O$7,E447='PC Receitas'!$O$8,E447='PC Receitas'!$O$9,E447='PC Receitas'!$O$10,E447='PC Receitas'!$O$11,E447='PC Receitas'!$O$12,E447='PC Receitas'!$O$13,E447='PC Receitas'!$O$14)),-I447,0))</f>
        <v>7448.57</v>
      </c>
      <c r="R447" s="153" t="e">
        <f t="shared" si="24"/>
        <v>#N/A</v>
      </c>
      <c r="S447" s="150" t="e">
        <f t="shared" si="25"/>
        <v>#N/A</v>
      </c>
      <c r="T447" s="150" t="e">
        <f t="shared" si="26"/>
        <v>#N/A</v>
      </c>
      <c r="U447" s="150" t="e">
        <f t="shared" si="27"/>
        <v>#N/A</v>
      </c>
      <c r="V447" s="154" t="e">
        <f>VLOOKUP(E447,'PC Receitas'!$O$4:$P$14,2,FALSE)</f>
        <v>#N/A</v>
      </c>
    </row>
    <row r="448" spans="3:22" ht="19.5" customHeight="1" thickTop="1" thickBot="1" x14ac:dyDescent="0.3">
      <c r="C448" s="58"/>
      <c r="D448" s="58" t="str">
        <f>IF(C448&lt;&gt;"",TEXT(C448,"00")&amp;"/09/"&amp;'Configurações Básicas'!$P$5,"")</f>
        <v/>
      </c>
      <c r="E448" s="58"/>
      <c r="F448" s="58"/>
      <c r="G448" s="58"/>
      <c r="H448" s="58"/>
      <c r="I448" s="59"/>
      <c r="J448" s="193"/>
      <c r="K448" s="60"/>
      <c r="L448" s="192"/>
      <c r="M448" s="56">
        <f>M447+IF(AND(K448="Pago",OR(E448='PC Receitas'!$O$4,E448='PC Receitas'!$O$5,E448='PC Receitas'!$O$6)),I448,IF(AND(K448="Pago",OR(E448='PC Receitas'!$O$7,E448='PC Receitas'!$O$8,E448='PC Receitas'!$O$9,E448='PC Receitas'!$O$10,E448='PC Receitas'!$O$11,E448='PC Receitas'!$O$12,E448='PC Receitas'!$O$13,E448='PC Receitas'!$O$14)),-I448,0))</f>
        <v>7448.57</v>
      </c>
      <c r="R448" s="153" t="e">
        <f t="shared" si="24"/>
        <v>#N/A</v>
      </c>
      <c r="S448" s="150" t="e">
        <f t="shared" si="25"/>
        <v>#N/A</v>
      </c>
      <c r="T448" s="150" t="e">
        <f t="shared" si="26"/>
        <v>#N/A</v>
      </c>
      <c r="U448" s="150" t="e">
        <f t="shared" si="27"/>
        <v>#N/A</v>
      </c>
      <c r="V448" s="154" t="e">
        <f>VLOOKUP(E448,'PC Receitas'!$O$4:$P$14,2,FALSE)</f>
        <v>#N/A</v>
      </c>
    </row>
    <row r="449" spans="3:22" ht="19.5" customHeight="1" thickTop="1" thickBot="1" x14ac:dyDescent="0.3">
      <c r="C449" s="58"/>
      <c r="D449" s="58" t="str">
        <f>IF(C449&lt;&gt;"",TEXT(C449,"00")&amp;"/09/"&amp;'Configurações Básicas'!$P$5,"")</f>
        <v/>
      </c>
      <c r="E449" s="58"/>
      <c r="F449" s="58"/>
      <c r="G449" s="58"/>
      <c r="H449" s="58"/>
      <c r="I449" s="59"/>
      <c r="J449" s="193"/>
      <c r="K449" s="60"/>
      <c r="L449" s="192"/>
      <c r="M449" s="56">
        <f>M448+IF(AND(K449="Pago",OR(E449='PC Receitas'!$O$4,E449='PC Receitas'!$O$5,E449='PC Receitas'!$O$6)),I449,IF(AND(K449="Pago",OR(E449='PC Receitas'!$O$7,E449='PC Receitas'!$O$8,E449='PC Receitas'!$O$9,E449='PC Receitas'!$O$10,E449='PC Receitas'!$O$11,E449='PC Receitas'!$O$12,E449='PC Receitas'!$O$13,E449='PC Receitas'!$O$14)),-I449,0))</f>
        <v>7448.57</v>
      </c>
      <c r="R449" s="153" t="e">
        <f t="shared" si="24"/>
        <v>#N/A</v>
      </c>
      <c r="S449" s="150" t="e">
        <f t="shared" si="25"/>
        <v>#N/A</v>
      </c>
      <c r="T449" s="150" t="e">
        <f t="shared" si="26"/>
        <v>#N/A</v>
      </c>
      <c r="U449" s="150" t="e">
        <f t="shared" si="27"/>
        <v>#N/A</v>
      </c>
      <c r="V449" s="154" t="e">
        <f>VLOOKUP(E449,'PC Receitas'!$O$4:$P$14,2,FALSE)</f>
        <v>#N/A</v>
      </c>
    </row>
    <row r="450" spans="3:22" ht="19.5" customHeight="1" thickTop="1" thickBot="1" x14ac:dyDescent="0.3">
      <c r="C450" s="58"/>
      <c r="D450" s="58" t="str">
        <f>IF(C450&lt;&gt;"",TEXT(C450,"00")&amp;"/09/"&amp;'Configurações Básicas'!$P$5,"")</f>
        <v/>
      </c>
      <c r="E450" s="58"/>
      <c r="F450" s="58"/>
      <c r="G450" s="58"/>
      <c r="H450" s="58"/>
      <c r="I450" s="59"/>
      <c r="J450" s="193"/>
      <c r="K450" s="60"/>
      <c r="L450" s="192"/>
      <c r="M450" s="56">
        <f>M449+IF(AND(K450="Pago",OR(E450='PC Receitas'!$O$4,E450='PC Receitas'!$O$5,E450='PC Receitas'!$O$6)),I450,IF(AND(K450="Pago",OR(E450='PC Receitas'!$O$7,E450='PC Receitas'!$O$8,E450='PC Receitas'!$O$9,E450='PC Receitas'!$O$10,E450='PC Receitas'!$O$11,E450='PC Receitas'!$O$12,E450='PC Receitas'!$O$13,E450='PC Receitas'!$O$14)),-I450,0))</f>
        <v>7448.57</v>
      </c>
      <c r="R450" s="153" t="e">
        <f t="shared" si="24"/>
        <v>#N/A</v>
      </c>
      <c r="S450" s="150" t="e">
        <f t="shared" si="25"/>
        <v>#N/A</v>
      </c>
      <c r="T450" s="150" t="e">
        <f t="shared" si="26"/>
        <v>#N/A</v>
      </c>
      <c r="U450" s="150" t="e">
        <f t="shared" si="27"/>
        <v>#N/A</v>
      </c>
      <c r="V450" s="154" t="e">
        <f>VLOOKUP(E450,'PC Receitas'!$O$4:$P$14,2,FALSE)</f>
        <v>#N/A</v>
      </c>
    </row>
    <row r="451" spans="3:22" ht="19.5" customHeight="1" thickTop="1" thickBot="1" x14ac:dyDescent="0.3">
      <c r="C451" s="58"/>
      <c r="D451" s="58" t="str">
        <f>IF(C451&lt;&gt;"",TEXT(C451,"00")&amp;"/09/"&amp;'Configurações Básicas'!$P$5,"")</f>
        <v/>
      </c>
      <c r="E451" s="58"/>
      <c r="F451" s="58"/>
      <c r="G451" s="58"/>
      <c r="H451" s="58"/>
      <c r="I451" s="59"/>
      <c r="J451" s="193"/>
      <c r="K451" s="60"/>
      <c r="L451" s="192"/>
      <c r="M451" s="56">
        <f>M450+IF(AND(K451="Pago",OR(E451='PC Receitas'!$O$4,E451='PC Receitas'!$O$5,E451='PC Receitas'!$O$6)),I451,IF(AND(K451="Pago",OR(E451='PC Receitas'!$O$7,E451='PC Receitas'!$O$8,E451='PC Receitas'!$O$9,E451='PC Receitas'!$O$10,E451='PC Receitas'!$O$11,E451='PC Receitas'!$O$12,E451='PC Receitas'!$O$13,E451='PC Receitas'!$O$14)),-I451,0))</f>
        <v>7448.57</v>
      </c>
      <c r="R451" s="153" t="e">
        <f t="shared" si="24"/>
        <v>#N/A</v>
      </c>
      <c r="S451" s="150" t="e">
        <f t="shared" si="25"/>
        <v>#N/A</v>
      </c>
      <c r="T451" s="150" t="e">
        <f t="shared" si="26"/>
        <v>#N/A</v>
      </c>
      <c r="U451" s="150" t="e">
        <f t="shared" si="27"/>
        <v>#N/A</v>
      </c>
      <c r="V451" s="154" t="e">
        <f>VLOOKUP(E451,'PC Receitas'!$O$4:$P$14,2,FALSE)</f>
        <v>#N/A</v>
      </c>
    </row>
    <row r="452" spans="3:22" ht="19.5" customHeight="1" thickTop="1" thickBot="1" x14ac:dyDescent="0.3">
      <c r="C452" s="58"/>
      <c r="D452" s="58" t="str">
        <f>IF(C452&lt;&gt;"",TEXT(C452,"00")&amp;"/09/"&amp;'Configurações Básicas'!$P$5,"")</f>
        <v/>
      </c>
      <c r="E452" s="58"/>
      <c r="F452" s="58"/>
      <c r="G452" s="58"/>
      <c r="H452" s="58"/>
      <c r="I452" s="59"/>
      <c r="J452" s="193"/>
      <c r="K452" s="60"/>
      <c r="L452" s="192"/>
      <c r="M452" s="56">
        <f>M451+IF(AND(K452="Pago",OR(E452='PC Receitas'!$O$4,E452='PC Receitas'!$O$5,E452='PC Receitas'!$O$6)),I452,IF(AND(K452="Pago",OR(E452='PC Receitas'!$O$7,E452='PC Receitas'!$O$8,E452='PC Receitas'!$O$9,E452='PC Receitas'!$O$10,E452='PC Receitas'!$O$11,E452='PC Receitas'!$O$12,E452='PC Receitas'!$O$13,E452='PC Receitas'!$O$14)),-I452,0))</f>
        <v>7448.57</v>
      </c>
      <c r="R452" s="153" t="e">
        <f t="shared" si="24"/>
        <v>#N/A</v>
      </c>
      <c r="S452" s="150" t="e">
        <f t="shared" si="25"/>
        <v>#N/A</v>
      </c>
      <c r="T452" s="150" t="e">
        <f t="shared" si="26"/>
        <v>#N/A</v>
      </c>
      <c r="U452" s="150" t="e">
        <f t="shared" si="27"/>
        <v>#N/A</v>
      </c>
      <c r="V452" s="154" t="e">
        <f>VLOOKUP(E452,'PC Receitas'!$O$4:$P$14,2,FALSE)</f>
        <v>#N/A</v>
      </c>
    </row>
    <row r="453" spans="3:22" ht="19.5" customHeight="1" thickTop="1" thickBot="1" x14ac:dyDescent="0.3">
      <c r="C453" s="58"/>
      <c r="D453" s="58" t="str">
        <f>IF(C453&lt;&gt;"",TEXT(C453,"00")&amp;"/09/"&amp;'Configurações Básicas'!$P$5,"")</f>
        <v/>
      </c>
      <c r="E453" s="58"/>
      <c r="F453" s="58"/>
      <c r="G453" s="58"/>
      <c r="H453" s="58"/>
      <c r="I453" s="59"/>
      <c r="J453" s="193"/>
      <c r="K453" s="60"/>
      <c r="L453" s="192"/>
      <c r="M453" s="56">
        <f>M452+IF(AND(K453="Pago",OR(E453='PC Receitas'!$O$4,E453='PC Receitas'!$O$5,E453='PC Receitas'!$O$6)),I453,IF(AND(K453="Pago",OR(E453='PC Receitas'!$O$7,E453='PC Receitas'!$O$8,E453='PC Receitas'!$O$9,E453='PC Receitas'!$O$10,E453='PC Receitas'!$O$11,E453='PC Receitas'!$O$12,E453='PC Receitas'!$O$13,E453='PC Receitas'!$O$14)),-I453,0))</f>
        <v>7448.57</v>
      </c>
      <c r="R453" s="153" t="e">
        <f t="shared" si="24"/>
        <v>#N/A</v>
      </c>
      <c r="S453" s="150" t="e">
        <f t="shared" si="25"/>
        <v>#N/A</v>
      </c>
      <c r="T453" s="150" t="e">
        <f t="shared" si="26"/>
        <v>#N/A</v>
      </c>
      <c r="U453" s="150" t="e">
        <f t="shared" si="27"/>
        <v>#N/A</v>
      </c>
      <c r="V453" s="154" t="e">
        <f>VLOOKUP(E453,'PC Receitas'!$O$4:$P$14,2,FALSE)</f>
        <v>#N/A</v>
      </c>
    </row>
    <row r="454" spans="3:22" ht="19.5" customHeight="1" thickTop="1" thickBot="1" x14ac:dyDescent="0.3">
      <c r="C454" s="58"/>
      <c r="D454" s="58" t="str">
        <f>IF(C454&lt;&gt;"",TEXT(C454,"00")&amp;"/09/"&amp;'Configurações Básicas'!$P$5,"")</f>
        <v/>
      </c>
      <c r="E454" s="58"/>
      <c r="F454" s="58"/>
      <c r="G454" s="58"/>
      <c r="H454" s="58"/>
      <c r="I454" s="59"/>
      <c r="J454" s="193"/>
      <c r="K454" s="60"/>
      <c r="L454" s="192"/>
      <c r="M454" s="56">
        <f>M453+IF(AND(K454="Pago",OR(E454='PC Receitas'!$O$4,E454='PC Receitas'!$O$5,E454='PC Receitas'!$O$6)),I454,IF(AND(K454="Pago",OR(E454='PC Receitas'!$O$7,E454='PC Receitas'!$O$8,E454='PC Receitas'!$O$9,E454='PC Receitas'!$O$10,E454='PC Receitas'!$O$11,E454='PC Receitas'!$O$12,E454='PC Receitas'!$O$13,E454='PC Receitas'!$O$14)),-I454,0))</f>
        <v>7448.57</v>
      </c>
      <c r="R454" s="153" t="e">
        <f t="shared" ref="R454:R517" si="28">IF(V454="Despesas_com_RH","Despesa",IF(V454="Despesas_Operacionais","Despesa",IF(V454="Despesas_com_Marketing","Despesa",IF(V454="Impostos","Despesa",IF(V454="Investimentos","Despesa","")))))</f>
        <v>#N/A</v>
      </c>
      <c r="S454" s="150" t="e">
        <f t="shared" ref="S454:S517" si="29">IF(V454="Despesas_com_Produtos","Despesa",IF(V454="Despesas_com_Serviços","Despesa",IF(V454="Despesas_Não_Operacionais","Despesa","")))</f>
        <v>#N/A</v>
      </c>
      <c r="T454" s="150" t="e">
        <f t="shared" ref="T454:T517" si="30">IF(V454="Receitas_com_Produtos","Receita",IF(V454="Receitas_com_Serviços","Receita",IF(V454="Receitas_Não_Operacionais","Receita","")))</f>
        <v>#N/A</v>
      </c>
      <c r="U454" s="150" t="e">
        <f t="shared" ref="U454:U517" si="31">IF(R454&lt;&gt;"",R454,IF(S454&lt;&gt;"",S454,IF(T454&lt;&gt;"",T454,"")))</f>
        <v>#N/A</v>
      </c>
      <c r="V454" s="154" t="e">
        <f>VLOOKUP(E454,'PC Receitas'!$O$4:$P$14,2,FALSE)</f>
        <v>#N/A</v>
      </c>
    </row>
    <row r="455" spans="3:22" ht="19.5" customHeight="1" thickTop="1" thickBot="1" x14ac:dyDescent="0.3">
      <c r="C455" s="58"/>
      <c r="D455" s="58" t="str">
        <f>IF(C455&lt;&gt;"",TEXT(C455,"00")&amp;"/09/"&amp;'Configurações Básicas'!$P$5,"")</f>
        <v/>
      </c>
      <c r="E455" s="58"/>
      <c r="F455" s="58"/>
      <c r="G455" s="58"/>
      <c r="H455" s="58"/>
      <c r="I455" s="59"/>
      <c r="J455" s="193"/>
      <c r="K455" s="60"/>
      <c r="L455" s="192"/>
      <c r="M455" s="56">
        <f>M454+IF(AND(K455="Pago",OR(E455='PC Receitas'!$O$4,E455='PC Receitas'!$O$5,E455='PC Receitas'!$O$6)),I455,IF(AND(K455="Pago",OR(E455='PC Receitas'!$O$7,E455='PC Receitas'!$O$8,E455='PC Receitas'!$O$9,E455='PC Receitas'!$O$10,E455='PC Receitas'!$O$11,E455='PC Receitas'!$O$12,E455='PC Receitas'!$O$13,E455='PC Receitas'!$O$14)),-I455,0))</f>
        <v>7448.57</v>
      </c>
      <c r="R455" s="153" t="e">
        <f t="shared" si="28"/>
        <v>#N/A</v>
      </c>
      <c r="S455" s="150" t="e">
        <f t="shared" si="29"/>
        <v>#N/A</v>
      </c>
      <c r="T455" s="150" t="e">
        <f t="shared" si="30"/>
        <v>#N/A</v>
      </c>
      <c r="U455" s="150" t="e">
        <f t="shared" si="31"/>
        <v>#N/A</v>
      </c>
      <c r="V455" s="154" t="e">
        <f>VLOOKUP(E455,'PC Receitas'!$O$4:$P$14,2,FALSE)</f>
        <v>#N/A</v>
      </c>
    </row>
    <row r="456" spans="3:22" ht="19.5" customHeight="1" thickTop="1" thickBot="1" x14ac:dyDescent="0.3">
      <c r="C456" s="58"/>
      <c r="D456" s="58" t="str">
        <f>IF(C456&lt;&gt;"",TEXT(C456,"00")&amp;"/09/"&amp;'Configurações Básicas'!$P$5,"")</f>
        <v/>
      </c>
      <c r="E456" s="58"/>
      <c r="F456" s="58"/>
      <c r="G456" s="58"/>
      <c r="H456" s="58"/>
      <c r="I456" s="59"/>
      <c r="J456" s="193"/>
      <c r="K456" s="60"/>
      <c r="L456" s="192"/>
      <c r="M456" s="56">
        <f>M455+IF(AND(K456="Pago",OR(E456='PC Receitas'!$O$4,E456='PC Receitas'!$O$5,E456='PC Receitas'!$O$6)),I456,IF(AND(K456="Pago",OR(E456='PC Receitas'!$O$7,E456='PC Receitas'!$O$8,E456='PC Receitas'!$O$9,E456='PC Receitas'!$O$10,E456='PC Receitas'!$O$11,E456='PC Receitas'!$O$12,E456='PC Receitas'!$O$13,E456='PC Receitas'!$O$14)),-I456,0))</f>
        <v>7448.57</v>
      </c>
      <c r="R456" s="153" t="e">
        <f t="shared" si="28"/>
        <v>#N/A</v>
      </c>
      <c r="S456" s="150" t="e">
        <f t="shared" si="29"/>
        <v>#N/A</v>
      </c>
      <c r="T456" s="150" t="e">
        <f t="shared" si="30"/>
        <v>#N/A</v>
      </c>
      <c r="U456" s="150" t="e">
        <f t="shared" si="31"/>
        <v>#N/A</v>
      </c>
      <c r="V456" s="154" t="e">
        <f>VLOOKUP(E456,'PC Receitas'!$O$4:$P$14,2,FALSE)</f>
        <v>#N/A</v>
      </c>
    </row>
    <row r="457" spans="3:22" ht="19.5" customHeight="1" thickTop="1" thickBot="1" x14ac:dyDescent="0.3">
      <c r="C457" s="58"/>
      <c r="D457" s="58" t="str">
        <f>IF(C457&lt;&gt;"",TEXT(C457,"00")&amp;"/09/"&amp;'Configurações Básicas'!$P$5,"")</f>
        <v/>
      </c>
      <c r="E457" s="58"/>
      <c r="F457" s="58"/>
      <c r="G457" s="58"/>
      <c r="H457" s="58"/>
      <c r="I457" s="59"/>
      <c r="J457" s="193"/>
      <c r="K457" s="60"/>
      <c r="L457" s="192"/>
      <c r="M457" s="56">
        <f>M456+IF(AND(K457="Pago",OR(E457='PC Receitas'!$O$4,E457='PC Receitas'!$O$5,E457='PC Receitas'!$O$6)),I457,IF(AND(K457="Pago",OR(E457='PC Receitas'!$O$7,E457='PC Receitas'!$O$8,E457='PC Receitas'!$O$9,E457='PC Receitas'!$O$10,E457='PC Receitas'!$O$11,E457='PC Receitas'!$O$12,E457='PC Receitas'!$O$13,E457='PC Receitas'!$O$14)),-I457,0))</f>
        <v>7448.57</v>
      </c>
      <c r="R457" s="153" t="e">
        <f t="shared" si="28"/>
        <v>#N/A</v>
      </c>
      <c r="S457" s="150" t="e">
        <f t="shared" si="29"/>
        <v>#N/A</v>
      </c>
      <c r="T457" s="150" t="e">
        <f t="shared" si="30"/>
        <v>#N/A</v>
      </c>
      <c r="U457" s="150" t="e">
        <f t="shared" si="31"/>
        <v>#N/A</v>
      </c>
      <c r="V457" s="154" t="e">
        <f>VLOOKUP(E457,'PC Receitas'!$O$4:$P$14,2,FALSE)</f>
        <v>#N/A</v>
      </c>
    </row>
    <row r="458" spans="3:22" ht="19.5" customHeight="1" thickTop="1" thickBot="1" x14ac:dyDescent="0.3">
      <c r="C458" s="58"/>
      <c r="D458" s="58" t="str">
        <f>IF(C458&lt;&gt;"",TEXT(C458,"00")&amp;"/09/"&amp;'Configurações Básicas'!$P$5,"")</f>
        <v/>
      </c>
      <c r="E458" s="58"/>
      <c r="F458" s="58"/>
      <c r="G458" s="58"/>
      <c r="H458" s="58"/>
      <c r="I458" s="59"/>
      <c r="J458" s="193"/>
      <c r="K458" s="60"/>
      <c r="L458" s="192"/>
      <c r="M458" s="56">
        <f>M457+IF(AND(K458="Pago",OR(E458='PC Receitas'!$O$4,E458='PC Receitas'!$O$5,E458='PC Receitas'!$O$6)),I458,IF(AND(K458="Pago",OR(E458='PC Receitas'!$O$7,E458='PC Receitas'!$O$8,E458='PC Receitas'!$O$9,E458='PC Receitas'!$O$10,E458='PC Receitas'!$O$11,E458='PC Receitas'!$O$12,E458='PC Receitas'!$O$13,E458='PC Receitas'!$O$14)),-I458,0))</f>
        <v>7448.57</v>
      </c>
      <c r="R458" s="153" t="e">
        <f t="shared" si="28"/>
        <v>#N/A</v>
      </c>
      <c r="S458" s="150" t="e">
        <f t="shared" si="29"/>
        <v>#N/A</v>
      </c>
      <c r="T458" s="150" t="e">
        <f t="shared" si="30"/>
        <v>#N/A</v>
      </c>
      <c r="U458" s="150" t="e">
        <f t="shared" si="31"/>
        <v>#N/A</v>
      </c>
      <c r="V458" s="154" t="e">
        <f>VLOOKUP(E458,'PC Receitas'!$O$4:$P$14,2,FALSE)</f>
        <v>#N/A</v>
      </c>
    </row>
    <row r="459" spans="3:22" ht="19.5" customHeight="1" thickTop="1" thickBot="1" x14ac:dyDescent="0.3">
      <c r="C459" s="58"/>
      <c r="D459" s="58" t="str">
        <f>IF(C459&lt;&gt;"",TEXT(C459,"00")&amp;"/09/"&amp;'Configurações Básicas'!$P$5,"")</f>
        <v/>
      </c>
      <c r="E459" s="58"/>
      <c r="F459" s="58"/>
      <c r="G459" s="58"/>
      <c r="H459" s="58"/>
      <c r="I459" s="59"/>
      <c r="J459" s="193"/>
      <c r="K459" s="60"/>
      <c r="L459" s="192"/>
      <c r="M459" s="56">
        <f>M458+IF(AND(K459="Pago",OR(E459='PC Receitas'!$O$4,E459='PC Receitas'!$O$5,E459='PC Receitas'!$O$6)),I459,IF(AND(K459="Pago",OR(E459='PC Receitas'!$O$7,E459='PC Receitas'!$O$8,E459='PC Receitas'!$O$9,E459='PC Receitas'!$O$10,E459='PC Receitas'!$O$11,E459='PC Receitas'!$O$12,E459='PC Receitas'!$O$13,E459='PC Receitas'!$O$14)),-I459,0))</f>
        <v>7448.57</v>
      </c>
      <c r="R459" s="153" t="e">
        <f t="shared" si="28"/>
        <v>#N/A</v>
      </c>
      <c r="S459" s="150" t="e">
        <f t="shared" si="29"/>
        <v>#N/A</v>
      </c>
      <c r="T459" s="150" t="e">
        <f t="shared" si="30"/>
        <v>#N/A</v>
      </c>
      <c r="U459" s="150" t="e">
        <f t="shared" si="31"/>
        <v>#N/A</v>
      </c>
      <c r="V459" s="154" t="e">
        <f>VLOOKUP(E459,'PC Receitas'!$O$4:$P$14,2,FALSE)</f>
        <v>#N/A</v>
      </c>
    </row>
    <row r="460" spans="3:22" ht="19.5" customHeight="1" thickTop="1" thickBot="1" x14ac:dyDescent="0.3">
      <c r="C460" s="58"/>
      <c r="D460" s="58" t="str">
        <f>IF(C460&lt;&gt;"",TEXT(C460,"00")&amp;"/09/"&amp;'Configurações Básicas'!$P$5,"")</f>
        <v/>
      </c>
      <c r="E460" s="58"/>
      <c r="F460" s="58"/>
      <c r="G460" s="58"/>
      <c r="H460" s="58"/>
      <c r="I460" s="59"/>
      <c r="J460" s="193"/>
      <c r="K460" s="60"/>
      <c r="L460" s="192"/>
      <c r="M460" s="56">
        <f>M459+IF(AND(K460="Pago",OR(E460='PC Receitas'!$O$4,E460='PC Receitas'!$O$5,E460='PC Receitas'!$O$6)),I460,IF(AND(K460="Pago",OR(E460='PC Receitas'!$O$7,E460='PC Receitas'!$O$8,E460='PC Receitas'!$O$9,E460='PC Receitas'!$O$10,E460='PC Receitas'!$O$11,E460='PC Receitas'!$O$12,E460='PC Receitas'!$O$13,E460='PC Receitas'!$O$14)),-I460,0))</f>
        <v>7448.57</v>
      </c>
      <c r="R460" s="153" t="e">
        <f t="shared" si="28"/>
        <v>#N/A</v>
      </c>
      <c r="S460" s="150" t="e">
        <f t="shared" si="29"/>
        <v>#N/A</v>
      </c>
      <c r="T460" s="150" t="e">
        <f t="shared" si="30"/>
        <v>#N/A</v>
      </c>
      <c r="U460" s="150" t="e">
        <f t="shared" si="31"/>
        <v>#N/A</v>
      </c>
      <c r="V460" s="154" t="e">
        <f>VLOOKUP(E460,'PC Receitas'!$O$4:$P$14,2,FALSE)</f>
        <v>#N/A</v>
      </c>
    </row>
    <row r="461" spans="3:22" ht="19.5" customHeight="1" thickTop="1" thickBot="1" x14ac:dyDescent="0.3">
      <c r="C461" s="58"/>
      <c r="D461" s="58" t="str">
        <f>IF(C461&lt;&gt;"",TEXT(C461,"00")&amp;"/09/"&amp;'Configurações Básicas'!$P$5,"")</f>
        <v/>
      </c>
      <c r="E461" s="58"/>
      <c r="F461" s="58"/>
      <c r="G461" s="58"/>
      <c r="H461" s="58"/>
      <c r="I461" s="59"/>
      <c r="J461" s="193"/>
      <c r="K461" s="60"/>
      <c r="L461" s="192"/>
      <c r="M461" s="56">
        <f>M460+IF(AND(K461="Pago",OR(E461='PC Receitas'!$O$4,E461='PC Receitas'!$O$5,E461='PC Receitas'!$O$6)),I461,IF(AND(K461="Pago",OR(E461='PC Receitas'!$O$7,E461='PC Receitas'!$O$8,E461='PC Receitas'!$O$9,E461='PC Receitas'!$O$10,E461='PC Receitas'!$O$11,E461='PC Receitas'!$O$12,E461='PC Receitas'!$O$13,E461='PC Receitas'!$O$14)),-I461,0))</f>
        <v>7448.57</v>
      </c>
      <c r="R461" s="153" t="e">
        <f t="shared" si="28"/>
        <v>#N/A</v>
      </c>
      <c r="S461" s="150" t="e">
        <f t="shared" si="29"/>
        <v>#N/A</v>
      </c>
      <c r="T461" s="150" t="e">
        <f t="shared" si="30"/>
        <v>#N/A</v>
      </c>
      <c r="U461" s="150" t="e">
        <f t="shared" si="31"/>
        <v>#N/A</v>
      </c>
      <c r="V461" s="154" t="e">
        <f>VLOOKUP(E461,'PC Receitas'!$O$4:$P$14,2,FALSE)</f>
        <v>#N/A</v>
      </c>
    </row>
    <row r="462" spans="3:22" ht="19.5" customHeight="1" thickTop="1" thickBot="1" x14ac:dyDescent="0.3">
      <c r="C462" s="58"/>
      <c r="D462" s="58" t="str">
        <f>IF(C462&lt;&gt;"",TEXT(C462,"00")&amp;"/09/"&amp;'Configurações Básicas'!$P$5,"")</f>
        <v/>
      </c>
      <c r="E462" s="58"/>
      <c r="F462" s="58"/>
      <c r="G462" s="58"/>
      <c r="H462" s="58"/>
      <c r="I462" s="59"/>
      <c r="J462" s="193"/>
      <c r="K462" s="60"/>
      <c r="L462" s="192"/>
      <c r="M462" s="56">
        <f>M461+IF(AND(K462="Pago",OR(E462='PC Receitas'!$O$4,E462='PC Receitas'!$O$5,E462='PC Receitas'!$O$6)),I462,IF(AND(K462="Pago",OR(E462='PC Receitas'!$O$7,E462='PC Receitas'!$O$8,E462='PC Receitas'!$O$9,E462='PC Receitas'!$O$10,E462='PC Receitas'!$O$11,E462='PC Receitas'!$O$12,E462='PC Receitas'!$O$13,E462='PC Receitas'!$O$14)),-I462,0))</f>
        <v>7448.57</v>
      </c>
      <c r="R462" s="153" t="e">
        <f t="shared" si="28"/>
        <v>#N/A</v>
      </c>
      <c r="S462" s="150" t="e">
        <f t="shared" si="29"/>
        <v>#N/A</v>
      </c>
      <c r="T462" s="150" t="e">
        <f t="shared" si="30"/>
        <v>#N/A</v>
      </c>
      <c r="U462" s="150" t="e">
        <f t="shared" si="31"/>
        <v>#N/A</v>
      </c>
      <c r="V462" s="154" t="e">
        <f>VLOOKUP(E462,'PC Receitas'!$O$4:$P$14,2,FALSE)</f>
        <v>#N/A</v>
      </c>
    </row>
    <row r="463" spans="3:22" ht="19.5" customHeight="1" thickTop="1" thickBot="1" x14ac:dyDescent="0.3">
      <c r="C463" s="58"/>
      <c r="D463" s="58" t="str">
        <f>IF(C463&lt;&gt;"",TEXT(C463,"00")&amp;"/09/"&amp;'Configurações Básicas'!$P$5,"")</f>
        <v/>
      </c>
      <c r="E463" s="58"/>
      <c r="F463" s="58"/>
      <c r="G463" s="58"/>
      <c r="H463" s="58"/>
      <c r="I463" s="59"/>
      <c r="J463" s="193"/>
      <c r="K463" s="60"/>
      <c r="L463" s="192"/>
      <c r="M463" s="56">
        <f>M462+IF(AND(K463="Pago",OR(E463='PC Receitas'!$O$4,E463='PC Receitas'!$O$5,E463='PC Receitas'!$O$6)),I463,IF(AND(K463="Pago",OR(E463='PC Receitas'!$O$7,E463='PC Receitas'!$O$8,E463='PC Receitas'!$O$9,E463='PC Receitas'!$O$10,E463='PC Receitas'!$O$11,E463='PC Receitas'!$O$12,E463='PC Receitas'!$O$13,E463='PC Receitas'!$O$14)),-I463,0))</f>
        <v>7448.57</v>
      </c>
      <c r="R463" s="153" t="e">
        <f t="shared" si="28"/>
        <v>#N/A</v>
      </c>
      <c r="S463" s="150" t="e">
        <f t="shared" si="29"/>
        <v>#N/A</v>
      </c>
      <c r="T463" s="150" t="e">
        <f t="shared" si="30"/>
        <v>#N/A</v>
      </c>
      <c r="U463" s="150" t="e">
        <f t="shared" si="31"/>
        <v>#N/A</v>
      </c>
      <c r="V463" s="154" t="e">
        <f>VLOOKUP(E463,'PC Receitas'!$O$4:$P$14,2,FALSE)</f>
        <v>#N/A</v>
      </c>
    </row>
    <row r="464" spans="3:22" ht="19.5" customHeight="1" thickTop="1" thickBot="1" x14ac:dyDescent="0.3">
      <c r="C464" s="58"/>
      <c r="D464" s="58" t="str">
        <f>IF(C464&lt;&gt;"",TEXT(C464,"00")&amp;"/09/"&amp;'Configurações Básicas'!$P$5,"")</f>
        <v/>
      </c>
      <c r="E464" s="58"/>
      <c r="F464" s="58"/>
      <c r="G464" s="58"/>
      <c r="H464" s="58"/>
      <c r="I464" s="59"/>
      <c r="J464" s="193"/>
      <c r="K464" s="60"/>
      <c r="L464" s="192"/>
      <c r="M464" s="56">
        <f>M463+IF(AND(K464="Pago",OR(E464='PC Receitas'!$O$4,E464='PC Receitas'!$O$5,E464='PC Receitas'!$O$6)),I464,IF(AND(K464="Pago",OR(E464='PC Receitas'!$O$7,E464='PC Receitas'!$O$8,E464='PC Receitas'!$O$9,E464='PC Receitas'!$O$10,E464='PC Receitas'!$O$11,E464='PC Receitas'!$O$12,E464='PC Receitas'!$O$13,E464='PC Receitas'!$O$14)),-I464,0))</f>
        <v>7448.57</v>
      </c>
      <c r="R464" s="153" t="e">
        <f t="shared" si="28"/>
        <v>#N/A</v>
      </c>
      <c r="S464" s="150" t="e">
        <f t="shared" si="29"/>
        <v>#N/A</v>
      </c>
      <c r="T464" s="150" t="e">
        <f t="shared" si="30"/>
        <v>#N/A</v>
      </c>
      <c r="U464" s="150" t="e">
        <f t="shared" si="31"/>
        <v>#N/A</v>
      </c>
      <c r="V464" s="154" t="e">
        <f>VLOOKUP(E464,'PC Receitas'!$O$4:$P$14,2,FALSE)</f>
        <v>#N/A</v>
      </c>
    </row>
    <row r="465" spans="3:22" ht="19.5" customHeight="1" thickTop="1" thickBot="1" x14ac:dyDescent="0.3">
      <c r="C465" s="58"/>
      <c r="D465" s="58" t="str">
        <f>IF(C465&lt;&gt;"",TEXT(C465,"00")&amp;"/09/"&amp;'Configurações Básicas'!$P$5,"")</f>
        <v/>
      </c>
      <c r="E465" s="58"/>
      <c r="F465" s="58"/>
      <c r="G465" s="58"/>
      <c r="H465" s="58"/>
      <c r="I465" s="59"/>
      <c r="J465" s="193"/>
      <c r="K465" s="60"/>
      <c r="L465" s="192"/>
      <c r="M465" s="56">
        <f>M464+IF(AND(K465="Pago",OR(E465='PC Receitas'!$O$4,E465='PC Receitas'!$O$5,E465='PC Receitas'!$O$6)),I465,IF(AND(K465="Pago",OR(E465='PC Receitas'!$O$7,E465='PC Receitas'!$O$8,E465='PC Receitas'!$O$9,E465='PC Receitas'!$O$10,E465='PC Receitas'!$O$11,E465='PC Receitas'!$O$12,E465='PC Receitas'!$O$13,E465='PC Receitas'!$O$14)),-I465,0))</f>
        <v>7448.57</v>
      </c>
      <c r="R465" s="153" t="e">
        <f t="shared" si="28"/>
        <v>#N/A</v>
      </c>
      <c r="S465" s="150" t="e">
        <f t="shared" si="29"/>
        <v>#N/A</v>
      </c>
      <c r="T465" s="150" t="e">
        <f t="shared" si="30"/>
        <v>#N/A</v>
      </c>
      <c r="U465" s="150" t="e">
        <f t="shared" si="31"/>
        <v>#N/A</v>
      </c>
      <c r="V465" s="154" t="e">
        <f>VLOOKUP(E465,'PC Receitas'!$O$4:$P$14,2,FALSE)</f>
        <v>#N/A</v>
      </c>
    </row>
    <row r="466" spans="3:22" ht="19.5" customHeight="1" thickTop="1" thickBot="1" x14ac:dyDescent="0.3">
      <c r="C466" s="58"/>
      <c r="D466" s="58" t="str">
        <f>IF(C466&lt;&gt;"",TEXT(C466,"00")&amp;"/09/"&amp;'Configurações Básicas'!$P$5,"")</f>
        <v/>
      </c>
      <c r="E466" s="58"/>
      <c r="F466" s="58"/>
      <c r="G466" s="58"/>
      <c r="H466" s="58"/>
      <c r="I466" s="59"/>
      <c r="J466" s="193"/>
      <c r="K466" s="60"/>
      <c r="L466" s="192"/>
      <c r="M466" s="56">
        <f>M465+IF(AND(K466="Pago",OR(E466='PC Receitas'!$O$4,E466='PC Receitas'!$O$5,E466='PC Receitas'!$O$6)),I466,IF(AND(K466="Pago",OR(E466='PC Receitas'!$O$7,E466='PC Receitas'!$O$8,E466='PC Receitas'!$O$9,E466='PC Receitas'!$O$10,E466='PC Receitas'!$O$11,E466='PC Receitas'!$O$12,E466='PC Receitas'!$O$13,E466='PC Receitas'!$O$14)),-I466,0))</f>
        <v>7448.57</v>
      </c>
      <c r="R466" s="153" t="e">
        <f t="shared" si="28"/>
        <v>#N/A</v>
      </c>
      <c r="S466" s="150" t="e">
        <f t="shared" si="29"/>
        <v>#N/A</v>
      </c>
      <c r="T466" s="150" t="e">
        <f t="shared" si="30"/>
        <v>#N/A</v>
      </c>
      <c r="U466" s="150" t="e">
        <f t="shared" si="31"/>
        <v>#N/A</v>
      </c>
      <c r="V466" s="154" t="e">
        <f>VLOOKUP(E466,'PC Receitas'!$O$4:$P$14,2,FALSE)</f>
        <v>#N/A</v>
      </c>
    </row>
    <row r="467" spans="3:22" ht="19.5" customHeight="1" thickTop="1" thickBot="1" x14ac:dyDescent="0.3">
      <c r="C467" s="58"/>
      <c r="D467" s="58" t="str">
        <f>IF(C467&lt;&gt;"",TEXT(C467,"00")&amp;"/09/"&amp;'Configurações Básicas'!$P$5,"")</f>
        <v/>
      </c>
      <c r="E467" s="58"/>
      <c r="F467" s="58"/>
      <c r="G467" s="58"/>
      <c r="H467" s="58"/>
      <c r="I467" s="59"/>
      <c r="J467" s="193"/>
      <c r="K467" s="60"/>
      <c r="L467" s="192"/>
      <c r="M467" s="56">
        <f>M466+IF(AND(K467="Pago",OR(E467='PC Receitas'!$O$4,E467='PC Receitas'!$O$5,E467='PC Receitas'!$O$6)),I467,IF(AND(K467="Pago",OR(E467='PC Receitas'!$O$7,E467='PC Receitas'!$O$8,E467='PC Receitas'!$O$9,E467='PC Receitas'!$O$10,E467='PC Receitas'!$O$11,E467='PC Receitas'!$O$12,E467='PC Receitas'!$O$13,E467='PC Receitas'!$O$14)),-I467,0))</f>
        <v>7448.57</v>
      </c>
      <c r="R467" s="153" t="e">
        <f t="shared" si="28"/>
        <v>#N/A</v>
      </c>
      <c r="S467" s="150" t="e">
        <f t="shared" si="29"/>
        <v>#N/A</v>
      </c>
      <c r="T467" s="150" t="e">
        <f t="shared" si="30"/>
        <v>#N/A</v>
      </c>
      <c r="U467" s="150" t="e">
        <f t="shared" si="31"/>
        <v>#N/A</v>
      </c>
      <c r="V467" s="154" t="e">
        <f>VLOOKUP(E467,'PC Receitas'!$O$4:$P$14,2,FALSE)</f>
        <v>#N/A</v>
      </c>
    </row>
    <row r="468" spans="3:22" ht="19.5" customHeight="1" thickTop="1" thickBot="1" x14ac:dyDescent="0.3">
      <c r="C468" s="58"/>
      <c r="D468" s="58" t="str">
        <f>IF(C468&lt;&gt;"",TEXT(C468,"00")&amp;"/09/"&amp;'Configurações Básicas'!$P$5,"")</f>
        <v/>
      </c>
      <c r="E468" s="58"/>
      <c r="F468" s="58"/>
      <c r="G468" s="58"/>
      <c r="H468" s="58"/>
      <c r="I468" s="59"/>
      <c r="J468" s="193"/>
      <c r="K468" s="60"/>
      <c r="L468" s="192"/>
      <c r="M468" s="56">
        <f>M467+IF(AND(K468="Pago",OR(E468='PC Receitas'!$O$4,E468='PC Receitas'!$O$5,E468='PC Receitas'!$O$6)),I468,IF(AND(K468="Pago",OR(E468='PC Receitas'!$O$7,E468='PC Receitas'!$O$8,E468='PC Receitas'!$O$9,E468='PC Receitas'!$O$10,E468='PC Receitas'!$O$11,E468='PC Receitas'!$O$12,E468='PC Receitas'!$O$13,E468='PC Receitas'!$O$14)),-I468,0))</f>
        <v>7448.57</v>
      </c>
      <c r="R468" s="153" t="e">
        <f t="shared" si="28"/>
        <v>#N/A</v>
      </c>
      <c r="S468" s="150" t="e">
        <f t="shared" si="29"/>
        <v>#N/A</v>
      </c>
      <c r="T468" s="150" t="e">
        <f t="shared" si="30"/>
        <v>#N/A</v>
      </c>
      <c r="U468" s="150" t="e">
        <f t="shared" si="31"/>
        <v>#N/A</v>
      </c>
      <c r="V468" s="154" t="e">
        <f>VLOOKUP(E468,'PC Receitas'!$O$4:$P$14,2,FALSE)</f>
        <v>#N/A</v>
      </c>
    </row>
    <row r="469" spans="3:22" ht="19.5" customHeight="1" thickTop="1" thickBot="1" x14ac:dyDescent="0.3">
      <c r="C469" s="58"/>
      <c r="D469" s="58" t="str">
        <f>IF(C469&lt;&gt;"",TEXT(C469,"00")&amp;"/09/"&amp;'Configurações Básicas'!$P$5,"")</f>
        <v/>
      </c>
      <c r="E469" s="58"/>
      <c r="F469" s="58"/>
      <c r="G469" s="58"/>
      <c r="H469" s="58"/>
      <c r="I469" s="59"/>
      <c r="J469" s="193"/>
      <c r="K469" s="60"/>
      <c r="L469" s="192"/>
      <c r="M469" s="56">
        <f>M468+IF(AND(K469="Pago",OR(E469='PC Receitas'!$O$4,E469='PC Receitas'!$O$5,E469='PC Receitas'!$O$6)),I469,IF(AND(K469="Pago",OR(E469='PC Receitas'!$O$7,E469='PC Receitas'!$O$8,E469='PC Receitas'!$O$9,E469='PC Receitas'!$O$10,E469='PC Receitas'!$O$11,E469='PC Receitas'!$O$12,E469='PC Receitas'!$O$13,E469='PC Receitas'!$O$14)),-I469,0))</f>
        <v>7448.57</v>
      </c>
      <c r="R469" s="153" t="e">
        <f t="shared" si="28"/>
        <v>#N/A</v>
      </c>
      <c r="S469" s="150" t="e">
        <f t="shared" si="29"/>
        <v>#N/A</v>
      </c>
      <c r="T469" s="150" t="e">
        <f t="shared" si="30"/>
        <v>#N/A</v>
      </c>
      <c r="U469" s="150" t="e">
        <f t="shared" si="31"/>
        <v>#N/A</v>
      </c>
      <c r="V469" s="154" t="e">
        <f>VLOOKUP(E469,'PC Receitas'!$O$4:$P$14,2,FALSE)</f>
        <v>#N/A</v>
      </c>
    </row>
    <row r="470" spans="3:22" ht="19.5" customHeight="1" thickTop="1" thickBot="1" x14ac:dyDescent="0.3">
      <c r="C470" s="58"/>
      <c r="D470" s="58" t="str">
        <f>IF(C470&lt;&gt;"",TEXT(C470,"00")&amp;"/09/"&amp;'Configurações Básicas'!$P$5,"")</f>
        <v/>
      </c>
      <c r="E470" s="58"/>
      <c r="F470" s="58"/>
      <c r="G470" s="58"/>
      <c r="H470" s="58"/>
      <c r="I470" s="59"/>
      <c r="J470" s="193"/>
      <c r="K470" s="60"/>
      <c r="L470" s="192"/>
      <c r="M470" s="56">
        <f>M469+IF(AND(K470="Pago",OR(E470='PC Receitas'!$O$4,E470='PC Receitas'!$O$5,E470='PC Receitas'!$O$6)),I470,IF(AND(K470="Pago",OR(E470='PC Receitas'!$O$7,E470='PC Receitas'!$O$8,E470='PC Receitas'!$O$9,E470='PC Receitas'!$O$10,E470='PC Receitas'!$O$11,E470='PC Receitas'!$O$12,E470='PC Receitas'!$O$13,E470='PC Receitas'!$O$14)),-I470,0))</f>
        <v>7448.57</v>
      </c>
      <c r="R470" s="153" t="e">
        <f t="shared" si="28"/>
        <v>#N/A</v>
      </c>
      <c r="S470" s="150" t="e">
        <f t="shared" si="29"/>
        <v>#N/A</v>
      </c>
      <c r="T470" s="150" t="e">
        <f t="shared" si="30"/>
        <v>#N/A</v>
      </c>
      <c r="U470" s="150" t="e">
        <f t="shared" si="31"/>
        <v>#N/A</v>
      </c>
      <c r="V470" s="154" t="e">
        <f>VLOOKUP(E470,'PC Receitas'!$O$4:$P$14,2,FALSE)</f>
        <v>#N/A</v>
      </c>
    </row>
    <row r="471" spans="3:22" ht="19.5" customHeight="1" thickTop="1" thickBot="1" x14ac:dyDescent="0.3">
      <c r="C471" s="58"/>
      <c r="D471" s="58" t="str">
        <f>IF(C471&lt;&gt;"",TEXT(C471,"00")&amp;"/09/"&amp;'Configurações Básicas'!$P$5,"")</f>
        <v/>
      </c>
      <c r="E471" s="58"/>
      <c r="F471" s="58"/>
      <c r="G471" s="58"/>
      <c r="H471" s="58"/>
      <c r="I471" s="59"/>
      <c r="J471" s="193"/>
      <c r="K471" s="60"/>
      <c r="L471" s="192"/>
      <c r="M471" s="56">
        <f>M470+IF(AND(K471="Pago",OR(E471='PC Receitas'!$O$4,E471='PC Receitas'!$O$5,E471='PC Receitas'!$O$6)),I471,IF(AND(K471="Pago",OR(E471='PC Receitas'!$O$7,E471='PC Receitas'!$O$8,E471='PC Receitas'!$O$9,E471='PC Receitas'!$O$10,E471='PC Receitas'!$O$11,E471='PC Receitas'!$O$12,E471='PC Receitas'!$O$13,E471='PC Receitas'!$O$14)),-I471,0))</f>
        <v>7448.57</v>
      </c>
      <c r="R471" s="153" t="e">
        <f t="shared" si="28"/>
        <v>#N/A</v>
      </c>
      <c r="S471" s="150" t="e">
        <f t="shared" si="29"/>
        <v>#N/A</v>
      </c>
      <c r="T471" s="150" t="e">
        <f t="shared" si="30"/>
        <v>#N/A</v>
      </c>
      <c r="U471" s="150" t="e">
        <f t="shared" si="31"/>
        <v>#N/A</v>
      </c>
      <c r="V471" s="154" t="e">
        <f>VLOOKUP(E471,'PC Receitas'!$O$4:$P$14,2,FALSE)</f>
        <v>#N/A</v>
      </c>
    </row>
    <row r="472" spans="3:22" ht="19.5" customHeight="1" thickTop="1" thickBot="1" x14ac:dyDescent="0.3">
      <c r="C472" s="58"/>
      <c r="D472" s="58" t="str">
        <f>IF(C472&lt;&gt;"",TEXT(C472,"00")&amp;"/09/"&amp;'Configurações Básicas'!$P$5,"")</f>
        <v/>
      </c>
      <c r="E472" s="58"/>
      <c r="F472" s="58"/>
      <c r="G472" s="58"/>
      <c r="H472" s="58"/>
      <c r="I472" s="59"/>
      <c r="J472" s="193"/>
      <c r="K472" s="60"/>
      <c r="L472" s="192"/>
      <c r="M472" s="56">
        <f>M471+IF(AND(K472="Pago",OR(E472='PC Receitas'!$O$4,E472='PC Receitas'!$O$5,E472='PC Receitas'!$O$6)),I472,IF(AND(K472="Pago",OR(E472='PC Receitas'!$O$7,E472='PC Receitas'!$O$8,E472='PC Receitas'!$O$9,E472='PC Receitas'!$O$10,E472='PC Receitas'!$O$11,E472='PC Receitas'!$O$12,E472='PC Receitas'!$O$13,E472='PC Receitas'!$O$14)),-I472,0))</f>
        <v>7448.57</v>
      </c>
      <c r="R472" s="153" t="e">
        <f t="shared" si="28"/>
        <v>#N/A</v>
      </c>
      <c r="S472" s="150" t="e">
        <f t="shared" si="29"/>
        <v>#N/A</v>
      </c>
      <c r="T472" s="150" t="e">
        <f t="shared" si="30"/>
        <v>#N/A</v>
      </c>
      <c r="U472" s="150" t="e">
        <f t="shared" si="31"/>
        <v>#N/A</v>
      </c>
      <c r="V472" s="154" t="e">
        <f>VLOOKUP(E472,'PC Receitas'!$O$4:$P$14,2,FALSE)</f>
        <v>#N/A</v>
      </c>
    </row>
    <row r="473" spans="3:22" ht="19.5" customHeight="1" thickTop="1" thickBot="1" x14ac:dyDescent="0.3">
      <c r="C473" s="58"/>
      <c r="D473" s="58" t="str">
        <f>IF(C473&lt;&gt;"",TEXT(C473,"00")&amp;"/09/"&amp;'Configurações Básicas'!$P$5,"")</f>
        <v/>
      </c>
      <c r="E473" s="58"/>
      <c r="F473" s="58"/>
      <c r="G473" s="58"/>
      <c r="H473" s="58"/>
      <c r="I473" s="59"/>
      <c r="J473" s="193"/>
      <c r="K473" s="60"/>
      <c r="L473" s="192"/>
      <c r="M473" s="56">
        <f>M472+IF(AND(K473="Pago",OR(E473='PC Receitas'!$O$4,E473='PC Receitas'!$O$5,E473='PC Receitas'!$O$6)),I473,IF(AND(K473="Pago",OR(E473='PC Receitas'!$O$7,E473='PC Receitas'!$O$8,E473='PC Receitas'!$O$9,E473='PC Receitas'!$O$10,E473='PC Receitas'!$O$11,E473='PC Receitas'!$O$12,E473='PC Receitas'!$O$13,E473='PC Receitas'!$O$14)),-I473,0))</f>
        <v>7448.57</v>
      </c>
      <c r="R473" s="153" t="e">
        <f t="shared" si="28"/>
        <v>#N/A</v>
      </c>
      <c r="S473" s="150" t="e">
        <f t="shared" si="29"/>
        <v>#N/A</v>
      </c>
      <c r="T473" s="150" t="e">
        <f t="shared" si="30"/>
        <v>#N/A</v>
      </c>
      <c r="U473" s="150" t="e">
        <f t="shared" si="31"/>
        <v>#N/A</v>
      </c>
      <c r="V473" s="154" t="e">
        <f>VLOOKUP(E473,'PC Receitas'!$O$4:$P$14,2,FALSE)</f>
        <v>#N/A</v>
      </c>
    </row>
    <row r="474" spans="3:22" ht="19.5" customHeight="1" thickTop="1" thickBot="1" x14ac:dyDescent="0.3">
      <c r="C474" s="58"/>
      <c r="D474" s="58" t="str">
        <f>IF(C474&lt;&gt;"",TEXT(C474,"00")&amp;"/09/"&amp;'Configurações Básicas'!$P$5,"")</f>
        <v/>
      </c>
      <c r="E474" s="58"/>
      <c r="F474" s="58"/>
      <c r="G474" s="58"/>
      <c r="H474" s="58"/>
      <c r="I474" s="59"/>
      <c r="J474" s="193"/>
      <c r="K474" s="60"/>
      <c r="L474" s="192"/>
      <c r="M474" s="56">
        <f>M473+IF(AND(K474="Pago",OR(E474='PC Receitas'!$O$4,E474='PC Receitas'!$O$5,E474='PC Receitas'!$O$6)),I474,IF(AND(K474="Pago",OR(E474='PC Receitas'!$O$7,E474='PC Receitas'!$O$8,E474='PC Receitas'!$O$9,E474='PC Receitas'!$O$10,E474='PC Receitas'!$O$11,E474='PC Receitas'!$O$12,E474='PC Receitas'!$O$13,E474='PC Receitas'!$O$14)),-I474,0))</f>
        <v>7448.57</v>
      </c>
      <c r="R474" s="153" t="e">
        <f t="shared" si="28"/>
        <v>#N/A</v>
      </c>
      <c r="S474" s="150" t="e">
        <f t="shared" si="29"/>
        <v>#N/A</v>
      </c>
      <c r="T474" s="150" t="e">
        <f t="shared" si="30"/>
        <v>#N/A</v>
      </c>
      <c r="U474" s="150" t="e">
        <f t="shared" si="31"/>
        <v>#N/A</v>
      </c>
      <c r="V474" s="154" t="e">
        <f>VLOOKUP(E474,'PC Receitas'!$O$4:$P$14,2,FALSE)</f>
        <v>#N/A</v>
      </c>
    </row>
    <row r="475" spans="3:22" ht="19.5" customHeight="1" thickTop="1" thickBot="1" x14ac:dyDescent="0.3">
      <c r="C475" s="58"/>
      <c r="D475" s="58" t="str">
        <f>IF(C475&lt;&gt;"",TEXT(C475,"00")&amp;"/09/"&amp;'Configurações Básicas'!$P$5,"")</f>
        <v/>
      </c>
      <c r="E475" s="58"/>
      <c r="F475" s="58"/>
      <c r="G475" s="58"/>
      <c r="H475" s="58"/>
      <c r="I475" s="59"/>
      <c r="J475" s="193"/>
      <c r="K475" s="60"/>
      <c r="L475" s="192"/>
      <c r="M475" s="56">
        <f>M474+IF(AND(K475="Pago",OR(E475='PC Receitas'!$O$4,E475='PC Receitas'!$O$5,E475='PC Receitas'!$O$6)),I475,IF(AND(K475="Pago",OR(E475='PC Receitas'!$O$7,E475='PC Receitas'!$O$8,E475='PC Receitas'!$O$9,E475='PC Receitas'!$O$10,E475='PC Receitas'!$O$11,E475='PC Receitas'!$O$12,E475='PC Receitas'!$O$13,E475='PC Receitas'!$O$14)),-I475,0))</f>
        <v>7448.57</v>
      </c>
      <c r="R475" s="153" t="e">
        <f t="shared" si="28"/>
        <v>#N/A</v>
      </c>
      <c r="S475" s="150" t="e">
        <f t="shared" si="29"/>
        <v>#N/A</v>
      </c>
      <c r="T475" s="150" t="e">
        <f t="shared" si="30"/>
        <v>#N/A</v>
      </c>
      <c r="U475" s="150" t="e">
        <f t="shared" si="31"/>
        <v>#N/A</v>
      </c>
      <c r="V475" s="154" t="e">
        <f>VLOOKUP(E475,'PC Receitas'!$O$4:$P$14,2,FALSE)</f>
        <v>#N/A</v>
      </c>
    </row>
    <row r="476" spans="3:22" ht="19.5" customHeight="1" thickTop="1" thickBot="1" x14ac:dyDescent="0.3">
      <c r="C476" s="58"/>
      <c r="D476" s="58" t="str">
        <f>IF(C476&lt;&gt;"",TEXT(C476,"00")&amp;"/09/"&amp;'Configurações Básicas'!$P$5,"")</f>
        <v/>
      </c>
      <c r="E476" s="58"/>
      <c r="F476" s="58"/>
      <c r="G476" s="58"/>
      <c r="H476" s="58"/>
      <c r="I476" s="59"/>
      <c r="J476" s="193"/>
      <c r="K476" s="60"/>
      <c r="L476" s="192"/>
      <c r="M476" s="56">
        <f>M475+IF(AND(K476="Pago",OR(E476='PC Receitas'!$O$4,E476='PC Receitas'!$O$5,E476='PC Receitas'!$O$6)),I476,IF(AND(K476="Pago",OR(E476='PC Receitas'!$O$7,E476='PC Receitas'!$O$8,E476='PC Receitas'!$O$9,E476='PC Receitas'!$O$10,E476='PC Receitas'!$O$11,E476='PC Receitas'!$O$12,E476='PC Receitas'!$O$13,E476='PC Receitas'!$O$14)),-I476,0))</f>
        <v>7448.57</v>
      </c>
      <c r="R476" s="153" t="e">
        <f t="shared" si="28"/>
        <v>#N/A</v>
      </c>
      <c r="S476" s="150" t="e">
        <f t="shared" si="29"/>
        <v>#N/A</v>
      </c>
      <c r="T476" s="150" t="e">
        <f t="shared" si="30"/>
        <v>#N/A</v>
      </c>
      <c r="U476" s="150" t="e">
        <f t="shared" si="31"/>
        <v>#N/A</v>
      </c>
      <c r="V476" s="154" t="e">
        <f>VLOOKUP(E476,'PC Receitas'!$O$4:$P$14,2,FALSE)</f>
        <v>#N/A</v>
      </c>
    </row>
    <row r="477" spans="3:22" ht="19.5" customHeight="1" thickTop="1" thickBot="1" x14ac:dyDescent="0.3">
      <c r="C477" s="58"/>
      <c r="D477" s="58" t="str">
        <f>IF(C477&lt;&gt;"",TEXT(C477,"00")&amp;"/09/"&amp;'Configurações Básicas'!$P$5,"")</f>
        <v/>
      </c>
      <c r="E477" s="58"/>
      <c r="F477" s="58"/>
      <c r="G477" s="58"/>
      <c r="H477" s="58"/>
      <c r="I477" s="59"/>
      <c r="J477" s="193"/>
      <c r="K477" s="60"/>
      <c r="L477" s="192"/>
      <c r="M477" s="56">
        <f>M476+IF(AND(K477="Pago",OR(E477='PC Receitas'!$O$4,E477='PC Receitas'!$O$5,E477='PC Receitas'!$O$6)),I477,IF(AND(K477="Pago",OR(E477='PC Receitas'!$O$7,E477='PC Receitas'!$O$8,E477='PC Receitas'!$O$9,E477='PC Receitas'!$O$10,E477='PC Receitas'!$O$11,E477='PC Receitas'!$O$12,E477='PC Receitas'!$O$13,E477='PC Receitas'!$O$14)),-I477,0))</f>
        <v>7448.57</v>
      </c>
      <c r="R477" s="153" t="e">
        <f t="shared" si="28"/>
        <v>#N/A</v>
      </c>
      <c r="S477" s="150" t="e">
        <f t="shared" si="29"/>
        <v>#N/A</v>
      </c>
      <c r="T477" s="150" t="e">
        <f t="shared" si="30"/>
        <v>#N/A</v>
      </c>
      <c r="U477" s="150" t="e">
        <f t="shared" si="31"/>
        <v>#N/A</v>
      </c>
      <c r="V477" s="154" t="e">
        <f>VLOOKUP(E477,'PC Receitas'!$O$4:$P$14,2,FALSE)</f>
        <v>#N/A</v>
      </c>
    </row>
    <row r="478" spans="3:22" ht="19.5" customHeight="1" thickTop="1" thickBot="1" x14ac:dyDescent="0.3">
      <c r="C478" s="58"/>
      <c r="D478" s="58" t="str">
        <f>IF(C478&lt;&gt;"",TEXT(C478,"00")&amp;"/09/"&amp;'Configurações Básicas'!$P$5,"")</f>
        <v/>
      </c>
      <c r="E478" s="58"/>
      <c r="F478" s="58"/>
      <c r="G478" s="58"/>
      <c r="H478" s="58"/>
      <c r="I478" s="59"/>
      <c r="J478" s="193"/>
      <c r="K478" s="60"/>
      <c r="L478" s="192"/>
      <c r="M478" s="56">
        <f>M477+IF(AND(K478="Pago",OR(E478='PC Receitas'!$O$4,E478='PC Receitas'!$O$5,E478='PC Receitas'!$O$6)),I478,IF(AND(K478="Pago",OR(E478='PC Receitas'!$O$7,E478='PC Receitas'!$O$8,E478='PC Receitas'!$O$9,E478='PC Receitas'!$O$10,E478='PC Receitas'!$O$11,E478='PC Receitas'!$O$12,E478='PC Receitas'!$O$13,E478='PC Receitas'!$O$14)),-I478,0))</f>
        <v>7448.57</v>
      </c>
      <c r="R478" s="153" t="e">
        <f t="shared" si="28"/>
        <v>#N/A</v>
      </c>
      <c r="S478" s="150" t="e">
        <f t="shared" si="29"/>
        <v>#N/A</v>
      </c>
      <c r="T478" s="150" t="e">
        <f t="shared" si="30"/>
        <v>#N/A</v>
      </c>
      <c r="U478" s="150" t="e">
        <f t="shared" si="31"/>
        <v>#N/A</v>
      </c>
      <c r="V478" s="154" t="e">
        <f>VLOOKUP(E478,'PC Receitas'!$O$4:$P$14,2,FALSE)</f>
        <v>#N/A</v>
      </c>
    </row>
    <row r="479" spans="3:22" ht="19.5" customHeight="1" thickTop="1" thickBot="1" x14ac:dyDescent="0.3">
      <c r="C479" s="58"/>
      <c r="D479" s="58" t="str">
        <f>IF(C479&lt;&gt;"",TEXT(C479,"00")&amp;"/09/"&amp;'Configurações Básicas'!$P$5,"")</f>
        <v/>
      </c>
      <c r="E479" s="58"/>
      <c r="F479" s="58"/>
      <c r="G479" s="58"/>
      <c r="H479" s="58"/>
      <c r="I479" s="59"/>
      <c r="J479" s="193"/>
      <c r="K479" s="60"/>
      <c r="L479" s="192"/>
      <c r="M479" s="56">
        <f>M478+IF(AND(K479="Pago",OR(E479='PC Receitas'!$O$4,E479='PC Receitas'!$O$5,E479='PC Receitas'!$O$6)),I479,IF(AND(K479="Pago",OR(E479='PC Receitas'!$O$7,E479='PC Receitas'!$O$8,E479='PC Receitas'!$O$9,E479='PC Receitas'!$O$10,E479='PC Receitas'!$O$11,E479='PC Receitas'!$O$12,E479='PC Receitas'!$O$13,E479='PC Receitas'!$O$14)),-I479,0))</f>
        <v>7448.57</v>
      </c>
      <c r="R479" s="153" t="e">
        <f t="shared" si="28"/>
        <v>#N/A</v>
      </c>
      <c r="S479" s="150" t="e">
        <f t="shared" si="29"/>
        <v>#N/A</v>
      </c>
      <c r="T479" s="150" t="e">
        <f t="shared" si="30"/>
        <v>#N/A</v>
      </c>
      <c r="U479" s="150" t="e">
        <f t="shared" si="31"/>
        <v>#N/A</v>
      </c>
      <c r="V479" s="154" t="e">
        <f>VLOOKUP(E479,'PC Receitas'!$O$4:$P$14,2,FALSE)</f>
        <v>#N/A</v>
      </c>
    </row>
    <row r="480" spans="3:22" ht="19.5" customHeight="1" thickTop="1" thickBot="1" x14ac:dyDescent="0.3">
      <c r="C480" s="58"/>
      <c r="D480" s="58" t="str">
        <f>IF(C480&lt;&gt;"",TEXT(C480,"00")&amp;"/09/"&amp;'Configurações Básicas'!$P$5,"")</f>
        <v/>
      </c>
      <c r="E480" s="58"/>
      <c r="F480" s="58"/>
      <c r="G480" s="58"/>
      <c r="H480" s="58"/>
      <c r="I480" s="59"/>
      <c r="J480" s="193"/>
      <c r="K480" s="60"/>
      <c r="L480" s="192"/>
      <c r="M480" s="56">
        <f>M479+IF(AND(K480="Pago",OR(E480='PC Receitas'!$O$4,E480='PC Receitas'!$O$5,E480='PC Receitas'!$O$6)),I480,IF(AND(K480="Pago",OR(E480='PC Receitas'!$O$7,E480='PC Receitas'!$O$8,E480='PC Receitas'!$O$9,E480='PC Receitas'!$O$10,E480='PC Receitas'!$O$11,E480='PC Receitas'!$O$12,E480='PC Receitas'!$O$13,E480='PC Receitas'!$O$14)),-I480,0))</f>
        <v>7448.57</v>
      </c>
      <c r="R480" s="153" t="e">
        <f t="shared" si="28"/>
        <v>#N/A</v>
      </c>
      <c r="S480" s="150" t="e">
        <f t="shared" si="29"/>
        <v>#N/A</v>
      </c>
      <c r="T480" s="150" t="e">
        <f t="shared" si="30"/>
        <v>#N/A</v>
      </c>
      <c r="U480" s="150" t="e">
        <f t="shared" si="31"/>
        <v>#N/A</v>
      </c>
      <c r="V480" s="154" t="e">
        <f>VLOOKUP(E480,'PC Receitas'!$O$4:$P$14,2,FALSE)</f>
        <v>#N/A</v>
      </c>
    </row>
    <row r="481" spans="3:22" ht="19.5" customHeight="1" thickTop="1" thickBot="1" x14ac:dyDescent="0.3">
      <c r="C481" s="58"/>
      <c r="D481" s="58" t="str">
        <f>IF(C481&lt;&gt;"",TEXT(C481,"00")&amp;"/09/"&amp;'Configurações Básicas'!$P$5,"")</f>
        <v/>
      </c>
      <c r="E481" s="58"/>
      <c r="F481" s="58"/>
      <c r="G481" s="58"/>
      <c r="H481" s="58"/>
      <c r="I481" s="59"/>
      <c r="J481" s="193"/>
      <c r="K481" s="60"/>
      <c r="L481" s="192"/>
      <c r="M481" s="56">
        <f>M480+IF(AND(K481="Pago",OR(E481='PC Receitas'!$O$4,E481='PC Receitas'!$O$5,E481='PC Receitas'!$O$6)),I481,IF(AND(K481="Pago",OR(E481='PC Receitas'!$O$7,E481='PC Receitas'!$O$8,E481='PC Receitas'!$O$9,E481='PC Receitas'!$O$10,E481='PC Receitas'!$O$11,E481='PC Receitas'!$O$12,E481='PC Receitas'!$O$13,E481='PC Receitas'!$O$14)),-I481,0))</f>
        <v>7448.57</v>
      </c>
      <c r="R481" s="153" t="e">
        <f t="shared" si="28"/>
        <v>#N/A</v>
      </c>
      <c r="S481" s="150" t="e">
        <f t="shared" si="29"/>
        <v>#N/A</v>
      </c>
      <c r="T481" s="150" t="e">
        <f t="shared" si="30"/>
        <v>#N/A</v>
      </c>
      <c r="U481" s="150" t="e">
        <f t="shared" si="31"/>
        <v>#N/A</v>
      </c>
      <c r="V481" s="154" t="e">
        <f>VLOOKUP(E481,'PC Receitas'!$O$4:$P$14,2,FALSE)</f>
        <v>#N/A</v>
      </c>
    </row>
    <row r="482" spans="3:22" ht="19.5" customHeight="1" thickTop="1" thickBot="1" x14ac:dyDescent="0.3">
      <c r="C482" s="58"/>
      <c r="D482" s="58" t="str">
        <f>IF(C482&lt;&gt;"",TEXT(C482,"00")&amp;"/09/"&amp;'Configurações Básicas'!$P$5,"")</f>
        <v/>
      </c>
      <c r="E482" s="58"/>
      <c r="F482" s="58"/>
      <c r="G482" s="58"/>
      <c r="H482" s="58"/>
      <c r="I482" s="59"/>
      <c r="J482" s="193"/>
      <c r="K482" s="60"/>
      <c r="L482" s="192"/>
      <c r="M482" s="56">
        <f>M481+IF(AND(K482="Pago",OR(E482='PC Receitas'!$O$4,E482='PC Receitas'!$O$5,E482='PC Receitas'!$O$6)),I482,IF(AND(K482="Pago",OR(E482='PC Receitas'!$O$7,E482='PC Receitas'!$O$8,E482='PC Receitas'!$O$9,E482='PC Receitas'!$O$10,E482='PC Receitas'!$O$11,E482='PC Receitas'!$O$12,E482='PC Receitas'!$O$13,E482='PC Receitas'!$O$14)),-I482,0))</f>
        <v>7448.57</v>
      </c>
      <c r="R482" s="153" t="e">
        <f t="shared" si="28"/>
        <v>#N/A</v>
      </c>
      <c r="S482" s="150" t="e">
        <f t="shared" si="29"/>
        <v>#N/A</v>
      </c>
      <c r="T482" s="150" t="e">
        <f t="shared" si="30"/>
        <v>#N/A</v>
      </c>
      <c r="U482" s="150" t="e">
        <f t="shared" si="31"/>
        <v>#N/A</v>
      </c>
      <c r="V482" s="154" t="e">
        <f>VLOOKUP(E482,'PC Receitas'!$O$4:$P$14,2,FALSE)</f>
        <v>#N/A</v>
      </c>
    </row>
    <row r="483" spans="3:22" ht="19.5" customHeight="1" thickTop="1" thickBot="1" x14ac:dyDescent="0.3">
      <c r="C483" s="58"/>
      <c r="D483" s="58" t="str">
        <f>IF(C483&lt;&gt;"",TEXT(C483,"00")&amp;"/09/"&amp;'Configurações Básicas'!$P$5,"")</f>
        <v/>
      </c>
      <c r="E483" s="58"/>
      <c r="F483" s="58"/>
      <c r="G483" s="58"/>
      <c r="H483" s="58"/>
      <c r="I483" s="59"/>
      <c r="J483" s="193"/>
      <c r="K483" s="60"/>
      <c r="L483" s="192"/>
      <c r="M483" s="56">
        <f>M482+IF(AND(K483="Pago",OR(E483='PC Receitas'!$O$4,E483='PC Receitas'!$O$5,E483='PC Receitas'!$O$6)),I483,IF(AND(K483="Pago",OR(E483='PC Receitas'!$O$7,E483='PC Receitas'!$O$8,E483='PC Receitas'!$O$9,E483='PC Receitas'!$O$10,E483='PC Receitas'!$O$11,E483='PC Receitas'!$O$12,E483='PC Receitas'!$O$13,E483='PC Receitas'!$O$14)),-I483,0))</f>
        <v>7448.57</v>
      </c>
      <c r="R483" s="153" t="e">
        <f t="shared" si="28"/>
        <v>#N/A</v>
      </c>
      <c r="S483" s="150" t="e">
        <f t="shared" si="29"/>
        <v>#N/A</v>
      </c>
      <c r="T483" s="150" t="e">
        <f t="shared" si="30"/>
        <v>#N/A</v>
      </c>
      <c r="U483" s="150" t="e">
        <f t="shared" si="31"/>
        <v>#N/A</v>
      </c>
      <c r="V483" s="154" t="e">
        <f>VLOOKUP(E483,'PC Receitas'!$O$4:$P$14,2,FALSE)</f>
        <v>#N/A</v>
      </c>
    </row>
    <row r="484" spans="3:22" ht="19.5" customHeight="1" thickTop="1" thickBot="1" x14ac:dyDescent="0.3">
      <c r="C484" s="58"/>
      <c r="D484" s="58" t="str">
        <f>IF(C484&lt;&gt;"",TEXT(C484,"00")&amp;"/09/"&amp;'Configurações Básicas'!$P$5,"")</f>
        <v/>
      </c>
      <c r="E484" s="58"/>
      <c r="F484" s="58"/>
      <c r="G484" s="58"/>
      <c r="H484" s="58"/>
      <c r="I484" s="59"/>
      <c r="J484" s="193"/>
      <c r="K484" s="60"/>
      <c r="L484" s="192"/>
      <c r="M484" s="56">
        <f>M483+IF(AND(K484="Pago",OR(E484='PC Receitas'!$O$4,E484='PC Receitas'!$O$5,E484='PC Receitas'!$O$6)),I484,IF(AND(K484="Pago",OR(E484='PC Receitas'!$O$7,E484='PC Receitas'!$O$8,E484='PC Receitas'!$O$9,E484='PC Receitas'!$O$10,E484='PC Receitas'!$O$11,E484='PC Receitas'!$O$12,E484='PC Receitas'!$O$13,E484='PC Receitas'!$O$14)),-I484,0))</f>
        <v>7448.57</v>
      </c>
      <c r="R484" s="153" t="e">
        <f t="shared" si="28"/>
        <v>#N/A</v>
      </c>
      <c r="S484" s="150" t="e">
        <f t="shared" si="29"/>
        <v>#N/A</v>
      </c>
      <c r="T484" s="150" t="e">
        <f t="shared" si="30"/>
        <v>#N/A</v>
      </c>
      <c r="U484" s="150" t="e">
        <f t="shared" si="31"/>
        <v>#N/A</v>
      </c>
      <c r="V484" s="154" t="e">
        <f>VLOOKUP(E484,'PC Receitas'!$O$4:$P$14,2,FALSE)</f>
        <v>#N/A</v>
      </c>
    </row>
    <row r="485" spans="3:22" ht="19.5" customHeight="1" thickTop="1" thickBot="1" x14ac:dyDescent="0.3">
      <c r="C485" s="58"/>
      <c r="D485" s="58" t="str">
        <f>IF(C485&lt;&gt;"",TEXT(C485,"00")&amp;"/09/"&amp;'Configurações Básicas'!$P$5,"")</f>
        <v/>
      </c>
      <c r="E485" s="58"/>
      <c r="F485" s="58"/>
      <c r="G485" s="58"/>
      <c r="H485" s="58"/>
      <c r="I485" s="59"/>
      <c r="J485" s="193"/>
      <c r="K485" s="60"/>
      <c r="L485" s="192"/>
      <c r="M485" s="56">
        <f>M484+IF(AND(K485="Pago",OR(E485='PC Receitas'!$O$4,E485='PC Receitas'!$O$5,E485='PC Receitas'!$O$6)),I485,IF(AND(K485="Pago",OR(E485='PC Receitas'!$O$7,E485='PC Receitas'!$O$8,E485='PC Receitas'!$O$9,E485='PC Receitas'!$O$10,E485='PC Receitas'!$O$11,E485='PC Receitas'!$O$12,E485='PC Receitas'!$O$13,E485='PC Receitas'!$O$14)),-I485,0))</f>
        <v>7448.57</v>
      </c>
      <c r="R485" s="153" t="e">
        <f t="shared" si="28"/>
        <v>#N/A</v>
      </c>
      <c r="S485" s="150" t="e">
        <f t="shared" si="29"/>
        <v>#N/A</v>
      </c>
      <c r="T485" s="150" t="e">
        <f t="shared" si="30"/>
        <v>#N/A</v>
      </c>
      <c r="U485" s="150" t="e">
        <f t="shared" si="31"/>
        <v>#N/A</v>
      </c>
      <c r="V485" s="154" t="e">
        <f>VLOOKUP(E485,'PC Receitas'!$O$4:$P$14,2,FALSE)</f>
        <v>#N/A</v>
      </c>
    </row>
    <row r="486" spans="3:22" ht="19.5" customHeight="1" thickTop="1" thickBot="1" x14ac:dyDescent="0.3">
      <c r="C486" s="58"/>
      <c r="D486" s="58" t="str">
        <f>IF(C486&lt;&gt;"",TEXT(C486,"00")&amp;"/09/"&amp;'Configurações Básicas'!$P$5,"")</f>
        <v/>
      </c>
      <c r="E486" s="58"/>
      <c r="F486" s="58"/>
      <c r="G486" s="58"/>
      <c r="H486" s="58"/>
      <c r="I486" s="59"/>
      <c r="J486" s="193"/>
      <c r="K486" s="60"/>
      <c r="L486" s="192"/>
      <c r="M486" s="56">
        <f>M485+IF(AND(K486="Pago",OR(E486='PC Receitas'!$O$4,E486='PC Receitas'!$O$5,E486='PC Receitas'!$O$6)),I486,IF(AND(K486="Pago",OR(E486='PC Receitas'!$O$7,E486='PC Receitas'!$O$8,E486='PC Receitas'!$O$9,E486='PC Receitas'!$O$10,E486='PC Receitas'!$O$11,E486='PC Receitas'!$O$12,E486='PC Receitas'!$O$13,E486='PC Receitas'!$O$14)),-I486,0))</f>
        <v>7448.57</v>
      </c>
      <c r="R486" s="153" t="e">
        <f t="shared" si="28"/>
        <v>#N/A</v>
      </c>
      <c r="S486" s="150" t="e">
        <f t="shared" si="29"/>
        <v>#N/A</v>
      </c>
      <c r="T486" s="150" t="e">
        <f t="shared" si="30"/>
        <v>#N/A</v>
      </c>
      <c r="U486" s="150" t="e">
        <f t="shared" si="31"/>
        <v>#N/A</v>
      </c>
      <c r="V486" s="154" t="e">
        <f>VLOOKUP(E486,'PC Receitas'!$O$4:$P$14,2,FALSE)</f>
        <v>#N/A</v>
      </c>
    </row>
    <row r="487" spans="3:22" ht="19.5" customHeight="1" thickTop="1" thickBot="1" x14ac:dyDescent="0.3">
      <c r="C487" s="58"/>
      <c r="D487" s="58" t="str">
        <f>IF(C487&lt;&gt;"",TEXT(C487,"00")&amp;"/09/"&amp;'Configurações Básicas'!$P$5,"")</f>
        <v/>
      </c>
      <c r="E487" s="58"/>
      <c r="F487" s="58"/>
      <c r="G487" s="58"/>
      <c r="H487" s="58"/>
      <c r="I487" s="59"/>
      <c r="J487" s="193"/>
      <c r="K487" s="60"/>
      <c r="L487" s="192"/>
      <c r="M487" s="56">
        <f>M486+IF(AND(K487="Pago",OR(E487='PC Receitas'!$O$4,E487='PC Receitas'!$O$5,E487='PC Receitas'!$O$6)),I487,IF(AND(K487="Pago",OR(E487='PC Receitas'!$O$7,E487='PC Receitas'!$O$8,E487='PC Receitas'!$O$9,E487='PC Receitas'!$O$10,E487='PC Receitas'!$O$11,E487='PC Receitas'!$O$12,E487='PC Receitas'!$O$13,E487='PC Receitas'!$O$14)),-I487,0))</f>
        <v>7448.57</v>
      </c>
      <c r="R487" s="153" t="e">
        <f t="shared" si="28"/>
        <v>#N/A</v>
      </c>
      <c r="S487" s="150" t="e">
        <f t="shared" si="29"/>
        <v>#N/A</v>
      </c>
      <c r="T487" s="150" t="e">
        <f t="shared" si="30"/>
        <v>#N/A</v>
      </c>
      <c r="U487" s="150" t="e">
        <f t="shared" si="31"/>
        <v>#N/A</v>
      </c>
      <c r="V487" s="154" t="e">
        <f>VLOOKUP(E487,'PC Receitas'!$O$4:$P$14,2,FALSE)</f>
        <v>#N/A</v>
      </c>
    </row>
    <row r="488" spans="3:22" ht="19.5" customHeight="1" thickTop="1" thickBot="1" x14ac:dyDescent="0.3">
      <c r="C488" s="58"/>
      <c r="D488" s="58" t="str">
        <f>IF(C488&lt;&gt;"",TEXT(C488,"00")&amp;"/09/"&amp;'Configurações Básicas'!$P$5,"")</f>
        <v/>
      </c>
      <c r="E488" s="58"/>
      <c r="F488" s="58"/>
      <c r="G488" s="58"/>
      <c r="H488" s="58"/>
      <c r="I488" s="59"/>
      <c r="J488" s="193"/>
      <c r="K488" s="60"/>
      <c r="L488" s="192"/>
      <c r="M488" s="56">
        <f>M487+IF(AND(K488="Pago",OR(E488='PC Receitas'!$O$4,E488='PC Receitas'!$O$5,E488='PC Receitas'!$O$6)),I488,IF(AND(K488="Pago",OR(E488='PC Receitas'!$O$7,E488='PC Receitas'!$O$8,E488='PC Receitas'!$O$9,E488='PC Receitas'!$O$10,E488='PC Receitas'!$O$11,E488='PC Receitas'!$O$12,E488='PC Receitas'!$O$13,E488='PC Receitas'!$O$14)),-I488,0))</f>
        <v>7448.57</v>
      </c>
      <c r="R488" s="153" t="e">
        <f t="shared" si="28"/>
        <v>#N/A</v>
      </c>
      <c r="S488" s="150" t="e">
        <f t="shared" si="29"/>
        <v>#N/A</v>
      </c>
      <c r="T488" s="150" t="e">
        <f t="shared" si="30"/>
        <v>#N/A</v>
      </c>
      <c r="U488" s="150" t="e">
        <f t="shared" si="31"/>
        <v>#N/A</v>
      </c>
      <c r="V488" s="154" t="e">
        <f>VLOOKUP(E488,'PC Receitas'!$O$4:$P$14,2,FALSE)</f>
        <v>#N/A</v>
      </c>
    </row>
    <row r="489" spans="3:22" ht="19.5" customHeight="1" thickTop="1" thickBot="1" x14ac:dyDescent="0.3">
      <c r="C489" s="58"/>
      <c r="D489" s="58" t="str">
        <f>IF(C489&lt;&gt;"",TEXT(C489,"00")&amp;"/09/"&amp;'Configurações Básicas'!$P$5,"")</f>
        <v/>
      </c>
      <c r="E489" s="58"/>
      <c r="F489" s="58"/>
      <c r="G489" s="58"/>
      <c r="H489" s="58"/>
      <c r="I489" s="59"/>
      <c r="J489" s="193"/>
      <c r="K489" s="60"/>
      <c r="L489" s="192"/>
      <c r="M489" s="56">
        <f>M488+IF(AND(K489="Pago",OR(E489='PC Receitas'!$O$4,E489='PC Receitas'!$O$5,E489='PC Receitas'!$O$6)),I489,IF(AND(K489="Pago",OR(E489='PC Receitas'!$O$7,E489='PC Receitas'!$O$8,E489='PC Receitas'!$O$9,E489='PC Receitas'!$O$10,E489='PC Receitas'!$O$11,E489='PC Receitas'!$O$12,E489='PC Receitas'!$O$13,E489='PC Receitas'!$O$14)),-I489,0))</f>
        <v>7448.57</v>
      </c>
      <c r="R489" s="153" t="e">
        <f t="shared" si="28"/>
        <v>#N/A</v>
      </c>
      <c r="S489" s="150" t="e">
        <f t="shared" si="29"/>
        <v>#N/A</v>
      </c>
      <c r="T489" s="150" t="e">
        <f t="shared" si="30"/>
        <v>#N/A</v>
      </c>
      <c r="U489" s="150" t="e">
        <f t="shared" si="31"/>
        <v>#N/A</v>
      </c>
      <c r="V489" s="154" t="e">
        <f>VLOOKUP(E489,'PC Receitas'!$O$4:$P$14,2,FALSE)</f>
        <v>#N/A</v>
      </c>
    </row>
    <row r="490" spans="3:22" ht="19.5" customHeight="1" thickTop="1" thickBot="1" x14ac:dyDescent="0.3">
      <c r="C490" s="58"/>
      <c r="D490" s="58" t="str">
        <f>IF(C490&lt;&gt;"",TEXT(C490,"00")&amp;"/09/"&amp;'Configurações Básicas'!$P$5,"")</f>
        <v/>
      </c>
      <c r="E490" s="58"/>
      <c r="F490" s="58"/>
      <c r="G490" s="58"/>
      <c r="H490" s="58"/>
      <c r="I490" s="59"/>
      <c r="J490" s="193"/>
      <c r="K490" s="60"/>
      <c r="L490" s="192"/>
      <c r="M490" s="56">
        <f>M489+IF(AND(K490="Pago",OR(E490='PC Receitas'!$O$4,E490='PC Receitas'!$O$5,E490='PC Receitas'!$O$6)),I490,IF(AND(K490="Pago",OR(E490='PC Receitas'!$O$7,E490='PC Receitas'!$O$8,E490='PC Receitas'!$O$9,E490='PC Receitas'!$O$10,E490='PC Receitas'!$O$11,E490='PC Receitas'!$O$12,E490='PC Receitas'!$O$13,E490='PC Receitas'!$O$14)),-I490,0))</f>
        <v>7448.57</v>
      </c>
      <c r="R490" s="153" t="e">
        <f t="shared" si="28"/>
        <v>#N/A</v>
      </c>
      <c r="S490" s="150" t="e">
        <f t="shared" si="29"/>
        <v>#N/A</v>
      </c>
      <c r="T490" s="150" t="e">
        <f t="shared" si="30"/>
        <v>#N/A</v>
      </c>
      <c r="U490" s="150" t="e">
        <f t="shared" si="31"/>
        <v>#N/A</v>
      </c>
      <c r="V490" s="154" t="e">
        <f>VLOOKUP(E490,'PC Receitas'!$O$4:$P$14,2,FALSE)</f>
        <v>#N/A</v>
      </c>
    </row>
    <row r="491" spans="3:22" ht="19.5" customHeight="1" thickTop="1" thickBot="1" x14ac:dyDescent="0.3">
      <c r="C491" s="58"/>
      <c r="D491" s="58" t="str">
        <f>IF(C491&lt;&gt;"",TEXT(C491,"00")&amp;"/09/"&amp;'Configurações Básicas'!$P$5,"")</f>
        <v/>
      </c>
      <c r="E491" s="58"/>
      <c r="F491" s="58"/>
      <c r="G491" s="58"/>
      <c r="H491" s="58"/>
      <c r="I491" s="59"/>
      <c r="J491" s="193"/>
      <c r="K491" s="60"/>
      <c r="L491" s="192"/>
      <c r="M491" s="56">
        <f>M490+IF(AND(K491="Pago",OR(E491='PC Receitas'!$O$4,E491='PC Receitas'!$O$5,E491='PC Receitas'!$O$6)),I491,IF(AND(K491="Pago",OR(E491='PC Receitas'!$O$7,E491='PC Receitas'!$O$8,E491='PC Receitas'!$O$9,E491='PC Receitas'!$O$10,E491='PC Receitas'!$O$11,E491='PC Receitas'!$O$12,E491='PC Receitas'!$O$13,E491='PC Receitas'!$O$14)),-I491,0))</f>
        <v>7448.57</v>
      </c>
      <c r="R491" s="153" t="e">
        <f t="shared" si="28"/>
        <v>#N/A</v>
      </c>
      <c r="S491" s="150" t="e">
        <f t="shared" si="29"/>
        <v>#N/A</v>
      </c>
      <c r="T491" s="150" t="e">
        <f t="shared" si="30"/>
        <v>#N/A</v>
      </c>
      <c r="U491" s="150" t="e">
        <f t="shared" si="31"/>
        <v>#N/A</v>
      </c>
      <c r="V491" s="154" t="e">
        <f>VLOOKUP(E491,'PC Receitas'!$O$4:$P$14,2,FALSE)</f>
        <v>#N/A</v>
      </c>
    </row>
    <row r="492" spans="3:22" ht="19.5" customHeight="1" thickTop="1" thickBot="1" x14ac:dyDescent="0.3">
      <c r="C492" s="58"/>
      <c r="D492" s="58" t="str">
        <f>IF(C492&lt;&gt;"",TEXT(C492,"00")&amp;"/09/"&amp;'Configurações Básicas'!$P$5,"")</f>
        <v/>
      </c>
      <c r="E492" s="58"/>
      <c r="F492" s="58"/>
      <c r="G492" s="58"/>
      <c r="H492" s="58"/>
      <c r="I492" s="59"/>
      <c r="J492" s="193"/>
      <c r="K492" s="60"/>
      <c r="L492" s="192"/>
      <c r="M492" s="56">
        <f>M491+IF(AND(K492="Pago",OR(E492='PC Receitas'!$O$4,E492='PC Receitas'!$O$5,E492='PC Receitas'!$O$6)),I492,IF(AND(K492="Pago",OR(E492='PC Receitas'!$O$7,E492='PC Receitas'!$O$8,E492='PC Receitas'!$O$9,E492='PC Receitas'!$O$10,E492='PC Receitas'!$O$11,E492='PC Receitas'!$O$12,E492='PC Receitas'!$O$13,E492='PC Receitas'!$O$14)),-I492,0))</f>
        <v>7448.57</v>
      </c>
      <c r="R492" s="153" t="e">
        <f t="shared" si="28"/>
        <v>#N/A</v>
      </c>
      <c r="S492" s="150" t="e">
        <f t="shared" si="29"/>
        <v>#N/A</v>
      </c>
      <c r="T492" s="150" t="e">
        <f t="shared" si="30"/>
        <v>#N/A</v>
      </c>
      <c r="U492" s="150" t="e">
        <f t="shared" si="31"/>
        <v>#N/A</v>
      </c>
      <c r="V492" s="154" t="e">
        <f>VLOOKUP(E492,'PC Receitas'!$O$4:$P$14,2,FALSE)</f>
        <v>#N/A</v>
      </c>
    </row>
    <row r="493" spans="3:22" ht="19.5" customHeight="1" thickTop="1" thickBot="1" x14ac:dyDescent="0.3">
      <c r="C493" s="58"/>
      <c r="D493" s="58" t="str">
        <f>IF(C493&lt;&gt;"",TEXT(C493,"00")&amp;"/09/"&amp;'Configurações Básicas'!$P$5,"")</f>
        <v/>
      </c>
      <c r="E493" s="58"/>
      <c r="F493" s="58"/>
      <c r="G493" s="58"/>
      <c r="H493" s="58"/>
      <c r="I493" s="59"/>
      <c r="J493" s="193"/>
      <c r="K493" s="60"/>
      <c r="L493" s="192"/>
      <c r="M493" s="56">
        <f>M492+IF(AND(K493="Pago",OR(E493='PC Receitas'!$O$4,E493='PC Receitas'!$O$5,E493='PC Receitas'!$O$6)),I493,IF(AND(K493="Pago",OR(E493='PC Receitas'!$O$7,E493='PC Receitas'!$O$8,E493='PC Receitas'!$O$9,E493='PC Receitas'!$O$10,E493='PC Receitas'!$O$11,E493='PC Receitas'!$O$12,E493='PC Receitas'!$O$13,E493='PC Receitas'!$O$14)),-I493,0))</f>
        <v>7448.57</v>
      </c>
      <c r="R493" s="153" t="e">
        <f t="shared" si="28"/>
        <v>#N/A</v>
      </c>
      <c r="S493" s="150" t="e">
        <f t="shared" si="29"/>
        <v>#N/A</v>
      </c>
      <c r="T493" s="150" t="e">
        <f t="shared" si="30"/>
        <v>#N/A</v>
      </c>
      <c r="U493" s="150" t="e">
        <f t="shared" si="31"/>
        <v>#N/A</v>
      </c>
      <c r="V493" s="154" t="e">
        <f>VLOOKUP(E493,'PC Receitas'!$O$4:$P$14,2,FALSE)</f>
        <v>#N/A</v>
      </c>
    </row>
    <row r="494" spans="3:22" ht="19.5" customHeight="1" thickTop="1" thickBot="1" x14ac:dyDescent="0.3">
      <c r="C494" s="58"/>
      <c r="D494" s="58" t="str">
        <f>IF(C494&lt;&gt;"",TEXT(C494,"00")&amp;"/09/"&amp;'Configurações Básicas'!$P$5,"")</f>
        <v/>
      </c>
      <c r="E494" s="58"/>
      <c r="F494" s="58"/>
      <c r="G494" s="58"/>
      <c r="H494" s="58"/>
      <c r="I494" s="59"/>
      <c r="J494" s="193"/>
      <c r="K494" s="60"/>
      <c r="L494" s="192"/>
      <c r="M494" s="56">
        <f>M493+IF(AND(K494="Pago",OR(E494='PC Receitas'!$O$4,E494='PC Receitas'!$O$5,E494='PC Receitas'!$O$6)),I494,IF(AND(K494="Pago",OR(E494='PC Receitas'!$O$7,E494='PC Receitas'!$O$8,E494='PC Receitas'!$O$9,E494='PC Receitas'!$O$10,E494='PC Receitas'!$O$11,E494='PC Receitas'!$O$12,E494='PC Receitas'!$O$13,E494='PC Receitas'!$O$14)),-I494,0))</f>
        <v>7448.57</v>
      </c>
      <c r="R494" s="153" t="e">
        <f t="shared" si="28"/>
        <v>#N/A</v>
      </c>
      <c r="S494" s="150" t="e">
        <f t="shared" si="29"/>
        <v>#N/A</v>
      </c>
      <c r="T494" s="150" t="e">
        <f t="shared" si="30"/>
        <v>#N/A</v>
      </c>
      <c r="U494" s="150" t="e">
        <f t="shared" si="31"/>
        <v>#N/A</v>
      </c>
      <c r="V494" s="154" t="e">
        <f>VLOOKUP(E494,'PC Receitas'!$O$4:$P$14,2,FALSE)</f>
        <v>#N/A</v>
      </c>
    </row>
    <row r="495" spans="3:22" ht="19.5" customHeight="1" thickTop="1" thickBot="1" x14ac:dyDescent="0.3">
      <c r="C495" s="58"/>
      <c r="D495" s="58" t="str">
        <f>IF(C495&lt;&gt;"",TEXT(C495,"00")&amp;"/09/"&amp;'Configurações Básicas'!$P$5,"")</f>
        <v/>
      </c>
      <c r="E495" s="58"/>
      <c r="F495" s="58"/>
      <c r="G495" s="58"/>
      <c r="H495" s="58"/>
      <c r="I495" s="59"/>
      <c r="J495" s="193"/>
      <c r="K495" s="60"/>
      <c r="L495" s="192"/>
      <c r="M495" s="56">
        <f>M494+IF(AND(K495="Pago",OR(E495='PC Receitas'!$O$4,E495='PC Receitas'!$O$5,E495='PC Receitas'!$O$6)),I495,IF(AND(K495="Pago",OR(E495='PC Receitas'!$O$7,E495='PC Receitas'!$O$8,E495='PC Receitas'!$O$9,E495='PC Receitas'!$O$10,E495='PC Receitas'!$O$11,E495='PC Receitas'!$O$12,E495='PC Receitas'!$O$13,E495='PC Receitas'!$O$14)),-I495,0))</f>
        <v>7448.57</v>
      </c>
      <c r="R495" s="153" t="e">
        <f t="shared" si="28"/>
        <v>#N/A</v>
      </c>
      <c r="S495" s="150" t="e">
        <f t="shared" si="29"/>
        <v>#N/A</v>
      </c>
      <c r="T495" s="150" t="e">
        <f t="shared" si="30"/>
        <v>#N/A</v>
      </c>
      <c r="U495" s="150" t="e">
        <f t="shared" si="31"/>
        <v>#N/A</v>
      </c>
      <c r="V495" s="154" t="e">
        <f>VLOOKUP(E495,'PC Receitas'!$O$4:$P$14,2,FALSE)</f>
        <v>#N/A</v>
      </c>
    </row>
    <row r="496" spans="3:22" ht="19.5" customHeight="1" thickTop="1" thickBot="1" x14ac:dyDescent="0.3">
      <c r="C496" s="58"/>
      <c r="D496" s="58" t="str">
        <f>IF(C496&lt;&gt;"",TEXT(C496,"00")&amp;"/09/"&amp;'Configurações Básicas'!$P$5,"")</f>
        <v/>
      </c>
      <c r="E496" s="58"/>
      <c r="F496" s="58"/>
      <c r="G496" s="58"/>
      <c r="H496" s="58"/>
      <c r="I496" s="59"/>
      <c r="J496" s="193"/>
      <c r="K496" s="60"/>
      <c r="L496" s="192"/>
      <c r="M496" s="56">
        <f>M495+IF(AND(K496="Pago",OR(E496='PC Receitas'!$O$4,E496='PC Receitas'!$O$5,E496='PC Receitas'!$O$6)),I496,IF(AND(K496="Pago",OR(E496='PC Receitas'!$O$7,E496='PC Receitas'!$O$8,E496='PC Receitas'!$O$9,E496='PC Receitas'!$O$10,E496='PC Receitas'!$O$11,E496='PC Receitas'!$O$12,E496='PC Receitas'!$O$13,E496='PC Receitas'!$O$14)),-I496,0))</f>
        <v>7448.57</v>
      </c>
      <c r="R496" s="153" t="e">
        <f t="shared" si="28"/>
        <v>#N/A</v>
      </c>
      <c r="S496" s="150" t="e">
        <f t="shared" si="29"/>
        <v>#N/A</v>
      </c>
      <c r="T496" s="150" t="e">
        <f t="shared" si="30"/>
        <v>#N/A</v>
      </c>
      <c r="U496" s="150" t="e">
        <f t="shared" si="31"/>
        <v>#N/A</v>
      </c>
      <c r="V496" s="154" t="e">
        <f>VLOOKUP(E496,'PC Receitas'!$O$4:$P$14,2,FALSE)</f>
        <v>#N/A</v>
      </c>
    </row>
    <row r="497" spans="3:22" ht="19.5" customHeight="1" thickTop="1" thickBot="1" x14ac:dyDescent="0.3">
      <c r="C497" s="58"/>
      <c r="D497" s="58" t="str">
        <f>IF(C497&lt;&gt;"",TEXT(C497,"00")&amp;"/09/"&amp;'Configurações Básicas'!$P$5,"")</f>
        <v/>
      </c>
      <c r="E497" s="58"/>
      <c r="F497" s="58"/>
      <c r="G497" s="58"/>
      <c r="H497" s="58"/>
      <c r="I497" s="59"/>
      <c r="J497" s="193"/>
      <c r="K497" s="60"/>
      <c r="L497" s="192"/>
      <c r="M497" s="56">
        <f>M496+IF(AND(K497="Pago",OR(E497='PC Receitas'!$O$4,E497='PC Receitas'!$O$5,E497='PC Receitas'!$O$6)),I497,IF(AND(K497="Pago",OR(E497='PC Receitas'!$O$7,E497='PC Receitas'!$O$8,E497='PC Receitas'!$O$9,E497='PC Receitas'!$O$10,E497='PC Receitas'!$O$11,E497='PC Receitas'!$O$12,E497='PC Receitas'!$O$13,E497='PC Receitas'!$O$14)),-I497,0))</f>
        <v>7448.57</v>
      </c>
      <c r="R497" s="153" t="e">
        <f t="shared" si="28"/>
        <v>#N/A</v>
      </c>
      <c r="S497" s="150" t="e">
        <f t="shared" si="29"/>
        <v>#N/A</v>
      </c>
      <c r="T497" s="150" t="e">
        <f t="shared" si="30"/>
        <v>#N/A</v>
      </c>
      <c r="U497" s="150" t="e">
        <f t="shared" si="31"/>
        <v>#N/A</v>
      </c>
      <c r="V497" s="154" t="e">
        <f>VLOOKUP(E497,'PC Receitas'!$O$4:$P$14,2,FALSE)</f>
        <v>#N/A</v>
      </c>
    </row>
    <row r="498" spans="3:22" ht="19.5" customHeight="1" thickTop="1" thickBot="1" x14ac:dyDescent="0.3">
      <c r="C498" s="58"/>
      <c r="D498" s="58" t="str">
        <f>IF(C498&lt;&gt;"",TEXT(C498,"00")&amp;"/09/"&amp;'Configurações Básicas'!$P$5,"")</f>
        <v/>
      </c>
      <c r="E498" s="58"/>
      <c r="F498" s="58"/>
      <c r="G498" s="58"/>
      <c r="H498" s="58"/>
      <c r="I498" s="59"/>
      <c r="J498" s="193"/>
      <c r="K498" s="60"/>
      <c r="L498" s="192"/>
      <c r="M498" s="56">
        <f>M497+IF(AND(K498="Pago",OR(E498='PC Receitas'!$O$4,E498='PC Receitas'!$O$5,E498='PC Receitas'!$O$6)),I498,IF(AND(K498="Pago",OR(E498='PC Receitas'!$O$7,E498='PC Receitas'!$O$8,E498='PC Receitas'!$O$9,E498='PC Receitas'!$O$10,E498='PC Receitas'!$O$11,E498='PC Receitas'!$O$12,E498='PC Receitas'!$O$13,E498='PC Receitas'!$O$14)),-I498,0))</f>
        <v>7448.57</v>
      </c>
      <c r="R498" s="153" t="e">
        <f t="shared" si="28"/>
        <v>#N/A</v>
      </c>
      <c r="S498" s="150" t="e">
        <f t="shared" si="29"/>
        <v>#N/A</v>
      </c>
      <c r="T498" s="150" t="e">
        <f t="shared" si="30"/>
        <v>#N/A</v>
      </c>
      <c r="U498" s="150" t="e">
        <f t="shared" si="31"/>
        <v>#N/A</v>
      </c>
      <c r="V498" s="154" t="e">
        <f>VLOOKUP(E498,'PC Receitas'!$O$4:$P$14,2,FALSE)</f>
        <v>#N/A</v>
      </c>
    </row>
    <row r="499" spans="3:22" ht="19.5" customHeight="1" thickTop="1" thickBot="1" x14ac:dyDescent="0.3">
      <c r="C499" s="58"/>
      <c r="D499" s="58" t="str">
        <f>IF(C499&lt;&gt;"",TEXT(C499,"00")&amp;"/09/"&amp;'Configurações Básicas'!$P$5,"")</f>
        <v/>
      </c>
      <c r="E499" s="58"/>
      <c r="F499" s="58"/>
      <c r="G499" s="58"/>
      <c r="H499" s="58"/>
      <c r="I499" s="59"/>
      <c r="J499" s="193"/>
      <c r="K499" s="60"/>
      <c r="L499" s="192"/>
      <c r="M499" s="56">
        <f>M498+IF(AND(K499="Pago",OR(E499='PC Receitas'!$O$4,E499='PC Receitas'!$O$5,E499='PC Receitas'!$O$6)),I499,IF(AND(K499="Pago",OR(E499='PC Receitas'!$O$7,E499='PC Receitas'!$O$8,E499='PC Receitas'!$O$9,E499='PC Receitas'!$O$10,E499='PC Receitas'!$O$11,E499='PC Receitas'!$O$12,E499='PC Receitas'!$O$13,E499='PC Receitas'!$O$14)),-I499,0))</f>
        <v>7448.57</v>
      </c>
      <c r="R499" s="153" t="e">
        <f t="shared" si="28"/>
        <v>#N/A</v>
      </c>
      <c r="S499" s="150" t="e">
        <f t="shared" si="29"/>
        <v>#N/A</v>
      </c>
      <c r="T499" s="150" t="e">
        <f t="shared" si="30"/>
        <v>#N/A</v>
      </c>
      <c r="U499" s="150" t="e">
        <f t="shared" si="31"/>
        <v>#N/A</v>
      </c>
      <c r="V499" s="154" t="e">
        <f>VLOOKUP(E499,'PC Receitas'!$O$4:$P$14,2,FALSE)</f>
        <v>#N/A</v>
      </c>
    </row>
    <row r="500" spans="3:22" ht="19.5" customHeight="1" thickTop="1" thickBot="1" x14ac:dyDescent="0.3">
      <c r="C500" s="58"/>
      <c r="D500" s="58" t="str">
        <f>IF(C500&lt;&gt;"",TEXT(C500,"00")&amp;"/09/"&amp;'Configurações Básicas'!$P$5,"")</f>
        <v/>
      </c>
      <c r="E500" s="58"/>
      <c r="F500" s="58"/>
      <c r="G500" s="58"/>
      <c r="H500" s="58"/>
      <c r="I500" s="59"/>
      <c r="J500" s="193"/>
      <c r="K500" s="60"/>
      <c r="L500" s="192"/>
      <c r="M500" s="56">
        <f>M499+IF(AND(K500="Pago",OR(E500='PC Receitas'!$O$4,E500='PC Receitas'!$O$5,E500='PC Receitas'!$O$6)),I500,IF(AND(K500="Pago",OR(E500='PC Receitas'!$O$7,E500='PC Receitas'!$O$8,E500='PC Receitas'!$O$9,E500='PC Receitas'!$O$10,E500='PC Receitas'!$O$11,E500='PC Receitas'!$O$12,E500='PC Receitas'!$O$13,E500='PC Receitas'!$O$14)),-I500,0))</f>
        <v>7448.57</v>
      </c>
      <c r="R500" s="153" t="e">
        <f t="shared" si="28"/>
        <v>#N/A</v>
      </c>
      <c r="S500" s="150" t="e">
        <f t="shared" si="29"/>
        <v>#N/A</v>
      </c>
      <c r="T500" s="150" t="e">
        <f t="shared" si="30"/>
        <v>#N/A</v>
      </c>
      <c r="U500" s="150" t="e">
        <f t="shared" si="31"/>
        <v>#N/A</v>
      </c>
      <c r="V500" s="154" t="e">
        <f>VLOOKUP(E500,'PC Receitas'!$O$4:$P$14,2,FALSE)</f>
        <v>#N/A</v>
      </c>
    </row>
    <row r="501" spans="3:22" ht="19.5" customHeight="1" thickTop="1" thickBot="1" x14ac:dyDescent="0.3">
      <c r="C501" s="58"/>
      <c r="D501" s="58" t="str">
        <f>IF(C501&lt;&gt;"",TEXT(C501,"00")&amp;"/09/"&amp;'Configurações Básicas'!$P$5,"")</f>
        <v/>
      </c>
      <c r="E501" s="58"/>
      <c r="F501" s="58"/>
      <c r="G501" s="58"/>
      <c r="H501" s="58"/>
      <c r="I501" s="59"/>
      <c r="J501" s="193"/>
      <c r="K501" s="60"/>
      <c r="L501" s="192"/>
      <c r="M501" s="56">
        <f>M500+IF(AND(K501="Pago",OR(E501='PC Receitas'!$O$4,E501='PC Receitas'!$O$5,E501='PC Receitas'!$O$6)),I501,IF(AND(K501="Pago",OR(E501='PC Receitas'!$O$7,E501='PC Receitas'!$O$8,E501='PC Receitas'!$O$9,E501='PC Receitas'!$O$10,E501='PC Receitas'!$O$11,E501='PC Receitas'!$O$12,E501='PC Receitas'!$O$13,E501='PC Receitas'!$O$14)),-I501,0))</f>
        <v>7448.57</v>
      </c>
      <c r="R501" s="153" t="e">
        <f t="shared" si="28"/>
        <v>#N/A</v>
      </c>
      <c r="S501" s="150" t="e">
        <f t="shared" si="29"/>
        <v>#N/A</v>
      </c>
      <c r="T501" s="150" t="e">
        <f t="shared" si="30"/>
        <v>#N/A</v>
      </c>
      <c r="U501" s="150" t="e">
        <f t="shared" si="31"/>
        <v>#N/A</v>
      </c>
      <c r="V501" s="154" t="e">
        <f>VLOOKUP(E501,'PC Receitas'!$O$4:$P$14,2,FALSE)</f>
        <v>#N/A</v>
      </c>
    </row>
    <row r="502" spans="3:22" ht="19.5" customHeight="1" thickTop="1" thickBot="1" x14ac:dyDescent="0.3">
      <c r="C502" s="58"/>
      <c r="D502" s="58" t="str">
        <f>IF(C502&lt;&gt;"",TEXT(C502,"00")&amp;"/09/"&amp;'Configurações Básicas'!$P$5,"")</f>
        <v/>
      </c>
      <c r="E502" s="58"/>
      <c r="F502" s="58"/>
      <c r="G502" s="58"/>
      <c r="H502" s="58"/>
      <c r="I502" s="59"/>
      <c r="J502" s="193"/>
      <c r="K502" s="60"/>
      <c r="L502" s="192"/>
      <c r="M502" s="56">
        <f>M501+IF(AND(K502="Pago",OR(E502='PC Receitas'!$O$4,E502='PC Receitas'!$O$5,E502='PC Receitas'!$O$6)),I502,IF(AND(K502="Pago",OR(E502='PC Receitas'!$O$7,E502='PC Receitas'!$O$8,E502='PC Receitas'!$O$9,E502='PC Receitas'!$O$10,E502='PC Receitas'!$O$11,E502='PC Receitas'!$O$12,E502='PC Receitas'!$O$13,E502='PC Receitas'!$O$14)),-I502,0))</f>
        <v>7448.57</v>
      </c>
      <c r="R502" s="153" t="e">
        <f t="shared" si="28"/>
        <v>#N/A</v>
      </c>
      <c r="S502" s="150" t="e">
        <f t="shared" si="29"/>
        <v>#N/A</v>
      </c>
      <c r="T502" s="150" t="e">
        <f t="shared" si="30"/>
        <v>#N/A</v>
      </c>
      <c r="U502" s="150" t="e">
        <f t="shared" si="31"/>
        <v>#N/A</v>
      </c>
      <c r="V502" s="154" t="e">
        <f>VLOOKUP(E502,'PC Receitas'!$O$4:$P$14,2,FALSE)</f>
        <v>#N/A</v>
      </c>
    </row>
    <row r="503" spans="3:22" ht="19.5" customHeight="1" thickTop="1" thickBot="1" x14ac:dyDescent="0.3">
      <c r="C503" s="58"/>
      <c r="D503" s="58" t="str">
        <f>IF(C503&lt;&gt;"",TEXT(C503,"00")&amp;"/09/"&amp;'Configurações Básicas'!$P$5,"")</f>
        <v/>
      </c>
      <c r="E503" s="58"/>
      <c r="F503" s="58"/>
      <c r="G503" s="58"/>
      <c r="H503" s="58"/>
      <c r="I503" s="59"/>
      <c r="J503" s="193"/>
      <c r="K503" s="60"/>
      <c r="L503" s="192"/>
      <c r="M503" s="56">
        <f>M502+IF(AND(K503="Pago",OR(E503='PC Receitas'!$O$4,E503='PC Receitas'!$O$5,E503='PC Receitas'!$O$6)),I503,IF(AND(K503="Pago",OR(E503='PC Receitas'!$O$7,E503='PC Receitas'!$O$8,E503='PC Receitas'!$O$9,E503='PC Receitas'!$O$10,E503='PC Receitas'!$O$11,E503='PC Receitas'!$O$12,E503='PC Receitas'!$O$13,E503='PC Receitas'!$O$14)),-I503,0))</f>
        <v>7448.57</v>
      </c>
      <c r="R503" s="153" t="e">
        <f t="shared" si="28"/>
        <v>#N/A</v>
      </c>
      <c r="S503" s="150" t="e">
        <f t="shared" si="29"/>
        <v>#N/A</v>
      </c>
      <c r="T503" s="150" t="e">
        <f t="shared" si="30"/>
        <v>#N/A</v>
      </c>
      <c r="U503" s="150" t="e">
        <f t="shared" si="31"/>
        <v>#N/A</v>
      </c>
      <c r="V503" s="154" t="e">
        <f>VLOOKUP(E503,'PC Receitas'!$O$4:$P$14,2,FALSE)</f>
        <v>#N/A</v>
      </c>
    </row>
    <row r="504" spans="3:22" ht="19.5" customHeight="1" thickTop="1" thickBot="1" x14ac:dyDescent="0.3">
      <c r="C504" s="58"/>
      <c r="D504" s="58" t="str">
        <f>IF(C504&lt;&gt;"",TEXT(C504,"00")&amp;"/09/"&amp;'Configurações Básicas'!$P$5,"")</f>
        <v/>
      </c>
      <c r="E504" s="58"/>
      <c r="F504" s="58"/>
      <c r="G504" s="58"/>
      <c r="H504" s="58"/>
      <c r="I504" s="59"/>
      <c r="J504" s="193"/>
      <c r="K504" s="60"/>
      <c r="L504" s="192"/>
      <c r="M504" s="56">
        <f>M503+IF(AND(K504="Pago",OR(E504='PC Receitas'!$O$4,E504='PC Receitas'!$O$5,E504='PC Receitas'!$O$6)),I504,IF(AND(K504="Pago",OR(E504='PC Receitas'!$O$7,E504='PC Receitas'!$O$8,E504='PC Receitas'!$O$9,E504='PC Receitas'!$O$10,E504='PC Receitas'!$O$11,E504='PC Receitas'!$O$12,E504='PC Receitas'!$O$13,E504='PC Receitas'!$O$14)),-I504,0))</f>
        <v>7448.57</v>
      </c>
      <c r="R504" s="153" t="e">
        <f t="shared" si="28"/>
        <v>#N/A</v>
      </c>
      <c r="S504" s="150" t="e">
        <f t="shared" si="29"/>
        <v>#N/A</v>
      </c>
      <c r="T504" s="150" t="e">
        <f t="shared" si="30"/>
        <v>#N/A</v>
      </c>
      <c r="U504" s="150" t="e">
        <f t="shared" si="31"/>
        <v>#N/A</v>
      </c>
      <c r="V504" s="154" t="e">
        <f>VLOOKUP(E504,'PC Receitas'!$O$4:$P$14,2,FALSE)</f>
        <v>#N/A</v>
      </c>
    </row>
    <row r="505" spans="3:22" ht="19.5" customHeight="1" thickTop="1" thickBot="1" x14ac:dyDescent="0.3">
      <c r="C505" s="58"/>
      <c r="D505" s="58" t="str">
        <f>IF(C505&lt;&gt;"",TEXT(C505,"00")&amp;"/09/"&amp;'Configurações Básicas'!$P$5,"")</f>
        <v/>
      </c>
      <c r="E505" s="58"/>
      <c r="F505" s="58"/>
      <c r="G505" s="58"/>
      <c r="H505" s="58"/>
      <c r="I505" s="59"/>
      <c r="J505" s="193"/>
      <c r="K505" s="60"/>
      <c r="L505" s="192"/>
      <c r="M505" s="56">
        <f>M504+IF(AND(K505="Pago",OR(E505='PC Receitas'!$O$4,E505='PC Receitas'!$O$5,E505='PC Receitas'!$O$6)),I505,IF(AND(K505="Pago",OR(E505='PC Receitas'!$O$7,E505='PC Receitas'!$O$8,E505='PC Receitas'!$O$9,E505='PC Receitas'!$O$10,E505='PC Receitas'!$O$11,E505='PC Receitas'!$O$12,E505='PC Receitas'!$O$13,E505='PC Receitas'!$O$14)),-I505,0))</f>
        <v>7448.57</v>
      </c>
      <c r="R505" s="153" t="e">
        <f t="shared" si="28"/>
        <v>#N/A</v>
      </c>
      <c r="S505" s="150" t="e">
        <f t="shared" si="29"/>
        <v>#N/A</v>
      </c>
      <c r="T505" s="150" t="e">
        <f t="shared" si="30"/>
        <v>#N/A</v>
      </c>
      <c r="U505" s="150" t="e">
        <f t="shared" si="31"/>
        <v>#N/A</v>
      </c>
      <c r="V505" s="154" t="e">
        <f>VLOOKUP(E505,'PC Receitas'!$O$4:$P$14,2,FALSE)</f>
        <v>#N/A</v>
      </c>
    </row>
    <row r="506" spans="3:22" ht="19.5" customHeight="1" thickTop="1" thickBot="1" x14ac:dyDescent="0.3">
      <c r="C506" s="58"/>
      <c r="D506" s="58" t="str">
        <f>IF(C506&lt;&gt;"",TEXT(C506,"00")&amp;"/09/"&amp;'Configurações Básicas'!$P$5,"")</f>
        <v/>
      </c>
      <c r="E506" s="58"/>
      <c r="F506" s="58"/>
      <c r="G506" s="58"/>
      <c r="H506" s="58"/>
      <c r="I506" s="59"/>
      <c r="J506" s="193"/>
      <c r="K506" s="60"/>
      <c r="L506" s="192"/>
      <c r="M506" s="56">
        <f>M505+IF(AND(K506="Pago",OR(E506='PC Receitas'!$O$4,E506='PC Receitas'!$O$5,E506='PC Receitas'!$O$6)),I506,IF(AND(K506="Pago",OR(E506='PC Receitas'!$O$7,E506='PC Receitas'!$O$8,E506='PC Receitas'!$O$9,E506='PC Receitas'!$O$10,E506='PC Receitas'!$O$11,E506='PC Receitas'!$O$12,E506='PC Receitas'!$O$13,E506='PC Receitas'!$O$14)),-I506,0))</f>
        <v>7448.57</v>
      </c>
      <c r="R506" s="153" t="e">
        <f t="shared" si="28"/>
        <v>#N/A</v>
      </c>
      <c r="S506" s="150" t="e">
        <f t="shared" si="29"/>
        <v>#N/A</v>
      </c>
      <c r="T506" s="150" t="e">
        <f t="shared" si="30"/>
        <v>#N/A</v>
      </c>
      <c r="U506" s="150" t="e">
        <f t="shared" si="31"/>
        <v>#N/A</v>
      </c>
      <c r="V506" s="154" t="e">
        <f>VLOOKUP(E506,'PC Receitas'!$O$4:$P$14,2,FALSE)</f>
        <v>#N/A</v>
      </c>
    </row>
    <row r="507" spans="3:22" ht="19.5" customHeight="1" thickTop="1" thickBot="1" x14ac:dyDescent="0.3">
      <c r="C507" s="58"/>
      <c r="D507" s="58" t="str">
        <f>IF(C507&lt;&gt;"",TEXT(C507,"00")&amp;"/09/"&amp;'Configurações Básicas'!$P$5,"")</f>
        <v/>
      </c>
      <c r="E507" s="58"/>
      <c r="F507" s="58"/>
      <c r="G507" s="58"/>
      <c r="H507" s="58"/>
      <c r="I507" s="59"/>
      <c r="J507" s="193"/>
      <c r="K507" s="60"/>
      <c r="L507" s="192"/>
      <c r="M507" s="56">
        <f>M506+IF(AND(K507="Pago",OR(E507='PC Receitas'!$O$4,E507='PC Receitas'!$O$5,E507='PC Receitas'!$O$6)),I507,IF(AND(K507="Pago",OR(E507='PC Receitas'!$O$7,E507='PC Receitas'!$O$8,E507='PC Receitas'!$O$9,E507='PC Receitas'!$O$10,E507='PC Receitas'!$O$11,E507='PC Receitas'!$O$12,E507='PC Receitas'!$O$13,E507='PC Receitas'!$O$14)),-I507,0))</f>
        <v>7448.57</v>
      </c>
      <c r="R507" s="153" t="e">
        <f t="shared" si="28"/>
        <v>#N/A</v>
      </c>
      <c r="S507" s="150" t="e">
        <f t="shared" si="29"/>
        <v>#N/A</v>
      </c>
      <c r="T507" s="150" t="e">
        <f t="shared" si="30"/>
        <v>#N/A</v>
      </c>
      <c r="U507" s="150" t="e">
        <f t="shared" si="31"/>
        <v>#N/A</v>
      </c>
      <c r="V507" s="154" t="e">
        <f>VLOOKUP(E507,'PC Receitas'!$O$4:$P$14,2,FALSE)</f>
        <v>#N/A</v>
      </c>
    </row>
    <row r="508" spans="3:22" ht="19.5" customHeight="1" thickTop="1" thickBot="1" x14ac:dyDescent="0.3">
      <c r="C508" s="58"/>
      <c r="D508" s="58" t="str">
        <f>IF(C508&lt;&gt;"",TEXT(C508,"00")&amp;"/09/"&amp;'Configurações Básicas'!$P$5,"")</f>
        <v/>
      </c>
      <c r="E508" s="58"/>
      <c r="F508" s="58"/>
      <c r="G508" s="58"/>
      <c r="H508" s="58"/>
      <c r="I508" s="59"/>
      <c r="J508" s="193"/>
      <c r="K508" s="60"/>
      <c r="L508" s="192"/>
      <c r="M508" s="56">
        <f>M507+IF(AND(K508="Pago",OR(E508='PC Receitas'!$O$4,E508='PC Receitas'!$O$5,E508='PC Receitas'!$O$6)),I508,IF(AND(K508="Pago",OR(E508='PC Receitas'!$O$7,E508='PC Receitas'!$O$8,E508='PC Receitas'!$O$9,E508='PC Receitas'!$O$10,E508='PC Receitas'!$O$11,E508='PC Receitas'!$O$12,E508='PC Receitas'!$O$13,E508='PC Receitas'!$O$14)),-I508,0))</f>
        <v>7448.57</v>
      </c>
      <c r="R508" s="153" t="e">
        <f t="shared" si="28"/>
        <v>#N/A</v>
      </c>
      <c r="S508" s="150" t="e">
        <f t="shared" si="29"/>
        <v>#N/A</v>
      </c>
      <c r="T508" s="150" t="e">
        <f t="shared" si="30"/>
        <v>#N/A</v>
      </c>
      <c r="U508" s="150" t="e">
        <f t="shared" si="31"/>
        <v>#N/A</v>
      </c>
      <c r="V508" s="154" t="e">
        <f>VLOOKUP(E508,'PC Receitas'!$O$4:$P$14,2,FALSE)</f>
        <v>#N/A</v>
      </c>
    </row>
    <row r="509" spans="3:22" ht="19.5" customHeight="1" thickTop="1" thickBot="1" x14ac:dyDescent="0.3">
      <c r="C509" s="58"/>
      <c r="D509" s="58" t="str">
        <f>IF(C509&lt;&gt;"",TEXT(C509,"00")&amp;"/09/"&amp;'Configurações Básicas'!$P$5,"")</f>
        <v/>
      </c>
      <c r="E509" s="58"/>
      <c r="F509" s="58"/>
      <c r="G509" s="58"/>
      <c r="H509" s="58"/>
      <c r="I509" s="59"/>
      <c r="J509" s="193"/>
      <c r="K509" s="60"/>
      <c r="L509" s="192"/>
      <c r="M509" s="56">
        <f>M508+IF(AND(K509="Pago",OR(E509='PC Receitas'!$O$4,E509='PC Receitas'!$O$5,E509='PC Receitas'!$O$6)),I509,IF(AND(K509="Pago",OR(E509='PC Receitas'!$O$7,E509='PC Receitas'!$O$8,E509='PC Receitas'!$O$9,E509='PC Receitas'!$O$10,E509='PC Receitas'!$O$11,E509='PC Receitas'!$O$12,E509='PC Receitas'!$O$13,E509='PC Receitas'!$O$14)),-I509,0))</f>
        <v>7448.57</v>
      </c>
      <c r="R509" s="153" t="e">
        <f t="shared" si="28"/>
        <v>#N/A</v>
      </c>
      <c r="S509" s="150" t="e">
        <f t="shared" si="29"/>
        <v>#N/A</v>
      </c>
      <c r="T509" s="150" t="e">
        <f t="shared" si="30"/>
        <v>#N/A</v>
      </c>
      <c r="U509" s="150" t="e">
        <f t="shared" si="31"/>
        <v>#N/A</v>
      </c>
      <c r="V509" s="154" t="e">
        <f>VLOOKUP(E509,'PC Receitas'!$O$4:$P$14,2,FALSE)</f>
        <v>#N/A</v>
      </c>
    </row>
    <row r="510" spans="3:22" ht="19.5" customHeight="1" thickTop="1" thickBot="1" x14ac:dyDescent="0.3">
      <c r="C510" s="58"/>
      <c r="D510" s="58" t="str">
        <f>IF(C510&lt;&gt;"",TEXT(C510,"00")&amp;"/09/"&amp;'Configurações Básicas'!$P$5,"")</f>
        <v/>
      </c>
      <c r="E510" s="58"/>
      <c r="F510" s="58"/>
      <c r="G510" s="58"/>
      <c r="H510" s="58"/>
      <c r="I510" s="59"/>
      <c r="J510" s="193"/>
      <c r="K510" s="60"/>
      <c r="L510" s="192"/>
      <c r="M510" s="56">
        <f>M509+IF(AND(K510="Pago",OR(E510='PC Receitas'!$O$4,E510='PC Receitas'!$O$5,E510='PC Receitas'!$O$6)),I510,IF(AND(K510="Pago",OR(E510='PC Receitas'!$O$7,E510='PC Receitas'!$O$8,E510='PC Receitas'!$O$9,E510='PC Receitas'!$O$10,E510='PC Receitas'!$O$11,E510='PC Receitas'!$O$12,E510='PC Receitas'!$O$13,E510='PC Receitas'!$O$14)),-I510,0))</f>
        <v>7448.57</v>
      </c>
      <c r="R510" s="153" t="e">
        <f t="shared" si="28"/>
        <v>#N/A</v>
      </c>
      <c r="S510" s="150" t="e">
        <f t="shared" si="29"/>
        <v>#N/A</v>
      </c>
      <c r="T510" s="150" t="e">
        <f t="shared" si="30"/>
        <v>#N/A</v>
      </c>
      <c r="U510" s="150" t="e">
        <f t="shared" si="31"/>
        <v>#N/A</v>
      </c>
      <c r="V510" s="154" t="e">
        <f>VLOOKUP(E510,'PC Receitas'!$O$4:$P$14,2,FALSE)</f>
        <v>#N/A</v>
      </c>
    </row>
    <row r="511" spans="3:22" ht="19.5" customHeight="1" thickTop="1" thickBot="1" x14ac:dyDescent="0.3">
      <c r="C511" s="58"/>
      <c r="D511" s="58" t="str">
        <f>IF(C511&lt;&gt;"",TEXT(C511,"00")&amp;"/09/"&amp;'Configurações Básicas'!$P$5,"")</f>
        <v/>
      </c>
      <c r="E511" s="58"/>
      <c r="F511" s="58"/>
      <c r="G511" s="58"/>
      <c r="H511" s="58"/>
      <c r="I511" s="59"/>
      <c r="J511" s="193"/>
      <c r="K511" s="60"/>
      <c r="L511" s="192"/>
      <c r="M511" s="56">
        <f>M510+IF(AND(K511="Pago",OR(E511='PC Receitas'!$O$4,E511='PC Receitas'!$O$5,E511='PC Receitas'!$O$6)),I511,IF(AND(K511="Pago",OR(E511='PC Receitas'!$O$7,E511='PC Receitas'!$O$8,E511='PC Receitas'!$O$9,E511='PC Receitas'!$O$10,E511='PC Receitas'!$O$11,E511='PC Receitas'!$O$12,E511='PC Receitas'!$O$13,E511='PC Receitas'!$O$14)),-I511,0))</f>
        <v>7448.57</v>
      </c>
      <c r="R511" s="153" t="e">
        <f t="shared" si="28"/>
        <v>#N/A</v>
      </c>
      <c r="S511" s="150" t="e">
        <f t="shared" si="29"/>
        <v>#N/A</v>
      </c>
      <c r="T511" s="150" t="e">
        <f t="shared" si="30"/>
        <v>#N/A</v>
      </c>
      <c r="U511" s="150" t="e">
        <f t="shared" si="31"/>
        <v>#N/A</v>
      </c>
      <c r="V511" s="154" t="e">
        <f>VLOOKUP(E511,'PC Receitas'!$O$4:$P$14,2,FALSE)</f>
        <v>#N/A</v>
      </c>
    </row>
    <row r="512" spans="3:22" ht="19.5" customHeight="1" thickTop="1" thickBot="1" x14ac:dyDescent="0.3">
      <c r="C512" s="58"/>
      <c r="D512" s="58" t="str">
        <f>IF(C512&lt;&gt;"",TEXT(C512,"00")&amp;"/09/"&amp;'Configurações Básicas'!$P$5,"")</f>
        <v/>
      </c>
      <c r="E512" s="58"/>
      <c r="F512" s="58"/>
      <c r="G512" s="58"/>
      <c r="H512" s="58"/>
      <c r="I512" s="59"/>
      <c r="J512" s="193"/>
      <c r="K512" s="60"/>
      <c r="L512" s="192"/>
      <c r="M512" s="56">
        <f>M511+IF(AND(K512="Pago",OR(E512='PC Receitas'!$O$4,E512='PC Receitas'!$O$5,E512='PC Receitas'!$O$6)),I512,IF(AND(K512="Pago",OR(E512='PC Receitas'!$O$7,E512='PC Receitas'!$O$8,E512='PC Receitas'!$O$9,E512='PC Receitas'!$O$10,E512='PC Receitas'!$O$11,E512='PC Receitas'!$O$12,E512='PC Receitas'!$O$13,E512='PC Receitas'!$O$14)),-I512,0))</f>
        <v>7448.57</v>
      </c>
      <c r="R512" s="153" t="e">
        <f t="shared" si="28"/>
        <v>#N/A</v>
      </c>
      <c r="S512" s="150" t="e">
        <f t="shared" si="29"/>
        <v>#N/A</v>
      </c>
      <c r="T512" s="150" t="e">
        <f t="shared" si="30"/>
        <v>#N/A</v>
      </c>
      <c r="U512" s="150" t="e">
        <f t="shared" si="31"/>
        <v>#N/A</v>
      </c>
      <c r="V512" s="154" t="e">
        <f>VLOOKUP(E512,'PC Receitas'!$O$4:$P$14,2,FALSE)</f>
        <v>#N/A</v>
      </c>
    </row>
    <row r="513" spans="3:22" ht="19.5" customHeight="1" thickTop="1" thickBot="1" x14ac:dyDescent="0.3">
      <c r="C513" s="58"/>
      <c r="D513" s="58" t="str">
        <f>IF(C513&lt;&gt;"",TEXT(C513,"00")&amp;"/09/"&amp;'Configurações Básicas'!$P$5,"")</f>
        <v/>
      </c>
      <c r="E513" s="58"/>
      <c r="F513" s="58"/>
      <c r="G513" s="58"/>
      <c r="H513" s="58"/>
      <c r="I513" s="59"/>
      <c r="J513" s="193"/>
      <c r="K513" s="60"/>
      <c r="L513" s="192"/>
      <c r="M513" s="56">
        <f>M512+IF(AND(K513="Pago",OR(E513='PC Receitas'!$O$4,E513='PC Receitas'!$O$5,E513='PC Receitas'!$O$6)),I513,IF(AND(K513="Pago",OR(E513='PC Receitas'!$O$7,E513='PC Receitas'!$O$8,E513='PC Receitas'!$O$9,E513='PC Receitas'!$O$10,E513='PC Receitas'!$O$11,E513='PC Receitas'!$O$12,E513='PC Receitas'!$O$13,E513='PC Receitas'!$O$14)),-I513,0))</f>
        <v>7448.57</v>
      </c>
      <c r="R513" s="153" t="e">
        <f t="shared" si="28"/>
        <v>#N/A</v>
      </c>
      <c r="S513" s="150" t="e">
        <f t="shared" si="29"/>
        <v>#N/A</v>
      </c>
      <c r="T513" s="150" t="e">
        <f t="shared" si="30"/>
        <v>#N/A</v>
      </c>
      <c r="U513" s="150" t="e">
        <f t="shared" si="31"/>
        <v>#N/A</v>
      </c>
      <c r="V513" s="154" t="e">
        <f>VLOOKUP(E513,'PC Receitas'!$O$4:$P$14,2,FALSE)</f>
        <v>#N/A</v>
      </c>
    </row>
    <row r="514" spans="3:22" ht="19.5" customHeight="1" thickTop="1" thickBot="1" x14ac:dyDescent="0.3">
      <c r="C514" s="58"/>
      <c r="D514" s="58" t="str">
        <f>IF(C514&lt;&gt;"",TEXT(C514,"00")&amp;"/09/"&amp;'Configurações Básicas'!$P$5,"")</f>
        <v/>
      </c>
      <c r="E514" s="58"/>
      <c r="F514" s="58"/>
      <c r="G514" s="58"/>
      <c r="H514" s="58"/>
      <c r="I514" s="59"/>
      <c r="J514" s="193"/>
      <c r="K514" s="60"/>
      <c r="L514" s="192"/>
      <c r="M514" s="56">
        <f>M513+IF(AND(K514="Pago",OR(E514='PC Receitas'!$O$4,E514='PC Receitas'!$O$5,E514='PC Receitas'!$O$6)),I514,IF(AND(K514="Pago",OR(E514='PC Receitas'!$O$7,E514='PC Receitas'!$O$8,E514='PC Receitas'!$O$9,E514='PC Receitas'!$O$10,E514='PC Receitas'!$O$11,E514='PC Receitas'!$O$12,E514='PC Receitas'!$O$13,E514='PC Receitas'!$O$14)),-I514,0))</f>
        <v>7448.57</v>
      </c>
      <c r="R514" s="153" t="e">
        <f t="shared" si="28"/>
        <v>#N/A</v>
      </c>
      <c r="S514" s="150" t="e">
        <f t="shared" si="29"/>
        <v>#N/A</v>
      </c>
      <c r="T514" s="150" t="e">
        <f t="shared" si="30"/>
        <v>#N/A</v>
      </c>
      <c r="U514" s="150" t="e">
        <f t="shared" si="31"/>
        <v>#N/A</v>
      </c>
      <c r="V514" s="154" t="e">
        <f>VLOOKUP(E514,'PC Receitas'!$O$4:$P$14,2,FALSE)</f>
        <v>#N/A</v>
      </c>
    </row>
    <row r="515" spans="3:22" ht="19.5" customHeight="1" thickTop="1" thickBot="1" x14ac:dyDescent="0.3">
      <c r="C515" s="58"/>
      <c r="D515" s="58" t="str">
        <f>IF(C515&lt;&gt;"",TEXT(C515,"00")&amp;"/09/"&amp;'Configurações Básicas'!$P$5,"")</f>
        <v/>
      </c>
      <c r="E515" s="58"/>
      <c r="F515" s="58"/>
      <c r="G515" s="58"/>
      <c r="H515" s="58"/>
      <c r="I515" s="59"/>
      <c r="J515" s="193"/>
      <c r="K515" s="60"/>
      <c r="L515" s="192"/>
      <c r="M515" s="56">
        <f>M514+IF(AND(K515="Pago",OR(E515='PC Receitas'!$O$4,E515='PC Receitas'!$O$5,E515='PC Receitas'!$O$6)),I515,IF(AND(K515="Pago",OR(E515='PC Receitas'!$O$7,E515='PC Receitas'!$O$8,E515='PC Receitas'!$O$9,E515='PC Receitas'!$O$10,E515='PC Receitas'!$O$11,E515='PC Receitas'!$O$12,E515='PC Receitas'!$O$13,E515='PC Receitas'!$O$14)),-I515,0))</f>
        <v>7448.57</v>
      </c>
      <c r="R515" s="153" t="e">
        <f t="shared" si="28"/>
        <v>#N/A</v>
      </c>
      <c r="S515" s="150" t="e">
        <f t="shared" si="29"/>
        <v>#N/A</v>
      </c>
      <c r="T515" s="150" t="e">
        <f t="shared" si="30"/>
        <v>#N/A</v>
      </c>
      <c r="U515" s="150" t="e">
        <f t="shared" si="31"/>
        <v>#N/A</v>
      </c>
      <c r="V515" s="154" t="e">
        <f>VLOOKUP(E515,'PC Receitas'!$O$4:$P$14,2,FALSE)</f>
        <v>#N/A</v>
      </c>
    </row>
    <row r="516" spans="3:22" ht="19.5" customHeight="1" thickTop="1" thickBot="1" x14ac:dyDescent="0.3">
      <c r="C516" s="58"/>
      <c r="D516" s="58" t="str">
        <f>IF(C516&lt;&gt;"",TEXT(C516,"00")&amp;"/09/"&amp;'Configurações Básicas'!$P$5,"")</f>
        <v/>
      </c>
      <c r="E516" s="58"/>
      <c r="F516" s="58"/>
      <c r="G516" s="58"/>
      <c r="H516" s="58"/>
      <c r="I516" s="59"/>
      <c r="J516" s="193"/>
      <c r="K516" s="60"/>
      <c r="L516" s="192"/>
      <c r="M516" s="56">
        <f>M515+IF(AND(K516="Pago",OR(E516='PC Receitas'!$O$4,E516='PC Receitas'!$O$5,E516='PC Receitas'!$O$6)),I516,IF(AND(K516="Pago",OR(E516='PC Receitas'!$O$7,E516='PC Receitas'!$O$8,E516='PC Receitas'!$O$9,E516='PC Receitas'!$O$10,E516='PC Receitas'!$O$11,E516='PC Receitas'!$O$12,E516='PC Receitas'!$O$13,E516='PC Receitas'!$O$14)),-I516,0))</f>
        <v>7448.57</v>
      </c>
      <c r="R516" s="153" t="e">
        <f t="shared" si="28"/>
        <v>#N/A</v>
      </c>
      <c r="S516" s="150" t="e">
        <f t="shared" si="29"/>
        <v>#N/A</v>
      </c>
      <c r="T516" s="150" t="e">
        <f t="shared" si="30"/>
        <v>#N/A</v>
      </c>
      <c r="U516" s="150" t="e">
        <f t="shared" si="31"/>
        <v>#N/A</v>
      </c>
      <c r="V516" s="154" t="e">
        <f>VLOOKUP(E516,'PC Receitas'!$O$4:$P$14,2,FALSE)</f>
        <v>#N/A</v>
      </c>
    </row>
    <row r="517" spans="3:22" ht="19.5" customHeight="1" thickTop="1" thickBot="1" x14ac:dyDescent="0.3">
      <c r="C517" s="58"/>
      <c r="D517" s="58" t="str">
        <f>IF(C517&lt;&gt;"",TEXT(C517,"00")&amp;"/09/"&amp;'Configurações Básicas'!$P$5,"")</f>
        <v/>
      </c>
      <c r="E517" s="58"/>
      <c r="F517" s="58"/>
      <c r="G517" s="58"/>
      <c r="H517" s="58"/>
      <c r="I517" s="59"/>
      <c r="J517" s="193"/>
      <c r="K517" s="60"/>
      <c r="L517" s="192"/>
      <c r="M517" s="56">
        <f>M516+IF(AND(K517="Pago",OR(E517='PC Receitas'!$O$4,E517='PC Receitas'!$O$5,E517='PC Receitas'!$O$6)),I517,IF(AND(K517="Pago",OR(E517='PC Receitas'!$O$7,E517='PC Receitas'!$O$8,E517='PC Receitas'!$O$9,E517='PC Receitas'!$O$10,E517='PC Receitas'!$O$11,E517='PC Receitas'!$O$12,E517='PC Receitas'!$O$13,E517='PC Receitas'!$O$14)),-I517,0))</f>
        <v>7448.57</v>
      </c>
      <c r="R517" s="153" t="e">
        <f t="shared" si="28"/>
        <v>#N/A</v>
      </c>
      <c r="S517" s="150" t="e">
        <f t="shared" si="29"/>
        <v>#N/A</v>
      </c>
      <c r="T517" s="150" t="e">
        <f t="shared" si="30"/>
        <v>#N/A</v>
      </c>
      <c r="U517" s="150" t="e">
        <f t="shared" si="31"/>
        <v>#N/A</v>
      </c>
      <c r="V517" s="154" t="e">
        <f>VLOOKUP(E517,'PC Receitas'!$O$4:$P$14,2,FALSE)</f>
        <v>#N/A</v>
      </c>
    </row>
    <row r="518" spans="3:22" ht="19.5" customHeight="1" thickTop="1" thickBot="1" x14ac:dyDescent="0.3">
      <c r="C518" s="58"/>
      <c r="D518" s="58" t="str">
        <f>IF(C518&lt;&gt;"",TEXT(C518,"00")&amp;"/09/"&amp;'Configurações Básicas'!$P$5,"")</f>
        <v/>
      </c>
      <c r="E518" s="58"/>
      <c r="F518" s="58"/>
      <c r="G518" s="58"/>
      <c r="H518" s="58"/>
      <c r="I518" s="59"/>
      <c r="J518" s="193"/>
      <c r="K518" s="60"/>
      <c r="L518" s="192"/>
      <c r="M518" s="56">
        <f>M517+IF(AND(K518="Pago",OR(E518='PC Receitas'!$O$4,E518='PC Receitas'!$O$5,E518='PC Receitas'!$O$6)),I518,IF(AND(K518="Pago",OR(E518='PC Receitas'!$O$7,E518='PC Receitas'!$O$8,E518='PC Receitas'!$O$9,E518='PC Receitas'!$O$10,E518='PC Receitas'!$O$11,E518='PC Receitas'!$O$12,E518='PC Receitas'!$O$13,E518='PC Receitas'!$O$14)),-I518,0))</f>
        <v>7448.57</v>
      </c>
      <c r="R518" s="153" t="e">
        <f t="shared" ref="R518:R581" si="32">IF(V518="Despesas_com_RH","Despesa",IF(V518="Despesas_Operacionais","Despesa",IF(V518="Despesas_com_Marketing","Despesa",IF(V518="Impostos","Despesa",IF(V518="Investimentos","Despesa","")))))</f>
        <v>#N/A</v>
      </c>
      <c r="S518" s="150" t="e">
        <f t="shared" ref="S518:S581" si="33">IF(V518="Despesas_com_Produtos","Despesa",IF(V518="Despesas_com_Serviços","Despesa",IF(V518="Despesas_Não_Operacionais","Despesa","")))</f>
        <v>#N/A</v>
      </c>
      <c r="T518" s="150" t="e">
        <f t="shared" ref="T518:T581" si="34">IF(V518="Receitas_com_Produtos","Receita",IF(V518="Receitas_com_Serviços","Receita",IF(V518="Receitas_Não_Operacionais","Receita","")))</f>
        <v>#N/A</v>
      </c>
      <c r="U518" s="150" t="e">
        <f t="shared" ref="U518:U581" si="35">IF(R518&lt;&gt;"",R518,IF(S518&lt;&gt;"",S518,IF(T518&lt;&gt;"",T518,"")))</f>
        <v>#N/A</v>
      </c>
      <c r="V518" s="154" t="e">
        <f>VLOOKUP(E518,'PC Receitas'!$O$4:$P$14,2,FALSE)</f>
        <v>#N/A</v>
      </c>
    </row>
    <row r="519" spans="3:22" ht="19.5" customHeight="1" thickTop="1" thickBot="1" x14ac:dyDescent="0.3">
      <c r="C519" s="58"/>
      <c r="D519" s="58" t="str">
        <f>IF(C519&lt;&gt;"",TEXT(C519,"00")&amp;"/09/"&amp;'Configurações Básicas'!$P$5,"")</f>
        <v/>
      </c>
      <c r="E519" s="58"/>
      <c r="F519" s="58"/>
      <c r="G519" s="58"/>
      <c r="H519" s="58"/>
      <c r="I519" s="59"/>
      <c r="J519" s="193"/>
      <c r="K519" s="60"/>
      <c r="L519" s="192"/>
      <c r="M519" s="56">
        <f>M518+IF(AND(K519="Pago",OR(E519='PC Receitas'!$O$4,E519='PC Receitas'!$O$5,E519='PC Receitas'!$O$6)),I519,IF(AND(K519="Pago",OR(E519='PC Receitas'!$O$7,E519='PC Receitas'!$O$8,E519='PC Receitas'!$O$9,E519='PC Receitas'!$O$10,E519='PC Receitas'!$O$11,E519='PC Receitas'!$O$12,E519='PC Receitas'!$O$13,E519='PC Receitas'!$O$14)),-I519,0))</f>
        <v>7448.57</v>
      </c>
      <c r="R519" s="153" t="e">
        <f t="shared" si="32"/>
        <v>#N/A</v>
      </c>
      <c r="S519" s="150" t="e">
        <f t="shared" si="33"/>
        <v>#N/A</v>
      </c>
      <c r="T519" s="150" t="e">
        <f t="shared" si="34"/>
        <v>#N/A</v>
      </c>
      <c r="U519" s="150" t="e">
        <f t="shared" si="35"/>
        <v>#N/A</v>
      </c>
      <c r="V519" s="154" t="e">
        <f>VLOOKUP(E519,'PC Receitas'!$O$4:$P$14,2,FALSE)</f>
        <v>#N/A</v>
      </c>
    </row>
    <row r="520" spans="3:22" ht="19.5" customHeight="1" thickTop="1" thickBot="1" x14ac:dyDescent="0.3">
      <c r="C520" s="58"/>
      <c r="D520" s="58" t="str">
        <f>IF(C520&lt;&gt;"",TEXT(C520,"00")&amp;"/09/"&amp;'Configurações Básicas'!$P$5,"")</f>
        <v/>
      </c>
      <c r="E520" s="58"/>
      <c r="F520" s="58"/>
      <c r="G520" s="58"/>
      <c r="H520" s="58"/>
      <c r="I520" s="59"/>
      <c r="J520" s="193"/>
      <c r="K520" s="60"/>
      <c r="L520" s="192"/>
      <c r="M520" s="56">
        <f>M519+IF(AND(K520="Pago",OR(E520='PC Receitas'!$O$4,E520='PC Receitas'!$O$5,E520='PC Receitas'!$O$6)),I520,IF(AND(K520="Pago",OR(E520='PC Receitas'!$O$7,E520='PC Receitas'!$O$8,E520='PC Receitas'!$O$9,E520='PC Receitas'!$O$10,E520='PC Receitas'!$O$11,E520='PC Receitas'!$O$12,E520='PC Receitas'!$O$13,E520='PC Receitas'!$O$14)),-I520,0))</f>
        <v>7448.57</v>
      </c>
      <c r="R520" s="153" t="e">
        <f t="shared" si="32"/>
        <v>#N/A</v>
      </c>
      <c r="S520" s="150" t="e">
        <f t="shared" si="33"/>
        <v>#N/A</v>
      </c>
      <c r="T520" s="150" t="e">
        <f t="shared" si="34"/>
        <v>#N/A</v>
      </c>
      <c r="U520" s="150" t="e">
        <f t="shared" si="35"/>
        <v>#N/A</v>
      </c>
      <c r="V520" s="154" t="e">
        <f>VLOOKUP(E520,'PC Receitas'!$O$4:$P$14,2,FALSE)</f>
        <v>#N/A</v>
      </c>
    </row>
    <row r="521" spans="3:22" ht="19.5" customHeight="1" thickTop="1" thickBot="1" x14ac:dyDescent="0.3">
      <c r="C521" s="58"/>
      <c r="D521" s="58" t="str">
        <f>IF(C521&lt;&gt;"",TEXT(C521,"00")&amp;"/09/"&amp;'Configurações Básicas'!$P$5,"")</f>
        <v/>
      </c>
      <c r="E521" s="58"/>
      <c r="F521" s="58"/>
      <c r="G521" s="58"/>
      <c r="H521" s="58"/>
      <c r="I521" s="59"/>
      <c r="J521" s="193"/>
      <c r="K521" s="60"/>
      <c r="L521" s="192"/>
      <c r="M521" s="56">
        <f>M520+IF(AND(K521="Pago",OR(E521='PC Receitas'!$O$4,E521='PC Receitas'!$O$5,E521='PC Receitas'!$O$6)),I521,IF(AND(K521="Pago",OR(E521='PC Receitas'!$O$7,E521='PC Receitas'!$O$8,E521='PC Receitas'!$O$9,E521='PC Receitas'!$O$10,E521='PC Receitas'!$O$11,E521='PC Receitas'!$O$12,E521='PC Receitas'!$O$13,E521='PC Receitas'!$O$14)),-I521,0))</f>
        <v>7448.57</v>
      </c>
      <c r="R521" s="153" t="e">
        <f t="shared" si="32"/>
        <v>#N/A</v>
      </c>
      <c r="S521" s="150" t="e">
        <f t="shared" si="33"/>
        <v>#N/A</v>
      </c>
      <c r="T521" s="150" t="e">
        <f t="shared" si="34"/>
        <v>#N/A</v>
      </c>
      <c r="U521" s="150" t="e">
        <f t="shared" si="35"/>
        <v>#N/A</v>
      </c>
      <c r="V521" s="154" t="e">
        <f>VLOOKUP(E521,'PC Receitas'!$O$4:$P$14,2,FALSE)</f>
        <v>#N/A</v>
      </c>
    </row>
    <row r="522" spans="3:22" ht="19.5" customHeight="1" thickTop="1" thickBot="1" x14ac:dyDescent="0.3">
      <c r="C522" s="58"/>
      <c r="D522" s="58" t="str">
        <f>IF(C522&lt;&gt;"",TEXT(C522,"00")&amp;"/09/"&amp;'Configurações Básicas'!$P$5,"")</f>
        <v/>
      </c>
      <c r="E522" s="58"/>
      <c r="F522" s="58"/>
      <c r="G522" s="58"/>
      <c r="H522" s="58"/>
      <c r="I522" s="59"/>
      <c r="J522" s="193"/>
      <c r="K522" s="60"/>
      <c r="L522" s="192"/>
      <c r="M522" s="56">
        <f>M521+IF(AND(K522="Pago",OR(E522='PC Receitas'!$O$4,E522='PC Receitas'!$O$5,E522='PC Receitas'!$O$6)),I522,IF(AND(K522="Pago",OR(E522='PC Receitas'!$O$7,E522='PC Receitas'!$O$8,E522='PC Receitas'!$O$9,E522='PC Receitas'!$O$10,E522='PC Receitas'!$O$11,E522='PC Receitas'!$O$12,E522='PC Receitas'!$O$13,E522='PC Receitas'!$O$14)),-I522,0))</f>
        <v>7448.57</v>
      </c>
      <c r="R522" s="153" t="e">
        <f t="shared" si="32"/>
        <v>#N/A</v>
      </c>
      <c r="S522" s="150" t="e">
        <f t="shared" si="33"/>
        <v>#N/A</v>
      </c>
      <c r="T522" s="150" t="e">
        <f t="shared" si="34"/>
        <v>#N/A</v>
      </c>
      <c r="U522" s="150" t="e">
        <f t="shared" si="35"/>
        <v>#N/A</v>
      </c>
      <c r="V522" s="154" t="e">
        <f>VLOOKUP(E522,'PC Receitas'!$O$4:$P$14,2,FALSE)</f>
        <v>#N/A</v>
      </c>
    </row>
    <row r="523" spans="3:22" ht="19.5" customHeight="1" thickTop="1" thickBot="1" x14ac:dyDescent="0.3">
      <c r="C523" s="58"/>
      <c r="D523" s="58" t="str">
        <f>IF(C523&lt;&gt;"",TEXT(C523,"00")&amp;"/09/"&amp;'Configurações Básicas'!$P$5,"")</f>
        <v/>
      </c>
      <c r="E523" s="58"/>
      <c r="F523" s="58"/>
      <c r="G523" s="58"/>
      <c r="H523" s="58"/>
      <c r="I523" s="59"/>
      <c r="J523" s="193"/>
      <c r="K523" s="60"/>
      <c r="L523" s="192"/>
      <c r="M523" s="56">
        <f>M522+IF(AND(K523="Pago",OR(E523='PC Receitas'!$O$4,E523='PC Receitas'!$O$5,E523='PC Receitas'!$O$6)),I523,IF(AND(K523="Pago",OR(E523='PC Receitas'!$O$7,E523='PC Receitas'!$O$8,E523='PC Receitas'!$O$9,E523='PC Receitas'!$O$10,E523='PC Receitas'!$O$11,E523='PC Receitas'!$O$12,E523='PC Receitas'!$O$13,E523='PC Receitas'!$O$14)),-I523,0))</f>
        <v>7448.57</v>
      </c>
      <c r="R523" s="153" t="e">
        <f t="shared" si="32"/>
        <v>#N/A</v>
      </c>
      <c r="S523" s="150" t="e">
        <f t="shared" si="33"/>
        <v>#N/A</v>
      </c>
      <c r="T523" s="150" t="e">
        <f t="shared" si="34"/>
        <v>#N/A</v>
      </c>
      <c r="U523" s="150" t="e">
        <f t="shared" si="35"/>
        <v>#N/A</v>
      </c>
      <c r="V523" s="154" t="e">
        <f>VLOOKUP(E523,'PC Receitas'!$O$4:$P$14,2,FALSE)</f>
        <v>#N/A</v>
      </c>
    </row>
    <row r="524" spans="3:22" ht="19.5" customHeight="1" thickTop="1" thickBot="1" x14ac:dyDescent="0.3">
      <c r="C524" s="58"/>
      <c r="D524" s="58" t="str">
        <f>IF(C524&lt;&gt;"",TEXT(C524,"00")&amp;"/09/"&amp;'Configurações Básicas'!$P$5,"")</f>
        <v/>
      </c>
      <c r="E524" s="58"/>
      <c r="F524" s="58"/>
      <c r="G524" s="58"/>
      <c r="H524" s="58"/>
      <c r="I524" s="59"/>
      <c r="J524" s="193"/>
      <c r="K524" s="60"/>
      <c r="L524" s="192"/>
      <c r="M524" s="56">
        <f>M523+IF(AND(K524="Pago",OR(E524='PC Receitas'!$O$4,E524='PC Receitas'!$O$5,E524='PC Receitas'!$O$6)),I524,IF(AND(K524="Pago",OR(E524='PC Receitas'!$O$7,E524='PC Receitas'!$O$8,E524='PC Receitas'!$O$9,E524='PC Receitas'!$O$10,E524='PC Receitas'!$O$11,E524='PC Receitas'!$O$12,E524='PC Receitas'!$O$13,E524='PC Receitas'!$O$14)),-I524,0))</f>
        <v>7448.57</v>
      </c>
      <c r="R524" s="153" t="e">
        <f t="shared" si="32"/>
        <v>#N/A</v>
      </c>
      <c r="S524" s="150" t="e">
        <f t="shared" si="33"/>
        <v>#N/A</v>
      </c>
      <c r="T524" s="150" t="e">
        <f t="shared" si="34"/>
        <v>#N/A</v>
      </c>
      <c r="U524" s="150" t="e">
        <f t="shared" si="35"/>
        <v>#N/A</v>
      </c>
      <c r="V524" s="154" t="e">
        <f>VLOOKUP(E524,'PC Receitas'!$O$4:$P$14,2,FALSE)</f>
        <v>#N/A</v>
      </c>
    </row>
    <row r="525" spans="3:22" ht="19.5" customHeight="1" thickTop="1" thickBot="1" x14ac:dyDescent="0.3">
      <c r="C525" s="58"/>
      <c r="D525" s="58" t="str">
        <f>IF(C525&lt;&gt;"",TEXT(C525,"00")&amp;"/09/"&amp;'Configurações Básicas'!$P$5,"")</f>
        <v/>
      </c>
      <c r="E525" s="58"/>
      <c r="F525" s="58"/>
      <c r="G525" s="58"/>
      <c r="H525" s="58"/>
      <c r="I525" s="59"/>
      <c r="J525" s="193"/>
      <c r="K525" s="60"/>
      <c r="L525" s="192"/>
      <c r="M525" s="56">
        <f>M524+IF(AND(K525="Pago",OR(E525='PC Receitas'!$O$4,E525='PC Receitas'!$O$5,E525='PC Receitas'!$O$6)),I525,IF(AND(K525="Pago",OR(E525='PC Receitas'!$O$7,E525='PC Receitas'!$O$8,E525='PC Receitas'!$O$9,E525='PC Receitas'!$O$10,E525='PC Receitas'!$O$11,E525='PC Receitas'!$O$12,E525='PC Receitas'!$O$13,E525='PC Receitas'!$O$14)),-I525,0))</f>
        <v>7448.57</v>
      </c>
      <c r="R525" s="153" t="e">
        <f t="shared" si="32"/>
        <v>#N/A</v>
      </c>
      <c r="S525" s="150" t="e">
        <f t="shared" si="33"/>
        <v>#N/A</v>
      </c>
      <c r="T525" s="150" t="e">
        <f t="shared" si="34"/>
        <v>#N/A</v>
      </c>
      <c r="U525" s="150" t="e">
        <f t="shared" si="35"/>
        <v>#N/A</v>
      </c>
      <c r="V525" s="154" t="e">
        <f>VLOOKUP(E525,'PC Receitas'!$O$4:$P$14,2,FALSE)</f>
        <v>#N/A</v>
      </c>
    </row>
    <row r="526" spans="3:22" ht="19.5" customHeight="1" thickTop="1" thickBot="1" x14ac:dyDescent="0.3">
      <c r="C526" s="58"/>
      <c r="D526" s="58" t="str">
        <f>IF(C526&lt;&gt;"",TEXT(C526,"00")&amp;"/09/"&amp;'Configurações Básicas'!$P$5,"")</f>
        <v/>
      </c>
      <c r="E526" s="58"/>
      <c r="F526" s="58"/>
      <c r="G526" s="58"/>
      <c r="H526" s="58"/>
      <c r="I526" s="59"/>
      <c r="J526" s="193"/>
      <c r="K526" s="60"/>
      <c r="L526" s="192"/>
      <c r="M526" s="56">
        <f>M525+IF(AND(K526="Pago",OR(E526='PC Receitas'!$O$4,E526='PC Receitas'!$O$5,E526='PC Receitas'!$O$6)),I526,IF(AND(K526="Pago",OR(E526='PC Receitas'!$O$7,E526='PC Receitas'!$O$8,E526='PC Receitas'!$O$9,E526='PC Receitas'!$O$10,E526='PC Receitas'!$O$11,E526='PC Receitas'!$O$12,E526='PC Receitas'!$O$13,E526='PC Receitas'!$O$14)),-I526,0))</f>
        <v>7448.57</v>
      </c>
      <c r="R526" s="153" t="e">
        <f t="shared" si="32"/>
        <v>#N/A</v>
      </c>
      <c r="S526" s="150" t="e">
        <f t="shared" si="33"/>
        <v>#N/A</v>
      </c>
      <c r="T526" s="150" t="e">
        <f t="shared" si="34"/>
        <v>#N/A</v>
      </c>
      <c r="U526" s="150" t="e">
        <f t="shared" si="35"/>
        <v>#N/A</v>
      </c>
      <c r="V526" s="154" t="e">
        <f>VLOOKUP(E526,'PC Receitas'!$O$4:$P$14,2,FALSE)</f>
        <v>#N/A</v>
      </c>
    </row>
    <row r="527" spans="3:22" ht="19.5" customHeight="1" thickTop="1" thickBot="1" x14ac:dyDescent="0.3">
      <c r="C527" s="58"/>
      <c r="D527" s="58" t="str">
        <f>IF(C527&lt;&gt;"",TEXT(C527,"00")&amp;"/09/"&amp;'Configurações Básicas'!$P$5,"")</f>
        <v/>
      </c>
      <c r="E527" s="58"/>
      <c r="F527" s="58"/>
      <c r="G527" s="58"/>
      <c r="H527" s="58"/>
      <c r="I527" s="59"/>
      <c r="J527" s="193"/>
      <c r="K527" s="60"/>
      <c r="L527" s="192"/>
      <c r="M527" s="56">
        <f>M526+IF(AND(K527="Pago",OR(E527='PC Receitas'!$O$4,E527='PC Receitas'!$O$5,E527='PC Receitas'!$O$6)),I527,IF(AND(K527="Pago",OR(E527='PC Receitas'!$O$7,E527='PC Receitas'!$O$8,E527='PC Receitas'!$O$9,E527='PC Receitas'!$O$10,E527='PC Receitas'!$O$11,E527='PC Receitas'!$O$12,E527='PC Receitas'!$O$13,E527='PC Receitas'!$O$14)),-I527,0))</f>
        <v>7448.57</v>
      </c>
      <c r="R527" s="153" t="e">
        <f t="shared" si="32"/>
        <v>#N/A</v>
      </c>
      <c r="S527" s="150" t="e">
        <f t="shared" si="33"/>
        <v>#N/A</v>
      </c>
      <c r="T527" s="150" t="e">
        <f t="shared" si="34"/>
        <v>#N/A</v>
      </c>
      <c r="U527" s="150" t="e">
        <f t="shared" si="35"/>
        <v>#N/A</v>
      </c>
      <c r="V527" s="154" t="e">
        <f>VLOOKUP(E527,'PC Receitas'!$O$4:$P$14,2,FALSE)</f>
        <v>#N/A</v>
      </c>
    </row>
    <row r="528" spans="3:22" ht="19.5" customHeight="1" thickTop="1" thickBot="1" x14ac:dyDescent="0.3">
      <c r="C528" s="58"/>
      <c r="D528" s="58" t="str">
        <f>IF(C528&lt;&gt;"",TEXT(C528,"00")&amp;"/09/"&amp;'Configurações Básicas'!$P$5,"")</f>
        <v/>
      </c>
      <c r="E528" s="58"/>
      <c r="F528" s="58"/>
      <c r="G528" s="58"/>
      <c r="H528" s="58"/>
      <c r="I528" s="59"/>
      <c r="J528" s="193"/>
      <c r="K528" s="60"/>
      <c r="L528" s="192"/>
      <c r="M528" s="56">
        <f>M527+IF(AND(K528="Pago",OR(E528='PC Receitas'!$O$4,E528='PC Receitas'!$O$5,E528='PC Receitas'!$O$6)),I528,IF(AND(K528="Pago",OR(E528='PC Receitas'!$O$7,E528='PC Receitas'!$O$8,E528='PC Receitas'!$O$9,E528='PC Receitas'!$O$10,E528='PC Receitas'!$O$11,E528='PC Receitas'!$O$12,E528='PC Receitas'!$O$13,E528='PC Receitas'!$O$14)),-I528,0))</f>
        <v>7448.57</v>
      </c>
      <c r="R528" s="153" t="e">
        <f t="shared" si="32"/>
        <v>#N/A</v>
      </c>
      <c r="S528" s="150" t="e">
        <f t="shared" si="33"/>
        <v>#N/A</v>
      </c>
      <c r="T528" s="150" t="e">
        <f t="shared" si="34"/>
        <v>#N/A</v>
      </c>
      <c r="U528" s="150" t="e">
        <f t="shared" si="35"/>
        <v>#N/A</v>
      </c>
      <c r="V528" s="154" t="e">
        <f>VLOOKUP(E528,'PC Receitas'!$O$4:$P$14,2,FALSE)</f>
        <v>#N/A</v>
      </c>
    </row>
    <row r="529" spans="3:22" ht="19.5" customHeight="1" thickTop="1" thickBot="1" x14ac:dyDescent="0.3">
      <c r="C529" s="58"/>
      <c r="D529" s="58" t="str">
        <f>IF(C529&lt;&gt;"",TEXT(C529,"00")&amp;"/09/"&amp;'Configurações Básicas'!$P$5,"")</f>
        <v/>
      </c>
      <c r="E529" s="58"/>
      <c r="F529" s="58"/>
      <c r="G529" s="58"/>
      <c r="H529" s="58"/>
      <c r="I529" s="59"/>
      <c r="J529" s="193"/>
      <c r="K529" s="60"/>
      <c r="L529" s="192"/>
      <c r="M529" s="56">
        <f>M528+IF(AND(K529="Pago",OR(E529='PC Receitas'!$O$4,E529='PC Receitas'!$O$5,E529='PC Receitas'!$O$6)),I529,IF(AND(K529="Pago",OR(E529='PC Receitas'!$O$7,E529='PC Receitas'!$O$8,E529='PC Receitas'!$O$9,E529='PC Receitas'!$O$10,E529='PC Receitas'!$O$11,E529='PC Receitas'!$O$12,E529='PC Receitas'!$O$13,E529='PC Receitas'!$O$14)),-I529,0))</f>
        <v>7448.57</v>
      </c>
      <c r="R529" s="153" t="e">
        <f t="shared" si="32"/>
        <v>#N/A</v>
      </c>
      <c r="S529" s="150" t="e">
        <f t="shared" si="33"/>
        <v>#N/A</v>
      </c>
      <c r="T529" s="150" t="e">
        <f t="shared" si="34"/>
        <v>#N/A</v>
      </c>
      <c r="U529" s="150" t="e">
        <f t="shared" si="35"/>
        <v>#N/A</v>
      </c>
      <c r="V529" s="154" t="e">
        <f>VLOOKUP(E529,'PC Receitas'!$O$4:$P$14,2,FALSE)</f>
        <v>#N/A</v>
      </c>
    </row>
    <row r="530" spans="3:22" ht="19.5" customHeight="1" thickTop="1" thickBot="1" x14ac:dyDescent="0.3">
      <c r="C530" s="58"/>
      <c r="D530" s="58" t="str">
        <f>IF(C530&lt;&gt;"",TEXT(C530,"00")&amp;"/09/"&amp;'Configurações Básicas'!$P$5,"")</f>
        <v/>
      </c>
      <c r="E530" s="58"/>
      <c r="F530" s="58"/>
      <c r="G530" s="58"/>
      <c r="H530" s="58"/>
      <c r="I530" s="59"/>
      <c r="J530" s="193"/>
      <c r="K530" s="60"/>
      <c r="L530" s="192"/>
      <c r="M530" s="56">
        <f>M529+IF(AND(K530="Pago",OR(E530='PC Receitas'!$O$4,E530='PC Receitas'!$O$5,E530='PC Receitas'!$O$6)),I530,IF(AND(K530="Pago",OR(E530='PC Receitas'!$O$7,E530='PC Receitas'!$O$8,E530='PC Receitas'!$O$9,E530='PC Receitas'!$O$10,E530='PC Receitas'!$O$11,E530='PC Receitas'!$O$12,E530='PC Receitas'!$O$13,E530='PC Receitas'!$O$14)),-I530,0))</f>
        <v>7448.57</v>
      </c>
      <c r="R530" s="153" t="e">
        <f t="shared" si="32"/>
        <v>#N/A</v>
      </c>
      <c r="S530" s="150" t="e">
        <f t="shared" si="33"/>
        <v>#N/A</v>
      </c>
      <c r="T530" s="150" t="e">
        <f t="shared" si="34"/>
        <v>#N/A</v>
      </c>
      <c r="U530" s="150" t="e">
        <f t="shared" si="35"/>
        <v>#N/A</v>
      </c>
      <c r="V530" s="154" t="e">
        <f>VLOOKUP(E530,'PC Receitas'!$O$4:$P$14,2,FALSE)</f>
        <v>#N/A</v>
      </c>
    </row>
    <row r="531" spans="3:22" ht="19.5" customHeight="1" thickTop="1" thickBot="1" x14ac:dyDescent="0.3">
      <c r="C531" s="58"/>
      <c r="D531" s="58" t="str">
        <f>IF(C531&lt;&gt;"",TEXT(C531,"00")&amp;"/09/"&amp;'Configurações Básicas'!$P$5,"")</f>
        <v/>
      </c>
      <c r="E531" s="58"/>
      <c r="F531" s="58"/>
      <c r="G531" s="58"/>
      <c r="H531" s="58"/>
      <c r="I531" s="59"/>
      <c r="J531" s="193"/>
      <c r="K531" s="60"/>
      <c r="L531" s="192"/>
      <c r="M531" s="56">
        <f>M530+IF(AND(K531="Pago",OR(E531='PC Receitas'!$O$4,E531='PC Receitas'!$O$5,E531='PC Receitas'!$O$6)),I531,IF(AND(K531="Pago",OR(E531='PC Receitas'!$O$7,E531='PC Receitas'!$O$8,E531='PC Receitas'!$O$9,E531='PC Receitas'!$O$10,E531='PC Receitas'!$O$11,E531='PC Receitas'!$O$12,E531='PC Receitas'!$O$13,E531='PC Receitas'!$O$14)),-I531,0))</f>
        <v>7448.57</v>
      </c>
      <c r="R531" s="153" t="e">
        <f t="shared" si="32"/>
        <v>#N/A</v>
      </c>
      <c r="S531" s="150" t="e">
        <f t="shared" si="33"/>
        <v>#N/A</v>
      </c>
      <c r="T531" s="150" t="e">
        <f t="shared" si="34"/>
        <v>#N/A</v>
      </c>
      <c r="U531" s="150" t="e">
        <f t="shared" si="35"/>
        <v>#N/A</v>
      </c>
      <c r="V531" s="154" t="e">
        <f>VLOOKUP(E531,'PC Receitas'!$O$4:$P$14,2,FALSE)</f>
        <v>#N/A</v>
      </c>
    </row>
    <row r="532" spans="3:22" ht="19.5" customHeight="1" thickTop="1" thickBot="1" x14ac:dyDescent="0.3">
      <c r="C532" s="58"/>
      <c r="D532" s="58" t="str">
        <f>IF(C532&lt;&gt;"",TEXT(C532,"00")&amp;"/09/"&amp;'Configurações Básicas'!$P$5,"")</f>
        <v/>
      </c>
      <c r="E532" s="58"/>
      <c r="F532" s="58"/>
      <c r="G532" s="58"/>
      <c r="H532" s="58"/>
      <c r="I532" s="59"/>
      <c r="J532" s="193"/>
      <c r="K532" s="60"/>
      <c r="L532" s="192"/>
      <c r="M532" s="56">
        <f>M531+IF(AND(K532="Pago",OR(E532='PC Receitas'!$O$4,E532='PC Receitas'!$O$5,E532='PC Receitas'!$O$6)),I532,IF(AND(K532="Pago",OR(E532='PC Receitas'!$O$7,E532='PC Receitas'!$O$8,E532='PC Receitas'!$O$9,E532='PC Receitas'!$O$10,E532='PC Receitas'!$O$11,E532='PC Receitas'!$O$12,E532='PC Receitas'!$O$13,E532='PC Receitas'!$O$14)),-I532,0))</f>
        <v>7448.57</v>
      </c>
      <c r="R532" s="153" t="e">
        <f t="shared" si="32"/>
        <v>#N/A</v>
      </c>
      <c r="S532" s="150" t="e">
        <f t="shared" si="33"/>
        <v>#N/A</v>
      </c>
      <c r="T532" s="150" t="e">
        <f t="shared" si="34"/>
        <v>#N/A</v>
      </c>
      <c r="U532" s="150" t="e">
        <f t="shared" si="35"/>
        <v>#N/A</v>
      </c>
      <c r="V532" s="154" t="e">
        <f>VLOOKUP(E532,'PC Receitas'!$O$4:$P$14,2,FALSE)</f>
        <v>#N/A</v>
      </c>
    </row>
    <row r="533" spans="3:22" ht="19.5" customHeight="1" thickTop="1" thickBot="1" x14ac:dyDescent="0.3">
      <c r="C533" s="58"/>
      <c r="D533" s="58" t="str">
        <f>IF(C533&lt;&gt;"",TEXT(C533,"00")&amp;"/09/"&amp;'Configurações Básicas'!$P$5,"")</f>
        <v/>
      </c>
      <c r="E533" s="58"/>
      <c r="F533" s="58"/>
      <c r="G533" s="58"/>
      <c r="H533" s="58"/>
      <c r="I533" s="59"/>
      <c r="J533" s="193"/>
      <c r="K533" s="60"/>
      <c r="L533" s="192"/>
      <c r="M533" s="56">
        <f>M532+IF(AND(K533="Pago",OR(E533='PC Receitas'!$O$4,E533='PC Receitas'!$O$5,E533='PC Receitas'!$O$6)),I533,IF(AND(K533="Pago",OR(E533='PC Receitas'!$O$7,E533='PC Receitas'!$O$8,E533='PC Receitas'!$O$9,E533='PC Receitas'!$O$10,E533='PC Receitas'!$O$11,E533='PC Receitas'!$O$12,E533='PC Receitas'!$O$13,E533='PC Receitas'!$O$14)),-I533,0))</f>
        <v>7448.57</v>
      </c>
      <c r="R533" s="153" t="e">
        <f t="shared" si="32"/>
        <v>#N/A</v>
      </c>
      <c r="S533" s="150" t="e">
        <f t="shared" si="33"/>
        <v>#N/A</v>
      </c>
      <c r="T533" s="150" t="e">
        <f t="shared" si="34"/>
        <v>#N/A</v>
      </c>
      <c r="U533" s="150" t="e">
        <f t="shared" si="35"/>
        <v>#N/A</v>
      </c>
      <c r="V533" s="154" t="e">
        <f>VLOOKUP(E533,'PC Receitas'!$O$4:$P$14,2,FALSE)</f>
        <v>#N/A</v>
      </c>
    </row>
    <row r="534" spans="3:22" ht="19.5" customHeight="1" thickTop="1" thickBot="1" x14ac:dyDescent="0.3">
      <c r="C534" s="58"/>
      <c r="D534" s="58" t="str">
        <f>IF(C534&lt;&gt;"",TEXT(C534,"00")&amp;"/09/"&amp;'Configurações Básicas'!$P$5,"")</f>
        <v/>
      </c>
      <c r="E534" s="58"/>
      <c r="F534" s="58"/>
      <c r="G534" s="58"/>
      <c r="H534" s="58"/>
      <c r="I534" s="59"/>
      <c r="J534" s="193"/>
      <c r="K534" s="60"/>
      <c r="L534" s="192"/>
      <c r="M534" s="56">
        <f>M533+IF(AND(K534="Pago",OR(E534='PC Receitas'!$O$4,E534='PC Receitas'!$O$5,E534='PC Receitas'!$O$6)),I534,IF(AND(K534="Pago",OR(E534='PC Receitas'!$O$7,E534='PC Receitas'!$O$8,E534='PC Receitas'!$O$9,E534='PC Receitas'!$O$10,E534='PC Receitas'!$O$11,E534='PC Receitas'!$O$12,E534='PC Receitas'!$O$13,E534='PC Receitas'!$O$14)),-I534,0))</f>
        <v>7448.57</v>
      </c>
      <c r="R534" s="153" t="e">
        <f t="shared" si="32"/>
        <v>#N/A</v>
      </c>
      <c r="S534" s="150" t="e">
        <f t="shared" si="33"/>
        <v>#N/A</v>
      </c>
      <c r="T534" s="150" t="e">
        <f t="shared" si="34"/>
        <v>#N/A</v>
      </c>
      <c r="U534" s="150" t="e">
        <f t="shared" si="35"/>
        <v>#N/A</v>
      </c>
      <c r="V534" s="154" t="e">
        <f>VLOOKUP(E534,'PC Receitas'!$O$4:$P$14,2,FALSE)</f>
        <v>#N/A</v>
      </c>
    </row>
    <row r="535" spans="3:22" ht="19.5" customHeight="1" thickTop="1" thickBot="1" x14ac:dyDescent="0.3">
      <c r="C535" s="58"/>
      <c r="D535" s="58" t="str">
        <f>IF(C535&lt;&gt;"",TEXT(C535,"00")&amp;"/09/"&amp;'Configurações Básicas'!$P$5,"")</f>
        <v/>
      </c>
      <c r="E535" s="58"/>
      <c r="F535" s="58"/>
      <c r="G535" s="58"/>
      <c r="H535" s="58"/>
      <c r="I535" s="59"/>
      <c r="J535" s="193"/>
      <c r="K535" s="60"/>
      <c r="L535" s="192"/>
      <c r="M535" s="56">
        <f>M534+IF(AND(K535="Pago",OR(E535='PC Receitas'!$O$4,E535='PC Receitas'!$O$5,E535='PC Receitas'!$O$6)),I535,IF(AND(K535="Pago",OR(E535='PC Receitas'!$O$7,E535='PC Receitas'!$O$8,E535='PC Receitas'!$O$9,E535='PC Receitas'!$O$10,E535='PC Receitas'!$O$11,E535='PC Receitas'!$O$12,E535='PC Receitas'!$O$13,E535='PC Receitas'!$O$14)),-I535,0))</f>
        <v>7448.57</v>
      </c>
      <c r="R535" s="153" t="e">
        <f t="shared" si="32"/>
        <v>#N/A</v>
      </c>
      <c r="S535" s="150" t="e">
        <f t="shared" si="33"/>
        <v>#N/A</v>
      </c>
      <c r="T535" s="150" t="e">
        <f t="shared" si="34"/>
        <v>#N/A</v>
      </c>
      <c r="U535" s="150" t="e">
        <f t="shared" si="35"/>
        <v>#N/A</v>
      </c>
      <c r="V535" s="154" t="e">
        <f>VLOOKUP(E535,'PC Receitas'!$O$4:$P$14,2,FALSE)</f>
        <v>#N/A</v>
      </c>
    </row>
    <row r="536" spans="3:22" ht="19.5" customHeight="1" thickTop="1" thickBot="1" x14ac:dyDescent="0.3">
      <c r="C536" s="58"/>
      <c r="D536" s="58" t="str">
        <f>IF(C536&lt;&gt;"",TEXT(C536,"00")&amp;"/09/"&amp;'Configurações Básicas'!$P$5,"")</f>
        <v/>
      </c>
      <c r="E536" s="58"/>
      <c r="F536" s="58"/>
      <c r="G536" s="58"/>
      <c r="H536" s="58"/>
      <c r="I536" s="59"/>
      <c r="J536" s="193"/>
      <c r="K536" s="60"/>
      <c r="L536" s="192"/>
      <c r="M536" s="56">
        <f>M535+IF(AND(K536="Pago",OR(E536='PC Receitas'!$O$4,E536='PC Receitas'!$O$5,E536='PC Receitas'!$O$6)),I536,IF(AND(K536="Pago",OR(E536='PC Receitas'!$O$7,E536='PC Receitas'!$O$8,E536='PC Receitas'!$O$9,E536='PC Receitas'!$O$10,E536='PC Receitas'!$O$11,E536='PC Receitas'!$O$12,E536='PC Receitas'!$O$13,E536='PC Receitas'!$O$14)),-I536,0))</f>
        <v>7448.57</v>
      </c>
      <c r="R536" s="153" t="e">
        <f t="shared" si="32"/>
        <v>#N/A</v>
      </c>
      <c r="S536" s="150" t="e">
        <f t="shared" si="33"/>
        <v>#N/A</v>
      </c>
      <c r="T536" s="150" t="e">
        <f t="shared" si="34"/>
        <v>#N/A</v>
      </c>
      <c r="U536" s="150" t="e">
        <f t="shared" si="35"/>
        <v>#N/A</v>
      </c>
      <c r="V536" s="154" t="e">
        <f>VLOOKUP(E536,'PC Receitas'!$O$4:$P$14,2,FALSE)</f>
        <v>#N/A</v>
      </c>
    </row>
    <row r="537" spans="3:22" ht="19.5" customHeight="1" thickTop="1" thickBot="1" x14ac:dyDescent="0.3">
      <c r="C537" s="58"/>
      <c r="D537" s="58" t="str">
        <f>IF(C537&lt;&gt;"",TEXT(C537,"00")&amp;"/09/"&amp;'Configurações Básicas'!$P$5,"")</f>
        <v/>
      </c>
      <c r="E537" s="58"/>
      <c r="F537" s="58"/>
      <c r="G537" s="58"/>
      <c r="H537" s="58"/>
      <c r="I537" s="59"/>
      <c r="J537" s="193"/>
      <c r="K537" s="60"/>
      <c r="L537" s="192"/>
      <c r="M537" s="56">
        <f>M536+IF(AND(K537="Pago",OR(E537='PC Receitas'!$O$4,E537='PC Receitas'!$O$5,E537='PC Receitas'!$O$6)),I537,IF(AND(K537="Pago",OR(E537='PC Receitas'!$O$7,E537='PC Receitas'!$O$8,E537='PC Receitas'!$O$9,E537='PC Receitas'!$O$10,E537='PC Receitas'!$O$11,E537='PC Receitas'!$O$12,E537='PC Receitas'!$O$13,E537='PC Receitas'!$O$14)),-I537,0))</f>
        <v>7448.57</v>
      </c>
      <c r="R537" s="153" t="e">
        <f t="shared" si="32"/>
        <v>#N/A</v>
      </c>
      <c r="S537" s="150" t="e">
        <f t="shared" si="33"/>
        <v>#N/A</v>
      </c>
      <c r="T537" s="150" t="e">
        <f t="shared" si="34"/>
        <v>#N/A</v>
      </c>
      <c r="U537" s="150" t="e">
        <f t="shared" si="35"/>
        <v>#N/A</v>
      </c>
      <c r="V537" s="154" t="e">
        <f>VLOOKUP(E537,'PC Receitas'!$O$4:$P$14,2,FALSE)</f>
        <v>#N/A</v>
      </c>
    </row>
    <row r="538" spans="3:22" ht="19.5" customHeight="1" thickTop="1" thickBot="1" x14ac:dyDescent="0.3">
      <c r="C538" s="58"/>
      <c r="D538" s="58" t="str">
        <f>IF(C538&lt;&gt;"",TEXT(C538,"00")&amp;"/09/"&amp;'Configurações Básicas'!$P$5,"")</f>
        <v/>
      </c>
      <c r="E538" s="58"/>
      <c r="F538" s="58"/>
      <c r="G538" s="58"/>
      <c r="H538" s="58"/>
      <c r="I538" s="59"/>
      <c r="J538" s="193"/>
      <c r="K538" s="60"/>
      <c r="L538" s="192"/>
      <c r="M538" s="56">
        <f>M537+IF(AND(K538="Pago",OR(E538='PC Receitas'!$O$4,E538='PC Receitas'!$O$5,E538='PC Receitas'!$O$6)),I538,IF(AND(K538="Pago",OR(E538='PC Receitas'!$O$7,E538='PC Receitas'!$O$8,E538='PC Receitas'!$O$9,E538='PC Receitas'!$O$10,E538='PC Receitas'!$O$11,E538='PC Receitas'!$O$12,E538='PC Receitas'!$O$13,E538='PC Receitas'!$O$14)),-I538,0))</f>
        <v>7448.57</v>
      </c>
      <c r="R538" s="153" t="e">
        <f t="shared" si="32"/>
        <v>#N/A</v>
      </c>
      <c r="S538" s="150" t="e">
        <f t="shared" si="33"/>
        <v>#N/A</v>
      </c>
      <c r="T538" s="150" t="e">
        <f t="shared" si="34"/>
        <v>#N/A</v>
      </c>
      <c r="U538" s="150" t="e">
        <f t="shared" si="35"/>
        <v>#N/A</v>
      </c>
      <c r="V538" s="154" t="e">
        <f>VLOOKUP(E538,'PC Receitas'!$O$4:$P$14,2,FALSE)</f>
        <v>#N/A</v>
      </c>
    </row>
    <row r="539" spans="3:22" ht="19.5" customHeight="1" thickTop="1" thickBot="1" x14ac:dyDescent="0.3">
      <c r="C539" s="58"/>
      <c r="D539" s="58" t="str">
        <f>IF(C539&lt;&gt;"",TEXT(C539,"00")&amp;"/09/"&amp;'Configurações Básicas'!$P$5,"")</f>
        <v/>
      </c>
      <c r="E539" s="58"/>
      <c r="F539" s="58"/>
      <c r="G539" s="58"/>
      <c r="H539" s="58"/>
      <c r="I539" s="59"/>
      <c r="J539" s="193"/>
      <c r="K539" s="60"/>
      <c r="L539" s="192"/>
      <c r="M539" s="56">
        <f>M538+IF(AND(K539="Pago",OR(E539='PC Receitas'!$O$4,E539='PC Receitas'!$O$5,E539='PC Receitas'!$O$6)),I539,IF(AND(K539="Pago",OR(E539='PC Receitas'!$O$7,E539='PC Receitas'!$O$8,E539='PC Receitas'!$O$9,E539='PC Receitas'!$O$10,E539='PC Receitas'!$O$11,E539='PC Receitas'!$O$12,E539='PC Receitas'!$O$13,E539='PC Receitas'!$O$14)),-I539,0))</f>
        <v>7448.57</v>
      </c>
      <c r="R539" s="153" t="e">
        <f t="shared" si="32"/>
        <v>#N/A</v>
      </c>
      <c r="S539" s="150" t="e">
        <f t="shared" si="33"/>
        <v>#N/A</v>
      </c>
      <c r="T539" s="150" t="e">
        <f t="shared" si="34"/>
        <v>#N/A</v>
      </c>
      <c r="U539" s="150" t="e">
        <f t="shared" si="35"/>
        <v>#N/A</v>
      </c>
      <c r="V539" s="154" t="e">
        <f>VLOOKUP(E539,'PC Receitas'!$O$4:$P$14,2,FALSE)</f>
        <v>#N/A</v>
      </c>
    </row>
    <row r="540" spans="3:22" ht="19.5" customHeight="1" thickTop="1" thickBot="1" x14ac:dyDescent="0.3">
      <c r="C540" s="58"/>
      <c r="D540" s="58" t="str">
        <f>IF(C540&lt;&gt;"",TEXT(C540,"00")&amp;"/09/"&amp;'Configurações Básicas'!$P$5,"")</f>
        <v/>
      </c>
      <c r="E540" s="58"/>
      <c r="F540" s="58"/>
      <c r="G540" s="58"/>
      <c r="H540" s="58"/>
      <c r="I540" s="59"/>
      <c r="J540" s="193"/>
      <c r="K540" s="60"/>
      <c r="L540" s="192"/>
      <c r="M540" s="56">
        <f>M539+IF(AND(K540="Pago",OR(E540='PC Receitas'!$O$4,E540='PC Receitas'!$O$5,E540='PC Receitas'!$O$6)),I540,IF(AND(K540="Pago",OR(E540='PC Receitas'!$O$7,E540='PC Receitas'!$O$8,E540='PC Receitas'!$O$9,E540='PC Receitas'!$O$10,E540='PC Receitas'!$O$11,E540='PC Receitas'!$O$12,E540='PC Receitas'!$O$13,E540='PC Receitas'!$O$14)),-I540,0))</f>
        <v>7448.57</v>
      </c>
      <c r="R540" s="153" t="e">
        <f t="shared" si="32"/>
        <v>#N/A</v>
      </c>
      <c r="S540" s="150" t="e">
        <f t="shared" si="33"/>
        <v>#N/A</v>
      </c>
      <c r="T540" s="150" t="e">
        <f t="shared" si="34"/>
        <v>#N/A</v>
      </c>
      <c r="U540" s="150" t="e">
        <f t="shared" si="35"/>
        <v>#N/A</v>
      </c>
      <c r="V540" s="154" t="e">
        <f>VLOOKUP(E540,'PC Receitas'!$O$4:$P$14,2,FALSE)</f>
        <v>#N/A</v>
      </c>
    </row>
    <row r="541" spans="3:22" ht="19.5" customHeight="1" thickTop="1" thickBot="1" x14ac:dyDescent="0.3">
      <c r="C541" s="58"/>
      <c r="D541" s="58" t="str">
        <f>IF(C541&lt;&gt;"",TEXT(C541,"00")&amp;"/09/"&amp;'Configurações Básicas'!$P$5,"")</f>
        <v/>
      </c>
      <c r="E541" s="58"/>
      <c r="F541" s="58"/>
      <c r="G541" s="58"/>
      <c r="H541" s="58"/>
      <c r="I541" s="59"/>
      <c r="J541" s="193"/>
      <c r="K541" s="60"/>
      <c r="L541" s="192"/>
      <c r="M541" s="56">
        <f>M540+IF(AND(K541="Pago",OR(E541='PC Receitas'!$O$4,E541='PC Receitas'!$O$5,E541='PC Receitas'!$O$6)),I541,IF(AND(K541="Pago",OR(E541='PC Receitas'!$O$7,E541='PC Receitas'!$O$8,E541='PC Receitas'!$O$9,E541='PC Receitas'!$O$10,E541='PC Receitas'!$O$11,E541='PC Receitas'!$O$12,E541='PC Receitas'!$O$13,E541='PC Receitas'!$O$14)),-I541,0))</f>
        <v>7448.57</v>
      </c>
      <c r="R541" s="153" t="e">
        <f t="shared" si="32"/>
        <v>#N/A</v>
      </c>
      <c r="S541" s="150" t="e">
        <f t="shared" si="33"/>
        <v>#N/A</v>
      </c>
      <c r="T541" s="150" t="e">
        <f t="shared" si="34"/>
        <v>#N/A</v>
      </c>
      <c r="U541" s="150" t="e">
        <f t="shared" si="35"/>
        <v>#N/A</v>
      </c>
      <c r="V541" s="154" t="e">
        <f>VLOOKUP(E541,'PC Receitas'!$O$4:$P$14,2,FALSE)</f>
        <v>#N/A</v>
      </c>
    </row>
    <row r="542" spans="3:22" ht="19.5" customHeight="1" thickTop="1" thickBot="1" x14ac:dyDescent="0.3">
      <c r="C542" s="58"/>
      <c r="D542" s="58" t="str">
        <f>IF(C542&lt;&gt;"",TEXT(C542,"00")&amp;"/09/"&amp;'Configurações Básicas'!$P$5,"")</f>
        <v/>
      </c>
      <c r="E542" s="58"/>
      <c r="F542" s="58"/>
      <c r="G542" s="58"/>
      <c r="H542" s="58"/>
      <c r="I542" s="59"/>
      <c r="J542" s="193"/>
      <c r="K542" s="60"/>
      <c r="L542" s="192"/>
      <c r="M542" s="56">
        <f>M541+IF(AND(K542="Pago",OR(E542='PC Receitas'!$O$4,E542='PC Receitas'!$O$5,E542='PC Receitas'!$O$6)),I542,IF(AND(K542="Pago",OR(E542='PC Receitas'!$O$7,E542='PC Receitas'!$O$8,E542='PC Receitas'!$O$9,E542='PC Receitas'!$O$10,E542='PC Receitas'!$O$11,E542='PC Receitas'!$O$12,E542='PC Receitas'!$O$13,E542='PC Receitas'!$O$14)),-I542,0))</f>
        <v>7448.57</v>
      </c>
      <c r="R542" s="153" t="e">
        <f t="shared" si="32"/>
        <v>#N/A</v>
      </c>
      <c r="S542" s="150" t="e">
        <f t="shared" si="33"/>
        <v>#N/A</v>
      </c>
      <c r="T542" s="150" t="e">
        <f t="shared" si="34"/>
        <v>#N/A</v>
      </c>
      <c r="U542" s="150" t="e">
        <f t="shared" si="35"/>
        <v>#N/A</v>
      </c>
      <c r="V542" s="154" t="e">
        <f>VLOOKUP(E542,'PC Receitas'!$O$4:$P$14,2,FALSE)</f>
        <v>#N/A</v>
      </c>
    </row>
    <row r="543" spans="3:22" ht="19.5" customHeight="1" thickTop="1" thickBot="1" x14ac:dyDescent="0.3">
      <c r="C543" s="58"/>
      <c r="D543" s="58" t="str">
        <f>IF(C543&lt;&gt;"",TEXT(C543,"00")&amp;"/09/"&amp;'Configurações Básicas'!$P$5,"")</f>
        <v/>
      </c>
      <c r="E543" s="58"/>
      <c r="F543" s="58"/>
      <c r="G543" s="58"/>
      <c r="H543" s="58"/>
      <c r="I543" s="59"/>
      <c r="J543" s="193"/>
      <c r="K543" s="60"/>
      <c r="L543" s="192"/>
      <c r="M543" s="56">
        <f>M542+IF(AND(K543="Pago",OR(E543='PC Receitas'!$O$4,E543='PC Receitas'!$O$5,E543='PC Receitas'!$O$6)),I543,IF(AND(K543="Pago",OR(E543='PC Receitas'!$O$7,E543='PC Receitas'!$O$8,E543='PC Receitas'!$O$9,E543='PC Receitas'!$O$10,E543='PC Receitas'!$O$11,E543='PC Receitas'!$O$12,E543='PC Receitas'!$O$13,E543='PC Receitas'!$O$14)),-I543,0))</f>
        <v>7448.57</v>
      </c>
      <c r="R543" s="153" t="e">
        <f t="shared" si="32"/>
        <v>#N/A</v>
      </c>
      <c r="S543" s="150" t="e">
        <f t="shared" si="33"/>
        <v>#N/A</v>
      </c>
      <c r="T543" s="150" t="e">
        <f t="shared" si="34"/>
        <v>#N/A</v>
      </c>
      <c r="U543" s="150" t="e">
        <f t="shared" si="35"/>
        <v>#N/A</v>
      </c>
      <c r="V543" s="154" t="e">
        <f>VLOOKUP(E543,'PC Receitas'!$O$4:$P$14,2,FALSE)</f>
        <v>#N/A</v>
      </c>
    </row>
    <row r="544" spans="3:22" ht="19.5" customHeight="1" thickTop="1" thickBot="1" x14ac:dyDescent="0.3">
      <c r="C544" s="58"/>
      <c r="D544" s="58" t="str">
        <f>IF(C544&lt;&gt;"",TEXT(C544,"00")&amp;"/09/"&amp;'Configurações Básicas'!$P$5,"")</f>
        <v/>
      </c>
      <c r="E544" s="58"/>
      <c r="F544" s="58"/>
      <c r="G544" s="58"/>
      <c r="H544" s="58"/>
      <c r="I544" s="59"/>
      <c r="J544" s="193"/>
      <c r="K544" s="60"/>
      <c r="L544" s="192"/>
      <c r="M544" s="56">
        <f>M543+IF(AND(K544="Pago",OR(E544='PC Receitas'!$O$4,E544='PC Receitas'!$O$5,E544='PC Receitas'!$O$6)),I544,IF(AND(K544="Pago",OR(E544='PC Receitas'!$O$7,E544='PC Receitas'!$O$8,E544='PC Receitas'!$O$9,E544='PC Receitas'!$O$10,E544='PC Receitas'!$O$11,E544='PC Receitas'!$O$12,E544='PC Receitas'!$O$13,E544='PC Receitas'!$O$14)),-I544,0))</f>
        <v>7448.57</v>
      </c>
      <c r="R544" s="153" t="e">
        <f t="shared" si="32"/>
        <v>#N/A</v>
      </c>
      <c r="S544" s="150" t="e">
        <f t="shared" si="33"/>
        <v>#N/A</v>
      </c>
      <c r="T544" s="150" t="e">
        <f t="shared" si="34"/>
        <v>#N/A</v>
      </c>
      <c r="U544" s="150" t="e">
        <f t="shared" si="35"/>
        <v>#N/A</v>
      </c>
      <c r="V544" s="154" t="e">
        <f>VLOOKUP(E544,'PC Receitas'!$O$4:$P$14,2,FALSE)</f>
        <v>#N/A</v>
      </c>
    </row>
    <row r="545" spans="3:22" ht="19.5" customHeight="1" thickTop="1" thickBot="1" x14ac:dyDescent="0.3">
      <c r="C545" s="58"/>
      <c r="D545" s="58" t="str">
        <f>IF(C545&lt;&gt;"",TEXT(C545,"00")&amp;"/09/"&amp;'Configurações Básicas'!$P$5,"")</f>
        <v/>
      </c>
      <c r="E545" s="58"/>
      <c r="F545" s="58"/>
      <c r="G545" s="58"/>
      <c r="H545" s="58"/>
      <c r="I545" s="59"/>
      <c r="J545" s="193"/>
      <c r="K545" s="60"/>
      <c r="L545" s="192"/>
      <c r="M545" s="56">
        <f>M544+IF(AND(K545="Pago",OR(E545='PC Receitas'!$O$4,E545='PC Receitas'!$O$5,E545='PC Receitas'!$O$6)),I545,IF(AND(K545="Pago",OR(E545='PC Receitas'!$O$7,E545='PC Receitas'!$O$8,E545='PC Receitas'!$O$9,E545='PC Receitas'!$O$10,E545='PC Receitas'!$O$11,E545='PC Receitas'!$O$12,E545='PC Receitas'!$O$13,E545='PC Receitas'!$O$14)),-I545,0))</f>
        <v>7448.57</v>
      </c>
      <c r="R545" s="153" t="e">
        <f t="shared" si="32"/>
        <v>#N/A</v>
      </c>
      <c r="S545" s="150" t="e">
        <f t="shared" si="33"/>
        <v>#N/A</v>
      </c>
      <c r="T545" s="150" t="e">
        <f t="shared" si="34"/>
        <v>#N/A</v>
      </c>
      <c r="U545" s="150" t="e">
        <f t="shared" si="35"/>
        <v>#N/A</v>
      </c>
      <c r="V545" s="154" t="e">
        <f>VLOOKUP(E545,'PC Receitas'!$O$4:$P$14,2,FALSE)</f>
        <v>#N/A</v>
      </c>
    </row>
    <row r="546" spans="3:22" ht="19.5" customHeight="1" thickTop="1" thickBot="1" x14ac:dyDescent="0.3">
      <c r="C546" s="58"/>
      <c r="D546" s="58" t="str">
        <f>IF(C546&lt;&gt;"",TEXT(C546,"00")&amp;"/09/"&amp;'Configurações Básicas'!$P$5,"")</f>
        <v/>
      </c>
      <c r="E546" s="58"/>
      <c r="F546" s="58"/>
      <c r="G546" s="58"/>
      <c r="H546" s="58"/>
      <c r="I546" s="59"/>
      <c r="J546" s="193"/>
      <c r="K546" s="60"/>
      <c r="L546" s="192"/>
      <c r="M546" s="56">
        <f>M545+IF(AND(K546="Pago",OR(E546='PC Receitas'!$O$4,E546='PC Receitas'!$O$5,E546='PC Receitas'!$O$6)),I546,IF(AND(K546="Pago",OR(E546='PC Receitas'!$O$7,E546='PC Receitas'!$O$8,E546='PC Receitas'!$O$9,E546='PC Receitas'!$O$10,E546='PC Receitas'!$O$11,E546='PC Receitas'!$O$12,E546='PC Receitas'!$O$13,E546='PC Receitas'!$O$14)),-I546,0))</f>
        <v>7448.57</v>
      </c>
      <c r="R546" s="153" t="e">
        <f t="shared" si="32"/>
        <v>#N/A</v>
      </c>
      <c r="S546" s="150" t="e">
        <f t="shared" si="33"/>
        <v>#N/A</v>
      </c>
      <c r="T546" s="150" t="e">
        <f t="shared" si="34"/>
        <v>#N/A</v>
      </c>
      <c r="U546" s="150" t="e">
        <f t="shared" si="35"/>
        <v>#N/A</v>
      </c>
      <c r="V546" s="154" t="e">
        <f>VLOOKUP(E546,'PC Receitas'!$O$4:$P$14,2,FALSE)</f>
        <v>#N/A</v>
      </c>
    </row>
    <row r="547" spans="3:22" ht="19.5" customHeight="1" thickTop="1" thickBot="1" x14ac:dyDescent="0.3">
      <c r="C547" s="58"/>
      <c r="D547" s="58" t="str">
        <f>IF(C547&lt;&gt;"",TEXT(C547,"00")&amp;"/09/"&amp;'Configurações Básicas'!$P$5,"")</f>
        <v/>
      </c>
      <c r="E547" s="58"/>
      <c r="F547" s="58"/>
      <c r="G547" s="58"/>
      <c r="H547" s="58"/>
      <c r="I547" s="59"/>
      <c r="J547" s="193"/>
      <c r="K547" s="60"/>
      <c r="L547" s="192"/>
      <c r="M547" s="56">
        <f>M546+IF(AND(K547="Pago",OR(E547='PC Receitas'!$O$4,E547='PC Receitas'!$O$5,E547='PC Receitas'!$O$6)),I547,IF(AND(K547="Pago",OR(E547='PC Receitas'!$O$7,E547='PC Receitas'!$O$8,E547='PC Receitas'!$O$9,E547='PC Receitas'!$O$10,E547='PC Receitas'!$O$11,E547='PC Receitas'!$O$12,E547='PC Receitas'!$O$13,E547='PC Receitas'!$O$14)),-I547,0))</f>
        <v>7448.57</v>
      </c>
      <c r="R547" s="153" t="e">
        <f t="shared" si="32"/>
        <v>#N/A</v>
      </c>
      <c r="S547" s="150" t="e">
        <f t="shared" si="33"/>
        <v>#N/A</v>
      </c>
      <c r="T547" s="150" t="e">
        <f t="shared" si="34"/>
        <v>#N/A</v>
      </c>
      <c r="U547" s="150" t="e">
        <f t="shared" si="35"/>
        <v>#N/A</v>
      </c>
      <c r="V547" s="154" t="e">
        <f>VLOOKUP(E547,'PC Receitas'!$O$4:$P$14,2,FALSE)</f>
        <v>#N/A</v>
      </c>
    </row>
    <row r="548" spans="3:22" ht="19.5" customHeight="1" thickTop="1" thickBot="1" x14ac:dyDescent="0.3">
      <c r="C548" s="58"/>
      <c r="D548" s="58" t="str">
        <f>IF(C548&lt;&gt;"",TEXT(C548,"00")&amp;"/09/"&amp;'Configurações Básicas'!$P$5,"")</f>
        <v/>
      </c>
      <c r="E548" s="58"/>
      <c r="F548" s="58"/>
      <c r="G548" s="58"/>
      <c r="H548" s="58"/>
      <c r="I548" s="59"/>
      <c r="J548" s="193"/>
      <c r="K548" s="60"/>
      <c r="L548" s="192"/>
      <c r="M548" s="56">
        <f>M547+IF(AND(K548="Pago",OR(E548='PC Receitas'!$O$4,E548='PC Receitas'!$O$5,E548='PC Receitas'!$O$6)),I548,IF(AND(K548="Pago",OR(E548='PC Receitas'!$O$7,E548='PC Receitas'!$O$8,E548='PC Receitas'!$O$9,E548='PC Receitas'!$O$10,E548='PC Receitas'!$O$11,E548='PC Receitas'!$O$12,E548='PC Receitas'!$O$13,E548='PC Receitas'!$O$14)),-I548,0))</f>
        <v>7448.57</v>
      </c>
      <c r="R548" s="153" t="e">
        <f t="shared" si="32"/>
        <v>#N/A</v>
      </c>
      <c r="S548" s="150" t="e">
        <f t="shared" si="33"/>
        <v>#N/A</v>
      </c>
      <c r="T548" s="150" t="e">
        <f t="shared" si="34"/>
        <v>#N/A</v>
      </c>
      <c r="U548" s="150" t="e">
        <f t="shared" si="35"/>
        <v>#N/A</v>
      </c>
      <c r="V548" s="154" t="e">
        <f>VLOOKUP(E548,'PC Receitas'!$O$4:$P$14,2,FALSE)</f>
        <v>#N/A</v>
      </c>
    </row>
    <row r="549" spans="3:22" ht="19.5" customHeight="1" thickTop="1" thickBot="1" x14ac:dyDescent="0.3">
      <c r="C549" s="58"/>
      <c r="D549" s="58" t="str">
        <f>IF(C549&lt;&gt;"",TEXT(C549,"00")&amp;"/09/"&amp;'Configurações Básicas'!$P$5,"")</f>
        <v/>
      </c>
      <c r="E549" s="58"/>
      <c r="F549" s="58"/>
      <c r="G549" s="58"/>
      <c r="H549" s="58"/>
      <c r="I549" s="59"/>
      <c r="J549" s="193"/>
      <c r="K549" s="60"/>
      <c r="L549" s="192"/>
      <c r="M549" s="56">
        <f>M548+IF(AND(K549="Pago",OR(E549='PC Receitas'!$O$4,E549='PC Receitas'!$O$5,E549='PC Receitas'!$O$6)),I549,IF(AND(K549="Pago",OR(E549='PC Receitas'!$O$7,E549='PC Receitas'!$O$8,E549='PC Receitas'!$O$9,E549='PC Receitas'!$O$10,E549='PC Receitas'!$O$11,E549='PC Receitas'!$O$12,E549='PC Receitas'!$O$13,E549='PC Receitas'!$O$14)),-I549,0))</f>
        <v>7448.57</v>
      </c>
      <c r="R549" s="153" t="e">
        <f t="shared" si="32"/>
        <v>#N/A</v>
      </c>
      <c r="S549" s="150" t="e">
        <f t="shared" si="33"/>
        <v>#N/A</v>
      </c>
      <c r="T549" s="150" t="e">
        <f t="shared" si="34"/>
        <v>#N/A</v>
      </c>
      <c r="U549" s="150" t="e">
        <f t="shared" si="35"/>
        <v>#N/A</v>
      </c>
      <c r="V549" s="154" t="e">
        <f>VLOOKUP(E549,'PC Receitas'!$O$4:$P$14,2,FALSE)</f>
        <v>#N/A</v>
      </c>
    </row>
    <row r="550" spans="3:22" ht="19.5" customHeight="1" thickTop="1" thickBot="1" x14ac:dyDescent="0.3">
      <c r="C550" s="58"/>
      <c r="D550" s="58" t="str">
        <f>IF(C550&lt;&gt;"",TEXT(C550,"00")&amp;"/09/"&amp;'Configurações Básicas'!$P$5,"")</f>
        <v/>
      </c>
      <c r="E550" s="58"/>
      <c r="F550" s="58"/>
      <c r="G550" s="58"/>
      <c r="H550" s="58"/>
      <c r="I550" s="59"/>
      <c r="J550" s="193"/>
      <c r="K550" s="60"/>
      <c r="L550" s="192"/>
      <c r="M550" s="56">
        <f>M549+IF(AND(K550="Pago",OR(E550='PC Receitas'!$O$4,E550='PC Receitas'!$O$5,E550='PC Receitas'!$O$6)),I550,IF(AND(K550="Pago",OR(E550='PC Receitas'!$O$7,E550='PC Receitas'!$O$8,E550='PC Receitas'!$O$9,E550='PC Receitas'!$O$10,E550='PC Receitas'!$O$11,E550='PC Receitas'!$O$12,E550='PC Receitas'!$O$13,E550='PC Receitas'!$O$14)),-I550,0))</f>
        <v>7448.57</v>
      </c>
      <c r="R550" s="153" t="e">
        <f t="shared" si="32"/>
        <v>#N/A</v>
      </c>
      <c r="S550" s="150" t="e">
        <f t="shared" si="33"/>
        <v>#N/A</v>
      </c>
      <c r="T550" s="150" t="e">
        <f t="shared" si="34"/>
        <v>#N/A</v>
      </c>
      <c r="U550" s="150" t="e">
        <f t="shared" si="35"/>
        <v>#N/A</v>
      </c>
      <c r="V550" s="154" t="e">
        <f>VLOOKUP(E550,'PC Receitas'!$O$4:$P$14,2,FALSE)</f>
        <v>#N/A</v>
      </c>
    </row>
    <row r="551" spans="3:22" ht="19.5" customHeight="1" thickTop="1" thickBot="1" x14ac:dyDescent="0.3">
      <c r="C551" s="58"/>
      <c r="D551" s="58" t="str">
        <f>IF(C551&lt;&gt;"",TEXT(C551,"00")&amp;"/09/"&amp;'Configurações Básicas'!$P$5,"")</f>
        <v/>
      </c>
      <c r="E551" s="58"/>
      <c r="F551" s="58"/>
      <c r="G551" s="58"/>
      <c r="H551" s="58"/>
      <c r="I551" s="59"/>
      <c r="J551" s="193"/>
      <c r="K551" s="60"/>
      <c r="L551" s="192"/>
      <c r="M551" s="56">
        <f>M550+IF(AND(K551="Pago",OR(E551='PC Receitas'!$O$4,E551='PC Receitas'!$O$5,E551='PC Receitas'!$O$6)),I551,IF(AND(K551="Pago",OR(E551='PC Receitas'!$O$7,E551='PC Receitas'!$O$8,E551='PC Receitas'!$O$9,E551='PC Receitas'!$O$10,E551='PC Receitas'!$O$11,E551='PC Receitas'!$O$12,E551='PC Receitas'!$O$13,E551='PC Receitas'!$O$14)),-I551,0))</f>
        <v>7448.57</v>
      </c>
      <c r="R551" s="153" t="e">
        <f t="shared" si="32"/>
        <v>#N/A</v>
      </c>
      <c r="S551" s="150" t="e">
        <f t="shared" si="33"/>
        <v>#N/A</v>
      </c>
      <c r="T551" s="150" t="e">
        <f t="shared" si="34"/>
        <v>#N/A</v>
      </c>
      <c r="U551" s="150" t="e">
        <f t="shared" si="35"/>
        <v>#N/A</v>
      </c>
      <c r="V551" s="154" t="e">
        <f>VLOOKUP(E551,'PC Receitas'!$O$4:$P$14,2,FALSE)</f>
        <v>#N/A</v>
      </c>
    </row>
    <row r="552" spans="3:22" ht="19.5" customHeight="1" thickTop="1" thickBot="1" x14ac:dyDescent="0.3">
      <c r="C552" s="58"/>
      <c r="D552" s="58" t="str">
        <f>IF(C552&lt;&gt;"",TEXT(C552,"00")&amp;"/09/"&amp;'Configurações Básicas'!$P$5,"")</f>
        <v/>
      </c>
      <c r="E552" s="58"/>
      <c r="F552" s="58"/>
      <c r="G552" s="58"/>
      <c r="H552" s="58"/>
      <c r="I552" s="59"/>
      <c r="J552" s="193"/>
      <c r="K552" s="60"/>
      <c r="L552" s="192"/>
      <c r="M552" s="56">
        <f>M551+IF(AND(K552="Pago",OR(E552='PC Receitas'!$O$4,E552='PC Receitas'!$O$5,E552='PC Receitas'!$O$6)),I552,IF(AND(K552="Pago",OR(E552='PC Receitas'!$O$7,E552='PC Receitas'!$O$8,E552='PC Receitas'!$O$9,E552='PC Receitas'!$O$10,E552='PC Receitas'!$O$11,E552='PC Receitas'!$O$12,E552='PC Receitas'!$O$13,E552='PC Receitas'!$O$14)),-I552,0))</f>
        <v>7448.57</v>
      </c>
      <c r="R552" s="153" t="e">
        <f t="shared" si="32"/>
        <v>#N/A</v>
      </c>
      <c r="S552" s="150" t="e">
        <f t="shared" si="33"/>
        <v>#N/A</v>
      </c>
      <c r="T552" s="150" t="e">
        <f t="shared" si="34"/>
        <v>#N/A</v>
      </c>
      <c r="U552" s="150" t="e">
        <f t="shared" si="35"/>
        <v>#N/A</v>
      </c>
      <c r="V552" s="154" t="e">
        <f>VLOOKUP(E552,'PC Receitas'!$O$4:$P$14,2,FALSE)</f>
        <v>#N/A</v>
      </c>
    </row>
    <row r="553" spans="3:22" ht="19.5" customHeight="1" thickTop="1" thickBot="1" x14ac:dyDescent="0.3">
      <c r="C553" s="58"/>
      <c r="D553" s="58" t="str">
        <f>IF(C553&lt;&gt;"",TEXT(C553,"00")&amp;"/09/"&amp;'Configurações Básicas'!$P$5,"")</f>
        <v/>
      </c>
      <c r="E553" s="58"/>
      <c r="F553" s="58"/>
      <c r="G553" s="58"/>
      <c r="H553" s="58"/>
      <c r="I553" s="59"/>
      <c r="J553" s="193"/>
      <c r="K553" s="60"/>
      <c r="L553" s="192"/>
      <c r="M553" s="56">
        <f>M552+IF(AND(K553="Pago",OR(E553='PC Receitas'!$O$4,E553='PC Receitas'!$O$5,E553='PC Receitas'!$O$6)),I553,IF(AND(K553="Pago",OR(E553='PC Receitas'!$O$7,E553='PC Receitas'!$O$8,E553='PC Receitas'!$O$9,E553='PC Receitas'!$O$10,E553='PC Receitas'!$O$11,E553='PC Receitas'!$O$12,E553='PC Receitas'!$O$13,E553='PC Receitas'!$O$14)),-I553,0))</f>
        <v>7448.57</v>
      </c>
      <c r="R553" s="153" t="e">
        <f t="shared" si="32"/>
        <v>#N/A</v>
      </c>
      <c r="S553" s="150" t="e">
        <f t="shared" si="33"/>
        <v>#N/A</v>
      </c>
      <c r="T553" s="150" t="e">
        <f t="shared" si="34"/>
        <v>#N/A</v>
      </c>
      <c r="U553" s="150" t="e">
        <f t="shared" si="35"/>
        <v>#N/A</v>
      </c>
      <c r="V553" s="154" t="e">
        <f>VLOOKUP(E553,'PC Receitas'!$O$4:$P$14,2,FALSE)</f>
        <v>#N/A</v>
      </c>
    </row>
    <row r="554" spans="3:22" ht="19.5" customHeight="1" thickTop="1" thickBot="1" x14ac:dyDescent="0.3">
      <c r="C554" s="58"/>
      <c r="D554" s="58" t="str">
        <f>IF(C554&lt;&gt;"",TEXT(C554,"00")&amp;"/09/"&amp;'Configurações Básicas'!$P$5,"")</f>
        <v/>
      </c>
      <c r="E554" s="58"/>
      <c r="F554" s="58"/>
      <c r="G554" s="58"/>
      <c r="H554" s="58"/>
      <c r="I554" s="59"/>
      <c r="J554" s="193"/>
      <c r="K554" s="60"/>
      <c r="L554" s="192"/>
      <c r="M554" s="56">
        <f>M553+IF(AND(K554="Pago",OR(E554='PC Receitas'!$O$4,E554='PC Receitas'!$O$5,E554='PC Receitas'!$O$6)),I554,IF(AND(K554="Pago",OR(E554='PC Receitas'!$O$7,E554='PC Receitas'!$O$8,E554='PC Receitas'!$O$9,E554='PC Receitas'!$O$10,E554='PC Receitas'!$O$11,E554='PC Receitas'!$O$12,E554='PC Receitas'!$O$13,E554='PC Receitas'!$O$14)),-I554,0))</f>
        <v>7448.57</v>
      </c>
      <c r="R554" s="153" t="e">
        <f t="shared" si="32"/>
        <v>#N/A</v>
      </c>
      <c r="S554" s="150" t="e">
        <f t="shared" si="33"/>
        <v>#N/A</v>
      </c>
      <c r="T554" s="150" t="e">
        <f t="shared" si="34"/>
        <v>#N/A</v>
      </c>
      <c r="U554" s="150" t="e">
        <f t="shared" si="35"/>
        <v>#N/A</v>
      </c>
      <c r="V554" s="154" t="e">
        <f>VLOOKUP(E554,'PC Receitas'!$O$4:$P$14,2,FALSE)</f>
        <v>#N/A</v>
      </c>
    </row>
    <row r="555" spans="3:22" ht="19.5" customHeight="1" thickTop="1" thickBot="1" x14ac:dyDescent="0.3">
      <c r="C555" s="58"/>
      <c r="D555" s="58" t="str">
        <f>IF(C555&lt;&gt;"",TEXT(C555,"00")&amp;"/09/"&amp;'Configurações Básicas'!$P$5,"")</f>
        <v/>
      </c>
      <c r="E555" s="58"/>
      <c r="F555" s="58"/>
      <c r="G555" s="58"/>
      <c r="H555" s="58"/>
      <c r="I555" s="59"/>
      <c r="J555" s="193"/>
      <c r="K555" s="60"/>
      <c r="L555" s="192"/>
      <c r="M555" s="56">
        <f>M554+IF(AND(K555="Pago",OR(E555='PC Receitas'!$O$4,E555='PC Receitas'!$O$5,E555='PC Receitas'!$O$6)),I555,IF(AND(K555="Pago",OR(E555='PC Receitas'!$O$7,E555='PC Receitas'!$O$8,E555='PC Receitas'!$O$9,E555='PC Receitas'!$O$10,E555='PC Receitas'!$O$11,E555='PC Receitas'!$O$12,E555='PC Receitas'!$O$13,E555='PC Receitas'!$O$14)),-I555,0))</f>
        <v>7448.57</v>
      </c>
      <c r="R555" s="153" t="e">
        <f t="shared" si="32"/>
        <v>#N/A</v>
      </c>
      <c r="S555" s="150" t="e">
        <f t="shared" si="33"/>
        <v>#N/A</v>
      </c>
      <c r="T555" s="150" t="e">
        <f t="shared" si="34"/>
        <v>#N/A</v>
      </c>
      <c r="U555" s="150" t="e">
        <f t="shared" si="35"/>
        <v>#N/A</v>
      </c>
      <c r="V555" s="154" t="e">
        <f>VLOOKUP(E555,'PC Receitas'!$O$4:$P$14,2,FALSE)</f>
        <v>#N/A</v>
      </c>
    </row>
    <row r="556" spans="3:22" ht="19.5" customHeight="1" thickTop="1" thickBot="1" x14ac:dyDescent="0.3">
      <c r="C556" s="58"/>
      <c r="D556" s="58" t="str">
        <f>IF(C556&lt;&gt;"",TEXT(C556,"00")&amp;"/09/"&amp;'Configurações Básicas'!$P$5,"")</f>
        <v/>
      </c>
      <c r="E556" s="58"/>
      <c r="F556" s="58"/>
      <c r="G556" s="58"/>
      <c r="H556" s="58"/>
      <c r="I556" s="59"/>
      <c r="J556" s="193"/>
      <c r="K556" s="60"/>
      <c r="L556" s="192"/>
      <c r="M556" s="56">
        <f>M555+IF(AND(K556="Pago",OR(E556='PC Receitas'!$O$4,E556='PC Receitas'!$O$5,E556='PC Receitas'!$O$6)),I556,IF(AND(K556="Pago",OR(E556='PC Receitas'!$O$7,E556='PC Receitas'!$O$8,E556='PC Receitas'!$O$9,E556='PC Receitas'!$O$10,E556='PC Receitas'!$O$11,E556='PC Receitas'!$O$12,E556='PC Receitas'!$O$13,E556='PC Receitas'!$O$14)),-I556,0))</f>
        <v>7448.57</v>
      </c>
      <c r="R556" s="153" t="e">
        <f t="shared" si="32"/>
        <v>#N/A</v>
      </c>
      <c r="S556" s="150" t="e">
        <f t="shared" si="33"/>
        <v>#N/A</v>
      </c>
      <c r="T556" s="150" t="e">
        <f t="shared" si="34"/>
        <v>#N/A</v>
      </c>
      <c r="U556" s="150" t="e">
        <f t="shared" si="35"/>
        <v>#N/A</v>
      </c>
      <c r="V556" s="154" t="e">
        <f>VLOOKUP(E556,'PC Receitas'!$O$4:$P$14,2,FALSE)</f>
        <v>#N/A</v>
      </c>
    </row>
    <row r="557" spans="3:22" ht="19.5" customHeight="1" thickTop="1" thickBot="1" x14ac:dyDescent="0.3">
      <c r="C557" s="58"/>
      <c r="D557" s="58" t="str">
        <f>IF(C557&lt;&gt;"",TEXT(C557,"00")&amp;"/09/"&amp;'Configurações Básicas'!$P$5,"")</f>
        <v/>
      </c>
      <c r="E557" s="58"/>
      <c r="F557" s="58"/>
      <c r="G557" s="58"/>
      <c r="H557" s="58"/>
      <c r="I557" s="59"/>
      <c r="J557" s="193"/>
      <c r="K557" s="60"/>
      <c r="L557" s="192"/>
      <c r="M557" s="56">
        <f>M556+IF(AND(K557="Pago",OR(E557='PC Receitas'!$O$4,E557='PC Receitas'!$O$5,E557='PC Receitas'!$O$6)),I557,IF(AND(K557="Pago",OR(E557='PC Receitas'!$O$7,E557='PC Receitas'!$O$8,E557='PC Receitas'!$O$9,E557='PC Receitas'!$O$10,E557='PC Receitas'!$O$11,E557='PC Receitas'!$O$12,E557='PC Receitas'!$O$13,E557='PC Receitas'!$O$14)),-I557,0))</f>
        <v>7448.57</v>
      </c>
      <c r="R557" s="153" t="e">
        <f t="shared" si="32"/>
        <v>#N/A</v>
      </c>
      <c r="S557" s="150" t="e">
        <f t="shared" si="33"/>
        <v>#N/A</v>
      </c>
      <c r="T557" s="150" t="e">
        <f t="shared" si="34"/>
        <v>#N/A</v>
      </c>
      <c r="U557" s="150" t="e">
        <f t="shared" si="35"/>
        <v>#N/A</v>
      </c>
      <c r="V557" s="154" t="e">
        <f>VLOOKUP(E557,'PC Receitas'!$O$4:$P$14,2,FALSE)</f>
        <v>#N/A</v>
      </c>
    </row>
    <row r="558" spans="3:22" ht="19.5" customHeight="1" thickTop="1" thickBot="1" x14ac:dyDescent="0.3">
      <c r="C558" s="58"/>
      <c r="D558" s="58" t="str">
        <f>IF(C558&lt;&gt;"",TEXT(C558,"00")&amp;"/09/"&amp;'Configurações Básicas'!$P$5,"")</f>
        <v/>
      </c>
      <c r="E558" s="58"/>
      <c r="F558" s="58"/>
      <c r="G558" s="58"/>
      <c r="H558" s="58"/>
      <c r="I558" s="59"/>
      <c r="J558" s="193"/>
      <c r="K558" s="60"/>
      <c r="L558" s="192"/>
      <c r="M558" s="56">
        <f>M557+IF(AND(K558="Pago",OR(E558='PC Receitas'!$O$4,E558='PC Receitas'!$O$5,E558='PC Receitas'!$O$6)),I558,IF(AND(K558="Pago",OR(E558='PC Receitas'!$O$7,E558='PC Receitas'!$O$8,E558='PC Receitas'!$O$9,E558='PC Receitas'!$O$10,E558='PC Receitas'!$O$11,E558='PC Receitas'!$O$12,E558='PC Receitas'!$O$13,E558='PC Receitas'!$O$14)),-I558,0))</f>
        <v>7448.57</v>
      </c>
      <c r="R558" s="153" t="e">
        <f t="shared" si="32"/>
        <v>#N/A</v>
      </c>
      <c r="S558" s="150" t="e">
        <f t="shared" si="33"/>
        <v>#N/A</v>
      </c>
      <c r="T558" s="150" t="e">
        <f t="shared" si="34"/>
        <v>#N/A</v>
      </c>
      <c r="U558" s="150" t="e">
        <f t="shared" si="35"/>
        <v>#N/A</v>
      </c>
      <c r="V558" s="154" t="e">
        <f>VLOOKUP(E558,'PC Receitas'!$O$4:$P$14,2,FALSE)</f>
        <v>#N/A</v>
      </c>
    </row>
    <row r="559" spans="3:22" ht="19.5" customHeight="1" thickTop="1" thickBot="1" x14ac:dyDescent="0.3">
      <c r="C559" s="58"/>
      <c r="D559" s="58" t="str">
        <f>IF(C559&lt;&gt;"",TEXT(C559,"00")&amp;"/09/"&amp;'Configurações Básicas'!$P$5,"")</f>
        <v/>
      </c>
      <c r="E559" s="58"/>
      <c r="F559" s="58"/>
      <c r="G559" s="58"/>
      <c r="H559" s="58"/>
      <c r="I559" s="59"/>
      <c r="J559" s="193"/>
      <c r="K559" s="60"/>
      <c r="L559" s="192"/>
      <c r="M559" s="56">
        <f>M558+IF(AND(K559="Pago",OR(E559='PC Receitas'!$O$4,E559='PC Receitas'!$O$5,E559='PC Receitas'!$O$6)),I559,IF(AND(K559="Pago",OR(E559='PC Receitas'!$O$7,E559='PC Receitas'!$O$8,E559='PC Receitas'!$O$9,E559='PC Receitas'!$O$10,E559='PC Receitas'!$O$11,E559='PC Receitas'!$O$12,E559='PC Receitas'!$O$13,E559='PC Receitas'!$O$14)),-I559,0))</f>
        <v>7448.57</v>
      </c>
      <c r="R559" s="153" t="e">
        <f t="shared" si="32"/>
        <v>#N/A</v>
      </c>
      <c r="S559" s="150" t="e">
        <f t="shared" si="33"/>
        <v>#N/A</v>
      </c>
      <c r="T559" s="150" t="e">
        <f t="shared" si="34"/>
        <v>#N/A</v>
      </c>
      <c r="U559" s="150" t="e">
        <f t="shared" si="35"/>
        <v>#N/A</v>
      </c>
      <c r="V559" s="154" t="e">
        <f>VLOOKUP(E559,'PC Receitas'!$O$4:$P$14,2,FALSE)</f>
        <v>#N/A</v>
      </c>
    </row>
    <row r="560" spans="3:22" ht="19.5" customHeight="1" thickTop="1" thickBot="1" x14ac:dyDescent="0.3">
      <c r="C560" s="58"/>
      <c r="D560" s="58" t="str">
        <f>IF(C560&lt;&gt;"",TEXT(C560,"00")&amp;"/09/"&amp;'Configurações Básicas'!$P$5,"")</f>
        <v/>
      </c>
      <c r="E560" s="58"/>
      <c r="F560" s="58"/>
      <c r="G560" s="58"/>
      <c r="H560" s="58"/>
      <c r="I560" s="59"/>
      <c r="J560" s="193"/>
      <c r="K560" s="60"/>
      <c r="L560" s="192"/>
      <c r="M560" s="56">
        <f>M559+IF(AND(K560="Pago",OR(E560='PC Receitas'!$O$4,E560='PC Receitas'!$O$5,E560='PC Receitas'!$O$6)),I560,IF(AND(K560="Pago",OR(E560='PC Receitas'!$O$7,E560='PC Receitas'!$O$8,E560='PC Receitas'!$O$9,E560='PC Receitas'!$O$10,E560='PC Receitas'!$O$11,E560='PC Receitas'!$O$12,E560='PC Receitas'!$O$13,E560='PC Receitas'!$O$14)),-I560,0))</f>
        <v>7448.57</v>
      </c>
      <c r="R560" s="153" t="e">
        <f t="shared" si="32"/>
        <v>#N/A</v>
      </c>
      <c r="S560" s="150" t="e">
        <f t="shared" si="33"/>
        <v>#N/A</v>
      </c>
      <c r="T560" s="150" t="e">
        <f t="shared" si="34"/>
        <v>#N/A</v>
      </c>
      <c r="U560" s="150" t="e">
        <f t="shared" si="35"/>
        <v>#N/A</v>
      </c>
      <c r="V560" s="154" t="e">
        <f>VLOOKUP(E560,'PC Receitas'!$O$4:$P$14,2,FALSE)</f>
        <v>#N/A</v>
      </c>
    </row>
    <row r="561" spans="3:22" ht="19.5" customHeight="1" thickTop="1" thickBot="1" x14ac:dyDescent="0.3">
      <c r="C561" s="58"/>
      <c r="D561" s="58" t="str">
        <f>IF(C561&lt;&gt;"",TEXT(C561,"00")&amp;"/09/"&amp;'Configurações Básicas'!$P$5,"")</f>
        <v/>
      </c>
      <c r="E561" s="58"/>
      <c r="F561" s="58"/>
      <c r="G561" s="58"/>
      <c r="H561" s="58"/>
      <c r="I561" s="59"/>
      <c r="J561" s="193"/>
      <c r="K561" s="60"/>
      <c r="L561" s="192"/>
      <c r="M561" s="56">
        <f>M560+IF(AND(K561="Pago",OR(E561='PC Receitas'!$O$4,E561='PC Receitas'!$O$5,E561='PC Receitas'!$O$6)),I561,IF(AND(K561="Pago",OR(E561='PC Receitas'!$O$7,E561='PC Receitas'!$O$8,E561='PC Receitas'!$O$9,E561='PC Receitas'!$O$10,E561='PC Receitas'!$O$11,E561='PC Receitas'!$O$12,E561='PC Receitas'!$O$13,E561='PC Receitas'!$O$14)),-I561,0))</f>
        <v>7448.57</v>
      </c>
      <c r="R561" s="153" t="e">
        <f t="shared" si="32"/>
        <v>#N/A</v>
      </c>
      <c r="S561" s="150" t="e">
        <f t="shared" si="33"/>
        <v>#N/A</v>
      </c>
      <c r="T561" s="150" t="e">
        <f t="shared" si="34"/>
        <v>#N/A</v>
      </c>
      <c r="U561" s="150" t="e">
        <f t="shared" si="35"/>
        <v>#N/A</v>
      </c>
      <c r="V561" s="154" t="e">
        <f>VLOOKUP(E561,'PC Receitas'!$O$4:$P$14,2,FALSE)</f>
        <v>#N/A</v>
      </c>
    </row>
    <row r="562" spans="3:22" ht="19.5" customHeight="1" thickTop="1" thickBot="1" x14ac:dyDescent="0.3">
      <c r="C562" s="58"/>
      <c r="D562" s="58" t="str">
        <f>IF(C562&lt;&gt;"",TEXT(C562,"00")&amp;"/09/"&amp;'Configurações Básicas'!$P$5,"")</f>
        <v/>
      </c>
      <c r="E562" s="58"/>
      <c r="F562" s="58"/>
      <c r="G562" s="58"/>
      <c r="H562" s="58"/>
      <c r="I562" s="59"/>
      <c r="J562" s="193"/>
      <c r="K562" s="60"/>
      <c r="L562" s="192"/>
      <c r="M562" s="56">
        <f>M561+IF(AND(K562="Pago",OR(E562='PC Receitas'!$O$4,E562='PC Receitas'!$O$5,E562='PC Receitas'!$O$6)),I562,IF(AND(K562="Pago",OR(E562='PC Receitas'!$O$7,E562='PC Receitas'!$O$8,E562='PC Receitas'!$O$9,E562='PC Receitas'!$O$10,E562='PC Receitas'!$O$11,E562='PC Receitas'!$O$12,E562='PC Receitas'!$O$13,E562='PC Receitas'!$O$14)),-I562,0))</f>
        <v>7448.57</v>
      </c>
      <c r="R562" s="153" t="e">
        <f t="shared" si="32"/>
        <v>#N/A</v>
      </c>
      <c r="S562" s="150" t="e">
        <f t="shared" si="33"/>
        <v>#N/A</v>
      </c>
      <c r="T562" s="150" t="e">
        <f t="shared" si="34"/>
        <v>#N/A</v>
      </c>
      <c r="U562" s="150" t="e">
        <f t="shared" si="35"/>
        <v>#N/A</v>
      </c>
      <c r="V562" s="154" t="e">
        <f>VLOOKUP(E562,'PC Receitas'!$O$4:$P$14,2,FALSE)</f>
        <v>#N/A</v>
      </c>
    </row>
    <row r="563" spans="3:22" ht="19.5" customHeight="1" thickTop="1" thickBot="1" x14ac:dyDescent="0.3">
      <c r="C563" s="58"/>
      <c r="D563" s="58" t="str">
        <f>IF(C563&lt;&gt;"",TEXT(C563,"00")&amp;"/09/"&amp;'Configurações Básicas'!$P$5,"")</f>
        <v/>
      </c>
      <c r="E563" s="58"/>
      <c r="F563" s="58"/>
      <c r="G563" s="58"/>
      <c r="H563" s="58"/>
      <c r="I563" s="59"/>
      <c r="J563" s="193"/>
      <c r="K563" s="60"/>
      <c r="L563" s="192"/>
      <c r="M563" s="56">
        <f>M562+IF(AND(K563="Pago",OR(E563='PC Receitas'!$O$4,E563='PC Receitas'!$O$5,E563='PC Receitas'!$O$6)),I563,IF(AND(K563="Pago",OR(E563='PC Receitas'!$O$7,E563='PC Receitas'!$O$8,E563='PC Receitas'!$O$9,E563='PC Receitas'!$O$10,E563='PC Receitas'!$O$11,E563='PC Receitas'!$O$12,E563='PC Receitas'!$O$13,E563='PC Receitas'!$O$14)),-I563,0))</f>
        <v>7448.57</v>
      </c>
      <c r="R563" s="153" t="e">
        <f t="shared" si="32"/>
        <v>#N/A</v>
      </c>
      <c r="S563" s="150" t="e">
        <f t="shared" si="33"/>
        <v>#N/A</v>
      </c>
      <c r="T563" s="150" t="e">
        <f t="shared" si="34"/>
        <v>#N/A</v>
      </c>
      <c r="U563" s="150" t="e">
        <f t="shared" si="35"/>
        <v>#N/A</v>
      </c>
      <c r="V563" s="154" t="e">
        <f>VLOOKUP(E563,'PC Receitas'!$O$4:$P$14,2,FALSE)</f>
        <v>#N/A</v>
      </c>
    </row>
    <row r="564" spans="3:22" ht="19.5" customHeight="1" thickTop="1" thickBot="1" x14ac:dyDescent="0.3">
      <c r="C564" s="58"/>
      <c r="D564" s="58" t="str">
        <f>IF(C564&lt;&gt;"",TEXT(C564,"00")&amp;"/09/"&amp;'Configurações Básicas'!$P$5,"")</f>
        <v/>
      </c>
      <c r="E564" s="58"/>
      <c r="F564" s="58"/>
      <c r="G564" s="58"/>
      <c r="H564" s="58"/>
      <c r="I564" s="59"/>
      <c r="J564" s="193"/>
      <c r="K564" s="60"/>
      <c r="L564" s="192"/>
      <c r="M564" s="56">
        <f>M563+IF(AND(K564="Pago",OR(E564='PC Receitas'!$O$4,E564='PC Receitas'!$O$5,E564='PC Receitas'!$O$6)),I564,IF(AND(K564="Pago",OR(E564='PC Receitas'!$O$7,E564='PC Receitas'!$O$8,E564='PC Receitas'!$O$9,E564='PC Receitas'!$O$10,E564='PC Receitas'!$O$11,E564='PC Receitas'!$O$12,E564='PC Receitas'!$O$13,E564='PC Receitas'!$O$14)),-I564,0))</f>
        <v>7448.57</v>
      </c>
      <c r="R564" s="153" t="e">
        <f t="shared" si="32"/>
        <v>#N/A</v>
      </c>
      <c r="S564" s="150" t="e">
        <f t="shared" si="33"/>
        <v>#N/A</v>
      </c>
      <c r="T564" s="150" t="e">
        <f t="shared" si="34"/>
        <v>#N/A</v>
      </c>
      <c r="U564" s="150" t="e">
        <f t="shared" si="35"/>
        <v>#N/A</v>
      </c>
      <c r="V564" s="154" t="e">
        <f>VLOOKUP(E564,'PC Receitas'!$O$4:$P$14,2,FALSE)</f>
        <v>#N/A</v>
      </c>
    </row>
    <row r="565" spans="3:22" ht="19.5" customHeight="1" thickTop="1" thickBot="1" x14ac:dyDescent="0.3">
      <c r="C565" s="58"/>
      <c r="D565" s="58" t="str">
        <f>IF(C565&lt;&gt;"",TEXT(C565,"00")&amp;"/09/"&amp;'Configurações Básicas'!$P$5,"")</f>
        <v/>
      </c>
      <c r="E565" s="58"/>
      <c r="F565" s="58"/>
      <c r="G565" s="58"/>
      <c r="H565" s="58"/>
      <c r="I565" s="59"/>
      <c r="J565" s="193"/>
      <c r="K565" s="60"/>
      <c r="L565" s="192"/>
      <c r="M565" s="56">
        <f>M564+IF(AND(K565="Pago",OR(E565='PC Receitas'!$O$4,E565='PC Receitas'!$O$5,E565='PC Receitas'!$O$6)),I565,IF(AND(K565="Pago",OR(E565='PC Receitas'!$O$7,E565='PC Receitas'!$O$8,E565='PC Receitas'!$O$9,E565='PC Receitas'!$O$10,E565='PC Receitas'!$O$11,E565='PC Receitas'!$O$12,E565='PC Receitas'!$O$13,E565='PC Receitas'!$O$14)),-I565,0))</f>
        <v>7448.57</v>
      </c>
      <c r="R565" s="153" t="e">
        <f t="shared" si="32"/>
        <v>#N/A</v>
      </c>
      <c r="S565" s="150" t="e">
        <f t="shared" si="33"/>
        <v>#N/A</v>
      </c>
      <c r="T565" s="150" t="e">
        <f t="shared" si="34"/>
        <v>#N/A</v>
      </c>
      <c r="U565" s="150" t="e">
        <f t="shared" si="35"/>
        <v>#N/A</v>
      </c>
      <c r="V565" s="154" t="e">
        <f>VLOOKUP(E565,'PC Receitas'!$O$4:$P$14,2,FALSE)</f>
        <v>#N/A</v>
      </c>
    </row>
    <row r="566" spans="3:22" ht="19.5" customHeight="1" thickTop="1" thickBot="1" x14ac:dyDescent="0.3">
      <c r="C566" s="58"/>
      <c r="D566" s="58" t="str">
        <f>IF(C566&lt;&gt;"",TEXT(C566,"00")&amp;"/09/"&amp;'Configurações Básicas'!$P$5,"")</f>
        <v/>
      </c>
      <c r="E566" s="58"/>
      <c r="F566" s="58"/>
      <c r="G566" s="58"/>
      <c r="H566" s="58"/>
      <c r="I566" s="59"/>
      <c r="J566" s="193"/>
      <c r="K566" s="60"/>
      <c r="L566" s="192"/>
      <c r="M566" s="56">
        <f>M565+IF(AND(K566="Pago",OR(E566='PC Receitas'!$O$4,E566='PC Receitas'!$O$5,E566='PC Receitas'!$O$6)),I566,IF(AND(K566="Pago",OR(E566='PC Receitas'!$O$7,E566='PC Receitas'!$O$8,E566='PC Receitas'!$O$9,E566='PC Receitas'!$O$10,E566='PC Receitas'!$O$11,E566='PC Receitas'!$O$12,E566='PC Receitas'!$O$13,E566='PC Receitas'!$O$14)),-I566,0))</f>
        <v>7448.57</v>
      </c>
      <c r="R566" s="153" t="e">
        <f t="shared" si="32"/>
        <v>#N/A</v>
      </c>
      <c r="S566" s="150" t="e">
        <f t="shared" si="33"/>
        <v>#N/A</v>
      </c>
      <c r="T566" s="150" t="e">
        <f t="shared" si="34"/>
        <v>#N/A</v>
      </c>
      <c r="U566" s="150" t="e">
        <f t="shared" si="35"/>
        <v>#N/A</v>
      </c>
      <c r="V566" s="154" t="e">
        <f>VLOOKUP(E566,'PC Receitas'!$O$4:$P$14,2,FALSE)</f>
        <v>#N/A</v>
      </c>
    </row>
    <row r="567" spans="3:22" ht="19.5" customHeight="1" thickTop="1" thickBot="1" x14ac:dyDescent="0.3">
      <c r="C567" s="58"/>
      <c r="D567" s="58" t="str">
        <f>IF(C567&lt;&gt;"",TEXT(C567,"00")&amp;"/09/"&amp;'Configurações Básicas'!$P$5,"")</f>
        <v/>
      </c>
      <c r="E567" s="58"/>
      <c r="F567" s="58"/>
      <c r="G567" s="58"/>
      <c r="H567" s="58"/>
      <c r="I567" s="59"/>
      <c r="J567" s="193"/>
      <c r="K567" s="60"/>
      <c r="L567" s="192"/>
      <c r="M567" s="56">
        <f>M566+IF(AND(K567="Pago",OR(E567='PC Receitas'!$O$4,E567='PC Receitas'!$O$5,E567='PC Receitas'!$O$6)),I567,IF(AND(K567="Pago",OR(E567='PC Receitas'!$O$7,E567='PC Receitas'!$O$8,E567='PC Receitas'!$O$9,E567='PC Receitas'!$O$10,E567='PC Receitas'!$O$11,E567='PC Receitas'!$O$12,E567='PC Receitas'!$O$13,E567='PC Receitas'!$O$14)),-I567,0))</f>
        <v>7448.57</v>
      </c>
      <c r="R567" s="153" t="e">
        <f t="shared" si="32"/>
        <v>#N/A</v>
      </c>
      <c r="S567" s="150" t="e">
        <f t="shared" si="33"/>
        <v>#N/A</v>
      </c>
      <c r="T567" s="150" t="e">
        <f t="shared" si="34"/>
        <v>#N/A</v>
      </c>
      <c r="U567" s="150" t="e">
        <f t="shared" si="35"/>
        <v>#N/A</v>
      </c>
      <c r="V567" s="154" t="e">
        <f>VLOOKUP(E567,'PC Receitas'!$O$4:$P$14,2,FALSE)</f>
        <v>#N/A</v>
      </c>
    </row>
    <row r="568" spans="3:22" ht="19.5" customHeight="1" thickTop="1" thickBot="1" x14ac:dyDescent="0.3">
      <c r="C568" s="58"/>
      <c r="D568" s="58" t="str">
        <f>IF(C568&lt;&gt;"",TEXT(C568,"00")&amp;"/09/"&amp;'Configurações Básicas'!$P$5,"")</f>
        <v/>
      </c>
      <c r="E568" s="58"/>
      <c r="F568" s="58"/>
      <c r="G568" s="58"/>
      <c r="H568" s="58"/>
      <c r="I568" s="59"/>
      <c r="J568" s="193"/>
      <c r="K568" s="60"/>
      <c r="L568" s="192"/>
      <c r="M568" s="56">
        <f>M567+IF(AND(K568="Pago",OR(E568='PC Receitas'!$O$4,E568='PC Receitas'!$O$5,E568='PC Receitas'!$O$6)),I568,IF(AND(K568="Pago",OR(E568='PC Receitas'!$O$7,E568='PC Receitas'!$O$8,E568='PC Receitas'!$O$9,E568='PC Receitas'!$O$10,E568='PC Receitas'!$O$11,E568='PC Receitas'!$O$12,E568='PC Receitas'!$O$13,E568='PC Receitas'!$O$14)),-I568,0))</f>
        <v>7448.57</v>
      </c>
      <c r="R568" s="153" t="e">
        <f t="shared" si="32"/>
        <v>#N/A</v>
      </c>
      <c r="S568" s="150" t="e">
        <f t="shared" si="33"/>
        <v>#N/A</v>
      </c>
      <c r="T568" s="150" t="e">
        <f t="shared" si="34"/>
        <v>#N/A</v>
      </c>
      <c r="U568" s="150" t="e">
        <f t="shared" si="35"/>
        <v>#N/A</v>
      </c>
      <c r="V568" s="154" t="e">
        <f>VLOOKUP(E568,'PC Receitas'!$O$4:$P$14,2,FALSE)</f>
        <v>#N/A</v>
      </c>
    </row>
    <row r="569" spans="3:22" ht="19.5" customHeight="1" thickTop="1" thickBot="1" x14ac:dyDescent="0.3">
      <c r="C569" s="58"/>
      <c r="D569" s="58" t="str">
        <f>IF(C569&lt;&gt;"",TEXT(C569,"00")&amp;"/09/"&amp;'Configurações Básicas'!$P$5,"")</f>
        <v/>
      </c>
      <c r="E569" s="58"/>
      <c r="F569" s="58"/>
      <c r="G569" s="58"/>
      <c r="H569" s="58"/>
      <c r="I569" s="59"/>
      <c r="J569" s="193"/>
      <c r="K569" s="60"/>
      <c r="L569" s="192"/>
      <c r="M569" s="56">
        <f>M568+IF(AND(K569="Pago",OR(E569='PC Receitas'!$O$4,E569='PC Receitas'!$O$5,E569='PC Receitas'!$O$6)),I569,IF(AND(K569="Pago",OR(E569='PC Receitas'!$O$7,E569='PC Receitas'!$O$8,E569='PC Receitas'!$O$9,E569='PC Receitas'!$O$10,E569='PC Receitas'!$O$11,E569='PC Receitas'!$O$12,E569='PC Receitas'!$O$13,E569='PC Receitas'!$O$14)),-I569,0))</f>
        <v>7448.57</v>
      </c>
      <c r="R569" s="153" t="e">
        <f t="shared" si="32"/>
        <v>#N/A</v>
      </c>
      <c r="S569" s="150" t="e">
        <f t="shared" si="33"/>
        <v>#N/A</v>
      </c>
      <c r="T569" s="150" t="e">
        <f t="shared" si="34"/>
        <v>#N/A</v>
      </c>
      <c r="U569" s="150" t="e">
        <f t="shared" si="35"/>
        <v>#N/A</v>
      </c>
      <c r="V569" s="154" t="e">
        <f>VLOOKUP(E569,'PC Receitas'!$O$4:$P$14,2,FALSE)</f>
        <v>#N/A</v>
      </c>
    </row>
    <row r="570" spans="3:22" ht="19.5" customHeight="1" thickTop="1" thickBot="1" x14ac:dyDescent="0.3">
      <c r="C570" s="58"/>
      <c r="D570" s="58" t="str">
        <f>IF(C570&lt;&gt;"",TEXT(C570,"00")&amp;"/09/"&amp;'Configurações Básicas'!$P$5,"")</f>
        <v/>
      </c>
      <c r="E570" s="58"/>
      <c r="F570" s="58"/>
      <c r="G570" s="58"/>
      <c r="H570" s="58"/>
      <c r="I570" s="59"/>
      <c r="J570" s="193"/>
      <c r="K570" s="60"/>
      <c r="L570" s="192"/>
      <c r="M570" s="56">
        <f>M569+IF(AND(K570="Pago",OR(E570='PC Receitas'!$O$4,E570='PC Receitas'!$O$5,E570='PC Receitas'!$O$6)),I570,IF(AND(K570="Pago",OR(E570='PC Receitas'!$O$7,E570='PC Receitas'!$O$8,E570='PC Receitas'!$O$9,E570='PC Receitas'!$O$10,E570='PC Receitas'!$O$11,E570='PC Receitas'!$O$12,E570='PC Receitas'!$O$13,E570='PC Receitas'!$O$14)),-I570,0))</f>
        <v>7448.57</v>
      </c>
      <c r="R570" s="153" t="e">
        <f t="shared" si="32"/>
        <v>#N/A</v>
      </c>
      <c r="S570" s="150" t="e">
        <f t="shared" si="33"/>
        <v>#N/A</v>
      </c>
      <c r="T570" s="150" t="e">
        <f t="shared" si="34"/>
        <v>#N/A</v>
      </c>
      <c r="U570" s="150" t="e">
        <f t="shared" si="35"/>
        <v>#N/A</v>
      </c>
      <c r="V570" s="154" t="e">
        <f>VLOOKUP(E570,'PC Receitas'!$O$4:$P$14,2,FALSE)</f>
        <v>#N/A</v>
      </c>
    </row>
    <row r="571" spans="3:22" ht="19.5" customHeight="1" thickTop="1" thickBot="1" x14ac:dyDescent="0.3">
      <c r="C571" s="58"/>
      <c r="D571" s="58" t="str">
        <f>IF(C571&lt;&gt;"",TEXT(C571,"00")&amp;"/09/"&amp;'Configurações Básicas'!$P$5,"")</f>
        <v/>
      </c>
      <c r="E571" s="58"/>
      <c r="F571" s="58"/>
      <c r="G571" s="58"/>
      <c r="H571" s="58"/>
      <c r="I571" s="59"/>
      <c r="J571" s="193"/>
      <c r="K571" s="60"/>
      <c r="L571" s="192"/>
      <c r="M571" s="56">
        <f>M570+IF(AND(K571="Pago",OR(E571='PC Receitas'!$O$4,E571='PC Receitas'!$O$5,E571='PC Receitas'!$O$6)),I571,IF(AND(K571="Pago",OR(E571='PC Receitas'!$O$7,E571='PC Receitas'!$O$8,E571='PC Receitas'!$O$9,E571='PC Receitas'!$O$10,E571='PC Receitas'!$O$11,E571='PC Receitas'!$O$12,E571='PC Receitas'!$O$13,E571='PC Receitas'!$O$14)),-I571,0))</f>
        <v>7448.57</v>
      </c>
      <c r="R571" s="153" t="e">
        <f t="shared" si="32"/>
        <v>#N/A</v>
      </c>
      <c r="S571" s="150" t="e">
        <f t="shared" si="33"/>
        <v>#N/A</v>
      </c>
      <c r="T571" s="150" t="e">
        <f t="shared" si="34"/>
        <v>#N/A</v>
      </c>
      <c r="U571" s="150" t="e">
        <f t="shared" si="35"/>
        <v>#N/A</v>
      </c>
      <c r="V571" s="154" t="e">
        <f>VLOOKUP(E571,'PC Receitas'!$O$4:$P$14,2,FALSE)</f>
        <v>#N/A</v>
      </c>
    </row>
    <row r="572" spans="3:22" ht="19.5" customHeight="1" thickTop="1" thickBot="1" x14ac:dyDescent="0.3">
      <c r="C572" s="58"/>
      <c r="D572" s="58" t="str">
        <f>IF(C572&lt;&gt;"",TEXT(C572,"00")&amp;"/09/"&amp;'Configurações Básicas'!$P$5,"")</f>
        <v/>
      </c>
      <c r="E572" s="58"/>
      <c r="F572" s="58"/>
      <c r="G572" s="58"/>
      <c r="H572" s="58"/>
      <c r="I572" s="59"/>
      <c r="J572" s="193"/>
      <c r="K572" s="60"/>
      <c r="L572" s="192"/>
      <c r="M572" s="56">
        <f>M571+IF(AND(K572="Pago",OR(E572='PC Receitas'!$O$4,E572='PC Receitas'!$O$5,E572='PC Receitas'!$O$6)),I572,IF(AND(K572="Pago",OR(E572='PC Receitas'!$O$7,E572='PC Receitas'!$O$8,E572='PC Receitas'!$O$9,E572='PC Receitas'!$O$10,E572='PC Receitas'!$O$11,E572='PC Receitas'!$O$12,E572='PC Receitas'!$O$13,E572='PC Receitas'!$O$14)),-I572,0))</f>
        <v>7448.57</v>
      </c>
      <c r="R572" s="153" t="e">
        <f t="shared" si="32"/>
        <v>#N/A</v>
      </c>
      <c r="S572" s="150" t="e">
        <f t="shared" si="33"/>
        <v>#N/A</v>
      </c>
      <c r="T572" s="150" t="e">
        <f t="shared" si="34"/>
        <v>#N/A</v>
      </c>
      <c r="U572" s="150" t="e">
        <f t="shared" si="35"/>
        <v>#N/A</v>
      </c>
      <c r="V572" s="154" t="e">
        <f>VLOOKUP(E572,'PC Receitas'!$O$4:$P$14,2,FALSE)</f>
        <v>#N/A</v>
      </c>
    </row>
    <row r="573" spans="3:22" ht="19.5" customHeight="1" thickTop="1" thickBot="1" x14ac:dyDescent="0.3">
      <c r="C573" s="58"/>
      <c r="D573" s="58" t="str">
        <f>IF(C573&lt;&gt;"",TEXT(C573,"00")&amp;"/09/"&amp;'Configurações Básicas'!$P$5,"")</f>
        <v/>
      </c>
      <c r="E573" s="58"/>
      <c r="F573" s="58"/>
      <c r="G573" s="58"/>
      <c r="H573" s="58"/>
      <c r="I573" s="59"/>
      <c r="J573" s="193"/>
      <c r="K573" s="60"/>
      <c r="L573" s="192"/>
      <c r="M573" s="56">
        <f>M572+IF(AND(K573="Pago",OR(E573='PC Receitas'!$O$4,E573='PC Receitas'!$O$5,E573='PC Receitas'!$O$6)),I573,IF(AND(K573="Pago",OR(E573='PC Receitas'!$O$7,E573='PC Receitas'!$O$8,E573='PC Receitas'!$O$9,E573='PC Receitas'!$O$10,E573='PC Receitas'!$O$11,E573='PC Receitas'!$O$12,E573='PC Receitas'!$O$13,E573='PC Receitas'!$O$14)),-I573,0))</f>
        <v>7448.57</v>
      </c>
      <c r="R573" s="153" t="e">
        <f t="shared" si="32"/>
        <v>#N/A</v>
      </c>
      <c r="S573" s="150" t="e">
        <f t="shared" si="33"/>
        <v>#N/A</v>
      </c>
      <c r="T573" s="150" t="e">
        <f t="shared" si="34"/>
        <v>#N/A</v>
      </c>
      <c r="U573" s="150" t="e">
        <f t="shared" si="35"/>
        <v>#N/A</v>
      </c>
      <c r="V573" s="154" t="e">
        <f>VLOOKUP(E573,'PC Receitas'!$O$4:$P$14,2,FALSE)</f>
        <v>#N/A</v>
      </c>
    </row>
    <row r="574" spans="3:22" ht="19.5" customHeight="1" thickTop="1" thickBot="1" x14ac:dyDescent="0.3">
      <c r="C574" s="58"/>
      <c r="D574" s="58" t="str">
        <f>IF(C574&lt;&gt;"",TEXT(C574,"00")&amp;"/09/"&amp;'Configurações Básicas'!$P$5,"")</f>
        <v/>
      </c>
      <c r="E574" s="58"/>
      <c r="F574" s="58"/>
      <c r="G574" s="58"/>
      <c r="H574" s="58"/>
      <c r="I574" s="59"/>
      <c r="J574" s="193"/>
      <c r="K574" s="60"/>
      <c r="L574" s="192"/>
      <c r="M574" s="56">
        <f>M573+IF(AND(K574="Pago",OR(E574='PC Receitas'!$O$4,E574='PC Receitas'!$O$5,E574='PC Receitas'!$O$6)),I574,IF(AND(K574="Pago",OR(E574='PC Receitas'!$O$7,E574='PC Receitas'!$O$8,E574='PC Receitas'!$O$9,E574='PC Receitas'!$O$10,E574='PC Receitas'!$O$11,E574='PC Receitas'!$O$12,E574='PC Receitas'!$O$13,E574='PC Receitas'!$O$14)),-I574,0))</f>
        <v>7448.57</v>
      </c>
      <c r="R574" s="153" t="e">
        <f t="shared" si="32"/>
        <v>#N/A</v>
      </c>
      <c r="S574" s="150" t="e">
        <f t="shared" si="33"/>
        <v>#N/A</v>
      </c>
      <c r="T574" s="150" t="e">
        <f t="shared" si="34"/>
        <v>#N/A</v>
      </c>
      <c r="U574" s="150" t="e">
        <f t="shared" si="35"/>
        <v>#N/A</v>
      </c>
      <c r="V574" s="154" t="e">
        <f>VLOOKUP(E574,'PC Receitas'!$O$4:$P$14,2,FALSE)</f>
        <v>#N/A</v>
      </c>
    </row>
    <row r="575" spans="3:22" ht="19.5" customHeight="1" thickTop="1" thickBot="1" x14ac:dyDescent="0.3">
      <c r="C575" s="58"/>
      <c r="D575" s="58" t="str">
        <f>IF(C575&lt;&gt;"",TEXT(C575,"00")&amp;"/09/"&amp;'Configurações Básicas'!$P$5,"")</f>
        <v/>
      </c>
      <c r="E575" s="58"/>
      <c r="F575" s="58"/>
      <c r="G575" s="58"/>
      <c r="H575" s="58"/>
      <c r="I575" s="59"/>
      <c r="J575" s="193"/>
      <c r="K575" s="60"/>
      <c r="L575" s="192"/>
      <c r="M575" s="56">
        <f>M574+IF(AND(K575="Pago",OR(E575='PC Receitas'!$O$4,E575='PC Receitas'!$O$5,E575='PC Receitas'!$O$6)),I575,IF(AND(K575="Pago",OR(E575='PC Receitas'!$O$7,E575='PC Receitas'!$O$8,E575='PC Receitas'!$O$9,E575='PC Receitas'!$O$10,E575='PC Receitas'!$O$11,E575='PC Receitas'!$O$12,E575='PC Receitas'!$O$13,E575='PC Receitas'!$O$14)),-I575,0))</f>
        <v>7448.57</v>
      </c>
      <c r="R575" s="153" t="e">
        <f t="shared" si="32"/>
        <v>#N/A</v>
      </c>
      <c r="S575" s="150" t="e">
        <f t="shared" si="33"/>
        <v>#N/A</v>
      </c>
      <c r="T575" s="150" t="e">
        <f t="shared" si="34"/>
        <v>#N/A</v>
      </c>
      <c r="U575" s="150" t="e">
        <f t="shared" si="35"/>
        <v>#N/A</v>
      </c>
      <c r="V575" s="154" t="e">
        <f>VLOOKUP(E575,'PC Receitas'!$O$4:$P$14,2,FALSE)</f>
        <v>#N/A</v>
      </c>
    </row>
    <row r="576" spans="3:22" ht="19.5" customHeight="1" thickTop="1" thickBot="1" x14ac:dyDescent="0.3">
      <c r="C576" s="58"/>
      <c r="D576" s="58" t="str">
        <f>IF(C576&lt;&gt;"",TEXT(C576,"00")&amp;"/09/"&amp;'Configurações Básicas'!$P$5,"")</f>
        <v/>
      </c>
      <c r="E576" s="58"/>
      <c r="F576" s="58"/>
      <c r="G576" s="58"/>
      <c r="H576" s="58"/>
      <c r="I576" s="59"/>
      <c r="J576" s="193"/>
      <c r="K576" s="60"/>
      <c r="L576" s="192"/>
      <c r="M576" s="56">
        <f>M575+IF(AND(K576="Pago",OR(E576='PC Receitas'!$O$4,E576='PC Receitas'!$O$5,E576='PC Receitas'!$O$6)),I576,IF(AND(K576="Pago",OR(E576='PC Receitas'!$O$7,E576='PC Receitas'!$O$8,E576='PC Receitas'!$O$9,E576='PC Receitas'!$O$10,E576='PC Receitas'!$O$11,E576='PC Receitas'!$O$12,E576='PC Receitas'!$O$13,E576='PC Receitas'!$O$14)),-I576,0))</f>
        <v>7448.57</v>
      </c>
      <c r="R576" s="153" t="e">
        <f t="shared" si="32"/>
        <v>#N/A</v>
      </c>
      <c r="S576" s="150" t="e">
        <f t="shared" si="33"/>
        <v>#N/A</v>
      </c>
      <c r="T576" s="150" t="e">
        <f t="shared" si="34"/>
        <v>#N/A</v>
      </c>
      <c r="U576" s="150" t="e">
        <f t="shared" si="35"/>
        <v>#N/A</v>
      </c>
      <c r="V576" s="154" t="e">
        <f>VLOOKUP(E576,'PC Receitas'!$O$4:$P$14,2,FALSE)</f>
        <v>#N/A</v>
      </c>
    </row>
    <row r="577" spans="3:22" ht="19.5" customHeight="1" thickTop="1" thickBot="1" x14ac:dyDescent="0.3">
      <c r="C577" s="58"/>
      <c r="D577" s="58" t="str">
        <f>IF(C577&lt;&gt;"",TEXT(C577,"00")&amp;"/09/"&amp;'Configurações Básicas'!$P$5,"")</f>
        <v/>
      </c>
      <c r="E577" s="58"/>
      <c r="F577" s="58"/>
      <c r="G577" s="58"/>
      <c r="H577" s="58"/>
      <c r="I577" s="59"/>
      <c r="J577" s="193"/>
      <c r="K577" s="60"/>
      <c r="L577" s="192"/>
      <c r="M577" s="56">
        <f>M576+IF(AND(K577="Pago",OR(E577='PC Receitas'!$O$4,E577='PC Receitas'!$O$5,E577='PC Receitas'!$O$6)),I577,IF(AND(K577="Pago",OR(E577='PC Receitas'!$O$7,E577='PC Receitas'!$O$8,E577='PC Receitas'!$O$9,E577='PC Receitas'!$O$10,E577='PC Receitas'!$O$11,E577='PC Receitas'!$O$12,E577='PC Receitas'!$O$13,E577='PC Receitas'!$O$14)),-I577,0))</f>
        <v>7448.57</v>
      </c>
      <c r="R577" s="153" t="e">
        <f t="shared" si="32"/>
        <v>#N/A</v>
      </c>
      <c r="S577" s="150" t="e">
        <f t="shared" si="33"/>
        <v>#N/A</v>
      </c>
      <c r="T577" s="150" t="e">
        <f t="shared" si="34"/>
        <v>#N/A</v>
      </c>
      <c r="U577" s="150" t="e">
        <f t="shared" si="35"/>
        <v>#N/A</v>
      </c>
      <c r="V577" s="154" t="e">
        <f>VLOOKUP(E577,'PC Receitas'!$O$4:$P$14,2,FALSE)</f>
        <v>#N/A</v>
      </c>
    </row>
    <row r="578" spans="3:22" ht="19.5" customHeight="1" thickTop="1" thickBot="1" x14ac:dyDescent="0.3">
      <c r="C578" s="58"/>
      <c r="D578" s="58" t="str">
        <f>IF(C578&lt;&gt;"",TEXT(C578,"00")&amp;"/09/"&amp;'Configurações Básicas'!$P$5,"")</f>
        <v/>
      </c>
      <c r="E578" s="58"/>
      <c r="F578" s="58"/>
      <c r="G578" s="58"/>
      <c r="H578" s="58"/>
      <c r="I578" s="59"/>
      <c r="J578" s="193"/>
      <c r="K578" s="60"/>
      <c r="L578" s="192"/>
      <c r="M578" s="56">
        <f>M577+IF(AND(K578="Pago",OR(E578='PC Receitas'!$O$4,E578='PC Receitas'!$O$5,E578='PC Receitas'!$O$6)),I578,IF(AND(K578="Pago",OR(E578='PC Receitas'!$O$7,E578='PC Receitas'!$O$8,E578='PC Receitas'!$O$9,E578='PC Receitas'!$O$10,E578='PC Receitas'!$O$11,E578='PC Receitas'!$O$12,E578='PC Receitas'!$O$13,E578='PC Receitas'!$O$14)),-I578,0))</f>
        <v>7448.57</v>
      </c>
      <c r="R578" s="153" t="e">
        <f t="shared" si="32"/>
        <v>#N/A</v>
      </c>
      <c r="S578" s="150" t="e">
        <f t="shared" si="33"/>
        <v>#N/A</v>
      </c>
      <c r="T578" s="150" t="e">
        <f t="shared" si="34"/>
        <v>#N/A</v>
      </c>
      <c r="U578" s="150" t="e">
        <f t="shared" si="35"/>
        <v>#N/A</v>
      </c>
      <c r="V578" s="154" t="e">
        <f>VLOOKUP(E578,'PC Receitas'!$O$4:$P$14,2,FALSE)</f>
        <v>#N/A</v>
      </c>
    </row>
    <row r="579" spans="3:22" ht="19.5" customHeight="1" thickTop="1" thickBot="1" x14ac:dyDescent="0.3">
      <c r="C579" s="58"/>
      <c r="D579" s="58" t="str">
        <f>IF(C579&lt;&gt;"",TEXT(C579,"00")&amp;"/09/"&amp;'Configurações Básicas'!$P$5,"")</f>
        <v/>
      </c>
      <c r="E579" s="58"/>
      <c r="F579" s="58"/>
      <c r="G579" s="58"/>
      <c r="H579" s="58"/>
      <c r="I579" s="59"/>
      <c r="J579" s="193"/>
      <c r="K579" s="60"/>
      <c r="L579" s="192"/>
      <c r="M579" s="56">
        <f>M578+IF(AND(K579="Pago",OR(E579='PC Receitas'!$O$4,E579='PC Receitas'!$O$5,E579='PC Receitas'!$O$6)),I579,IF(AND(K579="Pago",OR(E579='PC Receitas'!$O$7,E579='PC Receitas'!$O$8,E579='PC Receitas'!$O$9,E579='PC Receitas'!$O$10,E579='PC Receitas'!$O$11,E579='PC Receitas'!$O$12,E579='PC Receitas'!$O$13,E579='PC Receitas'!$O$14)),-I579,0))</f>
        <v>7448.57</v>
      </c>
      <c r="R579" s="153" t="e">
        <f t="shared" si="32"/>
        <v>#N/A</v>
      </c>
      <c r="S579" s="150" t="e">
        <f t="shared" si="33"/>
        <v>#N/A</v>
      </c>
      <c r="T579" s="150" t="e">
        <f t="shared" si="34"/>
        <v>#N/A</v>
      </c>
      <c r="U579" s="150" t="e">
        <f t="shared" si="35"/>
        <v>#N/A</v>
      </c>
      <c r="V579" s="154" t="e">
        <f>VLOOKUP(E579,'PC Receitas'!$O$4:$P$14,2,FALSE)</f>
        <v>#N/A</v>
      </c>
    </row>
    <row r="580" spans="3:22" ht="19.5" customHeight="1" thickTop="1" thickBot="1" x14ac:dyDescent="0.3">
      <c r="C580" s="58"/>
      <c r="D580" s="58" t="str">
        <f>IF(C580&lt;&gt;"",TEXT(C580,"00")&amp;"/09/"&amp;'Configurações Básicas'!$P$5,"")</f>
        <v/>
      </c>
      <c r="E580" s="58"/>
      <c r="F580" s="58"/>
      <c r="G580" s="58"/>
      <c r="H580" s="58"/>
      <c r="I580" s="59"/>
      <c r="J580" s="193"/>
      <c r="K580" s="60"/>
      <c r="L580" s="192"/>
      <c r="M580" s="56">
        <f>M579+IF(AND(K580="Pago",OR(E580='PC Receitas'!$O$4,E580='PC Receitas'!$O$5,E580='PC Receitas'!$O$6)),I580,IF(AND(K580="Pago",OR(E580='PC Receitas'!$O$7,E580='PC Receitas'!$O$8,E580='PC Receitas'!$O$9,E580='PC Receitas'!$O$10,E580='PC Receitas'!$O$11,E580='PC Receitas'!$O$12,E580='PC Receitas'!$O$13,E580='PC Receitas'!$O$14)),-I580,0))</f>
        <v>7448.57</v>
      </c>
      <c r="R580" s="153" t="e">
        <f t="shared" si="32"/>
        <v>#N/A</v>
      </c>
      <c r="S580" s="150" t="e">
        <f t="shared" si="33"/>
        <v>#N/A</v>
      </c>
      <c r="T580" s="150" t="e">
        <f t="shared" si="34"/>
        <v>#N/A</v>
      </c>
      <c r="U580" s="150" t="e">
        <f t="shared" si="35"/>
        <v>#N/A</v>
      </c>
      <c r="V580" s="154" t="e">
        <f>VLOOKUP(E580,'PC Receitas'!$O$4:$P$14,2,FALSE)</f>
        <v>#N/A</v>
      </c>
    </row>
    <row r="581" spans="3:22" ht="19.5" customHeight="1" thickTop="1" thickBot="1" x14ac:dyDescent="0.3">
      <c r="C581" s="58"/>
      <c r="D581" s="58" t="str">
        <f>IF(C581&lt;&gt;"",TEXT(C581,"00")&amp;"/09/"&amp;'Configurações Básicas'!$P$5,"")</f>
        <v/>
      </c>
      <c r="E581" s="58"/>
      <c r="F581" s="58"/>
      <c r="G581" s="58"/>
      <c r="H581" s="58"/>
      <c r="I581" s="59"/>
      <c r="J581" s="193"/>
      <c r="K581" s="60"/>
      <c r="L581" s="192"/>
      <c r="M581" s="56">
        <f>M580+IF(AND(K581="Pago",OR(E581='PC Receitas'!$O$4,E581='PC Receitas'!$O$5,E581='PC Receitas'!$O$6)),I581,IF(AND(K581="Pago",OR(E581='PC Receitas'!$O$7,E581='PC Receitas'!$O$8,E581='PC Receitas'!$O$9,E581='PC Receitas'!$O$10,E581='PC Receitas'!$O$11,E581='PC Receitas'!$O$12,E581='PC Receitas'!$O$13,E581='PC Receitas'!$O$14)),-I581,0))</f>
        <v>7448.57</v>
      </c>
      <c r="R581" s="153" t="e">
        <f t="shared" si="32"/>
        <v>#N/A</v>
      </c>
      <c r="S581" s="150" t="e">
        <f t="shared" si="33"/>
        <v>#N/A</v>
      </c>
      <c r="T581" s="150" t="e">
        <f t="shared" si="34"/>
        <v>#N/A</v>
      </c>
      <c r="U581" s="150" t="e">
        <f t="shared" si="35"/>
        <v>#N/A</v>
      </c>
      <c r="V581" s="154" t="e">
        <f>VLOOKUP(E581,'PC Receitas'!$O$4:$P$14,2,FALSE)</f>
        <v>#N/A</v>
      </c>
    </row>
    <row r="582" spans="3:22" ht="19.5" customHeight="1" thickTop="1" thickBot="1" x14ac:dyDescent="0.3">
      <c r="C582" s="58"/>
      <c r="D582" s="58" t="str">
        <f>IF(C582&lt;&gt;"",TEXT(C582,"00")&amp;"/09/"&amp;'Configurações Básicas'!$P$5,"")</f>
        <v/>
      </c>
      <c r="E582" s="58"/>
      <c r="F582" s="58"/>
      <c r="G582" s="58"/>
      <c r="H582" s="58"/>
      <c r="I582" s="59"/>
      <c r="J582" s="193"/>
      <c r="K582" s="60"/>
      <c r="L582" s="192"/>
      <c r="M582" s="56">
        <f>M581+IF(AND(K582="Pago",OR(E582='PC Receitas'!$O$4,E582='PC Receitas'!$O$5,E582='PC Receitas'!$O$6)),I582,IF(AND(K582="Pago",OR(E582='PC Receitas'!$O$7,E582='PC Receitas'!$O$8,E582='PC Receitas'!$O$9,E582='PC Receitas'!$O$10,E582='PC Receitas'!$O$11,E582='PC Receitas'!$O$12,E582='PC Receitas'!$O$13,E582='PC Receitas'!$O$14)),-I582,0))</f>
        <v>7448.57</v>
      </c>
      <c r="R582" s="153" t="e">
        <f t="shared" ref="R582:R605" si="36">IF(V582="Despesas_com_RH","Despesa",IF(V582="Despesas_Operacionais","Despesa",IF(V582="Despesas_com_Marketing","Despesa",IF(V582="Impostos","Despesa",IF(V582="Investimentos","Despesa","")))))</f>
        <v>#N/A</v>
      </c>
      <c r="S582" s="150" t="e">
        <f t="shared" ref="S582:S605" si="37">IF(V582="Despesas_com_Produtos","Despesa",IF(V582="Despesas_com_Serviços","Despesa",IF(V582="Despesas_Não_Operacionais","Despesa","")))</f>
        <v>#N/A</v>
      </c>
      <c r="T582" s="150" t="e">
        <f t="shared" ref="T582:T605" si="38">IF(V582="Receitas_com_Produtos","Receita",IF(V582="Receitas_com_Serviços","Receita",IF(V582="Receitas_Não_Operacionais","Receita","")))</f>
        <v>#N/A</v>
      </c>
      <c r="U582" s="150" t="e">
        <f t="shared" ref="U582:U605" si="39">IF(R582&lt;&gt;"",R582,IF(S582&lt;&gt;"",S582,IF(T582&lt;&gt;"",T582,"")))</f>
        <v>#N/A</v>
      </c>
      <c r="V582" s="154" t="e">
        <f>VLOOKUP(E582,'PC Receitas'!$O$4:$P$14,2,FALSE)</f>
        <v>#N/A</v>
      </c>
    </row>
    <row r="583" spans="3:22" ht="19.5" customHeight="1" thickTop="1" thickBot="1" x14ac:dyDescent="0.3">
      <c r="C583" s="58"/>
      <c r="D583" s="58" t="str">
        <f>IF(C583&lt;&gt;"",TEXT(C583,"00")&amp;"/09/"&amp;'Configurações Básicas'!$P$5,"")</f>
        <v/>
      </c>
      <c r="E583" s="58"/>
      <c r="F583" s="58"/>
      <c r="G583" s="58"/>
      <c r="H583" s="58"/>
      <c r="I583" s="59"/>
      <c r="J583" s="193"/>
      <c r="K583" s="60"/>
      <c r="L583" s="192"/>
      <c r="M583" s="56">
        <f>M582+IF(AND(K583="Pago",OR(E583='PC Receitas'!$O$4,E583='PC Receitas'!$O$5,E583='PC Receitas'!$O$6)),I583,IF(AND(K583="Pago",OR(E583='PC Receitas'!$O$7,E583='PC Receitas'!$O$8,E583='PC Receitas'!$O$9,E583='PC Receitas'!$O$10,E583='PC Receitas'!$O$11,E583='PC Receitas'!$O$12,E583='PC Receitas'!$O$13,E583='PC Receitas'!$O$14)),-I583,0))</f>
        <v>7448.57</v>
      </c>
      <c r="R583" s="153" t="e">
        <f t="shared" si="36"/>
        <v>#N/A</v>
      </c>
      <c r="S583" s="150" t="e">
        <f t="shared" si="37"/>
        <v>#N/A</v>
      </c>
      <c r="T583" s="150" t="e">
        <f t="shared" si="38"/>
        <v>#N/A</v>
      </c>
      <c r="U583" s="150" t="e">
        <f t="shared" si="39"/>
        <v>#N/A</v>
      </c>
      <c r="V583" s="154" t="e">
        <f>VLOOKUP(E583,'PC Receitas'!$O$4:$P$14,2,FALSE)</f>
        <v>#N/A</v>
      </c>
    </row>
    <row r="584" spans="3:22" ht="19.5" customHeight="1" thickTop="1" thickBot="1" x14ac:dyDescent="0.3">
      <c r="C584" s="58"/>
      <c r="D584" s="58" t="str">
        <f>IF(C584&lt;&gt;"",TEXT(C584,"00")&amp;"/09/"&amp;'Configurações Básicas'!$P$5,"")</f>
        <v/>
      </c>
      <c r="E584" s="58"/>
      <c r="F584" s="58"/>
      <c r="G584" s="58"/>
      <c r="H584" s="58"/>
      <c r="I584" s="59"/>
      <c r="J584" s="193"/>
      <c r="K584" s="60"/>
      <c r="L584" s="192"/>
      <c r="M584" s="56">
        <f>M583+IF(AND(K584="Pago",OR(E584='PC Receitas'!$O$4,E584='PC Receitas'!$O$5,E584='PC Receitas'!$O$6)),I584,IF(AND(K584="Pago",OR(E584='PC Receitas'!$O$7,E584='PC Receitas'!$O$8,E584='PC Receitas'!$O$9,E584='PC Receitas'!$O$10,E584='PC Receitas'!$O$11,E584='PC Receitas'!$O$12,E584='PC Receitas'!$O$13,E584='PC Receitas'!$O$14)),-I584,0))</f>
        <v>7448.57</v>
      </c>
      <c r="R584" s="153" t="e">
        <f t="shared" si="36"/>
        <v>#N/A</v>
      </c>
      <c r="S584" s="150" t="e">
        <f t="shared" si="37"/>
        <v>#N/A</v>
      </c>
      <c r="T584" s="150" t="e">
        <f t="shared" si="38"/>
        <v>#N/A</v>
      </c>
      <c r="U584" s="150" t="e">
        <f t="shared" si="39"/>
        <v>#N/A</v>
      </c>
      <c r="V584" s="154" t="e">
        <f>VLOOKUP(E584,'PC Receitas'!$O$4:$P$14,2,FALSE)</f>
        <v>#N/A</v>
      </c>
    </row>
    <row r="585" spans="3:22" ht="19.5" customHeight="1" thickTop="1" thickBot="1" x14ac:dyDescent="0.3">
      <c r="C585" s="58"/>
      <c r="D585" s="58" t="str">
        <f>IF(C585&lt;&gt;"",TEXT(C585,"00")&amp;"/09/"&amp;'Configurações Básicas'!$P$5,"")</f>
        <v/>
      </c>
      <c r="E585" s="58"/>
      <c r="F585" s="58"/>
      <c r="G585" s="58"/>
      <c r="H585" s="58"/>
      <c r="I585" s="59"/>
      <c r="J585" s="193"/>
      <c r="K585" s="60"/>
      <c r="L585" s="192"/>
      <c r="M585" s="56">
        <f>M584+IF(AND(K585="Pago",OR(E585='PC Receitas'!$O$4,E585='PC Receitas'!$O$5,E585='PC Receitas'!$O$6)),I585,IF(AND(K585="Pago",OR(E585='PC Receitas'!$O$7,E585='PC Receitas'!$O$8,E585='PC Receitas'!$O$9,E585='PC Receitas'!$O$10,E585='PC Receitas'!$O$11,E585='PC Receitas'!$O$12,E585='PC Receitas'!$O$13,E585='PC Receitas'!$O$14)),-I585,0))</f>
        <v>7448.57</v>
      </c>
      <c r="R585" s="153" t="e">
        <f t="shared" si="36"/>
        <v>#N/A</v>
      </c>
      <c r="S585" s="150" t="e">
        <f t="shared" si="37"/>
        <v>#N/A</v>
      </c>
      <c r="T585" s="150" t="e">
        <f t="shared" si="38"/>
        <v>#N/A</v>
      </c>
      <c r="U585" s="150" t="e">
        <f t="shared" si="39"/>
        <v>#N/A</v>
      </c>
      <c r="V585" s="154" t="e">
        <f>VLOOKUP(E585,'PC Receitas'!$O$4:$P$14,2,FALSE)</f>
        <v>#N/A</v>
      </c>
    </row>
    <row r="586" spans="3:22" ht="19.5" customHeight="1" thickTop="1" thickBot="1" x14ac:dyDescent="0.3">
      <c r="C586" s="58"/>
      <c r="D586" s="58" t="str">
        <f>IF(C586&lt;&gt;"",TEXT(C586,"00")&amp;"/09/"&amp;'Configurações Básicas'!$P$5,"")</f>
        <v/>
      </c>
      <c r="E586" s="58"/>
      <c r="F586" s="58"/>
      <c r="G586" s="58"/>
      <c r="H586" s="58"/>
      <c r="I586" s="59"/>
      <c r="J586" s="193"/>
      <c r="K586" s="60"/>
      <c r="L586" s="192"/>
      <c r="M586" s="56">
        <f>M585+IF(AND(K586="Pago",OR(E586='PC Receitas'!$O$4,E586='PC Receitas'!$O$5,E586='PC Receitas'!$O$6)),I586,IF(AND(K586="Pago",OR(E586='PC Receitas'!$O$7,E586='PC Receitas'!$O$8,E586='PC Receitas'!$O$9,E586='PC Receitas'!$O$10,E586='PC Receitas'!$O$11,E586='PC Receitas'!$O$12,E586='PC Receitas'!$O$13,E586='PC Receitas'!$O$14)),-I586,0))</f>
        <v>7448.57</v>
      </c>
      <c r="R586" s="153" t="e">
        <f t="shared" si="36"/>
        <v>#N/A</v>
      </c>
      <c r="S586" s="150" t="e">
        <f t="shared" si="37"/>
        <v>#N/A</v>
      </c>
      <c r="T586" s="150" t="e">
        <f t="shared" si="38"/>
        <v>#N/A</v>
      </c>
      <c r="U586" s="150" t="e">
        <f t="shared" si="39"/>
        <v>#N/A</v>
      </c>
      <c r="V586" s="154" t="e">
        <f>VLOOKUP(E586,'PC Receitas'!$O$4:$P$14,2,FALSE)</f>
        <v>#N/A</v>
      </c>
    </row>
    <row r="587" spans="3:22" ht="19.5" customHeight="1" thickTop="1" thickBot="1" x14ac:dyDescent="0.3">
      <c r="C587" s="58"/>
      <c r="D587" s="58" t="str">
        <f>IF(C587&lt;&gt;"",TEXT(C587,"00")&amp;"/09/"&amp;'Configurações Básicas'!$P$5,"")</f>
        <v/>
      </c>
      <c r="E587" s="58"/>
      <c r="F587" s="58"/>
      <c r="G587" s="58"/>
      <c r="H587" s="58"/>
      <c r="I587" s="59"/>
      <c r="J587" s="193"/>
      <c r="K587" s="60"/>
      <c r="L587" s="192"/>
      <c r="M587" s="56">
        <f>M586+IF(AND(K587="Pago",OR(E587='PC Receitas'!$O$4,E587='PC Receitas'!$O$5,E587='PC Receitas'!$O$6)),I587,IF(AND(K587="Pago",OR(E587='PC Receitas'!$O$7,E587='PC Receitas'!$O$8,E587='PC Receitas'!$O$9,E587='PC Receitas'!$O$10,E587='PC Receitas'!$O$11,E587='PC Receitas'!$O$12,E587='PC Receitas'!$O$13,E587='PC Receitas'!$O$14)),-I587,0))</f>
        <v>7448.57</v>
      </c>
      <c r="R587" s="153" t="e">
        <f t="shared" si="36"/>
        <v>#N/A</v>
      </c>
      <c r="S587" s="150" t="e">
        <f t="shared" si="37"/>
        <v>#N/A</v>
      </c>
      <c r="T587" s="150" t="e">
        <f t="shared" si="38"/>
        <v>#N/A</v>
      </c>
      <c r="U587" s="150" t="e">
        <f t="shared" si="39"/>
        <v>#N/A</v>
      </c>
      <c r="V587" s="154" t="e">
        <f>VLOOKUP(E587,'PC Receitas'!$O$4:$P$14,2,FALSE)</f>
        <v>#N/A</v>
      </c>
    </row>
    <row r="588" spans="3:22" ht="19.5" customHeight="1" thickTop="1" thickBot="1" x14ac:dyDescent="0.3">
      <c r="C588" s="58"/>
      <c r="D588" s="58" t="str">
        <f>IF(C588&lt;&gt;"",TEXT(C588,"00")&amp;"/09/"&amp;'Configurações Básicas'!$P$5,"")</f>
        <v/>
      </c>
      <c r="E588" s="58"/>
      <c r="F588" s="58"/>
      <c r="G588" s="58"/>
      <c r="H588" s="58"/>
      <c r="I588" s="59"/>
      <c r="J588" s="193"/>
      <c r="K588" s="60"/>
      <c r="L588" s="192"/>
      <c r="M588" s="56">
        <f>M587+IF(AND(K588="Pago",OR(E588='PC Receitas'!$O$4,E588='PC Receitas'!$O$5,E588='PC Receitas'!$O$6)),I588,IF(AND(K588="Pago",OR(E588='PC Receitas'!$O$7,E588='PC Receitas'!$O$8,E588='PC Receitas'!$O$9,E588='PC Receitas'!$O$10,E588='PC Receitas'!$O$11,E588='PC Receitas'!$O$12,E588='PC Receitas'!$O$13,E588='PC Receitas'!$O$14)),-I588,0))</f>
        <v>7448.57</v>
      </c>
      <c r="R588" s="153" t="e">
        <f t="shared" si="36"/>
        <v>#N/A</v>
      </c>
      <c r="S588" s="150" t="e">
        <f t="shared" si="37"/>
        <v>#N/A</v>
      </c>
      <c r="T588" s="150" t="e">
        <f t="shared" si="38"/>
        <v>#N/A</v>
      </c>
      <c r="U588" s="150" t="e">
        <f t="shared" si="39"/>
        <v>#N/A</v>
      </c>
      <c r="V588" s="154" t="e">
        <f>VLOOKUP(E588,'PC Receitas'!$O$4:$P$14,2,FALSE)</f>
        <v>#N/A</v>
      </c>
    </row>
    <row r="589" spans="3:22" ht="19.5" customHeight="1" thickTop="1" thickBot="1" x14ac:dyDescent="0.3">
      <c r="C589" s="58"/>
      <c r="D589" s="58" t="str">
        <f>IF(C589&lt;&gt;"",TEXT(C589,"00")&amp;"/09/"&amp;'Configurações Básicas'!$P$5,"")</f>
        <v/>
      </c>
      <c r="E589" s="58"/>
      <c r="F589" s="58"/>
      <c r="G589" s="58"/>
      <c r="H589" s="58"/>
      <c r="I589" s="59"/>
      <c r="J589" s="193"/>
      <c r="K589" s="60"/>
      <c r="L589" s="192"/>
      <c r="M589" s="56">
        <f>M588+IF(AND(K589="Pago",OR(E589='PC Receitas'!$O$4,E589='PC Receitas'!$O$5,E589='PC Receitas'!$O$6)),I589,IF(AND(K589="Pago",OR(E589='PC Receitas'!$O$7,E589='PC Receitas'!$O$8,E589='PC Receitas'!$O$9,E589='PC Receitas'!$O$10,E589='PC Receitas'!$O$11,E589='PC Receitas'!$O$12,E589='PC Receitas'!$O$13,E589='PC Receitas'!$O$14)),-I589,0))</f>
        <v>7448.57</v>
      </c>
      <c r="R589" s="153" t="e">
        <f t="shared" si="36"/>
        <v>#N/A</v>
      </c>
      <c r="S589" s="150" t="e">
        <f t="shared" si="37"/>
        <v>#N/A</v>
      </c>
      <c r="T589" s="150" t="e">
        <f t="shared" si="38"/>
        <v>#N/A</v>
      </c>
      <c r="U589" s="150" t="e">
        <f t="shared" si="39"/>
        <v>#N/A</v>
      </c>
      <c r="V589" s="154" t="e">
        <f>VLOOKUP(E589,'PC Receitas'!$O$4:$P$14,2,FALSE)</f>
        <v>#N/A</v>
      </c>
    </row>
    <row r="590" spans="3:22" ht="19.5" customHeight="1" thickTop="1" thickBot="1" x14ac:dyDescent="0.3">
      <c r="C590" s="58"/>
      <c r="D590" s="58" t="str">
        <f>IF(C590&lt;&gt;"",TEXT(C590,"00")&amp;"/09/"&amp;'Configurações Básicas'!$P$5,"")</f>
        <v/>
      </c>
      <c r="E590" s="58"/>
      <c r="F590" s="58"/>
      <c r="G590" s="58"/>
      <c r="H590" s="58"/>
      <c r="I590" s="59"/>
      <c r="J590" s="193"/>
      <c r="K590" s="60"/>
      <c r="L590" s="192"/>
      <c r="M590" s="56">
        <f>M589+IF(AND(K590="Pago",OR(E590='PC Receitas'!$O$4,E590='PC Receitas'!$O$5,E590='PC Receitas'!$O$6)),I590,IF(AND(K590="Pago",OR(E590='PC Receitas'!$O$7,E590='PC Receitas'!$O$8,E590='PC Receitas'!$O$9,E590='PC Receitas'!$O$10,E590='PC Receitas'!$O$11,E590='PC Receitas'!$O$12,E590='PC Receitas'!$O$13,E590='PC Receitas'!$O$14)),-I590,0))</f>
        <v>7448.57</v>
      </c>
      <c r="R590" s="153" t="e">
        <f t="shared" si="36"/>
        <v>#N/A</v>
      </c>
      <c r="S590" s="150" t="e">
        <f t="shared" si="37"/>
        <v>#N/A</v>
      </c>
      <c r="T590" s="150" t="e">
        <f t="shared" si="38"/>
        <v>#N/A</v>
      </c>
      <c r="U590" s="150" t="e">
        <f t="shared" si="39"/>
        <v>#N/A</v>
      </c>
      <c r="V590" s="154" t="e">
        <f>VLOOKUP(E590,'PC Receitas'!$O$4:$P$14,2,FALSE)</f>
        <v>#N/A</v>
      </c>
    </row>
    <row r="591" spans="3:22" ht="19.5" customHeight="1" thickTop="1" thickBot="1" x14ac:dyDescent="0.3">
      <c r="C591" s="58"/>
      <c r="D591" s="58" t="str">
        <f>IF(C591&lt;&gt;"",TEXT(C591,"00")&amp;"/09/"&amp;'Configurações Básicas'!$P$5,"")</f>
        <v/>
      </c>
      <c r="E591" s="58"/>
      <c r="F591" s="58"/>
      <c r="G591" s="58"/>
      <c r="H591" s="58"/>
      <c r="I591" s="59"/>
      <c r="J591" s="193"/>
      <c r="K591" s="60"/>
      <c r="L591" s="192"/>
      <c r="M591" s="56">
        <f>M590+IF(AND(K591="Pago",OR(E591='PC Receitas'!$O$4,E591='PC Receitas'!$O$5,E591='PC Receitas'!$O$6)),I591,IF(AND(K591="Pago",OR(E591='PC Receitas'!$O$7,E591='PC Receitas'!$O$8,E591='PC Receitas'!$O$9,E591='PC Receitas'!$O$10,E591='PC Receitas'!$O$11,E591='PC Receitas'!$O$12,E591='PC Receitas'!$O$13,E591='PC Receitas'!$O$14)),-I591,0))</f>
        <v>7448.57</v>
      </c>
      <c r="R591" s="153" t="e">
        <f t="shared" si="36"/>
        <v>#N/A</v>
      </c>
      <c r="S591" s="150" t="e">
        <f t="shared" si="37"/>
        <v>#N/A</v>
      </c>
      <c r="T591" s="150" t="e">
        <f t="shared" si="38"/>
        <v>#N/A</v>
      </c>
      <c r="U591" s="150" t="e">
        <f t="shared" si="39"/>
        <v>#N/A</v>
      </c>
      <c r="V591" s="154" t="e">
        <f>VLOOKUP(E591,'PC Receitas'!$O$4:$P$14,2,FALSE)</f>
        <v>#N/A</v>
      </c>
    </row>
    <row r="592" spans="3:22" ht="19.5" customHeight="1" thickTop="1" thickBot="1" x14ac:dyDescent="0.3">
      <c r="C592" s="58"/>
      <c r="D592" s="58" t="str">
        <f>IF(C592&lt;&gt;"",TEXT(C592,"00")&amp;"/09/"&amp;'Configurações Básicas'!$P$5,"")</f>
        <v/>
      </c>
      <c r="E592" s="58"/>
      <c r="F592" s="58"/>
      <c r="G592" s="58"/>
      <c r="H592" s="58"/>
      <c r="I592" s="59"/>
      <c r="J592" s="193"/>
      <c r="K592" s="60"/>
      <c r="L592" s="192"/>
      <c r="M592" s="56">
        <f>M591+IF(AND(K592="Pago",OR(E592='PC Receitas'!$O$4,E592='PC Receitas'!$O$5,E592='PC Receitas'!$O$6)),I592,IF(AND(K592="Pago",OR(E592='PC Receitas'!$O$7,E592='PC Receitas'!$O$8,E592='PC Receitas'!$O$9,E592='PC Receitas'!$O$10,E592='PC Receitas'!$O$11,E592='PC Receitas'!$O$12,E592='PC Receitas'!$O$13,E592='PC Receitas'!$O$14)),-I592,0))</f>
        <v>7448.57</v>
      </c>
      <c r="R592" s="153" t="e">
        <f t="shared" si="36"/>
        <v>#N/A</v>
      </c>
      <c r="S592" s="150" t="e">
        <f t="shared" si="37"/>
        <v>#N/A</v>
      </c>
      <c r="T592" s="150" t="e">
        <f t="shared" si="38"/>
        <v>#N/A</v>
      </c>
      <c r="U592" s="150" t="e">
        <f t="shared" si="39"/>
        <v>#N/A</v>
      </c>
      <c r="V592" s="154" t="e">
        <f>VLOOKUP(E592,'PC Receitas'!$O$4:$P$14,2,FALSE)</f>
        <v>#N/A</v>
      </c>
    </row>
    <row r="593" spans="3:22" ht="19.5" customHeight="1" thickTop="1" thickBot="1" x14ac:dyDescent="0.3">
      <c r="C593" s="58"/>
      <c r="D593" s="58" t="str">
        <f>IF(C593&lt;&gt;"",TEXT(C593,"00")&amp;"/09/"&amp;'Configurações Básicas'!$P$5,"")</f>
        <v/>
      </c>
      <c r="E593" s="58"/>
      <c r="F593" s="58"/>
      <c r="G593" s="58"/>
      <c r="H593" s="58"/>
      <c r="I593" s="59"/>
      <c r="J593" s="193"/>
      <c r="K593" s="60"/>
      <c r="L593" s="192"/>
      <c r="M593" s="56">
        <f>M592+IF(AND(K593="Pago",OR(E593='PC Receitas'!$O$4,E593='PC Receitas'!$O$5,E593='PC Receitas'!$O$6)),I593,IF(AND(K593="Pago",OR(E593='PC Receitas'!$O$7,E593='PC Receitas'!$O$8,E593='PC Receitas'!$O$9,E593='PC Receitas'!$O$10,E593='PC Receitas'!$O$11,E593='PC Receitas'!$O$12,E593='PC Receitas'!$O$13,E593='PC Receitas'!$O$14)),-I593,0))</f>
        <v>7448.57</v>
      </c>
      <c r="R593" s="153" t="e">
        <f t="shared" si="36"/>
        <v>#N/A</v>
      </c>
      <c r="S593" s="150" t="e">
        <f t="shared" si="37"/>
        <v>#N/A</v>
      </c>
      <c r="T593" s="150" t="e">
        <f t="shared" si="38"/>
        <v>#N/A</v>
      </c>
      <c r="U593" s="150" t="e">
        <f t="shared" si="39"/>
        <v>#N/A</v>
      </c>
      <c r="V593" s="154" t="e">
        <f>VLOOKUP(E593,'PC Receitas'!$O$4:$P$14,2,FALSE)</f>
        <v>#N/A</v>
      </c>
    </row>
    <row r="594" spans="3:22" ht="19.5" customHeight="1" thickTop="1" thickBot="1" x14ac:dyDescent="0.3">
      <c r="C594" s="58"/>
      <c r="D594" s="58" t="str">
        <f>IF(C594&lt;&gt;"",TEXT(C594,"00")&amp;"/09/"&amp;'Configurações Básicas'!$P$5,"")</f>
        <v/>
      </c>
      <c r="E594" s="58"/>
      <c r="F594" s="58"/>
      <c r="G594" s="58"/>
      <c r="H594" s="58"/>
      <c r="I594" s="59"/>
      <c r="J594" s="193"/>
      <c r="K594" s="60"/>
      <c r="L594" s="192"/>
      <c r="M594" s="56">
        <f>M593+IF(AND(K594="Pago",OR(E594='PC Receitas'!$O$4,E594='PC Receitas'!$O$5,E594='PC Receitas'!$O$6)),I594,IF(AND(K594="Pago",OR(E594='PC Receitas'!$O$7,E594='PC Receitas'!$O$8,E594='PC Receitas'!$O$9,E594='PC Receitas'!$O$10,E594='PC Receitas'!$O$11,E594='PC Receitas'!$O$12,E594='PC Receitas'!$O$13,E594='PC Receitas'!$O$14)),-I594,0))</f>
        <v>7448.57</v>
      </c>
      <c r="R594" s="153" t="e">
        <f t="shared" si="36"/>
        <v>#N/A</v>
      </c>
      <c r="S594" s="150" t="e">
        <f t="shared" si="37"/>
        <v>#N/A</v>
      </c>
      <c r="T594" s="150" t="e">
        <f t="shared" si="38"/>
        <v>#N/A</v>
      </c>
      <c r="U594" s="150" t="e">
        <f t="shared" si="39"/>
        <v>#N/A</v>
      </c>
      <c r="V594" s="154" t="e">
        <f>VLOOKUP(E594,'PC Receitas'!$O$4:$P$14,2,FALSE)</f>
        <v>#N/A</v>
      </c>
    </row>
    <row r="595" spans="3:22" ht="19.5" customHeight="1" thickTop="1" thickBot="1" x14ac:dyDescent="0.3">
      <c r="C595" s="58"/>
      <c r="D595" s="58" t="str">
        <f>IF(C595&lt;&gt;"",TEXT(C595,"00")&amp;"/09/"&amp;'Configurações Básicas'!$P$5,"")</f>
        <v/>
      </c>
      <c r="E595" s="58"/>
      <c r="F595" s="58"/>
      <c r="G595" s="58"/>
      <c r="H595" s="58"/>
      <c r="I595" s="59"/>
      <c r="J595" s="193"/>
      <c r="K595" s="60"/>
      <c r="L595" s="192"/>
      <c r="M595" s="56">
        <f>M594+IF(AND(K595="Pago",OR(E595='PC Receitas'!$O$4,E595='PC Receitas'!$O$5,E595='PC Receitas'!$O$6)),I595,IF(AND(K595="Pago",OR(E595='PC Receitas'!$O$7,E595='PC Receitas'!$O$8,E595='PC Receitas'!$O$9,E595='PC Receitas'!$O$10,E595='PC Receitas'!$O$11,E595='PC Receitas'!$O$12,E595='PC Receitas'!$O$13,E595='PC Receitas'!$O$14)),-I595,0))</f>
        <v>7448.57</v>
      </c>
      <c r="R595" s="153" t="e">
        <f t="shared" si="36"/>
        <v>#N/A</v>
      </c>
      <c r="S595" s="150" t="e">
        <f t="shared" si="37"/>
        <v>#N/A</v>
      </c>
      <c r="T595" s="150" t="e">
        <f t="shared" si="38"/>
        <v>#N/A</v>
      </c>
      <c r="U595" s="150" t="e">
        <f t="shared" si="39"/>
        <v>#N/A</v>
      </c>
      <c r="V595" s="154" t="e">
        <f>VLOOKUP(E595,'PC Receitas'!$O$4:$P$14,2,FALSE)</f>
        <v>#N/A</v>
      </c>
    </row>
    <row r="596" spans="3:22" ht="19.5" customHeight="1" thickTop="1" thickBot="1" x14ac:dyDescent="0.3">
      <c r="C596" s="58"/>
      <c r="D596" s="58" t="str">
        <f>IF(C596&lt;&gt;"",TEXT(C596,"00")&amp;"/09/"&amp;'Configurações Básicas'!$P$5,"")</f>
        <v/>
      </c>
      <c r="E596" s="58"/>
      <c r="F596" s="58"/>
      <c r="G596" s="58"/>
      <c r="H596" s="58"/>
      <c r="I596" s="59"/>
      <c r="J596" s="193"/>
      <c r="K596" s="60"/>
      <c r="L596" s="192"/>
      <c r="M596" s="56">
        <f>M595+IF(AND(K596="Pago",OR(E596='PC Receitas'!$O$4,E596='PC Receitas'!$O$5,E596='PC Receitas'!$O$6)),I596,IF(AND(K596="Pago",OR(E596='PC Receitas'!$O$7,E596='PC Receitas'!$O$8,E596='PC Receitas'!$O$9,E596='PC Receitas'!$O$10,E596='PC Receitas'!$O$11,E596='PC Receitas'!$O$12,E596='PC Receitas'!$O$13,E596='PC Receitas'!$O$14)),-I596,0))</f>
        <v>7448.57</v>
      </c>
      <c r="R596" s="153" t="e">
        <f t="shared" si="36"/>
        <v>#N/A</v>
      </c>
      <c r="S596" s="150" t="e">
        <f t="shared" si="37"/>
        <v>#N/A</v>
      </c>
      <c r="T596" s="150" t="e">
        <f t="shared" si="38"/>
        <v>#N/A</v>
      </c>
      <c r="U596" s="150" t="e">
        <f t="shared" si="39"/>
        <v>#N/A</v>
      </c>
      <c r="V596" s="154" t="e">
        <f>VLOOKUP(E596,'PC Receitas'!$O$4:$P$14,2,FALSE)</f>
        <v>#N/A</v>
      </c>
    </row>
    <row r="597" spans="3:22" ht="19.5" customHeight="1" thickTop="1" thickBot="1" x14ac:dyDescent="0.3">
      <c r="C597" s="58"/>
      <c r="D597" s="58" t="str">
        <f>IF(C597&lt;&gt;"",TEXT(C597,"00")&amp;"/09/"&amp;'Configurações Básicas'!$P$5,"")</f>
        <v/>
      </c>
      <c r="E597" s="58"/>
      <c r="F597" s="58"/>
      <c r="G597" s="58"/>
      <c r="H597" s="58"/>
      <c r="I597" s="59"/>
      <c r="J597" s="193"/>
      <c r="K597" s="60"/>
      <c r="L597" s="192"/>
      <c r="M597" s="56">
        <f>M596+IF(AND(K597="Pago",OR(E597='PC Receitas'!$O$4,E597='PC Receitas'!$O$5,E597='PC Receitas'!$O$6)),I597,IF(AND(K597="Pago",OR(E597='PC Receitas'!$O$7,E597='PC Receitas'!$O$8,E597='PC Receitas'!$O$9,E597='PC Receitas'!$O$10,E597='PC Receitas'!$O$11,E597='PC Receitas'!$O$12,E597='PC Receitas'!$O$13,E597='PC Receitas'!$O$14)),-I597,0))</f>
        <v>7448.57</v>
      </c>
      <c r="R597" s="153" t="e">
        <f t="shared" si="36"/>
        <v>#N/A</v>
      </c>
      <c r="S597" s="150" t="e">
        <f t="shared" si="37"/>
        <v>#N/A</v>
      </c>
      <c r="T597" s="150" t="e">
        <f t="shared" si="38"/>
        <v>#N/A</v>
      </c>
      <c r="U597" s="150" t="e">
        <f t="shared" si="39"/>
        <v>#N/A</v>
      </c>
      <c r="V597" s="154" t="e">
        <f>VLOOKUP(E597,'PC Receitas'!$O$4:$P$14,2,FALSE)</f>
        <v>#N/A</v>
      </c>
    </row>
    <row r="598" spans="3:22" ht="19.5" customHeight="1" thickTop="1" thickBot="1" x14ac:dyDescent="0.3">
      <c r="C598" s="58"/>
      <c r="D598" s="58" t="str">
        <f>IF(C598&lt;&gt;"",TEXT(C598,"00")&amp;"/09/"&amp;'Configurações Básicas'!$P$5,"")</f>
        <v/>
      </c>
      <c r="E598" s="58"/>
      <c r="F598" s="58"/>
      <c r="G598" s="58"/>
      <c r="H598" s="58"/>
      <c r="I598" s="59"/>
      <c r="J598" s="193"/>
      <c r="K598" s="60"/>
      <c r="L598" s="192"/>
      <c r="M598" s="56">
        <f>M597+IF(AND(K598="Pago",OR(E598='PC Receitas'!$O$4,E598='PC Receitas'!$O$5,E598='PC Receitas'!$O$6)),I598,IF(AND(K598="Pago",OR(E598='PC Receitas'!$O$7,E598='PC Receitas'!$O$8,E598='PC Receitas'!$O$9,E598='PC Receitas'!$O$10,E598='PC Receitas'!$O$11,E598='PC Receitas'!$O$12,E598='PC Receitas'!$O$13,E598='PC Receitas'!$O$14)),-I598,0))</f>
        <v>7448.57</v>
      </c>
      <c r="R598" s="153" t="e">
        <f t="shared" si="36"/>
        <v>#N/A</v>
      </c>
      <c r="S598" s="150" t="e">
        <f t="shared" si="37"/>
        <v>#N/A</v>
      </c>
      <c r="T598" s="150" t="e">
        <f t="shared" si="38"/>
        <v>#N/A</v>
      </c>
      <c r="U598" s="150" t="e">
        <f t="shared" si="39"/>
        <v>#N/A</v>
      </c>
      <c r="V598" s="154" t="e">
        <f>VLOOKUP(E598,'PC Receitas'!$O$4:$P$14,2,FALSE)</f>
        <v>#N/A</v>
      </c>
    </row>
    <row r="599" spans="3:22" ht="19.5" customHeight="1" thickTop="1" thickBot="1" x14ac:dyDescent="0.3">
      <c r="C599" s="58"/>
      <c r="D599" s="58" t="str">
        <f>IF(C599&lt;&gt;"",TEXT(C599,"00")&amp;"/09/"&amp;'Configurações Básicas'!$P$5,"")</f>
        <v/>
      </c>
      <c r="E599" s="58"/>
      <c r="F599" s="58"/>
      <c r="G599" s="58"/>
      <c r="H599" s="58"/>
      <c r="I599" s="59"/>
      <c r="J599" s="193"/>
      <c r="K599" s="60"/>
      <c r="L599" s="192"/>
      <c r="M599" s="56">
        <f>M598+IF(AND(K599="Pago",OR(E599='PC Receitas'!$O$4,E599='PC Receitas'!$O$5,E599='PC Receitas'!$O$6)),I599,IF(AND(K599="Pago",OR(E599='PC Receitas'!$O$7,E599='PC Receitas'!$O$8,E599='PC Receitas'!$O$9,E599='PC Receitas'!$O$10,E599='PC Receitas'!$O$11,E599='PC Receitas'!$O$12,E599='PC Receitas'!$O$13,E599='PC Receitas'!$O$14)),-I599,0))</f>
        <v>7448.57</v>
      </c>
      <c r="R599" s="153" t="e">
        <f t="shared" si="36"/>
        <v>#N/A</v>
      </c>
      <c r="S599" s="150" t="e">
        <f t="shared" si="37"/>
        <v>#N/A</v>
      </c>
      <c r="T599" s="150" t="e">
        <f t="shared" si="38"/>
        <v>#N/A</v>
      </c>
      <c r="U599" s="150" t="e">
        <f t="shared" si="39"/>
        <v>#N/A</v>
      </c>
      <c r="V599" s="154" t="e">
        <f>VLOOKUP(E599,'PC Receitas'!$O$4:$P$14,2,FALSE)</f>
        <v>#N/A</v>
      </c>
    </row>
    <row r="600" spans="3:22" ht="19.5" customHeight="1" thickTop="1" thickBot="1" x14ac:dyDescent="0.3">
      <c r="C600" s="58"/>
      <c r="D600" s="58" t="str">
        <f>IF(C600&lt;&gt;"",TEXT(C600,"00")&amp;"/09/"&amp;'Configurações Básicas'!$P$5,"")</f>
        <v/>
      </c>
      <c r="E600" s="58"/>
      <c r="F600" s="58"/>
      <c r="G600" s="58"/>
      <c r="H600" s="58"/>
      <c r="I600" s="59"/>
      <c r="J600" s="193"/>
      <c r="K600" s="60"/>
      <c r="L600" s="192"/>
      <c r="M600" s="56">
        <f>M599+IF(AND(K600="Pago",OR(E600='PC Receitas'!$O$4,E600='PC Receitas'!$O$5,E600='PC Receitas'!$O$6)),I600,IF(AND(K600="Pago",OR(E600='PC Receitas'!$O$7,E600='PC Receitas'!$O$8,E600='PC Receitas'!$O$9,E600='PC Receitas'!$O$10,E600='PC Receitas'!$O$11,E600='PC Receitas'!$O$12,E600='PC Receitas'!$O$13,E600='PC Receitas'!$O$14)),-I600,0))</f>
        <v>7448.57</v>
      </c>
      <c r="R600" s="153" t="e">
        <f t="shared" si="36"/>
        <v>#N/A</v>
      </c>
      <c r="S600" s="150" t="e">
        <f t="shared" si="37"/>
        <v>#N/A</v>
      </c>
      <c r="T600" s="150" t="e">
        <f t="shared" si="38"/>
        <v>#N/A</v>
      </c>
      <c r="U600" s="150" t="e">
        <f t="shared" si="39"/>
        <v>#N/A</v>
      </c>
      <c r="V600" s="154" t="e">
        <f>VLOOKUP(E600,'PC Receitas'!$O$4:$P$14,2,FALSE)</f>
        <v>#N/A</v>
      </c>
    </row>
    <row r="601" spans="3:22" ht="19.5" customHeight="1" thickTop="1" thickBot="1" x14ac:dyDescent="0.3">
      <c r="C601" s="58"/>
      <c r="D601" s="58" t="str">
        <f>IF(C601&lt;&gt;"",TEXT(C601,"00")&amp;"/09/"&amp;'Configurações Básicas'!$P$5,"")</f>
        <v/>
      </c>
      <c r="E601" s="58"/>
      <c r="F601" s="58"/>
      <c r="G601" s="58"/>
      <c r="H601" s="58"/>
      <c r="I601" s="59"/>
      <c r="J601" s="193"/>
      <c r="K601" s="60"/>
      <c r="L601" s="192"/>
      <c r="M601" s="56">
        <f>M600+IF(AND(K601="Pago",OR(E601='PC Receitas'!$O$4,E601='PC Receitas'!$O$5,E601='PC Receitas'!$O$6)),I601,IF(AND(K601="Pago",OR(E601='PC Receitas'!$O$7,E601='PC Receitas'!$O$8,E601='PC Receitas'!$O$9,E601='PC Receitas'!$O$10,E601='PC Receitas'!$O$11,E601='PC Receitas'!$O$12,E601='PC Receitas'!$O$13,E601='PC Receitas'!$O$14)),-I601,0))</f>
        <v>7448.57</v>
      </c>
      <c r="R601" s="153" t="e">
        <f t="shared" si="36"/>
        <v>#N/A</v>
      </c>
      <c r="S601" s="150" t="e">
        <f t="shared" si="37"/>
        <v>#N/A</v>
      </c>
      <c r="T601" s="150" t="e">
        <f t="shared" si="38"/>
        <v>#N/A</v>
      </c>
      <c r="U601" s="150" t="e">
        <f t="shared" si="39"/>
        <v>#N/A</v>
      </c>
      <c r="V601" s="154" t="e">
        <f>VLOOKUP(E601,'PC Receitas'!$O$4:$P$14,2,FALSE)</f>
        <v>#N/A</v>
      </c>
    </row>
    <row r="602" spans="3:22" ht="19.5" customHeight="1" thickTop="1" thickBot="1" x14ac:dyDescent="0.3">
      <c r="C602" s="58"/>
      <c r="D602" s="58" t="str">
        <f>IF(C602&lt;&gt;"",TEXT(C602,"00")&amp;"/09/"&amp;'Configurações Básicas'!$P$5,"")</f>
        <v/>
      </c>
      <c r="E602" s="58"/>
      <c r="F602" s="58"/>
      <c r="G602" s="58"/>
      <c r="H602" s="58"/>
      <c r="I602" s="59"/>
      <c r="J602" s="193"/>
      <c r="K602" s="60"/>
      <c r="L602" s="192"/>
      <c r="M602" s="56">
        <f>M601+IF(AND(K602="Pago",OR(E602='PC Receitas'!$O$4,E602='PC Receitas'!$O$5,E602='PC Receitas'!$O$6)),I602,IF(AND(K602="Pago",OR(E602='PC Receitas'!$O$7,E602='PC Receitas'!$O$8,E602='PC Receitas'!$O$9,E602='PC Receitas'!$O$10,E602='PC Receitas'!$O$11,E602='PC Receitas'!$O$12,E602='PC Receitas'!$O$13,E602='PC Receitas'!$O$14)),-I602,0))</f>
        <v>7448.57</v>
      </c>
      <c r="R602" s="153" t="e">
        <f t="shared" si="36"/>
        <v>#N/A</v>
      </c>
      <c r="S602" s="150" t="e">
        <f t="shared" si="37"/>
        <v>#N/A</v>
      </c>
      <c r="T602" s="150" t="e">
        <f t="shared" si="38"/>
        <v>#N/A</v>
      </c>
      <c r="U602" s="150" t="e">
        <f t="shared" si="39"/>
        <v>#N/A</v>
      </c>
      <c r="V602" s="154" t="e">
        <f>VLOOKUP(E602,'PC Receitas'!$O$4:$P$14,2,FALSE)</f>
        <v>#N/A</v>
      </c>
    </row>
    <row r="603" spans="3:22" ht="19.5" customHeight="1" thickTop="1" thickBot="1" x14ac:dyDescent="0.3">
      <c r="C603" s="58"/>
      <c r="D603" s="58" t="str">
        <f>IF(C603&lt;&gt;"",TEXT(C603,"00")&amp;"/09/"&amp;'Configurações Básicas'!$P$5,"")</f>
        <v/>
      </c>
      <c r="E603" s="58"/>
      <c r="F603" s="58"/>
      <c r="G603" s="58"/>
      <c r="H603" s="58"/>
      <c r="I603" s="59"/>
      <c r="J603" s="193"/>
      <c r="K603" s="60"/>
      <c r="L603" s="192"/>
      <c r="M603" s="56">
        <f>M602+IF(AND(K603="Pago",OR(E603='PC Receitas'!$O$4,E603='PC Receitas'!$O$5,E603='PC Receitas'!$O$6)),I603,IF(AND(K603="Pago",OR(E603='PC Receitas'!$O$7,E603='PC Receitas'!$O$8,E603='PC Receitas'!$O$9,E603='PC Receitas'!$O$10,E603='PC Receitas'!$O$11,E603='PC Receitas'!$O$12,E603='PC Receitas'!$O$13,E603='PC Receitas'!$O$14)),-I603,0))</f>
        <v>7448.57</v>
      </c>
      <c r="R603" s="153" t="e">
        <f t="shared" si="36"/>
        <v>#N/A</v>
      </c>
      <c r="S603" s="150" t="e">
        <f t="shared" si="37"/>
        <v>#N/A</v>
      </c>
      <c r="T603" s="150" t="e">
        <f t="shared" si="38"/>
        <v>#N/A</v>
      </c>
      <c r="U603" s="150" t="e">
        <f t="shared" si="39"/>
        <v>#N/A</v>
      </c>
      <c r="V603" s="154" t="e">
        <f>VLOOKUP(E603,'PC Receitas'!$O$4:$P$14,2,FALSE)</f>
        <v>#N/A</v>
      </c>
    </row>
    <row r="604" spans="3:22" ht="19.5" customHeight="1" thickTop="1" thickBot="1" x14ac:dyDescent="0.3">
      <c r="C604" s="58"/>
      <c r="D604" s="58" t="str">
        <f>IF(C604&lt;&gt;"",TEXT(C604,"00")&amp;"/09/"&amp;'Configurações Básicas'!$P$5,"")</f>
        <v/>
      </c>
      <c r="E604" s="58"/>
      <c r="F604" s="58"/>
      <c r="G604" s="58"/>
      <c r="H604" s="58"/>
      <c r="I604" s="59"/>
      <c r="J604" s="193"/>
      <c r="K604" s="60"/>
      <c r="L604" s="192"/>
      <c r="M604" s="56">
        <f>M603+IF(AND(K604="Pago",OR(E604='PC Receitas'!$O$4,E604='PC Receitas'!$O$5,E604='PC Receitas'!$O$6)),I604,IF(AND(K604="Pago",OR(E604='PC Receitas'!$O$7,E604='PC Receitas'!$O$8,E604='PC Receitas'!$O$9,E604='PC Receitas'!$O$10,E604='PC Receitas'!$O$11,E604='PC Receitas'!$O$12,E604='PC Receitas'!$O$13,E604='PC Receitas'!$O$14)),-I604,0))</f>
        <v>7448.57</v>
      </c>
      <c r="R604" s="153" t="e">
        <f t="shared" si="36"/>
        <v>#N/A</v>
      </c>
      <c r="S604" s="150" t="e">
        <f t="shared" si="37"/>
        <v>#N/A</v>
      </c>
      <c r="T604" s="150" t="e">
        <f t="shared" si="38"/>
        <v>#N/A</v>
      </c>
      <c r="U604" s="150" t="e">
        <f t="shared" si="39"/>
        <v>#N/A</v>
      </c>
      <c r="V604" s="154" t="e">
        <f>VLOOKUP(E604,'PC Receitas'!$O$4:$P$14,2,FALSE)</f>
        <v>#N/A</v>
      </c>
    </row>
    <row r="605" spans="3:22" ht="19.5" customHeight="1" thickTop="1" thickBot="1" x14ac:dyDescent="0.3">
      <c r="C605" s="58"/>
      <c r="D605" s="58" t="str">
        <f>IF(C605&lt;&gt;"",TEXT(C605,"00")&amp;"/09/"&amp;'Configurações Básicas'!$P$5,"")</f>
        <v/>
      </c>
      <c r="E605" s="58"/>
      <c r="F605" s="58"/>
      <c r="G605" s="58"/>
      <c r="H605" s="58"/>
      <c r="I605" s="59"/>
      <c r="J605" s="193"/>
      <c r="K605" s="60"/>
      <c r="L605" s="192"/>
      <c r="M605" s="56">
        <f>M604+IF(AND(K605="Pago",OR(E605='PC Receitas'!$O$4,E605='PC Receitas'!$O$5,E605='PC Receitas'!$O$6)),I605,IF(AND(K605="Pago",OR(E605='PC Receitas'!$O$7,E605='PC Receitas'!$O$8,E605='PC Receitas'!$O$9,E605='PC Receitas'!$O$10,E605='PC Receitas'!$O$11,E605='PC Receitas'!$O$12,E605='PC Receitas'!$O$13,E605='PC Receitas'!$O$14)),-I605,0))</f>
        <v>7448.57</v>
      </c>
      <c r="R605" s="153" t="e">
        <f t="shared" si="36"/>
        <v>#N/A</v>
      </c>
      <c r="S605" s="150" t="e">
        <f t="shared" si="37"/>
        <v>#N/A</v>
      </c>
      <c r="T605" s="150" t="e">
        <f t="shared" si="38"/>
        <v>#N/A</v>
      </c>
      <c r="U605" s="150" t="e">
        <f t="shared" si="39"/>
        <v>#N/A</v>
      </c>
      <c r="V605" s="154" t="e">
        <f>VLOOKUP(E605,'PC Receitas'!$O$4:$P$14,2,FALSE)</f>
        <v>#N/A</v>
      </c>
    </row>
    <row r="606" spans="3:22" ht="15.75" thickTop="1" x14ac:dyDescent="0.25">
      <c r="F606" s="12"/>
      <c r="M606" s="35"/>
    </row>
    <row r="607" spans="3:22" x14ac:dyDescent="0.25">
      <c r="F607" s="12"/>
      <c r="M607" s="35"/>
    </row>
    <row r="608" spans="3:22" x14ac:dyDescent="0.25">
      <c r="M608" s="35"/>
    </row>
    <row r="609" spans="13:13" x14ac:dyDescent="0.25">
      <c r="M609" s="35"/>
    </row>
    <row r="610" spans="13:13" x14ac:dyDescent="0.25">
      <c r="M610" s="35"/>
    </row>
    <row r="611" spans="13:13" hidden="1" x14ac:dyDescent="0.25">
      <c r="M611" s="35"/>
    </row>
    <row r="612" spans="13:13" hidden="1" x14ac:dyDescent="0.25">
      <c r="M612" s="35"/>
    </row>
    <row r="613" spans="13:13" hidden="1" x14ac:dyDescent="0.25">
      <c r="M613" s="35"/>
    </row>
    <row r="614" spans="13:13" hidden="1" x14ac:dyDescent="0.25">
      <c r="M614" s="35"/>
    </row>
    <row r="615" spans="13:13" hidden="1" x14ac:dyDescent="0.25">
      <c r="M615" s="35"/>
    </row>
    <row r="616" spans="13:13" hidden="1" x14ac:dyDescent="0.25">
      <c r="M616" s="35"/>
    </row>
    <row r="617" spans="13:13" hidden="1" x14ac:dyDescent="0.25">
      <c r="M617" s="35"/>
    </row>
    <row r="618" spans="13:13" hidden="1" x14ac:dyDescent="0.25">
      <c r="M618" s="35"/>
    </row>
    <row r="619" spans="13:13" hidden="1" x14ac:dyDescent="0.25">
      <c r="M619" s="35"/>
    </row>
    <row r="620" spans="13:13" hidden="1" x14ac:dyDescent="0.25">
      <c r="M620" s="35"/>
    </row>
    <row r="621" spans="13:13" hidden="1" x14ac:dyDescent="0.25">
      <c r="M621" s="35"/>
    </row>
    <row r="622" spans="13:13" hidden="1" x14ac:dyDescent="0.25">
      <c r="M622" s="35"/>
    </row>
    <row r="623" spans="13:13" hidden="1" x14ac:dyDescent="0.25">
      <c r="M623" s="35"/>
    </row>
    <row r="624" spans="13:13" hidden="1" x14ac:dyDescent="0.25">
      <c r="M624" s="35"/>
    </row>
    <row r="625" spans="13:13" hidden="1" x14ac:dyDescent="0.25">
      <c r="M625" s="35"/>
    </row>
    <row r="626" spans="13:13" hidden="1" x14ac:dyDescent="0.25">
      <c r="M626" s="35"/>
    </row>
    <row r="627" spans="13:13" hidden="1" x14ac:dyDescent="0.25">
      <c r="M627" s="35"/>
    </row>
    <row r="628" spans="13:13" hidden="1" x14ac:dyDescent="0.25">
      <c r="M628" s="35"/>
    </row>
    <row r="629" spans="13:13" hidden="1" x14ac:dyDescent="0.25">
      <c r="M629" s="35"/>
    </row>
    <row r="630" spans="13:13" hidden="1" x14ac:dyDescent="0.25">
      <c r="M630" s="35"/>
    </row>
    <row r="631" spans="13:13" hidden="1" x14ac:dyDescent="0.25">
      <c r="M631" s="35"/>
    </row>
    <row r="632" spans="13:13" hidden="1" x14ac:dyDescent="0.25">
      <c r="M632" s="35"/>
    </row>
    <row r="633" spans="13:13" hidden="1" x14ac:dyDescent="0.25">
      <c r="M633" s="35"/>
    </row>
    <row r="634" spans="13:13" hidden="1" x14ac:dyDescent="0.25">
      <c r="M634" s="35"/>
    </row>
    <row r="635" spans="13:13" hidden="1" x14ac:dyDescent="0.25">
      <c r="M635" s="35"/>
    </row>
    <row r="636" spans="13:13" hidden="1" x14ac:dyDescent="0.25">
      <c r="M636" s="35"/>
    </row>
    <row r="637" spans="13:13" hidden="1" x14ac:dyDescent="0.25">
      <c r="M637" s="35"/>
    </row>
    <row r="638" spans="13:13" hidden="1" x14ac:dyDescent="0.25">
      <c r="M638" s="35"/>
    </row>
    <row r="639" spans="13:13" hidden="1" x14ac:dyDescent="0.25">
      <c r="M639" s="35"/>
    </row>
    <row r="640" spans="13:13" hidden="1" x14ac:dyDescent="0.25">
      <c r="M640" s="35"/>
    </row>
    <row r="641" spans="13:13" hidden="1" x14ac:dyDescent="0.25">
      <c r="M641" s="35"/>
    </row>
    <row r="642" spans="13:13" hidden="1" x14ac:dyDescent="0.25">
      <c r="M642" s="35"/>
    </row>
    <row r="643" spans="13:13" hidden="1" x14ac:dyDescent="0.25">
      <c r="M643" s="35"/>
    </row>
    <row r="644" spans="13:13" hidden="1" x14ac:dyDescent="0.25">
      <c r="M644" s="35"/>
    </row>
    <row r="645" spans="13:13" hidden="1" x14ac:dyDescent="0.25">
      <c r="M645" s="35"/>
    </row>
    <row r="646" spans="13:13" hidden="1" x14ac:dyDescent="0.25">
      <c r="M646" s="35"/>
    </row>
    <row r="647" spans="13:13" hidden="1" x14ac:dyDescent="0.25">
      <c r="M647" s="35"/>
    </row>
    <row r="648" spans="13:13" hidden="1" x14ac:dyDescent="0.25">
      <c r="M648" s="35"/>
    </row>
    <row r="649" spans="13:13" hidden="1" x14ac:dyDescent="0.25">
      <c r="M649" s="35"/>
    </row>
    <row r="650" spans="13:13" hidden="1" x14ac:dyDescent="0.25">
      <c r="M650" s="35"/>
    </row>
    <row r="651" spans="13:13" hidden="1" x14ac:dyDescent="0.25">
      <c r="M651" s="35"/>
    </row>
    <row r="652" spans="13:13" hidden="1" x14ac:dyDescent="0.25">
      <c r="M652" s="35"/>
    </row>
    <row r="653" spans="13:13" hidden="1" x14ac:dyDescent="0.25">
      <c r="M653" s="35"/>
    </row>
    <row r="654" spans="13:13" hidden="1" x14ac:dyDescent="0.25">
      <c r="M654" s="35"/>
    </row>
    <row r="655" spans="13:13" hidden="1" x14ac:dyDescent="0.25">
      <c r="M655" s="35"/>
    </row>
    <row r="656" spans="13:13" hidden="1" x14ac:dyDescent="0.25">
      <c r="M656" s="35"/>
    </row>
    <row r="657" spans="13:13" hidden="1" x14ac:dyDescent="0.25">
      <c r="M657" s="35"/>
    </row>
    <row r="658" spans="13:13" hidden="1" x14ac:dyDescent="0.25">
      <c r="M658" s="36"/>
    </row>
  </sheetData>
  <sheetProtection selectLockedCells="1"/>
  <autoFilter ref="C4:K4"/>
  <mergeCells count="11">
    <mergeCell ref="O11:O12"/>
    <mergeCell ref="P11:P12"/>
    <mergeCell ref="O13:O14"/>
    <mergeCell ref="P13:P14"/>
    <mergeCell ref="O7:O8"/>
    <mergeCell ref="P7:P8"/>
    <mergeCell ref="O4:P4"/>
    <mergeCell ref="O5:O6"/>
    <mergeCell ref="P5:P6"/>
    <mergeCell ref="O9:O10"/>
    <mergeCell ref="P9:P10"/>
  </mergeCells>
  <conditionalFormatting sqref="P13:P14">
    <cfRule type="cellIs" dxfId="244" priority="180" operator="lessThan">
      <formula>0</formula>
    </cfRule>
    <cfRule type="cellIs" dxfId="243" priority="181" operator="greaterThan">
      <formula>0</formula>
    </cfRule>
  </conditionalFormatting>
  <conditionalFormatting sqref="P5:P6">
    <cfRule type="cellIs" dxfId="242" priority="170" operator="lessThan">
      <formula>0</formula>
    </cfRule>
    <cfRule type="cellIs" dxfId="241" priority="171" operator="greaterThan">
      <formula>0</formula>
    </cfRule>
    <cfRule type="cellIs" dxfId="240" priority="172" operator="greaterThan">
      <formula>0</formula>
    </cfRule>
  </conditionalFormatting>
  <conditionalFormatting sqref="P11:P12">
    <cfRule type="cellIs" dxfId="239" priority="150" operator="greaterThan">
      <formula>0</formula>
    </cfRule>
    <cfRule type="cellIs" dxfId="238" priority="151" operator="lessThan">
      <formula>0</formula>
    </cfRule>
  </conditionalFormatting>
  <conditionalFormatting sqref="M5:M605">
    <cfRule type="cellIs" dxfId="237" priority="44" operator="greaterThan">
      <formula>0</formula>
    </cfRule>
    <cfRule type="cellIs" dxfId="236" priority="45" operator="lessThan">
      <formula>0</formula>
    </cfRule>
  </conditionalFormatting>
  <conditionalFormatting sqref="P7:P8">
    <cfRule type="cellIs" dxfId="235" priority="43" operator="greaterThan">
      <formula>0</formula>
    </cfRule>
  </conditionalFormatting>
  <conditionalFormatting sqref="P9:P10">
    <cfRule type="cellIs" dxfId="234" priority="42" operator="greaterThan">
      <formula>0</formula>
    </cfRule>
  </conditionalFormatting>
  <conditionalFormatting sqref="E100:E605">
    <cfRule type="containsText" dxfId="233" priority="40" operator="containsText" text="Despesa">
      <formula>NOT(ISERROR(SEARCH("Despesa",E100)))</formula>
    </cfRule>
    <cfRule type="containsText" dxfId="232" priority="41" operator="containsText" text="Receita">
      <formula>NOT(ISERROR(SEARCH("Receita",E100)))</formula>
    </cfRule>
  </conditionalFormatting>
  <conditionalFormatting sqref="E100:E605">
    <cfRule type="expression" dxfId="231" priority="205" stopIfTrue="1">
      <formula>NOT(ISERROR(SEARCH("Investimentos",E100)))</formula>
    </cfRule>
  </conditionalFormatting>
  <conditionalFormatting sqref="E22:E99">
    <cfRule type="containsText" dxfId="230" priority="36" operator="containsText" text="Despesa">
      <formula>NOT(ISERROR(SEARCH("Despesa",E22)))</formula>
    </cfRule>
    <cfRule type="containsText" dxfId="229" priority="37" operator="containsText" text="Receita">
      <formula>NOT(ISERROR(SEARCH("Receita",E22)))</formula>
    </cfRule>
  </conditionalFormatting>
  <conditionalFormatting sqref="E22:E99">
    <cfRule type="expression" dxfId="228" priority="208" stopIfTrue="1">
      <formula>NOT(ISERROR(SEARCH("Investimentos",E22)))</formula>
    </cfRule>
  </conditionalFormatting>
  <conditionalFormatting sqref="E5:E605">
    <cfRule type="containsText" dxfId="227" priority="32" operator="containsText" text="Despesa">
      <formula>NOT(ISERROR(SEARCH("Despesa",E5)))</formula>
    </cfRule>
    <cfRule type="containsText" dxfId="226" priority="33" operator="containsText" text="Receita">
      <formula>NOT(ISERROR(SEARCH("Receita",E5)))</formula>
    </cfRule>
  </conditionalFormatting>
  <conditionalFormatting sqref="E5:E605">
    <cfRule type="expression" dxfId="225" priority="211" stopIfTrue="1">
      <formula>NOT(ISERROR(SEARCH("Investimentos",E5)))</formula>
    </cfRule>
  </conditionalFormatting>
  <conditionalFormatting sqref="E5:E16">
    <cfRule type="containsText" dxfId="224" priority="28" operator="containsText" text="Despesa">
      <formula>NOT(ISERROR(SEARCH("Despesa",E5)))</formula>
    </cfRule>
    <cfRule type="containsText" dxfId="223" priority="29" operator="containsText" text="Receita">
      <formula>NOT(ISERROR(SEARCH("Receita",E5)))</formula>
    </cfRule>
  </conditionalFormatting>
  <conditionalFormatting sqref="E5:E16">
    <cfRule type="expression" dxfId="222" priority="27" stopIfTrue="1">
      <formula>NOT(ISERROR(SEARCH("Investimentos",E5)))</formula>
    </cfRule>
  </conditionalFormatting>
  <conditionalFormatting sqref="E5:E16">
    <cfRule type="containsText" dxfId="221" priority="25" operator="containsText" text="Despesa">
      <formula>NOT(ISERROR(SEARCH("Despesa",E5)))</formula>
    </cfRule>
    <cfRule type="containsText" dxfId="220" priority="26" operator="containsText" text="Receita">
      <formula>NOT(ISERROR(SEARCH("Receita",E5)))</formula>
    </cfRule>
  </conditionalFormatting>
  <conditionalFormatting sqref="E5:E16">
    <cfRule type="expression" dxfId="219" priority="24" stopIfTrue="1">
      <formula>NOT(ISERROR(SEARCH("Investimentos",E5)))</formula>
    </cfRule>
  </conditionalFormatting>
  <conditionalFormatting sqref="E5:E16">
    <cfRule type="containsText" dxfId="218" priority="22" operator="containsText" text="Despesa">
      <formula>NOT(ISERROR(SEARCH("Despesa",E5)))</formula>
    </cfRule>
    <cfRule type="containsText" dxfId="217" priority="23" operator="containsText" text="Receita">
      <formula>NOT(ISERROR(SEARCH("Receita",E5)))</formula>
    </cfRule>
  </conditionalFormatting>
  <conditionalFormatting sqref="E5:E16">
    <cfRule type="expression" dxfId="216" priority="21" stopIfTrue="1">
      <formula>NOT(ISERROR(SEARCH("Investimentos",E5)))</formula>
    </cfRule>
  </conditionalFormatting>
  <conditionalFormatting sqref="E5:E16">
    <cfRule type="containsText" dxfId="215" priority="19" operator="containsText" text="Despesa">
      <formula>NOT(ISERROR(SEARCH("Despesa",E5)))</formula>
    </cfRule>
    <cfRule type="containsText" dxfId="214" priority="20" operator="containsText" text="Receita">
      <formula>NOT(ISERROR(SEARCH("Receita",E5)))</formula>
    </cfRule>
  </conditionalFormatting>
  <conditionalFormatting sqref="E5:E16">
    <cfRule type="expression" dxfId="213" priority="18" stopIfTrue="1">
      <formula>NOT(ISERROR(SEARCH("Investimentos",E5)))</formula>
    </cfRule>
  </conditionalFormatting>
  <conditionalFormatting sqref="K34">
    <cfRule type="containsText" dxfId="212" priority="1" operator="containsText" text="Não Pago">
      <formula>NOT(ISERROR(SEARCH("Não Pago",K34)))</formula>
    </cfRule>
    <cfRule type="containsText" dxfId="211" priority="2" operator="containsText" text="Pago">
      <formula>NOT(ISERROR(SEARCH("Pago",K34)))</formula>
    </cfRule>
  </conditionalFormatting>
  <conditionalFormatting sqref="K122:K605">
    <cfRule type="containsText" dxfId="210" priority="14" operator="containsText" text="Não Pago">
      <formula>NOT(ISERROR(SEARCH("Não Pago",K122)))</formula>
    </cfRule>
    <cfRule type="containsText" dxfId="209" priority="15" operator="containsText" text="Pago">
      <formula>NOT(ISERROR(SEARCH("Pago",K122)))</formula>
    </cfRule>
  </conditionalFormatting>
  <conditionalFormatting sqref="K21:K121">
    <cfRule type="containsText" dxfId="208" priority="12" operator="containsText" text="Não Pago">
      <formula>NOT(ISERROR(SEARCH("Não Pago",K21)))</formula>
    </cfRule>
    <cfRule type="containsText" dxfId="207" priority="13" operator="containsText" text="Pago">
      <formula>NOT(ISERROR(SEARCH("Pago",K21)))</formula>
    </cfRule>
  </conditionalFormatting>
  <conditionalFormatting sqref="K5:K19">
    <cfRule type="containsText" dxfId="206" priority="10" operator="containsText" text="Não Pago">
      <formula>NOT(ISERROR(SEARCH("Não Pago",K5)))</formula>
    </cfRule>
    <cfRule type="containsText" dxfId="205" priority="11" operator="containsText" text="Pago">
      <formula>NOT(ISERROR(SEARCH("Pago",K5)))</formula>
    </cfRule>
  </conditionalFormatting>
  <conditionalFormatting sqref="K20">
    <cfRule type="containsText" dxfId="204" priority="8" operator="containsText" text="Não Pago">
      <formula>NOT(ISERROR(SEARCH("Não Pago",K20)))</formula>
    </cfRule>
    <cfRule type="containsText" dxfId="203" priority="9" operator="containsText" text="Pago">
      <formula>NOT(ISERROR(SEARCH("Pago",K20)))</formula>
    </cfRule>
  </conditionalFormatting>
  <conditionalFormatting sqref="K5:K187">
    <cfRule type="cellIs" dxfId="202" priority="7" operator="equal">
      <formula>"Realizado"</formula>
    </cfRule>
  </conditionalFormatting>
  <conditionalFormatting sqref="K22">
    <cfRule type="containsText" dxfId="201" priority="5" operator="containsText" text="Não Pago">
      <formula>NOT(ISERROR(SEARCH("Não Pago",K22)))</formula>
    </cfRule>
    <cfRule type="containsText" dxfId="200" priority="6" operator="containsText" text="Pago">
      <formula>NOT(ISERROR(SEARCH("Pago",K22)))</formula>
    </cfRule>
  </conditionalFormatting>
  <conditionalFormatting sqref="K27">
    <cfRule type="containsText" dxfId="199" priority="3" operator="containsText" text="Não Pago">
      <formula>NOT(ISERROR(SEARCH("Não Pago",K27)))</formula>
    </cfRule>
    <cfRule type="containsText" dxfId="198" priority="4" operator="containsText" text="Pago">
      <formula>NOT(ISERROR(SEARCH("Pago",K27)))</formula>
    </cfRule>
  </conditionalFormatting>
  <dataValidations count="5">
    <dataValidation type="list" allowBlank="1" showInputMessage="1" showErrorMessage="1" sqref="L5:L605 K188:K605">
      <formula1>"Pago,Não Pago"</formula1>
    </dataValidation>
    <dataValidation type="list" allowBlank="1" showInputMessage="1" showErrorMessage="1" sqref="C5:C605">
      <formula1>"1,2,3,4,5,6,7,8,9,10,11,12,13,14,15,16,17,18,19,20,21,22,23,24,25,26,27,28,29,30,31"</formula1>
    </dataValidation>
    <dataValidation type="list" allowBlank="1" showInputMessage="1" showErrorMessage="1" sqref="G5:H605">
      <formula1>INDIRECT(V5)</formula1>
    </dataValidation>
    <dataValidation type="list" allowBlank="1" showInputMessage="1" showErrorMessage="1" sqref="E5:E605">
      <formula1>$O$16:$O$26</formula1>
    </dataValidation>
    <dataValidation type="list" allowBlank="1" showInputMessage="1" showErrorMessage="1" sqref="K5:K187">
      <formula1>"Pago,Não Pago,Realizado"</formula1>
    </dataValidation>
  </dataValidations>
  <pageMargins left="0.51181102362204722" right="0.51181102362204722" top="0.78740157480314965" bottom="0.78740157480314965" header="0.31496062992125984" footer="0.31496062992125984"/>
  <drawing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3">
    <pageSetUpPr fitToPage="1"/>
  </sheetPr>
  <dimension ref="A1:AD658"/>
  <sheetViews>
    <sheetView showGridLines="0" zoomScale="90" zoomScaleNormal="90" zoomScalePageLayoutView="90" workbookViewId="0">
      <pane xSplit="1" ySplit="4" topLeftCell="B5" activePane="bottomRight" state="frozen"/>
      <selection pane="topRight"/>
      <selection pane="bottomLeft"/>
      <selection pane="bottomRight" activeCell="B4" sqref="B4"/>
    </sheetView>
  </sheetViews>
  <sheetFormatPr defaultColWidth="0" defaultRowHeight="15" zeroHeight="1" x14ac:dyDescent="0.25"/>
  <cols>
    <col min="1" max="1" width="27.42578125" style="76" customWidth="1"/>
    <col min="2" max="2" width="3.7109375" style="5" customWidth="1"/>
    <col min="3" max="3" width="7.7109375" style="5" customWidth="1"/>
    <col min="4" max="4" width="17.5703125" style="5" customWidth="1"/>
    <col min="5" max="5" width="29.42578125" style="5" customWidth="1"/>
    <col min="6" max="6" width="18.42578125" style="5" customWidth="1"/>
    <col min="7" max="8" width="34.7109375" style="5" customWidth="1"/>
    <col min="9" max="10" width="15.140625" style="5" customWidth="1"/>
    <col min="11" max="11" width="12.42578125" style="5" customWidth="1"/>
    <col min="12" max="12" width="17" style="5" customWidth="1"/>
    <col min="13" max="13" width="17.42578125" style="5" customWidth="1"/>
    <col min="14" max="14" width="2.42578125" style="5" customWidth="1"/>
    <col min="15" max="15" width="22.140625" style="5" customWidth="1"/>
    <col min="16" max="16" width="15.28515625" style="5" customWidth="1"/>
    <col min="17" max="17" width="8.85546875" style="5" customWidth="1"/>
    <col min="18" max="21" width="8.85546875" style="150" hidden="1" customWidth="1"/>
    <col min="22" max="22" width="5.42578125" style="151" hidden="1" customWidth="1"/>
    <col min="23" max="23" width="8.85546875" style="147" customWidth="1"/>
    <col min="24" max="30" width="8.85546875" style="5" customWidth="1"/>
    <col min="31" max="16384" width="8.85546875" style="5" hidden="1"/>
  </cols>
  <sheetData>
    <row r="1" spans="1:23" s="10" customFormat="1" ht="33.950000000000003" customHeight="1" x14ac:dyDescent="0.35">
      <c r="A1" s="191" t="s">
        <v>1368</v>
      </c>
      <c r="C1" s="125" t="s">
        <v>299</v>
      </c>
      <c r="D1" s="125"/>
      <c r="E1" s="125"/>
      <c r="F1" s="125"/>
      <c r="G1" s="125"/>
      <c r="H1" s="125"/>
      <c r="I1" s="125"/>
      <c r="J1" s="125"/>
      <c r="K1" s="125"/>
      <c r="L1" s="125"/>
      <c r="M1" s="125"/>
      <c r="N1" s="125"/>
      <c r="O1" s="125"/>
      <c r="R1" s="148"/>
      <c r="S1" s="148"/>
      <c r="T1" s="148"/>
      <c r="U1" s="148"/>
      <c r="V1" s="149"/>
      <c r="W1" s="146"/>
    </row>
    <row r="2" spans="1:23" s="10" customFormat="1" ht="37.5" customHeight="1" thickBot="1" x14ac:dyDescent="0.3">
      <c r="A2" s="76"/>
      <c r="C2" s="145"/>
      <c r="D2" s="145"/>
      <c r="E2" s="145"/>
      <c r="F2" s="145"/>
      <c r="G2" s="145"/>
      <c r="H2" s="145"/>
      <c r="I2" s="145"/>
      <c r="J2" s="145"/>
      <c r="K2" s="145"/>
      <c r="L2" s="145"/>
      <c r="M2" s="145"/>
      <c r="N2" s="145"/>
      <c r="O2" s="145"/>
      <c r="P2" s="145"/>
      <c r="R2" s="148"/>
      <c r="S2" s="148"/>
      <c r="T2" s="148"/>
      <c r="U2" s="148"/>
      <c r="V2" s="149"/>
      <c r="W2" s="146"/>
    </row>
    <row r="3" spans="1:23" ht="21.75" customHeight="1" thickTop="1" thickBot="1" x14ac:dyDescent="0.3">
      <c r="F3" s="12"/>
      <c r="G3" s="29"/>
      <c r="H3" s="12"/>
    </row>
    <row r="4" spans="1:23" ht="30.75" customHeight="1" thickTop="1" thickBot="1" x14ac:dyDescent="0.3">
      <c r="C4" s="183" t="s">
        <v>15</v>
      </c>
      <c r="D4" s="183" t="s">
        <v>1427</v>
      </c>
      <c r="E4" s="184" t="s">
        <v>18</v>
      </c>
      <c r="F4" s="183" t="s">
        <v>1428</v>
      </c>
      <c r="G4" s="184" t="s">
        <v>17</v>
      </c>
      <c r="H4" s="183" t="s">
        <v>1430</v>
      </c>
      <c r="I4" s="183" t="s">
        <v>1431</v>
      </c>
      <c r="J4" s="183" t="s">
        <v>1432</v>
      </c>
      <c r="K4" s="184" t="s">
        <v>19</v>
      </c>
      <c r="L4" s="183" t="s">
        <v>1433</v>
      </c>
      <c r="M4" s="30" t="s">
        <v>20</v>
      </c>
      <c r="O4" s="217" t="s">
        <v>26</v>
      </c>
      <c r="P4" s="217"/>
      <c r="V4" s="152"/>
    </row>
    <row r="5" spans="1:23" ht="19.5" customHeight="1" thickTop="1" thickBot="1" x14ac:dyDescent="0.3">
      <c r="C5" s="58">
        <v>1</v>
      </c>
      <c r="D5" s="58" t="str">
        <f>IF(C5&lt;&gt;"",TEXT(C5,"00")&amp;"/10/"&amp;'Configurações Básicas'!$P$5,"")</f>
        <v>01/10/2017</v>
      </c>
      <c r="E5" s="58" t="s">
        <v>1357</v>
      </c>
      <c r="F5" s="28"/>
      <c r="G5" s="28" t="s">
        <v>1425</v>
      </c>
      <c r="H5" s="28"/>
      <c r="I5" s="167">
        <v>105</v>
      </c>
      <c r="J5" s="192"/>
      <c r="K5" s="60" t="s">
        <v>1392</v>
      </c>
      <c r="L5" s="192"/>
      <c r="M5" s="56">
        <f>P5+IF(AND(K5="Pago",OR(E5='PC Receitas'!O4,E5='PC Receitas'!O5,E5='PC Receitas'!O6)),I5,IF(AND(K5="Pago",OR(E5='PC Receitas'!O7,E5='PC Receitas'!O8,E5='PC Receitas'!O9,E5='PC Receitas'!O10,E5='PC Receitas'!O11,E5='PC Receitas'!O12,E5='PC Receitas'!O13,E5='PC Receitas'!O14)),-I5,0))</f>
        <v>7448.57</v>
      </c>
      <c r="O5" s="221" t="s">
        <v>239</v>
      </c>
      <c r="P5" s="222">
        <f>Set!P13</f>
        <v>7448.57</v>
      </c>
      <c r="Q5" s="57"/>
      <c r="R5" s="153" t="str">
        <f>IF(V5="Despesas_com_RH","Despesa",IF(V5="Despesas_Operacionais","Despesa",IF(V5="Despesas_com_Marketing","Despesa",IF(V5="Impostos","Despesa",IF(V5="Investimentos","Despesa","")))))</f>
        <v>Despesa</v>
      </c>
      <c r="S5" s="150" t="str">
        <f>IF(V5="Despesas_com_Produtos","Despesa",IF(V5="Despesas_com_Serviços","Despesa",IF(V5="Despesas_Não_Operacionais","Despesa","")))</f>
        <v/>
      </c>
      <c r="T5" s="150" t="str">
        <f>IF(V5="Receitas_com_Produtos","Receita",IF(V5="Receitas_com_Serviços","Receita",IF(V5="Receitas_Não_Operacionais","Receita","")))</f>
        <v/>
      </c>
      <c r="U5" s="150" t="str">
        <f>IF(R5&lt;&gt;"",R5,IF(S5&lt;&gt;"",S5,IF(T5&lt;&gt;"",T5,"")))</f>
        <v>Despesa</v>
      </c>
      <c r="V5" s="154" t="str">
        <f>VLOOKUP(E5,'PC Receitas'!$O$4:$P$14,2,FALSE)</f>
        <v>Despesas_Operacionais</v>
      </c>
    </row>
    <row r="6" spans="1:23" ht="19.5" customHeight="1" thickTop="1" thickBot="1" x14ac:dyDescent="0.3">
      <c r="C6" s="58">
        <v>1</v>
      </c>
      <c r="D6" s="58" t="str">
        <f>IF(C6&lt;&gt;"",TEXT(C6,"00")&amp;"/10/"&amp;'Configurações Básicas'!$P$5,"")</f>
        <v>01/10/2017</v>
      </c>
      <c r="E6" s="58" t="s">
        <v>1357</v>
      </c>
      <c r="F6" s="28"/>
      <c r="G6" s="28" t="s">
        <v>1370</v>
      </c>
      <c r="H6" s="28"/>
      <c r="I6" s="167">
        <v>85</v>
      </c>
      <c r="J6" s="192"/>
      <c r="K6" s="60" t="s">
        <v>1392</v>
      </c>
      <c r="L6" s="192"/>
      <c r="M6" s="56">
        <f>M5+IF(AND(K6="Pago",OR(E6='PC Receitas'!$O$4,E6='PC Receitas'!$O$5,E6='PC Receitas'!$O$6)),I6,IF(AND(K6="Pago",OR(E6='PC Receitas'!$O$7,E6='PC Receitas'!$O$8,E6='PC Receitas'!$O$9,E6='PC Receitas'!$O$10,E6='PC Receitas'!$O$11,E6='PC Receitas'!$O$12,E6='PC Receitas'!$O$13,E6='PC Receitas'!$O$14)),-I6,0))</f>
        <v>7448.57</v>
      </c>
      <c r="O6" s="221"/>
      <c r="P6" s="222"/>
      <c r="Q6" s="57"/>
      <c r="R6" s="153" t="str">
        <f t="shared" ref="R6:R69" si="0">IF(V6="Despesas_com_RH","Despesa",IF(V6="Despesas_Operacionais","Despesa",IF(V6="Despesas_com_Marketing","Despesa",IF(V6="Impostos","Despesa",IF(V6="Investimentos","Despesa","")))))</f>
        <v>Despesa</v>
      </c>
      <c r="S6" s="150" t="str">
        <f t="shared" ref="S6:S69" si="1">IF(V6="Despesas_com_Produtos","Despesa",IF(V6="Despesas_com_Serviços","Despesa",IF(V6="Despesas_Não_Operacionais","Despesa","")))</f>
        <v/>
      </c>
      <c r="T6" s="150" t="str">
        <f t="shared" ref="T6:T69" si="2">IF(V6="Receitas_com_Produtos","Receita",IF(V6="Receitas_com_Serviços","Receita",IF(V6="Receitas_Não_Operacionais","Receita","")))</f>
        <v/>
      </c>
      <c r="U6" s="150" t="str">
        <f t="shared" ref="U6:U69" si="3">IF(R6&lt;&gt;"",R6,IF(S6&lt;&gt;"",S6,IF(T6&lt;&gt;"",T6,"")))</f>
        <v>Despesa</v>
      </c>
      <c r="V6" s="154" t="str">
        <f>VLOOKUP(E6,'PC Receitas'!$O$4:$P$14,2,FALSE)</f>
        <v>Despesas_Operacionais</v>
      </c>
    </row>
    <row r="7" spans="1:23" ht="19.5" customHeight="1" thickTop="1" thickBot="1" x14ac:dyDescent="0.3">
      <c r="C7" s="58">
        <v>1</v>
      </c>
      <c r="D7" s="58" t="str">
        <f>IF(C7&lt;&gt;"",TEXT(C7,"00")&amp;"/10/"&amp;'Configurações Básicas'!$P$5,"")</f>
        <v>01/10/2017</v>
      </c>
      <c r="E7" s="58" t="s">
        <v>1357</v>
      </c>
      <c r="F7" s="28"/>
      <c r="G7" s="58" t="s">
        <v>1371</v>
      </c>
      <c r="H7" s="58"/>
      <c r="I7" s="167">
        <v>350</v>
      </c>
      <c r="J7" s="192"/>
      <c r="K7" s="60" t="s">
        <v>1392</v>
      </c>
      <c r="L7" s="192"/>
      <c r="M7" s="56">
        <f>M6+IF(AND(K7="Pago",OR(E7='PC Receitas'!$O$4,E7='PC Receitas'!$O$5,E7='PC Receitas'!$O$6)),I7,IF(AND(K7="Pago",OR(E7='PC Receitas'!$O$7,E7='PC Receitas'!$O$8,E7='PC Receitas'!$O$9,E7='PC Receitas'!$O$10,E7='PC Receitas'!$O$11,E7='PC Receitas'!$O$12,E7='PC Receitas'!$O$13,E7='PC Receitas'!$O$14)),-I7,0))</f>
        <v>7448.57</v>
      </c>
      <c r="O7" s="211" t="s">
        <v>27</v>
      </c>
      <c r="P7" s="214">
        <f>SUMIFS($I$5:$I$605,$E$5:$E$605,'PC Receitas'!O4,$K$5:$K$605,"Pago")+SUMIFS($I$5:$I$605,$E$5:$E$605,'PC Receitas'!O5,$K$5:$K$605,"Pago")+SUMIFS($I$5:$I$605,$E$5:$E$605,'PC Receitas'!O6,$K$5:$K$605,"Pago")</f>
        <v>0</v>
      </c>
      <c r="Q7" s="22"/>
      <c r="R7" s="153" t="str">
        <f t="shared" si="0"/>
        <v>Despesa</v>
      </c>
      <c r="S7" s="150" t="str">
        <f t="shared" si="1"/>
        <v/>
      </c>
      <c r="T7" s="150" t="str">
        <f t="shared" si="2"/>
        <v/>
      </c>
      <c r="U7" s="150" t="str">
        <f t="shared" si="3"/>
        <v>Despesa</v>
      </c>
      <c r="V7" s="154" t="str">
        <f>VLOOKUP(E7,'PC Receitas'!$O$4:$P$14,2,FALSE)</f>
        <v>Despesas_Operacionais</v>
      </c>
    </row>
    <row r="8" spans="1:23" ht="19.5" customHeight="1" thickTop="1" thickBot="1" x14ac:dyDescent="0.3">
      <c r="C8" s="58">
        <v>1</v>
      </c>
      <c r="D8" s="58" t="str">
        <f>IF(C8&lt;&gt;"",TEXT(C8,"00")&amp;"/10/"&amp;'Configurações Básicas'!$P$5,"")</f>
        <v>01/10/2017</v>
      </c>
      <c r="E8" s="58" t="s">
        <v>1357</v>
      </c>
      <c r="F8" s="28"/>
      <c r="G8" s="28" t="s">
        <v>1369</v>
      </c>
      <c r="H8" s="28"/>
      <c r="I8" s="167">
        <v>107</v>
      </c>
      <c r="J8" s="192"/>
      <c r="K8" s="60" t="s">
        <v>1392</v>
      </c>
      <c r="L8" s="192"/>
      <c r="M8" s="56">
        <f>M7+IF(AND(K8="Pago",OR(E8='PC Receitas'!$O$4,E8='PC Receitas'!$O$5,E8='PC Receitas'!$O$6)),I8,IF(AND(K8="Pago",OR(E8='PC Receitas'!$O$7,E8='PC Receitas'!$O$8,E8='PC Receitas'!$O$9,E8='PC Receitas'!$O$10,E8='PC Receitas'!$O$11,E8='PC Receitas'!$O$12,E8='PC Receitas'!$O$13,E8='PC Receitas'!$O$14)),-I8,0))</f>
        <v>7448.57</v>
      </c>
      <c r="O8" s="211"/>
      <c r="P8" s="215"/>
      <c r="Q8" s="22"/>
      <c r="R8" s="153" t="str">
        <f t="shared" si="0"/>
        <v>Despesa</v>
      </c>
      <c r="S8" s="150" t="str">
        <f t="shared" si="1"/>
        <v/>
      </c>
      <c r="T8" s="150" t="str">
        <f t="shared" si="2"/>
        <v/>
      </c>
      <c r="U8" s="150" t="str">
        <f t="shared" si="3"/>
        <v>Despesa</v>
      </c>
      <c r="V8" s="154" t="str">
        <f>VLOOKUP(E8,'PC Receitas'!$O$4:$P$14,2,FALSE)</f>
        <v>Despesas_Operacionais</v>
      </c>
    </row>
    <row r="9" spans="1:23" ht="19.5" customHeight="1" thickTop="1" thickBot="1" x14ac:dyDescent="0.3">
      <c r="C9" s="58">
        <v>1</v>
      </c>
      <c r="D9" s="58" t="str">
        <f>IF(C9&lt;&gt;"",TEXT(C9,"00")&amp;"/10/"&amp;'Configurações Básicas'!$P$5,"")</f>
        <v>01/10/2017</v>
      </c>
      <c r="E9" s="58" t="s">
        <v>1357</v>
      </c>
      <c r="F9" s="28"/>
      <c r="G9" s="58" t="s">
        <v>1375</v>
      </c>
      <c r="H9" s="58"/>
      <c r="I9" s="167">
        <v>30</v>
      </c>
      <c r="J9" s="192"/>
      <c r="K9" s="60" t="s">
        <v>1392</v>
      </c>
      <c r="L9" s="192"/>
      <c r="M9" s="56">
        <f>M8+IF(AND(K9="Pago",OR(E9='PC Receitas'!$O$4,E9='PC Receitas'!$O$5,E9='PC Receitas'!$O$6)),I9,IF(AND(K9="Pago",OR(E9='PC Receitas'!$O$7,E9='PC Receitas'!$O$8,E9='PC Receitas'!$O$9,E9='PC Receitas'!$O$10,E9='PC Receitas'!$O$11,E9='PC Receitas'!$O$12,E9='PC Receitas'!$O$13,E9='PC Receitas'!$O$14)),-I9,0))</f>
        <v>7448.57</v>
      </c>
      <c r="O9" s="211" t="s">
        <v>28</v>
      </c>
      <c r="P9" s="212">
        <f>SUMIFS($I$5:$I$605,$E$5:$E$605,'PC Receitas'!$O$7,$K$5:$K$605,"Pago")+SUMIFS($I$5:$I$605,$E$5:$E$605,'PC Receitas'!$O$8,$K$5:$K$605,"Pago")+SUMIFS($I$5:$I$605,$E$5:$E$605,'PC Receitas'!$O$9,$K$5:$K$605,"Pago")+SUMIFS($I$5:$I$605,$E$5:$E$605,'PC Receitas'!$O$10,$K$5:$K$605,"Pago")+SUMIFS($I$5:$I$605,$E$5:$E$605,'PC Receitas'!$O$11,$K$5:$K$605,"Pago")+SUMIFS($I$5:$I$605,$E$5:$E$605,'PC Receitas'!$O$12,$K$5:$K$605,"Pago")+SUMIFS($I$5:$I$605,$E$5:$E$605,'PC Receitas'!$O$13,$K$5:$K$605,"Pago")+SUMIFS($I$5:$I$605,$E$5:$E$605,'PC Receitas'!$O$14,$K$5:$K$605,"Pago")</f>
        <v>0</v>
      </c>
      <c r="Q9" s="22"/>
      <c r="R9" s="153" t="str">
        <f t="shared" si="0"/>
        <v>Despesa</v>
      </c>
      <c r="S9" s="150" t="str">
        <f t="shared" si="1"/>
        <v/>
      </c>
      <c r="T9" s="150" t="str">
        <f t="shared" si="2"/>
        <v/>
      </c>
      <c r="U9" s="150" t="str">
        <f t="shared" si="3"/>
        <v>Despesa</v>
      </c>
      <c r="V9" s="154" t="str">
        <f>VLOOKUP(E9,'PC Receitas'!$O$4:$P$14,2,FALSE)</f>
        <v>Despesas_Operacionais</v>
      </c>
    </row>
    <row r="10" spans="1:23" ht="19.5" customHeight="1" thickTop="1" thickBot="1" x14ac:dyDescent="0.3">
      <c r="C10" s="58">
        <v>1</v>
      </c>
      <c r="D10" s="58" t="str">
        <f>IF(C10&lt;&gt;"",TEXT(C10,"00")&amp;"/10/"&amp;'Configurações Básicas'!$P$5,"")</f>
        <v>01/10/2017</v>
      </c>
      <c r="E10" s="58" t="s">
        <v>1357</v>
      </c>
      <c r="F10" s="28"/>
      <c r="G10" s="58" t="s">
        <v>1391</v>
      </c>
      <c r="H10" s="58"/>
      <c r="I10" s="167">
        <v>1500</v>
      </c>
      <c r="J10" s="192"/>
      <c r="K10" s="60" t="s">
        <v>1392</v>
      </c>
      <c r="L10" s="192"/>
      <c r="M10" s="56">
        <f>M9+IF(AND(K10="Pago",OR(E10='PC Receitas'!$O$4,E10='PC Receitas'!$O$5,E10='PC Receitas'!$O$6)),I10,IF(AND(K10="Pago",OR(E10='PC Receitas'!$O$7,E10='PC Receitas'!$O$8,E10='PC Receitas'!$O$9,E10='PC Receitas'!$O$10,E10='PC Receitas'!$O$11,E10='PC Receitas'!$O$12,E10='PC Receitas'!$O$13,E10='PC Receitas'!$O$14)),-I10,0))</f>
        <v>7448.57</v>
      </c>
      <c r="O10" s="211"/>
      <c r="P10" s="213"/>
      <c r="Q10" s="22"/>
      <c r="R10" s="153" t="str">
        <f t="shared" si="0"/>
        <v>Despesa</v>
      </c>
      <c r="S10" s="150" t="str">
        <f t="shared" si="1"/>
        <v/>
      </c>
      <c r="T10" s="150" t="str">
        <f t="shared" si="2"/>
        <v/>
      </c>
      <c r="U10" s="150" t="str">
        <f t="shared" si="3"/>
        <v>Despesa</v>
      </c>
      <c r="V10" s="154" t="str">
        <f>VLOOKUP(E10,'PC Receitas'!$O$4:$P$14,2,FALSE)</f>
        <v>Despesas_Operacionais</v>
      </c>
    </row>
    <row r="11" spans="1:23" ht="19.5" customHeight="1" thickTop="1" thickBot="1" x14ac:dyDescent="0.3">
      <c r="C11" s="58">
        <v>1</v>
      </c>
      <c r="D11" s="58" t="str">
        <f>IF(C11&lt;&gt;"",TEXT(C11,"00")&amp;"/10/"&amp;'Configurações Básicas'!$P$5,"")</f>
        <v>01/10/2017</v>
      </c>
      <c r="E11" s="58" t="s">
        <v>1357</v>
      </c>
      <c r="F11" s="28"/>
      <c r="G11" s="58" t="s">
        <v>1399</v>
      </c>
      <c r="H11" s="58"/>
      <c r="I11" s="167">
        <v>400</v>
      </c>
      <c r="J11" s="192"/>
      <c r="K11" s="60" t="s">
        <v>1392</v>
      </c>
      <c r="L11" s="192"/>
      <c r="M11" s="56">
        <f>M10+IF(AND(K11="Pago",OR(E11='PC Receitas'!$O$4,E11='PC Receitas'!$O$5,E11='PC Receitas'!$O$6)),I11,IF(AND(K11="Pago",OR(E11='PC Receitas'!$O$7,E11='PC Receitas'!$O$8,E11='PC Receitas'!$O$9,E11='PC Receitas'!$O$10,E11='PC Receitas'!$O$11,E11='PC Receitas'!$O$12,E11='PC Receitas'!$O$13,E11='PC Receitas'!$O$14)),-I11,0))</f>
        <v>7448.57</v>
      </c>
      <c r="O11" s="211" t="s">
        <v>30</v>
      </c>
      <c r="P11" s="212">
        <f>P7-P9</f>
        <v>0</v>
      </c>
      <c r="Q11" s="22"/>
      <c r="R11" s="153" t="str">
        <f t="shared" si="0"/>
        <v>Despesa</v>
      </c>
      <c r="S11" s="150" t="str">
        <f t="shared" si="1"/>
        <v/>
      </c>
      <c r="T11" s="150" t="str">
        <f t="shared" si="2"/>
        <v/>
      </c>
      <c r="U11" s="150" t="str">
        <f t="shared" si="3"/>
        <v>Despesa</v>
      </c>
      <c r="V11" s="154" t="str">
        <f>VLOOKUP(E11,'PC Receitas'!$O$4:$P$14,2,FALSE)</f>
        <v>Despesas_Operacionais</v>
      </c>
    </row>
    <row r="12" spans="1:23" ht="19.5" customHeight="1" thickTop="1" thickBot="1" x14ac:dyDescent="0.3">
      <c r="C12" s="58">
        <v>1</v>
      </c>
      <c r="D12" s="58" t="str">
        <f>IF(C12&lt;&gt;"",TEXT(C12,"00")&amp;"/10/"&amp;'Configurações Básicas'!$P$5,"")</f>
        <v>01/10/2017</v>
      </c>
      <c r="E12" s="58" t="s">
        <v>154</v>
      </c>
      <c r="F12" s="28"/>
      <c r="G12" s="28" t="s">
        <v>1381</v>
      </c>
      <c r="H12" s="28"/>
      <c r="I12" s="167">
        <v>230</v>
      </c>
      <c r="J12" s="192"/>
      <c r="K12" s="60" t="s">
        <v>1392</v>
      </c>
      <c r="L12" s="192"/>
      <c r="M12" s="56">
        <f>M11+IF(AND(K12="Pago",OR(E12='PC Receitas'!$O$4,E12='PC Receitas'!$O$5,E12='PC Receitas'!$O$6)),I12,IF(AND(K12="Pago",OR(E12='PC Receitas'!$O$7,E12='PC Receitas'!$O$8,E12='PC Receitas'!$O$9,E12='PC Receitas'!$O$10,E12='PC Receitas'!$O$11,E12='PC Receitas'!$O$12,E12='PC Receitas'!$O$13,E12='PC Receitas'!$O$14)),-I12,0))</f>
        <v>7448.57</v>
      </c>
      <c r="O12" s="211"/>
      <c r="P12" s="213"/>
      <c r="Q12" s="22"/>
      <c r="R12" s="153" t="str">
        <f t="shared" si="0"/>
        <v>Despesa</v>
      </c>
      <c r="S12" s="150" t="str">
        <f t="shared" si="1"/>
        <v/>
      </c>
      <c r="T12" s="150" t="str">
        <f t="shared" si="2"/>
        <v/>
      </c>
      <c r="U12" s="150" t="str">
        <f t="shared" si="3"/>
        <v>Despesa</v>
      </c>
      <c r="V12" s="154" t="str">
        <f>VLOOKUP(E12,'PC Receitas'!$O$4:$P$14,2,FALSE)</f>
        <v>Despesas_com_RH</v>
      </c>
    </row>
    <row r="13" spans="1:23" ht="19.5" customHeight="1" thickTop="1" thickBot="1" x14ac:dyDescent="0.3">
      <c r="C13" s="58">
        <v>1</v>
      </c>
      <c r="D13" s="58" t="str">
        <f>IF(C13&lt;&gt;"",TEXT(C13,"00")&amp;"/10/"&amp;'Configurações Básicas'!$P$5,"")</f>
        <v>01/10/2017</v>
      </c>
      <c r="E13" s="58" t="s">
        <v>1353</v>
      </c>
      <c r="F13" s="28"/>
      <c r="G13" s="28" t="s">
        <v>1426</v>
      </c>
      <c r="H13" s="28"/>
      <c r="I13" s="167">
        <v>502</v>
      </c>
      <c r="J13" s="192"/>
      <c r="K13" s="60" t="s">
        <v>1392</v>
      </c>
      <c r="L13" s="192"/>
      <c r="M13" s="56">
        <f>M12+IF(AND(K13="Pago",OR(E13='PC Receitas'!$O$4,E13='PC Receitas'!$O$5,E13='PC Receitas'!$O$6)),I13,IF(AND(K13="Pago",OR(E13='PC Receitas'!$O$7,E13='PC Receitas'!$O$8,E13='PC Receitas'!$O$9,E13='PC Receitas'!$O$10,E13='PC Receitas'!$O$11,E13='PC Receitas'!$O$12,E13='PC Receitas'!$O$13,E13='PC Receitas'!$O$14)),-I13,0))</f>
        <v>7448.57</v>
      </c>
      <c r="O13" s="211" t="s">
        <v>66</v>
      </c>
      <c r="P13" s="212">
        <f>M605</f>
        <v>7448.57</v>
      </c>
      <c r="Q13" s="22"/>
      <c r="R13" s="153" t="str">
        <f t="shared" si="0"/>
        <v>Despesa</v>
      </c>
      <c r="S13" s="150" t="str">
        <f t="shared" si="1"/>
        <v/>
      </c>
      <c r="T13" s="150" t="str">
        <f t="shared" si="2"/>
        <v/>
      </c>
      <c r="U13" s="150" t="str">
        <f t="shared" si="3"/>
        <v>Despesa</v>
      </c>
      <c r="V13" s="154" t="str">
        <f>VLOOKUP(E13,'PC Receitas'!$O$4:$P$14,2,FALSE)</f>
        <v>Impostos</v>
      </c>
    </row>
    <row r="14" spans="1:23" ht="19.5" customHeight="1" thickTop="1" thickBot="1" x14ac:dyDescent="0.3">
      <c r="C14" s="58">
        <v>1</v>
      </c>
      <c r="D14" s="58" t="str">
        <f>IF(C14&lt;&gt;"",TEXT(C14,"00")&amp;"/10/"&amp;'Configurações Básicas'!$P$5,"")</f>
        <v>01/10/2017</v>
      </c>
      <c r="E14" s="58" t="s">
        <v>154</v>
      </c>
      <c r="F14" s="28"/>
      <c r="G14" s="28" t="s">
        <v>1423</v>
      </c>
      <c r="H14" s="28"/>
      <c r="I14" s="167">
        <v>175</v>
      </c>
      <c r="J14" s="192"/>
      <c r="K14" s="60" t="s">
        <v>1392</v>
      </c>
      <c r="L14" s="192"/>
      <c r="M14" s="56">
        <f>M13+IF(AND(K14="Pago",OR(E14='PC Receitas'!$O$4,E14='PC Receitas'!$O$5,E14='PC Receitas'!$O$6)),I14,IF(AND(K14="Pago",OR(E14='PC Receitas'!$O$7,E14='PC Receitas'!$O$8,E14='PC Receitas'!$O$9,E14='PC Receitas'!$O$10,E14='PC Receitas'!$O$11,E14='PC Receitas'!$O$12,E14='PC Receitas'!$O$13,E14='PC Receitas'!$O$14)),-I14,0))</f>
        <v>7448.57</v>
      </c>
      <c r="O14" s="211"/>
      <c r="P14" s="216"/>
      <c r="Q14" s="22"/>
      <c r="R14" s="153" t="str">
        <f t="shared" si="0"/>
        <v>Despesa</v>
      </c>
      <c r="S14" s="150" t="str">
        <f t="shared" si="1"/>
        <v/>
      </c>
      <c r="T14" s="150" t="str">
        <f t="shared" si="2"/>
        <v/>
      </c>
      <c r="U14" s="150" t="str">
        <f t="shared" si="3"/>
        <v>Despesa</v>
      </c>
      <c r="V14" s="154" t="str">
        <f>VLOOKUP(E14,'PC Receitas'!$O$4:$P$14,2,FALSE)</f>
        <v>Despesas_com_RH</v>
      </c>
    </row>
    <row r="15" spans="1:23" ht="19.5" customHeight="1" thickTop="1" thickBot="1" x14ac:dyDescent="0.3">
      <c r="C15" s="58">
        <v>1</v>
      </c>
      <c r="D15" s="58" t="str">
        <f>IF(C15&lt;&gt;"",TEXT(C15,"00")&amp;"/10/"&amp;'Configurações Básicas'!$P$5,"")</f>
        <v>01/10/2017</v>
      </c>
      <c r="E15" s="58" t="s">
        <v>1357</v>
      </c>
      <c r="F15" s="28"/>
      <c r="G15" s="28" t="s">
        <v>1400</v>
      </c>
      <c r="H15" s="28"/>
      <c r="I15" s="167">
        <v>108.33</v>
      </c>
      <c r="J15" s="192"/>
      <c r="K15" s="60" t="s">
        <v>1392</v>
      </c>
      <c r="L15" s="192"/>
      <c r="M15" s="56">
        <f>M14+IF(AND(K15="Pago",OR(E15='PC Receitas'!$O$4,E15='PC Receitas'!$O$5,E15='PC Receitas'!$O$6)),I15,IF(AND(K15="Pago",OR(E15='PC Receitas'!$O$7,E15='PC Receitas'!$O$8,E15='PC Receitas'!$O$9,E15='PC Receitas'!$O$10,E15='PC Receitas'!$O$11,E15='PC Receitas'!$O$12,E15='PC Receitas'!$O$13,E15='PC Receitas'!$O$14)),-I15,0))</f>
        <v>7448.57</v>
      </c>
      <c r="R15" s="153" t="str">
        <f t="shared" si="0"/>
        <v>Despesa</v>
      </c>
      <c r="S15" s="150" t="str">
        <f t="shared" si="1"/>
        <v/>
      </c>
      <c r="T15" s="150" t="str">
        <f t="shared" si="2"/>
        <v/>
      </c>
      <c r="U15" s="150" t="str">
        <f t="shared" si="3"/>
        <v>Despesa</v>
      </c>
      <c r="V15" s="154" t="str">
        <f>VLOOKUP(E15,'PC Receitas'!$O$4:$P$14,2,FALSE)</f>
        <v>Despesas_Operacionais</v>
      </c>
    </row>
    <row r="16" spans="1:23" ht="19.5" customHeight="1" thickTop="1" thickBot="1" x14ac:dyDescent="0.3">
      <c r="C16" s="58">
        <v>1</v>
      </c>
      <c r="D16" s="58" t="str">
        <f>IF(C16&lt;&gt;"",TEXT(C16,"00")&amp;"/10/"&amp;'Configurações Básicas'!$P$5,"")</f>
        <v>01/10/2017</v>
      </c>
      <c r="E16" s="58" t="s">
        <v>1359</v>
      </c>
      <c r="F16" s="28"/>
      <c r="G16" s="28" t="s">
        <v>1424</v>
      </c>
      <c r="H16" s="28"/>
      <c r="I16" s="167">
        <v>850</v>
      </c>
      <c r="J16" s="192"/>
      <c r="K16" s="60" t="s">
        <v>1392</v>
      </c>
      <c r="L16" s="192"/>
      <c r="M16" s="56">
        <f>M15+IF(AND(K16="Pago",OR(E16='PC Receitas'!$O$4,E16='PC Receitas'!$O$5,E16='PC Receitas'!$O$6)),I16,IF(AND(K16="Pago",OR(E16='PC Receitas'!$O$7,E16='PC Receitas'!$O$8,E16='PC Receitas'!$O$9,E16='PC Receitas'!$O$10,E16='PC Receitas'!$O$11,E16='PC Receitas'!$O$12,E16='PC Receitas'!$O$13,E16='PC Receitas'!$O$14)),-I16,0))</f>
        <v>7448.57</v>
      </c>
      <c r="O16" s="150" t="str">
        <f>'PC Receitas'!O4</f>
        <v>RECEITAS COM PRODUTO</v>
      </c>
      <c r="R16" s="153" t="str">
        <f t="shared" si="0"/>
        <v>Despesa</v>
      </c>
      <c r="S16" s="150" t="str">
        <f t="shared" si="1"/>
        <v/>
      </c>
      <c r="T16" s="150" t="str">
        <f t="shared" si="2"/>
        <v/>
      </c>
      <c r="U16" s="150" t="str">
        <f t="shared" si="3"/>
        <v>Despesa</v>
      </c>
      <c r="V16" s="154" t="str">
        <f>VLOOKUP(E16,'PC Receitas'!$O$4:$P$14,2,FALSE)</f>
        <v>Investimentos</v>
      </c>
    </row>
    <row r="17" spans="3:22" ht="19.5" customHeight="1" thickTop="1" thickBot="1" x14ac:dyDescent="0.3">
      <c r="C17" s="58"/>
      <c r="D17" s="58" t="str">
        <f>IF(C17&lt;&gt;"",TEXT(C17,"00")&amp;"/10/"&amp;'Configurações Básicas'!$P$5,"")</f>
        <v/>
      </c>
      <c r="E17" s="58"/>
      <c r="F17" s="58"/>
      <c r="G17" s="58"/>
      <c r="H17" s="58"/>
      <c r="I17" s="59"/>
      <c r="J17" s="193"/>
      <c r="K17" s="168"/>
      <c r="L17" s="192"/>
      <c r="M17" s="56">
        <f>M16+IF(AND(K17="Pago",OR(E17='PC Receitas'!$O$4,E17='PC Receitas'!$O$5,E17='PC Receitas'!$O$6)),I17,IF(AND(K17="Pago",OR(E17='PC Receitas'!$O$7,E17='PC Receitas'!$O$8,E17='PC Receitas'!$O$9,E17='PC Receitas'!$O$10,E17='PC Receitas'!$O$11,E17='PC Receitas'!$O$12,E17='PC Receitas'!$O$13,E17='PC Receitas'!$O$14)),-I17,0))</f>
        <v>7448.57</v>
      </c>
      <c r="O17" s="150" t="str">
        <f>'PC Receitas'!O5</f>
        <v>RECEITAS COM SERVIÇOS</v>
      </c>
      <c r="R17" s="153" t="e">
        <f t="shared" si="0"/>
        <v>#N/A</v>
      </c>
      <c r="S17" s="150" t="e">
        <f t="shared" si="1"/>
        <v>#N/A</v>
      </c>
      <c r="T17" s="150" t="e">
        <f t="shared" si="2"/>
        <v>#N/A</v>
      </c>
      <c r="U17" s="150" t="e">
        <f t="shared" si="3"/>
        <v>#N/A</v>
      </c>
      <c r="V17" s="154" t="e">
        <f>VLOOKUP(E17,'PC Receitas'!$O$4:$P$14,2,FALSE)</f>
        <v>#N/A</v>
      </c>
    </row>
    <row r="18" spans="3:22" ht="19.5" customHeight="1" thickTop="1" thickBot="1" x14ac:dyDescent="0.3">
      <c r="C18" s="58"/>
      <c r="D18" s="58" t="str">
        <f>IF(C18&lt;&gt;"",TEXT(C18,"00")&amp;"/10/"&amp;'Configurações Básicas'!$P$5,"")</f>
        <v/>
      </c>
      <c r="E18" s="58"/>
      <c r="F18" s="58"/>
      <c r="G18" s="58"/>
      <c r="H18" s="58"/>
      <c r="I18" s="59"/>
      <c r="J18" s="193"/>
      <c r="K18" s="168"/>
      <c r="L18" s="192"/>
      <c r="M18" s="56">
        <f>M17+IF(AND(K18="Pago",OR(E18='PC Receitas'!$O$4,E18='PC Receitas'!$O$5,E18='PC Receitas'!$O$6)),I18,IF(AND(K18="Pago",OR(E18='PC Receitas'!$O$7,E18='PC Receitas'!$O$8,E18='PC Receitas'!$O$9,E18='PC Receitas'!$O$10,E18='PC Receitas'!$O$11,E18='PC Receitas'!$O$12,E18='PC Receitas'!$O$13,E18='PC Receitas'!$O$14)),-I18,0))</f>
        <v>7448.57</v>
      </c>
      <c r="O18" s="150" t="str">
        <f>'PC Receitas'!O6</f>
        <v>RECEITAS NÃO OPERACIONAIS</v>
      </c>
      <c r="R18" s="153" t="e">
        <f t="shared" si="0"/>
        <v>#N/A</v>
      </c>
      <c r="S18" s="150" t="e">
        <f t="shared" si="1"/>
        <v>#N/A</v>
      </c>
      <c r="T18" s="150" t="e">
        <f t="shared" si="2"/>
        <v>#N/A</v>
      </c>
      <c r="U18" s="150" t="e">
        <f t="shared" si="3"/>
        <v>#N/A</v>
      </c>
      <c r="V18" s="154" t="e">
        <f>VLOOKUP(E18,'PC Receitas'!$O$4:$P$14,2,FALSE)</f>
        <v>#N/A</v>
      </c>
    </row>
    <row r="19" spans="3:22" ht="19.5" customHeight="1" thickTop="1" thickBot="1" x14ac:dyDescent="0.3">
      <c r="C19" s="58"/>
      <c r="D19" s="58" t="str">
        <f>IF(C19&lt;&gt;"",TEXT(C19,"00")&amp;"/10/"&amp;'Configurações Básicas'!$P$5,"")</f>
        <v/>
      </c>
      <c r="E19" s="58"/>
      <c r="F19" s="58"/>
      <c r="G19" s="58"/>
      <c r="H19" s="58"/>
      <c r="I19" s="59"/>
      <c r="J19" s="193"/>
      <c r="K19" s="168"/>
      <c r="L19" s="192"/>
      <c r="M19" s="56">
        <f>M18+IF(AND(K19="Pago",OR(E19='PC Receitas'!$O$4,E19='PC Receitas'!$O$5,E19='PC Receitas'!$O$6)),I19,IF(AND(K19="Pago",OR(E19='PC Receitas'!$O$7,E19='PC Receitas'!$O$8,E19='PC Receitas'!$O$9,E19='PC Receitas'!$O$10,E19='PC Receitas'!$O$11,E19='PC Receitas'!$O$12,E19='PC Receitas'!$O$13,E19='PC Receitas'!$O$14)),-I19,0))</f>
        <v>7448.57</v>
      </c>
      <c r="O19" s="150" t="str">
        <f>'PC Receitas'!O7</f>
        <v>DESPESAS COM PRODUTOS</v>
      </c>
      <c r="R19" s="153" t="e">
        <f t="shared" si="0"/>
        <v>#N/A</v>
      </c>
      <c r="S19" s="150" t="e">
        <f t="shared" si="1"/>
        <v>#N/A</v>
      </c>
      <c r="T19" s="150" t="e">
        <f t="shared" si="2"/>
        <v>#N/A</v>
      </c>
      <c r="U19" s="150" t="e">
        <f t="shared" si="3"/>
        <v>#N/A</v>
      </c>
      <c r="V19" s="154" t="e">
        <f>VLOOKUP(E19,'PC Receitas'!$O$4:$P$14,2,FALSE)</f>
        <v>#N/A</v>
      </c>
    </row>
    <row r="20" spans="3:22" ht="19.5" customHeight="1" thickTop="1" thickBot="1" x14ac:dyDescent="0.3">
      <c r="C20" s="58"/>
      <c r="D20" s="58" t="str">
        <f>IF(C20&lt;&gt;"",TEXT(C20,"00")&amp;"/10/"&amp;'Configurações Básicas'!$P$5,"")</f>
        <v/>
      </c>
      <c r="E20" s="58"/>
      <c r="F20" s="58"/>
      <c r="G20" s="58"/>
      <c r="H20" s="58"/>
      <c r="I20" s="59"/>
      <c r="J20" s="193"/>
      <c r="K20" s="168"/>
      <c r="L20" s="192"/>
      <c r="M20" s="56">
        <f>M19+IF(AND(K20="Pago",OR(E20='PC Receitas'!$O$4,E20='PC Receitas'!$O$5,E20='PC Receitas'!$O$6)),I20,IF(AND(K20="Pago",OR(E20='PC Receitas'!$O$7,E20='PC Receitas'!$O$8,E20='PC Receitas'!$O$9,E20='PC Receitas'!$O$10,E20='PC Receitas'!$O$11,E20='PC Receitas'!$O$12,E20='PC Receitas'!$O$13,E20='PC Receitas'!$O$14)),-I20,0))</f>
        <v>7448.57</v>
      </c>
      <c r="O20" s="150" t="str">
        <f>'PC Receitas'!O8</f>
        <v>DESPESAS COM SERVIÇOS</v>
      </c>
      <c r="R20" s="153" t="e">
        <f t="shared" si="0"/>
        <v>#N/A</v>
      </c>
      <c r="S20" s="150" t="e">
        <f t="shared" si="1"/>
        <v>#N/A</v>
      </c>
      <c r="T20" s="150" t="e">
        <f t="shared" si="2"/>
        <v>#N/A</v>
      </c>
      <c r="U20" s="150" t="e">
        <f t="shared" si="3"/>
        <v>#N/A</v>
      </c>
      <c r="V20" s="154" t="e">
        <f>VLOOKUP(E20,'PC Receitas'!$O$4:$P$14,2,FALSE)</f>
        <v>#N/A</v>
      </c>
    </row>
    <row r="21" spans="3:22" ht="19.5" customHeight="1" thickTop="1" thickBot="1" x14ac:dyDescent="0.3">
      <c r="C21" s="58"/>
      <c r="D21" s="58" t="str">
        <f>IF(C21&lt;&gt;"",TEXT(C21,"00")&amp;"/10/"&amp;'Configurações Básicas'!$P$5,"")</f>
        <v/>
      </c>
      <c r="E21" s="58"/>
      <c r="F21" s="58"/>
      <c r="G21" s="58"/>
      <c r="H21" s="58"/>
      <c r="I21" s="59"/>
      <c r="J21" s="193"/>
      <c r="K21" s="168"/>
      <c r="L21" s="192"/>
      <c r="M21" s="56">
        <f>M20+IF(AND(K21="Pago",OR(E21='PC Receitas'!$O$4,E21='PC Receitas'!$O$5,E21='PC Receitas'!$O$6)),I21,IF(AND(K21="Pago",OR(E21='PC Receitas'!$O$7,E21='PC Receitas'!$O$8,E21='PC Receitas'!$O$9,E21='PC Receitas'!$O$10,E21='PC Receitas'!$O$11,E21='PC Receitas'!$O$12,E21='PC Receitas'!$O$13,E21='PC Receitas'!$O$14)),-I21,0))</f>
        <v>7448.57</v>
      </c>
      <c r="O21" s="150" t="str">
        <f>'PC Receitas'!O9</f>
        <v>DESPESAS NÃO OPERACIONAIS</v>
      </c>
      <c r="R21" s="153" t="e">
        <f t="shared" si="0"/>
        <v>#N/A</v>
      </c>
      <c r="S21" s="150" t="e">
        <f t="shared" si="1"/>
        <v>#N/A</v>
      </c>
      <c r="T21" s="150" t="e">
        <f t="shared" si="2"/>
        <v>#N/A</v>
      </c>
      <c r="U21" s="150" t="e">
        <f t="shared" si="3"/>
        <v>#N/A</v>
      </c>
      <c r="V21" s="154" t="e">
        <f>VLOOKUP(E21,'PC Receitas'!$O$4:$P$14,2,FALSE)</f>
        <v>#N/A</v>
      </c>
    </row>
    <row r="22" spans="3:22" ht="19.5" customHeight="1" thickTop="1" thickBot="1" x14ac:dyDescent="0.3">
      <c r="C22" s="58"/>
      <c r="D22" s="58" t="str">
        <f>IF(C22&lt;&gt;"",TEXT(C22,"00")&amp;"/10/"&amp;'Configurações Básicas'!$P$5,"")</f>
        <v/>
      </c>
      <c r="E22" s="58"/>
      <c r="F22" s="58"/>
      <c r="G22" s="58"/>
      <c r="H22" s="58"/>
      <c r="I22" s="59"/>
      <c r="J22" s="193"/>
      <c r="K22" s="60"/>
      <c r="L22" s="192"/>
      <c r="M22" s="56">
        <f>M21+IF(AND(K22="Pago",OR(E22='PC Receitas'!$O$4,E22='PC Receitas'!$O$5,E22='PC Receitas'!$O$6)),I22,IF(AND(K22="Pago",OR(E22='PC Receitas'!$O$7,E22='PC Receitas'!$O$8,E22='PC Receitas'!$O$9,E22='PC Receitas'!$O$10,E22='PC Receitas'!$O$11,E22='PC Receitas'!$O$12,E22='PC Receitas'!$O$13,E22='PC Receitas'!$O$14)),-I22,0))</f>
        <v>7448.57</v>
      </c>
      <c r="O22" s="150" t="str">
        <f>'PC Receitas'!O10</f>
        <v>DESPESAS COM RH</v>
      </c>
      <c r="R22" s="153" t="e">
        <f t="shared" si="0"/>
        <v>#N/A</v>
      </c>
      <c r="S22" s="150" t="e">
        <f t="shared" si="1"/>
        <v>#N/A</v>
      </c>
      <c r="T22" s="150" t="e">
        <f t="shared" si="2"/>
        <v>#N/A</v>
      </c>
      <c r="U22" s="150" t="e">
        <f t="shared" si="3"/>
        <v>#N/A</v>
      </c>
      <c r="V22" s="154" t="e">
        <f>VLOOKUP(E22,'PC Receitas'!$O$4:$P$14,2,FALSE)</f>
        <v>#N/A</v>
      </c>
    </row>
    <row r="23" spans="3:22" ht="19.5" customHeight="1" thickTop="1" thickBot="1" x14ac:dyDescent="0.3">
      <c r="C23" s="58"/>
      <c r="D23" s="58" t="str">
        <f>IF(C23&lt;&gt;"",TEXT(C23,"00")&amp;"/10/"&amp;'Configurações Básicas'!$P$5,"")</f>
        <v/>
      </c>
      <c r="E23" s="58"/>
      <c r="F23" s="58"/>
      <c r="G23" s="58"/>
      <c r="H23" s="58"/>
      <c r="I23" s="59"/>
      <c r="J23" s="193"/>
      <c r="K23" s="168"/>
      <c r="L23" s="192"/>
      <c r="M23" s="56">
        <f>M22+IF(AND(K23="Pago",OR(E23='PC Receitas'!$O$4,E23='PC Receitas'!$O$5,E23='PC Receitas'!$O$6)),I23,IF(AND(K23="Pago",OR(E23='PC Receitas'!$O$7,E23='PC Receitas'!$O$8,E23='PC Receitas'!$O$9,E23='PC Receitas'!$O$10,E23='PC Receitas'!$O$11,E23='PC Receitas'!$O$12,E23='PC Receitas'!$O$13,E23='PC Receitas'!$O$14)),-I23,0))</f>
        <v>7448.57</v>
      </c>
      <c r="O23" s="150" t="str">
        <f>'PC Receitas'!O11</f>
        <v>DESPESAS OPERACIONAIS</v>
      </c>
      <c r="R23" s="153" t="e">
        <f t="shared" si="0"/>
        <v>#N/A</v>
      </c>
      <c r="S23" s="150" t="e">
        <f t="shared" si="1"/>
        <v>#N/A</v>
      </c>
      <c r="T23" s="150" t="e">
        <f t="shared" si="2"/>
        <v>#N/A</v>
      </c>
      <c r="U23" s="150" t="e">
        <f t="shared" si="3"/>
        <v>#N/A</v>
      </c>
      <c r="V23" s="154" t="e">
        <f>VLOOKUP(E23,'PC Receitas'!$O$4:$P$14,2,FALSE)</f>
        <v>#N/A</v>
      </c>
    </row>
    <row r="24" spans="3:22" ht="19.5" customHeight="1" thickTop="1" thickBot="1" x14ac:dyDescent="0.3">
      <c r="C24" s="58"/>
      <c r="D24" s="58" t="str">
        <f>IF(C24&lt;&gt;"",TEXT(C24,"00")&amp;"/10/"&amp;'Configurações Básicas'!$P$5,"")</f>
        <v/>
      </c>
      <c r="E24" s="58"/>
      <c r="F24" s="58"/>
      <c r="G24" s="58"/>
      <c r="H24" s="58"/>
      <c r="I24" s="59"/>
      <c r="J24" s="193"/>
      <c r="K24" s="168"/>
      <c r="L24" s="192"/>
      <c r="M24" s="56">
        <f>M23+IF(AND(K24="Pago",OR(E24='PC Receitas'!$O$4,E24='PC Receitas'!$O$5,E24='PC Receitas'!$O$6)),I24,IF(AND(K24="Pago",OR(E24='PC Receitas'!$O$7,E24='PC Receitas'!$O$8,E24='PC Receitas'!$O$9,E24='PC Receitas'!$O$10,E24='PC Receitas'!$O$11,E24='PC Receitas'!$O$12,E24='PC Receitas'!$O$13,E24='PC Receitas'!$O$14)),-I24,0))</f>
        <v>7448.57</v>
      </c>
      <c r="O24" s="150" t="str">
        <f>'PC Receitas'!O12</f>
        <v>DESPESAS DE MARKETING</v>
      </c>
      <c r="R24" s="153" t="e">
        <f t="shared" si="0"/>
        <v>#N/A</v>
      </c>
      <c r="S24" s="150" t="e">
        <f t="shared" si="1"/>
        <v>#N/A</v>
      </c>
      <c r="T24" s="150" t="e">
        <f t="shared" si="2"/>
        <v>#N/A</v>
      </c>
      <c r="U24" s="150" t="e">
        <f t="shared" si="3"/>
        <v>#N/A</v>
      </c>
      <c r="V24" s="154" t="e">
        <f>VLOOKUP(E24,'PC Receitas'!$O$4:$P$14,2,FALSE)</f>
        <v>#N/A</v>
      </c>
    </row>
    <row r="25" spans="3:22" ht="19.5" customHeight="1" thickTop="1" thickBot="1" x14ac:dyDescent="0.3">
      <c r="C25" s="58"/>
      <c r="D25" s="58" t="str">
        <f>IF(C25&lt;&gt;"",TEXT(C25,"00")&amp;"/10/"&amp;'Configurações Básicas'!$P$5,"")</f>
        <v/>
      </c>
      <c r="E25" s="58"/>
      <c r="F25" s="58"/>
      <c r="G25" s="58"/>
      <c r="H25" s="58"/>
      <c r="I25" s="59"/>
      <c r="J25" s="193"/>
      <c r="K25" s="168"/>
      <c r="L25" s="192"/>
      <c r="M25" s="56">
        <f>M24+IF(AND(K25="Pago",OR(E25='PC Receitas'!$O$4,E25='PC Receitas'!$O$5,E25='PC Receitas'!$O$6)),I25,IF(AND(K25="Pago",OR(E25='PC Receitas'!$O$7,E25='PC Receitas'!$O$8,E25='PC Receitas'!$O$9,E25='PC Receitas'!$O$10,E25='PC Receitas'!$O$11,E25='PC Receitas'!$O$12,E25='PC Receitas'!$O$13,E25='PC Receitas'!$O$14)),-I25,0))</f>
        <v>7448.57</v>
      </c>
      <c r="O25" s="150" t="str">
        <f>'PC Receitas'!O13</f>
        <v>IMPOSTOS</v>
      </c>
      <c r="R25" s="153" t="e">
        <f t="shared" si="0"/>
        <v>#N/A</v>
      </c>
      <c r="S25" s="150" t="e">
        <f t="shared" si="1"/>
        <v>#N/A</v>
      </c>
      <c r="T25" s="150" t="e">
        <f t="shared" si="2"/>
        <v>#N/A</v>
      </c>
      <c r="U25" s="150" t="e">
        <f t="shared" si="3"/>
        <v>#N/A</v>
      </c>
      <c r="V25" s="154" t="e">
        <f>VLOOKUP(E25,'PC Receitas'!$O$4:$P$14,2,FALSE)</f>
        <v>#N/A</v>
      </c>
    </row>
    <row r="26" spans="3:22" ht="19.5" customHeight="1" thickTop="1" thickBot="1" x14ac:dyDescent="0.3">
      <c r="C26" s="58"/>
      <c r="D26" s="58" t="str">
        <f>IF(C26&lt;&gt;"",TEXT(C26,"00")&amp;"/10/"&amp;'Configurações Básicas'!$P$5,"")</f>
        <v/>
      </c>
      <c r="E26" s="58"/>
      <c r="F26" s="58"/>
      <c r="G26" s="58"/>
      <c r="H26" s="58"/>
      <c r="I26" s="59"/>
      <c r="J26" s="193"/>
      <c r="K26" s="168"/>
      <c r="L26" s="192"/>
      <c r="M26" s="56">
        <f>M25+IF(AND(K26="Pago",OR(E26='PC Receitas'!$O$4,E26='PC Receitas'!$O$5,E26='PC Receitas'!$O$6)),I26,IF(AND(K26="Pago",OR(E26='PC Receitas'!$O$7,E26='PC Receitas'!$O$8,E26='PC Receitas'!$O$9,E26='PC Receitas'!$O$10,E26='PC Receitas'!$O$11,E26='PC Receitas'!$O$12,E26='PC Receitas'!$O$13,E26='PC Receitas'!$O$14)),-I26,0))</f>
        <v>7448.57</v>
      </c>
      <c r="O26" s="150" t="str">
        <f>'PC Receitas'!O14</f>
        <v>INVESTIMENTOS</v>
      </c>
      <c r="R26" s="153" t="e">
        <f t="shared" si="0"/>
        <v>#N/A</v>
      </c>
      <c r="S26" s="150" t="e">
        <f t="shared" si="1"/>
        <v>#N/A</v>
      </c>
      <c r="T26" s="150" t="e">
        <f t="shared" si="2"/>
        <v>#N/A</v>
      </c>
      <c r="U26" s="150" t="e">
        <f t="shared" si="3"/>
        <v>#N/A</v>
      </c>
      <c r="V26" s="154" t="e">
        <f>VLOOKUP(E26,'PC Receitas'!$O$4:$P$14,2,FALSE)</f>
        <v>#N/A</v>
      </c>
    </row>
    <row r="27" spans="3:22" ht="19.5" customHeight="1" thickTop="1" thickBot="1" x14ac:dyDescent="0.3">
      <c r="C27" s="58"/>
      <c r="D27" s="58" t="str">
        <f>IF(C27&lt;&gt;"",TEXT(C27,"00")&amp;"/10/"&amp;'Configurações Básicas'!$P$5,"")</f>
        <v/>
      </c>
      <c r="E27" s="58"/>
      <c r="F27" s="58"/>
      <c r="G27" s="58"/>
      <c r="H27" s="58"/>
      <c r="I27" s="59"/>
      <c r="J27" s="193"/>
      <c r="K27" s="60"/>
      <c r="L27" s="192"/>
      <c r="M27" s="56">
        <f>M26+IF(AND(K27="Pago",OR(E27='PC Receitas'!$O$4,E27='PC Receitas'!$O$5,E27='PC Receitas'!$O$6)),I27,IF(AND(K27="Pago",OR(E27='PC Receitas'!$O$7,E27='PC Receitas'!$O$8,E27='PC Receitas'!$O$9,E27='PC Receitas'!$O$10,E27='PC Receitas'!$O$11,E27='PC Receitas'!$O$12,E27='PC Receitas'!$O$13,E27='PC Receitas'!$O$14)),-I27,0))</f>
        <v>7448.57</v>
      </c>
      <c r="R27" s="153" t="e">
        <f t="shared" si="0"/>
        <v>#N/A</v>
      </c>
      <c r="S27" s="150" t="e">
        <f t="shared" si="1"/>
        <v>#N/A</v>
      </c>
      <c r="T27" s="150" t="e">
        <f t="shared" si="2"/>
        <v>#N/A</v>
      </c>
      <c r="U27" s="150" t="e">
        <f t="shared" si="3"/>
        <v>#N/A</v>
      </c>
      <c r="V27" s="154" t="e">
        <f>VLOOKUP(E27,'PC Receitas'!$O$4:$P$14,2,FALSE)</f>
        <v>#N/A</v>
      </c>
    </row>
    <row r="28" spans="3:22" ht="19.5" customHeight="1" thickTop="1" thickBot="1" x14ac:dyDescent="0.3">
      <c r="C28" s="58"/>
      <c r="D28" s="58" t="str">
        <f>IF(C28&lt;&gt;"",TEXT(C28,"00")&amp;"/10/"&amp;'Configurações Básicas'!$P$5,"")</f>
        <v/>
      </c>
      <c r="E28" s="58"/>
      <c r="F28" s="58"/>
      <c r="G28" s="58"/>
      <c r="H28" s="58"/>
      <c r="I28" s="59"/>
      <c r="J28" s="193"/>
      <c r="K28" s="168"/>
      <c r="L28" s="192"/>
      <c r="M28" s="56">
        <f>M27+IF(AND(K28="Pago",OR(E28='PC Receitas'!$O$4,E28='PC Receitas'!$O$5,E28='PC Receitas'!$O$6)),I28,IF(AND(K28="Pago",OR(E28='PC Receitas'!$O$7,E28='PC Receitas'!$O$8,E28='PC Receitas'!$O$9,E28='PC Receitas'!$O$10,E28='PC Receitas'!$O$11,E28='PC Receitas'!$O$12,E28='PC Receitas'!$O$13,E28='PC Receitas'!$O$14)),-I28,0))</f>
        <v>7448.57</v>
      </c>
      <c r="R28" s="153" t="e">
        <f t="shared" si="0"/>
        <v>#N/A</v>
      </c>
      <c r="S28" s="150" t="e">
        <f t="shared" si="1"/>
        <v>#N/A</v>
      </c>
      <c r="T28" s="150" t="e">
        <f t="shared" si="2"/>
        <v>#N/A</v>
      </c>
      <c r="U28" s="150" t="e">
        <f t="shared" si="3"/>
        <v>#N/A</v>
      </c>
      <c r="V28" s="154" t="e">
        <f>VLOOKUP(E28,'PC Receitas'!$O$4:$P$14,2,FALSE)</f>
        <v>#N/A</v>
      </c>
    </row>
    <row r="29" spans="3:22" ht="19.5" customHeight="1" thickTop="1" thickBot="1" x14ac:dyDescent="0.3">
      <c r="C29" s="58"/>
      <c r="D29" s="58" t="str">
        <f>IF(C29&lt;&gt;"",TEXT(C29,"00")&amp;"/10/"&amp;'Configurações Básicas'!$P$5,"")</f>
        <v/>
      </c>
      <c r="E29" s="58"/>
      <c r="F29" s="58"/>
      <c r="G29" s="58"/>
      <c r="H29" s="58"/>
      <c r="I29" s="59"/>
      <c r="J29" s="193"/>
      <c r="K29" s="168"/>
      <c r="L29" s="192"/>
      <c r="M29" s="56">
        <f>M28+IF(AND(K29="Pago",OR(E29='PC Receitas'!$O$4,E29='PC Receitas'!$O$5,E29='PC Receitas'!$O$6)),I29,IF(AND(K29="Pago",OR(E29='PC Receitas'!$O$7,E29='PC Receitas'!$O$8,E29='PC Receitas'!$O$9,E29='PC Receitas'!$O$10,E29='PC Receitas'!$O$11,E29='PC Receitas'!$O$12,E29='PC Receitas'!$O$13,E29='PC Receitas'!$O$14)),-I29,0))</f>
        <v>7448.57</v>
      </c>
      <c r="R29" s="153" t="e">
        <f t="shared" si="0"/>
        <v>#N/A</v>
      </c>
      <c r="S29" s="150" t="e">
        <f t="shared" si="1"/>
        <v>#N/A</v>
      </c>
      <c r="T29" s="150" t="e">
        <f t="shared" si="2"/>
        <v>#N/A</v>
      </c>
      <c r="U29" s="150" t="e">
        <f t="shared" si="3"/>
        <v>#N/A</v>
      </c>
      <c r="V29" s="154" t="e">
        <f>VLOOKUP(E29,'PC Receitas'!$O$4:$P$14,2,FALSE)</f>
        <v>#N/A</v>
      </c>
    </row>
    <row r="30" spans="3:22" ht="19.5" customHeight="1" thickTop="1" thickBot="1" x14ac:dyDescent="0.3">
      <c r="C30" s="58"/>
      <c r="D30" s="58" t="str">
        <f>IF(C30&lt;&gt;"",TEXT(C30,"00")&amp;"/10/"&amp;'Configurações Básicas'!$P$5,"")</f>
        <v/>
      </c>
      <c r="E30" s="58"/>
      <c r="F30" s="58"/>
      <c r="G30" s="58"/>
      <c r="H30" s="58"/>
      <c r="I30" s="59"/>
      <c r="J30" s="193"/>
      <c r="K30" s="168"/>
      <c r="L30" s="192"/>
      <c r="M30" s="56">
        <f>M29+IF(AND(K30="Pago",OR(E30='PC Receitas'!$O$4,E30='PC Receitas'!$O$5,E30='PC Receitas'!$O$6)),I30,IF(AND(K30="Pago",OR(E30='PC Receitas'!$O$7,E30='PC Receitas'!$O$8,E30='PC Receitas'!$O$9,E30='PC Receitas'!$O$10,E30='PC Receitas'!$O$11,E30='PC Receitas'!$O$12,E30='PC Receitas'!$O$13,E30='PC Receitas'!$O$14)),-I30,0))</f>
        <v>7448.57</v>
      </c>
      <c r="R30" s="153" t="e">
        <f t="shared" si="0"/>
        <v>#N/A</v>
      </c>
      <c r="S30" s="150" t="e">
        <f t="shared" si="1"/>
        <v>#N/A</v>
      </c>
      <c r="T30" s="150" t="e">
        <f t="shared" si="2"/>
        <v>#N/A</v>
      </c>
      <c r="U30" s="150" t="e">
        <f t="shared" si="3"/>
        <v>#N/A</v>
      </c>
      <c r="V30" s="154" t="e">
        <f>VLOOKUP(E30,'PC Receitas'!$O$4:$P$14,2,FALSE)</f>
        <v>#N/A</v>
      </c>
    </row>
    <row r="31" spans="3:22" ht="19.5" customHeight="1" thickTop="1" thickBot="1" x14ac:dyDescent="0.3">
      <c r="C31" s="58"/>
      <c r="D31" s="58" t="str">
        <f>IF(C31&lt;&gt;"",TEXT(C31,"00")&amp;"/10/"&amp;'Configurações Básicas'!$P$5,"")</f>
        <v/>
      </c>
      <c r="E31" s="58"/>
      <c r="F31" s="58"/>
      <c r="G31" s="58"/>
      <c r="H31" s="58"/>
      <c r="I31" s="59"/>
      <c r="J31" s="193"/>
      <c r="K31" s="168"/>
      <c r="L31" s="192"/>
      <c r="M31" s="56">
        <f>M30+IF(AND(K31="Pago",OR(E31='PC Receitas'!$O$4,E31='PC Receitas'!$O$5,E31='PC Receitas'!$O$6)),I31,IF(AND(K31="Pago",OR(E31='PC Receitas'!$O$7,E31='PC Receitas'!$O$8,E31='PC Receitas'!$O$9,E31='PC Receitas'!$O$10,E31='PC Receitas'!$O$11,E31='PC Receitas'!$O$12,E31='PC Receitas'!$O$13,E31='PC Receitas'!$O$14)),-I31,0))</f>
        <v>7448.57</v>
      </c>
      <c r="R31" s="153" t="e">
        <f t="shared" si="0"/>
        <v>#N/A</v>
      </c>
      <c r="S31" s="150" t="e">
        <f t="shared" si="1"/>
        <v>#N/A</v>
      </c>
      <c r="T31" s="150" t="e">
        <f t="shared" si="2"/>
        <v>#N/A</v>
      </c>
      <c r="U31" s="150" t="e">
        <f t="shared" si="3"/>
        <v>#N/A</v>
      </c>
      <c r="V31" s="154" t="e">
        <f>VLOOKUP(E31,'PC Receitas'!$O$4:$P$14,2,FALSE)</f>
        <v>#N/A</v>
      </c>
    </row>
    <row r="32" spans="3:22" ht="19.5" customHeight="1" thickTop="1" thickBot="1" x14ac:dyDescent="0.3">
      <c r="C32" s="58"/>
      <c r="D32" s="58" t="str">
        <f>IF(C32&lt;&gt;"",TEXT(C32,"00")&amp;"/10/"&amp;'Configurações Básicas'!$P$5,"")</f>
        <v/>
      </c>
      <c r="E32" s="58"/>
      <c r="F32" s="58"/>
      <c r="G32" s="58"/>
      <c r="H32" s="58"/>
      <c r="I32" s="59"/>
      <c r="J32" s="193"/>
      <c r="K32" s="168"/>
      <c r="L32" s="192"/>
      <c r="M32" s="56">
        <f>M31+IF(AND(K32="Pago",OR(E32='PC Receitas'!$O$4,E32='PC Receitas'!$O$5,E32='PC Receitas'!$O$6)),I32,IF(AND(K32="Pago",OR(E32='PC Receitas'!$O$7,E32='PC Receitas'!$O$8,E32='PC Receitas'!$O$9,E32='PC Receitas'!$O$10,E32='PC Receitas'!$O$11,E32='PC Receitas'!$O$12,E32='PC Receitas'!$O$13,E32='PC Receitas'!$O$14)),-I32,0))</f>
        <v>7448.57</v>
      </c>
      <c r="R32" s="153" t="e">
        <f t="shared" si="0"/>
        <v>#N/A</v>
      </c>
      <c r="S32" s="150" t="e">
        <f t="shared" si="1"/>
        <v>#N/A</v>
      </c>
      <c r="T32" s="150" t="e">
        <f t="shared" si="2"/>
        <v>#N/A</v>
      </c>
      <c r="U32" s="150" t="e">
        <f t="shared" si="3"/>
        <v>#N/A</v>
      </c>
      <c r="V32" s="154" t="e">
        <f>VLOOKUP(E32,'PC Receitas'!$O$4:$P$14,2,FALSE)</f>
        <v>#N/A</v>
      </c>
    </row>
    <row r="33" spans="3:22" ht="19.5" customHeight="1" thickTop="1" thickBot="1" x14ac:dyDescent="0.3">
      <c r="C33" s="58"/>
      <c r="D33" s="58" t="str">
        <f>IF(C33&lt;&gt;"",TEXT(C33,"00")&amp;"/10/"&amp;'Configurações Básicas'!$P$5,"")</f>
        <v/>
      </c>
      <c r="E33" s="58"/>
      <c r="F33" s="58"/>
      <c r="G33" s="58"/>
      <c r="H33" s="58"/>
      <c r="I33" s="59"/>
      <c r="J33" s="193"/>
      <c r="K33" s="168"/>
      <c r="L33" s="192"/>
      <c r="M33" s="56">
        <f>M32+IF(AND(K33="Pago",OR(E33='PC Receitas'!$O$4,E33='PC Receitas'!$O$5,E33='PC Receitas'!$O$6)),I33,IF(AND(K33="Pago",OR(E33='PC Receitas'!$O$7,E33='PC Receitas'!$O$8,E33='PC Receitas'!$O$9,E33='PC Receitas'!$O$10,E33='PC Receitas'!$O$11,E33='PC Receitas'!$O$12,E33='PC Receitas'!$O$13,E33='PC Receitas'!$O$14)),-I33,0))</f>
        <v>7448.57</v>
      </c>
      <c r="R33" s="153" t="e">
        <f t="shared" si="0"/>
        <v>#N/A</v>
      </c>
      <c r="S33" s="150" t="e">
        <f t="shared" si="1"/>
        <v>#N/A</v>
      </c>
      <c r="T33" s="150" t="e">
        <f t="shared" si="2"/>
        <v>#N/A</v>
      </c>
      <c r="U33" s="150" t="e">
        <f t="shared" si="3"/>
        <v>#N/A</v>
      </c>
      <c r="V33" s="154" t="e">
        <f>VLOOKUP(E33,'PC Receitas'!$O$4:$P$14,2,FALSE)</f>
        <v>#N/A</v>
      </c>
    </row>
    <row r="34" spans="3:22" ht="19.5" customHeight="1" thickTop="1" thickBot="1" x14ac:dyDescent="0.3">
      <c r="C34" s="58"/>
      <c r="D34" s="58" t="str">
        <f>IF(C34&lt;&gt;"",TEXT(C34,"00")&amp;"/10/"&amp;'Configurações Básicas'!$P$5,"")</f>
        <v/>
      </c>
      <c r="E34" s="58"/>
      <c r="F34" s="58"/>
      <c r="G34" s="58"/>
      <c r="H34" s="58"/>
      <c r="I34" s="59"/>
      <c r="J34" s="193"/>
      <c r="K34" s="60"/>
      <c r="L34" s="192"/>
      <c r="M34" s="56">
        <f>M33+IF(AND(K34="Pago",OR(E34='PC Receitas'!$O$4,E34='PC Receitas'!$O$5,E34='PC Receitas'!$O$6)),I34,IF(AND(K34="Pago",OR(E34='PC Receitas'!$O$7,E34='PC Receitas'!$O$8,E34='PC Receitas'!$O$9,E34='PC Receitas'!$O$10,E34='PC Receitas'!$O$11,E34='PC Receitas'!$O$12,E34='PC Receitas'!$O$13,E34='PC Receitas'!$O$14)),-I34,0))</f>
        <v>7448.57</v>
      </c>
      <c r="R34" s="153" t="e">
        <f t="shared" si="0"/>
        <v>#N/A</v>
      </c>
      <c r="S34" s="150" t="e">
        <f t="shared" si="1"/>
        <v>#N/A</v>
      </c>
      <c r="T34" s="150" t="e">
        <f t="shared" si="2"/>
        <v>#N/A</v>
      </c>
      <c r="U34" s="150" t="e">
        <f t="shared" si="3"/>
        <v>#N/A</v>
      </c>
      <c r="V34" s="154" t="e">
        <f>VLOOKUP(E34,'PC Receitas'!$O$4:$P$14,2,FALSE)</f>
        <v>#N/A</v>
      </c>
    </row>
    <row r="35" spans="3:22" ht="19.5" customHeight="1" thickTop="1" thickBot="1" x14ac:dyDescent="0.3">
      <c r="C35" s="58"/>
      <c r="D35" s="58" t="str">
        <f>IF(C35&lt;&gt;"",TEXT(C35,"00")&amp;"/10/"&amp;'Configurações Básicas'!$P$5,"")</f>
        <v/>
      </c>
      <c r="E35" s="58"/>
      <c r="F35" s="58"/>
      <c r="G35" s="58"/>
      <c r="H35" s="58"/>
      <c r="I35" s="59"/>
      <c r="J35" s="193"/>
      <c r="K35" s="168"/>
      <c r="L35" s="192"/>
      <c r="M35" s="56">
        <f>M34+IF(AND(K35="Pago",OR(E35='PC Receitas'!$O$4,E35='PC Receitas'!$O$5,E35='PC Receitas'!$O$6)),I35,IF(AND(K35="Pago",OR(E35='PC Receitas'!$O$7,E35='PC Receitas'!$O$8,E35='PC Receitas'!$O$9,E35='PC Receitas'!$O$10,E35='PC Receitas'!$O$11,E35='PC Receitas'!$O$12,E35='PC Receitas'!$O$13,E35='PC Receitas'!$O$14)),-I35,0))</f>
        <v>7448.57</v>
      </c>
      <c r="R35" s="153" t="e">
        <f t="shared" si="0"/>
        <v>#N/A</v>
      </c>
      <c r="S35" s="150" t="e">
        <f t="shared" si="1"/>
        <v>#N/A</v>
      </c>
      <c r="T35" s="150" t="e">
        <f t="shared" si="2"/>
        <v>#N/A</v>
      </c>
      <c r="U35" s="150" t="e">
        <f t="shared" si="3"/>
        <v>#N/A</v>
      </c>
      <c r="V35" s="154" t="e">
        <f>VLOOKUP(E35,'PC Receitas'!$O$4:$P$14,2,FALSE)</f>
        <v>#N/A</v>
      </c>
    </row>
    <row r="36" spans="3:22" ht="19.5" customHeight="1" thickTop="1" thickBot="1" x14ac:dyDescent="0.3">
      <c r="C36" s="58"/>
      <c r="D36" s="58" t="str">
        <f>IF(C36&lt;&gt;"",TEXT(C36,"00")&amp;"/10/"&amp;'Configurações Básicas'!$P$5,"")</f>
        <v/>
      </c>
      <c r="E36" s="58"/>
      <c r="F36" s="58"/>
      <c r="G36" s="58"/>
      <c r="H36" s="58"/>
      <c r="I36" s="59"/>
      <c r="J36" s="193"/>
      <c r="K36" s="168"/>
      <c r="L36" s="192"/>
      <c r="M36" s="56">
        <f>M35+IF(AND(K36="Pago",OR(E36='PC Receitas'!$O$4,E36='PC Receitas'!$O$5,E36='PC Receitas'!$O$6)),I36,IF(AND(K36="Pago",OR(E36='PC Receitas'!$O$7,E36='PC Receitas'!$O$8,E36='PC Receitas'!$O$9,E36='PC Receitas'!$O$10,E36='PC Receitas'!$O$11,E36='PC Receitas'!$O$12,E36='PC Receitas'!$O$13,E36='PC Receitas'!$O$14)),-I36,0))</f>
        <v>7448.57</v>
      </c>
      <c r="R36" s="153" t="e">
        <f t="shared" si="0"/>
        <v>#N/A</v>
      </c>
      <c r="S36" s="150" t="e">
        <f t="shared" si="1"/>
        <v>#N/A</v>
      </c>
      <c r="T36" s="150" t="e">
        <f t="shared" si="2"/>
        <v>#N/A</v>
      </c>
      <c r="U36" s="150" t="e">
        <f t="shared" si="3"/>
        <v>#N/A</v>
      </c>
      <c r="V36" s="154" t="e">
        <f>VLOOKUP(E36,'PC Receitas'!$O$4:$P$14,2,FALSE)</f>
        <v>#N/A</v>
      </c>
    </row>
    <row r="37" spans="3:22" ht="19.5" customHeight="1" thickTop="1" thickBot="1" x14ac:dyDescent="0.3">
      <c r="C37" s="58"/>
      <c r="D37" s="58" t="str">
        <f>IF(C37&lt;&gt;"",TEXT(C37,"00")&amp;"/10/"&amp;'Configurações Básicas'!$P$5,"")</f>
        <v/>
      </c>
      <c r="E37" s="58"/>
      <c r="F37" s="58"/>
      <c r="G37" s="58"/>
      <c r="H37" s="58"/>
      <c r="I37" s="59"/>
      <c r="J37" s="193"/>
      <c r="K37" s="168"/>
      <c r="L37" s="192"/>
      <c r="M37" s="56">
        <f>M36+IF(AND(K37="Pago",OR(E37='PC Receitas'!$O$4,E37='PC Receitas'!$O$5,E37='PC Receitas'!$O$6)),I37,IF(AND(K37="Pago",OR(E37='PC Receitas'!$O$7,E37='PC Receitas'!$O$8,E37='PC Receitas'!$O$9,E37='PC Receitas'!$O$10,E37='PC Receitas'!$O$11,E37='PC Receitas'!$O$12,E37='PC Receitas'!$O$13,E37='PC Receitas'!$O$14)),-I37,0))</f>
        <v>7448.57</v>
      </c>
      <c r="R37" s="153" t="e">
        <f t="shared" si="0"/>
        <v>#N/A</v>
      </c>
      <c r="S37" s="150" t="e">
        <f t="shared" si="1"/>
        <v>#N/A</v>
      </c>
      <c r="T37" s="150" t="e">
        <f t="shared" si="2"/>
        <v>#N/A</v>
      </c>
      <c r="U37" s="150" t="e">
        <f t="shared" si="3"/>
        <v>#N/A</v>
      </c>
      <c r="V37" s="154" t="e">
        <f>VLOOKUP(E37,'PC Receitas'!$O$4:$P$14,2,FALSE)</f>
        <v>#N/A</v>
      </c>
    </row>
    <row r="38" spans="3:22" ht="19.5" customHeight="1" thickTop="1" thickBot="1" x14ac:dyDescent="0.3">
      <c r="C38" s="58"/>
      <c r="D38" s="58" t="str">
        <f>IF(C38&lt;&gt;"",TEXT(C38,"00")&amp;"/10/"&amp;'Configurações Básicas'!$P$5,"")</f>
        <v/>
      </c>
      <c r="E38" s="58"/>
      <c r="F38" s="58"/>
      <c r="G38" s="58"/>
      <c r="H38" s="58"/>
      <c r="I38" s="59"/>
      <c r="J38" s="193"/>
      <c r="K38" s="168"/>
      <c r="L38" s="192"/>
      <c r="M38" s="56">
        <f>M37+IF(AND(K38="Pago",OR(E38='PC Receitas'!$O$4,E38='PC Receitas'!$O$5,E38='PC Receitas'!$O$6)),I38,IF(AND(K38="Pago",OR(E38='PC Receitas'!$O$7,E38='PC Receitas'!$O$8,E38='PC Receitas'!$O$9,E38='PC Receitas'!$O$10,E38='PC Receitas'!$O$11,E38='PC Receitas'!$O$12,E38='PC Receitas'!$O$13,E38='PC Receitas'!$O$14)),-I38,0))</f>
        <v>7448.57</v>
      </c>
      <c r="R38" s="153" t="e">
        <f t="shared" si="0"/>
        <v>#N/A</v>
      </c>
      <c r="S38" s="150" t="e">
        <f t="shared" si="1"/>
        <v>#N/A</v>
      </c>
      <c r="T38" s="150" t="e">
        <f t="shared" si="2"/>
        <v>#N/A</v>
      </c>
      <c r="U38" s="150" t="e">
        <f t="shared" si="3"/>
        <v>#N/A</v>
      </c>
      <c r="V38" s="154" t="e">
        <f>VLOOKUP(E38,'PC Receitas'!$O$4:$P$14,2,FALSE)</f>
        <v>#N/A</v>
      </c>
    </row>
    <row r="39" spans="3:22" ht="19.5" customHeight="1" thickTop="1" thickBot="1" x14ac:dyDescent="0.3">
      <c r="C39" s="58"/>
      <c r="D39" s="58" t="str">
        <f>IF(C39&lt;&gt;"",TEXT(C39,"00")&amp;"/10/"&amp;'Configurações Básicas'!$P$5,"")</f>
        <v/>
      </c>
      <c r="E39" s="58"/>
      <c r="F39" s="58"/>
      <c r="G39" s="58"/>
      <c r="H39" s="58"/>
      <c r="I39" s="59"/>
      <c r="J39" s="193"/>
      <c r="K39" s="168"/>
      <c r="L39" s="192"/>
      <c r="M39" s="56">
        <f>M38+IF(AND(K39="Pago",OR(E39='PC Receitas'!$O$4,E39='PC Receitas'!$O$5,E39='PC Receitas'!$O$6)),I39,IF(AND(K39="Pago",OR(E39='PC Receitas'!$O$7,E39='PC Receitas'!$O$8,E39='PC Receitas'!$O$9,E39='PC Receitas'!$O$10,E39='PC Receitas'!$O$11,E39='PC Receitas'!$O$12,E39='PC Receitas'!$O$13,E39='PC Receitas'!$O$14)),-I39,0))</f>
        <v>7448.57</v>
      </c>
      <c r="R39" s="153" t="e">
        <f t="shared" si="0"/>
        <v>#N/A</v>
      </c>
      <c r="S39" s="150" t="e">
        <f t="shared" si="1"/>
        <v>#N/A</v>
      </c>
      <c r="T39" s="150" t="e">
        <f t="shared" si="2"/>
        <v>#N/A</v>
      </c>
      <c r="U39" s="150" t="e">
        <f t="shared" si="3"/>
        <v>#N/A</v>
      </c>
      <c r="V39" s="154" t="e">
        <f>VLOOKUP(E39,'PC Receitas'!$O$4:$P$14,2,FALSE)</f>
        <v>#N/A</v>
      </c>
    </row>
    <row r="40" spans="3:22" ht="19.5" customHeight="1" thickTop="1" thickBot="1" x14ac:dyDescent="0.3">
      <c r="C40" s="58"/>
      <c r="D40" s="58" t="str">
        <f>IF(C40&lt;&gt;"",TEXT(C40,"00")&amp;"/10/"&amp;'Configurações Básicas'!$P$5,"")</f>
        <v/>
      </c>
      <c r="E40" s="58"/>
      <c r="F40" s="58"/>
      <c r="G40" s="58"/>
      <c r="H40" s="58"/>
      <c r="I40" s="59"/>
      <c r="J40" s="193"/>
      <c r="K40" s="168"/>
      <c r="L40" s="192"/>
      <c r="M40" s="56">
        <f>M39+IF(AND(K40="Pago",OR(E40='PC Receitas'!$O$4,E40='PC Receitas'!$O$5,E40='PC Receitas'!$O$6)),I40,IF(AND(K40="Pago",OR(E40='PC Receitas'!$O$7,E40='PC Receitas'!$O$8,E40='PC Receitas'!$O$9,E40='PC Receitas'!$O$10,E40='PC Receitas'!$O$11,E40='PC Receitas'!$O$12,E40='PC Receitas'!$O$13,E40='PC Receitas'!$O$14)),-I40,0))</f>
        <v>7448.57</v>
      </c>
      <c r="R40" s="153" t="e">
        <f t="shared" si="0"/>
        <v>#N/A</v>
      </c>
      <c r="S40" s="150" t="e">
        <f t="shared" si="1"/>
        <v>#N/A</v>
      </c>
      <c r="T40" s="150" t="e">
        <f t="shared" si="2"/>
        <v>#N/A</v>
      </c>
      <c r="U40" s="150" t="e">
        <f t="shared" si="3"/>
        <v>#N/A</v>
      </c>
      <c r="V40" s="154" t="e">
        <f>VLOOKUP(E40,'PC Receitas'!$O$4:$P$14,2,FALSE)</f>
        <v>#N/A</v>
      </c>
    </row>
    <row r="41" spans="3:22" ht="19.5" customHeight="1" thickTop="1" thickBot="1" x14ac:dyDescent="0.3">
      <c r="C41" s="58"/>
      <c r="D41" s="58" t="str">
        <f>IF(C41&lt;&gt;"",TEXT(C41,"00")&amp;"/10/"&amp;'Configurações Básicas'!$P$5,"")</f>
        <v/>
      </c>
      <c r="E41" s="58"/>
      <c r="F41" s="58"/>
      <c r="G41" s="58"/>
      <c r="H41" s="58"/>
      <c r="I41" s="59"/>
      <c r="J41" s="193"/>
      <c r="K41" s="168"/>
      <c r="L41" s="192"/>
      <c r="M41" s="56">
        <f>M40+IF(AND(K41="Pago",OR(E41='PC Receitas'!$O$4,E41='PC Receitas'!$O$5,E41='PC Receitas'!$O$6)),I41,IF(AND(K41="Pago",OR(E41='PC Receitas'!$O$7,E41='PC Receitas'!$O$8,E41='PC Receitas'!$O$9,E41='PC Receitas'!$O$10,E41='PC Receitas'!$O$11,E41='PC Receitas'!$O$12,E41='PC Receitas'!$O$13,E41='PC Receitas'!$O$14)),-I41,0))</f>
        <v>7448.57</v>
      </c>
      <c r="R41" s="153" t="e">
        <f t="shared" si="0"/>
        <v>#N/A</v>
      </c>
      <c r="S41" s="150" t="e">
        <f t="shared" si="1"/>
        <v>#N/A</v>
      </c>
      <c r="T41" s="150" t="e">
        <f t="shared" si="2"/>
        <v>#N/A</v>
      </c>
      <c r="U41" s="150" t="e">
        <f t="shared" si="3"/>
        <v>#N/A</v>
      </c>
      <c r="V41" s="154" t="e">
        <f>VLOOKUP(E41,'PC Receitas'!$O$4:$P$14,2,FALSE)</f>
        <v>#N/A</v>
      </c>
    </row>
    <row r="42" spans="3:22" ht="19.5" customHeight="1" thickTop="1" thickBot="1" x14ac:dyDescent="0.3">
      <c r="C42" s="58"/>
      <c r="D42" s="58" t="str">
        <f>IF(C42&lt;&gt;"",TEXT(C42,"00")&amp;"/10/"&amp;'Configurações Básicas'!$P$5,"")</f>
        <v/>
      </c>
      <c r="E42" s="58"/>
      <c r="F42" s="58"/>
      <c r="G42" s="58"/>
      <c r="H42" s="58"/>
      <c r="I42" s="59"/>
      <c r="J42" s="193"/>
      <c r="K42" s="168"/>
      <c r="L42" s="192"/>
      <c r="M42" s="56">
        <f>M41+IF(AND(K42="Pago",OR(E42='PC Receitas'!$O$4,E42='PC Receitas'!$O$5,E42='PC Receitas'!$O$6)),I42,IF(AND(K42="Pago",OR(E42='PC Receitas'!$O$7,E42='PC Receitas'!$O$8,E42='PC Receitas'!$O$9,E42='PC Receitas'!$O$10,E42='PC Receitas'!$O$11,E42='PC Receitas'!$O$12,E42='PC Receitas'!$O$13,E42='PC Receitas'!$O$14)),-I42,0))</f>
        <v>7448.57</v>
      </c>
      <c r="R42" s="153" t="e">
        <f t="shared" si="0"/>
        <v>#N/A</v>
      </c>
      <c r="S42" s="150" t="e">
        <f t="shared" si="1"/>
        <v>#N/A</v>
      </c>
      <c r="T42" s="150" t="e">
        <f t="shared" si="2"/>
        <v>#N/A</v>
      </c>
      <c r="U42" s="150" t="e">
        <f t="shared" si="3"/>
        <v>#N/A</v>
      </c>
      <c r="V42" s="154" t="e">
        <f>VLOOKUP(E42,'PC Receitas'!$O$4:$P$14,2,FALSE)</f>
        <v>#N/A</v>
      </c>
    </row>
    <row r="43" spans="3:22" ht="19.5" customHeight="1" thickTop="1" thickBot="1" x14ac:dyDescent="0.3">
      <c r="C43" s="58"/>
      <c r="D43" s="58" t="str">
        <f>IF(C43&lt;&gt;"",TEXT(C43,"00")&amp;"/10/"&amp;'Configurações Básicas'!$P$5,"")</f>
        <v/>
      </c>
      <c r="E43" s="58"/>
      <c r="F43" s="58"/>
      <c r="G43" s="58"/>
      <c r="H43" s="58"/>
      <c r="I43" s="59"/>
      <c r="J43" s="193"/>
      <c r="K43" s="168"/>
      <c r="L43" s="192"/>
      <c r="M43" s="56">
        <f>M42+IF(AND(K43="Pago",OR(E43='PC Receitas'!$O$4,E43='PC Receitas'!$O$5,E43='PC Receitas'!$O$6)),I43,IF(AND(K43="Pago",OR(E43='PC Receitas'!$O$7,E43='PC Receitas'!$O$8,E43='PC Receitas'!$O$9,E43='PC Receitas'!$O$10,E43='PC Receitas'!$O$11,E43='PC Receitas'!$O$12,E43='PC Receitas'!$O$13,E43='PC Receitas'!$O$14)),-I43,0))</f>
        <v>7448.57</v>
      </c>
      <c r="R43" s="153" t="e">
        <f t="shared" si="0"/>
        <v>#N/A</v>
      </c>
      <c r="S43" s="150" t="e">
        <f t="shared" si="1"/>
        <v>#N/A</v>
      </c>
      <c r="T43" s="150" t="e">
        <f t="shared" si="2"/>
        <v>#N/A</v>
      </c>
      <c r="U43" s="150" t="e">
        <f t="shared" si="3"/>
        <v>#N/A</v>
      </c>
      <c r="V43" s="154" t="e">
        <f>VLOOKUP(E43,'PC Receitas'!$O$4:$P$14,2,FALSE)</f>
        <v>#N/A</v>
      </c>
    </row>
    <row r="44" spans="3:22" ht="19.5" customHeight="1" thickTop="1" thickBot="1" x14ac:dyDescent="0.3">
      <c r="C44" s="58"/>
      <c r="D44" s="58" t="str">
        <f>IF(C44&lt;&gt;"",TEXT(C44,"00")&amp;"/10/"&amp;'Configurações Básicas'!$P$5,"")</f>
        <v/>
      </c>
      <c r="E44" s="58"/>
      <c r="F44" s="58"/>
      <c r="G44" s="58"/>
      <c r="H44" s="58"/>
      <c r="I44" s="59"/>
      <c r="J44" s="193"/>
      <c r="K44" s="168"/>
      <c r="L44" s="192"/>
      <c r="M44" s="56">
        <f>M43+IF(AND(K44="Pago",OR(E44='PC Receitas'!$O$4,E44='PC Receitas'!$O$5,E44='PC Receitas'!$O$6)),I44,IF(AND(K44="Pago",OR(E44='PC Receitas'!$O$7,E44='PC Receitas'!$O$8,E44='PC Receitas'!$O$9,E44='PC Receitas'!$O$10,E44='PC Receitas'!$O$11,E44='PC Receitas'!$O$12,E44='PC Receitas'!$O$13,E44='PC Receitas'!$O$14)),-I44,0))</f>
        <v>7448.57</v>
      </c>
      <c r="R44" s="153" t="e">
        <f t="shared" si="0"/>
        <v>#N/A</v>
      </c>
      <c r="S44" s="150" t="e">
        <f t="shared" si="1"/>
        <v>#N/A</v>
      </c>
      <c r="T44" s="150" t="e">
        <f t="shared" si="2"/>
        <v>#N/A</v>
      </c>
      <c r="U44" s="150" t="e">
        <f t="shared" si="3"/>
        <v>#N/A</v>
      </c>
      <c r="V44" s="154" t="e">
        <f>VLOOKUP(E44,'PC Receitas'!$O$4:$P$14,2,FALSE)</f>
        <v>#N/A</v>
      </c>
    </row>
    <row r="45" spans="3:22" ht="19.5" customHeight="1" thickTop="1" thickBot="1" x14ac:dyDescent="0.3">
      <c r="C45" s="58"/>
      <c r="D45" s="58" t="str">
        <f>IF(C45&lt;&gt;"",TEXT(C45,"00")&amp;"/10/"&amp;'Configurações Básicas'!$P$5,"")</f>
        <v/>
      </c>
      <c r="E45" s="58"/>
      <c r="F45" s="58"/>
      <c r="G45" s="58"/>
      <c r="H45" s="58"/>
      <c r="I45" s="59"/>
      <c r="J45" s="193"/>
      <c r="K45" s="168"/>
      <c r="L45" s="192"/>
      <c r="M45" s="56">
        <f>M44+IF(AND(K45="Pago",OR(E45='PC Receitas'!$O$4,E45='PC Receitas'!$O$5,E45='PC Receitas'!$O$6)),I45,IF(AND(K45="Pago",OR(E45='PC Receitas'!$O$7,E45='PC Receitas'!$O$8,E45='PC Receitas'!$O$9,E45='PC Receitas'!$O$10,E45='PC Receitas'!$O$11,E45='PC Receitas'!$O$12,E45='PC Receitas'!$O$13,E45='PC Receitas'!$O$14)),-I45,0))</f>
        <v>7448.57</v>
      </c>
      <c r="R45" s="153" t="e">
        <f t="shared" si="0"/>
        <v>#N/A</v>
      </c>
      <c r="S45" s="150" t="e">
        <f t="shared" si="1"/>
        <v>#N/A</v>
      </c>
      <c r="T45" s="150" t="e">
        <f t="shared" si="2"/>
        <v>#N/A</v>
      </c>
      <c r="U45" s="150" t="e">
        <f t="shared" si="3"/>
        <v>#N/A</v>
      </c>
      <c r="V45" s="154" t="e">
        <f>VLOOKUP(E45,'PC Receitas'!$O$4:$P$14,2,FALSE)</f>
        <v>#N/A</v>
      </c>
    </row>
    <row r="46" spans="3:22" ht="19.5" customHeight="1" thickTop="1" thickBot="1" x14ac:dyDescent="0.3">
      <c r="C46" s="58"/>
      <c r="D46" s="58" t="str">
        <f>IF(C46&lt;&gt;"",TEXT(C46,"00")&amp;"/10/"&amp;'Configurações Básicas'!$P$5,"")</f>
        <v/>
      </c>
      <c r="E46" s="58"/>
      <c r="F46" s="58"/>
      <c r="G46" s="58"/>
      <c r="H46" s="58"/>
      <c r="I46" s="59"/>
      <c r="J46" s="193"/>
      <c r="K46" s="168"/>
      <c r="L46" s="192"/>
      <c r="M46" s="56">
        <f>M45+IF(AND(K46="Pago",OR(E46='PC Receitas'!$O$4,E46='PC Receitas'!$O$5,E46='PC Receitas'!$O$6)),I46,IF(AND(K46="Pago",OR(E46='PC Receitas'!$O$7,E46='PC Receitas'!$O$8,E46='PC Receitas'!$O$9,E46='PC Receitas'!$O$10,E46='PC Receitas'!$O$11,E46='PC Receitas'!$O$12,E46='PC Receitas'!$O$13,E46='PC Receitas'!$O$14)),-I46,0))</f>
        <v>7448.57</v>
      </c>
      <c r="R46" s="153" t="e">
        <f t="shared" si="0"/>
        <v>#N/A</v>
      </c>
      <c r="S46" s="150" t="e">
        <f t="shared" si="1"/>
        <v>#N/A</v>
      </c>
      <c r="T46" s="150" t="e">
        <f t="shared" si="2"/>
        <v>#N/A</v>
      </c>
      <c r="U46" s="150" t="e">
        <f t="shared" si="3"/>
        <v>#N/A</v>
      </c>
      <c r="V46" s="154" t="e">
        <f>VLOOKUP(E46,'PC Receitas'!$O$4:$P$14,2,FALSE)</f>
        <v>#N/A</v>
      </c>
    </row>
    <row r="47" spans="3:22" ht="19.5" customHeight="1" thickTop="1" thickBot="1" x14ac:dyDescent="0.3">
      <c r="C47" s="58"/>
      <c r="D47" s="58" t="str">
        <f>IF(C47&lt;&gt;"",TEXT(C47,"00")&amp;"/10/"&amp;'Configurações Básicas'!$P$5,"")</f>
        <v/>
      </c>
      <c r="E47" s="58"/>
      <c r="F47" s="58"/>
      <c r="G47" s="58"/>
      <c r="H47" s="58"/>
      <c r="I47" s="59"/>
      <c r="J47" s="193"/>
      <c r="K47" s="168"/>
      <c r="L47" s="192"/>
      <c r="M47" s="56">
        <f>M46+IF(AND(K47="Pago",OR(E47='PC Receitas'!$O$4,E47='PC Receitas'!$O$5,E47='PC Receitas'!$O$6)),I47,IF(AND(K47="Pago",OR(E47='PC Receitas'!$O$7,E47='PC Receitas'!$O$8,E47='PC Receitas'!$O$9,E47='PC Receitas'!$O$10,E47='PC Receitas'!$O$11,E47='PC Receitas'!$O$12,E47='PC Receitas'!$O$13,E47='PC Receitas'!$O$14)),-I47,0))</f>
        <v>7448.57</v>
      </c>
      <c r="R47" s="153" t="e">
        <f t="shared" si="0"/>
        <v>#N/A</v>
      </c>
      <c r="S47" s="150" t="e">
        <f t="shared" si="1"/>
        <v>#N/A</v>
      </c>
      <c r="T47" s="150" t="e">
        <f t="shared" si="2"/>
        <v>#N/A</v>
      </c>
      <c r="U47" s="150" t="e">
        <f t="shared" si="3"/>
        <v>#N/A</v>
      </c>
      <c r="V47" s="154" t="e">
        <f>VLOOKUP(E47,'PC Receitas'!$O$4:$P$14,2,FALSE)</f>
        <v>#N/A</v>
      </c>
    </row>
    <row r="48" spans="3:22" ht="19.5" customHeight="1" thickTop="1" thickBot="1" x14ac:dyDescent="0.3">
      <c r="C48" s="58"/>
      <c r="D48" s="58" t="str">
        <f>IF(C48&lt;&gt;"",TEXT(C48,"00")&amp;"/10/"&amp;'Configurações Básicas'!$P$5,"")</f>
        <v/>
      </c>
      <c r="E48" s="58"/>
      <c r="F48" s="58"/>
      <c r="G48" s="58"/>
      <c r="H48" s="58"/>
      <c r="I48" s="59"/>
      <c r="J48" s="193"/>
      <c r="K48" s="168"/>
      <c r="L48" s="192"/>
      <c r="M48" s="56">
        <f>M47+IF(AND(K48="Pago",OR(E48='PC Receitas'!$O$4,E48='PC Receitas'!$O$5,E48='PC Receitas'!$O$6)),I48,IF(AND(K48="Pago",OR(E48='PC Receitas'!$O$7,E48='PC Receitas'!$O$8,E48='PC Receitas'!$O$9,E48='PC Receitas'!$O$10,E48='PC Receitas'!$O$11,E48='PC Receitas'!$O$12,E48='PC Receitas'!$O$13,E48='PC Receitas'!$O$14)),-I48,0))</f>
        <v>7448.57</v>
      </c>
      <c r="R48" s="153" t="e">
        <f t="shared" si="0"/>
        <v>#N/A</v>
      </c>
      <c r="S48" s="150" t="e">
        <f t="shared" si="1"/>
        <v>#N/A</v>
      </c>
      <c r="T48" s="150" t="e">
        <f t="shared" si="2"/>
        <v>#N/A</v>
      </c>
      <c r="U48" s="150" t="e">
        <f t="shared" si="3"/>
        <v>#N/A</v>
      </c>
      <c r="V48" s="154" t="e">
        <f>VLOOKUP(E48,'PC Receitas'!$O$4:$P$14,2,FALSE)</f>
        <v>#N/A</v>
      </c>
    </row>
    <row r="49" spans="3:22" ht="19.5" customHeight="1" thickTop="1" thickBot="1" x14ac:dyDescent="0.3">
      <c r="C49" s="58"/>
      <c r="D49" s="58" t="str">
        <f>IF(C49&lt;&gt;"",TEXT(C49,"00")&amp;"/10/"&amp;'Configurações Básicas'!$P$5,"")</f>
        <v/>
      </c>
      <c r="E49" s="58"/>
      <c r="F49" s="58"/>
      <c r="G49" s="58"/>
      <c r="H49" s="58"/>
      <c r="I49" s="59"/>
      <c r="J49" s="193"/>
      <c r="K49" s="168"/>
      <c r="L49" s="192"/>
      <c r="M49" s="56">
        <f>M48+IF(AND(K49="Pago",OR(E49='PC Receitas'!$O$4,E49='PC Receitas'!$O$5,E49='PC Receitas'!$O$6)),I49,IF(AND(K49="Pago",OR(E49='PC Receitas'!$O$7,E49='PC Receitas'!$O$8,E49='PC Receitas'!$O$9,E49='PC Receitas'!$O$10,E49='PC Receitas'!$O$11,E49='PC Receitas'!$O$12,E49='PC Receitas'!$O$13,E49='PC Receitas'!$O$14)),-I49,0))</f>
        <v>7448.57</v>
      </c>
      <c r="R49" s="153" t="e">
        <f t="shared" si="0"/>
        <v>#N/A</v>
      </c>
      <c r="S49" s="150" t="e">
        <f t="shared" si="1"/>
        <v>#N/A</v>
      </c>
      <c r="T49" s="150" t="e">
        <f t="shared" si="2"/>
        <v>#N/A</v>
      </c>
      <c r="U49" s="150" t="e">
        <f t="shared" si="3"/>
        <v>#N/A</v>
      </c>
      <c r="V49" s="154" t="e">
        <f>VLOOKUP(E49,'PC Receitas'!$O$4:$P$14,2,FALSE)</f>
        <v>#N/A</v>
      </c>
    </row>
    <row r="50" spans="3:22" ht="19.5" customHeight="1" thickTop="1" thickBot="1" x14ac:dyDescent="0.3">
      <c r="C50" s="58"/>
      <c r="D50" s="58" t="str">
        <f>IF(C50&lt;&gt;"",TEXT(C50,"00")&amp;"/10/"&amp;'Configurações Básicas'!$P$5,"")</f>
        <v/>
      </c>
      <c r="E50" s="58"/>
      <c r="F50" s="58"/>
      <c r="G50" s="58"/>
      <c r="H50" s="58"/>
      <c r="I50" s="59"/>
      <c r="J50" s="193"/>
      <c r="K50" s="168"/>
      <c r="L50" s="192"/>
      <c r="M50" s="56">
        <f>M49+IF(AND(K50="Pago",OR(E50='PC Receitas'!$O$4,E50='PC Receitas'!$O$5,E50='PC Receitas'!$O$6)),I50,IF(AND(K50="Pago",OR(E50='PC Receitas'!$O$7,E50='PC Receitas'!$O$8,E50='PC Receitas'!$O$9,E50='PC Receitas'!$O$10,E50='PC Receitas'!$O$11,E50='PC Receitas'!$O$12,E50='PC Receitas'!$O$13,E50='PC Receitas'!$O$14)),-I50,0))</f>
        <v>7448.57</v>
      </c>
      <c r="R50" s="153" t="e">
        <f t="shared" si="0"/>
        <v>#N/A</v>
      </c>
      <c r="S50" s="150" t="e">
        <f t="shared" si="1"/>
        <v>#N/A</v>
      </c>
      <c r="T50" s="150" t="e">
        <f t="shared" si="2"/>
        <v>#N/A</v>
      </c>
      <c r="U50" s="150" t="e">
        <f t="shared" si="3"/>
        <v>#N/A</v>
      </c>
      <c r="V50" s="154" t="e">
        <f>VLOOKUP(E50,'PC Receitas'!$O$4:$P$14,2,FALSE)</f>
        <v>#N/A</v>
      </c>
    </row>
    <row r="51" spans="3:22" ht="19.5" customHeight="1" thickTop="1" thickBot="1" x14ac:dyDescent="0.3">
      <c r="C51" s="58"/>
      <c r="D51" s="58" t="str">
        <f>IF(C51&lt;&gt;"",TEXT(C51,"00")&amp;"/10/"&amp;'Configurações Básicas'!$P$5,"")</f>
        <v/>
      </c>
      <c r="E51" s="58"/>
      <c r="F51" s="58"/>
      <c r="G51" s="58"/>
      <c r="H51" s="58"/>
      <c r="I51" s="59"/>
      <c r="J51" s="193"/>
      <c r="K51" s="168"/>
      <c r="L51" s="192"/>
      <c r="M51" s="56">
        <f>M50+IF(AND(K51="Pago",OR(E51='PC Receitas'!$O$4,E51='PC Receitas'!$O$5,E51='PC Receitas'!$O$6)),I51,IF(AND(K51="Pago",OR(E51='PC Receitas'!$O$7,E51='PC Receitas'!$O$8,E51='PC Receitas'!$O$9,E51='PC Receitas'!$O$10,E51='PC Receitas'!$O$11,E51='PC Receitas'!$O$12,E51='PC Receitas'!$O$13,E51='PC Receitas'!$O$14)),-I51,0))</f>
        <v>7448.57</v>
      </c>
      <c r="R51" s="153" t="e">
        <f t="shared" si="0"/>
        <v>#N/A</v>
      </c>
      <c r="S51" s="150" t="e">
        <f t="shared" si="1"/>
        <v>#N/A</v>
      </c>
      <c r="T51" s="150" t="e">
        <f t="shared" si="2"/>
        <v>#N/A</v>
      </c>
      <c r="U51" s="150" t="e">
        <f t="shared" si="3"/>
        <v>#N/A</v>
      </c>
      <c r="V51" s="154" t="e">
        <f>VLOOKUP(E51,'PC Receitas'!$O$4:$P$14,2,FALSE)</f>
        <v>#N/A</v>
      </c>
    </row>
    <row r="52" spans="3:22" ht="19.5" customHeight="1" thickTop="1" thickBot="1" x14ac:dyDescent="0.3">
      <c r="C52" s="58"/>
      <c r="D52" s="58" t="str">
        <f>IF(C52&lt;&gt;"",TEXT(C52,"00")&amp;"/10/"&amp;'Configurações Básicas'!$P$5,"")</f>
        <v/>
      </c>
      <c r="E52" s="58"/>
      <c r="F52" s="58"/>
      <c r="G52" s="58"/>
      <c r="H52" s="58"/>
      <c r="I52" s="59"/>
      <c r="J52" s="193"/>
      <c r="K52" s="168"/>
      <c r="L52" s="192"/>
      <c r="M52" s="56">
        <f>M51+IF(AND(K52="Pago",OR(E52='PC Receitas'!$O$4,E52='PC Receitas'!$O$5,E52='PC Receitas'!$O$6)),I52,IF(AND(K52="Pago",OR(E52='PC Receitas'!$O$7,E52='PC Receitas'!$O$8,E52='PC Receitas'!$O$9,E52='PC Receitas'!$O$10,E52='PC Receitas'!$O$11,E52='PC Receitas'!$O$12,E52='PC Receitas'!$O$13,E52='PC Receitas'!$O$14)),-I52,0))</f>
        <v>7448.57</v>
      </c>
      <c r="R52" s="153" t="e">
        <f t="shared" si="0"/>
        <v>#N/A</v>
      </c>
      <c r="S52" s="150" t="e">
        <f t="shared" si="1"/>
        <v>#N/A</v>
      </c>
      <c r="T52" s="150" t="e">
        <f t="shared" si="2"/>
        <v>#N/A</v>
      </c>
      <c r="U52" s="150" t="e">
        <f t="shared" si="3"/>
        <v>#N/A</v>
      </c>
      <c r="V52" s="154" t="e">
        <f>VLOOKUP(E52,'PC Receitas'!$O$4:$P$14,2,FALSE)</f>
        <v>#N/A</v>
      </c>
    </row>
    <row r="53" spans="3:22" ht="19.5" customHeight="1" thickTop="1" thickBot="1" x14ac:dyDescent="0.3">
      <c r="C53" s="58"/>
      <c r="D53" s="58" t="str">
        <f>IF(C53&lt;&gt;"",TEXT(C53,"00")&amp;"/10/"&amp;'Configurações Básicas'!$P$5,"")</f>
        <v/>
      </c>
      <c r="E53" s="58"/>
      <c r="F53" s="58"/>
      <c r="G53" s="58"/>
      <c r="H53" s="58"/>
      <c r="I53" s="59"/>
      <c r="J53" s="193"/>
      <c r="K53" s="168"/>
      <c r="L53" s="192"/>
      <c r="M53" s="56">
        <f>M52+IF(AND(K53="Pago",OR(E53='PC Receitas'!$O$4,E53='PC Receitas'!$O$5,E53='PC Receitas'!$O$6)),I53,IF(AND(K53="Pago",OR(E53='PC Receitas'!$O$7,E53='PC Receitas'!$O$8,E53='PC Receitas'!$O$9,E53='PC Receitas'!$O$10,E53='PC Receitas'!$O$11,E53='PC Receitas'!$O$12,E53='PC Receitas'!$O$13,E53='PC Receitas'!$O$14)),-I53,0))</f>
        <v>7448.57</v>
      </c>
      <c r="R53" s="153" t="e">
        <f t="shared" si="0"/>
        <v>#N/A</v>
      </c>
      <c r="S53" s="150" t="e">
        <f t="shared" si="1"/>
        <v>#N/A</v>
      </c>
      <c r="T53" s="150" t="e">
        <f t="shared" si="2"/>
        <v>#N/A</v>
      </c>
      <c r="U53" s="150" t="e">
        <f t="shared" si="3"/>
        <v>#N/A</v>
      </c>
      <c r="V53" s="154" t="e">
        <f>VLOOKUP(E53,'PC Receitas'!$O$4:$P$14,2,FALSE)</f>
        <v>#N/A</v>
      </c>
    </row>
    <row r="54" spans="3:22" ht="19.5" customHeight="1" thickTop="1" thickBot="1" x14ac:dyDescent="0.3">
      <c r="C54" s="58"/>
      <c r="D54" s="58" t="str">
        <f>IF(C54&lt;&gt;"",TEXT(C54,"00")&amp;"/10/"&amp;'Configurações Básicas'!$P$5,"")</f>
        <v/>
      </c>
      <c r="E54" s="58"/>
      <c r="F54" s="58"/>
      <c r="G54" s="58"/>
      <c r="H54" s="58"/>
      <c r="I54" s="59"/>
      <c r="J54" s="193"/>
      <c r="K54" s="168"/>
      <c r="L54" s="192"/>
      <c r="M54" s="56">
        <f>M53+IF(AND(K54="Pago",OR(E54='PC Receitas'!$O$4,E54='PC Receitas'!$O$5,E54='PC Receitas'!$O$6)),I54,IF(AND(K54="Pago",OR(E54='PC Receitas'!$O$7,E54='PC Receitas'!$O$8,E54='PC Receitas'!$O$9,E54='PC Receitas'!$O$10,E54='PC Receitas'!$O$11,E54='PC Receitas'!$O$12,E54='PC Receitas'!$O$13,E54='PC Receitas'!$O$14)),-I54,0))</f>
        <v>7448.57</v>
      </c>
      <c r="R54" s="153" t="e">
        <f t="shared" si="0"/>
        <v>#N/A</v>
      </c>
      <c r="S54" s="150" t="e">
        <f t="shared" si="1"/>
        <v>#N/A</v>
      </c>
      <c r="T54" s="150" t="e">
        <f t="shared" si="2"/>
        <v>#N/A</v>
      </c>
      <c r="U54" s="150" t="e">
        <f t="shared" si="3"/>
        <v>#N/A</v>
      </c>
      <c r="V54" s="154" t="e">
        <f>VLOOKUP(E54,'PC Receitas'!$O$4:$P$14,2,FALSE)</f>
        <v>#N/A</v>
      </c>
    </row>
    <row r="55" spans="3:22" ht="19.5" customHeight="1" thickTop="1" thickBot="1" x14ac:dyDescent="0.3">
      <c r="C55" s="58"/>
      <c r="D55" s="58" t="str">
        <f>IF(C55&lt;&gt;"",TEXT(C55,"00")&amp;"/10/"&amp;'Configurações Básicas'!$P$5,"")</f>
        <v/>
      </c>
      <c r="E55" s="58"/>
      <c r="F55" s="58"/>
      <c r="G55" s="58"/>
      <c r="H55" s="58"/>
      <c r="I55" s="59"/>
      <c r="J55" s="193"/>
      <c r="K55" s="168"/>
      <c r="L55" s="192"/>
      <c r="M55" s="56">
        <f>M54+IF(AND(K55="Pago",OR(E55='PC Receitas'!$O$4,E55='PC Receitas'!$O$5,E55='PC Receitas'!$O$6)),I55,IF(AND(K55="Pago",OR(E55='PC Receitas'!$O$7,E55='PC Receitas'!$O$8,E55='PC Receitas'!$O$9,E55='PC Receitas'!$O$10,E55='PC Receitas'!$O$11,E55='PC Receitas'!$O$12,E55='PC Receitas'!$O$13,E55='PC Receitas'!$O$14)),-I55,0))</f>
        <v>7448.57</v>
      </c>
      <c r="R55" s="153" t="e">
        <f t="shared" si="0"/>
        <v>#N/A</v>
      </c>
      <c r="S55" s="150" t="e">
        <f t="shared" si="1"/>
        <v>#N/A</v>
      </c>
      <c r="T55" s="150" t="e">
        <f t="shared" si="2"/>
        <v>#N/A</v>
      </c>
      <c r="U55" s="150" t="e">
        <f t="shared" si="3"/>
        <v>#N/A</v>
      </c>
      <c r="V55" s="154" t="e">
        <f>VLOOKUP(E55,'PC Receitas'!$O$4:$P$14,2,FALSE)</f>
        <v>#N/A</v>
      </c>
    </row>
    <row r="56" spans="3:22" ht="19.5" customHeight="1" thickTop="1" thickBot="1" x14ac:dyDescent="0.3">
      <c r="C56" s="58"/>
      <c r="D56" s="58" t="str">
        <f>IF(C56&lt;&gt;"",TEXT(C56,"00")&amp;"/10/"&amp;'Configurações Básicas'!$P$5,"")</f>
        <v/>
      </c>
      <c r="E56" s="58"/>
      <c r="F56" s="58"/>
      <c r="G56" s="58"/>
      <c r="H56" s="58"/>
      <c r="I56" s="59"/>
      <c r="J56" s="193"/>
      <c r="K56" s="168"/>
      <c r="L56" s="192"/>
      <c r="M56" s="56">
        <f>M55+IF(AND(K56="Pago",OR(E56='PC Receitas'!$O$4,E56='PC Receitas'!$O$5,E56='PC Receitas'!$O$6)),I56,IF(AND(K56="Pago",OR(E56='PC Receitas'!$O$7,E56='PC Receitas'!$O$8,E56='PC Receitas'!$O$9,E56='PC Receitas'!$O$10,E56='PC Receitas'!$O$11,E56='PC Receitas'!$O$12,E56='PC Receitas'!$O$13,E56='PC Receitas'!$O$14)),-I56,0))</f>
        <v>7448.57</v>
      </c>
      <c r="R56" s="153" t="e">
        <f t="shared" si="0"/>
        <v>#N/A</v>
      </c>
      <c r="S56" s="150" t="e">
        <f t="shared" si="1"/>
        <v>#N/A</v>
      </c>
      <c r="T56" s="150" t="e">
        <f t="shared" si="2"/>
        <v>#N/A</v>
      </c>
      <c r="U56" s="150" t="e">
        <f t="shared" si="3"/>
        <v>#N/A</v>
      </c>
      <c r="V56" s="154" t="e">
        <f>VLOOKUP(E56,'PC Receitas'!$O$4:$P$14,2,FALSE)</f>
        <v>#N/A</v>
      </c>
    </row>
    <row r="57" spans="3:22" ht="19.5" customHeight="1" thickTop="1" thickBot="1" x14ac:dyDescent="0.3">
      <c r="C57" s="58"/>
      <c r="D57" s="58" t="str">
        <f>IF(C57&lt;&gt;"",TEXT(C57,"00")&amp;"/10/"&amp;'Configurações Básicas'!$P$5,"")</f>
        <v/>
      </c>
      <c r="E57" s="58"/>
      <c r="F57" s="58"/>
      <c r="G57" s="58"/>
      <c r="H57" s="58"/>
      <c r="I57" s="59"/>
      <c r="J57" s="193"/>
      <c r="K57" s="168"/>
      <c r="L57" s="192"/>
      <c r="M57" s="56">
        <f>M56+IF(AND(K57="Pago",OR(E57='PC Receitas'!$O$4,E57='PC Receitas'!$O$5,E57='PC Receitas'!$O$6)),I57,IF(AND(K57="Pago",OR(E57='PC Receitas'!$O$7,E57='PC Receitas'!$O$8,E57='PC Receitas'!$O$9,E57='PC Receitas'!$O$10,E57='PC Receitas'!$O$11,E57='PC Receitas'!$O$12,E57='PC Receitas'!$O$13,E57='PC Receitas'!$O$14)),-I57,0))</f>
        <v>7448.57</v>
      </c>
      <c r="R57" s="153" t="e">
        <f t="shared" si="0"/>
        <v>#N/A</v>
      </c>
      <c r="S57" s="150" t="e">
        <f t="shared" si="1"/>
        <v>#N/A</v>
      </c>
      <c r="T57" s="150" t="e">
        <f t="shared" si="2"/>
        <v>#N/A</v>
      </c>
      <c r="U57" s="150" t="e">
        <f t="shared" si="3"/>
        <v>#N/A</v>
      </c>
      <c r="V57" s="154" t="e">
        <f>VLOOKUP(E57,'PC Receitas'!$O$4:$P$14,2,FALSE)</f>
        <v>#N/A</v>
      </c>
    </row>
    <row r="58" spans="3:22" ht="19.5" customHeight="1" thickTop="1" thickBot="1" x14ac:dyDescent="0.3">
      <c r="C58" s="58"/>
      <c r="D58" s="58" t="str">
        <f>IF(C58&lt;&gt;"",TEXT(C58,"00")&amp;"/10/"&amp;'Configurações Básicas'!$P$5,"")</f>
        <v/>
      </c>
      <c r="E58" s="58"/>
      <c r="F58" s="58"/>
      <c r="G58" s="58"/>
      <c r="H58" s="58"/>
      <c r="I58" s="59"/>
      <c r="J58" s="193"/>
      <c r="K58" s="168"/>
      <c r="L58" s="192"/>
      <c r="M58" s="56">
        <f>M57+IF(AND(K58="Pago",OR(E58='PC Receitas'!$O$4,E58='PC Receitas'!$O$5,E58='PC Receitas'!$O$6)),I58,IF(AND(K58="Pago",OR(E58='PC Receitas'!$O$7,E58='PC Receitas'!$O$8,E58='PC Receitas'!$O$9,E58='PC Receitas'!$O$10,E58='PC Receitas'!$O$11,E58='PC Receitas'!$O$12,E58='PC Receitas'!$O$13,E58='PC Receitas'!$O$14)),-I58,0))</f>
        <v>7448.57</v>
      </c>
      <c r="R58" s="153" t="e">
        <f t="shared" si="0"/>
        <v>#N/A</v>
      </c>
      <c r="S58" s="150" t="e">
        <f t="shared" si="1"/>
        <v>#N/A</v>
      </c>
      <c r="T58" s="150" t="e">
        <f t="shared" si="2"/>
        <v>#N/A</v>
      </c>
      <c r="U58" s="150" t="e">
        <f t="shared" si="3"/>
        <v>#N/A</v>
      </c>
      <c r="V58" s="154" t="e">
        <f>VLOOKUP(E58,'PC Receitas'!$O$4:$P$14,2,FALSE)</f>
        <v>#N/A</v>
      </c>
    </row>
    <row r="59" spans="3:22" ht="19.5" customHeight="1" thickTop="1" thickBot="1" x14ac:dyDescent="0.3">
      <c r="C59" s="58"/>
      <c r="D59" s="58" t="str">
        <f>IF(C59&lt;&gt;"",TEXT(C59,"00")&amp;"/10/"&amp;'Configurações Básicas'!$P$5,"")</f>
        <v/>
      </c>
      <c r="E59" s="58"/>
      <c r="F59" s="58"/>
      <c r="G59" s="58"/>
      <c r="H59" s="58"/>
      <c r="I59" s="59"/>
      <c r="J59" s="193"/>
      <c r="K59" s="168"/>
      <c r="L59" s="192"/>
      <c r="M59" s="56">
        <f>M58+IF(AND(K59="Pago",OR(E59='PC Receitas'!$O$4,E59='PC Receitas'!$O$5,E59='PC Receitas'!$O$6)),I59,IF(AND(K59="Pago",OR(E59='PC Receitas'!$O$7,E59='PC Receitas'!$O$8,E59='PC Receitas'!$O$9,E59='PC Receitas'!$O$10,E59='PC Receitas'!$O$11,E59='PC Receitas'!$O$12,E59='PC Receitas'!$O$13,E59='PC Receitas'!$O$14)),-I59,0))</f>
        <v>7448.57</v>
      </c>
      <c r="R59" s="153" t="e">
        <f t="shared" si="0"/>
        <v>#N/A</v>
      </c>
      <c r="S59" s="150" t="e">
        <f t="shared" si="1"/>
        <v>#N/A</v>
      </c>
      <c r="T59" s="150" t="e">
        <f t="shared" si="2"/>
        <v>#N/A</v>
      </c>
      <c r="U59" s="150" t="e">
        <f t="shared" si="3"/>
        <v>#N/A</v>
      </c>
      <c r="V59" s="154" t="e">
        <f>VLOOKUP(E59,'PC Receitas'!$O$4:$P$14,2,FALSE)</f>
        <v>#N/A</v>
      </c>
    </row>
    <row r="60" spans="3:22" ht="19.5" customHeight="1" thickTop="1" thickBot="1" x14ac:dyDescent="0.3">
      <c r="C60" s="58"/>
      <c r="D60" s="58" t="str">
        <f>IF(C60&lt;&gt;"",TEXT(C60,"00")&amp;"/10/"&amp;'Configurações Básicas'!$P$5,"")</f>
        <v/>
      </c>
      <c r="E60" s="58"/>
      <c r="F60" s="58"/>
      <c r="G60" s="58"/>
      <c r="H60" s="58"/>
      <c r="I60" s="59"/>
      <c r="J60" s="193"/>
      <c r="K60" s="168"/>
      <c r="L60" s="192"/>
      <c r="M60" s="56">
        <f>M59+IF(AND(K60="Pago",OR(E60='PC Receitas'!$O$4,E60='PC Receitas'!$O$5,E60='PC Receitas'!$O$6)),I60,IF(AND(K60="Pago",OR(E60='PC Receitas'!$O$7,E60='PC Receitas'!$O$8,E60='PC Receitas'!$O$9,E60='PC Receitas'!$O$10,E60='PC Receitas'!$O$11,E60='PC Receitas'!$O$12,E60='PC Receitas'!$O$13,E60='PC Receitas'!$O$14)),-I60,0))</f>
        <v>7448.57</v>
      </c>
      <c r="R60" s="153" t="e">
        <f t="shared" si="0"/>
        <v>#N/A</v>
      </c>
      <c r="S60" s="150" t="e">
        <f t="shared" si="1"/>
        <v>#N/A</v>
      </c>
      <c r="T60" s="150" t="e">
        <f t="shared" si="2"/>
        <v>#N/A</v>
      </c>
      <c r="U60" s="150" t="e">
        <f t="shared" si="3"/>
        <v>#N/A</v>
      </c>
      <c r="V60" s="154" t="e">
        <f>VLOOKUP(E60,'PC Receitas'!$O$4:$P$14,2,FALSE)</f>
        <v>#N/A</v>
      </c>
    </row>
    <row r="61" spans="3:22" ht="19.5" customHeight="1" thickTop="1" thickBot="1" x14ac:dyDescent="0.3">
      <c r="C61" s="58"/>
      <c r="D61" s="58" t="str">
        <f>IF(C61&lt;&gt;"",TEXT(C61,"00")&amp;"/10/"&amp;'Configurações Básicas'!$P$5,"")</f>
        <v/>
      </c>
      <c r="E61" s="58"/>
      <c r="F61" s="58"/>
      <c r="G61" s="58"/>
      <c r="H61" s="58"/>
      <c r="I61" s="59"/>
      <c r="J61" s="193"/>
      <c r="K61" s="168"/>
      <c r="L61" s="192"/>
      <c r="M61" s="56">
        <f>M60+IF(AND(K61="Pago",OR(E61='PC Receitas'!$O$4,E61='PC Receitas'!$O$5,E61='PC Receitas'!$O$6)),I61,IF(AND(K61="Pago",OR(E61='PC Receitas'!$O$7,E61='PC Receitas'!$O$8,E61='PC Receitas'!$O$9,E61='PC Receitas'!$O$10,E61='PC Receitas'!$O$11,E61='PC Receitas'!$O$12,E61='PC Receitas'!$O$13,E61='PC Receitas'!$O$14)),-I61,0))</f>
        <v>7448.57</v>
      </c>
      <c r="R61" s="153" t="e">
        <f t="shared" si="0"/>
        <v>#N/A</v>
      </c>
      <c r="S61" s="150" t="e">
        <f t="shared" si="1"/>
        <v>#N/A</v>
      </c>
      <c r="T61" s="150" t="e">
        <f t="shared" si="2"/>
        <v>#N/A</v>
      </c>
      <c r="U61" s="150" t="e">
        <f t="shared" si="3"/>
        <v>#N/A</v>
      </c>
      <c r="V61" s="154" t="e">
        <f>VLOOKUP(E61,'PC Receitas'!$O$4:$P$14,2,FALSE)</f>
        <v>#N/A</v>
      </c>
    </row>
    <row r="62" spans="3:22" ht="19.5" customHeight="1" thickTop="1" thickBot="1" x14ac:dyDescent="0.3">
      <c r="C62" s="58"/>
      <c r="D62" s="58" t="str">
        <f>IF(C62&lt;&gt;"",TEXT(C62,"00")&amp;"/10/"&amp;'Configurações Básicas'!$P$5,"")</f>
        <v/>
      </c>
      <c r="E62" s="58"/>
      <c r="F62" s="58"/>
      <c r="G62" s="58"/>
      <c r="H62" s="58"/>
      <c r="I62" s="59"/>
      <c r="J62" s="193"/>
      <c r="K62" s="168"/>
      <c r="L62" s="192"/>
      <c r="M62" s="56">
        <f>M61+IF(AND(K62="Pago",OR(E62='PC Receitas'!$O$4,E62='PC Receitas'!$O$5,E62='PC Receitas'!$O$6)),I62,IF(AND(K62="Pago",OR(E62='PC Receitas'!$O$7,E62='PC Receitas'!$O$8,E62='PC Receitas'!$O$9,E62='PC Receitas'!$O$10,E62='PC Receitas'!$O$11,E62='PC Receitas'!$O$12,E62='PC Receitas'!$O$13,E62='PC Receitas'!$O$14)),-I62,0))</f>
        <v>7448.57</v>
      </c>
      <c r="R62" s="153" t="e">
        <f t="shared" si="0"/>
        <v>#N/A</v>
      </c>
      <c r="S62" s="150" t="e">
        <f t="shared" si="1"/>
        <v>#N/A</v>
      </c>
      <c r="T62" s="150" t="e">
        <f t="shared" si="2"/>
        <v>#N/A</v>
      </c>
      <c r="U62" s="150" t="e">
        <f t="shared" si="3"/>
        <v>#N/A</v>
      </c>
      <c r="V62" s="154" t="e">
        <f>VLOOKUP(E62,'PC Receitas'!$O$4:$P$14,2,FALSE)</f>
        <v>#N/A</v>
      </c>
    </row>
    <row r="63" spans="3:22" ht="19.5" customHeight="1" thickTop="1" thickBot="1" x14ac:dyDescent="0.3">
      <c r="C63" s="58"/>
      <c r="D63" s="58" t="str">
        <f>IF(C63&lt;&gt;"",TEXT(C63,"00")&amp;"/10/"&amp;'Configurações Básicas'!$P$5,"")</f>
        <v/>
      </c>
      <c r="E63" s="58"/>
      <c r="F63" s="58"/>
      <c r="G63" s="58"/>
      <c r="H63" s="58"/>
      <c r="I63" s="59"/>
      <c r="J63" s="193"/>
      <c r="K63" s="168"/>
      <c r="L63" s="192"/>
      <c r="M63" s="56">
        <f>M62+IF(AND(K63="Pago",OR(E63='PC Receitas'!$O$4,E63='PC Receitas'!$O$5,E63='PC Receitas'!$O$6)),I63,IF(AND(K63="Pago",OR(E63='PC Receitas'!$O$7,E63='PC Receitas'!$O$8,E63='PC Receitas'!$O$9,E63='PC Receitas'!$O$10,E63='PC Receitas'!$O$11,E63='PC Receitas'!$O$12,E63='PC Receitas'!$O$13,E63='PC Receitas'!$O$14)),-I63,0))</f>
        <v>7448.57</v>
      </c>
      <c r="R63" s="153" t="e">
        <f t="shared" si="0"/>
        <v>#N/A</v>
      </c>
      <c r="S63" s="150" t="e">
        <f t="shared" si="1"/>
        <v>#N/A</v>
      </c>
      <c r="T63" s="150" t="e">
        <f t="shared" si="2"/>
        <v>#N/A</v>
      </c>
      <c r="U63" s="150" t="e">
        <f t="shared" si="3"/>
        <v>#N/A</v>
      </c>
      <c r="V63" s="154" t="e">
        <f>VLOOKUP(E63,'PC Receitas'!$O$4:$P$14,2,FALSE)</f>
        <v>#N/A</v>
      </c>
    </row>
    <row r="64" spans="3:22" ht="19.5" customHeight="1" thickTop="1" thickBot="1" x14ac:dyDescent="0.3">
      <c r="C64" s="58"/>
      <c r="D64" s="58" t="str">
        <f>IF(C64&lt;&gt;"",TEXT(C64,"00")&amp;"/10/"&amp;'Configurações Básicas'!$P$5,"")</f>
        <v/>
      </c>
      <c r="E64" s="58"/>
      <c r="F64" s="58"/>
      <c r="G64" s="58"/>
      <c r="H64" s="58"/>
      <c r="I64" s="59"/>
      <c r="J64" s="193"/>
      <c r="K64" s="168"/>
      <c r="L64" s="192"/>
      <c r="M64" s="56">
        <f>M63+IF(AND(K64="Pago",OR(E64='PC Receitas'!$O$4,E64='PC Receitas'!$O$5,E64='PC Receitas'!$O$6)),I64,IF(AND(K64="Pago",OR(E64='PC Receitas'!$O$7,E64='PC Receitas'!$O$8,E64='PC Receitas'!$O$9,E64='PC Receitas'!$O$10,E64='PC Receitas'!$O$11,E64='PC Receitas'!$O$12,E64='PC Receitas'!$O$13,E64='PC Receitas'!$O$14)),-I64,0))</f>
        <v>7448.57</v>
      </c>
      <c r="R64" s="153" t="e">
        <f t="shared" si="0"/>
        <v>#N/A</v>
      </c>
      <c r="S64" s="150" t="e">
        <f t="shared" si="1"/>
        <v>#N/A</v>
      </c>
      <c r="T64" s="150" t="e">
        <f t="shared" si="2"/>
        <v>#N/A</v>
      </c>
      <c r="U64" s="150" t="e">
        <f t="shared" si="3"/>
        <v>#N/A</v>
      </c>
      <c r="V64" s="154" t="e">
        <f>VLOOKUP(E64,'PC Receitas'!$O$4:$P$14,2,FALSE)</f>
        <v>#N/A</v>
      </c>
    </row>
    <row r="65" spans="3:22" ht="19.5" customHeight="1" thickTop="1" thickBot="1" x14ac:dyDescent="0.3">
      <c r="C65" s="58"/>
      <c r="D65" s="58" t="str">
        <f>IF(C65&lt;&gt;"",TEXT(C65,"00")&amp;"/10/"&amp;'Configurações Básicas'!$P$5,"")</f>
        <v/>
      </c>
      <c r="E65" s="58"/>
      <c r="F65" s="58"/>
      <c r="G65" s="58"/>
      <c r="H65" s="58"/>
      <c r="I65" s="59"/>
      <c r="J65" s="193"/>
      <c r="K65" s="168"/>
      <c r="L65" s="192"/>
      <c r="M65" s="56">
        <f>M64+IF(AND(K65="Pago",OR(E65='PC Receitas'!$O$4,E65='PC Receitas'!$O$5,E65='PC Receitas'!$O$6)),I65,IF(AND(K65="Pago",OR(E65='PC Receitas'!$O$7,E65='PC Receitas'!$O$8,E65='PC Receitas'!$O$9,E65='PC Receitas'!$O$10,E65='PC Receitas'!$O$11,E65='PC Receitas'!$O$12,E65='PC Receitas'!$O$13,E65='PC Receitas'!$O$14)),-I65,0))</f>
        <v>7448.57</v>
      </c>
      <c r="R65" s="153" t="e">
        <f t="shared" si="0"/>
        <v>#N/A</v>
      </c>
      <c r="S65" s="150" t="e">
        <f t="shared" si="1"/>
        <v>#N/A</v>
      </c>
      <c r="T65" s="150" t="e">
        <f t="shared" si="2"/>
        <v>#N/A</v>
      </c>
      <c r="U65" s="150" t="e">
        <f t="shared" si="3"/>
        <v>#N/A</v>
      </c>
      <c r="V65" s="154" t="e">
        <f>VLOOKUP(E65,'PC Receitas'!$O$4:$P$14,2,FALSE)</f>
        <v>#N/A</v>
      </c>
    </row>
    <row r="66" spans="3:22" ht="19.5" customHeight="1" thickTop="1" thickBot="1" x14ac:dyDescent="0.3">
      <c r="C66" s="58"/>
      <c r="D66" s="58" t="str">
        <f>IF(C66&lt;&gt;"",TEXT(C66,"00")&amp;"/10/"&amp;'Configurações Básicas'!$P$5,"")</f>
        <v/>
      </c>
      <c r="E66" s="58"/>
      <c r="F66" s="58"/>
      <c r="G66" s="58"/>
      <c r="H66" s="58"/>
      <c r="I66" s="59"/>
      <c r="J66" s="193"/>
      <c r="K66" s="168"/>
      <c r="L66" s="192"/>
      <c r="M66" s="56">
        <f>M65+IF(AND(K66="Pago",OR(E66='PC Receitas'!$O$4,E66='PC Receitas'!$O$5,E66='PC Receitas'!$O$6)),I66,IF(AND(K66="Pago",OR(E66='PC Receitas'!$O$7,E66='PC Receitas'!$O$8,E66='PC Receitas'!$O$9,E66='PC Receitas'!$O$10,E66='PC Receitas'!$O$11,E66='PC Receitas'!$O$12,E66='PC Receitas'!$O$13,E66='PC Receitas'!$O$14)),-I66,0))</f>
        <v>7448.57</v>
      </c>
      <c r="R66" s="153" t="e">
        <f t="shared" si="0"/>
        <v>#N/A</v>
      </c>
      <c r="S66" s="150" t="e">
        <f t="shared" si="1"/>
        <v>#N/A</v>
      </c>
      <c r="T66" s="150" t="e">
        <f t="shared" si="2"/>
        <v>#N/A</v>
      </c>
      <c r="U66" s="150" t="e">
        <f t="shared" si="3"/>
        <v>#N/A</v>
      </c>
      <c r="V66" s="154" t="e">
        <f>VLOOKUP(E66,'PC Receitas'!$O$4:$P$14,2,FALSE)</f>
        <v>#N/A</v>
      </c>
    </row>
    <row r="67" spans="3:22" ht="19.5" customHeight="1" thickTop="1" thickBot="1" x14ac:dyDescent="0.3">
      <c r="C67" s="58"/>
      <c r="D67" s="58" t="str">
        <f>IF(C67&lt;&gt;"",TEXT(C67,"00")&amp;"/10/"&amp;'Configurações Básicas'!$P$5,"")</f>
        <v/>
      </c>
      <c r="E67" s="58"/>
      <c r="F67" s="58"/>
      <c r="G67" s="58"/>
      <c r="H67" s="58"/>
      <c r="I67" s="59"/>
      <c r="J67" s="193"/>
      <c r="K67" s="168"/>
      <c r="L67" s="192"/>
      <c r="M67" s="56">
        <f>M66+IF(AND(K67="Pago",OR(E67='PC Receitas'!$O$4,E67='PC Receitas'!$O$5,E67='PC Receitas'!$O$6)),I67,IF(AND(K67="Pago",OR(E67='PC Receitas'!$O$7,E67='PC Receitas'!$O$8,E67='PC Receitas'!$O$9,E67='PC Receitas'!$O$10,E67='PC Receitas'!$O$11,E67='PC Receitas'!$O$12,E67='PC Receitas'!$O$13,E67='PC Receitas'!$O$14)),-I67,0))</f>
        <v>7448.57</v>
      </c>
      <c r="R67" s="153" t="e">
        <f t="shared" si="0"/>
        <v>#N/A</v>
      </c>
      <c r="S67" s="150" t="e">
        <f t="shared" si="1"/>
        <v>#N/A</v>
      </c>
      <c r="T67" s="150" t="e">
        <f t="shared" si="2"/>
        <v>#N/A</v>
      </c>
      <c r="U67" s="150" t="e">
        <f t="shared" si="3"/>
        <v>#N/A</v>
      </c>
      <c r="V67" s="154" t="e">
        <f>VLOOKUP(E67,'PC Receitas'!$O$4:$P$14,2,FALSE)</f>
        <v>#N/A</v>
      </c>
    </row>
    <row r="68" spans="3:22" ht="19.5" customHeight="1" thickTop="1" thickBot="1" x14ac:dyDescent="0.3">
      <c r="C68" s="58"/>
      <c r="D68" s="58" t="str">
        <f>IF(C68&lt;&gt;"",TEXT(C68,"00")&amp;"/10/"&amp;'Configurações Básicas'!$P$5,"")</f>
        <v/>
      </c>
      <c r="E68" s="58"/>
      <c r="F68" s="58"/>
      <c r="G68" s="58"/>
      <c r="H68" s="58"/>
      <c r="I68" s="59"/>
      <c r="J68" s="193"/>
      <c r="K68" s="168"/>
      <c r="L68" s="192"/>
      <c r="M68" s="56">
        <f>M67+IF(AND(K68="Pago",OR(E68='PC Receitas'!$O$4,E68='PC Receitas'!$O$5,E68='PC Receitas'!$O$6)),I68,IF(AND(K68="Pago",OR(E68='PC Receitas'!$O$7,E68='PC Receitas'!$O$8,E68='PC Receitas'!$O$9,E68='PC Receitas'!$O$10,E68='PC Receitas'!$O$11,E68='PC Receitas'!$O$12,E68='PC Receitas'!$O$13,E68='PC Receitas'!$O$14)),-I68,0))</f>
        <v>7448.57</v>
      </c>
      <c r="R68" s="153" t="e">
        <f t="shared" si="0"/>
        <v>#N/A</v>
      </c>
      <c r="S68" s="150" t="e">
        <f t="shared" si="1"/>
        <v>#N/A</v>
      </c>
      <c r="T68" s="150" t="e">
        <f t="shared" si="2"/>
        <v>#N/A</v>
      </c>
      <c r="U68" s="150" t="e">
        <f t="shared" si="3"/>
        <v>#N/A</v>
      </c>
      <c r="V68" s="154" t="e">
        <f>VLOOKUP(E68,'PC Receitas'!$O$4:$P$14,2,FALSE)</f>
        <v>#N/A</v>
      </c>
    </row>
    <row r="69" spans="3:22" ht="19.5" customHeight="1" thickTop="1" thickBot="1" x14ac:dyDescent="0.3">
      <c r="C69" s="58"/>
      <c r="D69" s="58" t="str">
        <f>IF(C69&lt;&gt;"",TEXT(C69,"00")&amp;"/10/"&amp;'Configurações Básicas'!$P$5,"")</f>
        <v/>
      </c>
      <c r="E69" s="58"/>
      <c r="F69" s="58"/>
      <c r="G69" s="58"/>
      <c r="H69" s="58"/>
      <c r="I69" s="59"/>
      <c r="J69" s="193"/>
      <c r="K69" s="168"/>
      <c r="L69" s="192"/>
      <c r="M69" s="56">
        <f>M68+IF(AND(K69="Pago",OR(E69='PC Receitas'!$O$4,E69='PC Receitas'!$O$5,E69='PC Receitas'!$O$6)),I69,IF(AND(K69="Pago",OR(E69='PC Receitas'!$O$7,E69='PC Receitas'!$O$8,E69='PC Receitas'!$O$9,E69='PC Receitas'!$O$10,E69='PC Receitas'!$O$11,E69='PC Receitas'!$O$12,E69='PC Receitas'!$O$13,E69='PC Receitas'!$O$14)),-I69,0))</f>
        <v>7448.57</v>
      </c>
      <c r="R69" s="153" t="e">
        <f t="shared" si="0"/>
        <v>#N/A</v>
      </c>
      <c r="S69" s="150" t="e">
        <f t="shared" si="1"/>
        <v>#N/A</v>
      </c>
      <c r="T69" s="150" t="e">
        <f t="shared" si="2"/>
        <v>#N/A</v>
      </c>
      <c r="U69" s="150" t="e">
        <f t="shared" si="3"/>
        <v>#N/A</v>
      </c>
      <c r="V69" s="154" t="e">
        <f>VLOOKUP(E69,'PC Receitas'!$O$4:$P$14,2,FALSE)</f>
        <v>#N/A</v>
      </c>
    </row>
    <row r="70" spans="3:22" ht="19.5" customHeight="1" thickTop="1" thickBot="1" x14ac:dyDescent="0.3">
      <c r="C70" s="58"/>
      <c r="D70" s="58" t="str">
        <f>IF(C70&lt;&gt;"",TEXT(C70,"00")&amp;"/10/"&amp;'Configurações Básicas'!$P$5,"")</f>
        <v/>
      </c>
      <c r="E70" s="58"/>
      <c r="F70" s="58"/>
      <c r="G70" s="58"/>
      <c r="H70" s="58"/>
      <c r="I70" s="59"/>
      <c r="J70" s="193"/>
      <c r="K70" s="168"/>
      <c r="L70" s="192"/>
      <c r="M70" s="56">
        <f>M69+IF(AND(K70="Pago",OR(E70='PC Receitas'!$O$4,E70='PC Receitas'!$O$5,E70='PC Receitas'!$O$6)),I70,IF(AND(K70="Pago",OR(E70='PC Receitas'!$O$7,E70='PC Receitas'!$O$8,E70='PC Receitas'!$O$9,E70='PC Receitas'!$O$10,E70='PC Receitas'!$O$11,E70='PC Receitas'!$O$12,E70='PC Receitas'!$O$13,E70='PC Receitas'!$O$14)),-I70,0))</f>
        <v>7448.57</v>
      </c>
      <c r="R70" s="153" t="e">
        <f t="shared" ref="R70:R133" si="4">IF(V70="Despesas_com_RH","Despesa",IF(V70="Despesas_Operacionais","Despesa",IF(V70="Despesas_com_Marketing","Despesa",IF(V70="Impostos","Despesa",IF(V70="Investimentos","Despesa","")))))</f>
        <v>#N/A</v>
      </c>
      <c r="S70" s="150" t="e">
        <f t="shared" ref="S70:S133" si="5">IF(V70="Despesas_com_Produtos","Despesa",IF(V70="Despesas_com_Serviços","Despesa",IF(V70="Despesas_Não_Operacionais","Despesa","")))</f>
        <v>#N/A</v>
      </c>
      <c r="T70" s="150" t="e">
        <f t="shared" ref="T70:T133" si="6">IF(V70="Receitas_com_Produtos","Receita",IF(V70="Receitas_com_Serviços","Receita",IF(V70="Receitas_Não_Operacionais","Receita","")))</f>
        <v>#N/A</v>
      </c>
      <c r="U70" s="150" t="e">
        <f t="shared" ref="U70:U133" si="7">IF(R70&lt;&gt;"",R70,IF(S70&lt;&gt;"",S70,IF(T70&lt;&gt;"",T70,"")))</f>
        <v>#N/A</v>
      </c>
      <c r="V70" s="154" t="e">
        <f>VLOOKUP(E70,'PC Receitas'!$O$4:$P$14,2,FALSE)</f>
        <v>#N/A</v>
      </c>
    </row>
    <row r="71" spans="3:22" ht="19.5" customHeight="1" thickTop="1" thickBot="1" x14ac:dyDescent="0.3">
      <c r="C71" s="58"/>
      <c r="D71" s="58" t="str">
        <f>IF(C71&lt;&gt;"",TEXT(C71,"00")&amp;"/10/"&amp;'Configurações Básicas'!$P$5,"")</f>
        <v/>
      </c>
      <c r="E71" s="58"/>
      <c r="F71" s="58"/>
      <c r="G71" s="58"/>
      <c r="H71" s="58"/>
      <c r="I71" s="59"/>
      <c r="J71" s="193"/>
      <c r="K71" s="168"/>
      <c r="L71" s="192"/>
      <c r="M71" s="56">
        <f>M70+IF(AND(K71="Pago",OR(E71='PC Receitas'!$O$4,E71='PC Receitas'!$O$5,E71='PC Receitas'!$O$6)),I71,IF(AND(K71="Pago",OR(E71='PC Receitas'!$O$7,E71='PC Receitas'!$O$8,E71='PC Receitas'!$O$9,E71='PC Receitas'!$O$10,E71='PC Receitas'!$O$11,E71='PC Receitas'!$O$12,E71='PC Receitas'!$O$13,E71='PC Receitas'!$O$14)),-I71,0))</f>
        <v>7448.57</v>
      </c>
      <c r="R71" s="153" t="e">
        <f t="shared" si="4"/>
        <v>#N/A</v>
      </c>
      <c r="S71" s="150" t="e">
        <f t="shared" si="5"/>
        <v>#N/A</v>
      </c>
      <c r="T71" s="150" t="e">
        <f t="shared" si="6"/>
        <v>#N/A</v>
      </c>
      <c r="U71" s="150" t="e">
        <f t="shared" si="7"/>
        <v>#N/A</v>
      </c>
      <c r="V71" s="154" t="e">
        <f>VLOOKUP(E71,'PC Receitas'!$O$4:$P$14,2,FALSE)</f>
        <v>#N/A</v>
      </c>
    </row>
    <row r="72" spans="3:22" ht="19.5" customHeight="1" thickTop="1" thickBot="1" x14ac:dyDescent="0.3">
      <c r="C72" s="58"/>
      <c r="D72" s="58" t="str">
        <f>IF(C72&lt;&gt;"",TEXT(C72,"00")&amp;"/10/"&amp;'Configurações Básicas'!$P$5,"")</f>
        <v/>
      </c>
      <c r="E72" s="58"/>
      <c r="F72" s="58"/>
      <c r="G72" s="58"/>
      <c r="H72" s="58"/>
      <c r="I72" s="59"/>
      <c r="J72" s="193"/>
      <c r="K72" s="168"/>
      <c r="L72" s="192"/>
      <c r="M72" s="56">
        <f>M71+IF(AND(K72="Pago",OR(E72='PC Receitas'!$O$4,E72='PC Receitas'!$O$5,E72='PC Receitas'!$O$6)),I72,IF(AND(K72="Pago",OR(E72='PC Receitas'!$O$7,E72='PC Receitas'!$O$8,E72='PC Receitas'!$O$9,E72='PC Receitas'!$O$10,E72='PC Receitas'!$O$11,E72='PC Receitas'!$O$12,E72='PC Receitas'!$O$13,E72='PC Receitas'!$O$14)),-I72,0))</f>
        <v>7448.57</v>
      </c>
      <c r="R72" s="153" t="e">
        <f t="shared" si="4"/>
        <v>#N/A</v>
      </c>
      <c r="S72" s="150" t="e">
        <f t="shared" si="5"/>
        <v>#N/A</v>
      </c>
      <c r="T72" s="150" t="e">
        <f t="shared" si="6"/>
        <v>#N/A</v>
      </c>
      <c r="U72" s="150" t="e">
        <f t="shared" si="7"/>
        <v>#N/A</v>
      </c>
      <c r="V72" s="154" t="e">
        <f>VLOOKUP(E72,'PC Receitas'!$O$4:$P$14,2,FALSE)</f>
        <v>#N/A</v>
      </c>
    </row>
    <row r="73" spans="3:22" ht="19.5" customHeight="1" thickTop="1" thickBot="1" x14ac:dyDescent="0.3">
      <c r="C73" s="58"/>
      <c r="D73" s="58" t="str">
        <f>IF(C73&lt;&gt;"",TEXT(C73,"00")&amp;"/10/"&amp;'Configurações Básicas'!$P$5,"")</f>
        <v/>
      </c>
      <c r="E73" s="58"/>
      <c r="F73" s="58"/>
      <c r="G73" s="58"/>
      <c r="H73" s="58"/>
      <c r="I73" s="59"/>
      <c r="J73" s="193"/>
      <c r="K73" s="168"/>
      <c r="L73" s="192"/>
      <c r="M73" s="56">
        <f>M72+IF(AND(K73="Pago",OR(E73='PC Receitas'!$O$4,E73='PC Receitas'!$O$5,E73='PC Receitas'!$O$6)),I73,IF(AND(K73="Pago",OR(E73='PC Receitas'!$O$7,E73='PC Receitas'!$O$8,E73='PC Receitas'!$O$9,E73='PC Receitas'!$O$10,E73='PC Receitas'!$O$11,E73='PC Receitas'!$O$12,E73='PC Receitas'!$O$13,E73='PC Receitas'!$O$14)),-I73,0))</f>
        <v>7448.57</v>
      </c>
      <c r="R73" s="153" t="e">
        <f t="shared" si="4"/>
        <v>#N/A</v>
      </c>
      <c r="S73" s="150" t="e">
        <f t="shared" si="5"/>
        <v>#N/A</v>
      </c>
      <c r="T73" s="150" t="e">
        <f t="shared" si="6"/>
        <v>#N/A</v>
      </c>
      <c r="U73" s="150" t="e">
        <f t="shared" si="7"/>
        <v>#N/A</v>
      </c>
      <c r="V73" s="154" t="e">
        <f>VLOOKUP(E73,'PC Receitas'!$O$4:$P$14,2,FALSE)</f>
        <v>#N/A</v>
      </c>
    </row>
    <row r="74" spans="3:22" ht="19.5" customHeight="1" thickTop="1" thickBot="1" x14ac:dyDescent="0.3">
      <c r="C74" s="58"/>
      <c r="D74" s="58" t="str">
        <f>IF(C74&lt;&gt;"",TEXT(C74,"00")&amp;"/10/"&amp;'Configurações Básicas'!$P$5,"")</f>
        <v/>
      </c>
      <c r="E74" s="58"/>
      <c r="F74" s="58"/>
      <c r="G74" s="58"/>
      <c r="H74" s="58"/>
      <c r="I74" s="59"/>
      <c r="J74" s="193"/>
      <c r="K74" s="168"/>
      <c r="L74" s="192"/>
      <c r="M74" s="56">
        <f>M73+IF(AND(K74="Pago",OR(E74='PC Receitas'!$O$4,E74='PC Receitas'!$O$5,E74='PC Receitas'!$O$6)),I74,IF(AND(K74="Pago",OR(E74='PC Receitas'!$O$7,E74='PC Receitas'!$O$8,E74='PC Receitas'!$O$9,E74='PC Receitas'!$O$10,E74='PC Receitas'!$O$11,E74='PC Receitas'!$O$12,E74='PC Receitas'!$O$13,E74='PC Receitas'!$O$14)),-I74,0))</f>
        <v>7448.57</v>
      </c>
      <c r="R74" s="153" t="e">
        <f t="shared" si="4"/>
        <v>#N/A</v>
      </c>
      <c r="S74" s="150" t="e">
        <f t="shared" si="5"/>
        <v>#N/A</v>
      </c>
      <c r="T74" s="150" t="e">
        <f t="shared" si="6"/>
        <v>#N/A</v>
      </c>
      <c r="U74" s="150" t="e">
        <f t="shared" si="7"/>
        <v>#N/A</v>
      </c>
      <c r="V74" s="154" t="e">
        <f>VLOOKUP(E74,'PC Receitas'!$O$4:$P$14,2,FALSE)</f>
        <v>#N/A</v>
      </c>
    </row>
    <row r="75" spans="3:22" ht="19.5" customHeight="1" thickTop="1" thickBot="1" x14ac:dyDescent="0.3">
      <c r="C75" s="58"/>
      <c r="D75" s="58" t="str">
        <f>IF(C75&lt;&gt;"",TEXT(C75,"00")&amp;"/10/"&amp;'Configurações Básicas'!$P$5,"")</f>
        <v/>
      </c>
      <c r="E75" s="58"/>
      <c r="F75" s="58"/>
      <c r="G75" s="58"/>
      <c r="H75" s="58"/>
      <c r="I75" s="59"/>
      <c r="J75" s="193"/>
      <c r="K75" s="168"/>
      <c r="L75" s="192"/>
      <c r="M75" s="56">
        <f>M74+IF(AND(K75="Pago",OR(E75='PC Receitas'!$O$4,E75='PC Receitas'!$O$5,E75='PC Receitas'!$O$6)),I75,IF(AND(K75="Pago",OR(E75='PC Receitas'!$O$7,E75='PC Receitas'!$O$8,E75='PC Receitas'!$O$9,E75='PC Receitas'!$O$10,E75='PC Receitas'!$O$11,E75='PC Receitas'!$O$12,E75='PC Receitas'!$O$13,E75='PC Receitas'!$O$14)),-I75,0))</f>
        <v>7448.57</v>
      </c>
      <c r="R75" s="153" t="e">
        <f t="shared" si="4"/>
        <v>#N/A</v>
      </c>
      <c r="S75" s="150" t="e">
        <f t="shared" si="5"/>
        <v>#N/A</v>
      </c>
      <c r="T75" s="150" t="e">
        <f t="shared" si="6"/>
        <v>#N/A</v>
      </c>
      <c r="U75" s="150" t="e">
        <f t="shared" si="7"/>
        <v>#N/A</v>
      </c>
      <c r="V75" s="154" t="e">
        <f>VLOOKUP(E75,'PC Receitas'!$O$4:$P$14,2,FALSE)</f>
        <v>#N/A</v>
      </c>
    </row>
    <row r="76" spans="3:22" ht="19.5" customHeight="1" thickTop="1" thickBot="1" x14ac:dyDescent="0.3">
      <c r="C76" s="58"/>
      <c r="D76" s="58" t="str">
        <f>IF(C76&lt;&gt;"",TEXT(C76,"00")&amp;"/10/"&amp;'Configurações Básicas'!$P$5,"")</f>
        <v/>
      </c>
      <c r="E76" s="58"/>
      <c r="F76" s="58"/>
      <c r="G76" s="58"/>
      <c r="H76" s="58"/>
      <c r="I76" s="59"/>
      <c r="J76" s="193"/>
      <c r="K76" s="168"/>
      <c r="L76" s="192"/>
      <c r="M76" s="56">
        <f>M75+IF(AND(K76="Pago",OR(E76='PC Receitas'!$O$4,E76='PC Receitas'!$O$5,E76='PC Receitas'!$O$6)),I76,IF(AND(K76="Pago",OR(E76='PC Receitas'!$O$7,E76='PC Receitas'!$O$8,E76='PC Receitas'!$O$9,E76='PC Receitas'!$O$10,E76='PC Receitas'!$O$11,E76='PC Receitas'!$O$12,E76='PC Receitas'!$O$13,E76='PC Receitas'!$O$14)),-I76,0))</f>
        <v>7448.57</v>
      </c>
      <c r="R76" s="153" t="e">
        <f t="shared" si="4"/>
        <v>#N/A</v>
      </c>
      <c r="S76" s="150" t="e">
        <f t="shared" si="5"/>
        <v>#N/A</v>
      </c>
      <c r="T76" s="150" t="e">
        <f t="shared" si="6"/>
        <v>#N/A</v>
      </c>
      <c r="U76" s="150" t="e">
        <f t="shared" si="7"/>
        <v>#N/A</v>
      </c>
      <c r="V76" s="154" t="e">
        <f>VLOOKUP(E76,'PC Receitas'!$O$4:$P$14,2,FALSE)</f>
        <v>#N/A</v>
      </c>
    </row>
    <row r="77" spans="3:22" ht="19.5" customHeight="1" thickTop="1" thickBot="1" x14ac:dyDescent="0.3">
      <c r="C77" s="58"/>
      <c r="D77" s="58" t="str">
        <f>IF(C77&lt;&gt;"",TEXT(C77,"00")&amp;"/10/"&amp;'Configurações Básicas'!$P$5,"")</f>
        <v/>
      </c>
      <c r="E77" s="58"/>
      <c r="F77" s="58"/>
      <c r="G77" s="58"/>
      <c r="H77" s="58"/>
      <c r="I77" s="59"/>
      <c r="J77" s="193"/>
      <c r="K77" s="168"/>
      <c r="L77" s="192"/>
      <c r="M77" s="56">
        <f>M76+IF(AND(K77="Pago",OR(E77='PC Receitas'!$O$4,E77='PC Receitas'!$O$5,E77='PC Receitas'!$O$6)),I77,IF(AND(K77="Pago",OR(E77='PC Receitas'!$O$7,E77='PC Receitas'!$O$8,E77='PC Receitas'!$O$9,E77='PC Receitas'!$O$10,E77='PC Receitas'!$O$11,E77='PC Receitas'!$O$12,E77='PC Receitas'!$O$13,E77='PC Receitas'!$O$14)),-I77,0))</f>
        <v>7448.57</v>
      </c>
      <c r="R77" s="153" t="e">
        <f t="shared" si="4"/>
        <v>#N/A</v>
      </c>
      <c r="S77" s="150" t="e">
        <f t="shared" si="5"/>
        <v>#N/A</v>
      </c>
      <c r="T77" s="150" t="e">
        <f t="shared" si="6"/>
        <v>#N/A</v>
      </c>
      <c r="U77" s="150" t="e">
        <f t="shared" si="7"/>
        <v>#N/A</v>
      </c>
      <c r="V77" s="154" t="e">
        <f>VLOOKUP(E77,'PC Receitas'!$O$4:$P$14,2,FALSE)</f>
        <v>#N/A</v>
      </c>
    </row>
    <row r="78" spans="3:22" ht="19.5" customHeight="1" thickTop="1" thickBot="1" x14ac:dyDescent="0.3">
      <c r="C78" s="58"/>
      <c r="D78" s="58" t="str">
        <f>IF(C78&lt;&gt;"",TEXT(C78,"00")&amp;"/10/"&amp;'Configurações Básicas'!$P$5,"")</f>
        <v/>
      </c>
      <c r="E78" s="58"/>
      <c r="F78" s="58"/>
      <c r="G78" s="58"/>
      <c r="H78" s="58"/>
      <c r="I78" s="59"/>
      <c r="J78" s="193"/>
      <c r="K78" s="168"/>
      <c r="L78" s="192"/>
      <c r="M78" s="56">
        <f>M77+IF(AND(K78="Pago",OR(E78='PC Receitas'!$O$4,E78='PC Receitas'!$O$5,E78='PC Receitas'!$O$6)),I78,IF(AND(K78="Pago",OR(E78='PC Receitas'!$O$7,E78='PC Receitas'!$O$8,E78='PC Receitas'!$O$9,E78='PC Receitas'!$O$10,E78='PC Receitas'!$O$11,E78='PC Receitas'!$O$12,E78='PC Receitas'!$O$13,E78='PC Receitas'!$O$14)),-I78,0))</f>
        <v>7448.57</v>
      </c>
      <c r="R78" s="153" t="e">
        <f t="shared" si="4"/>
        <v>#N/A</v>
      </c>
      <c r="S78" s="150" t="e">
        <f t="shared" si="5"/>
        <v>#N/A</v>
      </c>
      <c r="T78" s="150" t="e">
        <f t="shared" si="6"/>
        <v>#N/A</v>
      </c>
      <c r="U78" s="150" t="e">
        <f t="shared" si="7"/>
        <v>#N/A</v>
      </c>
      <c r="V78" s="154" t="e">
        <f>VLOOKUP(E78,'PC Receitas'!$O$4:$P$14,2,FALSE)</f>
        <v>#N/A</v>
      </c>
    </row>
    <row r="79" spans="3:22" ht="19.5" customHeight="1" thickTop="1" thickBot="1" x14ac:dyDescent="0.3">
      <c r="C79" s="58"/>
      <c r="D79" s="58" t="str">
        <f>IF(C79&lt;&gt;"",TEXT(C79,"00")&amp;"/10/"&amp;'Configurações Básicas'!$P$5,"")</f>
        <v/>
      </c>
      <c r="E79" s="58"/>
      <c r="F79" s="58"/>
      <c r="G79" s="58"/>
      <c r="H79" s="58"/>
      <c r="I79" s="59"/>
      <c r="J79" s="193"/>
      <c r="K79" s="168"/>
      <c r="L79" s="192"/>
      <c r="M79" s="56">
        <f>M78+IF(AND(K79="Pago",OR(E79='PC Receitas'!$O$4,E79='PC Receitas'!$O$5,E79='PC Receitas'!$O$6)),I79,IF(AND(K79="Pago",OR(E79='PC Receitas'!$O$7,E79='PC Receitas'!$O$8,E79='PC Receitas'!$O$9,E79='PC Receitas'!$O$10,E79='PC Receitas'!$O$11,E79='PC Receitas'!$O$12,E79='PC Receitas'!$O$13,E79='PC Receitas'!$O$14)),-I79,0))</f>
        <v>7448.57</v>
      </c>
      <c r="R79" s="153" t="e">
        <f t="shared" si="4"/>
        <v>#N/A</v>
      </c>
      <c r="S79" s="150" t="e">
        <f t="shared" si="5"/>
        <v>#N/A</v>
      </c>
      <c r="T79" s="150" t="e">
        <f t="shared" si="6"/>
        <v>#N/A</v>
      </c>
      <c r="U79" s="150" t="e">
        <f t="shared" si="7"/>
        <v>#N/A</v>
      </c>
      <c r="V79" s="154" t="e">
        <f>VLOOKUP(E79,'PC Receitas'!$O$4:$P$14,2,FALSE)</f>
        <v>#N/A</v>
      </c>
    </row>
    <row r="80" spans="3:22" ht="19.5" customHeight="1" thickTop="1" thickBot="1" x14ac:dyDescent="0.3">
      <c r="C80" s="58"/>
      <c r="D80" s="58" t="str">
        <f>IF(C80&lt;&gt;"",TEXT(C80,"00")&amp;"/10/"&amp;'Configurações Básicas'!$P$5,"")</f>
        <v/>
      </c>
      <c r="E80" s="58"/>
      <c r="F80" s="58"/>
      <c r="G80" s="58"/>
      <c r="H80" s="58"/>
      <c r="I80" s="59"/>
      <c r="J80" s="193"/>
      <c r="K80" s="168"/>
      <c r="L80" s="192"/>
      <c r="M80" s="56">
        <f>M79+IF(AND(K80="Pago",OR(E80='PC Receitas'!$O$4,E80='PC Receitas'!$O$5,E80='PC Receitas'!$O$6)),I80,IF(AND(K80="Pago",OR(E80='PC Receitas'!$O$7,E80='PC Receitas'!$O$8,E80='PC Receitas'!$O$9,E80='PC Receitas'!$O$10,E80='PC Receitas'!$O$11,E80='PC Receitas'!$O$12,E80='PC Receitas'!$O$13,E80='PC Receitas'!$O$14)),-I80,0))</f>
        <v>7448.57</v>
      </c>
      <c r="R80" s="153" t="e">
        <f t="shared" si="4"/>
        <v>#N/A</v>
      </c>
      <c r="S80" s="150" t="e">
        <f t="shared" si="5"/>
        <v>#N/A</v>
      </c>
      <c r="T80" s="150" t="e">
        <f t="shared" si="6"/>
        <v>#N/A</v>
      </c>
      <c r="U80" s="150" t="e">
        <f t="shared" si="7"/>
        <v>#N/A</v>
      </c>
      <c r="V80" s="154" t="e">
        <f>VLOOKUP(E80,'PC Receitas'!$O$4:$P$14,2,FALSE)</f>
        <v>#N/A</v>
      </c>
    </row>
    <row r="81" spans="3:22" ht="19.5" customHeight="1" thickTop="1" thickBot="1" x14ac:dyDescent="0.3">
      <c r="C81" s="58"/>
      <c r="D81" s="58" t="str">
        <f>IF(C81&lt;&gt;"",TEXT(C81,"00")&amp;"/10/"&amp;'Configurações Básicas'!$P$5,"")</f>
        <v/>
      </c>
      <c r="E81" s="58"/>
      <c r="F81" s="58"/>
      <c r="G81" s="58"/>
      <c r="H81" s="58"/>
      <c r="I81" s="59"/>
      <c r="J81" s="193"/>
      <c r="K81" s="168"/>
      <c r="L81" s="192"/>
      <c r="M81" s="56">
        <f>M80+IF(AND(K81="Pago",OR(E81='PC Receitas'!$O$4,E81='PC Receitas'!$O$5,E81='PC Receitas'!$O$6)),I81,IF(AND(K81="Pago",OR(E81='PC Receitas'!$O$7,E81='PC Receitas'!$O$8,E81='PC Receitas'!$O$9,E81='PC Receitas'!$O$10,E81='PC Receitas'!$O$11,E81='PC Receitas'!$O$12,E81='PC Receitas'!$O$13,E81='PC Receitas'!$O$14)),-I81,0))</f>
        <v>7448.57</v>
      </c>
      <c r="R81" s="153" t="e">
        <f t="shared" si="4"/>
        <v>#N/A</v>
      </c>
      <c r="S81" s="150" t="e">
        <f t="shared" si="5"/>
        <v>#N/A</v>
      </c>
      <c r="T81" s="150" t="e">
        <f t="shared" si="6"/>
        <v>#N/A</v>
      </c>
      <c r="U81" s="150" t="e">
        <f t="shared" si="7"/>
        <v>#N/A</v>
      </c>
      <c r="V81" s="154" t="e">
        <f>VLOOKUP(E81,'PC Receitas'!$O$4:$P$14,2,FALSE)</f>
        <v>#N/A</v>
      </c>
    </row>
    <row r="82" spans="3:22" ht="19.5" customHeight="1" thickTop="1" thickBot="1" x14ac:dyDescent="0.3">
      <c r="C82" s="58"/>
      <c r="D82" s="58" t="str">
        <f>IF(C82&lt;&gt;"",TEXT(C82,"00")&amp;"/10/"&amp;'Configurações Básicas'!$P$5,"")</f>
        <v/>
      </c>
      <c r="E82" s="58"/>
      <c r="F82" s="58"/>
      <c r="G82" s="58"/>
      <c r="H82" s="58"/>
      <c r="I82" s="59"/>
      <c r="J82" s="193"/>
      <c r="K82" s="168"/>
      <c r="L82" s="192"/>
      <c r="M82" s="56">
        <f>M81+IF(AND(K82="Pago",OR(E82='PC Receitas'!$O$4,E82='PC Receitas'!$O$5,E82='PC Receitas'!$O$6)),I82,IF(AND(K82="Pago",OR(E82='PC Receitas'!$O$7,E82='PC Receitas'!$O$8,E82='PC Receitas'!$O$9,E82='PC Receitas'!$O$10,E82='PC Receitas'!$O$11,E82='PC Receitas'!$O$12,E82='PC Receitas'!$O$13,E82='PC Receitas'!$O$14)),-I82,0))</f>
        <v>7448.57</v>
      </c>
      <c r="R82" s="153" t="e">
        <f t="shared" si="4"/>
        <v>#N/A</v>
      </c>
      <c r="S82" s="150" t="e">
        <f t="shared" si="5"/>
        <v>#N/A</v>
      </c>
      <c r="T82" s="150" t="e">
        <f t="shared" si="6"/>
        <v>#N/A</v>
      </c>
      <c r="U82" s="150" t="e">
        <f t="shared" si="7"/>
        <v>#N/A</v>
      </c>
      <c r="V82" s="154" t="e">
        <f>VLOOKUP(E82,'PC Receitas'!$O$4:$P$14,2,FALSE)</f>
        <v>#N/A</v>
      </c>
    </row>
    <row r="83" spans="3:22" ht="19.5" customHeight="1" thickTop="1" thickBot="1" x14ac:dyDescent="0.3">
      <c r="C83" s="58"/>
      <c r="D83" s="58" t="str">
        <f>IF(C83&lt;&gt;"",TEXT(C83,"00")&amp;"/10/"&amp;'Configurações Básicas'!$P$5,"")</f>
        <v/>
      </c>
      <c r="E83" s="58"/>
      <c r="F83" s="58"/>
      <c r="G83" s="58"/>
      <c r="H83" s="58"/>
      <c r="I83" s="59"/>
      <c r="J83" s="193"/>
      <c r="K83" s="168"/>
      <c r="L83" s="192"/>
      <c r="M83" s="56">
        <f>M82+IF(AND(K83="Pago",OR(E83='PC Receitas'!$O$4,E83='PC Receitas'!$O$5,E83='PC Receitas'!$O$6)),I83,IF(AND(K83="Pago",OR(E83='PC Receitas'!$O$7,E83='PC Receitas'!$O$8,E83='PC Receitas'!$O$9,E83='PC Receitas'!$O$10,E83='PC Receitas'!$O$11,E83='PC Receitas'!$O$12,E83='PC Receitas'!$O$13,E83='PC Receitas'!$O$14)),-I83,0))</f>
        <v>7448.57</v>
      </c>
      <c r="R83" s="153" t="e">
        <f t="shared" si="4"/>
        <v>#N/A</v>
      </c>
      <c r="S83" s="150" t="e">
        <f t="shared" si="5"/>
        <v>#N/A</v>
      </c>
      <c r="T83" s="150" t="e">
        <f t="shared" si="6"/>
        <v>#N/A</v>
      </c>
      <c r="U83" s="150" t="e">
        <f t="shared" si="7"/>
        <v>#N/A</v>
      </c>
      <c r="V83" s="154" t="e">
        <f>VLOOKUP(E83,'PC Receitas'!$O$4:$P$14,2,FALSE)</f>
        <v>#N/A</v>
      </c>
    </row>
    <row r="84" spans="3:22" ht="19.5" customHeight="1" thickTop="1" thickBot="1" x14ac:dyDescent="0.3">
      <c r="C84" s="58"/>
      <c r="D84" s="58" t="str">
        <f>IF(C84&lt;&gt;"",TEXT(C84,"00")&amp;"/10/"&amp;'Configurações Básicas'!$P$5,"")</f>
        <v/>
      </c>
      <c r="E84" s="58"/>
      <c r="F84" s="58"/>
      <c r="G84" s="58"/>
      <c r="H84" s="58"/>
      <c r="I84" s="59"/>
      <c r="J84" s="193"/>
      <c r="K84" s="168"/>
      <c r="L84" s="192"/>
      <c r="M84" s="56">
        <f>M83+IF(AND(K84="Pago",OR(E84='PC Receitas'!$O$4,E84='PC Receitas'!$O$5,E84='PC Receitas'!$O$6)),I84,IF(AND(K84="Pago",OR(E84='PC Receitas'!$O$7,E84='PC Receitas'!$O$8,E84='PC Receitas'!$O$9,E84='PC Receitas'!$O$10,E84='PC Receitas'!$O$11,E84='PC Receitas'!$O$12,E84='PC Receitas'!$O$13,E84='PC Receitas'!$O$14)),-I84,0))</f>
        <v>7448.57</v>
      </c>
      <c r="R84" s="153" t="e">
        <f t="shared" si="4"/>
        <v>#N/A</v>
      </c>
      <c r="S84" s="150" t="e">
        <f t="shared" si="5"/>
        <v>#N/A</v>
      </c>
      <c r="T84" s="150" t="e">
        <f t="shared" si="6"/>
        <v>#N/A</v>
      </c>
      <c r="U84" s="150" t="e">
        <f t="shared" si="7"/>
        <v>#N/A</v>
      </c>
      <c r="V84" s="154" t="e">
        <f>VLOOKUP(E84,'PC Receitas'!$O$4:$P$14,2,FALSE)</f>
        <v>#N/A</v>
      </c>
    </row>
    <row r="85" spans="3:22" ht="19.5" customHeight="1" thickTop="1" thickBot="1" x14ac:dyDescent="0.3">
      <c r="C85" s="58"/>
      <c r="D85" s="58" t="str">
        <f>IF(C85&lt;&gt;"",TEXT(C85,"00")&amp;"/10/"&amp;'Configurações Básicas'!$P$5,"")</f>
        <v/>
      </c>
      <c r="E85" s="58"/>
      <c r="F85" s="58"/>
      <c r="G85" s="58"/>
      <c r="H85" s="58"/>
      <c r="I85" s="59"/>
      <c r="J85" s="193"/>
      <c r="K85" s="168"/>
      <c r="L85" s="192"/>
      <c r="M85" s="56">
        <f>M84+IF(AND(K85="Pago",OR(E85='PC Receitas'!$O$4,E85='PC Receitas'!$O$5,E85='PC Receitas'!$O$6)),I85,IF(AND(K85="Pago",OR(E85='PC Receitas'!$O$7,E85='PC Receitas'!$O$8,E85='PC Receitas'!$O$9,E85='PC Receitas'!$O$10,E85='PC Receitas'!$O$11,E85='PC Receitas'!$O$12,E85='PC Receitas'!$O$13,E85='PC Receitas'!$O$14)),-I85,0))</f>
        <v>7448.57</v>
      </c>
      <c r="R85" s="153" t="e">
        <f t="shared" si="4"/>
        <v>#N/A</v>
      </c>
      <c r="S85" s="150" t="e">
        <f t="shared" si="5"/>
        <v>#N/A</v>
      </c>
      <c r="T85" s="150" t="e">
        <f t="shared" si="6"/>
        <v>#N/A</v>
      </c>
      <c r="U85" s="150" t="e">
        <f t="shared" si="7"/>
        <v>#N/A</v>
      </c>
      <c r="V85" s="154" t="e">
        <f>VLOOKUP(E85,'PC Receitas'!$O$4:$P$14,2,FALSE)</f>
        <v>#N/A</v>
      </c>
    </row>
    <row r="86" spans="3:22" ht="19.5" customHeight="1" thickTop="1" thickBot="1" x14ac:dyDescent="0.3">
      <c r="C86" s="58"/>
      <c r="D86" s="58" t="str">
        <f>IF(C86&lt;&gt;"",TEXT(C86,"00")&amp;"/10/"&amp;'Configurações Básicas'!$P$5,"")</f>
        <v/>
      </c>
      <c r="E86" s="58"/>
      <c r="F86" s="58"/>
      <c r="G86" s="58"/>
      <c r="H86" s="58"/>
      <c r="I86" s="59"/>
      <c r="J86" s="193"/>
      <c r="K86" s="168"/>
      <c r="L86" s="192"/>
      <c r="M86" s="56">
        <f>M85+IF(AND(K86="Pago",OR(E86='PC Receitas'!$O$4,E86='PC Receitas'!$O$5,E86='PC Receitas'!$O$6)),I86,IF(AND(K86="Pago",OR(E86='PC Receitas'!$O$7,E86='PC Receitas'!$O$8,E86='PC Receitas'!$O$9,E86='PC Receitas'!$O$10,E86='PC Receitas'!$O$11,E86='PC Receitas'!$O$12,E86='PC Receitas'!$O$13,E86='PC Receitas'!$O$14)),-I86,0))</f>
        <v>7448.57</v>
      </c>
      <c r="R86" s="153" t="e">
        <f t="shared" si="4"/>
        <v>#N/A</v>
      </c>
      <c r="S86" s="150" t="e">
        <f t="shared" si="5"/>
        <v>#N/A</v>
      </c>
      <c r="T86" s="150" t="e">
        <f t="shared" si="6"/>
        <v>#N/A</v>
      </c>
      <c r="U86" s="150" t="e">
        <f t="shared" si="7"/>
        <v>#N/A</v>
      </c>
      <c r="V86" s="154" t="e">
        <f>VLOOKUP(E86,'PC Receitas'!$O$4:$P$14,2,FALSE)</f>
        <v>#N/A</v>
      </c>
    </row>
    <row r="87" spans="3:22" ht="19.5" customHeight="1" thickTop="1" thickBot="1" x14ac:dyDescent="0.3">
      <c r="C87" s="58"/>
      <c r="D87" s="58" t="str">
        <f>IF(C87&lt;&gt;"",TEXT(C87,"00")&amp;"/10/"&amp;'Configurações Básicas'!$P$5,"")</f>
        <v/>
      </c>
      <c r="E87" s="58"/>
      <c r="F87" s="58"/>
      <c r="G87" s="58"/>
      <c r="H87" s="58"/>
      <c r="I87" s="59"/>
      <c r="J87" s="193"/>
      <c r="K87" s="168"/>
      <c r="L87" s="192"/>
      <c r="M87" s="56">
        <f>M86+IF(AND(K87="Pago",OR(E87='PC Receitas'!$O$4,E87='PC Receitas'!$O$5,E87='PC Receitas'!$O$6)),I87,IF(AND(K87="Pago",OR(E87='PC Receitas'!$O$7,E87='PC Receitas'!$O$8,E87='PC Receitas'!$O$9,E87='PC Receitas'!$O$10,E87='PC Receitas'!$O$11,E87='PC Receitas'!$O$12,E87='PC Receitas'!$O$13,E87='PC Receitas'!$O$14)),-I87,0))</f>
        <v>7448.57</v>
      </c>
      <c r="R87" s="153" t="e">
        <f t="shared" si="4"/>
        <v>#N/A</v>
      </c>
      <c r="S87" s="150" t="e">
        <f t="shared" si="5"/>
        <v>#N/A</v>
      </c>
      <c r="T87" s="150" t="e">
        <f t="shared" si="6"/>
        <v>#N/A</v>
      </c>
      <c r="U87" s="150" t="e">
        <f t="shared" si="7"/>
        <v>#N/A</v>
      </c>
      <c r="V87" s="154" t="e">
        <f>VLOOKUP(E87,'PC Receitas'!$O$4:$P$14,2,FALSE)</f>
        <v>#N/A</v>
      </c>
    </row>
    <row r="88" spans="3:22" ht="19.5" customHeight="1" thickTop="1" thickBot="1" x14ac:dyDescent="0.3">
      <c r="C88" s="58"/>
      <c r="D88" s="58" t="str">
        <f>IF(C88&lt;&gt;"",TEXT(C88,"00")&amp;"/10/"&amp;'Configurações Básicas'!$P$5,"")</f>
        <v/>
      </c>
      <c r="E88" s="58"/>
      <c r="F88" s="58"/>
      <c r="G88" s="58"/>
      <c r="H88" s="58"/>
      <c r="I88" s="59"/>
      <c r="J88" s="193"/>
      <c r="K88" s="168"/>
      <c r="L88" s="192"/>
      <c r="M88" s="56">
        <f>M87+IF(AND(K88="Pago",OR(E88='PC Receitas'!$O$4,E88='PC Receitas'!$O$5,E88='PC Receitas'!$O$6)),I88,IF(AND(K88="Pago",OR(E88='PC Receitas'!$O$7,E88='PC Receitas'!$O$8,E88='PC Receitas'!$O$9,E88='PC Receitas'!$O$10,E88='PC Receitas'!$O$11,E88='PC Receitas'!$O$12,E88='PC Receitas'!$O$13,E88='PC Receitas'!$O$14)),-I88,0))</f>
        <v>7448.57</v>
      </c>
      <c r="R88" s="153" t="e">
        <f t="shared" si="4"/>
        <v>#N/A</v>
      </c>
      <c r="S88" s="150" t="e">
        <f t="shared" si="5"/>
        <v>#N/A</v>
      </c>
      <c r="T88" s="150" t="e">
        <f t="shared" si="6"/>
        <v>#N/A</v>
      </c>
      <c r="U88" s="150" t="e">
        <f t="shared" si="7"/>
        <v>#N/A</v>
      </c>
      <c r="V88" s="154" t="e">
        <f>VLOOKUP(E88,'PC Receitas'!$O$4:$P$14,2,FALSE)</f>
        <v>#N/A</v>
      </c>
    </row>
    <row r="89" spans="3:22" ht="19.5" customHeight="1" thickTop="1" thickBot="1" x14ac:dyDescent="0.3">
      <c r="C89" s="58"/>
      <c r="D89" s="58" t="str">
        <f>IF(C89&lt;&gt;"",TEXT(C89,"00")&amp;"/10/"&amp;'Configurações Básicas'!$P$5,"")</f>
        <v/>
      </c>
      <c r="E89" s="58"/>
      <c r="F89" s="58"/>
      <c r="G89" s="58"/>
      <c r="H89" s="58"/>
      <c r="I89" s="59"/>
      <c r="J89" s="193"/>
      <c r="K89" s="168"/>
      <c r="L89" s="192"/>
      <c r="M89" s="56">
        <f>M88+IF(AND(K89="Pago",OR(E89='PC Receitas'!$O$4,E89='PC Receitas'!$O$5,E89='PC Receitas'!$O$6)),I89,IF(AND(K89="Pago",OR(E89='PC Receitas'!$O$7,E89='PC Receitas'!$O$8,E89='PC Receitas'!$O$9,E89='PC Receitas'!$O$10,E89='PC Receitas'!$O$11,E89='PC Receitas'!$O$12,E89='PC Receitas'!$O$13,E89='PC Receitas'!$O$14)),-I89,0))</f>
        <v>7448.57</v>
      </c>
      <c r="R89" s="153" t="e">
        <f t="shared" si="4"/>
        <v>#N/A</v>
      </c>
      <c r="S89" s="150" t="e">
        <f t="shared" si="5"/>
        <v>#N/A</v>
      </c>
      <c r="T89" s="150" t="e">
        <f t="shared" si="6"/>
        <v>#N/A</v>
      </c>
      <c r="U89" s="150" t="e">
        <f t="shared" si="7"/>
        <v>#N/A</v>
      </c>
      <c r="V89" s="154" t="e">
        <f>VLOOKUP(E89,'PC Receitas'!$O$4:$P$14,2,FALSE)</f>
        <v>#N/A</v>
      </c>
    </row>
    <row r="90" spans="3:22" ht="19.5" customHeight="1" thickTop="1" thickBot="1" x14ac:dyDescent="0.3">
      <c r="C90" s="58"/>
      <c r="D90" s="58" t="str">
        <f>IF(C90&lt;&gt;"",TEXT(C90,"00")&amp;"/10/"&amp;'Configurações Básicas'!$P$5,"")</f>
        <v/>
      </c>
      <c r="E90" s="58"/>
      <c r="F90" s="58"/>
      <c r="G90" s="58"/>
      <c r="H90" s="58"/>
      <c r="I90" s="59"/>
      <c r="J90" s="193"/>
      <c r="K90" s="168"/>
      <c r="L90" s="192"/>
      <c r="M90" s="56">
        <f>M89+IF(AND(K90="Pago",OR(E90='PC Receitas'!$O$4,E90='PC Receitas'!$O$5,E90='PC Receitas'!$O$6)),I90,IF(AND(K90="Pago",OR(E90='PC Receitas'!$O$7,E90='PC Receitas'!$O$8,E90='PC Receitas'!$O$9,E90='PC Receitas'!$O$10,E90='PC Receitas'!$O$11,E90='PC Receitas'!$O$12,E90='PC Receitas'!$O$13,E90='PC Receitas'!$O$14)),-I90,0))</f>
        <v>7448.57</v>
      </c>
      <c r="R90" s="153" t="e">
        <f t="shared" si="4"/>
        <v>#N/A</v>
      </c>
      <c r="S90" s="150" t="e">
        <f t="shared" si="5"/>
        <v>#N/A</v>
      </c>
      <c r="T90" s="150" t="e">
        <f t="shared" si="6"/>
        <v>#N/A</v>
      </c>
      <c r="U90" s="150" t="e">
        <f t="shared" si="7"/>
        <v>#N/A</v>
      </c>
      <c r="V90" s="154" t="e">
        <f>VLOOKUP(E90,'PC Receitas'!$O$4:$P$14,2,FALSE)</f>
        <v>#N/A</v>
      </c>
    </row>
    <row r="91" spans="3:22" ht="19.5" customHeight="1" thickTop="1" thickBot="1" x14ac:dyDescent="0.3">
      <c r="C91" s="58"/>
      <c r="D91" s="58" t="str">
        <f>IF(C91&lt;&gt;"",TEXT(C91,"00")&amp;"/10/"&amp;'Configurações Básicas'!$P$5,"")</f>
        <v/>
      </c>
      <c r="E91" s="58"/>
      <c r="F91" s="58"/>
      <c r="G91" s="58"/>
      <c r="H91" s="58"/>
      <c r="I91" s="59"/>
      <c r="J91" s="193"/>
      <c r="K91" s="168"/>
      <c r="L91" s="192"/>
      <c r="M91" s="56">
        <f>M90+IF(AND(K91="Pago",OR(E91='PC Receitas'!$O$4,E91='PC Receitas'!$O$5,E91='PC Receitas'!$O$6)),I91,IF(AND(K91="Pago",OR(E91='PC Receitas'!$O$7,E91='PC Receitas'!$O$8,E91='PC Receitas'!$O$9,E91='PC Receitas'!$O$10,E91='PC Receitas'!$O$11,E91='PC Receitas'!$O$12,E91='PC Receitas'!$O$13,E91='PC Receitas'!$O$14)),-I91,0))</f>
        <v>7448.57</v>
      </c>
      <c r="R91" s="153" t="e">
        <f t="shared" si="4"/>
        <v>#N/A</v>
      </c>
      <c r="S91" s="150" t="e">
        <f t="shared" si="5"/>
        <v>#N/A</v>
      </c>
      <c r="T91" s="150" t="e">
        <f t="shared" si="6"/>
        <v>#N/A</v>
      </c>
      <c r="U91" s="150" t="e">
        <f t="shared" si="7"/>
        <v>#N/A</v>
      </c>
      <c r="V91" s="154" t="e">
        <f>VLOOKUP(E91,'PC Receitas'!$O$4:$P$14,2,FALSE)</f>
        <v>#N/A</v>
      </c>
    </row>
    <row r="92" spans="3:22" ht="19.5" customHeight="1" thickTop="1" thickBot="1" x14ac:dyDescent="0.3">
      <c r="C92" s="58"/>
      <c r="D92" s="58" t="str">
        <f>IF(C92&lt;&gt;"",TEXT(C92,"00")&amp;"/10/"&amp;'Configurações Básicas'!$P$5,"")</f>
        <v/>
      </c>
      <c r="E92" s="58"/>
      <c r="F92" s="58"/>
      <c r="G92" s="58"/>
      <c r="H92" s="58"/>
      <c r="I92" s="59"/>
      <c r="J92" s="193"/>
      <c r="K92" s="168"/>
      <c r="L92" s="192"/>
      <c r="M92" s="56">
        <f>M91+IF(AND(K92="Pago",OR(E92='PC Receitas'!$O$4,E92='PC Receitas'!$O$5,E92='PC Receitas'!$O$6)),I92,IF(AND(K92="Pago",OR(E92='PC Receitas'!$O$7,E92='PC Receitas'!$O$8,E92='PC Receitas'!$O$9,E92='PC Receitas'!$O$10,E92='PC Receitas'!$O$11,E92='PC Receitas'!$O$12,E92='PC Receitas'!$O$13,E92='PC Receitas'!$O$14)),-I92,0))</f>
        <v>7448.57</v>
      </c>
      <c r="R92" s="153" t="e">
        <f t="shared" si="4"/>
        <v>#N/A</v>
      </c>
      <c r="S92" s="150" t="e">
        <f t="shared" si="5"/>
        <v>#N/A</v>
      </c>
      <c r="T92" s="150" t="e">
        <f t="shared" si="6"/>
        <v>#N/A</v>
      </c>
      <c r="U92" s="150" t="e">
        <f t="shared" si="7"/>
        <v>#N/A</v>
      </c>
      <c r="V92" s="154" t="e">
        <f>VLOOKUP(E92,'PC Receitas'!$O$4:$P$14,2,FALSE)</f>
        <v>#N/A</v>
      </c>
    </row>
    <row r="93" spans="3:22" ht="19.5" customHeight="1" thickTop="1" thickBot="1" x14ac:dyDescent="0.3">
      <c r="C93" s="58"/>
      <c r="D93" s="58" t="str">
        <f>IF(C93&lt;&gt;"",TEXT(C93,"00")&amp;"/10/"&amp;'Configurações Básicas'!$P$5,"")</f>
        <v/>
      </c>
      <c r="E93" s="58"/>
      <c r="F93" s="58"/>
      <c r="G93" s="58"/>
      <c r="H93" s="58"/>
      <c r="I93" s="59"/>
      <c r="J93" s="193"/>
      <c r="K93" s="168"/>
      <c r="L93" s="192"/>
      <c r="M93" s="56">
        <f>M92+IF(AND(K93="Pago",OR(E93='PC Receitas'!$O$4,E93='PC Receitas'!$O$5,E93='PC Receitas'!$O$6)),I93,IF(AND(K93="Pago",OR(E93='PC Receitas'!$O$7,E93='PC Receitas'!$O$8,E93='PC Receitas'!$O$9,E93='PC Receitas'!$O$10,E93='PC Receitas'!$O$11,E93='PC Receitas'!$O$12,E93='PC Receitas'!$O$13,E93='PC Receitas'!$O$14)),-I93,0))</f>
        <v>7448.57</v>
      </c>
      <c r="R93" s="153" t="e">
        <f t="shared" si="4"/>
        <v>#N/A</v>
      </c>
      <c r="S93" s="150" t="e">
        <f t="shared" si="5"/>
        <v>#N/A</v>
      </c>
      <c r="T93" s="150" t="e">
        <f t="shared" si="6"/>
        <v>#N/A</v>
      </c>
      <c r="U93" s="150" t="e">
        <f t="shared" si="7"/>
        <v>#N/A</v>
      </c>
      <c r="V93" s="154" t="e">
        <f>VLOOKUP(E93,'PC Receitas'!$O$4:$P$14,2,FALSE)</f>
        <v>#N/A</v>
      </c>
    </row>
    <row r="94" spans="3:22" ht="19.5" customHeight="1" thickTop="1" thickBot="1" x14ac:dyDescent="0.3">
      <c r="C94" s="58"/>
      <c r="D94" s="58" t="str">
        <f>IF(C94&lt;&gt;"",TEXT(C94,"00")&amp;"/10/"&amp;'Configurações Básicas'!$P$5,"")</f>
        <v/>
      </c>
      <c r="E94" s="58"/>
      <c r="F94" s="58"/>
      <c r="G94" s="58"/>
      <c r="H94" s="58"/>
      <c r="I94" s="59"/>
      <c r="J94" s="193"/>
      <c r="K94" s="168"/>
      <c r="L94" s="192"/>
      <c r="M94" s="56">
        <f>M93+IF(AND(K94="Pago",OR(E94='PC Receitas'!$O$4,E94='PC Receitas'!$O$5,E94='PC Receitas'!$O$6)),I94,IF(AND(K94="Pago",OR(E94='PC Receitas'!$O$7,E94='PC Receitas'!$O$8,E94='PC Receitas'!$O$9,E94='PC Receitas'!$O$10,E94='PC Receitas'!$O$11,E94='PC Receitas'!$O$12,E94='PC Receitas'!$O$13,E94='PC Receitas'!$O$14)),-I94,0))</f>
        <v>7448.57</v>
      </c>
      <c r="R94" s="153" t="e">
        <f t="shared" si="4"/>
        <v>#N/A</v>
      </c>
      <c r="S94" s="150" t="e">
        <f t="shared" si="5"/>
        <v>#N/A</v>
      </c>
      <c r="T94" s="150" t="e">
        <f t="shared" si="6"/>
        <v>#N/A</v>
      </c>
      <c r="U94" s="150" t="e">
        <f t="shared" si="7"/>
        <v>#N/A</v>
      </c>
      <c r="V94" s="154" t="e">
        <f>VLOOKUP(E94,'PC Receitas'!$O$4:$P$14,2,FALSE)</f>
        <v>#N/A</v>
      </c>
    </row>
    <row r="95" spans="3:22" ht="19.5" customHeight="1" thickTop="1" thickBot="1" x14ac:dyDescent="0.3">
      <c r="C95" s="58"/>
      <c r="D95" s="58" t="str">
        <f>IF(C95&lt;&gt;"",TEXT(C95,"00")&amp;"/10/"&amp;'Configurações Básicas'!$P$5,"")</f>
        <v/>
      </c>
      <c r="E95" s="58"/>
      <c r="F95" s="58"/>
      <c r="G95" s="58"/>
      <c r="H95" s="58"/>
      <c r="I95" s="59"/>
      <c r="J95" s="193"/>
      <c r="K95" s="168"/>
      <c r="L95" s="192"/>
      <c r="M95" s="56">
        <f>M94+IF(AND(K95="Pago",OR(E95='PC Receitas'!$O$4,E95='PC Receitas'!$O$5,E95='PC Receitas'!$O$6)),I95,IF(AND(K95="Pago",OR(E95='PC Receitas'!$O$7,E95='PC Receitas'!$O$8,E95='PC Receitas'!$O$9,E95='PC Receitas'!$O$10,E95='PC Receitas'!$O$11,E95='PC Receitas'!$O$12,E95='PC Receitas'!$O$13,E95='PC Receitas'!$O$14)),-I95,0))</f>
        <v>7448.57</v>
      </c>
      <c r="R95" s="153" t="e">
        <f t="shared" si="4"/>
        <v>#N/A</v>
      </c>
      <c r="S95" s="150" t="e">
        <f t="shared" si="5"/>
        <v>#N/A</v>
      </c>
      <c r="T95" s="150" t="e">
        <f t="shared" si="6"/>
        <v>#N/A</v>
      </c>
      <c r="U95" s="150" t="e">
        <f t="shared" si="7"/>
        <v>#N/A</v>
      </c>
      <c r="V95" s="154" t="e">
        <f>VLOOKUP(E95,'PC Receitas'!$O$4:$P$14,2,FALSE)</f>
        <v>#N/A</v>
      </c>
    </row>
    <row r="96" spans="3:22" ht="19.5" customHeight="1" thickTop="1" thickBot="1" x14ac:dyDescent="0.3">
      <c r="C96" s="58"/>
      <c r="D96" s="58" t="str">
        <f>IF(C96&lt;&gt;"",TEXT(C96,"00")&amp;"/10/"&amp;'Configurações Básicas'!$P$5,"")</f>
        <v/>
      </c>
      <c r="E96" s="58"/>
      <c r="F96" s="58"/>
      <c r="G96" s="58"/>
      <c r="H96" s="58"/>
      <c r="I96" s="59"/>
      <c r="J96" s="193"/>
      <c r="K96" s="168"/>
      <c r="L96" s="192"/>
      <c r="M96" s="56">
        <f>M95+IF(AND(K96="Pago",OR(E96='PC Receitas'!$O$4,E96='PC Receitas'!$O$5,E96='PC Receitas'!$O$6)),I96,IF(AND(K96="Pago",OR(E96='PC Receitas'!$O$7,E96='PC Receitas'!$O$8,E96='PC Receitas'!$O$9,E96='PC Receitas'!$O$10,E96='PC Receitas'!$O$11,E96='PC Receitas'!$O$12,E96='PC Receitas'!$O$13,E96='PC Receitas'!$O$14)),-I96,0))</f>
        <v>7448.57</v>
      </c>
      <c r="R96" s="153" t="e">
        <f t="shared" si="4"/>
        <v>#N/A</v>
      </c>
      <c r="S96" s="150" t="e">
        <f t="shared" si="5"/>
        <v>#N/A</v>
      </c>
      <c r="T96" s="150" t="e">
        <f t="shared" si="6"/>
        <v>#N/A</v>
      </c>
      <c r="U96" s="150" t="e">
        <f t="shared" si="7"/>
        <v>#N/A</v>
      </c>
      <c r="V96" s="154" t="e">
        <f>VLOOKUP(E96,'PC Receitas'!$O$4:$P$14,2,FALSE)</f>
        <v>#N/A</v>
      </c>
    </row>
    <row r="97" spans="3:22" ht="19.5" customHeight="1" thickTop="1" thickBot="1" x14ac:dyDescent="0.3">
      <c r="C97" s="58"/>
      <c r="D97" s="58" t="str">
        <f>IF(C97&lt;&gt;"",TEXT(C97,"00")&amp;"/10/"&amp;'Configurações Básicas'!$P$5,"")</f>
        <v/>
      </c>
      <c r="E97" s="58"/>
      <c r="F97" s="58"/>
      <c r="G97" s="58"/>
      <c r="H97" s="58"/>
      <c r="I97" s="59"/>
      <c r="J97" s="193"/>
      <c r="K97" s="168"/>
      <c r="L97" s="192"/>
      <c r="M97" s="56">
        <f>M96+IF(AND(K97="Pago",OR(E97='PC Receitas'!$O$4,E97='PC Receitas'!$O$5,E97='PC Receitas'!$O$6)),I97,IF(AND(K97="Pago",OR(E97='PC Receitas'!$O$7,E97='PC Receitas'!$O$8,E97='PC Receitas'!$O$9,E97='PC Receitas'!$O$10,E97='PC Receitas'!$O$11,E97='PC Receitas'!$O$12,E97='PC Receitas'!$O$13,E97='PC Receitas'!$O$14)),-I97,0))</f>
        <v>7448.57</v>
      </c>
      <c r="R97" s="153" t="e">
        <f t="shared" si="4"/>
        <v>#N/A</v>
      </c>
      <c r="S97" s="150" t="e">
        <f t="shared" si="5"/>
        <v>#N/A</v>
      </c>
      <c r="T97" s="150" t="e">
        <f t="shared" si="6"/>
        <v>#N/A</v>
      </c>
      <c r="U97" s="150" t="e">
        <f t="shared" si="7"/>
        <v>#N/A</v>
      </c>
      <c r="V97" s="154" t="e">
        <f>VLOOKUP(E97,'PC Receitas'!$O$4:$P$14,2,FALSE)</f>
        <v>#N/A</v>
      </c>
    </row>
    <row r="98" spans="3:22" ht="19.5" customHeight="1" thickTop="1" thickBot="1" x14ac:dyDescent="0.3">
      <c r="C98" s="58"/>
      <c r="D98" s="58" t="str">
        <f>IF(C98&lt;&gt;"",TEXT(C98,"00")&amp;"/10/"&amp;'Configurações Básicas'!$P$5,"")</f>
        <v/>
      </c>
      <c r="E98" s="58"/>
      <c r="F98" s="58"/>
      <c r="G98" s="58"/>
      <c r="H98" s="58"/>
      <c r="I98" s="59"/>
      <c r="J98" s="193"/>
      <c r="K98" s="168"/>
      <c r="L98" s="192"/>
      <c r="M98" s="56">
        <f>M97+IF(AND(K98="Pago",OR(E98='PC Receitas'!$O$4,E98='PC Receitas'!$O$5,E98='PC Receitas'!$O$6)),I98,IF(AND(K98="Pago",OR(E98='PC Receitas'!$O$7,E98='PC Receitas'!$O$8,E98='PC Receitas'!$O$9,E98='PC Receitas'!$O$10,E98='PC Receitas'!$O$11,E98='PC Receitas'!$O$12,E98='PC Receitas'!$O$13,E98='PC Receitas'!$O$14)),-I98,0))</f>
        <v>7448.57</v>
      </c>
      <c r="R98" s="153" t="e">
        <f t="shared" si="4"/>
        <v>#N/A</v>
      </c>
      <c r="S98" s="150" t="e">
        <f t="shared" si="5"/>
        <v>#N/A</v>
      </c>
      <c r="T98" s="150" t="e">
        <f t="shared" si="6"/>
        <v>#N/A</v>
      </c>
      <c r="U98" s="150" t="e">
        <f t="shared" si="7"/>
        <v>#N/A</v>
      </c>
      <c r="V98" s="154" t="e">
        <f>VLOOKUP(E98,'PC Receitas'!$O$4:$P$14,2,FALSE)</f>
        <v>#N/A</v>
      </c>
    </row>
    <row r="99" spans="3:22" ht="19.5" customHeight="1" thickTop="1" thickBot="1" x14ac:dyDescent="0.3">
      <c r="C99" s="58"/>
      <c r="D99" s="58" t="str">
        <f>IF(C99&lt;&gt;"",TEXT(C99,"00")&amp;"/10/"&amp;'Configurações Básicas'!$P$5,"")</f>
        <v/>
      </c>
      <c r="E99" s="58"/>
      <c r="F99" s="58"/>
      <c r="G99" s="58"/>
      <c r="H99" s="58"/>
      <c r="I99" s="59"/>
      <c r="J99" s="193"/>
      <c r="K99" s="168"/>
      <c r="L99" s="192"/>
      <c r="M99" s="56">
        <f>M98+IF(AND(K99="Pago",OR(E99='PC Receitas'!$O$4,E99='PC Receitas'!$O$5,E99='PC Receitas'!$O$6)),I99,IF(AND(K99="Pago",OR(E99='PC Receitas'!$O$7,E99='PC Receitas'!$O$8,E99='PC Receitas'!$O$9,E99='PC Receitas'!$O$10,E99='PC Receitas'!$O$11,E99='PC Receitas'!$O$12,E99='PC Receitas'!$O$13,E99='PC Receitas'!$O$14)),-I99,0))</f>
        <v>7448.57</v>
      </c>
      <c r="R99" s="153" t="e">
        <f t="shared" si="4"/>
        <v>#N/A</v>
      </c>
      <c r="S99" s="150" t="e">
        <f t="shared" si="5"/>
        <v>#N/A</v>
      </c>
      <c r="T99" s="150" t="e">
        <f t="shared" si="6"/>
        <v>#N/A</v>
      </c>
      <c r="U99" s="150" t="e">
        <f t="shared" si="7"/>
        <v>#N/A</v>
      </c>
      <c r="V99" s="154" t="e">
        <f>VLOOKUP(E99,'PC Receitas'!$O$4:$P$14,2,FALSE)</f>
        <v>#N/A</v>
      </c>
    </row>
    <row r="100" spans="3:22" ht="19.5" customHeight="1" thickTop="1" thickBot="1" x14ac:dyDescent="0.3">
      <c r="C100" s="58"/>
      <c r="D100" s="58" t="str">
        <f>IF(C100&lt;&gt;"",TEXT(C100,"00")&amp;"/10/"&amp;'Configurações Básicas'!$P$5,"")</f>
        <v/>
      </c>
      <c r="E100" s="58"/>
      <c r="F100" s="58"/>
      <c r="G100" s="58"/>
      <c r="H100" s="58"/>
      <c r="I100" s="59"/>
      <c r="J100" s="193"/>
      <c r="K100" s="168"/>
      <c r="L100" s="192"/>
      <c r="M100" s="56">
        <f>M99+IF(AND(K100="Pago",OR(E100='PC Receitas'!$O$4,E100='PC Receitas'!$O$5,E100='PC Receitas'!$O$6)),I100,IF(AND(K100="Pago",OR(E100='PC Receitas'!$O$7,E100='PC Receitas'!$O$8,E100='PC Receitas'!$O$9,E100='PC Receitas'!$O$10,E100='PC Receitas'!$O$11,E100='PC Receitas'!$O$12,E100='PC Receitas'!$O$13,E100='PC Receitas'!$O$14)),-I100,0))</f>
        <v>7448.57</v>
      </c>
      <c r="R100" s="153" t="e">
        <f t="shared" si="4"/>
        <v>#N/A</v>
      </c>
      <c r="S100" s="150" t="e">
        <f t="shared" si="5"/>
        <v>#N/A</v>
      </c>
      <c r="T100" s="150" t="e">
        <f t="shared" si="6"/>
        <v>#N/A</v>
      </c>
      <c r="U100" s="150" t="e">
        <f t="shared" si="7"/>
        <v>#N/A</v>
      </c>
      <c r="V100" s="154" t="e">
        <f>VLOOKUP(E100,'PC Receitas'!$O$4:$P$14,2,FALSE)</f>
        <v>#N/A</v>
      </c>
    </row>
    <row r="101" spans="3:22" ht="19.5" customHeight="1" thickTop="1" thickBot="1" x14ac:dyDescent="0.3">
      <c r="C101" s="58"/>
      <c r="D101" s="58" t="str">
        <f>IF(C101&lt;&gt;"",TEXT(C101,"00")&amp;"/10/"&amp;'Configurações Básicas'!$P$5,"")</f>
        <v/>
      </c>
      <c r="E101" s="58"/>
      <c r="F101" s="58"/>
      <c r="G101" s="58"/>
      <c r="H101" s="58"/>
      <c r="I101" s="59"/>
      <c r="J101" s="193"/>
      <c r="K101" s="168"/>
      <c r="L101" s="192"/>
      <c r="M101" s="56">
        <f>M100+IF(AND(K101="Pago",OR(E101='PC Receitas'!$O$4,E101='PC Receitas'!$O$5,E101='PC Receitas'!$O$6)),I101,IF(AND(K101="Pago",OR(E101='PC Receitas'!$O$7,E101='PC Receitas'!$O$8,E101='PC Receitas'!$O$9,E101='PC Receitas'!$O$10,E101='PC Receitas'!$O$11,E101='PC Receitas'!$O$12,E101='PC Receitas'!$O$13,E101='PC Receitas'!$O$14)),-I101,0))</f>
        <v>7448.57</v>
      </c>
      <c r="R101" s="153" t="e">
        <f t="shared" si="4"/>
        <v>#N/A</v>
      </c>
      <c r="S101" s="150" t="e">
        <f t="shared" si="5"/>
        <v>#N/A</v>
      </c>
      <c r="T101" s="150" t="e">
        <f t="shared" si="6"/>
        <v>#N/A</v>
      </c>
      <c r="U101" s="150" t="e">
        <f t="shared" si="7"/>
        <v>#N/A</v>
      </c>
      <c r="V101" s="154" t="e">
        <f>VLOOKUP(E101,'PC Receitas'!$O$4:$P$14,2,FALSE)</f>
        <v>#N/A</v>
      </c>
    </row>
    <row r="102" spans="3:22" ht="19.5" customHeight="1" thickTop="1" thickBot="1" x14ac:dyDescent="0.3">
      <c r="C102" s="58"/>
      <c r="D102" s="58" t="str">
        <f>IF(C102&lt;&gt;"",TEXT(C102,"00")&amp;"/10/"&amp;'Configurações Básicas'!$P$5,"")</f>
        <v/>
      </c>
      <c r="E102" s="58"/>
      <c r="F102" s="58"/>
      <c r="G102" s="58"/>
      <c r="H102" s="58"/>
      <c r="I102" s="59"/>
      <c r="J102" s="193"/>
      <c r="K102" s="168"/>
      <c r="L102" s="192"/>
      <c r="M102" s="56">
        <f>M101+IF(AND(K102="Pago",OR(E102='PC Receitas'!$O$4,E102='PC Receitas'!$O$5,E102='PC Receitas'!$O$6)),I102,IF(AND(K102="Pago",OR(E102='PC Receitas'!$O$7,E102='PC Receitas'!$O$8,E102='PC Receitas'!$O$9,E102='PC Receitas'!$O$10,E102='PC Receitas'!$O$11,E102='PC Receitas'!$O$12,E102='PC Receitas'!$O$13,E102='PC Receitas'!$O$14)),-I102,0))</f>
        <v>7448.57</v>
      </c>
      <c r="R102" s="153" t="e">
        <f t="shared" si="4"/>
        <v>#N/A</v>
      </c>
      <c r="S102" s="150" t="e">
        <f t="shared" si="5"/>
        <v>#N/A</v>
      </c>
      <c r="T102" s="150" t="e">
        <f t="shared" si="6"/>
        <v>#N/A</v>
      </c>
      <c r="U102" s="150" t="e">
        <f t="shared" si="7"/>
        <v>#N/A</v>
      </c>
      <c r="V102" s="154" t="e">
        <f>VLOOKUP(E102,'PC Receitas'!$O$4:$P$14,2,FALSE)</f>
        <v>#N/A</v>
      </c>
    </row>
    <row r="103" spans="3:22" ht="19.5" customHeight="1" thickTop="1" thickBot="1" x14ac:dyDescent="0.3">
      <c r="C103" s="58"/>
      <c r="D103" s="58" t="str">
        <f>IF(C103&lt;&gt;"",TEXT(C103,"00")&amp;"/10/"&amp;'Configurações Básicas'!$P$5,"")</f>
        <v/>
      </c>
      <c r="E103" s="58"/>
      <c r="F103" s="58"/>
      <c r="G103" s="58"/>
      <c r="H103" s="58"/>
      <c r="I103" s="59"/>
      <c r="J103" s="193"/>
      <c r="K103" s="168"/>
      <c r="L103" s="192"/>
      <c r="M103" s="56">
        <f>M102+IF(AND(K103="Pago",OR(E103='PC Receitas'!$O$4,E103='PC Receitas'!$O$5,E103='PC Receitas'!$O$6)),I103,IF(AND(K103="Pago",OR(E103='PC Receitas'!$O$7,E103='PC Receitas'!$O$8,E103='PC Receitas'!$O$9,E103='PC Receitas'!$O$10,E103='PC Receitas'!$O$11,E103='PC Receitas'!$O$12,E103='PC Receitas'!$O$13,E103='PC Receitas'!$O$14)),-I103,0))</f>
        <v>7448.57</v>
      </c>
      <c r="R103" s="153" t="e">
        <f t="shared" si="4"/>
        <v>#N/A</v>
      </c>
      <c r="S103" s="150" t="e">
        <f t="shared" si="5"/>
        <v>#N/A</v>
      </c>
      <c r="T103" s="150" t="e">
        <f t="shared" si="6"/>
        <v>#N/A</v>
      </c>
      <c r="U103" s="150" t="e">
        <f t="shared" si="7"/>
        <v>#N/A</v>
      </c>
      <c r="V103" s="154" t="e">
        <f>VLOOKUP(E103,'PC Receitas'!$O$4:$P$14,2,FALSE)</f>
        <v>#N/A</v>
      </c>
    </row>
    <row r="104" spans="3:22" ht="19.5" customHeight="1" thickTop="1" thickBot="1" x14ac:dyDescent="0.3">
      <c r="C104" s="58"/>
      <c r="D104" s="58" t="str">
        <f>IF(C104&lt;&gt;"",TEXT(C104,"00")&amp;"/10/"&amp;'Configurações Básicas'!$P$5,"")</f>
        <v/>
      </c>
      <c r="E104" s="58"/>
      <c r="F104" s="58"/>
      <c r="G104" s="58"/>
      <c r="H104" s="58"/>
      <c r="I104" s="59"/>
      <c r="J104" s="193"/>
      <c r="K104" s="168"/>
      <c r="L104" s="192"/>
      <c r="M104" s="56">
        <f>M103+IF(AND(K104="Pago",OR(E104='PC Receitas'!$O$4,E104='PC Receitas'!$O$5,E104='PC Receitas'!$O$6)),I104,IF(AND(K104="Pago",OR(E104='PC Receitas'!$O$7,E104='PC Receitas'!$O$8,E104='PC Receitas'!$O$9,E104='PC Receitas'!$O$10,E104='PC Receitas'!$O$11,E104='PC Receitas'!$O$12,E104='PC Receitas'!$O$13,E104='PC Receitas'!$O$14)),-I104,0))</f>
        <v>7448.57</v>
      </c>
      <c r="R104" s="153" t="e">
        <f t="shared" si="4"/>
        <v>#N/A</v>
      </c>
      <c r="S104" s="150" t="e">
        <f t="shared" si="5"/>
        <v>#N/A</v>
      </c>
      <c r="T104" s="150" t="e">
        <f t="shared" si="6"/>
        <v>#N/A</v>
      </c>
      <c r="U104" s="150" t="e">
        <f t="shared" si="7"/>
        <v>#N/A</v>
      </c>
      <c r="V104" s="154" t="e">
        <f>VLOOKUP(E104,'PC Receitas'!$O$4:$P$14,2,FALSE)</f>
        <v>#N/A</v>
      </c>
    </row>
    <row r="105" spans="3:22" ht="19.5" customHeight="1" thickTop="1" thickBot="1" x14ac:dyDescent="0.3">
      <c r="C105" s="58"/>
      <c r="D105" s="58" t="str">
        <f>IF(C105&lt;&gt;"",TEXT(C105,"00")&amp;"/10/"&amp;'Configurações Básicas'!$P$5,"")</f>
        <v/>
      </c>
      <c r="E105" s="58"/>
      <c r="F105" s="58"/>
      <c r="G105" s="58"/>
      <c r="H105" s="58"/>
      <c r="I105" s="59"/>
      <c r="J105" s="193"/>
      <c r="K105" s="168"/>
      <c r="L105" s="192"/>
      <c r="M105" s="56">
        <f>M104+IF(AND(K105="Pago",OR(E105='PC Receitas'!$O$4,E105='PC Receitas'!$O$5,E105='PC Receitas'!$O$6)),I105,IF(AND(K105="Pago",OR(E105='PC Receitas'!$O$7,E105='PC Receitas'!$O$8,E105='PC Receitas'!$O$9,E105='PC Receitas'!$O$10,E105='PC Receitas'!$O$11,E105='PC Receitas'!$O$12,E105='PC Receitas'!$O$13,E105='PC Receitas'!$O$14)),-I105,0))</f>
        <v>7448.57</v>
      </c>
      <c r="R105" s="153" t="e">
        <f t="shared" si="4"/>
        <v>#N/A</v>
      </c>
      <c r="S105" s="150" t="e">
        <f t="shared" si="5"/>
        <v>#N/A</v>
      </c>
      <c r="T105" s="150" t="e">
        <f t="shared" si="6"/>
        <v>#N/A</v>
      </c>
      <c r="U105" s="150" t="e">
        <f t="shared" si="7"/>
        <v>#N/A</v>
      </c>
      <c r="V105" s="154" t="e">
        <f>VLOOKUP(E105,'PC Receitas'!$O$4:$P$14,2,FALSE)</f>
        <v>#N/A</v>
      </c>
    </row>
    <row r="106" spans="3:22" ht="19.5" customHeight="1" thickTop="1" thickBot="1" x14ac:dyDescent="0.3">
      <c r="C106" s="58"/>
      <c r="D106" s="58" t="str">
        <f>IF(C106&lt;&gt;"",TEXT(C106,"00")&amp;"/10/"&amp;'Configurações Básicas'!$P$5,"")</f>
        <v/>
      </c>
      <c r="E106" s="58"/>
      <c r="F106" s="58"/>
      <c r="G106" s="58"/>
      <c r="H106" s="58"/>
      <c r="I106" s="59"/>
      <c r="J106" s="193"/>
      <c r="K106" s="168"/>
      <c r="L106" s="192"/>
      <c r="M106" s="56">
        <f>M105+IF(AND(K106="Pago",OR(E106='PC Receitas'!$O$4,E106='PC Receitas'!$O$5,E106='PC Receitas'!$O$6)),I106,IF(AND(K106="Pago",OR(E106='PC Receitas'!$O$7,E106='PC Receitas'!$O$8,E106='PC Receitas'!$O$9,E106='PC Receitas'!$O$10,E106='PC Receitas'!$O$11,E106='PC Receitas'!$O$12,E106='PC Receitas'!$O$13,E106='PC Receitas'!$O$14)),-I106,0))</f>
        <v>7448.57</v>
      </c>
      <c r="R106" s="153" t="e">
        <f t="shared" si="4"/>
        <v>#N/A</v>
      </c>
      <c r="S106" s="150" t="e">
        <f t="shared" si="5"/>
        <v>#N/A</v>
      </c>
      <c r="T106" s="150" t="e">
        <f t="shared" si="6"/>
        <v>#N/A</v>
      </c>
      <c r="U106" s="150" t="e">
        <f t="shared" si="7"/>
        <v>#N/A</v>
      </c>
      <c r="V106" s="154" t="e">
        <f>VLOOKUP(E106,'PC Receitas'!$O$4:$P$14,2,FALSE)</f>
        <v>#N/A</v>
      </c>
    </row>
    <row r="107" spans="3:22" ht="19.5" customHeight="1" thickTop="1" thickBot="1" x14ac:dyDescent="0.3">
      <c r="C107" s="58"/>
      <c r="D107" s="58" t="str">
        <f>IF(C107&lt;&gt;"",TEXT(C107,"00")&amp;"/10/"&amp;'Configurações Básicas'!$P$5,"")</f>
        <v/>
      </c>
      <c r="E107" s="58"/>
      <c r="F107" s="58"/>
      <c r="G107" s="58"/>
      <c r="H107" s="58"/>
      <c r="I107" s="59"/>
      <c r="J107" s="193"/>
      <c r="K107" s="168"/>
      <c r="L107" s="192"/>
      <c r="M107" s="56">
        <f>M106+IF(AND(K107="Pago",OR(E107='PC Receitas'!$O$4,E107='PC Receitas'!$O$5,E107='PC Receitas'!$O$6)),I107,IF(AND(K107="Pago",OR(E107='PC Receitas'!$O$7,E107='PC Receitas'!$O$8,E107='PC Receitas'!$O$9,E107='PC Receitas'!$O$10,E107='PC Receitas'!$O$11,E107='PC Receitas'!$O$12,E107='PC Receitas'!$O$13,E107='PC Receitas'!$O$14)),-I107,0))</f>
        <v>7448.57</v>
      </c>
      <c r="R107" s="153" t="e">
        <f t="shared" si="4"/>
        <v>#N/A</v>
      </c>
      <c r="S107" s="150" t="e">
        <f t="shared" si="5"/>
        <v>#N/A</v>
      </c>
      <c r="T107" s="150" t="e">
        <f t="shared" si="6"/>
        <v>#N/A</v>
      </c>
      <c r="U107" s="150" t="e">
        <f t="shared" si="7"/>
        <v>#N/A</v>
      </c>
      <c r="V107" s="154" t="e">
        <f>VLOOKUP(E107,'PC Receitas'!$O$4:$P$14,2,FALSE)</f>
        <v>#N/A</v>
      </c>
    </row>
    <row r="108" spans="3:22" ht="19.5" customHeight="1" thickTop="1" thickBot="1" x14ac:dyDescent="0.3">
      <c r="C108" s="58"/>
      <c r="D108" s="58" t="str">
        <f>IF(C108&lt;&gt;"",TEXT(C108,"00")&amp;"/10/"&amp;'Configurações Básicas'!$P$5,"")</f>
        <v/>
      </c>
      <c r="E108" s="58"/>
      <c r="F108" s="58"/>
      <c r="G108" s="58"/>
      <c r="H108" s="58"/>
      <c r="I108" s="59"/>
      <c r="J108" s="193"/>
      <c r="K108" s="168"/>
      <c r="L108" s="192"/>
      <c r="M108" s="56">
        <f>M107+IF(AND(K108="Pago",OR(E108='PC Receitas'!$O$4,E108='PC Receitas'!$O$5,E108='PC Receitas'!$O$6)),I108,IF(AND(K108="Pago",OR(E108='PC Receitas'!$O$7,E108='PC Receitas'!$O$8,E108='PC Receitas'!$O$9,E108='PC Receitas'!$O$10,E108='PC Receitas'!$O$11,E108='PC Receitas'!$O$12,E108='PC Receitas'!$O$13,E108='PC Receitas'!$O$14)),-I108,0))</f>
        <v>7448.57</v>
      </c>
      <c r="R108" s="153" t="e">
        <f t="shared" si="4"/>
        <v>#N/A</v>
      </c>
      <c r="S108" s="150" t="e">
        <f t="shared" si="5"/>
        <v>#N/A</v>
      </c>
      <c r="T108" s="150" t="e">
        <f t="shared" si="6"/>
        <v>#N/A</v>
      </c>
      <c r="U108" s="150" t="e">
        <f t="shared" si="7"/>
        <v>#N/A</v>
      </c>
      <c r="V108" s="154" t="e">
        <f>VLOOKUP(E108,'PC Receitas'!$O$4:$P$14,2,FALSE)</f>
        <v>#N/A</v>
      </c>
    </row>
    <row r="109" spans="3:22" ht="19.5" customHeight="1" thickTop="1" thickBot="1" x14ac:dyDescent="0.3">
      <c r="C109" s="58"/>
      <c r="D109" s="58" t="str">
        <f>IF(C109&lt;&gt;"",TEXT(C109,"00")&amp;"/10/"&amp;'Configurações Básicas'!$P$5,"")</f>
        <v/>
      </c>
      <c r="E109" s="58"/>
      <c r="F109" s="58"/>
      <c r="G109" s="58"/>
      <c r="H109" s="58"/>
      <c r="I109" s="59"/>
      <c r="J109" s="193"/>
      <c r="K109" s="168"/>
      <c r="L109" s="192"/>
      <c r="M109" s="56">
        <f>M108+IF(AND(K109="Pago",OR(E109='PC Receitas'!$O$4,E109='PC Receitas'!$O$5,E109='PC Receitas'!$O$6)),I109,IF(AND(K109="Pago",OR(E109='PC Receitas'!$O$7,E109='PC Receitas'!$O$8,E109='PC Receitas'!$O$9,E109='PC Receitas'!$O$10,E109='PC Receitas'!$O$11,E109='PC Receitas'!$O$12,E109='PC Receitas'!$O$13,E109='PC Receitas'!$O$14)),-I109,0))</f>
        <v>7448.57</v>
      </c>
      <c r="R109" s="153" t="e">
        <f t="shared" si="4"/>
        <v>#N/A</v>
      </c>
      <c r="S109" s="150" t="e">
        <f t="shared" si="5"/>
        <v>#N/A</v>
      </c>
      <c r="T109" s="150" t="e">
        <f t="shared" si="6"/>
        <v>#N/A</v>
      </c>
      <c r="U109" s="150" t="e">
        <f t="shared" si="7"/>
        <v>#N/A</v>
      </c>
      <c r="V109" s="154" t="e">
        <f>VLOOKUP(E109,'PC Receitas'!$O$4:$P$14,2,FALSE)</f>
        <v>#N/A</v>
      </c>
    </row>
    <row r="110" spans="3:22" ht="19.5" customHeight="1" thickTop="1" thickBot="1" x14ac:dyDescent="0.3">
      <c r="C110" s="58"/>
      <c r="D110" s="58" t="str">
        <f>IF(C110&lt;&gt;"",TEXT(C110,"00")&amp;"/10/"&amp;'Configurações Básicas'!$P$5,"")</f>
        <v/>
      </c>
      <c r="E110" s="58"/>
      <c r="F110" s="58"/>
      <c r="G110" s="58"/>
      <c r="H110" s="58"/>
      <c r="I110" s="59"/>
      <c r="J110" s="193"/>
      <c r="K110" s="168"/>
      <c r="L110" s="192"/>
      <c r="M110" s="56">
        <f>M109+IF(AND(K110="Pago",OR(E110='PC Receitas'!$O$4,E110='PC Receitas'!$O$5,E110='PC Receitas'!$O$6)),I110,IF(AND(K110="Pago",OR(E110='PC Receitas'!$O$7,E110='PC Receitas'!$O$8,E110='PC Receitas'!$O$9,E110='PC Receitas'!$O$10,E110='PC Receitas'!$O$11,E110='PC Receitas'!$O$12,E110='PC Receitas'!$O$13,E110='PC Receitas'!$O$14)),-I110,0))</f>
        <v>7448.57</v>
      </c>
      <c r="R110" s="153" t="e">
        <f t="shared" si="4"/>
        <v>#N/A</v>
      </c>
      <c r="S110" s="150" t="e">
        <f t="shared" si="5"/>
        <v>#N/A</v>
      </c>
      <c r="T110" s="150" t="e">
        <f t="shared" si="6"/>
        <v>#N/A</v>
      </c>
      <c r="U110" s="150" t="e">
        <f t="shared" si="7"/>
        <v>#N/A</v>
      </c>
      <c r="V110" s="154" t="e">
        <f>VLOOKUP(E110,'PC Receitas'!$O$4:$P$14,2,FALSE)</f>
        <v>#N/A</v>
      </c>
    </row>
    <row r="111" spans="3:22" ht="19.5" customHeight="1" thickTop="1" thickBot="1" x14ac:dyDescent="0.3">
      <c r="C111" s="58"/>
      <c r="D111" s="58" t="str">
        <f>IF(C111&lt;&gt;"",TEXT(C111,"00")&amp;"/10/"&amp;'Configurações Básicas'!$P$5,"")</f>
        <v/>
      </c>
      <c r="E111" s="58"/>
      <c r="F111" s="58"/>
      <c r="G111" s="58"/>
      <c r="H111" s="58"/>
      <c r="I111" s="59"/>
      <c r="J111" s="193"/>
      <c r="K111" s="168"/>
      <c r="L111" s="192"/>
      <c r="M111" s="56">
        <f>M110+IF(AND(K111="Pago",OR(E111='PC Receitas'!$O$4,E111='PC Receitas'!$O$5,E111='PC Receitas'!$O$6)),I111,IF(AND(K111="Pago",OR(E111='PC Receitas'!$O$7,E111='PC Receitas'!$O$8,E111='PC Receitas'!$O$9,E111='PC Receitas'!$O$10,E111='PC Receitas'!$O$11,E111='PC Receitas'!$O$12,E111='PC Receitas'!$O$13,E111='PC Receitas'!$O$14)),-I111,0))</f>
        <v>7448.57</v>
      </c>
      <c r="R111" s="153" t="e">
        <f t="shared" si="4"/>
        <v>#N/A</v>
      </c>
      <c r="S111" s="150" t="e">
        <f t="shared" si="5"/>
        <v>#N/A</v>
      </c>
      <c r="T111" s="150" t="e">
        <f t="shared" si="6"/>
        <v>#N/A</v>
      </c>
      <c r="U111" s="150" t="e">
        <f t="shared" si="7"/>
        <v>#N/A</v>
      </c>
      <c r="V111" s="154" t="e">
        <f>VLOOKUP(E111,'PC Receitas'!$O$4:$P$14,2,FALSE)</f>
        <v>#N/A</v>
      </c>
    </row>
    <row r="112" spans="3:22" ht="19.5" customHeight="1" thickTop="1" thickBot="1" x14ac:dyDescent="0.3">
      <c r="C112" s="58"/>
      <c r="D112" s="58" t="str">
        <f>IF(C112&lt;&gt;"",TEXT(C112,"00")&amp;"/10/"&amp;'Configurações Básicas'!$P$5,"")</f>
        <v/>
      </c>
      <c r="E112" s="58"/>
      <c r="F112" s="58"/>
      <c r="G112" s="58"/>
      <c r="H112" s="58"/>
      <c r="I112" s="59"/>
      <c r="J112" s="193"/>
      <c r="K112" s="168"/>
      <c r="L112" s="192"/>
      <c r="M112" s="56">
        <f>M111+IF(AND(K112="Pago",OR(E112='PC Receitas'!$O$4,E112='PC Receitas'!$O$5,E112='PC Receitas'!$O$6)),I112,IF(AND(K112="Pago",OR(E112='PC Receitas'!$O$7,E112='PC Receitas'!$O$8,E112='PC Receitas'!$O$9,E112='PC Receitas'!$O$10,E112='PC Receitas'!$O$11,E112='PC Receitas'!$O$12,E112='PC Receitas'!$O$13,E112='PC Receitas'!$O$14)),-I112,0))</f>
        <v>7448.57</v>
      </c>
      <c r="R112" s="153" t="e">
        <f t="shared" si="4"/>
        <v>#N/A</v>
      </c>
      <c r="S112" s="150" t="e">
        <f t="shared" si="5"/>
        <v>#N/A</v>
      </c>
      <c r="T112" s="150" t="e">
        <f t="shared" si="6"/>
        <v>#N/A</v>
      </c>
      <c r="U112" s="150" t="e">
        <f t="shared" si="7"/>
        <v>#N/A</v>
      </c>
      <c r="V112" s="154" t="e">
        <f>VLOOKUP(E112,'PC Receitas'!$O$4:$P$14,2,FALSE)</f>
        <v>#N/A</v>
      </c>
    </row>
    <row r="113" spans="3:22" ht="19.5" customHeight="1" thickTop="1" thickBot="1" x14ac:dyDescent="0.3">
      <c r="C113" s="58"/>
      <c r="D113" s="58" t="str">
        <f>IF(C113&lt;&gt;"",TEXT(C113,"00")&amp;"/10/"&amp;'Configurações Básicas'!$P$5,"")</f>
        <v/>
      </c>
      <c r="E113" s="58"/>
      <c r="F113" s="58"/>
      <c r="G113" s="58"/>
      <c r="H113" s="58"/>
      <c r="I113" s="59"/>
      <c r="J113" s="193"/>
      <c r="K113" s="168"/>
      <c r="L113" s="192"/>
      <c r="M113" s="56">
        <f>M112+IF(AND(K113="Pago",OR(E113='PC Receitas'!$O$4,E113='PC Receitas'!$O$5,E113='PC Receitas'!$O$6)),I113,IF(AND(K113="Pago",OR(E113='PC Receitas'!$O$7,E113='PC Receitas'!$O$8,E113='PC Receitas'!$O$9,E113='PC Receitas'!$O$10,E113='PC Receitas'!$O$11,E113='PC Receitas'!$O$12,E113='PC Receitas'!$O$13,E113='PC Receitas'!$O$14)),-I113,0))</f>
        <v>7448.57</v>
      </c>
      <c r="R113" s="153" t="e">
        <f t="shared" si="4"/>
        <v>#N/A</v>
      </c>
      <c r="S113" s="150" t="e">
        <f t="shared" si="5"/>
        <v>#N/A</v>
      </c>
      <c r="T113" s="150" t="e">
        <f t="shared" si="6"/>
        <v>#N/A</v>
      </c>
      <c r="U113" s="150" t="e">
        <f t="shared" si="7"/>
        <v>#N/A</v>
      </c>
      <c r="V113" s="154" t="e">
        <f>VLOOKUP(E113,'PC Receitas'!$O$4:$P$14,2,FALSE)</f>
        <v>#N/A</v>
      </c>
    </row>
    <row r="114" spans="3:22" ht="19.5" customHeight="1" thickTop="1" thickBot="1" x14ac:dyDescent="0.3">
      <c r="C114" s="58"/>
      <c r="D114" s="58" t="str">
        <f>IF(C114&lt;&gt;"",TEXT(C114,"00")&amp;"/10/"&amp;'Configurações Básicas'!$P$5,"")</f>
        <v/>
      </c>
      <c r="E114" s="58"/>
      <c r="F114" s="58"/>
      <c r="G114" s="58"/>
      <c r="H114" s="58"/>
      <c r="I114" s="59"/>
      <c r="J114" s="193"/>
      <c r="K114" s="168"/>
      <c r="L114" s="192"/>
      <c r="M114" s="56">
        <f>M113+IF(AND(K114="Pago",OR(E114='PC Receitas'!$O$4,E114='PC Receitas'!$O$5,E114='PC Receitas'!$O$6)),I114,IF(AND(K114="Pago",OR(E114='PC Receitas'!$O$7,E114='PC Receitas'!$O$8,E114='PC Receitas'!$O$9,E114='PC Receitas'!$O$10,E114='PC Receitas'!$O$11,E114='PC Receitas'!$O$12,E114='PC Receitas'!$O$13,E114='PC Receitas'!$O$14)),-I114,0))</f>
        <v>7448.57</v>
      </c>
      <c r="R114" s="153" t="e">
        <f t="shared" si="4"/>
        <v>#N/A</v>
      </c>
      <c r="S114" s="150" t="e">
        <f t="shared" si="5"/>
        <v>#N/A</v>
      </c>
      <c r="T114" s="150" t="e">
        <f t="shared" si="6"/>
        <v>#N/A</v>
      </c>
      <c r="U114" s="150" t="e">
        <f t="shared" si="7"/>
        <v>#N/A</v>
      </c>
      <c r="V114" s="154" t="e">
        <f>VLOOKUP(E114,'PC Receitas'!$O$4:$P$14,2,FALSE)</f>
        <v>#N/A</v>
      </c>
    </row>
    <row r="115" spans="3:22" ht="19.5" customHeight="1" thickTop="1" thickBot="1" x14ac:dyDescent="0.3">
      <c r="C115" s="58"/>
      <c r="D115" s="58" t="str">
        <f>IF(C115&lt;&gt;"",TEXT(C115,"00")&amp;"/10/"&amp;'Configurações Básicas'!$P$5,"")</f>
        <v/>
      </c>
      <c r="E115" s="58"/>
      <c r="F115" s="58"/>
      <c r="G115" s="58"/>
      <c r="H115" s="58"/>
      <c r="I115" s="59"/>
      <c r="J115" s="193"/>
      <c r="K115" s="168"/>
      <c r="L115" s="192"/>
      <c r="M115" s="56">
        <f>M114+IF(AND(K115="Pago",OR(E115='PC Receitas'!$O$4,E115='PC Receitas'!$O$5,E115='PC Receitas'!$O$6)),I115,IF(AND(K115="Pago",OR(E115='PC Receitas'!$O$7,E115='PC Receitas'!$O$8,E115='PC Receitas'!$O$9,E115='PC Receitas'!$O$10,E115='PC Receitas'!$O$11,E115='PC Receitas'!$O$12,E115='PC Receitas'!$O$13,E115='PC Receitas'!$O$14)),-I115,0))</f>
        <v>7448.57</v>
      </c>
      <c r="R115" s="153" t="e">
        <f t="shared" si="4"/>
        <v>#N/A</v>
      </c>
      <c r="S115" s="150" t="e">
        <f t="shared" si="5"/>
        <v>#N/A</v>
      </c>
      <c r="T115" s="150" t="e">
        <f t="shared" si="6"/>
        <v>#N/A</v>
      </c>
      <c r="U115" s="150" t="e">
        <f t="shared" si="7"/>
        <v>#N/A</v>
      </c>
      <c r="V115" s="154" t="e">
        <f>VLOOKUP(E115,'PC Receitas'!$O$4:$P$14,2,FALSE)</f>
        <v>#N/A</v>
      </c>
    </row>
    <row r="116" spans="3:22" ht="19.5" customHeight="1" thickTop="1" thickBot="1" x14ac:dyDescent="0.3">
      <c r="C116" s="58"/>
      <c r="D116" s="58" t="str">
        <f>IF(C116&lt;&gt;"",TEXT(C116,"00")&amp;"/10/"&amp;'Configurações Básicas'!$P$5,"")</f>
        <v/>
      </c>
      <c r="E116" s="58"/>
      <c r="F116" s="58"/>
      <c r="G116" s="58"/>
      <c r="H116" s="58"/>
      <c r="I116" s="59"/>
      <c r="J116" s="193"/>
      <c r="K116" s="168"/>
      <c r="L116" s="192"/>
      <c r="M116" s="56">
        <f>M115+IF(AND(K116="Pago",OR(E116='PC Receitas'!$O$4,E116='PC Receitas'!$O$5,E116='PC Receitas'!$O$6)),I116,IF(AND(K116="Pago",OR(E116='PC Receitas'!$O$7,E116='PC Receitas'!$O$8,E116='PC Receitas'!$O$9,E116='PC Receitas'!$O$10,E116='PC Receitas'!$O$11,E116='PC Receitas'!$O$12,E116='PC Receitas'!$O$13,E116='PC Receitas'!$O$14)),-I116,0))</f>
        <v>7448.57</v>
      </c>
      <c r="R116" s="153" t="e">
        <f t="shared" si="4"/>
        <v>#N/A</v>
      </c>
      <c r="S116" s="150" t="e">
        <f t="shared" si="5"/>
        <v>#N/A</v>
      </c>
      <c r="T116" s="150" t="e">
        <f t="shared" si="6"/>
        <v>#N/A</v>
      </c>
      <c r="U116" s="150" t="e">
        <f t="shared" si="7"/>
        <v>#N/A</v>
      </c>
      <c r="V116" s="154" t="e">
        <f>VLOOKUP(E116,'PC Receitas'!$O$4:$P$14,2,FALSE)</f>
        <v>#N/A</v>
      </c>
    </row>
    <row r="117" spans="3:22" ht="19.5" customHeight="1" thickTop="1" thickBot="1" x14ac:dyDescent="0.3">
      <c r="C117" s="58"/>
      <c r="D117" s="58" t="str">
        <f>IF(C117&lt;&gt;"",TEXT(C117,"00")&amp;"/10/"&amp;'Configurações Básicas'!$P$5,"")</f>
        <v/>
      </c>
      <c r="E117" s="58"/>
      <c r="F117" s="58"/>
      <c r="G117" s="58"/>
      <c r="H117" s="58"/>
      <c r="I117" s="59"/>
      <c r="J117" s="193"/>
      <c r="K117" s="168"/>
      <c r="L117" s="192"/>
      <c r="M117" s="56">
        <f>M116+IF(AND(K117="Pago",OR(E117='PC Receitas'!$O$4,E117='PC Receitas'!$O$5,E117='PC Receitas'!$O$6)),I117,IF(AND(K117="Pago",OR(E117='PC Receitas'!$O$7,E117='PC Receitas'!$O$8,E117='PC Receitas'!$O$9,E117='PC Receitas'!$O$10,E117='PC Receitas'!$O$11,E117='PC Receitas'!$O$12,E117='PC Receitas'!$O$13,E117='PC Receitas'!$O$14)),-I117,0))</f>
        <v>7448.57</v>
      </c>
      <c r="R117" s="153" t="e">
        <f t="shared" si="4"/>
        <v>#N/A</v>
      </c>
      <c r="S117" s="150" t="e">
        <f t="shared" si="5"/>
        <v>#N/A</v>
      </c>
      <c r="T117" s="150" t="e">
        <f t="shared" si="6"/>
        <v>#N/A</v>
      </c>
      <c r="U117" s="150" t="e">
        <f t="shared" si="7"/>
        <v>#N/A</v>
      </c>
      <c r="V117" s="154" t="e">
        <f>VLOOKUP(E117,'PC Receitas'!$O$4:$P$14,2,FALSE)</f>
        <v>#N/A</v>
      </c>
    </row>
    <row r="118" spans="3:22" ht="19.5" customHeight="1" thickTop="1" thickBot="1" x14ac:dyDescent="0.3">
      <c r="C118" s="58"/>
      <c r="D118" s="58" t="str">
        <f>IF(C118&lt;&gt;"",TEXT(C118,"00")&amp;"/10/"&amp;'Configurações Básicas'!$P$5,"")</f>
        <v/>
      </c>
      <c r="E118" s="58"/>
      <c r="F118" s="58"/>
      <c r="G118" s="58"/>
      <c r="H118" s="58"/>
      <c r="I118" s="59"/>
      <c r="J118" s="193"/>
      <c r="K118" s="168"/>
      <c r="L118" s="192"/>
      <c r="M118" s="56">
        <f>M117+IF(AND(K118="Pago",OR(E118='PC Receitas'!$O$4,E118='PC Receitas'!$O$5,E118='PC Receitas'!$O$6)),I118,IF(AND(K118="Pago",OR(E118='PC Receitas'!$O$7,E118='PC Receitas'!$O$8,E118='PC Receitas'!$O$9,E118='PC Receitas'!$O$10,E118='PC Receitas'!$O$11,E118='PC Receitas'!$O$12,E118='PC Receitas'!$O$13,E118='PC Receitas'!$O$14)),-I118,0))</f>
        <v>7448.57</v>
      </c>
      <c r="R118" s="153" t="e">
        <f t="shared" si="4"/>
        <v>#N/A</v>
      </c>
      <c r="S118" s="150" t="e">
        <f t="shared" si="5"/>
        <v>#N/A</v>
      </c>
      <c r="T118" s="150" t="e">
        <f t="shared" si="6"/>
        <v>#N/A</v>
      </c>
      <c r="U118" s="150" t="e">
        <f t="shared" si="7"/>
        <v>#N/A</v>
      </c>
      <c r="V118" s="154" t="e">
        <f>VLOOKUP(E118,'PC Receitas'!$O$4:$P$14,2,FALSE)</f>
        <v>#N/A</v>
      </c>
    </row>
    <row r="119" spans="3:22" ht="19.5" customHeight="1" thickTop="1" thickBot="1" x14ac:dyDescent="0.3">
      <c r="C119" s="58"/>
      <c r="D119" s="58" t="str">
        <f>IF(C119&lt;&gt;"",TEXT(C119,"00")&amp;"/10/"&amp;'Configurações Básicas'!$P$5,"")</f>
        <v/>
      </c>
      <c r="E119" s="58"/>
      <c r="F119" s="58"/>
      <c r="G119" s="58"/>
      <c r="H119" s="58"/>
      <c r="I119" s="59"/>
      <c r="J119" s="193"/>
      <c r="K119" s="168"/>
      <c r="L119" s="192"/>
      <c r="M119" s="56">
        <f>M118+IF(AND(K119="Pago",OR(E119='PC Receitas'!$O$4,E119='PC Receitas'!$O$5,E119='PC Receitas'!$O$6)),I119,IF(AND(K119="Pago",OR(E119='PC Receitas'!$O$7,E119='PC Receitas'!$O$8,E119='PC Receitas'!$O$9,E119='PC Receitas'!$O$10,E119='PC Receitas'!$O$11,E119='PC Receitas'!$O$12,E119='PC Receitas'!$O$13,E119='PC Receitas'!$O$14)),-I119,0))</f>
        <v>7448.57</v>
      </c>
      <c r="R119" s="153" t="e">
        <f t="shared" si="4"/>
        <v>#N/A</v>
      </c>
      <c r="S119" s="150" t="e">
        <f t="shared" si="5"/>
        <v>#N/A</v>
      </c>
      <c r="T119" s="150" t="e">
        <f t="shared" si="6"/>
        <v>#N/A</v>
      </c>
      <c r="U119" s="150" t="e">
        <f t="shared" si="7"/>
        <v>#N/A</v>
      </c>
      <c r="V119" s="154" t="e">
        <f>VLOOKUP(E119,'PC Receitas'!$O$4:$P$14,2,FALSE)</f>
        <v>#N/A</v>
      </c>
    </row>
    <row r="120" spans="3:22" ht="19.5" customHeight="1" thickTop="1" thickBot="1" x14ac:dyDescent="0.3">
      <c r="C120" s="58"/>
      <c r="D120" s="58" t="str">
        <f>IF(C120&lt;&gt;"",TEXT(C120,"00")&amp;"/10/"&amp;'Configurações Básicas'!$P$5,"")</f>
        <v/>
      </c>
      <c r="E120" s="58"/>
      <c r="F120" s="58"/>
      <c r="G120" s="58"/>
      <c r="H120" s="58"/>
      <c r="I120" s="59"/>
      <c r="J120" s="193"/>
      <c r="K120" s="168"/>
      <c r="L120" s="192"/>
      <c r="M120" s="56">
        <f>M119+IF(AND(K120="Pago",OR(E120='PC Receitas'!$O$4,E120='PC Receitas'!$O$5,E120='PC Receitas'!$O$6)),I120,IF(AND(K120="Pago",OR(E120='PC Receitas'!$O$7,E120='PC Receitas'!$O$8,E120='PC Receitas'!$O$9,E120='PC Receitas'!$O$10,E120='PC Receitas'!$O$11,E120='PC Receitas'!$O$12,E120='PC Receitas'!$O$13,E120='PC Receitas'!$O$14)),-I120,0))</f>
        <v>7448.57</v>
      </c>
      <c r="R120" s="153" t="e">
        <f t="shared" si="4"/>
        <v>#N/A</v>
      </c>
      <c r="S120" s="150" t="e">
        <f t="shared" si="5"/>
        <v>#N/A</v>
      </c>
      <c r="T120" s="150" t="e">
        <f t="shared" si="6"/>
        <v>#N/A</v>
      </c>
      <c r="U120" s="150" t="e">
        <f t="shared" si="7"/>
        <v>#N/A</v>
      </c>
      <c r="V120" s="154" t="e">
        <f>VLOOKUP(E120,'PC Receitas'!$O$4:$P$14,2,FALSE)</f>
        <v>#N/A</v>
      </c>
    </row>
    <row r="121" spans="3:22" ht="19.5" customHeight="1" thickTop="1" thickBot="1" x14ac:dyDescent="0.3">
      <c r="C121" s="58"/>
      <c r="D121" s="58" t="str">
        <f>IF(C121&lt;&gt;"",TEXT(C121,"00")&amp;"/10/"&amp;'Configurações Básicas'!$P$5,"")</f>
        <v/>
      </c>
      <c r="E121" s="58"/>
      <c r="F121" s="58"/>
      <c r="G121" s="58"/>
      <c r="H121" s="58"/>
      <c r="I121" s="59"/>
      <c r="J121" s="193"/>
      <c r="K121" s="168"/>
      <c r="L121" s="192"/>
      <c r="M121" s="56">
        <f>M120+IF(AND(K121="Pago",OR(E121='PC Receitas'!$O$4,E121='PC Receitas'!$O$5,E121='PC Receitas'!$O$6)),I121,IF(AND(K121="Pago",OR(E121='PC Receitas'!$O$7,E121='PC Receitas'!$O$8,E121='PC Receitas'!$O$9,E121='PC Receitas'!$O$10,E121='PC Receitas'!$O$11,E121='PC Receitas'!$O$12,E121='PC Receitas'!$O$13,E121='PC Receitas'!$O$14)),-I121,0))</f>
        <v>7448.57</v>
      </c>
      <c r="R121" s="153" t="e">
        <f t="shared" si="4"/>
        <v>#N/A</v>
      </c>
      <c r="S121" s="150" t="e">
        <f t="shared" si="5"/>
        <v>#N/A</v>
      </c>
      <c r="T121" s="150" t="e">
        <f t="shared" si="6"/>
        <v>#N/A</v>
      </c>
      <c r="U121" s="150" t="e">
        <f t="shared" si="7"/>
        <v>#N/A</v>
      </c>
      <c r="V121" s="154" t="e">
        <f>VLOOKUP(E121,'PC Receitas'!$O$4:$P$14,2,FALSE)</f>
        <v>#N/A</v>
      </c>
    </row>
    <row r="122" spans="3:22" ht="19.5" customHeight="1" thickTop="1" thickBot="1" x14ac:dyDescent="0.3">
      <c r="C122" s="58"/>
      <c r="D122" s="58" t="str">
        <f>IF(C122&lt;&gt;"",TEXT(C122,"00")&amp;"/10/"&amp;'Configurações Básicas'!$P$5,"")</f>
        <v/>
      </c>
      <c r="E122" s="58"/>
      <c r="F122" s="58"/>
      <c r="G122" s="58"/>
      <c r="H122" s="58"/>
      <c r="I122" s="59"/>
      <c r="J122" s="193"/>
      <c r="K122" s="60"/>
      <c r="L122" s="192"/>
      <c r="M122" s="56">
        <f>M121+IF(AND(K122="Pago",OR(E122='PC Receitas'!$O$4,E122='PC Receitas'!$O$5,E122='PC Receitas'!$O$6)),I122,IF(AND(K122="Pago",OR(E122='PC Receitas'!$O$7,E122='PC Receitas'!$O$8,E122='PC Receitas'!$O$9,E122='PC Receitas'!$O$10,E122='PC Receitas'!$O$11,E122='PC Receitas'!$O$12,E122='PC Receitas'!$O$13,E122='PC Receitas'!$O$14)),-I122,0))</f>
        <v>7448.57</v>
      </c>
      <c r="R122" s="153" t="e">
        <f t="shared" si="4"/>
        <v>#N/A</v>
      </c>
      <c r="S122" s="150" t="e">
        <f t="shared" si="5"/>
        <v>#N/A</v>
      </c>
      <c r="T122" s="150" t="e">
        <f t="shared" si="6"/>
        <v>#N/A</v>
      </c>
      <c r="U122" s="150" t="e">
        <f t="shared" si="7"/>
        <v>#N/A</v>
      </c>
      <c r="V122" s="154" t="e">
        <f>VLOOKUP(E122,'PC Receitas'!$O$4:$P$14,2,FALSE)</f>
        <v>#N/A</v>
      </c>
    </row>
    <row r="123" spans="3:22" ht="19.5" customHeight="1" thickTop="1" thickBot="1" x14ac:dyDescent="0.3">
      <c r="C123" s="58"/>
      <c r="D123" s="58" t="str">
        <f>IF(C123&lt;&gt;"",TEXT(C123,"00")&amp;"/10/"&amp;'Configurações Básicas'!$P$5,"")</f>
        <v/>
      </c>
      <c r="E123" s="58"/>
      <c r="F123" s="58"/>
      <c r="G123" s="58"/>
      <c r="H123" s="58"/>
      <c r="I123" s="59"/>
      <c r="J123" s="193"/>
      <c r="K123" s="60"/>
      <c r="L123" s="192"/>
      <c r="M123" s="56">
        <f>M122+IF(AND(K123="Pago",OR(E123='PC Receitas'!$O$4,E123='PC Receitas'!$O$5,E123='PC Receitas'!$O$6)),I123,IF(AND(K123="Pago",OR(E123='PC Receitas'!$O$7,E123='PC Receitas'!$O$8,E123='PC Receitas'!$O$9,E123='PC Receitas'!$O$10,E123='PC Receitas'!$O$11,E123='PC Receitas'!$O$12,E123='PC Receitas'!$O$13,E123='PC Receitas'!$O$14)),-I123,0))</f>
        <v>7448.57</v>
      </c>
      <c r="R123" s="153" t="e">
        <f t="shared" si="4"/>
        <v>#N/A</v>
      </c>
      <c r="S123" s="150" t="e">
        <f t="shared" si="5"/>
        <v>#N/A</v>
      </c>
      <c r="T123" s="150" t="e">
        <f t="shared" si="6"/>
        <v>#N/A</v>
      </c>
      <c r="U123" s="150" t="e">
        <f t="shared" si="7"/>
        <v>#N/A</v>
      </c>
      <c r="V123" s="154" t="e">
        <f>VLOOKUP(E123,'PC Receitas'!$O$4:$P$14,2,FALSE)</f>
        <v>#N/A</v>
      </c>
    </row>
    <row r="124" spans="3:22" ht="19.5" customHeight="1" thickTop="1" thickBot="1" x14ac:dyDescent="0.3">
      <c r="C124" s="58"/>
      <c r="D124" s="58" t="str">
        <f>IF(C124&lt;&gt;"",TEXT(C124,"00")&amp;"/10/"&amp;'Configurações Básicas'!$P$5,"")</f>
        <v/>
      </c>
      <c r="E124" s="58"/>
      <c r="F124" s="58"/>
      <c r="G124" s="58"/>
      <c r="H124" s="58"/>
      <c r="I124" s="59"/>
      <c r="J124" s="193"/>
      <c r="K124" s="60"/>
      <c r="L124" s="192"/>
      <c r="M124" s="56">
        <f>M123+IF(AND(K124="Pago",OR(E124='PC Receitas'!$O$4,E124='PC Receitas'!$O$5,E124='PC Receitas'!$O$6)),I124,IF(AND(K124="Pago",OR(E124='PC Receitas'!$O$7,E124='PC Receitas'!$O$8,E124='PC Receitas'!$O$9,E124='PC Receitas'!$O$10,E124='PC Receitas'!$O$11,E124='PC Receitas'!$O$12,E124='PC Receitas'!$O$13,E124='PC Receitas'!$O$14)),-I124,0))</f>
        <v>7448.57</v>
      </c>
      <c r="R124" s="153" t="e">
        <f t="shared" si="4"/>
        <v>#N/A</v>
      </c>
      <c r="S124" s="150" t="e">
        <f t="shared" si="5"/>
        <v>#N/A</v>
      </c>
      <c r="T124" s="150" t="e">
        <f t="shared" si="6"/>
        <v>#N/A</v>
      </c>
      <c r="U124" s="150" t="e">
        <f t="shared" si="7"/>
        <v>#N/A</v>
      </c>
      <c r="V124" s="154" t="e">
        <f>VLOOKUP(E124,'PC Receitas'!$O$4:$P$14,2,FALSE)</f>
        <v>#N/A</v>
      </c>
    </row>
    <row r="125" spans="3:22" ht="19.5" customHeight="1" thickTop="1" thickBot="1" x14ac:dyDescent="0.3">
      <c r="C125" s="58"/>
      <c r="D125" s="58" t="str">
        <f>IF(C125&lt;&gt;"",TEXT(C125,"00")&amp;"/10/"&amp;'Configurações Básicas'!$P$5,"")</f>
        <v/>
      </c>
      <c r="E125" s="58"/>
      <c r="F125" s="58"/>
      <c r="G125" s="58"/>
      <c r="H125" s="58"/>
      <c r="I125" s="59"/>
      <c r="J125" s="193"/>
      <c r="K125" s="60"/>
      <c r="L125" s="192"/>
      <c r="M125" s="56">
        <f>M124+IF(AND(K125="Pago",OR(E125='PC Receitas'!$O$4,E125='PC Receitas'!$O$5,E125='PC Receitas'!$O$6)),I125,IF(AND(K125="Pago",OR(E125='PC Receitas'!$O$7,E125='PC Receitas'!$O$8,E125='PC Receitas'!$O$9,E125='PC Receitas'!$O$10,E125='PC Receitas'!$O$11,E125='PC Receitas'!$O$12,E125='PC Receitas'!$O$13,E125='PC Receitas'!$O$14)),-I125,0))</f>
        <v>7448.57</v>
      </c>
      <c r="R125" s="153" t="e">
        <f t="shared" si="4"/>
        <v>#N/A</v>
      </c>
      <c r="S125" s="150" t="e">
        <f t="shared" si="5"/>
        <v>#N/A</v>
      </c>
      <c r="T125" s="150" t="e">
        <f t="shared" si="6"/>
        <v>#N/A</v>
      </c>
      <c r="U125" s="150" t="e">
        <f t="shared" si="7"/>
        <v>#N/A</v>
      </c>
      <c r="V125" s="154" t="e">
        <f>VLOOKUP(E125,'PC Receitas'!$O$4:$P$14,2,FALSE)</f>
        <v>#N/A</v>
      </c>
    </row>
    <row r="126" spans="3:22" ht="19.5" customHeight="1" thickTop="1" thickBot="1" x14ac:dyDescent="0.3">
      <c r="C126" s="58"/>
      <c r="D126" s="58" t="str">
        <f>IF(C126&lt;&gt;"",TEXT(C126,"00")&amp;"/10/"&amp;'Configurações Básicas'!$P$5,"")</f>
        <v/>
      </c>
      <c r="E126" s="58"/>
      <c r="F126" s="58"/>
      <c r="G126" s="58"/>
      <c r="H126" s="58"/>
      <c r="I126" s="59"/>
      <c r="J126" s="193"/>
      <c r="K126" s="60"/>
      <c r="L126" s="192"/>
      <c r="M126" s="56">
        <f>M125+IF(AND(K126="Pago",OR(E126='PC Receitas'!$O$4,E126='PC Receitas'!$O$5,E126='PC Receitas'!$O$6)),I126,IF(AND(K126="Pago",OR(E126='PC Receitas'!$O$7,E126='PC Receitas'!$O$8,E126='PC Receitas'!$O$9,E126='PC Receitas'!$O$10,E126='PC Receitas'!$O$11,E126='PC Receitas'!$O$12,E126='PC Receitas'!$O$13,E126='PC Receitas'!$O$14)),-I126,0))</f>
        <v>7448.57</v>
      </c>
      <c r="R126" s="153" t="e">
        <f t="shared" si="4"/>
        <v>#N/A</v>
      </c>
      <c r="S126" s="150" t="e">
        <f t="shared" si="5"/>
        <v>#N/A</v>
      </c>
      <c r="T126" s="150" t="e">
        <f t="shared" si="6"/>
        <v>#N/A</v>
      </c>
      <c r="U126" s="150" t="e">
        <f t="shared" si="7"/>
        <v>#N/A</v>
      </c>
      <c r="V126" s="154" t="e">
        <f>VLOOKUP(E126,'PC Receitas'!$O$4:$P$14,2,FALSE)</f>
        <v>#N/A</v>
      </c>
    </row>
    <row r="127" spans="3:22" ht="19.5" customHeight="1" thickTop="1" thickBot="1" x14ac:dyDescent="0.3">
      <c r="C127" s="58"/>
      <c r="D127" s="58" t="str">
        <f>IF(C127&lt;&gt;"",TEXT(C127,"00")&amp;"/10/"&amp;'Configurações Básicas'!$P$5,"")</f>
        <v/>
      </c>
      <c r="E127" s="58"/>
      <c r="F127" s="58"/>
      <c r="G127" s="58"/>
      <c r="H127" s="58"/>
      <c r="I127" s="59"/>
      <c r="J127" s="193"/>
      <c r="K127" s="60"/>
      <c r="L127" s="192"/>
      <c r="M127" s="56">
        <f>M126+IF(AND(K127="Pago",OR(E127='PC Receitas'!$O$4,E127='PC Receitas'!$O$5,E127='PC Receitas'!$O$6)),I127,IF(AND(K127="Pago",OR(E127='PC Receitas'!$O$7,E127='PC Receitas'!$O$8,E127='PC Receitas'!$O$9,E127='PC Receitas'!$O$10,E127='PC Receitas'!$O$11,E127='PC Receitas'!$O$12,E127='PC Receitas'!$O$13,E127='PC Receitas'!$O$14)),-I127,0))</f>
        <v>7448.57</v>
      </c>
      <c r="R127" s="153" t="e">
        <f t="shared" si="4"/>
        <v>#N/A</v>
      </c>
      <c r="S127" s="150" t="e">
        <f t="shared" si="5"/>
        <v>#N/A</v>
      </c>
      <c r="T127" s="150" t="e">
        <f t="shared" si="6"/>
        <v>#N/A</v>
      </c>
      <c r="U127" s="150" t="e">
        <f t="shared" si="7"/>
        <v>#N/A</v>
      </c>
      <c r="V127" s="154" t="e">
        <f>VLOOKUP(E127,'PC Receitas'!$O$4:$P$14,2,FALSE)</f>
        <v>#N/A</v>
      </c>
    </row>
    <row r="128" spans="3:22" ht="19.5" customHeight="1" thickTop="1" thickBot="1" x14ac:dyDescent="0.3">
      <c r="C128" s="58"/>
      <c r="D128" s="58" t="str">
        <f>IF(C128&lt;&gt;"",TEXT(C128,"00")&amp;"/10/"&amp;'Configurações Básicas'!$P$5,"")</f>
        <v/>
      </c>
      <c r="E128" s="58"/>
      <c r="F128" s="58"/>
      <c r="G128" s="58"/>
      <c r="H128" s="58"/>
      <c r="I128" s="59"/>
      <c r="J128" s="193"/>
      <c r="K128" s="60"/>
      <c r="L128" s="192"/>
      <c r="M128" s="56">
        <f>M127+IF(AND(K128="Pago",OR(E128='PC Receitas'!$O$4,E128='PC Receitas'!$O$5,E128='PC Receitas'!$O$6)),I128,IF(AND(K128="Pago",OR(E128='PC Receitas'!$O$7,E128='PC Receitas'!$O$8,E128='PC Receitas'!$O$9,E128='PC Receitas'!$O$10,E128='PC Receitas'!$O$11,E128='PC Receitas'!$O$12,E128='PC Receitas'!$O$13,E128='PC Receitas'!$O$14)),-I128,0))</f>
        <v>7448.57</v>
      </c>
      <c r="R128" s="153" t="e">
        <f t="shared" si="4"/>
        <v>#N/A</v>
      </c>
      <c r="S128" s="150" t="e">
        <f t="shared" si="5"/>
        <v>#N/A</v>
      </c>
      <c r="T128" s="150" t="e">
        <f t="shared" si="6"/>
        <v>#N/A</v>
      </c>
      <c r="U128" s="150" t="e">
        <f t="shared" si="7"/>
        <v>#N/A</v>
      </c>
      <c r="V128" s="154" t="e">
        <f>VLOOKUP(E128,'PC Receitas'!$O$4:$P$14,2,FALSE)</f>
        <v>#N/A</v>
      </c>
    </row>
    <row r="129" spans="3:22" ht="19.5" customHeight="1" thickTop="1" thickBot="1" x14ac:dyDescent="0.3">
      <c r="C129" s="58"/>
      <c r="D129" s="58" t="str">
        <f>IF(C129&lt;&gt;"",TEXT(C129,"00")&amp;"/10/"&amp;'Configurações Básicas'!$P$5,"")</f>
        <v/>
      </c>
      <c r="E129" s="58"/>
      <c r="F129" s="58"/>
      <c r="G129" s="58"/>
      <c r="H129" s="58"/>
      <c r="I129" s="59"/>
      <c r="J129" s="193"/>
      <c r="K129" s="60"/>
      <c r="L129" s="192"/>
      <c r="M129" s="56">
        <f>M128+IF(AND(K129="Pago",OR(E129='PC Receitas'!$O$4,E129='PC Receitas'!$O$5,E129='PC Receitas'!$O$6)),I129,IF(AND(K129="Pago",OR(E129='PC Receitas'!$O$7,E129='PC Receitas'!$O$8,E129='PC Receitas'!$O$9,E129='PC Receitas'!$O$10,E129='PC Receitas'!$O$11,E129='PC Receitas'!$O$12,E129='PC Receitas'!$O$13,E129='PC Receitas'!$O$14)),-I129,0))</f>
        <v>7448.57</v>
      </c>
      <c r="R129" s="153" t="e">
        <f t="shared" si="4"/>
        <v>#N/A</v>
      </c>
      <c r="S129" s="150" t="e">
        <f t="shared" si="5"/>
        <v>#N/A</v>
      </c>
      <c r="T129" s="150" t="e">
        <f t="shared" si="6"/>
        <v>#N/A</v>
      </c>
      <c r="U129" s="150" t="e">
        <f t="shared" si="7"/>
        <v>#N/A</v>
      </c>
      <c r="V129" s="154" t="e">
        <f>VLOOKUP(E129,'PC Receitas'!$O$4:$P$14,2,FALSE)</f>
        <v>#N/A</v>
      </c>
    </row>
    <row r="130" spans="3:22" ht="19.5" customHeight="1" thickTop="1" thickBot="1" x14ac:dyDescent="0.3">
      <c r="C130" s="58"/>
      <c r="D130" s="58" t="str">
        <f>IF(C130&lt;&gt;"",TEXT(C130,"00")&amp;"/10/"&amp;'Configurações Básicas'!$P$5,"")</f>
        <v/>
      </c>
      <c r="E130" s="58"/>
      <c r="F130" s="58"/>
      <c r="G130" s="58"/>
      <c r="H130" s="58"/>
      <c r="I130" s="59"/>
      <c r="J130" s="193"/>
      <c r="K130" s="60"/>
      <c r="L130" s="192"/>
      <c r="M130" s="56">
        <f>M129+IF(AND(K130="Pago",OR(E130='PC Receitas'!$O$4,E130='PC Receitas'!$O$5,E130='PC Receitas'!$O$6)),I130,IF(AND(K130="Pago",OR(E130='PC Receitas'!$O$7,E130='PC Receitas'!$O$8,E130='PC Receitas'!$O$9,E130='PC Receitas'!$O$10,E130='PC Receitas'!$O$11,E130='PC Receitas'!$O$12,E130='PC Receitas'!$O$13,E130='PC Receitas'!$O$14)),-I130,0))</f>
        <v>7448.57</v>
      </c>
      <c r="R130" s="153" t="e">
        <f t="shared" si="4"/>
        <v>#N/A</v>
      </c>
      <c r="S130" s="150" t="e">
        <f t="shared" si="5"/>
        <v>#N/A</v>
      </c>
      <c r="T130" s="150" t="e">
        <f t="shared" si="6"/>
        <v>#N/A</v>
      </c>
      <c r="U130" s="150" t="e">
        <f t="shared" si="7"/>
        <v>#N/A</v>
      </c>
      <c r="V130" s="154" t="e">
        <f>VLOOKUP(E130,'PC Receitas'!$O$4:$P$14,2,FALSE)</f>
        <v>#N/A</v>
      </c>
    </row>
    <row r="131" spans="3:22" ht="19.5" customHeight="1" thickTop="1" thickBot="1" x14ac:dyDescent="0.3">
      <c r="C131" s="58"/>
      <c r="D131" s="58" t="str">
        <f>IF(C131&lt;&gt;"",TEXT(C131,"00")&amp;"/10/"&amp;'Configurações Básicas'!$P$5,"")</f>
        <v/>
      </c>
      <c r="E131" s="58"/>
      <c r="F131" s="58"/>
      <c r="G131" s="58"/>
      <c r="H131" s="58"/>
      <c r="I131" s="59"/>
      <c r="J131" s="193"/>
      <c r="K131" s="60"/>
      <c r="L131" s="192"/>
      <c r="M131" s="56">
        <f>M130+IF(AND(K131="Pago",OR(E131='PC Receitas'!$O$4,E131='PC Receitas'!$O$5,E131='PC Receitas'!$O$6)),I131,IF(AND(K131="Pago",OR(E131='PC Receitas'!$O$7,E131='PC Receitas'!$O$8,E131='PC Receitas'!$O$9,E131='PC Receitas'!$O$10,E131='PC Receitas'!$O$11,E131='PC Receitas'!$O$12,E131='PC Receitas'!$O$13,E131='PC Receitas'!$O$14)),-I131,0))</f>
        <v>7448.57</v>
      </c>
      <c r="R131" s="153" t="e">
        <f t="shared" si="4"/>
        <v>#N/A</v>
      </c>
      <c r="S131" s="150" t="e">
        <f t="shared" si="5"/>
        <v>#N/A</v>
      </c>
      <c r="T131" s="150" t="e">
        <f t="shared" si="6"/>
        <v>#N/A</v>
      </c>
      <c r="U131" s="150" t="e">
        <f t="shared" si="7"/>
        <v>#N/A</v>
      </c>
      <c r="V131" s="154" t="e">
        <f>VLOOKUP(E131,'PC Receitas'!$O$4:$P$14,2,FALSE)</f>
        <v>#N/A</v>
      </c>
    </row>
    <row r="132" spans="3:22" ht="19.5" customHeight="1" thickTop="1" thickBot="1" x14ac:dyDescent="0.3">
      <c r="C132" s="58"/>
      <c r="D132" s="58" t="str">
        <f>IF(C132&lt;&gt;"",TEXT(C132,"00")&amp;"/10/"&amp;'Configurações Básicas'!$P$5,"")</f>
        <v/>
      </c>
      <c r="E132" s="58"/>
      <c r="F132" s="58"/>
      <c r="G132" s="58"/>
      <c r="H132" s="58"/>
      <c r="I132" s="59"/>
      <c r="J132" s="193"/>
      <c r="K132" s="60"/>
      <c r="L132" s="192"/>
      <c r="M132" s="56">
        <f>M131+IF(AND(K132="Pago",OR(E132='PC Receitas'!$O$4,E132='PC Receitas'!$O$5,E132='PC Receitas'!$O$6)),I132,IF(AND(K132="Pago",OR(E132='PC Receitas'!$O$7,E132='PC Receitas'!$O$8,E132='PC Receitas'!$O$9,E132='PC Receitas'!$O$10,E132='PC Receitas'!$O$11,E132='PC Receitas'!$O$12,E132='PC Receitas'!$O$13,E132='PC Receitas'!$O$14)),-I132,0))</f>
        <v>7448.57</v>
      </c>
      <c r="R132" s="153" t="e">
        <f t="shared" si="4"/>
        <v>#N/A</v>
      </c>
      <c r="S132" s="150" t="e">
        <f t="shared" si="5"/>
        <v>#N/A</v>
      </c>
      <c r="T132" s="150" t="e">
        <f t="shared" si="6"/>
        <v>#N/A</v>
      </c>
      <c r="U132" s="150" t="e">
        <f t="shared" si="7"/>
        <v>#N/A</v>
      </c>
      <c r="V132" s="154" t="e">
        <f>VLOOKUP(E132,'PC Receitas'!$O$4:$P$14,2,FALSE)</f>
        <v>#N/A</v>
      </c>
    </row>
    <row r="133" spans="3:22" ht="19.5" customHeight="1" thickTop="1" thickBot="1" x14ac:dyDescent="0.3">
      <c r="C133" s="58"/>
      <c r="D133" s="58" t="str">
        <f>IF(C133&lt;&gt;"",TEXT(C133,"00")&amp;"/10/"&amp;'Configurações Básicas'!$P$5,"")</f>
        <v/>
      </c>
      <c r="E133" s="58"/>
      <c r="F133" s="58"/>
      <c r="G133" s="58"/>
      <c r="H133" s="58"/>
      <c r="I133" s="59"/>
      <c r="J133" s="193"/>
      <c r="K133" s="60"/>
      <c r="L133" s="192"/>
      <c r="M133" s="56">
        <f>M132+IF(AND(K133="Pago",OR(E133='PC Receitas'!$O$4,E133='PC Receitas'!$O$5,E133='PC Receitas'!$O$6)),I133,IF(AND(K133="Pago",OR(E133='PC Receitas'!$O$7,E133='PC Receitas'!$O$8,E133='PC Receitas'!$O$9,E133='PC Receitas'!$O$10,E133='PC Receitas'!$O$11,E133='PC Receitas'!$O$12,E133='PC Receitas'!$O$13,E133='PC Receitas'!$O$14)),-I133,0))</f>
        <v>7448.57</v>
      </c>
      <c r="R133" s="153" t="e">
        <f t="shared" si="4"/>
        <v>#N/A</v>
      </c>
      <c r="S133" s="150" t="e">
        <f t="shared" si="5"/>
        <v>#N/A</v>
      </c>
      <c r="T133" s="150" t="e">
        <f t="shared" si="6"/>
        <v>#N/A</v>
      </c>
      <c r="U133" s="150" t="e">
        <f t="shared" si="7"/>
        <v>#N/A</v>
      </c>
      <c r="V133" s="154" t="e">
        <f>VLOOKUP(E133,'PC Receitas'!$O$4:$P$14,2,FALSE)</f>
        <v>#N/A</v>
      </c>
    </row>
    <row r="134" spans="3:22" ht="19.5" customHeight="1" thickTop="1" thickBot="1" x14ac:dyDescent="0.3">
      <c r="C134" s="58"/>
      <c r="D134" s="58" t="str">
        <f>IF(C134&lt;&gt;"",TEXT(C134,"00")&amp;"/10/"&amp;'Configurações Básicas'!$P$5,"")</f>
        <v/>
      </c>
      <c r="E134" s="58"/>
      <c r="F134" s="58"/>
      <c r="G134" s="58"/>
      <c r="H134" s="58"/>
      <c r="I134" s="59"/>
      <c r="J134" s="193"/>
      <c r="K134" s="60"/>
      <c r="L134" s="192"/>
      <c r="M134" s="56">
        <f>M133+IF(AND(K134="Pago",OR(E134='PC Receitas'!$O$4,E134='PC Receitas'!$O$5,E134='PC Receitas'!$O$6)),I134,IF(AND(K134="Pago",OR(E134='PC Receitas'!$O$7,E134='PC Receitas'!$O$8,E134='PC Receitas'!$O$9,E134='PC Receitas'!$O$10,E134='PC Receitas'!$O$11,E134='PC Receitas'!$O$12,E134='PC Receitas'!$O$13,E134='PC Receitas'!$O$14)),-I134,0))</f>
        <v>7448.57</v>
      </c>
      <c r="R134" s="153" t="e">
        <f t="shared" ref="R134:R197" si="8">IF(V134="Despesas_com_RH","Despesa",IF(V134="Despesas_Operacionais","Despesa",IF(V134="Despesas_com_Marketing","Despesa",IF(V134="Impostos","Despesa",IF(V134="Investimentos","Despesa","")))))</f>
        <v>#N/A</v>
      </c>
      <c r="S134" s="150" t="e">
        <f t="shared" ref="S134:S197" si="9">IF(V134="Despesas_com_Produtos","Despesa",IF(V134="Despesas_com_Serviços","Despesa",IF(V134="Despesas_Não_Operacionais","Despesa","")))</f>
        <v>#N/A</v>
      </c>
      <c r="T134" s="150" t="e">
        <f t="shared" ref="T134:T197" si="10">IF(V134="Receitas_com_Produtos","Receita",IF(V134="Receitas_com_Serviços","Receita",IF(V134="Receitas_Não_Operacionais","Receita","")))</f>
        <v>#N/A</v>
      </c>
      <c r="U134" s="150" t="e">
        <f t="shared" ref="U134:U197" si="11">IF(R134&lt;&gt;"",R134,IF(S134&lt;&gt;"",S134,IF(T134&lt;&gt;"",T134,"")))</f>
        <v>#N/A</v>
      </c>
      <c r="V134" s="154" t="e">
        <f>VLOOKUP(E134,'PC Receitas'!$O$4:$P$14,2,FALSE)</f>
        <v>#N/A</v>
      </c>
    </row>
    <row r="135" spans="3:22" ht="19.5" customHeight="1" thickTop="1" thickBot="1" x14ac:dyDescent="0.3">
      <c r="C135" s="58"/>
      <c r="D135" s="58" t="str">
        <f>IF(C135&lt;&gt;"",TEXT(C135,"00")&amp;"/10/"&amp;'Configurações Básicas'!$P$5,"")</f>
        <v/>
      </c>
      <c r="E135" s="58"/>
      <c r="F135" s="58"/>
      <c r="G135" s="58"/>
      <c r="H135" s="58"/>
      <c r="I135" s="59"/>
      <c r="J135" s="193"/>
      <c r="K135" s="60"/>
      <c r="L135" s="192"/>
      <c r="M135" s="56">
        <f>M134+IF(AND(K135="Pago",OR(E135='PC Receitas'!$O$4,E135='PC Receitas'!$O$5,E135='PC Receitas'!$O$6)),I135,IF(AND(K135="Pago",OR(E135='PC Receitas'!$O$7,E135='PC Receitas'!$O$8,E135='PC Receitas'!$O$9,E135='PC Receitas'!$O$10,E135='PC Receitas'!$O$11,E135='PC Receitas'!$O$12,E135='PC Receitas'!$O$13,E135='PC Receitas'!$O$14)),-I135,0))</f>
        <v>7448.57</v>
      </c>
      <c r="R135" s="153" t="e">
        <f t="shared" si="8"/>
        <v>#N/A</v>
      </c>
      <c r="S135" s="150" t="e">
        <f t="shared" si="9"/>
        <v>#N/A</v>
      </c>
      <c r="T135" s="150" t="e">
        <f t="shared" si="10"/>
        <v>#N/A</v>
      </c>
      <c r="U135" s="150" t="e">
        <f t="shared" si="11"/>
        <v>#N/A</v>
      </c>
      <c r="V135" s="154" t="e">
        <f>VLOOKUP(E135,'PC Receitas'!$O$4:$P$14,2,FALSE)</f>
        <v>#N/A</v>
      </c>
    </row>
    <row r="136" spans="3:22" ht="19.5" customHeight="1" thickTop="1" thickBot="1" x14ac:dyDescent="0.3">
      <c r="C136" s="58"/>
      <c r="D136" s="58" t="str">
        <f>IF(C136&lt;&gt;"",TEXT(C136,"00")&amp;"/10/"&amp;'Configurações Básicas'!$P$5,"")</f>
        <v/>
      </c>
      <c r="E136" s="58"/>
      <c r="F136" s="58"/>
      <c r="G136" s="58"/>
      <c r="H136" s="58"/>
      <c r="I136" s="59"/>
      <c r="J136" s="193"/>
      <c r="K136" s="60"/>
      <c r="L136" s="192"/>
      <c r="M136" s="56">
        <f>M135+IF(AND(K136="Pago",OR(E136='PC Receitas'!$O$4,E136='PC Receitas'!$O$5,E136='PC Receitas'!$O$6)),I136,IF(AND(K136="Pago",OR(E136='PC Receitas'!$O$7,E136='PC Receitas'!$O$8,E136='PC Receitas'!$O$9,E136='PC Receitas'!$O$10,E136='PC Receitas'!$O$11,E136='PC Receitas'!$O$12,E136='PC Receitas'!$O$13,E136='PC Receitas'!$O$14)),-I136,0))</f>
        <v>7448.57</v>
      </c>
      <c r="R136" s="153" t="e">
        <f t="shared" si="8"/>
        <v>#N/A</v>
      </c>
      <c r="S136" s="150" t="e">
        <f t="shared" si="9"/>
        <v>#N/A</v>
      </c>
      <c r="T136" s="150" t="e">
        <f t="shared" si="10"/>
        <v>#N/A</v>
      </c>
      <c r="U136" s="150" t="e">
        <f t="shared" si="11"/>
        <v>#N/A</v>
      </c>
      <c r="V136" s="154" t="e">
        <f>VLOOKUP(E136,'PC Receitas'!$O$4:$P$14,2,FALSE)</f>
        <v>#N/A</v>
      </c>
    </row>
    <row r="137" spans="3:22" ht="19.5" customHeight="1" thickTop="1" thickBot="1" x14ac:dyDescent="0.3">
      <c r="C137" s="58"/>
      <c r="D137" s="58" t="str">
        <f>IF(C137&lt;&gt;"",TEXT(C137,"00")&amp;"/10/"&amp;'Configurações Básicas'!$P$5,"")</f>
        <v/>
      </c>
      <c r="E137" s="58"/>
      <c r="F137" s="58"/>
      <c r="G137" s="58"/>
      <c r="H137" s="58"/>
      <c r="I137" s="59"/>
      <c r="J137" s="193"/>
      <c r="K137" s="60"/>
      <c r="L137" s="192"/>
      <c r="M137" s="56">
        <f>M136+IF(AND(K137="Pago",OR(E137='PC Receitas'!$O$4,E137='PC Receitas'!$O$5,E137='PC Receitas'!$O$6)),I137,IF(AND(K137="Pago",OR(E137='PC Receitas'!$O$7,E137='PC Receitas'!$O$8,E137='PC Receitas'!$O$9,E137='PC Receitas'!$O$10,E137='PC Receitas'!$O$11,E137='PC Receitas'!$O$12,E137='PC Receitas'!$O$13,E137='PC Receitas'!$O$14)),-I137,0))</f>
        <v>7448.57</v>
      </c>
      <c r="R137" s="153" t="e">
        <f t="shared" si="8"/>
        <v>#N/A</v>
      </c>
      <c r="S137" s="150" t="e">
        <f t="shared" si="9"/>
        <v>#N/A</v>
      </c>
      <c r="T137" s="150" t="e">
        <f t="shared" si="10"/>
        <v>#N/A</v>
      </c>
      <c r="U137" s="150" t="e">
        <f t="shared" si="11"/>
        <v>#N/A</v>
      </c>
      <c r="V137" s="154" t="e">
        <f>VLOOKUP(E137,'PC Receitas'!$O$4:$P$14,2,FALSE)</f>
        <v>#N/A</v>
      </c>
    </row>
    <row r="138" spans="3:22" ht="19.5" customHeight="1" thickTop="1" thickBot="1" x14ac:dyDescent="0.3">
      <c r="C138" s="58"/>
      <c r="D138" s="58" t="str">
        <f>IF(C138&lt;&gt;"",TEXT(C138,"00")&amp;"/10/"&amp;'Configurações Básicas'!$P$5,"")</f>
        <v/>
      </c>
      <c r="E138" s="58"/>
      <c r="F138" s="58"/>
      <c r="G138" s="58"/>
      <c r="H138" s="58"/>
      <c r="I138" s="59"/>
      <c r="J138" s="193"/>
      <c r="K138" s="60"/>
      <c r="L138" s="192"/>
      <c r="M138" s="56">
        <f>M137+IF(AND(K138="Pago",OR(E138='PC Receitas'!$O$4,E138='PC Receitas'!$O$5,E138='PC Receitas'!$O$6)),I138,IF(AND(K138="Pago",OR(E138='PC Receitas'!$O$7,E138='PC Receitas'!$O$8,E138='PC Receitas'!$O$9,E138='PC Receitas'!$O$10,E138='PC Receitas'!$O$11,E138='PC Receitas'!$O$12,E138='PC Receitas'!$O$13,E138='PC Receitas'!$O$14)),-I138,0))</f>
        <v>7448.57</v>
      </c>
      <c r="R138" s="153" t="e">
        <f t="shared" si="8"/>
        <v>#N/A</v>
      </c>
      <c r="S138" s="150" t="e">
        <f t="shared" si="9"/>
        <v>#N/A</v>
      </c>
      <c r="T138" s="150" t="e">
        <f t="shared" si="10"/>
        <v>#N/A</v>
      </c>
      <c r="U138" s="150" t="e">
        <f t="shared" si="11"/>
        <v>#N/A</v>
      </c>
      <c r="V138" s="154" t="e">
        <f>VLOOKUP(E138,'PC Receitas'!$O$4:$P$14,2,FALSE)</f>
        <v>#N/A</v>
      </c>
    </row>
    <row r="139" spans="3:22" ht="19.5" customHeight="1" thickTop="1" thickBot="1" x14ac:dyDescent="0.3">
      <c r="C139" s="58"/>
      <c r="D139" s="58" t="str">
        <f>IF(C139&lt;&gt;"",TEXT(C139,"00")&amp;"/10/"&amp;'Configurações Básicas'!$P$5,"")</f>
        <v/>
      </c>
      <c r="E139" s="58"/>
      <c r="F139" s="58"/>
      <c r="G139" s="58"/>
      <c r="H139" s="58"/>
      <c r="I139" s="59"/>
      <c r="J139" s="193"/>
      <c r="K139" s="60"/>
      <c r="L139" s="192"/>
      <c r="M139" s="56">
        <f>M138+IF(AND(K139="Pago",OR(E139='PC Receitas'!$O$4,E139='PC Receitas'!$O$5,E139='PC Receitas'!$O$6)),I139,IF(AND(K139="Pago",OR(E139='PC Receitas'!$O$7,E139='PC Receitas'!$O$8,E139='PC Receitas'!$O$9,E139='PC Receitas'!$O$10,E139='PC Receitas'!$O$11,E139='PC Receitas'!$O$12,E139='PC Receitas'!$O$13,E139='PC Receitas'!$O$14)),-I139,0))</f>
        <v>7448.57</v>
      </c>
      <c r="R139" s="153" t="e">
        <f t="shared" si="8"/>
        <v>#N/A</v>
      </c>
      <c r="S139" s="150" t="e">
        <f t="shared" si="9"/>
        <v>#N/A</v>
      </c>
      <c r="T139" s="150" t="e">
        <f t="shared" si="10"/>
        <v>#N/A</v>
      </c>
      <c r="U139" s="150" t="e">
        <f t="shared" si="11"/>
        <v>#N/A</v>
      </c>
      <c r="V139" s="154" t="e">
        <f>VLOOKUP(E139,'PC Receitas'!$O$4:$P$14,2,FALSE)</f>
        <v>#N/A</v>
      </c>
    </row>
    <row r="140" spans="3:22" ht="19.5" customHeight="1" thickTop="1" thickBot="1" x14ac:dyDescent="0.3">
      <c r="C140" s="58"/>
      <c r="D140" s="58" t="str">
        <f>IF(C140&lt;&gt;"",TEXT(C140,"00")&amp;"/10/"&amp;'Configurações Básicas'!$P$5,"")</f>
        <v/>
      </c>
      <c r="E140" s="58"/>
      <c r="F140" s="58"/>
      <c r="G140" s="58"/>
      <c r="H140" s="58"/>
      <c r="I140" s="59"/>
      <c r="J140" s="193"/>
      <c r="K140" s="60"/>
      <c r="L140" s="192"/>
      <c r="M140" s="56">
        <f>M139+IF(AND(K140="Pago",OR(E140='PC Receitas'!$O$4,E140='PC Receitas'!$O$5,E140='PC Receitas'!$O$6)),I140,IF(AND(K140="Pago",OR(E140='PC Receitas'!$O$7,E140='PC Receitas'!$O$8,E140='PC Receitas'!$O$9,E140='PC Receitas'!$O$10,E140='PC Receitas'!$O$11,E140='PC Receitas'!$O$12,E140='PC Receitas'!$O$13,E140='PC Receitas'!$O$14)),-I140,0))</f>
        <v>7448.57</v>
      </c>
      <c r="R140" s="153" t="e">
        <f t="shared" si="8"/>
        <v>#N/A</v>
      </c>
      <c r="S140" s="150" t="e">
        <f t="shared" si="9"/>
        <v>#N/A</v>
      </c>
      <c r="T140" s="150" t="e">
        <f t="shared" si="10"/>
        <v>#N/A</v>
      </c>
      <c r="U140" s="150" t="e">
        <f t="shared" si="11"/>
        <v>#N/A</v>
      </c>
      <c r="V140" s="154" t="e">
        <f>VLOOKUP(E140,'PC Receitas'!$O$4:$P$14,2,FALSE)</f>
        <v>#N/A</v>
      </c>
    </row>
    <row r="141" spans="3:22" ht="19.5" customHeight="1" thickTop="1" thickBot="1" x14ac:dyDescent="0.3">
      <c r="C141" s="58"/>
      <c r="D141" s="58" t="str">
        <f>IF(C141&lt;&gt;"",TEXT(C141,"00")&amp;"/10/"&amp;'Configurações Básicas'!$P$5,"")</f>
        <v/>
      </c>
      <c r="E141" s="58"/>
      <c r="F141" s="58"/>
      <c r="G141" s="58"/>
      <c r="H141" s="58"/>
      <c r="I141" s="59"/>
      <c r="J141" s="193"/>
      <c r="K141" s="60"/>
      <c r="L141" s="192"/>
      <c r="M141" s="56">
        <f>M140+IF(AND(K141="Pago",OR(E141='PC Receitas'!$O$4,E141='PC Receitas'!$O$5,E141='PC Receitas'!$O$6)),I141,IF(AND(K141="Pago",OR(E141='PC Receitas'!$O$7,E141='PC Receitas'!$O$8,E141='PC Receitas'!$O$9,E141='PC Receitas'!$O$10,E141='PC Receitas'!$O$11,E141='PC Receitas'!$O$12,E141='PC Receitas'!$O$13,E141='PC Receitas'!$O$14)),-I141,0))</f>
        <v>7448.57</v>
      </c>
      <c r="R141" s="153" t="e">
        <f t="shared" si="8"/>
        <v>#N/A</v>
      </c>
      <c r="S141" s="150" t="e">
        <f t="shared" si="9"/>
        <v>#N/A</v>
      </c>
      <c r="T141" s="150" t="e">
        <f t="shared" si="10"/>
        <v>#N/A</v>
      </c>
      <c r="U141" s="150" t="e">
        <f t="shared" si="11"/>
        <v>#N/A</v>
      </c>
      <c r="V141" s="154" t="e">
        <f>VLOOKUP(E141,'PC Receitas'!$O$4:$P$14,2,FALSE)</f>
        <v>#N/A</v>
      </c>
    </row>
    <row r="142" spans="3:22" ht="19.5" customHeight="1" thickTop="1" thickBot="1" x14ac:dyDescent="0.3">
      <c r="C142" s="58"/>
      <c r="D142" s="58" t="str">
        <f>IF(C142&lt;&gt;"",TEXT(C142,"00")&amp;"/10/"&amp;'Configurações Básicas'!$P$5,"")</f>
        <v/>
      </c>
      <c r="E142" s="58"/>
      <c r="F142" s="58"/>
      <c r="G142" s="58"/>
      <c r="H142" s="58"/>
      <c r="I142" s="59"/>
      <c r="J142" s="193"/>
      <c r="K142" s="60"/>
      <c r="L142" s="192"/>
      <c r="M142" s="56">
        <f>M141+IF(AND(K142="Pago",OR(E142='PC Receitas'!$O$4,E142='PC Receitas'!$O$5,E142='PC Receitas'!$O$6)),I142,IF(AND(K142="Pago",OR(E142='PC Receitas'!$O$7,E142='PC Receitas'!$O$8,E142='PC Receitas'!$O$9,E142='PC Receitas'!$O$10,E142='PC Receitas'!$O$11,E142='PC Receitas'!$O$12,E142='PC Receitas'!$O$13,E142='PC Receitas'!$O$14)),-I142,0))</f>
        <v>7448.57</v>
      </c>
      <c r="R142" s="153" t="e">
        <f t="shared" si="8"/>
        <v>#N/A</v>
      </c>
      <c r="S142" s="150" t="e">
        <f t="shared" si="9"/>
        <v>#N/A</v>
      </c>
      <c r="T142" s="150" t="e">
        <f t="shared" si="10"/>
        <v>#N/A</v>
      </c>
      <c r="U142" s="150" t="e">
        <f t="shared" si="11"/>
        <v>#N/A</v>
      </c>
      <c r="V142" s="154" t="e">
        <f>VLOOKUP(E142,'PC Receitas'!$O$4:$P$14,2,FALSE)</f>
        <v>#N/A</v>
      </c>
    </row>
    <row r="143" spans="3:22" ht="19.5" customHeight="1" thickTop="1" thickBot="1" x14ac:dyDescent="0.3">
      <c r="C143" s="58"/>
      <c r="D143" s="58" t="str">
        <f>IF(C143&lt;&gt;"",TEXT(C143,"00")&amp;"/10/"&amp;'Configurações Básicas'!$P$5,"")</f>
        <v/>
      </c>
      <c r="E143" s="58"/>
      <c r="F143" s="58"/>
      <c r="G143" s="58"/>
      <c r="H143" s="58"/>
      <c r="I143" s="59"/>
      <c r="J143" s="193"/>
      <c r="K143" s="60"/>
      <c r="L143" s="192"/>
      <c r="M143" s="56">
        <f>M142+IF(AND(K143="Pago",OR(E143='PC Receitas'!$O$4,E143='PC Receitas'!$O$5,E143='PC Receitas'!$O$6)),I143,IF(AND(K143="Pago",OR(E143='PC Receitas'!$O$7,E143='PC Receitas'!$O$8,E143='PC Receitas'!$O$9,E143='PC Receitas'!$O$10,E143='PC Receitas'!$O$11,E143='PC Receitas'!$O$12,E143='PC Receitas'!$O$13,E143='PC Receitas'!$O$14)),-I143,0))</f>
        <v>7448.57</v>
      </c>
      <c r="R143" s="153" t="e">
        <f t="shared" si="8"/>
        <v>#N/A</v>
      </c>
      <c r="S143" s="150" t="e">
        <f t="shared" si="9"/>
        <v>#N/A</v>
      </c>
      <c r="T143" s="150" t="e">
        <f t="shared" si="10"/>
        <v>#N/A</v>
      </c>
      <c r="U143" s="150" t="e">
        <f t="shared" si="11"/>
        <v>#N/A</v>
      </c>
      <c r="V143" s="154" t="e">
        <f>VLOOKUP(E143,'PC Receitas'!$O$4:$P$14,2,FALSE)</f>
        <v>#N/A</v>
      </c>
    </row>
    <row r="144" spans="3:22" ht="19.5" customHeight="1" thickTop="1" thickBot="1" x14ac:dyDescent="0.3">
      <c r="C144" s="58"/>
      <c r="D144" s="58" t="str">
        <f>IF(C144&lt;&gt;"",TEXT(C144,"00")&amp;"/10/"&amp;'Configurações Básicas'!$P$5,"")</f>
        <v/>
      </c>
      <c r="E144" s="58"/>
      <c r="F144" s="58"/>
      <c r="G144" s="58"/>
      <c r="H144" s="58"/>
      <c r="I144" s="59"/>
      <c r="J144" s="193"/>
      <c r="K144" s="60"/>
      <c r="L144" s="192"/>
      <c r="M144" s="56">
        <f>M143+IF(AND(K144="Pago",OR(E144='PC Receitas'!$O$4,E144='PC Receitas'!$O$5,E144='PC Receitas'!$O$6)),I144,IF(AND(K144="Pago",OR(E144='PC Receitas'!$O$7,E144='PC Receitas'!$O$8,E144='PC Receitas'!$O$9,E144='PC Receitas'!$O$10,E144='PC Receitas'!$O$11,E144='PC Receitas'!$O$12,E144='PC Receitas'!$O$13,E144='PC Receitas'!$O$14)),-I144,0))</f>
        <v>7448.57</v>
      </c>
      <c r="R144" s="153" t="e">
        <f t="shared" si="8"/>
        <v>#N/A</v>
      </c>
      <c r="S144" s="150" t="e">
        <f t="shared" si="9"/>
        <v>#N/A</v>
      </c>
      <c r="T144" s="150" t="e">
        <f t="shared" si="10"/>
        <v>#N/A</v>
      </c>
      <c r="U144" s="150" t="e">
        <f t="shared" si="11"/>
        <v>#N/A</v>
      </c>
      <c r="V144" s="154" t="e">
        <f>VLOOKUP(E144,'PC Receitas'!$O$4:$P$14,2,FALSE)</f>
        <v>#N/A</v>
      </c>
    </row>
    <row r="145" spans="3:22" ht="19.5" customHeight="1" thickTop="1" thickBot="1" x14ac:dyDescent="0.3">
      <c r="C145" s="58"/>
      <c r="D145" s="58" t="str">
        <f>IF(C145&lt;&gt;"",TEXT(C145,"00")&amp;"/10/"&amp;'Configurações Básicas'!$P$5,"")</f>
        <v/>
      </c>
      <c r="E145" s="58"/>
      <c r="F145" s="58"/>
      <c r="G145" s="58"/>
      <c r="H145" s="58"/>
      <c r="I145" s="59"/>
      <c r="J145" s="193"/>
      <c r="K145" s="60"/>
      <c r="L145" s="192"/>
      <c r="M145" s="56">
        <f>M144+IF(AND(K145="Pago",OR(E145='PC Receitas'!$O$4,E145='PC Receitas'!$O$5,E145='PC Receitas'!$O$6)),I145,IF(AND(K145="Pago",OR(E145='PC Receitas'!$O$7,E145='PC Receitas'!$O$8,E145='PC Receitas'!$O$9,E145='PC Receitas'!$O$10,E145='PC Receitas'!$O$11,E145='PC Receitas'!$O$12,E145='PC Receitas'!$O$13,E145='PC Receitas'!$O$14)),-I145,0))</f>
        <v>7448.57</v>
      </c>
      <c r="R145" s="153" t="e">
        <f t="shared" si="8"/>
        <v>#N/A</v>
      </c>
      <c r="S145" s="150" t="e">
        <f t="shared" si="9"/>
        <v>#N/A</v>
      </c>
      <c r="T145" s="150" t="e">
        <f t="shared" si="10"/>
        <v>#N/A</v>
      </c>
      <c r="U145" s="150" t="e">
        <f t="shared" si="11"/>
        <v>#N/A</v>
      </c>
      <c r="V145" s="154" t="e">
        <f>VLOOKUP(E145,'PC Receitas'!$O$4:$P$14,2,FALSE)</f>
        <v>#N/A</v>
      </c>
    </row>
    <row r="146" spans="3:22" ht="19.5" customHeight="1" thickTop="1" thickBot="1" x14ac:dyDescent="0.3">
      <c r="C146" s="58"/>
      <c r="D146" s="58" t="str">
        <f>IF(C146&lt;&gt;"",TEXT(C146,"00")&amp;"/10/"&amp;'Configurações Básicas'!$P$5,"")</f>
        <v/>
      </c>
      <c r="E146" s="58"/>
      <c r="F146" s="58"/>
      <c r="G146" s="58"/>
      <c r="H146" s="58"/>
      <c r="I146" s="59"/>
      <c r="J146" s="193"/>
      <c r="K146" s="60"/>
      <c r="L146" s="192"/>
      <c r="M146" s="56">
        <f>M145+IF(AND(K146="Pago",OR(E146='PC Receitas'!$O$4,E146='PC Receitas'!$O$5,E146='PC Receitas'!$O$6)),I146,IF(AND(K146="Pago",OR(E146='PC Receitas'!$O$7,E146='PC Receitas'!$O$8,E146='PC Receitas'!$O$9,E146='PC Receitas'!$O$10,E146='PC Receitas'!$O$11,E146='PC Receitas'!$O$12,E146='PC Receitas'!$O$13,E146='PC Receitas'!$O$14)),-I146,0))</f>
        <v>7448.57</v>
      </c>
      <c r="R146" s="153" t="e">
        <f t="shared" si="8"/>
        <v>#N/A</v>
      </c>
      <c r="S146" s="150" t="e">
        <f t="shared" si="9"/>
        <v>#N/A</v>
      </c>
      <c r="T146" s="150" t="e">
        <f t="shared" si="10"/>
        <v>#N/A</v>
      </c>
      <c r="U146" s="150" t="e">
        <f t="shared" si="11"/>
        <v>#N/A</v>
      </c>
      <c r="V146" s="154" t="e">
        <f>VLOOKUP(E146,'PC Receitas'!$O$4:$P$14,2,FALSE)</f>
        <v>#N/A</v>
      </c>
    </row>
    <row r="147" spans="3:22" ht="19.5" customHeight="1" thickTop="1" thickBot="1" x14ac:dyDescent="0.3">
      <c r="C147" s="58"/>
      <c r="D147" s="58" t="str">
        <f>IF(C147&lt;&gt;"",TEXT(C147,"00")&amp;"/10/"&amp;'Configurações Básicas'!$P$5,"")</f>
        <v/>
      </c>
      <c r="E147" s="58"/>
      <c r="F147" s="58"/>
      <c r="G147" s="58"/>
      <c r="H147" s="58"/>
      <c r="I147" s="59"/>
      <c r="J147" s="193"/>
      <c r="K147" s="60"/>
      <c r="L147" s="192"/>
      <c r="M147" s="56">
        <f>M146+IF(AND(K147="Pago",OR(E147='PC Receitas'!$O$4,E147='PC Receitas'!$O$5,E147='PC Receitas'!$O$6)),I147,IF(AND(K147="Pago",OR(E147='PC Receitas'!$O$7,E147='PC Receitas'!$O$8,E147='PC Receitas'!$O$9,E147='PC Receitas'!$O$10,E147='PC Receitas'!$O$11,E147='PC Receitas'!$O$12,E147='PC Receitas'!$O$13,E147='PC Receitas'!$O$14)),-I147,0))</f>
        <v>7448.57</v>
      </c>
      <c r="R147" s="153" t="e">
        <f t="shared" si="8"/>
        <v>#N/A</v>
      </c>
      <c r="S147" s="150" t="e">
        <f t="shared" si="9"/>
        <v>#N/A</v>
      </c>
      <c r="T147" s="150" t="e">
        <f t="shared" si="10"/>
        <v>#N/A</v>
      </c>
      <c r="U147" s="150" t="e">
        <f t="shared" si="11"/>
        <v>#N/A</v>
      </c>
      <c r="V147" s="154" t="e">
        <f>VLOOKUP(E147,'PC Receitas'!$O$4:$P$14,2,FALSE)</f>
        <v>#N/A</v>
      </c>
    </row>
    <row r="148" spans="3:22" ht="19.5" customHeight="1" thickTop="1" thickBot="1" x14ac:dyDescent="0.3">
      <c r="C148" s="58"/>
      <c r="D148" s="58" t="str">
        <f>IF(C148&lt;&gt;"",TEXT(C148,"00")&amp;"/10/"&amp;'Configurações Básicas'!$P$5,"")</f>
        <v/>
      </c>
      <c r="E148" s="58"/>
      <c r="F148" s="58"/>
      <c r="G148" s="58"/>
      <c r="H148" s="58"/>
      <c r="I148" s="59"/>
      <c r="J148" s="193"/>
      <c r="K148" s="60"/>
      <c r="L148" s="192"/>
      <c r="M148" s="56">
        <f>M147+IF(AND(K148="Pago",OR(E148='PC Receitas'!$O$4,E148='PC Receitas'!$O$5,E148='PC Receitas'!$O$6)),I148,IF(AND(K148="Pago",OR(E148='PC Receitas'!$O$7,E148='PC Receitas'!$O$8,E148='PC Receitas'!$O$9,E148='PC Receitas'!$O$10,E148='PC Receitas'!$O$11,E148='PC Receitas'!$O$12,E148='PC Receitas'!$O$13,E148='PC Receitas'!$O$14)),-I148,0))</f>
        <v>7448.57</v>
      </c>
      <c r="R148" s="153" t="e">
        <f t="shared" si="8"/>
        <v>#N/A</v>
      </c>
      <c r="S148" s="150" t="e">
        <f t="shared" si="9"/>
        <v>#N/A</v>
      </c>
      <c r="T148" s="150" t="e">
        <f t="shared" si="10"/>
        <v>#N/A</v>
      </c>
      <c r="U148" s="150" t="e">
        <f t="shared" si="11"/>
        <v>#N/A</v>
      </c>
      <c r="V148" s="154" t="e">
        <f>VLOOKUP(E148,'PC Receitas'!$O$4:$P$14,2,FALSE)</f>
        <v>#N/A</v>
      </c>
    </row>
    <row r="149" spans="3:22" ht="19.5" customHeight="1" thickTop="1" thickBot="1" x14ac:dyDescent="0.3">
      <c r="C149" s="58"/>
      <c r="D149" s="58" t="str">
        <f>IF(C149&lt;&gt;"",TEXT(C149,"00")&amp;"/10/"&amp;'Configurações Básicas'!$P$5,"")</f>
        <v/>
      </c>
      <c r="E149" s="58"/>
      <c r="F149" s="58"/>
      <c r="G149" s="58"/>
      <c r="H149" s="58"/>
      <c r="I149" s="59"/>
      <c r="J149" s="193"/>
      <c r="K149" s="60"/>
      <c r="L149" s="192"/>
      <c r="M149" s="56">
        <f>M148+IF(AND(K149="Pago",OR(E149='PC Receitas'!$O$4,E149='PC Receitas'!$O$5,E149='PC Receitas'!$O$6)),I149,IF(AND(K149="Pago",OR(E149='PC Receitas'!$O$7,E149='PC Receitas'!$O$8,E149='PC Receitas'!$O$9,E149='PC Receitas'!$O$10,E149='PC Receitas'!$O$11,E149='PC Receitas'!$O$12,E149='PC Receitas'!$O$13,E149='PC Receitas'!$O$14)),-I149,0))</f>
        <v>7448.57</v>
      </c>
      <c r="R149" s="153" t="e">
        <f t="shared" si="8"/>
        <v>#N/A</v>
      </c>
      <c r="S149" s="150" t="e">
        <f t="shared" si="9"/>
        <v>#N/A</v>
      </c>
      <c r="T149" s="150" t="e">
        <f t="shared" si="10"/>
        <v>#N/A</v>
      </c>
      <c r="U149" s="150" t="e">
        <f t="shared" si="11"/>
        <v>#N/A</v>
      </c>
      <c r="V149" s="154" t="e">
        <f>VLOOKUP(E149,'PC Receitas'!$O$4:$P$14,2,FALSE)</f>
        <v>#N/A</v>
      </c>
    </row>
    <row r="150" spans="3:22" ht="19.5" customHeight="1" thickTop="1" thickBot="1" x14ac:dyDescent="0.3">
      <c r="C150" s="58"/>
      <c r="D150" s="58" t="str">
        <f>IF(C150&lt;&gt;"",TEXT(C150,"00")&amp;"/10/"&amp;'Configurações Básicas'!$P$5,"")</f>
        <v/>
      </c>
      <c r="E150" s="58"/>
      <c r="F150" s="58"/>
      <c r="G150" s="58"/>
      <c r="H150" s="58"/>
      <c r="I150" s="59"/>
      <c r="J150" s="193"/>
      <c r="K150" s="60"/>
      <c r="L150" s="192"/>
      <c r="M150" s="56">
        <f>M149+IF(AND(K150="Pago",OR(E150='PC Receitas'!$O$4,E150='PC Receitas'!$O$5,E150='PC Receitas'!$O$6)),I150,IF(AND(K150="Pago",OR(E150='PC Receitas'!$O$7,E150='PC Receitas'!$O$8,E150='PC Receitas'!$O$9,E150='PC Receitas'!$O$10,E150='PC Receitas'!$O$11,E150='PC Receitas'!$O$12,E150='PC Receitas'!$O$13,E150='PC Receitas'!$O$14)),-I150,0))</f>
        <v>7448.57</v>
      </c>
      <c r="R150" s="153" t="e">
        <f t="shared" si="8"/>
        <v>#N/A</v>
      </c>
      <c r="S150" s="150" t="e">
        <f t="shared" si="9"/>
        <v>#N/A</v>
      </c>
      <c r="T150" s="150" t="e">
        <f t="shared" si="10"/>
        <v>#N/A</v>
      </c>
      <c r="U150" s="150" t="e">
        <f t="shared" si="11"/>
        <v>#N/A</v>
      </c>
      <c r="V150" s="154" t="e">
        <f>VLOOKUP(E150,'PC Receitas'!$O$4:$P$14,2,FALSE)</f>
        <v>#N/A</v>
      </c>
    </row>
    <row r="151" spans="3:22" ht="19.5" customHeight="1" thickTop="1" thickBot="1" x14ac:dyDescent="0.3">
      <c r="C151" s="58"/>
      <c r="D151" s="58" t="str">
        <f>IF(C151&lt;&gt;"",TEXT(C151,"00")&amp;"/10/"&amp;'Configurações Básicas'!$P$5,"")</f>
        <v/>
      </c>
      <c r="E151" s="58"/>
      <c r="F151" s="58"/>
      <c r="G151" s="58"/>
      <c r="H151" s="58"/>
      <c r="I151" s="59"/>
      <c r="J151" s="193"/>
      <c r="K151" s="60"/>
      <c r="L151" s="192"/>
      <c r="M151" s="56">
        <f>M150+IF(AND(K151="Pago",OR(E151='PC Receitas'!$O$4,E151='PC Receitas'!$O$5,E151='PC Receitas'!$O$6)),I151,IF(AND(K151="Pago",OR(E151='PC Receitas'!$O$7,E151='PC Receitas'!$O$8,E151='PC Receitas'!$O$9,E151='PC Receitas'!$O$10,E151='PC Receitas'!$O$11,E151='PC Receitas'!$O$12,E151='PC Receitas'!$O$13,E151='PC Receitas'!$O$14)),-I151,0))</f>
        <v>7448.57</v>
      </c>
      <c r="R151" s="153" t="e">
        <f t="shared" si="8"/>
        <v>#N/A</v>
      </c>
      <c r="S151" s="150" t="e">
        <f t="shared" si="9"/>
        <v>#N/A</v>
      </c>
      <c r="T151" s="150" t="e">
        <f t="shared" si="10"/>
        <v>#N/A</v>
      </c>
      <c r="U151" s="150" t="e">
        <f t="shared" si="11"/>
        <v>#N/A</v>
      </c>
      <c r="V151" s="154" t="e">
        <f>VLOOKUP(E151,'PC Receitas'!$O$4:$P$14,2,FALSE)</f>
        <v>#N/A</v>
      </c>
    </row>
    <row r="152" spans="3:22" ht="19.5" customHeight="1" thickTop="1" thickBot="1" x14ac:dyDescent="0.3">
      <c r="C152" s="58"/>
      <c r="D152" s="58" t="str">
        <f>IF(C152&lt;&gt;"",TEXT(C152,"00")&amp;"/10/"&amp;'Configurações Básicas'!$P$5,"")</f>
        <v/>
      </c>
      <c r="E152" s="58"/>
      <c r="F152" s="58"/>
      <c r="G152" s="58"/>
      <c r="H152" s="58"/>
      <c r="I152" s="59"/>
      <c r="J152" s="193"/>
      <c r="K152" s="60"/>
      <c r="L152" s="192"/>
      <c r="M152" s="56">
        <f>M151+IF(AND(K152="Pago",OR(E152='PC Receitas'!$O$4,E152='PC Receitas'!$O$5,E152='PC Receitas'!$O$6)),I152,IF(AND(K152="Pago",OR(E152='PC Receitas'!$O$7,E152='PC Receitas'!$O$8,E152='PC Receitas'!$O$9,E152='PC Receitas'!$O$10,E152='PC Receitas'!$O$11,E152='PC Receitas'!$O$12,E152='PC Receitas'!$O$13,E152='PC Receitas'!$O$14)),-I152,0))</f>
        <v>7448.57</v>
      </c>
      <c r="R152" s="153" t="e">
        <f t="shared" si="8"/>
        <v>#N/A</v>
      </c>
      <c r="S152" s="150" t="e">
        <f t="shared" si="9"/>
        <v>#N/A</v>
      </c>
      <c r="T152" s="150" t="e">
        <f t="shared" si="10"/>
        <v>#N/A</v>
      </c>
      <c r="U152" s="150" t="e">
        <f t="shared" si="11"/>
        <v>#N/A</v>
      </c>
      <c r="V152" s="154" t="e">
        <f>VLOOKUP(E152,'PC Receitas'!$O$4:$P$14,2,FALSE)</f>
        <v>#N/A</v>
      </c>
    </row>
    <row r="153" spans="3:22" ht="19.5" customHeight="1" thickTop="1" thickBot="1" x14ac:dyDescent="0.3">
      <c r="C153" s="58"/>
      <c r="D153" s="58" t="str">
        <f>IF(C153&lt;&gt;"",TEXT(C153,"00")&amp;"/10/"&amp;'Configurações Básicas'!$P$5,"")</f>
        <v/>
      </c>
      <c r="E153" s="58"/>
      <c r="F153" s="58"/>
      <c r="G153" s="58"/>
      <c r="H153" s="58"/>
      <c r="I153" s="59"/>
      <c r="J153" s="193"/>
      <c r="K153" s="60"/>
      <c r="L153" s="192"/>
      <c r="M153" s="56">
        <f>M152+IF(AND(K153="Pago",OR(E153='PC Receitas'!$O$4,E153='PC Receitas'!$O$5,E153='PC Receitas'!$O$6)),I153,IF(AND(K153="Pago",OR(E153='PC Receitas'!$O$7,E153='PC Receitas'!$O$8,E153='PC Receitas'!$O$9,E153='PC Receitas'!$O$10,E153='PC Receitas'!$O$11,E153='PC Receitas'!$O$12,E153='PC Receitas'!$O$13,E153='PC Receitas'!$O$14)),-I153,0))</f>
        <v>7448.57</v>
      </c>
      <c r="R153" s="153" t="e">
        <f t="shared" si="8"/>
        <v>#N/A</v>
      </c>
      <c r="S153" s="150" t="e">
        <f t="shared" si="9"/>
        <v>#N/A</v>
      </c>
      <c r="T153" s="150" t="e">
        <f t="shared" si="10"/>
        <v>#N/A</v>
      </c>
      <c r="U153" s="150" t="e">
        <f t="shared" si="11"/>
        <v>#N/A</v>
      </c>
      <c r="V153" s="154" t="e">
        <f>VLOOKUP(E153,'PC Receitas'!$O$4:$P$14,2,FALSE)</f>
        <v>#N/A</v>
      </c>
    </row>
    <row r="154" spans="3:22" ht="19.5" customHeight="1" thickTop="1" thickBot="1" x14ac:dyDescent="0.3">
      <c r="C154" s="58"/>
      <c r="D154" s="58" t="str">
        <f>IF(C154&lt;&gt;"",TEXT(C154,"00")&amp;"/10/"&amp;'Configurações Básicas'!$P$5,"")</f>
        <v/>
      </c>
      <c r="E154" s="58"/>
      <c r="F154" s="58"/>
      <c r="G154" s="58"/>
      <c r="H154" s="58"/>
      <c r="I154" s="59"/>
      <c r="J154" s="193"/>
      <c r="K154" s="60"/>
      <c r="L154" s="192"/>
      <c r="M154" s="56">
        <f>M153+IF(AND(K154="Pago",OR(E154='PC Receitas'!$O$4,E154='PC Receitas'!$O$5,E154='PC Receitas'!$O$6)),I154,IF(AND(K154="Pago",OR(E154='PC Receitas'!$O$7,E154='PC Receitas'!$O$8,E154='PC Receitas'!$O$9,E154='PC Receitas'!$O$10,E154='PC Receitas'!$O$11,E154='PC Receitas'!$O$12,E154='PC Receitas'!$O$13,E154='PC Receitas'!$O$14)),-I154,0))</f>
        <v>7448.57</v>
      </c>
      <c r="R154" s="153" t="e">
        <f t="shared" si="8"/>
        <v>#N/A</v>
      </c>
      <c r="S154" s="150" t="e">
        <f t="shared" si="9"/>
        <v>#N/A</v>
      </c>
      <c r="T154" s="150" t="e">
        <f t="shared" si="10"/>
        <v>#N/A</v>
      </c>
      <c r="U154" s="150" t="e">
        <f t="shared" si="11"/>
        <v>#N/A</v>
      </c>
      <c r="V154" s="154" t="e">
        <f>VLOOKUP(E154,'PC Receitas'!$O$4:$P$14,2,FALSE)</f>
        <v>#N/A</v>
      </c>
    </row>
    <row r="155" spans="3:22" ht="19.5" customHeight="1" thickTop="1" thickBot="1" x14ac:dyDescent="0.3">
      <c r="C155" s="58"/>
      <c r="D155" s="58" t="str">
        <f>IF(C155&lt;&gt;"",TEXT(C155,"00")&amp;"/10/"&amp;'Configurações Básicas'!$P$5,"")</f>
        <v/>
      </c>
      <c r="E155" s="58"/>
      <c r="F155" s="58"/>
      <c r="G155" s="58"/>
      <c r="H155" s="58"/>
      <c r="I155" s="59"/>
      <c r="J155" s="193"/>
      <c r="K155" s="60"/>
      <c r="L155" s="192"/>
      <c r="M155" s="56">
        <f>M154+IF(AND(K155="Pago",OR(E155='PC Receitas'!$O$4,E155='PC Receitas'!$O$5,E155='PC Receitas'!$O$6)),I155,IF(AND(K155="Pago",OR(E155='PC Receitas'!$O$7,E155='PC Receitas'!$O$8,E155='PC Receitas'!$O$9,E155='PC Receitas'!$O$10,E155='PC Receitas'!$O$11,E155='PC Receitas'!$O$12,E155='PC Receitas'!$O$13,E155='PC Receitas'!$O$14)),-I155,0))</f>
        <v>7448.57</v>
      </c>
      <c r="R155" s="153" t="e">
        <f t="shared" si="8"/>
        <v>#N/A</v>
      </c>
      <c r="S155" s="150" t="e">
        <f t="shared" si="9"/>
        <v>#N/A</v>
      </c>
      <c r="T155" s="150" t="e">
        <f t="shared" si="10"/>
        <v>#N/A</v>
      </c>
      <c r="U155" s="150" t="e">
        <f t="shared" si="11"/>
        <v>#N/A</v>
      </c>
      <c r="V155" s="154" t="e">
        <f>VLOOKUP(E155,'PC Receitas'!$O$4:$P$14,2,FALSE)</f>
        <v>#N/A</v>
      </c>
    </row>
    <row r="156" spans="3:22" ht="19.5" customHeight="1" thickTop="1" thickBot="1" x14ac:dyDescent="0.3">
      <c r="C156" s="58"/>
      <c r="D156" s="58" t="str">
        <f>IF(C156&lt;&gt;"",TEXT(C156,"00")&amp;"/10/"&amp;'Configurações Básicas'!$P$5,"")</f>
        <v/>
      </c>
      <c r="E156" s="58"/>
      <c r="F156" s="58"/>
      <c r="G156" s="58"/>
      <c r="H156" s="58"/>
      <c r="I156" s="59"/>
      <c r="J156" s="193"/>
      <c r="K156" s="60"/>
      <c r="L156" s="192"/>
      <c r="M156" s="56">
        <f>M155+IF(AND(K156="Pago",OR(E156='PC Receitas'!$O$4,E156='PC Receitas'!$O$5,E156='PC Receitas'!$O$6)),I156,IF(AND(K156="Pago",OR(E156='PC Receitas'!$O$7,E156='PC Receitas'!$O$8,E156='PC Receitas'!$O$9,E156='PC Receitas'!$O$10,E156='PC Receitas'!$O$11,E156='PC Receitas'!$O$12,E156='PC Receitas'!$O$13,E156='PC Receitas'!$O$14)),-I156,0))</f>
        <v>7448.57</v>
      </c>
      <c r="R156" s="153" t="e">
        <f t="shared" si="8"/>
        <v>#N/A</v>
      </c>
      <c r="S156" s="150" t="e">
        <f t="shared" si="9"/>
        <v>#N/A</v>
      </c>
      <c r="T156" s="150" t="e">
        <f t="shared" si="10"/>
        <v>#N/A</v>
      </c>
      <c r="U156" s="150" t="e">
        <f t="shared" si="11"/>
        <v>#N/A</v>
      </c>
      <c r="V156" s="154" t="e">
        <f>VLOOKUP(E156,'PC Receitas'!$O$4:$P$14,2,FALSE)</f>
        <v>#N/A</v>
      </c>
    </row>
    <row r="157" spans="3:22" ht="19.5" customHeight="1" thickTop="1" thickBot="1" x14ac:dyDescent="0.3">
      <c r="C157" s="58"/>
      <c r="D157" s="58" t="str">
        <f>IF(C157&lt;&gt;"",TEXT(C157,"00")&amp;"/10/"&amp;'Configurações Básicas'!$P$5,"")</f>
        <v/>
      </c>
      <c r="E157" s="58"/>
      <c r="F157" s="58"/>
      <c r="G157" s="58"/>
      <c r="H157" s="58"/>
      <c r="I157" s="59"/>
      <c r="J157" s="193"/>
      <c r="K157" s="60"/>
      <c r="L157" s="192"/>
      <c r="M157" s="56">
        <f>M156+IF(AND(K157="Pago",OR(E157='PC Receitas'!$O$4,E157='PC Receitas'!$O$5,E157='PC Receitas'!$O$6)),I157,IF(AND(K157="Pago",OR(E157='PC Receitas'!$O$7,E157='PC Receitas'!$O$8,E157='PC Receitas'!$O$9,E157='PC Receitas'!$O$10,E157='PC Receitas'!$O$11,E157='PC Receitas'!$O$12,E157='PC Receitas'!$O$13,E157='PC Receitas'!$O$14)),-I157,0))</f>
        <v>7448.57</v>
      </c>
      <c r="R157" s="153" t="e">
        <f t="shared" si="8"/>
        <v>#N/A</v>
      </c>
      <c r="S157" s="150" t="e">
        <f t="shared" si="9"/>
        <v>#N/A</v>
      </c>
      <c r="T157" s="150" t="e">
        <f t="shared" si="10"/>
        <v>#N/A</v>
      </c>
      <c r="U157" s="150" t="e">
        <f t="shared" si="11"/>
        <v>#N/A</v>
      </c>
      <c r="V157" s="154" t="e">
        <f>VLOOKUP(E157,'PC Receitas'!$O$4:$P$14,2,FALSE)</f>
        <v>#N/A</v>
      </c>
    </row>
    <row r="158" spans="3:22" ht="19.5" customHeight="1" thickTop="1" thickBot="1" x14ac:dyDescent="0.3">
      <c r="C158" s="58"/>
      <c r="D158" s="58" t="str">
        <f>IF(C158&lt;&gt;"",TEXT(C158,"00")&amp;"/10/"&amp;'Configurações Básicas'!$P$5,"")</f>
        <v/>
      </c>
      <c r="E158" s="58"/>
      <c r="F158" s="58"/>
      <c r="G158" s="58"/>
      <c r="H158" s="58"/>
      <c r="I158" s="59"/>
      <c r="J158" s="193"/>
      <c r="K158" s="60"/>
      <c r="L158" s="192"/>
      <c r="M158" s="56">
        <f>M157+IF(AND(K158="Pago",OR(E158='PC Receitas'!$O$4,E158='PC Receitas'!$O$5,E158='PC Receitas'!$O$6)),I158,IF(AND(K158="Pago",OR(E158='PC Receitas'!$O$7,E158='PC Receitas'!$O$8,E158='PC Receitas'!$O$9,E158='PC Receitas'!$O$10,E158='PC Receitas'!$O$11,E158='PC Receitas'!$O$12,E158='PC Receitas'!$O$13,E158='PC Receitas'!$O$14)),-I158,0))</f>
        <v>7448.57</v>
      </c>
      <c r="R158" s="153" t="e">
        <f t="shared" si="8"/>
        <v>#N/A</v>
      </c>
      <c r="S158" s="150" t="e">
        <f t="shared" si="9"/>
        <v>#N/A</v>
      </c>
      <c r="T158" s="150" t="e">
        <f t="shared" si="10"/>
        <v>#N/A</v>
      </c>
      <c r="U158" s="150" t="e">
        <f t="shared" si="11"/>
        <v>#N/A</v>
      </c>
      <c r="V158" s="154" t="e">
        <f>VLOOKUP(E158,'PC Receitas'!$O$4:$P$14,2,FALSE)</f>
        <v>#N/A</v>
      </c>
    </row>
    <row r="159" spans="3:22" ht="19.5" customHeight="1" thickTop="1" thickBot="1" x14ac:dyDescent="0.3">
      <c r="C159" s="58"/>
      <c r="D159" s="58" t="str">
        <f>IF(C159&lt;&gt;"",TEXT(C159,"00")&amp;"/10/"&amp;'Configurações Básicas'!$P$5,"")</f>
        <v/>
      </c>
      <c r="E159" s="58"/>
      <c r="F159" s="58"/>
      <c r="G159" s="58"/>
      <c r="H159" s="58"/>
      <c r="I159" s="59"/>
      <c r="J159" s="193"/>
      <c r="K159" s="60"/>
      <c r="L159" s="192"/>
      <c r="M159" s="56">
        <f>M158+IF(AND(K159="Pago",OR(E159='PC Receitas'!$O$4,E159='PC Receitas'!$O$5,E159='PC Receitas'!$O$6)),I159,IF(AND(K159="Pago",OR(E159='PC Receitas'!$O$7,E159='PC Receitas'!$O$8,E159='PC Receitas'!$O$9,E159='PC Receitas'!$O$10,E159='PC Receitas'!$O$11,E159='PC Receitas'!$O$12,E159='PC Receitas'!$O$13,E159='PC Receitas'!$O$14)),-I159,0))</f>
        <v>7448.57</v>
      </c>
      <c r="R159" s="153" t="e">
        <f t="shared" si="8"/>
        <v>#N/A</v>
      </c>
      <c r="S159" s="150" t="e">
        <f t="shared" si="9"/>
        <v>#N/A</v>
      </c>
      <c r="T159" s="150" t="e">
        <f t="shared" si="10"/>
        <v>#N/A</v>
      </c>
      <c r="U159" s="150" t="e">
        <f t="shared" si="11"/>
        <v>#N/A</v>
      </c>
      <c r="V159" s="154" t="e">
        <f>VLOOKUP(E159,'PC Receitas'!$O$4:$P$14,2,FALSE)</f>
        <v>#N/A</v>
      </c>
    </row>
    <row r="160" spans="3:22" ht="19.5" customHeight="1" thickTop="1" thickBot="1" x14ac:dyDescent="0.3">
      <c r="C160" s="58"/>
      <c r="D160" s="58" t="str">
        <f>IF(C160&lt;&gt;"",TEXT(C160,"00")&amp;"/10/"&amp;'Configurações Básicas'!$P$5,"")</f>
        <v/>
      </c>
      <c r="E160" s="58"/>
      <c r="F160" s="58"/>
      <c r="G160" s="58"/>
      <c r="H160" s="58"/>
      <c r="I160" s="59"/>
      <c r="J160" s="193"/>
      <c r="K160" s="60"/>
      <c r="L160" s="192"/>
      <c r="M160" s="56">
        <f>M159+IF(AND(K160="Pago",OR(E160='PC Receitas'!$O$4,E160='PC Receitas'!$O$5,E160='PC Receitas'!$O$6)),I160,IF(AND(K160="Pago",OR(E160='PC Receitas'!$O$7,E160='PC Receitas'!$O$8,E160='PC Receitas'!$O$9,E160='PC Receitas'!$O$10,E160='PC Receitas'!$O$11,E160='PC Receitas'!$O$12,E160='PC Receitas'!$O$13,E160='PC Receitas'!$O$14)),-I160,0))</f>
        <v>7448.57</v>
      </c>
      <c r="R160" s="153" t="e">
        <f t="shared" si="8"/>
        <v>#N/A</v>
      </c>
      <c r="S160" s="150" t="e">
        <f t="shared" si="9"/>
        <v>#N/A</v>
      </c>
      <c r="T160" s="150" t="e">
        <f t="shared" si="10"/>
        <v>#N/A</v>
      </c>
      <c r="U160" s="150" t="e">
        <f t="shared" si="11"/>
        <v>#N/A</v>
      </c>
      <c r="V160" s="154" t="e">
        <f>VLOOKUP(E160,'PC Receitas'!$O$4:$P$14,2,FALSE)</f>
        <v>#N/A</v>
      </c>
    </row>
    <row r="161" spans="3:22" ht="19.5" customHeight="1" thickTop="1" thickBot="1" x14ac:dyDescent="0.3">
      <c r="C161" s="58"/>
      <c r="D161" s="58" t="str">
        <f>IF(C161&lt;&gt;"",TEXT(C161,"00")&amp;"/10/"&amp;'Configurações Básicas'!$P$5,"")</f>
        <v/>
      </c>
      <c r="E161" s="58"/>
      <c r="F161" s="58"/>
      <c r="G161" s="58"/>
      <c r="H161" s="58"/>
      <c r="I161" s="59"/>
      <c r="J161" s="193"/>
      <c r="K161" s="60"/>
      <c r="L161" s="192"/>
      <c r="M161" s="56">
        <f>M160+IF(AND(K161="Pago",OR(E161='PC Receitas'!$O$4,E161='PC Receitas'!$O$5,E161='PC Receitas'!$O$6)),I161,IF(AND(K161="Pago",OR(E161='PC Receitas'!$O$7,E161='PC Receitas'!$O$8,E161='PC Receitas'!$O$9,E161='PC Receitas'!$O$10,E161='PC Receitas'!$O$11,E161='PC Receitas'!$O$12,E161='PC Receitas'!$O$13,E161='PC Receitas'!$O$14)),-I161,0))</f>
        <v>7448.57</v>
      </c>
      <c r="R161" s="153" t="e">
        <f t="shared" si="8"/>
        <v>#N/A</v>
      </c>
      <c r="S161" s="150" t="e">
        <f t="shared" si="9"/>
        <v>#N/A</v>
      </c>
      <c r="T161" s="150" t="e">
        <f t="shared" si="10"/>
        <v>#N/A</v>
      </c>
      <c r="U161" s="150" t="e">
        <f t="shared" si="11"/>
        <v>#N/A</v>
      </c>
      <c r="V161" s="154" t="e">
        <f>VLOOKUP(E161,'PC Receitas'!$O$4:$P$14,2,FALSE)</f>
        <v>#N/A</v>
      </c>
    </row>
    <row r="162" spans="3:22" ht="19.5" customHeight="1" thickTop="1" thickBot="1" x14ac:dyDescent="0.3">
      <c r="C162" s="58"/>
      <c r="D162" s="58" t="str">
        <f>IF(C162&lt;&gt;"",TEXT(C162,"00")&amp;"/10/"&amp;'Configurações Básicas'!$P$5,"")</f>
        <v/>
      </c>
      <c r="E162" s="58"/>
      <c r="F162" s="58"/>
      <c r="G162" s="58"/>
      <c r="H162" s="58"/>
      <c r="I162" s="59"/>
      <c r="J162" s="193"/>
      <c r="K162" s="60"/>
      <c r="L162" s="192"/>
      <c r="M162" s="56">
        <f>M161+IF(AND(K162="Pago",OR(E162='PC Receitas'!$O$4,E162='PC Receitas'!$O$5,E162='PC Receitas'!$O$6)),I162,IF(AND(K162="Pago",OR(E162='PC Receitas'!$O$7,E162='PC Receitas'!$O$8,E162='PC Receitas'!$O$9,E162='PC Receitas'!$O$10,E162='PC Receitas'!$O$11,E162='PC Receitas'!$O$12,E162='PC Receitas'!$O$13,E162='PC Receitas'!$O$14)),-I162,0))</f>
        <v>7448.57</v>
      </c>
      <c r="R162" s="153" t="e">
        <f t="shared" si="8"/>
        <v>#N/A</v>
      </c>
      <c r="S162" s="150" t="e">
        <f t="shared" si="9"/>
        <v>#N/A</v>
      </c>
      <c r="T162" s="150" t="e">
        <f t="shared" si="10"/>
        <v>#N/A</v>
      </c>
      <c r="U162" s="150" t="e">
        <f t="shared" si="11"/>
        <v>#N/A</v>
      </c>
      <c r="V162" s="154" t="e">
        <f>VLOOKUP(E162,'PC Receitas'!$O$4:$P$14,2,FALSE)</f>
        <v>#N/A</v>
      </c>
    </row>
    <row r="163" spans="3:22" ht="19.5" customHeight="1" thickTop="1" thickBot="1" x14ac:dyDescent="0.3">
      <c r="C163" s="58"/>
      <c r="D163" s="58" t="str">
        <f>IF(C163&lt;&gt;"",TEXT(C163,"00")&amp;"/10/"&amp;'Configurações Básicas'!$P$5,"")</f>
        <v/>
      </c>
      <c r="E163" s="58"/>
      <c r="F163" s="58"/>
      <c r="G163" s="58"/>
      <c r="H163" s="58"/>
      <c r="I163" s="59"/>
      <c r="J163" s="193"/>
      <c r="K163" s="60"/>
      <c r="L163" s="192"/>
      <c r="M163" s="56">
        <f>M162+IF(AND(K163="Pago",OR(E163='PC Receitas'!$O$4,E163='PC Receitas'!$O$5,E163='PC Receitas'!$O$6)),I163,IF(AND(K163="Pago",OR(E163='PC Receitas'!$O$7,E163='PC Receitas'!$O$8,E163='PC Receitas'!$O$9,E163='PC Receitas'!$O$10,E163='PC Receitas'!$O$11,E163='PC Receitas'!$O$12,E163='PC Receitas'!$O$13,E163='PC Receitas'!$O$14)),-I163,0))</f>
        <v>7448.57</v>
      </c>
      <c r="R163" s="153" t="e">
        <f t="shared" si="8"/>
        <v>#N/A</v>
      </c>
      <c r="S163" s="150" t="e">
        <f t="shared" si="9"/>
        <v>#N/A</v>
      </c>
      <c r="T163" s="150" t="e">
        <f t="shared" si="10"/>
        <v>#N/A</v>
      </c>
      <c r="U163" s="150" t="e">
        <f t="shared" si="11"/>
        <v>#N/A</v>
      </c>
      <c r="V163" s="154" t="e">
        <f>VLOOKUP(E163,'PC Receitas'!$O$4:$P$14,2,FALSE)</f>
        <v>#N/A</v>
      </c>
    </row>
    <row r="164" spans="3:22" ht="19.5" customHeight="1" thickTop="1" thickBot="1" x14ac:dyDescent="0.3">
      <c r="C164" s="58"/>
      <c r="D164" s="58" t="str">
        <f>IF(C164&lt;&gt;"",TEXT(C164,"00")&amp;"/10/"&amp;'Configurações Básicas'!$P$5,"")</f>
        <v/>
      </c>
      <c r="E164" s="58"/>
      <c r="F164" s="58"/>
      <c r="G164" s="58"/>
      <c r="H164" s="58"/>
      <c r="I164" s="59"/>
      <c r="J164" s="193"/>
      <c r="K164" s="60"/>
      <c r="L164" s="192"/>
      <c r="M164" s="56">
        <f>M163+IF(AND(K164="Pago",OR(E164='PC Receitas'!$O$4,E164='PC Receitas'!$O$5,E164='PC Receitas'!$O$6)),I164,IF(AND(K164="Pago",OR(E164='PC Receitas'!$O$7,E164='PC Receitas'!$O$8,E164='PC Receitas'!$O$9,E164='PC Receitas'!$O$10,E164='PC Receitas'!$O$11,E164='PC Receitas'!$O$12,E164='PC Receitas'!$O$13,E164='PC Receitas'!$O$14)),-I164,0))</f>
        <v>7448.57</v>
      </c>
      <c r="R164" s="153" t="e">
        <f t="shared" si="8"/>
        <v>#N/A</v>
      </c>
      <c r="S164" s="150" t="e">
        <f t="shared" si="9"/>
        <v>#N/A</v>
      </c>
      <c r="T164" s="150" t="e">
        <f t="shared" si="10"/>
        <v>#N/A</v>
      </c>
      <c r="U164" s="150" t="e">
        <f t="shared" si="11"/>
        <v>#N/A</v>
      </c>
      <c r="V164" s="154" t="e">
        <f>VLOOKUP(E164,'PC Receitas'!$O$4:$P$14,2,FALSE)</f>
        <v>#N/A</v>
      </c>
    </row>
    <row r="165" spans="3:22" ht="19.5" customHeight="1" thickTop="1" thickBot="1" x14ac:dyDescent="0.3">
      <c r="C165" s="58"/>
      <c r="D165" s="58" t="str">
        <f>IF(C165&lt;&gt;"",TEXT(C165,"00")&amp;"/10/"&amp;'Configurações Básicas'!$P$5,"")</f>
        <v/>
      </c>
      <c r="E165" s="58"/>
      <c r="F165" s="58"/>
      <c r="G165" s="58"/>
      <c r="H165" s="58"/>
      <c r="I165" s="59"/>
      <c r="J165" s="193"/>
      <c r="K165" s="60"/>
      <c r="L165" s="192"/>
      <c r="M165" s="56">
        <f>M164+IF(AND(K165="Pago",OR(E165='PC Receitas'!$O$4,E165='PC Receitas'!$O$5,E165='PC Receitas'!$O$6)),I165,IF(AND(K165="Pago",OR(E165='PC Receitas'!$O$7,E165='PC Receitas'!$O$8,E165='PC Receitas'!$O$9,E165='PC Receitas'!$O$10,E165='PC Receitas'!$O$11,E165='PC Receitas'!$O$12,E165='PC Receitas'!$O$13,E165='PC Receitas'!$O$14)),-I165,0))</f>
        <v>7448.57</v>
      </c>
      <c r="R165" s="153" t="e">
        <f t="shared" si="8"/>
        <v>#N/A</v>
      </c>
      <c r="S165" s="150" t="e">
        <f t="shared" si="9"/>
        <v>#N/A</v>
      </c>
      <c r="T165" s="150" t="e">
        <f t="shared" si="10"/>
        <v>#N/A</v>
      </c>
      <c r="U165" s="150" t="e">
        <f t="shared" si="11"/>
        <v>#N/A</v>
      </c>
      <c r="V165" s="154" t="e">
        <f>VLOOKUP(E165,'PC Receitas'!$O$4:$P$14,2,FALSE)</f>
        <v>#N/A</v>
      </c>
    </row>
    <row r="166" spans="3:22" ht="19.5" customHeight="1" thickTop="1" thickBot="1" x14ac:dyDescent="0.3">
      <c r="C166" s="58"/>
      <c r="D166" s="58" t="str">
        <f>IF(C166&lt;&gt;"",TEXT(C166,"00")&amp;"/10/"&amp;'Configurações Básicas'!$P$5,"")</f>
        <v/>
      </c>
      <c r="E166" s="58"/>
      <c r="F166" s="58"/>
      <c r="G166" s="58"/>
      <c r="H166" s="58"/>
      <c r="I166" s="59"/>
      <c r="J166" s="193"/>
      <c r="K166" s="60"/>
      <c r="L166" s="192"/>
      <c r="M166" s="56">
        <f>M165+IF(AND(K166="Pago",OR(E166='PC Receitas'!$O$4,E166='PC Receitas'!$O$5,E166='PC Receitas'!$O$6)),I166,IF(AND(K166="Pago",OR(E166='PC Receitas'!$O$7,E166='PC Receitas'!$O$8,E166='PC Receitas'!$O$9,E166='PC Receitas'!$O$10,E166='PC Receitas'!$O$11,E166='PC Receitas'!$O$12,E166='PC Receitas'!$O$13,E166='PC Receitas'!$O$14)),-I166,0))</f>
        <v>7448.57</v>
      </c>
      <c r="R166" s="153" t="e">
        <f t="shared" si="8"/>
        <v>#N/A</v>
      </c>
      <c r="S166" s="150" t="e">
        <f t="shared" si="9"/>
        <v>#N/A</v>
      </c>
      <c r="T166" s="150" t="e">
        <f t="shared" si="10"/>
        <v>#N/A</v>
      </c>
      <c r="U166" s="150" t="e">
        <f t="shared" si="11"/>
        <v>#N/A</v>
      </c>
      <c r="V166" s="154" t="e">
        <f>VLOOKUP(E166,'PC Receitas'!$O$4:$P$14,2,FALSE)</f>
        <v>#N/A</v>
      </c>
    </row>
    <row r="167" spans="3:22" ht="19.5" customHeight="1" thickTop="1" thickBot="1" x14ac:dyDescent="0.3">
      <c r="C167" s="58"/>
      <c r="D167" s="58" t="str">
        <f>IF(C167&lt;&gt;"",TEXT(C167,"00")&amp;"/10/"&amp;'Configurações Básicas'!$P$5,"")</f>
        <v/>
      </c>
      <c r="E167" s="58"/>
      <c r="F167" s="58"/>
      <c r="G167" s="58"/>
      <c r="H167" s="58"/>
      <c r="I167" s="59"/>
      <c r="J167" s="193"/>
      <c r="K167" s="60"/>
      <c r="L167" s="192"/>
      <c r="M167" s="56">
        <f>M166+IF(AND(K167="Pago",OR(E167='PC Receitas'!$O$4,E167='PC Receitas'!$O$5,E167='PC Receitas'!$O$6)),I167,IF(AND(K167="Pago",OR(E167='PC Receitas'!$O$7,E167='PC Receitas'!$O$8,E167='PC Receitas'!$O$9,E167='PC Receitas'!$O$10,E167='PC Receitas'!$O$11,E167='PC Receitas'!$O$12,E167='PC Receitas'!$O$13,E167='PC Receitas'!$O$14)),-I167,0))</f>
        <v>7448.57</v>
      </c>
      <c r="R167" s="153" t="e">
        <f t="shared" si="8"/>
        <v>#N/A</v>
      </c>
      <c r="S167" s="150" t="e">
        <f t="shared" si="9"/>
        <v>#N/A</v>
      </c>
      <c r="T167" s="150" t="e">
        <f t="shared" si="10"/>
        <v>#N/A</v>
      </c>
      <c r="U167" s="150" t="e">
        <f t="shared" si="11"/>
        <v>#N/A</v>
      </c>
      <c r="V167" s="154" t="e">
        <f>VLOOKUP(E167,'PC Receitas'!$O$4:$P$14,2,FALSE)</f>
        <v>#N/A</v>
      </c>
    </row>
    <row r="168" spans="3:22" ht="19.5" customHeight="1" thickTop="1" thickBot="1" x14ac:dyDescent="0.3">
      <c r="C168" s="58"/>
      <c r="D168" s="58" t="str">
        <f>IF(C168&lt;&gt;"",TEXT(C168,"00")&amp;"/10/"&amp;'Configurações Básicas'!$P$5,"")</f>
        <v/>
      </c>
      <c r="E168" s="58"/>
      <c r="F168" s="58"/>
      <c r="G168" s="58"/>
      <c r="H168" s="58"/>
      <c r="I168" s="59"/>
      <c r="J168" s="193"/>
      <c r="K168" s="60"/>
      <c r="L168" s="192"/>
      <c r="M168" s="56">
        <f>M167+IF(AND(K168="Pago",OR(E168='PC Receitas'!$O$4,E168='PC Receitas'!$O$5,E168='PC Receitas'!$O$6)),I168,IF(AND(K168="Pago",OR(E168='PC Receitas'!$O$7,E168='PC Receitas'!$O$8,E168='PC Receitas'!$O$9,E168='PC Receitas'!$O$10,E168='PC Receitas'!$O$11,E168='PC Receitas'!$O$12,E168='PC Receitas'!$O$13,E168='PC Receitas'!$O$14)),-I168,0))</f>
        <v>7448.57</v>
      </c>
      <c r="R168" s="153" t="e">
        <f t="shared" si="8"/>
        <v>#N/A</v>
      </c>
      <c r="S168" s="150" t="e">
        <f t="shared" si="9"/>
        <v>#N/A</v>
      </c>
      <c r="T168" s="150" t="e">
        <f t="shared" si="10"/>
        <v>#N/A</v>
      </c>
      <c r="U168" s="150" t="e">
        <f t="shared" si="11"/>
        <v>#N/A</v>
      </c>
      <c r="V168" s="154" t="e">
        <f>VLOOKUP(E168,'PC Receitas'!$O$4:$P$14,2,FALSE)</f>
        <v>#N/A</v>
      </c>
    </row>
    <row r="169" spans="3:22" ht="19.5" customHeight="1" thickTop="1" thickBot="1" x14ac:dyDescent="0.3">
      <c r="C169" s="58"/>
      <c r="D169" s="58" t="str">
        <f>IF(C169&lt;&gt;"",TEXT(C169,"00")&amp;"/10/"&amp;'Configurações Básicas'!$P$5,"")</f>
        <v/>
      </c>
      <c r="E169" s="58"/>
      <c r="F169" s="58"/>
      <c r="G169" s="58"/>
      <c r="H169" s="58"/>
      <c r="I169" s="59"/>
      <c r="J169" s="193"/>
      <c r="K169" s="60"/>
      <c r="L169" s="192"/>
      <c r="M169" s="56">
        <f>M168+IF(AND(K169="Pago",OR(E169='PC Receitas'!$O$4,E169='PC Receitas'!$O$5,E169='PC Receitas'!$O$6)),I169,IF(AND(K169="Pago",OR(E169='PC Receitas'!$O$7,E169='PC Receitas'!$O$8,E169='PC Receitas'!$O$9,E169='PC Receitas'!$O$10,E169='PC Receitas'!$O$11,E169='PC Receitas'!$O$12,E169='PC Receitas'!$O$13,E169='PC Receitas'!$O$14)),-I169,0))</f>
        <v>7448.57</v>
      </c>
      <c r="R169" s="153" t="e">
        <f t="shared" si="8"/>
        <v>#N/A</v>
      </c>
      <c r="S169" s="150" t="e">
        <f t="shared" si="9"/>
        <v>#N/A</v>
      </c>
      <c r="T169" s="150" t="e">
        <f t="shared" si="10"/>
        <v>#N/A</v>
      </c>
      <c r="U169" s="150" t="e">
        <f t="shared" si="11"/>
        <v>#N/A</v>
      </c>
      <c r="V169" s="154" t="e">
        <f>VLOOKUP(E169,'PC Receitas'!$O$4:$P$14,2,FALSE)</f>
        <v>#N/A</v>
      </c>
    </row>
    <row r="170" spans="3:22" ht="19.5" customHeight="1" thickTop="1" thickBot="1" x14ac:dyDescent="0.3">
      <c r="C170" s="58"/>
      <c r="D170" s="58" t="str">
        <f>IF(C170&lt;&gt;"",TEXT(C170,"00")&amp;"/10/"&amp;'Configurações Básicas'!$P$5,"")</f>
        <v/>
      </c>
      <c r="E170" s="58"/>
      <c r="F170" s="58"/>
      <c r="G170" s="58"/>
      <c r="H170" s="58"/>
      <c r="I170" s="59"/>
      <c r="J170" s="193"/>
      <c r="K170" s="60"/>
      <c r="L170" s="192"/>
      <c r="M170" s="56">
        <f>M169+IF(AND(K170="Pago",OR(E170='PC Receitas'!$O$4,E170='PC Receitas'!$O$5,E170='PC Receitas'!$O$6)),I170,IF(AND(K170="Pago",OR(E170='PC Receitas'!$O$7,E170='PC Receitas'!$O$8,E170='PC Receitas'!$O$9,E170='PC Receitas'!$O$10,E170='PC Receitas'!$O$11,E170='PC Receitas'!$O$12,E170='PC Receitas'!$O$13,E170='PC Receitas'!$O$14)),-I170,0))</f>
        <v>7448.57</v>
      </c>
      <c r="R170" s="153" t="e">
        <f t="shared" si="8"/>
        <v>#N/A</v>
      </c>
      <c r="S170" s="150" t="e">
        <f t="shared" si="9"/>
        <v>#N/A</v>
      </c>
      <c r="T170" s="150" t="e">
        <f t="shared" si="10"/>
        <v>#N/A</v>
      </c>
      <c r="U170" s="150" t="e">
        <f t="shared" si="11"/>
        <v>#N/A</v>
      </c>
      <c r="V170" s="154" t="e">
        <f>VLOOKUP(E170,'PC Receitas'!$O$4:$P$14,2,FALSE)</f>
        <v>#N/A</v>
      </c>
    </row>
    <row r="171" spans="3:22" ht="19.5" customHeight="1" thickTop="1" thickBot="1" x14ac:dyDescent="0.3">
      <c r="C171" s="58"/>
      <c r="D171" s="58" t="str">
        <f>IF(C171&lt;&gt;"",TEXT(C171,"00")&amp;"/10/"&amp;'Configurações Básicas'!$P$5,"")</f>
        <v/>
      </c>
      <c r="E171" s="58"/>
      <c r="F171" s="58"/>
      <c r="G171" s="58"/>
      <c r="H171" s="58"/>
      <c r="I171" s="59"/>
      <c r="J171" s="193"/>
      <c r="K171" s="60"/>
      <c r="L171" s="192"/>
      <c r="M171" s="56">
        <f>M170+IF(AND(K171="Pago",OR(E171='PC Receitas'!$O$4,E171='PC Receitas'!$O$5,E171='PC Receitas'!$O$6)),I171,IF(AND(K171="Pago",OR(E171='PC Receitas'!$O$7,E171='PC Receitas'!$O$8,E171='PC Receitas'!$O$9,E171='PC Receitas'!$O$10,E171='PC Receitas'!$O$11,E171='PC Receitas'!$O$12,E171='PC Receitas'!$O$13,E171='PC Receitas'!$O$14)),-I171,0))</f>
        <v>7448.57</v>
      </c>
      <c r="R171" s="153" t="e">
        <f t="shared" si="8"/>
        <v>#N/A</v>
      </c>
      <c r="S171" s="150" t="e">
        <f t="shared" si="9"/>
        <v>#N/A</v>
      </c>
      <c r="T171" s="150" t="e">
        <f t="shared" si="10"/>
        <v>#N/A</v>
      </c>
      <c r="U171" s="150" t="e">
        <f t="shared" si="11"/>
        <v>#N/A</v>
      </c>
      <c r="V171" s="154" t="e">
        <f>VLOOKUP(E171,'PC Receitas'!$O$4:$P$14,2,FALSE)</f>
        <v>#N/A</v>
      </c>
    </row>
    <row r="172" spans="3:22" ht="19.5" customHeight="1" thickTop="1" thickBot="1" x14ac:dyDescent="0.3">
      <c r="C172" s="58"/>
      <c r="D172" s="58" t="str">
        <f>IF(C172&lt;&gt;"",TEXT(C172,"00")&amp;"/10/"&amp;'Configurações Básicas'!$P$5,"")</f>
        <v/>
      </c>
      <c r="E172" s="58"/>
      <c r="F172" s="58"/>
      <c r="G172" s="58"/>
      <c r="H172" s="58"/>
      <c r="I172" s="59"/>
      <c r="J172" s="193"/>
      <c r="K172" s="60"/>
      <c r="L172" s="192"/>
      <c r="M172" s="56">
        <f>M171+IF(AND(K172="Pago",OR(E172='PC Receitas'!$O$4,E172='PC Receitas'!$O$5,E172='PC Receitas'!$O$6)),I172,IF(AND(K172="Pago",OR(E172='PC Receitas'!$O$7,E172='PC Receitas'!$O$8,E172='PC Receitas'!$O$9,E172='PC Receitas'!$O$10,E172='PC Receitas'!$O$11,E172='PC Receitas'!$O$12,E172='PC Receitas'!$O$13,E172='PC Receitas'!$O$14)),-I172,0))</f>
        <v>7448.57</v>
      </c>
      <c r="R172" s="153" t="e">
        <f t="shared" si="8"/>
        <v>#N/A</v>
      </c>
      <c r="S172" s="150" t="e">
        <f t="shared" si="9"/>
        <v>#N/A</v>
      </c>
      <c r="T172" s="150" t="e">
        <f t="shared" si="10"/>
        <v>#N/A</v>
      </c>
      <c r="U172" s="150" t="e">
        <f t="shared" si="11"/>
        <v>#N/A</v>
      </c>
      <c r="V172" s="154" t="e">
        <f>VLOOKUP(E172,'PC Receitas'!$O$4:$P$14,2,FALSE)</f>
        <v>#N/A</v>
      </c>
    </row>
    <row r="173" spans="3:22" ht="19.5" customHeight="1" thickTop="1" thickBot="1" x14ac:dyDescent="0.3">
      <c r="C173" s="58"/>
      <c r="D173" s="58" t="str">
        <f>IF(C173&lt;&gt;"",TEXT(C173,"00")&amp;"/10/"&amp;'Configurações Básicas'!$P$5,"")</f>
        <v/>
      </c>
      <c r="E173" s="58"/>
      <c r="F173" s="58"/>
      <c r="G173" s="58"/>
      <c r="H173" s="58"/>
      <c r="I173" s="59"/>
      <c r="J173" s="193"/>
      <c r="K173" s="60"/>
      <c r="L173" s="192"/>
      <c r="M173" s="56">
        <f>M172+IF(AND(K173="Pago",OR(E173='PC Receitas'!$O$4,E173='PC Receitas'!$O$5,E173='PC Receitas'!$O$6)),I173,IF(AND(K173="Pago",OR(E173='PC Receitas'!$O$7,E173='PC Receitas'!$O$8,E173='PC Receitas'!$O$9,E173='PC Receitas'!$O$10,E173='PC Receitas'!$O$11,E173='PC Receitas'!$O$12,E173='PC Receitas'!$O$13,E173='PC Receitas'!$O$14)),-I173,0))</f>
        <v>7448.57</v>
      </c>
      <c r="R173" s="153" t="e">
        <f t="shared" si="8"/>
        <v>#N/A</v>
      </c>
      <c r="S173" s="150" t="e">
        <f t="shared" si="9"/>
        <v>#N/A</v>
      </c>
      <c r="T173" s="150" t="e">
        <f t="shared" si="10"/>
        <v>#N/A</v>
      </c>
      <c r="U173" s="150" t="e">
        <f t="shared" si="11"/>
        <v>#N/A</v>
      </c>
      <c r="V173" s="154" t="e">
        <f>VLOOKUP(E173,'PC Receitas'!$O$4:$P$14,2,FALSE)</f>
        <v>#N/A</v>
      </c>
    </row>
    <row r="174" spans="3:22" ht="19.5" customHeight="1" thickTop="1" thickBot="1" x14ac:dyDescent="0.3">
      <c r="C174" s="58"/>
      <c r="D174" s="58" t="str">
        <f>IF(C174&lt;&gt;"",TEXT(C174,"00")&amp;"/10/"&amp;'Configurações Básicas'!$P$5,"")</f>
        <v/>
      </c>
      <c r="E174" s="58"/>
      <c r="F174" s="58"/>
      <c r="G174" s="58"/>
      <c r="H174" s="58"/>
      <c r="I174" s="59"/>
      <c r="J174" s="193"/>
      <c r="K174" s="60"/>
      <c r="L174" s="192"/>
      <c r="M174" s="56">
        <f>M173+IF(AND(K174="Pago",OR(E174='PC Receitas'!$O$4,E174='PC Receitas'!$O$5,E174='PC Receitas'!$O$6)),I174,IF(AND(K174="Pago",OR(E174='PC Receitas'!$O$7,E174='PC Receitas'!$O$8,E174='PC Receitas'!$O$9,E174='PC Receitas'!$O$10,E174='PC Receitas'!$O$11,E174='PC Receitas'!$O$12,E174='PC Receitas'!$O$13,E174='PC Receitas'!$O$14)),-I174,0))</f>
        <v>7448.57</v>
      </c>
      <c r="R174" s="153" t="e">
        <f t="shared" si="8"/>
        <v>#N/A</v>
      </c>
      <c r="S174" s="150" t="e">
        <f t="shared" si="9"/>
        <v>#N/A</v>
      </c>
      <c r="T174" s="150" t="e">
        <f t="shared" si="10"/>
        <v>#N/A</v>
      </c>
      <c r="U174" s="150" t="e">
        <f t="shared" si="11"/>
        <v>#N/A</v>
      </c>
      <c r="V174" s="154" t="e">
        <f>VLOOKUP(E174,'PC Receitas'!$O$4:$P$14,2,FALSE)</f>
        <v>#N/A</v>
      </c>
    </row>
    <row r="175" spans="3:22" ht="19.5" customHeight="1" thickTop="1" thickBot="1" x14ac:dyDescent="0.3">
      <c r="C175" s="58"/>
      <c r="D175" s="58" t="str">
        <f>IF(C175&lt;&gt;"",TEXT(C175,"00")&amp;"/10/"&amp;'Configurações Básicas'!$P$5,"")</f>
        <v/>
      </c>
      <c r="E175" s="58"/>
      <c r="F175" s="58"/>
      <c r="G175" s="58"/>
      <c r="H175" s="58"/>
      <c r="I175" s="59"/>
      <c r="J175" s="193"/>
      <c r="K175" s="60"/>
      <c r="L175" s="192"/>
      <c r="M175" s="56">
        <f>M174+IF(AND(K175="Pago",OR(E175='PC Receitas'!$O$4,E175='PC Receitas'!$O$5,E175='PC Receitas'!$O$6)),I175,IF(AND(K175="Pago",OR(E175='PC Receitas'!$O$7,E175='PC Receitas'!$O$8,E175='PC Receitas'!$O$9,E175='PC Receitas'!$O$10,E175='PC Receitas'!$O$11,E175='PC Receitas'!$O$12,E175='PC Receitas'!$O$13,E175='PC Receitas'!$O$14)),-I175,0))</f>
        <v>7448.57</v>
      </c>
      <c r="R175" s="153" t="e">
        <f t="shared" si="8"/>
        <v>#N/A</v>
      </c>
      <c r="S175" s="150" t="e">
        <f t="shared" si="9"/>
        <v>#N/A</v>
      </c>
      <c r="T175" s="150" t="e">
        <f t="shared" si="10"/>
        <v>#N/A</v>
      </c>
      <c r="U175" s="150" t="e">
        <f t="shared" si="11"/>
        <v>#N/A</v>
      </c>
      <c r="V175" s="154" t="e">
        <f>VLOOKUP(E175,'PC Receitas'!$O$4:$P$14,2,FALSE)</f>
        <v>#N/A</v>
      </c>
    </row>
    <row r="176" spans="3:22" ht="19.5" customHeight="1" thickTop="1" thickBot="1" x14ac:dyDescent="0.3">
      <c r="C176" s="58"/>
      <c r="D176" s="58" t="str">
        <f>IF(C176&lt;&gt;"",TEXT(C176,"00")&amp;"/10/"&amp;'Configurações Básicas'!$P$5,"")</f>
        <v/>
      </c>
      <c r="E176" s="58"/>
      <c r="F176" s="58"/>
      <c r="G176" s="58"/>
      <c r="H176" s="58"/>
      <c r="I176" s="59"/>
      <c r="J176" s="193"/>
      <c r="K176" s="60"/>
      <c r="L176" s="192"/>
      <c r="M176" s="56">
        <f>M175+IF(AND(K176="Pago",OR(E176='PC Receitas'!$O$4,E176='PC Receitas'!$O$5,E176='PC Receitas'!$O$6)),I176,IF(AND(K176="Pago",OR(E176='PC Receitas'!$O$7,E176='PC Receitas'!$O$8,E176='PC Receitas'!$O$9,E176='PC Receitas'!$O$10,E176='PC Receitas'!$O$11,E176='PC Receitas'!$O$12,E176='PC Receitas'!$O$13,E176='PC Receitas'!$O$14)),-I176,0))</f>
        <v>7448.57</v>
      </c>
      <c r="R176" s="153" t="e">
        <f t="shared" si="8"/>
        <v>#N/A</v>
      </c>
      <c r="S176" s="150" t="e">
        <f t="shared" si="9"/>
        <v>#N/A</v>
      </c>
      <c r="T176" s="150" t="e">
        <f t="shared" si="10"/>
        <v>#N/A</v>
      </c>
      <c r="U176" s="150" t="e">
        <f t="shared" si="11"/>
        <v>#N/A</v>
      </c>
      <c r="V176" s="154" t="e">
        <f>VLOOKUP(E176,'PC Receitas'!$O$4:$P$14,2,FALSE)</f>
        <v>#N/A</v>
      </c>
    </row>
    <row r="177" spans="3:22" ht="19.5" customHeight="1" thickTop="1" thickBot="1" x14ac:dyDescent="0.3">
      <c r="C177" s="58"/>
      <c r="D177" s="58" t="str">
        <f>IF(C177&lt;&gt;"",TEXT(C177,"00")&amp;"/10/"&amp;'Configurações Básicas'!$P$5,"")</f>
        <v/>
      </c>
      <c r="E177" s="58"/>
      <c r="F177" s="58"/>
      <c r="G177" s="58"/>
      <c r="H177" s="58"/>
      <c r="I177" s="59"/>
      <c r="J177" s="193"/>
      <c r="K177" s="60"/>
      <c r="L177" s="192"/>
      <c r="M177" s="56">
        <f>M176+IF(AND(K177="Pago",OR(E177='PC Receitas'!$O$4,E177='PC Receitas'!$O$5,E177='PC Receitas'!$O$6)),I177,IF(AND(K177="Pago",OR(E177='PC Receitas'!$O$7,E177='PC Receitas'!$O$8,E177='PC Receitas'!$O$9,E177='PC Receitas'!$O$10,E177='PC Receitas'!$O$11,E177='PC Receitas'!$O$12,E177='PC Receitas'!$O$13,E177='PC Receitas'!$O$14)),-I177,0))</f>
        <v>7448.57</v>
      </c>
      <c r="R177" s="153" t="e">
        <f t="shared" si="8"/>
        <v>#N/A</v>
      </c>
      <c r="S177" s="150" t="e">
        <f t="shared" si="9"/>
        <v>#N/A</v>
      </c>
      <c r="T177" s="150" t="e">
        <f t="shared" si="10"/>
        <v>#N/A</v>
      </c>
      <c r="U177" s="150" t="e">
        <f t="shared" si="11"/>
        <v>#N/A</v>
      </c>
      <c r="V177" s="154" t="e">
        <f>VLOOKUP(E177,'PC Receitas'!$O$4:$P$14,2,FALSE)</f>
        <v>#N/A</v>
      </c>
    </row>
    <row r="178" spans="3:22" ht="19.5" customHeight="1" thickTop="1" thickBot="1" x14ac:dyDescent="0.3">
      <c r="C178" s="58"/>
      <c r="D178" s="58" t="str">
        <f>IF(C178&lt;&gt;"",TEXT(C178,"00")&amp;"/10/"&amp;'Configurações Básicas'!$P$5,"")</f>
        <v/>
      </c>
      <c r="E178" s="58"/>
      <c r="F178" s="58"/>
      <c r="G178" s="58"/>
      <c r="H178" s="58"/>
      <c r="I178" s="59"/>
      <c r="J178" s="193"/>
      <c r="K178" s="60"/>
      <c r="L178" s="192"/>
      <c r="M178" s="56">
        <f>M177+IF(AND(K178="Pago",OR(E178='PC Receitas'!$O$4,E178='PC Receitas'!$O$5,E178='PC Receitas'!$O$6)),I178,IF(AND(K178="Pago",OR(E178='PC Receitas'!$O$7,E178='PC Receitas'!$O$8,E178='PC Receitas'!$O$9,E178='PC Receitas'!$O$10,E178='PC Receitas'!$O$11,E178='PC Receitas'!$O$12,E178='PC Receitas'!$O$13,E178='PC Receitas'!$O$14)),-I178,0))</f>
        <v>7448.57</v>
      </c>
      <c r="R178" s="153" t="e">
        <f t="shared" si="8"/>
        <v>#N/A</v>
      </c>
      <c r="S178" s="150" t="e">
        <f t="shared" si="9"/>
        <v>#N/A</v>
      </c>
      <c r="T178" s="150" t="e">
        <f t="shared" si="10"/>
        <v>#N/A</v>
      </c>
      <c r="U178" s="150" t="e">
        <f t="shared" si="11"/>
        <v>#N/A</v>
      </c>
      <c r="V178" s="154" t="e">
        <f>VLOOKUP(E178,'PC Receitas'!$O$4:$P$14,2,FALSE)</f>
        <v>#N/A</v>
      </c>
    </row>
    <row r="179" spans="3:22" ht="19.5" customHeight="1" thickTop="1" thickBot="1" x14ac:dyDescent="0.3">
      <c r="C179" s="58"/>
      <c r="D179" s="58" t="str">
        <f>IF(C179&lt;&gt;"",TEXT(C179,"00")&amp;"/10/"&amp;'Configurações Básicas'!$P$5,"")</f>
        <v/>
      </c>
      <c r="E179" s="58"/>
      <c r="F179" s="58"/>
      <c r="G179" s="58"/>
      <c r="H179" s="58"/>
      <c r="I179" s="59"/>
      <c r="J179" s="193"/>
      <c r="K179" s="60"/>
      <c r="L179" s="192"/>
      <c r="M179" s="56">
        <f>M178+IF(AND(K179="Pago",OR(E179='PC Receitas'!$O$4,E179='PC Receitas'!$O$5,E179='PC Receitas'!$O$6)),I179,IF(AND(K179="Pago",OR(E179='PC Receitas'!$O$7,E179='PC Receitas'!$O$8,E179='PC Receitas'!$O$9,E179='PC Receitas'!$O$10,E179='PC Receitas'!$O$11,E179='PC Receitas'!$O$12,E179='PC Receitas'!$O$13,E179='PC Receitas'!$O$14)),-I179,0))</f>
        <v>7448.57</v>
      </c>
      <c r="R179" s="153" t="e">
        <f t="shared" si="8"/>
        <v>#N/A</v>
      </c>
      <c r="S179" s="150" t="e">
        <f t="shared" si="9"/>
        <v>#N/A</v>
      </c>
      <c r="T179" s="150" t="e">
        <f t="shared" si="10"/>
        <v>#N/A</v>
      </c>
      <c r="U179" s="150" t="e">
        <f t="shared" si="11"/>
        <v>#N/A</v>
      </c>
      <c r="V179" s="154" t="e">
        <f>VLOOKUP(E179,'PC Receitas'!$O$4:$P$14,2,FALSE)</f>
        <v>#N/A</v>
      </c>
    </row>
    <row r="180" spans="3:22" ht="19.5" customHeight="1" thickTop="1" thickBot="1" x14ac:dyDescent="0.3">
      <c r="C180" s="58"/>
      <c r="D180" s="58" t="str">
        <f>IF(C180&lt;&gt;"",TEXT(C180,"00")&amp;"/10/"&amp;'Configurações Básicas'!$P$5,"")</f>
        <v/>
      </c>
      <c r="E180" s="58"/>
      <c r="F180" s="58"/>
      <c r="G180" s="58"/>
      <c r="H180" s="58"/>
      <c r="I180" s="59"/>
      <c r="J180" s="193"/>
      <c r="K180" s="60"/>
      <c r="L180" s="192"/>
      <c r="M180" s="56">
        <f>M179+IF(AND(K180="Pago",OR(E180='PC Receitas'!$O$4,E180='PC Receitas'!$O$5,E180='PC Receitas'!$O$6)),I180,IF(AND(K180="Pago",OR(E180='PC Receitas'!$O$7,E180='PC Receitas'!$O$8,E180='PC Receitas'!$O$9,E180='PC Receitas'!$O$10,E180='PC Receitas'!$O$11,E180='PC Receitas'!$O$12,E180='PC Receitas'!$O$13,E180='PC Receitas'!$O$14)),-I180,0))</f>
        <v>7448.57</v>
      </c>
      <c r="R180" s="153" t="e">
        <f t="shared" si="8"/>
        <v>#N/A</v>
      </c>
      <c r="S180" s="150" t="e">
        <f t="shared" si="9"/>
        <v>#N/A</v>
      </c>
      <c r="T180" s="150" t="e">
        <f t="shared" si="10"/>
        <v>#N/A</v>
      </c>
      <c r="U180" s="150" t="e">
        <f t="shared" si="11"/>
        <v>#N/A</v>
      </c>
      <c r="V180" s="154" t="e">
        <f>VLOOKUP(E180,'PC Receitas'!$O$4:$P$14,2,FALSE)</f>
        <v>#N/A</v>
      </c>
    </row>
    <row r="181" spans="3:22" ht="19.5" customHeight="1" thickTop="1" thickBot="1" x14ac:dyDescent="0.3">
      <c r="C181" s="58"/>
      <c r="D181" s="58" t="str">
        <f>IF(C181&lt;&gt;"",TEXT(C181,"00")&amp;"/10/"&amp;'Configurações Básicas'!$P$5,"")</f>
        <v/>
      </c>
      <c r="E181" s="58"/>
      <c r="F181" s="58"/>
      <c r="G181" s="58"/>
      <c r="H181" s="58"/>
      <c r="I181" s="59"/>
      <c r="J181" s="193"/>
      <c r="K181" s="60"/>
      <c r="L181" s="192"/>
      <c r="M181" s="56">
        <f>M180+IF(AND(K181="Pago",OR(E181='PC Receitas'!$O$4,E181='PC Receitas'!$O$5,E181='PC Receitas'!$O$6)),I181,IF(AND(K181="Pago",OR(E181='PC Receitas'!$O$7,E181='PC Receitas'!$O$8,E181='PC Receitas'!$O$9,E181='PC Receitas'!$O$10,E181='PC Receitas'!$O$11,E181='PC Receitas'!$O$12,E181='PC Receitas'!$O$13,E181='PC Receitas'!$O$14)),-I181,0))</f>
        <v>7448.57</v>
      </c>
      <c r="R181" s="153" t="e">
        <f t="shared" si="8"/>
        <v>#N/A</v>
      </c>
      <c r="S181" s="150" t="e">
        <f t="shared" si="9"/>
        <v>#N/A</v>
      </c>
      <c r="T181" s="150" t="e">
        <f t="shared" si="10"/>
        <v>#N/A</v>
      </c>
      <c r="U181" s="150" t="e">
        <f t="shared" si="11"/>
        <v>#N/A</v>
      </c>
      <c r="V181" s="154" t="e">
        <f>VLOOKUP(E181,'PC Receitas'!$O$4:$P$14,2,FALSE)</f>
        <v>#N/A</v>
      </c>
    </row>
    <row r="182" spans="3:22" ht="19.5" customHeight="1" thickTop="1" thickBot="1" x14ac:dyDescent="0.3">
      <c r="C182" s="58"/>
      <c r="D182" s="58" t="str">
        <f>IF(C182&lt;&gt;"",TEXT(C182,"00")&amp;"/10/"&amp;'Configurações Básicas'!$P$5,"")</f>
        <v/>
      </c>
      <c r="E182" s="58"/>
      <c r="F182" s="58"/>
      <c r="G182" s="58"/>
      <c r="H182" s="58"/>
      <c r="I182" s="59"/>
      <c r="J182" s="193"/>
      <c r="K182" s="60"/>
      <c r="L182" s="192"/>
      <c r="M182" s="56">
        <f>M181+IF(AND(K182="Pago",OR(E182='PC Receitas'!$O$4,E182='PC Receitas'!$O$5,E182='PC Receitas'!$O$6)),I182,IF(AND(K182="Pago",OR(E182='PC Receitas'!$O$7,E182='PC Receitas'!$O$8,E182='PC Receitas'!$O$9,E182='PC Receitas'!$O$10,E182='PC Receitas'!$O$11,E182='PC Receitas'!$O$12,E182='PC Receitas'!$O$13,E182='PC Receitas'!$O$14)),-I182,0))</f>
        <v>7448.57</v>
      </c>
      <c r="R182" s="153" t="e">
        <f t="shared" si="8"/>
        <v>#N/A</v>
      </c>
      <c r="S182" s="150" t="e">
        <f t="shared" si="9"/>
        <v>#N/A</v>
      </c>
      <c r="T182" s="150" t="e">
        <f t="shared" si="10"/>
        <v>#N/A</v>
      </c>
      <c r="U182" s="150" t="e">
        <f t="shared" si="11"/>
        <v>#N/A</v>
      </c>
      <c r="V182" s="154" t="e">
        <f>VLOOKUP(E182,'PC Receitas'!$O$4:$P$14,2,FALSE)</f>
        <v>#N/A</v>
      </c>
    </row>
    <row r="183" spans="3:22" ht="19.5" customHeight="1" thickTop="1" thickBot="1" x14ac:dyDescent="0.3">
      <c r="C183" s="58"/>
      <c r="D183" s="58" t="str">
        <f>IF(C183&lt;&gt;"",TEXT(C183,"00")&amp;"/10/"&amp;'Configurações Básicas'!$P$5,"")</f>
        <v/>
      </c>
      <c r="E183" s="58"/>
      <c r="F183" s="58"/>
      <c r="G183" s="58"/>
      <c r="H183" s="58"/>
      <c r="I183" s="59"/>
      <c r="J183" s="193"/>
      <c r="K183" s="60"/>
      <c r="L183" s="192"/>
      <c r="M183" s="56">
        <f>M182+IF(AND(K183="Pago",OR(E183='PC Receitas'!$O$4,E183='PC Receitas'!$O$5,E183='PC Receitas'!$O$6)),I183,IF(AND(K183="Pago",OR(E183='PC Receitas'!$O$7,E183='PC Receitas'!$O$8,E183='PC Receitas'!$O$9,E183='PC Receitas'!$O$10,E183='PC Receitas'!$O$11,E183='PC Receitas'!$O$12,E183='PC Receitas'!$O$13,E183='PC Receitas'!$O$14)),-I183,0))</f>
        <v>7448.57</v>
      </c>
      <c r="R183" s="153" t="e">
        <f t="shared" si="8"/>
        <v>#N/A</v>
      </c>
      <c r="S183" s="150" t="e">
        <f t="shared" si="9"/>
        <v>#N/A</v>
      </c>
      <c r="T183" s="150" t="e">
        <f t="shared" si="10"/>
        <v>#N/A</v>
      </c>
      <c r="U183" s="150" t="e">
        <f t="shared" si="11"/>
        <v>#N/A</v>
      </c>
      <c r="V183" s="154" t="e">
        <f>VLOOKUP(E183,'PC Receitas'!$O$4:$P$14,2,FALSE)</f>
        <v>#N/A</v>
      </c>
    </row>
    <row r="184" spans="3:22" ht="19.5" customHeight="1" thickTop="1" thickBot="1" x14ac:dyDescent="0.3">
      <c r="C184" s="58"/>
      <c r="D184" s="58" t="str">
        <f>IF(C184&lt;&gt;"",TEXT(C184,"00")&amp;"/10/"&amp;'Configurações Básicas'!$P$5,"")</f>
        <v/>
      </c>
      <c r="E184" s="58"/>
      <c r="F184" s="58"/>
      <c r="G184" s="58"/>
      <c r="H184" s="58"/>
      <c r="I184" s="59"/>
      <c r="J184" s="193"/>
      <c r="K184" s="60"/>
      <c r="L184" s="192"/>
      <c r="M184" s="56">
        <f>M183+IF(AND(K184="Pago",OR(E184='PC Receitas'!$O$4,E184='PC Receitas'!$O$5,E184='PC Receitas'!$O$6)),I184,IF(AND(K184="Pago",OR(E184='PC Receitas'!$O$7,E184='PC Receitas'!$O$8,E184='PC Receitas'!$O$9,E184='PC Receitas'!$O$10,E184='PC Receitas'!$O$11,E184='PC Receitas'!$O$12,E184='PC Receitas'!$O$13,E184='PC Receitas'!$O$14)),-I184,0))</f>
        <v>7448.57</v>
      </c>
      <c r="R184" s="153" t="e">
        <f t="shared" si="8"/>
        <v>#N/A</v>
      </c>
      <c r="S184" s="150" t="e">
        <f t="shared" si="9"/>
        <v>#N/A</v>
      </c>
      <c r="T184" s="150" t="e">
        <f t="shared" si="10"/>
        <v>#N/A</v>
      </c>
      <c r="U184" s="150" t="e">
        <f t="shared" si="11"/>
        <v>#N/A</v>
      </c>
      <c r="V184" s="154" t="e">
        <f>VLOOKUP(E184,'PC Receitas'!$O$4:$P$14,2,FALSE)</f>
        <v>#N/A</v>
      </c>
    </row>
    <row r="185" spans="3:22" ht="19.5" customHeight="1" thickTop="1" thickBot="1" x14ac:dyDescent="0.3">
      <c r="C185" s="58"/>
      <c r="D185" s="58" t="str">
        <f>IF(C185&lt;&gt;"",TEXT(C185,"00")&amp;"/10/"&amp;'Configurações Básicas'!$P$5,"")</f>
        <v/>
      </c>
      <c r="E185" s="58"/>
      <c r="F185" s="58"/>
      <c r="G185" s="58"/>
      <c r="H185" s="58"/>
      <c r="I185" s="59"/>
      <c r="J185" s="193"/>
      <c r="K185" s="60"/>
      <c r="L185" s="192"/>
      <c r="M185" s="56">
        <f>M184+IF(AND(K185="Pago",OR(E185='PC Receitas'!$O$4,E185='PC Receitas'!$O$5,E185='PC Receitas'!$O$6)),I185,IF(AND(K185="Pago",OR(E185='PC Receitas'!$O$7,E185='PC Receitas'!$O$8,E185='PC Receitas'!$O$9,E185='PC Receitas'!$O$10,E185='PC Receitas'!$O$11,E185='PC Receitas'!$O$12,E185='PC Receitas'!$O$13,E185='PC Receitas'!$O$14)),-I185,0))</f>
        <v>7448.57</v>
      </c>
      <c r="R185" s="153" t="e">
        <f t="shared" si="8"/>
        <v>#N/A</v>
      </c>
      <c r="S185" s="150" t="e">
        <f t="shared" si="9"/>
        <v>#N/A</v>
      </c>
      <c r="T185" s="150" t="e">
        <f t="shared" si="10"/>
        <v>#N/A</v>
      </c>
      <c r="U185" s="150" t="e">
        <f t="shared" si="11"/>
        <v>#N/A</v>
      </c>
      <c r="V185" s="154" t="e">
        <f>VLOOKUP(E185,'PC Receitas'!$O$4:$P$14,2,FALSE)</f>
        <v>#N/A</v>
      </c>
    </row>
    <row r="186" spans="3:22" ht="19.5" customHeight="1" thickTop="1" thickBot="1" x14ac:dyDescent="0.3">
      <c r="C186" s="58"/>
      <c r="D186" s="58" t="str">
        <f>IF(C186&lt;&gt;"",TEXT(C186,"00")&amp;"/10/"&amp;'Configurações Básicas'!$P$5,"")</f>
        <v/>
      </c>
      <c r="E186" s="58"/>
      <c r="F186" s="58"/>
      <c r="G186" s="58"/>
      <c r="H186" s="58"/>
      <c r="I186" s="59"/>
      <c r="J186" s="193"/>
      <c r="K186" s="60"/>
      <c r="L186" s="192"/>
      <c r="M186" s="56">
        <f>M185+IF(AND(K186="Pago",OR(E186='PC Receitas'!$O$4,E186='PC Receitas'!$O$5,E186='PC Receitas'!$O$6)),I186,IF(AND(K186="Pago",OR(E186='PC Receitas'!$O$7,E186='PC Receitas'!$O$8,E186='PC Receitas'!$O$9,E186='PC Receitas'!$O$10,E186='PC Receitas'!$O$11,E186='PC Receitas'!$O$12,E186='PC Receitas'!$O$13,E186='PC Receitas'!$O$14)),-I186,0))</f>
        <v>7448.57</v>
      </c>
      <c r="R186" s="153" t="e">
        <f t="shared" si="8"/>
        <v>#N/A</v>
      </c>
      <c r="S186" s="150" t="e">
        <f t="shared" si="9"/>
        <v>#N/A</v>
      </c>
      <c r="T186" s="150" t="e">
        <f t="shared" si="10"/>
        <v>#N/A</v>
      </c>
      <c r="U186" s="150" t="e">
        <f t="shared" si="11"/>
        <v>#N/A</v>
      </c>
      <c r="V186" s="154" t="e">
        <f>VLOOKUP(E186,'PC Receitas'!$O$4:$P$14,2,FALSE)</f>
        <v>#N/A</v>
      </c>
    </row>
    <row r="187" spans="3:22" ht="19.5" customHeight="1" thickTop="1" thickBot="1" x14ac:dyDescent="0.3">
      <c r="C187" s="58"/>
      <c r="D187" s="58" t="str">
        <f>IF(C187&lt;&gt;"",TEXT(C187,"00")&amp;"/10/"&amp;'Configurações Básicas'!$P$5,"")</f>
        <v/>
      </c>
      <c r="E187" s="58"/>
      <c r="F187" s="58"/>
      <c r="G187" s="58"/>
      <c r="H187" s="58"/>
      <c r="I187" s="59"/>
      <c r="J187" s="193"/>
      <c r="K187" s="60"/>
      <c r="L187" s="192"/>
      <c r="M187" s="56">
        <f>M186+IF(AND(K187="Pago",OR(E187='PC Receitas'!$O$4,E187='PC Receitas'!$O$5,E187='PC Receitas'!$O$6)),I187,IF(AND(K187="Pago",OR(E187='PC Receitas'!$O$7,E187='PC Receitas'!$O$8,E187='PC Receitas'!$O$9,E187='PC Receitas'!$O$10,E187='PC Receitas'!$O$11,E187='PC Receitas'!$O$12,E187='PC Receitas'!$O$13,E187='PC Receitas'!$O$14)),-I187,0))</f>
        <v>7448.57</v>
      </c>
      <c r="R187" s="153" t="e">
        <f t="shared" si="8"/>
        <v>#N/A</v>
      </c>
      <c r="S187" s="150" t="e">
        <f t="shared" si="9"/>
        <v>#N/A</v>
      </c>
      <c r="T187" s="150" t="e">
        <f t="shared" si="10"/>
        <v>#N/A</v>
      </c>
      <c r="U187" s="150" t="e">
        <f t="shared" si="11"/>
        <v>#N/A</v>
      </c>
      <c r="V187" s="154" t="e">
        <f>VLOOKUP(E187,'PC Receitas'!$O$4:$P$14,2,FALSE)</f>
        <v>#N/A</v>
      </c>
    </row>
    <row r="188" spans="3:22" ht="19.5" customHeight="1" thickTop="1" thickBot="1" x14ac:dyDescent="0.3">
      <c r="C188" s="58"/>
      <c r="D188" s="58" t="str">
        <f>IF(C188&lt;&gt;"",TEXT(C188,"00")&amp;"/10/"&amp;'Configurações Básicas'!$P$5,"")</f>
        <v/>
      </c>
      <c r="E188" s="58"/>
      <c r="F188" s="58"/>
      <c r="G188" s="58"/>
      <c r="H188" s="58"/>
      <c r="I188" s="59"/>
      <c r="J188" s="193"/>
      <c r="K188" s="60"/>
      <c r="L188" s="192"/>
      <c r="M188" s="56">
        <f>M187+IF(AND(K188="Pago",OR(E188='PC Receitas'!$O$4,E188='PC Receitas'!$O$5,E188='PC Receitas'!$O$6)),I188,IF(AND(K188="Pago",OR(E188='PC Receitas'!$O$7,E188='PC Receitas'!$O$8,E188='PC Receitas'!$O$9,E188='PC Receitas'!$O$10,E188='PC Receitas'!$O$11,E188='PC Receitas'!$O$12,E188='PC Receitas'!$O$13,E188='PC Receitas'!$O$14)),-I188,0))</f>
        <v>7448.57</v>
      </c>
      <c r="R188" s="153" t="e">
        <f t="shared" si="8"/>
        <v>#N/A</v>
      </c>
      <c r="S188" s="150" t="e">
        <f t="shared" si="9"/>
        <v>#N/A</v>
      </c>
      <c r="T188" s="150" t="e">
        <f t="shared" si="10"/>
        <v>#N/A</v>
      </c>
      <c r="U188" s="150" t="e">
        <f t="shared" si="11"/>
        <v>#N/A</v>
      </c>
      <c r="V188" s="154" t="e">
        <f>VLOOKUP(E188,'PC Receitas'!$O$4:$P$14,2,FALSE)</f>
        <v>#N/A</v>
      </c>
    </row>
    <row r="189" spans="3:22" ht="19.5" customHeight="1" thickTop="1" thickBot="1" x14ac:dyDescent="0.3">
      <c r="C189" s="58"/>
      <c r="D189" s="58" t="str">
        <f>IF(C189&lt;&gt;"",TEXT(C189,"00")&amp;"/10/"&amp;'Configurações Básicas'!$P$5,"")</f>
        <v/>
      </c>
      <c r="E189" s="58"/>
      <c r="F189" s="58"/>
      <c r="G189" s="58"/>
      <c r="H189" s="58"/>
      <c r="I189" s="59"/>
      <c r="J189" s="193"/>
      <c r="K189" s="60"/>
      <c r="L189" s="192"/>
      <c r="M189" s="56">
        <f>M188+IF(AND(K189="Pago",OR(E189='PC Receitas'!$O$4,E189='PC Receitas'!$O$5,E189='PC Receitas'!$O$6)),I189,IF(AND(K189="Pago",OR(E189='PC Receitas'!$O$7,E189='PC Receitas'!$O$8,E189='PC Receitas'!$O$9,E189='PC Receitas'!$O$10,E189='PC Receitas'!$O$11,E189='PC Receitas'!$O$12,E189='PC Receitas'!$O$13,E189='PC Receitas'!$O$14)),-I189,0))</f>
        <v>7448.57</v>
      </c>
      <c r="R189" s="153" t="e">
        <f t="shared" si="8"/>
        <v>#N/A</v>
      </c>
      <c r="S189" s="150" t="e">
        <f t="shared" si="9"/>
        <v>#N/A</v>
      </c>
      <c r="T189" s="150" t="e">
        <f t="shared" si="10"/>
        <v>#N/A</v>
      </c>
      <c r="U189" s="150" t="e">
        <f t="shared" si="11"/>
        <v>#N/A</v>
      </c>
      <c r="V189" s="154" t="e">
        <f>VLOOKUP(E189,'PC Receitas'!$O$4:$P$14,2,FALSE)</f>
        <v>#N/A</v>
      </c>
    </row>
    <row r="190" spans="3:22" ht="19.5" customHeight="1" thickTop="1" thickBot="1" x14ac:dyDescent="0.3">
      <c r="C190" s="58"/>
      <c r="D190" s="58" t="str">
        <f>IF(C190&lt;&gt;"",TEXT(C190,"00")&amp;"/10/"&amp;'Configurações Básicas'!$P$5,"")</f>
        <v/>
      </c>
      <c r="E190" s="58"/>
      <c r="F190" s="58"/>
      <c r="G190" s="58"/>
      <c r="H190" s="58"/>
      <c r="I190" s="59"/>
      <c r="J190" s="193"/>
      <c r="K190" s="60"/>
      <c r="L190" s="192"/>
      <c r="M190" s="56">
        <f>M189+IF(AND(K190="Pago",OR(E190='PC Receitas'!$O$4,E190='PC Receitas'!$O$5,E190='PC Receitas'!$O$6)),I190,IF(AND(K190="Pago",OR(E190='PC Receitas'!$O$7,E190='PC Receitas'!$O$8,E190='PC Receitas'!$O$9,E190='PC Receitas'!$O$10,E190='PC Receitas'!$O$11,E190='PC Receitas'!$O$12,E190='PC Receitas'!$O$13,E190='PC Receitas'!$O$14)),-I190,0))</f>
        <v>7448.57</v>
      </c>
      <c r="R190" s="153" t="e">
        <f t="shared" si="8"/>
        <v>#N/A</v>
      </c>
      <c r="S190" s="150" t="e">
        <f t="shared" si="9"/>
        <v>#N/A</v>
      </c>
      <c r="T190" s="150" t="e">
        <f t="shared" si="10"/>
        <v>#N/A</v>
      </c>
      <c r="U190" s="150" t="e">
        <f t="shared" si="11"/>
        <v>#N/A</v>
      </c>
      <c r="V190" s="154" t="e">
        <f>VLOOKUP(E190,'PC Receitas'!$O$4:$P$14,2,FALSE)</f>
        <v>#N/A</v>
      </c>
    </row>
    <row r="191" spans="3:22" ht="19.5" customHeight="1" thickTop="1" thickBot="1" x14ac:dyDescent="0.3">
      <c r="C191" s="58"/>
      <c r="D191" s="58" t="str">
        <f>IF(C191&lt;&gt;"",TEXT(C191,"00")&amp;"/10/"&amp;'Configurações Básicas'!$P$5,"")</f>
        <v/>
      </c>
      <c r="E191" s="58"/>
      <c r="F191" s="58"/>
      <c r="G191" s="58"/>
      <c r="H191" s="58"/>
      <c r="I191" s="59"/>
      <c r="J191" s="193"/>
      <c r="K191" s="60"/>
      <c r="L191" s="192"/>
      <c r="M191" s="56">
        <f>M190+IF(AND(K191="Pago",OR(E191='PC Receitas'!$O$4,E191='PC Receitas'!$O$5,E191='PC Receitas'!$O$6)),I191,IF(AND(K191="Pago",OR(E191='PC Receitas'!$O$7,E191='PC Receitas'!$O$8,E191='PC Receitas'!$O$9,E191='PC Receitas'!$O$10,E191='PC Receitas'!$O$11,E191='PC Receitas'!$O$12,E191='PC Receitas'!$O$13,E191='PC Receitas'!$O$14)),-I191,0))</f>
        <v>7448.57</v>
      </c>
      <c r="R191" s="153" t="e">
        <f t="shared" si="8"/>
        <v>#N/A</v>
      </c>
      <c r="S191" s="150" t="e">
        <f t="shared" si="9"/>
        <v>#N/A</v>
      </c>
      <c r="T191" s="150" t="e">
        <f t="shared" si="10"/>
        <v>#N/A</v>
      </c>
      <c r="U191" s="150" t="e">
        <f t="shared" si="11"/>
        <v>#N/A</v>
      </c>
      <c r="V191" s="154" t="e">
        <f>VLOOKUP(E191,'PC Receitas'!$O$4:$P$14,2,FALSE)</f>
        <v>#N/A</v>
      </c>
    </row>
    <row r="192" spans="3:22" ht="19.5" customHeight="1" thickTop="1" thickBot="1" x14ac:dyDescent="0.3">
      <c r="C192" s="58"/>
      <c r="D192" s="58" t="str">
        <f>IF(C192&lt;&gt;"",TEXT(C192,"00")&amp;"/10/"&amp;'Configurações Básicas'!$P$5,"")</f>
        <v/>
      </c>
      <c r="E192" s="58"/>
      <c r="F192" s="58"/>
      <c r="G192" s="58"/>
      <c r="H192" s="58"/>
      <c r="I192" s="59"/>
      <c r="J192" s="193"/>
      <c r="K192" s="60"/>
      <c r="L192" s="192"/>
      <c r="M192" s="56">
        <f>M191+IF(AND(K192="Pago",OR(E192='PC Receitas'!$O$4,E192='PC Receitas'!$O$5,E192='PC Receitas'!$O$6)),I192,IF(AND(K192="Pago",OR(E192='PC Receitas'!$O$7,E192='PC Receitas'!$O$8,E192='PC Receitas'!$O$9,E192='PC Receitas'!$O$10,E192='PC Receitas'!$O$11,E192='PC Receitas'!$O$12,E192='PC Receitas'!$O$13,E192='PC Receitas'!$O$14)),-I192,0))</f>
        <v>7448.57</v>
      </c>
      <c r="R192" s="153" t="e">
        <f t="shared" si="8"/>
        <v>#N/A</v>
      </c>
      <c r="S192" s="150" t="e">
        <f t="shared" si="9"/>
        <v>#N/A</v>
      </c>
      <c r="T192" s="150" t="e">
        <f t="shared" si="10"/>
        <v>#N/A</v>
      </c>
      <c r="U192" s="150" t="e">
        <f t="shared" si="11"/>
        <v>#N/A</v>
      </c>
      <c r="V192" s="154" t="e">
        <f>VLOOKUP(E192,'PC Receitas'!$O$4:$P$14,2,FALSE)</f>
        <v>#N/A</v>
      </c>
    </row>
    <row r="193" spans="3:22" ht="19.5" customHeight="1" thickTop="1" thickBot="1" x14ac:dyDescent="0.3">
      <c r="C193" s="58"/>
      <c r="D193" s="58" t="str">
        <f>IF(C193&lt;&gt;"",TEXT(C193,"00")&amp;"/10/"&amp;'Configurações Básicas'!$P$5,"")</f>
        <v/>
      </c>
      <c r="E193" s="58"/>
      <c r="F193" s="58"/>
      <c r="G193" s="58"/>
      <c r="H193" s="58"/>
      <c r="I193" s="59"/>
      <c r="J193" s="193"/>
      <c r="K193" s="60"/>
      <c r="L193" s="192"/>
      <c r="M193" s="56">
        <f>M192+IF(AND(K193="Pago",OR(E193='PC Receitas'!$O$4,E193='PC Receitas'!$O$5,E193='PC Receitas'!$O$6)),I193,IF(AND(K193="Pago",OR(E193='PC Receitas'!$O$7,E193='PC Receitas'!$O$8,E193='PC Receitas'!$O$9,E193='PC Receitas'!$O$10,E193='PC Receitas'!$O$11,E193='PC Receitas'!$O$12,E193='PC Receitas'!$O$13,E193='PC Receitas'!$O$14)),-I193,0))</f>
        <v>7448.57</v>
      </c>
      <c r="R193" s="153" t="e">
        <f t="shared" si="8"/>
        <v>#N/A</v>
      </c>
      <c r="S193" s="150" t="e">
        <f t="shared" si="9"/>
        <v>#N/A</v>
      </c>
      <c r="T193" s="150" t="e">
        <f t="shared" si="10"/>
        <v>#N/A</v>
      </c>
      <c r="U193" s="150" t="e">
        <f t="shared" si="11"/>
        <v>#N/A</v>
      </c>
      <c r="V193" s="154" t="e">
        <f>VLOOKUP(E193,'PC Receitas'!$O$4:$P$14,2,FALSE)</f>
        <v>#N/A</v>
      </c>
    </row>
    <row r="194" spans="3:22" ht="19.5" customHeight="1" thickTop="1" thickBot="1" x14ac:dyDescent="0.3">
      <c r="C194" s="58"/>
      <c r="D194" s="58" t="str">
        <f>IF(C194&lt;&gt;"",TEXT(C194,"00")&amp;"/10/"&amp;'Configurações Básicas'!$P$5,"")</f>
        <v/>
      </c>
      <c r="E194" s="58"/>
      <c r="F194" s="58"/>
      <c r="G194" s="58"/>
      <c r="H194" s="58"/>
      <c r="I194" s="59"/>
      <c r="J194" s="193"/>
      <c r="K194" s="60"/>
      <c r="L194" s="192"/>
      <c r="M194" s="56">
        <f>M193+IF(AND(K194="Pago",OR(E194='PC Receitas'!$O$4,E194='PC Receitas'!$O$5,E194='PC Receitas'!$O$6)),I194,IF(AND(K194="Pago",OR(E194='PC Receitas'!$O$7,E194='PC Receitas'!$O$8,E194='PC Receitas'!$O$9,E194='PC Receitas'!$O$10,E194='PC Receitas'!$O$11,E194='PC Receitas'!$O$12,E194='PC Receitas'!$O$13,E194='PC Receitas'!$O$14)),-I194,0))</f>
        <v>7448.57</v>
      </c>
      <c r="R194" s="153" t="e">
        <f t="shared" si="8"/>
        <v>#N/A</v>
      </c>
      <c r="S194" s="150" t="e">
        <f t="shared" si="9"/>
        <v>#N/A</v>
      </c>
      <c r="T194" s="150" t="e">
        <f t="shared" si="10"/>
        <v>#N/A</v>
      </c>
      <c r="U194" s="150" t="e">
        <f t="shared" si="11"/>
        <v>#N/A</v>
      </c>
      <c r="V194" s="154" t="e">
        <f>VLOOKUP(E194,'PC Receitas'!$O$4:$P$14,2,FALSE)</f>
        <v>#N/A</v>
      </c>
    </row>
    <row r="195" spans="3:22" ht="19.5" customHeight="1" thickTop="1" thickBot="1" x14ac:dyDescent="0.3">
      <c r="C195" s="58"/>
      <c r="D195" s="58" t="str">
        <f>IF(C195&lt;&gt;"",TEXT(C195,"00")&amp;"/10/"&amp;'Configurações Básicas'!$P$5,"")</f>
        <v/>
      </c>
      <c r="E195" s="58"/>
      <c r="F195" s="58"/>
      <c r="G195" s="58"/>
      <c r="H195" s="58"/>
      <c r="I195" s="59"/>
      <c r="J195" s="193"/>
      <c r="K195" s="60"/>
      <c r="L195" s="192"/>
      <c r="M195" s="56">
        <f>M194+IF(AND(K195="Pago",OR(E195='PC Receitas'!$O$4,E195='PC Receitas'!$O$5,E195='PC Receitas'!$O$6)),I195,IF(AND(K195="Pago",OR(E195='PC Receitas'!$O$7,E195='PC Receitas'!$O$8,E195='PC Receitas'!$O$9,E195='PC Receitas'!$O$10,E195='PC Receitas'!$O$11,E195='PC Receitas'!$O$12,E195='PC Receitas'!$O$13,E195='PC Receitas'!$O$14)),-I195,0))</f>
        <v>7448.57</v>
      </c>
      <c r="R195" s="153" t="e">
        <f t="shared" si="8"/>
        <v>#N/A</v>
      </c>
      <c r="S195" s="150" t="e">
        <f t="shared" si="9"/>
        <v>#N/A</v>
      </c>
      <c r="T195" s="150" t="e">
        <f t="shared" si="10"/>
        <v>#N/A</v>
      </c>
      <c r="U195" s="150" t="e">
        <f t="shared" si="11"/>
        <v>#N/A</v>
      </c>
      <c r="V195" s="154" t="e">
        <f>VLOOKUP(E195,'PC Receitas'!$O$4:$P$14,2,FALSE)</f>
        <v>#N/A</v>
      </c>
    </row>
    <row r="196" spans="3:22" ht="19.5" customHeight="1" thickTop="1" thickBot="1" x14ac:dyDescent="0.3">
      <c r="C196" s="58"/>
      <c r="D196" s="58" t="str">
        <f>IF(C196&lt;&gt;"",TEXT(C196,"00")&amp;"/10/"&amp;'Configurações Básicas'!$P$5,"")</f>
        <v/>
      </c>
      <c r="E196" s="58"/>
      <c r="F196" s="58"/>
      <c r="G196" s="58"/>
      <c r="H196" s="58"/>
      <c r="I196" s="59"/>
      <c r="J196" s="193"/>
      <c r="K196" s="60"/>
      <c r="L196" s="192"/>
      <c r="M196" s="56">
        <f>M195+IF(AND(K196="Pago",OR(E196='PC Receitas'!$O$4,E196='PC Receitas'!$O$5,E196='PC Receitas'!$O$6)),I196,IF(AND(K196="Pago",OR(E196='PC Receitas'!$O$7,E196='PC Receitas'!$O$8,E196='PC Receitas'!$O$9,E196='PC Receitas'!$O$10,E196='PC Receitas'!$O$11,E196='PC Receitas'!$O$12,E196='PC Receitas'!$O$13,E196='PC Receitas'!$O$14)),-I196,0))</f>
        <v>7448.57</v>
      </c>
      <c r="R196" s="153" t="e">
        <f t="shared" si="8"/>
        <v>#N/A</v>
      </c>
      <c r="S196" s="150" t="e">
        <f t="shared" si="9"/>
        <v>#N/A</v>
      </c>
      <c r="T196" s="150" t="e">
        <f t="shared" si="10"/>
        <v>#N/A</v>
      </c>
      <c r="U196" s="150" t="e">
        <f t="shared" si="11"/>
        <v>#N/A</v>
      </c>
      <c r="V196" s="154" t="e">
        <f>VLOOKUP(E196,'PC Receitas'!$O$4:$P$14,2,FALSE)</f>
        <v>#N/A</v>
      </c>
    </row>
    <row r="197" spans="3:22" ht="19.5" customHeight="1" thickTop="1" thickBot="1" x14ac:dyDescent="0.3">
      <c r="C197" s="58"/>
      <c r="D197" s="58" t="str">
        <f>IF(C197&lt;&gt;"",TEXT(C197,"00")&amp;"/10/"&amp;'Configurações Básicas'!$P$5,"")</f>
        <v/>
      </c>
      <c r="E197" s="58"/>
      <c r="F197" s="58"/>
      <c r="G197" s="58"/>
      <c r="H197" s="58"/>
      <c r="I197" s="59"/>
      <c r="J197" s="193"/>
      <c r="K197" s="60"/>
      <c r="L197" s="192"/>
      <c r="M197" s="56">
        <f>M196+IF(AND(K197="Pago",OR(E197='PC Receitas'!$O$4,E197='PC Receitas'!$O$5,E197='PC Receitas'!$O$6)),I197,IF(AND(K197="Pago",OR(E197='PC Receitas'!$O$7,E197='PC Receitas'!$O$8,E197='PC Receitas'!$O$9,E197='PC Receitas'!$O$10,E197='PC Receitas'!$O$11,E197='PC Receitas'!$O$12,E197='PC Receitas'!$O$13,E197='PC Receitas'!$O$14)),-I197,0))</f>
        <v>7448.57</v>
      </c>
      <c r="R197" s="153" t="e">
        <f t="shared" si="8"/>
        <v>#N/A</v>
      </c>
      <c r="S197" s="150" t="e">
        <f t="shared" si="9"/>
        <v>#N/A</v>
      </c>
      <c r="T197" s="150" t="e">
        <f t="shared" si="10"/>
        <v>#N/A</v>
      </c>
      <c r="U197" s="150" t="e">
        <f t="shared" si="11"/>
        <v>#N/A</v>
      </c>
      <c r="V197" s="154" t="e">
        <f>VLOOKUP(E197,'PC Receitas'!$O$4:$P$14,2,FALSE)</f>
        <v>#N/A</v>
      </c>
    </row>
    <row r="198" spans="3:22" ht="19.5" customHeight="1" thickTop="1" thickBot="1" x14ac:dyDescent="0.3">
      <c r="C198" s="58"/>
      <c r="D198" s="58" t="str">
        <f>IF(C198&lt;&gt;"",TEXT(C198,"00")&amp;"/10/"&amp;'Configurações Básicas'!$P$5,"")</f>
        <v/>
      </c>
      <c r="E198" s="58"/>
      <c r="F198" s="58"/>
      <c r="G198" s="58"/>
      <c r="H198" s="58"/>
      <c r="I198" s="59"/>
      <c r="J198" s="193"/>
      <c r="K198" s="60"/>
      <c r="L198" s="192"/>
      <c r="M198" s="56">
        <f>M197+IF(AND(K198="Pago",OR(E198='PC Receitas'!$O$4,E198='PC Receitas'!$O$5,E198='PC Receitas'!$O$6)),I198,IF(AND(K198="Pago",OR(E198='PC Receitas'!$O$7,E198='PC Receitas'!$O$8,E198='PC Receitas'!$O$9,E198='PC Receitas'!$O$10,E198='PC Receitas'!$O$11,E198='PC Receitas'!$O$12,E198='PC Receitas'!$O$13,E198='PC Receitas'!$O$14)),-I198,0))</f>
        <v>7448.57</v>
      </c>
      <c r="R198" s="153" t="e">
        <f t="shared" ref="R198:R261" si="12">IF(V198="Despesas_com_RH","Despesa",IF(V198="Despesas_Operacionais","Despesa",IF(V198="Despesas_com_Marketing","Despesa",IF(V198="Impostos","Despesa",IF(V198="Investimentos","Despesa","")))))</f>
        <v>#N/A</v>
      </c>
      <c r="S198" s="150" t="e">
        <f t="shared" ref="S198:S261" si="13">IF(V198="Despesas_com_Produtos","Despesa",IF(V198="Despesas_com_Serviços","Despesa",IF(V198="Despesas_Não_Operacionais","Despesa","")))</f>
        <v>#N/A</v>
      </c>
      <c r="T198" s="150" t="e">
        <f t="shared" ref="T198:T261" si="14">IF(V198="Receitas_com_Produtos","Receita",IF(V198="Receitas_com_Serviços","Receita",IF(V198="Receitas_Não_Operacionais","Receita","")))</f>
        <v>#N/A</v>
      </c>
      <c r="U198" s="150" t="e">
        <f t="shared" ref="U198:U261" si="15">IF(R198&lt;&gt;"",R198,IF(S198&lt;&gt;"",S198,IF(T198&lt;&gt;"",T198,"")))</f>
        <v>#N/A</v>
      </c>
      <c r="V198" s="154" t="e">
        <f>VLOOKUP(E198,'PC Receitas'!$O$4:$P$14,2,FALSE)</f>
        <v>#N/A</v>
      </c>
    </row>
    <row r="199" spans="3:22" ht="19.5" customHeight="1" thickTop="1" thickBot="1" x14ac:dyDescent="0.3">
      <c r="C199" s="58"/>
      <c r="D199" s="58" t="str">
        <f>IF(C199&lt;&gt;"",TEXT(C199,"00")&amp;"/10/"&amp;'Configurações Básicas'!$P$5,"")</f>
        <v/>
      </c>
      <c r="E199" s="58"/>
      <c r="F199" s="58"/>
      <c r="G199" s="58"/>
      <c r="H199" s="58"/>
      <c r="I199" s="59"/>
      <c r="J199" s="193"/>
      <c r="K199" s="60"/>
      <c r="L199" s="192"/>
      <c r="M199" s="56">
        <f>M198+IF(AND(K199="Pago",OR(E199='PC Receitas'!$O$4,E199='PC Receitas'!$O$5,E199='PC Receitas'!$O$6)),I199,IF(AND(K199="Pago",OR(E199='PC Receitas'!$O$7,E199='PC Receitas'!$O$8,E199='PC Receitas'!$O$9,E199='PC Receitas'!$O$10,E199='PC Receitas'!$O$11,E199='PC Receitas'!$O$12,E199='PC Receitas'!$O$13,E199='PC Receitas'!$O$14)),-I199,0))</f>
        <v>7448.57</v>
      </c>
      <c r="R199" s="153" t="e">
        <f t="shared" si="12"/>
        <v>#N/A</v>
      </c>
      <c r="S199" s="150" t="e">
        <f t="shared" si="13"/>
        <v>#N/A</v>
      </c>
      <c r="T199" s="150" t="e">
        <f t="shared" si="14"/>
        <v>#N/A</v>
      </c>
      <c r="U199" s="150" t="e">
        <f t="shared" si="15"/>
        <v>#N/A</v>
      </c>
      <c r="V199" s="154" t="e">
        <f>VLOOKUP(E199,'PC Receitas'!$O$4:$P$14,2,FALSE)</f>
        <v>#N/A</v>
      </c>
    </row>
    <row r="200" spans="3:22" ht="19.5" customHeight="1" thickTop="1" thickBot="1" x14ac:dyDescent="0.3">
      <c r="C200" s="58"/>
      <c r="D200" s="58" t="str">
        <f>IF(C200&lt;&gt;"",TEXT(C200,"00")&amp;"/10/"&amp;'Configurações Básicas'!$P$5,"")</f>
        <v/>
      </c>
      <c r="E200" s="58"/>
      <c r="F200" s="58"/>
      <c r="G200" s="58"/>
      <c r="H200" s="58"/>
      <c r="I200" s="59"/>
      <c r="J200" s="193"/>
      <c r="K200" s="60"/>
      <c r="L200" s="192"/>
      <c r="M200" s="56">
        <f>M199+IF(AND(K200="Pago",OR(E200='PC Receitas'!$O$4,E200='PC Receitas'!$O$5,E200='PC Receitas'!$O$6)),I200,IF(AND(K200="Pago",OR(E200='PC Receitas'!$O$7,E200='PC Receitas'!$O$8,E200='PC Receitas'!$O$9,E200='PC Receitas'!$O$10,E200='PC Receitas'!$O$11,E200='PC Receitas'!$O$12,E200='PC Receitas'!$O$13,E200='PC Receitas'!$O$14)),-I200,0))</f>
        <v>7448.57</v>
      </c>
      <c r="R200" s="153" t="e">
        <f t="shared" si="12"/>
        <v>#N/A</v>
      </c>
      <c r="S200" s="150" t="e">
        <f t="shared" si="13"/>
        <v>#N/A</v>
      </c>
      <c r="T200" s="150" t="e">
        <f t="shared" si="14"/>
        <v>#N/A</v>
      </c>
      <c r="U200" s="150" t="e">
        <f t="shared" si="15"/>
        <v>#N/A</v>
      </c>
      <c r="V200" s="154" t="e">
        <f>VLOOKUP(E200,'PC Receitas'!$O$4:$P$14,2,FALSE)</f>
        <v>#N/A</v>
      </c>
    </row>
    <row r="201" spans="3:22" ht="19.5" customHeight="1" thickTop="1" thickBot="1" x14ac:dyDescent="0.3">
      <c r="C201" s="58"/>
      <c r="D201" s="58" t="str">
        <f>IF(C201&lt;&gt;"",TEXT(C201,"00")&amp;"/10/"&amp;'Configurações Básicas'!$P$5,"")</f>
        <v/>
      </c>
      <c r="E201" s="58"/>
      <c r="F201" s="58"/>
      <c r="G201" s="58"/>
      <c r="H201" s="58"/>
      <c r="I201" s="59"/>
      <c r="J201" s="193"/>
      <c r="K201" s="60"/>
      <c r="L201" s="192"/>
      <c r="M201" s="56">
        <f>M200+IF(AND(K201="Pago",OR(E201='PC Receitas'!$O$4,E201='PC Receitas'!$O$5,E201='PC Receitas'!$O$6)),I201,IF(AND(K201="Pago",OR(E201='PC Receitas'!$O$7,E201='PC Receitas'!$O$8,E201='PC Receitas'!$O$9,E201='PC Receitas'!$O$10,E201='PC Receitas'!$O$11,E201='PC Receitas'!$O$12,E201='PC Receitas'!$O$13,E201='PC Receitas'!$O$14)),-I201,0))</f>
        <v>7448.57</v>
      </c>
      <c r="R201" s="153" t="e">
        <f t="shared" si="12"/>
        <v>#N/A</v>
      </c>
      <c r="S201" s="150" t="e">
        <f t="shared" si="13"/>
        <v>#N/A</v>
      </c>
      <c r="T201" s="150" t="e">
        <f t="shared" si="14"/>
        <v>#N/A</v>
      </c>
      <c r="U201" s="150" t="e">
        <f t="shared" si="15"/>
        <v>#N/A</v>
      </c>
      <c r="V201" s="154" t="e">
        <f>VLOOKUP(E201,'PC Receitas'!$O$4:$P$14,2,FALSE)</f>
        <v>#N/A</v>
      </c>
    </row>
    <row r="202" spans="3:22" ht="19.5" customHeight="1" thickTop="1" thickBot="1" x14ac:dyDescent="0.3">
      <c r="C202" s="58"/>
      <c r="D202" s="58" t="str">
        <f>IF(C202&lt;&gt;"",TEXT(C202,"00")&amp;"/10/"&amp;'Configurações Básicas'!$P$5,"")</f>
        <v/>
      </c>
      <c r="E202" s="58"/>
      <c r="F202" s="58"/>
      <c r="G202" s="58"/>
      <c r="H202" s="58"/>
      <c r="I202" s="59"/>
      <c r="J202" s="193"/>
      <c r="K202" s="60"/>
      <c r="L202" s="192"/>
      <c r="M202" s="56">
        <f>M201+IF(AND(K202="Pago",OR(E202='PC Receitas'!$O$4,E202='PC Receitas'!$O$5,E202='PC Receitas'!$O$6)),I202,IF(AND(K202="Pago",OR(E202='PC Receitas'!$O$7,E202='PC Receitas'!$O$8,E202='PC Receitas'!$O$9,E202='PC Receitas'!$O$10,E202='PC Receitas'!$O$11,E202='PC Receitas'!$O$12,E202='PC Receitas'!$O$13,E202='PC Receitas'!$O$14)),-I202,0))</f>
        <v>7448.57</v>
      </c>
      <c r="R202" s="153" t="e">
        <f t="shared" si="12"/>
        <v>#N/A</v>
      </c>
      <c r="S202" s="150" t="e">
        <f t="shared" si="13"/>
        <v>#N/A</v>
      </c>
      <c r="T202" s="150" t="e">
        <f t="shared" si="14"/>
        <v>#N/A</v>
      </c>
      <c r="U202" s="150" t="e">
        <f t="shared" si="15"/>
        <v>#N/A</v>
      </c>
      <c r="V202" s="154" t="e">
        <f>VLOOKUP(E202,'PC Receitas'!$O$4:$P$14,2,FALSE)</f>
        <v>#N/A</v>
      </c>
    </row>
    <row r="203" spans="3:22" ht="19.5" customHeight="1" thickTop="1" thickBot="1" x14ac:dyDescent="0.3">
      <c r="C203" s="58"/>
      <c r="D203" s="58" t="str">
        <f>IF(C203&lt;&gt;"",TEXT(C203,"00")&amp;"/10/"&amp;'Configurações Básicas'!$P$5,"")</f>
        <v/>
      </c>
      <c r="E203" s="58"/>
      <c r="F203" s="58"/>
      <c r="G203" s="58"/>
      <c r="H203" s="58"/>
      <c r="I203" s="59"/>
      <c r="J203" s="193"/>
      <c r="K203" s="60"/>
      <c r="L203" s="192"/>
      <c r="M203" s="56">
        <f>M202+IF(AND(K203="Pago",OR(E203='PC Receitas'!$O$4,E203='PC Receitas'!$O$5,E203='PC Receitas'!$O$6)),I203,IF(AND(K203="Pago",OR(E203='PC Receitas'!$O$7,E203='PC Receitas'!$O$8,E203='PC Receitas'!$O$9,E203='PC Receitas'!$O$10,E203='PC Receitas'!$O$11,E203='PC Receitas'!$O$12,E203='PC Receitas'!$O$13,E203='PC Receitas'!$O$14)),-I203,0))</f>
        <v>7448.57</v>
      </c>
      <c r="R203" s="153" t="e">
        <f t="shared" si="12"/>
        <v>#N/A</v>
      </c>
      <c r="S203" s="150" t="e">
        <f t="shared" si="13"/>
        <v>#N/A</v>
      </c>
      <c r="T203" s="150" t="e">
        <f t="shared" si="14"/>
        <v>#N/A</v>
      </c>
      <c r="U203" s="150" t="e">
        <f t="shared" si="15"/>
        <v>#N/A</v>
      </c>
      <c r="V203" s="154" t="e">
        <f>VLOOKUP(E203,'PC Receitas'!$O$4:$P$14,2,FALSE)</f>
        <v>#N/A</v>
      </c>
    </row>
    <row r="204" spans="3:22" ht="19.5" customHeight="1" thickTop="1" thickBot="1" x14ac:dyDescent="0.3">
      <c r="C204" s="58"/>
      <c r="D204" s="58" t="str">
        <f>IF(C204&lt;&gt;"",TEXT(C204,"00")&amp;"/10/"&amp;'Configurações Básicas'!$P$5,"")</f>
        <v/>
      </c>
      <c r="E204" s="58"/>
      <c r="F204" s="58"/>
      <c r="G204" s="58"/>
      <c r="H204" s="58"/>
      <c r="I204" s="59"/>
      <c r="J204" s="193"/>
      <c r="K204" s="60"/>
      <c r="L204" s="192"/>
      <c r="M204" s="56">
        <f>M203+IF(AND(K204="Pago",OR(E204='PC Receitas'!$O$4,E204='PC Receitas'!$O$5,E204='PC Receitas'!$O$6)),I204,IF(AND(K204="Pago",OR(E204='PC Receitas'!$O$7,E204='PC Receitas'!$O$8,E204='PC Receitas'!$O$9,E204='PC Receitas'!$O$10,E204='PC Receitas'!$O$11,E204='PC Receitas'!$O$12,E204='PC Receitas'!$O$13,E204='PC Receitas'!$O$14)),-I204,0))</f>
        <v>7448.57</v>
      </c>
      <c r="R204" s="153" t="e">
        <f t="shared" si="12"/>
        <v>#N/A</v>
      </c>
      <c r="S204" s="150" t="e">
        <f t="shared" si="13"/>
        <v>#N/A</v>
      </c>
      <c r="T204" s="150" t="e">
        <f t="shared" si="14"/>
        <v>#N/A</v>
      </c>
      <c r="U204" s="150" t="e">
        <f t="shared" si="15"/>
        <v>#N/A</v>
      </c>
      <c r="V204" s="154" t="e">
        <f>VLOOKUP(E204,'PC Receitas'!$O$4:$P$14,2,FALSE)</f>
        <v>#N/A</v>
      </c>
    </row>
    <row r="205" spans="3:22" ht="19.5" customHeight="1" thickTop="1" thickBot="1" x14ac:dyDescent="0.3">
      <c r="C205" s="58"/>
      <c r="D205" s="58" t="str">
        <f>IF(C205&lt;&gt;"",TEXT(C205,"00")&amp;"/10/"&amp;'Configurações Básicas'!$P$5,"")</f>
        <v/>
      </c>
      <c r="E205" s="58"/>
      <c r="F205" s="58"/>
      <c r="G205" s="58"/>
      <c r="H205" s="58"/>
      <c r="I205" s="59"/>
      <c r="J205" s="193"/>
      <c r="K205" s="60"/>
      <c r="L205" s="192"/>
      <c r="M205" s="56">
        <f>M204+IF(AND(K205="Pago",OR(E205='PC Receitas'!$O$4,E205='PC Receitas'!$O$5,E205='PC Receitas'!$O$6)),I205,IF(AND(K205="Pago",OR(E205='PC Receitas'!$O$7,E205='PC Receitas'!$O$8,E205='PC Receitas'!$O$9,E205='PC Receitas'!$O$10,E205='PC Receitas'!$O$11,E205='PC Receitas'!$O$12,E205='PC Receitas'!$O$13,E205='PC Receitas'!$O$14)),-I205,0))</f>
        <v>7448.57</v>
      </c>
      <c r="R205" s="153" t="e">
        <f t="shared" si="12"/>
        <v>#N/A</v>
      </c>
      <c r="S205" s="150" t="e">
        <f t="shared" si="13"/>
        <v>#N/A</v>
      </c>
      <c r="T205" s="150" t="e">
        <f t="shared" si="14"/>
        <v>#N/A</v>
      </c>
      <c r="U205" s="150" t="e">
        <f t="shared" si="15"/>
        <v>#N/A</v>
      </c>
      <c r="V205" s="154" t="e">
        <f>VLOOKUP(E205,'PC Receitas'!$O$4:$P$14,2,FALSE)</f>
        <v>#N/A</v>
      </c>
    </row>
    <row r="206" spans="3:22" ht="19.5" customHeight="1" thickTop="1" thickBot="1" x14ac:dyDescent="0.3">
      <c r="C206" s="58"/>
      <c r="D206" s="58" t="str">
        <f>IF(C206&lt;&gt;"",TEXT(C206,"00")&amp;"/10/"&amp;'Configurações Básicas'!$P$5,"")</f>
        <v/>
      </c>
      <c r="E206" s="58"/>
      <c r="F206" s="58"/>
      <c r="G206" s="58"/>
      <c r="H206" s="58"/>
      <c r="I206" s="59"/>
      <c r="J206" s="193"/>
      <c r="K206" s="60"/>
      <c r="L206" s="192"/>
      <c r="M206" s="56">
        <f>M205+IF(AND(K206="Pago",OR(E206='PC Receitas'!$O$4,E206='PC Receitas'!$O$5,E206='PC Receitas'!$O$6)),I206,IF(AND(K206="Pago",OR(E206='PC Receitas'!$O$7,E206='PC Receitas'!$O$8,E206='PC Receitas'!$O$9,E206='PC Receitas'!$O$10,E206='PC Receitas'!$O$11,E206='PC Receitas'!$O$12,E206='PC Receitas'!$O$13,E206='PC Receitas'!$O$14)),-I206,0))</f>
        <v>7448.57</v>
      </c>
      <c r="R206" s="153" t="e">
        <f t="shared" si="12"/>
        <v>#N/A</v>
      </c>
      <c r="S206" s="150" t="e">
        <f t="shared" si="13"/>
        <v>#N/A</v>
      </c>
      <c r="T206" s="150" t="e">
        <f t="shared" si="14"/>
        <v>#N/A</v>
      </c>
      <c r="U206" s="150" t="e">
        <f t="shared" si="15"/>
        <v>#N/A</v>
      </c>
      <c r="V206" s="154" t="e">
        <f>VLOOKUP(E206,'PC Receitas'!$O$4:$P$14,2,FALSE)</f>
        <v>#N/A</v>
      </c>
    </row>
    <row r="207" spans="3:22" ht="19.5" customHeight="1" thickTop="1" thickBot="1" x14ac:dyDescent="0.3">
      <c r="C207" s="58"/>
      <c r="D207" s="58" t="str">
        <f>IF(C207&lt;&gt;"",TEXT(C207,"00")&amp;"/10/"&amp;'Configurações Básicas'!$P$5,"")</f>
        <v/>
      </c>
      <c r="E207" s="58"/>
      <c r="F207" s="58"/>
      <c r="G207" s="58"/>
      <c r="H207" s="58"/>
      <c r="I207" s="59"/>
      <c r="J207" s="193"/>
      <c r="K207" s="60"/>
      <c r="L207" s="192"/>
      <c r="M207" s="56">
        <f>M206+IF(AND(K207="Pago",OR(E207='PC Receitas'!$O$4,E207='PC Receitas'!$O$5,E207='PC Receitas'!$O$6)),I207,IF(AND(K207="Pago",OR(E207='PC Receitas'!$O$7,E207='PC Receitas'!$O$8,E207='PC Receitas'!$O$9,E207='PC Receitas'!$O$10,E207='PC Receitas'!$O$11,E207='PC Receitas'!$O$12,E207='PC Receitas'!$O$13,E207='PC Receitas'!$O$14)),-I207,0))</f>
        <v>7448.57</v>
      </c>
      <c r="R207" s="153" t="e">
        <f t="shared" si="12"/>
        <v>#N/A</v>
      </c>
      <c r="S207" s="150" t="e">
        <f t="shared" si="13"/>
        <v>#N/A</v>
      </c>
      <c r="T207" s="150" t="e">
        <f t="shared" si="14"/>
        <v>#N/A</v>
      </c>
      <c r="U207" s="150" t="e">
        <f t="shared" si="15"/>
        <v>#N/A</v>
      </c>
      <c r="V207" s="154" t="e">
        <f>VLOOKUP(E207,'PC Receitas'!$O$4:$P$14,2,FALSE)</f>
        <v>#N/A</v>
      </c>
    </row>
    <row r="208" spans="3:22" ht="19.5" customHeight="1" thickTop="1" thickBot="1" x14ac:dyDescent="0.3">
      <c r="C208" s="58"/>
      <c r="D208" s="58" t="str">
        <f>IF(C208&lt;&gt;"",TEXT(C208,"00")&amp;"/10/"&amp;'Configurações Básicas'!$P$5,"")</f>
        <v/>
      </c>
      <c r="E208" s="58"/>
      <c r="F208" s="58"/>
      <c r="G208" s="58"/>
      <c r="H208" s="58"/>
      <c r="I208" s="59"/>
      <c r="J208" s="193"/>
      <c r="K208" s="60"/>
      <c r="L208" s="192"/>
      <c r="M208" s="56">
        <f>M207+IF(AND(K208="Pago",OR(E208='PC Receitas'!$O$4,E208='PC Receitas'!$O$5,E208='PC Receitas'!$O$6)),I208,IF(AND(K208="Pago",OR(E208='PC Receitas'!$O$7,E208='PC Receitas'!$O$8,E208='PC Receitas'!$O$9,E208='PC Receitas'!$O$10,E208='PC Receitas'!$O$11,E208='PC Receitas'!$O$12,E208='PC Receitas'!$O$13,E208='PC Receitas'!$O$14)),-I208,0))</f>
        <v>7448.57</v>
      </c>
      <c r="R208" s="153" t="e">
        <f t="shared" si="12"/>
        <v>#N/A</v>
      </c>
      <c r="S208" s="150" t="e">
        <f t="shared" si="13"/>
        <v>#N/A</v>
      </c>
      <c r="T208" s="150" t="e">
        <f t="shared" si="14"/>
        <v>#N/A</v>
      </c>
      <c r="U208" s="150" t="e">
        <f t="shared" si="15"/>
        <v>#N/A</v>
      </c>
      <c r="V208" s="154" t="e">
        <f>VLOOKUP(E208,'PC Receitas'!$O$4:$P$14,2,FALSE)</f>
        <v>#N/A</v>
      </c>
    </row>
    <row r="209" spans="3:22" ht="19.5" customHeight="1" thickTop="1" thickBot="1" x14ac:dyDescent="0.3">
      <c r="C209" s="58"/>
      <c r="D209" s="58" t="str">
        <f>IF(C209&lt;&gt;"",TEXT(C209,"00")&amp;"/10/"&amp;'Configurações Básicas'!$P$5,"")</f>
        <v/>
      </c>
      <c r="E209" s="58"/>
      <c r="F209" s="58"/>
      <c r="G209" s="58"/>
      <c r="H209" s="58"/>
      <c r="I209" s="59"/>
      <c r="J209" s="193"/>
      <c r="K209" s="60"/>
      <c r="L209" s="192"/>
      <c r="M209" s="56">
        <f>M208+IF(AND(K209="Pago",OR(E209='PC Receitas'!$O$4,E209='PC Receitas'!$O$5,E209='PC Receitas'!$O$6)),I209,IF(AND(K209="Pago",OR(E209='PC Receitas'!$O$7,E209='PC Receitas'!$O$8,E209='PC Receitas'!$O$9,E209='PC Receitas'!$O$10,E209='PC Receitas'!$O$11,E209='PC Receitas'!$O$12,E209='PC Receitas'!$O$13,E209='PC Receitas'!$O$14)),-I209,0))</f>
        <v>7448.57</v>
      </c>
      <c r="R209" s="153" t="e">
        <f t="shared" si="12"/>
        <v>#N/A</v>
      </c>
      <c r="S209" s="150" t="e">
        <f t="shared" si="13"/>
        <v>#N/A</v>
      </c>
      <c r="T209" s="150" t="e">
        <f t="shared" si="14"/>
        <v>#N/A</v>
      </c>
      <c r="U209" s="150" t="e">
        <f t="shared" si="15"/>
        <v>#N/A</v>
      </c>
      <c r="V209" s="154" t="e">
        <f>VLOOKUP(E209,'PC Receitas'!$O$4:$P$14,2,FALSE)</f>
        <v>#N/A</v>
      </c>
    </row>
    <row r="210" spans="3:22" ht="19.5" customHeight="1" thickTop="1" thickBot="1" x14ac:dyDescent="0.3">
      <c r="C210" s="58"/>
      <c r="D210" s="58" t="str">
        <f>IF(C210&lt;&gt;"",TEXT(C210,"00")&amp;"/10/"&amp;'Configurações Básicas'!$P$5,"")</f>
        <v/>
      </c>
      <c r="E210" s="58"/>
      <c r="F210" s="58"/>
      <c r="G210" s="58"/>
      <c r="H210" s="58"/>
      <c r="I210" s="59"/>
      <c r="J210" s="193"/>
      <c r="K210" s="60"/>
      <c r="L210" s="192"/>
      <c r="M210" s="56">
        <f>M209+IF(AND(K210="Pago",OR(E210='PC Receitas'!$O$4,E210='PC Receitas'!$O$5,E210='PC Receitas'!$O$6)),I210,IF(AND(K210="Pago",OR(E210='PC Receitas'!$O$7,E210='PC Receitas'!$O$8,E210='PC Receitas'!$O$9,E210='PC Receitas'!$O$10,E210='PC Receitas'!$O$11,E210='PC Receitas'!$O$12,E210='PC Receitas'!$O$13,E210='PC Receitas'!$O$14)),-I210,0))</f>
        <v>7448.57</v>
      </c>
      <c r="R210" s="153" t="e">
        <f t="shared" si="12"/>
        <v>#N/A</v>
      </c>
      <c r="S210" s="150" t="e">
        <f t="shared" si="13"/>
        <v>#N/A</v>
      </c>
      <c r="T210" s="150" t="e">
        <f t="shared" si="14"/>
        <v>#N/A</v>
      </c>
      <c r="U210" s="150" t="e">
        <f t="shared" si="15"/>
        <v>#N/A</v>
      </c>
      <c r="V210" s="154" t="e">
        <f>VLOOKUP(E210,'PC Receitas'!$O$4:$P$14,2,FALSE)</f>
        <v>#N/A</v>
      </c>
    </row>
    <row r="211" spans="3:22" ht="19.5" customHeight="1" thickTop="1" thickBot="1" x14ac:dyDescent="0.3">
      <c r="C211" s="58"/>
      <c r="D211" s="58" t="str">
        <f>IF(C211&lt;&gt;"",TEXT(C211,"00")&amp;"/10/"&amp;'Configurações Básicas'!$P$5,"")</f>
        <v/>
      </c>
      <c r="E211" s="58"/>
      <c r="F211" s="58"/>
      <c r="G211" s="58"/>
      <c r="H211" s="58"/>
      <c r="I211" s="59"/>
      <c r="J211" s="193"/>
      <c r="K211" s="60"/>
      <c r="L211" s="192"/>
      <c r="M211" s="56">
        <f>M210+IF(AND(K211="Pago",OR(E211='PC Receitas'!$O$4,E211='PC Receitas'!$O$5,E211='PC Receitas'!$O$6)),I211,IF(AND(K211="Pago",OR(E211='PC Receitas'!$O$7,E211='PC Receitas'!$O$8,E211='PC Receitas'!$O$9,E211='PC Receitas'!$O$10,E211='PC Receitas'!$O$11,E211='PC Receitas'!$O$12,E211='PC Receitas'!$O$13,E211='PC Receitas'!$O$14)),-I211,0))</f>
        <v>7448.57</v>
      </c>
      <c r="R211" s="153" t="e">
        <f t="shared" si="12"/>
        <v>#N/A</v>
      </c>
      <c r="S211" s="150" t="e">
        <f t="shared" si="13"/>
        <v>#N/A</v>
      </c>
      <c r="T211" s="150" t="e">
        <f t="shared" si="14"/>
        <v>#N/A</v>
      </c>
      <c r="U211" s="150" t="e">
        <f t="shared" si="15"/>
        <v>#N/A</v>
      </c>
      <c r="V211" s="154" t="e">
        <f>VLOOKUP(E211,'PC Receitas'!$O$4:$P$14,2,FALSE)</f>
        <v>#N/A</v>
      </c>
    </row>
    <row r="212" spans="3:22" ht="19.5" customHeight="1" thickTop="1" thickBot="1" x14ac:dyDescent="0.3">
      <c r="C212" s="58"/>
      <c r="D212" s="58" t="str">
        <f>IF(C212&lt;&gt;"",TEXT(C212,"00")&amp;"/10/"&amp;'Configurações Básicas'!$P$5,"")</f>
        <v/>
      </c>
      <c r="E212" s="58"/>
      <c r="F212" s="58"/>
      <c r="G212" s="58"/>
      <c r="H212" s="58"/>
      <c r="I212" s="59"/>
      <c r="J212" s="193"/>
      <c r="K212" s="60"/>
      <c r="L212" s="192"/>
      <c r="M212" s="56">
        <f>M211+IF(AND(K212="Pago",OR(E212='PC Receitas'!$O$4,E212='PC Receitas'!$O$5,E212='PC Receitas'!$O$6)),I212,IF(AND(K212="Pago",OR(E212='PC Receitas'!$O$7,E212='PC Receitas'!$O$8,E212='PC Receitas'!$O$9,E212='PC Receitas'!$O$10,E212='PC Receitas'!$O$11,E212='PC Receitas'!$O$12,E212='PC Receitas'!$O$13,E212='PC Receitas'!$O$14)),-I212,0))</f>
        <v>7448.57</v>
      </c>
      <c r="R212" s="153" t="e">
        <f t="shared" si="12"/>
        <v>#N/A</v>
      </c>
      <c r="S212" s="150" t="e">
        <f t="shared" si="13"/>
        <v>#N/A</v>
      </c>
      <c r="T212" s="150" t="e">
        <f t="shared" si="14"/>
        <v>#N/A</v>
      </c>
      <c r="U212" s="150" t="e">
        <f t="shared" si="15"/>
        <v>#N/A</v>
      </c>
      <c r="V212" s="154" t="e">
        <f>VLOOKUP(E212,'PC Receitas'!$O$4:$P$14,2,FALSE)</f>
        <v>#N/A</v>
      </c>
    </row>
    <row r="213" spans="3:22" ht="19.5" customHeight="1" thickTop="1" thickBot="1" x14ac:dyDescent="0.3">
      <c r="C213" s="58"/>
      <c r="D213" s="58" t="str">
        <f>IF(C213&lt;&gt;"",TEXT(C213,"00")&amp;"/10/"&amp;'Configurações Básicas'!$P$5,"")</f>
        <v/>
      </c>
      <c r="E213" s="58"/>
      <c r="F213" s="58"/>
      <c r="G213" s="58"/>
      <c r="H213" s="58"/>
      <c r="I213" s="59"/>
      <c r="J213" s="193"/>
      <c r="K213" s="60"/>
      <c r="L213" s="192"/>
      <c r="M213" s="56">
        <f>M212+IF(AND(K213="Pago",OR(E213='PC Receitas'!$O$4,E213='PC Receitas'!$O$5,E213='PC Receitas'!$O$6)),I213,IF(AND(K213="Pago",OR(E213='PC Receitas'!$O$7,E213='PC Receitas'!$O$8,E213='PC Receitas'!$O$9,E213='PC Receitas'!$O$10,E213='PC Receitas'!$O$11,E213='PC Receitas'!$O$12,E213='PC Receitas'!$O$13,E213='PC Receitas'!$O$14)),-I213,0))</f>
        <v>7448.57</v>
      </c>
      <c r="R213" s="153" t="e">
        <f t="shared" si="12"/>
        <v>#N/A</v>
      </c>
      <c r="S213" s="150" t="e">
        <f t="shared" si="13"/>
        <v>#N/A</v>
      </c>
      <c r="T213" s="150" t="e">
        <f t="shared" si="14"/>
        <v>#N/A</v>
      </c>
      <c r="U213" s="150" t="e">
        <f t="shared" si="15"/>
        <v>#N/A</v>
      </c>
      <c r="V213" s="154" t="e">
        <f>VLOOKUP(E213,'PC Receitas'!$O$4:$P$14,2,FALSE)</f>
        <v>#N/A</v>
      </c>
    </row>
    <row r="214" spans="3:22" ht="19.5" customHeight="1" thickTop="1" thickBot="1" x14ac:dyDescent="0.3">
      <c r="C214" s="58"/>
      <c r="D214" s="58" t="str">
        <f>IF(C214&lt;&gt;"",TEXT(C214,"00")&amp;"/10/"&amp;'Configurações Básicas'!$P$5,"")</f>
        <v/>
      </c>
      <c r="E214" s="58"/>
      <c r="F214" s="58"/>
      <c r="G214" s="58"/>
      <c r="H214" s="58"/>
      <c r="I214" s="59"/>
      <c r="J214" s="193"/>
      <c r="K214" s="60"/>
      <c r="L214" s="192"/>
      <c r="M214" s="56">
        <f>M213+IF(AND(K214="Pago",OR(E214='PC Receitas'!$O$4,E214='PC Receitas'!$O$5,E214='PC Receitas'!$O$6)),I214,IF(AND(K214="Pago",OR(E214='PC Receitas'!$O$7,E214='PC Receitas'!$O$8,E214='PC Receitas'!$O$9,E214='PC Receitas'!$O$10,E214='PC Receitas'!$O$11,E214='PC Receitas'!$O$12,E214='PC Receitas'!$O$13,E214='PC Receitas'!$O$14)),-I214,0))</f>
        <v>7448.57</v>
      </c>
      <c r="R214" s="153" t="e">
        <f t="shared" si="12"/>
        <v>#N/A</v>
      </c>
      <c r="S214" s="150" t="e">
        <f t="shared" si="13"/>
        <v>#N/A</v>
      </c>
      <c r="T214" s="150" t="e">
        <f t="shared" si="14"/>
        <v>#N/A</v>
      </c>
      <c r="U214" s="150" t="e">
        <f t="shared" si="15"/>
        <v>#N/A</v>
      </c>
      <c r="V214" s="154" t="e">
        <f>VLOOKUP(E214,'PC Receitas'!$O$4:$P$14,2,FALSE)</f>
        <v>#N/A</v>
      </c>
    </row>
    <row r="215" spans="3:22" ht="19.5" customHeight="1" thickTop="1" thickBot="1" x14ac:dyDescent="0.3">
      <c r="C215" s="58"/>
      <c r="D215" s="58" t="str">
        <f>IF(C215&lt;&gt;"",TEXT(C215,"00")&amp;"/10/"&amp;'Configurações Básicas'!$P$5,"")</f>
        <v/>
      </c>
      <c r="E215" s="58"/>
      <c r="F215" s="58"/>
      <c r="G215" s="58"/>
      <c r="H215" s="58"/>
      <c r="I215" s="59"/>
      <c r="J215" s="193"/>
      <c r="K215" s="60"/>
      <c r="L215" s="192"/>
      <c r="M215" s="56">
        <f>M214+IF(AND(K215="Pago",OR(E215='PC Receitas'!$O$4,E215='PC Receitas'!$O$5,E215='PC Receitas'!$O$6)),I215,IF(AND(K215="Pago",OR(E215='PC Receitas'!$O$7,E215='PC Receitas'!$O$8,E215='PC Receitas'!$O$9,E215='PC Receitas'!$O$10,E215='PC Receitas'!$O$11,E215='PC Receitas'!$O$12,E215='PC Receitas'!$O$13,E215='PC Receitas'!$O$14)),-I215,0))</f>
        <v>7448.57</v>
      </c>
      <c r="R215" s="153" t="e">
        <f t="shared" si="12"/>
        <v>#N/A</v>
      </c>
      <c r="S215" s="150" t="e">
        <f t="shared" si="13"/>
        <v>#N/A</v>
      </c>
      <c r="T215" s="150" t="e">
        <f t="shared" si="14"/>
        <v>#N/A</v>
      </c>
      <c r="U215" s="150" t="e">
        <f t="shared" si="15"/>
        <v>#N/A</v>
      </c>
      <c r="V215" s="154" t="e">
        <f>VLOOKUP(E215,'PC Receitas'!$O$4:$P$14,2,FALSE)</f>
        <v>#N/A</v>
      </c>
    </row>
    <row r="216" spans="3:22" ht="19.5" customHeight="1" thickTop="1" thickBot="1" x14ac:dyDescent="0.3">
      <c r="C216" s="58"/>
      <c r="D216" s="58" t="str">
        <f>IF(C216&lt;&gt;"",TEXT(C216,"00")&amp;"/10/"&amp;'Configurações Básicas'!$P$5,"")</f>
        <v/>
      </c>
      <c r="E216" s="58"/>
      <c r="F216" s="58"/>
      <c r="G216" s="58"/>
      <c r="H216" s="58"/>
      <c r="I216" s="59"/>
      <c r="J216" s="193"/>
      <c r="K216" s="60"/>
      <c r="L216" s="192"/>
      <c r="M216" s="56">
        <f>M215+IF(AND(K216="Pago",OR(E216='PC Receitas'!$O$4,E216='PC Receitas'!$O$5,E216='PC Receitas'!$O$6)),I216,IF(AND(K216="Pago",OR(E216='PC Receitas'!$O$7,E216='PC Receitas'!$O$8,E216='PC Receitas'!$O$9,E216='PC Receitas'!$O$10,E216='PC Receitas'!$O$11,E216='PC Receitas'!$O$12,E216='PC Receitas'!$O$13,E216='PC Receitas'!$O$14)),-I216,0))</f>
        <v>7448.57</v>
      </c>
      <c r="R216" s="153" t="e">
        <f t="shared" si="12"/>
        <v>#N/A</v>
      </c>
      <c r="S216" s="150" t="e">
        <f t="shared" si="13"/>
        <v>#N/A</v>
      </c>
      <c r="T216" s="150" t="e">
        <f t="shared" si="14"/>
        <v>#N/A</v>
      </c>
      <c r="U216" s="150" t="e">
        <f t="shared" si="15"/>
        <v>#N/A</v>
      </c>
      <c r="V216" s="154" t="e">
        <f>VLOOKUP(E216,'PC Receitas'!$O$4:$P$14,2,FALSE)</f>
        <v>#N/A</v>
      </c>
    </row>
    <row r="217" spans="3:22" ht="19.5" customHeight="1" thickTop="1" thickBot="1" x14ac:dyDescent="0.3">
      <c r="C217" s="58"/>
      <c r="D217" s="58" t="str">
        <f>IF(C217&lt;&gt;"",TEXT(C217,"00")&amp;"/10/"&amp;'Configurações Básicas'!$P$5,"")</f>
        <v/>
      </c>
      <c r="E217" s="58"/>
      <c r="F217" s="58"/>
      <c r="G217" s="58"/>
      <c r="H217" s="58"/>
      <c r="I217" s="59"/>
      <c r="J217" s="193"/>
      <c r="K217" s="60"/>
      <c r="L217" s="192"/>
      <c r="M217" s="56">
        <f>M216+IF(AND(K217="Pago",OR(E217='PC Receitas'!$O$4,E217='PC Receitas'!$O$5,E217='PC Receitas'!$O$6)),I217,IF(AND(K217="Pago",OR(E217='PC Receitas'!$O$7,E217='PC Receitas'!$O$8,E217='PC Receitas'!$O$9,E217='PC Receitas'!$O$10,E217='PC Receitas'!$O$11,E217='PC Receitas'!$O$12,E217='PC Receitas'!$O$13,E217='PC Receitas'!$O$14)),-I217,0))</f>
        <v>7448.57</v>
      </c>
      <c r="R217" s="153" t="e">
        <f t="shared" si="12"/>
        <v>#N/A</v>
      </c>
      <c r="S217" s="150" t="e">
        <f t="shared" si="13"/>
        <v>#N/A</v>
      </c>
      <c r="T217" s="150" t="e">
        <f t="shared" si="14"/>
        <v>#N/A</v>
      </c>
      <c r="U217" s="150" t="e">
        <f t="shared" si="15"/>
        <v>#N/A</v>
      </c>
      <c r="V217" s="154" t="e">
        <f>VLOOKUP(E217,'PC Receitas'!$O$4:$P$14,2,FALSE)</f>
        <v>#N/A</v>
      </c>
    </row>
    <row r="218" spans="3:22" ht="19.5" customHeight="1" thickTop="1" thickBot="1" x14ac:dyDescent="0.3">
      <c r="C218" s="58"/>
      <c r="D218" s="58" t="str">
        <f>IF(C218&lt;&gt;"",TEXT(C218,"00")&amp;"/10/"&amp;'Configurações Básicas'!$P$5,"")</f>
        <v/>
      </c>
      <c r="E218" s="58"/>
      <c r="F218" s="58"/>
      <c r="G218" s="58"/>
      <c r="H218" s="58"/>
      <c r="I218" s="59"/>
      <c r="J218" s="193"/>
      <c r="K218" s="60"/>
      <c r="L218" s="192"/>
      <c r="M218" s="56">
        <f>M217+IF(AND(K218="Pago",OR(E218='PC Receitas'!$O$4,E218='PC Receitas'!$O$5,E218='PC Receitas'!$O$6)),I218,IF(AND(K218="Pago",OR(E218='PC Receitas'!$O$7,E218='PC Receitas'!$O$8,E218='PC Receitas'!$O$9,E218='PC Receitas'!$O$10,E218='PC Receitas'!$O$11,E218='PC Receitas'!$O$12,E218='PC Receitas'!$O$13,E218='PC Receitas'!$O$14)),-I218,0))</f>
        <v>7448.57</v>
      </c>
      <c r="R218" s="153" t="e">
        <f t="shared" si="12"/>
        <v>#N/A</v>
      </c>
      <c r="S218" s="150" t="e">
        <f t="shared" si="13"/>
        <v>#N/A</v>
      </c>
      <c r="T218" s="150" t="e">
        <f t="shared" si="14"/>
        <v>#N/A</v>
      </c>
      <c r="U218" s="150" t="e">
        <f t="shared" si="15"/>
        <v>#N/A</v>
      </c>
      <c r="V218" s="154" t="e">
        <f>VLOOKUP(E218,'PC Receitas'!$O$4:$P$14,2,FALSE)</f>
        <v>#N/A</v>
      </c>
    </row>
    <row r="219" spans="3:22" ht="19.5" customHeight="1" thickTop="1" thickBot="1" x14ac:dyDescent="0.3">
      <c r="C219" s="58"/>
      <c r="D219" s="58" t="str">
        <f>IF(C219&lt;&gt;"",TEXT(C219,"00")&amp;"/10/"&amp;'Configurações Básicas'!$P$5,"")</f>
        <v/>
      </c>
      <c r="E219" s="58"/>
      <c r="F219" s="58"/>
      <c r="G219" s="58"/>
      <c r="H219" s="58"/>
      <c r="I219" s="59"/>
      <c r="J219" s="193"/>
      <c r="K219" s="60"/>
      <c r="L219" s="192"/>
      <c r="M219" s="56">
        <f>M218+IF(AND(K219="Pago",OR(E219='PC Receitas'!$O$4,E219='PC Receitas'!$O$5,E219='PC Receitas'!$O$6)),I219,IF(AND(K219="Pago",OR(E219='PC Receitas'!$O$7,E219='PC Receitas'!$O$8,E219='PC Receitas'!$O$9,E219='PC Receitas'!$O$10,E219='PC Receitas'!$O$11,E219='PC Receitas'!$O$12,E219='PC Receitas'!$O$13,E219='PC Receitas'!$O$14)),-I219,0))</f>
        <v>7448.57</v>
      </c>
      <c r="R219" s="153" t="e">
        <f t="shared" si="12"/>
        <v>#N/A</v>
      </c>
      <c r="S219" s="150" t="e">
        <f t="shared" si="13"/>
        <v>#N/A</v>
      </c>
      <c r="T219" s="150" t="e">
        <f t="shared" si="14"/>
        <v>#N/A</v>
      </c>
      <c r="U219" s="150" t="e">
        <f t="shared" si="15"/>
        <v>#N/A</v>
      </c>
      <c r="V219" s="154" t="e">
        <f>VLOOKUP(E219,'PC Receitas'!$O$4:$P$14,2,FALSE)</f>
        <v>#N/A</v>
      </c>
    </row>
    <row r="220" spans="3:22" ht="19.5" customHeight="1" thickTop="1" thickBot="1" x14ac:dyDescent="0.3">
      <c r="C220" s="58"/>
      <c r="D220" s="58" t="str">
        <f>IF(C220&lt;&gt;"",TEXT(C220,"00")&amp;"/10/"&amp;'Configurações Básicas'!$P$5,"")</f>
        <v/>
      </c>
      <c r="E220" s="58"/>
      <c r="F220" s="58"/>
      <c r="G220" s="58"/>
      <c r="H220" s="58"/>
      <c r="I220" s="59"/>
      <c r="J220" s="193"/>
      <c r="K220" s="60"/>
      <c r="L220" s="192"/>
      <c r="M220" s="56">
        <f>M219+IF(AND(K220="Pago",OR(E220='PC Receitas'!$O$4,E220='PC Receitas'!$O$5,E220='PC Receitas'!$O$6)),I220,IF(AND(K220="Pago",OR(E220='PC Receitas'!$O$7,E220='PC Receitas'!$O$8,E220='PC Receitas'!$O$9,E220='PC Receitas'!$O$10,E220='PC Receitas'!$O$11,E220='PC Receitas'!$O$12,E220='PC Receitas'!$O$13,E220='PC Receitas'!$O$14)),-I220,0))</f>
        <v>7448.57</v>
      </c>
      <c r="R220" s="153" t="e">
        <f t="shared" si="12"/>
        <v>#N/A</v>
      </c>
      <c r="S220" s="150" t="e">
        <f t="shared" si="13"/>
        <v>#N/A</v>
      </c>
      <c r="T220" s="150" t="e">
        <f t="shared" si="14"/>
        <v>#N/A</v>
      </c>
      <c r="U220" s="150" t="e">
        <f t="shared" si="15"/>
        <v>#N/A</v>
      </c>
      <c r="V220" s="154" t="e">
        <f>VLOOKUP(E220,'PC Receitas'!$O$4:$P$14,2,FALSE)</f>
        <v>#N/A</v>
      </c>
    </row>
    <row r="221" spans="3:22" ht="19.5" customHeight="1" thickTop="1" thickBot="1" x14ac:dyDescent="0.3">
      <c r="C221" s="58"/>
      <c r="D221" s="58" t="str">
        <f>IF(C221&lt;&gt;"",TEXT(C221,"00")&amp;"/10/"&amp;'Configurações Básicas'!$P$5,"")</f>
        <v/>
      </c>
      <c r="E221" s="58"/>
      <c r="F221" s="58"/>
      <c r="G221" s="58"/>
      <c r="H221" s="58"/>
      <c r="I221" s="59"/>
      <c r="J221" s="193"/>
      <c r="K221" s="60"/>
      <c r="L221" s="192"/>
      <c r="M221" s="56">
        <f>M220+IF(AND(K221="Pago",OR(E221='PC Receitas'!$O$4,E221='PC Receitas'!$O$5,E221='PC Receitas'!$O$6)),I221,IF(AND(K221="Pago",OR(E221='PC Receitas'!$O$7,E221='PC Receitas'!$O$8,E221='PC Receitas'!$O$9,E221='PC Receitas'!$O$10,E221='PC Receitas'!$O$11,E221='PC Receitas'!$O$12,E221='PC Receitas'!$O$13,E221='PC Receitas'!$O$14)),-I221,0))</f>
        <v>7448.57</v>
      </c>
      <c r="R221" s="153" t="e">
        <f t="shared" si="12"/>
        <v>#N/A</v>
      </c>
      <c r="S221" s="150" t="e">
        <f t="shared" si="13"/>
        <v>#N/A</v>
      </c>
      <c r="T221" s="150" t="e">
        <f t="shared" si="14"/>
        <v>#N/A</v>
      </c>
      <c r="U221" s="150" t="e">
        <f t="shared" si="15"/>
        <v>#N/A</v>
      </c>
      <c r="V221" s="154" t="e">
        <f>VLOOKUP(E221,'PC Receitas'!$O$4:$P$14,2,FALSE)</f>
        <v>#N/A</v>
      </c>
    </row>
    <row r="222" spans="3:22" ht="19.5" customHeight="1" thickTop="1" thickBot="1" x14ac:dyDescent="0.3">
      <c r="C222" s="58"/>
      <c r="D222" s="58" t="str">
        <f>IF(C222&lt;&gt;"",TEXT(C222,"00")&amp;"/10/"&amp;'Configurações Básicas'!$P$5,"")</f>
        <v/>
      </c>
      <c r="E222" s="58"/>
      <c r="F222" s="58"/>
      <c r="G222" s="58"/>
      <c r="H222" s="58"/>
      <c r="I222" s="59"/>
      <c r="J222" s="193"/>
      <c r="K222" s="60"/>
      <c r="L222" s="192"/>
      <c r="M222" s="56">
        <f>M221+IF(AND(K222="Pago",OR(E222='PC Receitas'!$O$4,E222='PC Receitas'!$O$5,E222='PC Receitas'!$O$6)),I222,IF(AND(K222="Pago",OR(E222='PC Receitas'!$O$7,E222='PC Receitas'!$O$8,E222='PC Receitas'!$O$9,E222='PC Receitas'!$O$10,E222='PC Receitas'!$O$11,E222='PC Receitas'!$O$12,E222='PC Receitas'!$O$13,E222='PC Receitas'!$O$14)),-I222,0))</f>
        <v>7448.57</v>
      </c>
      <c r="R222" s="153" t="e">
        <f t="shared" si="12"/>
        <v>#N/A</v>
      </c>
      <c r="S222" s="150" t="e">
        <f t="shared" si="13"/>
        <v>#N/A</v>
      </c>
      <c r="T222" s="150" t="e">
        <f t="shared" si="14"/>
        <v>#N/A</v>
      </c>
      <c r="U222" s="150" t="e">
        <f t="shared" si="15"/>
        <v>#N/A</v>
      </c>
      <c r="V222" s="154" t="e">
        <f>VLOOKUP(E222,'PC Receitas'!$O$4:$P$14,2,FALSE)</f>
        <v>#N/A</v>
      </c>
    </row>
    <row r="223" spans="3:22" ht="19.5" customHeight="1" thickTop="1" thickBot="1" x14ac:dyDescent="0.3">
      <c r="C223" s="58"/>
      <c r="D223" s="58" t="str">
        <f>IF(C223&lt;&gt;"",TEXT(C223,"00")&amp;"/10/"&amp;'Configurações Básicas'!$P$5,"")</f>
        <v/>
      </c>
      <c r="E223" s="58"/>
      <c r="F223" s="58"/>
      <c r="G223" s="58"/>
      <c r="H223" s="58"/>
      <c r="I223" s="59"/>
      <c r="J223" s="193"/>
      <c r="K223" s="60"/>
      <c r="L223" s="192"/>
      <c r="M223" s="56">
        <f>M222+IF(AND(K223="Pago",OR(E223='PC Receitas'!$O$4,E223='PC Receitas'!$O$5,E223='PC Receitas'!$O$6)),I223,IF(AND(K223="Pago",OR(E223='PC Receitas'!$O$7,E223='PC Receitas'!$O$8,E223='PC Receitas'!$O$9,E223='PC Receitas'!$O$10,E223='PC Receitas'!$O$11,E223='PC Receitas'!$O$12,E223='PC Receitas'!$O$13,E223='PC Receitas'!$O$14)),-I223,0))</f>
        <v>7448.57</v>
      </c>
      <c r="R223" s="153" t="e">
        <f t="shared" si="12"/>
        <v>#N/A</v>
      </c>
      <c r="S223" s="150" t="e">
        <f t="shared" si="13"/>
        <v>#N/A</v>
      </c>
      <c r="T223" s="150" t="e">
        <f t="shared" si="14"/>
        <v>#N/A</v>
      </c>
      <c r="U223" s="150" t="e">
        <f t="shared" si="15"/>
        <v>#N/A</v>
      </c>
      <c r="V223" s="154" t="e">
        <f>VLOOKUP(E223,'PC Receitas'!$O$4:$P$14,2,FALSE)</f>
        <v>#N/A</v>
      </c>
    </row>
    <row r="224" spans="3:22" ht="19.5" customHeight="1" thickTop="1" thickBot="1" x14ac:dyDescent="0.3">
      <c r="C224" s="58"/>
      <c r="D224" s="58" t="str">
        <f>IF(C224&lt;&gt;"",TEXT(C224,"00")&amp;"/10/"&amp;'Configurações Básicas'!$P$5,"")</f>
        <v/>
      </c>
      <c r="E224" s="58"/>
      <c r="F224" s="58"/>
      <c r="G224" s="58"/>
      <c r="H224" s="58"/>
      <c r="I224" s="59"/>
      <c r="J224" s="193"/>
      <c r="K224" s="60"/>
      <c r="L224" s="192"/>
      <c r="M224" s="56">
        <f>M223+IF(AND(K224="Pago",OR(E224='PC Receitas'!$O$4,E224='PC Receitas'!$O$5,E224='PC Receitas'!$O$6)),I224,IF(AND(K224="Pago",OR(E224='PC Receitas'!$O$7,E224='PC Receitas'!$O$8,E224='PC Receitas'!$O$9,E224='PC Receitas'!$O$10,E224='PC Receitas'!$O$11,E224='PC Receitas'!$O$12,E224='PC Receitas'!$O$13,E224='PC Receitas'!$O$14)),-I224,0))</f>
        <v>7448.57</v>
      </c>
      <c r="R224" s="153" t="e">
        <f t="shared" si="12"/>
        <v>#N/A</v>
      </c>
      <c r="S224" s="150" t="e">
        <f t="shared" si="13"/>
        <v>#N/A</v>
      </c>
      <c r="T224" s="150" t="e">
        <f t="shared" si="14"/>
        <v>#N/A</v>
      </c>
      <c r="U224" s="150" t="e">
        <f t="shared" si="15"/>
        <v>#N/A</v>
      </c>
      <c r="V224" s="154" t="e">
        <f>VLOOKUP(E224,'PC Receitas'!$O$4:$P$14,2,FALSE)</f>
        <v>#N/A</v>
      </c>
    </row>
    <row r="225" spans="3:22" ht="19.5" customHeight="1" thickTop="1" thickBot="1" x14ac:dyDescent="0.3">
      <c r="C225" s="58"/>
      <c r="D225" s="58" t="str">
        <f>IF(C225&lt;&gt;"",TEXT(C225,"00")&amp;"/10/"&amp;'Configurações Básicas'!$P$5,"")</f>
        <v/>
      </c>
      <c r="E225" s="58"/>
      <c r="F225" s="58"/>
      <c r="G225" s="58"/>
      <c r="H225" s="58"/>
      <c r="I225" s="59"/>
      <c r="J225" s="193"/>
      <c r="K225" s="60"/>
      <c r="L225" s="192"/>
      <c r="M225" s="56">
        <f>M224+IF(AND(K225="Pago",OR(E225='PC Receitas'!$O$4,E225='PC Receitas'!$O$5,E225='PC Receitas'!$O$6)),I225,IF(AND(K225="Pago",OR(E225='PC Receitas'!$O$7,E225='PC Receitas'!$O$8,E225='PC Receitas'!$O$9,E225='PC Receitas'!$O$10,E225='PC Receitas'!$O$11,E225='PC Receitas'!$O$12,E225='PC Receitas'!$O$13,E225='PC Receitas'!$O$14)),-I225,0))</f>
        <v>7448.57</v>
      </c>
      <c r="R225" s="153" t="e">
        <f t="shared" si="12"/>
        <v>#N/A</v>
      </c>
      <c r="S225" s="150" t="e">
        <f t="shared" si="13"/>
        <v>#N/A</v>
      </c>
      <c r="T225" s="150" t="e">
        <f t="shared" si="14"/>
        <v>#N/A</v>
      </c>
      <c r="U225" s="150" t="e">
        <f t="shared" si="15"/>
        <v>#N/A</v>
      </c>
      <c r="V225" s="154" t="e">
        <f>VLOOKUP(E225,'PC Receitas'!$O$4:$P$14,2,FALSE)</f>
        <v>#N/A</v>
      </c>
    </row>
    <row r="226" spans="3:22" ht="19.5" customHeight="1" thickTop="1" thickBot="1" x14ac:dyDescent="0.3">
      <c r="C226" s="58"/>
      <c r="D226" s="58" t="str">
        <f>IF(C226&lt;&gt;"",TEXT(C226,"00")&amp;"/10/"&amp;'Configurações Básicas'!$P$5,"")</f>
        <v/>
      </c>
      <c r="E226" s="58"/>
      <c r="F226" s="58"/>
      <c r="G226" s="58"/>
      <c r="H226" s="58"/>
      <c r="I226" s="59"/>
      <c r="J226" s="193"/>
      <c r="K226" s="60"/>
      <c r="L226" s="192"/>
      <c r="M226" s="56">
        <f>M225+IF(AND(K226="Pago",OR(E226='PC Receitas'!$O$4,E226='PC Receitas'!$O$5,E226='PC Receitas'!$O$6)),I226,IF(AND(K226="Pago",OR(E226='PC Receitas'!$O$7,E226='PC Receitas'!$O$8,E226='PC Receitas'!$O$9,E226='PC Receitas'!$O$10,E226='PC Receitas'!$O$11,E226='PC Receitas'!$O$12,E226='PC Receitas'!$O$13,E226='PC Receitas'!$O$14)),-I226,0))</f>
        <v>7448.57</v>
      </c>
      <c r="R226" s="153" t="e">
        <f t="shared" si="12"/>
        <v>#N/A</v>
      </c>
      <c r="S226" s="150" t="e">
        <f t="shared" si="13"/>
        <v>#N/A</v>
      </c>
      <c r="T226" s="150" t="e">
        <f t="shared" si="14"/>
        <v>#N/A</v>
      </c>
      <c r="U226" s="150" t="e">
        <f t="shared" si="15"/>
        <v>#N/A</v>
      </c>
      <c r="V226" s="154" t="e">
        <f>VLOOKUP(E226,'PC Receitas'!$O$4:$P$14,2,FALSE)</f>
        <v>#N/A</v>
      </c>
    </row>
    <row r="227" spans="3:22" ht="19.5" customHeight="1" thickTop="1" thickBot="1" x14ac:dyDescent="0.3">
      <c r="C227" s="58"/>
      <c r="D227" s="58" t="str">
        <f>IF(C227&lt;&gt;"",TEXT(C227,"00")&amp;"/10/"&amp;'Configurações Básicas'!$P$5,"")</f>
        <v/>
      </c>
      <c r="E227" s="58"/>
      <c r="F227" s="58"/>
      <c r="G227" s="58"/>
      <c r="H227" s="58"/>
      <c r="I227" s="59"/>
      <c r="J227" s="193"/>
      <c r="K227" s="60"/>
      <c r="L227" s="192"/>
      <c r="M227" s="56">
        <f>M226+IF(AND(K227="Pago",OR(E227='PC Receitas'!$O$4,E227='PC Receitas'!$O$5,E227='PC Receitas'!$O$6)),I227,IF(AND(K227="Pago",OR(E227='PC Receitas'!$O$7,E227='PC Receitas'!$O$8,E227='PC Receitas'!$O$9,E227='PC Receitas'!$O$10,E227='PC Receitas'!$O$11,E227='PC Receitas'!$O$12,E227='PC Receitas'!$O$13,E227='PC Receitas'!$O$14)),-I227,0))</f>
        <v>7448.57</v>
      </c>
      <c r="R227" s="153" t="e">
        <f t="shared" si="12"/>
        <v>#N/A</v>
      </c>
      <c r="S227" s="150" t="e">
        <f t="shared" si="13"/>
        <v>#N/A</v>
      </c>
      <c r="T227" s="150" t="e">
        <f t="shared" si="14"/>
        <v>#N/A</v>
      </c>
      <c r="U227" s="150" t="e">
        <f t="shared" si="15"/>
        <v>#N/A</v>
      </c>
      <c r="V227" s="154" t="e">
        <f>VLOOKUP(E227,'PC Receitas'!$O$4:$P$14,2,FALSE)</f>
        <v>#N/A</v>
      </c>
    </row>
    <row r="228" spans="3:22" ht="19.5" customHeight="1" thickTop="1" thickBot="1" x14ac:dyDescent="0.3">
      <c r="C228" s="58"/>
      <c r="D228" s="58" t="str">
        <f>IF(C228&lt;&gt;"",TEXT(C228,"00")&amp;"/10/"&amp;'Configurações Básicas'!$P$5,"")</f>
        <v/>
      </c>
      <c r="E228" s="58"/>
      <c r="F228" s="58"/>
      <c r="G228" s="58"/>
      <c r="H228" s="58"/>
      <c r="I228" s="59"/>
      <c r="J228" s="193"/>
      <c r="K228" s="60"/>
      <c r="L228" s="192"/>
      <c r="M228" s="56">
        <f>M227+IF(AND(K228="Pago",OR(E228='PC Receitas'!$O$4,E228='PC Receitas'!$O$5,E228='PC Receitas'!$O$6)),I228,IF(AND(K228="Pago",OR(E228='PC Receitas'!$O$7,E228='PC Receitas'!$O$8,E228='PC Receitas'!$O$9,E228='PC Receitas'!$O$10,E228='PC Receitas'!$O$11,E228='PC Receitas'!$O$12,E228='PC Receitas'!$O$13,E228='PC Receitas'!$O$14)),-I228,0))</f>
        <v>7448.57</v>
      </c>
      <c r="R228" s="153" t="e">
        <f t="shared" si="12"/>
        <v>#N/A</v>
      </c>
      <c r="S228" s="150" t="e">
        <f t="shared" si="13"/>
        <v>#N/A</v>
      </c>
      <c r="T228" s="150" t="e">
        <f t="shared" si="14"/>
        <v>#N/A</v>
      </c>
      <c r="U228" s="150" t="e">
        <f t="shared" si="15"/>
        <v>#N/A</v>
      </c>
      <c r="V228" s="154" t="e">
        <f>VLOOKUP(E228,'PC Receitas'!$O$4:$P$14,2,FALSE)</f>
        <v>#N/A</v>
      </c>
    </row>
    <row r="229" spans="3:22" ht="19.5" customHeight="1" thickTop="1" thickBot="1" x14ac:dyDescent="0.3">
      <c r="C229" s="58"/>
      <c r="D229" s="58" t="str">
        <f>IF(C229&lt;&gt;"",TEXT(C229,"00")&amp;"/10/"&amp;'Configurações Básicas'!$P$5,"")</f>
        <v/>
      </c>
      <c r="E229" s="58"/>
      <c r="F229" s="58"/>
      <c r="G229" s="58"/>
      <c r="H229" s="58"/>
      <c r="I229" s="59"/>
      <c r="J229" s="193"/>
      <c r="K229" s="60"/>
      <c r="L229" s="192"/>
      <c r="M229" s="56">
        <f>M228+IF(AND(K229="Pago",OR(E229='PC Receitas'!$O$4,E229='PC Receitas'!$O$5,E229='PC Receitas'!$O$6)),I229,IF(AND(K229="Pago",OR(E229='PC Receitas'!$O$7,E229='PC Receitas'!$O$8,E229='PC Receitas'!$O$9,E229='PC Receitas'!$O$10,E229='PC Receitas'!$O$11,E229='PC Receitas'!$O$12,E229='PC Receitas'!$O$13,E229='PC Receitas'!$O$14)),-I229,0))</f>
        <v>7448.57</v>
      </c>
      <c r="R229" s="153" t="e">
        <f t="shared" si="12"/>
        <v>#N/A</v>
      </c>
      <c r="S229" s="150" t="e">
        <f t="shared" si="13"/>
        <v>#N/A</v>
      </c>
      <c r="T229" s="150" t="e">
        <f t="shared" si="14"/>
        <v>#N/A</v>
      </c>
      <c r="U229" s="150" t="e">
        <f t="shared" si="15"/>
        <v>#N/A</v>
      </c>
      <c r="V229" s="154" t="e">
        <f>VLOOKUP(E229,'PC Receitas'!$O$4:$P$14,2,FALSE)</f>
        <v>#N/A</v>
      </c>
    </row>
    <row r="230" spans="3:22" ht="19.5" customHeight="1" thickTop="1" thickBot="1" x14ac:dyDescent="0.3">
      <c r="C230" s="58"/>
      <c r="D230" s="58" t="str">
        <f>IF(C230&lt;&gt;"",TEXT(C230,"00")&amp;"/10/"&amp;'Configurações Básicas'!$P$5,"")</f>
        <v/>
      </c>
      <c r="E230" s="58"/>
      <c r="F230" s="58"/>
      <c r="G230" s="58"/>
      <c r="H230" s="58"/>
      <c r="I230" s="59"/>
      <c r="J230" s="193"/>
      <c r="K230" s="60"/>
      <c r="L230" s="192"/>
      <c r="M230" s="56">
        <f>M229+IF(AND(K230="Pago",OR(E230='PC Receitas'!$O$4,E230='PC Receitas'!$O$5,E230='PC Receitas'!$O$6)),I230,IF(AND(K230="Pago",OR(E230='PC Receitas'!$O$7,E230='PC Receitas'!$O$8,E230='PC Receitas'!$O$9,E230='PC Receitas'!$O$10,E230='PC Receitas'!$O$11,E230='PC Receitas'!$O$12,E230='PC Receitas'!$O$13,E230='PC Receitas'!$O$14)),-I230,0))</f>
        <v>7448.57</v>
      </c>
      <c r="R230" s="153" t="e">
        <f t="shared" si="12"/>
        <v>#N/A</v>
      </c>
      <c r="S230" s="150" t="e">
        <f t="shared" si="13"/>
        <v>#N/A</v>
      </c>
      <c r="T230" s="150" t="e">
        <f t="shared" si="14"/>
        <v>#N/A</v>
      </c>
      <c r="U230" s="150" t="e">
        <f t="shared" si="15"/>
        <v>#N/A</v>
      </c>
      <c r="V230" s="154" t="e">
        <f>VLOOKUP(E230,'PC Receitas'!$O$4:$P$14,2,FALSE)</f>
        <v>#N/A</v>
      </c>
    </row>
    <row r="231" spans="3:22" ht="19.5" customHeight="1" thickTop="1" thickBot="1" x14ac:dyDescent="0.3">
      <c r="C231" s="58"/>
      <c r="D231" s="58" t="str">
        <f>IF(C231&lt;&gt;"",TEXT(C231,"00")&amp;"/10/"&amp;'Configurações Básicas'!$P$5,"")</f>
        <v/>
      </c>
      <c r="E231" s="58"/>
      <c r="F231" s="58"/>
      <c r="G231" s="58"/>
      <c r="H231" s="58"/>
      <c r="I231" s="59"/>
      <c r="J231" s="193"/>
      <c r="K231" s="60"/>
      <c r="L231" s="192"/>
      <c r="M231" s="56">
        <f>M230+IF(AND(K231="Pago",OR(E231='PC Receitas'!$O$4,E231='PC Receitas'!$O$5,E231='PC Receitas'!$O$6)),I231,IF(AND(K231="Pago",OR(E231='PC Receitas'!$O$7,E231='PC Receitas'!$O$8,E231='PC Receitas'!$O$9,E231='PC Receitas'!$O$10,E231='PC Receitas'!$O$11,E231='PC Receitas'!$O$12,E231='PC Receitas'!$O$13,E231='PC Receitas'!$O$14)),-I231,0))</f>
        <v>7448.57</v>
      </c>
      <c r="R231" s="153" t="e">
        <f t="shared" si="12"/>
        <v>#N/A</v>
      </c>
      <c r="S231" s="150" t="e">
        <f t="shared" si="13"/>
        <v>#N/A</v>
      </c>
      <c r="T231" s="150" t="e">
        <f t="shared" si="14"/>
        <v>#N/A</v>
      </c>
      <c r="U231" s="150" t="e">
        <f t="shared" si="15"/>
        <v>#N/A</v>
      </c>
      <c r="V231" s="154" t="e">
        <f>VLOOKUP(E231,'PC Receitas'!$O$4:$P$14,2,FALSE)</f>
        <v>#N/A</v>
      </c>
    </row>
    <row r="232" spans="3:22" ht="19.5" customHeight="1" thickTop="1" thickBot="1" x14ac:dyDescent="0.3">
      <c r="C232" s="58"/>
      <c r="D232" s="58" t="str">
        <f>IF(C232&lt;&gt;"",TEXT(C232,"00")&amp;"/10/"&amp;'Configurações Básicas'!$P$5,"")</f>
        <v/>
      </c>
      <c r="E232" s="58"/>
      <c r="F232" s="58"/>
      <c r="G232" s="58"/>
      <c r="H232" s="58"/>
      <c r="I232" s="59"/>
      <c r="J232" s="193"/>
      <c r="K232" s="60"/>
      <c r="L232" s="192"/>
      <c r="M232" s="56">
        <f>M231+IF(AND(K232="Pago",OR(E232='PC Receitas'!$O$4,E232='PC Receitas'!$O$5,E232='PC Receitas'!$O$6)),I232,IF(AND(K232="Pago",OR(E232='PC Receitas'!$O$7,E232='PC Receitas'!$O$8,E232='PC Receitas'!$O$9,E232='PC Receitas'!$O$10,E232='PC Receitas'!$O$11,E232='PC Receitas'!$O$12,E232='PC Receitas'!$O$13,E232='PC Receitas'!$O$14)),-I232,0))</f>
        <v>7448.57</v>
      </c>
      <c r="R232" s="153" t="e">
        <f t="shared" si="12"/>
        <v>#N/A</v>
      </c>
      <c r="S232" s="150" t="e">
        <f t="shared" si="13"/>
        <v>#N/A</v>
      </c>
      <c r="T232" s="150" t="e">
        <f t="shared" si="14"/>
        <v>#N/A</v>
      </c>
      <c r="U232" s="150" t="e">
        <f t="shared" si="15"/>
        <v>#N/A</v>
      </c>
      <c r="V232" s="154" t="e">
        <f>VLOOKUP(E232,'PC Receitas'!$O$4:$P$14,2,FALSE)</f>
        <v>#N/A</v>
      </c>
    </row>
    <row r="233" spans="3:22" ht="19.5" customHeight="1" thickTop="1" thickBot="1" x14ac:dyDescent="0.3">
      <c r="C233" s="58"/>
      <c r="D233" s="58" t="str">
        <f>IF(C233&lt;&gt;"",TEXT(C233,"00")&amp;"/10/"&amp;'Configurações Básicas'!$P$5,"")</f>
        <v/>
      </c>
      <c r="E233" s="58"/>
      <c r="F233" s="58"/>
      <c r="G233" s="58"/>
      <c r="H233" s="58"/>
      <c r="I233" s="59"/>
      <c r="J233" s="193"/>
      <c r="K233" s="60"/>
      <c r="L233" s="192"/>
      <c r="M233" s="56">
        <f>M232+IF(AND(K233="Pago",OR(E233='PC Receitas'!$O$4,E233='PC Receitas'!$O$5,E233='PC Receitas'!$O$6)),I233,IF(AND(K233="Pago",OR(E233='PC Receitas'!$O$7,E233='PC Receitas'!$O$8,E233='PC Receitas'!$O$9,E233='PC Receitas'!$O$10,E233='PC Receitas'!$O$11,E233='PC Receitas'!$O$12,E233='PC Receitas'!$O$13,E233='PC Receitas'!$O$14)),-I233,0))</f>
        <v>7448.57</v>
      </c>
      <c r="R233" s="153" t="e">
        <f t="shared" si="12"/>
        <v>#N/A</v>
      </c>
      <c r="S233" s="150" t="e">
        <f t="shared" si="13"/>
        <v>#N/A</v>
      </c>
      <c r="T233" s="150" t="e">
        <f t="shared" si="14"/>
        <v>#N/A</v>
      </c>
      <c r="U233" s="150" t="e">
        <f t="shared" si="15"/>
        <v>#N/A</v>
      </c>
      <c r="V233" s="154" t="e">
        <f>VLOOKUP(E233,'PC Receitas'!$O$4:$P$14,2,FALSE)</f>
        <v>#N/A</v>
      </c>
    </row>
    <row r="234" spans="3:22" ht="19.5" customHeight="1" thickTop="1" thickBot="1" x14ac:dyDescent="0.3">
      <c r="C234" s="58"/>
      <c r="D234" s="58" t="str">
        <f>IF(C234&lt;&gt;"",TEXT(C234,"00")&amp;"/10/"&amp;'Configurações Básicas'!$P$5,"")</f>
        <v/>
      </c>
      <c r="E234" s="58"/>
      <c r="F234" s="58"/>
      <c r="G234" s="58"/>
      <c r="H234" s="58"/>
      <c r="I234" s="59"/>
      <c r="J234" s="193"/>
      <c r="K234" s="60"/>
      <c r="L234" s="192"/>
      <c r="M234" s="56">
        <f>M233+IF(AND(K234="Pago",OR(E234='PC Receitas'!$O$4,E234='PC Receitas'!$O$5,E234='PC Receitas'!$O$6)),I234,IF(AND(K234="Pago",OR(E234='PC Receitas'!$O$7,E234='PC Receitas'!$O$8,E234='PC Receitas'!$O$9,E234='PC Receitas'!$O$10,E234='PC Receitas'!$O$11,E234='PC Receitas'!$O$12,E234='PC Receitas'!$O$13,E234='PC Receitas'!$O$14)),-I234,0))</f>
        <v>7448.57</v>
      </c>
      <c r="R234" s="153" t="e">
        <f t="shared" si="12"/>
        <v>#N/A</v>
      </c>
      <c r="S234" s="150" t="e">
        <f t="shared" si="13"/>
        <v>#N/A</v>
      </c>
      <c r="T234" s="150" t="e">
        <f t="shared" si="14"/>
        <v>#N/A</v>
      </c>
      <c r="U234" s="150" t="e">
        <f t="shared" si="15"/>
        <v>#N/A</v>
      </c>
      <c r="V234" s="154" t="e">
        <f>VLOOKUP(E234,'PC Receitas'!$O$4:$P$14,2,FALSE)</f>
        <v>#N/A</v>
      </c>
    </row>
    <row r="235" spans="3:22" ht="19.5" customHeight="1" thickTop="1" thickBot="1" x14ac:dyDescent="0.3">
      <c r="C235" s="58"/>
      <c r="D235" s="58" t="str">
        <f>IF(C235&lt;&gt;"",TEXT(C235,"00")&amp;"/10/"&amp;'Configurações Básicas'!$P$5,"")</f>
        <v/>
      </c>
      <c r="E235" s="58"/>
      <c r="F235" s="58"/>
      <c r="G235" s="58"/>
      <c r="H235" s="58"/>
      <c r="I235" s="59"/>
      <c r="J235" s="193"/>
      <c r="K235" s="60"/>
      <c r="L235" s="192"/>
      <c r="M235" s="56">
        <f>M234+IF(AND(K235="Pago",OR(E235='PC Receitas'!$O$4,E235='PC Receitas'!$O$5,E235='PC Receitas'!$O$6)),I235,IF(AND(K235="Pago",OR(E235='PC Receitas'!$O$7,E235='PC Receitas'!$O$8,E235='PC Receitas'!$O$9,E235='PC Receitas'!$O$10,E235='PC Receitas'!$O$11,E235='PC Receitas'!$O$12,E235='PC Receitas'!$O$13,E235='PC Receitas'!$O$14)),-I235,0))</f>
        <v>7448.57</v>
      </c>
      <c r="R235" s="153" t="e">
        <f t="shared" si="12"/>
        <v>#N/A</v>
      </c>
      <c r="S235" s="150" t="e">
        <f t="shared" si="13"/>
        <v>#N/A</v>
      </c>
      <c r="T235" s="150" t="e">
        <f t="shared" si="14"/>
        <v>#N/A</v>
      </c>
      <c r="U235" s="150" t="e">
        <f t="shared" si="15"/>
        <v>#N/A</v>
      </c>
      <c r="V235" s="154" t="e">
        <f>VLOOKUP(E235,'PC Receitas'!$O$4:$P$14,2,FALSE)</f>
        <v>#N/A</v>
      </c>
    </row>
    <row r="236" spans="3:22" ht="19.5" customHeight="1" thickTop="1" thickBot="1" x14ac:dyDescent="0.3">
      <c r="C236" s="58"/>
      <c r="D236" s="58" t="str">
        <f>IF(C236&lt;&gt;"",TEXT(C236,"00")&amp;"/10/"&amp;'Configurações Básicas'!$P$5,"")</f>
        <v/>
      </c>
      <c r="E236" s="58"/>
      <c r="F236" s="58"/>
      <c r="G236" s="58"/>
      <c r="H236" s="58"/>
      <c r="I236" s="59"/>
      <c r="J236" s="193"/>
      <c r="K236" s="60"/>
      <c r="L236" s="192"/>
      <c r="M236" s="56">
        <f>M235+IF(AND(K236="Pago",OR(E236='PC Receitas'!$O$4,E236='PC Receitas'!$O$5,E236='PC Receitas'!$O$6)),I236,IF(AND(K236="Pago",OR(E236='PC Receitas'!$O$7,E236='PC Receitas'!$O$8,E236='PC Receitas'!$O$9,E236='PC Receitas'!$O$10,E236='PC Receitas'!$O$11,E236='PC Receitas'!$O$12,E236='PC Receitas'!$O$13,E236='PC Receitas'!$O$14)),-I236,0))</f>
        <v>7448.57</v>
      </c>
      <c r="R236" s="153" t="e">
        <f t="shared" si="12"/>
        <v>#N/A</v>
      </c>
      <c r="S236" s="150" t="e">
        <f t="shared" si="13"/>
        <v>#N/A</v>
      </c>
      <c r="T236" s="150" t="e">
        <f t="shared" si="14"/>
        <v>#N/A</v>
      </c>
      <c r="U236" s="150" t="e">
        <f t="shared" si="15"/>
        <v>#N/A</v>
      </c>
      <c r="V236" s="154" t="e">
        <f>VLOOKUP(E236,'PC Receitas'!$O$4:$P$14,2,FALSE)</f>
        <v>#N/A</v>
      </c>
    </row>
    <row r="237" spans="3:22" ht="19.5" customHeight="1" thickTop="1" thickBot="1" x14ac:dyDescent="0.3">
      <c r="C237" s="58"/>
      <c r="D237" s="58" t="str">
        <f>IF(C237&lt;&gt;"",TEXT(C237,"00")&amp;"/10/"&amp;'Configurações Básicas'!$P$5,"")</f>
        <v/>
      </c>
      <c r="E237" s="58"/>
      <c r="F237" s="58"/>
      <c r="G237" s="58"/>
      <c r="H237" s="58"/>
      <c r="I237" s="59"/>
      <c r="J237" s="193"/>
      <c r="K237" s="60"/>
      <c r="L237" s="192"/>
      <c r="M237" s="56">
        <f>M236+IF(AND(K237="Pago",OR(E237='PC Receitas'!$O$4,E237='PC Receitas'!$O$5,E237='PC Receitas'!$O$6)),I237,IF(AND(K237="Pago",OR(E237='PC Receitas'!$O$7,E237='PC Receitas'!$O$8,E237='PC Receitas'!$O$9,E237='PC Receitas'!$O$10,E237='PC Receitas'!$O$11,E237='PC Receitas'!$O$12,E237='PC Receitas'!$O$13,E237='PC Receitas'!$O$14)),-I237,0))</f>
        <v>7448.57</v>
      </c>
      <c r="R237" s="153" t="e">
        <f t="shared" si="12"/>
        <v>#N/A</v>
      </c>
      <c r="S237" s="150" t="e">
        <f t="shared" si="13"/>
        <v>#N/A</v>
      </c>
      <c r="T237" s="150" t="e">
        <f t="shared" si="14"/>
        <v>#N/A</v>
      </c>
      <c r="U237" s="150" t="e">
        <f t="shared" si="15"/>
        <v>#N/A</v>
      </c>
      <c r="V237" s="154" t="e">
        <f>VLOOKUP(E237,'PC Receitas'!$O$4:$P$14,2,FALSE)</f>
        <v>#N/A</v>
      </c>
    </row>
    <row r="238" spans="3:22" ht="19.5" customHeight="1" thickTop="1" thickBot="1" x14ac:dyDescent="0.3">
      <c r="C238" s="58"/>
      <c r="D238" s="58" t="str">
        <f>IF(C238&lt;&gt;"",TEXT(C238,"00")&amp;"/10/"&amp;'Configurações Básicas'!$P$5,"")</f>
        <v/>
      </c>
      <c r="E238" s="58"/>
      <c r="F238" s="58"/>
      <c r="G238" s="58"/>
      <c r="H238" s="58"/>
      <c r="I238" s="59"/>
      <c r="J238" s="193"/>
      <c r="K238" s="60"/>
      <c r="L238" s="192"/>
      <c r="M238" s="56">
        <f>M237+IF(AND(K238="Pago",OR(E238='PC Receitas'!$O$4,E238='PC Receitas'!$O$5,E238='PC Receitas'!$O$6)),I238,IF(AND(K238="Pago",OR(E238='PC Receitas'!$O$7,E238='PC Receitas'!$O$8,E238='PC Receitas'!$O$9,E238='PC Receitas'!$O$10,E238='PC Receitas'!$O$11,E238='PC Receitas'!$O$12,E238='PC Receitas'!$O$13,E238='PC Receitas'!$O$14)),-I238,0))</f>
        <v>7448.57</v>
      </c>
      <c r="R238" s="153" t="e">
        <f t="shared" si="12"/>
        <v>#N/A</v>
      </c>
      <c r="S238" s="150" t="e">
        <f t="shared" si="13"/>
        <v>#N/A</v>
      </c>
      <c r="T238" s="150" t="e">
        <f t="shared" si="14"/>
        <v>#N/A</v>
      </c>
      <c r="U238" s="150" t="e">
        <f t="shared" si="15"/>
        <v>#N/A</v>
      </c>
      <c r="V238" s="154" t="e">
        <f>VLOOKUP(E238,'PC Receitas'!$O$4:$P$14,2,FALSE)</f>
        <v>#N/A</v>
      </c>
    </row>
    <row r="239" spans="3:22" ht="19.5" customHeight="1" thickTop="1" thickBot="1" x14ac:dyDescent="0.3">
      <c r="C239" s="58"/>
      <c r="D239" s="58" t="str">
        <f>IF(C239&lt;&gt;"",TEXT(C239,"00")&amp;"/10/"&amp;'Configurações Básicas'!$P$5,"")</f>
        <v/>
      </c>
      <c r="E239" s="58"/>
      <c r="F239" s="58"/>
      <c r="G239" s="58"/>
      <c r="H239" s="58"/>
      <c r="I239" s="59"/>
      <c r="J239" s="193"/>
      <c r="K239" s="60"/>
      <c r="L239" s="192"/>
      <c r="M239" s="56">
        <f>M238+IF(AND(K239="Pago",OR(E239='PC Receitas'!$O$4,E239='PC Receitas'!$O$5,E239='PC Receitas'!$O$6)),I239,IF(AND(K239="Pago",OR(E239='PC Receitas'!$O$7,E239='PC Receitas'!$O$8,E239='PC Receitas'!$O$9,E239='PC Receitas'!$O$10,E239='PC Receitas'!$O$11,E239='PC Receitas'!$O$12,E239='PC Receitas'!$O$13,E239='PC Receitas'!$O$14)),-I239,0))</f>
        <v>7448.57</v>
      </c>
      <c r="R239" s="153" t="e">
        <f t="shared" si="12"/>
        <v>#N/A</v>
      </c>
      <c r="S239" s="150" t="e">
        <f t="shared" si="13"/>
        <v>#N/A</v>
      </c>
      <c r="T239" s="150" t="e">
        <f t="shared" si="14"/>
        <v>#N/A</v>
      </c>
      <c r="U239" s="150" t="e">
        <f t="shared" si="15"/>
        <v>#N/A</v>
      </c>
      <c r="V239" s="154" t="e">
        <f>VLOOKUP(E239,'PC Receitas'!$O$4:$P$14,2,FALSE)</f>
        <v>#N/A</v>
      </c>
    </row>
    <row r="240" spans="3:22" ht="19.5" customHeight="1" thickTop="1" thickBot="1" x14ac:dyDescent="0.3">
      <c r="C240" s="58"/>
      <c r="D240" s="58" t="str">
        <f>IF(C240&lt;&gt;"",TEXT(C240,"00")&amp;"/10/"&amp;'Configurações Básicas'!$P$5,"")</f>
        <v/>
      </c>
      <c r="E240" s="58"/>
      <c r="F240" s="58"/>
      <c r="G240" s="58"/>
      <c r="H240" s="58"/>
      <c r="I240" s="59"/>
      <c r="J240" s="193"/>
      <c r="K240" s="60"/>
      <c r="L240" s="192"/>
      <c r="M240" s="56">
        <f>M239+IF(AND(K240="Pago",OR(E240='PC Receitas'!$O$4,E240='PC Receitas'!$O$5,E240='PC Receitas'!$O$6)),I240,IF(AND(K240="Pago",OR(E240='PC Receitas'!$O$7,E240='PC Receitas'!$O$8,E240='PC Receitas'!$O$9,E240='PC Receitas'!$O$10,E240='PC Receitas'!$O$11,E240='PC Receitas'!$O$12,E240='PC Receitas'!$O$13,E240='PC Receitas'!$O$14)),-I240,0))</f>
        <v>7448.57</v>
      </c>
      <c r="R240" s="153" t="e">
        <f t="shared" si="12"/>
        <v>#N/A</v>
      </c>
      <c r="S240" s="150" t="e">
        <f t="shared" si="13"/>
        <v>#N/A</v>
      </c>
      <c r="T240" s="150" t="e">
        <f t="shared" si="14"/>
        <v>#N/A</v>
      </c>
      <c r="U240" s="150" t="e">
        <f t="shared" si="15"/>
        <v>#N/A</v>
      </c>
      <c r="V240" s="154" t="e">
        <f>VLOOKUP(E240,'PC Receitas'!$O$4:$P$14,2,FALSE)</f>
        <v>#N/A</v>
      </c>
    </row>
    <row r="241" spans="3:22" ht="19.5" customHeight="1" thickTop="1" thickBot="1" x14ac:dyDescent="0.3">
      <c r="C241" s="58"/>
      <c r="D241" s="58" t="str">
        <f>IF(C241&lt;&gt;"",TEXT(C241,"00")&amp;"/10/"&amp;'Configurações Básicas'!$P$5,"")</f>
        <v/>
      </c>
      <c r="E241" s="58"/>
      <c r="F241" s="58"/>
      <c r="G241" s="58"/>
      <c r="H241" s="58"/>
      <c r="I241" s="59"/>
      <c r="J241" s="193"/>
      <c r="K241" s="60"/>
      <c r="L241" s="192"/>
      <c r="M241" s="56">
        <f>M240+IF(AND(K241="Pago",OR(E241='PC Receitas'!$O$4,E241='PC Receitas'!$O$5,E241='PC Receitas'!$O$6)),I241,IF(AND(K241="Pago",OR(E241='PC Receitas'!$O$7,E241='PC Receitas'!$O$8,E241='PC Receitas'!$O$9,E241='PC Receitas'!$O$10,E241='PC Receitas'!$O$11,E241='PC Receitas'!$O$12,E241='PC Receitas'!$O$13,E241='PC Receitas'!$O$14)),-I241,0))</f>
        <v>7448.57</v>
      </c>
      <c r="R241" s="153" t="e">
        <f t="shared" si="12"/>
        <v>#N/A</v>
      </c>
      <c r="S241" s="150" t="e">
        <f t="shared" si="13"/>
        <v>#N/A</v>
      </c>
      <c r="T241" s="150" t="e">
        <f t="shared" si="14"/>
        <v>#N/A</v>
      </c>
      <c r="U241" s="150" t="e">
        <f t="shared" si="15"/>
        <v>#N/A</v>
      </c>
      <c r="V241" s="154" t="e">
        <f>VLOOKUP(E241,'PC Receitas'!$O$4:$P$14,2,FALSE)</f>
        <v>#N/A</v>
      </c>
    </row>
    <row r="242" spans="3:22" ht="19.5" customHeight="1" thickTop="1" thickBot="1" x14ac:dyDescent="0.3">
      <c r="C242" s="58"/>
      <c r="D242" s="58" t="str">
        <f>IF(C242&lt;&gt;"",TEXT(C242,"00")&amp;"/10/"&amp;'Configurações Básicas'!$P$5,"")</f>
        <v/>
      </c>
      <c r="E242" s="58"/>
      <c r="F242" s="58"/>
      <c r="G242" s="58"/>
      <c r="H242" s="58"/>
      <c r="I242" s="59"/>
      <c r="J242" s="193"/>
      <c r="K242" s="60"/>
      <c r="L242" s="192"/>
      <c r="M242" s="56">
        <f>M241+IF(AND(K242="Pago",OR(E242='PC Receitas'!$O$4,E242='PC Receitas'!$O$5,E242='PC Receitas'!$O$6)),I242,IF(AND(K242="Pago",OR(E242='PC Receitas'!$O$7,E242='PC Receitas'!$O$8,E242='PC Receitas'!$O$9,E242='PC Receitas'!$O$10,E242='PC Receitas'!$O$11,E242='PC Receitas'!$O$12,E242='PC Receitas'!$O$13,E242='PC Receitas'!$O$14)),-I242,0))</f>
        <v>7448.57</v>
      </c>
      <c r="R242" s="153" t="e">
        <f t="shared" si="12"/>
        <v>#N/A</v>
      </c>
      <c r="S242" s="150" t="e">
        <f t="shared" si="13"/>
        <v>#N/A</v>
      </c>
      <c r="T242" s="150" t="e">
        <f t="shared" si="14"/>
        <v>#N/A</v>
      </c>
      <c r="U242" s="150" t="e">
        <f t="shared" si="15"/>
        <v>#N/A</v>
      </c>
      <c r="V242" s="154" t="e">
        <f>VLOOKUP(E242,'PC Receitas'!$O$4:$P$14,2,FALSE)</f>
        <v>#N/A</v>
      </c>
    </row>
    <row r="243" spans="3:22" ht="19.5" customHeight="1" thickTop="1" thickBot="1" x14ac:dyDescent="0.3">
      <c r="C243" s="58"/>
      <c r="D243" s="58" t="str">
        <f>IF(C243&lt;&gt;"",TEXT(C243,"00")&amp;"/10/"&amp;'Configurações Básicas'!$P$5,"")</f>
        <v/>
      </c>
      <c r="E243" s="58"/>
      <c r="F243" s="58"/>
      <c r="G243" s="58"/>
      <c r="H243" s="58"/>
      <c r="I243" s="59"/>
      <c r="J243" s="193"/>
      <c r="K243" s="60"/>
      <c r="L243" s="192"/>
      <c r="M243" s="56">
        <f>M242+IF(AND(K243="Pago",OR(E243='PC Receitas'!$O$4,E243='PC Receitas'!$O$5,E243='PC Receitas'!$O$6)),I243,IF(AND(K243="Pago",OR(E243='PC Receitas'!$O$7,E243='PC Receitas'!$O$8,E243='PC Receitas'!$O$9,E243='PC Receitas'!$O$10,E243='PC Receitas'!$O$11,E243='PC Receitas'!$O$12,E243='PC Receitas'!$O$13,E243='PC Receitas'!$O$14)),-I243,0))</f>
        <v>7448.57</v>
      </c>
      <c r="R243" s="153" t="e">
        <f t="shared" si="12"/>
        <v>#N/A</v>
      </c>
      <c r="S243" s="150" t="e">
        <f t="shared" si="13"/>
        <v>#N/A</v>
      </c>
      <c r="T243" s="150" t="e">
        <f t="shared" si="14"/>
        <v>#N/A</v>
      </c>
      <c r="U243" s="150" t="e">
        <f t="shared" si="15"/>
        <v>#N/A</v>
      </c>
      <c r="V243" s="154" t="e">
        <f>VLOOKUP(E243,'PC Receitas'!$O$4:$P$14,2,FALSE)</f>
        <v>#N/A</v>
      </c>
    </row>
    <row r="244" spans="3:22" ht="19.5" customHeight="1" thickTop="1" thickBot="1" x14ac:dyDescent="0.3">
      <c r="C244" s="58"/>
      <c r="D244" s="58" t="str">
        <f>IF(C244&lt;&gt;"",TEXT(C244,"00")&amp;"/10/"&amp;'Configurações Básicas'!$P$5,"")</f>
        <v/>
      </c>
      <c r="E244" s="58"/>
      <c r="F244" s="58"/>
      <c r="G244" s="58"/>
      <c r="H244" s="58"/>
      <c r="I244" s="59"/>
      <c r="J244" s="193"/>
      <c r="K244" s="60"/>
      <c r="L244" s="192"/>
      <c r="M244" s="56">
        <f>M243+IF(AND(K244="Pago",OR(E244='PC Receitas'!$O$4,E244='PC Receitas'!$O$5,E244='PC Receitas'!$O$6)),I244,IF(AND(K244="Pago",OR(E244='PC Receitas'!$O$7,E244='PC Receitas'!$O$8,E244='PC Receitas'!$O$9,E244='PC Receitas'!$O$10,E244='PC Receitas'!$O$11,E244='PC Receitas'!$O$12,E244='PC Receitas'!$O$13,E244='PC Receitas'!$O$14)),-I244,0))</f>
        <v>7448.57</v>
      </c>
      <c r="R244" s="153" t="e">
        <f t="shared" si="12"/>
        <v>#N/A</v>
      </c>
      <c r="S244" s="150" t="e">
        <f t="shared" si="13"/>
        <v>#N/A</v>
      </c>
      <c r="T244" s="150" t="e">
        <f t="shared" si="14"/>
        <v>#N/A</v>
      </c>
      <c r="U244" s="150" t="e">
        <f t="shared" si="15"/>
        <v>#N/A</v>
      </c>
      <c r="V244" s="154" t="e">
        <f>VLOOKUP(E244,'PC Receitas'!$O$4:$P$14,2,FALSE)</f>
        <v>#N/A</v>
      </c>
    </row>
    <row r="245" spans="3:22" ht="19.5" customHeight="1" thickTop="1" thickBot="1" x14ac:dyDescent="0.3">
      <c r="C245" s="58"/>
      <c r="D245" s="58" t="str">
        <f>IF(C245&lt;&gt;"",TEXT(C245,"00")&amp;"/10/"&amp;'Configurações Básicas'!$P$5,"")</f>
        <v/>
      </c>
      <c r="E245" s="58"/>
      <c r="F245" s="58"/>
      <c r="G245" s="58"/>
      <c r="H245" s="58"/>
      <c r="I245" s="59"/>
      <c r="J245" s="193"/>
      <c r="K245" s="60"/>
      <c r="L245" s="192"/>
      <c r="M245" s="56">
        <f>M244+IF(AND(K245="Pago",OR(E245='PC Receitas'!$O$4,E245='PC Receitas'!$O$5,E245='PC Receitas'!$O$6)),I245,IF(AND(K245="Pago",OR(E245='PC Receitas'!$O$7,E245='PC Receitas'!$O$8,E245='PC Receitas'!$O$9,E245='PC Receitas'!$O$10,E245='PC Receitas'!$O$11,E245='PC Receitas'!$O$12,E245='PC Receitas'!$O$13,E245='PC Receitas'!$O$14)),-I245,0))</f>
        <v>7448.57</v>
      </c>
      <c r="R245" s="153" t="e">
        <f t="shared" si="12"/>
        <v>#N/A</v>
      </c>
      <c r="S245" s="150" t="e">
        <f t="shared" si="13"/>
        <v>#N/A</v>
      </c>
      <c r="T245" s="150" t="e">
        <f t="shared" si="14"/>
        <v>#N/A</v>
      </c>
      <c r="U245" s="150" t="e">
        <f t="shared" si="15"/>
        <v>#N/A</v>
      </c>
      <c r="V245" s="154" t="e">
        <f>VLOOKUP(E245,'PC Receitas'!$O$4:$P$14,2,FALSE)</f>
        <v>#N/A</v>
      </c>
    </row>
    <row r="246" spans="3:22" ht="19.5" customHeight="1" thickTop="1" thickBot="1" x14ac:dyDescent="0.3">
      <c r="C246" s="58"/>
      <c r="D246" s="58" t="str">
        <f>IF(C246&lt;&gt;"",TEXT(C246,"00")&amp;"/10/"&amp;'Configurações Básicas'!$P$5,"")</f>
        <v/>
      </c>
      <c r="E246" s="58"/>
      <c r="F246" s="58"/>
      <c r="G246" s="58"/>
      <c r="H246" s="58"/>
      <c r="I246" s="59"/>
      <c r="J246" s="193"/>
      <c r="K246" s="60"/>
      <c r="L246" s="192"/>
      <c r="M246" s="56">
        <f>M245+IF(AND(K246="Pago",OR(E246='PC Receitas'!$O$4,E246='PC Receitas'!$O$5,E246='PC Receitas'!$O$6)),I246,IF(AND(K246="Pago",OR(E246='PC Receitas'!$O$7,E246='PC Receitas'!$O$8,E246='PC Receitas'!$O$9,E246='PC Receitas'!$O$10,E246='PC Receitas'!$O$11,E246='PC Receitas'!$O$12,E246='PC Receitas'!$O$13,E246='PC Receitas'!$O$14)),-I246,0))</f>
        <v>7448.57</v>
      </c>
      <c r="R246" s="153" t="e">
        <f t="shared" si="12"/>
        <v>#N/A</v>
      </c>
      <c r="S246" s="150" t="e">
        <f t="shared" si="13"/>
        <v>#N/A</v>
      </c>
      <c r="T246" s="150" t="e">
        <f t="shared" si="14"/>
        <v>#N/A</v>
      </c>
      <c r="U246" s="150" t="e">
        <f t="shared" si="15"/>
        <v>#N/A</v>
      </c>
      <c r="V246" s="154" t="e">
        <f>VLOOKUP(E246,'PC Receitas'!$O$4:$P$14,2,FALSE)</f>
        <v>#N/A</v>
      </c>
    </row>
    <row r="247" spans="3:22" ht="19.5" customHeight="1" thickTop="1" thickBot="1" x14ac:dyDescent="0.3">
      <c r="C247" s="58"/>
      <c r="D247" s="58" t="str">
        <f>IF(C247&lt;&gt;"",TEXT(C247,"00")&amp;"/10/"&amp;'Configurações Básicas'!$P$5,"")</f>
        <v/>
      </c>
      <c r="E247" s="58"/>
      <c r="F247" s="58"/>
      <c r="G247" s="58"/>
      <c r="H247" s="58"/>
      <c r="I247" s="59"/>
      <c r="J247" s="193"/>
      <c r="K247" s="60"/>
      <c r="L247" s="192"/>
      <c r="M247" s="56">
        <f>M246+IF(AND(K247="Pago",OR(E247='PC Receitas'!$O$4,E247='PC Receitas'!$O$5,E247='PC Receitas'!$O$6)),I247,IF(AND(K247="Pago",OR(E247='PC Receitas'!$O$7,E247='PC Receitas'!$O$8,E247='PC Receitas'!$O$9,E247='PC Receitas'!$O$10,E247='PC Receitas'!$O$11,E247='PC Receitas'!$O$12,E247='PC Receitas'!$O$13,E247='PC Receitas'!$O$14)),-I247,0))</f>
        <v>7448.57</v>
      </c>
      <c r="R247" s="153" t="e">
        <f t="shared" si="12"/>
        <v>#N/A</v>
      </c>
      <c r="S247" s="150" t="e">
        <f t="shared" si="13"/>
        <v>#N/A</v>
      </c>
      <c r="T247" s="150" t="e">
        <f t="shared" si="14"/>
        <v>#N/A</v>
      </c>
      <c r="U247" s="150" t="e">
        <f t="shared" si="15"/>
        <v>#N/A</v>
      </c>
      <c r="V247" s="154" t="e">
        <f>VLOOKUP(E247,'PC Receitas'!$O$4:$P$14,2,FALSE)</f>
        <v>#N/A</v>
      </c>
    </row>
    <row r="248" spans="3:22" ht="19.5" customHeight="1" thickTop="1" thickBot="1" x14ac:dyDescent="0.3">
      <c r="C248" s="58"/>
      <c r="D248" s="58" t="str">
        <f>IF(C248&lt;&gt;"",TEXT(C248,"00")&amp;"/10/"&amp;'Configurações Básicas'!$P$5,"")</f>
        <v/>
      </c>
      <c r="E248" s="58"/>
      <c r="F248" s="58"/>
      <c r="G248" s="58"/>
      <c r="H248" s="58"/>
      <c r="I248" s="59"/>
      <c r="J248" s="193"/>
      <c r="K248" s="60"/>
      <c r="L248" s="192"/>
      <c r="M248" s="56">
        <f>M247+IF(AND(K248="Pago",OR(E248='PC Receitas'!$O$4,E248='PC Receitas'!$O$5,E248='PC Receitas'!$O$6)),I248,IF(AND(K248="Pago",OR(E248='PC Receitas'!$O$7,E248='PC Receitas'!$O$8,E248='PC Receitas'!$O$9,E248='PC Receitas'!$O$10,E248='PC Receitas'!$O$11,E248='PC Receitas'!$O$12,E248='PC Receitas'!$O$13,E248='PC Receitas'!$O$14)),-I248,0))</f>
        <v>7448.57</v>
      </c>
      <c r="R248" s="153" t="e">
        <f t="shared" si="12"/>
        <v>#N/A</v>
      </c>
      <c r="S248" s="150" t="e">
        <f t="shared" si="13"/>
        <v>#N/A</v>
      </c>
      <c r="T248" s="150" t="e">
        <f t="shared" si="14"/>
        <v>#N/A</v>
      </c>
      <c r="U248" s="150" t="e">
        <f t="shared" si="15"/>
        <v>#N/A</v>
      </c>
      <c r="V248" s="154" t="e">
        <f>VLOOKUP(E248,'PC Receitas'!$O$4:$P$14,2,FALSE)</f>
        <v>#N/A</v>
      </c>
    </row>
    <row r="249" spans="3:22" ht="19.5" customHeight="1" thickTop="1" thickBot="1" x14ac:dyDescent="0.3">
      <c r="C249" s="58"/>
      <c r="D249" s="58" t="str">
        <f>IF(C249&lt;&gt;"",TEXT(C249,"00")&amp;"/10/"&amp;'Configurações Básicas'!$P$5,"")</f>
        <v/>
      </c>
      <c r="E249" s="58"/>
      <c r="F249" s="58"/>
      <c r="G249" s="58"/>
      <c r="H249" s="58"/>
      <c r="I249" s="59"/>
      <c r="J249" s="193"/>
      <c r="K249" s="60"/>
      <c r="L249" s="192"/>
      <c r="M249" s="56">
        <f>M248+IF(AND(K249="Pago",OR(E249='PC Receitas'!$O$4,E249='PC Receitas'!$O$5,E249='PC Receitas'!$O$6)),I249,IF(AND(K249="Pago",OR(E249='PC Receitas'!$O$7,E249='PC Receitas'!$O$8,E249='PC Receitas'!$O$9,E249='PC Receitas'!$O$10,E249='PC Receitas'!$O$11,E249='PC Receitas'!$O$12,E249='PC Receitas'!$O$13,E249='PC Receitas'!$O$14)),-I249,0))</f>
        <v>7448.57</v>
      </c>
      <c r="R249" s="153" t="e">
        <f t="shared" si="12"/>
        <v>#N/A</v>
      </c>
      <c r="S249" s="150" t="e">
        <f t="shared" si="13"/>
        <v>#N/A</v>
      </c>
      <c r="T249" s="150" t="e">
        <f t="shared" si="14"/>
        <v>#N/A</v>
      </c>
      <c r="U249" s="150" t="e">
        <f t="shared" si="15"/>
        <v>#N/A</v>
      </c>
      <c r="V249" s="154" t="e">
        <f>VLOOKUP(E249,'PC Receitas'!$O$4:$P$14,2,FALSE)</f>
        <v>#N/A</v>
      </c>
    </row>
    <row r="250" spans="3:22" ht="19.5" customHeight="1" thickTop="1" thickBot="1" x14ac:dyDescent="0.3">
      <c r="C250" s="58"/>
      <c r="D250" s="58" t="str">
        <f>IF(C250&lt;&gt;"",TEXT(C250,"00")&amp;"/10/"&amp;'Configurações Básicas'!$P$5,"")</f>
        <v/>
      </c>
      <c r="E250" s="58"/>
      <c r="F250" s="58"/>
      <c r="G250" s="58"/>
      <c r="H250" s="58"/>
      <c r="I250" s="59"/>
      <c r="J250" s="193"/>
      <c r="K250" s="60"/>
      <c r="L250" s="192"/>
      <c r="M250" s="56">
        <f>M249+IF(AND(K250="Pago",OR(E250='PC Receitas'!$O$4,E250='PC Receitas'!$O$5,E250='PC Receitas'!$O$6)),I250,IF(AND(K250="Pago",OR(E250='PC Receitas'!$O$7,E250='PC Receitas'!$O$8,E250='PC Receitas'!$O$9,E250='PC Receitas'!$O$10,E250='PC Receitas'!$O$11,E250='PC Receitas'!$O$12,E250='PC Receitas'!$O$13,E250='PC Receitas'!$O$14)),-I250,0))</f>
        <v>7448.57</v>
      </c>
      <c r="R250" s="153" t="e">
        <f t="shared" si="12"/>
        <v>#N/A</v>
      </c>
      <c r="S250" s="150" t="e">
        <f t="shared" si="13"/>
        <v>#N/A</v>
      </c>
      <c r="T250" s="150" t="e">
        <f t="shared" si="14"/>
        <v>#N/A</v>
      </c>
      <c r="U250" s="150" t="e">
        <f t="shared" si="15"/>
        <v>#N/A</v>
      </c>
      <c r="V250" s="154" t="e">
        <f>VLOOKUP(E250,'PC Receitas'!$O$4:$P$14,2,FALSE)</f>
        <v>#N/A</v>
      </c>
    </row>
    <row r="251" spans="3:22" ht="19.5" customHeight="1" thickTop="1" thickBot="1" x14ac:dyDescent="0.3">
      <c r="C251" s="58"/>
      <c r="D251" s="58" t="str">
        <f>IF(C251&lt;&gt;"",TEXT(C251,"00")&amp;"/10/"&amp;'Configurações Básicas'!$P$5,"")</f>
        <v/>
      </c>
      <c r="E251" s="58"/>
      <c r="F251" s="58"/>
      <c r="G251" s="58"/>
      <c r="H251" s="58"/>
      <c r="I251" s="59"/>
      <c r="J251" s="193"/>
      <c r="K251" s="60"/>
      <c r="L251" s="192"/>
      <c r="M251" s="56">
        <f>M250+IF(AND(K251="Pago",OR(E251='PC Receitas'!$O$4,E251='PC Receitas'!$O$5,E251='PC Receitas'!$O$6)),I251,IF(AND(K251="Pago",OR(E251='PC Receitas'!$O$7,E251='PC Receitas'!$O$8,E251='PC Receitas'!$O$9,E251='PC Receitas'!$O$10,E251='PC Receitas'!$O$11,E251='PC Receitas'!$O$12,E251='PC Receitas'!$O$13,E251='PC Receitas'!$O$14)),-I251,0))</f>
        <v>7448.57</v>
      </c>
      <c r="R251" s="153" t="e">
        <f t="shared" si="12"/>
        <v>#N/A</v>
      </c>
      <c r="S251" s="150" t="e">
        <f t="shared" si="13"/>
        <v>#N/A</v>
      </c>
      <c r="T251" s="150" t="e">
        <f t="shared" si="14"/>
        <v>#N/A</v>
      </c>
      <c r="U251" s="150" t="e">
        <f t="shared" si="15"/>
        <v>#N/A</v>
      </c>
      <c r="V251" s="154" t="e">
        <f>VLOOKUP(E251,'PC Receitas'!$O$4:$P$14,2,FALSE)</f>
        <v>#N/A</v>
      </c>
    </row>
    <row r="252" spans="3:22" ht="19.5" customHeight="1" thickTop="1" thickBot="1" x14ac:dyDescent="0.3">
      <c r="C252" s="58"/>
      <c r="D252" s="58" t="str">
        <f>IF(C252&lt;&gt;"",TEXT(C252,"00")&amp;"/10/"&amp;'Configurações Básicas'!$P$5,"")</f>
        <v/>
      </c>
      <c r="E252" s="58"/>
      <c r="F252" s="58"/>
      <c r="G252" s="58"/>
      <c r="H252" s="58"/>
      <c r="I252" s="59"/>
      <c r="J252" s="193"/>
      <c r="K252" s="60"/>
      <c r="L252" s="192"/>
      <c r="M252" s="56">
        <f>M251+IF(AND(K252="Pago",OR(E252='PC Receitas'!$O$4,E252='PC Receitas'!$O$5,E252='PC Receitas'!$O$6)),I252,IF(AND(K252="Pago",OR(E252='PC Receitas'!$O$7,E252='PC Receitas'!$O$8,E252='PC Receitas'!$O$9,E252='PC Receitas'!$O$10,E252='PC Receitas'!$O$11,E252='PC Receitas'!$O$12,E252='PC Receitas'!$O$13,E252='PC Receitas'!$O$14)),-I252,0))</f>
        <v>7448.57</v>
      </c>
      <c r="R252" s="153" t="e">
        <f t="shared" si="12"/>
        <v>#N/A</v>
      </c>
      <c r="S252" s="150" t="e">
        <f t="shared" si="13"/>
        <v>#N/A</v>
      </c>
      <c r="T252" s="150" t="e">
        <f t="shared" si="14"/>
        <v>#N/A</v>
      </c>
      <c r="U252" s="150" t="e">
        <f t="shared" si="15"/>
        <v>#N/A</v>
      </c>
      <c r="V252" s="154" t="e">
        <f>VLOOKUP(E252,'PC Receitas'!$O$4:$P$14,2,FALSE)</f>
        <v>#N/A</v>
      </c>
    </row>
    <row r="253" spans="3:22" ht="19.5" customHeight="1" thickTop="1" thickBot="1" x14ac:dyDescent="0.3">
      <c r="C253" s="58"/>
      <c r="D253" s="58" t="str">
        <f>IF(C253&lt;&gt;"",TEXT(C253,"00")&amp;"/10/"&amp;'Configurações Básicas'!$P$5,"")</f>
        <v/>
      </c>
      <c r="E253" s="58"/>
      <c r="F253" s="58"/>
      <c r="G253" s="58"/>
      <c r="H253" s="58"/>
      <c r="I253" s="59"/>
      <c r="J253" s="193"/>
      <c r="K253" s="60"/>
      <c r="L253" s="192"/>
      <c r="M253" s="56">
        <f>M252+IF(AND(K253="Pago",OR(E253='PC Receitas'!$O$4,E253='PC Receitas'!$O$5,E253='PC Receitas'!$O$6)),I253,IF(AND(K253="Pago",OR(E253='PC Receitas'!$O$7,E253='PC Receitas'!$O$8,E253='PC Receitas'!$O$9,E253='PC Receitas'!$O$10,E253='PC Receitas'!$O$11,E253='PC Receitas'!$O$12,E253='PC Receitas'!$O$13,E253='PC Receitas'!$O$14)),-I253,0))</f>
        <v>7448.57</v>
      </c>
      <c r="R253" s="153" t="e">
        <f t="shared" si="12"/>
        <v>#N/A</v>
      </c>
      <c r="S253" s="150" t="e">
        <f t="shared" si="13"/>
        <v>#N/A</v>
      </c>
      <c r="T253" s="150" t="e">
        <f t="shared" si="14"/>
        <v>#N/A</v>
      </c>
      <c r="U253" s="150" t="e">
        <f t="shared" si="15"/>
        <v>#N/A</v>
      </c>
      <c r="V253" s="154" t="e">
        <f>VLOOKUP(E253,'PC Receitas'!$O$4:$P$14,2,FALSE)</f>
        <v>#N/A</v>
      </c>
    </row>
    <row r="254" spans="3:22" ht="19.5" customHeight="1" thickTop="1" thickBot="1" x14ac:dyDescent="0.3">
      <c r="C254" s="58"/>
      <c r="D254" s="58" t="str">
        <f>IF(C254&lt;&gt;"",TEXT(C254,"00")&amp;"/10/"&amp;'Configurações Básicas'!$P$5,"")</f>
        <v/>
      </c>
      <c r="E254" s="58"/>
      <c r="F254" s="58"/>
      <c r="G254" s="58"/>
      <c r="H254" s="58"/>
      <c r="I254" s="59"/>
      <c r="J254" s="193"/>
      <c r="K254" s="60"/>
      <c r="L254" s="192"/>
      <c r="M254" s="56">
        <f>M253+IF(AND(K254="Pago",OR(E254='PC Receitas'!$O$4,E254='PC Receitas'!$O$5,E254='PC Receitas'!$O$6)),I254,IF(AND(K254="Pago",OR(E254='PC Receitas'!$O$7,E254='PC Receitas'!$O$8,E254='PC Receitas'!$O$9,E254='PC Receitas'!$O$10,E254='PC Receitas'!$O$11,E254='PC Receitas'!$O$12,E254='PC Receitas'!$O$13,E254='PC Receitas'!$O$14)),-I254,0))</f>
        <v>7448.57</v>
      </c>
      <c r="R254" s="153" t="e">
        <f t="shared" si="12"/>
        <v>#N/A</v>
      </c>
      <c r="S254" s="150" t="e">
        <f t="shared" si="13"/>
        <v>#N/A</v>
      </c>
      <c r="T254" s="150" t="e">
        <f t="shared" si="14"/>
        <v>#N/A</v>
      </c>
      <c r="U254" s="150" t="e">
        <f t="shared" si="15"/>
        <v>#N/A</v>
      </c>
      <c r="V254" s="154" t="e">
        <f>VLOOKUP(E254,'PC Receitas'!$O$4:$P$14,2,FALSE)</f>
        <v>#N/A</v>
      </c>
    </row>
    <row r="255" spans="3:22" ht="19.5" customHeight="1" thickTop="1" thickBot="1" x14ac:dyDescent="0.3">
      <c r="C255" s="58"/>
      <c r="D255" s="58" t="str">
        <f>IF(C255&lt;&gt;"",TEXT(C255,"00")&amp;"/10/"&amp;'Configurações Básicas'!$P$5,"")</f>
        <v/>
      </c>
      <c r="E255" s="58"/>
      <c r="F255" s="58"/>
      <c r="G255" s="58"/>
      <c r="H255" s="58"/>
      <c r="I255" s="59"/>
      <c r="J255" s="193"/>
      <c r="K255" s="60"/>
      <c r="L255" s="192"/>
      <c r="M255" s="56">
        <f>M254+IF(AND(K255="Pago",OR(E255='PC Receitas'!$O$4,E255='PC Receitas'!$O$5,E255='PC Receitas'!$O$6)),I255,IF(AND(K255="Pago",OR(E255='PC Receitas'!$O$7,E255='PC Receitas'!$O$8,E255='PC Receitas'!$O$9,E255='PC Receitas'!$O$10,E255='PC Receitas'!$O$11,E255='PC Receitas'!$O$12,E255='PC Receitas'!$O$13,E255='PC Receitas'!$O$14)),-I255,0))</f>
        <v>7448.57</v>
      </c>
      <c r="R255" s="153" t="e">
        <f t="shared" si="12"/>
        <v>#N/A</v>
      </c>
      <c r="S255" s="150" t="e">
        <f t="shared" si="13"/>
        <v>#N/A</v>
      </c>
      <c r="T255" s="150" t="e">
        <f t="shared" si="14"/>
        <v>#N/A</v>
      </c>
      <c r="U255" s="150" t="e">
        <f t="shared" si="15"/>
        <v>#N/A</v>
      </c>
      <c r="V255" s="154" t="e">
        <f>VLOOKUP(E255,'PC Receitas'!$O$4:$P$14,2,FALSE)</f>
        <v>#N/A</v>
      </c>
    </row>
    <row r="256" spans="3:22" ht="19.5" customHeight="1" thickTop="1" thickBot="1" x14ac:dyDescent="0.3">
      <c r="C256" s="58"/>
      <c r="D256" s="58" t="str">
        <f>IF(C256&lt;&gt;"",TEXT(C256,"00")&amp;"/10/"&amp;'Configurações Básicas'!$P$5,"")</f>
        <v/>
      </c>
      <c r="E256" s="58"/>
      <c r="F256" s="58"/>
      <c r="G256" s="58"/>
      <c r="H256" s="58"/>
      <c r="I256" s="59"/>
      <c r="J256" s="193"/>
      <c r="K256" s="60"/>
      <c r="L256" s="192"/>
      <c r="M256" s="56">
        <f>M255+IF(AND(K256="Pago",OR(E256='PC Receitas'!$O$4,E256='PC Receitas'!$O$5,E256='PC Receitas'!$O$6)),I256,IF(AND(K256="Pago",OR(E256='PC Receitas'!$O$7,E256='PC Receitas'!$O$8,E256='PC Receitas'!$O$9,E256='PC Receitas'!$O$10,E256='PC Receitas'!$O$11,E256='PC Receitas'!$O$12,E256='PC Receitas'!$O$13,E256='PC Receitas'!$O$14)),-I256,0))</f>
        <v>7448.57</v>
      </c>
      <c r="R256" s="153" t="e">
        <f t="shared" si="12"/>
        <v>#N/A</v>
      </c>
      <c r="S256" s="150" t="e">
        <f t="shared" si="13"/>
        <v>#N/A</v>
      </c>
      <c r="T256" s="150" t="e">
        <f t="shared" si="14"/>
        <v>#N/A</v>
      </c>
      <c r="U256" s="150" t="e">
        <f t="shared" si="15"/>
        <v>#N/A</v>
      </c>
      <c r="V256" s="154" t="e">
        <f>VLOOKUP(E256,'PC Receitas'!$O$4:$P$14,2,FALSE)</f>
        <v>#N/A</v>
      </c>
    </row>
    <row r="257" spans="3:22" ht="19.5" customHeight="1" thickTop="1" thickBot="1" x14ac:dyDescent="0.3">
      <c r="C257" s="58"/>
      <c r="D257" s="58" t="str">
        <f>IF(C257&lt;&gt;"",TEXT(C257,"00")&amp;"/10/"&amp;'Configurações Básicas'!$P$5,"")</f>
        <v/>
      </c>
      <c r="E257" s="58"/>
      <c r="F257" s="58"/>
      <c r="G257" s="58"/>
      <c r="H257" s="58"/>
      <c r="I257" s="59"/>
      <c r="J257" s="193"/>
      <c r="K257" s="60"/>
      <c r="L257" s="192"/>
      <c r="M257" s="56">
        <f>M256+IF(AND(K257="Pago",OR(E257='PC Receitas'!$O$4,E257='PC Receitas'!$O$5,E257='PC Receitas'!$O$6)),I257,IF(AND(K257="Pago",OR(E257='PC Receitas'!$O$7,E257='PC Receitas'!$O$8,E257='PC Receitas'!$O$9,E257='PC Receitas'!$O$10,E257='PC Receitas'!$O$11,E257='PC Receitas'!$O$12,E257='PC Receitas'!$O$13,E257='PC Receitas'!$O$14)),-I257,0))</f>
        <v>7448.57</v>
      </c>
      <c r="R257" s="153" t="e">
        <f t="shared" si="12"/>
        <v>#N/A</v>
      </c>
      <c r="S257" s="150" t="e">
        <f t="shared" si="13"/>
        <v>#N/A</v>
      </c>
      <c r="T257" s="150" t="e">
        <f t="shared" si="14"/>
        <v>#N/A</v>
      </c>
      <c r="U257" s="150" t="e">
        <f t="shared" si="15"/>
        <v>#N/A</v>
      </c>
      <c r="V257" s="154" t="e">
        <f>VLOOKUP(E257,'PC Receitas'!$O$4:$P$14,2,FALSE)</f>
        <v>#N/A</v>
      </c>
    </row>
    <row r="258" spans="3:22" ht="19.5" customHeight="1" thickTop="1" thickBot="1" x14ac:dyDescent="0.3">
      <c r="C258" s="58"/>
      <c r="D258" s="58" t="str">
        <f>IF(C258&lt;&gt;"",TEXT(C258,"00")&amp;"/10/"&amp;'Configurações Básicas'!$P$5,"")</f>
        <v/>
      </c>
      <c r="E258" s="58"/>
      <c r="F258" s="58"/>
      <c r="G258" s="58"/>
      <c r="H258" s="58"/>
      <c r="I258" s="59"/>
      <c r="J258" s="193"/>
      <c r="K258" s="60"/>
      <c r="L258" s="192"/>
      <c r="M258" s="56">
        <f>M257+IF(AND(K258="Pago",OR(E258='PC Receitas'!$O$4,E258='PC Receitas'!$O$5,E258='PC Receitas'!$O$6)),I258,IF(AND(K258="Pago",OR(E258='PC Receitas'!$O$7,E258='PC Receitas'!$O$8,E258='PC Receitas'!$O$9,E258='PC Receitas'!$O$10,E258='PC Receitas'!$O$11,E258='PC Receitas'!$O$12,E258='PC Receitas'!$O$13,E258='PC Receitas'!$O$14)),-I258,0))</f>
        <v>7448.57</v>
      </c>
      <c r="R258" s="153" t="e">
        <f t="shared" si="12"/>
        <v>#N/A</v>
      </c>
      <c r="S258" s="150" t="e">
        <f t="shared" si="13"/>
        <v>#N/A</v>
      </c>
      <c r="T258" s="150" t="e">
        <f t="shared" si="14"/>
        <v>#N/A</v>
      </c>
      <c r="U258" s="150" t="e">
        <f t="shared" si="15"/>
        <v>#N/A</v>
      </c>
      <c r="V258" s="154" t="e">
        <f>VLOOKUP(E258,'PC Receitas'!$O$4:$P$14,2,FALSE)</f>
        <v>#N/A</v>
      </c>
    </row>
    <row r="259" spans="3:22" ht="19.5" customHeight="1" thickTop="1" thickBot="1" x14ac:dyDescent="0.3">
      <c r="C259" s="58"/>
      <c r="D259" s="58" t="str">
        <f>IF(C259&lt;&gt;"",TEXT(C259,"00")&amp;"/10/"&amp;'Configurações Básicas'!$P$5,"")</f>
        <v/>
      </c>
      <c r="E259" s="58"/>
      <c r="F259" s="58"/>
      <c r="G259" s="58"/>
      <c r="H259" s="58"/>
      <c r="I259" s="59"/>
      <c r="J259" s="193"/>
      <c r="K259" s="60"/>
      <c r="L259" s="192"/>
      <c r="M259" s="56">
        <f>M258+IF(AND(K259="Pago",OR(E259='PC Receitas'!$O$4,E259='PC Receitas'!$O$5,E259='PC Receitas'!$O$6)),I259,IF(AND(K259="Pago",OR(E259='PC Receitas'!$O$7,E259='PC Receitas'!$O$8,E259='PC Receitas'!$O$9,E259='PC Receitas'!$O$10,E259='PC Receitas'!$O$11,E259='PC Receitas'!$O$12,E259='PC Receitas'!$O$13,E259='PC Receitas'!$O$14)),-I259,0))</f>
        <v>7448.57</v>
      </c>
      <c r="R259" s="153" t="e">
        <f t="shared" si="12"/>
        <v>#N/A</v>
      </c>
      <c r="S259" s="150" t="e">
        <f t="shared" si="13"/>
        <v>#N/A</v>
      </c>
      <c r="T259" s="150" t="e">
        <f t="shared" si="14"/>
        <v>#N/A</v>
      </c>
      <c r="U259" s="150" t="e">
        <f t="shared" si="15"/>
        <v>#N/A</v>
      </c>
      <c r="V259" s="154" t="e">
        <f>VLOOKUP(E259,'PC Receitas'!$O$4:$P$14,2,FALSE)</f>
        <v>#N/A</v>
      </c>
    </row>
    <row r="260" spans="3:22" ht="19.5" customHeight="1" thickTop="1" thickBot="1" x14ac:dyDescent="0.3">
      <c r="C260" s="58"/>
      <c r="D260" s="58" t="str">
        <f>IF(C260&lt;&gt;"",TEXT(C260,"00")&amp;"/10/"&amp;'Configurações Básicas'!$P$5,"")</f>
        <v/>
      </c>
      <c r="E260" s="58"/>
      <c r="F260" s="58"/>
      <c r="G260" s="58"/>
      <c r="H260" s="58"/>
      <c r="I260" s="59"/>
      <c r="J260" s="193"/>
      <c r="K260" s="60"/>
      <c r="L260" s="192"/>
      <c r="M260" s="56">
        <f>M259+IF(AND(K260="Pago",OR(E260='PC Receitas'!$O$4,E260='PC Receitas'!$O$5,E260='PC Receitas'!$O$6)),I260,IF(AND(K260="Pago",OR(E260='PC Receitas'!$O$7,E260='PC Receitas'!$O$8,E260='PC Receitas'!$O$9,E260='PC Receitas'!$O$10,E260='PC Receitas'!$O$11,E260='PC Receitas'!$O$12,E260='PC Receitas'!$O$13,E260='PC Receitas'!$O$14)),-I260,0))</f>
        <v>7448.57</v>
      </c>
      <c r="R260" s="153" t="e">
        <f t="shared" si="12"/>
        <v>#N/A</v>
      </c>
      <c r="S260" s="150" t="e">
        <f t="shared" si="13"/>
        <v>#N/A</v>
      </c>
      <c r="T260" s="150" t="e">
        <f t="shared" si="14"/>
        <v>#N/A</v>
      </c>
      <c r="U260" s="150" t="e">
        <f t="shared" si="15"/>
        <v>#N/A</v>
      </c>
      <c r="V260" s="154" t="e">
        <f>VLOOKUP(E260,'PC Receitas'!$O$4:$P$14,2,FALSE)</f>
        <v>#N/A</v>
      </c>
    </row>
    <row r="261" spans="3:22" ht="19.5" customHeight="1" thickTop="1" thickBot="1" x14ac:dyDescent="0.3">
      <c r="C261" s="58"/>
      <c r="D261" s="58" t="str">
        <f>IF(C261&lt;&gt;"",TEXT(C261,"00")&amp;"/10/"&amp;'Configurações Básicas'!$P$5,"")</f>
        <v/>
      </c>
      <c r="E261" s="58"/>
      <c r="F261" s="58"/>
      <c r="G261" s="58"/>
      <c r="H261" s="58"/>
      <c r="I261" s="59"/>
      <c r="J261" s="193"/>
      <c r="K261" s="60"/>
      <c r="L261" s="192"/>
      <c r="M261" s="56">
        <f>M260+IF(AND(K261="Pago",OR(E261='PC Receitas'!$O$4,E261='PC Receitas'!$O$5,E261='PC Receitas'!$O$6)),I261,IF(AND(K261="Pago",OR(E261='PC Receitas'!$O$7,E261='PC Receitas'!$O$8,E261='PC Receitas'!$O$9,E261='PC Receitas'!$O$10,E261='PC Receitas'!$O$11,E261='PC Receitas'!$O$12,E261='PC Receitas'!$O$13,E261='PC Receitas'!$O$14)),-I261,0))</f>
        <v>7448.57</v>
      </c>
      <c r="R261" s="153" t="e">
        <f t="shared" si="12"/>
        <v>#N/A</v>
      </c>
      <c r="S261" s="150" t="e">
        <f t="shared" si="13"/>
        <v>#N/A</v>
      </c>
      <c r="T261" s="150" t="e">
        <f t="shared" si="14"/>
        <v>#N/A</v>
      </c>
      <c r="U261" s="150" t="e">
        <f t="shared" si="15"/>
        <v>#N/A</v>
      </c>
      <c r="V261" s="154" t="e">
        <f>VLOOKUP(E261,'PC Receitas'!$O$4:$P$14,2,FALSE)</f>
        <v>#N/A</v>
      </c>
    </row>
    <row r="262" spans="3:22" ht="19.5" customHeight="1" thickTop="1" thickBot="1" x14ac:dyDescent="0.3">
      <c r="C262" s="58"/>
      <c r="D262" s="58" t="str">
        <f>IF(C262&lt;&gt;"",TEXT(C262,"00")&amp;"/10/"&amp;'Configurações Básicas'!$P$5,"")</f>
        <v/>
      </c>
      <c r="E262" s="58"/>
      <c r="F262" s="58"/>
      <c r="G262" s="58"/>
      <c r="H262" s="58"/>
      <c r="I262" s="59"/>
      <c r="J262" s="193"/>
      <c r="K262" s="60"/>
      <c r="L262" s="192"/>
      <c r="M262" s="56">
        <f>M261+IF(AND(K262="Pago",OR(E262='PC Receitas'!$O$4,E262='PC Receitas'!$O$5,E262='PC Receitas'!$O$6)),I262,IF(AND(K262="Pago",OR(E262='PC Receitas'!$O$7,E262='PC Receitas'!$O$8,E262='PC Receitas'!$O$9,E262='PC Receitas'!$O$10,E262='PC Receitas'!$O$11,E262='PC Receitas'!$O$12,E262='PC Receitas'!$O$13,E262='PC Receitas'!$O$14)),-I262,0))</f>
        <v>7448.57</v>
      </c>
      <c r="R262" s="153" t="e">
        <f t="shared" ref="R262:R325" si="16">IF(V262="Despesas_com_RH","Despesa",IF(V262="Despesas_Operacionais","Despesa",IF(V262="Despesas_com_Marketing","Despesa",IF(V262="Impostos","Despesa",IF(V262="Investimentos","Despesa","")))))</f>
        <v>#N/A</v>
      </c>
      <c r="S262" s="150" t="e">
        <f t="shared" ref="S262:S325" si="17">IF(V262="Despesas_com_Produtos","Despesa",IF(V262="Despesas_com_Serviços","Despesa",IF(V262="Despesas_Não_Operacionais","Despesa","")))</f>
        <v>#N/A</v>
      </c>
      <c r="T262" s="150" t="e">
        <f t="shared" ref="T262:T325" si="18">IF(V262="Receitas_com_Produtos","Receita",IF(V262="Receitas_com_Serviços","Receita",IF(V262="Receitas_Não_Operacionais","Receita","")))</f>
        <v>#N/A</v>
      </c>
      <c r="U262" s="150" t="e">
        <f t="shared" ref="U262:U325" si="19">IF(R262&lt;&gt;"",R262,IF(S262&lt;&gt;"",S262,IF(T262&lt;&gt;"",T262,"")))</f>
        <v>#N/A</v>
      </c>
      <c r="V262" s="154" t="e">
        <f>VLOOKUP(E262,'PC Receitas'!$O$4:$P$14,2,FALSE)</f>
        <v>#N/A</v>
      </c>
    </row>
    <row r="263" spans="3:22" ht="19.5" customHeight="1" thickTop="1" thickBot="1" x14ac:dyDescent="0.3">
      <c r="C263" s="58"/>
      <c r="D263" s="58" t="str">
        <f>IF(C263&lt;&gt;"",TEXT(C263,"00")&amp;"/10/"&amp;'Configurações Básicas'!$P$5,"")</f>
        <v/>
      </c>
      <c r="E263" s="58"/>
      <c r="F263" s="58"/>
      <c r="G263" s="58"/>
      <c r="H263" s="58"/>
      <c r="I263" s="59"/>
      <c r="J263" s="193"/>
      <c r="K263" s="60"/>
      <c r="L263" s="192"/>
      <c r="M263" s="56">
        <f>M262+IF(AND(K263="Pago",OR(E263='PC Receitas'!$O$4,E263='PC Receitas'!$O$5,E263='PC Receitas'!$O$6)),I263,IF(AND(K263="Pago",OR(E263='PC Receitas'!$O$7,E263='PC Receitas'!$O$8,E263='PC Receitas'!$O$9,E263='PC Receitas'!$O$10,E263='PC Receitas'!$O$11,E263='PC Receitas'!$O$12,E263='PC Receitas'!$O$13,E263='PC Receitas'!$O$14)),-I263,0))</f>
        <v>7448.57</v>
      </c>
      <c r="R263" s="153" t="e">
        <f t="shared" si="16"/>
        <v>#N/A</v>
      </c>
      <c r="S263" s="150" t="e">
        <f t="shared" si="17"/>
        <v>#N/A</v>
      </c>
      <c r="T263" s="150" t="e">
        <f t="shared" si="18"/>
        <v>#N/A</v>
      </c>
      <c r="U263" s="150" t="e">
        <f t="shared" si="19"/>
        <v>#N/A</v>
      </c>
      <c r="V263" s="154" t="e">
        <f>VLOOKUP(E263,'PC Receitas'!$O$4:$P$14,2,FALSE)</f>
        <v>#N/A</v>
      </c>
    </row>
    <row r="264" spans="3:22" ht="19.5" customHeight="1" thickTop="1" thickBot="1" x14ac:dyDescent="0.3">
      <c r="C264" s="58"/>
      <c r="D264" s="58" t="str">
        <f>IF(C264&lt;&gt;"",TEXT(C264,"00")&amp;"/10/"&amp;'Configurações Básicas'!$P$5,"")</f>
        <v/>
      </c>
      <c r="E264" s="58"/>
      <c r="F264" s="58"/>
      <c r="G264" s="58"/>
      <c r="H264" s="58"/>
      <c r="I264" s="59"/>
      <c r="J264" s="193"/>
      <c r="K264" s="60"/>
      <c r="L264" s="192"/>
      <c r="M264" s="56">
        <f>M263+IF(AND(K264="Pago",OR(E264='PC Receitas'!$O$4,E264='PC Receitas'!$O$5,E264='PC Receitas'!$O$6)),I264,IF(AND(K264="Pago",OR(E264='PC Receitas'!$O$7,E264='PC Receitas'!$O$8,E264='PC Receitas'!$O$9,E264='PC Receitas'!$O$10,E264='PC Receitas'!$O$11,E264='PC Receitas'!$O$12,E264='PC Receitas'!$O$13,E264='PC Receitas'!$O$14)),-I264,0))</f>
        <v>7448.57</v>
      </c>
      <c r="R264" s="153" t="e">
        <f t="shared" si="16"/>
        <v>#N/A</v>
      </c>
      <c r="S264" s="150" t="e">
        <f t="shared" si="17"/>
        <v>#N/A</v>
      </c>
      <c r="T264" s="150" t="e">
        <f t="shared" si="18"/>
        <v>#N/A</v>
      </c>
      <c r="U264" s="150" t="e">
        <f t="shared" si="19"/>
        <v>#N/A</v>
      </c>
      <c r="V264" s="154" t="e">
        <f>VLOOKUP(E264,'PC Receitas'!$O$4:$P$14,2,FALSE)</f>
        <v>#N/A</v>
      </c>
    </row>
    <row r="265" spans="3:22" ht="19.5" customHeight="1" thickTop="1" thickBot="1" x14ac:dyDescent="0.3">
      <c r="C265" s="58"/>
      <c r="D265" s="58" t="str">
        <f>IF(C265&lt;&gt;"",TEXT(C265,"00")&amp;"/10/"&amp;'Configurações Básicas'!$P$5,"")</f>
        <v/>
      </c>
      <c r="E265" s="58"/>
      <c r="F265" s="58"/>
      <c r="G265" s="58"/>
      <c r="H265" s="58"/>
      <c r="I265" s="59"/>
      <c r="J265" s="193"/>
      <c r="K265" s="60"/>
      <c r="L265" s="192"/>
      <c r="M265" s="56">
        <f>M264+IF(AND(K265="Pago",OR(E265='PC Receitas'!$O$4,E265='PC Receitas'!$O$5,E265='PC Receitas'!$O$6)),I265,IF(AND(K265="Pago",OR(E265='PC Receitas'!$O$7,E265='PC Receitas'!$O$8,E265='PC Receitas'!$O$9,E265='PC Receitas'!$O$10,E265='PC Receitas'!$O$11,E265='PC Receitas'!$O$12,E265='PC Receitas'!$O$13,E265='PC Receitas'!$O$14)),-I265,0))</f>
        <v>7448.57</v>
      </c>
      <c r="R265" s="153" t="e">
        <f t="shared" si="16"/>
        <v>#N/A</v>
      </c>
      <c r="S265" s="150" t="e">
        <f t="shared" si="17"/>
        <v>#N/A</v>
      </c>
      <c r="T265" s="150" t="e">
        <f t="shared" si="18"/>
        <v>#N/A</v>
      </c>
      <c r="U265" s="150" t="e">
        <f t="shared" si="19"/>
        <v>#N/A</v>
      </c>
      <c r="V265" s="154" t="e">
        <f>VLOOKUP(E265,'PC Receitas'!$O$4:$P$14,2,FALSE)</f>
        <v>#N/A</v>
      </c>
    </row>
    <row r="266" spans="3:22" ht="19.5" customHeight="1" thickTop="1" thickBot="1" x14ac:dyDescent="0.3">
      <c r="C266" s="58"/>
      <c r="D266" s="58" t="str">
        <f>IF(C266&lt;&gt;"",TEXT(C266,"00")&amp;"/10/"&amp;'Configurações Básicas'!$P$5,"")</f>
        <v/>
      </c>
      <c r="E266" s="58"/>
      <c r="F266" s="58"/>
      <c r="G266" s="58"/>
      <c r="H266" s="58"/>
      <c r="I266" s="59"/>
      <c r="J266" s="193"/>
      <c r="K266" s="60"/>
      <c r="L266" s="192"/>
      <c r="M266" s="56">
        <f>M265+IF(AND(K266="Pago",OR(E266='PC Receitas'!$O$4,E266='PC Receitas'!$O$5,E266='PC Receitas'!$O$6)),I266,IF(AND(K266="Pago",OR(E266='PC Receitas'!$O$7,E266='PC Receitas'!$O$8,E266='PC Receitas'!$O$9,E266='PC Receitas'!$O$10,E266='PC Receitas'!$O$11,E266='PC Receitas'!$O$12,E266='PC Receitas'!$O$13,E266='PC Receitas'!$O$14)),-I266,0))</f>
        <v>7448.57</v>
      </c>
      <c r="R266" s="153" t="e">
        <f t="shared" si="16"/>
        <v>#N/A</v>
      </c>
      <c r="S266" s="150" t="e">
        <f t="shared" si="17"/>
        <v>#N/A</v>
      </c>
      <c r="T266" s="150" t="e">
        <f t="shared" si="18"/>
        <v>#N/A</v>
      </c>
      <c r="U266" s="150" t="e">
        <f t="shared" si="19"/>
        <v>#N/A</v>
      </c>
      <c r="V266" s="154" t="e">
        <f>VLOOKUP(E266,'PC Receitas'!$O$4:$P$14,2,FALSE)</f>
        <v>#N/A</v>
      </c>
    </row>
    <row r="267" spans="3:22" ht="19.5" customHeight="1" thickTop="1" thickBot="1" x14ac:dyDescent="0.3">
      <c r="C267" s="58"/>
      <c r="D267" s="58" t="str">
        <f>IF(C267&lt;&gt;"",TEXT(C267,"00")&amp;"/10/"&amp;'Configurações Básicas'!$P$5,"")</f>
        <v/>
      </c>
      <c r="E267" s="58"/>
      <c r="F267" s="58"/>
      <c r="G267" s="58"/>
      <c r="H267" s="58"/>
      <c r="I267" s="59"/>
      <c r="J267" s="193"/>
      <c r="K267" s="60"/>
      <c r="L267" s="192"/>
      <c r="M267" s="56">
        <f>M266+IF(AND(K267="Pago",OR(E267='PC Receitas'!$O$4,E267='PC Receitas'!$O$5,E267='PC Receitas'!$O$6)),I267,IF(AND(K267="Pago",OR(E267='PC Receitas'!$O$7,E267='PC Receitas'!$O$8,E267='PC Receitas'!$O$9,E267='PC Receitas'!$O$10,E267='PC Receitas'!$O$11,E267='PC Receitas'!$O$12,E267='PC Receitas'!$O$13,E267='PC Receitas'!$O$14)),-I267,0))</f>
        <v>7448.57</v>
      </c>
      <c r="R267" s="153" t="e">
        <f t="shared" si="16"/>
        <v>#N/A</v>
      </c>
      <c r="S267" s="150" t="e">
        <f t="shared" si="17"/>
        <v>#N/A</v>
      </c>
      <c r="T267" s="150" t="e">
        <f t="shared" si="18"/>
        <v>#N/A</v>
      </c>
      <c r="U267" s="150" t="e">
        <f t="shared" si="19"/>
        <v>#N/A</v>
      </c>
      <c r="V267" s="154" t="e">
        <f>VLOOKUP(E267,'PC Receitas'!$O$4:$P$14,2,FALSE)</f>
        <v>#N/A</v>
      </c>
    </row>
    <row r="268" spans="3:22" ht="19.5" customHeight="1" thickTop="1" thickBot="1" x14ac:dyDescent="0.3">
      <c r="C268" s="58"/>
      <c r="D268" s="58" t="str">
        <f>IF(C268&lt;&gt;"",TEXT(C268,"00")&amp;"/10/"&amp;'Configurações Básicas'!$P$5,"")</f>
        <v/>
      </c>
      <c r="E268" s="58"/>
      <c r="F268" s="58"/>
      <c r="G268" s="58"/>
      <c r="H268" s="58"/>
      <c r="I268" s="59"/>
      <c r="J268" s="193"/>
      <c r="K268" s="60"/>
      <c r="L268" s="192"/>
      <c r="M268" s="56">
        <f>M267+IF(AND(K268="Pago",OR(E268='PC Receitas'!$O$4,E268='PC Receitas'!$O$5,E268='PC Receitas'!$O$6)),I268,IF(AND(K268="Pago",OR(E268='PC Receitas'!$O$7,E268='PC Receitas'!$O$8,E268='PC Receitas'!$O$9,E268='PC Receitas'!$O$10,E268='PC Receitas'!$O$11,E268='PC Receitas'!$O$12,E268='PC Receitas'!$O$13,E268='PC Receitas'!$O$14)),-I268,0))</f>
        <v>7448.57</v>
      </c>
      <c r="R268" s="153" t="e">
        <f t="shared" si="16"/>
        <v>#N/A</v>
      </c>
      <c r="S268" s="150" t="e">
        <f t="shared" si="17"/>
        <v>#N/A</v>
      </c>
      <c r="T268" s="150" t="e">
        <f t="shared" si="18"/>
        <v>#N/A</v>
      </c>
      <c r="U268" s="150" t="e">
        <f t="shared" si="19"/>
        <v>#N/A</v>
      </c>
      <c r="V268" s="154" t="e">
        <f>VLOOKUP(E268,'PC Receitas'!$O$4:$P$14,2,FALSE)</f>
        <v>#N/A</v>
      </c>
    </row>
    <row r="269" spans="3:22" ht="19.5" customHeight="1" thickTop="1" thickBot="1" x14ac:dyDescent="0.3">
      <c r="C269" s="58"/>
      <c r="D269" s="58" t="str">
        <f>IF(C269&lt;&gt;"",TEXT(C269,"00")&amp;"/10/"&amp;'Configurações Básicas'!$P$5,"")</f>
        <v/>
      </c>
      <c r="E269" s="58"/>
      <c r="F269" s="58"/>
      <c r="G269" s="58"/>
      <c r="H269" s="58"/>
      <c r="I269" s="59"/>
      <c r="J269" s="193"/>
      <c r="K269" s="60"/>
      <c r="L269" s="192"/>
      <c r="M269" s="56">
        <f>M268+IF(AND(K269="Pago",OR(E269='PC Receitas'!$O$4,E269='PC Receitas'!$O$5,E269='PC Receitas'!$O$6)),I269,IF(AND(K269="Pago",OR(E269='PC Receitas'!$O$7,E269='PC Receitas'!$O$8,E269='PC Receitas'!$O$9,E269='PC Receitas'!$O$10,E269='PC Receitas'!$O$11,E269='PC Receitas'!$O$12,E269='PC Receitas'!$O$13,E269='PC Receitas'!$O$14)),-I269,0))</f>
        <v>7448.57</v>
      </c>
      <c r="R269" s="153" t="e">
        <f t="shared" si="16"/>
        <v>#N/A</v>
      </c>
      <c r="S269" s="150" t="e">
        <f t="shared" si="17"/>
        <v>#N/A</v>
      </c>
      <c r="T269" s="150" t="e">
        <f t="shared" si="18"/>
        <v>#N/A</v>
      </c>
      <c r="U269" s="150" t="e">
        <f t="shared" si="19"/>
        <v>#N/A</v>
      </c>
      <c r="V269" s="154" t="e">
        <f>VLOOKUP(E269,'PC Receitas'!$O$4:$P$14,2,FALSE)</f>
        <v>#N/A</v>
      </c>
    </row>
    <row r="270" spans="3:22" ht="19.5" customHeight="1" thickTop="1" thickBot="1" x14ac:dyDescent="0.3">
      <c r="C270" s="58"/>
      <c r="D270" s="58" t="str">
        <f>IF(C270&lt;&gt;"",TEXT(C270,"00")&amp;"/10/"&amp;'Configurações Básicas'!$P$5,"")</f>
        <v/>
      </c>
      <c r="E270" s="58"/>
      <c r="F270" s="58"/>
      <c r="G270" s="58"/>
      <c r="H270" s="58"/>
      <c r="I270" s="59"/>
      <c r="J270" s="193"/>
      <c r="K270" s="60"/>
      <c r="L270" s="192"/>
      <c r="M270" s="56">
        <f>M269+IF(AND(K270="Pago",OR(E270='PC Receitas'!$O$4,E270='PC Receitas'!$O$5,E270='PC Receitas'!$O$6)),I270,IF(AND(K270="Pago",OR(E270='PC Receitas'!$O$7,E270='PC Receitas'!$O$8,E270='PC Receitas'!$O$9,E270='PC Receitas'!$O$10,E270='PC Receitas'!$O$11,E270='PC Receitas'!$O$12,E270='PC Receitas'!$O$13,E270='PC Receitas'!$O$14)),-I270,0))</f>
        <v>7448.57</v>
      </c>
      <c r="R270" s="153" t="e">
        <f t="shared" si="16"/>
        <v>#N/A</v>
      </c>
      <c r="S270" s="150" t="e">
        <f t="shared" si="17"/>
        <v>#N/A</v>
      </c>
      <c r="T270" s="150" t="e">
        <f t="shared" si="18"/>
        <v>#N/A</v>
      </c>
      <c r="U270" s="150" t="e">
        <f t="shared" si="19"/>
        <v>#N/A</v>
      </c>
      <c r="V270" s="154" t="e">
        <f>VLOOKUP(E270,'PC Receitas'!$O$4:$P$14,2,FALSE)</f>
        <v>#N/A</v>
      </c>
    </row>
    <row r="271" spans="3:22" ht="19.5" customHeight="1" thickTop="1" thickBot="1" x14ac:dyDescent="0.3">
      <c r="C271" s="58"/>
      <c r="D271" s="58" t="str">
        <f>IF(C271&lt;&gt;"",TEXT(C271,"00")&amp;"/10/"&amp;'Configurações Básicas'!$P$5,"")</f>
        <v/>
      </c>
      <c r="E271" s="58"/>
      <c r="F271" s="58"/>
      <c r="G271" s="58"/>
      <c r="H271" s="58"/>
      <c r="I271" s="59"/>
      <c r="J271" s="193"/>
      <c r="K271" s="60"/>
      <c r="L271" s="192"/>
      <c r="M271" s="56">
        <f>M270+IF(AND(K271="Pago",OR(E271='PC Receitas'!$O$4,E271='PC Receitas'!$O$5,E271='PC Receitas'!$O$6)),I271,IF(AND(K271="Pago",OR(E271='PC Receitas'!$O$7,E271='PC Receitas'!$O$8,E271='PC Receitas'!$O$9,E271='PC Receitas'!$O$10,E271='PC Receitas'!$O$11,E271='PC Receitas'!$O$12,E271='PC Receitas'!$O$13,E271='PC Receitas'!$O$14)),-I271,0))</f>
        <v>7448.57</v>
      </c>
      <c r="R271" s="153" t="e">
        <f t="shared" si="16"/>
        <v>#N/A</v>
      </c>
      <c r="S271" s="150" t="e">
        <f t="shared" si="17"/>
        <v>#N/A</v>
      </c>
      <c r="T271" s="150" t="e">
        <f t="shared" si="18"/>
        <v>#N/A</v>
      </c>
      <c r="U271" s="150" t="e">
        <f t="shared" si="19"/>
        <v>#N/A</v>
      </c>
      <c r="V271" s="154" t="e">
        <f>VLOOKUP(E271,'PC Receitas'!$O$4:$P$14,2,FALSE)</f>
        <v>#N/A</v>
      </c>
    </row>
    <row r="272" spans="3:22" ht="19.5" customHeight="1" thickTop="1" thickBot="1" x14ac:dyDescent="0.3">
      <c r="C272" s="58"/>
      <c r="D272" s="58" t="str">
        <f>IF(C272&lt;&gt;"",TEXT(C272,"00")&amp;"/10/"&amp;'Configurações Básicas'!$P$5,"")</f>
        <v/>
      </c>
      <c r="E272" s="58"/>
      <c r="F272" s="58"/>
      <c r="G272" s="58"/>
      <c r="H272" s="58"/>
      <c r="I272" s="59"/>
      <c r="J272" s="193"/>
      <c r="K272" s="60"/>
      <c r="L272" s="192"/>
      <c r="M272" s="56">
        <f>M271+IF(AND(K272="Pago",OR(E272='PC Receitas'!$O$4,E272='PC Receitas'!$O$5,E272='PC Receitas'!$O$6)),I272,IF(AND(K272="Pago",OR(E272='PC Receitas'!$O$7,E272='PC Receitas'!$O$8,E272='PC Receitas'!$O$9,E272='PC Receitas'!$O$10,E272='PC Receitas'!$O$11,E272='PC Receitas'!$O$12,E272='PC Receitas'!$O$13,E272='PC Receitas'!$O$14)),-I272,0))</f>
        <v>7448.57</v>
      </c>
      <c r="R272" s="153" t="e">
        <f t="shared" si="16"/>
        <v>#N/A</v>
      </c>
      <c r="S272" s="150" t="e">
        <f t="shared" si="17"/>
        <v>#N/A</v>
      </c>
      <c r="T272" s="150" t="e">
        <f t="shared" si="18"/>
        <v>#N/A</v>
      </c>
      <c r="U272" s="150" t="e">
        <f t="shared" si="19"/>
        <v>#N/A</v>
      </c>
      <c r="V272" s="154" t="e">
        <f>VLOOKUP(E272,'PC Receitas'!$O$4:$P$14,2,FALSE)</f>
        <v>#N/A</v>
      </c>
    </row>
    <row r="273" spans="3:22" ht="19.5" customHeight="1" thickTop="1" thickBot="1" x14ac:dyDescent="0.3">
      <c r="C273" s="58"/>
      <c r="D273" s="58" t="str">
        <f>IF(C273&lt;&gt;"",TEXT(C273,"00")&amp;"/10/"&amp;'Configurações Básicas'!$P$5,"")</f>
        <v/>
      </c>
      <c r="E273" s="58"/>
      <c r="F273" s="58"/>
      <c r="G273" s="58"/>
      <c r="H273" s="58"/>
      <c r="I273" s="59"/>
      <c r="J273" s="193"/>
      <c r="K273" s="60"/>
      <c r="L273" s="192"/>
      <c r="M273" s="56">
        <f>M272+IF(AND(K273="Pago",OR(E273='PC Receitas'!$O$4,E273='PC Receitas'!$O$5,E273='PC Receitas'!$O$6)),I273,IF(AND(K273="Pago",OR(E273='PC Receitas'!$O$7,E273='PC Receitas'!$O$8,E273='PC Receitas'!$O$9,E273='PC Receitas'!$O$10,E273='PC Receitas'!$O$11,E273='PC Receitas'!$O$12,E273='PC Receitas'!$O$13,E273='PC Receitas'!$O$14)),-I273,0))</f>
        <v>7448.57</v>
      </c>
      <c r="R273" s="153" t="e">
        <f t="shared" si="16"/>
        <v>#N/A</v>
      </c>
      <c r="S273" s="150" t="e">
        <f t="shared" si="17"/>
        <v>#N/A</v>
      </c>
      <c r="T273" s="150" t="e">
        <f t="shared" si="18"/>
        <v>#N/A</v>
      </c>
      <c r="U273" s="150" t="e">
        <f t="shared" si="19"/>
        <v>#N/A</v>
      </c>
      <c r="V273" s="154" t="e">
        <f>VLOOKUP(E273,'PC Receitas'!$O$4:$P$14,2,FALSE)</f>
        <v>#N/A</v>
      </c>
    </row>
    <row r="274" spans="3:22" ht="19.5" customHeight="1" thickTop="1" thickBot="1" x14ac:dyDescent="0.3">
      <c r="C274" s="58"/>
      <c r="D274" s="58" t="str">
        <f>IF(C274&lt;&gt;"",TEXT(C274,"00")&amp;"/10/"&amp;'Configurações Básicas'!$P$5,"")</f>
        <v/>
      </c>
      <c r="E274" s="58"/>
      <c r="F274" s="58"/>
      <c r="G274" s="58"/>
      <c r="H274" s="58"/>
      <c r="I274" s="59"/>
      <c r="J274" s="193"/>
      <c r="K274" s="60"/>
      <c r="L274" s="192"/>
      <c r="M274" s="56">
        <f>M273+IF(AND(K274="Pago",OR(E274='PC Receitas'!$O$4,E274='PC Receitas'!$O$5,E274='PC Receitas'!$O$6)),I274,IF(AND(K274="Pago",OR(E274='PC Receitas'!$O$7,E274='PC Receitas'!$O$8,E274='PC Receitas'!$O$9,E274='PC Receitas'!$O$10,E274='PC Receitas'!$O$11,E274='PC Receitas'!$O$12,E274='PC Receitas'!$O$13,E274='PC Receitas'!$O$14)),-I274,0))</f>
        <v>7448.57</v>
      </c>
      <c r="R274" s="153" t="e">
        <f t="shared" si="16"/>
        <v>#N/A</v>
      </c>
      <c r="S274" s="150" t="e">
        <f t="shared" si="17"/>
        <v>#N/A</v>
      </c>
      <c r="T274" s="150" t="e">
        <f t="shared" si="18"/>
        <v>#N/A</v>
      </c>
      <c r="U274" s="150" t="e">
        <f t="shared" si="19"/>
        <v>#N/A</v>
      </c>
      <c r="V274" s="154" t="e">
        <f>VLOOKUP(E274,'PC Receitas'!$O$4:$P$14,2,FALSE)</f>
        <v>#N/A</v>
      </c>
    </row>
    <row r="275" spans="3:22" ht="19.5" customHeight="1" thickTop="1" thickBot="1" x14ac:dyDescent="0.3">
      <c r="C275" s="58"/>
      <c r="D275" s="58" t="str">
        <f>IF(C275&lt;&gt;"",TEXT(C275,"00")&amp;"/10/"&amp;'Configurações Básicas'!$P$5,"")</f>
        <v/>
      </c>
      <c r="E275" s="58"/>
      <c r="F275" s="58"/>
      <c r="G275" s="58"/>
      <c r="H275" s="58"/>
      <c r="I275" s="59"/>
      <c r="J275" s="193"/>
      <c r="K275" s="60"/>
      <c r="L275" s="192"/>
      <c r="M275" s="56">
        <f>M274+IF(AND(K275="Pago",OR(E275='PC Receitas'!$O$4,E275='PC Receitas'!$O$5,E275='PC Receitas'!$O$6)),I275,IF(AND(K275="Pago",OR(E275='PC Receitas'!$O$7,E275='PC Receitas'!$O$8,E275='PC Receitas'!$O$9,E275='PC Receitas'!$O$10,E275='PC Receitas'!$O$11,E275='PC Receitas'!$O$12,E275='PC Receitas'!$O$13,E275='PC Receitas'!$O$14)),-I275,0))</f>
        <v>7448.57</v>
      </c>
      <c r="R275" s="153" t="e">
        <f t="shared" si="16"/>
        <v>#N/A</v>
      </c>
      <c r="S275" s="150" t="e">
        <f t="shared" si="17"/>
        <v>#N/A</v>
      </c>
      <c r="T275" s="150" t="e">
        <f t="shared" si="18"/>
        <v>#N/A</v>
      </c>
      <c r="U275" s="150" t="e">
        <f t="shared" si="19"/>
        <v>#N/A</v>
      </c>
      <c r="V275" s="154" t="e">
        <f>VLOOKUP(E275,'PC Receitas'!$O$4:$P$14,2,FALSE)</f>
        <v>#N/A</v>
      </c>
    </row>
    <row r="276" spans="3:22" ht="19.5" customHeight="1" thickTop="1" thickBot="1" x14ac:dyDescent="0.3">
      <c r="C276" s="58"/>
      <c r="D276" s="58" t="str">
        <f>IF(C276&lt;&gt;"",TEXT(C276,"00")&amp;"/10/"&amp;'Configurações Básicas'!$P$5,"")</f>
        <v/>
      </c>
      <c r="E276" s="58"/>
      <c r="F276" s="58"/>
      <c r="G276" s="58"/>
      <c r="H276" s="58"/>
      <c r="I276" s="59"/>
      <c r="J276" s="193"/>
      <c r="K276" s="60"/>
      <c r="L276" s="192"/>
      <c r="M276" s="56">
        <f>M275+IF(AND(K276="Pago",OR(E276='PC Receitas'!$O$4,E276='PC Receitas'!$O$5,E276='PC Receitas'!$O$6)),I276,IF(AND(K276="Pago",OR(E276='PC Receitas'!$O$7,E276='PC Receitas'!$O$8,E276='PC Receitas'!$O$9,E276='PC Receitas'!$O$10,E276='PC Receitas'!$O$11,E276='PC Receitas'!$O$12,E276='PC Receitas'!$O$13,E276='PC Receitas'!$O$14)),-I276,0))</f>
        <v>7448.57</v>
      </c>
      <c r="R276" s="153" t="e">
        <f t="shared" si="16"/>
        <v>#N/A</v>
      </c>
      <c r="S276" s="150" t="e">
        <f t="shared" si="17"/>
        <v>#N/A</v>
      </c>
      <c r="T276" s="150" t="e">
        <f t="shared" si="18"/>
        <v>#N/A</v>
      </c>
      <c r="U276" s="150" t="e">
        <f t="shared" si="19"/>
        <v>#N/A</v>
      </c>
      <c r="V276" s="154" t="e">
        <f>VLOOKUP(E276,'PC Receitas'!$O$4:$P$14,2,FALSE)</f>
        <v>#N/A</v>
      </c>
    </row>
    <row r="277" spans="3:22" ht="19.5" customHeight="1" thickTop="1" thickBot="1" x14ac:dyDescent="0.3">
      <c r="C277" s="58"/>
      <c r="D277" s="58" t="str">
        <f>IF(C277&lt;&gt;"",TEXT(C277,"00")&amp;"/10/"&amp;'Configurações Básicas'!$P$5,"")</f>
        <v/>
      </c>
      <c r="E277" s="58"/>
      <c r="F277" s="58"/>
      <c r="G277" s="58"/>
      <c r="H277" s="58"/>
      <c r="I277" s="59"/>
      <c r="J277" s="193"/>
      <c r="K277" s="60"/>
      <c r="L277" s="192"/>
      <c r="M277" s="56">
        <f>M276+IF(AND(K277="Pago",OR(E277='PC Receitas'!$O$4,E277='PC Receitas'!$O$5,E277='PC Receitas'!$O$6)),I277,IF(AND(K277="Pago",OR(E277='PC Receitas'!$O$7,E277='PC Receitas'!$O$8,E277='PC Receitas'!$O$9,E277='PC Receitas'!$O$10,E277='PC Receitas'!$O$11,E277='PC Receitas'!$O$12,E277='PC Receitas'!$O$13,E277='PC Receitas'!$O$14)),-I277,0))</f>
        <v>7448.57</v>
      </c>
      <c r="R277" s="153" t="e">
        <f t="shared" si="16"/>
        <v>#N/A</v>
      </c>
      <c r="S277" s="150" t="e">
        <f t="shared" si="17"/>
        <v>#N/A</v>
      </c>
      <c r="T277" s="150" t="e">
        <f t="shared" si="18"/>
        <v>#N/A</v>
      </c>
      <c r="U277" s="150" t="e">
        <f t="shared" si="19"/>
        <v>#N/A</v>
      </c>
      <c r="V277" s="154" t="e">
        <f>VLOOKUP(E277,'PC Receitas'!$O$4:$P$14,2,FALSE)</f>
        <v>#N/A</v>
      </c>
    </row>
    <row r="278" spans="3:22" ht="19.5" customHeight="1" thickTop="1" thickBot="1" x14ac:dyDescent="0.3">
      <c r="C278" s="58"/>
      <c r="D278" s="58" t="str">
        <f>IF(C278&lt;&gt;"",TEXT(C278,"00")&amp;"/10/"&amp;'Configurações Básicas'!$P$5,"")</f>
        <v/>
      </c>
      <c r="E278" s="58"/>
      <c r="F278" s="58"/>
      <c r="G278" s="58"/>
      <c r="H278" s="58"/>
      <c r="I278" s="59"/>
      <c r="J278" s="193"/>
      <c r="K278" s="60"/>
      <c r="L278" s="192"/>
      <c r="M278" s="56">
        <f>M277+IF(AND(K278="Pago",OR(E278='PC Receitas'!$O$4,E278='PC Receitas'!$O$5,E278='PC Receitas'!$O$6)),I278,IF(AND(K278="Pago",OR(E278='PC Receitas'!$O$7,E278='PC Receitas'!$O$8,E278='PC Receitas'!$O$9,E278='PC Receitas'!$O$10,E278='PC Receitas'!$O$11,E278='PC Receitas'!$O$12,E278='PC Receitas'!$O$13,E278='PC Receitas'!$O$14)),-I278,0))</f>
        <v>7448.57</v>
      </c>
      <c r="R278" s="153" t="e">
        <f t="shared" si="16"/>
        <v>#N/A</v>
      </c>
      <c r="S278" s="150" t="e">
        <f t="shared" si="17"/>
        <v>#N/A</v>
      </c>
      <c r="T278" s="150" t="e">
        <f t="shared" si="18"/>
        <v>#N/A</v>
      </c>
      <c r="U278" s="150" t="e">
        <f t="shared" si="19"/>
        <v>#N/A</v>
      </c>
      <c r="V278" s="154" t="e">
        <f>VLOOKUP(E278,'PC Receitas'!$O$4:$P$14,2,FALSE)</f>
        <v>#N/A</v>
      </c>
    </row>
    <row r="279" spans="3:22" ht="19.5" customHeight="1" thickTop="1" thickBot="1" x14ac:dyDescent="0.3">
      <c r="C279" s="58"/>
      <c r="D279" s="58" t="str">
        <f>IF(C279&lt;&gt;"",TEXT(C279,"00")&amp;"/10/"&amp;'Configurações Básicas'!$P$5,"")</f>
        <v/>
      </c>
      <c r="E279" s="58"/>
      <c r="F279" s="58"/>
      <c r="G279" s="58"/>
      <c r="H279" s="58"/>
      <c r="I279" s="59"/>
      <c r="J279" s="193"/>
      <c r="K279" s="60"/>
      <c r="L279" s="192"/>
      <c r="M279" s="56">
        <f>M278+IF(AND(K279="Pago",OR(E279='PC Receitas'!$O$4,E279='PC Receitas'!$O$5,E279='PC Receitas'!$O$6)),I279,IF(AND(K279="Pago",OR(E279='PC Receitas'!$O$7,E279='PC Receitas'!$O$8,E279='PC Receitas'!$O$9,E279='PC Receitas'!$O$10,E279='PC Receitas'!$O$11,E279='PC Receitas'!$O$12,E279='PC Receitas'!$O$13,E279='PC Receitas'!$O$14)),-I279,0))</f>
        <v>7448.57</v>
      </c>
      <c r="R279" s="153" t="e">
        <f t="shared" si="16"/>
        <v>#N/A</v>
      </c>
      <c r="S279" s="150" t="e">
        <f t="shared" si="17"/>
        <v>#N/A</v>
      </c>
      <c r="T279" s="150" t="e">
        <f t="shared" si="18"/>
        <v>#N/A</v>
      </c>
      <c r="U279" s="150" t="e">
        <f t="shared" si="19"/>
        <v>#N/A</v>
      </c>
      <c r="V279" s="154" t="e">
        <f>VLOOKUP(E279,'PC Receitas'!$O$4:$P$14,2,FALSE)</f>
        <v>#N/A</v>
      </c>
    </row>
    <row r="280" spans="3:22" ht="19.5" customHeight="1" thickTop="1" thickBot="1" x14ac:dyDescent="0.3">
      <c r="C280" s="58"/>
      <c r="D280" s="58" t="str">
        <f>IF(C280&lt;&gt;"",TEXT(C280,"00")&amp;"/10/"&amp;'Configurações Básicas'!$P$5,"")</f>
        <v/>
      </c>
      <c r="E280" s="58"/>
      <c r="F280" s="58"/>
      <c r="G280" s="58"/>
      <c r="H280" s="58"/>
      <c r="I280" s="59"/>
      <c r="J280" s="193"/>
      <c r="K280" s="60"/>
      <c r="L280" s="192"/>
      <c r="M280" s="56">
        <f>M279+IF(AND(K280="Pago",OR(E280='PC Receitas'!$O$4,E280='PC Receitas'!$O$5,E280='PC Receitas'!$O$6)),I280,IF(AND(K280="Pago",OR(E280='PC Receitas'!$O$7,E280='PC Receitas'!$O$8,E280='PC Receitas'!$O$9,E280='PC Receitas'!$O$10,E280='PC Receitas'!$O$11,E280='PC Receitas'!$O$12,E280='PC Receitas'!$O$13,E280='PC Receitas'!$O$14)),-I280,0))</f>
        <v>7448.57</v>
      </c>
      <c r="R280" s="153" t="e">
        <f t="shared" si="16"/>
        <v>#N/A</v>
      </c>
      <c r="S280" s="150" t="e">
        <f t="shared" si="17"/>
        <v>#N/A</v>
      </c>
      <c r="T280" s="150" t="e">
        <f t="shared" si="18"/>
        <v>#N/A</v>
      </c>
      <c r="U280" s="150" t="e">
        <f t="shared" si="19"/>
        <v>#N/A</v>
      </c>
      <c r="V280" s="154" t="e">
        <f>VLOOKUP(E280,'PC Receitas'!$O$4:$P$14,2,FALSE)</f>
        <v>#N/A</v>
      </c>
    </row>
    <row r="281" spans="3:22" ht="19.5" customHeight="1" thickTop="1" thickBot="1" x14ac:dyDescent="0.3">
      <c r="C281" s="58"/>
      <c r="D281" s="58" t="str">
        <f>IF(C281&lt;&gt;"",TEXT(C281,"00")&amp;"/10/"&amp;'Configurações Básicas'!$P$5,"")</f>
        <v/>
      </c>
      <c r="E281" s="58"/>
      <c r="F281" s="58"/>
      <c r="G281" s="58"/>
      <c r="H281" s="58"/>
      <c r="I281" s="59"/>
      <c r="J281" s="193"/>
      <c r="K281" s="60"/>
      <c r="L281" s="192"/>
      <c r="M281" s="56">
        <f>M280+IF(AND(K281="Pago",OR(E281='PC Receitas'!$O$4,E281='PC Receitas'!$O$5,E281='PC Receitas'!$O$6)),I281,IF(AND(K281="Pago",OR(E281='PC Receitas'!$O$7,E281='PC Receitas'!$O$8,E281='PC Receitas'!$O$9,E281='PC Receitas'!$O$10,E281='PC Receitas'!$O$11,E281='PC Receitas'!$O$12,E281='PC Receitas'!$O$13,E281='PC Receitas'!$O$14)),-I281,0))</f>
        <v>7448.57</v>
      </c>
      <c r="R281" s="153" t="e">
        <f t="shared" si="16"/>
        <v>#N/A</v>
      </c>
      <c r="S281" s="150" t="e">
        <f t="shared" si="17"/>
        <v>#N/A</v>
      </c>
      <c r="T281" s="150" t="e">
        <f t="shared" si="18"/>
        <v>#N/A</v>
      </c>
      <c r="U281" s="150" t="e">
        <f t="shared" si="19"/>
        <v>#N/A</v>
      </c>
      <c r="V281" s="154" t="e">
        <f>VLOOKUP(E281,'PC Receitas'!$O$4:$P$14,2,FALSE)</f>
        <v>#N/A</v>
      </c>
    </row>
    <row r="282" spans="3:22" ht="19.5" customHeight="1" thickTop="1" thickBot="1" x14ac:dyDescent="0.3">
      <c r="C282" s="58"/>
      <c r="D282" s="58" t="str">
        <f>IF(C282&lt;&gt;"",TEXT(C282,"00")&amp;"/10/"&amp;'Configurações Básicas'!$P$5,"")</f>
        <v/>
      </c>
      <c r="E282" s="58"/>
      <c r="F282" s="58"/>
      <c r="G282" s="58"/>
      <c r="H282" s="58"/>
      <c r="I282" s="59"/>
      <c r="J282" s="193"/>
      <c r="K282" s="60"/>
      <c r="L282" s="192"/>
      <c r="M282" s="56">
        <f>M281+IF(AND(K282="Pago",OR(E282='PC Receitas'!$O$4,E282='PC Receitas'!$O$5,E282='PC Receitas'!$O$6)),I282,IF(AND(K282="Pago",OR(E282='PC Receitas'!$O$7,E282='PC Receitas'!$O$8,E282='PC Receitas'!$O$9,E282='PC Receitas'!$O$10,E282='PC Receitas'!$O$11,E282='PC Receitas'!$O$12,E282='PC Receitas'!$O$13,E282='PC Receitas'!$O$14)),-I282,0))</f>
        <v>7448.57</v>
      </c>
      <c r="R282" s="153" t="e">
        <f t="shared" si="16"/>
        <v>#N/A</v>
      </c>
      <c r="S282" s="150" t="e">
        <f t="shared" si="17"/>
        <v>#N/A</v>
      </c>
      <c r="T282" s="150" t="e">
        <f t="shared" si="18"/>
        <v>#N/A</v>
      </c>
      <c r="U282" s="150" t="e">
        <f t="shared" si="19"/>
        <v>#N/A</v>
      </c>
      <c r="V282" s="154" t="e">
        <f>VLOOKUP(E282,'PC Receitas'!$O$4:$P$14,2,FALSE)</f>
        <v>#N/A</v>
      </c>
    </row>
    <row r="283" spans="3:22" ht="19.5" customHeight="1" thickTop="1" thickBot="1" x14ac:dyDescent="0.3">
      <c r="C283" s="58"/>
      <c r="D283" s="58" t="str">
        <f>IF(C283&lt;&gt;"",TEXT(C283,"00")&amp;"/10/"&amp;'Configurações Básicas'!$P$5,"")</f>
        <v/>
      </c>
      <c r="E283" s="58"/>
      <c r="F283" s="58"/>
      <c r="G283" s="58"/>
      <c r="H283" s="58"/>
      <c r="I283" s="59"/>
      <c r="J283" s="193"/>
      <c r="K283" s="60"/>
      <c r="L283" s="192"/>
      <c r="M283" s="56">
        <f>M282+IF(AND(K283="Pago",OR(E283='PC Receitas'!$O$4,E283='PC Receitas'!$O$5,E283='PC Receitas'!$O$6)),I283,IF(AND(K283="Pago",OR(E283='PC Receitas'!$O$7,E283='PC Receitas'!$O$8,E283='PC Receitas'!$O$9,E283='PC Receitas'!$O$10,E283='PC Receitas'!$O$11,E283='PC Receitas'!$O$12,E283='PC Receitas'!$O$13,E283='PC Receitas'!$O$14)),-I283,0))</f>
        <v>7448.57</v>
      </c>
      <c r="R283" s="153" t="e">
        <f t="shared" si="16"/>
        <v>#N/A</v>
      </c>
      <c r="S283" s="150" t="e">
        <f t="shared" si="17"/>
        <v>#N/A</v>
      </c>
      <c r="T283" s="150" t="e">
        <f t="shared" si="18"/>
        <v>#N/A</v>
      </c>
      <c r="U283" s="150" t="e">
        <f t="shared" si="19"/>
        <v>#N/A</v>
      </c>
      <c r="V283" s="154" t="e">
        <f>VLOOKUP(E283,'PC Receitas'!$O$4:$P$14,2,FALSE)</f>
        <v>#N/A</v>
      </c>
    </row>
    <row r="284" spans="3:22" ht="19.5" customHeight="1" thickTop="1" thickBot="1" x14ac:dyDescent="0.3">
      <c r="C284" s="58"/>
      <c r="D284" s="58" t="str">
        <f>IF(C284&lt;&gt;"",TEXT(C284,"00")&amp;"/10/"&amp;'Configurações Básicas'!$P$5,"")</f>
        <v/>
      </c>
      <c r="E284" s="58"/>
      <c r="F284" s="58"/>
      <c r="G284" s="58"/>
      <c r="H284" s="58"/>
      <c r="I284" s="59"/>
      <c r="J284" s="193"/>
      <c r="K284" s="60"/>
      <c r="L284" s="192"/>
      <c r="M284" s="56">
        <f>M283+IF(AND(K284="Pago",OR(E284='PC Receitas'!$O$4,E284='PC Receitas'!$O$5,E284='PC Receitas'!$O$6)),I284,IF(AND(K284="Pago",OR(E284='PC Receitas'!$O$7,E284='PC Receitas'!$O$8,E284='PC Receitas'!$O$9,E284='PC Receitas'!$O$10,E284='PC Receitas'!$O$11,E284='PC Receitas'!$O$12,E284='PC Receitas'!$O$13,E284='PC Receitas'!$O$14)),-I284,0))</f>
        <v>7448.57</v>
      </c>
      <c r="R284" s="153" t="e">
        <f t="shared" si="16"/>
        <v>#N/A</v>
      </c>
      <c r="S284" s="150" t="e">
        <f t="shared" si="17"/>
        <v>#N/A</v>
      </c>
      <c r="T284" s="150" t="e">
        <f t="shared" si="18"/>
        <v>#N/A</v>
      </c>
      <c r="U284" s="150" t="e">
        <f t="shared" si="19"/>
        <v>#N/A</v>
      </c>
      <c r="V284" s="154" t="e">
        <f>VLOOKUP(E284,'PC Receitas'!$O$4:$P$14,2,FALSE)</f>
        <v>#N/A</v>
      </c>
    </row>
    <row r="285" spans="3:22" ht="19.5" customHeight="1" thickTop="1" thickBot="1" x14ac:dyDescent="0.3">
      <c r="C285" s="58"/>
      <c r="D285" s="58" t="str">
        <f>IF(C285&lt;&gt;"",TEXT(C285,"00")&amp;"/10/"&amp;'Configurações Básicas'!$P$5,"")</f>
        <v/>
      </c>
      <c r="E285" s="58"/>
      <c r="F285" s="58"/>
      <c r="G285" s="58"/>
      <c r="H285" s="58"/>
      <c r="I285" s="59"/>
      <c r="J285" s="193"/>
      <c r="K285" s="60"/>
      <c r="L285" s="192"/>
      <c r="M285" s="56">
        <f>M284+IF(AND(K285="Pago",OR(E285='PC Receitas'!$O$4,E285='PC Receitas'!$O$5,E285='PC Receitas'!$O$6)),I285,IF(AND(K285="Pago",OR(E285='PC Receitas'!$O$7,E285='PC Receitas'!$O$8,E285='PC Receitas'!$O$9,E285='PC Receitas'!$O$10,E285='PC Receitas'!$O$11,E285='PC Receitas'!$O$12,E285='PC Receitas'!$O$13,E285='PC Receitas'!$O$14)),-I285,0))</f>
        <v>7448.57</v>
      </c>
      <c r="R285" s="153" t="e">
        <f t="shared" si="16"/>
        <v>#N/A</v>
      </c>
      <c r="S285" s="150" t="e">
        <f t="shared" si="17"/>
        <v>#N/A</v>
      </c>
      <c r="T285" s="150" t="e">
        <f t="shared" si="18"/>
        <v>#N/A</v>
      </c>
      <c r="U285" s="150" t="e">
        <f t="shared" si="19"/>
        <v>#N/A</v>
      </c>
      <c r="V285" s="154" t="e">
        <f>VLOOKUP(E285,'PC Receitas'!$O$4:$P$14,2,FALSE)</f>
        <v>#N/A</v>
      </c>
    </row>
    <row r="286" spans="3:22" ht="19.5" customHeight="1" thickTop="1" thickBot="1" x14ac:dyDescent="0.3">
      <c r="C286" s="58"/>
      <c r="D286" s="58" t="str">
        <f>IF(C286&lt;&gt;"",TEXT(C286,"00")&amp;"/10/"&amp;'Configurações Básicas'!$P$5,"")</f>
        <v/>
      </c>
      <c r="E286" s="58"/>
      <c r="F286" s="58"/>
      <c r="G286" s="58"/>
      <c r="H286" s="58"/>
      <c r="I286" s="59"/>
      <c r="J286" s="193"/>
      <c r="K286" s="60"/>
      <c r="L286" s="192"/>
      <c r="M286" s="56">
        <f>M285+IF(AND(K286="Pago",OR(E286='PC Receitas'!$O$4,E286='PC Receitas'!$O$5,E286='PC Receitas'!$O$6)),I286,IF(AND(K286="Pago",OR(E286='PC Receitas'!$O$7,E286='PC Receitas'!$O$8,E286='PC Receitas'!$O$9,E286='PC Receitas'!$O$10,E286='PC Receitas'!$O$11,E286='PC Receitas'!$O$12,E286='PC Receitas'!$O$13,E286='PC Receitas'!$O$14)),-I286,0))</f>
        <v>7448.57</v>
      </c>
      <c r="R286" s="153" t="e">
        <f t="shared" si="16"/>
        <v>#N/A</v>
      </c>
      <c r="S286" s="150" t="e">
        <f t="shared" si="17"/>
        <v>#N/A</v>
      </c>
      <c r="T286" s="150" t="e">
        <f t="shared" si="18"/>
        <v>#N/A</v>
      </c>
      <c r="U286" s="150" t="e">
        <f t="shared" si="19"/>
        <v>#N/A</v>
      </c>
      <c r="V286" s="154" t="e">
        <f>VLOOKUP(E286,'PC Receitas'!$O$4:$P$14,2,FALSE)</f>
        <v>#N/A</v>
      </c>
    </row>
    <row r="287" spans="3:22" ht="19.5" customHeight="1" thickTop="1" thickBot="1" x14ac:dyDescent="0.3">
      <c r="C287" s="58"/>
      <c r="D287" s="58" t="str">
        <f>IF(C287&lt;&gt;"",TEXT(C287,"00")&amp;"/10/"&amp;'Configurações Básicas'!$P$5,"")</f>
        <v/>
      </c>
      <c r="E287" s="58"/>
      <c r="F287" s="58"/>
      <c r="G287" s="58"/>
      <c r="H287" s="58"/>
      <c r="I287" s="59"/>
      <c r="J287" s="193"/>
      <c r="K287" s="60"/>
      <c r="L287" s="192"/>
      <c r="M287" s="56">
        <f>M286+IF(AND(K287="Pago",OR(E287='PC Receitas'!$O$4,E287='PC Receitas'!$O$5,E287='PC Receitas'!$O$6)),I287,IF(AND(K287="Pago",OR(E287='PC Receitas'!$O$7,E287='PC Receitas'!$O$8,E287='PC Receitas'!$O$9,E287='PC Receitas'!$O$10,E287='PC Receitas'!$O$11,E287='PC Receitas'!$O$12,E287='PC Receitas'!$O$13,E287='PC Receitas'!$O$14)),-I287,0))</f>
        <v>7448.57</v>
      </c>
      <c r="R287" s="153" t="e">
        <f t="shared" si="16"/>
        <v>#N/A</v>
      </c>
      <c r="S287" s="150" t="e">
        <f t="shared" si="17"/>
        <v>#N/A</v>
      </c>
      <c r="T287" s="150" t="e">
        <f t="shared" si="18"/>
        <v>#N/A</v>
      </c>
      <c r="U287" s="150" t="e">
        <f t="shared" si="19"/>
        <v>#N/A</v>
      </c>
      <c r="V287" s="154" t="e">
        <f>VLOOKUP(E287,'PC Receitas'!$O$4:$P$14,2,FALSE)</f>
        <v>#N/A</v>
      </c>
    </row>
    <row r="288" spans="3:22" ht="19.5" customHeight="1" thickTop="1" thickBot="1" x14ac:dyDescent="0.3">
      <c r="C288" s="58"/>
      <c r="D288" s="58" t="str">
        <f>IF(C288&lt;&gt;"",TEXT(C288,"00")&amp;"/10/"&amp;'Configurações Básicas'!$P$5,"")</f>
        <v/>
      </c>
      <c r="E288" s="58"/>
      <c r="F288" s="58"/>
      <c r="G288" s="58"/>
      <c r="H288" s="58"/>
      <c r="I288" s="59"/>
      <c r="J288" s="193"/>
      <c r="K288" s="60"/>
      <c r="L288" s="192"/>
      <c r="M288" s="56">
        <f>M287+IF(AND(K288="Pago",OR(E288='PC Receitas'!$O$4,E288='PC Receitas'!$O$5,E288='PC Receitas'!$O$6)),I288,IF(AND(K288="Pago",OR(E288='PC Receitas'!$O$7,E288='PC Receitas'!$O$8,E288='PC Receitas'!$O$9,E288='PC Receitas'!$O$10,E288='PC Receitas'!$O$11,E288='PC Receitas'!$O$12,E288='PC Receitas'!$O$13,E288='PC Receitas'!$O$14)),-I288,0))</f>
        <v>7448.57</v>
      </c>
      <c r="R288" s="153" t="e">
        <f t="shared" si="16"/>
        <v>#N/A</v>
      </c>
      <c r="S288" s="150" t="e">
        <f t="shared" si="17"/>
        <v>#N/A</v>
      </c>
      <c r="T288" s="150" t="e">
        <f t="shared" si="18"/>
        <v>#N/A</v>
      </c>
      <c r="U288" s="150" t="e">
        <f t="shared" si="19"/>
        <v>#N/A</v>
      </c>
      <c r="V288" s="154" t="e">
        <f>VLOOKUP(E288,'PC Receitas'!$O$4:$P$14,2,FALSE)</f>
        <v>#N/A</v>
      </c>
    </row>
    <row r="289" spans="3:22" ht="19.5" customHeight="1" thickTop="1" thickBot="1" x14ac:dyDescent="0.3">
      <c r="C289" s="58"/>
      <c r="D289" s="58" t="str">
        <f>IF(C289&lt;&gt;"",TEXT(C289,"00")&amp;"/10/"&amp;'Configurações Básicas'!$P$5,"")</f>
        <v/>
      </c>
      <c r="E289" s="58"/>
      <c r="F289" s="58"/>
      <c r="G289" s="58"/>
      <c r="H289" s="58"/>
      <c r="I289" s="59"/>
      <c r="J289" s="193"/>
      <c r="K289" s="60"/>
      <c r="L289" s="192"/>
      <c r="M289" s="56">
        <f>M288+IF(AND(K289="Pago",OR(E289='PC Receitas'!$O$4,E289='PC Receitas'!$O$5,E289='PC Receitas'!$O$6)),I289,IF(AND(K289="Pago",OR(E289='PC Receitas'!$O$7,E289='PC Receitas'!$O$8,E289='PC Receitas'!$O$9,E289='PC Receitas'!$O$10,E289='PC Receitas'!$O$11,E289='PC Receitas'!$O$12,E289='PC Receitas'!$O$13,E289='PC Receitas'!$O$14)),-I289,0))</f>
        <v>7448.57</v>
      </c>
      <c r="R289" s="153" t="e">
        <f t="shared" si="16"/>
        <v>#N/A</v>
      </c>
      <c r="S289" s="150" t="e">
        <f t="shared" si="17"/>
        <v>#N/A</v>
      </c>
      <c r="T289" s="150" t="e">
        <f t="shared" si="18"/>
        <v>#N/A</v>
      </c>
      <c r="U289" s="150" t="e">
        <f t="shared" si="19"/>
        <v>#N/A</v>
      </c>
      <c r="V289" s="154" t="e">
        <f>VLOOKUP(E289,'PC Receitas'!$O$4:$P$14,2,FALSE)</f>
        <v>#N/A</v>
      </c>
    </row>
    <row r="290" spans="3:22" ht="19.5" customHeight="1" thickTop="1" thickBot="1" x14ac:dyDescent="0.3">
      <c r="C290" s="58"/>
      <c r="D290" s="58" t="str">
        <f>IF(C290&lt;&gt;"",TEXT(C290,"00")&amp;"/10/"&amp;'Configurações Básicas'!$P$5,"")</f>
        <v/>
      </c>
      <c r="E290" s="58"/>
      <c r="F290" s="58"/>
      <c r="G290" s="58"/>
      <c r="H290" s="58"/>
      <c r="I290" s="59"/>
      <c r="J290" s="193"/>
      <c r="K290" s="60"/>
      <c r="L290" s="192"/>
      <c r="M290" s="56">
        <f>M289+IF(AND(K290="Pago",OR(E290='PC Receitas'!$O$4,E290='PC Receitas'!$O$5,E290='PC Receitas'!$O$6)),I290,IF(AND(K290="Pago",OR(E290='PC Receitas'!$O$7,E290='PC Receitas'!$O$8,E290='PC Receitas'!$O$9,E290='PC Receitas'!$O$10,E290='PC Receitas'!$O$11,E290='PC Receitas'!$O$12,E290='PC Receitas'!$O$13,E290='PC Receitas'!$O$14)),-I290,0))</f>
        <v>7448.57</v>
      </c>
      <c r="R290" s="153" t="e">
        <f t="shared" si="16"/>
        <v>#N/A</v>
      </c>
      <c r="S290" s="150" t="e">
        <f t="shared" si="17"/>
        <v>#N/A</v>
      </c>
      <c r="T290" s="150" t="e">
        <f t="shared" si="18"/>
        <v>#N/A</v>
      </c>
      <c r="U290" s="150" t="e">
        <f t="shared" si="19"/>
        <v>#N/A</v>
      </c>
      <c r="V290" s="154" t="e">
        <f>VLOOKUP(E290,'PC Receitas'!$O$4:$P$14,2,FALSE)</f>
        <v>#N/A</v>
      </c>
    </row>
    <row r="291" spans="3:22" ht="19.5" customHeight="1" thickTop="1" thickBot="1" x14ac:dyDescent="0.3">
      <c r="C291" s="58"/>
      <c r="D291" s="58" t="str">
        <f>IF(C291&lt;&gt;"",TEXT(C291,"00")&amp;"/10/"&amp;'Configurações Básicas'!$P$5,"")</f>
        <v/>
      </c>
      <c r="E291" s="58"/>
      <c r="F291" s="58"/>
      <c r="G291" s="58"/>
      <c r="H291" s="58"/>
      <c r="I291" s="59"/>
      <c r="J291" s="193"/>
      <c r="K291" s="60"/>
      <c r="L291" s="192"/>
      <c r="M291" s="56">
        <f>M290+IF(AND(K291="Pago",OR(E291='PC Receitas'!$O$4,E291='PC Receitas'!$O$5,E291='PC Receitas'!$O$6)),I291,IF(AND(K291="Pago",OR(E291='PC Receitas'!$O$7,E291='PC Receitas'!$O$8,E291='PC Receitas'!$O$9,E291='PC Receitas'!$O$10,E291='PC Receitas'!$O$11,E291='PC Receitas'!$O$12,E291='PC Receitas'!$O$13,E291='PC Receitas'!$O$14)),-I291,0))</f>
        <v>7448.57</v>
      </c>
      <c r="R291" s="153" t="e">
        <f t="shared" si="16"/>
        <v>#N/A</v>
      </c>
      <c r="S291" s="150" t="e">
        <f t="shared" si="17"/>
        <v>#N/A</v>
      </c>
      <c r="T291" s="150" t="e">
        <f t="shared" si="18"/>
        <v>#N/A</v>
      </c>
      <c r="U291" s="150" t="e">
        <f t="shared" si="19"/>
        <v>#N/A</v>
      </c>
      <c r="V291" s="154" t="e">
        <f>VLOOKUP(E291,'PC Receitas'!$O$4:$P$14,2,FALSE)</f>
        <v>#N/A</v>
      </c>
    </row>
    <row r="292" spans="3:22" ht="19.5" customHeight="1" thickTop="1" thickBot="1" x14ac:dyDescent="0.3">
      <c r="C292" s="58"/>
      <c r="D292" s="58" t="str">
        <f>IF(C292&lt;&gt;"",TEXT(C292,"00")&amp;"/10/"&amp;'Configurações Básicas'!$P$5,"")</f>
        <v/>
      </c>
      <c r="E292" s="58"/>
      <c r="F292" s="58"/>
      <c r="G292" s="58"/>
      <c r="H292" s="58"/>
      <c r="I292" s="59"/>
      <c r="J292" s="193"/>
      <c r="K292" s="60"/>
      <c r="L292" s="192"/>
      <c r="M292" s="56">
        <f>M291+IF(AND(K292="Pago",OR(E292='PC Receitas'!$O$4,E292='PC Receitas'!$O$5,E292='PC Receitas'!$O$6)),I292,IF(AND(K292="Pago",OR(E292='PC Receitas'!$O$7,E292='PC Receitas'!$O$8,E292='PC Receitas'!$O$9,E292='PC Receitas'!$O$10,E292='PC Receitas'!$O$11,E292='PC Receitas'!$O$12,E292='PC Receitas'!$O$13,E292='PC Receitas'!$O$14)),-I292,0))</f>
        <v>7448.57</v>
      </c>
      <c r="R292" s="153" t="e">
        <f t="shared" si="16"/>
        <v>#N/A</v>
      </c>
      <c r="S292" s="150" t="e">
        <f t="shared" si="17"/>
        <v>#N/A</v>
      </c>
      <c r="T292" s="150" t="e">
        <f t="shared" si="18"/>
        <v>#N/A</v>
      </c>
      <c r="U292" s="150" t="e">
        <f t="shared" si="19"/>
        <v>#N/A</v>
      </c>
      <c r="V292" s="154" t="e">
        <f>VLOOKUP(E292,'PC Receitas'!$O$4:$P$14,2,FALSE)</f>
        <v>#N/A</v>
      </c>
    </row>
    <row r="293" spans="3:22" ht="19.5" customHeight="1" thickTop="1" thickBot="1" x14ac:dyDescent="0.3">
      <c r="C293" s="58"/>
      <c r="D293" s="58" t="str">
        <f>IF(C293&lt;&gt;"",TEXT(C293,"00")&amp;"/10/"&amp;'Configurações Básicas'!$P$5,"")</f>
        <v/>
      </c>
      <c r="E293" s="58"/>
      <c r="F293" s="58"/>
      <c r="G293" s="58"/>
      <c r="H293" s="58"/>
      <c r="I293" s="59"/>
      <c r="J293" s="193"/>
      <c r="K293" s="60"/>
      <c r="L293" s="192"/>
      <c r="M293" s="56">
        <f>M292+IF(AND(K293="Pago",OR(E293='PC Receitas'!$O$4,E293='PC Receitas'!$O$5,E293='PC Receitas'!$O$6)),I293,IF(AND(K293="Pago",OR(E293='PC Receitas'!$O$7,E293='PC Receitas'!$O$8,E293='PC Receitas'!$O$9,E293='PC Receitas'!$O$10,E293='PC Receitas'!$O$11,E293='PC Receitas'!$O$12,E293='PC Receitas'!$O$13,E293='PC Receitas'!$O$14)),-I293,0))</f>
        <v>7448.57</v>
      </c>
      <c r="R293" s="153" t="e">
        <f t="shared" si="16"/>
        <v>#N/A</v>
      </c>
      <c r="S293" s="150" t="e">
        <f t="shared" si="17"/>
        <v>#N/A</v>
      </c>
      <c r="T293" s="150" t="e">
        <f t="shared" si="18"/>
        <v>#N/A</v>
      </c>
      <c r="U293" s="150" t="e">
        <f t="shared" si="19"/>
        <v>#N/A</v>
      </c>
      <c r="V293" s="154" t="e">
        <f>VLOOKUP(E293,'PC Receitas'!$O$4:$P$14,2,FALSE)</f>
        <v>#N/A</v>
      </c>
    </row>
    <row r="294" spans="3:22" ht="19.5" customHeight="1" thickTop="1" thickBot="1" x14ac:dyDescent="0.3">
      <c r="C294" s="58"/>
      <c r="D294" s="58" t="str">
        <f>IF(C294&lt;&gt;"",TEXT(C294,"00")&amp;"/10/"&amp;'Configurações Básicas'!$P$5,"")</f>
        <v/>
      </c>
      <c r="E294" s="58"/>
      <c r="F294" s="58"/>
      <c r="G294" s="58"/>
      <c r="H294" s="58"/>
      <c r="I294" s="59"/>
      <c r="J294" s="193"/>
      <c r="K294" s="60"/>
      <c r="L294" s="192"/>
      <c r="M294" s="56">
        <f>M293+IF(AND(K294="Pago",OR(E294='PC Receitas'!$O$4,E294='PC Receitas'!$O$5,E294='PC Receitas'!$O$6)),I294,IF(AND(K294="Pago",OR(E294='PC Receitas'!$O$7,E294='PC Receitas'!$O$8,E294='PC Receitas'!$O$9,E294='PC Receitas'!$O$10,E294='PC Receitas'!$O$11,E294='PC Receitas'!$O$12,E294='PC Receitas'!$O$13,E294='PC Receitas'!$O$14)),-I294,0))</f>
        <v>7448.57</v>
      </c>
      <c r="R294" s="153" t="e">
        <f t="shared" si="16"/>
        <v>#N/A</v>
      </c>
      <c r="S294" s="150" t="e">
        <f t="shared" si="17"/>
        <v>#N/A</v>
      </c>
      <c r="T294" s="150" t="e">
        <f t="shared" si="18"/>
        <v>#N/A</v>
      </c>
      <c r="U294" s="150" t="e">
        <f t="shared" si="19"/>
        <v>#N/A</v>
      </c>
      <c r="V294" s="154" t="e">
        <f>VLOOKUP(E294,'PC Receitas'!$O$4:$P$14,2,FALSE)</f>
        <v>#N/A</v>
      </c>
    </row>
    <row r="295" spans="3:22" ht="19.5" customHeight="1" thickTop="1" thickBot="1" x14ac:dyDescent="0.3">
      <c r="C295" s="58"/>
      <c r="D295" s="58" t="str">
        <f>IF(C295&lt;&gt;"",TEXT(C295,"00")&amp;"/10/"&amp;'Configurações Básicas'!$P$5,"")</f>
        <v/>
      </c>
      <c r="E295" s="58"/>
      <c r="F295" s="58"/>
      <c r="G295" s="58"/>
      <c r="H295" s="58"/>
      <c r="I295" s="59"/>
      <c r="J295" s="193"/>
      <c r="K295" s="60"/>
      <c r="L295" s="192"/>
      <c r="M295" s="56">
        <f>M294+IF(AND(K295="Pago",OR(E295='PC Receitas'!$O$4,E295='PC Receitas'!$O$5,E295='PC Receitas'!$O$6)),I295,IF(AND(K295="Pago",OR(E295='PC Receitas'!$O$7,E295='PC Receitas'!$O$8,E295='PC Receitas'!$O$9,E295='PC Receitas'!$O$10,E295='PC Receitas'!$O$11,E295='PC Receitas'!$O$12,E295='PC Receitas'!$O$13,E295='PC Receitas'!$O$14)),-I295,0))</f>
        <v>7448.57</v>
      </c>
      <c r="R295" s="153" t="e">
        <f t="shared" si="16"/>
        <v>#N/A</v>
      </c>
      <c r="S295" s="150" t="e">
        <f t="shared" si="17"/>
        <v>#N/A</v>
      </c>
      <c r="T295" s="150" t="e">
        <f t="shared" si="18"/>
        <v>#N/A</v>
      </c>
      <c r="U295" s="150" t="e">
        <f t="shared" si="19"/>
        <v>#N/A</v>
      </c>
      <c r="V295" s="154" t="e">
        <f>VLOOKUP(E295,'PC Receitas'!$O$4:$P$14,2,FALSE)</f>
        <v>#N/A</v>
      </c>
    </row>
    <row r="296" spans="3:22" ht="19.5" customHeight="1" thickTop="1" thickBot="1" x14ac:dyDescent="0.3">
      <c r="C296" s="58"/>
      <c r="D296" s="58" t="str">
        <f>IF(C296&lt;&gt;"",TEXT(C296,"00")&amp;"/10/"&amp;'Configurações Básicas'!$P$5,"")</f>
        <v/>
      </c>
      <c r="E296" s="58"/>
      <c r="F296" s="58"/>
      <c r="G296" s="58"/>
      <c r="H296" s="58"/>
      <c r="I296" s="59"/>
      <c r="J296" s="193"/>
      <c r="K296" s="60"/>
      <c r="L296" s="192"/>
      <c r="M296" s="56">
        <f>M295+IF(AND(K296="Pago",OR(E296='PC Receitas'!$O$4,E296='PC Receitas'!$O$5,E296='PC Receitas'!$O$6)),I296,IF(AND(K296="Pago",OR(E296='PC Receitas'!$O$7,E296='PC Receitas'!$O$8,E296='PC Receitas'!$O$9,E296='PC Receitas'!$O$10,E296='PC Receitas'!$O$11,E296='PC Receitas'!$O$12,E296='PC Receitas'!$O$13,E296='PC Receitas'!$O$14)),-I296,0))</f>
        <v>7448.57</v>
      </c>
      <c r="R296" s="153" t="e">
        <f t="shared" si="16"/>
        <v>#N/A</v>
      </c>
      <c r="S296" s="150" t="e">
        <f t="shared" si="17"/>
        <v>#N/A</v>
      </c>
      <c r="T296" s="150" t="e">
        <f t="shared" si="18"/>
        <v>#N/A</v>
      </c>
      <c r="U296" s="150" t="e">
        <f t="shared" si="19"/>
        <v>#N/A</v>
      </c>
      <c r="V296" s="154" t="e">
        <f>VLOOKUP(E296,'PC Receitas'!$O$4:$P$14,2,FALSE)</f>
        <v>#N/A</v>
      </c>
    </row>
    <row r="297" spans="3:22" ht="19.5" customHeight="1" thickTop="1" thickBot="1" x14ac:dyDescent="0.3">
      <c r="C297" s="58"/>
      <c r="D297" s="58" t="str">
        <f>IF(C297&lt;&gt;"",TEXT(C297,"00")&amp;"/10/"&amp;'Configurações Básicas'!$P$5,"")</f>
        <v/>
      </c>
      <c r="E297" s="58"/>
      <c r="F297" s="58"/>
      <c r="G297" s="58"/>
      <c r="H297" s="58"/>
      <c r="I297" s="59"/>
      <c r="J297" s="193"/>
      <c r="K297" s="60"/>
      <c r="L297" s="192"/>
      <c r="M297" s="56">
        <f>M296+IF(AND(K297="Pago",OR(E297='PC Receitas'!$O$4,E297='PC Receitas'!$O$5,E297='PC Receitas'!$O$6)),I297,IF(AND(K297="Pago",OR(E297='PC Receitas'!$O$7,E297='PC Receitas'!$O$8,E297='PC Receitas'!$O$9,E297='PC Receitas'!$O$10,E297='PC Receitas'!$O$11,E297='PC Receitas'!$O$12,E297='PC Receitas'!$O$13,E297='PC Receitas'!$O$14)),-I297,0))</f>
        <v>7448.57</v>
      </c>
      <c r="R297" s="153" t="e">
        <f t="shared" si="16"/>
        <v>#N/A</v>
      </c>
      <c r="S297" s="150" t="e">
        <f t="shared" si="17"/>
        <v>#N/A</v>
      </c>
      <c r="T297" s="150" t="e">
        <f t="shared" si="18"/>
        <v>#N/A</v>
      </c>
      <c r="U297" s="150" t="e">
        <f t="shared" si="19"/>
        <v>#N/A</v>
      </c>
      <c r="V297" s="154" t="e">
        <f>VLOOKUP(E297,'PC Receitas'!$O$4:$P$14,2,FALSE)</f>
        <v>#N/A</v>
      </c>
    </row>
    <row r="298" spans="3:22" ht="19.5" customHeight="1" thickTop="1" thickBot="1" x14ac:dyDescent="0.3">
      <c r="C298" s="58"/>
      <c r="D298" s="58" t="str">
        <f>IF(C298&lt;&gt;"",TEXT(C298,"00")&amp;"/10/"&amp;'Configurações Básicas'!$P$5,"")</f>
        <v/>
      </c>
      <c r="E298" s="58"/>
      <c r="F298" s="58"/>
      <c r="G298" s="58"/>
      <c r="H298" s="58"/>
      <c r="I298" s="59"/>
      <c r="J298" s="193"/>
      <c r="K298" s="60"/>
      <c r="L298" s="192"/>
      <c r="M298" s="56">
        <f>M297+IF(AND(K298="Pago",OR(E298='PC Receitas'!$O$4,E298='PC Receitas'!$O$5,E298='PC Receitas'!$O$6)),I298,IF(AND(K298="Pago",OR(E298='PC Receitas'!$O$7,E298='PC Receitas'!$O$8,E298='PC Receitas'!$O$9,E298='PC Receitas'!$O$10,E298='PC Receitas'!$O$11,E298='PC Receitas'!$O$12,E298='PC Receitas'!$O$13,E298='PC Receitas'!$O$14)),-I298,0))</f>
        <v>7448.57</v>
      </c>
      <c r="R298" s="153" t="e">
        <f t="shared" si="16"/>
        <v>#N/A</v>
      </c>
      <c r="S298" s="150" t="e">
        <f t="shared" si="17"/>
        <v>#N/A</v>
      </c>
      <c r="T298" s="150" t="e">
        <f t="shared" si="18"/>
        <v>#N/A</v>
      </c>
      <c r="U298" s="150" t="e">
        <f t="shared" si="19"/>
        <v>#N/A</v>
      </c>
      <c r="V298" s="154" t="e">
        <f>VLOOKUP(E298,'PC Receitas'!$O$4:$P$14,2,FALSE)</f>
        <v>#N/A</v>
      </c>
    </row>
    <row r="299" spans="3:22" ht="19.5" customHeight="1" thickTop="1" thickBot="1" x14ac:dyDescent="0.3">
      <c r="C299" s="58"/>
      <c r="D299" s="58" t="str">
        <f>IF(C299&lt;&gt;"",TEXT(C299,"00")&amp;"/10/"&amp;'Configurações Básicas'!$P$5,"")</f>
        <v/>
      </c>
      <c r="E299" s="58"/>
      <c r="F299" s="58"/>
      <c r="G299" s="58"/>
      <c r="H299" s="58"/>
      <c r="I299" s="59"/>
      <c r="J299" s="193"/>
      <c r="K299" s="60"/>
      <c r="L299" s="192"/>
      <c r="M299" s="56">
        <f>M298+IF(AND(K299="Pago",OR(E299='PC Receitas'!$O$4,E299='PC Receitas'!$O$5,E299='PC Receitas'!$O$6)),I299,IF(AND(K299="Pago",OR(E299='PC Receitas'!$O$7,E299='PC Receitas'!$O$8,E299='PC Receitas'!$O$9,E299='PC Receitas'!$O$10,E299='PC Receitas'!$O$11,E299='PC Receitas'!$O$12,E299='PC Receitas'!$O$13,E299='PC Receitas'!$O$14)),-I299,0))</f>
        <v>7448.57</v>
      </c>
      <c r="R299" s="153" t="e">
        <f t="shared" si="16"/>
        <v>#N/A</v>
      </c>
      <c r="S299" s="150" t="e">
        <f t="shared" si="17"/>
        <v>#N/A</v>
      </c>
      <c r="T299" s="150" t="e">
        <f t="shared" si="18"/>
        <v>#N/A</v>
      </c>
      <c r="U299" s="150" t="e">
        <f t="shared" si="19"/>
        <v>#N/A</v>
      </c>
      <c r="V299" s="154" t="e">
        <f>VLOOKUP(E299,'PC Receitas'!$O$4:$P$14,2,FALSE)</f>
        <v>#N/A</v>
      </c>
    </row>
    <row r="300" spans="3:22" ht="19.5" customHeight="1" thickTop="1" thickBot="1" x14ac:dyDescent="0.3">
      <c r="C300" s="58"/>
      <c r="D300" s="58" t="str">
        <f>IF(C300&lt;&gt;"",TEXT(C300,"00")&amp;"/10/"&amp;'Configurações Básicas'!$P$5,"")</f>
        <v/>
      </c>
      <c r="E300" s="58"/>
      <c r="F300" s="58"/>
      <c r="G300" s="58"/>
      <c r="H300" s="58"/>
      <c r="I300" s="59"/>
      <c r="J300" s="193"/>
      <c r="K300" s="60"/>
      <c r="L300" s="192"/>
      <c r="M300" s="56">
        <f>M299+IF(AND(K300="Pago",OR(E300='PC Receitas'!$O$4,E300='PC Receitas'!$O$5,E300='PC Receitas'!$O$6)),I300,IF(AND(K300="Pago",OR(E300='PC Receitas'!$O$7,E300='PC Receitas'!$O$8,E300='PC Receitas'!$O$9,E300='PC Receitas'!$O$10,E300='PC Receitas'!$O$11,E300='PC Receitas'!$O$12,E300='PC Receitas'!$O$13,E300='PC Receitas'!$O$14)),-I300,0))</f>
        <v>7448.57</v>
      </c>
      <c r="R300" s="153" t="e">
        <f t="shared" si="16"/>
        <v>#N/A</v>
      </c>
      <c r="S300" s="150" t="e">
        <f t="shared" si="17"/>
        <v>#N/A</v>
      </c>
      <c r="T300" s="150" t="e">
        <f t="shared" si="18"/>
        <v>#N/A</v>
      </c>
      <c r="U300" s="150" t="e">
        <f t="shared" si="19"/>
        <v>#N/A</v>
      </c>
      <c r="V300" s="154" t="e">
        <f>VLOOKUP(E300,'PC Receitas'!$O$4:$P$14,2,FALSE)</f>
        <v>#N/A</v>
      </c>
    </row>
    <row r="301" spans="3:22" ht="19.5" customHeight="1" thickTop="1" thickBot="1" x14ac:dyDescent="0.3">
      <c r="C301" s="58"/>
      <c r="D301" s="58" t="str">
        <f>IF(C301&lt;&gt;"",TEXT(C301,"00")&amp;"/10/"&amp;'Configurações Básicas'!$P$5,"")</f>
        <v/>
      </c>
      <c r="E301" s="58"/>
      <c r="F301" s="58"/>
      <c r="G301" s="58"/>
      <c r="H301" s="58"/>
      <c r="I301" s="59"/>
      <c r="J301" s="193"/>
      <c r="K301" s="60"/>
      <c r="L301" s="192"/>
      <c r="M301" s="56">
        <f>M300+IF(AND(K301="Pago",OR(E301='PC Receitas'!$O$4,E301='PC Receitas'!$O$5,E301='PC Receitas'!$O$6)),I301,IF(AND(K301="Pago",OR(E301='PC Receitas'!$O$7,E301='PC Receitas'!$O$8,E301='PC Receitas'!$O$9,E301='PC Receitas'!$O$10,E301='PC Receitas'!$O$11,E301='PC Receitas'!$O$12,E301='PC Receitas'!$O$13,E301='PC Receitas'!$O$14)),-I301,0))</f>
        <v>7448.57</v>
      </c>
      <c r="R301" s="153" t="e">
        <f t="shared" si="16"/>
        <v>#N/A</v>
      </c>
      <c r="S301" s="150" t="e">
        <f t="shared" si="17"/>
        <v>#N/A</v>
      </c>
      <c r="T301" s="150" t="e">
        <f t="shared" si="18"/>
        <v>#N/A</v>
      </c>
      <c r="U301" s="150" t="e">
        <f t="shared" si="19"/>
        <v>#N/A</v>
      </c>
      <c r="V301" s="154" t="e">
        <f>VLOOKUP(E301,'PC Receitas'!$O$4:$P$14,2,FALSE)</f>
        <v>#N/A</v>
      </c>
    </row>
    <row r="302" spans="3:22" ht="19.5" customHeight="1" thickTop="1" thickBot="1" x14ac:dyDescent="0.3">
      <c r="C302" s="58"/>
      <c r="D302" s="58" t="str">
        <f>IF(C302&lt;&gt;"",TEXT(C302,"00")&amp;"/10/"&amp;'Configurações Básicas'!$P$5,"")</f>
        <v/>
      </c>
      <c r="E302" s="58"/>
      <c r="F302" s="58"/>
      <c r="G302" s="58"/>
      <c r="H302" s="58"/>
      <c r="I302" s="59"/>
      <c r="J302" s="193"/>
      <c r="K302" s="60"/>
      <c r="L302" s="192"/>
      <c r="M302" s="56">
        <f>M301+IF(AND(K302="Pago",OR(E302='PC Receitas'!$O$4,E302='PC Receitas'!$O$5,E302='PC Receitas'!$O$6)),I302,IF(AND(K302="Pago",OR(E302='PC Receitas'!$O$7,E302='PC Receitas'!$O$8,E302='PC Receitas'!$O$9,E302='PC Receitas'!$O$10,E302='PC Receitas'!$O$11,E302='PC Receitas'!$O$12,E302='PC Receitas'!$O$13,E302='PC Receitas'!$O$14)),-I302,0))</f>
        <v>7448.57</v>
      </c>
      <c r="R302" s="153" t="e">
        <f t="shared" si="16"/>
        <v>#N/A</v>
      </c>
      <c r="S302" s="150" t="e">
        <f t="shared" si="17"/>
        <v>#N/A</v>
      </c>
      <c r="T302" s="150" t="e">
        <f t="shared" si="18"/>
        <v>#N/A</v>
      </c>
      <c r="U302" s="150" t="e">
        <f t="shared" si="19"/>
        <v>#N/A</v>
      </c>
      <c r="V302" s="154" t="e">
        <f>VLOOKUP(E302,'PC Receitas'!$O$4:$P$14,2,FALSE)</f>
        <v>#N/A</v>
      </c>
    </row>
    <row r="303" spans="3:22" ht="19.5" customHeight="1" thickTop="1" thickBot="1" x14ac:dyDescent="0.3">
      <c r="C303" s="58"/>
      <c r="D303" s="58" t="str">
        <f>IF(C303&lt;&gt;"",TEXT(C303,"00")&amp;"/10/"&amp;'Configurações Básicas'!$P$5,"")</f>
        <v/>
      </c>
      <c r="E303" s="58"/>
      <c r="F303" s="58"/>
      <c r="G303" s="58"/>
      <c r="H303" s="58"/>
      <c r="I303" s="59"/>
      <c r="J303" s="193"/>
      <c r="K303" s="60"/>
      <c r="L303" s="192"/>
      <c r="M303" s="56">
        <f>M302+IF(AND(K303="Pago",OR(E303='PC Receitas'!$O$4,E303='PC Receitas'!$O$5,E303='PC Receitas'!$O$6)),I303,IF(AND(K303="Pago",OR(E303='PC Receitas'!$O$7,E303='PC Receitas'!$O$8,E303='PC Receitas'!$O$9,E303='PC Receitas'!$O$10,E303='PC Receitas'!$O$11,E303='PC Receitas'!$O$12,E303='PC Receitas'!$O$13,E303='PC Receitas'!$O$14)),-I303,0))</f>
        <v>7448.57</v>
      </c>
      <c r="R303" s="153" t="e">
        <f t="shared" si="16"/>
        <v>#N/A</v>
      </c>
      <c r="S303" s="150" t="e">
        <f t="shared" si="17"/>
        <v>#N/A</v>
      </c>
      <c r="T303" s="150" t="e">
        <f t="shared" si="18"/>
        <v>#N/A</v>
      </c>
      <c r="U303" s="150" t="e">
        <f t="shared" si="19"/>
        <v>#N/A</v>
      </c>
      <c r="V303" s="154" t="e">
        <f>VLOOKUP(E303,'PC Receitas'!$O$4:$P$14,2,FALSE)</f>
        <v>#N/A</v>
      </c>
    </row>
    <row r="304" spans="3:22" ht="19.5" customHeight="1" thickTop="1" thickBot="1" x14ac:dyDescent="0.3">
      <c r="C304" s="58"/>
      <c r="D304" s="58" t="str">
        <f>IF(C304&lt;&gt;"",TEXT(C304,"00")&amp;"/10/"&amp;'Configurações Básicas'!$P$5,"")</f>
        <v/>
      </c>
      <c r="E304" s="58"/>
      <c r="F304" s="58"/>
      <c r="G304" s="58"/>
      <c r="H304" s="58"/>
      <c r="I304" s="59"/>
      <c r="J304" s="193"/>
      <c r="K304" s="60"/>
      <c r="L304" s="192"/>
      <c r="M304" s="56">
        <f>M303+IF(AND(K304="Pago",OR(E304='PC Receitas'!$O$4,E304='PC Receitas'!$O$5,E304='PC Receitas'!$O$6)),I304,IF(AND(K304="Pago",OR(E304='PC Receitas'!$O$7,E304='PC Receitas'!$O$8,E304='PC Receitas'!$O$9,E304='PC Receitas'!$O$10,E304='PC Receitas'!$O$11,E304='PC Receitas'!$O$12,E304='PC Receitas'!$O$13,E304='PC Receitas'!$O$14)),-I304,0))</f>
        <v>7448.57</v>
      </c>
      <c r="R304" s="153" t="e">
        <f t="shared" si="16"/>
        <v>#N/A</v>
      </c>
      <c r="S304" s="150" t="e">
        <f t="shared" si="17"/>
        <v>#N/A</v>
      </c>
      <c r="T304" s="150" t="e">
        <f t="shared" si="18"/>
        <v>#N/A</v>
      </c>
      <c r="U304" s="150" t="e">
        <f t="shared" si="19"/>
        <v>#N/A</v>
      </c>
      <c r="V304" s="154" t="e">
        <f>VLOOKUP(E304,'PC Receitas'!$O$4:$P$14,2,FALSE)</f>
        <v>#N/A</v>
      </c>
    </row>
    <row r="305" spans="3:22" ht="19.5" customHeight="1" thickTop="1" thickBot="1" x14ac:dyDescent="0.3">
      <c r="C305" s="58"/>
      <c r="D305" s="58" t="str">
        <f>IF(C305&lt;&gt;"",TEXT(C305,"00")&amp;"/10/"&amp;'Configurações Básicas'!$P$5,"")</f>
        <v/>
      </c>
      <c r="E305" s="58"/>
      <c r="F305" s="58"/>
      <c r="G305" s="58"/>
      <c r="H305" s="58"/>
      <c r="I305" s="59"/>
      <c r="J305" s="193"/>
      <c r="K305" s="60"/>
      <c r="L305" s="192"/>
      <c r="M305" s="56">
        <f>M304+IF(AND(K305="Pago",OR(E305='PC Receitas'!$O$4,E305='PC Receitas'!$O$5,E305='PC Receitas'!$O$6)),I305,IF(AND(K305="Pago",OR(E305='PC Receitas'!$O$7,E305='PC Receitas'!$O$8,E305='PC Receitas'!$O$9,E305='PC Receitas'!$O$10,E305='PC Receitas'!$O$11,E305='PC Receitas'!$O$12,E305='PC Receitas'!$O$13,E305='PC Receitas'!$O$14)),-I305,0))</f>
        <v>7448.57</v>
      </c>
      <c r="R305" s="153" t="e">
        <f t="shared" si="16"/>
        <v>#N/A</v>
      </c>
      <c r="S305" s="150" t="e">
        <f t="shared" si="17"/>
        <v>#N/A</v>
      </c>
      <c r="T305" s="150" t="e">
        <f t="shared" si="18"/>
        <v>#N/A</v>
      </c>
      <c r="U305" s="150" t="e">
        <f t="shared" si="19"/>
        <v>#N/A</v>
      </c>
      <c r="V305" s="154" t="e">
        <f>VLOOKUP(E305,'PC Receitas'!$O$4:$P$14,2,FALSE)</f>
        <v>#N/A</v>
      </c>
    </row>
    <row r="306" spans="3:22" ht="19.5" customHeight="1" thickTop="1" thickBot="1" x14ac:dyDescent="0.3">
      <c r="C306" s="58"/>
      <c r="D306" s="58" t="str">
        <f>IF(C306&lt;&gt;"",TEXT(C306,"00")&amp;"/10/"&amp;'Configurações Básicas'!$P$5,"")</f>
        <v/>
      </c>
      <c r="E306" s="58"/>
      <c r="F306" s="58"/>
      <c r="G306" s="58"/>
      <c r="H306" s="58"/>
      <c r="I306" s="59"/>
      <c r="J306" s="193"/>
      <c r="K306" s="60"/>
      <c r="L306" s="192"/>
      <c r="M306" s="56">
        <f>M305+IF(AND(K306="Pago",OR(E306='PC Receitas'!$O$4,E306='PC Receitas'!$O$5,E306='PC Receitas'!$O$6)),I306,IF(AND(K306="Pago",OR(E306='PC Receitas'!$O$7,E306='PC Receitas'!$O$8,E306='PC Receitas'!$O$9,E306='PC Receitas'!$O$10,E306='PC Receitas'!$O$11,E306='PC Receitas'!$O$12,E306='PC Receitas'!$O$13,E306='PC Receitas'!$O$14)),-I306,0))</f>
        <v>7448.57</v>
      </c>
      <c r="R306" s="153" t="e">
        <f t="shared" si="16"/>
        <v>#N/A</v>
      </c>
      <c r="S306" s="150" t="e">
        <f t="shared" si="17"/>
        <v>#N/A</v>
      </c>
      <c r="T306" s="150" t="e">
        <f t="shared" si="18"/>
        <v>#N/A</v>
      </c>
      <c r="U306" s="150" t="e">
        <f t="shared" si="19"/>
        <v>#N/A</v>
      </c>
      <c r="V306" s="154" t="e">
        <f>VLOOKUP(E306,'PC Receitas'!$O$4:$P$14,2,FALSE)</f>
        <v>#N/A</v>
      </c>
    </row>
    <row r="307" spans="3:22" ht="19.5" customHeight="1" thickTop="1" thickBot="1" x14ac:dyDescent="0.3">
      <c r="C307" s="58"/>
      <c r="D307" s="58" t="str">
        <f>IF(C307&lt;&gt;"",TEXT(C307,"00")&amp;"/10/"&amp;'Configurações Básicas'!$P$5,"")</f>
        <v/>
      </c>
      <c r="E307" s="58"/>
      <c r="F307" s="58"/>
      <c r="G307" s="58"/>
      <c r="H307" s="58"/>
      <c r="I307" s="59"/>
      <c r="J307" s="193"/>
      <c r="K307" s="60"/>
      <c r="L307" s="192"/>
      <c r="M307" s="56">
        <f>M306+IF(AND(K307="Pago",OR(E307='PC Receitas'!$O$4,E307='PC Receitas'!$O$5,E307='PC Receitas'!$O$6)),I307,IF(AND(K307="Pago",OR(E307='PC Receitas'!$O$7,E307='PC Receitas'!$O$8,E307='PC Receitas'!$O$9,E307='PC Receitas'!$O$10,E307='PC Receitas'!$O$11,E307='PC Receitas'!$O$12,E307='PC Receitas'!$O$13,E307='PC Receitas'!$O$14)),-I307,0))</f>
        <v>7448.57</v>
      </c>
      <c r="R307" s="153" t="e">
        <f t="shared" si="16"/>
        <v>#N/A</v>
      </c>
      <c r="S307" s="150" t="e">
        <f t="shared" si="17"/>
        <v>#N/A</v>
      </c>
      <c r="T307" s="150" t="e">
        <f t="shared" si="18"/>
        <v>#N/A</v>
      </c>
      <c r="U307" s="150" t="e">
        <f t="shared" si="19"/>
        <v>#N/A</v>
      </c>
      <c r="V307" s="154" t="e">
        <f>VLOOKUP(E307,'PC Receitas'!$O$4:$P$14,2,FALSE)</f>
        <v>#N/A</v>
      </c>
    </row>
    <row r="308" spans="3:22" ht="19.5" customHeight="1" thickTop="1" thickBot="1" x14ac:dyDescent="0.3">
      <c r="C308" s="58"/>
      <c r="D308" s="58" t="str">
        <f>IF(C308&lt;&gt;"",TEXT(C308,"00")&amp;"/10/"&amp;'Configurações Básicas'!$P$5,"")</f>
        <v/>
      </c>
      <c r="E308" s="58"/>
      <c r="F308" s="58"/>
      <c r="G308" s="58"/>
      <c r="H308" s="58"/>
      <c r="I308" s="59"/>
      <c r="J308" s="193"/>
      <c r="K308" s="60"/>
      <c r="L308" s="192"/>
      <c r="M308" s="56">
        <f>M307+IF(AND(K308="Pago",OR(E308='PC Receitas'!$O$4,E308='PC Receitas'!$O$5,E308='PC Receitas'!$O$6)),I308,IF(AND(K308="Pago",OR(E308='PC Receitas'!$O$7,E308='PC Receitas'!$O$8,E308='PC Receitas'!$O$9,E308='PC Receitas'!$O$10,E308='PC Receitas'!$O$11,E308='PC Receitas'!$O$12,E308='PC Receitas'!$O$13,E308='PC Receitas'!$O$14)),-I308,0))</f>
        <v>7448.57</v>
      </c>
      <c r="R308" s="153" t="e">
        <f t="shared" si="16"/>
        <v>#N/A</v>
      </c>
      <c r="S308" s="150" t="e">
        <f t="shared" si="17"/>
        <v>#N/A</v>
      </c>
      <c r="T308" s="150" t="e">
        <f t="shared" si="18"/>
        <v>#N/A</v>
      </c>
      <c r="U308" s="150" t="e">
        <f t="shared" si="19"/>
        <v>#N/A</v>
      </c>
      <c r="V308" s="154" t="e">
        <f>VLOOKUP(E308,'PC Receitas'!$O$4:$P$14,2,FALSE)</f>
        <v>#N/A</v>
      </c>
    </row>
    <row r="309" spans="3:22" ht="19.5" customHeight="1" thickTop="1" thickBot="1" x14ac:dyDescent="0.3">
      <c r="C309" s="58"/>
      <c r="D309" s="58" t="str">
        <f>IF(C309&lt;&gt;"",TEXT(C309,"00")&amp;"/10/"&amp;'Configurações Básicas'!$P$5,"")</f>
        <v/>
      </c>
      <c r="E309" s="58"/>
      <c r="F309" s="58"/>
      <c r="G309" s="58"/>
      <c r="H309" s="58"/>
      <c r="I309" s="59"/>
      <c r="J309" s="193"/>
      <c r="K309" s="60"/>
      <c r="L309" s="192"/>
      <c r="M309" s="56">
        <f>M308+IF(AND(K309="Pago",OR(E309='PC Receitas'!$O$4,E309='PC Receitas'!$O$5,E309='PC Receitas'!$O$6)),I309,IF(AND(K309="Pago",OR(E309='PC Receitas'!$O$7,E309='PC Receitas'!$O$8,E309='PC Receitas'!$O$9,E309='PC Receitas'!$O$10,E309='PC Receitas'!$O$11,E309='PC Receitas'!$O$12,E309='PC Receitas'!$O$13,E309='PC Receitas'!$O$14)),-I309,0))</f>
        <v>7448.57</v>
      </c>
      <c r="R309" s="153" t="e">
        <f t="shared" si="16"/>
        <v>#N/A</v>
      </c>
      <c r="S309" s="150" t="e">
        <f t="shared" si="17"/>
        <v>#N/A</v>
      </c>
      <c r="T309" s="150" t="e">
        <f t="shared" si="18"/>
        <v>#N/A</v>
      </c>
      <c r="U309" s="150" t="e">
        <f t="shared" si="19"/>
        <v>#N/A</v>
      </c>
      <c r="V309" s="154" t="e">
        <f>VLOOKUP(E309,'PC Receitas'!$O$4:$P$14,2,FALSE)</f>
        <v>#N/A</v>
      </c>
    </row>
    <row r="310" spans="3:22" ht="19.5" customHeight="1" thickTop="1" thickBot="1" x14ac:dyDescent="0.3">
      <c r="C310" s="58"/>
      <c r="D310" s="58" t="str">
        <f>IF(C310&lt;&gt;"",TEXT(C310,"00")&amp;"/10/"&amp;'Configurações Básicas'!$P$5,"")</f>
        <v/>
      </c>
      <c r="E310" s="58"/>
      <c r="F310" s="58"/>
      <c r="G310" s="58"/>
      <c r="H310" s="58"/>
      <c r="I310" s="59"/>
      <c r="J310" s="193"/>
      <c r="K310" s="60"/>
      <c r="L310" s="192"/>
      <c r="M310" s="56">
        <f>M309+IF(AND(K310="Pago",OR(E310='PC Receitas'!$O$4,E310='PC Receitas'!$O$5,E310='PC Receitas'!$O$6)),I310,IF(AND(K310="Pago",OR(E310='PC Receitas'!$O$7,E310='PC Receitas'!$O$8,E310='PC Receitas'!$O$9,E310='PC Receitas'!$O$10,E310='PC Receitas'!$O$11,E310='PC Receitas'!$O$12,E310='PC Receitas'!$O$13,E310='PC Receitas'!$O$14)),-I310,0))</f>
        <v>7448.57</v>
      </c>
      <c r="R310" s="153" t="e">
        <f t="shared" si="16"/>
        <v>#N/A</v>
      </c>
      <c r="S310" s="150" t="e">
        <f t="shared" si="17"/>
        <v>#N/A</v>
      </c>
      <c r="T310" s="150" t="e">
        <f t="shared" si="18"/>
        <v>#N/A</v>
      </c>
      <c r="U310" s="150" t="e">
        <f t="shared" si="19"/>
        <v>#N/A</v>
      </c>
      <c r="V310" s="154" t="e">
        <f>VLOOKUP(E310,'PC Receitas'!$O$4:$P$14,2,FALSE)</f>
        <v>#N/A</v>
      </c>
    </row>
    <row r="311" spans="3:22" ht="19.5" customHeight="1" thickTop="1" thickBot="1" x14ac:dyDescent="0.3">
      <c r="C311" s="58"/>
      <c r="D311" s="58" t="str">
        <f>IF(C311&lt;&gt;"",TEXT(C311,"00")&amp;"/10/"&amp;'Configurações Básicas'!$P$5,"")</f>
        <v/>
      </c>
      <c r="E311" s="58"/>
      <c r="F311" s="58"/>
      <c r="G311" s="58"/>
      <c r="H311" s="58"/>
      <c r="I311" s="59"/>
      <c r="J311" s="193"/>
      <c r="K311" s="60"/>
      <c r="L311" s="192"/>
      <c r="M311" s="56">
        <f>M310+IF(AND(K311="Pago",OR(E311='PC Receitas'!$O$4,E311='PC Receitas'!$O$5,E311='PC Receitas'!$O$6)),I311,IF(AND(K311="Pago",OR(E311='PC Receitas'!$O$7,E311='PC Receitas'!$O$8,E311='PC Receitas'!$O$9,E311='PC Receitas'!$O$10,E311='PC Receitas'!$O$11,E311='PC Receitas'!$O$12,E311='PC Receitas'!$O$13,E311='PC Receitas'!$O$14)),-I311,0))</f>
        <v>7448.57</v>
      </c>
      <c r="R311" s="153" t="e">
        <f t="shared" si="16"/>
        <v>#N/A</v>
      </c>
      <c r="S311" s="150" t="e">
        <f t="shared" si="17"/>
        <v>#N/A</v>
      </c>
      <c r="T311" s="150" t="e">
        <f t="shared" si="18"/>
        <v>#N/A</v>
      </c>
      <c r="U311" s="150" t="e">
        <f t="shared" si="19"/>
        <v>#N/A</v>
      </c>
      <c r="V311" s="154" t="e">
        <f>VLOOKUP(E311,'PC Receitas'!$O$4:$P$14,2,FALSE)</f>
        <v>#N/A</v>
      </c>
    </row>
    <row r="312" spans="3:22" ht="19.5" customHeight="1" thickTop="1" thickBot="1" x14ac:dyDescent="0.3">
      <c r="C312" s="58"/>
      <c r="D312" s="58" t="str">
        <f>IF(C312&lt;&gt;"",TEXT(C312,"00")&amp;"/10/"&amp;'Configurações Básicas'!$P$5,"")</f>
        <v/>
      </c>
      <c r="E312" s="58"/>
      <c r="F312" s="58"/>
      <c r="G312" s="58"/>
      <c r="H312" s="58"/>
      <c r="I312" s="59"/>
      <c r="J312" s="193"/>
      <c r="K312" s="60"/>
      <c r="L312" s="192"/>
      <c r="M312" s="56">
        <f>M311+IF(AND(K312="Pago",OR(E312='PC Receitas'!$O$4,E312='PC Receitas'!$O$5,E312='PC Receitas'!$O$6)),I312,IF(AND(K312="Pago",OR(E312='PC Receitas'!$O$7,E312='PC Receitas'!$O$8,E312='PC Receitas'!$O$9,E312='PC Receitas'!$O$10,E312='PC Receitas'!$O$11,E312='PC Receitas'!$O$12,E312='PC Receitas'!$O$13,E312='PC Receitas'!$O$14)),-I312,0))</f>
        <v>7448.57</v>
      </c>
      <c r="R312" s="153" t="e">
        <f t="shared" si="16"/>
        <v>#N/A</v>
      </c>
      <c r="S312" s="150" t="e">
        <f t="shared" si="17"/>
        <v>#N/A</v>
      </c>
      <c r="T312" s="150" t="e">
        <f t="shared" si="18"/>
        <v>#N/A</v>
      </c>
      <c r="U312" s="150" t="e">
        <f t="shared" si="19"/>
        <v>#N/A</v>
      </c>
      <c r="V312" s="154" t="e">
        <f>VLOOKUP(E312,'PC Receitas'!$O$4:$P$14,2,FALSE)</f>
        <v>#N/A</v>
      </c>
    </row>
    <row r="313" spans="3:22" ht="19.5" customHeight="1" thickTop="1" thickBot="1" x14ac:dyDescent="0.3">
      <c r="C313" s="58"/>
      <c r="D313" s="58" t="str">
        <f>IF(C313&lt;&gt;"",TEXT(C313,"00")&amp;"/10/"&amp;'Configurações Básicas'!$P$5,"")</f>
        <v/>
      </c>
      <c r="E313" s="58"/>
      <c r="F313" s="58"/>
      <c r="G313" s="58"/>
      <c r="H313" s="58"/>
      <c r="I313" s="59"/>
      <c r="J313" s="193"/>
      <c r="K313" s="60"/>
      <c r="L313" s="192"/>
      <c r="M313" s="56">
        <f>M312+IF(AND(K313="Pago",OR(E313='PC Receitas'!$O$4,E313='PC Receitas'!$O$5,E313='PC Receitas'!$O$6)),I313,IF(AND(K313="Pago",OR(E313='PC Receitas'!$O$7,E313='PC Receitas'!$O$8,E313='PC Receitas'!$O$9,E313='PC Receitas'!$O$10,E313='PC Receitas'!$O$11,E313='PC Receitas'!$O$12,E313='PC Receitas'!$O$13,E313='PC Receitas'!$O$14)),-I313,0))</f>
        <v>7448.57</v>
      </c>
      <c r="R313" s="153" t="e">
        <f t="shared" si="16"/>
        <v>#N/A</v>
      </c>
      <c r="S313" s="150" t="e">
        <f t="shared" si="17"/>
        <v>#N/A</v>
      </c>
      <c r="T313" s="150" t="e">
        <f t="shared" si="18"/>
        <v>#N/A</v>
      </c>
      <c r="U313" s="150" t="e">
        <f t="shared" si="19"/>
        <v>#N/A</v>
      </c>
      <c r="V313" s="154" t="e">
        <f>VLOOKUP(E313,'PC Receitas'!$O$4:$P$14,2,FALSE)</f>
        <v>#N/A</v>
      </c>
    </row>
    <row r="314" spans="3:22" ht="19.5" customHeight="1" thickTop="1" thickBot="1" x14ac:dyDescent="0.3">
      <c r="C314" s="58"/>
      <c r="D314" s="58" t="str">
        <f>IF(C314&lt;&gt;"",TEXT(C314,"00")&amp;"/10/"&amp;'Configurações Básicas'!$P$5,"")</f>
        <v/>
      </c>
      <c r="E314" s="58"/>
      <c r="F314" s="58"/>
      <c r="G314" s="58"/>
      <c r="H314" s="58"/>
      <c r="I314" s="59"/>
      <c r="J314" s="193"/>
      <c r="K314" s="60"/>
      <c r="L314" s="192"/>
      <c r="M314" s="56">
        <f>M313+IF(AND(K314="Pago",OR(E314='PC Receitas'!$O$4,E314='PC Receitas'!$O$5,E314='PC Receitas'!$O$6)),I314,IF(AND(K314="Pago",OR(E314='PC Receitas'!$O$7,E314='PC Receitas'!$O$8,E314='PC Receitas'!$O$9,E314='PC Receitas'!$O$10,E314='PC Receitas'!$O$11,E314='PC Receitas'!$O$12,E314='PC Receitas'!$O$13,E314='PC Receitas'!$O$14)),-I314,0))</f>
        <v>7448.57</v>
      </c>
      <c r="R314" s="153" t="e">
        <f t="shared" si="16"/>
        <v>#N/A</v>
      </c>
      <c r="S314" s="150" t="e">
        <f t="shared" si="17"/>
        <v>#N/A</v>
      </c>
      <c r="T314" s="150" t="e">
        <f t="shared" si="18"/>
        <v>#N/A</v>
      </c>
      <c r="U314" s="150" t="e">
        <f t="shared" si="19"/>
        <v>#N/A</v>
      </c>
      <c r="V314" s="154" t="e">
        <f>VLOOKUP(E314,'PC Receitas'!$O$4:$P$14,2,FALSE)</f>
        <v>#N/A</v>
      </c>
    </row>
    <row r="315" spans="3:22" ht="19.5" customHeight="1" thickTop="1" thickBot="1" x14ac:dyDescent="0.3">
      <c r="C315" s="58"/>
      <c r="D315" s="58" t="str">
        <f>IF(C315&lt;&gt;"",TEXT(C315,"00")&amp;"/10/"&amp;'Configurações Básicas'!$P$5,"")</f>
        <v/>
      </c>
      <c r="E315" s="58"/>
      <c r="F315" s="58"/>
      <c r="G315" s="58"/>
      <c r="H315" s="58"/>
      <c r="I315" s="59"/>
      <c r="J315" s="193"/>
      <c r="K315" s="60"/>
      <c r="L315" s="192"/>
      <c r="M315" s="56">
        <f>M314+IF(AND(K315="Pago",OR(E315='PC Receitas'!$O$4,E315='PC Receitas'!$O$5,E315='PC Receitas'!$O$6)),I315,IF(AND(K315="Pago",OR(E315='PC Receitas'!$O$7,E315='PC Receitas'!$O$8,E315='PC Receitas'!$O$9,E315='PC Receitas'!$O$10,E315='PC Receitas'!$O$11,E315='PC Receitas'!$O$12,E315='PC Receitas'!$O$13,E315='PC Receitas'!$O$14)),-I315,0))</f>
        <v>7448.57</v>
      </c>
      <c r="R315" s="153" t="e">
        <f t="shared" si="16"/>
        <v>#N/A</v>
      </c>
      <c r="S315" s="150" t="e">
        <f t="shared" si="17"/>
        <v>#N/A</v>
      </c>
      <c r="T315" s="150" t="e">
        <f t="shared" si="18"/>
        <v>#N/A</v>
      </c>
      <c r="U315" s="150" t="e">
        <f t="shared" si="19"/>
        <v>#N/A</v>
      </c>
      <c r="V315" s="154" t="e">
        <f>VLOOKUP(E315,'PC Receitas'!$O$4:$P$14,2,FALSE)</f>
        <v>#N/A</v>
      </c>
    </row>
    <row r="316" spans="3:22" ht="19.5" customHeight="1" thickTop="1" thickBot="1" x14ac:dyDescent="0.3">
      <c r="C316" s="58"/>
      <c r="D316" s="58" t="str">
        <f>IF(C316&lt;&gt;"",TEXT(C316,"00")&amp;"/10/"&amp;'Configurações Básicas'!$P$5,"")</f>
        <v/>
      </c>
      <c r="E316" s="58"/>
      <c r="F316" s="58"/>
      <c r="G316" s="58"/>
      <c r="H316" s="58"/>
      <c r="I316" s="59"/>
      <c r="J316" s="193"/>
      <c r="K316" s="60"/>
      <c r="L316" s="192"/>
      <c r="M316" s="56">
        <f>M315+IF(AND(K316="Pago",OR(E316='PC Receitas'!$O$4,E316='PC Receitas'!$O$5,E316='PC Receitas'!$O$6)),I316,IF(AND(K316="Pago",OR(E316='PC Receitas'!$O$7,E316='PC Receitas'!$O$8,E316='PC Receitas'!$O$9,E316='PC Receitas'!$O$10,E316='PC Receitas'!$O$11,E316='PC Receitas'!$O$12,E316='PC Receitas'!$O$13,E316='PC Receitas'!$O$14)),-I316,0))</f>
        <v>7448.57</v>
      </c>
      <c r="R316" s="153" t="e">
        <f t="shared" si="16"/>
        <v>#N/A</v>
      </c>
      <c r="S316" s="150" t="e">
        <f t="shared" si="17"/>
        <v>#N/A</v>
      </c>
      <c r="T316" s="150" t="e">
        <f t="shared" si="18"/>
        <v>#N/A</v>
      </c>
      <c r="U316" s="150" t="e">
        <f t="shared" si="19"/>
        <v>#N/A</v>
      </c>
      <c r="V316" s="154" t="e">
        <f>VLOOKUP(E316,'PC Receitas'!$O$4:$P$14,2,FALSE)</f>
        <v>#N/A</v>
      </c>
    </row>
    <row r="317" spans="3:22" ht="19.5" customHeight="1" thickTop="1" thickBot="1" x14ac:dyDescent="0.3">
      <c r="C317" s="58"/>
      <c r="D317" s="58" t="str">
        <f>IF(C317&lt;&gt;"",TEXT(C317,"00")&amp;"/10/"&amp;'Configurações Básicas'!$P$5,"")</f>
        <v/>
      </c>
      <c r="E317" s="58"/>
      <c r="F317" s="58"/>
      <c r="G317" s="58"/>
      <c r="H317" s="58"/>
      <c r="I317" s="59"/>
      <c r="J317" s="193"/>
      <c r="K317" s="60"/>
      <c r="L317" s="192"/>
      <c r="M317" s="56">
        <f>M316+IF(AND(K317="Pago",OR(E317='PC Receitas'!$O$4,E317='PC Receitas'!$O$5,E317='PC Receitas'!$O$6)),I317,IF(AND(K317="Pago",OR(E317='PC Receitas'!$O$7,E317='PC Receitas'!$O$8,E317='PC Receitas'!$O$9,E317='PC Receitas'!$O$10,E317='PC Receitas'!$O$11,E317='PC Receitas'!$O$12,E317='PC Receitas'!$O$13,E317='PC Receitas'!$O$14)),-I317,0))</f>
        <v>7448.57</v>
      </c>
      <c r="R317" s="153" t="e">
        <f t="shared" si="16"/>
        <v>#N/A</v>
      </c>
      <c r="S317" s="150" t="e">
        <f t="shared" si="17"/>
        <v>#N/A</v>
      </c>
      <c r="T317" s="150" t="e">
        <f t="shared" si="18"/>
        <v>#N/A</v>
      </c>
      <c r="U317" s="150" t="e">
        <f t="shared" si="19"/>
        <v>#N/A</v>
      </c>
      <c r="V317" s="154" t="e">
        <f>VLOOKUP(E317,'PC Receitas'!$O$4:$P$14,2,FALSE)</f>
        <v>#N/A</v>
      </c>
    </row>
    <row r="318" spans="3:22" ht="19.5" customHeight="1" thickTop="1" thickBot="1" x14ac:dyDescent="0.3">
      <c r="C318" s="58"/>
      <c r="D318" s="58" t="str">
        <f>IF(C318&lt;&gt;"",TEXT(C318,"00")&amp;"/10/"&amp;'Configurações Básicas'!$P$5,"")</f>
        <v/>
      </c>
      <c r="E318" s="58"/>
      <c r="F318" s="58"/>
      <c r="G318" s="58"/>
      <c r="H318" s="58"/>
      <c r="I318" s="59"/>
      <c r="J318" s="193"/>
      <c r="K318" s="60"/>
      <c r="L318" s="192"/>
      <c r="M318" s="56">
        <f>M317+IF(AND(K318="Pago",OR(E318='PC Receitas'!$O$4,E318='PC Receitas'!$O$5,E318='PC Receitas'!$O$6)),I318,IF(AND(K318="Pago",OR(E318='PC Receitas'!$O$7,E318='PC Receitas'!$O$8,E318='PC Receitas'!$O$9,E318='PC Receitas'!$O$10,E318='PC Receitas'!$O$11,E318='PC Receitas'!$O$12,E318='PC Receitas'!$O$13,E318='PC Receitas'!$O$14)),-I318,0))</f>
        <v>7448.57</v>
      </c>
      <c r="R318" s="153" t="e">
        <f t="shared" si="16"/>
        <v>#N/A</v>
      </c>
      <c r="S318" s="150" t="e">
        <f t="shared" si="17"/>
        <v>#N/A</v>
      </c>
      <c r="T318" s="150" t="e">
        <f t="shared" si="18"/>
        <v>#N/A</v>
      </c>
      <c r="U318" s="150" t="e">
        <f t="shared" si="19"/>
        <v>#N/A</v>
      </c>
      <c r="V318" s="154" t="e">
        <f>VLOOKUP(E318,'PC Receitas'!$O$4:$P$14,2,FALSE)</f>
        <v>#N/A</v>
      </c>
    </row>
    <row r="319" spans="3:22" ht="19.5" customHeight="1" thickTop="1" thickBot="1" x14ac:dyDescent="0.3">
      <c r="C319" s="58"/>
      <c r="D319" s="58" t="str">
        <f>IF(C319&lt;&gt;"",TEXT(C319,"00")&amp;"/10/"&amp;'Configurações Básicas'!$P$5,"")</f>
        <v/>
      </c>
      <c r="E319" s="58"/>
      <c r="F319" s="58"/>
      <c r="G319" s="58"/>
      <c r="H319" s="58"/>
      <c r="I319" s="59"/>
      <c r="J319" s="193"/>
      <c r="K319" s="60"/>
      <c r="L319" s="192"/>
      <c r="M319" s="56">
        <f>M318+IF(AND(K319="Pago",OR(E319='PC Receitas'!$O$4,E319='PC Receitas'!$O$5,E319='PC Receitas'!$O$6)),I319,IF(AND(K319="Pago",OR(E319='PC Receitas'!$O$7,E319='PC Receitas'!$O$8,E319='PC Receitas'!$O$9,E319='PC Receitas'!$O$10,E319='PC Receitas'!$O$11,E319='PC Receitas'!$O$12,E319='PC Receitas'!$O$13,E319='PC Receitas'!$O$14)),-I319,0))</f>
        <v>7448.57</v>
      </c>
      <c r="R319" s="153" t="e">
        <f t="shared" si="16"/>
        <v>#N/A</v>
      </c>
      <c r="S319" s="150" t="e">
        <f t="shared" si="17"/>
        <v>#N/A</v>
      </c>
      <c r="T319" s="150" t="e">
        <f t="shared" si="18"/>
        <v>#N/A</v>
      </c>
      <c r="U319" s="150" t="e">
        <f t="shared" si="19"/>
        <v>#N/A</v>
      </c>
      <c r="V319" s="154" t="e">
        <f>VLOOKUP(E319,'PC Receitas'!$O$4:$P$14,2,FALSE)</f>
        <v>#N/A</v>
      </c>
    </row>
    <row r="320" spans="3:22" ht="19.5" customHeight="1" thickTop="1" thickBot="1" x14ac:dyDescent="0.3">
      <c r="C320" s="58"/>
      <c r="D320" s="58" t="str">
        <f>IF(C320&lt;&gt;"",TEXT(C320,"00")&amp;"/10/"&amp;'Configurações Básicas'!$P$5,"")</f>
        <v/>
      </c>
      <c r="E320" s="58"/>
      <c r="F320" s="58"/>
      <c r="G320" s="58"/>
      <c r="H320" s="58"/>
      <c r="I320" s="59"/>
      <c r="J320" s="193"/>
      <c r="K320" s="60"/>
      <c r="L320" s="192"/>
      <c r="M320" s="56">
        <f>M319+IF(AND(K320="Pago",OR(E320='PC Receitas'!$O$4,E320='PC Receitas'!$O$5,E320='PC Receitas'!$O$6)),I320,IF(AND(K320="Pago",OR(E320='PC Receitas'!$O$7,E320='PC Receitas'!$O$8,E320='PC Receitas'!$O$9,E320='PC Receitas'!$O$10,E320='PC Receitas'!$O$11,E320='PC Receitas'!$O$12,E320='PC Receitas'!$O$13,E320='PC Receitas'!$O$14)),-I320,0))</f>
        <v>7448.57</v>
      </c>
      <c r="R320" s="153" t="e">
        <f t="shared" si="16"/>
        <v>#N/A</v>
      </c>
      <c r="S320" s="150" t="e">
        <f t="shared" si="17"/>
        <v>#N/A</v>
      </c>
      <c r="T320" s="150" t="e">
        <f t="shared" si="18"/>
        <v>#N/A</v>
      </c>
      <c r="U320" s="150" t="e">
        <f t="shared" si="19"/>
        <v>#N/A</v>
      </c>
      <c r="V320" s="154" t="e">
        <f>VLOOKUP(E320,'PC Receitas'!$O$4:$P$14,2,FALSE)</f>
        <v>#N/A</v>
      </c>
    </row>
    <row r="321" spans="3:22" ht="19.5" customHeight="1" thickTop="1" thickBot="1" x14ac:dyDescent="0.3">
      <c r="C321" s="58"/>
      <c r="D321" s="58" t="str">
        <f>IF(C321&lt;&gt;"",TEXT(C321,"00")&amp;"/10/"&amp;'Configurações Básicas'!$P$5,"")</f>
        <v/>
      </c>
      <c r="E321" s="58"/>
      <c r="F321" s="58"/>
      <c r="G321" s="58"/>
      <c r="H321" s="58"/>
      <c r="I321" s="59"/>
      <c r="J321" s="193"/>
      <c r="K321" s="60"/>
      <c r="L321" s="192"/>
      <c r="M321" s="56">
        <f>M320+IF(AND(K321="Pago",OR(E321='PC Receitas'!$O$4,E321='PC Receitas'!$O$5,E321='PC Receitas'!$O$6)),I321,IF(AND(K321="Pago",OR(E321='PC Receitas'!$O$7,E321='PC Receitas'!$O$8,E321='PC Receitas'!$O$9,E321='PC Receitas'!$O$10,E321='PC Receitas'!$O$11,E321='PC Receitas'!$O$12,E321='PC Receitas'!$O$13,E321='PC Receitas'!$O$14)),-I321,0))</f>
        <v>7448.57</v>
      </c>
      <c r="R321" s="153" t="e">
        <f t="shared" si="16"/>
        <v>#N/A</v>
      </c>
      <c r="S321" s="150" t="e">
        <f t="shared" si="17"/>
        <v>#N/A</v>
      </c>
      <c r="T321" s="150" t="e">
        <f t="shared" si="18"/>
        <v>#N/A</v>
      </c>
      <c r="U321" s="150" t="e">
        <f t="shared" si="19"/>
        <v>#N/A</v>
      </c>
      <c r="V321" s="154" t="e">
        <f>VLOOKUP(E321,'PC Receitas'!$O$4:$P$14,2,FALSE)</f>
        <v>#N/A</v>
      </c>
    </row>
    <row r="322" spans="3:22" ht="19.5" customHeight="1" thickTop="1" thickBot="1" x14ac:dyDescent="0.3">
      <c r="C322" s="58"/>
      <c r="D322" s="58" t="str">
        <f>IF(C322&lt;&gt;"",TEXT(C322,"00")&amp;"/10/"&amp;'Configurações Básicas'!$P$5,"")</f>
        <v/>
      </c>
      <c r="E322" s="58"/>
      <c r="F322" s="58"/>
      <c r="G322" s="58"/>
      <c r="H322" s="58"/>
      <c r="I322" s="59"/>
      <c r="J322" s="193"/>
      <c r="K322" s="60"/>
      <c r="L322" s="192"/>
      <c r="M322" s="56">
        <f>M321+IF(AND(K322="Pago",OR(E322='PC Receitas'!$O$4,E322='PC Receitas'!$O$5,E322='PC Receitas'!$O$6)),I322,IF(AND(K322="Pago",OR(E322='PC Receitas'!$O$7,E322='PC Receitas'!$O$8,E322='PC Receitas'!$O$9,E322='PC Receitas'!$O$10,E322='PC Receitas'!$O$11,E322='PC Receitas'!$O$12,E322='PC Receitas'!$O$13,E322='PC Receitas'!$O$14)),-I322,0))</f>
        <v>7448.57</v>
      </c>
      <c r="R322" s="153" t="e">
        <f t="shared" si="16"/>
        <v>#N/A</v>
      </c>
      <c r="S322" s="150" t="e">
        <f t="shared" si="17"/>
        <v>#N/A</v>
      </c>
      <c r="T322" s="150" t="e">
        <f t="shared" si="18"/>
        <v>#N/A</v>
      </c>
      <c r="U322" s="150" t="e">
        <f t="shared" si="19"/>
        <v>#N/A</v>
      </c>
      <c r="V322" s="154" t="e">
        <f>VLOOKUP(E322,'PC Receitas'!$O$4:$P$14,2,FALSE)</f>
        <v>#N/A</v>
      </c>
    </row>
    <row r="323" spans="3:22" ht="19.5" customHeight="1" thickTop="1" thickBot="1" x14ac:dyDescent="0.3">
      <c r="C323" s="58"/>
      <c r="D323" s="58" t="str">
        <f>IF(C323&lt;&gt;"",TEXT(C323,"00")&amp;"/10/"&amp;'Configurações Básicas'!$P$5,"")</f>
        <v/>
      </c>
      <c r="E323" s="58"/>
      <c r="F323" s="58"/>
      <c r="G323" s="58"/>
      <c r="H323" s="58"/>
      <c r="I323" s="59"/>
      <c r="J323" s="193"/>
      <c r="K323" s="60"/>
      <c r="L323" s="192"/>
      <c r="M323" s="56">
        <f>M322+IF(AND(K323="Pago",OR(E323='PC Receitas'!$O$4,E323='PC Receitas'!$O$5,E323='PC Receitas'!$O$6)),I323,IF(AND(K323="Pago",OR(E323='PC Receitas'!$O$7,E323='PC Receitas'!$O$8,E323='PC Receitas'!$O$9,E323='PC Receitas'!$O$10,E323='PC Receitas'!$O$11,E323='PC Receitas'!$O$12,E323='PC Receitas'!$O$13,E323='PC Receitas'!$O$14)),-I323,0))</f>
        <v>7448.57</v>
      </c>
      <c r="R323" s="153" t="e">
        <f t="shared" si="16"/>
        <v>#N/A</v>
      </c>
      <c r="S323" s="150" t="e">
        <f t="shared" si="17"/>
        <v>#N/A</v>
      </c>
      <c r="T323" s="150" t="e">
        <f t="shared" si="18"/>
        <v>#N/A</v>
      </c>
      <c r="U323" s="150" t="e">
        <f t="shared" si="19"/>
        <v>#N/A</v>
      </c>
      <c r="V323" s="154" t="e">
        <f>VLOOKUP(E323,'PC Receitas'!$O$4:$P$14,2,FALSE)</f>
        <v>#N/A</v>
      </c>
    </row>
    <row r="324" spans="3:22" ht="19.5" customHeight="1" thickTop="1" thickBot="1" x14ac:dyDescent="0.3">
      <c r="C324" s="58"/>
      <c r="D324" s="58" t="str">
        <f>IF(C324&lt;&gt;"",TEXT(C324,"00")&amp;"/10/"&amp;'Configurações Básicas'!$P$5,"")</f>
        <v/>
      </c>
      <c r="E324" s="58"/>
      <c r="F324" s="58"/>
      <c r="G324" s="58"/>
      <c r="H324" s="58"/>
      <c r="I324" s="59"/>
      <c r="J324" s="193"/>
      <c r="K324" s="60"/>
      <c r="L324" s="192"/>
      <c r="M324" s="56">
        <f>M323+IF(AND(K324="Pago",OR(E324='PC Receitas'!$O$4,E324='PC Receitas'!$O$5,E324='PC Receitas'!$O$6)),I324,IF(AND(K324="Pago",OR(E324='PC Receitas'!$O$7,E324='PC Receitas'!$O$8,E324='PC Receitas'!$O$9,E324='PC Receitas'!$O$10,E324='PC Receitas'!$O$11,E324='PC Receitas'!$O$12,E324='PC Receitas'!$O$13,E324='PC Receitas'!$O$14)),-I324,0))</f>
        <v>7448.57</v>
      </c>
      <c r="R324" s="153" t="e">
        <f t="shared" si="16"/>
        <v>#N/A</v>
      </c>
      <c r="S324" s="150" t="e">
        <f t="shared" si="17"/>
        <v>#N/A</v>
      </c>
      <c r="T324" s="150" t="e">
        <f t="shared" si="18"/>
        <v>#N/A</v>
      </c>
      <c r="U324" s="150" t="e">
        <f t="shared" si="19"/>
        <v>#N/A</v>
      </c>
      <c r="V324" s="154" t="e">
        <f>VLOOKUP(E324,'PC Receitas'!$O$4:$P$14,2,FALSE)</f>
        <v>#N/A</v>
      </c>
    </row>
    <row r="325" spans="3:22" ht="19.5" customHeight="1" thickTop="1" thickBot="1" x14ac:dyDescent="0.3">
      <c r="C325" s="58"/>
      <c r="D325" s="58" t="str">
        <f>IF(C325&lt;&gt;"",TEXT(C325,"00")&amp;"/10/"&amp;'Configurações Básicas'!$P$5,"")</f>
        <v/>
      </c>
      <c r="E325" s="58"/>
      <c r="F325" s="58"/>
      <c r="G325" s="58"/>
      <c r="H325" s="58"/>
      <c r="I325" s="59"/>
      <c r="J325" s="193"/>
      <c r="K325" s="60"/>
      <c r="L325" s="192"/>
      <c r="M325" s="56">
        <f>M324+IF(AND(K325="Pago",OR(E325='PC Receitas'!$O$4,E325='PC Receitas'!$O$5,E325='PC Receitas'!$O$6)),I325,IF(AND(K325="Pago",OR(E325='PC Receitas'!$O$7,E325='PC Receitas'!$O$8,E325='PC Receitas'!$O$9,E325='PC Receitas'!$O$10,E325='PC Receitas'!$O$11,E325='PC Receitas'!$O$12,E325='PC Receitas'!$O$13,E325='PC Receitas'!$O$14)),-I325,0))</f>
        <v>7448.57</v>
      </c>
      <c r="R325" s="153" t="e">
        <f t="shared" si="16"/>
        <v>#N/A</v>
      </c>
      <c r="S325" s="150" t="e">
        <f t="shared" si="17"/>
        <v>#N/A</v>
      </c>
      <c r="T325" s="150" t="e">
        <f t="shared" si="18"/>
        <v>#N/A</v>
      </c>
      <c r="U325" s="150" t="e">
        <f t="shared" si="19"/>
        <v>#N/A</v>
      </c>
      <c r="V325" s="154" t="e">
        <f>VLOOKUP(E325,'PC Receitas'!$O$4:$P$14,2,FALSE)</f>
        <v>#N/A</v>
      </c>
    </row>
    <row r="326" spans="3:22" ht="19.5" customHeight="1" thickTop="1" thickBot="1" x14ac:dyDescent="0.3">
      <c r="C326" s="58"/>
      <c r="D326" s="58" t="str">
        <f>IF(C326&lt;&gt;"",TEXT(C326,"00")&amp;"/10/"&amp;'Configurações Básicas'!$P$5,"")</f>
        <v/>
      </c>
      <c r="E326" s="58"/>
      <c r="F326" s="58"/>
      <c r="G326" s="58"/>
      <c r="H326" s="58"/>
      <c r="I326" s="59"/>
      <c r="J326" s="193"/>
      <c r="K326" s="60"/>
      <c r="L326" s="192"/>
      <c r="M326" s="56">
        <f>M325+IF(AND(K326="Pago",OR(E326='PC Receitas'!$O$4,E326='PC Receitas'!$O$5,E326='PC Receitas'!$O$6)),I326,IF(AND(K326="Pago",OR(E326='PC Receitas'!$O$7,E326='PC Receitas'!$O$8,E326='PC Receitas'!$O$9,E326='PC Receitas'!$O$10,E326='PC Receitas'!$O$11,E326='PC Receitas'!$O$12,E326='PC Receitas'!$O$13,E326='PC Receitas'!$O$14)),-I326,0))</f>
        <v>7448.57</v>
      </c>
      <c r="R326" s="153" t="e">
        <f t="shared" ref="R326:R389" si="20">IF(V326="Despesas_com_RH","Despesa",IF(V326="Despesas_Operacionais","Despesa",IF(V326="Despesas_com_Marketing","Despesa",IF(V326="Impostos","Despesa",IF(V326="Investimentos","Despesa","")))))</f>
        <v>#N/A</v>
      </c>
      <c r="S326" s="150" t="e">
        <f t="shared" ref="S326:S389" si="21">IF(V326="Despesas_com_Produtos","Despesa",IF(V326="Despesas_com_Serviços","Despesa",IF(V326="Despesas_Não_Operacionais","Despesa","")))</f>
        <v>#N/A</v>
      </c>
      <c r="T326" s="150" t="e">
        <f t="shared" ref="T326:T389" si="22">IF(V326="Receitas_com_Produtos","Receita",IF(V326="Receitas_com_Serviços","Receita",IF(V326="Receitas_Não_Operacionais","Receita","")))</f>
        <v>#N/A</v>
      </c>
      <c r="U326" s="150" t="e">
        <f t="shared" ref="U326:U389" si="23">IF(R326&lt;&gt;"",R326,IF(S326&lt;&gt;"",S326,IF(T326&lt;&gt;"",T326,"")))</f>
        <v>#N/A</v>
      </c>
      <c r="V326" s="154" t="e">
        <f>VLOOKUP(E326,'PC Receitas'!$O$4:$P$14,2,FALSE)</f>
        <v>#N/A</v>
      </c>
    </row>
    <row r="327" spans="3:22" ht="19.5" customHeight="1" thickTop="1" thickBot="1" x14ac:dyDescent="0.3">
      <c r="C327" s="58"/>
      <c r="D327" s="58" t="str">
        <f>IF(C327&lt;&gt;"",TEXT(C327,"00")&amp;"/10/"&amp;'Configurações Básicas'!$P$5,"")</f>
        <v/>
      </c>
      <c r="E327" s="58"/>
      <c r="F327" s="58"/>
      <c r="G327" s="58"/>
      <c r="H327" s="58"/>
      <c r="I327" s="59"/>
      <c r="J327" s="193"/>
      <c r="K327" s="60"/>
      <c r="L327" s="192"/>
      <c r="M327" s="56">
        <f>M326+IF(AND(K327="Pago",OR(E327='PC Receitas'!$O$4,E327='PC Receitas'!$O$5,E327='PC Receitas'!$O$6)),I327,IF(AND(K327="Pago",OR(E327='PC Receitas'!$O$7,E327='PC Receitas'!$O$8,E327='PC Receitas'!$O$9,E327='PC Receitas'!$O$10,E327='PC Receitas'!$O$11,E327='PC Receitas'!$O$12,E327='PC Receitas'!$O$13,E327='PC Receitas'!$O$14)),-I327,0))</f>
        <v>7448.57</v>
      </c>
      <c r="R327" s="153" t="e">
        <f t="shared" si="20"/>
        <v>#N/A</v>
      </c>
      <c r="S327" s="150" t="e">
        <f t="shared" si="21"/>
        <v>#N/A</v>
      </c>
      <c r="T327" s="150" t="e">
        <f t="shared" si="22"/>
        <v>#N/A</v>
      </c>
      <c r="U327" s="150" t="e">
        <f t="shared" si="23"/>
        <v>#N/A</v>
      </c>
      <c r="V327" s="154" t="e">
        <f>VLOOKUP(E327,'PC Receitas'!$O$4:$P$14,2,FALSE)</f>
        <v>#N/A</v>
      </c>
    </row>
    <row r="328" spans="3:22" ht="19.5" customHeight="1" thickTop="1" thickBot="1" x14ac:dyDescent="0.3">
      <c r="C328" s="58"/>
      <c r="D328" s="58" t="str">
        <f>IF(C328&lt;&gt;"",TEXT(C328,"00")&amp;"/10/"&amp;'Configurações Básicas'!$P$5,"")</f>
        <v/>
      </c>
      <c r="E328" s="58"/>
      <c r="F328" s="58"/>
      <c r="G328" s="58"/>
      <c r="H328" s="58"/>
      <c r="I328" s="59"/>
      <c r="J328" s="193"/>
      <c r="K328" s="60"/>
      <c r="L328" s="192"/>
      <c r="M328" s="56">
        <f>M327+IF(AND(K328="Pago",OR(E328='PC Receitas'!$O$4,E328='PC Receitas'!$O$5,E328='PC Receitas'!$O$6)),I328,IF(AND(K328="Pago",OR(E328='PC Receitas'!$O$7,E328='PC Receitas'!$O$8,E328='PC Receitas'!$O$9,E328='PC Receitas'!$O$10,E328='PC Receitas'!$O$11,E328='PC Receitas'!$O$12,E328='PC Receitas'!$O$13,E328='PC Receitas'!$O$14)),-I328,0))</f>
        <v>7448.57</v>
      </c>
      <c r="R328" s="153" t="e">
        <f t="shared" si="20"/>
        <v>#N/A</v>
      </c>
      <c r="S328" s="150" t="e">
        <f t="shared" si="21"/>
        <v>#N/A</v>
      </c>
      <c r="T328" s="150" t="e">
        <f t="shared" si="22"/>
        <v>#N/A</v>
      </c>
      <c r="U328" s="150" t="e">
        <f t="shared" si="23"/>
        <v>#N/A</v>
      </c>
      <c r="V328" s="154" t="e">
        <f>VLOOKUP(E328,'PC Receitas'!$O$4:$P$14,2,FALSE)</f>
        <v>#N/A</v>
      </c>
    </row>
    <row r="329" spans="3:22" ht="19.5" customHeight="1" thickTop="1" thickBot="1" x14ac:dyDescent="0.3">
      <c r="C329" s="58"/>
      <c r="D329" s="58" t="str">
        <f>IF(C329&lt;&gt;"",TEXT(C329,"00")&amp;"/10/"&amp;'Configurações Básicas'!$P$5,"")</f>
        <v/>
      </c>
      <c r="E329" s="58"/>
      <c r="F329" s="58"/>
      <c r="G329" s="58"/>
      <c r="H329" s="58"/>
      <c r="I329" s="59"/>
      <c r="J329" s="193"/>
      <c r="K329" s="60"/>
      <c r="L329" s="192"/>
      <c r="M329" s="56">
        <f>M328+IF(AND(K329="Pago",OR(E329='PC Receitas'!$O$4,E329='PC Receitas'!$O$5,E329='PC Receitas'!$O$6)),I329,IF(AND(K329="Pago",OR(E329='PC Receitas'!$O$7,E329='PC Receitas'!$O$8,E329='PC Receitas'!$O$9,E329='PC Receitas'!$O$10,E329='PC Receitas'!$O$11,E329='PC Receitas'!$O$12,E329='PC Receitas'!$O$13,E329='PC Receitas'!$O$14)),-I329,0))</f>
        <v>7448.57</v>
      </c>
      <c r="R329" s="153" t="e">
        <f t="shared" si="20"/>
        <v>#N/A</v>
      </c>
      <c r="S329" s="150" t="e">
        <f t="shared" si="21"/>
        <v>#N/A</v>
      </c>
      <c r="T329" s="150" t="e">
        <f t="shared" si="22"/>
        <v>#N/A</v>
      </c>
      <c r="U329" s="150" t="e">
        <f t="shared" si="23"/>
        <v>#N/A</v>
      </c>
      <c r="V329" s="154" t="e">
        <f>VLOOKUP(E329,'PC Receitas'!$O$4:$P$14,2,FALSE)</f>
        <v>#N/A</v>
      </c>
    </row>
    <row r="330" spans="3:22" ht="19.5" customHeight="1" thickTop="1" thickBot="1" x14ac:dyDescent="0.3">
      <c r="C330" s="58"/>
      <c r="D330" s="58" t="str">
        <f>IF(C330&lt;&gt;"",TEXT(C330,"00")&amp;"/10/"&amp;'Configurações Básicas'!$P$5,"")</f>
        <v/>
      </c>
      <c r="E330" s="58"/>
      <c r="F330" s="58"/>
      <c r="G330" s="58"/>
      <c r="H330" s="58"/>
      <c r="I330" s="59"/>
      <c r="J330" s="193"/>
      <c r="K330" s="60"/>
      <c r="L330" s="192"/>
      <c r="M330" s="56">
        <f>M329+IF(AND(K330="Pago",OR(E330='PC Receitas'!$O$4,E330='PC Receitas'!$O$5,E330='PC Receitas'!$O$6)),I330,IF(AND(K330="Pago",OR(E330='PC Receitas'!$O$7,E330='PC Receitas'!$O$8,E330='PC Receitas'!$O$9,E330='PC Receitas'!$O$10,E330='PC Receitas'!$O$11,E330='PC Receitas'!$O$12,E330='PC Receitas'!$O$13,E330='PC Receitas'!$O$14)),-I330,0))</f>
        <v>7448.57</v>
      </c>
      <c r="R330" s="153" t="e">
        <f t="shared" si="20"/>
        <v>#N/A</v>
      </c>
      <c r="S330" s="150" t="e">
        <f t="shared" si="21"/>
        <v>#N/A</v>
      </c>
      <c r="T330" s="150" t="e">
        <f t="shared" si="22"/>
        <v>#N/A</v>
      </c>
      <c r="U330" s="150" t="e">
        <f t="shared" si="23"/>
        <v>#N/A</v>
      </c>
      <c r="V330" s="154" t="e">
        <f>VLOOKUP(E330,'PC Receitas'!$O$4:$P$14,2,FALSE)</f>
        <v>#N/A</v>
      </c>
    </row>
    <row r="331" spans="3:22" ht="19.5" customHeight="1" thickTop="1" thickBot="1" x14ac:dyDescent="0.3">
      <c r="C331" s="58"/>
      <c r="D331" s="58" t="str">
        <f>IF(C331&lt;&gt;"",TEXT(C331,"00")&amp;"/10/"&amp;'Configurações Básicas'!$P$5,"")</f>
        <v/>
      </c>
      <c r="E331" s="58"/>
      <c r="F331" s="58"/>
      <c r="G331" s="58"/>
      <c r="H331" s="58"/>
      <c r="I331" s="59"/>
      <c r="J331" s="193"/>
      <c r="K331" s="60"/>
      <c r="L331" s="192"/>
      <c r="M331" s="56">
        <f>M330+IF(AND(K331="Pago",OR(E331='PC Receitas'!$O$4,E331='PC Receitas'!$O$5,E331='PC Receitas'!$O$6)),I331,IF(AND(K331="Pago",OR(E331='PC Receitas'!$O$7,E331='PC Receitas'!$O$8,E331='PC Receitas'!$O$9,E331='PC Receitas'!$O$10,E331='PC Receitas'!$O$11,E331='PC Receitas'!$O$12,E331='PC Receitas'!$O$13,E331='PC Receitas'!$O$14)),-I331,0))</f>
        <v>7448.57</v>
      </c>
      <c r="R331" s="153" t="e">
        <f t="shared" si="20"/>
        <v>#N/A</v>
      </c>
      <c r="S331" s="150" t="e">
        <f t="shared" si="21"/>
        <v>#N/A</v>
      </c>
      <c r="T331" s="150" t="e">
        <f t="shared" si="22"/>
        <v>#N/A</v>
      </c>
      <c r="U331" s="150" t="e">
        <f t="shared" si="23"/>
        <v>#N/A</v>
      </c>
      <c r="V331" s="154" t="e">
        <f>VLOOKUP(E331,'PC Receitas'!$O$4:$P$14,2,FALSE)</f>
        <v>#N/A</v>
      </c>
    </row>
    <row r="332" spans="3:22" ht="19.5" customHeight="1" thickTop="1" thickBot="1" x14ac:dyDescent="0.3">
      <c r="C332" s="58"/>
      <c r="D332" s="58" t="str">
        <f>IF(C332&lt;&gt;"",TEXT(C332,"00")&amp;"/10/"&amp;'Configurações Básicas'!$P$5,"")</f>
        <v/>
      </c>
      <c r="E332" s="58"/>
      <c r="F332" s="58"/>
      <c r="G332" s="58"/>
      <c r="H332" s="58"/>
      <c r="I332" s="59"/>
      <c r="J332" s="193"/>
      <c r="K332" s="60"/>
      <c r="L332" s="192"/>
      <c r="M332" s="56">
        <f>M331+IF(AND(K332="Pago",OR(E332='PC Receitas'!$O$4,E332='PC Receitas'!$O$5,E332='PC Receitas'!$O$6)),I332,IF(AND(K332="Pago",OR(E332='PC Receitas'!$O$7,E332='PC Receitas'!$O$8,E332='PC Receitas'!$O$9,E332='PC Receitas'!$O$10,E332='PC Receitas'!$O$11,E332='PC Receitas'!$O$12,E332='PC Receitas'!$O$13,E332='PC Receitas'!$O$14)),-I332,0))</f>
        <v>7448.57</v>
      </c>
      <c r="R332" s="153" t="e">
        <f t="shared" si="20"/>
        <v>#N/A</v>
      </c>
      <c r="S332" s="150" t="e">
        <f t="shared" si="21"/>
        <v>#N/A</v>
      </c>
      <c r="T332" s="150" t="e">
        <f t="shared" si="22"/>
        <v>#N/A</v>
      </c>
      <c r="U332" s="150" t="e">
        <f t="shared" si="23"/>
        <v>#N/A</v>
      </c>
      <c r="V332" s="154" t="e">
        <f>VLOOKUP(E332,'PC Receitas'!$O$4:$P$14,2,FALSE)</f>
        <v>#N/A</v>
      </c>
    </row>
    <row r="333" spans="3:22" ht="19.5" customHeight="1" thickTop="1" thickBot="1" x14ac:dyDescent="0.3">
      <c r="C333" s="58"/>
      <c r="D333" s="58" t="str">
        <f>IF(C333&lt;&gt;"",TEXT(C333,"00")&amp;"/10/"&amp;'Configurações Básicas'!$P$5,"")</f>
        <v/>
      </c>
      <c r="E333" s="58"/>
      <c r="F333" s="58"/>
      <c r="G333" s="58"/>
      <c r="H333" s="58"/>
      <c r="I333" s="59"/>
      <c r="J333" s="193"/>
      <c r="K333" s="60"/>
      <c r="L333" s="192"/>
      <c r="M333" s="56">
        <f>M332+IF(AND(K333="Pago",OR(E333='PC Receitas'!$O$4,E333='PC Receitas'!$O$5,E333='PC Receitas'!$O$6)),I333,IF(AND(K333="Pago",OR(E333='PC Receitas'!$O$7,E333='PC Receitas'!$O$8,E333='PC Receitas'!$O$9,E333='PC Receitas'!$O$10,E333='PC Receitas'!$O$11,E333='PC Receitas'!$O$12,E333='PC Receitas'!$O$13,E333='PC Receitas'!$O$14)),-I333,0))</f>
        <v>7448.57</v>
      </c>
      <c r="R333" s="153" t="e">
        <f t="shared" si="20"/>
        <v>#N/A</v>
      </c>
      <c r="S333" s="150" t="e">
        <f t="shared" si="21"/>
        <v>#N/A</v>
      </c>
      <c r="T333" s="150" t="e">
        <f t="shared" si="22"/>
        <v>#N/A</v>
      </c>
      <c r="U333" s="150" t="e">
        <f t="shared" si="23"/>
        <v>#N/A</v>
      </c>
      <c r="V333" s="154" t="e">
        <f>VLOOKUP(E333,'PC Receitas'!$O$4:$P$14,2,FALSE)</f>
        <v>#N/A</v>
      </c>
    </row>
    <row r="334" spans="3:22" ht="19.5" customHeight="1" thickTop="1" thickBot="1" x14ac:dyDescent="0.3">
      <c r="C334" s="58"/>
      <c r="D334" s="58" t="str">
        <f>IF(C334&lt;&gt;"",TEXT(C334,"00")&amp;"/10/"&amp;'Configurações Básicas'!$P$5,"")</f>
        <v/>
      </c>
      <c r="E334" s="58"/>
      <c r="F334" s="58"/>
      <c r="G334" s="58"/>
      <c r="H334" s="58"/>
      <c r="I334" s="59"/>
      <c r="J334" s="193"/>
      <c r="K334" s="60"/>
      <c r="L334" s="192"/>
      <c r="M334" s="56">
        <f>M333+IF(AND(K334="Pago",OR(E334='PC Receitas'!$O$4,E334='PC Receitas'!$O$5,E334='PC Receitas'!$O$6)),I334,IF(AND(K334="Pago",OR(E334='PC Receitas'!$O$7,E334='PC Receitas'!$O$8,E334='PC Receitas'!$O$9,E334='PC Receitas'!$O$10,E334='PC Receitas'!$O$11,E334='PC Receitas'!$O$12,E334='PC Receitas'!$O$13,E334='PC Receitas'!$O$14)),-I334,0))</f>
        <v>7448.57</v>
      </c>
      <c r="R334" s="153" t="e">
        <f t="shared" si="20"/>
        <v>#N/A</v>
      </c>
      <c r="S334" s="150" t="e">
        <f t="shared" si="21"/>
        <v>#N/A</v>
      </c>
      <c r="T334" s="150" t="e">
        <f t="shared" si="22"/>
        <v>#N/A</v>
      </c>
      <c r="U334" s="150" t="e">
        <f t="shared" si="23"/>
        <v>#N/A</v>
      </c>
      <c r="V334" s="154" t="e">
        <f>VLOOKUP(E334,'PC Receitas'!$O$4:$P$14,2,FALSE)</f>
        <v>#N/A</v>
      </c>
    </row>
    <row r="335" spans="3:22" ht="19.5" customHeight="1" thickTop="1" thickBot="1" x14ac:dyDescent="0.3">
      <c r="C335" s="58"/>
      <c r="D335" s="58" t="str">
        <f>IF(C335&lt;&gt;"",TEXT(C335,"00")&amp;"/10/"&amp;'Configurações Básicas'!$P$5,"")</f>
        <v/>
      </c>
      <c r="E335" s="58"/>
      <c r="F335" s="58"/>
      <c r="G335" s="58"/>
      <c r="H335" s="58"/>
      <c r="I335" s="59"/>
      <c r="J335" s="193"/>
      <c r="K335" s="60"/>
      <c r="L335" s="192"/>
      <c r="M335" s="56">
        <f>M334+IF(AND(K335="Pago",OR(E335='PC Receitas'!$O$4,E335='PC Receitas'!$O$5,E335='PC Receitas'!$O$6)),I335,IF(AND(K335="Pago",OR(E335='PC Receitas'!$O$7,E335='PC Receitas'!$O$8,E335='PC Receitas'!$O$9,E335='PC Receitas'!$O$10,E335='PC Receitas'!$O$11,E335='PC Receitas'!$O$12,E335='PC Receitas'!$O$13,E335='PC Receitas'!$O$14)),-I335,0))</f>
        <v>7448.57</v>
      </c>
      <c r="R335" s="153" t="e">
        <f t="shared" si="20"/>
        <v>#N/A</v>
      </c>
      <c r="S335" s="150" t="e">
        <f t="shared" si="21"/>
        <v>#N/A</v>
      </c>
      <c r="T335" s="150" t="e">
        <f t="shared" si="22"/>
        <v>#N/A</v>
      </c>
      <c r="U335" s="150" t="e">
        <f t="shared" si="23"/>
        <v>#N/A</v>
      </c>
      <c r="V335" s="154" t="e">
        <f>VLOOKUP(E335,'PC Receitas'!$O$4:$P$14,2,FALSE)</f>
        <v>#N/A</v>
      </c>
    </row>
    <row r="336" spans="3:22" ht="19.5" customHeight="1" thickTop="1" thickBot="1" x14ac:dyDescent="0.3">
      <c r="C336" s="58"/>
      <c r="D336" s="58" t="str">
        <f>IF(C336&lt;&gt;"",TEXT(C336,"00")&amp;"/10/"&amp;'Configurações Básicas'!$P$5,"")</f>
        <v/>
      </c>
      <c r="E336" s="58"/>
      <c r="F336" s="58"/>
      <c r="G336" s="58"/>
      <c r="H336" s="58"/>
      <c r="I336" s="59"/>
      <c r="J336" s="193"/>
      <c r="K336" s="60"/>
      <c r="L336" s="192"/>
      <c r="M336" s="56">
        <f>M335+IF(AND(K336="Pago",OR(E336='PC Receitas'!$O$4,E336='PC Receitas'!$O$5,E336='PC Receitas'!$O$6)),I336,IF(AND(K336="Pago",OR(E336='PC Receitas'!$O$7,E336='PC Receitas'!$O$8,E336='PC Receitas'!$O$9,E336='PC Receitas'!$O$10,E336='PC Receitas'!$O$11,E336='PC Receitas'!$O$12,E336='PC Receitas'!$O$13,E336='PC Receitas'!$O$14)),-I336,0))</f>
        <v>7448.57</v>
      </c>
      <c r="R336" s="153" t="e">
        <f t="shared" si="20"/>
        <v>#N/A</v>
      </c>
      <c r="S336" s="150" t="e">
        <f t="shared" si="21"/>
        <v>#N/A</v>
      </c>
      <c r="T336" s="150" t="e">
        <f t="shared" si="22"/>
        <v>#N/A</v>
      </c>
      <c r="U336" s="150" t="e">
        <f t="shared" si="23"/>
        <v>#N/A</v>
      </c>
      <c r="V336" s="154" t="e">
        <f>VLOOKUP(E336,'PC Receitas'!$O$4:$P$14,2,FALSE)</f>
        <v>#N/A</v>
      </c>
    </row>
    <row r="337" spans="3:22" ht="19.5" customHeight="1" thickTop="1" thickBot="1" x14ac:dyDescent="0.3">
      <c r="C337" s="58"/>
      <c r="D337" s="58" t="str">
        <f>IF(C337&lt;&gt;"",TEXT(C337,"00")&amp;"/10/"&amp;'Configurações Básicas'!$P$5,"")</f>
        <v/>
      </c>
      <c r="E337" s="58"/>
      <c r="F337" s="58"/>
      <c r="G337" s="58"/>
      <c r="H337" s="58"/>
      <c r="I337" s="59"/>
      <c r="J337" s="193"/>
      <c r="K337" s="60"/>
      <c r="L337" s="192"/>
      <c r="M337" s="56">
        <f>M336+IF(AND(K337="Pago",OR(E337='PC Receitas'!$O$4,E337='PC Receitas'!$O$5,E337='PC Receitas'!$O$6)),I337,IF(AND(K337="Pago",OR(E337='PC Receitas'!$O$7,E337='PC Receitas'!$O$8,E337='PC Receitas'!$O$9,E337='PC Receitas'!$O$10,E337='PC Receitas'!$O$11,E337='PC Receitas'!$O$12,E337='PC Receitas'!$O$13,E337='PC Receitas'!$O$14)),-I337,0))</f>
        <v>7448.57</v>
      </c>
      <c r="R337" s="153" t="e">
        <f t="shared" si="20"/>
        <v>#N/A</v>
      </c>
      <c r="S337" s="150" t="e">
        <f t="shared" si="21"/>
        <v>#N/A</v>
      </c>
      <c r="T337" s="150" t="e">
        <f t="shared" si="22"/>
        <v>#N/A</v>
      </c>
      <c r="U337" s="150" t="e">
        <f t="shared" si="23"/>
        <v>#N/A</v>
      </c>
      <c r="V337" s="154" t="e">
        <f>VLOOKUP(E337,'PC Receitas'!$O$4:$P$14,2,FALSE)</f>
        <v>#N/A</v>
      </c>
    </row>
    <row r="338" spans="3:22" ht="19.5" customHeight="1" thickTop="1" thickBot="1" x14ac:dyDescent="0.3">
      <c r="C338" s="58"/>
      <c r="D338" s="58" t="str">
        <f>IF(C338&lt;&gt;"",TEXT(C338,"00")&amp;"/10/"&amp;'Configurações Básicas'!$P$5,"")</f>
        <v/>
      </c>
      <c r="E338" s="58"/>
      <c r="F338" s="58"/>
      <c r="G338" s="58"/>
      <c r="H338" s="58"/>
      <c r="I338" s="59"/>
      <c r="J338" s="193"/>
      <c r="K338" s="60"/>
      <c r="L338" s="192"/>
      <c r="M338" s="56">
        <f>M337+IF(AND(K338="Pago",OR(E338='PC Receitas'!$O$4,E338='PC Receitas'!$O$5,E338='PC Receitas'!$O$6)),I338,IF(AND(K338="Pago",OR(E338='PC Receitas'!$O$7,E338='PC Receitas'!$O$8,E338='PC Receitas'!$O$9,E338='PC Receitas'!$O$10,E338='PC Receitas'!$O$11,E338='PC Receitas'!$O$12,E338='PC Receitas'!$O$13,E338='PC Receitas'!$O$14)),-I338,0))</f>
        <v>7448.57</v>
      </c>
      <c r="R338" s="153" t="e">
        <f t="shared" si="20"/>
        <v>#N/A</v>
      </c>
      <c r="S338" s="150" t="e">
        <f t="shared" si="21"/>
        <v>#N/A</v>
      </c>
      <c r="T338" s="150" t="e">
        <f t="shared" si="22"/>
        <v>#N/A</v>
      </c>
      <c r="U338" s="150" t="e">
        <f t="shared" si="23"/>
        <v>#N/A</v>
      </c>
      <c r="V338" s="154" t="e">
        <f>VLOOKUP(E338,'PC Receitas'!$O$4:$P$14,2,FALSE)</f>
        <v>#N/A</v>
      </c>
    </row>
    <row r="339" spans="3:22" ht="19.5" customHeight="1" thickTop="1" thickBot="1" x14ac:dyDescent="0.3">
      <c r="C339" s="58"/>
      <c r="D339" s="58" t="str">
        <f>IF(C339&lt;&gt;"",TEXT(C339,"00")&amp;"/10/"&amp;'Configurações Básicas'!$P$5,"")</f>
        <v/>
      </c>
      <c r="E339" s="58"/>
      <c r="F339" s="58"/>
      <c r="G339" s="58"/>
      <c r="H339" s="58"/>
      <c r="I339" s="59"/>
      <c r="J339" s="193"/>
      <c r="K339" s="60"/>
      <c r="L339" s="192"/>
      <c r="M339" s="56">
        <f>M338+IF(AND(K339="Pago",OR(E339='PC Receitas'!$O$4,E339='PC Receitas'!$O$5,E339='PC Receitas'!$O$6)),I339,IF(AND(K339="Pago",OR(E339='PC Receitas'!$O$7,E339='PC Receitas'!$O$8,E339='PC Receitas'!$O$9,E339='PC Receitas'!$O$10,E339='PC Receitas'!$O$11,E339='PC Receitas'!$O$12,E339='PC Receitas'!$O$13,E339='PC Receitas'!$O$14)),-I339,0))</f>
        <v>7448.57</v>
      </c>
      <c r="R339" s="153" t="e">
        <f t="shared" si="20"/>
        <v>#N/A</v>
      </c>
      <c r="S339" s="150" t="e">
        <f t="shared" si="21"/>
        <v>#N/A</v>
      </c>
      <c r="T339" s="150" t="e">
        <f t="shared" si="22"/>
        <v>#N/A</v>
      </c>
      <c r="U339" s="150" t="e">
        <f t="shared" si="23"/>
        <v>#N/A</v>
      </c>
      <c r="V339" s="154" t="e">
        <f>VLOOKUP(E339,'PC Receitas'!$O$4:$P$14,2,FALSE)</f>
        <v>#N/A</v>
      </c>
    </row>
    <row r="340" spans="3:22" ht="19.5" customHeight="1" thickTop="1" thickBot="1" x14ac:dyDescent="0.3">
      <c r="C340" s="58"/>
      <c r="D340" s="58" t="str">
        <f>IF(C340&lt;&gt;"",TEXT(C340,"00")&amp;"/10/"&amp;'Configurações Básicas'!$P$5,"")</f>
        <v/>
      </c>
      <c r="E340" s="58"/>
      <c r="F340" s="58"/>
      <c r="G340" s="58"/>
      <c r="H340" s="58"/>
      <c r="I340" s="59"/>
      <c r="J340" s="193"/>
      <c r="K340" s="60"/>
      <c r="L340" s="192"/>
      <c r="M340" s="56">
        <f>M339+IF(AND(K340="Pago",OR(E340='PC Receitas'!$O$4,E340='PC Receitas'!$O$5,E340='PC Receitas'!$O$6)),I340,IF(AND(K340="Pago",OR(E340='PC Receitas'!$O$7,E340='PC Receitas'!$O$8,E340='PC Receitas'!$O$9,E340='PC Receitas'!$O$10,E340='PC Receitas'!$O$11,E340='PC Receitas'!$O$12,E340='PC Receitas'!$O$13,E340='PC Receitas'!$O$14)),-I340,0))</f>
        <v>7448.57</v>
      </c>
      <c r="R340" s="153" t="e">
        <f t="shared" si="20"/>
        <v>#N/A</v>
      </c>
      <c r="S340" s="150" t="e">
        <f t="shared" si="21"/>
        <v>#N/A</v>
      </c>
      <c r="T340" s="150" t="e">
        <f t="shared" si="22"/>
        <v>#N/A</v>
      </c>
      <c r="U340" s="150" t="e">
        <f t="shared" si="23"/>
        <v>#N/A</v>
      </c>
      <c r="V340" s="154" t="e">
        <f>VLOOKUP(E340,'PC Receitas'!$O$4:$P$14,2,FALSE)</f>
        <v>#N/A</v>
      </c>
    </row>
    <row r="341" spans="3:22" ht="19.5" customHeight="1" thickTop="1" thickBot="1" x14ac:dyDescent="0.3">
      <c r="C341" s="58"/>
      <c r="D341" s="58" t="str">
        <f>IF(C341&lt;&gt;"",TEXT(C341,"00")&amp;"/10/"&amp;'Configurações Básicas'!$P$5,"")</f>
        <v/>
      </c>
      <c r="E341" s="58"/>
      <c r="F341" s="58"/>
      <c r="G341" s="58"/>
      <c r="H341" s="58"/>
      <c r="I341" s="59"/>
      <c r="J341" s="193"/>
      <c r="K341" s="60"/>
      <c r="L341" s="192"/>
      <c r="M341" s="56">
        <f>M340+IF(AND(K341="Pago",OR(E341='PC Receitas'!$O$4,E341='PC Receitas'!$O$5,E341='PC Receitas'!$O$6)),I341,IF(AND(K341="Pago",OR(E341='PC Receitas'!$O$7,E341='PC Receitas'!$O$8,E341='PC Receitas'!$O$9,E341='PC Receitas'!$O$10,E341='PC Receitas'!$O$11,E341='PC Receitas'!$O$12,E341='PC Receitas'!$O$13,E341='PC Receitas'!$O$14)),-I341,0))</f>
        <v>7448.57</v>
      </c>
      <c r="R341" s="153" t="e">
        <f t="shared" si="20"/>
        <v>#N/A</v>
      </c>
      <c r="S341" s="150" t="e">
        <f t="shared" si="21"/>
        <v>#N/A</v>
      </c>
      <c r="T341" s="150" t="e">
        <f t="shared" si="22"/>
        <v>#N/A</v>
      </c>
      <c r="U341" s="150" t="e">
        <f t="shared" si="23"/>
        <v>#N/A</v>
      </c>
      <c r="V341" s="154" t="e">
        <f>VLOOKUP(E341,'PC Receitas'!$O$4:$P$14,2,FALSE)</f>
        <v>#N/A</v>
      </c>
    </row>
    <row r="342" spans="3:22" ht="19.5" customHeight="1" thickTop="1" thickBot="1" x14ac:dyDescent="0.3">
      <c r="C342" s="58"/>
      <c r="D342" s="58" t="str">
        <f>IF(C342&lt;&gt;"",TEXT(C342,"00")&amp;"/10/"&amp;'Configurações Básicas'!$P$5,"")</f>
        <v/>
      </c>
      <c r="E342" s="58"/>
      <c r="F342" s="58"/>
      <c r="G342" s="58"/>
      <c r="H342" s="58"/>
      <c r="I342" s="59"/>
      <c r="J342" s="193"/>
      <c r="K342" s="60"/>
      <c r="L342" s="192"/>
      <c r="M342" s="56">
        <f>M341+IF(AND(K342="Pago",OR(E342='PC Receitas'!$O$4,E342='PC Receitas'!$O$5,E342='PC Receitas'!$O$6)),I342,IF(AND(K342="Pago",OR(E342='PC Receitas'!$O$7,E342='PC Receitas'!$O$8,E342='PC Receitas'!$O$9,E342='PC Receitas'!$O$10,E342='PC Receitas'!$O$11,E342='PC Receitas'!$O$12,E342='PC Receitas'!$O$13,E342='PC Receitas'!$O$14)),-I342,0))</f>
        <v>7448.57</v>
      </c>
      <c r="R342" s="153" t="e">
        <f t="shared" si="20"/>
        <v>#N/A</v>
      </c>
      <c r="S342" s="150" t="e">
        <f t="shared" si="21"/>
        <v>#N/A</v>
      </c>
      <c r="T342" s="150" t="e">
        <f t="shared" si="22"/>
        <v>#N/A</v>
      </c>
      <c r="U342" s="150" t="e">
        <f t="shared" si="23"/>
        <v>#N/A</v>
      </c>
      <c r="V342" s="154" t="e">
        <f>VLOOKUP(E342,'PC Receitas'!$O$4:$P$14,2,FALSE)</f>
        <v>#N/A</v>
      </c>
    </row>
    <row r="343" spans="3:22" ht="19.5" customHeight="1" thickTop="1" thickBot="1" x14ac:dyDescent="0.3">
      <c r="C343" s="58"/>
      <c r="D343" s="58" t="str">
        <f>IF(C343&lt;&gt;"",TEXT(C343,"00")&amp;"/10/"&amp;'Configurações Básicas'!$P$5,"")</f>
        <v/>
      </c>
      <c r="E343" s="58"/>
      <c r="F343" s="58"/>
      <c r="G343" s="58"/>
      <c r="H343" s="58"/>
      <c r="I343" s="59"/>
      <c r="J343" s="193"/>
      <c r="K343" s="60"/>
      <c r="L343" s="192"/>
      <c r="M343" s="56">
        <f>M342+IF(AND(K343="Pago",OR(E343='PC Receitas'!$O$4,E343='PC Receitas'!$O$5,E343='PC Receitas'!$O$6)),I343,IF(AND(K343="Pago",OR(E343='PC Receitas'!$O$7,E343='PC Receitas'!$O$8,E343='PC Receitas'!$O$9,E343='PC Receitas'!$O$10,E343='PC Receitas'!$O$11,E343='PC Receitas'!$O$12,E343='PC Receitas'!$O$13,E343='PC Receitas'!$O$14)),-I343,0))</f>
        <v>7448.57</v>
      </c>
      <c r="R343" s="153" t="e">
        <f t="shared" si="20"/>
        <v>#N/A</v>
      </c>
      <c r="S343" s="150" t="e">
        <f t="shared" si="21"/>
        <v>#N/A</v>
      </c>
      <c r="T343" s="150" t="e">
        <f t="shared" si="22"/>
        <v>#N/A</v>
      </c>
      <c r="U343" s="150" t="e">
        <f t="shared" si="23"/>
        <v>#N/A</v>
      </c>
      <c r="V343" s="154" t="e">
        <f>VLOOKUP(E343,'PC Receitas'!$O$4:$P$14,2,FALSE)</f>
        <v>#N/A</v>
      </c>
    </row>
    <row r="344" spans="3:22" ht="19.5" customHeight="1" thickTop="1" thickBot="1" x14ac:dyDescent="0.3">
      <c r="C344" s="58"/>
      <c r="D344" s="58" t="str">
        <f>IF(C344&lt;&gt;"",TEXT(C344,"00")&amp;"/10/"&amp;'Configurações Básicas'!$P$5,"")</f>
        <v/>
      </c>
      <c r="E344" s="58"/>
      <c r="F344" s="58"/>
      <c r="G344" s="58"/>
      <c r="H344" s="58"/>
      <c r="I344" s="59"/>
      <c r="J344" s="193"/>
      <c r="K344" s="60"/>
      <c r="L344" s="192"/>
      <c r="M344" s="56">
        <f>M343+IF(AND(K344="Pago",OR(E344='PC Receitas'!$O$4,E344='PC Receitas'!$O$5,E344='PC Receitas'!$O$6)),I344,IF(AND(K344="Pago",OR(E344='PC Receitas'!$O$7,E344='PC Receitas'!$O$8,E344='PC Receitas'!$O$9,E344='PC Receitas'!$O$10,E344='PC Receitas'!$O$11,E344='PC Receitas'!$O$12,E344='PC Receitas'!$O$13,E344='PC Receitas'!$O$14)),-I344,0))</f>
        <v>7448.57</v>
      </c>
      <c r="R344" s="153" t="e">
        <f t="shared" si="20"/>
        <v>#N/A</v>
      </c>
      <c r="S344" s="150" t="e">
        <f t="shared" si="21"/>
        <v>#N/A</v>
      </c>
      <c r="T344" s="150" t="e">
        <f t="shared" si="22"/>
        <v>#N/A</v>
      </c>
      <c r="U344" s="150" t="e">
        <f t="shared" si="23"/>
        <v>#N/A</v>
      </c>
      <c r="V344" s="154" t="e">
        <f>VLOOKUP(E344,'PC Receitas'!$O$4:$P$14,2,FALSE)</f>
        <v>#N/A</v>
      </c>
    </row>
    <row r="345" spans="3:22" ht="19.5" customHeight="1" thickTop="1" thickBot="1" x14ac:dyDescent="0.3">
      <c r="C345" s="58"/>
      <c r="D345" s="58" t="str">
        <f>IF(C345&lt;&gt;"",TEXT(C345,"00")&amp;"/10/"&amp;'Configurações Básicas'!$P$5,"")</f>
        <v/>
      </c>
      <c r="E345" s="58"/>
      <c r="F345" s="58"/>
      <c r="G345" s="58"/>
      <c r="H345" s="58"/>
      <c r="I345" s="59"/>
      <c r="J345" s="193"/>
      <c r="K345" s="60"/>
      <c r="L345" s="192"/>
      <c r="M345" s="56">
        <f>M344+IF(AND(K345="Pago",OR(E345='PC Receitas'!$O$4,E345='PC Receitas'!$O$5,E345='PC Receitas'!$O$6)),I345,IF(AND(K345="Pago",OR(E345='PC Receitas'!$O$7,E345='PC Receitas'!$O$8,E345='PC Receitas'!$O$9,E345='PC Receitas'!$O$10,E345='PC Receitas'!$O$11,E345='PC Receitas'!$O$12,E345='PC Receitas'!$O$13,E345='PC Receitas'!$O$14)),-I345,0))</f>
        <v>7448.57</v>
      </c>
      <c r="R345" s="153" t="e">
        <f t="shared" si="20"/>
        <v>#N/A</v>
      </c>
      <c r="S345" s="150" t="e">
        <f t="shared" si="21"/>
        <v>#N/A</v>
      </c>
      <c r="T345" s="150" t="e">
        <f t="shared" si="22"/>
        <v>#N/A</v>
      </c>
      <c r="U345" s="150" t="e">
        <f t="shared" si="23"/>
        <v>#N/A</v>
      </c>
      <c r="V345" s="154" t="e">
        <f>VLOOKUP(E345,'PC Receitas'!$O$4:$P$14,2,FALSE)</f>
        <v>#N/A</v>
      </c>
    </row>
    <row r="346" spans="3:22" ht="19.5" customHeight="1" thickTop="1" thickBot="1" x14ac:dyDescent="0.3">
      <c r="C346" s="58"/>
      <c r="D346" s="58" t="str">
        <f>IF(C346&lt;&gt;"",TEXT(C346,"00")&amp;"/10/"&amp;'Configurações Básicas'!$P$5,"")</f>
        <v/>
      </c>
      <c r="E346" s="58"/>
      <c r="F346" s="58"/>
      <c r="G346" s="58"/>
      <c r="H346" s="58"/>
      <c r="I346" s="59"/>
      <c r="J346" s="193"/>
      <c r="K346" s="60"/>
      <c r="L346" s="192"/>
      <c r="M346" s="56">
        <f>M345+IF(AND(K346="Pago",OR(E346='PC Receitas'!$O$4,E346='PC Receitas'!$O$5,E346='PC Receitas'!$O$6)),I346,IF(AND(K346="Pago",OR(E346='PC Receitas'!$O$7,E346='PC Receitas'!$O$8,E346='PC Receitas'!$O$9,E346='PC Receitas'!$O$10,E346='PC Receitas'!$O$11,E346='PC Receitas'!$O$12,E346='PC Receitas'!$O$13,E346='PC Receitas'!$O$14)),-I346,0))</f>
        <v>7448.57</v>
      </c>
      <c r="R346" s="153" t="e">
        <f t="shared" si="20"/>
        <v>#N/A</v>
      </c>
      <c r="S346" s="150" t="e">
        <f t="shared" si="21"/>
        <v>#N/A</v>
      </c>
      <c r="T346" s="150" t="e">
        <f t="shared" si="22"/>
        <v>#N/A</v>
      </c>
      <c r="U346" s="150" t="e">
        <f t="shared" si="23"/>
        <v>#N/A</v>
      </c>
      <c r="V346" s="154" t="e">
        <f>VLOOKUP(E346,'PC Receitas'!$O$4:$P$14,2,FALSE)</f>
        <v>#N/A</v>
      </c>
    </row>
    <row r="347" spans="3:22" ht="19.5" customHeight="1" thickTop="1" thickBot="1" x14ac:dyDescent="0.3">
      <c r="C347" s="58"/>
      <c r="D347" s="58" t="str">
        <f>IF(C347&lt;&gt;"",TEXT(C347,"00")&amp;"/10/"&amp;'Configurações Básicas'!$P$5,"")</f>
        <v/>
      </c>
      <c r="E347" s="58"/>
      <c r="F347" s="58"/>
      <c r="G347" s="58"/>
      <c r="H347" s="58"/>
      <c r="I347" s="59"/>
      <c r="J347" s="193"/>
      <c r="K347" s="60"/>
      <c r="L347" s="192"/>
      <c r="M347" s="56">
        <f>M346+IF(AND(K347="Pago",OR(E347='PC Receitas'!$O$4,E347='PC Receitas'!$O$5,E347='PC Receitas'!$O$6)),I347,IF(AND(K347="Pago",OR(E347='PC Receitas'!$O$7,E347='PC Receitas'!$O$8,E347='PC Receitas'!$O$9,E347='PC Receitas'!$O$10,E347='PC Receitas'!$O$11,E347='PC Receitas'!$O$12,E347='PC Receitas'!$O$13,E347='PC Receitas'!$O$14)),-I347,0))</f>
        <v>7448.57</v>
      </c>
      <c r="R347" s="153" t="e">
        <f t="shared" si="20"/>
        <v>#N/A</v>
      </c>
      <c r="S347" s="150" t="e">
        <f t="shared" si="21"/>
        <v>#N/A</v>
      </c>
      <c r="T347" s="150" t="e">
        <f t="shared" si="22"/>
        <v>#N/A</v>
      </c>
      <c r="U347" s="150" t="e">
        <f t="shared" si="23"/>
        <v>#N/A</v>
      </c>
      <c r="V347" s="154" t="e">
        <f>VLOOKUP(E347,'PC Receitas'!$O$4:$P$14,2,FALSE)</f>
        <v>#N/A</v>
      </c>
    </row>
    <row r="348" spans="3:22" ht="19.5" customHeight="1" thickTop="1" thickBot="1" x14ac:dyDescent="0.3">
      <c r="C348" s="58"/>
      <c r="D348" s="58" t="str">
        <f>IF(C348&lt;&gt;"",TEXT(C348,"00")&amp;"/10/"&amp;'Configurações Básicas'!$P$5,"")</f>
        <v/>
      </c>
      <c r="E348" s="58"/>
      <c r="F348" s="58"/>
      <c r="G348" s="58"/>
      <c r="H348" s="58"/>
      <c r="I348" s="59"/>
      <c r="J348" s="193"/>
      <c r="K348" s="60"/>
      <c r="L348" s="192"/>
      <c r="M348" s="56">
        <f>M347+IF(AND(K348="Pago",OR(E348='PC Receitas'!$O$4,E348='PC Receitas'!$O$5,E348='PC Receitas'!$O$6)),I348,IF(AND(K348="Pago",OR(E348='PC Receitas'!$O$7,E348='PC Receitas'!$O$8,E348='PC Receitas'!$O$9,E348='PC Receitas'!$O$10,E348='PC Receitas'!$O$11,E348='PC Receitas'!$O$12,E348='PC Receitas'!$O$13,E348='PC Receitas'!$O$14)),-I348,0))</f>
        <v>7448.57</v>
      </c>
      <c r="R348" s="153" t="e">
        <f t="shared" si="20"/>
        <v>#N/A</v>
      </c>
      <c r="S348" s="150" t="e">
        <f t="shared" si="21"/>
        <v>#N/A</v>
      </c>
      <c r="T348" s="150" t="e">
        <f t="shared" si="22"/>
        <v>#N/A</v>
      </c>
      <c r="U348" s="150" t="e">
        <f t="shared" si="23"/>
        <v>#N/A</v>
      </c>
      <c r="V348" s="154" t="e">
        <f>VLOOKUP(E348,'PC Receitas'!$O$4:$P$14,2,FALSE)</f>
        <v>#N/A</v>
      </c>
    </row>
    <row r="349" spans="3:22" ht="19.5" customHeight="1" thickTop="1" thickBot="1" x14ac:dyDescent="0.3">
      <c r="C349" s="58"/>
      <c r="D349" s="58" t="str">
        <f>IF(C349&lt;&gt;"",TEXT(C349,"00")&amp;"/10/"&amp;'Configurações Básicas'!$P$5,"")</f>
        <v/>
      </c>
      <c r="E349" s="58"/>
      <c r="F349" s="58"/>
      <c r="G349" s="58"/>
      <c r="H349" s="58"/>
      <c r="I349" s="59"/>
      <c r="J349" s="193"/>
      <c r="K349" s="60"/>
      <c r="L349" s="192"/>
      <c r="M349" s="56">
        <f>M348+IF(AND(K349="Pago",OR(E349='PC Receitas'!$O$4,E349='PC Receitas'!$O$5,E349='PC Receitas'!$O$6)),I349,IF(AND(K349="Pago",OR(E349='PC Receitas'!$O$7,E349='PC Receitas'!$O$8,E349='PC Receitas'!$O$9,E349='PC Receitas'!$O$10,E349='PC Receitas'!$O$11,E349='PC Receitas'!$O$12,E349='PC Receitas'!$O$13,E349='PC Receitas'!$O$14)),-I349,0))</f>
        <v>7448.57</v>
      </c>
      <c r="R349" s="153" t="e">
        <f t="shared" si="20"/>
        <v>#N/A</v>
      </c>
      <c r="S349" s="150" t="e">
        <f t="shared" si="21"/>
        <v>#N/A</v>
      </c>
      <c r="T349" s="150" t="e">
        <f t="shared" si="22"/>
        <v>#N/A</v>
      </c>
      <c r="U349" s="150" t="e">
        <f t="shared" si="23"/>
        <v>#N/A</v>
      </c>
      <c r="V349" s="154" t="e">
        <f>VLOOKUP(E349,'PC Receitas'!$O$4:$P$14,2,FALSE)</f>
        <v>#N/A</v>
      </c>
    </row>
    <row r="350" spans="3:22" ht="19.5" customHeight="1" thickTop="1" thickBot="1" x14ac:dyDescent="0.3">
      <c r="C350" s="58"/>
      <c r="D350" s="58" t="str">
        <f>IF(C350&lt;&gt;"",TEXT(C350,"00")&amp;"/10/"&amp;'Configurações Básicas'!$P$5,"")</f>
        <v/>
      </c>
      <c r="E350" s="58"/>
      <c r="F350" s="58"/>
      <c r="G350" s="58"/>
      <c r="H350" s="58"/>
      <c r="I350" s="59"/>
      <c r="J350" s="193"/>
      <c r="K350" s="60"/>
      <c r="L350" s="192"/>
      <c r="M350" s="56">
        <f>M349+IF(AND(K350="Pago",OR(E350='PC Receitas'!$O$4,E350='PC Receitas'!$O$5,E350='PC Receitas'!$O$6)),I350,IF(AND(K350="Pago",OR(E350='PC Receitas'!$O$7,E350='PC Receitas'!$O$8,E350='PC Receitas'!$O$9,E350='PC Receitas'!$O$10,E350='PC Receitas'!$O$11,E350='PC Receitas'!$O$12,E350='PC Receitas'!$O$13,E350='PC Receitas'!$O$14)),-I350,0))</f>
        <v>7448.57</v>
      </c>
      <c r="R350" s="153" t="e">
        <f t="shared" si="20"/>
        <v>#N/A</v>
      </c>
      <c r="S350" s="150" t="e">
        <f t="shared" si="21"/>
        <v>#N/A</v>
      </c>
      <c r="T350" s="150" t="e">
        <f t="shared" si="22"/>
        <v>#N/A</v>
      </c>
      <c r="U350" s="150" t="e">
        <f t="shared" si="23"/>
        <v>#N/A</v>
      </c>
      <c r="V350" s="154" t="e">
        <f>VLOOKUP(E350,'PC Receitas'!$O$4:$P$14,2,FALSE)</f>
        <v>#N/A</v>
      </c>
    </row>
    <row r="351" spans="3:22" ht="19.5" customHeight="1" thickTop="1" thickBot="1" x14ac:dyDescent="0.3">
      <c r="C351" s="58"/>
      <c r="D351" s="58" t="str">
        <f>IF(C351&lt;&gt;"",TEXT(C351,"00")&amp;"/10/"&amp;'Configurações Básicas'!$P$5,"")</f>
        <v/>
      </c>
      <c r="E351" s="58"/>
      <c r="F351" s="58"/>
      <c r="G351" s="58"/>
      <c r="H351" s="58"/>
      <c r="I351" s="59"/>
      <c r="J351" s="193"/>
      <c r="K351" s="60"/>
      <c r="L351" s="192"/>
      <c r="M351" s="56">
        <f>M350+IF(AND(K351="Pago",OR(E351='PC Receitas'!$O$4,E351='PC Receitas'!$O$5,E351='PC Receitas'!$O$6)),I351,IF(AND(K351="Pago",OR(E351='PC Receitas'!$O$7,E351='PC Receitas'!$O$8,E351='PC Receitas'!$O$9,E351='PC Receitas'!$O$10,E351='PC Receitas'!$O$11,E351='PC Receitas'!$O$12,E351='PC Receitas'!$O$13,E351='PC Receitas'!$O$14)),-I351,0))</f>
        <v>7448.57</v>
      </c>
      <c r="R351" s="153" t="e">
        <f t="shared" si="20"/>
        <v>#N/A</v>
      </c>
      <c r="S351" s="150" t="e">
        <f t="shared" si="21"/>
        <v>#N/A</v>
      </c>
      <c r="T351" s="150" t="e">
        <f t="shared" si="22"/>
        <v>#N/A</v>
      </c>
      <c r="U351" s="150" t="e">
        <f t="shared" si="23"/>
        <v>#N/A</v>
      </c>
      <c r="V351" s="154" t="e">
        <f>VLOOKUP(E351,'PC Receitas'!$O$4:$P$14,2,FALSE)</f>
        <v>#N/A</v>
      </c>
    </row>
    <row r="352" spans="3:22" ht="19.5" customHeight="1" thickTop="1" thickBot="1" x14ac:dyDescent="0.3">
      <c r="C352" s="58"/>
      <c r="D352" s="58" t="str">
        <f>IF(C352&lt;&gt;"",TEXT(C352,"00")&amp;"/10/"&amp;'Configurações Básicas'!$P$5,"")</f>
        <v/>
      </c>
      <c r="E352" s="58"/>
      <c r="F352" s="58"/>
      <c r="G352" s="58"/>
      <c r="H352" s="58"/>
      <c r="I352" s="59"/>
      <c r="J352" s="193"/>
      <c r="K352" s="60"/>
      <c r="L352" s="192"/>
      <c r="M352" s="56">
        <f>M351+IF(AND(K352="Pago",OR(E352='PC Receitas'!$O$4,E352='PC Receitas'!$O$5,E352='PC Receitas'!$O$6)),I352,IF(AND(K352="Pago",OR(E352='PC Receitas'!$O$7,E352='PC Receitas'!$O$8,E352='PC Receitas'!$O$9,E352='PC Receitas'!$O$10,E352='PC Receitas'!$O$11,E352='PC Receitas'!$O$12,E352='PC Receitas'!$O$13,E352='PC Receitas'!$O$14)),-I352,0))</f>
        <v>7448.57</v>
      </c>
      <c r="R352" s="153" t="e">
        <f t="shared" si="20"/>
        <v>#N/A</v>
      </c>
      <c r="S352" s="150" t="e">
        <f t="shared" si="21"/>
        <v>#N/A</v>
      </c>
      <c r="T352" s="150" t="e">
        <f t="shared" si="22"/>
        <v>#N/A</v>
      </c>
      <c r="U352" s="150" t="e">
        <f t="shared" si="23"/>
        <v>#N/A</v>
      </c>
      <c r="V352" s="154" t="e">
        <f>VLOOKUP(E352,'PC Receitas'!$O$4:$P$14,2,FALSE)</f>
        <v>#N/A</v>
      </c>
    </row>
    <row r="353" spans="3:22" ht="19.5" customHeight="1" thickTop="1" thickBot="1" x14ac:dyDescent="0.3">
      <c r="C353" s="58"/>
      <c r="D353" s="58" t="str">
        <f>IF(C353&lt;&gt;"",TEXT(C353,"00")&amp;"/10/"&amp;'Configurações Básicas'!$P$5,"")</f>
        <v/>
      </c>
      <c r="E353" s="58"/>
      <c r="F353" s="58"/>
      <c r="G353" s="58"/>
      <c r="H353" s="58"/>
      <c r="I353" s="59"/>
      <c r="J353" s="193"/>
      <c r="K353" s="60"/>
      <c r="L353" s="192"/>
      <c r="M353" s="56">
        <f>M352+IF(AND(K353="Pago",OR(E353='PC Receitas'!$O$4,E353='PC Receitas'!$O$5,E353='PC Receitas'!$O$6)),I353,IF(AND(K353="Pago",OR(E353='PC Receitas'!$O$7,E353='PC Receitas'!$O$8,E353='PC Receitas'!$O$9,E353='PC Receitas'!$O$10,E353='PC Receitas'!$O$11,E353='PC Receitas'!$O$12,E353='PC Receitas'!$O$13,E353='PC Receitas'!$O$14)),-I353,0))</f>
        <v>7448.57</v>
      </c>
      <c r="R353" s="153" t="e">
        <f t="shared" si="20"/>
        <v>#N/A</v>
      </c>
      <c r="S353" s="150" t="e">
        <f t="shared" si="21"/>
        <v>#N/A</v>
      </c>
      <c r="T353" s="150" t="e">
        <f t="shared" si="22"/>
        <v>#N/A</v>
      </c>
      <c r="U353" s="150" t="e">
        <f t="shared" si="23"/>
        <v>#N/A</v>
      </c>
      <c r="V353" s="154" t="e">
        <f>VLOOKUP(E353,'PC Receitas'!$O$4:$P$14,2,FALSE)</f>
        <v>#N/A</v>
      </c>
    </row>
    <row r="354" spans="3:22" ht="19.5" customHeight="1" thickTop="1" thickBot="1" x14ac:dyDescent="0.3">
      <c r="C354" s="58"/>
      <c r="D354" s="58" t="str">
        <f>IF(C354&lt;&gt;"",TEXT(C354,"00")&amp;"/10/"&amp;'Configurações Básicas'!$P$5,"")</f>
        <v/>
      </c>
      <c r="E354" s="58"/>
      <c r="F354" s="58"/>
      <c r="G354" s="58"/>
      <c r="H354" s="58"/>
      <c r="I354" s="59"/>
      <c r="J354" s="193"/>
      <c r="K354" s="60"/>
      <c r="L354" s="192"/>
      <c r="M354" s="56">
        <f>M353+IF(AND(K354="Pago",OR(E354='PC Receitas'!$O$4,E354='PC Receitas'!$O$5,E354='PC Receitas'!$O$6)),I354,IF(AND(K354="Pago",OR(E354='PC Receitas'!$O$7,E354='PC Receitas'!$O$8,E354='PC Receitas'!$O$9,E354='PC Receitas'!$O$10,E354='PC Receitas'!$O$11,E354='PC Receitas'!$O$12,E354='PC Receitas'!$O$13,E354='PC Receitas'!$O$14)),-I354,0))</f>
        <v>7448.57</v>
      </c>
      <c r="R354" s="153" t="e">
        <f t="shared" si="20"/>
        <v>#N/A</v>
      </c>
      <c r="S354" s="150" t="e">
        <f t="shared" si="21"/>
        <v>#N/A</v>
      </c>
      <c r="T354" s="150" t="e">
        <f t="shared" si="22"/>
        <v>#N/A</v>
      </c>
      <c r="U354" s="150" t="e">
        <f t="shared" si="23"/>
        <v>#N/A</v>
      </c>
      <c r="V354" s="154" t="e">
        <f>VLOOKUP(E354,'PC Receitas'!$O$4:$P$14,2,FALSE)</f>
        <v>#N/A</v>
      </c>
    </row>
    <row r="355" spans="3:22" ht="19.5" customHeight="1" thickTop="1" thickBot="1" x14ac:dyDescent="0.3">
      <c r="C355" s="58"/>
      <c r="D355" s="58" t="str">
        <f>IF(C355&lt;&gt;"",TEXT(C355,"00")&amp;"/10/"&amp;'Configurações Básicas'!$P$5,"")</f>
        <v/>
      </c>
      <c r="E355" s="58"/>
      <c r="F355" s="58"/>
      <c r="G355" s="58"/>
      <c r="H355" s="58"/>
      <c r="I355" s="59"/>
      <c r="J355" s="193"/>
      <c r="K355" s="60"/>
      <c r="L355" s="192"/>
      <c r="M355" s="56">
        <f>M354+IF(AND(K355="Pago",OR(E355='PC Receitas'!$O$4,E355='PC Receitas'!$O$5,E355='PC Receitas'!$O$6)),I355,IF(AND(K355="Pago",OR(E355='PC Receitas'!$O$7,E355='PC Receitas'!$O$8,E355='PC Receitas'!$O$9,E355='PC Receitas'!$O$10,E355='PC Receitas'!$O$11,E355='PC Receitas'!$O$12,E355='PC Receitas'!$O$13,E355='PC Receitas'!$O$14)),-I355,0))</f>
        <v>7448.57</v>
      </c>
      <c r="R355" s="153" t="e">
        <f t="shared" si="20"/>
        <v>#N/A</v>
      </c>
      <c r="S355" s="150" t="e">
        <f t="shared" si="21"/>
        <v>#N/A</v>
      </c>
      <c r="T355" s="150" t="e">
        <f t="shared" si="22"/>
        <v>#N/A</v>
      </c>
      <c r="U355" s="150" t="e">
        <f t="shared" si="23"/>
        <v>#N/A</v>
      </c>
      <c r="V355" s="154" t="e">
        <f>VLOOKUP(E355,'PC Receitas'!$O$4:$P$14,2,FALSE)</f>
        <v>#N/A</v>
      </c>
    </row>
    <row r="356" spans="3:22" ht="19.5" customHeight="1" thickTop="1" thickBot="1" x14ac:dyDescent="0.3">
      <c r="C356" s="58"/>
      <c r="D356" s="58" t="str">
        <f>IF(C356&lt;&gt;"",TEXT(C356,"00")&amp;"/10/"&amp;'Configurações Básicas'!$P$5,"")</f>
        <v/>
      </c>
      <c r="E356" s="58"/>
      <c r="F356" s="58"/>
      <c r="G356" s="58"/>
      <c r="H356" s="58"/>
      <c r="I356" s="59"/>
      <c r="J356" s="193"/>
      <c r="K356" s="60"/>
      <c r="L356" s="192"/>
      <c r="M356" s="56">
        <f>M355+IF(AND(K356="Pago",OR(E356='PC Receitas'!$O$4,E356='PC Receitas'!$O$5,E356='PC Receitas'!$O$6)),I356,IF(AND(K356="Pago",OR(E356='PC Receitas'!$O$7,E356='PC Receitas'!$O$8,E356='PC Receitas'!$O$9,E356='PC Receitas'!$O$10,E356='PC Receitas'!$O$11,E356='PC Receitas'!$O$12,E356='PC Receitas'!$O$13,E356='PC Receitas'!$O$14)),-I356,0))</f>
        <v>7448.57</v>
      </c>
      <c r="R356" s="153" t="e">
        <f t="shared" si="20"/>
        <v>#N/A</v>
      </c>
      <c r="S356" s="150" t="e">
        <f t="shared" si="21"/>
        <v>#N/A</v>
      </c>
      <c r="T356" s="150" t="e">
        <f t="shared" si="22"/>
        <v>#N/A</v>
      </c>
      <c r="U356" s="150" t="e">
        <f t="shared" si="23"/>
        <v>#N/A</v>
      </c>
      <c r="V356" s="154" t="e">
        <f>VLOOKUP(E356,'PC Receitas'!$O$4:$P$14,2,FALSE)</f>
        <v>#N/A</v>
      </c>
    </row>
    <row r="357" spans="3:22" ht="19.5" customHeight="1" thickTop="1" thickBot="1" x14ac:dyDescent="0.3">
      <c r="C357" s="58"/>
      <c r="D357" s="58" t="str">
        <f>IF(C357&lt;&gt;"",TEXT(C357,"00")&amp;"/10/"&amp;'Configurações Básicas'!$P$5,"")</f>
        <v/>
      </c>
      <c r="E357" s="58"/>
      <c r="F357" s="58"/>
      <c r="G357" s="58"/>
      <c r="H357" s="58"/>
      <c r="I357" s="59"/>
      <c r="J357" s="193"/>
      <c r="K357" s="60"/>
      <c r="L357" s="192"/>
      <c r="M357" s="56">
        <f>M356+IF(AND(K357="Pago",OR(E357='PC Receitas'!$O$4,E357='PC Receitas'!$O$5,E357='PC Receitas'!$O$6)),I357,IF(AND(K357="Pago",OR(E357='PC Receitas'!$O$7,E357='PC Receitas'!$O$8,E357='PC Receitas'!$O$9,E357='PC Receitas'!$O$10,E357='PC Receitas'!$O$11,E357='PC Receitas'!$O$12,E357='PC Receitas'!$O$13,E357='PC Receitas'!$O$14)),-I357,0))</f>
        <v>7448.57</v>
      </c>
      <c r="R357" s="153" t="e">
        <f t="shared" si="20"/>
        <v>#N/A</v>
      </c>
      <c r="S357" s="150" t="e">
        <f t="shared" si="21"/>
        <v>#N/A</v>
      </c>
      <c r="T357" s="150" t="e">
        <f t="shared" si="22"/>
        <v>#N/A</v>
      </c>
      <c r="U357" s="150" t="e">
        <f t="shared" si="23"/>
        <v>#N/A</v>
      </c>
      <c r="V357" s="154" t="e">
        <f>VLOOKUP(E357,'PC Receitas'!$O$4:$P$14,2,FALSE)</f>
        <v>#N/A</v>
      </c>
    </row>
    <row r="358" spans="3:22" ht="19.5" customHeight="1" thickTop="1" thickBot="1" x14ac:dyDescent="0.3">
      <c r="C358" s="58"/>
      <c r="D358" s="58" t="str">
        <f>IF(C358&lt;&gt;"",TEXT(C358,"00")&amp;"/10/"&amp;'Configurações Básicas'!$P$5,"")</f>
        <v/>
      </c>
      <c r="E358" s="58"/>
      <c r="F358" s="58"/>
      <c r="G358" s="58"/>
      <c r="H358" s="58"/>
      <c r="I358" s="59"/>
      <c r="J358" s="193"/>
      <c r="K358" s="60"/>
      <c r="L358" s="192"/>
      <c r="M358" s="56">
        <f>M357+IF(AND(K358="Pago",OR(E358='PC Receitas'!$O$4,E358='PC Receitas'!$O$5,E358='PC Receitas'!$O$6)),I358,IF(AND(K358="Pago",OR(E358='PC Receitas'!$O$7,E358='PC Receitas'!$O$8,E358='PC Receitas'!$O$9,E358='PC Receitas'!$O$10,E358='PC Receitas'!$O$11,E358='PC Receitas'!$O$12,E358='PC Receitas'!$O$13,E358='PC Receitas'!$O$14)),-I358,0))</f>
        <v>7448.57</v>
      </c>
      <c r="R358" s="153" t="e">
        <f t="shared" si="20"/>
        <v>#N/A</v>
      </c>
      <c r="S358" s="150" t="e">
        <f t="shared" si="21"/>
        <v>#N/A</v>
      </c>
      <c r="T358" s="150" t="e">
        <f t="shared" si="22"/>
        <v>#N/A</v>
      </c>
      <c r="U358" s="150" t="e">
        <f t="shared" si="23"/>
        <v>#N/A</v>
      </c>
      <c r="V358" s="154" t="e">
        <f>VLOOKUP(E358,'PC Receitas'!$O$4:$P$14,2,FALSE)</f>
        <v>#N/A</v>
      </c>
    </row>
    <row r="359" spans="3:22" ht="19.5" customHeight="1" thickTop="1" thickBot="1" x14ac:dyDescent="0.3">
      <c r="C359" s="58"/>
      <c r="D359" s="58" t="str">
        <f>IF(C359&lt;&gt;"",TEXT(C359,"00")&amp;"/10/"&amp;'Configurações Básicas'!$P$5,"")</f>
        <v/>
      </c>
      <c r="E359" s="58"/>
      <c r="F359" s="58"/>
      <c r="G359" s="58"/>
      <c r="H359" s="58"/>
      <c r="I359" s="59"/>
      <c r="J359" s="193"/>
      <c r="K359" s="60"/>
      <c r="L359" s="192"/>
      <c r="M359" s="56">
        <f>M358+IF(AND(K359="Pago",OR(E359='PC Receitas'!$O$4,E359='PC Receitas'!$O$5,E359='PC Receitas'!$O$6)),I359,IF(AND(K359="Pago",OR(E359='PC Receitas'!$O$7,E359='PC Receitas'!$O$8,E359='PC Receitas'!$O$9,E359='PC Receitas'!$O$10,E359='PC Receitas'!$O$11,E359='PC Receitas'!$O$12,E359='PC Receitas'!$O$13,E359='PC Receitas'!$O$14)),-I359,0))</f>
        <v>7448.57</v>
      </c>
      <c r="R359" s="153" t="e">
        <f t="shared" si="20"/>
        <v>#N/A</v>
      </c>
      <c r="S359" s="150" t="e">
        <f t="shared" si="21"/>
        <v>#N/A</v>
      </c>
      <c r="T359" s="150" t="e">
        <f t="shared" si="22"/>
        <v>#N/A</v>
      </c>
      <c r="U359" s="150" t="e">
        <f t="shared" si="23"/>
        <v>#N/A</v>
      </c>
      <c r="V359" s="154" t="e">
        <f>VLOOKUP(E359,'PC Receitas'!$O$4:$P$14,2,FALSE)</f>
        <v>#N/A</v>
      </c>
    </row>
    <row r="360" spans="3:22" ht="19.5" customHeight="1" thickTop="1" thickBot="1" x14ac:dyDescent="0.3">
      <c r="C360" s="58"/>
      <c r="D360" s="58" t="str">
        <f>IF(C360&lt;&gt;"",TEXT(C360,"00")&amp;"/10/"&amp;'Configurações Básicas'!$P$5,"")</f>
        <v/>
      </c>
      <c r="E360" s="58"/>
      <c r="F360" s="58"/>
      <c r="G360" s="58"/>
      <c r="H360" s="58"/>
      <c r="I360" s="59"/>
      <c r="J360" s="193"/>
      <c r="K360" s="60"/>
      <c r="L360" s="192"/>
      <c r="M360" s="56">
        <f>M359+IF(AND(K360="Pago",OR(E360='PC Receitas'!$O$4,E360='PC Receitas'!$O$5,E360='PC Receitas'!$O$6)),I360,IF(AND(K360="Pago",OR(E360='PC Receitas'!$O$7,E360='PC Receitas'!$O$8,E360='PC Receitas'!$O$9,E360='PC Receitas'!$O$10,E360='PC Receitas'!$O$11,E360='PC Receitas'!$O$12,E360='PC Receitas'!$O$13,E360='PC Receitas'!$O$14)),-I360,0))</f>
        <v>7448.57</v>
      </c>
      <c r="R360" s="153" t="e">
        <f t="shared" si="20"/>
        <v>#N/A</v>
      </c>
      <c r="S360" s="150" t="e">
        <f t="shared" si="21"/>
        <v>#N/A</v>
      </c>
      <c r="T360" s="150" t="e">
        <f t="shared" si="22"/>
        <v>#N/A</v>
      </c>
      <c r="U360" s="150" t="e">
        <f t="shared" si="23"/>
        <v>#N/A</v>
      </c>
      <c r="V360" s="154" t="e">
        <f>VLOOKUP(E360,'PC Receitas'!$O$4:$P$14,2,FALSE)</f>
        <v>#N/A</v>
      </c>
    </row>
    <row r="361" spans="3:22" ht="19.5" customHeight="1" thickTop="1" thickBot="1" x14ac:dyDescent="0.3">
      <c r="C361" s="58"/>
      <c r="D361" s="58" t="str">
        <f>IF(C361&lt;&gt;"",TEXT(C361,"00")&amp;"/10/"&amp;'Configurações Básicas'!$P$5,"")</f>
        <v/>
      </c>
      <c r="E361" s="58"/>
      <c r="F361" s="58"/>
      <c r="G361" s="58"/>
      <c r="H361" s="58"/>
      <c r="I361" s="59"/>
      <c r="J361" s="193"/>
      <c r="K361" s="60"/>
      <c r="L361" s="192"/>
      <c r="M361" s="56">
        <f>M360+IF(AND(K361="Pago",OR(E361='PC Receitas'!$O$4,E361='PC Receitas'!$O$5,E361='PC Receitas'!$O$6)),I361,IF(AND(K361="Pago",OR(E361='PC Receitas'!$O$7,E361='PC Receitas'!$O$8,E361='PC Receitas'!$O$9,E361='PC Receitas'!$O$10,E361='PC Receitas'!$O$11,E361='PC Receitas'!$O$12,E361='PC Receitas'!$O$13,E361='PC Receitas'!$O$14)),-I361,0))</f>
        <v>7448.57</v>
      </c>
      <c r="R361" s="153" t="e">
        <f t="shared" si="20"/>
        <v>#N/A</v>
      </c>
      <c r="S361" s="150" t="e">
        <f t="shared" si="21"/>
        <v>#N/A</v>
      </c>
      <c r="T361" s="150" t="e">
        <f t="shared" si="22"/>
        <v>#N/A</v>
      </c>
      <c r="U361" s="150" t="e">
        <f t="shared" si="23"/>
        <v>#N/A</v>
      </c>
      <c r="V361" s="154" t="e">
        <f>VLOOKUP(E361,'PC Receitas'!$O$4:$P$14,2,FALSE)</f>
        <v>#N/A</v>
      </c>
    </row>
    <row r="362" spans="3:22" ht="19.5" customHeight="1" thickTop="1" thickBot="1" x14ac:dyDescent="0.3">
      <c r="C362" s="58"/>
      <c r="D362" s="58" t="str">
        <f>IF(C362&lt;&gt;"",TEXT(C362,"00")&amp;"/10/"&amp;'Configurações Básicas'!$P$5,"")</f>
        <v/>
      </c>
      <c r="E362" s="58"/>
      <c r="F362" s="58"/>
      <c r="G362" s="58"/>
      <c r="H362" s="58"/>
      <c r="I362" s="59"/>
      <c r="J362" s="193"/>
      <c r="K362" s="60"/>
      <c r="L362" s="192"/>
      <c r="M362" s="56">
        <f>M361+IF(AND(K362="Pago",OR(E362='PC Receitas'!$O$4,E362='PC Receitas'!$O$5,E362='PC Receitas'!$O$6)),I362,IF(AND(K362="Pago",OR(E362='PC Receitas'!$O$7,E362='PC Receitas'!$O$8,E362='PC Receitas'!$O$9,E362='PC Receitas'!$O$10,E362='PC Receitas'!$O$11,E362='PC Receitas'!$O$12,E362='PC Receitas'!$O$13,E362='PC Receitas'!$O$14)),-I362,0))</f>
        <v>7448.57</v>
      </c>
      <c r="R362" s="153" t="e">
        <f t="shared" si="20"/>
        <v>#N/A</v>
      </c>
      <c r="S362" s="150" t="e">
        <f t="shared" si="21"/>
        <v>#N/A</v>
      </c>
      <c r="T362" s="150" t="e">
        <f t="shared" si="22"/>
        <v>#N/A</v>
      </c>
      <c r="U362" s="150" t="e">
        <f t="shared" si="23"/>
        <v>#N/A</v>
      </c>
      <c r="V362" s="154" t="e">
        <f>VLOOKUP(E362,'PC Receitas'!$O$4:$P$14,2,FALSE)</f>
        <v>#N/A</v>
      </c>
    </row>
    <row r="363" spans="3:22" ht="19.5" customHeight="1" thickTop="1" thickBot="1" x14ac:dyDescent="0.3">
      <c r="C363" s="58"/>
      <c r="D363" s="58" t="str">
        <f>IF(C363&lt;&gt;"",TEXT(C363,"00")&amp;"/10/"&amp;'Configurações Básicas'!$P$5,"")</f>
        <v/>
      </c>
      <c r="E363" s="58"/>
      <c r="F363" s="58"/>
      <c r="G363" s="58"/>
      <c r="H363" s="58"/>
      <c r="I363" s="59"/>
      <c r="J363" s="193"/>
      <c r="K363" s="60"/>
      <c r="L363" s="192"/>
      <c r="M363" s="56">
        <f>M362+IF(AND(K363="Pago",OR(E363='PC Receitas'!$O$4,E363='PC Receitas'!$O$5,E363='PC Receitas'!$O$6)),I363,IF(AND(K363="Pago",OR(E363='PC Receitas'!$O$7,E363='PC Receitas'!$O$8,E363='PC Receitas'!$O$9,E363='PC Receitas'!$O$10,E363='PC Receitas'!$O$11,E363='PC Receitas'!$O$12,E363='PC Receitas'!$O$13,E363='PC Receitas'!$O$14)),-I363,0))</f>
        <v>7448.57</v>
      </c>
      <c r="R363" s="153" t="e">
        <f t="shared" si="20"/>
        <v>#N/A</v>
      </c>
      <c r="S363" s="150" t="e">
        <f t="shared" si="21"/>
        <v>#N/A</v>
      </c>
      <c r="T363" s="150" t="e">
        <f t="shared" si="22"/>
        <v>#N/A</v>
      </c>
      <c r="U363" s="150" t="e">
        <f t="shared" si="23"/>
        <v>#N/A</v>
      </c>
      <c r="V363" s="154" t="e">
        <f>VLOOKUP(E363,'PC Receitas'!$O$4:$P$14,2,FALSE)</f>
        <v>#N/A</v>
      </c>
    </row>
    <row r="364" spans="3:22" ht="19.5" customHeight="1" thickTop="1" thickBot="1" x14ac:dyDescent="0.3">
      <c r="C364" s="58"/>
      <c r="D364" s="58" t="str">
        <f>IF(C364&lt;&gt;"",TEXT(C364,"00")&amp;"/10/"&amp;'Configurações Básicas'!$P$5,"")</f>
        <v/>
      </c>
      <c r="E364" s="58"/>
      <c r="F364" s="58"/>
      <c r="G364" s="58"/>
      <c r="H364" s="58"/>
      <c r="I364" s="59"/>
      <c r="J364" s="193"/>
      <c r="K364" s="60"/>
      <c r="L364" s="192"/>
      <c r="M364" s="56">
        <f>M363+IF(AND(K364="Pago",OR(E364='PC Receitas'!$O$4,E364='PC Receitas'!$O$5,E364='PC Receitas'!$O$6)),I364,IF(AND(K364="Pago",OR(E364='PC Receitas'!$O$7,E364='PC Receitas'!$O$8,E364='PC Receitas'!$O$9,E364='PC Receitas'!$O$10,E364='PC Receitas'!$O$11,E364='PC Receitas'!$O$12,E364='PC Receitas'!$O$13,E364='PC Receitas'!$O$14)),-I364,0))</f>
        <v>7448.57</v>
      </c>
      <c r="R364" s="153" t="e">
        <f t="shared" si="20"/>
        <v>#N/A</v>
      </c>
      <c r="S364" s="150" t="e">
        <f t="shared" si="21"/>
        <v>#N/A</v>
      </c>
      <c r="T364" s="150" t="e">
        <f t="shared" si="22"/>
        <v>#N/A</v>
      </c>
      <c r="U364" s="150" t="e">
        <f t="shared" si="23"/>
        <v>#N/A</v>
      </c>
      <c r="V364" s="154" t="e">
        <f>VLOOKUP(E364,'PC Receitas'!$O$4:$P$14,2,FALSE)</f>
        <v>#N/A</v>
      </c>
    </row>
    <row r="365" spans="3:22" ht="19.5" customHeight="1" thickTop="1" thickBot="1" x14ac:dyDescent="0.3">
      <c r="C365" s="58"/>
      <c r="D365" s="58" t="str">
        <f>IF(C365&lt;&gt;"",TEXT(C365,"00")&amp;"/10/"&amp;'Configurações Básicas'!$P$5,"")</f>
        <v/>
      </c>
      <c r="E365" s="58"/>
      <c r="F365" s="58"/>
      <c r="G365" s="58"/>
      <c r="H365" s="58"/>
      <c r="I365" s="59"/>
      <c r="J365" s="193"/>
      <c r="K365" s="60"/>
      <c r="L365" s="192"/>
      <c r="M365" s="56">
        <f>M364+IF(AND(K365="Pago",OR(E365='PC Receitas'!$O$4,E365='PC Receitas'!$O$5,E365='PC Receitas'!$O$6)),I365,IF(AND(K365="Pago",OR(E365='PC Receitas'!$O$7,E365='PC Receitas'!$O$8,E365='PC Receitas'!$O$9,E365='PC Receitas'!$O$10,E365='PC Receitas'!$O$11,E365='PC Receitas'!$O$12,E365='PC Receitas'!$O$13,E365='PC Receitas'!$O$14)),-I365,0))</f>
        <v>7448.57</v>
      </c>
      <c r="R365" s="153" t="e">
        <f t="shared" si="20"/>
        <v>#N/A</v>
      </c>
      <c r="S365" s="150" t="e">
        <f t="shared" si="21"/>
        <v>#N/A</v>
      </c>
      <c r="T365" s="150" t="e">
        <f t="shared" si="22"/>
        <v>#N/A</v>
      </c>
      <c r="U365" s="150" t="e">
        <f t="shared" si="23"/>
        <v>#N/A</v>
      </c>
      <c r="V365" s="154" t="e">
        <f>VLOOKUP(E365,'PC Receitas'!$O$4:$P$14,2,FALSE)</f>
        <v>#N/A</v>
      </c>
    </row>
    <row r="366" spans="3:22" ht="19.5" customHeight="1" thickTop="1" thickBot="1" x14ac:dyDescent="0.3">
      <c r="C366" s="58"/>
      <c r="D366" s="58" t="str">
        <f>IF(C366&lt;&gt;"",TEXT(C366,"00")&amp;"/10/"&amp;'Configurações Básicas'!$P$5,"")</f>
        <v/>
      </c>
      <c r="E366" s="58"/>
      <c r="F366" s="58"/>
      <c r="G366" s="58"/>
      <c r="H366" s="58"/>
      <c r="I366" s="59"/>
      <c r="J366" s="193"/>
      <c r="K366" s="60"/>
      <c r="L366" s="192"/>
      <c r="M366" s="56">
        <f>M365+IF(AND(K366="Pago",OR(E366='PC Receitas'!$O$4,E366='PC Receitas'!$O$5,E366='PC Receitas'!$O$6)),I366,IF(AND(K366="Pago",OR(E366='PC Receitas'!$O$7,E366='PC Receitas'!$O$8,E366='PC Receitas'!$O$9,E366='PC Receitas'!$O$10,E366='PC Receitas'!$O$11,E366='PC Receitas'!$O$12,E366='PC Receitas'!$O$13,E366='PC Receitas'!$O$14)),-I366,0))</f>
        <v>7448.57</v>
      </c>
      <c r="R366" s="153" t="e">
        <f t="shared" si="20"/>
        <v>#N/A</v>
      </c>
      <c r="S366" s="150" t="e">
        <f t="shared" si="21"/>
        <v>#N/A</v>
      </c>
      <c r="T366" s="150" t="e">
        <f t="shared" si="22"/>
        <v>#N/A</v>
      </c>
      <c r="U366" s="150" t="e">
        <f t="shared" si="23"/>
        <v>#N/A</v>
      </c>
      <c r="V366" s="154" t="e">
        <f>VLOOKUP(E366,'PC Receitas'!$O$4:$P$14,2,FALSE)</f>
        <v>#N/A</v>
      </c>
    </row>
    <row r="367" spans="3:22" ht="19.5" customHeight="1" thickTop="1" thickBot="1" x14ac:dyDescent="0.3">
      <c r="C367" s="58"/>
      <c r="D367" s="58" t="str">
        <f>IF(C367&lt;&gt;"",TEXT(C367,"00")&amp;"/10/"&amp;'Configurações Básicas'!$P$5,"")</f>
        <v/>
      </c>
      <c r="E367" s="58"/>
      <c r="F367" s="58"/>
      <c r="G367" s="58"/>
      <c r="H367" s="58"/>
      <c r="I367" s="59"/>
      <c r="J367" s="193"/>
      <c r="K367" s="60"/>
      <c r="L367" s="192"/>
      <c r="M367" s="56">
        <f>M366+IF(AND(K367="Pago",OR(E367='PC Receitas'!$O$4,E367='PC Receitas'!$O$5,E367='PC Receitas'!$O$6)),I367,IF(AND(K367="Pago",OR(E367='PC Receitas'!$O$7,E367='PC Receitas'!$O$8,E367='PC Receitas'!$O$9,E367='PC Receitas'!$O$10,E367='PC Receitas'!$O$11,E367='PC Receitas'!$O$12,E367='PC Receitas'!$O$13,E367='PC Receitas'!$O$14)),-I367,0))</f>
        <v>7448.57</v>
      </c>
      <c r="R367" s="153" t="e">
        <f t="shared" si="20"/>
        <v>#N/A</v>
      </c>
      <c r="S367" s="150" t="e">
        <f t="shared" si="21"/>
        <v>#N/A</v>
      </c>
      <c r="T367" s="150" t="e">
        <f t="shared" si="22"/>
        <v>#N/A</v>
      </c>
      <c r="U367" s="150" t="e">
        <f t="shared" si="23"/>
        <v>#N/A</v>
      </c>
      <c r="V367" s="154" t="e">
        <f>VLOOKUP(E367,'PC Receitas'!$O$4:$P$14,2,FALSE)</f>
        <v>#N/A</v>
      </c>
    </row>
    <row r="368" spans="3:22" ht="19.5" customHeight="1" thickTop="1" thickBot="1" x14ac:dyDescent="0.3">
      <c r="C368" s="58"/>
      <c r="D368" s="58" t="str">
        <f>IF(C368&lt;&gt;"",TEXT(C368,"00")&amp;"/10/"&amp;'Configurações Básicas'!$P$5,"")</f>
        <v/>
      </c>
      <c r="E368" s="58"/>
      <c r="F368" s="58"/>
      <c r="G368" s="58"/>
      <c r="H368" s="58"/>
      <c r="I368" s="59"/>
      <c r="J368" s="193"/>
      <c r="K368" s="60"/>
      <c r="L368" s="192"/>
      <c r="M368" s="56">
        <f>M367+IF(AND(K368="Pago",OR(E368='PC Receitas'!$O$4,E368='PC Receitas'!$O$5,E368='PC Receitas'!$O$6)),I368,IF(AND(K368="Pago",OR(E368='PC Receitas'!$O$7,E368='PC Receitas'!$O$8,E368='PC Receitas'!$O$9,E368='PC Receitas'!$O$10,E368='PC Receitas'!$O$11,E368='PC Receitas'!$O$12,E368='PC Receitas'!$O$13,E368='PC Receitas'!$O$14)),-I368,0))</f>
        <v>7448.57</v>
      </c>
      <c r="R368" s="153" t="e">
        <f t="shared" si="20"/>
        <v>#N/A</v>
      </c>
      <c r="S368" s="150" t="e">
        <f t="shared" si="21"/>
        <v>#N/A</v>
      </c>
      <c r="T368" s="150" t="e">
        <f t="shared" si="22"/>
        <v>#N/A</v>
      </c>
      <c r="U368" s="150" t="e">
        <f t="shared" si="23"/>
        <v>#N/A</v>
      </c>
      <c r="V368" s="154" t="e">
        <f>VLOOKUP(E368,'PC Receitas'!$O$4:$P$14,2,FALSE)</f>
        <v>#N/A</v>
      </c>
    </row>
    <row r="369" spans="3:22" ht="19.5" customHeight="1" thickTop="1" thickBot="1" x14ac:dyDescent="0.3">
      <c r="C369" s="58"/>
      <c r="D369" s="58" t="str">
        <f>IF(C369&lt;&gt;"",TEXT(C369,"00")&amp;"/10/"&amp;'Configurações Básicas'!$P$5,"")</f>
        <v/>
      </c>
      <c r="E369" s="58"/>
      <c r="F369" s="58"/>
      <c r="G369" s="58"/>
      <c r="H369" s="58"/>
      <c r="I369" s="59"/>
      <c r="J369" s="193"/>
      <c r="K369" s="60"/>
      <c r="L369" s="192"/>
      <c r="M369" s="56">
        <f>M368+IF(AND(K369="Pago",OR(E369='PC Receitas'!$O$4,E369='PC Receitas'!$O$5,E369='PC Receitas'!$O$6)),I369,IF(AND(K369="Pago",OR(E369='PC Receitas'!$O$7,E369='PC Receitas'!$O$8,E369='PC Receitas'!$O$9,E369='PC Receitas'!$O$10,E369='PC Receitas'!$O$11,E369='PC Receitas'!$O$12,E369='PC Receitas'!$O$13,E369='PC Receitas'!$O$14)),-I369,0))</f>
        <v>7448.57</v>
      </c>
      <c r="R369" s="153" t="e">
        <f t="shared" si="20"/>
        <v>#N/A</v>
      </c>
      <c r="S369" s="150" t="e">
        <f t="shared" si="21"/>
        <v>#N/A</v>
      </c>
      <c r="T369" s="150" t="e">
        <f t="shared" si="22"/>
        <v>#N/A</v>
      </c>
      <c r="U369" s="150" t="e">
        <f t="shared" si="23"/>
        <v>#N/A</v>
      </c>
      <c r="V369" s="154" t="e">
        <f>VLOOKUP(E369,'PC Receitas'!$O$4:$P$14,2,FALSE)</f>
        <v>#N/A</v>
      </c>
    </row>
    <row r="370" spans="3:22" ht="19.5" customHeight="1" thickTop="1" thickBot="1" x14ac:dyDescent="0.3">
      <c r="C370" s="58"/>
      <c r="D370" s="58" t="str">
        <f>IF(C370&lt;&gt;"",TEXT(C370,"00")&amp;"/10/"&amp;'Configurações Básicas'!$P$5,"")</f>
        <v/>
      </c>
      <c r="E370" s="58"/>
      <c r="F370" s="58"/>
      <c r="G370" s="58"/>
      <c r="H370" s="58"/>
      <c r="I370" s="59"/>
      <c r="J370" s="193"/>
      <c r="K370" s="60"/>
      <c r="L370" s="192"/>
      <c r="M370" s="56">
        <f>M369+IF(AND(K370="Pago",OR(E370='PC Receitas'!$O$4,E370='PC Receitas'!$O$5,E370='PC Receitas'!$O$6)),I370,IF(AND(K370="Pago",OR(E370='PC Receitas'!$O$7,E370='PC Receitas'!$O$8,E370='PC Receitas'!$O$9,E370='PC Receitas'!$O$10,E370='PC Receitas'!$O$11,E370='PC Receitas'!$O$12,E370='PC Receitas'!$O$13,E370='PC Receitas'!$O$14)),-I370,0))</f>
        <v>7448.57</v>
      </c>
      <c r="R370" s="153" t="e">
        <f t="shared" si="20"/>
        <v>#N/A</v>
      </c>
      <c r="S370" s="150" t="e">
        <f t="shared" si="21"/>
        <v>#N/A</v>
      </c>
      <c r="T370" s="150" t="e">
        <f t="shared" si="22"/>
        <v>#N/A</v>
      </c>
      <c r="U370" s="150" t="e">
        <f t="shared" si="23"/>
        <v>#N/A</v>
      </c>
      <c r="V370" s="154" t="e">
        <f>VLOOKUP(E370,'PC Receitas'!$O$4:$P$14,2,FALSE)</f>
        <v>#N/A</v>
      </c>
    </row>
    <row r="371" spans="3:22" ht="19.5" customHeight="1" thickTop="1" thickBot="1" x14ac:dyDescent="0.3">
      <c r="C371" s="58"/>
      <c r="D371" s="58" t="str">
        <f>IF(C371&lt;&gt;"",TEXT(C371,"00")&amp;"/10/"&amp;'Configurações Básicas'!$P$5,"")</f>
        <v/>
      </c>
      <c r="E371" s="58"/>
      <c r="F371" s="58"/>
      <c r="G371" s="58"/>
      <c r="H371" s="58"/>
      <c r="I371" s="59"/>
      <c r="J371" s="193"/>
      <c r="K371" s="60"/>
      <c r="L371" s="192"/>
      <c r="M371" s="56">
        <f>M370+IF(AND(K371="Pago",OR(E371='PC Receitas'!$O$4,E371='PC Receitas'!$O$5,E371='PC Receitas'!$O$6)),I371,IF(AND(K371="Pago",OR(E371='PC Receitas'!$O$7,E371='PC Receitas'!$O$8,E371='PC Receitas'!$O$9,E371='PC Receitas'!$O$10,E371='PC Receitas'!$O$11,E371='PC Receitas'!$O$12,E371='PC Receitas'!$O$13,E371='PC Receitas'!$O$14)),-I371,0))</f>
        <v>7448.57</v>
      </c>
      <c r="R371" s="153" t="e">
        <f t="shared" si="20"/>
        <v>#N/A</v>
      </c>
      <c r="S371" s="150" t="e">
        <f t="shared" si="21"/>
        <v>#N/A</v>
      </c>
      <c r="T371" s="150" t="e">
        <f t="shared" si="22"/>
        <v>#N/A</v>
      </c>
      <c r="U371" s="150" t="e">
        <f t="shared" si="23"/>
        <v>#N/A</v>
      </c>
      <c r="V371" s="154" t="e">
        <f>VLOOKUP(E371,'PC Receitas'!$O$4:$P$14,2,FALSE)</f>
        <v>#N/A</v>
      </c>
    </row>
    <row r="372" spans="3:22" ht="19.5" customHeight="1" thickTop="1" thickBot="1" x14ac:dyDescent="0.3">
      <c r="C372" s="58"/>
      <c r="D372" s="58" t="str">
        <f>IF(C372&lt;&gt;"",TEXT(C372,"00")&amp;"/10/"&amp;'Configurações Básicas'!$P$5,"")</f>
        <v/>
      </c>
      <c r="E372" s="58"/>
      <c r="F372" s="58"/>
      <c r="G372" s="58"/>
      <c r="H372" s="58"/>
      <c r="I372" s="59"/>
      <c r="J372" s="193"/>
      <c r="K372" s="60"/>
      <c r="L372" s="192"/>
      <c r="M372" s="56">
        <f>M371+IF(AND(K372="Pago",OR(E372='PC Receitas'!$O$4,E372='PC Receitas'!$O$5,E372='PC Receitas'!$O$6)),I372,IF(AND(K372="Pago",OR(E372='PC Receitas'!$O$7,E372='PC Receitas'!$O$8,E372='PC Receitas'!$O$9,E372='PC Receitas'!$O$10,E372='PC Receitas'!$O$11,E372='PC Receitas'!$O$12,E372='PC Receitas'!$O$13,E372='PC Receitas'!$O$14)),-I372,0))</f>
        <v>7448.57</v>
      </c>
      <c r="R372" s="153" t="e">
        <f t="shared" si="20"/>
        <v>#N/A</v>
      </c>
      <c r="S372" s="150" t="e">
        <f t="shared" si="21"/>
        <v>#N/A</v>
      </c>
      <c r="T372" s="150" t="e">
        <f t="shared" si="22"/>
        <v>#N/A</v>
      </c>
      <c r="U372" s="150" t="e">
        <f t="shared" si="23"/>
        <v>#N/A</v>
      </c>
      <c r="V372" s="154" t="e">
        <f>VLOOKUP(E372,'PC Receitas'!$O$4:$P$14,2,FALSE)</f>
        <v>#N/A</v>
      </c>
    </row>
    <row r="373" spans="3:22" ht="19.5" customHeight="1" thickTop="1" thickBot="1" x14ac:dyDescent="0.3">
      <c r="C373" s="58"/>
      <c r="D373" s="58" t="str">
        <f>IF(C373&lt;&gt;"",TEXT(C373,"00")&amp;"/10/"&amp;'Configurações Básicas'!$P$5,"")</f>
        <v/>
      </c>
      <c r="E373" s="58"/>
      <c r="F373" s="58"/>
      <c r="G373" s="58"/>
      <c r="H373" s="58"/>
      <c r="I373" s="59"/>
      <c r="J373" s="193"/>
      <c r="K373" s="60"/>
      <c r="L373" s="192"/>
      <c r="M373" s="56">
        <f>M372+IF(AND(K373="Pago",OR(E373='PC Receitas'!$O$4,E373='PC Receitas'!$O$5,E373='PC Receitas'!$O$6)),I373,IF(AND(K373="Pago",OR(E373='PC Receitas'!$O$7,E373='PC Receitas'!$O$8,E373='PC Receitas'!$O$9,E373='PC Receitas'!$O$10,E373='PC Receitas'!$O$11,E373='PC Receitas'!$O$12,E373='PC Receitas'!$O$13,E373='PC Receitas'!$O$14)),-I373,0))</f>
        <v>7448.57</v>
      </c>
      <c r="R373" s="153" t="e">
        <f t="shared" si="20"/>
        <v>#N/A</v>
      </c>
      <c r="S373" s="150" t="e">
        <f t="shared" si="21"/>
        <v>#N/A</v>
      </c>
      <c r="T373" s="150" t="e">
        <f t="shared" si="22"/>
        <v>#N/A</v>
      </c>
      <c r="U373" s="150" t="e">
        <f t="shared" si="23"/>
        <v>#N/A</v>
      </c>
      <c r="V373" s="154" t="e">
        <f>VLOOKUP(E373,'PC Receitas'!$O$4:$P$14,2,FALSE)</f>
        <v>#N/A</v>
      </c>
    </row>
    <row r="374" spans="3:22" ht="19.5" customHeight="1" thickTop="1" thickBot="1" x14ac:dyDescent="0.3">
      <c r="C374" s="58"/>
      <c r="D374" s="58" t="str">
        <f>IF(C374&lt;&gt;"",TEXT(C374,"00")&amp;"/10/"&amp;'Configurações Básicas'!$P$5,"")</f>
        <v/>
      </c>
      <c r="E374" s="58"/>
      <c r="F374" s="58"/>
      <c r="G374" s="58"/>
      <c r="H374" s="58"/>
      <c r="I374" s="59"/>
      <c r="J374" s="193"/>
      <c r="K374" s="60"/>
      <c r="L374" s="192"/>
      <c r="M374" s="56">
        <f>M373+IF(AND(K374="Pago",OR(E374='PC Receitas'!$O$4,E374='PC Receitas'!$O$5,E374='PC Receitas'!$O$6)),I374,IF(AND(K374="Pago",OR(E374='PC Receitas'!$O$7,E374='PC Receitas'!$O$8,E374='PC Receitas'!$O$9,E374='PC Receitas'!$O$10,E374='PC Receitas'!$O$11,E374='PC Receitas'!$O$12,E374='PC Receitas'!$O$13,E374='PC Receitas'!$O$14)),-I374,0))</f>
        <v>7448.57</v>
      </c>
      <c r="R374" s="153" t="e">
        <f t="shared" si="20"/>
        <v>#N/A</v>
      </c>
      <c r="S374" s="150" t="e">
        <f t="shared" si="21"/>
        <v>#N/A</v>
      </c>
      <c r="T374" s="150" t="e">
        <f t="shared" si="22"/>
        <v>#N/A</v>
      </c>
      <c r="U374" s="150" t="e">
        <f t="shared" si="23"/>
        <v>#N/A</v>
      </c>
      <c r="V374" s="154" t="e">
        <f>VLOOKUP(E374,'PC Receitas'!$O$4:$P$14,2,FALSE)</f>
        <v>#N/A</v>
      </c>
    </row>
    <row r="375" spans="3:22" ht="19.5" customHeight="1" thickTop="1" thickBot="1" x14ac:dyDescent="0.3">
      <c r="C375" s="58"/>
      <c r="D375" s="58" t="str">
        <f>IF(C375&lt;&gt;"",TEXT(C375,"00")&amp;"/10/"&amp;'Configurações Básicas'!$P$5,"")</f>
        <v/>
      </c>
      <c r="E375" s="58"/>
      <c r="F375" s="58"/>
      <c r="G375" s="58"/>
      <c r="H375" s="58"/>
      <c r="I375" s="59"/>
      <c r="J375" s="193"/>
      <c r="K375" s="60"/>
      <c r="L375" s="192"/>
      <c r="M375" s="56">
        <f>M374+IF(AND(K375="Pago",OR(E375='PC Receitas'!$O$4,E375='PC Receitas'!$O$5,E375='PC Receitas'!$O$6)),I375,IF(AND(K375="Pago",OR(E375='PC Receitas'!$O$7,E375='PC Receitas'!$O$8,E375='PC Receitas'!$O$9,E375='PC Receitas'!$O$10,E375='PC Receitas'!$O$11,E375='PC Receitas'!$O$12,E375='PC Receitas'!$O$13,E375='PC Receitas'!$O$14)),-I375,0))</f>
        <v>7448.57</v>
      </c>
      <c r="R375" s="153" t="e">
        <f t="shared" si="20"/>
        <v>#N/A</v>
      </c>
      <c r="S375" s="150" t="e">
        <f t="shared" si="21"/>
        <v>#N/A</v>
      </c>
      <c r="T375" s="150" t="e">
        <f t="shared" si="22"/>
        <v>#N/A</v>
      </c>
      <c r="U375" s="150" t="e">
        <f t="shared" si="23"/>
        <v>#N/A</v>
      </c>
      <c r="V375" s="154" t="e">
        <f>VLOOKUP(E375,'PC Receitas'!$O$4:$P$14,2,FALSE)</f>
        <v>#N/A</v>
      </c>
    </row>
    <row r="376" spans="3:22" ht="19.5" customHeight="1" thickTop="1" thickBot="1" x14ac:dyDescent="0.3">
      <c r="C376" s="58"/>
      <c r="D376" s="58" t="str">
        <f>IF(C376&lt;&gt;"",TEXT(C376,"00")&amp;"/10/"&amp;'Configurações Básicas'!$P$5,"")</f>
        <v/>
      </c>
      <c r="E376" s="58"/>
      <c r="F376" s="58"/>
      <c r="G376" s="58"/>
      <c r="H376" s="58"/>
      <c r="I376" s="59"/>
      <c r="J376" s="193"/>
      <c r="K376" s="60"/>
      <c r="L376" s="192"/>
      <c r="M376" s="56">
        <f>M375+IF(AND(K376="Pago",OR(E376='PC Receitas'!$O$4,E376='PC Receitas'!$O$5,E376='PC Receitas'!$O$6)),I376,IF(AND(K376="Pago",OR(E376='PC Receitas'!$O$7,E376='PC Receitas'!$O$8,E376='PC Receitas'!$O$9,E376='PC Receitas'!$O$10,E376='PC Receitas'!$O$11,E376='PC Receitas'!$O$12,E376='PC Receitas'!$O$13,E376='PC Receitas'!$O$14)),-I376,0))</f>
        <v>7448.57</v>
      </c>
      <c r="R376" s="153" t="e">
        <f t="shared" si="20"/>
        <v>#N/A</v>
      </c>
      <c r="S376" s="150" t="e">
        <f t="shared" si="21"/>
        <v>#N/A</v>
      </c>
      <c r="T376" s="150" t="e">
        <f t="shared" si="22"/>
        <v>#N/A</v>
      </c>
      <c r="U376" s="150" t="e">
        <f t="shared" si="23"/>
        <v>#N/A</v>
      </c>
      <c r="V376" s="154" t="e">
        <f>VLOOKUP(E376,'PC Receitas'!$O$4:$P$14,2,FALSE)</f>
        <v>#N/A</v>
      </c>
    </row>
    <row r="377" spans="3:22" ht="19.5" customHeight="1" thickTop="1" thickBot="1" x14ac:dyDescent="0.3">
      <c r="C377" s="58"/>
      <c r="D377" s="58" t="str">
        <f>IF(C377&lt;&gt;"",TEXT(C377,"00")&amp;"/10/"&amp;'Configurações Básicas'!$P$5,"")</f>
        <v/>
      </c>
      <c r="E377" s="58"/>
      <c r="F377" s="58"/>
      <c r="G377" s="58"/>
      <c r="H377" s="58"/>
      <c r="I377" s="59"/>
      <c r="J377" s="193"/>
      <c r="K377" s="60"/>
      <c r="L377" s="192"/>
      <c r="M377" s="56">
        <f>M376+IF(AND(K377="Pago",OR(E377='PC Receitas'!$O$4,E377='PC Receitas'!$O$5,E377='PC Receitas'!$O$6)),I377,IF(AND(K377="Pago",OR(E377='PC Receitas'!$O$7,E377='PC Receitas'!$O$8,E377='PC Receitas'!$O$9,E377='PC Receitas'!$O$10,E377='PC Receitas'!$O$11,E377='PC Receitas'!$O$12,E377='PC Receitas'!$O$13,E377='PC Receitas'!$O$14)),-I377,0))</f>
        <v>7448.57</v>
      </c>
      <c r="R377" s="153" t="e">
        <f t="shared" si="20"/>
        <v>#N/A</v>
      </c>
      <c r="S377" s="150" t="e">
        <f t="shared" si="21"/>
        <v>#N/A</v>
      </c>
      <c r="T377" s="150" t="e">
        <f t="shared" si="22"/>
        <v>#N/A</v>
      </c>
      <c r="U377" s="150" t="e">
        <f t="shared" si="23"/>
        <v>#N/A</v>
      </c>
      <c r="V377" s="154" t="e">
        <f>VLOOKUP(E377,'PC Receitas'!$O$4:$P$14,2,FALSE)</f>
        <v>#N/A</v>
      </c>
    </row>
    <row r="378" spans="3:22" ht="19.5" customHeight="1" thickTop="1" thickBot="1" x14ac:dyDescent="0.3">
      <c r="C378" s="58"/>
      <c r="D378" s="58" t="str">
        <f>IF(C378&lt;&gt;"",TEXT(C378,"00")&amp;"/10/"&amp;'Configurações Básicas'!$P$5,"")</f>
        <v/>
      </c>
      <c r="E378" s="58"/>
      <c r="F378" s="58"/>
      <c r="G378" s="58"/>
      <c r="H378" s="58"/>
      <c r="I378" s="59"/>
      <c r="J378" s="193"/>
      <c r="K378" s="60"/>
      <c r="L378" s="192"/>
      <c r="M378" s="56">
        <f>M377+IF(AND(K378="Pago",OR(E378='PC Receitas'!$O$4,E378='PC Receitas'!$O$5,E378='PC Receitas'!$O$6)),I378,IF(AND(K378="Pago",OR(E378='PC Receitas'!$O$7,E378='PC Receitas'!$O$8,E378='PC Receitas'!$O$9,E378='PC Receitas'!$O$10,E378='PC Receitas'!$O$11,E378='PC Receitas'!$O$12,E378='PC Receitas'!$O$13,E378='PC Receitas'!$O$14)),-I378,0))</f>
        <v>7448.57</v>
      </c>
      <c r="R378" s="153" t="e">
        <f t="shared" si="20"/>
        <v>#N/A</v>
      </c>
      <c r="S378" s="150" t="e">
        <f t="shared" si="21"/>
        <v>#N/A</v>
      </c>
      <c r="T378" s="150" t="e">
        <f t="shared" si="22"/>
        <v>#N/A</v>
      </c>
      <c r="U378" s="150" t="e">
        <f t="shared" si="23"/>
        <v>#N/A</v>
      </c>
      <c r="V378" s="154" t="e">
        <f>VLOOKUP(E378,'PC Receitas'!$O$4:$P$14,2,FALSE)</f>
        <v>#N/A</v>
      </c>
    </row>
    <row r="379" spans="3:22" ht="19.5" customHeight="1" thickTop="1" thickBot="1" x14ac:dyDescent="0.3">
      <c r="C379" s="58"/>
      <c r="D379" s="58" t="str">
        <f>IF(C379&lt;&gt;"",TEXT(C379,"00")&amp;"/10/"&amp;'Configurações Básicas'!$P$5,"")</f>
        <v/>
      </c>
      <c r="E379" s="58"/>
      <c r="F379" s="58"/>
      <c r="G379" s="58"/>
      <c r="H379" s="58"/>
      <c r="I379" s="59"/>
      <c r="J379" s="193"/>
      <c r="K379" s="60"/>
      <c r="L379" s="192"/>
      <c r="M379" s="56">
        <f>M378+IF(AND(K379="Pago",OR(E379='PC Receitas'!$O$4,E379='PC Receitas'!$O$5,E379='PC Receitas'!$O$6)),I379,IF(AND(K379="Pago",OR(E379='PC Receitas'!$O$7,E379='PC Receitas'!$O$8,E379='PC Receitas'!$O$9,E379='PC Receitas'!$O$10,E379='PC Receitas'!$O$11,E379='PC Receitas'!$O$12,E379='PC Receitas'!$O$13,E379='PC Receitas'!$O$14)),-I379,0))</f>
        <v>7448.57</v>
      </c>
      <c r="R379" s="153" t="e">
        <f t="shared" si="20"/>
        <v>#N/A</v>
      </c>
      <c r="S379" s="150" t="e">
        <f t="shared" si="21"/>
        <v>#N/A</v>
      </c>
      <c r="T379" s="150" t="e">
        <f t="shared" si="22"/>
        <v>#N/A</v>
      </c>
      <c r="U379" s="150" t="e">
        <f t="shared" si="23"/>
        <v>#N/A</v>
      </c>
      <c r="V379" s="154" t="e">
        <f>VLOOKUP(E379,'PC Receitas'!$O$4:$P$14,2,FALSE)</f>
        <v>#N/A</v>
      </c>
    </row>
    <row r="380" spans="3:22" ht="19.5" customHeight="1" thickTop="1" thickBot="1" x14ac:dyDescent="0.3">
      <c r="C380" s="58"/>
      <c r="D380" s="58" t="str">
        <f>IF(C380&lt;&gt;"",TEXT(C380,"00")&amp;"/10/"&amp;'Configurações Básicas'!$P$5,"")</f>
        <v/>
      </c>
      <c r="E380" s="58"/>
      <c r="F380" s="58"/>
      <c r="G380" s="58"/>
      <c r="H380" s="58"/>
      <c r="I380" s="59"/>
      <c r="J380" s="193"/>
      <c r="K380" s="60"/>
      <c r="L380" s="192"/>
      <c r="M380" s="56">
        <f>M379+IF(AND(K380="Pago",OR(E380='PC Receitas'!$O$4,E380='PC Receitas'!$O$5,E380='PC Receitas'!$O$6)),I380,IF(AND(K380="Pago",OR(E380='PC Receitas'!$O$7,E380='PC Receitas'!$O$8,E380='PC Receitas'!$O$9,E380='PC Receitas'!$O$10,E380='PC Receitas'!$O$11,E380='PC Receitas'!$O$12,E380='PC Receitas'!$O$13,E380='PC Receitas'!$O$14)),-I380,0))</f>
        <v>7448.57</v>
      </c>
      <c r="R380" s="153" t="e">
        <f t="shared" si="20"/>
        <v>#N/A</v>
      </c>
      <c r="S380" s="150" t="e">
        <f t="shared" si="21"/>
        <v>#N/A</v>
      </c>
      <c r="T380" s="150" t="e">
        <f t="shared" si="22"/>
        <v>#N/A</v>
      </c>
      <c r="U380" s="150" t="e">
        <f t="shared" si="23"/>
        <v>#N/A</v>
      </c>
      <c r="V380" s="154" t="e">
        <f>VLOOKUP(E380,'PC Receitas'!$O$4:$P$14,2,FALSE)</f>
        <v>#N/A</v>
      </c>
    </row>
    <row r="381" spans="3:22" ht="19.5" customHeight="1" thickTop="1" thickBot="1" x14ac:dyDescent="0.3">
      <c r="C381" s="58"/>
      <c r="D381" s="58" t="str">
        <f>IF(C381&lt;&gt;"",TEXT(C381,"00")&amp;"/10/"&amp;'Configurações Básicas'!$P$5,"")</f>
        <v/>
      </c>
      <c r="E381" s="58"/>
      <c r="F381" s="58"/>
      <c r="G381" s="58"/>
      <c r="H381" s="58"/>
      <c r="I381" s="59"/>
      <c r="J381" s="193"/>
      <c r="K381" s="60"/>
      <c r="L381" s="192"/>
      <c r="M381" s="56">
        <f>M380+IF(AND(K381="Pago",OR(E381='PC Receitas'!$O$4,E381='PC Receitas'!$O$5,E381='PC Receitas'!$O$6)),I381,IF(AND(K381="Pago",OR(E381='PC Receitas'!$O$7,E381='PC Receitas'!$O$8,E381='PC Receitas'!$O$9,E381='PC Receitas'!$O$10,E381='PC Receitas'!$O$11,E381='PC Receitas'!$O$12,E381='PC Receitas'!$O$13,E381='PC Receitas'!$O$14)),-I381,0))</f>
        <v>7448.57</v>
      </c>
      <c r="R381" s="153" t="e">
        <f t="shared" si="20"/>
        <v>#N/A</v>
      </c>
      <c r="S381" s="150" t="e">
        <f t="shared" si="21"/>
        <v>#N/A</v>
      </c>
      <c r="T381" s="150" t="e">
        <f t="shared" si="22"/>
        <v>#N/A</v>
      </c>
      <c r="U381" s="150" t="e">
        <f t="shared" si="23"/>
        <v>#N/A</v>
      </c>
      <c r="V381" s="154" t="e">
        <f>VLOOKUP(E381,'PC Receitas'!$O$4:$P$14,2,FALSE)</f>
        <v>#N/A</v>
      </c>
    </row>
    <row r="382" spans="3:22" ht="19.5" customHeight="1" thickTop="1" thickBot="1" x14ac:dyDescent="0.3">
      <c r="C382" s="58"/>
      <c r="D382" s="58" t="str">
        <f>IF(C382&lt;&gt;"",TEXT(C382,"00")&amp;"/10/"&amp;'Configurações Básicas'!$P$5,"")</f>
        <v/>
      </c>
      <c r="E382" s="58"/>
      <c r="F382" s="58"/>
      <c r="G382" s="58"/>
      <c r="H382" s="58"/>
      <c r="I382" s="59"/>
      <c r="J382" s="193"/>
      <c r="K382" s="60"/>
      <c r="L382" s="192"/>
      <c r="M382" s="56">
        <f>M381+IF(AND(K382="Pago",OR(E382='PC Receitas'!$O$4,E382='PC Receitas'!$O$5,E382='PC Receitas'!$O$6)),I382,IF(AND(K382="Pago",OR(E382='PC Receitas'!$O$7,E382='PC Receitas'!$O$8,E382='PC Receitas'!$O$9,E382='PC Receitas'!$O$10,E382='PC Receitas'!$O$11,E382='PC Receitas'!$O$12,E382='PC Receitas'!$O$13,E382='PC Receitas'!$O$14)),-I382,0))</f>
        <v>7448.57</v>
      </c>
      <c r="R382" s="153" t="e">
        <f t="shared" si="20"/>
        <v>#N/A</v>
      </c>
      <c r="S382" s="150" t="e">
        <f t="shared" si="21"/>
        <v>#N/A</v>
      </c>
      <c r="T382" s="150" t="e">
        <f t="shared" si="22"/>
        <v>#N/A</v>
      </c>
      <c r="U382" s="150" t="e">
        <f t="shared" si="23"/>
        <v>#N/A</v>
      </c>
      <c r="V382" s="154" t="e">
        <f>VLOOKUP(E382,'PC Receitas'!$O$4:$P$14,2,FALSE)</f>
        <v>#N/A</v>
      </c>
    </row>
    <row r="383" spans="3:22" ht="19.5" customHeight="1" thickTop="1" thickBot="1" x14ac:dyDescent="0.3">
      <c r="C383" s="58"/>
      <c r="D383" s="58" t="str">
        <f>IF(C383&lt;&gt;"",TEXT(C383,"00")&amp;"/10/"&amp;'Configurações Básicas'!$P$5,"")</f>
        <v/>
      </c>
      <c r="E383" s="58"/>
      <c r="F383" s="58"/>
      <c r="G383" s="58"/>
      <c r="H383" s="58"/>
      <c r="I383" s="59"/>
      <c r="J383" s="193"/>
      <c r="K383" s="60"/>
      <c r="L383" s="192"/>
      <c r="M383" s="56">
        <f>M382+IF(AND(K383="Pago",OR(E383='PC Receitas'!$O$4,E383='PC Receitas'!$O$5,E383='PC Receitas'!$O$6)),I383,IF(AND(K383="Pago",OR(E383='PC Receitas'!$O$7,E383='PC Receitas'!$O$8,E383='PC Receitas'!$O$9,E383='PC Receitas'!$O$10,E383='PC Receitas'!$O$11,E383='PC Receitas'!$O$12,E383='PC Receitas'!$O$13,E383='PC Receitas'!$O$14)),-I383,0))</f>
        <v>7448.57</v>
      </c>
      <c r="R383" s="153" t="e">
        <f t="shared" si="20"/>
        <v>#N/A</v>
      </c>
      <c r="S383" s="150" t="e">
        <f t="shared" si="21"/>
        <v>#N/A</v>
      </c>
      <c r="T383" s="150" t="e">
        <f t="shared" si="22"/>
        <v>#N/A</v>
      </c>
      <c r="U383" s="150" t="e">
        <f t="shared" si="23"/>
        <v>#N/A</v>
      </c>
      <c r="V383" s="154" t="e">
        <f>VLOOKUP(E383,'PC Receitas'!$O$4:$P$14,2,FALSE)</f>
        <v>#N/A</v>
      </c>
    </row>
    <row r="384" spans="3:22" ht="19.5" customHeight="1" thickTop="1" thickBot="1" x14ac:dyDescent="0.3">
      <c r="C384" s="58"/>
      <c r="D384" s="58" t="str">
        <f>IF(C384&lt;&gt;"",TEXT(C384,"00")&amp;"/10/"&amp;'Configurações Básicas'!$P$5,"")</f>
        <v/>
      </c>
      <c r="E384" s="58"/>
      <c r="F384" s="58"/>
      <c r="G384" s="58"/>
      <c r="H384" s="58"/>
      <c r="I384" s="59"/>
      <c r="J384" s="193"/>
      <c r="K384" s="60"/>
      <c r="L384" s="192"/>
      <c r="M384" s="56">
        <f>M383+IF(AND(K384="Pago",OR(E384='PC Receitas'!$O$4,E384='PC Receitas'!$O$5,E384='PC Receitas'!$O$6)),I384,IF(AND(K384="Pago",OR(E384='PC Receitas'!$O$7,E384='PC Receitas'!$O$8,E384='PC Receitas'!$O$9,E384='PC Receitas'!$O$10,E384='PC Receitas'!$O$11,E384='PC Receitas'!$O$12,E384='PC Receitas'!$O$13,E384='PC Receitas'!$O$14)),-I384,0))</f>
        <v>7448.57</v>
      </c>
      <c r="R384" s="153" t="e">
        <f t="shared" si="20"/>
        <v>#N/A</v>
      </c>
      <c r="S384" s="150" t="e">
        <f t="shared" si="21"/>
        <v>#N/A</v>
      </c>
      <c r="T384" s="150" t="e">
        <f t="shared" si="22"/>
        <v>#N/A</v>
      </c>
      <c r="U384" s="150" t="e">
        <f t="shared" si="23"/>
        <v>#N/A</v>
      </c>
      <c r="V384" s="154" t="e">
        <f>VLOOKUP(E384,'PC Receitas'!$O$4:$P$14,2,FALSE)</f>
        <v>#N/A</v>
      </c>
    </row>
    <row r="385" spans="3:22" ht="19.5" customHeight="1" thickTop="1" thickBot="1" x14ac:dyDescent="0.3">
      <c r="C385" s="58"/>
      <c r="D385" s="58" t="str">
        <f>IF(C385&lt;&gt;"",TEXT(C385,"00")&amp;"/10/"&amp;'Configurações Básicas'!$P$5,"")</f>
        <v/>
      </c>
      <c r="E385" s="58"/>
      <c r="F385" s="58"/>
      <c r="G385" s="58"/>
      <c r="H385" s="58"/>
      <c r="I385" s="59"/>
      <c r="J385" s="193"/>
      <c r="K385" s="60"/>
      <c r="L385" s="192"/>
      <c r="M385" s="56">
        <f>M384+IF(AND(K385="Pago",OR(E385='PC Receitas'!$O$4,E385='PC Receitas'!$O$5,E385='PC Receitas'!$O$6)),I385,IF(AND(K385="Pago",OR(E385='PC Receitas'!$O$7,E385='PC Receitas'!$O$8,E385='PC Receitas'!$O$9,E385='PC Receitas'!$O$10,E385='PC Receitas'!$O$11,E385='PC Receitas'!$O$12,E385='PC Receitas'!$O$13,E385='PC Receitas'!$O$14)),-I385,0))</f>
        <v>7448.57</v>
      </c>
      <c r="R385" s="153" t="e">
        <f t="shared" si="20"/>
        <v>#N/A</v>
      </c>
      <c r="S385" s="150" t="e">
        <f t="shared" si="21"/>
        <v>#N/A</v>
      </c>
      <c r="T385" s="150" t="e">
        <f t="shared" si="22"/>
        <v>#N/A</v>
      </c>
      <c r="U385" s="150" t="e">
        <f t="shared" si="23"/>
        <v>#N/A</v>
      </c>
      <c r="V385" s="154" t="e">
        <f>VLOOKUP(E385,'PC Receitas'!$O$4:$P$14,2,FALSE)</f>
        <v>#N/A</v>
      </c>
    </row>
    <row r="386" spans="3:22" ht="19.5" customHeight="1" thickTop="1" thickBot="1" x14ac:dyDescent="0.3">
      <c r="C386" s="58"/>
      <c r="D386" s="58" t="str">
        <f>IF(C386&lt;&gt;"",TEXT(C386,"00")&amp;"/10/"&amp;'Configurações Básicas'!$P$5,"")</f>
        <v/>
      </c>
      <c r="E386" s="58"/>
      <c r="F386" s="58"/>
      <c r="G386" s="58"/>
      <c r="H386" s="58"/>
      <c r="I386" s="59"/>
      <c r="J386" s="193"/>
      <c r="K386" s="60"/>
      <c r="L386" s="192"/>
      <c r="M386" s="56">
        <f>M385+IF(AND(K386="Pago",OR(E386='PC Receitas'!$O$4,E386='PC Receitas'!$O$5,E386='PC Receitas'!$O$6)),I386,IF(AND(K386="Pago",OR(E386='PC Receitas'!$O$7,E386='PC Receitas'!$O$8,E386='PC Receitas'!$O$9,E386='PC Receitas'!$O$10,E386='PC Receitas'!$O$11,E386='PC Receitas'!$O$12,E386='PC Receitas'!$O$13,E386='PC Receitas'!$O$14)),-I386,0))</f>
        <v>7448.57</v>
      </c>
      <c r="R386" s="153" t="e">
        <f t="shared" si="20"/>
        <v>#N/A</v>
      </c>
      <c r="S386" s="150" t="e">
        <f t="shared" si="21"/>
        <v>#N/A</v>
      </c>
      <c r="T386" s="150" t="e">
        <f t="shared" si="22"/>
        <v>#N/A</v>
      </c>
      <c r="U386" s="150" t="e">
        <f t="shared" si="23"/>
        <v>#N/A</v>
      </c>
      <c r="V386" s="154" t="e">
        <f>VLOOKUP(E386,'PC Receitas'!$O$4:$P$14,2,FALSE)</f>
        <v>#N/A</v>
      </c>
    </row>
    <row r="387" spans="3:22" ht="19.5" customHeight="1" thickTop="1" thickBot="1" x14ac:dyDescent="0.3">
      <c r="C387" s="58"/>
      <c r="D387" s="58" t="str">
        <f>IF(C387&lt;&gt;"",TEXT(C387,"00")&amp;"/10/"&amp;'Configurações Básicas'!$P$5,"")</f>
        <v/>
      </c>
      <c r="E387" s="58"/>
      <c r="F387" s="58"/>
      <c r="G387" s="58"/>
      <c r="H387" s="58"/>
      <c r="I387" s="59"/>
      <c r="J387" s="193"/>
      <c r="K387" s="60"/>
      <c r="L387" s="192"/>
      <c r="M387" s="56">
        <f>M386+IF(AND(K387="Pago",OR(E387='PC Receitas'!$O$4,E387='PC Receitas'!$O$5,E387='PC Receitas'!$O$6)),I387,IF(AND(K387="Pago",OR(E387='PC Receitas'!$O$7,E387='PC Receitas'!$O$8,E387='PC Receitas'!$O$9,E387='PC Receitas'!$O$10,E387='PC Receitas'!$O$11,E387='PC Receitas'!$O$12,E387='PC Receitas'!$O$13,E387='PC Receitas'!$O$14)),-I387,0))</f>
        <v>7448.57</v>
      </c>
      <c r="R387" s="153" t="e">
        <f t="shared" si="20"/>
        <v>#N/A</v>
      </c>
      <c r="S387" s="150" t="e">
        <f t="shared" si="21"/>
        <v>#N/A</v>
      </c>
      <c r="T387" s="150" t="e">
        <f t="shared" si="22"/>
        <v>#N/A</v>
      </c>
      <c r="U387" s="150" t="e">
        <f t="shared" si="23"/>
        <v>#N/A</v>
      </c>
      <c r="V387" s="154" t="e">
        <f>VLOOKUP(E387,'PC Receitas'!$O$4:$P$14,2,FALSE)</f>
        <v>#N/A</v>
      </c>
    </row>
    <row r="388" spans="3:22" ht="19.5" customHeight="1" thickTop="1" thickBot="1" x14ac:dyDescent="0.3">
      <c r="C388" s="58"/>
      <c r="D388" s="58" t="str">
        <f>IF(C388&lt;&gt;"",TEXT(C388,"00")&amp;"/10/"&amp;'Configurações Básicas'!$P$5,"")</f>
        <v/>
      </c>
      <c r="E388" s="58"/>
      <c r="F388" s="58"/>
      <c r="G388" s="58"/>
      <c r="H388" s="58"/>
      <c r="I388" s="59"/>
      <c r="J388" s="193"/>
      <c r="K388" s="60"/>
      <c r="L388" s="192"/>
      <c r="M388" s="56">
        <f>M387+IF(AND(K388="Pago",OR(E388='PC Receitas'!$O$4,E388='PC Receitas'!$O$5,E388='PC Receitas'!$O$6)),I388,IF(AND(K388="Pago",OR(E388='PC Receitas'!$O$7,E388='PC Receitas'!$O$8,E388='PC Receitas'!$O$9,E388='PC Receitas'!$O$10,E388='PC Receitas'!$O$11,E388='PC Receitas'!$O$12,E388='PC Receitas'!$O$13,E388='PC Receitas'!$O$14)),-I388,0))</f>
        <v>7448.57</v>
      </c>
      <c r="R388" s="153" t="e">
        <f t="shared" si="20"/>
        <v>#N/A</v>
      </c>
      <c r="S388" s="150" t="e">
        <f t="shared" si="21"/>
        <v>#N/A</v>
      </c>
      <c r="T388" s="150" t="e">
        <f t="shared" si="22"/>
        <v>#N/A</v>
      </c>
      <c r="U388" s="150" t="e">
        <f t="shared" si="23"/>
        <v>#N/A</v>
      </c>
      <c r="V388" s="154" t="e">
        <f>VLOOKUP(E388,'PC Receitas'!$O$4:$P$14,2,FALSE)</f>
        <v>#N/A</v>
      </c>
    </row>
    <row r="389" spans="3:22" ht="19.5" customHeight="1" thickTop="1" thickBot="1" x14ac:dyDescent="0.3">
      <c r="C389" s="58"/>
      <c r="D389" s="58" t="str">
        <f>IF(C389&lt;&gt;"",TEXT(C389,"00")&amp;"/10/"&amp;'Configurações Básicas'!$P$5,"")</f>
        <v/>
      </c>
      <c r="E389" s="58"/>
      <c r="F389" s="58"/>
      <c r="G389" s="58"/>
      <c r="H389" s="58"/>
      <c r="I389" s="59"/>
      <c r="J389" s="193"/>
      <c r="K389" s="60"/>
      <c r="L389" s="192"/>
      <c r="M389" s="56">
        <f>M388+IF(AND(K389="Pago",OR(E389='PC Receitas'!$O$4,E389='PC Receitas'!$O$5,E389='PC Receitas'!$O$6)),I389,IF(AND(K389="Pago",OR(E389='PC Receitas'!$O$7,E389='PC Receitas'!$O$8,E389='PC Receitas'!$O$9,E389='PC Receitas'!$O$10,E389='PC Receitas'!$O$11,E389='PC Receitas'!$O$12,E389='PC Receitas'!$O$13,E389='PC Receitas'!$O$14)),-I389,0))</f>
        <v>7448.57</v>
      </c>
      <c r="R389" s="153" t="e">
        <f t="shared" si="20"/>
        <v>#N/A</v>
      </c>
      <c r="S389" s="150" t="e">
        <f t="shared" si="21"/>
        <v>#N/A</v>
      </c>
      <c r="T389" s="150" t="e">
        <f t="shared" si="22"/>
        <v>#N/A</v>
      </c>
      <c r="U389" s="150" t="e">
        <f t="shared" si="23"/>
        <v>#N/A</v>
      </c>
      <c r="V389" s="154" t="e">
        <f>VLOOKUP(E389,'PC Receitas'!$O$4:$P$14,2,FALSE)</f>
        <v>#N/A</v>
      </c>
    </row>
    <row r="390" spans="3:22" ht="19.5" customHeight="1" thickTop="1" thickBot="1" x14ac:dyDescent="0.3">
      <c r="C390" s="58"/>
      <c r="D390" s="58" t="str">
        <f>IF(C390&lt;&gt;"",TEXT(C390,"00")&amp;"/10/"&amp;'Configurações Básicas'!$P$5,"")</f>
        <v/>
      </c>
      <c r="E390" s="58"/>
      <c r="F390" s="58"/>
      <c r="G390" s="58"/>
      <c r="H390" s="58"/>
      <c r="I390" s="59"/>
      <c r="J390" s="193"/>
      <c r="K390" s="60"/>
      <c r="L390" s="192"/>
      <c r="M390" s="56">
        <f>M389+IF(AND(K390="Pago",OR(E390='PC Receitas'!$O$4,E390='PC Receitas'!$O$5,E390='PC Receitas'!$O$6)),I390,IF(AND(K390="Pago",OR(E390='PC Receitas'!$O$7,E390='PC Receitas'!$O$8,E390='PC Receitas'!$O$9,E390='PC Receitas'!$O$10,E390='PC Receitas'!$O$11,E390='PC Receitas'!$O$12,E390='PC Receitas'!$O$13,E390='PC Receitas'!$O$14)),-I390,0))</f>
        <v>7448.57</v>
      </c>
      <c r="R390" s="153" t="e">
        <f t="shared" ref="R390:R453" si="24">IF(V390="Despesas_com_RH","Despesa",IF(V390="Despesas_Operacionais","Despesa",IF(V390="Despesas_com_Marketing","Despesa",IF(V390="Impostos","Despesa",IF(V390="Investimentos","Despesa","")))))</f>
        <v>#N/A</v>
      </c>
      <c r="S390" s="150" t="e">
        <f t="shared" ref="S390:S453" si="25">IF(V390="Despesas_com_Produtos","Despesa",IF(V390="Despesas_com_Serviços","Despesa",IF(V390="Despesas_Não_Operacionais","Despesa","")))</f>
        <v>#N/A</v>
      </c>
      <c r="T390" s="150" t="e">
        <f t="shared" ref="T390:T453" si="26">IF(V390="Receitas_com_Produtos","Receita",IF(V390="Receitas_com_Serviços","Receita",IF(V390="Receitas_Não_Operacionais","Receita","")))</f>
        <v>#N/A</v>
      </c>
      <c r="U390" s="150" t="e">
        <f t="shared" ref="U390:U453" si="27">IF(R390&lt;&gt;"",R390,IF(S390&lt;&gt;"",S390,IF(T390&lt;&gt;"",T390,"")))</f>
        <v>#N/A</v>
      </c>
      <c r="V390" s="154" t="e">
        <f>VLOOKUP(E390,'PC Receitas'!$O$4:$P$14,2,FALSE)</f>
        <v>#N/A</v>
      </c>
    </row>
    <row r="391" spans="3:22" ht="19.5" customHeight="1" thickTop="1" thickBot="1" x14ac:dyDescent="0.3">
      <c r="C391" s="58"/>
      <c r="D391" s="58" t="str">
        <f>IF(C391&lt;&gt;"",TEXT(C391,"00")&amp;"/10/"&amp;'Configurações Básicas'!$P$5,"")</f>
        <v/>
      </c>
      <c r="E391" s="58"/>
      <c r="F391" s="58"/>
      <c r="G391" s="58"/>
      <c r="H391" s="58"/>
      <c r="I391" s="59"/>
      <c r="J391" s="193"/>
      <c r="K391" s="60"/>
      <c r="L391" s="192"/>
      <c r="M391" s="56">
        <f>M390+IF(AND(K391="Pago",OR(E391='PC Receitas'!$O$4,E391='PC Receitas'!$O$5,E391='PC Receitas'!$O$6)),I391,IF(AND(K391="Pago",OR(E391='PC Receitas'!$O$7,E391='PC Receitas'!$O$8,E391='PC Receitas'!$O$9,E391='PC Receitas'!$O$10,E391='PC Receitas'!$O$11,E391='PC Receitas'!$O$12,E391='PC Receitas'!$O$13,E391='PC Receitas'!$O$14)),-I391,0))</f>
        <v>7448.57</v>
      </c>
      <c r="R391" s="153" t="e">
        <f t="shared" si="24"/>
        <v>#N/A</v>
      </c>
      <c r="S391" s="150" t="e">
        <f t="shared" si="25"/>
        <v>#N/A</v>
      </c>
      <c r="T391" s="150" t="e">
        <f t="shared" si="26"/>
        <v>#N/A</v>
      </c>
      <c r="U391" s="150" t="e">
        <f t="shared" si="27"/>
        <v>#N/A</v>
      </c>
      <c r="V391" s="154" t="e">
        <f>VLOOKUP(E391,'PC Receitas'!$O$4:$P$14,2,FALSE)</f>
        <v>#N/A</v>
      </c>
    </row>
    <row r="392" spans="3:22" ht="19.5" customHeight="1" thickTop="1" thickBot="1" x14ac:dyDescent="0.3">
      <c r="C392" s="58"/>
      <c r="D392" s="58" t="str">
        <f>IF(C392&lt;&gt;"",TEXT(C392,"00")&amp;"/10/"&amp;'Configurações Básicas'!$P$5,"")</f>
        <v/>
      </c>
      <c r="E392" s="58"/>
      <c r="F392" s="58"/>
      <c r="G392" s="58"/>
      <c r="H392" s="58"/>
      <c r="I392" s="59"/>
      <c r="J392" s="193"/>
      <c r="K392" s="60"/>
      <c r="L392" s="192"/>
      <c r="M392" s="56">
        <f>M391+IF(AND(K392="Pago",OR(E392='PC Receitas'!$O$4,E392='PC Receitas'!$O$5,E392='PC Receitas'!$O$6)),I392,IF(AND(K392="Pago",OR(E392='PC Receitas'!$O$7,E392='PC Receitas'!$O$8,E392='PC Receitas'!$O$9,E392='PC Receitas'!$O$10,E392='PC Receitas'!$O$11,E392='PC Receitas'!$O$12,E392='PC Receitas'!$O$13,E392='PC Receitas'!$O$14)),-I392,0))</f>
        <v>7448.57</v>
      </c>
      <c r="R392" s="153" t="e">
        <f t="shared" si="24"/>
        <v>#N/A</v>
      </c>
      <c r="S392" s="150" t="e">
        <f t="shared" si="25"/>
        <v>#N/A</v>
      </c>
      <c r="T392" s="150" t="e">
        <f t="shared" si="26"/>
        <v>#N/A</v>
      </c>
      <c r="U392" s="150" t="e">
        <f t="shared" si="27"/>
        <v>#N/A</v>
      </c>
      <c r="V392" s="154" t="e">
        <f>VLOOKUP(E392,'PC Receitas'!$O$4:$P$14,2,FALSE)</f>
        <v>#N/A</v>
      </c>
    </row>
    <row r="393" spans="3:22" ht="19.5" customHeight="1" thickTop="1" thickBot="1" x14ac:dyDescent="0.3">
      <c r="C393" s="58"/>
      <c r="D393" s="58" t="str">
        <f>IF(C393&lt;&gt;"",TEXT(C393,"00")&amp;"/10/"&amp;'Configurações Básicas'!$P$5,"")</f>
        <v/>
      </c>
      <c r="E393" s="58"/>
      <c r="F393" s="58"/>
      <c r="G393" s="58"/>
      <c r="H393" s="58"/>
      <c r="I393" s="59"/>
      <c r="J393" s="193"/>
      <c r="K393" s="60"/>
      <c r="L393" s="192"/>
      <c r="M393" s="56">
        <f>M392+IF(AND(K393="Pago",OR(E393='PC Receitas'!$O$4,E393='PC Receitas'!$O$5,E393='PC Receitas'!$O$6)),I393,IF(AND(K393="Pago",OR(E393='PC Receitas'!$O$7,E393='PC Receitas'!$O$8,E393='PC Receitas'!$O$9,E393='PC Receitas'!$O$10,E393='PC Receitas'!$O$11,E393='PC Receitas'!$O$12,E393='PC Receitas'!$O$13,E393='PC Receitas'!$O$14)),-I393,0))</f>
        <v>7448.57</v>
      </c>
      <c r="R393" s="153" t="e">
        <f t="shared" si="24"/>
        <v>#N/A</v>
      </c>
      <c r="S393" s="150" t="e">
        <f t="shared" si="25"/>
        <v>#N/A</v>
      </c>
      <c r="T393" s="150" t="e">
        <f t="shared" si="26"/>
        <v>#N/A</v>
      </c>
      <c r="U393" s="150" t="e">
        <f t="shared" si="27"/>
        <v>#N/A</v>
      </c>
      <c r="V393" s="154" t="e">
        <f>VLOOKUP(E393,'PC Receitas'!$O$4:$P$14,2,FALSE)</f>
        <v>#N/A</v>
      </c>
    </row>
    <row r="394" spans="3:22" ht="19.5" customHeight="1" thickTop="1" thickBot="1" x14ac:dyDescent="0.3">
      <c r="C394" s="58"/>
      <c r="D394" s="58" t="str">
        <f>IF(C394&lt;&gt;"",TEXT(C394,"00")&amp;"/10/"&amp;'Configurações Básicas'!$P$5,"")</f>
        <v/>
      </c>
      <c r="E394" s="58"/>
      <c r="F394" s="58"/>
      <c r="G394" s="58"/>
      <c r="H394" s="58"/>
      <c r="I394" s="59"/>
      <c r="J394" s="193"/>
      <c r="K394" s="60"/>
      <c r="L394" s="192"/>
      <c r="M394" s="56">
        <f>M393+IF(AND(K394="Pago",OR(E394='PC Receitas'!$O$4,E394='PC Receitas'!$O$5,E394='PC Receitas'!$O$6)),I394,IF(AND(K394="Pago",OR(E394='PC Receitas'!$O$7,E394='PC Receitas'!$O$8,E394='PC Receitas'!$O$9,E394='PC Receitas'!$O$10,E394='PC Receitas'!$O$11,E394='PC Receitas'!$O$12,E394='PC Receitas'!$O$13,E394='PC Receitas'!$O$14)),-I394,0))</f>
        <v>7448.57</v>
      </c>
      <c r="R394" s="153" t="e">
        <f t="shared" si="24"/>
        <v>#N/A</v>
      </c>
      <c r="S394" s="150" t="e">
        <f t="shared" si="25"/>
        <v>#N/A</v>
      </c>
      <c r="T394" s="150" t="e">
        <f t="shared" si="26"/>
        <v>#N/A</v>
      </c>
      <c r="U394" s="150" t="e">
        <f t="shared" si="27"/>
        <v>#N/A</v>
      </c>
      <c r="V394" s="154" t="e">
        <f>VLOOKUP(E394,'PC Receitas'!$O$4:$P$14,2,FALSE)</f>
        <v>#N/A</v>
      </c>
    </row>
    <row r="395" spans="3:22" ht="19.5" customHeight="1" thickTop="1" thickBot="1" x14ac:dyDescent="0.3">
      <c r="C395" s="58"/>
      <c r="D395" s="58" t="str">
        <f>IF(C395&lt;&gt;"",TEXT(C395,"00")&amp;"/10/"&amp;'Configurações Básicas'!$P$5,"")</f>
        <v/>
      </c>
      <c r="E395" s="58"/>
      <c r="F395" s="58"/>
      <c r="G395" s="58"/>
      <c r="H395" s="58"/>
      <c r="I395" s="59"/>
      <c r="J395" s="193"/>
      <c r="K395" s="60"/>
      <c r="L395" s="192"/>
      <c r="M395" s="56">
        <f>M394+IF(AND(K395="Pago",OR(E395='PC Receitas'!$O$4,E395='PC Receitas'!$O$5,E395='PC Receitas'!$O$6)),I395,IF(AND(K395="Pago",OR(E395='PC Receitas'!$O$7,E395='PC Receitas'!$O$8,E395='PC Receitas'!$O$9,E395='PC Receitas'!$O$10,E395='PC Receitas'!$O$11,E395='PC Receitas'!$O$12,E395='PC Receitas'!$O$13,E395='PC Receitas'!$O$14)),-I395,0))</f>
        <v>7448.57</v>
      </c>
      <c r="R395" s="153" t="e">
        <f t="shared" si="24"/>
        <v>#N/A</v>
      </c>
      <c r="S395" s="150" t="e">
        <f t="shared" si="25"/>
        <v>#N/A</v>
      </c>
      <c r="T395" s="150" t="e">
        <f t="shared" si="26"/>
        <v>#N/A</v>
      </c>
      <c r="U395" s="150" t="e">
        <f t="shared" si="27"/>
        <v>#N/A</v>
      </c>
      <c r="V395" s="154" t="e">
        <f>VLOOKUP(E395,'PC Receitas'!$O$4:$P$14,2,FALSE)</f>
        <v>#N/A</v>
      </c>
    </row>
    <row r="396" spans="3:22" ht="19.5" customHeight="1" thickTop="1" thickBot="1" x14ac:dyDescent="0.3">
      <c r="C396" s="58"/>
      <c r="D396" s="58" t="str">
        <f>IF(C396&lt;&gt;"",TEXT(C396,"00")&amp;"/10/"&amp;'Configurações Básicas'!$P$5,"")</f>
        <v/>
      </c>
      <c r="E396" s="58"/>
      <c r="F396" s="58"/>
      <c r="G396" s="58"/>
      <c r="H396" s="58"/>
      <c r="I396" s="59"/>
      <c r="J396" s="193"/>
      <c r="K396" s="60"/>
      <c r="L396" s="192"/>
      <c r="M396" s="56">
        <f>M395+IF(AND(K396="Pago",OR(E396='PC Receitas'!$O$4,E396='PC Receitas'!$O$5,E396='PC Receitas'!$O$6)),I396,IF(AND(K396="Pago",OR(E396='PC Receitas'!$O$7,E396='PC Receitas'!$O$8,E396='PC Receitas'!$O$9,E396='PC Receitas'!$O$10,E396='PC Receitas'!$O$11,E396='PC Receitas'!$O$12,E396='PC Receitas'!$O$13,E396='PC Receitas'!$O$14)),-I396,0))</f>
        <v>7448.57</v>
      </c>
      <c r="R396" s="153" t="e">
        <f t="shared" si="24"/>
        <v>#N/A</v>
      </c>
      <c r="S396" s="150" t="e">
        <f t="shared" si="25"/>
        <v>#N/A</v>
      </c>
      <c r="T396" s="150" t="e">
        <f t="shared" si="26"/>
        <v>#N/A</v>
      </c>
      <c r="U396" s="150" t="e">
        <f t="shared" si="27"/>
        <v>#N/A</v>
      </c>
      <c r="V396" s="154" t="e">
        <f>VLOOKUP(E396,'PC Receitas'!$O$4:$P$14,2,FALSE)</f>
        <v>#N/A</v>
      </c>
    </row>
    <row r="397" spans="3:22" ht="19.5" customHeight="1" thickTop="1" thickBot="1" x14ac:dyDescent="0.3">
      <c r="C397" s="58"/>
      <c r="D397" s="58" t="str">
        <f>IF(C397&lt;&gt;"",TEXT(C397,"00")&amp;"/10/"&amp;'Configurações Básicas'!$P$5,"")</f>
        <v/>
      </c>
      <c r="E397" s="58"/>
      <c r="F397" s="58"/>
      <c r="G397" s="58"/>
      <c r="H397" s="58"/>
      <c r="I397" s="59"/>
      <c r="J397" s="193"/>
      <c r="K397" s="60"/>
      <c r="L397" s="192"/>
      <c r="M397" s="56">
        <f>M396+IF(AND(K397="Pago",OR(E397='PC Receitas'!$O$4,E397='PC Receitas'!$O$5,E397='PC Receitas'!$O$6)),I397,IF(AND(K397="Pago",OR(E397='PC Receitas'!$O$7,E397='PC Receitas'!$O$8,E397='PC Receitas'!$O$9,E397='PC Receitas'!$O$10,E397='PC Receitas'!$O$11,E397='PC Receitas'!$O$12,E397='PC Receitas'!$O$13,E397='PC Receitas'!$O$14)),-I397,0))</f>
        <v>7448.57</v>
      </c>
      <c r="R397" s="153" t="e">
        <f t="shared" si="24"/>
        <v>#N/A</v>
      </c>
      <c r="S397" s="150" t="e">
        <f t="shared" si="25"/>
        <v>#N/A</v>
      </c>
      <c r="T397" s="150" t="e">
        <f t="shared" si="26"/>
        <v>#N/A</v>
      </c>
      <c r="U397" s="150" t="e">
        <f t="shared" si="27"/>
        <v>#N/A</v>
      </c>
      <c r="V397" s="154" t="e">
        <f>VLOOKUP(E397,'PC Receitas'!$O$4:$P$14,2,FALSE)</f>
        <v>#N/A</v>
      </c>
    </row>
    <row r="398" spans="3:22" ht="19.5" customHeight="1" thickTop="1" thickBot="1" x14ac:dyDescent="0.3">
      <c r="C398" s="58"/>
      <c r="D398" s="58" t="str">
        <f>IF(C398&lt;&gt;"",TEXT(C398,"00")&amp;"/10/"&amp;'Configurações Básicas'!$P$5,"")</f>
        <v/>
      </c>
      <c r="E398" s="58"/>
      <c r="F398" s="58"/>
      <c r="G398" s="58"/>
      <c r="H398" s="58"/>
      <c r="I398" s="59"/>
      <c r="J398" s="193"/>
      <c r="K398" s="60"/>
      <c r="L398" s="192"/>
      <c r="M398" s="56">
        <f>M397+IF(AND(K398="Pago",OR(E398='PC Receitas'!$O$4,E398='PC Receitas'!$O$5,E398='PC Receitas'!$O$6)),I398,IF(AND(K398="Pago",OR(E398='PC Receitas'!$O$7,E398='PC Receitas'!$O$8,E398='PC Receitas'!$O$9,E398='PC Receitas'!$O$10,E398='PC Receitas'!$O$11,E398='PC Receitas'!$O$12,E398='PC Receitas'!$O$13,E398='PC Receitas'!$O$14)),-I398,0))</f>
        <v>7448.57</v>
      </c>
      <c r="R398" s="153" t="e">
        <f t="shared" si="24"/>
        <v>#N/A</v>
      </c>
      <c r="S398" s="150" t="e">
        <f t="shared" si="25"/>
        <v>#N/A</v>
      </c>
      <c r="T398" s="150" t="e">
        <f t="shared" si="26"/>
        <v>#N/A</v>
      </c>
      <c r="U398" s="150" t="e">
        <f t="shared" si="27"/>
        <v>#N/A</v>
      </c>
      <c r="V398" s="154" t="e">
        <f>VLOOKUP(E398,'PC Receitas'!$O$4:$P$14,2,FALSE)</f>
        <v>#N/A</v>
      </c>
    </row>
    <row r="399" spans="3:22" ht="19.5" customHeight="1" thickTop="1" thickBot="1" x14ac:dyDescent="0.3">
      <c r="C399" s="58"/>
      <c r="D399" s="58" t="str">
        <f>IF(C399&lt;&gt;"",TEXT(C399,"00")&amp;"/10/"&amp;'Configurações Básicas'!$P$5,"")</f>
        <v/>
      </c>
      <c r="E399" s="58"/>
      <c r="F399" s="58"/>
      <c r="G399" s="58"/>
      <c r="H399" s="58"/>
      <c r="I399" s="59"/>
      <c r="J399" s="193"/>
      <c r="K399" s="60"/>
      <c r="L399" s="192"/>
      <c r="M399" s="56">
        <f>M398+IF(AND(K399="Pago",OR(E399='PC Receitas'!$O$4,E399='PC Receitas'!$O$5,E399='PC Receitas'!$O$6)),I399,IF(AND(K399="Pago",OR(E399='PC Receitas'!$O$7,E399='PC Receitas'!$O$8,E399='PC Receitas'!$O$9,E399='PC Receitas'!$O$10,E399='PC Receitas'!$O$11,E399='PC Receitas'!$O$12,E399='PC Receitas'!$O$13,E399='PC Receitas'!$O$14)),-I399,0))</f>
        <v>7448.57</v>
      </c>
      <c r="R399" s="153" t="e">
        <f t="shared" si="24"/>
        <v>#N/A</v>
      </c>
      <c r="S399" s="150" t="e">
        <f t="shared" si="25"/>
        <v>#N/A</v>
      </c>
      <c r="T399" s="150" t="e">
        <f t="shared" si="26"/>
        <v>#N/A</v>
      </c>
      <c r="U399" s="150" t="e">
        <f t="shared" si="27"/>
        <v>#N/A</v>
      </c>
      <c r="V399" s="154" t="e">
        <f>VLOOKUP(E399,'PC Receitas'!$O$4:$P$14,2,FALSE)</f>
        <v>#N/A</v>
      </c>
    </row>
    <row r="400" spans="3:22" ht="19.5" customHeight="1" thickTop="1" thickBot="1" x14ac:dyDescent="0.3">
      <c r="C400" s="58"/>
      <c r="D400" s="58" t="str">
        <f>IF(C400&lt;&gt;"",TEXT(C400,"00")&amp;"/10/"&amp;'Configurações Básicas'!$P$5,"")</f>
        <v/>
      </c>
      <c r="E400" s="58"/>
      <c r="F400" s="58"/>
      <c r="G400" s="58"/>
      <c r="H400" s="58"/>
      <c r="I400" s="59"/>
      <c r="J400" s="193"/>
      <c r="K400" s="60"/>
      <c r="L400" s="192"/>
      <c r="M400" s="56">
        <f>M399+IF(AND(K400="Pago",OR(E400='PC Receitas'!$O$4,E400='PC Receitas'!$O$5,E400='PC Receitas'!$O$6)),I400,IF(AND(K400="Pago",OR(E400='PC Receitas'!$O$7,E400='PC Receitas'!$O$8,E400='PC Receitas'!$O$9,E400='PC Receitas'!$O$10,E400='PC Receitas'!$O$11,E400='PC Receitas'!$O$12,E400='PC Receitas'!$O$13,E400='PC Receitas'!$O$14)),-I400,0))</f>
        <v>7448.57</v>
      </c>
      <c r="R400" s="153" t="e">
        <f t="shared" si="24"/>
        <v>#N/A</v>
      </c>
      <c r="S400" s="150" t="e">
        <f t="shared" si="25"/>
        <v>#N/A</v>
      </c>
      <c r="T400" s="150" t="e">
        <f t="shared" si="26"/>
        <v>#N/A</v>
      </c>
      <c r="U400" s="150" t="e">
        <f t="shared" si="27"/>
        <v>#N/A</v>
      </c>
      <c r="V400" s="154" t="e">
        <f>VLOOKUP(E400,'PC Receitas'!$O$4:$P$14,2,FALSE)</f>
        <v>#N/A</v>
      </c>
    </row>
    <row r="401" spans="3:22" ht="19.5" customHeight="1" thickTop="1" thickBot="1" x14ac:dyDescent="0.3">
      <c r="C401" s="58"/>
      <c r="D401" s="58" t="str">
        <f>IF(C401&lt;&gt;"",TEXT(C401,"00")&amp;"/10/"&amp;'Configurações Básicas'!$P$5,"")</f>
        <v/>
      </c>
      <c r="E401" s="58"/>
      <c r="F401" s="58"/>
      <c r="G401" s="58"/>
      <c r="H401" s="58"/>
      <c r="I401" s="59"/>
      <c r="J401" s="193"/>
      <c r="K401" s="60"/>
      <c r="L401" s="192"/>
      <c r="M401" s="56">
        <f>M400+IF(AND(K401="Pago",OR(E401='PC Receitas'!$O$4,E401='PC Receitas'!$O$5,E401='PC Receitas'!$O$6)),I401,IF(AND(K401="Pago",OR(E401='PC Receitas'!$O$7,E401='PC Receitas'!$O$8,E401='PC Receitas'!$O$9,E401='PC Receitas'!$O$10,E401='PC Receitas'!$O$11,E401='PC Receitas'!$O$12,E401='PC Receitas'!$O$13,E401='PC Receitas'!$O$14)),-I401,0))</f>
        <v>7448.57</v>
      </c>
      <c r="R401" s="153" t="e">
        <f t="shared" si="24"/>
        <v>#N/A</v>
      </c>
      <c r="S401" s="150" t="e">
        <f t="shared" si="25"/>
        <v>#N/A</v>
      </c>
      <c r="T401" s="150" t="e">
        <f t="shared" si="26"/>
        <v>#N/A</v>
      </c>
      <c r="U401" s="150" t="e">
        <f t="shared" si="27"/>
        <v>#N/A</v>
      </c>
      <c r="V401" s="154" t="e">
        <f>VLOOKUP(E401,'PC Receitas'!$O$4:$P$14,2,FALSE)</f>
        <v>#N/A</v>
      </c>
    </row>
    <row r="402" spans="3:22" ht="19.5" customHeight="1" thickTop="1" thickBot="1" x14ac:dyDescent="0.3">
      <c r="C402" s="58"/>
      <c r="D402" s="58" t="str">
        <f>IF(C402&lt;&gt;"",TEXT(C402,"00")&amp;"/10/"&amp;'Configurações Básicas'!$P$5,"")</f>
        <v/>
      </c>
      <c r="E402" s="58"/>
      <c r="F402" s="58"/>
      <c r="G402" s="58"/>
      <c r="H402" s="58"/>
      <c r="I402" s="59"/>
      <c r="J402" s="193"/>
      <c r="K402" s="60"/>
      <c r="L402" s="192"/>
      <c r="M402" s="56">
        <f>M401+IF(AND(K402="Pago",OR(E402='PC Receitas'!$O$4,E402='PC Receitas'!$O$5,E402='PC Receitas'!$O$6)),I402,IF(AND(K402="Pago",OR(E402='PC Receitas'!$O$7,E402='PC Receitas'!$O$8,E402='PC Receitas'!$O$9,E402='PC Receitas'!$O$10,E402='PC Receitas'!$O$11,E402='PC Receitas'!$O$12,E402='PC Receitas'!$O$13,E402='PC Receitas'!$O$14)),-I402,0))</f>
        <v>7448.57</v>
      </c>
      <c r="R402" s="153" t="e">
        <f t="shared" si="24"/>
        <v>#N/A</v>
      </c>
      <c r="S402" s="150" t="e">
        <f t="shared" si="25"/>
        <v>#N/A</v>
      </c>
      <c r="T402" s="150" t="e">
        <f t="shared" si="26"/>
        <v>#N/A</v>
      </c>
      <c r="U402" s="150" t="e">
        <f t="shared" si="27"/>
        <v>#N/A</v>
      </c>
      <c r="V402" s="154" t="e">
        <f>VLOOKUP(E402,'PC Receitas'!$O$4:$P$14,2,FALSE)</f>
        <v>#N/A</v>
      </c>
    </row>
    <row r="403" spans="3:22" ht="19.5" customHeight="1" thickTop="1" thickBot="1" x14ac:dyDescent="0.3">
      <c r="C403" s="58"/>
      <c r="D403" s="58" t="str">
        <f>IF(C403&lt;&gt;"",TEXT(C403,"00")&amp;"/10/"&amp;'Configurações Básicas'!$P$5,"")</f>
        <v/>
      </c>
      <c r="E403" s="58"/>
      <c r="F403" s="58"/>
      <c r="G403" s="58"/>
      <c r="H403" s="58"/>
      <c r="I403" s="59"/>
      <c r="J403" s="193"/>
      <c r="K403" s="60"/>
      <c r="L403" s="192"/>
      <c r="M403" s="56">
        <f>M402+IF(AND(K403="Pago",OR(E403='PC Receitas'!$O$4,E403='PC Receitas'!$O$5,E403='PC Receitas'!$O$6)),I403,IF(AND(K403="Pago",OR(E403='PC Receitas'!$O$7,E403='PC Receitas'!$O$8,E403='PC Receitas'!$O$9,E403='PC Receitas'!$O$10,E403='PC Receitas'!$O$11,E403='PC Receitas'!$O$12,E403='PC Receitas'!$O$13,E403='PC Receitas'!$O$14)),-I403,0))</f>
        <v>7448.57</v>
      </c>
      <c r="R403" s="153" t="e">
        <f t="shared" si="24"/>
        <v>#N/A</v>
      </c>
      <c r="S403" s="150" t="e">
        <f t="shared" si="25"/>
        <v>#N/A</v>
      </c>
      <c r="T403" s="150" t="e">
        <f t="shared" si="26"/>
        <v>#N/A</v>
      </c>
      <c r="U403" s="150" t="e">
        <f t="shared" si="27"/>
        <v>#N/A</v>
      </c>
      <c r="V403" s="154" t="e">
        <f>VLOOKUP(E403,'PC Receitas'!$O$4:$P$14,2,FALSE)</f>
        <v>#N/A</v>
      </c>
    </row>
    <row r="404" spans="3:22" ht="19.5" customHeight="1" thickTop="1" thickBot="1" x14ac:dyDescent="0.3">
      <c r="C404" s="58"/>
      <c r="D404" s="58" t="str">
        <f>IF(C404&lt;&gt;"",TEXT(C404,"00")&amp;"/10/"&amp;'Configurações Básicas'!$P$5,"")</f>
        <v/>
      </c>
      <c r="E404" s="58"/>
      <c r="F404" s="58"/>
      <c r="G404" s="58"/>
      <c r="H404" s="58"/>
      <c r="I404" s="59"/>
      <c r="J404" s="193"/>
      <c r="K404" s="60"/>
      <c r="L404" s="192"/>
      <c r="M404" s="56">
        <f>M403+IF(AND(K404="Pago",OR(E404='PC Receitas'!$O$4,E404='PC Receitas'!$O$5,E404='PC Receitas'!$O$6)),I404,IF(AND(K404="Pago",OR(E404='PC Receitas'!$O$7,E404='PC Receitas'!$O$8,E404='PC Receitas'!$O$9,E404='PC Receitas'!$O$10,E404='PC Receitas'!$O$11,E404='PC Receitas'!$O$12,E404='PC Receitas'!$O$13,E404='PC Receitas'!$O$14)),-I404,0))</f>
        <v>7448.57</v>
      </c>
      <c r="R404" s="153" t="e">
        <f t="shared" si="24"/>
        <v>#N/A</v>
      </c>
      <c r="S404" s="150" t="e">
        <f t="shared" si="25"/>
        <v>#N/A</v>
      </c>
      <c r="T404" s="150" t="e">
        <f t="shared" si="26"/>
        <v>#N/A</v>
      </c>
      <c r="U404" s="150" t="e">
        <f t="shared" si="27"/>
        <v>#N/A</v>
      </c>
      <c r="V404" s="154" t="e">
        <f>VLOOKUP(E404,'PC Receitas'!$O$4:$P$14,2,FALSE)</f>
        <v>#N/A</v>
      </c>
    </row>
    <row r="405" spans="3:22" ht="19.5" customHeight="1" thickTop="1" thickBot="1" x14ac:dyDescent="0.3">
      <c r="C405" s="58"/>
      <c r="D405" s="58" t="str">
        <f>IF(C405&lt;&gt;"",TEXT(C405,"00")&amp;"/10/"&amp;'Configurações Básicas'!$P$5,"")</f>
        <v/>
      </c>
      <c r="E405" s="58"/>
      <c r="F405" s="58"/>
      <c r="G405" s="58"/>
      <c r="H405" s="58"/>
      <c r="I405" s="59"/>
      <c r="J405" s="193"/>
      <c r="K405" s="60"/>
      <c r="L405" s="192"/>
      <c r="M405" s="56">
        <f>M404+IF(AND(K405="Pago",OR(E405='PC Receitas'!$O$4,E405='PC Receitas'!$O$5,E405='PC Receitas'!$O$6)),I405,IF(AND(K405="Pago",OR(E405='PC Receitas'!$O$7,E405='PC Receitas'!$O$8,E405='PC Receitas'!$O$9,E405='PC Receitas'!$O$10,E405='PC Receitas'!$O$11,E405='PC Receitas'!$O$12,E405='PC Receitas'!$O$13,E405='PC Receitas'!$O$14)),-I405,0))</f>
        <v>7448.57</v>
      </c>
      <c r="R405" s="153" t="e">
        <f t="shared" si="24"/>
        <v>#N/A</v>
      </c>
      <c r="S405" s="150" t="e">
        <f t="shared" si="25"/>
        <v>#N/A</v>
      </c>
      <c r="T405" s="150" t="e">
        <f t="shared" si="26"/>
        <v>#N/A</v>
      </c>
      <c r="U405" s="150" t="e">
        <f t="shared" si="27"/>
        <v>#N/A</v>
      </c>
      <c r="V405" s="154" t="e">
        <f>VLOOKUP(E405,'PC Receitas'!$O$4:$P$14,2,FALSE)</f>
        <v>#N/A</v>
      </c>
    </row>
    <row r="406" spans="3:22" ht="19.5" customHeight="1" thickTop="1" thickBot="1" x14ac:dyDescent="0.3">
      <c r="C406" s="58"/>
      <c r="D406" s="58" t="str">
        <f>IF(C406&lt;&gt;"",TEXT(C406,"00")&amp;"/10/"&amp;'Configurações Básicas'!$P$5,"")</f>
        <v/>
      </c>
      <c r="E406" s="58"/>
      <c r="F406" s="58"/>
      <c r="G406" s="58"/>
      <c r="H406" s="58"/>
      <c r="I406" s="59"/>
      <c r="J406" s="193"/>
      <c r="K406" s="60"/>
      <c r="L406" s="192"/>
      <c r="M406" s="56">
        <f>M405+IF(AND(K406="Pago",OR(E406='PC Receitas'!$O$4,E406='PC Receitas'!$O$5,E406='PC Receitas'!$O$6)),I406,IF(AND(K406="Pago",OR(E406='PC Receitas'!$O$7,E406='PC Receitas'!$O$8,E406='PC Receitas'!$O$9,E406='PC Receitas'!$O$10,E406='PC Receitas'!$O$11,E406='PC Receitas'!$O$12,E406='PC Receitas'!$O$13,E406='PC Receitas'!$O$14)),-I406,0))</f>
        <v>7448.57</v>
      </c>
      <c r="R406" s="153" t="e">
        <f t="shared" si="24"/>
        <v>#N/A</v>
      </c>
      <c r="S406" s="150" t="e">
        <f t="shared" si="25"/>
        <v>#N/A</v>
      </c>
      <c r="T406" s="150" t="e">
        <f t="shared" si="26"/>
        <v>#N/A</v>
      </c>
      <c r="U406" s="150" t="e">
        <f t="shared" si="27"/>
        <v>#N/A</v>
      </c>
      <c r="V406" s="154" t="e">
        <f>VLOOKUP(E406,'PC Receitas'!$O$4:$P$14,2,FALSE)</f>
        <v>#N/A</v>
      </c>
    </row>
    <row r="407" spans="3:22" ht="19.5" customHeight="1" thickTop="1" thickBot="1" x14ac:dyDescent="0.3">
      <c r="C407" s="58"/>
      <c r="D407" s="58" t="str">
        <f>IF(C407&lt;&gt;"",TEXT(C407,"00")&amp;"/10/"&amp;'Configurações Básicas'!$P$5,"")</f>
        <v/>
      </c>
      <c r="E407" s="58"/>
      <c r="F407" s="58"/>
      <c r="G407" s="58"/>
      <c r="H407" s="58"/>
      <c r="I407" s="59"/>
      <c r="J407" s="193"/>
      <c r="K407" s="60"/>
      <c r="L407" s="192"/>
      <c r="M407" s="56">
        <f>M406+IF(AND(K407="Pago",OR(E407='PC Receitas'!$O$4,E407='PC Receitas'!$O$5,E407='PC Receitas'!$O$6)),I407,IF(AND(K407="Pago",OR(E407='PC Receitas'!$O$7,E407='PC Receitas'!$O$8,E407='PC Receitas'!$O$9,E407='PC Receitas'!$O$10,E407='PC Receitas'!$O$11,E407='PC Receitas'!$O$12,E407='PC Receitas'!$O$13,E407='PC Receitas'!$O$14)),-I407,0))</f>
        <v>7448.57</v>
      </c>
      <c r="R407" s="153" t="e">
        <f t="shared" si="24"/>
        <v>#N/A</v>
      </c>
      <c r="S407" s="150" t="e">
        <f t="shared" si="25"/>
        <v>#N/A</v>
      </c>
      <c r="T407" s="150" t="e">
        <f t="shared" si="26"/>
        <v>#N/A</v>
      </c>
      <c r="U407" s="150" t="e">
        <f t="shared" si="27"/>
        <v>#N/A</v>
      </c>
      <c r="V407" s="154" t="e">
        <f>VLOOKUP(E407,'PC Receitas'!$O$4:$P$14,2,FALSE)</f>
        <v>#N/A</v>
      </c>
    </row>
    <row r="408" spans="3:22" ht="19.5" customHeight="1" thickTop="1" thickBot="1" x14ac:dyDescent="0.3">
      <c r="C408" s="58"/>
      <c r="D408" s="58" t="str">
        <f>IF(C408&lt;&gt;"",TEXT(C408,"00")&amp;"/10/"&amp;'Configurações Básicas'!$P$5,"")</f>
        <v/>
      </c>
      <c r="E408" s="58"/>
      <c r="F408" s="58"/>
      <c r="G408" s="58"/>
      <c r="H408" s="58"/>
      <c r="I408" s="59"/>
      <c r="J408" s="193"/>
      <c r="K408" s="60"/>
      <c r="L408" s="192"/>
      <c r="M408" s="56">
        <f>M407+IF(AND(K408="Pago",OR(E408='PC Receitas'!$O$4,E408='PC Receitas'!$O$5,E408='PC Receitas'!$O$6)),I408,IF(AND(K408="Pago",OR(E408='PC Receitas'!$O$7,E408='PC Receitas'!$O$8,E408='PC Receitas'!$O$9,E408='PC Receitas'!$O$10,E408='PC Receitas'!$O$11,E408='PC Receitas'!$O$12,E408='PC Receitas'!$O$13,E408='PC Receitas'!$O$14)),-I408,0))</f>
        <v>7448.57</v>
      </c>
      <c r="R408" s="153" t="e">
        <f t="shared" si="24"/>
        <v>#N/A</v>
      </c>
      <c r="S408" s="150" t="e">
        <f t="shared" si="25"/>
        <v>#N/A</v>
      </c>
      <c r="T408" s="150" t="e">
        <f t="shared" si="26"/>
        <v>#N/A</v>
      </c>
      <c r="U408" s="150" t="e">
        <f t="shared" si="27"/>
        <v>#N/A</v>
      </c>
      <c r="V408" s="154" t="e">
        <f>VLOOKUP(E408,'PC Receitas'!$O$4:$P$14,2,FALSE)</f>
        <v>#N/A</v>
      </c>
    </row>
    <row r="409" spans="3:22" ht="19.5" customHeight="1" thickTop="1" thickBot="1" x14ac:dyDescent="0.3">
      <c r="C409" s="58"/>
      <c r="D409" s="58" t="str">
        <f>IF(C409&lt;&gt;"",TEXT(C409,"00")&amp;"/10/"&amp;'Configurações Básicas'!$P$5,"")</f>
        <v/>
      </c>
      <c r="E409" s="58"/>
      <c r="F409" s="58"/>
      <c r="G409" s="58"/>
      <c r="H409" s="58"/>
      <c r="I409" s="59"/>
      <c r="J409" s="193"/>
      <c r="K409" s="60"/>
      <c r="L409" s="192"/>
      <c r="M409" s="56">
        <f>M408+IF(AND(K409="Pago",OR(E409='PC Receitas'!$O$4,E409='PC Receitas'!$O$5,E409='PC Receitas'!$O$6)),I409,IF(AND(K409="Pago",OR(E409='PC Receitas'!$O$7,E409='PC Receitas'!$O$8,E409='PC Receitas'!$O$9,E409='PC Receitas'!$O$10,E409='PC Receitas'!$O$11,E409='PC Receitas'!$O$12,E409='PC Receitas'!$O$13,E409='PC Receitas'!$O$14)),-I409,0))</f>
        <v>7448.57</v>
      </c>
      <c r="R409" s="153" t="e">
        <f t="shared" si="24"/>
        <v>#N/A</v>
      </c>
      <c r="S409" s="150" t="e">
        <f t="shared" si="25"/>
        <v>#N/A</v>
      </c>
      <c r="T409" s="150" t="e">
        <f t="shared" si="26"/>
        <v>#N/A</v>
      </c>
      <c r="U409" s="150" t="e">
        <f t="shared" si="27"/>
        <v>#N/A</v>
      </c>
      <c r="V409" s="154" t="e">
        <f>VLOOKUP(E409,'PC Receitas'!$O$4:$P$14,2,FALSE)</f>
        <v>#N/A</v>
      </c>
    </row>
    <row r="410" spans="3:22" ht="19.5" customHeight="1" thickTop="1" thickBot="1" x14ac:dyDescent="0.3">
      <c r="C410" s="58"/>
      <c r="D410" s="58" t="str">
        <f>IF(C410&lt;&gt;"",TEXT(C410,"00")&amp;"/10/"&amp;'Configurações Básicas'!$P$5,"")</f>
        <v/>
      </c>
      <c r="E410" s="58"/>
      <c r="F410" s="58"/>
      <c r="G410" s="58"/>
      <c r="H410" s="58"/>
      <c r="I410" s="59"/>
      <c r="J410" s="193"/>
      <c r="K410" s="60"/>
      <c r="L410" s="192"/>
      <c r="M410" s="56">
        <f>M409+IF(AND(K410="Pago",OR(E410='PC Receitas'!$O$4,E410='PC Receitas'!$O$5,E410='PC Receitas'!$O$6)),I410,IF(AND(K410="Pago",OR(E410='PC Receitas'!$O$7,E410='PC Receitas'!$O$8,E410='PC Receitas'!$O$9,E410='PC Receitas'!$O$10,E410='PC Receitas'!$O$11,E410='PC Receitas'!$O$12,E410='PC Receitas'!$O$13,E410='PC Receitas'!$O$14)),-I410,0))</f>
        <v>7448.57</v>
      </c>
      <c r="R410" s="153" t="e">
        <f t="shared" si="24"/>
        <v>#N/A</v>
      </c>
      <c r="S410" s="150" t="e">
        <f t="shared" si="25"/>
        <v>#N/A</v>
      </c>
      <c r="T410" s="150" t="e">
        <f t="shared" si="26"/>
        <v>#N/A</v>
      </c>
      <c r="U410" s="150" t="e">
        <f t="shared" si="27"/>
        <v>#N/A</v>
      </c>
      <c r="V410" s="154" t="e">
        <f>VLOOKUP(E410,'PC Receitas'!$O$4:$P$14,2,FALSE)</f>
        <v>#N/A</v>
      </c>
    </row>
    <row r="411" spans="3:22" ht="19.5" customHeight="1" thickTop="1" thickBot="1" x14ac:dyDescent="0.3">
      <c r="C411" s="58"/>
      <c r="D411" s="58" t="str">
        <f>IF(C411&lt;&gt;"",TEXT(C411,"00")&amp;"/10/"&amp;'Configurações Básicas'!$P$5,"")</f>
        <v/>
      </c>
      <c r="E411" s="58"/>
      <c r="F411" s="58"/>
      <c r="G411" s="58"/>
      <c r="H411" s="58"/>
      <c r="I411" s="59"/>
      <c r="J411" s="193"/>
      <c r="K411" s="60"/>
      <c r="L411" s="192"/>
      <c r="M411" s="56">
        <f>M410+IF(AND(K411="Pago",OR(E411='PC Receitas'!$O$4,E411='PC Receitas'!$O$5,E411='PC Receitas'!$O$6)),I411,IF(AND(K411="Pago",OR(E411='PC Receitas'!$O$7,E411='PC Receitas'!$O$8,E411='PC Receitas'!$O$9,E411='PC Receitas'!$O$10,E411='PC Receitas'!$O$11,E411='PC Receitas'!$O$12,E411='PC Receitas'!$O$13,E411='PC Receitas'!$O$14)),-I411,0))</f>
        <v>7448.57</v>
      </c>
      <c r="R411" s="153" t="e">
        <f t="shared" si="24"/>
        <v>#N/A</v>
      </c>
      <c r="S411" s="150" t="e">
        <f t="shared" si="25"/>
        <v>#N/A</v>
      </c>
      <c r="T411" s="150" t="e">
        <f t="shared" si="26"/>
        <v>#N/A</v>
      </c>
      <c r="U411" s="150" t="e">
        <f t="shared" si="27"/>
        <v>#N/A</v>
      </c>
      <c r="V411" s="154" t="e">
        <f>VLOOKUP(E411,'PC Receitas'!$O$4:$P$14,2,FALSE)</f>
        <v>#N/A</v>
      </c>
    </row>
    <row r="412" spans="3:22" ht="19.5" customHeight="1" thickTop="1" thickBot="1" x14ac:dyDescent="0.3">
      <c r="C412" s="58"/>
      <c r="D412" s="58" t="str">
        <f>IF(C412&lt;&gt;"",TEXT(C412,"00")&amp;"/10/"&amp;'Configurações Básicas'!$P$5,"")</f>
        <v/>
      </c>
      <c r="E412" s="58"/>
      <c r="F412" s="58"/>
      <c r="G412" s="58"/>
      <c r="H412" s="58"/>
      <c r="I412" s="59"/>
      <c r="J412" s="193"/>
      <c r="K412" s="60"/>
      <c r="L412" s="192"/>
      <c r="M412" s="56">
        <f>M411+IF(AND(K412="Pago",OR(E412='PC Receitas'!$O$4,E412='PC Receitas'!$O$5,E412='PC Receitas'!$O$6)),I412,IF(AND(K412="Pago",OR(E412='PC Receitas'!$O$7,E412='PC Receitas'!$O$8,E412='PC Receitas'!$O$9,E412='PC Receitas'!$O$10,E412='PC Receitas'!$O$11,E412='PC Receitas'!$O$12,E412='PC Receitas'!$O$13,E412='PC Receitas'!$O$14)),-I412,0))</f>
        <v>7448.57</v>
      </c>
      <c r="R412" s="153" t="e">
        <f t="shared" si="24"/>
        <v>#N/A</v>
      </c>
      <c r="S412" s="150" t="e">
        <f t="shared" si="25"/>
        <v>#N/A</v>
      </c>
      <c r="T412" s="150" t="e">
        <f t="shared" si="26"/>
        <v>#N/A</v>
      </c>
      <c r="U412" s="150" t="e">
        <f t="shared" si="27"/>
        <v>#N/A</v>
      </c>
      <c r="V412" s="154" t="e">
        <f>VLOOKUP(E412,'PC Receitas'!$O$4:$P$14,2,FALSE)</f>
        <v>#N/A</v>
      </c>
    </row>
    <row r="413" spans="3:22" ht="19.5" customHeight="1" thickTop="1" thickBot="1" x14ac:dyDescent="0.3">
      <c r="C413" s="58"/>
      <c r="D413" s="58" t="str">
        <f>IF(C413&lt;&gt;"",TEXT(C413,"00")&amp;"/10/"&amp;'Configurações Básicas'!$P$5,"")</f>
        <v/>
      </c>
      <c r="E413" s="58"/>
      <c r="F413" s="58"/>
      <c r="G413" s="58"/>
      <c r="H413" s="58"/>
      <c r="I413" s="59"/>
      <c r="J413" s="193"/>
      <c r="K413" s="60"/>
      <c r="L413" s="192"/>
      <c r="M413" s="56">
        <f>M412+IF(AND(K413="Pago",OR(E413='PC Receitas'!$O$4,E413='PC Receitas'!$O$5,E413='PC Receitas'!$O$6)),I413,IF(AND(K413="Pago",OR(E413='PC Receitas'!$O$7,E413='PC Receitas'!$O$8,E413='PC Receitas'!$O$9,E413='PC Receitas'!$O$10,E413='PC Receitas'!$O$11,E413='PC Receitas'!$O$12,E413='PC Receitas'!$O$13,E413='PC Receitas'!$O$14)),-I413,0))</f>
        <v>7448.57</v>
      </c>
      <c r="R413" s="153" t="e">
        <f t="shared" si="24"/>
        <v>#N/A</v>
      </c>
      <c r="S413" s="150" t="e">
        <f t="shared" si="25"/>
        <v>#N/A</v>
      </c>
      <c r="T413" s="150" t="e">
        <f t="shared" si="26"/>
        <v>#N/A</v>
      </c>
      <c r="U413" s="150" t="e">
        <f t="shared" si="27"/>
        <v>#N/A</v>
      </c>
      <c r="V413" s="154" t="e">
        <f>VLOOKUP(E413,'PC Receitas'!$O$4:$P$14,2,FALSE)</f>
        <v>#N/A</v>
      </c>
    </row>
    <row r="414" spans="3:22" ht="19.5" customHeight="1" thickTop="1" thickBot="1" x14ac:dyDescent="0.3">
      <c r="C414" s="58"/>
      <c r="D414" s="58" t="str">
        <f>IF(C414&lt;&gt;"",TEXT(C414,"00")&amp;"/10/"&amp;'Configurações Básicas'!$P$5,"")</f>
        <v/>
      </c>
      <c r="E414" s="58"/>
      <c r="F414" s="58"/>
      <c r="G414" s="58"/>
      <c r="H414" s="58"/>
      <c r="I414" s="59"/>
      <c r="J414" s="193"/>
      <c r="K414" s="60"/>
      <c r="L414" s="192"/>
      <c r="M414" s="56">
        <f>M413+IF(AND(K414="Pago",OR(E414='PC Receitas'!$O$4,E414='PC Receitas'!$O$5,E414='PC Receitas'!$O$6)),I414,IF(AND(K414="Pago",OR(E414='PC Receitas'!$O$7,E414='PC Receitas'!$O$8,E414='PC Receitas'!$O$9,E414='PC Receitas'!$O$10,E414='PC Receitas'!$O$11,E414='PC Receitas'!$O$12,E414='PC Receitas'!$O$13,E414='PC Receitas'!$O$14)),-I414,0))</f>
        <v>7448.57</v>
      </c>
      <c r="R414" s="153" t="e">
        <f t="shared" si="24"/>
        <v>#N/A</v>
      </c>
      <c r="S414" s="150" t="e">
        <f t="shared" si="25"/>
        <v>#N/A</v>
      </c>
      <c r="T414" s="150" t="e">
        <f t="shared" si="26"/>
        <v>#N/A</v>
      </c>
      <c r="U414" s="150" t="e">
        <f t="shared" si="27"/>
        <v>#N/A</v>
      </c>
      <c r="V414" s="154" t="e">
        <f>VLOOKUP(E414,'PC Receitas'!$O$4:$P$14,2,FALSE)</f>
        <v>#N/A</v>
      </c>
    </row>
    <row r="415" spans="3:22" ht="19.5" customHeight="1" thickTop="1" thickBot="1" x14ac:dyDescent="0.3">
      <c r="C415" s="58"/>
      <c r="D415" s="58" t="str">
        <f>IF(C415&lt;&gt;"",TEXT(C415,"00")&amp;"/10/"&amp;'Configurações Básicas'!$P$5,"")</f>
        <v/>
      </c>
      <c r="E415" s="58"/>
      <c r="F415" s="58"/>
      <c r="G415" s="58"/>
      <c r="H415" s="58"/>
      <c r="I415" s="59"/>
      <c r="J415" s="193"/>
      <c r="K415" s="60"/>
      <c r="L415" s="192"/>
      <c r="M415" s="56">
        <f>M414+IF(AND(K415="Pago",OR(E415='PC Receitas'!$O$4,E415='PC Receitas'!$O$5,E415='PC Receitas'!$O$6)),I415,IF(AND(K415="Pago",OR(E415='PC Receitas'!$O$7,E415='PC Receitas'!$O$8,E415='PC Receitas'!$O$9,E415='PC Receitas'!$O$10,E415='PC Receitas'!$O$11,E415='PC Receitas'!$O$12,E415='PC Receitas'!$O$13,E415='PC Receitas'!$O$14)),-I415,0))</f>
        <v>7448.57</v>
      </c>
      <c r="R415" s="153" t="e">
        <f t="shared" si="24"/>
        <v>#N/A</v>
      </c>
      <c r="S415" s="150" t="e">
        <f t="shared" si="25"/>
        <v>#N/A</v>
      </c>
      <c r="T415" s="150" t="e">
        <f t="shared" si="26"/>
        <v>#N/A</v>
      </c>
      <c r="U415" s="150" t="e">
        <f t="shared" si="27"/>
        <v>#N/A</v>
      </c>
      <c r="V415" s="154" t="e">
        <f>VLOOKUP(E415,'PC Receitas'!$O$4:$P$14,2,FALSE)</f>
        <v>#N/A</v>
      </c>
    </row>
    <row r="416" spans="3:22" ht="19.5" customHeight="1" thickTop="1" thickBot="1" x14ac:dyDescent="0.3">
      <c r="C416" s="58"/>
      <c r="D416" s="58" t="str">
        <f>IF(C416&lt;&gt;"",TEXT(C416,"00")&amp;"/10/"&amp;'Configurações Básicas'!$P$5,"")</f>
        <v/>
      </c>
      <c r="E416" s="58"/>
      <c r="F416" s="58"/>
      <c r="G416" s="58"/>
      <c r="H416" s="58"/>
      <c r="I416" s="59"/>
      <c r="J416" s="193"/>
      <c r="K416" s="60"/>
      <c r="L416" s="192"/>
      <c r="M416" s="56">
        <f>M415+IF(AND(K416="Pago",OR(E416='PC Receitas'!$O$4,E416='PC Receitas'!$O$5,E416='PC Receitas'!$O$6)),I416,IF(AND(K416="Pago",OR(E416='PC Receitas'!$O$7,E416='PC Receitas'!$O$8,E416='PC Receitas'!$O$9,E416='PC Receitas'!$O$10,E416='PC Receitas'!$O$11,E416='PC Receitas'!$O$12,E416='PC Receitas'!$O$13,E416='PC Receitas'!$O$14)),-I416,0))</f>
        <v>7448.57</v>
      </c>
      <c r="R416" s="153" t="e">
        <f t="shared" si="24"/>
        <v>#N/A</v>
      </c>
      <c r="S416" s="150" t="e">
        <f t="shared" si="25"/>
        <v>#N/A</v>
      </c>
      <c r="T416" s="150" t="e">
        <f t="shared" si="26"/>
        <v>#N/A</v>
      </c>
      <c r="U416" s="150" t="e">
        <f t="shared" si="27"/>
        <v>#N/A</v>
      </c>
      <c r="V416" s="154" t="e">
        <f>VLOOKUP(E416,'PC Receitas'!$O$4:$P$14,2,FALSE)</f>
        <v>#N/A</v>
      </c>
    </row>
    <row r="417" spans="3:22" ht="19.5" customHeight="1" thickTop="1" thickBot="1" x14ac:dyDescent="0.3">
      <c r="C417" s="58"/>
      <c r="D417" s="58" t="str">
        <f>IF(C417&lt;&gt;"",TEXT(C417,"00")&amp;"/10/"&amp;'Configurações Básicas'!$P$5,"")</f>
        <v/>
      </c>
      <c r="E417" s="58"/>
      <c r="F417" s="58"/>
      <c r="G417" s="58"/>
      <c r="H417" s="58"/>
      <c r="I417" s="59"/>
      <c r="J417" s="193"/>
      <c r="K417" s="60"/>
      <c r="L417" s="192"/>
      <c r="M417" s="56">
        <f>M416+IF(AND(K417="Pago",OR(E417='PC Receitas'!$O$4,E417='PC Receitas'!$O$5,E417='PC Receitas'!$O$6)),I417,IF(AND(K417="Pago",OR(E417='PC Receitas'!$O$7,E417='PC Receitas'!$O$8,E417='PC Receitas'!$O$9,E417='PC Receitas'!$O$10,E417='PC Receitas'!$O$11,E417='PC Receitas'!$O$12,E417='PC Receitas'!$O$13,E417='PC Receitas'!$O$14)),-I417,0))</f>
        <v>7448.57</v>
      </c>
      <c r="R417" s="153" t="e">
        <f t="shared" si="24"/>
        <v>#N/A</v>
      </c>
      <c r="S417" s="150" t="e">
        <f t="shared" si="25"/>
        <v>#N/A</v>
      </c>
      <c r="T417" s="150" t="e">
        <f t="shared" si="26"/>
        <v>#N/A</v>
      </c>
      <c r="U417" s="150" t="e">
        <f t="shared" si="27"/>
        <v>#N/A</v>
      </c>
      <c r="V417" s="154" t="e">
        <f>VLOOKUP(E417,'PC Receitas'!$O$4:$P$14,2,FALSE)</f>
        <v>#N/A</v>
      </c>
    </row>
    <row r="418" spans="3:22" ht="19.5" customHeight="1" thickTop="1" thickBot="1" x14ac:dyDescent="0.3">
      <c r="C418" s="58"/>
      <c r="D418" s="58" t="str">
        <f>IF(C418&lt;&gt;"",TEXT(C418,"00")&amp;"/10/"&amp;'Configurações Básicas'!$P$5,"")</f>
        <v/>
      </c>
      <c r="E418" s="58"/>
      <c r="F418" s="58"/>
      <c r="G418" s="58"/>
      <c r="H418" s="58"/>
      <c r="I418" s="59"/>
      <c r="J418" s="193"/>
      <c r="K418" s="60"/>
      <c r="L418" s="192"/>
      <c r="M418" s="56">
        <f>M417+IF(AND(K418="Pago",OR(E418='PC Receitas'!$O$4,E418='PC Receitas'!$O$5,E418='PC Receitas'!$O$6)),I418,IF(AND(K418="Pago",OR(E418='PC Receitas'!$O$7,E418='PC Receitas'!$O$8,E418='PC Receitas'!$O$9,E418='PC Receitas'!$O$10,E418='PC Receitas'!$O$11,E418='PC Receitas'!$O$12,E418='PC Receitas'!$O$13,E418='PC Receitas'!$O$14)),-I418,0))</f>
        <v>7448.57</v>
      </c>
      <c r="R418" s="153" t="e">
        <f t="shared" si="24"/>
        <v>#N/A</v>
      </c>
      <c r="S418" s="150" t="e">
        <f t="shared" si="25"/>
        <v>#N/A</v>
      </c>
      <c r="T418" s="150" t="e">
        <f t="shared" si="26"/>
        <v>#N/A</v>
      </c>
      <c r="U418" s="150" t="e">
        <f t="shared" si="27"/>
        <v>#N/A</v>
      </c>
      <c r="V418" s="154" t="e">
        <f>VLOOKUP(E418,'PC Receitas'!$O$4:$P$14,2,FALSE)</f>
        <v>#N/A</v>
      </c>
    </row>
    <row r="419" spans="3:22" ht="19.5" customHeight="1" thickTop="1" thickBot="1" x14ac:dyDescent="0.3">
      <c r="C419" s="58"/>
      <c r="D419" s="58" t="str">
        <f>IF(C419&lt;&gt;"",TEXT(C419,"00")&amp;"/10/"&amp;'Configurações Básicas'!$P$5,"")</f>
        <v/>
      </c>
      <c r="E419" s="58"/>
      <c r="F419" s="58"/>
      <c r="G419" s="58"/>
      <c r="H419" s="58"/>
      <c r="I419" s="59"/>
      <c r="J419" s="193"/>
      <c r="K419" s="60"/>
      <c r="L419" s="192"/>
      <c r="M419" s="56">
        <f>M418+IF(AND(K419="Pago",OR(E419='PC Receitas'!$O$4,E419='PC Receitas'!$O$5,E419='PC Receitas'!$O$6)),I419,IF(AND(K419="Pago",OR(E419='PC Receitas'!$O$7,E419='PC Receitas'!$O$8,E419='PC Receitas'!$O$9,E419='PC Receitas'!$O$10,E419='PC Receitas'!$O$11,E419='PC Receitas'!$O$12,E419='PC Receitas'!$O$13,E419='PC Receitas'!$O$14)),-I419,0))</f>
        <v>7448.57</v>
      </c>
      <c r="R419" s="153" t="e">
        <f t="shared" si="24"/>
        <v>#N/A</v>
      </c>
      <c r="S419" s="150" t="e">
        <f t="shared" si="25"/>
        <v>#N/A</v>
      </c>
      <c r="T419" s="150" t="e">
        <f t="shared" si="26"/>
        <v>#N/A</v>
      </c>
      <c r="U419" s="150" t="e">
        <f t="shared" si="27"/>
        <v>#N/A</v>
      </c>
      <c r="V419" s="154" t="e">
        <f>VLOOKUP(E419,'PC Receitas'!$O$4:$P$14,2,FALSE)</f>
        <v>#N/A</v>
      </c>
    </row>
    <row r="420" spans="3:22" ht="19.5" customHeight="1" thickTop="1" thickBot="1" x14ac:dyDescent="0.3">
      <c r="C420" s="58"/>
      <c r="D420" s="58" t="str">
        <f>IF(C420&lt;&gt;"",TEXT(C420,"00")&amp;"/10/"&amp;'Configurações Básicas'!$P$5,"")</f>
        <v/>
      </c>
      <c r="E420" s="58"/>
      <c r="F420" s="58"/>
      <c r="G420" s="58"/>
      <c r="H420" s="58"/>
      <c r="I420" s="59"/>
      <c r="J420" s="193"/>
      <c r="K420" s="60"/>
      <c r="L420" s="192"/>
      <c r="M420" s="56">
        <f>M419+IF(AND(K420="Pago",OR(E420='PC Receitas'!$O$4,E420='PC Receitas'!$O$5,E420='PC Receitas'!$O$6)),I420,IF(AND(K420="Pago",OR(E420='PC Receitas'!$O$7,E420='PC Receitas'!$O$8,E420='PC Receitas'!$O$9,E420='PC Receitas'!$O$10,E420='PC Receitas'!$O$11,E420='PC Receitas'!$O$12,E420='PC Receitas'!$O$13,E420='PC Receitas'!$O$14)),-I420,0))</f>
        <v>7448.57</v>
      </c>
      <c r="R420" s="153" t="e">
        <f t="shared" si="24"/>
        <v>#N/A</v>
      </c>
      <c r="S420" s="150" t="e">
        <f t="shared" si="25"/>
        <v>#N/A</v>
      </c>
      <c r="T420" s="150" t="e">
        <f t="shared" si="26"/>
        <v>#N/A</v>
      </c>
      <c r="U420" s="150" t="e">
        <f t="shared" si="27"/>
        <v>#N/A</v>
      </c>
      <c r="V420" s="154" t="e">
        <f>VLOOKUP(E420,'PC Receitas'!$O$4:$P$14,2,FALSE)</f>
        <v>#N/A</v>
      </c>
    </row>
    <row r="421" spans="3:22" ht="19.5" customHeight="1" thickTop="1" thickBot="1" x14ac:dyDescent="0.3">
      <c r="C421" s="58"/>
      <c r="D421" s="58" t="str">
        <f>IF(C421&lt;&gt;"",TEXT(C421,"00")&amp;"/10/"&amp;'Configurações Básicas'!$P$5,"")</f>
        <v/>
      </c>
      <c r="E421" s="58"/>
      <c r="F421" s="58"/>
      <c r="G421" s="58"/>
      <c r="H421" s="58"/>
      <c r="I421" s="59"/>
      <c r="J421" s="193"/>
      <c r="K421" s="60"/>
      <c r="L421" s="192"/>
      <c r="M421" s="56">
        <f>M420+IF(AND(K421="Pago",OR(E421='PC Receitas'!$O$4,E421='PC Receitas'!$O$5,E421='PC Receitas'!$O$6)),I421,IF(AND(K421="Pago",OR(E421='PC Receitas'!$O$7,E421='PC Receitas'!$O$8,E421='PC Receitas'!$O$9,E421='PC Receitas'!$O$10,E421='PC Receitas'!$O$11,E421='PC Receitas'!$O$12,E421='PC Receitas'!$O$13,E421='PC Receitas'!$O$14)),-I421,0))</f>
        <v>7448.57</v>
      </c>
      <c r="R421" s="153" t="e">
        <f t="shared" si="24"/>
        <v>#N/A</v>
      </c>
      <c r="S421" s="150" t="e">
        <f t="shared" si="25"/>
        <v>#N/A</v>
      </c>
      <c r="T421" s="150" t="e">
        <f t="shared" si="26"/>
        <v>#N/A</v>
      </c>
      <c r="U421" s="150" t="e">
        <f t="shared" si="27"/>
        <v>#N/A</v>
      </c>
      <c r="V421" s="154" t="e">
        <f>VLOOKUP(E421,'PC Receitas'!$O$4:$P$14,2,FALSE)</f>
        <v>#N/A</v>
      </c>
    </row>
    <row r="422" spans="3:22" ht="19.5" customHeight="1" thickTop="1" thickBot="1" x14ac:dyDescent="0.3">
      <c r="C422" s="58"/>
      <c r="D422" s="58" t="str">
        <f>IF(C422&lt;&gt;"",TEXT(C422,"00")&amp;"/10/"&amp;'Configurações Básicas'!$P$5,"")</f>
        <v/>
      </c>
      <c r="E422" s="58"/>
      <c r="F422" s="58"/>
      <c r="G422" s="58"/>
      <c r="H422" s="58"/>
      <c r="I422" s="59"/>
      <c r="J422" s="193"/>
      <c r="K422" s="60"/>
      <c r="L422" s="192"/>
      <c r="M422" s="56">
        <f>M421+IF(AND(K422="Pago",OR(E422='PC Receitas'!$O$4,E422='PC Receitas'!$O$5,E422='PC Receitas'!$O$6)),I422,IF(AND(K422="Pago",OR(E422='PC Receitas'!$O$7,E422='PC Receitas'!$O$8,E422='PC Receitas'!$O$9,E422='PC Receitas'!$O$10,E422='PC Receitas'!$O$11,E422='PC Receitas'!$O$12,E422='PC Receitas'!$O$13,E422='PC Receitas'!$O$14)),-I422,0))</f>
        <v>7448.57</v>
      </c>
      <c r="R422" s="153" t="e">
        <f t="shared" si="24"/>
        <v>#N/A</v>
      </c>
      <c r="S422" s="150" t="e">
        <f t="shared" si="25"/>
        <v>#N/A</v>
      </c>
      <c r="T422" s="150" t="e">
        <f t="shared" si="26"/>
        <v>#N/A</v>
      </c>
      <c r="U422" s="150" t="e">
        <f t="shared" si="27"/>
        <v>#N/A</v>
      </c>
      <c r="V422" s="154" t="e">
        <f>VLOOKUP(E422,'PC Receitas'!$O$4:$P$14,2,FALSE)</f>
        <v>#N/A</v>
      </c>
    </row>
    <row r="423" spans="3:22" ht="19.5" customHeight="1" thickTop="1" thickBot="1" x14ac:dyDescent="0.3">
      <c r="C423" s="58"/>
      <c r="D423" s="58" t="str">
        <f>IF(C423&lt;&gt;"",TEXT(C423,"00")&amp;"/10/"&amp;'Configurações Básicas'!$P$5,"")</f>
        <v/>
      </c>
      <c r="E423" s="58"/>
      <c r="F423" s="58"/>
      <c r="G423" s="58"/>
      <c r="H423" s="58"/>
      <c r="I423" s="59"/>
      <c r="J423" s="193"/>
      <c r="K423" s="60"/>
      <c r="L423" s="192"/>
      <c r="M423" s="56">
        <f>M422+IF(AND(K423="Pago",OR(E423='PC Receitas'!$O$4,E423='PC Receitas'!$O$5,E423='PC Receitas'!$O$6)),I423,IF(AND(K423="Pago",OR(E423='PC Receitas'!$O$7,E423='PC Receitas'!$O$8,E423='PC Receitas'!$O$9,E423='PC Receitas'!$O$10,E423='PC Receitas'!$O$11,E423='PC Receitas'!$O$12,E423='PC Receitas'!$O$13,E423='PC Receitas'!$O$14)),-I423,0))</f>
        <v>7448.57</v>
      </c>
      <c r="R423" s="153" t="e">
        <f t="shared" si="24"/>
        <v>#N/A</v>
      </c>
      <c r="S423" s="150" t="e">
        <f t="shared" si="25"/>
        <v>#N/A</v>
      </c>
      <c r="T423" s="150" t="e">
        <f t="shared" si="26"/>
        <v>#N/A</v>
      </c>
      <c r="U423" s="150" t="e">
        <f t="shared" si="27"/>
        <v>#N/A</v>
      </c>
      <c r="V423" s="154" t="e">
        <f>VLOOKUP(E423,'PC Receitas'!$O$4:$P$14,2,FALSE)</f>
        <v>#N/A</v>
      </c>
    </row>
    <row r="424" spans="3:22" ht="19.5" customHeight="1" thickTop="1" thickBot="1" x14ac:dyDescent="0.3">
      <c r="C424" s="58"/>
      <c r="D424" s="58" t="str">
        <f>IF(C424&lt;&gt;"",TEXT(C424,"00")&amp;"/10/"&amp;'Configurações Básicas'!$P$5,"")</f>
        <v/>
      </c>
      <c r="E424" s="58"/>
      <c r="F424" s="58"/>
      <c r="G424" s="58"/>
      <c r="H424" s="58"/>
      <c r="I424" s="59"/>
      <c r="J424" s="193"/>
      <c r="K424" s="60"/>
      <c r="L424" s="192"/>
      <c r="M424" s="56">
        <f>M423+IF(AND(K424="Pago",OR(E424='PC Receitas'!$O$4,E424='PC Receitas'!$O$5,E424='PC Receitas'!$O$6)),I424,IF(AND(K424="Pago",OR(E424='PC Receitas'!$O$7,E424='PC Receitas'!$O$8,E424='PC Receitas'!$O$9,E424='PC Receitas'!$O$10,E424='PC Receitas'!$O$11,E424='PC Receitas'!$O$12,E424='PC Receitas'!$O$13,E424='PC Receitas'!$O$14)),-I424,0))</f>
        <v>7448.57</v>
      </c>
      <c r="R424" s="153" t="e">
        <f t="shared" si="24"/>
        <v>#N/A</v>
      </c>
      <c r="S424" s="150" t="e">
        <f t="shared" si="25"/>
        <v>#N/A</v>
      </c>
      <c r="T424" s="150" t="e">
        <f t="shared" si="26"/>
        <v>#N/A</v>
      </c>
      <c r="U424" s="150" t="e">
        <f t="shared" si="27"/>
        <v>#N/A</v>
      </c>
      <c r="V424" s="154" t="e">
        <f>VLOOKUP(E424,'PC Receitas'!$O$4:$P$14,2,FALSE)</f>
        <v>#N/A</v>
      </c>
    </row>
    <row r="425" spans="3:22" ht="19.5" customHeight="1" thickTop="1" thickBot="1" x14ac:dyDescent="0.3">
      <c r="C425" s="58"/>
      <c r="D425" s="58" t="str">
        <f>IF(C425&lt;&gt;"",TEXT(C425,"00")&amp;"/10/"&amp;'Configurações Básicas'!$P$5,"")</f>
        <v/>
      </c>
      <c r="E425" s="58"/>
      <c r="F425" s="58"/>
      <c r="G425" s="58"/>
      <c r="H425" s="58"/>
      <c r="I425" s="59"/>
      <c r="J425" s="193"/>
      <c r="K425" s="60"/>
      <c r="L425" s="192"/>
      <c r="M425" s="56">
        <f>M424+IF(AND(K425="Pago",OR(E425='PC Receitas'!$O$4,E425='PC Receitas'!$O$5,E425='PC Receitas'!$O$6)),I425,IF(AND(K425="Pago",OR(E425='PC Receitas'!$O$7,E425='PC Receitas'!$O$8,E425='PC Receitas'!$O$9,E425='PC Receitas'!$O$10,E425='PC Receitas'!$O$11,E425='PC Receitas'!$O$12,E425='PC Receitas'!$O$13,E425='PC Receitas'!$O$14)),-I425,0))</f>
        <v>7448.57</v>
      </c>
      <c r="R425" s="153" t="e">
        <f t="shared" si="24"/>
        <v>#N/A</v>
      </c>
      <c r="S425" s="150" t="e">
        <f t="shared" si="25"/>
        <v>#N/A</v>
      </c>
      <c r="T425" s="150" t="e">
        <f t="shared" si="26"/>
        <v>#N/A</v>
      </c>
      <c r="U425" s="150" t="e">
        <f t="shared" si="27"/>
        <v>#N/A</v>
      </c>
      <c r="V425" s="154" t="e">
        <f>VLOOKUP(E425,'PC Receitas'!$O$4:$P$14,2,FALSE)</f>
        <v>#N/A</v>
      </c>
    </row>
    <row r="426" spans="3:22" ht="19.5" customHeight="1" thickTop="1" thickBot="1" x14ac:dyDescent="0.3">
      <c r="C426" s="58"/>
      <c r="D426" s="58" t="str">
        <f>IF(C426&lt;&gt;"",TEXT(C426,"00")&amp;"/10/"&amp;'Configurações Básicas'!$P$5,"")</f>
        <v/>
      </c>
      <c r="E426" s="58"/>
      <c r="F426" s="58"/>
      <c r="G426" s="58"/>
      <c r="H426" s="58"/>
      <c r="I426" s="59"/>
      <c r="J426" s="193"/>
      <c r="K426" s="60"/>
      <c r="L426" s="192"/>
      <c r="M426" s="56">
        <f>M425+IF(AND(K426="Pago",OR(E426='PC Receitas'!$O$4,E426='PC Receitas'!$O$5,E426='PC Receitas'!$O$6)),I426,IF(AND(K426="Pago",OR(E426='PC Receitas'!$O$7,E426='PC Receitas'!$O$8,E426='PC Receitas'!$O$9,E426='PC Receitas'!$O$10,E426='PC Receitas'!$O$11,E426='PC Receitas'!$O$12,E426='PC Receitas'!$O$13,E426='PC Receitas'!$O$14)),-I426,0))</f>
        <v>7448.57</v>
      </c>
      <c r="R426" s="153" t="e">
        <f t="shared" si="24"/>
        <v>#N/A</v>
      </c>
      <c r="S426" s="150" t="e">
        <f t="shared" si="25"/>
        <v>#N/A</v>
      </c>
      <c r="T426" s="150" t="e">
        <f t="shared" si="26"/>
        <v>#N/A</v>
      </c>
      <c r="U426" s="150" t="e">
        <f t="shared" si="27"/>
        <v>#N/A</v>
      </c>
      <c r="V426" s="154" t="e">
        <f>VLOOKUP(E426,'PC Receitas'!$O$4:$P$14,2,FALSE)</f>
        <v>#N/A</v>
      </c>
    </row>
    <row r="427" spans="3:22" ht="19.5" customHeight="1" thickTop="1" thickBot="1" x14ac:dyDescent="0.3">
      <c r="C427" s="58"/>
      <c r="D427" s="58" t="str">
        <f>IF(C427&lt;&gt;"",TEXT(C427,"00")&amp;"/10/"&amp;'Configurações Básicas'!$P$5,"")</f>
        <v/>
      </c>
      <c r="E427" s="58"/>
      <c r="F427" s="58"/>
      <c r="G427" s="58"/>
      <c r="H427" s="58"/>
      <c r="I427" s="59"/>
      <c r="J427" s="193"/>
      <c r="K427" s="60"/>
      <c r="L427" s="192"/>
      <c r="M427" s="56">
        <f>M426+IF(AND(K427="Pago",OR(E427='PC Receitas'!$O$4,E427='PC Receitas'!$O$5,E427='PC Receitas'!$O$6)),I427,IF(AND(K427="Pago",OR(E427='PC Receitas'!$O$7,E427='PC Receitas'!$O$8,E427='PC Receitas'!$O$9,E427='PC Receitas'!$O$10,E427='PC Receitas'!$O$11,E427='PC Receitas'!$O$12,E427='PC Receitas'!$O$13,E427='PC Receitas'!$O$14)),-I427,0))</f>
        <v>7448.57</v>
      </c>
      <c r="R427" s="153" t="e">
        <f t="shared" si="24"/>
        <v>#N/A</v>
      </c>
      <c r="S427" s="150" t="e">
        <f t="shared" si="25"/>
        <v>#N/A</v>
      </c>
      <c r="T427" s="150" t="e">
        <f t="shared" si="26"/>
        <v>#N/A</v>
      </c>
      <c r="U427" s="150" t="e">
        <f t="shared" si="27"/>
        <v>#N/A</v>
      </c>
      <c r="V427" s="154" t="e">
        <f>VLOOKUP(E427,'PC Receitas'!$O$4:$P$14,2,FALSE)</f>
        <v>#N/A</v>
      </c>
    </row>
    <row r="428" spans="3:22" ht="19.5" customHeight="1" thickTop="1" thickBot="1" x14ac:dyDescent="0.3">
      <c r="C428" s="58"/>
      <c r="D428" s="58" t="str">
        <f>IF(C428&lt;&gt;"",TEXT(C428,"00")&amp;"/10/"&amp;'Configurações Básicas'!$P$5,"")</f>
        <v/>
      </c>
      <c r="E428" s="58"/>
      <c r="F428" s="58"/>
      <c r="G428" s="58"/>
      <c r="H428" s="58"/>
      <c r="I428" s="59"/>
      <c r="J428" s="193"/>
      <c r="K428" s="60"/>
      <c r="L428" s="192"/>
      <c r="M428" s="56">
        <f>M427+IF(AND(K428="Pago",OR(E428='PC Receitas'!$O$4,E428='PC Receitas'!$O$5,E428='PC Receitas'!$O$6)),I428,IF(AND(K428="Pago",OR(E428='PC Receitas'!$O$7,E428='PC Receitas'!$O$8,E428='PC Receitas'!$O$9,E428='PC Receitas'!$O$10,E428='PC Receitas'!$O$11,E428='PC Receitas'!$O$12,E428='PC Receitas'!$O$13,E428='PC Receitas'!$O$14)),-I428,0))</f>
        <v>7448.57</v>
      </c>
      <c r="R428" s="153" t="e">
        <f t="shared" si="24"/>
        <v>#N/A</v>
      </c>
      <c r="S428" s="150" t="e">
        <f t="shared" si="25"/>
        <v>#N/A</v>
      </c>
      <c r="T428" s="150" t="e">
        <f t="shared" si="26"/>
        <v>#N/A</v>
      </c>
      <c r="U428" s="150" t="e">
        <f t="shared" si="27"/>
        <v>#N/A</v>
      </c>
      <c r="V428" s="154" t="e">
        <f>VLOOKUP(E428,'PC Receitas'!$O$4:$P$14,2,FALSE)</f>
        <v>#N/A</v>
      </c>
    </row>
    <row r="429" spans="3:22" ht="19.5" customHeight="1" thickTop="1" thickBot="1" x14ac:dyDescent="0.3">
      <c r="C429" s="58"/>
      <c r="D429" s="58" t="str">
        <f>IF(C429&lt;&gt;"",TEXT(C429,"00")&amp;"/10/"&amp;'Configurações Básicas'!$P$5,"")</f>
        <v/>
      </c>
      <c r="E429" s="58"/>
      <c r="F429" s="58"/>
      <c r="G429" s="58"/>
      <c r="H429" s="58"/>
      <c r="I429" s="59"/>
      <c r="J429" s="193"/>
      <c r="K429" s="60"/>
      <c r="L429" s="192"/>
      <c r="M429" s="56">
        <f>M428+IF(AND(K429="Pago",OR(E429='PC Receitas'!$O$4,E429='PC Receitas'!$O$5,E429='PC Receitas'!$O$6)),I429,IF(AND(K429="Pago",OR(E429='PC Receitas'!$O$7,E429='PC Receitas'!$O$8,E429='PC Receitas'!$O$9,E429='PC Receitas'!$O$10,E429='PC Receitas'!$O$11,E429='PC Receitas'!$O$12,E429='PC Receitas'!$O$13,E429='PC Receitas'!$O$14)),-I429,0))</f>
        <v>7448.57</v>
      </c>
      <c r="R429" s="153" t="e">
        <f t="shared" si="24"/>
        <v>#N/A</v>
      </c>
      <c r="S429" s="150" t="e">
        <f t="shared" si="25"/>
        <v>#N/A</v>
      </c>
      <c r="T429" s="150" t="e">
        <f t="shared" si="26"/>
        <v>#N/A</v>
      </c>
      <c r="U429" s="150" t="e">
        <f t="shared" si="27"/>
        <v>#N/A</v>
      </c>
      <c r="V429" s="154" t="e">
        <f>VLOOKUP(E429,'PC Receitas'!$O$4:$P$14,2,FALSE)</f>
        <v>#N/A</v>
      </c>
    </row>
    <row r="430" spans="3:22" ht="19.5" customHeight="1" thickTop="1" thickBot="1" x14ac:dyDescent="0.3">
      <c r="C430" s="58"/>
      <c r="D430" s="58" t="str">
        <f>IF(C430&lt;&gt;"",TEXT(C430,"00")&amp;"/10/"&amp;'Configurações Básicas'!$P$5,"")</f>
        <v/>
      </c>
      <c r="E430" s="58"/>
      <c r="F430" s="58"/>
      <c r="G430" s="58"/>
      <c r="H430" s="58"/>
      <c r="I430" s="59"/>
      <c r="J430" s="193"/>
      <c r="K430" s="60"/>
      <c r="L430" s="192"/>
      <c r="M430" s="56">
        <f>M429+IF(AND(K430="Pago",OR(E430='PC Receitas'!$O$4,E430='PC Receitas'!$O$5,E430='PC Receitas'!$O$6)),I430,IF(AND(K430="Pago",OR(E430='PC Receitas'!$O$7,E430='PC Receitas'!$O$8,E430='PC Receitas'!$O$9,E430='PC Receitas'!$O$10,E430='PC Receitas'!$O$11,E430='PC Receitas'!$O$12,E430='PC Receitas'!$O$13,E430='PC Receitas'!$O$14)),-I430,0))</f>
        <v>7448.57</v>
      </c>
      <c r="R430" s="153" t="e">
        <f t="shared" si="24"/>
        <v>#N/A</v>
      </c>
      <c r="S430" s="150" t="e">
        <f t="shared" si="25"/>
        <v>#N/A</v>
      </c>
      <c r="T430" s="150" t="e">
        <f t="shared" si="26"/>
        <v>#N/A</v>
      </c>
      <c r="U430" s="150" t="e">
        <f t="shared" si="27"/>
        <v>#N/A</v>
      </c>
      <c r="V430" s="154" t="e">
        <f>VLOOKUP(E430,'PC Receitas'!$O$4:$P$14,2,FALSE)</f>
        <v>#N/A</v>
      </c>
    </row>
    <row r="431" spans="3:22" ht="19.5" customHeight="1" thickTop="1" thickBot="1" x14ac:dyDescent="0.3">
      <c r="C431" s="58"/>
      <c r="D431" s="58" t="str">
        <f>IF(C431&lt;&gt;"",TEXT(C431,"00")&amp;"/10/"&amp;'Configurações Básicas'!$P$5,"")</f>
        <v/>
      </c>
      <c r="E431" s="58"/>
      <c r="F431" s="58"/>
      <c r="G431" s="58"/>
      <c r="H431" s="58"/>
      <c r="I431" s="59"/>
      <c r="J431" s="193"/>
      <c r="K431" s="60"/>
      <c r="L431" s="192"/>
      <c r="M431" s="56">
        <f>M430+IF(AND(K431="Pago",OR(E431='PC Receitas'!$O$4,E431='PC Receitas'!$O$5,E431='PC Receitas'!$O$6)),I431,IF(AND(K431="Pago",OR(E431='PC Receitas'!$O$7,E431='PC Receitas'!$O$8,E431='PC Receitas'!$O$9,E431='PC Receitas'!$O$10,E431='PC Receitas'!$O$11,E431='PC Receitas'!$O$12,E431='PC Receitas'!$O$13,E431='PC Receitas'!$O$14)),-I431,0))</f>
        <v>7448.57</v>
      </c>
      <c r="R431" s="153" t="e">
        <f t="shared" si="24"/>
        <v>#N/A</v>
      </c>
      <c r="S431" s="150" t="e">
        <f t="shared" si="25"/>
        <v>#N/A</v>
      </c>
      <c r="T431" s="150" t="e">
        <f t="shared" si="26"/>
        <v>#N/A</v>
      </c>
      <c r="U431" s="150" t="e">
        <f t="shared" si="27"/>
        <v>#N/A</v>
      </c>
      <c r="V431" s="154" t="e">
        <f>VLOOKUP(E431,'PC Receitas'!$O$4:$P$14,2,FALSE)</f>
        <v>#N/A</v>
      </c>
    </row>
    <row r="432" spans="3:22" ht="19.5" customHeight="1" thickTop="1" thickBot="1" x14ac:dyDescent="0.3">
      <c r="C432" s="58"/>
      <c r="D432" s="58" t="str">
        <f>IF(C432&lt;&gt;"",TEXT(C432,"00")&amp;"/10/"&amp;'Configurações Básicas'!$P$5,"")</f>
        <v/>
      </c>
      <c r="E432" s="58"/>
      <c r="F432" s="58"/>
      <c r="G432" s="58"/>
      <c r="H432" s="58"/>
      <c r="I432" s="59"/>
      <c r="J432" s="193"/>
      <c r="K432" s="60"/>
      <c r="L432" s="192"/>
      <c r="M432" s="56">
        <f>M431+IF(AND(K432="Pago",OR(E432='PC Receitas'!$O$4,E432='PC Receitas'!$O$5,E432='PC Receitas'!$O$6)),I432,IF(AND(K432="Pago",OR(E432='PC Receitas'!$O$7,E432='PC Receitas'!$O$8,E432='PC Receitas'!$O$9,E432='PC Receitas'!$O$10,E432='PC Receitas'!$O$11,E432='PC Receitas'!$O$12,E432='PC Receitas'!$O$13,E432='PC Receitas'!$O$14)),-I432,0))</f>
        <v>7448.57</v>
      </c>
      <c r="R432" s="153" t="e">
        <f t="shared" si="24"/>
        <v>#N/A</v>
      </c>
      <c r="S432" s="150" t="e">
        <f t="shared" si="25"/>
        <v>#N/A</v>
      </c>
      <c r="T432" s="150" t="e">
        <f t="shared" si="26"/>
        <v>#N/A</v>
      </c>
      <c r="U432" s="150" t="e">
        <f t="shared" si="27"/>
        <v>#N/A</v>
      </c>
      <c r="V432" s="154" t="e">
        <f>VLOOKUP(E432,'PC Receitas'!$O$4:$P$14,2,FALSE)</f>
        <v>#N/A</v>
      </c>
    </row>
    <row r="433" spans="3:22" ht="19.5" customHeight="1" thickTop="1" thickBot="1" x14ac:dyDescent="0.3">
      <c r="C433" s="58"/>
      <c r="D433" s="58" t="str">
        <f>IF(C433&lt;&gt;"",TEXT(C433,"00")&amp;"/10/"&amp;'Configurações Básicas'!$P$5,"")</f>
        <v/>
      </c>
      <c r="E433" s="58"/>
      <c r="F433" s="58"/>
      <c r="G433" s="58"/>
      <c r="H433" s="58"/>
      <c r="I433" s="59"/>
      <c r="J433" s="193"/>
      <c r="K433" s="60"/>
      <c r="L433" s="192"/>
      <c r="M433" s="56">
        <f>M432+IF(AND(K433="Pago",OR(E433='PC Receitas'!$O$4,E433='PC Receitas'!$O$5,E433='PC Receitas'!$O$6)),I433,IF(AND(K433="Pago",OR(E433='PC Receitas'!$O$7,E433='PC Receitas'!$O$8,E433='PC Receitas'!$O$9,E433='PC Receitas'!$O$10,E433='PC Receitas'!$O$11,E433='PC Receitas'!$O$12,E433='PC Receitas'!$O$13,E433='PC Receitas'!$O$14)),-I433,0))</f>
        <v>7448.57</v>
      </c>
      <c r="R433" s="153" t="e">
        <f t="shared" si="24"/>
        <v>#N/A</v>
      </c>
      <c r="S433" s="150" t="e">
        <f t="shared" si="25"/>
        <v>#N/A</v>
      </c>
      <c r="T433" s="150" t="e">
        <f t="shared" si="26"/>
        <v>#N/A</v>
      </c>
      <c r="U433" s="150" t="e">
        <f t="shared" si="27"/>
        <v>#N/A</v>
      </c>
      <c r="V433" s="154" t="e">
        <f>VLOOKUP(E433,'PC Receitas'!$O$4:$P$14,2,FALSE)</f>
        <v>#N/A</v>
      </c>
    </row>
    <row r="434" spans="3:22" ht="19.5" customHeight="1" thickTop="1" thickBot="1" x14ac:dyDescent="0.3">
      <c r="C434" s="58"/>
      <c r="D434" s="58" t="str">
        <f>IF(C434&lt;&gt;"",TEXT(C434,"00")&amp;"/10/"&amp;'Configurações Básicas'!$P$5,"")</f>
        <v/>
      </c>
      <c r="E434" s="58"/>
      <c r="F434" s="58"/>
      <c r="G434" s="58"/>
      <c r="H434" s="58"/>
      <c r="I434" s="59"/>
      <c r="J434" s="193"/>
      <c r="K434" s="60"/>
      <c r="L434" s="192"/>
      <c r="M434" s="56">
        <f>M433+IF(AND(K434="Pago",OR(E434='PC Receitas'!$O$4,E434='PC Receitas'!$O$5,E434='PC Receitas'!$O$6)),I434,IF(AND(K434="Pago",OR(E434='PC Receitas'!$O$7,E434='PC Receitas'!$O$8,E434='PC Receitas'!$O$9,E434='PC Receitas'!$O$10,E434='PC Receitas'!$O$11,E434='PC Receitas'!$O$12,E434='PC Receitas'!$O$13,E434='PC Receitas'!$O$14)),-I434,0))</f>
        <v>7448.57</v>
      </c>
      <c r="R434" s="153" t="e">
        <f t="shared" si="24"/>
        <v>#N/A</v>
      </c>
      <c r="S434" s="150" t="e">
        <f t="shared" si="25"/>
        <v>#N/A</v>
      </c>
      <c r="T434" s="150" t="e">
        <f t="shared" si="26"/>
        <v>#N/A</v>
      </c>
      <c r="U434" s="150" t="e">
        <f t="shared" si="27"/>
        <v>#N/A</v>
      </c>
      <c r="V434" s="154" t="e">
        <f>VLOOKUP(E434,'PC Receitas'!$O$4:$P$14,2,FALSE)</f>
        <v>#N/A</v>
      </c>
    </row>
    <row r="435" spans="3:22" ht="19.5" customHeight="1" thickTop="1" thickBot="1" x14ac:dyDescent="0.3">
      <c r="C435" s="58"/>
      <c r="D435" s="58" t="str">
        <f>IF(C435&lt;&gt;"",TEXT(C435,"00")&amp;"/10/"&amp;'Configurações Básicas'!$P$5,"")</f>
        <v/>
      </c>
      <c r="E435" s="58"/>
      <c r="F435" s="58"/>
      <c r="G435" s="58"/>
      <c r="H435" s="58"/>
      <c r="I435" s="59"/>
      <c r="J435" s="193"/>
      <c r="K435" s="60"/>
      <c r="L435" s="192"/>
      <c r="M435" s="56">
        <f>M434+IF(AND(K435="Pago",OR(E435='PC Receitas'!$O$4,E435='PC Receitas'!$O$5,E435='PC Receitas'!$O$6)),I435,IF(AND(K435="Pago",OR(E435='PC Receitas'!$O$7,E435='PC Receitas'!$O$8,E435='PC Receitas'!$O$9,E435='PC Receitas'!$O$10,E435='PC Receitas'!$O$11,E435='PC Receitas'!$O$12,E435='PC Receitas'!$O$13,E435='PC Receitas'!$O$14)),-I435,0))</f>
        <v>7448.57</v>
      </c>
      <c r="R435" s="153" t="e">
        <f t="shared" si="24"/>
        <v>#N/A</v>
      </c>
      <c r="S435" s="150" t="e">
        <f t="shared" si="25"/>
        <v>#N/A</v>
      </c>
      <c r="T435" s="150" t="e">
        <f t="shared" si="26"/>
        <v>#N/A</v>
      </c>
      <c r="U435" s="150" t="e">
        <f t="shared" si="27"/>
        <v>#N/A</v>
      </c>
      <c r="V435" s="154" t="e">
        <f>VLOOKUP(E435,'PC Receitas'!$O$4:$P$14,2,FALSE)</f>
        <v>#N/A</v>
      </c>
    </row>
    <row r="436" spans="3:22" ht="19.5" customHeight="1" thickTop="1" thickBot="1" x14ac:dyDescent="0.3">
      <c r="C436" s="58"/>
      <c r="D436" s="58" t="str">
        <f>IF(C436&lt;&gt;"",TEXT(C436,"00")&amp;"/10/"&amp;'Configurações Básicas'!$P$5,"")</f>
        <v/>
      </c>
      <c r="E436" s="58"/>
      <c r="F436" s="58"/>
      <c r="G436" s="58"/>
      <c r="H436" s="58"/>
      <c r="I436" s="59"/>
      <c r="J436" s="193"/>
      <c r="K436" s="60"/>
      <c r="L436" s="192"/>
      <c r="M436" s="56">
        <f>M435+IF(AND(K436="Pago",OR(E436='PC Receitas'!$O$4,E436='PC Receitas'!$O$5,E436='PC Receitas'!$O$6)),I436,IF(AND(K436="Pago",OR(E436='PC Receitas'!$O$7,E436='PC Receitas'!$O$8,E436='PC Receitas'!$O$9,E436='PC Receitas'!$O$10,E436='PC Receitas'!$O$11,E436='PC Receitas'!$O$12,E436='PC Receitas'!$O$13,E436='PC Receitas'!$O$14)),-I436,0))</f>
        <v>7448.57</v>
      </c>
      <c r="R436" s="153" t="e">
        <f t="shared" si="24"/>
        <v>#N/A</v>
      </c>
      <c r="S436" s="150" t="e">
        <f t="shared" si="25"/>
        <v>#N/A</v>
      </c>
      <c r="T436" s="150" t="e">
        <f t="shared" si="26"/>
        <v>#N/A</v>
      </c>
      <c r="U436" s="150" t="e">
        <f t="shared" si="27"/>
        <v>#N/A</v>
      </c>
      <c r="V436" s="154" t="e">
        <f>VLOOKUP(E436,'PC Receitas'!$O$4:$P$14,2,FALSE)</f>
        <v>#N/A</v>
      </c>
    </row>
    <row r="437" spans="3:22" ht="19.5" customHeight="1" thickTop="1" thickBot="1" x14ac:dyDescent="0.3">
      <c r="C437" s="58"/>
      <c r="D437" s="58" t="str">
        <f>IF(C437&lt;&gt;"",TEXT(C437,"00")&amp;"/10/"&amp;'Configurações Básicas'!$P$5,"")</f>
        <v/>
      </c>
      <c r="E437" s="58"/>
      <c r="F437" s="58"/>
      <c r="G437" s="58"/>
      <c r="H437" s="58"/>
      <c r="I437" s="59"/>
      <c r="J437" s="193"/>
      <c r="K437" s="60"/>
      <c r="L437" s="192"/>
      <c r="M437" s="56">
        <f>M436+IF(AND(K437="Pago",OR(E437='PC Receitas'!$O$4,E437='PC Receitas'!$O$5,E437='PC Receitas'!$O$6)),I437,IF(AND(K437="Pago",OR(E437='PC Receitas'!$O$7,E437='PC Receitas'!$O$8,E437='PC Receitas'!$O$9,E437='PC Receitas'!$O$10,E437='PC Receitas'!$O$11,E437='PC Receitas'!$O$12,E437='PC Receitas'!$O$13,E437='PC Receitas'!$O$14)),-I437,0))</f>
        <v>7448.57</v>
      </c>
      <c r="R437" s="153" t="e">
        <f t="shared" si="24"/>
        <v>#N/A</v>
      </c>
      <c r="S437" s="150" t="e">
        <f t="shared" si="25"/>
        <v>#N/A</v>
      </c>
      <c r="T437" s="150" t="e">
        <f t="shared" si="26"/>
        <v>#N/A</v>
      </c>
      <c r="U437" s="150" t="e">
        <f t="shared" si="27"/>
        <v>#N/A</v>
      </c>
      <c r="V437" s="154" t="e">
        <f>VLOOKUP(E437,'PC Receitas'!$O$4:$P$14,2,FALSE)</f>
        <v>#N/A</v>
      </c>
    </row>
    <row r="438" spans="3:22" ht="19.5" customHeight="1" thickTop="1" thickBot="1" x14ac:dyDescent="0.3">
      <c r="C438" s="58"/>
      <c r="D438" s="58" t="str">
        <f>IF(C438&lt;&gt;"",TEXT(C438,"00")&amp;"/10/"&amp;'Configurações Básicas'!$P$5,"")</f>
        <v/>
      </c>
      <c r="E438" s="58"/>
      <c r="F438" s="58"/>
      <c r="G438" s="58"/>
      <c r="H438" s="58"/>
      <c r="I438" s="59"/>
      <c r="J438" s="193"/>
      <c r="K438" s="60"/>
      <c r="L438" s="192"/>
      <c r="M438" s="56">
        <f>M437+IF(AND(K438="Pago",OR(E438='PC Receitas'!$O$4,E438='PC Receitas'!$O$5,E438='PC Receitas'!$O$6)),I438,IF(AND(K438="Pago",OR(E438='PC Receitas'!$O$7,E438='PC Receitas'!$O$8,E438='PC Receitas'!$O$9,E438='PC Receitas'!$O$10,E438='PC Receitas'!$O$11,E438='PC Receitas'!$O$12,E438='PC Receitas'!$O$13,E438='PC Receitas'!$O$14)),-I438,0))</f>
        <v>7448.57</v>
      </c>
      <c r="R438" s="153" t="e">
        <f t="shared" si="24"/>
        <v>#N/A</v>
      </c>
      <c r="S438" s="150" t="e">
        <f t="shared" si="25"/>
        <v>#N/A</v>
      </c>
      <c r="T438" s="150" t="e">
        <f t="shared" si="26"/>
        <v>#N/A</v>
      </c>
      <c r="U438" s="150" t="e">
        <f t="shared" si="27"/>
        <v>#N/A</v>
      </c>
      <c r="V438" s="154" t="e">
        <f>VLOOKUP(E438,'PC Receitas'!$O$4:$P$14,2,FALSE)</f>
        <v>#N/A</v>
      </c>
    </row>
    <row r="439" spans="3:22" ht="19.5" customHeight="1" thickTop="1" thickBot="1" x14ac:dyDescent="0.3">
      <c r="C439" s="58"/>
      <c r="D439" s="58" t="str">
        <f>IF(C439&lt;&gt;"",TEXT(C439,"00")&amp;"/10/"&amp;'Configurações Básicas'!$P$5,"")</f>
        <v/>
      </c>
      <c r="E439" s="58"/>
      <c r="F439" s="58"/>
      <c r="G439" s="58"/>
      <c r="H439" s="58"/>
      <c r="I439" s="59"/>
      <c r="J439" s="193"/>
      <c r="K439" s="60"/>
      <c r="L439" s="192"/>
      <c r="M439" s="56">
        <f>M438+IF(AND(K439="Pago",OR(E439='PC Receitas'!$O$4,E439='PC Receitas'!$O$5,E439='PC Receitas'!$O$6)),I439,IF(AND(K439="Pago",OR(E439='PC Receitas'!$O$7,E439='PC Receitas'!$O$8,E439='PC Receitas'!$O$9,E439='PC Receitas'!$O$10,E439='PC Receitas'!$O$11,E439='PC Receitas'!$O$12,E439='PC Receitas'!$O$13,E439='PC Receitas'!$O$14)),-I439,0))</f>
        <v>7448.57</v>
      </c>
      <c r="R439" s="153" t="e">
        <f t="shared" si="24"/>
        <v>#N/A</v>
      </c>
      <c r="S439" s="150" t="e">
        <f t="shared" si="25"/>
        <v>#N/A</v>
      </c>
      <c r="T439" s="150" t="e">
        <f t="shared" si="26"/>
        <v>#N/A</v>
      </c>
      <c r="U439" s="150" t="e">
        <f t="shared" si="27"/>
        <v>#N/A</v>
      </c>
      <c r="V439" s="154" t="e">
        <f>VLOOKUP(E439,'PC Receitas'!$O$4:$P$14,2,FALSE)</f>
        <v>#N/A</v>
      </c>
    </row>
    <row r="440" spans="3:22" ht="19.5" customHeight="1" thickTop="1" thickBot="1" x14ac:dyDescent="0.3">
      <c r="C440" s="58"/>
      <c r="D440" s="58" t="str">
        <f>IF(C440&lt;&gt;"",TEXT(C440,"00")&amp;"/10/"&amp;'Configurações Básicas'!$P$5,"")</f>
        <v/>
      </c>
      <c r="E440" s="58"/>
      <c r="F440" s="58"/>
      <c r="G440" s="58"/>
      <c r="H440" s="58"/>
      <c r="I440" s="59"/>
      <c r="J440" s="193"/>
      <c r="K440" s="60"/>
      <c r="L440" s="192"/>
      <c r="M440" s="56">
        <f>M439+IF(AND(K440="Pago",OR(E440='PC Receitas'!$O$4,E440='PC Receitas'!$O$5,E440='PC Receitas'!$O$6)),I440,IF(AND(K440="Pago",OR(E440='PC Receitas'!$O$7,E440='PC Receitas'!$O$8,E440='PC Receitas'!$O$9,E440='PC Receitas'!$O$10,E440='PC Receitas'!$O$11,E440='PC Receitas'!$O$12,E440='PC Receitas'!$O$13,E440='PC Receitas'!$O$14)),-I440,0))</f>
        <v>7448.57</v>
      </c>
      <c r="R440" s="153" t="e">
        <f t="shared" si="24"/>
        <v>#N/A</v>
      </c>
      <c r="S440" s="150" t="e">
        <f t="shared" si="25"/>
        <v>#N/A</v>
      </c>
      <c r="T440" s="150" t="e">
        <f t="shared" si="26"/>
        <v>#N/A</v>
      </c>
      <c r="U440" s="150" t="e">
        <f t="shared" si="27"/>
        <v>#N/A</v>
      </c>
      <c r="V440" s="154" t="e">
        <f>VLOOKUP(E440,'PC Receitas'!$O$4:$P$14,2,FALSE)</f>
        <v>#N/A</v>
      </c>
    </row>
    <row r="441" spans="3:22" ht="19.5" customHeight="1" thickTop="1" thickBot="1" x14ac:dyDescent="0.3">
      <c r="C441" s="58"/>
      <c r="D441" s="58" t="str">
        <f>IF(C441&lt;&gt;"",TEXT(C441,"00")&amp;"/10/"&amp;'Configurações Básicas'!$P$5,"")</f>
        <v/>
      </c>
      <c r="E441" s="58"/>
      <c r="F441" s="58"/>
      <c r="G441" s="58"/>
      <c r="H441" s="58"/>
      <c r="I441" s="59"/>
      <c r="J441" s="193"/>
      <c r="K441" s="60"/>
      <c r="L441" s="192"/>
      <c r="M441" s="56">
        <f>M440+IF(AND(K441="Pago",OR(E441='PC Receitas'!$O$4,E441='PC Receitas'!$O$5,E441='PC Receitas'!$O$6)),I441,IF(AND(K441="Pago",OR(E441='PC Receitas'!$O$7,E441='PC Receitas'!$O$8,E441='PC Receitas'!$O$9,E441='PC Receitas'!$O$10,E441='PC Receitas'!$O$11,E441='PC Receitas'!$O$12,E441='PC Receitas'!$O$13,E441='PC Receitas'!$O$14)),-I441,0))</f>
        <v>7448.57</v>
      </c>
      <c r="R441" s="153" t="e">
        <f t="shared" si="24"/>
        <v>#N/A</v>
      </c>
      <c r="S441" s="150" t="e">
        <f t="shared" si="25"/>
        <v>#N/A</v>
      </c>
      <c r="T441" s="150" t="e">
        <f t="shared" si="26"/>
        <v>#N/A</v>
      </c>
      <c r="U441" s="150" t="e">
        <f t="shared" si="27"/>
        <v>#N/A</v>
      </c>
      <c r="V441" s="154" t="e">
        <f>VLOOKUP(E441,'PC Receitas'!$O$4:$P$14,2,FALSE)</f>
        <v>#N/A</v>
      </c>
    </row>
    <row r="442" spans="3:22" ht="19.5" customHeight="1" thickTop="1" thickBot="1" x14ac:dyDescent="0.3">
      <c r="C442" s="58"/>
      <c r="D442" s="58" t="str">
        <f>IF(C442&lt;&gt;"",TEXT(C442,"00")&amp;"/10/"&amp;'Configurações Básicas'!$P$5,"")</f>
        <v/>
      </c>
      <c r="E442" s="58"/>
      <c r="F442" s="58"/>
      <c r="G442" s="58"/>
      <c r="H442" s="58"/>
      <c r="I442" s="59"/>
      <c r="J442" s="193"/>
      <c r="K442" s="60"/>
      <c r="L442" s="192"/>
      <c r="M442" s="56">
        <f>M441+IF(AND(K442="Pago",OR(E442='PC Receitas'!$O$4,E442='PC Receitas'!$O$5,E442='PC Receitas'!$O$6)),I442,IF(AND(K442="Pago",OR(E442='PC Receitas'!$O$7,E442='PC Receitas'!$O$8,E442='PC Receitas'!$O$9,E442='PC Receitas'!$O$10,E442='PC Receitas'!$O$11,E442='PC Receitas'!$O$12,E442='PC Receitas'!$O$13,E442='PC Receitas'!$O$14)),-I442,0))</f>
        <v>7448.57</v>
      </c>
      <c r="R442" s="153" t="e">
        <f t="shared" si="24"/>
        <v>#N/A</v>
      </c>
      <c r="S442" s="150" t="e">
        <f t="shared" si="25"/>
        <v>#N/A</v>
      </c>
      <c r="T442" s="150" t="e">
        <f t="shared" si="26"/>
        <v>#N/A</v>
      </c>
      <c r="U442" s="150" t="e">
        <f t="shared" si="27"/>
        <v>#N/A</v>
      </c>
      <c r="V442" s="154" t="e">
        <f>VLOOKUP(E442,'PC Receitas'!$O$4:$P$14,2,FALSE)</f>
        <v>#N/A</v>
      </c>
    </row>
    <row r="443" spans="3:22" ht="19.5" customHeight="1" thickTop="1" thickBot="1" x14ac:dyDescent="0.3">
      <c r="C443" s="58"/>
      <c r="D443" s="58" t="str">
        <f>IF(C443&lt;&gt;"",TEXT(C443,"00")&amp;"/10/"&amp;'Configurações Básicas'!$P$5,"")</f>
        <v/>
      </c>
      <c r="E443" s="58"/>
      <c r="F443" s="58"/>
      <c r="G443" s="58"/>
      <c r="H443" s="58"/>
      <c r="I443" s="59"/>
      <c r="J443" s="193"/>
      <c r="K443" s="60"/>
      <c r="L443" s="192"/>
      <c r="M443" s="56">
        <f>M442+IF(AND(K443="Pago",OR(E443='PC Receitas'!$O$4,E443='PC Receitas'!$O$5,E443='PC Receitas'!$O$6)),I443,IF(AND(K443="Pago",OR(E443='PC Receitas'!$O$7,E443='PC Receitas'!$O$8,E443='PC Receitas'!$O$9,E443='PC Receitas'!$O$10,E443='PC Receitas'!$O$11,E443='PC Receitas'!$O$12,E443='PC Receitas'!$O$13,E443='PC Receitas'!$O$14)),-I443,0))</f>
        <v>7448.57</v>
      </c>
      <c r="R443" s="153" t="e">
        <f t="shared" si="24"/>
        <v>#N/A</v>
      </c>
      <c r="S443" s="150" t="e">
        <f t="shared" si="25"/>
        <v>#N/A</v>
      </c>
      <c r="T443" s="150" t="e">
        <f t="shared" si="26"/>
        <v>#N/A</v>
      </c>
      <c r="U443" s="150" t="e">
        <f t="shared" si="27"/>
        <v>#N/A</v>
      </c>
      <c r="V443" s="154" t="e">
        <f>VLOOKUP(E443,'PC Receitas'!$O$4:$P$14,2,FALSE)</f>
        <v>#N/A</v>
      </c>
    </row>
    <row r="444" spans="3:22" ht="19.5" customHeight="1" thickTop="1" thickBot="1" x14ac:dyDescent="0.3">
      <c r="C444" s="58"/>
      <c r="D444" s="58" t="str">
        <f>IF(C444&lt;&gt;"",TEXT(C444,"00")&amp;"/10/"&amp;'Configurações Básicas'!$P$5,"")</f>
        <v/>
      </c>
      <c r="E444" s="58"/>
      <c r="F444" s="58"/>
      <c r="G444" s="58"/>
      <c r="H444" s="58"/>
      <c r="I444" s="59"/>
      <c r="J444" s="193"/>
      <c r="K444" s="60"/>
      <c r="L444" s="192"/>
      <c r="M444" s="56">
        <f>M443+IF(AND(K444="Pago",OR(E444='PC Receitas'!$O$4,E444='PC Receitas'!$O$5,E444='PC Receitas'!$O$6)),I444,IF(AND(K444="Pago",OR(E444='PC Receitas'!$O$7,E444='PC Receitas'!$O$8,E444='PC Receitas'!$O$9,E444='PC Receitas'!$O$10,E444='PC Receitas'!$O$11,E444='PC Receitas'!$O$12,E444='PC Receitas'!$O$13,E444='PC Receitas'!$O$14)),-I444,0))</f>
        <v>7448.57</v>
      </c>
      <c r="R444" s="153" t="e">
        <f t="shared" si="24"/>
        <v>#N/A</v>
      </c>
      <c r="S444" s="150" t="e">
        <f t="shared" si="25"/>
        <v>#N/A</v>
      </c>
      <c r="T444" s="150" t="e">
        <f t="shared" si="26"/>
        <v>#N/A</v>
      </c>
      <c r="U444" s="150" t="e">
        <f t="shared" si="27"/>
        <v>#N/A</v>
      </c>
      <c r="V444" s="154" t="e">
        <f>VLOOKUP(E444,'PC Receitas'!$O$4:$P$14,2,FALSE)</f>
        <v>#N/A</v>
      </c>
    </row>
    <row r="445" spans="3:22" ht="19.5" customHeight="1" thickTop="1" thickBot="1" x14ac:dyDescent="0.3">
      <c r="C445" s="58"/>
      <c r="D445" s="58" t="str">
        <f>IF(C445&lt;&gt;"",TEXT(C445,"00")&amp;"/10/"&amp;'Configurações Básicas'!$P$5,"")</f>
        <v/>
      </c>
      <c r="E445" s="58"/>
      <c r="F445" s="58"/>
      <c r="G445" s="58"/>
      <c r="H445" s="58"/>
      <c r="I445" s="59"/>
      <c r="J445" s="193"/>
      <c r="K445" s="60"/>
      <c r="L445" s="192"/>
      <c r="M445" s="56">
        <f>M444+IF(AND(K445="Pago",OR(E445='PC Receitas'!$O$4,E445='PC Receitas'!$O$5,E445='PC Receitas'!$O$6)),I445,IF(AND(K445="Pago",OR(E445='PC Receitas'!$O$7,E445='PC Receitas'!$O$8,E445='PC Receitas'!$O$9,E445='PC Receitas'!$O$10,E445='PC Receitas'!$O$11,E445='PC Receitas'!$O$12,E445='PC Receitas'!$O$13,E445='PC Receitas'!$O$14)),-I445,0))</f>
        <v>7448.57</v>
      </c>
      <c r="R445" s="153" t="e">
        <f t="shared" si="24"/>
        <v>#N/A</v>
      </c>
      <c r="S445" s="150" t="e">
        <f t="shared" si="25"/>
        <v>#N/A</v>
      </c>
      <c r="T445" s="150" t="e">
        <f t="shared" si="26"/>
        <v>#N/A</v>
      </c>
      <c r="U445" s="150" t="e">
        <f t="shared" si="27"/>
        <v>#N/A</v>
      </c>
      <c r="V445" s="154" t="e">
        <f>VLOOKUP(E445,'PC Receitas'!$O$4:$P$14,2,FALSE)</f>
        <v>#N/A</v>
      </c>
    </row>
    <row r="446" spans="3:22" ht="19.5" customHeight="1" thickTop="1" thickBot="1" x14ac:dyDescent="0.3">
      <c r="C446" s="58"/>
      <c r="D446" s="58" t="str">
        <f>IF(C446&lt;&gt;"",TEXT(C446,"00")&amp;"/10/"&amp;'Configurações Básicas'!$P$5,"")</f>
        <v/>
      </c>
      <c r="E446" s="58"/>
      <c r="F446" s="58"/>
      <c r="G446" s="58"/>
      <c r="H446" s="58"/>
      <c r="I446" s="59"/>
      <c r="J446" s="193"/>
      <c r="K446" s="60"/>
      <c r="L446" s="192"/>
      <c r="M446" s="56">
        <f>M445+IF(AND(K446="Pago",OR(E446='PC Receitas'!$O$4,E446='PC Receitas'!$O$5,E446='PC Receitas'!$O$6)),I446,IF(AND(K446="Pago",OR(E446='PC Receitas'!$O$7,E446='PC Receitas'!$O$8,E446='PC Receitas'!$O$9,E446='PC Receitas'!$O$10,E446='PC Receitas'!$O$11,E446='PC Receitas'!$O$12,E446='PC Receitas'!$O$13,E446='PC Receitas'!$O$14)),-I446,0))</f>
        <v>7448.57</v>
      </c>
      <c r="R446" s="153" t="e">
        <f t="shared" si="24"/>
        <v>#N/A</v>
      </c>
      <c r="S446" s="150" t="e">
        <f t="shared" si="25"/>
        <v>#N/A</v>
      </c>
      <c r="T446" s="150" t="e">
        <f t="shared" si="26"/>
        <v>#N/A</v>
      </c>
      <c r="U446" s="150" t="e">
        <f t="shared" si="27"/>
        <v>#N/A</v>
      </c>
      <c r="V446" s="154" t="e">
        <f>VLOOKUP(E446,'PC Receitas'!$O$4:$P$14,2,FALSE)</f>
        <v>#N/A</v>
      </c>
    </row>
    <row r="447" spans="3:22" ht="19.5" customHeight="1" thickTop="1" thickBot="1" x14ac:dyDescent="0.3">
      <c r="C447" s="58"/>
      <c r="D447" s="58" t="str">
        <f>IF(C447&lt;&gt;"",TEXT(C447,"00")&amp;"/10/"&amp;'Configurações Básicas'!$P$5,"")</f>
        <v/>
      </c>
      <c r="E447" s="58"/>
      <c r="F447" s="58"/>
      <c r="G447" s="58"/>
      <c r="H447" s="58"/>
      <c r="I447" s="59"/>
      <c r="J447" s="193"/>
      <c r="K447" s="60"/>
      <c r="L447" s="192"/>
      <c r="M447" s="56">
        <f>M446+IF(AND(K447="Pago",OR(E447='PC Receitas'!$O$4,E447='PC Receitas'!$O$5,E447='PC Receitas'!$O$6)),I447,IF(AND(K447="Pago",OR(E447='PC Receitas'!$O$7,E447='PC Receitas'!$O$8,E447='PC Receitas'!$O$9,E447='PC Receitas'!$O$10,E447='PC Receitas'!$O$11,E447='PC Receitas'!$O$12,E447='PC Receitas'!$O$13,E447='PC Receitas'!$O$14)),-I447,0))</f>
        <v>7448.57</v>
      </c>
      <c r="R447" s="153" t="e">
        <f t="shared" si="24"/>
        <v>#N/A</v>
      </c>
      <c r="S447" s="150" t="e">
        <f t="shared" si="25"/>
        <v>#N/A</v>
      </c>
      <c r="T447" s="150" t="e">
        <f t="shared" si="26"/>
        <v>#N/A</v>
      </c>
      <c r="U447" s="150" t="e">
        <f t="shared" si="27"/>
        <v>#N/A</v>
      </c>
      <c r="V447" s="154" t="e">
        <f>VLOOKUP(E447,'PC Receitas'!$O$4:$P$14,2,FALSE)</f>
        <v>#N/A</v>
      </c>
    </row>
    <row r="448" spans="3:22" ht="19.5" customHeight="1" thickTop="1" thickBot="1" x14ac:dyDescent="0.3">
      <c r="C448" s="58"/>
      <c r="D448" s="58" t="str">
        <f>IF(C448&lt;&gt;"",TEXT(C448,"00")&amp;"/10/"&amp;'Configurações Básicas'!$P$5,"")</f>
        <v/>
      </c>
      <c r="E448" s="58"/>
      <c r="F448" s="58"/>
      <c r="G448" s="58"/>
      <c r="H448" s="58"/>
      <c r="I448" s="59"/>
      <c r="J448" s="193"/>
      <c r="K448" s="60"/>
      <c r="L448" s="192"/>
      <c r="M448" s="56">
        <f>M447+IF(AND(K448="Pago",OR(E448='PC Receitas'!$O$4,E448='PC Receitas'!$O$5,E448='PC Receitas'!$O$6)),I448,IF(AND(K448="Pago",OR(E448='PC Receitas'!$O$7,E448='PC Receitas'!$O$8,E448='PC Receitas'!$O$9,E448='PC Receitas'!$O$10,E448='PC Receitas'!$O$11,E448='PC Receitas'!$O$12,E448='PC Receitas'!$O$13,E448='PC Receitas'!$O$14)),-I448,0))</f>
        <v>7448.57</v>
      </c>
      <c r="R448" s="153" t="e">
        <f t="shared" si="24"/>
        <v>#N/A</v>
      </c>
      <c r="S448" s="150" t="e">
        <f t="shared" si="25"/>
        <v>#N/A</v>
      </c>
      <c r="T448" s="150" t="e">
        <f t="shared" si="26"/>
        <v>#N/A</v>
      </c>
      <c r="U448" s="150" t="e">
        <f t="shared" si="27"/>
        <v>#N/A</v>
      </c>
      <c r="V448" s="154" t="e">
        <f>VLOOKUP(E448,'PC Receitas'!$O$4:$P$14,2,FALSE)</f>
        <v>#N/A</v>
      </c>
    </row>
    <row r="449" spans="3:22" ht="19.5" customHeight="1" thickTop="1" thickBot="1" x14ac:dyDescent="0.3">
      <c r="C449" s="58"/>
      <c r="D449" s="58" t="str">
        <f>IF(C449&lt;&gt;"",TEXT(C449,"00")&amp;"/10/"&amp;'Configurações Básicas'!$P$5,"")</f>
        <v/>
      </c>
      <c r="E449" s="58"/>
      <c r="F449" s="58"/>
      <c r="G449" s="58"/>
      <c r="H449" s="58"/>
      <c r="I449" s="59"/>
      <c r="J449" s="193"/>
      <c r="K449" s="60"/>
      <c r="L449" s="192"/>
      <c r="M449" s="56">
        <f>M448+IF(AND(K449="Pago",OR(E449='PC Receitas'!$O$4,E449='PC Receitas'!$O$5,E449='PC Receitas'!$O$6)),I449,IF(AND(K449="Pago",OR(E449='PC Receitas'!$O$7,E449='PC Receitas'!$O$8,E449='PC Receitas'!$O$9,E449='PC Receitas'!$O$10,E449='PC Receitas'!$O$11,E449='PC Receitas'!$O$12,E449='PC Receitas'!$O$13,E449='PC Receitas'!$O$14)),-I449,0))</f>
        <v>7448.57</v>
      </c>
      <c r="R449" s="153" t="e">
        <f t="shared" si="24"/>
        <v>#N/A</v>
      </c>
      <c r="S449" s="150" t="e">
        <f t="shared" si="25"/>
        <v>#N/A</v>
      </c>
      <c r="T449" s="150" t="e">
        <f t="shared" si="26"/>
        <v>#N/A</v>
      </c>
      <c r="U449" s="150" t="e">
        <f t="shared" si="27"/>
        <v>#N/A</v>
      </c>
      <c r="V449" s="154" t="e">
        <f>VLOOKUP(E449,'PC Receitas'!$O$4:$P$14,2,FALSE)</f>
        <v>#N/A</v>
      </c>
    </row>
    <row r="450" spans="3:22" ht="19.5" customHeight="1" thickTop="1" thickBot="1" x14ac:dyDescent="0.3">
      <c r="C450" s="58"/>
      <c r="D450" s="58" t="str">
        <f>IF(C450&lt;&gt;"",TEXT(C450,"00")&amp;"/10/"&amp;'Configurações Básicas'!$P$5,"")</f>
        <v/>
      </c>
      <c r="E450" s="58"/>
      <c r="F450" s="58"/>
      <c r="G450" s="58"/>
      <c r="H450" s="58"/>
      <c r="I450" s="59"/>
      <c r="J450" s="193"/>
      <c r="K450" s="60"/>
      <c r="L450" s="192"/>
      <c r="M450" s="56">
        <f>M449+IF(AND(K450="Pago",OR(E450='PC Receitas'!$O$4,E450='PC Receitas'!$O$5,E450='PC Receitas'!$O$6)),I450,IF(AND(K450="Pago",OR(E450='PC Receitas'!$O$7,E450='PC Receitas'!$O$8,E450='PC Receitas'!$O$9,E450='PC Receitas'!$O$10,E450='PC Receitas'!$O$11,E450='PC Receitas'!$O$12,E450='PC Receitas'!$O$13,E450='PC Receitas'!$O$14)),-I450,0))</f>
        <v>7448.57</v>
      </c>
      <c r="R450" s="153" t="e">
        <f t="shared" si="24"/>
        <v>#N/A</v>
      </c>
      <c r="S450" s="150" t="e">
        <f t="shared" si="25"/>
        <v>#N/A</v>
      </c>
      <c r="T450" s="150" t="e">
        <f t="shared" si="26"/>
        <v>#N/A</v>
      </c>
      <c r="U450" s="150" t="e">
        <f t="shared" si="27"/>
        <v>#N/A</v>
      </c>
      <c r="V450" s="154" t="e">
        <f>VLOOKUP(E450,'PC Receitas'!$O$4:$P$14,2,FALSE)</f>
        <v>#N/A</v>
      </c>
    </row>
    <row r="451" spans="3:22" ht="19.5" customHeight="1" thickTop="1" thickBot="1" x14ac:dyDescent="0.3">
      <c r="C451" s="58"/>
      <c r="D451" s="58" t="str">
        <f>IF(C451&lt;&gt;"",TEXT(C451,"00")&amp;"/10/"&amp;'Configurações Básicas'!$P$5,"")</f>
        <v/>
      </c>
      <c r="E451" s="58"/>
      <c r="F451" s="58"/>
      <c r="G451" s="58"/>
      <c r="H451" s="58"/>
      <c r="I451" s="59"/>
      <c r="J451" s="193"/>
      <c r="K451" s="60"/>
      <c r="L451" s="192"/>
      <c r="M451" s="56">
        <f>M450+IF(AND(K451="Pago",OR(E451='PC Receitas'!$O$4,E451='PC Receitas'!$O$5,E451='PC Receitas'!$O$6)),I451,IF(AND(K451="Pago",OR(E451='PC Receitas'!$O$7,E451='PC Receitas'!$O$8,E451='PC Receitas'!$O$9,E451='PC Receitas'!$O$10,E451='PC Receitas'!$O$11,E451='PC Receitas'!$O$12,E451='PC Receitas'!$O$13,E451='PC Receitas'!$O$14)),-I451,0))</f>
        <v>7448.57</v>
      </c>
      <c r="R451" s="153" t="e">
        <f t="shared" si="24"/>
        <v>#N/A</v>
      </c>
      <c r="S451" s="150" t="e">
        <f t="shared" si="25"/>
        <v>#N/A</v>
      </c>
      <c r="T451" s="150" t="e">
        <f t="shared" si="26"/>
        <v>#N/A</v>
      </c>
      <c r="U451" s="150" t="e">
        <f t="shared" si="27"/>
        <v>#N/A</v>
      </c>
      <c r="V451" s="154" t="e">
        <f>VLOOKUP(E451,'PC Receitas'!$O$4:$P$14,2,FALSE)</f>
        <v>#N/A</v>
      </c>
    </row>
    <row r="452" spans="3:22" ht="19.5" customHeight="1" thickTop="1" thickBot="1" x14ac:dyDescent="0.3">
      <c r="C452" s="58"/>
      <c r="D452" s="58" t="str">
        <f>IF(C452&lt;&gt;"",TEXT(C452,"00")&amp;"/10/"&amp;'Configurações Básicas'!$P$5,"")</f>
        <v/>
      </c>
      <c r="E452" s="58"/>
      <c r="F452" s="58"/>
      <c r="G452" s="58"/>
      <c r="H452" s="58"/>
      <c r="I452" s="59"/>
      <c r="J452" s="193"/>
      <c r="K452" s="60"/>
      <c r="L452" s="192"/>
      <c r="M452" s="56">
        <f>M451+IF(AND(K452="Pago",OR(E452='PC Receitas'!$O$4,E452='PC Receitas'!$O$5,E452='PC Receitas'!$O$6)),I452,IF(AND(K452="Pago",OR(E452='PC Receitas'!$O$7,E452='PC Receitas'!$O$8,E452='PC Receitas'!$O$9,E452='PC Receitas'!$O$10,E452='PC Receitas'!$O$11,E452='PC Receitas'!$O$12,E452='PC Receitas'!$O$13,E452='PC Receitas'!$O$14)),-I452,0))</f>
        <v>7448.57</v>
      </c>
      <c r="R452" s="153" t="e">
        <f t="shared" si="24"/>
        <v>#N/A</v>
      </c>
      <c r="S452" s="150" t="e">
        <f t="shared" si="25"/>
        <v>#N/A</v>
      </c>
      <c r="T452" s="150" t="e">
        <f t="shared" si="26"/>
        <v>#N/A</v>
      </c>
      <c r="U452" s="150" t="e">
        <f t="shared" si="27"/>
        <v>#N/A</v>
      </c>
      <c r="V452" s="154" t="e">
        <f>VLOOKUP(E452,'PC Receitas'!$O$4:$P$14,2,FALSE)</f>
        <v>#N/A</v>
      </c>
    </row>
    <row r="453" spans="3:22" ht="19.5" customHeight="1" thickTop="1" thickBot="1" x14ac:dyDescent="0.3">
      <c r="C453" s="58"/>
      <c r="D453" s="58" t="str">
        <f>IF(C453&lt;&gt;"",TEXT(C453,"00")&amp;"/10/"&amp;'Configurações Básicas'!$P$5,"")</f>
        <v/>
      </c>
      <c r="E453" s="58"/>
      <c r="F453" s="58"/>
      <c r="G453" s="58"/>
      <c r="H453" s="58"/>
      <c r="I453" s="59"/>
      <c r="J453" s="193"/>
      <c r="K453" s="60"/>
      <c r="L453" s="192"/>
      <c r="M453" s="56">
        <f>M452+IF(AND(K453="Pago",OR(E453='PC Receitas'!$O$4,E453='PC Receitas'!$O$5,E453='PC Receitas'!$O$6)),I453,IF(AND(K453="Pago",OR(E453='PC Receitas'!$O$7,E453='PC Receitas'!$O$8,E453='PC Receitas'!$O$9,E453='PC Receitas'!$O$10,E453='PC Receitas'!$O$11,E453='PC Receitas'!$O$12,E453='PC Receitas'!$O$13,E453='PC Receitas'!$O$14)),-I453,0))</f>
        <v>7448.57</v>
      </c>
      <c r="R453" s="153" t="e">
        <f t="shared" si="24"/>
        <v>#N/A</v>
      </c>
      <c r="S453" s="150" t="e">
        <f t="shared" si="25"/>
        <v>#N/A</v>
      </c>
      <c r="T453" s="150" t="e">
        <f t="shared" si="26"/>
        <v>#N/A</v>
      </c>
      <c r="U453" s="150" t="e">
        <f t="shared" si="27"/>
        <v>#N/A</v>
      </c>
      <c r="V453" s="154" t="e">
        <f>VLOOKUP(E453,'PC Receitas'!$O$4:$P$14,2,FALSE)</f>
        <v>#N/A</v>
      </c>
    </row>
    <row r="454" spans="3:22" ht="19.5" customHeight="1" thickTop="1" thickBot="1" x14ac:dyDescent="0.3">
      <c r="C454" s="58"/>
      <c r="D454" s="58" t="str">
        <f>IF(C454&lt;&gt;"",TEXT(C454,"00")&amp;"/10/"&amp;'Configurações Básicas'!$P$5,"")</f>
        <v/>
      </c>
      <c r="E454" s="58"/>
      <c r="F454" s="58"/>
      <c r="G454" s="58"/>
      <c r="H454" s="58"/>
      <c r="I454" s="59"/>
      <c r="J454" s="193"/>
      <c r="K454" s="60"/>
      <c r="L454" s="192"/>
      <c r="M454" s="56">
        <f>M453+IF(AND(K454="Pago",OR(E454='PC Receitas'!$O$4,E454='PC Receitas'!$O$5,E454='PC Receitas'!$O$6)),I454,IF(AND(K454="Pago",OR(E454='PC Receitas'!$O$7,E454='PC Receitas'!$O$8,E454='PC Receitas'!$O$9,E454='PC Receitas'!$O$10,E454='PC Receitas'!$O$11,E454='PC Receitas'!$O$12,E454='PC Receitas'!$O$13,E454='PC Receitas'!$O$14)),-I454,0))</f>
        <v>7448.57</v>
      </c>
      <c r="R454" s="153" t="e">
        <f t="shared" ref="R454:R517" si="28">IF(V454="Despesas_com_RH","Despesa",IF(V454="Despesas_Operacionais","Despesa",IF(V454="Despesas_com_Marketing","Despesa",IF(V454="Impostos","Despesa",IF(V454="Investimentos","Despesa","")))))</f>
        <v>#N/A</v>
      </c>
      <c r="S454" s="150" t="e">
        <f t="shared" ref="S454:S517" si="29">IF(V454="Despesas_com_Produtos","Despesa",IF(V454="Despesas_com_Serviços","Despesa",IF(V454="Despesas_Não_Operacionais","Despesa","")))</f>
        <v>#N/A</v>
      </c>
      <c r="T454" s="150" t="e">
        <f t="shared" ref="T454:T517" si="30">IF(V454="Receitas_com_Produtos","Receita",IF(V454="Receitas_com_Serviços","Receita",IF(V454="Receitas_Não_Operacionais","Receita","")))</f>
        <v>#N/A</v>
      </c>
      <c r="U454" s="150" t="e">
        <f t="shared" ref="U454:U517" si="31">IF(R454&lt;&gt;"",R454,IF(S454&lt;&gt;"",S454,IF(T454&lt;&gt;"",T454,"")))</f>
        <v>#N/A</v>
      </c>
      <c r="V454" s="154" t="e">
        <f>VLOOKUP(E454,'PC Receitas'!$O$4:$P$14,2,FALSE)</f>
        <v>#N/A</v>
      </c>
    </row>
    <row r="455" spans="3:22" ht="19.5" customHeight="1" thickTop="1" thickBot="1" x14ac:dyDescent="0.3">
      <c r="C455" s="58"/>
      <c r="D455" s="58" t="str">
        <f>IF(C455&lt;&gt;"",TEXT(C455,"00")&amp;"/10/"&amp;'Configurações Básicas'!$P$5,"")</f>
        <v/>
      </c>
      <c r="E455" s="58"/>
      <c r="F455" s="58"/>
      <c r="G455" s="58"/>
      <c r="H455" s="58"/>
      <c r="I455" s="59"/>
      <c r="J455" s="193"/>
      <c r="K455" s="60"/>
      <c r="L455" s="192"/>
      <c r="M455" s="56">
        <f>M454+IF(AND(K455="Pago",OR(E455='PC Receitas'!$O$4,E455='PC Receitas'!$O$5,E455='PC Receitas'!$O$6)),I455,IF(AND(K455="Pago",OR(E455='PC Receitas'!$O$7,E455='PC Receitas'!$O$8,E455='PC Receitas'!$O$9,E455='PC Receitas'!$O$10,E455='PC Receitas'!$O$11,E455='PC Receitas'!$O$12,E455='PC Receitas'!$O$13,E455='PC Receitas'!$O$14)),-I455,0))</f>
        <v>7448.57</v>
      </c>
      <c r="R455" s="153" t="e">
        <f t="shared" si="28"/>
        <v>#N/A</v>
      </c>
      <c r="S455" s="150" t="e">
        <f t="shared" si="29"/>
        <v>#N/A</v>
      </c>
      <c r="T455" s="150" t="e">
        <f t="shared" si="30"/>
        <v>#N/A</v>
      </c>
      <c r="U455" s="150" t="e">
        <f t="shared" si="31"/>
        <v>#N/A</v>
      </c>
      <c r="V455" s="154" t="e">
        <f>VLOOKUP(E455,'PC Receitas'!$O$4:$P$14,2,FALSE)</f>
        <v>#N/A</v>
      </c>
    </row>
    <row r="456" spans="3:22" ht="19.5" customHeight="1" thickTop="1" thickBot="1" x14ac:dyDescent="0.3">
      <c r="C456" s="58"/>
      <c r="D456" s="58" t="str">
        <f>IF(C456&lt;&gt;"",TEXT(C456,"00")&amp;"/10/"&amp;'Configurações Básicas'!$P$5,"")</f>
        <v/>
      </c>
      <c r="E456" s="58"/>
      <c r="F456" s="58"/>
      <c r="G456" s="58"/>
      <c r="H456" s="58"/>
      <c r="I456" s="59"/>
      <c r="J456" s="193"/>
      <c r="K456" s="60"/>
      <c r="L456" s="192"/>
      <c r="M456" s="56">
        <f>M455+IF(AND(K456="Pago",OR(E456='PC Receitas'!$O$4,E456='PC Receitas'!$O$5,E456='PC Receitas'!$O$6)),I456,IF(AND(K456="Pago",OR(E456='PC Receitas'!$O$7,E456='PC Receitas'!$O$8,E456='PC Receitas'!$O$9,E456='PC Receitas'!$O$10,E456='PC Receitas'!$O$11,E456='PC Receitas'!$O$12,E456='PC Receitas'!$O$13,E456='PC Receitas'!$O$14)),-I456,0))</f>
        <v>7448.57</v>
      </c>
      <c r="R456" s="153" t="e">
        <f t="shared" si="28"/>
        <v>#N/A</v>
      </c>
      <c r="S456" s="150" t="e">
        <f t="shared" si="29"/>
        <v>#N/A</v>
      </c>
      <c r="T456" s="150" t="e">
        <f t="shared" si="30"/>
        <v>#N/A</v>
      </c>
      <c r="U456" s="150" t="e">
        <f t="shared" si="31"/>
        <v>#N/A</v>
      </c>
      <c r="V456" s="154" t="e">
        <f>VLOOKUP(E456,'PC Receitas'!$O$4:$P$14,2,FALSE)</f>
        <v>#N/A</v>
      </c>
    </row>
    <row r="457" spans="3:22" ht="19.5" customHeight="1" thickTop="1" thickBot="1" x14ac:dyDescent="0.3">
      <c r="C457" s="58"/>
      <c r="D457" s="58" t="str">
        <f>IF(C457&lt;&gt;"",TEXT(C457,"00")&amp;"/10/"&amp;'Configurações Básicas'!$P$5,"")</f>
        <v/>
      </c>
      <c r="E457" s="58"/>
      <c r="F457" s="58"/>
      <c r="G457" s="58"/>
      <c r="H457" s="58"/>
      <c r="I457" s="59"/>
      <c r="J457" s="193"/>
      <c r="K457" s="60"/>
      <c r="L457" s="192"/>
      <c r="M457" s="56">
        <f>M456+IF(AND(K457="Pago",OR(E457='PC Receitas'!$O$4,E457='PC Receitas'!$O$5,E457='PC Receitas'!$O$6)),I457,IF(AND(K457="Pago",OR(E457='PC Receitas'!$O$7,E457='PC Receitas'!$O$8,E457='PC Receitas'!$O$9,E457='PC Receitas'!$O$10,E457='PC Receitas'!$O$11,E457='PC Receitas'!$O$12,E457='PC Receitas'!$O$13,E457='PC Receitas'!$O$14)),-I457,0))</f>
        <v>7448.57</v>
      </c>
      <c r="R457" s="153" t="e">
        <f t="shared" si="28"/>
        <v>#N/A</v>
      </c>
      <c r="S457" s="150" t="e">
        <f t="shared" si="29"/>
        <v>#N/A</v>
      </c>
      <c r="T457" s="150" t="e">
        <f t="shared" si="30"/>
        <v>#N/A</v>
      </c>
      <c r="U457" s="150" t="e">
        <f t="shared" si="31"/>
        <v>#N/A</v>
      </c>
      <c r="V457" s="154" t="e">
        <f>VLOOKUP(E457,'PC Receitas'!$O$4:$P$14,2,FALSE)</f>
        <v>#N/A</v>
      </c>
    </row>
    <row r="458" spans="3:22" ht="19.5" customHeight="1" thickTop="1" thickBot="1" x14ac:dyDescent="0.3">
      <c r="C458" s="58"/>
      <c r="D458" s="58" t="str">
        <f>IF(C458&lt;&gt;"",TEXT(C458,"00")&amp;"/10/"&amp;'Configurações Básicas'!$P$5,"")</f>
        <v/>
      </c>
      <c r="E458" s="58"/>
      <c r="F458" s="58"/>
      <c r="G458" s="58"/>
      <c r="H458" s="58"/>
      <c r="I458" s="59"/>
      <c r="J458" s="193"/>
      <c r="K458" s="60"/>
      <c r="L458" s="192"/>
      <c r="M458" s="56">
        <f>M457+IF(AND(K458="Pago",OR(E458='PC Receitas'!$O$4,E458='PC Receitas'!$O$5,E458='PC Receitas'!$O$6)),I458,IF(AND(K458="Pago",OR(E458='PC Receitas'!$O$7,E458='PC Receitas'!$O$8,E458='PC Receitas'!$O$9,E458='PC Receitas'!$O$10,E458='PC Receitas'!$O$11,E458='PC Receitas'!$O$12,E458='PC Receitas'!$O$13,E458='PC Receitas'!$O$14)),-I458,0))</f>
        <v>7448.57</v>
      </c>
      <c r="R458" s="153" t="e">
        <f t="shared" si="28"/>
        <v>#N/A</v>
      </c>
      <c r="S458" s="150" t="e">
        <f t="shared" si="29"/>
        <v>#N/A</v>
      </c>
      <c r="T458" s="150" t="e">
        <f t="shared" si="30"/>
        <v>#N/A</v>
      </c>
      <c r="U458" s="150" t="e">
        <f t="shared" si="31"/>
        <v>#N/A</v>
      </c>
      <c r="V458" s="154" t="e">
        <f>VLOOKUP(E458,'PC Receitas'!$O$4:$P$14,2,FALSE)</f>
        <v>#N/A</v>
      </c>
    </row>
    <row r="459" spans="3:22" ht="19.5" customHeight="1" thickTop="1" thickBot="1" x14ac:dyDescent="0.3">
      <c r="C459" s="58"/>
      <c r="D459" s="58" t="str">
        <f>IF(C459&lt;&gt;"",TEXT(C459,"00")&amp;"/10/"&amp;'Configurações Básicas'!$P$5,"")</f>
        <v/>
      </c>
      <c r="E459" s="58"/>
      <c r="F459" s="58"/>
      <c r="G459" s="58"/>
      <c r="H459" s="58"/>
      <c r="I459" s="59"/>
      <c r="J459" s="193"/>
      <c r="K459" s="60"/>
      <c r="L459" s="192"/>
      <c r="M459" s="56">
        <f>M458+IF(AND(K459="Pago",OR(E459='PC Receitas'!$O$4,E459='PC Receitas'!$O$5,E459='PC Receitas'!$O$6)),I459,IF(AND(K459="Pago",OR(E459='PC Receitas'!$O$7,E459='PC Receitas'!$O$8,E459='PC Receitas'!$O$9,E459='PC Receitas'!$O$10,E459='PC Receitas'!$O$11,E459='PC Receitas'!$O$12,E459='PC Receitas'!$O$13,E459='PC Receitas'!$O$14)),-I459,0))</f>
        <v>7448.57</v>
      </c>
      <c r="R459" s="153" t="e">
        <f t="shared" si="28"/>
        <v>#N/A</v>
      </c>
      <c r="S459" s="150" t="e">
        <f t="shared" si="29"/>
        <v>#N/A</v>
      </c>
      <c r="T459" s="150" t="e">
        <f t="shared" si="30"/>
        <v>#N/A</v>
      </c>
      <c r="U459" s="150" t="e">
        <f t="shared" si="31"/>
        <v>#N/A</v>
      </c>
      <c r="V459" s="154" t="e">
        <f>VLOOKUP(E459,'PC Receitas'!$O$4:$P$14,2,FALSE)</f>
        <v>#N/A</v>
      </c>
    </row>
    <row r="460" spans="3:22" ht="19.5" customHeight="1" thickTop="1" thickBot="1" x14ac:dyDescent="0.3">
      <c r="C460" s="58"/>
      <c r="D460" s="58" t="str">
        <f>IF(C460&lt;&gt;"",TEXT(C460,"00")&amp;"/10/"&amp;'Configurações Básicas'!$P$5,"")</f>
        <v/>
      </c>
      <c r="E460" s="58"/>
      <c r="F460" s="58"/>
      <c r="G460" s="58"/>
      <c r="H460" s="58"/>
      <c r="I460" s="59"/>
      <c r="J460" s="193"/>
      <c r="K460" s="60"/>
      <c r="L460" s="192"/>
      <c r="M460" s="56">
        <f>M459+IF(AND(K460="Pago",OR(E460='PC Receitas'!$O$4,E460='PC Receitas'!$O$5,E460='PC Receitas'!$O$6)),I460,IF(AND(K460="Pago",OR(E460='PC Receitas'!$O$7,E460='PC Receitas'!$O$8,E460='PC Receitas'!$O$9,E460='PC Receitas'!$O$10,E460='PC Receitas'!$O$11,E460='PC Receitas'!$O$12,E460='PC Receitas'!$O$13,E460='PC Receitas'!$O$14)),-I460,0))</f>
        <v>7448.57</v>
      </c>
      <c r="R460" s="153" t="e">
        <f t="shared" si="28"/>
        <v>#N/A</v>
      </c>
      <c r="S460" s="150" t="e">
        <f t="shared" si="29"/>
        <v>#N/A</v>
      </c>
      <c r="T460" s="150" t="e">
        <f t="shared" si="30"/>
        <v>#N/A</v>
      </c>
      <c r="U460" s="150" t="e">
        <f t="shared" si="31"/>
        <v>#N/A</v>
      </c>
      <c r="V460" s="154" t="e">
        <f>VLOOKUP(E460,'PC Receitas'!$O$4:$P$14,2,FALSE)</f>
        <v>#N/A</v>
      </c>
    </row>
    <row r="461" spans="3:22" ht="19.5" customHeight="1" thickTop="1" thickBot="1" x14ac:dyDescent="0.3">
      <c r="C461" s="58"/>
      <c r="D461" s="58" t="str">
        <f>IF(C461&lt;&gt;"",TEXT(C461,"00")&amp;"/10/"&amp;'Configurações Básicas'!$P$5,"")</f>
        <v/>
      </c>
      <c r="E461" s="58"/>
      <c r="F461" s="58"/>
      <c r="G461" s="58"/>
      <c r="H461" s="58"/>
      <c r="I461" s="59"/>
      <c r="J461" s="193"/>
      <c r="K461" s="60"/>
      <c r="L461" s="192"/>
      <c r="M461" s="56">
        <f>M460+IF(AND(K461="Pago",OR(E461='PC Receitas'!$O$4,E461='PC Receitas'!$O$5,E461='PC Receitas'!$O$6)),I461,IF(AND(K461="Pago",OR(E461='PC Receitas'!$O$7,E461='PC Receitas'!$O$8,E461='PC Receitas'!$O$9,E461='PC Receitas'!$O$10,E461='PC Receitas'!$O$11,E461='PC Receitas'!$O$12,E461='PC Receitas'!$O$13,E461='PC Receitas'!$O$14)),-I461,0))</f>
        <v>7448.57</v>
      </c>
      <c r="R461" s="153" t="e">
        <f t="shared" si="28"/>
        <v>#N/A</v>
      </c>
      <c r="S461" s="150" t="e">
        <f t="shared" si="29"/>
        <v>#N/A</v>
      </c>
      <c r="T461" s="150" t="e">
        <f t="shared" si="30"/>
        <v>#N/A</v>
      </c>
      <c r="U461" s="150" t="e">
        <f t="shared" si="31"/>
        <v>#N/A</v>
      </c>
      <c r="V461" s="154" t="e">
        <f>VLOOKUP(E461,'PC Receitas'!$O$4:$P$14,2,FALSE)</f>
        <v>#N/A</v>
      </c>
    </row>
    <row r="462" spans="3:22" ht="19.5" customHeight="1" thickTop="1" thickBot="1" x14ac:dyDescent="0.3">
      <c r="C462" s="58"/>
      <c r="D462" s="58" t="str">
        <f>IF(C462&lt;&gt;"",TEXT(C462,"00")&amp;"/10/"&amp;'Configurações Básicas'!$P$5,"")</f>
        <v/>
      </c>
      <c r="E462" s="58"/>
      <c r="F462" s="58"/>
      <c r="G462" s="58"/>
      <c r="H462" s="58"/>
      <c r="I462" s="59"/>
      <c r="J462" s="193"/>
      <c r="K462" s="60"/>
      <c r="L462" s="192"/>
      <c r="M462" s="56">
        <f>M461+IF(AND(K462="Pago",OR(E462='PC Receitas'!$O$4,E462='PC Receitas'!$O$5,E462='PC Receitas'!$O$6)),I462,IF(AND(K462="Pago",OR(E462='PC Receitas'!$O$7,E462='PC Receitas'!$O$8,E462='PC Receitas'!$O$9,E462='PC Receitas'!$O$10,E462='PC Receitas'!$O$11,E462='PC Receitas'!$O$12,E462='PC Receitas'!$O$13,E462='PC Receitas'!$O$14)),-I462,0))</f>
        <v>7448.57</v>
      </c>
      <c r="R462" s="153" t="e">
        <f t="shared" si="28"/>
        <v>#N/A</v>
      </c>
      <c r="S462" s="150" t="e">
        <f t="shared" si="29"/>
        <v>#N/A</v>
      </c>
      <c r="T462" s="150" t="e">
        <f t="shared" si="30"/>
        <v>#N/A</v>
      </c>
      <c r="U462" s="150" t="e">
        <f t="shared" si="31"/>
        <v>#N/A</v>
      </c>
      <c r="V462" s="154" t="e">
        <f>VLOOKUP(E462,'PC Receitas'!$O$4:$P$14,2,FALSE)</f>
        <v>#N/A</v>
      </c>
    </row>
    <row r="463" spans="3:22" ht="19.5" customHeight="1" thickTop="1" thickBot="1" x14ac:dyDescent="0.3">
      <c r="C463" s="58"/>
      <c r="D463" s="58" t="str">
        <f>IF(C463&lt;&gt;"",TEXT(C463,"00")&amp;"/10/"&amp;'Configurações Básicas'!$P$5,"")</f>
        <v/>
      </c>
      <c r="E463" s="58"/>
      <c r="F463" s="58"/>
      <c r="G463" s="58"/>
      <c r="H463" s="58"/>
      <c r="I463" s="59"/>
      <c r="J463" s="193"/>
      <c r="K463" s="60"/>
      <c r="L463" s="192"/>
      <c r="M463" s="56">
        <f>M462+IF(AND(K463="Pago",OR(E463='PC Receitas'!$O$4,E463='PC Receitas'!$O$5,E463='PC Receitas'!$O$6)),I463,IF(AND(K463="Pago",OR(E463='PC Receitas'!$O$7,E463='PC Receitas'!$O$8,E463='PC Receitas'!$O$9,E463='PC Receitas'!$O$10,E463='PC Receitas'!$O$11,E463='PC Receitas'!$O$12,E463='PC Receitas'!$O$13,E463='PC Receitas'!$O$14)),-I463,0))</f>
        <v>7448.57</v>
      </c>
      <c r="R463" s="153" t="e">
        <f t="shared" si="28"/>
        <v>#N/A</v>
      </c>
      <c r="S463" s="150" t="e">
        <f t="shared" si="29"/>
        <v>#N/A</v>
      </c>
      <c r="T463" s="150" t="e">
        <f t="shared" si="30"/>
        <v>#N/A</v>
      </c>
      <c r="U463" s="150" t="e">
        <f t="shared" si="31"/>
        <v>#N/A</v>
      </c>
      <c r="V463" s="154" t="e">
        <f>VLOOKUP(E463,'PC Receitas'!$O$4:$P$14,2,FALSE)</f>
        <v>#N/A</v>
      </c>
    </row>
    <row r="464" spans="3:22" ht="19.5" customHeight="1" thickTop="1" thickBot="1" x14ac:dyDescent="0.3">
      <c r="C464" s="58"/>
      <c r="D464" s="58" t="str">
        <f>IF(C464&lt;&gt;"",TEXT(C464,"00")&amp;"/10/"&amp;'Configurações Básicas'!$P$5,"")</f>
        <v/>
      </c>
      <c r="E464" s="58"/>
      <c r="F464" s="58"/>
      <c r="G464" s="58"/>
      <c r="H464" s="58"/>
      <c r="I464" s="59"/>
      <c r="J464" s="193"/>
      <c r="K464" s="60"/>
      <c r="L464" s="192"/>
      <c r="M464" s="56">
        <f>M463+IF(AND(K464="Pago",OR(E464='PC Receitas'!$O$4,E464='PC Receitas'!$O$5,E464='PC Receitas'!$O$6)),I464,IF(AND(K464="Pago",OR(E464='PC Receitas'!$O$7,E464='PC Receitas'!$O$8,E464='PC Receitas'!$O$9,E464='PC Receitas'!$O$10,E464='PC Receitas'!$O$11,E464='PC Receitas'!$O$12,E464='PC Receitas'!$O$13,E464='PC Receitas'!$O$14)),-I464,0))</f>
        <v>7448.57</v>
      </c>
      <c r="R464" s="153" t="e">
        <f t="shared" si="28"/>
        <v>#N/A</v>
      </c>
      <c r="S464" s="150" t="e">
        <f t="shared" si="29"/>
        <v>#N/A</v>
      </c>
      <c r="T464" s="150" t="e">
        <f t="shared" si="30"/>
        <v>#N/A</v>
      </c>
      <c r="U464" s="150" t="e">
        <f t="shared" si="31"/>
        <v>#N/A</v>
      </c>
      <c r="V464" s="154" t="e">
        <f>VLOOKUP(E464,'PC Receitas'!$O$4:$P$14,2,FALSE)</f>
        <v>#N/A</v>
      </c>
    </row>
    <row r="465" spans="3:22" ht="19.5" customHeight="1" thickTop="1" thickBot="1" x14ac:dyDescent="0.3">
      <c r="C465" s="58"/>
      <c r="D465" s="58" t="str">
        <f>IF(C465&lt;&gt;"",TEXT(C465,"00")&amp;"/10/"&amp;'Configurações Básicas'!$P$5,"")</f>
        <v/>
      </c>
      <c r="E465" s="58"/>
      <c r="F465" s="58"/>
      <c r="G465" s="58"/>
      <c r="H465" s="58"/>
      <c r="I465" s="59"/>
      <c r="J465" s="193"/>
      <c r="K465" s="60"/>
      <c r="L465" s="192"/>
      <c r="M465" s="56">
        <f>M464+IF(AND(K465="Pago",OR(E465='PC Receitas'!$O$4,E465='PC Receitas'!$O$5,E465='PC Receitas'!$O$6)),I465,IF(AND(K465="Pago",OR(E465='PC Receitas'!$O$7,E465='PC Receitas'!$O$8,E465='PC Receitas'!$O$9,E465='PC Receitas'!$O$10,E465='PC Receitas'!$O$11,E465='PC Receitas'!$O$12,E465='PC Receitas'!$O$13,E465='PC Receitas'!$O$14)),-I465,0))</f>
        <v>7448.57</v>
      </c>
      <c r="R465" s="153" t="e">
        <f t="shared" si="28"/>
        <v>#N/A</v>
      </c>
      <c r="S465" s="150" t="e">
        <f t="shared" si="29"/>
        <v>#N/A</v>
      </c>
      <c r="T465" s="150" t="e">
        <f t="shared" si="30"/>
        <v>#N/A</v>
      </c>
      <c r="U465" s="150" t="e">
        <f t="shared" si="31"/>
        <v>#N/A</v>
      </c>
      <c r="V465" s="154" t="e">
        <f>VLOOKUP(E465,'PC Receitas'!$O$4:$P$14,2,FALSE)</f>
        <v>#N/A</v>
      </c>
    </row>
    <row r="466" spans="3:22" ht="19.5" customHeight="1" thickTop="1" thickBot="1" x14ac:dyDescent="0.3">
      <c r="C466" s="58"/>
      <c r="D466" s="58" t="str">
        <f>IF(C466&lt;&gt;"",TEXT(C466,"00")&amp;"/10/"&amp;'Configurações Básicas'!$P$5,"")</f>
        <v/>
      </c>
      <c r="E466" s="58"/>
      <c r="F466" s="58"/>
      <c r="G466" s="58"/>
      <c r="H466" s="58"/>
      <c r="I466" s="59"/>
      <c r="J466" s="193"/>
      <c r="K466" s="60"/>
      <c r="L466" s="192"/>
      <c r="M466" s="56">
        <f>M465+IF(AND(K466="Pago",OR(E466='PC Receitas'!$O$4,E466='PC Receitas'!$O$5,E466='PC Receitas'!$O$6)),I466,IF(AND(K466="Pago",OR(E466='PC Receitas'!$O$7,E466='PC Receitas'!$O$8,E466='PC Receitas'!$O$9,E466='PC Receitas'!$O$10,E466='PC Receitas'!$O$11,E466='PC Receitas'!$O$12,E466='PC Receitas'!$O$13,E466='PC Receitas'!$O$14)),-I466,0))</f>
        <v>7448.57</v>
      </c>
      <c r="R466" s="153" t="e">
        <f t="shared" si="28"/>
        <v>#N/A</v>
      </c>
      <c r="S466" s="150" t="e">
        <f t="shared" si="29"/>
        <v>#N/A</v>
      </c>
      <c r="T466" s="150" t="e">
        <f t="shared" si="30"/>
        <v>#N/A</v>
      </c>
      <c r="U466" s="150" t="e">
        <f t="shared" si="31"/>
        <v>#N/A</v>
      </c>
      <c r="V466" s="154" t="e">
        <f>VLOOKUP(E466,'PC Receitas'!$O$4:$P$14,2,FALSE)</f>
        <v>#N/A</v>
      </c>
    </row>
    <row r="467" spans="3:22" ht="19.5" customHeight="1" thickTop="1" thickBot="1" x14ac:dyDescent="0.3">
      <c r="C467" s="58"/>
      <c r="D467" s="58" t="str">
        <f>IF(C467&lt;&gt;"",TEXT(C467,"00")&amp;"/10/"&amp;'Configurações Básicas'!$P$5,"")</f>
        <v/>
      </c>
      <c r="E467" s="58"/>
      <c r="F467" s="58"/>
      <c r="G467" s="58"/>
      <c r="H467" s="58"/>
      <c r="I467" s="59"/>
      <c r="J467" s="193"/>
      <c r="K467" s="60"/>
      <c r="L467" s="192"/>
      <c r="M467" s="56">
        <f>M466+IF(AND(K467="Pago",OR(E467='PC Receitas'!$O$4,E467='PC Receitas'!$O$5,E467='PC Receitas'!$O$6)),I467,IF(AND(K467="Pago",OR(E467='PC Receitas'!$O$7,E467='PC Receitas'!$O$8,E467='PC Receitas'!$O$9,E467='PC Receitas'!$O$10,E467='PC Receitas'!$O$11,E467='PC Receitas'!$O$12,E467='PC Receitas'!$O$13,E467='PC Receitas'!$O$14)),-I467,0))</f>
        <v>7448.57</v>
      </c>
      <c r="R467" s="153" t="e">
        <f t="shared" si="28"/>
        <v>#N/A</v>
      </c>
      <c r="S467" s="150" t="e">
        <f t="shared" si="29"/>
        <v>#N/A</v>
      </c>
      <c r="T467" s="150" t="e">
        <f t="shared" si="30"/>
        <v>#N/A</v>
      </c>
      <c r="U467" s="150" t="e">
        <f t="shared" si="31"/>
        <v>#N/A</v>
      </c>
      <c r="V467" s="154" t="e">
        <f>VLOOKUP(E467,'PC Receitas'!$O$4:$P$14,2,FALSE)</f>
        <v>#N/A</v>
      </c>
    </row>
    <row r="468" spans="3:22" ht="19.5" customHeight="1" thickTop="1" thickBot="1" x14ac:dyDescent="0.3">
      <c r="C468" s="58"/>
      <c r="D468" s="58" t="str">
        <f>IF(C468&lt;&gt;"",TEXT(C468,"00")&amp;"/10/"&amp;'Configurações Básicas'!$P$5,"")</f>
        <v/>
      </c>
      <c r="E468" s="58"/>
      <c r="F468" s="58"/>
      <c r="G468" s="58"/>
      <c r="H468" s="58"/>
      <c r="I468" s="59"/>
      <c r="J468" s="193"/>
      <c r="K468" s="60"/>
      <c r="L468" s="192"/>
      <c r="M468" s="56">
        <f>M467+IF(AND(K468="Pago",OR(E468='PC Receitas'!$O$4,E468='PC Receitas'!$O$5,E468='PC Receitas'!$O$6)),I468,IF(AND(K468="Pago",OR(E468='PC Receitas'!$O$7,E468='PC Receitas'!$O$8,E468='PC Receitas'!$O$9,E468='PC Receitas'!$O$10,E468='PC Receitas'!$O$11,E468='PC Receitas'!$O$12,E468='PC Receitas'!$O$13,E468='PC Receitas'!$O$14)),-I468,0))</f>
        <v>7448.57</v>
      </c>
      <c r="R468" s="153" t="e">
        <f t="shared" si="28"/>
        <v>#N/A</v>
      </c>
      <c r="S468" s="150" t="e">
        <f t="shared" si="29"/>
        <v>#N/A</v>
      </c>
      <c r="T468" s="150" t="e">
        <f t="shared" si="30"/>
        <v>#N/A</v>
      </c>
      <c r="U468" s="150" t="e">
        <f t="shared" si="31"/>
        <v>#N/A</v>
      </c>
      <c r="V468" s="154" t="e">
        <f>VLOOKUP(E468,'PC Receitas'!$O$4:$P$14,2,FALSE)</f>
        <v>#N/A</v>
      </c>
    </row>
    <row r="469" spans="3:22" ht="19.5" customHeight="1" thickTop="1" thickBot="1" x14ac:dyDescent="0.3">
      <c r="C469" s="58"/>
      <c r="D469" s="58" t="str">
        <f>IF(C469&lt;&gt;"",TEXT(C469,"00")&amp;"/10/"&amp;'Configurações Básicas'!$P$5,"")</f>
        <v/>
      </c>
      <c r="E469" s="58"/>
      <c r="F469" s="58"/>
      <c r="G469" s="58"/>
      <c r="H469" s="58"/>
      <c r="I469" s="59"/>
      <c r="J469" s="193"/>
      <c r="K469" s="60"/>
      <c r="L469" s="192"/>
      <c r="M469" s="56">
        <f>M468+IF(AND(K469="Pago",OR(E469='PC Receitas'!$O$4,E469='PC Receitas'!$O$5,E469='PC Receitas'!$O$6)),I469,IF(AND(K469="Pago",OR(E469='PC Receitas'!$O$7,E469='PC Receitas'!$O$8,E469='PC Receitas'!$O$9,E469='PC Receitas'!$O$10,E469='PC Receitas'!$O$11,E469='PC Receitas'!$O$12,E469='PC Receitas'!$O$13,E469='PC Receitas'!$O$14)),-I469,0))</f>
        <v>7448.57</v>
      </c>
      <c r="R469" s="153" t="e">
        <f t="shared" si="28"/>
        <v>#N/A</v>
      </c>
      <c r="S469" s="150" t="e">
        <f t="shared" si="29"/>
        <v>#N/A</v>
      </c>
      <c r="T469" s="150" t="e">
        <f t="shared" si="30"/>
        <v>#N/A</v>
      </c>
      <c r="U469" s="150" t="e">
        <f t="shared" si="31"/>
        <v>#N/A</v>
      </c>
      <c r="V469" s="154" t="e">
        <f>VLOOKUP(E469,'PC Receitas'!$O$4:$P$14,2,FALSE)</f>
        <v>#N/A</v>
      </c>
    </row>
    <row r="470" spans="3:22" ht="19.5" customHeight="1" thickTop="1" thickBot="1" x14ac:dyDescent="0.3">
      <c r="C470" s="58"/>
      <c r="D470" s="58" t="str">
        <f>IF(C470&lt;&gt;"",TEXT(C470,"00")&amp;"/10/"&amp;'Configurações Básicas'!$P$5,"")</f>
        <v/>
      </c>
      <c r="E470" s="58"/>
      <c r="F470" s="58"/>
      <c r="G470" s="58"/>
      <c r="H470" s="58"/>
      <c r="I470" s="59"/>
      <c r="J470" s="193"/>
      <c r="K470" s="60"/>
      <c r="L470" s="192"/>
      <c r="M470" s="56">
        <f>M469+IF(AND(K470="Pago",OR(E470='PC Receitas'!$O$4,E470='PC Receitas'!$O$5,E470='PC Receitas'!$O$6)),I470,IF(AND(K470="Pago",OR(E470='PC Receitas'!$O$7,E470='PC Receitas'!$O$8,E470='PC Receitas'!$O$9,E470='PC Receitas'!$O$10,E470='PC Receitas'!$O$11,E470='PC Receitas'!$O$12,E470='PC Receitas'!$O$13,E470='PC Receitas'!$O$14)),-I470,0))</f>
        <v>7448.57</v>
      </c>
      <c r="R470" s="153" t="e">
        <f t="shared" si="28"/>
        <v>#N/A</v>
      </c>
      <c r="S470" s="150" t="e">
        <f t="shared" si="29"/>
        <v>#N/A</v>
      </c>
      <c r="T470" s="150" t="e">
        <f t="shared" si="30"/>
        <v>#N/A</v>
      </c>
      <c r="U470" s="150" t="e">
        <f t="shared" si="31"/>
        <v>#N/A</v>
      </c>
      <c r="V470" s="154" t="e">
        <f>VLOOKUP(E470,'PC Receitas'!$O$4:$P$14,2,FALSE)</f>
        <v>#N/A</v>
      </c>
    </row>
    <row r="471" spans="3:22" ht="19.5" customHeight="1" thickTop="1" thickBot="1" x14ac:dyDescent="0.3">
      <c r="C471" s="58"/>
      <c r="D471" s="58" t="str">
        <f>IF(C471&lt;&gt;"",TEXT(C471,"00")&amp;"/10/"&amp;'Configurações Básicas'!$P$5,"")</f>
        <v/>
      </c>
      <c r="E471" s="58"/>
      <c r="F471" s="58"/>
      <c r="G471" s="58"/>
      <c r="H471" s="58"/>
      <c r="I471" s="59"/>
      <c r="J471" s="193"/>
      <c r="K471" s="60"/>
      <c r="L471" s="192"/>
      <c r="M471" s="56">
        <f>M470+IF(AND(K471="Pago",OR(E471='PC Receitas'!$O$4,E471='PC Receitas'!$O$5,E471='PC Receitas'!$O$6)),I471,IF(AND(K471="Pago",OR(E471='PC Receitas'!$O$7,E471='PC Receitas'!$O$8,E471='PC Receitas'!$O$9,E471='PC Receitas'!$O$10,E471='PC Receitas'!$O$11,E471='PC Receitas'!$O$12,E471='PC Receitas'!$O$13,E471='PC Receitas'!$O$14)),-I471,0))</f>
        <v>7448.57</v>
      </c>
      <c r="R471" s="153" t="e">
        <f t="shared" si="28"/>
        <v>#N/A</v>
      </c>
      <c r="S471" s="150" t="e">
        <f t="shared" si="29"/>
        <v>#N/A</v>
      </c>
      <c r="T471" s="150" t="e">
        <f t="shared" si="30"/>
        <v>#N/A</v>
      </c>
      <c r="U471" s="150" t="e">
        <f t="shared" si="31"/>
        <v>#N/A</v>
      </c>
      <c r="V471" s="154" t="e">
        <f>VLOOKUP(E471,'PC Receitas'!$O$4:$P$14,2,FALSE)</f>
        <v>#N/A</v>
      </c>
    </row>
    <row r="472" spans="3:22" ht="19.5" customHeight="1" thickTop="1" thickBot="1" x14ac:dyDescent="0.3">
      <c r="C472" s="58"/>
      <c r="D472" s="58" t="str">
        <f>IF(C472&lt;&gt;"",TEXT(C472,"00")&amp;"/10/"&amp;'Configurações Básicas'!$P$5,"")</f>
        <v/>
      </c>
      <c r="E472" s="58"/>
      <c r="F472" s="58"/>
      <c r="G472" s="58"/>
      <c r="H472" s="58"/>
      <c r="I472" s="59"/>
      <c r="J472" s="193"/>
      <c r="K472" s="60"/>
      <c r="L472" s="192"/>
      <c r="M472" s="56">
        <f>M471+IF(AND(K472="Pago",OR(E472='PC Receitas'!$O$4,E472='PC Receitas'!$O$5,E472='PC Receitas'!$O$6)),I472,IF(AND(K472="Pago",OR(E472='PC Receitas'!$O$7,E472='PC Receitas'!$O$8,E472='PC Receitas'!$O$9,E472='PC Receitas'!$O$10,E472='PC Receitas'!$O$11,E472='PC Receitas'!$O$12,E472='PC Receitas'!$O$13,E472='PC Receitas'!$O$14)),-I472,0))</f>
        <v>7448.57</v>
      </c>
      <c r="R472" s="153" t="e">
        <f t="shared" si="28"/>
        <v>#N/A</v>
      </c>
      <c r="S472" s="150" t="e">
        <f t="shared" si="29"/>
        <v>#N/A</v>
      </c>
      <c r="T472" s="150" t="e">
        <f t="shared" si="30"/>
        <v>#N/A</v>
      </c>
      <c r="U472" s="150" t="e">
        <f t="shared" si="31"/>
        <v>#N/A</v>
      </c>
      <c r="V472" s="154" t="e">
        <f>VLOOKUP(E472,'PC Receitas'!$O$4:$P$14,2,FALSE)</f>
        <v>#N/A</v>
      </c>
    </row>
    <row r="473" spans="3:22" ht="19.5" customHeight="1" thickTop="1" thickBot="1" x14ac:dyDescent="0.3">
      <c r="C473" s="58"/>
      <c r="D473" s="58" t="str">
        <f>IF(C473&lt;&gt;"",TEXT(C473,"00")&amp;"/10/"&amp;'Configurações Básicas'!$P$5,"")</f>
        <v/>
      </c>
      <c r="E473" s="58"/>
      <c r="F473" s="58"/>
      <c r="G473" s="58"/>
      <c r="H473" s="58"/>
      <c r="I473" s="59"/>
      <c r="J473" s="193"/>
      <c r="K473" s="60"/>
      <c r="L473" s="192"/>
      <c r="M473" s="56">
        <f>M472+IF(AND(K473="Pago",OR(E473='PC Receitas'!$O$4,E473='PC Receitas'!$O$5,E473='PC Receitas'!$O$6)),I473,IF(AND(K473="Pago",OR(E473='PC Receitas'!$O$7,E473='PC Receitas'!$O$8,E473='PC Receitas'!$O$9,E473='PC Receitas'!$O$10,E473='PC Receitas'!$O$11,E473='PC Receitas'!$O$12,E473='PC Receitas'!$O$13,E473='PC Receitas'!$O$14)),-I473,0))</f>
        <v>7448.57</v>
      </c>
      <c r="R473" s="153" t="e">
        <f t="shared" si="28"/>
        <v>#N/A</v>
      </c>
      <c r="S473" s="150" t="e">
        <f t="shared" si="29"/>
        <v>#N/A</v>
      </c>
      <c r="T473" s="150" t="e">
        <f t="shared" si="30"/>
        <v>#N/A</v>
      </c>
      <c r="U473" s="150" t="e">
        <f t="shared" si="31"/>
        <v>#N/A</v>
      </c>
      <c r="V473" s="154" t="e">
        <f>VLOOKUP(E473,'PC Receitas'!$O$4:$P$14,2,FALSE)</f>
        <v>#N/A</v>
      </c>
    </row>
    <row r="474" spans="3:22" ht="19.5" customHeight="1" thickTop="1" thickBot="1" x14ac:dyDescent="0.3">
      <c r="C474" s="58"/>
      <c r="D474" s="58" t="str">
        <f>IF(C474&lt;&gt;"",TEXT(C474,"00")&amp;"/10/"&amp;'Configurações Básicas'!$P$5,"")</f>
        <v/>
      </c>
      <c r="E474" s="58"/>
      <c r="F474" s="58"/>
      <c r="G474" s="58"/>
      <c r="H474" s="58"/>
      <c r="I474" s="59"/>
      <c r="J474" s="193"/>
      <c r="K474" s="60"/>
      <c r="L474" s="192"/>
      <c r="M474" s="56">
        <f>M473+IF(AND(K474="Pago",OR(E474='PC Receitas'!$O$4,E474='PC Receitas'!$O$5,E474='PC Receitas'!$O$6)),I474,IF(AND(K474="Pago",OR(E474='PC Receitas'!$O$7,E474='PC Receitas'!$O$8,E474='PC Receitas'!$O$9,E474='PC Receitas'!$O$10,E474='PC Receitas'!$O$11,E474='PC Receitas'!$O$12,E474='PC Receitas'!$O$13,E474='PC Receitas'!$O$14)),-I474,0))</f>
        <v>7448.57</v>
      </c>
      <c r="R474" s="153" t="e">
        <f t="shared" si="28"/>
        <v>#N/A</v>
      </c>
      <c r="S474" s="150" t="e">
        <f t="shared" si="29"/>
        <v>#N/A</v>
      </c>
      <c r="T474" s="150" t="e">
        <f t="shared" si="30"/>
        <v>#N/A</v>
      </c>
      <c r="U474" s="150" t="e">
        <f t="shared" si="31"/>
        <v>#N/A</v>
      </c>
      <c r="V474" s="154" t="e">
        <f>VLOOKUP(E474,'PC Receitas'!$O$4:$P$14,2,FALSE)</f>
        <v>#N/A</v>
      </c>
    </row>
    <row r="475" spans="3:22" ht="19.5" customHeight="1" thickTop="1" thickBot="1" x14ac:dyDescent="0.3">
      <c r="C475" s="58"/>
      <c r="D475" s="58" t="str">
        <f>IF(C475&lt;&gt;"",TEXT(C475,"00")&amp;"/10/"&amp;'Configurações Básicas'!$P$5,"")</f>
        <v/>
      </c>
      <c r="E475" s="58"/>
      <c r="F475" s="58"/>
      <c r="G475" s="58"/>
      <c r="H475" s="58"/>
      <c r="I475" s="59"/>
      <c r="J475" s="193"/>
      <c r="K475" s="60"/>
      <c r="L475" s="192"/>
      <c r="M475" s="56">
        <f>M474+IF(AND(K475="Pago",OR(E475='PC Receitas'!$O$4,E475='PC Receitas'!$O$5,E475='PC Receitas'!$O$6)),I475,IF(AND(K475="Pago",OR(E475='PC Receitas'!$O$7,E475='PC Receitas'!$O$8,E475='PC Receitas'!$O$9,E475='PC Receitas'!$O$10,E475='PC Receitas'!$O$11,E475='PC Receitas'!$O$12,E475='PC Receitas'!$O$13,E475='PC Receitas'!$O$14)),-I475,0))</f>
        <v>7448.57</v>
      </c>
      <c r="R475" s="153" t="e">
        <f t="shared" si="28"/>
        <v>#N/A</v>
      </c>
      <c r="S475" s="150" t="e">
        <f t="shared" si="29"/>
        <v>#N/A</v>
      </c>
      <c r="T475" s="150" t="e">
        <f t="shared" si="30"/>
        <v>#N/A</v>
      </c>
      <c r="U475" s="150" t="e">
        <f t="shared" si="31"/>
        <v>#N/A</v>
      </c>
      <c r="V475" s="154" t="e">
        <f>VLOOKUP(E475,'PC Receitas'!$O$4:$P$14,2,FALSE)</f>
        <v>#N/A</v>
      </c>
    </row>
    <row r="476" spans="3:22" ht="19.5" customHeight="1" thickTop="1" thickBot="1" x14ac:dyDescent="0.3">
      <c r="C476" s="58"/>
      <c r="D476" s="58" t="str">
        <f>IF(C476&lt;&gt;"",TEXT(C476,"00")&amp;"/10/"&amp;'Configurações Básicas'!$P$5,"")</f>
        <v/>
      </c>
      <c r="E476" s="58"/>
      <c r="F476" s="58"/>
      <c r="G476" s="58"/>
      <c r="H476" s="58"/>
      <c r="I476" s="59"/>
      <c r="J476" s="193"/>
      <c r="K476" s="60"/>
      <c r="L476" s="192"/>
      <c r="M476" s="56">
        <f>M475+IF(AND(K476="Pago",OR(E476='PC Receitas'!$O$4,E476='PC Receitas'!$O$5,E476='PC Receitas'!$O$6)),I476,IF(AND(K476="Pago",OR(E476='PC Receitas'!$O$7,E476='PC Receitas'!$O$8,E476='PC Receitas'!$O$9,E476='PC Receitas'!$O$10,E476='PC Receitas'!$O$11,E476='PC Receitas'!$O$12,E476='PC Receitas'!$O$13,E476='PC Receitas'!$O$14)),-I476,0))</f>
        <v>7448.57</v>
      </c>
      <c r="R476" s="153" t="e">
        <f t="shared" si="28"/>
        <v>#N/A</v>
      </c>
      <c r="S476" s="150" t="e">
        <f t="shared" si="29"/>
        <v>#N/A</v>
      </c>
      <c r="T476" s="150" t="e">
        <f t="shared" si="30"/>
        <v>#N/A</v>
      </c>
      <c r="U476" s="150" t="e">
        <f t="shared" si="31"/>
        <v>#N/A</v>
      </c>
      <c r="V476" s="154" t="e">
        <f>VLOOKUP(E476,'PC Receitas'!$O$4:$P$14,2,FALSE)</f>
        <v>#N/A</v>
      </c>
    </row>
    <row r="477" spans="3:22" ht="19.5" customHeight="1" thickTop="1" thickBot="1" x14ac:dyDescent="0.3">
      <c r="C477" s="58"/>
      <c r="D477" s="58" t="str">
        <f>IF(C477&lt;&gt;"",TEXT(C477,"00")&amp;"/10/"&amp;'Configurações Básicas'!$P$5,"")</f>
        <v/>
      </c>
      <c r="E477" s="58"/>
      <c r="F477" s="58"/>
      <c r="G477" s="58"/>
      <c r="H477" s="58"/>
      <c r="I477" s="59"/>
      <c r="J477" s="193"/>
      <c r="K477" s="60"/>
      <c r="L477" s="192"/>
      <c r="M477" s="56">
        <f>M476+IF(AND(K477="Pago",OR(E477='PC Receitas'!$O$4,E477='PC Receitas'!$O$5,E477='PC Receitas'!$O$6)),I477,IF(AND(K477="Pago",OR(E477='PC Receitas'!$O$7,E477='PC Receitas'!$O$8,E477='PC Receitas'!$O$9,E477='PC Receitas'!$O$10,E477='PC Receitas'!$O$11,E477='PC Receitas'!$O$12,E477='PC Receitas'!$O$13,E477='PC Receitas'!$O$14)),-I477,0))</f>
        <v>7448.57</v>
      </c>
      <c r="R477" s="153" t="e">
        <f t="shared" si="28"/>
        <v>#N/A</v>
      </c>
      <c r="S477" s="150" t="e">
        <f t="shared" si="29"/>
        <v>#N/A</v>
      </c>
      <c r="T477" s="150" t="e">
        <f t="shared" si="30"/>
        <v>#N/A</v>
      </c>
      <c r="U477" s="150" t="e">
        <f t="shared" si="31"/>
        <v>#N/A</v>
      </c>
      <c r="V477" s="154" t="e">
        <f>VLOOKUP(E477,'PC Receitas'!$O$4:$P$14,2,FALSE)</f>
        <v>#N/A</v>
      </c>
    </row>
    <row r="478" spans="3:22" ht="19.5" customHeight="1" thickTop="1" thickBot="1" x14ac:dyDescent="0.3">
      <c r="C478" s="58"/>
      <c r="D478" s="58" t="str">
        <f>IF(C478&lt;&gt;"",TEXT(C478,"00")&amp;"/10/"&amp;'Configurações Básicas'!$P$5,"")</f>
        <v/>
      </c>
      <c r="E478" s="58"/>
      <c r="F478" s="58"/>
      <c r="G478" s="58"/>
      <c r="H478" s="58"/>
      <c r="I478" s="59"/>
      <c r="J478" s="193"/>
      <c r="K478" s="60"/>
      <c r="L478" s="192"/>
      <c r="M478" s="56">
        <f>M477+IF(AND(K478="Pago",OR(E478='PC Receitas'!$O$4,E478='PC Receitas'!$O$5,E478='PC Receitas'!$O$6)),I478,IF(AND(K478="Pago",OR(E478='PC Receitas'!$O$7,E478='PC Receitas'!$O$8,E478='PC Receitas'!$O$9,E478='PC Receitas'!$O$10,E478='PC Receitas'!$O$11,E478='PC Receitas'!$O$12,E478='PC Receitas'!$O$13,E478='PC Receitas'!$O$14)),-I478,0))</f>
        <v>7448.57</v>
      </c>
      <c r="R478" s="153" t="e">
        <f t="shared" si="28"/>
        <v>#N/A</v>
      </c>
      <c r="S478" s="150" t="e">
        <f t="shared" si="29"/>
        <v>#N/A</v>
      </c>
      <c r="T478" s="150" t="e">
        <f t="shared" si="30"/>
        <v>#N/A</v>
      </c>
      <c r="U478" s="150" t="e">
        <f t="shared" si="31"/>
        <v>#N/A</v>
      </c>
      <c r="V478" s="154" t="e">
        <f>VLOOKUP(E478,'PC Receitas'!$O$4:$P$14,2,FALSE)</f>
        <v>#N/A</v>
      </c>
    </row>
    <row r="479" spans="3:22" ht="19.5" customHeight="1" thickTop="1" thickBot="1" x14ac:dyDescent="0.3">
      <c r="C479" s="58"/>
      <c r="D479" s="58" t="str">
        <f>IF(C479&lt;&gt;"",TEXT(C479,"00")&amp;"/10/"&amp;'Configurações Básicas'!$P$5,"")</f>
        <v/>
      </c>
      <c r="E479" s="58"/>
      <c r="F479" s="58"/>
      <c r="G479" s="58"/>
      <c r="H479" s="58"/>
      <c r="I479" s="59"/>
      <c r="J479" s="193"/>
      <c r="K479" s="60"/>
      <c r="L479" s="192"/>
      <c r="M479" s="56">
        <f>M478+IF(AND(K479="Pago",OR(E479='PC Receitas'!$O$4,E479='PC Receitas'!$O$5,E479='PC Receitas'!$O$6)),I479,IF(AND(K479="Pago",OR(E479='PC Receitas'!$O$7,E479='PC Receitas'!$O$8,E479='PC Receitas'!$O$9,E479='PC Receitas'!$O$10,E479='PC Receitas'!$O$11,E479='PC Receitas'!$O$12,E479='PC Receitas'!$O$13,E479='PC Receitas'!$O$14)),-I479,0))</f>
        <v>7448.57</v>
      </c>
      <c r="R479" s="153" t="e">
        <f t="shared" si="28"/>
        <v>#N/A</v>
      </c>
      <c r="S479" s="150" t="e">
        <f t="shared" si="29"/>
        <v>#N/A</v>
      </c>
      <c r="T479" s="150" t="e">
        <f t="shared" si="30"/>
        <v>#N/A</v>
      </c>
      <c r="U479" s="150" t="e">
        <f t="shared" si="31"/>
        <v>#N/A</v>
      </c>
      <c r="V479" s="154" t="e">
        <f>VLOOKUP(E479,'PC Receitas'!$O$4:$P$14,2,FALSE)</f>
        <v>#N/A</v>
      </c>
    </row>
    <row r="480" spans="3:22" ht="19.5" customHeight="1" thickTop="1" thickBot="1" x14ac:dyDescent="0.3">
      <c r="C480" s="58"/>
      <c r="D480" s="58" t="str">
        <f>IF(C480&lt;&gt;"",TEXT(C480,"00")&amp;"/10/"&amp;'Configurações Básicas'!$P$5,"")</f>
        <v/>
      </c>
      <c r="E480" s="58"/>
      <c r="F480" s="58"/>
      <c r="G480" s="58"/>
      <c r="H480" s="58"/>
      <c r="I480" s="59"/>
      <c r="J480" s="193"/>
      <c r="K480" s="60"/>
      <c r="L480" s="192"/>
      <c r="M480" s="56">
        <f>M479+IF(AND(K480="Pago",OR(E480='PC Receitas'!$O$4,E480='PC Receitas'!$O$5,E480='PC Receitas'!$O$6)),I480,IF(AND(K480="Pago",OR(E480='PC Receitas'!$O$7,E480='PC Receitas'!$O$8,E480='PC Receitas'!$O$9,E480='PC Receitas'!$O$10,E480='PC Receitas'!$O$11,E480='PC Receitas'!$O$12,E480='PC Receitas'!$O$13,E480='PC Receitas'!$O$14)),-I480,0))</f>
        <v>7448.57</v>
      </c>
      <c r="R480" s="153" t="e">
        <f t="shared" si="28"/>
        <v>#N/A</v>
      </c>
      <c r="S480" s="150" t="e">
        <f t="shared" si="29"/>
        <v>#N/A</v>
      </c>
      <c r="T480" s="150" t="e">
        <f t="shared" si="30"/>
        <v>#N/A</v>
      </c>
      <c r="U480" s="150" t="e">
        <f t="shared" si="31"/>
        <v>#N/A</v>
      </c>
      <c r="V480" s="154" t="e">
        <f>VLOOKUP(E480,'PC Receitas'!$O$4:$P$14,2,FALSE)</f>
        <v>#N/A</v>
      </c>
    </row>
    <row r="481" spans="3:22" ht="19.5" customHeight="1" thickTop="1" thickBot="1" x14ac:dyDescent="0.3">
      <c r="C481" s="58"/>
      <c r="D481" s="58" t="str">
        <f>IF(C481&lt;&gt;"",TEXT(C481,"00")&amp;"/10/"&amp;'Configurações Básicas'!$P$5,"")</f>
        <v/>
      </c>
      <c r="E481" s="58"/>
      <c r="F481" s="58"/>
      <c r="G481" s="58"/>
      <c r="H481" s="58"/>
      <c r="I481" s="59"/>
      <c r="J481" s="193"/>
      <c r="K481" s="60"/>
      <c r="L481" s="192"/>
      <c r="M481" s="56">
        <f>M480+IF(AND(K481="Pago",OR(E481='PC Receitas'!$O$4,E481='PC Receitas'!$O$5,E481='PC Receitas'!$O$6)),I481,IF(AND(K481="Pago",OR(E481='PC Receitas'!$O$7,E481='PC Receitas'!$O$8,E481='PC Receitas'!$O$9,E481='PC Receitas'!$O$10,E481='PC Receitas'!$O$11,E481='PC Receitas'!$O$12,E481='PC Receitas'!$O$13,E481='PC Receitas'!$O$14)),-I481,0))</f>
        <v>7448.57</v>
      </c>
      <c r="R481" s="153" t="e">
        <f t="shared" si="28"/>
        <v>#N/A</v>
      </c>
      <c r="S481" s="150" t="e">
        <f t="shared" si="29"/>
        <v>#N/A</v>
      </c>
      <c r="T481" s="150" t="e">
        <f t="shared" si="30"/>
        <v>#N/A</v>
      </c>
      <c r="U481" s="150" t="e">
        <f t="shared" si="31"/>
        <v>#N/A</v>
      </c>
      <c r="V481" s="154" t="e">
        <f>VLOOKUP(E481,'PC Receitas'!$O$4:$P$14,2,FALSE)</f>
        <v>#N/A</v>
      </c>
    </row>
    <row r="482" spans="3:22" ht="19.5" customHeight="1" thickTop="1" thickBot="1" x14ac:dyDescent="0.3">
      <c r="C482" s="58"/>
      <c r="D482" s="58" t="str">
        <f>IF(C482&lt;&gt;"",TEXT(C482,"00")&amp;"/10/"&amp;'Configurações Básicas'!$P$5,"")</f>
        <v/>
      </c>
      <c r="E482" s="58"/>
      <c r="F482" s="58"/>
      <c r="G482" s="58"/>
      <c r="H482" s="58"/>
      <c r="I482" s="59"/>
      <c r="J482" s="193"/>
      <c r="K482" s="60"/>
      <c r="L482" s="192"/>
      <c r="M482" s="56">
        <f>M481+IF(AND(K482="Pago",OR(E482='PC Receitas'!$O$4,E482='PC Receitas'!$O$5,E482='PC Receitas'!$O$6)),I482,IF(AND(K482="Pago",OR(E482='PC Receitas'!$O$7,E482='PC Receitas'!$O$8,E482='PC Receitas'!$O$9,E482='PC Receitas'!$O$10,E482='PC Receitas'!$O$11,E482='PC Receitas'!$O$12,E482='PC Receitas'!$O$13,E482='PC Receitas'!$O$14)),-I482,0))</f>
        <v>7448.57</v>
      </c>
      <c r="R482" s="153" t="e">
        <f t="shared" si="28"/>
        <v>#N/A</v>
      </c>
      <c r="S482" s="150" t="e">
        <f t="shared" si="29"/>
        <v>#N/A</v>
      </c>
      <c r="T482" s="150" t="e">
        <f t="shared" si="30"/>
        <v>#N/A</v>
      </c>
      <c r="U482" s="150" t="e">
        <f t="shared" si="31"/>
        <v>#N/A</v>
      </c>
      <c r="V482" s="154" t="e">
        <f>VLOOKUP(E482,'PC Receitas'!$O$4:$P$14,2,FALSE)</f>
        <v>#N/A</v>
      </c>
    </row>
    <row r="483" spans="3:22" ht="19.5" customHeight="1" thickTop="1" thickBot="1" x14ac:dyDescent="0.3">
      <c r="C483" s="58"/>
      <c r="D483" s="58" t="str">
        <f>IF(C483&lt;&gt;"",TEXT(C483,"00")&amp;"/10/"&amp;'Configurações Básicas'!$P$5,"")</f>
        <v/>
      </c>
      <c r="E483" s="58"/>
      <c r="F483" s="58"/>
      <c r="G483" s="58"/>
      <c r="H483" s="58"/>
      <c r="I483" s="59"/>
      <c r="J483" s="193"/>
      <c r="K483" s="60"/>
      <c r="L483" s="192"/>
      <c r="M483" s="56">
        <f>M482+IF(AND(K483="Pago",OR(E483='PC Receitas'!$O$4,E483='PC Receitas'!$O$5,E483='PC Receitas'!$O$6)),I483,IF(AND(K483="Pago",OR(E483='PC Receitas'!$O$7,E483='PC Receitas'!$O$8,E483='PC Receitas'!$O$9,E483='PC Receitas'!$O$10,E483='PC Receitas'!$O$11,E483='PC Receitas'!$O$12,E483='PC Receitas'!$O$13,E483='PC Receitas'!$O$14)),-I483,0))</f>
        <v>7448.57</v>
      </c>
      <c r="R483" s="153" t="e">
        <f t="shared" si="28"/>
        <v>#N/A</v>
      </c>
      <c r="S483" s="150" t="e">
        <f t="shared" si="29"/>
        <v>#N/A</v>
      </c>
      <c r="T483" s="150" t="e">
        <f t="shared" si="30"/>
        <v>#N/A</v>
      </c>
      <c r="U483" s="150" t="e">
        <f t="shared" si="31"/>
        <v>#N/A</v>
      </c>
      <c r="V483" s="154" t="e">
        <f>VLOOKUP(E483,'PC Receitas'!$O$4:$P$14,2,FALSE)</f>
        <v>#N/A</v>
      </c>
    </row>
    <row r="484" spans="3:22" ht="19.5" customHeight="1" thickTop="1" thickBot="1" x14ac:dyDescent="0.3">
      <c r="C484" s="58"/>
      <c r="D484" s="58" t="str">
        <f>IF(C484&lt;&gt;"",TEXT(C484,"00")&amp;"/10/"&amp;'Configurações Básicas'!$P$5,"")</f>
        <v/>
      </c>
      <c r="E484" s="58"/>
      <c r="F484" s="58"/>
      <c r="G484" s="58"/>
      <c r="H484" s="58"/>
      <c r="I484" s="59"/>
      <c r="J484" s="193"/>
      <c r="K484" s="60"/>
      <c r="L484" s="192"/>
      <c r="M484" s="56">
        <f>M483+IF(AND(K484="Pago",OR(E484='PC Receitas'!$O$4,E484='PC Receitas'!$O$5,E484='PC Receitas'!$O$6)),I484,IF(AND(K484="Pago",OR(E484='PC Receitas'!$O$7,E484='PC Receitas'!$O$8,E484='PC Receitas'!$O$9,E484='PC Receitas'!$O$10,E484='PC Receitas'!$O$11,E484='PC Receitas'!$O$12,E484='PC Receitas'!$O$13,E484='PC Receitas'!$O$14)),-I484,0))</f>
        <v>7448.57</v>
      </c>
      <c r="R484" s="153" t="e">
        <f t="shared" si="28"/>
        <v>#N/A</v>
      </c>
      <c r="S484" s="150" t="e">
        <f t="shared" si="29"/>
        <v>#N/A</v>
      </c>
      <c r="T484" s="150" t="e">
        <f t="shared" si="30"/>
        <v>#N/A</v>
      </c>
      <c r="U484" s="150" t="e">
        <f t="shared" si="31"/>
        <v>#N/A</v>
      </c>
      <c r="V484" s="154" t="e">
        <f>VLOOKUP(E484,'PC Receitas'!$O$4:$P$14,2,FALSE)</f>
        <v>#N/A</v>
      </c>
    </row>
    <row r="485" spans="3:22" ht="19.5" customHeight="1" thickTop="1" thickBot="1" x14ac:dyDescent="0.3">
      <c r="C485" s="58"/>
      <c r="D485" s="58" t="str">
        <f>IF(C485&lt;&gt;"",TEXT(C485,"00")&amp;"/10/"&amp;'Configurações Básicas'!$P$5,"")</f>
        <v/>
      </c>
      <c r="E485" s="58"/>
      <c r="F485" s="58"/>
      <c r="G485" s="58"/>
      <c r="H485" s="58"/>
      <c r="I485" s="59"/>
      <c r="J485" s="193"/>
      <c r="K485" s="60"/>
      <c r="L485" s="192"/>
      <c r="M485" s="56">
        <f>M484+IF(AND(K485="Pago",OR(E485='PC Receitas'!$O$4,E485='PC Receitas'!$O$5,E485='PC Receitas'!$O$6)),I485,IF(AND(K485="Pago",OR(E485='PC Receitas'!$O$7,E485='PC Receitas'!$O$8,E485='PC Receitas'!$O$9,E485='PC Receitas'!$O$10,E485='PC Receitas'!$O$11,E485='PC Receitas'!$O$12,E485='PC Receitas'!$O$13,E485='PC Receitas'!$O$14)),-I485,0))</f>
        <v>7448.57</v>
      </c>
      <c r="R485" s="153" t="e">
        <f t="shared" si="28"/>
        <v>#N/A</v>
      </c>
      <c r="S485" s="150" t="e">
        <f t="shared" si="29"/>
        <v>#N/A</v>
      </c>
      <c r="T485" s="150" t="e">
        <f t="shared" si="30"/>
        <v>#N/A</v>
      </c>
      <c r="U485" s="150" t="e">
        <f t="shared" si="31"/>
        <v>#N/A</v>
      </c>
      <c r="V485" s="154" t="e">
        <f>VLOOKUP(E485,'PC Receitas'!$O$4:$P$14,2,FALSE)</f>
        <v>#N/A</v>
      </c>
    </row>
    <row r="486" spans="3:22" ht="19.5" customHeight="1" thickTop="1" thickBot="1" x14ac:dyDescent="0.3">
      <c r="C486" s="58"/>
      <c r="D486" s="58" t="str">
        <f>IF(C486&lt;&gt;"",TEXT(C486,"00")&amp;"/10/"&amp;'Configurações Básicas'!$P$5,"")</f>
        <v/>
      </c>
      <c r="E486" s="58"/>
      <c r="F486" s="58"/>
      <c r="G486" s="58"/>
      <c r="H486" s="58"/>
      <c r="I486" s="59"/>
      <c r="J486" s="193"/>
      <c r="K486" s="60"/>
      <c r="L486" s="192"/>
      <c r="M486" s="56">
        <f>M485+IF(AND(K486="Pago",OR(E486='PC Receitas'!$O$4,E486='PC Receitas'!$O$5,E486='PC Receitas'!$O$6)),I486,IF(AND(K486="Pago",OR(E486='PC Receitas'!$O$7,E486='PC Receitas'!$O$8,E486='PC Receitas'!$O$9,E486='PC Receitas'!$O$10,E486='PC Receitas'!$O$11,E486='PC Receitas'!$O$12,E486='PC Receitas'!$O$13,E486='PC Receitas'!$O$14)),-I486,0))</f>
        <v>7448.57</v>
      </c>
      <c r="R486" s="153" t="e">
        <f t="shared" si="28"/>
        <v>#N/A</v>
      </c>
      <c r="S486" s="150" t="e">
        <f t="shared" si="29"/>
        <v>#N/A</v>
      </c>
      <c r="T486" s="150" t="e">
        <f t="shared" si="30"/>
        <v>#N/A</v>
      </c>
      <c r="U486" s="150" t="e">
        <f t="shared" si="31"/>
        <v>#N/A</v>
      </c>
      <c r="V486" s="154" t="e">
        <f>VLOOKUP(E486,'PC Receitas'!$O$4:$P$14,2,FALSE)</f>
        <v>#N/A</v>
      </c>
    </row>
    <row r="487" spans="3:22" ht="19.5" customHeight="1" thickTop="1" thickBot="1" x14ac:dyDescent="0.3">
      <c r="C487" s="58"/>
      <c r="D487" s="58" t="str">
        <f>IF(C487&lt;&gt;"",TEXT(C487,"00")&amp;"/10/"&amp;'Configurações Básicas'!$P$5,"")</f>
        <v/>
      </c>
      <c r="E487" s="58"/>
      <c r="F487" s="58"/>
      <c r="G487" s="58"/>
      <c r="H487" s="58"/>
      <c r="I487" s="59"/>
      <c r="J487" s="193"/>
      <c r="K487" s="60"/>
      <c r="L487" s="192"/>
      <c r="M487" s="56">
        <f>M486+IF(AND(K487="Pago",OR(E487='PC Receitas'!$O$4,E487='PC Receitas'!$O$5,E487='PC Receitas'!$O$6)),I487,IF(AND(K487="Pago",OR(E487='PC Receitas'!$O$7,E487='PC Receitas'!$O$8,E487='PC Receitas'!$O$9,E487='PC Receitas'!$O$10,E487='PC Receitas'!$O$11,E487='PC Receitas'!$O$12,E487='PC Receitas'!$O$13,E487='PC Receitas'!$O$14)),-I487,0))</f>
        <v>7448.57</v>
      </c>
      <c r="R487" s="153" t="e">
        <f t="shared" si="28"/>
        <v>#N/A</v>
      </c>
      <c r="S487" s="150" t="e">
        <f t="shared" si="29"/>
        <v>#N/A</v>
      </c>
      <c r="T487" s="150" t="e">
        <f t="shared" si="30"/>
        <v>#N/A</v>
      </c>
      <c r="U487" s="150" t="e">
        <f t="shared" si="31"/>
        <v>#N/A</v>
      </c>
      <c r="V487" s="154" t="e">
        <f>VLOOKUP(E487,'PC Receitas'!$O$4:$P$14,2,FALSE)</f>
        <v>#N/A</v>
      </c>
    </row>
    <row r="488" spans="3:22" ht="19.5" customHeight="1" thickTop="1" thickBot="1" x14ac:dyDescent="0.3">
      <c r="C488" s="58"/>
      <c r="D488" s="58" t="str">
        <f>IF(C488&lt;&gt;"",TEXT(C488,"00")&amp;"/10/"&amp;'Configurações Básicas'!$P$5,"")</f>
        <v/>
      </c>
      <c r="E488" s="58"/>
      <c r="F488" s="58"/>
      <c r="G488" s="58"/>
      <c r="H488" s="58"/>
      <c r="I488" s="59"/>
      <c r="J488" s="193"/>
      <c r="K488" s="60"/>
      <c r="L488" s="192"/>
      <c r="M488" s="56">
        <f>M487+IF(AND(K488="Pago",OR(E488='PC Receitas'!$O$4,E488='PC Receitas'!$O$5,E488='PC Receitas'!$O$6)),I488,IF(AND(K488="Pago",OR(E488='PC Receitas'!$O$7,E488='PC Receitas'!$O$8,E488='PC Receitas'!$O$9,E488='PC Receitas'!$O$10,E488='PC Receitas'!$O$11,E488='PC Receitas'!$O$12,E488='PC Receitas'!$O$13,E488='PC Receitas'!$O$14)),-I488,0))</f>
        <v>7448.57</v>
      </c>
      <c r="R488" s="153" t="e">
        <f t="shared" si="28"/>
        <v>#N/A</v>
      </c>
      <c r="S488" s="150" t="e">
        <f t="shared" si="29"/>
        <v>#N/A</v>
      </c>
      <c r="T488" s="150" t="e">
        <f t="shared" si="30"/>
        <v>#N/A</v>
      </c>
      <c r="U488" s="150" t="e">
        <f t="shared" si="31"/>
        <v>#N/A</v>
      </c>
      <c r="V488" s="154" t="e">
        <f>VLOOKUP(E488,'PC Receitas'!$O$4:$P$14,2,FALSE)</f>
        <v>#N/A</v>
      </c>
    </row>
    <row r="489" spans="3:22" ht="19.5" customHeight="1" thickTop="1" thickBot="1" x14ac:dyDescent="0.3">
      <c r="C489" s="58"/>
      <c r="D489" s="58" t="str">
        <f>IF(C489&lt;&gt;"",TEXT(C489,"00")&amp;"/10/"&amp;'Configurações Básicas'!$P$5,"")</f>
        <v/>
      </c>
      <c r="E489" s="58"/>
      <c r="F489" s="58"/>
      <c r="G489" s="58"/>
      <c r="H489" s="58"/>
      <c r="I489" s="59"/>
      <c r="J489" s="193"/>
      <c r="K489" s="60"/>
      <c r="L489" s="192"/>
      <c r="M489" s="56">
        <f>M488+IF(AND(K489="Pago",OR(E489='PC Receitas'!$O$4,E489='PC Receitas'!$O$5,E489='PC Receitas'!$O$6)),I489,IF(AND(K489="Pago",OR(E489='PC Receitas'!$O$7,E489='PC Receitas'!$O$8,E489='PC Receitas'!$O$9,E489='PC Receitas'!$O$10,E489='PC Receitas'!$O$11,E489='PC Receitas'!$O$12,E489='PC Receitas'!$O$13,E489='PC Receitas'!$O$14)),-I489,0))</f>
        <v>7448.57</v>
      </c>
      <c r="R489" s="153" t="e">
        <f t="shared" si="28"/>
        <v>#N/A</v>
      </c>
      <c r="S489" s="150" t="e">
        <f t="shared" si="29"/>
        <v>#N/A</v>
      </c>
      <c r="T489" s="150" t="e">
        <f t="shared" si="30"/>
        <v>#N/A</v>
      </c>
      <c r="U489" s="150" t="e">
        <f t="shared" si="31"/>
        <v>#N/A</v>
      </c>
      <c r="V489" s="154" t="e">
        <f>VLOOKUP(E489,'PC Receitas'!$O$4:$P$14,2,FALSE)</f>
        <v>#N/A</v>
      </c>
    </row>
    <row r="490" spans="3:22" ht="19.5" customHeight="1" thickTop="1" thickBot="1" x14ac:dyDescent="0.3">
      <c r="C490" s="58"/>
      <c r="D490" s="58" t="str">
        <f>IF(C490&lt;&gt;"",TEXT(C490,"00")&amp;"/10/"&amp;'Configurações Básicas'!$P$5,"")</f>
        <v/>
      </c>
      <c r="E490" s="58"/>
      <c r="F490" s="58"/>
      <c r="G490" s="58"/>
      <c r="H490" s="58"/>
      <c r="I490" s="59"/>
      <c r="J490" s="193"/>
      <c r="K490" s="60"/>
      <c r="L490" s="192"/>
      <c r="M490" s="56">
        <f>M489+IF(AND(K490="Pago",OR(E490='PC Receitas'!$O$4,E490='PC Receitas'!$O$5,E490='PC Receitas'!$O$6)),I490,IF(AND(K490="Pago",OR(E490='PC Receitas'!$O$7,E490='PC Receitas'!$O$8,E490='PC Receitas'!$O$9,E490='PC Receitas'!$O$10,E490='PC Receitas'!$O$11,E490='PC Receitas'!$O$12,E490='PC Receitas'!$O$13,E490='PC Receitas'!$O$14)),-I490,0))</f>
        <v>7448.57</v>
      </c>
      <c r="R490" s="153" t="e">
        <f t="shared" si="28"/>
        <v>#N/A</v>
      </c>
      <c r="S490" s="150" t="e">
        <f t="shared" si="29"/>
        <v>#N/A</v>
      </c>
      <c r="T490" s="150" t="e">
        <f t="shared" si="30"/>
        <v>#N/A</v>
      </c>
      <c r="U490" s="150" t="e">
        <f t="shared" si="31"/>
        <v>#N/A</v>
      </c>
      <c r="V490" s="154" t="e">
        <f>VLOOKUP(E490,'PC Receitas'!$O$4:$P$14,2,FALSE)</f>
        <v>#N/A</v>
      </c>
    </row>
    <row r="491" spans="3:22" ht="19.5" customHeight="1" thickTop="1" thickBot="1" x14ac:dyDescent="0.3">
      <c r="C491" s="58"/>
      <c r="D491" s="58" t="str">
        <f>IF(C491&lt;&gt;"",TEXT(C491,"00")&amp;"/10/"&amp;'Configurações Básicas'!$P$5,"")</f>
        <v/>
      </c>
      <c r="E491" s="58"/>
      <c r="F491" s="58"/>
      <c r="G491" s="58"/>
      <c r="H491" s="58"/>
      <c r="I491" s="59"/>
      <c r="J491" s="193"/>
      <c r="K491" s="60"/>
      <c r="L491" s="192"/>
      <c r="M491" s="56">
        <f>M490+IF(AND(K491="Pago",OR(E491='PC Receitas'!$O$4,E491='PC Receitas'!$O$5,E491='PC Receitas'!$O$6)),I491,IF(AND(K491="Pago",OR(E491='PC Receitas'!$O$7,E491='PC Receitas'!$O$8,E491='PC Receitas'!$O$9,E491='PC Receitas'!$O$10,E491='PC Receitas'!$O$11,E491='PC Receitas'!$O$12,E491='PC Receitas'!$O$13,E491='PC Receitas'!$O$14)),-I491,0))</f>
        <v>7448.57</v>
      </c>
      <c r="R491" s="153" t="e">
        <f t="shared" si="28"/>
        <v>#N/A</v>
      </c>
      <c r="S491" s="150" t="e">
        <f t="shared" si="29"/>
        <v>#N/A</v>
      </c>
      <c r="T491" s="150" t="e">
        <f t="shared" si="30"/>
        <v>#N/A</v>
      </c>
      <c r="U491" s="150" t="e">
        <f t="shared" si="31"/>
        <v>#N/A</v>
      </c>
      <c r="V491" s="154" t="e">
        <f>VLOOKUP(E491,'PC Receitas'!$O$4:$P$14,2,FALSE)</f>
        <v>#N/A</v>
      </c>
    </row>
    <row r="492" spans="3:22" ht="19.5" customHeight="1" thickTop="1" thickBot="1" x14ac:dyDescent="0.3">
      <c r="C492" s="58"/>
      <c r="D492" s="58" t="str">
        <f>IF(C492&lt;&gt;"",TEXT(C492,"00")&amp;"/10/"&amp;'Configurações Básicas'!$P$5,"")</f>
        <v/>
      </c>
      <c r="E492" s="58"/>
      <c r="F492" s="58"/>
      <c r="G492" s="58"/>
      <c r="H492" s="58"/>
      <c r="I492" s="59"/>
      <c r="J492" s="193"/>
      <c r="K492" s="60"/>
      <c r="L492" s="192"/>
      <c r="M492" s="56">
        <f>M491+IF(AND(K492="Pago",OR(E492='PC Receitas'!$O$4,E492='PC Receitas'!$O$5,E492='PC Receitas'!$O$6)),I492,IF(AND(K492="Pago",OR(E492='PC Receitas'!$O$7,E492='PC Receitas'!$O$8,E492='PC Receitas'!$O$9,E492='PC Receitas'!$O$10,E492='PC Receitas'!$O$11,E492='PC Receitas'!$O$12,E492='PC Receitas'!$O$13,E492='PC Receitas'!$O$14)),-I492,0))</f>
        <v>7448.57</v>
      </c>
      <c r="R492" s="153" t="e">
        <f t="shared" si="28"/>
        <v>#N/A</v>
      </c>
      <c r="S492" s="150" t="e">
        <f t="shared" si="29"/>
        <v>#N/A</v>
      </c>
      <c r="T492" s="150" t="e">
        <f t="shared" si="30"/>
        <v>#N/A</v>
      </c>
      <c r="U492" s="150" t="e">
        <f t="shared" si="31"/>
        <v>#N/A</v>
      </c>
      <c r="V492" s="154" t="e">
        <f>VLOOKUP(E492,'PC Receitas'!$O$4:$P$14,2,FALSE)</f>
        <v>#N/A</v>
      </c>
    </row>
    <row r="493" spans="3:22" ht="19.5" customHeight="1" thickTop="1" thickBot="1" x14ac:dyDescent="0.3">
      <c r="C493" s="58"/>
      <c r="D493" s="58" t="str">
        <f>IF(C493&lt;&gt;"",TEXT(C493,"00")&amp;"/10/"&amp;'Configurações Básicas'!$P$5,"")</f>
        <v/>
      </c>
      <c r="E493" s="58"/>
      <c r="F493" s="58"/>
      <c r="G493" s="58"/>
      <c r="H493" s="58"/>
      <c r="I493" s="59"/>
      <c r="J493" s="193"/>
      <c r="K493" s="60"/>
      <c r="L493" s="192"/>
      <c r="M493" s="56">
        <f>M492+IF(AND(K493="Pago",OR(E493='PC Receitas'!$O$4,E493='PC Receitas'!$O$5,E493='PC Receitas'!$O$6)),I493,IF(AND(K493="Pago",OR(E493='PC Receitas'!$O$7,E493='PC Receitas'!$O$8,E493='PC Receitas'!$O$9,E493='PC Receitas'!$O$10,E493='PC Receitas'!$O$11,E493='PC Receitas'!$O$12,E493='PC Receitas'!$O$13,E493='PC Receitas'!$O$14)),-I493,0))</f>
        <v>7448.57</v>
      </c>
      <c r="R493" s="153" t="e">
        <f t="shared" si="28"/>
        <v>#N/A</v>
      </c>
      <c r="S493" s="150" t="e">
        <f t="shared" si="29"/>
        <v>#N/A</v>
      </c>
      <c r="T493" s="150" t="e">
        <f t="shared" si="30"/>
        <v>#N/A</v>
      </c>
      <c r="U493" s="150" t="e">
        <f t="shared" si="31"/>
        <v>#N/A</v>
      </c>
      <c r="V493" s="154" t="e">
        <f>VLOOKUP(E493,'PC Receitas'!$O$4:$P$14,2,FALSE)</f>
        <v>#N/A</v>
      </c>
    </row>
    <row r="494" spans="3:22" ht="19.5" customHeight="1" thickTop="1" thickBot="1" x14ac:dyDescent="0.3">
      <c r="C494" s="58"/>
      <c r="D494" s="58" t="str">
        <f>IF(C494&lt;&gt;"",TEXT(C494,"00")&amp;"/10/"&amp;'Configurações Básicas'!$P$5,"")</f>
        <v/>
      </c>
      <c r="E494" s="58"/>
      <c r="F494" s="58"/>
      <c r="G494" s="58"/>
      <c r="H494" s="58"/>
      <c r="I494" s="59"/>
      <c r="J494" s="193"/>
      <c r="K494" s="60"/>
      <c r="L494" s="192"/>
      <c r="M494" s="56">
        <f>M493+IF(AND(K494="Pago",OR(E494='PC Receitas'!$O$4,E494='PC Receitas'!$O$5,E494='PC Receitas'!$O$6)),I494,IF(AND(K494="Pago",OR(E494='PC Receitas'!$O$7,E494='PC Receitas'!$O$8,E494='PC Receitas'!$O$9,E494='PC Receitas'!$O$10,E494='PC Receitas'!$O$11,E494='PC Receitas'!$O$12,E494='PC Receitas'!$O$13,E494='PC Receitas'!$O$14)),-I494,0))</f>
        <v>7448.57</v>
      </c>
      <c r="R494" s="153" t="e">
        <f t="shared" si="28"/>
        <v>#N/A</v>
      </c>
      <c r="S494" s="150" t="e">
        <f t="shared" si="29"/>
        <v>#N/A</v>
      </c>
      <c r="T494" s="150" t="e">
        <f t="shared" si="30"/>
        <v>#N/A</v>
      </c>
      <c r="U494" s="150" t="e">
        <f t="shared" si="31"/>
        <v>#N/A</v>
      </c>
      <c r="V494" s="154" t="e">
        <f>VLOOKUP(E494,'PC Receitas'!$O$4:$P$14,2,FALSE)</f>
        <v>#N/A</v>
      </c>
    </row>
    <row r="495" spans="3:22" ht="19.5" customHeight="1" thickTop="1" thickBot="1" x14ac:dyDescent="0.3">
      <c r="C495" s="58"/>
      <c r="D495" s="58" t="str">
        <f>IF(C495&lt;&gt;"",TEXT(C495,"00")&amp;"/10/"&amp;'Configurações Básicas'!$P$5,"")</f>
        <v/>
      </c>
      <c r="E495" s="58"/>
      <c r="F495" s="58"/>
      <c r="G495" s="58"/>
      <c r="H495" s="58"/>
      <c r="I495" s="59"/>
      <c r="J495" s="193"/>
      <c r="K495" s="60"/>
      <c r="L495" s="192"/>
      <c r="M495" s="56">
        <f>M494+IF(AND(K495="Pago",OR(E495='PC Receitas'!$O$4,E495='PC Receitas'!$O$5,E495='PC Receitas'!$O$6)),I495,IF(AND(K495="Pago",OR(E495='PC Receitas'!$O$7,E495='PC Receitas'!$O$8,E495='PC Receitas'!$O$9,E495='PC Receitas'!$O$10,E495='PC Receitas'!$O$11,E495='PC Receitas'!$O$12,E495='PC Receitas'!$O$13,E495='PC Receitas'!$O$14)),-I495,0))</f>
        <v>7448.57</v>
      </c>
      <c r="R495" s="153" t="e">
        <f t="shared" si="28"/>
        <v>#N/A</v>
      </c>
      <c r="S495" s="150" t="e">
        <f t="shared" si="29"/>
        <v>#N/A</v>
      </c>
      <c r="T495" s="150" t="e">
        <f t="shared" si="30"/>
        <v>#N/A</v>
      </c>
      <c r="U495" s="150" t="e">
        <f t="shared" si="31"/>
        <v>#N/A</v>
      </c>
      <c r="V495" s="154" t="e">
        <f>VLOOKUP(E495,'PC Receitas'!$O$4:$P$14,2,FALSE)</f>
        <v>#N/A</v>
      </c>
    </row>
    <row r="496" spans="3:22" ht="19.5" customHeight="1" thickTop="1" thickBot="1" x14ac:dyDescent="0.3">
      <c r="C496" s="58"/>
      <c r="D496" s="58" t="str">
        <f>IF(C496&lt;&gt;"",TEXT(C496,"00")&amp;"/10/"&amp;'Configurações Básicas'!$P$5,"")</f>
        <v/>
      </c>
      <c r="E496" s="58"/>
      <c r="F496" s="58"/>
      <c r="G496" s="58"/>
      <c r="H496" s="58"/>
      <c r="I496" s="59"/>
      <c r="J496" s="193"/>
      <c r="K496" s="60"/>
      <c r="L496" s="192"/>
      <c r="M496" s="56">
        <f>M495+IF(AND(K496="Pago",OR(E496='PC Receitas'!$O$4,E496='PC Receitas'!$O$5,E496='PC Receitas'!$O$6)),I496,IF(AND(K496="Pago",OR(E496='PC Receitas'!$O$7,E496='PC Receitas'!$O$8,E496='PC Receitas'!$O$9,E496='PC Receitas'!$O$10,E496='PC Receitas'!$O$11,E496='PC Receitas'!$O$12,E496='PC Receitas'!$O$13,E496='PC Receitas'!$O$14)),-I496,0))</f>
        <v>7448.57</v>
      </c>
      <c r="R496" s="153" t="e">
        <f t="shared" si="28"/>
        <v>#N/A</v>
      </c>
      <c r="S496" s="150" t="e">
        <f t="shared" si="29"/>
        <v>#N/A</v>
      </c>
      <c r="T496" s="150" t="e">
        <f t="shared" si="30"/>
        <v>#N/A</v>
      </c>
      <c r="U496" s="150" t="e">
        <f t="shared" si="31"/>
        <v>#N/A</v>
      </c>
      <c r="V496" s="154" t="e">
        <f>VLOOKUP(E496,'PC Receitas'!$O$4:$P$14,2,FALSE)</f>
        <v>#N/A</v>
      </c>
    </row>
    <row r="497" spans="3:22" ht="19.5" customHeight="1" thickTop="1" thickBot="1" x14ac:dyDescent="0.3">
      <c r="C497" s="58"/>
      <c r="D497" s="58" t="str">
        <f>IF(C497&lt;&gt;"",TEXT(C497,"00")&amp;"/10/"&amp;'Configurações Básicas'!$P$5,"")</f>
        <v/>
      </c>
      <c r="E497" s="58"/>
      <c r="F497" s="58"/>
      <c r="G497" s="58"/>
      <c r="H497" s="58"/>
      <c r="I497" s="59"/>
      <c r="J497" s="193"/>
      <c r="K497" s="60"/>
      <c r="L497" s="192"/>
      <c r="M497" s="56">
        <f>M496+IF(AND(K497="Pago",OR(E497='PC Receitas'!$O$4,E497='PC Receitas'!$O$5,E497='PC Receitas'!$O$6)),I497,IF(AND(K497="Pago",OR(E497='PC Receitas'!$O$7,E497='PC Receitas'!$O$8,E497='PC Receitas'!$O$9,E497='PC Receitas'!$O$10,E497='PC Receitas'!$O$11,E497='PC Receitas'!$O$12,E497='PC Receitas'!$O$13,E497='PC Receitas'!$O$14)),-I497,0))</f>
        <v>7448.57</v>
      </c>
      <c r="R497" s="153" t="e">
        <f t="shared" si="28"/>
        <v>#N/A</v>
      </c>
      <c r="S497" s="150" t="e">
        <f t="shared" si="29"/>
        <v>#N/A</v>
      </c>
      <c r="T497" s="150" t="e">
        <f t="shared" si="30"/>
        <v>#N/A</v>
      </c>
      <c r="U497" s="150" t="e">
        <f t="shared" si="31"/>
        <v>#N/A</v>
      </c>
      <c r="V497" s="154" t="e">
        <f>VLOOKUP(E497,'PC Receitas'!$O$4:$P$14,2,FALSE)</f>
        <v>#N/A</v>
      </c>
    </row>
    <row r="498" spans="3:22" ht="19.5" customHeight="1" thickTop="1" thickBot="1" x14ac:dyDescent="0.3">
      <c r="C498" s="58"/>
      <c r="D498" s="58" t="str">
        <f>IF(C498&lt;&gt;"",TEXT(C498,"00")&amp;"/10/"&amp;'Configurações Básicas'!$P$5,"")</f>
        <v/>
      </c>
      <c r="E498" s="58"/>
      <c r="F498" s="58"/>
      <c r="G498" s="58"/>
      <c r="H498" s="58"/>
      <c r="I498" s="59"/>
      <c r="J498" s="193"/>
      <c r="K498" s="60"/>
      <c r="L498" s="192"/>
      <c r="M498" s="56">
        <f>M497+IF(AND(K498="Pago",OR(E498='PC Receitas'!$O$4,E498='PC Receitas'!$O$5,E498='PC Receitas'!$O$6)),I498,IF(AND(K498="Pago",OR(E498='PC Receitas'!$O$7,E498='PC Receitas'!$O$8,E498='PC Receitas'!$O$9,E498='PC Receitas'!$O$10,E498='PC Receitas'!$O$11,E498='PC Receitas'!$O$12,E498='PC Receitas'!$O$13,E498='PC Receitas'!$O$14)),-I498,0))</f>
        <v>7448.57</v>
      </c>
      <c r="R498" s="153" t="e">
        <f t="shared" si="28"/>
        <v>#N/A</v>
      </c>
      <c r="S498" s="150" t="e">
        <f t="shared" si="29"/>
        <v>#N/A</v>
      </c>
      <c r="T498" s="150" t="e">
        <f t="shared" si="30"/>
        <v>#N/A</v>
      </c>
      <c r="U498" s="150" t="e">
        <f t="shared" si="31"/>
        <v>#N/A</v>
      </c>
      <c r="V498" s="154" t="e">
        <f>VLOOKUP(E498,'PC Receitas'!$O$4:$P$14,2,FALSE)</f>
        <v>#N/A</v>
      </c>
    </row>
    <row r="499" spans="3:22" ht="19.5" customHeight="1" thickTop="1" thickBot="1" x14ac:dyDescent="0.3">
      <c r="C499" s="58"/>
      <c r="D499" s="58" t="str">
        <f>IF(C499&lt;&gt;"",TEXT(C499,"00")&amp;"/10/"&amp;'Configurações Básicas'!$P$5,"")</f>
        <v/>
      </c>
      <c r="E499" s="58"/>
      <c r="F499" s="58"/>
      <c r="G499" s="58"/>
      <c r="H499" s="58"/>
      <c r="I499" s="59"/>
      <c r="J499" s="193"/>
      <c r="K499" s="60"/>
      <c r="L499" s="192"/>
      <c r="M499" s="56">
        <f>M498+IF(AND(K499="Pago",OR(E499='PC Receitas'!$O$4,E499='PC Receitas'!$O$5,E499='PC Receitas'!$O$6)),I499,IF(AND(K499="Pago",OR(E499='PC Receitas'!$O$7,E499='PC Receitas'!$O$8,E499='PC Receitas'!$O$9,E499='PC Receitas'!$O$10,E499='PC Receitas'!$O$11,E499='PC Receitas'!$O$12,E499='PC Receitas'!$O$13,E499='PC Receitas'!$O$14)),-I499,0))</f>
        <v>7448.57</v>
      </c>
      <c r="R499" s="153" t="e">
        <f t="shared" si="28"/>
        <v>#N/A</v>
      </c>
      <c r="S499" s="150" t="e">
        <f t="shared" si="29"/>
        <v>#N/A</v>
      </c>
      <c r="T499" s="150" t="e">
        <f t="shared" si="30"/>
        <v>#N/A</v>
      </c>
      <c r="U499" s="150" t="e">
        <f t="shared" si="31"/>
        <v>#N/A</v>
      </c>
      <c r="V499" s="154" t="e">
        <f>VLOOKUP(E499,'PC Receitas'!$O$4:$P$14,2,FALSE)</f>
        <v>#N/A</v>
      </c>
    </row>
    <row r="500" spans="3:22" ht="19.5" customHeight="1" thickTop="1" thickBot="1" x14ac:dyDescent="0.3">
      <c r="C500" s="58"/>
      <c r="D500" s="58" t="str">
        <f>IF(C500&lt;&gt;"",TEXT(C500,"00")&amp;"/10/"&amp;'Configurações Básicas'!$P$5,"")</f>
        <v/>
      </c>
      <c r="E500" s="58"/>
      <c r="F500" s="58"/>
      <c r="G500" s="58"/>
      <c r="H500" s="58"/>
      <c r="I500" s="59"/>
      <c r="J500" s="193"/>
      <c r="K500" s="60"/>
      <c r="L500" s="192"/>
      <c r="M500" s="56">
        <f>M499+IF(AND(K500="Pago",OR(E500='PC Receitas'!$O$4,E500='PC Receitas'!$O$5,E500='PC Receitas'!$O$6)),I500,IF(AND(K500="Pago",OR(E500='PC Receitas'!$O$7,E500='PC Receitas'!$O$8,E500='PC Receitas'!$O$9,E500='PC Receitas'!$O$10,E500='PC Receitas'!$O$11,E500='PC Receitas'!$O$12,E500='PC Receitas'!$O$13,E500='PC Receitas'!$O$14)),-I500,0))</f>
        <v>7448.57</v>
      </c>
      <c r="R500" s="153" t="e">
        <f t="shared" si="28"/>
        <v>#N/A</v>
      </c>
      <c r="S500" s="150" t="e">
        <f t="shared" si="29"/>
        <v>#N/A</v>
      </c>
      <c r="T500" s="150" t="e">
        <f t="shared" si="30"/>
        <v>#N/A</v>
      </c>
      <c r="U500" s="150" t="e">
        <f t="shared" si="31"/>
        <v>#N/A</v>
      </c>
      <c r="V500" s="154" t="e">
        <f>VLOOKUP(E500,'PC Receitas'!$O$4:$P$14,2,FALSE)</f>
        <v>#N/A</v>
      </c>
    </row>
    <row r="501" spans="3:22" ht="19.5" customHeight="1" thickTop="1" thickBot="1" x14ac:dyDescent="0.3">
      <c r="C501" s="58"/>
      <c r="D501" s="58" t="str">
        <f>IF(C501&lt;&gt;"",TEXT(C501,"00")&amp;"/10/"&amp;'Configurações Básicas'!$P$5,"")</f>
        <v/>
      </c>
      <c r="E501" s="58"/>
      <c r="F501" s="58"/>
      <c r="G501" s="58"/>
      <c r="H501" s="58"/>
      <c r="I501" s="59"/>
      <c r="J501" s="193"/>
      <c r="K501" s="60"/>
      <c r="L501" s="192"/>
      <c r="M501" s="56">
        <f>M500+IF(AND(K501="Pago",OR(E501='PC Receitas'!$O$4,E501='PC Receitas'!$O$5,E501='PC Receitas'!$O$6)),I501,IF(AND(K501="Pago",OR(E501='PC Receitas'!$O$7,E501='PC Receitas'!$O$8,E501='PC Receitas'!$O$9,E501='PC Receitas'!$O$10,E501='PC Receitas'!$O$11,E501='PC Receitas'!$O$12,E501='PC Receitas'!$O$13,E501='PC Receitas'!$O$14)),-I501,0))</f>
        <v>7448.57</v>
      </c>
      <c r="R501" s="153" t="e">
        <f t="shared" si="28"/>
        <v>#N/A</v>
      </c>
      <c r="S501" s="150" t="e">
        <f t="shared" si="29"/>
        <v>#N/A</v>
      </c>
      <c r="T501" s="150" t="e">
        <f t="shared" si="30"/>
        <v>#N/A</v>
      </c>
      <c r="U501" s="150" t="e">
        <f t="shared" si="31"/>
        <v>#N/A</v>
      </c>
      <c r="V501" s="154" t="e">
        <f>VLOOKUP(E501,'PC Receitas'!$O$4:$P$14,2,FALSE)</f>
        <v>#N/A</v>
      </c>
    </row>
    <row r="502" spans="3:22" ht="19.5" customHeight="1" thickTop="1" thickBot="1" x14ac:dyDescent="0.3">
      <c r="C502" s="58"/>
      <c r="D502" s="58" t="str">
        <f>IF(C502&lt;&gt;"",TEXT(C502,"00")&amp;"/10/"&amp;'Configurações Básicas'!$P$5,"")</f>
        <v/>
      </c>
      <c r="E502" s="58"/>
      <c r="F502" s="58"/>
      <c r="G502" s="58"/>
      <c r="H502" s="58"/>
      <c r="I502" s="59"/>
      <c r="J502" s="193"/>
      <c r="K502" s="60"/>
      <c r="L502" s="192"/>
      <c r="M502" s="56">
        <f>M501+IF(AND(K502="Pago",OR(E502='PC Receitas'!$O$4,E502='PC Receitas'!$O$5,E502='PC Receitas'!$O$6)),I502,IF(AND(K502="Pago",OR(E502='PC Receitas'!$O$7,E502='PC Receitas'!$O$8,E502='PC Receitas'!$O$9,E502='PC Receitas'!$O$10,E502='PC Receitas'!$O$11,E502='PC Receitas'!$O$12,E502='PC Receitas'!$O$13,E502='PC Receitas'!$O$14)),-I502,0))</f>
        <v>7448.57</v>
      </c>
      <c r="R502" s="153" t="e">
        <f t="shared" si="28"/>
        <v>#N/A</v>
      </c>
      <c r="S502" s="150" t="e">
        <f t="shared" si="29"/>
        <v>#N/A</v>
      </c>
      <c r="T502" s="150" t="e">
        <f t="shared" si="30"/>
        <v>#N/A</v>
      </c>
      <c r="U502" s="150" t="e">
        <f t="shared" si="31"/>
        <v>#N/A</v>
      </c>
      <c r="V502" s="154" t="e">
        <f>VLOOKUP(E502,'PC Receitas'!$O$4:$P$14,2,FALSE)</f>
        <v>#N/A</v>
      </c>
    </row>
    <row r="503" spans="3:22" ht="19.5" customHeight="1" thickTop="1" thickBot="1" x14ac:dyDescent="0.3">
      <c r="C503" s="58"/>
      <c r="D503" s="58" t="str">
        <f>IF(C503&lt;&gt;"",TEXT(C503,"00")&amp;"/10/"&amp;'Configurações Básicas'!$P$5,"")</f>
        <v/>
      </c>
      <c r="E503" s="58"/>
      <c r="F503" s="58"/>
      <c r="G503" s="58"/>
      <c r="H503" s="58"/>
      <c r="I503" s="59"/>
      <c r="J503" s="193"/>
      <c r="K503" s="60"/>
      <c r="L503" s="192"/>
      <c r="M503" s="56">
        <f>M502+IF(AND(K503="Pago",OR(E503='PC Receitas'!$O$4,E503='PC Receitas'!$O$5,E503='PC Receitas'!$O$6)),I503,IF(AND(K503="Pago",OR(E503='PC Receitas'!$O$7,E503='PC Receitas'!$O$8,E503='PC Receitas'!$O$9,E503='PC Receitas'!$O$10,E503='PC Receitas'!$O$11,E503='PC Receitas'!$O$12,E503='PC Receitas'!$O$13,E503='PC Receitas'!$O$14)),-I503,0))</f>
        <v>7448.57</v>
      </c>
      <c r="R503" s="153" t="e">
        <f t="shared" si="28"/>
        <v>#N/A</v>
      </c>
      <c r="S503" s="150" t="e">
        <f t="shared" si="29"/>
        <v>#N/A</v>
      </c>
      <c r="T503" s="150" t="e">
        <f t="shared" si="30"/>
        <v>#N/A</v>
      </c>
      <c r="U503" s="150" t="e">
        <f t="shared" si="31"/>
        <v>#N/A</v>
      </c>
      <c r="V503" s="154" t="e">
        <f>VLOOKUP(E503,'PC Receitas'!$O$4:$P$14,2,FALSE)</f>
        <v>#N/A</v>
      </c>
    </row>
    <row r="504" spans="3:22" ht="19.5" customHeight="1" thickTop="1" thickBot="1" x14ac:dyDescent="0.3">
      <c r="C504" s="58"/>
      <c r="D504" s="58" t="str">
        <f>IF(C504&lt;&gt;"",TEXT(C504,"00")&amp;"/10/"&amp;'Configurações Básicas'!$P$5,"")</f>
        <v/>
      </c>
      <c r="E504" s="58"/>
      <c r="F504" s="58"/>
      <c r="G504" s="58"/>
      <c r="H504" s="58"/>
      <c r="I504" s="59"/>
      <c r="J504" s="193"/>
      <c r="K504" s="60"/>
      <c r="L504" s="192"/>
      <c r="M504" s="56">
        <f>M503+IF(AND(K504="Pago",OR(E504='PC Receitas'!$O$4,E504='PC Receitas'!$O$5,E504='PC Receitas'!$O$6)),I504,IF(AND(K504="Pago",OR(E504='PC Receitas'!$O$7,E504='PC Receitas'!$O$8,E504='PC Receitas'!$O$9,E504='PC Receitas'!$O$10,E504='PC Receitas'!$O$11,E504='PC Receitas'!$O$12,E504='PC Receitas'!$O$13,E504='PC Receitas'!$O$14)),-I504,0))</f>
        <v>7448.57</v>
      </c>
      <c r="R504" s="153" t="e">
        <f t="shared" si="28"/>
        <v>#N/A</v>
      </c>
      <c r="S504" s="150" t="e">
        <f t="shared" si="29"/>
        <v>#N/A</v>
      </c>
      <c r="T504" s="150" t="e">
        <f t="shared" si="30"/>
        <v>#N/A</v>
      </c>
      <c r="U504" s="150" t="e">
        <f t="shared" si="31"/>
        <v>#N/A</v>
      </c>
      <c r="V504" s="154" t="e">
        <f>VLOOKUP(E504,'PC Receitas'!$O$4:$P$14,2,FALSE)</f>
        <v>#N/A</v>
      </c>
    </row>
    <row r="505" spans="3:22" ht="19.5" customHeight="1" thickTop="1" thickBot="1" x14ac:dyDescent="0.3">
      <c r="C505" s="58"/>
      <c r="D505" s="58" t="str">
        <f>IF(C505&lt;&gt;"",TEXT(C505,"00")&amp;"/10/"&amp;'Configurações Básicas'!$P$5,"")</f>
        <v/>
      </c>
      <c r="E505" s="58"/>
      <c r="F505" s="58"/>
      <c r="G505" s="58"/>
      <c r="H505" s="58"/>
      <c r="I505" s="59"/>
      <c r="J505" s="193"/>
      <c r="K505" s="60"/>
      <c r="L505" s="192"/>
      <c r="M505" s="56">
        <f>M504+IF(AND(K505="Pago",OR(E505='PC Receitas'!$O$4,E505='PC Receitas'!$O$5,E505='PC Receitas'!$O$6)),I505,IF(AND(K505="Pago",OR(E505='PC Receitas'!$O$7,E505='PC Receitas'!$O$8,E505='PC Receitas'!$O$9,E505='PC Receitas'!$O$10,E505='PC Receitas'!$O$11,E505='PC Receitas'!$O$12,E505='PC Receitas'!$O$13,E505='PC Receitas'!$O$14)),-I505,0))</f>
        <v>7448.57</v>
      </c>
      <c r="R505" s="153" t="e">
        <f t="shared" si="28"/>
        <v>#N/A</v>
      </c>
      <c r="S505" s="150" t="e">
        <f t="shared" si="29"/>
        <v>#N/A</v>
      </c>
      <c r="T505" s="150" t="e">
        <f t="shared" si="30"/>
        <v>#N/A</v>
      </c>
      <c r="U505" s="150" t="e">
        <f t="shared" si="31"/>
        <v>#N/A</v>
      </c>
      <c r="V505" s="154" t="e">
        <f>VLOOKUP(E505,'PC Receitas'!$O$4:$P$14,2,FALSE)</f>
        <v>#N/A</v>
      </c>
    </row>
    <row r="506" spans="3:22" ht="19.5" customHeight="1" thickTop="1" thickBot="1" x14ac:dyDescent="0.3">
      <c r="C506" s="58"/>
      <c r="D506" s="58" t="str">
        <f>IF(C506&lt;&gt;"",TEXT(C506,"00")&amp;"/10/"&amp;'Configurações Básicas'!$P$5,"")</f>
        <v/>
      </c>
      <c r="E506" s="58"/>
      <c r="F506" s="58"/>
      <c r="G506" s="58"/>
      <c r="H506" s="58"/>
      <c r="I506" s="59"/>
      <c r="J506" s="193"/>
      <c r="K506" s="60"/>
      <c r="L506" s="192"/>
      <c r="M506" s="56">
        <f>M505+IF(AND(K506="Pago",OR(E506='PC Receitas'!$O$4,E506='PC Receitas'!$O$5,E506='PC Receitas'!$O$6)),I506,IF(AND(K506="Pago",OR(E506='PC Receitas'!$O$7,E506='PC Receitas'!$O$8,E506='PC Receitas'!$O$9,E506='PC Receitas'!$O$10,E506='PC Receitas'!$O$11,E506='PC Receitas'!$O$12,E506='PC Receitas'!$O$13,E506='PC Receitas'!$O$14)),-I506,0))</f>
        <v>7448.57</v>
      </c>
      <c r="R506" s="153" t="e">
        <f t="shared" si="28"/>
        <v>#N/A</v>
      </c>
      <c r="S506" s="150" t="e">
        <f t="shared" si="29"/>
        <v>#N/A</v>
      </c>
      <c r="T506" s="150" t="e">
        <f t="shared" si="30"/>
        <v>#N/A</v>
      </c>
      <c r="U506" s="150" t="e">
        <f t="shared" si="31"/>
        <v>#N/A</v>
      </c>
      <c r="V506" s="154" t="e">
        <f>VLOOKUP(E506,'PC Receitas'!$O$4:$P$14,2,FALSE)</f>
        <v>#N/A</v>
      </c>
    </row>
    <row r="507" spans="3:22" ht="19.5" customHeight="1" thickTop="1" thickBot="1" x14ac:dyDescent="0.3">
      <c r="C507" s="58"/>
      <c r="D507" s="58" t="str">
        <f>IF(C507&lt;&gt;"",TEXT(C507,"00")&amp;"/10/"&amp;'Configurações Básicas'!$P$5,"")</f>
        <v/>
      </c>
      <c r="E507" s="58"/>
      <c r="F507" s="58"/>
      <c r="G507" s="58"/>
      <c r="H507" s="58"/>
      <c r="I507" s="59"/>
      <c r="J507" s="193"/>
      <c r="K507" s="60"/>
      <c r="L507" s="192"/>
      <c r="M507" s="56">
        <f>M506+IF(AND(K507="Pago",OR(E507='PC Receitas'!$O$4,E507='PC Receitas'!$O$5,E507='PC Receitas'!$O$6)),I507,IF(AND(K507="Pago",OR(E507='PC Receitas'!$O$7,E507='PC Receitas'!$O$8,E507='PC Receitas'!$O$9,E507='PC Receitas'!$O$10,E507='PC Receitas'!$O$11,E507='PC Receitas'!$O$12,E507='PC Receitas'!$O$13,E507='PC Receitas'!$O$14)),-I507,0))</f>
        <v>7448.57</v>
      </c>
      <c r="R507" s="153" t="e">
        <f t="shared" si="28"/>
        <v>#N/A</v>
      </c>
      <c r="S507" s="150" t="e">
        <f t="shared" si="29"/>
        <v>#N/A</v>
      </c>
      <c r="T507" s="150" t="e">
        <f t="shared" si="30"/>
        <v>#N/A</v>
      </c>
      <c r="U507" s="150" t="e">
        <f t="shared" si="31"/>
        <v>#N/A</v>
      </c>
      <c r="V507" s="154" t="e">
        <f>VLOOKUP(E507,'PC Receitas'!$O$4:$P$14,2,FALSE)</f>
        <v>#N/A</v>
      </c>
    </row>
    <row r="508" spans="3:22" ht="19.5" customHeight="1" thickTop="1" thickBot="1" x14ac:dyDescent="0.3">
      <c r="C508" s="58"/>
      <c r="D508" s="58" t="str">
        <f>IF(C508&lt;&gt;"",TEXT(C508,"00")&amp;"/10/"&amp;'Configurações Básicas'!$P$5,"")</f>
        <v/>
      </c>
      <c r="E508" s="58"/>
      <c r="F508" s="58"/>
      <c r="G508" s="58"/>
      <c r="H508" s="58"/>
      <c r="I508" s="59"/>
      <c r="J508" s="193"/>
      <c r="K508" s="60"/>
      <c r="L508" s="192"/>
      <c r="M508" s="56">
        <f>M507+IF(AND(K508="Pago",OR(E508='PC Receitas'!$O$4,E508='PC Receitas'!$O$5,E508='PC Receitas'!$O$6)),I508,IF(AND(K508="Pago",OR(E508='PC Receitas'!$O$7,E508='PC Receitas'!$O$8,E508='PC Receitas'!$O$9,E508='PC Receitas'!$O$10,E508='PC Receitas'!$O$11,E508='PC Receitas'!$O$12,E508='PC Receitas'!$O$13,E508='PC Receitas'!$O$14)),-I508,0))</f>
        <v>7448.57</v>
      </c>
      <c r="R508" s="153" t="e">
        <f t="shared" si="28"/>
        <v>#N/A</v>
      </c>
      <c r="S508" s="150" t="e">
        <f t="shared" si="29"/>
        <v>#N/A</v>
      </c>
      <c r="T508" s="150" t="e">
        <f t="shared" si="30"/>
        <v>#N/A</v>
      </c>
      <c r="U508" s="150" t="e">
        <f t="shared" si="31"/>
        <v>#N/A</v>
      </c>
      <c r="V508" s="154" t="e">
        <f>VLOOKUP(E508,'PC Receitas'!$O$4:$P$14,2,FALSE)</f>
        <v>#N/A</v>
      </c>
    </row>
    <row r="509" spans="3:22" ht="19.5" customHeight="1" thickTop="1" thickBot="1" x14ac:dyDescent="0.3">
      <c r="C509" s="58"/>
      <c r="D509" s="58" t="str">
        <f>IF(C509&lt;&gt;"",TEXT(C509,"00")&amp;"/10/"&amp;'Configurações Básicas'!$P$5,"")</f>
        <v/>
      </c>
      <c r="E509" s="58"/>
      <c r="F509" s="58"/>
      <c r="G509" s="58"/>
      <c r="H509" s="58"/>
      <c r="I509" s="59"/>
      <c r="J509" s="193"/>
      <c r="K509" s="60"/>
      <c r="L509" s="192"/>
      <c r="M509" s="56">
        <f>M508+IF(AND(K509="Pago",OR(E509='PC Receitas'!$O$4,E509='PC Receitas'!$O$5,E509='PC Receitas'!$O$6)),I509,IF(AND(K509="Pago",OR(E509='PC Receitas'!$O$7,E509='PC Receitas'!$O$8,E509='PC Receitas'!$O$9,E509='PC Receitas'!$O$10,E509='PC Receitas'!$O$11,E509='PC Receitas'!$O$12,E509='PC Receitas'!$O$13,E509='PC Receitas'!$O$14)),-I509,0))</f>
        <v>7448.57</v>
      </c>
      <c r="R509" s="153" t="e">
        <f t="shared" si="28"/>
        <v>#N/A</v>
      </c>
      <c r="S509" s="150" t="e">
        <f t="shared" si="29"/>
        <v>#N/A</v>
      </c>
      <c r="T509" s="150" t="e">
        <f t="shared" si="30"/>
        <v>#N/A</v>
      </c>
      <c r="U509" s="150" t="e">
        <f t="shared" si="31"/>
        <v>#N/A</v>
      </c>
      <c r="V509" s="154" t="e">
        <f>VLOOKUP(E509,'PC Receitas'!$O$4:$P$14,2,FALSE)</f>
        <v>#N/A</v>
      </c>
    </row>
    <row r="510" spans="3:22" ht="19.5" customHeight="1" thickTop="1" thickBot="1" x14ac:dyDescent="0.3">
      <c r="C510" s="58"/>
      <c r="D510" s="58" t="str">
        <f>IF(C510&lt;&gt;"",TEXT(C510,"00")&amp;"/10/"&amp;'Configurações Básicas'!$P$5,"")</f>
        <v/>
      </c>
      <c r="E510" s="58"/>
      <c r="F510" s="58"/>
      <c r="G510" s="58"/>
      <c r="H510" s="58"/>
      <c r="I510" s="59"/>
      <c r="J510" s="193"/>
      <c r="K510" s="60"/>
      <c r="L510" s="192"/>
      <c r="M510" s="56">
        <f>M509+IF(AND(K510="Pago",OR(E510='PC Receitas'!$O$4,E510='PC Receitas'!$O$5,E510='PC Receitas'!$O$6)),I510,IF(AND(K510="Pago",OR(E510='PC Receitas'!$O$7,E510='PC Receitas'!$O$8,E510='PC Receitas'!$O$9,E510='PC Receitas'!$O$10,E510='PC Receitas'!$O$11,E510='PC Receitas'!$O$12,E510='PC Receitas'!$O$13,E510='PC Receitas'!$O$14)),-I510,0))</f>
        <v>7448.57</v>
      </c>
      <c r="R510" s="153" t="e">
        <f t="shared" si="28"/>
        <v>#N/A</v>
      </c>
      <c r="S510" s="150" t="e">
        <f t="shared" si="29"/>
        <v>#N/A</v>
      </c>
      <c r="T510" s="150" t="e">
        <f t="shared" si="30"/>
        <v>#N/A</v>
      </c>
      <c r="U510" s="150" t="e">
        <f t="shared" si="31"/>
        <v>#N/A</v>
      </c>
      <c r="V510" s="154" t="e">
        <f>VLOOKUP(E510,'PC Receitas'!$O$4:$P$14,2,FALSE)</f>
        <v>#N/A</v>
      </c>
    </row>
    <row r="511" spans="3:22" ht="19.5" customHeight="1" thickTop="1" thickBot="1" x14ac:dyDescent="0.3">
      <c r="C511" s="58"/>
      <c r="D511" s="58" t="str">
        <f>IF(C511&lt;&gt;"",TEXT(C511,"00")&amp;"/10/"&amp;'Configurações Básicas'!$P$5,"")</f>
        <v/>
      </c>
      <c r="E511" s="58"/>
      <c r="F511" s="58"/>
      <c r="G511" s="58"/>
      <c r="H511" s="58"/>
      <c r="I511" s="59"/>
      <c r="J511" s="193"/>
      <c r="K511" s="60"/>
      <c r="L511" s="192"/>
      <c r="M511" s="56">
        <f>M510+IF(AND(K511="Pago",OR(E511='PC Receitas'!$O$4,E511='PC Receitas'!$O$5,E511='PC Receitas'!$O$6)),I511,IF(AND(K511="Pago",OR(E511='PC Receitas'!$O$7,E511='PC Receitas'!$O$8,E511='PC Receitas'!$O$9,E511='PC Receitas'!$O$10,E511='PC Receitas'!$O$11,E511='PC Receitas'!$O$12,E511='PC Receitas'!$O$13,E511='PC Receitas'!$O$14)),-I511,0))</f>
        <v>7448.57</v>
      </c>
      <c r="R511" s="153" t="e">
        <f t="shared" si="28"/>
        <v>#N/A</v>
      </c>
      <c r="S511" s="150" t="e">
        <f t="shared" si="29"/>
        <v>#N/A</v>
      </c>
      <c r="T511" s="150" t="e">
        <f t="shared" si="30"/>
        <v>#N/A</v>
      </c>
      <c r="U511" s="150" t="e">
        <f t="shared" si="31"/>
        <v>#N/A</v>
      </c>
      <c r="V511" s="154" t="e">
        <f>VLOOKUP(E511,'PC Receitas'!$O$4:$P$14,2,FALSE)</f>
        <v>#N/A</v>
      </c>
    </row>
    <row r="512" spans="3:22" ht="19.5" customHeight="1" thickTop="1" thickBot="1" x14ac:dyDescent="0.3">
      <c r="C512" s="58"/>
      <c r="D512" s="58" t="str">
        <f>IF(C512&lt;&gt;"",TEXT(C512,"00")&amp;"/10/"&amp;'Configurações Básicas'!$P$5,"")</f>
        <v/>
      </c>
      <c r="E512" s="58"/>
      <c r="F512" s="58"/>
      <c r="G512" s="58"/>
      <c r="H512" s="58"/>
      <c r="I512" s="59"/>
      <c r="J512" s="193"/>
      <c r="K512" s="60"/>
      <c r="L512" s="192"/>
      <c r="M512" s="56">
        <f>M511+IF(AND(K512="Pago",OR(E512='PC Receitas'!$O$4,E512='PC Receitas'!$O$5,E512='PC Receitas'!$O$6)),I512,IF(AND(K512="Pago",OR(E512='PC Receitas'!$O$7,E512='PC Receitas'!$O$8,E512='PC Receitas'!$O$9,E512='PC Receitas'!$O$10,E512='PC Receitas'!$O$11,E512='PC Receitas'!$O$12,E512='PC Receitas'!$O$13,E512='PC Receitas'!$O$14)),-I512,0))</f>
        <v>7448.57</v>
      </c>
      <c r="R512" s="153" t="e">
        <f t="shared" si="28"/>
        <v>#N/A</v>
      </c>
      <c r="S512" s="150" t="e">
        <f t="shared" si="29"/>
        <v>#N/A</v>
      </c>
      <c r="T512" s="150" t="e">
        <f t="shared" si="30"/>
        <v>#N/A</v>
      </c>
      <c r="U512" s="150" t="e">
        <f t="shared" si="31"/>
        <v>#N/A</v>
      </c>
      <c r="V512" s="154" t="e">
        <f>VLOOKUP(E512,'PC Receitas'!$O$4:$P$14,2,FALSE)</f>
        <v>#N/A</v>
      </c>
    </row>
    <row r="513" spans="3:22" ht="19.5" customHeight="1" thickTop="1" thickBot="1" x14ac:dyDescent="0.3">
      <c r="C513" s="58"/>
      <c r="D513" s="58" t="str">
        <f>IF(C513&lt;&gt;"",TEXT(C513,"00")&amp;"/10/"&amp;'Configurações Básicas'!$P$5,"")</f>
        <v/>
      </c>
      <c r="E513" s="58"/>
      <c r="F513" s="58"/>
      <c r="G513" s="58"/>
      <c r="H513" s="58"/>
      <c r="I513" s="59"/>
      <c r="J513" s="193"/>
      <c r="K513" s="60"/>
      <c r="L513" s="192"/>
      <c r="M513" s="56">
        <f>M512+IF(AND(K513="Pago",OR(E513='PC Receitas'!$O$4,E513='PC Receitas'!$O$5,E513='PC Receitas'!$O$6)),I513,IF(AND(K513="Pago",OR(E513='PC Receitas'!$O$7,E513='PC Receitas'!$O$8,E513='PC Receitas'!$O$9,E513='PC Receitas'!$O$10,E513='PC Receitas'!$O$11,E513='PC Receitas'!$O$12,E513='PC Receitas'!$O$13,E513='PC Receitas'!$O$14)),-I513,0))</f>
        <v>7448.57</v>
      </c>
      <c r="R513" s="153" t="e">
        <f t="shared" si="28"/>
        <v>#N/A</v>
      </c>
      <c r="S513" s="150" t="e">
        <f t="shared" si="29"/>
        <v>#N/A</v>
      </c>
      <c r="T513" s="150" t="e">
        <f t="shared" si="30"/>
        <v>#N/A</v>
      </c>
      <c r="U513" s="150" t="e">
        <f t="shared" si="31"/>
        <v>#N/A</v>
      </c>
      <c r="V513" s="154" t="e">
        <f>VLOOKUP(E513,'PC Receitas'!$O$4:$P$14,2,FALSE)</f>
        <v>#N/A</v>
      </c>
    </row>
    <row r="514" spans="3:22" ht="19.5" customHeight="1" thickTop="1" thickBot="1" x14ac:dyDescent="0.3">
      <c r="C514" s="58"/>
      <c r="D514" s="58" t="str">
        <f>IF(C514&lt;&gt;"",TEXT(C514,"00")&amp;"/10/"&amp;'Configurações Básicas'!$P$5,"")</f>
        <v/>
      </c>
      <c r="E514" s="58"/>
      <c r="F514" s="58"/>
      <c r="G514" s="58"/>
      <c r="H514" s="58"/>
      <c r="I514" s="59"/>
      <c r="J514" s="193"/>
      <c r="K514" s="60"/>
      <c r="L514" s="192"/>
      <c r="M514" s="56">
        <f>M513+IF(AND(K514="Pago",OR(E514='PC Receitas'!$O$4,E514='PC Receitas'!$O$5,E514='PC Receitas'!$O$6)),I514,IF(AND(K514="Pago",OR(E514='PC Receitas'!$O$7,E514='PC Receitas'!$O$8,E514='PC Receitas'!$O$9,E514='PC Receitas'!$O$10,E514='PC Receitas'!$O$11,E514='PC Receitas'!$O$12,E514='PC Receitas'!$O$13,E514='PC Receitas'!$O$14)),-I514,0))</f>
        <v>7448.57</v>
      </c>
      <c r="R514" s="153" t="e">
        <f t="shared" si="28"/>
        <v>#N/A</v>
      </c>
      <c r="S514" s="150" t="e">
        <f t="shared" si="29"/>
        <v>#N/A</v>
      </c>
      <c r="T514" s="150" t="e">
        <f t="shared" si="30"/>
        <v>#N/A</v>
      </c>
      <c r="U514" s="150" t="e">
        <f t="shared" si="31"/>
        <v>#N/A</v>
      </c>
      <c r="V514" s="154" t="e">
        <f>VLOOKUP(E514,'PC Receitas'!$O$4:$P$14,2,FALSE)</f>
        <v>#N/A</v>
      </c>
    </row>
    <row r="515" spans="3:22" ht="19.5" customHeight="1" thickTop="1" thickBot="1" x14ac:dyDescent="0.3">
      <c r="C515" s="58"/>
      <c r="D515" s="58" t="str">
        <f>IF(C515&lt;&gt;"",TEXT(C515,"00")&amp;"/10/"&amp;'Configurações Básicas'!$P$5,"")</f>
        <v/>
      </c>
      <c r="E515" s="58"/>
      <c r="F515" s="58"/>
      <c r="G515" s="58"/>
      <c r="H515" s="58"/>
      <c r="I515" s="59"/>
      <c r="J515" s="193"/>
      <c r="K515" s="60"/>
      <c r="L515" s="192"/>
      <c r="M515" s="56">
        <f>M514+IF(AND(K515="Pago",OR(E515='PC Receitas'!$O$4,E515='PC Receitas'!$O$5,E515='PC Receitas'!$O$6)),I515,IF(AND(K515="Pago",OR(E515='PC Receitas'!$O$7,E515='PC Receitas'!$O$8,E515='PC Receitas'!$O$9,E515='PC Receitas'!$O$10,E515='PC Receitas'!$O$11,E515='PC Receitas'!$O$12,E515='PC Receitas'!$O$13,E515='PC Receitas'!$O$14)),-I515,0))</f>
        <v>7448.57</v>
      </c>
      <c r="R515" s="153" t="e">
        <f t="shared" si="28"/>
        <v>#N/A</v>
      </c>
      <c r="S515" s="150" t="e">
        <f t="shared" si="29"/>
        <v>#N/A</v>
      </c>
      <c r="T515" s="150" t="e">
        <f t="shared" si="30"/>
        <v>#N/A</v>
      </c>
      <c r="U515" s="150" t="e">
        <f t="shared" si="31"/>
        <v>#N/A</v>
      </c>
      <c r="V515" s="154" t="e">
        <f>VLOOKUP(E515,'PC Receitas'!$O$4:$P$14,2,FALSE)</f>
        <v>#N/A</v>
      </c>
    </row>
    <row r="516" spans="3:22" ht="19.5" customHeight="1" thickTop="1" thickBot="1" x14ac:dyDescent="0.3">
      <c r="C516" s="58"/>
      <c r="D516" s="58" t="str">
        <f>IF(C516&lt;&gt;"",TEXT(C516,"00")&amp;"/10/"&amp;'Configurações Básicas'!$P$5,"")</f>
        <v/>
      </c>
      <c r="E516" s="58"/>
      <c r="F516" s="58"/>
      <c r="G516" s="58"/>
      <c r="H516" s="58"/>
      <c r="I516" s="59"/>
      <c r="J516" s="193"/>
      <c r="K516" s="60"/>
      <c r="L516" s="192"/>
      <c r="M516" s="56">
        <f>M515+IF(AND(K516="Pago",OR(E516='PC Receitas'!$O$4,E516='PC Receitas'!$O$5,E516='PC Receitas'!$O$6)),I516,IF(AND(K516="Pago",OR(E516='PC Receitas'!$O$7,E516='PC Receitas'!$O$8,E516='PC Receitas'!$O$9,E516='PC Receitas'!$O$10,E516='PC Receitas'!$O$11,E516='PC Receitas'!$O$12,E516='PC Receitas'!$O$13,E516='PC Receitas'!$O$14)),-I516,0))</f>
        <v>7448.57</v>
      </c>
      <c r="R516" s="153" t="e">
        <f t="shared" si="28"/>
        <v>#N/A</v>
      </c>
      <c r="S516" s="150" t="e">
        <f t="shared" si="29"/>
        <v>#N/A</v>
      </c>
      <c r="T516" s="150" t="e">
        <f t="shared" si="30"/>
        <v>#N/A</v>
      </c>
      <c r="U516" s="150" t="e">
        <f t="shared" si="31"/>
        <v>#N/A</v>
      </c>
      <c r="V516" s="154" t="e">
        <f>VLOOKUP(E516,'PC Receitas'!$O$4:$P$14,2,FALSE)</f>
        <v>#N/A</v>
      </c>
    </row>
    <row r="517" spans="3:22" ht="19.5" customHeight="1" thickTop="1" thickBot="1" x14ac:dyDescent="0.3">
      <c r="C517" s="58"/>
      <c r="D517" s="58" t="str">
        <f>IF(C517&lt;&gt;"",TEXT(C517,"00")&amp;"/10/"&amp;'Configurações Básicas'!$P$5,"")</f>
        <v/>
      </c>
      <c r="E517" s="58"/>
      <c r="F517" s="58"/>
      <c r="G517" s="58"/>
      <c r="H517" s="58"/>
      <c r="I517" s="59"/>
      <c r="J517" s="193"/>
      <c r="K517" s="60"/>
      <c r="L517" s="192"/>
      <c r="M517" s="56">
        <f>M516+IF(AND(K517="Pago",OR(E517='PC Receitas'!$O$4,E517='PC Receitas'!$O$5,E517='PC Receitas'!$O$6)),I517,IF(AND(K517="Pago",OR(E517='PC Receitas'!$O$7,E517='PC Receitas'!$O$8,E517='PC Receitas'!$O$9,E517='PC Receitas'!$O$10,E517='PC Receitas'!$O$11,E517='PC Receitas'!$O$12,E517='PC Receitas'!$O$13,E517='PC Receitas'!$O$14)),-I517,0))</f>
        <v>7448.57</v>
      </c>
      <c r="R517" s="153" t="e">
        <f t="shared" si="28"/>
        <v>#N/A</v>
      </c>
      <c r="S517" s="150" t="e">
        <f t="shared" si="29"/>
        <v>#N/A</v>
      </c>
      <c r="T517" s="150" t="e">
        <f t="shared" si="30"/>
        <v>#N/A</v>
      </c>
      <c r="U517" s="150" t="e">
        <f t="shared" si="31"/>
        <v>#N/A</v>
      </c>
      <c r="V517" s="154" t="e">
        <f>VLOOKUP(E517,'PC Receitas'!$O$4:$P$14,2,FALSE)</f>
        <v>#N/A</v>
      </c>
    </row>
    <row r="518" spans="3:22" ht="19.5" customHeight="1" thickTop="1" thickBot="1" x14ac:dyDescent="0.3">
      <c r="C518" s="58"/>
      <c r="D518" s="58" t="str">
        <f>IF(C518&lt;&gt;"",TEXT(C518,"00")&amp;"/10/"&amp;'Configurações Básicas'!$P$5,"")</f>
        <v/>
      </c>
      <c r="E518" s="58"/>
      <c r="F518" s="58"/>
      <c r="G518" s="58"/>
      <c r="H518" s="58"/>
      <c r="I518" s="59"/>
      <c r="J518" s="193"/>
      <c r="K518" s="60"/>
      <c r="L518" s="192"/>
      <c r="M518" s="56">
        <f>M517+IF(AND(K518="Pago",OR(E518='PC Receitas'!$O$4,E518='PC Receitas'!$O$5,E518='PC Receitas'!$O$6)),I518,IF(AND(K518="Pago",OR(E518='PC Receitas'!$O$7,E518='PC Receitas'!$O$8,E518='PC Receitas'!$O$9,E518='PC Receitas'!$O$10,E518='PC Receitas'!$O$11,E518='PC Receitas'!$O$12,E518='PC Receitas'!$O$13,E518='PC Receitas'!$O$14)),-I518,0))</f>
        <v>7448.57</v>
      </c>
      <c r="R518" s="153" t="e">
        <f t="shared" ref="R518:R581" si="32">IF(V518="Despesas_com_RH","Despesa",IF(V518="Despesas_Operacionais","Despesa",IF(V518="Despesas_com_Marketing","Despesa",IF(V518="Impostos","Despesa",IF(V518="Investimentos","Despesa","")))))</f>
        <v>#N/A</v>
      </c>
      <c r="S518" s="150" t="e">
        <f t="shared" ref="S518:S581" si="33">IF(V518="Despesas_com_Produtos","Despesa",IF(V518="Despesas_com_Serviços","Despesa",IF(V518="Despesas_Não_Operacionais","Despesa","")))</f>
        <v>#N/A</v>
      </c>
      <c r="T518" s="150" t="e">
        <f t="shared" ref="T518:T581" si="34">IF(V518="Receitas_com_Produtos","Receita",IF(V518="Receitas_com_Serviços","Receita",IF(V518="Receitas_Não_Operacionais","Receita","")))</f>
        <v>#N/A</v>
      </c>
      <c r="U518" s="150" t="e">
        <f t="shared" ref="U518:U581" si="35">IF(R518&lt;&gt;"",R518,IF(S518&lt;&gt;"",S518,IF(T518&lt;&gt;"",T518,"")))</f>
        <v>#N/A</v>
      </c>
      <c r="V518" s="154" t="e">
        <f>VLOOKUP(E518,'PC Receitas'!$O$4:$P$14,2,FALSE)</f>
        <v>#N/A</v>
      </c>
    </row>
    <row r="519" spans="3:22" ht="19.5" customHeight="1" thickTop="1" thickBot="1" x14ac:dyDescent="0.3">
      <c r="C519" s="58"/>
      <c r="D519" s="58" t="str">
        <f>IF(C519&lt;&gt;"",TEXT(C519,"00")&amp;"/10/"&amp;'Configurações Básicas'!$P$5,"")</f>
        <v/>
      </c>
      <c r="E519" s="58"/>
      <c r="F519" s="58"/>
      <c r="G519" s="58"/>
      <c r="H519" s="58"/>
      <c r="I519" s="59"/>
      <c r="J519" s="193"/>
      <c r="K519" s="60"/>
      <c r="L519" s="192"/>
      <c r="M519" s="56">
        <f>M518+IF(AND(K519="Pago",OR(E519='PC Receitas'!$O$4,E519='PC Receitas'!$O$5,E519='PC Receitas'!$O$6)),I519,IF(AND(K519="Pago",OR(E519='PC Receitas'!$O$7,E519='PC Receitas'!$O$8,E519='PC Receitas'!$O$9,E519='PC Receitas'!$O$10,E519='PC Receitas'!$O$11,E519='PC Receitas'!$O$12,E519='PC Receitas'!$O$13,E519='PC Receitas'!$O$14)),-I519,0))</f>
        <v>7448.57</v>
      </c>
      <c r="R519" s="153" t="e">
        <f t="shared" si="32"/>
        <v>#N/A</v>
      </c>
      <c r="S519" s="150" t="e">
        <f t="shared" si="33"/>
        <v>#N/A</v>
      </c>
      <c r="T519" s="150" t="e">
        <f t="shared" si="34"/>
        <v>#N/A</v>
      </c>
      <c r="U519" s="150" t="e">
        <f t="shared" si="35"/>
        <v>#N/A</v>
      </c>
      <c r="V519" s="154" t="e">
        <f>VLOOKUP(E519,'PC Receitas'!$O$4:$P$14,2,FALSE)</f>
        <v>#N/A</v>
      </c>
    </row>
    <row r="520" spans="3:22" ht="19.5" customHeight="1" thickTop="1" thickBot="1" x14ac:dyDescent="0.3">
      <c r="C520" s="58"/>
      <c r="D520" s="58" t="str">
        <f>IF(C520&lt;&gt;"",TEXT(C520,"00")&amp;"/10/"&amp;'Configurações Básicas'!$P$5,"")</f>
        <v/>
      </c>
      <c r="E520" s="58"/>
      <c r="F520" s="58"/>
      <c r="G520" s="58"/>
      <c r="H520" s="58"/>
      <c r="I520" s="59"/>
      <c r="J520" s="193"/>
      <c r="K520" s="60"/>
      <c r="L520" s="192"/>
      <c r="M520" s="56">
        <f>M519+IF(AND(K520="Pago",OR(E520='PC Receitas'!$O$4,E520='PC Receitas'!$O$5,E520='PC Receitas'!$O$6)),I520,IF(AND(K520="Pago",OR(E520='PC Receitas'!$O$7,E520='PC Receitas'!$O$8,E520='PC Receitas'!$O$9,E520='PC Receitas'!$O$10,E520='PC Receitas'!$O$11,E520='PC Receitas'!$O$12,E520='PC Receitas'!$O$13,E520='PC Receitas'!$O$14)),-I520,0))</f>
        <v>7448.57</v>
      </c>
      <c r="R520" s="153" t="e">
        <f t="shared" si="32"/>
        <v>#N/A</v>
      </c>
      <c r="S520" s="150" t="e">
        <f t="shared" si="33"/>
        <v>#N/A</v>
      </c>
      <c r="T520" s="150" t="e">
        <f t="shared" si="34"/>
        <v>#N/A</v>
      </c>
      <c r="U520" s="150" t="e">
        <f t="shared" si="35"/>
        <v>#N/A</v>
      </c>
      <c r="V520" s="154" t="e">
        <f>VLOOKUP(E520,'PC Receitas'!$O$4:$P$14,2,FALSE)</f>
        <v>#N/A</v>
      </c>
    </row>
    <row r="521" spans="3:22" ht="19.5" customHeight="1" thickTop="1" thickBot="1" x14ac:dyDescent="0.3">
      <c r="C521" s="58"/>
      <c r="D521" s="58" t="str">
        <f>IF(C521&lt;&gt;"",TEXT(C521,"00")&amp;"/10/"&amp;'Configurações Básicas'!$P$5,"")</f>
        <v/>
      </c>
      <c r="E521" s="58"/>
      <c r="F521" s="58"/>
      <c r="G521" s="58"/>
      <c r="H521" s="58"/>
      <c r="I521" s="59"/>
      <c r="J521" s="193"/>
      <c r="K521" s="60"/>
      <c r="L521" s="192"/>
      <c r="M521" s="56">
        <f>M520+IF(AND(K521="Pago",OR(E521='PC Receitas'!$O$4,E521='PC Receitas'!$O$5,E521='PC Receitas'!$O$6)),I521,IF(AND(K521="Pago",OR(E521='PC Receitas'!$O$7,E521='PC Receitas'!$O$8,E521='PC Receitas'!$O$9,E521='PC Receitas'!$O$10,E521='PC Receitas'!$O$11,E521='PC Receitas'!$O$12,E521='PC Receitas'!$O$13,E521='PC Receitas'!$O$14)),-I521,0))</f>
        <v>7448.57</v>
      </c>
      <c r="R521" s="153" t="e">
        <f t="shared" si="32"/>
        <v>#N/A</v>
      </c>
      <c r="S521" s="150" t="e">
        <f t="shared" si="33"/>
        <v>#N/A</v>
      </c>
      <c r="T521" s="150" t="e">
        <f t="shared" si="34"/>
        <v>#N/A</v>
      </c>
      <c r="U521" s="150" t="e">
        <f t="shared" si="35"/>
        <v>#N/A</v>
      </c>
      <c r="V521" s="154" t="e">
        <f>VLOOKUP(E521,'PC Receitas'!$O$4:$P$14,2,FALSE)</f>
        <v>#N/A</v>
      </c>
    </row>
    <row r="522" spans="3:22" ht="19.5" customHeight="1" thickTop="1" thickBot="1" x14ac:dyDescent="0.3">
      <c r="C522" s="58"/>
      <c r="D522" s="58" t="str">
        <f>IF(C522&lt;&gt;"",TEXT(C522,"00")&amp;"/10/"&amp;'Configurações Básicas'!$P$5,"")</f>
        <v/>
      </c>
      <c r="E522" s="58"/>
      <c r="F522" s="58"/>
      <c r="G522" s="58"/>
      <c r="H522" s="58"/>
      <c r="I522" s="59"/>
      <c r="J522" s="193"/>
      <c r="K522" s="60"/>
      <c r="L522" s="192"/>
      <c r="M522" s="56">
        <f>M521+IF(AND(K522="Pago",OR(E522='PC Receitas'!$O$4,E522='PC Receitas'!$O$5,E522='PC Receitas'!$O$6)),I522,IF(AND(K522="Pago",OR(E522='PC Receitas'!$O$7,E522='PC Receitas'!$O$8,E522='PC Receitas'!$O$9,E522='PC Receitas'!$O$10,E522='PC Receitas'!$O$11,E522='PC Receitas'!$O$12,E522='PC Receitas'!$O$13,E522='PC Receitas'!$O$14)),-I522,0))</f>
        <v>7448.57</v>
      </c>
      <c r="R522" s="153" t="e">
        <f t="shared" si="32"/>
        <v>#N/A</v>
      </c>
      <c r="S522" s="150" t="e">
        <f t="shared" si="33"/>
        <v>#N/A</v>
      </c>
      <c r="T522" s="150" t="e">
        <f t="shared" si="34"/>
        <v>#N/A</v>
      </c>
      <c r="U522" s="150" t="e">
        <f t="shared" si="35"/>
        <v>#N/A</v>
      </c>
      <c r="V522" s="154" t="e">
        <f>VLOOKUP(E522,'PC Receitas'!$O$4:$P$14,2,FALSE)</f>
        <v>#N/A</v>
      </c>
    </row>
    <row r="523" spans="3:22" ht="19.5" customHeight="1" thickTop="1" thickBot="1" x14ac:dyDescent="0.3">
      <c r="C523" s="58"/>
      <c r="D523" s="58" t="str">
        <f>IF(C523&lt;&gt;"",TEXT(C523,"00")&amp;"/10/"&amp;'Configurações Básicas'!$P$5,"")</f>
        <v/>
      </c>
      <c r="E523" s="58"/>
      <c r="F523" s="58"/>
      <c r="G523" s="58"/>
      <c r="H523" s="58"/>
      <c r="I523" s="59"/>
      <c r="J523" s="193"/>
      <c r="K523" s="60"/>
      <c r="L523" s="192"/>
      <c r="M523" s="56">
        <f>M522+IF(AND(K523="Pago",OR(E523='PC Receitas'!$O$4,E523='PC Receitas'!$O$5,E523='PC Receitas'!$O$6)),I523,IF(AND(K523="Pago",OR(E523='PC Receitas'!$O$7,E523='PC Receitas'!$O$8,E523='PC Receitas'!$O$9,E523='PC Receitas'!$O$10,E523='PC Receitas'!$O$11,E523='PC Receitas'!$O$12,E523='PC Receitas'!$O$13,E523='PC Receitas'!$O$14)),-I523,0))</f>
        <v>7448.57</v>
      </c>
      <c r="R523" s="153" t="e">
        <f t="shared" si="32"/>
        <v>#N/A</v>
      </c>
      <c r="S523" s="150" t="e">
        <f t="shared" si="33"/>
        <v>#N/A</v>
      </c>
      <c r="T523" s="150" t="e">
        <f t="shared" si="34"/>
        <v>#N/A</v>
      </c>
      <c r="U523" s="150" t="e">
        <f t="shared" si="35"/>
        <v>#N/A</v>
      </c>
      <c r="V523" s="154" t="e">
        <f>VLOOKUP(E523,'PC Receitas'!$O$4:$P$14,2,FALSE)</f>
        <v>#N/A</v>
      </c>
    </row>
    <row r="524" spans="3:22" ht="19.5" customHeight="1" thickTop="1" thickBot="1" x14ac:dyDescent="0.3">
      <c r="C524" s="58"/>
      <c r="D524" s="58" t="str">
        <f>IF(C524&lt;&gt;"",TEXT(C524,"00")&amp;"/10/"&amp;'Configurações Básicas'!$P$5,"")</f>
        <v/>
      </c>
      <c r="E524" s="58"/>
      <c r="F524" s="58"/>
      <c r="G524" s="58"/>
      <c r="H524" s="58"/>
      <c r="I524" s="59"/>
      <c r="J524" s="193"/>
      <c r="K524" s="60"/>
      <c r="L524" s="192"/>
      <c r="M524" s="56">
        <f>M523+IF(AND(K524="Pago",OR(E524='PC Receitas'!$O$4,E524='PC Receitas'!$O$5,E524='PC Receitas'!$O$6)),I524,IF(AND(K524="Pago",OR(E524='PC Receitas'!$O$7,E524='PC Receitas'!$O$8,E524='PC Receitas'!$O$9,E524='PC Receitas'!$O$10,E524='PC Receitas'!$O$11,E524='PC Receitas'!$O$12,E524='PC Receitas'!$O$13,E524='PC Receitas'!$O$14)),-I524,0))</f>
        <v>7448.57</v>
      </c>
      <c r="R524" s="153" t="e">
        <f t="shared" si="32"/>
        <v>#N/A</v>
      </c>
      <c r="S524" s="150" t="e">
        <f t="shared" si="33"/>
        <v>#N/A</v>
      </c>
      <c r="T524" s="150" t="e">
        <f t="shared" si="34"/>
        <v>#N/A</v>
      </c>
      <c r="U524" s="150" t="e">
        <f t="shared" si="35"/>
        <v>#N/A</v>
      </c>
      <c r="V524" s="154" t="e">
        <f>VLOOKUP(E524,'PC Receitas'!$O$4:$P$14,2,FALSE)</f>
        <v>#N/A</v>
      </c>
    </row>
    <row r="525" spans="3:22" ht="19.5" customHeight="1" thickTop="1" thickBot="1" x14ac:dyDescent="0.3">
      <c r="C525" s="58"/>
      <c r="D525" s="58" t="str">
        <f>IF(C525&lt;&gt;"",TEXT(C525,"00")&amp;"/10/"&amp;'Configurações Básicas'!$P$5,"")</f>
        <v/>
      </c>
      <c r="E525" s="58"/>
      <c r="F525" s="58"/>
      <c r="G525" s="58"/>
      <c r="H525" s="58"/>
      <c r="I525" s="59"/>
      <c r="J525" s="193"/>
      <c r="K525" s="60"/>
      <c r="L525" s="192"/>
      <c r="M525" s="56">
        <f>M524+IF(AND(K525="Pago",OR(E525='PC Receitas'!$O$4,E525='PC Receitas'!$O$5,E525='PC Receitas'!$O$6)),I525,IF(AND(K525="Pago",OR(E525='PC Receitas'!$O$7,E525='PC Receitas'!$O$8,E525='PC Receitas'!$O$9,E525='PC Receitas'!$O$10,E525='PC Receitas'!$O$11,E525='PC Receitas'!$O$12,E525='PC Receitas'!$O$13,E525='PC Receitas'!$O$14)),-I525,0))</f>
        <v>7448.57</v>
      </c>
      <c r="R525" s="153" t="e">
        <f t="shared" si="32"/>
        <v>#N/A</v>
      </c>
      <c r="S525" s="150" t="e">
        <f t="shared" si="33"/>
        <v>#N/A</v>
      </c>
      <c r="T525" s="150" t="e">
        <f t="shared" si="34"/>
        <v>#N/A</v>
      </c>
      <c r="U525" s="150" t="e">
        <f t="shared" si="35"/>
        <v>#N/A</v>
      </c>
      <c r="V525" s="154" t="e">
        <f>VLOOKUP(E525,'PC Receitas'!$O$4:$P$14,2,FALSE)</f>
        <v>#N/A</v>
      </c>
    </row>
    <row r="526" spans="3:22" ht="19.5" customHeight="1" thickTop="1" thickBot="1" x14ac:dyDescent="0.3">
      <c r="C526" s="58"/>
      <c r="D526" s="58" t="str">
        <f>IF(C526&lt;&gt;"",TEXT(C526,"00")&amp;"/10/"&amp;'Configurações Básicas'!$P$5,"")</f>
        <v/>
      </c>
      <c r="E526" s="58"/>
      <c r="F526" s="58"/>
      <c r="G526" s="58"/>
      <c r="H526" s="58"/>
      <c r="I526" s="59"/>
      <c r="J526" s="193"/>
      <c r="K526" s="60"/>
      <c r="L526" s="192"/>
      <c r="M526" s="56">
        <f>M525+IF(AND(K526="Pago",OR(E526='PC Receitas'!$O$4,E526='PC Receitas'!$O$5,E526='PC Receitas'!$O$6)),I526,IF(AND(K526="Pago",OR(E526='PC Receitas'!$O$7,E526='PC Receitas'!$O$8,E526='PC Receitas'!$O$9,E526='PC Receitas'!$O$10,E526='PC Receitas'!$O$11,E526='PC Receitas'!$O$12,E526='PC Receitas'!$O$13,E526='PC Receitas'!$O$14)),-I526,0))</f>
        <v>7448.57</v>
      </c>
      <c r="R526" s="153" t="e">
        <f t="shared" si="32"/>
        <v>#N/A</v>
      </c>
      <c r="S526" s="150" t="e">
        <f t="shared" si="33"/>
        <v>#N/A</v>
      </c>
      <c r="T526" s="150" t="e">
        <f t="shared" si="34"/>
        <v>#N/A</v>
      </c>
      <c r="U526" s="150" t="e">
        <f t="shared" si="35"/>
        <v>#N/A</v>
      </c>
      <c r="V526" s="154" t="e">
        <f>VLOOKUP(E526,'PC Receitas'!$O$4:$P$14,2,FALSE)</f>
        <v>#N/A</v>
      </c>
    </row>
    <row r="527" spans="3:22" ht="19.5" customHeight="1" thickTop="1" thickBot="1" x14ac:dyDescent="0.3">
      <c r="C527" s="58"/>
      <c r="D527" s="58" t="str">
        <f>IF(C527&lt;&gt;"",TEXT(C527,"00")&amp;"/10/"&amp;'Configurações Básicas'!$P$5,"")</f>
        <v/>
      </c>
      <c r="E527" s="58"/>
      <c r="F527" s="58"/>
      <c r="G527" s="58"/>
      <c r="H527" s="58"/>
      <c r="I527" s="59"/>
      <c r="J527" s="193"/>
      <c r="K527" s="60"/>
      <c r="L527" s="192"/>
      <c r="M527" s="56">
        <f>M526+IF(AND(K527="Pago",OR(E527='PC Receitas'!$O$4,E527='PC Receitas'!$O$5,E527='PC Receitas'!$O$6)),I527,IF(AND(K527="Pago",OR(E527='PC Receitas'!$O$7,E527='PC Receitas'!$O$8,E527='PC Receitas'!$O$9,E527='PC Receitas'!$O$10,E527='PC Receitas'!$O$11,E527='PC Receitas'!$O$12,E527='PC Receitas'!$O$13,E527='PC Receitas'!$O$14)),-I527,0))</f>
        <v>7448.57</v>
      </c>
      <c r="R527" s="153" t="e">
        <f t="shared" si="32"/>
        <v>#N/A</v>
      </c>
      <c r="S527" s="150" t="e">
        <f t="shared" si="33"/>
        <v>#N/A</v>
      </c>
      <c r="T527" s="150" t="e">
        <f t="shared" si="34"/>
        <v>#N/A</v>
      </c>
      <c r="U527" s="150" t="e">
        <f t="shared" si="35"/>
        <v>#N/A</v>
      </c>
      <c r="V527" s="154" t="e">
        <f>VLOOKUP(E527,'PC Receitas'!$O$4:$P$14,2,FALSE)</f>
        <v>#N/A</v>
      </c>
    </row>
    <row r="528" spans="3:22" ht="19.5" customHeight="1" thickTop="1" thickBot="1" x14ac:dyDescent="0.3">
      <c r="C528" s="58"/>
      <c r="D528" s="58" t="str">
        <f>IF(C528&lt;&gt;"",TEXT(C528,"00")&amp;"/10/"&amp;'Configurações Básicas'!$P$5,"")</f>
        <v/>
      </c>
      <c r="E528" s="58"/>
      <c r="F528" s="58"/>
      <c r="G528" s="58"/>
      <c r="H528" s="58"/>
      <c r="I528" s="59"/>
      <c r="J528" s="193"/>
      <c r="K528" s="60"/>
      <c r="L528" s="192"/>
      <c r="M528" s="56">
        <f>M527+IF(AND(K528="Pago",OR(E528='PC Receitas'!$O$4,E528='PC Receitas'!$O$5,E528='PC Receitas'!$O$6)),I528,IF(AND(K528="Pago",OR(E528='PC Receitas'!$O$7,E528='PC Receitas'!$O$8,E528='PC Receitas'!$O$9,E528='PC Receitas'!$O$10,E528='PC Receitas'!$O$11,E528='PC Receitas'!$O$12,E528='PC Receitas'!$O$13,E528='PC Receitas'!$O$14)),-I528,0))</f>
        <v>7448.57</v>
      </c>
      <c r="R528" s="153" t="e">
        <f t="shared" si="32"/>
        <v>#N/A</v>
      </c>
      <c r="S528" s="150" t="e">
        <f t="shared" si="33"/>
        <v>#N/A</v>
      </c>
      <c r="T528" s="150" t="e">
        <f t="shared" si="34"/>
        <v>#N/A</v>
      </c>
      <c r="U528" s="150" t="e">
        <f t="shared" si="35"/>
        <v>#N/A</v>
      </c>
      <c r="V528" s="154" t="e">
        <f>VLOOKUP(E528,'PC Receitas'!$O$4:$P$14,2,FALSE)</f>
        <v>#N/A</v>
      </c>
    </row>
    <row r="529" spans="3:22" ht="19.5" customHeight="1" thickTop="1" thickBot="1" x14ac:dyDescent="0.3">
      <c r="C529" s="58"/>
      <c r="D529" s="58" t="str">
        <f>IF(C529&lt;&gt;"",TEXT(C529,"00")&amp;"/10/"&amp;'Configurações Básicas'!$P$5,"")</f>
        <v/>
      </c>
      <c r="E529" s="58"/>
      <c r="F529" s="58"/>
      <c r="G529" s="58"/>
      <c r="H529" s="58"/>
      <c r="I529" s="59"/>
      <c r="J529" s="193"/>
      <c r="K529" s="60"/>
      <c r="L529" s="192"/>
      <c r="M529" s="56">
        <f>M528+IF(AND(K529="Pago",OR(E529='PC Receitas'!$O$4,E529='PC Receitas'!$O$5,E529='PC Receitas'!$O$6)),I529,IF(AND(K529="Pago",OR(E529='PC Receitas'!$O$7,E529='PC Receitas'!$O$8,E529='PC Receitas'!$O$9,E529='PC Receitas'!$O$10,E529='PC Receitas'!$O$11,E529='PC Receitas'!$O$12,E529='PC Receitas'!$O$13,E529='PC Receitas'!$O$14)),-I529,0))</f>
        <v>7448.57</v>
      </c>
      <c r="R529" s="153" t="e">
        <f t="shared" si="32"/>
        <v>#N/A</v>
      </c>
      <c r="S529" s="150" t="e">
        <f t="shared" si="33"/>
        <v>#N/A</v>
      </c>
      <c r="T529" s="150" t="e">
        <f t="shared" si="34"/>
        <v>#N/A</v>
      </c>
      <c r="U529" s="150" t="e">
        <f t="shared" si="35"/>
        <v>#N/A</v>
      </c>
      <c r="V529" s="154" t="e">
        <f>VLOOKUP(E529,'PC Receitas'!$O$4:$P$14,2,FALSE)</f>
        <v>#N/A</v>
      </c>
    </row>
    <row r="530" spans="3:22" ht="19.5" customHeight="1" thickTop="1" thickBot="1" x14ac:dyDescent="0.3">
      <c r="C530" s="58"/>
      <c r="D530" s="58" t="str">
        <f>IF(C530&lt;&gt;"",TEXT(C530,"00")&amp;"/10/"&amp;'Configurações Básicas'!$P$5,"")</f>
        <v/>
      </c>
      <c r="E530" s="58"/>
      <c r="F530" s="58"/>
      <c r="G530" s="58"/>
      <c r="H530" s="58"/>
      <c r="I530" s="59"/>
      <c r="J530" s="193"/>
      <c r="K530" s="60"/>
      <c r="L530" s="192"/>
      <c r="M530" s="56">
        <f>M529+IF(AND(K530="Pago",OR(E530='PC Receitas'!$O$4,E530='PC Receitas'!$O$5,E530='PC Receitas'!$O$6)),I530,IF(AND(K530="Pago",OR(E530='PC Receitas'!$O$7,E530='PC Receitas'!$O$8,E530='PC Receitas'!$O$9,E530='PC Receitas'!$O$10,E530='PC Receitas'!$O$11,E530='PC Receitas'!$O$12,E530='PC Receitas'!$O$13,E530='PC Receitas'!$O$14)),-I530,0))</f>
        <v>7448.57</v>
      </c>
      <c r="R530" s="153" t="e">
        <f t="shared" si="32"/>
        <v>#N/A</v>
      </c>
      <c r="S530" s="150" t="e">
        <f t="shared" si="33"/>
        <v>#N/A</v>
      </c>
      <c r="T530" s="150" t="e">
        <f t="shared" si="34"/>
        <v>#N/A</v>
      </c>
      <c r="U530" s="150" t="e">
        <f t="shared" si="35"/>
        <v>#N/A</v>
      </c>
      <c r="V530" s="154" t="e">
        <f>VLOOKUP(E530,'PC Receitas'!$O$4:$P$14,2,FALSE)</f>
        <v>#N/A</v>
      </c>
    </row>
    <row r="531" spans="3:22" ht="19.5" customHeight="1" thickTop="1" thickBot="1" x14ac:dyDescent="0.3">
      <c r="C531" s="58"/>
      <c r="D531" s="58" t="str">
        <f>IF(C531&lt;&gt;"",TEXT(C531,"00")&amp;"/10/"&amp;'Configurações Básicas'!$P$5,"")</f>
        <v/>
      </c>
      <c r="E531" s="58"/>
      <c r="F531" s="58"/>
      <c r="G531" s="58"/>
      <c r="H531" s="58"/>
      <c r="I531" s="59"/>
      <c r="J531" s="193"/>
      <c r="K531" s="60"/>
      <c r="L531" s="192"/>
      <c r="M531" s="56">
        <f>M530+IF(AND(K531="Pago",OR(E531='PC Receitas'!$O$4,E531='PC Receitas'!$O$5,E531='PC Receitas'!$O$6)),I531,IF(AND(K531="Pago",OR(E531='PC Receitas'!$O$7,E531='PC Receitas'!$O$8,E531='PC Receitas'!$O$9,E531='PC Receitas'!$O$10,E531='PC Receitas'!$O$11,E531='PC Receitas'!$O$12,E531='PC Receitas'!$O$13,E531='PC Receitas'!$O$14)),-I531,0))</f>
        <v>7448.57</v>
      </c>
      <c r="R531" s="153" t="e">
        <f t="shared" si="32"/>
        <v>#N/A</v>
      </c>
      <c r="S531" s="150" t="e">
        <f t="shared" si="33"/>
        <v>#N/A</v>
      </c>
      <c r="T531" s="150" t="e">
        <f t="shared" si="34"/>
        <v>#N/A</v>
      </c>
      <c r="U531" s="150" t="e">
        <f t="shared" si="35"/>
        <v>#N/A</v>
      </c>
      <c r="V531" s="154" t="e">
        <f>VLOOKUP(E531,'PC Receitas'!$O$4:$P$14,2,FALSE)</f>
        <v>#N/A</v>
      </c>
    </row>
    <row r="532" spans="3:22" ht="19.5" customHeight="1" thickTop="1" thickBot="1" x14ac:dyDescent="0.3">
      <c r="C532" s="58"/>
      <c r="D532" s="58" t="str">
        <f>IF(C532&lt;&gt;"",TEXT(C532,"00")&amp;"/10/"&amp;'Configurações Básicas'!$P$5,"")</f>
        <v/>
      </c>
      <c r="E532" s="58"/>
      <c r="F532" s="58"/>
      <c r="G532" s="58"/>
      <c r="H532" s="58"/>
      <c r="I532" s="59"/>
      <c r="J532" s="193"/>
      <c r="K532" s="60"/>
      <c r="L532" s="192"/>
      <c r="M532" s="56">
        <f>M531+IF(AND(K532="Pago",OR(E532='PC Receitas'!$O$4,E532='PC Receitas'!$O$5,E532='PC Receitas'!$O$6)),I532,IF(AND(K532="Pago",OR(E532='PC Receitas'!$O$7,E532='PC Receitas'!$O$8,E532='PC Receitas'!$O$9,E532='PC Receitas'!$O$10,E532='PC Receitas'!$O$11,E532='PC Receitas'!$O$12,E532='PC Receitas'!$O$13,E532='PC Receitas'!$O$14)),-I532,0))</f>
        <v>7448.57</v>
      </c>
      <c r="R532" s="153" t="e">
        <f t="shared" si="32"/>
        <v>#N/A</v>
      </c>
      <c r="S532" s="150" t="e">
        <f t="shared" si="33"/>
        <v>#N/A</v>
      </c>
      <c r="T532" s="150" t="e">
        <f t="shared" si="34"/>
        <v>#N/A</v>
      </c>
      <c r="U532" s="150" t="e">
        <f t="shared" si="35"/>
        <v>#N/A</v>
      </c>
      <c r="V532" s="154" t="e">
        <f>VLOOKUP(E532,'PC Receitas'!$O$4:$P$14,2,FALSE)</f>
        <v>#N/A</v>
      </c>
    </row>
    <row r="533" spans="3:22" ht="19.5" customHeight="1" thickTop="1" thickBot="1" x14ac:dyDescent="0.3">
      <c r="C533" s="58"/>
      <c r="D533" s="58" t="str">
        <f>IF(C533&lt;&gt;"",TEXT(C533,"00")&amp;"/10/"&amp;'Configurações Básicas'!$P$5,"")</f>
        <v/>
      </c>
      <c r="E533" s="58"/>
      <c r="F533" s="58"/>
      <c r="G533" s="58"/>
      <c r="H533" s="58"/>
      <c r="I533" s="59"/>
      <c r="J533" s="193"/>
      <c r="K533" s="60"/>
      <c r="L533" s="192"/>
      <c r="M533" s="56">
        <f>M532+IF(AND(K533="Pago",OR(E533='PC Receitas'!$O$4,E533='PC Receitas'!$O$5,E533='PC Receitas'!$O$6)),I533,IF(AND(K533="Pago",OR(E533='PC Receitas'!$O$7,E533='PC Receitas'!$O$8,E533='PC Receitas'!$O$9,E533='PC Receitas'!$O$10,E533='PC Receitas'!$O$11,E533='PC Receitas'!$O$12,E533='PC Receitas'!$O$13,E533='PC Receitas'!$O$14)),-I533,0))</f>
        <v>7448.57</v>
      </c>
      <c r="R533" s="153" t="e">
        <f t="shared" si="32"/>
        <v>#N/A</v>
      </c>
      <c r="S533" s="150" t="e">
        <f t="shared" si="33"/>
        <v>#N/A</v>
      </c>
      <c r="T533" s="150" t="e">
        <f t="shared" si="34"/>
        <v>#N/A</v>
      </c>
      <c r="U533" s="150" t="e">
        <f t="shared" si="35"/>
        <v>#N/A</v>
      </c>
      <c r="V533" s="154" t="e">
        <f>VLOOKUP(E533,'PC Receitas'!$O$4:$P$14,2,FALSE)</f>
        <v>#N/A</v>
      </c>
    </row>
    <row r="534" spans="3:22" ht="19.5" customHeight="1" thickTop="1" thickBot="1" x14ac:dyDescent="0.3">
      <c r="C534" s="58"/>
      <c r="D534" s="58" t="str">
        <f>IF(C534&lt;&gt;"",TEXT(C534,"00")&amp;"/10/"&amp;'Configurações Básicas'!$P$5,"")</f>
        <v/>
      </c>
      <c r="E534" s="58"/>
      <c r="F534" s="58"/>
      <c r="G534" s="58"/>
      <c r="H534" s="58"/>
      <c r="I534" s="59"/>
      <c r="J534" s="193"/>
      <c r="K534" s="60"/>
      <c r="L534" s="192"/>
      <c r="M534" s="56">
        <f>M533+IF(AND(K534="Pago",OR(E534='PC Receitas'!$O$4,E534='PC Receitas'!$O$5,E534='PC Receitas'!$O$6)),I534,IF(AND(K534="Pago",OR(E534='PC Receitas'!$O$7,E534='PC Receitas'!$O$8,E534='PC Receitas'!$O$9,E534='PC Receitas'!$O$10,E534='PC Receitas'!$O$11,E534='PC Receitas'!$O$12,E534='PC Receitas'!$O$13,E534='PC Receitas'!$O$14)),-I534,0))</f>
        <v>7448.57</v>
      </c>
      <c r="R534" s="153" t="e">
        <f t="shared" si="32"/>
        <v>#N/A</v>
      </c>
      <c r="S534" s="150" t="e">
        <f t="shared" si="33"/>
        <v>#N/A</v>
      </c>
      <c r="T534" s="150" t="e">
        <f t="shared" si="34"/>
        <v>#N/A</v>
      </c>
      <c r="U534" s="150" t="e">
        <f t="shared" si="35"/>
        <v>#N/A</v>
      </c>
      <c r="V534" s="154" t="e">
        <f>VLOOKUP(E534,'PC Receitas'!$O$4:$P$14,2,FALSE)</f>
        <v>#N/A</v>
      </c>
    </row>
    <row r="535" spans="3:22" ht="19.5" customHeight="1" thickTop="1" thickBot="1" x14ac:dyDescent="0.3">
      <c r="C535" s="58"/>
      <c r="D535" s="58" t="str">
        <f>IF(C535&lt;&gt;"",TEXT(C535,"00")&amp;"/10/"&amp;'Configurações Básicas'!$P$5,"")</f>
        <v/>
      </c>
      <c r="E535" s="58"/>
      <c r="F535" s="58"/>
      <c r="G535" s="58"/>
      <c r="H535" s="58"/>
      <c r="I535" s="59"/>
      <c r="J535" s="193"/>
      <c r="K535" s="60"/>
      <c r="L535" s="192"/>
      <c r="M535" s="56">
        <f>M534+IF(AND(K535="Pago",OR(E535='PC Receitas'!$O$4,E535='PC Receitas'!$O$5,E535='PC Receitas'!$O$6)),I535,IF(AND(K535="Pago",OR(E535='PC Receitas'!$O$7,E535='PC Receitas'!$O$8,E535='PC Receitas'!$O$9,E535='PC Receitas'!$O$10,E535='PC Receitas'!$O$11,E535='PC Receitas'!$O$12,E535='PC Receitas'!$O$13,E535='PC Receitas'!$O$14)),-I535,0))</f>
        <v>7448.57</v>
      </c>
      <c r="R535" s="153" t="e">
        <f t="shared" si="32"/>
        <v>#N/A</v>
      </c>
      <c r="S535" s="150" t="e">
        <f t="shared" si="33"/>
        <v>#N/A</v>
      </c>
      <c r="T535" s="150" t="e">
        <f t="shared" si="34"/>
        <v>#N/A</v>
      </c>
      <c r="U535" s="150" t="e">
        <f t="shared" si="35"/>
        <v>#N/A</v>
      </c>
      <c r="V535" s="154" t="e">
        <f>VLOOKUP(E535,'PC Receitas'!$O$4:$P$14,2,FALSE)</f>
        <v>#N/A</v>
      </c>
    </row>
    <row r="536" spans="3:22" ht="19.5" customHeight="1" thickTop="1" thickBot="1" x14ac:dyDescent="0.3">
      <c r="C536" s="58"/>
      <c r="D536" s="58" t="str">
        <f>IF(C536&lt;&gt;"",TEXT(C536,"00")&amp;"/10/"&amp;'Configurações Básicas'!$P$5,"")</f>
        <v/>
      </c>
      <c r="E536" s="58"/>
      <c r="F536" s="58"/>
      <c r="G536" s="58"/>
      <c r="H536" s="58"/>
      <c r="I536" s="59"/>
      <c r="J536" s="193"/>
      <c r="K536" s="60"/>
      <c r="L536" s="192"/>
      <c r="M536" s="56">
        <f>M535+IF(AND(K536="Pago",OR(E536='PC Receitas'!$O$4,E536='PC Receitas'!$O$5,E536='PC Receitas'!$O$6)),I536,IF(AND(K536="Pago",OR(E536='PC Receitas'!$O$7,E536='PC Receitas'!$O$8,E536='PC Receitas'!$O$9,E536='PC Receitas'!$O$10,E536='PC Receitas'!$O$11,E536='PC Receitas'!$O$12,E536='PC Receitas'!$O$13,E536='PC Receitas'!$O$14)),-I536,0))</f>
        <v>7448.57</v>
      </c>
      <c r="R536" s="153" t="e">
        <f t="shared" si="32"/>
        <v>#N/A</v>
      </c>
      <c r="S536" s="150" t="e">
        <f t="shared" si="33"/>
        <v>#N/A</v>
      </c>
      <c r="T536" s="150" t="e">
        <f t="shared" si="34"/>
        <v>#N/A</v>
      </c>
      <c r="U536" s="150" t="e">
        <f t="shared" si="35"/>
        <v>#N/A</v>
      </c>
      <c r="V536" s="154" t="e">
        <f>VLOOKUP(E536,'PC Receitas'!$O$4:$P$14,2,FALSE)</f>
        <v>#N/A</v>
      </c>
    </row>
    <row r="537" spans="3:22" ht="19.5" customHeight="1" thickTop="1" thickBot="1" x14ac:dyDescent="0.3">
      <c r="C537" s="58"/>
      <c r="D537" s="58" t="str">
        <f>IF(C537&lt;&gt;"",TEXT(C537,"00")&amp;"/10/"&amp;'Configurações Básicas'!$P$5,"")</f>
        <v/>
      </c>
      <c r="E537" s="58"/>
      <c r="F537" s="58"/>
      <c r="G537" s="58"/>
      <c r="H537" s="58"/>
      <c r="I537" s="59"/>
      <c r="J537" s="193"/>
      <c r="K537" s="60"/>
      <c r="L537" s="192"/>
      <c r="M537" s="56">
        <f>M536+IF(AND(K537="Pago",OR(E537='PC Receitas'!$O$4,E537='PC Receitas'!$O$5,E537='PC Receitas'!$O$6)),I537,IF(AND(K537="Pago",OR(E537='PC Receitas'!$O$7,E537='PC Receitas'!$O$8,E537='PC Receitas'!$O$9,E537='PC Receitas'!$O$10,E537='PC Receitas'!$O$11,E537='PC Receitas'!$O$12,E537='PC Receitas'!$O$13,E537='PC Receitas'!$O$14)),-I537,0))</f>
        <v>7448.57</v>
      </c>
      <c r="R537" s="153" t="e">
        <f t="shared" si="32"/>
        <v>#N/A</v>
      </c>
      <c r="S537" s="150" t="e">
        <f t="shared" si="33"/>
        <v>#N/A</v>
      </c>
      <c r="T537" s="150" t="e">
        <f t="shared" si="34"/>
        <v>#N/A</v>
      </c>
      <c r="U537" s="150" t="e">
        <f t="shared" si="35"/>
        <v>#N/A</v>
      </c>
      <c r="V537" s="154" t="e">
        <f>VLOOKUP(E537,'PC Receitas'!$O$4:$P$14,2,FALSE)</f>
        <v>#N/A</v>
      </c>
    </row>
    <row r="538" spans="3:22" ht="19.5" customHeight="1" thickTop="1" thickBot="1" x14ac:dyDescent="0.3">
      <c r="C538" s="58"/>
      <c r="D538" s="58" t="str">
        <f>IF(C538&lt;&gt;"",TEXT(C538,"00")&amp;"/10/"&amp;'Configurações Básicas'!$P$5,"")</f>
        <v/>
      </c>
      <c r="E538" s="58"/>
      <c r="F538" s="58"/>
      <c r="G538" s="58"/>
      <c r="H538" s="58"/>
      <c r="I538" s="59"/>
      <c r="J538" s="193"/>
      <c r="K538" s="60"/>
      <c r="L538" s="192"/>
      <c r="M538" s="56">
        <f>M537+IF(AND(K538="Pago",OR(E538='PC Receitas'!$O$4,E538='PC Receitas'!$O$5,E538='PC Receitas'!$O$6)),I538,IF(AND(K538="Pago",OR(E538='PC Receitas'!$O$7,E538='PC Receitas'!$O$8,E538='PC Receitas'!$O$9,E538='PC Receitas'!$O$10,E538='PC Receitas'!$O$11,E538='PC Receitas'!$O$12,E538='PC Receitas'!$O$13,E538='PC Receitas'!$O$14)),-I538,0))</f>
        <v>7448.57</v>
      </c>
      <c r="R538" s="153" t="e">
        <f t="shared" si="32"/>
        <v>#N/A</v>
      </c>
      <c r="S538" s="150" t="e">
        <f t="shared" si="33"/>
        <v>#N/A</v>
      </c>
      <c r="T538" s="150" t="e">
        <f t="shared" si="34"/>
        <v>#N/A</v>
      </c>
      <c r="U538" s="150" t="e">
        <f t="shared" si="35"/>
        <v>#N/A</v>
      </c>
      <c r="V538" s="154" t="e">
        <f>VLOOKUP(E538,'PC Receitas'!$O$4:$P$14,2,FALSE)</f>
        <v>#N/A</v>
      </c>
    </row>
    <row r="539" spans="3:22" ht="19.5" customHeight="1" thickTop="1" thickBot="1" x14ac:dyDescent="0.3">
      <c r="C539" s="58"/>
      <c r="D539" s="58" t="str">
        <f>IF(C539&lt;&gt;"",TEXT(C539,"00")&amp;"/10/"&amp;'Configurações Básicas'!$P$5,"")</f>
        <v/>
      </c>
      <c r="E539" s="58"/>
      <c r="F539" s="58"/>
      <c r="G539" s="58"/>
      <c r="H539" s="58"/>
      <c r="I539" s="59"/>
      <c r="J539" s="193"/>
      <c r="K539" s="60"/>
      <c r="L539" s="192"/>
      <c r="M539" s="56">
        <f>M538+IF(AND(K539="Pago",OR(E539='PC Receitas'!$O$4,E539='PC Receitas'!$O$5,E539='PC Receitas'!$O$6)),I539,IF(AND(K539="Pago",OR(E539='PC Receitas'!$O$7,E539='PC Receitas'!$O$8,E539='PC Receitas'!$O$9,E539='PC Receitas'!$O$10,E539='PC Receitas'!$O$11,E539='PC Receitas'!$O$12,E539='PC Receitas'!$O$13,E539='PC Receitas'!$O$14)),-I539,0))</f>
        <v>7448.57</v>
      </c>
      <c r="R539" s="153" t="e">
        <f t="shared" si="32"/>
        <v>#N/A</v>
      </c>
      <c r="S539" s="150" t="e">
        <f t="shared" si="33"/>
        <v>#N/A</v>
      </c>
      <c r="T539" s="150" t="e">
        <f t="shared" si="34"/>
        <v>#N/A</v>
      </c>
      <c r="U539" s="150" t="e">
        <f t="shared" si="35"/>
        <v>#N/A</v>
      </c>
      <c r="V539" s="154" t="e">
        <f>VLOOKUP(E539,'PC Receitas'!$O$4:$P$14,2,FALSE)</f>
        <v>#N/A</v>
      </c>
    </row>
    <row r="540" spans="3:22" ht="19.5" customHeight="1" thickTop="1" thickBot="1" x14ac:dyDescent="0.3">
      <c r="C540" s="58"/>
      <c r="D540" s="58" t="str">
        <f>IF(C540&lt;&gt;"",TEXT(C540,"00")&amp;"/10/"&amp;'Configurações Básicas'!$P$5,"")</f>
        <v/>
      </c>
      <c r="E540" s="58"/>
      <c r="F540" s="58"/>
      <c r="G540" s="58"/>
      <c r="H540" s="58"/>
      <c r="I540" s="59"/>
      <c r="J540" s="193"/>
      <c r="K540" s="60"/>
      <c r="L540" s="192"/>
      <c r="M540" s="56">
        <f>M539+IF(AND(K540="Pago",OR(E540='PC Receitas'!$O$4,E540='PC Receitas'!$O$5,E540='PC Receitas'!$O$6)),I540,IF(AND(K540="Pago",OR(E540='PC Receitas'!$O$7,E540='PC Receitas'!$O$8,E540='PC Receitas'!$O$9,E540='PC Receitas'!$O$10,E540='PC Receitas'!$O$11,E540='PC Receitas'!$O$12,E540='PC Receitas'!$O$13,E540='PC Receitas'!$O$14)),-I540,0))</f>
        <v>7448.57</v>
      </c>
      <c r="R540" s="153" t="e">
        <f t="shared" si="32"/>
        <v>#N/A</v>
      </c>
      <c r="S540" s="150" t="e">
        <f t="shared" si="33"/>
        <v>#N/A</v>
      </c>
      <c r="T540" s="150" t="e">
        <f t="shared" si="34"/>
        <v>#N/A</v>
      </c>
      <c r="U540" s="150" t="e">
        <f t="shared" si="35"/>
        <v>#N/A</v>
      </c>
      <c r="V540" s="154" t="e">
        <f>VLOOKUP(E540,'PC Receitas'!$O$4:$P$14,2,FALSE)</f>
        <v>#N/A</v>
      </c>
    </row>
    <row r="541" spans="3:22" ht="19.5" customHeight="1" thickTop="1" thickBot="1" x14ac:dyDescent="0.3">
      <c r="C541" s="58"/>
      <c r="D541" s="58" t="str">
        <f>IF(C541&lt;&gt;"",TEXT(C541,"00")&amp;"/10/"&amp;'Configurações Básicas'!$P$5,"")</f>
        <v/>
      </c>
      <c r="E541" s="58"/>
      <c r="F541" s="58"/>
      <c r="G541" s="58"/>
      <c r="H541" s="58"/>
      <c r="I541" s="59"/>
      <c r="J541" s="193"/>
      <c r="K541" s="60"/>
      <c r="L541" s="192"/>
      <c r="M541" s="56">
        <f>M540+IF(AND(K541="Pago",OR(E541='PC Receitas'!$O$4,E541='PC Receitas'!$O$5,E541='PC Receitas'!$O$6)),I541,IF(AND(K541="Pago",OR(E541='PC Receitas'!$O$7,E541='PC Receitas'!$O$8,E541='PC Receitas'!$O$9,E541='PC Receitas'!$O$10,E541='PC Receitas'!$O$11,E541='PC Receitas'!$O$12,E541='PC Receitas'!$O$13,E541='PC Receitas'!$O$14)),-I541,0))</f>
        <v>7448.57</v>
      </c>
      <c r="R541" s="153" t="e">
        <f t="shared" si="32"/>
        <v>#N/A</v>
      </c>
      <c r="S541" s="150" t="e">
        <f t="shared" si="33"/>
        <v>#N/A</v>
      </c>
      <c r="T541" s="150" t="e">
        <f t="shared" si="34"/>
        <v>#N/A</v>
      </c>
      <c r="U541" s="150" t="e">
        <f t="shared" si="35"/>
        <v>#N/A</v>
      </c>
      <c r="V541" s="154" t="e">
        <f>VLOOKUP(E541,'PC Receitas'!$O$4:$P$14,2,FALSE)</f>
        <v>#N/A</v>
      </c>
    </row>
    <row r="542" spans="3:22" ht="19.5" customHeight="1" thickTop="1" thickBot="1" x14ac:dyDescent="0.3">
      <c r="C542" s="58"/>
      <c r="D542" s="58" t="str">
        <f>IF(C542&lt;&gt;"",TEXT(C542,"00")&amp;"/10/"&amp;'Configurações Básicas'!$P$5,"")</f>
        <v/>
      </c>
      <c r="E542" s="58"/>
      <c r="F542" s="58"/>
      <c r="G542" s="58"/>
      <c r="H542" s="58"/>
      <c r="I542" s="59"/>
      <c r="J542" s="193"/>
      <c r="K542" s="60"/>
      <c r="L542" s="192"/>
      <c r="M542" s="56">
        <f>M541+IF(AND(K542="Pago",OR(E542='PC Receitas'!$O$4,E542='PC Receitas'!$O$5,E542='PC Receitas'!$O$6)),I542,IF(AND(K542="Pago",OR(E542='PC Receitas'!$O$7,E542='PC Receitas'!$O$8,E542='PC Receitas'!$O$9,E542='PC Receitas'!$O$10,E542='PC Receitas'!$O$11,E542='PC Receitas'!$O$12,E542='PC Receitas'!$O$13,E542='PC Receitas'!$O$14)),-I542,0))</f>
        <v>7448.57</v>
      </c>
      <c r="R542" s="153" t="e">
        <f t="shared" si="32"/>
        <v>#N/A</v>
      </c>
      <c r="S542" s="150" t="e">
        <f t="shared" si="33"/>
        <v>#N/A</v>
      </c>
      <c r="T542" s="150" t="e">
        <f t="shared" si="34"/>
        <v>#N/A</v>
      </c>
      <c r="U542" s="150" t="e">
        <f t="shared" si="35"/>
        <v>#N/A</v>
      </c>
      <c r="V542" s="154" t="e">
        <f>VLOOKUP(E542,'PC Receitas'!$O$4:$P$14,2,FALSE)</f>
        <v>#N/A</v>
      </c>
    </row>
    <row r="543" spans="3:22" ht="19.5" customHeight="1" thickTop="1" thickBot="1" x14ac:dyDescent="0.3">
      <c r="C543" s="58"/>
      <c r="D543" s="58" t="str">
        <f>IF(C543&lt;&gt;"",TEXT(C543,"00")&amp;"/10/"&amp;'Configurações Básicas'!$P$5,"")</f>
        <v/>
      </c>
      <c r="E543" s="58"/>
      <c r="F543" s="58"/>
      <c r="G543" s="58"/>
      <c r="H543" s="58"/>
      <c r="I543" s="59"/>
      <c r="J543" s="193"/>
      <c r="K543" s="60"/>
      <c r="L543" s="192"/>
      <c r="M543" s="56">
        <f>M542+IF(AND(K543="Pago",OR(E543='PC Receitas'!$O$4,E543='PC Receitas'!$O$5,E543='PC Receitas'!$O$6)),I543,IF(AND(K543="Pago",OR(E543='PC Receitas'!$O$7,E543='PC Receitas'!$O$8,E543='PC Receitas'!$O$9,E543='PC Receitas'!$O$10,E543='PC Receitas'!$O$11,E543='PC Receitas'!$O$12,E543='PC Receitas'!$O$13,E543='PC Receitas'!$O$14)),-I543,0))</f>
        <v>7448.57</v>
      </c>
      <c r="R543" s="153" t="e">
        <f t="shared" si="32"/>
        <v>#N/A</v>
      </c>
      <c r="S543" s="150" t="e">
        <f t="shared" si="33"/>
        <v>#N/A</v>
      </c>
      <c r="T543" s="150" t="e">
        <f t="shared" si="34"/>
        <v>#N/A</v>
      </c>
      <c r="U543" s="150" t="e">
        <f t="shared" si="35"/>
        <v>#N/A</v>
      </c>
      <c r="V543" s="154" t="e">
        <f>VLOOKUP(E543,'PC Receitas'!$O$4:$P$14,2,FALSE)</f>
        <v>#N/A</v>
      </c>
    </row>
    <row r="544" spans="3:22" ht="19.5" customHeight="1" thickTop="1" thickBot="1" x14ac:dyDescent="0.3">
      <c r="C544" s="58"/>
      <c r="D544" s="58" t="str">
        <f>IF(C544&lt;&gt;"",TEXT(C544,"00")&amp;"/10/"&amp;'Configurações Básicas'!$P$5,"")</f>
        <v/>
      </c>
      <c r="E544" s="58"/>
      <c r="F544" s="58"/>
      <c r="G544" s="58"/>
      <c r="H544" s="58"/>
      <c r="I544" s="59"/>
      <c r="J544" s="193"/>
      <c r="K544" s="60"/>
      <c r="L544" s="192"/>
      <c r="M544" s="56">
        <f>M543+IF(AND(K544="Pago",OR(E544='PC Receitas'!$O$4,E544='PC Receitas'!$O$5,E544='PC Receitas'!$O$6)),I544,IF(AND(K544="Pago",OR(E544='PC Receitas'!$O$7,E544='PC Receitas'!$O$8,E544='PC Receitas'!$O$9,E544='PC Receitas'!$O$10,E544='PC Receitas'!$O$11,E544='PC Receitas'!$O$12,E544='PC Receitas'!$O$13,E544='PC Receitas'!$O$14)),-I544,0))</f>
        <v>7448.57</v>
      </c>
      <c r="R544" s="153" t="e">
        <f t="shared" si="32"/>
        <v>#N/A</v>
      </c>
      <c r="S544" s="150" t="e">
        <f t="shared" si="33"/>
        <v>#N/A</v>
      </c>
      <c r="T544" s="150" t="e">
        <f t="shared" si="34"/>
        <v>#N/A</v>
      </c>
      <c r="U544" s="150" t="e">
        <f t="shared" si="35"/>
        <v>#N/A</v>
      </c>
      <c r="V544" s="154" t="e">
        <f>VLOOKUP(E544,'PC Receitas'!$O$4:$P$14,2,FALSE)</f>
        <v>#N/A</v>
      </c>
    </row>
    <row r="545" spans="3:22" ht="19.5" customHeight="1" thickTop="1" thickBot="1" x14ac:dyDescent="0.3">
      <c r="C545" s="58"/>
      <c r="D545" s="58" t="str">
        <f>IF(C545&lt;&gt;"",TEXT(C545,"00")&amp;"/10/"&amp;'Configurações Básicas'!$P$5,"")</f>
        <v/>
      </c>
      <c r="E545" s="58"/>
      <c r="F545" s="58"/>
      <c r="G545" s="58"/>
      <c r="H545" s="58"/>
      <c r="I545" s="59"/>
      <c r="J545" s="193"/>
      <c r="K545" s="60"/>
      <c r="L545" s="192"/>
      <c r="M545" s="56">
        <f>M544+IF(AND(K545="Pago",OR(E545='PC Receitas'!$O$4,E545='PC Receitas'!$O$5,E545='PC Receitas'!$O$6)),I545,IF(AND(K545="Pago",OR(E545='PC Receitas'!$O$7,E545='PC Receitas'!$O$8,E545='PC Receitas'!$O$9,E545='PC Receitas'!$O$10,E545='PC Receitas'!$O$11,E545='PC Receitas'!$O$12,E545='PC Receitas'!$O$13,E545='PC Receitas'!$O$14)),-I545,0))</f>
        <v>7448.57</v>
      </c>
      <c r="R545" s="153" t="e">
        <f t="shared" si="32"/>
        <v>#N/A</v>
      </c>
      <c r="S545" s="150" t="e">
        <f t="shared" si="33"/>
        <v>#N/A</v>
      </c>
      <c r="T545" s="150" t="e">
        <f t="shared" si="34"/>
        <v>#N/A</v>
      </c>
      <c r="U545" s="150" t="e">
        <f t="shared" si="35"/>
        <v>#N/A</v>
      </c>
      <c r="V545" s="154" t="e">
        <f>VLOOKUP(E545,'PC Receitas'!$O$4:$P$14,2,FALSE)</f>
        <v>#N/A</v>
      </c>
    </row>
    <row r="546" spans="3:22" ht="19.5" customHeight="1" thickTop="1" thickBot="1" x14ac:dyDescent="0.3">
      <c r="C546" s="58"/>
      <c r="D546" s="58" t="str">
        <f>IF(C546&lt;&gt;"",TEXT(C546,"00")&amp;"/10/"&amp;'Configurações Básicas'!$P$5,"")</f>
        <v/>
      </c>
      <c r="E546" s="58"/>
      <c r="F546" s="58"/>
      <c r="G546" s="58"/>
      <c r="H546" s="58"/>
      <c r="I546" s="59"/>
      <c r="J546" s="193"/>
      <c r="K546" s="60"/>
      <c r="L546" s="192"/>
      <c r="M546" s="56">
        <f>M545+IF(AND(K546="Pago",OR(E546='PC Receitas'!$O$4,E546='PC Receitas'!$O$5,E546='PC Receitas'!$O$6)),I546,IF(AND(K546="Pago",OR(E546='PC Receitas'!$O$7,E546='PC Receitas'!$O$8,E546='PC Receitas'!$O$9,E546='PC Receitas'!$O$10,E546='PC Receitas'!$O$11,E546='PC Receitas'!$O$12,E546='PC Receitas'!$O$13,E546='PC Receitas'!$O$14)),-I546,0))</f>
        <v>7448.57</v>
      </c>
      <c r="R546" s="153" t="e">
        <f t="shared" si="32"/>
        <v>#N/A</v>
      </c>
      <c r="S546" s="150" t="e">
        <f t="shared" si="33"/>
        <v>#N/A</v>
      </c>
      <c r="T546" s="150" t="e">
        <f t="shared" si="34"/>
        <v>#N/A</v>
      </c>
      <c r="U546" s="150" t="e">
        <f t="shared" si="35"/>
        <v>#N/A</v>
      </c>
      <c r="V546" s="154" t="e">
        <f>VLOOKUP(E546,'PC Receitas'!$O$4:$P$14,2,FALSE)</f>
        <v>#N/A</v>
      </c>
    </row>
    <row r="547" spans="3:22" ht="19.5" customHeight="1" thickTop="1" thickBot="1" x14ac:dyDescent="0.3">
      <c r="C547" s="58"/>
      <c r="D547" s="58" t="str">
        <f>IF(C547&lt;&gt;"",TEXT(C547,"00")&amp;"/10/"&amp;'Configurações Básicas'!$P$5,"")</f>
        <v/>
      </c>
      <c r="E547" s="58"/>
      <c r="F547" s="58"/>
      <c r="G547" s="58"/>
      <c r="H547" s="58"/>
      <c r="I547" s="59"/>
      <c r="J547" s="193"/>
      <c r="K547" s="60"/>
      <c r="L547" s="192"/>
      <c r="M547" s="56">
        <f>M546+IF(AND(K547="Pago",OR(E547='PC Receitas'!$O$4,E547='PC Receitas'!$O$5,E547='PC Receitas'!$O$6)),I547,IF(AND(K547="Pago",OR(E547='PC Receitas'!$O$7,E547='PC Receitas'!$O$8,E547='PC Receitas'!$O$9,E547='PC Receitas'!$O$10,E547='PC Receitas'!$O$11,E547='PC Receitas'!$O$12,E547='PC Receitas'!$O$13,E547='PC Receitas'!$O$14)),-I547,0))</f>
        <v>7448.57</v>
      </c>
      <c r="R547" s="153" t="e">
        <f t="shared" si="32"/>
        <v>#N/A</v>
      </c>
      <c r="S547" s="150" t="e">
        <f t="shared" si="33"/>
        <v>#N/A</v>
      </c>
      <c r="T547" s="150" t="e">
        <f t="shared" si="34"/>
        <v>#N/A</v>
      </c>
      <c r="U547" s="150" t="e">
        <f t="shared" si="35"/>
        <v>#N/A</v>
      </c>
      <c r="V547" s="154" t="e">
        <f>VLOOKUP(E547,'PC Receitas'!$O$4:$P$14,2,FALSE)</f>
        <v>#N/A</v>
      </c>
    </row>
    <row r="548" spans="3:22" ht="19.5" customHeight="1" thickTop="1" thickBot="1" x14ac:dyDescent="0.3">
      <c r="C548" s="58"/>
      <c r="D548" s="58" t="str">
        <f>IF(C548&lt;&gt;"",TEXT(C548,"00")&amp;"/10/"&amp;'Configurações Básicas'!$P$5,"")</f>
        <v/>
      </c>
      <c r="E548" s="58"/>
      <c r="F548" s="58"/>
      <c r="G548" s="58"/>
      <c r="H548" s="58"/>
      <c r="I548" s="59"/>
      <c r="J548" s="193"/>
      <c r="K548" s="60"/>
      <c r="L548" s="192"/>
      <c r="M548" s="56">
        <f>M547+IF(AND(K548="Pago",OR(E548='PC Receitas'!$O$4,E548='PC Receitas'!$O$5,E548='PC Receitas'!$O$6)),I548,IF(AND(K548="Pago",OR(E548='PC Receitas'!$O$7,E548='PC Receitas'!$O$8,E548='PC Receitas'!$O$9,E548='PC Receitas'!$O$10,E548='PC Receitas'!$O$11,E548='PC Receitas'!$O$12,E548='PC Receitas'!$O$13,E548='PC Receitas'!$O$14)),-I548,0))</f>
        <v>7448.57</v>
      </c>
      <c r="R548" s="153" t="e">
        <f t="shared" si="32"/>
        <v>#N/A</v>
      </c>
      <c r="S548" s="150" t="e">
        <f t="shared" si="33"/>
        <v>#N/A</v>
      </c>
      <c r="T548" s="150" t="e">
        <f t="shared" si="34"/>
        <v>#N/A</v>
      </c>
      <c r="U548" s="150" t="e">
        <f t="shared" si="35"/>
        <v>#N/A</v>
      </c>
      <c r="V548" s="154" t="e">
        <f>VLOOKUP(E548,'PC Receitas'!$O$4:$P$14,2,FALSE)</f>
        <v>#N/A</v>
      </c>
    </row>
    <row r="549" spans="3:22" ht="19.5" customHeight="1" thickTop="1" thickBot="1" x14ac:dyDescent="0.3">
      <c r="C549" s="58"/>
      <c r="D549" s="58" t="str">
        <f>IF(C549&lt;&gt;"",TEXT(C549,"00")&amp;"/10/"&amp;'Configurações Básicas'!$P$5,"")</f>
        <v/>
      </c>
      <c r="E549" s="58"/>
      <c r="F549" s="58"/>
      <c r="G549" s="58"/>
      <c r="H549" s="58"/>
      <c r="I549" s="59"/>
      <c r="J549" s="193"/>
      <c r="K549" s="60"/>
      <c r="L549" s="192"/>
      <c r="M549" s="56">
        <f>M548+IF(AND(K549="Pago",OR(E549='PC Receitas'!$O$4,E549='PC Receitas'!$O$5,E549='PC Receitas'!$O$6)),I549,IF(AND(K549="Pago",OR(E549='PC Receitas'!$O$7,E549='PC Receitas'!$O$8,E549='PC Receitas'!$O$9,E549='PC Receitas'!$O$10,E549='PC Receitas'!$O$11,E549='PC Receitas'!$O$12,E549='PC Receitas'!$O$13,E549='PC Receitas'!$O$14)),-I549,0))</f>
        <v>7448.57</v>
      </c>
      <c r="R549" s="153" t="e">
        <f t="shared" si="32"/>
        <v>#N/A</v>
      </c>
      <c r="S549" s="150" t="e">
        <f t="shared" si="33"/>
        <v>#N/A</v>
      </c>
      <c r="T549" s="150" t="e">
        <f t="shared" si="34"/>
        <v>#N/A</v>
      </c>
      <c r="U549" s="150" t="e">
        <f t="shared" si="35"/>
        <v>#N/A</v>
      </c>
      <c r="V549" s="154" t="e">
        <f>VLOOKUP(E549,'PC Receitas'!$O$4:$P$14,2,FALSE)</f>
        <v>#N/A</v>
      </c>
    </row>
    <row r="550" spans="3:22" ht="19.5" customHeight="1" thickTop="1" thickBot="1" x14ac:dyDescent="0.3">
      <c r="C550" s="58"/>
      <c r="D550" s="58" t="str">
        <f>IF(C550&lt;&gt;"",TEXT(C550,"00")&amp;"/10/"&amp;'Configurações Básicas'!$P$5,"")</f>
        <v/>
      </c>
      <c r="E550" s="58"/>
      <c r="F550" s="58"/>
      <c r="G550" s="58"/>
      <c r="H550" s="58"/>
      <c r="I550" s="59"/>
      <c r="J550" s="193"/>
      <c r="K550" s="60"/>
      <c r="L550" s="192"/>
      <c r="M550" s="56">
        <f>M549+IF(AND(K550="Pago",OR(E550='PC Receitas'!$O$4,E550='PC Receitas'!$O$5,E550='PC Receitas'!$O$6)),I550,IF(AND(K550="Pago",OR(E550='PC Receitas'!$O$7,E550='PC Receitas'!$O$8,E550='PC Receitas'!$O$9,E550='PC Receitas'!$O$10,E550='PC Receitas'!$O$11,E550='PC Receitas'!$O$12,E550='PC Receitas'!$O$13,E550='PC Receitas'!$O$14)),-I550,0))</f>
        <v>7448.57</v>
      </c>
      <c r="R550" s="153" t="e">
        <f t="shared" si="32"/>
        <v>#N/A</v>
      </c>
      <c r="S550" s="150" t="e">
        <f t="shared" si="33"/>
        <v>#N/A</v>
      </c>
      <c r="T550" s="150" t="e">
        <f t="shared" si="34"/>
        <v>#N/A</v>
      </c>
      <c r="U550" s="150" t="e">
        <f t="shared" si="35"/>
        <v>#N/A</v>
      </c>
      <c r="V550" s="154" t="e">
        <f>VLOOKUP(E550,'PC Receitas'!$O$4:$P$14,2,FALSE)</f>
        <v>#N/A</v>
      </c>
    </row>
    <row r="551" spans="3:22" ht="19.5" customHeight="1" thickTop="1" thickBot="1" x14ac:dyDescent="0.3">
      <c r="C551" s="58"/>
      <c r="D551" s="58" t="str">
        <f>IF(C551&lt;&gt;"",TEXT(C551,"00")&amp;"/10/"&amp;'Configurações Básicas'!$P$5,"")</f>
        <v/>
      </c>
      <c r="E551" s="58"/>
      <c r="F551" s="58"/>
      <c r="G551" s="58"/>
      <c r="H551" s="58"/>
      <c r="I551" s="59"/>
      <c r="J551" s="193"/>
      <c r="K551" s="60"/>
      <c r="L551" s="192"/>
      <c r="M551" s="56">
        <f>M550+IF(AND(K551="Pago",OR(E551='PC Receitas'!$O$4,E551='PC Receitas'!$O$5,E551='PC Receitas'!$O$6)),I551,IF(AND(K551="Pago",OR(E551='PC Receitas'!$O$7,E551='PC Receitas'!$O$8,E551='PC Receitas'!$O$9,E551='PC Receitas'!$O$10,E551='PC Receitas'!$O$11,E551='PC Receitas'!$O$12,E551='PC Receitas'!$O$13,E551='PC Receitas'!$O$14)),-I551,0))</f>
        <v>7448.57</v>
      </c>
      <c r="R551" s="153" t="e">
        <f t="shared" si="32"/>
        <v>#N/A</v>
      </c>
      <c r="S551" s="150" t="e">
        <f t="shared" si="33"/>
        <v>#N/A</v>
      </c>
      <c r="T551" s="150" t="e">
        <f t="shared" si="34"/>
        <v>#N/A</v>
      </c>
      <c r="U551" s="150" t="e">
        <f t="shared" si="35"/>
        <v>#N/A</v>
      </c>
      <c r="V551" s="154" t="e">
        <f>VLOOKUP(E551,'PC Receitas'!$O$4:$P$14,2,FALSE)</f>
        <v>#N/A</v>
      </c>
    </row>
    <row r="552" spans="3:22" ht="19.5" customHeight="1" thickTop="1" thickBot="1" x14ac:dyDescent="0.3">
      <c r="C552" s="58"/>
      <c r="D552" s="58" t="str">
        <f>IF(C552&lt;&gt;"",TEXT(C552,"00")&amp;"/10/"&amp;'Configurações Básicas'!$P$5,"")</f>
        <v/>
      </c>
      <c r="E552" s="58"/>
      <c r="F552" s="58"/>
      <c r="G552" s="58"/>
      <c r="H552" s="58"/>
      <c r="I552" s="59"/>
      <c r="J552" s="193"/>
      <c r="K552" s="60"/>
      <c r="L552" s="192"/>
      <c r="M552" s="56">
        <f>M551+IF(AND(K552="Pago",OR(E552='PC Receitas'!$O$4,E552='PC Receitas'!$O$5,E552='PC Receitas'!$O$6)),I552,IF(AND(K552="Pago",OR(E552='PC Receitas'!$O$7,E552='PC Receitas'!$O$8,E552='PC Receitas'!$O$9,E552='PC Receitas'!$O$10,E552='PC Receitas'!$O$11,E552='PC Receitas'!$O$12,E552='PC Receitas'!$O$13,E552='PC Receitas'!$O$14)),-I552,0))</f>
        <v>7448.57</v>
      </c>
      <c r="R552" s="153" t="e">
        <f t="shared" si="32"/>
        <v>#N/A</v>
      </c>
      <c r="S552" s="150" t="e">
        <f t="shared" si="33"/>
        <v>#N/A</v>
      </c>
      <c r="T552" s="150" t="e">
        <f t="shared" si="34"/>
        <v>#N/A</v>
      </c>
      <c r="U552" s="150" t="e">
        <f t="shared" si="35"/>
        <v>#N/A</v>
      </c>
      <c r="V552" s="154" t="e">
        <f>VLOOKUP(E552,'PC Receitas'!$O$4:$P$14,2,FALSE)</f>
        <v>#N/A</v>
      </c>
    </row>
    <row r="553" spans="3:22" ht="19.5" customHeight="1" thickTop="1" thickBot="1" x14ac:dyDescent="0.3">
      <c r="C553" s="58"/>
      <c r="D553" s="58" t="str">
        <f>IF(C553&lt;&gt;"",TEXT(C553,"00")&amp;"/10/"&amp;'Configurações Básicas'!$P$5,"")</f>
        <v/>
      </c>
      <c r="E553" s="58"/>
      <c r="F553" s="58"/>
      <c r="G553" s="58"/>
      <c r="H553" s="58"/>
      <c r="I553" s="59"/>
      <c r="J553" s="193"/>
      <c r="K553" s="60"/>
      <c r="L553" s="192"/>
      <c r="M553" s="56">
        <f>M552+IF(AND(K553="Pago",OR(E553='PC Receitas'!$O$4,E553='PC Receitas'!$O$5,E553='PC Receitas'!$O$6)),I553,IF(AND(K553="Pago",OR(E553='PC Receitas'!$O$7,E553='PC Receitas'!$O$8,E553='PC Receitas'!$O$9,E553='PC Receitas'!$O$10,E553='PC Receitas'!$O$11,E553='PC Receitas'!$O$12,E553='PC Receitas'!$O$13,E553='PC Receitas'!$O$14)),-I553,0))</f>
        <v>7448.57</v>
      </c>
      <c r="R553" s="153" t="e">
        <f t="shared" si="32"/>
        <v>#N/A</v>
      </c>
      <c r="S553" s="150" t="e">
        <f t="shared" si="33"/>
        <v>#N/A</v>
      </c>
      <c r="T553" s="150" t="e">
        <f t="shared" si="34"/>
        <v>#N/A</v>
      </c>
      <c r="U553" s="150" t="e">
        <f t="shared" si="35"/>
        <v>#N/A</v>
      </c>
      <c r="V553" s="154" t="e">
        <f>VLOOKUP(E553,'PC Receitas'!$O$4:$P$14,2,FALSE)</f>
        <v>#N/A</v>
      </c>
    </row>
    <row r="554" spans="3:22" ht="19.5" customHeight="1" thickTop="1" thickBot="1" x14ac:dyDescent="0.3">
      <c r="C554" s="58"/>
      <c r="D554" s="58" t="str">
        <f>IF(C554&lt;&gt;"",TEXT(C554,"00")&amp;"/10/"&amp;'Configurações Básicas'!$P$5,"")</f>
        <v/>
      </c>
      <c r="E554" s="58"/>
      <c r="F554" s="58"/>
      <c r="G554" s="58"/>
      <c r="H554" s="58"/>
      <c r="I554" s="59"/>
      <c r="J554" s="193"/>
      <c r="K554" s="60"/>
      <c r="L554" s="192"/>
      <c r="M554" s="56">
        <f>M553+IF(AND(K554="Pago",OR(E554='PC Receitas'!$O$4,E554='PC Receitas'!$O$5,E554='PC Receitas'!$O$6)),I554,IF(AND(K554="Pago",OR(E554='PC Receitas'!$O$7,E554='PC Receitas'!$O$8,E554='PC Receitas'!$O$9,E554='PC Receitas'!$O$10,E554='PC Receitas'!$O$11,E554='PC Receitas'!$O$12,E554='PC Receitas'!$O$13,E554='PC Receitas'!$O$14)),-I554,0))</f>
        <v>7448.57</v>
      </c>
      <c r="R554" s="153" t="e">
        <f t="shared" si="32"/>
        <v>#N/A</v>
      </c>
      <c r="S554" s="150" t="e">
        <f t="shared" si="33"/>
        <v>#N/A</v>
      </c>
      <c r="T554" s="150" t="e">
        <f t="shared" si="34"/>
        <v>#N/A</v>
      </c>
      <c r="U554" s="150" t="e">
        <f t="shared" si="35"/>
        <v>#N/A</v>
      </c>
      <c r="V554" s="154" t="e">
        <f>VLOOKUP(E554,'PC Receitas'!$O$4:$P$14,2,FALSE)</f>
        <v>#N/A</v>
      </c>
    </row>
    <row r="555" spans="3:22" ht="19.5" customHeight="1" thickTop="1" thickBot="1" x14ac:dyDescent="0.3">
      <c r="C555" s="58"/>
      <c r="D555" s="58" t="str">
        <f>IF(C555&lt;&gt;"",TEXT(C555,"00")&amp;"/10/"&amp;'Configurações Básicas'!$P$5,"")</f>
        <v/>
      </c>
      <c r="E555" s="58"/>
      <c r="F555" s="58"/>
      <c r="G555" s="58"/>
      <c r="H555" s="58"/>
      <c r="I555" s="59"/>
      <c r="J555" s="193"/>
      <c r="K555" s="60"/>
      <c r="L555" s="192"/>
      <c r="M555" s="56">
        <f>M554+IF(AND(K555="Pago",OR(E555='PC Receitas'!$O$4,E555='PC Receitas'!$O$5,E555='PC Receitas'!$O$6)),I555,IF(AND(K555="Pago",OR(E555='PC Receitas'!$O$7,E555='PC Receitas'!$O$8,E555='PC Receitas'!$O$9,E555='PC Receitas'!$O$10,E555='PC Receitas'!$O$11,E555='PC Receitas'!$O$12,E555='PC Receitas'!$O$13,E555='PC Receitas'!$O$14)),-I555,0))</f>
        <v>7448.57</v>
      </c>
      <c r="R555" s="153" t="e">
        <f t="shared" si="32"/>
        <v>#N/A</v>
      </c>
      <c r="S555" s="150" t="e">
        <f t="shared" si="33"/>
        <v>#N/A</v>
      </c>
      <c r="T555" s="150" t="e">
        <f t="shared" si="34"/>
        <v>#N/A</v>
      </c>
      <c r="U555" s="150" t="e">
        <f t="shared" si="35"/>
        <v>#N/A</v>
      </c>
      <c r="V555" s="154" t="e">
        <f>VLOOKUP(E555,'PC Receitas'!$O$4:$P$14,2,FALSE)</f>
        <v>#N/A</v>
      </c>
    </row>
    <row r="556" spans="3:22" ht="19.5" customHeight="1" thickTop="1" thickBot="1" x14ac:dyDescent="0.3">
      <c r="C556" s="58"/>
      <c r="D556" s="58" t="str">
        <f>IF(C556&lt;&gt;"",TEXT(C556,"00")&amp;"/10/"&amp;'Configurações Básicas'!$P$5,"")</f>
        <v/>
      </c>
      <c r="E556" s="58"/>
      <c r="F556" s="58"/>
      <c r="G556" s="58"/>
      <c r="H556" s="58"/>
      <c r="I556" s="59"/>
      <c r="J556" s="193"/>
      <c r="K556" s="60"/>
      <c r="L556" s="192"/>
      <c r="M556" s="56">
        <f>M555+IF(AND(K556="Pago",OR(E556='PC Receitas'!$O$4,E556='PC Receitas'!$O$5,E556='PC Receitas'!$O$6)),I556,IF(AND(K556="Pago",OR(E556='PC Receitas'!$O$7,E556='PC Receitas'!$O$8,E556='PC Receitas'!$O$9,E556='PC Receitas'!$O$10,E556='PC Receitas'!$O$11,E556='PC Receitas'!$O$12,E556='PC Receitas'!$O$13,E556='PC Receitas'!$O$14)),-I556,0))</f>
        <v>7448.57</v>
      </c>
      <c r="R556" s="153" t="e">
        <f t="shared" si="32"/>
        <v>#N/A</v>
      </c>
      <c r="S556" s="150" t="e">
        <f t="shared" si="33"/>
        <v>#N/A</v>
      </c>
      <c r="T556" s="150" t="e">
        <f t="shared" si="34"/>
        <v>#N/A</v>
      </c>
      <c r="U556" s="150" t="e">
        <f t="shared" si="35"/>
        <v>#N/A</v>
      </c>
      <c r="V556" s="154" t="e">
        <f>VLOOKUP(E556,'PC Receitas'!$O$4:$P$14,2,FALSE)</f>
        <v>#N/A</v>
      </c>
    </row>
    <row r="557" spans="3:22" ht="19.5" customHeight="1" thickTop="1" thickBot="1" x14ac:dyDescent="0.3">
      <c r="C557" s="58"/>
      <c r="D557" s="58" t="str">
        <f>IF(C557&lt;&gt;"",TEXT(C557,"00")&amp;"/10/"&amp;'Configurações Básicas'!$P$5,"")</f>
        <v/>
      </c>
      <c r="E557" s="58"/>
      <c r="F557" s="58"/>
      <c r="G557" s="58"/>
      <c r="H557" s="58"/>
      <c r="I557" s="59"/>
      <c r="J557" s="193"/>
      <c r="K557" s="60"/>
      <c r="L557" s="192"/>
      <c r="M557" s="56">
        <f>M556+IF(AND(K557="Pago",OR(E557='PC Receitas'!$O$4,E557='PC Receitas'!$O$5,E557='PC Receitas'!$O$6)),I557,IF(AND(K557="Pago",OR(E557='PC Receitas'!$O$7,E557='PC Receitas'!$O$8,E557='PC Receitas'!$O$9,E557='PC Receitas'!$O$10,E557='PC Receitas'!$O$11,E557='PC Receitas'!$O$12,E557='PC Receitas'!$O$13,E557='PC Receitas'!$O$14)),-I557,0))</f>
        <v>7448.57</v>
      </c>
      <c r="R557" s="153" t="e">
        <f t="shared" si="32"/>
        <v>#N/A</v>
      </c>
      <c r="S557" s="150" t="e">
        <f t="shared" si="33"/>
        <v>#N/A</v>
      </c>
      <c r="T557" s="150" t="e">
        <f t="shared" si="34"/>
        <v>#N/A</v>
      </c>
      <c r="U557" s="150" t="e">
        <f t="shared" si="35"/>
        <v>#N/A</v>
      </c>
      <c r="V557" s="154" t="e">
        <f>VLOOKUP(E557,'PC Receitas'!$O$4:$P$14,2,FALSE)</f>
        <v>#N/A</v>
      </c>
    </row>
    <row r="558" spans="3:22" ht="19.5" customHeight="1" thickTop="1" thickBot="1" x14ac:dyDescent="0.3">
      <c r="C558" s="58"/>
      <c r="D558" s="58" t="str">
        <f>IF(C558&lt;&gt;"",TEXT(C558,"00")&amp;"/10/"&amp;'Configurações Básicas'!$P$5,"")</f>
        <v/>
      </c>
      <c r="E558" s="58"/>
      <c r="F558" s="58"/>
      <c r="G558" s="58"/>
      <c r="H558" s="58"/>
      <c r="I558" s="59"/>
      <c r="J558" s="193"/>
      <c r="K558" s="60"/>
      <c r="L558" s="192"/>
      <c r="M558" s="56">
        <f>M557+IF(AND(K558="Pago",OR(E558='PC Receitas'!$O$4,E558='PC Receitas'!$O$5,E558='PC Receitas'!$O$6)),I558,IF(AND(K558="Pago",OR(E558='PC Receitas'!$O$7,E558='PC Receitas'!$O$8,E558='PC Receitas'!$O$9,E558='PC Receitas'!$O$10,E558='PC Receitas'!$O$11,E558='PC Receitas'!$O$12,E558='PC Receitas'!$O$13,E558='PC Receitas'!$O$14)),-I558,0))</f>
        <v>7448.57</v>
      </c>
      <c r="R558" s="153" t="e">
        <f t="shared" si="32"/>
        <v>#N/A</v>
      </c>
      <c r="S558" s="150" t="e">
        <f t="shared" si="33"/>
        <v>#N/A</v>
      </c>
      <c r="T558" s="150" t="e">
        <f t="shared" si="34"/>
        <v>#N/A</v>
      </c>
      <c r="U558" s="150" t="e">
        <f t="shared" si="35"/>
        <v>#N/A</v>
      </c>
      <c r="V558" s="154" t="e">
        <f>VLOOKUP(E558,'PC Receitas'!$O$4:$P$14,2,FALSE)</f>
        <v>#N/A</v>
      </c>
    </row>
    <row r="559" spans="3:22" ht="19.5" customHeight="1" thickTop="1" thickBot="1" x14ac:dyDescent="0.3">
      <c r="C559" s="58"/>
      <c r="D559" s="58" t="str">
        <f>IF(C559&lt;&gt;"",TEXT(C559,"00")&amp;"/10/"&amp;'Configurações Básicas'!$P$5,"")</f>
        <v/>
      </c>
      <c r="E559" s="58"/>
      <c r="F559" s="58"/>
      <c r="G559" s="58"/>
      <c r="H559" s="58"/>
      <c r="I559" s="59"/>
      <c r="J559" s="193"/>
      <c r="K559" s="60"/>
      <c r="L559" s="192"/>
      <c r="M559" s="56">
        <f>M558+IF(AND(K559="Pago",OR(E559='PC Receitas'!$O$4,E559='PC Receitas'!$O$5,E559='PC Receitas'!$O$6)),I559,IF(AND(K559="Pago",OR(E559='PC Receitas'!$O$7,E559='PC Receitas'!$O$8,E559='PC Receitas'!$O$9,E559='PC Receitas'!$O$10,E559='PC Receitas'!$O$11,E559='PC Receitas'!$O$12,E559='PC Receitas'!$O$13,E559='PC Receitas'!$O$14)),-I559,0))</f>
        <v>7448.57</v>
      </c>
      <c r="R559" s="153" t="e">
        <f t="shared" si="32"/>
        <v>#N/A</v>
      </c>
      <c r="S559" s="150" t="e">
        <f t="shared" si="33"/>
        <v>#N/A</v>
      </c>
      <c r="T559" s="150" t="e">
        <f t="shared" si="34"/>
        <v>#N/A</v>
      </c>
      <c r="U559" s="150" t="e">
        <f t="shared" si="35"/>
        <v>#N/A</v>
      </c>
      <c r="V559" s="154" t="e">
        <f>VLOOKUP(E559,'PC Receitas'!$O$4:$P$14,2,FALSE)</f>
        <v>#N/A</v>
      </c>
    </row>
    <row r="560" spans="3:22" ht="19.5" customHeight="1" thickTop="1" thickBot="1" x14ac:dyDescent="0.3">
      <c r="C560" s="58"/>
      <c r="D560" s="58" t="str">
        <f>IF(C560&lt;&gt;"",TEXT(C560,"00")&amp;"/10/"&amp;'Configurações Básicas'!$P$5,"")</f>
        <v/>
      </c>
      <c r="E560" s="58"/>
      <c r="F560" s="58"/>
      <c r="G560" s="58"/>
      <c r="H560" s="58"/>
      <c r="I560" s="59"/>
      <c r="J560" s="193"/>
      <c r="K560" s="60"/>
      <c r="L560" s="192"/>
      <c r="M560" s="56">
        <f>M559+IF(AND(K560="Pago",OR(E560='PC Receitas'!$O$4,E560='PC Receitas'!$O$5,E560='PC Receitas'!$O$6)),I560,IF(AND(K560="Pago",OR(E560='PC Receitas'!$O$7,E560='PC Receitas'!$O$8,E560='PC Receitas'!$O$9,E560='PC Receitas'!$O$10,E560='PC Receitas'!$O$11,E560='PC Receitas'!$O$12,E560='PC Receitas'!$O$13,E560='PC Receitas'!$O$14)),-I560,0))</f>
        <v>7448.57</v>
      </c>
      <c r="R560" s="153" t="e">
        <f t="shared" si="32"/>
        <v>#N/A</v>
      </c>
      <c r="S560" s="150" t="e">
        <f t="shared" si="33"/>
        <v>#N/A</v>
      </c>
      <c r="T560" s="150" t="e">
        <f t="shared" si="34"/>
        <v>#N/A</v>
      </c>
      <c r="U560" s="150" t="e">
        <f t="shared" si="35"/>
        <v>#N/A</v>
      </c>
      <c r="V560" s="154" t="e">
        <f>VLOOKUP(E560,'PC Receitas'!$O$4:$P$14,2,FALSE)</f>
        <v>#N/A</v>
      </c>
    </row>
    <row r="561" spans="3:22" ht="19.5" customHeight="1" thickTop="1" thickBot="1" x14ac:dyDescent="0.3">
      <c r="C561" s="58"/>
      <c r="D561" s="58" t="str">
        <f>IF(C561&lt;&gt;"",TEXT(C561,"00")&amp;"/10/"&amp;'Configurações Básicas'!$P$5,"")</f>
        <v/>
      </c>
      <c r="E561" s="58"/>
      <c r="F561" s="58"/>
      <c r="G561" s="58"/>
      <c r="H561" s="58"/>
      <c r="I561" s="59"/>
      <c r="J561" s="193"/>
      <c r="K561" s="60"/>
      <c r="L561" s="192"/>
      <c r="M561" s="56">
        <f>M560+IF(AND(K561="Pago",OR(E561='PC Receitas'!$O$4,E561='PC Receitas'!$O$5,E561='PC Receitas'!$O$6)),I561,IF(AND(K561="Pago",OR(E561='PC Receitas'!$O$7,E561='PC Receitas'!$O$8,E561='PC Receitas'!$O$9,E561='PC Receitas'!$O$10,E561='PC Receitas'!$O$11,E561='PC Receitas'!$O$12,E561='PC Receitas'!$O$13,E561='PC Receitas'!$O$14)),-I561,0))</f>
        <v>7448.57</v>
      </c>
      <c r="R561" s="153" t="e">
        <f t="shared" si="32"/>
        <v>#N/A</v>
      </c>
      <c r="S561" s="150" t="e">
        <f t="shared" si="33"/>
        <v>#N/A</v>
      </c>
      <c r="T561" s="150" t="e">
        <f t="shared" si="34"/>
        <v>#N/A</v>
      </c>
      <c r="U561" s="150" t="e">
        <f t="shared" si="35"/>
        <v>#N/A</v>
      </c>
      <c r="V561" s="154" t="e">
        <f>VLOOKUP(E561,'PC Receitas'!$O$4:$P$14,2,FALSE)</f>
        <v>#N/A</v>
      </c>
    </row>
    <row r="562" spans="3:22" ht="19.5" customHeight="1" thickTop="1" thickBot="1" x14ac:dyDescent="0.3">
      <c r="C562" s="58"/>
      <c r="D562" s="58" t="str">
        <f>IF(C562&lt;&gt;"",TEXT(C562,"00")&amp;"/10/"&amp;'Configurações Básicas'!$P$5,"")</f>
        <v/>
      </c>
      <c r="E562" s="58"/>
      <c r="F562" s="58"/>
      <c r="G562" s="58"/>
      <c r="H562" s="58"/>
      <c r="I562" s="59"/>
      <c r="J562" s="193"/>
      <c r="K562" s="60"/>
      <c r="L562" s="192"/>
      <c r="M562" s="56">
        <f>M561+IF(AND(K562="Pago",OR(E562='PC Receitas'!$O$4,E562='PC Receitas'!$O$5,E562='PC Receitas'!$O$6)),I562,IF(AND(K562="Pago",OR(E562='PC Receitas'!$O$7,E562='PC Receitas'!$O$8,E562='PC Receitas'!$O$9,E562='PC Receitas'!$O$10,E562='PC Receitas'!$O$11,E562='PC Receitas'!$O$12,E562='PC Receitas'!$O$13,E562='PC Receitas'!$O$14)),-I562,0))</f>
        <v>7448.57</v>
      </c>
      <c r="R562" s="153" t="e">
        <f t="shared" si="32"/>
        <v>#N/A</v>
      </c>
      <c r="S562" s="150" t="e">
        <f t="shared" si="33"/>
        <v>#N/A</v>
      </c>
      <c r="T562" s="150" t="e">
        <f t="shared" si="34"/>
        <v>#N/A</v>
      </c>
      <c r="U562" s="150" t="e">
        <f t="shared" si="35"/>
        <v>#N/A</v>
      </c>
      <c r="V562" s="154" t="e">
        <f>VLOOKUP(E562,'PC Receitas'!$O$4:$P$14,2,FALSE)</f>
        <v>#N/A</v>
      </c>
    </row>
    <row r="563" spans="3:22" ht="19.5" customHeight="1" thickTop="1" thickBot="1" x14ac:dyDescent="0.3">
      <c r="C563" s="58"/>
      <c r="D563" s="58" t="str">
        <f>IF(C563&lt;&gt;"",TEXT(C563,"00")&amp;"/10/"&amp;'Configurações Básicas'!$P$5,"")</f>
        <v/>
      </c>
      <c r="E563" s="58"/>
      <c r="F563" s="58"/>
      <c r="G563" s="58"/>
      <c r="H563" s="58"/>
      <c r="I563" s="59"/>
      <c r="J563" s="193"/>
      <c r="K563" s="60"/>
      <c r="L563" s="192"/>
      <c r="M563" s="56">
        <f>M562+IF(AND(K563="Pago",OR(E563='PC Receitas'!$O$4,E563='PC Receitas'!$O$5,E563='PC Receitas'!$O$6)),I563,IF(AND(K563="Pago",OR(E563='PC Receitas'!$O$7,E563='PC Receitas'!$O$8,E563='PC Receitas'!$O$9,E563='PC Receitas'!$O$10,E563='PC Receitas'!$O$11,E563='PC Receitas'!$O$12,E563='PC Receitas'!$O$13,E563='PC Receitas'!$O$14)),-I563,0))</f>
        <v>7448.57</v>
      </c>
      <c r="R563" s="153" t="e">
        <f t="shared" si="32"/>
        <v>#N/A</v>
      </c>
      <c r="S563" s="150" t="e">
        <f t="shared" si="33"/>
        <v>#N/A</v>
      </c>
      <c r="T563" s="150" t="e">
        <f t="shared" si="34"/>
        <v>#N/A</v>
      </c>
      <c r="U563" s="150" t="e">
        <f t="shared" si="35"/>
        <v>#N/A</v>
      </c>
      <c r="V563" s="154" t="e">
        <f>VLOOKUP(E563,'PC Receitas'!$O$4:$P$14,2,FALSE)</f>
        <v>#N/A</v>
      </c>
    </row>
    <row r="564" spans="3:22" ht="19.5" customHeight="1" thickTop="1" thickBot="1" x14ac:dyDescent="0.3">
      <c r="C564" s="58"/>
      <c r="D564" s="58" t="str">
        <f>IF(C564&lt;&gt;"",TEXT(C564,"00")&amp;"/10/"&amp;'Configurações Básicas'!$P$5,"")</f>
        <v/>
      </c>
      <c r="E564" s="58"/>
      <c r="F564" s="58"/>
      <c r="G564" s="58"/>
      <c r="H564" s="58"/>
      <c r="I564" s="59"/>
      <c r="J564" s="193"/>
      <c r="K564" s="60"/>
      <c r="L564" s="192"/>
      <c r="M564" s="56">
        <f>M563+IF(AND(K564="Pago",OR(E564='PC Receitas'!$O$4,E564='PC Receitas'!$O$5,E564='PC Receitas'!$O$6)),I564,IF(AND(K564="Pago",OR(E564='PC Receitas'!$O$7,E564='PC Receitas'!$O$8,E564='PC Receitas'!$O$9,E564='PC Receitas'!$O$10,E564='PC Receitas'!$O$11,E564='PC Receitas'!$O$12,E564='PC Receitas'!$O$13,E564='PC Receitas'!$O$14)),-I564,0))</f>
        <v>7448.57</v>
      </c>
      <c r="R564" s="153" t="e">
        <f t="shared" si="32"/>
        <v>#N/A</v>
      </c>
      <c r="S564" s="150" t="e">
        <f t="shared" si="33"/>
        <v>#N/A</v>
      </c>
      <c r="T564" s="150" t="e">
        <f t="shared" si="34"/>
        <v>#N/A</v>
      </c>
      <c r="U564" s="150" t="e">
        <f t="shared" si="35"/>
        <v>#N/A</v>
      </c>
      <c r="V564" s="154" t="e">
        <f>VLOOKUP(E564,'PC Receitas'!$O$4:$P$14,2,FALSE)</f>
        <v>#N/A</v>
      </c>
    </row>
    <row r="565" spans="3:22" ht="19.5" customHeight="1" thickTop="1" thickBot="1" x14ac:dyDescent="0.3">
      <c r="C565" s="58"/>
      <c r="D565" s="58" t="str">
        <f>IF(C565&lt;&gt;"",TEXT(C565,"00")&amp;"/10/"&amp;'Configurações Básicas'!$P$5,"")</f>
        <v/>
      </c>
      <c r="E565" s="58"/>
      <c r="F565" s="58"/>
      <c r="G565" s="58"/>
      <c r="H565" s="58"/>
      <c r="I565" s="59"/>
      <c r="J565" s="193"/>
      <c r="K565" s="60"/>
      <c r="L565" s="192"/>
      <c r="M565" s="56">
        <f>M564+IF(AND(K565="Pago",OR(E565='PC Receitas'!$O$4,E565='PC Receitas'!$O$5,E565='PC Receitas'!$O$6)),I565,IF(AND(K565="Pago",OR(E565='PC Receitas'!$O$7,E565='PC Receitas'!$O$8,E565='PC Receitas'!$O$9,E565='PC Receitas'!$O$10,E565='PC Receitas'!$O$11,E565='PC Receitas'!$O$12,E565='PC Receitas'!$O$13,E565='PC Receitas'!$O$14)),-I565,0))</f>
        <v>7448.57</v>
      </c>
      <c r="R565" s="153" t="e">
        <f t="shared" si="32"/>
        <v>#N/A</v>
      </c>
      <c r="S565" s="150" t="e">
        <f t="shared" si="33"/>
        <v>#N/A</v>
      </c>
      <c r="T565" s="150" t="e">
        <f t="shared" si="34"/>
        <v>#N/A</v>
      </c>
      <c r="U565" s="150" t="e">
        <f t="shared" si="35"/>
        <v>#N/A</v>
      </c>
      <c r="V565" s="154" t="e">
        <f>VLOOKUP(E565,'PC Receitas'!$O$4:$P$14,2,FALSE)</f>
        <v>#N/A</v>
      </c>
    </row>
    <row r="566" spans="3:22" ht="19.5" customHeight="1" thickTop="1" thickBot="1" x14ac:dyDescent="0.3">
      <c r="C566" s="58"/>
      <c r="D566" s="58" t="str">
        <f>IF(C566&lt;&gt;"",TEXT(C566,"00")&amp;"/10/"&amp;'Configurações Básicas'!$P$5,"")</f>
        <v/>
      </c>
      <c r="E566" s="58"/>
      <c r="F566" s="58"/>
      <c r="G566" s="58"/>
      <c r="H566" s="58"/>
      <c r="I566" s="59"/>
      <c r="J566" s="193"/>
      <c r="K566" s="60"/>
      <c r="L566" s="192"/>
      <c r="M566" s="56">
        <f>M565+IF(AND(K566="Pago",OR(E566='PC Receitas'!$O$4,E566='PC Receitas'!$O$5,E566='PC Receitas'!$O$6)),I566,IF(AND(K566="Pago",OR(E566='PC Receitas'!$O$7,E566='PC Receitas'!$O$8,E566='PC Receitas'!$O$9,E566='PC Receitas'!$O$10,E566='PC Receitas'!$O$11,E566='PC Receitas'!$O$12,E566='PC Receitas'!$O$13,E566='PC Receitas'!$O$14)),-I566,0))</f>
        <v>7448.57</v>
      </c>
      <c r="R566" s="153" t="e">
        <f t="shared" si="32"/>
        <v>#N/A</v>
      </c>
      <c r="S566" s="150" t="e">
        <f t="shared" si="33"/>
        <v>#N/A</v>
      </c>
      <c r="T566" s="150" t="e">
        <f t="shared" si="34"/>
        <v>#N/A</v>
      </c>
      <c r="U566" s="150" t="e">
        <f t="shared" si="35"/>
        <v>#N/A</v>
      </c>
      <c r="V566" s="154" t="e">
        <f>VLOOKUP(E566,'PC Receitas'!$O$4:$P$14,2,FALSE)</f>
        <v>#N/A</v>
      </c>
    </row>
    <row r="567" spans="3:22" ht="19.5" customHeight="1" thickTop="1" thickBot="1" x14ac:dyDescent="0.3">
      <c r="C567" s="58"/>
      <c r="D567" s="58" t="str">
        <f>IF(C567&lt;&gt;"",TEXT(C567,"00")&amp;"/10/"&amp;'Configurações Básicas'!$P$5,"")</f>
        <v/>
      </c>
      <c r="E567" s="58"/>
      <c r="F567" s="58"/>
      <c r="G567" s="58"/>
      <c r="H567" s="58"/>
      <c r="I567" s="59"/>
      <c r="J567" s="193"/>
      <c r="K567" s="60"/>
      <c r="L567" s="192"/>
      <c r="M567" s="56">
        <f>M566+IF(AND(K567="Pago",OR(E567='PC Receitas'!$O$4,E567='PC Receitas'!$O$5,E567='PC Receitas'!$O$6)),I567,IF(AND(K567="Pago",OR(E567='PC Receitas'!$O$7,E567='PC Receitas'!$O$8,E567='PC Receitas'!$O$9,E567='PC Receitas'!$O$10,E567='PC Receitas'!$O$11,E567='PC Receitas'!$O$12,E567='PC Receitas'!$O$13,E567='PC Receitas'!$O$14)),-I567,0))</f>
        <v>7448.57</v>
      </c>
      <c r="R567" s="153" t="e">
        <f t="shared" si="32"/>
        <v>#N/A</v>
      </c>
      <c r="S567" s="150" t="e">
        <f t="shared" si="33"/>
        <v>#N/A</v>
      </c>
      <c r="T567" s="150" t="e">
        <f t="shared" si="34"/>
        <v>#N/A</v>
      </c>
      <c r="U567" s="150" t="e">
        <f t="shared" si="35"/>
        <v>#N/A</v>
      </c>
      <c r="V567" s="154" t="e">
        <f>VLOOKUP(E567,'PC Receitas'!$O$4:$P$14,2,FALSE)</f>
        <v>#N/A</v>
      </c>
    </row>
    <row r="568" spans="3:22" ht="19.5" customHeight="1" thickTop="1" thickBot="1" x14ac:dyDescent="0.3">
      <c r="C568" s="58"/>
      <c r="D568" s="58" t="str">
        <f>IF(C568&lt;&gt;"",TEXT(C568,"00")&amp;"/10/"&amp;'Configurações Básicas'!$P$5,"")</f>
        <v/>
      </c>
      <c r="E568" s="58"/>
      <c r="F568" s="58"/>
      <c r="G568" s="58"/>
      <c r="H568" s="58"/>
      <c r="I568" s="59"/>
      <c r="J568" s="193"/>
      <c r="K568" s="60"/>
      <c r="L568" s="192"/>
      <c r="M568" s="56">
        <f>M567+IF(AND(K568="Pago",OR(E568='PC Receitas'!$O$4,E568='PC Receitas'!$O$5,E568='PC Receitas'!$O$6)),I568,IF(AND(K568="Pago",OR(E568='PC Receitas'!$O$7,E568='PC Receitas'!$O$8,E568='PC Receitas'!$O$9,E568='PC Receitas'!$O$10,E568='PC Receitas'!$O$11,E568='PC Receitas'!$O$12,E568='PC Receitas'!$O$13,E568='PC Receitas'!$O$14)),-I568,0))</f>
        <v>7448.57</v>
      </c>
      <c r="R568" s="153" t="e">
        <f t="shared" si="32"/>
        <v>#N/A</v>
      </c>
      <c r="S568" s="150" t="e">
        <f t="shared" si="33"/>
        <v>#N/A</v>
      </c>
      <c r="T568" s="150" t="e">
        <f t="shared" si="34"/>
        <v>#N/A</v>
      </c>
      <c r="U568" s="150" t="e">
        <f t="shared" si="35"/>
        <v>#N/A</v>
      </c>
      <c r="V568" s="154" t="e">
        <f>VLOOKUP(E568,'PC Receitas'!$O$4:$P$14,2,FALSE)</f>
        <v>#N/A</v>
      </c>
    </row>
    <row r="569" spans="3:22" ht="19.5" customHeight="1" thickTop="1" thickBot="1" x14ac:dyDescent="0.3">
      <c r="C569" s="58"/>
      <c r="D569" s="58" t="str">
        <f>IF(C569&lt;&gt;"",TEXT(C569,"00")&amp;"/10/"&amp;'Configurações Básicas'!$P$5,"")</f>
        <v/>
      </c>
      <c r="E569" s="58"/>
      <c r="F569" s="58"/>
      <c r="G569" s="58"/>
      <c r="H569" s="58"/>
      <c r="I569" s="59"/>
      <c r="J569" s="193"/>
      <c r="K569" s="60"/>
      <c r="L569" s="192"/>
      <c r="M569" s="56">
        <f>M568+IF(AND(K569="Pago",OR(E569='PC Receitas'!$O$4,E569='PC Receitas'!$O$5,E569='PC Receitas'!$O$6)),I569,IF(AND(K569="Pago",OR(E569='PC Receitas'!$O$7,E569='PC Receitas'!$O$8,E569='PC Receitas'!$O$9,E569='PC Receitas'!$O$10,E569='PC Receitas'!$O$11,E569='PC Receitas'!$O$12,E569='PC Receitas'!$O$13,E569='PC Receitas'!$O$14)),-I569,0))</f>
        <v>7448.57</v>
      </c>
      <c r="R569" s="153" t="e">
        <f t="shared" si="32"/>
        <v>#N/A</v>
      </c>
      <c r="S569" s="150" t="e">
        <f t="shared" si="33"/>
        <v>#N/A</v>
      </c>
      <c r="T569" s="150" t="e">
        <f t="shared" si="34"/>
        <v>#N/A</v>
      </c>
      <c r="U569" s="150" t="e">
        <f t="shared" si="35"/>
        <v>#N/A</v>
      </c>
      <c r="V569" s="154" t="e">
        <f>VLOOKUP(E569,'PC Receitas'!$O$4:$P$14,2,FALSE)</f>
        <v>#N/A</v>
      </c>
    </row>
    <row r="570" spans="3:22" ht="19.5" customHeight="1" thickTop="1" thickBot="1" x14ac:dyDescent="0.3">
      <c r="C570" s="58"/>
      <c r="D570" s="58" t="str">
        <f>IF(C570&lt;&gt;"",TEXT(C570,"00")&amp;"/10/"&amp;'Configurações Básicas'!$P$5,"")</f>
        <v/>
      </c>
      <c r="E570" s="58"/>
      <c r="F570" s="58"/>
      <c r="G570" s="58"/>
      <c r="H570" s="58"/>
      <c r="I570" s="59"/>
      <c r="J570" s="193"/>
      <c r="K570" s="60"/>
      <c r="L570" s="192"/>
      <c r="M570" s="56">
        <f>M569+IF(AND(K570="Pago",OR(E570='PC Receitas'!$O$4,E570='PC Receitas'!$O$5,E570='PC Receitas'!$O$6)),I570,IF(AND(K570="Pago",OR(E570='PC Receitas'!$O$7,E570='PC Receitas'!$O$8,E570='PC Receitas'!$O$9,E570='PC Receitas'!$O$10,E570='PC Receitas'!$O$11,E570='PC Receitas'!$O$12,E570='PC Receitas'!$O$13,E570='PC Receitas'!$O$14)),-I570,0))</f>
        <v>7448.57</v>
      </c>
      <c r="R570" s="153" t="e">
        <f t="shared" si="32"/>
        <v>#N/A</v>
      </c>
      <c r="S570" s="150" t="e">
        <f t="shared" si="33"/>
        <v>#N/A</v>
      </c>
      <c r="T570" s="150" t="e">
        <f t="shared" si="34"/>
        <v>#N/A</v>
      </c>
      <c r="U570" s="150" t="e">
        <f t="shared" si="35"/>
        <v>#N/A</v>
      </c>
      <c r="V570" s="154" t="e">
        <f>VLOOKUP(E570,'PC Receitas'!$O$4:$P$14,2,FALSE)</f>
        <v>#N/A</v>
      </c>
    </row>
    <row r="571" spans="3:22" ht="19.5" customHeight="1" thickTop="1" thickBot="1" x14ac:dyDescent="0.3">
      <c r="C571" s="58"/>
      <c r="D571" s="58" t="str">
        <f>IF(C571&lt;&gt;"",TEXT(C571,"00")&amp;"/10/"&amp;'Configurações Básicas'!$P$5,"")</f>
        <v/>
      </c>
      <c r="E571" s="58"/>
      <c r="F571" s="58"/>
      <c r="G571" s="58"/>
      <c r="H571" s="58"/>
      <c r="I571" s="59"/>
      <c r="J571" s="193"/>
      <c r="K571" s="60"/>
      <c r="L571" s="192"/>
      <c r="M571" s="56">
        <f>M570+IF(AND(K571="Pago",OR(E571='PC Receitas'!$O$4,E571='PC Receitas'!$O$5,E571='PC Receitas'!$O$6)),I571,IF(AND(K571="Pago",OR(E571='PC Receitas'!$O$7,E571='PC Receitas'!$O$8,E571='PC Receitas'!$O$9,E571='PC Receitas'!$O$10,E571='PC Receitas'!$O$11,E571='PC Receitas'!$O$12,E571='PC Receitas'!$O$13,E571='PC Receitas'!$O$14)),-I571,0))</f>
        <v>7448.57</v>
      </c>
      <c r="R571" s="153" t="e">
        <f t="shared" si="32"/>
        <v>#N/A</v>
      </c>
      <c r="S571" s="150" t="e">
        <f t="shared" si="33"/>
        <v>#N/A</v>
      </c>
      <c r="T571" s="150" t="e">
        <f t="shared" si="34"/>
        <v>#N/A</v>
      </c>
      <c r="U571" s="150" t="e">
        <f t="shared" si="35"/>
        <v>#N/A</v>
      </c>
      <c r="V571" s="154" t="e">
        <f>VLOOKUP(E571,'PC Receitas'!$O$4:$P$14,2,FALSE)</f>
        <v>#N/A</v>
      </c>
    </row>
    <row r="572" spans="3:22" ht="19.5" customHeight="1" thickTop="1" thickBot="1" x14ac:dyDescent="0.3">
      <c r="C572" s="58"/>
      <c r="D572" s="58" t="str">
        <f>IF(C572&lt;&gt;"",TEXT(C572,"00")&amp;"/10/"&amp;'Configurações Básicas'!$P$5,"")</f>
        <v/>
      </c>
      <c r="E572" s="58"/>
      <c r="F572" s="58"/>
      <c r="G572" s="58"/>
      <c r="H572" s="58"/>
      <c r="I572" s="59"/>
      <c r="J572" s="193"/>
      <c r="K572" s="60"/>
      <c r="L572" s="192"/>
      <c r="M572" s="56">
        <f>M571+IF(AND(K572="Pago",OR(E572='PC Receitas'!$O$4,E572='PC Receitas'!$O$5,E572='PC Receitas'!$O$6)),I572,IF(AND(K572="Pago",OR(E572='PC Receitas'!$O$7,E572='PC Receitas'!$O$8,E572='PC Receitas'!$O$9,E572='PC Receitas'!$O$10,E572='PC Receitas'!$O$11,E572='PC Receitas'!$O$12,E572='PC Receitas'!$O$13,E572='PC Receitas'!$O$14)),-I572,0))</f>
        <v>7448.57</v>
      </c>
      <c r="R572" s="153" t="e">
        <f t="shared" si="32"/>
        <v>#N/A</v>
      </c>
      <c r="S572" s="150" t="e">
        <f t="shared" si="33"/>
        <v>#N/A</v>
      </c>
      <c r="T572" s="150" t="e">
        <f t="shared" si="34"/>
        <v>#N/A</v>
      </c>
      <c r="U572" s="150" t="e">
        <f t="shared" si="35"/>
        <v>#N/A</v>
      </c>
      <c r="V572" s="154" t="e">
        <f>VLOOKUP(E572,'PC Receitas'!$O$4:$P$14,2,FALSE)</f>
        <v>#N/A</v>
      </c>
    </row>
    <row r="573" spans="3:22" ht="19.5" customHeight="1" thickTop="1" thickBot="1" x14ac:dyDescent="0.3">
      <c r="C573" s="58"/>
      <c r="D573" s="58" t="str">
        <f>IF(C573&lt;&gt;"",TEXT(C573,"00")&amp;"/10/"&amp;'Configurações Básicas'!$P$5,"")</f>
        <v/>
      </c>
      <c r="E573" s="58"/>
      <c r="F573" s="58"/>
      <c r="G573" s="58"/>
      <c r="H573" s="58"/>
      <c r="I573" s="59"/>
      <c r="J573" s="193"/>
      <c r="K573" s="60"/>
      <c r="L573" s="192"/>
      <c r="M573" s="56">
        <f>M572+IF(AND(K573="Pago",OR(E573='PC Receitas'!$O$4,E573='PC Receitas'!$O$5,E573='PC Receitas'!$O$6)),I573,IF(AND(K573="Pago",OR(E573='PC Receitas'!$O$7,E573='PC Receitas'!$O$8,E573='PC Receitas'!$O$9,E573='PC Receitas'!$O$10,E573='PC Receitas'!$O$11,E573='PC Receitas'!$O$12,E573='PC Receitas'!$O$13,E573='PC Receitas'!$O$14)),-I573,0))</f>
        <v>7448.57</v>
      </c>
      <c r="R573" s="153" t="e">
        <f t="shared" si="32"/>
        <v>#N/A</v>
      </c>
      <c r="S573" s="150" t="e">
        <f t="shared" si="33"/>
        <v>#N/A</v>
      </c>
      <c r="T573" s="150" t="e">
        <f t="shared" si="34"/>
        <v>#N/A</v>
      </c>
      <c r="U573" s="150" t="e">
        <f t="shared" si="35"/>
        <v>#N/A</v>
      </c>
      <c r="V573" s="154" t="e">
        <f>VLOOKUP(E573,'PC Receitas'!$O$4:$P$14,2,FALSE)</f>
        <v>#N/A</v>
      </c>
    </row>
    <row r="574" spans="3:22" ht="19.5" customHeight="1" thickTop="1" thickBot="1" x14ac:dyDescent="0.3">
      <c r="C574" s="58"/>
      <c r="D574" s="58" t="str">
        <f>IF(C574&lt;&gt;"",TEXT(C574,"00")&amp;"/10/"&amp;'Configurações Básicas'!$P$5,"")</f>
        <v/>
      </c>
      <c r="E574" s="58"/>
      <c r="F574" s="58"/>
      <c r="G574" s="58"/>
      <c r="H574" s="58"/>
      <c r="I574" s="59"/>
      <c r="J574" s="193"/>
      <c r="K574" s="60"/>
      <c r="L574" s="192"/>
      <c r="M574" s="56">
        <f>M573+IF(AND(K574="Pago",OR(E574='PC Receitas'!$O$4,E574='PC Receitas'!$O$5,E574='PC Receitas'!$O$6)),I574,IF(AND(K574="Pago",OR(E574='PC Receitas'!$O$7,E574='PC Receitas'!$O$8,E574='PC Receitas'!$O$9,E574='PC Receitas'!$O$10,E574='PC Receitas'!$O$11,E574='PC Receitas'!$O$12,E574='PC Receitas'!$O$13,E574='PC Receitas'!$O$14)),-I574,0))</f>
        <v>7448.57</v>
      </c>
      <c r="R574" s="153" t="e">
        <f t="shared" si="32"/>
        <v>#N/A</v>
      </c>
      <c r="S574" s="150" t="e">
        <f t="shared" si="33"/>
        <v>#N/A</v>
      </c>
      <c r="T574" s="150" t="e">
        <f t="shared" si="34"/>
        <v>#N/A</v>
      </c>
      <c r="U574" s="150" t="e">
        <f t="shared" si="35"/>
        <v>#N/A</v>
      </c>
      <c r="V574" s="154" t="e">
        <f>VLOOKUP(E574,'PC Receitas'!$O$4:$P$14,2,FALSE)</f>
        <v>#N/A</v>
      </c>
    </row>
    <row r="575" spans="3:22" ht="19.5" customHeight="1" thickTop="1" thickBot="1" x14ac:dyDescent="0.3">
      <c r="C575" s="58"/>
      <c r="D575" s="58" t="str">
        <f>IF(C575&lt;&gt;"",TEXT(C575,"00")&amp;"/10/"&amp;'Configurações Básicas'!$P$5,"")</f>
        <v/>
      </c>
      <c r="E575" s="58"/>
      <c r="F575" s="58"/>
      <c r="G575" s="58"/>
      <c r="H575" s="58"/>
      <c r="I575" s="59"/>
      <c r="J575" s="193"/>
      <c r="K575" s="60"/>
      <c r="L575" s="192"/>
      <c r="M575" s="56">
        <f>M574+IF(AND(K575="Pago",OR(E575='PC Receitas'!$O$4,E575='PC Receitas'!$O$5,E575='PC Receitas'!$O$6)),I575,IF(AND(K575="Pago",OR(E575='PC Receitas'!$O$7,E575='PC Receitas'!$O$8,E575='PC Receitas'!$O$9,E575='PC Receitas'!$O$10,E575='PC Receitas'!$O$11,E575='PC Receitas'!$O$12,E575='PC Receitas'!$O$13,E575='PC Receitas'!$O$14)),-I575,0))</f>
        <v>7448.57</v>
      </c>
      <c r="R575" s="153" t="e">
        <f t="shared" si="32"/>
        <v>#N/A</v>
      </c>
      <c r="S575" s="150" t="e">
        <f t="shared" si="33"/>
        <v>#N/A</v>
      </c>
      <c r="T575" s="150" t="e">
        <f t="shared" si="34"/>
        <v>#N/A</v>
      </c>
      <c r="U575" s="150" t="e">
        <f t="shared" si="35"/>
        <v>#N/A</v>
      </c>
      <c r="V575" s="154" t="e">
        <f>VLOOKUP(E575,'PC Receitas'!$O$4:$P$14,2,FALSE)</f>
        <v>#N/A</v>
      </c>
    </row>
    <row r="576" spans="3:22" ht="19.5" customHeight="1" thickTop="1" thickBot="1" x14ac:dyDescent="0.3">
      <c r="C576" s="58"/>
      <c r="D576" s="58" t="str">
        <f>IF(C576&lt;&gt;"",TEXT(C576,"00")&amp;"/10/"&amp;'Configurações Básicas'!$P$5,"")</f>
        <v/>
      </c>
      <c r="E576" s="58"/>
      <c r="F576" s="58"/>
      <c r="G576" s="58"/>
      <c r="H576" s="58"/>
      <c r="I576" s="59"/>
      <c r="J576" s="193"/>
      <c r="K576" s="60"/>
      <c r="L576" s="192"/>
      <c r="M576" s="56">
        <f>M575+IF(AND(K576="Pago",OR(E576='PC Receitas'!$O$4,E576='PC Receitas'!$O$5,E576='PC Receitas'!$O$6)),I576,IF(AND(K576="Pago",OR(E576='PC Receitas'!$O$7,E576='PC Receitas'!$O$8,E576='PC Receitas'!$O$9,E576='PC Receitas'!$O$10,E576='PC Receitas'!$O$11,E576='PC Receitas'!$O$12,E576='PC Receitas'!$O$13,E576='PC Receitas'!$O$14)),-I576,0))</f>
        <v>7448.57</v>
      </c>
      <c r="R576" s="153" t="e">
        <f t="shared" si="32"/>
        <v>#N/A</v>
      </c>
      <c r="S576" s="150" t="e">
        <f t="shared" si="33"/>
        <v>#N/A</v>
      </c>
      <c r="T576" s="150" t="e">
        <f t="shared" si="34"/>
        <v>#N/A</v>
      </c>
      <c r="U576" s="150" t="e">
        <f t="shared" si="35"/>
        <v>#N/A</v>
      </c>
      <c r="V576" s="154" t="e">
        <f>VLOOKUP(E576,'PC Receitas'!$O$4:$P$14,2,FALSE)</f>
        <v>#N/A</v>
      </c>
    </row>
    <row r="577" spans="3:22" ht="19.5" customHeight="1" thickTop="1" thickBot="1" x14ac:dyDescent="0.3">
      <c r="C577" s="58"/>
      <c r="D577" s="58" t="str">
        <f>IF(C577&lt;&gt;"",TEXT(C577,"00")&amp;"/10/"&amp;'Configurações Básicas'!$P$5,"")</f>
        <v/>
      </c>
      <c r="E577" s="58"/>
      <c r="F577" s="58"/>
      <c r="G577" s="58"/>
      <c r="H577" s="58"/>
      <c r="I577" s="59"/>
      <c r="J577" s="193"/>
      <c r="K577" s="60"/>
      <c r="L577" s="192"/>
      <c r="M577" s="56">
        <f>M576+IF(AND(K577="Pago",OR(E577='PC Receitas'!$O$4,E577='PC Receitas'!$O$5,E577='PC Receitas'!$O$6)),I577,IF(AND(K577="Pago",OR(E577='PC Receitas'!$O$7,E577='PC Receitas'!$O$8,E577='PC Receitas'!$O$9,E577='PC Receitas'!$O$10,E577='PC Receitas'!$O$11,E577='PC Receitas'!$O$12,E577='PC Receitas'!$O$13,E577='PC Receitas'!$O$14)),-I577,0))</f>
        <v>7448.57</v>
      </c>
      <c r="R577" s="153" t="e">
        <f t="shared" si="32"/>
        <v>#N/A</v>
      </c>
      <c r="S577" s="150" t="e">
        <f t="shared" si="33"/>
        <v>#N/A</v>
      </c>
      <c r="T577" s="150" t="e">
        <f t="shared" si="34"/>
        <v>#N/A</v>
      </c>
      <c r="U577" s="150" t="e">
        <f t="shared" si="35"/>
        <v>#N/A</v>
      </c>
      <c r="V577" s="154" t="e">
        <f>VLOOKUP(E577,'PC Receitas'!$O$4:$P$14,2,FALSE)</f>
        <v>#N/A</v>
      </c>
    </row>
    <row r="578" spans="3:22" ht="19.5" customHeight="1" thickTop="1" thickBot="1" x14ac:dyDescent="0.3">
      <c r="C578" s="58"/>
      <c r="D578" s="58" t="str">
        <f>IF(C578&lt;&gt;"",TEXT(C578,"00")&amp;"/10/"&amp;'Configurações Básicas'!$P$5,"")</f>
        <v/>
      </c>
      <c r="E578" s="58"/>
      <c r="F578" s="58"/>
      <c r="G578" s="58"/>
      <c r="H578" s="58"/>
      <c r="I578" s="59"/>
      <c r="J578" s="193"/>
      <c r="K578" s="60"/>
      <c r="L578" s="192"/>
      <c r="M578" s="56">
        <f>M577+IF(AND(K578="Pago",OR(E578='PC Receitas'!$O$4,E578='PC Receitas'!$O$5,E578='PC Receitas'!$O$6)),I578,IF(AND(K578="Pago",OR(E578='PC Receitas'!$O$7,E578='PC Receitas'!$O$8,E578='PC Receitas'!$O$9,E578='PC Receitas'!$O$10,E578='PC Receitas'!$O$11,E578='PC Receitas'!$O$12,E578='PC Receitas'!$O$13,E578='PC Receitas'!$O$14)),-I578,0))</f>
        <v>7448.57</v>
      </c>
      <c r="R578" s="153" t="e">
        <f t="shared" si="32"/>
        <v>#N/A</v>
      </c>
      <c r="S578" s="150" t="e">
        <f t="shared" si="33"/>
        <v>#N/A</v>
      </c>
      <c r="T578" s="150" t="e">
        <f t="shared" si="34"/>
        <v>#N/A</v>
      </c>
      <c r="U578" s="150" t="e">
        <f t="shared" si="35"/>
        <v>#N/A</v>
      </c>
      <c r="V578" s="154" t="e">
        <f>VLOOKUP(E578,'PC Receitas'!$O$4:$P$14,2,FALSE)</f>
        <v>#N/A</v>
      </c>
    </row>
    <row r="579" spans="3:22" ht="19.5" customHeight="1" thickTop="1" thickBot="1" x14ac:dyDescent="0.3">
      <c r="C579" s="58"/>
      <c r="D579" s="58" t="str">
        <f>IF(C579&lt;&gt;"",TEXT(C579,"00")&amp;"/10/"&amp;'Configurações Básicas'!$P$5,"")</f>
        <v/>
      </c>
      <c r="E579" s="58"/>
      <c r="F579" s="58"/>
      <c r="G579" s="58"/>
      <c r="H579" s="58"/>
      <c r="I579" s="59"/>
      <c r="J579" s="193"/>
      <c r="K579" s="60"/>
      <c r="L579" s="192"/>
      <c r="M579" s="56">
        <f>M578+IF(AND(K579="Pago",OR(E579='PC Receitas'!$O$4,E579='PC Receitas'!$O$5,E579='PC Receitas'!$O$6)),I579,IF(AND(K579="Pago",OR(E579='PC Receitas'!$O$7,E579='PC Receitas'!$O$8,E579='PC Receitas'!$O$9,E579='PC Receitas'!$O$10,E579='PC Receitas'!$O$11,E579='PC Receitas'!$O$12,E579='PC Receitas'!$O$13,E579='PC Receitas'!$O$14)),-I579,0))</f>
        <v>7448.57</v>
      </c>
      <c r="R579" s="153" t="e">
        <f t="shared" si="32"/>
        <v>#N/A</v>
      </c>
      <c r="S579" s="150" t="e">
        <f t="shared" si="33"/>
        <v>#N/A</v>
      </c>
      <c r="T579" s="150" t="e">
        <f t="shared" si="34"/>
        <v>#N/A</v>
      </c>
      <c r="U579" s="150" t="e">
        <f t="shared" si="35"/>
        <v>#N/A</v>
      </c>
      <c r="V579" s="154" t="e">
        <f>VLOOKUP(E579,'PC Receitas'!$O$4:$P$14,2,FALSE)</f>
        <v>#N/A</v>
      </c>
    </row>
    <row r="580" spans="3:22" ht="19.5" customHeight="1" thickTop="1" thickBot="1" x14ac:dyDescent="0.3">
      <c r="C580" s="58"/>
      <c r="D580" s="58" t="str">
        <f>IF(C580&lt;&gt;"",TEXT(C580,"00")&amp;"/10/"&amp;'Configurações Básicas'!$P$5,"")</f>
        <v/>
      </c>
      <c r="E580" s="58"/>
      <c r="F580" s="58"/>
      <c r="G580" s="58"/>
      <c r="H580" s="58"/>
      <c r="I580" s="59"/>
      <c r="J580" s="193"/>
      <c r="K580" s="60"/>
      <c r="L580" s="192"/>
      <c r="M580" s="56">
        <f>M579+IF(AND(K580="Pago",OR(E580='PC Receitas'!$O$4,E580='PC Receitas'!$O$5,E580='PC Receitas'!$O$6)),I580,IF(AND(K580="Pago",OR(E580='PC Receitas'!$O$7,E580='PC Receitas'!$O$8,E580='PC Receitas'!$O$9,E580='PC Receitas'!$O$10,E580='PC Receitas'!$O$11,E580='PC Receitas'!$O$12,E580='PC Receitas'!$O$13,E580='PC Receitas'!$O$14)),-I580,0))</f>
        <v>7448.57</v>
      </c>
      <c r="R580" s="153" t="e">
        <f t="shared" si="32"/>
        <v>#N/A</v>
      </c>
      <c r="S580" s="150" t="e">
        <f t="shared" si="33"/>
        <v>#N/A</v>
      </c>
      <c r="T580" s="150" t="e">
        <f t="shared" si="34"/>
        <v>#N/A</v>
      </c>
      <c r="U580" s="150" t="e">
        <f t="shared" si="35"/>
        <v>#N/A</v>
      </c>
      <c r="V580" s="154" t="e">
        <f>VLOOKUP(E580,'PC Receitas'!$O$4:$P$14,2,FALSE)</f>
        <v>#N/A</v>
      </c>
    </row>
    <row r="581" spans="3:22" ht="19.5" customHeight="1" thickTop="1" thickBot="1" x14ac:dyDescent="0.3">
      <c r="C581" s="58"/>
      <c r="D581" s="58" t="str">
        <f>IF(C581&lt;&gt;"",TEXT(C581,"00")&amp;"/10/"&amp;'Configurações Básicas'!$P$5,"")</f>
        <v/>
      </c>
      <c r="E581" s="58"/>
      <c r="F581" s="58"/>
      <c r="G581" s="58"/>
      <c r="H581" s="58"/>
      <c r="I581" s="59"/>
      <c r="J581" s="193"/>
      <c r="K581" s="60"/>
      <c r="L581" s="192"/>
      <c r="M581" s="56">
        <f>M580+IF(AND(K581="Pago",OR(E581='PC Receitas'!$O$4,E581='PC Receitas'!$O$5,E581='PC Receitas'!$O$6)),I581,IF(AND(K581="Pago",OR(E581='PC Receitas'!$O$7,E581='PC Receitas'!$O$8,E581='PC Receitas'!$O$9,E581='PC Receitas'!$O$10,E581='PC Receitas'!$O$11,E581='PC Receitas'!$O$12,E581='PC Receitas'!$O$13,E581='PC Receitas'!$O$14)),-I581,0))</f>
        <v>7448.57</v>
      </c>
      <c r="R581" s="153" t="e">
        <f t="shared" si="32"/>
        <v>#N/A</v>
      </c>
      <c r="S581" s="150" t="e">
        <f t="shared" si="33"/>
        <v>#N/A</v>
      </c>
      <c r="T581" s="150" t="e">
        <f t="shared" si="34"/>
        <v>#N/A</v>
      </c>
      <c r="U581" s="150" t="e">
        <f t="shared" si="35"/>
        <v>#N/A</v>
      </c>
      <c r="V581" s="154" t="e">
        <f>VLOOKUP(E581,'PC Receitas'!$O$4:$P$14,2,FALSE)</f>
        <v>#N/A</v>
      </c>
    </row>
    <row r="582" spans="3:22" ht="19.5" customHeight="1" thickTop="1" thickBot="1" x14ac:dyDescent="0.3">
      <c r="C582" s="58"/>
      <c r="D582" s="58" t="str">
        <f>IF(C582&lt;&gt;"",TEXT(C582,"00")&amp;"/10/"&amp;'Configurações Básicas'!$P$5,"")</f>
        <v/>
      </c>
      <c r="E582" s="58"/>
      <c r="F582" s="58"/>
      <c r="G582" s="58"/>
      <c r="H582" s="58"/>
      <c r="I582" s="59"/>
      <c r="J582" s="193"/>
      <c r="K582" s="60"/>
      <c r="L582" s="192"/>
      <c r="M582" s="56">
        <f>M581+IF(AND(K582="Pago",OR(E582='PC Receitas'!$O$4,E582='PC Receitas'!$O$5,E582='PC Receitas'!$O$6)),I582,IF(AND(K582="Pago",OR(E582='PC Receitas'!$O$7,E582='PC Receitas'!$O$8,E582='PC Receitas'!$O$9,E582='PC Receitas'!$O$10,E582='PC Receitas'!$O$11,E582='PC Receitas'!$O$12,E582='PC Receitas'!$O$13,E582='PC Receitas'!$O$14)),-I582,0))</f>
        <v>7448.57</v>
      </c>
      <c r="R582" s="153" t="e">
        <f t="shared" ref="R582:R605" si="36">IF(V582="Despesas_com_RH","Despesa",IF(V582="Despesas_Operacionais","Despesa",IF(V582="Despesas_com_Marketing","Despesa",IF(V582="Impostos","Despesa",IF(V582="Investimentos","Despesa","")))))</f>
        <v>#N/A</v>
      </c>
      <c r="S582" s="150" t="e">
        <f t="shared" ref="S582:S605" si="37">IF(V582="Despesas_com_Produtos","Despesa",IF(V582="Despesas_com_Serviços","Despesa",IF(V582="Despesas_Não_Operacionais","Despesa","")))</f>
        <v>#N/A</v>
      </c>
      <c r="T582" s="150" t="e">
        <f t="shared" ref="T582:T605" si="38">IF(V582="Receitas_com_Produtos","Receita",IF(V582="Receitas_com_Serviços","Receita",IF(V582="Receitas_Não_Operacionais","Receita","")))</f>
        <v>#N/A</v>
      </c>
      <c r="U582" s="150" t="e">
        <f t="shared" ref="U582:U605" si="39">IF(R582&lt;&gt;"",R582,IF(S582&lt;&gt;"",S582,IF(T582&lt;&gt;"",T582,"")))</f>
        <v>#N/A</v>
      </c>
      <c r="V582" s="154" t="e">
        <f>VLOOKUP(E582,'PC Receitas'!$O$4:$P$14,2,FALSE)</f>
        <v>#N/A</v>
      </c>
    </row>
    <row r="583" spans="3:22" ht="19.5" customHeight="1" thickTop="1" thickBot="1" x14ac:dyDescent="0.3">
      <c r="C583" s="58"/>
      <c r="D583" s="58" t="str">
        <f>IF(C583&lt;&gt;"",TEXT(C583,"00")&amp;"/10/"&amp;'Configurações Básicas'!$P$5,"")</f>
        <v/>
      </c>
      <c r="E583" s="58"/>
      <c r="F583" s="58"/>
      <c r="G583" s="58"/>
      <c r="H583" s="58"/>
      <c r="I583" s="59"/>
      <c r="J583" s="193"/>
      <c r="K583" s="60"/>
      <c r="L583" s="192"/>
      <c r="M583" s="56">
        <f>M582+IF(AND(K583="Pago",OR(E583='PC Receitas'!$O$4,E583='PC Receitas'!$O$5,E583='PC Receitas'!$O$6)),I583,IF(AND(K583="Pago",OR(E583='PC Receitas'!$O$7,E583='PC Receitas'!$O$8,E583='PC Receitas'!$O$9,E583='PC Receitas'!$O$10,E583='PC Receitas'!$O$11,E583='PC Receitas'!$O$12,E583='PC Receitas'!$O$13,E583='PC Receitas'!$O$14)),-I583,0))</f>
        <v>7448.57</v>
      </c>
      <c r="R583" s="153" t="e">
        <f t="shared" si="36"/>
        <v>#N/A</v>
      </c>
      <c r="S583" s="150" t="e">
        <f t="shared" si="37"/>
        <v>#N/A</v>
      </c>
      <c r="T583" s="150" t="e">
        <f t="shared" si="38"/>
        <v>#N/A</v>
      </c>
      <c r="U583" s="150" t="e">
        <f t="shared" si="39"/>
        <v>#N/A</v>
      </c>
      <c r="V583" s="154" t="e">
        <f>VLOOKUP(E583,'PC Receitas'!$O$4:$P$14,2,FALSE)</f>
        <v>#N/A</v>
      </c>
    </row>
    <row r="584" spans="3:22" ht="19.5" customHeight="1" thickTop="1" thickBot="1" x14ac:dyDescent="0.3">
      <c r="C584" s="58"/>
      <c r="D584" s="58" t="str">
        <f>IF(C584&lt;&gt;"",TEXT(C584,"00")&amp;"/10/"&amp;'Configurações Básicas'!$P$5,"")</f>
        <v/>
      </c>
      <c r="E584" s="58"/>
      <c r="F584" s="58"/>
      <c r="G584" s="58"/>
      <c r="H584" s="58"/>
      <c r="I584" s="59"/>
      <c r="J584" s="193"/>
      <c r="K584" s="60"/>
      <c r="L584" s="192"/>
      <c r="M584" s="56">
        <f>M583+IF(AND(K584="Pago",OR(E584='PC Receitas'!$O$4,E584='PC Receitas'!$O$5,E584='PC Receitas'!$O$6)),I584,IF(AND(K584="Pago",OR(E584='PC Receitas'!$O$7,E584='PC Receitas'!$O$8,E584='PC Receitas'!$O$9,E584='PC Receitas'!$O$10,E584='PC Receitas'!$O$11,E584='PC Receitas'!$O$12,E584='PC Receitas'!$O$13,E584='PC Receitas'!$O$14)),-I584,0))</f>
        <v>7448.57</v>
      </c>
      <c r="R584" s="153" t="e">
        <f t="shared" si="36"/>
        <v>#N/A</v>
      </c>
      <c r="S584" s="150" t="e">
        <f t="shared" si="37"/>
        <v>#N/A</v>
      </c>
      <c r="T584" s="150" t="e">
        <f t="shared" si="38"/>
        <v>#N/A</v>
      </c>
      <c r="U584" s="150" t="e">
        <f t="shared" si="39"/>
        <v>#N/A</v>
      </c>
      <c r="V584" s="154" t="e">
        <f>VLOOKUP(E584,'PC Receitas'!$O$4:$P$14,2,FALSE)</f>
        <v>#N/A</v>
      </c>
    </row>
    <row r="585" spans="3:22" ht="19.5" customHeight="1" thickTop="1" thickBot="1" x14ac:dyDescent="0.3">
      <c r="C585" s="58"/>
      <c r="D585" s="58" t="str">
        <f>IF(C585&lt;&gt;"",TEXT(C585,"00")&amp;"/10/"&amp;'Configurações Básicas'!$P$5,"")</f>
        <v/>
      </c>
      <c r="E585" s="58"/>
      <c r="F585" s="58"/>
      <c r="G585" s="58"/>
      <c r="H585" s="58"/>
      <c r="I585" s="59"/>
      <c r="J585" s="193"/>
      <c r="K585" s="60"/>
      <c r="L585" s="192"/>
      <c r="M585" s="56">
        <f>M584+IF(AND(K585="Pago",OR(E585='PC Receitas'!$O$4,E585='PC Receitas'!$O$5,E585='PC Receitas'!$O$6)),I585,IF(AND(K585="Pago",OR(E585='PC Receitas'!$O$7,E585='PC Receitas'!$O$8,E585='PC Receitas'!$O$9,E585='PC Receitas'!$O$10,E585='PC Receitas'!$O$11,E585='PC Receitas'!$O$12,E585='PC Receitas'!$O$13,E585='PC Receitas'!$O$14)),-I585,0))</f>
        <v>7448.57</v>
      </c>
      <c r="R585" s="153" t="e">
        <f t="shared" si="36"/>
        <v>#N/A</v>
      </c>
      <c r="S585" s="150" t="e">
        <f t="shared" si="37"/>
        <v>#N/A</v>
      </c>
      <c r="T585" s="150" t="e">
        <f t="shared" si="38"/>
        <v>#N/A</v>
      </c>
      <c r="U585" s="150" t="e">
        <f t="shared" si="39"/>
        <v>#N/A</v>
      </c>
      <c r="V585" s="154" t="e">
        <f>VLOOKUP(E585,'PC Receitas'!$O$4:$P$14,2,FALSE)</f>
        <v>#N/A</v>
      </c>
    </row>
    <row r="586" spans="3:22" ht="19.5" customHeight="1" thickTop="1" thickBot="1" x14ac:dyDescent="0.3">
      <c r="C586" s="58"/>
      <c r="D586" s="58" t="str">
        <f>IF(C586&lt;&gt;"",TEXT(C586,"00")&amp;"/10/"&amp;'Configurações Básicas'!$P$5,"")</f>
        <v/>
      </c>
      <c r="E586" s="58"/>
      <c r="F586" s="58"/>
      <c r="G586" s="58"/>
      <c r="H586" s="58"/>
      <c r="I586" s="59"/>
      <c r="J586" s="193"/>
      <c r="K586" s="60"/>
      <c r="L586" s="192"/>
      <c r="M586" s="56">
        <f>M585+IF(AND(K586="Pago",OR(E586='PC Receitas'!$O$4,E586='PC Receitas'!$O$5,E586='PC Receitas'!$O$6)),I586,IF(AND(K586="Pago",OR(E586='PC Receitas'!$O$7,E586='PC Receitas'!$O$8,E586='PC Receitas'!$O$9,E586='PC Receitas'!$O$10,E586='PC Receitas'!$O$11,E586='PC Receitas'!$O$12,E586='PC Receitas'!$O$13,E586='PC Receitas'!$O$14)),-I586,0))</f>
        <v>7448.57</v>
      </c>
      <c r="R586" s="153" t="e">
        <f t="shared" si="36"/>
        <v>#N/A</v>
      </c>
      <c r="S586" s="150" t="e">
        <f t="shared" si="37"/>
        <v>#N/A</v>
      </c>
      <c r="T586" s="150" t="e">
        <f t="shared" si="38"/>
        <v>#N/A</v>
      </c>
      <c r="U586" s="150" t="e">
        <f t="shared" si="39"/>
        <v>#N/A</v>
      </c>
      <c r="V586" s="154" t="e">
        <f>VLOOKUP(E586,'PC Receitas'!$O$4:$P$14,2,FALSE)</f>
        <v>#N/A</v>
      </c>
    </row>
    <row r="587" spans="3:22" ht="19.5" customHeight="1" thickTop="1" thickBot="1" x14ac:dyDescent="0.3">
      <c r="C587" s="58"/>
      <c r="D587" s="58" t="str">
        <f>IF(C587&lt;&gt;"",TEXT(C587,"00")&amp;"/10/"&amp;'Configurações Básicas'!$P$5,"")</f>
        <v/>
      </c>
      <c r="E587" s="58"/>
      <c r="F587" s="58"/>
      <c r="G587" s="58"/>
      <c r="H587" s="58"/>
      <c r="I587" s="59"/>
      <c r="J587" s="193"/>
      <c r="K587" s="60"/>
      <c r="L587" s="192"/>
      <c r="M587" s="56">
        <f>M586+IF(AND(K587="Pago",OR(E587='PC Receitas'!$O$4,E587='PC Receitas'!$O$5,E587='PC Receitas'!$O$6)),I587,IF(AND(K587="Pago",OR(E587='PC Receitas'!$O$7,E587='PC Receitas'!$O$8,E587='PC Receitas'!$O$9,E587='PC Receitas'!$O$10,E587='PC Receitas'!$O$11,E587='PC Receitas'!$O$12,E587='PC Receitas'!$O$13,E587='PC Receitas'!$O$14)),-I587,0))</f>
        <v>7448.57</v>
      </c>
      <c r="R587" s="153" t="e">
        <f t="shared" si="36"/>
        <v>#N/A</v>
      </c>
      <c r="S587" s="150" t="e">
        <f t="shared" si="37"/>
        <v>#N/A</v>
      </c>
      <c r="T587" s="150" t="e">
        <f t="shared" si="38"/>
        <v>#N/A</v>
      </c>
      <c r="U587" s="150" t="e">
        <f t="shared" si="39"/>
        <v>#N/A</v>
      </c>
      <c r="V587" s="154" t="e">
        <f>VLOOKUP(E587,'PC Receitas'!$O$4:$P$14,2,FALSE)</f>
        <v>#N/A</v>
      </c>
    </row>
    <row r="588" spans="3:22" ht="19.5" customHeight="1" thickTop="1" thickBot="1" x14ac:dyDescent="0.3">
      <c r="C588" s="58"/>
      <c r="D588" s="58" t="str">
        <f>IF(C588&lt;&gt;"",TEXT(C588,"00")&amp;"/10/"&amp;'Configurações Básicas'!$P$5,"")</f>
        <v/>
      </c>
      <c r="E588" s="58"/>
      <c r="F588" s="58"/>
      <c r="G588" s="58"/>
      <c r="H588" s="58"/>
      <c r="I588" s="59"/>
      <c r="J588" s="193"/>
      <c r="K588" s="60"/>
      <c r="L588" s="192"/>
      <c r="M588" s="56">
        <f>M587+IF(AND(K588="Pago",OR(E588='PC Receitas'!$O$4,E588='PC Receitas'!$O$5,E588='PC Receitas'!$O$6)),I588,IF(AND(K588="Pago",OR(E588='PC Receitas'!$O$7,E588='PC Receitas'!$O$8,E588='PC Receitas'!$O$9,E588='PC Receitas'!$O$10,E588='PC Receitas'!$O$11,E588='PC Receitas'!$O$12,E588='PC Receitas'!$O$13,E588='PC Receitas'!$O$14)),-I588,0))</f>
        <v>7448.57</v>
      </c>
      <c r="R588" s="153" t="e">
        <f t="shared" si="36"/>
        <v>#N/A</v>
      </c>
      <c r="S588" s="150" t="e">
        <f t="shared" si="37"/>
        <v>#N/A</v>
      </c>
      <c r="T588" s="150" t="e">
        <f t="shared" si="38"/>
        <v>#N/A</v>
      </c>
      <c r="U588" s="150" t="e">
        <f t="shared" si="39"/>
        <v>#N/A</v>
      </c>
      <c r="V588" s="154" t="e">
        <f>VLOOKUP(E588,'PC Receitas'!$O$4:$P$14,2,FALSE)</f>
        <v>#N/A</v>
      </c>
    </row>
    <row r="589" spans="3:22" ht="19.5" customHeight="1" thickTop="1" thickBot="1" x14ac:dyDescent="0.3">
      <c r="C589" s="58"/>
      <c r="D589" s="58" t="str">
        <f>IF(C589&lt;&gt;"",TEXT(C589,"00")&amp;"/10/"&amp;'Configurações Básicas'!$P$5,"")</f>
        <v/>
      </c>
      <c r="E589" s="58"/>
      <c r="F589" s="58"/>
      <c r="G589" s="58"/>
      <c r="H589" s="58"/>
      <c r="I589" s="59"/>
      <c r="J589" s="193"/>
      <c r="K589" s="60"/>
      <c r="L589" s="192"/>
      <c r="M589" s="56">
        <f>M588+IF(AND(K589="Pago",OR(E589='PC Receitas'!$O$4,E589='PC Receitas'!$O$5,E589='PC Receitas'!$O$6)),I589,IF(AND(K589="Pago",OR(E589='PC Receitas'!$O$7,E589='PC Receitas'!$O$8,E589='PC Receitas'!$O$9,E589='PC Receitas'!$O$10,E589='PC Receitas'!$O$11,E589='PC Receitas'!$O$12,E589='PC Receitas'!$O$13,E589='PC Receitas'!$O$14)),-I589,0))</f>
        <v>7448.57</v>
      </c>
      <c r="R589" s="153" t="e">
        <f t="shared" si="36"/>
        <v>#N/A</v>
      </c>
      <c r="S589" s="150" t="e">
        <f t="shared" si="37"/>
        <v>#N/A</v>
      </c>
      <c r="T589" s="150" t="e">
        <f t="shared" si="38"/>
        <v>#N/A</v>
      </c>
      <c r="U589" s="150" t="e">
        <f t="shared" si="39"/>
        <v>#N/A</v>
      </c>
      <c r="V589" s="154" t="e">
        <f>VLOOKUP(E589,'PC Receitas'!$O$4:$P$14,2,FALSE)</f>
        <v>#N/A</v>
      </c>
    </row>
    <row r="590" spans="3:22" ht="19.5" customHeight="1" thickTop="1" thickBot="1" x14ac:dyDescent="0.3">
      <c r="C590" s="58"/>
      <c r="D590" s="58" t="str">
        <f>IF(C590&lt;&gt;"",TEXT(C590,"00")&amp;"/10/"&amp;'Configurações Básicas'!$P$5,"")</f>
        <v/>
      </c>
      <c r="E590" s="58"/>
      <c r="F590" s="58"/>
      <c r="G590" s="58"/>
      <c r="H590" s="58"/>
      <c r="I590" s="59"/>
      <c r="J590" s="193"/>
      <c r="K590" s="60"/>
      <c r="L590" s="192"/>
      <c r="M590" s="56">
        <f>M589+IF(AND(K590="Pago",OR(E590='PC Receitas'!$O$4,E590='PC Receitas'!$O$5,E590='PC Receitas'!$O$6)),I590,IF(AND(K590="Pago",OR(E590='PC Receitas'!$O$7,E590='PC Receitas'!$O$8,E590='PC Receitas'!$O$9,E590='PC Receitas'!$O$10,E590='PC Receitas'!$O$11,E590='PC Receitas'!$O$12,E590='PC Receitas'!$O$13,E590='PC Receitas'!$O$14)),-I590,0))</f>
        <v>7448.57</v>
      </c>
      <c r="R590" s="153" t="e">
        <f t="shared" si="36"/>
        <v>#N/A</v>
      </c>
      <c r="S590" s="150" t="e">
        <f t="shared" si="37"/>
        <v>#N/A</v>
      </c>
      <c r="T590" s="150" t="e">
        <f t="shared" si="38"/>
        <v>#N/A</v>
      </c>
      <c r="U590" s="150" t="e">
        <f t="shared" si="39"/>
        <v>#N/A</v>
      </c>
      <c r="V590" s="154" t="e">
        <f>VLOOKUP(E590,'PC Receitas'!$O$4:$P$14,2,FALSE)</f>
        <v>#N/A</v>
      </c>
    </row>
    <row r="591" spans="3:22" ht="19.5" customHeight="1" thickTop="1" thickBot="1" x14ac:dyDescent="0.3">
      <c r="C591" s="58"/>
      <c r="D591" s="58" t="str">
        <f>IF(C591&lt;&gt;"",TEXT(C591,"00")&amp;"/10/"&amp;'Configurações Básicas'!$P$5,"")</f>
        <v/>
      </c>
      <c r="E591" s="58"/>
      <c r="F591" s="58"/>
      <c r="G591" s="58"/>
      <c r="H591" s="58"/>
      <c r="I591" s="59"/>
      <c r="J591" s="193"/>
      <c r="K591" s="60"/>
      <c r="L591" s="192"/>
      <c r="M591" s="56">
        <f>M590+IF(AND(K591="Pago",OR(E591='PC Receitas'!$O$4,E591='PC Receitas'!$O$5,E591='PC Receitas'!$O$6)),I591,IF(AND(K591="Pago",OR(E591='PC Receitas'!$O$7,E591='PC Receitas'!$O$8,E591='PC Receitas'!$O$9,E591='PC Receitas'!$O$10,E591='PC Receitas'!$O$11,E591='PC Receitas'!$O$12,E591='PC Receitas'!$O$13,E591='PC Receitas'!$O$14)),-I591,0))</f>
        <v>7448.57</v>
      </c>
      <c r="R591" s="153" t="e">
        <f t="shared" si="36"/>
        <v>#N/A</v>
      </c>
      <c r="S591" s="150" t="e">
        <f t="shared" si="37"/>
        <v>#N/A</v>
      </c>
      <c r="T591" s="150" t="e">
        <f t="shared" si="38"/>
        <v>#N/A</v>
      </c>
      <c r="U591" s="150" t="e">
        <f t="shared" si="39"/>
        <v>#N/A</v>
      </c>
      <c r="V591" s="154" t="e">
        <f>VLOOKUP(E591,'PC Receitas'!$O$4:$P$14,2,FALSE)</f>
        <v>#N/A</v>
      </c>
    </row>
    <row r="592" spans="3:22" ht="19.5" customHeight="1" thickTop="1" thickBot="1" x14ac:dyDescent="0.3">
      <c r="C592" s="58"/>
      <c r="D592" s="58" t="str">
        <f>IF(C592&lt;&gt;"",TEXT(C592,"00")&amp;"/10/"&amp;'Configurações Básicas'!$P$5,"")</f>
        <v/>
      </c>
      <c r="E592" s="58"/>
      <c r="F592" s="58"/>
      <c r="G592" s="58"/>
      <c r="H592" s="58"/>
      <c r="I592" s="59"/>
      <c r="J592" s="193"/>
      <c r="K592" s="60"/>
      <c r="L592" s="192"/>
      <c r="M592" s="56">
        <f>M591+IF(AND(K592="Pago",OR(E592='PC Receitas'!$O$4,E592='PC Receitas'!$O$5,E592='PC Receitas'!$O$6)),I592,IF(AND(K592="Pago",OR(E592='PC Receitas'!$O$7,E592='PC Receitas'!$O$8,E592='PC Receitas'!$O$9,E592='PC Receitas'!$O$10,E592='PC Receitas'!$O$11,E592='PC Receitas'!$O$12,E592='PC Receitas'!$O$13,E592='PC Receitas'!$O$14)),-I592,0))</f>
        <v>7448.57</v>
      </c>
      <c r="R592" s="153" t="e">
        <f t="shared" si="36"/>
        <v>#N/A</v>
      </c>
      <c r="S592" s="150" t="e">
        <f t="shared" si="37"/>
        <v>#N/A</v>
      </c>
      <c r="T592" s="150" t="e">
        <f t="shared" si="38"/>
        <v>#N/A</v>
      </c>
      <c r="U592" s="150" t="e">
        <f t="shared" si="39"/>
        <v>#N/A</v>
      </c>
      <c r="V592" s="154" t="e">
        <f>VLOOKUP(E592,'PC Receitas'!$O$4:$P$14,2,FALSE)</f>
        <v>#N/A</v>
      </c>
    </row>
    <row r="593" spans="3:22" ht="19.5" customHeight="1" thickTop="1" thickBot="1" x14ac:dyDescent="0.3">
      <c r="C593" s="58"/>
      <c r="D593" s="58" t="str">
        <f>IF(C593&lt;&gt;"",TEXT(C593,"00")&amp;"/10/"&amp;'Configurações Básicas'!$P$5,"")</f>
        <v/>
      </c>
      <c r="E593" s="58"/>
      <c r="F593" s="58"/>
      <c r="G593" s="58"/>
      <c r="H593" s="58"/>
      <c r="I593" s="59"/>
      <c r="J593" s="193"/>
      <c r="K593" s="60"/>
      <c r="L593" s="192"/>
      <c r="M593" s="56">
        <f>M592+IF(AND(K593="Pago",OR(E593='PC Receitas'!$O$4,E593='PC Receitas'!$O$5,E593='PC Receitas'!$O$6)),I593,IF(AND(K593="Pago",OR(E593='PC Receitas'!$O$7,E593='PC Receitas'!$O$8,E593='PC Receitas'!$O$9,E593='PC Receitas'!$O$10,E593='PC Receitas'!$O$11,E593='PC Receitas'!$O$12,E593='PC Receitas'!$O$13,E593='PC Receitas'!$O$14)),-I593,0))</f>
        <v>7448.57</v>
      </c>
      <c r="R593" s="153" t="e">
        <f t="shared" si="36"/>
        <v>#N/A</v>
      </c>
      <c r="S593" s="150" t="e">
        <f t="shared" si="37"/>
        <v>#N/A</v>
      </c>
      <c r="T593" s="150" t="e">
        <f t="shared" si="38"/>
        <v>#N/A</v>
      </c>
      <c r="U593" s="150" t="e">
        <f t="shared" si="39"/>
        <v>#N/A</v>
      </c>
      <c r="V593" s="154" t="e">
        <f>VLOOKUP(E593,'PC Receitas'!$O$4:$P$14,2,FALSE)</f>
        <v>#N/A</v>
      </c>
    </row>
    <row r="594" spans="3:22" ht="19.5" customHeight="1" thickTop="1" thickBot="1" x14ac:dyDescent="0.3">
      <c r="C594" s="58"/>
      <c r="D594" s="58" t="str">
        <f>IF(C594&lt;&gt;"",TEXT(C594,"00")&amp;"/10/"&amp;'Configurações Básicas'!$P$5,"")</f>
        <v/>
      </c>
      <c r="E594" s="58"/>
      <c r="F594" s="58"/>
      <c r="G594" s="58"/>
      <c r="H594" s="58"/>
      <c r="I594" s="59"/>
      <c r="J594" s="193"/>
      <c r="K594" s="60"/>
      <c r="L594" s="192"/>
      <c r="M594" s="56">
        <f>M593+IF(AND(K594="Pago",OR(E594='PC Receitas'!$O$4,E594='PC Receitas'!$O$5,E594='PC Receitas'!$O$6)),I594,IF(AND(K594="Pago",OR(E594='PC Receitas'!$O$7,E594='PC Receitas'!$O$8,E594='PC Receitas'!$O$9,E594='PC Receitas'!$O$10,E594='PC Receitas'!$O$11,E594='PC Receitas'!$O$12,E594='PC Receitas'!$O$13,E594='PC Receitas'!$O$14)),-I594,0))</f>
        <v>7448.57</v>
      </c>
      <c r="R594" s="153" t="e">
        <f t="shared" si="36"/>
        <v>#N/A</v>
      </c>
      <c r="S594" s="150" t="e">
        <f t="shared" si="37"/>
        <v>#N/A</v>
      </c>
      <c r="T594" s="150" t="e">
        <f t="shared" si="38"/>
        <v>#N/A</v>
      </c>
      <c r="U594" s="150" t="e">
        <f t="shared" si="39"/>
        <v>#N/A</v>
      </c>
      <c r="V594" s="154" t="e">
        <f>VLOOKUP(E594,'PC Receitas'!$O$4:$P$14,2,FALSE)</f>
        <v>#N/A</v>
      </c>
    </row>
    <row r="595" spans="3:22" ht="19.5" customHeight="1" thickTop="1" thickBot="1" x14ac:dyDescent="0.3">
      <c r="C595" s="58"/>
      <c r="D595" s="58" t="str">
        <f>IF(C595&lt;&gt;"",TEXT(C595,"00")&amp;"/10/"&amp;'Configurações Básicas'!$P$5,"")</f>
        <v/>
      </c>
      <c r="E595" s="58"/>
      <c r="F595" s="58"/>
      <c r="G595" s="58"/>
      <c r="H595" s="58"/>
      <c r="I595" s="59"/>
      <c r="J595" s="193"/>
      <c r="K595" s="60"/>
      <c r="L595" s="192"/>
      <c r="M595" s="56">
        <f>M594+IF(AND(K595="Pago",OR(E595='PC Receitas'!$O$4,E595='PC Receitas'!$O$5,E595='PC Receitas'!$O$6)),I595,IF(AND(K595="Pago",OR(E595='PC Receitas'!$O$7,E595='PC Receitas'!$O$8,E595='PC Receitas'!$O$9,E595='PC Receitas'!$O$10,E595='PC Receitas'!$O$11,E595='PC Receitas'!$O$12,E595='PC Receitas'!$O$13,E595='PC Receitas'!$O$14)),-I595,0))</f>
        <v>7448.57</v>
      </c>
      <c r="R595" s="153" t="e">
        <f t="shared" si="36"/>
        <v>#N/A</v>
      </c>
      <c r="S595" s="150" t="e">
        <f t="shared" si="37"/>
        <v>#N/A</v>
      </c>
      <c r="T595" s="150" t="e">
        <f t="shared" si="38"/>
        <v>#N/A</v>
      </c>
      <c r="U595" s="150" t="e">
        <f t="shared" si="39"/>
        <v>#N/A</v>
      </c>
      <c r="V595" s="154" t="e">
        <f>VLOOKUP(E595,'PC Receitas'!$O$4:$P$14,2,FALSE)</f>
        <v>#N/A</v>
      </c>
    </row>
    <row r="596" spans="3:22" ht="19.5" customHeight="1" thickTop="1" thickBot="1" x14ac:dyDescent="0.3">
      <c r="C596" s="58"/>
      <c r="D596" s="58" t="str">
        <f>IF(C596&lt;&gt;"",TEXT(C596,"00")&amp;"/10/"&amp;'Configurações Básicas'!$P$5,"")</f>
        <v/>
      </c>
      <c r="E596" s="58"/>
      <c r="F596" s="58"/>
      <c r="G596" s="58"/>
      <c r="H596" s="58"/>
      <c r="I596" s="59"/>
      <c r="J596" s="193"/>
      <c r="K596" s="60"/>
      <c r="L596" s="192"/>
      <c r="M596" s="56">
        <f>M595+IF(AND(K596="Pago",OR(E596='PC Receitas'!$O$4,E596='PC Receitas'!$O$5,E596='PC Receitas'!$O$6)),I596,IF(AND(K596="Pago",OR(E596='PC Receitas'!$O$7,E596='PC Receitas'!$O$8,E596='PC Receitas'!$O$9,E596='PC Receitas'!$O$10,E596='PC Receitas'!$O$11,E596='PC Receitas'!$O$12,E596='PC Receitas'!$O$13,E596='PC Receitas'!$O$14)),-I596,0))</f>
        <v>7448.57</v>
      </c>
      <c r="R596" s="153" t="e">
        <f t="shared" si="36"/>
        <v>#N/A</v>
      </c>
      <c r="S596" s="150" t="e">
        <f t="shared" si="37"/>
        <v>#N/A</v>
      </c>
      <c r="T596" s="150" t="e">
        <f t="shared" si="38"/>
        <v>#N/A</v>
      </c>
      <c r="U596" s="150" t="e">
        <f t="shared" si="39"/>
        <v>#N/A</v>
      </c>
      <c r="V596" s="154" t="e">
        <f>VLOOKUP(E596,'PC Receitas'!$O$4:$P$14,2,FALSE)</f>
        <v>#N/A</v>
      </c>
    </row>
    <row r="597" spans="3:22" ht="19.5" customHeight="1" thickTop="1" thickBot="1" x14ac:dyDescent="0.3">
      <c r="C597" s="58"/>
      <c r="D597" s="58" t="str">
        <f>IF(C597&lt;&gt;"",TEXT(C597,"00")&amp;"/10/"&amp;'Configurações Básicas'!$P$5,"")</f>
        <v/>
      </c>
      <c r="E597" s="58"/>
      <c r="F597" s="58"/>
      <c r="G597" s="58"/>
      <c r="H597" s="58"/>
      <c r="I597" s="59"/>
      <c r="J597" s="193"/>
      <c r="K597" s="60"/>
      <c r="L597" s="192"/>
      <c r="M597" s="56">
        <f>M596+IF(AND(K597="Pago",OR(E597='PC Receitas'!$O$4,E597='PC Receitas'!$O$5,E597='PC Receitas'!$O$6)),I597,IF(AND(K597="Pago",OR(E597='PC Receitas'!$O$7,E597='PC Receitas'!$O$8,E597='PC Receitas'!$O$9,E597='PC Receitas'!$O$10,E597='PC Receitas'!$O$11,E597='PC Receitas'!$O$12,E597='PC Receitas'!$O$13,E597='PC Receitas'!$O$14)),-I597,0))</f>
        <v>7448.57</v>
      </c>
      <c r="R597" s="153" t="e">
        <f t="shared" si="36"/>
        <v>#N/A</v>
      </c>
      <c r="S597" s="150" t="e">
        <f t="shared" si="37"/>
        <v>#N/A</v>
      </c>
      <c r="T597" s="150" t="e">
        <f t="shared" si="38"/>
        <v>#N/A</v>
      </c>
      <c r="U597" s="150" t="e">
        <f t="shared" si="39"/>
        <v>#N/A</v>
      </c>
      <c r="V597" s="154" t="e">
        <f>VLOOKUP(E597,'PC Receitas'!$O$4:$P$14,2,FALSE)</f>
        <v>#N/A</v>
      </c>
    </row>
    <row r="598" spans="3:22" ht="19.5" customHeight="1" thickTop="1" thickBot="1" x14ac:dyDescent="0.3">
      <c r="C598" s="58"/>
      <c r="D598" s="58" t="str">
        <f>IF(C598&lt;&gt;"",TEXT(C598,"00")&amp;"/10/"&amp;'Configurações Básicas'!$P$5,"")</f>
        <v/>
      </c>
      <c r="E598" s="58"/>
      <c r="F598" s="58"/>
      <c r="G598" s="58"/>
      <c r="H598" s="58"/>
      <c r="I598" s="59"/>
      <c r="J598" s="193"/>
      <c r="K598" s="60"/>
      <c r="L598" s="192"/>
      <c r="M598" s="56">
        <f>M597+IF(AND(K598="Pago",OR(E598='PC Receitas'!$O$4,E598='PC Receitas'!$O$5,E598='PC Receitas'!$O$6)),I598,IF(AND(K598="Pago",OR(E598='PC Receitas'!$O$7,E598='PC Receitas'!$O$8,E598='PC Receitas'!$O$9,E598='PC Receitas'!$O$10,E598='PC Receitas'!$O$11,E598='PC Receitas'!$O$12,E598='PC Receitas'!$O$13,E598='PC Receitas'!$O$14)),-I598,0))</f>
        <v>7448.57</v>
      </c>
      <c r="R598" s="153" t="e">
        <f t="shared" si="36"/>
        <v>#N/A</v>
      </c>
      <c r="S598" s="150" t="e">
        <f t="shared" si="37"/>
        <v>#N/A</v>
      </c>
      <c r="T598" s="150" t="e">
        <f t="shared" si="38"/>
        <v>#N/A</v>
      </c>
      <c r="U598" s="150" t="e">
        <f t="shared" si="39"/>
        <v>#N/A</v>
      </c>
      <c r="V598" s="154" t="e">
        <f>VLOOKUP(E598,'PC Receitas'!$O$4:$P$14,2,FALSE)</f>
        <v>#N/A</v>
      </c>
    </row>
    <row r="599" spans="3:22" ht="19.5" customHeight="1" thickTop="1" thickBot="1" x14ac:dyDescent="0.3">
      <c r="C599" s="58"/>
      <c r="D599" s="58" t="str">
        <f>IF(C599&lt;&gt;"",TEXT(C599,"00")&amp;"/10/"&amp;'Configurações Básicas'!$P$5,"")</f>
        <v/>
      </c>
      <c r="E599" s="58"/>
      <c r="F599" s="58"/>
      <c r="G599" s="58"/>
      <c r="H599" s="58"/>
      <c r="I599" s="59"/>
      <c r="J599" s="193"/>
      <c r="K599" s="60"/>
      <c r="L599" s="192"/>
      <c r="M599" s="56">
        <f>M598+IF(AND(K599="Pago",OR(E599='PC Receitas'!$O$4,E599='PC Receitas'!$O$5,E599='PC Receitas'!$O$6)),I599,IF(AND(K599="Pago",OR(E599='PC Receitas'!$O$7,E599='PC Receitas'!$O$8,E599='PC Receitas'!$O$9,E599='PC Receitas'!$O$10,E599='PC Receitas'!$O$11,E599='PC Receitas'!$O$12,E599='PC Receitas'!$O$13,E599='PC Receitas'!$O$14)),-I599,0))</f>
        <v>7448.57</v>
      </c>
      <c r="R599" s="153" t="e">
        <f t="shared" si="36"/>
        <v>#N/A</v>
      </c>
      <c r="S599" s="150" t="e">
        <f t="shared" si="37"/>
        <v>#N/A</v>
      </c>
      <c r="T599" s="150" t="e">
        <f t="shared" si="38"/>
        <v>#N/A</v>
      </c>
      <c r="U599" s="150" t="e">
        <f t="shared" si="39"/>
        <v>#N/A</v>
      </c>
      <c r="V599" s="154" t="e">
        <f>VLOOKUP(E599,'PC Receitas'!$O$4:$P$14,2,FALSE)</f>
        <v>#N/A</v>
      </c>
    </row>
    <row r="600" spans="3:22" ht="19.5" customHeight="1" thickTop="1" thickBot="1" x14ac:dyDescent="0.3">
      <c r="C600" s="58"/>
      <c r="D600" s="58" t="str">
        <f>IF(C600&lt;&gt;"",TEXT(C600,"00")&amp;"/10/"&amp;'Configurações Básicas'!$P$5,"")</f>
        <v/>
      </c>
      <c r="E600" s="58"/>
      <c r="F600" s="58"/>
      <c r="G600" s="58"/>
      <c r="H600" s="58"/>
      <c r="I600" s="59"/>
      <c r="J600" s="193"/>
      <c r="K600" s="60"/>
      <c r="L600" s="192"/>
      <c r="M600" s="56">
        <f>M599+IF(AND(K600="Pago",OR(E600='PC Receitas'!$O$4,E600='PC Receitas'!$O$5,E600='PC Receitas'!$O$6)),I600,IF(AND(K600="Pago",OR(E600='PC Receitas'!$O$7,E600='PC Receitas'!$O$8,E600='PC Receitas'!$O$9,E600='PC Receitas'!$O$10,E600='PC Receitas'!$O$11,E600='PC Receitas'!$O$12,E600='PC Receitas'!$O$13,E600='PC Receitas'!$O$14)),-I600,0))</f>
        <v>7448.57</v>
      </c>
      <c r="R600" s="153" t="e">
        <f t="shared" si="36"/>
        <v>#N/A</v>
      </c>
      <c r="S600" s="150" t="e">
        <f t="shared" si="37"/>
        <v>#N/A</v>
      </c>
      <c r="T600" s="150" t="e">
        <f t="shared" si="38"/>
        <v>#N/A</v>
      </c>
      <c r="U600" s="150" t="e">
        <f t="shared" si="39"/>
        <v>#N/A</v>
      </c>
      <c r="V600" s="154" t="e">
        <f>VLOOKUP(E600,'PC Receitas'!$O$4:$P$14,2,FALSE)</f>
        <v>#N/A</v>
      </c>
    </row>
    <row r="601" spans="3:22" ht="19.5" customHeight="1" thickTop="1" thickBot="1" x14ac:dyDescent="0.3">
      <c r="C601" s="58"/>
      <c r="D601" s="58" t="str">
        <f>IF(C601&lt;&gt;"",TEXT(C601,"00")&amp;"/10/"&amp;'Configurações Básicas'!$P$5,"")</f>
        <v/>
      </c>
      <c r="E601" s="58"/>
      <c r="F601" s="58"/>
      <c r="G601" s="58"/>
      <c r="H601" s="58"/>
      <c r="I601" s="59"/>
      <c r="J601" s="193"/>
      <c r="K601" s="60"/>
      <c r="L601" s="192"/>
      <c r="M601" s="56">
        <f>M600+IF(AND(K601="Pago",OR(E601='PC Receitas'!$O$4,E601='PC Receitas'!$O$5,E601='PC Receitas'!$O$6)),I601,IF(AND(K601="Pago",OR(E601='PC Receitas'!$O$7,E601='PC Receitas'!$O$8,E601='PC Receitas'!$O$9,E601='PC Receitas'!$O$10,E601='PC Receitas'!$O$11,E601='PC Receitas'!$O$12,E601='PC Receitas'!$O$13,E601='PC Receitas'!$O$14)),-I601,0))</f>
        <v>7448.57</v>
      </c>
      <c r="R601" s="153" t="e">
        <f t="shared" si="36"/>
        <v>#N/A</v>
      </c>
      <c r="S601" s="150" t="e">
        <f t="shared" si="37"/>
        <v>#N/A</v>
      </c>
      <c r="T601" s="150" t="e">
        <f t="shared" si="38"/>
        <v>#N/A</v>
      </c>
      <c r="U601" s="150" t="e">
        <f t="shared" si="39"/>
        <v>#N/A</v>
      </c>
      <c r="V601" s="154" t="e">
        <f>VLOOKUP(E601,'PC Receitas'!$O$4:$P$14,2,FALSE)</f>
        <v>#N/A</v>
      </c>
    </row>
    <row r="602" spans="3:22" ht="19.5" customHeight="1" thickTop="1" thickBot="1" x14ac:dyDescent="0.3">
      <c r="C602" s="58"/>
      <c r="D602" s="58" t="str">
        <f>IF(C602&lt;&gt;"",TEXT(C602,"00")&amp;"/10/"&amp;'Configurações Básicas'!$P$5,"")</f>
        <v/>
      </c>
      <c r="E602" s="58"/>
      <c r="F602" s="58"/>
      <c r="G602" s="58"/>
      <c r="H602" s="58"/>
      <c r="I602" s="59"/>
      <c r="J602" s="193"/>
      <c r="K602" s="60"/>
      <c r="L602" s="192"/>
      <c r="M602" s="56">
        <f>M601+IF(AND(K602="Pago",OR(E602='PC Receitas'!$O$4,E602='PC Receitas'!$O$5,E602='PC Receitas'!$O$6)),I602,IF(AND(K602="Pago",OR(E602='PC Receitas'!$O$7,E602='PC Receitas'!$O$8,E602='PC Receitas'!$O$9,E602='PC Receitas'!$O$10,E602='PC Receitas'!$O$11,E602='PC Receitas'!$O$12,E602='PC Receitas'!$O$13,E602='PC Receitas'!$O$14)),-I602,0))</f>
        <v>7448.57</v>
      </c>
      <c r="R602" s="153" t="e">
        <f t="shared" si="36"/>
        <v>#N/A</v>
      </c>
      <c r="S602" s="150" t="e">
        <f t="shared" si="37"/>
        <v>#N/A</v>
      </c>
      <c r="T602" s="150" t="e">
        <f t="shared" si="38"/>
        <v>#N/A</v>
      </c>
      <c r="U602" s="150" t="e">
        <f t="shared" si="39"/>
        <v>#N/A</v>
      </c>
      <c r="V602" s="154" t="e">
        <f>VLOOKUP(E602,'PC Receitas'!$O$4:$P$14,2,FALSE)</f>
        <v>#N/A</v>
      </c>
    </row>
    <row r="603" spans="3:22" ht="19.5" customHeight="1" thickTop="1" thickBot="1" x14ac:dyDescent="0.3">
      <c r="C603" s="58"/>
      <c r="D603" s="58" t="str">
        <f>IF(C603&lt;&gt;"",TEXT(C603,"00")&amp;"/10/"&amp;'Configurações Básicas'!$P$5,"")</f>
        <v/>
      </c>
      <c r="E603" s="58"/>
      <c r="F603" s="58"/>
      <c r="G603" s="58"/>
      <c r="H603" s="58"/>
      <c r="I603" s="59"/>
      <c r="J603" s="193"/>
      <c r="K603" s="60"/>
      <c r="L603" s="192"/>
      <c r="M603" s="56">
        <f>M602+IF(AND(K603="Pago",OR(E603='PC Receitas'!$O$4,E603='PC Receitas'!$O$5,E603='PC Receitas'!$O$6)),I603,IF(AND(K603="Pago",OR(E603='PC Receitas'!$O$7,E603='PC Receitas'!$O$8,E603='PC Receitas'!$O$9,E603='PC Receitas'!$O$10,E603='PC Receitas'!$O$11,E603='PC Receitas'!$O$12,E603='PC Receitas'!$O$13,E603='PC Receitas'!$O$14)),-I603,0))</f>
        <v>7448.57</v>
      </c>
      <c r="R603" s="153" t="e">
        <f t="shared" si="36"/>
        <v>#N/A</v>
      </c>
      <c r="S603" s="150" t="e">
        <f t="shared" si="37"/>
        <v>#N/A</v>
      </c>
      <c r="T603" s="150" t="e">
        <f t="shared" si="38"/>
        <v>#N/A</v>
      </c>
      <c r="U603" s="150" t="e">
        <f t="shared" si="39"/>
        <v>#N/A</v>
      </c>
      <c r="V603" s="154" t="e">
        <f>VLOOKUP(E603,'PC Receitas'!$O$4:$P$14,2,FALSE)</f>
        <v>#N/A</v>
      </c>
    </row>
    <row r="604" spans="3:22" ht="19.5" customHeight="1" thickTop="1" thickBot="1" x14ac:dyDescent="0.3">
      <c r="C604" s="58"/>
      <c r="D604" s="58" t="str">
        <f>IF(C604&lt;&gt;"",TEXT(C604,"00")&amp;"/10/"&amp;'Configurações Básicas'!$P$5,"")</f>
        <v/>
      </c>
      <c r="E604" s="58"/>
      <c r="F604" s="58"/>
      <c r="G604" s="58"/>
      <c r="H604" s="58"/>
      <c r="I604" s="59"/>
      <c r="J604" s="193"/>
      <c r="K604" s="60"/>
      <c r="L604" s="192"/>
      <c r="M604" s="56">
        <f>M603+IF(AND(K604="Pago",OR(E604='PC Receitas'!$O$4,E604='PC Receitas'!$O$5,E604='PC Receitas'!$O$6)),I604,IF(AND(K604="Pago",OR(E604='PC Receitas'!$O$7,E604='PC Receitas'!$O$8,E604='PC Receitas'!$O$9,E604='PC Receitas'!$O$10,E604='PC Receitas'!$O$11,E604='PC Receitas'!$O$12,E604='PC Receitas'!$O$13,E604='PC Receitas'!$O$14)),-I604,0))</f>
        <v>7448.57</v>
      </c>
      <c r="R604" s="153" t="e">
        <f t="shared" si="36"/>
        <v>#N/A</v>
      </c>
      <c r="S604" s="150" t="e">
        <f t="shared" si="37"/>
        <v>#N/A</v>
      </c>
      <c r="T604" s="150" t="e">
        <f t="shared" si="38"/>
        <v>#N/A</v>
      </c>
      <c r="U604" s="150" t="e">
        <f t="shared" si="39"/>
        <v>#N/A</v>
      </c>
      <c r="V604" s="154" t="e">
        <f>VLOOKUP(E604,'PC Receitas'!$O$4:$P$14,2,FALSE)</f>
        <v>#N/A</v>
      </c>
    </row>
    <row r="605" spans="3:22" ht="19.5" customHeight="1" thickTop="1" thickBot="1" x14ac:dyDescent="0.3">
      <c r="C605" s="58"/>
      <c r="D605" s="58" t="str">
        <f>IF(C605&lt;&gt;"",TEXT(C605,"00")&amp;"/10/"&amp;'Configurações Básicas'!$P$5,"")</f>
        <v/>
      </c>
      <c r="E605" s="58"/>
      <c r="F605" s="58"/>
      <c r="G605" s="58"/>
      <c r="H605" s="58"/>
      <c r="I605" s="59"/>
      <c r="J605" s="193"/>
      <c r="K605" s="60"/>
      <c r="L605" s="192"/>
      <c r="M605" s="56">
        <f>M604+IF(AND(K605="Pago",OR(E605='PC Receitas'!$O$4,E605='PC Receitas'!$O$5,E605='PC Receitas'!$O$6)),I605,IF(AND(K605="Pago",OR(E605='PC Receitas'!$O$7,E605='PC Receitas'!$O$8,E605='PC Receitas'!$O$9,E605='PC Receitas'!$O$10,E605='PC Receitas'!$O$11,E605='PC Receitas'!$O$12,E605='PC Receitas'!$O$13,E605='PC Receitas'!$O$14)),-I605,0))</f>
        <v>7448.57</v>
      </c>
      <c r="R605" s="153" t="e">
        <f t="shared" si="36"/>
        <v>#N/A</v>
      </c>
      <c r="S605" s="150" t="e">
        <f t="shared" si="37"/>
        <v>#N/A</v>
      </c>
      <c r="T605" s="150" t="e">
        <f t="shared" si="38"/>
        <v>#N/A</v>
      </c>
      <c r="U605" s="150" t="e">
        <f t="shared" si="39"/>
        <v>#N/A</v>
      </c>
      <c r="V605" s="154" t="e">
        <f>VLOOKUP(E605,'PC Receitas'!$O$4:$P$14,2,FALSE)</f>
        <v>#N/A</v>
      </c>
    </row>
    <row r="606" spans="3:22" ht="15.75" thickTop="1" x14ac:dyDescent="0.25">
      <c r="F606" s="12"/>
      <c r="M606" s="35"/>
    </row>
    <row r="607" spans="3:22" x14ac:dyDescent="0.25">
      <c r="F607" s="12"/>
      <c r="M607" s="35"/>
    </row>
    <row r="608" spans="3:22" x14ac:dyDescent="0.25">
      <c r="M608" s="35"/>
    </row>
    <row r="609" spans="13:13" x14ac:dyDescent="0.25">
      <c r="M609" s="35"/>
    </row>
    <row r="610" spans="13:13" hidden="1" x14ac:dyDescent="0.25">
      <c r="M610" s="35"/>
    </row>
    <row r="611" spans="13:13" hidden="1" x14ac:dyDescent="0.25">
      <c r="M611" s="35"/>
    </row>
    <row r="612" spans="13:13" hidden="1" x14ac:dyDescent="0.25">
      <c r="M612" s="35"/>
    </row>
    <row r="613" spans="13:13" hidden="1" x14ac:dyDescent="0.25">
      <c r="M613" s="35"/>
    </row>
    <row r="614" spans="13:13" hidden="1" x14ac:dyDescent="0.25">
      <c r="M614" s="35"/>
    </row>
    <row r="615" spans="13:13" hidden="1" x14ac:dyDescent="0.25">
      <c r="M615" s="35"/>
    </row>
    <row r="616" spans="13:13" hidden="1" x14ac:dyDescent="0.25">
      <c r="M616" s="35"/>
    </row>
    <row r="617" spans="13:13" hidden="1" x14ac:dyDescent="0.25">
      <c r="M617" s="35"/>
    </row>
    <row r="618" spans="13:13" hidden="1" x14ac:dyDescent="0.25">
      <c r="M618" s="35"/>
    </row>
    <row r="619" spans="13:13" hidden="1" x14ac:dyDescent="0.25">
      <c r="M619" s="35"/>
    </row>
    <row r="620" spans="13:13" hidden="1" x14ac:dyDescent="0.25">
      <c r="M620" s="35"/>
    </row>
    <row r="621" spans="13:13" hidden="1" x14ac:dyDescent="0.25">
      <c r="M621" s="35"/>
    </row>
    <row r="622" spans="13:13" hidden="1" x14ac:dyDescent="0.25">
      <c r="M622" s="35"/>
    </row>
    <row r="623" spans="13:13" hidden="1" x14ac:dyDescent="0.25">
      <c r="M623" s="35"/>
    </row>
    <row r="624" spans="13:13" hidden="1" x14ac:dyDescent="0.25">
      <c r="M624" s="35"/>
    </row>
    <row r="625" spans="13:13" hidden="1" x14ac:dyDescent="0.25">
      <c r="M625" s="35"/>
    </row>
    <row r="626" spans="13:13" hidden="1" x14ac:dyDescent="0.25">
      <c r="M626" s="35"/>
    </row>
    <row r="627" spans="13:13" hidden="1" x14ac:dyDescent="0.25">
      <c r="M627" s="35"/>
    </row>
    <row r="628" spans="13:13" hidden="1" x14ac:dyDescent="0.25">
      <c r="M628" s="35"/>
    </row>
    <row r="629" spans="13:13" hidden="1" x14ac:dyDescent="0.25">
      <c r="M629" s="35"/>
    </row>
    <row r="630" spans="13:13" hidden="1" x14ac:dyDescent="0.25">
      <c r="M630" s="35"/>
    </row>
    <row r="631" spans="13:13" hidden="1" x14ac:dyDescent="0.25">
      <c r="M631" s="35"/>
    </row>
    <row r="632" spans="13:13" hidden="1" x14ac:dyDescent="0.25">
      <c r="M632" s="35"/>
    </row>
    <row r="633" spans="13:13" hidden="1" x14ac:dyDescent="0.25">
      <c r="M633" s="35"/>
    </row>
    <row r="634" spans="13:13" hidden="1" x14ac:dyDescent="0.25">
      <c r="M634" s="35"/>
    </row>
    <row r="635" spans="13:13" hidden="1" x14ac:dyDescent="0.25">
      <c r="M635" s="35"/>
    </row>
    <row r="636" spans="13:13" hidden="1" x14ac:dyDescent="0.25">
      <c r="M636" s="35"/>
    </row>
    <row r="637" spans="13:13" hidden="1" x14ac:dyDescent="0.25">
      <c r="M637" s="35"/>
    </row>
    <row r="638" spans="13:13" hidden="1" x14ac:dyDescent="0.25">
      <c r="M638" s="35"/>
    </row>
    <row r="639" spans="13:13" hidden="1" x14ac:dyDescent="0.25">
      <c r="M639" s="35"/>
    </row>
    <row r="640" spans="13:13" hidden="1" x14ac:dyDescent="0.25">
      <c r="M640" s="35"/>
    </row>
    <row r="641" spans="13:13" hidden="1" x14ac:dyDescent="0.25">
      <c r="M641" s="35"/>
    </row>
    <row r="642" spans="13:13" hidden="1" x14ac:dyDescent="0.25">
      <c r="M642" s="35"/>
    </row>
    <row r="643" spans="13:13" hidden="1" x14ac:dyDescent="0.25">
      <c r="M643" s="35"/>
    </row>
    <row r="644" spans="13:13" hidden="1" x14ac:dyDescent="0.25">
      <c r="M644" s="35"/>
    </row>
    <row r="645" spans="13:13" hidden="1" x14ac:dyDescent="0.25">
      <c r="M645" s="35"/>
    </row>
    <row r="646" spans="13:13" hidden="1" x14ac:dyDescent="0.25">
      <c r="M646" s="35"/>
    </row>
    <row r="647" spans="13:13" hidden="1" x14ac:dyDescent="0.25">
      <c r="M647" s="35"/>
    </row>
    <row r="648" spans="13:13" hidden="1" x14ac:dyDescent="0.25">
      <c r="M648" s="35"/>
    </row>
    <row r="649" spans="13:13" hidden="1" x14ac:dyDescent="0.25">
      <c r="M649" s="35"/>
    </row>
    <row r="650" spans="13:13" hidden="1" x14ac:dyDescent="0.25">
      <c r="M650" s="35"/>
    </row>
    <row r="651" spans="13:13" hidden="1" x14ac:dyDescent="0.25">
      <c r="M651" s="35"/>
    </row>
    <row r="652" spans="13:13" hidden="1" x14ac:dyDescent="0.25">
      <c r="M652" s="35"/>
    </row>
    <row r="653" spans="13:13" hidden="1" x14ac:dyDescent="0.25">
      <c r="M653" s="35"/>
    </row>
    <row r="654" spans="13:13" hidden="1" x14ac:dyDescent="0.25">
      <c r="M654" s="35"/>
    </row>
    <row r="655" spans="13:13" hidden="1" x14ac:dyDescent="0.25">
      <c r="M655" s="35"/>
    </row>
    <row r="656" spans="13:13" hidden="1" x14ac:dyDescent="0.25">
      <c r="M656" s="35"/>
    </row>
    <row r="657" spans="13:13" hidden="1" x14ac:dyDescent="0.25">
      <c r="M657" s="35"/>
    </row>
    <row r="658" spans="13:13" hidden="1" x14ac:dyDescent="0.25">
      <c r="M658" s="36"/>
    </row>
  </sheetData>
  <sheetProtection selectLockedCells="1"/>
  <autoFilter ref="C4:K4"/>
  <mergeCells count="11">
    <mergeCell ref="O11:O12"/>
    <mergeCell ref="P11:P12"/>
    <mergeCell ref="O13:O14"/>
    <mergeCell ref="P13:P14"/>
    <mergeCell ref="O7:O8"/>
    <mergeCell ref="P7:P8"/>
    <mergeCell ref="O4:P4"/>
    <mergeCell ref="O5:O6"/>
    <mergeCell ref="P5:P6"/>
    <mergeCell ref="O9:O10"/>
    <mergeCell ref="P9:P10"/>
  </mergeCells>
  <conditionalFormatting sqref="P13:P14">
    <cfRule type="cellIs" dxfId="197" priority="147" operator="lessThan">
      <formula>0</formula>
    </cfRule>
    <cfRule type="cellIs" dxfId="196" priority="148" operator="greaterThan">
      <formula>0</formula>
    </cfRule>
  </conditionalFormatting>
  <conditionalFormatting sqref="P5:P6">
    <cfRule type="cellIs" dxfId="195" priority="140" operator="lessThan">
      <formula>0</formula>
    </cfRule>
    <cfRule type="cellIs" dxfId="194" priority="141" operator="greaterThan">
      <formula>0</formula>
    </cfRule>
    <cfRule type="cellIs" dxfId="193" priority="142" operator="greaterThan">
      <formula>0</formula>
    </cfRule>
  </conditionalFormatting>
  <conditionalFormatting sqref="P11:P12">
    <cfRule type="cellIs" dxfId="192" priority="120" operator="greaterThan">
      <formula>0</formula>
    </cfRule>
    <cfRule type="cellIs" dxfId="191" priority="121" operator="lessThan">
      <formula>0</formula>
    </cfRule>
  </conditionalFormatting>
  <conditionalFormatting sqref="M5:M605">
    <cfRule type="cellIs" dxfId="190" priority="44" operator="greaterThan">
      <formula>0</formula>
    </cfRule>
    <cfRule type="cellIs" dxfId="189" priority="45" operator="lessThan">
      <formula>0</formula>
    </cfRule>
  </conditionalFormatting>
  <conditionalFormatting sqref="P7:P8">
    <cfRule type="cellIs" dxfId="188" priority="43" operator="greaterThan">
      <formula>0</formula>
    </cfRule>
  </conditionalFormatting>
  <conditionalFormatting sqref="P9:P10">
    <cfRule type="cellIs" dxfId="187" priority="42" operator="greaterThan">
      <formula>0</formula>
    </cfRule>
  </conditionalFormatting>
  <conditionalFormatting sqref="E100:E605">
    <cfRule type="containsText" dxfId="186" priority="40" operator="containsText" text="Despesa">
      <formula>NOT(ISERROR(SEARCH("Despesa",E100)))</formula>
    </cfRule>
    <cfRule type="containsText" dxfId="185" priority="41" operator="containsText" text="Receita">
      <formula>NOT(ISERROR(SEARCH("Receita",E100)))</formula>
    </cfRule>
  </conditionalFormatting>
  <conditionalFormatting sqref="E100:E605">
    <cfRule type="expression" dxfId="184" priority="170" stopIfTrue="1">
      <formula>NOT(ISERROR(SEARCH("Investimentos",E100)))</formula>
    </cfRule>
  </conditionalFormatting>
  <conditionalFormatting sqref="E22:E99">
    <cfRule type="containsText" dxfId="183" priority="36" operator="containsText" text="Despesa">
      <formula>NOT(ISERROR(SEARCH("Despesa",E22)))</formula>
    </cfRule>
    <cfRule type="containsText" dxfId="182" priority="37" operator="containsText" text="Receita">
      <formula>NOT(ISERROR(SEARCH("Receita",E22)))</formula>
    </cfRule>
  </conditionalFormatting>
  <conditionalFormatting sqref="E22:E99">
    <cfRule type="expression" dxfId="181" priority="173" stopIfTrue="1">
      <formula>NOT(ISERROR(SEARCH("Investimentos",E22)))</formula>
    </cfRule>
  </conditionalFormatting>
  <conditionalFormatting sqref="E5:E605">
    <cfRule type="containsText" dxfId="180" priority="32" operator="containsText" text="Despesa">
      <formula>NOT(ISERROR(SEARCH("Despesa",E5)))</formula>
    </cfRule>
    <cfRule type="containsText" dxfId="179" priority="33" operator="containsText" text="Receita">
      <formula>NOT(ISERROR(SEARCH("Receita",E5)))</formula>
    </cfRule>
  </conditionalFormatting>
  <conditionalFormatting sqref="E5:E605">
    <cfRule type="expression" dxfId="178" priority="176" stopIfTrue="1">
      <formula>NOT(ISERROR(SEARCH("Investimentos",E5)))</formula>
    </cfRule>
  </conditionalFormatting>
  <conditionalFormatting sqref="E5:E16">
    <cfRule type="containsText" dxfId="177" priority="28" operator="containsText" text="Despesa">
      <formula>NOT(ISERROR(SEARCH("Despesa",E5)))</formula>
    </cfRule>
    <cfRule type="containsText" dxfId="176" priority="29" operator="containsText" text="Receita">
      <formula>NOT(ISERROR(SEARCH("Receita",E5)))</formula>
    </cfRule>
  </conditionalFormatting>
  <conditionalFormatting sqref="E5:E16">
    <cfRule type="expression" dxfId="175" priority="27" stopIfTrue="1">
      <formula>NOT(ISERROR(SEARCH("Investimentos",E5)))</formula>
    </cfRule>
  </conditionalFormatting>
  <conditionalFormatting sqref="E5:E16">
    <cfRule type="containsText" dxfId="174" priority="25" operator="containsText" text="Despesa">
      <formula>NOT(ISERROR(SEARCH("Despesa",E5)))</formula>
    </cfRule>
    <cfRule type="containsText" dxfId="173" priority="26" operator="containsText" text="Receita">
      <formula>NOT(ISERROR(SEARCH("Receita",E5)))</formula>
    </cfRule>
  </conditionalFormatting>
  <conditionalFormatting sqref="E5:E16">
    <cfRule type="expression" dxfId="172" priority="24" stopIfTrue="1">
      <formula>NOT(ISERROR(SEARCH("Investimentos",E5)))</formula>
    </cfRule>
  </conditionalFormatting>
  <conditionalFormatting sqref="E5:E16">
    <cfRule type="containsText" dxfId="171" priority="22" operator="containsText" text="Despesa">
      <formula>NOT(ISERROR(SEARCH("Despesa",E5)))</formula>
    </cfRule>
    <cfRule type="containsText" dxfId="170" priority="23" operator="containsText" text="Receita">
      <formula>NOT(ISERROR(SEARCH("Receita",E5)))</formula>
    </cfRule>
  </conditionalFormatting>
  <conditionalFormatting sqref="E5:E16">
    <cfRule type="expression" dxfId="169" priority="21" stopIfTrue="1">
      <formula>NOT(ISERROR(SEARCH("Investimentos",E5)))</formula>
    </cfRule>
  </conditionalFormatting>
  <conditionalFormatting sqref="E5:E16">
    <cfRule type="containsText" dxfId="168" priority="19" operator="containsText" text="Despesa">
      <formula>NOT(ISERROR(SEARCH("Despesa",E5)))</formula>
    </cfRule>
    <cfRule type="containsText" dxfId="167" priority="20" operator="containsText" text="Receita">
      <formula>NOT(ISERROR(SEARCH("Receita",E5)))</formula>
    </cfRule>
  </conditionalFormatting>
  <conditionalFormatting sqref="E5:E16">
    <cfRule type="expression" dxfId="166" priority="18" stopIfTrue="1">
      <formula>NOT(ISERROR(SEARCH("Investimentos",E5)))</formula>
    </cfRule>
  </conditionalFormatting>
  <conditionalFormatting sqref="K34">
    <cfRule type="containsText" dxfId="165" priority="1" operator="containsText" text="Não Pago">
      <formula>NOT(ISERROR(SEARCH("Não Pago",K34)))</formula>
    </cfRule>
    <cfRule type="containsText" dxfId="164" priority="2" operator="containsText" text="Pago">
      <formula>NOT(ISERROR(SEARCH("Pago",K34)))</formula>
    </cfRule>
  </conditionalFormatting>
  <conditionalFormatting sqref="K122:K605">
    <cfRule type="containsText" dxfId="163" priority="14" operator="containsText" text="Não Pago">
      <formula>NOT(ISERROR(SEARCH("Não Pago",K122)))</formula>
    </cfRule>
    <cfRule type="containsText" dxfId="162" priority="15" operator="containsText" text="Pago">
      <formula>NOT(ISERROR(SEARCH("Pago",K122)))</formula>
    </cfRule>
  </conditionalFormatting>
  <conditionalFormatting sqref="K21:K121">
    <cfRule type="containsText" dxfId="161" priority="12" operator="containsText" text="Não Pago">
      <formula>NOT(ISERROR(SEARCH("Não Pago",K21)))</formula>
    </cfRule>
    <cfRule type="containsText" dxfId="160" priority="13" operator="containsText" text="Pago">
      <formula>NOT(ISERROR(SEARCH("Pago",K21)))</formula>
    </cfRule>
  </conditionalFormatting>
  <conditionalFormatting sqref="K5:K19">
    <cfRule type="containsText" dxfId="159" priority="10" operator="containsText" text="Não Pago">
      <formula>NOT(ISERROR(SEARCH("Não Pago",K5)))</formula>
    </cfRule>
    <cfRule type="containsText" dxfId="158" priority="11" operator="containsText" text="Pago">
      <formula>NOT(ISERROR(SEARCH("Pago",K5)))</formula>
    </cfRule>
  </conditionalFormatting>
  <conditionalFormatting sqref="K20">
    <cfRule type="containsText" dxfId="157" priority="8" operator="containsText" text="Não Pago">
      <formula>NOT(ISERROR(SEARCH("Não Pago",K20)))</formula>
    </cfRule>
    <cfRule type="containsText" dxfId="156" priority="9" operator="containsText" text="Pago">
      <formula>NOT(ISERROR(SEARCH("Pago",K20)))</formula>
    </cfRule>
  </conditionalFormatting>
  <conditionalFormatting sqref="K5:K187">
    <cfRule type="cellIs" dxfId="155" priority="7" operator="equal">
      <formula>"Realizado"</formula>
    </cfRule>
  </conditionalFormatting>
  <conditionalFormatting sqref="K22">
    <cfRule type="containsText" dxfId="154" priority="5" operator="containsText" text="Não Pago">
      <formula>NOT(ISERROR(SEARCH("Não Pago",K22)))</formula>
    </cfRule>
    <cfRule type="containsText" dxfId="153" priority="6" operator="containsText" text="Pago">
      <formula>NOT(ISERROR(SEARCH("Pago",K22)))</formula>
    </cfRule>
  </conditionalFormatting>
  <conditionalFormatting sqref="K27">
    <cfRule type="containsText" dxfId="152" priority="3" operator="containsText" text="Não Pago">
      <formula>NOT(ISERROR(SEARCH("Não Pago",K27)))</formula>
    </cfRule>
    <cfRule type="containsText" dxfId="151" priority="4" operator="containsText" text="Pago">
      <formula>NOT(ISERROR(SEARCH("Pago",K27)))</formula>
    </cfRule>
  </conditionalFormatting>
  <dataValidations count="5">
    <dataValidation type="list" allowBlank="1" showInputMessage="1" showErrorMessage="1" sqref="C5:C605">
      <formula1>"1,2,3,4,5,6,7,8,9,10,11,12,13,14,15,16,17,18,19,20,21,22,23,24,25,26,27,28,29,30,31"</formula1>
    </dataValidation>
    <dataValidation type="list" allowBlank="1" showInputMessage="1" showErrorMessage="1" sqref="L5:L605 K188:K605">
      <formula1>"Pago,Não Pago"</formula1>
    </dataValidation>
    <dataValidation type="list" allowBlank="1" showInputMessage="1" showErrorMessage="1" sqref="G5:H605">
      <formula1>INDIRECT(V5)</formula1>
    </dataValidation>
    <dataValidation type="list" allowBlank="1" showInputMessage="1" showErrorMessage="1" sqref="E5:E605">
      <formula1>$O$16:$O$26</formula1>
    </dataValidation>
    <dataValidation type="list" allowBlank="1" showInputMessage="1" showErrorMessage="1" sqref="K5:K187">
      <formula1>"Pago,Não Pago,Realizado"</formula1>
    </dataValidation>
  </dataValidations>
  <pageMargins left="0.51181102362204722" right="0.51181102362204722" top="0.78740157480314965" bottom="0.78740157480314965" header="0.31496062992125984" footer="0.31496062992125984"/>
  <drawing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4">
    <pageSetUpPr fitToPage="1"/>
  </sheetPr>
  <dimension ref="A1:AD658"/>
  <sheetViews>
    <sheetView showGridLines="0" zoomScale="90" zoomScaleNormal="90" zoomScalePageLayoutView="90" workbookViewId="0">
      <pane xSplit="1" ySplit="4" topLeftCell="B5" activePane="bottomRight" state="frozen"/>
      <selection pane="topRight"/>
      <selection pane="bottomLeft"/>
      <selection pane="bottomRight" activeCell="B4" sqref="B4"/>
    </sheetView>
  </sheetViews>
  <sheetFormatPr defaultColWidth="0" defaultRowHeight="15" zeroHeight="1" x14ac:dyDescent="0.25"/>
  <cols>
    <col min="1" max="1" width="27.42578125" style="76" customWidth="1"/>
    <col min="2" max="2" width="3.7109375" style="5" customWidth="1"/>
    <col min="3" max="3" width="7.7109375" style="5" customWidth="1"/>
    <col min="4" max="4" width="16.85546875" style="5" customWidth="1"/>
    <col min="5" max="5" width="29.42578125" style="5" customWidth="1"/>
    <col min="6" max="6" width="18.42578125" style="5" customWidth="1"/>
    <col min="7" max="8" width="34.7109375" style="5" customWidth="1"/>
    <col min="9" max="10" width="15.140625" style="5" customWidth="1"/>
    <col min="11" max="11" width="12.42578125" style="5" customWidth="1"/>
    <col min="12" max="12" width="16.42578125" style="5" customWidth="1"/>
    <col min="13" max="13" width="17.42578125" style="5" customWidth="1"/>
    <col min="14" max="14" width="2.42578125" style="5" customWidth="1"/>
    <col min="15" max="15" width="22.140625" style="5" customWidth="1"/>
    <col min="16" max="16" width="15.28515625" style="5" customWidth="1"/>
    <col min="17" max="17" width="8.85546875" style="5" customWidth="1"/>
    <col min="18" max="21" width="8.85546875" style="150" hidden="1" customWidth="1"/>
    <col min="22" max="22" width="5.42578125" style="151" hidden="1" customWidth="1"/>
    <col min="23" max="23" width="8.85546875" style="147" customWidth="1"/>
    <col min="24" max="30" width="8.85546875" style="5" customWidth="1"/>
    <col min="31" max="16384" width="8.85546875" style="5" hidden="1"/>
  </cols>
  <sheetData>
    <row r="1" spans="1:23" s="10" customFormat="1" ht="33.950000000000003" customHeight="1" x14ac:dyDescent="0.35">
      <c r="A1" s="191" t="s">
        <v>1368</v>
      </c>
      <c r="C1" s="125" t="s">
        <v>300</v>
      </c>
      <c r="D1" s="125"/>
      <c r="E1" s="125"/>
      <c r="F1" s="125"/>
      <c r="G1" s="125"/>
      <c r="H1" s="125"/>
      <c r="I1" s="125"/>
      <c r="J1" s="125"/>
      <c r="K1" s="125"/>
      <c r="L1" s="125"/>
      <c r="M1" s="125"/>
      <c r="N1" s="125"/>
      <c r="O1" s="125"/>
      <c r="R1" s="148"/>
      <c r="S1" s="148"/>
      <c r="T1" s="148"/>
      <c r="U1" s="148"/>
      <c r="V1" s="149"/>
      <c r="W1" s="146"/>
    </row>
    <row r="2" spans="1:23" s="10" customFormat="1" ht="37.5" customHeight="1" thickBot="1" x14ac:dyDescent="0.3">
      <c r="A2" s="76"/>
      <c r="C2" s="145"/>
      <c r="D2" s="145"/>
      <c r="E2" s="145"/>
      <c r="F2" s="145"/>
      <c r="G2" s="145"/>
      <c r="H2" s="145"/>
      <c r="I2" s="145"/>
      <c r="J2" s="145"/>
      <c r="K2" s="145"/>
      <c r="L2" s="145"/>
      <c r="M2" s="145"/>
      <c r="N2" s="145"/>
      <c r="O2" s="145"/>
      <c r="P2" s="145"/>
      <c r="R2" s="148"/>
      <c r="S2" s="148"/>
      <c r="T2" s="148"/>
      <c r="U2" s="148"/>
      <c r="V2" s="149"/>
      <c r="W2" s="146"/>
    </row>
    <row r="3" spans="1:23" ht="21.75" customHeight="1" thickTop="1" thickBot="1" x14ac:dyDescent="0.3">
      <c r="F3" s="12"/>
      <c r="G3" s="29"/>
      <c r="H3" s="12"/>
    </row>
    <row r="4" spans="1:23" ht="30.75" customHeight="1" thickTop="1" thickBot="1" x14ac:dyDescent="0.3">
      <c r="C4" s="183" t="s">
        <v>15</v>
      </c>
      <c r="D4" s="183" t="s">
        <v>1427</v>
      </c>
      <c r="E4" s="184" t="s">
        <v>18</v>
      </c>
      <c r="F4" s="183" t="s">
        <v>1428</v>
      </c>
      <c r="G4" s="184" t="s">
        <v>17</v>
      </c>
      <c r="H4" s="183" t="s">
        <v>1430</v>
      </c>
      <c r="I4" s="183" t="s">
        <v>1431</v>
      </c>
      <c r="J4" s="183" t="s">
        <v>1432</v>
      </c>
      <c r="K4" s="184" t="s">
        <v>19</v>
      </c>
      <c r="L4" s="183" t="s">
        <v>1433</v>
      </c>
      <c r="M4" s="30" t="s">
        <v>20</v>
      </c>
      <c r="O4" s="217" t="s">
        <v>26</v>
      </c>
      <c r="P4" s="217"/>
      <c r="V4" s="152"/>
    </row>
    <row r="5" spans="1:23" ht="19.5" customHeight="1" thickTop="1" thickBot="1" x14ac:dyDescent="0.3">
      <c r="C5" s="58">
        <v>1</v>
      </c>
      <c r="D5" s="58" t="str">
        <f>IF(C5&lt;&gt;"",TEXT(C5,"00")&amp;"/11/"&amp;'Configurações Básicas'!$P$5,"")</f>
        <v>01/11/2017</v>
      </c>
      <c r="E5" s="58" t="s">
        <v>1357</v>
      </c>
      <c r="F5" s="28"/>
      <c r="G5" s="28" t="s">
        <v>1425</v>
      </c>
      <c r="H5" s="28"/>
      <c r="I5" s="167">
        <v>105</v>
      </c>
      <c r="J5" s="192"/>
      <c r="K5" s="60" t="s">
        <v>1392</v>
      </c>
      <c r="L5" s="192"/>
      <c r="M5" s="56">
        <f>P5+IF(AND(K5="Pago",OR(E5='PC Receitas'!O4,E5='PC Receitas'!O5,E5='PC Receitas'!O6)),I5,IF(AND(K5="Pago",OR(E5='PC Receitas'!O7,E5='PC Receitas'!O8,E5='PC Receitas'!O9,E5='PC Receitas'!O10,E5='PC Receitas'!O11,E5='PC Receitas'!O12,E5='PC Receitas'!O13,E5='PC Receitas'!O14)),-I5,0))</f>
        <v>7448.57</v>
      </c>
      <c r="O5" s="221" t="s">
        <v>240</v>
      </c>
      <c r="P5" s="222">
        <f>Out!P13</f>
        <v>7448.57</v>
      </c>
      <c r="Q5" s="57"/>
      <c r="R5" s="153" t="str">
        <f>IF(V5="Despesas_com_RH","Despesa",IF(V5="Despesas_Operacionais","Despesa",IF(V5="Despesas_com_Marketing","Despesa",IF(V5="Impostos","Despesa",IF(V5="Investimentos","Despesa","")))))</f>
        <v>Despesa</v>
      </c>
      <c r="S5" s="150" t="str">
        <f>IF(V5="Despesas_com_Produtos","Despesa",IF(V5="Despesas_com_Serviços","Despesa",IF(V5="Despesas_Não_Operacionais","Despesa","")))</f>
        <v/>
      </c>
      <c r="T5" s="150" t="str">
        <f>IF(V5="Receitas_com_Produtos","Receita",IF(V5="Receitas_com_Serviços","Receita",IF(V5="Receitas_Não_Operacionais","Receita","")))</f>
        <v/>
      </c>
      <c r="U5" s="150" t="str">
        <f>IF(R5&lt;&gt;"",R5,IF(S5&lt;&gt;"",S5,IF(T5&lt;&gt;"",T5,"")))</f>
        <v>Despesa</v>
      </c>
      <c r="V5" s="154" t="str">
        <f>VLOOKUP(E5,'PC Receitas'!$O$4:$P$14,2,FALSE)</f>
        <v>Despesas_Operacionais</v>
      </c>
    </row>
    <row r="6" spans="1:23" ht="19.5" customHeight="1" thickTop="1" thickBot="1" x14ac:dyDescent="0.3">
      <c r="C6" s="58">
        <v>1</v>
      </c>
      <c r="D6" s="58" t="str">
        <f>IF(C6&lt;&gt;"",TEXT(C6,"00")&amp;"/11/"&amp;'Configurações Básicas'!$P$5,"")</f>
        <v>01/11/2017</v>
      </c>
      <c r="E6" s="58" t="s">
        <v>1357</v>
      </c>
      <c r="F6" s="28"/>
      <c r="G6" s="28" t="s">
        <v>1370</v>
      </c>
      <c r="H6" s="28"/>
      <c r="I6" s="167">
        <v>85</v>
      </c>
      <c r="J6" s="192"/>
      <c r="K6" s="60" t="s">
        <v>1392</v>
      </c>
      <c r="L6" s="192"/>
      <c r="M6" s="56">
        <f>M5+IF(AND(K6="Pago",OR(E6='PC Receitas'!$O$4,E6='PC Receitas'!$O$5,E6='PC Receitas'!$O$6)),I6,IF(AND(K6="Pago",OR(E6='PC Receitas'!$O$7,E6='PC Receitas'!$O$8,E6='PC Receitas'!$O$9,E6='PC Receitas'!$O$10,E6='PC Receitas'!$O$11,E6='PC Receitas'!$O$12,E6='PC Receitas'!$O$13,E6='PC Receitas'!$O$14)),-I6,0))</f>
        <v>7448.57</v>
      </c>
      <c r="O6" s="221"/>
      <c r="P6" s="222"/>
      <c r="Q6" s="57"/>
      <c r="R6" s="153" t="str">
        <f t="shared" ref="R6:R69" si="0">IF(V6="Despesas_com_RH","Despesa",IF(V6="Despesas_Operacionais","Despesa",IF(V6="Despesas_com_Marketing","Despesa",IF(V6="Impostos","Despesa",IF(V6="Investimentos","Despesa","")))))</f>
        <v>Despesa</v>
      </c>
      <c r="S6" s="150" t="str">
        <f t="shared" ref="S6:S69" si="1">IF(V6="Despesas_com_Produtos","Despesa",IF(V6="Despesas_com_Serviços","Despesa",IF(V6="Despesas_Não_Operacionais","Despesa","")))</f>
        <v/>
      </c>
      <c r="T6" s="150" t="str">
        <f t="shared" ref="T6:T69" si="2">IF(V6="Receitas_com_Produtos","Receita",IF(V6="Receitas_com_Serviços","Receita",IF(V6="Receitas_Não_Operacionais","Receita","")))</f>
        <v/>
      </c>
      <c r="U6" s="150" t="str">
        <f t="shared" ref="U6:U69" si="3">IF(R6&lt;&gt;"",R6,IF(S6&lt;&gt;"",S6,IF(T6&lt;&gt;"",T6,"")))</f>
        <v>Despesa</v>
      </c>
      <c r="V6" s="154" t="str">
        <f>VLOOKUP(E6,'PC Receitas'!$O$4:$P$14,2,FALSE)</f>
        <v>Despesas_Operacionais</v>
      </c>
    </row>
    <row r="7" spans="1:23" ht="19.5" customHeight="1" thickTop="1" thickBot="1" x14ac:dyDescent="0.3">
      <c r="C7" s="58">
        <v>1</v>
      </c>
      <c r="D7" s="58" t="str">
        <f>IF(C7&lt;&gt;"",TEXT(C7,"00")&amp;"/11/"&amp;'Configurações Básicas'!$P$5,"")</f>
        <v>01/11/2017</v>
      </c>
      <c r="E7" s="58" t="s">
        <v>1357</v>
      </c>
      <c r="F7" s="28"/>
      <c r="G7" s="58" t="s">
        <v>1371</v>
      </c>
      <c r="H7" s="58"/>
      <c r="I7" s="167">
        <v>350</v>
      </c>
      <c r="J7" s="192"/>
      <c r="K7" s="60" t="s">
        <v>1392</v>
      </c>
      <c r="L7" s="192"/>
      <c r="M7" s="56">
        <f>M6+IF(AND(K7="Pago",OR(E7='PC Receitas'!$O$4,E7='PC Receitas'!$O$5,E7='PC Receitas'!$O$6)),I7,IF(AND(K7="Pago",OR(E7='PC Receitas'!$O$7,E7='PC Receitas'!$O$8,E7='PC Receitas'!$O$9,E7='PC Receitas'!$O$10,E7='PC Receitas'!$O$11,E7='PC Receitas'!$O$12,E7='PC Receitas'!$O$13,E7='PC Receitas'!$O$14)),-I7,0))</f>
        <v>7448.57</v>
      </c>
      <c r="O7" s="211" t="s">
        <v>27</v>
      </c>
      <c r="P7" s="214">
        <f>SUMIFS($I$5:$I$605,$E$5:$E$605,'PC Receitas'!O4,$K$5:$K$605,"Pago")+SUMIFS($I$5:$I$605,$E$5:$E$605,'PC Receitas'!O5,$K$5:$K$605,"Pago")+SUMIFS($I$5:$I$605,$E$5:$E$605,'PC Receitas'!O6,$K$5:$K$605,"Pago")</f>
        <v>0</v>
      </c>
      <c r="Q7" s="22"/>
      <c r="R7" s="153" t="str">
        <f t="shared" si="0"/>
        <v>Despesa</v>
      </c>
      <c r="S7" s="150" t="str">
        <f t="shared" si="1"/>
        <v/>
      </c>
      <c r="T7" s="150" t="str">
        <f t="shared" si="2"/>
        <v/>
      </c>
      <c r="U7" s="150" t="str">
        <f t="shared" si="3"/>
        <v>Despesa</v>
      </c>
      <c r="V7" s="154" t="str">
        <f>VLOOKUP(E7,'PC Receitas'!$O$4:$P$14,2,FALSE)</f>
        <v>Despesas_Operacionais</v>
      </c>
    </row>
    <row r="8" spans="1:23" ht="19.5" customHeight="1" thickTop="1" thickBot="1" x14ac:dyDescent="0.3">
      <c r="C8" s="58">
        <v>1</v>
      </c>
      <c r="D8" s="58" t="str">
        <f>IF(C8&lt;&gt;"",TEXT(C8,"00")&amp;"/11/"&amp;'Configurações Básicas'!$P$5,"")</f>
        <v>01/11/2017</v>
      </c>
      <c r="E8" s="58" t="s">
        <v>1357</v>
      </c>
      <c r="F8" s="28"/>
      <c r="G8" s="28" t="s">
        <v>1369</v>
      </c>
      <c r="H8" s="28"/>
      <c r="I8" s="167">
        <v>107</v>
      </c>
      <c r="J8" s="192"/>
      <c r="K8" s="60" t="s">
        <v>1392</v>
      </c>
      <c r="L8" s="192"/>
      <c r="M8" s="56">
        <f>M7+IF(AND(K8="Pago",OR(E8='PC Receitas'!$O$4,E8='PC Receitas'!$O$5,E8='PC Receitas'!$O$6)),I8,IF(AND(K8="Pago",OR(E8='PC Receitas'!$O$7,E8='PC Receitas'!$O$8,E8='PC Receitas'!$O$9,E8='PC Receitas'!$O$10,E8='PC Receitas'!$O$11,E8='PC Receitas'!$O$12,E8='PC Receitas'!$O$13,E8='PC Receitas'!$O$14)),-I8,0))</f>
        <v>7448.57</v>
      </c>
      <c r="O8" s="211"/>
      <c r="P8" s="215"/>
      <c r="Q8" s="22"/>
      <c r="R8" s="153" t="str">
        <f t="shared" si="0"/>
        <v>Despesa</v>
      </c>
      <c r="S8" s="150" t="str">
        <f t="shared" si="1"/>
        <v/>
      </c>
      <c r="T8" s="150" t="str">
        <f t="shared" si="2"/>
        <v/>
      </c>
      <c r="U8" s="150" t="str">
        <f t="shared" si="3"/>
        <v>Despesa</v>
      </c>
      <c r="V8" s="154" t="str">
        <f>VLOOKUP(E8,'PC Receitas'!$O$4:$P$14,2,FALSE)</f>
        <v>Despesas_Operacionais</v>
      </c>
    </row>
    <row r="9" spans="1:23" ht="19.5" customHeight="1" thickTop="1" thickBot="1" x14ac:dyDescent="0.3">
      <c r="C9" s="58">
        <v>1</v>
      </c>
      <c r="D9" s="58" t="str">
        <f>IF(C9&lt;&gt;"",TEXT(C9,"00")&amp;"/11/"&amp;'Configurações Básicas'!$P$5,"")</f>
        <v>01/11/2017</v>
      </c>
      <c r="E9" s="58" t="s">
        <v>1357</v>
      </c>
      <c r="F9" s="28"/>
      <c r="G9" s="58" t="s">
        <v>1375</v>
      </c>
      <c r="H9" s="58"/>
      <c r="I9" s="167">
        <v>30</v>
      </c>
      <c r="J9" s="192"/>
      <c r="K9" s="60" t="s">
        <v>1392</v>
      </c>
      <c r="L9" s="192"/>
      <c r="M9" s="56">
        <f>M8+IF(AND(K9="Pago",OR(E9='PC Receitas'!$O$4,E9='PC Receitas'!$O$5,E9='PC Receitas'!$O$6)),I9,IF(AND(K9="Pago",OR(E9='PC Receitas'!$O$7,E9='PC Receitas'!$O$8,E9='PC Receitas'!$O$9,E9='PC Receitas'!$O$10,E9='PC Receitas'!$O$11,E9='PC Receitas'!$O$12,E9='PC Receitas'!$O$13,E9='PC Receitas'!$O$14)),-I9,0))</f>
        <v>7448.57</v>
      </c>
      <c r="O9" s="211" t="s">
        <v>28</v>
      </c>
      <c r="P9" s="212">
        <f>SUMIFS($I$5:$I$605,$E$5:$E$605,'PC Receitas'!$O$7,$K$5:$K$605,"Pago")+SUMIFS($I$5:$I$605,$E$5:$E$605,'PC Receitas'!$O$8,$K$5:$K$605,"Pago")+SUMIFS($I$5:$I$605,$E$5:$E$605,'PC Receitas'!$O$9,$K$5:$K$605,"Pago")+SUMIFS($I$5:$I$605,$E$5:$E$605,'PC Receitas'!$O$10,$K$5:$K$605,"Pago")+SUMIFS($I$5:$I$605,$E$5:$E$605,'PC Receitas'!$O$11,$K$5:$K$605,"Pago")+SUMIFS($I$5:$I$605,$E$5:$E$605,'PC Receitas'!$O$12,$K$5:$K$605,"Pago")+SUMIFS($I$5:$I$605,$E$5:$E$605,'PC Receitas'!$O$13,$K$5:$K$605,"Pago")+SUMIFS($I$5:$I$605,$E$5:$E$605,'PC Receitas'!$O$14,$K$5:$K$605,"Pago")</f>
        <v>0</v>
      </c>
      <c r="Q9" s="22"/>
      <c r="R9" s="153" t="str">
        <f t="shared" si="0"/>
        <v>Despesa</v>
      </c>
      <c r="S9" s="150" t="str">
        <f t="shared" si="1"/>
        <v/>
      </c>
      <c r="T9" s="150" t="str">
        <f t="shared" si="2"/>
        <v/>
      </c>
      <c r="U9" s="150" t="str">
        <f t="shared" si="3"/>
        <v>Despesa</v>
      </c>
      <c r="V9" s="154" t="str">
        <f>VLOOKUP(E9,'PC Receitas'!$O$4:$P$14,2,FALSE)</f>
        <v>Despesas_Operacionais</v>
      </c>
    </row>
    <row r="10" spans="1:23" ht="19.5" customHeight="1" thickTop="1" thickBot="1" x14ac:dyDescent="0.3">
      <c r="C10" s="58">
        <v>1</v>
      </c>
      <c r="D10" s="58" t="str">
        <f>IF(C10&lt;&gt;"",TEXT(C10,"00")&amp;"/11/"&amp;'Configurações Básicas'!$P$5,"")</f>
        <v>01/11/2017</v>
      </c>
      <c r="E10" s="58" t="s">
        <v>1357</v>
      </c>
      <c r="F10" s="28"/>
      <c r="G10" s="58" t="s">
        <v>1391</v>
      </c>
      <c r="H10" s="58"/>
      <c r="I10" s="167">
        <v>1500</v>
      </c>
      <c r="J10" s="192"/>
      <c r="K10" s="60" t="s">
        <v>1392</v>
      </c>
      <c r="L10" s="192"/>
      <c r="M10" s="56">
        <f>M9+IF(AND(K10="Pago",OR(E10='PC Receitas'!$O$4,E10='PC Receitas'!$O$5,E10='PC Receitas'!$O$6)),I10,IF(AND(K10="Pago",OR(E10='PC Receitas'!$O$7,E10='PC Receitas'!$O$8,E10='PC Receitas'!$O$9,E10='PC Receitas'!$O$10,E10='PC Receitas'!$O$11,E10='PC Receitas'!$O$12,E10='PC Receitas'!$O$13,E10='PC Receitas'!$O$14)),-I10,0))</f>
        <v>7448.57</v>
      </c>
      <c r="O10" s="211"/>
      <c r="P10" s="213"/>
      <c r="Q10" s="22"/>
      <c r="R10" s="153" t="str">
        <f t="shared" si="0"/>
        <v>Despesa</v>
      </c>
      <c r="S10" s="150" t="str">
        <f t="shared" si="1"/>
        <v/>
      </c>
      <c r="T10" s="150" t="str">
        <f t="shared" si="2"/>
        <v/>
      </c>
      <c r="U10" s="150" t="str">
        <f t="shared" si="3"/>
        <v>Despesa</v>
      </c>
      <c r="V10" s="154" t="str">
        <f>VLOOKUP(E10,'PC Receitas'!$O$4:$P$14,2,FALSE)</f>
        <v>Despesas_Operacionais</v>
      </c>
    </row>
    <row r="11" spans="1:23" ht="19.5" customHeight="1" thickTop="1" thickBot="1" x14ac:dyDescent="0.3">
      <c r="C11" s="58">
        <v>1</v>
      </c>
      <c r="D11" s="58" t="str">
        <f>IF(C11&lt;&gt;"",TEXT(C11,"00")&amp;"/11/"&amp;'Configurações Básicas'!$P$5,"")</f>
        <v>01/11/2017</v>
      </c>
      <c r="E11" s="58" t="s">
        <v>1357</v>
      </c>
      <c r="F11" s="28"/>
      <c r="G11" s="58" t="s">
        <v>1399</v>
      </c>
      <c r="H11" s="58"/>
      <c r="I11" s="167">
        <v>400</v>
      </c>
      <c r="J11" s="192"/>
      <c r="K11" s="60" t="s">
        <v>1392</v>
      </c>
      <c r="L11" s="192"/>
      <c r="M11" s="56">
        <f>M10+IF(AND(K11="Pago",OR(E11='PC Receitas'!$O$4,E11='PC Receitas'!$O$5,E11='PC Receitas'!$O$6)),I11,IF(AND(K11="Pago",OR(E11='PC Receitas'!$O$7,E11='PC Receitas'!$O$8,E11='PC Receitas'!$O$9,E11='PC Receitas'!$O$10,E11='PC Receitas'!$O$11,E11='PC Receitas'!$O$12,E11='PC Receitas'!$O$13,E11='PC Receitas'!$O$14)),-I11,0))</f>
        <v>7448.57</v>
      </c>
      <c r="O11" s="211" t="s">
        <v>30</v>
      </c>
      <c r="P11" s="212">
        <f>P7-P9</f>
        <v>0</v>
      </c>
      <c r="Q11" s="22"/>
      <c r="R11" s="153" t="str">
        <f t="shared" si="0"/>
        <v>Despesa</v>
      </c>
      <c r="S11" s="150" t="str">
        <f t="shared" si="1"/>
        <v/>
      </c>
      <c r="T11" s="150" t="str">
        <f t="shared" si="2"/>
        <v/>
      </c>
      <c r="U11" s="150" t="str">
        <f t="shared" si="3"/>
        <v>Despesa</v>
      </c>
      <c r="V11" s="154" t="str">
        <f>VLOOKUP(E11,'PC Receitas'!$O$4:$P$14,2,FALSE)</f>
        <v>Despesas_Operacionais</v>
      </c>
    </row>
    <row r="12" spans="1:23" ht="19.5" customHeight="1" thickTop="1" thickBot="1" x14ac:dyDescent="0.3">
      <c r="C12" s="58">
        <v>1</v>
      </c>
      <c r="D12" s="58" t="str">
        <f>IF(C12&lt;&gt;"",TEXT(C12,"00")&amp;"/11/"&amp;'Configurações Básicas'!$P$5,"")</f>
        <v>01/11/2017</v>
      </c>
      <c r="E12" s="58" t="s">
        <v>154</v>
      </c>
      <c r="F12" s="28"/>
      <c r="G12" s="28" t="s">
        <v>1381</v>
      </c>
      <c r="H12" s="28"/>
      <c r="I12" s="167">
        <v>230</v>
      </c>
      <c r="J12" s="192"/>
      <c r="K12" s="60" t="s">
        <v>1392</v>
      </c>
      <c r="L12" s="192"/>
      <c r="M12" s="56">
        <f>M11+IF(AND(K12="Pago",OR(E12='PC Receitas'!$O$4,E12='PC Receitas'!$O$5,E12='PC Receitas'!$O$6)),I12,IF(AND(K12="Pago",OR(E12='PC Receitas'!$O$7,E12='PC Receitas'!$O$8,E12='PC Receitas'!$O$9,E12='PC Receitas'!$O$10,E12='PC Receitas'!$O$11,E12='PC Receitas'!$O$12,E12='PC Receitas'!$O$13,E12='PC Receitas'!$O$14)),-I12,0))</f>
        <v>7448.57</v>
      </c>
      <c r="O12" s="211"/>
      <c r="P12" s="213"/>
      <c r="Q12" s="22"/>
      <c r="R12" s="153" t="str">
        <f t="shared" si="0"/>
        <v>Despesa</v>
      </c>
      <c r="S12" s="150" t="str">
        <f t="shared" si="1"/>
        <v/>
      </c>
      <c r="T12" s="150" t="str">
        <f t="shared" si="2"/>
        <v/>
      </c>
      <c r="U12" s="150" t="str">
        <f t="shared" si="3"/>
        <v>Despesa</v>
      </c>
      <c r="V12" s="154" t="str">
        <f>VLOOKUP(E12,'PC Receitas'!$O$4:$P$14,2,FALSE)</f>
        <v>Despesas_com_RH</v>
      </c>
    </row>
    <row r="13" spans="1:23" ht="19.5" customHeight="1" thickTop="1" thickBot="1" x14ac:dyDescent="0.3">
      <c r="C13" s="58">
        <v>1</v>
      </c>
      <c r="D13" s="58" t="str">
        <f>IF(C13&lt;&gt;"",TEXT(C13,"00")&amp;"/11/"&amp;'Configurações Básicas'!$P$5,"")</f>
        <v>01/11/2017</v>
      </c>
      <c r="E13" s="58" t="s">
        <v>1353</v>
      </c>
      <c r="F13" s="28"/>
      <c r="G13" s="28" t="s">
        <v>1426</v>
      </c>
      <c r="H13" s="28"/>
      <c r="I13" s="167">
        <v>502</v>
      </c>
      <c r="J13" s="192"/>
      <c r="K13" s="60" t="s">
        <v>1392</v>
      </c>
      <c r="L13" s="192"/>
      <c r="M13" s="56">
        <f>M12+IF(AND(K13="Pago",OR(E13='PC Receitas'!$O$4,E13='PC Receitas'!$O$5,E13='PC Receitas'!$O$6)),I13,IF(AND(K13="Pago",OR(E13='PC Receitas'!$O$7,E13='PC Receitas'!$O$8,E13='PC Receitas'!$O$9,E13='PC Receitas'!$O$10,E13='PC Receitas'!$O$11,E13='PC Receitas'!$O$12,E13='PC Receitas'!$O$13,E13='PC Receitas'!$O$14)),-I13,0))</f>
        <v>7448.57</v>
      </c>
      <c r="O13" s="211" t="s">
        <v>66</v>
      </c>
      <c r="P13" s="212">
        <f>M605</f>
        <v>7448.57</v>
      </c>
      <c r="Q13" s="22"/>
      <c r="R13" s="153" t="str">
        <f t="shared" si="0"/>
        <v>Despesa</v>
      </c>
      <c r="S13" s="150" t="str">
        <f t="shared" si="1"/>
        <v/>
      </c>
      <c r="T13" s="150" t="str">
        <f t="shared" si="2"/>
        <v/>
      </c>
      <c r="U13" s="150" t="str">
        <f t="shared" si="3"/>
        <v>Despesa</v>
      </c>
      <c r="V13" s="154" t="str">
        <f>VLOOKUP(E13,'PC Receitas'!$O$4:$P$14,2,FALSE)</f>
        <v>Impostos</v>
      </c>
    </row>
    <row r="14" spans="1:23" ht="19.5" customHeight="1" thickTop="1" thickBot="1" x14ac:dyDescent="0.3">
      <c r="C14" s="58">
        <v>1</v>
      </c>
      <c r="D14" s="58" t="str">
        <f>IF(C14&lt;&gt;"",TEXT(C14,"00")&amp;"/11/"&amp;'Configurações Básicas'!$P$5,"")</f>
        <v>01/11/2017</v>
      </c>
      <c r="E14" s="58" t="s">
        <v>154</v>
      </c>
      <c r="F14" s="28"/>
      <c r="G14" s="28" t="s">
        <v>1423</v>
      </c>
      <c r="H14" s="28"/>
      <c r="I14" s="167">
        <v>175</v>
      </c>
      <c r="J14" s="192"/>
      <c r="K14" s="60" t="s">
        <v>1392</v>
      </c>
      <c r="L14" s="192"/>
      <c r="M14" s="56">
        <f>M13+IF(AND(K14="Pago",OR(E14='PC Receitas'!$O$4,E14='PC Receitas'!$O$5,E14='PC Receitas'!$O$6)),I14,IF(AND(K14="Pago",OR(E14='PC Receitas'!$O$7,E14='PC Receitas'!$O$8,E14='PC Receitas'!$O$9,E14='PC Receitas'!$O$10,E14='PC Receitas'!$O$11,E14='PC Receitas'!$O$12,E14='PC Receitas'!$O$13,E14='PC Receitas'!$O$14)),-I14,0))</f>
        <v>7448.57</v>
      </c>
      <c r="O14" s="211"/>
      <c r="P14" s="216"/>
      <c r="Q14" s="22"/>
      <c r="R14" s="153" t="str">
        <f t="shared" si="0"/>
        <v>Despesa</v>
      </c>
      <c r="S14" s="150" t="str">
        <f t="shared" si="1"/>
        <v/>
      </c>
      <c r="T14" s="150" t="str">
        <f t="shared" si="2"/>
        <v/>
      </c>
      <c r="U14" s="150" t="str">
        <f t="shared" si="3"/>
        <v>Despesa</v>
      </c>
      <c r="V14" s="154" t="str">
        <f>VLOOKUP(E14,'PC Receitas'!$O$4:$P$14,2,FALSE)</f>
        <v>Despesas_com_RH</v>
      </c>
    </row>
    <row r="15" spans="1:23" ht="19.5" customHeight="1" thickTop="1" thickBot="1" x14ac:dyDescent="0.3">
      <c r="C15" s="58">
        <v>1</v>
      </c>
      <c r="D15" s="58" t="str">
        <f>IF(C15&lt;&gt;"",TEXT(C15,"00")&amp;"/11/"&amp;'Configurações Básicas'!$P$5,"")</f>
        <v>01/11/2017</v>
      </c>
      <c r="E15" s="58" t="s">
        <v>1357</v>
      </c>
      <c r="F15" s="28"/>
      <c r="G15" s="28" t="s">
        <v>1400</v>
      </c>
      <c r="H15" s="28"/>
      <c r="I15" s="167">
        <v>108.33</v>
      </c>
      <c r="J15" s="192"/>
      <c r="K15" s="60" t="s">
        <v>1392</v>
      </c>
      <c r="L15" s="192"/>
      <c r="M15" s="56">
        <f>M14+IF(AND(K15="Pago",OR(E15='PC Receitas'!$O$4,E15='PC Receitas'!$O$5,E15='PC Receitas'!$O$6)),I15,IF(AND(K15="Pago",OR(E15='PC Receitas'!$O$7,E15='PC Receitas'!$O$8,E15='PC Receitas'!$O$9,E15='PC Receitas'!$O$10,E15='PC Receitas'!$O$11,E15='PC Receitas'!$O$12,E15='PC Receitas'!$O$13,E15='PC Receitas'!$O$14)),-I15,0))</f>
        <v>7448.57</v>
      </c>
      <c r="R15" s="153" t="str">
        <f t="shared" si="0"/>
        <v>Despesa</v>
      </c>
      <c r="S15" s="150" t="str">
        <f t="shared" si="1"/>
        <v/>
      </c>
      <c r="T15" s="150" t="str">
        <f t="shared" si="2"/>
        <v/>
      </c>
      <c r="U15" s="150" t="str">
        <f t="shared" si="3"/>
        <v>Despesa</v>
      </c>
      <c r="V15" s="154" t="str">
        <f>VLOOKUP(E15,'PC Receitas'!$O$4:$P$14,2,FALSE)</f>
        <v>Despesas_Operacionais</v>
      </c>
    </row>
    <row r="16" spans="1:23" ht="19.5" customHeight="1" thickTop="1" thickBot="1" x14ac:dyDescent="0.3">
      <c r="C16" s="58">
        <v>1</v>
      </c>
      <c r="D16" s="58" t="str">
        <f>IF(C16&lt;&gt;"",TEXT(C16,"00")&amp;"/11/"&amp;'Configurações Básicas'!$P$5,"")</f>
        <v>01/11/2017</v>
      </c>
      <c r="E16" s="58" t="s">
        <v>1359</v>
      </c>
      <c r="F16" s="28"/>
      <c r="G16" s="28" t="s">
        <v>1424</v>
      </c>
      <c r="H16" s="28"/>
      <c r="I16" s="167">
        <v>850</v>
      </c>
      <c r="J16" s="192"/>
      <c r="K16" s="60" t="s">
        <v>1392</v>
      </c>
      <c r="L16" s="192"/>
      <c r="M16" s="56">
        <f>M15+IF(AND(K16="Pago",OR(E16='PC Receitas'!$O$4,E16='PC Receitas'!$O$5,E16='PC Receitas'!$O$6)),I16,IF(AND(K16="Pago",OR(E16='PC Receitas'!$O$7,E16='PC Receitas'!$O$8,E16='PC Receitas'!$O$9,E16='PC Receitas'!$O$10,E16='PC Receitas'!$O$11,E16='PC Receitas'!$O$12,E16='PC Receitas'!$O$13,E16='PC Receitas'!$O$14)),-I16,0))</f>
        <v>7448.57</v>
      </c>
      <c r="O16" s="150" t="str">
        <f>'PC Receitas'!O4</f>
        <v>RECEITAS COM PRODUTO</v>
      </c>
      <c r="R16" s="153" t="str">
        <f t="shared" si="0"/>
        <v>Despesa</v>
      </c>
      <c r="S16" s="150" t="str">
        <f t="shared" si="1"/>
        <v/>
      </c>
      <c r="T16" s="150" t="str">
        <f t="shared" si="2"/>
        <v/>
      </c>
      <c r="U16" s="150" t="str">
        <f t="shared" si="3"/>
        <v>Despesa</v>
      </c>
      <c r="V16" s="154" t="str">
        <f>VLOOKUP(E16,'PC Receitas'!$O$4:$P$14,2,FALSE)</f>
        <v>Investimentos</v>
      </c>
    </row>
    <row r="17" spans="3:22" ht="19.5" customHeight="1" thickTop="1" thickBot="1" x14ac:dyDescent="0.3">
      <c r="C17" s="58"/>
      <c r="D17" s="58" t="str">
        <f>IF(C17&lt;&gt;"",TEXT(C17,"00")&amp;"/11/"&amp;'Configurações Básicas'!$P$5,"")</f>
        <v/>
      </c>
      <c r="E17" s="58"/>
      <c r="F17" s="58"/>
      <c r="G17" s="58"/>
      <c r="H17" s="58"/>
      <c r="I17" s="59"/>
      <c r="J17" s="193"/>
      <c r="K17" s="168"/>
      <c r="L17" s="192"/>
      <c r="M17" s="56">
        <f>M16+IF(AND(K17="Pago",OR(E17='PC Receitas'!$O$4,E17='PC Receitas'!$O$5,E17='PC Receitas'!$O$6)),I17,IF(AND(K17="Pago",OR(E17='PC Receitas'!$O$7,E17='PC Receitas'!$O$8,E17='PC Receitas'!$O$9,E17='PC Receitas'!$O$10,E17='PC Receitas'!$O$11,E17='PC Receitas'!$O$12,E17='PC Receitas'!$O$13,E17='PC Receitas'!$O$14)),-I17,0))</f>
        <v>7448.57</v>
      </c>
      <c r="O17" s="150" t="str">
        <f>'PC Receitas'!O5</f>
        <v>RECEITAS COM SERVIÇOS</v>
      </c>
      <c r="R17" s="153" t="e">
        <f t="shared" si="0"/>
        <v>#N/A</v>
      </c>
      <c r="S17" s="150" t="e">
        <f t="shared" si="1"/>
        <v>#N/A</v>
      </c>
      <c r="T17" s="150" t="e">
        <f t="shared" si="2"/>
        <v>#N/A</v>
      </c>
      <c r="U17" s="150" t="e">
        <f t="shared" si="3"/>
        <v>#N/A</v>
      </c>
      <c r="V17" s="154" t="e">
        <f>VLOOKUP(E17,'PC Receitas'!$O$4:$P$14,2,FALSE)</f>
        <v>#N/A</v>
      </c>
    </row>
    <row r="18" spans="3:22" ht="19.5" customHeight="1" thickTop="1" thickBot="1" x14ac:dyDescent="0.3">
      <c r="C18" s="58"/>
      <c r="D18" s="58" t="str">
        <f>IF(C18&lt;&gt;"",TEXT(C18,"00")&amp;"/11/"&amp;'Configurações Básicas'!$P$5,"")</f>
        <v/>
      </c>
      <c r="E18" s="58"/>
      <c r="F18" s="58"/>
      <c r="G18" s="58"/>
      <c r="H18" s="58"/>
      <c r="I18" s="59"/>
      <c r="J18" s="193"/>
      <c r="K18" s="168"/>
      <c r="L18" s="192"/>
      <c r="M18" s="56">
        <f>M17+IF(AND(K18="Pago",OR(E18='PC Receitas'!$O$4,E18='PC Receitas'!$O$5,E18='PC Receitas'!$O$6)),I18,IF(AND(K18="Pago",OR(E18='PC Receitas'!$O$7,E18='PC Receitas'!$O$8,E18='PC Receitas'!$O$9,E18='PC Receitas'!$O$10,E18='PC Receitas'!$O$11,E18='PC Receitas'!$O$12,E18='PC Receitas'!$O$13,E18='PC Receitas'!$O$14)),-I18,0))</f>
        <v>7448.57</v>
      </c>
      <c r="O18" s="150" t="str">
        <f>'PC Receitas'!O6</f>
        <v>RECEITAS NÃO OPERACIONAIS</v>
      </c>
      <c r="R18" s="153" t="e">
        <f t="shared" si="0"/>
        <v>#N/A</v>
      </c>
      <c r="S18" s="150" t="e">
        <f t="shared" si="1"/>
        <v>#N/A</v>
      </c>
      <c r="T18" s="150" t="e">
        <f t="shared" si="2"/>
        <v>#N/A</v>
      </c>
      <c r="U18" s="150" t="e">
        <f t="shared" si="3"/>
        <v>#N/A</v>
      </c>
      <c r="V18" s="154" t="e">
        <f>VLOOKUP(E18,'PC Receitas'!$O$4:$P$14,2,FALSE)</f>
        <v>#N/A</v>
      </c>
    </row>
    <row r="19" spans="3:22" ht="19.5" customHeight="1" thickTop="1" thickBot="1" x14ac:dyDescent="0.3">
      <c r="C19" s="58"/>
      <c r="D19" s="58" t="str">
        <f>IF(C19&lt;&gt;"",TEXT(C19,"00")&amp;"/11/"&amp;'Configurações Básicas'!$P$5,"")</f>
        <v/>
      </c>
      <c r="E19" s="58"/>
      <c r="F19" s="58"/>
      <c r="G19" s="58"/>
      <c r="H19" s="58"/>
      <c r="I19" s="59"/>
      <c r="J19" s="193"/>
      <c r="K19" s="168"/>
      <c r="L19" s="192"/>
      <c r="M19" s="56">
        <f>M18+IF(AND(K19="Pago",OR(E19='PC Receitas'!$O$4,E19='PC Receitas'!$O$5,E19='PC Receitas'!$O$6)),I19,IF(AND(K19="Pago",OR(E19='PC Receitas'!$O$7,E19='PC Receitas'!$O$8,E19='PC Receitas'!$O$9,E19='PC Receitas'!$O$10,E19='PC Receitas'!$O$11,E19='PC Receitas'!$O$12,E19='PC Receitas'!$O$13,E19='PC Receitas'!$O$14)),-I19,0))</f>
        <v>7448.57</v>
      </c>
      <c r="O19" s="150" t="str">
        <f>'PC Receitas'!O7</f>
        <v>DESPESAS COM PRODUTOS</v>
      </c>
      <c r="R19" s="153" t="e">
        <f t="shared" si="0"/>
        <v>#N/A</v>
      </c>
      <c r="S19" s="150" t="e">
        <f t="shared" si="1"/>
        <v>#N/A</v>
      </c>
      <c r="T19" s="150" t="e">
        <f t="shared" si="2"/>
        <v>#N/A</v>
      </c>
      <c r="U19" s="150" t="e">
        <f t="shared" si="3"/>
        <v>#N/A</v>
      </c>
      <c r="V19" s="154" t="e">
        <f>VLOOKUP(E19,'PC Receitas'!$O$4:$P$14,2,FALSE)</f>
        <v>#N/A</v>
      </c>
    </row>
    <row r="20" spans="3:22" ht="19.5" customHeight="1" thickTop="1" thickBot="1" x14ac:dyDescent="0.3">
      <c r="C20" s="58"/>
      <c r="D20" s="58" t="str">
        <f>IF(C20&lt;&gt;"",TEXT(C20,"00")&amp;"/11/"&amp;'Configurações Básicas'!$P$5,"")</f>
        <v/>
      </c>
      <c r="E20" s="58"/>
      <c r="F20" s="58"/>
      <c r="G20" s="58"/>
      <c r="H20" s="58"/>
      <c r="I20" s="59"/>
      <c r="J20" s="193"/>
      <c r="K20" s="168"/>
      <c r="L20" s="192"/>
      <c r="M20" s="56">
        <f>M19+IF(AND(K20="Pago",OR(E20='PC Receitas'!$O$4,E20='PC Receitas'!$O$5,E20='PC Receitas'!$O$6)),I20,IF(AND(K20="Pago",OR(E20='PC Receitas'!$O$7,E20='PC Receitas'!$O$8,E20='PC Receitas'!$O$9,E20='PC Receitas'!$O$10,E20='PC Receitas'!$O$11,E20='PC Receitas'!$O$12,E20='PC Receitas'!$O$13,E20='PC Receitas'!$O$14)),-I20,0))</f>
        <v>7448.57</v>
      </c>
      <c r="O20" s="150" t="str">
        <f>'PC Receitas'!O8</f>
        <v>DESPESAS COM SERVIÇOS</v>
      </c>
      <c r="R20" s="153" t="e">
        <f t="shared" si="0"/>
        <v>#N/A</v>
      </c>
      <c r="S20" s="150" t="e">
        <f t="shared" si="1"/>
        <v>#N/A</v>
      </c>
      <c r="T20" s="150" t="e">
        <f t="shared" si="2"/>
        <v>#N/A</v>
      </c>
      <c r="U20" s="150" t="e">
        <f t="shared" si="3"/>
        <v>#N/A</v>
      </c>
      <c r="V20" s="154" t="e">
        <f>VLOOKUP(E20,'PC Receitas'!$O$4:$P$14,2,FALSE)</f>
        <v>#N/A</v>
      </c>
    </row>
    <row r="21" spans="3:22" ht="19.5" customHeight="1" thickTop="1" thickBot="1" x14ac:dyDescent="0.3">
      <c r="C21" s="58"/>
      <c r="D21" s="58" t="str">
        <f>IF(C21&lt;&gt;"",TEXT(C21,"00")&amp;"/11/"&amp;'Configurações Básicas'!$P$5,"")</f>
        <v/>
      </c>
      <c r="E21" s="58"/>
      <c r="F21" s="58"/>
      <c r="G21" s="58"/>
      <c r="H21" s="58"/>
      <c r="I21" s="59"/>
      <c r="J21" s="193"/>
      <c r="K21" s="168"/>
      <c r="L21" s="192"/>
      <c r="M21" s="56">
        <f>M20+IF(AND(K21="Pago",OR(E21='PC Receitas'!$O$4,E21='PC Receitas'!$O$5,E21='PC Receitas'!$O$6)),I21,IF(AND(K21="Pago",OR(E21='PC Receitas'!$O$7,E21='PC Receitas'!$O$8,E21='PC Receitas'!$O$9,E21='PC Receitas'!$O$10,E21='PC Receitas'!$O$11,E21='PC Receitas'!$O$12,E21='PC Receitas'!$O$13,E21='PC Receitas'!$O$14)),-I21,0))</f>
        <v>7448.57</v>
      </c>
      <c r="O21" s="150" t="str">
        <f>'PC Receitas'!O9</f>
        <v>DESPESAS NÃO OPERACIONAIS</v>
      </c>
      <c r="R21" s="153" t="e">
        <f t="shared" si="0"/>
        <v>#N/A</v>
      </c>
      <c r="S21" s="150" t="e">
        <f t="shared" si="1"/>
        <v>#N/A</v>
      </c>
      <c r="T21" s="150" t="e">
        <f t="shared" si="2"/>
        <v>#N/A</v>
      </c>
      <c r="U21" s="150" t="e">
        <f t="shared" si="3"/>
        <v>#N/A</v>
      </c>
      <c r="V21" s="154" t="e">
        <f>VLOOKUP(E21,'PC Receitas'!$O$4:$P$14,2,FALSE)</f>
        <v>#N/A</v>
      </c>
    </row>
    <row r="22" spans="3:22" ht="19.5" customHeight="1" thickTop="1" thickBot="1" x14ac:dyDescent="0.3">
      <c r="C22" s="58"/>
      <c r="D22" s="58" t="str">
        <f>IF(C22&lt;&gt;"",TEXT(C22,"00")&amp;"/11/"&amp;'Configurações Básicas'!$P$5,"")</f>
        <v/>
      </c>
      <c r="E22" s="58"/>
      <c r="F22" s="58"/>
      <c r="G22" s="58"/>
      <c r="H22" s="58"/>
      <c r="I22" s="59"/>
      <c r="J22" s="193"/>
      <c r="K22" s="60"/>
      <c r="L22" s="192"/>
      <c r="M22" s="56">
        <f>M21+IF(AND(K22="Pago",OR(E22='PC Receitas'!$O$4,E22='PC Receitas'!$O$5,E22='PC Receitas'!$O$6)),I22,IF(AND(K22="Pago",OR(E22='PC Receitas'!$O$7,E22='PC Receitas'!$O$8,E22='PC Receitas'!$O$9,E22='PC Receitas'!$O$10,E22='PC Receitas'!$O$11,E22='PC Receitas'!$O$12,E22='PC Receitas'!$O$13,E22='PC Receitas'!$O$14)),-I22,0))</f>
        <v>7448.57</v>
      </c>
      <c r="O22" s="150" t="str">
        <f>'PC Receitas'!O10</f>
        <v>DESPESAS COM RH</v>
      </c>
      <c r="R22" s="153" t="e">
        <f t="shared" si="0"/>
        <v>#N/A</v>
      </c>
      <c r="S22" s="150" t="e">
        <f t="shared" si="1"/>
        <v>#N/A</v>
      </c>
      <c r="T22" s="150" t="e">
        <f t="shared" si="2"/>
        <v>#N/A</v>
      </c>
      <c r="U22" s="150" t="e">
        <f t="shared" si="3"/>
        <v>#N/A</v>
      </c>
      <c r="V22" s="154" t="e">
        <f>VLOOKUP(E22,'PC Receitas'!$O$4:$P$14,2,FALSE)</f>
        <v>#N/A</v>
      </c>
    </row>
    <row r="23" spans="3:22" ht="19.5" customHeight="1" thickTop="1" thickBot="1" x14ac:dyDescent="0.3">
      <c r="C23" s="58"/>
      <c r="D23" s="58" t="str">
        <f>IF(C23&lt;&gt;"",TEXT(C23,"00")&amp;"/11/"&amp;'Configurações Básicas'!$P$5,"")</f>
        <v/>
      </c>
      <c r="E23" s="58"/>
      <c r="F23" s="58"/>
      <c r="G23" s="58"/>
      <c r="H23" s="58"/>
      <c r="I23" s="59"/>
      <c r="J23" s="193"/>
      <c r="K23" s="168"/>
      <c r="L23" s="192"/>
      <c r="M23" s="56">
        <f>M22+IF(AND(K23="Pago",OR(E23='PC Receitas'!$O$4,E23='PC Receitas'!$O$5,E23='PC Receitas'!$O$6)),I23,IF(AND(K23="Pago",OR(E23='PC Receitas'!$O$7,E23='PC Receitas'!$O$8,E23='PC Receitas'!$O$9,E23='PC Receitas'!$O$10,E23='PC Receitas'!$O$11,E23='PC Receitas'!$O$12,E23='PC Receitas'!$O$13,E23='PC Receitas'!$O$14)),-I23,0))</f>
        <v>7448.57</v>
      </c>
      <c r="O23" s="150" t="str">
        <f>'PC Receitas'!O11</f>
        <v>DESPESAS OPERACIONAIS</v>
      </c>
      <c r="R23" s="153" t="e">
        <f t="shared" si="0"/>
        <v>#N/A</v>
      </c>
      <c r="S23" s="150" t="e">
        <f t="shared" si="1"/>
        <v>#N/A</v>
      </c>
      <c r="T23" s="150" t="e">
        <f t="shared" si="2"/>
        <v>#N/A</v>
      </c>
      <c r="U23" s="150" t="e">
        <f t="shared" si="3"/>
        <v>#N/A</v>
      </c>
      <c r="V23" s="154" t="e">
        <f>VLOOKUP(E23,'PC Receitas'!$O$4:$P$14,2,FALSE)</f>
        <v>#N/A</v>
      </c>
    </row>
    <row r="24" spans="3:22" ht="19.5" customHeight="1" thickTop="1" thickBot="1" x14ac:dyDescent="0.3">
      <c r="C24" s="58"/>
      <c r="D24" s="58" t="str">
        <f>IF(C24&lt;&gt;"",TEXT(C24,"00")&amp;"/11/"&amp;'Configurações Básicas'!$P$5,"")</f>
        <v/>
      </c>
      <c r="E24" s="58"/>
      <c r="F24" s="58"/>
      <c r="G24" s="58"/>
      <c r="H24" s="58"/>
      <c r="I24" s="59"/>
      <c r="J24" s="193"/>
      <c r="K24" s="168"/>
      <c r="L24" s="192"/>
      <c r="M24" s="56">
        <f>M23+IF(AND(K24="Pago",OR(E24='PC Receitas'!$O$4,E24='PC Receitas'!$O$5,E24='PC Receitas'!$O$6)),I24,IF(AND(K24="Pago",OR(E24='PC Receitas'!$O$7,E24='PC Receitas'!$O$8,E24='PC Receitas'!$O$9,E24='PC Receitas'!$O$10,E24='PC Receitas'!$O$11,E24='PC Receitas'!$O$12,E24='PC Receitas'!$O$13,E24='PC Receitas'!$O$14)),-I24,0))</f>
        <v>7448.57</v>
      </c>
      <c r="O24" s="150" t="str">
        <f>'PC Receitas'!O12</f>
        <v>DESPESAS DE MARKETING</v>
      </c>
      <c r="R24" s="153" t="e">
        <f t="shared" si="0"/>
        <v>#N/A</v>
      </c>
      <c r="S24" s="150" t="e">
        <f t="shared" si="1"/>
        <v>#N/A</v>
      </c>
      <c r="T24" s="150" t="e">
        <f t="shared" si="2"/>
        <v>#N/A</v>
      </c>
      <c r="U24" s="150" t="e">
        <f t="shared" si="3"/>
        <v>#N/A</v>
      </c>
      <c r="V24" s="154" t="e">
        <f>VLOOKUP(E24,'PC Receitas'!$O$4:$P$14,2,FALSE)</f>
        <v>#N/A</v>
      </c>
    </row>
    <row r="25" spans="3:22" ht="19.5" customHeight="1" thickTop="1" thickBot="1" x14ac:dyDescent="0.3">
      <c r="C25" s="58"/>
      <c r="D25" s="58" t="str">
        <f>IF(C25&lt;&gt;"",TEXT(C25,"00")&amp;"/11/"&amp;'Configurações Básicas'!$P$5,"")</f>
        <v/>
      </c>
      <c r="E25" s="58"/>
      <c r="F25" s="58"/>
      <c r="G25" s="58"/>
      <c r="H25" s="58"/>
      <c r="I25" s="59"/>
      <c r="J25" s="193"/>
      <c r="K25" s="168"/>
      <c r="L25" s="192"/>
      <c r="M25" s="56">
        <f>M24+IF(AND(K25="Pago",OR(E25='PC Receitas'!$O$4,E25='PC Receitas'!$O$5,E25='PC Receitas'!$O$6)),I25,IF(AND(K25="Pago",OR(E25='PC Receitas'!$O$7,E25='PC Receitas'!$O$8,E25='PC Receitas'!$O$9,E25='PC Receitas'!$O$10,E25='PC Receitas'!$O$11,E25='PC Receitas'!$O$12,E25='PC Receitas'!$O$13,E25='PC Receitas'!$O$14)),-I25,0))</f>
        <v>7448.57</v>
      </c>
      <c r="O25" s="150" t="str">
        <f>'PC Receitas'!O13</f>
        <v>IMPOSTOS</v>
      </c>
      <c r="R25" s="153" t="e">
        <f t="shared" si="0"/>
        <v>#N/A</v>
      </c>
      <c r="S25" s="150" t="e">
        <f t="shared" si="1"/>
        <v>#N/A</v>
      </c>
      <c r="T25" s="150" t="e">
        <f t="shared" si="2"/>
        <v>#N/A</v>
      </c>
      <c r="U25" s="150" t="e">
        <f t="shared" si="3"/>
        <v>#N/A</v>
      </c>
      <c r="V25" s="154" t="e">
        <f>VLOOKUP(E25,'PC Receitas'!$O$4:$P$14,2,FALSE)</f>
        <v>#N/A</v>
      </c>
    </row>
    <row r="26" spans="3:22" ht="19.5" customHeight="1" thickTop="1" thickBot="1" x14ac:dyDescent="0.3">
      <c r="C26" s="58"/>
      <c r="D26" s="58" t="str">
        <f>IF(C26&lt;&gt;"",TEXT(C26,"00")&amp;"/11/"&amp;'Configurações Básicas'!$P$5,"")</f>
        <v/>
      </c>
      <c r="E26" s="58"/>
      <c r="F26" s="58"/>
      <c r="G26" s="58"/>
      <c r="H26" s="58"/>
      <c r="I26" s="59"/>
      <c r="J26" s="193"/>
      <c r="K26" s="168"/>
      <c r="L26" s="192"/>
      <c r="M26" s="56">
        <f>M25+IF(AND(K26="Pago",OR(E26='PC Receitas'!$O$4,E26='PC Receitas'!$O$5,E26='PC Receitas'!$O$6)),I26,IF(AND(K26="Pago",OR(E26='PC Receitas'!$O$7,E26='PC Receitas'!$O$8,E26='PC Receitas'!$O$9,E26='PC Receitas'!$O$10,E26='PC Receitas'!$O$11,E26='PC Receitas'!$O$12,E26='PC Receitas'!$O$13,E26='PC Receitas'!$O$14)),-I26,0))</f>
        <v>7448.57</v>
      </c>
      <c r="O26" s="150" t="str">
        <f>'PC Receitas'!O14</f>
        <v>INVESTIMENTOS</v>
      </c>
      <c r="R26" s="153" t="e">
        <f t="shared" si="0"/>
        <v>#N/A</v>
      </c>
      <c r="S26" s="150" t="e">
        <f t="shared" si="1"/>
        <v>#N/A</v>
      </c>
      <c r="T26" s="150" t="e">
        <f t="shared" si="2"/>
        <v>#N/A</v>
      </c>
      <c r="U26" s="150" t="e">
        <f t="shared" si="3"/>
        <v>#N/A</v>
      </c>
      <c r="V26" s="154" t="e">
        <f>VLOOKUP(E26,'PC Receitas'!$O$4:$P$14,2,FALSE)</f>
        <v>#N/A</v>
      </c>
    </row>
    <row r="27" spans="3:22" ht="19.5" customHeight="1" thickTop="1" thickBot="1" x14ac:dyDescent="0.3">
      <c r="C27" s="58"/>
      <c r="D27" s="58" t="str">
        <f>IF(C27&lt;&gt;"",TEXT(C27,"00")&amp;"/11/"&amp;'Configurações Básicas'!$P$5,"")</f>
        <v/>
      </c>
      <c r="E27" s="58"/>
      <c r="F27" s="58"/>
      <c r="G27" s="58"/>
      <c r="H27" s="58"/>
      <c r="I27" s="59"/>
      <c r="J27" s="193"/>
      <c r="K27" s="60"/>
      <c r="L27" s="192"/>
      <c r="M27" s="56">
        <f>M26+IF(AND(K27="Pago",OR(E27='PC Receitas'!$O$4,E27='PC Receitas'!$O$5,E27='PC Receitas'!$O$6)),I27,IF(AND(K27="Pago",OR(E27='PC Receitas'!$O$7,E27='PC Receitas'!$O$8,E27='PC Receitas'!$O$9,E27='PC Receitas'!$O$10,E27='PC Receitas'!$O$11,E27='PC Receitas'!$O$12,E27='PC Receitas'!$O$13,E27='PC Receitas'!$O$14)),-I27,0))</f>
        <v>7448.57</v>
      </c>
      <c r="R27" s="153" t="e">
        <f t="shared" si="0"/>
        <v>#N/A</v>
      </c>
      <c r="S27" s="150" t="e">
        <f t="shared" si="1"/>
        <v>#N/A</v>
      </c>
      <c r="T27" s="150" t="e">
        <f t="shared" si="2"/>
        <v>#N/A</v>
      </c>
      <c r="U27" s="150" t="e">
        <f t="shared" si="3"/>
        <v>#N/A</v>
      </c>
      <c r="V27" s="154" t="e">
        <f>VLOOKUP(E27,'PC Receitas'!$O$4:$P$14,2,FALSE)</f>
        <v>#N/A</v>
      </c>
    </row>
    <row r="28" spans="3:22" ht="19.5" customHeight="1" thickTop="1" thickBot="1" x14ac:dyDescent="0.3">
      <c r="C28" s="58"/>
      <c r="D28" s="58" t="str">
        <f>IF(C28&lt;&gt;"",TEXT(C28,"00")&amp;"/11/"&amp;'Configurações Básicas'!$P$5,"")</f>
        <v/>
      </c>
      <c r="E28" s="58"/>
      <c r="F28" s="58"/>
      <c r="G28" s="58"/>
      <c r="H28" s="58"/>
      <c r="I28" s="59"/>
      <c r="J28" s="193"/>
      <c r="K28" s="168"/>
      <c r="L28" s="192"/>
      <c r="M28" s="56">
        <f>M27+IF(AND(K28="Pago",OR(E28='PC Receitas'!$O$4,E28='PC Receitas'!$O$5,E28='PC Receitas'!$O$6)),I28,IF(AND(K28="Pago",OR(E28='PC Receitas'!$O$7,E28='PC Receitas'!$O$8,E28='PC Receitas'!$O$9,E28='PC Receitas'!$O$10,E28='PC Receitas'!$O$11,E28='PC Receitas'!$O$12,E28='PC Receitas'!$O$13,E28='PC Receitas'!$O$14)),-I28,0))</f>
        <v>7448.57</v>
      </c>
      <c r="R28" s="153" t="e">
        <f t="shared" si="0"/>
        <v>#N/A</v>
      </c>
      <c r="S28" s="150" t="e">
        <f t="shared" si="1"/>
        <v>#N/A</v>
      </c>
      <c r="T28" s="150" t="e">
        <f t="shared" si="2"/>
        <v>#N/A</v>
      </c>
      <c r="U28" s="150" t="e">
        <f t="shared" si="3"/>
        <v>#N/A</v>
      </c>
      <c r="V28" s="154" t="e">
        <f>VLOOKUP(E28,'PC Receitas'!$O$4:$P$14,2,FALSE)</f>
        <v>#N/A</v>
      </c>
    </row>
    <row r="29" spans="3:22" ht="19.5" customHeight="1" thickTop="1" thickBot="1" x14ac:dyDescent="0.3">
      <c r="C29" s="58"/>
      <c r="D29" s="58" t="str">
        <f>IF(C29&lt;&gt;"",TEXT(C29,"00")&amp;"/11/"&amp;'Configurações Básicas'!$P$5,"")</f>
        <v/>
      </c>
      <c r="E29" s="58"/>
      <c r="F29" s="58"/>
      <c r="G29" s="58"/>
      <c r="H29" s="58"/>
      <c r="I29" s="59"/>
      <c r="J29" s="193"/>
      <c r="K29" s="168"/>
      <c r="L29" s="192"/>
      <c r="M29" s="56">
        <f>M28+IF(AND(K29="Pago",OR(E29='PC Receitas'!$O$4,E29='PC Receitas'!$O$5,E29='PC Receitas'!$O$6)),I29,IF(AND(K29="Pago",OR(E29='PC Receitas'!$O$7,E29='PC Receitas'!$O$8,E29='PC Receitas'!$O$9,E29='PC Receitas'!$O$10,E29='PC Receitas'!$O$11,E29='PC Receitas'!$O$12,E29='PC Receitas'!$O$13,E29='PC Receitas'!$O$14)),-I29,0))</f>
        <v>7448.57</v>
      </c>
      <c r="R29" s="153" t="e">
        <f t="shared" si="0"/>
        <v>#N/A</v>
      </c>
      <c r="S29" s="150" t="e">
        <f t="shared" si="1"/>
        <v>#N/A</v>
      </c>
      <c r="T29" s="150" t="e">
        <f t="shared" si="2"/>
        <v>#N/A</v>
      </c>
      <c r="U29" s="150" t="e">
        <f t="shared" si="3"/>
        <v>#N/A</v>
      </c>
      <c r="V29" s="154" t="e">
        <f>VLOOKUP(E29,'PC Receitas'!$O$4:$P$14,2,FALSE)</f>
        <v>#N/A</v>
      </c>
    </row>
    <row r="30" spans="3:22" ht="19.5" customHeight="1" thickTop="1" thickBot="1" x14ac:dyDescent="0.3">
      <c r="C30" s="58"/>
      <c r="D30" s="58" t="str">
        <f>IF(C30&lt;&gt;"",TEXT(C30,"00")&amp;"/11/"&amp;'Configurações Básicas'!$P$5,"")</f>
        <v/>
      </c>
      <c r="E30" s="58"/>
      <c r="F30" s="58"/>
      <c r="G30" s="58"/>
      <c r="H30" s="58"/>
      <c r="I30" s="59"/>
      <c r="J30" s="193"/>
      <c r="K30" s="168"/>
      <c r="L30" s="192"/>
      <c r="M30" s="56">
        <f>M29+IF(AND(K30="Pago",OR(E30='PC Receitas'!$O$4,E30='PC Receitas'!$O$5,E30='PC Receitas'!$O$6)),I30,IF(AND(K30="Pago",OR(E30='PC Receitas'!$O$7,E30='PC Receitas'!$O$8,E30='PC Receitas'!$O$9,E30='PC Receitas'!$O$10,E30='PC Receitas'!$O$11,E30='PC Receitas'!$O$12,E30='PC Receitas'!$O$13,E30='PC Receitas'!$O$14)),-I30,0))</f>
        <v>7448.57</v>
      </c>
      <c r="R30" s="153" t="e">
        <f t="shared" si="0"/>
        <v>#N/A</v>
      </c>
      <c r="S30" s="150" t="e">
        <f t="shared" si="1"/>
        <v>#N/A</v>
      </c>
      <c r="T30" s="150" t="e">
        <f t="shared" si="2"/>
        <v>#N/A</v>
      </c>
      <c r="U30" s="150" t="e">
        <f t="shared" si="3"/>
        <v>#N/A</v>
      </c>
      <c r="V30" s="154" t="e">
        <f>VLOOKUP(E30,'PC Receitas'!$O$4:$P$14,2,FALSE)</f>
        <v>#N/A</v>
      </c>
    </row>
    <row r="31" spans="3:22" ht="19.5" customHeight="1" thickTop="1" thickBot="1" x14ac:dyDescent="0.3">
      <c r="C31" s="58"/>
      <c r="D31" s="58" t="str">
        <f>IF(C31&lt;&gt;"",TEXT(C31,"00")&amp;"/11/"&amp;'Configurações Básicas'!$P$5,"")</f>
        <v/>
      </c>
      <c r="E31" s="58"/>
      <c r="F31" s="58"/>
      <c r="G31" s="58"/>
      <c r="H31" s="58"/>
      <c r="I31" s="59"/>
      <c r="J31" s="193"/>
      <c r="K31" s="168"/>
      <c r="L31" s="192"/>
      <c r="M31" s="56">
        <f>M30+IF(AND(K31="Pago",OR(E31='PC Receitas'!$O$4,E31='PC Receitas'!$O$5,E31='PC Receitas'!$O$6)),I31,IF(AND(K31="Pago",OR(E31='PC Receitas'!$O$7,E31='PC Receitas'!$O$8,E31='PC Receitas'!$O$9,E31='PC Receitas'!$O$10,E31='PC Receitas'!$O$11,E31='PC Receitas'!$O$12,E31='PC Receitas'!$O$13,E31='PC Receitas'!$O$14)),-I31,0))</f>
        <v>7448.57</v>
      </c>
      <c r="R31" s="153" t="e">
        <f t="shared" si="0"/>
        <v>#N/A</v>
      </c>
      <c r="S31" s="150" t="e">
        <f t="shared" si="1"/>
        <v>#N/A</v>
      </c>
      <c r="T31" s="150" t="e">
        <f t="shared" si="2"/>
        <v>#N/A</v>
      </c>
      <c r="U31" s="150" t="e">
        <f t="shared" si="3"/>
        <v>#N/A</v>
      </c>
      <c r="V31" s="154" t="e">
        <f>VLOOKUP(E31,'PC Receitas'!$O$4:$P$14,2,FALSE)</f>
        <v>#N/A</v>
      </c>
    </row>
    <row r="32" spans="3:22" ht="19.5" customHeight="1" thickTop="1" thickBot="1" x14ac:dyDescent="0.3">
      <c r="C32" s="58"/>
      <c r="D32" s="58" t="str">
        <f>IF(C32&lt;&gt;"",TEXT(C32,"00")&amp;"/11/"&amp;'Configurações Básicas'!$P$5,"")</f>
        <v/>
      </c>
      <c r="E32" s="58"/>
      <c r="F32" s="58"/>
      <c r="G32" s="58"/>
      <c r="H32" s="58"/>
      <c r="I32" s="59"/>
      <c r="J32" s="193"/>
      <c r="K32" s="168"/>
      <c r="L32" s="192"/>
      <c r="M32" s="56">
        <f>M31+IF(AND(K32="Pago",OR(E32='PC Receitas'!$O$4,E32='PC Receitas'!$O$5,E32='PC Receitas'!$O$6)),I32,IF(AND(K32="Pago",OR(E32='PC Receitas'!$O$7,E32='PC Receitas'!$O$8,E32='PC Receitas'!$O$9,E32='PC Receitas'!$O$10,E32='PC Receitas'!$O$11,E32='PC Receitas'!$O$12,E32='PC Receitas'!$O$13,E32='PC Receitas'!$O$14)),-I32,0))</f>
        <v>7448.57</v>
      </c>
      <c r="R32" s="153" t="e">
        <f t="shared" si="0"/>
        <v>#N/A</v>
      </c>
      <c r="S32" s="150" t="e">
        <f t="shared" si="1"/>
        <v>#N/A</v>
      </c>
      <c r="T32" s="150" t="e">
        <f t="shared" si="2"/>
        <v>#N/A</v>
      </c>
      <c r="U32" s="150" t="e">
        <f t="shared" si="3"/>
        <v>#N/A</v>
      </c>
      <c r="V32" s="154" t="e">
        <f>VLOOKUP(E32,'PC Receitas'!$O$4:$P$14,2,FALSE)</f>
        <v>#N/A</v>
      </c>
    </row>
    <row r="33" spans="3:22" ht="19.5" customHeight="1" thickTop="1" thickBot="1" x14ac:dyDescent="0.3">
      <c r="C33" s="58"/>
      <c r="D33" s="58" t="str">
        <f>IF(C33&lt;&gt;"",TEXT(C33,"00")&amp;"/11/"&amp;'Configurações Básicas'!$P$5,"")</f>
        <v/>
      </c>
      <c r="E33" s="58"/>
      <c r="F33" s="58"/>
      <c r="G33" s="58"/>
      <c r="H33" s="58"/>
      <c r="I33" s="59"/>
      <c r="J33" s="193"/>
      <c r="K33" s="168"/>
      <c r="L33" s="192"/>
      <c r="M33" s="56">
        <f>M32+IF(AND(K33="Pago",OR(E33='PC Receitas'!$O$4,E33='PC Receitas'!$O$5,E33='PC Receitas'!$O$6)),I33,IF(AND(K33="Pago",OR(E33='PC Receitas'!$O$7,E33='PC Receitas'!$O$8,E33='PC Receitas'!$O$9,E33='PC Receitas'!$O$10,E33='PC Receitas'!$O$11,E33='PC Receitas'!$O$12,E33='PC Receitas'!$O$13,E33='PC Receitas'!$O$14)),-I33,0))</f>
        <v>7448.57</v>
      </c>
      <c r="R33" s="153" t="e">
        <f t="shared" si="0"/>
        <v>#N/A</v>
      </c>
      <c r="S33" s="150" t="e">
        <f t="shared" si="1"/>
        <v>#N/A</v>
      </c>
      <c r="T33" s="150" t="e">
        <f t="shared" si="2"/>
        <v>#N/A</v>
      </c>
      <c r="U33" s="150" t="e">
        <f t="shared" si="3"/>
        <v>#N/A</v>
      </c>
      <c r="V33" s="154" t="e">
        <f>VLOOKUP(E33,'PC Receitas'!$O$4:$P$14,2,FALSE)</f>
        <v>#N/A</v>
      </c>
    </row>
    <row r="34" spans="3:22" ht="19.5" customHeight="1" thickTop="1" thickBot="1" x14ac:dyDescent="0.3">
      <c r="C34" s="58"/>
      <c r="D34" s="58" t="str">
        <f>IF(C34&lt;&gt;"",TEXT(C34,"00")&amp;"/11/"&amp;'Configurações Básicas'!$P$5,"")</f>
        <v/>
      </c>
      <c r="E34" s="58"/>
      <c r="F34" s="58"/>
      <c r="G34" s="58"/>
      <c r="H34" s="58"/>
      <c r="I34" s="59"/>
      <c r="J34" s="193"/>
      <c r="K34" s="60"/>
      <c r="L34" s="192"/>
      <c r="M34" s="56">
        <f>M33+IF(AND(K34="Pago",OR(E34='PC Receitas'!$O$4,E34='PC Receitas'!$O$5,E34='PC Receitas'!$O$6)),I34,IF(AND(K34="Pago",OR(E34='PC Receitas'!$O$7,E34='PC Receitas'!$O$8,E34='PC Receitas'!$O$9,E34='PC Receitas'!$O$10,E34='PC Receitas'!$O$11,E34='PC Receitas'!$O$12,E34='PC Receitas'!$O$13,E34='PC Receitas'!$O$14)),-I34,0))</f>
        <v>7448.57</v>
      </c>
      <c r="R34" s="153" t="e">
        <f t="shared" si="0"/>
        <v>#N/A</v>
      </c>
      <c r="S34" s="150" t="e">
        <f t="shared" si="1"/>
        <v>#N/A</v>
      </c>
      <c r="T34" s="150" t="e">
        <f t="shared" si="2"/>
        <v>#N/A</v>
      </c>
      <c r="U34" s="150" t="e">
        <f t="shared" si="3"/>
        <v>#N/A</v>
      </c>
      <c r="V34" s="154" t="e">
        <f>VLOOKUP(E34,'PC Receitas'!$O$4:$P$14,2,FALSE)</f>
        <v>#N/A</v>
      </c>
    </row>
    <row r="35" spans="3:22" ht="19.5" customHeight="1" thickTop="1" thickBot="1" x14ac:dyDescent="0.3">
      <c r="C35" s="58"/>
      <c r="D35" s="58" t="str">
        <f>IF(C35&lt;&gt;"",TEXT(C35,"00")&amp;"/11/"&amp;'Configurações Básicas'!$P$5,"")</f>
        <v/>
      </c>
      <c r="E35" s="58"/>
      <c r="F35" s="58"/>
      <c r="G35" s="58"/>
      <c r="H35" s="58"/>
      <c r="I35" s="59"/>
      <c r="J35" s="193"/>
      <c r="K35" s="168"/>
      <c r="L35" s="192"/>
      <c r="M35" s="56">
        <f>M34+IF(AND(K35="Pago",OR(E35='PC Receitas'!$O$4,E35='PC Receitas'!$O$5,E35='PC Receitas'!$O$6)),I35,IF(AND(K35="Pago",OR(E35='PC Receitas'!$O$7,E35='PC Receitas'!$O$8,E35='PC Receitas'!$O$9,E35='PC Receitas'!$O$10,E35='PC Receitas'!$O$11,E35='PC Receitas'!$O$12,E35='PC Receitas'!$O$13,E35='PC Receitas'!$O$14)),-I35,0))</f>
        <v>7448.57</v>
      </c>
      <c r="R35" s="153" t="e">
        <f t="shared" si="0"/>
        <v>#N/A</v>
      </c>
      <c r="S35" s="150" t="e">
        <f t="shared" si="1"/>
        <v>#N/A</v>
      </c>
      <c r="T35" s="150" t="e">
        <f t="shared" si="2"/>
        <v>#N/A</v>
      </c>
      <c r="U35" s="150" t="e">
        <f t="shared" si="3"/>
        <v>#N/A</v>
      </c>
      <c r="V35" s="154" t="e">
        <f>VLOOKUP(E35,'PC Receitas'!$O$4:$P$14,2,FALSE)</f>
        <v>#N/A</v>
      </c>
    </row>
    <row r="36" spans="3:22" ht="19.5" customHeight="1" thickTop="1" thickBot="1" x14ac:dyDescent="0.3">
      <c r="C36" s="58"/>
      <c r="D36" s="58" t="str">
        <f>IF(C36&lt;&gt;"",TEXT(C36,"00")&amp;"/11/"&amp;'Configurações Básicas'!$P$5,"")</f>
        <v/>
      </c>
      <c r="E36" s="58"/>
      <c r="F36" s="58"/>
      <c r="G36" s="58"/>
      <c r="H36" s="58"/>
      <c r="I36" s="59"/>
      <c r="J36" s="193"/>
      <c r="K36" s="168"/>
      <c r="L36" s="192"/>
      <c r="M36" s="56">
        <f>M35+IF(AND(K36="Pago",OR(E36='PC Receitas'!$O$4,E36='PC Receitas'!$O$5,E36='PC Receitas'!$O$6)),I36,IF(AND(K36="Pago",OR(E36='PC Receitas'!$O$7,E36='PC Receitas'!$O$8,E36='PC Receitas'!$O$9,E36='PC Receitas'!$O$10,E36='PC Receitas'!$O$11,E36='PC Receitas'!$O$12,E36='PC Receitas'!$O$13,E36='PC Receitas'!$O$14)),-I36,0))</f>
        <v>7448.57</v>
      </c>
      <c r="R36" s="153" t="e">
        <f t="shared" si="0"/>
        <v>#N/A</v>
      </c>
      <c r="S36" s="150" t="e">
        <f t="shared" si="1"/>
        <v>#N/A</v>
      </c>
      <c r="T36" s="150" t="e">
        <f t="shared" si="2"/>
        <v>#N/A</v>
      </c>
      <c r="U36" s="150" t="e">
        <f t="shared" si="3"/>
        <v>#N/A</v>
      </c>
      <c r="V36" s="154" t="e">
        <f>VLOOKUP(E36,'PC Receitas'!$O$4:$P$14,2,FALSE)</f>
        <v>#N/A</v>
      </c>
    </row>
    <row r="37" spans="3:22" ht="19.5" customHeight="1" thickTop="1" thickBot="1" x14ac:dyDescent="0.3">
      <c r="C37" s="58"/>
      <c r="D37" s="58" t="str">
        <f>IF(C37&lt;&gt;"",TEXT(C37,"00")&amp;"/11/"&amp;'Configurações Básicas'!$P$5,"")</f>
        <v/>
      </c>
      <c r="E37" s="58"/>
      <c r="F37" s="58"/>
      <c r="G37" s="58"/>
      <c r="H37" s="58"/>
      <c r="I37" s="59"/>
      <c r="J37" s="193"/>
      <c r="K37" s="168"/>
      <c r="L37" s="192"/>
      <c r="M37" s="56">
        <f>M36+IF(AND(K37="Pago",OR(E37='PC Receitas'!$O$4,E37='PC Receitas'!$O$5,E37='PC Receitas'!$O$6)),I37,IF(AND(K37="Pago",OR(E37='PC Receitas'!$O$7,E37='PC Receitas'!$O$8,E37='PC Receitas'!$O$9,E37='PC Receitas'!$O$10,E37='PC Receitas'!$O$11,E37='PC Receitas'!$O$12,E37='PC Receitas'!$O$13,E37='PC Receitas'!$O$14)),-I37,0))</f>
        <v>7448.57</v>
      </c>
      <c r="R37" s="153" t="e">
        <f t="shared" si="0"/>
        <v>#N/A</v>
      </c>
      <c r="S37" s="150" t="e">
        <f t="shared" si="1"/>
        <v>#N/A</v>
      </c>
      <c r="T37" s="150" t="e">
        <f t="shared" si="2"/>
        <v>#N/A</v>
      </c>
      <c r="U37" s="150" t="e">
        <f t="shared" si="3"/>
        <v>#N/A</v>
      </c>
      <c r="V37" s="154" t="e">
        <f>VLOOKUP(E37,'PC Receitas'!$O$4:$P$14,2,FALSE)</f>
        <v>#N/A</v>
      </c>
    </row>
    <row r="38" spans="3:22" ht="19.5" customHeight="1" thickTop="1" thickBot="1" x14ac:dyDescent="0.3">
      <c r="C38" s="58"/>
      <c r="D38" s="58" t="str">
        <f>IF(C38&lt;&gt;"",TEXT(C38,"00")&amp;"/11/"&amp;'Configurações Básicas'!$P$5,"")</f>
        <v/>
      </c>
      <c r="E38" s="58"/>
      <c r="F38" s="58"/>
      <c r="G38" s="58"/>
      <c r="H38" s="58"/>
      <c r="I38" s="59"/>
      <c r="J38" s="193"/>
      <c r="K38" s="168"/>
      <c r="L38" s="192"/>
      <c r="M38" s="56">
        <f>M37+IF(AND(K38="Pago",OR(E38='PC Receitas'!$O$4,E38='PC Receitas'!$O$5,E38='PC Receitas'!$O$6)),I38,IF(AND(K38="Pago",OR(E38='PC Receitas'!$O$7,E38='PC Receitas'!$O$8,E38='PC Receitas'!$O$9,E38='PC Receitas'!$O$10,E38='PC Receitas'!$O$11,E38='PC Receitas'!$O$12,E38='PC Receitas'!$O$13,E38='PC Receitas'!$O$14)),-I38,0))</f>
        <v>7448.57</v>
      </c>
      <c r="R38" s="153" t="e">
        <f t="shared" si="0"/>
        <v>#N/A</v>
      </c>
      <c r="S38" s="150" t="e">
        <f t="shared" si="1"/>
        <v>#N/A</v>
      </c>
      <c r="T38" s="150" t="e">
        <f t="shared" si="2"/>
        <v>#N/A</v>
      </c>
      <c r="U38" s="150" t="e">
        <f t="shared" si="3"/>
        <v>#N/A</v>
      </c>
      <c r="V38" s="154" t="e">
        <f>VLOOKUP(E38,'PC Receitas'!$O$4:$P$14,2,FALSE)</f>
        <v>#N/A</v>
      </c>
    </row>
    <row r="39" spans="3:22" ht="19.5" customHeight="1" thickTop="1" thickBot="1" x14ac:dyDescent="0.3">
      <c r="C39" s="58"/>
      <c r="D39" s="58" t="str">
        <f>IF(C39&lt;&gt;"",TEXT(C39,"00")&amp;"/11/"&amp;'Configurações Básicas'!$P$5,"")</f>
        <v/>
      </c>
      <c r="E39" s="58"/>
      <c r="F39" s="58"/>
      <c r="G39" s="58"/>
      <c r="H39" s="58"/>
      <c r="I39" s="59"/>
      <c r="J39" s="193"/>
      <c r="K39" s="168"/>
      <c r="L39" s="192"/>
      <c r="M39" s="56">
        <f>M38+IF(AND(K39="Pago",OR(E39='PC Receitas'!$O$4,E39='PC Receitas'!$O$5,E39='PC Receitas'!$O$6)),I39,IF(AND(K39="Pago",OR(E39='PC Receitas'!$O$7,E39='PC Receitas'!$O$8,E39='PC Receitas'!$O$9,E39='PC Receitas'!$O$10,E39='PC Receitas'!$O$11,E39='PC Receitas'!$O$12,E39='PC Receitas'!$O$13,E39='PC Receitas'!$O$14)),-I39,0))</f>
        <v>7448.57</v>
      </c>
      <c r="R39" s="153" t="e">
        <f t="shared" si="0"/>
        <v>#N/A</v>
      </c>
      <c r="S39" s="150" t="e">
        <f t="shared" si="1"/>
        <v>#N/A</v>
      </c>
      <c r="T39" s="150" t="e">
        <f t="shared" si="2"/>
        <v>#N/A</v>
      </c>
      <c r="U39" s="150" t="e">
        <f t="shared" si="3"/>
        <v>#N/A</v>
      </c>
      <c r="V39" s="154" t="e">
        <f>VLOOKUP(E39,'PC Receitas'!$O$4:$P$14,2,FALSE)</f>
        <v>#N/A</v>
      </c>
    </row>
    <row r="40" spans="3:22" ht="19.5" customHeight="1" thickTop="1" thickBot="1" x14ac:dyDescent="0.3">
      <c r="C40" s="58"/>
      <c r="D40" s="58" t="str">
        <f>IF(C40&lt;&gt;"",TEXT(C40,"00")&amp;"/11/"&amp;'Configurações Básicas'!$P$5,"")</f>
        <v/>
      </c>
      <c r="E40" s="58"/>
      <c r="F40" s="58"/>
      <c r="G40" s="58"/>
      <c r="H40" s="58"/>
      <c r="I40" s="59"/>
      <c r="J40" s="193"/>
      <c r="K40" s="168"/>
      <c r="L40" s="192"/>
      <c r="M40" s="56">
        <f>M39+IF(AND(K40="Pago",OR(E40='PC Receitas'!$O$4,E40='PC Receitas'!$O$5,E40='PC Receitas'!$O$6)),I40,IF(AND(K40="Pago",OR(E40='PC Receitas'!$O$7,E40='PC Receitas'!$O$8,E40='PC Receitas'!$O$9,E40='PC Receitas'!$O$10,E40='PC Receitas'!$O$11,E40='PC Receitas'!$O$12,E40='PC Receitas'!$O$13,E40='PC Receitas'!$O$14)),-I40,0))</f>
        <v>7448.57</v>
      </c>
      <c r="R40" s="153" t="e">
        <f t="shared" si="0"/>
        <v>#N/A</v>
      </c>
      <c r="S40" s="150" t="e">
        <f t="shared" si="1"/>
        <v>#N/A</v>
      </c>
      <c r="T40" s="150" t="e">
        <f t="shared" si="2"/>
        <v>#N/A</v>
      </c>
      <c r="U40" s="150" t="e">
        <f t="shared" si="3"/>
        <v>#N/A</v>
      </c>
      <c r="V40" s="154" t="e">
        <f>VLOOKUP(E40,'PC Receitas'!$O$4:$P$14,2,FALSE)</f>
        <v>#N/A</v>
      </c>
    </row>
    <row r="41" spans="3:22" ht="19.5" customHeight="1" thickTop="1" thickBot="1" x14ac:dyDescent="0.3">
      <c r="C41" s="58"/>
      <c r="D41" s="58" t="str">
        <f>IF(C41&lt;&gt;"",TEXT(C41,"00")&amp;"/11/"&amp;'Configurações Básicas'!$P$5,"")</f>
        <v/>
      </c>
      <c r="E41" s="58"/>
      <c r="F41" s="58"/>
      <c r="G41" s="58"/>
      <c r="H41" s="58"/>
      <c r="I41" s="59"/>
      <c r="J41" s="193"/>
      <c r="K41" s="168"/>
      <c r="L41" s="192"/>
      <c r="M41" s="56">
        <f>M40+IF(AND(K41="Pago",OR(E41='PC Receitas'!$O$4,E41='PC Receitas'!$O$5,E41='PC Receitas'!$O$6)),I41,IF(AND(K41="Pago",OR(E41='PC Receitas'!$O$7,E41='PC Receitas'!$O$8,E41='PC Receitas'!$O$9,E41='PC Receitas'!$O$10,E41='PC Receitas'!$O$11,E41='PC Receitas'!$O$12,E41='PC Receitas'!$O$13,E41='PC Receitas'!$O$14)),-I41,0))</f>
        <v>7448.57</v>
      </c>
      <c r="R41" s="153" t="e">
        <f t="shared" si="0"/>
        <v>#N/A</v>
      </c>
      <c r="S41" s="150" t="e">
        <f t="shared" si="1"/>
        <v>#N/A</v>
      </c>
      <c r="T41" s="150" t="e">
        <f t="shared" si="2"/>
        <v>#N/A</v>
      </c>
      <c r="U41" s="150" t="e">
        <f t="shared" si="3"/>
        <v>#N/A</v>
      </c>
      <c r="V41" s="154" t="e">
        <f>VLOOKUP(E41,'PC Receitas'!$O$4:$P$14,2,FALSE)</f>
        <v>#N/A</v>
      </c>
    </row>
    <row r="42" spans="3:22" ht="19.5" customHeight="1" thickTop="1" thickBot="1" x14ac:dyDescent="0.3">
      <c r="C42" s="58"/>
      <c r="D42" s="58" t="str">
        <f>IF(C42&lt;&gt;"",TEXT(C42,"00")&amp;"/11/"&amp;'Configurações Básicas'!$P$5,"")</f>
        <v/>
      </c>
      <c r="E42" s="58"/>
      <c r="F42" s="58"/>
      <c r="G42" s="58"/>
      <c r="H42" s="58"/>
      <c r="I42" s="59"/>
      <c r="J42" s="193"/>
      <c r="K42" s="168"/>
      <c r="L42" s="192"/>
      <c r="M42" s="56">
        <f>M41+IF(AND(K42="Pago",OR(E42='PC Receitas'!$O$4,E42='PC Receitas'!$O$5,E42='PC Receitas'!$O$6)),I42,IF(AND(K42="Pago",OR(E42='PC Receitas'!$O$7,E42='PC Receitas'!$O$8,E42='PC Receitas'!$O$9,E42='PC Receitas'!$O$10,E42='PC Receitas'!$O$11,E42='PC Receitas'!$O$12,E42='PC Receitas'!$O$13,E42='PC Receitas'!$O$14)),-I42,0))</f>
        <v>7448.57</v>
      </c>
      <c r="R42" s="153" t="e">
        <f t="shared" si="0"/>
        <v>#N/A</v>
      </c>
      <c r="S42" s="150" t="e">
        <f t="shared" si="1"/>
        <v>#N/A</v>
      </c>
      <c r="T42" s="150" t="e">
        <f t="shared" si="2"/>
        <v>#N/A</v>
      </c>
      <c r="U42" s="150" t="e">
        <f t="shared" si="3"/>
        <v>#N/A</v>
      </c>
      <c r="V42" s="154" t="e">
        <f>VLOOKUP(E42,'PC Receitas'!$O$4:$P$14,2,FALSE)</f>
        <v>#N/A</v>
      </c>
    </row>
    <row r="43" spans="3:22" ht="19.5" customHeight="1" thickTop="1" thickBot="1" x14ac:dyDescent="0.3">
      <c r="C43" s="58"/>
      <c r="D43" s="58" t="str">
        <f>IF(C43&lt;&gt;"",TEXT(C43,"00")&amp;"/11/"&amp;'Configurações Básicas'!$P$5,"")</f>
        <v/>
      </c>
      <c r="E43" s="58"/>
      <c r="F43" s="58"/>
      <c r="G43" s="58"/>
      <c r="H43" s="58"/>
      <c r="I43" s="59"/>
      <c r="J43" s="193"/>
      <c r="K43" s="168"/>
      <c r="L43" s="192"/>
      <c r="M43" s="56">
        <f>M42+IF(AND(K43="Pago",OR(E43='PC Receitas'!$O$4,E43='PC Receitas'!$O$5,E43='PC Receitas'!$O$6)),I43,IF(AND(K43="Pago",OR(E43='PC Receitas'!$O$7,E43='PC Receitas'!$O$8,E43='PC Receitas'!$O$9,E43='PC Receitas'!$O$10,E43='PC Receitas'!$O$11,E43='PC Receitas'!$O$12,E43='PC Receitas'!$O$13,E43='PC Receitas'!$O$14)),-I43,0))</f>
        <v>7448.57</v>
      </c>
      <c r="R43" s="153" t="e">
        <f t="shared" si="0"/>
        <v>#N/A</v>
      </c>
      <c r="S43" s="150" t="e">
        <f t="shared" si="1"/>
        <v>#N/A</v>
      </c>
      <c r="T43" s="150" t="e">
        <f t="shared" si="2"/>
        <v>#N/A</v>
      </c>
      <c r="U43" s="150" t="e">
        <f t="shared" si="3"/>
        <v>#N/A</v>
      </c>
      <c r="V43" s="154" t="e">
        <f>VLOOKUP(E43,'PC Receitas'!$O$4:$P$14,2,FALSE)</f>
        <v>#N/A</v>
      </c>
    </row>
    <row r="44" spans="3:22" ht="19.5" customHeight="1" thickTop="1" thickBot="1" x14ac:dyDescent="0.3">
      <c r="C44" s="58"/>
      <c r="D44" s="58" t="str">
        <f>IF(C44&lt;&gt;"",TEXT(C44,"00")&amp;"/11/"&amp;'Configurações Básicas'!$P$5,"")</f>
        <v/>
      </c>
      <c r="E44" s="58"/>
      <c r="F44" s="58"/>
      <c r="G44" s="58"/>
      <c r="H44" s="58"/>
      <c r="I44" s="59"/>
      <c r="J44" s="193"/>
      <c r="K44" s="168"/>
      <c r="L44" s="192"/>
      <c r="M44" s="56">
        <f>M43+IF(AND(K44="Pago",OR(E44='PC Receitas'!$O$4,E44='PC Receitas'!$O$5,E44='PC Receitas'!$O$6)),I44,IF(AND(K44="Pago",OR(E44='PC Receitas'!$O$7,E44='PC Receitas'!$O$8,E44='PC Receitas'!$O$9,E44='PC Receitas'!$O$10,E44='PC Receitas'!$O$11,E44='PC Receitas'!$O$12,E44='PC Receitas'!$O$13,E44='PC Receitas'!$O$14)),-I44,0))</f>
        <v>7448.57</v>
      </c>
      <c r="R44" s="153" t="e">
        <f t="shared" si="0"/>
        <v>#N/A</v>
      </c>
      <c r="S44" s="150" t="e">
        <f t="shared" si="1"/>
        <v>#N/A</v>
      </c>
      <c r="T44" s="150" t="e">
        <f t="shared" si="2"/>
        <v>#N/A</v>
      </c>
      <c r="U44" s="150" t="e">
        <f t="shared" si="3"/>
        <v>#N/A</v>
      </c>
      <c r="V44" s="154" t="e">
        <f>VLOOKUP(E44,'PC Receitas'!$O$4:$P$14,2,FALSE)</f>
        <v>#N/A</v>
      </c>
    </row>
    <row r="45" spans="3:22" ht="19.5" customHeight="1" thickTop="1" thickBot="1" x14ac:dyDescent="0.3">
      <c r="C45" s="58"/>
      <c r="D45" s="58" t="str">
        <f>IF(C45&lt;&gt;"",TEXT(C45,"00")&amp;"/11/"&amp;'Configurações Básicas'!$P$5,"")</f>
        <v/>
      </c>
      <c r="E45" s="58"/>
      <c r="F45" s="58"/>
      <c r="G45" s="58"/>
      <c r="H45" s="58"/>
      <c r="I45" s="59"/>
      <c r="J45" s="193"/>
      <c r="K45" s="168"/>
      <c r="L45" s="192"/>
      <c r="M45" s="56">
        <f>M44+IF(AND(K45="Pago",OR(E45='PC Receitas'!$O$4,E45='PC Receitas'!$O$5,E45='PC Receitas'!$O$6)),I45,IF(AND(K45="Pago",OR(E45='PC Receitas'!$O$7,E45='PC Receitas'!$O$8,E45='PC Receitas'!$O$9,E45='PC Receitas'!$O$10,E45='PC Receitas'!$O$11,E45='PC Receitas'!$O$12,E45='PC Receitas'!$O$13,E45='PC Receitas'!$O$14)),-I45,0))</f>
        <v>7448.57</v>
      </c>
      <c r="R45" s="153" t="e">
        <f t="shared" si="0"/>
        <v>#N/A</v>
      </c>
      <c r="S45" s="150" t="e">
        <f t="shared" si="1"/>
        <v>#N/A</v>
      </c>
      <c r="T45" s="150" t="e">
        <f t="shared" si="2"/>
        <v>#N/A</v>
      </c>
      <c r="U45" s="150" t="e">
        <f t="shared" si="3"/>
        <v>#N/A</v>
      </c>
      <c r="V45" s="154" t="e">
        <f>VLOOKUP(E45,'PC Receitas'!$O$4:$P$14,2,FALSE)</f>
        <v>#N/A</v>
      </c>
    </row>
    <row r="46" spans="3:22" ht="19.5" customHeight="1" thickTop="1" thickBot="1" x14ac:dyDescent="0.3">
      <c r="C46" s="58"/>
      <c r="D46" s="58" t="str">
        <f>IF(C46&lt;&gt;"",TEXT(C46,"00")&amp;"/11/"&amp;'Configurações Básicas'!$P$5,"")</f>
        <v/>
      </c>
      <c r="E46" s="58"/>
      <c r="F46" s="58"/>
      <c r="G46" s="58"/>
      <c r="H46" s="58"/>
      <c r="I46" s="59"/>
      <c r="J46" s="193"/>
      <c r="K46" s="168"/>
      <c r="L46" s="192"/>
      <c r="M46" s="56">
        <f>M45+IF(AND(K46="Pago",OR(E46='PC Receitas'!$O$4,E46='PC Receitas'!$O$5,E46='PC Receitas'!$O$6)),I46,IF(AND(K46="Pago",OR(E46='PC Receitas'!$O$7,E46='PC Receitas'!$O$8,E46='PC Receitas'!$O$9,E46='PC Receitas'!$O$10,E46='PC Receitas'!$O$11,E46='PC Receitas'!$O$12,E46='PC Receitas'!$O$13,E46='PC Receitas'!$O$14)),-I46,0))</f>
        <v>7448.57</v>
      </c>
      <c r="R46" s="153" t="e">
        <f t="shared" si="0"/>
        <v>#N/A</v>
      </c>
      <c r="S46" s="150" t="e">
        <f t="shared" si="1"/>
        <v>#N/A</v>
      </c>
      <c r="T46" s="150" t="e">
        <f t="shared" si="2"/>
        <v>#N/A</v>
      </c>
      <c r="U46" s="150" t="e">
        <f t="shared" si="3"/>
        <v>#N/A</v>
      </c>
      <c r="V46" s="154" t="e">
        <f>VLOOKUP(E46,'PC Receitas'!$O$4:$P$14,2,FALSE)</f>
        <v>#N/A</v>
      </c>
    </row>
    <row r="47" spans="3:22" ht="19.5" customHeight="1" thickTop="1" thickBot="1" x14ac:dyDescent="0.3">
      <c r="C47" s="58"/>
      <c r="D47" s="58" t="str">
        <f>IF(C47&lt;&gt;"",TEXT(C47,"00")&amp;"/11/"&amp;'Configurações Básicas'!$P$5,"")</f>
        <v/>
      </c>
      <c r="E47" s="58"/>
      <c r="F47" s="58"/>
      <c r="G47" s="58"/>
      <c r="H47" s="58"/>
      <c r="I47" s="59"/>
      <c r="J47" s="193"/>
      <c r="K47" s="168"/>
      <c r="L47" s="192"/>
      <c r="M47" s="56">
        <f>M46+IF(AND(K47="Pago",OR(E47='PC Receitas'!$O$4,E47='PC Receitas'!$O$5,E47='PC Receitas'!$O$6)),I47,IF(AND(K47="Pago",OR(E47='PC Receitas'!$O$7,E47='PC Receitas'!$O$8,E47='PC Receitas'!$O$9,E47='PC Receitas'!$O$10,E47='PC Receitas'!$O$11,E47='PC Receitas'!$O$12,E47='PC Receitas'!$O$13,E47='PC Receitas'!$O$14)),-I47,0))</f>
        <v>7448.57</v>
      </c>
      <c r="R47" s="153" t="e">
        <f t="shared" si="0"/>
        <v>#N/A</v>
      </c>
      <c r="S47" s="150" t="e">
        <f t="shared" si="1"/>
        <v>#N/A</v>
      </c>
      <c r="T47" s="150" t="e">
        <f t="shared" si="2"/>
        <v>#N/A</v>
      </c>
      <c r="U47" s="150" t="e">
        <f t="shared" si="3"/>
        <v>#N/A</v>
      </c>
      <c r="V47" s="154" t="e">
        <f>VLOOKUP(E47,'PC Receitas'!$O$4:$P$14,2,FALSE)</f>
        <v>#N/A</v>
      </c>
    </row>
    <row r="48" spans="3:22" ht="19.5" customHeight="1" thickTop="1" thickBot="1" x14ac:dyDescent="0.3">
      <c r="C48" s="58"/>
      <c r="D48" s="58" t="str">
        <f>IF(C48&lt;&gt;"",TEXT(C48,"00")&amp;"/11/"&amp;'Configurações Básicas'!$P$5,"")</f>
        <v/>
      </c>
      <c r="E48" s="58"/>
      <c r="F48" s="58"/>
      <c r="G48" s="58"/>
      <c r="H48" s="58"/>
      <c r="I48" s="59"/>
      <c r="J48" s="193"/>
      <c r="K48" s="168"/>
      <c r="L48" s="192"/>
      <c r="M48" s="56">
        <f>M47+IF(AND(K48="Pago",OR(E48='PC Receitas'!$O$4,E48='PC Receitas'!$O$5,E48='PC Receitas'!$O$6)),I48,IF(AND(K48="Pago",OR(E48='PC Receitas'!$O$7,E48='PC Receitas'!$O$8,E48='PC Receitas'!$O$9,E48='PC Receitas'!$O$10,E48='PC Receitas'!$O$11,E48='PC Receitas'!$O$12,E48='PC Receitas'!$O$13,E48='PC Receitas'!$O$14)),-I48,0))</f>
        <v>7448.57</v>
      </c>
      <c r="R48" s="153" t="e">
        <f t="shared" si="0"/>
        <v>#N/A</v>
      </c>
      <c r="S48" s="150" t="e">
        <f t="shared" si="1"/>
        <v>#N/A</v>
      </c>
      <c r="T48" s="150" t="e">
        <f t="shared" si="2"/>
        <v>#N/A</v>
      </c>
      <c r="U48" s="150" t="e">
        <f t="shared" si="3"/>
        <v>#N/A</v>
      </c>
      <c r="V48" s="154" t="e">
        <f>VLOOKUP(E48,'PC Receitas'!$O$4:$P$14,2,FALSE)</f>
        <v>#N/A</v>
      </c>
    </row>
    <row r="49" spans="3:22" ht="19.5" customHeight="1" thickTop="1" thickBot="1" x14ac:dyDescent="0.3">
      <c r="C49" s="58"/>
      <c r="D49" s="58" t="str">
        <f>IF(C49&lt;&gt;"",TEXT(C49,"00")&amp;"/11/"&amp;'Configurações Básicas'!$P$5,"")</f>
        <v/>
      </c>
      <c r="E49" s="58"/>
      <c r="F49" s="58"/>
      <c r="G49" s="58"/>
      <c r="H49" s="58"/>
      <c r="I49" s="59"/>
      <c r="J49" s="193"/>
      <c r="K49" s="168"/>
      <c r="L49" s="192"/>
      <c r="M49" s="56">
        <f>M48+IF(AND(K49="Pago",OR(E49='PC Receitas'!$O$4,E49='PC Receitas'!$O$5,E49='PC Receitas'!$O$6)),I49,IF(AND(K49="Pago",OR(E49='PC Receitas'!$O$7,E49='PC Receitas'!$O$8,E49='PC Receitas'!$O$9,E49='PC Receitas'!$O$10,E49='PC Receitas'!$O$11,E49='PC Receitas'!$O$12,E49='PC Receitas'!$O$13,E49='PC Receitas'!$O$14)),-I49,0))</f>
        <v>7448.57</v>
      </c>
      <c r="R49" s="153" t="e">
        <f t="shared" si="0"/>
        <v>#N/A</v>
      </c>
      <c r="S49" s="150" t="e">
        <f t="shared" si="1"/>
        <v>#N/A</v>
      </c>
      <c r="T49" s="150" t="e">
        <f t="shared" si="2"/>
        <v>#N/A</v>
      </c>
      <c r="U49" s="150" t="e">
        <f t="shared" si="3"/>
        <v>#N/A</v>
      </c>
      <c r="V49" s="154" t="e">
        <f>VLOOKUP(E49,'PC Receitas'!$O$4:$P$14,2,FALSE)</f>
        <v>#N/A</v>
      </c>
    </row>
    <row r="50" spans="3:22" ht="19.5" customHeight="1" thickTop="1" thickBot="1" x14ac:dyDescent="0.3">
      <c r="C50" s="58"/>
      <c r="D50" s="58" t="str">
        <f>IF(C50&lt;&gt;"",TEXT(C50,"00")&amp;"/11/"&amp;'Configurações Básicas'!$P$5,"")</f>
        <v/>
      </c>
      <c r="E50" s="58"/>
      <c r="F50" s="58"/>
      <c r="G50" s="58"/>
      <c r="H50" s="58"/>
      <c r="I50" s="59"/>
      <c r="J50" s="193"/>
      <c r="K50" s="168"/>
      <c r="L50" s="192"/>
      <c r="M50" s="56">
        <f>M49+IF(AND(K50="Pago",OR(E50='PC Receitas'!$O$4,E50='PC Receitas'!$O$5,E50='PC Receitas'!$O$6)),I50,IF(AND(K50="Pago",OR(E50='PC Receitas'!$O$7,E50='PC Receitas'!$O$8,E50='PC Receitas'!$O$9,E50='PC Receitas'!$O$10,E50='PC Receitas'!$O$11,E50='PC Receitas'!$O$12,E50='PC Receitas'!$O$13,E50='PC Receitas'!$O$14)),-I50,0))</f>
        <v>7448.57</v>
      </c>
      <c r="R50" s="153" t="e">
        <f t="shared" si="0"/>
        <v>#N/A</v>
      </c>
      <c r="S50" s="150" t="e">
        <f t="shared" si="1"/>
        <v>#N/A</v>
      </c>
      <c r="T50" s="150" t="e">
        <f t="shared" si="2"/>
        <v>#N/A</v>
      </c>
      <c r="U50" s="150" t="e">
        <f t="shared" si="3"/>
        <v>#N/A</v>
      </c>
      <c r="V50" s="154" t="e">
        <f>VLOOKUP(E50,'PC Receitas'!$O$4:$P$14,2,FALSE)</f>
        <v>#N/A</v>
      </c>
    </row>
    <row r="51" spans="3:22" ht="19.5" customHeight="1" thickTop="1" thickBot="1" x14ac:dyDescent="0.3">
      <c r="C51" s="58"/>
      <c r="D51" s="58" t="str">
        <f>IF(C51&lt;&gt;"",TEXT(C51,"00")&amp;"/11/"&amp;'Configurações Básicas'!$P$5,"")</f>
        <v/>
      </c>
      <c r="E51" s="58"/>
      <c r="F51" s="58"/>
      <c r="G51" s="58"/>
      <c r="H51" s="58"/>
      <c r="I51" s="59"/>
      <c r="J51" s="193"/>
      <c r="K51" s="168"/>
      <c r="L51" s="192"/>
      <c r="M51" s="56">
        <f>M50+IF(AND(K51="Pago",OR(E51='PC Receitas'!$O$4,E51='PC Receitas'!$O$5,E51='PC Receitas'!$O$6)),I51,IF(AND(K51="Pago",OR(E51='PC Receitas'!$O$7,E51='PC Receitas'!$O$8,E51='PC Receitas'!$O$9,E51='PC Receitas'!$O$10,E51='PC Receitas'!$O$11,E51='PC Receitas'!$O$12,E51='PC Receitas'!$O$13,E51='PC Receitas'!$O$14)),-I51,0))</f>
        <v>7448.57</v>
      </c>
      <c r="R51" s="153" t="e">
        <f t="shared" si="0"/>
        <v>#N/A</v>
      </c>
      <c r="S51" s="150" t="e">
        <f t="shared" si="1"/>
        <v>#N/A</v>
      </c>
      <c r="T51" s="150" t="e">
        <f t="shared" si="2"/>
        <v>#N/A</v>
      </c>
      <c r="U51" s="150" t="e">
        <f t="shared" si="3"/>
        <v>#N/A</v>
      </c>
      <c r="V51" s="154" t="e">
        <f>VLOOKUP(E51,'PC Receitas'!$O$4:$P$14,2,FALSE)</f>
        <v>#N/A</v>
      </c>
    </row>
    <row r="52" spans="3:22" ht="19.5" customHeight="1" thickTop="1" thickBot="1" x14ac:dyDescent="0.3">
      <c r="C52" s="58"/>
      <c r="D52" s="58" t="str">
        <f>IF(C52&lt;&gt;"",TEXT(C52,"00")&amp;"/11/"&amp;'Configurações Básicas'!$P$5,"")</f>
        <v/>
      </c>
      <c r="E52" s="58"/>
      <c r="F52" s="58"/>
      <c r="G52" s="58"/>
      <c r="H52" s="58"/>
      <c r="I52" s="59"/>
      <c r="J52" s="193"/>
      <c r="K52" s="168"/>
      <c r="L52" s="192"/>
      <c r="M52" s="56">
        <f>M51+IF(AND(K52="Pago",OR(E52='PC Receitas'!$O$4,E52='PC Receitas'!$O$5,E52='PC Receitas'!$O$6)),I52,IF(AND(K52="Pago",OR(E52='PC Receitas'!$O$7,E52='PC Receitas'!$O$8,E52='PC Receitas'!$O$9,E52='PC Receitas'!$O$10,E52='PC Receitas'!$O$11,E52='PC Receitas'!$O$12,E52='PC Receitas'!$O$13,E52='PC Receitas'!$O$14)),-I52,0))</f>
        <v>7448.57</v>
      </c>
      <c r="R52" s="153" t="e">
        <f t="shared" si="0"/>
        <v>#N/A</v>
      </c>
      <c r="S52" s="150" t="e">
        <f t="shared" si="1"/>
        <v>#N/A</v>
      </c>
      <c r="T52" s="150" t="e">
        <f t="shared" si="2"/>
        <v>#N/A</v>
      </c>
      <c r="U52" s="150" t="e">
        <f t="shared" si="3"/>
        <v>#N/A</v>
      </c>
      <c r="V52" s="154" t="e">
        <f>VLOOKUP(E52,'PC Receitas'!$O$4:$P$14,2,FALSE)</f>
        <v>#N/A</v>
      </c>
    </row>
    <row r="53" spans="3:22" ht="19.5" customHeight="1" thickTop="1" thickBot="1" x14ac:dyDescent="0.3">
      <c r="C53" s="58"/>
      <c r="D53" s="58" t="str">
        <f>IF(C53&lt;&gt;"",TEXT(C53,"00")&amp;"/11/"&amp;'Configurações Básicas'!$P$5,"")</f>
        <v/>
      </c>
      <c r="E53" s="58"/>
      <c r="F53" s="58"/>
      <c r="G53" s="58"/>
      <c r="H53" s="58"/>
      <c r="I53" s="59"/>
      <c r="J53" s="193"/>
      <c r="K53" s="168"/>
      <c r="L53" s="192"/>
      <c r="M53" s="56">
        <f>M52+IF(AND(K53="Pago",OR(E53='PC Receitas'!$O$4,E53='PC Receitas'!$O$5,E53='PC Receitas'!$O$6)),I53,IF(AND(K53="Pago",OR(E53='PC Receitas'!$O$7,E53='PC Receitas'!$O$8,E53='PC Receitas'!$O$9,E53='PC Receitas'!$O$10,E53='PC Receitas'!$O$11,E53='PC Receitas'!$O$12,E53='PC Receitas'!$O$13,E53='PC Receitas'!$O$14)),-I53,0))</f>
        <v>7448.57</v>
      </c>
      <c r="R53" s="153" t="e">
        <f t="shared" si="0"/>
        <v>#N/A</v>
      </c>
      <c r="S53" s="150" t="e">
        <f t="shared" si="1"/>
        <v>#N/A</v>
      </c>
      <c r="T53" s="150" t="e">
        <f t="shared" si="2"/>
        <v>#N/A</v>
      </c>
      <c r="U53" s="150" t="e">
        <f t="shared" si="3"/>
        <v>#N/A</v>
      </c>
      <c r="V53" s="154" t="e">
        <f>VLOOKUP(E53,'PC Receitas'!$O$4:$P$14,2,FALSE)</f>
        <v>#N/A</v>
      </c>
    </row>
    <row r="54" spans="3:22" ht="19.5" customHeight="1" thickTop="1" thickBot="1" x14ac:dyDescent="0.3">
      <c r="C54" s="58"/>
      <c r="D54" s="58" t="str">
        <f>IF(C54&lt;&gt;"",TEXT(C54,"00")&amp;"/11/"&amp;'Configurações Básicas'!$P$5,"")</f>
        <v/>
      </c>
      <c r="E54" s="58"/>
      <c r="F54" s="58"/>
      <c r="G54" s="58"/>
      <c r="H54" s="58"/>
      <c r="I54" s="59"/>
      <c r="J54" s="193"/>
      <c r="K54" s="168"/>
      <c r="L54" s="192"/>
      <c r="M54" s="56">
        <f>M53+IF(AND(K54="Pago",OR(E54='PC Receitas'!$O$4,E54='PC Receitas'!$O$5,E54='PC Receitas'!$O$6)),I54,IF(AND(K54="Pago",OR(E54='PC Receitas'!$O$7,E54='PC Receitas'!$O$8,E54='PC Receitas'!$O$9,E54='PC Receitas'!$O$10,E54='PC Receitas'!$O$11,E54='PC Receitas'!$O$12,E54='PC Receitas'!$O$13,E54='PC Receitas'!$O$14)),-I54,0))</f>
        <v>7448.57</v>
      </c>
      <c r="R54" s="153" t="e">
        <f t="shared" si="0"/>
        <v>#N/A</v>
      </c>
      <c r="S54" s="150" t="e">
        <f t="shared" si="1"/>
        <v>#N/A</v>
      </c>
      <c r="T54" s="150" t="e">
        <f t="shared" si="2"/>
        <v>#N/A</v>
      </c>
      <c r="U54" s="150" t="e">
        <f t="shared" si="3"/>
        <v>#N/A</v>
      </c>
      <c r="V54" s="154" t="e">
        <f>VLOOKUP(E54,'PC Receitas'!$O$4:$P$14,2,FALSE)</f>
        <v>#N/A</v>
      </c>
    </row>
    <row r="55" spans="3:22" ht="19.5" customHeight="1" thickTop="1" thickBot="1" x14ac:dyDescent="0.3">
      <c r="C55" s="58"/>
      <c r="D55" s="58" t="str">
        <f>IF(C55&lt;&gt;"",TEXT(C55,"00")&amp;"/11/"&amp;'Configurações Básicas'!$P$5,"")</f>
        <v/>
      </c>
      <c r="E55" s="58"/>
      <c r="F55" s="58"/>
      <c r="G55" s="58"/>
      <c r="H55" s="58"/>
      <c r="I55" s="59"/>
      <c r="J55" s="193"/>
      <c r="K55" s="168"/>
      <c r="L55" s="192"/>
      <c r="M55" s="56">
        <f>M54+IF(AND(K55="Pago",OR(E55='PC Receitas'!$O$4,E55='PC Receitas'!$O$5,E55='PC Receitas'!$O$6)),I55,IF(AND(K55="Pago",OR(E55='PC Receitas'!$O$7,E55='PC Receitas'!$O$8,E55='PC Receitas'!$O$9,E55='PC Receitas'!$O$10,E55='PC Receitas'!$O$11,E55='PC Receitas'!$O$12,E55='PC Receitas'!$O$13,E55='PC Receitas'!$O$14)),-I55,0))</f>
        <v>7448.57</v>
      </c>
      <c r="R55" s="153" t="e">
        <f t="shared" si="0"/>
        <v>#N/A</v>
      </c>
      <c r="S55" s="150" t="e">
        <f t="shared" si="1"/>
        <v>#N/A</v>
      </c>
      <c r="T55" s="150" t="e">
        <f t="shared" si="2"/>
        <v>#N/A</v>
      </c>
      <c r="U55" s="150" t="e">
        <f t="shared" si="3"/>
        <v>#N/A</v>
      </c>
      <c r="V55" s="154" t="e">
        <f>VLOOKUP(E55,'PC Receitas'!$O$4:$P$14,2,FALSE)</f>
        <v>#N/A</v>
      </c>
    </row>
    <row r="56" spans="3:22" ht="19.5" customHeight="1" thickTop="1" thickBot="1" x14ac:dyDescent="0.3">
      <c r="C56" s="58"/>
      <c r="D56" s="58" t="str">
        <f>IF(C56&lt;&gt;"",TEXT(C56,"00")&amp;"/11/"&amp;'Configurações Básicas'!$P$5,"")</f>
        <v/>
      </c>
      <c r="E56" s="58"/>
      <c r="F56" s="58"/>
      <c r="G56" s="58"/>
      <c r="H56" s="58"/>
      <c r="I56" s="59"/>
      <c r="J56" s="193"/>
      <c r="K56" s="168"/>
      <c r="L56" s="192"/>
      <c r="M56" s="56">
        <f>M55+IF(AND(K56="Pago",OR(E56='PC Receitas'!$O$4,E56='PC Receitas'!$O$5,E56='PC Receitas'!$O$6)),I56,IF(AND(K56="Pago",OR(E56='PC Receitas'!$O$7,E56='PC Receitas'!$O$8,E56='PC Receitas'!$O$9,E56='PC Receitas'!$O$10,E56='PC Receitas'!$O$11,E56='PC Receitas'!$O$12,E56='PC Receitas'!$O$13,E56='PC Receitas'!$O$14)),-I56,0))</f>
        <v>7448.57</v>
      </c>
      <c r="R56" s="153" t="e">
        <f t="shared" si="0"/>
        <v>#N/A</v>
      </c>
      <c r="S56" s="150" t="e">
        <f t="shared" si="1"/>
        <v>#N/A</v>
      </c>
      <c r="T56" s="150" t="e">
        <f t="shared" si="2"/>
        <v>#N/A</v>
      </c>
      <c r="U56" s="150" t="e">
        <f t="shared" si="3"/>
        <v>#N/A</v>
      </c>
      <c r="V56" s="154" t="e">
        <f>VLOOKUP(E56,'PC Receitas'!$O$4:$P$14,2,FALSE)</f>
        <v>#N/A</v>
      </c>
    </row>
    <row r="57" spans="3:22" ht="19.5" customHeight="1" thickTop="1" thickBot="1" x14ac:dyDescent="0.3">
      <c r="C57" s="58"/>
      <c r="D57" s="58" t="str">
        <f>IF(C57&lt;&gt;"",TEXT(C57,"00")&amp;"/11/"&amp;'Configurações Básicas'!$P$5,"")</f>
        <v/>
      </c>
      <c r="E57" s="58"/>
      <c r="F57" s="58"/>
      <c r="G57" s="58"/>
      <c r="H57" s="58"/>
      <c r="I57" s="59"/>
      <c r="J57" s="193"/>
      <c r="K57" s="168"/>
      <c r="L57" s="192"/>
      <c r="M57" s="56">
        <f>M56+IF(AND(K57="Pago",OR(E57='PC Receitas'!$O$4,E57='PC Receitas'!$O$5,E57='PC Receitas'!$O$6)),I57,IF(AND(K57="Pago",OR(E57='PC Receitas'!$O$7,E57='PC Receitas'!$O$8,E57='PC Receitas'!$O$9,E57='PC Receitas'!$O$10,E57='PC Receitas'!$O$11,E57='PC Receitas'!$O$12,E57='PC Receitas'!$O$13,E57='PC Receitas'!$O$14)),-I57,0))</f>
        <v>7448.57</v>
      </c>
      <c r="R57" s="153" t="e">
        <f t="shared" si="0"/>
        <v>#N/A</v>
      </c>
      <c r="S57" s="150" t="e">
        <f t="shared" si="1"/>
        <v>#N/A</v>
      </c>
      <c r="T57" s="150" t="e">
        <f t="shared" si="2"/>
        <v>#N/A</v>
      </c>
      <c r="U57" s="150" t="e">
        <f t="shared" si="3"/>
        <v>#N/A</v>
      </c>
      <c r="V57" s="154" t="e">
        <f>VLOOKUP(E57,'PC Receitas'!$O$4:$P$14,2,FALSE)</f>
        <v>#N/A</v>
      </c>
    </row>
    <row r="58" spans="3:22" ht="19.5" customHeight="1" thickTop="1" thickBot="1" x14ac:dyDescent="0.3">
      <c r="C58" s="58"/>
      <c r="D58" s="58" t="str">
        <f>IF(C58&lt;&gt;"",TEXT(C58,"00")&amp;"/11/"&amp;'Configurações Básicas'!$P$5,"")</f>
        <v/>
      </c>
      <c r="E58" s="58"/>
      <c r="F58" s="58"/>
      <c r="G58" s="58"/>
      <c r="H58" s="58"/>
      <c r="I58" s="59"/>
      <c r="J58" s="193"/>
      <c r="K58" s="168"/>
      <c r="L58" s="192"/>
      <c r="M58" s="56">
        <f>M57+IF(AND(K58="Pago",OR(E58='PC Receitas'!$O$4,E58='PC Receitas'!$O$5,E58='PC Receitas'!$O$6)),I58,IF(AND(K58="Pago",OR(E58='PC Receitas'!$O$7,E58='PC Receitas'!$O$8,E58='PC Receitas'!$O$9,E58='PC Receitas'!$O$10,E58='PC Receitas'!$O$11,E58='PC Receitas'!$O$12,E58='PC Receitas'!$O$13,E58='PC Receitas'!$O$14)),-I58,0))</f>
        <v>7448.57</v>
      </c>
      <c r="R58" s="153" t="e">
        <f t="shared" si="0"/>
        <v>#N/A</v>
      </c>
      <c r="S58" s="150" t="e">
        <f t="shared" si="1"/>
        <v>#N/A</v>
      </c>
      <c r="T58" s="150" t="e">
        <f t="shared" si="2"/>
        <v>#N/A</v>
      </c>
      <c r="U58" s="150" t="e">
        <f t="shared" si="3"/>
        <v>#N/A</v>
      </c>
      <c r="V58" s="154" t="e">
        <f>VLOOKUP(E58,'PC Receitas'!$O$4:$P$14,2,FALSE)</f>
        <v>#N/A</v>
      </c>
    </row>
    <row r="59" spans="3:22" ht="19.5" customHeight="1" thickTop="1" thickBot="1" x14ac:dyDescent="0.3">
      <c r="C59" s="58"/>
      <c r="D59" s="58" t="str">
        <f>IF(C59&lt;&gt;"",TEXT(C59,"00")&amp;"/11/"&amp;'Configurações Básicas'!$P$5,"")</f>
        <v/>
      </c>
      <c r="E59" s="58"/>
      <c r="F59" s="58"/>
      <c r="G59" s="58"/>
      <c r="H59" s="58"/>
      <c r="I59" s="59"/>
      <c r="J59" s="193"/>
      <c r="K59" s="168"/>
      <c r="L59" s="192"/>
      <c r="M59" s="56">
        <f>M58+IF(AND(K59="Pago",OR(E59='PC Receitas'!$O$4,E59='PC Receitas'!$O$5,E59='PC Receitas'!$O$6)),I59,IF(AND(K59="Pago",OR(E59='PC Receitas'!$O$7,E59='PC Receitas'!$O$8,E59='PC Receitas'!$O$9,E59='PC Receitas'!$O$10,E59='PC Receitas'!$O$11,E59='PC Receitas'!$O$12,E59='PC Receitas'!$O$13,E59='PC Receitas'!$O$14)),-I59,0))</f>
        <v>7448.57</v>
      </c>
      <c r="R59" s="153" t="e">
        <f t="shared" si="0"/>
        <v>#N/A</v>
      </c>
      <c r="S59" s="150" t="e">
        <f t="shared" si="1"/>
        <v>#N/A</v>
      </c>
      <c r="T59" s="150" t="e">
        <f t="shared" si="2"/>
        <v>#N/A</v>
      </c>
      <c r="U59" s="150" t="e">
        <f t="shared" si="3"/>
        <v>#N/A</v>
      </c>
      <c r="V59" s="154" t="e">
        <f>VLOOKUP(E59,'PC Receitas'!$O$4:$P$14,2,FALSE)</f>
        <v>#N/A</v>
      </c>
    </row>
    <row r="60" spans="3:22" ht="19.5" customHeight="1" thickTop="1" thickBot="1" x14ac:dyDescent="0.3">
      <c r="C60" s="58"/>
      <c r="D60" s="58" t="str">
        <f>IF(C60&lt;&gt;"",TEXT(C60,"00")&amp;"/11/"&amp;'Configurações Básicas'!$P$5,"")</f>
        <v/>
      </c>
      <c r="E60" s="58"/>
      <c r="F60" s="58"/>
      <c r="G60" s="58"/>
      <c r="H60" s="58"/>
      <c r="I60" s="59"/>
      <c r="J60" s="193"/>
      <c r="K60" s="168"/>
      <c r="L60" s="192"/>
      <c r="M60" s="56">
        <f>M59+IF(AND(K60="Pago",OR(E60='PC Receitas'!$O$4,E60='PC Receitas'!$O$5,E60='PC Receitas'!$O$6)),I60,IF(AND(K60="Pago",OR(E60='PC Receitas'!$O$7,E60='PC Receitas'!$O$8,E60='PC Receitas'!$O$9,E60='PC Receitas'!$O$10,E60='PC Receitas'!$O$11,E60='PC Receitas'!$O$12,E60='PC Receitas'!$O$13,E60='PC Receitas'!$O$14)),-I60,0))</f>
        <v>7448.57</v>
      </c>
      <c r="R60" s="153" t="e">
        <f t="shared" si="0"/>
        <v>#N/A</v>
      </c>
      <c r="S60" s="150" t="e">
        <f t="shared" si="1"/>
        <v>#N/A</v>
      </c>
      <c r="T60" s="150" t="e">
        <f t="shared" si="2"/>
        <v>#N/A</v>
      </c>
      <c r="U60" s="150" t="e">
        <f t="shared" si="3"/>
        <v>#N/A</v>
      </c>
      <c r="V60" s="154" t="e">
        <f>VLOOKUP(E60,'PC Receitas'!$O$4:$P$14,2,FALSE)</f>
        <v>#N/A</v>
      </c>
    </row>
    <row r="61" spans="3:22" ht="19.5" customHeight="1" thickTop="1" thickBot="1" x14ac:dyDescent="0.3">
      <c r="C61" s="58"/>
      <c r="D61" s="58" t="str">
        <f>IF(C61&lt;&gt;"",TEXT(C61,"00")&amp;"/11/"&amp;'Configurações Básicas'!$P$5,"")</f>
        <v/>
      </c>
      <c r="E61" s="58"/>
      <c r="F61" s="58"/>
      <c r="G61" s="58"/>
      <c r="H61" s="58"/>
      <c r="I61" s="59"/>
      <c r="J61" s="193"/>
      <c r="K61" s="168"/>
      <c r="L61" s="192"/>
      <c r="M61" s="56">
        <f>M60+IF(AND(K61="Pago",OR(E61='PC Receitas'!$O$4,E61='PC Receitas'!$O$5,E61='PC Receitas'!$O$6)),I61,IF(AND(K61="Pago",OR(E61='PC Receitas'!$O$7,E61='PC Receitas'!$O$8,E61='PC Receitas'!$O$9,E61='PC Receitas'!$O$10,E61='PC Receitas'!$O$11,E61='PC Receitas'!$O$12,E61='PC Receitas'!$O$13,E61='PC Receitas'!$O$14)),-I61,0))</f>
        <v>7448.57</v>
      </c>
      <c r="R61" s="153" t="e">
        <f t="shared" si="0"/>
        <v>#N/A</v>
      </c>
      <c r="S61" s="150" t="e">
        <f t="shared" si="1"/>
        <v>#N/A</v>
      </c>
      <c r="T61" s="150" t="e">
        <f t="shared" si="2"/>
        <v>#N/A</v>
      </c>
      <c r="U61" s="150" t="e">
        <f t="shared" si="3"/>
        <v>#N/A</v>
      </c>
      <c r="V61" s="154" t="e">
        <f>VLOOKUP(E61,'PC Receitas'!$O$4:$P$14,2,FALSE)</f>
        <v>#N/A</v>
      </c>
    </row>
    <row r="62" spans="3:22" ht="19.5" customHeight="1" thickTop="1" thickBot="1" x14ac:dyDescent="0.3">
      <c r="C62" s="58"/>
      <c r="D62" s="58" t="str">
        <f>IF(C62&lt;&gt;"",TEXT(C62,"00")&amp;"/11/"&amp;'Configurações Básicas'!$P$5,"")</f>
        <v/>
      </c>
      <c r="E62" s="58"/>
      <c r="F62" s="58"/>
      <c r="G62" s="58"/>
      <c r="H62" s="58"/>
      <c r="I62" s="59"/>
      <c r="J62" s="193"/>
      <c r="K62" s="168"/>
      <c r="L62" s="192"/>
      <c r="M62" s="56">
        <f>M61+IF(AND(K62="Pago",OR(E62='PC Receitas'!$O$4,E62='PC Receitas'!$O$5,E62='PC Receitas'!$O$6)),I62,IF(AND(K62="Pago",OR(E62='PC Receitas'!$O$7,E62='PC Receitas'!$O$8,E62='PC Receitas'!$O$9,E62='PC Receitas'!$O$10,E62='PC Receitas'!$O$11,E62='PC Receitas'!$O$12,E62='PC Receitas'!$O$13,E62='PC Receitas'!$O$14)),-I62,0))</f>
        <v>7448.57</v>
      </c>
      <c r="R62" s="153" t="e">
        <f t="shared" si="0"/>
        <v>#N/A</v>
      </c>
      <c r="S62" s="150" t="e">
        <f t="shared" si="1"/>
        <v>#N/A</v>
      </c>
      <c r="T62" s="150" t="e">
        <f t="shared" si="2"/>
        <v>#N/A</v>
      </c>
      <c r="U62" s="150" t="e">
        <f t="shared" si="3"/>
        <v>#N/A</v>
      </c>
      <c r="V62" s="154" t="e">
        <f>VLOOKUP(E62,'PC Receitas'!$O$4:$P$14,2,FALSE)</f>
        <v>#N/A</v>
      </c>
    </row>
    <row r="63" spans="3:22" ht="19.5" customHeight="1" thickTop="1" thickBot="1" x14ac:dyDescent="0.3">
      <c r="C63" s="58"/>
      <c r="D63" s="58" t="str">
        <f>IF(C63&lt;&gt;"",TEXT(C63,"00")&amp;"/11/"&amp;'Configurações Básicas'!$P$5,"")</f>
        <v/>
      </c>
      <c r="E63" s="58"/>
      <c r="F63" s="58"/>
      <c r="G63" s="58"/>
      <c r="H63" s="58"/>
      <c r="I63" s="59"/>
      <c r="J63" s="193"/>
      <c r="K63" s="168"/>
      <c r="L63" s="192"/>
      <c r="M63" s="56">
        <f>M62+IF(AND(K63="Pago",OR(E63='PC Receitas'!$O$4,E63='PC Receitas'!$O$5,E63='PC Receitas'!$O$6)),I63,IF(AND(K63="Pago",OR(E63='PC Receitas'!$O$7,E63='PC Receitas'!$O$8,E63='PC Receitas'!$O$9,E63='PC Receitas'!$O$10,E63='PC Receitas'!$O$11,E63='PC Receitas'!$O$12,E63='PC Receitas'!$O$13,E63='PC Receitas'!$O$14)),-I63,0))</f>
        <v>7448.57</v>
      </c>
      <c r="R63" s="153" t="e">
        <f t="shared" si="0"/>
        <v>#N/A</v>
      </c>
      <c r="S63" s="150" t="e">
        <f t="shared" si="1"/>
        <v>#N/A</v>
      </c>
      <c r="T63" s="150" t="e">
        <f t="shared" si="2"/>
        <v>#N/A</v>
      </c>
      <c r="U63" s="150" t="e">
        <f t="shared" si="3"/>
        <v>#N/A</v>
      </c>
      <c r="V63" s="154" t="e">
        <f>VLOOKUP(E63,'PC Receitas'!$O$4:$P$14,2,FALSE)</f>
        <v>#N/A</v>
      </c>
    </row>
    <row r="64" spans="3:22" ht="19.5" customHeight="1" thickTop="1" thickBot="1" x14ac:dyDescent="0.3">
      <c r="C64" s="58"/>
      <c r="D64" s="58" t="str">
        <f>IF(C64&lt;&gt;"",TEXT(C64,"00")&amp;"/11/"&amp;'Configurações Básicas'!$P$5,"")</f>
        <v/>
      </c>
      <c r="E64" s="58"/>
      <c r="F64" s="58"/>
      <c r="G64" s="58"/>
      <c r="H64" s="58"/>
      <c r="I64" s="59"/>
      <c r="J64" s="193"/>
      <c r="K64" s="168"/>
      <c r="L64" s="192"/>
      <c r="M64" s="56">
        <f>M63+IF(AND(K64="Pago",OR(E64='PC Receitas'!$O$4,E64='PC Receitas'!$O$5,E64='PC Receitas'!$O$6)),I64,IF(AND(K64="Pago",OR(E64='PC Receitas'!$O$7,E64='PC Receitas'!$O$8,E64='PC Receitas'!$O$9,E64='PC Receitas'!$O$10,E64='PC Receitas'!$O$11,E64='PC Receitas'!$O$12,E64='PC Receitas'!$O$13,E64='PC Receitas'!$O$14)),-I64,0))</f>
        <v>7448.57</v>
      </c>
      <c r="R64" s="153" t="e">
        <f t="shared" si="0"/>
        <v>#N/A</v>
      </c>
      <c r="S64" s="150" t="e">
        <f t="shared" si="1"/>
        <v>#N/A</v>
      </c>
      <c r="T64" s="150" t="e">
        <f t="shared" si="2"/>
        <v>#N/A</v>
      </c>
      <c r="U64" s="150" t="e">
        <f t="shared" si="3"/>
        <v>#N/A</v>
      </c>
      <c r="V64" s="154" t="e">
        <f>VLOOKUP(E64,'PC Receitas'!$O$4:$P$14,2,FALSE)</f>
        <v>#N/A</v>
      </c>
    </row>
    <row r="65" spans="3:22" ht="19.5" customHeight="1" thickTop="1" thickBot="1" x14ac:dyDescent="0.3">
      <c r="C65" s="58"/>
      <c r="D65" s="58" t="str">
        <f>IF(C65&lt;&gt;"",TEXT(C65,"00")&amp;"/11/"&amp;'Configurações Básicas'!$P$5,"")</f>
        <v/>
      </c>
      <c r="E65" s="58"/>
      <c r="F65" s="58"/>
      <c r="G65" s="58"/>
      <c r="H65" s="58"/>
      <c r="I65" s="59"/>
      <c r="J65" s="193"/>
      <c r="K65" s="168"/>
      <c r="L65" s="192"/>
      <c r="M65" s="56">
        <f>M64+IF(AND(K65="Pago",OR(E65='PC Receitas'!$O$4,E65='PC Receitas'!$O$5,E65='PC Receitas'!$O$6)),I65,IF(AND(K65="Pago",OR(E65='PC Receitas'!$O$7,E65='PC Receitas'!$O$8,E65='PC Receitas'!$O$9,E65='PC Receitas'!$O$10,E65='PC Receitas'!$O$11,E65='PC Receitas'!$O$12,E65='PC Receitas'!$O$13,E65='PC Receitas'!$O$14)),-I65,0))</f>
        <v>7448.57</v>
      </c>
      <c r="R65" s="153" t="e">
        <f t="shared" si="0"/>
        <v>#N/A</v>
      </c>
      <c r="S65" s="150" t="e">
        <f t="shared" si="1"/>
        <v>#N/A</v>
      </c>
      <c r="T65" s="150" t="e">
        <f t="shared" si="2"/>
        <v>#N/A</v>
      </c>
      <c r="U65" s="150" t="e">
        <f t="shared" si="3"/>
        <v>#N/A</v>
      </c>
      <c r="V65" s="154" t="e">
        <f>VLOOKUP(E65,'PC Receitas'!$O$4:$P$14,2,FALSE)</f>
        <v>#N/A</v>
      </c>
    </row>
    <row r="66" spans="3:22" ht="19.5" customHeight="1" thickTop="1" thickBot="1" x14ac:dyDescent="0.3">
      <c r="C66" s="58"/>
      <c r="D66" s="58" t="str">
        <f>IF(C66&lt;&gt;"",TEXT(C66,"00")&amp;"/11/"&amp;'Configurações Básicas'!$P$5,"")</f>
        <v/>
      </c>
      <c r="E66" s="58"/>
      <c r="F66" s="58"/>
      <c r="G66" s="58"/>
      <c r="H66" s="58"/>
      <c r="I66" s="59"/>
      <c r="J66" s="193"/>
      <c r="K66" s="168"/>
      <c r="L66" s="192"/>
      <c r="M66" s="56">
        <f>M65+IF(AND(K66="Pago",OR(E66='PC Receitas'!$O$4,E66='PC Receitas'!$O$5,E66='PC Receitas'!$O$6)),I66,IF(AND(K66="Pago",OR(E66='PC Receitas'!$O$7,E66='PC Receitas'!$O$8,E66='PC Receitas'!$O$9,E66='PC Receitas'!$O$10,E66='PC Receitas'!$O$11,E66='PC Receitas'!$O$12,E66='PC Receitas'!$O$13,E66='PC Receitas'!$O$14)),-I66,0))</f>
        <v>7448.57</v>
      </c>
      <c r="R66" s="153" t="e">
        <f t="shared" si="0"/>
        <v>#N/A</v>
      </c>
      <c r="S66" s="150" t="e">
        <f t="shared" si="1"/>
        <v>#N/A</v>
      </c>
      <c r="T66" s="150" t="e">
        <f t="shared" si="2"/>
        <v>#N/A</v>
      </c>
      <c r="U66" s="150" t="e">
        <f t="shared" si="3"/>
        <v>#N/A</v>
      </c>
      <c r="V66" s="154" t="e">
        <f>VLOOKUP(E66,'PC Receitas'!$O$4:$P$14,2,FALSE)</f>
        <v>#N/A</v>
      </c>
    </row>
    <row r="67" spans="3:22" ht="19.5" customHeight="1" thickTop="1" thickBot="1" x14ac:dyDescent="0.3">
      <c r="C67" s="58"/>
      <c r="D67" s="58" t="str">
        <f>IF(C67&lt;&gt;"",TEXT(C67,"00")&amp;"/11/"&amp;'Configurações Básicas'!$P$5,"")</f>
        <v/>
      </c>
      <c r="E67" s="58"/>
      <c r="F67" s="58"/>
      <c r="G67" s="58"/>
      <c r="H67" s="58"/>
      <c r="I67" s="59"/>
      <c r="J67" s="193"/>
      <c r="K67" s="168"/>
      <c r="L67" s="192"/>
      <c r="M67" s="56">
        <f>M66+IF(AND(K67="Pago",OR(E67='PC Receitas'!$O$4,E67='PC Receitas'!$O$5,E67='PC Receitas'!$O$6)),I67,IF(AND(K67="Pago",OR(E67='PC Receitas'!$O$7,E67='PC Receitas'!$O$8,E67='PC Receitas'!$O$9,E67='PC Receitas'!$O$10,E67='PC Receitas'!$O$11,E67='PC Receitas'!$O$12,E67='PC Receitas'!$O$13,E67='PC Receitas'!$O$14)),-I67,0))</f>
        <v>7448.57</v>
      </c>
      <c r="R67" s="153" t="e">
        <f t="shared" si="0"/>
        <v>#N/A</v>
      </c>
      <c r="S67" s="150" t="e">
        <f t="shared" si="1"/>
        <v>#N/A</v>
      </c>
      <c r="T67" s="150" t="e">
        <f t="shared" si="2"/>
        <v>#N/A</v>
      </c>
      <c r="U67" s="150" t="e">
        <f t="shared" si="3"/>
        <v>#N/A</v>
      </c>
      <c r="V67" s="154" t="e">
        <f>VLOOKUP(E67,'PC Receitas'!$O$4:$P$14,2,FALSE)</f>
        <v>#N/A</v>
      </c>
    </row>
    <row r="68" spans="3:22" ht="19.5" customHeight="1" thickTop="1" thickBot="1" x14ac:dyDescent="0.3">
      <c r="C68" s="58"/>
      <c r="D68" s="58" t="str">
        <f>IF(C68&lt;&gt;"",TEXT(C68,"00")&amp;"/11/"&amp;'Configurações Básicas'!$P$5,"")</f>
        <v/>
      </c>
      <c r="E68" s="58"/>
      <c r="F68" s="58"/>
      <c r="G68" s="58"/>
      <c r="H68" s="58"/>
      <c r="I68" s="59"/>
      <c r="J68" s="193"/>
      <c r="K68" s="168"/>
      <c r="L68" s="192"/>
      <c r="M68" s="56">
        <f>M67+IF(AND(K68="Pago",OR(E68='PC Receitas'!$O$4,E68='PC Receitas'!$O$5,E68='PC Receitas'!$O$6)),I68,IF(AND(K68="Pago",OR(E68='PC Receitas'!$O$7,E68='PC Receitas'!$O$8,E68='PC Receitas'!$O$9,E68='PC Receitas'!$O$10,E68='PC Receitas'!$O$11,E68='PC Receitas'!$O$12,E68='PC Receitas'!$O$13,E68='PC Receitas'!$O$14)),-I68,0))</f>
        <v>7448.57</v>
      </c>
      <c r="R68" s="153" t="e">
        <f t="shared" si="0"/>
        <v>#N/A</v>
      </c>
      <c r="S68" s="150" t="e">
        <f t="shared" si="1"/>
        <v>#N/A</v>
      </c>
      <c r="T68" s="150" t="e">
        <f t="shared" si="2"/>
        <v>#N/A</v>
      </c>
      <c r="U68" s="150" t="e">
        <f t="shared" si="3"/>
        <v>#N/A</v>
      </c>
      <c r="V68" s="154" t="e">
        <f>VLOOKUP(E68,'PC Receitas'!$O$4:$P$14,2,FALSE)</f>
        <v>#N/A</v>
      </c>
    </row>
    <row r="69" spans="3:22" ht="19.5" customHeight="1" thickTop="1" thickBot="1" x14ac:dyDescent="0.3">
      <c r="C69" s="58"/>
      <c r="D69" s="58" t="str">
        <f>IF(C69&lt;&gt;"",TEXT(C69,"00")&amp;"/11/"&amp;'Configurações Básicas'!$P$5,"")</f>
        <v/>
      </c>
      <c r="E69" s="58"/>
      <c r="F69" s="58"/>
      <c r="G69" s="58"/>
      <c r="H69" s="58"/>
      <c r="I69" s="59"/>
      <c r="J69" s="193"/>
      <c r="K69" s="168"/>
      <c r="L69" s="192"/>
      <c r="M69" s="56">
        <f>M68+IF(AND(K69="Pago",OR(E69='PC Receitas'!$O$4,E69='PC Receitas'!$O$5,E69='PC Receitas'!$O$6)),I69,IF(AND(K69="Pago",OR(E69='PC Receitas'!$O$7,E69='PC Receitas'!$O$8,E69='PC Receitas'!$O$9,E69='PC Receitas'!$O$10,E69='PC Receitas'!$O$11,E69='PC Receitas'!$O$12,E69='PC Receitas'!$O$13,E69='PC Receitas'!$O$14)),-I69,0))</f>
        <v>7448.57</v>
      </c>
      <c r="R69" s="153" t="e">
        <f t="shared" si="0"/>
        <v>#N/A</v>
      </c>
      <c r="S69" s="150" t="e">
        <f t="shared" si="1"/>
        <v>#N/A</v>
      </c>
      <c r="T69" s="150" t="e">
        <f t="shared" si="2"/>
        <v>#N/A</v>
      </c>
      <c r="U69" s="150" t="e">
        <f t="shared" si="3"/>
        <v>#N/A</v>
      </c>
      <c r="V69" s="154" t="e">
        <f>VLOOKUP(E69,'PC Receitas'!$O$4:$P$14,2,FALSE)</f>
        <v>#N/A</v>
      </c>
    </row>
    <row r="70" spans="3:22" ht="19.5" customHeight="1" thickTop="1" thickBot="1" x14ac:dyDescent="0.3">
      <c r="C70" s="58"/>
      <c r="D70" s="58" t="str">
        <f>IF(C70&lt;&gt;"",TEXT(C70,"00")&amp;"/11/"&amp;'Configurações Básicas'!$P$5,"")</f>
        <v/>
      </c>
      <c r="E70" s="58"/>
      <c r="F70" s="58"/>
      <c r="G70" s="58"/>
      <c r="H70" s="58"/>
      <c r="I70" s="59"/>
      <c r="J70" s="193"/>
      <c r="K70" s="168"/>
      <c r="L70" s="192"/>
      <c r="M70" s="56">
        <f>M69+IF(AND(K70="Pago",OR(E70='PC Receitas'!$O$4,E70='PC Receitas'!$O$5,E70='PC Receitas'!$O$6)),I70,IF(AND(K70="Pago",OR(E70='PC Receitas'!$O$7,E70='PC Receitas'!$O$8,E70='PC Receitas'!$O$9,E70='PC Receitas'!$O$10,E70='PC Receitas'!$O$11,E70='PC Receitas'!$O$12,E70='PC Receitas'!$O$13,E70='PC Receitas'!$O$14)),-I70,0))</f>
        <v>7448.57</v>
      </c>
      <c r="R70" s="153" t="e">
        <f t="shared" ref="R70:R133" si="4">IF(V70="Despesas_com_RH","Despesa",IF(V70="Despesas_Operacionais","Despesa",IF(V70="Despesas_com_Marketing","Despesa",IF(V70="Impostos","Despesa",IF(V70="Investimentos","Despesa","")))))</f>
        <v>#N/A</v>
      </c>
      <c r="S70" s="150" t="e">
        <f t="shared" ref="S70:S133" si="5">IF(V70="Despesas_com_Produtos","Despesa",IF(V70="Despesas_com_Serviços","Despesa",IF(V70="Despesas_Não_Operacionais","Despesa","")))</f>
        <v>#N/A</v>
      </c>
      <c r="T70" s="150" t="e">
        <f t="shared" ref="T70:T133" si="6">IF(V70="Receitas_com_Produtos","Receita",IF(V70="Receitas_com_Serviços","Receita",IF(V70="Receitas_Não_Operacionais","Receita","")))</f>
        <v>#N/A</v>
      </c>
      <c r="U70" s="150" t="e">
        <f t="shared" ref="U70:U133" si="7">IF(R70&lt;&gt;"",R70,IF(S70&lt;&gt;"",S70,IF(T70&lt;&gt;"",T70,"")))</f>
        <v>#N/A</v>
      </c>
      <c r="V70" s="154" t="e">
        <f>VLOOKUP(E70,'PC Receitas'!$O$4:$P$14,2,FALSE)</f>
        <v>#N/A</v>
      </c>
    </row>
    <row r="71" spans="3:22" ht="19.5" customHeight="1" thickTop="1" thickBot="1" x14ac:dyDescent="0.3">
      <c r="C71" s="58"/>
      <c r="D71" s="58" t="str">
        <f>IF(C71&lt;&gt;"",TEXT(C71,"00")&amp;"/11/"&amp;'Configurações Básicas'!$P$5,"")</f>
        <v/>
      </c>
      <c r="E71" s="58"/>
      <c r="F71" s="58"/>
      <c r="G71" s="58"/>
      <c r="H71" s="58"/>
      <c r="I71" s="59"/>
      <c r="J71" s="193"/>
      <c r="K71" s="168"/>
      <c r="L71" s="192"/>
      <c r="M71" s="56">
        <f>M70+IF(AND(K71="Pago",OR(E71='PC Receitas'!$O$4,E71='PC Receitas'!$O$5,E71='PC Receitas'!$O$6)),I71,IF(AND(K71="Pago",OR(E71='PC Receitas'!$O$7,E71='PC Receitas'!$O$8,E71='PC Receitas'!$O$9,E71='PC Receitas'!$O$10,E71='PC Receitas'!$O$11,E71='PC Receitas'!$O$12,E71='PC Receitas'!$O$13,E71='PC Receitas'!$O$14)),-I71,0))</f>
        <v>7448.57</v>
      </c>
      <c r="R71" s="153" t="e">
        <f t="shared" si="4"/>
        <v>#N/A</v>
      </c>
      <c r="S71" s="150" t="e">
        <f t="shared" si="5"/>
        <v>#N/A</v>
      </c>
      <c r="T71" s="150" t="e">
        <f t="shared" si="6"/>
        <v>#N/A</v>
      </c>
      <c r="U71" s="150" t="e">
        <f t="shared" si="7"/>
        <v>#N/A</v>
      </c>
      <c r="V71" s="154" t="e">
        <f>VLOOKUP(E71,'PC Receitas'!$O$4:$P$14,2,FALSE)</f>
        <v>#N/A</v>
      </c>
    </row>
    <row r="72" spans="3:22" ht="19.5" customHeight="1" thickTop="1" thickBot="1" x14ac:dyDescent="0.3">
      <c r="C72" s="58"/>
      <c r="D72" s="58" t="str">
        <f>IF(C72&lt;&gt;"",TEXT(C72,"00")&amp;"/11/"&amp;'Configurações Básicas'!$P$5,"")</f>
        <v/>
      </c>
      <c r="E72" s="58"/>
      <c r="F72" s="58"/>
      <c r="G72" s="58"/>
      <c r="H72" s="58"/>
      <c r="I72" s="59"/>
      <c r="J72" s="193"/>
      <c r="K72" s="168"/>
      <c r="L72" s="192"/>
      <c r="M72" s="56">
        <f>M71+IF(AND(K72="Pago",OR(E72='PC Receitas'!$O$4,E72='PC Receitas'!$O$5,E72='PC Receitas'!$O$6)),I72,IF(AND(K72="Pago",OR(E72='PC Receitas'!$O$7,E72='PC Receitas'!$O$8,E72='PC Receitas'!$O$9,E72='PC Receitas'!$O$10,E72='PC Receitas'!$O$11,E72='PC Receitas'!$O$12,E72='PC Receitas'!$O$13,E72='PC Receitas'!$O$14)),-I72,0))</f>
        <v>7448.57</v>
      </c>
      <c r="R72" s="153" t="e">
        <f t="shared" si="4"/>
        <v>#N/A</v>
      </c>
      <c r="S72" s="150" t="e">
        <f t="shared" si="5"/>
        <v>#N/A</v>
      </c>
      <c r="T72" s="150" t="e">
        <f t="shared" si="6"/>
        <v>#N/A</v>
      </c>
      <c r="U72" s="150" t="e">
        <f t="shared" si="7"/>
        <v>#N/A</v>
      </c>
      <c r="V72" s="154" t="e">
        <f>VLOOKUP(E72,'PC Receitas'!$O$4:$P$14,2,FALSE)</f>
        <v>#N/A</v>
      </c>
    </row>
    <row r="73" spans="3:22" ht="19.5" customHeight="1" thickTop="1" thickBot="1" x14ac:dyDescent="0.3">
      <c r="C73" s="58"/>
      <c r="D73" s="58" t="str">
        <f>IF(C73&lt;&gt;"",TEXT(C73,"00")&amp;"/11/"&amp;'Configurações Básicas'!$P$5,"")</f>
        <v/>
      </c>
      <c r="E73" s="58"/>
      <c r="F73" s="58"/>
      <c r="G73" s="58"/>
      <c r="H73" s="58"/>
      <c r="I73" s="59"/>
      <c r="J73" s="193"/>
      <c r="K73" s="168"/>
      <c r="L73" s="192"/>
      <c r="M73" s="56">
        <f>M72+IF(AND(K73="Pago",OR(E73='PC Receitas'!$O$4,E73='PC Receitas'!$O$5,E73='PC Receitas'!$O$6)),I73,IF(AND(K73="Pago",OR(E73='PC Receitas'!$O$7,E73='PC Receitas'!$O$8,E73='PC Receitas'!$O$9,E73='PC Receitas'!$O$10,E73='PC Receitas'!$O$11,E73='PC Receitas'!$O$12,E73='PC Receitas'!$O$13,E73='PC Receitas'!$O$14)),-I73,0))</f>
        <v>7448.57</v>
      </c>
      <c r="R73" s="153" t="e">
        <f t="shared" si="4"/>
        <v>#N/A</v>
      </c>
      <c r="S73" s="150" t="e">
        <f t="shared" si="5"/>
        <v>#N/A</v>
      </c>
      <c r="T73" s="150" t="e">
        <f t="shared" si="6"/>
        <v>#N/A</v>
      </c>
      <c r="U73" s="150" t="e">
        <f t="shared" si="7"/>
        <v>#N/A</v>
      </c>
      <c r="V73" s="154" t="e">
        <f>VLOOKUP(E73,'PC Receitas'!$O$4:$P$14,2,FALSE)</f>
        <v>#N/A</v>
      </c>
    </row>
    <row r="74" spans="3:22" ht="19.5" customHeight="1" thickTop="1" thickBot="1" x14ac:dyDescent="0.3">
      <c r="C74" s="58"/>
      <c r="D74" s="58" t="str">
        <f>IF(C74&lt;&gt;"",TEXT(C74,"00")&amp;"/11/"&amp;'Configurações Básicas'!$P$5,"")</f>
        <v/>
      </c>
      <c r="E74" s="58"/>
      <c r="F74" s="58"/>
      <c r="G74" s="58"/>
      <c r="H74" s="58"/>
      <c r="I74" s="59"/>
      <c r="J74" s="193"/>
      <c r="K74" s="168"/>
      <c r="L74" s="192"/>
      <c r="M74" s="56">
        <f>M73+IF(AND(K74="Pago",OR(E74='PC Receitas'!$O$4,E74='PC Receitas'!$O$5,E74='PC Receitas'!$O$6)),I74,IF(AND(K74="Pago",OR(E74='PC Receitas'!$O$7,E74='PC Receitas'!$O$8,E74='PC Receitas'!$O$9,E74='PC Receitas'!$O$10,E74='PC Receitas'!$O$11,E74='PC Receitas'!$O$12,E74='PC Receitas'!$O$13,E74='PC Receitas'!$O$14)),-I74,0))</f>
        <v>7448.57</v>
      </c>
      <c r="R74" s="153" t="e">
        <f t="shared" si="4"/>
        <v>#N/A</v>
      </c>
      <c r="S74" s="150" t="e">
        <f t="shared" si="5"/>
        <v>#N/A</v>
      </c>
      <c r="T74" s="150" t="e">
        <f t="shared" si="6"/>
        <v>#N/A</v>
      </c>
      <c r="U74" s="150" t="e">
        <f t="shared" si="7"/>
        <v>#N/A</v>
      </c>
      <c r="V74" s="154" t="e">
        <f>VLOOKUP(E74,'PC Receitas'!$O$4:$P$14,2,FALSE)</f>
        <v>#N/A</v>
      </c>
    </row>
    <row r="75" spans="3:22" ht="19.5" customHeight="1" thickTop="1" thickBot="1" x14ac:dyDescent="0.3">
      <c r="C75" s="58"/>
      <c r="D75" s="58" t="str">
        <f>IF(C75&lt;&gt;"",TEXT(C75,"00")&amp;"/11/"&amp;'Configurações Básicas'!$P$5,"")</f>
        <v/>
      </c>
      <c r="E75" s="58"/>
      <c r="F75" s="58"/>
      <c r="G75" s="58"/>
      <c r="H75" s="58"/>
      <c r="I75" s="59"/>
      <c r="J75" s="193"/>
      <c r="K75" s="168"/>
      <c r="L75" s="192"/>
      <c r="M75" s="56">
        <f>M74+IF(AND(K75="Pago",OR(E75='PC Receitas'!$O$4,E75='PC Receitas'!$O$5,E75='PC Receitas'!$O$6)),I75,IF(AND(K75="Pago",OR(E75='PC Receitas'!$O$7,E75='PC Receitas'!$O$8,E75='PC Receitas'!$O$9,E75='PC Receitas'!$O$10,E75='PC Receitas'!$O$11,E75='PC Receitas'!$O$12,E75='PC Receitas'!$O$13,E75='PC Receitas'!$O$14)),-I75,0))</f>
        <v>7448.57</v>
      </c>
      <c r="R75" s="153" t="e">
        <f t="shared" si="4"/>
        <v>#N/A</v>
      </c>
      <c r="S75" s="150" t="e">
        <f t="shared" si="5"/>
        <v>#N/A</v>
      </c>
      <c r="T75" s="150" t="e">
        <f t="shared" si="6"/>
        <v>#N/A</v>
      </c>
      <c r="U75" s="150" t="e">
        <f t="shared" si="7"/>
        <v>#N/A</v>
      </c>
      <c r="V75" s="154" t="e">
        <f>VLOOKUP(E75,'PC Receitas'!$O$4:$P$14,2,FALSE)</f>
        <v>#N/A</v>
      </c>
    </row>
    <row r="76" spans="3:22" ht="19.5" customHeight="1" thickTop="1" thickBot="1" x14ac:dyDescent="0.3">
      <c r="C76" s="58"/>
      <c r="D76" s="58" t="str">
        <f>IF(C76&lt;&gt;"",TEXT(C76,"00")&amp;"/11/"&amp;'Configurações Básicas'!$P$5,"")</f>
        <v/>
      </c>
      <c r="E76" s="58"/>
      <c r="F76" s="58"/>
      <c r="G76" s="58"/>
      <c r="H76" s="58"/>
      <c r="I76" s="59"/>
      <c r="J76" s="193"/>
      <c r="K76" s="168"/>
      <c r="L76" s="192"/>
      <c r="M76" s="56">
        <f>M75+IF(AND(K76="Pago",OR(E76='PC Receitas'!$O$4,E76='PC Receitas'!$O$5,E76='PC Receitas'!$O$6)),I76,IF(AND(K76="Pago",OR(E76='PC Receitas'!$O$7,E76='PC Receitas'!$O$8,E76='PC Receitas'!$O$9,E76='PC Receitas'!$O$10,E76='PC Receitas'!$O$11,E76='PC Receitas'!$O$12,E76='PC Receitas'!$O$13,E76='PC Receitas'!$O$14)),-I76,0))</f>
        <v>7448.57</v>
      </c>
      <c r="R76" s="153" t="e">
        <f t="shared" si="4"/>
        <v>#N/A</v>
      </c>
      <c r="S76" s="150" t="e">
        <f t="shared" si="5"/>
        <v>#N/A</v>
      </c>
      <c r="T76" s="150" t="e">
        <f t="shared" si="6"/>
        <v>#N/A</v>
      </c>
      <c r="U76" s="150" t="e">
        <f t="shared" si="7"/>
        <v>#N/A</v>
      </c>
      <c r="V76" s="154" t="e">
        <f>VLOOKUP(E76,'PC Receitas'!$O$4:$P$14,2,FALSE)</f>
        <v>#N/A</v>
      </c>
    </row>
    <row r="77" spans="3:22" ht="19.5" customHeight="1" thickTop="1" thickBot="1" x14ac:dyDescent="0.3">
      <c r="C77" s="58"/>
      <c r="D77" s="58" t="str">
        <f>IF(C77&lt;&gt;"",TEXT(C77,"00")&amp;"/11/"&amp;'Configurações Básicas'!$P$5,"")</f>
        <v/>
      </c>
      <c r="E77" s="58"/>
      <c r="F77" s="58"/>
      <c r="G77" s="58"/>
      <c r="H77" s="58"/>
      <c r="I77" s="59"/>
      <c r="J77" s="193"/>
      <c r="K77" s="168"/>
      <c r="L77" s="192"/>
      <c r="M77" s="56">
        <f>M76+IF(AND(K77="Pago",OR(E77='PC Receitas'!$O$4,E77='PC Receitas'!$O$5,E77='PC Receitas'!$O$6)),I77,IF(AND(K77="Pago",OR(E77='PC Receitas'!$O$7,E77='PC Receitas'!$O$8,E77='PC Receitas'!$O$9,E77='PC Receitas'!$O$10,E77='PC Receitas'!$O$11,E77='PC Receitas'!$O$12,E77='PC Receitas'!$O$13,E77='PC Receitas'!$O$14)),-I77,0))</f>
        <v>7448.57</v>
      </c>
      <c r="R77" s="153" t="e">
        <f t="shared" si="4"/>
        <v>#N/A</v>
      </c>
      <c r="S77" s="150" t="e">
        <f t="shared" si="5"/>
        <v>#N/A</v>
      </c>
      <c r="T77" s="150" t="e">
        <f t="shared" si="6"/>
        <v>#N/A</v>
      </c>
      <c r="U77" s="150" t="e">
        <f t="shared" si="7"/>
        <v>#N/A</v>
      </c>
      <c r="V77" s="154" t="e">
        <f>VLOOKUP(E77,'PC Receitas'!$O$4:$P$14,2,FALSE)</f>
        <v>#N/A</v>
      </c>
    </row>
    <row r="78" spans="3:22" ht="19.5" customHeight="1" thickTop="1" thickBot="1" x14ac:dyDescent="0.3">
      <c r="C78" s="58"/>
      <c r="D78" s="58" t="str">
        <f>IF(C78&lt;&gt;"",TEXT(C78,"00")&amp;"/11/"&amp;'Configurações Básicas'!$P$5,"")</f>
        <v/>
      </c>
      <c r="E78" s="58"/>
      <c r="F78" s="58"/>
      <c r="G78" s="58"/>
      <c r="H78" s="58"/>
      <c r="I78" s="59"/>
      <c r="J78" s="193"/>
      <c r="K78" s="168"/>
      <c r="L78" s="192"/>
      <c r="M78" s="56">
        <f>M77+IF(AND(K78="Pago",OR(E78='PC Receitas'!$O$4,E78='PC Receitas'!$O$5,E78='PC Receitas'!$O$6)),I78,IF(AND(K78="Pago",OR(E78='PC Receitas'!$O$7,E78='PC Receitas'!$O$8,E78='PC Receitas'!$O$9,E78='PC Receitas'!$O$10,E78='PC Receitas'!$O$11,E78='PC Receitas'!$O$12,E78='PC Receitas'!$O$13,E78='PC Receitas'!$O$14)),-I78,0))</f>
        <v>7448.57</v>
      </c>
      <c r="R78" s="153" t="e">
        <f t="shared" si="4"/>
        <v>#N/A</v>
      </c>
      <c r="S78" s="150" t="e">
        <f t="shared" si="5"/>
        <v>#N/A</v>
      </c>
      <c r="T78" s="150" t="e">
        <f t="shared" si="6"/>
        <v>#N/A</v>
      </c>
      <c r="U78" s="150" t="e">
        <f t="shared" si="7"/>
        <v>#N/A</v>
      </c>
      <c r="V78" s="154" t="e">
        <f>VLOOKUP(E78,'PC Receitas'!$O$4:$P$14,2,FALSE)</f>
        <v>#N/A</v>
      </c>
    </row>
    <row r="79" spans="3:22" ht="19.5" customHeight="1" thickTop="1" thickBot="1" x14ac:dyDescent="0.3">
      <c r="C79" s="58"/>
      <c r="D79" s="58" t="str">
        <f>IF(C79&lt;&gt;"",TEXT(C79,"00")&amp;"/11/"&amp;'Configurações Básicas'!$P$5,"")</f>
        <v/>
      </c>
      <c r="E79" s="58"/>
      <c r="F79" s="58"/>
      <c r="G79" s="58"/>
      <c r="H79" s="58"/>
      <c r="I79" s="59"/>
      <c r="J79" s="193"/>
      <c r="K79" s="168"/>
      <c r="L79" s="192"/>
      <c r="M79" s="56">
        <f>M78+IF(AND(K79="Pago",OR(E79='PC Receitas'!$O$4,E79='PC Receitas'!$O$5,E79='PC Receitas'!$O$6)),I79,IF(AND(K79="Pago",OR(E79='PC Receitas'!$O$7,E79='PC Receitas'!$O$8,E79='PC Receitas'!$O$9,E79='PC Receitas'!$O$10,E79='PC Receitas'!$O$11,E79='PC Receitas'!$O$12,E79='PC Receitas'!$O$13,E79='PC Receitas'!$O$14)),-I79,0))</f>
        <v>7448.57</v>
      </c>
      <c r="R79" s="153" t="e">
        <f t="shared" si="4"/>
        <v>#N/A</v>
      </c>
      <c r="S79" s="150" t="e">
        <f t="shared" si="5"/>
        <v>#N/A</v>
      </c>
      <c r="T79" s="150" t="e">
        <f t="shared" si="6"/>
        <v>#N/A</v>
      </c>
      <c r="U79" s="150" t="e">
        <f t="shared" si="7"/>
        <v>#N/A</v>
      </c>
      <c r="V79" s="154" t="e">
        <f>VLOOKUP(E79,'PC Receitas'!$O$4:$P$14,2,FALSE)</f>
        <v>#N/A</v>
      </c>
    </row>
    <row r="80" spans="3:22" ht="19.5" customHeight="1" thickTop="1" thickBot="1" x14ac:dyDescent="0.3">
      <c r="C80" s="58"/>
      <c r="D80" s="58" t="str">
        <f>IF(C80&lt;&gt;"",TEXT(C80,"00")&amp;"/11/"&amp;'Configurações Básicas'!$P$5,"")</f>
        <v/>
      </c>
      <c r="E80" s="58"/>
      <c r="F80" s="58"/>
      <c r="G80" s="58"/>
      <c r="H80" s="58"/>
      <c r="I80" s="59"/>
      <c r="J80" s="193"/>
      <c r="K80" s="168"/>
      <c r="L80" s="192"/>
      <c r="M80" s="56">
        <f>M79+IF(AND(K80="Pago",OR(E80='PC Receitas'!$O$4,E80='PC Receitas'!$O$5,E80='PC Receitas'!$O$6)),I80,IF(AND(K80="Pago",OR(E80='PC Receitas'!$O$7,E80='PC Receitas'!$O$8,E80='PC Receitas'!$O$9,E80='PC Receitas'!$O$10,E80='PC Receitas'!$O$11,E80='PC Receitas'!$O$12,E80='PC Receitas'!$O$13,E80='PC Receitas'!$O$14)),-I80,0))</f>
        <v>7448.57</v>
      </c>
      <c r="R80" s="153" t="e">
        <f t="shared" si="4"/>
        <v>#N/A</v>
      </c>
      <c r="S80" s="150" t="e">
        <f t="shared" si="5"/>
        <v>#N/A</v>
      </c>
      <c r="T80" s="150" t="e">
        <f t="shared" si="6"/>
        <v>#N/A</v>
      </c>
      <c r="U80" s="150" t="e">
        <f t="shared" si="7"/>
        <v>#N/A</v>
      </c>
      <c r="V80" s="154" t="e">
        <f>VLOOKUP(E80,'PC Receitas'!$O$4:$P$14,2,FALSE)</f>
        <v>#N/A</v>
      </c>
    </row>
    <row r="81" spans="3:22" ht="19.5" customHeight="1" thickTop="1" thickBot="1" x14ac:dyDescent="0.3">
      <c r="C81" s="58"/>
      <c r="D81" s="58" t="str">
        <f>IF(C81&lt;&gt;"",TEXT(C81,"00")&amp;"/11/"&amp;'Configurações Básicas'!$P$5,"")</f>
        <v/>
      </c>
      <c r="E81" s="58"/>
      <c r="F81" s="58"/>
      <c r="G81" s="58"/>
      <c r="H81" s="58"/>
      <c r="I81" s="59"/>
      <c r="J81" s="193"/>
      <c r="K81" s="168"/>
      <c r="L81" s="192"/>
      <c r="M81" s="56">
        <f>M80+IF(AND(K81="Pago",OR(E81='PC Receitas'!$O$4,E81='PC Receitas'!$O$5,E81='PC Receitas'!$O$6)),I81,IF(AND(K81="Pago",OR(E81='PC Receitas'!$O$7,E81='PC Receitas'!$O$8,E81='PC Receitas'!$O$9,E81='PC Receitas'!$O$10,E81='PC Receitas'!$O$11,E81='PC Receitas'!$O$12,E81='PC Receitas'!$O$13,E81='PC Receitas'!$O$14)),-I81,0))</f>
        <v>7448.57</v>
      </c>
      <c r="R81" s="153" t="e">
        <f t="shared" si="4"/>
        <v>#N/A</v>
      </c>
      <c r="S81" s="150" t="e">
        <f t="shared" si="5"/>
        <v>#N/A</v>
      </c>
      <c r="T81" s="150" t="e">
        <f t="shared" si="6"/>
        <v>#N/A</v>
      </c>
      <c r="U81" s="150" t="e">
        <f t="shared" si="7"/>
        <v>#N/A</v>
      </c>
      <c r="V81" s="154" t="e">
        <f>VLOOKUP(E81,'PC Receitas'!$O$4:$P$14,2,FALSE)</f>
        <v>#N/A</v>
      </c>
    </row>
    <row r="82" spans="3:22" ht="19.5" customHeight="1" thickTop="1" thickBot="1" x14ac:dyDescent="0.3">
      <c r="C82" s="58"/>
      <c r="D82" s="58" t="str">
        <f>IF(C82&lt;&gt;"",TEXT(C82,"00")&amp;"/11/"&amp;'Configurações Básicas'!$P$5,"")</f>
        <v/>
      </c>
      <c r="E82" s="58"/>
      <c r="F82" s="58"/>
      <c r="G82" s="58"/>
      <c r="H82" s="58"/>
      <c r="I82" s="59"/>
      <c r="J82" s="193"/>
      <c r="K82" s="168"/>
      <c r="L82" s="192"/>
      <c r="M82" s="56">
        <f>M81+IF(AND(K82="Pago",OR(E82='PC Receitas'!$O$4,E82='PC Receitas'!$O$5,E82='PC Receitas'!$O$6)),I82,IF(AND(K82="Pago",OR(E82='PC Receitas'!$O$7,E82='PC Receitas'!$O$8,E82='PC Receitas'!$O$9,E82='PC Receitas'!$O$10,E82='PC Receitas'!$O$11,E82='PC Receitas'!$O$12,E82='PC Receitas'!$O$13,E82='PC Receitas'!$O$14)),-I82,0))</f>
        <v>7448.57</v>
      </c>
      <c r="R82" s="153" t="e">
        <f t="shared" si="4"/>
        <v>#N/A</v>
      </c>
      <c r="S82" s="150" t="e">
        <f t="shared" si="5"/>
        <v>#N/A</v>
      </c>
      <c r="T82" s="150" t="e">
        <f t="shared" si="6"/>
        <v>#N/A</v>
      </c>
      <c r="U82" s="150" t="e">
        <f t="shared" si="7"/>
        <v>#N/A</v>
      </c>
      <c r="V82" s="154" t="e">
        <f>VLOOKUP(E82,'PC Receitas'!$O$4:$P$14,2,FALSE)</f>
        <v>#N/A</v>
      </c>
    </row>
    <row r="83" spans="3:22" ht="19.5" customHeight="1" thickTop="1" thickBot="1" x14ac:dyDescent="0.3">
      <c r="C83" s="58"/>
      <c r="D83" s="58" t="str">
        <f>IF(C83&lt;&gt;"",TEXT(C83,"00")&amp;"/11/"&amp;'Configurações Básicas'!$P$5,"")</f>
        <v/>
      </c>
      <c r="E83" s="58"/>
      <c r="F83" s="58"/>
      <c r="G83" s="58"/>
      <c r="H83" s="58"/>
      <c r="I83" s="59"/>
      <c r="J83" s="193"/>
      <c r="K83" s="168"/>
      <c r="L83" s="192"/>
      <c r="M83" s="56">
        <f>M82+IF(AND(K83="Pago",OR(E83='PC Receitas'!$O$4,E83='PC Receitas'!$O$5,E83='PC Receitas'!$O$6)),I83,IF(AND(K83="Pago",OR(E83='PC Receitas'!$O$7,E83='PC Receitas'!$O$8,E83='PC Receitas'!$O$9,E83='PC Receitas'!$O$10,E83='PC Receitas'!$O$11,E83='PC Receitas'!$O$12,E83='PC Receitas'!$O$13,E83='PC Receitas'!$O$14)),-I83,0))</f>
        <v>7448.57</v>
      </c>
      <c r="R83" s="153" t="e">
        <f t="shared" si="4"/>
        <v>#N/A</v>
      </c>
      <c r="S83" s="150" t="e">
        <f t="shared" si="5"/>
        <v>#N/A</v>
      </c>
      <c r="T83" s="150" t="e">
        <f t="shared" si="6"/>
        <v>#N/A</v>
      </c>
      <c r="U83" s="150" t="e">
        <f t="shared" si="7"/>
        <v>#N/A</v>
      </c>
      <c r="V83" s="154" t="e">
        <f>VLOOKUP(E83,'PC Receitas'!$O$4:$P$14,2,FALSE)</f>
        <v>#N/A</v>
      </c>
    </row>
    <row r="84" spans="3:22" ht="19.5" customHeight="1" thickTop="1" thickBot="1" x14ac:dyDescent="0.3">
      <c r="C84" s="58"/>
      <c r="D84" s="58" t="str">
        <f>IF(C84&lt;&gt;"",TEXT(C84,"00")&amp;"/11/"&amp;'Configurações Básicas'!$P$5,"")</f>
        <v/>
      </c>
      <c r="E84" s="58"/>
      <c r="F84" s="58"/>
      <c r="G84" s="58"/>
      <c r="H84" s="58"/>
      <c r="I84" s="59"/>
      <c r="J84" s="193"/>
      <c r="K84" s="168"/>
      <c r="L84" s="192"/>
      <c r="M84" s="56">
        <f>M83+IF(AND(K84="Pago",OR(E84='PC Receitas'!$O$4,E84='PC Receitas'!$O$5,E84='PC Receitas'!$O$6)),I84,IF(AND(K84="Pago",OR(E84='PC Receitas'!$O$7,E84='PC Receitas'!$O$8,E84='PC Receitas'!$O$9,E84='PC Receitas'!$O$10,E84='PC Receitas'!$O$11,E84='PC Receitas'!$O$12,E84='PC Receitas'!$O$13,E84='PC Receitas'!$O$14)),-I84,0))</f>
        <v>7448.57</v>
      </c>
      <c r="R84" s="153" t="e">
        <f t="shared" si="4"/>
        <v>#N/A</v>
      </c>
      <c r="S84" s="150" t="e">
        <f t="shared" si="5"/>
        <v>#N/A</v>
      </c>
      <c r="T84" s="150" t="e">
        <f t="shared" si="6"/>
        <v>#N/A</v>
      </c>
      <c r="U84" s="150" t="e">
        <f t="shared" si="7"/>
        <v>#N/A</v>
      </c>
      <c r="V84" s="154" t="e">
        <f>VLOOKUP(E84,'PC Receitas'!$O$4:$P$14,2,FALSE)</f>
        <v>#N/A</v>
      </c>
    </row>
    <row r="85" spans="3:22" ht="19.5" customHeight="1" thickTop="1" thickBot="1" x14ac:dyDescent="0.3">
      <c r="C85" s="58"/>
      <c r="D85" s="58" t="str">
        <f>IF(C85&lt;&gt;"",TEXT(C85,"00")&amp;"/11/"&amp;'Configurações Básicas'!$P$5,"")</f>
        <v/>
      </c>
      <c r="E85" s="58"/>
      <c r="F85" s="58"/>
      <c r="G85" s="58"/>
      <c r="H85" s="58"/>
      <c r="I85" s="59"/>
      <c r="J85" s="193"/>
      <c r="K85" s="168"/>
      <c r="L85" s="192"/>
      <c r="M85" s="56">
        <f>M84+IF(AND(K85="Pago",OR(E85='PC Receitas'!$O$4,E85='PC Receitas'!$O$5,E85='PC Receitas'!$O$6)),I85,IF(AND(K85="Pago",OR(E85='PC Receitas'!$O$7,E85='PC Receitas'!$O$8,E85='PC Receitas'!$O$9,E85='PC Receitas'!$O$10,E85='PC Receitas'!$O$11,E85='PC Receitas'!$O$12,E85='PC Receitas'!$O$13,E85='PC Receitas'!$O$14)),-I85,0))</f>
        <v>7448.57</v>
      </c>
      <c r="R85" s="153" t="e">
        <f t="shared" si="4"/>
        <v>#N/A</v>
      </c>
      <c r="S85" s="150" t="e">
        <f t="shared" si="5"/>
        <v>#N/A</v>
      </c>
      <c r="T85" s="150" t="e">
        <f t="shared" si="6"/>
        <v>#N/A</v>
      </c>
      <c r="U85" s="150" t="e">
        <f t="shared" si="7"/>
        <v>#N/A</v>
      </c>
      <c r="V85" s="154" t="e">
        <f>VLOOKUP(E85,'PC Receitas'!$O$4:$P$14,2,FALSE)</f>
        <v>#N/A</v>
      </c>
    </row>
    <row r="86" spans="3:22" ht="19.5" customHeight="1" thickTop="1" thickBot="1" x14ac:dyDescent="0.3">
      <c r="C86" s="58"/>
      <c r="D86" s="58" t="str">
        <f>IF(C86&lt;&gt;"",TEXT(C86,"00")&amp;"/11/"&amp;'Configurações Básicas'!$P$5,"")</f>
        <v/>
      </c>
      <c r="E86" s="58"/>
      <c r="F86" s="58"/>
      <c r="G86" s="58"/>
      <c r="H86" s="58"/>
      <c r="I86" s="59"/>
      <c r="J86" s="193"/>
      <c r="K86" s="168"/>
      <c r="L86" s="192"/>
      <c r="M86" s="56">
        <f>M85+IF(AND(K86="Pago",OR(E86='PC Receitas'!$O$4,E86='PC Receitas'!$O$5,E86='PC Receitas'!$O$6)),I86,IF(AND(K86="Pago",OR(E86='PC Receitas'!$O$7,E86='PC Receitas'!$O$8,E86='PC Receitas'!$O$9,E86='PC Receitas'!$O$10,E86='PC Receitas'!$O$11,E86='PC Receitas'!$O$12,E86='PC Receitas'!$O$13,E86='PC Receitas'!$O$14)),-I86,0))</f>
        <v>7448.57</v>
      </c>
      <c r="R86" s="153" t="e">
        <f t="shared" si="4"/>
        <v>#N/A</v>
      </c>
      <c r="S86" s="150" t="e">
        <f t="shared" si="5"/>
        <v>#N/A</v>
      </c>
      <c r="T86" s="150" t="e">
        <f t="shared" si="6"/>
        <v>#N/A</v>
      </c>
      <c r="U86" s="150" t="e">
        <f t="shared" si="7"/>
        <v>#N/A</v>
      </c>
      <c r="V86" s="154" t="e">
        <f>VLOOKUP(E86,'PC Receitas'!$O$4:$P$14,2,FALSE)</f>
        <v>#N/A</v>
      </c>
    </row>
    <row r="87" spans="3:22" ht="19.5" customHeight="1" thickTop="1" thickBot="1" x14ac:dyDescent="0.3">
      <c r="C87" s="58"/>
      <c r="D87" s="58" t="str">
        <f>IF(C87&lt;&gt;"",TEXT(C87,"00")&amp;"/11/"&amp;'Configurações Básicas'!$P$5,"")</f>
        <v/>
      </c>
      <c r="E87" s="58"/>
      <c r="F87" s="58"/>
      <c r="G87" s="58"/>
      <c r="H87" s="58"/>
      <c r="I87" s="59"/>
      <c r="J87" s="193"/>
      <c r="K87" s="168"/>
      <c r="L87" s="192"/>
      <c r="M87" s="56">
        <f>M86+IF(AND(K87="Pago",OR(E87='PC Receitas'!$O$4,E87='PC Receitas'!$O$5,E87='PC Receitas'!$O$6)),I87,IF(AND(K87="Pago",OR(E87='PC Receitas'!$O$7,E87='PC Receitas'!$O$8,E87='PC Receitas'!$O$9,E87='PC Receitas'!$O$10,E87='PC Receitas'!$O$11,E87='PC Receitas'!$O$12,E87='PC Receitas'!$O$13,E87='PC Receitas'!$O$14)),-I87,0))</f>
        <v>7448.57</v>
      </c>
      <c r="R87" s="153" t="e">
        <f t="shared" si="4"/>
        <v>#N/A</v>
      </c>
      <c r="S87" s="150" t="e">
        <f t="shared" si="5"/>
        <v>#N/A</v>
      </c>
      <c r="T87" s="150" t="e">
        <f t="shared" si="6"/>
        <v>#N/A</v>
      </c>
      <c r="U87" s="150" t="e">
        <f t="shared" si="7"/>
        <v>#N/A</v>
      </c>
      <c r="V87" s="154" t="e">
        <f>VLOOKUP(E87,'PC Receitas'!$O$4:$P$14,2,FALSE)</f>
        <v>#N/A</v>
      </c>
    </row>
    <row r="88" spans="3:22" ht="19.5" customHeight="1" thickTop="1" thickBot="1" x14ac:dyDescent="0.3">
      <c r="C88" s="58"/>
      <c r="D88" s="58" t="str">
        <f>IF(C88&lt;&gt;"",TEXT(C88,"00")&amp;"/11/"&amp;'Configurações Básicas'!$P$5,"")</f>
        <v/>
      </c>
      <c r="E88" s="58"/>
      <c r="F88" s="58"/>
      <c r="G88" s="58"/>
      <c r="H88" s="58"/>
      <c r="I88" s="59"/>
      <c r="J88" s="193"/>
      <c r="K88" s="168"/>
      <c r="L88" s="192"/>
      <c r="M88" s="56">
        <f>M87+IF(AND(K88="Pago",OR(E88='PC Receitas'!$O$4,E88='PC Receitas'!$O$5,E88='PC Receitas'!$O$6)),I88,IF(AND(K88="Pago",OR(E88='PC Receitas'!$O$7,E88='PC Receitas'!$O$8,E88='PC Receitas'!$O$9,E88='PC Receitas'!$O$10,E88='PC Receitas'!$O$11,E88='PC Receitas'!$O$12,E88='PC Receitas'!$O$13,E88='PC Receitas'!$O$14)),-I88,0))</f>
        <v>7448.57</v>
      </c>
      <c r="R88" s="153" t="e">
        <f t="shared" si="4"/>
        <v>#N/A</v>
      </c>
      <c r="S88" s="150" t="e">
        <f t="shared" si="5"/>
        <v>#N/A</v>
      </c>
      <c r="T88" s="150" t="e">
        <f t="shared" si="6"/>
        <v>#N/A</v>
      </c>
      <c r="U88" s="150" t="e">
        <f t="shared" si="7"/>
        <v>#N/A</v>
      </c>
      <c r="V88" s="154" t="e">
        <f>VLOOKUP(E88,'PC Receitas'!$O$4:$P$14,2,FALSE)</f>
        <v>#N/A</v>
      </c>
    </row>
    <row r="89" spans="3:22" ht="19.5" customHeight="1" thickTop="1" thickBot="1" x14ac:dyDescent="0.3">
      <c r="C89" s="58"/>
      <c r="D89" s="58" t="str">
        <f>IF(C89&lt;&gt;"",TEXT(C89,"00")&amp;"/11/"&amp;'Configurações Básicas'!$P$5,"")</f>
        <v/>
      </c>
      <c r="E89" s="58"/>
      <c r="F89" s="58"/>
      <c r="G89" s="58"/>
      <c r="H89" s="58"/>
      <c r="I89" s="59"/>
      <c r="J89" s="193"/>
      <c r="K89" s="168"/>
      <c r="L89" s="192"/>
      <c r="M89" s="56">
        <f>M88+IF(AND(K89="Pago",OR(E89='PC Receitas'!$O$4,E89='PC Receitas'!$O$5,E89='PC Receitas'!$O$6)),I89,IF(AND(K89="Pago",OR(E89='PC Receitas'!$O$7,E89='PC Receitas'!$O$8,E89='PC Receitas'!$O$9,E89='PC Receitas'!$O$10,E89='PC Receitas'!$O$11,E89='PC Receitas'!$O$12,E89='PC Receitas'!$O$13,E89='PC Receitas'!$O$14)),-I89,0))</f>
        <v>7448.57</v>
      </c>
      <c r="R89" s="153" t="e">
        <f t="shared" si="4"/>
        <v>#N/A</v>
      </c>
      <c r="S89" s="150" t="e">
        <f t="shared" si="5"/>
        <v>#N/A</v>
      </c>
      <c r="T89" s="150" t="e">
        <f t="shared" si="6"/>
        <v>#N/A</v>
      </c>
      <c r="U89" s="150" t="e">
        <f t="shared" si="7"/>
        <v>#N/A</v>
      </c>
      <c r="V89" s="154" t="e">
        <f>VLOOKUP(E89,'PC Receitas'!$O$4:$P$14,2,FALSE)</f>
        <v>#N/A</v>
      </c>
    </row>
    <row r="90" spans="3:22" ht="19.5" customHeight="1" thickTop="1" thickBot="1" x14ac:dyDescent="0.3">
      <c r="C90" s="58"/>
      <c r="D90" s="58" t="str">
        <f>IF(C90&lt;&gt;"",TEXT(C90,"00")&amp;"/11/"&amp;'Configurações Básicas'!$P$5,"")</f>
        <v/>
      </c>
      <c r="E90" s="58"/>
      <c r="F90" s="58"/>
      <c r="G90" s="58"/>
      <c r="H90" s="58"/>
      <c r="I90" s="59"/>
      <c r="J90" s="193"/>
      <c r="K90" s="168"/>
      <c r="L90" s="192"/>
      <c r="M90" s="56">
        <f>M89+IF(AND(K90="Pago",OR(E90='PC Receitas'!$O$4,E90='PC Receitas'!$O$5,E90='PC Receitas'!$O$6)),I90,IF(AND(K90="Pago",OR(E90='PC Receitas'!$O$7,E90='PC Receitas'!$O$8,E90='PC Receitas'!$O$9,E90='PC Receitas'!$O$10,E90='PC Receitas'!$O$11,E90='PC Receitas'!$O$12,E90='PC Receitas'!$O$13,E90='PC Receitas'!$O$14)),-I90,0))</f>
        <v>7448.57</v>
      </c>
      <c r="R90" s="153" t="e">
        <f t="shared" si="4"/>
        <v>#N/A</v>
      </c>
      <c r="S90" s="150" t="e">
        <f t="shared" si="5"/>
        <v>#N/A</v>
      </c>
      <c r="T90" s="150" t="e">
        <f t="shared" si="6"/>
        <v>#N/A</v>
      </c>
      <c r="U90" s="150" t="e">
        <f t="shared" si="7"/>
        <v>#N/A</v>
      </c>
      <c r="V90" s="154" t="e">
        <f>VLOOKUP(E90,'PC Receitas'!$O$4:$P$14,2,FALSE)</f>
        <v>#N/A</v>
      </c>
    </row>
    <row r="91" spans="3:22" ht="19.5" customHeight="1" thickTop="1" thickBot="1" x14ac:dyDescent="0.3">
      <c r="C91" s="58"/>
      <c r="D91" s="58" t="str">
        <f>IF(C91&lt;&gt;"",TEXT(C91,"00")&amp;"/11/"&amp;'Configurações Básicas'!$P$5,"")</f>
        <v/>
      </c>
      <c r="E91" s="58"/>
      <c r="F91" s="58"/>
      <c r="G91" s="58"/>
      <c r="H91" s="58"/>
      <c r="I91" s="59"/>
      <c r="J91" s="193"/>
      <c r="K91" s="168"/>
      <c r="L91" s="192"/>
      <c r="M91" s="56">
        <f>M90+IF(AND(K91="Pago",OR(E91='PC Receitas'!$O$4,E91='PC Receitas'!$O$5,E91='PC Receitas'!$O$6)),I91,IF(AND(K91="Pago",OR(E91='PC Receitas'!$O$7,E91='PC Receitas'!$O$8,E91='PC Receitas'!$O$9,E91='PC Receitas'!$O$10,E91='PC Receitas'!$O$11,E91='PC Receitas'!$O$12,E91='PC Receitas'!$O$13,E91='PC Receitas'!$O$14)),-I91,0))</f>
        <v>7448.57</v>
      </c>
      <c r="R91" s="153" t="e">
        <f t="shared" si="4"/>
        <v>#N/A</v>
      </c>
      <c r="S91" s="150" t="e">
        <f t="shared" si="5"/>
        <v>#N/A</v>
      </c>
      <c r="T91" s="150" t="e">
        <f t="shared" si="6"/>
        <v>#N/A</v>
      </c>
      <c r="U91" s="150" t="e">
        <f t="shared" si="7"/>
        <v>#N/A</v>
      </c>
      <c r="V91" s="154" t="e">
        <f>VLOOKUP(E91,'PC Receitas'!$O$4:$P$14,2,FALSE)</f>
        <v>#N/A</v>
      </c>
    </row>
    <row r="92" spans="3:22" ht="19.5" customHeight="1" thickTop="1" thickBot="1" x14ac:dyDescent="0.3">
      <c r="C92" s="58"/>
      <c r="D92" s="58" t="str">
        <f>IF(C92&lt;&gt;"",TEXT(C92,"00")&amp;"/11/"&amp;'Configurações Básicas'!$P$5,"")</f>
        <v/>
      </c>
      <c r="E92" s="58"/>
      <c r="F92" s="58"/>
      <c r="G92" s="58"/>
      <c r="H92" s="58"/>
      <c r="I92" s="59"/>
      <c r="J92" s="193"/>
      <c r="K92" s="168"/>
      <c r="L92" s="192"/>
      <c r="M92" s="56">
        <f>M91+IF(AND(K92="Pago",OR(E92='PC Receitas'!$O$4,E92='PC Receitas'!$O$5,E92='PC Receitas'!$O$6)),I92,IF(AND(K92="Pago",OR(E92='PC Receitas'!$O$7,E92='PC Receitas'!$O$8,E92='PC Receitas'!$O$9,E92='PC Receitas'!$O$10,E92='PC Receitas'!$O$11,E92='PC Receitas'!$O$12,E92='PC Receitas'!$O$13,E92='PC Receitas'!$O$14)),-I92,0))</f>
        <v>7448.57</v>
      </c>
      <c r="R92" s="153" t="e">
        <f t="shared" si="4"/>
        <v>#N/A</v>
      </c>
      <c r="S92" s="150" t="e">
        <f t="shared" si="5"/>
        <v>#N/A</v>
      </c>
      <c r="T92" s="150" t="e">
        <f t="shared" si="6"/>
        <v>#N/A</v>
      </c>
      <c r="U92" s="150" t="e">
        <f t="shared" si="7"/>
        <v>#N/A</v>
      </c>
      <c r="V92" s="154" t="e">
        <f>VLOOKUP(E92,'PC Receitas'!$O$4:$P$14,2,FALSE)</f>
        <v>#N/A</v>
      </c>
    </row>
    <row r="93" spans="3:22" ht="19.5" customHeight="1" thickTop="1" thickBot="1" x14ac:dyDescent="0.3">
      <c r="C93" s="58"/>
      <c r="D93" s="58" t="str">
        <f>IF(C93&lt;&gt;"",TEXT(C93,"00")&amp;"/11/"&amp;'Configurações Básicas'!$P$5,"")</f>
        <v/>
      </c>
      <c r="E93" s="58"/>
      <c r="F93" s="58"/>
      <c r="G93" s="58"/>
      <c r="H93" s="58"/>
      <c r="I93" s="59"/>
      <c r="J93" s="193"/>
      <c r="K93" s="168"/>
      <c r="L93" s="192"/>
      <c r="M93" s="56">
        <f>M92+IF(AND(K93="Pago",OR(E93='PC Receitas'!$O$4,E93='PC Receitas'!$O$5,E93='PC Receitas'!$O$6)),I93,IF(AND(K93="Pago",OR(E93='PC Receitas'!$O$7,E93='PC Receitas'!$O$8,E93='PC Receitas'!$O$9,E93='PC Receitas'!$O$10,E93='PC Receitas'!$O$11,E93='PC Receitas'!$O$12,E93='PC Receitas'!$O$13,E93='PC Receitas'!$O$14)),-I93,0))</f>
        <v>7448.57</v>
      </c>
      <c r="R93" s="153" t="e">
        <f t="shared" si="4"/>
        <v>#N/A</v>
      </c>
      <c r="S93" s="150" t="e">
        <f t="shared" si="5"/>
        <v>#N/A</v>
      </c>
      <c r="T93" s="150" t="e">
        <f t="shared" si="6"/>
        <v>#N/A</v>
      </c>
      <c r="U93" s="150" t="e">
        <f t="shared" si="7"/>
        <v>#N/A</v>
      </c>
      <c r="V93" s="154" t="e">
        <f>VLOOKUP(E93,'PC Receitas'!$O$4:$P$14,2,FALSE)</f>
        <v>#N/A</v>
      </c>
    </row>
    <row r="94" spans="3:22" ht="19.5" customHeight="1" thickTop="1" thickBot="1" x14ac:dyDescent="0.3">
      <c r="C94" s="58"/>
      <c r="D94" s="58" t="str">
        <f>IF(C94&lt;&gt;"",TEXT(C94,"00")&amp;"/11/"&amp;'Configurações Básicas'!$P$5,"")</f>
        <v/>
      </c>
      <c r="E94" s="58"/>
      <c r="F94" s="58"/>
      <c r="G94" s="58"/>
      <c r="H94" s="58"/>
      <c r="I94" s="59"/>
      <c r="J94" s="193"/>
      <c r="K94" s="168"/>
      <c r="L94" s="192"/>
      <c r="M94" s="56">
        <f>M93+IF(AND(K94="Pago",OR(E94='PC Receitas'!$O$4,E94='PC Receitas'!$O$5,E94='PC Receitas'!$O$6)),I94,IF(AND(K94="Pago",OR(E94='PC Receitas'!$O$7,E94='PC Receitas'!$O$8,E94='PC Receitas'!$O$9,E94='PC Receitas'!$O$10,E94='PC Receitas'!$O$11,E94='PC Receitas'!$O$12,E94='PC Receitas'!$O$13,E94='PC Receitas'!$O$14)),-I94,0))</f>
        <v>7448.57</v>
      </c>
      <c r="R94" s="153" t="e">
        <f t="shared" si="4"/>
        <v>#N/A</v>
      </c>
      <c r="S94" s="150" t="e">
        <f t="shared" si="5"/>
        <v>#N/A</v>
      </c>
      <c r="T94" s="150" t="e">
        <f t="shared" si="6"/>
        <v>#N/A</v>
      </c>
      <c r="U94" s="150" t="e">
        <f t="shared" si="7"/>
        <v>#N/A</v>
      </c>
      <c r="V94" s="154" t="e">
        <f>VLOOKUP(E94,'PC Receitas'!$O$4:$P$14,2,FALSE)</f>
        <v>#N/A</v>
      </c>
    </row>
    <row r="95" spans="3:22" ht="19.5" customHeight="1" thickTop="1" thickBot="1" x14ac:dyDescent="0.3">
      <c r="C95" s="58"/>
      <c r="D95" s="58" t="str">
        <f>IF(C95&lt;&gt;"",TEXT(C95,"00")&amp;"/11/"&amp;'Configurações Básicas'!$P$5,"")</f>
        <v/>
      </c>
      <c r="E95" s="58"/>
      <c r="F95" s="58"/>
      <c r="G95" s="58"/>
      <c r="H95" s="58"/>
      <c r="I95" s="59"/>
      <c r="J95" s="193"/>
      <c r="K95" s="168"/>
      <c r="L95" s="192"/>
      <c r="M95" s="56">
        <f>M94+IF(AND(K95="Pago",OR(E95='PC Receitas'!$O$4,E95='PC Receitas'!$O$5,E95='PC Receitas'!$O$6)),I95,IF(AND(K95="Pago",OR(E95='PC Receitas'!$O$7,E95='PC Receitas'!$O$8,E95='PC Receitas'!$O$9,E95='PC Receitas'!$O$10,E95='PC Receitas'!$O$11,E95='PC Receitas'!$O$12,E95='PC Receitas'!$O$13,E95='PC Receitas'!$O$14)),-I95,0))</f>
        <v>7448.57</v>
      </c>
      <c r="R95" s="153" t="e">
        <f t="shared" si="4"/>
        <v>#N/A</v>
      </c>
      <c r="S95" s="150" t="e">
        <f t="shared" si="5"/>
        <v>#N/A</v>
      </c>
      <c r="T95" s="150" t="e">
        <f t="shared" si="6"/>
        <v>#N/A</v>
      </c>
      <c r="U95" s="150" t="e">
        <f t="shared" si="7"/>
        <v>#N/A</v>
      </c>
      <c r="V95" s="154" t="e">
        <f>VLOOKUP(E95,'PC Receitas'!$O$4:$P$14,2,FALSE)</f>
        <v>#N/A</v>
      </c>
    </row>
    <row r="96" spans="3:22" ht="19.5" customHeight="1" thickTop="1" thickBot="1" x14ac:dyDescent="0.3">
      <c r="C96" s="58"/>
      <c r="D96" s="58" t="str">
        <f>IF(C96&lt;&gt;"",TEXT(C96,"00")&amp;"/11/"&amp;'Configurações Básicas'!$P$5,"")</f>
        <v/>
      </c>
      <c r="E96" s="58"/>
      <c r="F96" s="58"/>
      <c r="G96" s="58"/>
      <c r="H96" s="58"/>
      <c r="I96" s="59"/>
      <c r="J96" s="193"/>
      <c r="K96" s="168"/>
      <c r="L96" s="192"/>
      <c r="M96" s="56">
        <f>M95+IF(AND(K96="Pago",OR(E96='PC Receitas'!$O$4,E96='PC Receitas'!$O$5,E96='PC Receitas'!$O$6)),I96,IF(AND(K96="Pago",OR(E96='PC Receitas'!$O$7,E96='PC Receitas'!$O$8,E96='PC Receitas'!$O$9,E96='PC Receitas'!$O$10,E96='PC Receitas'!$O$11,E96='PC Receitas'!$O$12,E96='PC Receitas'!$O$13,E96='PC Receitas'!$O$14)),-I96,0))</f>
        <v>7448.57</v>
      </c>
      <c r="R96" s="153" t="e">
        <f t="shared" si="4"/>
        <v>#N/A</v>
      </c>
      <c r="S96" s="150" t="e">
        <f t="shared" si="5"/>
        <v>#N/A</v>
      </c>
      <c r="T96" s="150" t="e">
        <f t="shared" si="6"/>
        <v>#N/A</v>
      </c>
      <c r="U96" s="150" t="e">
        <f t="shared" si="7"/>
        <v>#N/A</v>
      </c>
      <c r="V96" s="154" t="e">
        <f>VLOOKUP(E96,'PC Receitas'!$O$4:$P$14,2,FALSE)</f>
        <v>#N/A</v>
      </c>
    </row>
    <row r="97" spans="3:22" ht="19.5" customHeight="1" thickTop="1" thickBot="1" x14ac:dyDescent="0.3">
      <c r="C97" s="58"/>
      <c r="D97" s="58" t="str">
        <f>IF(C97&lt;&gt;"",TEXT(C97,"00")&amp;"/11/"&amp;'Configurações Básicas'!$P$5,"")</f>
        <v/>
      </c>
      <c r="E97" s="58"/>
      <c r="F97" s="58"/>
      <c r="G97" s="58"/>
      <c r="H97" s="58"/>
      <c r="I97" s="59"/>
      <c r="J97" s="193"/>
      <c r="K97" s="168"/>
      <c r="L97" s="192"/>
      <c r="M97" s="56">
        <f>M96+IF(AND(K97="Pago",OR(E97='PC Receitas'!$O$4,E97='PC Receitas'!$O$5,E97='PC Receitas'!$O$6)),I97,IF(AND(K97="Pago",OR(E97='PC Receitas'!$O$7,E97='PC Receitas'!$O$8,E97='PC Receitas'!$O$9,E97='PC Receitas'!$O$10,E97='PC Receitas'!$O$11,E97='PC Receitas'!$O$12,E97='PC Receitas'!$O$13,E97='PC Receitas'!$O$14)),-I97,0))</f>
        <v>7448.57</v>
      </c>
      <c r="R97" s="153" t="e">
        <f t="shared" si="4"/>
        <v>#N/A</v>
      </c>
      <c r="S97" s="150" t="e">
        <f t="shared" si="5"/>
        <v>#N/A</v>
      </c>
      <c r="T97" s="150" t="e">
        <f t="shared" si="6"/>
        <v>#N/A</v>
      </c>
      <c r="U97" s="150" t="e">
        <f t="shared" si="7"/>
        <v>#N/A</v>
      </c>
      <c r="V97" s="154" t="e">
        <f>VLOOKUP(E97,'PC Receitas'!$O$4:$P$14,2,FALSE)</f>
        <v>#N/A</v>
      </c>
    </row>
    <row r="98" spans="3:22" ht="19.5" customHeight="1" thickTop="1" thickBot="1" x14ac:dyDescent="0.3">
      <c r="C98" s="58"/>
      <c r="D98" s="58" t="str">
        <f>IF(C98&lt;&gt;"",TEXT(C98,"00")&amp;"/11/"&amp;'Configurações Básicas'!$P$5,"")</f>
        <v/>
      </c>
      <c r="E98" s="58"/>
      <c r="F98" s="58"/>
      <c r="G98" s="58"/>
      <c r="H98" s="58"/>
      <c r="I98" s="59"/>
      <c r="J98" s="193"/>
      <c r="K98" s="168"/>
      <c r="L98" s="192"/>
      <c r="M98" s="56">
        <f>M97+IF(AND(K98="Pago",OR(E98='PC Receitas'!$O$4,E98='PC Receitas'!$O$5,E98='PC Receitas'!$O$6)),I98,IF(AND(K98="Pago",OR(E98='PC Receitas'!$O$7,E98='PC Receitas'!$O$8,E98='PC Receitas'!$O$9,E98='PC Receitas'!$O$10,E98='PC Receitas'!$O$11,E98='PC Receitas'!$O$12,E98='PC Receitas'!$O$13,E98='PC Receitas'!$O$14)),-I98,0))</f>
        <v>7448.57</v>
      </c>
      <c r="R98" s="153" t="e">
        <f t="shared" si="4"/>
        <v>#N/A</v>
      </c>
      <c r="S98" s="150" t="e">
        <f t="shared" si="5"/>
        <v>#N/A</v>
      </c>
      <c r="T98" s="150" t="e">
        <f t="shared" si="6"/>
        <v>#N/A</v>
      </c>
      <c r="U98" s="150" t="e">
        <f t="shared" si="7"/>
        <v>#N/A</v>
      </c>
      <c r="V98" s="154" t="e">
        <f>VLOOKUP(E98,'PC Receitas'!$O$4:$P$14,2,FALSE)</f>
        <v>#N/A</v>
      </c>
    </row>
    <row r="99" spans="3:22" ht="19.5" customHeight="1" thickTop="1" thickBot="1" x14ac:dyDescent="0.3">
      <c r="C99" s="58"/>
      <c r="D99" s="58" t="str">
        <f>IF(C99&lt;&gt;"",TEXT(C99,"00")&amp;"/11/"&amp;'Configurações Básicas'!$P$5,"")</f>
        <v/>
      </c>
      <c r="E99" s="58"/>
      <c r="F99" s="58"/>
      <c r="G99" s="58"/>
      <c r="H99" s="58"/>
      <c r="I99" s="59"/>
      <c r="J99" s="193"/>
      <c r="K99" s="168"/>
      <c r="L99" s="192"/>
      <c r="M99" s="56">
        <f>M98+IF(AND(K99="Pago",OR(E99='PC Receitas'!$O$4,E99='PC Receitas'!$O$5,E99='PC Receitas'!$O$6)),I99,IF(AND(K99="Pago",OR(E99='PC Receitas'!$O$7,E99='PC Receitas'!$O$8,E99='PC Receitas'!$O$9,E99='PC Receitas'!$O$10,E99='PC Receitas'!$O$11,E99='PC Receitas'!$O$12,E99='PC Receitas'!$O$13,E99='PC Receitas'!$O$14)),-I99,0))</f>
        <v>7448.57</v>
      </c>
      <c r="R99" s="153" t="e">
        <f t="shared" si="4"/>
        <v>#N/A</v>
      </c>
      <c r="S99" s="150" t="e">
        <f t="shared" si="5"/>
        <v>#N/A</v>
      </c>
      <c r="T99" s="150" t="e">
        <f t="shared" si="6"/>
        <v>#N/A</v>
      </c>
      <c r="U99" s="150" t="e">
        <f t="shared" si="7"/>
        <v>#N/A</v>
      </c>
      <c r="V99" s="154" t="e">
        <f>VLOOKUP(E99,'PC Receitas'!$O$4:$P$14,2,FALSE)</f>
        <v>#N/A</v>
      </c>
    </row>
    <row r="100" spans="3:22" ht="19.5" customHeight="1" thickTop="1" thickBot="1" x14ac:dyDescent="0.3">
      <c r="C100" s="58"/>
      <c r="D100" s="58" t="str">
        <f>IF(C100&lt;&gt;"",TEXT(C100,"00")&amp;"/11/"&amp;'Configurações Básicas'!$P$5,"")</f>
        <v/>
      </c>
      <c r="E100" s="58"/>
      <c r="F100" s="58"/>
      <c r="G100" s="58"/>
      <c r="H100" s="58"/>
      <c r="I100" s="59"/>
      <c r="J100" s="193"/>
      <c r="K100" s="168"/>
      <c r="L100" s="192"/>
      <c r="M100" s="56">
        <f>M99+IF(AND(K100="Pago",OR(E100='PC Receitas'!$O$4,E100='PC Receitas'!$O$5,E100='PC Receitas'!$O$6)),I100,IF(AND(K100="Pago",OR(E100='PC Receitas'!$O$7,E100='PC Receitas'!$O$8,E100='PC Receitas'!$O$9,E100='PC Receitas'!$O$10,E100='PC Receitas'!$O$11,E100='PC Receitas'!$O$12,E100='PC Receitas'!$O$13,E100='PC Receitas'!$O$14)),-I100,0))</f>
        <v>7448.57</v>
      </c>
      <c r="R100" s="153" t="e">
        <f t="shared" si="4"/>
        <v>#N/A</v>
      </c>
      <c r="S100" s="150" t="e">
        <f t="shared" si="5"/>
        <v>#N/A</v>
      </c>
      <c r="T100" s="150" t="e">
        <f t="shared" si="6"/>
        <v>#N/A</v>
      </c>
      <c r="U100" s="150" t="e">
        <f t="shared" si="7"/>
        <v>#N/A</v>
      </c>
      <c r="V100" s="154" t="e">
        <f>VLOOKUP(E100,'PC Receitas'!$O$4:$P$14,2,FALSE)</f>
        <v>#N/A</v>
      </c>
    </row>
    <row r="101" spans="3:22" ht="19.5" customHeight="1" thickTop="1" thickBot="1" x14ac:dyDescent="0.3">
      <c r="C101" s="58"/>
      <c r="D101" s="58" t="str">
        <f>IF(C101&lt;&gt;"",TEXT(C101,"00")&amp;"/11/"&amp;'Configurações Básicas'!$P$5,"")</f>
        <v/>
      </c>
      <c r="E101" s="58"/>
      <c r="F101" s="58"/>
      <c r="G101" s="58"/>
      <c r="H101" s="58"/>
      <c r="I101" s="59"/>
      <c r="J101" s="193"/>
      <c r="K101" s="168"/>
      <c r="L101" s="192"/>
      <c r="M101" s="56">
        <f>M100+IF(AND(K101="Pago",OR(E101='PC Receitas'!$O$4,E101='PC Receitas'!$O$5,E101='PC Receitas'!$O$6)),I101,IF(AND(K101="Pago",OR(E101='PC Receitas'!$O$7,E101='PC Receitas'!$O$8,E101='PC Receitas'!$O$9,E101='PC Receitas'!$O$10,E101='PC Receitas'!$O$11,E101='PC Receitas'!$O$12,E101='PC Receitas'!$O$13,E101='PC Receitas'!$O$14)),-I101,0))</f>
        <v>7448.57</v>
      </c>
      <c r="R101" s="153" t="e">
        <f t="shared" si="4"/>
        <v>#N/A</v>
      </c>
      <c r="S101" s="150" t="e">
        <f t="shared" si="5"/>
        <v>#N/A</v>
      </c>
      <c r="T101" s="150" t="e">
        <f t="shared" si="6"/>
        <v>#N/A</v>
      </c>
      <c r="U101" s="150" t="e">
        <f t="shared" si="7"/>
        <v>#N/A</v>
      </c>
      <c r="V101" s="154" t="e">
        <f>VLOOKUP(E101,'PC Receitas'!$O$4:$P$14,2,FALSE)</f>
        <v>#N/A</v>
      </c>
    </row>
    <row r="102" spans="3:22" ht="19.5" customHeight="1" thickTop="1" thickBot="1" x14ac:dyDescent="0.3">
      <c r="C102" s="58"/>
      <c r="D102" s="58" t="str">
        <f>IF(C102&lt;&gt;"",TEXT(C102,"00")&amp;"/11/"&amp;'Configurações Básicas'!$P$5,"")</f>
        <v/>
      </c>
      <c r="E102" s="58"/>
      <c r="F102" s="58"/>
      <c r="G102" s="58"/>
      <c r="H102" s="58"/>
      <c r="I102" s="59"/>
      <c r="J102" s="193"/>
      <c r="K102" s="168"/>
      <c r="L102" s="192"/>
      <c r="M102" s="56">
        <f>M101+IF(AND(K102="Pago",OR(E102='PC Receitas'!$O$4,E102='PC Receitas'!$O$5,E102='PC Receitas'!$O$6)),I102,IF(AND(K102="Pago",OR(E102='PC Receitas'!$O$7,E102='PC Receitas'!$O$8,E102='PC Receitas'!$O$9,E102='PC Receitas'!$O$10,E102='PC Receitas'!$O$11,E102='PC Receitas'!$O$12,E102='PC Receitas'!$O$13,E102='PC Receitas'!$O$14)),-I102,0))</f>
        <v>7448.57</v>
      </c>
      <c r="R102" s="153" t="e">
        <f t="shared" si="4"/>
        <v>#N/A</v>
      </c>
      <c r="S102" s="150" t="e">
        <f t="shared" si="5"/>
        <v>#N/A</v>
      </c>
      <c r="T102" s="150" t="e">
        <f t="shared" si="6"/>
        <v>#N/A</v>
      </c>
      <c r="U102" s="150" t="e">
        <f t="shared" si="7"/>
        <v>#N/A</v>
      </c>
      <c r="V102" s="154" t="e">
        <f>VLOOKUP(E102,'PC Receitas'!$O$4:$P$14,2,FALSE)</f>
        <v>#N/A</v>
      </c>
    </row>
    <row r="103" spans="3:22" ht="19.5" customHeight="1" thickTop="1" thickBot="1" x14ac:dyDescent="0.3">
      <c r="C103" s="58"/>
      <c r="D103" s="58" t="str">
        <f>IF(C103&lt;&gt;"",TEXT(C103,"00")&amp;"/11/"&amp;'Configurações Básicas'!$P$5,"")</f>
        <v/>
      </c>
      <c r="E103" s="58"/>
      <c r="F103" s="58"/>
      <c r="G103" s="58"/>
      <c r="H103" s="58"/>
      <c r="I103" s="59"/>
      <c r="J103" s="193"/>
      <c r="K103" s="168"/>
      <c r="L103" s="192"/>
      <c r="M103" s="56">
        <f>M102+IF(AND(K103="Pago",OR(E103='PC Receitas'!$O$4,E103='PC Receitas'!$O$5,E103='PC Receitas'!$O$6)),I103,IF(AND(K103="Pago",OR(E103='PC Receitas'!$O$7,E103='PC Receitas'!$O$8,E103='PC Receitas'!$O$9,E103='PC Receitas'!$O$10,E103='PC Receitas'!$O$11,E103='PC Receitas'!$O$12,E103='PC Receitas'!$O$13,E103='PC Receitas'!$O$14)),-I103,0))</f>
        <v>7448.57</v>
      </c>
      <c r="R103" s="153" t="e">
        <f t="shared" si="4"/>
        <v>#N/A</v>
      </c>
      <c r="S103" s="150" t="e">
        <f t="shared" si="5"/>
        <v>#N/A</v>
      </c>
      <c r="T103" s="150" t="e">
        <f t="shared" si="6"/>
        <v>#N/A</v>
      </c>
      <c r="U103" s="150" t="e">
        <f t="shared" si="7"/>
        <v>#N/A</v>
      </c>
      <c r="V103" s="154" t="e">
        <f>VLOOKUP(E103,'PC Receitas'!$O$4:$P$14,2,FALSE)</f>
        <v>#N/A</v>
      </c>
    </row>
    <row r="104" spans="3:22" ht="19.5" customHeight="1" thickTop="1" thickBot="1" x14ac:dyDescent="0.3">
      <c r="C104" s="58"/>
      <c r="D104" s="58" t="str">
        <f>IF(C104&lt;&gt;"",TEXT(C104,"00")&amp;"/11/"&amp;'Configurações Básicas'!$P$5,"")</f>
        <v/>
      </c>
      <c r="E104" s="58"/>
      <c r="F104" s="58"/>
      <c r="G104" s="58"/>
      <c r="H104" s="58"/>
      <c r="I104" s="59"/>
      <c r="J104" s="193"/>
      <c r="K104" s="168"/>
      <c r="L104" s="192"/>
      <c r="M104" s="56">
        <f>M103+IF(AND(K104="Pago",OR(E104='PC Receitas'!$O$4,E104='PC Receitas'!$O$5,E104='PC Receitas'!$O$6)),I104,IF(AND(K104="Pago",OR(E104='PC Receitas'!$O$7,E104='PC Receitas'!$O$8,E104='PC Receitas'!$O$9,E104='PC Receitas'!$O$10,E104='PC Receitas'!$O$11,E104='PC Receitas'!$O$12,E104='PC Receitas'!$O$13,E104='PC Receitas'!$O$14)),-I104,0))</f>
        <v>7448.57</v>
      </c>
      <c r="R104" s="153" t="e">
        <f t="shared" si="4"/>
        <v>#N/A</v>
      </c>
      <c r="S104" s="150" t="e">
        <f t="shared" si="5"/>
        <v>#N/A</v>
      </c>
      <c r="T104" s="150" t="e">
        <f t="shared" si="6"/>
        <v>#N/A</v>
      </c>
      <c r="U104" s="150" t="e">
        <f t="shared" si="7"/>
        <v>#N/A</v>
      </c>
      <c r="V104" s="154" t="e">
        <f>VLOOKUP(E104,'PC Receitas'!$O$4:$P$14,2,FALSE)</f>
        <v>#N/A</v>
      </c>
    </row>
    <row r="105" spans="3:22" ht="19.5" customHeight="1" thickTop="1" thickBot="1" x14ac:dyDescent="0.3">
      <c r="C105" s="58"/>
      <c r="D105" s="58" t="str">
        <f>IF(C105&lt;&gt;"",TEXT(C105,"00")&amp;"/11/"&amp;'Configurações Básicas'!$P$5,"")</f>
        <v/>
      </c>
      <c r="E105" s="58"/>
      <c r="F105" s="58"/>
      <c r="G105" s="58"/>
      <c r="H105" s="58"/>
      <c r="I105" s="59"/>
      <c r="J105" s="193"/>
      <c r="K105" s="168"/>
      <c r="L105" s="192"/>
      <c r="M105" s="56">
        <f>M104+IF(AND(K105="Pago",OR(E105='PC Receitas'!$O$4,E105='PC Receitas'!$O$5,E105='PC Receitas'!$O$6)),I105,IF(AND(K105="Pago",OR(E105='PC Receitas'!$O$7,E105='PC Receitas'!$O$8,E105='PC Receitas'!$O$9,E105='PC Receitas'!$O$10,E105='PC Receitas'!$O$11,E105='PC Receitas'!$O$12,E105='PC Receitas'!$O$13,E105='PC Receitas'!$O$14)),-I105,0))</f>
        <v>7448.57</v>
      </c>
      <c r="R105" s="153" t="e">
        <f t="shared" si="4"/>
        <v>#N/A</v>
      </c>
      <c r="S105" s="150" t="e">
        <f t="shared" si="5"/>
        <v>#N/A</v>
      </c>
      <c r="T105" s="150" t="e">
        <f t="shared" si="6"/>
        <v>#N/A</v>
      </c>
      <c r="U105" s="150" t="e">
        <f t="shared" si="7"/>
        <v>#N/A</v>
      </c>
      <c r="V105" s="154" t="e">
        <f>VLOOKUP(E105,'PC Receitas'!$O$4:$P$14,2,FALSE)</f>
        <v>#N/A</v>
      </c>
    </row>
    <row r="106" spans="3:22" ht="19.5" customHeight="1" thickTop="1" thickBot="1" x14ac:dyDescent="0.3">
      <c r="C106" s="58"/>
      <c r="D106" s="58" t="str">
        <f>IF(C106&lt;&gt;"",TEXT(C106,"00")&amp;"/11/"&amp;'Configurações Básicas'!$P$5,"")</f>
        <v/>
      </c>
      <c r="E106" s="58"/>
      <c r="F106" s="58"/>
      <c r="G106" s="58"/>
      <c r="H106" s="58"/>
      <c r="I106" s="59"/>
      <c r="J106" s="193"/>
      <c r="K106" s="168"/>
      <c r="L106" s="192"/>
      <c r="M106" s="56">
        <f>M105+IF(AND(K106="Pago",OR(E106='PC Receitas'!$O$4,E106='PC Receitas'!$O$5,E106='PC Receitas'!$O$6)),I106,IF(AND(K106="Pago",OR(E106='PC Receitas'!$O$7,E106='PC Receitas'!$O$8,E106='PC Receitas'!$O$9,E106='PC Receitas'!$O$10,E106='PC Receitas'!$O$11,E106='PC Receitas'!$O$12,E106='PC Receitas'!$O$13,E106='PC Receitas'!$O$14)),-I106,0))</f>
        <v>7448.57</v>
      </c>
      <c r="R106" s="153" t="e">
        <f t="shared" si="4"/>
        <v>#N/A</v>
      </c>
      <c r="S106" s="150" t="e">
        <f t="shared" si="5"/>
        <v>#N/A</v>
      </c>
      <c r="T106" s="150" t="e">
        <f t="shared" si="6"/>
        <v>#N/A</v>
      </c>
      <c r="U106" s="150" t="e">
        <f t="shared" si="7"/>
        <v>#N/A</v>
      </c>
      <c r="V106" s="154" t="e">
        <f>VLOOKUP(E106,'PC Receitas'!$O$4:$P$14,2,FALSE)</f>
        <v>#N/A</v>
      </c>
    </row>
    <row r="107" spans="3:22" ht="19.5" customHeight="1" thickTop="1" thickBot="1" x14ac:dyDescent="0.3">
      <c r="C107" s="58"/>
      <c r="D107" s="58" t="str">
        <f>IF(C107&lt;&gt;"",TEXT(C107,"00")&amp;"/11/"&amp;'Configurações Básicas'!$P$5,"")</f>
        <v/>
      </c>
      <c r="E107" s="58"/>
      <c r="F107" s="58"/>
      <c r="G107" s="58"/>
      <c r="H107" s="58"/>
      <c r="I107" s="59"/>
      <c r="J107" s="193"/>
      <c r="K107" s="168"/>
      <c r="L107" s="192"/>
      <c r="M107" s="56">
        <f>M106+IF(AND(K107="Pago",OR(E107='PC Receitas'!$O$4,E107='PC Receitas'!$O$5,E107='PC Receitas'!$O$6)),I107,IF(AND(K107="Pago",OR(E107='PC Receitas'!$O$7,E107='PC Receitas'!$O$8,E107='PC Receitas'!$O$9,E107='PC Receitas'!$O$10,E107='PC Receitas'!$O$11,E107='PC Receitas'!$O$12,E107='PC Receitas'!$O$13,E107='PC Receitas'!$O$14)),-I107,0))</f>
        <v>7448.57</v>
      </c>
      <c r="R107" s="153" t="e">
        <f t="shared" si="4"/>
        <v>#N/A</v>
      </c>
      <c r="S107" s="150" t="e">
        <f t="shared" si="5"/>
        <v>#N/A</v>
      </c>
      <c r="T107" s="150" t="e">
        <f t="shared" si="6"/>
        <v>#N/A</v>
      </c>
      <c r="U107" s="150" t="e">
        <f t="shared" si="7"/>
        <v>#N/A</v>
      </c>
      <c r="V107" s="154" t="e">
        <f>VLOOKUP(E107,'PC Receitas'!$O$4:$P$14,2,FALSE)</f>
        <v>#N/A</v>
      </c>
    </row>
    <row r="108" spans="3:22" ht="19.5" customHeight="1" thickTop="1" thickBot="1" x14ac:dyDescent="0.3">
      <c r="C108" s="58"/>
      <c r="D108" s="58" t="str">
        <f>IF(C108&lt;&gt;"",TEXT(C108,"00")&amp;"/11/"&amp;'Configurações Básicas'!$P$5,"")</f>
        <v/>
      </c>
      <c r="E108" s="58"/>
      <c r="F108" s="58"/>
      <c r="G108" s="58"/>
      <c r="H108" s="58"/>
      <c r="I108" s="59"/>
      <c r="J108" s="193"/>
      <c r="K108" s="168"/>
      <c r="L108" s="192"/>
      <c r="M108" s="56">
        <f>M107+IF(AND(K108="Pago",OR(E108='PC Receitas'!$O$4,E108='PC Receitas'!$O$5,E108='PC Receitas'!$O$6)),I108,IF(AND(K108="Pago",OR(E108='PC Receitas'!$O$7,E108='PC Receitas'!$O$8,E108='PC Receitas'!$O$9,E108='PC Receitas'!$O$10,E108='PC Receitas'!$O$11,E108='PC Receitas'!$O$12,E108='PC Receitas'!$O$13,E108='PC Receitas'!$O$14)),-I108,0))</f>
        <v>7448.57</v>
      </c>
      <c r="R108" s="153" t="e">
        <f t="shared" si="4"/>
        <v>#N/A</v>
      </c>
      <c r="S108" s="150" t="e">
        <f t="shared" si="5"/>
        <v>#N/A</v>
      </c>
      <c r="T108" s="150" t="e">
        <f t="shared" si="6"/>
        <v>#N/A</v>
      </c>
      <c r="U108" s="150" t="e">
        <f t="shared" si="7"/>
        <v>#N/A</v>
      </c>
      <c r="V108" s="154" t="e">
        <f>VLOOKUP(E108,'PC Receitas'!$O$4:$P$14,2,FALSE)</f>
        <v>#N/A</v>
      </c>
    </row>
    <row r="109" spans="3:22" ht="19.5" customHeight="1" thickTop="1" thickBot="1" x14ac:dyDescent="0.3">
      <c r="C109" s="58"/>
      <c r="D109" s="58" t="str">
        <f>IF(C109&lt;&gt;"",TEXT(C109,"00")&amp;"/11/"&amp;'Configurações Básicas'!$P$5,"")</f>
        <v/>
      </c>
      <c r="E109" s="58"/>
      <c r="F109" s="58"/>
      <c r="G109" s="58"/>
      <c r="H109" s="58"/>
      <c r="I109" s="59"/>
      <c r="J109" s="193"/>
      <c r="K109" s="168"/>
      <c r="L109" s="192"/>
      <c r="M109" s="56">
        <f>M108+IF(AND(K109="Pago",OR(E109='PC Receitas'!$O$4,E109='PC Receitas'!$O$5,E109='PC Receitas'!$O$6)),I109,IF(AND(K109="Pago",OR(E109='PC Receitas'!$O$7,E109='PC Receitas'!$O$8,E109='PC Receitas'!$O$9,E109='PC Receitas'!$O$10,E109='PC Receitas'!$O$11,E109='PC Receitas'!$O$12,E109='PC Receitas'!$O$13,E109='PC Receitas'!$O$14)),-I109,0))</f>
        <v>7448.57</v>
      </c>
      <c r="R109" s="153" t="e">
        <f t="shared" si="4"/>
        <v>#N/A</v>
      </c>
      <c r="S109" s="150" t="e">
        <f t="shared" si="5"/>
        <v>#N/A</v>
      </c>
      <c r="T109" s="150" t="e">
        <f t="shared" si="6"/>
        <v>#N/A</v>
      </c>
      <c r="U109" s="150" t="e">
        <f t="shared" si="7"/>
        <v>#N/A</v>
      </c>
      <c r="V109" s="154" t="e">
        <f>VLOOKUP(E109,'PC Receitas'!$O$4:$P$14,2,FALSE)</f>
        <v>#N/A</v>
      </c>
    </row>
    <row r="110" spans="3:22" ht="19.5" customHeight="1" thickTop="1" thickBot="1" x14ac:dyDescent="0.3">
      <c r="C110" s="58"/>
      <c r="D110" s="58" t="str">
        <f>IF(C110&lt;&gt;"",TEXT(C110,"00")&amp;"/11/"&amp;'Configurações Básicas'!$P$5,"")</f>
        <v/>
      </c>
      <c r="E110" s="58"/>
      <c r="F110" s="58"/>
      <c r="G110" s="58"/>
      <c r="H110" s="58"/>
      <c r="I110" s="59"/>
      <c r="J110" s="193"/>
      <c r="K110" s="168"/>
      <c r="L110" s="192"/>
      <c r="M110" s="56">
        <f>M109+IF(AND(K110="Pago",OR(E110='PC Receitas'!$O$4,E110='PC Receitas'!$O$5,E110='PC Receitas'!$O$6)),I110,IF(AND(K110="Pago",OR(E110='PC Receitas'!$O$7,E110='PC Receitas'!$O$8,E110='PC Receitas'!$O$9,E110='PC Receitas'!$O$10,E110='PC Receitas'!$O$11,E110='PC Receitas'!$O$12,E110='PC Receitas'!$O$13,E110='PC Receitas'!$O$14)),-I110,0))</f>
        <v>7448.57</v>
      </c>
      <c r="R110" s="153" t="e">
        <f t="shared" si="4"/>
        <v>#N/A</v>
      </c>
      <c r="S110" s="150" t="e">
        <f t="shared" si="5"/>
        <v>#N/A</v>
      </c>
      <c r="T110" s="150" t="e">
        <f t="shared" si="6"/>
        <v>#N/A</v>
      </c>
      <c r="U110" s="150" t="e">
        <f t="shared" si="7"/>
        <v>#N/A</v>
      </c>
      <c r="V110" s="154" t="e">
        <f>VLOOKUP(E110,'PC Receitas'!$O$4:$P$14,2,FALSE)</f>
        <v>#N/A</v>
      </c>
    </row>
    <row r="111" spans="3:22" ht="19.5" customHeight="1" thickTop="1" thickBot="1" x14ac:dyDescent="0.3">
      <c r="C111" s="58"/>
      <c r="D111" s="58" t="str">
        <f>IF(C111&lt;&gt;"",TEXT(C111,"00")&amp;"/11/"&amp;'Configurações Básicas'!$P$5,"")</f>
        <v/>
      </c>
      <c r="E111" s="58"/>
      <c r="F111" s="58"/>
      <c r="G111" s="58"/>
      <c r="H111" s="58"/>
      <c r="I111" s="59"/>
      <c r="J111" s="193"/>
      <c r="K111" s="168"/>
      <c r="L111" s="192"/>
      <c r="M111" s="56">
        <f>M110+IF(AND(K111="Pago",OR(E111='PC Receitas'!$O$4,E111='PC Receitas'!$O$5,E111='PC Receitas'!$O$6)),I111,IF(AND(K111="Pago",OR(E111='PC Receitas'!$O$7,E111='PC Receitas'!$O$8,E111='PC Receitas'!$O$9,E111='PC Receitas'!$O$10,E111='PC Receitas'!$O$11,E111='PC Receitas'!$O$12,E111='PC Receitas'!$O$13,E111='PC Receitas'!$O$14)),-I111,0))</f>
        <v>7448.57</v>
      </c>
      <c r="R111" s="153" t="e">
        <f t="shared" si="4"/>
        <v>#N/A</v>
      </c>
      <c r="S111" s="150" t="e">
        <f t="shared" si="5"/>
        <v>#N/A</v>
      </c>
      <c r="T111" s="150" t="e">
        <f t="shared" si="6"/>
        <v>#N/A</v>
      </c>
      <c r="U111" s="150" t="e">
        <f t="shared" si="7"/>
        <v>#N/A</v>
      </c>
      <c r="V111" s="154" t="e">
        <f>VLOOKUP(E111,'PC Receitas'!$O$4:$P$14,2,FALSE)</f>
        <v>#N/A</v>
      </c>
    </row>
    <row r="112" spans="3:22" ht="19.5" customHeight="1" thickTop="1" thickBot="1" x14ac:dyDescent="0.3">
      <c r="C112" s="58"/>
      <c r="D112" s="58" t="str">
        <f>IF(C112&lt;&gt;"",TEXT(C112,"00")&amp;"/11/"&amp;'Configurações Básicas'!$P$5,"")</f>
        <v/>
      </c>
      <c r="E112" s="58"/>
      <c r="F112" s="58"/>
      <c r="G112" s="58"/>
      <c r="H112" s="58"/>
      <c r="I112" s="59"/>
      <c r="J112" s="193"/>
      <c r="K112" s="168"/>
      <c r="L112" s="192"/>
      <c r="M112" s="56">
        <f>M111+IF(AND(K112="Pago",OR(E112='PC Receitas'!$O$4,E112='PC Receitas'!$O$5,E112='PC Receitas'!$O$6)),I112,IF(AND(K112="Pago",OR(E112='PC Receitas'!$O$7,E112='PC Receitas'!$O$8,E112='PC Receitas'!$O$9,E112='PC Receitas'!$O$10,E112='PC Receitas'!$O$11,E112='PC Receitas'!$O$12,E112='PC Receitas'!$O$13,E112='PC Receitas'!$O$14)),-I112,0))</f>
        <v>7448.57</v>
      </c>
      <c r="R112" s="153" t="e">
        <f t="shared" si="4"/>
        <v>#N/A</v>
      </c>
      <c r="S112" s="150" t="e">
        <f t="shared" si="5"/>
        <v>#N/A</v>
      </c>
      <c r="T112" s="150" t="e">
        <f t="shared" si="6"/>
        <v>#N/A</v>
      </c>
      <c r="U112" s="150" t="e">
        <f t="shared" si="7"/>
        <v>#N/A</v>
      </c>
      <c r="V112" s="154" t="e">
        <f>VLOOKUP(E112,'PC Receitas'!$O$4:$P$14,2,FALSE)</f>
        <v>#N/A</v>
      </c>
    </row>
    <row r="113" spans="3:22" ht="19.5" customHeight="1" thickTop="1" thickBot="1" x14ac:dyDescent="0.3">
      <c r="C113" s="58"/>
      <c r="D113" s="58" t="str">
        <f>IF(C113&lt;&gt;"",TEXT(C113,"00")&amp;"/11/"&amp;'Configurações Básicas'!$P$5,"")</f>
        <v/>
      </c>
      <c r="E113" s="58"/>
      <c r="F113" s="58"/>
      <c r="G113" s="58"/>
      <c r="H113" s="58"/>
      <c r="I113" s="59"/>
      <c r="J113" s="193"/>
      <c r="K113" s="168"/>
      <c r="L113" s="192"/>
      <c r="M113" s="56">
        <f>M112+IF(AND(K113="Pago",OR(E113='PC Receitas'!$O$4,E113='PC Receitas'!$O$5,E113='PC Receitas'!$O$6)),I113,IF(AND(K113="Pago",OR(E113='PC Receitas'!$O$7,E113='PC Receitas'!$O$8,E113='PC Receitas'!$O$9,E113='PC Receitas'!$O$10,E113='PC Receitas'!$O$11,E113='PC Receitas'!$O$12,E113='PC Receitas'!$O$13,E113='PC Receitas'!$O$14)),-I113,0))</f>
        <v>7448.57</v>
      </c>
      <c r="R113" s="153" t="e">
        <f t="shared" si="4"/>
        <v>#N/A</v>
      </c>
      <c r="S113" s="150" t="e">
        <f t="shared" si="5"/>
        <v>#N/A</v>
      </c>
      <c r="T113" s="150" t="e">
        <f t="shared" si="6"/>
        <v>#N/A</v>
      </c>
      <c r="U113" s="150" t="e">
        <f t="shared" si="7"/>
        <v>#N/A</v>
      </c>
      <c r="V113" s="154" t="e">
        <f>VLOOKUP(E113,'PC Receitas'!$O$4:$P$14,2,FALSE)</f>
        <v>#N/A</v>
      </c>
    </row>
    <row r="114" spans="3:22" ht="19.5" customHeight="1" thickTop="1" thickBot="1" x14ac:dyDescent="0.3">
      <c r="C114" s="58"/>
      <c r="D114" s="58" t="str">
        <f>IF(C114&lt;&gt;"",TEXT(C114,"00")&amp;"/11/"&amp;'Configurações Básicas'!$P$5,"")</f>
        <v/>
      </c>
      <c r="E114" s="58"/>
      <c r="F114" s="58"/>
      <c r="G114" s="58"/>
      <c r="H114" s="58"/>
      <c r="I114" s="59"/>
      <c r="J114" s="193"/>
      <c r="K114" s="168"/>
      <c r="L114" s="192"/>
      <c r="M114" s="56">
        <f>M113+IF(AND(K114="Pago",OR(E114='PC Receitas'!$O$4,E114='PC Receitas'!$O$5,E114='PC Receitas'!$O$6)),I114,IF(AND(K114="Pago",OR(E114='PC Receitas'!$O$7,E114='PC Receitas'!$O$8,E114='PC Receitas'!$O$9,E114='PC Receitas'!$O$10,E114='PC Receitas'!$O$11,E114='PC Receitas'!$O$12,E114='PC Receitas'!$O$13,E114='PC Receitas'!$O$14)),-I114,0))</f>
        <v>7448.57</v>
      </c>
      <c r="R114" s="153" t="e">
        <f t="shared" si="4"/>
        <v>#N/A</v>
      </c>
      <c r="S114" s="150" t="e">
        <f t="shared" si="5"/>
        <v>#N/A</v>
      </c>
      <c r="T114" s="150" t="e">
        <f t="shared" si="6"/>
        <v>#N/A</v>
      </c>
      <c r="U114" s="150" t="e">
        <f t="shared" si="7"/>
        <v>#N/A</v>
      </c>
      <c r="V114" s="154" t="e">
        <f>VLOOKUP(E114,'PC Receitas'!$O$4:$P$14,2,FALSE)</f>
        <v>#N/A</v>
      </c>
    </row>
    <row r="115" spans="3:22" ht="19.5" customHeight="1" thickTop="1" thickBot="1" x14ac:dyDescent="0.3">
      <c r="C115" s="58"/>
      <c r="D115" s="58" t="str">
        <f>IF(C115&lt;&gt;"",TEXT(C115,"00")&amp;"/11/"&amp;'Configurações Básicas'!$P$5,"")</f>
        <v/>
      </c>
      <c r="E115" s="58"/>
      <c r="F115" s="58"/>
      <c r="G115" s="58"/>
      <c r="H115" s="58"/>
      <c r="I115" s="59"/>
      <c r="J115" s="193"/>
      <c r="K115" s="168"/>
      <c r="L115" s="192"/>
      <c r="M115" s="56">
        <f>M114+IF(AND(K115="Pago",OR(E115='PC Receitas'!$O$4,E115='PC Receitas'!$O$5,E115='PC Receitas'!$O$6)),I115,IF(AND(K115="Pago",OR(E115='PC Receitas'!$O$7,E115='PC Receitas'!$O$8,E115='PC Receitas'!$O$9,E115='PC Receitas'!$O$10,E115='PC Receitas'!$O$11,E115='PC Receitas'!$O$12,E115='PC Receitas'!$O$13,E115='PC Receitas'!$O$14)),-I115,0))</f>
        <v>7448.57</v>
      </c>
      <c r="R115" s="153" t="e">
        <f t="shared" si="4"/>
        <v>#N/A</v>
      </c>
      <c r="S115" s="150" t="e">
        <f t="shared" si="5"/>
        <v>#N/A</v>
      </c>
      <c r="T115" s="150" t="e">
        <f t="shared" si="6"/>
        <v>#N/A</v>
      </c>
      <c r="U115" s="150" t="e">
        <f t="shared" si="7"/>
        <v>#N/A</v>
      </c>
      <c r="V115" s="154" t="e">
        <f>VLOOKUP(E115,'PC Receitas'!$O$4:$P$14,2,FALSE)</f>
        <v>#N/A</v>
      </c>
    </row>
    <row r="116" spans="3:22" ht="19.5" customHeight="1" thickTop="1" thickBot="1" x14ac:dyDescent="0.3">
      <c r="C116" s="58"/>
      <c r="D116" s="58" t="str">
        <f>IF(C116&lt;&gt;"",TEXT(C116,"00")&amp;"/11/"&amp;'Configurações Básicas'!$P$5,"")</f>
        <v/>
      </c>
      <c r="E116" s="58"/>
      <c r="F116" s="58"/>
      <c r="G116" s="58"/>
      <c r="H116" s="58"/>
      <c r="I116" s="59"/>
      <c r="J116" s="193"/>
      <c r="K116" s="168"/>
      <c r="L116" s="192"/>
      <c r="M116" s="56">
        <f>M115+IF(AND(K116="Pago",OR(E116='PC Receitas'!$O$4,E116='PC Receitas'!$O$5,E116='PC Receitas'!$O$6)),I116,IF(AND(K116="Pago",OR(E116='PC Receitas'!$O$7,E116='PC Receitas'!$O$8,E116='PC Receitas'!$O$9,E116='PC Receitas'!$O$10,E116='PC Receitas'!$O$11,E116='PC Receitas'!$O$12,E116='PC Receitas'!$O$13,E116='PC Receitas'!$O$14)),-I116,0))</f>
        <v>7448.57</v>
      </c>
      <c r="R116" s="153" t="e">
        <f t="shared" si="4"/>
        <v>#N/A</v>
      </c>
      <c r="S116" s="150" t="e">
        <f t="shared" si="5"/>
        <v>#N/A</v>
      </c>
      <c r="T116" s="150" t="e">
        <f t="shared" si="6"/>
        <v>#N/A</v>
      </c>
      <c r="U116" s="150" t="e">
        <f t="shared" si="7"/>
        <v>#N/A</v>
      </c>
      <c r="V116" s="154" t="e">
        <f>VLOOKUP(E116,'PC Receitas'!$O$4:$P$14,2,FALSE)</f>
        <v>#N/A</v>
      </c>
    </row>
    <row r="117" spans="3:22" ht="19.5" customHeight="1" thickTop="1" thickBot="1" x14ac:dyDescent="0.3">
      <c r="C117" s="58"/>
      <c r="D117" s="58" t="str">
        <f>IF(C117&lt;&gt;"",TEXT(C117,"00")&amp;"/11/"&amp;'Configurações Básicas'!$P$5,"")</f>
        <v/>
      </c>
      <c r="E117" s="58"/>
      <c r="F117" s="58"/>
      <c r="G117" s="58"/>
      <c r="H117" s="58"/>
      <c r="I117" s="59"/>
      <c r="J117" s="193"/>
      <c r="K117" s="168"/>
      <c r="L117" s="192"/>
      <c r="M117" s="56">
        <f>M116+IF(AND(K117="Pago",OR(E117='PC Receitas'!$O$4,E117='PC Receitas'!$O$5,E117='PC Receitas'!$O$6)),I117,IF(AND(K117="Pago",OR(E117='PC Receitas'!$O$7,E117='PC Receitas'!$O$8,E117='PC Receitas'!$O$9,E117='PC Receitas'!$O$10,E117='PC Receitas'!$O$11,E117='PC Receitas'!$O$12,E117='PC Receitas'!$O$13,E117='PC Receitas'!$O$14)),-I117,0))</f>
        <v>7448.57</v>
      </c>
      <c r="R117" s="153" t="e">
        <f t="shared" si="4"/>
        <v>#N/A</v>
      </c>
      <c r="S117" s="150" t="e">
        <f t="shared" si="5"/>
        <v>#N/A</v>
      </c>
      <c r="T117" s="150" t="e">
        <f t="shared" si="6"/>
        <v>#N/A</v>
      </c>
      <c r="U117" s="150" t="e">
        <f t="shared" si="7"/>
        <v>#N/A</v>
      </c>
      <c r="V117" s="154" t="e">
        <f>VLOOKUP(E117,'PC Receitas'!$O$4:$P$14,2,FALSE)</f>
        <v>#N/A</v>
      </c>
    </row>
    <row r="118" spans="3:22" ht="19.5" customHeight="1" thickTop="1" thickBot="1" x14ac:dyDescent="0.3">
      <c r="C118" s="58"/>
      <c r="D118" s="58" t="str">
        <f>IF(C118&lt;&gt;"",TEXT(C118,"00")&amp;"/11/"&amp;'Configurações Básicas'!$P$5,"")</f>
        <v/>
      </c>
      <c r="E118" s="58"/>
      <c r="F118" s="58"/>
      <c r="G118" s="58"/>
      <c r="H118" s="58"/>
      <c r="I118" s="59"/>
      <c r="J118" s="193"/>
      <c r="K118" s="168"/>
      <c r="L118" s="192"/>
      <c r="M118" s="56">
        <f>M117+IF(AND(K118="Pago",OR(E118='PC Receitas'!$O$4,E118='PC Receitas'!$O$5,E118='PC Receitas'!$O$6)),I118,IF(AND(K118="Pago",OR(E118='PC Receitas'!$O$7,E118='PC Receitas'!$O$8,E118='PC Receitas'!$O$9,E118='PC Receitas'!$O$10,E118='PC Receitas'!$O$11,E118='PC Receitas'!$O$12,E118='PC Receitas'!$O$13,E118='PC Receitas'!$O$14)),-I118,0))</f>
        <v>7448.57</v>
      </c>
      <c r="R118" s="153" t="e">
        <f t="shared" si="4"/>
        <v>#N/A</v>
      </c>
      <c r="S118" s="150" t="e">
        <f t="shared" si="5"/>
        <v>#N/A</v>
      </c>
      <c r="T118" s="150" t="e">
        <f t="shared" si="6"/>
        <v>#N/A</v>
      </c>
      <c r="U118" s="150" t="e">
        <f t="shared" si="7"/>
        <v>#N/A</v>
      </c>
      <c r="V118" s="154" t="e">
        <f>VLOOKUP(E118,'PC Receitas'!$O$4:$P$14,2,FALSE)</f>
        <v>#N/A</v>
      </c>
    </row>
    <row r="119" spans="3:22" ht="19.5" customHeight="1" thickTop="1" thickBot="1" x14ac:dyDescent="0.3">
      <c r="C119" s="58"/>
      <c r="D119" s="58" t="str">
        <f>IF(C119&lt;&gt;"",TEXT(C119,"00")&amp;"/11/"&amp;'Configurações Básicas'!$P$5,"")</f>
        <v/>
      </c>
      <c r="E119" s="58"/>
      <c r="F119" s="58"/>
      <c r="G119" s="58"/>
      <c r="H119" s="58"/>
      <c r="I119" s="59"/>
      <c r="J119" s="193"/>
      <c r="K119" s="168"/>
      <c r="L119" s="192"/>
      <c r="M119" s="56">
        <f>M118+IF(AND(K119="Pago",OR(E119='PC Receitas'!$O$4,E119='PC Receitas'!$O$5,E119='PC Receitas'!$O$6)),I119,IF(AND(K119="Pago",OR(E119='PC Receitas'!$O$7,E119='PC Receitas'!$O$8,E119='PC Receitas'!$O$9,E119='PC Receitas'!$O$10,E119='PC Receitas'!$O$11,E119='PC Receitas'!$O$12,E119='PC Receitas'!$O$13,E119='PC Receitas'!$O$14)),-I119,0))</f>
        <v>7448.57</v>
      </c>
      <c r="R119" s="153" t="e">
        <f t="shared" si="4"/>
        <v>#N/A</v>
      </c>
      <c r="S119" s="150" t="e">
        <f t="shared" si="5"/>
        <v>#N/A</v>
      </c>
      <c r="T119" s="150" t="e">
        <f t="shared" si="6"/>
        <v>#N/A</v>
      </c>
      <c r="U119" s="150" t="e">
        <f t="shared" si="7"/>
        <v>#N/A</v>
      </c>
      <c r="V119" s="154" t="e">
        <f>VLOOKUP(E119,'PC Receitas'!$O$4:$P$14,2,FALSE)</f>
        <v>#N/A</v>
      </c>
    </row>
    <row r="120" spans="3:22" ht="19.5" customHeight="1" thickTop="1" thickBot="1" x14ac:dyDescent="0.3">
      <c r="C120" s="58"/>
      <c r="D120" s="58" t="str">
        <f>IF(C120&lt;&gt;"",TEXT(C120,"00")&amp;"/11/"&amp;'Configurações Básicas'!$P$5,"")</f>
        <v/>
      </c>
      <c r="E120" s="58"/>
      <c r="F120" s="58"/>
      <c r="G120" s="58"/>
      <c r="H120" s="58"/>
      <c r="I120" s="59"/>
      <c r="J120" s="193"/>
      <c r="K120" s="168"/>
      <c r="L120" s="192"/>
      <c r="M120" s="56">
        <f>M119+IF(AND(K120="Pago",OR(E120='PC Receitas'!$O$4,E120='PC Receitas'!$O$5,E120='PC Receitas'!$O$6)),I120,IF(AND(K120="Pago",OR(E120='PC Receitas'!$O$7,E120='PC Receitas'!$O$8,E120='PC Receitas'!$O$9,E120='PC Receitas'!$O$10,E120='PC Receitas'!$O$11,E120='PC Receitas'!$O$12,E120='PC Receitas'!$O$13,E120='PC Receitas'!$O$14)),-I120,0))</f>
        <v>7448.57</v>
      </c>
      <c r="R120" s="153" t="e">
        <f t="shared" si="4"/>
        <v>#N/A</v>
      </c>
      <c r="S120" s="150" t="e">
        <f t="shared" si="5"/>
        <v>#N/A</v>
      </c>
      <c r="T120" s="150" t="e">
        <f t="shared" si="6"/>
        <v>#N/A</v>
      </c>
      <c r="U120" s="150" t="e">
        <f t="shared" si="7"/>
        <v>#N/A</v>
      </c>
      <c r="V120" s="154" t="e">
        <f>VLOOKUP(E120,'PC Receitas'!$O$4:$P$14,2,FALSE)</f>
        <v>#N/A</v>
      </c>
    </row>
    <row r="121" spans="3:22" ht="19.5" customHeight="1" thickTop="1" thickBot="1" x14ac:dyDescent="0.3">
      <c r="C121" s="58"/>
      <c r="D121" s="58" t="str">
        <f>IF(C121&lt;&gt;"",TEXT(C121,"00")&amp;"/11/"&amp;'Configurações Básicas'!$P$5,"")</f>
        <v/>
      </c>
      <c r="E121" s="58"/>
      <c r="F121" s="58"/>
      <c r="G121" s="58"/>
      <c r="H121" s="58"/>
      <c r="I121" s="59"/>
      <c r="J121" s="193"/>
      <c r="K121" s="168"/>
      <c r="L121" s="192"/>
      <c r="M121" s="56">
        <f>M120+IF(AND(K121="Pago",OR(E121='PC Receitas'!$O$4,E121='PC Receitas'!$O$5,E121='PC Receitas'!$O$6)),I121,IF(AND(K121="Pago",OR(E121='PC Receitas'!$O$7,E121='PC Receitas'!$O$8,E121='PC Receitas'!$O$9,E121='PC Receitas'!$O$10,E121='PC Receitas'!$O$11,E121='PC Receitas'!$O$12,E121='PC Receitas'!$O$13,E121='PC Receitas'!$O$14)),-I121,0))</f>
        <v>7448.57</v>
      </c>
      <c r="R121" s="153" t="e">
        <f t="shared" si="4"/>
        <v>#N/A</v>
      </c>
      <c r="S121" s="150" t="e">
        <f t="shared" si="5"/>
        <v>#N/A</v>
      </c>
      <c r="T121" s="150" t="e">
        <f t="shared" si="6"/>
        <v>#N/A</v>
      </c>
      <c r="U121" s="150" t="e">
        <f t="shared" si="7"/>
        <v>#N/A</v>
      </c>
      <c r="V121" s="154" t="e">
        <f>VLOOKUP(E121,'PC Receitas'!$O$4:$P$14,2,FALSE)</f>
        <v>#N/A</v>
      </c>
    </row>
    <row r="122" spans="3:22" ht="19.5" customHeight="1" thickTop="1" thickBot="1" x14ac:dyDescent="0.3">
      <c r="C122" s="58"/>
      <c r="D122" s="58" t="str">
        <f>IF(C122&lt;&gt;"",TEXT(C122,"00")&amp;"/11/"&amp;'Configurações Básicas'!$P$5,"")</f>
        <v/>
      </c>
      <c r="E122" s="58"/>
      <c r="F122" s="58"/>
      <c r="G122" s="58"/>
      <c r="H122" s="58"/>
      <c r="I122" s="59"/>
      <c r="J122" s="193"/>
      <c r="K122" s="60"/>
      <c r="L122" s="192"/>
      <c r="M122" s="56">
        <f>M121+IF(AND(K122="Pago",OR(E122='PC Receitas'!$O$4,E122='PC Receitas'!$O$5,E122='PC Receitas'!$O$6)),I122,IF(AND(K122="Pago",OR(E122='PC Receitas'!$O$7,E122='PC Receitas'!$O$8,E122='PC Receitas'!$O$9,E122='PC Receitas'!$O$10,E122='PC Receitas'!$O$11,E122='PC Receitas'!$O$12,E122='PC Receitas'!$O$13,E122='PC Receitas'!$O$14)),-I122,0))</f>
        <v>7448.57</v>
      </c>
      <c r="R122" s="153" t="e">
        <f t="shared" si="4"/>
        <v>#N/A</v>
      </c>
      <c r="S122" s="150" t="e">
        <f t="shared" si="5"/>
        <v>#N/A</v>
      </c>
      <c r="T122" s="150" t="e">
        <f t="shared" si="6"/>
        <v>#N/A</v>
      </c>
      <c r="U122" s="150" t="e">
        <f t="shared" si="7"/>
        <v>#N/A</v>
      </c>
      <c r="V122" s="154" t="e">
        <f>VLOOKUP(E122,'PC Receitas'!$O$4:$P$14,2,FALSE)</f>
        <v>#N/A</v>
      </c>
    </row>
    <row r="123" spans="3:22" ht="19.5" customHeight="1" thickTop="1" thickBot="1" x14ac:dyDescent="0.3">
      <c r="C123" s="58"/>
      <c r="D123" s="58" t="str">
        <f>IF(C123&lt;&gt;"",TEXT(C123,"00")&amp;"/11/"&amp;'Configurações Básicas'!$P$5,"")</f>
        <v/>
      </c>
      <c r="E123" s="58"/>
      <c r="F123" s="58"/>
      <c r="G123" s="58"/>
      <c r="H123" s="58"/>
      <c r="I123" s="59"/>
      <c r="J123" s="193"/>
      <c r="K123" s="60"/>
      <c r="L123" s="192"/>
      <c r="M123" s="56">
        <f>M122+IF(AND(K123="Pago",OR(E123='PC Receitas'!$O$4,E123='PC Receitas'!$O$5,E123='PC Receitas'!$O$6)),I123,IF(AND(K123="Pago",OR(E123='PC Receitas'!$O$7,E123='PC Receitas'!$O$8,E123='PC Receitas'!$O$9,E123='PC Receitas'!$O$10,E123='PC Receitas'!$O$11,E123='PC Receitas'!$O$12,E123='PC Receitas'!$O$13,E123='PC Receitas'!$O$14)),-I123,0))</f>
        <v>7448.57</v>
      </c>
      <c r="R123" s="153" t="e">
        <f t="shared" si="4"/>
        <v>#N/A</v>
      </c>
      <c r="S123" s="150" t="e">
        <f t="shared" si="5"/>
        <v>#N/A</v>
      </c>
      <c r="T123" s="150" t="e">
        <f t="shared" si="6"/>
        <v>#N/A</v>
      </c>
      <c r="U123" s="150" t="e">
        <f t="shared" si="7"/>
        <v>#N/A</v>
      </c>
      <c r="V123" s="154" t="e">
        <f>VLOOKUP(E123,'PC Receitas'!$O$4:$P$14,2,FALSE)</f>
        <v>#N/A</v>
      </c>
    </row>
    <row r="124" spans="3:22" ht="19.5" customHeight="1" thickTop="1" thickBot="1" x14ac:dyDescent="0.3">
      <c r="C124" s="58"/>
      <c r="D124" s="58" t="str">
        <f>IF(C124&lt;&gt;"",TEXT(C124,"00")&amp;"/11/"&amp;'Configurações Básicas'!$P$5,"")</f>
        <v/>
      </c>
      <c r="E124" s="58"/>
      <c r="F124" s="58"/>
      <c r="G124" s="58"/>
      <c r="H124" s="58"/>
      <c r="I124" s="59"/>
      <c r="J124" s="193"/>
      <c r="K124" s="60"/>
      <c r="L124" s="192"/>
      <c r="M124" s="56">
        <f>M123+IF(AND(K124="Pago",OR(E124='PC Receitas'!$O$4,E124='PC Receitas'!$O$5,E124='PC Receitas'!$O$6)),I124,IF(AND(K124="Pago",OR(E124='PC Receitas'!$O$7,E124='PC Receitas'!$O$8,E124='PC Receitas'!$O$9,E124='PC Receitas'!$O$10,E124='PC Receitas'!$O$11,E124='PC Receitas'!$O$12,E124='PC Receitas'!$O$13,E124='PC Receitas'!$O$14)),-I124,0))</f>
        <v>7448.57</v>
      </c>
      <c r="R124" s="153" t="e">
        <f t="shared" si="4"/>
        <v>#N/A</v>
      </c>
      <c r="S124" s="150" t="e">
        <f t="shared" si="5"/>
        <v>#N/A</v>
      </c>
      <c r="T124" s="150" t="e">
        <f t="shared" si="6"/>
        <v>#N/A</v>
      </c>
      <c r="U124" s="150" t="e">
        <f t="shared" si="7"/>
        <v>#N/A</v>
      </c>
      <c r="V124" s="154" t="e">
        <f>VLOOKUP(E124,'PC Receitas'!$O$4:$P$14,2,FALSE)</f>
        <v>#N/A</v>
      </c>
    </row>
    <row r="125" spans="3:22" ht="19.5" customHeight="1" thickTop="1" thickBot="1" x14ac:dyDescent="0.3">
      <c r="C125" s="58"/>
      <c r="D125" s="58" t="str">
        <f>IF(C125&lt;&gt;"",TEXT(C125,"00")&amp;"/11/"&amp;'Configurações Básicas'!$P$5,"")</f>
        <v/>
      </c>
      <c r="E125" s="58"/>
      <c r="F125" s="58"/>
      <c r="G125" s="58"/>
      <c r="H125" s="58"/>
      <c r="I125" s="59"/>
      <c r="J125" s="193"/>
      <c r="K125" s="60"/>
      <c r="L125" s="192"/>
      <c r="M125" s="56">
        <f>M124+IF(AND(K125="Pago",OR(E125='PC Receitas'!$O$4,E125='PC Receitas'!$O$5,E125='PC Receitas'!$O$6)),I125,IF(AND(K125="Pago",OR(E125='PC Receitas'!$O$7,E125='PC Receitas'!$O$8,E125='PC Receitas'!$O$9,E125='PC Receitas'!$O$10,E125='PC Receitas'!$O$11,E125='PC Receitas'!$O$12,E125='PC Receitas'!$O$13,E125='PC Receitas'!$O$14)),-I125,0))</f>
        <v>7448.57</v>
      </c>
      <c r="R125" s="153" t="e">
        <f t="shared" si="4"/>
        <v>#N/A</v>
      </c>
      <c r="S125" s="150" t="e">
        <f t="shared" si="5"/>
        <v>#N/A</v>
      </c>
      <c r="T125" s="150" t="e">
        <f t="shared" si="6"/>
        <v>#N/A</v>
      </c>
      <c r="U125" s="150" t="e">
        <f t="shared" si="7"/>
        <v>#N/A</v>
      </c>
      <c r="V125" s="154" t="e">
        <f>VLOOKUP(E125,'PC Receitas'!$O$4:$P$14,2,FALSE)</f>
        <v>#N/A</v>
      </c>
    </row>
    <row r="126" spans="3:22" ht="19.5" customHeight="1" thickTop="1" thickBot="1" x14ac:dyDescent="0.3">
      <c r="C126" s="58"/>
      <c r="D126" s="58" t="str">
        <f>IF(C126&lt;&gt;"",TEXT(C126,"00")&amp;"/11/"&amp;'Configurações Básicas'!$P$5,"")</f>
        <v/>
      </c>
      <c r="E126" s="58"/>
      <c r="F126" s="58"/>
      <c r="G126" s="58"/>
      <c r="H126" s="58"/>
      <c r="I126" s="59"/>
      <c r="J126" s="193"/>
      <c r="K126" s="60"/>
      <c r="L126" s="192"/>
      <c r="M126" s="56">
        <f>M125+IF(AND(K126="Pago",OR(E126='PC Receitas'!$O$4,E126='PC Receitas'!$O$5,E126='PC Receitas'!$O$6)),I126,IF(AND(K126="Pago",OR(E126='PC Receitas'!$O$7,E126='PC Receitas'!$O$8,E126='PC Receitas'!$O$9,E126='PC Receitas'!$O$10,E126='PC Receitas'!$O$11,E126='PC Receitas'!$O$12,E126='PC Receitas'!$O$13,E126='PC Receitas'!$O$14)),-I126,0))</f>
        <v>7448.57</v>
      </c>
      <c r="R126" s="153" t="e">
        <f t="shared" si="4"/>
        <v>#N/A</v>
      </c>
      <c r="S126" s="150" t="e">
        <f t="shared" si="5"/>
        <v>#N/A</v>
      </c>
      <c r="T126" s="150" t="e">
        <f t="shared" si="6"/>
        <v>#N/A</v>
      </c>
      <c r="U126" s="150" t="e">
        <f t="shared" si="7"/>
        <v>#N/A</v>
      </c>
      <c r="V126" s="154" t="e">
        <f>VLOOKUP(E126,'PC Receitas'!$O$4:$P$14,2,FALSE)</f>
        <v>#N/A</v>
      </c>
    </row>
    <row r="127" spans="3:22" ht="19.5" customHeight="1" thickTop="1" thickBot="1" x14ac:dyDescent="0.3">
      <c r="C127" s="58"/>
      <c r="D127" s="58" t="str">
        <f>IF(C127&lt;&gt;"",TEXT(C127,"00")&amp;"/11/"&amp;'Configurações Básicas'!$P$5,"")</f>
        <v/>
      </c>
      <c r="E127" s="58"/>
      <c r="F127" s="58"/>
      <c r="G127" s="58"/>
      <c r="H127" s="58"/>
      <c r="I127" s="59"/>
      <c r="J127" s="193"/>
      <c r="K127" s="60"/>
      <c r="L127" s="192"/>
      <c r="M127" s="56">
        <f>M126+IF(AND(K127="Pago",OR(E127='PC Receitas'!$O$4,E127='PC Receitas'!$O$5,E127='PC Receitas'!$O$6)),I127,IF(AND(K127="Pago",OR(E127='PC Receitas'!$O$7,E127='PC Receitas'!$O$8,E127='PC Receitas'!$O$9,E127='PC Receitas'!$O$10,E127='PC Receitas'!$O$11,E127='PC Receitas'!$O$12,E127='PC Receitas'!$O$13,E127='PC Receitas'!$O$14)),-I127,0))</f>
        <v>7448.57</v>
      </c>
      <c r="R127" s="153" t="e">
        <f t="shared" si="4"/>
        <v>#N/A</v>
      </c>
      <c r="S127" s="150" t="e">
        <f t="shared" si="5"/>
        <v>#N/A</v>
      </c>
      <c r="T127" s="150" t="e">
        <f t="shared" si="6"/>
        <v>#N/A</v>
      </c>
      <c r="U127" s="150" t="e">
        <f t="shared" si="7"/>
        <v>#N/A</v>
      </c>
      <c r="V127" s="154" t="e">
        <f>VLOOKUP(E127,'PC Receitas'!$O$4:$P$14,2,FALSE)</f>
        <v>#N/A</v>
      </c>
    </row>
    <row r="128" spans="3:22" ht="19.5" customHeight="1" thickTop="1" thickBot="1" x14ac:dyDescent="0.3">
      <c r="C128" s="58"/>
      <c r="D128" s="58" t="str">
        <f>IF(C128&lt;&gt;"",TEXT(C128,"00")&amp;"/11/"&amp;'Configurações Básicas'!$P$5,"")</f>
        <v/>
      </c>
      <c r="E128" s="58"/>
      <c r="F128" s="58"/>
      <c r="G128" s="58"/>
      <c r="H128" s="58"/>
      <c r="I128" s="59"/>
      <c r="J128" s="193"/>
      <c r="K128" s="60"/>
      <c r="L128" s="192"/>
      <c r="M128" s="56">
        <f>M127+IF(AND(K128="Pago",OR(E128='PC Receitas'!$O$4,E128='PC Receitas'!$O$5,E128='PC Receitas'!$O$6)),I128,IF(AND(K128="Pago",OR(E128='PC Receitas'!$O$7,E128='PC Receitas'!$O$8,E128='PC Receitas'!$O$9,E128='PC Receitas'!$O$10,E128='PC Receitas'!$O$11,E128='PC Receitas'!$O$12,E128='PC Receitas'!$O$13,E128='PC Receitas'!$O$14)),-I128,0))</f>
        <v>7448.57</v>
      </c>
      <c r="R128" s="153" t="e">
        <f t="shared" si="4"/>
        <v>#N/A</v>
      </c>
      <c r="S128" s="150" t="e">
        <f t="shared" si="5"/>
        <v>#N/A</v>
      </c>
      <c r="T128" s="150" t="e">
        <f t="shared" si="6"/>
        <v>#N/A</v>
      </c>
      <c r="U128" s="150" t="e">
        <f t="shared" si="7"/>
        <v>#N/A</v>
      </c>
      <c r="V128" s="154" t="e">
        <f>VLOOKUP(E128,'PC Receitas'!$O$4:$P$14,2,FALSE)</f>
        <v>#N/A</v>
      </c>
    </row>
    <row r="129" spans="3:22" ht="19.5" customHeight="1" thickTop="1" thickBot="1" x14ac:dyDescent="0.3">
      <c r="C129" s="58"/>
      <c r="D129" s="58" t="str">
        <f>IF(C129&lt;&gt;"",TEXT(C129,"00")&amp;"/11/"&amp;'Configurações Básicas'!$P$5,"")</f>
        <v/>
      </c>
      <c r="E129" s="58"/>
      <c r="F129" s="58"/>
      <c r="G129" s="58"/>
      <c r="H129" s="58"/>
      <c r="I129" s="59"/>
      <c r="J129" s="193"/>
      <c r="K129" s="60"/>
      <c r="L129" s="192"/>
      <c r="M129" s="56">
        <f>M128+IF(AND(K129="Pago",OR(E129='PC Receitas'!$O$4,E129='PC Receitas'!$O$5,E129='PC Receitas'!$O$6)),I129,IF(AND(K129="Pago",OR(E129='PC Receitas'!$O$7,E129='PC Receitas'!$O$8,E129='PC Receitas'!$O$9,E129='PC Receitas'!$O$10,E129='PC Receitas'!$O$11,E129='PC Receitas'!$O$12,E129='PC Receitas'!$O$13,E129='PC Receitas'!$O$14)),-I129,0))</f>
        <v>7448.57</v>
      </c>
      <c r="R129" s="153" t="e">
        <f t="shared" si="4"/>
        <v>#N/A</v>
      </c>
      <c r="S129" s="150" t="e">
        <f t="shared" si="5"/>
        <v>#N/A</v>
      </c>
      <c r="T129" s="150" t="e">
        <f t="shared" si="6"/>
        <v>#N/A</v>
      </c>
      <c r="U129" s="150" t="e">
        <f t="shared" si="7"/>
        <v>#N/A</v>
      </c>
      <c r="V129" s="154" t="e">
        <f>VLOOKUP(E129,'PC Receitas'!$O$4:$P$14,2,FALSE)</f>
        <v>#N/A</v>
      </c>
    </row>
    <row r="130" spans="3:22" ht="19.5" customHeight="1" thickTop="1" thickBot="1" x14ac:dyDescent="0.3">
      <c r="C130" s="58"/>
      <c r="D130" s="58" t="str">
        <f>IF(C130&lt;&gt;"",TEXT(C130,"00")&amp;"/11/"&amp;'Configurações Básicas'!$P$5,"")</f>
        <v/>
      </c>
      <c r="E130" s="58"/>
      <c r="F130" s="58"/>
      <c r="G130" s="58"/>
      <c r="H130" s="58"/>
      <c r="I130" s="59"/>
      <c r="J130" s="193"/>
      <c r="K130" s="60"/>
      <c r="L130" s="192"/>
      <c r="M130" s="56">
        <f>M129+IF(AND(K130="Pago",OR(E130='PC Receitas'!$O$4,E130='PC Receitas'!$O$5,E130='PC Receitas'!$O$6)),I130,IF(AND(K130="Pago",OR(E130='PC Receitas'!$O$7,E130='PC Receitas'!$O$8,E130='PC Receitas'!$O$9,E130='PC Receitas'!$O$10,E130='PC Receitas'!$O$11,E130='PC Receitas'!$O$12,E130='PC Receitas'!$O$13,E130='PC Receitas'!$O$14)),-I130,0))</f>
        <v>7448.57</v>
      </c>
      <c r="R130" s="153" t="e">
        <f t="shared" si="4"/>
        <v>#N/A</v>
      </c>
      <c r="S130" s="150" t="e">
        <f t="shared" si="5"/>
        <v>#N/A</v>
      </c>
      <c r="T130" s="150" t="e">
        <f t="shared" si="6"/>
        <v>#N/A</v>
      </c>
      <c r="U130" s="150" t="e">
        <f t="shared" si="7"/>
        <v>#N/A</v>
      </c>
      <c r="V130" s="154" t="e">
        <f>VLOOKUP(E130,'PC Receitas'!$O$4:$P$14,2,FALSE)</f>
        <v>#N/A</v>
      </c>
    </row>
    <row r="131" spans="3:22" ht="19.5" customHeight="1" thickTop="1" thickBot="1" x14ac:dyDescent="0.3">
      <c r="C131" s="58"/>
      <c r="D131" s="58" t="str">
        <f>IF(C131&lt;&gt;"",TEXT(C131,"00")&amp;"/11/"&amp;'Configurações Básicas'!$P$5,"")</f>
        <v/>
      </c>
      <c r="E131" s="58"/>
      <c r="F131" s="58"/>
      <c r="G131" s="58"/>
      <c r="H131" s="58"/>
      <c r="I131" s="59"/>
      <c r="J131" s="193"/>
      <c r="K131" s="60"/>
      <c r="L131" s="192"/>
      <c r="M131" s="56">
        <f>M130+IF(AND(K131="Pago",OR(E131='PC Receitas'!$O$4,E131='PC Receitas'!$O$5,E131='PC Receitas'!$O$6)),I131,IF(AND(K131="Pago",OR(E131='PC Receitas'!$O$7,E131='PC Receitas'!$O$8,E131='PC Receitas'!$O$9,E131='PC Receitas'!$O$10,E131='PC Receitas'!$O$11,E131='PC Receitas'!$O$12,E131='PC Receitas'!$O$13,E131='PC Receitas'!$O$14)),-I131,0))</f>
        <v>7448.57</v>
      </c>
      <c r="R131" s="153" t="e">
        <f t="shared" si="4"/>
        <v>#N/A</v>
      </c>
      <c r="S131" s="150" t="e">
        <f t="shared" si="5"/>
        <v>#N/A</v>
      </c>
      <c r="T131" s="150" t="e">
        <f t="shared" si="6"/>
        <v>#N/A</v>
      </c>
      <c r="U131" s="150" t="e">
        <f t="shared" si="7"/>
        <v>#N/A</v>
      </c>
      <c r="V131" s="154" t="e">
        <f>VLOOKUP(E131,'PC Receitas'!$O$4:$P$14,2,FALSE)</f>
        <v>#N/A</v>
      </c>
    </row>
    <row r="132" spans="3:22" ht="19.5" customHeight="1" thickTop="1" thickBot="1" x14ac:dyDescent="0.3">
      <c r="C132" s="58"/>
      <c r="D132" s="58" t="str">
        <f>IF(C132&lt;&gt;"",TEXT(C132,"00")&amp;"/11/"&amp;'Configurações Básicas'!$P$5,"")</f>
        <v/>
      </c>
      <c r="E132" s="58"/>
      <c r="F132" s="58"/>
      <c r="G132" s="58"/>
      <c r="H132" s="58"/>
      <c r="I132" s="59"/>
      <c r="J132" s="193"/>
      <c r="K132" s="60"/>
      <c r="L132" s="192"/>
      <c r="M132" s="56">
        <f>M131+IF(AND(K132="Pago",OR(E132='PC Receitas'!$O$4,E132='PC Receitas'!$O$5,E132='PC Receitas'!$O$6)),I132,IF(AND(K132="Pago",OR(E132='PC Receitas'!$O$7,E132='PC Receitas'!$O$8,E132='PC Receitas'!$O$9,E132='PC Receitas'!$O$10,E132='PC Receitas'!$O$11,E132='PC Receitas'!$O$12,E132='PC Receitas'!$O$13,E132='PC Receitas'!$O$14)),-I132,0))</f>
        <v>7448.57</v>
      </c>
      <c r="R132" s="153" t="e">
        <f t="shared" si="4"/>
        <v>#N/A</v>
      </c>
      <c r="S132" s="150" t="e">
        <f t="shared" si="5"/>
        <v>#N/A</v>
      </c>
      <c r="T132" s="150" t="e">
        <f t="shared" si="6"/>
        <v>#N/A</v>
      </c>
      <c r="U132" s="150" t="e">
        <f t="shared" si="7"/>
        <v>#N/A</v>
      </c>
      <c r="V132" s="154" t="e">
        <f>VLOOKUP(E132,'PC Receitas'!$O$4:$P$14,2,FALSE)</f>
        <v>#N/A</v>
      </c>
    </row>
    <row r="133" spans="3:22" ht="19.5" customHeight="1" thickTop="1" thickBot="1" x14ac:dyDescent="0.3">
      <c r="C133" s="58"/>
      <c r="D133" s="58" t="str">
        <f>IF(C133&lt;&gt;"",TEXT(C133,"00")&amp;"/11/"&amp;'Configurações Básicas'!$P$5,"")</f>
        <v/>
      </c>
      <c r="E133" s="58"/>
      <c r="F133" s="58"/>
      <c r="G133" s="58"/>
      <c r="H133" s="58"/>
      <c r="I133" s="59"/>
      <c r="J133" s="193"/>
      <c r="K133" s="60"/>
      <c r="L133" s="192"/>
      <c r="M133" s="56">
        <f>M132+IF(AND(K133="Pago",OR(E133='PC Receitas'!$O$4,E133='PC Receitas'!$O$5,E133='PC Receitas'!$O$6)),I133,IF(AND(K133="Pago",OR(E133='PC Receitas'!$O$7,E133='PC Receitas'!$O$8,E133='PC Receitas'!$O$9,E133='PC Receitas'!$O$10,E133='PC Receitas'!$O$11,E133='PC Receitas'!$O$12,E133='PC Receitas'!$O$13,E133='PC Receitas'!$O$14)),-I133,0))</f>
        <v>7448.57</v>
      </c>
      <c r="R133" s="153" t="e">
        <f t="shared" si="4"/>
        <v>#N/A</v>
      </c>
      <c r="S133" s="150" t="e">
        <f t="shared" si="5"/>
        <v>#N/A</v>
      </c>
      <c r="T133" s="150" t="e">
        <f t="shared" si="6"/>
        <v>#N/A</v>
      </c>
      <c r="U133" s="150" t="e">
        <f t="shared" si="7"/>
        <v>#N/A</v>
      </c>
      <c r="V133" s="154" t="e">
        <f>VLOOKUP(E133,'PC Receitas'!$O$4:$P$14,2,FALSE)</f>
        <v>#N/A</v>
      </c>
    </row>
    <row r="134" spans="3:22" ht="19.5" customHeight="1" thickTop="1" thickBot="1" x14ac:dyDescent="0.3">
      <c r="C134" s="58"/>
      <c r="D134" s="58" t="str">
        <f>IF(C134&lt;&gt;"",TEXT(C134,"00")&amp;"/11/"&amp;'Configurações Básicas'!$P$5,"")</f>
        <v/>
      </c>
      <c r="E134" s="58"/>
      <c r="F134" s="58"/>
      <c r="G134" s="58"/>
      <c r="H134" s="58"/>
      <c r="I134" s="59"/>
      <c r="J134" s="193"/>
      <c r="K134" s="60"/>
      <c r="L134" s="192"/>
      <c r="M134" s="56">
        <f>M133+IF(AND(K134="Pago",OR(E134='PC Receitas'!$O$4,E134='PC Receitas'!$O$5,E134='PC Receitas'!$O$6)),I134,IF(AND(K134="Pago",OR(E134='PC Receitas'!$O$7,E134='PC Receitas'!$O$8,E134='PC Receitas'!$O$9,E134='PC Receitas'!$O$10,E134='PC Receitas'!$O$11,E134='PC Receitas'!$O$12,E134='PC Receitas'!$O$13,E134='PC Receitas'!$O$14)),-I134,0))</f>
        <v>7448.57</v>
      </c>
      <c r="R134" s="153" t="e">
        <f t="shared" ref="R134:R197" si="8">IF(V134="Despesas_com_RH","Despesa",IF(V134="Despesas_Operacionais","Despesa",IF(V134="Despesas_com_Marketing","Despesa",IF(V134="Impostos","Despesa",IF(V134="Investimentos","Despesa","")))))</f>
        <v>#N/A</v>
      </c>
      <c r="S134" s="150" t="e">
        <f t="shared" ref="S134:S197" si="9">IF(V134="Despesas_com_Produtos","Despesa",IF(V134="Despesas_com_Serviços","Despesa",IF(V134="Despesas_Não_Operacionais","Despesa","")))</f>
        <v>#N/A</v>
      </c>
      <c r="T134" s="150" t="e">
        <f t="shared" ref="T134:T197" si="10">IF(V134="Receitas_com_Produtos","Receita",IF(V134="Receitas_com_Serviços","Receita",IF(V134="Receitas_Não_Operacionais","Receita","")))</f>
        <v>#N/A</v>
      </c>
      <c r="U134" s="150" t="e">
        <f t="shared" ref="U134:U197" si="11">IF(R134&lt;&gt;"",R134,IF(S134&lt;&gt;"",S134,IF(T134&lt;&gt;"",T134,"")))</f>
        <v>#N/A</v>
      </c>
      <c r="V134" s="154" t="e">
        <f>VLOOKUP(E134,'PC Receitas'!$O$4:$P$14,2,FALSE)</f>
        <v>#N/A</v>
      </c>
    </row>
    <row r="135" spans="3:22" ht="19.5" customHeight="1" thickTop="1" thickBot="1" x14ac:dyDescent="0.3">
      <c r="C135" s="58"/>
      <c r="D135" s="58" t="str">
        <f>IF(C135&lt;&gt;"",TEXT(C135,"00")&amp;"/11/"&amp;'Configurações Básicas'!$P$5,"")</f>
        <v/>
      </c>
      <c r="E135" s="58"/>
      <c r="F135" s="58"/>
      <c r="G135" s="58"/>
      <c r="H135" s="58"/>
      <c r="I135" s="59"/>
      <c r="J135" s="193"/>
      <c r="K135" s="60"/>
      <c r="L135" s="192"/>
      <c r="M135" s="56">
        <f>M134+IF(AND(K135="Pago",OR(E135='PC Receitas'!$O$4,E135='PC Receitas'!$O$5,E135='PC Receitas'!$O$6)),I135,IF(AND(K135="Pago",OR(E135='PC Receitas'!$O$7,E135='PC Receitas'!$O$8,E135='PC Receitas'!$O$9,E135='PC Receitas'!$O$10,E135='PC Receitas'!$O$11,E135='PC Receitas'!$O$12,E135='PC Receitas'!$O$13,E135='PC Receitas'!$O$14)),-I135,0))</f>
        <v>7448.57</v>
      </c>
      <c r="R135" s="153" t="e">
        <f t="shared" si="8"/>
        <v>#N/A</v>
      </c>
      <c r="S135" s="150" t="e">
        <f t="shared" si="9"/>
        <v>#N/A</v>
      </c>
      <c r="T135" s="150" t="e">
        <f t="shared" si="10"/>
        <v>#N/A</v>
      </c>
      <c r="U135" s="150" t="e">
        <f t="shared" si="11"/>
        <v>#N/A</v>
      </c>
      <c r="V135" s="154" t="e">
        <f>VLOOKUP(E135,'PC Receitas'!$O$4:$P$14,2,FALSE)</f>
        <v>#N/A</v>
      </c>
    </row>
    <row r="136" spans="3:22" ht="19.5" customHeight="1" thickTop="1" thickBot="1" x14ac:dyDescent="0.3">
      <c r="C136" s="58"/>
      <c r="D136" s="58" t="str">
        <f>IF(C136&lt;&gt;"",TEXT(C136,"00")&amp;"/11/"&amp;'Configurações Básicas'!$P$5,"")</f>
        <v/>
      </c>
      <c r="E136" s="58"/>
      <c r="F136" s="58"/>
      <c r="G136" s="58"/>
      <c r="H136" s="58"/>
      <c r="I136" s="59"/>
      <c r="J136" s="193"/>
      <c r="K136" s="60"/>
      <c r="L136" s="192"/>
      <c r="M136" s="56">
        <f>M135+IF(AND(K136="Pago",OR(E136='PC Receitas'!$O$4,E136='PC Receitas'!$O$5,E136='PC Receitas'!$O$6)),I136,IF(AND(K136="Pago",OR(E136='PC Receitas'!$O$7,E136='PC Receitas'!$O$8,E136='PC Receitas'!$O$9,E136='PC Receitas'!$O$10,E136='PC Receitas'!$O$11,E136='PC Receitas'!$O$12,E136='PC Receitas'!$O$13,E136='PC Receitas'!$O$14)),-I136,0))</f>
        <v>7448.57</v>
      </c>
      <c r="R136" s="153" t="e">
        <f t="shared" si="8"/>
        <v>#N/A</v>
      </c>
      <c r="S136" s="150" t="e">
        <f t="shared" si="9"/>
        <v>#N/A</v>
      </c>
      <c r="T136" s="150" t="e">
        <f t="shared" si="10"/>
        <v>#N/A</v>
      </c>
      <c r="U136" s="150" t="e">
        <f t="shared" si="11"/>
        <v>#N/A</v>
      </c>
      <c r="V136" s="154" t="e">
        <f>VLOOKUP(E136,'PC Receitas'!$O$4:$P$14,2,FALSE)</f>
        <v>#N/A</v>
      </c>
    </row>
    <row r="137" spans="3:22" ht="19.5" customHeight="1" thickTop="1" thickBot="1" x14ac:dyDescent="0.3">
      <c r="C137" s="58"/>
      <c r="D137" s="58" t="str">
        <f>IF(C137&lt;&gt;"",TEXT(C137,"00")&amp;"/11/"&amp;'Configurações Básicas'!$P$5,"")</f>
        <v/>
      </c>
      <c r="E137" s="58"/>
      <c r="F137" s="58"/>
      <c r="G137" s="58"/>
      <c r="H137" s="58"/>
      <c r="I137" s="59"/>
      <c r="J137" s="193"/>
      <c r="K137" s="60"/>
      <c r="L137" s="192"/>
      <c r="M137" s="56">
        <f>M136+IF(AND(K137="Pago",OR(E137='PC Receitas'!$O$4,E137='PC Receitas'!$O$5,E137='PC Receitas'!$O$6)),I137,IF(AND(K137="Pago",OR(E137='PC Receitas'!$O$7,E137='PC Receitas'!$O$8,E137='PC Receitas'!$O$9,E137='PC Receitas'!$O$10,E137='PC Receitas'!$O$11,E137='PC Receitas'!$O$12,E137='PC Receitas'!$O$13,E137='PC Receitas'!$O$14)),-I137,0))</f>
        <v>7448.57</v>
      </c>
      <c r="R137" s="153" t="e">
        <f t="shared" si="8"/>
        <v>#N/A</v>
      </c>
      <c r="S137" s="150" t="e">
        <f t="shared" si="9"/>
        <v>#N/A</v>
      </c>
      <c r="T137" s="150" t="e">
        <f t="shared" si="10"/>
        <v>#N/A</v>
      </c>
      <c r="U137" s="150" t="e">
        <f t="shared" si="11"/>
        <v>#N/A</v>
      </c>
      <c r="V137" s="154" t="e">
        <f>VLOOKUP(E137,'PC Receitas'!$O$4:$P$14,2,FALSE)</f>
        <v>#N/A</v>
      </c>
    </row>
    <row r="138" spans="3:22" ht="19.5" customHeight="1" thickTop="1" thickBot="1" x14ac:dyDescent="0.3">
      <c r="C138" s="58"/>
      <c r="D138" s="58" t="str">
        <f>IF(C138&lt;&gt;"",TEXT(C138,"00")&amp;"/11/"&amp;'Configurações Básicas'!$P$5,"")</f>
        <v/>
      </c>
      <c r="E138" s="58"/>
      <c r="F138" s="58"/>
      <c r="G138" s="58"/>
      <c r="H138" s="58"/>
      <c r="I138" s="59"/>
      <c r="J138" s="193"/>
      <c r="K138" s="60"/>
      <c r="L138" s="192"/>
      <c r="M138" s="56">
        <f>M137+IF(AND(K138="Pago",OR(E138='PC Receitas'!$O$4,E138='PC Receitas'!$O$5,E138='PC Receitas'!$O$6)),I138,IF(AND(K138="Pago",OR(E138='PC Receitas'!$O$7,E138='PC Receitas'!$O$8,E138='PC Receitas'!$O$9,E138='PC Receitas'!$O$10,E138='PC Receitas'!$O$11,E138='PC Receitas'!$O$12,E138='PC Receitas'!$O$13,E138='PC Receitas'!$O$14)),-I138,0))</f>
        <v>7448.57</v>
      </c>
      <c r="R138" s="153" t="e">
        <f t="shared" si="8"/>
        <v>#N/A</v>
      </c>
      <c r="S138" s="150" t="e">
        <f t="shared" si="9"/>
        <v>#N/A</v>
      </c>
      <c r="T138" s="150" t="e">
        <f t="shared" si="10"/>
        <v>#N/A</v>
      </c>
      <c r="U138" s="150" t="e">
        <f t="shared" si="11"/>
        <v>#N/A</v>
      </c>
      <c r="V138" s="154" t="e">
        <f>VLOOKUP(E138,'PC Receitas'!$O$4:$P$14,2,FALSE)</f>
        <v>#N/A</v>
      </c>
    </row>
    <row r="139" spans="3:22" ht="19.5" customHeight="1" thickTop="1" thickBot="1" x14ac:dyDescent="0.3">
      <c r="C139" s="58"/>
      <c r="D139" s="58" t="str">
        <f>IF(C139&lt;&gt;"",TEXT(C139,"00")&amp;"/11/"&amp;'Configurações Básicas'!$P$5,"")</f>
        <v/>
      </c>
      <c r="E139" s="58"/>
      <c r="F139" s="58"/>
      <c r="G139" s="58"/>
      <c r="H139" s="58"/>
      <c r="I139" s="59"/>
      <c r="J139" s="193"/>
      <c r="K139" s="60"/>
      <c r="L139" s="192"/>
      <c r="M139" s="56">
        <f>M138+IF(AND(K139="Pago",OR(E139='PC Receitas'!$O$4,E139='PC Receitas'!$O$5,E139='PC Receitas'!$O$6)),I139,IF(AND(K139="Pago",OR(E139='PC Receitas'!$O$7,E139='PC Receitas'!$O$8,E139='PC Receitas'!$O$9,E139='PC Receitas'!$O$10,E139='PC Receitas'!$O$11,E139='PC Receitas'!$O$12,E139='PC Receitas'!$O$13,E139='PC Receitas'!$O$14)),-I139,0))</f>
        <v>7448.57</v>
      </c>
      <c r="R139" s="153" t="e">
        <f t="shared" si="8"/>
        <v>#N/A</v>
      </c>
      <c r="S139" s="150" t="e">
        <f t="shared" si="9"/>
        <v>#N/A</v>
      </c>
      <c r="T139" s="150" t="e">
        <f t="shared" si="10"/>
        <v>#N/A</v>
      </c>
      <c r="U139" s="150" t="e">
        <f t="shared" si="11"/>
        <v>#N/A</v>
      </c>
      <c r="V139" s="154" t="e">
        <f>VLOOKUP(E139,'PC Receitas'!$O$4:$P$14,2,FALSE)</f>
        <v>#N/A</v>
      </c>
    </row>
    <row r="140" spans="3:22" ht="19.5" customHeight="1" thickTop="1" thickBot="1" x14ac:dyDescent="0.3">
      <c r="C140" s="58"/>
      <c r="D140" s="58" t="str">
        <f>IF(C140&lt;&gt;"",TEXT(C140,"00")&amp;"/11/"&amp;'Configurações Básicas'!$P$5,"")</f>
        <v/>
      </c>
      <c r="E140" s="58"/>
      <c r="F140" s="58"/>
      <c r="G140" s="58"/>
      <c r="H140" s="58"/>
      <c r="I140" s="59"/>
      <c r="J140" s="193"/>
      <c r="K140" s="60"/>
      <c r="L140" s="192"/>
      <c r="M140" s="56">
        <f>M139+IF(AND(K140="Pago",OR(E140='PC Receitas'!$O$4,E140='PC Receitas'!$O$5,E140='PC Receitas'!$O$6)),I140,IF(AND(K140="Pago",OR(E140='PC Receitas'!$O$7,E140='PC Receitas'!$O$8,E140='PC Receitas'!$O$9,E140='PC Receitas'!$O$10,E140='PC Receitas'!$O$11,E140='PC Receitas'!$O$12,E140='PC Receitas'!$O$13,E140='PC Receitas'!$O$14)),-I140,0))</f>
        <v>7448.57</v>
      </c>
      <c r="R140" s="153" t="e">
        <f t="shared" si="8"/>
        <v>#N/A</v>
      </c>
      <c r="S140" s="150" t="e">
        <f t="shared" si="9"/>
        <v>#N/A</v>
      </c>
      <c r="T140" s="150" t="e">
        <f t="shared" si="10"/>
        <v>#N/A</v>
      </c>
      <c r="U140" s="150" t="e">
        <f t="shared" si="11"/>
        <v>#N/A</v>
      </c>
      <c r="V140" s="154" t="e">
        <f>VLOOKUP(E140,'PC Receitas'!$O$4:$P$14,2,FALSE)</f>
        <v>#N/A</v>
      </c>
    </row>
    <row r="141" spans="3:22" ht="19.5" customHeight="1" thickTop="1" thickBot="1" x14ac:dyDescent="0.3">
      <c r="C141" s="58"/>
      <c r="D141" s="58" t="str">
        <f>IF(C141&lt;&gt;"",TEXT(C141,"00")&amp;"/11/"&amp;'Configurações Básicas'!$P$5,"")</f>
        <v/>
      </c>
      <c r="E141" s="58"/>
      <c r="F141" s="58"/>
      <c r="G141" s="58"/>
      <c r="H141" s="58"/>
      <c r="I141" s="59"/>
      <c r="J141" s="193"/>
      <c r="K141" s="60"/>
      <c r="L141" s="192"/>
      <c r="M141" s="56">
        <f>M140+IF(AND(K141="Pago",OR(E141='PC Receitas'!$O$4,E141='PC Receitas'!$O$5,E141='PC Receitas'!$O$6)),I141,IF(AND(K141="Pago",OR(E141='PC Receitas'!$O$7,E141='PC Receitas'!$O$8,E141='PC Receitas'!$O$9,E141='PC Receitas'!$O$10,E141='PC Receitas'!$O$11,E141='PC Receitas'!$O$12,E141='PC Receitas'!$O$13,E141='PC Receitas'!$O$14)),-I141,0))</f>
        <v>7448.57</v>
      </c>
      <c r="R141" s="153" t="e">
        <f t="shared" si="8"/>
        <v>#N/A</v>
      </c>
      <c r="S141" s="150" t="e">
        <f t="shared" si="9"/>
        <v>#N/A</v>
      </c>
      <c r="T141" s="150" t="e">
        <f t="shared" si="10"/>
        <v>#N/A</v>
      </c>
      <c r="U141" s="150" t="e">
        <f t="shared" si="11"/>
        <v>#N/A</v>
      </c>
      <c r="V141" s="154" t="e">
        <f>VLOOKUP(E141,'PC Receitas'!$O$4:$P$14,2,FALSE)</f>
        <v>#N/A</v>
      </c>
    </row>
    <row r="142" spans="3:22" ht="19.5" customHeight="1" thickTop="1" thickBot="1" x14ac:dyDescent="0.3">
      <c r="C142" s="58"/>
      <c r="D142" s="58" t="str">
        <f>IF(C142&lt;&gt;"",TEXT(C142,"00")&amp;"/11/"&amp;'Configurações Básicas'!$P$5,"")</f>
        <v/>
      </c>
      <c r="E142" s="58"/>
      <c r="F142" s="58"/>
      <c r="G142" s="58"/>
      <c r="H142" s="58"/>
      <c r="I142" s="59"/>
      <c r="J142" s="193"/>
      <c r="K142" s="60"/>
      <c r="L142" s="192"/>
      <c r="M142" s="56">
        <f>M141+IF(AND(K142="Pago",OR(E142='PC Receitas'!$O$4,E142='PC Receitas'!$O$5,E142='PC Receitas'!$O$6)),I142,IF(AND(K142="Pago",OR(E142='PC Receitas'!$O$7,E142='PC Receitas'!$O$8,E142='PC Receitas'!$O$9,E142='PC Receitas'!$O$10,E142='PC Receitas'!$O$11,E142='PC Receitas'!$O$12,E142='PC Receitas'!$O$13,E142='PC Receitas'!$O$14)),-I142,0))</f>
        <v>7448.57</v>
      </c>
      <c r="R142" s="153" t="e">
        <f t="shared" si="8"/>
        <v>#N/A</v>
      </c>
      <c r="S142" s="150" t="e">
        <f t="shared" si="9"/>
        <v>#N/A</v>
      </c>
      <c r="T142" s="150" t="e">
        <f t="shared" si="10"/>
        <v>#N/A</v>
      </c>
      <c r="U142" s="150" t="e">
        <f t="shared" si="11"/>
        <v>#N/A</v>
      </c>
      <c r="V142" s="154" t="e">
        <f>VLOOKUP(E142,'PC Receitas'!$O$4:$P$14,2,FALSE)</f>
        <v>#N/A</v>
      </c>
    </row>
    <row r="143" spans="3:22" ht="19.5" customHeight="1" thickTop="1" thickBot="1" x14ac:dyDescent="0.3">
      <c r="C143" s="58"/>
      <c r="D143" s="58" t="str">
        <f>IF(C143&lt;&gt;"",TEXT(C143,"00")&amp;"/11/"&amp;'Configurações Básicas'!$P$5,"")</f>
        <v/>
      </c>
      <c r="E143" s="58"/>
      <c r="F143" s="58"/>
      <c r="G143" s="58"/>
      <c r="H143" s="58"/>
      <c r="I143" s="59"/>
      <c r="J143" s="193"/>
      <c r="K143" s="60"/>
      <c r="L143" s="192"/>
      <c r="M143" s="56">
        <f>M142+IF(AND(K143="Pago",OR(E143='PC Receitas'!$O$4,E143='PC Receitas'!$O$5,E143='PC Receitas'!$O$6)),I143,IF(AND(K143="Pago",OR(E143='PC Receitas'!$O$7,E143='PC Receitas'!$O$8,E143='PC Receitas'!$O$9,E143='PC Receitas'!$O$10,E143='PC Receitas'!$O$11,E143='PC Receitas'!$O$12,E143='PC Receitas'!$O$13,E143='PC Receitas'!$O$14)),-I143,0))</f>
        <v>7448.57</v>
      </c>
      <c r="R143" s="153" t="e">
        <f t="shared" si="8"/>
        <v>#N/A</v>
      </c>
      <c r="S143" s="150" t="e">
        <f t="shared" si="9"/>
        <v>#N/A</v>
      </c>
      <c r="T143" s="150" t="e">
        <f t="shared" si="10"/>
        <v>#N/A</v>
      </c>
      <c r="U143" s="150" t="e">
        <f t="shared" si="11"/>
        <v>#N/A</v>
      </c>
      <c r="V143" s="154" t="e">
        <f>VLOOKUP(E143,'PC Receitas'!$O$4:$P$14,2,FALSE)</f>
        <v>#N/A</v>
      </c>
    </row>
    <row r="144" spans="3:22" ht="19.5" customHeight="1" thickTop="1" thickBot="1" x14ac:dyDescent="0.3">
      <c r="C144" s="58"/>
      <c r="D144" s="58" t="str">
        <f>IF(C144&lt;&gt;"",TEXT(C144,"00")&amp;"/11/"&amp;'Configurações Básicas'!$P$5,"")</f>
        <v/>
      </c>
      <c r="E144" s="58"/>
      <c r="F144" s="58"/>
      <c r="G144" s="58"/>
      <c r="H144" s="58"/>
      <c r="I144" s="59"/>
      <c r="J144" s="193"/>
      <c r="K144" s="60"/>
      <c r="L144" s="192"/>
      <c r="M144" s="56">
        <f>M143+IF(AND(K144="Pago",OR(E144='PC Receitas'!$O$4,E144='PC Receitas'!$O$5,E144='PC Receitas'!$O$6)),I144,IF(AND(K144="Pago",OR(E144='PC Receitas'!$O$7,E144='PC Receitas'!$O$8,E144='PC Receitas'!$O$9,E144='PC Receitas'!$O$10,E144='PC Receitas'!$O$11,E144='PC Receitas'!$O$12,E144='PC Receitas'!$O$13,E144='PC Receitas'!$O$14)),-I144,0))</f>
        <v>7448.57</v>
      </c>
      <c r="R144" s="153" t="e">
        <f t="shared" si="8"/>
        <v>#N/A</v>
      </c>
      <c r="S144" s="150" t="e">
        <f t="shared" si="9"/>
        <v>#N/A</v>
      </c>
      <c r="T144" s="150" t="e">
        <f t="shared" si="10"/>
        <v>#N/A</v>
      </c>
      <c r="U144" s="150" t="e">
        <f t="shared" si="11"/>
        <v>#N/A</v>
      </c>
      <c r="V144" s="154" t="e">
        <f>VLOOKUP(E144,'PC Receitas'!$O$4:$P$14,2,FALSE)</f>
        <v>#N/A</v>
      </c>
    </row>
    <row r="145" spans="3:22" ht="19.5" customHeight="1" thickTop="1" thickBot="1" x14ac:dyDescent="0.3">
      <c r="C145" s="58"/>
      <c r="D145" s="58" t="str">
        <f>IF(C145&lt;&gt;"",TEXT(C145,"00")&amp;"/11/"&amp;'Configurações Básicas'!$P$5,"")</f>
        <v/>
      </c>
      <c r="E145" s="58"/>
      <c r="F145" s="58"/>
      <c r="G145" s="58"/>
      <c r="H145" s="58"/>
      <c r="I145" s="59"/>
      <c r="J145" s="193"/>
      <c r="K145" s="60"/>
      <c r="L145" s="192"/>
      <c r="M145" s="56">
        <f>M144+IF(AND(K145="Pago",OR(E145='PC Receitas'!$O$4,E145='PC Receitas'!$O$5,E145='PC Receitas'!$O$6)),I145,IF(AND(K145="Pago",OR(E145='PC Receitas'!$O$7,E145='PC Receitas'!$O$8,E145='PC Receitas'!$O$9,E145='PC Receitas'!$O$10,E145='PC Receitas'!$O$11,E145='PC Receitas'!$O$12,E145='PC Receitas'!$O$13,E145='PC Receitas'!$O$14)),-I145,0))</f>
        <v>7448.57</v>
      </c>
      <c r="R145" s="153" t="e">
        <f t="shared" si="8"/>
        <v>#N/A</v>
      </c>
      <c r="S145" s="150" t="e">
        <f t="shared" si="9"/>
        <v>#N/A</v>
      </c>
      <c r="T145" s="150" t="e">
        <f t="shared" si="10"/>
        <v>#N/A</v>
      </c>
      <c r="U145" s="150" t="e">
        <f t="shared" si="11"/>
        <v>#N/A</v>
      </c>
      <c r="V145" s="154" t="e">
        <f>VLOOKUP(E145,'PC Receitas'!$O$4:$P$14,2,FALSE)</f>
        <v>#N/A</v>
      </c>
    </row>
    <row r="146" spans="3:22" ht="19.5" customHeight="1" thickTop="1" thickBot="1" x14ac:dyDescent="0.3">
      <c r="C146" s="58"/>
      <c r="D146" s="58" t="str">
        <f>IF(C146&lt;&gt;"",TEXT(C146,"00")&amp;"/11/"&amp;'Configurações Básicas'!$P$5,"")</f>
        <v/>
      </c>
      <c r="E146" s="58"/>
      <c r="F146" s="58"/>
      <c r="G146" s="58"/>
      <c r="H146" s="58"/>
      <c r="I146" s="59"/>
      <c r="J146" s="193"/>
      <c r="K146" s="60"/>
      <c r="L146" s="192"/>
      <c r="M146" s="56">
        <f>M145+IF(AND(K146="Pago",OR(E146='PC Receitas'!$O$4,E146='PC Receitas'!$O$5,E146='PC Receitas'!$O$6)),I146,IF(AND(K146="Pago",OR(E146='PC Receitas'!$O$7,E146='PC Receitas'!$O$8,E146='PC Receitas'!$O$9,E146='PC Receitas'!$O$10,E146='PC Receitas'!$O$11,E146='PC Receitas'!$O$12,E146='PC Receitas'!$O$13,E146='PC Receitas'!$O$14)),-I146,0))</f>
        <v>7448.57</v>
      </c>
      <c r="R146" s="153" t="e">
        <f t="shared" si="8"/>
        <v>#N/A</v>
      </c>
      <c r="S146" s="150" t="e">
        <f t="shared" si="9"/>
        <v>#N/A</v>
      </c>
      <c r="T146" s="150" t="e">
        <f t="shared" si="10"/>
        <v>#N/A</v>
      </c>
      <c r="U146" s="150" t="e">
        <f t="shared" si="11"/>
        <v>#N/A</v>
      </c>
      <c r="V146" s="154" t="e">
        <f>VLOOKUP(E146,'PC Receitas'!$O$4:$P$14,2,FALSE)</f>
        <v>#N/A</v>
      </c>
    </row>
    <row r="147" spans="3:22" ht="19.5" customHeight="1" thickTop="1" thickBot="1" x14ac:dyDescent="0.3">
      <c r="C147" s="58"/>
      <c r="D147" s="58" t="str">
        <f>IF(C147&lt;&gt;"",TEXT(C147,"00")&amp;"/11/"&amp;'Configurações Básicas'!$P$5,"")</f>
        <v/>
      </c>
      <c r="E147" s="58"/>
      <c r="F147" s="58"/>
      <c r="G147" s="58"/>
      <c r="H147" s="58"/>
      <c r="I147" s="59"/>
      <c r="J147" s="193"/>
      <c r="K147" s="60"/>
      <c r="L147" s="192"/>
      <c r="M147" s="56">
        <f>M146+IF(AND(K147="Pago",OR(E147='PC Receitas'!$O$4,E147='PC Receitas'!$O$5,E147='PC Receitas'!$O$6)),I147,IF(AND(K147="Pago",OR(E147='PC Receitas'!$O$7,E147='PC Receitas'!$O$8,E147='PC Receitas'!$O$9,E147='PC Receitas'!$O$10,E147='PC Receitas'!$O$11,E147='PC Receitas'!$O$12,E147='PC Receitas'!$O$13,E147='PC Receitas'!$O$14)),-I147,0))</f>
        <v>7448.57</v>
      </c>
      <c r="R147" s="153" t="e">
        <f t="shared" si="8"/>
        <v>#N/A</v>
      </c>
      <c r="S147" s="150" t="e">
        <f t="shared" si="9"/>
        <v>#N/A</v>
      </c>
      <c r="T147" s="150" t="e">
        <f t="shared" si="10"/>
        <v>#N/A</v>
      </c>
      <c r="U147" s="150" t="e">
        <f t="shared" si="11"/>
        <v>#N/A</v>
      </c>
      <c r="V147" s="154" t="e">
        <f>VLOOKUP(E147,'PC Receitas'!$O$4:$P$14,2,FALSE)</f>
        <v>#N/A</v>
      </c>
    </row>
    <row r="148" spans="3:22" ht="19.5" customHeight="1" thickTop="1" thickBot="1" x14ac:dyDescent="0.3">
      <c r="C148" s="58"/>
      <c r="D148" s="58" t="str">
        <f>IF(C148&lt;&gt;"",TEXT(C148,"00")&amp;"/11/"&amp;'Configurações Básicas'!$P$5,"")</f>
        <v/>
      </c>
      <c r="E148" s="58"/>
      <c r="F148" s="58"/>
      <c r="G148" s="58"/>
      <c r="H148" s="58"/>
      <c r="I148" s="59"/>
      <c r="J148" s="193"/>
      <c r="K148" s="60"/>
      <c r="L148" s="192"/>
      <c r="M148" s="56">
        <f>M147+IF(AND(K148="Pago",OR(E148='PC Receitas'!$O$4,E148='PC Receitas'!$O$5,E148='PC Receitas'!$O$6)),I148,IF(AND(K148="Pago",OR(E148='PC Receitas'!$O$7,E148='PC Receitas'!$O$8,E148='PC Receitas'!$O$9,E148='PC Receitas'!$O$10,E148='PC Receitas'!$O$11,E148='PC Receitas'!$O$12,E148='PC Receitas'!$O$13,E148='PC Receitas'!$O$14)),-I148,0))</f>
        <v>7448.57</v>
      </c>
      <c r="R148" s="153" t="e">
        <f t="shared" si="8"/>
        <v>#N/A</v>
      </c>
      <c r="S148" s="150" t="e">
        <f t="shared" si="9"/>
        <v>#N/A</v>
      </c>
      <c r="T148" s="150" t="e">
        <f t="shared" si="10"/>
        <v>#N/A</v>
      </c>
      <c r="U148" s="150" t="e">
        <f t="shared" si="11"/>
        <v>#N/A</v>
      </c>
      <c r="V148" s="154" t="e">
        <f>VLOOKUP(E148,'PC Receitas'!$O$4:$P$14,2,FALSE)</f>
        <v>#N/A</v>
      </c>
    </row>
    <row r="149" spans="3:22" ht="19.5" customHeight="1" thickTop="1" thickBot="1" x14ac:dyDescent="0.3">
      <c r="C149" s="58"/>
      <c r="D149" s="58" t="str">
        <f>IF(C149&lt;&gt;"",TEXT(C149,"00")&amp;"/11/"&amp;'Configurações Básicas'!$P$5,"")</f>
        <v/>
      </c>
      <c r="E149" s="58"/>
      <c r="F149" s="58"/>
      <c r="G149" s="58"/>
      <c r="H149" s="58"/>
      <c r="I149" s="59"/>
      <c r="J149" s="193"/>
      <c r="K149" s="60"/>
      <c r="L149" s="192"/>
      <c r="M149" s="56">
        <f>M148+IF(AND(K149="Pago",OR(E149='PC Receitas'!$O$4,E149='PC Receitas'!$O$5,E149='PC Receitas'!$O$6)),I149,IF(AND(K149="Pago",OR(E149='PC Receitas'!$O$7,E149='PC Receitas'!$O$8,E149='PC Receitas'!$O$9,E149='PC Receitas'!$O$10,E149='PC Receitas'!$O$11,E149='PC Receitas'!$O$12,E149='PC Receitas'!$O$13,E149='PC Receitas'!$O$14)),-I149,0))</f>
        <v>7448.57</v>
      </c>
      <c r="R149" s="153" t="e">
        <f t="shared" si="8"/>
        <v>#N/A</v>
      </c>
      <c r="S149" s="150" t="e">
        <f t="shared" si="9"/>
        <v>#N/A</v>
      </c>
      <c r="T149" s="150" t="e">
        <f t="shared" si="10"/>
        <v>#N/A</v>
      </c>
      <c r="U149" s="150" t="e">
        <f t="shared" si="11"/>
        <v>#N/A</v>
      </c>
      <c r="V149" s="154" t="e">
        <f>VLOOKUP(E149,'PC Receitas'!$O$4:$P$14,2,FALSE)</f>
        <v>#N/A</v>
      </c>
    </row>
    <row r="150" spans="3:22" ht="19.5" customHeight="1" thickTop="1" thickBot="1" x14ac:dyDescent="0.3">
      <c r="C150" s="58"/>
      <c r="D150" s="58" t="str">
        <f>IF(C150&lt;&gt;"",TEXT(C150,"00")&amp;"/11/"&amp;'Configurações Básicas'!$P$5,"")</f>
        <v/>
      </c>
      <c r="E150" s="58"/>
      <c r="F150" s="58"/>
      <c r="G150" s="58"/>
      <c r="H150" s="58"/>
      <c r="I150" s="59"/>
      <c r="J150" s="193"/>
      <c r="K150" s="60"/>
      <c r="L150" s="192"/>
      <c r="M150" s="56">
        <f>M149+IF(AND(K150="Pago",OR(E150='PC Receitas'!$O$4,E150='PC Receitas'!$O$5,E150='PC Receitas'!$O$6)),I150,IF(AND(K150="Pago",OR(E150='PC Receitas'!$O$7,E150='PC Receitas'!$O$8,E150='PC Receitas'!$O$9,E150='PC Receitas'!$O$10,E150='PC Receitas'!$O$11,E150='PC Receitas'!$O$12,E150='PC Receitas'!$O$13,E150='PC Receitas'!$O$14)),-I150,0))</f>
        <v>7448.57</v>
      </c>
      <c r="R150" s="153" t="e">
        <f t="shared" si="8"/>
        <v>#N/A</v>
      </c>
      <c r="S150" s="150" t="e">
        <f t="shared" si="9"/>
        <v>#N/A</v>
      </c>
      <c r="T150" s="150" t="e">
        <f t="shared" si="10"/>
        <v>#N/A</v>
      </c>
      <c r="U150" s="150" t="e">
        <f t="shared" si="11"/>
        <v>#N/A</v>
      </c>
      <c r="V150" s="154" t="e">
        <f>VLOOKUP(E150,'PC Receitas'!$O$4:$P$14,2,FALSE)</f>
        <v>#N/A</v>
      </c>
    </row>
    <row r="151" spans="3:22" ht="19.5" customHeight="1" thickTop="1" thickBot="1" x14ac:dyDescent="0.3">
      <c r="C151" s="58"/>
      <c r="D151" s="58" t="str">
        <f>IF(C151&lt;&gt;"",TEXT(C151,"00")&amp;"/11/"&amp;'Configurações Básicas'!$P$5,"")</f>
        <v/>
      </c>
      <c r="E151" s="58"/>
      <c r="F151" s="58"/>
      <c r="G151" s="58"/>
      <c r="H151" s="58"/>
      <c r="I151" s="59"/>
      <c r="J151" s="193"/>
      <c r="K151" s="60"/>
      <c r="L151" s="192"/>
      <c r="M151" s="56">
        <f>M150+IF(AND(K151="Pago",OR(E151='PC Receitas'!$O$4,E151='PC Receitas'!$O$5,E151='PC Receitas'!$O$6)),I151,IF(AND(K151="Pago",OR(E151='PC Receitas'!$O$7,E151='PC Receitas'!$O$8,E151='PC Receitas'!$O$9,E151='PC Receitas'!$O$10,E151='PC Receitas'!$O$11,E151='PC Receitas'!$O$12,E151='PC Receitas'!$O$13,E151='PC Receitas'!$O$14)),-I151,0))</f>
        <v>7448.57</v>
      </c>
      <c r="R151" s="153" t="e">
        <f t="shared" si="8"/>
        <v>#N/A</v>
      </c>
      <c r="S151" s="150" t="e">
        <f t="shared" si="9"/>
        <v>#N/A</v>
      </c>
      <c r="T151" s="150" t="e">
        <f t="shared" si="10"/>
        <v>#N/A</v>
      </c>
      <c r="U151" s="150" t="e">
        <f t="shared" si="11"/>
        <v>#N/A</v>
      </c>
      <c r="V151" s="154" t="e">
        <f>VLOOKUP(E151,'PC Receitas'!$O$4:$P$14,2,FALSE)</f>
        <v>#N/A</v>
      </c>
    </row>
    <row r="152" spans="3:22" ht="19.5" customHeight="1" thickTop="1" thickBot="1" x14ac:dyDescent="0.3">
      <c r="C152" s="58"/>
      <c r="D152" s="58" t="str">
        <f>IF(C152&lt;&gt;"",TEXT(C152,"00")&amp;"/11/"&amp;'Configurações Básicas'!$P$5,"")</f>
        <v/>
      </c>
      <c r="E152" s="58"/>
      <c r="F152" s="58"/>
      <c r="G152" s="58"/>
      <c r="H152" s="58"/>
      <c r="I152" s="59"/>
      <c r="J152" s="193"/>
      <c r="K152" s="60"/>
      <c r="L152" s="192"/>
      <c r="M152" s="56">
        <f>M151+IF(AND(K152="Pago",OR(E152='PC Receitas'!$O$4,E152='PC Receitas'!$O$5,E152='PC Receitas'!$O$6)),I152,IF(AND(K152="Pago",OR(E152='PC Receitas'!$O$7,E152='PC Receitas'!$O$8,E152='PC Receitas'!$O$9,E152='PC Receitas'!$O$10,E152='PC Receitas'!$O$11,E152='PC Receitas'!$O$12,E152='PC Receitas'!$O$13,E152='PC Receitas'!$O$14)),-I152,0))</f>
        <v>7448.57</v>
      </c>
      <c r="R152" s="153" t="e">
        <f t="shared" si="8"/>
        <v>#N/A</v>
      </c>
      <c r="S152" s="150" t="e">
        <f t="shared" si="9"/>
        <v>#N/A</v>
      </c>
      <c r="T152" s="150" t="e">
        <f t="shared" si="10"/>
        <v>#N/A</v>
      </c>
      <c r="U152" s="150" t="e">
        <f t="shared" si="11"/>
        <v>#N/A</v>
      </c>
      <c r="V152" s="154" t="e">
        <f>VLOOKUP(E152,'PC Receitas'!$O$4:$P$14,2,FALSE)</f>
        <v>#N/A</v>
      </c>
    </row>
    <row r="153" spans="3:22" ht="19.5" customHeight="1" thickTop="1" thickBot="1" x14ac:dyDescent="0.3">
      <c r="C153" s="58"/>
      <c r="D153" s="58" t="str">
        <f>IF(C153&lt;&gt;"",TEXT(C153,"00")&amp;"/11/"&amp;'Configurações Básicas'!$P$5,"")</f>
        <v/>
      </c>
      <c r="E153" s="58"/>
      <c r="F153" s="58"/>
      <c r="G153" s="58"/>
      <c r="H153" s="58"/>
      <c r="I153" s="59"/>
      <c r="J153" s="193"/>
      <c r="K153" s="60"/>
      <c r="L153" s="192"/>
      <c r="M153" s="56">
        <f>M152+IF(AND(K153="Pago",OR(E153='PC Receitas'!$O$4,E153='PC Receitas'!$O$5,E153='PC Receitas'!$O$6)),I153,IF(AND(K153="Pago",OR(E153='PC Receitas'!$O$7,E153='PC Receitas'!$O$8,E153='PC Receitas'!$O$9,E153='PC Receitas'!$O$10,E153='PC Receitas'!$O$11,E153='PC Receitas'!$O$12,E153='PC Receitas'!$O$13,E153='PC Receitas'!$O$14)),-I153,0))</f>
        <v>7448.57</v>
      </c>
      <c r="R153" s="153" t="e">
        <f t="shared" si="8"/>
        <v>#N/A</v>
      </c>
      <c r="S153" s="150" t="e">
        <f t="shared" si="9"/>
        <v>#N/A</v>
      </c>
      <c r="T153" s="150" t="e">
        <f t="shared" si="10"/>
        <v>#N/A</v>
      </c>
      <c r="U153" s="150" t="e">
        <f t="shared" si="11"/>
        <v>#N/A</v>
      </c>
      <c r="V153" s="154" t="e">
        <f>VLOOKUP(E153,'PC Receitas'!$O$4:$P$14,2,FALSE)</f>
        <v>#N/A</v>
      </c>
    </row>
    <row r="154" spans="3:22" ht="19.5" customHeight="1" thickTop="1" thickBot="1" x14ac:dyDescent="0.3">
      <c r="C154" s="58"/>
      <c r="D154" s="58" t="str">
        <f>IF(C154&lt;&gt;"",TEXT(C154,"00")&amp;"/11/"&amp;'Configurações Básicas'!$P$5,"")</f>
        <v/>
      </c>
      <c r="E154" s="58"/>
      <c r="F154" s="58"/>
      <c r="G154" s="58"/>
      <c r="H154" s="58"/>
      <c r="I154" s="59"/>
      <c r="J154" s="193"/>
      <c r="K154" s="60"/>
      <c r="L154" s="192"/>
      <c r="M154" s="56">
        <f>M153+IF(AND(K154="Pago",OR(E154='PC Receitas'!$O$4,E154='PC Receitas'!$O$5,E154='PC Receitas'!$O$6)),I154,IF(AND(K154="Pago",OR(E154='PC Receitas'!$O$7,E154='PC Receitas'!$O$8,E154='PC Receitas'!$O$9,E154='PC Receitas'!$O$10,E154='PC Receitas'!$O$11,E154='PC Receitas'!$O$12,E154='PC Receitas'!$O$13,E154='PC Receitas'!$O$14)),-I154,0))</f>
        <v>7448.57</v>
      </c>
      <c r="R154" s="153" t="e">
        <f t="shared" si="8"/>
        <v>#N/A</v>
      </c>
      <c r="S154" s="150" t="e">
        <f t="shared" si="9"/>
        <v>#N/A</v>
      </c>
      <c r="T154" s="150" t="e">
        <f t="shared" si="10"/>
        <v>#N/A</v>
      </c>
      <c r="U154" s="150" t="e">
        <f t="shared" si="11"/>
        <v>#N/A</v>
      </c>
      <c r="V154" s="154" t="e">
        <f>VLOOKUP(E154,'PC Receitas'!$O$4:$P$14,2,FALSE)</f>
        <v>#N/A</v>
      </c>
    </row>
    <row r="155" spans="3:22" ht="19.5" customHeight="1" thickTop="1" thickBot="1" x14ac:dyDescent="0.3">
      <c r="C155" s="58"/>
      <c r="D155" s="58" t="str">
        <f>IF(C155&lt;&gt;"",TEXT(C155,"00")&amp;"/11/"&amp;'Configurações Básicas'!$P$5,"")</f>
        <v/>
      </c>
      <c r="E155" s="58"/>
      <c r="F155" s="58"/>
      <c r="G155" s="58"/>
      <c r="H155" s="58"/>
      <c r="I155" s="59"/>
      <c r="J155" s="193"/>
      <c r="K155" s="60"/>
      <c r="L155" s="192"/>
      <c r="M155" s="56">
        <f>M154+IF(AND(K155="Pago",OR(E155='PC Receitas'!$O$4,E155='PC Receitas'!$O$5,E155='PC Receitas'!$O$6)),I155,IF(AND(K155="Pago",OR(E155='PC Receitas'!$O$7,E155='PC Receitas'!$O$8,E155='PC Receitas'!$O$9,E155='PC Receitas'!$O$10,E155='PC Receitas'!$O$11,E155='PC Receitas'!$O$12,E155='PC Receitas'!$O$13,E155='PC Receitas'!$O$14)),-I155,0))</f>
        <v>7448.57</v>
      </c>
      <c r="R155" s="153" t="e">
        <f t="shared" si="8"/>
        <v>#N/A</v>
      </c>
      <c r="S155" s="150" t="e">
        <f t="shared" si="9"/>
        <v>#N/A</v>
      </c>
      <c r="T155" s="150" t="e">
        <f t="shared" si="10"/>
        <v>#N/A</v>
      </c>
      <c r="U155" s="150" t="e">
        <f t="shared" si="11"/>
        <v>#N/A</v>
      </c>
      <c r="V155" s="154" t="e">
        <f>VLOOKUP(E155,'PC Receitas'!$O$4:$P$14,2,FALSE)</f>
        <v>#N/A</v>
      </c>
    </row>
    <row r="156" spans="3:22" ht="19.5" customHeight="1" thickTop="1" thickBot="1" x14ac:dyDescent="0.3">
      <c r="C156" s="58"/>
      <c r="D156" s="58" t="str">
        <f>IF(C156&lt;&gt;"",TEXT(C156,"00")&amp;"/11/"&amp;'Configurações Básicas'!$P$5,"")</f>
        <v/>
      </c>
      <c r="E156" s="58"/>
      <c r="F156" s="58"/>
      <c r="G156" s="58"/>
      <c r="H156" s="58"/>
      <c r="I156" s="59"/>
      <c r="J156" s="193"/>
      <c r="K156" s="60"/>
      <c r="L156" s="192"/>
      <c r="M156" s="56">
        <f>M155+IF(AND(K156="Pago",OR(E156='PC Receitas'!$O$4,E156='PC Receitas'!$O$5,E156='PC Receitas'!$O$6)),I156,IF(AND(K156="Pago",OR(E156='PC Receitas'!$O$7,E156='PC Receitas'!$O$8,E156='PC Receitas'!$O$9,E156='PC Receitas'!$O$10,E156='PC Receitas'!$O$11,E156='PC Receitas'!$O$12,E156='PC Receitas'!$O$13,E156='PC Receitas'!$O$14)),-I156,0))</f>
        <v>7448.57</v>
      </c>
      <c r="R156" s="153" t="e">
        <f t="shared" si="8"/>
        <v>#N/A</v>
      </c>
      <c r="S156" s="150" t="e">
        <f t="shared" si="9"/>
        <v>#N/A</v>
      </c>
      <c r="T156" s="150" t="e">
        <f t="shared" si="10"/>
        <v>#N/A</v>
      </c>
      <c r="U156" s="150" t="e">
        <f t="shared" si="11"/>
        <v>#N/A</v>
      </c>
      <c r="V156" s="154" t="e">
        <f>VLOOKUP(E156,'PC Receitas'!$O$4:$P$14,2,FALSE)</f>
        <v>#N/A</v>
      </c>
    </row>
    <row r="157" spans="3:22" ht="19.5" customHeight="1" thickTop="1" thickBot="1" x14ac:dyDescent="0.3">
      <c r="C157" s="58"/>
      <c r="D157" s="58" t="str">
        <f>IF(C157&lt;&gt;"",TEXT(C157,"00")&amp;"/11/"&amp;'Configurações Básicas'!$P$5,"")</f>
        <v/>
      </c>
      <c r="E157" s="58"/>
      <c r="F157" s="58"/>
      <c r="G157" s="58"/>
      <c r="H157" s="58"/>
      <c r="I157" s="59"/>
      <c r="J157" s="193"/>
      <c r="K157" s="60"/>
      <c r="L157" s="192"/>
      <c r="M157" s="56">
        <f>M156+IF(AND(K157="Pago",OR(E157='PC Receitas'!$O$4,E157='PC Receitas'!$O$5,E157='PC Receitas'!$O$6)),I157,IF(AND(K157="Pago",OR(E157='PC Receitas'!$O$7,E157='PC Receitas'!$O$8,E157='PC Receitas'!$O$9,E157='PC Receitas'!$O$10,E157='PC Receitas'!$O$11,E157='PC Receitas'!$O$12,E157='PC Receitas'!$O$13,E157='PC Receitas'!$O$14)),-I157,0))</f>
        <v>7448.57</v>
      </c>
      <c r="R157" s="153" t="e">
        <f t="shared" si="8"/>
        <v>#N/A</v>
      </c>
      <c r="S157" s="150" t="e">
        <f t="shared" si="9"/>
        <v>#N/A</v>
      </c>
      <c r="T157" s="150" t="e">
        <f t="shared" si="10"/>
        <v>#N/A</v>
      </c>
      <c r="U157" s="150" t="e">
        <f t="shared" si="11"/>
        <v>#N/A</v>
      </c>
      <c r="V157" s="154" t="e">
        <f>VLOOKUP(E157,'PC Receitas'!$O$4:$P$14,2,FALSE)</f>
        <v>#N/A</v>
      </c>
    </row>
    <row r="158" spans="3:22" ht="19.5" customHeight="1" thickTop="1" thickBot="1" x14ac:dyDescent="0.3">
      <c r="C158" s="58"/>
      <c r="D158" s="58" t="str">
        <f>IF(C158&lt;&gt;"",TEXT(C158,"00")&amp;"/11/"&amp;'Configurações Básicas'!$P$5,"")</f>
        <v/>
      </c>
      <c r="E158" s="58"/>
      <c r="F158" s="58"/>
      <c r="G158" s="58"/>
      <c r="H158" s="58"/>
      <c r="I158" s="59"/>
      <c r="J158" s="193"/>
      <c r="K158" s="60"/>
      <c r="L158" s="192"/>
      <c r="M158" s="56">
        <f>M157+IF(AND(K158="Pago",OR(E158='PC Receitas'!$O$4,E158='PC Receitas'!$O$5,E158='PC Receitas'!$O$6)),I158,IF(AND(K158="Pago",OR(E158='PC Receitas'!$O$7,E158='PC Receitas'!$O$8,E158='PC Receitas'!$O$9,E158='PC Receitas'!$O$10,E158='PC Receitas'!$O$11,E158='PC Receitas'!$O$12,E158='PC Receitas'!$O$13,E158='PC Receitas'!$O$14)),-I158,0))</f>
        <v>7448.57</v>
      </c>
      <c r="R158" s="153" t="e">
        <f t="shared" si="8"/>
        <v>#N/A</v>
      </c>
      <c r="S158" s="150" t="e">
        <f t="shared" si="9"/>
        <v>#N/A</v>
      </c>
      <c r="T158" s="150" t="e">
        <f t="shared" si="10"/>
        <v>#N/A</v>
      </c>
      <c r="U158" s="150" t="e">
        <f t="shared" si="11"/>
        <v>#N/A</v>
      </c>
      <c r="V158" s="154" t="e">
        <f>VLOOKUP(E158,'PC Receitas'!$O$4:$P$14,2,FALSE)</f>
        <v>#N/A</v>
      </c>
    </row>
    <row r="159" spans="3:22" ht="19.5" customHeight="1" thickTop="1" thickBot="1" x14ac:dyDescent="0.3">
      <c r="C159" s="58"/>
      <c r="D159" s="58" t="str">
        <f>IF(C159&lt;&gt;"",TEXT(C159,"00")&amp;"/11/"&amp;'Configurações Básicas'!$P$5,"")</f>
        <v/>
      </c>
      <c r="E159" s="58"/>
      <c r="F159" s="58"/>
      <c r="G159" s="58"/>
      <c r="H159" s="58"/>
      <c r="I159" s="59"/>
      <c r="J159" s="193"/>
      <c r="K159" s="60"/>
      <c r="L159" s="192"/>
      <c r="M159" s="56">
        <f>M158+IF(AND(K159="Pago",OR(E159='PC Receitas'!$O$4,E159='PC Receitas'!$O$5,E159='PC Receitas'!$O$6)),I159,IF(AND(K159="Pago",OR(E159='PC Receitas'!$O$7,E159='PC Receitas'!$O$8,E159='PC Receitas'!$O$9,E159='PC Receitas'!$O$10,E159='PC Receitas'!$O$11,E159='PC Receitas'!$O$12,E159='PC Receitas'!$O$13,E159='PC Receitas'!$O$14)),-I159,0))</f>
        <v>7448.57</v>
      </c>
      <c r="R159" s="153" t="e">
        <f t="shared" si="8"/>
        <v>#N/A</v>
      </c>
      <c r="S159" s="150" t="e">
        <f t="shared" si="9"/>
        <v>#N/A</v>
      </c>
      <c r="T159" s="150" t="e">
        <f t="shared" si="10"/>
        <v>#N/A</v>
      </c>
      <c r="U159" s="150" t="e">
        <f t="shared" si="11"/>
        <v>#N/A</v>
      </c>
      <c r="V159" s="154" t="e">
        <f>VLOOKUP(E159,'PC Receitas'!$O$4:$P$14,2,FALSE)</f>
        <v>#N/A</v>
      </c>
    </row>
    <row r="160" spans="3:22" ht="19.5" customHeight="1" thickTop="1" thickBot="1" x14ac:dyDescent="0.3">
      <c r="C160" s="58"/>
      <c r="D160" s="58" t="str">
        <f>IF(C160&lt;&gt;"",TEXT(C160,"00")&amp;"/11/"&amp;'Configurações Básicas'!$P$5,"")</f>
        <v/>
      </c>
      <c r="E160" s="58"/>
      <c r="F160" s="58"/>
      <c r="G160" s="58"/>
      <c r="H160" s="58"/>
      <c r="I160" s="59"/>
      <c r="J160" s="193"/>
      <c r="K160" s="60"/>
      <c r="L160" s="192"/>
      <c r="M160" s="56">
        <f>M159+IF(AND(K160="Pago",OR(E160='PC Receitas'!$O$4,E160='PC Receitas'!$O$5,E160='PC Receitas'!$O$6)),I160,IF(AND(K160="Pago",OR(E160='PC Receitas'!$O$7,E160='PC Receitas'!$O$8,E160='PC Receitas'!$O$9,E160='PC Receitas'!$O$10,E160='PC Receitas'!$O$11,E160='PC Receitas'!$O$12,E160='PC Receitas'!$O$13,E160='PC Receitas'!$O$14)),-I160,0))</f>
        <v>7448.57</v>
      </c>
      <c r="R160" s="153" t="e">
        <f t="shared" si="8"/>
        <v>#N/A</v>
      </c>
      <c r="S160" s="150" t="e">
        <f t="shared" si="9"/>
        <v>#N/A</v>
      </c>
      <c r="T160" s="150" t="e">
        <f t="shared" si="10"/>
        <v>#N/A</v>
      </c>
      <c r="U160" s="150" t="e">
        <f t="shared" si="11"/>
        <v>#N/A</v>
      </c>
      <c r="V160" s="154" t="e">
        <f>VLOOKUP(E160,'PC Receitas'!$O$4:$P$14,2,FALSE)</f>
        <v>#N/A</v>
      </c>
    </row>
    <row r="161" spans="3:22" ht="19.5" customHeight="1" thickTop="1" thickBot="1" x14ac:dyDescent="0.3">
      <c r="C161" s="58"/>
      <c r="D161" s="58" t="str">
        <f>IF(C161&lt;&gt;"",TEXT(C161,"00")&amp;"/11/"&amp;'Configurações Básicas'!$P$5,"")</f>
        <v/>
      </c>
      <c r="E161" s="58"/>
      <c r="F161" s="58"/>
      <c r="G161" s="58"/>
      <c r="H161" s="58"/>
      <c r="I161" s="59"/>
      <c r="J161" s="193"/>
      <c r="K161" s="60"/>
      <c r="L161" s="192"/>
      <c r="M161" s="56">
        <f>M160+IF(AND(K161="Pago",OR(E161='PC Receitas'!$O$4,E161='PC Receitas'!$O$5,E161='PC Receitas'!$O$6)),I161,IF(AND(K161="Pago",OR(E161='PC Receitas'!$O$7,E161='PC Receitas'!$O$8,E161='PC Receitas'!$O$9,E161='PC Receitas'!$O$10,E161='PC Receitas'!$O$11,E161='PC Receitas'!$O$12,E161='PC Receitas'!$O$13,E161='PC Receitas'!$O$14)),-I161,0))</f>
        <v>7448.57</v>
      </c>
      <c r="R161" s="153" t="e">
        <f t="shared" si="8"/>
        <v>#N/A</v>
      </c>
      <c r="S161" s="150" t="e">
        <f t="shared" si="9"/>
        <v>#N/A</v>
      </c>
      <c r="T161" s="150" t="e">
        <f t="shared" si="10"/>
        <v>#N/A</v>
      </c>
      <c r="U161" s="150" t="e">
        <f t="shared" si="11"/>
        <v>#N/A</v>
      </c>
      <c r="V161" s="154" t="e">
        <f>VLOOKUP(E161,'PC Receitas'!$O$4:$P$14,2,FALSE)</f>
        <v>#N/A</v>
      </c>
    </row>
    <row r="162" spans="3:22" ht="19.5" customHeight="1" thickTop="1" thickBot="1" x14ac:dyDescent="0.3">
      <c r="C162" s="58"/>
      <c r="D162" s="58" t="str">
        <f>IF(C162&lt;&gt;"",TEXT(C162,"00")&amp;"/11/"&amp;'Configurações Básicas'!$P$5,"")</f>
        <v/>
      </c>
      <c r="E162" s="58"/>
      <c r="F162" s="58"/>
      <c r="G162" s="58"/>
      <c r="H162" s="58"/>
      <c r="I162" s="59"/>
      <c r="J162" s="193"/>
      <c r="K162" s="60"/>
      <c r="L162" s="192"/>
      <c r="M162" s="56">
        <f>M161+IF(AND(K162="Pago",OR(E162='PC Receitas'!$O$4,E162='PC Receitas'!$O$5,E162='PC Receitas'!$O$6)),I162,IF(AND(K162="Pago",OR(E162='PC Receitas'!$O$7,E162='PC Receitas'!$O$8,E162='PC Receitas'!$O$9,E162='PC Receitas'!$O$10,E162='PC Receitas'!$O$11,E162='PC Receitas'!$O$12,E162='PC Receitas'!$O$13,E162='PC Receitas'!$O$14)),-I162,0))</f>
        <v>7448.57</v>
      </c>
      <c r="R162" s="153" t="e">
        <f t="shared" si="8"/>
        <v>#N/A</v>
      </c>
      <c r="S162" s="150" t="e">
        <f t="shared" si="9"/>
        <v>#N/A</v>
      </c>
      <c r="T162" s="150" t="e">
        <f t="shared" si="10"/>
        <v>#N/A</v>
      </c>
      <c r="U162" s="150" t="e">
        <f t="shared" si="11"/>
        <v>#N/A</v>
      </c>
      <c r="V162" s="154" t="e">
        <f>VLOOKUP(E162,'PC Receitas'!$O$4:$P$14,2,FALSE)</f>
        <v>#N/A</v>
      </c>
    </row>
    <row r="163" spans="3:22" ht="19.5" customHeight="1" thickTop="1" thickBot="1" x14ac:dyDescent="0.3">
      <c r="C163" s="58"/>
      <c r="D163" s="58" t="str">
        <f>IF(C163&lt;&gt;"",TEXT(C163,"00")&amp;"/11/"&amp;'Configurações Básicas'!$P$5,"")</f>
        <v/>
      </c>
      <c r="E163" s="58"/>
      <c r="F163" s="58"/>
      <c r="G163" s="58"/>
      <c r="H163" s="58"/>
      <c r="I163" s="59"/>
      <c r="J163" s="193"/>
      <c r="K163" s="60"/>
      <c r="L163" s="192"/>
      <c r="M163" s="56">
        <f>M162+IF(AND(K163="Pago",OR(E163='PC Receitas'!$O$4,E163='PC Receitas'!$O$5,E163='PC Receitas'!$O$6)),I163,IF(AND(K163="Pago",OR(E163='PC Receitas'!$O$7,E163='PC Receitas'!$O$8,E163='PC Receitas'!$O$9,E163='PC Receitas'!$O$10,E163='PC Receitas'!$O$11,E163='PC Receitas'!$O$12,E163='PC Receitas'!$O$13,E163='PC Receitas'!$O$14)),-I163,0))</f>
        <v>7448.57</v>
      </c>
      <c r="R163" s="153" t="e">
        <f t="shared" si="8"/>
        <v>#N/A</v>
      </c>
      <c r="S163" s="150" t="e">
        <f t="shared" si="9"/>
        <v>#N/A</v>
      </c>
      <c r="T163" s="150" t="e">
        <f t="shared" si="10"/>
        <v>#N/A</v>
      </c>
      <c r="U163" s="150" t="e">
        <f t="shared" si="11"/>
        <v>#N/A</v>
      </c>
      <c r="V163" s="154" t="e">
        <f>VLOOKUP(E163,'PC Receitas'!$O$4:$P$14,2,FALSE)</f>
        <v>#N/A</v>
      </c>
    </row>
    <row r="164" spans="3:22" ht="19.5" customHeight="1" thickTop="1" thickBot="1" x14ac:dyDescent="0.3">
      <c r="C164" s="58"/>
      <c r="D164" s="58" t="str">
        <f>IF(C164&lt;&gt;"",TEXT(C164,"00")&amp;"/11/"&amp;'Configurações Básicas'!$P$5,"")</f>
        <v/>
      </c>
      <c r="E164" s="58"/>
      <c r="F164" s="58"/>
      <c r="G164" s="58"/>
      <c r="H164" s="58"/>
      <c r="I164" s="59"/>
      <c r="J164" s="193"/>
      <c r="K164" s="60"/>
      <c r="L164" s="192"/>
      <c r="M164" s="56">
        <f>M163+IF(AND(K164="Pago",OR(E164='PC Receitas'!$O$4,E164='PC Receitas'!$O$5,E164='PC Receitas'!$O$6)),I164,IF(AND(K164="Pago",OR(E164='PC Receitas'!$O$7,E164='PC Receitas'!$O$8,E164='PC Receitas'!$O$9,E164='PC Receitas'!$O$10,E164='PC Receitas'!$O$11,E164='PC Receitas'!$O$12,E164='PC Receitas'!$O$13,E164='PC Receitas'!$O$14)),-I164,0))</f>
        <v>7448.57</v>
      </c>
      <c r="R164" s="153" t="e">
        <f t="shared" si="8"/>
        <v>#N/A</v>
      </c>
      <c r="S164" s="150" t="e">
        <f t="shared" si="9"/>
        <v>#N/A</v>
      </c>
      <c r="T164" s="150" t="e">
        <f t="shared" si="10"/>
        <v>#N/A</v>
      </c>
      <c r="U164" s="150" t="e">
        <f t="shared" si="11"/>
        <v>#N/A</v>
      </c>
      <c r="V164" s="154" t="e">
        <f>VLOOKUP(E164,'PC Receitas'!$O$4:$P$14,2,FALSE)</f>
        <v>#N/A</v>
      </c>
    </row>
    <row r="165" spans="3:22" ht="19.5" customHeight="1" thickTop="1" thickBot="1" x14ac:dyDescent="0.3">
      <c r="C165" s="58"/>
      <c r="D165" s="58" t="str">
        <f>IF(C165&lt;&gt;"",TEXT(C165,"00")&amp;"/11/"&amp;'Configurações Básicas'!$P$5,"")</f>
        <v/>
      </c>
      <c r="E165" s="58"/>
      <c r="F165" s="58"/>
      <c r="G165" s="58"/>
      <c r="H165" s="58"/>
      <c r="I165" s="59"/>
      <c r="J165" s="193"/>
      <c r="K165" s="60"/>
      <c r="L165" s="192"/>
      <c r="M165" s="56">
        <f>M164+IF(AND(K165="Pago",OR(E165='PC Receitas'!$O$4,E165='PC Receitas'!$O$5,E165='PC Receitas'!$O$6)),I165,IF(AND(K165="Pago",OR(E165='PC Receitas'!$O$7,E165='PC Receitas'!$O$8,E165='PC Receitas'!$O$9,E165='PC Receitas'!$O$10,E165='PC Receitas'!$O$11,E165='PC Receitas'!$O$12,E165='PC Receitas'!$O$13,E165='PC Receitas'!$O$14)),-I165,0))</f>
        <v>7448.57</v>
      </c>
      <c r="R165" s="153" t="e">
        <f t="shared" si="8"/>
        <v>#N/A</v>
      </c>
      <c r="S165" s="150" t="e">
        <f t="shared" si="9"/>
        <v>#N/A</v>
      </c>
      <c r="T165" s="150" t="e">
        <f t="shared" si="10"/>
        <v>#N/A</v>
      </c>
      <c r="U165" s="150" t="e">
        <f t="shared" si="11"/>
        <v>#N/A</v>
      </c>
      <c r="V165" s="154" t="e">
        <f>VLOOKUP(E165,'PC Receitas'!$O$4:$P$14,2,FALSE)</f>
        <v>#N/A</v>
      </c>
    </row>
    <row r="166" spans="3:22" ht="19.5" customHeight="1" thickTop="1" thickBot="1" x14ac:dyDescent="0.3">
      <c r="C166" s="58"/>
      <c r="D166" s="58" t="str">
        <f>IF(C166&lt;&gt;"",TEXT(C166,"00")&amp;"/11/"&amp;'Configurações Básicas'!$P$5,"")</f>
        <v/>
      </c>
      <c r="E166" s="58"/>
      <c r="F166" s="58"/>
      <c r="G166" s="58"/>
      <c r="H166" s="58"/>
      <c r="I166" s="59"/>
      <c r="J166" s="193"/>
      <c r="K166" s="60"/>
      <c r="L166" s="192"/>
      <c r="M166" s="56">
        <f>M165+IF(AND(K166="Pago",OR(E166='PC Receitas'!$O$4,E166='PC Receitas'!$O$5,E166='PC Receitas'!$O$6)),I166,IF(AND(K166="Pago",OR(E166='PC Receitas'!$O$7,E166='PC Receitas'!$O$8,E166='PC Receitas'!$O$9,E166='PC Receitas'!$O$10,E166='PC Receitas'!$O$11,E166='PC Receitas'!$O$12,E166='PC Receitas'!$O$13,E166='PC Receitas'!$O$14)),-I166,0))</f>
        <v>7448.57</v>
      </c>
      <c r="R166" s="153" t="e">
        <f t="shared" si="8"/>
        <v>#N/A</v>
      </c>
      <c r="S166" s="150" t="e">
        <f t="shared" si="9"/>
        <v>#N/A</v>
      </c>
      <c r="T166" s="150" t="e">
        <f t="shared" si="10"/>
        <v>#N/A</v>
      </c>
      <c r="U166" s="150" t="e">
        <f t="shared" si="11"/>
        <v>#N/A</v>
      </c>
      <c r="V166" s="154" t="e">
        <f>VLOOKUP(E166,'PC Receitas'!$O$4:$P$14,2,FALSE)</f>
        <v>#N/A</v>
      </c>
    </row>
    <row r="167" spans="3:22" ht="19.5" customHeight="1" thickTop="1" thickBot="1" x14ac:dyDescent="0.3">
      <c r="C167" s="58"/>
      <c r="D167" s="58" t="str">
        <f>IF(C167&lt;&gt;"",TEXT(C167,"00")&amp;"/11/"&amp;'Configurações Básicas'!$P$5,"")</f>
        <v/>
      </c>
      <c r="E167" s="58"/>
      <c r="F167" s="58"/>
      <c r="G167" s="58"/>
      <c r="H167" s="58"/>
      <c r="I167" s="59"/>
      <c r="J167" s="193"/>
      <c r="K167" s="60"/>
      <c r="L167" s="192"/>
      <c r="M167" s="56">
        <f>M166+IF(AND(K167="Pago",OR(E167='PC Receitas'!$O$4,E167='PC Receitas'!$O$5,E167='PC Receitas'!$O$6)),I167,IF(AND(K167="Pago",OR(E167='PC Receitas'!$O$7,E167='PC Receitas'!$O$8,E167='PC Receitas'!$O$9,E167='PC Receitas'!$O$10,E167='PC Receitas'!$O$11,E167='PC Receitas'!$O$12,E167='PC Receitas'!$O$13,E167='PC Receitas'!$O$14)),-I167,0))</f>
        <v>7448.57</v>
      </c>
      <c r="R167" s="153" t="e">
        <f t="shared" si="8"/>
        <v>#N/A</v>
      </c>
      <c r="S167" s="150" t="e">
        <f t="shared" si="9"/>
        <v>#N/A</v>
      </c>
      <c r="T167" s="150" t="e">
        <f t="shared" si="10"/>
        <v>#N/A</v>
      </c>
      <c r="U167" s="150" t="e">
        <f t="shared" si="11"/>
        <v>#N/A</v>
      </c>
      <c r="V167" s="154" t="e">
        <f>VLOOKUP(E167,'PC Receitas'!$O$4:$P$14,2,FALSE)</f>
        <v>#N/A</v>
      </c>
    </row>
    <row r="168" spans="3:22" ht="19.5" customHeight="1" thickTop="1" thickBot="1" x14ac:dyDescent="0.3">
      <c r="C168" s="58"/>
      <c r="D168" s="58" t="str">
        <f>IF(C168&lt;&gt;"",TEXT(C168,"00")&amp;"/11/"&amp;'Configurações Básicas'!$P$5,"")</f>
        <v/>
      </c>
      <c r="E168" s="58"/>
      <c r="F168" s="58"/>
      <c r="G168" s="58"/>
      <c r="H168" s="58"/>
      <c r="I168" s="59"/>
      <c r="J168" s="193"/>
      <c r="K168" s="60"/>
      <c r="L168" s="192"/>
      <c r="M168" s="56">
        <f>M167+IF(AND(K168="Pago",OR(E168='PC Receitas'!$O$4,E168='PC Receitas'!$O$5,E168='PC Receitas'!$O$6)),I168,IF(AND(K168="Pago",OR(E168='PC Receitas'!$O$7,E168='PC Receitas'!$O$8,E168='PC Receitas'!$O$9,E168='PC Receitas'!$O$10,E168='PC Receitas'!$O$11,E168='PC Receitas'!$O$12,E168='PC Receitas'!$O$13,E168='PC Receitas'!$O$14)),-I168,0))</f>
        <v>7448.57</v>
      </c>
      <c r="R168" s="153" t="e">
        <f t="shared" si="8"/>
        <v>#N/A</v>
      </c>
      <c r="S168" s="150" t="e">
        <f t="shared" si="9"/>
        <v>#N/A</v>
      </c>
      <c r="T168" s="150" t="e">
        <f t="shared" si="10"/>
        <v>#N/A</v>
      </c>
      <c r="U168" s="150" t="e">
        <f t="shared" si="11"/>
        <v>#N/A</v>
      </c>
      <c r="V168" s="154" t="e">
        <f>VLOOKUP(E168,'PC Receitas'!$O$4:$P$14,2,FALSE)</f>
        <v>#N/A</v>
      </c>
    </row>
    <row r="169" spans="3:22" ht="19.5" customHeight="1" thickTop="1" thickBot="1" x14ac:dyDescent="0.3">
      <c r="C169" s="58"/>
      <c r="D169" s="58" t="str">
        <f>IF(C169&lt;&gt;"",TEXT(C169,"00")&amp;"/11/"&amp;'Configurações Básicas'!$P$5,"")</f>
        <v/>
      </c>
      <c r="E169" s="58"/>
      <c r="F169" s="58"/>
      <c r="G169" s="58"/>
      <c r="H169" s="58"/>
      <c r="I169" s="59"/>
      <c r="J169" s="193"/>
      <c r="K169" s="60"/>
      <c r="L169" s="192"/>
      <c r="M169" s="56">
        <f>M168+IF(AND(K169="Pago",OR(E169='PC Receitas'!$O$4,E169='PC Receitas'!$O$5,E169='PC Receitas'!$O$6)),I169,IF(AND(K169="Pago",OR(E169='PC Receitas'!$O$7,E169='PC Receitas'!$O$8,E169='PC Receitas'!$O$9,E169='PC Receitas'!$O$10,E169='PC Receitas'!$O$11,E169='PC Receitas'!$O$12,E169='PC Receitas'!$O$13,E169='PC Receitas'!$O$14)),-I169,0))</f>
        <v>7448.57</v>
      </c>
      <c r="R169" s="153" t="e">
        <f t="shared" si="8"/>
        <v>#N/A</v>
      </c>
      <c r="S169" s="150" t="e">
        <f t="shared" si="9"/>
        <v>#N/A</v>
      </c>
      <c r="T169" s="150" t="e">
        <f t="shared" si="10"/>
        <v>#N/A</v>
      </c>
      <c r="U169" s="150" t="e">
        <f t="shared" si="11"/>
        <v>#N/A</v>
      </c>
      <c r="V169" s="154" t="e">
        <f>VLOOKUP(E169,'PC Receitas'!$O$4:$P$14,2,FALSE)</f>
        <v>#N/A</v>
      </c>
    </row>
    <row r="170" spans="3:22" ht="19.5" customHeight="1" thickTop="1" thickBot="1" x14ac:dyDescent="0.3">
      <c r="C170" s="58"/>
      <c r="D170" s="58" t="str">
        <f>IF(C170&lt;&gt;"",TEXT(C170,"00")&amp;"/11/"&amp;'Configurações Básicas'!$P$5,"")</f>
        <v/>
      </c>
      <c r="E170" s="58"/>
      <c r="F170" s="58"/>
      <c r="G170" s="58"/>
      <c r="H170" s="58"/>
      <c r="I170" s="59"/>
      <c r="J170" s="193"/>
      <c r="K170" s="60"/>
      <c r="L170" s="192"/>
      <c r="M170" s="56">
        <f>M169+IF(AND(K170="Pago",OR(E170='PC Receitas'!$O$4,E170='PC Receitas'!$O$5,E170='PC Receitas'!$O$6)),I170,IF(AND(K170="Pago",OR(E170='PC Receitas'!$O$7,E170='PC Receitas'!$O$8,E170='PC Receitas'!$O$9,E170='PC Receitas'!$O$10,E170='PC Receitas'!$O$11,E170='PC Receitas'!$O$12,E170='PC Receitas'!$O$13,E170='PC Receitas'!$O$14)),-I170,0))</f>
        <v>7448.57</v>
      </c>
      <c r="R170" s="153" t="e">
        <f t="shared" si="8"/>
        <v>#N/A</v>
      </c>
      <c r="S170" s="150" t="e">
        <f t="shared" si="9"/>
        <v>#N/A</v>
      </c>
      <c r="T170" s="150" t="e">
        <f t="shared" si="10"/>
        <v>#N/A</v>
      </c>
      <c r="U170" s="150" t="e">
        <f t="shared" si="11"/>
        <v>#N/A</v>
      </c>
      <c r="V170" s="154" t="e">
        <f>VLOOKUP(E170,'PC Receitas'!$O$4:$P$14,2,FALSE)</f>
        <v>#N/A</v>
      </c>
    </row>
    <row r="171" spans="3:22" ht="19.5" customHeight="1" thickTop="1" thickBot="1" x14ac:dyDescent="0.3">
      <c r="C171" s="58"/>
      <c r="D171" s="58" t="str">
        <f>IF(C171&lt;&gt;"",TEXT(C171,"00")&amp;"/11/"&amp;'Configurações Básicas'!$P$5,"")</f>
        <v/>
      </c>
      <c r="E171" s="58"/>
      <c r="F171" s="58"/>
      <c r="G171" s="58"/>
      <c r="H171" s="58"/>
      <c r="I171" s="59"/>
      <c r="J171" s="193"/>
      <c r="K171" s="60"/>
      <c r="L171" s="192"/>
      <c r="M171" s="56">
        <f>M170+IF(AND(K171="Pago",OR(E171='PC Receitas'!$O$4,E171='PC Receitas'!$O$5,E171='PC Receitas'!$O$6)),I171,IF(AND(K171="Pago",OR(E171='PC Receitas'!$O$7,E171='PC Receitas'!$O$8,E171='PC Receitas'!$O$9,E171='PC Receitas'!$O$10,E171='PC Receitas'!$O$11,E171='PC Receitas'!$O$12,E171='PC Receitas'!$O$13,E171='PC Receitas'!$O$14)),-I171,0))</f>
        <v>7448.57</v>
      </c>
      <c r="R171" s="153" t="e">
        <f t="shared" si="8"/>
        <v>#N/A</v>
      </c>
      <c r="S171" s="150" t="e">
        <f t="shared" si="9"/>
        <v>#N/A</v>
      </c>
      <c r="T171" s="150" t="e">
        <f t="shared" si="10"/>
        <v>#N/A</v>
      </c>
      <c r="U171" s="150" t="e">
        <f t="shared" si="11"/>
        <v>#N/A</v>
      </c>
      <c r="V171" s="154" t="e">
        <f>VLOOKUP(E171,'PC Receitas'!$O$4:$P$14,2,FALSE)</f>
        <v>#N/A</v>
      </c>
    </row>
    <row r="172" spans="3:22" ht="19.5" customHeight="1" thickTop="1" thickBot="1" x14ac:dyDescent="0.3">
      <c r="C172" s="58"/>
      <c r="D172" s="58" t="str">
        <f>IF(C172&lt;&gt;"",TEXT(C172,"00")&amp;"/11/"&amp;'Configurações Básicas'!$P$5,"")</f>
        <v/>
      </c>
      <c r="E172" s="58"/>
      <c r="F172" s="58"/>
      <c r="G172" s="58"/>
      <c r="H172" s="58"/>
      <c r="I172" s="59"/>
      <c r="J172" s="193"/>
      <c r="K172" s="60"/>
      <c r="L172" s="192"/>
      <c r="M172" s="56">
        <f>M171+IF(AND(K172="Pago",OR(E172='PC Receitas'!$O$4,E172='PC Receitas'!$O$5,E172='PC Receitas'!$O$6)),I172,IF(AND(K172="Pago",OR(E172='PC Receitas'!$O$7,E172='PC Receitas'!$O$8,E172='PC Receitas'!$O$9,E172='PC Receitas'!$O$10,E172='PC Receitas'!$O$11,E172='PC Receitas'!$O$12,E172='PC Receitas'!$O$13,E172='PC Receitas'!$O$14)),-I172,0))</f>
        <v>7448.57</v>
      </c>
      <c r="R172" s="153" t="e">
        <f t="shared" si="8"/>
        <v>#N/A</v>
      </c>
      <c r="S172" s="150" t="e">
        <f t="shared" si="9"/>
        <v>#N/A</v>
      </c>
      <c r="T172" s="150" t="e">
        <f t="shared" si="10"/>
        <v>#N/A</v>
      </c>
      <c r="U172" s="150" t="e">
        <f t="shared" si="11"/>
        <v>#N/A</v>
      </c>
      <c r="V172" s="154" t="e">
        <f>VLOOKUP(E172,'PC Receitas'!$O$4:$P$14,2,FALSE)</f>
        <v>#N/A</v>
      </c>
    </row>
    <row r="173" spans="3:22" ht="19.5" customHeight="1" thickTop="1" thickBot="1" x14ac:dyDescent="0.3">
      <c r="C173" s="58"/>
      <c r="D173" s="58" t="str">
        <f>IF(C173&lt;&gt;"",TEXT(C173,"00")&amp;"/11/"&amp;'Configurações Básicas'!$P$5,"")</f>
        <v/>
      </c>
      <c r="E173" s="58"/>
      <c r="F173" s="58"/>
      <c r="G173" s="58"/>
      <c r="H173" s="58"/>
      <c r="I173" s="59"/>
      <c r="J173" s="193"/>
      <c r="K173" s="60"/>
      <c r="L173" s="192"/>
      <c r="M173" s="56">
        <f>M172+IF(AND(K173="Pago",OR(E173='PC Receitas'!$O$4,E173='PC Receitas'!$O$5,E173='PC Receitas'!$O$6)),I173,IF(AND(K173="Pago",OR(E173='PC Receitas'!$O$7,E173='PC Receitas'!$O$8,E173='PC Receitas'!$O$9,E173='PC Receitas'!$O$10,E173='PC Receitas'!$O$11,E173='PC Receitas'!$O$12,E173='PC Receitas'!$O$13,E173='PC Receitas'!$O$14)),-I173,0))</f>
        <v>7448.57</v>
      </c>
      <c r="R173" s="153" t="e">
        <f t="shared" si="8"/>
        <v>#N/A</v>
      </c>
      <c r="S173" s="150" t="e">
        <f t="shared" si="9"/>
        <v>#N/A</v>
      </c>
      <c r="T173" s="150" t="e">
        <f t="shared" si="10"/>
        <v>#N/A</v>
      </c>
      <c r="U173" s="150" t="e">
        <f t="shared" si="11"/>
        <v>#N/A</v>
      </c>
      <c r="V173" s="154" t="e">
        <f>VLOOKUP(E173,'PC Receitas'!$O$4:$P$14,2,FALSE)</f>
        <v>#N/A</v>
      </c>
    </row>
    <row r="174" spans="3:22" ht="19.5" customHeight="1" thickTop="1" thickBot="1" x14ac:dyDescent="0.3">
      <c r="C174" s="58"/>
      <c r="D174" s="58" t="str">
        <f>IF(C174&lt;&gt;"",TEXT(C174,"00")&amp;"/11/"&amp;'Configurações Básicas'!$P$5,"")</f>
        <v/>
      </c>
      <c r="E174" s="58"/>
      <c r="F174" s="58"/>
      <c r="G174" s="58"/>
      <c r="H174" s="58"/>
      <c r="I174" s="59"/>
      <c r="J174" s="193"/>
      <c r="K174" s="60"/>
      <c r="L174" s="192"/>
      <c r="M174" s="56">
        <f>M173+IF(AND(K174="Pago",OR(E174='PC Receitas'!$O$4,E174='PC Receitas'!$O$5,E174='PC Receitas'!$O$6)),I174,IF(AND(K174="Pago",OR(E174='PC Receitas'!$O$7,E174='PC Receitas'!$O$8,E174='PC Receitas'!$O$9,E174='PC Receitas'!$O$10,E174='PC Receitas'!$O$11,E174='PC Receitas'!$O$12,E174='PC Receitas'!$O$13,E174='PC Receitas'!$O$14)),-I174,0))</f>
        <v>7448.57</v>
      </c>
      <c r="R174" s="153" t="e">
        <f t="shared" si="8"/>
        <v>#N/A</v>
      </c>
      <c r="S174" s="150" t="e">
        <f t="shared" si="9"/>
        <v>#N/A</v>
      </c>
      <c r="T174" s="150" t="e">
        <f t="shared" si="10"/>
        <v>#N/A</v>
      </c>
      <c r="U174" s="150" t="e">
        <f t="shared" si="11"/>
        <v>#N/A</v>
      </c>
      <c r="V174" s="154" t="e">
        <f>VLOOKUP(E174,'PC Receitas'!$O$4:$P$14,2,FALSE)</f>
        <v>#N/A</v>
      </c>
    </row>
    <row r="175" spans="3:22" ht="19.5" customHeight="1" thickTop="1" thickBot="1" x14ac:dyDescent="0.3">
      <c r="C175" s="58"/>
      <c r="D175" s="58" t="str">
        <f>IF(C175&lt;&gt;"",TEXT(C175,"00")&amp;"/11/"&amp;'Configurações Básicas'!$P$5,"")</f>
        <v/>
      </c>
      <c r="E175" s="58"/>
      <c r="F175" s="58"/>
      <c r="G175" s="58"/>
      <c r="H175" s="58"/>
      <c r="I175" s="59"/>
      <c r="J175" s="193"/>
      <c r="K175" s="60"/>
      <c r="L175" s="192"/>
      <c r="M175" s="56">
        <f>M174+IF(AND(K175="Pago",OR(E175='PC Receitas'!$O$4,E175='PC Receitas'!$O$5,E175='PC Receitas'!$O$6)),I175,IF(AND(K175="Pago",OR(E175='PC Receitas'!$O$7,E175='PC Receitas'!$O$8,E175='PC Receitas'!$O$9,E175='PC Receitas'!$O$10,E175='PC Receitas'!$O$11,E175='PC Receitas'!$O$12,E175='PC Receitas'!$O$13,E175='PC Receitas'!$O$14)),-I175,0))</f>
        <v>7448.57</v>
      </c>
      <c r="R175" s="153" t="e">
        <f t="shared" si="8"/>
        <v>#N/A</v>
      </c>
      <c r="S175" s="150" t="e">
        <f t="shared" si="9"/>
        <v>#N/A</v>
      </c>
      <c r="T175" s="150" t="e">
        <f t="shared" si="10"/>
        <v>#N/A</v>
      </c>
      <c r="U175" s="150" t="e">
        <f t="shared" si="11"/>
        <v>#N/A</v>
      </c>
      <c r="V175" s="154" t="e">
        <f>VLOOKUP(E175,'PC Receitas'!$O$4:$P$14,2,FALSE)</f>
        <v>#N/A</v>
      </c>
    </row>
    <row r="176" spans="3:22" ht="19.5" customHeight="1" thickTop="1" thickBot="1" x14ac:dyDescent="0.3">
      <c r="C176" s="58"/>
      <c r="D176" s="58" t="str">
        <f>IF(C176&lt;&gt;"",TEXT(C176,"00")&amp;"/11/"&amp;'Configurações Básicas'!$P$5,"")</f>
        <v/>
      </c>
      <c r="E176" s="58"/>
      <c r="F176" s="58"/>
      <c r="G176" s="58"/>
      <c r="H176" s="58"/>
      <c r="I176" s="59"/>
      <c r="J176" s="193"/>
      <c r="K176" s="60"/>
      <c r="L176" s="192"/>
      <c r="M176" s="56">
        <f>M175+IF(AND(K176="Pago",OR(E176='PC Receitas'!$O$4,E176='PC Receitas'!$O$5,E176='PC Receitas'!$O$6)),I176,IF(AND(K176="Pago",OR(E176='PC Receitas'!$O$7,E176='PC Receitas'!$O$8,E176='PC Receitas'!$O$9,E176='PC Receitas'!$O$10,E176='PC Receitas'!$O$11,E176='PC Receitas'!$O$12,E176='PC Receitas'!$O$13,E176='PC Receitas'!$O$14)),-I176,0))</f>
        <v>7448.57</v>
      </c>
      <c r="R176" s="153" t="e">
        <f t="shared" si="8"/>
        <v>#N/A</v>
      </c>
      <c r="S176" s="150" t="e">
        <f t="shared" si="9"/>
        <v>#N/A</v>
      </c>
      <c r="T176" s="150" t="e">
        <f t="shared" si="10"/>
        <v>#N/A</v>
      </c>
      <c r="U176" s="150" t="e">
        <f t="shared" si="11"/>
        <v>#N/A</v>
      </c>
      <c r="V176" s="154" t="e">
        <f>VLOOKUP(E176,'PC Receitas'!$O$4:$P$14,2,FALSE)</f>
        <v>#N/A</v>
      </c>
    </row>
    <row r="177" spans="3:22" ht="19.5" customHeight="1" thickTop="1" thickBot="1" x14ac:dyDescent="0.3">
      <c r="C177" s="58"/>
      <c r="D177" s="58" t="str">
        <f>IF(C177&lt;&gt;"",TEXT(C177,"00")&amp;"/11/"&amp;'Configurações Básicas'!$P$5,"")</f>
        <v/>
      </c>
      <c r="E177" s="58"/>
      <c r="F177" s="58"/>
      <c r="G177" s="58"/>
      <c r="H177" s="58"/>
      <c r="I177" s="59"/>
      <c r="J177" s="193"/>
      <c r="K177" s="60"/>
      <c r="L177" s="192"/>
      <c r="M177" s="56">
        <f>M176+IF(AND(K177="Pago",OR(E177='PC Receitas'!$O$4,E177='PC Receitas'!$O$5,E177='PC Receitas'!$O$6)),I177,IF(AND(K177="Pago",OR(E177='PC Receitas'!$O$7,E177='PC Receitas'!$O$8,E177='PC Receitas'!$O$9,E177='PC Receitas'!$O$10,E177='PC Receitas'!$O$11,E177='PC Receitas'!$O$12,E177='PC Receitas'!$O$13,E177='PC Receitas'!$O$14)),-I177,0))</f>
        <v>7448.57</v>
      </c>
      <c r="R177" s="153" t="e">
        <f t="shared" si="8"/>
        <v>#N/A</v>
      </c>
      <c r="S177" s="150" t="e">
        <f t="shared" si="9"/>
        <v>#N/A</v>
      </c>
      <c r="T177" s="150" t="e">
        <f t="shared" si="10"/>
        <v>#N/A</v>
      </c>
      <c r="U177" s="150" t="e">
        <f t="shared" si="11"/>
        <v>#N/A</v>
      </c>
      <c r="V177" s="154" t="e">
        <f>VLOOKUP(E177,'PC Receitas'!$O$4:$P$14,2,FALSE)</f>
        <v>#N/A</v>
      </c>
    </row>
    <row r="178" spans="3:22" ht="19.5" customHeight="1" thickTop="1" thickBot="1" x14ac:dyDescent="0.3">
      <c r="C178" s="58"/>
      <c r="D178" s="58" t="str">
        <f>IF(C178&lt;&gt;"",TEXT(C178,"00")&amp;"/11/"&amp;'Configurações Básicas'!$P$5,"")</f>
        <v/>
      </c>
      <c r="E178" s="58"/>
      <c r="F178" s="58"/>
      <c r="G178" s="58"/>
      <c r="H178" s="58"/>
      <c r="I178" s="59"/>
      <c r="J178" s="193"/>
      <c r="K178" s="60"/>
      <c r="L178" s="192"/>
      <c r="M178" s="56">
        <f>M177+IF(AND(K178="Pago",OR(E178='PC Receitas'!$O$4,E178='PC Receitas'!$O$5,E178='PC Receitas'!$O$6)),I178,IF(AND(K178="Pago",OR(E178='PC Receitas'!$O$7,E178='PC Receitas'!$O$8,E178='PC Receitas'!$O$9,E178='PC Receitas'!$O$10,E178='PC Receitas'!$O$11,E178='PC Receitas'!$O$12,E178='PC Receitas'!$O$13,E178='PC Receitas'!$O$14)),-I178,0))</f>
        <v>7448.57</v>
      </c>
      <c r="R178" s="153" t="e">
        <f t="shared" si="8"/>
        <v>#N/A</v>
      </c>
      <c r="S178" s="150" t="e">
        <f t="shared" si="9"/>
        <v>#N/A</v>
      </c>
      <c r="T178" s="150" t="e">
        <f t="shared" si="10"/>
        <v>#N/A</v>
      </c>
      <c r="U178" s="150" t="e">
        <f t="shared" si="11"/>
        <v>#N/A</v>
      </c>
      <c r="V178" s="154" t="e">
        <f>VLOOKUP(E178,'PC Receitas'!$O$4:$P$14,2,FALSE)</f>
        <v>#N/A</v>
      </c>
    </row>
    <row r="179" spans="3:22" ht="19.5" customHeight="1" thickTop="1" thickBot="1" x14ac:dyDescent="0.3">
      <c r="C179" s="58"/>
      <c r="D179" s="58" t="str">
        <f>IF(C179&lt;&gt;"",TEXT(C179,"00")&amp;"/11/"&amp;'Configurações Básicas'!$P$5,"")</f>
        <v/>
      </c>
      <c r="E179" s="58"/>
      <c r="F179" s="58"/>
      <c r="G179" s="58"/>
      <c r="H179" s="58"/>
      <c r="I179" s="59"/>
      <c r="J179" s="193"/>
      <c r="K179" s="60"/>
      <c r="L179" s="192"/>
      <c r="M179" s="56">
        <f>M178+IF(AND(K179="Pago",OR(E179='PC Receitas'!$O$4,E179='PC Receitas'!$O$5,E179='PC Receitas'!$O$6)),I179,IF(AND(K179="Pago",OR(E179='PC Receitas'!$O$7,E179='PC Receitas'!$O$8,E179='PC Receitas'!$O$9,E179='PC Receitas'!$O$10,E179='PC Receitas'!$O$11,E179='PC Receitas'!$O$12,E179='PC Receitas'!$O$13,E179='PC Receitas'!$O$14)),-I179,0))</f>
        <v>7448.57</v>
      </c>
      <c r="R179" s="153" t="e">
        <f t="shared" si="8"/>
        <v>#N/A</v>
      </c>
      <c r="S179" s="150" t="e">
        <f t="shared" si="9"/>
        <v>#N/A</v>
      </c>
      <c r="T179" s="150" t="e">
        <f t="shared" si="10"/>
        <v>#N/A</v>
      </c>
      <c r="U179" s="150" t="e">
        <f t="shared" si="11"/>
        <v>#N/A</v>
      </c>
      <c r="V179" s="154" t="e">
        <f>VLOOKUP(E179,'PC Receitas'!$O$4:$P$14,2,FALSE)</f>
        <v>#N/A</v>
      </c>
    </row>
    <row r="180" spans="3:22" ht="19.5" customHeight="1" thickTop="1" thickBot="1" x14ac:dyDescent="0.3">
      <c r="C180" s="58"/>
      <c r="D180" s="58" t="str">
        <f>IF(C180&lt;&gt;"",TEXT(C180,"00")&amp;"/11/"&amp;'Configurações Básicas'!$P$5,"")</f>
        <v/>
      </c>
      <c r="E180" s="58"/>
      <c r="F180" s="58"/>
      <c r="G180" s="58"/>
      <c r="H180" s="58"/>
      <c r="I180" s="59"/>
      <c r="J180" s="193"/>
      <c r="K180" s="60"/>
      <c r="L180" s="192"/>
      <c r="M180" s="56">
        <f>M179+IF(AND(K180="Pago",OR(E180='PC Receitas'!$O$4,E180='PC Receitas'!$O$5,E180='PC Receitas'!$O$6)),I180,IF(AND(K180="Pago",OR(E180='PC Receitas'!$O$7,E180='PC Receitas'!$O$8,E180='PC Receitas'!$O$9,E180='PC Receitas'!$O$10,E180='PC Receitas'!$O$11,E180='PC Receitas'!$O$12,E180='PC Receitas'!$O$13,E180='PC Receitas'!$O$14)),-I180,0))</f>
        <v>7448.57</v>
      </c>
      <c r="R180" s="153" t="e">
        <f t="shared" si="8"/>
        <v>#N/A</v>
      </c>
      <c r="S180" s="150" t="e">
        <f t="shared" si="9"/>
        <v>#N/A</v>
      </c>
      <c r="T180" s="150" t="e">
        <f t="shared" si="10"/>
        <v>#N/A</v>
      </c>
      <c r="U180" s="150" t="e">
        <f t="shared" si="11"/>
        <v>#N/A</v>
      </c>
      <c r="V180" s="154" t="e">
        <f>VLOOKUP(E180,'PC Receitas'!$O$4:$P$14,2,FALSE)</f>
        <v>#N/A</v>
      </c>
    </row>
    <row r="181" spans="3:22" ht="19.5" customHeight="1" thickTop="1" thickBot="1" x14ac:dyDescent="0.3">
      <c r="C181" s="58"/>
      <c r="D181" s="58" t="str">
        <f>IF(C181&lt;&gt;"",TEXT(C181,"00")&amp;"/11/"&amp;'Configurações Básicas'!$P$5,"")</f>
        <v/>
      </c>
      <c r="E181" s="58"/>
      <c r="F181" s="58"/>
      <c r="G181" s="58"/>
      <c r="H181" s="58"/>
      <c r="I181" s="59"/>
      <c r="J181" s="193"/>
      <c r="K181" s="60"/>
      <c r="L181" s="192"/>
      <c r="M181" s="56">
        <f>M180+IF(AND(K181="Pago",OR(E181='PC Receitas'!$O$4,E181='PC Receitas'!$O$5,E181='PC Receitas'!$O$6)),I181,IF(AND(K181="Pago",OR(E181='PC Receitas'!$O$7,E181='PC Receitas'!$O$8,E181='PC Receitas'!$O$9,E181='PC Receitas'!$O$10,E181='PC Receitas'!$O$11,E181='PC Receitas'!$O$12,E181='PC Receitas'!$O$13,E181='PC Receitas'!$O$14)),-I181,0))</f>
        <v>7448.57</v>
      </c>
      <c r="R181" s="153" t="e">
        <f t="shared" si="8"/>
        <v>#N/A</v>
      </c>
      <c r="S181" s="150" t="e">
        <f t="shared" si="9"/>
        <v>#N/A</v>
      </c>
      <c r="T181" s="150" t="e">
        <f t="shared" si="10"/>
        <v>#N/A</v>
      </c>
      <c r="U181" s="150" t="e">
        <f t="shared" si="11"/>
        <v>#N/A</v>
      </c>
      <c r="V181" s="154" t="e">
        <f>VLOOKUP(E181,'PC Receitas'!$O$4:$P$14,2,FALSE)</f>
        <v>#N/A</v>
      </c>
    </row>
    <row r="182" spans="3:22" ht="19.5" customHeight="1" thickTop="1" thickBot="1" x14ac:dyDescent="0.3">
      <c r="C182" s="58"/>
      <c r="D182" s="58" t="str">
        <f>IF(C182&lt;&gt;"",TEXT(C182,"00")&amp;"/11/"&amp;'Configurações Básicas'!$P$5,"")</f>
        <v/>
      </c>
      <c r="E182" s="58"/>
      <c r="F182" s="58"/>
      <c r="G182" s="58"/>
      <c r="H182" s="58"/>
      <c r="I182" s="59"/>
      <c r="J182" s="193"/>
      <c r="K182" s="60"/>
      <c r="L182" s="192"/>
      <c r="M182" s="56">
        <f>M181+IF(AND(K182="Pago",OR(E182='PC Receitas'!$O$4,E182='PC Receitas'!$O$5,E182='PC Receitas'!$O$6)),I182,IF(AND(K182="Pago",OR(E182='PC Receitas'!$O$7,E182='PC Receitas'!$O$8,E182='PC Receitas'!$O$9,E182='PC Receitas'!$O$10,E182='PC Receitas'!$O$11,E182='PC Receitas'!$O$12,E182='PC Receitas'!$O$13,E182='PC Receitas'!$O$14)),-I182,0))</f>
        <v>7448.57</v>
      </c>
      <c r="R182" s="153" t="e">
        <f t="shared" si="8"/>
        <v>#N/A</v>
      </c>
      <c r="S182" s="150" t="e">
        <f t="shared" si="9"/>
        <v>#N/A</v>
      </c>
      <c r="T182" s="150" t="e">
        <f t="shared" si="10"/>
        <v>#N/A</v>
      </c>
      <c r="U182" s="150" t="e">
        <f t="shared" si="11"/>
        <v>#N/A</v>
      </c>
      <c r="V182" s="154" t="e">
        <f>VLOOKUP(E182,'PC Receitas'!$O$4:$P$14,2,FALSE)</f>
        <v>#N/A</v>
      </c>
    </row>
    <row r="183" spans="3:22" ht="19.5" customHeight="1" thickTop="1" thickBot="1" x14ac:dyDescent="0.3">
      <c r="C183" s="58"/>
      <c r="D183" s="58" t="str">
        <f>IF(C183&lt;&gt;"",TEXT(C183,"00")&amp;"/11/"&amp;'Configurações Básicas'!$P$5,"")</f>
        <v/>
      </c>
      <c r="E183" s="58"/>
      <c r="F183" s="58"/>
      <c r="G183" s="58"/>
      <c r="H183" s="58"/>
      <c r="I183" s="59"/>
      <c r="J183" s="193"/>
      <c r="K183" s="60"/>
      <c r="L183" s="192"/>
      <c r="M183" s="56">
        <f>M182+IF(AND(K183="Pago",OR(E183='PC Receitas'!$O$4,E183='PC Receitas'!$O$5,E183='PC Receitas'!$O$6)),I183,IF(AND(K183="Pago",OR(E183='PC Receitas'!$O$7,E183='PC Receitas'!$O$8,E183='PC Receitas'!$O$9,E183='PC Receitas'!$O$10,E183='PC Receitas'!$O$11,E183='PC Receitas'!$O$12,E183='PC Receitas'!$O$13,E183='PC Receitas'!$O$14)),-I183,0))</f>
        <v>7448.57</v>
      </c>
      <c r="R183" s="153" t="e">
        <f t="shared" si="8"/>
        <v>#N/A</v>
      </c>
      <c r="S183" s="150" t="e">
        <f t="shared" si="9"/>
        <v>#N/A</v>
      </c>
      <c r="T183" s="150" t="e">
        <f t="shared" si="10"/>
        <v>#N/A</v>
      </c>
      <c r="U183" s="150" t="e">
        <f t="shared" si="11"/>
        <v>#N/A</v>
      </c>
      <c r="V183" s="154" t="e">
        <f>VLOOKUP(E183,'PC Receitas'!$O$4:$P$14,2,FALSE)</f>
        <v>#N/A</v>
      </c>
    </row>
    <row r="184" spans="3:22" ht="19.5" customHeight="1" thickTop="1" thickBot="1" x14ac:dyDescent="0.3">
      <c r="C184" s="58"/>
      <c r="D184" s="58" t="str">
        <f>IF(C184&lt;&gt;"",TEXT(C184,"00")&amp;"/11/"&amp;'Configurações Básicas'!$P$5,"")</f>
        <v/>
      </c>
      <c r="E184" s="58"/>
      <c r="F184" s="58"/>
      <c r="G184" s="58"/>
      <c r="H184" s="58"/>
      <c r="I184" s="59"/>
      <c r="J184" s="193"/>
      <c r="K184" s="60"/>
      <c r="L184" s="192"/>
      <c r="M184" s="56">
        <f>M183+IF(AND(K184="Pago",OR(E184='PC Receitas'!$O$4,E184='PC Receitas'!$O$5,E184='PC Receitas'!$O$6)),I184,IF(AND(K184="Pago",OR(E184='PC Receitas'!$O$7,E184='PC Receitas'!$O$8,E184='PC Receitas'!$O$9,E184='PC Receitas'!$O$10,E184='PC Receitas'!$O$11,E184='PC Receitas'!$O$12,E184='PC Receitas'!$O$13,E184='PC Receitas'!$O$14)),-I184,0))</f>
        <v>7448.57</v>
      </c>
      <c r="R184" s="153" t="e">
        <f t="shared" si="8"/>
        <v>#N/A</v>
      </c>
      <c r="S184" s="150" t="e">
        <f t="shared" si="9"/>
        <v>#N/A</v>
      </c>
      <c r="T184" s="150" t="e">
        <f t="shared" si="10"/>
        <v>#N/A</v>
      </c>
      <c r="U184" s="150" t="e">
        <f t="shared" si="11"/>
        <v>#N/A</v>
      </c>
      <c r="V184" s="154" t="e">
        <f>VLOOKUP(E184,'PC Receitas'!$O$4:$P$14,2,FALSE)</f>
        <v>#N/A</v>
      </c>
    </row>
    <row r="185" spans="3:22" ht="19.5" customHeight="1" thickTop="1" thickBot="1" x14ac:dyDescent="0.3">
      <c r="C185" s="58"/>
      <c r="D185" s="58" t="str">
        <f>IF(C185&lt;&gt;"",TEXT(C185,"00")&amp;"/11/"&amp;'Configurações Básicas'!$P$5,"")</f>
        <v/>
      </c>
      <c r="E185" s="58"/>
      <c r="F185" s="58"/>
      <c r="G185" s="58"/>
      <c r="H185" s="58"/>
      <c r="I185" s="59"/>
      <c r="J185" s="193"/>
      <c r="K185" s="60"/>
      <c r="L185" s="192"/>
      <c r="M185" s="56">
        <f>M184+IF(AND(K185="Pago",OR(E185='PC Receitas'!$O$4,E185='PC Receitas'!$O$5,E185='PC Receitas'!$O$6)),I185,IF(AND(K185="Pago",OR(E185='PC Receitas'!$O$7,E185='PC Receitas'!$O$8,E185='PC Receitas'!$O$9,E185='PC Receitas'!$O$10,E185='PC Receitas'!$O$11,E185='PC Receitas'!$O$12,E185='PC Receitas'!$O$13,E185='PC Receitas'!$O$14)),-I185,0))</f>
        <v>7448.57</v>
      </c>
      <c r="R185" s="153" t="e">
        <f t="shared" si="8"/>
        <v>#N/A</v>
      </c>
      <c r="S185" s="150" t="e">
        <f t="shared" si="9"/>
        <v>#N/A</v>
      </c>
      <c r="T185" s="150" t="e">
        <f t="shared" si="10"/>
        <v>#N/A</v>
      </c>
      <c r="U185" s="150" t="e">
        <f t="shared" si="11"/>
        <v>#N/A</v>
      </c>
      <c r="V185" s="154" t="e">
        <f>VLOOKUP(E185,'PC Receitas'!$O$4:$P$14,2,FALSE)</f>
        <v>#N/A</v>
      </c>
    </row>
    <row r="186" spans="3:22" ht="19.5" customHeight="1" thickTop="1" thickBot="1" x14ac:dyDescent="0.3">
      <c r="C186" s="58"/>
      <c r="D186" s="58" t="str">
        <f>IF(C186&lt;&gt;"",TEXT(C186,"00")&amp;"/11/"&amp;'Configurações Básicas'!$P$5,"")</f>
        <v/>
      </c>
      <c r="E186" s="58"/>
      <c r="F186" s="58"/>
      <c r="G186" s="58"/>
      <c r="H186" s="58"/>
      <c r="I186" s="59"/>
      <c r="J186" s="193"/>
      <c r="K186" s="60"/>
      <c r="L186" s="192"/>
      <c r="M186" s="56">
        <f>M185+IF(AND(K186="Pago",OR(E186='PC Receitas'!$O$4,E186='PC Receitas'!$O$5,E186='PC Receitas'!$O$6)),I186,IF(AND(K186="Pago",OR(E186='PC Receitas'!$O$7,E186='PC Receitas'!$O$8,E186='PC Receitas'!$O$9,E186='PC Receitas'!$O$10,E186='PC Receitas'!$O$11,E186='PC Receitas'!$O$12,E186='PC Receitas'!$O$13,E186='PC Receitas'!$O$14)),-I186,0))</f>
        <v>7448.57</v>
      </c>
      <c r="R186" s="153" t="e">
        <f t="shared" si="8"/>
        <v>#N/A</v>
      </c>
      <c r="S186" s="150" t="e">
        <f t="shared" si="9"/>
        <v>#N/A</v>
      </c>
      <c r="T186" s="150" t="e">
        <f t="shared" si="10"/>
        <v>#N/A</v>
      </c>
      <c r="U186" s="150" t="e">
        <f t="shared" si="11"/>
        <v>#N/A</v>
      </c>
      <c r="V186" s="154" t="e">
        <f>VLOOKUP(E186,'PC Receitas'!$O$4:$P$14,2,FALSE)</f>
        <v>#N/A</v>
      </c>
    </row>
    <row r="187" spans="3:22" ht="19.5" customHeight="1" thickTop="1" thickBot="1" x14ac:dyDescent="0.3">
      <c r="C187" s="58"/>
      <c r="D187" s="58" t="str">
        <f>IF(C187&lt;&gt;"",TEXT(C187,"00")&amp;"/11/"&amp;'Configurações Básicas'!$P$5,"")</f>
        <v/>
      </c>
      <c r="E187" s="58"/>
      <c r="F187" s="58"/>
      <c r="G187" s="58"/>
      <c r="H187" s="58"/>
      <c r="I187" s="59"/>
      <c r="J187" s="193"/>
      <c r="K187" s="60"/>
      <c r="L187" s="192"/>
      <c r="M187" s="56">
        <f>M186+IF(AND(K187="Pago",OR(E187='PC Receitas'!$O$4,E187='PC Receitas'!$O$5,E187='PC Receitas'!$O$6)),I187,IF(AND(K187="Pago",OR(E187='PC Receitas'!$O$7,E187='PC Receitas'!$O$8,E187='PC Receitas'!$O$9,E187='PC Receitas'!$O$10,E187='PC Receitas'!$O$11,E187='PC Receitas'!$O$12,E187='PC Receitas'!$O$13,E187='PC Receitas'!$O$14)),-I187,0))</f>
        <v>7448.57</v>
      </c>
      <c r="R187" s="153" t="e">
        <f t="shared" si="8"/>
        <v>#N/A</v>
      </c>
      <c r="S187" s="150" t="e">
        <f t="shared" si="9"/>
        <v>#N/A</v>
      </c>
      <c r="T187" s="150" t="e">
        <f t="shared" si="10"/>
        <v>#N/A</v>
      </c>
      <c r="U187" s="150" t="e">
        <f t="shared" si="11"/>
        <v>#N/A</v>
      </c>
      <c r="V187" s="154" t="e">
        <f>VLOOKUP(E187,'PC Receitas'!$O$4:$P$14,2,FALSE)</f>
        <v>#N/A</v>
      </c>
    </row>
    <row r="188" spans="3:22" ht="19.5" customHeight="1" thickTop="1" thickBot="1" x14ac:dyDescent="0.3">
      <c r="C188" s="58"/>
      <c r="D188" s="58" t="str">
        <f>IF(C188&lt;&gt;"",TEXT(C188,"00")&amp;"/11/"&amp;'Configurações Básicas'!$P$5,"")</f>
        <v/>
      </c>
      <c r="E188" s="58"/>
      <c r="F188" s="58"/>
      <c r="G188" s="58"/>
      <c r="H188" s="58"/>
      <c r="I188" s="59"/>
      <c r="J188" s="193"/>
      <c r="K188" s="60"/>
      <c r="L188" s="192"/>
      <c r="M188" s="56">
        <f>M187+IF(AND(K188="Pago",OR(E188='PC Receitas'!$O$4,E188='PC Receitas'!$O$5,E188='PC Receitas'!$O$6)),I188,IF(AND(K188="Pago",OR(E188='PC Receitas'!$O$7,E188='PC Receitas'!$O$8,E188='PC Receitas'!$O$9,E188='PC Receitas'!$O$10,E188='PC Receitas'!$O$11,E188='PC Receitas'!$O$12,E188='PC Receitas'!$O$13,E188='PC Receitas'!$O$14)),-I188,0))</f>
        <v>7448.57</v>
      </c>
      <c r="R188" s="153" t="e">
        <f t="shared" si="8"/>
        <v>#N/A</v>
      </c>
      <c r="S188" s="150" t="e">
        <f t="shared" si="9"/>
        <v>#N/A</v>
      </c>
      <c r="T188" s="150" t="e">
        <f t="shared" si="10"/>
        <v>#N/A</v>
      </c>
      <c r="U188" s="150" t="e">
        <f t="shared" si="11"/>
        <v>#N/A</v>
      </c>
      <c r="V188" s="154" t="e">
        <f>VLOOKUP(E188,'PC Receitas'!$O$4:$P$14,2,FALSE)</f>
        <v>#N/A</v>
      </c>
    </row>
    <row r="189" spans="3:22" ht="19.5" customHeight="1" thickTop="1" thickBot="1" x14ac:dyDescent="0.3">
      <c r="C189" s="58"/>
      <c r="D189" s="58" t="str">
        <f>IF(C189&lt;&gt;"",TEXT(C189,"00")&amp;"/11/"&amp;'Configurações Básicas'!$P$5,"")</f>
        <v/>
      </c>
      <c r="E189" s="58"/>
      <c r="F189" s="58"/>
      <c r="G189" s="58"/>
      <c r="H189" s="58"/>
      <c r="I189" s="59"/>
      <c r="J189" s="193"/>
      <c r="K189" s="60"/>
      <c r="L189" s="192"/>
      <c r="M189" s="56">
        <f>M188+IF(AND(K189="Pago",OR(E189='PC Receitas'!$O$4,E189='PC Receitas'!$O$5,E189='PC Receitas'!$O$6)),I189,IF(AND(K189="Pago",OR(E189='PC Receitas'!$O$7,E189='PC Receitas'!$O$8,E189='PC Receitas'!$O$9,E189='PC Receitas'!$O$10,E189='PC Receitas'!$O$11,E189='PC Receitas'!$O$12,E189='PC Receitas'!$O$13,E189='PC Receitas'!$O$14)),-I189,0))</f>
        <v>7448.57</v>
      </c>
      <c r="R189" s="153" t="e">
        <f t="shared" si="8"/>
        <v>#N/A</v>
      </c>
      <c r="S189" s="150" t="e">
        <f t="shared" si="9"/>
        <v>#N/A</v>
      </c>
      <c r="T189" s="150" t="e">
        <f t="shared" si="10"/>
        <v>#N/A</v>
      </c>
      <c r="U189" s="150" t="e">
        <f t="shared" si="11"/>
        <v>#N/A</v>
      </c>
      <c r="V189" s="154" t="e">
        <f>VLOOKUP(E189,'PC Receitas'!$O$4:$P$14,2,FALSE)</f>
        <v>#N/A</v>
      </c>
    </row>
    <row r="190" spans="3:22" ht="19.5" customHeight="1" thickTop="1" thickBot="1" x14ac:dyDescent="0.3">
      <c r="C190" s="58"/>
      <c r="D190" s="58" t="str">
        <f>IF(C190&lt;&gt;"",TEXT(C190,"00")&amp;"/11/"&amp;'Configurações Básicas'!$P$5,"")</f>
        <v/>
      </c>
      <c r="E190" s="58"/>
      <c r="F190" s="58"/>
      <c r="G190" s="58"/>
      <c r="H190" s="58"/>
      <c r="I190" s="59"/>
      <c r="J190" s="193"/>
      <c r="K190" s="60"/>
      <c r="L190" s="192"/>
      <c r="M190" s="56">
        <f>M189+IF(AND(K190="Pago",OR(E190='PC Receitas'!$O$4,E190='PC Receitas'!$O$5,E190='PC Receitas'!$O$6)),I190,IF(AND(K190="Pago",OR(E190='PC Receitas'!$O$7,E190='PC Receitas'!$O$8,E190='PC Receitas'!$O$9,E190='PC Receitas'!$O$10,E190='PC Receitas'!$O$11,E190='PC Receitas'!$O$12,E190='PC Receitas'!$O$13,E190='PC Receitas'!$O$14)),-I190,0))</f>
        <v>7448.57</v>
      </c>
      <c r="R190" s="153" t="e">
        <f t="shared" si="8"/>
        <v>#N/A</v>
      </c>
      <c r="S190" s="150" t="e">
        <f t="shared" si="9"/>
        <v>#N/A</v>
      </c>
      <c r="T190" s="150" t="e">
        <f t="shared" si="10"/>
        <v>#N/A</v>
      </c>
      <c r="U190" s="150" t="e">
        <f t="shared" si="11"/>
        <v>#N/A</v>
      </c>
      <c r="V190" s="154" t="e">
        <f>VLOOKUP(E190,'PC Receitas'!$O$4:$P$14,2,FALSE)</f>
        <v>#N/A</v>
      </c>
    </row>
    <row r="191" spans="3:22" ht="19.5" customHeight="1" thickTop="1" thickBot="1" x14ac:dyDescent="0.3">
      <c r="C191" s="58"/>
      <c r="D191" s="58" t="str">
        <f>IF(C191&lt;&gt;"",TEXT(C191,"00")&amp;"/11/"&amp;'Configurações Básicas'!$P$5,"")</f>
        <v/>
      </c>
      <c r="E191" s="58"/>
      <c r="F191" s="58"/>
      <c r="G191" s="58"/>
      <c r="H191" s="58"/>
      <c r="I191" s="59"/>
      <c r="J191" s="193"/>
      <c r="K191" s="60"/>
      <c r="L191" s="192"/>
      <c r="M191" s="56">
        <f>M190+IF(AND(K191="Pago",OR(E191='PC Receitas'!$O$4,E191='PC Receitas'!$O$5,E191='PC Receitas'!$O$6)),I191,IF(AND(K191="Pago",OR(E191='PC Receitas'!$O$7,E191='PC Receitas'!$O$8,E191='PC Receitas'!$O$9,E191='PC Receitas'!$O$10,E191='PC Receitas'!$O$11,E191='PC Receitas'!$O$12,E191='PC Receitas'!$O$13,E191='PC Receitas'!$O$14)),-I191,0))</f>
        <v>7448.57</v>
      </c>
      <c r="R191" s="153" t="e">
        <f t="shared" si="8"/>
        <v>#N/A</v>
      </c>
      <c r="S191" s="150" t="e">
        <f t="shared" si="9"/>
        <v>#N/A</v>
      </c>
      <c r="T191" s="150" t="e">
        <f t="shared" si="10"/>
        <v>#N/A</v>
      </c>
      <c r="U191" s="150" t="e">
        <f t="shared" si="11"/>
        <v>#N/A</v>
      </c>
      <c r="V191" s="154" t="e">
        <f>VLOOKUP(E191,'PC Receitas'!$O$4:$P$14,2,FALSE)</f>
        <v>#N/A</v>
      </c>
    </row>
    <row r="192" spans="3:22" ht="19.5" customHeight="1" thickTop="1" thickBot="1" x14ac:dyDescent="0.3">
      <c r="C192" s="58"/>
      <c r="D192" s="58" t="str">
        <f>IF(C192&lt;&gt;"",TEXT(C192,"00")&amp;"/11/"&amp;'Configurações Básicas'!$P$5,"")</f>
        <v/>
      </c>
      <c r="E192" s="58"/>
      <c r="F192" s="58"/>
      <c r="G192" s="58"/>
      <c r="H192" s="58"/>
      <c r="I192" s="59"/>
      <c r="J192" s="193"/>
      <c r="K192" s="60"/>
      <c r="L192" s="192"/>
      <c r="M192" s="56">
        <f>M191+IF(AND(K192="Pago",OR(E192='PC Receitas'!$O$4,E192='PC Receitas'!$O$5,E192='PC Receitas'!$O$6)),I192,IF(AND(K192="Pago",OR(E192='PC Receitas'!$O$7,E192='PC Receitas'!$O$8,E192='PC Receitas'!$O$9,E192='PC Receitas'!$O$10,E192='PC Receitas'!$O$11,E192='PC Receitas'!$O$12,E192='PC Receitas'!$O$13,E192='PC Receitas'!$O$14)),-I192,0))</f>
        <v>7448.57</v>
      </c>
      <c r="R192" s="153" t="e">
        <f t="shared" si="8"/>
        <v>#N/A</v>
      </c>
      <c r="S192" s="150" t="e">
        <f t="shared" si="9"/>
        <v>#N/A</v>
      </c>
      <c r="T192" s="150" t="e">
        <f t="shared" si="10"/>
        <v>#N/A</v>
      </c>
      <c r="U192" s="150" t="e">
        <f t="shared" si="11"/>
        <v>#N/A</v>
      </c>
      <c r="V192" s="154" t="e">
        <f>VLOOKUP(E192,'PC Receitas'!$O$4:$P$14,2,FALSE)</f>
        <v>#N/A</v>
      </c>
    </row>
    <row r="193" spans="3:22" ht="19.5" customHeight="1" thickTop="1" thickBot="1" x14ac:dyDescent="0.3">
      <c r="C193" s="58"/>
      <c r="D193" s="58" t="str">
        <f>IF(C193&lt;&gt;"",TEXT(C193,"00")&amp;"/11/"&amp;'Configurações Básicas'!$P$5,"")</f>
        <v/>
      </c>
      <c r="E193" s="58"/>
      <c r="F193" s="58"/>
      <c r="G193" s="58"/>
      <c r="H193" s="58"/>
      <c r="I193" s="59"/>
      <c r="J193" s="193"/>
      <c r="K193" s="60"/>
      <c r="L193" s="192"/>
      <c r="M193" s="56">
        <f>M192+IF(AND(K193="Pago",OR(E193='PC Receitas'!$O$4,E193='PC Receitas'!$O$5,E193='PC Receitas'!$O$6)),I193,IF(AND(K193="Pago",OR(E193='PC Receitas'!$O$7,E193='PC Receitas'!$O$8,E193='PC Receitas'!$O$9,E193='PC Receitas'!$O$10,E193='PC Receitas'!$O$11,E193='PC Receitas'!$O$12,E193='PC Receitas'!$O$13,E193='PC Receitas'!$O$14)),-I193,0))</f>
        <v>7448.57</v>
      </c>
      <c r="R193" s="153" t="e">
        <f t="shared" si="8"/>
        <v>#N/A</v>
      </c>
      <c r="S193" s="150" t="e">
        <f t="shared" si="9"/>
        <v>#N/A</v>
      </c>
      <c r="T193" s="150" t="e">
        <f t="shared" si="10"/>
        <v>#N/A</v>
      </c>
      <c r="U193" s="150" t="e">
        <f t="shared" si="11"/>
        <v>#N/A</v>
      </c>
      <c r="V193" s="154" t="e">
        <f>VLOOKUP(E193,'PC Receitas'!$O$4:$P$14,2,FALSE)</f>
        <v>#N/A</v>
      </c>
    </row>
    <row r="194" spans="3:22" ht="19.5" customHeight="1" thickTop="1" thickBot="1" x14ac:dyDescent="0.3">
      <c r="C194" s="58"/>
      <c r="D194" s="58" t="str">
        <f>IF(C194&lt;&gt;"",TEXT(C194,"00")&amp;"/11/"&amp;'Configurações Básicas'!$P$5,"")</f>
        <v/>
      </c>
      <c r="E194" s="58"/>
      <c r="F194" s="58"/>
      <c r="G194" s="58"/>
      <c r="H194" s="58"/>
      <c r="I194" s="59"/>
      <c r="J194" s="193"/>
      <c r="K194" s="60"/>
      <c r="L194" s="192"/>
      <c r="M194" s="56">
        <f>M193+IF(AND(K194="Pago",OR(E194='PC Receitas'!$O$4,E194='PC Receitas'!$O$5,E194='PC Receitas'!$O$6)),I194,IF(AND(K194="Pago",OR(E194='PC Receitas'!$O$7,E194='PC Receitas'!$O$8,E194='PC Receitas'!$O$9,E194='PC Receitas'!$O$10,E194='PC Receitas'!$O$11,E194='PC Receitas'!$O$12,E194='PC Receitas'!$O$13,E194='PC Receitas'!$O$14)),-I194,0))</f>
        <v>7448.57</v>
      </c>
      <c r="R194" s="153" t="e">
        <f t="shared" si="8"/>
        <v>#N/A</v>
      </c>
      <c r="S194" s="150" t="e">
        <f t="shared" si="9"/>
        <v>#N/A</v>
      </c>
      <c r="T194" s="150" t="e">
        <f t="shared" si="10"/>
        <v>#N/A</v>
      </c>
      <c r="U194" s="150" t="e">
        <f t="shared" si="11"/>
        <v>#N/A</v>
      </c>
      <c r="V194" s="154" t="e">
        <f>VLOOKUP(E194,'PC Receitas'!$O$4:$P$14,2,FALSE)</f>
        <v>#N/A</v>
      </c>
    </row>
    <row r="195" spans="3:22" ht="19.5" customHeight="1" thickTop="1" thickBot="1" x14ac:dyDescent="0.3">
      <c r="C195" s="58"/>
      <c r="D195" s="58" t="str">
        <f>IF(C195&lt;&gt;"",TEXT(C195,"00")&amp;"/11/"&amp;'Configurações Básicas'!$P$5,"")</f>
        <v/>
      </c>
      <c r="E195" s="58"/>
      <c r="F195" s="58"/>
      <c r="G195" s="58"/>
      <c r="H195" s="58"/>
      <c r="I195" s="59"/>
      <c r="J195" s="193"/>
      <c r="K195" s="60"/>
      <c r="L195" s="192"/>
      <c r="M195" s="56">
        <f>M194+IF(AND(K195="Pago",OR(E195='PC Receitas'!$O$4,E195='PC Receitas'!$O$5,E195='PC Receitas'!$O$6)),I195,IF(AND(K195="Pago",OR(E195='PC Receitas'!$O$7,E195='PC Receitas'!$O$8,E195='PC Receitas'!$O$9,E195='PC Receitas'!$O$10,E195='PC Receitas'!$O$11,E195='PC Receitas'!$O$12,E195='PC Receitas'!$O$13,E195='PC Receitas'!$O$14)),-I195,0))</f>
        <v>7448.57</v>
      </c>
      <c r="R195" s="153" t="e">
        <f t="shared" si="8"/>
        <v>#N/A</v>
      </c>
      <c r="S195" s="150" t="e">
        <f t="shared" si="9"/>
        <v>#N/A</v>
      </c>
      <c r="T195" s="150" t="e">
        <f t="shared" si="10"/>
        <v>#N/A</v>
      </c>
      <c r="U195" s="150" t="e">
        <f t="shared" si="11"/>
        <v>#N/A</v>
      </c>
      <c r="V195" s="154" t="e">
        <f>VLOOKUP(E195,'PC Receitas'!$O$4:$P$14,2,FALSE)</f>
        <v>#N/A</v>
      </c>
    </row>
    <row r="196" spans="3:22" ht="19.5" customHeight="1" thickTop="1" thickBot="1" x14ac:dyDescent="0.3">
      <c r="C196" s="58"/>
      <c r="D196" s="58" t="str">
        <f>IF(C196&lt;&gt;"",TEXT(C196,"00")&amp;"/11/"&amp;'Configurações Básicas'!$P$5,"")</f>
        <v/>
      </c>
      <c r="E196" s="58"/>
      <c r="F196" s="58"/>
      <c r="G196" s="58"/>
      <c r="H196" s="58"/>
      <c r="I196" s="59"/>
      <c r="J196" s="193"/>
      <c r="K196" s="60"/>
      <c r="L196" s="192"/>
      <c r="M196" s="56">
        <f>M195+IF(AND(K196="Pago",OR(E196='PC Receitas'!$O$4,E196='PC Receitas'!$O$5,E196='PC Receitas'!$O$6)),I196,IF(AND(K196="Pago",OR(E196='PC Receitas'!$O$7,E196='PC Receitas'!$O$8,E196='PC Receitas'!$O$9,E196='PC Receitas'!$O$10,E196='PC Receitas'!$O$11,E196='PC Receitas'!$O$12,E196='PC Receitas'!$O$13,E196='PC Receitas'!$O$14)),-I196,0))</f>
        <v>7448.57</v>
      </c>
      <c r="R196" s="153" t="e">
        <f t="shared" si="8"/>
        <v>#N/A</v>
      </c>
      <c r="S196" s="150" t="e">
        <f t="shared" si="9"/>
        <v>#N/A</v>
      </c>
      <c r="T196" s="150" t="e">
        <f t="shared" si="10"/>
        <v>#N/A</v>
      </c>
      <c r="U196" s="150" t="e">
        <f t="shared" si="11"/>
        <v>#N/A</v>
      </c>
      <c r="V196" s="154" t="e">
        <f>VLOOKUP(E196,'PC Receitas'!$O$4:$P$14,2,FALSE)</f>
        <v>#N/A</v>
      </c>
    </row>
    <row r="197" spans="3:22" ht="19.5" customHeight="1" thickTop="1" thickBot="1" x14ac:dyDescent="0.3">
      <c r="C197" s="58"/>
      <c r="D197" s="58" t="str">
        <f>IF(C197&lt;&gt;"",TEXT(C197,"00")&amp;"/11/"&amp;'Configurações Básicas'!$P$5,"")</f>
        <v/>
      </c>
      <c r="E197" s="58"/>
      <c r="F197" s="58"/>
      <c r="G197" s="58"/>
      <c r="H197" s="58"/>
      <c r="I197" s="59"/>
      <c r="J197" s="193"/>
      <c r="K197" s="60"/>
      <c r="L197" s="192"/>
      <c r="M197" s="56">
        <f>M196+IF(AND(K197="Pago",OR(E197='PC Receitas'!$O$4,E197='PC Receitas'!$O$5,E197='PC Receitas'!$O$6)),I197,IF(AND(K197="Pago",OR(E197='PC Receitas'!$O$7,E197='PC Receitas'!$O$8,E197='PC Receitas'!$O$9,E197='PC Receitas'!$O$10,E197='PC Receitas'!$O$11,E197='PC Receitas'!$O$12,E197='PC Receitas'!$O$13,E197='PC Receitas'!$O$14)),-I197,0))</f>
        <v>7448.57</v>
      </c>
      <c r="R197" s="153" t="e">
        <f t="shared" si="8"/>
        <v>#N/A</v>
      </c>
      <c r="S197" s="150" t="e">
        <f t="shared" si="9"/>
        <v>#N/A</v>
      </c>
      <c r="T197" s="150" t="e">
        <f t="shared" si="10"/>
        <v>#N/A</v>
      </c>
      <c r="U197" s="150" t="e">
        <f t="shared" si="11"/>
        <v>#N/A</v>
      </c>
      <c r="V197" s="154" t="e">
        <f>VLOOKUP(E197,'PC Receitas'!$O$4:$P$14,2,FALSE)</f>
        <v>#N/A</v>
      </c>
    </row>
    <row r="198" spans="3:22" ht="19.5" customHeight="1" thickTop="1" thickBot="1" x14ac:dyDescent="0.3">
      <c r="C198" s="58"/>
      <c r="D198" s="58" t="str">
        <f>IF(C198&lt;&gt;"",TEXT(C198,"00")&amp;"/11/"&amp;'Configurações Básicas'!$P$5,"")</f>
        <v/>
      </c>
      <c r="E198" s="58"/>
      <c r="F198" s="58"/>
      <c r="G198" s="58"/>
      <c r="H198" s="58"/>
      <c r="I198" s="59"/>
      <c r="J198" s="193"/>
      <c r="K198" s="60"/>
      <c r="L198" s="192"/>
      <c r="M198" s="56">
        <f>M197+IF(AND(K198="Pago",OR(E198='PC Receitas'!$O$4,E198='PC Receitas'!$O$5,E198='PC Receitas'!$O$6)),I198,IF(AND(K198="Pago",OR(E198='PC Receitas'!$O$7,E198='PC Receitas'!$O$8,E198='PC Receitas'!$O$9,E198='PC Receitas'!$O$10,E198='PC Receitas'!$O$11,E198='PC Receitas'!$O$12,E198='PC Receitas'!$O$13,E198='PC Receitas'!$O$14)),-I198,0))</f>
        <v>7448.57</v>
      </c>
      <c r="R198" s="153" t="e">
        <f t="shared" ref="R198:R261" si="12">IF(V198="Despesas_com_RH","Despesa",IF(V198="Despesas_Operacionais","Despesa",IF(V198="Despesas_com_Marketing","Despesa",IF(V198="Impostos","Despesa",IF(V198="Investimentos","Despesa","")))))</f>
        <v>#N/A</v>
      </c>
      <c r="S198" s="150" t="e">
        <f t="shared" ref="S198:S261" si="13">IF(V198="Despesas_com_Produtos","Despesa",IF(V198="Despesas_com_Serviços","Despesa",IF(V198="Despesas_Não_Operacionais","Despesa","")))</f>
        <v>#N/A</v>
      </c>
      <c r="T198" s="150" t="e">
        <f t="shared" ref="T198:T261" si="14">IF(V198="Receitas_com_Produtos","Receita",IF(V198="Receitas_com_Serviços","Receita",IF(V198="Receitas_Não_Operacionais","Receita","")))</f>
        <v>#N/A</v>
      </c>
      <c r="U198" s="150" t="e">
        <f t="shared" ref="U198:U261" si="15">IF(R198&lt;&gt;"",R198,IF(S198&lt;&gt;"",S198,IF(T198&lt;&gt;"",T198,"")))</f>
        <v>#N/A</v>
      </c>
      <c r="V198" s="154" t="e">
        <f>VLOOKUP(E198,'PC Receitas'!$O$4:$P$14,2,FALSE)</f>
        <v>#N/A</v>
      </c>
    </row>
    <row r="199" spans="3:22" ht="19.5" customHeight="1" thickTop="1" thickBot="1" x14ac:dyDescent="0.3">
      <c r="C199" s="58"/>
      <c r="D199" s="58" t="str">
        <f>IF(C199&lt;&gt;"",TEXT(C199,"00")&amp;"/11/"&amp;'Configurações Básicas'!$P$5,"")</f>
        <v/>
      </c>
      <c r="E199" s="58"/>
      <c r="F199" s="58"/>
      <c r="G199" s="58"/>
      <c r="H199" s="58"/>
      <c r="I199" s="59"/>
      <c r="J199" s="193"/>
      <c r="K199" s="60"/>
      <c r="L199" s="192"/>
      <c r="M199" s="56">
        <f>M198+IF(AND(K199="Pago",OR(E199='PC Receitas'!$O$4,E199='PC Receitas'!$O$5,E199='PC Receitas'!$O$6)),I199,IF(AND(K199="Pago",OR(E199='PC Receitas'!$O$7,E199='PC Receitas'!$O$8,E199='PC Receitas'!$O$9,E199='PC Receitas'!$O$10,E199='PC Receitas'!$O$11,E199='PC Receitas'!$O$12,E199='PC Receitas'!$O$13,E199='PC Receitas'!$O$14)),-I199,0))</f>
        <v>7448.57</v>
      </c>
      <c r="R199" s="153" t="e">
        <f t="shared" si="12"/>
        <v>#N/A</v>
      </c>
      <c r="S199" s="150" t="e">
        <f t="shared" si="13"/>
        <v>#N/A</v>
      </c>
      <c r="T199" s="150" t="e">
        <f t="shared" si="14"/>
        <v>#N/A</v>
      </c>
      <c r="U199" s="150" t="e">
        <f t="shared" si="15"/>
        <v>#N/A</v>
      </c>
      <c r="V199" s="154" t="e">
        <f>VLOOKUP(E199,'PC Receitas'!$O$4:$P$14,2,FALSE)</f>
        <v>#N/A</v>
      </c>
    </row>
    <row r="200" spans="3:22" ht="19.5" customHeight="1" thickTop="1" thickBot="1" x14ac:dyDescent="0.3">
      <c r="C200" s="58"/>
      <c r="D200" s="58" t="str">
        <f>IF(C200&lt;&gt;"",TEXT(C200,"00")&amp;"/11/"&amp;'Configurações Básicas'!$P$5,"")</f>
        <v/>
      </c>
      <c r="E200" s="58"/>
      <c r="F200" s="58"/>
      <c r="G200" s="58"/>
      <c r="H200" s="58"/>
      <c r="I200" s="59"/>
      <c r="J200" s="193"/>
      <c r="K200" s="60"/>
      <c r="L200" s="192"/>
      <c r="M200" s="56">
        <f>M199+IF(AND(K200="Pago",OR(E200='PC Receitas'!$O$4,E200='PC Receitas'!$O$5,E200='PC Receitas'!$O$6)),I200,IF(AND(K200="Pago",OR(E200='PC Receitas'!$O$7,E200='PC Receitas'!$O$8,E200='PC Receitas'!$O$9,E200='PC Receitas'!$O$10,E200='PC Receitas'!$O$11,E200='PC Receitas'!$O$12,E200='PC Receitas'!$O$13,E200='PC Receitas'!$O$14)),-I200,0))</f>
        <v>7448.57</v>
      </c>
      <c r="R200" s="153" t="e">
        <f t="shared" si="12"/>
        <v>#N/A</v>
      </c>
      <c r="S200" s="150" t="e">
        <f t="shared" si="13"/>
        <v>#N/A</v>
      </c>
      <c r="T200" s="150" t="e">
        <f t="shared" si="14"/>
        <v>#N/A</v>
      </c>
      <c r="U200" s="150" t="e">
        <f t="shared" si="15"/>
        <v>#N/A</v>
      </c>
      <c r="V200" s="154" t="e">
        <f>VLOOKUP(E200,'PC Receitas'!$O$4:$P$14,2,FALSE)</f>
        <v>#N/A</v>
      </c>
    </row>
    <row r="201" spans="3:22" ht="19.5" customHeight="1" thickTop="1" thickBot="1" x14ac:dyDescent="0.3">
      <c r="C201" s="58"/>
      <c r="D201" s="58" t="str">
        <f>IF(C201&lt;&gt;"",TEXT(C201,"00")&amp;"/11/"&amp;'Configurações Básicas'!$P$5,"")</f>
        <v/>
      </c>
      <c r="E201" s="58"/>
      <c r="F201" s="58"/>
      <c r="G201" s="58"/>
      <c r="H201" s="58"/>
      <c r="I201" s="59"/>
      <c r="J201" s="193"/>
      <c r="K201" s="60"/>
      <c r="L201" s="192"/>
      <c r="M201" s="56">
        <f>M200+IF(AND(K201="Pago",OR(E201='PC Receitas'!$O$4,E201='PC Receitas'!$O$5,E201='PC Receitas'!$O$6)),I201,IF(AND(K201="Pago",OR(E201='PC Receitas'!$O$7,E201='PC Receitas'!$O$8,E201='PC Receitas'!$O$9,E201='PC Receitas'!$O$10,E201='PC Receitas'!$O$11,E201='PC Receitas'!$O$12,E201='PC Receitas'!$O$13,E201='PC Receitas'!$O$14)),-I201,0))</f>
        <v>7448.57</v>
      </c>
      <c r="R201" s="153" t="e">
        <f t="shared" si="12"/>
        <v>#N/A</v>
      </c>
      <c r="S201" s="150" t="e">
        <f t="shared" si="13"/>
        <v>#N/A</v>
      </c>
      <c r="T201" s="150" t="e">
        <f t="shared" si="14"/>
        <v>#N/A</v>
      </c>
      <c r="U201" s="150" t="e">
        <f t="shared" si="15"/>
        <v>#N/A</v>
      </c>
      <c r="V201" s="154" t="e">
        <f>VLOOKUP(E201,'PC Receitas'!$O$4:$P$14,2,FALSE)</f>
        <v>#N/A</v>
      </c>
    </row>
    <row r="202" spans="3:22" ht="19.5" customHeight="1" thickTop="1" thickBot="1" x14ac:dyDescent="0.3">
      <c r="C202" s="58"/>
      <c r="D202" s="58" t="str">
        <f>IF(C202&lt;&gt;"",TEXT(C202,"00")&amp;"/11/"&amp;'Configurações Básicas'!$P$5,"")</f>
        <v/>
      </c>
      <c r="E202" s="58"/>
      <c r="F202" s="58"/>
      <c r="G202" s="58"/>
      <c r="H202" s="58"/>
      <c r="I202" s="59"/>
      <c r="J202" s="193"/>
      <c r="K202" s="60"/>
      <c r="L202" s="192"/>
      <c r="M202" s="56">
        <f>M201+IF(AND(K202="Pago",OR(E202='PC Receitas'!$O$4,E202='PC Receitas'!$O$5,E202='PC Receitas'!$O$6)),I202,IF(AND(K202="Pago",OR(E202='PC Receitas'!$O$7,E202='PC Receitas'!$O$8,E202='PC Receitas'!$O$9,E202='PC Receitas'!$O$10,E202='PC Receitas'!$O$11,E202='PC Receitas'!$O$12,E202='PC Receitas'!$O$13,E202='PC Receitas'!$O$14)),-I202,0))</f>
        <v>7448.57</v>
      </c>
      <c r="R202" s="153" t="e">
        <f t="shared" si="12"/>
        <v>#N/A</v>
      </c>
      <c r="S202" s="150" t="e">
        <f t="shared" si="13"/>
        <v>#N/A</v>
      </c>
      <c r="T202" s="150" t="e">
        <f t="shared" si="14"/>
        <v>#N/A</v>
      </c>
      <c r="U202" s="150" t="e">
        <f t="shared" si="15"/>
        <v>#N/A</v>
      </c>
      <c r="V202" s="154" t="e">
        <f>VLOOKUP(E202,'PC Receitas'!$O$4:$P$14,2,FALSE)</f>
        <v>#N/A</v>
      </c>
    </row>
    <row r="203" spans="3:22" ht="19.5" customHeight="1" thickTop="1" thickBot="1" x14ac:dyDescent="0.3">
      <c r="C203" s="58"/>
      <c r="D203" s="58" t="str">
        <f>IF(C203&lt;&gt;"",TEXT(C203,"00")&amp;"/11/"&amp;'Configurações Básicas'!$P$5,"")</f>
        <v/>
      </c>
      <c r="E203" s="58"/>
      <c r="F203" s="58"/>
      <c r="G203" s="58"/>
      <c r="H203" s="58"/>
      <c r="I203" s="59"/>
      <c r="J203" s="193"/>
      <c r="K203" s="60"/>
      <c r="L203" s="192"/>
      <c r="M203" s="56">
        <f>M202+IF(AND(K203="Pago",OR(E203='PC Receitas'!$O$4,E203='PC Receitas'!$O$5,E203='PC Receitas'!$O$6)),I203,IF(AND(K203="Pago",OR(E203='PC Receitas'!$O$7,E203='PC Receitas'!$O$8,E203='PC Receitas'!$O$9,E203='PC Receitas'!$O$10,E203='PC Receitas'!$O$11,E203='PC Receitas'!$O$12,E203='PC Receitas'!$O$13,E203='PC Receitas'!$O$14)),-I203,0))</f>
        <v>7448.57</v>
      </c>
      <c r="R203" s="153" t="e">
        <f t="shared" si="12"/>
        <v>#N/A</v>
      </c>
      <c r="S203" s="150" t="e">
        <f t="shared" si="13"/>
        <v>#N/A</v>
      </c>
      <c r="T203" s="150" t="e">
        <f t="shared" si="14"/>
        <v>#N/A</v>
      </c>
      <c r="U203" s="150" t="e">
        <f t="shared" si="15"/>
        <v>#N/A</v>
      </c>
      <c r="V203" s="154" t="e">
        <f>VLOOKUP(E203,'PC Receitas'!$O$4:$P$14,2,FALSE)</f>
        <v>#N/A</v>
      </c>
    </row>
    <row r="204" spans="3:22" ht="19.5" customHeight="1" thickTop="1" thickBot="1" x14ac:dyDescent="0.3">
      <c r="C204" s="58"/>
      <c r="D204" s="58" t="str">
        <f>IF(C204&lt;&gt;"",TEXT(C204,"00")&amp;"/11/"&amp;'Configurações Básicas'!$P$5,"")</f>
        <v/>
      </c>
      <c r="E204" s="58"/>
      <c r="F204" s="58"/>
      <c r="G204" s="58"/>
      <c r="H204" s="58"/>
      <c r="I204" s="59"/>
      <c r="J204" s="193"/>
      <c r="K204" s="60"/>
      <c r="L204" s="192"/>
      <c r="M204" s="56">
        <f>M203+IF(AND(K204="Pago",OR(E204='PC Receitas'!$O$4,E204='PC Receitas'!$O$5,E204='PC Receitas'!$O$6)),I204,IF(AND(K204="Pago",OR(E204='PC Receitas'!$O$7,E204='PC Receitas'!$O$8,E204='PC Receitas'!$O$9,E204='PC Receitas'!$O$10,E204='PC Receitas'!$O$11,E204='PC Receitas'!$O$12,E204='PC Receitas'!$O$13,E204='PC Receitas'!$O$14)),-I204,0))</f>
        <v>7448.57</v>
      </c>
      <c r="R204" s="153" t="e">
        <f t="shared" si="12"/>
        <v>#N/A</v>
      </c>
      <c r="S204" s="150" t="e">
        <f t="shared" si="13"/>
        <v>#N/A</v>
      </c>
      <c r="T204" s="150" t="e">
        <f t="shared" si="14"/>
        <v>#N/A</v>
      </c>
      <c r="U204" s="150" t="e">
        <f t="shared" si="15"/>
        <v>#N/A</v>
      </c>
      <c r="V204" s="154" t="e">
        <f>VLOOKUP(E204,'PC Receitas'!$O$4:$P$14,2,FALSE)</f>
        <v>#N/A</v>
      </c>
    </row>
    <row r="205" spans="3:22" ht="19.5" customHeight="1" thickTop="1" thickBot="1" x14ac:dyDescent="0.3">
      <c r="C205" s="58"/>
      <c r="D205" s="58" t="str">
        <f>IF(C205&lt;&gt;"",TEXT(C205,"00")&amp;"/11/"&amp;'Configurações Básicas'!$P$5,"")</f>
        <v/>
      </c>
      <c r="E205" s="58"/>
      <c r="F205" s="58"/>
      <c r="G205" s="58"/>
      <c r="H205" s="58"/>
      <c r="I205" s="59"/>
      <c r="J205" s="193"/>
      <c r="K205" s="60"/>
      <c r="L205" s="192"/>
      <c r="M205" s="56">
        <f>M204+IF(AND(K205="Pago",OR(E205='PC Receitas'!$O$4,E205='PC Receitas'!$O$5,E205='PC Receitas'!$O$6)),I205,IF(AND(K205="Pago",OR(E205='PC Receitas'!$O$7,E205='PC Receitas'!$O$8,E205='PC Receitas'!$O$9,E205='PC Receitas'!$O$10,E205='PC Receitas'!$O$11,E205='PC Receitas'!$O$12,E205='PC Receitas'!$O$13,E205='PC Receitas'!$O$14)),-I205,0))</f>
        <v>7448.57</v>
      </c>
      <c r="R205" s="153" t="e">
        <f t="shared" si="12"/>
        <v>#N/A</v>
      </c>
      <c r="S205" s="150" t="e">
        <f t="shared" si="13"/>
        <v>#N/A</v>
      </c>
      <c r="T205" s="150" t="e">
        <f t="shared" si="14"/>
        <v>#N/A</v>
      </c>
      <c r="U205" s="150" t="e">
        <f t="shared" si="15"/>
        <v>#N/A</v>
      </c>
      <c r="V205" s="154" t="e">
        <f>VLOOKUP(E205,'PC Receitas'!$O$4:$P$14,2,FALSE)</f>
        <v>#N/A</v>
      </c>
    </row>
    <row r="206" spans="3:22" ht="19.5" customHeight="1" thickTop="1" thickBot="1" x14ac:dyDescent="0.3">
      <c r="C206" s="58"/>
      <c r="D206" s="58" t="str">
        <f>IF(C206&lt;&gt;"",TEXT(C206,"00")&amp;"/11/"&amp;'Configurações Básicas'!$P$5,"")</f>
        <v/>
      </c>
      <c r="E206" s="58"/>
      <c r="F206" s="58"/>
      <c r="G206" s="58"/>
      <c r="H206" s="58"/>
      <c r="I206" s="59"/>
      <c r="J206" s="193"/>
      <c r="K206" s="60"/>
      <c r="L206" s="192"/>
      <c r="M206" s="56">
        <f>M205+IF(AND(K206="Pago",OR(E206='PC Receitas'!$O$4,E206='PC Receitas'!$O$5,E206='PC Receitas'!$O$6)),I206,IF(AND(K206="Pago",OR(E206='PC Receitas'!$O$7,E206='PC Receitas'!$O$8,E206='PC Receitas'!$O$9,E206='PC Receitas'!$O$10,E206='PC Receitas'!$O$11,E206='PC Receitas'!$O$12,E206='PC Receitas'!$O$13,E206='PC Receitas'!$O$14)),-I206,0))</f>
        <v>7448.57</v>
      </c>
      <c r="R206" s="153" t="e">
        <f t="shared" si="12"/>
        <v>#N/A</v>
      </c>
      <c r="S206" s="150" t="e">
        <f t="shared" si="13"/>
        <v>#N/A</v>
      </c>
      <c r="T206" s="150" t="e">
        <f t="shared" si="14"/>
        <v>#N/A</v>
      </c>
      <c r="U206" s="150" t="e">
        <f t="shared" si="15"/>
        <v>#N/A</v>
      </c>
      <c r="V206" s="154" t="e">
        <f>VLOOKUP(E206,'PC Receitas'!$O$4:$P$14,2,FALSE)</f>
        <v>#N/A</v>
      </c>
    </row>
    <row r="207" spans="3:22" ht="19.5" customHeight="1" thickTop="1" thickBot="1" x14ac:dyDescent="0.3">
      <c r="C207" s="58"/>
      <c r="D207" s="58" t="str">
        <f>IF(C207&lt;&gt;"",TEXT(C207,"00")&amp;"/11/"&amp;'Configurações Básicas'!$P$5,"")</f>
        <v/>
      </c>
      <c r="E207" s="58"/>
      <c r="F207" s="58"/>
      <c r="G207" s="58"/>
      <c r="H207" s="58"/>
      <c r="I207" s="59"/>
      <c r="J207" s="193"/>
      <c r="K207" s="60"/>
      <c r="L207" s="192"/>
      <c r="M207" s="56">
        <f>M206+IF(AND(K207="Pago",OR(E207='PC Receitas'!$O$4,E207='PC Receitas'!$O$5,E207='PC Receitas'!$O$6)),I207,IF(AND(K207="Pago",OR(E207='PC Receitas'!$O$7,E207='PC Receitas'!$O$8,E207='PC Receitas'!$O$9,E207='PC Receitas'!$O$10,E207='PC Receitas'!$O$11,E207='PC Receitas'!$O$12,E207='PC Receitas'!$O$13,E207='PC Receitas'!$O$14)),-I207,0))</f>
        <v>7448.57</v>
      </c>
      <c r="R207" s="153" t="e">
        <f t="shared" si="12"/>
        <v>#N/A</v>
      </c>
      <c r="S207" s="150" t="e">
        <f t="shared" si="13"/>
        <v>#N/A</v>
      </c>
      <c r="T207" s="150" t="e">
        <f t="shared" si="14"/>
        <v>#N/A</v>
      </c>
      <c r="U207" s="150" t="e">
        <f t="shared" si="15"/>
        <v>#N/A</v>
      </c>
      <c r="V207" s="154" t="e">
        <f>VLOOKUP(E207,'PC Receitas'!$O$4:$P$14,2,FALSE)</f>
        <v>#N/A</v>
      </c>
    </row>
    <row r="208" spans="3:22" ht="19.5" customHeight="1" thickTop="1" thickBot="1" x14ac:dyDescent="0.3">
      <c r="C208" s="58"/>
      <c r="D208" s="58" t="str">
        <f>IF(C208&lt;&gt;"",TEXT(C208,"00")&amp;"/11/"&amp;'Configurações Básicas'!$P$5,"")</f>
        <v/>
      </c>
      <c r="E208" s="58"/>
      <c r="F208" s="58"/>
      <c r="G208" s="58"/>
      <c r="H208" s="58"/>
      <c r="I208" s="59"/>
      <c r="J208" s="193"/>
      <c r="K208" s="60"/>
      <c r="L208" s="192"/>
      <c r="M208" s="56">
        <f>M207+IF(AND(K208="Pago",OR(E208='PC Receitas'!$O$4,E208='PC Receitas'!$O$5,E208='PC Receitas'!$O$6)),I208,IF(AND(K208="Pago",OR(E208='PC Receitas'!$O$7,E208='PC Receitas'!$O$8,E208='PC Receitas'!$O$9,E208='PC Receitas'!$O$10,E208='PC Receitas'!$O$11,E208='PC Receitas'!$O$12,E208='PC Receitas'!$O$13,E208='PC Receitas'!$O$14)),-I208,0))</f>
        <v>7448.57</v>
      </c>
      <c r="R208" s="153" t="e">
        <f t="shared" si="12"/>
        <v>#N/A</v>
      </c>
      <c r="S208" s="150" t="e">
        <f t="shared" si="13"/>
        <v>#N/A</v>
      </c>
      <c r="T208" s="150" t="e">
        <f t="shared" si="14"/>
        <v>#N/A</v>
      </c>
      <c r="U208" s="150" t="e">
        <f t="shared" si="15"/>
        <v>#N/A</v>
      </c>
      <c r="V208" s="154" t="e">
        <f>VLOOKUP(E208,'PC Receitas'!$O$4:$P$14,2,FALSE)</f>
        <v>#N/A</v>
      </c>
    </row>
    <row r="209" spans="3:22" ht="19.5" customHeight="1" thickTop="1" thickBot="1" x14ac:dyDescent="0.3">
      <c r="C209" s="58"/>
      <c r="D209" s="58" t="str">
        <f>IF(C209&lt;&gt;"",TEXT(C209,"00")&amp;"/11/"&amp;'Configurações Básicas'!$P$5,"")</f>
        <v/>
      </c>
      <c r="E209" s="58"/>
      <c r="F209" s="58"/>
      <c r="G209" s="58"/>
      <c r="H209" s="58"/>
      <c r="I209" s="59"/>
      <c r="J209" s="193"/>
      <c r="K209" s="60"/>
      <c r="L209" s="192"/>
      <c r="M209" s="56">
        <f>M208+IF(AND(K209="Pago",OR(E209='PC Receitas'!$O$4,E209='PC Receitas'!$O$5,E209='PC Receitas'!$O$6)),I209,IF(AND(K209="Pago",OR(E209='PC Receitas'!$O$7,E209='PC Receitas'!$O$8,E209='PC Receitas'!$O$9,E209='PC Receitas'!$O$10,E209='PC Receitas'!$O$11,E209='PC Receitas'!$O$12,E209='PC Receitas'!$O$13,E209='PC Receitas'!$O$14)),-I209,0))</f>
        <v>7448.57</v>
      </c>
      <c r="R209" s="153" t="e">
        <f t="shared" si="12"/>
        <v>#N/A</v>
      </c>
      <c r="S209" s="150" t="e">
        <f t="shared" si="13"/>
        <v>#N/A</v>
      </c>
      <c r="T209" s="150" t="e">
        <f t="shared" si="14"/>
        <v>#N/A</v>
      </c>
      <c r="U209" s="150" t="e">
        <f t="shared" si="15"/>
        <v>#N/A</v>
      </c>
      <c r="V209" s="154" t="e">
        <f>VLOOKUP(E209,'PC Receitas'!$O$4:$P$14,2,FALSE)</f>
        <v>#N/A</v>
      </c>
    </row>
    <row r="210" spans="3:22" ht="19.5" customHeight="1" thickTop="1" thickBot="1" x14ac:dyDescent="0.3">
      <c r="C210" s="58"/>
      <c r="D210" s="58" t="str">
        <f>IF(C210&lt;&gt;"",TEXT(C210,"00")&amp;"/11/"&amp;'Configurações Básicas'!$P$5,"")</f>
        <v/>
      </c>
      <c r="E210" s="58"/>
      <c r="F210" s="58"/>
      <c r="G210" s="58"/>
      <c r="H210" s="58"/>
      <c r="I210" s="59"/>
      <c r="J210" s="193"/>
      <c r="K210" s="60"/>
      <c r="L210" s="192"/>
      <c r="M210" s="56">
        <f>M209+IF(AND(K210="Pago",OR(E210='PC Receitas'!$O$4,E210='PC Receitas'!$O$5,E210='PC Receitas'!$O$6)),I210,IF(AND(K210="Pago",OR(E210='PC Receitas'!$O$7,E210='PC Receitas'!$O$8,E210='PC Receitas'!$O$9,E210='PC Receitas'!$O$10,E210='PC Receitas'!$O$11,E210='PC Receitas'!$O$12,E210='PC Receitas'!$O$13,E210='PC Receitas'!$O$14)),-I210,0))</f>
        <v>7448.57</v>
      </c>
      <c r="R210" s="153" t="e">
        <f t="shared" si="12"/>
        <v>#N/A</v>
      </c>
      <c r="S210" s="150" t="e">
        <f t="shared" si="13"/>
        <v>#N/A</v>
      </c>
      <c r="T210" s="150" t="e">
        <f t="shared" si="14"/>
        <v>#N/A</v>
      </c>
      <c r="U210" s="150" t="e">
        <f t="shared" si="15"/>
        <v>#N/A</v>
      </c>
      <c r="V210" s="154" t="e">
        <f>VLOOKUP(E210,'PC Receitas'!$O$4:$P$14,2,FALSE)</f>
        <v>#N/A</v>
      </c>
    </row>
    <row r="211" spans="3:22" ht="19.5" customHeight="1" thickTop="1" thickBot="1" x14ac:dyDescent="0.3">
      <c r="C211" s="58"/>
      <c r="D211" s="58" t="str">
        <f>IF(C211&lt;&gt;"",TEXT(C211,"00")&amp;"/11/"&amp;'Configurações Básicas'!$P$5,"")</f>
        <v/>
      </c>
      <c r="E211" s="58"/>
      <c r="F211" s="58"/>
      <c r="G211" s="58"/>
      <c r="H211" s="58"/>
      <c r="I211" s="59"/>
      <c r="J211" s="193"/>
      <c r="K211" s="60"/>
      <c r="L211" s="192"/>
      <c r="M211" s="56">
        <f>M210+IF(AND(K211="Pago",OR(E211='PC Receitas'!$O$4,E211='PC Receitas'!$O$5,E211='PC Receitas'!$O$6)),I211,IF(AND(K211="Pago",OR(E211='PC Receitas'!$O$7,E211='PC Receitas'!$O$8,E211='PC Receitas'!$O$9,E211='PC Receitas'!$O$10,E211='PC Receitas'!$O$11,E211='PC Receitas'!$O$12,E211='PC Receitas'!$O$13,E211='PC Receitas'!$O$14)),-I211,0))</f>
        <v>7448.57</v>
      </c>
      <c r="R211" s="153" t="e">
        <f t="shared" si="12"/>
        <v>#N/A</v>
      </c>
      <c r="S211" s="150" t="e">
        <f t="shared" si="13"/>
        <v>#N/A</v>
      </c>
      <c r="T211" s="150" t="e">
        <f t="shared" si="14"/>
        <v>#N/A</v>
      </c>
      <c r="U211" s="150" t="e">
        <f t="shared" si="15"/>
        <v>#N/A</v>
      </c>
      <c r="V211" s="154" t="e">
        <f>VLOOKUP(E211,'PC Receitas'!$O$4:$P$14,2,FALSE)</f>
        <v>#N/A</v>
      </c>
    </row>
    <row r="212" spans="3:22" ht="19.5" customHeight="1" thickTop="1" thickBot="1" x14ac:dyDescent="0.3">
      <c r="C212" s="58"/>
      <c r="D212" s="58" t="str">
        <f>IF(C212&lt;&gt;"",TEXT(C212,"00")&amp;"/11/"&amp;'Configurações Básicas'!$P$5,"")</f>
        <v/>
      </c>
      <c r="E212" s="58"/>
      <c r="F212" s="58"/>
      <c r="G212" s="58"/>
      <c r="H212" s="58"/>
      <c r="I212" s="59"/>
      <c r="J212" s="193"/>
      <c r="K212" s="60"/>
      <c r="L212" s="192"/>
      <c r="M212" s="56">
        <f>M211+IF(AND(K212="Pago",OR(E212='PC Receitas'!$O$4,E212='PC Receitas'!$O$5,E212='PC Receitas'!$O$6)),I212,IF(AND(K212="Pago",OR(E212='PC Receitas'!$O$7,E212='PC Receitas'!$O$8,E212='PC Receitas'!$O$9,E212='PC Receitas'!$O$10,E212='PC Receitas'!$O$11,E212='PC Receitas'!$O$12,E212='PC Receitas'!$O$13,E212='PC Receitas'!$O$14)),-I212,0))</f>
        <v>7448.57</v>
      </c>
      <c r="R212" s="153" t="e">
        <f t="shared" si="12"/>
        <v>#N/A</v>
      </c>
      <c r="S212" s="150" t="e">
        <f t="shared" si="13"/>
        <v>#N/A</v>
      </c>
      <c r="T212" s="150" t="e">
        <f t="shared" si="14"/>
        <v>#N/A</v>
      </c>
      <c r="U212" s="150" t="e">
        <f t="shared" si="15"/>
        <v>#N/A</v>
      </c>
      <c r="V212" s="154" t="e">
        <f>VLOOKUP(E212,'PC Receitas'!$O$4:$P$14,2,FALSE)</f>
        <v>#N/A</v>
      </c>
    </row>
    <row r="213" spans="3:22" ht="19.5" customHeight="1" thickTop="1" thickBot="1" x14ac:dyDescent="0.3">
      <c r="C213" s="58"/>
      <c r="D213" s="58" t="str">
        <f>IF(C213&lt;&gt;"",TEXT(C213,"00")&amp;"/11/"&amp;'Configurações Básicas'!$P$5,"")</f>
        <v/>
      </c>
      <c r="E213" s="58"/>
      <c r="F213" s="58"/>
      <c r="G213" s="58"/>
      <c r="H213" s="58"/>
      <c r="I213" s="59"/>
      <c r="J213" s="193"/>
      <c r="K213" s="60"/>
      <c r="L213" s="192"/>
      <c r="M213" s="56">
        <f>M212+IF(AND(K213="Pago",OR(E213='PC Receitas'!$O$4,E213='PC Receitas'!$O$5,E213='PC Receitas'!$O$6)),I213,IF(AND(K213="Pago",OR(E213='PC Receitas'!$O$7,E213='PC Receitas'!$O$8,E213='PC Receitas'!$O$9,E213='PC Receitas'!$O$10,E213='PC Receitas'!$O$11,E213='PC Receitas'!$O$12,E213='PC Receitas'!$O$13,E213='PC Receitas'!$O$14)),-I213,0))</f>
        <v>7448.57</v>
      </c>
      <c r="R213" s="153" t="e">
        <f t="shared" si="12"/>
        <v>#N/A</v>
      </c>
      <c r="S213" s="150" t="e">
        <f t="shared" si="13"/>
        <v>#N/A</v>
      </c>
      <c r="T213" s="150" t="e">
        <f t="shared" si="14"/>
        <v>#N/A</v>
      </c>
      <c r="U213" s="150" t="e">
        <f t="shared" si="15"/>
        <v>#N/A</v>
      </c>
      <c r="V213" s="154" t="e">
        <f>VLOOKUP(E213,'PC Receitas'!$O$4:$P$14,2,FALSE)</f>
        <v>#N/A</v>
      </c>
    </row>
    <row r="214" spans="3:22" ht="19.5" customHeight="1" thickTop="1" thickBot="1" x14ac:dyDescent="0.3">
      <c r="C214" s="58"/>
      <c r="D214" s="58" t="str">
        <f>IF(C214&lt;&gt;"",TEXT(C214,"00")&amp;"/11/"&amp;'Configurações Básicas'!$P$5,"")</f>
        <v/>
      </c>
      <c r="E214" s="58"/>
      <c r="F214" s="58"/>
      <c r="G214" s="58"/>
      <c r="H214" s="58"/>
      <c r="I214" s="59"/>
      <c r="J214" s="193"/>
      <c r="K214" s="60"/>
      <c r="L214" s="192"/>
      <c r="M214" s="56">
        <f>M213+IF(AND(K214="Pago",OR(E214='PC Receitas'!$O$4,E214='PC Receitas'!$O$5,E214='PC Receitas'!$O$6)),I214,IF(AND(K214="Pago",OR(E214='PC Receitas'!$O$7,E214='PC Receitas'!$O$8,E214='PC Receitas'!$O$9,E214='PC Receitas'!$O$10,E214='PC Receitas'!$O$11,E214='PC Receitas'!$O$12,E214='PC Receitas'!$O$13,E214='PC Receitas'!$O$14)),-I214,0))</f>
        <v>7448.57</v>
      </c>
      <c r="R214" s="153" t="e">
        <f t="shared" si="12"/>
        <v>#N/A</v>
      </c>
      <c r="S214" s="150" t="e">
        <f t="shared" si="13"/>
        <v>#N/A</v>
      </c>
      <c r="T214" s="150" t="e">
        <f t="shared" si="14"/>
        <v>#N/A</v>
      </c>
      <c r="U214" s="150" t="e">
        <f t="shared" si="15"/>
        <v>#N/A</v>
      </c>
      <c r="V214" s="154" t="e">
        <f>VLOOKUP(E214,'PC Receitas'!$O$4:$P$14,2,FALSE)</f>
        <v>#N/A</v>
      </c>
    </row>
    <row r="215" spans="3:22" ht="19.5" customHeight="1" thickTop="1" thickBot="1" x14ac:dyDescent="0.3">
      <c r="C215" s="58"/>
      <c r="D215" s="58" t="str">
        <f>IF(C215&lt;&gt;"",TEXT(C215,"00")&amp;"/11/"&amp;'Configurações Básicas'!$P$5,"")</f>
        <v/>
      </c>
      <c r="E215" s="58"/>
      <c r="F215" s="58"/>
      <c r="G215" s="58"/>
      <c r="H215" s="58"/>
      <c r="I215" s="59"/>
      <c r="J215" s="193"/>
      <c r="K215" s="60"/>
      <c r="L215" s="192"/>
      <c r="M215" s="56">
        <f>M214+IF(AND(K215="Pago",OR(E215='PC Receitas'!$O$4,E215='PC Receitas'!$O$5,E215='PC Receitas'!$O$6)),I215,IF(AND(K215="Pago",OR(E215='PC Receitas'!$O$7,E215='PC Receitas'!$O$8,E215='PC Receitas'!$O$9,E215='PC Receitas'!$O$10,E215='PC Receitas'!$O$11,E215='PC Receitas'!$O$12,E215='PC Receitas'!$O$13,E215='PC Receitas'!$O$14)),-I215,0))</f>
        <v>7448.57</v>
      </c>
      <c r="R215" s="153" t="e">
        <f t="shared" si="12"/>
        <v>#N/A</v>
      </c>
      <c r="S215" s="150" t="e">
        <f t="shared" si="13"/>
        <v>#N/A</v>
      </c>
      <c r="T215" s="150" t="e">
        <f t="shared" si="14"/>
        <v>#N/A</v>
      </c>
      <c r="U215" s="150" t="e">
        <f t="shared" si="15"/>
        <v>#N/A</v>
      </c>
      <c r="V215" s="154" t="e">
        <f>VLOOKUP(E215,'PC Receitas'!$O$4:$P$14,2,FALSE)</f>
        <v>#N/A</v>
      </c>
    </row>
    <row r="216" spans="3:22" ht="19.5" customHeight="1" thickTop="1" thickBot="1" x14ac:dyDescent="0.3">
      <c r="C216" s="58"/>
      <c r="D216" s="58" t="str">
        <f>IF(C216&lt;&gt;"",TEXT(C216,"00")&amp;"/11/"&amp;'Configurações Básicas'!$P$5,"")</f>
        <v/>
      </c>
      <c r="E216" s="58"/>
      <c r="F216" s="58"/>
      <c r="G216" s="58"/>
      <c r="H216" s="58"/>
      <c r="I216" s="59"/>
      <c r="J216" s="193"/>
      <c r="K216" s="60"/>
      <c r="L216" s="192"/>
      <c r="M216" s="56">
        <f>M215+IF(AND(K216="Pago",OR(E216='PC Receitas'!$O$4,E216='PC Receitas'!$O$5,E216='PC Receitas'!$O$6)),I216,IF(AND(K216="Pago",OR(E216='PC Receitas'!$O$7,E216='PC Receitas'!$O$8,E216='PC Receitas'!$O$9,E216='PC Receitas'!$O$10,E216='PC Receitas'!$O$11,E216='PC Receitas'!$O$12,E216='PC Receitas'!$O$13,E216='PC Receitas'!$O$14)),-I216,0))</f>
        <v>7448.57</v>
      </c>
      <c r="R216" s="153" t="e">
        <f t="shared" si="12"/>
        <v>#N/A</v>
      </c>
      <c r="S216" s="150" t="e">
        <f t="shared" si="13"/>
        <v>#N/A</v>
      </c>
      <c r="T216" s="150" t="e">
        <f t="shared" si="14"/>
        <v>#N/A</v>
      </c>
      <c r="U216" s="150" t="e">
        <f t="shared" si="15"/>
        <v>#N/A</v>
      </c>
      <c r="V216" s="154" t="e">
        <f>VLOOKUP(E216,'PC Receitas'!$O$4:$P$14,2,FALSE)</f>
        <v>#N/A</v>
      </c>
    </row>
    <row r="217" spans="3:22" ht="19.5" customHeight="1" thickTop="1" thickBot="1" x14ac:dyDescent="0.3">
      <c r="C217" s="58"/>
      <c r="D217" s="58" t="str">
        <f>IF(C217&lt;&gt;"",TEXT(C217,"00")&amp;"/11/"&amp;'Configurações Básicas'!$P$5,"")</f>
        <v/>
      </c>
      <c r="E217" s="58"/>
      <c r="F217" s="58"/>
      <c r="G217" s="58"/>
      <c r="H217" s="58"/>
      <c r="I217" s="59"/>
      <c r="J217" s="193"/>
      <c r="K217" s="60"/>
      <c r="L217" s="192"/>
      <c r="M217" s="56">
        <f>M216+IF(AND(K217="Pago",OR(E217='PC Receitas'!$O$4,E217='PC Receitas'!$O$5,E217='PC Receitas'!$O$6)),I217,IF(AND(K217="Pago",OR(E217='PC Receitas'!$O$7,E217='PC Receitas'!$O$8,E217='PC Receitas'!$O$9,E217='PC Receitas'!$O$10,E217='PC Receitas'!$O$11,E217='PC Receitas'!$O$12,E217='PC Receitas'!$O$13,E217='PC Receitas'!$O$14)),-I217,0))</f>
        <v>7448.57</v>
      </c>
      <c r="R217" s="153" t="e">
        <f t="shared" si="12"/>
        <v>#N/A</v>
      </c>
      <c r="S217" s="150" t="e">
        <f t="shared" si="13"/>
        <v>#N/A</v>
      </c>
      <c r="T217" s="150" t="e">
        <f t="shared" si="14"/>
        <v>#N/A</v>
      </c>
      <c r="U217" s="150" t="e">
        <f t="shared" si="15"/>
        <v>#N/A</v>
      </c>
      <c r="V217" s="154" t="e">
        <f>VLOOKUP(E217,'PC Receitas'!$O$4:$P$14,2,FALSE)</f>
        <v>#N/A</v>
      </c>
    </row>
    <row r="218" spans="3:22" ht="19.5" customHeight="1" thickTop="1" thickBot="1" x14ac:dyDescent="0.3">
      <c r="C218" s="58"/>
      <c r="D218" s="58" t="str">
        <f>IF(C218&lt;&gt;"",TEXT(C218,"00")&amp;"/11/"&amp;'Configurações Básicas'!$P$5,"")</f>
        <v/>
      </c>
      <c r="E218" s="58"/>
      <c r="F218" s="58"/>
      <c r="G218" s="58"/>
      <c r="H218" s="58"/>
      <c r="I218" s="59"/>
      <c r="J218" s="193"/>
      <c r="K218" s="60"/>
      <c r="L218" s="192"/>
      <c r="M218" s="56">
        <f>M217+IF(AND(K218="Pago",OR(E218='PC Receitas'!$O$4,E218='PC Receitas'!$O$5,E218='PC Receitas'!$O$6)),I218,IF(AND(K218="Pago",OR(E218='PC Receitas'!$O$7,E218='PC Receitas'!$O$8,E218='PC Receitas'!$O$9,E218='PC Receitas'!$O$10,E218='PC Receitas'!$O$11,E218='PC Receitas'!$O$12,E218='PC Receitas'!$O$13,E218='PC Receitas'!$O$14)),-I218,0))</f>
        <v>7448.57</v>
      </c>
      <c r="R218" s="153" t="e">
        <f t="shared" si="12"/>
        <v>#N/A</v>
      </c>
      <c r="S218" s="150" t="e">
        <f t="shared" si="13"/>
        <v>#N/A</v>
      </c>
      <c r="T218" s="150" t="e">
        <f t="shared" si="14"/>
        <v>#N/A</v>
      </c>
      <c r="U218" s="150" t="e">
        <f t="shared" si="15"/>
        <v>#N/A</v>
      </c>
      <c r="V218" s="154" t="e">
        <f>VLOOKUP(E218,'PC Receitas'!$O$4:$P$14,2,FALSE)</f>
        <v>#N/A</v>
      </c>
    </row>
    <row r="219" spans="3:22" ht="19.5" customHeight="1" thickTop="1" thickBot="1" x14ac:dyDescent="0.3">
      <c r="C219" s="58"/>
      <c r="D219" s="58" t="str">
        <f>IF(C219&lt;&gt;"",TEXT(C219,"00")&amp;"/11/"&amp;'Configurações Básicas'!$P$5,"")</f>
        <v/>
      </c>
      <c r="E219" s="58"/>
      <c r="F219" s="58"/>
      <c r="G219" s="58"/>
      <c r="H219" s="58"/>
      <c r="I219" s="59"/>
      <c r="J219" s="193"/>
      <c r="K219" s="60"/>
      <c r="L219" s="192"/>
      <c r="M219" s="56">
        <f>M218+IF(AND(K219="Pago",OR(E219='PC Receitas'!$O$4,E219='PC Receitas'!$O$5,E219='PC Receitas'!$O$6)),I219,IF(AND(K219="Pago",OR(E219='PC Receitas'!$O$7,E219='PC Receitas'!$O$8,E219='PC Receitas'!$O$9,E219='PC Receitas'!$O$10,E219='PC Receitas'!$O$11,E219='PC Receitas'!$O$12,E219='PC Receitas'!$O$13,E219='PC Receitas'!$O$14)),-I219,0))</f>
        <v>7448.57</v>
      </c>
      <c r="R219" s="153" t="e">
        <f t="shared" si="12"/>
        <v>#N/A</v>
      </c>
      <c r="S219" s="150" t="e">
        <f t="shared" si="13"/>
        <v>#N/A</v>
      </c>
      <c r="T219" s="150" t="e">
        <f t="shared" si="14"/>
        <v>#N/A</v>
      </c>
      <c r="U219" s="150" t="e">
        <f t="shared" si="15"/>
        <v>#N/A</v>
      </c>
      <c r="V219" s="154" t="e">
        <f>VLOOKUP(E219,'PC Receitas'!$O$4:$P$14,2,FALSE)</f>
        <v>#N/A</v>
      </c>
    </row>
    <row r="220" spans="3:22" ht="19.5" customHeight="1" thickTop="1" thickBot="1" x14ac:dyDescent="0.3">
      <c r="C220" s="58"/>
      <c r="D220" s="58" t="str">
        <f>IF(C220&lt;&gt;"",TEXT(C220,"00")&amp;"/11/"&amp;'Configurações Básicas'!$P$5,"")</f>
        <v/>
      </c>
      <c r="E220" s="58"/>
      <c r="F220" s="58"/>
      <c r="G220" s="58"/>
      <c r="H220" s="58"/>
      <c r="I220" s="59"/>
      <c r="J220" s="193"/>
      <c r="K220" s="60"/>
      <c r="L220" s="192"/>
      <c r="M220" s="56">
        <f>M219+IF(AND(K220="Pago",OR(E220='PC Receitas'!$O$4,E220='PC Receitas'!$O$5,E220='PC Receitas'!$O$6)),I220,IF(AND(K220="Pago",OR(E220='PC Receitas'!$O$7,E220='PC Receitas'!$O$8,E220='PC Receitas'!$O$9,E220='PC Receitas'!$O$10,E220='PC Receitas'!$O$11,E220='PC Receitas'!$O$12,E220='PC Receitas'!$O$13,E220='PC Receitas'!$O$14)),-I220,0))</f>
        <v>7448.57</v>
      </c>
      <c r="R220" s="153" t="e">
        <f t="shared" si="12"/>
        <v>#N/A</v>
      </c>
      <c r="S220" s="150" t="e">
        <f t="shared" si="13"/>
        <v>#N/A</v>
      </c>
      <c r="T220" s="150" t="e">
        <f t="shared" si="14"/>
        <v>#N/A</v>
      </c>
      <c r="U220" s="150" t="e">
        <f t="shared" si="15"/>
        <v>#N/A</v>
      </c>
      <c r="V220" s="154" t="e">
        <f>VLOOKUP(E220,'PC Receitas'!$O$4:$P$14,2,FALSE)</f>
        <v>#N/A</v>
      </c>
    </row>
    <row r="221" spans="3:22" ht="19.5" customHeight="1" thickTop="1" thickBot="1" x14ac:dyDescent="0.3">
      <c r="C221" s="58"/>
      <c r="D221" s="58" t="str">
        <f>IF(C221&lt;&gt;"",TEXT(C221,"00")&amp;"/11/"&amp;'Configurações Básicas'!$P$5,"")</f>
        <v/>
      </c>
      <c r="E221" s="58"/>
      <c r="F221" s="58"/>
      <c r="G221" s="58"/>
      <c r="H221" s="58"/>
      <c r="I221" s="59"/>
      <c r="J221" s="193"/>
      <c r="K221" s="60"/>
      <c r="L221" s="192"/>
      <c r="M221" s="56">
        <f>M220+IF(AND(K221="Pago",OR(E221='PC Receitas'!$O$4,E221='PC Receitas'!$O$5,E221='PC Receitas'!$O$6)),I221,IF(AND(K221="Pago",OR(E221='PC Receitas'!$O$7,E221='PC Receitas'!$O$8,E221='PC Receitas'!$O$9,E221='PC Receitas'!$O$10,E221='PC Receitas'!$O$11,E221='PC Receitas'!$O$12,E221='PC Receitas'!$O$13,E221='PC Receitas'!$O$14)),-I221,0))</f>
        <v>7448.57</v>
      </c>
      <c r="R221" s="153" t="e">
        <f t="shared" si="12"/>
        <v>#N/A</v>
      </c>
      <c r="S221" s="150" t="e">
        <f t="shared" si="13"/>
        <v>#N/A</v>
      </c>
      <c r="T221" s="150" t="e">
        <f t="shared" si="14"/>
        <v>#N/A</v>
      </c>
      <c r="U221" s="150" t="e">
        <f t="shared" si="15"/>
        <v>#N/A</v>
      </c>
      <c r="V221" s="154" t="e">
        <f>VLOOKUP(E221,'PC Receitas'!$O$4:$P$14,2,FALSE)</f>
        <v>#N/A</v>
      </c>
    </row>
    <row r="222" spans="3:22" ht="19.5" customHeight="1" thickTop="1" thickBot="1" x14ac:dyDescent="0.3">
      <c r="C222" s="58"/>
      <c r="D222" s="58" t="str">
        <f>IF(C222&lt;&gt;"",TEXT(C222,"00")&amp;"/11/"&amp;'Configurações Básicas'!$P$5,"")</f>
        <v/>
      </c>
      <c r="E222" s="58"/>
      <c r="F222" s="58"/>
      <c r="G222" s="58"/>
      <c r="H222" s="58"/>
      <c r="I222" s="59"/>
      <c r="J222" s="193"/>
      <c r="K222" s="60"/>
      <c r="L222" s="192"/>
      <c r="M222" s="56">
        <f>M221+IF(AND(K222="Pago",OR(E222='PC Receitas'!$O$4,E222='PC Receitas'!$O$5,E222='PC Receitas'!$O$6)),I222,IF(AND(K222="Pago",OR(E222='PC Receitas'!$O$7,E222='PC Receitas'!$O$8,E222='PC Receitas'!$O$9,E222='PC Receitas'!$O$10,E222='PC Receitas'!$O$11,E222='PC Receitas'!$O$12,E222='PC Receitas'!$O$13,E222='PC Receitas'!$O$14)),-I222,0))</f>
        <v>7448.57</v>
      </c>
      <c r="R222" s="153" t="e">
        <f t="shared" si="12"/>
        <v>#N/A</v>
      </c>
      <c r="S222" s="150" t="e">
        <f t="shared" si="13"/>
        <v>#N/A</v>
      </c>
      <c r="T222" s="150" t="e">
        <f t="shared" si="14"/>
        <v>#N/A</v>
      </c>
      <c r="U222" s="150" t="e">
        <f t="shared" si="15"/>
        <v>#N/A</v>
      </c>
      <c r="V222" s="154" t="e">
        <f>VLOOKUP(E222,'PC Receitas'!$O$4:$P$14,2,FALSE)</f>
        <v>#N/A</v>
      </c>
    </row>
    <row r="223" spans="3:22" ht="19.5" customHeight="1" thickTop="1" thickBot="1" x14ac:dyDescent="0.3">
      <c r="C223" s="58"/>
      <c r="D223" s="58" t="str">
        <f>IF(C223&lt;&gt;"",TEXT(C223,"00")&amp;"/11/"&amp;'Configurações Básicas'!$P$5,"")</f>
        <v/>
      </c>
      <c r="E223" s="58"/>
      <c r="F223" s="58"/>
      <c r="G223" s="58"/>
      <c r="H223" s="58"/>
      <c r="I223" s="59"/>
      <c r="J223" s="193"/>
      <c r="K223" s="60"/>
      <c r="L223" s="192"/>
      <c r="M223" s="56">
        <f>M222+IF(AND(K223="Pago",OR(E223='PC Receitas'!$O$4,E223='PC Receitas'!$O$5,E223='PC Receitas'!$O$6)),I223,IF(AND(K223="Pago",OR(E223='PC Receitas'!$O$7,E223='PC Receitas'!$O$8,E223='PC Receitas'!$O$9,E223='PC Receitas'!$O$10,E223='PC Receitas'!$O$11,E223='PC Receitas'!$O$12,E223='PC Receitas'!$O$13,E223='PC Receitas'!$O$14)),-I223,0))</f>
        <v>7448.57</v>
      </c>
      <c r="R223" s="153" t="e">
        <f t="shared" si="12"/>
        <v>#N/A</v>
      </c>
      <c r="S223" s="150" t="e">
        <f t="shared" si="13"/>
        <v>#N/A</v>
      </c>
      <c r="T223" s="150" t="e">
        <f t="shared" si="14"/>
        <v>#N/A</v>
      </c>
      <c r="U223" s="150" t="e">
        <f t="shared" si="15"/>
        <v>#N/A</v>
      </c>
      <c r="V223" s="154" t="e">
        <f>VLOOKUP(E223,'PC Receitas'!$O$4:$P$14,2,FALSE)</f>
        <v>#N/A</v>
      </c>
    </row>
    <row r="224" spans="3:22" ht="19.5" customHeight="1" thickTop="1" thickBot="1" x14ac:dyDescent="0.3">
      <c r="C224" s="58"/>
      <c r="D224" s="58" t="str">
        <f>IF(C224&lt;&gt;"",TEXT(C224,"00")&amp;"/11/"&amp;'Configurações Básicas'!$P$5,"")</f>
        <v/>
      </c>
      <c r="E224" s="58"/>
      <c r="F224" s="58"/>
      <c r="G224" s="58"/>
      <c r="H224" s="58"/>
      <c r="I224" s="59"/>
      <c r="J224" s="193"/>
      <c r="K224" s="60"/>
      <c r="L224" s="192"/>
      <c r="M224" s="56">
        <f>M223+IF(AND(K224="Pago",OR(E224='PC Receitas'!$O$4,E224='PC Receitas'!$O$5,E224='PC Receitas'!$O$6)),I224,IF(AND(K224="Pago",OR(E224='PC Receitas'!$O$7,E224='PC Receitas'!$O$8,E224='PC Receitas'!$O$9,E224='PC Receitas'!$O$10,E224='PC Receitas'!$O$11,E224='PC Receitas'!$O$12,E224='PC Receitas'!$O$13,E224='PC Receitas'!$O$14)),-I224,0))</f>
        <v>7448.57</v>
      </c>
      <c r="R224" s="153" t="e">
        <f t="shared" si="12"/>
        <v>#N/A</v>
      </c>
      <c r="S224" s="150" t="e">
        <f t="shared" si="13"/>
        <v>#N/A</v>
      </c>
      <c r="T224" s="150" t="e">
        <f t="shared" si="14"/>
        <v>#N/A</v>
      </c>
      <c r="U224" s="150" t="e">
        <f t="shared" si="15"/>
        <v>#N/A</v>
      </c>
      <c r="V224" s="154" t="e">
        <f>VLOOKUP(E224,'PC Receitas'!$O$4:$P$14,2,FALSE)</f>
        <v>#N/A</v>
      </c>
    </row>
    <row r="225" spans="3:22" ht="19.5" customHeight="1" thickTop="1" thickBot="1" x14ac:dyDescent="0.3">
      <c r="C225" s="58"/>
      <c r="D225" s="58" t="str">
        <f>IF(C225&lt;&gt;"",TEXT(C225,"00")&amp;"/11/"&amp;'Configurações Básicas'!$P$5,"")</f>
        <v/>
      </c>
      <c r="E225" s="58"/>
      <c r="F225" s="58"/>
      <c r="G225" s="58"/>
      <c r="H225" s="58"/>
      <c r="I225" s="59"/>
      <c r="J225" s="193"/>
      <c r="K225" s="60"/>
      <c r="L225" s="192"/>
      <c r="M225" s="56">
        <f>M224+IF(AND(K225="Pago",OR(E225='PC Receitas'!$O$4,E225='PC Receitas'!$O$5,E225='PC Receitas'!$O$6)),I225,IF(AND(K225="Pago",OR(E225='PC Receitas'!$O$7,E225='PC Receitas'!$O$8,E225='PC Receitas'!$O$9,E225='PC Receitas'!$O$10,E225='PC Receitas'!$O$11,E225='PC Receitas'!$O$12,E225='PC Receitas'!$O$13,E225='PC Receitas'!$O$14)),-I225,0))</f>
        <v>7448.57</v>
      </c>
      <c r="R225" s="153" t="e">
        <f t="shared" si="12"/>
        <v>#N/A</v>
      </c>
      <c r="S225" s="150" t="e">
        <f t="shared" si="13"/>
        <v>#N/A</v>
      </c>
      <c r="T225" s="150" t="e">
        <f t="shared" si="14"/>
        <v>#N/A</v>
      </c>
      <c r="U225" s="150" t="e">
        <f t="shared" si="15"/>
        <v>#N/A</v>
      </c>
      <c r="V225" s="154" t="e">
        <f>VLOOKUP(E225,'PC Receitas'!$O$4:$P$14,2,FALSE)</f>
        <v>#N/A</v>
      </c>
    </row>
    <row r="226" spans="3:22" ht="19.5" customHeight="1" thickTop="1" thickBot="1" x14ac:dyDescent="0.3">
      <c r="C226" s="58"/>
      <c r="D226" s="58" t="str">
        <f>IF(C226&lt;&gt;"",TEXT(C226,"00")&amp;"/11/"&amp;'Configurações Básicas'!$P$5,"")</f>
        <v/>
      </c>
      <c r="E226" s="58"/>
      <c r="F226" s="58"/>
      <c r="G226" s="58"/>
      <c r="H226" s="58"/>
      <c r="I226" s="59"/>
      <c r="J226" s="193"/>
      <c r="K226" s="60"/>
      <c r="L226" s="192"/>
      <c r="M226" s="56">
        <f>M225+IF(AND(K226="Pago",OR(E226='PC Receitas'!$O$4,E226='PC Receitas'!$O$5,E226='PC Receitas'!$O$6)),I226,IF(AND(K226="Pago",OR(E226='PC Receitas'!$O$7,E226='PC Receitas'!$O$8,E226='PC Receitas'!$O$9,E226='PC Receitas'!$O$10,E226='PC Receitas'!$O$11,E226='PC Receitas'!$O$12,E226='PC Receitas'!$O$13,E226='PC Receitas'!$O$14)),-I226,0))</f>
        <v>7448.57</v>
      </c>
      <c r="R226" s="153" t="e">
        <f t="shared" si="12"/>
        <v>#N/A</v>
      </c>
      <c r="S226" s="150" t="e">
        <f t="shared" si="13"/>
        <v>#N/A</v>
      </c>
      <c r="T226" s="150" t="e">
        <f t="shared" si="14"/>
        <v>#N/A</v>
      </c>
      <c r="U226" s="150" t="e">
        <f t="shared" si="15"/>
        <v>#N/A</v>
      </c>
      <c r="V226" s="154" t="e">
        <f>VLOOKUP(E226,'PC Receitas'!$O$4:$P$14,2,FALSE)</f>
        <v>#N/A</v>
      </c>
    </row>
    <row r="227" spans="3:22" ht="19.5" customHeight="1" thickTop="1" thickBot="1" x14ac:dyDescent="0.3">
      <c r="C227" s="58"/>
      <c r="D227" s="58" t="str">
        <f>IF(C227&lt;&gt;"",TEXT(C227,"00")&amp;"/11/"&amp;'Configurações Básicas'!$P$5,"")</f>
        <v/>
      </c>
      <c r="E227" s="58"/>
      <c r="F227" s="58"/>
      <c r="G227" s="58"/>
      <c r="H227" s="58"/>
      <c r="I227" s="59"/>
      <c r="J227" s="193"/>
      <c r="K227" s="60"/>
      <c r="L227" s="192"/>
      <c r="M227" s="56">
        <f>M226+IF(AND(K227="Pago",OR(E227='PC Receitas'!$O$4,E227='PC Receitas'!$O$5,E227='PC Receitas'!$O$6)),I227,IF(AND(K227="Pago",OR(E227='PC Receitas'!$O$7,E227='PC Receitas'!$O$8,E227='PC Receitas'!$O$9,E227='PC Receitas'!$O$10,E227='PC Receitas'!$O$11,E227='PC Receitas'!$O$12,E227='PC Receitas'!$O$13,E227='PC Receitas'!$O$14)),-I227,0))</f>
        <v>7448.57</v>
      </c>
      <c r="R227" s="153" t="e">
        <f t="shared" si="12"/>
        <v>#N/A</v>
      </c>
      <c r="S227" s="150" t="e">
        <f t="shared" si="13"/>
        <v>#N/A</v>
      </c>
      <c r="T227" s="150" t="e">
        <f t="shared" si="14"/>
        <v>#N/A</v>
      </c>
      <c r="U227" s="150" t="e">
        <f t="shared" si="15"/>
        <v>#N/A</v>
      </c>
      <c r="V227" s="154" t="e">
        <f>VLOOKUP(E227,'PC Receitas'!$O$4:$P$14,2,FALSE)</f>
        <v>#N/A</v>
      </c>
    </row>
    <row r="228" spans="3:22" ht="19.5" customHeight="1" thickTop="1" thickBot="1" x14ac:dyDescent="0.3">
      <c r="C228" s="58"/>
      <c r="D228" s="58" t="str">
        <f>IF(C228&lt;&gt;"",TEXT(C228,"00")&amp;"/11/"&amp;'Configurações Básicas'!$P$5,"")</f>
        <v/>
      </c>
      <c r="E228" s="58"/>
      <c r="F228" s="58"/>
      <c r="G228" s="58"/>
      <c r="H228" s="58"/>
      <c r="I228" s="59"/>
      <c r="J228" s="193"/>
      <c r="K228" s="60"/>
      <c r="L228" s="192"/>
      <c r="M228" s="56">
        <f>M227+IF(AND(K228="Pago",OR(E228='PC Receitas'!$O$4,E228='PC Receitas'!$O$5,E228='PC Receitas'!$O$6)),I228,IF(AND(K228="Pago",OR(E228='PC Receitas'!$O$7,E228='PC Receitas'!$O$8,E228='PC Receitas'!$O$9,E228='PC Receitas'!$O$10,E228='PC Receitas'!$O$11,E228='PC Receitas'!$O$12,E228='PC Receitas'!$O$13,E228='PC Receitas'!$O$14)),-I228,0))</f>
        <v>7448.57</v>
      </c>
      <c r="R228" s="153" t="e">
        <f t="shared" si="12"/>
        <v>#N/A</v>
      </c>
      <c r="S228" s="150" t="e">
        <f t="shared" si="13"/>
        <v>#N/A</v>
      </c>
      <c r="T228" s="150" t="e">
        <f t="shared" si="14"/>
        <v>#N/A</v>
      </c>
      <c r="U228" s="150" t="e">
        <f t="shared" si="15"/>
        <v>#N/A</v>
      </c>
      <c r="V228" s="154" t="e">
        <f>VLOOKUP(E228,'PC Receitas'!$O$4:$P$14,2,FALSE)</f>
        <v>#N/A</v>
      </c>
    </row>
    <row r="229" spans="3:22" ht="19.5" customHeight="1" thickTop="1" thickBot="1" x14ac:dyDescent="0.3">
      <c r="C229" s="58"/>
      <c r="D229" s="58" t="str">
        <f>IF(C229&lt;&gt;"",TEXT(C229,"00")&amp;"/11/"&amp;'Configurações Básicas'!$P$5,"")</f>
        <v/>
      </c>
      <c r="E229" s="58"/>
      <c r="F229" s="58"/>
      <c r="G229" s="58"/>
      <c r="H229" s="58"/>
      <c r="I229" s="59"/>
      <c r="J229" s="193"/>
      <c r="K229" s="60"/>
      <c r="L229" s="192"/>
      <c r="M229" s="56">
        <f>M228+IF(AND(K229="Pago",OR(E229='PC Receitas'!$O$4,E229='PC Receitas'!$O$5,E229='PC Receitas'!$O$6)),I229,IF(AND(K229="Pago",OR(E229='PC Receitas'!$O$7,E229='PC Receitas'!$O$8,E229='PC Receitas'!$O$9,E229='PC Receitas'!$O$10,E229='PC Receitas'!$O$11,E229='PC Receitas'!$O$12,E229='PC Receitas'!$O$13,E229='PC Receitas'!$O$14)),-I229,0))</f>
        <v>7448.57</v>
      </c>
      <c r="R229" s="153" t="e">
        <f t="shared" si="12"/>
        <v>#N/A</v>
      </c>
      <c r="S229" s="150" t="e">
        <f t="shared" si="13"/>
        <v>#N/A</v>
      </c>
      <c r="T229" s="150" t="e">
        <f t="shared" si="14"/>
        <v>#N/A</v>
      </c>
      <c r="U229" s="150" t="e">
        <f t="shared" si="15"/>
        <v>#N/A</v>
      </c>
      <c r="V229" s="154" t="e">
        <f>VLOOKUP(E229,'PC Receitas'!$O$4:$P$14,2,FALSE)</f>
        <v>#N/A</v>
      </c>
    </row>
    <row r="230" spans="3:22" ht="19.5" customHeight="1" thickTop="1" thickBot="1" x14ac:dyDescent="0.3">
      <c r="C230" s="58"/>
      <c r="D230" s="58" t="str">
        <f>IF(C230&lt;&gt;"",TEXT(C230,"00")&amp;"/11/"&amp;'Configurações Básicas'!$P$5,"")</f>
        <v/>
      </c>
      <c r="E230" s="58"/>
      <c r="F230" s="58"/>
      <c r="G230" s="58"/>
      <c r="H230" s="58"/>
      <c r="I230" s="59"/>
      <c r="J230" s="193"/>
      <c r="K230" s="60"/>
      <c r="L230" s="192"/>
      <c r="M230" s="56">
        <f>M229+IF(AND(K230="Pago",OR(E230='PC Receitas'!$O$4,E230='PC Receitas'!$O$5,E230='PC Receitas'!$O$6)),I230,IF(AND(K230="Pago",OR(E230='PC Receitas'!$O$7,E230='PC Receitas'!$O$8,E230='PC Receitas'!$O$9,E230='PC Receitas'!$O$10,E230='PC Receitas'!$O$11,E230='PC Receitas'!$O$12,E230='PC Receitas'!$O$13,E230='PC Receitas'!$O$14)),-I230,0))</f>
        <v>7448.57</v>
      </c>
      <c r="R230" s="153" t="e">
        <f t="shared" si="12"/>
        <v>#N/A</v>
      </c>
      <c r="S230" s="150" t="e">
        <f t="shared" si="13"/>
        <v>#N/A</v>
      </c>
      <c r="T230" s="150" t="e">
        <f t="shared" si="14"/>
        <v>#N/A</v>
      </c>
      <c r="U230" s="150" t="e">
        <f t="shared" si="15"/>
        <v>#N/A</v>
      </c>
      <c r="V230" s="154" t="e">
        <f>VLOOKUP(E230,'PC Receitas'!$O$4:$P$14,2,FALSE)</f>
        <v>#N/A</v>
      </c>
    </row>
    <row r="231" spans="3:22" ht="19.5" customHeight="1" thickTop="1" thickBot="1" x14ac:dyDescent="0.3">
      <c r="C231" s="58"/>
      <c r="D231" s="58" t="str">
        <f>IF(C231&lt;&gt;"",TEXT(C231,"00")&amp;"/11/"&amp;'Configurações Básicas'!$P$5,"")</f>
        <v/>
      </c>
      <c r="E231" s="58"/>
      <c r="F231" s="58"/>
      <c r="G231" s="58"/>
      <c r="H231" s="58"/>
      <c r="I231" s="59"/>
      <c r="J231" s="193"/>
      <c r="K231" s="60"/>
      <c r="L231" s="192"/>
      <c r="M231" s="56">
        <f>M230+IF(AND(K231="Pago",OR(E231='PC Receitas'!$O$4,E231='PC Receitas'!$O$5,E231='PC Receitas'!$O$6)),I231,IF(AND(K231="Pago",OR(E231='PC Receitas'!$O$7,E231='PC Receitas'!$O$8,E231='PC Receitas'!$O$9,E231='PC Receitas'!$O$10,E231='PC Receitas'!$O$11,E231='PC Receitas'!$O$12,E231='PC Receitas'!$O$13,E231='PC Receitas'!$O$14)),-I231,0))</f>
        <v>7448.57</v>
      </c>
      <c r="R231" s="153" t="e">
        <f t="shared" si="12"/>
        <v>#N/A</v>
      </c>
      <c r="S231" s="150" t="e">
        <f t="shared" si="13"/>
        <v>#N/A</v>
      </c>
      <c r="T231" s="150" t="e">
        <f t="shared" si="14"/>
        <v>#N/A</v>
      </c>
      <c r="U231" s="150" t="e">
        <f t="shared" si="15"/>
        <v>#N/A</v>
      </c>
      <c r="V231" s="154" t="e">
        <f>VLOOKUP(E231,'PC Receitas'!$O$4:$P$14,2,FALSE)</f>
        <v>#N/A</v>
      </c>
    </row>
    <row r="232" spans="3:22" ht="19.5" customHeight="1" thickTop="1" thickBot="1" x14ac:dyDescent="0.3">
      <c r="C232" s="58"/>
      <c r="D232" s="58" t="str">
        <f>IF(C232&lt;&gt;"",TEXT(C232,"00")&amp;"/11/"&amp;'Configurações Básicas'!$P$5,"")</f>
        <v/>
      </c>
      <c r="E232" s="58"/>
      <c r="F232" s="58"/>
      <c r="G232" s="58"/>
      <c r="H232" s="58"/>
      <c r="I232" s="59"/>
      <c r="J232" s="193"/>
      <c r="K232" s="60"/>
      <c r="L232" s="192"/>
      <c r="M232" s="56">
        <f>M231+IF(AND(K232="Pago",OR(E232='PC Receitas'!$O$4,E232='PC Receitas'!$O$5,E232='PC Receitas'!$O$6)),I232,IF(AND(K232="Pago",OR(E232='PC Receitas'!$O$7,E232='PC Receitas'!$O$8,E232='PC Receitas'!$O$9,E232='PC Receitas'!$O$10,E232='PC Receitas'!$O$11,E232='PC Receitas'!$O$12,E232='PC Receitas'!$O$13,E232='PC Receitas'!$O$14)),-I232,0))</f>
        <v>7448.57</v>
      </c>
      <c r="R232" s="153" t="e">
        <f t="shared" si="12"/>
        <v>#N/A</v>
      </c>
      <c r="S232" s="150" t="e">
        <f t="shared" si="13"/>
        <v>#N/A</v>
      </c>
      <c r="T232" s="150" t="e">
        <f t="shared" si="14"/>
        <v>#N/A</v>
      </c>
      <c r="U232" s="150" t="e">
        <f t="shared" si="15"/>
        <v>#N/A</v>
      </c>
      <c r="V232" s="154" t="e">
        <f>VLOOKUP(E232,'PC Receitas'!$O$4:$P$14,2,FALSE)</f>
        <v>#N/A</v>
      </c>
    </row>
    <row r="233" spans="3:22" ht="19.5" customHeight="1" thickTop="1" thickBot="1" x14ac:dyDescent="0.3">
      <c r="C233" s="58"/>
      <c r="D233" s="58" t="str">
        <f>IF(C233&lt;&gt;"",TEXT(C233,"00")&amp;"/11/"&amp;'Configurações Básicas'!$P$5,"")</f>
        <v/>
      </c>
      <c r="E233" s="58"/>
      <c r="F233" s="58"/>
      <c r="G233" s="58"/>
      <c r="H233" s="58"/>
      <c r="I233" s="59"/>
      <c r="J233" s="193"/>
      <c r="K233" s="60"/>
      <c r="L233" s="192"/>
      <c r="M233" s="56">
        <f>M232+IF(AND(K233="Pago",OR(E233='PC Receitas'!$O$4,E233='PC Receitas'!$O$5,E233='PC Receitas'!$O$6)),I233,IF(AND(K233="Pago",OR(E233='PC Receitas'!$O$7,E233='PC Receitas'!$O$8,E233='PC Receitas'!$O$9,E233='PC Receitas'!$O$10,E233='PC Receitas'!$O$11,E233='PC Receitas'!$O$12,E233='PC Receitas'!$O$13,E233='PC Receitas'!$O$14)),-I233,0))</f>
        <v>7448.57</v>
      </c>
      <c r="R233" s="153" t="e">
        <f t="shared" si="12"/>
        <v>#N/A</v>
      </c>
      <c r="S233" s="150" t="e">
        <f t="shared" si="13"/>
        <v>#N/A</v>
      </c>
      <c r="T233" s="150" t="e">
        <f t="shared" si="14"/>
        <v>#N/A</v>
      </c>
      <c r="U233" s="150" t="e">
        <f t="shared" si="15"/>
        <v>#N/A</v>
      </c>
      <c r="V233" s="154" t="e">
        <f>VLOOKUP(E233,'PC Receitas'!$O$4:$P$14,2,FALSE)</f>
        <v>#N/A</v>
      </c>
    </row>
    <row r="234" spans="3:22" ht="19.5" customHeight="1" thickTop="1" thickBot="1" x14ac:dyDescent="0.3">
      <c r="C234" s="58"/>
      <c r="D234" s="58" t="str">
        <f>IF(C234&lt;&gt;"",TEXT(C234,"00")&amp;"/11/"&amp;'Configurações Básicas'!$P$5,"")</f>
        <v/>
      </c>
      <c r="E234" s="58"/>
      <c r="F234" s="58"/>
      <c r="G234" s="58"/>
      <c r="H234" s="58"/>
      <c r="I234" s="59"/>
      <c r="J234" s="193"/>
      <c r="K234" s="60"/>
      <c r="L234" s="192"/>
      <c r="M234" s="56">
        <f>M233+IF(AND(K234="Pago",OR(E234='PC Receitas'!$O$4,E234='PC Receitas'!$O$5,E234='PC Receitas'!$O$6)),I234,IF(AND(K234="Pago",OR(E234='PC Receitas'!$O$7,E234='PC Receitas'!$O$8,E234='PC Receitas'!$O$9,E234='PC Receitas'!$O$10,E234='PC Receitas'!$O$11,E234='PC Receitas'!$O$12,E234='PC Receitas'!$O$13,E234='PC Receitas'!$O$14)),-I234,0))</f>
        <v>7448.57</v>
      </c>
      <c r="R234" s="153" t="e">
        <f t="shared" si="12"/>
        <v>#N/A</v>
      </c>
      <c r="S234" s="150" t="e">
        <f t="shared" si="13"/>
        <v>#N/A</v>
      </c>
      <c r="T234" s="150" t="e">
        <f t="shared" si="14"/>
        <v>#N/A</v>
      </c>
      <c r="U234" s="150" t="e">
        <f t="shared" si="15"/>
        <v>#N/A</v>
      </c>
      <c r="V234" s="154" t="e">
        <f>VLOOKUP(E234,'PC Receitas'!$O$4:$P$14,2,FALSE)</f>
        <v>#N/A</v>
      </c>
    </row>
    <row r="235" spans="3:22" ht="19.5" customHeight="1" thickTop="1" thickBot="1" x14ac:dyDescent="0.3">
      <c r="C235" s="58"/>
      <c r="D235" s="58" t="str">
        <f>IF(C235&lt;&gt;"",TEXT(C235,"00")&amp;"/11/"&amp;'Configurações Básicas'!$P$5,"")</f>
        <v/>
      </c>
      <c r="E235" s="58"/>
      <c r="F235" s="58"/>
      <c r="G235" s="58"/>
      <c r="H235" s="58"/>
      <c r="I235" s="59"/>
      <c r="J235" s="193"/>
      <c r="K235" s="60"/>
      <c r="L235" s="192"/>
      <c r="M235" s="56">
        <f>M234+IF(AND(K235="Pago",OR(E235='PC Receitas'!$O$4,E235='PC Receitas'!$O$5,E235='PC Receitas'!$O$6)),I235,IF(AND(K235="Pago",OR(E235='PC Receitas'!$O$7,E235='PC Receitas'!$O$8,E235='PC Receitas'!$O$9,E235='PC Receitas'!$O$10,E235='PC Receitas'!$O$11,E235='PC Receitas'!$O$12,E235='PC Receitas'!$O$13,E235='PC Receitas'!$O$14)),-I235,0))</f>
        <v>7448.57</v>
      </c>
      <c r="R235" s="153" t="e">
        <f t="shared" si="12"/>
        <v>#N/A</v>
      </c>
      <c r="S235" s="150" t="e">
        <f t="shared" si="13"/>
        <v>#N/A</v>
      </c>
      <c r="T235" s="150" t="e">
        <f t="shared" si="14"/>
        <v>#N/A</v>
      </c>
      <c r="U235" s="150" t="e">
        <f t="shared" si="15"/>
        <v>#N/A</v>
      </c>
      <c r="V235" s="154" t="e">
        <f>VLOOKUP(E235,'PC Receitas'!$O$4:$P$14,2,FALSE)</f>
        <v>#N/A</v>
      </c>
    </row>
    <row r="236" spans="3:22" ht="19.5" customHeight="1" thickTop="1" thickBot="1" x14ac:dyDescent="0.3">
      <c r="C236" s="58"/>
      <c r="D236" s="58" t="str">
        <f>IF(C236&lt;&gt;"",TEXT(C236,"00")&amp;"/11/"&amp;'Configurações Básicas'!$P$5,"")</f>
        <v/>
      </c>
      <c r="E236" s="58"/>
      <c r="F236" s="58"/>
      <c r="G236" s="58"/>
      <c r="H236" s="58"/>
      <c r="I236" s="59"/>
      <c r="J236" s="193"/>
      <c r="K236" s="60"/>
      <c r="L236" s="192"/>
      <c r="M236" s="56">
        <f>M235+IF(AND(K236="Pago",OR(E236='PC Receitas'!$O$4,E236='PC Receitas'!$O$5,E236='PC Receitas'!$O$6)),I236,IF(AND(K236="Pago",OR(E236='PC Receitas'!$O$7,E236='PC Receitas'!$O$8,E236='PC Receitas'!$O$9,E236='PC Receitas'!$O$10,E236='PC Receitas'!$O$11,E236='PC Receitas'!$O$12,E236='PC Receitas'!$O$13,E236='PC Receitas'!$O$14)),-I236,0))</f>
        <v>7448.57</v>
      </c>
      <c r="R236" s="153" t="e">
        <f t="shared" si="12"/>
        <v>#N/A</v>
      </c>
      <c r="S236" s="150" t="e">
        <f t="shared" si="13"/>
        <v>#N/A</v>
      </c>
      <c r="T236" s="150" t="e">
        <f t="shared" si="14"/>
        <v>#N/A</v>
      </c>
      <c r="U236" s="150" t="e">
        <f t="shared" si="15"/>
        <v>#N/A</v>
      </c>
      <c r="V236" s="154" t="e">
        <f>VLOOKUP(E236,'PC Receitas'!$O$4:$P$14,2,FALSE)</f>
        <v>#N/A</v>
      </c>
    </row>
    <row r="237" spans="3:22" ht="19.5" customHeight="1" thickTop="1" thickBot="1" x14ac:dyDescent="0.3">
      <c r="C237" s="58"/>
      <c r="D237" s="58" t="str">
        <f>IF(C237&lt;&gt;"",TEXT(C237,"00")&amp;"/11/"&amp;'Configurações Básicas'!$P$5,"")</f>
        <v/>
      </c>
      <c r="E237" s="58"/>
      <c r="F237" s="58"/>
      <c r="G237" s="58"/>
      <c r="H237" s="58"/>
      <c r="I237" s="59"/>
      <c r="J237" s="193"/>
      <c r="K237" s="60"/>
      <c r="L237" s="192"/>
      <c r="M237" s="56">
        <f>M236+IF(AND(K237="Pago",OR(E237='PC Receitas'!$O$4,E237='PC Receitas'!$O$5,E237='PC Receitas'!$O$6)),I237,IF(AND(K237="Pago",OR(E237='PC Receitas'!$O$7,E237='PC Receitas'!$O$8,E237='PC Receitas'!$O$9,E237='PC Receitas'!$O$10,E237='PC Receitas'!$O$11,E237='PC Receitas'!$O$12,E237='PC Receitas'!$O$13,E237='PC Receitas'!$O$14)),-I237,0))</f>
        <v>7448.57</v>
      </c>
      <c r="R237" s="153" t="e">
        <f t="shared" si="12"/>
        <v>#N/A</v>
      </c>
      <c r="S237" s="150" t="e">
        <f t="shared" si="13"/>
        <v>#N/A</v>
      </c>
      <c r="T237" s="150" t="e">
        <f t="shared" si="14"/>
        <v>#N/A</v>
      </c>
      <c r="U237" s="150" t="e">
        <f t="shared" si="15"/>
        <v>#N/A</v>
      </c>
      <c r="V237" s="154" t="e">
        <f>VLOOKUP(E237,'PC Receitas'!$O$4:$P$14,2,FALSE)</f>
        <v>#N/A</v>
      </c>
    </row>
    <row r="238" spans="3:22" ht="19.5" customHeight="1" thickTop="1" thickBot="1" x14ac:dyDescent="0.3">
      <c r="C238" s="58"/>
      <c r="D238" s="58" t="str">
        <f>IF(C238&lt;&gt;"",TEXT(C238,"00")&amp;"/11/"&amp;'Configurações Básicas'!$P$5,"")</f>
        <v/>
      </c>
      <c r="E238" s="58"/>
      <c r="F238" s="58"/>
      <c r="G238" s="58"/>
      <c r="H238" s="58"/>
      <c r="I238" s="59"/>
      <c r="J238" s="193"/>
      <c r="K238" s="60"/>
      <c r="L238" s="192"/>
      <c r="M238" s="56">
        <f>M237+IF(AND(K238="Pago",OR(E238='PC Receitas'!$O$4,E238='PC Receitas'!$O$5,E238='PC Receitas'!$O$6)),I238,IF(AND(K238="Pago",OR(E238='PC Receitas'!$O$7,E238='PC Receitas'!$O$8,E238='PC Receitas'!$O$9,E238='PC Receitas'!$O$10,E238='PC Receitas'!$O$11,E238='PC Receitas'!$O$12,E238='PC Receitas'!$O$13,E238='PC Receitas'!$O$14)),-I238,0))</f>
        <v>7448.57</v>
      </c>
      <c r="R238" s="153" t="e">
        <f t="shared" si="12"/>
        <v>#N/A</v>
      </c>
      <c r="S238" s="150" t="e">
        <f t="shared" si="13"/>
        <v>#N/A</v>
      </c>
      <c r="T238" s="150" t="e">
        <f t="shared" si="14"/>
        <v>#N/A</v>
      </c>
      <c r="U238" s="150" t="e">
        <f t="shared" si="15"/>
        <v>#N/A</v>
      </c>
      <c r="V238" s="154" t="e">
        <f>VLOOKUP(E238,'PC Receitas'!$O$4:$P$14,2,FALSE)</f>
        <v>#N/A</v>
      </c>
    </row>
    <row r="239" spans="3:22" ht="19.5" customHeight="1" thickTop="1" thickBot="1" x14ac:dyDescent="0.3">
      <c r="C239" s="58"/>
      <c r="D239" s="58" t="str">
        <f>IF(C239&lt;&gt;"",TEXT(C239,"00")&amp;"/11/"&amp;'Configurações Básicas'!$P$5,"")</f>
        <v/>
      </c>
      <c r="E239" s="58"/>
      <c r="F239" s="58"/>
      <c r="G239" s="58"/>
      <c r="H239" s="58"/>
      <c r="I239" s="59"/>
      <c r="J239" s="193"/>
      <c r="K239" s="60"/>
      <c r="L239" s="192"/>
      <c r="M239" s="56">
        <f>M238+IF(AND(K239="Pago",OR(E239='PC Receitas'!$O$4,E239='PC Receitas'!$O$5,E239='PC Receitas'!$O$6)),I239,IF(AND(K239="Pago",OR(E239='PC Receitas'!$O$7,E239='PC Receitas'!$O$8,E239='PC Receitas'!$O$9,E239='PC Receitas'!$O$10,E239='PC Receitas'!$O$11,E239='PC Receitas'!$O$12,E239='PC Receitas'!$O$13,E239='PC Receitas'!$O$14)),-I239,0))</f>
        <v>7448.57</v>
      </c>
      <c r="R239" s="153" t="e">
        <f t="shared" si="12"/>
        <v>#N/A</v>
      </c>
      <c r="S239" s="150" t="e">
        <f t="shared" si="13"/>
        <v>#N/A</v>
      </c>
      <c r="T239" s="150" t="e">
        <f t="shared" si="14"/>
        <v>#N/A</v>
      </c>
      <c r="U239" s="150" t="e">
        <f t="shared" si="15"/>
        <v>#N/A</v>
      </c>
      <c r="V239" s="154" t="e">
        <f>VLOOKUP(E239,'PC Receitas'!$O$4:$P$14,2,FALSE)</f>
        <v>#N/A</v>
      </c>
    </row>
    <row r="240" spans="3:22" ht="19.5" customHeight="1" thickTop="1" thickBot="1" x14ac:dyDescent="0.3">
      <c r="C240" s="58"/>
      <c r="D240" s="58" t="str">
        <f>IF(C240&lt;&gt;"",TEXT(C240,"00")&amp;"/11/"&amp;'Configurações Básicas'!$P$5,"")</f>
        <v/>
      </c>
      <c r="E240" s="58"/>
      <c r="F240" s="58"/>
      <c r="G240" s="58"/>
      <c r="H240" s="58"/>
      <c r="I240" s="59"/>
      <c r="J240" s="193"/>
      <c r="K240" s="60"/>
      <c r="L240" s="192"/>
      <c r="M240" s="56">
        <f>M239+IF(AND(K240="Pago",OR(E240='PC Receitas'!$O$4,E240='PC Receitas'!$O$5,E240='PC Receitas'!$O$6)),I240,IF(AND(K240="Pago",OR(E240='PC Receitas'!$O$7,E240='PC Receitas'!$O$8,E240='PC Receitas'!$O$9,E240='PC Receitas'!$O$10,E240='PC Receitas'!$O$11,E240='PC Receitas'!$O$12,E240='PC Receitas'!$O$13,E240='PC Receitas'!$O$14)),-I240,0))</f>
        <v>7448.57</v>
      </c>
      <c r="R240" s="153" t="e">
        <f t="shared" si="12"/>
        <v>#N/A</v>
      </c>
      <c r="S240" s="150" t="e">
        <f t="shared" si="13"/>
        <v>#N/A</v>
      </c>
      <c r="T240" s="150" t="e">
        <f t="shared" si="14"/>
        <v>#N/A</v>
      </c>
      <c r="U240" s="150" t="e">
        <f t="shared" si="15"/>
        <v>#N/A</v>
      </c>
      <c r="V240" s="154" t="e">
        <f>VLOOKUP(E240,'PC Receitas'!$O$4:$P$14,2,FALSE)</f>
        <v>#N/A</v>
      </c>
    </row>
    <row r="241" spans="3:22" ht="19.5" customHeight="1" thickTop="1" thickBot="1" x14ac:dyDescent="0.3">
      <c r="C241" s="58"/>
      <c r="D241" s="58" t="str">
        <f>IF(C241&lt;&gt;"",TEXT(C241,"00")&amp;"/11/"&amp;'Configurações Básicas'!$P$5,"")</f>
        <v/>
      </c>
      <c r="E241" s="58"/>
      <c r="F241" s="58"/>
      <c r="G241" s="58"/>
      <c r="H241" s="58"/>
      <c r="I241" s="59"/>
      <c r="J241" s="193"/>
      <c r="K241" s="60"/>
      <c r="L241" s="192"/>
      <c r="M241" s="56">
        <f>M240+IF(AND(K241="Pago",OR(E241='PC Receitas'!$O$4,E241='PC Receitas'!$O$5,E241='PC Receitas'!$O$6)),I241,IF(AND(K241="Pago",OR(E241='PC Receitas'!$O$7,E241='PC Receitas'!$O$8,E241='PC Receitas'!$O$9,E241='PC Receitas'!$O$10,E241='PC Receitas'!$O$11,E241='PC Receitas'!$O$12,E241='PC Receitas'!$O$13,E241='PC Receitas'!$O$14)),-I241,0))</f>
        <v>7448.57</v>
      </c>
      <c r="R241" s="153" t="e">
        <f t="shared" si="12"/>
        <v>#N/A</v>
      </c>
      <c r="S241" s="150" t="e">
        <f t="shared" si="13"/>
        <v>#N/A</v>
      </c>
      <c r="T241" s="150" t="e">
        <f t="shared" si="14"/>
        <v>#N/A</v>
      </c>
      <c r="U241" s="150" t="e">
        <f t="shared" si="15"/>
        <v>#N/A</v>
      </c>
      <c r="V241" s="154" t="e">
        <f>VLOOKUP(E241,'PC Receitas'!$O$4:$P$14,2,FALSE)</f>
        <v>#N/A</v>
      </c>
    </row>
    <row r="242" spans="3:22" ht="19.5" customHeight="1" thickTop="1" thickBot="1" x14ac:dyDescent="0.3">
      <c r="C242" s="58"/>
      <c r="D242" s="58" t="str">
        <f>IF(C242&lt;&gt;"",TEXT(C242,"00")&amp;"/11/"&amp;'Configurações Básicas'!$P$5,"")</f>
        <v/>
      </c>
      <c r="E242" s="58"/>
      <c r="F242" s="58"/>
      <c r="G242" s="58"/>
      <c r="H242" s="58"/>
      <c r="I242" s="59"/>
      <c r="J242" s="193"/>
      <c r="K242" s="60"/>
      <c r="L242" s="192"/>
      <c r="M242" s="56">
        <f>M241+IF(AND(K242="Pago",OR(E242='PC Receitas'!$O$4,E242='PC Receitas'!$O$5,E242='PC Receitas'!$O$6)),I242,IF(AND(K242="Pago",OR(E242='PC Receitas'!$O$7,E242='PC Receitas'!$O$8,E242='PC Receitas'!$O$9,E242='PC Receitas'!$O$10,E242='PC Receitas'!$O$11,E242='PC Receitas'!$O$12,E242='PC Receitas'!$O$13,E242='PC Receitas'!$O$14)),-I242,0))</f>
        <v>7448.57</v>
      </c>
      <c r="R242" s="153" t="e">
        <f t="shared" si="12"/>
        <v>#N/A</v>
      </c>
      <c r="S242" s="150" t="e">
        <f t="shared" si="13"/>
        <v>#N/A</v>
      </c>
      <c r="T242" s="150" t="e">
        <f t="shared" si="14"/>
        <v>#N/A</v>
      </c>
      <c r="U242" s="150" t="e">
        <f t="shared" si="15"/>
        <v>#N/A</v>
      </c>
      <c r="V242" s="154" t="e">
        <f>VLOOKUP(E242,'PC Receitas'!$O$4:$P$14,2,FALSE)</f>
        <v>#N/A</v>
      </c>
    </row>
    <row r="243" spans="3:22" ht="19.5" customHeight="1" thickTop="1" thickBot="1" x14ac:dyDescent="0.3">
      <c r="C243" s="58"/>
      <c r="D243" s="58" t="str">
        <f>IF(C243&lt;&gt;"",TEXT(C243,"00")&amp;"/11/"&amp;'Configurações Básicas'!$P$5,"")</f>
        <v/>
      </c>
      <c r="E243" s="58"/>
      <c r="F243" s="58"/>
      <c r="G243" s="58"/>
      <c r="H243" s="58"/>
      <c r="I243" s="59"/>
      <c r="J243" s="193"/>
      <c r="K243" s="60"/>
      <c r="L243" s="192"/>
      <c r="M243" s="56">
        <f>M242+IF(AND(K243="Pago",OR(E243='PC Receitas'!$O$4,E243='PC Receitas'!$O$5,E243='PC Receitas'!$O$6)),I243,IF(AND(K243="Pago",OR(E243='PC Receitas'!$O$7,E243='PC Receitas'!$O$8,E243='PC Receitas'!$O$9,E243='PC Receitas'!$O$10,E243='PC Receitas'!$O$11,E243='PC Receitas'!$O$12,E243='PC Receitas'!$O$13,E243='PC Receitas'!$O$14)),-I243,0))</f>
        <v>7448.57</v>
      </c>
      <c r="R243" s="153" t="e">
        <f t="shared" si="12"/>
        <v>#N/A</v>
      </c>
      <c r="S243" s="150" t="e">
        <f t="shared" si="13"/>
        <v>#N/A</v>
      </c>
      <c r="T243" s="150" t="e">
        <f t="shared" si="14"/>
        <v>#N/A</v>
      </c>
      <c r="U243" s="150" t="e">
        <f t="shared" si="15"/>
        <v>#N/A</v>
      </c>
      <c r="V243" s="154" t="e">
        <f>VLOOKUP(E243,'PC Receitas'!$O$4:$P$14,2,FALSE)</f>
        <v>#N/A</v>
      </c>
    </row>
    <row r="244" spans="3:22" ht="19.5" customHeight="1" thickTop="1" thickBot="1" x14ac:dyDescent="0.3">
      <c r="C244" s="58"/>
      <c r="D244" s="58" t="str">
        <f>IF(C244&lt;&gt;"",TEXT(C244,"00")&amp;"/11/"&amp;'Configurações Básicas'!$P$5,"")</f>
        <v/>
      </c>
      <c r="E244" s="58"/>
      <c r="F244" s="58"/>
      <c r="G244" s="58"/>
      <c r="H244" s="58"/>
      <c r="I244" s="59"/>
      <c r="J244" s="193"/>
      <c r="K244" s="60"/>
      <c r="L244" s="192"/>
      <c r="M244" s="56">
        <f>M243+IF(AND(K244="Pago",OR(E244='PC Receitas'!$O$4,E244='PC Receitas'!$O$5,E244='PC Receitas'!$O$6)),I244,IF(AND(K244="Pago",OR(E244='PC Receitas'!$O$7,E244='PC Receitas'!$O$8,E244='PC Receitas'!$O$9,E244='PC Receitas'!$O$10,E244='PC Receitas'!$O$11,E244='PC Receitas'!$O$12,E244='PC Receitas'!$O$13,E244='PC Receitas'!$O$14)),-I244,0))</f>
        <v>7448.57</v>
      </c>
      <c r="R244" s="153" t="e">
        <f t="shared" si="12"/>
        <v>#N/A</v>
      </c>
      <c r="S244" s="150" t="e">
        <f t="shared" si="13"/>
        <v>#N/A</v>
      </c>
      <c r="T244" s="150" t="e">
        <f t="shared" si="14"/>
        <v>#N/A</v>
      </c>
      <c r="U244" s="150" t="e">
        <f t="shared" si="15"/>
        <v>#N/A</v>
      </c>
      <c r="V244" s="154" t="e">
        <f>VLOOKUP(E244,'PC Receitas'!$O$4:$P$14,2,FALSE)</f>
        <v>#N/A</v>
      </c>
    </row>
    <row r="245" spans="3:22" ht="19.5" customHeight="1" thickTop="1" thickBot="1" x14ac:dyDescent="0.3">
      <c r="C245" s="58"/>
      <c r="D245" s="58" t="str">
        <f>IF(C245&lt;&gt;"",TEXT(C245,"00")&amp;"/11/"&amp;'Configurações Básicas'!$P$5,"")</f>
        <v/>
      </c>
      <c r="E245" s="58"/>
      <c r="F245" s="58"/>
      <c r="G245" s="58"/>
      <c r="H245" s="58"/>
      <c r="I245" s="59"/>
      <c r="J245" s="193"/>
      <c r="K245" s="60"/>
      <c r="L245" s="192"/>
      <c r="M245" s="56">
        <f>M244+IF(AND(K245="Pago",OR(E245='PC Receitas'!$O$4,E245='PC Receitas'!$O$5,E245='PC Receitas'!$O$6)),I245,IF(AND(K245="Pago",OR(E245='PC Receitas'!$O$7,E245='PC Receitas'!$O$8,E245='PC Receitas'!$O$9,E245='PC Receitas'!$O$10,E245='PC Receitas'!$O$11,E245='PC Receitas'!$O$12,E245='PC Receitas'!$O$13,E245='PC Receitas'!$O$14)),-I245,0))</f>
        <v>7448.57</v>
      </c>
      <c r="R245" s="153" t="e">
        <f t="shared" si="12"/>
        <v>#N/A</v>
      </c>
      <c r="S245" s="150" t="e">
        <f t="shared" si="13"/>
        <v>#N/A</v>
      </c>
      <c r="T245" s="150" t="e">
        <f t="shared" si="14"/>
        <v>#N/A</v>
      </c>
      <c r="U245" s="150" t="e">
        <f t="shared" si="15"/>
        <v>#N/A</v>
      </c>
      <c r="V245" s="154" t="e">
        <f>VLOOKUP(E245,'PC Receitas'!$O$4:$P$14,2,FALSE)</f>
        <v>#N/A</v>
      </c>
    </row>
    <row r="246" spans="3:22" ht="19.5" customHeight="1" thickTop="1" thickBot="1" x14ac:dyDescent="0.3">
      <c r="C246" s="58"/>
      <c r="D246" s="58" t="str">
        <f>IF(C246&lt;&gt;"",TEXT(C246,"00")&amp;"/11/"&amp;'Configurações Básicas'!$P$5,"")</f>
        <v/>
      </c>
      <c r="E246" s="58"/>
      <c r="F246" s="58"/>
      <c r="G246" s="58"/>
      <c r="H246" s="58"/>
      <c r="I246" s="59"/>
      <c r="J246" s="193"/>
      <c r="K246" s="60"/>
      <c r="L246" s="192"/>
      <c r="M246" s="56">
        <f>M245+IF(AND(K246="Pago",OR(E246='PC Receitas'!$O$4,E246='PC Receitas'!$O$5,E246='PC Receitas'!$O$6)),I246,IF(AND(K246="Pago",OR(E246='PC Receitas'!$O$7,E246='PC Receitas'!$O$8,E246='PC Receitas'!$O$9,E246='PC Receitas'!$O$10,E246='PC Receitas'!$O$11,E246='PC Receitas'!$O$12,E246='PC Receitas'!$O$13,E246='PC Receitas'!$O$14)),-I246,0))</f>
        <v>7448.57</v>
      </c>
      <c r="R246" s="153" t="e">
        <f t="shared" si="12"/>
        <v>#N/A</v>
      </c>
      <c r="S246" s="150" t="e">
        <f t="shared" si="13"/>
        <v>#N/A</v>
      </c>
      <c r="T246" s="150" t="e">
        <f t="shared" si="14"/>
        <v>#N/A</v>
      </c>
      <c r="U246" s="150" t="e">
        <f t="shared" si="15"/>
        <v>#N/A</v>
      </c>
      <c r="V246" s="154" t="e">
        <f>VLOOKUP(E246,'PC Receitas'!$O$4:$P$14,2,FALSE)</f>
        <v>#N/A</v>
      </c>
    </row>
    <row r="247" spans="3:22" ht="19.5" customHeight="1" thickTop="1" thickBot="1" x14ac:dyDescent="0.3">
      <c r="C247" s="58"/>
      <c r="D247" s="58" t="str">
        <f>IF(C247&lt;&gt;"",TEXT(C247,"00")&amp;"/11/"&amp;'Configurações Básicas'!$P$5,"")</f>
        <v/>
      </c>
      <c r="E247" s="58"/>
      <c r="F247" s="58"/>
      <c r="G247" s="58"/>
      <c r="H247" s="58"/>
      <c r="I247" s="59"/>
      <c r="J247" s="193"/>
      <c r="K247" s="60"/>
      <c r="L247" s="192"/>
      <c r="M247" s="56">
        <f>M246+IF(AND(K247="Pago",OR(E247='PC Receitas'!$O$4,E247='PC Receitas'!$O$5,E247='PC Receitas'!$O$6)),I247,IF(AND(K247="Pago",OR(E247='PC Receitas'!$O$7,E247='PC Receitas'!$O$8,E247='PC Receitas'!$O$9,E247='PC Receitas'!$O$10,E247='PC Receitas'!$O$11,E247='PC Receitas'!$O$12,E247='PC Receitas'!$O$13,E247='PC Receitas'!$O$14)),-I247,0))</f>
        <v>7448.57</v>
      </c>
      <c r="R247" s="153" t="e">
        <f t="shared" si="12"/>
        <v>#N/A</v>
      </c>
      <c r="S247" s="150" t="e">
        <f t="shared" si="13"/>
        <v>#N/A</v>
      </c>
      <c r="T247" s="150" t="e">
        <f t="shared" si="14"/>
        <v>#N/A</v>
      </c>
      <c r="U247" s="150" t="e">
        <f t="shared" si="15"/>
        <v>#N/A</v>
      </c>
      <c r="V247" s="154" t="e">
        <f>VLOOKUP(E247,'PC Receitas'!$O$4:$P$14,2,FALSE)</f>
        <v>#N/A</v>
      </c>
    </row>
    <row r="248" spans="3:22" ht="19.5" customHeight="1" thickTop="1" thickBot="1" x14ac:dyDescent="0.3">
      <c r="C248" s="58"/>
      <c r="D248" s="58" t="str">
        <f>IF(C248&lt;&gt;"",TEXT(C248,"00")&amp;"/11/"&amp;'Configurações Básicas'!$P$5,"")</f>
        <v/>
      </c>
      <c r="E248" s="58"/>
      <c r="F248" s="58"/>
      <c r="G248" s="58"/>
      <c r="H248" s="58"/>
      <c r="I248" s="59"/>
      <c r="J248" s="193"/>
      <c r="K248" s="60"/>
      <c r="L248" s="192"/>
      <c r="M248" s="56">
        <f>M247+IF(AND(K248="Pago",OR(E248='PC Receitas'!$O$4,E248='PC Receitas'!$O$5,E248='PC Receitas'!$O$6)),I248,IF(AND(K248="Pago",OR(E248='PC Receitas'!$O$7,E248='PC Receitas'!$O$8,E248='PC Receitas'!$O$9,E248='PC Receitas'!$O$10,E248='PC Receitas'!$O$11,E248='PC Receitas'!$O$12,E248='PC Receitas'!$O$13,E248='PC Receitas'!$O$14)),-I248,0))</f>
        <v>7448.57</v>
      </c>
      <c r="R248" s="153" t="e">
        <f t="shared" si="12"/>
        <v>#N/A</v>
      </c>
      <c r="S248" s="150" t="e">
        <f t="shared" si="13"/>
        <v>#N/A</v>
      </c>
      <c r="T248" s="150" t="e">
        <f t="shared" si="14"/>
        <v>#N/A</v>
      </c>
      <c r="U248" s="150" t="e">
        <f t="shared" si="15"/>
        <v>#N/A</v>
      </c>
      <c r="V248" s="154" t="e">
        <f>VLOOKUP(E248,'PC Receitas'!$O$4:$P$14,2,FALSE)</f>
        <v>#N/A</v>
      </c>
    </row>
    <row r="249" spans="3:22" ht="19.5" customHeight="1" thickTop="1" thickBot="1" x14ac:dyDescent="0.3">
      <c r="C249" s="58"/>
      <c r="D249" s="58" t="str">
        <f>IF(C249&lt;&gt;"",TEXT(C249,"00")&amp;"/11/"&amp;'Configurações Básicas'!$P$5,"")</f>
        <v/>
      </c>
      <c r="E249" s="58"/>
      <c r="F249" s="58"/>
      <c r="G249" s="58"/>
      <c r="H249" s="58"/>
      <c r="I249" s="59"/>
      <c r="J249" s="193"/>
      <c r="K249" s="60"/>
      <c r="L249" s="192"/>
      <c r="M249" s="56">
        <f>M248+IF(AND(K249="Pago",OR(E249='PC Receitas'!$O$4,E249='PC Receitas'!$O$5,E249='PC Receitas'!$O$6)),I249,IF(AND(K249="Pago",OR(E249='PC Receitas'!$O$7,E249='PC Receitas'!$O$8,E249='PC Receitas'!$O$9,E249='PC Receitas'!$O$10,E249='PC Receitas'!$O$11,E249='PC Receitas'!$O$12,E249='PC Receitas'!$O$13,E249='PC Receitas'!$O$14)),-I249,0))</f>
        <v>7448.57</v>
      </c>
      <c r="R249" s="153" t="e">
        <f t="shared" si="12"/>
        <v>#N/A</v>
      </c>
      <c r="S249" s="150" t="e">
        <f t="shared" si="13"/>
        <v>#N/A</v>
      </c>
      <c r="T249" s="150" t="e">
        <f t="shared" si="14"/>
        <v>#N/A</v>
      </c>
      <c r="U249" s="150" t="e">
        <f t="shared" si="15"/>
        <v>#N/A</v>
      </c>
      <c r="V249" s="154" t="e">
        <f>VLOOKUP(E249,'PC Receitas'!$O$4:$P$14,2,FALSE)</f>
        <v>#N/A</v>
      </c>
    </row>
    <row r="250" spans="3:22" ht="19.5" customHeight="1" thickTop="1" thickBot="1" x14ac:dyDescent="0.3">
      <c r="C250" s="58"/>
      <c r="D250" s="58" t="str">
        <f>IF(C250&lt;&gt;"",TEXT(C250,"00")&amp;"/11/"&amp;'Configurações Básicas'!$P$5,"")</f>
        <v/>
      </c>
      <c r="E250" s="58"/>
      <c r="F250" s="58"/>
      <c r="G250" s="58"/>
      <c r="H250" s="58"/>
      <c r="I250" s="59"/>
      <c r="J250" s="193"/>
      <c r="K250" s="60"/>
      <c r="L250" s="192"/>
      <c r="M250" s="56">
        <f>M249+IF(AND(K250="Pago",OR(E250='PC Receitas'!$O$4,E250='PC Receitas'!$O$5,E250='PC Receitas'!$O$6)),I250,IF(AND(K250="Pago",OR(E250='PC Receitas'!$O$7,E250='PC Receitas'!$O$8,E250='PC Receitas'!$O$9,E250='PC Receitas'!$O$10,E250='PC Receitas'!$O$11,E250='PC Receitas'!$O$12,E250='PC Receitas'!$O$13,E250='PC Receitas'!$O$14)),-I250,0))</f>
        <v>7448.57</v>
      </c>
      <c r="R250" s="153" t="e">
        <f t="shared" si="12"/>
        <v>#N/A</v>
      </c>
      <c r="S250" s="150" t="e">
        <f t="shared" si="13"/>
        <v>#N/A</v>
      </c>
      <c r="T250" s="150" t="e">
        <f t="shared" si="14"/>
        <v>#N/A</v>
      </c>
      <c r="U250" s="150" t="e">
        <f t="shared" si="15"/>
        <v>#N/A</v>
      </c>
      <c r="V250" s="154" t="e">
        <f>VLOOKUP(E250,'PC Receitas'!$O$4:$P$14,2,FALSE)</f>
        <v>#N/A</v>
      </c>
    </row>
    <row r="251" spans="3:22" ht="19.5" customHeight="1" thickTop="1" thickBot="1" x14ac:dyDescent="0.3">
      <c r="C251" s="58"/>
      <c r="D251" s="58" t="str">
        <f>IF(C251&lt;&gt;"",TEXT(C251,"00")&amp;"/11/"&amp;'Configurações Básicas'!$P$5,"")</f>
        <v/>
      </c>
      <c r="E251" s="58"/>
      <c r="F251" s="58"/>
      <c r="G251" s="58"/>
      <c r="H251" s="58"/>
      <c r="I251" s="59"/>
      <c r="J251" s="193"/>
      <c r="K251" s="60"/>
      <c r="L251" s="192"/>
      <c r="M251" s="56">
        <f>M250+IF(AND(K251="Pago",OR(E251='PC Receitas'!$O$4,E251='PC Receitas'!$O$5,E251='PC Receitas'!$O$6)),I251,IF(AND(K251="Pago",OR(E251='PC Receitas'!$O$7,E251='PC Receitas'!$O$8,E251='PC Receitas'!$O$9,E251='PC Receitas'!$O$10,E251='PC Receitas'!$O$11,E251='PC Receitas'!$O$12,E251='PC Receitas'!$O$13,E251='PC Receitas'!$O$14)),-I251,0))</f>
        <v>7448.57</v>
      </c>
      <c r="R251" s="153" t="e">
        <f t="shared" si="12"/>
        <v>#N/A</v>
      </c>
      <c r="S251" s="150" t="e">
        <f t="shared" si="13"/>
        <v>#N/A</v>
      </c>
      <c r="T251" s="150" t="e">
        <f t="shared" si="14"/>
        <v>#N/A</v>
      </c>
      <c r="U251" s="150" t="e">
        <f t="shared" si="15"/>
        <v>#N/A</v>
      </c>
      <c r="V251" s="154" t="e">
        <f>VLOOKUP(E251,'PC Receitas'!$O$4:$P$14,2,FALSE)</f>
        <v>#N/A</v>
      </c>
    </row>
    <row r="252" spans="3:22" ht="19.5" customHeight="1" thickTop="1" thickBot="1" x14ac:dyDescent="0.3">
      <c r="C252" s="58"/>
      <c r="D252" s="58" t="str">
        <f>IF(C252&lt;&gt;"",TEXT(C252,"00")&amp;"/11/"&amp;'Configurações Básicas'!$P$5,"")</f>
        <v/>
      </c>
      <c r="E252" s="58"/>
      <c r="F252" s="58"/>
      <c r="G252" s="58"/>
      <c r="H252" s="58"/>
      <c r="I252" s="59"/>
      <c r="J252" s="193"/>
      <c r="K252" s="60"/>
      <c r="L252" s="192"/>
      <c r="M252" s="56">
        <f>M251+IF(AND(K252="Pago",OR(E252='PC Receitas'!$O$4,E252='PC Receitas'!$O$5,E252='PC Receitas'!$O$6)),I252,IF(AND(K252="Pago",OR(E252='PC Receitas'!$O$7,E252='PC Receitas'!$O$8,E252='PC Receitas'!$O$9,E252='PC Receitas'!$O$10,E252='PC Receitas'!$O$11,E252='PC Receitas'!$O$12,E252='PC Receitas'!$O$13,E252='PC Receitas'!$O$14)),-I252,0))</f>
        <v>7448.57</v>
      </c>
      <c r="R252" s="153" t="e">
        <f t="shared" si="12"/>
        <v>#N/A</v>
      </c>
      <c r="S252" s="150" t="e">
        <f t="shared" si="13"/>
        <v>#N/A</v>
      </c>
      <c r="T252" s="150" t="e">
        <f t="shared" si="14"/>
        <v>#N/A</v>
      </c>
      <c r="U252" s="150" t="e">
        <f t="shared" si="15"/>
        <v>#N/A</v>
      </c>
      <c r="V252" s="154" t="e">
        <f>VLOOKUP(E252,'PC Receitas'!$O$4:$P$14,2,FALSE)</f>
        <v>#N/A</v>
      </c>
    </row>
    <row r="253" spans="3:22" ht="19.5" customHeight="1" thickTop="1" thickBot="1" x14ac:dyDescent="0.3">
      <c r="C253" s="58"/>
      <c r="D253" s="58" t="str">
        <f>IF(C253&lt;&gt;"",TEXT(C253,"00")&amp;"/11/"&amp;'Configurações Básicas'!$P$5,"")</f>
        <v/>
      </c>
      <c r="E253" s="58"/>
      <c r="F253" s="58"/>
      <c r="G253" s="58"/>
      <c r="H253" s="58"/>
      <c r="I253" s="59"/>
      <c r="J253" s="193"/>
      <c r="K253" s="60"/>
      <c r="L253" s="192"/>
      <c r="M253" s="56">
        <f>M252+IF(AND(K253="Pago",OR(E253='PC Receitas'!$O$4,E253='PC Receitas'!$O$5,E253='PC Receitas'!$O$6)),I253,IF(AND(K253="Pago",OR(E253='PC Receitas'!$O$7,E253='PC Receitas'!$O$8,E253='PC Receitas'!$O$9,E253='PC Receitas'!$O$10,E253='PC Receitas'!$O$11,E253='PC Receitas'!$O$12,E253='PC Receitas'!$O$13,E253='PC Receitas'!$O$14)),-I253,0))</f>
        <v>7448.57</v>
      </c>
      <c r="R253" s="153" t="e">
        <f t="shared" si="12"/>
        <v>#N/A</v>
      </c>
      <c r="S253" s="150" t="e">
        <f t="shared" si="13"/>
        <v>#N/A</v>
      </c>
      <c r="T253" s="150" t="e">
        <f t="shared" si="14"/>
        <v>#N/A</v>
      </c>
      <c r="U253" s="150" t="e">
        <f t="shared" si="15"/>
        <v>#N/A</v>
      </c>
      <c r="V253" s="154" t="e">
        <f>VLOOKUP(E253,'PC Receitas'!$O$4:$P$14,2,FALSE)</f>
        <v>#N/A</v>
      </c>
    </row>
    <row r="254" spans="3:22" ht="19.5" customHeight="1" thickTop="1" thickBot="1" x14ac:dyDescent="0.3">
      <c r="C254" s="58"/>
      <c r="D254" s="58" t="str">
        <f>IF(C254&lt;&gt;"",TEXT(C254,"00")&amp;"/11/"&amp;'Configurações Básicas'!$P$5,"")</f>
        <v/>
      </c>
      <c r="E254" s="58"/>
      <c r="F254" s="58"/>
      <c r="G254" s="58"/>
      <c r="H254" s="58"/>
      <c r="I254" s="59"/>
      <c r="J254" s="193"/>
      <c r="K254" s="60"/>
      <c r="L254" s="192"/>
      <c r="M254" s="56">
        <f>M253+IF(AND(K254="Pago",OR(E254='PC Receitas'!$O$4,E254='PC Receitas'!$O$5,E254='PC Receitas'!$O$6)),I254,IF(AND(K254="Pago",OR(E254='PC Receitas'!$O$7,E254='PC Receitas'!$O$8,E254='PC Receitas'!$O$9,E254='PC Receitas'!$O$10,E254='PC Receitas'!$O$11,E254='PC Receitas'!$O$12,E254='PC Receitas'!$O$13,E254='PC Receitas'!$O$14)),-I254,0))</f>
        <v>7448.57</v>
      </c>
      <c r="R254" s="153" t="e">
        <f t="shared" si="12"/>
        <v>#N/A</v>
      </c>
      <c r="S254" s="150" t="e">
        <f t="shared" si="13"/>
        <v>#N/A</v>
      </c>
      <c r="T254" s="150" t="e">
        <f t="shared" si="14"/>
        <v>#N/A</v>
      </c>
      <c r="U254" s="150" t="e">
        <f t="shared" si="15"/>
        <v>#N/A</v>
      </c>
      <c r="V254" s="154" t="e">
        <f>VLOOKUP(E254,'PC Receitas'!$O$4:$P$14,2,FALSE)</f>
        <v>#N/A</v>
      </c>
    </row>
    <row r="255" spans="3:22" ht="19.5" customHeight="1" thickTop="1" thickBot="1" x14ac:dyDescent="0.3">
      <c r="C255" s="58"/>
      <c r="D255" s="58" t="str">
        <f>IF(C255&lt;&gt;"",TEXT(C255,"00")&amp;"/11/"&amp;'Configurações Básicas'!$P$5,"")</f>
        <v/>
      </c>
      <c r="E255" s="58"/>
      <c r="F255" s="58"/>
      <c r="G255" s="58"/>
      <c r="H255" s="58"/>
      <c r="I255" s="59"/>
      <c r="J255" s="193"/>
      <c r="K255" s="60"/>
      <c r="L255" s="192"/>
      <c r="M255" s="56">
        <f>M254+IF(AND(K255="Pago",OR(E255='PC Receitas'!$O$4,E255='PC Receitas'!$O$5,E255='PC Receitas'!$O$6)),I255,IF(AND(K255="Pago",OR(E255='PC Receitas'!$O$7,E255='PC Receitas'!$O$8,E255='PC Receitas'!$O$9,E255='PC Receitas'!$O$10,E255='PC Receitas'!$O$11,E255='PC Receitas'!$O$12,E255='PC Receitas'!$O$13,E255='PC Receitas'!$O$14)),-I255,0))</f>
        <v>7448.57</v>
      </c>
      <c r="R255" s="153" t="e">
        <f t="shared" si="12"/>
        <v>#N/A</v>
      </c>
      <c r="S255" s="150" t="e">
        <f t="shared" si="13"/>
        <v>#N/A</v>
      </c>
      <c r="T255" s="150" t="e">
        <f t="shared" si="14"/>
        <v>#N/A</v>
      </c>
      <c r="U255" s="150" t="e">
        <f t="shared" si="15"/>
        <v>#N/A</v>
      </c>
      <c r="V255" s="154" t="e">
        <f>VLOOKUP(E255,'PC Receitas'!$O$4:$P$14,2,FALSE)</f>
        <v>#N/A</v>
      </c>
    </row>
    <row r="256" spans="3:22" ht="19.5" customHeight="1" thickTop="1" thickBot="1" x14ac:dyDescent="0.3">
      <c r="C256" s="58"/>
      <c r="D256" s="58" t="str">
        <f>IF(C256&lt;&gt;"",TEXT(C256,"00")&amp;"/11/"&amp;'Configurações Básicas'!$P$5,"")</f>
        <v/>
      </c>
      <c r="E256" s="58"/>
      <c r="F256" s="58"/>
      <c r="G256" s="58"/>
      <c r="H256" s="58"/>
      <c r="I256" s="59"/>
      <c r="J256" s="193"/>
      <c r="K256" s="60"/>
      <c r="L256" s="192"/>
      <c r="M256" s="56">
        <f>M255+IF(AND(K256="Pago",OR(E256='PC Receitas'!$O$4,E256='PC Receitas'!$O$5,E256='PC Receitas'!$O$6)),I256,IF(AND(K256="Pago",OR(E256='PC Receitas'!$O$7,E256='PC Receitas'!$O$8,E256='PC Receitas'!$O$9,E256='PC Receitas'!$O$10,E256='PC Receitas'!$O$11,E256='PC Receitas'!$O$12,E256='PC Receitas'!$O$13,E256='PC Receitas'!$O$14)),-I256,0))</f>
        <v>7448.57</v>
      </c>
      <c r="R256" s="153" t="e">
        <f t="shared" si="12"/>
        <v>#N/A</v>
      </c>
      <c r="S256" s="150" t="e">
        <f t="shared" si="13"/>
        <v>#N/A</v>
      </c>
      <c r="T256" s="150" t="e">
        <f t="shared" si="14"/>
        <v>#N/A</v>
      </c>
      <c r="U256" s="150" t="e">
        <f t="shared" si="15"/>
        <v>#N/A</v>
      </c>
      <c r="V256" s="154" t="e">
        <f>VLOOKUP(E256,'PC Receitas'!$O$4:$P$14,2,FALSE)</f>
        <v>#N/A</v>
      </c>
    </row>
    <row r="257" spans="3:22" ht="19.5" customHeight="1" thickTop="1" thickBot="1" x14ac:dyDescent="0.3">
      <c r="C257" s="58"/>
      <c r="D257" s="58" t="str">
        <f>IF(C257&lt;&gt;"",TEXT(C257,"00")&amp;"/11/"&amp;'Configurações Básicas'!$P$5,"")</f>
        <v/>
      </c>
      <c r="E257" s="58"/>
      <c r="F257" s="58"/>
      <c r="G257" s="58"/>
      <c r="H257" s="58"/>
      <c r="I257" s="59"/>
      <c r="J257" s="193"/>
      <c r="K257" s="60"/>
      <c r="L257" s="192"/>
      <c r="M257" s="56">
        <f>M256+IF(AND(K257="Pago",OR(E257='PC Receitas'!$O$4,E257='PC Receitas'!$O$5,E257='PC Receitas'!$O$6)),I257,IF(AND(K257="Pago",OR(E257='PC Receitas'!$O$7,E257='PC Receitas'!$O$8,E257='PC Receitas'!$O$9,E257='PC Receitas'!$O$10,E257='PC Receitas'!$O$11,E257='PC Receitas'!$O$12,E257='PC Receitas'!$O$13,E257='PC Receitas'!$O$14)),-I257,0))</f>
        <v>7448.57</v>
      </c>
      <c r="R257" s="153" t="e">
        <f t="shared" si="12"/>
        <v>#N/A</v>
      </c>
      <c r="S257" s="150" t="e">
        <f t="shared" si="13"/>
        <v>#N/A</v>
      </c>
      <c r="T257" s="150" t="e">
        <f t="shared" si="14"/>
        <v>#N/A</v>
      </c>
      <c r="U257" s="150" t="e">
        <f t="shared" si="15"/>
        <v>#N/A</v>
      </c>
      <c r="V257" s="154" t="e">
        <f>VLOOKUP(E257,'PC Receitas'!$O$4:$P$14,2,FALSE)</f>
        <v>#N/A</v>
      </c>
    </row>
    <row r="258" spans="3:22" ht="19.5" customHeight="1" thickTop="1" thickBot="1" x14ac:dyDescent="0.3">
      <c r="C258" s="58"/>
      <c r="D258" s="58" t="str">
        <f>IF(C258&lt;&gt;"",TEXT(C258,"00")&amp;"/11/"&amp;'Configurações Básicas'!$P$5,"")</f>
        <v/>
      </c>
      <c r="E258" s="58"/>
      <c r="F258" s="58"/>
      <c r="G258" s="58"/>
      <c r="H258" s="58"/>
      <c r="I258" s="59"/>
      <c r="J258" s="193"/>
      <c r="K258" s="60"/>
      <c r="L258" s="192"/>
      <c r="M258" s="56">
        <f>M257+IF(AND(K258="Pago",OR(E258='PC Receitas'!$O$4,E258='PC Receitas'!$O$5,E258='PC Receitas'!$O$6)),I258,IF(AND(K258="Pago",OR(E258='PC Receitas'!$O$7,E258='PC Receitas'!$O$8,E258='PC Receitas'!$O$9,E258='PC Receitas'!$O$10,E258='PC Receitas'!$O$11,E258='PC Receitas'!$O$12,E258='PC Receitas'!$O$13,E258='PC Receitas'!$O$14)),-I258,0))</f>
        <v>7448.57</v>
      </c>
      <c r="R258" s="153" t="e">
        <f t="shared" si="12"/>
        <v>#N/A</v>
      </c>
      <c r="S258" s="150" t="e">
        <f t="shared" si="13"/>
        <v>#N/A</v>
      </c>
      <c r="T258" s="150" t="e">
        <f t="shared" si="14"/>
        <v>#N/A</v>
      </c>
      <c r="U258" s="150" t="e">
        <f t="shared" si="15"/>
        <v>#N/A</v>
      </c>
      <c r="V258" s="154" t="e">
        <f>VLOOKUP(E258,'PC Receitas'!$O$4:$P$14,2,FALSE)</f>
        <v>#N/A</v>
      </c>
    </row>
    <row r="259" spans="3:22" ht="19.5" customHeight="1" thickTop="1" thickBot="1" x14ac:dyDescent="0.3">
      <c r="C259" s="58"/>
      <c r="D259" s="58" t="str">
        <f>IF(C259&lt;&gt;"",TEXT(C259,"00")&amp;"/11/"&amp;'Configurações Básicas'!$P$5,"")</f>
        <v/>
      </c>
      <c r="E259" s="58"/>
      <c r="F259" s="58"/>
      <c r="G259" s="58"/>
      <c r="H259" s="58"/>
      <c r="I259" s="59"/>
      <c r="J259" s="193"/>
      <c r="K259" s="60"/>
      <c r="L259" s="192"/>
      <c r="M259" s="56">
        <f>M258+IF(AND(K259="Pago",OR(E259='PC Receitas'!$O$4,E259='PC Receitas'!$O$5,E259='PC Receitas'!$O$6)),I259,IF(AND(K259="Pago",OR(E259='PC Receitas'!$O$7,E259='PC Receitas'!$O$8,E259='PC Receitas'!$O$9,E259='PC Receitas'!$O$10,E259='PC Receitas'!$O$11,E259='PC Receitas'!$O$12,E259='PC Receitas'!$O$13,E259='PC Receitas'!$O$14)),-I259,0))</f>
        <v>7448.57</v>
      </c>
      <c r="R259" s="153" t="e">
        <f t="shared" si="12"/>
        <v>#N/A</v>
      </c>
      <c r="S259" s="150" t="e">
        <f t="shared" si="13"/>
        <v>#N/A</v>
      </c>
      <c r="T259" s="150" t="e">
        <f t="shared" si="14"/>
        <v>#N/A</v>
      </c>
      <c r="U259" s="150" t="e">
        <f t="shared" si="15"/>
        <v>#N/A</v>
      </c>
      <c r="V259" s="154" t="e">
        <f>VLOOKUP(E259,'PC Receitas'!$O$4:$P$14,2,FALSE)</f>
        <v>#N/A</v>
      </c>
    </row>
    <row r="260" spans="3:22" ht="19.5" customHeight="1" thickTop="1" thickBot="1" x14ac:dyDescent="0.3">
      <c r="C260" s="58"/>
      <c r="D260" s="58" t="str">
        <f>IF(C260&lt;&gt;"",TEXT(C260,"00")&amp;"/11/"&amp;'Configurações Básicas'!$P$5,"")</f>
        <v/>
      </c>
      <c r="E260" s="58"/>
      <c r="F260" s="58"/>
      <c r="G260" s="58"/>
      <c r="H260" s="58"/>
      <c r="I260" s="59"/>
      <c r="J260" s="193"/>
      <c r="K260" s="60"/>
      <c r="L260" s="192"/>
      <c r="M260" s="56">
        <f>M259+IF(AND(K260="Pago",OR(E260='PC Receitas'!$O$4,E260='PC Receitas'!$O$5,E260='PC Receitas'!$O$6)),I260,IF(AND(K260="Pago",OR(E260='PC Receitas'!$O$7,E260='PC Receitas'!$O$8,E260='PC Receitas'!$O$9,E260='PC Receitas'!$O$10,E260='PC Receitas'!$O$11,E260='PC Receitas'!$O$12,E260='PC Receitas'!$O$13,E260='PC Receitas'!$O$14)),-I260,0))</f>
        <v>7448.57</v>
      </c>
      <c r="R260" s="153" t="e">
        <f t="shared" si="12"/>
        <v>#N/A</v>
      </c>
      <c r="S260" s="150" t="e">
        <f t="shared" si="13"/>
        <v>#N/A</v>
      </c>
      <c r="T260" s="150" t="e">
        <f t="shared" si="14"/>
        <v>#N/A</v>
      </c>
      <c r="U260" s="150" t="e">
        <f t="shared" si="15"/>
        <v>#N/A</v>
      </c>
      <c r="V260" s="154" t="e">
        <f>VLOOKUP(E260,'PC Receitas'!$O$4:$P$14,2,FALSE)</f>
        <v>#N/A</v>
      </c>
    </row>
    <row r="261" spans="3:22" ht="19.5" customHeight="1" thickTop="1" thickBot="1" x14ac:dyDescent="0.3">
      <c r="C261" s="58"/>
      <c r="D261" s="58" t="str">
        <f>IF(C261&lt;&gt;"",TEXT(C261,"00")&amp;"/11/"&amp;'Configurações Básicas'!$P$5,"")</f>
        <v/>
      </c>
      <c r="E261" s="58"/>
      <c r="F261" s="58"/>
      <c r="G261" s="58"/>
      <c r="H261" s="58"/>
      <c r="I261" s="59"/>
      <c r="J261" s="193"/>
      <c r="K261" s="60"/>
      <c r="L261" s="192"/>
      <c r="M261" s="56">
        <f>M260+IF(AND(K261="Pago",OR(E261='PC Receitas'!$O$4,E261='PC Receitas'!$O$5,E261='PC Receitas'!$O$6)),I261,IF(AND(K261="Pago",OR(E261='PC Receitas'!$O$7,E261='PC Receitas'!$O$8,E261='PC Receitas'!$O$9,E261='PC Receitas'!$O$10,E261='PC Receitas'!$O$11,E261='PC Receitas'!$O$12,E261='PC Receitas'!$O$13,E261='PC Receitas'!$O$14)),-I261,0))</f>
        <v>7448.57</v>
      </c>
      <c r="R261" s="153" t="e">
        <f t="shared" si="12"/>
        <v>#N/A</v>
      </c>
      <c r="S261" s="150" t="e">
        <f t="shared" si="13"/>
        <v>#N/A</v>
      </c>
      <c r="T261" s="150" t="e">
        <f t="shared" si="14"/>
        <v>#N/A</v>
      </c>
      <c r="U261" s="150" t="e">
        <f t="shared" si="15"/>
        <v>#N/A</v>
      </c>
      <c r="V261" s="154" t="e">
        <f>VLOOKUP(E261,'PC Receitas'!$O$4:$P$14,2,FALSE)</f>
        <v>#N/A</v>
      </c>
    </row>
    <row r="262" spans="3:22" ht="19.5" customHeight="1" thickTop="1" thickBot="1" x14ac:dyDescent="0.3">
      <c r="C262" s="58"/>
      <c r="D262" s="58" t="str">
        <f>IF(C262&lt;&gt;"",TEXT(C262,"00")&amp;"/11/"&amp;'Configurações Básicas'!$P$5,"")</f>
        <v/>
      </c>
      <c r="E262" s="58"/>
      <c r="F262" s="58"/>
      <c r="G262" s="58"/>
      <c r="H262" s="58"/>
      <c r="I262" s="59"/>
      <c r="J262" s="193"/>
      <c r="K262" s="60"/>
      <c r="L262" s="192"/>
      <c r="M262" s="56">
        <f>M261+IF(AND(K262="Pago",OR(E262='PC Receitas'!$O$4,E262='PC Receitas'!$O$5,E262='PC Receitas'!$O$6)),I262,IF(AND(K262="Pago",OR(E262='PC Receitas'!$O$7,E262='PC Receitas'!$O$8,E262='PC Receitas'!$O$9,E262='PC Receitas'!$O$10,E262='PC Receitas'!$O$11,E262='PC Receitas'!$O$12,E262='PC Receitas'!$O$13,E262='PC Receitas'!$O$14)),-I262,0))</f>
        <v>7448.57</v>
      </c>
      <c r="R262" s="153" t="e">
        <f t="shared" ref="R262:R325" si="16">IF(V262="Despesas_com_RH","Despesa",IF(V262="Despesas_Operacionais","Despesa",IF(V262="Despesas_com_Marketing","Despesa",IF(V262="Impostos","Despesa",IF(V262="Investimentos","Despesa","")))))</f>
        <v>#N/A</v>
      </c>
      <c r="S262" s="150" t="e">
        <f t="shared" ref="S262:S325" si="17">IF(V262="Despesas_com_Produtos","Despesa",IF(V262="Despesas_com_Serviços","Despesa",IF(V262="Despesas_Não_Operacionais","Despesa","")))</f>
        <v>#N/A</v>
      </c>
      <c r="T262" s="150" t="e">
        <f t="shared" ref="T262:T325" si="18">IF(V262="Receitas_com_Produtos","Receita",IF(V262="Receitas_com_Serviços","Receita",IF(V262="Receitas_Não_Operacionais","Receita","")))</f>
        <v>#N/A</v>
      </c>
      <c r="U262" s="150" t="e">
        <f t="shared" ref="U262:U325" si="19">IF(R262&lt;&gt;"",R262,IF(S262&lt;&gt;"",S262,IF(T262&lt;&gt;"",T262,"")))</f>
        <v>#N/A</v>
      </c>
      <c r="V262" s="154" t="e">
        <f>VLOOKUP(E262,'PC Receitas'!$O$4:$P$14,2,FALSE)</f>
        <v>#N/A</v>
      </c>
    </row>
    <row r="263" spans="3:22" ht="19.5" customHeight="1" thickTop="1" thickBot="1" x14ac:dyDescent="0.3">
      <c r="C263" s="58"/>
      <c r="D263" s="58" t="str">
        <f>IF(C263&lt;&gt;"",TEXT(C263,"00")&amp;"/11/"&amp;'Configurações Básicas'!$P$5,"")</f>
        <v/>
      </c>
      <c r="E263" s="58"/>
      <c r="F263" s="58"/>
      <c r="G263" s="58"/>
      <c r="H263" s="58"/>
      <c r="I263" s="59"/>
      <c r="J263" s="193"/>
      <c r="K263" s="60"/>
      <c r="L263" s="192"/>
      <c r="M263" s="56">
        <f>M262+IF(AND(K263="Pago",OR(E263='PC Receitas'!$O$4,E263='PC Receitas'!$O$5,E263='PC Receitas'!$O$6)),I263,IF(AND(K263="Pago",OR(E263='PC Receitas'!$O$7,E263='PC Receitas'!$O$8,E263='PC Receitas'!$O$9,E263='PC Receitas'!$O$10,E263='PC Receitas'!$O$11,E263='PC Receitas'!$O$12,E263='PC Receitas'!$O$13,E263='PC Receitas'!$O$14)),-I263,0))</f>
        <v>7448.57</v>
      </c>
      <c r="R263" s="153" t="e">
        <f t="shared" si="16"/>
        <v>#N/A</v>
      </c>
      <c r="S263" s="150" t="e">
        <f t="shared" si="17"/>
        <v>#N/A</v>
      </c>
      <c r="T263" s="150" t="e">
        <f t="shared" si="18"/>
        <v>#N/A</v>
      </c>
      <c r="U263" s="150" t="e">
        <f t="shared" si="19"/>
        <v>#N/A</v>
      </c>
      <c r="V263" s="154" t="e">
        <f>VLOOKUP(E263,'PC Receitas'!$O$4:$P$14,2,FALSE)</f>
        <v>#N/A</v>
      </c>
    </row>
    <row r="264" spans="3:22" ht="19.5" customHeight="1" thickTop="1" thickBot="1" x14ac:dyDescent="0.3">
      <c r="C264" s="58"/>
      <c r="D264" s="58" t="str">
        <f>IF(C264&lt;&gt;"",TEXT(C264,"00")&amp;"/11/"&amp;'Configurações Básicas'!$P$5,"")</f>
        <v/>
      </c>
      <c r="E264" s="58"/>
      <c r="F264" s="58"/>
      <c r="G264" s="58"/>
      <c r="H264" s="58"/>
      <c r="I264" s="59"/>
      <c r="J264" s="193"/>
      <c r="K264" s="60"/>
      <c r="L264" s="192"/>
      <c r="M264" s="56">
        <f>M263+IF(AND(K264="Pago",OR(E264='PC Receitas'!$O$4,E264='PC Receitas'!$O$5,E264='PC Receitas'!$O$6)),I264,IF(AND(K264="Pago",OR(E264='PC Receitas'!$O$7,E264='PC Receitas'!$O$8,E264='PC Receitas'!$O$9,E264='PC Receitas'!$O$10,E264='PC Receitas'!$O$11,E264='PC Receitas'!$O$12,E264='PC Receitas'!$O$13,E264='PC Receitas'!$O$14)),-I264,0))</f>
        <v>7448.57</v>
      </c>
      <c r="R264" s="153" t="e">
        <f t="shared" si="16"/>
        <v>#N/A</v>
      </c>
      <c r="S264" s="150" t="e">
        <f t="shared" si="17"/>
        <v>#N/A</v>
      </c>
      <c r="T264" s="150" t="e">
        <f t="shared" si="18"/>
        <v>#N/A</v>
      </c>
      <c r="U264" s="150" t="e">
        <f t="shared" si="19"/>
        <v>#N/A</v>
      </c>
      <c r="V264" s="154" t="e">
        <f>VLOOKUP(E264,'PC Receitas'!$O$4:$P$14,2,FALSE)</f>
        <v>#N/A</v>
      </c>
    </row>
    <row r="265" spans="3:22" ht="19.5" customHeight="1" thickTop="1" thickBot="1" x14ac:dyDescent="0.3">
      <c r="C265" s="58"/>
      <c r="D265" s="58" t="str">
        <f>IF(C265&lt;&gt;"",TEXT(C265,"00")&amp;"/11/"&amp;'Configurações Básicas'!$P$5,"")</f>
        <v/>
      </c>
      <c r="E265" s="58"/>
      <c r="F265" s="58"/>
      <c r="G265" s="58"/>
      <c r="H265" s="58"/>
      <c r="I265" s="59"/>
      <c r="J265" s="193"/>
      <c r="K265" s="60"/>
      <c r="L265" s="192"/>
      <c r="M265" s="56">
        <f>M264+IF(AND(K265="Pago",OR(E265='PC Receitas'!$O$4,E265='PC Receitas'!$O$5,E265='PC Receitas'!$O$6)),I265,IF(AND(K265="Pago",OR(E265='PC Receitas'!$O$7,E265='PC Receitas'!$O$8,E265='PC Receitas'!$O$9,E265='PC Receitas'!$O$10,E265='PC Receitas'!$O$11,E265='PC Receitas'!$O$12,E265='PC Receitas'!$O$13,E265='PC Receitas'!$O$14)),-I265,0))</f>
        <v>7448.57</v>
      </c>
      <c r="R265" s="153" t="e">
        <f t="shared" si="16"/>
        <v>#N/A</v>
      </c>
      <c r="S265" s="150" t="e">
        <f t="shared" si="17"/>
        <v>#N/A</v>
      </c>
      <c r="T265" s="150" t="e">
        <f t="shared" si="18"/>
        <v>#N/A</v>
      </c>
      <c r="U265" s="150" t="e">
        <f t="shared" si="19"/>
        <v>#N/A</v>
      </c>
      <c r="V265" s="154" t="e">
        <f>VLOOKUP(E265,'PC Receitas'!$O$4:$P$14,2,FALSE)</f>
        <v>#N/A</v>
      </c>
    </row>
    <row r="266" spans="3:22" ht="19.5" customHeight="1" thickTop="1" thickBot="1" x14ac:dyDescent="0.3">
      <c r="C266" s="58"/>
      <c r="D266" s="58" t="str">
        <f>IF(C266&lt;&gt;"",TEXT(C266,"00")&amp;"/11/"&amp;'Configurações Básicas'!$P$5,"")</f>
        <v/>
      </c>
      <c r="E266" s="58"/>
      <c r="F266" s="58"/>
      <c r="G266" s="58"/>
      <c r="H266" s="58"/>
      <c r="I266" s="59"/>
      <c r="J266" s="193"/>
      <c r="K266" s="60"/>
      <c r="L266" s="192"/>
      <c r="M266" s="56">
        <f>M265+IF(AND(K266="Pago",OR(E266='PC Receitas'!$O$4,E266='PC Receitas'!$O$5,E266='PC Receitas'!$O$6)),I266,IF(AND(K266="Pago",OR(E266='PC Receitas'!$O$7,E266='PC Receitas'!$O$8,E266='PC Receitas'!$O$9,E266='PC Receitas'!$O$10,E266='PC Receitas'!$O$11,E266='PC Receitas'!$O$12,E266='PC Receitas'!$O$13,E266='PC Receitas'!$O$14)),-I266,0))</f>
        <v>7448.57</v>
      </c>
      <c r="R266" s="153" t="e">
        <f t="shared" si="16"/>
        <v>#N/A</v>
      </c>
      <c r="S266" s="150" t="e">
        <f t="shared" si="17"/>
        <v>#N/A</v>
      </c>
      <c r="T266" s="150" t="e">
        <f t="shared" si="18"/>
        <v>#N/A</v>
      </c>
      <c r="U266" s="150" t="e">
        <f t="shared" si="19"/>
        <v>#N/A</v>
      </c>
      <c r="V266" s="154" t="e">
        <f>VLOOKUP(E266,'PC Receitas'!$O$4:$P$14,2,FALSE)</f>
        <v>#N/A</v>
      </c>
    </row>
    <row r="267" spans="3:22" ht="19.5" customHeight="1" thickTop="1" thickBot="1" x14ac:dyDescent="0.3">
      <c r="C267" s="58"/>
      <c r="D267" s="58" t="str">
        <f>IF(C267&lt;&gt;"",TEXT(C267,"00")&amp;"/11/"&amp;'Configurações Básicas'!$P$5,"")</f>
        <v/>
      </c>
      <c r="E267" s="58"/>
      <c r="F267" s="58"/>
      <c r="G267" s="58"/>
      <c r="H267" s="58"/>
      <c r="I267" s="59"/>
      <c r="J267" s="193"/>
      <c r="K267" s="60"/>
      <c r="L267" s="192"/>
      <c r="M267" s="56">
        <f>M266+IF(AND(K267="Pago",OR(E267='PC Receitas'!$O$4,E267='PC Receitas'!$O$5,E267='PC Receitas'!$O$6)),I267,IF(AND(K267="Pago",OR(E267='PC Receitas'!$O$7,E267='PC Receitas'!$O$8,E267='PC Receitas'!$O$9,E267='PC Receitas'!$O$10,E267='PC Receitas'!$O$11,E267='PC Receitas'!$O$12,E267='PC Receitas'!$O$13,E267='PC Receitas'!$O$14)),-I267,0))</f>
        <v>7448.57</v>
      </c>
      <c r="R267" s="153" t="e">
        <f t="shared" si="16"/>
        <v>#N/A</v>
      </c>
      <c r="S267" s="150" t="e">
        <f t="shared" si="17"/>
        <v>#N/A</v>
      </c>
      <c r="T267" s="150" t="e">
        <f t="shared" si="18"/>
        <v>#N/A</v>
      </c>
      <c r="U267" s="150" t="e">
        <f t="shared" si="19"/>
        <v>#N/A</v>
      </c>
      <c r="V267" s="154" t="e">
        <f>VLOOKUP(E267,'PC Receitas'!$O$4:$P$14,2,FALSE)</f>
        <v>#N/A</v>
      </c>
    </row>
    <row r="268" spans="3:22" ht="19.5" customHeight="1" thickTop="1" thickBot="1" x14ac:dyDescent="0.3">
      <c r="C268" s="58"/>
      <c r="D268" s="58" t="str">
        <f>IF(C268&lt;&gt;"",TEXT(C268,"00")&amp;"/11/"&amp;'Configurações Básicas'!$P$5,"")</f>
        <v/>
      </c>
      <c r="E268" s="58"/>
      <c r="F268" s="58"/>
      <c r="G268" s="58"/>
      <c r="H268" s="58"/>
      <c r="I268" s="59"/>
      <c r="J268" s="193"/>
      <c r="K268" s="60"/>
      <c r="L268" s="192"/>
      <c r="M268" s="56">
        <f>M267+IF(AND(K268="Pago",OR(E268='PC Receitas'!$O$4,E268='PC Receitas'!$O$5,E268='PC Receitas'!$O$6)),I268,IF(AND(K268="Pago",OR(E268='PC Receitas'!$O$7,E268='PC Receitas'!$O$8,E268='PC Receitas'!$O$9,E268='PC Receitas'!$O$10,E268='PC Receitas'!$O$11,E268='PC Receitas'!$O$12,E268='PC Receitas'!$O$13,E268='PC Receitas'!$O$14)),-I268,0))</f>
        <v>7448.57</v>
      </c>
      <c r="R268" s="153" t="e">
        <f t="shared" si="16"/>
        <v>#N/A</v>
      </c>
      <c r="S268" s="150" t="e">
        <f t="shared" si="17"/>
        <v>#N/A</v>
      </c>
      <c r="T268" s="150" t="e">
        <f t="shared" si="18"/>
        <v>#N/A</v>
      </c>
      <c r="U268" s="150" t="e">
        <f t="shared" si="19"/>
        <v>#N/A</v>
      </c>
      <c r="V268" s="154" t="e">
        <f>VLOOKUP(E268,'PC Receitas'!$O$4:$P$14,2,FALSE)</f>
        <v>#N/A</v>
      </c>
    </row>
    <row r="269" spans="3:22" ht="19.5" customHeight="1" thickTop="1" thickBot="1" x14ac:dyDescent="0.3">
      <c r="C269" s="58"/>
      <c r="D269" s="58" t="str">
        <f>IF(C269&lt;&gt;"",TEXT(C269,"00")&amp;"/11/"&amp;'Configurações Básicas'!$P$5,"")</f>
        <v/>
      </c>
      <c r="E269" s="58"/>
      <c r="F269" s="58"/>
      <c r="G269" s="58"/>
      <c r="H269" s="58"/>
      <c r="I269" s="59"/>
      <c r="J269" s="193"/>
      <c r="K269" s="60"/>
      <c r="L269" s="192"/>
      <c r="M269" s="56">
        <f>M268+IF(AND(K269="Pago",OR(E269='PC Receitas'!$O$4,E269='PC Receitas'!$O$5,E269='PC Receitas'!$O$6)),I269,IF(AND(K269="Pago",OR(E269='PC Receitas'!$O$7,E269='PC Receitas'!$O$8,E269='PC Receitas'!$O$9,E269='PC Receitas'!$O$10,E269='PC Receitas'!$O$11,E269='PC Receitas'!$O$12,E269='PC Receitas'!$O$13,E269='PC Receitas'!$O$14)),-I269,0))</f>
        <v>7448.57</v>
      </c>
      <c r="R269" s="153" t="e">
        <f t="shared" si="16"/>
        <v>#N/A</v>
      </c>
      <c r="S269" s="150" t="e">
        <f t="shared" si="17"/>
        <v>#N/A</v>
      </c>
      <c r="T269" s="150" t="e">
        <f t="shared" si="18"/>
        <v>#N/A</v>
      </c>
      <c r="U269" s="150" t="e">
        <f t="shared" si="19"/>
        <v>#N/A</v>
      </c>
      <c r="V269" s="154" t="e">
        <f>VLOOKUP(E269,'PC Receitas'!$O$4:$P$14,2,FALSE)</f>
        <v>#N/A</v>
      </c>
    </row>
    <row r="270" spans="3:22" ht="19.5" customHeight="1" thickTop="1" thickBot="1" x14ac:dyDescent="0.3">
      <c r="C270" s="58"/>
      <c r="D270" s="58" t="str">
        <f>IF(C270&lt;&gt;"",TEXT(C270,"00")&amp;"/11/"&amp;'Configurações Básicas'!$P$5,"")</f>
        <v/>
      </c>
      <c r="E270" s="58"/>
      <c r="F270" s="58"/>
      <c r="G270" s="58"/>
      <c r="H270" s="58"/>
      <c r="I270" s="59"/>
      <c r="J270" s="193"/>
      <c r="K270" s="60"/>
      <c r="L270" s="192"/>
      <c r="M270" s="56">
        <f>M269+IF(AND(K270="Pago",OR(E270='PC Receitas'!$O$4,E270='PC Receitas'!$O$5,E270='PC Receitas'!$O$6)),I270,IF(AND(K270="Pago",OR(E270='PC Receitas'!$O$7,E270='PC Receitas'!$O$8,E270='PC Receitas'!$O$9,E270='PC Receitas'!$O$10,E270='PC Receitas'!$O$11,E270='PC Receitas'!$O$12,E270='PC Receitas'!$O$13,E270='PC Receitas'!$O$14)),-I270,0))</f>
        <v>7448.57</v>
      </c>
      <c r="R270" s="153" t="e">
        <f t="shared" si="16"/>
        <v>#N/A</v>
      </c>
      <c r="S270" s="150" t="e">
        <f t="shared" si="17"/>
        <v>#N/A</v>
      </c>
      <c r="T270" s="150" t="e">
        <f t="shared" si="18"/>
        <v>#N/A</v>
      </c>
      <c r="U270" s="150" t="e">
        <f t="shared" si="19"/>
        <v>#N/A</v>
      </c>
      <c r="V270" s="154" t="e">
        <f>VLOOKUP(E270,'PC Receitas'!$O$4:$P$14,2,FALSE)</f>
        <v>#N/A</v>
      </c>
    </row>
    <row r="271" spans="3:22" ht="19.5" customHeight="1" thickTop="1" thickBot="1" x14ac:dyDescent="0.3">
      <c r="C271" s="58"/>
      <c r="D271" s="58" t="str">
        <f>IF(C271&lt;&gt;"",TEXT(C271,"00")&amp;"/11/"&amp;'Configurações Básicas'!$P$5,"")</f>
        <v/>
      </c>
      <c r="E271" s="58"/>
      <c r="F271" s="58"/>
      <c r="G271" s="58"/>
      <c r="H271" s="58"/>
      <c r="I271" s="59"/>
      <c r="J271" s="193"/>
      <c r="K271" s="60"/>
      <c r="L271" s="192"/>
      <c r="M271" s="56">
        <f>M270+IF(AND(K271="Pago",OR(E271='PC Receitas'!$O$4,E271='PC Receitas'!$O$5,E271='PC Receitas'!$O$6)),I271,IF(AND(K271="Pago",OR(E271='PC Receitas'!$O$7,E271='PC Receitas'!$O$8,E271='PC Receitas'!$O$9,E271='PC Receitas'!$O$10,E271='PC Receitas'!$O$11,E271='PC Receitas'!$O$12,E271='PC Receitas'!$O$13,E271='PC Receitas'!$O$14)),-I271,0))</f>
        <v>7448.57</v>
      </c>
      <c r="R271" s="153" t="e">
        <f t="shared" si="16"/>
        <v>#N/A</v>
      </c>
      <c r="S271" s="150" t="e">
        <f t="shared" si="17"/>
        <v>#N/A</v>
      </c>
      <c r="T271" s="150" t="e">
        <f t="shared" si="18"/>
        <v>#N/A</v>
      </c>
      <c r="U271" s="150" t="e">
        <f t="shared" si="19"/>
        <v>#N/A</v>
      </c>
      <c r="V271" s="154" t="e">
        <f>VLOOKUP(E271,'PC Receitas'!$O$4:$P$14,2,FALSE)</f>
        <v>#N/A</v>
      </c>
    </row>
    <row r="272" spans="3:22" ht="19.5" customHeight="1" thickTop="1" thickBot="1" x14ac:dyDescent="0.3">
      <c r="C272" s="58"/>
      <c r="D272" s="58" t="str">
        <f>IF(C272&lt;&gt;"",TEXT(C272,"00")&amp;"/11/"&amp;'Configurações Básicas'!$P$5,"")</f>
        <v/>
      </c>
      <c r="E272" s="58"/>
      <c r="F272" s="58"/>
      <c r="G272" s="58"/>
      <c r="H272" s="58"/>
      <c r="I272" s="59"/>
      <c r="J272" s="193"/>
      <c r="K272" s="60"/>
      <c r="L272" s="192"/>
      <c r="M272" s="56">
        <f>M271+IF(AND(K272="Pago",OR(E272='PC Receitas'!$O$4,E272='PC Receitas'!$O$5,E272='PC Receitas'!$O$6)),I272,IF(AND(K272="Pago",OR(E272='PC Receitas'!$O$7,E272='PC Receitas'!$O$8,E272='PC Receitas'!$O$9,E272='PC Receitas'!$O$10,E272='PC Receitas'!$O$11,E272='PC Receitas'!$O$12,E272='PC Receitas'!$O$13,E272='PC Receitas'!$O$14)),-I272,0))</f>
        <v>7448.57</v>
      </c>
      <c r="R272" s="153" t="e">
        <f t="shared" si="16"/>
        <v>#N/A</v>
      </c>
      <c r="S272" s="150" t="e">
        <f t="shared" si="17"/>
        <v>#N/A</v>
      </c>
      <c r="T272" s="150" t="e">
        <f t="shared" si="18"/>
        <v>#N/A</v>
      </c>
      <c r="U272" s="150" t="e">
        <f t="shared" si="19"/>
        <v>#N/A</v>
      </c>
      <c r="V272" s="154" t="e">
        <f>VLOOKUP(E272,'PC Receitas'!$O$4:$P$14,2,FALSE)</f>
        <v>#N/A</v>
      </c>
    </row>
    <row r="273" spans="3:22" ht="19.5" customHeight="1" thickTop="1" thickBot="1" x14ac:dyDescent="0.3">
      <c r="C273" s="58"/>
      <c r="D273" s="58" t="str">
        <f>IF(C273&lt;&gt;"",TEXT(C273,"00")&amp;"/11/"&amp;'Configurações Básicas'!$P$5,"")</f>
        <v/>
      </c>
      <c r="E273" s="58"/>
      <c r="F273" s="58"/>
      <c r="G273" s="58"/>
      <c r="H273" s="58"/>
      <c r="I273" s="59"/>
      <c r="J273" s="193"/>
      <c r="K273" s="60"/>
      <c r="L273" s="192"/>
      <c r="M273" s="56">
        <f>M272+IF(AND(K273="Pago",OR(E273='PC Receitas'!$O$4,E273='PC Receitas'!$O$5,E273='PC Receitas'!$O$6)),I273,IF(AND(K273="Pago",OR(E273='PC Receitas'!$O$7,E273='PC Receitas'!$O$8,E273='PC Receitas'!$O$9,E273='PC Receitas'!$O$10,E273='PC Receitas'!$O$11,E273='PC Receitas'!$O$12,E273='PC Receitas'!$O$13,E273='PC Receitas'!$O$14)),-I273,0))</f>
        <v>7448.57</v>
      </c>
      <c r="R273" s="153" t="e">
        <f t="shared" si="16"/>
        <v>#N/A</v>
      </c>
      <c r="S273" s="150" t="e">
        <f t="shared" si="17"/>
        <v>#N/A</v>
      </c>
      <c r="T273" s="150" t="e">
        <f t="shared" si="18"/>
        <v>#N/A</v>
      </c>
      <c r="U273" s="150" t="e">
        <f t="shared" si="19"/>
        <v>#N/A</v>
      </c>
      <c r="V273" s="154" t="e">
        <f>VLOOKUP(E273,'PC Receitas'!$O$4:$P$14,2,FALSE)</f>
        <v>#N/A</v>
      </c>
    </row>
    <row r="274" spans="3:22" ht="19.5" customHeight="1" thickTop="1" thickBot="1" x14ac:dyDescent="0.3">
      <c r="C274" s="58"/>
      <c r="D274" s="58" t="str">
        <f>IF(C274&lt;&gt;"",TEXT(C274,"00")&amp;"/11/"&amp;'Configurações Básicas'!$P$5,"")</f>
        <v/>
      </c>
      <c r="E274" s="58"/>
      <c r="F274" s="58"/>
      <c r="G274" s="58"/>
      <c r="H274" s="58"/>
      <c r="I274" s="59"/>
      <c r="J274" s="193"/>
      <c r="K274" s="60"/>
      <c r="L274" s="192"/>
      <c r="M274" s="56">
        <f>M273+IF(AND(K274="Pago",OR(E274='PC Receitas'!$O$4,E274='PC Receitas'!$O$5,E274='PC Receitas'!$O$6)),I274,IF(AND(K274="Pago",OR(E274='PC Receitas'!$O$7,E274='PC Receitas'!$O$8,E274='PC Receitas'!$O$9,E274='PC Receitas'!$O$10,E274='PC Receitas'!$O$11,E274='PC Receitas'!$O$12,E274='PC Receitas'!$O$13,E274='PC Receitas'!$O$14)),-I274,0))</f>
        <v>7448.57</v>
      </c>
      <c r="R274" s="153" t="e">
        <f t="shared" si="16"/>
        <v>#N/A</v>
      </c>
      <c r="S274" s="150" t="e">
        <f t="shared" si="17"/>
        <v>#N/A</v>
      </c>
      <c r="T274" s="150" t="e">
        <f t="shared" si="18"/>
        <v>#N/A</v>
      </c>
      <c r="U274" s="150" t="e">
        <f t="shared" si="19"/>
        <v>#N/A</v>
      </c>
      <c r="V274" s="154" t="e">
        <f>VLOOKUP(E274,'PC Receitas'!$O$4:$P$14,2,FALSE)</f>
        <v>#N/A</v>
      </c>
    </row>
    <row r="275" spans="3:22" ht="19.5" customHeight="1" thickTop="1" thickBot="1" x14ac:dyDescent="0.3">
      <c r="C275" s="58"/>
      <c r="D275" s="58" t="str">
        <f>IF(C275&lt;&gt;"",TEXT(C275,"00")&amp;"/11/"&amp;'Configurações Básicas'!$P$5,"")</f>
        <v/>
      </c>
      <c r="E275" s="58"/>
      <c r="F275" s="58"/>
      <c r="G275" s="58"/>
      <c r="H275" s="58"/>
      <c r="I275" s="59"/>
      <c r="J275" s="193"/>
      <c r="K275" s="60"/>
      <c r="L275" s="192"/>
      <c r="M275" s="56">
        <f>M274+IF(AND(K275="Pago",OR(E275='PC Receitas'!$O$4,E275='PC Receitas'!$O$5,E275='PC Receitas'!$O$6)),I275,IF(AND(K275="Pago",OR(E275='PC Receitas'!$O$7,E275='PC Receitas'!$O$8,E275='PC Receitas'!$O$9,E275='PC Receitas'!$O$10,E275='PC Receitas'!$O$11,E275='PC Receitas'!$O$12,E275='PC Receitas'!$O$13,E275='PC Receitas'!$O$14)),-I275,0))</f>
        <v>7448.57</v>
      </c>
      <c r="R275" s="153" t="e">
        <f t="shared" si="16"/>
        <v>#N/A</v>
      </c>
      <c r="S275" s="150" t="e">
        <f t="shared" si="17"/>
        <v>#N/A</v>
      </c>
      <c r="T275" s="150" t="e">
        <f t="shared" si="18"/>
        <v>#N/A</v>
      </c>
      <c r="U275" s="150" t="e">
        <f t="shared" si="19"/>
        <v>#N/A</v>
      </c>
      <c r="V275" s="154" t="e">
        <f>VLOOKUP(E275,'PC Receitas'!$O$4:$P$14,2,FALSE)</f>
        <v>#N/A</v>
      </c>
    </row>
    <row r="276" spans="3:22" ht="19.5" customHeight="1" thickTop="1" thickBot="1" x14ac:dyDescent="0.3">
      <c r="C276" s="58"/>
      <c r="D276" s="58" t="str">
        <f>IF(C276&lt;&gt;"",TEXT(C276,"00")&amp;"/11/"&amp;'Configurações Básicas'!$P$5,"")</f>
        <v/>
      </c>
      <c r="E276" s="58"/>
      <c r="F276" s="58"/>
      <c r="G276" s="58"/>
      <c r="H276" s="58"/>
      <c r="I276" s="59"/>
      <c r="J276" s="193"/>
      <c r="K276" s="60"/>
      <c r="L276" s="192"/>
      <c r="M276" s="56">
        <f>M275+IF(AND(K276="Pago",OR(E276='PC Receitas'!$O$4,E276='PC Receitas'!$O$5,E276='PC Receitas'!$O$6)),I276,IF(AND(K276="Pago",OR(E276='PC Receitas'!$O$7,E276='PC Receitas'!$O$8,E276='PC Receitas'!$O$9,E276='PC Receitas'!$O$10,E276='PC Receitas'!$O$11,E276='PC Receitas'!$O$12,E276='PC Receitas'!$O$13,E276='PC Receitas'!$O$14)),-I276,0))</f>
        <v>7448.57</v>
      </c>
      <c r="R276" s="153" t="e">
        <f t="shared" si="16"/>
        <v>#N/A</v>
      </c>
      <c r="S276" s="150" t="e">
        <f t="shared" si="17"/>
        <v>#N/A</v>
      </c>
      <c r="T276" s="150" t="e">
        <f t="shared" si="18"/>
        <v>#N/A</v>
      </c>
      <c r="U276" s="150" t="e">
        <f t="shared" si="19"/>
        <v>#N/A</v>
      </c>
      <c r="V276" s="154" t="e">
        <f>VLOOKUP(E276,'PC Receitas'!$O$4:$P$14,2,FALSE)</f>
        <v>#N/A</v>
      </c>
    </row>
    <row r="277" spans="3:22" ht="19.5" customHeight="1" thickTop="1" thickBot="1" x14ac:dyDescent="0.3">
      <c r="C277" s="58"/>
      <c r="D277" s="58" t="str">
        <f>IF(C277&lt;&gt;"",TEXT(C277,"00")&amp;"/11/"&amp;'Configurações Básicas'!$P$5,"")</f>
        <v/>
      </c>
      <c r="E277" s="58"/>
      <c r="F277" s="58"/>
      <c r="G277" s="58"/>
      <c r="H277" s="58"/>
      <c r="I277" s="59"/>
      <c r="J277" s="193"/>
      <c r="K277" s="60"/>
      <c r="L277" s="192"/>
      <c r="M277" s="56">
        <f>M276+IF(AND(K277="Pago",OR(E277='PC Receitas'!$O$4,E277='PC Receitas'!$O$5,E277='PC Receitas'!$O$6)),I277,IF(AND(K277="Pago",OR(E277='PC Receitas'!$O$7,E277='PC Receitas'!$O$8,E277='PC Receitas'!$O$9,E277='PC Receitas'!$O$10,E277='PC Receitas'!$O$11,E277='PC Receitas'!$O$12,E277='PC Receitas'!$O$13,E277='PC Receitas'!$O$14)),-I277,0))</f>
        <v>7448.57</v>
      </c>
      <c r="R277" s="153" t="e">
        <f t="shared" si="16"/>
        <v>#N/A</v>
      </c>
      <c r="S277" s="150" t="e">
        <f t="shared" si="17"/>
        <v>#N/A</v>
      </c>
      <c r="T277" s="150" t="e">
        <f t="shared" si="18"/>
        <v>#N/A</v>
      </c>
      <c r="U277" s="150" t="e">
        <f t="shared" si="19"/>
        <v>#N/A</v>
      </c>
      <c r="V277" s="154" t="e">
        <f>VLOOKUP(E277,'PC Receitas'!$O$4:$P$14,2,FALSE)</f>
        <v>#N/A</v>
      </c>
    </row>
    <row r="278" spans="3:22" ht="19.5" customHeight="1" thickTop="1" thickBot="1" x14ac:dyDescent="0.3">
      <c r="C278" s="58"/>
      <c r="D278" s="58" t="str">
        <f>IF(C278&lt;&gt;"",TEXT(C278,"00")&amp;"/11/"&amp;'Configurações Básicas'!$P$5,"")</f>
        <v/>
      </c>
      <c r="E278" s="58"/>
      <c r="F278" s="58"/>
      <c r="G278" s="58"/>
      <c r="H278" s="58"/>
      <c r="I278" s="59"/>
      <c r="J278" s="193"/>
      <c r="K278" s="60"/>
      <c r="L278" s="192"/>
      <c r="M278" s="56">
        <f>M277+IF(AND(K278="Pago",OR(E278='PC Receitas'!$O$4,E278='PC Receitas'!$O$5,E278='PC Receitas'!$O$6)),I278,IF(AND(K278="Pago",OR(E278='PC Receitas'!$O$7,E278='PC Receitas'!$O$8,E278='PC Receitas'!$O$9,E278='PC Receitas'!$O$10,E278='PC Receitas'!$O$11,E278='PC Receitas'!$O$12,E278='PC Receitas'!$O$13,E278='PC Receitas'!$O$14)),-I278,0))</f>
        <v>7448.57</v>
      </c>
      <c r="R278" s="153" t="e">
        <f t="shared" si="16"/>
        <v>#N/A</v>
      </c>
      <c r="S278" s="150" t="e">
        <f t="shared" si="17"/>
        <v>#N/A</v>
      </c>
      <c r="T278" s="150" t="e">
        <f t="shared" si="18"/>
        <v>#N/A</v>
      </c>
      <c r="U278" s="150" t="e">
        <f t="shared" si="19"/>
        <v>#N/A</v>
      </c>
      <c r="V278" s="154" t="e">
        <f>VLOOKUP(E278,'PC Receitas'!$O$4:$P$14,2,FALSE)</f>
        <v>#N/A</v>
      </c>
    </row>
    <row r="279" spans="3:22" ht="19.5" customHeight="1" thickTop="1" thickBot="1" x14ac:dyDescent="0.3">
      <c r="C279" s="58"/>
      <c r="D279" s="58" t="str">
        <f>IF(C279&lt;&gt;"",TEXT(C279,"00")&amp;"/11/"&amp;'Configurações Básicas'!$P$5,"")</f>
        <v/>
      </c>
      <c r="E279" s="58"/>
      <c r="F279" s="58"/>
      <c r="G279" s="58"/>
      <c r="H279" s="58"/>
      <c r="I279" s="59"/>
      <c r="J279" s="193"/>
      <c r="K279" s="60"/>
      <c r="L279" s="192"/>
      <c r="M279" s="56">
        <f>M278+IF(AND(K279="Pago",OR(E279='PC Receitas'!$O$4,E279='PC Receitas'!$O$5,E279='PC Receitas'!$O$6)),I279,IF(AND(K279="Pago",OR(E279='PC Receitas'!$O$7,E279='PC Receitas'!$O$8,E279='PC Receitas'!$O$9,E279='PC Receitas'!$O$10,E279='PC Receitas'!$O$11,E279='PC Receitas'!$O$12,E279='PC Receitas'!$O$13,E279='PC Receitas'!$O$14)),-I279,0))</f>
        <v>7448.57</v>
      </c>
      <c r="R279" s="153" t="e">
        <f t="shared" si="16"/>
        <v>#N/A</v>
      </c>
      <c r="S279" s="150" t="e">
        <f t="shared" si="17"/>
        <v>#N/A</v>
      </c>
      <c r="T279" s="150" t="e">
        <f t="shared" si="18"/>
        <v>#N/A</v>
      </c>
      <c r="U279" s="150" t="e">
        <f t="shared" si="19"/>
        <v>#N/A</v>
      </c>
      <c r="V279" s="154" t="e">
        <f>VLOOKUP(E279,'PC Receitas'!$O$4:$P$14,2,FALSE)</f>
        <v>#N/A</v>
      </c>
    </row>
    <row r="280" spans="3:22" ht="19.5" customHeight="1" thickTop="1" thickBot="1" x14ac:dyDescent="0.3">
      <c r="C280" s="58"/>
      <c r="D280" s="58" t="str">
        <f>IF(C280&lt;&gt;"",TEXT(C280,"00")&amp;"/11/"&amp;'Configurações Básicas'!$P$5,"")</f>
        <v/>
      </c>
      <c r="E280" s="58"/>
      <c r="F280" s="58"/>
      <c r="G280" s="58"/>
      <c r="H280" s="58"/>
      <c r="I280" s="59"/>
      <c r="J280" s="193"/>
      <c r="K280" s="60"/>
      <c r="L280" s="192"/>
      <c r="M280" s="56">
        <f>M279+IF(AND(K280="Pago",OR(E280='PC Receitas'!$O$4,E280='PC Receitas'!$O$5,E280='PC Receitas'!$O$6)),I280,IF(AND(K280="Pago",OR(E280='PC Receitas'!$O$7,E280='PC Receitas'!$O$8,E280='PC Receitas'!$O$9,E280='PC Receitas'!$O$10,E280='PC Receitas'!$O$11,E280='PC Receitas'!$O$12,E280='PC Receitas'!$O$13,E280='PC Receitas'!$O$14)),-I280,0))</f>
        <v>7448.57</v>
      </c>
      <c r="R280" s="153" t="e">
        <f t="shared" si="16"/>
        <v>#N/A</v>
      </c>
      <c r="S280" s="150" t="e">
        <f t="shared" si="17"/>
        <v>#N/A</v>
      </c>
      <c r="T280" s="150" t="e">
        <f t="shared" si="18"/>
        <v>#N/A</v>
      </c>
      <c r="U280" s="150" t="e">
        <f t="shared" si="19"/>
        <v>#N/A</v>
      </c>
      <c r="V280" s="154" t="e">
        <f>VLOOKUP(E280,'PC Receitas'!$O$4:$P$14,2,FALSE)</f>
        <v>#N/A</v>
      </c>
    </row>
    <row r="281" spans="3:22" ht="19.5" customHeight="1" thickTop="1" thickBot="1" x14ac:dyDescent="0.3">
      <c r="C281" s="58"/>
      <c r="D281" s="58" t="str">
        <f>IF(C281&lt;&gt;"",TEXT(C281,"00")&amp;"/11/"&amp;'Configurações Básicas'!$P$5,"")</f>
        <v/>
      </c>
      <c r="E281" s="58"/>
      <c r="F281" s="58"/>
      <c r="G281" s="58"/>
      <c r="H281" s="58"/>
      <c r="I281" s="59"/>
      <c r="J281" s="193"/>
      <c r="K281" s="60"/>
      <c r="L281" s="192"/>
      <c r="M281" s="56">
        <f>M280+IF(AND(K281="Pago",OR(E281='PC Receitas'!$O$4,E281='PC Receitas'!$O$5,E281='PC Receitas'!$O$6)),I281,IF(AND(K281="Pago",OR(E281='PC Receitas'!$O$7,E281='PC Receitas'!$O$8,E281='PC Receitas'!$O$9,E281='PC Receitas'!$O$10,E281='PC Receitas'!$O$11,E281='PC Receitas'!$O$12,E281='PC Receitas'!$O$13,E281='PC Receitas'!$O$14)),-I281,0))</f>
        <v>7448.57</v>
      </c>
      <c r="R281" s="153" t="e">
        <f t="shared" si="16"/>
        <v>#N/A</v>
      </c>
      <c r="S281" s="150" t="e">
        <f t="shared" si="17"/>
        <v>#N/A</v>
      </c>
      <c r="T281" s="150" t="e">
        <f t="shared" si="18"/>
        <v>#N/A</v>
      </c>
      <c r="U281" s="150" t="e">
        <f t="shared" si="19"/>
        <v>#N/A</v>
      </c>
      <c r="V281" s="154" t="e">
        <f>VLOOKUP(E281,'PC Receitas'!$O$4:$P$14,2,FALSE)</f>
        <v>#N/A</v>
      </c>
    </row>
    <row r="282" spans="3:22" ht="19.5" customHeight="1" thickTop="1" thickBot="1" x14ac:dyDescent="0.3">
      <c r="C282" s="58"/>
      <c r="D282" s="58" t="str">
        <f>IF(C282&lt;&gt;"",TEXT(C282,"00")&amp;"/11/"&amp;'Configurações Básicas'!$P$5,"")</f>
        <v/>
      </c>
      <c r="E282" s="58"/>
      <c r="F282" s="58"/>
      <c r="G282" s="58"/>
      <c r="H282" s="58"/>
      <c r="I282" s="59"/>
      <c r="J282" s="193"/>
      <c r="K282" s="60"/>
      <c r="L282" s="192"/>
      <c r="M282" s="56">
        <f>M281+IF(AND(K282="Pago",OR(E282='PC Receitas'!$O$4,E282='PC Receitas'!$O$5,E282='PC Receitas'!$O$6)),I282,IF(AND(K282="Pago",OR(E282='PC Receitas'!$O$7,E282='PC Receitas'!$O$8,E282='PC Receitas'!$O$9,E282='PC Receitas'!$O$10,E282='PC Receitas'!$O$11,E282='PC Receitas'!$O$12,E282='PC Receitas'!$O$13,E282='PC Receitas'!$O$14)),-I282,0))</f>
        <v>7448.57</v>
      </c>
      <c r="R282" s="153" t="e">
        <f t="shared" si="16"/>
        <v>#N/A</v>
      </c>
      <c r="S282" s="150" t="e">
        <f t="shared" si="17"/>
        <v>#N/A</v>
      </c>
      <c r="T282" s="150" t="e">
        <f t="shared" si="18"/>
        <v>#N/A</v>
      </c>
      <c r="U282" s="150" t="e">
        <f t="shared" si="19"/>
        <v>#N/A</v>
      </c>
      <c r="V282" s="154" t="e">
        <f>VLOOKUP(E282,'PC Receitas'!$O$4:$P$14,2,FALSE)</f>
        <v>#N/A</v>
      </c>
    </row>
    <row r="283" spans="3:22" ht="19.5" customHeight="1" thickTop="1" thickBot="1" x14ac:dyDescent="0.3">
      <c r="C283" s="58"/>
      <c r="D283" s="58" t="str">
        <f>IF(C283&lt;&gt;"",TEXT(C283,"00")&amp;"/11/"&amp;'Configurações Básicas'!$P$5,"")</f>
        <v/>
      </c>
      <c r="E283" s="58"/>
      <c r="F283" s="58"/>
      <c r="G283" s="58"/>
      <c r="H283" s="58"/>
      <c r="I283" s="59"/>
      <c r="J283" s="193"/>
      <c r="K283" s="60"/>
      <c r="L283" s="192"/>
      <c r="M283" s="56">
        <f>M282+IF(AND(K283="Pago",OR(E283='PC Receitas'!$O$4,E283='PC Receitas'!$O$5,E283='PC Receitas'!$O$6)),I283,IF(AND(K283="Pago",OR(E283='PC Receitas'!$O$7,E283='PC Receitas'!$O$8,E283='PC Receitas'!$O$9,E283='PC Receitas'!$O$10,E283='PC Receitas'!$O$11,E283='PC Receitas'!$O$12,E283='PC Receitas'!$O$13,E283='PC Receitas'!$O$14)),-I283,0))</f>
        <v>7448.57</v>
      </c>
      <c r="R283" s="153" t="e">
        <f t="shared" si="16"/>
        <v>#N/A</v>
      </c>
      <c r="S283" s="150" t="e">
        <f t="shared" si="17"/>
        <v>#N/A</v>
      </c>
      <c r="T283" s="150" t="e">
        <f t="shared" si="18"/>
        <v>#N/A</v>
      </c>
      <c r="U283" s="150" t="e">
        <f t="shared" si="19"/>
        <v>#N/A</v>
      </c>
      <c r="V283" s="154" t="e">
        <f>VLOOKUP(E283,'PC Receitas'!$O$4:$P$14,2,FALSE)</f>
        <v>#N/A</v>
      </c>
    </row>
    <row r="284" spans="3:22" ht="19.5" customHeight="1" thickTop="1" thickBot="1" x14ac:dyDescent="0.3">
      <c r="C284" s="58"/>
      <c r="D284" s="58" t="str">
        <f>IF(C284&lt;&gt;"",TEXT(C284,"00")&amp;"/11/"&amp;'Configurações Básicas'!$P$5,"")</f>
        <v/>
      </c>
      <c r="E284" s="58"/>
      <c r="F284" s="58"/>
      <c r="G284" s="58"/>
      <c r="H284" s="58"/>
      <c r="I284" s="59"/>
      <c r="J284" s="193"/>
      <c r="K284" s="60"/>
      <c r="L284" s="192"/>
      <c r="M284" s="56">
        <f>M283+IF(AND(K284="Pago",OR(E284='PC Receitas'!$O$4,E284='PC Receitas'!$O$5,E284='PC Receitas'!$O$6)),I284,IF(AND(K284="Pago",OR(E284='PC Receitas'!$O$7,E284='PC Receitas'!$O$8,E284='PC Receitas'!$O$9,E284='PC Receitas'!$O$10,E284='PC Receitas'!$O$11,E284='PC Receitas'!$O$12,E284='PC Receitas'!$O$13,E284='PC Receitas'!$O$14)),-I284,0))</f>
        <v>7448.57</v>
      </c>
      <c r="R284" s="153" t="e">
        <f t="shared" si="16"/>
        <v>#N/A</v>
      </c>
      <c r="S284" s="150" t="e">
        <f t="shared" si="17"/>
        <v>#N/A</v>
      </c>
      <c r="T284" s="150" t="e">
        <f t="shared" si="18"/>
        <v>#N/A</v>
      </c>
      <c r="U284" s="150" t="e">
        <f t="shared" si="19"/>
        <v>#N/A</v>
      </c>
      <c r="V284" s="154" t="e">
        <f>VLOOKUP(E284,'PC Receitas'!$O$4:$P$14,2,FALSE)</f>
        <v>#N/A</v>
      </c>
    </row>
    <row r="285" spans="3:22" ht="19.5" customHeight="1" thickTop="1" thickBot="1" x14ac:dyDescent="0.3">
      <c r="C285" s="58"/>
      <c r="D285" s="58" t="str">
        <f>IF(C285&lt;&gt;"",TEXT(C285,"00")&amp;"/11/"&amp;'Configurações Básicas'!$P$5,"")</f>
        <v/>
      </c>
      <c r="E285" s="58"/>
      <c r="F285" s="58"/>
      <c r="G285" s="58"/>
      <c r="H285" s="58"/>
      <c r="I285" s="59"/>
      <c r="J285" s="193"/>
      <c r="K285" s="60"/>
      <c r="L285" s="192"/>
      <c r="M285" s="56">
        <f>M284+IF(AND(K285="Pago",OR(E285='PC Receitas'!$O$4,E285='PC Receitas'!$O$5,E285='PC Receitas'!$O$6)),I285,IF(AND(K285="Pago",OR(E285='PC Receitas'!$O$7,E285='PC Receitas'!$O$8,E285='PC Receitas'!$O$9,E285='PC Receitas'!$O$10,E285='PC Receitas'!$O$11,E285='PC Receitas'!$O$12,E285='PC Receitas'!$O$13,E285='PC Receitas'!$O$14)),-I285,0))</f>
        <v>7448.57</v>
      </c>
      <c r="R285" s="153" t="e">
        <f t="shared" si="16"/>
        <v>#N/A</v>
      </c>
      <c r="S285" s="150" t="e">
        <f t="shared" si="17"/>
        <v>#N/A</v>
      </c>
      <c r="T285" s="150" t="e">
        <f t="shared" si="18"/>
        <v>#N/A</v>
      </c>
      <c r="U285" s="150" t="e">
        <f t="shared" si="19"/>
        <v>#N/A</v>
      </c>
      <c r="V285" s="154" t="e">
        <f>VLOOKUP(E285,'PC Receitas'!$O$4:$P$14,2,FALSE)</f>
        <v>#N/A</v>
      </c>
    </row>
    <row r="286" spans="3:22" ht="19.5" customHeight="1" thickTop="1" thickBot="1" x14ac:dyDescent="0.3">
      <c r="C286" s="58"/>
      <c r="D286" s="58" t="str">
        <f>IF(C286&lt;&gt;"",TEXT(C286,"00")&amp;"/11/"&amp;'Configurações Básicas'!$P$5,"")</f>
        <v/>
      </c>
      <c r="E286" s="58"/>
      <c r="F286" s="58"/>
      <c r="G286" s="58"/>
      <c r="H286" s="58"/>
      <c r="I286" s="59"/>
      <c r="J286" s="193"/>
      <c r="K286" s="60"/>
      <c r="L286" s="192"/>
      <c r="M286" s="56">
        <f>M285+IF(AND(K286="Pago",OR(E286='PC Receitas'!$O$4,E286='PC Receitas'!$O$5,E286='PC Receitas'!$O$6)),I286,IF(AND(K286="Pago",OR(E286='PC Receitas'!$O$7,E286='PC Receitas'!$O$8,E286='PC Receitas'!$O$9,E286='PC Receitas'!$O$10,E286='PC Receitas'!$O$11,E286='PC Receitas'!$O$12,E286='PC Receitas'!$O$13,E286='PC Receitas'!$O$14)),-I286,0))</f>
        <v>7448.57</v>
      </c>
      <c r="R286" s="153" t="e">
        <f t="shared" si="16"/>
        <v>#N/A</v>
      </c>
      <c r="S286" s="150" t="e">
        <f t="shared" si="17"/>
        <v>#N/A</v>
      </c>
      <c r="T286" s="150" t="e">
        <f t="shared" si="18"/>
        <v>#N/A</v>
      </c>
      <c r="U286" s="150" t="e">
        <f t="shared" si="19"/>
        <v>#N/A</v>
      </c>
      <c r="V286" s="154" t="e">
        <f>VLOOKUP(E286,'PC Receitas'!$O$4:$P$14,2,FALSE)</f>
        <v>#N/A</v>
      </c>
    </row>
    <row r="287" spans="3:22" ht="19.5" customHeight="1" thickTop="1" thickBot="1" x14ac:dyDescent="0.3">
      <c r="C287" s="58"/>
      <c r="D287" s="58" t="str">
        <f>IF(C287&lt;&gt;"",TEXT(C287,"00")&amp;"/11/"&amp;'Configurações Básicas'!$P$5,"")</f>
        <v/>
      </c>
      <c r="E287" s="58"/>
      <c r="F287" s="58"/>
      <c r="G287" s="58"/>
      <c r="H287" s="58"/>
      <c r="I287" s="59"/>
      <c r="J287" s="193"/>
      <c r="K287" s="60"/>
      <c r="L287" s="192"/>
      <c r="M287" s="56">
        <f>M286+IF(AND(K287="Pago",OR(E287='PC Receitas'!$O$4,E287='PC Receitas'!$O$5,E287='PC Receitas'!$O$6)),I287,IF(AND(K287="Pago",OR(E287='PC Receitas'!$O$7,E287='PC Receitas'!$O$8,E287='PC Receitas'!$O$9,E287='PC Receitas'!$O$10,E287='PC Receitas'!$O$11,E287='PC Receitas'!$O$12,E287='PC Receitas'!$O$13,E287='PC Receitas'!$O$14)),-I287,0))</f>
        <v>7448.57</v>
      </c>
      <c r="R287" s="153" t="e">
        <f t="shared" si="16"/>
        <v>#N/A</v>
      </c>
      <c r="S287" s="150" t="e">
        <f t="shared" si="17"/>
        <v>#N/A</v>
      </c>
      <c r="T287" s="150" t="e">
        <f t="shared" si="18"/>
        <v>#N/A</v>
      </c>
      <c r="U287" s="150" t="e">
        <f t="shared" si="19"/>
        <v>#N/A</v>
      </c>
      <c r="V287" s="154" t="e">
        <f>VLOOKUP(E287,'PC Receitas'!$O$4:$P$14,2,FALSE)</f>
        <v>#N/A</v>
      </c>
    </row>
    <row r="288" spans="3:22" ht="19.5" customHeight="1" thickTop="1" thickBot="1" x14ac:dyDescent="0.3">
      <c r="C288" s="58"/>
      <c r="D288" s="58" t="str">
        <f>IF(C288&lt;&gt;"",TEXT(C288,"00")&amp;"/11/"&amp;'Configurações Básicas'!$P$5,"")</f>
        <v/>
      </c>
      <c r="E288" s="58"/>
      <c r="F288" s="58"/>
      <c r="G288" s="58"/>
      <c r="H288" s="58"/>
      <c r="I288" s="59"/>
      <c r="J288" s="193"/>
      <c r="K288" s="60"/>
      <c r="L288" s="192"/>
      <c r="M288" s="56">
        <f>M287+IF(AND(K288="Pago",OR(E288='PC Receitas'!$O$4,E288='PC Receitas'!$O$5,E288='PC Receitas'!$O$6)),I288,IF(AND(K288="Pago",OR(E288='PC Receitas'!$O$7,E288='PC Receitas'!$O$8,E288='PC Receitas'!$O$9,E288='PC Receitas'!$O$10,E288='PC Receitas'!$O$11,E288='PC Receitas'!$O$12,E288='PC Receitas'!$O$13,E288='PC Receitas'!$O$14)),-I288,0))</f>
        <v>7448.57</v>
      </c>
      <c r="R288" s="153" t="e">
        <f t="shared" si="16"/>
        <v>#N/A</v>
      </c>
      <c r="S288" s="150" t="e">
        <f t="shared" si="17"/>
        <v>#N/A</v>
      </c>
      <c r="T288" s="150" t="e">
        <f t="shared" si="18"/>
        <v>#N/A</v>
      </c>
      <c r="U288" s="150" t="e">
        <f t="shared" si="19"/>
        <v>#N/A</v>
      </c>
      <c r="V288" s="154" t="e">
        <f>VLOOKUP(E288,'PC Receitas'!$O$4:$P$14,2,FALSE)</f>
        <v>#N/A</v>
      </c>
    </row>
    <row r="289" spans="3:22" ht="19.5" customHeight="1" thickTop="1" thickBot="1" x14ac:dyDescent="0.3">
      <c r="C289" s="58"/>
      <c r="D289" s="58" t="str">
        <f>IF(C289&lt;&gt;"",TEXT(C289,"00")&amp;"/11/"&amp;'Configurações Básicas'!$P$5,"")</f>
        <v/>
      </c>
      <c r="E289" s="58"/>
      <c r="F289" s="58"/>
      <c r="G289" s="58"/>
      <c r="H289" s="58"/>
      <c r="I289" s="59"/>
      <c r="J289" s="193"/>
      <c r="K289" s="60"/>
      <c r="L289" s="192"/>
      <c r="M289" s="56">
        <f>M288+IF(AND(K289="Pago",OR(E289='PC Receitas'!$O$4,E289='PC Receitas'!$O$5,E289='PC Receitas'!$O$6)),I289,IF(AND(K289="Pago",OR(E289='PC Receitas'!$O$7,E289='PC Receitas'!$O$8,E289='PC Receitas'!$O$9,E289='PC Receitas'!$O$10,E289='PC Receitas'!$O$11,E289='PC Receitas'!$O$12,E289='PC Receitas'!$O$13,E289='PC Receitas'!$O$14)),-I289,0))</f>
        <v>7448.57</v>
      </c>
      <c r="R289" s="153" t="e">
        <f t="shared" si="16"/>
        <v>#N/A</v>
      </c>
      <c r="S289" s="150" t="e">
        <f t="shared" si="17"/>
        <v>#N/A</v>
      </c>
      <c r="T289" s="150" t="e">
        <f t="shared" si="18"/>
        <v>#N/A</v>
      </c>
      <c r="U289" s="150" t="e">
        <f t="shared" si="19"/>
        <v>#N/A</v>
      </c>
      <c r="V289" s="154" t="e">
        <f>VLOOKUP(E289,'PC Receitas'!$O$4:$P$14,2,FALSE)</f>
        <v>#N/A</v>
      </c>
    </row>
    <row r="290" spans="3:22" ht="19.5" customHeight="1" thickTop="1" thickBot="1" x14ac:dyDescent="0.3">
      <c r="C290" s="58"/>
      <c r="D290" s="58" t="str">
        <f>IF(C290&lt;&gt;"",TEXT(C290,"00")&amp;"/11/"&amp;'Configurações Básicas'!$P$5,"")</f>
        <v/>
      </c>
      <c r="E290" s="58"/>
      <c r="F290" s="58"/>
      <c r="G290" s="58"/>
      <c r="H290" s="58"/>
      <c r="I290" s="59"/>
      <c r="J290" s="193"/>
      <c r="K290" s="60"/>
      <c r="L290" s="192"/>
      <c r="M290" s="56">
        <f>M289+IF(AND(K290="Pago",OR(E290='PC Receitas'!$O$4,E290='PC Receitas'!$O$5,E290='PC Receitas'!$O$6)),I290,IF(AND(K290="Pago",OR(E290='PC Receitas'!$O$7,E290='PC Receitas'!$O$8,E290='PC Receitas'!$O$9,E290='PC Receitas'!$O$10,E290='PC Receitas'!$O$11,E290='PC Receitas'!$O$12,E290='PC Receitas'!$O$13,E290='PC Receitas'!$O$14)),-I290,0))</f>
        <v>7448.57</v>
      </c>
      <c r="R290" s="153" t="e">
        <f t="shared" si="16"/>
        <v>#N/A</v>
      </c>
      <c r="S290" s="150" t="e">
        <f t="shared" si="17"/>
        <v>#N/A</v>
      </c>
      <c r="T290" s="150" t="e">
        <f t="shared" si="18"/>
        <v>#N/A</v>
      </c>
      <c r="U290" s="150" t="e">
        <f t="shared" si="19"/>
        <v>#N/A</v>
      </c>
      <c r="V290" s="154" t="e">
        <f>VLOOKUP(E290,'PC Receitas'!$O$4:$P$14,2,FALSE)</f>
        <v>#N/A</v>
      </c>
    </row>
    <row r="291" spans="3:22" ht="19.5" customHeight="1" thickTop="1" thickBot="1" x14ac:dyDescent="0.3">
      <c r="C291" s="58"/>
      <c r="D291" s="58" t="str">
        <f>IF(C291&lt;&gt;"",TEXT(C291,"00")&amp;"/11/"&amp;'Configurações Básicas'!$P$5,"")</f>
        <v/>
      </c>
      <c r="E291" s="58"/>
      <c r="F291" s="58"/>
      <c r="G291" s="58"/>
      <c r="H291" s="58"/>
      <c r="I291" s="59"/>
      <c r="J291" s="193"/>
      <c r="K291" s="60"/>
      <c r="L291" s="192"/>
      <c r="M291" s="56">
        <f>M290+IF(AND(K291="Pago",OR(E291='PC Receitas'!$O$4,E291='PC Receitas'!$O$5,E291='PC Receitas'!$O$6)),I291,IF(AND(K291="Pago",OR(E291='PC Receitas'!$O$7,E291='PC Receitas'!$O$8,E291='PC Receitas'!$O$9,E291='PC Receitas'!$O$10,E291='PC Receitas'!$O$11,E291='PC Receitas'!$O$12,E291='PC Receitas'!$O$13,E291='PC Receitas'!$O$14)),-I291,0))</f>
        <v>7448.57</v>
      </c>
      <c r="R291" s="153" t="e">
        <f t="shared" si="16"/>
        <v>#N/A</v>
      </c>
      <c r="S291" s="150" t="e">
        <f t="shared" si="17"/>
        <v>#N/A</v>
      </c>
      <c r="T291" s="150" t="e">
        <f t="shared" si="18"/>
        <v>#N/A</v>
      </c>
      <c r="U291" s="150" t="e">
        <f t="shared" si="19"/>
        <v>#N/A</v>
      </c>
      <c r="V291" s="154" t="e">
        <f>VLOOKUP(E291,'PC Receitas'!$O$4:$P$14,2,FALSE)</f>
        <v>#N/A</v>
      </c>
    </row>
    <row r="292" spans="3:22" ht="19.5" customHeight="1" thickTop="1" thickBot="1" x14ac:dyDescent="0.3">
      <c r="C292" s="58"/>
      <c r="D292" s="58" t="str">
        <f>IF(C292&lt;&gt;"",TEXT(C292,"00")&amp;"/11/"&amp;'Configurações Básicas'!$P$5,"")</f>
        <v/>
      </c>
      <c r="E292" s="58"/>
      <c r="F292" s="58"/>
      <c r="G292" s="58"/>
      <c r="H292" s="58"/>
      <c r="I292" s="59"/>
      <c r="J292" s="193"/>
      <c r="K292" s="60"/>
      <c r="L292" s="192"/>
      <c r="M292" s="56">
        <f>M291+IF(AND(K292="Pago",OR(E292='PC Receitas'!$O$4,E292='PC Receitas'!$O$5,E292='PC Receitas'!$O$6)),I292,IF(AND(K292="Pago",OR(E292='PC Receitas'!$O$7,E292='PC Receitas'!$O$8,E292='PC Receitas'!$O$9,E292='PC Receitas'!$O$10,E292='PC Receitas'!$O$11,E292='PC Receitas'!$O$12,E292='PC Receitas'!$O$13,E292='PC Receitas'!$O$14)),-I292,0))</f>
        <v>7448.57</v>
      </c>
      <c r="R292" s="153" t="e">
        <f t="shared" si="16"/>
        <v>#N/A</v>
      </c>
      <c r="S292" s="150" t="e">
        <f t="shared" si="17"/>
        <v>#N/A</v>
      </c>
      <c r="T292" s="150" t="e">
        <f t="shared" si="18"/>
        <v>#N/A</v>
      </c>
      <c r="U292" s="150" t="e">
        <f t="shared" si="19"/>
        <v>#N/A</v>
      </c>
      <c r="V292" s="154" t="e">
        <f>VLOOKUP(E292,'PC Receitas'!$O$4:$P$14,2,FALSE)</f>
        <v>#N/A</v>
      </c>
    </row>
    <row r="293" spans="3:22" ht="19.5" customHeight="1" thickTop="1" thickBot="1" x14ac:dyDescent="0.3">
      <c r="C293" s="58"/>
      <c r="D293" s="58" t="str">
        <f>IF(C293&lt;&gt;"",TEXT(C293,"00")&amp;"/11/"&amp;'Configurações Básicas'!$P$5,"")</f>
        <v/>
      </c>
      <c r="E293" s="58"/>
      <c r="F293" s="58"/>
      <c r="G293" s="58"/>
      <c r="H293" s="58"/>
      <c r="I293" s="59"/>
      <c r="J293" s="193"/>
      <c r="K293" s="60"/>
      <c r="L293" s="192"/>
      <c r="M293" s="56">
        <f>M292+IF(AND(K293="Pago",OR(E293='PC Receitas'!$O$4,E293='PC Receitas'!$O$5,E293='PC Receitas'!$O$6)),I293,IF(AND(K293="Pago",OR(E293='PC Receitas'!$O$7,E293='PC Receitas'!$O$8,E293='PC Receitas'!$O$9,E293='PC Receitas'!$O$10,E293='PC Receitas'!$O$11,E293='PC Receitas'!$O$12,E293='PC Receitas'!$O$13,E293='PC Receitas'!$O$14)),-I293,0))</f>
        <v>7448.57</v>
      </c>
      <c r="R293" s="153" t="e">
        <f t="shared" si="16"/>
        <v>#N/A</v>
      </c>
      <c r="S293" s="150" t="e">
        <f t="shared" si="17"/>
        <v>#N/A</v>
      </c>
      <c r="T293" s="150" t="e">
        <f t="shared" si="18"/>
        <v>#N/A</v>
      </c>
      <c r="U293" s="150" t="e">
        <f t="shared" si="19"/>
        <v>#N/A</v>
      </c>
      <c r="V293" s="154" t="e">
        <f>VLOOKUP(E293,'PC Receitas'!$O$4:$P$14,2,FALSE)</f>
        <v>#N/A</v>
      </c>
    </row>
    <row r="294" spans="3:22" ht="19.5" customHeight="1" thickTop="1" thickBot="1" x14ac:dyDescent="0.3">
      <c r="C294" s="58"/>
      <c r="D294" s="58" t="str">
        <f>IF(C294&lt;&gt;"",TEXT(C294,"00")&amp;"/11/"&amp;'Configurações Básicas'!$P$5,"")</f>
        <v/>
      </c>
      <c r="E294" s="58"/>
      <c r="F294" s="58"/>
      <c r="G294" s="58"/>
      <c r="H294" s="58"/>
      <c r="I294" s="59"/>
      <c r="J294" s="193"/>
      <c r="K294" s="60"/>
      <c r="L294" s="192"/>
      <c r="M294" s="56">
        <f>M293+IF(AND(K294="Pago",OR(E294='PC Receitas'!$O$4,E294='PC Receitas'!$O$5,E294='PC Receitas'!$O$6)),I294,IF(AND(K294="Pago",OR(E294='PC Receitas'!$O$7,E294='PC Receitas'!$O$8,E294='PC Receitas'!$O$9,E294='PC Receitas'!$O$10,E294='PC Receitas'!$O$11,E294='PC Receitas'!$O$12,E294='PC Receitas'!$O$13,E294='PC Receitas'!$O$14)),-I294,0))</f>
        <v>7448.57</v>
      </c>
      <c r="R294" s="153" t="e">
        <f t="shared" si="16"/>
        <v>#N/A</v>
      </c>
      <c r="S294" s="150" t="e">
        <f t="shared" si="17"/>
        <v>#N/A</v>
      </c>
      <c r="T294" s="150" t="e">
        <f t="shared" si="18"/>
        <v>#N/A</v>
      </c>
      <c r="U294" s="150" t="e">
        <f t="shared" si="19"/>
        <v>#N/A</v>
      </c>
      <c r="V294" s="154" t="e">
        <f>VLOOKUP(E294,'PC Receitas'!$O$4:$P$14,2,FALSE)</f>
        <v>#N/A</v>
      </c>
    </row>
    <row r="295" spans="3:22" ht="19.5" customHeight="1" thickTop="1" thickBot="1" x14ac:dyDescent="0.3">
      <c r="C295" s="58"/>
      <c r="D295" s="58" t="str">
        <f>IF(C295&lt;&gt;"",TEXT(C295,"00")&amp;"/11/"&amp;'Configurações Básicas'!$P$5,"")</f>
        <v/>
      </c>
      <c r="E295" s="58"/>
      <c r="F295" s="58"/>
      <c r="G295" s="58"/>
      <c r="H295" s="58"/>
      <c r="I295" s="59"/>
      <c r="J295" s="193"/>
      <c r="K295" s="60"/>
      <c r="L295" s="192"/>
      <c r="M295" s="56">
        <f>M294+IF(AND(K295="Pago",OR(E295='PC Receitas'!$O$4,E295='PC Receitas'!$O$5,E295='PC Receitas'!$O$6)),I295,IF(AND(K295="Pago",OR(E295='PC Receitas'!$O$7,E295='PC Receitas'!$O$8,E295='PC Receitas'!$O$9,E295='PC Receitas'!$O$10,E295='PC Receitas'!$O$11,E295='PC Receitas'!$O$12,E295='PC Receitas'!$O$13,E295='PC Receitas'!$O$14)),-I295,0))</f>
        <v>7448.57</v>
      </c>
      <c r="R295" s="153" t="e">
        <f t="shared" si="16"/>
        <v>#N/A</v>
      </c>
      <c r="S295" s="150" t="e">
        <f t="shared" si="17"/>
        <v>#N/A</v>
      </c>
      <c r="T295" s="150" t="e">
        <f t="shared" si="18"/>
        <v>#N/A</v>
      </c>
      <c r="U295" s="150" t="e">
        <f t="shared" si="19"/>
        <v>#N/A</v>
      </c>
      <c r="V295" s="154" t="e">
        <f>VLOOKUP(E295,'PC Receitas'!$O$4:$P$14,2,FALSE)</f>
        <v>#N/A</v>
      </c>
    </row>
    <row r="296" spans="3:22" ht="19.5" customHeight="1" thickTop="1" thickBot="1" x14ac:dyDescent="0.3">
      <c r="C296" s="58"/>
      <c r="D296" s="58" t="str">
        <f>IF(C296&lt;&gt;"",TEXT(C296,"00")&amp;"/11/"&amp;'Configurações Básicas'!$P$5,"")</f>
        <v/>
      </c>
      <c r="E296" s="58"/>
      <c r="F296" s="58"/>
      <c r="G296" s="58"/>
      <c r="H296" s="58"/>
      <c r="I296" s="59"/>
      <c r="J296" s="193"/>
      <c r="K296" s="60"/>
      <c r="L296" s="192"/>
      <c r="M296" s="56">
        <f>M295+IF(AND(K296="Pago",OR(E296='PC Receitas'!$O$4,E296='PC Receitas'!$O$5,E296='PC Receitas'!$O$6)),I296,IF(AND(K296="Pago",OR(E296='PC Receitas'!$O$7,E296='PC Receitas'!$O$8,E296='PC Receitas'!$O$9,E296='PC Receitas'!$O$10,E296='PC Receitas'!$O$11,E296='PC Receitas'!$O$12,E296='PC Receitas'!$O$13,E296='PC Receitas'!$O$14)),-I296,0))</f>
        <v>7448.57</v>
      </c>
      <c r="R296" s="153" t="e">
        <f t="shared" si="16"/>
        <v>#N/A</v>
      </c>
      <c r="S296" s="150" t="e">
        <f t="shared" si="17"/>
        <v>#N/A</v>
      </c>
      <c r="T296" s="150" t="e">
        <f t="shared" si="18"/>
        <v>#N/A</v>
      </c>
      <c r="U296" s="150" t="e">
        <f t="shared" si="19"/>
        <v>#N/A</v>
      </c>
      <c r="V296" s="154" t="e">
        <f>VLOOKUP(E296,'PC Receitas'!$O$4:$P$14,2,FALSE)</f>
        <v>#N/A</v>
      </c>
    </row>
    <row r="297" spans="3:22" ht="19.5" customHeight="1" thickTop="1" thickBot="1" x14ac:dyDescent="0.3">
      <c r="C297" s="58"/>
      <c r="D297" s="58" t="str">
        <f>IF(C297&lt;&gt;"",TEXT(C297,"00")&amp;"/11/"&amp;'Configurações Básicas'!$P$5,"")</f>
        <v/>
      </c>
      <c r="E297" s="58"/>
      <c r="F297" s="58"/>
      <c r="G297" s="58"/>
      <c r="H297" s="58"/>
      <c r="I297" s="59"/>
      <c r="J297" s="193"/>
      <c r="K297" s="60"/>
      <c r="L297" s="192"/>
      <c r="M297" s="56">
        <f>M296+IF(AND(K297="Pago",OR(E297='PC Receitas'!$O$4,E297='PC Receitas'!$O$5,E297='PC Receitas'!$O$6)),I297,IF(AND(K297="Pago",OR(E297='PC Receitas'!$O$7,E297='PC Receitas'!$O$8,E297='PC Receitas'!$O$9,E297='PC Receitas'!$O$10,E297='PC Receitas'!$O$11,E297='PC Receitas'!$O$12,E297='PC Receitas'!$O$13,E297='PC Receitas'!$O$14)),-I297,0))</f>
        <v>7448.57</v>
      </c>
      <c r="R297" s="153" t="e">
        <f t="shared" si="16"/>
        <v>#N/A</v>
      </c>
      <c r="S297" s="150" t="e">
        <f t="shared" si="17"/>
        <v>#N/A</v>
      </c>
      <c r="T297" s="150" t="e">
        <f t="shared" si="18"/>
        <v>#N/A</v>
      </c>
      <c r="U297" s="150" t="e">
        <f t="shared" si="19"/>
        <v>#N/A</v>
      </c>
      <c r="V297" s="154" t="e">
        <f>VLOOKUP(E297,'PC Receitas'!$O$4:$P$14,2,FALSE)</f>
        <v>#N/A</v>
      </c>
    </row>
    <row r="298" spans="3:22" ht="19.5" customHeight="1" thickTop="1" thickBot="1" x14ac:dyDescent="0.3">
      <c r="C298" s="58"/>
      <c r="D298" s="58" t="str">
        <f>IF(C298&lt;&gt;"",TEXT(C298,"00")&amp;"/11/"&amp;'Configurações Básicas'!$P$5,"")</f>
        <v/>
      </c>
      <c r="E298" s="58"/>
      <c r="F298" s="58"/>
      <c r="G298" s="58"/>
      <c r="H298" s="58"/>
      <c r="I298" s="59"/>
      <c r="J298" s="193"/>
      <c r="K298" s="60"/>
      <c r="L298" s="192"/>
      <c r="M298" s="56">
        <f>M297+IF(AND(K298="Pago",OR(E298='PC Receitas'!$O$4,E298='PC Receitas'!$O$5,E298='PC Receitas'!$O$6)),I298,IF(AND(K298="Pago",OR(E298='PC Receitas'!$O$7,E298='PC Receitas'!$O$8,E298='PC Receitas'!$O$9,E298='PC Receitas'!$O$10,E298='PC Receitas'!$O$11,E298='PC Receitas'!$O$12,E298='PC Receitas'!$O$13,E298='PC Receitas'!$O$14)),-I298,0))</f>
        <v>7448.57</v>
      </c>
      <c r="R298" s="153" t="e">
        <f t="shared" si="16"/>
        <v>#N/A</v>
      </c>
      <c r="S298" s="150" t="e">
        <f t="shared" si="17"/>
        <v>#N/A</v>
      </c>
      <c r="T298" s="150" t="e">
        <f t="shared" si="18"/>
        <v>#N/A</v>
      </c>
      <c r="U298" s="150" t="e">
        <f t="shared" si="19"/>
        <v>#N/A</v>
      </c>
      <c r="V298" s="154" t="e">
        <f>VLOOKUP(E298,'PC Receitas'!$O$4:$P$14,2,FALSE)</f>
        <v>#N/A</v>
      </c>
    </row>
    <row r="299" spans="3:22" ht="19.5" customHeight="1" thickTop="1" thickBot="1" x14ac:dyDescent="0.3">
      <c r="C299" s="58"/>
      <c r="D299" s="58" t="str">
        <f>IF(C299&lt;&gt;"",TEXT(C299,"00")&amp;"/11/"&amp;'Configurações Básicas'!$P$5,"")</f>
        <v/>
      </c>
      <c r="E299" s="58"/>
      <c r="F299" s="58"/>
      <c r="G299" s="58"/>
      <c r="H299" s="58"/>
      <c r="I299" s="59"/>
      <c r="J299" s="193"/>
      <c r="K299" s="60"/>
      <c r="L299" s="192"/>
      <c r="M299" s="56">
        <f>M298+IF(AND(K299="Pago",OR(E299='PC Receitas'!$O$4,E299='PC Receitas'!$O$5,E299='PC Receitas'!$O$6)),I299,IF(AND(K299="Pago",OR(E299='PC Receitas'!$O$7,E299='PC Receitas'!$O$8,E299='PC Receitas'!$O$9,E299='PC Receitas'!$O$10,E299='PC Receitas'!$O$11,E299='PC Receitas'!$O$12,E299='PC Receitas'!$O$13,E299='PC Receitas'!$O$14)),-I299,0))</f>
        <v>7448.57</v>
      </c>
      <c r="R299" s="153" t="e">
        <f t="shared" si="16"/>
        <v>#N/A</v>
      </c>
      <c r="S299" s="150" t="e">
        <f t="shared" si="17"/>
        <v>#N/A</v>
      </c>
      <c r="T299" s="150" t="e">
        <f t="shared" si="18"/>
        <v>#N/A</v>
      </c>
      <c r="U299" s="150" t="e">
        <f t="shared" si="19"/>
        <v>#N/A</v>
      </c>
      <c r="V299" s="154" t="e">
        <f>VLOOKUP(E299,'PC Receitas'!$O$4:$P$14,2,FALSE)</f>
        <v>#N/A</v>
      </c>
    </row>
    <row r="300" spans="3:22" ht="19.5" customHeight="1" thickTop="1" thickBot="1" x14ac:dyDescent="0.3">
      <c r="C300" s="58"/>
      <c r="D300" s="58" t="str">
        <f>IF(C300&lt;&gt;"",TEXT(C300,"00")&amp;"/11/"&amp;'Configurações Básicas'!$P$5,"")</f>
        <v/>
      </c>
      <c r="E300" s="58"/>
      <c r="F300" s="58"/>
      <c r="G300" s="58"/>
      <c r="H300" s="58"/>
      <c r="I300" s="59"/>
      <c r="J300" s="193"/>
      <c r="K300" s="60"/>
      <c r="L300" s="192"/>
      <c r="M300" s="56">
        <f>M299+IF(AND(K300="Pago",OR(E300='PC Receitas'!$O$4,E300='PC Receitas'!$O$5,E300='PC Receitas'!$O$6)),I300,IF(AND(K300="Pago",OR(E300='PC Receitas'!$O$7,E300='PC Receitas'!$O$8,E300='PC Receitas'!$O$9,E300='PC Receitas'!$O$10,E300='PC Receitas'!$O$11,E300='PC Receitas'!$O$12,E300='PC Receitas'!$O$13,E300='PC Receitas'!$O$14)),-I300,0))</f>
        <v>7448.57</v>
      </c>
      <c r="R300" s="153" t="e">
        <f t="shared" si="16"/>
        <v>#N/A</v>
      </c>
      <c r="S300" s="150" t="e">
        <f t="shared" si="17"/>
        <v>#N/A</v>
      </c>
      <c r="T300" s="150" t="e">
        <f t="shared" si="18"/>
        <v>#N/A</v>
      </c>
      <c r="U300" s="150" t="e">
        <f t="shared" si="19"/>
        <v>#N/A</v>
      </c>
      <c r="V300" s="154" t="e">
        <f>VLOOKUP(E300,'PC Receitas'!$O$4:$P$14,2,FALSE)</f>
        <v>#N/A</v>
      </c>
    </row>
    <row r="301" spans="3:22" ht="19.5" customHeight="1" thickTop="1" thickBot="1" x14ac:dyDescent="0.3">
      <c r="C301" s="58"/>
      <c r="D301" s="58" t="str">
        <f>IF(C301&lt;&gt;"",TEXT(C301,"00")&amp;"/11/"&amp;'Configurações Básicas'!$P$5,"")</f>
        <v/>
      </c>
      <c r="E301" s="58"/>
      <c r="F301" s="58"/>
      <c r="G301" s="58"/>
      <c r="H301" s="58"/>
      <c r="I301" s="59"/>
      <c r="J301" s="193"/>
      <c r="K301" s="60"/>
      <c r="L301" s="192"/>
      <c r="M301" s="56">
        <f>M300+IF(AND(K301="Pago",OR(E301='PC Receitas'!$O$4,E301='PC Receitas'!$O$5,E301='PC Receitas'!$O$6)),I301,IF(AND(K301="Pago",OR(E301='PC Receitas'!$O$7,E301='PC Receitas'!$O$8,E301='PC Receitas'!$O$9,E301='PC Receitas'!$O$10,E301='PC Receitas'!$O$11,E301='PC Receitas'!$O$12,E301='PC Receitas'!$O$13,E301='PC Receitas'!$O$14)),-I301,0))</f>
        <v>7448.57</v>
      </c>
      <c r="R301" s="153" t="e">
        <f t="shared" si="16"/>
        <v>#N/A</v>
      </c>
      <c r="S301" s="150" t="e">
        <f t="shared" si="17"/>
        <v>#N/A</v>
      </c>
      <c r="T301" s="150" t="e">
        <f t="shared" si="18"/>
        <v>#N/A</v>
      </c>
      <c r="U301" s="150" t="e">
        <f t="shared" si="19"/>
        <v>#N/A</v>
      </c>
      <c r="V301" s="154" t="e">
        <f>VLOOKUP(E301,'PC Receitas'!$O$4:$P$14,2,FALSE)</f>
        <v>#N/A</v>
      </c>
    </row>
    <row r="302" spans="3:22" ht="19.5" customHeight="1" thickTop="1" thickBot="1" x14ac:dyDescent="0.3">
      <c r="C302" s="58"/>
      <c r="D302" s="58" t="str">
        <f>IF(C302&lt;&gt;"",TEXT(C302,"00")&amp;"/11/"&amp;'Configurações Básicas'!$P$5,"")</f>
        <v/>
      </c>
      <c r="E302" s="58"/>
      <c r="F302" s="58"/>
      <c r="G302" s="58"/>
      <c r="H302" s="58"/>
      <c r="I302" s="59"/>
      <c r="J302" s="193"/>
      <c r="K302" s="60"/>
      <c r="L302" s="192"/>
      <c r="M302" s="56">
        <f>M301+IF(AND(K302="Pago",OR(E302='PC Receitas'!$O$4,E302='PC Receitas'!$O$5,E302='PC Receitas'!$O$6)),I302,IF(AND(K302="Pago",OR(E302='PC Receitas'!$O$7,E302='PC Receitas'!$O$8,E302='PC Receitas'!$O$9,E302='PC Receitas'!$O$10,E302='PC Receitas'!$O$11,E302='PC Receitas'!$O$12,E302='PC Receitas'!$O$13,E302='PC Receitas'!$O$14)),-I302,0))</f>
        <v>7448.57</v>
      </c>
      <c r="R302" s="153" t="e">
        <f t="shared" si="16"/>
        <v>#N/A</v>
      </c>
      <c r="S302" s="150" t="e">
        <f t="shared" si="17"/>
        <v>#N/A</v>
      </c>
      <c r="T302" s="150" t="e">
        <f t="shared" si="18"/>
        <v>#N/A</v>
      </c>
      <c r="U302" s="150" t="e">
        <f t="shared" si="19"/>
        <v>#N/A</v>
      </c>
      <c r="V302" s="154" t="e">
        <f>VLOOKUP(E302,'PC Receitas'!$O$4:$P$14,2,FALSE)</f>
        <v>#N/A</v>
      </c>
    </row>
    <row r="303" spans="3:22" ht="19.5" customHeight="1" thickTop="1" thickBot="1" x14ac:dyDescent="0.3">
      <c r="C303" s="58"/>
      <c r="D303" s="58" t="str">
        <f>IF(C303&lt;&gt;"",TEXT(C303,"00")&amp;"/11/"&amp;'Configurações Básicas'!$P$5,"")</f>
        <v/>
      </c>
      <c r="E303" s="58"/>
      <c r="F303" s="58"/>
      <c r="G303" s="58"/>
      <c r="H303" s="58"/>
      <c r="I303" s="59"/>
      <c r="J303" s="193"/>
      <c r="K303" s="60"/>
      <c r="L303" s="192"/>
      <c r="M303" s="56">
        <f>M302+IF(AND(K303="Pago",OR(E303='PC Receitas'!$O$4,E303='PC Receitas'!$O$5,E303='PC Receitas'!$O$6)),I303,IF(AND(K303="Pago",OR(E303='PC Receitas'!$O$7,E303='PC Receitas'!$O$8,E303='PC Receitas'!$O$9,E303='PC Receitas'!$O$10,E303='PC Receitas'!$O$11,E303='PC Receitas'!$O$12,E303='PC Receitas'!$O$13,E303='PC Receitas'!$O$14)),-I303,0))</f>
        <v>7448.57</v>
      </c>
      <c r="R303" s="153" t="e">
        <f t="shared" si="16"/>
        <v>#N/A</v>
      </c>
      <c r="S303" s="150" t="e">
        <f t="shared" si="17"/>
        <v>#N/A</v>
      </c>
      <c r="T303" s="150" t="e">
        <f t="shared" si="18"/>
        <v>#N/A</v>
      </c>
      <c r="U303" s="150" t="e">
        <f t="shared" si="19"/>
        <v>#N/A</v>
      </c>
      <c r="V303" s="154" t="e">
        <f>VLOOKUP(E303,'PC Receitas'!$O$4:$P$14,2,FALSE)</f>
        <v>#N/A</v>
      </c>
    </row>
    <row r="304" spans="3:22" ht="19.5" customHeight="1" thickTop="1" thickBot="1" x14ac:dyDescent="0.3">
      <c r="C304" s="58"/>
      <c r="D304" s="58" t="str">
        <f>IF(C304&lt;&gt;"",TEXT(C304,"00")&amp;"/11/"&amp;'Configurações Básicas'!$P$5,"")</f>
        <v/>
      </c>
      <c r="E304" s="58"/>
      <c r="F304" s="58"/>
      <c r="G304" s="58"/>
      <c r="H304" s="58"/>
      <c r="I304" s="59"/>
      <c r="J304" s="193"/>
      <c r="K304" s="60"/>
      <c r="L304" s="192"/>
      <c r="M304" s="56">
        <f>M303+IF(AND(K304="Pago",OR(E304='PC Receitas'!$O$4,E304='PC Receitas'!$O$5,E304='PC Receitas'!$O$6)),I304,IF(AND(K304="Pago",OR(E304='PC Receitas'!$O$7,E304='PC Receitas'!$O$8,E304='PC Receitas'!$O$9,E304='PC Receitas'!$O$10,E304='PC Receitas'!$O$11,E304='PC Receitas'!$O$12,E304='PC Receitas'!$O$13,E304='PC Receitas'!$O$14)),-I304,0))</f>
        <v>7448.57</v>
      </c>
      <c r="R304" s="153" t="e">
        <f t="shared" si="16"/>
        <v>#N/A</v>
      </c>
      <c r="S304" s="150" t="e">
        <f t="shared" si="17"/>
        <v>#N/A</v>
      </c>
      <c r="T304" s="150" t="e">
        <f t="shared" si="18"/>
        <v>#N/A</v>
      </c>
      <c r="U304" s="150" t="e">
        <f t="shared" si="19"/>
        <v>#N/A</v>
      </c>
      <c r="V304" s="154" t="e">
        <f>VLOOKUP(E304,'PC Receitas'!$O$4:$P$14,2,FALSE)</f>
        <v>#N/A</v>
      </c>
    </row>
    <row r="305" spans="3:22" ht="19.5" customHeight="1" thickTop="1" thickBot="1" x14ac:dyDescent="0.3">
      <c r="C305" s="58"/>
      <c r="D305" s="58" t="str">
        <f>IF(C305&lt;&gt;"",TEXT(C305,"00")&amp;"/11/"&amp;'Configurações Básicas'!$P$5,"")</f>
        <v/>
      </c>
      <c r="E305" s="58"/>
      <c r="F305" s="58"/>
      <c r="G305" s="58"/>
      <c r="H305" s="58"/>
      <c r="I305" s="59"/>
      <c r="J305" s="193"/>
      <c r="K305" s="60"/>
      <c r="L305" s="192"/>
      <c r="M305" s="56">
        <f>M304+IF(AND(K305="Pago",OR(E305='PC Receitas'!$O$4,E305='PC Receitas'!$O$5,E305='PC Receitas'!$O$6)),I305,IF(AND(K305="Pago",OR(E305='PC Receitas'!$O$7,E305='PC Receitas'!$O$8,E305='PC Receitas'!$O$9,E305='PC Receitas'!$O$10,E305='PC Receitas'!$O$11,E305='PC Receitas'!$O$12,E305='PC Receitas'!$O$13,E305='PC Receitas'!$O$14)),-I305,0))</f>
        <v>7448.57</v>
      </c>
      <c r="R305" s="153" t="e">
        <f t="shared" si="16"/>
        <v>#N/A</v>
      </c>
      <c r="S305" s="150" t="e">
        <f t="shared" si="17"/>
        <v>#N/A</v>
      </c>
      <c r="T305" s="150" t="e">
        <f t="shared" si="18"/>
        <v>#N/A</v>
      </c>
      <c r="U305" s="150" t="e">
        <f t="shared" si="19"/>
        <v>#N/A</v>
      </c>
      <c r="V305" s="154" t="e">
        <f>VLOOKUP(E305,'PC Receitas'!$O$4:$P$14,2,FALSE)</f>
        <v>#N/A</v>
      </c>
    </row>
    <row r="306" spans="3:22" ht="19.5" customHeight="1" thickTop="1" thickBot="1" x14ac:dyDescent="0.3">
      <c r="C306" s="58"/>
      <c r="D306" s="58" t="str">
        <f>IF(C306&lt;&gt;"",TEXT(C306,"00")&amp;"/11/"&amp;'Configurações Básicas'!$P$5,"")</f>
        <v/>
      </c>
      <c r="E306" s="58"/>
      <c r="F306" s="58"/>
      <c r="G306" s="58"/>
      <c r="H306" s="58"/>
      <c r="I306" s="59"/>
      <c r="J306" s="193"/>
      <c r="K306" s="60"/>
      <c r="L306" s="192"/>
      <c r="M306" s="56">
        <f>M305+IF(AND(K306="Pago",OR(E306='PC Receitas'!$O$4,E306='PC Receitas'!$O$5,E306='PC Receitas'!$O$6)),I306,IF(AND(K306="Pago",OR(E306='PC Receitas'!$O$7,E306='PC Receitas'!$O$8,E306='PC Receitas'!$O$9,E306='PC Receitas'!$O$10,E306='PC Receitas'!$O$11,E306='PC Receitas'!$O$12,E306='PC Receitas'!$O$13,E306='PC Receitas'!$O$14)),-I306,0))</f>
        <v>7448.57</v>
      </c>
      <c r="R306" s="153" t="e">
        <f t="shared" si="16"/>
        <v>#N/A</v>
      </c>
      <c r="S306" s="150" t="e">
        <f t="shared" si="17"/>
        <v>#N/A</v>
      </c>
      <c r="T306" s="150" t="e">
        <f t="shared" si="18"/>
        <v>#N/A</v>
      </c>
      <c r="U306" s="150" t="e">
        <f t="shared" si="19"/>
        <v>#N/A</v>
      </c>
      <c r="V306" s="154" t="e">
        <f>VLOOKUP(E306,'PC Receitas'!$O$4:$P$14,2,FALSE)</f>
        <v>#N/A</v>
      </c>
    </row>
    <row r="307" spans="3:22" ht="19.5" customHeight="1" thickTop="1" thickBot="1" x14ac:dyDescent="0.3">
      <c r="C307" s="58"/>
      <c r="D307" s="58" t="str">
        <f>IF(C307&lt;&gt;"",TEXT(C307,"00")&amp;"/11/"&amp;'Configurações Básicas'!$P$5,"")</f>
        <v/>
      </c>
      <c r="E307" s="58"/>
      <c r="F307" s="58"/>
      <c r="G307" s="58"/>
      <c r="H307" s="58"/>
      <c r="I307" s="59"/>
      <c r="J307" s="193"/>
      <c r="K307" s="60"/>
      <c r="L307" s="192"/>
      <c r="M307" s="56">
        <f>M306+IF(AND(K307="Pago",OR(E307='PC Receitas'!$O$4,E307='PC Receitas'!$O$5,E307='PC Receitas'!$O$6)),I307,IF(AND(K307="Pago",OR(E307='PC Receitas'!$O$7,E307='PC Receitas'!$O$8,E307='PC Receitas'!$O$9,E307='PC Receitas'!$O$10,E307='PC Receitas'!$O$11,E307='PC Receitas'!$O$12,E307='PC Receitas'!$O$13,E307='PC Receitas'!$O$14)),-I307,0))</f>
        <v>7448.57</v>
      </c>
      <c r="R307" s="153" t="e">
        <f t="shared" si="16"/>
        <v>#N/A</v>
      </c>
      <c r="S307" s="150" t="e">
        <f t="shared" si="17"/>
        <v>#N/A</v>
      </c>
      <c r="T307" s="150" t="e">
        <f t="shared" si="18"/>
        <v>#N/A</v>
      </c>
      <c r="U307" s="150" t="e">
        <f t="shared" si="19"/>
        <v>#N/A</v>
      </c>
      <c r="V307" s="154" t="e">
        <f>VLOOKUP(E307,'PC Receitas'!$O$4:$P$14,2,FALSE)</f>
        <v>#N/A</v>
      </c>
    </row>
    <row r="308" spans="3:22" ht="19.5" customHeight="1" thickTop="1" thickBot="1" x14ac:dyDescent="0.3">
      <c r="C308" s="58"/>
      <c r="D308" s="58" t="str">
        <f>IF(C308&lt;&gt;"",TEXT(C308,"00")&amp;"/11/"&amp;'Configurações Básicas'!$P$5,"")</f>
        <v/>
      </c>
      <c r="E308" s="58"/>
      <c r="F308" s="58"/>
      <c r="G308" s="58"/>
      <c r="H308" s="58"/>
      <c r="I308" s="59"/>
      <c r="J308" s="193"/>
      <c r="K308" s="60"/>
      <c r="L308" s="192"/>
      <c r="M308" s="56">
        <f>M307+IF(AND(K308="Pago",OR(E308='PC Receitas'!$O$4,E308='PC Receitas'!$O$5,E308='PC Receitas'!$O$6)),I308,IF(AND(K308="Pago",OR(E308='PC Receitas'!$O$7,E308='PC Receitas'!$O$8,E308='PC Receitas'!$O$9,E308='PC Receitas'!$O$10,E308='PC Receitas'!$O$11,E308='PC Receitas'!$O$12,E308='PC Receitas'!$O$13,E308='PC Receitas'!$O$14)),-I308,0))</f>
        <v>7448.57</v>
      </c>
      <c r="R308" s="153" t="e">
        <f t="shared" si="16"/>
        <v>#N/A</v>
      </c>
      <c r="S308" s="150" t="e">
        <f t="shared" si="17"/>
        <v>#N/A</v>
      </c>
      <c r="T308" s="150" t="e">
        <f t="shared" si="18"/>
        <v>#N/A</v>
      </c>
      <c r="U308" s="150" t="e">
        <f t="shared" si="19"/>
        <v>#N/A</v>
      </c>
      <c r="V308" s="154" t="e">
        <f>VLOOKUP(E308,'PC Receitas'!$O$4:$P$14,2,FALSE)</f>
        <v>#N/A</v>
      </c>
    </row>
    <row r="309" spans="3:22" ht="19.5" customHeight="1" thickTop="1" thickBot="1" x14ac:dyDescent="0.3">
      <c r="C309" s="58"/>
      <c r="D309" s="58" t="str">
        <f>IF(C309&lt;&gt;"",TEXT(C309,"00")&amp;"/11/"&amp;'Configurações Básicas'!$P$5,"")</f>
        <v/>
      </c>
      <c r="E309" s="58"/>
      <c r="F309" s="58"/>
      <c r="G309" s="58"/>
      <c r="H309" s="58"/>
      <c r="I309" s="59"/>
      <c r="J309" s="193"/>
      <c r="K309" s="60"/>
      <c r="L309" s="192"/>
      <c r="M309" s="56">
        <f>M308+IF(AND(K309="Pago",OR(E309='PC Receitas'!$O$4,E309='PC Receitas'!$O$5,E309='PC Receitas'!$O$6)),I309,IF(AND(K309="Pago",OR(E309='PC Receitas'!$O$7,E309='PC Receitas'!$O$8,E309='PC Receitas'!$O$9,E309='PC Receitas'!$O$10,E309='PC Receitas'!$O$11,E309='PC Receitas'!$O$12,E309='PC Receitas'!$O$13,E309='PC Receitas'!$O$14)),-I309,0))</f>
        <v>7448.57</v>
      </c>
      <c r="R309" s="153" t="e">
        <f t="shared" si="16"/>
        <v>#N/A</v>
      </c>
      <c r="S309" s="150" t="e">
        <f t="shared" si="17"/>
        <v>#N/A</v>
      </c>
      <c r="T309" s="150" t="e">
        <f t="shared" si="18"/>
        <v>#N/A</v>
      </c>
      <c r="U309" s="150" t="e">
        <f t="shared" si="19"/>
        <v>#N/A</v>
      </c>
      <c r="V309" s="154" t="e">
        <f>VLOOKUP(E309,'PC Receitas'!$O$4:$P$14,2,FALSE)</f>
        <v>#N/A</v>
      </c>
    </row>
    <row r="310" spans="3:22" ht="19.5" customHeight="1" thickTop="1" thickBot="1" x14ac:dyDescent="0.3">
      <c r="C310" s="58"/>
      <c r="D310" s="58" t="str">
        <f>IF(C310&lt;&gt;"",TEXT(C310,"00")&amp;"/11/"&amp;'Configurações Básicas'!$P$5,"")</f>
        <v/>
      </c>
      <c r="E310" s="58"/>
      <c r="F310" s="58"/>
      <c r="G310" s="58"/>
      <c r="H310" s="58"/>
      <c r="I310" s="59"/>
      <c r="J310" s="193"/>
      <c r="K310" s="60"/>
      <c r="L310" s="192"/>
      <c r="M310" s="56">
        <f>M309+IF(AND(K310="Pago",OR(E310='PC Receitas'!$O$4,E310='PC Receitas'!$O$5,E310='PC Receitas'!$O$6)),I310,IF(AND(K310="Pago",OR(E310='PC Receitas'!$O$7,E310='PC Receitas'!$O$8,E310='PC Receitas'!$O$9,E310='PC Receitas'!$O$10,E310='PC Receitas'!$O$11,E310='PC Receitas'!$O$12,E310='PC Receitas'!$O$13,E310='PC Receitas'!$O$14)),-I310,0))</f>
        <v>7448.57</v>
      </c>
      <c r="R310" s="153" t="e">
        <f t="shared" si="16"/>
        <v>#N/A</v>
      </c>
      <c r="S310" s="150" t="e">
        <f t="shared" si="17"/>
        <v>#N/A</v>
      </c>
      <c r="T310" s="150" t="e">
        <f t="shared" si="18"/>
        <v>#N/A</v>
      </c>
      <c r="U310" s="150" t="e">
        <f t="shared" si="19"/>
        <v>#N/A</v>
      </c>
      <c r="V310" s="154" t="e">
        <f>VLOOKUP(E310,'PC Receitas'!$O$4:$P$14,2,FALSE)</f>
        <v>#N/A</v>
      </c>
    </row>
    <row r="311" spans="3:22" ht="19.5" customHeight="1" thickTop="1" thickBot="1" x14ac:dyDescent="0.3">
      <c r="C311" s="58"/>
      <c r="D311" s="58" t="str">
        <f>IF(C311&lt;&gt;"",TEXT(C311,"00")&amp;"/11/"&amp;'Configurações Básicas'!$P$5,"")</f>
        <v/>
      </c>
      <c r="E311" s="58"/>
      <c r="F311" s="58"/>
      <c r="G311" s="58"/>
      <c r="H311" s="58"/>
      <c r="I311" s="59"/>
      <c r="J311" s="193"/>
      <c r="K311" s="60"/>
      <c r="L311" s="192"/>
      <c r="M311" s="56">
        <f>M310+IF(AND(K311="Pago",OR(E311='PC Receitas'!$O$4,E311='PC Receitas'!$O$5,E311='PC Receitas'!$O$6)),I311,IF(AND(K311="Pago",OR(E311='PC Receitas'!$O$7,E311='PC Receitas'!$O$8,E311='PC Receitas'!$O$9,E311='PC Receitas'!$O$10,E311='PC Receitas'!$O$11,E311='PC Receitas'!$O$12,E311='PC Receitas'!$O$13,E311='PC Receitas'!$O$14)),-I311,0))</f>
        <v>7448.57</v>
      </c>
      <c r="R311" s="153" t="e">
        <f t="shared" si="16"/>
        <v>#N/A</v>
      </c>
      <c r="S311" s="150" t="e">
        <f t="shared" si="17"/>
        <v>#N/A</v>
      </c>
      <c r="T311" s="150" t="e">
        <f t="shared" si="18"/>
        <v>#N/A</v>
      </c>
      <c r="U311" s="150" t="e">
        <f t="shared" si="19"/>
        <v>#N/A</v>
      </c>
      <c r="V311" s="154" t="e">
        <f>VLOOKUP(E311,'PC Receitas'!$O$4:$P$14,2,FALSE)</f>
        <v>#N/A</v>
      </c>
    </row>
    <row r="312" spans="3:22" ht="19.5" customHeight="1" thickTop="1" thickBot="1" x14ac:dyDescent="0.3">
      <c r="C312" s="58"/>
      <c r="D312" s="58" t="str">
        <f>IF(C312&lt;&gt;"",TEXT(C312,"00")&amp;"/11/"&amp;'Configurações Básicas'!$P$5,"")</f>
        <v/>
      </c>
      <c r="E312" s="58"/>
      <c r="F312" s="58"/>
      <c r="G312" s="58"/>
      <c r="H312" s="58"/>
      <c r="I312" s="59"/>
      <c r="J312" s="193"/>
      <c r="K312" s="60"/>
      <c r="L312" s="192"/>
      <c r="M312" s="56">
        <f>M311+IF(AND(K312="Pago",OR(E312='PC Receitas'!$O$4,E312='PC Receitas'!$O$5,E312='PC Receitas'!$O$6)),I312,IF(AND(K312="Pago",OR(E312='PC Receitas'!$O$7,E312='PC Receitas'!$O$8,E312='PC Receitas'!$O$9,E312='PC Receitas'!$O$10,E312='PC Receitas'!$O$11,E312='PC Receitas'!$O$12,E312='PC Receitas'!$O$13,E312='PC Receitas'!$O$14)),-I312,0))</f>
        <v>7448.57</v>
      </c>
      <c r="R312" s="153" t="e">
        <f t="shared" si="16"/>
        <v>#N/A</v>
      </c>
      <c r="S312" s="150" t="e">
        <f t="shared" si="17"/>
        <v>#N/A</v>
      </c>
      <c r="T312" s="150" t="e">
        <f t="shared" si="18"/>
        <v>#N/A</v>
      </c>
      <c r="U312" s="150" t="e">
        <f t="shared" si="19"/>
        <v>#N/A</v>
      </c>
      <c r="V312" s="154" t="e">
        <f>VLOOKUP(E312,'PC Receitas'!$O$4:$P$14,2,FALSE)</f>
        <v>#N/A</v>
      </c>
    </row>
    <row r="313" spans="3:22" ht="19.5" customHeight="1" thickTop="1" thickBot="1" x14ac:dyDescent="0.3">
      <c r="C313" s="58"/>
      <c r="D313" s="58" t="str">
        <f>IF(C313&lt;&gt;"",TEXT(C313,"00")&amp;"/11/"&amp;'Configurações Básicas'!$P$5,"")</f>
        <v/>
      </c>
      <c r="E313" s="58"/>
      <c r="F313" s="58"/>
      <c r="G313" s="58"/>
      <c r="H313" s="58"/>
      <c r="I313" s="59"/>
      <c r="J313" s="193"/>
      <c r="K313" s="60"/>
      <c r="L313" s="192"/>
      <c r="M313" s="56">
        <f>M312+IF(AND(K313="Pago",OR(E313='PC Receitas'!$O$4,E313='PC Receitas'!$O$5,E313='PC Receitas'!$O$6)),I313,IF(AND(K313="Pago",OR(E313='PC Receitas'!$O$7,E313='PC Receitas'!$O$8,E313='PC Receitas'!$O$9,E313='PC Receitas'!$O$10,E313='PC Receitas'!$O$11,E313='PC Receitas'!$O$12,E313='PC Receitas'!$O$13,E313='PC Receitas'!$O$14)),-I313,0))</f>
        <v>7448.57</v>
      </c>
      <c r="R313" s="153" t="e">
        <f t="shared" si="16"/>
        <v>#N/A</v>
      </c>
      <c r="S313" s="150" t="e">
        <f t="shared" si="17"/>
        <v>#N/A</v>
      </c>
      <c r="T313" s="150" t="e">
        <f t="shared" si="18"/>
        <v>#N/A</v>
      </c>
      <c r="U313" s="150" t="e">
        <f t="shared" si="19"/>
        <v>#N/A</v>
      </c>
      <c r="V313" s="154" t="e">
        <f>VLOOKUP(E313,'PC Receitas'!$O$4:$P$14,2,FALSE)</f>
        <v>#N/A</v>
      </c>
    </row>
    <row r="314" spans="3:22" ht="19.5" customHeight="1" thickTop="1" thickBot="1" x14ac:dyDescent="0.3">
      <c r="C314" s="58"/>
      <c r="D314" s="58" t="str">
        <f>IF(C314&lt;&gt;"",TEXT(C314,"00")&amp;"/11/"&amp;'Configurações Básicas'!$P$5,"")</f>
        <v/>
      </c>
      <c r="E314" s="58"/>
      <c r="F314" s="58"/>
      <c r="G314" s="58"/>
      <c r="H314" s="58"/>
      <c r="I314" s="59"/>
      <c r="J314" s="193"/>
      <c r="K314" s="60"/>
      <c r="L314" s="192"/>
      <c r="M314" s="56">
        <f>M313+IF(AND(K314="Pago",OR(E314='PC Receitas'!$O$4,E314='PC Receitas'!$O$5,E314='PC Receitas'!$O$6)),I314,IF(AND(K314="Pago",OR(E314='PC Receitas'!$O$7,E314='PC Receitas'!$O$8,E314='PC Receitas'!$O$9,E314='PC Receitas'!$O$10,E314='PC Receitas'!$O$11,E314='PC Receitas'!$O$12,E314='PC Receitas'!$O$13,E314='PC Receitas'!$O$14)),-I314,0))</f>
        <v>7448.57</v>
      </c>
      <c r="R314" s="153" t="e">
        <f t="shared" si="16"/>
        <v>#N/A</v>
      </c>
      <c r="S314" s="150" t="e">
        <f t="shared" si="17"/>
        <v>#N/A</v>
      </c>
      <c r="T314" s="150" t="e">
        <f t="shared" si="18"/>
        <v>#N/A</v>
      </c>
      <c r="U314" s="150" t="e">
        <f t="shared" si="19"/>
        <v>#N/A</v>
      </c>
      <c r="V314" s="154" t="e">
        <f>VLOOKUP(E314,'PC Receitas'!$O$4:$P$14,2,FALSE)</f>
        <v>#N/A</v>
      </c>
    </row>
    <row r="315" spans="3:22" ht="19.5" customHeight="1" thickTop="1" thickBot="1" x14ac:dyDescent="0.3">
      <c r="C315" s="58"/>
      <c r="D315" s="58" t="str">
        <f>IF(C315&lt;&gt;"",TEXT(C315,"00")&amp;"/11/"&amp;'Configurações Básicas'!$P$5,"")</f>
        <v/>
      </c>
      <c r="E315" s="58"/>
      <c r="F315" s="58"/>
      <c r="G315" s="58"/>
      <c r="H315" s="58"/>
      <c r="I315" s="59"/>
      <c r="J315" s="193"/>
      <c r="K315" s="60"/>
      <c r="L315" s="192"/>
      <c r="M315" s="56">
        <f>M314+IF(AND(K315="Pago",OR(E315='PC Receitas'!$O$4,E315='PC Receitas'!$O$5,E315='PC Receitas'!$O$6)),I315,IF(AND(K315="Pago",OR(E315='PC Receitas'!$O$7,E315='PC Receitas'!$O$8,E315='PC Receitas'!$O$9,E315='PC Receitas'!$O$10,E315='PC Receitas'!$O$11,E315='PC Receitas'!$O$12,E315='PC Receitas'!$O$13,E315='PC Receitas'!$O$14)),-I315,0))</f>
        <v>7448.57</v>
      </c>
      <c r="R315" s="153" t="e">
        <f t="shared" si="16"/>
        <v>#N/A</v>
      </c>
      <c r="S315" s="150" t="e">
        <f t="shared" si="17"/>
        <v>#N/A</v>
      </c>
      <c r="T315" s="150" t="e">
        <f t="shared" si="18"/>
        <v>#N/A</v>
      </c>
      <c r="U315" s="150" t="e">
        <f t="shared" si="19"/>
        <v>#N/A</v>
      </c>
      <c r="V315" s="154" t="e">
        <f>VLOOKUP(E315,'PC Receitas'!$O$4:$P$14,2,FALSE)</f>
        <v>#N/A</v>
      </c>
    </row>
    <row r="316" spans="3:22" ht="19.5" customHeight="1" thickTop="1" thickBot="1" x14ac:dyDescent="0.3">
      <c r="C316" s="58"/>
      <c r="D316" s="58" t="str">
        <f>IF(C316&lt;&gt;"",TEXT(C316,"00")&amp;"/11/"&amp;'Configurações Básicas'!$P$5,"")</f>
        <v/>
      </c>
      <c r="E316" s="58"/>
      <c r="F316" s="58"/>
      <c r="G316" s="58"/>
      <c r="H316" s="58"/>
      <c r="I316" s="59"/>
      <c r="J316" s="193"/>
      <c r="K316" s="60"/>
      <c r="L316" s="192"/>
      <c r="M316" s="56">
        <f>M315+IF(AND(K316="Pago",OR(E316='PC Receitas'!$O$4,E316='PC Receitas'!$O$5,E316='PC Receitas'!$O$6)),I316,IF(AND(K316="Pago",OR(E316='PC Receitas'!$O$7,E316='PC Receitas'!$O$8,E316='PC Receitas'!$O$9,E316='PC Receitas'!$O$10,E316='PC Receitas'!$O$11,E316='PC Receitas'!$O$12,E316='PC Receitas'!$O$13,E316='PC Receitas'!$O$14)),-I316,0))</f>
        <v>7448.57</v>
      </c>
      <c r="R316" s="153" t="e">
        <f t="shared" si="16"/>
        <v>#N/A</v>
      </c>
      <c r="S316" s="150" t="e">
        <f t="shared" si="17"/>
        <v>#N/A</v>
      </c>
      <c r="T316" s="150" t="e">
        <f t="shared" si="18"/>
        <v>#N/A</v>
      </c>
      <c r="U316" s="150" t="e">
        <f t="shared" si="19"/>
        <v>#N/A</v>
      </c>
      <c r="V316" s="154" t="e">
        <f>VLOOKUP(E316,'PC Receitas'!$O$4:$P$14,2,FALSE)</f>
        <v>#N/A</v>
      </c>
    </row>
    <row r="317" spans="3:22" ht="19.5" customHeight="1" thickTop="1" thickBot="1" x14ac:dyDescent="0.3">
      <c r="C317" s="58"/>
      <c r="D317" s="58" t="str">
        <f>IF(C317&lt;&gt;"",TEXT(C317,"00")&amp;"/11/"&amp;'Configurações Básicas'!$P$5,"")</f>
        <v/>
      </c>
      <c r="E317" s="58"/>
      <c r="F317" s="58"/>
      <c r="G317" s="58"/>
      <c r="H317" s="58"/>
      <c r="I317" s="59"/>
      <c r="J317" s="193"/>
      <c r="K317" s="60"/>
      <c r="L317" s="192"/>
      <c r="M317" s="56">
        <f>M316+IF(AND(K317="Pago",OR(E317='PC Receitas'!$O$4,E317='PC Receitas'!$O$5,E317='PC Receitas'!$O$6)),I317,IF(AND(K317="Pago",OR(E317='PC Receitas'!$O$7,E317='PC Receitas'!$O$8,E317='PC Receitas'!$O$9,E317='PC Receitas'!$O$10,E317='PC Receitas'!$O$11,E317='PC Receitas'!$O$12,E317='PC Receitas'!$O$13,E317='PC Receitas'!$O$14)),-I317,0))</f>
        <v>7448.57</v>
      </c>
      <c r="R317" s="153" t="e">
        <f t="shared" si="16"/>
        <v>#N/A</v>
      </c>
      <c r="S317" s="150" t="e">
        <f t="shared" si="17"/>
        <v>#N/A</v>
      </c>
      <c r="T317" s="150" t="e">
        <f t="shared" si="18"/>
        <v>#N/A</v>
      </c>
      <c r="U317" s="150" t="e">
        <f t="shared" si="19"/>
        <v>#N/A</v>
      </c>
      <c r="V317" s="154" t="e">
        <f>VLOOKUP(E317,'PC Receitas'!$O$4:$P$14,2,FALSE)</f>
        <v>#N/A</v>
      </c>
    </row>
    <row r="318" spans="3:22" ht="19.5" customHeight="1" thickTop="1" thickBot="1" x14ac:dyDescent="0.3">
      <c r="C318" s="58"/>
      <c r="D318" s="58" t="str">
        <f>IF(C318&lt;&gt;"",TEXT(C318,"00")&amp;"/11/"&amp;'Configurações Básicas'!$P$5,"")</f>
        <v/>
      </c>
      <c r="E318" s="58"/>
      <c r="F318" s="58"/>
      <c r="G318" s="58"/>
      <c r="H318" s="58"/>
      <c r="I318" s="59"/>
      <c r="J318" s="193"/>
      <c r="K318" s="60"/>
      <c r="L318" s="192"/>
      <c r="M318" s="56">
        <f>M317+IF(AND(K318="Pago",OR(E318='PC Receitas'!$O$4,E318='PC Receitas'!$O$5,E318='PC Receitas'!$O$6)),I318,IF(AND(K318="Pago",OR(E318='PC Receitas'!$O$7,E318='PC Receitas'!$O$8,E318='PC Receitas'!$O$9,E318='PC Receitas'!$O$10,E318='PC Receitas'!$O$11,E318='PC Receitas'!$O$12,E318='PC Receitas'!$O$13,E318='PC Receitas'!$O$14)),-I318,0))</f>
        <v>7448.57</v>
      </c>
      <c r="R318" s="153" t="e">
        <f t="shared" si="16"/>
        <v>#N/A</v>
      </c>
      <c r="S318" s="150" t="e">
        <f t="shared" si="17"/>
        <v>#N/A</v>
      </c>
      <c r="T318" s="150" t="e">
        <f t="shared" si="18"/>
        <v>#N/A</v>
      </c>
      <c r="U318" s="150" t="e">
        <f t="shared" si="19"/>
        <v>#N/A</v>
      </c>
      <c r="V318" s="154" t="e">
        <f>VLOOKUP(E318,'PC Receitas'!$O$4:$P$14,2,FALSE)</f>
        <v>#N/A</v>
      </c>
    </row>
    <row r="319" spans="3:22" ht="19.5" customHeight="1" thickTop="1" thickBot="1" x14ac:dyDescent="0.3">
      <c r="C319" s="58"/>
      <c r="D319" s="58" t="str">
        <f>IF(C319&lt;&gt;"",TEXT(C319,"00")&amp;"/11/"&amp;'Configurações Básicas'!$P$5,"")</f>
        <v/>
      </c>
      <c r="E319" s="58"/>
      <c r="F319" s="58"/>
      <c r="G319" s="58"/>
      <c r="H319" s="58"/>
      <c r="I319" s="59"/>
      <c r="J319" s="193"/>
      <c r="K319" s="60"/>
      <c r="L319" s="192"/>
      <c r="M319" s="56">
        <f>M318+IF(AND(K319="Pago",OR(E319='PC Receitas'!$O$4,E319='PC Receitas'!$O$5,E319='PC Receitas'!$O$6)),I319,IF(AND(K319="Pago",OR(E319='PC Receitas'!$O$7,E319='PC Receitas'!$O$8,E319='PC Receitas'!$O$9,E319='PC Receitas'!$O$10,E319='PC Receitas'!$O$11,E319='PC Receitas'!$O$12,E319='PC Receitas'!$O$13,E319='PC Receitas'!$O$14)),-I319,0))</f>
        <v>7448.57</v>
      </c>
      <c r="R319" s="153" t="e">
        <f t="shared" si="16"/>
        <v>#N/A</v>
      </c>
      <c r="S319" s="150" t="e">
        <f t="shared" si="17"/>
        <v>#N/A</v>
      </c>
      <c r="T319" s="150" t="e">
        <f t="shared" si="18"/>
        <v>#N/A</v>
      </c>
      <c r="U319" s="150" t="e">
        <f t="shared" si="19"/>
        <v>#N/A</v>
      </c>
      <c r="V319" s="154" t="e">
        <f>VLOOKUP(E319,'PC Receitas'!$O$4:$P$14,2,FALSE)</f>
        <v>#N/A</v>
      </c>
    </row>
    <row r="320" spans="3:22" ht="19.5" customHeight="1" thickTop="1" thickBot="1" x14ac:dyDescent="0.3">
      <c r="C320" s="58"/>
      <c r="D320" s="58" t="str">
        <f>IF(C320&lt;&gt;"",TEXT(C320,"00")&amp;"/11/"&amp;'Configurações Básicas'!$P$5,"")</f>
        <v/>
      </c>
      <c r="E320" s="58"/>
      <c r="F320" s="58"/>
      <c r="G320" s="58"/>
      <c r="H320" s="58"/>
      <c r="I320" s="59"/>
      <c r="J320" s="193"/>
      <c r="K320" s="60"/>
      <c r="L320" s="192"/>
      <c r="M320" s="56">
        <f>M319+IF(AND(K320="Pago",OR(E320='PC Receitas'!$O$4,E320='PC Receitas'!$O$5,E320='PC Receitas'!$O$6)),I320,IF(AND(K320="Pago",OR(E320='PC Receitas'!$O$7,E320='PC Receitas'!$O$8,E320='PC Receitas'!$O$9,E320='PC Receitas'!$O$10,E320='PC Receitas'!$O$11,E320='PC Receitas'!$O$12,E320='PC Receitas'!$O$13,E320='PC Receitas'!$O$14)),-I320,0))</f>
        <v>7448.57</v>
      </c>
      <c r="R320" s="153" t="e">
        <f t="shared" si="16"/>
        <v>#N/A</v>
      </c>
      <c r="S320" s="150" t="e">
        <f t="shared" si="17"/>
        <v>#N/A</v>
      </c>
      <c r="T320" s="150" t="e">
        <f t="shared" si="18"/>
        <v>#N/A</v>
      </c>
      <c r="U320" s="150" t="e">
        <f t="shared" si="19"/>
        <v>#N/A</v>
      </c>
      <c r="V320" s="154" t="e">
        <f>VLOOKUP(E320,'PC Receitas'!$O$4:$P$14,2,FALSE)</f>
        <v>#N/A</v>
      </c>
    </row>
    <row r="321" spans="3:22" ht="19.5" customHeight="1" thickTop="1" thickBot="1" x14ac:dyDescent="0.3">
      <c r="C321" s="58"/>
      <c r="D321" s="58" t="str">
        <f>IF(C321&lt;&gt;"",TEXT(C321,"00")&amp;"/11/"&amp;'Configurações Básicas'!$P$5,"")</f>
        <v/>
      </c>
      <c r="E321" s="58"/>
      <c r="F321" s="58"/>
      <c r="G321" s="58"/>
      <c r="H321" s="58"/>
      <c r="I321" s="59"/>
      <c r="J321" s="193"/>
      <c r="K321" s="60"/>
      <c r="L321" s="192"/>
      <c r="M321" s="56">
        <f>M320+IF(AND(K321="Pago",OR(E321='PC Receitas'!$O$4,E321='PC Receitas'!$O$5,E321='PC Receitas'!$O$6)),I321,IF(AND(K321="Pago",OR(E321='PC Receitas'!$O$7,E321='PC Receitas'!$O$8,E321='PC Receitas'!$O$9,E321='PC Receitas'!$O$10,E321='PC Receitas'!$O$11,E321='PC Receitas'!$O$12,E321='PC Receitas'!$O$13,E321='PC Receitas'!$O$14)),-I321,0))</f>
        <v>7448.57</v>
      </c>
      <c r="R321" s="153" t="e">
        <f t="shared" si="16"/>
        <v>#N/A</v>
      </c>
      <c r="S321" s="150" t="e">
        <f t="shared" si="17"/>
        <v>#N/A</v>
      </c>
      <c r="T321" s="150" t="e">
        <f t="shared" si="18"/>
        <v>#N/A</v>
      </c>
      <c r="U321" s="150" t="e">
        <f t="shared" si="19"/>
        <v>#N/A</v>
      </c>
      <c r="V321" s="154" t="e">
        <f>VLOOKUP(E321,'PC Receitas'!$O$4:$P$14,2,FALSE)</f>
        <v>#N/A</v>
      </c>
    </row>
    <row r="322" spans="3:22" ht="19.5" customHeight="1" thickTop="1" thickBot="1" x14ac:dyDescent="0.3">
      <c r="C322" s="58"/>
      <c r="D322" s="58" t="str">
        <f>IF(C322&lt;&gt;"",TEXT(C322,"00")&amp;"/11/"&amp;'Configurações Básicas'!$P$5,"")</f>
        <v/>
      </c>
      <c r="E322" s="58"/>
      <c r="F322" s="58"/>
      <c r="G322" s="58"/>
      <c r="H322" s="58"/>
      <c r="I322" s="59"/>
      <c r="J322" s="193"/>
      <c r="K322" s="60"/>
      <c r="L322" s="192"/>
      <c r="M322" s="56">
        <f>M321+IF(AND(K322="Pago",OR(E322='PC Receitas'!$O$4,E322='PC Receitas'!$O$5,E322='PC Receitas'!$O$6)),I322,IF(AND(K322="Pago",OR(E322='PC Receitas'!$O$7,E322='PC Receitas'!$O$8,E322='PC Receitas'!$O$9,E322='PC Receitas'!$O$10,E322='PC Receitas'!$O$11,E322='PC Receitas'!$O$12,E322='PC Receitas'!$O$13,E322='PC Receitas'!$O$14)),-I322,0))</f>
        <v>7448.57</v>
      </c>
      <c r="R322" s="153" t="e">
        <f t="shared" si="16"/>
        <v>#N/A</v>
      </c>
      <c r="S322" s="150" t="e">
        <f t="shared" si="17"/>
        <v>#N/A</v>
      </c>
      <c r="T322" s="150" t="e">
        <f t="shared" si="18"/>
        <v>#N/A</v>
      </c>
      <c r="U322" s="150" t="e">
        <f t="shared" si="19"/>
        <v>#N/A</v>
      </c>
      <c r="V322" s="154" t="e">
        <f>VLOOKUP(E322,'PC Receitas'!$O$4:$P$14,2,FALSE)</f>
        <v>#N/A</v>
      </c>
    </row>
    <row r="323" spans="3:22" ht="19.5" customHeight="1" thickTop="1" thickBot="1" x14ac:dyDescent="0.3">
      <c r="C323" s="58"/>
      <c r="D323" s="58" t="str">
        <f>IF(C323&lt;&gt;"",TEXT(C323,"00")&amp;"/11/"&amp;'Configurações Básicas'!$P$5,"")</f>
        <v/>
      </c>
      <c r="E323" s="58"/>
      <c r="F323" s="58"/>
      <c r="G323" s="58"/>
      <c r="H323" s="58"/>
      <c r="I323" s="59"/>
      <c r="J323" s="193"/>
      <c r="K323" s="60"/>
      <c r="L323" s="192"/>
      <c r="M323" s="56">
        <f>M322+IF(AND(K323="Pago",OR(E323='PC Receitas'!$O$4,E323='PC Receitas'!$O$5,E323='PC Receitas'!$O$6)),I323,IF(AND(K323="Pago",OR(E323='PC Receitas'!$O$7,E323='PC Receitas'!$O$8,E323='PC Receitas'!$O$9,E323='PC Receitas'!$O$10,E323='PC Receitas'!$O$11,E323='PC Receitas'!$O$12,E323='PC Receitas'!$O$13,E323='PC Receitas'!$O$14)),-I323,0))</f>
        <v>7448.57</v>
      </c>
      <c r="R323" s="153" t="e">
        <f t="shared" si="16"/>
        <v>#N/A</v>
      </c>
      <c r="S323" s="150" t="e">
        <f t="shared" si="17"/>
        <v>#N/A</v>
      </c>
      <c r="T323" s="150" t="e">
        <f t="shared" si="18"/>
        <v>#N/A</v>
      </c>
      <c r="U323" s="150" t="e">
        <f t="shared" si="19"/>
        <v>#N/A</v>
      </c>
      <c r="V323" s="154" t="e">
        <f>VLOOKUP(E323,'PC Receitas'!$O$4:$P$14,2,FALSE)</f>
        <v>#N/A</v>
      </c>
    </row>
    <row r="324" spans="3:22" ht="19.5" customHeight="1" thickTop="1" thickBot="1" x14ac:dyDescent="0.3">
      <c r="C324" s="58"/>
      <c r="D324" s="58" t="str">
        <f>IF(C324&lt;&gt;"",TEXT(C324,"00")&amp;"/11/"&amp;'Configurações Básicas'!$P$5,"")</f>
        <v/>
      </c>
      <c r="E324" s="58"/>
      <c r="F324" s="58"/>
      <c r="G324" s="58"/>
      <c r="H324" s="58"/>
      <c r="I324" s="59"/>
      <c r="J324" s="193"/>
      <c r="K324" s="60"/>
      <c r="L324" s="192"/>
      <c r="M324" s="56">
        <f>M323+IF(AND(K324="Pago",OR(E324='PC Receitas'!$O$4,E324='PC Receitas'!$O$5,E324='PC Receitas'!$O$6)),I324,IF(AND(K324="Pago",OR(E324='PC Receitas'!$O$7,E324='PC Receitas'!$O$8,E324='PC Receitas'!$O$9,E324='PC Receitas'!$O$10,E324='PC Receitas'!$O$11,E324='PC Receitas'!$O$12,E324='PC Receitas'!$O$13,E324='PC Receitas'!$O$14)),-I324,0))</f>
        <v>7448.57</v>
      </c>
      <c r="R324" s="153" t="e">
        <f t="shared" si="16"/>
        <v>#N/A</v>
      </c>
      <c r="S324" s="150" t="e">
        <f t="shared" si="17"/>
        <v>#N/A</v>
      </c>
      <c r="T324" s="150" t="e">
        <f t="shared" si="18"/>
        <v>#N/A</v>
      </c>
      <c r="U324" s="150" t="e">
        <f t="shared" si="19"/>
        <v>#N/A</v>
      </c>
      <c r="V324" s="154" t="e">
        <f>VLOOKUP(E324,'PC Receitas'!$O$4:$P$14,2,FALSE)</f>
        <v>#N/A</v>
      </c>
    </row>
    <row r="325" spans="3:22" ht="19.5" customHeight="1" thickTop="1" thickBot="1" x14ac:dyDescent="0.3">
      <c r="C325" s="58"/>
      <c r="D325" s="58" t="str">
        <f>IF(C325&lt;&gt;"",TEXT(C325,"00")&amp;"/11/"&amp;'Configurações Básicas'!$P$5,"")</f>
        <v/>
      </c>
      <c r="E325" s="58"/>
      <c r="F325" s="58"/>
      <c r="G325" s="58"/>
      <c r="H325" s="58"/>
      <c r="I325" s="59"/>
      <c r="J325" s="193"/>
      <c r="K325" s="60"/>
      <c r="L325" s="192"/>
      <c r="M325" s="56">
        <f>M324+IF(AND(K325="Pago",OR(E325='PC Receitas'!$O$4,E325='PC Receitas'!$O$5,E325='PC Receitas'!$O$6)),I325,IF(AND(K325="Pago",OR(E325='PC Receitas'!$O$7,E325='PC Receitas'!$O$8,E325='PC Receitas'!$O$9,E325='PC Receitas'!$O$10,E325='PC Receitas'!$O$11,E325='PC Receitas'!$O$12,E325='PC Receitas'!$O$13,E325='PC Receitas'!$O$14)),-I325,0))</f>
        <v>7448.57</v>
      </c>
      <c r="R325" s="153" t="e">
        <f t="shared" si="16"/>
        <v>#N/A</v>
      </c>
      <c r="S325" s="150" t="e">
        <f t="shared" si="17"/>
        <v>#N/A</v>
      </c>
      <c r="T325" s="150" t="e">
        <f t="shared" si="18"/>
        <v>#N/A</v>
      </c>
      <c r="U325" s="150" t="e">
        <f t="shared" si="19"/>
        <v>#N/A</v>
      </c>
      <c r="V325" s="154" t="e">
        <f>VLOOKUP(E325,'PC Receitas'!$O$4:$P$14,2,FALSE)</f>
        <v>#N/A</v>
      </c>
    </row>
    <row r="326" spans="3:22" ht="19.5" customHeight="1" thickTop="1" thickBot="1" x14ac:dyDescent="0.3">
      <c r="C326" s="58"/>
      <c r="D326" s="58" t="str">
        <f>IF(C326&lt;&gt;"",TEXT(C326,"00")&amp;"/11/"&amp;'Configurações Básicas'!$P$5,"")</f>
        <v/>
      </c>
      <c r="E326" s="58"/>
      <c r="F326" s="58"/>
      <c r="G326" s="58"/>
      <c r="H326" s="58"/>
      <c r="I326" s="59"/>
      <c r="J326" s="193"/>
      <c r="K326" s="60"/>
      <c r="L326" s="192"/>
      <c r="M326" s="56">
        <f>M325+IF(AND(K326="Pago",OR(E326='PC Receitas'!$O$4,E326='PC Receitas'!$O$5,E326='PC Receitas'!$O$6)),I326,IF(AND(K326="Pago",OR(E326='PC Receitas'!$O$7,E326='PC Receitas'!$O$8,E326='PC Receitas'!$O$9,E326='PC Receitas'!$O$10,E326='PC Receitas'!$O$11,E326='PC Receitas'!$O$12,E326='PC Receitas'!$O$13,E326='PC Receitas'!$O$14)),-I326,0))</f>
        <v>7448.57</v>
      </c>
      <c r="R326" s="153" t="e">
        <f t="shared" ref="R326:R389" si="20">IF(V326="Despesas_com_RH","Despesa",IF(V326="Despesas_Operacionais","Despesa",IF(V326="Despesas_com_Marketing","Despesa",IF(V326="Impostos","Despesa",IF(V326="Investimentos","Despesa","")))))</f>
        <v>#N/A</v>
      </c>
      <c r="S326" s="150" t="e">
        <f t="shared" ref="S326:S389" si="21">IF(V326="Despesas_com_Produtos","Despesa",IF(V326="Despesas_com_Serviços","Despesa",IF(V326="Despesas_Não_Operacionais","Despesa","")))</f>
        <v>#N/A</v>
      </c>
      <c r="T326" s="150" t="e">
        <f t="shared" ref="T326:T389" si="22">IF(V326="Receitas_com_Produtos","Receita",IF(V326="Receitas_com_Serviços","Receita",IF(V326="Receitas_Não_Operacionais","Receita","")))</f>
        <v>#N/A</v>
      </c>
      <c r="U326" s="150" t="e">
        <f t="shared" ref="U326:U389" si="23">IF(R326&lt;&gt;"",R326,IF(S326&lt;&gt;"",S326,IF(T326&lt;&gt;"",T326,"")))</f>
        <v>#N/A</v>
      </c>
      <c r="V326" s="154" t="e">
        <f>VLOOKUP(E326,'PC Receitas'!$O$4:$P$14,2,FALSE)</f>
        <v>#N/A</v>
      </c>
    </row>
    <row r="327" spans="3:22" ht="19.5" customHeight="1" thickTop="1" thickBot="1" x14ac:dyDescent="0.3">
      <c r="C327" s="58"/>
      <c r="D327" s="58" t="str">
        <f>IF(C327&lt;&gt;"",TEXT(C327,"00")&amp;"/11/"&amp;'Configurações Básicas'!$P$5,"")</f>
        <v/>
      </c>
      <c r="E327" s="58"/>
      <c r="F327" s="58"/>
      <c r="G327" s="58"/>
      <c r="H327" s="58"/>
      <c r="I327" s="59"/>
      <c r="J327" s="193"/>
      <c r="K327" s="60"/>
      <c r="L327" s="192"/>
      <c r="M327" s="56">
        <f>M326+IF(AND(K327="Pago",OR(E327='PC Receitas'!$O$4,E327='PC Receitas'!$O$5,E327='PC Receitas'!$O$6)),I327,IF(AND(K327="Pago",OR(E327='PC Receitas'!$O$7,E327='PC Receitas'!$O$8,E327='PC Receitas'!$O$9,E327='PC Receitas'!$O$10,E327='PC Receitas'!$O$11,E327='PC Receitas'!$O$12,E327='PC Receitas'!$O$13,E327='PC Receitas'!$O$14)),-I327,0))</f>
        <v>7448.57</v>
      </c>
      <c r="R327" s="153" t="e">
        <f t="shared" si="20"/>
        <v>#N/A</v>
      </c>
      <c r="S327" s="150" t="e">
        <f t="shared" si="21"/>
        <v>#N/A</v>
      </c>
      <c r="T327" s="150" t="e">
        <f t="shared" si="22"/>
        <v>#N/A</v>
      </c>
      <c r="U327" s="150" t="e">
        <f t="shared" si="23"/>
        <v>#N/A</v>
      </c>
      <c r="V327" s="154" t="e">
        <f>VLOOKUP(E327,'PC Receitas'!$O$4:$P$14,2,FALSE)</f>
        <v>#N/A</v>
      </c>
    </row>
    <row r="328" spans="3:22" ht="19.5" customHeight="1" thickTop="1" thickBot="1" x14ac:dyDescent="0.3">
      <c r="C328" s="58"/>
      <c r="D328" s="58" t="str">
        <f>IF(C328&lt;&gt;"",TEXT(C328,"00")&amp;"/11/"&amp;'Configurações Básicas'!$P$5,"")</f>
        <v/>
      </c>
      <c r="E328" s="58"/>
      <c r="F328" s="58"/>
      <c r="G328" s="58"/>
      <c r="H328" s="58"/>
      <c r="I328" s="59"/>
      <c r="J328" s="193"/>
      <c r="K328" s="60"/>
      <c r="L328" s="192"/>
      <c r="M328" s="56">
        <f>M327+IF(AND(K328="Pago",OR(E328='PC Receitas'!$O$4,E328='PC Receitas'!$O$5,E328='PC Receitas'!$O$6)),I328,IF(AND(K328="Pago",OR(E328='PC Receitas'!$O$7,E328='PC Receitas'!$O$8,E328='PC Receitas'!$O$9,E328='PC Receitas'!$O$10,E328='PC Receitas'!$O$11,E328='PC Receitas'!$O$12,E328='PC Receitas'!$O$13,E328='PC Receitas'!$O$14)),-I328,0))</f>
        <v>7448.57</v>
      </c>
      <c r="R328" s="153" t="e">
        <f t="shared" si="20"/>
        <v>#N/A</v>
      </c>
      <c r="S328" s="150" t="e">
        <f t="shared" si="21"/>
        <v>#N/A</v>
      </c>
      <c r="T328" s="150" t="e">
        <f t="shared" si="22"/>
        <v>#N/A</v>
      </c>
      <c r="U328" s="150" t="e">
        <f t="shared" si="23"/>
        <v>#N/A</v>
      </c>
      <c r="V328" s="154" t="e">
        <f>VLOOKUP(E328,'PC Receitas'!$O$4:$P$14,2,FALSE)</f>
        <v>#N/A</v>
      </c>
    </row>
    <row r="329" spans="3:22" ht="19.5" customHeight="1" thickTop="1" thickBot="1" x14ac:dyDescent="0.3">
      <c r="C329" s="58"/>
      <c r="D329" s="58" t="str">
        <f>IF(C329&lt;&gt;"",TEXT(C329,"00")&amp;"/11/"&amp;'Configurações Básicas'!$P$5,"")</f>
        <v/>
      </c>
      <c r="E329" s="58"/>
      <c r="F329" s="58"/>
      <c r="G329" s="58"/>
      <c r="H329" s="58"/>
      <c r="I329" s="59"/>
      <c r="J329" s="193"/>
      <c r="K329" s="60"/>
      <c r="L329" s="192"/>
      <c r="M329" s="56">
        <f>M328+IF(AND(K329="Pago",OR(E329='PC Receitas'!$O$4,E329='PC Receitas'!$O$5,E329='PC Receitas'!$O$6)),I329,IF(AND(K329="Pago",OR(E329='PC Receitas'!$O$7,E329='PC Receitas'!$O$8,E329='PC Receitas'!$O$9,E329='PC Receitas'!$O$10,E329='PC Receitas'!$O$11,E329='PC Receitas'!$O$12,E329='PC Receitas'!$O$13,E329='PC Receitas'!$O$14)),-I329,0))</f>
        <v>7448.57</v>
      </c>
      <c r="R329" s="153" t="e">
        <f t="shared" si="20"/>
        <v>#N/A</v>
      </c>
      <c r="S329" s="150" t="e">
        <f t="shared" si="21"/>
        <v>#N/A</v>
      </c>
      <c r="T329" s="150" t="e">
        <f t="shared" si="22"/>
        <v>#N/A</v>
      </c>
      <c r="U329" s="150" t="e">
        <f t="shared" si="23"/>
        <v>#N/A</v>
      </c>
      <c r="V329" s="154" t="e">
        <f>VLOOKUP(E329,'PC Receitas'!$O$4:$P$14,2,FALSE)</f>
        <v>#N/A</v>
      </c>
    </row>
    <row r="330" spans="3:22" ht="19.5" customHeight="1" thickTop="1" thickBot="1" x14ac:dyDescent="0.3">
      <c r="C330" s="58"/>
      <c r="D330" s="58" t="str">
        <f>IF(C330&lt;&gt;"",TEXT(C330,"00")&amp;"/11/"&amp;'Configurações Básicas'!$P$5,"")</f>
        <v/>
      </c>
      <c r="E330" s="58"/>
      <c r="F330" s="58"/>
      <c r="G330" s="58"/>
      <c r="H330" s="58"/>
      <c r="I330" s="59"/>
      <c r="J330" s="193"/>
      <c r="K330" s="60"/>
      <c r="L330" s="192"/>
      <c r="M330" s="56">
        <f>M329+IF(AND(K330="Pago",OR(E330='PC Receitas'!$O$4,E330='PC Receitas'!$O$5,E330='PC Receitas'!$O$6)),I330,IF(AND(K330="Pago",OR(E330='PC Receitas'!$O$7,E330='PC Receitas'!$O$8,E330='PC Receitas'!$O$9,E330='PC Receitas'!$O$10,E330='PC Receitas'!$O$11,E330='PC Receitas'!$O$12,E330='PC Receitas'!$O$13,E330='PC Receitas'!$O$14)),-I330,0))</f>
        <v>7448.57</v>
      </c>
      <c r="R330" s="153" t="e">
        <f t="shared" si="20"/>
        <v>#N/A</v>
      </c>
      <c r="S330" s="150" t="e">
        <f t="shared" si="21"/>
        <v>#N/A</v>
      </c>
      <c r="T330" s="150" t="e">
        <f t="shared" si="22"/>
        <v>#N/A</v>
      </c>
      <c r="U330" s="150" t="e">
        <f t="shared" si="23"/>
        <v>#N/A</v>
      </c>
      <c r="V330" s="154" t="e">
        <f>VLOOKUP(E330,'PC Receitas'!$O$4:$P$14,2,FALSE)</f>
        <v>#N/A</v>
      </c>
    </row>
    <row r="331" spans="3:22" ht="19.5" customHeight="1" thickTop="1" thickBot="1" x14ac:dyDescent="0.3">
      <c r="C331" s="58"/>
      <c r="D331" s="58" t="str">
        <f>IF(C331&lt;&gt;"",TEXT(C331,"00")&amp;"/11/"&amp;'Configurações Básicas'!$P$5,"")</f>
        <v/>
      </c>
      <c r="E331" s="58"/>
      <c r="F331" s="58"/>
      <c r="G331" s="58"/>
      <c r="H331" s="58"/>
      <c r="I331" s="59"/>
      <c r="J331" s="193"/>
      <c r="K331" s="60"/>
      <c r="L331" s="192"/>
      <c r="M331" s="56">
        <f>M330+IF(AND(K331="Pago",OR(E331='PC Receitas'!$O$4,E331='PC Receitas'!$O$5,E331='PC Receitas'!$O$6)),I331,IF(AND(K331="Pago",OR(E331='PC Receitas'!$O$7,E331='PC Receitas'!$O$8,E331='PC Receitas'!$O$9,E331='PC Receitas'!$O$10,E331='PC Receitas'!$O$11,E331='PC Receitas'!$O$12,E331='PC Receitas'!$O$13,E331='PC Receitas'!$O$14)),-I331,0))</f>
        <v>7448.57</v>
      </c>
      <c r="R331" s="153" t="e">
        <f t="shared" si="20"/>
        <v>#N/A</v>
      </c>
      <c r="S331" s="150" t="e">
        <f t="shared" si="21"/>
        <v>#N/A</v>
      </c>
      <c r="T331" s="150" t="e">
        <f t="shared" si="22"/>
        <v>#N/A</v>
      </c>
      <c r="U331" s="150" t="e">
        <f t="shared" si="23"/>
        <v>#N/A</v>
      </c>
      <c r="V331" s="154" t="e">
        <f>VLOOKUP(E331,'PC Receitas'!$O$4:$P$14,2,FALSE)</f>
        <v>#N/A</v>
      </c>
    </row>
    <row r="332" spans="3:22" ht="19.5" customHeight="1" thickTop="1" thickBot="1" x14ac:dyDescent="0.3">
      <c r="C332" s="58"/>
      <c r="D332" s="58" t="str">
        <f>IF(C332&lt;&gt;"",TEXT(C332,"00")&amp;"/11/"&amp;'Configurações Básicas'!$P$5,"")</f>
        <v/>
      </c>
      <c r="E332" s="58"/>
      <c r="F332" s="58"/>
      <c r="G332" s="58"/>
      <c r="H332" s="58"/>
      <c r="I332" s="59"/>
      <c r="J332" s="193"/>
      <c r="K332" s="60"/>
      <c r="L332" s="192"/>
      <c r="M332" s="56">
        <f>M331+IF(AND(K332="Pago",OR(E332='PC Receitas'!$O$4,E332='PC Receitas'!$O$5,E332='PC Receitas'!$O$6)),I332,IF(AND(K332="Pago",OR(E332='PC Receitas'!$O$7,E332='PC Receitas'!$O$8,E332='PC Receitas'!$O$9,E332='PC Receitas'!$O$10,E332='PC Receitas'!$O$11,E332='PC Receitas'!$O$12,E332='PC Receitas'!$O$13,E332='PC Receitas'!$O$14)),-I332,0))</f>
        <v>7448.57</v>
      </c>
      <c r="R332" s="153" t="e">
        <f t="shared" si="20"/>
        <v>#N/A</v>
      </c>
      <c r="S332" s="150" t="e">
        <f t="shared" si="21"/>
        <v>#N/A</v>
      </c>
      <c r="T332" s="150" t="e">
        <f t="shared" si="22"/>
        <v>#N/A</v>
      </c>
      <c r="U332" s="150" t="e">
        <f t="shared" si="23"/>
        <v>#N/A</v>
      </c>
      <c r="V332" s="154" t="e">
        <f>VLOOKUP(E332,'PC Receitas'!$O$4:$P$14,2,FALSE)</f>
        <v>#N/A</v>
      </c>
    </row>
    <row r="333" spans="3:22" ht="19.5" customHeight="1" thickTop="1" thickBot="1" x14ac:dyDescent="0.3">
      <c r="C333" s="58"/>
      <c r="D333" s="58" t="str">
        <f>IF(C333&lt;&gt;"",TEXT(C333,"00")&amp;"/11/"&amp;'Configurações Básicas'!$P$5,"")</f>
        <v/>
      </c>
      <c r="E333" s="58"/>
      <c r="F333" s="58"/>
      <c r="G333" s="58"/>
      <c r="H333" s="58"/>
      <c r="I333" s="59"/>
      <c r="J333" s="193"/>
      <c r="K333" s="60"/>
      <c r="L333" s="192"/>
      <c r="M333" s="56">
        <f>M332+IF(AND(K333="Pago",OR(E333='PC Receitas'!$O$4,E333='PC Receitas'!$O$5,E333='PC Receitas'!$O$6)),I333,IF(AND(K333="Pago",OR(E333='PC Receitas'!$O$7,E333='PC Receitas'!$O$8,E333='PC Receitas'!$O$9,E333='PC Receitas'!$O$10,E333='PC Receitas'!$O$11,E333='PC Receitas'!$O$12,E333='PC Receitas'!$O$13,E333='PC Receitas'!$O$14)),-I333,0))</f>
        <v>7448.57</v>
      </c>
      <c r="R333" s="153" t="e">
        <f t="shared" si="20"/>
        <v>#N/A</v>
      </c>
      <c r="S333" s="150" t="e">
        <f t="shared" si="21"/>
        <v>#N/A</v>
      </c>
      <c r="T333" s="150" t="e">
        <f t="shared" si="22"/>
        <v>#N/A</v>
      </c>
      <c r="U333" s="150" t="e">
        <f t="shared" si="23"/>
        <v>#N/A</v>
      </c>
      <c r="V333" s="154" t="e">
        <f>VLOOKUP(E333,'PC Receitas'!$O$4:$P$14,2,FALSE)</f>
        <v>#N/A</v>
      </c>
    </row>
    <row r="334" spans="3:22" ht="19.5" customHeight="1" thickTop="1" thickBot="1" x14ac:dyDescent="0.3">
      <c r="C334" s="58"/>
      <c r="D334" s="58" t="str">
        <f>IF(C334&lt;&gt;"",TEXT(C334,"00")&amp;"/11/"&amp;'Configurações Básicas'!$P$5,"")</f>
        <v/>
      </c>
      <c r="E334" s="58"/>
      <c r="F334" s="58"/>
      <c r="G334" s="58"/>
      <c r="H334" s="58"/>
      <c r="I334" s="59"/>
      <c r="J334" s="193"/>
      <c r="K334" s="60"/>
      <c r="L334" s="192"/>
      <c r="M334" s="56">
        <f>M333+IF(AND(K334="Pago",OR(E334='PC Receitas'!$O$4,E334='PC Receitas'!$O$5,E334='PC Receitas'!$O$6)),I334,IF(AND(K334="Pago",OR(E334='PC Receitas'!$O$7,E334='PC Receitas'!$O$8,E334='PC Receitas'!$O$9,E334='PC Receitas'!$O$10,E334='PC Receitas'!$O$11,E334='PC Receitas'!$O$12,E334='PC Receitas'!$O$13,E334='PC Receitas'!$O$14)),-I334,0))</f>
        <v>7448.57</v>
      </c>
      <c r="R334" s="153" t="e">
        <f t="shared" si="20"/>
        <v>#N/A</v>
      </c>
      <c r="S334" s="150" t="e">
        <f t="shared" si="21"/>
        <v>#N/A</v>
      </c>
      <c r="T334" s="150" t="e">
        <f t="shared" si="22"/>
        <v>#N/A</v>
      </c>
      <c r="U334" s="150" t="e">
        <f t="shared" si="23"/>
        <v>#N/A</v>
      </c>
      <c r="V334" s="154" t="e">
        <f>VLOOKUP(E334,'PC Receitas'!$O$4:$P$14,2,FALSE)</f>
        <v>#N/A</v>
      </c>
    </row>
    <row r="335" spans="3:22" ht="19.5" customHeight="1" thickTop="1" thickBot="1" x14ac:dyDescent="0.3">
      <c r="C335" s="58"/>
      <c r="D335" s="58" t="str">
        <f>IF(C335&lt;&gt;"",TEXT(C335,"00")&amp;"/11/"&amp;'Configurações Básicas'!$P$5,"")</f>
        <v/>
      </c>
      <c r="E335" s="58"/>
      <c r="F335" s="58"/>
      <c r="G335" s="58"/>
      <c r="H335" s="58"/>
      <c r="I335" s="59"/>
      <c r="J335" s="193"/>
      <c r="K335" s="60"/>
      <c r="L335" s="192"/>
      <c r="M335" s="56">
        <f>M334+IF(AND(K335="Pago",OR(E335='PC Receitas'!$O$4,E335='PC Receitas'!$O$5,E335='PC Receitas'!$O$6)),I335,IF(AND(K335="Pago",OR(E335='PC Receitas'!$O$7,E335='PC Receitas'!$O$8,E335='PC Receitas'!$O$9,E335='PC Receitas'!$O$10,E335='PC Receitas'!$O$11,E335='PC Receitas'!$O$12,E335='PC Receitas'!$O$13,E335='PC Receitas'!$O$14)),-I335,0))</f>
        <v>7448.57</v>
      </c>
      <c r="R335" s="153" t="e">
        <f t="shared" si="20"/>
        <v>#N/A</v>
      </c>
      <c r="S335" s="150" t="e">
        <f t="shared" si="21"/>
        <v>#N/A</v>
      </c>
      <c r="T335" s="150" t="e">
        <f t="shared" si="22"/>
        <v>#N/A</v>
      </c>
      <c r="U335" s="150" t="e">
        <f t="shared" si="23"/>
        <v>#N/A</v>
      </c>
      <c r="V335" s="154" t="e">
        <f>VLOOKUP(E335,'PC Receitas'!$O$4:$P$14,2,FALSE)</f>
        <v>#N/A</v>
      </c>
    </row>
    <row r="336" spans="3:22" ht="19.5" customHeight="1" thickTop="1" thickBot="1" x14ac:dyDescent="0.3">
      <c r="C336" s="58"/>
      <c r="D336" s="58" t="str">
        <f>IF(C336&lt;&gt;"",TEXT(C336,"00")&amp;"/11/"&amp;'Configurações Básicas'!$P$5,"")</f>
        <v/>
      </c>
      <c r="E336" s="58"/>
      <c r="F336" s="58"/>
      <c r="G336" s="58"/>
      <c r="H336" s="58"/>
      <c r="I336" s="59"/>
      <c r="J336" s="193"/>
      <c r="K336" s="60"/>
      <c r="L336" s="192"/>
      <c r="M336" s="56">
        <f>M335+IF(AND(K336="Pago",OR(E336='PC Receitas'!$O$4,E336='PC Receitas'!$O$5,E336='PC Receitas'!$O$6)),I336,IF(AND(K336="Pago",OR(E336='PC Receitas'!$O$7,E336='PC Receitas'!$O$8,E336='PC Receitas'!$O$9,E336='PC Receitas'!$O$10,E336='PC Receitas'!$O$11,E336='PC Receitas'!$O$12,E336='PC Receitas'!$O$13,E336='PC Receitas'!$O$14)),-I336,0))</f>
        <v>7448.57</v>
      </c>
      <c r="R336" s="153" t="e">
        <f t="shared" si="20"/>
        <v>#N/A</v>
      </c>
      <c r="S336" s="150" t="e">
        <f t="shared" si="21"/>
        <v>#N/A</v>
      </c>
      <c r="T336" s="150" t="e">
        <f t="shared" si="22"/>
        <v>#N/A</v>
      </c>
      <c r="U336" s="150" t="e">
        <f t="shared" si="23"/>
        <v>#N/A</v>
      </c>
      <c r="V336" s="154" t="e">
        <f>VLOOKUP(E336,'PC Receitas'!$O$4:$P$14,2,FALSE)</f>
        <v>#N/A</v>
      </c>
    </row>
    <row r="337" spans="3:22" ht="19.5" customHeight="1" thickTop="1" thickBot="1" x14ac:dyDescent="0.3">
      <c r="C337" s="58"/>
      <c r="D337" s="58" t="str">
        <f>IF(C337&lt;&gt;"",TEXT(C337,"00")&amp;"/11/"&amp;'Configurações Básicas'!$P$5,"")</f>
        <v/>
      </c>
      <c r="E337" s="58"/>
      <c r="F337" s="58"/>
      <c r="G337" s="58"/>
      <c r="H337" s="58"/>
      <c r="I337" s="59"/>
      <c r="J337" s="193"/>
      <c r="K337" s="60"/>
      <c r="L337" s="192"/>
      <c r="M337" s="56">
        <f>M336+IF(AND(K337="Pago",OR(E337='PC Receitas'!$O$4,E337='PC Receitas'!$O$5,E337='PC Receitas'!$O$6)),I337,IF(AND(K337="Pago",OR(E337='PC Receitas'!$O$7,E337='PC Receitas'!$O$8,E337='PC Receitas'!$O$9,E337='PC Receitas'!$O$10,E337='PC Receitas'!$O$11,E337='PC Receitas'!$O$12,E337='PC Receitas'!$O$13,E337='PC Receitas'!$O$14)),-I337,0))</f>
        <v>7448.57</v>
      </c>
      <c r="R337" s="153" t="e">
        <f t="shared" si="20"/>
        <v>#N/A</v>
      </c>
      <c r="S337" s="150" t="e">
        <f t="shared" si="21"/>
        <v>#N/A</v>
      </c>
      <c r="T337" s="150" t="e">
        <f t="shared" si="22"/>
        <v>#N/A</v>
      </c>
      <c r="U337" s="150" t="e">
        <f t="shared" si="23"/>
        <v>#N/A</v>
      </c>
      <c r="V337" s="154" t="e">
        <f>VLOOKUP(E337,'PC Receitas'!$O$4:$P$14,2,FALSE)</f>
        <v>#N/A</v>
      </c>
    </row>
    <row r="338" spans="3:22" ht="19.5" customHeight="1" thickTop="1" thickBot="1" x14ac:dyDescent="0.3">
      <c r="C338" s="58"/>
      <c r="D338" s="58" t="str">
        <f>IF(C338&lt;&gt;"",TEXT(C338,"00")&amp;"/11/"&amp;'Configurações Básicas'!$P$5,"")</f>
        <v/>
      </c>
      <c r="E338" s="58"/>
      <c r="F338" s="58"/>
      <c r="G338" s="58"/>
      <c r="H338" s="58"/>
      <c r="I338" s="59"/>
      <c r="J338" s="193"/>
      <c r="K338" s="60"/>
      <c r="L338" s="192"/>
      <c r="M338" s="56">
        <f>M337+IF(AND(K338="Pago",OR(E338='PC Receitas'!$O$4,E338='PC Receitas'!$O$5,E338='PC Receitas'!$O$6)),I338,IF(AND(K338="Pago",OR(E338='PC Receitas'!$O$7,E338='PC Receitas'!$O$8,E338='PC Receitas'!$O$9,E338='PC Receitas'!$O$10,E338='PC Receitas'!$O$11,E338='PC Receitas'!$O$12,E338='PC Receitas'!$O$13,E338='PC Receitas'!$O$14)),-I338,0))</f>
        <v>7448.57</v>
      </c>
      <c r="R338" s="153" t="e">
        <f t="shared" si="20"/>
        <v>#N/A</v>
      </c>
      <c r="S338" s="150" t="e">
        <f t="shared" si="21"/>
        <v>#N/A</v>
      </c>
      <c r="T338" s="150" t="e">
        <f t="shared" si="22"/>
        <v>#N/A</v>
      </c>
      <c r="U338" s="150" t="e">
        <f t="shared" si="23"/>
        <v>#N/A</v>
      </c>
      <c r="V338" s="154" t="e">
        <f>VLOOKUP(E338,'PC Receitas'!$O$4:$P$14,2,FALSE)</f>
        <v>#N/A</v>
      </c>
    </row>
    <row r="339" spans="3:22" ht="19.5" customHeight="1" thickTop="1" thickBot="1" x14ac:dyDescent="0.3">
      <c r="C339" s="58"/>
      <c r="D339" s="58" t="str">
        <f>IF(C339&lt;&gt;"",TEXT(C339,"00")&amp;"/11/"&amp;'Configurações Básicas'!$P$5,"")</f>
        <v/>
      </c>
      <c r="E339" s="58"/>
      <c r="F339" s="58"/>
      <c r="G339" s="58"/>
      <c r="H339" s="58"/>
      <c r="I339" s="59"/>
      <c r="J339" s="193"/>
      <c r="K339" s="60"/>
      <c r="L339" s="192"/>
      <c r="M339" s="56">
        <f>M338+IF(AND(K339="Pago",OR(E339='PC Receitas'!$O$4,E339='PC Receitas'!$O$5,E339='PC Receitas'!$O$6)),I339,IF(AND(K339="Pago",OR(E339='PC Receitas'!$O$7,E339='PC Receitas'!$O$8,E339='PC Receitas'!$O$9,E339='PC Receitas'!$O$10,E339='PC Receitas'!$O$11,E339='PC Receitas'!$O$12,E339='PC Receitas'!$O$13,E339='PC Receitas'!$O$14)),-I339,0))</f>
        <v>7448.57</v>
      </c>
      <c r="R339" s="153" t="e">
        <f t="shared" si="20"/>
        <v>#N/A</v>
      </c>
      <c r="S339" s="150" t="e">
        <f t="shared" si="21"/>
        <v>#N/A</v>
      </c>
      <c r="T339" s="150" t="e">
        <f t="shared" si="22"/>
        <v>#N/A</v>
      </c>
      <c r="U339" s="150" t="e">
        <f t="shared" si="23"/>
        <v>#N/A</v>
      </c>
      <c r="V339" s="154" t="e">
        <f>VLOOKUP(E339,'PC Receitas'!$O$4:$P$14,2,FALSE)</f>
        <v>#N/A</v>
      </c>
    </row>
    <row r="340" spans="3:22" ht="19.5" customHeight="1" thickTop="1" thickBot="1" x14ac:dyDescent="0.3">
      <c r="C340" s="58"/>
      <c r="D340" s="58" t="str">
        <f>IF(C340&lt;&gt;"",TEXT(C340,"00")&amp;"/11/"&amp;'Configurações Básicas'!$P$5,"")</f>
        <v/>
      </c>
      <c r="E340" s="58"/>
      <c r="F340" s="58"/>
      <c r="G340" s="58"/>
      <c r="H340" s="58"/>
      <c r="I340" s="59"/>
      <c r="J340" s="193"/>
      <c r="K340" s="60"/>
      <c r="L340" s="192"/>
      <c r="M340" s="56">
        <f>M339+IF(AND(K340="Pago",OR(E340='PC Receitas'!$O$4,E340='PC Receitas'!$O$5,E340='PC Receitas'!$O$6)),I340,IF(AND(K340="Pago",OR(E340='PC Receitas'!$O$7,E340='PC Receitas'!$O$8,E340='PC Receitas'!$O$9,E340='PC Receitas'!$O$10,E340='PC Receitas'!$O$11,E340='PC Receitas'!$O$12,E340='PC Receitas'!$O$13,E340='PC Receitas'!$O$14)),-I340,0))</f>
        <v>7448.57</v>
      </c>
      <c r="R340" s="153" t="e">
        <f t="shared" si="20"/>
        <v>#N/A</v>
      </c>
      <c r="S340" s="150" t="e">
        <f t="shared" si="21"/>
        <v>#N/A</v>
      </c>
      <c r="T340" s="150" t="e">
        <f t="shared" si="22"/>
        <v>#N/A</v>
      </c>
      <c r="U340" s="150" t="e">
        <f t="shared" si="23"/>
        <v>#N/A</v>
      </c>
      <c r="V340" s="154" t="e">
        <f>VLOOKUP(E340,'PC Receitas'!$O$4:$P$14,2,FALSE)</f>
        <v>#N/A</v>
      </c>
    </row>
    <row r="341" spans="3:22" ht="19.5" customHeight="1" thickTop="1" thickBot="1" x14ac:dyDescent="0.3">
      <c r="C341" s="58"/>
      <c r="D341" s="58" t="str">
        <f>IF(C341&lt;&gt;"",TEXT(C341,"00")&amp;"/11/"&amp;'Configurações Básicas'!$P$5,"")</f>
        <v/>
      </c>
      <c r="E341" s="58"/>
      <c r="F341" s="58"/>
      <c r="G341" s="58"/>
      <c r="H341" s="58"/>
      <c r="I341" s="59"/>
      <c r="J341" s="193"/>
      <c r="K341" s="60"/>
      <c r="L341" s="192"/>
      <c r="M341" s="56">
        <f>M340+IF(AND(K341="Pago",OR(E341='PC Receitas'!$O$4,E341='PC Receitas'!$O$5,E341='PC Receitas'!$O$6)),I341,IF(AND(K341="Pago",OR(E341='PC Receitas'!$O$7,E341='PC Receitas'!$O$8,E341='PC Receitas'!$O$9,E341='PC Receitas'!$O$10,E341='PC Receitas'!$O$11,E341='PC Receitas'!$O$12,E341='PC Receitas'!$O$13,E341='PC Receitas'!$O$14)),-I341,0))</f>
        <v>7448.57</v>
      </c>
      <c r="R341" s="153" t="e">
        <f t="shared" si="20"/>
        <v>#N/A</v>
      </c>
      <c r="S341" s="150" t="e">
        <f t="shared" si="21"/>
        <v>#N/A</v>
      </c>
      <c r="T341" s="150" t="e">
        <f t="shared" si="22"/>
        <v>#N/A</v>
      </c>
      <c r="U341" s="150" t="e">
        <f t="shared" si="23"/>
        <v>#N/A</v>
      </c>
      <c r="V341" s="154" t="e">
        <f>VLOOKUP(E341,'PC Receitas'!$O$4:$P$14,2,FALSE)</f>
        <v>#N/A</v>
      </c>
    </row>
    <row r="342" spans="3:22" ht="19.5" customHeight="1" thickTop="1" thickBot="1" x14ac:dyDescent="0.3">
      <c r="C342" s="58"/>
      <c r="D342" s="58" t="str">
        <f>IF(C342&lt;&gt;"",TEXT(C342,"00")&amp;"/11/"&amp;'Configurações Básicas'!$P$5,"")</f>
        <v/>
      </c>
      <c r="E342" s="58"/>
      <c r="F342" s="58"/>
      <c r="G342" s="58"/>
      <c r="H342" s="58"/>
      <c r="I342" s="59"/>
      <c r="J342" s="193"/>
      <c r="K342" s="60"/>
      <c r="L342" s="192"/>
      <c r="M342" s="56">
        <f>M341+IF(AND(K342="Pago",OR(E342='PC Receitas'!$O$4,E342='PC Receitas'!$O$5,E342='PC Receitas'!$O$6)),I342,IF(AND(K342="Pago",OR(E342='PC Receitas'!$O$7,E342='PC Receitas'!$O$8,E342='PC Receitas'!$O$9,E342='PC Receitas'!$O$10,E342='PC Receitas'!$O$11,E342='PC Receitas'!$O$12,E342='PC Receitas'!$O$13,E342='PC Receitas'!$O$14)),-I342,0))</f>
        <v>7448.57</v>
      </c>
      <c r="R342" s="153" t="e">
        <f t="shared" si="20"/>
        <v>#N/A</v>
      </c>
      <c r="S342" s="150" t="e">
        <f t="shared" si="21"/>
        <v>#N/A</v>
      </c>
      <c r="T342" s="150" t="e">
        <f t="shared" si="22"/>
        <v>#N/A</v>
      </c>
      <c r="U342" s="150" t="e">
        <f t="shared" si="23"/>
        <v>#N/A</v>
      </c>
      <c r="V342" s="154" t="e">
        <f>VLOOKUP(E342,'PC Receitas'!$O$4:$P$14,2,FALSE)</f>
        <v>#N/A</v>
      </c>
    </row>
    <row r="343" spans="3:22" ht="19.5" customHeight="1" thickTop="1" thickBot="1" x14ac:dyDescent="0.3">
      <c r="C343" s="58"/>
      <c r="D343" s="58" t="str">
        <f>IF(C343&lt;&gt;"",TEXT(C343,"00")&amp;"/11/"&amp;'Configurações Básicas'!$P$5,"")</f>
        <v/>
      </c>
      <c r="E343" s="58"/>
      <c r="F343" s="58"/>
      <c r="G343" s="58"/>
      <c r="H343" s="58"/>
      <c r="I343" s="59"/>
      <c r="J343" s="193"/>
      <c r="K343" s="60"/>
      <c r="L343" s="192"/>
      <c r="M343" s="56">
        <f>M342+IF(AND(K343="Pago",OR(E343='PC Receitas'!$O$4,E343='PC Receitas'!$O$5,E343='PC Receitas'!$O$6)),I343,IF(AND(K343="Pago",OR(E343='PC Receitas'!$O$7,E343='PC Receitas'!$O$8,E343='PC Receitas'!$O$9,E343='PC Receitas'!$O$10,E343='PC Receitas'!$O$11,E343='PC Receitas'!$O$12,E343='PC Receitas'!$O$13,E343='PC Receitas'!$O$14)),-I343,0))</f>
        <v>7448.57</v>
      </c>
      <c r="R343" s="153" t="e">
        <f t="shared" si="20"/>
        <v>#N/A</v>
      </c>
      <c r="S343" s="150" t="e">
        <f t="shared" si="21"/>
        <v>#N/A</v>
      </c>
      <c r="T343" s="150" t="e">
        <f t="shared" si="22"/>
        <v>#N/A</v>
      </c>
      <c r="U343" s="150" t="e">
        <f t="shared" si="23"/>
        <v>#N/A</v>
      </c>
      <c r="V343" s="154" t="e">
        <f>VLOOKUP(E343,'PC Receitas'!$O$4:$P$14,2,FALSE)</f>
        <v>#N/A</v>
      </c>
    </row>
    <row r="344" spans="3:22" ht="19.5" customHeight="1" thickTop="1" thickBot="1" x14ac:dyDescent="0.3">
      <c r="C344" s="58"/>
      <c r="D344" s="58" t="str">
        <f>IF(C344&lt;&gt;"",TEXT(C344,"00")&amp;"/11/"&amp;'Configurações Básicas'!$P$5,"")</f>
        <v/>
      </c>
      <c r="E344" s="58"/>
      <c r="F344" s="58"/>
      <c r="G344" s="58"/>
      <c r="H344" s="58"/>
      <c r="I344" s="59"/>
      <c r="J344" s="193"/>
      <c r="K344" s="60"/>
      <c r="L344" s="192"/>
      <c r="M344" s="56">
        <f>M343+IF(AND(K344="Pago",OR(E344='PC Receitas'!$O$4,E344='PC Receitas'!$O$5,E344='PC Receitas'!$O$6)),I344,IF(AND(K344="Pago",OR(E344='PC Receitas'!$O$7,E344='PC Receitas'!$O$8,E344='PC Receitas'!$O$9,E344='PC Receitas'!$O$10,E344='PC Receitas'!$O$11,E344='PC Receitas'!$O$12,E344='PC Receitas'!$O$13,E344='PC Receitas'!$O$14)),-I344,0))</f>
        <v>7448.57</v>
      </c>
      <c r="R344" s="153" t="e">
        <f t="shared" si="20"/>
        <v>#N/A</v>
      </c>
      <c r="S344" s="150" t="e">
        <f t="shared" si="21"/>
        <v>#N/A</v>
      </c>
      <c r="T344" s="150" t="e">
        <f t="shared" si="22"/>
        <v>#N/A</v>
      </c>
      <c r="U344" s="150" t="e">
        <f t="shared" si="23"/>
        <v>#N/A</v>
      </c>
      <c r="V344" s="154" t="e">
        <f>VLOOKUP(E344,'PC Receitas'!$O$4:$P$14,2,FALSE)</f>
        <v>#N/A</v>
      </c>
    </row>
    <row r="345" spans="3:22" ht="19.5" customHeight="1" thickTop="1" thickBot="1" x14ac:dyDescent="0.3">
      <c r="C345" s="58"/>
      <c r="D345" s="58" t="str">
        <f>IF(C345&lt;&gt;"",TEXT(C345,"00")&amp;"/11/"&amp;'Configurações Básicas'!$P$5,"")</f>
        <v/>
      </c>
      <c r="E345" s="58"/>
      <c r="F345" s="58"/>
      <c r="G345" s="58"/>
      <c r="H345" s="58"/>
      <c r="I345" s="59"/>
      <c r="J345" s="193"/>
      <c r="K345" s="60"/>
      <c r="L345" s="192"/>
      <c r="M345" s="56">
        <f>M344+IF(AND(K345="Pago",OR(E345='PC Receitas'!$O$4,E345='PC Receitas'!$O$5,E345='PC Receitas'!$O$6)),I345,IF(AND(K345="Pago",OR(E345='PC Receitas'!$O$7,E345='PC Receitas'!$O$8,E345='PC Receitas'!$O$9,E345='PC Receitas'!$O$10,E345='PC Receitas'!$O$11,E345='PC Receitas'!$O$12,E345='PC Receitas'!$O$13,E345='PC Receitas'!$O$14)),-I345,0))</f>
        <v>7448.57</v>
      </c>
      <c r="R345" s="153" t="e">
        <f t="shared" si="20"/>
        <v>#N/A</v>
      </c>
      <c r="S345" s="150" t="e">
        <f t="shared" si="21"/>
        <v>#N/A</v>
      </c>
      <c r="T345" s="150" t="e">
        <f t="shared" si="22"/>
        <v>#N/A</v>
      </c>
      <c r="U345" s="150" t="e">
        <f t="shared" si="23"/>
        <v>#N/A</v>
      </c>
      <c r="V345" s="154" t="e">
        <f>VLOOKUP(E345,'PC Receitas'!$O$4:$P$14,2,FALSE)</f>
        <v>#N/A</v>
      </c>
    </row>
    <row r="346" spans="3:22" ht="19.5" customHeight="1" thickTop="1" thickBot="1" x14ac:dyDescent="0.3">
      <c r="C346" s="58"/>
      <c r="D346" s="58" t="str">
        <f>IF(C346&lt;&gt;"",TEXT(C346,"00")&amp;"/11/"&amp;'Configurações Básicas'!$P$5,"")</f>
        <v/>
      </c>
      <c r="E346" s="58"/>
      <c r="F346" s="58"/>
      <c r="G346" s="58"/>
      <c r="H346" s="58"/>
      <c r="I346" s="59"/>
      <c r="J346" s="193"/>
      <c r="K346" s="60"/>
      <c r="L346" s="192"/>
      <c r="M346" s="56">
        <f>M345+IF(AND(K346="Pago",OR(E346='PC Receitas'!$O$4,E346='PC Receitas'!$O$5,E346='PC Receitas'!$O$6)),I346,IF(AND(K346="Pago",OR(E346='PC Receitas'!$O$7,E346='PC Receitas'!$O$8,E346='PC Receitas'!$O$9,E346='PC Receitas'!$O$10,E346='PC Receitas'!$O$11,E346='PC Receitas'!$O$12,E346='PC Receitas'!$O$13,E346='PC Receitas'!$O$14)),-I346,0))</f>
        <v>7448.57</v>
      </c>
      <c r="R346" s="153" t="e">
        <f t="shared" si="20"/>
        <v>#N/A</v>
      </c>
      <c r="S346" s="150" t="e">
        <f t="shared" si="21"/>
        <v>#N/A</v>
      </c>
      <c r="T346" s="150" t="e">
        <f t="shared" si="22"/>
        <v>#N/A</v>
      </c>
      <c r="U346" s="150" t="e">
        <f t="shared" si="23"/>
        <v>#N/A</v>
      </c>
      <c r="V346" s="154" t="e">
        <f>VLOOKUP(E346,'PC Receitas'!$O$4:$P$14,2,FALSE)</f>
        <v>#N/A</v>
      </c>
    </row>
    <row r="347" spans="3:22" ht="19.5" customHeight="1" thickTop="1" thickBot="1" x14ac:dyDescent="0.3">
      <c r="C347" s="58"/>
      <c r="D347" s="58" t="str">
        <f>IF(C347&lt;&gt;"",TEXT(C347,"00")&amp;"/11/"&amp;'Configurações Básicas'!$P$5,"")</f>
        <v/>
      </c>
      <c r="E347" s="58"/>
      <c r="F347" s="58"/>
      <c r="G347" s="58"/>
      <c r="H347" s="58"/>
      <c r="I347" s="59"/>
      <c r="J347" s="193"/>
      <c r="K347" s="60"/>
      <c r="L347" s="192"/>
      <c r="M347" s="56">
        <f>M346+IF(AND(K347="Pago",OR(E347='PC Receitas'!$O$4,E347='PC Receitas'!$O$5,E347='PC Receitas'!$O$6)),I347,IF(AND(K347="Pago",OR(E347='PC Receitas'!$O$7,E347='PC Receitas'!$O$8,E347='PC Receitas'!$O$9,E347='PC Receitas'!$O$10,E347='PC Receitas'!$O$11,E347='PC Receitas'!$O$12,E347='PC Receitas'!$O$13,E347='PC Receitas'!$O$14)),-I347,0))</f>
        <v>7448.57</v>
      </c>
      <c r="R347" s="153" t="e">
        <f t="shared" si="20"/>
        <v>#N/A</v>
      </c>
      <c r="S347" s="150" t="e">
        <f t="shared" si="21"/>
        <v>#N/A</v>
      </c>
      <c r="T347" s="150" t="e">
        <f t="shared" si="22"/>
        <v>#N/A</v>
      </c>
      <c r="U347" s="150" t="e">
        <f t="shared" si="23"/>
        <v>#N/A</v>
      </c>
      <c r="V347" s="154" t="e">
        <f>VLOOKUP(E347,'PC Receitas'!$O$4:$P$14,2,FALSE)</f>
        <v>#N/A</v>
      </c>
    </row>
    <row r="348" spans="3:22" ht="19.5" customHeight="1" thickTop="1" thickBot="1" x14ac:dyDescent="0.3">
      <c r="C348" s="58"/>
      <c r="D348" s="58" t="str">
        <f>IF(C348&lt;&gt;"",TEXT(C348,"00")&amp;"/11/"&amp;'Configurações Básicas'!$P$5,"")</f>
        <v/>
      </c>
      <c r="E348" s="58"/>
      <c r="F348" s="58"/>
      <c r="G348" s="58"/>
      <c r="H348" s="58"/>
      <c r="I348" s="59"/>
      <c r="J348" s="193"/>
      <c r="K348" s="60"/>
      <c r="L348" s="192"/>
      <c r="M348" s="56">
        <f>M347+IF(AND(K348="Pago",OR(E348='PC Receitas'!$O$4,E348='PC Receitas'!$O$5,E348='PC Receitas'!$O$6)),I348,IF(AND(K348="Pago",OR(E348='PC Receitas'!$O$7,E348='PC Receitas'!$O$8,E348='PC Receitas'!$O$9,E348='PC Receitas'!$O$10,E348='PC Receitas'!$O$11,E348='PC Receitas'!$O$12,E348='PC Receitas'!$O$13,E348='PC Receitas'!$O$14)),-I348,0))</f>
        <v>7448.57</v>
      </c>
      <c r="R348" s="153" t="e">
        <f t="shared" si="20"/>
        <v>#N/A</v>
      </c>
      <c r="S348" s="150" t="e">
        <f t="shared" si="21"/>
        <v>#N/A</v>
      </c>
      <c r="T348" s="150" t="e">
        <f t="shared" si="22"/>
        <v>#N/A</v>
      </c>
      <c r="U348" s="150" t="e">
        <f t="shared" si="23"/>
        <v>#N/A</v>
      </c>
      <c r="V348" s="154" t="e">
        <f>VLOOKUP(E348,'PC Receitas'!$O$4:$P$14,2,FALSE)</f>
        <v>#N/A</v>
      </c>
    </row>
    <row r="349" spans="3:22" ht="19.5" customHeight="1" thickTop="1" thickBot="1" x14ac:dyDescent="0.3">
      <c r="C349" s="58"/>
      <c r="D349" s="58" t="str">
        <f>IF(C349&lt;&gt;"",TEXT(C349,"00")&amp;"/11/"&amp;'Configurações Básicas'!$P$5,"")</f>
        <v/>
      </c>
      <c r="E349" s="58"/>
      <c r="F349" s="58"/>
      <c r="G349" s="58"/>
      <c r="H349" s="58"/>
      <c r="I349" s="59"/>
      <c r="J349" s="193"/>
      <c r="K349" s="60"/>
      <c r="L349" s="192"/>
      <c r="M349" s="56">
        <f>M348+IF(AND(K349="Pago",OR(E349='PC Receitas'!$O$4,E349='PC Receitas'!$O$5,E349='PC Receitas'!$O$6)),I349,IF(AND(K349="Pago",OR(E349='PC Receitas'!$O$7,E349='PC Receitas'!$O$8,E349='PC Receitas'!$O$9,E349='PC Receitas'!$O$10,E349='PC Receitas'!$O$11,E349='PC Receitas'!$O$12,E349='PC Receitas'!$O$13,E349='PC Receitas'!$O$14)),-I349,0))</f>
        <v>7448.57</v>
      </c>
      <c r="R349" s="153" t="e">
        <f t="shared" si="20"/>
        <v>#N/A</v>
      </c>
      <c r="S349" s="150" t="e">
        <f t="shared" si="21"/>
        <v>#N/A</v>
      </c>
      <c r="T349" s="150" t="e">
        <f t="shared" si="22"/>
        <v>#N/A</v>
      </c>
      <c r="U349" s="150" t="e">
        <f t="shared" si="23"/>
        <v>#N/A</v>
      </c>
      <c r="V349" s="154" t="e">
        <f>VLOOKUP(E349,'PC Receitas'!$O$4:$P$14,2,FALSE)</f>
        <v>#N/A</v>
      </c>
    </row>
    <row r="350" spans="3:22" ht="19.5" customHeight="1" thickTop="1" thickBot="1" x14ac:dyDescent="0.3">
      <c r="C350" s="58"/>
      <c r="D350" s="58" t="str">
        <f>IF(C350&lt;&gt;"",TEXT(C350,"00")&amp;"/11/"&amp;'Configurações Básicas'!$P$5,"")</f>
        <v/>
      </c>
      <c r="E350" s="58"/>
      <c r="F350" s="58"/>
      <c r="G350" s="58"/>
      <c r="H350" s="58"/>
      <c r="I350" s="59"/>
      <c r="J350" s="193"/>
      <c r="K350" s="60"/>
      <c r="L350" s="192"/>
      <c r="M350" s="56">
        <f>M349+IF(AND(K350="Pago",OR(E350='PC Receitas'!$O$4,E350='PC Receitas'!$O$5,E350='PC Receitas'!$O$6)),I350,IF(AND(K350="Pago",OR(E350='PC Receitas'!$O$7,E350='PC Receitas'!$O$8,E350='PC Receitas'!$O$9,E350='PC Receitas'!$O$10,E350='PC Receitas'!$O$11,E350='PC Receitas'!$O$12,E350='PC Receitas'!$O$13,E350='PC Receitas'!$O$14)),-I350,0))</f>
        <v>7448.57</v>
      </c>
      <c r="R350" s="153" t="e">
        <f t="shared" si="20"/>
        <v>#N/A</v>
      </c>
      <c r="S350" s="150" t="e">
        <f t="shared" si="21"/>
        <v>#N/A</v>
      </c>
      <c r="T350" s="150" t="e">
        <f t="shared" si="22"/>
        <v>#N/A</v>
      </c>
      <c r="U350" s="150" t="e">
        <f t="shared" si="23"/>
        <v>#N/A</v>
      </c>
      <c r="V350" s="154" t="e">
        <f>VLOOKUP(E350,'PC Receitas'!$O$4:$P$14,2,FALSE)</f>
        <v>#N/A</v>
      </c>
    </row>
    <row r="351" spans="3:22" ht="19.5" customHeight="1" thickTop="1" thickBot="1" x14ac:dyDescent="0.3">
      <c r="C351" s="58"/>
      <c r="D351" s="58" t="str">
        <f>IF(C351&lt;&gt;"",TEXT(C351,"00")&amp;"/11/"&amp;'Configurações Básicas'!$P$5,"")</f>
        <v/>
      </c>
      <c r="E351" s="58"/>
      <c r="F351" s="58"/>
      <c r="G351" s="58"/>
      <c r="H351" s="58"/>
      <c r="I351" s="59"/>
      <c r="J351" s="193"/>
      <c r="K351" s="60"/>
      <c r="L351" s="192"/>
      <c r="M351" s="56">
        <f>M350+IF(AND(K351="Pago",OR(E351='PC Receitas'!$O$4,E351='PC Receitas'!$O$5,E351='PC Receitas'!$O$6)),I351,IF(AND(K351="Pago",OR(E351='PC Receitas'!$O$7,E351='PC Receitas'!$O$8,E351='PC Receitas'!$O$9,E351='PC Receitas'!$O$10,E351='PC Receitas'!$O$11,E351='PC Receitas'!$O$12,E351='PC Receitas'!$O$13,E351='PC Receitas'!$O$14)),-I351,0))</f>
        <v>7448.57</v>
      </c>
      <c r="R351" s="153" t="e">
        <f t="shared" si="20"/>
        <v>#N/A</v>
      </c>
      <c r="S351" s="150" t="e">
        <f t="shared" si="21"/>
        <v>#N/A</v>
      </c>
      <c r="T351" s="150" t="e">
        <f t="shared" si="22"/>
        <v>#N/A</v>
      </c>
      <c r="U351" s="150" t="e">
        <f t="shared" si="23"/>
        <v>#N/A</v>
      </c>
      <c r="V351" s="154" t="e">
        <f>VLOOKUP(E351,'PC Receitas'!$O$4:$P$14,2,FALSE)</f>
        <v>#N/A</v>
      </c>
    </row>
    <row r="352" spans="3:22" ht="19.5" customHeight="1" thickTop="1" thickBot="1" x14ac:dyDescent="0.3">
      <c r="C352" s="58"/>
      <c r="D352" s="58" t="str">
        <f>IF(C352&lt;&gt;"",TEXT(C352,"00")&amp;"/11/"&amp;'Configurações Básicas'!$P$5,"")</f>
        <v/>
      </c>
      <c r="E352" s="58"/>
      <c r="F352" s="58"/>
      <c r="G352" s="58"/>
      <c r="H352" s="58"/>
      <c r="I352" s="59"/>
      <c r="J352" s="193"/>
      <c r="K352" s="60"/>
      <c r="L352" s="192"/>
      <c r="M352" s="56">
        <f>M351+IF(AND(K352="Pago",OR(E352='PC Receitas'!$O$4,E352='PC Receitas'!$O$5,E352='PC Receitas'!$O$6)),I352,IF(AND(K352="Pago",OR(E352='PC Receitas'!$O$7,E352='PC Receitas'!$O$8,E352='PC Receitas'!$O$9,E352='PC Receitas'!$O$10,E352='PC Receitas'!$O$11,E352='PC Receitas'!$O$12,E352='PC Receitas'!$O$13,E352='PC Receitas'!$O$14)),-I352,0))</f>
        <v>7448.57</v>
      </c>
      <c r="R352" s="153" t="e">
        <f t="shared" si="20"/>
        <v>#N/A</v>
      </c>
      <c r="S352" s="150" t="e">
        <f t="shared" si="21"/>
        <v>#N/A</v>
      </c>
      <c r="T352" s="150" t="e">
        <f t="shared" si="22"/>
        <v>#N/A</v>
      </c>
      <c r="U352" s="150" t="e">
        <f t="shared" si="23"/>
        <v>#N/A</v>
      </c>
      <c r="V352" s="154" t="e">
        <f>VLOOKUP(E352,'PC Receitas'!$O$4:$P$14,2,FALSE)</f>
        <v>#N/A</v>
      </c>
    </row>
    <row r="353" spans="3:22" ht="19.5" customHeight="1" thickTop="1" thickBot="1" x14ac:dyDescent="0.3">
      <c r="C353" s="58"/>
      <c r="D353" s="58" t="str">
        <f>IF(C353&lt;&gt;"",TEXT(C353,"00")&amp;"/11/"&amp;'Configurações Básicas'!$P$5,"")</f>
        <v/>
      </c>
      <c r="E353" s="58"/>
      <c r="F353" s="58"/>
      <c r="G353" s="58"/>
      <c r="H353" s="58"/>
      <c r="I353" s="59"/>
      <c r="J353" s="193"/>
      <c r="K353" s="60"/>
      <c r="L353" s="192"/>
      <c r="M353" s="56">
        <f>M352+IF(AND(K353="Pago",OR(E353='PC Receitas'!$O$4,E353='PC Receitas'!$O$5,E353='PC Receitas'!$O$6)),I353,IF(AND(K353="Pago",OR(E353='PC Receitas'!$O$7,E353='PC Receitas'!$O$8,E353='PC Receitas'!$O$9,E353='PC Receitas'!$O$10,E353='PC Receitas'!$O$11,E353='PC Receitas'!$O$12,E353='PC Receitas'!$O$13,E353='PC Receitas'!$O$14)),-I353,0))</f>
        <v>7448.57</v>
      </c>
      <c r="R353" s="153" t="e">
        <f t="shared" si="20"/>
        <v>#N/A</v>
      </c>
      <c r="S353" s="150" t="e">
        <f t="shared" si="21"/>
        <v>#N/A</v>
      </c>
      <c r="T353" s="150" t="e">
        <f t="shared" si="22"/>
        <v>#N/A</v>
      </c>
      <c r="U353" s="150" t="e">
        <f t="shared" si="23"/>
        <v>#N/A</v>
      </c>
      <c r="V353" s="154" t="e">
        <f>VLOOKUP(E353,'PC Receitas'!$O$4:$P$14,2,FALSE)</f>
        <v>#N/A</v>
      </c>
    </row>
    <row r="354" spans="3:22" ht="19.5" customHeight="1" thickTop="1" thickBot="1" x14ac:dyDescent="0.3">
      <c r="C354" s="58"/>
      <c r="D354" s="58" t="str">
        <f>IF(C354&lt;&gt;"",TEXT(C354,"00")&amp;"/11/"&amp;'Configurações Básicas'!$P$5,"")</f>
        <v/>
      </c>
      <c r="E354" s="58"/>
      <c r="F354" s="58"/>
      <c r="G354" s="58"/>
      <c r="H354" s="58"/>
      <c r="I354" s="59"/>
      <c r="J354" s="193"/>
      <c r="K354" s="60"/>
      <c r="L354" s="192"/>
      <c r="M354" s="56">
        <f>M353+IF(AND(K354="Pago",OR(E354='PC Receitas'!$O$4,E354='PC Receitas'!$O$5,E354='PC Receitas'!$O$6)),I354,IF(AND(K354="Pago",OR(E354='PC Receitas'!$O$7,E354='PC Receitas'!$O$8,E354='PC Receitas'!$O$9,E354='PC Receitas'!$O$10,E354='PC Receitas'!$O$11,E354='PC Receitas'!$O$12,E354='PC Receitas'!$O$13,E354='PC Receitas'!$O$14)),-I354,0))</f>
        <v>7448.57</v>
      </c>
      <c r="R354" s="153" t="e">
        <f t="shared" si="20"/>
        <v>#N/A</v>
      </c>
      <c r="S354" s="150" t="e">
        <f t="shared" si="21"/>
        <v>#N/A</v>
      </c>
      <c r="T354" s="150" t="e">
        <f t="shared" si="22"/>
        <v>#N/A</v>
      </c>
      <c r="U354" s="150" t="e">
        <f t="shared" si="23"/>
        <v>#N/A</v>
      </c>
      <c r="V354" s="154" t="e">
        <f>VLOOKUP(E354,'PC Receitas'!$O$4:$P$14,2,FALSE)</f>
        <v>#N/A</v>
      </c>
    </row>
    <row r="355" spans="3:22" ht="19.5" customHeight="1" thickTop="1" thickBot="1" x14ac:dyDescent="0.3">
      <c r="C355" s="58"/>
      <c r="D355" s="58" t="str">
        <f>IF(C355&lt;&gt;"",TEXT(C355,"00")&amp;"/11/"&amp;'Configurações Básicas'!$P$5,"")</f>
        <v/>
      </c>
      <c r="E355" s="58"/>
      <c r="F355" s="58"/>
      <c r="G355" s="58"/>
      <c r="H355" s="58"/>
      <c r="I355" s="59"/>
      <c r="J355" s="193"/>
      <c r="K355" s="60"/>
      <c r="L355" s="192"/>
      <c r="M355" s="56">
        <f>M354+IF(AND(K355="Pago",OR(E355='PC Receitas'!$O$4,E355='PC Receitas'!$O$5,E355='PC Receitas'!$O$6)),I355,IF(AND(K355="Pago",OR(E355='PC Receitas'!$O$7,E355='PC Receitas'!$O$8,E355='PC Receitas'!$O$9,E355='PC Receitas'!$O$10,E355='PC Receitas'!$O$11,E355='PC Receitas'!$O$12,E355='PC Receitas'!$O$13,E355='PC Receitas'!$O$14)),-I355,0))</f>
        <v>7448.57</v>
      </c>
      <c r="R355" s="153" t="e">
        <f t="shared" si="20"/>
        <v>#N/A</v>
      </c>
      <c r="S355" s="150" t="e">
        <f t="shared" si="21"/>
        <v>#N/A</v>
      </c>
      <c r="T355" s="150" t="e">
        <f t="shared" si="22"/>
        <v>#N/A</v>
      </c>
      <c r="U355" s="150" t="e">
        <f t="shared" si="23"/>
        <v>#N/A</v>
      </c>
      <c r="V355" s="154" t="e">
        <f>VLOOKUP(E355,'PC Receitas'!$O$4:$P$14,2,FALSE)</f>
        <v>#N/A</v>
      </c>
    </row>
    <row r="356" spans="3:22" ht="19.5" customHeight="1" thickTop="1" thickBot="1" x14ac:dyDescent="0.3">
      <c r="C356" s="58"/>
      <c r="D356" s="58" t="str">
        <f>IF(C356&lt;&gt;"",TEXT(C356,"00")&amp;"/11/"&amp;'Configurações Básicas'!$P$5,"")</f>
        <v/>
      </c>
      <c r="E356" s="58"/>
      <c r="F356" s="58"/>
      <c r="G356" s="58"/>
      <c r="H356" s="58"/>
      <c r="I356" s="59"/>
      <c r="J356" s="193"/>
      <c r="K356" s="60"/>
      <c r="L356" s="192"/>
      <c r="M356" s="56">
        <f>M355+IF(AND(K356="Pago",OR(E356='PC Receitas'!$O$4,E356='PC Receitas'!$O$5,E356='PC Receitas'!$O$6)),I356,IF(AND(K356="Pago",OR(E356='PC Receitas'!$O$7,E356='PC Receitas'!$O$8,E356='PC Receitas'!$O$9,E356='PC Receitas'!$O$10,E356='PC Receitas'!$O$11,E356='PC Receitas'!$O$12,E356='PC Receitas'!$O$13,E356='PC Receitas'!$O$14)),-I356,0))</f>
        <v>7448.57</v>
      </c>
      <c r="R356" s="153" t="e">
        <f t="shared" si="20"/>
        <v>#N/A</v>
      </c>
      <c r="S356" s="150" t="e">
        <f t="shared" si="21"/>
        <v>#N/A</v>
      </c>
      <c r="T356" s="150" t="e">
        <f t="shared" si="22"/>
        <v>#N/A</v>
      </c>
      <c r="U356" s="150" t="e">
        <f t="shared" si="23"/>
        <v>#N/A</v>
      </c>
      <c r="V356" s="154" t="e">
        <f>VLOOKUP(E356,'PC Receitas'!$O$4:$P$14,2,FALSE)</f>
        <v>#N/A</v>
      </c>
    </row>
    <row r="357" spans="3:22" ht="19.5" customHeight="1" thickTop="1" thickBot="1" x14ac:dyDescent="0.3">
      <c r="C357" s="58"/>
      <c r="D357" s="58" t="str">
        <f>IF(C357&lt;&gt;"",TEXT(C357,"00")&amp;"/11/"&amp;'Configurações Básicas'!$P$5,"")</f>
        <v/>
      </c>
      <c r="E357" s="58"/>
      <c r="F357" s="58"/>
      <c r="G357" s="58"/>
      <c r="H357" s="58"/>
      <c r="I357" s="59"/>
      <c r="J357" s="193"/>
      <c r="K357" s="60"/>
      <c r="L357" s="192"/>
      <c r="M357" s="56">
        <f>M356+IF(AND(K357="Pago",OR(E357='PC Receitas'!$O$4,E357='PC Receitas'!$O$5,E357='PC Receitas'!$O$6)),I357,IF(AND(K357="Pago",OR(E357='PC Receitas'!$O$7,E357='PC Receitas'!$O$8,E357='PC Receitas'!$O$9,E357='PC Receitas'!$O$10,E357='PC Receitas'!$O$11,E357='PC Receitas'!$O$12,E357='PC Receitas'!$O$13,E357='PC Receitas'!$O$14)),-I357,0))</f>
        <v>7448.57</v>
      </c>
      <c r="R357" s="153" t="e">
        <f t="shared" si="20"/>
        <v>#N/A</v>
      </c>
      <c r="S357" s="150" t="e">
        <f t="shared" si="21"/>
        <v>#N/A</v>
      </c>
      <c r="T357" s="150" t="e">
        <f t="shared" si="22"/>
        <v>#N/A</v>
      </c>
      <c r="U357" s="150" t="e">
        <f t="shared" si="23"/>
        <v>#N/A</v>
      </c>
      <c r="V357" s="154" t="e">
        <f>VLOOKUP(E357,'PC Receitas'!$O$4:$P$14,2,FALSE)</f>
        <v>#N/A</v>
      </c>
    </row>
    <row r="358" spans="3:22" ht="19.5" customHeight="1" thickTop="1" thickBot="1" x14ac:dyDescent="0.3">
      <c r="C358" s="58"/>
      <c r="D358" s="58" t="str">
        <f>IF(C358&lt;&gt;"",TEXT(C358,"00")&amp;"/11/"&amp;'Configurações Básicas'!$P$5,"")</f>
        <v/>
      </c>
      <c r="E358" s="58"/>
      <c r="F358" s="58"/>
      <c r="G358" s="58"/>
      <c r="H358" s="58"/>
      <c r="I358" s="59"/>
      <c r="J358" s="193"/>
      <c r="K358" s="60"/>
      <c r="L358" s="192"/>
      <c r="M358" s="56">
        <f>M357+IF(AND(K358="Pago",OR(E358='PC Receitas'!$O$4,E358='PC Receitas'!$O$5,E358='PC Receitas'!$O$6)),I358,IF(AND(K358="Pago",OR(E358='PC Receitas'!$O$7,E358='PC Receitas'!$O$8,E358='PC Receitas'!$O$9,E358='PC Receitas'!$O$10,E358='PC Receitas'!$O$11,E358='PC Receitas'!$O$12,E358='PC Receitas'!$O$13,E358='PC Receitas'!$O$14)),-I358,0))</f>
        <v>7448.57</v>
      </c>
      <c r="R358" s="153" t="e">
        <f t="shared" si="20"/>
        <v>#N/A</v>
      </c>
      <c r="S358" s="150" t="e">
        <f t="shared" si="21"/>
        <v>#N/A</v>
      </c>
      <c r="T358" s="150" t="e">
        <f t="shared" si="22"/>
        <v>#N/A</v>
      </c>
      <c r="U358" s="150" t="e">
        <f t="shared" si="23"/>
        <v>#N/A</v>
      </c>
      <c r="V358" s="154" t="e">
        <f>VLOOKUP(E358,'PC Receitas'!$O$4:$P$14,2,FALSE)</f>
        <v>#N/A</v>
      </c>
    </row>
    <row r="359" spans="3:22" ht="19.5" customHeight="1" thickTop="1" thickBot="1" x14ac:dyDescent="0.3">
      <c r="C359" s="58"/>
      <c r="D359" s="58" t="str">
        <f>IF(C359&lt;&gt;"",TEXT(C359,"00")&amp;"/11/"&amp;'Configurações Básicas'!$P$5,"")</f>
        <v/>
      </c>
      <c r="E359" s="58"/>
      <c r="F359" s="58"/>
      <c r="G359" s="58"/>
      <c r="H359" s="58"/>
      <c r="I359" s="59"/>
      <c r="J359" s="193"/>
      <c r="K359" s="60"/>
      <c r="L359" s="192"/>
      <c r="M359" s="56">
        <f>M358+IF(AND(K359="Pago",OR(E359='PC Receitas'!$O$4,E359='PC Receitas'!$O$5,E359='PC Receitas'!$O$6)),I359,IF(AND(K359="Pago",OR(E359='PC Receitas'!$O$7,E359='PC Receitas'!$O$8,E359='PC Receitas'!$O$9,E359='PC Receitas'!$O$10,E359='PC Receitas'!$O$11,E359='PC Receitas'!$O$12,E359='PC Receitas'!$O$13,E359='PC Receitas'!$O$14)),-I359,0))</f>
        <v>7448.57</v>
      </c>
      <c r="R359" s="153" t="e">
        <f t="shared" si="20"/>
        <v>#N/A</v>
      </c>
      <c r="S359" s="150" t="e">
        <f t="shared" si="21"/>
        <v>#N/A</v>
      </c>
      <c r="T359" s="150" t="e">
        <f t="shared" si="22"/>
        <v>#N/A</v>
      </c>
      <c r="U359" s="150" t="e">
        <f t="shared" si="23"/>
        <v>#N/A</v>
      </c>
      <c r="V359" s="154" t="e">
        <f>VLOOKUP(E359,'PC Receitas'!$O$4:$P$14,2,FALSE)</f>
        <v>#N/A</v>
      </c>
    </row>
    <row r="360" spans="3:22" ht="19.5" customHeight="1" thickTop="1" thickBot="1" x14ac:dyDescent="0.3">
      <c r="C360" s="58"/>
      <c r="D360" s="58" t="str">
        <f>IF(C360&lt;&gt;"",TEXT(C360,"00")&amp;"/11/"&amp;'Configurações Básicas'!$P$5,"")</f>
        <v/>
      </c>
      <c r="E360" s="58"/>
      <c r="F360" s="58"/>
      <c r="G360" s="58"/>
      <c r="H360" s="58"/>
      <c r="I360" s="59"/>
      <c r="J360" s="193"/>
      <c r="K360" s="60"/>
      <c r="L360" s="192"/>
      <c r="M360" s="56">
        <f>M359+IF(AND(K360="Pago",OR(E360='PC Receitas'!$O$4,E360='PC Receitas'!$O$5,E360='PC Receitas'!$O$6)),I360,IF(AND(K360="Pago",OR(E360='PC Receitas'!$O$7,E360='PC Receitas'!$O$8,E360='PC Receitas'!$O$9,E360='PC Receitas'!$O$10,E360='PC Receitas'!$O$11,E360='PC Receitas'!$O$12,E360='PC Receitas'!$O$13,E360='PC Receitas'!$O$14)),-I360,0))</f>
        <v>7448.57</v>
      </c>
      <c r="R360" s="153" t="e">
        <f t="shared" si="20"/>
        <v>#N/A</v>
      </c>
      <c r="S360" s="150" t="e">
        <f t="shared" si="21"/>
        <v>#N/A</v>
      </c>
      <c r="T360" s="150" t="e">
        <f t="shared" si="22"/>
        <v>#N/A</v>
      </c>
      <c r="U360" s="150" t="e">
        <f t="shared" si="23"/>
        <v>#N/A</v>
      </c>
      <c r="V360" s="154" t="e">
        <f>VLOOKUP(E360,'PC Receitas'!$O$4:$P$14,2,FALSE)</f>
        <v>#N/A</v>
      </c>
    </row>
    <row r="361" spans="3:22" ht="19.5" customHeight="1" thickTop="1" thickBot="1" x14ac:dyDescent="0.3">
      <c r="C361" s="58"/>
      <c r="D361" s="58" t="str">
        <f>IF(C361&lt;&gt;"",TEXT(C361,"00")&amp;"/11/"&amp;'Configurações Básicas'!$P$5,"")</f>
        <v/>
      </c>
      <c r="E361" s="58"/>
      <c r="F361" s="58"/>
      <c r="G361" s="58"/>
      <c r="H361" s="58"/>
      <c r="I361" s="59"/>
      <c r="J361" s="193"/>
      <c r="K361" s="60"/>
      <c r="L361" s="192"/>
      <c r="M361" s="56">
        <f>M360+IF(AND(K361="Pago",OR(E361='PC Receitas'!$O$4,E361='PC Receitas'!$O$5,E361='PC Receitas'!$O$6)),I361,IF(AND(K361="Pago",OR(E361='PC Receitas'!$O$7,E361='PC Receitas'!$O$8,E361='PC Receitas'!$O$9,E361='PC Receitas'!$O$10,E361='PC Receitas'!$O$11,E361='PC Receitas'!$O$12,E361='PC Receitas'!$O$13,E361='PC Receitas'!$O$14)),-I361,0))</f>
        <v>7448.57</v>
      </c>
      <c r="R361" s="153" t="e">
        <f t="shared" si="20"/>
        <v>#N/A</v>
      </c>
      <c r="S361" s="150" t="e">
        <f t="shared" si="21"/>
        <v>#N/A</v>
      </c>
      <c r="T361" s="150" t="e">
        <f t="shared" si="22"/>
        <v>#N/A</v>
      </c>
      <c r="U361" s="150" t="e">
        <f t="shared" si="23"/>
        <v>#N/A</v>
      </c>
      <c r="V361" s="154" t="e">
        <f>VLOOKUP(E361,'PC Receitas'!$O$4:$P$14,2,FALSE)</f>
        <v>#N/A</v>
      </c>
    </row>
    <row r="362" spans="3:22" ht="19.5" customHeight="1" thickTop="1" thickBot="1" x14ac:dyDescent="0.3">
      <c r="C362" s="58"/>
      <c r="D362" s="58" t="str">
        <f>IF(C362&lt;&gt;"",TEXT(C362,"00")&amp;"/11/"&amp;'Configurações Básicas'!$P$5,"")</f>
        <v/>
      </c>
      <c r="E362" s="58"/>
      <c r="F362" s="58"/>
      <c r="G362" s="58"/>
      <c r="H362" s="58"/>
      <c r="I362" s="59"/>
      <c r="J362" s="193"/>
      <c r="K362" s="60"/>
      <c r="L362" s="192"/>
      <c r="M362" s="56">
        <f>M361+IF(AND(K362="Pago",OR(E362='PC Receitas'!$O$4,E362='PC Receitas'!$O$5,E362='PC Receitas'!$O$6)),I362,IF(AND(K362="Pago",OR(E362='PC Receitas'!$O$7,E362='PC Receitas'!$O$8,E362='PC Receitas'!$O$9,E362='PC Receitas'!$O$10,E362='PC Receitas'!$O$11,E362='PC Receitas'!$O$12,E362='PC Receitas'!$O$13,E362='PC Receitas'!$O$14)),-I362,0))</f>
        <v>7448.57</v>
      </c>
      <c r="R362" s="153" t="e">
        <f t="shared" si="20"/>
        <v>#N/A</v>
      </c>
      <c r="S362" s="150" t="e">
        <f t="shared" si="21"/>
        <v>#N/A</v>
      </c>
      <c r="T362" s="150" t="e">
        <f t="shared" si="22"/>
        <v>#N/A</v>
      </c>
      <c r="U362" s="150" t="e">
        <f t="shared" si="23"/>
        <v>#N/A</v>
      </c>
      <c r="V362" s="154" t="e">
        <f>VLOOKUP(E362,'PC Receitas'!$O$4:$P$14,2,FALSE)</f>
        <v>#N/A</v>
      </c>
    </row>
    <row r="363" spans="3:22" ht="19.5" customHeight="1" thickTop="1" thickBot="1" x14ac:dyDescent="0.3">
      <c r="C363" s="58"/>
      <c r="D363" s="58" t="str">
        <f>IF(C363&lt;&gt;"",TEXT(C363,"00")&amp;"/11/"&amp;'Configurações Básicas'!$P$5,"")</f>
        <v/>
      </c>
      <c r="E363" s="58"/>
      <c r="F363" s="58"/>
      <c r="G363" s="58"/>
      <c r="H363" s="58"/>
      <c r="I363" s="59"/>
      <c r="J363" s="193"/>
      <c r="K363" s="60"/>
      <c r="L363" s="192"/>
      <c r="M363" s="56">
        <f>M362+IF(AND(K363="Pago",OR(E363='PC Receitas'!$O$4,E363='PC Receitas'!$O$5,E363='PC Receitas'!$O$6)),I363,IF(AND(K363="Pago",OR(E363='PC Receitas'!$O$7,E363='PC Receitas'!$O$8,E363='PC Receitas'!$O$9,E363='PC Receitas'!$O$10,E363='PC Receitas'!$O$11,E363='PC Receitas'!$O$12,E363='PC Receitas'!$O$13,E363='PC Receitas'!$O$14)),-I363,0))</f>
        <v>7448.57</v>
      </c>
      <c r="R363" s="153" t="e">
        <f t="shared" si="20"/>
        <v>#N/A</v>
      </c>
      <c r="S363" s="150" t="e">
        <f t="shared" si="21"/>
        <v>#N/A</v>
      </c>
      <c r="T363" s="150" t="e">
        <f t="shared" si="22"/>
        <v>#N/A</v>
      </c>
      <c r="U363" s="150" t="e">
        <f t="shared" si="23"/>
        <v>#N/A</v>
      </c>
      <c r="V363" s="154" t="e">
        <f>VLOOKUP(E363,'PC Receitas'!$O$4:$P$14,2,FALSE)</f>
        <v>#N/A</v>
      </c>
    </row>
    <row r="364" spans="3:22" ht="19.5" customHeight="1" thickTop="1" thickBot="1" x14ac:dyDescent="0.3">
      <c r="C364" s="58"/>
      <c r="D364" s="58" t="str">
        <f>IF(C364&lt;&gt;"",TEXT(C364,"00")&amp;"/11/"&amp;'Configurações Básicas'!$P$5,"")</f>
        <v/>
      </c>
      <c r="E364" s="58"/>
      <c r="F364" s="58"/>
      <c r="G364" s="58"/>
      <c r="H364" s="58"/>
      <c r="I364" s="59"/>
      <c r="J364" s="193"/>
      <c r="K364" s="60"/>
      <c r="L364" s="192"/>
      <c r="M364" s="56">
        <f>M363+IF(AND(K364="Pago",OR(E364='PC Receitas'!$O$4,E364='PC Receitas'!$O$5,E364='PC Receitas'!$O$6)),I364,IF(AND(K364="Pago",OR(E364='PC Receitas'!$O$7,E364='PC Receitas'!$O$8,E364='PC Receitas'!$O$9,E364='PC Receitas'!$O$10,E364='PC Receitas'!$O$11,E364='PC Receitas'!$O$12,E364='PC Receitas'!$O$13,E364='PC Receitas'!$O$14)),-I364,0))</f>
        <v>7448.57</v>
      </c>
      <c r="R364" s="153" t="e">
        <f t="shared" si="20"/>
        <v>#N/A</v>
      </c>
      <c r="S364" s="150" t="e">
        <f t="shared" si="21"/>
        <v>#N/A</v>
      </c>
      <c r="T364" s="150" t="e">
        <f t="shared" si="22"/>
        <v>#N/A</v>
      </c>
      <c r="U364" s="150" t="e">
        <f t="shared" si="23"/>
        <v>#N/A</v>
      </c>
      <c r="V364" s="154" t="e">
        <f>VLOOKUP(E364,'PC Receitas'!$O$4:$P$14,2,FALSE)</f>
        <v>#N/A</v>
      </c>
    </row>
    <row r="365" spans="3:22" ht="19.5" customHeight="1" thickTop="1" thickBot="1" x14ac:dyDescent="0.3">
      <c r="C365" s="58"/>
      <c r="D365" s="58" t="str">
        <f>IF(C365&lt;&gt;"",TEXT(C365,"00")&amp;"/11/"&amp;'Configurações Básicas'!$P$5,"")</f>
        <v/>
      </c>
      <c r="E365" s="58"/>
      <c r="F365" s="58"/>
      <c r="G365" s="58"/>
      <c r="H365" s="58"/>
      <c r="I365" s="59"/>
      <c r="J365" s="193"/>
      <c r="K365" s="60"/>
      <c r="L365" s="192"/>
      <c r="M365" s="56">
        <f>M364+IF(AND(K365="Pago",OR(E365='PC Receitas'!$O$4,E365='PC Receitas'!$O$5,E365='PC Receitas'!$O$6)),I365,IF(AND(K365="Pago",OR(E365='PC Receitas'!$O$7,E365='PC Receitas'!$O$8,E365='PC Receitas'!$O$9,E365='PC Receitas'!$O$10,E365='PC Receitas'!$O$11,E365='PC Receitas'!$O$12,E365='PC Receitas'!$O$13,E365='PC Receitas'!$O$14)),-I365,0))</f>
        <v>7448.57</v>
      </c>
      <c r="R365" s="153" t="e">
        <f t="shared" si="20"/>
        <v>#N/A</v>
      </c>
      <c r="S365" s="150" t="e">
        <f t="shared" si="21"/>
        <v>#N/A</v>
      </c>
      <c r="T365" s="150" t="e">
        <f t="shared" si="22"/>
        <v>#N/A</v>
      </c>
      <c r="U365" s="150" t="e">
        <f t="shared" si="23"/>
        <v>#N/A</v>
      </c>
      <c r="V365" s="154" t="e">
        <f>VLOOKUP(E365,'PC Receitas'!$O$4:$P$14,2,FALSE)</f>
        <v>#N/A</v>
      </c>
    </row>
    <row r="366" spans="3:22" ht="19.5" customHeight="1" thickTop="1" thickBot="1" x14ac:dyDescent="0.3">
      <c r="C366" s="58"/>
      <c r="D366" s="58" t="str">
        <f>IF(C366&lt;&gt;"",TEXT(C366,"00")&amp;"/11/"&amp;'Configurações Básicas'!$P$5,"")</f>
        <v/>
      </c>
      <c r="E366" s="58"/>
      <c r="F366" s="58"/>
      <c r="G366" s="58"/>
      <c r="H366" s="58"/>
      <c r="I366" s="59"/>
      <c r="J366" s="193"/>
      <c r="K366" s="60"/>
      <c r="L366" s="192"/>
      <c r="M366" s="56">
        <f>M365+IF(AND(K366="Pago",OR(E366='PC Receitas'!$O$4,E366='PC Receitas'!$O$5,E366='PC Receitas'!$O$6)),I366,IF(AND(K366="Pago",OR(E366='PC Receitas'!$O$7,E366='PC Receitas'!$O$8,E366='PC Receitas'!$O$9,E366='PC Receitas'!$O$10,E366='PC Receitas'!$O$11,E366='PC Receitas'!$O$12,E366='PC Receitas'!$O$13,E366='PC Receitas'!$O$14)),-I366,0))</f>
        <v>7448.57</v>
      </c>
      <c r="R366" s="153" t="e">
        <f t="shared" si="20"/>
        <v>#N/A</v>
      </c>
      <c r="S366" s="150" t="e">
        <f t="shared" si="21"/>
        <v>#N/A</v>
      </c>
      <c r="T366" s="150" t="e">
        <f t="shared" si="22"/>
        <v>#N/A</v>
      </c>
      <c r="U366" s="150" t="e">
        <f t="shared" si="23"/>
        <v>#N/A</v>
      </c>
      <c r="V366" s="154" t="e">
        <f>VLOOKUP(E366,'PC Receitas'!$O$4:$P$14,2,FALSE)</f>
        <v>#N/A</v>
      </c>
    </row>
    <row r="367" spans="3:22" ht="19.5" customHeight="1" thickTop="1" thickBot="1" x14ac:dyDescent="0.3">
      <c r="C367" s="58"/>
      <c r="D367" s="58" t="str">
        <f>IF(C367&lt;&gt;"",TEXT(C367,"00")&amp;"/11/"&amp;'Configurações Básicas'!$P$5,"")</f>
        <v/>
      </c>
      <c r="E367" s="58"/>
      <c r="F367" s="58"/>
      <c r="G367" s="58"/>
      <c r="H367" s="58"/>
      <c r="I367" s="59"/>
      <c r="J367" s="193"/>
      <c r="K367" s="60"/>
      <c r="L367" s="192"/>
      <c r="M367" s="56">
        <f>M366+IF(AND(K367="Pago",OR(E367='PC Receitas'!$O$4,E367='PC Receitas'!$O$5,E367='PC Receitas'!$O$6)),I367,IF(AND(K367="Pago",OR(E367='PC Receitas'!$O$7,E367='PC Receitas'!$O$8,E367='PC Receitas'!$O$9,E367='PC Receitas'!$O$10,E367='PC Receitas'!$O$11,E367='PC Receitas'!$O$12,E367='PC Receitas'!$O$13,E367='PC Receitas'!$O$14)),-I367,0))</f>
        <v>7448.57</v>
      </c>
      <c r="R367" s="153" t="e">
        <f t="shared" si="20"/>
        <v>#N/A</v>
      </c>
      <c r="S367" s="150" t="e">
        <f t="shared" si="21"/>
        <v>#N/A</v>
      </c>
      <c r="T367" s="150" t="e">
        <f t="shared" si="22"/>
        <v>#N/A</v>
      </c>
      <c r="U367" s="150" t="e">
        <f t="shared" si="23"/>
        <v>#N/A</v>
      </c>
      <c r="V367" s="154" t="e">
        <f>VLOOKUP(E367,'PC Receitas'!$O$4:$P$14,2,FALSE)</f>
        <v>#N/A</v>
      </c>
    </row>
    <row r="368" spans="3:22" ht="19.5" customHeight="1" thickTop="1" thickBot="1" x14ac:dyDescent="0.3">
      <c r="C368" s="58"/>
      <c r="D368" s="58" t="str">
        <f>IF(C368&lt;&gt;"",TEXT(C368,"00")&amp;"/11/"&amp;'Configurações Básicas'!$P$5,"")</f>
        <v/>
      </c>
      <c r="E368" s="58"/>
      <c r="F368" s="58"/>
      <c r="G368" s="58"/>
      <c r="H368" s="58"/>
      <c r="I368" s="59"/>
      <c r="J368" s="193"/>
      <c r="K368" s="60"/>
      <c r="L368" s="192"/>
      <c r="M368" s="56">
        <f>M367+IF(AND(K368="Pago",OR(E368='PC Receitas'!$O$4,E368='PC Receitas'!$O$5,E368='PC Receitas'!$O$6)),I368,IF(AND(K368="Pago",OR(E368='PC Receitas'!$O$7,E368='PC Receitas'!$O$8,E368='PC Receitas'!$O$9,E368='PC Receitas'!$O$10,E368='PC Receitas'!$O$11,E368='PC Receitas'!$O$12,E368='PC Receitas'!$O$13,E368='PC Receitas'!$O$14)),-I368,0))</f>
        <v>7448.57</v>
      </c>
      <c r="R368" s="153" t="e">
        <f t="shared" si="20"/>
        <v>#N/A</v>
      </c>
      <c r="S368" s="150" t="e">
        <f t="shared" si="21"/>
        <v>#N/A</v>
      </c>
      <c r="T368" s="150" t="e">
        <f t="shared" si="22"/>
        <v>#N/A</v>
      </c>
      <c r="U368" s="150" t="e">
        <f t="shared" si="23"/>
        <v>#N/A</v>
      </c>
      <c r="V368" s="154" t="e">
        <f>VLOOKUP(E368,'PC Receitas'!$O$4:$P$14,2,FALSE)</f>
        <v>#N/A</v>
      </c>
    </row>
    <row r="369" spans="3:22" ht="19.5" customHeight="1" thickTop="1" thickBot="1" x14ac:dyDescent="0.3">
      <c r="C369" s="58"/>
      <c r="D369" s="58" t="str">
        <f>IF(C369&lt;&gt;"",TEXT(C369,"00")&amp;"/11/"&amp;'Configurações Básicas'!$P$5,"")</f>
        <v/>
      </c>
      <c r="E369" s="58"/>
      <c r="F369" s="58"/>
      <c r="G369" s="58"/>
      <c r="H369" s="58"/>
      <c r="I369" s="59"/>
      <c r="J369" s="193"/>
      <c r="K369" s="60"/>
      <c r="L369" s="192"/>
      <c r="M369" s="56">
        <f>M368+IF(AND(K369="Pago",OR(E369='PC Receitas'!$O$4,E369='PC Receitas'!$O$5,E369='PC Receitas'!$O$6)),I369,IF(AND(K369="Pago",OR(E369='PC Receitas'!$O$7,E369='PC Receitas'!$O$8,E369='PC Receitas'!$O$9,E369='PC Receitas'!$O$10,E369='PC Receitas'!$O$11,E369='PC Receitas'!$O$12,E369='PC Receitas'!$O$13,E369='PC Receitas'!$O$14)),-I369,0))</f>
        <v>7448.57</v>
      </c>
      <c r="R369" s="153" t="e">
        <f t="shared" si="20"/>
        <v>#N/A</v>
      </c>
      <c r="S369" s="150" t="e">
        <f t="shared" si="21"/>
        <v>#N/A</v>
      </c>
      <c r="T369" s="150" t="e">
        <f t="shared" si="22"/>
        <v>#N/A</v>
      </c>
      <c r="U369" s="150" t="e">
        <f t="shared" si="23"/>
        <v>#N/A</v>
      </c>
      <c r="V369" s="154" t="e">
        <f>VLOOKUP(E369,'PC Receitas'!$O$4:$P$14,2,FALSE)</f>
        <v>#N/A</v>
      </c>
    </row>
    <row r="370" spans="3:22" ht="19.5" customHeight="1" thickTop="1" thickBot="1" x14ac:dyDescent="0.3">
      <c r="C370" s="58"/>
      <c r="D370" s="58" t="str">
        <f>IF(C370&lt;&gt;"",TEXT(C370,"00")&amp;"/11/"&amp;'Configurações Básicas'!$P$5,"")</f>
        <v/>
      </c>
      <c r="E370" s="58"/>
      <c r="F370" s="58"/>
      <c r="G370" s="58"/>
      <c r="H370" s="58"/>
      <c r="I370" s="59"/>
      <c r="J370" s="193"/>
      <c r="K370" s="60"/>
      <c r="L370" s="192"/>
      <c r="M370" s="56">
        <f>M369+IF(AND(K370="Pago",OR(E370='PC Receitas'!$O$4,E370='PC Receitas'!$O$5,E370='PC Receitas'!$O$6)),I370,IF(AND(K370="Pago",OR(E370='PC Receitas'!$O$7,E370='PC Receitas'!$O$8,E370='PC Receitas'!$O$9,E370='PC Receitas'!$O$10,E370='PC Receitas'!$O$11,E370='PC Receitas'!$O$12,E370='PC Receitas'!$O$13,E370='PC Receitas'!$O$14)),-I370,0))</f>
        <v>7448.57</v>
      </c>
      <c r="R370" s="153" t="e">
        <f t="shared" si="20"/>
        <v>#N/A</v>
      </c>
      <c r="S370" s="150" t="e">
        <f t="shared" si="21"/>
        <v>#N/A</v>
      </c>
      <c r="T370" s="150" t="e">
        <f t="shared" si="22"/>
        <v>#N/A</v>
      </c>
      <c r="U370" s="150" t="e">
        <f t="shared" si="23"/>
        <v>#N/A</v>
      </c>
      <c r="V370" s="154" t="e">
        <f>VLOOKUP(E370,'PC Receitas'!$O$4:$P$14,2,FALSE)</f>
        <v>#N/A</v>
      </c>
    </row>
    <row r="371" spans="3:22" ht="19.5" customHeight="1" thickTop="1" thickBot="1" x14ac:dyDescent="0.3">
      <c r="C371" s="58"/>
      <c r="D371" s="58" t="str">
        <f>IF(C371&lt;&gt;"",TEXT(C371,"00")&amp;"/11/"&amp;'Configurações Básicas'!$P$5,"")</f>
        <v/>
      </c>
      <c r="E371" s="58"/>
      <c r="F371" s="58"/>
      <c r="G371" s="58"/>
      <c r="H371" s="58"/>
      <c r="I371" s="59"/>
      <c r="J371" s="193"/>
      <c r="K371" s="60"/>
      <c r="L371" s="192"/>
      <c r="M371" s="56">
        <f>M370+IF(AND(K371="Pago",OR(E371='PC Receitas'!$O$4,E371='PC Receitas'!$O$5,E371='PC Receitas'!$O$6)),I371,IF(AND(K371="Pago",OR(E371='PC Receitas'!$O$7,E371='PC Receitas'!$O$8,E371='PC Receitas'!$O$9,E371='PC Receitas'!$O$10,E371='PC Receitas'!$O$11,E371='PC Receitas'!$O$12,E371='PC Receitas'!$O$13,E371='PC Receitas'!$O$14)),-I371,0))</f>
        <v>7448.57</v>
      </c>
      <c r="R371" s="153" t="e">
        <f t="shared" si="20"/>
        <v>#N/A</v>
      </c>
      <c r="S371" s="150" t="e">
        <f t="shared" si="21"/>
        <v>#N/A</v>
      </c>
      <c r="T371" s="150" t="e">
        <f t="shared" si="22"/>
        <v>#N/A</v>
      </c>
      <c r="U371" s="150" t="e">
        <f t="shared" si="23"/>
        <v>#N/A</v>
      </c>
      <c r="V371" s="154" t="e">
        <f>VLOOKUP(E371,'PC Receitas'!$O$4:$P$14,2,FALSE)</f>
        <v>#N/A</v>
      </c>
    </row>
    <row r="372" spans="3:22" ht="19.5" customHeight="1" thickTop="1" thickBot="1" x14ac:dyDescent="0.3">
      <c r="C372" s="58"/>
      <c r="D372" s="58" t="str">
        <f>IF(C372&lt;&gt;"",TEXT(C372,"00")&amp;"/11/"&amp;'Configurações Básicas'!$P$5,"")</f>
        <v/>
      </c>
      <c r="E372" s="58"/>
      <c r="F372" s="58"/>
      <c r="G372" s="58"/>
      <c r="H372" s="58"/>
      <c r="I372" s="59"/>
      <c r="J372" s="193"/>
      <c r="K372" s="60"/>
      <c r="L372" s="192"/>
      <c r="M372" s="56">
        <f>M371+IF(AND(K372="Pago",OR(E372='PC Receitas'!$O$4,E372='PC Receitas'!$O$5,E372='PC Receitas'!$O$6)),I372,IF(AND(K372="Pago",OR(E372='PC Receitas'!$O$7,E372='PC Receitas'!$O$8,E372='PC Receitas'!$O$9,E372='PC Receitas'!$O$10,E372='PC Receitas'!$O$11,E372='PC Receitas'!$O$12,E372='PC Receitas'!$O$13,E372='PC Receitas'!$O$14)),-I372,0))</f>
        <v>7448.57</v>
      </c>
      <c r="R372" s="153" t="e">
        <f t="shared" si="20"/>
        <v>#N/A</v>
      </c>
      <c r="S372" s="150" t="e">
        <f t="shared" si="21"/>
        <v>#N/A</v>
      </c>
      <c r="T372" s="150" t="e">
        <f t="shared" si="22"/>
        <v>#N/A</v>
      </c>
      <c r="U372" s="150" t="e">
        <f t="shared" si="23"/>
        <v>#N/A</v>
      </c>
      <c r="V372" s="154" t="e">
        <f>VLOOKUP(E372,'PC Receitas'!$O$4:$P$14,2,FALSE)</f>
        <v>#N/A</v>
      </c>
    </row>
    <row r="373" spans="3:22" ht="19.5" customHeight="1" thickTop="1" thickBot="1" x14ac:dyDescent="0.3">
      <c r="C373" s="58"/>
      <c r="D373" s="58" t="str">
        <f>IF(C373&lt;&gt;"",TEXT(C373,"00")&amp;"/11/"&amp;'Configurações Básicas'!$P$5,"")</f>
        <v/>
      </c>
      <c r="E373" s="58"/>
      <c r="F373" s="58"/>
      <c r="G373" s="58"/>
      <c r="H373" s="58"/>
      <c r="I373" s="59"/>
      <c r="J373" s="193"/>
      <c r="K373" s="60"/>
      <c r="L373" s="192"/>
      <c r="M373" s="56">
        <f>M372+IF(AND(K373="Pago",OR(E373='PC Receitas'!$O$4,E373='PC Receitas'!$O$5,E373='PC Receitas'!$O$6)),I373,IF(AND(K373="Pago",OR(E373='PC Receitas'!$O$7,E373='PC Receitas'!$O$8,E373='PC Receitas'!$O$9,E373='PC Receitas'!$O$10,E373='PC Receitas'!$O$11,E373='PC Receitas'!$O$12,E373='PC Receitas'!$O$13,E373='PC Receitas'!$O$14)),-I373,0))</f>
        <v>7448.57</v>
      </c>
      <c r="R373" s="153" t="e">
        <f t="shared" si="20"/>
        <v>#N/A</v>
      </c>
      <c r="S373" s="150" t="e">
        <f t="shared" si="21"/>
        <v>#N/A</v>
      </c>
      <c r="T373" s="150" t="e">
        <f t="shared" si="22"/>
        <v>#N/A</v>
      </c>
      <c r="U373" s="150" t="e">
        <f t="shared" si="23"/>
        <v>#N/A</v>
      </c>
      <c r="V373" s="154" t="e">
        <f>VLOOKUP(E373,'PC Receitas'!$O$4:$P$14,2,FALSE)</f>
        <v>#N/A</v>
      </c>
    </row>
    <row r="374" spans="3:22" ht="19.5" customHeight="1" thickTop="1" thickBot="1" x14ac:dyDescent="0.3">
      <c r="C374" s="58"/>
      <c r="D374" s="58" t="str">
        <f>IF(C374&lt;&gt;"",TEXT(C374,"00")&amp;"/11/"&amp;'Configurações Básicas'!$P$5,"")</f>
        <v/>
      </c>
      <c r="E374" s="58"/>
      <c r="F374" s="58"/>
      <c r="G374" s="58"/>
      <c r="H374" s="58"/>
      <c r="I374" s="59"/>
      <c r="J374" s="193"/>
      <c r="K374" s="60"/>
      <c r="L374" s="192"/>
      <c r="M374" s="56">
        <f>M373+IF(AND(K374="Pago",OR(E374='PC Receitas'!$O$4,E374='PC Receitas'!$O$5,E374='PC Receitas'!$O$6)),I374,IF(AND(K374="Pago",OR(E374='PC Receitas'!$O$7,E374='PC Receitas'!$O$8,E374='PC Receitas'!$O$9,E374='PC Receitas'!$O$10,E374='PC Receitas'!$O$11,E374='PC Receitas'!$O$12,E374='PC Receitas'!$O$13,E374='PC Receitas'!$O$14)),-I374,0))</f>
        <v>7448.57</v>
      </c>
      <c r="R374" s="153" t="e">
        <f t="shared" si="20"/>
        <v>#N/A</v>
      </c>
      <c r="S374" s="150" t="e">
        <f t="shared" si="21"/>
        <v>#N/A</v>
      </c>
      <c r="T374" s="150" t="e">
        <f t="shared" si="22"/>
        <v>#N/A</v>
      </c>
      <c r="U374" s="150" t="e">
        <f t="shared" si="23"/>
        <v>#N/A</v>
      </c>
      <c r="V374" s="154" t="e">
        <f>VLOOKUP(E374,'PC Receitas'!$O$4:$P$14,2,FALSE)</f>
        <v>#N/A</v>
      </c>
    </row>
    <row r="375" spans="3:22" ht="19.5" customHeight="1" thickTop="1" thickBot="1" x14ac:dyDescent="0.3">
      <c r="C375" s="58"/>
      <c r="D375" s="58" t="str">
        <f>IF(C375&lt;&gt;"",TEXT(C375,"00")&amp;"/11/"&amp;'Configurações Básicas'!$P$5,"")</f>
        <v/>
      </c>
      <c r="E375" s="58"/>
      <c r="F375" s="58"/>
      <c r="G375" s="58"/>
      <c r="H375" s="58"/>
      <c r="I375" s="59"/>
      <c r="J375" s="193"/>
      <c r="K375" s="60"/>
      <c r="L375" s="192"/>
      <c r="M375" s="56">
        <f>M374+IF(AND(K375="Pago",OR(E375='PC Receitas'!$O$4,E375='PC Receitas'!$O$5,E375='PC Receitas'!$O$6)),I375,IF(AND(K375="Pago",OR(E375='PC Receitas'!$O$7,E375='PC Receitas'!$O$8,E375='PC Receitas'!$O$9,E375='PC Receitas'!$O$10,E375='PC Receitas'!$O$11,E375='PC Receitas'!$O$12,E375='PC Receitas'!$O$13,E375='PC Receitas'!$O$14)),-I375,0))</f>
        <v>7448.57</v>
      </c>
      <c r="R375" s="153" t="e">
        <f t="shared" si="20"/>
        <v>#N/A</v>
      </c>
      <c r="S375" s="150" t="e">
        <f t="shared" si="21"/>
        <v>#N/A</v>
      </c>
      <c r="T375" s="150" t="e">
        <f t="shared" si="22"/>
        <v>#N/A</v>
      </c>
      <c r="U375" s="150" t="e">
        <f t="shared" si="23"/>
        <v>#N/A</v>
      </c>
      <c r="V375" s="154" t="e">
        <f>VLOOKUP(E375,'PC Receitas'!$O$4:$P$14,2,FALSE)</f>
        <v>#N/A</v>
      </c>
    </row>
    <row r="376" spans="3:22" ht="19.5" customHeight="1" thickTop="1" thickBot="1" x14ac:dyDescent="0.3">
      <c r="C376" s="58"/>
      <c r="D376" s="58" t="str">
        <f>IF(C376&lt;&gt;"",TEXT(C376,"00")&amp;"/11/"&amp;'Configurações Básicas'!$P$5,"")</f>
        <v/>
      </c>
      <c r="E376" s="58"/>
      <c r="F376" s="58"/>
      <c r="G376" s="58"/>
      <c r="H376" s="58"/>
      <c r="I376" s="59"/>
      <c r="J376" s="193"/>
      <c r="K376" s="60"/>
      <c r="L376" s="192"/>
      <c r="M376" s="56">
        <f>M375+IF(AND(K376="Pago",OR(E376='PC Receitas'!$O$4,E376='PC Receitas'!$O$5,E376='PC Receitas'!$O$6)),I376,IF(AND(K376="Pago",OR(E376='PC Receitas'!$O$7,E376='PC Receitas'!$O$8,E376='PC Receitas'!$O$9,E376='PC Receitas'!$O$10,E376='PC Receitas'!$O$11,E376='PC Receitas'!$O$12,E376='PC Receitas'!$O$13,E376='PC Receitas'!$O$14)),-I376,0))</f>
        <v>7448.57</v>
      </c>
      <c r="R376" s="153" t="e">
        <f t="shared" si="20"/>
        <v>#N/A</v>
      </c>
      <c r="S376" s="150" t="e">
        <f t="shared" si="21"/>
        <v>#N/A</v>
      </c>
      <c r="T376" s="150" t="e">
        <f t="shared" si="22"/>
        <v>#N/A</v>
      </c>
      <c r="U376" s="150" t="e">
        <f t="shared" si="23"/>
        <v>#N/A</v>
      </c>
      <c r="V376" s="154" t="e">
        <f>VLOOKUP(E376,'PC Receitas'!$O$4:$P$14,2,FALSE)</f>
        <v>#N/A</v>
      </c>
    </row>
    <row r="377" spans="3:22" ht="19.5" customHeight="1" thickTop="1" thickBot="1" x14ac:dyDescent="0.3">
      <c r="C377" s="58"/>
      <c r="D377" s="58" t="str">
        <f>IF(C377&lt;&gt;"",TEXT(C377,"00")&amp;"/11/"&amp;'Configurações Básicas'!$P$5,"")</f>
        <v/>
      </c>
      <c r="E377" s="58"/>
      <c r="F377" s="58"/>
      <c r="G377" s="58"/>
      <c r="H377" s="58"/>
      <c r="I377" s="59"/>
      <c r="J377" s="193"/>
      <c r="K377" s="60"/>
      <c r="L377" s="192"/>
      <c r="M377" s="56">
        <f>M376+IF(AND(K377="Pago",OR(E377='PC Receitas'!$O$4,E377='PC Receitas'!$O$5,E377='PC Receitas'!$O$6)),I377,IF(AND(K377="Pago",OR(E377='PC Receitas'!$O$7,E377='PC Receitas'!$O$8,E377='PC Receitas'!$O$9,E377='PC Receitas'!$O$10,E377='PC Receitas'!$O$11,E377='PC Receitas'!$O$12,E377='PC Receitas'!$O$13,E377='PC Receitas'!$O$14)),-I377,0))</f>
        <v>7448.57</v>
      </c>
      <c r="R377" s="153" t="e">
        <f t="shared" si="20"/>
        <v>#N/A</v>
      </c>
      <c r="S377" s="150" t="e">
        <f t="shared" si="21"/>
        <v>#N/A</v>
      </c>
      <c r="T377" s="150" t="e">
        <f t="shared" si="22"/>
        <v>#N/A</v>
      </c>
      <c r="U377" s="150" t="e">
        <f t="shared" si="23"/>
        <v>#N/A</v>
      </c>
      <c r="V377" s="154" t="e">
        <f>VLOOKUP(E377,'PC Receitas'!$O$4:$P$14,2,FALSE)</f>
        <v>#N/A</v>
      </c>
    </row>
    <row r="378" spans="3:22" ht="19.5" customHeight="1" thickTop="1" thickBot="1" x14ac:dyDescent="0.3">
      <c r="C378" s="58"/>
      <c r="D378" s="58" t="str">
        <f>IF(C378&lt;&gt;"",TEXT(C378,"00")&amp;"/11/"&amp;'Configurações Básicas'!$P$5,"")</f>
        <v/>
      </c>
      <c r="E378" s="58"/>
      <c r="F378" s="58"/>
      <c r="G378" s="58"/>
      <c r="H378" s="58"/>
      <c r="I378" s="59"/>
      <c r="J378" s="193"/>
      <c r="K378" s="60"/>
      <c r="L378" s="192"/>
      <c r="M378" s="56">
        <f>M377+IF(AND(K378="Pago",OR(E378='PC Receitas'!$O$4,E378='PC Receitas'!$O$5,E378='PC Receitas'!$O$6)),I378,IF(AND(K378="Pago",OR(E378='PC Receitas'!$O$7,E378='PC Receitas'!$O$8,E378='PC Receitas'!$O$9,E378='PC Receitas'!$O$10,E378='PC Receitas'!$O$11,E378='PC Receitas'!$O$12,E378='PC Receitas'!$O$13,E378='PC Receitas'!$O$14)),-I378,0))</f>
        <v>7448.57</v>
      </c>
      <c r="R378" s="153" t="e">
        <f t="shared" si="20"/>
        <v>#N/A</v>
      </c>
      <c r="S378" s="150" t="e">
        <f t="shared" si="21"/>
        <v>#N/A</v>
      </c>
      <c r="T378" s="150" t="e">
        <f t="shared" si="22"/>
        <v>#N/A</v>
      </c>
      <c r="U378" s="150" t="e">
        <f t="shared" si="23"/>
        <v>#N/A</v>
      </c>
      <c r="V378" s="154" t="e">
        <f>VLOOKUP(E378,'PC Receitas'!$O$4:$P$14,2,FALSE)</f>
        <v>#N/A</v>
      </c>
    </row>
    <row r="379" spans="3:22" ht="19.5" customHeight="1" thickTop="1" thickBot="1" x14ac:dyDescent="0.3">
      <c r="C379" s="58"/>
      <c r="D379" s="58" t="str">
        <f>IF(C379&lt;&gt;"",TEXT(C379,"00")&amp;"/11/"&amp;'Configurações Básicas'!$P$5,"")</f>
        <v/>
      </c>
      <c r="E379" s="58"/>
      <c r="F379" s="58"/>
      <c r="G379" s="58"/>
      <c r="H379" s="58"/>
      <c r="I379" s="59"/>
      <c r="J379" s="193"/>
      <c r="K379" s="60"/>
      <c r="L379" s="192"/>
      <c r="M379" s="56">
        <f>M378+IF(AND(K379="Pago",OR(E379='PC Receitas'!$O$4,E379='PC Receitas'!$O$5,E379='PC Receitas'!$O$6)),I379,IF(AND(K379="Pago",OR(E379='PC Receitas'!$O$7,E379='PC Receitas'!$O$8,E379='PC Receitas'!$O$9,E379='PC Receitas'!$O$10,E379='PC Receitas'!$O$11,E379='PC Receitas'!$O$12,E379='PC Receitas'!$O$13,E379='PC Receitas'!$O$14)),-I379,0))</f>
        <v>7448.57</v>
      </c>
      <c r="R379" s="153" t="e">
        <f t="shared" si="20"/>
        <v>#N/A</v>
      </c>
      <c r="S379" s="150" t="e">
        <f t="shared" si="21"/>
        <v>#N/A</v>
      </c>
      <c r="T379" s="150" t="e">
        <f t="shared" si="22"/>
        <v>#N/A</v>
      </c>
      <c r="U379" s="150" t="e">
        <f t="shared" si="23"/>
        <v>#N/A</v>
      </c>
      <c r="V379" s="154" t="e">
        <f>VLOOKUP(E379,'PC Receitas'!$O$4:$P$14,2,FALSE)</f>
        <v>#N/A</v>
      </c>
    </row>
    <row r="380" spans="3:22" ht="19.5" customHeight="1" thickTop="1" thickBot="1" x14ac:dyDescent="0.3">
      <c r="C380" s="58"/>
      <c r="D380" s="58" t="str">
        <f>IF(C380&lt;&gt;"",TEXT(C380,"00")&amp;"/11/"&amp;'Configurações Básicas'!$P$5,"")</f>
        <v/>
      </c>
      <c r="E380" s="58"/>
      <c r="F380" s="58"/>
      <c r="G380" s="58"/>
      <c r="H380" s="58"/>
      <c r="I380" s="59"/>
      <c r="J380" s="193"/>
      <c r="K380" s="60"/>
      <c r="L380" s="192"/>
      <c r="M380" s="56">
        <f>M379+IF(AND(K380="Pago",OR(E380='PC Receitas'!$O$4,E380='PC Receitas'!$O$5,E380='PC Receitas'!$O$6)),I380,IF(AND(K380="Pago",OR(E380='PC Receitas'!$O$7,E380='PC Receitas'!$O$8,E380='PC Receitas'!$O$9,E380='PC Receitas'!$O$10,E380='PC Receitas'!$O$11,E380='PC Receitas'!$O$12,E380='PC Receitas'!$O$13,E380='PC Receitas'!$O$14)),-I380,0))</f>
        <v>7448.57</v>
      </c>
      <c r="R380" s="153" t="e">
        <f t="shared" si="20"/>
        <v>#N/A</v>
      </c>
      <c r="S380" s="150" t="e">
        <f t="shared" si="21"/>
        <v>#N/A</v>
      </c>
      <c r="T380" s="150" t="e">
        <f t="shared" si="22"/>
        <v>#N/A</v>
      </c>
      <c r="U380" s="150" t="e">
        <f t="shared" si="23"/>
        <v>#N/A</v>
      </c>
      <c r="V380" s="154" t="e">
        <f>VLOOKUP(E380,'PC Receitas'!$O$4:$P$14,2,FALSE)</f>
        <v>#N/A</v>
      </c>
    </row>
    <row r="381" spans="3:22" ht="19.5" customHeight="1" thickTop="1" thickBot="1" x14ac:dyDescent="0.3">
      <c r="C381" s="58"/>
      <c r="D381" s="58" t="str">
        <f>IF(C381&lt;&gt;"",TEXT(C381,"00")&amp;"/11/"&amp;'Configurações Básicas'!$P$5,"")</f>
        <v/>
      </c>
      <c r="E381" s="58"/>
      <c r="F381" s="58"/>
      <c r="G381" s="58"/>
      <c r="H381" s="58"/>
      <c r="I381" s="59"/>
      <c r="J381" s="193"/>
      <c r="K381" s="60"/>
      <c r="L381" s="192"/>
      <c r="M381" s="56">
        <f>M380+IF(AND(K381="Pago",OR(E381='PC Receitas'!$O$4,E381='PC Receitas'!$O$5,E381='PC Receitas'!$O$6)),I381,IF(AND(K381="Pago",OR(E381='PC Receitas'!$O$7,E381='PC Receitas'!$O$8,E381='PC Receitas'!$O$9,E381='PC Receitas'!$O$10,E381='PC Receitas'!$O$11,E381='PC Receitas'!$O$12,E381='PC Receitas'!$O$13,E381='PC Receitas'!$O$14)),-I381,0))</f>
        <v>7448.57</v>
      </c>
      <c r="R381" s="153" t="e">
        <f t="shared" si="20"/>
        <v>#N/A</v>
      </c>
      <c r="S381" s="150" t="e">
        <f t="shared" si="21"/>
        <v>#N/A</v>
      </c>
      <c r="T381" s="150" t="e">
        <f t="shared" si="22"/>
        <v>#N/A</v>
      </c>
      <c r="U381" s="150" t="e">
        <f t="shared" si="23"/>
        <v>#N/A</v>
      </c>
      <c r="V381" s="154" t="e">
        <f>VLOOKUP(E381,'PC Receitas'!$O$4:$P$14,2,FALSE)</f>
        <v>#N/A</v>
      </c>
    </row>
    <row r="382" spans="3:22" ht="19.5" customHeight="1" thickTop="1" thickBot="1" x14ac:dyDescent="0.3">
      <c r="C382" s="58"/>
      <c r="D382" s="58" t="str">
        <f>IF(C382&lt;&gt;"",TEXT(C382,"00")&amp;"/11/"&amp;'Configurações Básicas'!$P$5,"")</f>
        <v/>
      </c>
      <c r="E382" s="58"/>
      <c r="F382" s="58"/>
      <c r="G382" s="58"/>
      <c r="H382" s="58"/>
      <c r="I382" s="59"/>
      <c r="J382" s="193"/>
      <c r="K382" s="60"/>
      <c r="L382" s="192"/>
      <c r="M382" s="56">
        <f>M381+IF(AND(K382="Pago",OR(E382='PC Receitas'!$O$4,E382='PC Receitas'!$O$5,E382='PC Receitas'!$O$6)),I382,IF(AND(K382="Pago",OR(E382='PC Receitas'!$O$7,E382='PC Receitas'!$O$8,E382='PC Receitas'!$O$9,E382='PC Receitas'!$O$10,E382='PC Receitas'!$O$11,E382='PC Receitas'!$O$12,E382='PC Receitas'!$O$13,E382='PC Receitas'!$O$14)),-I382,0))</f>
        <v>7448.57</v>
      </c>
      <c r="R382" s="153" t="e">
        <f t="shared" si="20"/>
        <v>#N/A</v>
      </c>
      <c r="S382" s="150" t="e">
        <f t="shared" si="21"/>
        <v>#N/A</v>
      </c>
      <c r="T382" s="150" t="e">
        <f t="shared" si="22"/>
        <v>#N/A</v>
      </c>
      <c r="U382" s="150" t="e">
        <f t="shared" si="23"/>
        <v>#N/A</v>
      </c>
      <c r="V382" s="154" t="e">
        <f>VLOOKUP(E382,'PC Receitas'!$O$4:$P$14,2,FALSE)</f>
        <v>#N/A</v>
      </c>
    </row>
    <row r="383" spans="3:22" ht="19.5" customHeight="1" thickTop="1" thickBot="1" x14ac:dyDescent="0.3">
      <c r="C383" s="58"/>
      <c r="D383" s="58" t="str">
        <f>IF(C383&lt;&gt;"",TEXT(C383,"00")&amp;"/11/"&amp;'Configurações Básicas'!$P$5,"")</f>
        <v/>
      </c>
      <c r="E383" s="58"/>
      <c r="F383" s="58"/>
      <c r="G383" s="58"/>
      <c r="H383" s="58"/>
      <c r="I383" s="59"/>
      <c r="J383" s="193"/>
      <c r="K383" s="60"/>
      <c r="L383" s="192"/>
      <c r="M383" s="56">
        <f>M382+IF(AND(K383="Pago",OR(E383='PC Receitas'!$O$4,E383='PC Receitas'!$O$5,E383='PC Receitas'!$O$6)),I383,IF(AND(K383="Pago",OR(E383='PC Receitas'!$O$7,E383='PC Receitas'!$O$8,E383='PC Receitas'!$O$9,E383='PC Receitas'!$O$10,E383='PC Receitas'!$O$11,E383='PC Receitas'!$O$12,E383='PC Receitas'!$O$13,E383='PC Receitas'!$O$14)),-I383,0))</f>
        <v>7448.57</v>
      </c>
      <c r="R383" s="153" t="e">
        <f t="shared" si="20"/>
        <v>#N/A</v>
      </c>
      <c r="S383" s="150" t="e">
        <f t="shared" si="21"/>
        <v>#N/A</v>
      </c>
      <c r="T383" s="150" t="e">
        <f t="shared" si="22"/>
        <v>#N/A</v>
      </c>
      <c r="U383" s="150" t="e">
        <f t="shared" si="23"/>
        <v>#N/A</v>
      </c>
      <c r="V383" s="154" t="e">
        <f>VLOOKUP(E383,'PC Receitas'!$O$4:$P$14,2,FALSE)</f>
        <v>#N/A</v>
      </c>
    </row>
    <row r="384" spans="3:22" ht="19.5" customHeight="1" thickTop="1" thickBot="1" x14ac:dyDescent="0.3">
      <c r="C384" s="58"/>
      <c r="D384" s="58" t="str">
        <f>IF(C384&lt;&gt;"",TEXT(C384,"00")&amp;"/11/"&amp;'Configurações Básicas'!$P$5,"")</f>
        <v/>
      </c>
      <c r="E384" s="58"/>
      <c r="F384" s="58"/>
      <c r="G384" s="58"/>
      <c r="H384" s="58"/>
      <c r="I384" s="59"/>
      <c r="J384" s="193"/>
      <c r="K384" s="60"/>
      <c r="L384" s="192"/>
      <c r="M384" s="56">
        <f>M383+IF(AND(K384="Pago",OR(E384='PC Receitas'!$O$4,E384='PC Receitas'!$O$5,E384='PC Receitas'!$O$6)),I384,IF(AND(K384="Pago",OR(E384='PC Receitas'!$O$7,E384='PC Receitas'!$O$8,E384='PC Receitas'!$O$9,E384='PC Receitas'!$O$10,E384='PC Receitas'!$O$11,E384='PC Receitas'!$O$12,E384='PC Receitas'!$O$13,E384='PC Receitas'!$O$14)),-I384,0))</f>
        <v>7448.57</v>
      </c>
      <c r="R384" s="153" t="e">
        <f t="shared" si="20"/>
        <v>#N/A</v>
      </c>
      <c r="S384" s="150" t="e">
        <f t="shared" si="21"/>
        <v>#N/A</v>
      </c>
      <c r="T384" s="150" t="e">
        <f t="shared" si="22"/>
        <v>#N/A</v>
      </c>
      <c r="U384" s="150" t="e">
        <f t="shared" si="23"/>
        <v>#N/A</v>
      </c>
      <c r="V384" s="154" t="e">
        <f>VLOOKUP(E384,'PC Receitas'!$O$4:$P$14,2,FALSE)</f>
        <v>#N/A</v>
      </c>
    </row>
    <row r="385" spans="3:22" ht="19.5" customHeight="1" thickTop="1" thickBot="1" x14ac:dyDescent="0.3">
      <c r="C385" s="58"/>
      <c r="D385" s="58" t="str">
        <f>IF(C385&lt;&gt;"",TEXT(C385,"00")&amp;"/11/"&amp;'Configurações Básicas'!$P$5,"")</f>
        <v/>
      </c>
      <c r="E385" s="58"/>
      <c r="F385" s="58"/>
      <c r="G385" s="58"/>
      <c r="H385" s="58"/>
      <c r="I385" s="59"/>
      <c r="J385" s="193"/>
      <c r="K385" s="60"/>
      <c r="L385" s="192"/>
      <c r="M385" s="56">
        <f>M384+IF(AND(K385="Pago",OR(E385='PC Receitas'!$O$4,E385='PC Receitas'!$O$5,E385='PC Receitas'!$O$6)),I385,IF(AND(K385="Pago",OR(E385='PC Receitas'!$O$7,E385='PC Receitas'!$O$8,E385='PC Receitas'!$O$9,E385='PC Receitas'!$O$10,E385='PC Receitas'!$O$11,E385='PC Receitas'!$O$12,E385='PC Receitas'!$O$13,E385='PC Receitas'!$O$14)),-I385,0))</f>
        <v>7448.57</v>
      </c>
      <c r="R385" s="153" t="e">
        <f t="shared" si="20"/>
        <v>#N/A</v>
      </c>
      <c r="S385" s="150" t="e">
        <f t="shared" si="21"/>
        <v>#N/A</v>
      </c>
      <c r="T385" s="150" t="e">
        <f t="shared" si="22"/>
        <v>#N/A</v>
      </c>
      <c r="U385" s="150" t="e">
        <f t="shared" si="23"/>
        <v>#N/A</v>
      </c>
      <c r="V385" s="154" t="e">
        <f>VLOOKUP(E385,'PC Receitas'!$O$4:$P$14,2,FALSE)</f>
        <v>#N/A</v>
      </c>
    </row>
    <row r="386" spans="3:22" ht="19.5" customHeight="1" thickTop="1" thickBot="1" x14ac:dyDescent="0.3">
      <c r="C386" s="58"/>
      <c r="D386" s="58" t="str">
        <f>IF(C386&lt;&gt;"",TEXT(C386,"00")&amp;"/11/"&amp;'Configurações Básicas'!$P$5,"")</f>
        <v/>
      </c>
      <c r="E386" s="58"/>
      <c r="F386" s="58"/>
      <c r="G386" s="58"/>
      <c r="H386" s="58"/>
      <c r="I386" s="59"/>
      <c r="J386" s="193"/>
      <c r="K386" s="60"/>
      <c r="L386" s="192"/>
      <c r="M386" s="56">
        <f>M385+IF(AND(K386="Pago",OR(E386='PC Receitas'!$O$4,E386='PC Receitas'!$O$5,E386='PC Receitas'!$O$6)),I386,IF(AND(K386="Pago",OR(E386='PC Receitas'!$O$7,E386='PC Receitas'!$O$8,E386='PC Receitas'!$O$9,E386='PC Receitas'!$O$10,E386='PC Receitas'!$O$11,E386='PC Receitas'!$O$12,E386='PC Receitas'!$O$13,E386='PC Receitas'!$O$14)),-I386,0))</f>
        <v>7448.57</v>
      </c>
      <c r="R386" s="153" t="e">
        <f t="shared" si="20"/>
        <v>#N/A</v>
      </c>
      <c r="S386" s="150" t="e">
        <f t="shared" si="21"/>
        <v>#N/A</v>
      </c>
      <c r="T386" s="150" t="e">
        <f t="shared" si="22"/>
        <v>#N/A</v>
      </c>
      <c r="U386" s="150" t="e">
        <f t="shared" si="23"/>
        <v>#N/A</v>
      </c>
      <c r="V386" s="154" t="e">
        <f>VLOOKUP(E386,'PC Receitas'!$O$4:$P$14,2,FALSE)</f>
        <v>#N/A</v>
      </c>
    </row>
    <row r="387" spans="3:22" ht="19.5" customHeight="1" thickTop="1" thickBot="1" x14ac:dyDescent="0.3">
      <c r="C387" s="58"/>
      <c r="D387" s="58" t="str">
        <f>IF(C387&lt;&gt;"",TEXT(C387,"00")&amp;"/11/"&amp;'Configurações Básicas'!$P$5,"")</f>
        <v/>
      </c>
      <c r="E387" s="58"/>
      <c r="F387" s="58"/>
      <c r="G387" s="58"/>
      <c r="H387" s="58"/>
      <c r="I387" s="59"/>
      <c r="J387" s="193"/>
      <c r="K387" s="60"/>
      <c r="L387" s="192"/>
      <c r="M387" s="56">
        <f>M386+IF(AND(K387="Pago",OR(E387='PC Receitas'!$O$4,E387='PC Receitas'!$O$5,E387='PC Receitas'!$O$6)),I387,IF(AND(K387="Pago",OR(E387='PC Receitas'!$O$7,E387='PC Receitas'!$O$8,E387='PC Receitas'!$O$9,E387='PC Receitas'!$O$10,E387='PC Receitas'!$O$11,E387='PC Receitas'!$O$12,E387='PC Receitas'!$O$13,E387='PC Receitas'!$O$14)),-I387,0))</f>
        <v>7448.57</v>
      </c>
      <c r="R387" s="153" t="e">
        <f t="shared" si="20"/>
        <v>#N/A</v>
      </c>
      <c r="S387" s="150" t="e">
        <f t="shared" si="21"/>
        <v>#N/A</v>
      </c>
      <c r="T387" s="150" t="e">
        <f t="shared" si="22"/>
        <v>#N/A</v>
      </c>
      <c r="U387" s="150" t="e">
        <f t="shared" si="23"/>
        <v>#N/A</v>
      </c>
      <c r="V387" s="154" t="e">
        <f>VLOOKUP(E387,'PC Receitas'!$O$4:$P$14,2,FALSE)</f>
        <v>#N/A</v>
      </c>
    </row>
    <row r="388" spans="3:22" ht="19.5" customHeight="1" thickTop="1" thickBot="1" x14ac:dyDescent="0.3">
      <c r="C388" s="58"/>
      <c r="D388" s="58" t="str">
        <f>IF(C388&lt;&gt;"",TEXT(C388,"00")&amp;"/11/"&amp;'Configurações Básicas'!$P$5,"")</f>
        <v/>
      </c>
      <c r="E388" s="58"/>
      <c r="F388" s="58"/>
      <c r="G388" s="58"/>
      <c r="H388" s="58"/>
      <c r="I388" s="59"/>
      <c r="J388" s="193"/>
      <c r="K388" s="60"/>
      <c r="L388" s="192"/>
      <c r="M388" s="56">
        <f>M387+IF(AND(K388="Pago",OR(E388='PC Receitas'!$O$4,E388='PC Receitas'!$O$5,E388='PC Receitas'!$O$6)),I388,IF(AND(K388="Pago",OR(E388='PC Receitas'!$O$7,E388='PC Receitas'!$O$8,E388='PC Receitas'!$O$9,E388='PC Receitas'!$O$10,E388='PC Receitas'!$O$11,E388='PC Receitas'!$O$12,E388='PC Receitas'!$O$13,E388='PC Receitas'!$O$14)),-I388,0))</f>
        <v>7448.57</v>
      </c>
      <c r="R388" s="153" t="e">
        <f t="shared" si="20"/>
        <v>#N/A</v>
      </c>
      <c r="S388" s="150" t="e">
        <f t="shared" si="21"/>
        <v>#N/A</v>
      </c>
      <c r="T388" s="150" t="e">
        <f t="shared" si="22"/>
        <v>#N/A</v>
      </c>
      <c r="U388" s="150" t="e">
        <f t="shared" si="23"/>
        <v>#N/A</v>
      </c>
      <c r="V388" s="154" t="e">
        <f>VLOOKUP(E388,'PC Receitas'!$O$4:$P$14,2,FALSE)</f>
        <v>#N/A</v>
      </c>
    </row>
    <row r="389" spans="3:22" ht="19.5" customHeight="1" thickTop="1" thickBot="1" x14ac:dyDescent="0.3">
      <c r="C389" s="58"/>
      <c r="D389" s="58" t="str">
        <f>IF(C389&lt;&gt;"",TEXT(C389,"00")&amp;"/11/"&amp;'Configurações Básicas'!$P$5,"")</f>
        <v/>
      </c>
      <c r="E389" s="58"/>
      <c r="F389" s="58"/>
      <c r="G389" s="58"/>
      <c r="H389" s="58"/>
      <c r="I389" s="59"/>
      <c r="J389" s="193"/>
      <c r="K389" s="60"/>
      <c r="L389" s="192"/>
      <c r="M389" s="56">
        <f>M388+IF(AND(K389="Pago",OR(E389='PC Receitas'!$O$4,E389='PC Receitas'!$O$5,E389='PC Receitas'!$O$6)),I389,IF(AND(K389="Pago",OR(E389='PC Receitas'!$O$7,E389='PC Receitas'!$O$8,E389='PC Receitas'!$O$9,E389='PC Receitas'!$O$10,E389='PC Receitas'!$O$11,E389='PC Receitas'!$O$12,E389='PC Receitas'!$O$13,E389='PC Receitas'!$O$14)),-I389,0))</f>
        <v>7448.57</v>
      </c>
      <c r="R389" s="153" t="e">
        <f t="shared" si="20"/>
        <v>#N/A</v>
      </c>
      <c r="S389" s="150" t="e">
        <f t="shared" si="21"/>
        <v>#N/A</v>
      </c>
      <c r="T389" s="150" t="e">
        <f t="shared" si="22"/>
        <v>#N/A</v>
      </c>
      <c r="U389" s="150" t="e">
        <f t="shared" si="23"/>
        <v>#N/A</v>
      </c>
      <c r="V389" s="154" t="e">
        <f>VLOOKUP(E389,'PC Receitas'!$O$4:$P$14,2,FALSE)</f>
        <v>#N/A</v>
      </c>
    </row>
    <row r="390" spans="3:22" ht="19.5" customHeight="1" thickTop="1" thickBot="1" x14ac:dyDescent="0.3">
      <c r="C390" s="58"/>
      <c r="D390" s="58" t="str">
        <f>IF(C390&lt;&gt;"",TEXT(C390,"00")&amp;"/11/"&amp;'Configurações Básicas'!$P$5,"")</f>
        <v/>
      </c>
      <c r="E390" s="58"/>
      <c r="F390" s="58"/>
      <c r="G390" s="58"/>
      <c r="H390" s="58"/>
      <c r="I390" s="59"/>
      <c r="J390" s="193"/>
      <c r="K390" s="60"/>
      <c r="L390" s="192"/>
      <c r="M390" s="56">
        <f>M389+IF(AND(K390="Pago",OR(E390='PC Receitas'!$O$4,E390='PC Receitas'!$O$5,E390='PC Receitas'!$O$6)),I390,IF(AND(K390="Pago",OR(E390='PC Receitas'!$O$7,E390='PC Receitas'!$O$8,E390='PC Receitas'!$O$9,E390='PC Receitas'!$O$10,E390='PC Receitas'!$O$11,E390='PC Receitas'!$O$12,E390='PC Receitas'!$O$13,E390='PC Receitas'!$O$14)),-I390,0))</f>
        <v>7448.57</v>
      </c>
      <c r="R390" s="153" t="e">
        <f t="shared" ref="R390:R453" si="24">IF(V390="Despesas_com_RH","Despesa",IF(V390="Despesas_Operacionais","Despesa",IF(V390="Despesas_com_Marketing","Despesa",IF(V390="Impostos","Despesa",IF(V390="Investimentos","Despesa","")))))</f>
        <v>#N/A</v>
      </c>
      <c r="S390" s="150" t="e">
        <f t="shared" ref="S390:S453" si="25">IF(V390="Despesas_com_Produtos","Despesa",IF(V390="Despesas_com_Serviços","Despesa",IF(V390="Despesas_Não_Operacionais","Despesa","")))</f>
        <v>#N/A</v>
      </c>
      <c r="T390" s="150" t="e">
        <f t="shared" ref="T390:T453" si="26">IF(V390="Receitas_com_Produtos","Receita",IF(V390="Receitas_com_Serviços","Receita",IF(V390="Receitas_Não_Operacionais","Receita","")))</f>
        <v>#N/A</v>
      </c>
      <c r="U390" s="150" t="e">
        <f t="shared" ref="U390:U453" si="27">IF(R390&lt;&gt;"",R390,IF(S390&lt;&gt;"",S390,IF(T390&lt;&gt;"",T390,"")))</f>
        <v>#N/A</v>
      </c>
      <c r="V390" s="154" t="e">
        <f>VLOOKUP(E390,'PC Receitas'!$O$4:$P$14,2,FALSE)</f>
        <v>#N/A</v>
      </c>
    </row>
    <row r="391" spans="3:22" ht="19.5" customHeight="1" thickTop="1" thickBot="1" x14ac:dyDescent="0.3">
      <c r="C391" s="58"/>
      <c r="D391" s="58" t="str">
        <f>IF(C391&lt;&gt;"",TEXT(C391,"00")&amp;"/11/"&amp;'Configurações Básicas'!$P$5,"")</f>
        <v/>
      </c>
      <c r="E391" s="58"/>
      <c r="F391" s="58"/>
      <c r="G391" s="58"/>
      <c r="H391" s="58"/>
      <c r="I391" s="59"/>
      <c r="J391" s="193"/>
      <c r="K391" s="60"/>
      <c r="L391" s="192"/>
      <c r="M391" s="56">
        <f>M390+IF(AND(K391="Pago",OR(E391='PC Receitas'!$O$4,E391='PC Receitas'!$O$5,E391='PC Receitas'!$O$6)),I391,IF(AND(K391="Pago",OR(E391='PC Receitas'!$O$7,E391='PC Receitas'!$O$8,E391='PC Receitas'!$O$9,E391='PC Receitas'!$O$10,E391='PC Receitas'!$O$11,E391='PC Receitas'!$O$12,E391='PC Receitas'!$O$13,E391='PC Receitas'!$O$14)),-I391,0))</f>
        <v>7448.57</v>
      </c>
      <c r="R391" s="153" t="e">
        <f t="shared" si="24"/>
        <v>#N/A</v>
      </c>
      <c r="S391" s="150" t="e">
        <f t="shared" si="25"/>
        <v>#N/A</v>
      </c>
      <c r="T391" s="150" t="e">
        <f t="shared" si="26"/>
        <v>#N/A</v>
      </c>
      <c r="U391" s="150" t="e">
        <f t="shared" si="27"/>
        <v>#N/A</v>
      </c>
      <c r="V391" s="154" t="e">
        <f>VLOOKUP(E391,'PC Receitas'!$O$4:$P$14,2,FALSE)</f>
        <v>#N/A</v>
      </c>
    </row>
    <row r="392" spans="3:22" ht="19.5" customHeight="1" thickTop="1" thickBot="1" x14ac:dyDescent="0.3">
      <c r="C392" s="58"/>
      <c r="D392" s="58" t="str">
        <f>IF(C392&lt;&gt;"",TEXT(C392,"00")&amp;"/11/"&amp;'Configurações Básicas'!$P$5,"")</f>
        <v/>
      </c>
      <c r="E392" s="58"/>
      <c r="F392" s="58"/>
      <c r="G392" s="58"/>
      <c r="H392" s="58"/>
      <c r="I392" s="59"/>
      <c r="J392" s="193"/>
      <c r="K392" s="60"/>
      <c r="L392" s="192"/>
      <c r="M392" s="56">
        <f>M391+IF(AND(K392="Pago",OR(E392='PC Receitas'!$O$4,E392='PC Receitas'!$O$5,E392='PC Receitas'!$O$6)),I392,IF(AND(K392="Pago",OR(E392='PC Receitas'!$O$7,E392='PC Receitas'!$O$8,E392='PC Receitas'!$O$9,E392='PC Receitas'!$O$10,E392='PC Receitas'!$O$11,E392='PC Receitas'!$O$12,E392='PC Receitas'!$O$13,E392='PC Receitas'!$O$14)),-I392,0))</f>
        <v>7448.57</v>
      </c>
      <c r="R392" s="153" t="e">
        <f t="shared" si="24"/>
        <v>#N/A</v>
      </c>
      <c r="S392" s="150" t="e">
        <f t="shared" si="25"/>
        <v>#N/A</v>
      </c>
      <c r="T392" s="150" t="e">
        <f t="shared" si="26"/>
        <v>#N/A</v>
      </c>
      <c r="U392" s="150" t="e">
        <f t="shared" si="27"/>
        <v>#N/A</v>
      </c>
      <c r="V392" s="154" t="e">
        <f>VLOOKUP(E392,'PC Receitas'!$O$4:$P$14,2,FALSE)</f>
        <v>#N/A</v>
      </c>
    </row>
    <row r="393" spans="3:22" ht="19.5" customHeight="1" thickTop="1" thickBot="1" x14ac:dyDescent="0.3">
      <c r="C393" s="58"/>
      <c r="D393" s="58" t="str">
        <f>IF(C393&lt;&gt;"",TEXT(C393,"00")&amp;"/11/"&amp;'Configurações Básicas'!$P$5,"")</f>
        <v/>
      </c>
      <c r="E393" s="58"/>
      <c r="F393" s="58"/>
      <c r="G393" s="58"/>
      <c r="H393" s="58"/>
      <c r="I393" s="59"/>
      <c r="J393" s="193"/>
      <c r="K393" s="60"/>
      <c r="L393" s="192"/>
      <c r="M393" s="56">
        <f>M392+IF(AND(K393="Pago",OR(E393='PC Receitas'!$O$4,E393='PC Receitas'!$O$5,E393='PC Receitas'!$O$6)),I393,IF(AND(K393="Pago",OR(E393='PC Receitas'!$O$7,E393='PC Receitas'!$O$8,E393='PC Receitas'!$O$9,E393='PC Receitas'!$O$10,E393='PC Receitas'!$O$11,E393='PC Receitas'!$O$12,E393='PC Receitas'!$O$13,E393='PC Receitas'!$O$14)),-I393,0))</f>
        <v>7448.57</v>
      </c>
      <c r="R393" s="153" t="e">
        <f t="shared" si="24"/>
        <v>#N/A</v>
      </c>
      <c r="S393" s="150" t="e">
        <f t="shared" si="25"/>
        <v>#N/A</v>
      </c>
      <c r="T393" s="150" t="e">
        <f t="shared" si="26"/>
        <v>#N/A</v>
      </c>
      <c r="U393" s="150" t="e">
        <f t="shared" si="27"/>
        <v>#N/A</v>
      </c>
      <c r="V393" s="154" t="e">
        <f>VLOOKUP(E393,'PC Receitas'!$O$4:$P$14,2,FALSE)</f>
        <v>#N/A</v>
      </c>
    </row>
    <row r="394" spans="3:22" ht="19.5" customHeight="1" thickTop="1" thickBot="1" x14ac:dyDescent="0.3">
      <c r="C394" s="58"/>
      <c r="D394" s="58" t="str">
        <f>IF(C394&lt;&gt;"",TEXT(C394,"00")&amp;"/11/"&amp;'Configurações Básicas'!$P$5,"")</f>
        <v/>
      </c>
      <c r="E394" s="58"/>
      <c r="F394" s="58"/>
      <c r="G394" s="58"/>
      <c r="H394" s="58"/>
      <c r="I394" s="59"/>
      <c r="J394" s="193"/>
      <c r="K394" s="60"/>
      <c r="L394" s="192"/>
      <c r="M394" s="56">
        <f>M393+IF(AND(K394="Pago",OR(E394='PC Receitas'!$O$4,E394='PC Receitas'!$O$5,E394='PC Receitas'!$O$6)),I394,IF(AND(K394="Pago",OR(E394='PC Receitas'!$O$7,E394='PC Receitas'!$O$8,E394='PC Receitas'!$O$9,E394='PC Receitas'!$O$10,E394='PC Receitas'!$O$11,E394='PC Receitas'!$O$12,E394='PC Receitas'!$O$13,E394='PC Receitas'!$O$14)),-I394,0))</f>
        <v>7448.57</v>
      </c>
      <c r="R394" s="153" t="e">
        <f t="shared" si="24"/>
        <v>#N/A</v>
      </c>
      <c r="S394" s="150" t="e">
        <f t="shared" si="25"/>
        <v>#N/A</v>
      </c>
      <c r="T394" s="150" t="e">
        <f t="shared" si="26"/>
        <v>#N/A</v>
      </c>
      <c r="U394" s="150" t="e">
        <f t="shared" si="27"/>
        <v>#N/A</v>
      </c>
      <c r="V394" s="154" t="e">
        <f>VLOOKUP(E394,'PC Receitas'!$O$4:$P$14,2,FALSE)</f>
        <v>#N/A</v>
      </c>
    </row>
    <row r="395" spans="3:22" ht="19.5" customHeight="1" thickTop="1" thickBot="1" x14ac:dyDescent="0.3">
      <c r="C395" s="58"/>
      <c r="D395" s="58" t="str">
        <f>IF(C395&lt;&gt;"",TEXT(C395,"00")&amp;"/11/"&amp;'Configurações Básicas'!$P$5,"")</f>
        <v/>
      </c>
      <c r="E395" s="58"/>
      <c r="F395" s="58"/>
      <c r="G395" s="58"/>
      <c r="H395" s="58"/>
      <c r="I395" s="59"/>
      <c r="J395" s="193"/>
      <c r="K395" s="60"/>
      <c r="L395" s="192"/>
      <c r="M395" s="56">
        <f>M394+IF(AND(K395="Pago",OR(E395='PC Receitas'!$O$4,E395='PC Receitas'!$O$5,E395='PC Receitas'!$O$6)),I395,IF(AND(K395="Pago",OR(E395='PC Receitas'!$O$7,E395='PC Receitas'!$O$8,E395='PC Receitas'!$O$9,E395='PC Receitas'!$O$10,E395='PC Receitas'!$O$11,E395='PC Receitas'!$O$12,E395='PC Receitas'!$O$13,E395='PC Receitas'!$O$14)),-I395,0))</f>
        <v>7448.57</v>
      </c>
      <c r="R395" s="153" t="e">
        <f t="shared" si="24"/>
        <v>#N/A</v>
      </c>
      <c r="S395" s="150" t="e">
        <f t="shared" si="25"/>
        <v>#N/A</v>
      </c>
      <c r="T395" s="150" t="e">
        <f t="shared" si="26"/>
        <v>#N/A</v>
      </c>
      <c r="U395" s="150" t="e">
        <f t="shared" si="27"/>
        <v>#N/A</v>
      </c>
      <c r="V395" s="154" t="e">
        <f>VLOOKUP(E395,'PC Receitas'!$O$4:$P$14,2,FALSE)</f>
        <v>#N/A</v>
      </c>
    </row>
    <row r="396" spans="3:22" ht="19.5" customHeight="1" thickTop="1" thickBot="1" x14ac:dyDescent="0.3">
      <c r="C396" s="58"/>
      <c r="D396" s="58" t="str">
        <f>IF(C396&lt;&gt;"",TEXT(C396,"00")&amp;"/11/"&amp;'Configurações Básicas'!$P$5,"")</f>
        <v/>
      </c>
      <c r="E396" s="58"/>
      <c r="F396" s="58"/>
      <c r="G396" s="58"/>
      <c r="H396" s="58"/>
      <c r="I396" s="59"/>
      <c r="J396" s="193"/>
      <c r="K396" s="60"/>
      <c r="L396" s="192"/>
      <c r="M396" s="56">
        <f>M395+IF(AND(K396="Pago",OR(E396='PC Receitas'!$O$4,E396='PC Receitas'!$O$5,E396='PC Receitas'!$O$6)),I396,IF(AND(K396="Pago",OR(E396='PC Receitas'!$O$7,E396='PC Receitas'!$O$8,E396='PC Receitas'!$O$9,E396='PC Receitas'!$O$10,E396='PC Receitas'!$O$11,E396='PC Receitas'!$O$12,E396='PC Receitas'!$O$13,E396='PC Receitas'!$O$14)),-I396,0))</f>
        <v>7448.57</v>
      </c>
      <c r="R396" s="153" t="e">
        <f t="shared" si="24"/>
        <v>#N/A</v>
      </c>
      <c r="S396" s="150" t="e">
        <f t="shared" si="25"/>
        <v>#N/A</v>
      </c>
      <c r="T396" s="150" t="e">
        <f t="shared" si="26"/>
        <v>#N/A</v>
      </c>
      <c r="U396" s="150" t="e">
        <f t="shared" si="27"/>
        <v>#N/A</v>
      </c>
      <c r="V396" s="154" t="e">
        <f>VLOOKUP(E396,'PC Receitas'!$O$4:$P$14,2,FALSE)</f>
        <v>#N/A</v>
      </c>
    </row>
    <row r="397" spans="3:22" ht="19.5" customHeight="1" thickTop="1" thickBot="1" x14ac:dyDescent="0.3">
      <c r="C397" s="58"/>
      <c r="D397" s="58" t="str">
        <f>IF(C397&lt;&gt;"",TEXT(C397,"00")&amp;"/11/"&amp;'Configurações Básicas'!$P$5,"")</f>
        <v/>
      </c>
      <c r="E397" s="58"/>
      <c r="F397" s="58"/>
      <c r="G397" s="58"/>
      <c r="H397" s="58"/>
      <c r="I397" s="59"/>
      <c r="J397" s="193"/>
      <c r="K397" s="60"/>
      <c r="L397" s="192"/>
      <c r="M397" s="56">
        <f>M396+IF(AND(K397="Pago",OR(E397='PC Receitas'!$O$4,E397='PC Receitas'!$O$5,E397='PC Receitas'!$O$6)),I397,IF(AND(K397="Pago",OR(E397='PC Receitas'!$O$7,E397='PC Receitas'!$O$8,E397='PC Receitas'!$O$9,E397='PC Receitas'!$O$10,E397='PC Receitas'!$O$11,E397='PC Receitas'!$O$12,E397='PC Receitas'!$O$13,E397='PC Receitas'!$O$14)),-I397,0))</f>
        <v>7448.57</v>
      </c>
      <c r="R397" s="153" t="e">
        <f t="shared" si="24"/>
        <v>#N/A</v>
      </c>
      <c r="S397" s="150" t="e">
        <f t="shared" si="25"/>
        <v>#N/A</v>
      </c>
      <c r="T397" s="150" t="e">
        <f t="shared" si="26"/>
        <v>#N/A</v>
      </c>
      <c r="U397" s="150" t="e">
        <f t="shared" si="27"/>
        <v>#N/A</v>
      </c>
      <c r="V397" s="154" t="e">
        <f>VLOOKUP(E397,'PC Receitas'!$O$4:$P$14,2,FALSE)</f>
        <v>#N/A</v>
      </c>
    </row>
    <row r="398" spans="3:22" ht="19.5" customHeight="1" thickTop="1" thickBot="1" x14ac:dyDescent="0.3">
      <c r="C398" s="58"/>
      <c r="D398" s="58" t="str">
        <f>IF(C398&lt;&gt;"",TEXT(C398,"00")&amp;"/11/"&amp;'Configurações Básicas'!$P$5,"")</f>
        <v/>
      </c>
      <c r="E398" s="58"/>
      <c r="F398" s="58"/>
      <c r="G398" s="58"/>
      <c r="H398" s="58"/>
      <c r="I398" s="59"/>
      <c r="J398" s="193"/>
      <c r="K398" s="60"/>
      <c r="L398" s="192"/>
      <c r="M398" s="56">
        <f>M397+IF(AND(K398="Pago",OR(E398='PC Receitas'!$O$4,E398='PC Receitas'!$O$5,E398='PC Receitas'!$O$6)),I398,IF(AND(K398="Pago",OR(E398='PC Receitas'!$O$7,E398='PC Receitas'!$O$8,E398='PC Receitas'!$O$9,E398='PC Receitas'!$O$10,E398='PC Receitas'!$O$11,E398='PC Receitas'!$O$12,E398='PC Receitas'!$O$13,E398='PC Receitas'!$O$14)),-I398,0))</f>
        <v>7448.57</v>
      </c>
      <c r="R398" s="153" t="e">
        <f t="shared" si="24"/>
        <v>#N/A</v>
      </c>
      <c r="S398" s="150" t="e">
        <f t="shared" si="25"/>
        <v>#N/A</v>
      </c>
      <c r="T398" s="150" t="e">
        <f t="shared" si="26"/>
        <v>#N/A</v>
      </c>
      <c r="U398" s="150" t="e">
        <f t="shared" si="27"/>
        <v>#N/A</v>
      </c>
      <c r="V398" s="154" t="e">
        <f>VLOOKUP(E398,'PC Receitas'!$O$4:$P$14,2,FALSE)</f>
        <v>#N/A</v>
      </c>
    </row>
    <row r="399" spans="3:22" ht="19.5" customHeight="1" thickTop="1" thickBot="1" x14ac:dyDescent="0.3">
      <c r="C399" s="58"/>
      <c r="D399" s="58" t="str">
        <f>IF(C399&lt;&gt;"",TEXT(C399,"00")&amp;"/11/"&amp;'Configurações Básicas'!$P$5,"")</f>
        <v/>
      </c>
      <c r="E399" s="58"/>
      <c r="F399" s="58"/>
      <c r="G399" s="58"/>
      <c r="H399" s="58"/>
      <c r="I399" s="59"/>
      <c r="J399" s="193"/>
      <c r="K399" s="60"/>
      <c r="L399" s="192"/>
      <c r="M399" s="56">
        <f>M398+IF(AND(K399="Pago",OR(E399='PC Receitas'!$O$4,E399='PC Receitas'!$O$5,E399='PC Receitas'!$O$6)),I399,IF(AND(K399="Pago",OR(E399='PC Receitas'!$O$7,E399='PC Receitas'!$O$8,E399='PC Receitas'!$O$9,E399='PC Receitas'!$O$10,E399='PC Receitas'!$O$11,E399='PC Receitas'!$O$12,E399='PC Receitas'!$O$13,E399='PC Receitas'!$O$14)),-I399,0))</f>
        <v>7448.57</v>
      </c>
      <c r="R399" s="153" t="e">
        <f t="shared" si="24"/>
        <v>#N/A</v>
      </c>
      <c r="S399" s="150" t="e">
        <f t="shared" si="25"/>
        <v>#N/A</v>
      </c>
      <c r="T399" s="150" t="e">
        <f t="shared" si="26"/>
        <v>#N/A</v>
      </c>
      <c r="U399" s="150" t="e">
        <f t="shared" si="27"/>
        <v>#N/A</v>
      </c>
      <c r="V399" s="154" t="e">
        <f>VLOOKUP(E399,'PC Receitas'!$O$4:$P$14,2,FALSE)</f>
        <v>#N/A</v>
      </c>
    </row>
    <row r="400" spans="3:22" ht="19.5" customHeight="1" thickTop="1" thickBot="1" x14ac:dyDescent="0.3">
      <c r="C400" s="58"/>
      <c r="D400" s="58" t="str">
        <f>IF(C400&lt;&gt;"",TEXT(C400,"00")&amp;"/11/"&amp;'Configurações Básicas'!$P$5,"")</f>
        <v/>
      </c>
      <c r="E400" s="58"/>
      <c r="F400" s="58"/>
      <c r="G400" s="58"/>
      <c r="H400" s="58"/>
      <c r="I400" s="59"/>
      <c r="J400" s="193"/>
      <c r="K400" s="60"/>
      <c r="L400" s="192"/>
      <c r="M400" s="56">
        <f>M399+IF(AND(K400="Pago",OR(E400='PC Receitas'!$O$4,E400='PC Receitas'!$O$5,E400='PC Receitas'!$O$6)),I400,IF(AND(K400="Pago",OR(E400='PC Receitas'!$O$7,E400='PC Receitas'!$O$8,E400='PC Receitas'!$O$9,E400='PC Receitas'!$O$10,E400='PC Receitas'!$O$11,E400='PC Receitas'!$O$12,E400='PC Receitas'!$O$13,E400='PC Receitas'!$O$14)),-I400,0))</f>
        <v>7448.57</v>
      </c>
      <c r="R400" s="153" t="e">
        <f t="shared" si="24"/>
        <v>#N/A</v>
      </c>
      <c r="S400" s="150" t="e">
        <f t="shared" si="25"/>
        <v>#N/A</v>
      </c>
      <c r="T400" s="150" t="e">
        <f t="shared" si="26"/>
        <v>#N/A</v>
      </c>
      <c r="U400" s="150" t="e">
        <f t="shared" si="27"/>
        <v>#N/A</v>
      </c>
      <c r="V400" s="154" t="e">
        <f>VLOOKUP(E400,'PC Receitas'!$O$4:$P$14,2,FALSE)</f>
        <v>#N/A</v>
      </c>
    </row>
    <row r="401" spans="3:22" ht="19.5" customHeight="1" thickTop="1" thickBot="1" x14ac:dyDescent="0.3">
      <c r="C401" s="58"/>
      <c r="D401" s="58" t="str">
        <f>IF(C401&lt;&gt;"",TEXT(C401,"00")&amp;"/11/"&amp;'Configurações Básicas'!$P$5,"")</f>
        <v/>
      </c>
      <c r="E401" s="58"/>
      <c r="F401" s="58"/>
      <c r="G401" s="58"/>
      <c r="H401" s="58"/>
      <c r="I401" s="59"/>
      <c r="J401" s="193"/>
      <c r="K401" s="60"/>
      <c r="L401" s="192"/>
      <c r="M401" s="56">
        <f>M400+IF(AND(K401="Pago",OR(E401='PC Receitas'!$O$4,E401='PC Receitas'!$O$5,E401='PC Receitas'!$O$6)),I401,IF(AND(K401="Pago",OR(E401='PC Receitas'!$O$7,E401='PC Receitas'!$O$8,E401='PC Receitas'!$O$9,E401='PC Receitas'!$O$10,E401='PC Receitas'!$O$11,E401='PC Receitas'!$O$12,E401='PC Receitas'!$O$13,E401='PC Receitas'!$O$14)),-I401,0))</f>
        <v>7448.57</v>
      </c>
      <c r="R401" s="153" t="e">
        <f t="shared" si="24"/>
        <v>#N/A</v>
      </c>
      <c r="S401" s="150" t="e">
        <f t="shared" si="25"/>
        <v>#N/A</v>
      </c>
      <c r="T401" s="150" t="e">
        <f t="shared" si="26"/>
        <v>#N/A</v>
      </c>
      <c r="U401" s="150" t="e">
        <f t="shared" si="27"/>
        <v>#N/A</v>
      </c>
      <c r="V401" s="154" t="e">
        <f>VLOOKUP(E401,'PC Receitas'!$O$4:$P$14,2,FALSE)</f>
        <v>#N/A</v>
      </c>
    </row>
    <row r="402" spans="3:22" ht="19.5" customHeight="1" thickTop="1" thickBot="1" x14ac:dyDescent="0.3">
      <c r="C402" s="58"/>
      <c r="D402" s="58" t="str">
        <f>IF(C402&lt;&gt;"",TEXT(C402,"00")&amp;"/11/"&amp;'Configurações Básicas'!$P$5,"")</f>
        <v/>
      </c>
      <c r="E402" s="58"/>
      <c r="F402" s="58"/>
      <c r="G402" s="58"/>
      <c r="H402" s="58"/>
      <c r="I402" s="59"/>
      <c r="J402" s="193"/>
      <c r="K402" s="60"/>
      <c r="L402" s="192"/>
      <c r="M402" s="56">
        <f>M401+IF(AND(K402="Pago",OR(E402='PC Receitas'!$O$4,E402='PC Receitas'!$O$5,E402='PC Receitas'!$O$6)),I402,IF(AND(K402="Pago",OR(E402='PC Receitas'!$O$7,E402='PC Receitas'!$O$8,E402='PC Receitas'!$O$9,E402='PC Receitas'!$O$10,E402='PC Receitas'!$O$11,E402='PC Receitas'!$O$12,E402='PC Receitas'!$O$13,E402='PC Receitas'!$O$14)),-I402,0))</f>
        <v>7448.57</v>
      </c>
      <c r="R402" s="153" t="e">
        <f t="shared" si="24"/>
        <v>#N/A</v>
      </c>
      <c r="S402" s="150" t="e">
        <f t="shared" si="25"/>
        <v>#N/A</v>
      </c>
      <c r="T402" s="150" t="e">
        <f t="shared" si="26"/>
        <v>#N/A</v>
      </c>
      <c r="U402" s="150" t="e">
        <f t="shared" si="27"/>
        <v>#N/A</v>
      </c>
      <c r="V402" s="154" t="e">
        <f>VLOOKUP(E402,'PC Receitas'!$O$4:$P$14,2,FALSE)</f>
        <v>#N/A</v>
      </c>
    </row>
    <row r="403" spans="3:22" ht="19.5" customHeight="1" thickTop="1" thickBot="1" x14ac:dyDescent="0.3">
      <c r="C403" s="58"/>
      <c r="D403" s="58" t="str">
        <f>IF(C403&lt;&gt;"",TEXT(C403,"00")&amp;"/11/"&amp;'Configurações Básicas'!$P$5,"")</f>
        <v/>
      </c>
      <c r="E403" s="58"/>
      <c r="F403" s="58"/>
      <c r="G403" s="58"/>
      <c r="H403" s="58"/>
      <c r="I403" s="59"/>
      <c r="J403" s="193"/>
      <c r="K403" s="60"/>
      <c r="L403" s="192"/>
      <c r="M403" s="56">
        <f>M402+IF(AND(K403="Pago",OR(E403='PC Receitas'!$O$4,E403='PC Receitas'!$O$5,E403='PC Receitas'!$O$6)),I403,IF(AND(K403="Pago",OR(E403='PC Receitas'!$O$7,E403='PC Receitas'!$O$8,E403='PC Receitas'!$O$9,E403='PC Receitas'!$O$10,E403='PC Receitas'!$O$11,E403='PC Receitas'!$O$12,E403='PC Receitas'!$O$13,E403='PC Receitas'!$O$14)),-I403,0))</f>
        <v>7448.57</v>
      </c>
      <c r="R403" s="153" t="e">
        <f t="shared" si="24"/>
        <v>#N/A</v>
      </c>
      <c r="S403" s="150" t="e">
        <f t="shared" si="25"/>
        <v>#N/A</v>
      </c>
      <c r="T403" s="150" t="e">
        <f t="shared" si="26"/>
        <v>#N/A</v>
      </c>
      <c r="U403" s="150" t="e">
        <f t="shared" si="27"/>
        <v>#N/A</v>
      </c>
      <c r="V403" s="154" t="e">
        <f>VLOOKUP(E403,'PC Receitas'!$O$4:$P$14,2,FALSE)</f>
        <v>#N/A</v>
      </c>
    </row>
    <row r="404" spans="3:22" ht="19.5" customHeight="1" thickTop="1" thickBot="1" x14ac:dyDescent="0.3">
      <c r="C404" s="58"/>
      <c r="D404" s="58" t="str">
        <f>IF(C404&lt;&gt;"",TEXT(C404,"00")&amp;"/11/"&amp;'Configurações Básicas'!$P$5,"")</f>
        <v/>
      </c>
      <c r="E404" s="58"/>
      <c r="F404" s="58"/>
      <c r="G404" s="58"/>
      <c r="H404" s="58"/>
      <c r="I404" s="59"/>
      <c r="J404" s="193"/>
      <c r="K404" s="60"/>
      <c r="L404" s="192"/>
      <c r="M404" s="56">
        <f>M403+IF(AND(K404="Pago",OR(E404='PC Receitas'!$O$4,E404='PC Receitas'!$O$5,E404='PC Receitas'!$O$6)),I404,IF(AND(K404="Pago",OR(E404='PC Receitas'!$O$7,E404='PC Receitas'!$O$8,E404='PC Receitas'!$O$9,E404='PC Receitas'!$O$10,E404='PC Receitas'!$O$11,E404='PC Receitas'!$O$12,E404='PC Receitas'!$O$13,E404='PC Receitas'!$O$14)),-I404,0))</f>
        <v>7448.57</v>
      </c>
      <c r="R404" s="153" t="e">
        <f t="shared" si="24"/>
        <v>#N/A</v>
      </c>
      <c r="S404" s="150" t="e">
        <f t="shared" si="25"/>
        <v>#N/A</v>
      </c>
      <c r="T404" s="150" t="e">
        <f t="shared" si="26"/>
        <v>#N/A</v>
      </c>
      <c r="U404" s="150" t="e">
        <f t="shared" si="27"/>
        <v>#N/A</v>
      </c>
      <c r="V404" s="154" t="e">
        <f>VLOOKUP(E404,'PC Receitas'!$O$4:$P$14,2,FALSE)</f>
        <v>#N/A</v>
      </c>
    </row>
    <row r="405" spans="3:22" ht="19.5" customHeight="1" thickTop="1" thickBot="1" x14ac:dyDescent="0.3">
      <c r="C405" s="58"/>
      <c r="D405" s="58" t="str">
        <f>IF(C405&lt;&gt;"",TEXT(C405,"00")&amp;"/11/"&amp;'Configurações Básicas'!$P$5,"")</f>
        <v/>
      </c>
      <c r="E405" s="58"/>
      <c r="F405" s="58"/>
      <c r="G405" s="58"/>
      <c r="H405" s="58"/>
      <c r="I405" s="59"/>
      <c r="J405" s="193"/>
      <c r="K405" s="60"/>
      <c r="L405" s="192"/>
      <c r="M405" s="56">
        <f>M404+IF(AND(K405="Pago",OR(E405='PC Receitas'!$O$4,E405='PC Receitas'!$O$5,E405='PC Receitas'!$O$6)),I405,IF(AND(K405="Pago",OR(E405='PC Receitas'!$O$7,E405='PC Receitas'!$O$8,E405='PC Receitas'!$O$9,E405='PC Receitas'!$O$10,E405='PC Receitas'!$O$11,E405='PC Receitas'!$O$12,E405='PC Receitas'!$O$13,E405='PC Receitas'!$O$14)),-I405,0))</f>
        <v>7448.57</v>
      </c>
      <c r="R405" s="153" t="e">
        <f t="shared" si="24"/>
        <v>#N/A</v>
      </c>
      <c r="S405" s="150" t="e">
        <f t="shared" si="25"/>
        <v>#N/A</v>
      </c>
      <c r="T405" s="150" t="e">
        <f t="shared" si="26"/>
        <v>#N/A</v>
      </c>
      <c r="U405" s="150" t="e">
        <f t="shared" si="27"/>
        <v>#N/A</v>
      </c>
      <c r="V405" s="154" t="e">
        <f>VLOOKUP(E405,'PC Receitas'!$O$4:$P$14,2,FALSE)</f>
        <v>#N/A</v>
      </c>
    </row>
    <row r="406" spans="3:22" ht="19.5" customHeight="1" thickTop="1" thickBot="1" x14ac:dyDescent="0.3">
      <c r="C406" s="58"/>
      <c r="D406" s="58" t="str">
        <f>IF(C406&lt;&gt;"",TEXT(C406,"00")&amp;"/11/"&amp;'Configurações Básicas'!$P$5,"")</f>
        <v/>
      </c>
      <c r="E406" s="58"/>
      <c r="F406" s="58"/>
      <c r="G406" s="58"/>
      <c r="H406" s="58"/>
      <c r="I406" s="59"/>
      <c r="J406" s="193"/>
      <c r="K406" s="60"/>
      <c r="L406" s="192"/>
      <c r="M406" s="56">
        <f>M405+IF(AND(K406="Pago",OR(E406='PC Receitas'!$O$4,E406='PC Receitas'!$O$5,E406='PC Receitas'!$O$6)),I406,IF(AND(K406="Pago",OR(E406='PC Receitas'!$O$7,E406='PC Receitas'!$O$8,E406='PC Receitas'!$O$9,E406='PC Receitas'!$O$10,E406='PC Receitas'!$O$11,E406='PC Receitas'!$O$12,E406='PC Receitas'!$O$13,E406='PC Receitas'!$O$14)),-I406,0))</f>
        <v>7448.57</v>
      </c>
      <c r="R406" s="153" t="e">
        <f t="shared" si="24"/>
        <v>#N/A</v>
      </c>
      <c r="S406" s="150" t="e">
        <f t="shared" si="25"/>
        <v>#N/A</v>
      </c>
      <c r="T406" s="150" t="e">
        <f t="shared" si="26"/>
        <v>#N/A</v>
      </c>
      <c r="U406" s="150" t="e">
        <f t="shared" si="27"/>
        <v>#N/A</v>
      </c>
      <c r="V406" s="154" t="e">
        <f>VLOOKUP(E406,'PC Receitas'!$O$4:$P$14,2,FALSE)</f>
        <v>#N/A</v>
      </c>
    </row>
    <row r="407" spans="3:22" ht="19.5" customHeight="1" thickTop="1" thickBot="1" x14ac:dyDescent="0.3">
      <c r="C407" s="58"/>
      <c r="D407" s="58" t="str">
        <f>IF(C407&lt;&gt;"",TEXT(C407,"00")&amp;"/11/"&amp;'Configurações Básicas'!$P$5,"")</f>
        <v/>
      </c>
      <c r="E407" s="58"/>
      <c r="F407" s="58"/>
      <c r="G407" s="58"/>
      <c r="H407" s="58"/>
      <c r="I407" s="59"/>
      <c r="J407" s="193"/>
      <c r="K407" s="60"/>
      <c r="L407" s="192"/>
      <c r="M407" s="56">
        <f>M406+IF(AND(K407="Pago",OR(E407='PC Receitas'!$O$4,E407='PC Receitas'!$O$5,E407='PC Receitas'!$O$6)),I407,IF(AND(K407="Pago",OR(E407='PC Receitas'!$O$7,E407='PC Receitas'!$O$8,E407='PC Receitas'!$O$9,E407='PC Receitas'!$O$10,E407='PC Receitas'!$O$11,E407='PC Receitas'!$O$12,E407='PC Receitas'!$O$13,E407='PC Receitas'!$O$14)),-I407,0))</f>
        <v>7448.57</v>
      </c>
      <c r="R407" s="153" t="e">
        <f t="shared" si="24"/>
        <v>#N/A</v>
      </c>
      <c r="S407" s="150" t="e">
        <f t="shared" si="25"/>
        <v>#N/A</v>
      </c>
      <c r="T407" s="150" t="e">
        <f t="shared" si="26"/>
        <v>#N/A</v>
      </c>
      <c r="U407" s="150" t="e">
        <f t="shared" si="27"/>
        <v>#N/A</v>
      </c>
      <c r="V407" s="154" t="e">
        <f>VLOOKUP(E407,'PC Receitas'!$O$4:$P$14,2,FALSE)</f>
        <v>#N/A</v>
      </c>
    </row>
    <row r="408" spans="3:22" ht="19.5" customHeight="1" thickTop="1" thickBot="1" x14ac:dyDescent="0.3">
      <c r="C408" s="58"/>
      <c r="D408" s="58" t="str">
        <f>IF(C408&lt;&gt;"",TEXT(C408,"00")&amp;"/11/"&amp;'Configurações Básicas'!$P$5,"")</f>
        <v/>
      </c>
      <c r="E408" s="58"/>
      <c r="F408" s="58"/>
      <c r="G408" s="58"/>
      <c r="H408" s="58"/>
      <c r="I408" s="59"/>
      <c r="J408" s="193"/>
      <c r="K408" s="60"/>
      <c r="L408" s="192"/>
      <c r="M408" s="56">
        <f>M407+IF(AND(K408="Pago",OR(E408='PC Receitas'!$O$4,E408='PC Receitas'!$O$5,E408='PC Receitas'!$O$6)),I408,IF(AND(K408="Pago",OR(E408='PC Receitas'!$O$7,E408='PC Receitas'!$O$8,E408='PC Receitas'!$O$9,E408='PC Receitas'!$O$10,E408='PC Receitas'!$O$11,E408='PC Receitas'!$O$12,E408='PC Receitas'!$O$13,E408='PC Receitas'!$O$14)),-I408,0))</f>
        <v>7448.57</v>
      </c>
      <c r="R408" s="153" t="e">
        <f t="shared" si="24"/>
        <v>#N/A</v>
      </c>
      <c r="S408" s="150" t="e">
        <f t="shared" si="25"/>
        <v>#N/A</v>
      </c>
      <c r="T408" s="150" t="e">
        <f t="shared" si="26"/>
        <v>#N/A</v>
      </c>
      <c r="U408" s="150" t="e">
        <f t="shared" si="27"/>
        <v>#N/A</v>
      </c>
      <c r="V408" s="154" t="e">
        <f>VLOOKUP(E408,'PC Receitas'!$O$4:$P$14,2,FALSE)</f>
        <v>#N/A</v>
      </c>
    </row>
    <row r="409" spans="3:22" ht="19.5" customHeight="1" thickTop="1" thickBot="1" x14ac:dyDescent="0.3">
      <c r="C409" s="58"/>
      <c r="D409" s="58" t="str">
        <f>IF(C409&lt;&gt;"",TEXT(C409,"00")&amp;"/11/"&amp;'Configurações Básicas'!$P$5,"")</f>
        <v/>
      </c>
      <c r="E409" s="58"/>
      <c r="F409" s="58"/>
      <c r="G409" s="58"/>
      <c r="H409" s="58"/>
      <c r="I409" s="59"/>
      <c r="J409" s="193"/>
      <c r="K409" s="60"/>
      <c r="L409" s="192"/>
      <c r="M409" s="56">
        <f>M408+IF(AND(K409="Pago",OR(E409='PC Receitas'!$O$4,E409='PC Receitas'!$O$5,E409='PC Receitas'!$O$6)),I409,IF(AND(K409="Pago",OR(E409='PC Receitas'!$O$7,E409='PC Receitas'!$O$8,E409='PC Receitas'!$O$9,E409='PC Receitas'!$O$10,E409='PC Receitas'!$O$11,E409='PC Receitas'!$O$12,E409='PC Receitas'!$O$13,E409='PC Receitas'!$O$14)),-I409,0))</f>
        <v>7448.57</v>
      </c>
      <c r="R409" s="153" t="e">
        <f t="shared" si="24"/>
        <v>#N/A</v>
      </c>
      <c r="S409" s="150" t="e">
        <f t="shared" si="25"/>
        <v>#N/A</v>
      </c>
      <c r="T409" s="150" t="e">
        <f t="shared" si="26"/>
        <v>#N/A</v>
      </c>
      <c r="U409" s="150" t="e">
        <f t="shared" si="27"/>
        <v>#N/A</v>
      </c>
      <c r="V409" s="154" t="e">
        <f>VLOOKUP(E409,'PC Receitas'!$O$4:$P$14,2,FALSE)</f>
        <v>#N/A</v>
      </c>
    </row>
    <row r="410" spans="3:22" ht="19.5" customHeight="1" thickTop="1" thickBot="1" x14ac:dyDescent="0.3">
      <c r="C410" s="58"/>
      <c r="D410" s="58" t="str">
        <f>IF(C410&lt;&gt;"",TEXT(C410,"00")&amp;"/11/"&amp;'Configurações Básicas'!$P$5,"")</f>
        <v/>
      </c>
      <c r="E410" s="58"/>
      <c r="F410" s="58"/>
      <c r="G410" s="58"/>
      <c r="H410" s="58"/>
      <c r="I410" s="59"/>
      <c r="J410" s="193"/>
      <c r="K410" s="60"/>
      <c r="L410" s="192"/>
      <c r="M410" s="56">
        <f>M409+IF(AND(K410="Pago",OR(E410='PC Receitas'!$O$4,E410='PC Receitas'!$O$5,E410='PC Receitas'!$O$6)),I410,IF(AND(K410="Pago",OR(E410='PC Receitas'!$O$7,E410='PC Receitas'!$O$8,E410='PC Receitas'!$O$9,E410='PC Receitas'!$O$10,E410='PC Receitas'!$O$11,E410='PC Receitas'!$O$12,E410='PC Receitas'!$O$13,E410='PC Receitas'!$O$14)),-I410,0))</f>
        <v>7448.57</v>
      </c>
      <c r="R410" s="153" t="e">
        <f t="shared" si="24"/>
        <v>#N/A</v>
      </c>
      <c r="S410" s="150" t="e">
        <f t="shared" si="25"/>
        <v>#N/A</v>
      </c>
      <c r="T410" s="150" t="e">
        <f t="shared" si="26"/>
        <v>#N/A</v>
      </c>
      <c r="U410" s="150" t="e">
        <f t="shared" si="27"/>
        <v>#N/A</v>
      </c>
      <c r="V410" s="154" t="e">
        <f>VLOOKUP(E410,'PC Receitas'!$O$4:$P$14,2,FALSE)</f>
        <v>#N/A</v>
      </c>
    </row>
    <row r="411" spans="3:22" ht="19.5" customHeight="1" thickTop="1" thickBot="1" x14ac:dyDescent="0.3">
      <c r="C411" s="58"/>
      <c r="D411" s="58" t="str">
        <f>IF(C411&lt;&gt;"",TEXT(C411,"00")&amp;"/11/"&amp;'Configurações Básicas'!$P$5,"")</f>
        <v/>
      </c>
      <c r="E411" s="58"/>
      <c r="F411" s="58"/>
      <c r="G411" s="58"/>
      <c r="H411" s="58"/>
      <c r="I411" s="59"/>
      <c r="J411" s="193"/>
      <c r="K411" s="60"/>
      <c r="L411" s="192"/>
      <c r="M411" s="56">
        <f>M410+IF(AND(K411="Pago",OR(E411='PC Receitas'!$O$4,E411='PC Receitas'!$O$5,E411='PC Receitas'!$O$6)),I411,IF(AND(K411="Pago",OR(E411='PC Receitas'!$O$7,E411='PC Receitas'!$O$8,E411='PC Receitas'!$O$9,E411='PC Receitas'!$O$10,E411='PC Receitas'!$O$11,E411='PC Receitas'!$O$12,E411='PC Receitas'!$O$13,E411='PC Receitas'!$O$14)),-I411,0))</f>
        <v>7448.57</v>
      </c>
      <c r="R411" s="153" t="e">
        <f t="shared" si="24"/>
        <v>#N/A</v>
      </c>
      <c r="S411" s="150" t="e">
        <f t="shared" si="25"/>
        <v>#N/A</v>
      </c>
      <c r="T411" s="150" t="e">
        <f t="shared" si="26"/>
        <v>#N/A</v>
      </c>
      <c r="U411" s="150" t="e">
        <f t="shared" si="27"/>
        <v>#N/A</v>
      </c>
      <c r="V411" s="154" t="e">
        <f>VLOOKUP(E411,'PC Receitas'!$O$4:$P$14,2,FALSE)</f>
        <v>#N/A</v>
      </c>
    </row>
    <row r="412" spans="3:22" ht="19.5" customHeight="1" thickTop="1" thickBot="1" x14ac:dyDescent="0.3">
      <c r="C412" s="58"/>
      <c r="D412" s="58" t="str">
        <f>IF(C412&lt;&gt;"",TEXT(C412,"00")&amp;"/11/"&amp;'Configurações Básicas'!$P$5,"")</f>
        <v/>
      </c>
      <c r="E412" s="58"/>
      <c r="F412" s="58"/>
      <c r="G412" s="58"/>
      <c r="H412" s="58"/>
      <c r="I412" s="59"/>
      <c r="J412" s="193"/>
      <c r="K412" s="60"/>
      <c r="L412" s="192"/>
      <c r="M412" s="56">
        <f>M411+IF(AND(K412="Pago",OR(E412='PC Receitas'!$O$4,E412='PC Receitas'!$O$5,E412='PC Receitas'!$O$6)),I412,IF(AND(K412="Pago",OR(E412='PC Receitas'!$O$7,E412='PC Receitas'!$O$8,E412='PC Receitas'!$O$9,E412='PC Receitas'!$O$10,E412='PC Receitas'!$O$11,E412='PC Receitas'!$O$12,E412='PC Receitas'!$O$13,E412='PC Receitas'!$O$14)),-I412,0))</f>
        <v>7448.57</v>
      </c>
      <c r="R412" s="153" t="e">
        <f t="shared" si="24"/>
        <v>#N/A</v>
      </c>
      <c r="S412" s="150" t="e">
        <f t="shared" si="25"/>
        <v>#N/A</v>
      </c>
      <c r="T412" s="150" t="e">
        <f t="shared" si="26"/>
        <v>#N/A</v>
      </c>
      <c r="U412" s="150" t="e">
        <f t="shared" si="27"/>
        <v>#N/A</v>
      </c>
      <c r="V412" s="154" t="e">
        <f>VLOOKUP(E412,'PC Receitas'!$O$4:$P$14,2,FALSE)</f>
        <v>#N/A</v>
      </c>
    </row>
    <row r="413" spans="3:22" ht="19.5" customHeight="1" thickTop="1" thickBot="1" x14ac:dyDescent="0.3">
      <c r="C413" s="58"/>
      <c r="D413" s="58" t="str">
        <f>IF(C413&lt;&gt;"",TEXT(C413,"00")&amp;"/11/"&amp;'Configurações Básicas'!$P$5,"")</f>
        <v/>
      </c>
      <c r="E413" s="58"/>
      <c r="F413" s="58"/>
      <c r="G413" s="58"/>
      <c r="H413" s="58"/>
      <c r="I413" s="59"/>
      <c r="J413" s="193"/>
      <c r="K413" s="60"/>
      <c r="L413" s="192"/>
      <c r="M413" s="56">
        <f>M412+IF(AND(K413="Pago",OR(E413='PC Receitas'!$O$4,E413='PC Receitas'!$O$5,E413='PC Receitas'!$O$6)),I413,IF(AND(K413="Pago",OR(E413='PC Receitas'!$O$7,E413='PC Receitas'!$O$8,E413='PC Receitas'!$O$9,E413='PC Receitas'!$O$10,E413='PC Receitas'!$O$11,E413='PC Receitas'!$O$12,E413='PC Receitas'!$O$13,E413='PC Receitas'!$O$14)),-I413,0))</f>
        <v>7448.57</v>
      </c>
      <c r="R413" s="153" t="e">
        <f t="shared" si="24"/>
        <v>#N/A</v>
      </c>
      <c r="S413" s="150" t="e">
        <f t="shared" si="25"/>
        <v>#N/A</v>
      </c>
      <c r="T413" s="150" t="e">
        <f t="shared" si="26"/>
        <v>#N/A</v>
      </c>
      <c r="U413" s="150" t="e">
        <f t="shared" si="27"/>
        <v>#N/A</v>
      </c>
      <c r="V413" s="154" t="e">
        <f>VLOOKUP(E413,'PC Receitas'!$O$4:$P$14,2,FALSE)</f>
        <v>#N/A</v>
      </c>
    </row>
    <row r="414" spans="3:22" ht="19.5" customHeight="1" thickTop="1" thickBot="1" x14ac:dyDescent="0.3">
      <c r="C414" s="58"/>
      <c r="D414" s="58" t="str">
        <f>IF(C414&lt;&gt;"",TEXT(C414,"00")&amp;"/11/"&amp;'Configurações Básicas'!$P$5,"")</f>
        <v/>
      </c>
      <c r="E414" s="58"/>
      <c r="F414" s="58"/>
      <c r="G414" s="58"/>
      <c r="H414" s="58"/>
      <c r="I414" s="59"/>
      <c r="J414" s="193"/>
      <c r="K414" s="60"/>
      <c r="L414" s="192"/>
      <c r="M414" s="56">
        <f>M413+IF(AND(K414="Pago",OR(E414='PC Receitas'!$O$4,E414='PC Receitas'!$O$5,E414='PC Receitas'!$O$6)),I414,IF(AND(K414="Pago",OR(E414='PC Receitas'!$O$7,E414='PC Receitas'!$O$8,E414='PC Receitas'!$O$9,E414='PC Receitas'!$O$10,E414='PC Receitas'!$O$11,E414='PC Receitas'!$O$12,E414='PC Receitas'!$O$13,E414='PC Receitas'!$O$14)),-I414,0))</f>
        <v>7448.57</v>
      </c>
      <c r="R414" s="153" t="e">
        <f t="shared" si="24"/>
        <v>#N/A</v>
      </c>
      <c r="S414" s="150" t="e">
        <f t="shared" si="25"/>
        <v>#N/A</v>
      </c>
      <c r="T414" s="150" t="e">
        <f t="shared" si="26"/>
        <v>#N/A</v>
      </c>
      <c r="U414" s="150" t="e">
        <f t="shared" si="27"/>
        <v>#N/A</v>
      </c>
      <c r="V414" s="154" t="e">
        <f>VLOOKUP(E414,'PC Receitas'!$O$4:$P$14,2,FALSE)</f>
        <v>#N/A</v>
      </c>
    </row>
    <row r="415" spans="3:22" ht="19.5" customHeight="1" thickTop="1" thickBot="1" x14ac:dyDescent="0.3">
      <c r="C415" s="58"/>
      <c r="D415" s="58" t="str">
        <f>IF(C415&lt;&gt;"",TEXT(C415,"00")&amp;"/11/"&amp;'Configurações Básicas'!$P$5,"")</f>
        <v/>
      </c>
      <c r="E415" s="58"/>
      <c r="F415" s="58"/>
      <c r="G415" s="58"/>
      <c r="H415" s="58"/>
      <c r="I415" s="59"/>
      <c r="J415" s="193"/>
      <c r="K415" s="60"/>
      <c r="L415" s="192"/>
      <c r="M415" s="56">
        <f>M414+IF(AND(K415="Pago",OR(E415='PC Receitas'!$O$4,E415='PC Receitas'!$O$5,E415='PC Receitas'!$O$6)),I415,IF(AND(K415="Pago",OR(E415='PC Receitas'!$O$7,E415='PC Receitas'!$O$8,E415='PC Receitas'!$O$9,E415='PC Receitas'!$O$10,E415='PC Receitas'!$O$11,E415='PC Receitas'!$O$12,E415='PC Receitas'!$O$13,E415='PC Receitas'!$O$14)),-I415,0))</f>
        <v>7448.57</v>
      </c>
      <c r="R415" s="153" t="e">
        <f t="shared" si="24"/>
        <v>#N/A</v>
      </c>
      <c r="S415" s="150" t="e">
        <f t="shared" si="25"/>
        <v>#N/A</v>
      </c>
      <c r="T415" s="150" t="e">
        <f t="shared" si="26"/>
        <v>#N/A</v>
      </c>
      <c r="U415" s="150" t="e">
        <f t="shared" si="27"/>
        <v>#N/A</v>
      </c>
      <c r="V415" s="154" t="e">
        <f>VLOOKUP(E415,'PC Receitas'!$O$4:$P$14,2,FALSE)</f>
        <v>#N/A</v>
      </c>
    </row>
    <row r="416" spans="3:22" ht="19.5" customHeight="1" thickTop="1" thickBot="1" x14ac:dyDescent="0.3">
      <c r="C416" s="58"/>
      <c r="D416" s="58" t="str">
        <f>IF(C416&lt;&gt;"",TEXT(C416,"00")&amp;"/11/"&amp;'Configurações Básicas'!$P$5,"")</f>
        <v/>
      </c>
      <c r="E416" s="58"/>
      <c r="F416" s="58"/>
      <c r="G416" s="58"/>
      <c r="H416" s="58"/>
      <c r="I416" s="59"/>
      <c r="J416" s="193"/>
      <c r="K416" s="60"/>
      <c r="L416" s="192"/>
      <c r="M416" s="56">
        <f>M415+IF(AND(K416="Pago",OR(E416='PC Receitas'!$O$4,E416='PC Receitas'!$O$5,E416='PC Receitas'!$O$6)),I416,IF(AND(K416="Pago",OR(E416='PC Receitas'!$O$7,E416='PC Receitas'!$O$8,E416='PC Receitas'!$O$9,E416='PC Receitas'!$O$10,E416='PC Receitas'!$O$11,E416='PC Receitas'!$O$12,E416='PC Receitas'!$O$13,E416='PC Receitas'!$O$14)),-I416,0))</f>
        <v>7448.57</v>
      </c>
      <c r="R416" s="153" t="e">
        <f t="shared" si="24"/>
        <v>#N/A</v>
      </c>
      <c r="S416" s="150" t="e">
        <f t="shared" si="25"/>
        <v>#N/A</v>
      </c>
      <c r="T416" s="150" t="e">
        <f t="shared" si="26"/>
        <v>#N/A</v>
      </c>
      <c r="U416" s="150" t="e">
        <f t="shared" si="27"/>
        <v>#N/A</v>
      </c>
      <c r="V416" s="154" t="e">
        <f>VLOOKUP(E416,'PC Receitas'!$O$4:$P$14,2,FALSE)</f>
        <v>#N/A</v>
      </c>
    </row>
    <row r="417" spans="3:22" ht="19.5" customHeight="1" thickTop="1" thickBot="1" x14ac:dyDescent="0.3">
      <c r="C417" s="58"/>
      <c r="D417" s="58" t="str">
        <f>IF(C417&lt;&gt;"",TEXT(C417,"00")&amp;"/11/"&amp;'Configurações Básicas'!$P$5,"")</f>
        <v/>
      </c>
      <c r="E417" s="58"/>
      <c r="F417" s="58"/>
      <c r="G417" s="58"/>
      <c r="H417" s="58"/>
      <c r="I417" s="59"/>
      <c r="J417" s="193"/>
      <c r="K417" s="60"/>
      <c r="L417" s="192"/>
      <c r="M417" s="56">
        <f>M416+IF(AND(K417="Pago",OR(E417='PC Receitas'!$O$4,E417='PC Receitas'!$O$5,E417='PC Receitas'!$O$6)),I417,IF(AND(K417="Pago",OR(E417='PC Receitas'!$O$7,E417='PC Receitas'!$O$8,E417='PC Receitas'!$O$9,E417='PC Receitas'!$O$10,E417='PC Receitas'!$O$11,E417='PC Receitas'!$O$12,E417='PC Receitas'!$O$13,E417='PC Receitas'!$O$14)),-I417,0))</f>
        <v>7448.57</v>
      </c>
      <c r="R417" s="153" t="e">
        <f t="shared" si="24"/>
        <v>#N/A</v>
      </c>
      <c r="S417" s="150" t="e">
        <f t="shared" si="25"/>
        <v>#N/A</v>
      </c>
      <c r="T417" s="150" t="e">
        <f t="shared" si="26"/>
        <v>#N/A</v>
      </c>
      <c r="U417" s="150" t="e">
        <f t="shared" si="27"/>
        <v>#N/A</v>
      </c>
      <c r="V417" s="154" t="e">
        <f>VLOOKUP(E417,'PC Receitas'!$O$4:$P$14,2,FALSE)</f>
        <v>#N/A</v>
      </c>
    </row>
    <row r="418" spans="3:22" ht="19.5" customHeight="1" thickTop="1" thickBot="1" x14ac:dyDescent="0.3">
      <c r="C418" s="58"/>
      <c r="D418" s="58" t="str">
        <f>IF(C418&lt;&gt;"",TEXT(C418,"00")&amp;"/11/"&amp;'Configurações Básicas'!$P$5,"")</f>
        <v/>
      </c>
      <c r="E418" s="58"/>
      <c r="F418" s="58"/>
      <c r="G418" s="58"/>
      <c r="H418" s="58"/>
      <c r="I418" s="59"/>
      <c r="J418" s="193"/>
      <c r="K418" s="60"/>
      <c r="L418" s="192"/>
      <c r="M418" s="56">
        <f>M417+IF(AND(K418="Pago",OR(E418='PC Receitas'!$O$4,E418='PC Receitas'!$O$5,E418='PC Receitas'!$O$6)),I418,IF(AND(K418="Pago",OR(E418='PC Receitas'!$O$7,E418='PC Receitas'!$O$8,E418='PC Receitas'!$O$9,E418='PC Receitas'!$O$10,E418='PC Receitas'!$O$11,E418='PC Receitas'!$O$12,E418='PC Receitas'!$O$13,E418='PC Receitas'!$O$14)),-I418,0))</f>
        <v>7448.57</v>
      </c>
      <c r="R418" s="153" t="e">
        <f t="shared" si="24"/>
        <v>#N/A</v>
      </c>
      <c r="S418" s="150" t="e">
        <f t="shared" si="25"/>
        <v>#N/A</v>
      </c>
      <c r="T418" s="150" t="e">
        <f t="shared" si="26"/>
        <v>#N/A</v>
      </c>
      <c r="U418" s="150" t="e">
        <f t="shared" si="27"/>
        <v>#N/A</v>
      </c>
      <c r="V418" s="154" t="e">
        <f>VLOOKUP(E418,'PC Receitas'!$O$4:$P$14,2,FALSE)</f>
        <v>#N/A</v>
      </c>
    </row>
    <row r="419" spans="3:22" ht="19.5" customHeight="1" thickTop="1" thickBot="1" x14ac:dyDescent="0.3">
      <c r="C419" s="58"/>
      <c r="D419" s="58" t="str">
        <f>IF(C419&lt;&gt;"",TEXT(C419,"00")&amp;"/11/"&amp;'Configurações Básicas'!$P$5,"")</f>
        <v/>
      </c>
      <c r="E419" s="58"/>
      <c r="F419" s="58"/>
      <c r="G419" s="58"/>
      <c r="H419" s="58"/>
      <c r="I419" s="59"/>
      <c r="J419" s="193"/>
      <c r="K419" s="60"/>
      <c r="L419" s="192"/>
      <c r="M419" s="56">
        <f>M418+IF(AND(K419="Pago",OR(E419='PC Receitas'!$O$4,E419='PC Receitas'!$O$5,E419='PC Receitas'!$O$6)),I419,IF(AND(K419="Pago",OR(E419='PC Receitas'!$O$7,E419='PC Receitas'!$O$8,E419='PC Receitas'!$O$9,E419='PC Receitas'!$O$10,E419='PC Receitas'!$O$11,E419='PC Receitas'!$O$12,E419='PC Receitas'!$O$13,E419='PC Receitas'!$O$14)),-I419,0))</f>
        <v>7448.57</v>
      </c>
      <c r="R419" s="153" t="e">
        <f t="shared" si="24"/>
        <v>#N/A</v>
      </c>
      <c r="S419" s="150" t="e">
        <f t="shared" si="25"/>
        <v>#N/A</v>
      </c>
      <c r="T419" s="150" t="e">
        <f t="shared" si="26"/>
        <v>#N/A</v>
      </c>
      <c r="U419" s="150" t="e">
        <f t="shared" si="27"/>
        <v>#N/A</v>
      </c>
      <c r="V419" s="154" t="e">
        <f>VLOOKUP(E419,'PC Receitas'!$O$4:$P$14,2,FALSE)</f>
        <v>#N/A</v>
      </c>
    </row>
    <row r="420" spans="3:22" ht="19.5" customHeight="1" thickTop="1" thickBot="1" x14ac:dyDescent="0.3">
      <c r="C420" s="58"/>
      <c r="D420" s="58" t="str">
        <f>IF(C420&lt;&gt;"",TEXT(C420,"00")&amp;"/11/"&amp;'Configurações Básicas'!$P$5,"")</f>
        <v/>
      </c>
      <c r="E420" s="58"/>
      <c r="F420" s="58"/>
      <c r="G420" s="58"/>
      <c r="H420" s="58"/>
      <c r="I420" s="59"/>
      <c r="J420" s="193"/>
      <c r="K420" s="60"/>
      <c r="L420" s="192"/>
      <c r="M420" s="56">
        <f>M419+IF(AND(K420="Pago",OR(E420='PC Receitas'!$O$4,E420='PC Receitas'!$O$5,E420='PC Receitas'!$O$6)),I420,IF(AND(K420="Pago",OR(E420='PC Receitas'!$O$7,E420='PC Receitas'!$O$8,E420='PC Receitas'!$O$9,E420='PC Receitas'!$O$10,E420='PC Receitas'!$O$11,E420='PC Receitas'!$O$12,E420='PC Receitas'!$O$13,E420='PC Receitas'!$O$14)),-I420,0))</f>
        <v>7448.57</v>
      </c>
      <c r="R420" s="153" t="e">
        <f t="shared" si="24"/>
        <v>#N/A</v>
      </c>
      <c r="S420" s="150" t="e">
        <f t="shared" si="25"/>
        <v>#N/A</v>
      </c>
      <c r="T420" s="150" t="e">
        <f t="shared" si="26"/>
        <v>#N/A</v>
      </c>
      <c r="U420" s="150" t="e">
        <f t="shared" si="27"/>
        <v>#N/A</v>
      </c>
      <c r="V420" s="154" t="e">
        <f>VLOOKUP(E420,'PC Receitas'!$O$4:$P$14,2,FALSE)</f>
        <v>#N/A</v>
      </c>
    </row>
    <row r="421" spans="3:22" ht="19.5" customHeight="1" thickTop="1" thickBot="1" x14ac:dyDescent="0.3">
      <c r="C421" s="58"/>
      <c r="D421" s="58" t="str">
        <f>IF(C421&lt;&gt;"",TEXT(C421,"00")&amp;"/11/"&amp;'Configurações Básicas'!$P$5,"")</f>
        <v/>
      </c>
      <c r="E421" s="58"/>
      <c r="F421" s="58"/>
      <c r="G421" s="58"/>
      <c r="H421" s="58"/>
      <c r="I421" s="59"/>
      <c r="J421" s="193"/>
      <c r="K421" s="60"/>
      <c r="L421" s="192"/>
      <c r="M421" s="56">
        <f>M420+IF(AND(K421="Pago",OR(E421='PC Receitas'!$O$4,E421='PC Receitas'!$O$5,E421='PC Receitas'!$O$6)),I421,IF(AND(K421="Pago",OR(E421='PC Receitas'!$O$7,E421='PC Receitas'!$O$8,E421='PC Receitas'!$O$9,E421='PC Receitas'!$O$10,E421='PC Receitas'!$O$11,E421='PC Receitas'!$O$12,E421='PC Receitas'!$O$13,E421='PC Receitas'!$O$14)),-I421,0))</f>
        <v>7448.57</v>
      </c>
      <c r="R421" s="153" t="e">
        <f t="shared" si="24"/>
        <v>#N/A</v>
      </c>
      <c r="S421" s="150" t="e">
        <f t="shared" si="25"/>
        <v>#N/A</v>
      </c>
      <c r="T421" s="150" t="e">
        <f t="shared" si="26"/>
        <v>#N/A</v>
      </c>
      <c r="U421" s="150" t="e">
        <f t="shared" si="27"/>
        <v>#N/A</v>
      </c>
      <c r="V421" s="154" t="e">
        <f>VLOOKUP(E421,'PC Receitas'!$O$4:$P$14,2,FALSE)</f>
        <v>#N/A</v>
      </c>
    </row>
    <row r="422" spans="3:22" ht="19.5" customHeight="1" thickTop="1" thickBot="1" x14ac:dyDescent="0.3">
      <c r="C422" s="58"/>
      <c r="D422" s="58" t="str">
        <f>IF(C422&lt;&gt;"",TEXT(C422,"00")&amp;"/11/"&amp;'Configurações Básicas'!$P$5,"")</f>
        <v/>
      </c>
      <c r="E422" s="58"/>
      <c r="F422" s="58"/>
      <c r="G422" s="58"/>
      <c r="H422" s="58"/>
      <c r="I422" s="59"/>
      <c r="J422" s="193"/>
      <c r="K422" s="60"/>
      <c r="L422" s="192"/>
      <c r="M422" s="56">
        <f>M421+IF(AND(K422="Pago",OR(E422='PC Receitas'!$O$4,E422='PC Receitas'!$O$5,E422='PC Receitas'!$O$6)),I422,IF(AND(K422="Pago",OR(E422='PC Receitas'!$O$7,E422='PC Receitas'!$O$8,E422='PC Receitas'!$O$9,E422='PC Receitas'!$O$10,E422='PC Receitas'!$O$11,E422='PC Receitas'!$O$12,E422='PC Receitas'!$O$13,E422='PC Receitas'!$O$14)),-I422,0))</f>
        <v>7448.57</v>
      </c>
      <c r="R422" s="153" t="e">
        <f t="shared" si="24"/>
        <v>#N/A</v>
      </c>
      <c r="S422" s="150" t="e">
        <f t="shared" si="25"/>
        <v>#N/A</v>
      </c>
      <c r="T422" s="150" t="e">
        <f t="shared" si="26"/>
        <v>#N/A</v>
      </c>
      <c r="U422" s="150" t="e">
        <f t="shared" si="27"/>
        <v>#N/A</v>
      </c>
      <c r="V422" s="154" t="e">
        <f>VLOOKUP(E422,'PC Receitas'!$O$4:$P$14,2,FALSE)</f>
        <v>#N/A</v>
      </c>
    </row>
    <row r="423" spans="3:22" ht="19.5" customHeight="1" thickTop="1" thickBot="1" x14ac:dyDescent="0.3">
      <c r="C423" s="58"/>
      <c r="D423" s="58" t="str">
        <f>IF(C423&lt;&gt;"",TEXT(C423,"00")&amp;"/11/"&amp;'Configurações Básicas'!$P$5,"")</f>
        <v/>
      </c>
      <c r="E423" s="58"/>
      <c r="F423" s="58"/>
      <c r="G423" s="58"/>
      <c r="H423" s="58"/>
      <c r="I423" s="59"/>
      <c r="J423" s="193"/>
      <c r="K423" s="60"/>
      <c r="L423" s="192"/>
      <c r="M423" s="56">
        <f>M422+IF(AND(K423="Pago",OR(E423='PC Receitas'!$O$4,E423='PC Receitas'!$O$5,E423='PC Receitas'!$O$6)),I423,IF(AND(K423="Pago",OR(E423='PC Receitas'!$O$7,E423='PC Receitas'!$O$8,E423='PC Receitas'!$O$9,E423='PC Receitas'!$O$10,E423='PC Receitas'!$O$11,E423='PC Receitas'!$O$12,E423='PC Receitas'!$O$13,E423='PC Receitas'!$O$14)),-I423,0))</f>
        <v>7448.57</v>
      </c>
      <c r="R423" s="153" t="e">
        <f t="shared" si="24"/>
        <v>#N/A</v>
      </c>
      <c r="S423" s="150" t="e">
        <f t="shared" si="25"/>
        <v>#N/A</v>
      </c>
      <c r="T423" s="150" t="e">
        <f t="shared" si="26"/>
        <v>#N/A</v>
      </c>
      <c r="U423" s="150" t="e">
        <f t="shared" si="27"/>
        <v>#N/A</v>
      </c>
      <c r="V423" s="154" t="e">
        <f>VLOOKUP(E423,'PC Receitas'!$O$4:$P$14,2,FALSE)</f>
        <v>#N/A</v>
      </c>
    </row>
    <row r="424" spans="3:22" ht="19.5" customHeight="1" thickTop="1" thickBot="1" x14ac:dyDescent="0.3">
      <c r="C424" s="58"/>
      <c r="D424" s="58" t="str">
        <f>IF(C424&lt;&gt;"",TEXT(C424,"00")&amp;"/11/"&amp;'Configurações Básicas'!$P$5,"")</f>
        <v/>
      </c>
      <c r="E424" s="58"/>
      <c r="F424" s="58"/>
      <c r="G424" s="58"/>
      <c r="H424" s="58"/>
      <c r="I424" s="59"/>
      <c r="J424" s="193"/>
      <c r="K424" s="60"/>
      <c r="L424" s="192"/>
      <c r="M424" s="56">
        <f>M423+IF(AND(K424="Pago",OR(E424='PC Receitas'!$O$4,E424='PC Receitas'!$O$5,E424='PC Receitas'!$O$6)),I424,IF(AND(K424="Pago",OR(E424='PC Receitas'!$O$7,E424='PC Receitas'!$O$8,E424='PC Receitas'!$O$9,E424='PC Receitas'!$O$10,E424='PC Receitas'!$O$11,E424='PC Receitas'!$O$12,E424='PC Receitas'!$O$13,E424='PC Receitas'!$O$14)),-I424,0))</f>
        <v>7448.57</v>
      </c>
      <c r="R424" s="153" t="e">
        <f t="shared" si="24"/>
        <v>#N/A</v>
      </c>
      <c r="S424" s="150" t="e">
        <f t="shared" si="25"/>
        <v>#N/A</v>
      </c>
      <c r="T424" s="150" t="e">
        <f t="shared" si="26"/>
        <v>#N/A</v>
      </c>
      <c r="U424" s="150" t="e">
        <f t="shared" si="27"/>
        <v>#N/A</v>
      </c>
      <c r="V424" s="154" t="e">
        <f>VLOOKUP(E424,'PC Receitas'!$O$4:$P$14,2,FALSE)</f>
        <v>#N/A</v>
      </c>
    </row>
    <row r="425" spans="3:22" ht="19.5" customHeight="1" thickTop="1" thickBot="1" x14ac:dyDescent="0.3">
      <c r="C425" s="58"/>
      <c r="D425" s="58" t="str">
        <f>IF(C425&lt;&gt;"",TEXT(C425,"00")&amp;"/11/"&amp;'Configurações Básicas'!$P$5,"")</f>
        <v/>
      </c>
      <c r="E425" s="58"/>
      <c r="F425" s="58"/>
      <c r="G425" s="58"/>
      <c r="H425" s="58"/>
      <c r="I425" s="59"/>
      <c r="J425" s="193"/>
      <c r="K425" s="60"/>
      <c r="L425" s="192"/>
      <c r="M425" s="56">
        <f>M424+IF(AND(K425="Pago",OR(E425='PC Receitas'!$O$4,E425='PC Receitas'!$O$5,E425='PC Receitas'!$O$6)),I425,IF(AND(K425="Pago",OR(E425='PC Receitas'!$O$7,E425='PC Receitas'!$O$8,E425='PC Receitas'!$O$9,E425='PC Receitas'!$O$10,E425='PC Receitas'!$O$11,E425='PC Receitas'!$O$12,E425='PC Receitas'!$O$13,E425='PC Receitas'!$O$14)),-I425,0))</f>
        <v>7448.57</v>
      </c>
      <c r="R425" s="153" t="e">
        <f t="shared" si="24"/>
        <v>#N/A</v>
      </c>
      <c r="S425" s="150" t="e">
        <f t="shared" si="25"/>
        <v>#N/A</v>
      </c>
      <c r="T425" s="150" t="e">
        <f t="shared" si="26"/>
        <v>#N/A</v>
      </c>
      <c r="U425" s="150" t="e">
        <f t="shared" si="27"/>
        <v>#N/A</v>
      </c>
      <c r="V425" s="154" t="e">
        <f>VLOOKUP(E425,'PC Receitas'!$O$4:$P$14,2,FALSE)</f>
        <v>#N/A</v>
      </c>
    </row>
    <row r="426" spans="3:22" ht="19.5" customHeight="1" thickTop="1" thickBot="1" x14ac:dyDescent="0.3">
      <c r="C426" s="58"/>
      <c r="D426" s="58" t="str">
        <f>IF(C426&lt;&gt;"",TEXT(C426,"00")&amp;"/11/"&amp;'Configurações Básicas'!$P$5,"")</f>
        <v/>
      </c>
      <c r="E426" s="58"/>
      <c r="F426" s="58"/>
      <c r="G426" s="58"/>
      <c r="H426" s="58"/>
      <c r="I426" s="59"/>
      <c r="J426" s="193"/>
      <c r="K426" s="60"/>
      <c r="L426" s="192"/>
      <c r="M426" s="56">
        <f>M425+IF(AND(K426="Pago",OR(E426='PC Receitas'!$O$4,E426='PC Receitas'!$O$5,E426='PC Receitas'!$O$6)),I426,IF(AND(K426="Pago",OR(E426='PC Receitas'!$O$7,E426='PC Receitas'!$O$8,E426='PC Receitas'!$O$9,E426='PC Receitas'!$O$10,E426='PC Receitas'!$O$11,E426='PC Receitas'!$O$12,E426='PC Receitas'!$O$13,E426='PC Receitas'!$O$14)),-I426,0))</f>
        <v>7448.57</v>
      </c>
      <c r="R426" s="153" t="e">
        <f t="shared" si="24"/>
        <v>#N/A</v>
      </c>
      <c r="S426" s="150" t="e">
        <f t="shared" si="25"/>
        <v>#N/A</v>
      </c>
      <c r="T426" s="150" t="e">
        <f t="shared" si="26"/>
        <v>#N/A</v>
      </c>
      <c r="U426" s="150" t="e">
        <f t="shared" si="27"/>
        <v>#N/A</v>
      </c>
      <c r="V426" s="154" t="e">
        <f>VLOOKUP(E426,'PC Receitas'!$O$4:$P$14,2,FALSE)</f>
        <v>#N/A</v>
      </c>
    </row>
    <row r="427" spans="3:22" ht="19.5" customHeight="1" thickTop="1" thickBot="1" x14ac:dyDescent="0.3">
      <c r="C427" s="58"/>
      <c r="D427" s="58" t="str">
        <f>IF(C427&lt;&gt;"",TEXT(C427,"00")&amp;"/11/"&amp;'Configurações Básicas'!$P$5,"")</f>
        <v/>
      </c>
      <c r="E427" s="58"/>
      <c r="F427" s="58"/>
      <c r="G427" s="58"/>
      <c r="H427" s="58"/>
      <c r="I427" s="59"/>
      <c r="J427" s="193"/>
      <c r="K427" s="60"/>
      <c r="L427" s="192"/>
      <c r="M427" s="56">
        <f>M426+IF(AND(K427="Pago",OR(E427='PC Receitas'!$O$4,E427='PC Receitas'!$O$5,E427='PC Receitas'!$O$6)),I427,IF(AND(K427="Pago",OR(E427='PC Receitas'!$O$7,E427='PC Receitas'!$O$8,E427='PC Receitas'!$O$9,E427='PC Receitas'!$O$10,E427='PC Receitas'!$O$11,E427='PC Receitas'!$O$12,E427='PC Receitas'!$O$13,E427='PC Receitas'!$O$14)),-I427,0))</f>
        <v>7448.57</v>
      </c>
      <c r="R427" s="153" t="e">
        <f t="shared" si="24"/>
        <v>#N/A</v>
      </c>
      <c r="S427" s="150" t="e">
        <f t="shared" si="25"/>
        <v>#N/A</v>
      </c>
      <c r="T427" s="150" t="e">
        <f t="shared" si="26"/>
        <v>#N/A</v>
      </c>
      <c r="U427" s="150" t="e">
        <f t="shared" si="27"/>
        <v>#N/A</v>
      </c>
      <c r="V427" s="154" t="e">
        <f>VLOOKUP(E427,'PC Receitas'!$O$4:$P$14,2,FALSE)</f>
        <v>#N/A</v>
      </c>
    </row>
    <row r="428" spans="3:22" ht="19.5" customHeight="1" thickTop="1" thickBot="1" x14ac:dyDescent="0.3">
      <c r="C428" s="58"/>
      <c r="D428" s="58" t="str">
        <f>IF(C428&lt;&gt;"",TEXT(C428,"00")&amp;"/11/"&amp;'Configurações Básicas'!$P$5,"")</f>
        <v/>
      </c>
      <c r="E428" s="58"/>
      <c r="F428" s="58"/>
      <c r="G428" s="58"/>
      <c r="H428" s="58"/>
      <c r="I428" s="59"/>
      <c r="J428" s="193"/>
      <c r="K428" s="60"/>
      <c r="L428" s="192"/>
      <c r="M428" s="56">
        <f>M427+IF(AND(K428="Pago",OR(E428='PC Receitas'!$O$4,E428='PC Receitas'!$O$5,E428='PC Receitas'!$O$6)),I428,IF(AND(K428="Pago",OR(E428='PC Receitas'!$O$7,E428='PC Receitas'!$O$8,E428='PC Receitas'!$O$9,E428='PC Receitas'!$O$10,E428='PC Receitas'!$O$11,E428='PC Receitas'!$O$12,E428='PC Receitas'!$O$13,E428='PC Receitas'!$O$14)),-I428,0))</f>
        <v>7448.57</v>
      </c>
      <c r="R428" s="153" t="e">
        <f t="shared" si="24"/>
        <v>#N/A</v>
      </c>
      <c r="S428" s="150" t="e">
        <f t="shared" si="25"/>
        <v>#N/A</v>
      </c>
      <c r="T428" s="150" t="e">
        <f t="shared" si="26"/>
        <v>#N/A</v>
      </c>
      <c r="U428" s="150" t="e">
        <f t="shared" si="27"/>
        <v>#N/A</v>
      </c>
      <c r="V428" s="154" t="e">
        <f>VLOOKUP(E428,'PC Receitas'!$O$4:$P$14,2,FALSE)</f>
        <v>#N/A</v>
      </c>
    </row>
    <row r="429" spans="3:22" ht="19.5" customHeight="1" thickTop="1" thickBot="1" x14ac:dyDescent="0.3">
      <c r="C429" s="58"/>
      <c r="D429" s="58" t="str">
        <f>IF(C429&lt;&gt;"",TEXT(C429,"00")&amp;"/11/"&amp;'Configurações Básicas'!$P$5,"")</f>
        <v/>
      </c>
      <c r="E429" s="58"/>
      <c r="F429" s="58"/>
      <c r="G429" s="58"/>
      <c r="H429" s="58"/>
      <c r="I429" s="59"/>
      <c r="J429" s="193"/>
      <c r="K429" s="60"/>
      <c r="L429" s="192"/>
      <c r="M429" s="56">
        <f>M428+IF(AND(K429="Pago",OR(E429='PC Receitas'!$O$4,E429='PC Receitas'!$O$5,E429='PC Receitas'!$O$6)),I429,IF(AND(K429="Pago",OR(E429='PC Receitas'!$O$7,E429='PC Receitas'!$O$8,E429='PC Receitas'!$O$9,E429='PC Receitas'!$O$10,E429='PC Receitas'!$O$11,E429='PC Receitas'!$O$12,E429='PC Receitas'!$O$13,E429='PC Receitas'!$O$14)),-I429,0))</f>
        <v>7448.57</v>
      </c>
      <c r="R429" s="153" t="e">
        <f t="shared" si="24"/>
        <v>#N/A</v>
      </c>
      <c r="S429" s="150" t="e">
        <f t="shared" si="25"/>
        <v>#N/A</v>
      </c>
      <c r="T429" s="150" t="e">
        <f t="shared" si="26"/>
        <v>#N/A</v>
      </c>
      <c r="U429" s="150" t="e">
        <f t="shared" si="27"/>
        <v>#N/A</v>
      </c>
      <c r="V429" s="154" t="e">
        <f>VLOOKUP(E429,'PC Receitas'!$O$4:$P$14,2,FALSE)</f>
        <v>#N/A</v>
      </c>
    </row>
    <row r="430" spans="3:22" ht="19.5" customHeight="1" thickTop="1" thickBot="1" x14ac:dyDescent="0.3">
      <c r="C430" s="58"/>
      <c r="D430" s="58" t="str">
        <f>IF(C430&lt;&gt;"",TEXT(C430,"00")&amp;"/11/"&amp;'Configurações Básicas'!$P$5,"")</f>
        <v/>
      </c>
      <c r="E430" s="58"/>
      <c r="F430" s="58"/>
      <c r="G430" s="58"/>
      <c r="H430" s="58"/>
      <c r="I430" s="59"/>
      <c r="J430" s="193"/>
      <c r="K430" s="60"/>
      <c r="L430" s="192"/>
      <c r="M430" s="56">
        <f>M429+IF(AND(K430="Pago",OR(E430='PC Receitas'!$O$4,E430='PC Receitas'!$O$5,E430='PC Receitas'!$O$6)),I430,IF(AND(K430="Pago",OR(E430='PC Receitas'!$O$7,E430='PC Receitas'!$O$8,E430='PC Receitas'!$O$9,E430='PC Receitas'!$O$10,E430='PC Receitas'!$O$11,E430='PC Receitas'!$O$12,E430='PC Receitas'!$O$13,E430='PC Receitas'!$O$14)),-I430,0))</f>
        <v>7448.57</v>
      </c>
      <c r="R430" s="153" t="e">
        <f t="shared" si="24"/>
        <v>#N/A</v>
      </c>
      <c r="S430" s="150" t="e">
        <f t="shared" si="25"/>
        <v>#N/A</v>
      </c>
      <c r="T430" s="150" t="e">
        <f t="shared" si="26"/>
        <v>#N/A</v>
      </c>
      <c r="U430" s="150" t="e">
        <f t="shared" si="27"/>
        <v>#N/A</v>
      </c>
      <c r="V430" s="154" t="e">
        <f>VLOOKUP(E430,'PC Receitas'!$O$4:$P$14,2,FALSE)</f>
        <v>#N/A</v>
      </c>
    </row>
    <row r="431" spans="3:22" ht="19.5" customHeight="1" thickTop="1" thickBot="1" x14ac:dyDescent="0.3">
      <c r="C431" s="58"/>
      <c r="D431" s="58" t="str">
        <f>IF(C431&lt;&gt;"",TEXT(C431,"00")&amp;"/11/"&amp;'Configurações Básicas'!$P$5,"")</f>
        <v/>
      </c>
      <c r="E431" s="58"/>
      <c r="F431" s="58"/>
      <c r="G431" s="58"/>
      <c r="H431" s="58"/>
      <c r="I431" s="59"/>
      <c r="J431" s="193"/>
      <c r="K431" s="60"/>
      <c r="L431" s="192"/>
      <c r="M431" s="56">
        <f>M430+IF(AND(K431="Pago",OR(E431='PC Receitas'!$O$4,E431='PC Receitas'!$O$5,E431='PC Receitas'!$O$6)),I431,IF(AND(K431="Pago",OR(E431='PC Receitas'!$O$7,E431='PC Receitas'!$O$8,E431='PC Receitas'!$O$9,E431='PC Receitas'!$O$10,E431='PC Receitas'!$O$11,E431='PC Receitas'!$O$12,E431='PC Receitas'!$O$13,E431='PC Receitas'!$O$14)),-I431,0))</f>
        <v>7448.57</v>
      </c>
      <c r="R431" s="153" t="e">
        <f t="shared" si="24"/>
        <v>#N/A</v>
      </c>
      <c r="S431" s="150" t="e">
        <f t="shared" si="25"/>
        <v>#N/A</v>
      </c>
      <c r="T431" s="150" t="e">
        <f t="shared" si="26"/>
        <v>#N/A</v>
      </c>
      <c r="U431" s="150" t="e">
        <f t="shared" si="27"/>
        <v>#N/A</v>
      </c>
      <c r="V431" s="154" t="e">
        <f>VLOOKUP(E431,'PC Receitas'!$O$4:$P$14,2,FALSE)</f>
        <v>#N/A</v>
      </c>
    </row>
    <row r="432" spans="3:22" ht="19.5" customHeight="1" thickTop="1" thickBot="1" x14ac:dyDescent="0.3">
      <c r="C432" s="58"/>
      <c r="D432" s="58" t="str">
        <f>IF(C432&lt;&gt;"",TEXT(C432,"00")&amp;"/11/"&amp;'Configurações Básicas'!$P$5,"")</f>
        <v/>
      </c>
      <c r="E432" s="58"/>
      <c r="F432" s="58"/>
      <c r="G432" s="58"/>
      <c r="H432" s="58"/>
      <c r="I432" s="59"/>
      <c r="J432" s="193"/>
      <c r="K432" s="60"/>
      <c r="L432" s="192"/>
      <c r="M432" s="56">
        <f>M431+IF(AND(K432="Pago",OR(E432='PC Receitas'!$O$4,E432='PC Receitas'!$O$5,E432='PC Receitas'!$O$6)),I432,IF(AND(K432="Pago",OR(E432='PC Receitas'!$O$7,E432='PC Receitas'!$O$8,E432='PC Receitas'!$O$9,E432='PC Receitas'!$O$10,E432='PC Receitas'!$O$11,E432='PC Receitas'!$O$12,E432='PC Receitas'!$O$13,E432='PC Receitas'!$O$14)),-I432,0))</f>
        <v>7448.57</v>
      </c>
      <c r="R432" s="153" t="e">
        <f t="shared" si="24"/>
        <v>#N/A</v>
      </c>
      <c r="S432" s="150" t="e">
        <f t="shared" si="25"/>
        <v>#N/A</v>
      </c>
      <c r="T432" s="150" t="e">
        <f t="shared" si="26"/>
        <v>#N/A</v>
      </c>
      <c r="U432" s="150" t="e">
        <f t="shared" si="27"/>
        <v>#N/A</v>
      </c>
      <c r="V432" s="154" t="e">
        <f>VLOOKUP(E432,'PC Receitas'!$O$4:$P$14,2,FALSE)</f>
        <v>#N/A</v>
      </c>
    </row>
    <row r="433" spans="3:22" ht="19.5" customHeight="1" thickTop="1" thickBot="1" x14ac:dyDescent="0.3">
      <c r="C433" s="58"/>
      <c r="D433" s="58" t="str">
        <f>IF(C433&lt;&gt;"",TEXT(C433,"00")&amp;"/11/"&amp;'Configurações Básicas'!$P$5,"")</f>
        <v/>
      </c>
      <c r="E433" s="58"/>
      <c r="F433" s="58"/>
      <c r="G433" s="58"/>
      <c r="H433" s="58"/>
      <c r="I433" s="59"/>
      <c r="J433" s="193"/>
      <c r="K433" s="60"/>
      <c r="L433" s="192"/>
      <c r="M433" s="56">
        <f>M432+IF(AND(K433="Pago",OR(E433='PC Receitas'!$O$4,E433='PC Receitas'!$O$5,E433='PC Receitas'!$O$6)),I433,IF(AND(K433="Pago",OR(E433='PC Receitas'!$O$7,E433='PC Receitas'!$O$8,E433='PC Receitas'!$O$9,E433='PC Receitas'!$O$10,E433='PC Receitas'!$O$11,E433='PC Receitas'!$O$12,E433='PC Receitas'!$O$13,E433='PC Receitas'!$O$14)),-I433,0))</f>
        <v>7448.57</v>
      </c>
      <c r="R433" s="153" t="e">
        <f t="shared" si="24"/>
        <v>#N/A</v>
      </c>
      <c r="S433" s="150" t="e">
        <f t="shared" si="25"/>
        <v>#N/A</v>
      </c>
      <c r="T433" s="150" t="e">
        <f t="shared" si="26"/>
        <v>#N/A</v>
      </c>
      <c r="U433" s="150" t="e">
        <f t="shared" si="27"/>
        <v>#N/A</v>
      </c>
      <c r="V433" s="154" t="e">
        <f>VLOOKUP(E433,'PC Receitas'!$O$4:$P$14,2,FALSE)</f>
        <v>#N/A</v>
      </c>
    </row>
    <row r="434" spans="3:22" ht="19.5" customHeight="1" thickTop="1" thickBot="1" x14ac:dyDescent="0.3">
      <c r="C434" s="58"/>
      <c r="D434" s="58" t="str">
        <f>IF(C434&lt;&gt;"",TEXT(C434,"00")&amp;"/11/"&amp;'Configurações Básicas'!$P$5,"")</f>
        <v/>
      </c>
      <c r="E434" s="58"/>
      <c r="F434" s="58"/>
      <c r="G434" s="58"/>
      <c r="H434" s="58"/>
      <c r="I434" s="59"/>
      <c r="J434" s="193"/>
      <c r="K434" s="60"/>
      <c r="L434" s="192"/>
      <c r="M434" s="56">
        <f>M433+IF(AND(K434="Pago",OR(E434='PC Receitas'!$O$4,E434='PC Receitas'!$O$5,E434='PC Receitas'!$O$6)),I434,IF(AND(K434="Pago",OR(E434='PC Receitas'!$O$7,E434='PC Receitas'!$O$8,E434='PC Receitas'!$O$9,E434='PC Receitas'!$O$10,E434='PC Receitas'!$O$11,E434='PC Receitas'!$O$12,E434='PC Receitas'!$O$13,E434='PC Receitas'!$O$14)),-I434,0))</f>
        <v>7448.57</v>
      </c>
      <c r="R434" s="153" t="e">
        <f t="shared" si="24"/>
        <v>#N/A</v>
      </c>
      <c r="S434" s="150" t="e">
        <f t="shared" si="25"/>
        <v>#N/A</v>
      </c>
      <c r="T434" s="150" t="e">
        <f t="shared" si="26"/>
        <v>#N/A</v>
      </c>
      <c r="U434" s="150" t="e">
        <f t="shared" si="27"/>
        <v>#N/A</v>
      </c>
      <c r="V434" s="154" t="e">
        <f>VLOOKUP(E434,'PC Receitas'!$O$4:$P$14,2,FALSE)</f>
        <v>#N/A</v>
      </c>
    </row>
    <row r="435" spans="3:22" ht="19.5" customHeight="1" thickTop="1" thickBot="1" x14ac:dyDescent="0.3">
      <c r="C435" s="58"/>
      <c r="D435" s="58" t="str">
        <f>IF(C435&lt;&gt;"",TEXT(C435,"00")&amp;"/11/"&amp;'Configurações Básicas'!$P$5,"")</f>
        <v/>
      </c>
      <c r="E435" s="58"/>
      <c r="F435" s="58"/>
      <c r="G435" s="58"/>
      <c r="H435" s="58"/>
      <c r="I435" s="59"/>
      <c r="J435" s="193"/>
      <c r="K435" s="60"/>
      <c r="L435" s="192"/>
      <c r="M435" s="56">
        <f>M434+IF(AND(K435="Pago",OR(E435='PC Receitas'!$O$4,E435='PC Receitas'!$O$5,E435='PC Receitas'!$O$6)),I435,IF(AND(K435="Pago",OR(E435='PC Receitas'!$O$7,E435='PC Receitas'!$O$8,E435='PC Receitas'!$O$9,E435='PC Receitas'!$O$10,E435='PC Receitas'!$O$11,E435='PC Receitas'!$O$12,E435='PC Receitas'!$O$13,E435='PC Receitas'!$O$14)),-I435,0))</f>
        <v>7448.57</v>
      </c>
      <c r="R435" s="153" t="e">
        <f t="shared" si="24"/>
        <v>#N/A</v>
      </c>
      <c r="S435" s="150" t="e">
        <f t="shared" si="25"/>
        <v>#N/A</v>
      </c>
      <c r="T435" s="150" t="e">
        <f t="shared" si="26"/>
        <v>#N/A</v>
      </c>
      <c r="U435" s="150" t="e">
        <f t="shared" si="27"/>
        <v>#N/A</v>
      </c>
      <c r="V435" s="154" t="e">
        <f>VLOOKUP(E435,'PC Receitas'!$O$4:$P$14,2,FALSE)</f>
        <v>#N/A</v>
      </c>
    </row>
    <row r="436" spans="3:22" ht="19.5" customHeight="1" thickTop="1" thickBot="1" x14ac:dyDescent="0.3">
      <c r="C436" s="58"/>
      <c r="D436" s="58" t="str">
        <f>IF(C436&lt;&gt;"",TEXT(C436,"00")&amp;"/11/"&amp;'Configurações Básicas'!$P$5,"")</f>
        <v/>
      </c>
      <c r="E436" s="58"/>
      <c r="F436" s="58"/>
      <c r="G436" s="58"/>
      <c r="H436" s="58"/>
      <c r="I436" s="59"/>
      <c r="J436" s="193"/>
      <c r="K436" s="60"/>
      <c r="L436" s="192"/>
      <c r="M436" s="56">
        <f>M435+IF(AND(K436="Pago",OR(E436='PC Receitas'!$O$4,E436='PC Receitas'!$O$5,E436='PC Receitas'!$O$6)),I436,IF(AND(K436="Pago",OR(E436='PC Receitas'!$O$7,E436='PC Receitas'!$O$8,E436='PC Receitas'!$O$9,E436='PC Receitas'!$O$10,E436='PC Receitas'!$O$11,E436='PC Receitas'!$O$12,E436='PC Receitas'!$O$13,E436='PC Receitas'!$O$14)),-I436,0))</f>
        <v>7448.57</v>
      </c>
      <c r="R436" s="153" t="e">
        <f t="shared" si="24"/>
        <v>#N/A</v>
      </c>
      <c r="S436" s="150" t="e">
        <f t="shared" si="25"/>
        <v>#N/A</v>
      </c>
      <c r="T436" s="150" t="e">
        <f t="shared" si="26"/>
        <v>#N/A</v>
      </c>
      <c r="U436" s="150" t="e">
        <f t="shared" si="27"/>
        <v>#N/A</v>
      </c>
      <c r="V436" s="154" t="e">
        <f>VLOOKUP(E436,'PC Receitas'!$O$4:$P$14,2,FALSE)</f>
        <v>#N/A</v>
      </c>
    </row>
    <row r="437" spans="3:22" ht="19.5" customHeight="1" thickTop="1" thickBot="1" x14ac:dyDescent="0.3">
      <c r="C437" s="58"/>
      <c r="D437" s="58" t="str">
        <f>IF(C437&lt;&gt;"",TEXT(C437,"00")&amp;"/11/"&amp;'Configurações Básicas'!$P$5,"")</f>
        <v/>
      </c>
      <c r="E437" s="58"/>
      <c r="F437" s="58"/>
      <c r="G437" s="58"/>
      <c r="H437" s="58"/>
      <c r="I437" s="59"/>
      <c r="J437" s="193"/>
      <c r="K437" s="60"/>
      <c r="L437" s="192"/>
      <c r="M437" s="56">
        <f>M436+IF(AND(K437="Pago",OR(E437='PC Receitas'!$O$4,E437='PC Receitas'!$O$5,E437='PC Receitas'!$O$6)),I437,IF(AND(K437="Pago",OR(E437='PC Receitas'!$O$7,E437='PC Receitas'!$O$8,E437='PC Receitas'!$O$9,E437='PC Receitas'!$O$10,E437='PC Receitas'!$O$11,E437='PC Receitas'!$O$12,E437='PC Receitas'!$O$13,E437='PC Receitas'!$O$14)),-I437,0))</f>
        <v>7448.57</v>
      </c>
      <c r="R437" s="153" t="e">
        <f t="shared" si="24"/>
        <v>#N/A</v>
      </c>
      <c r="S437" s="150" t="e">
        <f t="shared" si="25"/>
        <v>#N/A</v>
      </c>
      <c r="T437" s="150" t="e">
        <f t="shared" si="26"/>
        <v>#N/A</v>
      </c>
      <c r="U437" s="150" t="e">
        <f t="shared" si="27"/>
        <v>#N/A</v>
      </c>
      <c r="V437" s="154" t="e">
        <f>VLOOKUP(E437,'PC Receitas'!$O$4:$P$14,2,FALSE)</f>
        <v>#N/A</v>
      </c>
    </row>
    <row r="438" spans="3:22" ht="19.5" customHeight="1" thickTop="1" thickBot="1" x14ac:dyDescent="0.3">
      <c r="C438" s="58"/>
      <c r="D438" s="58" t="str">
        <f>IF(C438&lt;&gt;"",TEXT(C438,"00")&amp;"/11/"&amp;'Configurações Básicas'!$P$5,"")</f>
        <v/>
      </c>
      <c r="E438" s="58"/>
      <c r="F438" s="58"/>
      <c r="G438" s="58"/>
      <c r="H438" s="58"/>
      <c r="I438" s="59"/>
      <c r="J438" s="193"/>
      <c r="K438" s="60"/>
      <c r="L438" s="192"/>
      <c r="M438" s="56">
        <f>M437+IF(AND(K438="Pago",OR(E438='PC Receitas'!$O$4,E438='PC Receitas'!$O$5,E438='PC Receitas'!$O$6)),I438,IF(AND(K438="Pago",OR(E438='PC Receitas'!$O$7,E438='PC Receitas'!$O$8,E438='PC Receitas'!$O$9,E438='PC Receitas'!$O$10,E438='PC Receitas'!$O$11,E438='PC Receitas'!$O$12,E438='PC Receitas'!$O$13,E438='PC Receitas'!$O$14)),-I438,0))</f>
        <v>7448.57</v>
      </c>
      <c r="R438" s="153" t="e">
        <f t="shared" si="24"/>
        <v>#N/A</v>
      </c>
      <c r="S438" s="150" t="e">
        <f t="shared" si="25"/>
        <v>#N/A</v>
      </c>
      <c r="T438" s="150" t="e">
        <f t="shared" si="26"/>
        <v>#N/A</v>
      </c>
      <c r="U438" s="150" t="e">
        <f t="shared" si="27"/>
        <v>#N/A</v>
      </c>
      <c r="V438" s="154" t="e">
        <f>VLOOKUP(E438,'PC Receitas'!$O$4:$P$14,2,FALSE)</f>
        <v>#N/A</v>
      </c>
    </row>
    <row r="439" spans="3:22" ht="19.5" customHeight="1" thickTop="1" thickBot="1" x14ac:dyDescent="0.3">
      <c r="C439" s="58"/>
      <c r="D439" s="58" t="str">
        <f>IF(C439&lt;&gt;"",TEXT(C439,"00")&amp;"/11/"&amp;'Configurações Básicas'!$P$5,"")</f>
        <v/>
      </c>
      <c r="E439" s="58"/>
      <c r="F439" s="58"/>
      <c r="G439" s="58"/>
      <c r="H439" s="58"/>
      <c r="I439" s="59"/>
      <c r="J439" s="193"/>
      <c r="K439" s="60"/>
      <c r="L439" s="192"/>
      <c r="M439" s="56">
        <f>M438+IF(AND(K439="Pago",OR(E439='PC Receitas'!$O$4,E439='PC Receitas'!$O$5,E439='PC Receitas'!$O$6)),I439,IF(AND(K439="Pago",OR(E439='PC Receitas'!$O$7,E439='PC Receitas'!$O$8,E439='PC Receitas'!$O$9,E439='PC Receitas'!$O$10,E439='PC Receitas'!$O$11,E439='PC Receitas'!$O$12,E439='PC Receitas'!$O$13,E439='PC Receitas'!$O$14)),-I439,0))</f>
        <v>7448.57</v>
      </c>
      <c r="R439" s="153" t="e">
        <f t="shared" si="24"/>
        <v>#N/A</v>
      </c>
      <c r="S439" s="150" t="e">
        <f t="shared" si="25"/>
        <v>#N/A</v>
      </c>
      <c r="T439" s="150" t="e">
        <f t="shared" si="26"/>
        <v>#N/A</v>
      </c>
      <c r="U439" s="150" t="e">
        <f t="shared" si="27"/>
        <v>#N/A</v>
      </c>
      <c r="V439" s="154" t="e">
        <f>VLOOKUP(E439,'PC Receitas'!$O$4:$P$14,2,FALSE)</f>
        <v>#N/A</v>
      </c>
    </row>
    <row r="440" spans="3:22" ht="19.5" customHeight="1" thickTop="1" thickBot="1" x14ac:dyDescent="0.3">
      <c r="C440" s="58"/>
      <c r="D440" s="58" t="str">
        <f>IF(C440&lt;&gt;"",TEXT(C440,"00")&amp;"/11/"&amp;'Configurações Básicas'!$P$5,"")</f>
        <v/>
      </c>
      <c r="E440" s="58"/>
      <c r="F440" s="58"/>
      <c r="G440" s="58"/>
      <c r="H440" s="58"/>
      <c r="I440" s="59"/>
      <c r="J440" s="193"/>
      <c r="K440" s="60"/>
      <c r="L440" s="192"/>
      <c r="M440" s="56">
        <f>M439+IF(AND(K440="Pago",OR(E440='PC Receitas'!$O$4,E440='PC Receitas'!$O$5,E440='PC Receitas'!$O$6)),I440,IF(AND(K440="Pago",OR(E440='PC Receitas'!$O$7,E440='PC Receitas'!$O$8,E440='PC Receitas'!$O$9,E440='PC Receitas'!$O$10,E440='PC Receitas'!$O$11,E440='PC Receitas'!$O$12,E440='PC Receitas'!$O$13,E440='PC Receitas'!$O$14)),-I440,0))</f>
        <v>7448.57</v>
      </c>
      <c r="R440" s="153" t="e">
        <f t="shared" si="24"/>
        <v>#N/A</v>
      </c>
      <c r="S440" s="150" t="e">
        <f t="shared" si="25"/>
        <v>#N/A</v>
      </c>
      <c r="T440" s="150" t="e">
        <f t="shared" si="26"/>
        <v>#N/A</v>
      </c>
      <c r="U440" s="150" t="e">
        <f t="shared" si="27"/>
        <v>#N/A</v>
      </c>
      <c r="V440" s="154" t="e">
        <f>VLOOKUP(E440,'PC Receitas'!$O$4:$P$14,2,FALSE)</f>
        <v>#N/A</v>
      </c>
    </row>
    <row r="441" spans="3:22" ht="19.5" customHeight="1" thickTop="1" thickBot="1" x14ac:dyDescent="0.3">
      <c r="C441" s="58"/>
      <c r="D441" s="58" t="str">
        <f>IF(C441&lt;&gt;"",TEXT(C441,"00")&amp;"/11/"&amp;'Configurações Básicas'!$P$5,"")</f>
        <v/>
      </c>
      <c r="E441" s="58"/>
      <c r="F441" s="58"/>
      <c r="G441" s="58"/>
      <c r="H441" s="58"/>
      <c r="I441" s="59"/>
      <c r="J441" s="193"/>
      <c r="K441" s="60"/>
      <c r="L441" s="192"/>
      <c r="M441" s="56">
        <f>M440+IF(AND(K441="Pago",OR(E441='PC Receitas'!$O$4,E441='PC Receitas'!$O$5,E441='PC Receitas'!$O$6)),I441,IF(AND(K441="Pago",OR(E441='PC Receitas'!$O$7,E441='PC Receitas'!$O$8,E441='PC Receitas'!$O$9,E441='PC Receitas'!$O$10,E441='PC Receitas'!$O$11,E441='PC Receitas'!$O$12,E441='PC Receitas'!$O$13,E441='PC Receitas'!$O$14)),-I441,0))</f>
        <v>7448.57</v>
      </c>
      <c r="R441" s="153" t="e">
        <f t="shared" si="24"/>
        <v>#N/A</v>
      </c>
      <c r="S441" s="150" t="e">
        <f t="shared" si="25"/>
        <v>#N/A</v>
      </c>
      <c r="T441" s="150" t="e">
        <f t="shared" si="26"/>
        <v>#N/A</v>
      </c>
      <c r="U441" s="150" t="e">
        <f t="shared" si="27"/>
        <v>#N/A</v>
      </c>
      <c r="V441" s="154" t="e">
        <f>VLOOKUP(E441,'PC Receitas'!$O$4:$P$14,2,FALSE)</f>
        <v>#N/A</v>
      </c>
    </row>
    <row r="442" spans="3:22" ht="19.5" customHeight="1" thickTop="1" thickBot="1" x14ac:dyDescent="0.3">
      <c r="C442" s="58"/>
      <c r="D442" s="58" t="str">
        <f>IF(C442&lt;&gt;"",TEXT(C442,"00")&amp;"/11/"&amp;'Configurações Básicas'!$P$5,"")</f>
        <v/>
      </c>
      <c r="E442" s="58"/>
      <c r="F442" s="58"/>
      <c r="G442" s="58"/>
      <c r="H442" s="58"/>
      <c r="I442" s="59"/>
      <c r="J442" s="193"/>
      <c r="K442" s="60"/>
      <c r="L442" s="192"/>
      <c r="M442" s="56">
        <f>M441+IF(AND(K442="Pago",OR(E442='PC Receitas'!$O$4,E442='PC Receitas'!$O$5,E442='PC Receitas'!$O$6)),I442,IF(AND(K442="Pago",OR(E442='PC Receitas'!$O$7,E442='PC Receitas'!$O$8,E442='PC Receitas'!$O$9,E442='PC Receitas'!$O$10,E442='PC Receitas'!$O$11,E442='PC Receitas'!$O$12,E442='PC Receitas'!$O$13,E442='PC Receitas'!$O$14)),-I442,0))</f>
        <v>7448.57</v>
      </c>
      <c r="R442" s="153" t="e">
        <f t="shared" si="24"/>
        <v>#N/A</v>
      </c>
      <c r="S442" s="150" t="e">
        <f t="shared" si="25"/>
        <v>#N/A</v>
      </c>
      <c r="T442" s="150" t="e">
        <f t="shared" si="26"/>
        <v>#N/A</v>
      </c>
      <c r="U442" s="150" t="e">
        <f t="shared" si="27"/>
        <v>#N/A</v>
      </c>
      <c r="V442" s="154" t="e">
        <f>VLOOKUP(E442,'PC Receitas'!$O$4:$P$14,2,FALSE)</f>
        <v>#N/A</v>
      </c>
    </row>
    <row r="443" spans="3:22" ht="19.5" customHeight="1" thickTop="1" thickBot="1" x14ac:dyDescent="0.3">
      <c r="C443" s="58"/>
      <c r="D443" s="58" t="str">
        <f>IF(C443&lt;&gt;"",TEXT(C443,"00")&amp;"/11/"&amp;'Configurações Básicas'!$P$5,"")</f>
        <v/>
      </c>
      <c r="E443" s="58"/>
      <c r="F443" s="58"/>
      <c r="G443" s="58"/>
      <c r="H443" s="58"/>
      <c r="I443" s="59"/>
      <c r="J443" s="193"/>
      <c r="K443" s="60"/>
      <c r="L443" s="192"/>
      <c r="M443" s="56">
        <f>M442+IF(AND(K443="Pago",OR(E443='PC Receitas'!$O$4,E443='PC Receitas'!$O$5,E443='PC Receitas'!$O$6)),I443,IF(AND(K443="Pago",OR(E443='PC Receitas'!$O$7,E443='PC Receitas'!$O$8,E443='PC Receitas'!$O$9,E443='PC Receitas'!$O$10,E443='PC Receitas'!$O$11,E443='PC Receitas'!$O$12,E443='PC Receitas'!$O$13,E443='PC Receitas'!$O$14)),-I443,0))</f>
        <v>7448.57</v>
      </c>
      <c r="R443" s="153" t="e">
        <f t="shared" si="24"/>
        <v>#N/A</v>
      </c>
      <c r="S443" s="150" t="e">
        <f t="shared" si="25"/>
        <v>#N/A</v>
      </c>
      <c r="T443" s="150" t="e">
        <f t="shared" si="26"/>
        <v>#N/A</v>
      </c>
      <c r="U443" s="150" t="e">
        <f t="shared" si="27"/>
        <v>#N/A</v>
      </c>
      <c r="V443" s="154" t="e">
        <f>VLOOKUP(E443,'PC Receitas'!$O$4:$P$14,2,FALSE)</f>
        <v>#N/A</v>
      </c>
    </row>
    <row r="444" spans="3:22" ht="19.5" customHeight="1" thickTop="1" thickBot="1" x14ac:dyDescent="0.3">
      <c r="C444" s="58"/>
      <c r="D444" s="58" t="str">
        <f>IF(C444&lt;&gt;"",TEXT(C444,"00")&amp;"/11/"&amp;'Configurações Básicas'!$P$5,"")</f>
        <v/>
      </c>
      <c r="E444" s="58"/>
      <c r="F444" s="58"/>
      <c r="G444" s="58"/>
      <c r="H444" s="58"/>
      <c r="I444" s="59"/>
      <c r="J444" s="193"/>
      <c r="K444" s="60"/>
      <c r="L444" s="192"/>
      <c r="M444" s="56">
        <f>M443+IF(AND(K444="Pago",OR(E444='PC Receitas'!$O$4,E444='PC Receitas'!$O$5,E444='PC Receitas'!$O$6)),I444,IF(AND(K444="Pago",OR(E444='PC Receitas'!$O$7,E444='PC Receitas'!$O$8,E444='PC Receitas'!$O$9,E444='PC Receitas'!$O$10,E444='PC Receitas'!$O$11,E444='PC Receitas'!$O$12,E444='PC Receitas'!$O$13,E444='PC Receitas'!$O$14)),-I444,0))</f>
        <v>7448.57</v>
      </c>
      <c r="R444" s="153" t="e">
        <f t="shared" si="24"/>
        <v>#N/A</v>
      </c>
      <c r="S444" s="150" t="e">
        <f t="shared" si="25"/>
        <v>#N/A</v>
      </c>
      <c r="T444" s="150" t="e">
        <f t="shared" si="26"/>
        <v>#N/A</v>
      </c>
      <c r="U444" s="150" t="e">
        <f t="shared" si="27"/>
        <v>#N/A</v>
      </c>
      <c r="V444" s="154" t="e">
        <f>VLOOKUP(E444,'PC Receitas'!$O$4:$P$14,2,FALSE)</f>
        <v>#N/A</v>
      </c>
    </row>
    <row r="445" spans="3:22" ht="19.5" customHeight="1" thickTop="1" thickBot="1" x14ac:dyDescent="0.3">
      <c r="C445" s="58"/>
      <c r="D445" s="58" t="str">
        <f>IF(C445&lt;&gt;"",TEXT(C445,"00")&amp;"/11/"&amp;'Configurações Básicas'!$P$5,"")</f>
        <v/>
      </c>
      <c r="E445" s="58"/>
      <c r="F445" s="58"/>
      <c r="G445" s="58"/>
      <c r="H445" s="58"/>
      <c r="I445" s="59"/>
      <c r="J445" s="193"/>
      <c r="K445" s="60"/>
      <c r="L445" s="192"/>
      <c r="M445" s="56">
        <f>M444+IF(AND(K445="Pago",OR(E445='PC Receitas'!$O$4,E445='PC Receitas'!$O$5,E445='PC Receitas'!$O$6)),I445,IF(AND(K445="Pago",OR(E445='PC Receitas'!$O$7,E445='PC Receitas'!$O$8,E445='PC Receitas'!$O$9,E445='PC Receitas'!$O$10,E445='PC Receitas'!$O$11,E445='PC Receitas'!$O$12,E445='PC Receitas'!$O$13,E445='PC Receitas'!$O$14)),-I445,0))</f>
        <v>7448.57</v>
      </c>
      <c r="R445" s="153" t="e">
        <f t="shared" si="24"/>
        <v>#N/A</v>
      </c>
      <c r="S445" s="150" t="e">
        <f t="shared" si="25"/>
        <v>#N/A</v>
      </c>
      <c r="T445" s="150" t="e">
        <f t="shared" si="26"/>
        <v>#N/A</v>
      </c>
      <c r="U445" s="150" t="e">
        <f t="shared" si="27"/>
        <v>#N/A</v>
      </c>
      <c r="V445" s="154" t="e">
        <f>VLOOKUP(E445,'PC Receitas'!$O$4:$P$14,2,FALSE)</f>
        <v>#N/A</v>
      </c>
    </row>
    <row r="446" spans="3:22" ht="19.5" customHeight="1" thickTop="1" thickBot="1" x14ac:dyDescent="0.3">
      <c r="C446" s="58"/>
      <c r="D446" s="58" t="str">
        <f>IF(C446&lt;&gt;"",TEXT(C446,"00")&amp;"/11/"&amp;'Configurações Básicas'!$P$5,"")</f>
        <v/>
      </c>
      <c r="E446" s="58"/>
      <c r="F446" s="58"/>
      <c r="G446" s="58"/>
      <c r="H446" s="58"/>
      <c r="I446" s="59"/>
      <c r="J446" s="193"/>
      <c r="K446" s="60"/>
      <c r="L446" s="192"/>
      <c r="M446" s="56">
        <f>M445+IF(AND(K446="Pago",OR(E446='PC Receitas'!$O$4,E446='PC Receitas'!$O$5,E446='PC Receitas'!$O$6)),I446,IF(AND(K446="Pago",OR(E446='PC Receitas'!$O$7,E446='PC Receitas'!$O$8,E446='PC Receitas'!$O$9,E446='PC Receitas'!$O$10,E446='PC Receitas'!$O$11,E446='PC Receitas'!$O$12,E446='PC Receitas'!$O$13,E446='PC Receitas'!$O$14)),-I446,0))</f>
        <v>7448.57</v>
      </c>
      <c r="R446" s="153" t="e">
        <f t="shared" si="24"/>
        <v>#N/A</v>
      </c>
      <c r="S446" s="150" t="e">
        <f t="shared" si="25"/>
        <v>#N/A</v>
      </c>
      <c r="T446" s="150" t="e">
        <f t="shared" si="26"/>
        <v>#N/A</v>
      </c>
      <c r="U446" s="150" t="e">
        <f t="shared" si="27"/>
        <v>#N/A</v>
      </c>
      <c r="V446" s="154" t="e">
        <f>VLOOKUP(E446,'PC Receitas'!$O$4:$P$14,2,FALSE)</f>
        <v>#N/A</v>
      </c>
    </row>
    <row r="447" spans="3:22" ht="19.5" customHeight="1" thickTop="1" thickBot="1" x14ac:dyDescent="0.3">
      <c r="C447" s="58"/>
      <c r="D447" s="58" t="str">
        <f>IF(C447&lt;&gt;"",TEXT(C447,"00")&amp;"/11/"&amp;'Configurações Básicas'!$P$5,"")</f>
        <v/>
      </c>
      <c r="E447" s="58"/>
      <c r="F447" s="58"/>
      <c r="G447" s="58"/>
      <c r="H447" s="58"/>
      <c r="I447" s="59"/>
      <c r="J447" s="193"/>
      <c r="K447" s="60"/>
      <c r="L447" s="192"/>
      <c r="M447" s="56">
        <f>M446+IF(AND(K447="Pago",OR(E447='PC Receitas'!$O$4,E447='PC Receitas'!$O$5,E447='PC Receitas'!$O$6)),I447,IF(AND(K447="Pago",OR(E447='PC Receitas'!$O$7,E447='PC Receitas'!$O$8,E447='PC Receitas'!$O$9,E447='PC Receitas'!$O$10,E447='PC Receitas'!$O$11,E447='PC Receitas'!$O$12,E447='PC Receitas'!$O$13,E447='PC Receitas'!$O$14)),-I447,0))</f>
        <v>7448.57</v>
      </c>
      <c r="R447" s="153" t="e">
        <f t="shared" si="24"/>
        <v>#N/A</v>
      </c>
      <c r="S447" s="150" t="e">
        <f t="shared" si="25"/>
        <v>#N/A</v>
      </c>
      <c r="T447" s="150" t="e">
        <f t="shared" si="26"/>
        <v>#N/A</v>
      </c>
      <c r="U447" s="150" t="e">
        <f t="shared" si="27"/>
        <v>#N/A</v>
      </c>
      <c r="V447" s="154" t="e">
        <f>VLOOKUP(E447,'PC Receitas'!$O$4:$P$14,2,FALSE)</f>
        <v>#N/A</v>
      </c>
    </row>
    <row r="448" spans="3:22" ht="19.5" customHeight="1" thickTop="1" thickBot="1" x14ac:dyDescent="0.3">
      <c r="C448" s="58"/>
      <c r="D448" s="58" t="str">
        <f>IF(C448&lt;&gt;"",TEXT(C448,"00")&amp;"/11/"&amp;'Configurações Básicas'!$P$5,"")</f>
        <v/>
      </c>
      <c r="E448" s="58"/>
      <c r="F448" s="58"/>
      <c r="G448" s="58"/>
      <c r="H448" s="58"/>
      <c r="I448" s="59"/>
      <c r="J448" s="193"/>
      <c r="K448" s="60"/>
      <c r="L448" s="192"/>
      <c r="M448" s="56">
        <f>M447+IF(AND(K448="Pago",OR(E448='PC Receitas'!$O$4,E448='PC Receitas'!$O$5,E448='PC Receitas'!$O$6)),I448,IF(AND(K448="Pago",OR(E448='PC Receitas'!$O$7,E448='PC Receitas'!$O$8,E448='PC Receitas'!$O$9,E448='PC Receitas'!$O$10,E448='PC Receitas'!$O$11,E448='PC Receitas'!$O$12,E448='PC Receitas'!$O$13,E448='PC Receitas'!$O$14)),-I448,0))</f>
        <v>7448.57</v>
      </c>
      <c r="R448" s="153" t="e">
        <f t="shared" si="24"/>
        <v>#N/A</v>
      </c>
      <c r="S448" s="150" t="e">
        <f t="shared" si="25"/>
        <v>#N/A</v>
      </c>
      <c r="T448" s="150" t="e">
        <f t="shared" si="26"/>
        <v>#N/A</v>
      </c>
      <c r="U448" s="150" t="e">
        <f t="shared" si="27"/>
        <v>#N/A</v>
      </c>
      <c r="V448" s="154" t="e">
        <f>VLOOKUP(E448,'PC Receitas'!$O$4:$P$14,2,FALSE)</f>
        <v>#N/A</v>
      </c>
    </row>
    <row r="449" spans="3:22" ht="19.5" customHeight="1" thickTop="1" thickBot="1" x14ac:dyDescent="0.3">
      <c r="C449" s="58"/>
      <c r="D449" s="58" t="str">
        <f>IF(C449&lt;&gt;"",TEXT(C449,"00")&amp;"/11/"&amp;'Configurações Básicas'!$P$5,"")</f>
        <v/>
      </c>
      <c r="E449" s="58"/>
      <c r="F449" s="58"/>
      <c r="G449" s="58"/>
      <c r="H449" s="58"/>
      <c r="I449" s="59"/>
      <c r="J449" s="193"/>
      <c r="K449" s="60"/>
      <c r="L449" s="192"/>
      <c r="M449" s="56">
        <f>M448+IF(AND(K449="Pago",OR(E449='PC Receitas'!$O$4,E449='PC Receitas'!$O$5,E449='PC Receitas'!$O$6)),I449,IF(AND(K449="Pago",OR(E449='PC Receitas'!$O$7,E449='PC Receitas'!$O$8,E449='PC Receitas'!$O$9,E449='PC Receitas'!$O$10,E449='PC Receitas'!$O$11,E449='PC Receitas'!$O$12,E449='PC Receitas'!$O$13,E449='PC Receitas'!$O$14)),-I449,0))</f>
        <v>7448.57</v>
      </c>
      <c r="R449" s="153" t="e">
        <f t="shared" si="24"/>
        <v>#N/A</v>
      </c>
      <c r="S449" s="150" t="e">
        <f t="shared" si="25"/>
        <v>#N/A</v>
      </c>
      <c r="T449" s="150" t="e">
        <f t="shared" si="26"/>
        <v>#N/A</v>
      </c>
      <c r="U449" s="150" t="e">
        <f t="shared" si="27"/>
        <v>#N/A</v>
      </c>
      <c r="V449" s="154" t="e">
        <f>VLOOKUP(E449,'PC Receitas'!$O$4:$P$14,2,FALSE)</f>
        <v>#N/A</v>
      </c>
    </row>
    <row r="450" spans="3:22" ht="19.5" customHeight="1" thickTop="1" thickBot="1" x14ac:dyDescent="0.3">
      <c r="C450" s="58"/>
      <c r="D450" s="58" t="str">
        <f>IF(C450&lt;&gt;"",TEXT(C450,"00")&amp;"/11/"&amp;'Configurações Básicas'!$P$5,"")</f>
        <v/>
      </c>
      <c r="E450" s="58"/>
      <c r="F450" s="58"/>
      <c r="G450" s="58"/>
      <c r="H450" s="58"/>
      <c r="I450" s="59"/>
      <c r="J450" s="193"/>
      <c r="K450" s="60"/>
      <c r="L450" s="192"/>
      <c r="M450" s="56">
        <f>M449+IF(AND(K450="Pago",OR(E450='PC Receitas'!$O$4,E450='PC Receitas'!$O$5,E450='PC Receitas'!$O$6)),I450,IF(AND(K450="Pago",OR(E450='PC Receitas'!$O$7,E450='PC Receitas'!$O$8,E450='PC Receitas'!$O$9,E450='PC Receitas'!$O$10,E450='PC Receitas'!$O$11,E450='PC Receitas'!$O$12,E450='PC Receitas'!$O$13,E450='PC Receitas'!$O$14)),-I450,0))</f>
        <v>7448.57</v>
      </c>
      <c r="R450" s="153" t="e">
        <f t="shared" si="24"/>
        <v>#N/A</v>
      </c>
      <c r="S450" s="150" t="e">
        <f t="shared" si="25"/>
        <v>#N/A</v>
      </c>
      <c r="T450" s="150" t="e">
        <f t="shared" si="26"/>
        <v>#N/A</v>
      </c>
      <c r="U450" s="150" t="e">
        <f t="shared" si="27"/>
        <v>#N/A</v>
      </c>
      <c r="V450" s="154" t="e">
        <f>VLOOKUP(E450,'PC Receitas'!$O$4:$P$14,2,FALSE)</f>
        <v>#N/A</v>
      </c>
    </row>
    <row r="451" spans="3:22" ht="19.5" customHeight="1" thickTop="1" thickBot="1" x14ac:dyDescent="0.3">
      <c r="C451" s="58"/>
      <c r="D451" s="58" t="str">
        <f>IF(C451&lt;&gt;"",TEXT(C451,"00")&amp;"/11/"&amp;'Configurações Básicas'!$P$5,"")</f>
        <v/>
      </c>
      <c r="E451" s="58"/>
      <c r="F451" s="58"/>
      <c r="G451" s="58"/>
      <c r="H451" s="58"/>
      <c r="I451" s="59"/>
      <c r="J451" s="193"/>
      <c r="K451" s="60"/>
      <c r="L451" s="192"/>
      <c r="M451" s="56">
        <f>M450+IF(AND(K451="Pago",OR(E451='PC Receitas'!$O$4,E451='PC Receitas'!$O$5,E451='PC Receitas'!$O$6)),I451,IF(AND(K451="Pago",OR(E451='PC Receitas'!$O$7,E451='PC Receitas'!$O$8,E451='PC Receitas'!$O$9,E451='PC Receitas'!$O$10,E451='PC Receitas'!$O$11,E451='PC Receitas'!$O$12,E451='PC Receitas'!$O$13,E451='PC Receitas'!$O$14)),-I451,0))</f>
        <v>7448.57</v>
      </c>
      <c r="R451" s="153" t="e">
        <f t="shared" si="24"/>
        <v>#N/A</v>
      </c>
      <c r="S451" s="150" t="e">
        <f t="shared" si="25"/>
        <v>#N/A</v>
      </c>
      <c r="T451" s="150" t="e">
        <f t="shared" si="26"/>
        <v>#N/A</v>
      </c>
      <c r="U451" s="150" t="e">
        <f t="shared" si="27"/>
        <v>#N/A</v>
      </c>
      <c r="V451" s="154" t="e">
        <f>VLOOKUP(E451,'PC Receitas'!$O$4:$P$14,2,FALSE)</f>
        <v>#N/A</v>
      </c>
    </row>
    <row r="452" spans="3:22" ht="19.5" customHeight="1" thickTop="1" thickBot="1" x14ac:dyDescent="0.3">
      <c r="C452" s="58"/>
      <c r="D452" s="58" t="str">
        <f>IF(C452&lt;&gt;"",TEXT(C452,"00")&amp;"/11/"&amp;'Configurações Básicas'!$P$5,"")</f>
        <v/>
      </c>
      <c r="E452" s="58"/>
      <c r="F452" s="58"/>
      <c r="G452" s="58"/>
      <c r="H452" s="58"/>
      <c r="I452" s="59"/>
      <c r="J452" s="193"/>
      <c r="K452" s="60"/>
      <c r="L452" s="192"/>
      <c r="M452" s="56">
        <f>M451+IF(AND(K452="Pago",OR(E452='PC Receitas'!$O$4,E452='PC Receitas'!$O$5,E452='PC Receitas'!$O$6)),I452,IF(AND(K452="Pago",OR(E452='PC Receitas'!$O$7,E452='PC Receitas'!$O$8,E452='PC Receitas'!$O$9,E452='PC Receitas'!$O$10,E452='PC Receitas'!$O$11,E452='PC Receitas'!$O$12,E452='PC Receitas'!$O$13,E452='PC Receitas'!$O$14)),-I452,0))</f>
        <v>7448.57</v>
      </c>
      <c r="R452" s="153" t="e">
        <f t="shared" si="24"/>
        <v>#N/A</v>
      </c>
      <c r="S452" s="150" t="e">
        <f t="shared" si="25"/>
        <v>#N/A</v>
      </c>
      <c r="T452" s="150" t="e">
        <f t="shared" si="26"/>
        <v>#N/A</v>
      </c>
      <c r="U452" s="150" t="e">
        <f t="shared" si="27"/>
        <v>#N/A</v>
      </c>
      <c r="V452" s="154" t="e">
        <f>VLOOKUP(E452,'PC Receitas'!$O$4:$P$14,2,FALSE)</f>
        <v>#N/A</v>
      </c>
    </row>
    <row r="453" spans="3:22" ht="19.5" customHeight="1" thickTop="1" thickBot="1" x14ac:dyDescent="0.3">
      <c r="C453" s="58"/>
      <c r="D453" s="58" t="str">
        <f>IF(C453&lt;&gt;"",TEXT(C453,"00")&amp;"/11/"&amp;'Configurações Básicas'!$P$5,"")</f>
        <v/>
      </c>
      <c r="E453" s="58"/>
      <c r="F453" s="58"/>
      <c r="G453" s="58"/>
      <c r="H453" s="58"/>
      <c r="I453" s="59"/>
      <c r="J453" s="193"/>
      <c r="K453" s="60"/>
      <c r="L453" s="192"/>
      <c r="M453" s="56">
        <f>M452+IF(AND(K453="Pago",OR(E453='PC Receitas'!$O$4,E453='PC Receitas'!$O$5,E453='PC Receitas'!$O$6)),I453,IF(AND(K453="Pago",OR(E453='PC Receitas'!$O$7,E453='PC Receitas'!$O$8,E453='PC Receitas'!$O$9,E453='PC Receitas'!$O$10,E453='PC Receitas'!$O$11,E453='PC Receitas'!$O$12,E453='PC Receitas'!$O$13,E453='PC Receitas'!$O$14)),-I453,0))</f>
        <v>7448.57</v>
      </c>
      <c r="R453" s="153" t="e">
        <f t="shared" si="24"/>
        <v>#N/A</v>
      </c>
      <c r="S453" s="150" t="e">
        <f t="shared" si="25"/>
        <v>#N/A</v>
      </c>
      <c r="T453" s="150" t="e">
        <f t="shared" si="26"/>
        <v>#N/A</v>
      </c>
      <c r="U453" s="150" t="e">
        <f t="shared" si="27"/>
        <v>#N/A</v>
      </c>
      <c r="V453" s="154" t="e">
        <f>VLOOKUP(E453,'PC Receitas'!$O$4:$P$14,2,FALSE)</f>
        <v>#N/A</v>
      </c>
    </row>
    <row r="454" spans="3:22" ht="19.5" customHeight="1" thickTop="1" thickBot="1" x14ac:dyDescent="0.3">
      <c r="C454" s="58"/>
      <c r="D454" s="58" t="str">
        <f>IF(C454&lt;&gt;"",TEXT(C454,"00")&amp;"/11/"&amp;'Configurações Básicas'!$P$5,"")</f>
        <v/>
      </c>
      <c r="E454" s="58"/>
      <c r="F454" s="58"/>
      <c r="G454" s="58"/>
      <c r="H454" s="58"/>
      <c r="I454" s="59"/>
      <c r="J454" s="193"/>
      <c r="K454" s="60"/>
      <c r="L454" s="192"/>
      <c r="M454" s="56">
        <f>M453+IF(AND(K454="Pago",OR(E454='PC Receitas'!$O$4,E454='PC Receitas'!$O$5,E454='PC Receitas'!$O$6)),I454,IF(AND(K454="Pago",OR(E454='PC Receitas'!$O$7,E454='PC Receitas'!$O$8,E454='PC Receitas'!$O$9,E454='PC Receitas'!$O$10,E454='PC Receitas'!$O$11,E454='PC Receitas'!$O$12,E454='PC Receitas'!$O$13,E454='PC Receitas'!$O$14)),-I454,0))</f>
        <v>7448.57</v>
      </c>
      <c r="R454" s="153" t="e">
        <f t="shared" ref="R454:R517" si="28">IF(V454="Despesas_com_RH","Despesa",IF(V454="Despesas_Operacionais","Despesa",IF(V454="Despesas_com_Marketing","Despesa",IF(V454="Impostos","Despesa",IF(V454="Investimentos","Despesa","")))))</f>
        <v>#N/A</v>
      </c>
      <c r="S454" s="150" t="e">
        <f t="shared" ref="S454:S517" si="29">IF(V454="Despesas_com_Produtos","Despesa",IF(V454="Despesas_com_Serviços","Despesa",IF(V454="Despesas_Não_Operacionais","Despesa","")))</f>
        <v>#N/A</v>
      </c>
      <c r="T454" s="150" t="e">
        <f t="shared" ref="T454:T517" si="30">IF(V454="Receitas_com_Produtos","Receita",IF(V454="Receitas_com_Serviços","Receita",IF(V454="Receitas_Não_Operacionais","Receita","")))</f>
        <v>#N/A</v>
      </c>
      <c r="U454" s="150" t="e">
        <f t="shared" ref="U454:U517" si="31">IF(R454&lt;&gt;"",R454,IF(S454&lt;&gt;"",S454,IF(T454&lt;&gt;"",T454,"")))</f>
        <v>#N/A</v>
      </c>
      <c r="V454" s="154" t="e">
        <f>VLOOKUP(E454,'PC Receitas'!$O$4:$P$14,2,FALSE)</f>
        <v>#N/A</v>
      </c>
    </row>
    <row r="455" spans="3:22" ht="19.5" customHeight="1" thickTop="1" thickBot="1" x14ac:dyDescent="0.3">
      <c r="C455" s="58"/>
      <c r="D455" s="58" t="str">
        <f>IF(C455&lt;&gt;"",TEXT(C455,"00")&amp;"/11/"&amp;'Configurações Básicas'!$P$5,"")</f>
        <v/>
      </c>
      <c r="E455" s="58"/>
      <c r="F455" s="58"/>
      <c r="G455" s="58"/>
      <c r="H455" s="58"/>
      <c r="I455" s="59"/>
      <c r="J455" s="193"/>
      <c r="K455" s="60"/>
      <c r="L455" s="192"/>
      <c r="M455" s="56">
        <f>M454+IF(AND(K455="Pago",OR(E455='PC Receitas'!$O$4,E455='PC Receitas'!$O$5,E455='PC Receitas'!$O$6)),I455,IF(AND(K455="Pago",OR(E455='PC Receitas'!$O$7,E455='PC Receitas'!$O$8,E455='PC Receitas'!$O$9,E455='PC Receitas'!$O$10,E455='PC Receitas'!$O$11,E455='PC Receitas'!$O$12,E455='PC Receitas'!$O$13,E455='PC Receitas'!$O$14)),-I455,0))</f>
        <v>7448.57</v>
      </c>
      <c r="R455" s="153" t="e">
        <f t="shared" si="28"/>
        <v>#N/A</v>
      </c>
      <c r="S455" s="150" t="e">
        <f t="shared" si="29"/>
        <v>#N/A</v>
      </c>
      <c r="T455" s="150" t="e">
        <f t="shared" si="30"/>
        <v>#N/A</v>
      </c>
      <c r="U455" s="150" t="e">
        <f t="shared" si="31"/>
        <v>#N/A</v>
      </c>
      <c r="V455" s="154" t="e">
        <f>VLOOKUP(E455,'PC Receitas'!$O$4:$P$14,2,FALSE)</f>
        <v>#N/A</v>
      </c>
    </row>
    <row r="456" spans="3:22" ht="19.5" customHeight="1" thickTop="1" thickBot="1" x14ac:dyDescent="0.3">
      <c r="C456" s="58"/>
      <c r="D456" s="58" t="str">
        <f>IF(C456&lt;&gt;"",TEXT(C456,"00")&amp;"/11/"&amp;'Configurações Básicas'!$P$5,"")</f>
        <v/>
      </c>
      <c r="E456" s="58"/>
      <c r="F456" s="58"/>
      <c r="G456" s="58"/>
      <c r="H456" s="58"/>
      <c r="I456" s="59"/>
      <c r="J456" s="193"/>
      <c r="K456" s="60"/>
      <c r="L456" s="192"/>
      <c r="M456" s="56">
        <f>M455+IF(AND(K456="Pago",OR(E456='PC Receitas'!$O$4,E456='PC Receitas'!$O$5,E456='PC Receitas'!$O$6)),I456,IF(AND(K456="Pago",OR(E456='PC Receitas'!$O$7,E456='PC Receitas'!$O$8,E456='PC Receitas'!$O$9,E456='PC Receitas'!$O$10,E456='PC Receitas'!$O$11,E456='PC Receitas'!$O$12,E456='PC Receitas'!$O$13,E456='PC Receitas'!$O$14)),-I456,0))</f>
        <v>7448.57</v>
      </c>
      <c r="R456" s="153" t="e">
        <f t="shared" si="28"/>
        <v>#N/A</v>
      </c>
      <c r="S456" s="150" t="e">
        <f t="shared" si="29"/>
        <v>#N/A</v>
      </c>
      <c r="T456" s="150" t="e">
        <f t="shared" si="30"/>
        <v>#N/A</v>
      </c>
      <c r="U456" s="150" t="e">
        <f t="shared" si="31"/>
        <v>#N/A</v>
      </c>
      <c r="V456" s="154" t="e">
        <f>VLOOKUP(E456,'PC Receitas'!$O$4:$P$14,2,FALSE)</f>
        <v>#N/A</v>
      </c>
    </row>
    <row r="457" spans="3:22" ht="19.5" customHeight="1" thickTop="1" thickBot="1" x14ac:dyDescent="0.3">
      <c r="C457" s="58"/>
      <c r="D457" s="58" t="str">
        <f>IF(C457&lt;&gt;"",TEXT(C457,"00")&amp;"/11/"&amp;'Configurações Básicas'!$P$5,"")</f>
        <v/>
      </c>
      <c r="E457" s="58"/>
      <c r="F457" s="58"/>
      <c r="G457" s="58"/>
      <c r="H457" s="58"/>
      <c r="I457" s="59"/>
      <c r="J457" s="193"/>
      <c r="K457" s="60"/>
      <c r="L457" s="192"/>
      <c r="M457" s="56">
        <f>M456+IF(AND(K457="Pago",OR(E457='PC Receitas'!$O$4,E457='PC Receitas'!$O$5,E457='PC Receitas'!$O$6)),I457,IF(AND(K457="Pago",OR(E457='PC Receitas'!$O$7,E457='PC Receitas'!$O$8,E457='PC Receitas'!$O$9,E457='PC Receitas'!$O$10,E457='PC Receitas'!$O$11,E457='PC Receitas'!$O$12,E457='PC Receitas'!$O$13,E457='PC Receitas'!$O$14)),-I457,0))</f>
        <v>7448.57</v>
      </c>
      <c r="R457" s="153" t="e">
        <f t="shared" si="28"/>
        <v>#N/A</v>
      </c>
      <c r="S457" s="150" t="e">
        <f t="shared" si="29"/>
        <v>#N/A</v>
      </c>
      <c r="T457" s="150" t="e">
        <f t="shared" si="30"/>
        <v>#N/A</v>
      </c>
      <c r="U457" s="150" t="e">
        <f t="shared" si="31"/>
        <v>#N/A</v>
      </c>
      <c r="V457" s="154" t="e">
        <f>VLOOKUP(E457,'PC Receitas'!$O$4:$P$14,2,FALSE)</f>
        <v>#N/A</v>
      </c>
    </row>
    <row r="458" spans="3:22" ht="19.5" customHeight="1" thickTop="1" thickBot="1" x14ac:dyDescent="0.3">
      <c r="C458" s="58"/>
      <c r="D458" s="58" t="str">
        <f>IF(C458&lt;&gt;"",TEXT(C458,"00")&amp;"/11/"&amp;'Configurações Básicas'!$P$5,"")</f>
        <v/>
      </c>
      <c r="E458" s="58"/>
      <c r="F458" s="58"/>
      <c r="G458" s="58"/>
      <c r="H458" s="58"/>
      <c r="I458" s="59"/>
      <c r="J458" s="193"/>
      <c r="K458" s="60"/>
      <c r="L458" s="192"/>
      <c r="M458" s="56">
        <f>M457+IF(AND(K458="Pago",OR(E458='PC Receitas'!$O$4,E458='PC Receitas'!$O$5,E458='PC Receitas'!$O$6)),I458,IF(AND(K458="Pago",OR(E458='PC Receitas'!$O$7,E458='PC Receitas'!$O$8,E458='PC Receitas'!$O$9,E458='PC Receitas'!$O$10,E458='PC Receitas'!$O$11,E458='PC Receitas'!$O$12,E458='PC Receitas'!$O$13,E458='PC Receitas'!$O$14)),-I458,0))</f>
        <v>7448.57</v>
      </c>
      <c r="R458" s="153" t="e">
        <f t="shared" si="28"/>
        <v>#N/A</v>
      </c>
      <c r="S458" s="150" t="e">
        <f t="shared" si="29"/>
        <v>#N/A</v>
      </c>
      <c r="T458" s="150" t="e">
        <f t="shared" si="30"/>
        <v>#N/A</v>
      </c>
      <c r="U458" s="150" t="e">
        <f t="shared" si="31"/>
        <v>#N/A</v>
      </c>
      <c r="V458" s="154" t="e">
        <f>VLOOKUP(E458,'PC Receitas'!$O$4:$P$14,2,FALSE)</f>
        <v>#N/A</v>
      </c>
    </row>
    <row r="459" spans="3:22" ht="19.5" customHeight="1" thickTop="1" thickBot="1" x14ac:dyDescent="0.3">
      <c r="C459" s="58"/>
      <c r="D459" s="58" t="str">
        <f>IF(C459&lt;&gt;"",TEXT(C459,"00")&amp;"/11/"&amp;'Configurações Básicas'!$P$5,"")</f>
        <v/>
      </c>
      <c r="E459" s="58"/>
      <c r="F459" s="58"/>
      <c r="G459" s="58"/>
      <c r="H459" s="58"/>
      <c r="I459" s="59"/>
      <c r="J459" s="193"/>
      <c r="K459" s="60"/>
      <c r="L459" s="192"/>
      <c r="M459" s="56">
        <f>M458+IF(AND(K459="Pago",OR(E459='PC Receitas'!$O$4,E459='PC Receitas'!$O$5,E459='PC Receitas'!$O$6)),I459,IF(AND(K459="Pago",OR(E459='PC Receitas'!$O$7,E459='PC Receitas'!$O$8,E459='PC Receitas'!$O$9,E459='PC Receitas'!$O$10,E459='PC Receitas'!$O$11,E459='PC Receitas'!$O$12,E459='PC Receitas'!$O$13,E459='PC Receitas'!$O$14)),-I459,0))</f>
        <v>7448.57</v>
      </c>
      <c r="R459" s="153" t="e">
        <f t="shared" si="28"/>
        <v>#N/A</v>
      </c>
      <c r="S459" s="150" t="e">
        <f t="shared" si="29"/>
        <v>#N/A</v>
      </c>
      <c r="T459" s="150" t="e">
        <f t="shared" si="30"/>
        <v>#N/A</v>
      </c>
      <c r="U459" s="150" t="e">
        <f t="shared" si="31"/>
        <v>#N/A</v>
      </c>
      <c r="V459" s="154" t="e">
        <f>VLOOKUP(E459,'PC Receitas'!$O$4:$P$14,2,FALSE)</f>
        <v>#N/A</v>
      </c>
    </row>
    <row r="460" spans="3:22" ht="19.5" customHeight="1" thickTop="1" thickBot="1" x14ac:dyDescent="0.3">
      <c r="C460" s="58"/>
      <c r="D460" s="58" t="str">
        <f>IF(C460&lt;&gt;"",TEXT(C460,"00")&amp;"/11/"&amp;'Configurações Básicas'!$P$5,"")</f>
        <v/>
      </c>
      <c r="E460" s="58"/>
      <c r="F460" s="58"/>
      <c r="G460" s="58"/>
      <c r="H460" s="58"/>
      <c r="I460" s="59"/>
      <c r="J460" s="193"/>
      <c r="K460" s="60"/>
      <c r="L460" s="192"/>
      <c r="M460" s="56">
        <f>M459+IF(AND(K460="Pago",OR(E460='PC Receitas'!$O$4,E460='PC Receitas'!$O$5,E460='PC Receitas'!$O$6)),I460,IF(AND(K460="Pago",OR(E460='PC Receitas'!$O$7,E460='PC Receitas'!$O$8,E460='PC Receitas'!$O$9,E460='PC Receitas'!$O$10,E460='PC Receitas'!$O$11,E460='PC Receitas'!$O$12,E460='PC Receitas'!$O$13,E460='PC Receitas'!$O$14)),-I460,0))</f>
        <v>7448.57</v>
      </c>
      <c r="R460" s="153" t="e">
        <f t="shared" si="28"/>
        <v>#N/A</v>
      </c>
      <c r="S460" s="150" t="e">
        <f t="shared" si="29"/>
        <v>#N/A</v>
      </c>
      <c r="T460" s="150" t="e">
        <f t="shared" si="30"/>
        <v>#N/A</v>
      </c>
      <c r="U460" s="150" t="e">
        <f t="shared" si="31"/>
        <v>#N/A</v>
      </c>
      <c r="V460" s="154" t="e">
        <f>VLOOKUP(E460,'PC Receitas'!$O$4:$P$14,2,FALSE)</f>
        <v>#N/A</v>
      </c>
    </row>
    <row r="461" spans="3:22" ht="19.5" customHeight="1" thickTop="1" thickBot="1" x14ac:dyDescent="0.3">
      <c r="C461" s="58"/>
      <c r="D461" s="58" t="str">
        <f>IF(C461&lt;&gt;"",TEXT(C461,"00")&amp;"/11/"&amp;'Configurações Básicas'!$P$5,"")</f>
        <v/>
      </c>
      <c r="E461" s="58"/>
      <c r="F461" s="58"/>
      <c r="G461" s="58"/>
      <c r="H461" s="58"/>
      <c r="I461" s="59"/>
      <c r="J461" s="193"/>
      <c r="K461" s="60"/>
      <c r="L461" s="192"/>
      <c r="M461" s="56">
        <f>M460+IF(AND(K461="Pago",OR(E461='PC Receitas'!$O$4,E461='PC Receitas'!$O$5,E461='PC Receitas'!$O$6)),I461,IF(AND(K461="Pago",OR(E461='PC Receitas'!$O$7,E461='PC Receitas'!$O$8,E461='PC Receitas'!$O$9,E461='PC Receitas'!$O$10,E461='PC Receitas'!$O$11,E461='PC Receitas'!$O$12,E461='PC Receitas'!$O$13,E461='PC Receitas'!$O$14)),-I461,0))</f>
        <v>7448.57</v>
      </c>
      <c r="R461" s="153" t="e">
        <f t="shared" si="28"/>
        <v>#N/A</v>
      </c>
      <c r="S461" s="150" t="e">
        <f t="shared" si="29"/>
        <v>#N/A</v>
      </c>
      <c r="T461" s="150" t="e">
        <f t="shared" si="30"/>
        <v>#N/A</v>
      </c>
      <c r="U461" s="150" t="e">
        <f t="shared" si="31"/>
        <v>#N/A</v>
      </c>
      <c r="V461" s="154" t="e">
        <f>VLOOKUP(E461,'PC Receitas'!$O$4:$P$14,2,FALSE)</f>
        <v>#N/A</v>
      </c>
    </row>
    <row r="462" spans="3:22" ht="19.5" customHeight="1" thickTop="1" thickBot="1" x14ac:dyDescent="0.3">
      <c r="C462" s="58"/>
      <c r="D462" s="58" t="str">
        <f>IF(C462&lt;&gt;"",TEXT(C462,"00")&amp;"/11/"&amp;'Configurações Básicas'!$P$5,"")</f>
        <v/>
      </c>
      <c r="E462" s="58"/>
      <c r="F462" s="58"/>
      <c r="G462" s="58"/>
      <c r="H462" s="58"/>
      <c r="I462" s="59"/>
      <c r="J462" s="193"/>
      <c r="K462" s="60"/>
      <c r="L462" s="192"/>
      <c r="M462" s="56">
        <f>M461+IF(AND(K462="Pago",OR(E462='PC Receitas'!$O$4,E462='PC Receitas'!$O$5,E462='PC Receitas'!$O$6)),I462,IF(AND(K462="Pago",OR(E462='PC Receitas'!$O$7,E462='PC Receitas'!$O$8,E462='PC Receitas'!$O$9,E462='PC Receitas'!$O$10,E462='PC Receitas'!$O$11,E462='PC Receitas'!$O$12,E462='PC Receitas'!$O$13,E462='PC Receitas'!$O$14)),-I462,0))</f>
        <v>7448.57</v>
      </c>
      <c r="R462" s="153" t="e">
        <f t="shared" si="28"/>
        <v>#N/A</v>
      </c>
      <c r="S462" s="150" t="e">
        <f t="shared" si="29"/>
        <v>#N/A</v>
      </c>
      <c r="T462" s="150" t="e">
        <f t="shared" si="30"/>
        <v>#N/A</v>
      </c>
      <c r="U462" s="150" t="e">
        <f t="shared" si="31"/>
        <v>#N/A</v>
      </c>
      <c r="V462" s="154" t="e">
        <f>VLOOKUP(E462,'PC Receitas'!$O$4:$P$14,2,FALSE)</f>
        <v>#N/A</v>
      </c>
    </row>
    <row r="463" spans="3:22" ht="19.5" customHeight="1" thickTop="1" thickBot="1" x14ac:dyDescent="0.3">
      <c r="C463" s="58"/>
      <c r="D463" s="58" t="str">
        <f>IF(C463&lt;&gt;"",TEXT(C463,"00")&amp;"/11/"&amp;'Configurações Básicas'!$P$5,"")</f>
        <v/>
      </c>
      <c r="E463" s="58"/>
      <c r="F463" s="58"/>
      <c r="G463" s="58"/>
      <c r="H463" s="58"/>
      <c r="I463" s="59"/>
      <c r="J463" s="193"/>
      <c r="K463" s="60"/>
      <c r="L463" s="192"/>
      <c r="M463" s="56">
        <f>M462+IF(AND(K463="Pago",OR(E463='PC Receitas'!$O$4,E463='PC Receitas'!$O$5,E463='PC Receitas'!$O$6)),I463,IF(AND(K463="Pago",OR(E463='PC Receitas'!$O$7,E463='PC Receitas'!$O$8,E463='PC Receitas'!$O$9,E463='PC Receitas'!$O$10,E463='PC Receitas'!$O$11,E463='PC Receitas'!$O$12,E463='PC Receitas'!$O$13,E463='PC Receitas'!$O$14)),-I463,0))</f>
        <v>7448.57</v>
      </c>
      <c r="R463" s="153" t="e">
        <f t="shared" si="28"/>
        <v>#N/A</v>
      </c>
      <c r="S463" s="150" t="e">
        <f t="shared" si="29"/>
        <v>#N/A</v>
      </c>
      <c r="T463" s="150" t="e">
        <f t="shared" si="30"/>
        <v>#N/A</v>
      </c>
      <c r="U463" s="150" t="e">
        <f t="shared" si="31"/>
        <v>#N/A</v>
      </c>
      <c r="V463" s="154" t="e">
        <f>VLOOKUP(E463,'PC Receitas'!$O$4:$P$14,2,FALSE)</f>
        <v>#N/A</v>
      </c>
    </row>
    <row r="464" spans="3:22" ht="19.5" customHeight="1" thickTop="1" thickBot="1" x14ac:dyDescent="0.3">
      <c r="C464" s="58"/>
      <c r="D464" s="58" t="str">
        <f>IF(C464&lt;&gt;"",TEXT(C464,"00")&amp;"/11/"&amp;'Configurações Básicas'!$P$5,"")</f>
        <v/>
      </c>
      <c r="E464" s="58"/>
      <c r="F464" s="58"/>
      <c r="G464" s="58"/>
      <c r="H464" s="58"/>
      <c r="I464" s="59"/>
      <c r="J464" s="193"/>
      <c r="K464" s="60"/>
      <c r="L464" s="192"/>
      <c r="M464" s="56">
        <f>M463+IF(AND(K464="Pago",OR(E464='PC Receitas'!$O$4,E464='PC Receitas'!$O$5,E464='PC Receitas'!$O$6)),I464,IF(AND(K464="Pago",OR(E464='PC Receitas'!$O$7,E464='PC Receitas'!$O$8,E464='PC Receitas'!$O$9,E464='PC Receitas'!$O$10,E464='PC Receitas'!$O$11,E464='PC Receitas'!$O$12,E464='PC Receitas'!$O$13,E464='PC Receitas'!$O$14)),-I464,0))</f>
        <v>7448.57</v>
      </c>
      <c r="R464" s="153" t="e">
        <f t="shared" si="28"/>
        <v>#N/A</v>
      </c>
      <c r="S464" s="150" t="e">
        <f t="shared" si="29"/>
        <v>#N/A</v>
      </c>
      <c r="T464" s="150" t="e">
        <f t="shared" si="30"/>
        <v>#N/A</v>
      </c>
      <c r="U464" s="150" t="e">
        <f t="shared" si="31"/>
        <v>#N/A</v>
      </c>
      <c r="V464" s="154" t="e">
        <f>VLOOKUP(E464,'PC Receitas'!$O$4:$P$14,2,FALSE)</f>
        <v>#N/A</v>
      </c>
    </row>
    <row r="465" spans="3:22" ht="19.5" customHeight="1" thickTop="1" thickBot="1" x14ac:dyDescent="0.3">
      <c r="C465" s="58"/>
      <c r="D465" s="58" t="str">
        <f>IF(C465&lt;&gt;"",TEXT(C465,"00")&amp;"/11/"&amp;'Configurações Básicas'!$P$5,"")</f>
        <v/>
      </c>
      <c r="E465" s="58"/>
      <c r="F465" s="58"/>
      <c r="G465" s="58"/>
      <c r="H465" s="58"/>
      <c r="I465" s="59"/>
      <c r="J465" s="193"/>
      <c r="K465" s="60"/>
      <c r="L465" s="192"/>
      <c r="M465" s="56">
        <f>M464+IF(AND(K465="Pago",OR(E465='PC Receitas'!$O$4,E465='PC Receitas'!$O$5,E465='PC Receitas'!$O$6)),I465,IF(AND(K465="Pago",OR(E465='PC Receitas'!$O$7,E465='PC Receitas'!$O$8,E465='PC Receitas'!$O$9,E465='PC Receitas'!$O$10,E465='PC Receitas'!$O$11,E465='PC Receitas'!$O$12,E465='PC Receitas'!$O$13,E465='PC Receitas'!$O$14)),-I465,0))</f>
        <v>7448.57</v>
      </c>
      <c r="R465" s="153" t="e">
        <f t="shared" si="28"/>
        <v>#N/A</v>
      </c>
      <c r="S465" s="150" t="e">
        <f t="shared" si="29"/>
        <v>#N/A</v>
      </c>
      <c r="T465" s="150" t="e">
        <f t="shared" si="30"/>
        <v>#N/A</v>
      </c>
      <c r="U465" s="150" t="e">
        <f t="shared" si="31"/>
        <v>#N/A</v>
      </c>
      <c r="V465" s="154" t="e">
        <f>VLOOKUP(E465,'PC Receitas'!$O$4:$P$14,2,FALSE)</f>
        <v>#N/A</v>
      </c>
    </row>
    <row r="466" spans="3:22" ht="19.5" customHeight="1" thickTop="1" thickBot="1" x14ac:dyDescent="0.3">
      <c r="C466" s="58"/>
      <c r="D466" s="58" t="str">
        <f>IF(C466&lt;&gt;"",TEXT(C466,"00")&amp;"/11/"&amp;'Configurações Básicas'!$P$5,"")</f>
        <v/>
      </c>
      <c r="E466" s="58"/>
      <c r="F466" s="58"/>
      <c r="G466" s="58"/>
      <c r="H466" s="58"/>
      <c r="I466" s="59"/>
      <c r="J466" s="193"/>
      <c r="K466" s="60"/>
      <c r="L466" s="192"/>
      <c r="M466" s="56">
        <f>M465+IF(AND(K466="Pago",OR(E466='PC Receitas'!$O$4,E466='PC Receitas'!$O$5,E466='PC Receitas'!$O$6)),I466,IF(AND(K466="Pago",OR(E466='PC Receitas'!$O$7,E466='PC Receitas'!$O$8,E466='PC Receitas'!$O$9,E466='PC Receitas'!$O$10,E466='PC Receitas'!$O$11,E466='PC Receitas'!$O$12,E466='PC Receitas'!$O$13,E466='PC Receitas'!$O$14)),-I466,0))</f>
        <v>7448.57</v>
      </c>
      <c r="R466" s="153" t="e">
        <f t="shared" si="28"/>
        <v>#N/A</v>
      </c>
      <c r="S466" s="150" t="e">
        <f t="shared" si="29"/>
        <v>#N/A</v>
      </c>
      <c r="T466" s="150" t="e">
        <f t="shared" si="30"/>
        <v>#N/A</v>
      </c>
      <c r="U466" s="150" t="e">
        <f t="shared" si="31"/>
        <v>#N/A</v>
      </c>
      <c r="V466" s="154" t="e">
        <f>VLOOKUP(E466,'PC Receitas'!$O$4:$P$14,2,FALSE)</f>
        <v>#N/A</v>
      </c>
    </row>
    <row r="467" spans="3:22" ht="19.5" customHeight="1" thickTop="1" thickBot="1" x14ac:dyDescent="0.3">
      <c r="C467" s="58"/>
      <c r="D467" s="58" t="str">
        <f>IF(C467&lt;&gt;"",TEXT(C467,"00")&amp;"/11/"&amp;'Configurações Básicas'!$P$5,"")</f>
        <v/>
      </c>
      <c r="E467" s="58"/>
      <c r="F467" s="58"/>
      <c r="G467" s="58"/>
      <c r="H467" s="58"/>
      <c r="I467" s="59"/>
      <c r="J467" s="193"/>
      <c r="K467" s="60"/>
      <c r="L467" s="192"/>
      <c r="M467" s="56">
        <f>M466+IF(AND(K467="Pago",OR(E467='PC Receitas'!$O$4,E467='PC Receitas'!$O$5,E467='PC Receitas'!$O$6)),I467,IF(AND(K467="Pago",OR(E467='PC Receitas'!$O$7,E467='PC Receitas'!$O$8,E467='PC Receitas'!$O$9,E467='PC Receitas'!$O$10,E467='PC Receitas'!$O$11,E467='PC Receitas'!$O$12,E467='PC Receitas'!$O$13,E467='PC Receitas'!$O$14)),-I467,0))</f>
        <v>7448.57</v>
      </c>
      <c r="R467" s="153" t="e">
        <f t="shared" si="28"/>
        <v>#N/A</v>
      </c>
      <c r="S467" s="150" t="e">
        <f t="shared" si="29"/>
        <v>#N/A</v>
      </c>
      <c r="T467" s="150" t="e">
        <f t="shared" si="30"/>
        <v>#N/A</v>
      </c>
      <c r="U467" s="150" t="e">
        <f t="shared" si="31"/>
        <v>#N/A</v>
      </c>
      <c r="V467" s="154" t="e">
        <f>VLOOKUP(E467,'PC Receitas'!$O$4:$P$14,2,FALSE)</f>
        <v>#N/A</v>
      </c>
    </row>
    <row r="468" spans="3:22" ht="19.5" customHeight="1" thickTop="1" thickBot="1" x14ac:dyDescent="0.3">
      <c r="C468" s="58"/>
      <c r="D468" s="58" t="str">
        <f>IF(C468&lt;&gt;"",TEXT(C468,"00")&amp;"/11/"&amp;'Configurações Básicas'!$P$5,"")</f>
        <v/>
      </c>
      <c r="E468" s="58"/>
      <c r="F468" s="58"/>
      <c r="G468" s="58"/>
      <c r="H468" s="58"/>
      <c r="I468" s="59"/>
      <c r="J468" s="193"/>
      <c r="K468" s="60"/>
      <c r="L468" s="192"/>
      <c r="M468" s="56">
        <f>M467+IF(AND(K468="Pago",OR(E468='PC Receitas'!$O$4,E468='PC Receitas'!$O$5,E468='PC Receitas'!$O$6)),I468,IF(AND(K468="Pago",OR(E468='PC Receitas'!$O$7,E468='PC Receitas'!$O$8,E468='PC Receitas'!$O$9,E468='PC Receitas'!$O$10,E468='PC Receitas'!$O$11,E468='PC Receitas'!$O$12,E468='PC Receitas'!$O$13,E468='PC Receitas'!$O$14)),-I468,0))</f>
        <v>7448.57</v>
      </c>
      <c r="R468" s="153" t="e">
        <f t="shared" si="28"/>
        <v>#N/A</v>
      </c>
      <c r="S468" s="150" t="e">
        <f t="shared" si="29"/>
        <v>#N/A</v>
      </c>
      <c r="T468" s="150" t="e">
        <f t="shared" si="30"/>
        <v>#N/A</v>
      </c>
      <c r="U468" s="150" t="e">
        <f t="shared" si="31"/>
        <v>#N/A</v>
      </c>
      <c r="V468" s="154" t="e">
        <f>VLOOKUP(E468,'PC Receitas'!$O$4:$P$14,2,FALSE)</f>
        <v>#N/A</v>
      </c>
    </row>
    <row r="469" spans="3:22" ht="19.5" customHeight="1" thickTop="1" thickBot="1" x14ac:dyDescent="0.3">
      <c r="C469" s="58"/>
      <c r="D469" s="58" t="str">
        <f>IF(C469&lt;&gt;"",TEXT(C469,"00")&amp;"/11/"&amp;'Configurações Básicas'!$P$5,"")</f>
        <v/>
      </c>
      <c r="E469" s="58"/>
      <c r="F469" s="58"/>
      <c r="G469" s="58"/>
      <c r="H469" s="58"/>
      <c r="I469" s="59"/>
      <c r="J469" s="193"/>
      <c r="K469" s="60"/>
      <c r="L469" s="192"/>
      <c r="M469" s="56">
        <f>M468+IF(AND(K469="Pago",OR(E469='PC Receitas'!$O$4,E469='PC Receitas'!$O$5,E469='PC Receitas'!$O$6)),I469,IF(AND(K469="Pago",OR(E469='PC Receitas'!$O$7,E469='PC Receitas'!$O$8,E469='PC Receitas'!$O$9,E469='PC Receitas'!$O$10,E469='PC Receitas'!$O$11,E469='PC Receitas'!$O$12,E469='PC Receitas'!$O$13,E469='PC Receitas'!$O$14)),-I469,0))</f>
        <v>7448.57</v>
      </c>
      <c r="R469" s="153" t="e">
        <f t="shared" si="28"/>
        <v>#N/A</v>
      </c>
      <c r="S469" s="150" t="e">
        <f t="shared" si="29"/>
        <v>#N/A</v>
      </c>
      <c r="T469" s="150" t="e">
        <f t="shared" si="30"/>
        <v>#N/A</v>
      </c>
      <c r="U469" s="150" t="e">
        <f t="shared" si="31"/>
        <v>#N/A</v>
      </c>
      <c r="V469" s="154" t="e">
        <f>VLOOKUP(E469,'PC Receitas'!$O$4:$P$14,2,FALSE)</f>
        <v>#N/A</v>
      </c>
    </row>
    <row r="470" spans="3:22" ht="19.5" customHeight="1" thickTop="1" thickBot="1" x14ac:dyDescent="0.3">
      <c r="C470" s="58"/>
      <c r="D470" s="58" t="str">
        <f>IF(C470&lt;&gt;"",TEXT(C470,"00")&amp;"/11/"&amp;'Configurações Básicas'!$P$5,"")</f>
        <v/>
      </c>
      <c r="E470" s="58"/>
      <c r="F470" s="58"/>
      <c r="G470" s="58"/>
      <c r="H470" s="58"/>
      <c r="I470" s="59"/>
      <c r="J470" s="193"/>
      <c r="K470" s="60"/>
      <c r="L470" s="192"/>
      <c r="M470" s="56">
        <f>M469+IF(AND(K470="Pago",OR(E470='PC Receitas'!$O$4,E470='PC Receitas'!$O$5,E470='PC Receitas'!$O$6)),I470,IF(AND(K470="Pago",OR(E470='PC Receitas'!$O$7,E470='PC Receitas'!$O$8,E470='PC Receitas'!$O$9,E470='PC Receitas'!$O$10,E470='PC Receitas'!$O$11,E470='PC Receitas'!$O$12,E470='PC Receitas'!$O$13,E470='PC Receitas'!$O$14)),-I470,0))</f>
        <v>7448.57</v>
      </c>
      <c r="R470" s="153" t="e">
        <f t="shared" si="28"/>
        <v>#N/A</v>
      </c>
      <c r="S470" s="150" t="e">
        <f t="shared" si="29"/>
        <v>#N/A</v>
      </c>
      <c r="T470" s="150" t="e">
        <f t="shared" si="30"/>
        <v>#N/A</v>
      </c>
      <c r="U470" s="150" t="e">
        <f t="shared" si="31"/>
        <v>#N/A</v>
      </c>
      <c r="V470" s="154" t="e">
        <f>VLOOKUP(E470,'PC Receitas'!$O$4:$P$14,2,FALSE)</f>
        <v>#N/A</v>
      </c>
    </row>
    <row r="471" spans="3:22" ht="19.5" customHeight="1" thickTop="1" thickBot="1" x14ac:dyDescent="0.3">
      <c r="C471" s="58"/>
      <c r="D471" s="58" t="str">
        <f>IF(C471&lt;&gt;"",TEXT(C471,"00")&amp;"/11/"&amp;'Configurações Básicas'!$P$5,"")</f>
        <v/>
      </c>
      <c r="E471" s="58"/>
      <c r="F471" s="58"/>
      <c r="G471" s="58"/>
      <c r="H471" s="58"/>
      <c r="I471" s="59"/>
      <c r="J471" s="193"/>
      <c r="K471" s="60"/>
      <c r="L471" s="192"/>
      <c r="M471" s="56">
        <f>M470+IF(AND(K471="Pago",OR(E471='PC Receitas'!$O$4,E471='PC Receitas'!$O$5,E471='PC Receitas'!$O$6)),I471,IF(AND(K471="Pago",OR(E471='PC Receitas'!$O$7,E471='PC Receitas'!$O$8,E471='PC Receitas'!$O$9,E471='PC Receitas'!$O$10,E471='PC Receitas'!$O$11,E471='PC Receitas'!$O$12,E471='PC Receitas'!$O$13,E471='PC Receitas'!$O$14)),-I471,0))</f>
        <v>7448.57</v>
      </c>
      <c r="R471" s="153" t="e">
        <f t="shared" si="28"/>
        <v>#N/A</v>
      </c>
      <c r="S471" s="150" t="e">
        <f t="shared" si="29"/>
        <v>#N/A</v>
      </c>
      <c r="T471" s="150" t="e">
        <f t="shared" si="30"/>
        <v>#N/A</v>
      </c>
      <c r="U471" s="150" t="e">
        <f t="shared" si="31"/>
        <v>#N/A</v>
      </c>
      <c r="V471" s="154" t="e">
        <f>VLOOKUP(E471,'PC Receitas'!$O$4:$P$14,2,FALSE)</f>
        <v>#N/A</v>
      </c>
    </row>
    <row r="472" spans="3:22" ht="19.5" customHeight="1" thickTop="1" thickBot="1" x14ac:dyDescent="0.3">
      <c r="C472" s="58"/>
      <c r="D472" s="58" t="str">
        <f>IF(C472&lt;&gt;"",TEXT(C472,"00")&amp;"/11/"&amp;'Configurações Básicas'!$P$5,"")</f>
        <v/>
      </c>
      <c r="E472" s="58"/>
      <c r="F472" s="58"/>
      <c r="G472" s="58"/>
      <c r="H472" s="58"/>
      <c r="I472" s="59"/>
      <c r="J472" s="193"/>
      <c r="K472" s="60"/>
      <c r="L472" s="192"/>
      <c r="M472" s="56">
        <f>M471+IF(AND(K472="Pago",OR(E472='PC Receitas'!$O$4,E472='PC Receitas'!$O$5,E472='PC Receitas'!$O$6)),I472,IF(AND(K472="Pago",OR(E472='PC Receitas'!$O$7,E472='PC Receitas'!$O$8,E472='PC Receitas'!$O$9,E472='PC Receitas'!$O$10,E472='PC Receitas'!$O$11,E472='PC Receitas'!$O$12,E472='PC Receitas'!$O$13,E472='PC Receitas'!$O$14)),-I472,0))</f>
        <v>7448.57</v>
      </c>
      <c r="R472" s="153" t="e">
        <f t="shared" si="28"/>
        <v>#N/A</v>
      </c>
      <c r="S472" s="150" t="e">
        <f t="shared" si="29"/>
        <v>#N/A</v>
      </c>
      <c r="T472" s="150" t="e">
        <f t="shared" si="30"/>
        <v>#N/A</v>
      </c>
      <c r="U472" s="150" t="e">
        <f t="shared" si="31"/>
        <v>#N/A</v>
      </c>
      <c r="V472" s="154" t="e">
        <f>VLOOKUP(E472,'PC Receitas'!$O$4:$P$14,2,FALSE)</f>
        <v>#N/A</v>
      </c>
    </row>
    <row r="473" spans="3:22" ht="19.5" customHeight="1" thickTop="1" thickBot="1" x14ac:dyDescent="0.3">
      <c r="C473" s="58"/>
      <c r="D473" s="58" t="str">
        <f>IF(C473&lt;&gt;"",TEXT(C473,"00")&amp;"/11/"&amp;'Configurações Básicas'!$P$5,"")</f>
        <v/>
      </c>
      <c r="E473" s="58"/>
      <c r="F473" s="58"/>
      <c r="G473" s="58"/>
      <c r="H473" s="58"/>
      <c r="I473" s="59"/>
      <c r="J473" s="193"/>
      <c r="K473" s="60"/>
      <c r="L473" s="192"/>
      <c r="M473" s="56">
        <f>M472+IF(AND(K473="Pago",OR(E473='PC Receitas'!$O$4,E473='PC Receitas'!$O$5,E473='PC Receitas'!$O$6)),I473,IF(AND(K473="Pago",OR(E473='PC Receitas'!$O$7,E473='PC Receitas'!$O$8,E473='PC Receitas'!$O$9,E473='PC Receitas'!$O$10,E473='PC Receitas'!$O$11,E473='PC Receitas'!$O$12,E473='PC Receitas'!$O$13,E473='PC Receitas'!$O$14)),-I473,0))</f>
        <v>7448.57</v>
      </c>
      <c r="R473" s="153" t="e">
        <f t="shared" si="28"/>
        <v>#N/A</v>
      </c>
      <c r="S473" s="150" t="e">
        <f t="shared" si="29"/>
        <v>#N/A</v>
      </c>
      <c r="T473" s="150" t="e">
        <f t="shared" si="30"/>
        <v>#N/A</v>
      </c>
      <c r="U473" s="150" t="e">
        <f t="shared" si="31"/>
        <v>#N/A</v>
      </c>
      <c r="V473" s="154" t="e">
        <f>VLOOKUP(E473,'PC Receitas'!$O$4:$P$14,2,FALSE)</f>
        <v>#N/A</v>
      </c>
    </row>
    <row r="474" spans="3:22" ht="19.5" customHeight="1" thickTop="1" thickBot="1" x14ac:dyDescent="0.3">
      <c r="C474" s="58"/>
      <c r="D474" s="58" t="str">
        <f>IF(C474&lt;&gt;"",TEXT(C474,"00")&amp;"/11/"&amp;'Configurações Básicas'!$P$5,"")</f>
        <v/>
      </c>
      <c r="E474" s="58"/>
      <c r="F474" s="58"/>
      <c r="G474" s="58"/>
      <c r="H474" s="58"/>
      <c r="I474" s="59"/>
      <c r="J474" s="193"/>
      <c r="K474" s="60"/>
      <c r="L474" s="192"/>
      <c r="M474" s="56">
        <f>M473+IF(AND(K474="Pago",OR(E474='PC Receitas'!$O$4,E474='PC Receitas'!$O$5,E474='PC Receitas'!$O$6)),I474,IF(AND(K474="Pago",OR(E474='PC Receitas'!$O$7,E474='PC Receitas'!$O$8,E474='PC Receitas'!$O$9,E474='PC Receitas'!$O$10,E474='PC Receitas'!$O$11,E474='PC Receitas'!$O$12,E474='PC Receitas'!$O$13,E474='PC Receitas'!$O$14)),-I474,0))</f>
        <v>7448.57</v>
      </c>
      <c r="R474" s="153" t="e">
        <f t="shared" si="28"/>
        <v>#N/A</v>
      </c>
      <c r="S474" s="150" t="e">
        <f t="shared" si="29"/>
        <v>#N/A</v>
      </c>
      <c r="T474" s="150" t="e">
        <f t="shared" si="30"/>
        <v>#N/A</v>
      </c>
      <c r="U474" s="150" t="e">
        <f t="shared" si="31"/>
        <v>#N/A</v>
      </c>
      <c r="V474" s="154" t="e">
        <f>VLOOKUP(E474,'PC Receitas'!$O$4:$P$14,2,FALSE)</f>
        <v>#N/A</v>
      </c>
    </row>
    <row r="475" spans="3:22" ht="19.5" customHeight="1" thickTop="1" thickBot="1" x14ac:dyDescent="0.3">
      <c r="C475" s="58"/>
      <c r="D475" s="58" t="str">
        <f>IF(C475&lt;&gt;"",TEXT(C475,"00")&amp;"/11/"&amp;'Configurações Básicas'!$P$5,"")</f>
        <v/>
      </c>
      <c r="E475" s="58"/>
      <c r="F475" s="58"/>
      <c r="G475" s="58"/>
      <c r="H475" s="58"/>
      <c r="I475" s="59"/>
      <c r="J475" s="193"/>
      <c r="K475" s="60"/>
      <c r="L475" s="192"/>
      <c r="M475" s="56">
        <f>M474+IF(AND(K475="Pago",OR(E475='PC Receitas'!$O$4,E475='PC Receitas'!$O$5,E475='PC Receitas'!$O$6)),I475,IF(AND(K475="Pago",OR(E475='PC Receitas'!$O$7,E475='PC Receitas'!$O$8,E475='PC Receitas'!$O$9,E475='PC Receitas'!$O$10,E475='PC Receitas'!$O$11,E475='PC Receitas'!$O$12,E475='PC Receitas'!$O$13,E475='PC Receitas'!$O$14)),-I475,0))</f>
        <v>7448.57</v>
      </c>
      <c r="R475" s="153" t="e">
        <f t="shared" si="28"/>
        <v>#N/A</v>
      </c>
      <c r="S475" s="150" t="e">
        <f t="shared" si="29"/>
        <v>#N/A</v>
      </c>
      <c r="T475" s="150" t="e">
        <f t="shared" si="30"/>
        <v>#N/A</v>
      </c>
      <c r="U475" s="150" t="e">
        <f t="shared" si="31"/>
        <v>#N/A</v>
      </c>
      <c r="V475" s="154" t="e">
        <f>VLOOKUP(E475,'PC Receitas'!$O$4:$P$14,2,FALSE)</f>
        <v>#N/A</v>
      </c>
    </row>
    <row r="476" spans="3:22" ht="19.5" customHeight="1" thickTop="1" thickBot="1" x14ac:dyDescent="0.3">
      <c r="C476" s="58"/>
      <c r="D476" s="58" t="str">
        <f>IF(C476&lt;&gt;"",TEXT(C476,"00")&amp;"/11/"&amp;'Configurações Básicas'!$P$5,"")</f>
        <v/>
      </c>
      <c r="E476" s="58"/>
      <c r="F476" s="58"/>
      <c r="G476" s="58"/>
      <c r="H476" s="58"/>
      <c r="I476" s="59"/>
      <c r="J476" s="193"/>
      <c r="K476" s="60"/>
      <c r="L476" s="192"/>
      <c r="M476" s="56">
        <f>M475+IF(AND(K476="Pago",OR(E476='PC Receitas'!$O$4,E476='PC Receitas'!$O$5,E476='PC Receitas'!$O$6)),I476,IF(AND(K476="Pago",OR(E476='PC Receitas'!$O$7,E476='PC Receitas'!$O$8,E476='PC Receitas'!$O$9,E476='PC Receitas'!$O$10,E476='PC Receitas'!$O$11,E476='PC Receitas'!$O$12,E476='PC Receitas'!$O$13,E476='PC Receitas'!$O$14)),-I476,0))</f>
        <v>7448.57</v>
      </c>
      <c r="R476" s="153" t="e">
        <f t="shared" si="28"/>
        <v>#N/A</v>
      </c>
      <c r="S476" s="150" t="e">
        <f t="shared" si="29"/>
        <v>#N/A</v>
      </c>
      <c r="T476" s="150" t="e">
        <f t="shared" si="30"/>
        <v>#N/A</v>
      </c>
      <c r="U476" s="150" t="e">
        <f t="shared" si="31"/>
        <v>#N/A</v>
      </c>
      <c r="V476" s="154" t="e">
        <f>VLOOKUP(E476,'PC Receitas'!$O$4:$P$14,2,FALSE)</f>
        <v>#N/A</v>
      </c>
    </row>
    <row r="477" spans="3:22" ht="19.5" customHeight="1" thickTop="1" thickBot="1" x14ac:dyDescent="0.3">
      <c r="C477" s="58"/>
      <c r="D477" s="58" t="str">
        <f>IF(C477&lt;&gt;"",TEXT(C477,"00")&amp;"/11/"&amp;'Configurações Básicas'!$P$5,"")</f>
        <v/>
      </c>
      <c r="E477" s="58"/>
      <c r="F477" s="58"/>
      <c r="G477" s="58"/>
      <c r="H477" s="58"/>
      <c r="I477" s="59"/>
      <c r="J477" s="193"/>
      <c r="K477" s="60"/>
      <c r="L477" s="192"/>
      <c r="M477" s="56">
        <f>M476+IF(AND(K477="Pago",OR(E477='PC Receitas'!$O$4,E477='PC Receitas'!$O$5,E477='PC Receitas'!$O$6)),I477,IF(AND(K477="Pago",OR(E477='PC Receitas'!$O$7,E477='PC Receitas'!$O$8,E477='PC Receitas'!$O$9,E477='PC Receitas'!$O$10,E477='PC Receitas'!$O$11,E477='PC Receitas'!$O$12,E477='PC Receitas'!$O$13,E477='PC Receitas'!$O$14)),-I477,0))</f>
        <v>7448.57</v>
      </c>
      <c r="R477" s="153" t="e">
        <f t="shared" si="28"/>
        <v>#N/A</v>
      </c>
      <c r="S477" s="150" t="e">
        <f t="shared" si="29"/>
        <v>#N/A</v>
      </c>
      <c r="T477" s="150" t="e">
        <f t="shared" si="30"/>
        <v>#N/A</v>
      </c>
      <c r="U477" s="150" t="e">
        <f t="shared" si="31"/>
        <v>#N/A</v>
      </c>
      <c r="V477" s="154" t="e">
        <f>VLOOKUP(E477,'PC Receitas'!$O$4:$P$14,2,FALSE)</f>
        <v>#N/A</v>
      </c>
    </row>
    <row r="478" spans="3:22" ht="19.5" customHeight="1" thickTop="1" thickBot="1" x14ac:dyDescent="0.3">
      <c r="C478" s="58"/>
      <c r="D478" s="58" t="str">
        <f>IF(C478&lt;&gt;"",TEXT(C478,"00")&amp;"/11/"&amp;'Configurações Básicas'!$P$5,"")</f>
        <v/>
      </c>
      <c r="E478" s="58"/>
      <c r="F478" s="58"/>
      <c r="G478" s="58"/>
      <c r="H478" s="58"/>
      <c r="I478" s="59"/>
      <c r="J478" s="193"/>
      <c r="K478" s="60"/>
      <c r="L478" s="192"/>
      <c r="M478" s="56">
        <f>M477+IF(AND(K478="Pago",OR(E478='PC Receitas'!$O$4,E478='PC Receitas'!$O$5,E478='PC Receitas'!$O$6)),I478,IF(AND(K478="Pago",OR(E478='PC Receitas'!$O$7,E478='PC Receitas'!$O$8,E478='PC Receitas'!$O$9,E478='PC Receitas'!$O$10,E478='PC Receitas'!$O$11,E478='PC Receitas'!$O$12,E478='PC Receitas'!$O$13,E478='PC Receitas'!$O$14)),-I478,0))</f>
        <v>7448.57</v>
      </c>
      <c r="R478" s="153" t="e">
        <f t="shared" si="28"/>
        <v>#N/A</v>
      </c>
      <c r="S478" s="150" t="e">
        <f t="shared" si="29"/>
        <v>#N/A</v>
      </c>
      <c r="T478" s="150" t="e">
        <f t="shared" si="30"/>
        <v>#N/A</v>
      </c>
      <c r="U478" s="150" t="e">
        <f t="shared" si="31"/>
        <v>#N/A</v>
      </c>
      <c r="V478" s="154" t="e">
        <f>VLOOKUP(E478,'PC Receitas'!$O$4:$P$14,2,FALSE)</f>
        <v>#N/A</v>
      </c>
    </row>
    <row r="479" spans="3:22" ht="19.5" customHeight="1" thickTop="1" thickBot="1" x14ac:dyDescent="0.3">
      <c r="C479" s="58"/>
      <c r="D479" s="58" t="str">
        <f>IF(C479&lt;&gt;"",TEXT(C479,"00")&amp;"/11/"&amp;'Configurações Básicas'!$P$5,"")</f>
        <v/>
      </c>
      <c r="E479" s="58"/>
      <c r="F479" s="58"/>
      <c r="G479" s="58"/>
      <c r="H479" s="58"/>
      <c r="I479" s="59"/>
      <c r="J479" s="193"/>
      <c r="K479" s="60"/>
      <c r="L479" s="192"/>
      <c r="M479" s="56">
        <f>M478+IF(AND(K479="Pago",OR(E479='PC Receitas'!$O$4,E479='PC Receitas'!$O$5,E479='PC Receitas'!$O$6)),I479,IF(AND(K479="Pago",OR(E479='PC Receitas'!$O$7,E479='PC Receitas'!$O$8,E479='PC Receitas'!$O$9,E479='PC Receitas'!$O$10,E479='PC Receitas'!$O$11,E479='PC Receitas'!$O$12,E479='PC Receitas'!$O$13,E479='PC Receitas'!$O$14)),-I479,0))</f>
        <v>7448.57</v>
      </c>
      <c r="R479" s="153" t="e">
        <f t="shared" si="28"/>
        <v>#N/A</v>
      </c>
      <c r="S479" s="150" t="e">
        <f t="shared" si="29"/>
        <v>#N/A</v>
      </c>
      <c r="T479" s="150" t="e">
        <f t="shared" si="30"/>
        <v>#N/A</v>
      </c>
      <c r="U479" s="150" t="e">
        <f t="shared" si="31"/>
        <v>#N/A</v>
      </c>
      <c r="V479" s="154" t="e">
        <f>VLOOKUP(E479,'PC Receitas'!$O$4:$P$14,2,FALSE)</f>
        <v>#N/A</v>
      </c>
    </row>
    <row r="480" spans="3:22" ht="19.5" customHeight="1" thickTop="1" thickBot="1" x14ac:dyDescent="0.3">
      <c r="C480" s="58"/>
      <c r="D480" s="58" t="str">
        <f>IF(C480&lt;&gt;"",TEXT(C480,"00")&amp;"/11/"&amp;'Configurações Básicas'!$P$5,"")</f>
        <v/>
      </c>
      <c r="E480" s="58"/>
      <c r="F480" s="58"/>
      <c r="G480" s="58"/>
      <c r="H480" s="58"/>
      <c r="I480" s="59"/>
      <c r="J480" s="193"/>
      <c r="K480" s="60"/>
      <c r="L480" s="192"/>
      <c r="M480" s="56">
        <f>M479+IF(AND(K480="Pago",OR(E480='PC Receitas'!$O$4,E480='PC Receitas'!$O$5,E480='PC Receitas'!$O$6)),I480,IF(AND(K480="Pago",OR(E480='PC Receitas'!$O$7,E480='PC Receitas'!$O$8,E480='PC Receitas'!$O$9,E480='PC Receitas'!$O$10,E480='PC Receitas'!$O$11,E480='PC Receitas'!$O$12,E480='PC Receitas'!$O$13,E480='PC Receitas'!$O$14)),-I480,0))</f>
        <v>7448.57</v>
      </c>
      <c r="R480" s="153" t="e">
        <f t="shared" si="28"/>
        <v>#N/A</v>
      </c>
      <c r="S480" s="150" t="e">
        <f t="shared" si="29"/>
        <v>#N/A</v>
      </c>
      <c r="T480" s="150" t="e">
        <f t="shared" si="30"/>
        <v>#N/A</v>
      </c>
      <c r="U480" s="150" t="e">
        <f t="shared" si="31"/>
        <v>#N/A</v>
      </c>
      <c r="V480" s="154" t="e">
        <f>VLOOKUP(E480,'PC Receitas'!$O$4:$P$14,2,FALSE)</f>
        <v>#N/A</v>
      </c>
    </row>
    <row r="481" spans="3:22" ht="19.5" customHeight="1" thickTop="1" thickBot="1" x14ac:dyDescent="0.3">
      <c r="C481" s="58"/>
      <c r="D481" s="58" t="str">
        <f>IF(C481&lt;&gt;"",TEXT(C481,"00")&amp;"/11/"&amp;'Configurações Básicas'!$P$5,"")</f>
        <v/>
      </c>
      <c r="E481" s="58"/>
      <c r="F481" s="58"/>
      <c r="G481" s="58"/>
      <c r="H481" s="58"/>
      <c r="I481" s="59"/>
      <c r="J481" s="193"/>
      <c r="K481" s="60"/>
      <c r="L481" s="192"/>
      <c r="M481" s="56">
        <f>M480+IF(AND(K481="Pago",OR(E481='PC Receitas'!$O$4,E481='PC Receitas'!$O$5,E481='PC Receitas'!$O$6)),I481,IF(AND(K481="Pago",OR(E481='PC Receitas'!$O$7,E481='PC Receitas'!$O$8,E481='PC Receitas'!$O$9,E481='PC Receitas'!$O$10,E481='PC Receitas'!$O$11,E481='PC Receitas'!$O$12,E481='PC Receitas'!$O$13,E481='PC Receitas'!$O$14)),-I481,0))</f>
        <v>7448.57</v>
      </c>
      <c r="R481" s="153" t="e">
        <f t="shared" si="28"/>
        <v>#N/A</v>
      </c>
      <c r="S481" s="150" t="e">
        <f t="shared" si="29"/>
        <v>#N/A</v>
      </c>
      <c r="T481" s="150" t="e">
        <f t="shared" si="30"/>
        <v>#N/A</v>
      </c>
      <c r="U481" s="150" t="e">
        <f t="shared" si="31"/>
        <v>#N/A</v>
      </c>
      <c r="V481" s="154" t="e">
        <f>VLOOKUP(E481,'PC Receitas'!$O$4:$P$14,2,FALSE)</f>
        <v>#N/A</v>
      </c>
    </row>
    <row r="482" spans="3:22" ht="19.5" customHeight="1" thickTop="1" thickBot="1" x14ac:dyDescent="0.3">
      <c r="C482" s="58"/>
      <c r="D482" s="58" t="str">
        <f>IF(C482&lt;&gt;"",TEXT(C482,"00")&amp;"/11/"&amp;'Configurações Básicas'!$P$5,"")</f>
        <v/>
      </c>
      <c r="E482" s="58"/>
      <c r="F482" s="58"/>
      <c r="G482" s="58"/>
      <c r="H482" s="58"/>
      <c r="I482" s="59"/>
      <c r="J482" s="193"/>
      <c r="K482" s="60"/>
      <c r="L482" s="192"/>
      <c r="M482" s="56">
        <f>M481+IF(AND(K482="Pago",OR(E482='PC Receitas'!$O$4,E482='PC Receitas'!$O$5,E482='PC Receitas'!$O$6)),I482,IF(AND(K482="Pago",OR(E482='PC Receitas'!$O$7,E482='PC Receitas'!$O$8,E482='PC Receitas'!$O$9,E482='PC Receitas'!$O$10,E482='PC Receitas'!$O$11,E482='PC Receitas'!$O$12,E482='PC Receitas'!$O$13,E482='PC Receitas'!$O$14)),-I482,0))</f>
        <v>7448.57</v>
      </c>
      <c r="R482" s="153" t="e">
        <f t="shared" si="28"/>
        <v>#N/A</v>
      </c>
      <c r="S482" s="150" t="e">
        <f t="shared" si="29"/>
        <v>#N/A</v>
      </c>
      <c r="T482" s="150" t="e">
        <f t="shared" si="30"/>
        <v>#N/A</v>
      </c>
      <c r="U482" s="150" t="e">
        <f t="shared" si="31"/>
        <v>#N/A</v>
      </c>
      <c r="V482" s="154" t="e">
        <f>VLOOKUP(E482,'PC Receitas'!$O$4:$P$14,2,FALSE)</f>
        <v>#N/A</v>
      </c>
    </row>
    <row r="483" spans="3:22" ht="19.5" customHeight="1" thickTop="1" thickBot="1" x14ac:dyDescent="0.3">
      <c r="C483" s="58"/>
      <c r="D483" s="58" t="str">
        <f>IF(C483&lt;&gt;"",TEXT(C483,"00")&amp;"/11/"&amp;'Configurações Básicas'!$P$5,"")</f>
        <v/>
      </c>
      <c r="E483" s="58"/>
      <c r="F483" s="58"/>
      <c r="G483" s="58"/>
      <c r="H483" s="58"/>
      <c r="I483" s="59"/>
      <c r="J483" s="193"/>
      <c r="K483" s="60"/>
      <c r="L483" s="192"/>
      <c r="M483" s="56">
        <f>M482+IF(AND(K483="Pago",OR(E483='PC Receitas'!$O$4,E483='PC Receitas'!$O$5,E483='PC Receitas'!$O$6)),I483,IF(AND(K483="Pago",OR(E483='PC Receitas'!$O$7,E483='PC Receitas'!$O$8,E483='PC Receitas'!$O$9,E483='PC Receitas'!$O$10,E483='PC Receitas'!$O$11,E483='PC Receitas'!$O$12,E483='PC Receitas'!$O$13,E483='PC Receitas'!$O$14)),-I483,0))</f>
        <v>7448.57</v>
      </c>
      <c r="R483" s="153" t="e">
        <f t="shared" si="28"/>
        <v>#N/A</v>
      </c>
      <c r="S483" s="150" t="e">
        <f t="shared" si="29"/>
        <v>#N/A</v>
      </c>
      <c r="T483" s="150" t="e">
        <f t="shared" si="30"/>
        <v>#N/A</v>
      </c>
      <c r="U483" s="150" t="e">
        <f t="shared" si="31"/>
        <v>#N/A</v>
      </c>
      <c r="V483" s="154" t="e">
        <f>VLOOKUP(E483,'PC Receitas'!$O$4:$P$14,2,FALSE)</f>
        <v>#N/A</v>
      </c>
    </row>
    <row r="484" spans="3:22" ht="19.5" customHeight="1" thickTop="1" thickBot="1" x14ac:dyDescent="0.3">
      <c r="C484" s="58"/>
      <c r="D484" s="58" t="str">
        <f>IF(C484&lt;&gt;"",TEXT(C484,"00")&amp;"/11/"&amp;'Configurações Básicas'!$P$5,"")</f>
        <v/>
      </c>
      <c r="E484" s="58"/>
      <c r="F484" s="58"/>
      <c r="G484" s="58"/>
      <c r="H484" s="58"/>
      <c r="I484" s="59"/>
      <c r="J484" s="193"/>
      <c r="K484" s="60"/>
      <c r="L484" s="192"/>
      <c r="M484" s="56">
        <f>M483+IF(AND(K484="Pago",OR(E484='PC Receitas'!$O$4,E484='PC Receitas'!$O$5,E484='PC Receitas'!$O$6)),I484,IF(AND(K484="Pago",OR(E484='PC Receitas'!$O$7,E484='PC Receitas'!$O$8,E484='PC Receitas'!$O$9,E484='PC Receitas'!$O$10,E484='PC Receitas'!$O$11,E484='PC Receitas'!$O$12,E484='PC Receitas'!$O$13,E484='PC Receitas'!$O$14)),-I484,0))</f>
        <v>7448.57</v>
      </c>
      <c r="R484" s="153" t="e">
        <f t="shared" si="28"/>
        <v>#N/A</v>
      </c>
      <c r="S484" s="150" t="e">
        <f t="shared" si="29"/>
        <v>#N/A</v>
      </c>
      <c r="T484" s="150" t="e">
        <f t="shared" si="30"/>
        <v>#N/A</v>
      </c>
      <c r="U484" s="150" t="e">
        <f t="shared" si="31"/>
        <v>#N/A</v>
      </c>
      <c r="V484" s="154" t="e">
        <f>VLOOKUP(E484,'PC Receitas'!$O$4:$P$14,2,FALSE)</f>
        <v>#N/A</v>
      </c>
    </row>
    <row r="485" spans="3:22" ht="19.5" customHeight="1" thickTop="1" thickBot="1" x14ac:dyDescent="0.3">
      <c r="C485" s="58"/>
      <c r="D485" s="58" t="str">
        <f>IF(C485&lt;&gt;"",TEXT(C485,"00")&amp;"/11/"&amp;'Configurações Básicas'!$P$5,"")</f>
        <v/>
      </c>
      <c r="E485" s="58"/>
      <c r="F485" s="58"/>
      <c r="G485" s="58"/>
      <c r="H485" s="58"/>
      <c r="I485" s="59"/>
      <c r="J485" s="193"/>
      <c r="K485" s="60"/>
      <c r="L485" s="192"/>
      <c r="M485" s="56">
        <f>M484+IF(AND(K485="Pago",OR(E485='PC Receitas'!$O$4,E485='PC Receitas'!$O$5,E485='PC Receitas'!$O$6)),I485,IF(AND(K485="Pago",OR(E485='PC Receitas'!$O$7,E485='PC Receitas'!$O$8,E485='PC Receitas'!$O$9,E485='PC Receitas'!$O$10,E485='PC Receitas'!$O$11,E485='PC Receitas'!$O$12,E485='PC Receitas'!$O$13,E485='PC Receitas'!$O$14)),-I485,0))</f>
        <v>7448.57</v>
      </c>
      <c r="R485" s="153" t="e">
        <f t="shared" si="28"/>
        <v>#N/A</v>
      </c>
      <c r="S485" s="150" t="e">
        <f t="shared" si="29"/>
        <v>#N/A</v>
      </c>
      <c r="T485" s="150" t="e">
        <f t="shared" si="30"/>
        <v>#N/A</v>
      </c>
      <c r="U485" s="150" t="e">
        <f t="shared" si="31"/>
        <v>#N/A</v>
      </c>
      <c r="V485" s="154" t="e">
        <f>VLOOKUP(E485,'PC Receitas'!$O$4:$P$14,2,FALSE)</f>
        <v>#N/A</v>
      </c>
    </row>
    <row r="486" spans="3:22" ht="19.5" customHeight="1" thickTop="1" thickBot="1" x14ac:dyDescent="0.3">
      <c r="C486" s="58"/>
      <c r="D486" s="58" t="str">
        <f>IF(C486&lt;&gt;"",TEXT(C486,"00")&amp;"/11/"&amp;'Configurações Básicas'!$P$5,"")</f>
        <v/>
      </c>
      <c r="E486" s="58"/>
      <c r="F486" s="58"/>
      <c r="G486" s="58"/>
      <c r="H486" s="58"/>
      <c r="I486" s="59"/>
      <c r="J486" s="193"/>
      <c r="K486" s="60"/>
      <c r="L486" s="192"/>
      <c r="M486" s="56">
        <f>M485+IF(AND(K486="Pago",OR(E486='PC Receitas'!$O$4,E486='PC Receitas'!$O$5,E486='PC Receitas'!$O$6)),I486,IF(AND(K486="Pago",OR(E486='PC Receitas'!$O$7,E486='PC Receitas'!$O$8,E486='PC Receitas'!$O$9,E486='PC Receitas'!$O$10,E486='PC Receitas'!$O$11,E486='PC Receitas'!$O$12,E486='PC Receitas'!$O$13,E486='PC Receitas'!$O$14)),-I486,0))</f>
        <v>7448.57</v>
      </c>
      <c r="R486" s="153" t="e">
        <f t="shared" si="28"/>
        <v>#N/A</v>
      </c>
      <c r="S486" s="150" t="e">
        <f t="shared" si="29"/>
        <v>#N/A</v>
      </c>
      <c r="T486" s="150" t="e">
        <f t="shared" si="30"/>
        <v>#N/A</v>
      </c>
      <c r="U486" s="150" t="e">
        <f t="shared" si="31"/>
        <v>#N/A</v>
      </c>
      <c r="V486" s="154" t="e">
        <f>VLOOKUP(E486,'PC Receitas'!$O$4:$P$14,2,FALSE)</f>
        <v>#N/A</v>
      </c>
    </row>
    <row r="487" spans="3:22" ht="19.5" customHeight="1" thickTop="1" thickBot="1" x14ac:dyDescent="0.3">
      <c r="C487" s="58"/>
      <c r="D487" s="58" t="str">
        <f>IF(C487&lt;&gt;"",TEXT(C487,"00")&amp;"/11/"&amp;'Configurações Básicas'!$P$5,"")</f>
        <v/>
      </c>
      <c r="E487" s="58"/>
      <c r="F487" s="58"/>
      <c r="G487" s="58"/>
      <c r="H487" s="58"/>
      <c r="I487" s="59"/>
      <c r="J487" s="193"/>
      <c r="K487" s="60"/>
      <c r="L487" s="192"/>
      <c r="M487" s="56">
        <f>M486+IF(AND(K487="Pago",OR(E487='PC Receitas'!$O$4,E487='PC Receitas'!$O$5,E487='PC Receitas'!$O$6)),I487,IF(AND(K487="Pago",OR(E487='PC Receitas'!$O$7,E487='PC Receitas'!$O$8,E487='PC Receitas'!$O$9,E487='PC Receitas'!$O$10,E487='PC Receitas'!$O$11,E487='PC Receitas'!$O$12,E487='PC Receitas'!$O$13,E487='PC Receitas'!$O$14)),-I487,0))</f>
        <v>7448.57</v>
      </c>
      <c r="R487" s="153" t="e">
        <f t="shared" si="28"/>
        <v>#N/A</v>
      </c>
      <c r="S487" s="150" t="e">
        <f t="shared" si="29"/>
        <v>#N/A</v>
      </c>
      <c r="T487" s="150" t="e">
        <f t="shared" si="30"/>
        <v>#N/A</v>
      </c>
      <c r="U487" s="150" t="e">
        <f t="shared" si="31"/>
        <v>#N/A</v>
      </c>
      <c r="V487" s="154" t="e">
        <f>VLOOKUP(E487,'PC Receitas'!$O$4:$P$14,2,FALSE)</f>
        <v>#N/A</v>
      </c>
    </row>
    <row r="488" spans="3:22" ht="19.5" customHeight="1" thickTop="1" thickBot="1" x14ac:dyDescent="0.3">
      <c r="C488" s="58"/>
      <c r="D488" s="58" t="str">
        <f>IF(C488&lt;&gt;"",TEXT(C488,"00")&amp;"/11/"&amp;'Configurações Básicas'!$P$5,"")</f>
        <v/>
      </c>
      <c r="E488" s="58"/>
      <c r="F488" s="58"/>
      <c r="G488" s="58"/>
      <c r="H488" s="58"/>
      <c r="I488" s="59"/>
      <c r="J488" s="193"/>
      <c r="K488" s="60"/>
      <c r="L488" s="192"/>
      <c r="M488" s="56">
        <f>M487+IF(AND(K488="Pago",OR(E488='PC Receitas'!$O$4,E488='PC Receitas'!$O$5,E488='PC Receitas'!$O$6)),I488,IF(AND(K488="Pago",OR(E488='PC Receitas'!$O$7,E488='PC Receitas'!$O$8,E488='PC Receitas'!$O$9,E488='PC Receitas'!$O$10,E488='PC Receitas'!$O$11,E488='PC Receitas'!$O$12,E488='PC Receitas'!$O$13,E488='PC Receitas'!$O$14)),-I488,0))</f>
        <v>7448.57</v>
      </c>
      <c r="R488" s="153" t="e">
        <f t="shared" si="28"/>
        <v>#N/A</v>
      </c>
      <c r="S488" s="150" t="e">
        <f t="shared" si="29"/>
        <v>#N/A</v>
      </c>
      <c r="T488" s="150" t="e">
        <f t="shared" si="30"/>
        <v>#N/A</v>
      </c>
      <c r="U488" s="150" t="e">
        <f t="shared" si="31"/>
        <v>#N/A</v>
      </c>
      <c r="V488" s="154" t="e">
        <f>VLOOKUP(E488,'PC Receitas'!$O$4:$P$14,2,FALSE)</f>
        <v>#N/A</v>
      </c>
    </row>
    <row r="489" spans="3:22" ht="19.5" customHeight="1" thickTop="1" thickBot="1" x14ac:dyDescent="0.3">
      <c r="C489" s="58"/>
      <c r="D489" s="58" t="str">
        <f>IF(C489&lt;&gt;"",TEXT(C489,"00")&amp;"/11/"&amp;'Configurações Básicas'!$P$5,"")</f>
        <v/>
      </c>
      <c r="E489" s="58"/>
      <c r="F489" s="58"/>
      <c r="G489" s="58"/>
      <c r="H489" s="58"/>
      <c r="I489" s="59"/>
      <c r="J489" s="193"/>
      <c r="K489" s="60"/>
      <c r="L489" s="192"/>
      <c r="M489" s="56">
        <f>M488+IF(AND(K489="Pago",OR(E489='PC Receitas'!$O$4,E489='PC Receitas'!$O$5,E489='PC Receitas'!$O$6)),I489,IF(AND(K489="Pago",OR(E489='PC Receitas'!$O$7,E489='PC Receitas'!$O$8,E489='PC Receitas'!$O$9,E489='PC Receitas'!$O$10,E489='PC Receitas'!$O$11,E489='PC Receitas'!$O$12,E489='PC Receitas'!$O$13,E489='PC Receitas'!$O$14)),-I489,0))</f>
        <v>7448.57</v>
      </c>
      <c r="R489" s="153" t="e">
        <f t="shared" si="28"/>
        <v>#N/A</v>
      </c>
      <c r="S489" s="150" t="e">
        <f t="shared" si="29"/>
        <v>#N/A</v>
      </c>
      <c r="T489" s="150" t="e">
        <f t="shared" si="30"/>
        <v>#N/A</v>
      </c>
      <c r="U489" s="150" t="e">
        <f t="shared" si="31"/>
        <v>#N/A</v>
      </c>
      <c r="V489" s="154" t="e">
        <f>VLOOKUP(E489,'PC Receitas'!$O$4:$P$14,2,FALSE)</f>
        <v>#N/A</v>
      </c>
    </row>
    <row r="490" spans="3:22" ht="19.5" customHeight="1" thickTop="1" thickBot="1" x14ac:dyDescent="0.3">
      <c r="C490" s="58"/>
      <c r="D490" s="58" t="str">
        <f>IF(C490&lt;&gt;"",TEXT(C490,"00")&amp;"/11/"&amp;'Configurações Básicas'!$P$5,"")</f>
        <v/>
      </c>
      <c r="E490" s="58"/>
      <c r="F490" s="58"/>
      <c r="G490" s="58"/>
      <c r="H490" s="58"/>
      <c r="I490" s="59"/>
      <c r="J490" s="193"/>
      <c r="K490" s="60"/>
      <c r="L490" s="192"/>
      <c r="M490" s="56">
        <f>M489+IF(AND(K490="Pago",OR(E490='PC Receitas'!$O$4,E490='PC Receitas'!$O$5,E490='PC Receitas'!$O$6)),I490,IF(AND(K490="Pago",OR(E490='PC Receitas'!$O$7,E490='PC Receitas'!$O$8,E490='PC Receitas'!$O$9,E490='PC Receitas'!$O$10,E490='PC Receitas'!$O$11,E490='PC Receitas'!$O$12,E490='PC Receitas'!$O$13,E490='PC Receitas'!$O$14)),-I490,0))</f>
        <v>7448.57</v>
      </c>
      <c r="R490" s="153" t="e">
        <f t="shared" si="28"/>
        <v>#N/A</v>
      </c>
      <c r="S490" s="150" t="e">
        <f t="shared" si="29"/>
        <v>#N/A</v>
      </c>
      <c r="T490" s="150" t="e">
        <f t="shared" si="30"/>
        <v>#N/A</v>
      </c>
      <c r="U490" s="150" t="e">
        <f t="shared" si="31"/>
        <v>#N/A</v>
      </c>
      <c r="V490" s="154" t="e">
        <f>VLOOKUP(E490,'PC Receitas'!$O$4:$P$14,2,FALSE)</f>
        <v>#N/A</v>
      </c>
    </row>
    <row r="491" spans="3:22" ht="19.5" customHeight="1" thickTop="1" thickBot="1" x14ac:dyDescent="0.3">
      <c r="C491" s="58"/>
      <c r="D491" s="58" t="str">
        <f>IF(C491&lt;&gt;"",TEXT(C491,"00")&amp;"/11/"&amp;'Configurações Básicas'!$P$5,"")</f>
        <v/>
      </c>
      <c r="E491" s="58"/>
      <c r="F491" s="58"/>
      <c r="G491" s="58"/>
      <c r="H491" s="58"/>
      <c r="I491" s="59"/>
      <c r="J491" s="193"/>
      <c r="K491" s="60"/>
      <c r="L491" s="192"/>
      <c r="M491" s="56">
        <f>M490+IF(AND(K491="Pago",OR(E491='PC Receitas'!$O$4,E491='PC Receitas'!$O$5,E491='PC Receitas'!$O$6)),I491,IF(AND(K491="Pago",OR(E491='PC Receitas'!$O$7,E491='PC Receitas'!$O$8,E491='PC Receitas'!$O$9,E491='PC Receitas'!$O$10,E491='PC Receitas'!$O$11,E491='PC Receitas'!$O$12,E491='PC Receitas'!$O$13,E491='PC Receitas'!$O$14)),-I491,0))</f>
        <v>7448.57</v>
      </c>
      <c r="R491" s="153" t="e">
        <f t="shared" si="28"/>
        <v>#N/A</v>
      </c>
      <c r="S491" s="150" t="e">
        <f t="shared" si="29"/>
        <v>#N/A</v>
      </c>
      <c r="T491" s="150" t="e">
        <f t="shared" si="30"/>
        <v>#N/A</v>
      </c>
      <c r="U491" s="150" t="e">
        <f t="shared" si="31"/>
        <v>#N/A</v>
      </c>
      <c r="V491" s="154" t="e">
        <f>VLOOKUP(E491,'PC Receitas'!$O$4:$P$14,2,FALSE)</f>
        <v>#N/A</v>
      </c>
    </row>
    <row r="492" spans="3:22" ht="19.5" customHeight="1" thickTop="1" thickBot="1" x14ac:dyDescent="0.3">
      <c r="C492" s="58"/>
      <c r="D492" s="58" t="str">
        <f>IF(C492&lt;&gt;"",TEXT(C492,"00")&amp;"/11/"&amp;'Configurações Básicas'!$P$5,"")</f>
        <v/>
      </c>
      <c r="E492" s="58"/>
      <c r="F492" s="58"/>
      <c r="G492" s="58"/>
      <c r="H492" s="58"/>
      <c r="I492" s="59"/>
      <c r="J492" s="193"/>
      <c r="K492" s="60"/>
      <c r="L492" s="192"/>
      <c r="M492" s="56">
        <f>M491+IF(AND(K492="Pago",OR(E492='PC Receitas'!$O$4,E492='PC Receitas'!$O$5,E492='PC Receitas'!$O$6)),I492,IF(AND(K492="Pago",OR(E492='PC Receitas'!$O$7,E492='PC Receitas'!$O$8,E492='PC Receitas'!$O$9,E492='PC Receitas'!$O$10,E492='PC Receitas'!$O$11,E492='PC Receitas'!$O$12,E492='PC Receitas'!$O$13,E492='PC Receitas'!$O$14)),-I492,0))</f>
        <v>7448.57</v>
      </c>
      <c r="R492" s="153" t="e">
        <f t="shared" si="28"/>
        <v>#N/A</v>
      </c>
      <c r="S492" s="150" t="e">
        <f t="shared" si="29"/>
        <v>#N/A</v>
      </c>
      <c r="T492" s="150" t="e">
        <f t="shared" si="30"/>
        <v>#N/A</v>
      </c>
      <c r="U492" s="150" t="e">
        <f t="shared" si="31"/>
        <v>#N/A</v>
      </c>
      <c r="V492" s="154" t="e">
        <f>VLOOKUP(E492,'PC Receitas'!$O$4:$P$14,2,FALSE)</f>
        <v>#N/A</v>
      </c>
    </row>
    <row r="493" spans="3:22" ht="19.5" customHeight="1" thickTop="1" thickBot="1" x14ac:dyDescent="0.3">
      <c r="C493" s="58"/>
      <c r="D493" s="58" t="str">
        <f>IF(C493&lt;&gt;"",TEXT(C493,"00")&amp;"/11/"&amp;'Configurações Básicas'!$P$5,"")</f>
        <v/>
      </c>
      <c r="E493" s="58"/>
      <c r="F493" s="58"/>
      <c r="G493" s="58"/>
      <c r="H493" s="58"/>
      <c r="I493" s="59"/>
      <c r="J493" s="193"/>
      <c r="K493" s="60"/>
      <c r="L493" s="192"/>
      <c r="M493" s="56">
        <f>M492+IF(AND(K493="Pago",OR(E493='PC Receitas'!$O$4,E493='PC Receitas'!$O$5,E493='PC Receitas'!$O$6)),I493,IF(AND(K493="Pago",OR(E493='PC Receitas'!$O$7,E493='PC Receitas'!$O$8,E493='PC Receitas'!$O$9,E493='PC Receitas'!$O$10,E493='PC Receitas'!$O$11,E493='PC Receitas'!$O$12,E493='PC Receitas'!$O$13,E493='PC Receitas'!$O$14)),-I493,0))</f>
        <v>7448.57</v>
      </c>
      <c r="R493" s="153" t="e">
        <f t="shared" si="28"/>
        <v>#N/A</v>
      </c>
      <c r="S493" s="150" t="e">
        <f t="shared" si="29"/>
        <v>#N/A</v>
      </c>
      <c r="T493" s="150" t="e">
        <f t="shared" si="30"/>
        <v>#N/A</v>
      </c>
      <c r="U493" s="150" t="e">
        <f t="shared" si="31"/>
        <v>#N/A</v>
      </c>
      <c r="V493" s="154" t="e">
        <f>VLOOKUP(E493,'PC Receitas'!$O$4:$P$14,2,FALSE)</f>
        <v>#N/A</v>
      </c>
    </row>
    <row r="494" spans="3:22" ht="19.5" customHeight="1" thickTop="1" thickBot="1" x14ac:dyDescent="0.3">
      <c r="C494" s="58"/>
      <c r="D494" s="58" t="str">
        <f>IF(C494&lt;&gt;"",TEXT(C494,"00")&amp;"/11/"&amp;'Configurações Básicas'!$P$5,"")</f>
        <v/>
      </c>
      <c r="E494" s="58"/>
      <c r="F494" s="58"/>
      <c r="G494" s="58"/>
      <c r="H494" s="58"/>
      <c r="I494" s="59"/>
      <c r="J494" s="193"/>
      <c r="K494" s="60"/>
      <c r="L494" s="192"/>
      <c r="M494" s="56">
        <f>M493+IF(AND(K494="Pago",OR(E494='PC Receitas'!$O$4,E494='PC Receitas'!$O$5,E494='PC Receitas'!$O$6)),I494,IF(AND(K494="Pago",OR(E494='PC Receitas'!$O$7,E494='PC Receitas'!$O$8,E494='PC Receitas'!$O$9,E494='PC Receitas'!$O$10,E494='PC Receitas'!$O$11,E494='PC Receitas'!$O$12,E494='PC Receitas'!$O$13,E494='PC Receitas'!$O$14)),-I494,0))</f>
        <v>7448.57</v>
      </c>
      <c r="R494" s="153" t="e">
        <f t="shared" si="28"/>
        <v>#N/A</v>
      </c>
      <c r="S494" s="150" t="e">
        <f t="shared" si="29"/>
        <v>#N/A</v>
      </c>
      <c r="T494" s="150" t="e">
        <f t="shared" si="30"/>
        <v>#N/A</v>
      </c>
      <c r="U494" s="150" t="e">
        <f t="shared" si="31"/>
        <v>#N/A</v>
      </c>
      <c r="V494" s="154" t="e">
        <f>VLOOKUP(E494,'PC Receitas'!$O$4:$P$14,2,FALSE)</f>
        <v>#N/A</v>
      </c>
    </row>
    <row r="495" spans="3:22" ht="19.5" customHeight="1" thickTop="1" thickBot="1" x14ac:dyDescent="0.3">
      <c r="C495" s="58"/>
      <c r="D495" s="58" t="str">
        <f>IF(C495&lt;&gt;"",TEXT(C495,"00")&amp;"/11/"&amp;'Configurações Básicas'!$P$5,"")</f>
        <v/>
      </c>
      <c r="E495" s="58"/>
      <c r="F495" s="58"/>
      <c r="G495" s="58"/>
      <c r="H495" s="58"/>
      <c r="I495" s="59"/>
      <c r="J495" s="193"/>
      <c r="K495" s="60"/>
      <c r="L495" s="192"/>
      <c r="M495" s="56">
        <f>M494+IF(AND(K495="Pago",OR(E495='PC Receitas'!$O$4,E495='PC Receitas'!$O$5,E495='PC Receitas'!$O$6)),I495,IF(AND(K495="Pago",OR(E495='PC Receitas'!$O$7,E495='PC Receitas'!$O$8,E495='PC Receitas'!$O$9,E495='PC Receitas'!$O$10,E495='PC Receitas'!$O$11,E495='PC Receitas'!$O$12,E495='PC Receitas'!$O$13,E495='PC Receitas'!$O$14)),-I495,0))</f>
        <v>7448.57</v>
      </c>
      <c r="R495" s="153" t="e">
        <f t="shared" si="28"/>
        <v>#N/A</v>
      </c>
      <c r="S495" s="150" t="e">
        <f t="shared" si="29"/>
        <v>#N/A</v>
      </c>
      <c r="T495" s="150" t="e">
        <f t="shared" si="30"/>
        <v>#N/A</v>
      </c>
      <c r="U495" s="150" t="e">
        <f t="shared" si="31"/>
        <v>#N/A</v>
      </c>
      <c r="V495" s="154" t="e">
        <f>VLOOKUP(E495,'PC Receitas'!$O$4:$P$14,2,FALSE)</f>
        <v>#N/A</v>
      </c>
    </row>
    <row r="496" spans="3:22" ht="19.5" customHeight="1" thickTop="1" thickBot="1" x14ac:dyDescent="0.3">
      <c r="C496" s="58"/>
      <c r="D496" s="58" t="str">
        <f>IF(C496&lt;&gt;"",TEXT(C496,"00")&amp;"/11/"&amp;'Configurações Básicas'!$P$5,"")</f>
        <v/>
      </c>
      <c r="E496" s="58"/>
      <c r="F496" s="58"/>
      <c r="G496" s="58"/>
      <c r="H496" s="58"/>
      <c r="I496" s="59"/>
      <c r="J496" s="193"/>
      <c r="K496" s="60"/>
      <c r="L496" s="192"/>
      <c r="M496" s="56">
        <f>M495+IF(AND(K496="Pago",OR(E496='PC Receitas'!$O$4,E496='PC Receitas'!$O$5,E496='PC Receitas'!$O$6)),I496,IF(AND(K496="Pago",OR(E496='PC Receitas'!$O$7,E496='PC Receitas'!$O$8,E496='PC Receitas'!$O$9,E496='PC Receitas'!$O$10,E496='PC Receitas'!$O$11,E496='PC Receitas'!$O$12,E496='PC Receitas'!$O$13,E496='PC Receitas'!$O$14)),-I496,0))</f>
        <v>7448.57</v>
      </c>
      <c r="R496" s="153" t="e">
        <f t="shared" si="28"/>
        <v>#N/A</v>
      </c>
      <c r="S496" s="150" t="e">
        <f t="shared" si="29"/>
        <v>#N/A</v>
      </c>
      <c r="T496" s="150" t="e">
        <f t="shared" si="30"/>
        <v>#N/A</v>
      </c>
      <c r="U496" s="150" t="e">
        <f t="shared" si="31"/>
        <v>#N/A</v>
      </c>
      <c r="V496" s="154" t="e">
        <f>VLOOKUP(E496,'PC Receitas'!$O$4:$P$14,2,FALSE)</f>
        <v>#N/A</v>
      </c>
    </row>
    <row r="497" spans="3:22" ht="19.5" customHeight="1" thickTop="1" thickBot="1" x14ac:dyDescent="0.3">
      <c r="C497" s="58"/>
      <c r="D497" s="58" t="str">
        <f>IF(C497&lt;&gt;"",TEXT(C497,"00")&amp;"/11/"&amp;'Configurações Básicas'!$P$5,"")</f>
        <v/>
      </c>
      <c r="E497" s="58"/>
      <c r="F497" s="58"/>
      <c r="G497" s="58"/>
      <c r="H497" s="58"/>
      <c r="I497" s="59"/>
      <c r="J497" s="193"/>
      <c r="K497" s="60"/>
      <c r="L497" s="192"/>
      <c r="M497" s="56">
        <f>M496+IF(AND(K497="Pago",OR(E497='PC Receitas'!$O$4,E497='PC Receitas'!$O$5,E497='PC Receitas'!$O$6)),I497,IF(AND(K497="Pago",OR(E497='PC Receitas'!$O$7,E497='PC Receitas'!$O$8,E497='PC Receitas'!$O$9,E497='PC Receitas'!$O$10,E497='PC Receitas'!$O$11,E497='PC Receitas'!$O$12,E497='PC Receitas'!$O$13,E497='PC Receitas'!$O$14)),-I497,0))</f>
        <v>7448.57</v>
      </c>
      <c r="R497" s="153" t="e">
        <f t="shared" si="28"/>
        <v>#N/A</v>
      </c>
      <c r="S497" s="150" t="e">
        <f t="shared" si="29"/>
        <v>#N/A</v>
      </c>
      <c r="T497" s="150" t="e">
        <f t="shared" si="30"/>
        <v>#N/A</v>
      </c>
      <c r="U497" s="150" t="e">
        <f t="shared" si="31"/>
        <v>#N/A</v>
      </c>
      <c r="V497" s="154" t="e">
        <f>VLOOKUP(E497,'PC Receitas'!$O$4:$P$14,2,FALSE)</f>
        <v>#N/A</v>
      </c>
    </row>
    <row r="498" spans="3:22" ht="19.5" customHeight="1" thickTop="1" thickBot="1" x14ac:dyDescent="0.3">
      <c r="C498" s="58"/>
      <c r="D498" s="58" t="str">
        <f>IF(C498&lt;&gt;"",TEXT(C498,"00")&amp;"/11/"&amp;'Configurações Básicas'!$P$5,"")</f>
        <v/>
      </c>
      <c r="E498" s="58"/>
      <c r="F498" s="58"/>
      <c r="G498" s="58"/>
      <c r="H498" s="58"/>
      <c r="I498" s="59"/>
      <c r="J498" s="193"/>
      <c r="K498" s="60"/>
      <c r="L498" s="192"/>
      <c r="M498" s="56">
        <f>M497+IF(AND(K498="Pago",OR(E498='PC Receitas'!$O$4,E498='PC Receitas'!$O$5,E498='PC Receitas'!$O$6)),I498,IF(AND(K498="Pago",OR(E498='PC Receitas'!$O$7,E498='PC Receitas'!$O$8,E498='PC Receitas'!$O$9,E498='PC Receitas'!$O$10,E498='PC Receitas'!$O$11,E498='PC Receitas'!$O$12,E498='PC Receitas'!$O$13,E498='PC Receitas'!$O$14)),-I498,0))</f>
        <v>7448.57</v>
      </c>
      <c r="R498" s="153" t="e">
        <f t="shared" si="28"/>
        <v>#N/A</v>
      </c>
      <c r="S498" s="150" t="e">
        <f t="shared" si="29"/>
        <v>#N/A</v>
      </c>
      <c r="T498" s="150" t="e">
        <f t="shared" si="30"/>
        <v>#N/A</v>
      </c>
      <c r="U498" s="150" t="e">
        <f t="shared" si="31"/>
        <v>#N/A</v>
      </c>
      <c r="V498" s="154" t="e">
        <f>VLOOKUP(E498,'PC Receitas'!$O$4:$P$14,2,FALSE)</f>
        <v>#N/A</v>
      </c>
    </row>
    <row r="499" spans="3:22" ht="19.5" customHeight="1" thickTop="1" thickBot="1" x14ac:dyDescent="0.3">
      <c r="C499" s="58"/>
      <c r="D499" s="58" t="str">
        <f>IF(C499&lt;&gt;"",TEXT(C499,"00")&amp;"/11/"&amp;'Configurações Básicas'!$P$5,"")</f>
        <v/>
      </c>
      <c r="E499" s="58"/>
      <c r="F499" s="58"/>
      <c r="G499" s="58"/>
      <c r="H499" s="58"/>
      <c r="I499" s="59"/>
      <c r="J499" s="193"/>
      <c r="K499" s="60"/>
      <c r="L499" s="192"/>
      <c r="M499" s="56">
        <f>M498+IF(AND(K499="Pago",OR(E499='PC Receitas'!$O$4,E499='PC Receitas'!$O$5,E499='PC Receitas'!$O$6)),I499,IF(AND(K499="Pago",OR(E499='PC Receitas'!$O$7,E499='PC Receitas'!$O$8,E499='PC Receitas'!$O$9,E499='PC Receitas'!$O$10,E499='PC Receitas'!$O$11,E499='PC Receitas'!$O$12,E499='PC Receitas'!$O$13,E499='PC Receitas'!$O$14)),-I499,0))</f>
        <v>7448.57</v>
      </c>
      <c r="R499" s="153" t="e">
        <f t="shared" si="28"/>
        <v>#N/A</v>
      </c>
      <c r="S499" s="150" t="e">
        <f t="shared" si="29"/>
        <v>#N/A</v>
      </c>
      <c r="T499" s="150" t="e">
        <f t="shared" si="30"/>
        <v>#N/A</v>
      </c>
      <c r="U499" s="150" t="e">
        <f t="shared" si="31"/>
        <v>#N/A</v>
      </c>
      <c r="V499" s="154" t="e">
        <f>VLOOKUP(E499,'PC Receitas'!$O$4:$P$14,2,FALSE)</f>
        <v>#N/A</v>
      </c>
    </row>
    <row r="500" spans="3:22" ht="19.5" customHeight="1" thickTop="1" thickBot="1" x14ac:dyDescent="0.3">
      <c r="C500" s="58"/>
      <c r="D500" s="58" t="str">
        <f>IF(C500&lt;&gt;"",TEXT(C500,"00")&amp;"/11/"&amp;'Configurações Básicas'!$P$5,"")</f>
        <v/>
      </c>
      <c r="E500" s="58"/>
      <c r="F500" s="58"/>
      <c r="G500" s="58"/>
      <c r="H500" s="58"/>
      <c r="I500" s="59"/>
      <c r="J500" s="193"/>
      <c r="K500" s="60"/>
      <c r="L500" s="192"/>
      <c r="M500" s="56">
        <f>M499+IF(AND(K500="Pago",OR(E500='PC Receitas'!$O$4,E500='PC Receitas'!$O$5,E500='PC Receitas'!$O$6)),I500,IF(AND(K500="Pago",OR(E500='PC Receitas'!$O$7,E500='PC Receitas'!$O$8,E500='PC Receitas'!$O$9,E500='PC Receitas'!$O$10,E500='PC Receitas'!$O$11,E500='PC Receitas'!$O$12,E500='PC Receitas'!$O$13,E500='PC Receitas'!$O$14)),-I500,0))</f>
        <v>7448.57</v>
      </c>
      <c r="R500" s="153" t="e">
        <f t="shared" si="28"/>
        <v>#N/A</v>
      </c>
      <c r="S500" s="150" t="e">
        <f t="shared" si="29"/>
        <v>#N/A</v>
      </c>
      <c r="T500" s="150" t="e">
        <f t="shared" si="30"/>
        <v>#N/A</v>
      </c>
      <c r="U500" s="150" t="e">
        <f t="shared" si="31"/>
        <v>#N/A</v>
      </c>
      <c r="V500" s="154" t="e">
        <f>VLOOKUP(E500,'PC Receitas'!$O$4:$P$14,2,FALSE)</f>
        <v>#N/A</v>
      </c>
    </row>
    <row r="501" spans="3:22" ht="19.5" customHeight="1" thickTop="1" thickBot="1" x14ac:dyDescent="0.3">
      <c r="C501" s="58"/>
      <c r="D501" s="58" t="str">
        <f>IF(C501&lt;&gt;"",TEXT(C501,"00")&amp;"/11/"&amp;'Configurações Básicas'!$P$5,"")</f>
        <v/>
      </c>
      <c r="E501" s="58"/>
      <c r="F501" s="58"/>
      <c r="G501" s="58"/>
      <c r="H501" s="58"/>
      <c r="I501" s="59"/>
      <c r="J501" s="193"/>
      <c r="K501" s="60"/>
      <c r="L501" s="192"/>
      <c r="M501" s="56">
        <f>M500+IF(AND(K501="Pago",OR(E501='PC Receitas'!$O$4,E501='PC Receitas'!$O$5,E501='PC Receitas'!$O$6)),I501,IF(AND(K501="Pago",OR(E501='PC Receitas'!$O$7,E501='PC Receitas'!$O$8,E501='PC Receitas'!$O$9,E501='PC Receitas'!$O$10,E501='PC Receitas'!$O$11,E501='PC Receitas'!$O$12,E501='PC Receitas'!$O$13,E501='PC Receitas'!$O$14)),-I501,0))</f>
        <v>7448.57</v>
      </c>
      <c r="R501" s="153" t="e">
        <f t="shared" si="28"/>
        <v>#N/A</v>
      </c>
      <c r="S501" s="150" t="e">
        <f t="shared" si="29"/>
        <v>#N/A</v>
      </c>
      <c r="T501" s="150" t="e">
        <f t="shared" si="30"/>
        <v>#N/A</v>
      </c>
      <c r="U501" s="150" t="e">
        <f t="shared" si="31"/>
        <v>#N/A</v>
      </c>
      <c r="V501" s="154" t="e">
        <f>VLOOKUP(E501,'PC Receitas'!$O$4:$P$14,2,FALSE)</f>
        <v>#N/A</v>
      </c>
    </row>
    <row r="502" spans="3:22" ht="19.5" customHeight="1" thickTop="1" thickBot="1" x14ac:dyDescent="0.3">
      <c r="C502" s="58"/>
      <c r="D502" s="58" t="str">
        <f>IF(C502&lt;&gt;"",TEXT(C502,"00")&amp;"/11/"&amp;'Configurações Básicas'!$P$5,"")</f>
        <v/>
      </c>
      <c r="E502" s="58"/>
      <c r="F502" s="58"/>
      <c r="G502" s="58"/>
      <c r="H502" s="58"/>
      <c r="I502" s="59"/>
      <c r="J502" s="193"/>
      <c r="K502" s="60"/>
      <c r="L502" s="192"/>
      <c r="M502" s="56">
        <f>M501+IF(AND(K502="Pago",OR(E502='PC Receitas'!$O$4,E502='PC Receitas'!$O$5,E502='PC Receitas'!$O$6)),I502,IF(AND(K502="Pago",OR(E502='PC Receitas'!$O$7,E502='PC Receitas'!$O$8,E502='PC Receitas'!$O$9,E502='PC Receitas'!$O$10,E502='PC Receitas'!$O$11,E502='PC Receitas'!$O$12,E502='PC Receitas'!$O$13,E502='PC Receitas'!$O$14)),-I502,0))</f>
        <v>7448.57</v>
      </c>
      <c r="R502" s="153" t="e">
        <f t="shared" si="28"/>
        <v>#N/A</v>
      </c>
      <c r="S502" s="150" t="e">
        <f t="shared" si="29"/>
        <v>#N/A</v>
      </c>
      <c r="T502" s="150" t="e">
        <f t="shared" si="30"/>
        <v>#N/A</v>
      </c>
      <c r="U502" s="150" t="e">
        <f t="shared" si="31"/>
        <v>#N/A</v>
      </c>
      <c r="V502" s="154" t="e">
        <f>VLOOKUP(E502,'PC Receitas'!$O$4:$P$14,2,FALSE)</f>
        <v>#N/A</v>
      </c>
    </row>
    <row r="503" spans="3:22" ht="19.5" customHeight="1" thickTop="1" thickBot="1" x14ac:dyDescent="0.3">
      <c r="C503" s="58"/>
      <c r="D503" s="58" t="str">
        <f>IF(C503&lt;&gt;"",TEXT(C503,"00")&amp;"/11/"&amp;'Configurações Básicas'!$P$5,"")</f>
        <v/>
      </c>
      <c r="E503" s="58"/>
      <c r="F503" s="58"/>
      <c r="G503" s="58"/>
      <c r="H503" s="58"/>
      <c r="I503" s="59"/>
      <c r="J503" s="193"/>
      <c r="K503" s="60"/>
      <c r="L503" s="192"/>
      <c r="M503" s="56">
        <f>M502+IF(AND(K503="Pago",OR(E503='PC Receitas'!$O$4,E503='PC Receitas'!$O$5,E503='PC Receitas'!$O$6)),I503,IF(AND(K503="Pago",OR(E503='PC Receitas'!$O$7,E503='PC Receitas'!$O$8,E503='PC Receitas'!$O$9,E503='PC Receitas'!$O$10,E503='PC Receitas'!$O$11,E503='PC Receitas'!$O$12,E503='PC Receitas'!$O$13,E503='PC Receitas'!$O$14)),-I503,0))</f>
        <v>7448.57</v>
      </c>
      <c r="R503" s="153" t="e">
        <f t="shared" si="28"/>
        <v>#N/A</v>
      </c>
      <c r="S503" s="150" t="e">
        <f t="shared" si="29"/>
        <v>#N/A</v>
      </c>
      <c r="T503" s="150" t="e">
        <f t="shared" si="30"/>
        <v>#N/A</v>
      </c>
      <c r="U503" s="150" t="e">
        <f t="shared" si="31"/>
        <v>#N/A</v>
      </c>
      <c r="V503" s="154" t="e">
        <f>VLOOKUP(E503,'PC Receitas'!$O$4:$P$14,2,FALSE)</f>
        <v>#N/A</v>
      </c>
    </row>
    <row r="504" spans="3:22" ht="19.5" customHeight="1" thickTop="1" thickBot="1" x14ac:dyDescent="0.3">
      <c r="C504" s="58"/>
      <c r="D504" s="58" t="str">
        <f>IF(C504&lt;&gt;"",TEXT(C504,"00")&amp;"/11/"&amp;'Configurações Básicas'!$P$5,"")</f>
        <v/>
      </c>
      <c r="E504" s="58"/>
      <c r="F504" s="58"/>
      <c r="G504" s="58"/>
      <c r="H504" s="58"/>
      <c r="I504" s="59"/>
      <c r="J504" s="193"/>
      <c r="K504" s="60"/>
      <c r="L504" s="192"/>
      <c r="M504" s="56">
        <f>M503+IF(AND(K504="Pago",OR(E504='PC Receitas'!$O$4,E504='PC Receitas'!$O$5,E504='PC Receitas'!$O$6)),I504,IF(AND(K504="Pago",OR(E504='PC Receitas'!$O$7,E504='PC Receitas'!$O$8,E504='PC Receitas'!$O$9,E504='PC Receitas'!$O$10,E504='PC Receitas'!$O$11,E504='PC Receitas'!$O$12,E504='PC Receitas'!$O$13,E504='PC Receitas'!$O$14)),-I504,0))</f>
        <v>7448.57</v>
      </c>
      <c r="R504" s="153" t="e">
        <f t="shared" si="28"/>
        <v>#N/A</v>
      </c>
      <c r="S504" s="150" t="e">
        <f t="shared" si="29"/>
        <v>#N/A</v>
      </c>
      <c r="T504" s="150" t="e">
        <f t="shared" si="30"/>
        <v>#N/A</v>
      </c>
      <c r="U504" s="150" t="e">
        <f t="shared" si="31"/>
        <v>#N/A</v>
      </c>
      <c r="V504" s="154" t="e">
        <f>VLOOKUP(E504,'PC Receitas'!$O$4:$P$14,2,FALSE)</f>
        <v>#N/A</v>
      </c>
    </row>
    <row r="505" spans="3:22" ht="19.5" customHeight="1" thickTop="1" thickBot="1" x14ac:dyDescent="0.3">
      <c r="C505" s="58"/>
      <c r="D505" s="58" t="str">
        <f>IF(C505&lt;&gt;"",TEXT(C505,"00")&amp;"/11/"&amp;'Configurações Básicas'!$P$5,"")</f>
        <v/>
      </c>
      <c r="E505" s="58"/>
      <c r="F505" s="58"/>
      <c r="G505" s="58"/>
      <c r="H505" s="58"/>
      <c r="I505" s="59"/>
      <c r="J505" s="193"/>
      <c r="K505" s="60"/>
      <c r="L505" s="192"/>
      <c r="M505" s="56">
        <f>M504+IF(AND(K505="Pago",OR(E505='PC Receitas'!$O$4,E505='PC Receitas'!$O$5,E505='PC Receitas'!$O$6)),I505,IF(AND(K505="Pago",OR(E505='PC Receitas'!$O$7,E505='PC Receitas'!$O$8,E505='PC Receitas'!$O$9,E505='PC Receitas'!$O$10,E505='PC Receitas'!$O$11,E505='PC Receitas'!$O$12,E505='PC Receitas'!$O$13,E505='PC Receitas'!$O$14)),-I505,0))</f>
        <v>7448.57</v>
      </c>
      <c r="R505" s="153" t="e">
        <f t="shared" si="28"/>
        <v>#N/A</v>
      </c>
      <c r="S505" s="150" t="e">
        <f t="shared" si="29"/>
        <v>#N/A</v>
      </c>
      <c r="T505" s="150" t="e">
        <f t="shared" si="30"/>
        <v>#N/A</v>
      </c>
      <c r="U505" s="150" t="e">
        <f t="shared" si="31"/>
        <v>#N/A</v>
      </c>
      <c r="V505" s="154" t="e">
        <f>VLOOKUP(E505,'PC Receitas'!$O$4:$P$14,2,FALSE)</f>
        <v>#N/A</v>
      </c>
    </row>
    <row r="506" spans="3:22" ht="19.5" customHeight="1" thickTop="1" thickBot="1" x14ac:dyDescent="0.3">
      <c r="C506" s="58"/>
      <c r="D506" s="58" t="str">
        <f>IF(C506&lt;&gt;"",TEXT(C506,"00")&amp;"/11/"&amp;'Configurações Básicas'!$P$5,"")</f>
        <v/>
      </c>
      <c r="E506" s="58"/>
      <c r="F506" s="58"/>
      <c r="G506" s="58"/>
      <c r="H506" s="58"/>
      <c r="I506" s="59"/>
      <c r="J506" s="193"/>
      <c r="K506" s="60"/>
      <c r="L506" s="192"/>
      <c r="M506" s="56">
        <f>M505+IF(AND(K506="Pago",OR(E506='PC Receitas'!$O$4,E506='PC Receitas'!$O$5,E506='PC Receitas'!$O$6)),I506,IF(AND(K506="Pago",OR(E506='PC Receitas'!$O$7,E506='PC Receitas'!$O$8,E506='PC Receitas'!$O$9,E506='PC Receitas'!$O$10,E506='PC Receitas'!$O$11,E506='PC Receitas'!$O$12,E506='PC Receitas'!$O$13,E506='PC Receitas'!$O$14)),-I506,0))</f>
        <v>7448.57</v>
      </c>
      <c r="R506" s="153" t="e">
        <f t="shared" si="28"/>
        <v>#N/A</v>
      </c>
      <c r="S506" s="150" t="e">
        <f t="shared" si="29"/>
        <v>#N/A</v>
      </c>
      <c r="T506" s="150" t="e">
        <f t="shared" si="30"/>
        <v>#N/A</v>
      </c>
      <c r="U506" s="150" t="e">
        <f t="shared" si="31"/>
        <v>#N/A</v>
      </c>
      <c r="V506" s="154" t="e">
        <f>VLOOKUP(E506,'PC Receitas'!$O$4:$P$14,2,FALSE)</f>
        <v>#N/A</v>
      </c>
    </row>
    <row r="507" spans="3:22" ht="19.5" customHeight="1" thickTop="1" thickBot="1" x14ac:dyDescent="0.3">
      <c r="C507" s="58"/>
      <c r="D507" s="58" t="str">
        <f>IF(C507&lt;&gt;"",TEXT(C507,"00")&amp;"/11/"&amp;'Configurações Básicas'!$P$5,"")</f>
        <v/>
      </c>
      <c r="E507" s="58"/>
      <c r="F507" s="58"/>
      <c r="G507" s="58"/>
      <c r="H507" s="58"/>
      <c r="I507" s="59"/>
      <c r="J507" s="193"/>
      <c r="K507" s="60"/>
      <c r="L507" s="192"/>
      <c r="M507" s="56">
        <f>M506+IF(AND(K507="Pago",OR(E507='PC Receitas'!$O$4,E507='PC Receitas'!$O$5,E507='PC Receitas'!$O$6)),I507,IF(AND(K507="Pago",OR(E507='PC Receitas'!$O$7,E507='PC Receitas'!$O$8,E507='PC Receitas'!$O$9,E507='PC Receitas'!$O$10,E507='PC Receitas'!$O$11,E507='PC Receitas'!$O$12,E507='PC Receitas'!$O$13,E507='PC Receitas'!$O$14)),-I507,0))</f>
        <v>7448.57</v>
      </c>
      <c r="R507" s="153" t="e">
        <f t="shared" si="28"/>
        <v>#N/A</v>
      </c>
      <c r="S507" s="150" t="e">
        <f t="shared" si="29"/>
        <v>#N/A</v>
      </c>
      <c r="T507" s="150" t="e">
        <f t="shared" si="30"/>
        <v>#N/A</v>
      </c>
      <c r="U507" s="150" t="e">
        <f t="shared" si="31"/>
        <v>#N/A</v>
      </c>
      <c r="V507" s="154" t="e">
        <f>VLOOKUP(E507,'PC Receitas'!$O$4:$P$14,2,FALSE)</f>
        <v>#N/A</v>
      </c>
    </row>
    <row r="508" spans="3:22" ht="19.5" customHeight="1" thickTop="1" thickBot="1" x14ac:dyDescent="0.3">
      <c r="C508" s="58"/>
      <c r="D508" s="58" t="str">
        <f>IF(C508&lt;&gt;"",TEXT(C508,"00")&amp;"/11/"&amp;'Configurações Básicas'!$P$5,"")</f>
        <v/>
      </c>
      <c r="E508" s="58"/>
      <c r="F508" s="58"/>
      <c r="G508" s="58"/>
      <c r="H508" s="58"/>
      <c r="I508" s="59"/>
      <c r="J508" s="193"/>
      <c r="K508" s="60"/>
      <c r="L508" s="192"/>
      <c r="M508" s="56">
        <f>M507+IF(AND(K508="Pago",OR(E508='PC Receitas'!$O$4,E508='PC Receitas'!$O$5,E508='PC Receitas'!$O$6)),I508,IF(AND(K508="Pago",OR(E508='PC Receitas'!$O$7,E508='PC Receitas'!$O$8,E508='PC Receitas'!$O$9,E508='PC Receitas'!$O$10,E508='PC Receitas'!$O$11,E508='PC Receitas'!$O$12,E508='PC Receitas'!$O$13,E508='PC Receitas'!$O$14)),-I508,0))</f>
        <v>7448.57</v>
      </c>
      <c r="R508" s="153" t="e">
        <f t="shared" si="28"/>
        <v>#N/A</v>
      </c>
      <c r="S508" s="150" t="e">
        <f t="shared" si="29"/>
        <v>#N/A</v>
      </c>
      <c r="T508" s="150" t="e">
        <f t="shared" si="30"/>
        <v>#N/A</v>
      </c>
      <c r="U508" s="150" t="e">
        <f t="shared" si="31"/>
        <v>#N/A</v>
      </c>
      <c r="V508" s="154" t="e">
        <f>VLOOKUP(E508,'PC Receitas'!$O$4:$P$14,2,FALSE)</f>
        <v>#N/A</v>
      </c>
    </row>
    <row r="509" spans="3:22" ht="19.5" customHeight="1" thickTop="1" thickBot="1" x14ac:dyDescent="0.3">
      <c r="C509" s="58"/>
      <c r="D509" s="58" t="str">
        <f>IF(C509&lt;&gt;"",TEXT(C509,"00")&amp;"/11/"&amp;'Configurações Básicas'!$P$5,"")</f>
        <v/>
      </c>
      <c r="E509" s="58"/>
      <c r="F509" s="58"/>
      <c r="G509" s="58"/>
      <c r="H509" s="58"/>
      <c r="I509" s="59"/>
      <c r="J509" s="193"/>
      <c r="K509" s="60"/>
      <c r="L509" s="192"/>
      <c r="M509" s="56">
        <f>M508+IF(AND(K509="Pago",OR(E509='PC Receitas'!$O$4,E509='PC Receitas'!$O$5,E509='PC Receitas'!$O$6)),I509,IF(AND(K509="Pago",OR(E509='PC Receitas'!$O$7,E509='PC Receitas'!$O$8,E509='PC Receitas'!$O$9,E509='PC Receitas'!$O$10,E509='PC Receitas'!$O$11,E509='PC Receitas'!$O$12,E509='PC Receitas'!$O$13,E509='PC Receitas'!$O$14)),-I509,0))</f>
        <v>7448.57</v>
      </c>
      <c r="R509" s="153" t="e">
        <f t="shared" si="28"/>
        <v>#N/A</v>
      </c>
      <c r="S509" s="150" t="e">
        <f t="shared" si="29"/>
        <v>#N/A</v>
      </c>
      <c r="T509" s="150" t="e">
        <f t="shared" si="30"/>
        <v>#N/A</v>
      </c>
      <c r="U509" s="150" t="e">
        <f t="shared" si="31"/>
        <v>#N/A</v>
      </c>
      <c r="V509" s="154" t="e">
        <f>VLOOKUP(E509,'PC Receitas'!$O$4:$P$14,2,FALSE)</f>
        <v>#N/A</v>
      </c>
    </row>
    <row r="510" spans="3:22" ht="19.5" customHeight="1" thickTop="1" thickBot="1" x14ac:dyDescent="0.3">
      <c r="C510" s="58"/>
      <c r="D510" s="58" t="str">
        <f>IF(C510&lt;&gt;"",TEXT(C510,"00")&amp;"/11/"&amp;'Configurações Básicas'!$P$5,"")</f>
        <v/>
      </c>
      <c r="E510" s="58"/>
      <c r="F510" s="58"/>
      <c r="G510" s="58"/>
      <c r="H510" s="58"/>
      <c r="I510" s="59"/>
      <c r="J510" s="193"/>
      <c r="K510" s="60"/>
      <c r="L510" s="192"/>
      <c r="M510" s="56">
        <f>M509+IF(AND(K510="Pago",OR(E510='PC Receitas'!$O$4,E510='PC Receitas'!$O$5,E510='PC Receitas'!$O$6)),I510,IF(AND(K510="Pago",OR(E510='PC Receitas'!$O$7,E510='PC Receitas'!$O$8,E510='PC Receitas'!$O$9,E510='PC Receitas'!$O$10,E510='PC Receitas'!$O$11,E510='PC Receitas'!$O$12,E510='PC Receitas'!$O$13,E510='PC Receitas'!$O$14)),-I510,0))</f>
        <v>7448.57</v>
      </c>
      <c r="R510" s="153" t="e">
        <f t="shared" si="28"/>
        <v>#N/A</v>
      </c>
      <c r="S510" s="150" t="e">
        <f t="shared" si="29"/>
        <v>#N/A</v>
      </c>
      <c r="T510" s="150" t="e">
        <f t="shared" si="30"/>
        <v>#N/A</v>
      </c>
      <c r="U510" s="150" t="e">
        <f t="shared" si="31"/>
        <v>#N/A</v>
      </c>
      <c r="V510" s="154" t="e">
        <f>VLOOKUP(E510,'PC Receitas'!$O$4:$P$14,2,FALSE)</f>
        <v>#N/A</v>
      </c>
    </row>
    <row r="511" spans="3:22" ht="19.5" customHeight="1" thickTop="1" thickBot="1" x14ac:dyDescent="0.3">
      <c r="C511" s="58"/>
      <c r="D511" s="58" t="str">
        <f>IF(C511&lt;&gt;"",TEXT(C511,"00")&amp;"/11/"&amp;'Configurações Básicas'!$P$5,"")</f>
        <v/>
      </c>
      <c r="E511" s="58"/>
      <c r="F511" s="58"/>
      <c r="G511" s="58"/>
      <c r="H511" s="58"/>
      <c r="I511" s="59"/>
      <c r="J511" s="193"/>
      <c r="K511" s="60"/>
      <c r="L511" s="192"/>
      <c r="M511" s="56">
        <f>M510+IF(AND(K511="Pago",OR(E511='PC Receitas'!$O$4,E511='PC Receitas'!$O$5,E511='PC Receitas'!$O$6)),I511,IF(AND(K511="Pago",OR(E511='PC Receitas'!$O$7,E511='PC Receitas'!$O$8,E511='PC Receitas'!$O$9,E511='PC Receitas'!$O$10,E511='PC Receitas'!$O$11,E511='PC Receitas'!$O$12,E511='PC Receitas'!$O$13,E511='PC Receitas'!$O$14)),-I511,0))</f>
        <v>7448.57</v>
      </c>
      <c r="R511" s="153" t="e">
        <f t="shared" si="28"/>
        <v>#N/A</v>
      </c>
      <c r="S511" s="150" t="e">
        <f t="shared" si="29"/>
        <v>#N/A</v>
      </c>
      <c r="T511" s="150" t="e">
        <f t="shared" si="30"/>
        <v>#N/A</v>
      </c>
      <c r="U511" s="150" t="e">
        <f t="shared" si="31"/>
        <v>#N/A</v>
      </c>
      <c r="V511" s="154" t="e">
        <f>VLOOKUP(E511,'PC Receitas'!$O$4:$P$14,2,FALSE)</f>
        <v>#N/A</v>
      </c>
    </row>
    <row r="512" spans="3:22" ht="19.5" customHeight="1" thickTop="1" thickBot="1" x14ac:dyDescent="0.3">
      <c r="C512" s="58"/>
      <c r="D512" s="58" t="str">
        <f>IF(C512&lt;&gt;"",TEXT(C512,"00")&amp;"/11/"&amp;'Configurações Básicas'!$P$5,"")</f>
        <v/>
      </c>
      <c r="E512" s="58"/>
      <c r="F512" s="58"/>
      <c r="G512" s="58"/>
      <c r="H512" s="58"/>
      <c r="I512" s="59"/>
      <c r="J512" s="193"/>
      <c r="K512" s="60"/>
      <c r="L512" s="192"/>
      <c r="M512" s="56">
        <f>M511+IF(AND(K512="Pago",OR(E512='PC Receitas'!$O$4,E512='PC Receitas'!$O$5,E512='PC Receitas'!$O$6)),I512,IF(AND(K512="Pago",OR(E512='PC Receitas'!$O$7,E512='PC Receitas'!$O$8,E512='PC Receitas'!$O$9,E512='PC Receitas'!$O$10,E512='PC Receitas'!$O$11,E512='PC Receitas'!$O$12,E512='PC Receitas'!$O$13,E512='PC Receitas'!$O$14)),-I512,0))</f>
        <v>7448.57</v>
      </c>
      <c r="R512" s="153" t="e">
        <f t="shared" si="28"/>
        <v>#N/A</v>
      </c>
      <c r="S512" s="150" t="e">
        <f t="shared" si="29"/>
        <v>#N/A</v>
      </c>
      <c r="T512" s="150" t="e">
        <f t="shared" si="30"/>
        <v>#N/A</v>
      </c>
      <c r="U512" s="150" t="e">
        <f t="shared" si="31"/>
        <v>#N/A</v>
      </c>
      <c r="V512" s="154" t="e">
        <f>VLOOKUP(E512,'PC Receitas'!$O$4:$P$14,2,FALSE)</f>
        <v>#N/A</v>
      </c>
    </row>
    <row r="513" spans="3:22" ht="19.5" customHeight="1" thickTop="1" thickBot="1" x14ac:dyDescent="0.3">
      <c r="C513" s="58"/>
      <c r="D513" s="58" t="str">
        <f>IF(C513&lt;&gt;"",TEXT(C513,"00")&amp;"/11/"&amp;'Configurações Básicas'!$P$5,"")</f>
        <v/>
      </c>
      <c r="E513" s="58"/>
      <c r="F513" s="58"/>
      <c r="G513" s="58"/>
      <c r="H513" s="58"/>
      <c r="I513" s="59"/>
      <c r="J513" s="193"/>
      <c r="K513" s="60"/>
      <c r="L513" s="192"/>
      <c r="M513" s="56">
        <f>M512+IF(AND(K513="Pago",OR(E513='PC Receitas'!$O$4,E513='PC Receitas'!$O$5,E513='PC Receitas'!$O$6)),I513,IF(AND(K513="Pago",OR(E513='PC Receitas'!$O$7,E513='PC Receitas'!$O$8,E513='PC Receitas'!$O$9,E513='PC Receitas'!$O$10,E513='PC Receitas'!$O$11,E513='PC Receitas'!$O$12,E513='PC Receitas'!$O$13,E513='PC Receitas'!$O$14)),-I513,0))</f>
        <v>7448.57</v>
      </c>
      <c r="R513" s="153" t="e">
        <f t="shared" si="28"/>
        <v>#N/A</v>
      </c>
      <c r="S513" s="150" t="e">
        <f t="shared" si="29"/>
        <v>#N/A</v>
      </c>
      <c r="T513" s="150" t="e">
        <f t="shared" si="30"/>
        <v>#N/A</v>
      </c>
      <c r="U513" s="150" t="e">
        <f t="shared" si="31"/>
        <v>#N/A</v>
      </c>
      <c r="V513" s="154" t="e">
        <f>VLOOKUP(E513,'PC Receitas'!$O$4:$P$14,2,FALSE)</f>
        <v>#N/A</v>
      </c>
    </row>
    <row r="514" spans="3:22" ht="19.5" customHeight="1" thickTop="1" thickBot="1" x14ac:dyDescent="0.3">
      <c r="C514" s="58"/>
      <c r="D514" s="58" t="str">
        <f>IF(C514&lt;&gt;"",TEXT(C514,"00")&amp;"/11/"&amp;'Configurações Básicas'!$P$5,"")</f>
        <v/>
      </c>
      <c r="E514" s="58"/>
      <c r="F514" s="58"/>
      <c r="G514" s="58"/>
      <c r="H514" s="58"/>
      <c r="I514" s="59"/>
      <c r="J514" s="193"/>
      <c r="K514" s="60"/>
      <c r="L514" s="192"/>
      <c r="M514" s="56">
        <f>M513+IF(AND(K514="Pago",OR(E514='PC Receitas'!$O$4,E514='PC Receitas'!$O$5,E514='PC Receitas'!$O$6)),I514,IF(AND(K514="Pago",OR(E514='PC Receitas'!$O$7,E514='PC Receitas'!$O$8,E514='PC Receitas'!$O$9,E514='PC Receitas'!$O$10,E514='PC Receitas'!$O$11,E514='PC Receitas'!$O$12,E514='PC Receitas'!$O$13,E514='PC Receitas'!$O$14)),-I514,0))</f>
        <v>7448.57</v>
      </c>
      <c r="R514" s="153" t="e">
        <f t="shared" si="28"/>
        <v>#N/A</v>
      </c>
      <c r="S514" s="150" t="e">
        <f t="shared" si="29"/>
        <v>#N/A</v>
      </c>
      <c r="T514" s="150" t="e">
        <f t="shared" si="30"/>
        <v>#N/A</v>
      </c>
      <c r="U514" s="150" t="e">
        <f t="shared" si="31"/>
        <v>#N/A</v>
      </c>
      <c r="V514" s="154" t="e">
        <f>VLOOKUP(E514,'PC Receitas'!$O$4:$P$14,2,FALSE)</f>
        <v>#N/A</v>
      </c>
    </row>
    <row r="515" spans="3:22" ht="19.5" customHeight="1" thickTop="1" thickBot="1" x14ac:dyDescent="0.3">
      <c r="C515" s="58"/>
      <c r="D515" s="58" t="str">
        <f>IF(C515&lt;&gt;"",TEXT(C515,"00")&amp;"/11/"&amp;'Configurações Básicas'!$P$5,"")</f>
        <v/>
      </c>
      <c r="E515" s="58"/>
      <c r="F515" s="58"/>
      <c r="G515" s="58"/>
      <c r="H515" s="58"/>
      <c r="I515" s="59"/>
      <c r="J515" s="193"/>
      <c r="K515" s="60"/>
      <c r="L515" s="192"/>
      <c r="M515" s="56">
        <f>M514+IF(AND(K515="Pago",OR(E515='PC Receitas'!$O$4,E515='PC Receitas'!$O$5,E515='PC Receitas'!$O$6)),I515,IF(AND(K515="Pago",OR(E515='PC Receitas'!$O$7,E515='PC Receitas'!$O$8,E515='PC Receitas'!$O$9,E515='PC Receitas'!$O$10,E515='PC Receitas'!$O$11,E515='PC Receitas'!$O$12,E515='PC Receitas'!$O$13,E515='PC Receitas'!$O$14)),-I515,0))</f>
        <v>7448.57</v>
      </c>
      <c r="R515" s="153" t="e">
        <f t="shared" si="28"/>
        <v>#N/A</v>
      </c>
      <c r="S515" s="150" t="e">
        <f t="shared" si="29"/>
        <v>#N/A</v>
      </c>
      <c r="T515" s="150" t="e">
        <f t="shared" si="30"/>
        <v>#N/A</v>
      </c>
      <c r="U515" s="150" t="e">
        <f t="shared" si="31"/>
        <v>#N/A</v>
      </c>
      <c r="V515" s="154" t="e">
        <f>VLOOKUP(E515,'PC Receitas'!$O$4:$P$14,2,FALSE)</f>
        <v>#N/A</v>
      </c>
    </row>
    <row r="516" spans="3:22" ht="19.5" customHeight="1" thickTop="1" thickBot="1" x14ac:dyDescent="0.3">
      <c r="C516" s="58"/>
      <c r="D516" s="58" t="str">
        <f>IF(C516&lt;&gt;"",TEXT(C516,"00")&amp;"/11/"&amp;'Configurações Básicas'!$P$5,"")</f>
        <v/>
      </c>
      <c r="E516" s="58"/>
      <c r="F516" s="58"/>
      <c r="G516" s="58"/>
      <c r="H516" s="58"/>
      <c r="I516" s="59"/>
      <c r="J516" s="193"/>
      <c r="K516" s="60"/>
      <c r="L516" s="192"/>
      <c r="M516" s="56">
        <f>M515+IF(AND(K516="Pago",OR(E516='PC Receitas'!$O$4,E516='PC Receitas'!$O$5,E516='PC Receitas'!$O$6)),I516,IF(AND(K516="Pago",OR(E516='PC Receitas'!$O$7,E516='PC Receitas'!$O$8,E516='PC Receitas'!$O$9,E516='PC Receitas'!$O$10,E516='PC Receitas'!$O$11,E516='PC Receitas'!$O$12,E516='PC Receitas'!$O$13,E516='PC Receitas'!$O$14)),-I516,0))</f>
        <v>7448.57</v>
      </c>
      <c r="R516" s="153" t="e">
        <f t="shared" si="28"/>
        <v>#N/A</v>
      </c>
      <c r="S516" s="150" t="e">
        <f t="shared" si="29"/>
        <v>#N/A</v>
      </c>
      <c r="T516" s="150" t="e">
        <f t="shared" si="30"/>
        <v>#N/A</v>
      </c>
      <c r="U516" s="150" t="e">
        <f t="shared" si="31"/>
        <v>#N/A</v>
      </c>
      <c r="V516" s="154" t="e">
        <f>VLOOKUP(E516,'PC Receitas'!$O$4:$P$14,2,FALSE)</f>
        <v>#N/A</v>
      </c>
    </row>
    <row r="517" spans="3:22" ht="19.5" customHeight="1" thickTop="1" thickBot="1" x14ac:dyDescent="0.3">
      <c r="C517" s="58"/>
      <c r="D517" s="58" t="str">
        <f>IF(C517&lt;&gt;"",TEXT(C517,"00")&amp;"/11/"&amp;'Configurações Básicas'!$P$5,"")</f>
        <v/>
      </c>
      <c r="E517" s="58"/>
      <c r="F517" s="58"/>
      <c r="G517" s="58"/>
      <c r="H517" s="58"/>
      <c r="I517" s="59"/>
      <c r="J517" s="193"/>
      <c r="K517" s="60"/>
      <c r="L517" s="192"/>
      <c r="M517" s="56">
        <f>M516+IF(AND(K517="Pago",OR(E517='PC Receitas'!$O$4,E517='PC Receitas'!$O$5,E517='PC Receitas'!$O$6)),I517,IF(AND(K517="Pago",OR(E517='PC Receitas'!$O$7,E517='PC Receitas'!$O$8,E517='PC Receitas'!$O$9,E517='PC Receitas'!$O$10,E517='PC Receitas'!$O$11,E517='PC Receitas'!$O$12,E517='PC Receitas'!$O$13,E517='PC Receitas'!$O$14)),-I517,0))</f>
        <v>7448.57</v>
      </c>
      <c r="R517" s="153" t="e">
        <f t="shared" si="28"/>
        <v>#N/A</v>
      </c>
      <c r="S517" s="150" t="e">
        <f t="shared" si="29"/>
        <v>#N/A</v>
      </c>
      <c r="T517" s="150" t="e">
        <f t="shared" si="30"/>
        <v>#N/A</v>
      </c>
      <c r="U517" s="150" t="e">
        <f t="shared" si="31"/>
        <v>#N/A</v>
      </c>
      <c r="V517" s="154" t="e">
        <f>VLOOKUP(E517,'PC Receitas'!$O$4:$P$14,2,FALSE)</f>
        <v>#N/A</v>
      </c>
    </row>
    <row r="518" spans="3:22" ht="19.5" customHeight="1" thickTop="1" thickBot="1" x14ac:dyDescent="0.3">
      <c r="C518" s="58"/>
      <c r="D518" s="58" t="str">
        <f>IF(C518&lt;&gt;"",TEXT(C518,"00")&amp;"/11/"&amp;'Configurações Básicas'!$P$5,"")</f>
        <v/>
      </c>
      <c r="E518" s="58"/>
      <c r="F518" s="58"/>
      <c r="G518" s="58"/>
      <c r="H518" s="58"/>
      <c r="I518" s="59"/>
      <c r="J518" s="193"/>
      <c r="K518" s="60"/>
      <c r="L518" s="192"/>
      <c r="M518" s="56">
        <f>M517+IF(AND(K518="Pago",OR(E518='PC Receitas'!$O$4,E518='PC Receitas'!$O$5,E518='PC Receitas'!$O$6)),I518,IF(AND(K518="Pago",OR(E518='PC Receitas'!$O$7,E518='PC Receitas'!$O$8,E518='PC Receitas'!$O$9,E518='PC Receitas'!$O$10,E518='PC Receitas'!$O$11,E518='PC Receitas'!$O$12,E518='PC Receitas'!$O$13,E518='PC Receitas'!$O$14)),-I518,0))</f>
        <v>7448.57</v>
      </c>
      <c r="R518" s="153" t="e">
        <f t="shared" ref="R518:R581" si="32">IF(V518="Despesas_com_RH","Despesa",IF(V518="Despesas_Operacionais","Despesa",IF(V518="Despesas_com_Marketing","Despesa",IF(V518="Impostos","Despesa",IF(V518="Investimentos","Despesa","")))))</f>
        <v>#N/A</v>
      </c>
      <c r="S518" s="150" t="e">
        <f t="shared" ref="S518:S581" si="33">IF(V518="Despesas_com_Produtos","Despesa",IF(V518="Despesas_com_Serviços","Despesa",IF(V518="Despesas_Não_Operacionais","Despesa","")))</f>
        <v>#N/A</v>
      </c>
      <c r="T518" s="150" t="e">
        <f t="shared" ref="T518:T581" si="34">IF(V518="Receitas_com_Produtos","Receita",IF(V518="Receitas_com_Serviços","Receita",IF(V518="Receitas_Não_Operacionais","Receita","")))</f>
        <v>#N/A</v>
      </c>
      <c r="U518" s="150" t="e">
        <f t="shared" ref="U518:U581" si="35">IF(R518&lt;&gt;"",R518,IF(S518&lt;&gt;"",S518,IF(T518&lt;&gt;"",T518,"")))</f>
        <v>#N/A</v>
      </c>
      <c r="V518" s="154" t="e">
        <f>VLOOKUP(E518,'PC Receitas'!$O$4:$P$14,2,FALSE)</f>
        <v>#N/A</v>
      </c>
    </row>
    <row r="519" spans="3:22" ht="19.5" customHeight="1" thickTop="1" thickBot="1" x14ac:dyDescent="0.3">
      <c r="C519" s="58"/>
      <c r="D519" s="58" t="str">
        <f>IF(C519&lt;&gt;"",TEXT(C519,"00")&amp;"/11/"&amp;'Configurações Básicas'!$P$5,"")</f>
        <v/>
      </c>
      <c r="E519" s="58"/>
      <c r="F519" s="58"/>
      <c r="G519" s="58"/>
      <c r="H519" s="58"/>
      <c r="I519" s="59"/>
      <c r="J519" s="193"/>
      <c r="K519" s="60"/>
      <c r="L519" s="192"/>
      <c r="M519" s="56">
        <f>M518+IF(AND(K519="Pago",OR(E519='PC Receitas'!$O$4,E519='PC Receitas'!$O$5,E519='PC Receitas'!$O$6)),I519,IF(AND(K519="Pago",OR(E519='PC Receitas'!$O$7,E519='PC Receitas'!$O$8,E519='PC Receitas'!$O$9,E519='PC Receitas'!$O$10,E519='PC Receitas'!$O$11,E519='PC Receitas'!$O$12,E519='PC Receitas'!$O$13,E519='PC Receitas'!$O$14)),-I519,0))</f>
        <v>7448.57</v>
      </c>
      <c r="R519" s="153" t="e">
        <f t="shared" si="32"/>
        <v>#N/A</v>
      </c>
      <c r="S519" s="150" t="e">
        <f t="shared" si="33"/>
        <v>#N/A</v>
      </c>
      <c r="T519" s="150" t="e">
        <f t="shared" si="34"/>
        <v>#N/A</v>
      </c>
      <c r="U519" s="150" t="e">
        <f t="shared" si="35"/>
        <v>#N/A</v>
      </c>
      <c r="V519" s="154" t="e">
        <f>VLOOKUP(E519,'PC Receitas'!$O$4:$P$14,2,FALSE)</f>
        <v>#N/A</v>
      </c>
    </row>
    <row r="520" spans="3:22" ht="19.5" customHeight="1" thickTop="1" thickBot="1" x14ac:dyDescent="0.3">
      <c r="C520" s="58"/>
      <c r="D520" s="58" t="str">
        <f>IF(C520&lt;&gt;"",TEXT(C520,"00")&amp;"/11/"&amp;'Configurações Básicas'!$P$5,"")</f>
        <v/>
      </c>
      <c r="E520" s="58"/>
      <c r="F520" s="58"/>
      <c r="G520" s="58"/>
      <c r="H520" s="58"/>
      <c r="I520" s="59"/>
      <c r="J520" s="193"/>
      <c r="K520" s="60"/>
      <c r="L520" s="192"/>
      <c r="M520" s="56">
        <f>M519+IF(AND(K520="Pago",OR(E520='PC Receitas'!$O$4,E520='PC Receitas'!$O$5,E520='PC Receitas'!$O$6)),I520,IF(AND(K520="Pago",OR(E520='PC Receitas'!$O$7,E520='PC Receitas'!$O$8,E520='PC Receitas'!$O$9,E520='PC Receitas'!$O$10,E520='PC Receitas'!$O$11,E520='PC Receitas'!$O$12,E520='PC Receitas'!$O$13,E520='PC Receitas'!$O$14)),-I520,0))</f>
        <v>7448.57</v>
      </c>
      <c r="R520" s="153" t="e">
        <f t="shared" si="32"/>
        <v>#N/A</v>
      </c>
      <c r="S520" s="150" t="e">
        <f t="shared" si="33"/>
        <v>#N/A</v>
      </c>
      <c r="T520" s="150" t="e">
        <f t="shared" si="34"/>
        <v>#N/A</v>
      </c>
      <c r="U520" s="150" t="e">
        <f t="shared" si="35"/>
        <v>#N/A</v>
      </c>
      <c r="V520" s="154" t="e">
        <f>VLOOKUP(E520,'PC Receitas'!$O$4:$P$14,2,FALSE)</f>
        <v>#N/A</v>
      </c>
    </row>
    <row r="521" spans="3:22" ht="19.5" customHeight="1" thickTop="1" thickBot="1" x14ac:dyDescent="0.3">
      <c r="C521" s="58"/>
      <c r="D521" s="58" t="str">
        <f>IF(C521&lt;&gt;"",TEXT(C521,"00")&amp;"/11/"&amp;'Configurações Básicas'!$P$5,"")</f>
        <v/>
      </c>
      <c r="E521" s="58"/>
      <c r="F521" s="58"/>
      <c r="G521" s="58"/>
      <c r="H521" s="58"/>
      <c r="I521" s="59"/>
      <c r="J521" s="193"/>
      <c r="K521" s="60"/>
      <c r="L521" s="192"/>
      <c r="M521" s="56">
        <f>M520+IF(AND(K521="Pago",OR(E521='PC Receitas'!$O$4,E521='PC Receitas'!$O$5,E521='PC Receitas'!$O$6)),I521,IF(AND(K521="Pago",OR(E521='PC Receitas'!$O$7,E521='PC Receitas'!$O$8,E521='PC Receitas'!$O$9,E521='PC Receitas'!$O$10,E521='PC Receitas'!$O$11,E521='PC Receitas'!$O$12,E521='PC Receitas'!$O$13,E521='PC Receitas'!$O$14)),-I521,0))</f>
        <v>7448.57</v>
      </c>
      <c r="R521" s="153" t="e">
        <f t="shared" si="32"/>
        <v>#N/A</v>
      </c>
      <c r="S521" s="150" t="e">
        <f t="shared" si="33"/>
        <v>#N/A</v>
      </c>
      <c r="T521" s="150" t="e">
        <f t="shared" si="34"/>
        <v>#N/A</v>
      </c>
      <c r="U521" s="150" t="e">
        <f t="shared" si="35"/>
        <v>#N/A</v>
      </c>
      <c r="V521" s="154" t="e">
        <f>VLOOKUP(E521,'PC Receitas'!$O$4:$P$14,2,FALSE)</f>
        <v>#N/A</v>
      </c>
    </row>
    <row r="522" spans="3:22" ht="19.5" customHeight="1" thickTop="1" thickBot="1" x14ac:dyDescent="0.3">
      <c r="C522" s="58"/>
      <c r="D522" s="58" t="str">
        <f>IF(C522&lt;&gt;"",TEXT(C522,"00")&amp;"/11/"&amp;'Configurações Básicas'!$P$5,"")</f>
        <v/>
      </c>
      <c r="E522" s="58"/>
      <c r="F522" s="58"/>
      <c r="G522" s="58"/>
      <c r="H522" s="58"/>
      <c r="I522" s="59"/>
      <c r="J522" s="193"/>
      <c r="K522" s="60"/>
      <c r="L522" s="192"/>
      <c r="M522" s="56">
        <f>M521+IF(AND(K522="Pago",OR(E522='PC Receitas'!$O$4,E522='PC Receitas'!$O$5,E522='PC Receitas'!$O$6)),I522,IF(AND(K522="Pago",OR(E522='PC Receitas'!$O$7,E522='PC Receitas'!$O$8,E522='PC Receitas'!$O$9,E522='PC Receitas'!$O$10,E522='PC Receitas'!$O$11,E522='PC Receitas'!$O$12,E522='PC Receitas'!$O$13,E522='PC Receitas'!$O$14)),-I522,0))</f>
        <v>7448.57</v>
      </c>
      <c r="R522" s="153" t="e">
        <f t="shared" si="32"/>
        <v>#N/A</v>
      </c>
      <c r="S522" s="150" t="e">
        <f t="shared" si="33"/>
        <v>#N/A</v>
      </c>
      <c r="T522" s="150" t="e">
        <f t="shared" si="34"/>
        <v>#N/A</v>
      </c>
      <c r="U522" s="150" t="e">
        <f t="shared" si="35"/>
        <v>#N/A</v>
      </c>
      <c r="V522" s="154" t="e">
        <f>VLOOKUP(E522,'PC Receitas'!$O$4:$P$14,2,FALSE)</f>
        <v>#N/A</v>
      </c>
    </row>
    <row r="523" spans="3:22" ht="19.5" customHeight="1" thickTop="1" thickBot="1" x14ac:dyDescent="0.3">
      <c r="C523" s="58"/>
      <c r="D523" s="58" t="str">
        <f>IF(C523&lt;&gt;"",TEXT(C523,"00")&amp;"/11/"&amp;'Configurações Básicas'!$P$5,"")</f>
        <v/>
      </c>
      <c r="E523" s="58"/>
      <c r="F523" s="58"/>
      <c r="G523" s="58"/>
      <c r="H523" s="58"/>
      <c r="I523" s="59"/>
      <c r="J523" s="193"/>
      <c r="K523" s="60"/>
      <c r="L523" s="192"/>
      <c r="M523" s="56">
        <f>M522+IF(AND(K523="Pago",OR(E523='PC Receitas'!$O$4,E523='PC Receitas'!$O$5,E523='PC Receitas'!$O$6)),I523,IF(AND(K523="Pago",OR(E523='PC Receitas'!$O$7,E523='PC Receitas'!$O$8,E523='PC Receitas'!$O$9,E523='PC Receitas'!$O$10,E523='PC Receitas'!$O$11,E523='PC Receitas'!$O$12,E523='PC Receitas'!$O$13,E523='PC Receitas'!$O$14)),-I523,0))</f>
        <v>7448.57</v>
      </c>
      <c r="R523" s="153" t="e">
        <f t="shared" si="32"/>
        <v>#N/A</v>
      </c>
      <c r="S523" s="150" t="e">
        <f t="shared" si="33"/>
        <v>#N/A</v>
      </c>
      <c r="T523" s="150" t="e">
        <f t="shared" si="34"/>
        <v>#N/A</v>
      </c>
      <c r="U523" s="150" t="e">
        <f t="shared" si="35"/>
        <v>#N/A</v>
      </c>
      <c r="V523" s="154" t="e">
        <f>VLOOKUP(E523,'PC Receitas'!$O$4:$P$14,2,FALSE)</f>
        <v>#N/A</v>
      </c>
    </row>
    <row r="524" spans="3:22" ht="19.5" customHeight="1" thickTop="1" thickBot="1" x14ac:dyDescent="0.3">
      <c r="C524" s="58"/>
      <c r="D524" s="58" t="str">
        <f>IF(C524&lt;&gt;"",TEXT(C524,"00")&amp;"/11/"&amp;'Configurações Básicas'!$P$5,"")</f>
        <v/>
      </c>
      <c r="E524" s="58"/>
      <c r="F524" s="58"/>
      <c r="G524" s="58"/>
      <c r="H524" s="58"/>
      <c r="I524" s="59"/>
      <c r="J524" s="193"/>
      <c r="K524" s="60"/>
      <c r="L524" s="192"/>
      <c r="M524" s="56">
        <f>M523+IF(AND(K524="Pago",OR(E524='PC Receitas'!$O$4,E524='PC Receitas'!$O$5,E524='PC Receitas'!$O$6)),I524,IF(AND(K524="Pago",OR(E524='PC Receitas'!$O$7,E524='PC Receitas'!$O$8,E524='PC Receitas'!$O$9,E524='PC Receitas'!$O$10,E524='PC Receitas'!$O$11,E524='PC Receitas'!$O$12,E524='PC Receitas'!$O$13,E524='PC Receitas'!$O$14)),-I524,0))</f>
        <v>7448.57</v>
      </c>
      <c r="R524" s="153" t="e">
        <f t="shared" si="32"/>
        <v>#N/A</v>
      </c>
      <c r="S524" s="150" t="e">
        <f t="shared" si="33"/>
        <v>#N/A</v>
      </c>
      <c r="T524" s="150" t="e">
        <f t="shared" si="34"/>
        <v>#N/A</v>
      </c>
      <c r="U524" s="150" t="e">
        <f t="shared" si="35"/>
        <v>#N/A</v>
      </c>
      <c r="V524" s="154" t="e">
        <f>VLOOKUP(E524,'PC Receitas'!$O$4:$P$14,2,FALSE)</f>
        <v>#N/A</v>
      </c>
    </row>
    <row r="525" spans="3:22" ht="19.5" customHeight="1" thickTop="1" thickBot="1" x14ac:dyDescent="0.3">
      <c r="C525" s="58"/>
      <c r="D525" s="58" t="str">
        <f>IF(C525&lt;&gt;"",TEXT(C525,"00")&amp;"/11/"&amp;'Configurações Básicas'!$P$5,"")</f>
        <v/>
      </c>
      <c r="E525" s="58"/>
      <c r="F525" s="58"/>
      <c r="G525" s="58"/>
      <c r="H525" s="58"/>
      <c r="I525" s="59"/>
      <c r="J525" s="193"/>
      <c r="K525" s="60"/>
      <c r="L525" s="192"/>
      <c r="M525" s="56">
        <f>M524+IF(AND(K525="Pago",OR(E525='PC Receitas'!$O$4,E525='PC Receitas'!$O$5,E525='PC Receitas'!$O$6)),I525,IF(AND(K525="Pago",OR(E525='PC Receitas'!$O$7,E525='PC Receitas'!$O$8,E525='PC Receitas'!$O$9,E525='PC Receitas'!$O$10,E525='PC Receitas'!$O$11,E525='PC Receitas'!$O$12,E525='PC Receitas'!$O$13,E525='PC Receitas'!$O$14)),-I525,0))</f>
        <v>7448.57</v>
      </c>
      <c r="R525" s="153" t="e">
        <f t="shared" si="32"/>
        <v>#N/A</v>
      </c>
      <c r="S525" s="150" t="e">
        <f t="shared" si="33"/>
        <v>#N/A</v>
      </c>
      <c r="T525" s="150" t="e">
        <f t="shared" si="34"/>
        <v>#N/A</v>
      </c>
      <c r="U525" s="150" t="e">
        <f t="shared" si="35"/>
        <v>#N/A</v>
      </c>
      <c r="V525" s="154" t="e">
        <f>VLOOKUP(E525,'PC Receitas'!$O$4:$P$14,2,FALSE)</f>
        <v>#N/A</v>
      </c>
    </row>
    <row r="526" spans="3:22" ht="19.5" customHeight="1" thickTop="1" thickBot="1" x14ac:dyDescent="0.3">
      <c r="C526" s="58"/>
      <c r="D526" s="58" t="str">
        <f>IF(C526&lt;&gt;"",TEXT(C526,"00")&amp;"/11/"&amp;'Configurações Básicas'!$P$5,"")</f>
        <v/>
      </c>
      <c r="E526" s="58"/>
      <c r="F526" s="58"/>
      <c r="G526" s="58"/>
      <c r="H526" s="58"/>
      <c r="I526" s="59"/>
      <c r="J526" s="193"/>
      <c r="K526" s="60"/>
      <c r="L526" s="192"/>
      <c r="M526" s="56">
        <f>M525+IF(AND(K526="Pago",OR(E526='PC Receitas'!$O$4,E526='PC Receitas'!$O$5,E526='PC Receitas'!$O$6)),I526,IF(AND(K526="Pago",OR(E526='PC Receitas'!$O$7,E526='PC Receitas'!$O$8,E526='PC Receitas'!$O$9,E526='PC Receitas'!$O$10,E526='PC Receitas'!$O$11,E526='PC Receitas'!$O$12,E526='PC Receitas'!$O$13,E526='PC Receitas'!$O$14)),-I526,0))</f>
        <v>7448.57</v>
      </c>
      <c r="R526" s="153" t="e">
        <f t="shared" si="32"/>
        <v>#N/A</v>
      </c>
      <c r="S526" s="150" t="e">
        <f t="shared" si="33"/>
        <v>#N/A</v>
      </c>
      <c r="T526" s="150" t="e">
        <f t="shared" si="34"/>
        <v>#N/A</v>
      </c>
      <c r="U526" s="150" t="e">
        <f t="shared" si="35"/>
        <v>#N/A</v>
      </c>
      <c r="V526" s="154" t="e">
        <f>VLOOKUP(E526,'PC Receitas'!$O$4:$P$14,2,FALSE)</f>
        <v>#N/A</v>
      </c>
    </row>
    <row r="527" spans="3:22" ht="19.5" customHeight="1" thickTop="1" thickBot="1" x14ac:dyDescent="0.3">
      <c r="C527" s="58"/>
      <c r="D527" s="58" t="str">
        <f>IF(C527&lt;&gt;"",TEXT(C527,"00")&amp;"/11/"&amp;'Configurações Básicas'!$P$5,"")</f>
        <v/>
      </c>
      <c r="E527" s="58"/>
      <c r="F527" s="58"/>
      <c r="G527" s="58"/>
      <c r="H527" s="58"/>
      <c r="I527" s="59"/>
      <c r="J527" s="193"/>
      <c r="K527" s="60"/>
      <c r="L527" s="192"/>
      <c r="M527" s="56">
        <f>M526+IF(AND(K527="Pago",OR(E527='PC Receitas'!$O$4,E527='PC Receitas'!$O$5,E527='PC Receitas'!$O$6)),I527,IF(AND(K527="Pago",OR(E527='PC Receitas'!$O$7,E527='PC Receitas'!$O$8,E527='PC Receitas'!$O$9,E527='PC Receitas'!$O$10,E527='PC Receitas'!$O$11,E527='PC Receitas'!$O$12,E527='PC Receitas'!$O$13,E527='PC Receitas'!$O$14)),-I527,0))</f>
        <v>7448.57</v>
      </c>
      <c r="R527" s="153" t="e">
        <f t="shared" si="32"/>
        <v>#N/A</v>
      </c>
      <c r="S527" s="150" t="e">
        <f t="shared" si="33"/>
        <v>#N/A</v>
      </c>
      <c r="T527" s="150" t="e">
        <f t="shared" si="34"/>
        <v>#N/A</v>
      </c>
      <c r="U527" s="150" t="e">
        <f t="shared" si="35"/>
        <v>#N/A</v>
      </c>
      <c r="V527" s="154" t="e">
        <f>VLOOKUP(E527,'PC Receitas'!$O$4:$P$14,2,FALSE)</f>
        <v>#N/A</v>
      </c>
    </row>
    <row r="528" spans="3:22" ht="19.5" customHeight="1" thickTop="1" thickBot="1" x14ac:dyDescent="0.3">
      <c r="C528" s="58"/>
      <c r="D528" s="58" t="str">
        <f>IF(C528&lt;&gt;"",TEXT(C528,"00")&amp;"/11/"&amp;'Configurações Básicas'!$P$5,"")</f>
        <v/>
      </c>
      <c r="E528" s="58"/>
      <c r="F528" s="58"/>
      <c r="G528" s="58"/>
      <c r="H528" s="58"/>
      <c r="I528" s="59"/>
      <c r="J528" s="193"/>
      <c r="K528" s="60"/>
      <c r="L528" s="192"/>
      <c r="M528" s="56">
        <f>M527+IF(AND(K528="Pago",OR(E528='PC Receitas'!$O$4,E528='PC Receitas'!$O$5,E528='PC Receitas'!$O$6)),I528,IF(AND(K528="Pago",OR(E528='PC Receitas'!$O$7,E528='PC Receitas'!$O$8,E528='PC Receitas'!$O$9,E528='PC Receitas'!$O$10,E528='PC Receitas'!$O$11,E528='PC Receitas'!$O$12,E528='PC Receitas'!$O$13,E528='PC Receitas'!$O$14)),-I528,0))</f>
        <v>7448.57</v>
      </c>
      <c r="R528" s="153" t="e">
        <f t="shared" si="32"/>
        <v>#N/A</v>
      </c>
      <c r="S528" s="150" t="e">
        <f t="shared" si="33"/>
        <v>#N/A</v>
      </c>
      <c r="T528" s="150" t="e">
        <f t="shared" si="34"/>
        <v>#N/A</v>
      </c>
      <c r="U528" s="150" t="e">
        <f t="shared" si="35"/>
        <v>#N/A</v>
      </c>
      <c r="V528" s="154" t="e">
        <f>VLOOKUP(E528,'PC Receitas'!$O$4:$P$14,2,FALSE)</f>
        <v>#N/A</v>
      </c>
    </row>
    <row r="529" spans="3:22" ht="19.5" customHeight="1" thickTop="1" thickBot="1" x14ac:dyDescent="0.3">
      <c r="C529" s="58"/>
      <c r="D529" s="58" t="str">
        <f>IF(C529&lt;&gt;"",TEXT(C529,"00")&amp;"/11/"&amp;'Configurações Básicas'!$P$5,"")</f>
        <v/>
      </c>
      <c r="E529" s="58"/>
      <c r="F529" s="58"/>
      <c r="G529" s="58"/>
      <c r="H529" s="58"/>
      <c r="I529" s="59"/>
      <c r="J529" s="193"/>
      <c r="K529" s="60"/>
      <c r="L529" s="192"/>
      <c r="M529" s="56">
        <f>M528+IF(AND(K529="Pago",OR(E529='PC Receitas'!$O$4,E529='PC Receitas'!$O$5,E529='PC Receitas'!$O$6)),I529,IF(AND(K529="Pago",OR(E529='PC Receitas'!$O$7,E529='PC Receitas'!$O$8,E529='PC Receitas'!$O$9,E529='PC Receitas'!$O$10,E529='PC Receitas'!$O$11,E529='PC Receitas'!$O$12,E529='PC Receitas'!$O$13,E529='PC Receitas'!$O$14)),-I529,0))</f>
        <v>7448.57</v>
      </c>
      <c r="R529" s="153" t="e">
        <f t="shared" si="32"/>
        <v>#N/A</v>
      </c>
      <c r="S529" s="150" t="e">
        <f t="shared" si="33"/>
        <v>#N/A</v>
      </c>
      <c r="T529" s="150" t="e">
        <f t="shared" si="34"/>
        <v>#N/A</v>
      </c>
      <c r="U529" s="150" t="e">
        <f t="shared" si="35"/>
        <v>#N/A</v>
      </c>
      <c r="V529" s="154" t="e">
        <f>VLOOKUP(E529,'PC Receitas'!$O$4:$P$14,2,FALSE)</f>
        <v>#N/A</v>
      </c>
    </row>
    <row r="530" spans="3:22" ht="19.5" customHeight="1" thickTop="1" thickBot="1" x14ac:dyDescent="0.3">
      <c r="C530" s="58"/>
      <c r="D530" s="58" t="str">
        <f>IF(C530&lt;&gt;"",TEXT(C530,"00")&amp;"/11/"&amp;'Configurações Básicas'!$P$5,"")</f>
        <v/>
      </c>
      <c r="E530" s="58"/>
      <c r="F530" s="58"/>
      <c r="G530" s="58"/>
      <c r="H530" s="58"/>
      <c r="I530" s="59"/>
      <c r="J530" s="193"/>
      <c r="K530" s="60"/>
      <c r="L530" s="192"/>
      <c r="M530" s="56">
        <f>M529+IF(AND(K530="Pago",OR(E530='PC Receitas'!$O$4,E530='PC Receitas'!$O$5,E530='PC Receitas'!$O$6)),I530,IF(AND(K530="Pago",OR(E530='PC Receitas'!$O$7,E530='PC Receitas'!$O$8,E530='PC Receitas'!$O$9,E530='PC Receitas'!$O$10,E530='PC Receitas'!$O$11,E530='PC Receitas'!$O$12,E530='PC Receitas'!$O$13,E530='PC Receitas'!$O$14)),-I530,0))</f>
        <v>7448.57</v>
      </c>
      <c r="R530" s="153" t="e">
        <f t="shared" si="32"/>
        <v>#N/A</v>
      </c>
      <c r="S530" s="150" t="e">
        <f t="shared" si="33"/>
        <v>#N/A</v>
      </c>
      <c r="T530" s="150" t="e">
        <f t="shared" si="34"/>
        <v>#N/A</v>
      </c>
      <c r="U530" s="150" t="e">
        <f t="shared" si="35"/>
        <v>#N/A</v>
      </c>
      <c r="V530" s="154" t="e">
        <f>VLOOKUP(E530,'PC Receitas'!$O$4:$P$14,2,FALSE)</f>
        <v>#N/A</v>
      </c>
    </row>
    <row r="531" spans="3:22" ht="19.5" customHeight="1" thickTop="1" thickBot="1" x14ac:dyDescent="0.3">
      <c r="C531" s="58"/>
      <c r="D531" s="58" t="str">
        <f>IF(C531&lt;&gt;"",TEXT(C531,"00")&amp;"/11/"&amp;'Configurações Básicas'!$P$5,"")</f>
        <v/>
      </c>
      <c r="E531" s="58"/>
      <c r="F531" s="58"/>
      <c r="G531" s="58"/>
      <c r="H531" s="58"/>
      <c r="I531" s="59"/>
      <c r="J531" s="193"/>
      <c r="K531" s="60"/>
      <c r="L531" s="192"/>
      <c r="M531" s="56">
        <f>M530+IF(AND(K531="Pago",OR(E531='PC Receitas'!$O$4,E531='PC Receitas'!$O$5,E531='PC Receitas'!$O$6)),I531,IF(AND(K531="Pago",OR(E531='PC Receitas'!$O$7,E531='PC Receitas'!$O$8,E531='PC Receitas'!$O$9,E531='PC Receitas'!$O$10,E531='PC Receitas'!$O$11,E531='PC Receitas'!$O$12,E531='PC Receitas'!$O$13,E531='PC Receitas'!$O$14)),-I531,0))</f>
        <v>7448.57</v>
      </c>
      <c r="R531" s="153" t="e">
        <f t="shared" si="32"/>
        <v>#N/A</v>
      </c>
      <c r="S531" s="150" t="e">
        <f t="shared" si="33"/>
        <v>#N/A</v>
      </c>
      <c r="T531" s="150" t="e">
        <f t="shared" si="34"/>
        <v>#N/A</v>
      </c>
      <c r="U531" s="150" t="e">
        <f t="shared" si="35"/>
        <v>#N/A</v>
      </c>
      <c r="V531" s="154" t="e">
        <f>VLOOKUP(E531,'PC Receitas'!$O$4:$P$14,2,FALSE)</f>
        <v>#N/A</v>
      </c>
    </row>
    <row r="532" spans="3:22" ht="19.5" customHeight="1" thickTop="1" thickBot="1" x14ac:dyDescent="0.3">
      <c r="C532" s="58"/>
      <c r="D532" s="58" t="str">
        <f>IF(C532&lt;&gt;"",TEXT(C532,"00")&amp;"/11/"&amp;'Configurações Básicas'!$P$5,"")</f>
        <v/>
      </c>
      <c r="E532" s="58"/>
      <c r="F532" s="58"/>
      <c r="G532" s="58"/>
      <c r="H532" s="58"/>
      <c r="I532" s="59"/>
      <c r="J532" s="193"/>
      <c r="K532" s="60"/>
      <c r="L532" s="192"/>
      <c r="M532" s="56">
        <f>M531+IF(AND(K532="Pago",OR(E532='PC Receitas'!$O$4,E532='PC Receitas'!$O$5,E532='PC Receitas'!$O$6)),I532,IF(AND(K532="Pago",OR(E532='PC Receitas'!$O$7,E532='PC Receitas'!$O$8,E532='PC Receitas'!$O$9,E532='PC Receitas'!$O$10,E532='PC Receitas'!$O$11,E532='PC Receitas'!$O$12,E532='PC Receitas'!$O$13,E532='PC Receitas'!$O$14)),-I532,0))</f>
        <v>7448.57</v>
      </c>
      <c r="R532" s="153" t="e">
        <f t="shared" si="32"/>
        <v>#N/A</v>
      </c>
      <c r="S532" s="150" t="e">
        <f t="shared" si="33"/>
        <v>#N/A</v>
      </c>
      <c r="T532" s="150" t="e">
        <f t="shared" si="34"/>
        <v>#N/A</v>
      </c>
      <c r="U532" s="150" t="e">
        <f t="shared" si="35"/>
        <v>#N/A</v>
      </c>
      <c r="V532" s="154" t="e">
        <f>VLOOKUP(E532,'PC Receitas'!$O$4:$P$14,2,FALSE)</f>
        <v>#N/A</v>
      </c>
    </row>
    <row r="533" spans="3:22" ht="19.5" customHeight="1" thickTop="1" thickBot="1" x14ac:dyDescent="0.3">
      <c r="C533" s="58"/>
      <c r="D533" s="58" t="str">
        <f>IF(C533&lt;&gt;"",TEXT(C533,"00")&amp;"/11/"&amp;'Configurações Básicas'!$P$5,"")</f>
        <v/>
      </c>
      <c r="E533" s="58"/>
      <c r="F533" s="58"/>
      <c r="G533" s="58"/>
      <c r="H533" s="58"/>
      <c r="I533" s="59"/>
      <c r="J533" s="193"/>
      <c r="K533" s="60"/>
      <c r="L533" s="192"/>
      <c r="M533" s="56">
        <f>M532+IF(AND(K533="Pago",OR(E533='PC Receitas'!$O$4,E533='PC Receitas'!$O$5,E533='PC Receitas'!$O$6)),I533,IF(AND(K533="Pago",OR(E533='PC Receitas'!$O$7,E533='PC Receitas'!$O$8,E533='PC Receitas'!$O$9,E533='PC Receitas'!$O$10,E533='PC Receitas'!$O$11,E533='PC Receitas'!$O$12,E533='PC Receitas'!$O$13,E533='PC Receitas'!$O$14)),-I533,0))</f>
        <v>7448.57</v>
      </c>
      <c r="R533" s="153" t="e">
        <f t="shared" si="32"/>
        <v>#N/A</v>
      </c>
      <c r="S533" s="150" t="e">
        <f t="shared" si="33"/>
        <v>#N/A</v>
      </c>
      <c r="T533" s="150" t="e">
        <f t="shared" si="34"/>
        <v>#N/A</v>
      </c>
      <c r="U533" s="150" t="e">
        <f t="shared" si="35"/>
        <v>#N/A</v>
      </c>
      <c r="V533" s="154" t="e">
        <f>VLOOKUP(E533,'PC Receitas'!$O$4:$P$14,2,FALSE)</f>
        <v>#N/A</v>
      </c>
    </row>
    <row r="534" spans="3:22" ht="19.5" customHeight="1" thickTop="1" thickBot="1" x14ac:dyDescent="0.3">
      <c r="C534" s="58"/>
      <c r="D534" s="58" t="str">
        <f>IF(C534&lt;&gt;"",TEXT(C534,"00")&amp;"/11/"&amp;'Configurações Básicas'!$P$5,"")</f>
        <v/>
      </c>
      <c r="E534" s="58"/>
      <c r="F534" s="58"/>
      <c r="G534" s="58"/>
      <c r="H534" s="58"/>
      <c r="I534" s="59"/>
      <c r="J534" s="193"/>
      <c r="K534" s="60"/>
      <c r="L534" s="192"/>
      <c r="M534" s="56">
        <f>M533+IF(AND(K534="Pago",OR(E534='PC Receitas'!$O$4,E534='PC Receitas'!$O$5,E534='PC Receitas'!$O$6)),I534,IF(AND(K534="Pago",OR(E534='PC Receitas'!$O$7,E534='PC Receitas'!$O$8,E534='PC Receitas'!$O$9,E534='PC Receitas'!$O$10,E534='PC Receitas'!$O$11,E534='PC Receitas'!$O$12,E534='PC Receitas'!$O$13,E534='PC Receitas'!$O$14)),-I534,0))</f>
        <v>7448.57</v>
      </c>
      <c r="R534" s="153" t="e">
        <f t="shared" si="32"/>
        <v>#N/A</v>
      </c>
      <c r="S534" s="150" t="e">
        <f t="shared" si="33"/>
        <v>#N/A</v>
      </c>
      <c r="T534" s="150" t="e">
        <f t="shared" si="34"/>
        <v>#N/A</v>
      </c>
      <c r="U534" s="150" t="e">
        <f t="shared" si="35"/>
        <v>#N/A</v>
      </c>
      <c r="V534" s="154" t="e">
        <f>VLOOKUP(E534,'PC Receitas'!$O$4:$P$14,2,FALSE)</f>
        <v>#N/A</v>
      </c>
    </row>
    <row r="535" spans="3:22" ht="19.5" customHeight="1" thickTop="1" thickBot="1" x14ac:dyDescent="0.3">
      <c r="C535" s="58"/>
      <c r="D535" s="58" t="str">
        <f>IF(C535&lt;&gt;"",TEXT(C535,"00")&amp;"/11/"&amp;'Configurações Básicas'!$P$5,"")</f>
        <v/>
      </c>
      <c r="E535" s="58"/>
      <c r="F535" s="58"/>
      <c r="G535" s="58"/>
      <c r="H535" s="58"/>
      <c r="I535" s="59"/>
      <c r="J535" s="193"/>
      <c r="K535" s="60"/>
      <c r="L535" s="192"/>
      <c r="M535" s="56">
        <f>M534+IF(AND(K535="Pago",OR(E535='PC Receitas'!$O$4,E535='PC Receitas'!$O$5,E535='PC Receitas'!$O$6)),I535,IF(AND(K535="Pago",OR(E535='PC Receitas'!$O$7,E535='PC Receitas'!$O$8,E535='PC Receitas'!$O$9,E535='PC Receitas'!$O$10,E535='PC Receitas'!$O$11,E535='PC Receitas'!$O$12,E535='PC Receitas'!$O$13,E535='PC Receitas'!$O$14)),-I535,0))</f>
        <v>7448.57</v>
      </c>
      <c r="R535" s="153" t="e">
        <f t="shared" si="32"/>
        <v>#N/A</v>
      </c>
      <c r="S535" s="150" t="e">
        <f t="shared" si="33"/>
        <v>#N/A</v>
      </c>
      <c r="T535" s="150" t="e">
        <f t="shared" si="34"/>
        <v>#N/A</v>
      </c>
      <c r="U535" s="150" t="e">
        <f t="shared" si="35"/>
        <v>#N/A</v>
      </c>
      <c r="V535" s="154" t="e">
        <f>VLOOKUP(E535,'PC Receitas'!$O$4:$P$14,2,FALSE)</f>
        <v>#N/A</v>
      </c>
    </row>
    <row r="536" spans="3:22" ht="19.5" customHeight="1" thickTop="1" thickBot="1" x14ac:dyDescent="0.3">
      <c r="C536" s="58"/>
      <c r="D536" s="58" t="str">
        <f>IF(C536&lt;&gt;"",TEXT(C536,"00")&amp;"/11/"&amp;'Configurações Básicas'!$P$5,"")</f>
        <v/>
      </c>
      <c r="E536" s="58"/>
      <c r="F536" s="58"/>
      <c r="G536" s="58"/>
      <c r="H536" s="58"/>
      <c r="I536" s="59"/>
      <c r="J536" s="193"/>
      <c r="K536" s="60"/>
      <c r="L536" s="192"/>
      <c r="M536" s="56">
        <f>M535+IF(AND(K536="Pago",OR(E536='PC Receitas'!$O$4,E536='PC Receitas'!$O$5,E536='PC Receitas'!$O$6)),I536,IF(AND(K536="Pago",OR(E536='PC Receitas'!$O$7,E536='PC Receitas'!$O$8,E536='PC Receitas'!$O$9,E536='PC Receitas'!$O$10,E536='PC Receitas'!$O$11,E536='PC Receitas'!$O$12,E536='PC Receitas'!$O$13,E536='PC Receitas'!$O$14)),-I536,0))</f>
        <v>7448.57</v>
      </c>
      <c r="R536" s="153" t="e">
        <f t="shared" si="32"/>
        <v>#N/A</v>
      </c>
      <c r="S536" s="150" t="e">
        <f t="shared" si="33"/>
        <v>#N/A</v>
      </c>
      <c r="T536" s="150" t="e">
        <f t="shared" si="34"/>
        <v>#N/A</v>
      </c>
      <c r="U536" s="150" t="e">
        <f t="shared" si="35"/>
        <v>#N/A</v>
      </c>
      <c r="V536" s="154" t="e">
        <f>VLOOKUP(E536,'PC Receitas'!$O$4:$P$14,2,FALSE)</f>
        <v>#N/A</v>
      </c>
    </row>
    <row r="537" spans="3:22" ht="19.5" customHeight="1" thickTop="1" thickBot="1" x14ac:dyDescent="0.3">
      <c r="C537" s="58"/>
      <c r="D537" s="58" t="str">
        <f>IF(C537&lt;&gt;"",TEXT(C537,"00")&amp;"/11/"&amp;'Configurações Básicas'!$P$5,"")</f>
        <v/>
      </c>
      <c r="E537" s="58"/>
      <c r="F537" s="58"/>
      <c r="G537" s="58"/>
      <c r="H537" s="58"/>
      <c r="I537" s="59"/>
      <c r="J537" s="193"/>
      <c r="K537" s="60"/>
      <c r="L537" s="192"/>
      <c r="M537" s="56">
        <f>M536+IF(AND(K537="Pago",OR(E537='PC Receitas'!$O$4,E537='PC Receitas'!$O$5,E537='PC Receitas'!$O$6)),I537,IF(AND(K537="Pago",OR(E537='PC Receitas'!$O$7,E537='PC Receitas'!$O$8,E537='PC Receitas'!$O$9,E537='PC Receitas'!$O$10,E537='PC Receitas'!$O$11,E537='PC Receitas'!$O$12,E537='PC Receitas'!$O$13,E537='PC Receitas'!$O$14)),-I537,0))</f>
        <v>7448.57</v>
      </c>
      <c r="R537" s="153" t="e">
        <f t="shared" si="32"/>
        <v>#N/A</v>
      </c>
      <c r="S537" s="150" t="e">
        <f t="shared" si="33"/>
        <v>#N/A</v>
      </c>
      <c r="T537" s="150" t="e">
        <f t="shared" si="34"/>
        <v>#N/A</v>
      </c>
      <c r="U537" s="150" t="e">
        <f t="shared" si="35"/>
        <v>#N/A</v>
      </c>
      <c r="V537" s="154" t="e">
        <f>VLOOKUP(E537,'PC Receitas'!$O$4:$P$14,2,FALSE)</f>
        <v>#N/A</v>
      </c>
    </row>
    <row r="538" spans="3:22" ht="19.5" customHeight="1" thickTop="1" thickBot="1" x14ac:dyDescent="0.3">
      <c r="C538" s="58"/>
      <c r="D538" s="58" t="str">
        <f>IF(C538&lt;&gt;"",TEXT(C538,"00")&amp;"/11/"&amp;'Configurações Básicas'!$P$5,"")</f>
        <v/>
      </c>
      <c r="E538" s="58"/>
      <c r="F538" s="58"/>
      <c r="G538" s="58"/>
      <c r="H538" s="58"/>
      <c r="I538" s="59"/>
      <c r="J538" s="193"/>
      <c r="K538" s="60"/>
      <c r="L538" s="192"/>
      <c r="M538" s="56">
        <f>M537+IF(AND(K538="Pago",OR(E538='PC Receitas'!$O$4,E538='PC Receitas'!$O$5,E538='PC Receitas'!$O$6)),I538,IF(AND(K538="Pago",OR(E538='PC Receitas'!$O$7,E538='PC Receitas'!$O$8,E538='PC Receitas'!$O$9,E538='PC Receitas'!$O$10,E538='PC Receitas'!$O$11,E538='PC Receitas'!$O$12,E538='PC Receitas'!$O$13,E538='PC Receitas'!$O$14)),-I538,0))</f>
        <v>7448.57</v>
      </c>
      <c r="R538" s="153" t="e">
        <f t="shared" si="32"/>
        <v>#N/A</v>
      </c>
      <c r="S538" s="150" t="e">
        <f t="shared" si="33"/>
        <v>#N/A</v>
      </c>
      <c r="T538" s="150" t="e">
        <f t="shared" si="34"/>
        <v>#N/A</v>
      </c>
      <c r="U538" s="150" t="e">
        <f t="shared" si="35"/>
        <v>#N/A</v>
      </c>
      <c r="V538" s="154" t="e">
        <f>VLOOKUP(E538,'PC Receitas'!$O$4:$P$14,2,FALSE)</f>
        <v>#N/A</v>
      </c>
    </row>
    <row r="539" spans="3:22" ht="19.5" customHeight="1" thickTop="1" thickBot="1" x14ac:dyDescent="0.3">
      <c r="C539" s="58"/>
      <c r="D539" s="58" t="str">
        <f>IF(C539&lt;&gt;"",TEXT(C539,"00")&amp;"/11/"&amp;'Configurações Básicas'!$P$5,"")</f>
        <v/>
      </c>
      <c r="E539" s="58"/>
      <c r="F539" s="58"/>
      <c r="G539" s="58"/>
      <c r="H539" s="58"/>
      <c r="I539" s="59"/>
      <c r="J539" s="193"/>
      <c r="K539" s="60"/>
      <c r="L539" s="192"/>
      <c r="M539" s="56">
        <f>M538+IF(AND(K539="Pago",OR(E539='PC Receitas'!$O$4,E539='PC Receitas'!$O$5,E539='PC Receitas'!$O$6)),I539,IF(AND(K539="Pago",OR(E539='PC Receitas'!$O$7,E539='PC Receitas'!$O$8,E539='PC Receitas'!$O$9,E539='PC Receitas'!$O$10,E539='PC Receitas'!$O$11,E539='PC Receitas'!$O$12,E539='PC Receitas'!$O$13,E539='PC Receitas'!$O$14)),-I539,0))</f>
        <v>7448.57</v>
      </c>
      <c r="R539" s="153" t="e">
        <f t="shared" si="32"/>
        <v>#N/A</v>
      </c>
      <c r="S539" s="150" t="e">
        <f t="shared" si="33"/>
        <v>#N/A</v>
      </c>
      <c r="T539" s="150" t="e">
        <f t="shared" si="34"/>
        <v>#N/A</v>
      </c>
      <c r="U539" s="150" t="e">
        <f t="shared" si="35"/>
        <v>#N/A</v>
      </c>
      <c r="V539" s="154" t="e">
        <f>VLOOKUP(E539,'PC Receitas'!$O$4:$P$14,2,FALSE)</f>
        <v>#N/A</v>
      </c>
    </row>
    <row r="540" spans="3:22" ht="19.5" customHeight="1" thickTop="1" thickBot="1" x14ac:dyDescent="0.3">
      <c r="C540" s="58"/>
      <c r="D540" s="58" t="str">
        <f>IF(C540&lt;&gt;"",TEXT(C540,"00")&amp;"/11/"&amp;'Configurações Básicas'!$P$5,"")</f>
        <v/>
      </c>
      <c r="E540" s="58"/>
      <c r="F540" s="58"/>
      <c r="G540" s="58"/>
      <c r="H540" s="58"/>
      <c r="I540" s="59"/>
      <c r="J540" s="193"/>
      <c r="K540" s="60"/>
      <c r="L540" s="192"/>
      <c r="M540" s="56">
        <f>M539+IF(AND(K540="Pago",OR(E540='PC Receitas'!$O$4,E540='PC Receitas'!$O$5,E540='PC Receitas'!$O$6)),I540,IF(AND(K540="Pago",OR(E540='PC Receitas'!$O$7,E540='PC Receitas'!$O$8,E540='PC Receitas'!$O$9,E540='PC Receitas'!$O$10,E540='PC Receitas'!$O$11,E540='PC Receitas'!$O$12,E540='PC Receitas'!$O$13,E540='PC Receitas'!$O$14)),-I540,0))</f>
        <v>7448.57</v>
      </c>
      <c r="R540" s="153" t="e">
        <f t="shared" si="32"/>
        <v>#N/A</v>
      </c>
      <c r="S540" s="150" t="e">
        <f t="shared" si="33"/>
        <v>#N/A</v>
      </c>
      <c r="T540" s="150" t="e">
        <f t="shared" si="34"/>
        <v>#N/A</v>
      </c>
      <c r="U540" s="150" t="e">
        <f t="shared" si="35"/>
        <v>#N/A</v>
      </c>
      <c r="V540" s="154" t="e">
        <f>VLOOKUP(E540,'PC Receitas'!$O$4:$P$14,2,FALSE)</f>
        <v>#N/A</v>
      </c>
    </row>
    <row r="541" spans="3:22" ht="19.5" customHeight="1" thickTop="1" thickBot="1" x14ac:dyDescent="0.3">
      <c r="C541" s="58"/>
      <c r="D541" s="58" t="str">
        <f>IF(C541&lt;&gt;"",TEXT(C541,"00")&amp;"/11/"&amp;'Configurações Básicas'!$P$5,"")</f>
        <v/>
      </c>
      <c r="E541" s="58"/>
      <c r="F541" s="58"/>
      <c r="G541" s="58"/>
      <c r="H541" s="58"/>
      <c r="I541" s="59"/>
      <c r="J541" s="193"/>
      <c r="K541" s="60"/>
      <c r="L541" s="192"/>
      <c r="M541" s="56">
        <f>M540+IF(AND(K541="Pago",OR(E541='PC Receitas'!$O$4,E541='PC Receitas'!$O$5,E541='PC Receitas'!$O$6)),I541,IF(AND(K541="Pago",OR(E541='PC Receitas'!$O$7,E541='PC Receitas'!$O$8,E541='PC Receitas'!$O$9,E541='PC Receitas'!$O$10,E541='PC Receitas'!$O$11,E541='PC Receitas'!$O$12,E541='PC Receitas'!$O$13,E541='PC Receitas'!$O$14)),-I541,0))</f>
        <v>7448.57</v>
      </c>
      <c r="R541" s="153" t="e">
        <f t="shared" si="32"/>
        <v>#N/A</v>
      </c>
      <c r="S541" s="150" t="e">
        <f t="shared" si="33"/>
        <v>#N/A</v>
      </c>
      <c r="T541" s="150" t="e">
        <f t="shared" si="34"/>
        <v>#N/A</v>
      </c>
      <c r="U541" s="150" t="e">
        <f t="shared" si="35"/>
        <v>#N/A</v>
      </c>
      <c r="V541" s="154" t="e">
        <f>VLOOKUP(E541,'PC Receitas'!$O$4:$P$14,2,FALSE)</f>
        <v>#N/A</v>
      </c>
    </row>
    <row r="542" spans="3:22" ht="19.5" customHeight="1" thickTop="1" thickBot="1" x14ac:dyDescent="0.3">
      <c r="C542" s="58"/>
      <c r="D542" s="58" t="str">
        <f>IF(C542&lt;&gt;"",TEXT(C542,"00")&amp;"/11/"&amp;'Configurações Básicas'!$P$5,"")</f>
        <v/>
      </c>
      <c r="E542" s="58"/>
      <c r="F542" s="58"/>
      <c r="G542" s="58"/>
      <c r="H542" s="58"/>
      <c r="I542" s="59"/>
      <c r="J542" s="193"/>
      <c r="K542" s="60"/>
      <c r="L542" s="192"/>
      <c r="M542" s="56">
        <f>M541+IF(AND(K542="Pago",OR(E542='PC Receitas'!$O$4,E542='PC Receitas'!$O$5,E542='PC Receitas'!$O$6)),I542,IF(AND(K542="Pago",OR(E542='PC Receitas'!$O$7,E542='PC Receitas'!$O$8,E542='PC Receitas'!$O$9,E542='PC Receitas'!$O$10,E542='PC Receitas'!$O$11,E542='PC Receitas'!$O$12,E542='PC Receitas'!$O$13,E542='PC Receitas'!$O$14)),-I542,0))</f>
        <v>7448.57</v>
      </c>
      <c r="R542" s="153" t="e">
        <f t="shared" si="32"/>
        <v>#N/A</v>
      </c>
      <c r="S542" s="150" t="e">
        <f t="shared" si="33"/>
        <v>#N/A</v>
      </c>
      <c r="T542" s="150" t="e">
        <f t="shared" si="34"/>
        <v>#N/A</v>
      </c>
      <c r="U542" s="150" t="e">
        <f t="shared" si="35"/>
        <v>#N/A</v>
      </c>
      <c r="V542" s="154" t="e">
        <f>VLOOKUP(E542,'PC Receitas'!$O$4:$P$14,2,FALSE)</f>
        <v>#N/A</v>
      </c>
    </row>
    <row r="543" spans="3:22" ht="19.5" customHeight="1" thickTop="1" thickBot="1" x14ac:dyDescent="0.3">
      <c r="C543" s="58"/>
      <c r="D543" s="58" t="str">
        <f>IF(C543&lt;&gt;"",TEXT(C543,"00")&amp;"/11/"&amp;'Configurações Básicas'!$P$5,"")</f>
        <v/>
      </c>
      <c r="E543" s="58"/>
      <c r="F543" s="58"/>
      <c r="G543" s="58"/>
      <c r="H543" s="58"/>
      <c r="I543" s="59"/>
      <c r="J543" s="193"/>
      <c r="K543" s="60"/>
      <c r="L543" s="192"/>
      <c r="M543" s="56">
        <f>M542+IF(AND(K543="Pago",OR(E543='PC Receitas'!$O$4,E543='PC Receitas'!$O$5,E543='PC Receitas'!$O$6)),I543,IF(AND(K543="Pago",OR(E543='PC Receitas'!$O$7,E543='PC Receitas'!$O$8,E543='PC Receitas'!$O$9,E543='PC Receitas'!$O$10,E543='PC Receitas'!$O$11,E543='PC Receitas'!$O$12,E543='PC Receitas'!$O$13,E543='PC Receitas'!$O$14)),-I543,0))</f>
        <v>7448.57</v>
      </c>
      <c r="R543" s="153" t="e">
        <f t="shared" si="32"/>
        <v>#N/A</v>
      </c>
      <c r="S543" s="150" t="e">
        <f t="shared" si="33"/>
        <v>#N/A</v>
      </c>
      <c r="T543" s="150" t="e">
        <f t="shared" si="34"/>
        <v>#N/A</v>
      </c>
      <c r="U543" s="150" t="e">
        <f t="shared" si="35"/>
        <v>#N/A</v>
      </c>
      <c r="V543" s="154" t="e">
        <f>VLOOKUP(E543,'PC Receitas'!$O$4:$P$14,2,FALSE)</f>
        <v>#N/A</v>
      </c>
    </row>
    <row r="544" spans="3:22" ht="19.5" customHeight="1" thickTop="1" thickBot="1" x14ac:dyDescent="0.3">
      <c r="C544" s="58"/>
      <c r="D544" s="58" t="str">
        <f>IF(C544&lt;&gt;"",TEXT(C544,"00")&amp;"/11/"&amp;'Configurações Básicas'!$P$5,"")</f>
        <v/>
      </c>
      <c r="E544" s="58"/>
      <c r="F544" s="58"/>
      <c r="G544" s="58"/>
      <c r="H544" s="58"/>
      <c r="I544" s="59"/>
      <c r="J544" s="193"/>
      <c r="K544" s="60"/>
      <c r="L544" s="192"/>
      <c r="M544" s="56">
        <f>M543+IF(AND(K544="Pago",OR(E544='PC Receitas'!$O$4,E544='PC Receitas'!$O$5,E544='PC Receitas'!$O$6)),I544,IF(AND(K544="Pago",OR(E544='PC Receitas'!$O$7,E544='PC Receitas'!$O$8,E544='PC Receitas'!$O$9,E544='PC Receitas'!$O$10,E544='PC Receitas'!$O$11,E544='PC Receitas'!$O$12,E544='PC Receitas'!$O$13,E544='PC Receitas'!$O$14)),-I544,0))</f>
        <v>7448.57</v>
      </c>
      <c r="R544" s="153" t="e">
        <f t="shared" si="32"/>
        <v>#N/A</v>
      </c>
      <c r="S544" s="150" t="e">
        <f t="shared" si="33"/>
        <v>#N/A</v>
      </c>
      <c r="T544" s="150" t="e">
        <f t="shared" si="34"/>
        <v>#N/A</v>
      </c>
      <c r="U544" s="150" t="e">
        <f t="shared" si="35"/>
        <v>#N/A</v>
      </c>
      <c r="V544" s="154" t="e">
        <f>VLOOKUP(E544,'PC Receitas'!$O$4:$P$14,2,FALSE)</f>
        <v>#N/A</v>
      </c>
    </row>
    <row r="545" spans="3:22" ht="19.5" customHeight="1" thickTop="1" thickBot="1" x14ac:dyDescent="0.3">
      <c r="C545" s="58"/>
      <c r="D545" s="58" t="str">
        <f>IF(C545&lt;&gt;"",TEXT(C545,"00")&amp;"/11/"&amp;'Configurações Básicas'!$P$5,"")</f>
        <v/>
      </c>
      <c r="E545" s="58"/>
      <c r="F545" s="58"/>
      <c r="G545" s="58"/>
      <c r="H545" s="58"/>
      <c r="I545" s="59"/>
      <c r="J545" s="193"/>
      <c r="K545" s="60"/>
      <c r="L545" s="192"/>
      <c r="M545" s="56">
        <f>M544+IF(AND(K545="Pago",OR(E545='PC Receitas'!$O$4,E545='PC Receitas'!$O$5,E545='PC Receitas'!$O$6)),I545,IF(AND(K545="Pago",OR(E545='PC Receitas'!$O$7,E545='PC Receitas'!$O$8,E545='PC Receitas'!$O$9,E545='PC Receitas'!$O$10,E545='PC Receitas'!$O$11,E545='PC Receitas'!$O$12,E545='PC Receitas'!$O$13,E545='PC Receitas'!$O$14)),-I545,0))</f>
        <v>7448.57</v>
      </c>
      <c r="R545" s="153" t="e">
        <f t="shared" si="32"/>
        <v>#N/A</v>
      </c>
      <c r="S545" s="150" t="e">
        <f t="shared" si="33"/>
        <v>#N/A</v>
      </c>
      <c r="T545" s="150" t="e">
        <f t="shared" si="34"/>
        <v>#N/A</v>
      </c>
      <c r="U545" s="150" t="e">
        <f t="shared" si="35"/>
        <v>#N/A</v>
      </c>
      <c r="V545" s="154" t="e">
        <f>VLOOKUP(E545,'PC Receitas'!$O$4:$P$14,2,FALSE)</f>
        <v>#N/A</v>
      </c>
    </row>
    <row r="546" spans="3:22" ht="19.5" customHeight="1" thickTop="1" thickBot="1" x14ac:dyDescent="0.3">
      <c r="C546" s="58"/>
      <c r="D546" s="58" t="str">
        <f>IF(C546&lt;&gt;"",TEXT(C546,"00")&amp;"/11/"&amp;'Configurações Básicas'!$P$5,"")</f>
        <v/>
      </c>
      <c r="E546" s="58"/>
      <c r="F546" s="58"/>
      <c r="G546" s="58"/>
      <c r="H546" s="58"/>
      <c r="I546" s="59"/>
      <c r="J546" s="193"/>
      <c r="K546" s="60"/>
      <c r="L546" s="192"/>
      <c r="M546" s="56">
        <f>M545+IF(AND(K546="Pago",OR(E546='PC Receitas'!$O$4,E546='PC Receitas'!$O$5,E546='PC Receitas'!$O$6)),I546,IF(AND(K546="Pago",OR(E546='PC Receitas'!$O$7,E546='PC Receitas'!$O$8,E546='PC Receitas'!$O$9,E546='PC Receitas'!$O$10,E546='PC Receitas'!$O$11,E546='PC Receitas'!$O$12,E546='PC Receitas'!$O$13,E546='PC Receitas'!$O$14)),-I546,0))</f>
        <v>7448.57</v>
      </c>
      <c r="R546" s="153" t="e">
        <f t="shared" si="32"/>
        <v>#N/A</v>
      </c>
      <c r="S546" s="150" t="e">
        <f t="shared" si="33"/>
        <v>#N/A</v>
      </c>
      <c r="T546" s="150" t="e">
        <f t="shared" si="34"/>
        <v>#N/A</v>
      </c>
      <c r="U546" s="150" t="e">
        <f t="shared" si="35"/>
        <v>#N/A</v>
      </c>
      <c r="V546" s="154" t="e">
        <f>VLOOKUP(E546,'PC Receitas'!$O$4:$P$14,2,FALSE)</f>
        <v>#N/A</v>
      </c>
    </row>
    <row r="547" spans="3:22" ht="19.5" customHeight="1" thickTop="1" thickBot="1" x14ac:dyDescent="0.3">
      <c r="C547" s="58"/>
      <c r="D547" s="58" t="str">
        <f>IF(C547&lt;&gt;"",TEXT(C547,"00")&amp;"/11/"&amp;'Configurações Básicas'!$P$5,"")</f>
        <v/>
      </c>
      <c r="E547" s="58"/>
      <c r="F547" s="58"/>
      <c r="G547" s="58"/>
      <c r="H547" s="58"/>
      <c r="I547" s="59"/>
      <c r="J547" s="193"/>
      <c r="K547" s="60"/>
      <c r="L547" s="192"/>
      <c r="M547" s="56">
        <f>M546+IF(AND(K547="Pago",OR(E547='PC Receitas'!$O$4,E547='PC Receitas'!$O$5,E547='PC Receitas'!$O$6)),I547,IF(AND(K547="Pago",OR(E547='PC Receitas'!$O$7,E547='PC Receitas'!$O$8,E547='PC Receitas'!$O$9,E547='PC Receitas'!$O$10,E547='PC Receitas'!$O$11,E547='PC Receitas'!$O$12,E547='PC Receitas'!$O$13,E547='PC Receitas'!$O$14)),-I547,0))</f>
        <v>7448.57</v>
      </c>
      <c r="R547" s="153" t="e">
        <f t="shared" si="32"/>
        <v>#N/A</v>
      </c>
      <c r="S547" s="150" t="e">
        <f t="shared" si="33"/>
        <v>#N/A</v>
      </c>
      <c r="T547" s="150" t="e">
        <f t="shared" si="34"/>
        <v>#N/A</v>
      </c>
      <c r="U547" s="150" t="e">
        <f t="shared" si="35"/>
        <v>#N/A</v>
      </c>
      <c r="V547" s="154" t="e">
        <f>VLOOKUP(E547,'PC Receitas'!$O$4:$P$14,2,FALSE)</f>
        <v>#N/A</v>
      </c>
    </row>
    <row r="548" spans="3:22" ht="19.5" customHeight="1" thickTop="1" thickBot="1" x14ac:dyDescent="0.3">
      <c r="C548" s="58"/>
      <c r="D548" s="58" t="str">
        <f>IF(C548&lt;&gt;"",TEXT(C548,"00")&amp;"/11/"&amp;'Configurações Básicas'!$P$5,"")</f>
        <v/>
      </c>
      <c r="E548" s="58"/>
      <c r="F548" s="58"/>
      <c r="G548" s="58"/>
      <c r="H548" s="58"/>
      <c r="I548" s="59"/>
      <c r="J548" s="193"/>
      <c r="K548" s="60"/>
      <c r="L548" s="192"/>
      <c r="M548" s="56">
        <f>M547+IF(AND(K548="Pago",OR(E548='PC Receitas'!$O$4,E548='PC Receitas'!$O$5,E548='PC Receitas'!$O$6)),I548,IF(AND(K548="Pago",OR(E548='PC Receitas'!$O$7,E548='PC Receitas'!$O$8,E548='PC Receitas'!$O$9,E548='PC Receitas'!$O$10,E548='PC Receitas'!$O$11,E548='PC Receitas'!$O$12,E548='PC Receitas'!$O$13,E548='PC Receitas'!$O$14)),-I548,0))</f>
        <v>7448.57</v>
      </c>
      <c r="R548" s="153" t="e">
        <f t="shared" si="32"/>
        <v>#N/A</v>
      </c>
      <c r="S548" s="150" t="e">
        <f t="shared" si="33"/>
        <v>#N/A</v>
      </c>
      <c r="T548" s="150" t="e">
        <f t="shared" si="34"/>
        <v>#N/A</v>
      </c>
      <c r="U548" s="150" t="e">
        <f t="shared" si="35"/>
        <v>#N/A</v>
      </c>
      <c r="V548" s="154" t="e">
        <f>VLOOKUP(E548,'PC Receitas'!$O$4:$P$14,2,FALSE)</f>
        <v>#N/A</v>
      </c>
    </row>
    <row r="549" spans="3:22" ht="19.5" customHeight="1" thickTop="1" thickBot="1" x14ac:dyDescent="0.3">
      <c r="C549" s="58"/>
      <c r="D549" s="58" t="str">
        <f>IF(C549&lt;&gt;"",TEXT(C549,"00")&amp;"/11/"&amp;'Configurações Básicas'!$P$5,"")</f>
        <v/>
      </c>
      <c r="E549" s="58"/>
      <c r="F549" s="58"/>
      <c r="G549" s="58"/>
      <c r="H549" s="58"/>
      <c r="I549" s="59"/>
      <c r="J549" s="193"/>
      <c r="K549" s="60"/>
      <c r="L549" s="192"/>
      <c r="M549" s="56">
        <f>M548+IF(AND(K549="Pago",OR(E549='PC Receitas'!$O$4,E549='PC Receitas'!$O$5,E549='PC Receitas'!$O$6)),I549,IF(AND(K549="Pago",OR(E549='PC Receitas'!$O$7,E549='PC Receitas'!$O$8,E549='PC Receitas'!$O$9,E549='PC Receitas'!$O$10,E549='PC Receitas'!$O$11,E549='PC Receitas'!$O$12,E549='PC Receitas'!$O$13,E549='PC Receitas'!$O$14)),-I549,0))</f>
        <v>7448.57</v>
      </c>
      <c r="R549" s="153" t="e">
        <f t="shared" si="32"/>
        <v>#N/A</v>
      </c>
      <c r="S549" s="150" t="e">
        <f t="shared" si="33"/>
        <v>#N/A</v>
      </c>
      <c r="T549" s="150" t="e">
        <f t="shared" si="34"/>
        <v>#N/A</v>
      </c>
      <c r="U549" s="150" t="e">
        <f t="shared" si="35"/>
        <v>#N/A</v>
      </c>
      <c r="V549" s="154" t="e">
        <f>VLOOKUP(E549,'PC Receitas'!$O$4:$P$14,2,FALSE)</f>
        <v>#N/A</v>
      </c>
    </row>
    <row r="550" spans="3:22" ht="19.5" customHeight="1" thickTop="1" thickBot="1" x14ac:dyDescent="0.3">
      <c r="C550" s="58"/>
      <c r="D550" s="58" t="str">
        <f>IF(C550&lt;&gt;"",TEXT(C550,"00")&amp;"/11/"&amp;'Configurações Básicas'!$P$5,"")</f>
        <v/>
      </c>
      <c r="E550" s="58"/>
      <c r="F550" s="58"/>
      <c r="G550" s="58"/>
      <c r="H550" s="58"/>
      <c r="I550" s="59"/>
      <c r="J550" s="193"/>
      <c r="K550" s="60"/>
      <c r="L550" s="192"/>
      <c r="M550" s="56">
        <f>M549+IF(AND(K550="Pago",OR(E550='PC Receitas'!$O$4,E550='PC Receitas'!$O$5,E550='PC Receitas'!$O$6)),I550,IF(AND(K550="Pago",OR(E550='PC Receitas'!$O$7,E550='PC Receitas'!$O$8,E550='PC Receitas'!$O$9,E550='PC Receitas'!$O$10,E550='PC Receitas'!$O$11,E550='PC Receitas'!$O$12,E550='PC Receitas'!$O$13,E550='PC Receitas'!$O$14)),-I550,0))</f>
        <v>7448.57</v>
      </c>
      <c r="R550" s="153" t="e">
        <f t="shared" si="32"/>
        <v>#N/A</v>
      </c>
      <c r="S550" s="150" t="e">
        <f t="shared" si="33"/>
        <v>#N/A</v>
      </c>
      <c r="T550" s="150" t="e">
        <f t="shared" si="34"/>
        <v>#N/A</v>
      </c>
      <c r="U550" s="150" t="e">
        <f t="shared" si="35"/>
        <v>#N/A</v>
      </c>
      <c r="V550" s="154" t="e">
        <f>VLOOKUP(E550,'PC Receitas'!$O$4:$P$14,2,FALSE)</f>
        <v>#N/A</v>
      </c>
    </row>
    <row r="551" spans="3:22" ht="19.5" customHeight="1" thickTop="1" thickBot="1" x14ac:dyDescent="0.3">
      <c r="C551" s="58"/>
      <c r="D551" s="58" t="str">
        <f>IF(C551&lt;&gt;"",TEXT(C551,"00")&amp;"/11/"&amp;'Configurações Básicas'!$P$5,"")</f>
        <v/>
      </c>
      <c r="E551" s="58"/>
      <c r="F551" s="58"/>
      <c r="G551" s="58"/>
      <c r="H551" s="58"/>
      <c r="I551" s="59"/>
      <c r="J551" s="193"/>
      <c r="K551" s="60"/>
      <c r="L551" s="192"/>
      <c r="M551" s="56">
        <f>M550+IF(AND(K551="Pago",OR(E551='PC Receitas'!$O$4,E551='PC Receitas'!$O$5,E551='PC Receitas'!$O$6)),I551,IF(AND(K551="Pago",OR(E551='PC Receitas'!$O$7,E551='PC Receitas'!$O$8,E551='PC Receitas'!$O$9,E551='PC Receitas'!$O$10,E551='PC Receitas'!$O$11,E551='PC Receitas'!$O$12,E551='PC Receitas'!$O$13,E551='PC Receitas'!$O$14)),-I551,0))</f>
        <v>7448.57</v>
      </c>
      <c r="R551" s="153" t="e">
        <f t="shared" si="32"/>
        <v>#N/A</v>
      </c>
      <c r="S551" s="150" t="e">
        <f t="shared" si="33"/>
        <v>#N/A</v>
      </c>
      <c r="T551" s="150" t="e">
        <f t="shared" si="34"/>
        <v>#N/A</v>
      </c>
      <c r="U551" s="150" t="e">
        <f t="shared" si="35"/>
        <v>#N/A</v>
      </c>
      <c r="V551" s="154" t="e">
        <f>VLOOKUP(E551,'PC Receitas'!$O$4:$P$14,2,FALSE)</f>
        <v>#N/A</v>
      </c>
    </row>
    <row r="552" spans="3:22" ht="19.5" customHeight="1" thickTop="1" thickBot="1" x14ac:dyDescent="0.3">
      <c r="C552" s="58"/>
      <c r="D552" s="58" t="str">
        <f>IF(C552&lt;&gt;"",TEXT(C552,"00")&amp;"/11/"&amp;'Configurações Básicas'!$P$5,"")</f>
        <v/>
      </c>
      <c r="E552" s="58"/>
      <c r="F552" s="58"/>
      <c r="G552" s="58"/>
      <c r="H552" s="58"/>
      <c r="I552" s="59"/>
      <c r="J552" s="193"/>
      <c r="K552" s="60"/>
      <c r="L552" s="192"/>
      <c r="M552" s="56">
        <f>M551+IF(AND(K552="Pago",OR(E552='PC Receitas'!$O$4,E552='PC Receitas'!$O$5,E552='PC Receitas'!$O$6)),I552,IF(AND(K552="Pago",OR(E552='PC Receitas'!$O$7,E552='PC Receitas'!$O$8,E552='PC Receitas'!$O$9,E552='PC Receitas'!$O$10,E552='PC Receitas'!$O$11,E552='PC Receitas'!$O$12,E552='PC Receitas'!$O$13,E552='PC Receitas'!$O$14)),-I552,0))</f>
        <v>7448.57</v>
      </c>
      <c r="R552" s="153" t="e">
        <f t="shared" si="32"/>
        <v>#N/A</v>
      </c>
      <c r="S552" s="150" t="e">
        <f t="shared" si="33"/>
        <v>#N/A</v>
      </c>
      <c r="T552" s="150" t="e">
        <f t="shared" si="34"/>
        <v>#N/A</v>
      </c>
      <c r="U552" s="150" t="e">
        <f t="shared" si="35"/>
        <v>#N/A</v>
      </c>
      <c r="V552" s="154" t="e">
        <f>VLOOKUP(E552,'PC Receitas'!$O$4:$P$14,2,FALSE)</f>
        <v>#N/A</v>
      </c>
    </row>
    <row r="553" spans="3:22" ht="19.5" customHeight="1" thickTop="1" thickBot="1" x14ac:dyDescent="0.3">
      <c r="C553" s="58"/>
      <c r="D553" s="58" t="str">
        <f>IF(C553&lt;&gt;"",TEXT(C553,"00")&amp;"/11/"&amp;'Configurações Básicas'!$P$5,"")</f>
        <v/>
      </c>
      <c r="E553" s="58"/>
      <c r="F553" s="58"/>
      <c r="G553" s="58"/>
      <c r="H553" s="58"/>
      <c r="I553" s="59"/>
      <c r="J553" s="193"/>
      <c r="K553" s="60"/>
      <c r="L553" s="192"/>
      <c r="M553" s="56">
        <f>M552+IF(AND(K553="Pago",OR(E553='PC Receitas'!$O$4,E553='PC Receitas'!$O$5,E553='PC Receitas'!$O$6)),I553,IF(AND(K553="Pago",OR(E553='PC Receitas'!$O$7,E553='PC Receitas'!$O$8,E553='PC Receitas'!$O$9,E553='PC Receitas'!$O$10,E553='PC Receitas'!$O$11,E553='PC Receitas'!$O$12,E553='PC Receitas'!$O$13,E553='PC Receitas'!$O$14)),-I553,0))</f>
        <v>7448.57</v>
      </c>
      <c r="R553" s="153" t="e">
        <f t="shared" si="32"/>
        <v>#N/A</v>
      </c>
      <c r="S553" s="150" t="e">
        <f t="shared" si="33"/>
        <v>#N/A</v>
      </c>
      <c r="T553" s="150" t="e">
        <f t="shared" si="34"/>
        <v>#N/A</v>
      </c>
      <c r="U553" s="150" t="e">
        <f t="shared" si="35"/>
        <v>#N/A</v>
      </c>
      <c r="V553" s="154" t="e">
        <f>VLOOKUP(E553,'PC Receitas'!$O$4:$P$14,2,FALSE)</f>
        <v>#N/A</v>
      </c>
    </row>
    <row r="554" spans="3:22" ht="19.5" customHeight="1" thickTop="1" thickBot="1" x14ac:dyDescent="0.3">
      <c r="C554" s="58"/>
      <c r="D554" s="58" t="str">
        <f>IF(C554&lt;&gt;"",TEXT(C554,"00")&amp;"/11/"&amp;'Configurações Básicas'!$P$5,"")</f>
        <v/>
      </c>
      <c r="E554" s="58"/>
      <c r="F554" s="58"/>
      <c r="G554" s="58"/>
      <c r="H554" s="58"/>
      <c r="I554" s="59"/>
      <c r="J554" s="193"/>
      <c r="K554" s="60"/>
      <c r="L554" s="192"/>
      <c r="M554" s="56">
        <f>M553+IF(AND(K554="Pago",OR(E554='PC Receitas'!$O$4,E554='PC Receitas'!$O$5,E554='PC Receitas'!$O$6)),I554,IF(AND(K554="Pago",OR(E554='PC Receitas'!$O$7,E554='PC Receitas'!$O$8,E554='PC Receitas'!$O$9,E554='PC Receitas'!$O$10,E554='PC Receitas'!$O$11,E554='PC Receitas'!$O$12,E554='PC Receitas'!$O$13,E554='PC Receitas'!$O$14)),-I554,0))</f>
        <v>7448.57</v>
      </c>
      <c r="R554" s="153" t="e">
        <f t="shared" si="32"/>
        <v>#N/A</v>
      </c>
      <c r="S554" s="150" t="e">
        <f t="shared" si="33"/>
        <v>#N/A</v>
      </c>
      <c r="T554" s="150" t="e">
        <f t="shared" si="34"/>
        <v>#N/A</v>
      </c>
      <c r="U554" s="150" t="e">
        <f t="shared" si="35"/>
        <v>#N/A</v>
      </c>
      <c r="V554" s="154" t="e">
        <f>VLOOKUP(E554,'PC Receitas'!$O$4:$P$14,2,FALSE)</f>
        <v>#N/A</v>
      </c>
    </row>
    <row r="555" spans="3:22" ht="19.5" customHeight="1" thickTop="1" thickBot="1" x14ac:dyDescent="0.3">
      <c r="C555" s="58"/>
      <c r="D555" s="58" t="str">
        <f>IF(C555&lt;&gt;"",TEXT(C555,"00")&amp;"/11/"&amp;'Configurações Básicas'!$P$5,"")</f>
        <v/>
      </c>
      <c r="E555" s="58"/>
      <c r="F555" s="58"/>
      <c r="G555" s="58"/>
      <c r="H555" s="58"/>
      <c r="I555" s="59"/>
      <c r="J555" s="193"/>
      <c r="K555" s="60"/>
      <c r="L555" s="192"/>
      <c r="M555" s="56">
        <f>M554+IF(AND(K555="Pago",OR(E555='PC Receitas'!$O$4,E555='PC Receitas'!$O$5,E555='PC Receitas'!$O$6)),I555,IF(AND(K555="Pago",OR(E555='PC Receitas'!$O$7,E555='PC Receitas'!$O$8,E555='PC Receitas'!$O$9,E555='PC Receitas'!$O$10,E555='PC Receitas'!$O$11,E555='PC Receitas'!$O$12,E555='PC Receitas'!$O$13,E555='PC Receitas'!$O$14)),-I555,0))</f>
        <v>7448.57</v>
      </c>
      <c r="R555" s="153" t="e">
        <f t="shared" si="32"/>
        <v>#N/A</v>
      </c>
      <c r="S555" s="150" t="e">
        <f t="shared" si="33"/>
        <v>#N/A</v>
      </c>
      <c r="T555" s="150" t="e">
        <f t="shared" si="34"/>
        <v>#N/A</v>
      </c>
      <c r="U555" s="150" t="e">
        <f t="shared" si="35"/>
        <v>#N/A</v>
      </c>
      <c r="V555" s="154" t="e">
        <f>VLOOKUP(E555,'PC Receitas'!$O$4:$P$14,2,FALSE)</f>
        <v>#N/A</v>
      </c>
    </row>
    <row r="556" spans="3:22" ht="19.5" customHeight="1" thickTop="1" thickBot="1" x14ac:dyDescent="0.3">
      <c r="C556" s="58"/>
      <c r="D556" s="58" t="str">
        <f>IF(C556&lt;&gt;"",TEXT(C556,"00")&amp;"/11/"&amp;'Configurações Básicas'!$P$5,"")</f>
        <v/>
      </c>
      <c r="E556" s="58"/>
      <c r="F556" s="58"/>
      <c r="G556" s="58"/>
      <c r="H556" s="58"/>
      <c r="I556" s="59"/>
      <c r="J556" s="193"/>
      <c r="K556" s="60"/>
      <c r="L556" s="192"/>
      <c r="M556" s="56">
        <f>M555+IF(AND(K556="Pago",OR(E556='PC Receitas'!$O$4,E556='PC Receitas'!$O$5,E556='PC Receitas'!$O$6)),I556,IF(AND(K556="Pago",OR(E556='PC Receitas'!$O$7,E556='PC Receitas'!$O$8,E556='PC Receitas'!$O$9,E556='PC Receitas'!$O$10,E556='PC Receitas'!$O$11,E556='PC Receitas'!$O$12,E556='PC Receitas'!$O$13,E556='PC Receitas'!$O$14)),-I556,0))</f>
        <v>7448.57</v>
      </c>
      <c r="R556" s="153" t="e">
        <f t="shared" si="32"/>
        <v>#N/A</v>
      </c>
      <c r="S556" s="150" t="e">
        <f t="shared" si="33"/>
        <v>#N/A</v>
      </c>
      <c r="T556" s="150" t="e">
        <f t="shared" si="34"/>
        <v>#N/A</v>
      </c>
      <c r="U556" s="150" t="e">
        <f t="shared" si="35"/>
        <v>#N/A</v>
      </c>
      <c r="V556" s="154" t="e">
        <f>VLOOKUP(E556,'PC Receitas'!$O$4:$P$14,2,FALSE)</f>
        <v>#N/A</v>
      </c>
    </row>
    <row r="557" spans="3:22" ht="19.5" customHeight="1" thickTop="1" thickBot="1" x14ac:dyDescent="0.3">
      <c r="C557" s="58"/>
      <c r="D557" s="58" t="str">
        <f>IF(C557&lt;&gt;"",TEXT(C557,"00")&amp;"/11/"&amp;'Configurações Básicas'!$P$5,"")</f>
        <v/>
      </c>
      <c r="E557" s="58"/>
      <c r="F557" s="58"/>
      <c r="G557" s="58"/>
      <c r="H557" s="58"/>
      <c r="I557" s="59"/>
      <c r="J557" s="193"/>
      <c r="K557" s="60"/>
      <c r="L557" s="192"/>
      <c r="M557" s="56">
        <f>M556+IF(AND(K557="Pago",OR(E557='PC Receitas'!$O$4,E557='PC Receitas'!$O$5,E557='PC Receitas'!$O$6)),I557,IF(AND(K557="Pago",OR(E557='PC Receitas'!$O$7,E557='PC Receitas'!$O$8,E557='PC Receitas'!$O$9,E557='PC Receitas'!$O$10,E557='PC Receitas'!$O$11,E557='PC Receitas'!$O$12,E557='PC Receitas'!$O$13,E557='PC Receitas'!$O$14)),-I557,0))</f>
        <v>7448.57</v>
      </c>
      <c r="R557" s="153" t="e">
        <f t="shared" si="32"/>
        <v>#N/A</v>
      </c>
      <c r="S557" s="150" t="e">
        <f t="shared" si="33"/>
        <v>#N/A</v>
      </c>
      <c r="T557" s="150" t="e">
        <f t="shared" si="34"/>
        <v>#N/A</v>
      </c>
      <c r="U557" s="150" t="e">
        <f t="shared" si="35"/>
        <v>#N/A</v>
      </c>
      <c r="V557" s="154" t="e">
        <f>VLOOKUP(E557,'PC Receitas'!$O$4:$P$14,2,FALSE)</f>
        <v>#N/A</v>
      </c>
    </row>
    <row r="558" spans="3:22" ht="19.5" customHeight="1" thickTop="1" thickBot="1" x14ac:dyDescent="0.3">
      <c r="C558" s="58"/>
      <c r="D558" s="58" t="str">
        <f>IF(C558&lt;&gt;"",TEXT(C558,"00")&amp;"/11/"&amp;'Configurações Básicas'!$P$5,"")</f>
        <v/>
      </c>
      <c r="E558" s="58"/>
      <c r="F558" s="58"/>
      <c r="G558" s="58"/>
      <c r="H558" s="58"/>
      <c r="I558" s="59"/>
      <c r="J558" s="193"/>
      <c r="K558" s="60"/>
      <c r="L558" s="192"/>
      <c r="M558" s="56">
        <f>M557+IF(AND(K558="Pago",OR(E558='PC Receitas'!$O$4,E558='PC Receitas'!$O$5,E558='PC Receitas'!$O$6)),I558,IF(AND(K558="Pago",OR(E558='PC Receitas'!$O$7,E558='PC Receitas'!$O$8,E558='PC Receitas'!$O$9,E558='PC Receitas'!$O$10,E558='PC Receitas'!$O$11,E558='PC Receitas'!$O$12,E558='PC Receitas'!$O$13,E558='PC Receitas'!$O$14)),-I558,0))</f>
        <v>7448.57</v>
      </c>
      <c r="R558" s="153" t="e">
        <f t="shared" si="32"/>
        <v>#N/A</v>
      </c>
      <c r="S558" s="150" t="e">
        <f t="shared" si="33"/>
        <v>#N/A</v>
      </c>
      <c r="T558" s="150" t="e">
        <f t="shared" si="34"/>
        <v>#N/A</v>
      </c>
      <c r="U558" s="150" t="e">
        <f t="shared" si="35"/>
        <v>#N/A</v>
      </c>
      <c r="V558" s="154" t="e">
        <f>VLOOKUP(E558,'PC Receitas'!$O$4:$P$14,2,FALSE)</f>
        <v>#N/A</v>
      </c>
    </row>
    <row r="559" spans="3:22" ht="19.5" customHeight="1" thickTop="1" thickBot="1" x14ac:dyDescent="0.3">
      <c r="C559" s="58"/>
      <c r="D559" s="58" t="str">
        <f>IF(C559&lt;&gt;"",TEXT(C559,"00")&amp;"/11/"&amp;'Configurações Básicas'!$P$5,"")</f>
        <v/>
      </c>
      <c r="E559" s="58"/>
      <c r="F559" s="58"/>
      <c r="G559" s="58"/>
      <c r="H559" s="58"/>
      <c r="I559" s="59"/>
      <c r="J559" s="193"/>
      <c r="K559" s="60"/>
      <c r="L559" s="192"/>
      <c r="M559" s="56">
        <f>M558+IF(AND(K559="Pago",OR(E559='PC Receitas'!$O$4,E559='PC Receitas'!$O$5,E559='PC Receitas'!$O$6)),I559,IF(AND(K559="Pago",OR(E559='PC Receitas'!$O$7,E559='PC Receitas'!$O$8,E559='PC Receitas'!$O$9,E559='PC Receitas'!$O$10,E559='PC Receitas'!$O$11,E559='PC Receitas'!$O$12,E559='PC Receitas'!$O$13,E559='PC Receitas'!$O$14)),-I559,0))</f>
        <v>7448.57</v>
      </c>
      <c r="R559" s="153" t="e">
        <f t="shared" si="32"/>
        <v>#N/A</v>
      </c>
      <c r="S559" s="150" t="e">
        <f t="shared" si="33"/>
        <v>#N/A</v>
      </c>
      <c r="T559" s="150" t="e">
        <f t="shared" si="34"/>
        <v>#N/A</v>
      </c>
      <c r="U559" s="150" t="e">
        <f t="shared" si="35"/>
        <v>#N/A</v>
      </c>
      <c r="V559" s="154" t="e">
        <f>VLOOKUP(E559,'PC Receitas'!$O$4:$P$14,2,FALSE)</f>
        <v>#N/A</v>
      </c>
    </row>
    <row r="560" spans="3:22" ht="19.5" customHeight="1" thickTop="1" thickBot="1" x14ac:dyDescent="0.3">
      <c r="C560" s="58"/>
      <c r="D560" s="58" t="str">
        <f>IF(C560&lt;&gt;"",TEXT(C560,"00")&amp;"/11/"&amp;'Configurações Básicas'!$P$5,"")</f>
        <v/>
      </c>
      <c r="E560" s="58"/>
      <c r="F560" s="58"/>
      <c r="G560" s="58"/>
      <c r="H560" s="58"/>
      <c r="I560" s="59"/>
      <c r="J560" s="193"/>
      <c r="K560" s="60"/>
      <c r="L560" s="192"/>
      <c r="M560" s="56">
        <f>M559+IF(AND(K560="Pago",OR(E560='PC Receitas'!$O$4,E560='PC Receitas'!$O$5,E560='PC Receitas'!$O$6)),I560,IF(AND(K560="Pago",OR(E560='PC Receitas'!$O$7,E560='PC Receitas'!$O$8,E560='PC Receitas'!$O$9,E560='PC Receitas'!$O$10,E560='PC Receitas'!$O$11,E560='PC Receitas'!$O$12,E560='PC Receitas'!$O$13,E560='PC Receitas'!$O$14)),-I560,0))</f>
        <v>7448.57</v>
      </c>
      <c r="R560" s="153" t="e">
        <f t="shared" si="32"/>
        <v>#N/A</v>
      </c>
      <c r="S560" s="150" t="e">
        <f t="shared" si="33"/>
        <v>#N/A</v>
      </c>
      <c r="T560" s="150" t="e">
        <f t="shared" si="34"/>
        <v>#N/A</v>
      </c>
      <c r="U560" s="150" t="e">
        <f t="shared" si="35"/>
        <v>#N/A</v>
      </c>
      <c r="V560" s="154" t="e">
        <f>VLOOKUP(E560,'PC Receitas'!$O$4:$P$14,2,FALSE)</f>
        <v>#N/A</v>
      </c>
    </row>
    <row r="561" spans="3:22" ht="19.5" customHeight="1" thickTop="1" thickBot="1" x14ac:dyDescent="0.3">
      <c r="C561" s="58"/>
      <c r="D561" s="58" t="str">
        <f>IF(C561&lt;&gt;"",TEXT(C561,"00")&amp;"/11/"&amp;'Configurações Básicas'!$P$5,"")</f>
        <v/>
      </c>
      <c r="E561" s="58"/>
      <c r="F561" s="58"/>
      <c r="G561" s="58"/>
      <c r="H561" s="58"/>
      <c r="I561" s="59"/>
      <c r="J561" s="193"/>
      <c r="K561" s="60"/>
      <c r="L561" s="192"/>
      <c r="M561" s="56">
        <f>M560+IF(AND(K561="Pago",OR(E561='PC Receitas'!$O$4,E561='PC Receitas'!$O$5,E561='PC Receitas'!$O$6)),I561,IF(AND(K561="Pago",OR(E561='PC Receitas'!$O$7,E561='PC Receitas'!$O$8,E561='PC Receitas'!$O$9,E561='PC Receitas'!$O$10,E561='PC Receitas'!$O$11,E561='PC Receitas'!$O$12,E561='PC Receitas'!$O$13,E561='PC Receitas'!$O$14)),-I561,0))</f>
        <v>7448.57</v>
      </c>
      <c r="R561" s="153" t="e">
        <f t="shared" si="32"/>
        <v>#N/A</v>
      </c>
      <c r="S561" s="150" t="e">
        <f t="shared" si="33"/>
        <v>#N/A</v>
      </c>
      <c r="T561" s="150" t="e">
        <f t="shared" si="34"/>
        <v>#N/A</v>
      </c>
      <c r="U561" s="150" t="e">
        <f t="shared" si="35"/>
        <v>#N/A</v>
      </c>
      <c r="V561" s="154" t="e">
        <f>VLOOKUP(E561,'PC Receitas'!$O$4:$P$14,2,FALSE)</f>
        <v>#N/A</v>
      </c>
    </row>
    <row r="562" spans="3:22" ht="19.5" customHeight="1" thickTop="1" thickBot="1" x14ac:dyDescent="0.3">
      <c r="C562" s="58"/>
      <c r="D562" s="58" t="str">
        <f>IF(C562&lt;&gt;"",TEXT(C562,"00")&amp;"/11/"&amp;'Configurações Básicas'!$P$5,"")</f>
        <v/>
      </c>
      <c r="E562" s="58"/>
      <c r="F562" s="58"/>
      <c r="G562" s="58"/>
      <c r="H562" s="58"/>
      <c r="I562" s="59"/>
      <c r="J562" s="193"/>
      <c r="K562" s="60"/>
      <c r="L562" s="192"/>
      <c r="M562" s="56">
        <f>M561+IF(AND(K562="Pago",OR(E562='PC Receitas'!$O$4,E562='PC Receitas'!$O$5,E562='PC Receitas'!$O$6)),I562,IF(AND(K562="Pago",OR(E562='PC Receitas'!$O$7,E562='PC Receitas'!$O$8,E562='PC Receitas'!$O$9,E562='PC Receitas'!$O$10,E562='PC Receitas'!$O$11,E562='PC Receitas'!$O$12,E562='PC Receitas'!$O$13,E562='PC Receitas'!$O$14)),-I562,0))</f>
        <v>7448.57</v>
      </c>
      <c r="R562" s="153" t="e">
        <f t="shared" si="32"/>
        <v>#N/A</v>
      </c>
      <c r="S562" s="150" t="e">
        <f t="shared" si="33"/>
        <v>#N/A</v>
      </c>
      <c r="T562" s="150" t="e">
        <f t="shared" si="34"/>
        <v>#N/A</v>
      </c>
      <c r="U562" s="150" t="e">
        <f t="shared" si="35"/>
        <v>#N/A</v>
      </c>
      <c r="V562" s="154" t="e">
        <f>VLOOKUP(E562,'PC Receitas'!$O$4:$P$14,2,FALSE)</f>
        <v>#N/A</v>
      </c>
    </row>
    <row r="563" spans="3:22" ht="19.5" customHeight="1" thickTop="1" thickBot="1" x14ac:dyDescent="0.3">
      <c r="C563" s="58"/>
      <c r="D563" s="58" t="str">
        <f>IF(C563&lt;&gt;"",TEXT(C563,"00")&amp;"/11/"&amp;'Configurações Básicas'!$P$5,"")</f>
        <v/>
      </c>
      <c r="E563" s="58"/>
      <c r="F563" s="58"/>
      <c r="G563" s="58"/>
      <c r="H563" s="58"/>
      <c r="I563" s="59"/>
      <c r="J563" s="193"/>
      <c r="K563" s="60"/>
      <c r="L563" s="192"/>
      <c r="M563" s="56">
        <f>M562+IF(AND(K563="Pago",OR(E563='PC Receitas'!$O$4,E563='PC Receitas'!$O$5,E563='PC Receitas'!$O$6)),I563,IF(AND(K563="Pago",OR(E563='PC Receitas'!$O$7,E563='PC Receitas'!$O$8,E563='PC Receitas'!$O$9,E563='PC Receitas'!$O$10,E563='PC Receitas'!$O$11,E563='PC Receitas'!$O$12,E563='PC Receitas'!$O$13,E563='PC Receitas'!$O$14)),-I563,0))</f>
        <v>7448.57</v>
      </c>
      <c r="R563" s="153" t="e">
        <f t="shared" si="32"/>
        <v>#N/A</v>
      </c>
      <c r="S563" s="150" t="e">
        <f t="shared" si="33"/>
        <v>#N/A</v>
      </c>
      <c r="T563" s="150" t="e">
        <f t="shared" si="34"/>
        <v>#N/A</v>
      </c>
      <c r="U563" s="150" t="e">
        <f t="shared" si="35"/>
        <v>#N/A</v>
      </c>
      <c r="V563" s="154" t="e">
        <f>VLOOKUP(E563,'PC Receitas'!$O$4:$P$14,2,FALSE)</f>
        <v>#N/A</v>
      </c>
    </row>
    <row r="564" spans="3:22" ht="19.5" customHeight="1" thickTop="1" thickBot="1" x14ac:dyDescent="0.3">
      <c r="C564" s="58"/>
      <c r="D564" s="58" t="str">
        <f>IF(C564&lt;&gt;"",TEXT(C564,"00")&amp;"/11/"&amp;'Configurações Básicas'!$P$5,"")</f>
        <v/>
      </c>
      <c r="E564" s="58"/>
      <c r="F564" s="58"/>
      <c r="G564" s="58"/>
      <c r="H564" s="58"/>
      <c r="I564" s="59"/>
      <c r="J564" s="193"/>
      <c r="K564" s="60"/>
      <c r="L564" s="192"/>
      <c r="M564" s="56">
        <f>M563+IF(AND(K564="Pago",OR(E564='PC Receitas'!$O$4,E564='PC Receitas'!$O$5,E564='PC Receitas'!$O$6)),I564,IF(AND(K564="Pago",OR(E564='PC Receitas'!$O$7,E564='PC Receitas'!$O$8,E564='PC Receitas'!$O$9,E564='PC Receitas'!$O$10,E564='PC Receitas'!$O$11,E564='PC Receitas'!$O$12,E564='PC Receitas'!$O$13,E564='PC Receitas'!$O$14)),-I564,0))</f>
        <v>7448.57</v>
      </c>
      <c r="R564" s="153" t="e">
        <f t="shared" si="32"/>
        <v>#N/A</v>
      </c>
      <c r="S564" s="150" t="e">
        <f t="shared" si="33"/>
        <v>#N/A</v>
      </c>
      <c r="T564" s="150" t="e">
        <f t="shared" si="34"/>
        <v>#N/A</v>
      </c>
      <c r="U564" s="150" t="e">
        <f t="shared" si="35"/>
        <v>#N/A</v>
      </c>
      <c r="V564" s="154" t="e">
        <f>VLOOKUP(E564,'PC Receitas'!$O$4:$P$14,2,FALSE)</f>
        <v>#N/A</v>
      </c>
    </row>
    <row r="565" spans="3:22" ht="19.5" customHeight="1" thickTop="1" thickBot="1" x14ac:dyDescent="0.3">
      <c r="C565" s="58"/>
      <c r="D565" s="58" t="str">
        <f>IF(C565&lt;&gt;"",TEXT(C565,"00")&amp;"/11/"&amp;'Configurações Básicas'!$P$5,"")</f>
        <v/>
      </c>
      <c r="E565" s="58"/>
      <c r="F565" s="58"/>
      <c r="G565" s="58"/>
      <c r="H565" s="58"/>
      <c r="I565" s="59"/>
      <c r="J565" s="193"/>
      <c r="K565" s="60"/>
      <c r="L565" s="192"/>
      <c r="M565" s="56">
        <f>M564+IF(AND(K565="Pago",OR(E565='PC Receitas'!$O$4,E565='PC Receitas'!$O$5,E565='PC Receitas'!$O$6)),I565,IF(AND(K565="Pago",OR(E565='PC Receitas'!$O$7,E565='PC Receitas'!$O$8,E565='PC Receitas'!$O$9,E565='PC Receitas'!$O$10,E565='PC Receitas'!$O$11,E565='PC Receitas'!$O$12,E565='PC Receitas'!$O$13,E565='PC Receitas'!$O$14)),-I565,0))</f>
        <v>7448.57</v>
      </c>
      <c r="R565" s="153" t="e">
        <f t="shared" si="32"/>
        <v>#N/A</v>
      </c>
      <c r="S565" s="150" t="e">
        <f t="shared" si="33"/>
        <v>#N/A</v>
      </c>
      <c r="T565" s="150" t="e">
        <f t="shared" si="34"/>
        <v>#N/A</v>
      </c>
      <c r="U565" s="150" t="e">
        <f t="shared" si="35"/>
        <v>#N/A</v>
      </c>
      <c r="V565" s="154" t="e">
        <f>VLOOKUP(E565,'PC Receitas'!$O$4:$P$14,2,FALSE)</f>
        <v>#N/A</v>
      </c>
    </row>
    <row r="566" spans="3:22" ht="19.5" customHeight="1" thickTop="1" thickBot="1" x14ac:dyDescent="0.3">
      <c r="C566" s="58"/>
      <c r="D566" s="58" t="str">
        <f>IF(C566&lt;&gt;"",TEXT(C566,"00")&amp;"/11/"&amp;'Configurações Básicas'!$P$5,"")</f>
        <v/>
      </c>
      <c r="E566" s="58"/>
      <c r="F566" s="58"/>
      <c r="G566" s="58"/>
      <c r="H566" s="58"/>
      <c r="I566" s="59"/>
      <c r="J566" s="193"/>
      <c r="K566" s="60"/>
      <c r="L566" s="192"/>
      <c r="M566" s="56">
        <f>M565+IF(AND(K566="Pago",OR(E566='PC Receitas'!$O$4,E566='PC Receitas'!$O$5,E566='PC Receitas'!$O$6)),I566,IF(AND(K566="Pago",OR(E566='PC Receitas'!$O$7,E566='PC Receitas'!$O$8,E566='PC Receitas'!$O$9,E566='PC Receitas'!$O$10,E566='PC Receitas'!$O$11,E566='PC Receitas'!$O$12,E566='PC Receitas'!$O$13,E566='PC Receitas'!$O$14)),-I566,0))</f>
        <v>7448.57</v>
      </c>
      <c r="R566" s="153" t="e">
        <f t="shared" si="32"/>
        <v>#N/A</v>
      </c>
      <c r="S566" s="150" t="e">
        <f t="shared" si="33"/>
        <v>#N/A</v>
      </c>
      <c r="T566" s="150" t="e">
        <f t="shared" si="34"/>
        <v>#N/A</v>
      </c>
      <c r="U566" s="150" t="e">
        <f t="shared" si="35"/>
        <v>#N/A</v>
      </c>
      <c r="V566" s="154" t="e">
        <f>VLOOKUP(E566,'PC Receitas'!$O$4:$P$14,2,FALSE)</f>
        <v>#N/A</v>
      </c>
    </row>
    <row r="567" spans="3:22" ht="19.5" customHeight="1" thickTop="1" thickBot="1" x14ac:dyDescent="0.3">
      <c r="C567" s="58"/>
      <c r="D567" s="58" t="str">
        <f>IF(C567&lt;&gt;"",TEXT(C567,"00")&amp;"/11/"&amp;'Configurações Básicas'!$P$5,"")</f>
        <v/>
      </c>
      <c r="E567" s="58"/>
      <c r="F567" s="58"/>
      <c r="G567" s="58"/>
      <c r="H567" s="58"/>
      <c r="I567" s="59"/>
      <c r="J567" s="193"/>
      <c r="K567" s="60"/>
      <c r="L567" s="192"/>
      <c r="M567" s="56">
        <f>M566+IF(AND(K567="Pago",OR(E567='PC Receitas'!$O$4,E567='PC Receitas'!$O$5,E567='PC Receitas'!$O$6)),I567,IF(AND(K567="Pago",OR(E567='PC Receitas'!$O$7,E567='PC Receitas'!$O$8,E567='PC Receitas'!$O$9,E567='PC Receitas'!$O$10,E567='PC Receitas'!$O$11,E567='PC Receitas'!$O$12,E567='PC Receitas'!$O$13,E567='PC Receitas'!$O$14)),-I567,0))</f>
        <v>7448.57</v>
      </c>
      <c r="R567" s="153" t="e">
        <f t="shared" si="32"/>
        <v>#N/A</v>
      </c>
      <c r="S567" s="150" t="e">
        <f t="shared" si="33"/>
        <v>#N/A</v>
      </c>
      <c r="T567" s="150" t="e">
        <f t="shared" si="34"/>
        <v>#N/A</v>
      </c>
      <c r="U567" s="150" t="e">
        <f t="shared" si="35"/>
        <v>#N/A</v>
      </c>
      <c r="V567" s="154" t="e">
        <f>VLOOKUP(E567,'PC Receitas'!$O$4:$P$14,2,FALSE)</f>
        <v>#N/A</v>
      </c>
    </row>
    <row r="568" spans="3:22" ht="19.5" customHeight="1" thickTop="1" thickBot="1" x14ac:dyDescent="0.3">
      <c r="C568" s="58"/>
      <c r="D568" s="58" t="str">
        <f>IF(C568&lt;&gt;"",TEXT(C568,"00")&amp;"/11/"&amp;'Configurações Básicas'!$P$5,"")</f>
        <v/>
      </c>
      <c r="E568" s="58"/>
      <c r="F568" s="58"/>
      <c r="G568" s="58"/>
      <c r="H568" s="58"/>
      <c r="I568" s="59"/>
      <c r="J568" s="193"/>
      <c r="K568" s="60"/>
      <c r="L568" s="192"/>
      <c r="M568" s="56">
        <f>M567+IF(AND(K568="Pago",OR(E568='PC Receitas'!$O$4,E568='PC Receitas'!$O$5,E568='PC Receitas'!$O$6)),I568,IF(AND(K568="Pago",OR(E568='PC Receitas'!$O$7,E568='PC Receitas'!$O$8,E568='PC Receitas'!$O$9,E568='PC Receitas'!$O$10,E568='PC Receitas'!$O$11,E568='PC Receitas'!$O$12,E568='PC Receitas'!$O$13,E568='PC Receitas'!$O$14)),-I568,0))</f>
        <v>7448.57</v>
      </c>
      <c r="R568" s="153" t="e">
        <f t="shared" si="32"/>
        <v>#N/A</v>
      </c>
      <c r="S568" s="150" t="e">
        <f t="shared" si="33"/>
        <v>#N/A</v>
      </c>
      <c r="T568" s="150" t="e">
        <f t="shared" si="34"/>
        <v>#N/A</v>
      </c>
      <c r="U568" s="150" t="e">
        <f t="shared" si="35"/>
        <v>#N/A</v>
      </c>
      <c r="V568" s="154" t="e">
        <f>VLOOKUP(E568,'PC Receitas'!$O$4:$P$14,2,FALSE)</f>
        <v>#N/A</v>
      </c>
    </row>
    <row r="569" spans="3:22" ht="19.5" customHeight="1" thickTop="1" thickBot="1" x14ac:dyDescent="0.3">
      <c r="C569" s="58"/>
      <c r="D569" s="58" t="str">
        <f>IF(C569&lt;&gt;"",TEXT(C569,"00")&amp;"/11/"&amp;'Configurações Básicas'!$P$5,"")</f>
        <v/>
      </c>
      <c r="E569" s="58"/>
      <c r="F569" s="58"/>
      <c r="G569" s="58"/>
      <c r="H569" s="58"/>
      <c r="I569" s="59"/>
      <c r="J569" s="193"/>
      <c r="K569" s="60"/>
      <c r="L569" s="192"/>
      <c r="M569" s="56">
        <f>M568+IF(AND(K569="Pago",OR(E569='PC Receitas'!$O$4,E569='PC Receitas'!$O$5,E569='PC Receitas'!$O$6)),I569,IF(AND(K569="Pago",OR(E569='PC Receitas'!$O$7,E569='PC Receitas'!$O$8,E569='PC Receitas'!$O$9,E569='PC Receitas'!$O$10,E569='PC Receitas'!$O$11,E569='PC Receitas'!$O$12,E569='PC Receitas'!$O$13,E569='PC Receitas'!$O$14)),-I569,0))</f>
        <v>7448.57</v>
      </c>
      <c r="R569" s="153" t="e">
        <f t="shared" si="32"/>
        <v>#N/A</v>
      </c>
      <c r="S569" s="150" t="e">
        <f t="shared" si="33"/>
        <v>#N/A</v>
      </c>
      <c r="T569" s="150" t="e">
        <f t="shared" si="34"/>
        <v>#N/A</v>
      </c>
      <c r="U569" s="150" t="e">
        <f t="shared" si="35"/>
        <v>#N/A</v>
      </c>
      <c r="V569" s="154" t="e">
        <f>VLOOKUP(E569,'PC Receitas'!$O$4:$P$14,2,FALSE)</f>
        <v>#N/A</v>
      </c>
    </row>
    <row r="570" spans="3:22" ht="19.5" customHeight="1" thickTop="1" thickBot="1" x14ac:dyDescent="0.3">
      <c r="C570" s="58"/>
      <c r="D570" s="58" t="str">
        <f>IF(C570&lt;&gt;"",TEXT(C570,"00")&amp;"/11/"&amp;'Configurações Básicas'!$P$5,"")</f>
        <v/>
      </c>
      <c r="E570" s="58"/>
      <c r="F570" s="58"/>
      <c r="G570" s="58"/>
      <c r="H570" s="58"/>
      <c r="I570" s="59"/>
      <c r="J570" s="193"/>
      <c r="K570" s="60"/>
      <c r="L570" s="192"/>
      <c r="M570" s="56">
        <f>M569+IF(AND(K570="Pago",OR(E570='PC Receitas'!$O$4,E570='PC Receitas'!$O$5,E570='PC Receitas'!$O$6)),I570,IF(AND(K570="Pago",OR(E570='PC Receitas'!$O$7,E570='PC Receitas'!$O$8,E570='PC Receitas'!$O$9,E570='PC Receitas'!$O$10,E570='PC Receitas'!$O$11,E570='PC Receitas'!$O$12,E570='PC Receitas'!$O$13,E570='PC Receitas'!$O$14)),-I570,0))</f>
        <v>7448.57</v>
      </c>
      <c r="R570" s="153" t="e">
        <f t="shared" si="32"/>
        <v>#N/A</v>
      </c>
      <c r="S570" s="150" t="e">
        <f t="shared" si="33"/>
        <v>#N/A</v>
      </c>
      <c r="T570" s="150" t="e">
        <f t="shared" si="34"/>
        <v>#N/A</v>
      </c>
      <c r="U570" s="150" t="e">
        <f t="shared" si="35"/>
        <v>#N/A</v>
      </c>
      <c r="V570" s="154" t="e">
        <f>VLOOKUP(E570,'PC Receitas'!$O$4:$P$14,2,FALSE)</f>
        <v>#N/A</v>
      </c>
    </row>
    <row r="571" spans="3:22" ht="19.5" customHeight="1" thickTop="1" thickBot="1" x14ac:dyDescent="0.3">
      <c r="C571" s="58"/>
      <c r="D571" s="58" t="str">
        <f>IF(C571&lt;&gt;"",TEXT(C571,"00")&amp;"/11/"&amp;'Configurações Básicas'!$P$5,"")</f>
        <v/>
      </c>
      <c r="E571" s="58"/>
      <c r="F571" s="58"/>
      <c r="G571" s="58"/>
      <c r="H571" s="58"/>
      <c r="I571" s="59"/>
      <c r="J571" s="193"/>
      <c r="K571" s="60"/>
      <c r="L571" s="192"/>
      <c r="M571" s="56">
        <f>M570+IF(AND(K571="Pago",OR(E571='PC Receitas'!$O$4,E571='PC Receitas'!$O$5,E571='PC Receitas'!$O$6)),I571,IF(AND(K571="Pago",OR(E571='PC Receitas'!$O$7,E571='PC Receitas'!$O$8,E571='PC Receitas'!$O$9,E571='PC Receitas'!$O$10,E571='PC Receitas'!$O$11,E571='PC Receitas'!$O$12,E571='PC Receitas'!$O$13,E571='PC Receitas'!$O$14)),-I571,0))</f>
        <v>7448.57</v>
      </c>
      <c r="R571" s="153" t="e">
        <f t="shared" si="32"/>
        <v>#N/A</v>
      </c>
      <c r="S571" s="150" t="e">
        <f t="shared" si="33"/>
        <v>#N/A</v>
      </c>
      <c r="T571" s="150" t="e">
        <f t="shared" si="34"/>
        <v>#N/A</v>
      </c>
      <c r="U571" s="150" t="e">
        <f t="shared" si="35"/>
        <v>#N/A</v>
      </c>
      <c r="V571" s="154" t="e">
        <f>VLOOKUP(E571,'PC Receitas'!$O$4:$P$14,2,FALSE)</f>
        <v>#N/A</v>
      </c>
    </row>
    <row r="572" spans="3:22" ht="19.5" customHeight="1" thickTop="1" thickBot="1" x14ac:dyDescent="0.3">
      <c r="C572" s="58"/>
      <c r="D572" s="58" t="str">
        <f>IF(C572&lt;&gt;"",TEXT(C572,"00")&amp;"/11/"&amp;'Configurações Básicas'!$P$5,"")</f>
        <v/>
      </c>
      <c r="E572" s="58"/>
      <c r="F572" s="58"/>
      <c r="G572" s="58"/>
      <c r="H572" s="58"/>
      <c r="I572" s="59"/>
      <c r="J572" s="193"/>
      <c r="K572" s="60"/>
      <c r="L572" s="192"/>
      <c r="M572" s="56">
        <f>M571+IF(AND(K572="Pago",OR(E572='PC Receitas'!$O$4,E572='PC Receitas'!$O$5,E572='PC Receitas'!$O$6)),I572,IF(AND(K572="Pago",OR(E572='PC Receitas'!$O$7,E572='PC Receitas'!$O$8,E572='PC Receitas'!$O$9,E572='PC Receitas'!$O$10,E572='PC Receitas'!$O$11,E572='PC Receitas'!$O$12,E572='PC Receitas'!$O$13,E572='PC Receitas'!$O$14)),-I572,0))</f>
        <v>7448.57</v>
      </c>
      <c r="R572" s="153" t="e">
        <f t="shared" si="32"/>
        <v>#N/A</v>
      </c>
      <c r="S572" s="150" t="e">
        <f t="shared" si="33"/>
        <v>#N/A</v>
      </c>
      <c r="T572" s="150" t="e">
        <f t="shared" si="34"/>
        <v>#N/A</v>
      </c>
      <c r="U572" s="150" t="e">
        <f t="shared" si="35"/>
        <v>#N/A</v>
      </c>
      <c r="V572" s="154" t="e">
        <f>VLOOKUP(E572,'PC Receitas'!$O$4:$P$14,2,FALSE)</f>
        <v>#N/A</v>
      </c>
    </row>
    <row r="573" spans="3:22" ht="19.5" customHeight="1" thickTop="1" thickBot="1" x14ac:dyDescent="0.3">
      <c r="C573" s="58"/>
      <c r="D573" s="58" t="str">
        <f>IF(C573&lt;&gt;"",TEXT(C573,"00")&amp;"/11/"&amp;'Configurações Básicas'!$P$5,"")</f>
        <v/>
      </c>
      <c r="E573" s="58"/>
      <c r="F573" s="58"/>
      <c r="G573" s="58"/>
      <c r="H573" s="58"/>
      <c r="I573" s="59"/>
      <c r="J573" s="193"/>
      <c r="K573" s="60"/>
      <c r="L573" s="192"/>
      <c r="M573" s="56">
        <f>M572+IF(AND(K573="Pago",OR(E573='PC Receitas'!$O$4,E573='PC Receitas'!$O$5,E573='PC Receitas'!$O$6)),I573,IF(AND(K573="Pago",OR(E573='PC Receitas'!$O$7,E573='PC Receitas'!$O$8,E573='PC Receitas'!$O$9,E573='PC Receitas'!$O$10,E573='PC Receitas'!$O$11,E573='PC Receitas'!$O$12,E573='PC Receitas'!$O$13,E573='PC Receitas'!$O$14)),-I573,0))</f>
        <v>7448.57</v>
      </c>
      <c r="R573" s="153" t="e">
        <f t="shared" si="32"/>
        <v>#N/A</v>
      </c>
      <c r="S573" s="150" t="e">
        <f t="shared" si="33"/>
        <v>#N/A</v>
      </c>
      <c r="T573" s="150" t="e">
        <f t="shared" si="34"/>
        <v>#N/A</v>
      </c>
      <c r="U573" s="150" t="e">
        <f t="shared" si="35"/>
        <v>#N/A</v>
      </c>
      <c r="V573" s="154" t="e">
        <f>VLOOKUP(E573,'PC Receitas'!$O$4:$P$14,2,FALSE)</f>
        <v>#N/A</v>
      </c>
    </row>
    <row r="574" spans="3:22" ht="19.5" customHeight="1" thickTop="1" thickBot="1" x14ac:dyDescent="0.3">
      <c r="C574" s="58"/>
      <c r="D574" s="58" t="str">
        <f>IF(C574&lt;&gt;"",TEXT(C574,"00")&amp;"/11/"&amp;'Configurações Básicas'!$P$5,"")</f>
        <v/>
      </c>
      <c r="E574" s="58"/>
      <c r="F574" s="58"/>
      <c r="G574" s="58"/>
      <c r="H574" s="58"/>
      <c r="I574" s="59"/>
      <c r="J574" s="193"/>
      <c r="K574" s="60"/>
      <c r="L574" s="192"/>
      <c r="M574" s="56">
        <f>M573+IF(AND(K574="Pago",OR(E574='PC Receitas'!$O$4,E574='PC Receitas'!$O$5,E574='PC Receitas'!$O$6)),I574,IF(AND(K574="Pago",OR(E574='PC Receitas'!$O$7,E574='PC Receitas'!$O$8,E574='PC Receitas'!$O$9,E574='PC Receitas'!$O$10,E574='PC Receitas'!$O$11,E574='PC Receitas'!$O$12,E574='PC Receitas'!$O$13,E574='PC Receitas'!$O$14)),-I574,0))</f>
        <v>7448.57</v>
      </c>
      <c r="R574" s="153" t="e">
        <f t="shared" si="32"/>
        <v>#N/A</v>
      </c>
      <c r="S574" s="150" t="e">
        <f t="shared" si="33"/>
        <v>#N/A</v>
      </c>
      <c r="T574" s="150" t="e">
        <f t="shared" si="34"/>
        <v>#N/A</v>
      </c>
      <c r="U574" s="150" t="e">
        <f t="shared" si="35"/>
        <v>#N/A</v>
      </c>
      <c r="V574" s="154" t="e">
        <f>VLOOKUP(E574,'PC Receitas'!$O$4:$P$14,2,FALSE)</f>
        <v>#N/A</v>
      </c>
    </row>
    <row r="575" spans="3:22" ht="19.5" customHeight="1" thickTop="1" thickBot="1" x14ac:dyDescent="0.3">
      <c r="C575" s="58"/>
      <c r="D575" s="58" t="str">
        <f>IF(C575&lt;&gt;"",TEXT(C575,"00")&amp;"/11/"&amp;'Configurações Básicas'!$P$5,"")</f>
        <v/>
      </c>
      <c r="E575" s="58"/>
      <c r="F575" s="58"/>
      <c r="G575" s="58"/>
      <c r="H575" s="58"/>
      <c r="I575" s="59"/>
      <c r="J575" s="193"/>
      <c r="K575" s="60"/>
      <c r="L575" s="192"/>
      <c r="M575" s="56">
        <f>M574+IF(AND(K575="Pago",OR(E575='PC Receitas'!$O$4,E575='PC Receitas'!$O$5,E575='PC Receitas'!$O$6)),I575,IF(AND(K575="Pago",OR(E575='PC Receitas'!$O$7,E575='PC Receitas'!$O$8,E575='PC Receitas'!$O$9,E575='PC Receitas'!$O$10,E575='PC Receitas'!$O$11,E575='PC Receitas'!$O$12,E575='PC Receitas'!$O$13,E575='PC Receitas'!$O$14)),-I575,0))</f>
        <v>7448.57</v>
      </c>
      <c r="R575" s="153" t="e">
        <f t="shared" si="32"/>
        <v>#N/A</v>
      </c>
      <c r="S575" s="150" t="e">
        <f t="shared" si="33"/>
        <v>#N/A</v>
      </c>
      <c r="T575" s="150" t="e">
        <f t="shared" si="34"/>
        <v>#N/A</v>
      </c>
      <c r="U575" s="150" t="e">
        <f t="shared" si="35"/>
        <v>#N/A</v>
      </c>
      <c r="V575" s="154" t="e">
        <f>VLOOKUP(E575,'PC Receitas'!$O$4:$P$14,2,FALSE)</f>
        <v>#N/A</v>
      </c>
    </row>
    <row r="576" spans="3:22" ht="19.5" customHeight="1" thickTop="1" thickBot="1" x14ac:dyDescent="0.3">
      <c r="C576" s="58"/>
      <c r="D576" s="58" t="str">
        <f>IF(C576&lt;&gt;"",TEXT(C576,"00")&amp;"/11/"&amp;'Configurações Básicas'!$P$5,"")</f>
        <v/>
      </c>
      <c r="E576" s="58"/>
      <c r="F576" s="58"/>
      <c r="G576" s="58"/>
      <c r="H576" s="58"/>
      <c r="I576" s="59"/>
      <c r="J576" s="193"/>
      <c r="K576" s="60"/>
      <c r="L576" s="192"/>
      <c r="M576" s="56">
        <f>M575+IF(AND(K576="Pago",OR(E576='PC Receitas'!$O$4,E576='PC Receitas'!$O$5,E576='PC Receitas'!$O$6)),I576,IF(AND(K576="Pago",OR(E576='PC Receitas'!$O$7,E576='PC Receitas'!$O$8,E576='PC Receitas'!$O$9,E576='PC Receitas'!$O$10,E576='PC Receitas'!$O$11,E576='PC Receitas'!$O$12,E576='PC Receitas'!$O$13,E576='PC Receitas'!$O$14)),-I576,0))</f>
        <v>7448.57</v>
      </c>
      <c r="R576" s="153" t="e">
        <f t="shared" si="32"/>
        <v>#N/A</v>
      </c>
      <c r="S576" s="150" t="e">
        <f t="shared" si="33"/>
        <v>#N/A</v>
      </c>
      <c r="T576" s="150" t="e">
        <f t="shared" si="34"/>
        <v>#N/A</v>
      </c>
      <c r="U576" s="150" t="e">
        <f t="shared" si="35"/>
        <v>#N/A</v>
      </c>
      <c r="V576" s="154" t="e">
        <f>VLOOKUP(E576,'PC Receitas'!$O$4:$P$14,2,FALSE)</f>
        <v>#N/A</v>
      </c>
    </row>
    <row r="577" spans="3:22" ht="19.5" customHeight="1" thickTop="1" thickBot="1" x14ac:dyDescent="0.3">
      <c r="C577" s="58"/>
      <c r="D577" s="58" t="str">
        <f>IF(C577&lt;&gt;"",TEXT(C577,"00")&amp;"/11/"&amp;'Configurações Básicas'!$P$5,"")</f>
        <v/>
      </c>
      <c r="E577" s="58"/>
      <c r="F577" s="58"/>
      <c r="G577" s="58"/>
      <c r="H577" s="58"/>
      <c r="I577" s="59"/>
      <c r="J577" s="193"/>
      <c r="K577" s="60"/>
      <c r="L577" s="192"/>
      <c r="M577" s="56">
        <f>M576+IF(AND(K577="Pago",OR(E577='PC Receitas'!$O$4,E577='PC Receitas'!$O$5,E577='PC Receitas'!$O$6)),I577,IF(AND(K577="Pago",OR(E577='PC Receitas'!$O$7,E577='PC Receitas'!$O$8,E577='PC Receitas'!$O$9,E577='PC Receitas'!$O$10,E577='PC Receitas'!$O$11,E577='PC Receitas'!$O$12,E577='PC Receitas'!$O$13,E577='PC Receitas'!$O$14)),-I577,0))</f>
        <v>7448.57</v>
      </c>
      <c r="R577" s="153" t="e">
        <f t="shared" si="32"/>
        <v>#N/A</v>
      </c>
      <c r="S577" s="150" t="e">
        <f t="shared" si="33"/>
        <v>#N/A</v>
      </c>
      <c r="T577" s="150" t="e">
        <f t="shared" si="34"/>
        <v>#N/A</v>
      </c>
      <c r="U577" s="150" t="e">
        <f t="shared" si="35"/>
        <v>#N/A</v>
      </c>
      <c r="V577" s="154" t="e">
        <f>VLOOKUP(E577,'PC Receitas'!$O$4:$P$14,2,FALSE)</f>
        <v>#N/A</v>
      </c>
    </row>
    <row r="578" spans="3:22" ht="19.5" customHeight="1" thickTop="1" thickBot="1" x14ac:dyDescent="0.3">
      <c r="C578" s="58"/>
      <c r="D578" s="58" t="str">
        <f>IF(C578&lt;&gt;"",TEXT(C578,"00")&amp;"/11/"&amp;'Configurações Básicas'!$P$5,"")</f>
        <v/>
      </c>
      <c r="E578" s="58"/>
      <c r="F578" s="58"/>
      <c r="G578" s="58"/>
      <c r="H578" s="58"/>
      <c r="I578" s="59"/>
      <c r="J578" s="193"/>
      <c r="K578" s="60"/>
      <c r="L578" s="192"/>
      <c r="M578" s="56">
        <f>M577+IF(AND(K578="Pago",OR(E578='PC Receitas'!$O$4,E578='PC Receitas'!$O$5,E578='PC Receitas'!$O$6)),I578,IF(AND(K578="Pago",OR(E578='PC Receitas'!$O$7,E578='PC Receitas'!$O$8,E578='PC Receitas'!$O$9,E578='PC Receitas'!$O$10,E578='PC Receitas'!$O$11,E578='PC Receitas'!$O$12,E578='PC Receitas'!$O$13,E578='PC Receitas'!$O$14)),-I578,0))</f>
        <v>7448.57</v>
      </c>
      <c r="R578" s="153" t="e">
        <f t="shared" si="32"/>
        <v>#N/A</v>
      </c>
      <c r="S578" s="150" t="e">
        <f t="shared" si="33"/>
        <v>#N/A</v>
      </c>
      <c r="T578" s="150" t="e">
        <f t="shared" si="34"/>
        <v>#N/A</v>
      </c>
      <c r="U578" s="150" t="e">
        <f t="shared" si="35"/>
        <v>#N/A</v>
      </c>
      <c r="V578" s="154" t="e">
        <f>VLOOKUP(E578,'PC Receitas'!$O$4:$P$14,2,FALSE)</f>
        <v>#N/A</v>
      </c>
    </row>
    <row r="579" spans="3:22" ht="19.5" customHeight="1" thickTop="1" thickBot="1" x14ac:dyDescent="0.3">
      <c r="C579" s="58"/>
      <c r="D579" s="58" t="str">
        <f>IF(C579&lt;&gt;"",TEXT(C579,"00")&amp;"/11/"&amp;'Configurações Básicas'!$P$5,"")</f>
        <v/>
      </c>
      <c r="E579" s="58"/>
      <c r="F579" s="58"/>
      <c r="G579" s="58"/>
      <c r="H579" s="58"/>
      <c r="I579" s="59"/>
      <c r="J579" s="193"/>
      <c r="K579" s="60"/>
      <c r="L579" s="192"/>
      <c r="M579" s="56">
        <f>M578+IF(AND(K579="Pago",OR(E579='PC Receitas'!$O$4,E579='PC Receitas'!$O$5,E579='PC Receitas'!$O$6)),I579,IF(AND(K579="Pago",OR(E579='PC Receitas'!$O$7,E579='PC Receitas'!$O$8,E579='PC Receitas'!$O$9,E579='PC Receitas'!$O$10,E579='PC Receitas'!$O$11,E579='PC Receitas'!$O$12,E579='PC Receitas'!$O$13,E579='PC Receitas'!$O$14)),-I579,0))</f>
        <v>7448.57</v>
      </c>
      <c r="R579" s="153" t="e">
        <f t="shared" si="32"/>
        <v>#N/A</v>
      </c>
      <c r="S579" s="150" t="e">
        <f t="shared" si="33"/>
        <v>#N/A</v>
      </c>
      <c r="T579" s="150" t="e">
        <f t="shared" si="34"/>
        <v>#N/A</v>
      </c>
      <c r="U579" s="150" t="e">
        <f t="shared" si="35"/>
        <v>#N/A</v>
      </c>
      <c r="V579" s="154" t="e">
        <f>VLOOKUP(E579,'PC Receitas'!$O$4:$P$14,2,FALSE)</f>
        <v>#N/A</v>
      </c>
    </row>
    <row r="580" spans="3:22" ht="19.5" customHeight="1" thickTop="1" thickBot="1" x14ac:dyDescent="0.3">
      <c r="C580" s="58"/>
      <c r="D580" s="58" t="str">
        <f>IF(C580&lt;&gt;"",TEXT(C580,"00")&amp;"/11/"&amp;'Configurações Básicas'!$P$5,"")</f>
        <v/>
      </c>
      <c r="E580" s="58"/>
      <c r="F580" s="58"/>
      <c r="G580" s="58"/>
      <c r="H580" s="58"/>
      <c r="I580" s="59"/>
      <c r="J580" s="193"/>
      <c r="K580" s="60"/>
      <c r="L580" s="192"/>
      <c r="M580" s="56">
        <f>M579+IF(AND(K580="Pago",OR(E580='PC Receitas'!$O$4,E580='PC Receitas'!$O$5,E580='PC Receitas'!$O$6)),I580,IF(AND(K580="Pago",OR(E580='PC Receitas'!$O$7,E580='PC Receitas'!$O$8,E580='PC Receitas'!$O$9,E580='PC Receitas'!$O$10,E580='PC Receitas'!$O$11,E580='PC Receitas'!$O$12,E580='PC Receitas'!$O$13,E580='PC Receitas'!$O$14)),-I580,0))</f>
        <v>7448.57</v>
      </c>
      <c r="R580" s="153" t="e">
        <f t="shared" si="32"/>
        <v>#N/A</v>
      </c>
      <c r="S580" s="150" t="e">
        <f t="shared" si="33"/>
        <v>#N/A</v>
      </c>
      <c r="T580" s="150" t="e">
        <f t="shared" si="34"/>
        <v>#N/A</v>
      </c>
      <c r="U580" s="150" t="e">
        <f t="shared" si="35"/>
        <v>#N/A</v>
      </c>
      <c r="V580" s="154" t="e">
        <f>VLOOKUP(E580,'PC Receitas'!$O$4:$P$14,2,FALSE)</f>
        <v>#N/A</v>
      </c>
    </row>
    <row r="581" spans="3:22" ht="19.5" customHeight="1" thickTop="1" thickBot="1" x14ac:dyDescent="0.3">
      <c r="C581" s="58"/>
      <c r="D581" s="58" t="str">
        <f>IF(C581&lt;&gt;"",TEXT(C581,"00")&amp;"/11/"&amp;'Configurações Básicas'!$P$5,"")</f>
        <v/>
      </c>
      <c r="E581" s="58"/>
      <c r="F581" s="58"/>
      <c r="G581" s="58"/>
      <c r="H581" s="58"/>
      <c r="I581" s="59"/>
      <c r="J581" s="193"/>
      <c r="K581" s="60"/>
      <c r="L581" s="192"/>
      <c r="M581" s="56">
        <f>M580+IF(AND(K581="Pago",OR(E581='PC Receitas'!$O$4,E581='PC Receitas'!$O$5,E581='PC Receitas'!$O$6)),I581,IF(AND(K581="Pago",OR(E581='PC Receitas'!$O$7,E581='PC Receitas'!$O$8,E581='PC Receitas'!$O$9,E581='PC Receitas'!$O$10,E581='PC Receitas'!$O$11,E581='PC Receitas'!$O$12,E581='PC Receitas'!$O$13,E581='PC Receitas'!$O$14)),-I581,0))</f>
        <v>7448.57</v>
      </c>
      <c r="R581" s="153" t="e">
        <f t="shared" si="32"/>
        <v>#N/A</v>
      </c>
      <c r="S581" s="150" t="e">
        <f t="shared" si="33"/>
        <v>#N/A</v>
      </c>
      <c r="T581" s="150" t="e">
        <f t="shared" si="34"/>
        <v>#N/A</v>
      </c>
      <c r="U581" s="150" t="e">
        <f t="shared" si="35"/>
        <v>#N/A</v>
      </c>
      <c r="V581" s="154" t="e">
        <f>VLOOKUP(E581,'PC Receitas'!$O$4:$P$14,2,FALSE)</f>
        <v>#N/A</v>
      </c>
    </row>
    <row r="582" spans="3:22" ht="19.5" customHeight="1" thickTop="1" thickBot="1" x14ac:dyDescent="0.3">
      <c r="C582" s="58"/>
      <c r="D582" s="58" t="str">
        <f>IF(C582&lt;&gt;"",TEXT(C582,"00")&amp;"/11/"&amp;'Configurações Básicas'!$P$5,"")</f>
        <v/>
      </c>
      <c r="E582" s="58"/>
      <c r="F582" s="58"/>
      <c r="G582" s="58"/>
      <c r="H582" s="58"/>
      <c r="I582" s="59"/>
      <c r="J582" s="193"/>
      <c r="K582" s="60"/>
      <c r="L582" s="192"/>
      <c r="M582" s="56">
        <f>M581+IF(AND(K582="Pago",OR(E582='PC Receitas'!$O$4,E582='PC Receitas'!$O$5,E582='PC Receitas'!$O$6)),I582,IF(AND(K582="Pago",OR(E582='PC Receitas'!$O$7,E582='PC Receitas'!$O$8,E582='PC Receitas'!$O$9,E582='PC Receitas'!$O$10,E582='PC Receitas'!$O$11,E582='PC Receitas'!$O$12,E582='PC Receitas'!$O$13,E582='PC Receitas'!$O$14)),-I582,0))</f>
        <v>7448.57</v>
      </c>
      <c r="R582" s="153" t="e">
        <f t="shared" ref="R582:R605" si="36">IF(V582="Despesas_com_RH","Despesa",IF(V582="Despesas_Operacionais","Despesa",IF(V582="Despesas_com_Marketing","Despesa",IF(V582="Impostos","Despesa",IF(V582="Investimentos","Despesa","")))))</f>
        <v>#N/A</v>
      </c>
      <c r="S582" s="150" t="e">
        <f t="shared" ref="S582:S605" si="37">IF(V582="Despesas_com_Produtos","Despesa",IF(V582="Despesas_com_Serviços","Despesa",IF(V582="Despesas_Não_Operacionais","Despesa","")))</f>
        <v>#N/A</v>
      </c>
      <c r="T582" s="150" t="e">
        <f t="shared" ref="T582:T605" si="38">IF(V582="Receitas_com_Produtos","Receita",IF(V582="Receitas_com_Serviços","Receita",IF(V582="Receitas_Não_Operacionais","Receita","")))</f>
        <v>#N/A</v>
      </c>
      <c r="U582" s="150" t="e">
        <f t="shared" ref="U582:U605" si="39">IF(R582&lt;&gt;"",R582,IF(S582&lt;&gt;"",S582,IF(T582&lt;&gt;"",T582,"")))</f>
        <v>#N/A</v>
      </c>
      <c r="V582" s="154" t="e">
        <f>VLOOKUP(E582,'PC Receitas'!$O$4:$P$14,2,FALSE)</f>
        <v>#N/A</v>
      </c>
    </row>
    <row r="583" spans="3:22" ht="19.5" customHeight="1" thickTop="1" thickBot="1" x14ac:dyDescent="0.3">
      <c r="C583" s="58"/>
      <c r="D583" s="58" t="str">
        <f>IF(C583&lt;&gt;"",TEXT(C583,"00")&amp;"/11/"&amp;'Configurações Básicas'!$P$5,"")</f>
        <v/>
      </c>
      <c r="E583" s="58"/>
      <c r="F583" s="58"/>
      <c r="G583" s="58"/>
      <c r="H583" s="58"/>
      <c r="I583" s="59"/>
      <c r="J583" s="193"/>
      <c r="K583" s="60"/>
      <c r="L583" s="192"/>
      <c r="M583" s="56">
        <f>M582+IF(AND(K583="Pago",OR(E583='PC Receitas'!$O$4,E583='PC Receitas'!$O$5,E583='PC Receitas'!$O$6)),I583,IF(AND(K583="Pago",OR(E583='PC Receitas'!$O$7,E583='PC Receitas'!$O$8,E583='PC Receitas'!$O$9,E583='PC Receitas'!$O$10,E583='PC Receitas'!$O$11,E583='PC Receitas'!$O$12,E583='PC Receitas'!$O$13,E583='PC Receitas'!$O$14)),-I583,0))</f>
        <v>7448.57</v>
      </c>
      <c r="R583" s="153" t="e">
        <f t="shared" si="36"/>
        <v>#N/A</v>
      </c>
      <c r="S583" s="150" t="e">
        <f t="shared" si="37"/>
        <v>#N/A</v>
      </c>
      <c r="T583" s="150" t="e">
        <f t="shared" si="38"/>
        <v>#N/A</v>
      </c>
      <c r="U583" s="150" t="e">
        <f t="shared" si="39"/>
        <v>#N/A</v>
      </c>
      <c r="V583" s="154" t="e">
        <f>VLOOKUP(E583,'PC Receitas'!$O$4:$P$14,2,FALSE)</f>
        <v>#N/A</v>
      </c>
    </row>
    <row r="584" spans="3:22" ht="19.5" customHeight="1" thickTop="1" thickBot="1" x14ac:dyDescent="0.3">
      <c r="C584" s="58"/>
      <c r="D584" s="58" t="str">
        <f>IF(C584&lt;&gt;"",TEXT(C584,"00")&amp;"/11/"&amp;'Configurações Básicas'!$P$5,"")</f>
        <v/>
      </c>
      <c r="E584" s="58"/>
      <c r="F584" s="58"/>
      <c r="G584" s="58"/>
      <c r="H584" s="58"/>
      <c r="I584" s="59"/>
      <c r="J584" s="193"/>
      <c r="K584" s="60"/>
      <c r="L584" s="192"/>
      <c r="M584" s="56">
        <f>M583+IF(AND(K584="Pago",OR(E584='PC Receitas'!$O$4,E584='PC Receitas'!$O$5,E584='PC Receitas'!$O$6)),I584,IF(AND(K584="Pago",OR(E584='PC Receitas'!$O$7,E584='PC Receitas'!$O$8,E584='PC Receitas'!$O$9,E584='PC Receitas'!$O$10,E584='PC Receitas'!$O$11,E584='PC Receitas'!$O$12,E584='PC Receitas'!$O$13,E584='PC Receitas'!$O$14)),-I584,0))</f>
        <v>7448.57</v>
      </c>
      <c r="R584" s="153" t="e">
        <f t="shared" si="36"/>
        <v>#N/A</v>
      </c>
      <c r="S584" s="150" t="e">
        <f t="shared" si="37"/>
        <v>#N/A</v>
      </c>
      <c r="T584" s="150" t="e">
        <f t="shared" si="38"/>
        <v>#N/A</v>
      </c>
      <c r="U584" s="150" t="e">
        <f t="shared" si="39"/>
        <v>#N/A</v>
      </c>
      <c r="V584" s="154" t="e">
        <f>VLOOKUP(E584,'PC Receitas'!$O$4:$P$14,2,FALSE)</f>
        <v>#N/A</v>
      </c>
    </row>
    <row r="585" spans="3:22" ht="19.5" customHeight="1" thickTop="1" thickBot="1" x14ac:dyDescent="0.3">
      <c r="C585" s="58"/>
      <c r="D585" s="58" t="str">
        <f>IF(C585&lt;&gt;"",TEXT(C585,"00")&amp;"/11/"&amp;'Configurações Básicas'!$P$5,"")</f>
        <v/>
      </c>
      <c r="E585" s="58"/>
      <c r="F585" s="58"/>
      <c r="G585" s="58"/>
      <c r="H585" s="58"/>
      <c r="I585" s="59"/>
      <c r="J585" s="193"/>
      <c r="K585" s="60"/>
      <c r="L585" s="192"/>
      <c r="M585" s="56">
        <f>M584+IF(AND(K585="Pago",OR(E585='PC Receitas'!$O$4,E585='PC Receitas'!$O$5,E585='PC Receitas'!$O$6)),I585,IF(AND(K585="Pago",OR(E585='PC Receitas'!$O$7,E585='PC Receitas'!$O$8,E585='PC Receitas'!$O$9,E585='PC Receitas'!$O$10,E585='PC Receitas'!$O$11,E585='PC Receitas'!$O$12,E585='PC Receitas'!$O$13,E585='PC Receitas'!$O$14)),-I585,0))</f>
        <v>7448.57</v>
      </c>
      <c r="R585" s="153" t="e">
        <f t="shared" si="36"/>
        <v>#N/A</v>
      </c>
      <c r="S585" s="150" t="e">
        <f t="shared" si="37"/>
        <v>#N/A</v>
      </c>
      <c r="T585" s="150" t="e">
        <f t="shared" si="38"/>
        <v>#N/A</v>
      </c>
      <c r="U585" s="150" t="e">
        <f t="shared" si="39"/>
        <v>#N/A</v>
      </c>
      <c r="V585" s="154" t="e">
        <f>VLOOKUP(E585,'PC Receitas'!$O$4:$P$14,2,FALSE)</f>
        <v>#N/A</v>
      </c>
    </row>
    <row r="586" spans="3:22" ht="19.5" customHeight="1" thickTop="1" thickBot="1" x14ac:dyDescent="0.3">
      <c r="C586" s="58"/>
      <c r="D586" s="58" t="str">
        <f>IF(C586&lt;&gt;"",TEXT(C586,"00")&amp;"/11/"&amp;'Configurações Básicas'!$P$5,"")</f>
        <v/>
      </c>
      <c r="E586" s="58"/>
      <c r="F586" s="58"/>
      <c r="G586" s="58"/>
      <c r="H586" s="58"/>
      <c r="I586" s="59"/>
      <c r="J586" s="193"/>
      <c r="K586" s="60"/>
      <c r="L586" s="192"/>
      <c r="M586" s="56">
        <f>M585+IF(AND(K586="Pago",OR(E586='PC Receitas'!$O$4,E586='PC Receitas'!$O$5,E586='PC Receitas'!$O$6)),I586,IF(AND(K586="Pago",OR(E586='PC Receitas'!$O$7,E586='PC Receitas'!$O$8,E586='PC Receitas'!$O$9,E586='PC Receitas'!$O$10,E586='PC Receitas'!$O$11,E586='PC Receitas'!$O$12,E586='PC Receitas'!$O$13,E586='PC Receitas'!$O$14)),-I586,0))</f>
        <v>7448.57</v>
      </c>
      <c r="R586" s="153" t="e">
        <f t="shared" si="36"/>
        <v>#N/A</v>
      </c>
      <c r="S586" s="150" t="e">
        <f t="shared" si="37"/>
        <v>#N/A</v>
      </c>
      <c r="T586" s="150" t="e">
        <f t="shared" si="38"/>
        <v>#N/A</v>
      </c>
      <c r="U586" s="150" t="e">
        <f t="shared" si="39"/>
        <v>#N/A</v>
      </c>
      <c r="V586" s="154" t="e">
        <f>VLOOKUP(E586,'PC Receitas'!$O$4:$P$14,2,FALSE)</f>
        <v>#N/A</v>
      </c>
    </row>
    <row r="587" spans="3:22" ht="19.5" customHeight="1" thickTop="1" thickBot="1" x14ac:dyDescent="0.3">
      <c r="C587" s="58"/>
      <c r="D587" s="58" t="str">
        <f>IF(C587&lt;&gt;"",TEXT(C587,"00")&amp;"/11/"&amp;'Configurações Básicas'!$P$5,"")</f>
        <v/>
      </c>
      <c r="E587" s="58"/>
      <c r="F587" s="58"/>
      <c r="G587" s="58"/>
      <c r="H587" s="58"/>
      <c r="I587" s="59"/>
      <c r="J587" s="193"/>
      <c r="K587" s="60"/>
      <c r="L587" s="192"/>
      <c r="M587" s="56">
        <f>M586+IF(AND(K587="Pago",OR(E587='PC Receitas'!$O$4,E587='PC Receitas'!$O$5,E587='PC Receitas'!$O$6)),I587,IF(AND(K587="Pago",OR(E587='PC Receitas'!$O$7,E587='PC Receitas'!$O$8,E587='PC Receitas'!$O$9,E587='PC Receitas'!$O$10,E587='PC Receitas'!$O$11,E587='PC Receitas'!$O$12,E587='PC Receitas'!$O$13,E587='PC Receitas'!$O$14)),-I587,0))</f>
        <v>7448.57</v>
      </c>
      <c r="R587" s="153" t="e">
        <f t="shared" si="36"/>
        <v>#N/A</v>
      </c>
      <c r="S587" s="150" t="e">
        <f t="shared" si="37"/>
        <v>#N/A</v>
      </c>
      <c r="T587" s="150" t="e">
        <f t="shared" si="38"/>
        <v>#N/A</v>
      </c>
      <c r="U587" s="150" t="e">
        <f t="shared" si="39"/>
        <v>#N/A</v>
      </c>
      <c r="V587" s="154" t="e">
        <f>VLOOKUP(E587,'PC Receitas'!$O$4:$P$14,2,FALSE)</f>
        <v>#N/A</v>
      </c>
    </row>
    <row r="588" spans="3:22" ht="19.5" customHeight="1" thickTop="1" thickBot="1" x14ac:dyDescent="0.3">
      <c r="C588" s="58"/>
      <c r="D588" s="58" t="str">
        <f>IF(C588&lt;&gt;"",TEXT(C588,"00")&amp;"/11/"&amp;'Configurações Básicas'!$P$5,"")</f>
        <v/>
      </c>
      <c r="E588" s="58"/>
      <c r="F588" s="58"/>
      <c r="G588" s="58"/>
      <c r="H588" s="58"/>
      <c r="I588" s="59"/>
      <c r="J588" s="193"/>
      <c r="K588" s="60"/>
      <c r="L588" s="192"/>
      <c r="M588" s="56">
        <f>M587+IF(AND(K588="Pago",OR(E588='PC Receitas'!$O$4,E588='PC Receitas'!$O$5,E588='PC Receitas'!$O$6)),I588,IF(AND(K588="Pago",OR(E588='PC Receitas'!$O$7,E588='PC Receitas'!$O$8,E588='PC Receitas'!$O$9,E588='PC Receitas'!$O$10,E588='PC Receitas'!$O$11,E588='PC Receitas'!$O$12,E588='PC Receitas'!$O$13,E588='PC Receitas'!$O$14)),-I588,0))</f>
        <v>7448.57</v>
      </c>
      <c r="R588" s="153" t="e">
        <f t="shared" si="36"/>
        <v>#N/A</v>
      </c>
      <c r="S588" s="150" t="e">
        <f t="shared" si="37"/>
        <v>#N/A</v>
      </c>
      <c r="T588" s="150" t="e">
        <f t="shared" si="38"/>
        <v>#N/A</v>
      </c>
      <c r="U588" s="150" t="e">
        <f t="shared" si="39"/>
        <v>#N/A</v>
      </c>
      <c r="V588" s="154" t="e">
        <f>VLOOKUP(E588,'PC Receitas'!$O$4:$P$14,2,FALSE)</f>
        <v>#N/A</v>
      </c>
    </row>
    <row r="589" spans="3:22" ht="19.5" customHeight="1" thickTop="1" thickBot="1" x14ac:dyDescent="0.3">
      <c r="C589" s="58"/>
      <c r="D589" s="58" t="str">
        <f>IF(C589&lt;&gt;"",TEXT(C589,"00")&amp;"/11/"&amp;'Configurações Básicas'!$P$5,"")</f>
        <v/>
      </c>
      <c r="E589" s="58"/>
      <c r="F589" s="58"/>
      <c r="G589" s="58"/>
      <c r="H589" s="58"/>
      <c r="I589" s="59"/>
      <c r="J589" s="193"/>
      <c r="K589" s="60"/>
      <c r="L589" s="192"/>
      <c r="M589" s="56">
        <f>M588+IF(AND(K589="Pago",OR(E589='PC Receitas'!$O$4,E589='PC Receitas'!$O$5,E589='PC Receitas'!$O$6)),I589,IF(AND(K589="Pago",OR(E589='PC Receitas'!$O$7,E589='PC Receitas'!$O$8,E589='PC Receitas'!$O$9,E589='PC Receitas'!$O$10,E589='PC Receitas'!$O$11,E589='PC Receitas'!$O$12,E589='PC Receitas'!$O$13,E589='PC Receitas'!$O$14)),-I589,0))</f>
        <v>7448.57</v>
      </c>
      <c r="R589" s="153" t="e">
        <f t="shared" si="36"/>
        <v>#N/A</v>
      </c>
      <c r="S589" s="150" t="e">
        <f t="shared" si="37"/>
        <v>#N/A</v>
      </c>
      <c r="T589" s="150" t="e">
        <f t="shared" si="38"/>
        <v>#N/A</v>
      </c>
      <c r="U589" s="150" t="e">
        <f t="shared" si="39"/>
        <v>#N/A</v>
      </c>
      <c r="V589" s="154" t="e">
        <f>VLOOKUP(E589,'PC Receitas'!$O$4:$P$14,2,FALSE)</f>
        <v>#N/A</v>
      </c>
    </row>
    <row r="590" spans="3:22" ht="19.5" customHeight="1" thickTop="1" thickBot="1" x14ac:dyDescent="0.3">
      <c r="C590" s="58"/>
      <c r="D590" s="58" t="str">
        <f>IF(C590&lt;&gt;"",TEXT(C590,"00")&amp;"/11/"&amp;'Configurações Básicas'!$P$5,"")</f>
        <v/>
      </c>
      <c r="E590" s="58"/>
      <c r="F590" s="58"/>
      <c r="G590" s="58"/>
      <c r="H590" s="58"/>
      <c r="I590" s="59"/>
      <c r="J590" s="193"/>
      <c r="K590" s="60"/>
      <c r="L590" s="192"/>
      <c r="M590" s="56">
        <f>M589+IF(AND(K590="Pago",OR(E590='PC Receitas'!$O$4,E590='PC Receitas'!$O$5,E590='PC Receitas'!$O$6)),I590,IF(AND(K590="Pago",OR(E590='PC Receitas'!$O$7,E590='PC Receitas'!$O$8,E590='PC Receitas'!$O$9,E590='PC Receitas'!$O$10,E590='PC Receitas'!$O$11,E590='PC Receitas'!$O$12,E590='PC Receitas'!$O$13,E590='PC Receitas'!$O$14)),-I590,0))</f>
        <v>7448.57</v>
      </c>
      <c r="R590" s="153" t="e">
        <f t="shared" si="36"/>
        <v>#N/A</v>
      </c>
      <c r="S590" s="150" t="e">
        <f t="shared" si="37"/>
        <v>#N/A</v>
      </c>
      <c r="T590" s="150" t="e">
        <f t="shared" si="38"/>
        <v>#N/A</v>
      </c>
      <c r="U590" s="150" t="e">
        <f t="shared" si="39"/>
        <v>#N/A</v>
      </c>
      <c r="V590" s="154" t="e">
        <f>VLOOKUP(E590,'PC Receitas'!$O$4:$P$14,2,FALSE)</f>
        <v>#N/A</v>
      </c>
    </row>
    <row r="591" spans="3:22" ht="19.5" customHeight="1" thickTop="1" thickBot="1" x14ac:dyDescent="0.3">
      <c r="C591" s="58"/>
      <c r="D591" s="58" t="str">
        <f>IF(C591&lt;&gt;"",TEXT(C591,"00")&amp;"/11/"&amp;'Configurações Básicas'!$P$5,"")</f>
        <v/>
      </c>
      <c r="E591" s="58"/>
      <c r="F591" s="58"/>
      <c r="G591" s="58"/>
      <c r="H591" s="58"/>
      <c r="I591" s="59"/>
      <c r="J591" s="193"/>
      <c r="K591" s="60"/>
      <c r="L591" s="192"/>
      <c r="M591" s="56">
        <f>M590+IF(AND(K591="Pago",OR(E591='PC Receitas'!$O$4,E591='PC Receitas'!$O$5,E591='PC Receitas'!$O$6)),I591,IF(AND(K591="Pago",OR(E591='PC Receitas'!$O$7,E591='PC Receitas'!$O$8,E591='PC Receitas'!$O$9,E591='PC Receitas'!$O$10,E591='PC Receitas'!$O$11,E591='PC Receitas'!$O$12,E591='PC Receitas'!$O$13,E591='PC Receitas'!$O$14)),-I591,0))</f>
        <v>7448.57</v>
      </c>
      <c r="R591" s="153" t="e">
        <f t="shared" si="36"/>
        <v>#N/A</v>
      </c>
      <c r="S591" s="150" t="e">
        <f t="shared" si="37"/>
        <v>#N/A</v>
      </c>
      <c r="T591" s="150" t="e">
        <f t="shared" si="38"/>
        <v>#N/A</v>
      </c>
      <c r="U591" s="150" t="e">
        <f t="shared" si="39"/>
        <v>#N/A</v>
      </c>
      <c r="V591" s="154" t="e">
        <f>VLOOKUP(E591,'PC Receitas'!$O$4:$P$14,2,FALSE)</f>
        <v>#N/A</v>
      </c>
    </row>
    <row r="592" spans="3:22" ht="19.5" customHeight="1" thickTop="1" thickBot="1" x14ac:dyDescent="0.3">
      <c r="C592" s="58"/>
      <c r="D592" s="58" t="str">
        <f>IF(C592&lt;&gt;"",TEXT(C592,"00")&amp;"/11/"&amp;'Configurações Básicas'!$P$5,"")</f>
        <v/>
      </c>
      <c r="E592" s="58"/>
      <c r="F592" s="58"/>
      <c r="G592" s="58"/>
      <c r="H592" s="58"/>
      <c r="I592" s="59"/>
      <c r="J592" s="193"/>
      <c r="K592" s="60"/>
      <c r="L592" s="192"/>
      <c r="M592" s="56">
        <f>M591+IF(AND(K592="Pago",OR(E592='PC Receitas'!$O$4,E592='PC Receitas'!$O$5,E592='PC Receitas'!$O$6)),I592,IF(AND(K592="Pago",OR(E592='PC Receitas'!$O$7,E592='PC Receitas'!$O$8,E592='PC Receitas'!$O$9,E592='PC Receitas'!$O$10,E592='PC Receitas'!$O$11,E592='PC Receitas'!$O$12,E592='PC Receitas'!$O$13,E592='PC Receitas'!$O$14)),-I592,0))</f>
        <v>7448.57</v>
      </c>
      <c r="R592" s="153" t="e">
        <f t="shared" si="36"/>
        <v>#N/A</v>
      </c>
      <c r="S592" s="150" t="e">
        <f t="shared" si="37"/>
        <v>#N/A</v>
      </c>
      <c r="T592" s="150" t="e">
        <f t="shared" si="38"/>
        <v>#N/A</v>
      </c>
      <c r="U592" s="150" t="e">
        <f t="shared" si="39"/>
        <v>#N/A</v>
      </c>
      <c r="V592" s="154" t="e">
        <f>VLOOKUP(E592,'PC Receitas'!$O$4:$P$14,2,FALSE)</f>
        <v>#N/A</v>
      </c>
    </row>
    <row r="593" spans="3:22" ht="19.5" customHeight="1" thickTop="1" thickBot="1" x14ac:dyDescent="0.3">
      <c r="C593" s="58"/>
      <c r="D593" s="58" t="str">
        <f>IF(C593&lt;&gt;"",TEXT(C593,"00")&amp;"/11/"&amp;'Configurações Básicas'!$P$5,"")</f>
        <v/>
      </c>
      <c r="E593" s="58"/>
      <c r="F593" s="58"/>
      <c r="G593" s="58"/>
      <c r="H593" s="58"/>
      <c r="I593" s="59"/>
      <c r="J593" s="193"/>
      <c r="K593" s="60"/>
      <c r="L593" s="192"/>
      <c r="M593" s="56">
        <f>M592+IF(AND(K593="Pago",OR(E593='PC Receitas'!$O$4,E593='PC Receitas'!$O$5,E593='PC Receitas'!$O$6)),I593,IF(AND(K593="Pago",OR(E593='PC Receitas'!$O$7,E593='PC Receitas'!$O$8,E593='PC Receitas'!$O$9,E593='PC Receitas'!$O$10,E593='PC Receitas'!$O$11,E593='PC Receitas'!$O$12,E593='PC Receitas'!$O$13,E593='PC Receitas'!$O$14)),-I593,0))</f>
        <v>7448.57</v>
      </c>
      <c r="R593" s="153" t="e">
        <f t="shared" si="36"/>
        <v>#N/A</v>
      </c>
      <c r="S593" s="150" t="e">
        <f t="shared" si="37"/>
        <v>#N/A</v>
      </c>
      <c r="T593" s="150" t="e">
        <f t="shared" si="38"/>
        <v>#N/A</v>
      </c>
      <c r="U593" s="150" t="e">
        <f t="shared" si="39"/>
        <v>#N/A</v>
      </c>
      <c r="V593" s="154" t="e">
        <f>VLOOKUP(E593,'PC Receitas'!$O$4:$P$14,2,FALSE)</f>
        <v>#N/A</v>
      </c>
    </row>
    <row r="594" spans="3:22" ht="19.5" customHeight="1" thickTop="1" thickBot="1" x14ac:dyDescent="0.3">
      <c r="C594" s="58"/>
      <c r="D594" s="58" t="str">
        <f>IF(C594&lt;&gt;"",TEXT(C594,"00")&amp;"/11/"&amp;'Configurações Básicas'!$P$5,"")</f>
        <v/>
      </c>
      <c r="E594" s="58"/>
      <c r="F594" s="58"/>
      <c r="G594" s="58"/>
      <c r="H594" s="58"/>
      <c r="I594" s="59"/>
      <c r="J594" s="193"/>
      <c r="K594" s="60"/>
      <c r="L594" s="192"/>
      <c r="M594" s="56">
        <f>M593+IF(AND(K594="Pago",OR(E594='PC Receitas'!$O$4,E594='PC Receitas'!$O$5,E594='PC Receitas'!$O$6)),I594,IF(AND(K594="Pago",OR(E594='PC Receitas'!$O$7,E594='PC Receitas'!$O$8,E594='PC Receitas'!$O$9,E594='PC Receitas'!$O$10,E594='PC Receitas'!$O$11,E594='PC Receitas'!$O$12,E594='PC Receitas'!$O$13,E594='PC Receitas'!$O$14)),-I594,0))</f>
        <v>7448.57</v>
      </c>
      <c r="R594" s="153" t="e">
        <f t="shared" si="36"/>
        <v>#N/A</v>
      </c>
      <c r="S594" s="150" t="e">
        <f t="shared" si="37"/>
        <v>#N/A</v>
      </c>
      <c r="T594" s="150" t="e">
        <f t="shared" si="38"/>
        <v>#N/A</v>
      </c>
      <c r="U594" s="150" t="e">
        <f t="shared" si="39"/>
        <v>#N/A</v>
      </c>
      <c r="V594" s="154" t="e">
        <f>VLOOKUP(E594,'PC Receitas'!$O$4:$P$14,2,FALSE)</f>
        <v>#N/A</v>
      </c>
    </row>
    <row r="595" spans="3:22" ht="19.5" customHeight="1" thickTop="1" thickBot="1" x14ac:dyDescent="0.3">
      <c r="C595" s="58"/>
      <c r="D595" s="58" t="str">
        <f>IF(C595&lt;&gt;"",TEXT(C595,"00")&amp;"/11/"&amp;'Configurações Básicas'!$P$5,"")</f>
        <v/>
      </c>
      <c r="E595" s="58"/>
      <c r="F595" s="58"/>
      <c r="G595" s="58"/>
      <c r="H595" s="58"/>
      <c r="I595" s="59"/>
      <c r="J595" s="193"/>
      <c r="K595" s="60"/>
      <c r="L595" s="192"/>
      <c r="M595" s="56">
        <f>M594+IF(AND(K595="Pago",OR(E595='PC Receitas'!$O$4,E595='PC Receitas'!$O$5,E595='PC Receitas'!$O$6)),I595,IF(AND(K595="Pago",OR(E595='PC Receitas'!$O$7,E595='PC Receitas'!$O$8,E595='PC Receitas'!$O$9,E595='PC Receitas'!$O$10,E595='PC Receitas'!$O$11,E595='PC Receitas'!$O$12,E595='PC Receitas'!$O$13,E595='PC Receitas'!$O$14)),-I595,0))</f>
        <v>7448.57</v>
      </c>
      <c r="R595" s="153" t="e">
        <f t="shared" si="36"/>
        <v>#N/A</v>
      </c>
      <c r="S595" s="150" t="e">
        <f t="shared" si="37"/>
        <v>#N/A</v>
      </c>
      <c r="T595" s="150" t="e">
        <f t="shared" si="38"/>
        <v>#N/A</v>
      </c>
      <c r="U595" s="150" t="e">
        <f t="shared" si="39"/>
        <v>#N/A</v>
      </c>
      <c r="V595" s="154" t="e">
        <f>VLOOKUP(E595,'PC Receitas'!$O$4:$P$14,2,FALSE)</f>
        <v>#N/A</v>
      </c>
    </row>
    <row r="596" spans="3:22" ht="19.5" customHeight="1" thickTop="1" thickBot="1" x14ac:dyDescent="0.3">
      <c r="C596" s="58"/>
      <c r="D596" s="58" t="str">
        <f>IF(C596&lt;&gt;"",TEXT(C596,"00")&amp;"/11/"&amp;'Configurações Básicas'!$P$5,"")</f>
        <v/>
      </c>
      <c r="E596" s="58"/>
      <c r="F596" s="58"/>
      <c r="G596" s="58"/>
      <c r="H596" s="58"/>
      <c r="I596" s="59"/>
      <c r="J596" s="193"/>
      <c r="K596" s="60"/>
      <c r="L596" s="192"/>
      <c r="M596" s="56">
        <f>M595+IF(AND(K596="Pago",OR(E596='PC Receitas'!$O$4,E596='PC Receitas'!$O$5,E596='PC Receitas'!$O$6)),I596,IF(AND(K596="Pago",OR(E596='PC Receitas'!$O$7,E596='PC Receitas'!$O$8,E596='PC Receitas'!$O$9,E596='PC Receitas'!$O$10,E596='PC Receitas'!$O$11,E596='PC Receitas'!$O$12,E596='PC Receitas'!$O$13,E596='PC Receitas'!$O$14)),-I596,0))</f>
        <v>7448.57</v>
      </c>
      <c r="R596" s="153" t="e">
        <f t="shared" si="36"/>
        <v>#N/A</v>
      </c>
      <c r="S596" s="150" t="e">
        <f t="shared" si="37"/>
        <v>#N/A</v>
      </c>
      <c r="T596" s="150" t="e">
        <f t="shared" si="38"/>
        <v>#N/A</v>
      </c>
      <c r="U596" s="150" t="e">
        <f t="shared" si="39"/>
        <v>#N/A</v>
      </c>
      <c r="V596" s="154" t="e">
        <f>VLOOKUP(E596,'PC Receitas'!$O$4:$P$14,2,FALSE)</f>
        <v>#N/A</v>
      </c>
    </row>
    <row r="597" spans="3:22" ht="19.5" customHeight="1" thickTop="1" thickBot="1" x14ac:dyDescent="0.3">
      <c r="C597" s="58"/>
      <c r="D597" s="58" t="str">
        <f>IF(C597&lt;&gt;"",TEXT(C597,"00")&amp;"/11/"&amp;'Configurações Básicas'!$P$5,"")</f>
        <v/>
      </c>
      <c r="E597" s="58"/>
      <c r="F597" s="58"/>
      <c r="G597" s="58"/>
      <c r="H597" s="58"/>
      <c r="I597" s="59"/>
      <c r="J597" s="193"/>
      <c r="K597" s="60"/>
      <c r="L597" s="192"/>
      <c r="M597" s="56">
        <f>M596+IF(AND(K597="Pago",OR(E597='PC Receitas'!$O$4,E597='PC Receitas'!$O$5,E597='PC Receitas'!$O$6)),I597,IF(AND(K597="Pago",OR(E597='PC Receitas'!$O$7,E597='PC Receitas'!$O$8,E597='PC Receitas'!$O$9,E597='PC Receitas'!$O$10,E597='PC Receitas'!$O$11,E597='PC Receitas'!$O$12,E597='PC Receitas'!$O$13,E597='PC Receitas'!$O$14)),-I597,0))</f>
        <v>7448.57</v>
      </c>
      <c r="R597" s="153" t="e">
        <f t="shared" si="36"/>
        <v>#N/A</v>
      </c>
      <c r="S597" s="150" t="e">
        <f t="shared" si="37"/>
        <v>#N/A</v>
      </c>
      <c r="T597" s="150" t="e">
        <f t="shared" si="38"/>
        <v>#N/A</v>
      </c>
      <c r="U597" s="150" t="e">
        <f t="shared" si="39"/>
        <v>#N/A</v>
      </c>
      <c r="V597" s="154" t="e">
        <f>VLOOKUP(E597,'PC Receitas'!$O$4:$P$14,2,FALSE)</f>
        <v>#N/A</v>
      </c>
    </row>
    <row r="598" spans="3:22" ht="19.5" customHeight="1" thickTop="1" thickBot="1" x14ac:dyDescent="0.3">
      <c r="C598" s="58"/>
      <c r="D598" s="58" t="str">
        <f>IF(C598&lt;&gt;"",TEXT(C598,"00")&amp;"/11/"&amp;'Configurações Básicas'!$P$5,"")</f>
        <v/>
      </c>
      <c r="E598" s="58"/>
      <c r="F598" s="58"/>
      <c r="G598" s="58"/>
      <c r="H598" s="58"/>
      <c r="I598" s="59"/>
      <c r="J598" s="193"/>
      <c r="K598" s="60"/>
      <c r="L598" s="192"/>
      <c r="M598" s="56">
        <f>M597+IF(AND(K598="Pago",OR(E598='PC Receitas'!$O$4,E598='PC Receitas'!$O$5,E598='PC Receitas'!$O$6)),I598,IF(AND(K598="Pago",OR(E598='PC Receitas'!$O$7,E598='PC Receitas'!$O$8,E598='PC Receitas'!$O$9,E598='PC Receitas'!$O$10,E598='PC Receitas'!$O$11,E598='PC Receitas'!$O$12,E598='PC Receitas'!$O$13,E598='PC Receitas'!$O$14)),-I598,0))</f>
        <v>7448.57</v>
      </c>
      <c r="R598" s="153" t="e">
        <f t="shared" si="36"/>
        <v>#N/A</v>
      </c>
      <c r="S598" s="150" t="e">
        <f t="shared" si="37"/>
        <v>#N/A</v>
      </c>
      <c r="T598" s="150" t="e">
        <f t="shared" si="38"/>
        <v>#N/A</v>
      </c>
      <c r="U598" s="150" t="e">
        <f t="shared" si="39"/>
        <v>#N/A</v>
      </c>
      <c r="V598" s="154" t="e">
        <f>VLOOKUP(E598,'PC Receitas'!$O$4:$P$14,2,FALSE)</f>
        <v>#N/A</v>
      </c>
    </row>
    <row r="599" spans="3:22" ht="19.5" customHeight="1" thickTop="1" thickBot="1" x14ac:dyDescent="0.3">
      <c r="C599" s="58"/>
      <c r="D599" s="58" t="str">
        <f>IF(C599&lt;&gt;"",TEXT(C599,"00")&amp;"/11/"&amp;'Configurações Básicas'!$P$5,"")</f>
        <v/>
      </c>
      <c r="E599" s="58"/>
      <c r="F599" s="58"/>
      <c r="G599" s="58"/>
      <c r="H599" s="58"/>
      <c r="I599" s="59"/>
      <c r="J599" s="193"/>
      <c r="K599" s="60"/>
      <c r="L599" s="192"/>
      <c r="M599" s="56">
        <f>M598+IF(AND(K599="Pago",OR(E599='PC Receitas'!$O$4,E599='PC Receitas'!$O$5,E599='PC Receitas'!$O$6)),I599,IF(AND(K599="Pago",OR(E599='PC Receitas'!$O$7,E599='PC Receitas'!$O$8,E599='PC Receitas'!$O$9,E599='PC Receitas'!$O$10,E599='PC Receitas'!$O$11,E599='PC Receitas'!$O$12,E599='PC Receitas'!$O$13,E599='PC Receitas'!$O$14)),-I599,0))</f>
        <v>7448.57</v>
      </c>
      <c r="R599" s="153" t="e">
        <f t="shared" si="36"/>
        <v>#N/A</v>
      </c>
      <c r="S599" s="150" t="e">
        <f t="shared" si="37"/>
        <v>#N/A</v>
      </c>
      <c r="T599" s="150" t="e">
        <f t="shared" si="38"/>
        <v>#N/A</v>
      </c>
      <c r="U599" s="150" t="e">
        <f t="shared" si="39"/>
        <v>#N/A</v>
      </c>
      <c r="V599" s="154" t="e">
        <f>VLOOKUP(E599,'PC Receitas'!$O$4:$P$14,2,FALSE)</f>
        <v>#N/A</v>
      </c>
    </row>
    <row r="600" spans="3:22" ht="19.5" customHeight="1" thickTop="1" thickBot="1" x14ac:dyDescent="0.3">
      <c r="C600" s="58"/>
      <c r="D600" s="58" t="str">
        <f>IF(C600&lt;&gt;"",TEXT(C600,"00")&amp;"/11/"&amp;'Configurações Básicas'!$P$5,"")</f>
        <v/>
      </c>
      <c r="E600" s="58"/>
      <c r="F600" s="58"/>
      <c r="G600" s="58"/>
      <c r="H600" s="58"/>
      <c r="I600" s="59"/>
      <c r="J600" s="193"/>
      <c r="K600" s="60"/>
      <c r="L600" s="192"/>
      <c r="M600" s="56">
        <f>M599+IF(AND(K600="Pago",OR(E600='PC Receitas'!$O$4,E600='PC Receitas'!$O$5,E600='PC Receitas'!$O$6)),I600,IF(AND(K600="Pago",OR(E600='PC Receitas'!$O$7,E600='PC Receitas'!$O$8,E600='PC Receitas'!$O$9,E600='PC Receitas'!$O$10,E600='PC Receitas'!$O$11,E600='PC Receitas'!$O$12,E600='PC Receitas'!$O$13,E600='PC Receitas'!$O$14)),-I600,0))</f>
        <v>7448.57</v>
      </c>
      <c r="R600" s="153" t="e">
        <f t="shared" si="36"/>
        <v>#N/A</v>
      </c>
      <c r="S600" s="150" t="e">
        <f t="shared" si="37"/>
        <v>#N/A</v>
      </c>
      <c r="T600" s="150" t="e">
        <f t="shared" si="38"/>
        <v>#N/A</v>
      </c>
      <c r="U600" s="150" t="e">
        <f t="shared" si="39"/>
        <v>#N/A</v>
      </c>
      <c r="V600" s="154" t="e">
        <f>VLOOKUP(E600,'PC Receitas'!$O$4:$P$14,2,FALSE)</f>
        <v>#N/A</v>
      </c>
    </row>
    <row r="601" spans="3:22" ht="19.5" customHeight="1" thickTop="1" thickBot="1" x14ac:dyDescent="0.3">
      <c r="C601" s="58"/>
      <c r="D601" s="58" t="str">
        <f>IF(C601&lt;&gt;"",TEXT(C601,"00")&amp;"/11/"&amp;'Configurações Básicas'!$P$5,"")</f>
        <v/>
      </c>
      <c r="E601" s="58"/>
      <c r="F601" s="58"/>
      <c r="G601" s="58"/>
      <c r="H601" s="58"/>
      <c r="I601" s="59"/>
      <c r="J601" s="193"/>
      <c r="K601" s="60"/>
      <c r="L601" s="192"/>
      <c r="M601" s="56">
        <f>M600+IF(AND(K601="Pago",OR(E601='PC Receitas'!$O$4,E601='PC Receitas'!$O$5,E601='PC Receitas'!$O$6)),I601,IF(AND(K601="Pago",OR(E601='PC Receitas'!$O$7,E601='PC Receitas'!$O$8,E601='PC Receitas'!$O$9,E601='PC Receitas'!$O$10,E601='PC Receitas'!$O$11,E601='PC Receitas'!$O$12,E601='PC Receitas'!$O$13,E601='PC Receitas'!$O$14)),-I601,0))</f>
        <v>7448.57</v>
      </c>
      <c r="R601" s="153" t="e">
        <f t="shared" si="36"/>
        <v>#N/A</v>
      </c>
      <c r="S601" s="150" t="e">
        <f t="shared" si="37"/>
        <v>#N/A</v>
      </c>
      <c r="T601" s="150" t="e">
        <f t="shared" si="38"/>
        <v>#N/A</v>
      </c>
      <c r="U601" s="150" t="e">
        <f t="shared" si="39"/>
        <v>#N/A</v>
      </c>
      <c r="V601" s="154" t="e">
        <f>VLOOKUP(E601,'PC Receitas'!$O$4:$P$14,2,FALSE)</f>
        <v>#N/A</v>
      </c>
    </row>
    <row r="602" spans="3:22" ht="19.5" customHeight="1" thickTop="1" thickBot="1" x14ac:dyDescent="0.3">
      <c r="C602" s="58"/>
      <c r="D602" s="58" t="str">
        <f>IF(C602&lt;&gt;"",TEXT(C602,"00")&amp;"/11/"&amp;'Configurações Básicas'!$P$5,"")</f>
        <v/>
      </c>
      <c r="E602" s="58"/>
      <c r="F602" s="58"/>
      <c r="G602" s="58"/>
      <c r="H602" s="58"/>
      <c r="I602" s="59"/>
      <c r="J602" s="193"/>
      <c r="K602" s="60"/>
      <c r="L602" s="192"/>
      <c r="M602" s="56">
        <f>M601+IF(AND(K602="Pago",OR(E602='PC Receitas'!$O$4,E602='PC Receitas'!$O$5,E602='PC Receitas'!$O$6)),I602,IF(AND(K602="Pago",OR(E602='PC Receitas'!$O$7,E602='PC Receitas'!$O$8,E602='PC Receitas'!$O$9,E602='PC Receitas'!$O$10,E602='PC Receitas'!$O$11,E602='PC Receitas'!$O$12,E602='PC Receitas'!$O$13,E602='PC Receitas'!$O$14)),-I602,0))</f>
        <v>7448.57</v>
      </c>
      <c r="R602" s="153" t="e">
        <f t="shared" si="36"/>
        <v>#N/A</v>
      </c>
      <c r="S602" s="150" t="e">
        <f t="shared" si="37"/>
        <v>#N/A</v>
      </c>
      <c r="T602" s="150" t="e">
        <f t="shared" si="38"/>
        <v>#N/A</v>
      </c>
      <c r="U602" s="150" t="e">
        <f t="shared" si="39"/>
        <v>#N/A</v>
      </c>
      <c r="V602" s="154" t="e">
        <f>VLOOKUP(E602,'PC Receitas'!$O$4:$P$14,2,FALSE)</f>
        <v>#N/A</v>
      </c>
    </row>
    <row r="603" spans="3:22" ht="19.5" customHeight="1" thickTop="1" thickBot="1" x14ac:dyDescent="0.3">
      <c r="C603" s="58"/>
      <c r="D603" s="58" t="str">
        <f>IF(C603&lt;&gt;"",TEXT(C603,"00")&amp;"/11/"&amp;'Configurações Básicas'!$P$5,"")</f>
        <v/>
      </c>
      <c r="E603" s="58"/>
      <c r="F603" s="58"/>
      <c r="G603" s="58"/>
      <c r="H603" s="58"/>
      <c r="I603" s="59"/>
      <c r="J603" s="193"/>
      <c r="K603" s="60"/>
      <c r="L603" s="192"/>
      <c r="M603" s="56">
        <f>M602+IF(AND(K603="Pago",OR(E603='PC Receitas'!$O$4,E603='PC Receitas'!$O$5,E603='PC Receitas'!$O$6)),I603,IF(AND(K603="Pago",OR(E603='PC Receitas'!$O$7,E603='PC Receitas'!$O$8,E603='PC Receitas'!$O$9,E603='PC Receitas'!$O$10,E603='PC Receitas'!$O$11,E603='PC Receitas'!$O$12,E603='PC Receitas'!$O$13,E603='PC Receitas'!$O$14)),-I603,0))</f>
        <v>7448.57</v>
      </c>
      <c r="R603" s="153" t="e">
        <f t="shared" si="36"/>
        <v>#N/A</v>
      </c>
      <c r="S603" s="150" t="e">
        <f t="shared" si="37"/>
        <v>#N/A</v>
      </c>
      <c r="T603" s="150" t="e">
        <f t="shared" si="38"/>
        <v>#N/A</v>
      </c>
      <c r="U603" s="150" t="e">
        <f t="shared" si="39"/>
        <v>#N/A</v>
      </c>
      <c r="V603" s="154" t="e">
        <f>VLOOKUP(E603,'PC Receitas'!$O$4:$P$14,2,FALSE)</f>
        <v>#N/A</v>
      </c>
    </row>
    <row r="604" spans="3:22" ht="19.5" customHeight="1" thickTop="1" thickBot="1" x14ac:dyDescent="0.3">
      <c r="C604" s="58"/>
      <c r="D604" s="58" t="str">
        <f>IF(C604&lt;&gt;"",TEXT(C604,"00")&amp;"/11/"&amp;'Configurações Básicas'!$P$5,"")</f>
        <v/>
      </c>
      <c r="E604" s="58"/>
      <c r="F604" s="58"/>
      <c r="G604" s="58"/>
      <c r="H604" s="58"/>
      <c r="I604" s="59"/>
      <c r="J604" s="193"/>
      <c r="K604" s="60"/>
      <c r="L604" s="192"/>
      <c r="M604" s="56">
        <f>M603+IF(AND(K604="Pago",OR(E604='PC Receitas'!$O$4,E604='PC Receitas'!$O$5,E604='PC Receitas'!$O$6)),I604,IF(AND(K604="Pago",OR(E604='PC Receitas'!$O$7,E604='PC Receitas'!$O$8,E604='PC Receitas'!$O$9,E604='PC Receitas'!$O$10,E604='PC Receitas'!$O$11,E604='PC Receitas'!$O$12,E604='PC Receitas'!$O$13,E604='PC Receitas'!$O$14)),-I604,0))</f>
        <v>7448.57</v>
      </c>
      <c r="R604" s="153" t="e">
        <f t="shared" si="36"/>
        <v>#N/A</v>
      </c>
      <c r="S604" s="150" t="e">
        <f t="shared" si="37"/>
        <v>#N/A</v>
      </c>
      <c r="T604" s="150" t="e">
        <f t="shared" si="38"/>
        <v>#N/A</v>
      </c>
      <c r="U604" s="150" t="e">
        <f t="shared" si="39"/>
        <v>#N/A</v>
      </c>
      <c r="V604" s="154" t="e">
        <f>VLOOKUP(E604,'PC Receitas'!$O$4:$P$14,2,FALSE)</f>
        <v>#N/A</v>
      </c>
    </row>
    <row r="605" spans="3:22" ht="19.5" customHeight="1" thickTop="1" thickBot="1" x14ac:dyDescent="0.3">
      <c r="C605" s="58"/>
      <c r="D605" s="58" t="str">
        <f>IF(C605&lt;&gt;"",TEXT(C605,"00")&amp;"/11/"&amp;'Configurações Básicas'!$P$5,"")</f>
        <v/>
      </c>
      <c r="E605" s="58"/>
      <c r="F605" s="58"/>
      <c r="G605" s="58"/>
      <c r="H605" s="58"/>
      <c r="I605" s="59"/>
      <c r="J605" s="193"/>
      <c r="K605" s="60"/>
      <c r="L605" s="192"/>
      <c r="M605" s="56">
        <f>M604+IF(AND(K605="Pago",OR(E605='PC Receitas'!$O$4,E605='PC Receitas'!$O$5,E605='PC Receitas'!$O$6)),I605,IF(AND(K605="Pago",OR(E605='PC Receitas'!$O$7,E605='PC Receitas'!$O$8,E605='PC Receitas'!$O$9,E605='PC Receitas'!$O$10,E605='PC Receitas'!$O$11,E605='PC Receitas'!$O$12,E605='PC Receitas'!$O$13,E605='PC Receitas'!$O$14)),-I605,0))</f>
        <v>7448.57</v>
      </c>
      <c r="R605" s="153" t="e">
        <f t="shared" si="36"/>
        <v>#N/A</v>
      </c>
      <c r="S605" s="150" t="e">
        <f t="shared" si="37"/>
        <v>#N/A</v>
      </c>
      <c r="T605" s="150" t="e">
        <f t="shared" si="38"/>
        <v>#N/A</v>
      </c>
      <c r="U605" s="150" t="e">
        <f t="shared" si="39"/>
        <v>#N/A</v>
      </c>
      <c r="V605" s="154" t="e">
        <f>VLOOKUP(E605,'PC Receitas'!$O$4:$P$14,2,FALSE)</f>
        <v>#N/A</v>
      </c>
    </row>
    <row r="606" spans="3:22" ht="15.75" thickTop="1" x14ac:dyDescent="0.25">
      <c r="F606" s="12"/>
      <c r="M606" s="35"/>
    </row>
    <row r="607" spans="3:22" x14ac:dyDescent="0.25">
      <c r="F607" s="12"/>
      <c r="M607" s="35"/>
    </row>
    <row r="608" spans="3:22" x14ac:dyDescent="0.25">
      <c r="M608" s="35"/>
    </row>
    <row r="609" spans="13:13" x14ac:dyDescent="0.25">
      <c r="M609" s="35"/>
    </row>
    <row r="610" spans="13:13" x14ac:dyDescent="0.25">
      <c r="M610" s="35"/>
    </row>
    <row r="611" spans="13:13" hidden="1" x14ac:dyDescent="0.25">
      <c r="M611" s="35"/>
    </row>
    <row r="612" spans="13:13" hidden="1" x14ac:dyDescent="0.25">
      <c r="M612" s="35"/>
    </row>
    <row r="613" spans="13:13" hidden="1" x14ac:dyDescent="0.25">
      <c r="M613" s="35"/>
    </row>
    <row r="614" spans="13:13" hidden="1" x14ac:dyDescent="0.25">
      <c r="M614" s="35"/>
    </row>
    <row r="615" spans="13:13" hidden="1" x14ac:dyDescent="0.25">
      <c r="M615" s="35"/>
    </row>
    <row r="616" spans="13:13" hidden="1" x14ac:dyDescent="0.25">
      <c r="M616" s="35"/>
    </row>
    <row r="617" spans="13:13" hidden="1" x14ac:dyDescent="0.25">
      <c r="M617" s="35"/>
    </row>
    <row r="618" spans="13:13" hidden="1" x14ac:dyDescent="0.25">
      <c r="M618" s="35"/>
    </row>
    <row r="619" spans="13:13" hidden="1" x14ac:dyDescent="0.25">
      <c r="M619" s="35"/>
    </row>
    <row r="620" spans="13:13" hidden="1" x14ac:dyDescent="0.25">
      <c r="M620" s="35"/>
    </row>
    <row r="621" spans="13:13" hidden="1" x14ac:dyDescent="0.25">
      <c r="M621" s="35"/>
    </row>
    <row r="622" spans="13:13" hidden="1" x14ac:dyDescent="0.25">
      <c r="M622" s="35"/>
    </row>
    <row r="623" spans="13:13" hidden="1" x14ac:dyDescent="0.25">
      <c r="M623" s="35"/>
    </row>
    <row r="624" spans="13:13" hidden="1" x14ac:dyDescent="0.25">
      <c r="M624" s="35"/>
    </row>
    <row r="625" spans="13:13" hidden="1" x14ac:dyDescent="0.25">
      <c r="M625" s="35"/>
    </row>
    <row r="626" spans="13:13" hidden="1" x14ac:dyDescent="0.25">
      <c r="M626" s="35"/>
    </row>
    <row r="627" spans="13:13" hidden="1" x14ac:dyDescent="0.25">
      <c r="M627" s="35"/>
    </row>
    <row r="628" spans="13:13" hidden="1" x14ac:dyDescent="0.25">
      <c r="M628" s="35"/>
    </row>
    <row r="629" spans="13:13" hidden="1" x14ac:dyDescent="0.25">
      <c r="M629" s="35"/>
    </row>
    <row r="630" spans="13:13" hidden="1" x14ac:dyDescent="0.25">
      <c r="M630" s="35"/>
    </row>
    <row r="631" spans="13:13" hidden="1" x14ac:dyDescent="0.25">
      <c r="M631" s="35"/>
    </row>
    <row r="632" spans="13:13" hidden="1" x14ac:dyDescent="0.25">
      <c r="M632" s="35"/>
    </row>
    <row r="633" spans="13:13" hidden="1" x14ac:dyDescent="0.25">
      <c r="M633" s="35"/>
    </row>
    <row r="634" spans="13:13" hidden="1" x14ac:dyDescent="0.25">
      <c r="M634" s="35"/>
    </row>
    <row r="635" spans="13:13" hidden="1" x14ac:dyDescent="0.25">
      <c r="M635" s="35"/>
    </row>
    <row r="636" spans="13:13" hidden="1" x14ac:dyDescent="0.25">
      <c r="M636" s="35"/>
    </row>
    <row r="637" spans="13:13" hidden="1" x14ac:dyDescent="0.25">
      <c r="M637" s="35"/>
    </row>
    <row r="638" spans="13:13" hidden="1" x14ac:dyDescent="0.25">
      <c r="M638" s="35"/>
    </row>
    <row r="639" spans="13:13" hidden="1" x14ac:dyDescent="0.25">
      <c r="M639" s="35"/>
    </row>
    <row r="640" spans="13:13" hidden="1" x14ac:dyDescent="0.25">
      <c r="M640" s="35"/>
    </row>
    <row r="641" spans="13:13" hidden="1" x14ac:dyDescent="0.25">
      <c r="M641" s="35"/>
    </row>
    <row r="642" spans="13:13" hidden="1" x14ac:dyDescent="0.25">
      <c r="M642" s="35"/>
    </row>
    <row r="643" spans="13:13" hidden="1" x14ac:dyDescent="0.25">
      <c r="M643" s="35"/>
    </row>
    <row r="644" spans="13:13" hidden="1" x14ac:dyDescent="0.25">
      <c r="M644" s="35"/>
    </row>
    <row r="645" spans="13:13" hidden="1" x14ac:dyDescent="0.25">
      <c r="M645" s="35"/>
    </row>
    <row r="646" spans="13:13" hidden="1" x14ac:dyDescent="0.25">
      <c r="M646" s="35"/>
    </row>
    <row r="647" spans="13:13" hidden="1" x14ac:dyDescent="0.25">
      <c r="M647" s="35"/>
    </row>
    <row r="648" spans="13:13" hidden="1" x14ac:dyDescent="0.25">
      <c r="M648" s="35"/>
    </row>
    <row r="649" spans="13:13" hidden="1" x14ac:dyDescent="0.25">
      <c r="M649" s="35"/>
    </row>
    <row r="650" spans="13:13" hidden="1" x14ac:dyDescent="0.25">
      <c r="M650" s="35"/>
    </row>
    <row r="651" spans="13:13" hidden="1" x14ac:dyDescent="0.25">
      <c r="M651" s="35"/>
    </row>
    <row r="652" spans="13:13" hidden="1" x14ac:dyDescent="0.25">
      <c r="M652" s="35"/>
    </row>
    <row r="653" spans="13:13" hidden="1" x14ac:dyDescent="0.25">
      <c r="M653" s="35"/>
    </row>
    <row r="654" spans="13:13" hidden="1" x14ac:dyDescent="0.25">
      <c r="M654" s="35"/>
    </row>
    <row r="655" spans="13:13" hidden="1" x14ac:dyDescent="0.25">
      <c r="M655" s="35"/>
    </row>
    <row r="656" spans="13:13" hidden="1" x14ac:dyDescent="0.25">
      <c r="M656" s="35"/>
    </row>
    <row r="657" spans="13:13" hidden="1" x14ac:dyDescent="0.25">
      <c r="M657" s="35"/>
    </row>
    <row r="658" spans="13:13" hidden="1" x14ac:dyDescent="0.25">
      <c r="M658" s="36"/>
    </row>
  </sheetData>
  <sheetProtection selectLockedCells="1"/>
  <autoFilter ref="C4:K4"/>
  <mergeCells count="11">
    <mergeCell ref="O11:O12"/>
    <mergeCell ref="P11:P12"/>
    <mergeCell ref="O13:O14"/>
    <mergeCell ref="P13:P14"/>
    <mergeCell ref="O7:O8"/>
    <mergeCell ref="P7:P8"/>
    <mergeCell ref="O4:P4"/>
    <mergeCell ref="O5:O6"/>
    <mergeCell ref="P5:P6"/>
    <mergeCell ref="O9:O10"/>
    <mergeCell ref="P9:P10"/>
  </mergeCells>
  <conditionalFormatting sqref="P13:P14">
    <cfRule type="cellIs" dxfId="150" priority="114" operator="lessThan">
      <formula>0</formula>
    </cfRule>
    <cfRule type="cellIs" dxfId="149" priority="115" operator="greaterThan">
      <formula>0</formula>
    </cfRule>
  </conditionalFormatting>
  <conditionalFormatting sqref="P5:P6">
    <cfRule type="cellIs" dxfId="148" priority="107" operator="lessThan">
      <formula>0</formula>
    </cfRule>
    <cfRule type="cellIs" dxfId="147" priority="108" operator="greaterThan">
      <formula>0</formula>
    </cfRule>
    <cfRule type="cellIs" dxfId="146" priority="109" operator="greaterThan">
      <formula>0</formula>
    </cfRule>
  </conditionalFormatting>
  <conditionalFormatting sqref="P11:P12">
    <cfRule type="cellIs" dxfId="145" priority="87" operator="greaterThan">
      <formula>0</formula>
    </cfRule>
    <cfRule type="cellIs" dxfId="144" priority="88" operator="lessThan">
      <formula>0</formula>
    </cfRule>
  </conditionalFormatting>
  <conditionalFormatting sqref="M5:M605">
    <cfRule type="cellIs" dxfId="143" priority="47" operator="greaterThan">
      <formula>0</formula>
    </cfRule>
    <cfRule type="cellIs" dxfId="142" priority="48" operator="lessThan">
      <formula>0</formula>
    </cfRule>
  </conditionalFormatting>
  <conditionalFormatting sqref="P7:P8">
    <cfRule type="cellIs" dxfId="141" priority="46" operator="greaterThan">
      <formula>0</formula>
    </cfRule>
  </conditionalFormatting>
  <conditionalFormatting sqref="P9:P10">
    <cfRule type="cellIs" dxfId="140" priority="45" operator="greaterThan">
      <formula>0</formula>
    </cfRule>
  </conditionalFormatting>
  <conditionalFormatting sqref="E100:E605">
    <cfRule type="containsText" dxfId="139" priority="43" operator="containsText" text="Despesa">
      <formula>NOT(ISERROR(SEARCH("Despesa",E100)))</formula>
    </cfRule>
    <cfRule type="containsText" dxfId="138" priority="44" operator="containsText" text="Receita">
      <formula>NOT(ISERROR(SEARCH("Receita",E100)))</formula>
    </cfRule>
  </conditionalFormatting>
  <conditionalFormatting sqref="E100:E605">
    <cfRule type="expression" dxfId="137" priority="135" stopIfTrue="1">
      <formula>NOT(ISERROR(SEARCH("Investimentos",E100)))</formula>
    </cfRule>
  </conditionalFormatting>
  <conditionalFormatting sqref="E22:E99">
    <cfRule type="containsText" dxfId="136" priority="39" operator="containsText" text="Despesa">
      <formula>NOT(ISERROR(SEARCH("Despesa",E22)))</formula>
    </cfRule>
    <cfRule type="containsText" dxfId="135" priority="40" operator="containsText" text="Receita">
      <formula>NOT(ISERROR(SEARCH("Receita",E22)))</formula>
    </cfRule>
  </conditionalFormatting>
  <conditionalFormatting sqref="E22:E99">
    <cfRule type="expression" dxfId="134" priority="138" stopIfTrue="1">
      <formula>NOT(ISERROR(SEARCH("Investimentos",E22)))</formula>
    </cfRule>
  </conditionalFormatting>
  <conditionalFormatting sqref="E5:E605">
    <cfRule type="containsText" dxfId="133" priority="35" operator="containsText" text="Despesa">
      <formula>NOT(ISERROR(SEARCH("Despesa",E5)))</formula>
    </cfRule>
    <cfRule type="containsText" dxfId="132" priority="36" operator="containsText" text="Receita">
      <formula>NOT(ISERROR(SEARCH("Receita",E5)))</formula>
    </cfRule>
  </conditionalFormatting>
  <conditionalFormatting sqref="E5:E605">
    <cfRule type="expression" dxfId="131" priority="141" stopIfTrue="1">
      <formula>NOT(ISERROR(SEARCH("Investimentos",E5)))</formula>
    </cfRule>
  </conditionalFormatting>
  <conditionalFormatting sqref="E5:E12">
    <cfRule type="containsText" dxfId="130" priority="31" operator="containsText" text="Despesa">
      <formula>NOT(ISERROR(SEARCH("Despesa",E5)))</formula>
    </cfRule>
    <cfRule type="containsText" dxfId="129" priority="32" operator="containsText" text="Receita">
      <formula>NOT(ISERROR(SEARCH("Receita",E5)))</formula>
    </cfRule>
  </conditionalFormatting>
  <conditionalFormatting sqref="E5:E12">
    <cfRule type="expression" dxfId="128" priority="30" stopIfTrue="1">
      <formula>NOT(ISERROR(SEARCH("Investimentos",E5)))</formula>
    </cfRule>
  </conditionalFormatting>
  <conditionalFormatting sqref="E5:E16">
    <cfRule type="containsText" dxfId="127" priority="28" operator="containsText" text="Despesa">
      <formula>NOT(ISERROR(SEARCH("Despesa",E5)))</formula>
    </cfRule>
    <cfRule type="containsText" dxfId="126" priority="29" operator="containsText" text="Receita">
      <formula>NOT(ISERROR(SEARCH("Receita",E5)))</formula>
    </cfRule>
  </conditionalFormatting>
  <conditionalFormatting sqref="E5:E16">
    <cfRule type="expression" dxfId="125" priority="27" stopIfTrue="1">
      <formula>NOT(ISERROR(SEARCH("Investimentos",E5)))</formula>
    </cfRule>
  </conditionalFormatting>
  <conditionalFormatting sqref="E5:E16">
    <cfRule type="containsText" dxfId="124" priority="25" operator="containsText" text="Despesa">
      <formula>NOT(ISERROR(SEARCH("Despesa",E5)))</formula>
    </cfRule>
    <cfRule type="containsText" dxfId="123" priority="26" operator="containsText" text="Receita">
      <formula>NOT(ISERROR(SEARCH("Receita",E5)))</formula>
    </cfRule>
  </conditionalFormatting>
  <conditionalFormatting sqref="E5:E16">
    <cfRule type="expression" dxfId="122" priority="24" stopIfTrue="1">
      <formula>NOT(ISERROR(SEARCH("Investimentos",E5)))</formula>
    </cfRule>
  </conditionalFormatting>
  <conditionalFormatting sqref="E5:E16">
    <cfRule type="containsText" dxfId="121" priority="22" operator="containsText" text="Despesa">
      <formula>NOT(ISERROR(SEARCH("Despesa",E5)))</formula>
    </cfRule>
    <cfRule type="containsText" dxfId="120" priority="23" operator="containsText" text="Receita">
      <formula>NOT(ISERROR(SEARCH("Receita",E5)))</formula>
    </cfRule>
  </conditionalFormatting>
  <conditionalFormatting sqref="E5:E16">
    <cfRule type="expression" dxfId="119" priority="21" stopIfTrue="1">
      <formula>NOT(ISERROR(SEARCH("Investimentos",E5)))</formula>
    </cfRule>
  </conditionalFormatting>
  <conditionalFormatting sqref="E5:E16">
    <cfRule type="containsText" dxfId="118" priority="19" operator="containsText" text="Despesa">
      <formula>NOT(ISERROR(SEARCH("Despesa",E5)))</formula>
    </cfRule>
    <cfRule type="containsText" dxfId="117" priority="20" operator="containsText" text="Receita">
      <formula>NOT(ISERROR(SEARCH("Receita",E5)))</formula>
    </cfRule>
  </conditionalFormatting>
  <conditionalFormatting sqref="E5:E16">
    <cfRule type="expression" dxfId="116" priority="18" stopIfTrue="1">
      <formula>NOT(ISERROR(SEARCH("Investimentos",E5)))</formula>
    </cfRule>
  </conditionalFormatting>
  <conditionalFormatting sqref="K34">
    <cfRule type="containsText" dxfId="115" priority="1" operator="containsText" text="Não Pago">
      <formula>NOT(ISERROR(SEARCH("Não Pago",K34)))</formula>
    </cfRule>
    <cfRule type="containsText" dxfId="114" priority="2" operator="containsText" text="Pago">
      <formula>NOT(ISERROR(SEARCH("Pago",K34)))</formula>
    </cfRule>
  </conditionalFormatting>
  <conditionalFormatting sqref="K122:K605">
    <cfRule type="containsText" dxfId="113" priority="14" operator="containsText" text="Não Pago">
      <formula>NOT(ISERROR(SEARCH("Não Pago",K122)))</formula>
    </cfRule>
    <cfRule type="containsText" dxfId="112" priority="15" operator="containsText" text="Pago">
      <formula>NOT(ISERROR(SEARCH("Pago",K122)))</formula>
    </cfRule>
  </conditionalFormatting>
  <conditionalFormatting sqref="K21:K121">
    <cfRule type="containsText" dxfId="111" priority="12" operator="containsText" text="Não Pago">
      <formula>NOT(ISERROR(SEARCH("Não Pago",K21)))</formula>
    </cfRule>
    <cfRule type="containsText" dxfId="110" priority="13" operator="containsText" text="Pago">
      <formula>NOT(ISERROR(SEARCH("Pago",K21)))</formula>
    </cfRule>
  </conditionalFormatting>
  <conditionalFormatting sqref="K5:K19">
    <cfRule type="containsText" dxfId="109" priority="10" operator="containsText" text="Não Pago">
      <formula>NOT(ISERROR(SEARCH("Não Pago",K5)))</formula>
    </cfRule>
    <cfRule type="containsText" dxfId="108" priority="11" operator="containsText" text="Pago">
      <formula>NOT(ISERROR(SEARCH("Pago",K5)))</formula>
    </cfRule>
  </conditionalFormatting>
  <conditionalFormatting sqref="K20">
    <cfRule type="containsText" dxfId="107" priority="8" operator="containsText" text="Não Pago">
      <formula>NOT(ISERROR(SEARCH("Não Pago",K20)))</formula>
    </cfRule>
    <cfRule type="containsText" dxfId="106" priority="9" operator="containsText" text="Pago">
      <formula>NOT(ISERROR(SEARCH("Pago",K20)))</formula>
    </cfRule>
  </conditionalFormatting>
  <conditionalFormatting sqref="K5:K187">
    <cfRule type="cellIs" dxfId="105" priority="7" operator="equal">
      <formula>"Realizado"</formula>
    </cfRule>
  </conditionalFormatting>
  <conditionalFormatting sqref="K22">
    <cfRule type="containsText" dxfId="104" priority="5" operator="containsText" text="Não Pago">
      <formula>NOT(ISERROR(SEARCH("Não Pago",K22)))</formula>
    </cfRule>
    <cfRule type="containsText" dxfId="103" priority="6" operator="containsText" text="Pago">
      <formula>NOT(ISERROR(SEARCH("Pago",K22)))</formula>
    </cfRule>
  </conditionalFormatting>
  <conditionalFormatting sqref="K27">
    <cfRule type="containsText" dxfId="102" priority="3" operator="containsText" text="Não Pago">
      <formula>NOT(ISERROR(SEARCH("Não Pago",K27)))</formula>
    </cfRule>
    <cfRule type="containsText" dxfId="101" priority="4" operator="containsText" text="Pago">
      <formula>NOT(ISERROR(SEARCH("Pago",K27)))</formula>
    </cfRule>
  </conditionalFormatting>
  <dataValidations count="5">
    <dataValidation type="list" allowBlank="1" showInputMessage="1" showErrorMessage="1" sqref="L5:L605 K188:K605">
      <formula1>"Pago,Não Pago"</formula1>
    </dataValidation>
    <dataValidation type="list" allowBlank="1" showInputMessage="1" showErrorMessage="1" sqref="C5:C605">
      <formula1>"1,2,3,4,5,6,7,8,9,10,11,12,13,14,15,16,17,18,19,20,21,22,23,24,25,26,27,28,29,30,31"</formula1>
    </dataValidation>
    <dataValidation type="list" allowBlank="1" showInputMessage="1" showErrorMessage="1" sqref="G5:H605">
      <formula1>INDIRECT(V5)</formula1>
    </dataValidation>
    <dataValidation type="list" allowBlank="1" showInputMessage="1" showErrorMessage="1" sqref="E5:E605">
      <formula1>$O$16:$O$26</formula1>
    </dataValidation>
    <dataValidation type="list" allowBlank="1" showInputMessage="1" showErrorMessage="1" sqref="K5:K187">
      <formula1>"Pago,Não Pago,Realizado"</formula1>
    </dataValidation>
  </dataValidations>
  <pageMargins left="0.51181102362204722" right="0.51181102362204722" top="0.78740157480314965" bottom="0.78740157480314965" header="0.31496062992125984" footer="0.31496062992125984"/>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5">
    <pageSetUpPr fitToPage="1"/>
  </sheetPr>
  <dimension ref="A1:AD658"/>
  <sheetViews>
    <sheetView showGridLines="0" zoomScale="90" zoomScaleNormal="90" zoomScalePageLayoutView="90" workbookViewId="0">
      <pane xSplit="1" ySplit="4" topLeftCell="B5" activePane="bottomRight" state="frozen"/>
      <selection pane="topRight"/>
      <selection pane="bottomLeft"/>
      <selection pane="bottomRight" activeCell="B4" sqref="B4"/>
    </sheetView>
  </sheetViews>
  <sheetFormatPr defaultColWidth="0" defaultRowHeight="15" zeroHeight="1" x14ac:dyDescent="0.25"/>
  <cols>
    <col min="1" max="1" width="27.42578125" style="76" customWidth="1"/>
    <col min="2" max="2" width="3.7109375" style="5" customWidth="1"/>
    <col min="3" max="3" width="7.7109375" style="5" customWidth="1"/>
    <col min="4" max="4" width="18.42578125" style="5" customWidth="1"/>
    <col min="5" max="5" width="29.42578125" style="5" customWidth="1"/>
    <col min="6" max="6" width="18.42578125" style="5" customWidth="1"/>
    <col min="7" max="8" width="34.7109375" style="5" customWidth="1"/>
    <col min="9" max="10" width="15.140625" style="5" customWidth="1"/>
    <col min="11" max="11" width="12.42578125" style="5" customWidth="1"/>
    <col min="12" max="12" width="17.5703125" style="5" customWidth="1"/>
    <col min="13" max="13" width="17.42578125" style="5" customWidth="1"/>
    <col min="14" max="14" width="2.42578125" style="5" customWidth="1"/>
    <col min="15" max="15" width="22.140625" style="5" customWidth="1"/>
    <col min="16" max="16" width="15.28515625" style="5" customWidth="1"/>
    <col min="17" max="17" width="8.85546875" style="5" customWidth="1"/>
    <col min="18" max="21" width="8.85546875" style="150" hidden="1" customWidth="1"/>
    <col min="22" max="22" width="5.42578125" style="151" hidden="1" customWidth="1"/>
    <col min="23" max="23" width="8.85546875" style="147" customWidth="1"/>
    <col min="24" max="30" width="8.85546875" style="5" customWidth="1"/>
    <col min="31" max="16384" width="8.85546875" style="5" hidden="1"/>
  </cols>
  <sheetData>
    <row r="1" spans="1:23" s="10" customFormat="1" ht="33.950000000000003" customHeight="1" x14ac:dyDescent="0.35">
      <c r="A1" s="191" t="s">
        <v>1368</v>
      </c>
      <c r="C1" s="125" t="s">
        <v>301</v>
      </c>
      <c r="D1" s="125"/>
      <c r="E1" s="125"/>
      <c r="F1" s="125"/>
      <c r="G1" s="125"/>
      <c r="H1" s="125"/>
      <c r="I1" s="125"/>
      <c r="J1" s="125"/>
      <c r="K1" s="125"/>
      <c r="L1" s="125"/>
      <c r="M1" s="125"/>
      <c r="N1" s="125"/>
      <c r="O1" s="125"/>
      <c r="R1" s="148"/>
      <c r="S1" s="148"/>
      <c r="T1" s="148"/>
      <c r="U1" s="148"/>
      <c r="V1" s="149"/>
      <c r="W1" s="146"/>
    </row>
    <row r="2" spans="1:23" s="10" customFormat="1" ht="37.5" customHeight="1" thickBot="1" x14ac:dyDescent="0.3">
      <c r="A2" s="76"/>
      <c r="C2" s="145"/>
      <c r="D2" s="145"/>
      <c r="E2" s="145"/>
      <c r="F2" s="145"/>
      <c r="G2" s="145"/>
      <c r="H2" s="145"/>
      <c r="I2" s="145"/>
      <c r="J2" s="145"/>
      <c r="K2" s="145"/>
      <c r="L2" s="145"/>
      <c r="M2" s="145"/>
      <c r="N2" s="145"/>
      <c r="O2" s="145"/>
      <c r="P2" s="145"/>
      <c r="R2" s="148"/>
      <c r="S2" s="148"/>
      <c r="T2" s="148"/>
      <c r="U2" s="148"/>
      <c r="V2" s="149"/>
      <c r="W2" s="146"/>
    </row>
    <row r="3" spans="1:23" ht="21.75" customHeight="1" thickTop="1" thickBot="1" x14ac:dyDescent="0.3">
      <c r="F3" s="12"/>
      <c r="G3" s="29"/>
      <c r="H3" s="12"/>
    </row>
    <row r="4" spans="1:23" ht="30.75" customHeight="1" thickTop="1" thickBot="1" x14ac:dyDescent="0.3">
      <c r="C4" s="183" t="s">
        <v>15</v>
      </c>
      <c r="D4" s="183" t="s">
        <v>1427</v>
      </c>
      <c r="E4" s="184" t="s">
        <v>18</v>
      </c>
      <c r="F4" s="183" t="s">
        <v>1428</v>
      </c>
      <c r="G4" s="184" t="s">
        <v>17</v>
      </c>
      <c r="H4" s="183" t="s">
        <v>1430</v>
      </c>
      <c r="I4" s="183" t="s">
        <v>1431</v>
      </c>
      <c r="J4" s="183" t="s">
        <v>1432</v>
      </c>
      <c r="K4" s="184" t="s">
        <v>19</v>
      </c>
      <c r="L4" s="183" t="s">
        <v>1433</v>
      </c>
      <c r="M4" s="30" t="s">
        <v>20</v>
      </c>
      <c r="O4" s="217" t="s">
        <v>26</v>
      </c>
      <c r="P4" s="217"/>
      <c r="V4" s="152"/>
    </row>
    <row r="5" spans="1:23" ht="19.5" customHeight="1" thickTop="1" thickBot="1" x14ac:dyDescent="0.3">
      <c r="C5" s="58">
        <v>1</v>
      </c>
      <c r="D5" s="58" t="str">
        <f>IF(C5&lt;&gt;"",TEXT(C5,"00")&amp;"/12/"&amp;'Configurações Básicas'!$P$5,"")</f>
        <v>01/12/2017</v>
      </c>
      <c r="E5" s="58" t="s">
        <v>1357</v>
      </c>
      <c r="F5" s="28"/>
      <c r="G5" s="28" t="s">
        <v>1425</v>
      </c>
      <c r="H5" s="28"/>
      <c r="I5" s="167">
        <v>105</v>
      </c>
      <c r="J5" s="192"/>
      <c r="K5" s="60" t="s">
        <v>1392</v>
      </c>
      <c r="L5" s="192"/>
      <c r="M5" s="56">
        <f>P5+IF(AND(K5="Pago",OR(E5='PC Receitas'!O4,E5='PC Receitas'!O5,E5='PC Receitas'!O6)),I5,IF(AND(K5="Pago",OR(E5='PC Receitas'!O7,E5='PC Receitas'!O8,E5='PC Receitas'!O9,E5='PC Receitas'!O10,E5='PC Receitas'!O11,E5='PC Receitas'!O12,E5='PC Receitas'!O13,E5='PC Receitas'!O14)),-I5,0))</f>
        <v>7448.57</v>
      </c>
      <c r="O5" s="221" t="s">
        <v>241</v>
      </c>
      <c r="P5" s="222">
        <f>Nov!P13</f>
        <v>7448.57</v>
      </c>
      <c r="Q5" s="57"/>
      <c r="R5" s="153" t="str">
        <f>IF(V5="Despesas_com_RH","Despesa",IF(V5="Despesas_Operacionais","Despesa",IF(V5="Despesas_com_Marketing","Despesa",IF(V5="Impostos","Despesa",IF(V5="Investimentos","Despesa","")))))</f>
        <v>Despesa</v>
      </c>
      <c r="S5" s="150" t="str">
        <f>IF(V5="Despesas_com_Produtos","Despesa",IF(V5="Despesas_com_Serviços","Despesa",IF(V5="Despesas_Não_Operacionais","Despesa","")))</f>
        <v/>
      </c>
      <c r="T5" s="150" t="str">
        <f>IF(V5="Receitas_com_Produtos","Receita",IF(V5="Receitas_com_Serviços","Receita",IF(V5="Receitas_Não_Operacionais","Receita","")))</f>
        <v/>
      </c>
      <c r="U5" s="150" t="str">
        <f>IF(R5&lt;&gt;"",R5,IF(S5&lt;&gt;"",S5,IF(T5&lt;&gt;"",T5,"")))</f>
        <v>Despesa</v>
      </c>
      <c r="V5" s="154" t="str">
        <f>VLOOKUP(E5,'PC Receitas'!$O$4:$P$14,2,FALSE)</f>
        <v>Despesas_Operacionais</v>
      </c>
    </row>
    <row r="6" spans="1:23" ht="19.5" customHeight="1" thickTop="1" thickBot="1" x14ac:dyDescent="0.3">
      <c r="C6" s="58">
        <v>1</v>
      </c>
      <c r="D6" s="58" t="str">
        <f>IF(C6&lt;&gt;"",TEXT(C6,"00")&amp;"/12/"&amp;'Configurações Básicas'!$P$5,"")</f>
        <v>01/12/2017</v>
      </c>
      <c r="E6" s="58" t="s">
        <v>1357</v>
      </c>
      <c r="F6" s="28"/>
      <c r="G6" s="28" t="s">
        <v>1370</v>
      </c>
      <c r="H6" s="28"/>
      <c r="I6" s="167">
        <v>85</v>
      </c>
      <c r="J6" s="192"/>
      <c r="K6" s="60" t="s">
        <v>1392</v>
      </c>
      <c r="L6" s="192"/>
      <c r="M6" s="56">
        <f>M5+IF(AND(K6="Pago",OR(E6='PC Receitas'!$O$4,E6='PC Receitas'!$O$5,E6='PC Receitas'!$O$6)),I6,IF(AND(K6="Pago",OR(E6='PC Receitas'!$O$7,E6='PC Receitas'!$O$8,E6='PC Receitas'!$O$9,E6='PC Receitas'!$O$10,E6='PC Receitas'!$O$11,E6='PC Receitas'!$O$12,E6='PC Receitas'!$O$13,E6='PC Receitas'!$O$14)),-I6,0))</f>
        <v>7448.57</v>
      </c>
      <c r="O6" s="221"/>
      <c r="P6" s="222"/>
      <c r="Q6" s="57"/>
      <c r="R6" s="153" t="str">
        <f t="shared" ref="R6:R69" si="0">IF(V6="Despesas_com_RH","Despesa",IF(V6="Despesas_Operacionais","Despesa",IF(V6="Despesas_com_Marketing","Despesa",IF(V6="Impostos","Despesa",IF(V6="Investimentos","Despesa","")))))</f>
        <v>Despesa</v>
      </c>
      <c r="S6" s="150" t="str">
        <f t="shared" ref="S6:S69" si="1">IF(V6="Despesas_com_Produtos","Despesa",IF(V6="Despesas_com_Serviços","Despesa",IF(V6="Despesas_Não_Operacionais","Despesa","")))</f>
        <v/>
      </c>
      <c r="T6" s="150" t="str">
        <f t="shared" ref="T6:T69" si="2">IF(V6="Receitas_com_Produtos","Receita",IF(V6="Receitas_com_Serviços","Receita",IF(V6="Receitas_Não_Operacionais","Receita","")))</f>
        <v/>
      </c>
      <c r="U6" s="150" t="str">
        <f t="shared" ref="U6:U69" si="3">IF(R6&lt;&gt;"",R6,IF(S6&lt;&gt;"",S6,IF(T6&lt;&gt;"",T6,"")))</f>
        <v>Despesa</v>
      </c>
      <c r="V6" s="154" t="str">
        <f>VLOOKUP(E6,'PC Receitas'!$O$4:$P$14,2,FALSE)</f>
        <v>Despesas_Operacionais</v>
      </c>
    </row>
    <row r="7" spans="1:23" ht="19.5" customHeight="1" thickTop="1" thickBot="1" x14ac:dyDescent="0.3">
      <c r="C7" s="58">
        <v>1</v>
      </c>
      <c r="D7" s="58" t="str">
        <f>IF(C7&lt;&gt;"",TEXT(C7,"00")&amp;"/12/"&amp;'Configurações Básicas'!$P$5,"")</f>
        <v>01/12/2017</v>
      </c>
      <c r="E7" s="58" t="s">
        <v>1357</v>
      </c>
      <c r="F7" s="28"/>
      <c r="G7" s="58" t="s">
        <v>1371</v>
      </c>
      <c r="H7" s="58"/>
      <c r="I7" s="167">
        <v>350</v>
      </c>
      <c r="J7" s="192"/>
      <c r="K7" s="60" t="s">
        <v>1392</v>
      </c>
      <c r="L7" s="192"/>
      <c r="M7" s="56">
        <f>M6+IF(AND(K7="Pago",OR(E7='PC Receitas'!$O$4,E7='PC Receitas'!$O$5,E7='PC Receitas'!$O$6)),I7,IF(AND(K7="Pago",OR(E7='PC Receitas'!$O$7,E7='PC Receitas'!$O$8,E7='PC Receitas'!$O$9,E7='PC Receitas'!$O$10,E7='PC Receitas'!$O$11,E7='PC Receitas'!$O$12,E7='PC Receitas'!$O$13,E7='PC Receitas'!$O$14)),-I7,0))</f>
        <v>7448.57</v>
      </c>
      <c r="O7" s="211" t="s">
        <v>27</v>
      </c>
      <c r="P7" s="214">
        <f>SUMIFS($I$5:$I$605,$E$5:$E$605,'PC Receitas'!O4,$K$5:$K$605,"Pago")+SUMIFS($I$5:$I$605,$E$5:$E$605,'PC Receitas'!O5,$K$5:$K$605,"Pago")+SUMIFS($I$5:$I$605,$E$5:$E$605,'PC Receitas'!O6,$K$5:$K$605,"Pago")</f>
        <v>0</v>
      </c>
      <c r="Q7" s="22"/>
      <c r="R7" s="153" t="str">
        <f t="shared" si="0"/>
        <v>Despesa</v>
      </c>
      <c r="S7" s="150" t="str">
        <f t="shared" si="1"/>
        <v/>
      </c>
      <c r="T7" s="150" t="str">
        <f t="shared" si="2"/>
        <v/>
      </c>
      <c r="U7" s="150" t="str">
        <f t="shared" si="3"/>
        <v>Despesa</v>
      </c>
      <c r="V7" s="154" t="str">
        <f>VLOOKUP(E7,'PC Receitas'!$O$4:$P$14,2,FALSE)</f>
        <v>Despesas_Operacionais</v>
      </c>
    </row>
    <row r="8" spans="1:23" ht="19.5" customHeight="1" thickTop="1" thickBot="1" x14ac:dyDescent="0.3">
      <c r="C8" s="58">
        <v>1</v>
      </c>
      <c r="D8" s="58" t="str">
        <f>IF(C8&lt;&gt;"",TEXT(C8,"00")&amp;"/12/"&amp;'Configurações Básicas'!$P$5,"")</f>
        <v>01/12/2017</v>
      </c>
      <c r="E8" s="58" t="s">
        <v>1357</v>
      </c>
      <c r="F8" s="28"/>
      <c r="G8" s="28" t="s">
        <v>1369</v>
      </c>
      <c r="H8" s="28"/>
      <c r="I8" s="167">
        <v>107</v>
      </c>
      <c r="J8" s="192"/>
      <c r="K8" s="60" t="s">
        <v>1392</v>
      </c>
      <c r="L8" s="192"/>
      <c r="M8" s="56">
        <f>M7+IF(AND(K8="Pago",OR(E8='PC Receitas'!$O$4,E8='PC Receitas'!$O$5,E8='PC Receitas'!$O$6)),I8,IF(AND(K8="Pago",OR(E8='PC Receitas'!$O$7,E8='PC Receitas'!$O$8,E8='PC Receitas'!$O$9,E8='PC Receitas'!$O$10,E8='PC Receitas'!$O$11,E8='PC Receitas'!$O$12,E8='PC Receitas'!$O$13,E8='PC Receitas'!$O$14)),-I8,0))</f>
        <v>7448.57</v>
      </c>
      <c r="O8" s="211"/>
      <c r="P8" s="215"/>
      <c r="Q8" s="22"/>
      <c r="R8" s="153" t="str">
        <f t="shared" si="0"/>
        <v>Despesa</v>
      </c>
      <c r="S8" s="150" t="str">
        <f t="shared" si="1"/>
        <v/>
      </c>
      <c r="T8" s="150" t="str">
        <f t="shared" si="2"/>
        <v/>
      </c>
      <c r="U8" s="150" t="str">
        <f t="shared" si="3"/>
        <v>Despesa</v>
      </c>
      <c r="V8" s="154" t="str">
        <f>VLOOKUP(E8,'PC Receitas'!$O$4:$P$14,2,FALSE)</f>
        <v>Despesas_Operacionais</v>
      </c>
    </row>
    <row r="9" spans="1:23" ht="19.5" customHeight="1" thickTop="1" thickBot="1" x14ac:dyDescent="0.3">
      <c r="C9" s="58">
        <v>1</v>
      </c>
      <c r="D9" s="58" t="str">
        <f>IF(C9&lt;&gt;"",TEXT(C9,"00")&amp;"/12/"&amp;'Configurações Básicas'!$P$5,"")</f>
        <v>01/12/2017</v>
      </c>
      <c r="E9" s="58" t="s">
        <v>1357</v>
      </c>
      <c r="F9" s="28"/>
      <c r="G9" s="58" t="s">
        <v>1375</v>
      </c>
      <c r="H9" s="58"/>
      <c r="I9" s="167">
        <v>30</v>
      </c>
      <c r="J9" s="192"/>
      <c r="K9" s="60" t="s">
        <v>1392</v>
      </c>
      <c r="L9" s="192"/>
      <c r="M9" s="56">
        <f>M8+IF(AND(K9="Pago",OR(E9='PC Receitas'!$O$4,E9='PC Receitas'!$O$5,E9='PC Receitas'!$O$6)),I9,IF(AND(K9="Pago",OR(E9='PC Receitas'!$O$7,E9='PC Receitas'!$O$8,E9='PC Receitas'!$O$9,E9='PC Receitas'!$O$10,E9='PC Receitas'!$O$11,E9='PC Receitas'!$O$12,E9='PC Receitas'!$O$13,E9='PC Receitas'!$O$14)),-I9,0))</f>
        <v>7448.57</v>
      </c>
      <c r="O9" s="211" t="s">
        <v>28</v>
      </c>
      <c r="P9" s="212">
        <f>SUMIFS($I$5:$I$605,$E$5:$E$605,'PC Receitas'!$O$7,$K$5:$K$605,"Pago")+SUMIFS($I$5:$I$605,$E$5:$E$605,'PC Receitas'!$O$8,$K$5:$K$605,"Pago")+SUMIFS($I$5:$I$605,$E$5:$E$605,'PC Receitas'!$O$9,$K$5:$K$605,"Pago")+SUMIFS($I$5:$I$605,$E$5:$E$605,'PC Receitas'!$O$10,$K$5:$K$605,"Pago")+SUMIFS($I$5:$I$605,$E$5:$E$605,'PC Receitas'!$O$11,$K$5:$K$605,"Pago")+SUMIFS($I$5:$I$605,$E$5:$E$605,'PC Receitas'!$O$12,$K$5:$K$605,"Pago")+SUMIFS($I$5:$I$605,$E$5:$E$605,'PC Receitas'!$O$13,$K$5:$K$605,"Pago")+SUMIFS($I$5:$I$605,$E$5:$E$605,'PC Receitas'!$O$14,$K$5:$K$605,"Pago")</f>
        <v>0</v>
      </c>
      <c r="Q9" s="22"/>
      <c r="R9" s="153" t="str">
        <f t="shared" si="0"/>
        <v>Despesa</v>
      </c>
      <c r="S9" s="150" t="str">
        <f t="shared" si="1"/>
        <v/>
      </c>
      <c r="T9" s="150" t="str">
        <f t="shared" si="2"/>
        <v/>
      </c>
      <c r="U9" s="150" t="str">
        <f t="shared" si="3"/>
        <v>Despesa</v>
      </c>
      <c r="V9" s="154" t="str">
        <f>VLOOKUP(E9,'PC Receitas'!$O$4:$P$14,2,FALSE)</f>
        <v>Despesas_Operacionais</v>
      </c>
    </row>
    <row r="10" spans="1:23" ht="19.5" customHeight="1" thickTop="1" thickBot="1" x14ac:dyDescent="0.3">
      <c r="C10" s="58">
        <v>1</v>
      </c>
      <c r="D10" s="58" t="str">
        <f>IF(C10&lt;&gt;"",TEXT(C10,"00")&amp;"/12/"&amp;'Configurações Básicas'!$P$5,"")</f>
        <v>01/12/2017</v>
      </c>
      <c r="E10" s="58" t="s">
        <v>1357</v>
      </c>
      <c r="F10" s="28"/>
      <c r="G10" s="58" t="s">
        <v>1391</v>
      </c>
      <c r="H10" s="58"/>
      <c r="I10" s="167">
        <v>1500</v>
      </c>
      <c r="J10" s="192"/>
      <c r="K10" s="60" t="s">
        <v>1392</v>
      </c>
      <c r="L10" s="192"/>
      <c r="M10" s="56">
        <f>M9+IF(AND(K10="Pago",OR(E10='PC Receitas'!$O$4,E10='PC Receitas'!$O$5,E10='PC Receitas'!$O$6)),I10,IF(AND(K10="Pago",OR(E10='PC Receitas'!$O$7,E10='PC Receitas'!$O$8,E10='PC Receitas'!$O$9,E10='PC Receitas'!$O$10,E10='PC Receitas'!$O$11,E10='PC Receitas'!$O$12,E10='PC Receitas'!$O$13,E10='PC Receitas'!$O$14)),-I10,0))</f>
        <v>7448.57</v>
      </c>
      <c r="O10" s="211"/>
      <c r="P10" s="213"/>
      <c r="Q10" s="22"/>
      <c r="R10" s="153" t="str">
        <f t="shared" si="0"/>
        <v>Despesa</v>
      </c>
      <c r="S10" s="150" t="str">
        <f t="shared" si="1"/>
        <v/>
      </c>
      <c r="T10" s="150" t="str">
        <f t="shared" si="2"/>
        <v/>
      </c>
      <c r="U10" s="150" t="str">
        <f t="shared" si="3"/>
        <v>Despesa</v>
      </c>
      <c r="V10" s="154" t="str">
        <f>VLOOKUP(E10,'PC Receitas'!$O$4:$P$14,2,FALSE)</f>
        <v>Despesas_Operacionais</v>
      </c>
    </row>
    <row r="11" spans="1:23" ht="19.5" customHeight="1" thickTop="1" thickBot="1" x14ac:dyDescent="0.3">
      <c r="C11" s="58">
        <v>1</v>
      </c>
      <c r="D11" s="58" t="str">
        <f>IF(C11&lt;&gt;"",TEXT(C11,"00")&amp;"/12/"&amp;'Configurações Básicas'!$P$5,"")</f>
        <v>01/12/2017</v>
      </c>
      <c r="E11" s="58" t="s">
        <v>1357</v>
      </c>
      <c r="F11" s="28"/>
      <c r="G11" s="58" t="s">
        <v>1399</v>
      </c>
      <c r="H11" s="58"/>
      <c r="I11" s="167">
        <v>400</v>
      </c>
      <c r="J11" s="192"/>
      <c r="K11" s="60" t="s">
        <v>1392</v>
      </c>
      <c r="L11" s="192"/>
      <c r="M11" s="56">
        <f>M10+IF(AND(K11="Pago",OR(E11='PC Receitas'!$O$4,E11='PC Receitas'!$O$5,E11='PC Receitas'!$O$6)),I11,IF(AND(K11="Pago",OR(E11='PC Receitas'!$O$7,E11='PC Receitas'!$O$8,E11='PC Receitas'!$O$9,E11='PC Receitas'!$O$10,E11='PC Receitas'!$O$11,E11='PC Receitas'!$O$12,E11='PC Receitas'!$O$13,E11='PC Receitas'!$O$14)),-I11,0))</f>
        <v>7448.57</v>
      </c>
      <c r="O11" s="211" t="s">
        <v>30</v>
      </c>
      <c r="P11" s="212">
        <f>P7-P9</f>
        <v>0</v>
      </c>
      <c r="Q11" s="22"/>
      <c r="R11" s="153" t="str">
        <f t="shared" si="0"/>
        <v>Despesa</v>
      </c>
      <c r="S11" s="150" t="str">
        <f t="shared" si="1"/>
        <v/>
      </c>
      <c r="T11" s="150" t="str">
        <f t="shared" si="2"/>
        <v/>
      </c>
      <c r="U11" s="150" t="str">
        <f t="shared" si="3"/>
        <v>Despesa</v>
      </c>
      <c r="V11" s="154" t="str">
        <f>VLOOKUP(E11,'PC Receitas'!$O$4:$P$14,2,FALSE)</f>
        <v>Despesas_Operacionais</v>
      </c>
    </row>
    <row r="12" spans="1:23" ht="19.5" customHeight="1" thickTop="1" thickBot="1" x14ac:dyDescent="0.3">
      <c r="C12" s="58">
        <v>1</v>
      </c>
      <c r="D12" s="58" t="str">
        <f>IF(C12&lt;&gt;"",TEXT(C12,"00")&amp;"/12/"&amp;'Configurações Básicas'!$P$5,"")</f>
        <v>01/12/2017</v>
      </c>
      <c r="E12" s="58" t="s">
        <v>154</v>
      </c>
      <c r="F12" s="28"/>
      <c r="G12" s="28" t="s">
        <v>1381</v>
      </c>
      <c r="H12" s="28"/>
      <c r="I12" s="167">
        <v>230</v>
      </c>
      <c r="J12" s="192"/>
      <c r="K12" s="60" t="s">
        <v>1392</v>
      </c>
      <c r="L12" s="192"/>
      <c r="M12" s="56">
        <f>M11+IF(AND(K12="Pago",OR(E12='PC Receitas'!$O$4,E12='PC Receitas'!$O$5,E12='PC Receitas'!$O$6)),I12,IF(AND(K12="Pago",OR(E12='PC Receitas'!$O$7,E12='PC Receitas'!$O$8,E12='PC Receitas'!$O$9,E12='PC Receitas'!$O$10,E12='PC Receitas'!$O$11,E12='PC Receitas'!$O$12,E12='PC Receitas'!$O$13,E12='PC Receitas'!$O$14)),-I12,0))</f>
        <v>7448.57</v>
      </c>
      <c r="O12" s="211"/>
      <c r="P12" s="213"/>
      <c r="Q12" s="22"/>
      <c r="R12" s="153" t="str">
        <f t="shared" si="0"/>
        <v>Despesa</v>
      </c>
      <c r="S12" s="150" t="str">
        <f t="shared" si="1"/>
        <v/>
      </c>
      <c r="T12" s="150" t="str">
        <f t="shared" si="2"/>
        <v/>
      </c>
      <c r="U12" s="150" t="str">
        <f t="shared" si="3"/>
        <v>Despesa</v>
      </c>
      <c r="V12" s="154" t="str">
        <f>VLOOKUP(E12,'PC Receitas'!$O$4:$P$14,2,FALSE)</f>
        <v>Despesas_com_RH</v>
      </c>
    </row>
    <row r="13" spans="1:23" ht="19.5" customHeight="1" thickTop="1" thickBot="1" x14ac:dyDescent="0.3">
      <c r="C13" s="58">
        <v>1</v>
      </c>
      <c r="D13" s="58" t="str">
        <f>IF(C13&lt;&gt;"",TEXT(C13,"00")&amp;"/12/"&amp;'Configurações Básicas'!$P$5,"")</f>
        <v>01/12/2017</v>
      </c>
      <c r="E13" s="58" t="s">
        <v>1353</v>
      </c>
      <c r="F13" s="28"/>
      <c r="G13" s="28" t="s">
        <v>1426</v>
      </c>
      <c r="H13" s="28"/>
      <c r="I13" s="167">
        <v>502</v>
      </c>
      <c r="J13" s="192"/>
      <c r="K13" s="60" t="s">
        <v>1392</v>
      </c>
      <c r="L13" s="192"/>
      <c r="M13" s="56">
        <f>M12+IF(AND(K13="Pago",OR(E13='PC Receitas'!$O$4,E13='PC Receitas'!$O$5,E13='PC Receitas'!$O$6)),I13,IF(AND(K13="Pago",OR(E13='PC Receitas'!$O$7,E13='PC Receitas'!$O$8,E13='PC Receitas'!$O$9,E13='PC Receitas'!$O$10,E13='PC Receitas'!$O$11,E13='PC Receitas'!$O$12,E13='PC Receitas'!$O$13,E13='PC Receitas'!$O$14)),-I13,0))</f>
        <v>7448.57</v>
      </c>
      <c r="O13" s="211" t="s">
        <v>66</v>
      </c>
      <c r="P13" s="212">
        <f>M605</f>
        <v>7448.57</v>
      </c>
      <c r="Q13" s="22"/>
      <c r="R13" s="153" t="str">
        <f t="shared" si="0"/>
        <v>Despesa</v>
      </c>
      <c r="S13" s="150" t="str">
        <f t="shared" si="1"/>
        <v/>
      </c>
      <c r="T13" s="150" t="str">
        <f t="shared" si="2"/>
        <v/>
      </c>
      <c r="U13" s="150" t="str">
        <f t="shared" si="3"/>
        <v>Despesa</v>
      </c>
      <c r="V13" s="154" t="str">
        <f>VLOOKUP(E13,'PC Receitas'!$O$4:$P$14,2,FALSE)</f>
        <v>Impostos</v>
      </c>
    </row>
    <row r="14" spans="1:23" ht="19.5" customHeight="1" thickTop="1" thickBot="1" x14ac:dyDescent="0.3">
      <c r="C14" s="58">
        <v>1</v>
      </c>
      <c r="D14" s="58" t="str">
        <f>IF(C14&lt;&gt;"",TEXT(C14,"00")&amp;"/12/"&amp;'Configurações Básicas'!$P$5,"")</f>
        <v>01/12/2017</v>
      </c>
      <c r="E14" s="58" t="s">
        <v>154</v>
      </c>
      <c r="F14" s="28"/>
      <c r="G14" s="28" t="s">
        <v>1423</v>
      </c>
      <c r="H14" s="28"/>
      <c r="I14" s="167">
        <v>175</v>
      </c>
      <c r="J14" s="192"/>
      <c r="K14" s="60" t="s">
        <v>1392</v>
      </c>
      <c r="L14" s="192"/>
      <c r="M14" s="56">
        <f>M13+IF(AND(K14="Pago",OR(E14='PC Receitas'!$O$4,E14='PC Receitas'!$O$5,E14='PC Receitas'!$O$6)),I14,IF(AND(K14="Pago",OR(E14='PC Receitas'!$O$7,E14='PC Receitas'!$O$8,E14='PC Receitas'!$O$9,E14='PC Receitas'!$O$10,E14='PC Receitas'!$O$11,E14='PC Receitas'!$O$12,E14='PC Receitas'!$O$13,E14='PC Receitas'!$O$14)),-I14,0))</f>
        <v>7448.57</v>
      </c>
      <c r="O14" s="211"/>
      <c r="P14" s="216"/>
      <c r="Q14" s="22"/>
      <c r="R14" s="153" t="str">
        <f t="shared" si="0"/>
        <v>Despesa</v>
      </c>
      <c r="S14" s="150" t="str">
        <f t="shared" si="1"/>
        <v/>
      </c>
      <c r="T14" s="150" t="str">
        <f t="shared" si="2"/>
        <v/>
      </c>
      <c r="U14" s="150" t="str">
        <f t="shared" si="3"/>
        <v>Despesa</v>
      </c>
      <c r="V14" s="154" t="str">
        <f>VLOOKUP(E14,'PC Receitas'!$O$4:$P$14,2,FALSE)</f>
        <v>Despesas_com_RH</v>
      </c>
    </row>
    <row r="15" spans="1:23" ht="19.5" customHeight="1" thickTop="1" thickBot="1" x14ac:dyDescent="0.3">
      <c r="C15" s="58">
        <v>1</v>
      </c>
      <c r="D15" s="58" t="str">
        <f>IF(C15&lt;&gt;"",TEXT(C15,"00")&amp;"/12/"&amp;'Configurações Básicas'!$P$5,"")</f>
        <v>01/12/2017</v>
      </c>
      <c r="E15" s="58" t="s">
        <v>1357</v>
      </c>
      <c r="F15" s="28"/>
      <c r="G15" s="28" t="s">
        <v>1400</v>
      </c>
      <c r="H15" s="28"/>
      <c r="I15" s="167">
        <v>108.33</v>
      </c>
      <c r="J15" s="192"/>
      <c r="K15" s="60" t="s">
        <v>1392</v>
      </c>
      <c r="L15" s="192"/>
      <c r="M15" s="56">
        <f>M14+IF(AND(K15="Pago",OR(E15='PC Receitas'!$O$4,E15='PC Receitas'!$O$5,E15='PC Receitas'!$O$6)),I15,IF(AND(K15="Pago",OR(E15='PC Receitas'!$O$7,E15='PC Receitas'!$O$8,E15='PC Receitas'!$O$9,E15='PC Receitas'!$O$10,E15='PC Receitas'!$O$11,E15='PC Receitas'!$O$12,E15='PC Receitas'!$O$13,E15='PC Receitas'!$O$14)),-I15,0))</f>
        <v>7448.57</v>
      </c>
      <c r="R15" s="153" t="str">
        <f t="shared" si="0"/>
        <v>Despesa</v>
      </c>
      <c r="S15" s="150" t="str">
        <f t="shared" si="1"/>
        <v/>
      </c>
      <c r="T15" s="150" t="str">
        <f t="shared" si="2"/>
        <v/>
      </c>
      <c r="U15" s="150" t="str">
        <f t="shared" si="3"/>
        <v>Despesa</v>
      </c>
      <c r="V15" s="154" t="str">
        <f>VLOOKUP(E15,'PC Receitas'!$O$4:$P$14,2,FALSE)</f>
        <v>Despesas_Operacionais</v>
      </c>
    </row>
    <row r="16" spans="1:23" ht="19.5" customHeight="1" thickTop="1" thickBot="1" x14ac:dyDescent="0.3">
      <c r="C16" s="58">
        <v>1</v>
      </c>
      <c r="D16" s="58" t="str">
        <f>IF(C16&lt;&gt;"",TEXT(C16,"00")&amp;"/12/"&amp;'Configurações Básicas'!$P$5,"")</f>
        <v>01/12/2017</v>
      </c>
      <c r="E16" s="58" t="s">
        <v>1359</v>
      </c>
      <c r="F16" s="28"/>
      <c r="G16" s="28" t="s">
        <v>1424</v>
      </c>
      <c r="H16" s="28"/>
      <c r="I16" s="167">
        <v>850</v>
      </c>
      <c r="J16" s="192"/>
      <c r="K16" s="60" t="s">
        <v>1392</v>
      </c>
      <c r="L16" s="192"/>
      <c r="M16" s="56">
        <f>M15+IF(AND(K16="Pago",OR(E16='PC Receitas'!$O$4,E16='PC Receitas'!$O$5,E16='PC Receitas'!$O$6)),I16,IF(AND(K16="Pago",OR(E16='PC Receitas'!$O$7,E16='PC Receitas'!$O$8,E16='PC Receitas'!$O$9,E16='PC Receitas'!$O$10,E16='PC Receitas'!$O$11,E16='PC Receitas'!$O$12,E16='PC Receitas'!$O$13,E16='PC Receitas'!$O$14)),-I16,0))</f>
        <v>7448.57</v>
      </c>
      <c r="O16" s="150" t="str">
        <f>'PC Receitas'!O4</f>
        <v>RECEITAS COM PRODUTO</v>
      </c>
      <c r="R16" s="153" t="str">
        <f t="shared" si="0"/>
        <v>Despesa</v>
      </c>
      <c r="S16" s="150" t="str">
        <f t="shared" si="1"/>
        <v/>
      </c>
      <c r="T16" s="150" t="str">
        <f t="shared" si="2"/>
        <v/>
      </c>
      <c r="U16" s="150" t="str">
        <f t="shared" si="3"/>
        <v>Despesa</v>
      </c>
      <c r="V16" s="154" t="str">
        <f>VLOOKUP(E16,'PC Receitas'!$O$4:$P$14,2,FALSE)</f>
        <v>Investimentos</v>
      </c>
    </row>
    <row r="17" spans="3:22" ht="19.5" customHeight="1" thickTop="1" thickBot="1" x14ac:dyDescent="0.3">
      <c r="C17" s="58"/>
      <c r="D17" s="58" t="str">
        <f>IF(C17&lt;&gt;"",TEXT(C17,"00")&amp;"/12/"&amp;'Configurações Básicas'!$P$5,"")</f>
        <v/>
      </c>
      <c r="E17" s="58"/>
      <c r="F17" s="58"/>
      <c r="G17" s="58"/>
      <c r="H17" s="58"/>
      <c r="I17" s="59"/>
      <c r="J17" s="193"/>
      <c r="K17" s="168"/>
      <c r="L17" s="192"/>
      <c r="M17" s="56">
        <f>M16+IF(AND(K17="Pago",OR(E17='PC Receitas'!$O$4,E17='PC Receitas'!$O$5,E17='PC Receitas'!$O$6)),I17,IF(AND(K17="Pago",OR(E17='PC Receitas'!$O$7,E17='PC Receitas'!$O$8,E17='PC Receitas'!$O$9,E17='PC Receitas'!$O$10,E17='PC Receitas'!$O$11,E17='PC Receitas'!$O$12,E17='PC Receitas'!$O$13,E17='PC Receitas'!$O$14)),-I17,0))</f>
        <v>7448.57</v>
      </c>
      <c r="O17" s="150" t="str">
        <f>'PC Receitas'!O5</f>
        <v>RECEITAS COM SERVIÇOS</v>
      </c>
      <c r="R17" s="153" t="e">
        <f t="shared" si="0"/>
        <v>#N/A</v>
      </c>
      <c r="S17" s="150" t="e">
        <f t="shared" si="1"/>
        <v>#N/A</v>
      </c>
      <c r="T17" s="150" t="e">
        <f t="shared" si="2"/>
        <v>#N/A</v>
      </c>
      <c r="U17" s="150" t="e">
        <f t="shared" si="3"/>
        <v>#N/A</v>
      </c>
      <c r="V17" s="154" t="e">
        <f>VLOOKUP(E17,'PC Receitas'!$O$4:$P$14,2,FALSE)</f>
        <v>#N/A</v>
      </c>
    </row>
    <row r="18" spans="3:22" ht="19.5" customHeight="1" thickTop="1" thickBot="1" x14ac:dyDescent="0.3">
      <c r="C18" s="58"/>
      <c r="D18" s="58" t="str">
        <f>IF(C18&lt;&gt;"",TEXT(C18,"00")&amp;"/12/"&amp;'Configurações Básicas'!$P$5,"")</f>
        <v/>
      </c>
      <c r="E18" s="58"/>
      <c r="F18" s="58"/>
      <c r="G18" s="58"/>
      <c r="H18" s="58"/>
      <c r="I18" s="59"/>
      <c r="J18" s="193"/>
      <c r="K18" s="168"/>
      <c r="L18" s="192"/>
      <c r="M18" s="56">
        <f>M17+IF(AND(K18="Pago",OR(E18='PC Receitas'!$O$4,E18='PC Receitas'!$O$5,E18='PC Receitas'!$O$6)),I18,IF(AND(K18="Pago",OR(E18='PC Receitas'!$O$7,E18='PC Receitas'!$O$8,E18='PC Receitas'!$O$9,E18='PC Receitas'!$O$10,E18='PC Receitas'!$O$11,E18='PC Receitas'!$O$12,E18='PC Receitas'!$O$13,E18='PC Receitas'!$O$14)),-I18,0))</f>
        <v>7448.57</v>
      </c>
      <c r="O18" s="150" t="str">
        <f>'PC Receitas'!O6</f>
        <v>RECEITAS NÃO OPERACIONAIS</v>
      </c>
      <c r="R18" s="153" t="e">
        <f t="shared" si="0"/>
        <v>#N/A</v>
      </c>
      <c r="S18" s="150" t="e">
        <f t="shared" si="1"/>
        <v>#N/A</v>
      </c>
      <c r="T18" s="150" t="e">
        <f t="shared" si="2"/>
        <v>#N/A</v>
      </c>
      <c r="U18" s="150" t="e">
        <f t="shared" si="3"/>
        <v>#N/A</v>
      </c>
      <c r="V18" s="154" t="e">
        <f>VLOOKUP(E18,'PC Receitas'!$O$4:$P$14,2,FALSE)</f>
        <v>#N/A</v>
      </c>
    </row>
    <row r="19" spans="3:22" ht="19.5" customHeight="1" thickTop="1" thickBot="1" x14ac:dyDescent="0.3">
      <c r="C19" s="58"/>
      <c r="D19" s="58" t="str">
        <f>IF(C19&lt;&gt;"",TEXT(C19,"00")&amp;"/12/"&amp;'Configurações Básicas'!$P$5,"")</f>
        <v/>
      </c>
      <c r="E19" s="58"/>
      <c r="F19" s="58"/>
      <c r="G19" s="58"/>
      <c r="H19" s="58"/>
      <c r="I19" s="59"/>
      <c r="J19" s="193"/>
      <c r="K19" s="168"/>
      <c r="L19" s="192"/>
      <c r="M19" s="56">
        <f>M18+IF(AND(K19="Pago",OR(E19='PC Receitas'!$O$4,E19='PC Receitas'!$O$5,E19='PC Receitas'!$O$6)),I19,IF(AND(K19="Pago",OR(E19='PC Receitas'!$O$7,E19='PC Receitas'!$O$8,E19='PC Receitas'!$O$9,E19='PC Receitas'!$O$10,E19='PC Receitas'!$O$11,E19='PC Receitas'!$O$12,E19='PC Receitas'!$O$13,E19='PC Receitas'!$O$14)),-I19,0))</f>
        <v>7448.57</v>
      </c>
      <c r="O19" s="150" t="str">
        <f>'PC Receitas'!O7</f>
        <v>DESPESAS COM PRODUTOS</v>
      </c>
      <c r="R19" s="153" t="e">
        <f t="shared" si="0"/>
        <v>#N/A</v>
      </c>
      <c r="S19" s="150" t="e">
        <f t="shared" si="1"/>
        <v>#N/A</v>
      </c>
      <c r="T19" s="150" t="e">
        <f t="shared" si="2"/>
        <v>#N/A</v>
      </c>
      <c r="U19" s="150" t="e">
        <f t="shared" si="3"/>
        <v>#N/A</v>
      </c>
      <c r="V19" s="154" t="e">
        <f>VLOOKUP(E19,'PC Receitas'!$O$4:$P$14,2,FALSE)</f>
        <v>#N/A</v>
      </c>
    </row>
    <row r="20" spans="3:22" ht="19.5" customHeight="1" thickTop="1" thickBot="1" x14ac:dyDescent="0.3">
      <c r="C20" s="58"/>
      <c r="D20" s="58" t="str">
        <f>IF(C20&lt;&gt;"",TEXT(C20,"00")&amp;"/12/"&amp;'Configurações Básicas'!$P$5,"")</f>
        <v/>
      </c>
      <c r="E20" s="58"/>
      <c r="F20" s="58"/>
      <c r="G20" s="58"/>
      <c r="H20" s="58"/>
      <c r="I20" s="59"/>
      <c r="J20" s="193"/>
      <c r="K20" s="168"/>
      <c r="L20" s="192"/>
      <c r="M20" s="56">
        <f>M19+IF(AND(K20="Pago",OR(E20='PC Receitas'!$O$4,E20='PC Receitas'!$O$5,E20='PC Receitas'!$O$6)),I20,IF(AND(K20="Pago",OR(E20='PC Receitas'!$O$7,E20='PC Receitas'!$O$8,E20='PC Receitas'!$O$9,E20='PC Receitas'!$O$10,E20='PC Receitas'!$O$11,E20='PC Receitas'!$O$12,E20='PC Receitas'!$O$13,E20='PC Receitas'!$O$14)),-I20,0))</f>
        <v>7448.57</v>
      </c>
      <c r="O20" s="150" t="str">
        <f>'PC Receitas'!O8</f>
        <v>DESPESAS COM SERVIÇOS</v>
      </c>
      <c r="R20" s="153" t="e">
        <f t="shared" si="0"/>
        <v>#N/A</v>
      </c>
      <c r="S20" s="150" t="e">
        <f t="shared" si="1"/>
        <v>#N/A</v>
      </c>
      <c r="T20" s="150" t="e">
        <f t="shared" si="2"/>
        <v>#N/A</v>
      </c>
      <c r="U20" s="150" t="e">
        <f t="shared" si="3"/>
        <v>#N/A</v>
      </c>
      <c r="V20" s="154" t="e">
        <f>VLOOKUP(E20,'PC Receitas'!$O$4:$P$14,2,FALSE)</f>
        <v>#N/A</v>
      </c>
    </row>
    <row r="21" spans="3:22" ht="19.5" customHeight="1" thickTop="1" thickBot="1" x14ac:dyDescent="0.3">
      <c r="C21" s="58"/>
      <c r="D21" s="58" t="str">
        <f>IF(C21&lt;&gt;"",TEXT(C21,"00")&amp;"/12/"&amp;'Configurações Básicas'!$P$5,"")</f>
        <v/>
      </c>
      <c r="E21" s="58"/>
      <c r="F21" s="58"/>
      <c r="G21" s="58"/>
      <c r="H21" s="58"/>
      <c r="I21" s="59"/>
      <c r="J21" s="193"/>
      <c r="K21" s="168"/>
      <c r="L21" s="192"/>
      <c r="M21" s="56">
        <f>M20+IF(AND(K21="Pago",OR(E21='PC Receitas'!$O$4,E21='PC Receitas'!$O$5,E21='PC Receitas'!$O$6)),I21,IF(AND(K21="Pago",OR(E21='PC Receitas'!$O$7,E21='PC Receitas'!$O$8,E21='PC Receitas'!$O$9,E21='PC Receitas'!$O$10,E21='PC Receitas'!$O$11,E21='PC Receitas'!$O$12,E21='PC Receitas'!$O$13,E21='PC Receitas'!$O$14)),-I21,0))</f>
        <v>7448.57</v>
      </c>
      <c r="O21" s="150" t="str">
        <f>'PC Receitas'!O9</f>
        <v>DESPESAS NÃO OPERACIONAIS</v>
      </c>
      <c r="R21" s="153" t="e">
        <f t="shared" si="0"/>
        <v>#N/A</v>
      </c>
      <c r="S21" s="150" t="e">
        <f t="shared" si="1"/>
        <v>#N/A</v>
      </c>
      <c r="T21" s="150" t="e">
        <f t="shared" si="2"/>
        <v>#N/A</v>
      </c>
      <c r="U21" s="150" t="e">
        <f t="shared" si="3"/>
        <v>#N/A</v>
      </c>
      <c r="V21" s="154" t="e">
        <f>VLOOKUP(E21,'PC Receitas'!$O$4:$P$14,2,FALSE)</f>
        <v>#N/A</v>
      </c>
    </row>
    <row r="22" spans="3:22" ht="19.5" customHeight="1" thickTop="1" thickBot="1" x14ac:dyDescent="0.3">
      <c r="C22" s="58"/>
      <c r="D22" s="58" t="str">
        <f>IF(C22&lt;&gt;"",TEXT(C22,"00")&amp;"/12/"&amp;'Configurações Básicas'!$P$5,"")</f>
        <v/>
      </c>
      <c r="E22" s="58"/>
      <c r="F22" s="58"/>
      <c r="G22" s="58"/>
      <c r="H22" s="58"/>
      <c r="I22" s="59"/>
      <c r="J22" s="193"/>
      <c r="K22" s="60"/>
      <c r="L22" s="192"/>
      <c r="M22" s="56">
        <f>M21+IF(AND(K22="Pago",OR(E22='PC Receitas'!$O$4,E22='PC Receitas'!$O$5,E22='PC Receitas'!$O$6)),I22,IF(AND(K22="Pago",OR(E22='PC Receitas'!$O$7,E22='PC Receitas'!$O$8,E22='PC Receitas'!$O$9,E22='PC Receitas'!$O$10,E22='PC Receitas'!$O$11,E22='PC Receitas'!$O$12,E22='PC Receitas'!$O$13,E22='PC Receitas'!$O$14)),-I22,0))</f>
        <v>7448.57</v>
      </c>
      <c r="O22" s="150" t="str">
        <f>'PC Receitas'!O10</f>
        <v>DESPESAS COM RH</v>
      </c>
      <c r="R22" s="153" t="e">
        <f t="shared" si="0"/>
        <v>#N/A</v>
      </c>
      <c r="S22" s="150" t="e">
        <f t="shared" si="1"/>
        <v>#N/A</v>
      </c>
      <c r="T22" s="150" t="e">
        <f t="shared" si="2"/>
        <v>#N/A</v>
      </c>
      <c r="U22" s="150" t="e">
        <f t="shared" si="3"/>
        <v>#N/A</v>
      </c>
      <c r="V22" s="154" t="e">
        <f>VLOOKUP(E22,'PC Receitas'!$O$4:$P$14,2,FALSE)</f>
        <v>#N/A</v>
      </c>
    </row>
    <row r="23" spans="3:22" ht="19.5" customHeight="1" thickTop="1" thickBot="1" x14ac:dyDescent="0.3">
      <c r="C23" s="58"/>
      <c r="D23" s="58" t="str">
        <f>IF(C23&lt;&gt;"",TEXT(C23,"00")&amp;"/12/"&amp;'Configurações Básicas'!$P$5,"")</f>
        <v/>
      </c>
      <c r="E23" s="58"/>
      <c r="F23" s="58"/>
      <c r="G23" s="58"/>
      <c r="H23" s="58"/>
      <c r="I23" s="59"/>
      <c r="J23" s="193"/>
      <c r="K23" s="168"/>
      <c r="L23" s="192"/>
      <c r="M23" s="56">
        <f>M22+IF(AND(K23="Pago",OR(E23='PC Receitas'!$O$4,E23='PC Receitas'!$O$5,E23='PC Receitas'!$O$6)),I23,IF(AND(K23="Pago",OR(E23='PC Receitas'!$O$7,E23='PC Receitas'!$O$8,E23='PC Receitas'!$O$9,E23='PC Receitas'!$O$10,E23='PC Receitas'!$O$11,E23='PC Receitas'!$O$12,E23='PC Receitas'!$O$13,E23='PC Receitas'!$O$14)),-I23,0))</f>
        <v>7448.57</v>
      </c>
      <c r="O23" s="150" t="str">
        <f>'PC Receitas'!O11</f>
        <v>DESPESAS OPERACIONAIS</v>
      </c>
      <c r="R23" s="153" t="e">
        <f t="shared" si="0"/>
        <v>#N/A</v>
      </c>
      <c r="S23" s="150" t="e">
        <f t="shared" si="1"/>
        <v>#N/A</v>
      </c>
      <c r="T23" s="150" t="e">
        <f t="shared" si="2"/>
        <v>#N/A</v>
      </c>
      <c r="U23" s="150" t="e">
        <f t="shared" si="3"/>
        <v>#N/A</v>
      </c>
      <c r="V23" s="154" t="e">
        <f>VLOOKUP(E23,'PC Receitas'!$O$4:$P$14,2,FALSE)</f>
        <v>#N/A</v>
      </c>
    </row>
    <row r="24" spans="3:22" ht="19.5" customHeight="1" thickTop="1" thickBot="1" x14ac:dyDescent="0.3">
      <c r="C24" s="58"/>
      <c r="D24" s="58" t="str">
        <f>IF(C24&lt;&gt;"",TEXT(C24,"00")&amp;"/12/"&amp;'Configurações Básicas'!$P$5,"")</f>
        <v/>
      </c>
      <c r="E24" s="58"/>
      <c r="F24" s="58"/>
      <c r="G24" s="58"/>
      <c r="H24" s="58"/>
      <c r="I24" s="59"/>
      <c r="J24" s="193"/>
      <c r="K24" s="168"/>
      <c r="L24" s="192"/>
      <c r="M24" s="56">
        <f>M23+IF(AND(K24="Pago",OR(E24='PC Receitas'!$O$4,E24='PC Receitas'!$O$5,E24='PC Receitas'!$O$6)),I24,IF(AND(K24="Pago",OR(E24='PC Receitas'!$O$7,E24='PC Receitas'!$O$8,E24='PC Receitas'!$O$9,E24='PC Receitas'!$O$10,E24='PC Receitas'!$O$11,E24='PC Receitas'!$O$12,E24='PC Receitas'!$O$13,E24='PC Receitas'!$O$14)),-I24,0))</f>
        <v>7448.57</v>
      </c>
      <c r="O24" s="150" t="str">
        <f>'PC Receitas'!O12</f>
        <v>DESPESAS DE MARKETING</v>
      </c>
      <c r="R24" s="153" t="e">
        <f t="shared" si="0"/>
        <v>#N/A</v>
      </c>
      <c r="S24" s="150" t="e">
        <f t="shared" si="1"/>
        <v>#N/A</v>
      </c>
      <c r="T24" s="150" t="e">
        <f t="shared" si="2"/>
        <v>#N/A</v>
      </c>
      <c r="U24" s="150" t="e">
        <f t="shared" si="3"/>
        <v>#N/A</v>
      </c>
      <c r="V24" s="154" t="e">
        <f>VLOOKUP(E24,'PC Receitas'!$O$4:$P$14,2,FALSE)</f>
        <v>#N/A</v>
      </c>
    </row>
    <row r="25" spans="3:22" ht="19.5" customHeight="1" thickTop="1" thickBot="1" x14ac:dyDescent="0.3">
      <c r="C25" s="58"/>
      <c r="D25" s="58" t="str">
        <f>IF(C25&lt;&gt;"",TEXT(C25,"00")&amp;"/12/"&amp;'Configurações Básicas'!$P$5,"")</f>
        <v/>
      </c>
      <c r="E25" s="58"/>
      <c r="F25" s="58"/>
      <c r="G25" s="58"/>
      <c r="H25" s="58"/>
      <c r="I25" s="59"/>
      <c r="J25" s="193"/>
      <c r="K25" s="168"/>
      <c r="L25" s="192"/>
      <c r="M25" s="56">
        <f>M24+IF(AND(K25="Pago",OR(E25='PC Receitas'!$O$4,E25='PC Receitas'!$O$5,E25='PC Receitas'!$O$6)),I25,IF(AND(K25="Pago",OR(E25='PC Receitas'!$O$7,E25='PC Receitas'!$O$8,E25='PC Receitas'!$O$9,E25='PC Receitas'!$O$10,E25='PC Receitas'!$O$11,E25='PC Receitas'!$O$12,E25='PC Receitas'!$O$13,E25='PC Receitas'!$O$14)),-I25,0))</f>
        <v>7448.57</v>
      </c>
      <c r="O25" s="150" t="str">
        <f>'PC Receitas'!O13</f>
        <v>IMPOSTOS</v>
      </c>
      <c r="R25" s="153" t="e">
        <f t="shared" si="0"/>
        <v>#N/A</v>
      </c>
      <c r="S25" s="150" t="e">
        <f t="shared" si="1"/>
        <v>#N/A</v>
      </c>
      <c r="T25" s="150" t="e">
        <f t="shared" si="2"/>
        <v>#N/A</v>
      </c>
      <c r="U25" s="150" t="e">
        <f t="shared" si="3"/>
        <v>#N/A</v>
      </c>
      <c r="V25" s="154" t="e">
        <f>VLOOKUP(E25,'PC Receitas'!$O$4:$P$14,2,FALSE)</f>
        <v>#N/A</v>
      </c>
    </row>
    <row r="26" spans="3:22" ht="19.5" customHeight="1" thickTop="1" thickBot="1" x14ac:dyDescent="0.3">
      <c r="C26" s="58"/>
      <c r="D26" s="58" t="str">
        <f>IF(C26&lt;&gt;"",TEXT(C26,"00")&amp;"/12/"&amp;'Configurações Básicas'!$P$5,"")</f>
        <v/>
      </c>
      <c r="E26" s="58"/>
      <c r="F26" s="58"/>
      <c r="G26" s="58"/>
      <c r="H26" s="58"/>
      <c r="I26" s="59"/>
      <c r="J26" s="193"/>
      <c r="K26" s="168"/>
      <c r="L26" s="192"/>
      <c r="M26" s="56">
        <f>M25+IF(AND(K26="Pago",OR(E26='PC Receitas'!$O$4,E26='PC Receitas'!$O$5,E26='PC Receitas'!$O$6)),I26,IF(AND(K26="Pago",OR(E26='PC Receitas'!$O$7,E26='PC Receitas'!$O$8,E26='PC Receitas'!$O$9,E26='PC Receitas'!$O$10,E26='PC Receitas'!$O$11,E26='PC Receitas'!$O$12,E26='PC Receitas'!$O$13,E26='PC Receitas'!$O$14)),-I26,0))</f>
        <v>7448.57</v>
      </c>
      <c r="O26" s="150" t="str">
        <f>'PC Receitas'!O14</f>
        <v>INVESTIMENTOS</v>
      </c>
      <c r="R26" s="153" t="e">
        <f t="shared" si="0"/>
        <v>#N/A</v>
      </c>
      <c r="S26" s="150" t="e">
        <f t="shared" si="1"/>
        <v>#N/A</v>
      </c>
      <c r="T26" s="150" t="e">
        <f t="shared" si="2"/>
        <v>#N/A</v>
      </c>
      <c r="U26" s="150" t="e">
        <f t="shared" si="3"/>
        <v>#N/A</v>
      </c>
      <c r="V26" s="154" t="e">
        <f>VLOOKUP(E26,'PC Receitas'!$O$4:$P$14,2,FALSE)</f>
        <v>#N/A</v>
      </c>
    </row>
    <row r="27" spans="3:22" ht="19.5" customHeight="1" thickTop="1" thickBot="1" x14ac:dyDescent="0.3">
      <c r="C27" s="58"/>
      <c r="D27" s="58" t="str">
        <f>IF(C27&lt;&gt;"",TEXT(C27,"00")&amp;"/12/"&amp;'Configurações Básicas'!$P$5,"")</f>
        <v/>
      </c>
      <c r="E27" s="58"/>
      <c r="F27" s="58"/>
      <c r="G27" s="58"/>
      <c r="H27" s="58"/>
      <c r="I27" s="59"/>
      <c r="J27" s="193"/>
      <c r="K27" s="60"/>
      <c r="L27" s="192"/>
      <c r="M27" s="56">
        <f>M26+IF(AND(K27="Pago",OR(E27='PC Receitas'!$O$4,E27='PC Receitas'!$O$5,E27='PC Receitas'!$O$6)),I27,IF(AND(K27="Pago",OR(E27='PC Receitas'!$O$7,E27='PC Receitas'!$O$8,E27='PC Receitas'!$O$9,E27='PC Receitas'!$O$10,E27='PC Receitas'!$O$11,E27='PC Receitas'!$O$12,E27='PC Receitas'!$O$13,E27='PC Receitas'!$O$14)),-I27,0))</f>
        <v>7448.57</v>
      </c>
      <c r="R27" s="153" t="e">
        <f t="shared" si="0"/>
        <v>#N/A</v>
      </c>
      <c r="S27" s="150" t="e">
        <f t="shared" si="1"/>
        <v>#N/A</v>
      </c>
      <c r="T27" s="150" t="e">
        <f t="shared" si="2"/>
        <v>#N/A</v>
      </c>
      <c r="U27" s="150" t="e">
        <f t="shared" si="3"/>
        <v>#N/A</v>
      </c>
      <c r="V27" s="154" t="e">
        <f>VLOOKUP(E27,'PC Receitas'!$O$4:$P$14,2,FALSE)</f>
        <v>#N/A</v>
      </c>
    </row>
    <row r="28" spans="3:22" ht="19.5" customHeight="1" thickTop="1" thickBot="1" x14ac:dyDescent="0.3">
      <c r="C28" s="58"/>
      <c r="D28" s="58" t="str">
        <f>IF(C28&lt;&gt;"",TEXT(C28,"00")&amp;"/12/"&amp;'Configurações Básicas'!$P$5,"")</f>
        <v/>
      </c>
      <c r="E28" s="58"/>
      <c r="F28" s="58"/>
      <c r="G28" s="58"/>
      <c r="H28" s="58"/>
      <c r="I28" s="59"/>
      <c r="J28" s="193"/>
      <c r="K28" s="168"/>
      <c r="L28" s="192"/>
      <c r="M28" s="56">
        <f>M27+IF(AND(K28="Pago",OR(E28='PC Receitas'!$O$4,E28='PC Receitas'!$O$5,E28='PC Receitas'!$O$6)),I28,IF(AND(K28="Pago",OR(E28='PC Receitas'!$O$7,E28='PC Receitas'!$O$8,E28='PC Receitas'!$O$9,E28='PC Receitas'!$O$10,E28='PC Receitas'!$O$11,E28='PC Receitas'!$O$12,E28='PC Receitas'!$O$13,E28='PC Receitas'!$O$14)),-I28,0))</f>
        <v>7448.57</v>
      </c>
      <c r="R28" s="153" t="e">
        <f t="shared" si="0"/>
        <v>#N/A</v>
      </c>
      <c r="S28" s="150" t="e">
        <f t="shared" si="1"/>
        <v>#N/A</v>
      </c>
      <c r="T28" s="150" t="e">
        <f t="shared" si="2"/>
        <v>#N/A</v>
      </c>
      <c r="U28" s="150" t="e">
        <f t="shared" si="3"/>
        <v>#N/A</v>
      </c>
      <c r="V28" s="154" t="e">
        <f>VLOOKUP(E28,'PC Receitas'!$O$4:$P$14,2,FALSE)</f>
        <v>#N/A</v>
      </c>
    </row>
    <row r="29" spans="3:22" ht="19.5" customHeight="1" thickTop="1" thickBot="1" x14ac:dyDescent="0.3">
      <c r="C29" s="58"/>
      <c r="D29" s="58" t="str">
        <f>IF(C29&lt;&gt;"",TEXT(C29,"00")&amp;"/12/"&amp;'Configurações Básicas'!$P$5,"")</f>
        <v/>
      </c>
      <c r="E29" s="58"/>
      <c r="F29" s="58"/>
      <c r="G29" s="58"/>
      <c r="H29" s="58"/>
      <c r="I29" s="59"/>
      <c r="J29" s="193"/>
      <c r="K29" s="168"/>
      <c r="L29" s="192"/>
      <c r="M29" s="56">
        <f>M28+IF(AND(K29="Pago",OR(E29='PC Receitas'!$O$4,E29='PC Receitas'!$O$5,E29='PC Receitas'!$O$6)),I29,IF(AND(K29="Pago",OR(E29='PC Receitas'!$O$7,E29='PC Receitas'!$O$8,E29='PC Receitas'!$O$9,E29='PC Receitas'!$O$10,E29='PC Receitas'!$O$11,E29='PC Receitas'!$O$12,E29='PC Receitas'!$O$13,E29='PC Receitas'!$O$14)),-I29,0))</f>
        <v>7448.57</v>
      </c>
      <c r="R29" s="153" t="e">
        <f t="shared" si="0"/>
        <v>#N/A</v>
      </c>
      <c r="S29" s="150" t="e">
        <f t="shared" si="1"/>
        <v>#N/A</v>
      </c>
      <c r="T29" s="150" t="e">
        <f t="shared" si="2"/>
        <v>#N/A</v>
      </c>
      <c r="U29" s="150" t="e">
        <f t="shared" si="3"/>
        <v>#N/A</v>
      </c>
      <c r="V29" s="154" t="e">
        <f>VLOOKUP(E29,'PC Receitas'!$O$4:$P$14,2,FALSE)</f>
        <v>#N/A</v>
      </c>
    </row>
    <row r="30" spans="3:22" ht="19.5" customHeight="1" thickTop="1" thickBot="1" x14ac:dyDescent="0.3">
      <c r="C30" s="58"/>
      <c r="D30" s="58" t="str">
        <f>IF(C30&lt;&gt;"",TEXT(C30,"00")&amp;"/12/"&amp;'Configurações Básicas'!$P$5,"")</f>
        <v/>
      </c>
      <c r="E30" s="58"/>
      <c r="F30" s="58"/>
      <c r="G30" s="58"/>
      <c r="H30" s="58"/>
      <c r="I30" s="59"/>
      <c r="J30" s="193"/>
      <c r="K30" s="168"/>
      <c r="L30" s="192"/>
      <c r="M30" s="56">
        <f>M29+IF(AND(K30="Pago",OR(E30='PC Receitas'!$O$4,E30='PC Receitas'!$O$5,E30='PC Receitas'!$O$6)),I30,IF(AND(K30="Pago",OR(E30='PC Receitas'!$O$7,E30='PC Receitas'!$O$8,E30='PC Receitas'!$O$9,E30='PC Receitas'!$O$10,E30='PC Receitas'!$O$11,E30='PC Receitas'!$O$12,E30='PC Receitas'!$O$13,E30='PC Receitas'!$O$14)),-I30,0))</f>
        <v>7448.57</v>
      </c>
      <c r="R30" s="153" t="e">
        <f t="shared" si="0"/>
        <v>#N/A</v>
      </c>
      <c r="S30" s="150" t="e">
        <f t="shared" si="1"/>
        <v>#N/A</v>
      </c>
      <c r="T30" s="150" t="e">
        <f t="shared" si="2"/>
        <v>#N/A</v>
      </c>
      <c r="U30" s="150" t="e">
        <f t="shared" si="3"/>
        <v>#N/A</v>
      </c>
      <c r="V30" s="154" t="e">
        <f>VLOOKUP(E30,'PC Receitas'!$O$4:$P$14,2,FALSE)</f>
        <v>#N/A</v>
      </c>
    </row>
    <row r="31" spans="3:22" ht="19.5" customHeight="1" thickTop="1" thickBot="1" x14ac:dyDescent="0.3">
      <c r="C31" s="58"/>
      <c r="D31" s="58" t="str">
        <f>IF(C31&lt;&gt;"",TEXT(C31,"00")&amp;"/12/"&amp;'Configurações Básicas'!$P$5,"")</f>
        <v/>
      </c>
      <c r="E31" s="58"/>
      <c r="F31" s="58"/>
      <c r="G31" s="58"/>
      <c r="H31" s="58"/>
      <c r="I31" s="59"/>
      <c r="J31" s="193"/>
      <c r="K31" s="168"/>
      <c r="L31" s="192"/>
      <c r="M31" s="56">
        <f>M30+IF(AND(K31="Pago",OR(E31='PC Receitas'!$O$4,E31='PC Receitas'!$O$5,E31='PC Receitas'!$O$6)),I31,IF(AND(K31="Pago",OR(E31='PC Receitas'!$O$7,E31='PC Receitas'!$O$8,E31='PC Receitas'!$O$9,E31='PC Receitas'!$O$10,E31='PC Receitas'!$O$11,E31='PC Receitas'!$O$12,E31='PC Receitas'!$O$13,E31='PC Receitas'!$O$14)),-I31,0))</f>
        <v>7448.57</v>
      </c>
      <c r="R31" s="153" t="e">
        <f t="shared" si="0"/>
        <v>#N/A</v>
      </c>
      <c r="S31" s="150" t="e">
        <f t="shared" si="1"/>
        <v>#N/A</v>
      </c>
      <c r="T31" s="150" t="e">
        <f t="shared" si="2"/>
        <v>#N/A</v>
      </c>
      <c r="U31" s="150" t="e">
        <f t="shared" si="3"/>
        <v>#N/A</v>
      </c>
      <c r="V31" s="154" t="e">
        <f>VLOOKUP(E31,'PC Receitas'!$O$4:$P$14,2,FALSE)</f>
        <v>#N/A</v>
      </c>
    </row>
    <row r="32" spans="3:22" ht="19.5" customHeight="1" thickTop="1" thickBot="1" x14ac:dyDescent="0.3">
      <c r="C32" s="58"/>
      <c r="D32" s="58" t="str">
        <f>IF(C32&lt;&gt;"",TEXT(C32,"00")&amp;"/12/"&amp;'Configurações Básicas'!$P$5,"")</f>
        <v/>
      </c>
      <c r="E32" s="58"/>
      <c r="F32" s="58"/>
      <c r="G32" s="58"/>
      <c r="H32" s="58"/>
      <c r="I32" s="59"/>
      <c r="J32" s="193"/>
      <c r="K32" s="168"/>
      <c r="L32" s="192"/>
      <c r="M32" s="56">
        <f>M31+IF(AND(K32="Pago",OR(E32='PC Receitas'!$O$4,E32='PC Receitas'!$O$5,E32='PC Receitas'!$O$6)),I32,IF(AND(K32="Pago",OR(E32='PC Receitas'!$O$7,E32='PC Receitas'!$O$8,E32='PC Receitas'!$O$9,E32='PC Receitas'!$O$10,E32='PC Receitas'!$O$11,E32='PC Receitas'!$O$12,E32='PC Receitas'!$O$13,E32='PC Receitas'!$O$14)),-I32,0))</f>
        <v>7448.57</v>
      </c>
      <c r="R32" s="153" t="e">
        <f t="shared" si="0"/>
        <v>#N/A</v>
      </c>
      <c r="S32" s="150" t="e">
        <f t="shared" si="1"/>
        <v>#N/A</v>
      </c>
      <c r="T32" s="150" t="e">
        <f t="shared" si="2"/>
        <v>#N/A</v>
      </c>
      <c r="U32" s="150" t="e">
        <f t="shared" si="3"/>
        <v>#N/A</v>
      </c>
      <c r="V32" s="154" t="e">
        <f>VLOOKUP(E32,'PC Receitas'!$O$4:$P$14,2,FALSE)</f>
        <v>#N/A</v>
      </c>
    </row>
    <row r="33" spans="3:22" ht="19.5" customHeight="1" thickTop="1" thickBot="1" x14ac:dyDescent="0.3">
      <c r="C33" s="58"/>
      <c r="D33" s="58" t="str">
        <f>IF(C33&lt;&gt;"",TEXT(C33,"00")&amp;"/12/"&amp;'Configurações Básicas'!$P$5,"")</f>
        <v/>
      </c>
      <c r="E33" s="58"/>
      <c r="F33" s="58"/>
      <c r="G33" s="58"/>
      <c r="H33" s="58"/>
      <c r="I33" s="59"/>
      <c r="J33" s="193"/>
      <c r="K33" s="168"/>
      <c r="L33" s="192"/>
      <c r="M33" s="56">
        <f>M32+IF(AND(K33="Pago",OR(E33='PC Receitas'!$O$4,E33='PC Receitas'!$O$5,E33='PC Receitas'!$O$6)),I33,IF(AND(K33="Pago",OR(E33='PC Receitas'!$O$7,E33='PC Receitas'!$O$8,E33='PC Receitas'!$O$9,E33='PC Receitas'!$O$10,E33='PC Receitas'!$O$11,E33='PC Receitas'!$O$12,E33='PC Receitas'!$O$13,E33='PC Receitas'!$O$14)),-I33,0))</f>
        <v>7448.57</v>
      </c>
      <c r="R33" s="153" t="e">
        <f t="shared" si="0"/>
        <v>#N/A</v>
      </c>
      <c r="S33" s="150" t="e">
        <f t="shared" si="1"/>
        <v>#N/A</v>
      </c>
      <c r="T33" s="150" t="e">
        <f t="shared" si="2"/>
        <v>#N/A</v>
      </c>
      <c r="U33" s="150" t="e">
        <f t="shared" si="3"/>
        <v>#N/A</v>
      </c>
      <c r="V33" s="154" t="e">
        <f>VLOOKUP(E33,'PC Receitas'!$O$4:$P$14,2,FALSE)</f>
        <v>#N/A</v>
      </c>
    </row>
    <row r="34" spans="3:22" ht="19.5" customHeight="1" thickTop="1" thickBot="1" x14ac:dyDescent="0.3">
      <c r="C34" s="58"/>
      <c r="D34" s="58" t="str">
        <f>IF(C34&lt;&gt;"",TEXT(C34,"00")&amp;"/12/"&amp;'Configurações Básicas'!$P$5,"")</f>
        <v/>
      </c>
      <c r="E34" s="58"/>
      <c r="F34" s="58"/>
      <c r="G34" s="58"/>
      <c r="H34" s="58"/>
      <c r="I34" s="59"/>
      <c r="J34" s="193"/>
      <c r="K34" s="60"/>
      <c r="L34" s="192"/>
      <c r="M34" s="56">
        <f>M33+IF(AND(K34="Pago",OR(E34='PC Receitas'!$O$4,E34='PC Receitas'!$O$5,E34='PC Receitas'!$O$6)),I34,IF(AND(K34="Pago",OR(E34='PC Receitas'!$O$7,E34='PC Receitas'!$O$8,E34='PC Receitas'!$O$9,E34='PC Receitas'!$O$10,E34='PC Receitas'!$O$11,E34='PC Receitas'!$O$12,E34='PC Receitas'!$O$13,E34='PC Receitas'!$O$14)),-I34,0))</f>
        <v>7448.57</v>
      </c>
      <c r="R34" s="153" t="e">
        <f t="shared" si="0"/>
        <v>#N/A</v>
      </c>
      <c r="S34" s="150" t="e">
        <f t="shared" si="1"/>
        <v>#N/A</v>
      </c>
      <c r="T34" s="150" t="e">
        <f t="shared" si="2"/>
        <v>#N/A</v>
      </c>
      <c r="U34" s="150" t="e">
        <f t="shared" si="3"/>
        <v>#N/A</v>
      </c>
      <c r="V34" s="154" t="e">
        <f>VLOOKUP(E34,'PC Receitas'!$O$4:$P$14,2,FALSE)</f>
        <v>#N/A</v>
      </c>
    </row>
    <row r="35" spans="3:22" ht="19.5" customHeight="1" thickTop="1" thickBot="1" x14ac:dyDescent="0.3">
      <c r="C35" s="58"/>
      <c r="D35" s="58" t="str">
        <f>IF(C35&lt;&gt;"",TEXT(C35,"00")&amp;"/12/"&amp;'Configurações Básicas'!$P$5,"")</f>
        <v/>
      </c>
      <c r="E35" s="58"/>
      <c r="F35" s="58"/>
      <c r="G35" s="58"/>
      <c r="H35" s="58"/>
      <c r="I35" s="59"/>
      <c r="J35" s="193"/>
      <c r="K35" s="168"/>
      <c r="L35" s="192"/>
      <c r="M35" s="56">
        <f>M34+IF(AND(K35="Pago",OR(E35='PC Receitas'!$O$4,E35='PC Receitas'!$O$5,E35='PC Receitas'!$O$6)),I35,IF(AND(K35="Pago",OR(E35='PC Receitas'!$O$7,E35='PC Receitas'!$O$8,E35='PC Receitas'!$O$9,E35='PC Receitas'!$O$10,E35='PC Receitas'!$O$11,E35='PC Receitas'!$O$12,E35='PC Receitas'!$O$13,E35='PC Receitas'!$O$14)),-I35,0))</f>
        <v>7448.57</v>
      </c>
      <c r="R35" s="153" t="e">
        <f t="shared" si="0"/>
        <v>#N/A</v>
      </c>
      <c r="S35" s="150" t="e">
        <f t="shared" si="1"/>
        <v>#N/A</v>
      </c>
      <c r="T35" s="150" t="e">
        <f t="shared" si="2"/>
        <v>#N/A</v>
      </c>
      <c r="U35" s="150" t="e">
        <f t="shared" si="3"/>
        <v>#N/A</v>
      </c>
      <c r="V35" s="154" t="e">
        <f>VLOOKUP(E35,'PC Receitas'!$O$4:$P$14,2,FALSE)</f>
        <v>#N/A</v>
      </c>
    </row>
    <row r="36" spans="3:22" ht="19.5" customHeight="1" thickTop="1" thickBot="1" x14ac:dyDescent="0.3">
      <c r="C36" s="58"/>
      <c r="D36" s="58" t="str">
        <f>IF(C36&lt;&gt;"",TEXT(C36,"00")&amp;"/12/"&amp;'Configurações Básicas'!$P$5,"")</f>
        <v/>
      </c>
      <c r="E36" s="58"/>
      <c r="F36" s="58"/>
      <c r="G36" s="58"/>
      <c r="H36" s="58"/>
      <c r="I36" s="59"/>
      <c r="J36" s="193"/>
      <c r="K36" s="168"/>
      <c r="L36" s="192"/>
      <c r="M36" s="56">
        <f>M35+IF(AND(K36="Pago",OR(E36='PC Receitas'!$O$4,E36='PC Receitas'!$O$5,E36='PC Receitas'!$O$6)),I36,IF(AND(K36="Pago",OR(E36='PC Receitas'!$O$7,E36='PC Receitas'!$O$8,E36='PC Receitas'!$O$9,E36='PC Receitas'!$O$10,E36='PC Receitas'!$O$11,E36='PC Receitas'!$O$12,E36='PC Receitas'!$O$13,E36='PC Receitas'!$O$14)),-I36,0))</f>
        <v>7448.57</v>
      </c>
      <c r="R36" s="153" t="e">
        <f t="shared" si="0"/>
        <v>#N/A</v>
      </c>
      <c r="S36" s="150" t="e">
        <f t="shared" si="1"/>
        <v>#N/A</v>
      </c>
      <c r="T36" s="150" t="e">
        <f t="shared" si="2"/>
        <v>#N/A</v>
      </c>
      <c r="U36" s="150" t="e">
        <f t="shared" si="3"/>
        <v>#N/A</v>
      </c>
      <c r="V36" s="154" t="e">
        <f>VLOOKUP(E36,'PC Receitas'!$O$4:$P$14,2,FALSE)</f>
        <v>#N/A</v>
      </c>
    </row>
    <row r="37" spans="3:22" ht="19.5" customHeight="1" thickTop="1" thickBot="1" x14ac:dyDescent="0.3">
      <c r="C37" s="58"/>
      <c r="D37" s="58" t="str">
        <f>IF(C37&lt;&gt;"",TEXT(C37,"00")&amp;"/12/"&amp;'Configurações Básicas'!$P$5,"")</f>
        <v/>
      </c>
      <c r="E37" s="58"/>
      <c r="F37" s="58"/>
      <c r="G37" s="58"/>
      <c r="H37" s="58"/>
      <c r="I37" s="59"/>
      <c r="J37" s="193"/>
      <c r="K37" s="168"/>
      <c r="L37" s="192"/>
      <c r="M37" s="56">
        <f>M36+IF(AND(K37="Pago",OR(E37='PC Receitas'!$O$4,E37='PC Receitas'!$O$5,E37='PC Receitas'!$O$6)),I37,IF(AND(K37="Pago",OR(E37='PC Receitas'!$O$7,E37='PC Receitas'!$O$8,E37='PC Receitas'!$O$9,E37='PC Receitas'!$O$10,E37='PC Receitas'!$O$11,E37='PC Receitas'!$O$12,E37='PC Receitas'!$O$13,E37='PC Receitas'!$O$14)),-I37,0))</f>
        <v>7448.57</v>
      </c>
      <c r="R37" s="153" t="e">
        <f t="shared" si="0"/>
        <v>#N/A</v>
      </c>
      <c r="S37" s="150" t="e">
        <f t="shared" si="1"/>
        <v>#N/A</v>
      </c>
      <c r="T37" s="150" t="e">
        <f t="shared" si="2"/>
        <v>#N/A</v>
      </c>
      <c r="U37" s="150" t="e">
        <f t="shared" si="3"/>
        <v>#N/A</v>
      </c>
      <c r="V37" s="154" t="e">
        <f>VLOOKUP(E37,'PC Receitas'!$O$4:$P$14,2,FALSE)</f>
        <v>#N/A</v>
      </c>
    </row>
    <row r="38" spans="3:22" ht="19.5" customHeight="1" thickTop="1" thickBot="1" x14ac:dyDescent="0.3">
      <c r="C38" s="58"/>
      <c r="D38" s="58" t="str">
        <f>IF(C38&lt;&gt;"",TEXT(C38,"00")&amp;"/12/"&amp;'Configurações Básicas'!$P$5,"")</f>
        <v/>
      </c>
      <c r="E38" s="58"/>
      <c r="F38" s="58"/>
      <c r="G38" s="58"/>
      <c r="H38" s="58"/>
      <c r="I38" s="59"/>
      <c r="J38" s="193"/>
      <c r="K38" s="168"/>
      <c r="L38" s="192"/>
      <c r="M38" s="56">
        <f>M37+IF(AND(K38="Pago",OR(E38='PC Receitas'!$O$4,E38='PC Receitas'!$O$5,E38='PC Receitas'!$O$6)),I38,IF(AND(K38="Pago",OR(E38='PC Receitas'!$O$7,E38='PC Receitas'!$O$8,E38='PC Receitas'!$O$9,E38='PC Receitas'!$O$10,E38='PC Receitas'!$O$11,E38='PC Receitas'!$O$12,E38='PC Receitas'!$O$13,E38='PC Receitas'!$O$14)),-I38,0))</f>
        <v>7448.57</v>
      </c>
      <c r="R38" s="153" t="e">
        <f t="shared" si="0"/>
        <v>#N/A</v>
      </c>
      <c r="S38" s="150" t="e">
        <f t="shared" si="1"/>
        <v>#N/A</v>
      </c>
      <c r="T38" s="150" t="e">
        <f t="shared" si="2"/>
        <v>#N/A</v>
      </c>
      <c r="U38" s="150" t="e">
        <f t="shared" si="3"/>
        <v>#N/A</v>
      </c>
      <c r="V38" s="154" t="e">
        <f>VLOOKUP(E38,'PC Receitas'!$O$4:$P$14,2,FALSE)</f>
        <v>#N/A</v>
      </c>
    </row>
    <row r="39" spans="3:22" ht="19.5" customHeight="1" thickTop="1" thickBot="1" x14ac:dyDescent="0.3">
      <c r="C39" s="58"/>
      <c r="D39" s="58" t="str">
        <f>IF(C39&lt;&gt;"",TEXT(C39,"00")&amp;"/12/"&amp;'Configurações Básicas'!$P$5,"")</f>
        <v/>
      </c>
      <c r="E39" s="58"/>
      <c r="F39" s="58"/>
      <c r="G39" s="58"/>
      <c r="H39" s="58"/>
      <c r="I39" s="59"/>
      <c r="J39" s="193"/>
      <c r="K39" s="168"/>
      <c r="L39" s="192"/>
      <c r="M39" s="56">
        <f>M38+IF(AND(K39="Pago",OR(E39='PC Receitas'!$O$4,E39='PC Receitas'!$O$5,E39='PC Receitas'!$O$6)),I39,IF(AND(K39="Pago",OR(E39='PC Receitas'!$O$7,E39='PC Receitas'!$O$8,E39='PC Receitas'!$O$9,E39='PC Receitas'!$O$10,E39='PC Receitas'!$O$11,E39='PC Receitas'!$O$12,E39='PC Receitas'!$O$13,E39='PC Receitas'!$O$14)),-I39,0))</f>
        <v>7448.57</v>
      </c>
      <c r="R39" s="153" t="e">
        <f t="shared" si="0"/>
        <v>#N/A</v>
      </c>
      <c r="S39" s="150" t="e">
        <f t="shared" si="1"/>
        <v>#N/A</v>
      </c>
      <c r="T39" s="150" t="e">
        <f t="shared" si="2"/>
        <v>#N/A</v>
      </c>
      <c r="U39" s="150" t="e">
        <f t="shared" si="3"/>
        <v>#N/A</v>
      </c>
      <c r="V39" s="154" t="e">
        <f>VLOOKUP(E39,'PC Receitas'!$O$4:$P$14,2,FALSE)</f>
        <v>#N/A</v>
      </c>
    </row>
    <row r="40" spans="3:22" ht="19.5" customHeight="1" thickTop="1" thickBot="1" x14ac:dyDescent="0.3">
      <c r="C40" s="58"/>
      <c r="D40" s="58" t="str">
        <f>IF(C40&lt;&gt;"",TEXT(C40,"00")&amp;"/12/"&amp;'Configurações Básicas'!$P$5,"")</f>
        <v/>
      </c>
      <c r="E40" s="58"/>
      <c r="F40" s="58"/>
      <c r="G40" s="58"/>
      <c r="H40" s="58"/>
      <c r="I40" s="59"/>
      <c r="J40" s="193"/>
      <c r="K40" s="168"/>
      <c r="L40" s="192"/>
      <c r="M40" s="56">
        <f>M39+IF(AND(K40="Pago",OR(E40='PC Receitas'!$O$4,E40='PC Receitas'!$O$5,E40='PC Receitas'!$O$6)),I40,IF(AND(K40="Pago",OR(E40='PC Receitas'!$O$7,E40='PC Receitas'!$O$8,E40='PC Receitas'!$O$9,E40='PC Receitas'!$O$10,E40='PC Receitas'!$O$11,E40='PC Receitas'!$O$12,E40='PC Receitas'!$O$13,E40='PC Receitas'!$O$14)),-I40,0))</f>
        <v>7448.57</v>
      </c>
      <c r="R40" s="153" t="e">
        <f t="shared" si="0"/>
        <v>#N/A</v>
      </c>
      <c r="S40" s="150" t="e">
        <f t="shared" si="1"/>
        <v>#N/A</v>
      </c>
      <c r="T40" s="150" t="e">
        <f t="shared" si="2"/>
        <v>#N/A</v>
      </c>
      <c r="U40" s="150" t="e">
        <f t="shared" si="3"/>
        <v>#N/A</v>
      </c>
      <c r="V40" s="154" t="e">
        <f>VLOOKUP(E40,'PC Receitas'!$O$4:$P$14,2,FALSE)</f>
        <v>#N/A</v>
      </c>
    </row>
    <row r="41" spans="3:22" ht="19.5" customHeight="1" thickTop="1" thickBot="1" x14ac:dyDescent="0.3">
      <c r="C41" s="58"/>
      <c r="D41" s="58" t="str">
        <f>IF(C41&lt;&gt;"",TEXT(C41,"00")&amp;"/12/"&amp;'Configurações Básicas'!$P$5,"")</f>
        <v/>
      </c>
      <c r="E41" s="58"/>
      <c r="F41" s="58"/>
      <c r="G41" s="58"/>
      <c r="H41" s="58"/>
      <c r="I41" s="59"/>
      <c r="J41" s="193"/>
      <c r="K41" s="168"/>
      <c r="L41" s="192"/>
      <c r="M41" s="56">
        <f>M40+IF(AND(K41="Pago",OR(E41='PC Receitas'!$O$4,E41='PC Receitas'!$O$5,E41='PC Receitas'!$O$6)),I41,IF(AND(K41="Pago",OR(E41='PC Receitas'!$O$7,E41='PC Receitas'!$O$8,E41='PC Receitas'!$O$9,E41='PC Receitas'!$O$10,E41='PC Receitas'!$O$11,E41='PC Receitas'!$O$12,E41='PC Receitas'!$O$13,E41='PC Receitas'!$O$14)),-I41,0))</f>
        <v>7448.57</v>
      </c>
      <c r="R41" s="153" t="e">
        <f t="shared" si="0"/>
        <v>#N/A</v>
      </c>
      <c r="S41" s="150" t="e">
        <f t="shared" si="1"/>
        <v>#N/A</v>
      </c>
      <c r="T41" s="150" t="e">
        <f t="shared" si="2"/>
        <v>#N/A</v>
      </c>
      <c r="U41" s="150" t="e">
        <f t="shared" si="3"/>
        <v>#N/A</v>
      </c>
      <c r="V41" s="154" t="e">
        <f>VLOOKUP(E41,'PC Receitas'!$O$4:$P$14,2,FALSE)</f>
        <v>#N/A</v>
      </c>
    </row>
    <row r="42" spans="3:22" ht="19.5" customHeight="1" thickTop="1" thickBot="1" x14ac:dyDescent="0.3">
      <c r="C42" s="58"/>
      <c r="D42" s="58" t="str">
        <f>IF(C42&lt;&gt;"",TEXT(C42,"00")&amp;"/12/"&amp;'Configurações Básicas'!$P$5,"")</f>
        <v/>
      </c>
      <c r="E42" s="58"/>
      <c r="F42" s="58"/>
      <c r="G42" s="58"/>
      <c r="H42" s="58"/>
      <c r="I42" s="59"/>
      <c r="J42" s="193"/>
      <c r="K42" s="168"/>
      <c r="L42" s="192"/>
      <c r="M42" s="56">
        <f>M41+IF(AND(K42="Pago",OR(E42='PC Receitas'!$O$4,E42='PC Receitas'!$O$5,E42='PC Receitas'!$O$6)),I42,IF(AND(K42="Pago",OR(E42='PC Receitas'!$O$7,E42='PC Receitas'!$O$8,E42='PC Receitas'!$O$9,E42='PC Receitas'!$O$10,E42='PC Receitas'!$O$11,E42='PC Receitas'!$O$12,E42='PC Receitas'!$O$13,E42='PC Receitas'!$O$14)),-I42,0))</f>
        <v>7448.57</v>
      </c>
      <c r="R42" s="153" t="e">
        <f t="shared" si="0"/>
        <v>#N/A</v>
      </c>
      <c r="S42" s="150" t="e">
        <f t="shared" si="1"/>
        <v>#N/A</v>
      </c>
      <c r="T42" s="150" t="e">
        <f t="shared" si="2"/>
        <v>#N/A</v>
      </c>
      <c r="U42" s="150" t="e">
        <f t="shared" si="3"/>
        <v>#N/A</v>
      </c>
      <c r="V42" s="154" t="e">
        <f>VLOOKUP(E42,'PC Receitas'!$O$4:$P$14,2,FALSE)</f>
        <v>#N/A</v>
      </c>
    </row>
    <row r="43" spans="3:22" ht="19.5" customHeight="1" thickTop="1" thickBot="1" x14ac:dyDescent="0.3">
      <c r="C43" s="58"/>
      <c r="D43" s="58" t="str">
        <f>IF(C43&lt;&gt;"",TEXT(C43,"00")&amp;"/12/"&amp;'Configurações Básicas'!$P$5,"")</f>
        <v/>
      </c>
      <c r="E43" s="58"/>
      <c r="F43" s="58"/>
      <c r="G43" s="58"/>
      <c r="H43" s="58"/>
      <c r="I43" s="59"/>
      <c r="J43" s="193"/>
      <c r="K43" s="168"/>
      <c r="L43" s="192"/>
      <c r="M43" s="56">
        <f>M42+IF(AND(K43="Pago",OR(E43='PC Receitas'!$O$4,E43='PC Receitas'!$O$5,E43='PC Receitas'!$O$6)),I43,IF(AND(K43="Pago",OR(E43='PC Receitas'!$O$7,E43='PC Receitas'!$O$8,E43='PC Receitas'!$O$9,E43='PC Receitas'!$O$10,E43='PC Receitas'!$O$11,E43='PC Receitas'!$O$12,E43='PC Receitas'!$O$13,E43='PC Receitas'!$O$14)),-I43,0))</f>
        <v>7448.57</v>
      </c>
      <c r="R43" s="153" t="e">
        <f t="shared" si="0"/>
        <v>#N/A</v>
      </c>
      <c r="S43" s="150" t="e">
        <f t="shared" si="1"/>
        <v>#N/A</v>
      </c>
      <c r="T43" s="150" t="e">
        <f t="shared" si="2"/>
        <v>#N/A</v>
      </c>
      <c r="U43" s="150" t="e">
        <f t="shared" si="3"/>
        <v>#N/A</v>
      </c>
      <c r="V43" s="154" t="e">
        <f>VLOOKUP(E43,'PC Receitas'!$O$4:$P$14,2,FALSE)</f>
        <v>#N/A</v>
      </c>
    </row>
    <row r="44" spans="3:22" ht="19.5" customHeight="1" thickTop="1" thickBot="1" x14ac:dyDescent="0.3">
      <c r="C44" s="58"/>
      <c r="D44" s="58" t="str">
        <f>IF(C44&lt;&gt;"",TEXT(C44,"00")&amp;"/12/"&amp;'Configurações Básicas'!$P$5,"")</f>
        <v/>
      </c>
      <c r="E44" s="58"/>
      <c r="F44" s="58"/>
      <c r="G44" s="58"/>
      <c r="H44" s="58"/>
      <c r="I44" s="59"/>
      <c r="J44" s="193"/>
      <c r="K44" s="168"/>
      <c r="L44" s="192"/>
      <c r="M44" s="56">
        <f>M43+IF(AND(K44="Pago",OR(E44='PC Receitas'!$O$4,E44='PC Receitas'!$O$5,E44='PC Receitas'!$O$6)),I44,IF(AND(K44="Pago",OR(E44='PC Receitas'!$O$7,E44='PC Receitas'!$O$8,E44='PC Receitas'!$O$9,E44='PC Receitas'!$O$10,E44='PC Receitas'!$O$11,E44='PC Receitas'!$O$12,E44='PC Receitas'!$O$13,E44='PC Receitas'!$O$14)),-I44,0))</f>
        <v>7448.57</v>
      </c>
      <c r="R44" s="153" t="e">
        <f t="shared" si="0"/>
        <v>#N/A</v>
      </c>
      <c r="S44" s="150" t="e">
        <f t="shared" si="1"/>
        <v>#N/A</v>
      </c>
      <c r="T44" s="150" t="e">
        <f t="shared" si="2"/>
        <v>#N/A</v>
      </c>
      <c r="U44" s="150" t="e">
        <f t="shared" si="3"/>
        <v>#N/A</v>
      </c>
      <c r="V44" s="154" t="e">
        <f>VLOOKUP(E44,'PC Receitas'!$O$4:$P$14,2,FALSE)</f>
        <v>#N/A</v>
      </c>
    </row>
    <row r="45" spans="3:22" ht="19.5" customHeight="1" thickTop="1" thickBot="1" x14ac:dyDescent="0.3">
      <c r="C45" s="58"/>
      <c r="D45" s="58" t="str">
        <f>IF(C45&lt;&gt;"",TEXT(C45,"00")&amp;"/12/"&amp;'Configurações Básicas'!$P$5,"")</f>
        <v/>
      </c>
      <c r="E45" s="58"/>
      <c r="F45" s="58"/>
      <c r="G45" s="58"/>
      <c r="H45" s="58"/>
      <c r="I45" s="59"/>
      <c r="J45" s="193"/>
      <c r="K45" s="168"/>
      <c r="L45" s="192"/>
      <c r="M45" s="56">
        <f>M44+IF(AND(K45="Pago",OR(E45='PC Receitas'!$O$4,E45='PC Receitas'!$O$5,E45='PC Receitas'!$O$6)),I45,IF(AND(K45="Pago",OR(E45='PC Receitas'!$O$7,E45='PC Receitas'!$O$8,E45='PC Receitas'!$O$9,E45='PC Receitas'!$O$10,E45='PC Receitas'!$O$11,E45='PC Receitas'!$O$12,E45='PC Receitas'!$O$13,E45='PC Receitas'!$O$14)),-I45,0))</f>
        <v>7448.57</v>
      </c>
      <c r="R45" s="153" t="e">
        <f t="shared" si="0"/>
        <v>#N/A</v>
      </c>
      <c r="S45" s="150" t="e">
        <f t="shared" si="1"/>
        <v>#N/A</v>
      </c>
      <c r="T45" s="150" t="e">
        <f t="shared" si="2"/>
        <v>#N/A</v>
      </c>
      <c r="U45" s="150" t="e">
        <f t="shared" si="3"/>
        <v>#N/A</v>
      </c>
      <c r="V45" s="154" t="e">
        <f>VLOOKUP(E45,'PC Receitas'!$O$4:$P$14,2,FALSE)</f>
        <v>#N/A</v>
      </c>
    </row>
    <row r="46" spans="3:22" ht="19.5" customHeight="1" thickTop="1" thickBot="1" x14ac:dyDescent="0.3">
      <c r="C46" s="58"/>
      <c r="D46" s="58" t="str">
        <f>IF(C46&lt;&gt;"",TEXT(C46,"00")&amp;"/12/"&amp;'Configurações Básicas'!$P$5,"")</f>
        <v/>
      </c>
      <c r="E46" s="58"/>
      <c r="F46" s="58"/>
      <c r="G46" s="58"/>
      <c r="H46" s="58"/>
      <c r="I46" s="59"/>
      <c r="J46" s="193"/>
      <c r="K46" s="168"/>
      <c r="L46" s="192"/>
      <c r="M46" s="56">
        <f>M45+IF(AND(K46="Pago",OR(E46='PC Receitas'!$O$4,E46='PC Receitas'!$O$5,E46='PC Receitas'!$O$6)),I46,IF(AND(K46="Pago",OR(E46='PC Receitas'!$O$7,E46='PC Receitas'!$O$8,E46='PC Receitas'!$O$9,E46='PC Receitas'!$O$10,E46='PC Receitas'!$O$11,E46='PC Receitas'!$O$12,E46='PC Receitas'!$O$13,E46='PC Receitas'!$O$14)),-I46,0))</f>
        <v>7448.57</v>
      </c>
      <c r="R46" s="153" t="e">
        <f t="shared" si="0"/>
        <v>#N/A</v>
      </c>
      <c r="S46" s="150" t="e">
        <f t="shared" si="1"/>
        <v>#N/A</v>
      </c>
      <c r="T46" s="150" t="e">
        <f t="shared" si="2"/>
        <v>#N/A</v>
      </c>
      <c r="U46" s="150" t="e">
        <f t="shared" si="3"/>
        <v>#N/A</v>
      </c>
      <c r="V46" s="154" t="e">
        <f>VLOOKUP(E46,'PC Receitas'!$O$4:$P$14,2,FALSE)</f>
        <v>#N/A</v>
      </c>
    </row>
    <row r="47" spans="3:22" ht="19.5" customHeight="1" thickTop="1" thickBot="1" x14ac:dyDescent="0.3">
      <c r="C47" s="58"/>
      <c r="D47" s="58" t="str">
        <f>IF(C47&lt;&gt;"",TEXT(C47,"00")&amp;"/12/"&amp;'Configurações Básicas'!$P$5,"")</f>
        <v/>
      </c>
      <c r="E47" s="58"/>
      <c r="F47" s="58"/>
      <c r="G47" s="58"/>
      <c r="H47" s="58"/>
      <c r="I47" s="59"/>
      <c r="J47" s="193"/>
      <c r="K47" s="168"/>
      <c r="L47" s="192"/>
      <c r="M47" s="56">
        <f>M46+IF(AND(K47="Pago",OR(E47='PC Receitas'!$O$4,E47='PC Receitas'!$O$5,E47='PC Receitas'!$O$6)),I47,IF(AND(K47="Pago",OR(E47='PC Receitas'!$O$7,E47='PC Receitas'!$O$8,E47='PC Receitas'!$O$9,E47='PC Receitas'!$O$10,E47='PC Receitas'!$O$11,E47='PC Receitas'!$O$12,E47='PC Receitas'!$O$13,E47='PC Receitas'!$O$14)),-I47,0))</f>
        <v>7448.57</v>
      </c>
      <c r="R47" s="153" t="e">
        <f t="shared" si="0"/>
        <v>#N/A</v>
      </c>
      <c r="S47" s="150" t="e">
        <f t="shared" si="1"/>
        <v>#N/A</v>
      </c>
      <c r="T47" s="150" t="e">
        <f t="shared" si="2"/>
        <v>#N/A</v>
      </c>
      <c r="U47" s="150" t="e">
        <f t="shared" si="3"/>
        <v>#N/A</v>
      </c>
      <c r="V47" s="154" t="e">
        <f>VLOOKUP(E47,'PC Receitas'!$O$4:$P$14,2,FALSE)</f>
        <v>#N/A</v>
      </c>
    </row>
    <row r="48" spans="3:22" ht="19.5" customHeight="1" thickTop="1" thickBot="1" x14ac:dyDescent="0.3">
      <c r="C48" s="58"/>
      <c r="D48" s="58" t="str">
        <f>IF(C48&lt;&gt;"",TEXT(C48,"00")&amp;"/12/"&amp;'Configurações Básicas'!$P$5,"")</f>
        <v/>
      </c>
      <c r="E48" s="58"/>
      <c r="F48" s="58"/>
      <c r="G48" s="58"/>
      <c r="H48" s="58"/>
      <c r="I48" s="59"/>
      <c r="J48" s="193"/>
      <c r="K48" s="168"/>
      <c r="L48" s="192"/>
      <c r="M48" s="56">
        <f>M47+IF(AND(K48="Pago",OR(E48='PC Receitas'!$O$4,E48='PC Receitas'!$O$5,E48='PC Receitas'!$O$6)),I48,IF(AND(K48="Pago",OR(E48='PC Receitas'!$O$7,E48='PC Receitas'!$O$8,E48='PC Receitas'!$O$9,E48='PC Receitas'!$O$10,E48='PC Receitas'!$O$11,E48='PC Receitas'!$O$12,E48='PC Receitas'!$O$13,E48='PC Receitas'!$O$14)),-I48,0))</f>
        <v>7448.57</v>
      </c>
      <c r="R48" s="153" t="e">
        <f t="shared" si="0"/>
        <v>#N/A</v>
      </c>
      <c r="S48" s="150" t="e">
        <f t="shared" si="1"/>
        <v>#N/A</v>
      </c>
      <c r="T48" s="150" t="e">
        <f t="shared" si="2"/>
        <v>#N/A</v>
      </c>
      <c r="U48" s="150" t="e">
        <f t="shared" si="3"/>
        <v>#N/A</v>
      </c>
      <c r="V48" s="154" t="e">
        <f>VLOOKUP(E48,'PC Receitas'!$O$4:$P$14,2,FALSE)</f>
        <v>#N/A</v>
      </c>
    </row>
    <row r="49" spans="3:22" ht="19.5" customHeight="1" thickTop="1" thickBot="1" x14ac:dyDescent="0.3">
      <c r="C49" s="58"/>
      <c r="D49" s="58" t="str">
        <f>IF(C49&lt;&gt;"",TEXT(C49,"00")&amp;"/12/"&amp;'Configurações Básicas'!$P$5,"")</f>
        <v/>
      </c>
      <c r="E49" s="58"/>
      <c r="F49" s="58"/>
      <c r="G49" s="58"/>
      <c r="H49" s="58"/>
      <c r="I49" s="59"/>
      <c r="J49" s="193"/>
      <c r="K49" s="168"/>
      <c r="L49" s="192"/>
      <c r="M49" s="56">
        <f>M48+IF(AND(K49="Pago",OR(E49='PC Receitas'!$O$4,E49='PC Receitas'!$O$5,E49='PC Receitas'!$O$6)),I49,IF(AND(K49="Pago",OR(E49='PC Receitas'!$O$7,E49='PC Receitas'!$O$8,E49='PC Receitas'!$O$9,E49='PC Receitas'!$O$10,E49='PC Receitas'!$O$11,E49='PC Receitas'!$O$12,E49='PC Receitas'!$O$13,E49='PC Receitas'!$O$14)),-I49,0))</f>
        <v>7448.57</v>
      </c>
      <c r="R49" s="153" t="e">
        <f t="shared" si="0"/>
        <v>#N/A</v>
      </c>
      <c r="S49" s="150" t="e">
        <f t="shared" si="1"/>
        <v>#N/A</v>
      </c>
      <c r="T49" s="150" t="e">
        <f t="shared" si="2"/>
        <v>#N/A</v>
      </c>
      <c r="U49" s="150" t="e">
        <f t="shared" si="3"/>
        <v>#N/A</v>
      </c>
      <c r="V49" s="154" t="e">
        <f>VLOOKUP(E49,'PC Receitas'!$O$4:$P$14,2,FALSE)</f>
        <v>#N/A</v>
      </c>
    </row>
    <row r="50" spans="3:22" ht="19.5" customHeight="1" thickTop="1" thickBot="1" x14ac:dyDescent="0.3">
      <c r="C50" s="58"/>
      <c r="D50" s="58" t="str">
        <f>IF(C50&lt;&gt;"",TEXT(C50,"00")&amp;"/12/"&amp;'Configurações Básicas'!$P$5,"")</f>
        <v/>
      </c>
      <c r="E50" s="58"/>
      <c r="F50" s="58"/>
      <c r="G50" s="58"/>
      <c r="H50" s="58"/>
      <c r="I50" s="59"/>
      <c r="J50" s="193"/>
      <c r="K50" s="168"/>
      <c r="L50" s="192"/>
      <c r="M50" s="56">
        <f>M49+IF(AND(K50="Pago",OR(E50='PC Receitas'!$O$4,E50='PC Receitas'!$O$5,E50='PC Receitas'!$O$6)),I50,IF(AND(K50="Pago",OR(E50='PC Receitas'!$O$7,E50='PC Receitas'!$O$8,E50='PC Receitas'!$O$9,E50='PC Receitas'!$O$10,E50='PC Receitas'!$O$11,E50='PC Receitas'!$O$12,E50='PC Receitas'!$O$13,E50='PC Receitas'!$O$14)),-I50,0))</f>
        <v>7448.57</v>
      </c>
      <c r="R50" s="153" t="e">
        <f t="shared" si="0"/>
        <v>#N/A</v>
      </c>
      <c r="S50" s="150" t="e">
        <f t="shared" si="1"/>
        <v>#N/A</v>
      </c>
      <c r="T50" s="150" t="e">
        <f t="shared" si="2"/>
        <v>#N/A</v>
      </c>
      <c r="U50" s="150" t="e">
        <f t="shared" si="3"/>
        <v>#N/A</v>
      </c>
      <c r="V50" s="154" t="e">
        <f>VLOOKUP(E50,'PC Receitas'!$O$4:$P$14,2,FALSE)</f>
        <v>#N/A</v>
      </c>
    </row>
    <row r="51" spans="3:22" ht="19.5" customHeight="1" thickTop="1" thickBot="1" x14ac:dyDescent="0.3">
      <c r="C51" s="58"/>
      <c r="D51" s="58" t="str">
        <f>IF(C51&lt;&gt;"",TEXT(C51,"00")&amp;"/12/"&amp;'Configurações Básicas'!$P$5,"")</f>
        <v/>
      </c>
      <c r="E51" s="58"/>
      <c r="F51" s="58"/>
      <c r="G51" s="58"/>
      <c r="H51" s="58"/>
      <c r="I51" s="59"/>
      <c r="J51" s="193"/>
      <c r="K51" s="168"/>
      <c r="L51" s="192"/>
      <c r="M51" s="56">
        <f>M50+IF(AND(K51="Pago",OR(E51='PC Receitas'!$O$4,E51='PC Receitas'!$O$5,E51='PC Receitas'!$O$6)),I51,IF(AND(K51="Pago",OR(E51='PC Receitas'!$O$7,E51='PC Receitas'!$O$8,E51='PC Receitas'!$O$9,E51='PC Receitas'!$O$10,E51='PC Receitas'!$O$11,E51='PC Receitas'!$O$12,E51='PC Receitas'!$O$13,E51='PC Receitas'!$O$14)),-I51,0))</f>
        <v>7448.57</v>
      </c>
      <c r="R51" s="153" t="e">
        <f t="shared" si="0"/>
        <v>#N/A</v>
      </c>
      <c r="S51" s="150" t="e">
        <f t="shared" si="1"/>
        <v>#N/A</v>
      </c>
      <c r="T51" s="150" t="e">
        <f t="shared" si="2"/>
        <v>#N/A</v>
      </c>
      <c r="U51" s="150" t="e">
        <f t="shared" si="3"/>
        <v>#N/A</v>
      </c>
      <c r="V51" s="154" t="e">
        <f>VLOOKUP(E51,'PC Receitas'!$O$4:$P$14,2,FALSE)</f>
        <v>#N/A</v>
      </c>
    </row>
    <row r="52" spans="3:22" ht="19.5" customHeight="1" thickTop="1" thickBot="1" x14ac:dyDescent="0.3">
      <c r="C52" s="58"/>
      <c r="D52" s="58" t="str">
        <f>IF(C52&lt;&gt;"",TEXT(C52,"00")&amp;"/12/"&amp;'Configurações Básicas'!$P$5,"")</f>
        <v/>
      </c>
      <c r="E52" s="58"/>
      <c r="F52" s="58"/>
      <c r="G52" s="58"/>
      <c r="H52" s="58"/>
      <c r="I52" s="59"/>
      <c r="J52" s="193"/>
      <c r="K52" s="168"/>
      <c r="L52" s="192"/>
      <c r="M52" s="56">
        <f>M51+IF(AND(K52="Pago",OR(E52='PC Receitas'!$O$4,E52='PC Receitas'!$O$5,E52='PC Receitas'!$O$6)),I52,IF(AND(K52="Pago",OR(E52='PC Receitas'!$O$7,E52='PC Receitas'!$O$8,E52='PC Receitas'!$O$9,E52='PC Receitas'!$O$10,E52='PC Receitas'!$O$11,E52='PC Receitas'!$O$12,E52='PC Receitas'!$O$13,E52='PC Receitas'!$O$14)),-I52,0))</f>
        <v>7448.57</v>
      </c>
      <c r="R52" s="153" t="e">
        <f t="shared" si="0"/>
        <v>#N/A</v>
      </c>
      <c r="S52" s="150" t="e">
        <f t="shared" si="1"/>
        <v>#N/A</v>
      </c>
      <c r="T52" s="150" t="e">
        <f t="shared" si="2"/>
        <v>#N/A</v>
      </c>
      <c r="U52" s="150" t="e">
        <f t="shared" si="3"/>
        <v>#N/A</v>
      </c>
      <c r="V52" s="154" t="e">
        <f>VLOOKUP(E52,'PC Receitas'!$O$4:$P$14,2,FALSE)</f>
        <v>#N/A</v>
      </c>
    </row>
    <row r="53" spans="3:22" ht="19.5" customHeight="1" thickTop="1" thickBot="1" x14ac:dyDescent="0.3">
      <c r="C53" s="58"/>
      <c r="D53" s="58" t="str">
        <f>IF(C53&lt;&gt;"",TEXT(C53,"00")&amp;"/12/"&amp;'Configurações Básicas'!$P$5,"")</f>
        <v/>
      </c>
      <c r="E53" s="58"/>
      <c r="F53" s="58"/>
      <c r="G53" s="58"/>
      <c r="H53" s="58"/>
      <c r="I53" s="59"/>
      <c r="J53" s="193"/>
      <c r="K53" s="168"/>
      <c r="L53" s="192"/>
      <c r="M53" s="56">
        <f>M52+IF(AND(K53="Pago",OR(E53='PC Receitas'!$O$4,E53='PC Receitas'!$O$5,E53='PC Receitas'!$O$6)),I53,IF(AND(K53="Pago",OR(E53='PC Receitas'!$O$7,E53='PC Receitas'!$O$8,E53='PC Receitas'!$O$9,E53='PC Receitas'!$O$10,E53='PC Receitas'!$O$11,E53='PC Receitas'!$O$12,E53='PC Receitas'!$O$13,E53='PC Receitas'!$O$14)),-I53,0))</f>
        <v>7448.57</v>
      </c>
      <c r="R53" s="153" t="e">
        <f t="shared" si="0"/>
        <v>#N/A</v>
      </c>
      <c r="S53" s="150" t="e">
        <f t="shared" si="1"/>
        <v>#N/A</v>
      </c>
      <c r="T53" s="150" t="e">
        <f t="shared" si="2"/>
        <v>#N/A</v>
      </c>
      <c r="U53" s="150" t="e">
        <f t="shared" si="3"/>
        <v>#N/A</v>
      </c>
      <c r="V53" s="154" t="e">
        <f>VLOOKUP(E53,'PC Receitas'!$O$4:$P$14,2,FALSE)</f>
        <v>#N/A</v>
      </c>
    </row>
    <row r="54" spans="3:22" ht="19.5" customHeight="1" thickTop="1" thickBot="1" x14ac:dyDescent="0.3">
      <c r="C54" s="58"/>
      <c r="D54" s="58" t="str">
        <f>IF(C54&lt;&gt;"",TEXT(C54,"00")&amp;"/12/"&amp;'Configurações Básicas'!$P$5,"")</f>
        <v/>
      </c>
      <c r="E54" s="58"/>
      <c r="F54" s="58"/>
      <c r="G54" s="58"/>
      <c r="H54" s="58"/>
      <c r="I54" s="59"/>
      <c r="J54" s="193"/>
      <c r="K54" s="168"/>
      <c r="L54" s="192"/>
      <c r="M54" s="56">
        <f>M53+IF(AND(K54="Pago",OR(E54='PC Receitas'!$O$4,E54='PC Receitas'!$O$5,E54='PC Receitas'!$O$6)),I54,IF(AND(K54="Pago",OR(E54='PC Receitas'!$O$7,E54='PC Receitas'!$O$8,E54='PC Receitas'!$O$9,E54='PC Receitas'!$O$10,E54='PC Receitas'!$O$11,E54='PC Receitas'!$O$12,E54='PC Receitas'!$O$13,E54='PC Receitas'!$O$14)),-I54,0))</f>
        <v>7448.57</v>
      </c>
      <c r="R54" s="153" t="e">
        <f t="shared" si="0"/>
        <v>#N/A</v>
      </c>
      <c r="S54" s="150" t="e">
        <f t="shared" si="1"/>
        <v>#N/A</v>
      </c>
      <c r="T54" s="150" t="e">
        <f t="shared" si="2"/>
        <v>#N/A</v>
      </c>
      <c r="U54" s="150" t="e">
        <f t="shared" si="3"/>
        <v>#N/A</v>
      </c>
      <c r="V54" s="154" t="e">
        <f>VLOOKUP(E54,'PC Receitas'!$O$4:$P$14,2,FALSE)</f>
        <v>#N/A</v>
      </c>
    </row>
    <row r="55" spans="3:22" ht="19.5" customHeight="1" thickTop="1" thickBot="1" x14ac:dyDescent="0.3">
      <c r="C55" s="58"/>
      <c r="D55" s="58" t="str">
        <f>IF(C55&lt;&gt;"",TEXT(C55,"00")&amp;"/12/"&amp;'Configurações Básicas'!$P$5,"")</f>
        <v/>
      </c>
      <c r="E55" s="58"/>
      <c r="F55" s="58"/>
      <c r="G55" s="58"/>
      <c r="H55" s="58"/>
      <c r="I55" s="59"/>
      <c r="J55" s="193"/>
      <c r="K55" s="168"/>
      <c r="L55" s="192"/>
      <c r="M55" s="56">
        <f>M54+IF(AND(K55="Pago",OR(E55='PC Receitas'!$O$4,E55='PC Receitas'!$O$5,E55='PC Receitas'!$O$6)),I55,IF(AND(K55="Pago",OR(E55='PC Receitas'!$O$7,E55='PC Receitas'!$O$8,E55='PC Receitas'!$O$9,E55='PC Receitas'!$O$10,E55='PC Receitas'!$O$11,E55='PC Receitas'!$O$12,E55='PC Receitas'!$O$13,E55='PC Receitas'!$O$14)),-I55,0))</f>
        <v>7448.57</v>
      </c>
      <c r="R55" s="153" t="e">
        <f t="shared" si="0"/>
        <v>#N/A</v>
      </c>
      <c r="S55" s="150" t="e">
        <f t="shared" si="1"/>
        <v>#N/A</v>
      </c>
      <c r="T55" s="150" t="e">
        <f t="shared" si="2"/>
        <v>#N/A</v>
      </c>
      <c r="U55" s="150" t="e">
        <f t="shared" si="3"/>
        <v>#N/A</v>
      </c>
      <c r="V55" s="154" t="e">
        <f>VLOOKUP(E55,'PC Receitas'!$O$4:$P$14,2,FALSE)</f>
        <v>#N/A</v>
      </c>
    </row>
    <row r="56" spans="3:22" ht="19.5" customHeight="1" thickTop="1" thickBot="1" x14ac:dyDescent="0.3">
      <c r="C56" s="58"/>
      <c r="D56" s="58" t="str">
        <f>IF(C56&lt;&gt;"",TEXT(C56,"00")&amp;"/12/"&amp;'Configurações Básicas'!$P$5,"")</f>
        <v/>
      </c>
      <c r="E56" s="58"/>
      <c r="F56" s="58"/>
      <c r="G56" s="58"/>
      <c r="H56" s="58"/>
      <c r="I56" s="59"/>
      <c r="J56" s="193"/>
      <c r="K56" s="168"/>
      <c r="L56" s="192"/>
      <c r="M56" s="56">
        <f>M55+IF(AND(K56="Pago",OR(E56='PC Receitas'!$O$4,E56='PC Receitas'!$O$5,E56='PC Receitas'!$O$6)),I56,IF(AND(K56="Pago",OR(E56='PC Receitas'!$O$7,E56='PC Receitas'!$O$8,E56='PC Receitas'!$O$9,E56='PC Receitas'!$O$10,E56='PC Receitas'!$O$11,E56='PC Receitas'!$O$12,E56='PC Receitas'!$O$13,E56='PC Receitas'!$O$14)),-I56,0))</f>
        <v>7448.57</v>
      </c>
      <c r="R56" s="153" t="e">
        <f t="shared" si="0"/>
        <v>#N/A</v>
      </c>
      <c r="S56" s="150" t="e">
        <f t="shared" si="1"/>
        <v>#N/A</v>
      </c>
      <c r="T56" s="150" t="e">
        <f t="shared" si="2"/>
        <v>#N/A</v>
      </c>
      <c r="U56" s="150" t="e">
        <f t="shared" si="3"/>
        <v>#N/A</v>
      </c>
      <c r="V56" s="154" t="e">
        <f>VLOOKUP(E56,'PC Receitas'!$O$4:$P$14,2,FALSE)</f>
        <v>#N/A</v>
      </c>
    </row>
    <row r="57" spans="3:22" ht="19.5" customHeight="1" thickTop="1" thickBot="1" x14ac:dyDescent="0.3">
      <c r="C57" s="58"/>
      <c r="D57" s="58" t="str">
        <f>IF(C57&lt;&gt;"",TEXT(C57,"00")&amp;"/12/"&amp;'Configurações Básicas'!$P$5,"")</f>
        <v/>
      </c>
      <c r="E57" s="58"/>
      <c r="F57" s="58"/>
      <c r="G57" s="58"/>
      <c r="H57" s="58"/>
      <c r="I57" s="59"/>
      <c r="J57" s="193"/>
      <c r="K57" s="168"/>
      <c r="L57" s="192"/>
      <c r="M57" s="56">
        <f>M56+IF(AND(K57="Pago",OR(E57='PC Receitas'!$O$4,E57='PC Receitas'!$O$5,E57='PC Receitas'!$O$6)),I57,IF(AND(K57="Pago",OR(E57='PC Receitas'!$O$7,E57='PC Receitas'!$O$8,E57='PC Receitas'!$O$9,E57='PC Receitas'!$O$10,E57='PC Receitas'!$O$11,E57='PC Receitas'!$O$12,E57='PC Receitas'!$O$13,E57='PC Receitas'!$O$14)),-I57,0))</f>
        <v>7448.57</v>
      </c>
      <c r="R57" s="153" t="e">
        <f t="shared" si="0"/>
        <v>#N/A</v>
      </c>
      <c r="S57" s="150" t="e">
        <f t="shared" si="1"/>
        <v>#N/A</v>
      </c>
      <c r="T57" s="150" t="e">
        <f t="shared" si="2"/>
        <v>#N/A</v>
      </c>
      <c r="U57" s="150" t="e">
        <f t="shared" si="3"/>
        <v>#N/A</v>
      </c>
      <c r="V57" s="154" t="e">
        <f>VLOOKUP(E57,'PC Receitas'!$O$4:$P$14,2,FALSE)</f>
        <v>#N/A</v>
      </c>
    </row>
    <row r="58" spans="3:22" ht="19.5" customHeight="1" thickTop="1" thickBot="1" x14ac:dyDescent="0.3">
      <c r="C58" s="58"/>
      <c r="D58" s="58" t="str">
        <f>IF(C58&lt;&gt;"",TEXT(C58,"00")&amp;"/12/"&amp;'Configurações Básicas'!$P$5,"")</f>
        <v/>
      </c>
      <c r="E58" s="58"/>
      <c r="F58" s="58"/>
      <c r="G58" s="58"/>
      <c r="H58" s="58"/>
      <c r="I58" s="59"/>
      <c r="J58" s="193"/>
      <c r="K58" s="168"/>
      <c r="L58" s="192"/>
      <c r="M58" s="56">
        <f>M57+IF(AND(K58="Pago",OR(E58='PC Receitas'!$O$4,E58='PC Receitas'!$O$5,E58='PC Receitas'!$O$6)),I58,IF(AND(K58="Pago",OR(E58='PC Receitas'!$O$7,E58='PC Receitas'!$O$8,E58='PC Receitas'!$O$9,E58='PC Receitas'!$O$10,E58='PC Receitas'!$O$11,E58='PC Receitas'!$O$12,E58='PC Receitas'!$O$13,E58='PC Receitas'!$O$14)),-I58,0))</f>
        <v>7448.57</v>
      </c>
      <c r="R58" s="153" t="e">
        <f t="shared" si="0"/>
        <v>#N/A</v>
      </c>
      <c r="S58" s="150" t="e">
        <f t="shared" si="1"/>
        <v>#N/A</v>
      </c>
      <c r="T58" s="150" t="e">
        <f t="shared" si="2"/>
        <v>#N/A</v>
      </c>
      <c r="U58" s="150" t="e">
        <f t="shared" si="3"/>
        <v>#N/A</v>
      </c>
      <c r="V58" s="154" t="e">
        <f>VLOOKUP(E58,'PC Receitas'!$O$4:$P$14,2,FALSE)</f>
        <v>#N/A</v>
      </c>
    </row>
    <row r="59" spans="3:22" ht="19.5" customHeight="1" thickTop="1" thickBot="1" x14ac:dyDescent="0.3">
      <c r="C59" s="58"/>
      <c r="D59" s="58" t="str">
        <f>IF(C59&lt;&gt;"",TEXT(C59,"00")&amp;"/12/"&amp;'Configurações Básicas'!$P$5,"")</f>
        <v/>
      </c>
      <c r="E59" s="58"/>
      <c r="F59" s="58"/>
      <c r="G59" s="58"/>
      <c r="H59" s="58"/>
      <c r="I59" s="59"/>
      <c r="J59" s="193"/>
      <c r="K59" s="168"/>
      <c r="L59" s="192"/>
      <c r="M59" s="56">
        <f>M58+IF(AND(K59="Pago",OR(E59='PC Receitas'!$O$4,E59='PC Receitas'!$O$5,E59='PC Receitas'!$O$6)),I59,IF(AND(K59="Pago",OR(E59='PC Receitas'!$O$7,E59='PC Receitas'!$O$8,E59='PC Receitas'!$O$9,E59='PC Receitas'!$O$10,E59='PC Receitas'!$O$11,E59='PC Receitas'!$O$12,E59='PC Receitas'!$O$13,E59='PC Receitas'!$O$14)),-I59,0))</f>
        <v>7448.57</v>
      </c>
      <c r="R59" s="153" t="e">
        <f t="shared" si="0"/>
        <v>#N/A</v>
      </c>
      <c r="S59" s="150" t="e">
        <f t="shared" si="1"/>
        <v>#N/A</v>
      </c>
      <c r="T59" s="150" t="e">
        <f t="shared" si="2"/>
        <v>#N/A</v>
      </c>
      <c r="U59" s="150" t="e">
        <f t="shared" si="3"/>
        <v>#N/A</v>
      </c>
      <c r="V59" s="154" t="e">
        <f>VLOOKUP(E59,'PC Receitas'!$O$4:$P$14,2,FALSE)</f>
        <v>#N/A</v>
      </c>
    </row>
    <row r="60" spans="3:22" ht="19.5" customHeight="1" thickTop="1" thickBot="1" x14ac:dyDescent="0.3">
      <c r="C60" s="58"/>
      <c r="D60" s="58" t="str">
        <f>IF(C60&lt;&gt;"",TEXT(C60,"00")&amp;"/12/"&amp;'Configurações Básicas'!$P$5,"")</f>
        <v/>
      </c>
      <c r="E60" s="58"/>
      <c r="F60" s="58"/>
      <c r="G60" s="58"/>
      <c r="H60" s="58"/>
      <c r="I60" s="59"/>
      <c r="J60" s="193"/>
      <c r="K60" s="168"/>
      <c r="L60" s="192"/>
      <c r="M60" s="56">
        <f>M59+IF(AND(K60="Pago",OR(E60='PC Receitas'!$O$4,E60='PC Receitas'!$O$5,E60='PC Receitas'!$O$6)),I60,IF(AND(K60="Pago",OR(E60='PC Receitas'!$O$7,E60='PC Receitas'!$O$8,E60='PC Receitas'!$O$9,E60='PC Receitas'!$O$10,E60='PC Receitas'!$O$11,E60='PC Receitas'!$O$12,E60='PC Receitas'!$O$13,E60='PC Receitas'!$O$14)),-I60,0))</f>
        <v>7448.57</v>
      </c>
      <c r="R60" s="153" t="e">
        <f t="shared" si="0"/>
        <v>#N/A</v>
      </c>
      <c r="S60" s="150" t="e">
        <f t="shared" si="1"/>
        <v>#N/A</v>
      </c>
      <c r="T60" s="150" t="e">
        <f t="shared" si="2"/>
        <v>#N/A</v>
      </c>
      <c r="U60" s="150" t="e">
        <f t="shared" si="3"/>
        <v>#N/A</v>
      </c>
      <c r="V60" s="154" t="e">
        <f>VLOOKUP(E60,'PC Receitas'!$O$4:$P$14,2,FALSE)</f>
        <v>#N/A</v>
      </c>
    </row>
    <row r="61" spans="3:22" ht="19.5" customHeight="1" thickTop="1" thickBot="1" x14ac:dyDescent="0.3">
      <c r="C61" s="58"/>
      <c r="D61" s="58" t="str">
        <f>IF(C61&lt;&gt;"",TEXT(C61,"00")&amp;"/12/"&amp;'Configurações Básicas'!$P$5,"")</f>
        <v/>
      </c>
      <c r="E61" s="58"/>
      <c r="F61" s="58"/>
      <c r="G61" s="58"/>
      <c r="H61" s="58"/>
      <c r="I61" s="59"/>
      <c r="J61" s="193"/>
      <c r="K61" s="168"/>
      <c r="L61" s="192"/>
      <c r="M61" s="56">
        <f>M60+IF(AND(K61="Pago",OR(E61='PC Receitas'!$O$4,E61='PC Receitas'!$O$5,E61='PC Receitas'!$O$6)),I61,IF(AND(K61="Pago",OR(E61='PC Receitas'!$O$7,E61='PC Receitas'!$O$8,E61='PC Receitas'!$O$9,E61='PC Receitas'!$O$10,E61='PC Receitas'!$O$11,E61='PC Receitas'!$O$12,E61='PC Receitas'!$O$13,E61='PC Receitas'!$O$14)),-I61,0))</f>
        <v>7448.57</v>
      </c>
      <c r="R61" s="153" t="e">
        <f t="shared" si="0"/>
        <v>#N/A</v>
      </c>
      <c r="S61" s="150" t="e">
        <f t="shared" si="1"/>
        <v>#N/A</v>
      </c>
      <c r="T61" s="150" t="e">
        <f t="shared" si="2"/>
        <v>#N/A</v>
      </c>
      <c r="U61" s="150" t="e">
        <f t="shared" si="3"/>
        <v>#N/A</v>
      </c>
      <c r="V61" s="154" t="e">
        <f>VLOOKUP(E61,'PC Receitas'!$O$4:$P$14,2,FALSE)</f>
        <v>#N/A</v>
      </c>
    </row>
    <row r="62" spans="3:22" ht="19.5" customHeight="1" thickTop="1" thickBot="1" x14ac:dyDescent="0.3">
      <c r="C62" s="58"/>
      <c r="D62" s="58" t="str">
        <f>IF(C62&lt;&gt;"",TEXT(C62,"00")&amp;"/12/"&amp;'Configurações Básicas'!$P$5,"")</f>
        <v/>
      </c>
      <c r="E62" s="58"/>
      <c r="F62" s="58"/>
      <c r="G62" s="58"/>
      <c r="H62" s="58"/>
      <c r="I62" s="59"/>
      <c r="J62" s="193"/>
      <c r="K62" s="168"/>
      <c r="L62" s="192"/>
      <c r="M62" s="56">
        <f>M61+IF(AND(K62="Pago",OR(E62='PC Receitas'!$O$4,E62='PC Receitas'!$O$5,E62='PC Receitas'!$O$6)),I62,IF(AND(K62="Pago",OR(E62='PC Receitas'!$O$7,E62='PC Receitas'!$O$8,E62='PC Receitas'!$O$9,E62='PC Receitas'!$O$10,E62='PC Receitas'!$O$11,E62='PC Receitas'!$O$12,E62='PC Receitas'!$O$13,E62='PC Receitas'!$O$14)),-I62,0))</f>
        <v>7448.57</v>
      </c>
      <c r="R62" s="153" t="e">
        <f t="shared" si="0"/>
        <v>#N/A</v>
      </c>
      <c r="S62" s="150" t="e">
        <f t="shared" si="1"/>
        <v>#N/A</v>
      </c>
      <c r="T62" s="150" t="e">
        <f t="shared" si="2"/>
        <v>#N/A</v>
      </c>
      <c r="U62" s="150" t="e">
        <f t="shared" si="3"/>
        <v>#N/A</v>
      </c>
      <c r="V62" s="154" t="e">
        <f>VLOOKUP(E62,'PC Receitas'!$O$4:$P$14,2,FALSE)</f>
        <v>#N/A</v>
      </c>
    </row>
    <row r="63" spans="3:22" ht="19.5" customHeight="1" thickTop="1" thickBot="1" x14ac:dyDescent="0.3">
      <c r="C63" s="58"/>
      <c r="D63" s="58" t="str">
        <f>IF(C63&lt;&gt;"",TEXT(C63,"00")&amp;"/12/"&amp;'Configurações Básicas'!$P$5,"")</f>
        <v/>
      </c>
      <c r="E63" s="58"/>
      <c r="F63" s="58"/>
      <c r="G63" s="58"/>
      <c r="H63" s="58"/>
      <c r="I63" s="59"/>
      <c r="J63" s="193"/>
      <c r="K63" s="168"/>
      <c r="L63" s="192"/>
      <c r="M63" s="56">
        <f>M62+IF(AND(K63="Pago",OR(E63='PC Receitas'!$O$4,E63='PC Receitas'!$O$5,E63='PC Receitas'!$O$6)),I63,IF(AND(K63="Pago",OR(E63='PC Receitas'!$O$7,E63='PC Receitas'!$O$8,E63='PC Receitas'!$O$9,E63='PC Receitas'!$O$10,E63='PC Receitas'!$O$11,E63='PC Receitas'!$O$12,E63='PC Receitas'!$O$13,E63='PC Receitas'!$O$14)),-I63,0))</f>
        <v>7448.57</v>
      </c>
      <c r="R63" s="153" t="e">
        <f t="shared" si="0"/>
        <v>#N/A</v>
      </c>
      <c r="S63" s="150" t="e">
        <f t="shared" si="1"/>
        <v>#N/A</v>
      </c>
      <c r="T63" s="150" t="e">
        <f t="shared" si="2"/>
        <v>#N/A</v>
      </c>
      <c r="U63" s="150" t="e">
        <f t="shared" si="3"/>
        <v>#N/A</v>
      </c>
      <c r="V63" s="154" t="e">
        <f>VLOOKUP(E63,'PC Receitas'!$O$4:$P$14,2,FALSE)</f>
        <v>#N/A</v>
      </c>
    </row>
    <row r="64" spans="3:22" ht="19.5" customHeight="1" thickTop="1" thickBot="1" x14ac:dyDescent="0.3">
      <c r="C64" s="58"/>
      <c r="D64" s="58" t="str">
        <f>IF(C64&lt;&gt;"",TEXT(C64,"00")&amp;"/12/"&amp;'Configurações Básicas'!$P$5,"")</f>
        <v/>
      </c>
      <c r="E64" s="58"/>
      <c r="F64" s="58"/>
      <c r="G64" s="58"/>
      <c r="H64" s="58"/>
      <c r="I64" s="59"/>
      <c r="J64" s="193"/>
      <c r="K64" s="168"/>
      <c r="L64" s="192"/>
      <c r="M64" s="56">
        <f>M63+IF(AND(K64="Pago",OR(E64='PC Receitas'!$O$4,E64='PC Receitas'!$O$5,E64='PC Receitas'!$O$6)),I64,IF(AND(K64="Pago",OR(E64='PC Receitas'!$O$7,E64='PC Receitas'!$O$8,E64='PC Receitas'!$O$9,E64='PC Receitas'!$O$10,E64='PC Receitas'!$O$11,E64='PC Receitas'!$O$12,E64='PC Receitas'!$O$13,E64='PC Receitas'!$O$14)),-I64,0))</f>
        <v>7448.57</v>
      </c>
      <c r="R64" s="153" t="e">
        <f t="shared" si="0"/>
        <v>#N/A</v>
      </c>
      <c r="S64" s="150" t="e">
        <f t="shared" si="1"/>
        <v>#N/A</v>
      </c>
      <c r="T64" s="150" t="e">
        <f t="shared" si="2"/>
        <v>#N/A</v>
      </c>
      <c r="U64" s="150" t="e">
        <f t="shared" si="3"/>
        <v>#N/A</v>
      </c>
      <c r="V64" s="154" t="e">
        <f>VLOOKUP(E64,'PC Receitas'!$O$4:$P$14,2,FALSE)</f>
        <v>#N/A</v>
      </c>
    </row>
    <row r="65" spans="3:22" ht="19.5" customHeight="1" thickTop="1" thickBot="1" x14ac:dyDescent="0.3">
      <c r="C65" s="58"/>
      <c r="D65" s="58" t="str">
        <f>IF(C65&lt;&gt;"",TEXT(C65,"00")&amp;"/12/"&amp;'Configurações Básicas'!$P$5,"")</f>
        <v/>
      </c>
      <c r="E65" s="58"/>
      <c r="F65" s="58"/>
      <c r="G65" s="58"/>
      <c r="H65" s="58"/>
      <c r="I65" s="59"/>
      <c r="J65" s="193"/>
      <c r="K65" s="168"/>
      <c r="L65" s="192"/>
      <c r="M65" s="56">
        <f>M64+IF(AND(K65="Pago",OR(E65='PC Receitas'!$O$4,E65='PC Receitas'!$O$5,E65='PC Receitas'!$O$6)),I65,IF(AND(K65="Pago",OR(E65='PC Receitas'!$O$7,E65='PC Receitas'!$O$8,E65='PC Receitas'!$O$9,E65='PC Receitas'!$O$10,E65='PC Receitas'!$O$11,E65='PC Receitas'!$O$12,E65='PC Receitas'!$O$13,E65='PC Receitas'!$O$14)),-I65,0))</f>
        <v>7448.57</v>
      </c>
      <c r="R65" s="153" t="e">
        <f t="shared" si="0"/>
        <v>#N/A</v>
      </c>
      <c r="S65" s="150" t="e">
        <f t="shared" si="1"/>
        <v>#N/A</v>
      </c>
      <c r="T65" s="150" t="e">
        <f t="shared" si="2"/>
        <v>#N/A</v>
      </c>
      <c r="U65" s="150" t="e">
        <f t="shared" si="3"/>
        <v>#N/A</v>
      </c>
      <c r="V65" s="154" t="e">
        <f>VLOOKUP(E65,'PC Receitas'!$O$4:$P$14,2,FALSE)</f>
        <v>#N/A</v>
      </c>
    </row>
    <row r="66" spans="3:22" ht="19.5" customHeight="1" thickTop="1" thickBot="1" x14ac:dyDescent="0.3">
      <c r="C66" s="58"/>
      <c r="D66" s="58" t="str">
        <f>IF(C66&lt;&gt;"",TEXT(C66,"00")&amp;"/12/"&amp;'Configurações Básicas'!$P$5,"")</f>
        <v/>
      </c>
      <c r="E66" s="58"/>
      <c r="F66" s="58"/>
      <c r="G66" s="58"/>
      <c r="H66" s="58"/>
      <c r="I66" s="59"/>
      <c r="J66" s="193"/>
      <c r="K66" s="168"/>
      <c r="L66" s="192"/>
      <c r="M66" s="56">
        <f>M65+IF(AND(K66="Pago",OR(E66='PC Receitas'!$O$4,E66='PC Receitas'!$O$5,E66='PC Receitas'!$O$6)),I66,IF(AND(K66="Pago",OR(E66='PC Receitas'!$O$7,E66='PC Receitas'!$O$8,E66='PC Receitas'!$O$9,E66='PC Receitas'!$O$10,E66='PC Receitas'!$O$11,E66='PC Receitas'!$O$12,E66='PC Receitas'!$O$13,E66='PC Receitas'!$O$14)),-I66,0))</f>
        <v>7448.57</v>
      </c>
      <c r="R66" s="153" t="e">
        <f t="shared" si="0"/>
        <v>#N/A</v>
      </c>
      <c r="S66" s="150" t="e">
        <f t="shared" si="1"/>
        <v>#N/A</v>
      </c>
      <c r="T66" s="150" t="e">
        <f t="shared" si="2"/>
        <v>#N/A</v>
      </c>
      <c r="U66" s="150" t="e">
        <f t="shared" si="3"/>
        <v>#N/A</v>
      </c>
      <c r="V66" s="154" t="e">
        <f>VLOOKUP(E66,'PC Receitas'!$O$4:$P$14,2,FALSE)</f>
        <v>#N/A</v>
      </c>
    </row>
    <row r="67" spans="3:22" ht="19.5" customHeight="1" thickTop="1" thickBot="1" x14ac:dyDescent="0.3">
      <c r="C67" s="58"/>
      <c r="D67" s="58" t="str">
        <f>IF(C67&lt;&gt;"",TEXT(C67,"00")&amp;"/12/"&amp;'Configurações Básicas'!$P$5,"")</f>
        <v/>
      </c>
      <c r="E67" s="58"/>
      <c r="F67" s="58"/>
      <c r="G67" s="58"/>
      <c r="H67" s="58"/>
      <c r="I67" s="59"/>
      <c r="J67" s="193"/>
      <c r="K67" s="168"/>
      <c r="L67" s="192"/>
      <c r="M67" s="56">
        <f>M66+IF(AND(K67="Pago",OR(E67='PC Receitas'!$O$4,E67='PC Receitas'!$O$5,E67='PC Receitas'!$O$6)),I67,IF(AND(K67="Pago",OR(E67='PC Receitas'!$O$7,E67='PC Receitas'!$O$8,E67='PC Receitas'!$O$9,E67='PC Receitas'!$O$10,E67='PC Receitas'!$O$11,E67='PC Receitas'!$O$12,E67='PC Receitas'!$O$13,E67='PC Receitas'!$O$14)),-I67,0))</f>
        <v>7448.57</v>
      </c>
      <c r="R67" s="153" t="e">
        <f t="shared" si="0"/>
        <v>#N/A</v>
      </c>
      <c r="S67" s="150" t="e">
        <f t="shared" si="1"/>
        <v>#N/A</v>
      </c>
      <c r="T67" s="150" t="e">
        <f t="shared" si="2"/>
        <v>#N/A</v>
      </c>
      <c r="U67" s="150" t="e">
        <f t="shared" si="3"/>
        <v>#N/A</v>
      </c>
      <c r="V67" s="154" t="e">
        <f>VLOOKUP(E67,'PC Receitas'!$O$4:$P$14,2,FALSE)</f>
        <v>#N/A</v>
      </c>
    </row>
    <row r="68" spans="3:22" ht="19.5" customHeight="1" thickTop="1" thickBot="1" x14ac:dyDescent="0.3">
      <c r="C68" s="58"/>
      <c r="D68" s="58" t="str">
        <f>IF(C68&lt;&gt;"",TEXT(C68,"00")&amp;"/12/"&amp;'Configurações Básicas'!$P$5,"")</f>
        <v/>
      </c>
      <c r="E68" s="58"/>
      <c r="F68" s="58"/>
      <c r="G68" s="58"/>
      <c r="H68" s="58"/>
      <c r="I68" s="59"/>
      <c r="J68" s="193"/>
      <c r="K68" s="168"/>
      <c r="L68" s="192"/>
      <c r="M68" s="56">
        <f>M67+IF(AND(K68="Pago",OR(E68='PC Receitas'!$O$4,E68='PC Receitas'!$O$5,E68='PC Receitas'!$O$6)),I68,IF(AND(K68="Pago",OR(E68='PC Receitas'!$O$7,E68='PC Receitas'!$O$8,E68='PC Receitas'!$O$9,E68='PC Receitas'!$O$10,E68='PC Receitas'!$O$11,E68='PC Receitas'!$O$12,E68='PC Receitas'!$O$13,E68='PC Receitas'!$O$14)),-I68,0))</f>
        <v>7448.57</v>
      </c>
      <c r="R68" s="153" t="e">
        <f t="shared" si="0"/>
        <v>#N/A</v>
      </c>
      <c r="S68" s="150" t="e">
        <f t="shared" si="1"/>
        <v>#N/A</v>
      </c>
      <c r="T68" s="150" t="e">
        <f t="shared" si="2"/>
        <v>#N/A</v>
      </c>
      <c r="U68" s="150" t="e">
        <f t="shared" si="3"/>
        <v>#N/A</v>
      </c>
      <c r="V68" s="154" t="e">
        <f>VLOOKUP(E68,'PC Receitas'!$O$4:$P$14,2,FALSE)</f>
        <v>#N/A</v>
      </c>
    </row>
    <row r="69" spans="3:22" ht="19.5" customHeight="1" thickTop="1" thickBot="1" x14ac:dyDescent="0.3">
      <c r="C69" s="58"/>
      <c r="D69" s="58" t="str">
        <f>IF(C69&lt;&gt;"",TEXT(C69,"00")&amp;"/12/"&amp;'Configurações Básicas'!$P$5,"")</f>
        <v/>
      </c>
      <c r="E69" s="58"/>
      <c r="F69" s="58"/>
      <c r="G69" s="58"/>
      <c r="H69" s="58"/>
      <c r="I69" s="59"/>
      <c r="J69" s="193"/>
      <c r="K69" s="168"/>
      <c r="L69" s="192"/>
      <c r="M69" s="56">
        <f>M68+IF(AND(K69="Pago",OR(E69='PC Receitas'!$O$4,E69='PC Receitas'!$O$5,E69='PC Receitas'!$O$6)),I69,IF(AND(K69="Pago",OR(E69='PC Receitas'!$O$7,E69='PC Receitas'!$O$8,E69='PC Receitas'!$O$9,E69='PC Receitas'!$O$10,E69='PC Receitas'!$O$11,E69='PC Receitas'!$O$12,E69='PC Receitas'!$O$13,E69='PC Receitas'!$O$14)),-I69,0))</f>
        <v>7448.57</v>
      </c>
      <c r="R69" s="153" t="e">
        <f t="shared" si="0"/>
        <v>#N/A</v>
      </c>
      <c r="S69" s="150" t="e">
        <f t="shared" si="1"/>
        <v>#N/A</v>
      </c>
      <c r="T69" s="150" t="e">
        <f t="shared" si="2"/>
        <v>#N/A</v>
      </c>
      <c r="U69" s="150" t="e">
        <f t="shared" si="3"/>
        <v>#N/A</v>
      </c>
      <c r="V69" s="154" t="e">
        <f>VLOOKUP(E69,'PC Receitas'!$O$4:$P$14,2,FALSE)</f>
        <v>#N/A</v>
      </c>
    </row>
    <row r="70" spans="3:22" ht="19.5" customHeight="1" thickTop="1" thickBot="1" x14ac:dyDescent="0.3">
      <c r="C70" s="58"/>
      <c r="D70" s="58" t="str">
        <f>IF(C70&lt;&gt;"",TEXT(C70,"00")&amp;"/12/"&amp;'Configurações Básicas'!$P$5,"")</f>
        <v/>
      </c>
      <c r="E70" s="58"/>
      <c r="F70" s="58"/>
      <c r="G70" s="58"/>
      <c r="H70" s="58"/>
      <c r="I70" s="59"/>
      <c r="J70" s="193"/>
      <c r="K70" s="168"/>
      <c r="L70" s="192"/>
      <c r="M70" s="56">
        <f>M69+IF(AND(K70="Pago",OR(E70='PC Receitas'!$O$4,E70='PC Receitas'!$O$5,E70='PC Receitas'!$O$6)),I70,IF(AND(K70="Pago",OR(E70='PC Receitas'!$O$7,E70='PC Receitas'!$O$8,E70='PC Receitas'!$O$9,E70='PC Receitas'!$O$10,E70='PC Receitas'!$O$11,E70='PC Receitas'!$O$12,E70='PC Receitas'!$O$13,E70='PC Receitas'!$O$14)),-I70,0))</f>
        <v>7448.57</v>
      </c>
      <c r="R70" s="153" t="e">
        <f t="shared" ref="R70:R133" si="4">IF(V70="Despesas_com_RH","Despesa",IF(V70="Despesas_Operacionais","Despesa",IF(V70="Despesas_com_Marketing","Despesa",IF(V70="Impostos","Despesa",IF(V70="Investimentos","Despesa","")))))</f>
        <v>#N/A</v>
      </c>
      <c r="S70" s="150" t="e">
        <f t="shared" ref="S70:S133" si="5">IF(V70="Despesas_com_Produtos","Despesa",IF(V70="Despesas_com_Serviços","Despesa",IF(V70="Despesas_Não_Operacionais","Despesa","")))</f>
        <v>#N/A</v>
      </c>
      <c r="T70" s="150" t="e">
        <f t="shared" ref="T70:T133" si="6">IF(V70="Receitas_com_Produtos","Receita",IF(V70="Receitas_com_Serviços","Receita",IF(V70="Receitas_Não_Operacionais","Receita","")))</f>
        <v>#N/A</v>
      </c>
      <c r="U70" s="150" t="e">
        <f t="shared" ref="U70:U133" si="7">IF(R70&lt;&gt;"",R70,IF(S70&lt;&gt;"",S70,IF(T70&lt;&gt;"",T70,"")))</f>
        <v>#N/A</v>
      </c>
      <c r="V70" s="154" t="e">
        <f>VLOOKUP(E70,'PC Receitas'!$O$4:$P$14,2,FALSE)</f>
        <v>#N/A</v>
      </c>
    </row>
    <row r="71" spans="3:22" ht="19.5" customHeight="1" thickTop="1" thickBot="1" x14ac:dyDescent="0.3">
      <c r="C71" s="58"/>
      <c r="D71" s="58" t="str">
        <f>IF(C71&lt;&gt;"",TEXT(C71,"00")&amp;"/12/"&amp;'Configurações Básicas'!$P$5,"")</f>
        <v/>
      </c>
      <c r="E71" s="58"/>
      <c r="F71" s="58"/>
      <c r="G71" s="58"/>
      <c r="H71" s="58"/>
      <c r="I71" s="59"/>
      <c r="J71" s="193"/>
      <c r="K71" s="168"/>
      <c r="L71" s="192"/>
      <c r="M71" s="56">
        <f>M70+IF(AND(K71="Pago",OR(E71='PC Receitas'!$O$4,E71='PC Receitas'!$O$5,E71='PC Receitas'!$O$6)),I71,IF(AND(K71="Pago",OR(E71='PC Receitas'!$O$7,E71='PC Receitas'!$O$8,E71='PC Receitas'!$O$9,E71='PC Receitas'!$O$10,E71='PC Receitas'!$O$11,E71='PC Receitas'!$O$12,E71='PC Receitas'!$O$13,E71='PC Receitas'!$O$14)),-I71,0))</f>
        <v>7448.57</v>
      </c>
      <c r="R71" s="153" t="e">
        <f t="shared" si="4"/>
        <v>#N/A</v>
      </c>
      <c r="S71" s="150" t="e">
        <f t="shared" si="5"/>
        <v>#N/A</v>
      </c>
      <c r="T71" s="150" t="e">
        <f t="shared" si="6"/>
        <v>#N/A</v>
      </c>
      <c r="U71" s="150" t="e">
        <f t="shared" si="7"/>
        <v>#N/A</v>
      </c>
      <c r="V71" s="154" t="e">
        <f>VLOOKUP(E71,'PC Receitas'!$O$4:$P$14,2,FALSE)</f>
        <v>#N/A</v>
      </c>
    </row>
    <row r="72" spans="3:22" ht="19.5" customHeight="1" thickTop="1" thickBot="1" x14ac:dyDescent="0.3">
      <c r="C72" s="58"/>
      <c r="D72" s="58" t="str">
        <f>IF(C72&lt;&gt;"",TEXT(C72,"00")&amp;"/12/"&amp;'Configurações Básicas'!$P$5,"")</f>
        <v/>
      </c>
      <c r="E72" s="58"/>
      <c r="F72" s="58"/>
      <c r="G72" s="58"/>
      <c r="H72" s="58"/>
      <c r="I72" s="59"/>
      <c r="J72" s="193"/>
      <c r="K72" s="168"/>
      <c r="L72" s="192"/>
      <c r="M72" s="56">
        <f>M71+IF(AND(K72="Pago",OR(E72='PC Receitas'!$O$4,E72='PC Receitas'!$O$5,E72='PC Receitas'!$O$6)),I72,IF(AND(K72="Pago",OR(E72='PC Receitas'!$O$7,E72='PC Receitas'!$O$8,E72='PC Receitas'!$O$9,E72='PC Receitas'!$O$10,E72='PC Receitas'!$O$11,E72='PC Receitas'!$O$12,E72='PC Receitas'!$O$13,E72='PC Receitas'!$O$14)),-I72,0))</f>
        <v>7448.57</v>
      </c>
      <c r="R72" s="153" t="e">
        <f t="shared" si="4"/>
        <v>#N/A</v>
      </c>
      <c r="S72" s="150" t="e">
        <f t="shared" si="5"/>
        <v>#N/A</v>
      </c>
      <c r="T72" s="150" t="e">
        <f t="shared" si="6"/>
        <v>#N/A</v>
      </c>
      <c r="U72" s="150" t="e">
        <f t="shared" si="7"/>
        <v>#N/A</v>
      </c>
      <c r="V72" s="154" t="e">
        <f>VLOOKUP(E72,'PC Receitas'!$O$4:$P$14,2,FALSE)</f>
        <v>#N/A</v>
      </c>
    </row>
    <row r="73" spans="3:22" ht="19.5" customHeight="1" thickTop="1" thickBot="1" x14ac:dyDescent="0.3">
      <c r="C73" s="58"/>
      <c r="D73" s="58" t="str">
        <f>IF(C73&lt;&gt;"",TEXT(C73,"00")&amp;"/12/"&amp;'Configurações Básicas'!$P$5,"")</f>
        <v/>
      </c>
      <c r="E73" s="58"/>
      <c r="F73" s="58"/>
      <c r="G73" s="58"/>
      <c r="H73" s="58"/>
      <c r="I73" s="59"/>
      <c r="J73" s="193"/>
      <c r="K73" s="168"/>
      <c r="L73" s="192"/>
      <c r="M73" s="56">
        <f>M72+IF(AND(K73="Pago",OR(E73='PC Receitas'!$O$4,E73='PC Receitas'!$O$5,E73='PC Receitas'!$O$6)),I73,IF(AND(K73="Pago",OR(E73='PC Receitas'!$O$7,E73='PC Receitas'!$O$8,E73='PC Receitas'!$O$9,E73='PC Receitas'!$O$10,E73='PC Receitas'!$O$11,E73='PC Receitas'!$O$12,E73='PC Receitas'!$O$13,E73='PC Receitas'!$O$14)),-I73,0))</f>
        <v>7448.57</v>
      </c>
      <c r="R73" s="153" t="e">
        <f t="shared" si="4"/>
        <v>#N/A</v>
      </c>
      <c r="S73" s="150" t="e">
        <f t="shared" si="5"/>
        <v>#N/A</v>
      </c>
      <c r="T73" s="150" t="e">
        <f t="shared" si="6"/>
        <v>#N/A</v>
      </c>
      <c r="U73" s="150" t="e">
        <f t="shared" si="7"/>
        <v>#N/A</v>
      </c>
      <c r="V73" s="154" t="e">
        <f>VLOOKUP(E73,'PC Receitas'!$O$4:$P$14,2,FALSE)</f>
        <v>#N/A</v>
      </c>
    </row>
    <row r="74" spans="3:22" ht="19.5" customHeight="1" thickTop="1" thickBot="1" x14ac:dyDescent="0.3">
      <c r="C74" s="58"/>
      <c r="D74" s="58" t="str">
        <f>IF(C74&lt;&gt;"",TEXT(C74,"00")&amp;"/12/"&amp;'Configurações Básicas'!$P$5,"")</f>
        <v/>
      </c>
      <c r="E74" s="58"/>
      <c r="F74" s="58"/>
      <c r="G74" s="58"/>
      <c r="H74" s="58"/>
      <c r="I74" s="59"/>
      <c r="J74" s="193"/>
      <c r="K74" s="168"/>
      <c r="L74" s="192"/>
      <c r="M74" s="56">
        <f>M73+IF(AND(K74="Pago",OR(E74='PC Receitas'!$O$4,E74='PC Receitas'!$O$5,E74='PC Receitas'!$O$6)),I74,IF(AND(K74="Pago",OR(E74='PC Receitas'!$O$7,E74='PC Receitas'!$O$8,E74='PC Receitas'!$O$9,E74='PC Receitas'!$O$10,E74='PC Receitas'!$O$11,E74='PC Receitas'!$O$12,E74='PC Receitas'!$O$13,E74='PC Receitas'!$O$14)),-I74,0))</f>
        <v>7448.57</v>
      </c>
      <c r="R74" s="153" t="e">
        <f t="shared" si="4"/>
        <v>#N/A</v>
      </c>
      <c r="S74" s="150" t="e">
        <f t="shared" si="5"/>
        <v>#N/A</v>
      </c>
      <c r="T74" s="150" t="e">
        <f t="shared" si="6"/>
        <v>#N/A</v>
      </c>
      <c r="U74" s="150" t="e">
        <f t="shared" si="7"/>
        <v>#N/A</v>
      </c>
      <c r="V74" s="154" t="e">
        <f>VLOOKUP(E74,'PC Receitas'!$O$4:$P$14,2,FALSE)</f>
        <v>#N/A</v>
      </c>
    </row>
    <row r="75" spans="3:22" ht="19.5" customHeight="1" thickTop="1" thickBot="1" x14ac:dyDescent="0.3">
      <c r="C75" s="58"/>
      <c r="D75" s="58" t="str">
        <f>IF(C75&lt;&gt;"",TEXT(C75,"00")&amp;"/12/"&amp;'Configurações Básicas'!$P$5,"")</f>
        <v/>
      </c>
      <c r="E75" s="58"/>
      <c r="F75" s="58"/>
      <c r="G75" s="58"/>
      <c r="H75" s="58"/>
      <c r="I75" s="59"/>
      <c r="J75" s="193"/>
      <c r="K75" s="168"/>
      <c r="L75" s="192"/>
      <c r="M75" s="56">
        <f>M74+IF(AND(K75="Pago",OR(E75='PC Receitas'!$O$4,E75='PC Receitas'!$O$5,E75='PC Receitas'!$O$6)),I75,IF(AND(K75="Pago",OR(E75='PC Receitas'!$O$7,E75='PC Receitas'!$O$8,E75='PC Receitas'!$O$9,E75='PC Receitas'!$O$10,E75='PC Receitas'!$O$11,E75='PC Receitas'!$O$12,E75='PC Receitas'!$O$13,E75='PC Receitas'!$O$14)),-I75,0))</f>
        <v>7448.57</v>
      </c>
      <c r="R75" s="153" t="e">
        <f t="shared" si="4"/>
        <v>#N/A</v>
      </c>
      <c r="S75" s="150" t="e">
        <f t="shared" si="5"/>
        <v>#N/A</v>
      </c>
      <c r="T75" s="150" t="e">
        <f t="shared" si="6"/>
        <v>#N/A</v>
      </c>
      <c r="U75" s="150" t="e">
        <f t="shared" si="7"/>
        <v>#N/A</v>
      </c>
      <c r="V75" s="154" t="e">
        <f>VLOOKUP(E75,'PC Receitas'!$O$4:$P$14,2,FALSE)</f>
        <v>#N/A</v>
      </c>
    </row>
    <row r="76" spans="3:22" ht="19.5" customHeight="1" thickTop="1" thickBot="1" x14ac:dyDescent="0.3">
      <c r="C76" s="58"/>
      <c r="D76" s="58" t="str">
        <f>IF(C76&lt;&gt;"",TEXT(C76,"00")&amp;"/12/"&amp;'Configurações Básicas'!$P$5,"")</f>
        <v/>
      </c>
      <c r="E76" s="58"/>
      <c r="F76" s="58"/>
      <c r="G76" s="58"/>
      <c r="H76" s="58"/>
      <c r="I76" s="59"/>
      <c r="J76" s="193"/>
      <c r="K76" s="168"/>
      <c r="L76" s="192"/>
      <c r="M76" s="56">
        <f>M75+IF(AND(K76="Pago",OR(E76='PC Receitas'!$O$4,E76='PC Receitas'!$O$5,E76='PC Receitas'!$O$6)),I76,IF(AND(K76="Pago",OR(E76='PC Receitas'!$O$7,E76='PC Receitas'!$O$8,E76='PC Receitas'!$O$9,E76='PC Receitas'!$O$10,E76='PC Receitas'!$O$11,E76='PC Receitas'!$O$12,E76='PC Receitas'!$O$13,E76='PC Receitas'!$O$14)),-I76,0))</f>
        <v>7448.57</v>
      </c>
      <c r="R76" s="153" t="e">
        <f t="shared" si="4"/>
        <v>#N/A</v>
      </c>
      <c r="S76" s="150" t="e">
        <f t="shared" si="5"/>
        <v>#N/A</v>
      </c>
      <c r="T76" s="150" t="e">
        <f t="shared" si="6"/>
        <v>#N/A</v>
      </c>
      <c r="U76" s="150" t="e">
        <f t="shared" si="7"/>
        <v>#N/A</v>
      </c>
      <c r="V76" s="154" t="e">
        <f>VLOOKUP(E76,'PC Receitas'!$O$4:$P$14,2,FALSE)</f>
        <v>#N/A</v>
      </c>
    </row>
    <row r="77" spans="3:22" ht="19.5" customHeight="1" thickTop="1" thickBot="1" x14ac:dyDescent="0.3">
      <c r="C77" s="58"/>
      <c r="D77" s="58" t="str">
        <f>IF(C77&lt;&gt;"",TEXT(C77,"00")&amp;"/12/"&amp;'Configurações Básicas'!$P$5,"")</f>
        <v/>
      </c>
      <c r="E77" s="58"/>
      <c r="F77" s="58"/>
      <c r="G77" s="58"/>
      <c r="H77" s="58"/>
      <c r="I77" s="59"/>
      <c r="J77" s="193"/>
      <c r="K77" s="168"/>
      <c r="L77" s="192"/>
      <c r="M77" s="56">
        <f>M76+IF(AND(K77="Pago",OR(E77='PC Receitas'!$O$4,E77='PC Receitas'!$O$5,E77='PC Receitas'!$O$6)),I77,IF(AND(K77="Pago",OR(E77='PC Receitas'!$O$7,E77='PC Receitas'!$O$8,E77='PC Receitas'!$O$9,E77='PC Receitas'!$O$10,E77='PC Receitas'!$O$11,E77='PC Receitas'!$O$12,E77='PC Receitas'!$O$13,E77='PC Receitas'!$O$14)),-I77,0))</f>
        <v>7448.57</v>
      </c>
      <c r="R77" s="153" t="e">
        <f t="shared" si="4"/>
        <v>#N/A</v>
      </c>
      <c r="S77" s="150" t="e">
        <f t="shared" si="5"/>
        <v>#N/A</v>
      </c>
      <c r="T77" s="150" t="e">
        <f t="shared" si="6"/>
        <v>#N/A</v>
      </c>
      <c r="U77" s="150" t="e">
        <f t="shared" si="7"/>
        <v>#N/A</v>
      </c>
      <c r="V77" s="154" t="e">
        <f>VLOOKUP(E77,'PC Receitas'!$O$4:$P$14,2,FALSE)</f>
        <v>#N/A</v>
      </c>
    </row>
    <row r="78" spans="3:22" ht="19.5" customHeight="1" thickTop="1" thickBot="1" x14ac:dyDescent="0.3">
      <c r="C78" s="58"/>
      <c r="D78" s="58" t="str">
        <f>IF(C78&lt;&gt;"",TEXT(C78,"00")&amp;"/12/"&amp;'Configurações Básicas'!$P$5,"")</f>
        <v/>
      </c>
      <c r="E78" s="58"/>
      <c r="F78" s="58"/>
      <c r="G78" s="58"/>
      <c r="H78" s="58"/>
      <c r="I78" s="59"/>
      <c r="J78" s="193"/>
      <c r="K78" s="168"/>
      <c r="L78" s="192"/>
      <c r="M78" s="56">
        <f>M77+IF(AND(K78="Pago",OR(E78='PC Receitas'!$O$4,E78='PC Receitas'!$O$5,E78='PC Receitas'!$O$6)),I78,IF(AND(K78="Pago",OR(E78='PC Receitas'!$O$7,E78='PC Receitas'!$O$8,E78='PC Receitas'!$O$9,E78='PC Receitas'!$O$10,E78='PC Receitas'!$O$11,E78='PC Receitas'!$O$12,E78='PC Receitas'!$O$13,E78='PC Receitas'!$O$14)),-I78,0))</f>
        <v>7448.57</v>
      </c>
      <c r="R78" s="153" t="e">
        <f t="shared" si="4"/>
        <v>#N/A</v>
      </c>
      <c r="S78" s="150" t="e">
        <f t="shared" si="5"/>
        <v>#N/A</v>
      </c>
      <c r="T78" s="150" t="e">
        <f t="shared" si="6"/>
        <v>#N/A</v>
      </c>
      <c r="U78" s="150" t="e">
        <f t="shared" si="7"/>
        <v>#N/A</v>
      </c>
      <c r="V78" s="154" t="e">
        <f>VLOOKUP(E78,'PC Receitas'!$O$4:$P$14,2,FALSE)</f>
        <v>#N/A</v>
      </c>
    </row>
    <row r="79" spans="3:22" ht="19.5" customHeight="1" thickTop="1" thickBot="1" x14ac:dyDescent="0.3">
      <c r="C79" s="58"/>
      <c r="D79" s="58" t="str">
        <f>IF(C79&lt;&gt;"",TEXT(C79,"00")&amp;"/12/"&amp;'Configurações Básicas'!$P$5,"")</f>
        <v/>
      </c>
      <c r="E79" s="58"/>
      <c r="F79" s="58"/>
      <c r="G79" s="58"/>
      <c r="H79" s="58"/>
      <c r="I79" s="59"/>
      <c r="J79" s="193"/>
      <c r="K79" s="168"/>
      <c r="L79" s="192"/>
      <c r="M79" s="56">
        <f>M78+IF(AND(K79="Pago",OR(E79='PC Receitas'!$O$4,E79='PC Receitas'!$O$5,E79='PC Receitas'!$O$6)),I79,IF(AND(K79="Pago",OR(E79='PC Receitas'!$O$7,E79='PC Receitas'!$O$8,E79='PC Receitas'!$O$9,E79='PC Receitas'!$O$10,E79='PC Receitas'!$O$11,E79='PC Receitas'!$O$12,E79='PC Receitas'!$O$13,E79='PC Receitas'!$O$14)),-I79,0))</f>
        <v>7448.57</v>
      </c>
      <c r="R79" s="153" t="e">
        <f t="shared" si="4"/>
        <v>#N/A</v>
      </c>
      <c r="S79" s="150" t="e">
        <f t="shared" si="5"/>
        <v>#N/A</v>
      </c>
      <c r="T79" s="150" t="e">
        <f t="shared" si="6"/>
        <v>#N/A</v>
      </c>
      <c r="U79" s="150" t="e">
        <f t="shared" si="7"/>
        <v>#N/A</v>
      </c>
      <c r="V79" s="154" t="e">
        <f>VLOOKUP(E79,'PC Receitas'!$O$4:$P$14,2,FALSE)</f>
        <v>#N/A</v>
      </c>
    </row>
    <row r="80" spans="3:22" ht="19.5" customHeight="1" thickTop="1" thickBot="1" x14ac:dyDescent="0.3">
      <c r="C80" s="58"/>
      <c r="D80" s="58" t="str">
        <f>IF(C80&lt;&gt;"",TEXT(C80,"00")&amp;"/12/"&amp;'Configurações Básicas'!$P$5,"")</f>
        <v/>
      </c>
      <c r="E80" s="58"/>
      <c r="F80" s="58"/>
      <c r="G80" s="58"/>
      <c r="H80" s="58"/>
      <c r="I80" s="59"/>
      <c r="J80" s="193"/>
      <c r="K80" s="168"/>
      <c r="L80" s="192"/>
      <c r="M80" s="56">
        <f>M79+IF(AND(K80="Pago",OR(E80='PC Receitas'!$O$4,E80='PC Receitas'!$O$5,E80='PC Receitas'!$O$6)),I80,IF(AND(K80="Pago",OR(E80='PC Receitas'!$O$7,E80='PC Receitas'!$O$8,E80='PC Receitas'!$O$9,E80='PC Receitas'!$O$10,E80='PC Receitas'!$O$11,E80='PC Receitas'!$O$12,E80='PC Receitas'!$O$13,E80='PC Receitas'!$O$14)),-I80,0))</f>
        <v>7448.57</v>
      </c>
      <c r="R80" s="153" t="e">
        <f t="shared" si="4"/>
        <v>#N/A</v>
      </c>
      <c r="S80" s="150" t="e">
        <f t="shared" si="5"/>
        <v>#N/A</v>
      </c>
      <c r="T80" s="150" t="e">
        <f t="shared" si="6"/>
        <v>#N/A</v>
      </c>
      <c r="U80" s="150" t="e">
        <f t="shared" si="7"/>
        <v>#N/A</v>
      </c>
      <c r="V80" s="154" t="e">
        <f>VLOOKUP(E80,'PC Receitas'!$O$4:$P$14,2,FALSE)</f>
        <v>#N/A</v>
      </c>
    </row>
    <row r="81" spans="3:22" ht="19.5" customHeight="1" thickTop="1" thickBot="1" x14ac:dyDescent="0.3">
      <c r="C81" s="58"/>
      <c r="D81" s="58" t="str">
        <f>IF(C81&lt;&gt;"",TEXT(C81,"00")&amp;"/12/"&amp;'Configurações Básicas'!$P$5,"")</f>
        <v/>
      </c>
      <c r="E81" s="58"/>
      <c r="F81" s="58"/>
      <c r="G81" s="58"/>
      <c r="H81" s="58"/>
      <c r="I81" s="59"/>
      <c r="J81" s="193"/>
      <c r="K81" s="168"/>
      <c r="L81" s="192"/>
      <c r="M81" s="56">
        <f>M80+IF(AND(K81="Pago",OR(E81='PC Receitas'!$O$4,E81='PC Receitas'!$O$5,E81='PC Receitas'!$O$6)),I81,IF(AND(K81="Pago",OR(E81='PC Receitas'!$O$7,E81='PC Receitas'!$O$8,E81='PC Receitas'!$O$9,E81='PC Receitas'!$O$10,E81='PC Receitas'!$O$11,E81='PC Receitas'!$O$12,E81='PC Receitas'!$O$13,E81='PC Receitas'!$O$14)),-I81,0))</f>
        <v>7448.57</v>
      </c>
      <c r="R81" s="153" t="e">
        <f t="shared" si="4"/>
        <v>#N/A</v>
      </c>
      <c r="S81" s="150" t="e">
        <f t="shared" si="5"/>
        <v>#N/A</v>
      </c>
      <c r="T81" s="150" t="e">
        <f t="shared" si="6"/>
        <v>#N/A</v>
      </c>
      <c r="U81" s="150" t="e">
        <f t="shared" si="7"/>
        <v>#N/A</v>
      </c>
      <c r="V81" s="154" t="e">
        <f>VLOOKUP(E81,'PC Receitas'!$O$4:$P$14,2,FALSE)</f>
        <v>#N/A</v>
      </c>
    </row>
    <row r="82" spans="3:22" ht="19.5" customHeight="1" thickTop="1" thickBot="1" x14ac:dyDescent="0.3">
      <c r="C82" s="58"/>
      <c r="D82" s="58" t="str">
        <f>IF(C82&lt;&gt;"",TEXT(C82,"00")&amp;"/12/"&amp;'Configurações Básicas'!$P$5,"")</f>
        <v/>
      </c>
      <c r="E82" s="58"/>
      <c r="F82" s="58"/>
      <c r="G82" s="58"/>
      <c r="H82" s="58"/>
      <c r="I82" s="59"/>
      <c r="J82" s="193"/>
      <c r="K82" s="168"/>
      <c r="L82" s="192"/>
      <c r="M82" s="56">
        <f>M81+IF(AND(K82="Pago",OR(E82='PC Receitas'!$O$4,E82='PC Receitas'!$O$5,E82='PC Receitas'!$O$6)),I82,IF(AND(K82="Pago",OR(E82='PC Receitas'!$O$7,E82='PC Receitas'!$O$8,E82='PC Receitas'!$O$9,E82='PC Receitas'!$O$10,E82='PC Receitas'!$O$11,E82='PC Receitas'!$O$12,E82='PC Receitas'!$O$13,E82='PC Receitas'!$O$14)),-I82,0))</f>
        <v>7448.57</v>
      </c>
      <c r="R82" s="153" t="e">
        <f t="shared" si="4"/>
        <v>#N/A</v>
      </c>
      <c r="S82" s="150" t="e">
        <f t="shared" si="5"/>
        <v>#N/A</v>
      </c>
      <c r="T82" s="150" t="e">
        <f t="shared" si="6"/>
        <v>#N/A</v>
      </c>
      <c r="U82" s="150" t="e">
        <f t="shared" si="7"/>
        <v>#N/A</v>
      </c>
      <c r="V82" s="154" t="e">
        <f>VLOOKUP(E82,'PC Receitas'!$O$4:$P$14,2,FALSE)</f>
        <v>#N/A</v>
      </c>
    </row>
    <row r="83" spans="3:22" ht="19.5" customHeight="1" thickTop="1" thickBot="1" x14ac:dyDescent="0.3">
      <c r="C83" s="58"/>
      <c r="D83" s="58" t="str">
        <f>IF(C83&lt;&gt;"",TEXT(C83,"00")&amp;"/12/"&amp;'Configurações Básicas'!$P$5,"")</f>
        <v/>
      </c>
      <c r="E83" s="58"/>
      <c r="F83" s="58"/>
      <c r="G83" s="58"/>
      <c r="H83" s="58"/>
      <c r="I83" s="59"/>
      <c r="J83" s="193"/>
      <c r="K83" s="168"/>
      <c r="L83" s="192"/>
      <c r="M83" s="56">
        <f>M82+IF(AND(K83="Pago",OR(E83='PC Receitas'!$O$4,E83='PC Receitas'!$O$5,E83='PC Receitas'!$O$6)),I83,IF(AND(K83="Pago",OR(E83='PC Receitas'!$O$7,E83='PC Receitas'!$O$8,E83='PC Receitas'!$O$9,E83='PC Receitas'!$O$10,E83='PC Receitas'!$O$11,E83='PC Receitas'!$O$12,E83='PC Receitas'!$O$13,E83='PC Receitas'!$O$14)),-I83,0))</f>
        <v>7448.57</v>
      </c>
      <c r="R83" s="153" t="e">
        <f t="shared" si="4"/>
        <v>#N/A</v>
      </c>
      <c r="S83" s="150" t="e">
        <f t="shared" si="5"/>
        <v>#N/A</v>
      </c>
      <c r="T83" s="150" t="e">
        <f t="shared" si="6"/>
        <v>#N/A</v>
      </c>
      <c r="U83" s="150" t="e">
        <f t="shared" si="7"/>
        <v>#N/A</v>
      </c>
      <c r="V83" s="154" t="e">
        <f>VLOOKUP(E83,'PC Receitas'!$O$4:$P$14,2,FALSE)</f>
        <v>#N/A</v>
      </c>
    </row>
    <row r="84" spans="3:22" ht="19.5" customHeight="1" thickTop="1" thickBot="1" x14ac:dyDescent="0.3">
      <c r="C84" s="58"/>
      <c r="D84" s="58" t="str">
        <f>IF(C84&lt;&gt;"",TEXT(C84,"00")&amp;"/12/"&amp;'Configurações Básicas'!$P$5,"")</f>
        <v/>
      </c>
      <c r="E84" s="58"/>
      <c r="F84" s="58"/>
      <c r="G84" s="58"/>
      <c r="H84" s="58"/>
      <c r="I84" s="59"/>
      <c r="J84" s="193"/>
      <c r="K84" s="168"/>
      <c r="L84" s="192"/>
      <c r="M84" s="56">
        <f>M83+IF(AND(K84="Pago",OR(E84='PC Receitas'!$O$4,E84='PC Receitas'!$O$5,E84='PC Receitas'!$O$6)),I84,IF(AND(K84="Pago",OR(E84='PC Receitas'!$O$7,E84='PC Receitas'!$O$8,E84='PC Receitas'!$O$9,E84='PC Receitas'!$O$10,E84='PC Receitas'!$O$11,E84='PC Receitas'!$O$12,E84='PC Receitas'!$O$13,E84='PC Receitas'!$O$14)),-I84,0))</f>
        <v>7448.57</v>
      </c>
      <c r="R84" s="153" t="e">
        <f t="shared" si="4"/>
        <v>#N/A</v>
      </c>
      <c r="S84" s="150" t="e">
        <f t="shared" si="5"/>
        <v>#N/A</v>
      </c>
      <c r="T84" s="150" t="e">
        <f t="shared" si="6"/>
        <v>#N/A</v>
      </c>
      <c r="U84" s="150" t="e">
        <f t="shared" si="7"/>
        <v>#N/A</v>
      </c>
      <c r="V84" s="154" t="e">
        <f>VLOOKUP(E84,'PC Receitas'!$O$4:$P$14,2,FALSE)</f>
        <v>#N/A</v>
      </c>
    </row>
    <row r="85" spans="3:22" ht="19.5" customHeight="1" thickTop="1" thickBot="1" x14ac:dyDescent="0.3">
      <c r="C85" s="58"/>
      <c r="D85" s="58" t="str">
        <f>IF(C85&lt;&gt;"",TEXT(C85,"00")&amp;"/12/"&amp;'Configurações Básicas'!$P$5,"")</f>
        <v/>
      </c>
      <c r="E85" s="58"/>
      <c r="F85" s="58"/>
      <c r="G85" s="58"/>
      <c r="H85" s="58"/>
      <c r="I85" s="59"/>
      <c r="J85" s="193"/>
      <c r="K85" s="168"/>
      <c r="L85" s="192"/>
      <c r="M85" s="56">
        <f>M84+IF(AND(K85="Pago",OR(E85='PC Receitas'!$O$4,E85='PC Receitas'!$O$5,E85='PC Receitas'!$O$6)),I85,IF(AND(K85="Pago",OR(E85='PC Receitas'!$O$7,E85='PC Receitas'!$O$8,E85='PC Receitas'!$O$9,E85='PC Receitas'!$O$10,E85='PC Receitas'!$O$11,E85='PC Receitas'!$O$12,E85='PC Receitas'!$O$13,E85='PC Receitas'!$O$14)),-I85,0))</f>
        <v>7448.57</v>
      </c>
      <c r="R85" s="153" t="e">
        <f t="shared" si="4"/>
        <v>#N/A</v>
      </c>
      <c r="S85" s="150" t="e">
        <f t="shared" si="5"/>
        <v>#N/A</v>
      </c>
      <c r="T85" s="150" t="e">
        <f t="shared" si="6"/>
        <v>#N/A</v>
      </c>
      <c r="U85" s="150" t="e">
        <f t="shared" si="7"/>
        <v>#N/A</v>
      </c>
      <c r="V85" s="154" t="e">
        <f>VLOOKUP(E85,'PC Receitas'!$O$4:$P$14,2,FALSE)</f>
        <v>#N/A</v>
      </c>
    </row>
    <row r="86" spans="3:22" ht="19.5" customHeight="1" thickTop="1" thickBot="1" x14ac:dyDescent="0.3">
      <c r="C86" s="58"/>
      <c r="D86" s="58" t="str">
        <f>IF(C86&lt;&gt;"",TEXT(C86,"00")&amp;"/12/"&amp;'Configurações Básicas'!$P$5,"")</f>
        <v/>
      </c>
      <c r="E86" s="58"/>
      <c r="F86" s="58"/>
      <c r="G86" s="58"/>
      <c r="H86" s="58"/>
      <c r="I86" s="59"/>
      <c r="J86" s="193"/>
      <c r="K86" s="168"/>
      <c r="L86" s="192"/>
      <c r="M86" s="56">
        <f>M85+IF(AND(K86="Pago",OR(E86='PC Receitas'!$O$4,E86='PC Receitas'!$O$5,E86='PC Receitas'!$O$6)),I86,IF(AND(K86="Pago",OR(E86='PC Receitas'!$O$7,E86='PC Receitas'!$O$8,E86='PC Receitas'!$O$9,E86='PC Receitas'!$O$10,E86='PC Receitas'!$O$11,E86='PC Receitas'!$O$12,E86='PC Receitas'!$O$13,E86='PC Receitas'!$O$14)),-I86,0))</f>
        <v>7448.57</v>
      </c>
      <c r="R86" s="153" t="e">
        <f t="shared" si="4"/>
        <v>#N/A</v>
      </c>
      <c r="S86" s="150" t="e">
        <f t="shared" si="5"/>
        <v>#N/A</v>
      </c>
      <c r="T86" s="150" t="e">
        <f t="shared" si="6"/>
        <v>#N/A</v>
      </c>
      <c r="U86" s="150" t="e">
        <f t="shared" si="7"/>
        <v>#N/A</v>
      </c>
      <c r="V86" s="154" t="e">
        <f>VLOOKUP(E86,'PC Receitas'!$O$4:$P$14,2,FALSE)</f>
        <v>#N/A</v>
      </c>
    </row>
    <row r="87" spans="3:22" ht="19.5" customHeight="1" thickTop="1" thickBot="1" x14ac:dyDescent="0.3">
      <c r="C87" s="58"/>
      <c r="D87" s="58" t="str">
        <f>IF(C87&lt;&gt;"",TEXT(C87,"00")&amp;"/12/"&amp;'Configurações Básicas'!$P$5,"")</f>
        <v/>
      </c>
      <c r="E87" s="58"/>
      <c r="F87" s="58"/>
      <c r="G87" s="58"/>
      <c r="H87" s="58"/>
      <c r="I87" s="59"/>
      <c r="J87" s="193"/>
      <c r="K87" s="168"/>
      <c r="L87" s="192"/>
      <c r="M87" s="56">
        <f>M86+IF(AND(K87="Pago",OR(E87='PC Receitas'!$O$4,E87='PC Receitas'!$O$5,E87='PC Receitas'!$O$6)),I87,IF(AND(K87="Pago",OR(E87='PC Receitas'!$O$7,E87='PC Receitas'!$O$8,E87='PC Receitas'!$O$9,E87='PC Receitas'!$O$10,E87='PC Receitas'!$O$11,E87='PC Receitas'!$O$12,E87='PC Receitas'!$O$13,E87='PC Receitas'!$O$14)),-I87,0))</f>
        <v>7448.57</v>
      </c>
      <c r="R87" s="153" t="e">
        <f t="shared" si="4"/>
        <v>#N/A</v>
      </c>
      <c r="S87" s="150" t="e">
        <f t="shared" si="5"/>
        <v>#N/A</v>
      </c>
      <c r="T87" s="150" t="e">
        <f t="shared" si="6"/>
        <v>#N/A</v>
      </c>
      <c r="U87" s="150" t="e">
        <f t="shared" si="7"/>
        <v>#N/A</v>
      </c>
      <c r="V87" s="154" t="e">
        <f>VLOOKUP(E87,'PC Receitas'!$O$4:$P$14,2,FALSE)</f>
        <v>#N/A</v>
      </c>
    </row>
    <row r="88" spans="3:22" ht="19.5" customHeight="1" thickTop="1" thickBot="1" x14ac:dyDescent="0.3">
      <c r="C88" s="58"/>
      <c r="D88" s="58" t="str">
        <f>IF(C88&lt;&gt;"",TEXT(C88,"00")&amp;"/12/"&amp;'Configurações Básicas'!$P$5,"")</f>
        <v/>
      </c>
      <c r="E88" s="58"/>
      <c r="F88" s="58"/>
      <c r="G88" s="58"/>
      <c r="H88" s="58"/>
      <c r="I88" s="59"/>
      <c r="J88" s="193"/>
      <c r="K88" s="168"/>
      <c r="L88" s="192"/>
      <c r="M88" s="56">
        <f>M87+IF(AND(K88="Pago",OR(E88='PC Receitas'!$O$4,E88='PC Receitas'!$O$5,E88='PC Receitas'!$O$6)),I88,IF(AND(K88="Pago",OR(E88='PC Receitas'!$O$7,E88='PC Receitas'!$O$8,E88='PC Receitas'!$O$9,E88='PC Receitas'!$O$10,E88='PC Receitas'!$O$11,E88='PC Receitas'!$O$12,E88='PC Receitas'!$O$13,E88='PC Receitas'!$O$14)),-I88,0))</f>
        <v>7448.57</v>
      </c>
      <c r="R88" s="153" t="e">
        <f t="shared" si="4"/>
        <v>#N/A</v>
      </c>
      <c r="S88" s="150" t="e">
        <f t="shared" si="5"/>
        <v>#N/A</v>
      </c>
      <c r="T88" s="150" t="e">
        <f t="shared" si="6"/>
        <v>#N/A</v>
      </c>
      <c r="U88" s="150" t="e">
        <f t="shared" si="7"/>
        <v>#N/A</v>
      </c>
      <c r="V88" s="154" t="e">
        <f>VLOOKUP(E88,'PC Receitas'!$O$4:$P$14,2,FALSE)</f>
        <v>#N/A</v>
      </c>
    </row>
    <row r="89" spans="3:22" ht="19.5" customHeight="1" thickTop="1" thickBot="1" x14ac:dyDescent="0.3">
      <c r="C89" s="58"/>
      <c r="D89" s="58" t="str">
        <f>IF(C89&lt;&gt;"",TEXT(C89,"00")&amp;"/12/"&amp;'Configurações Básicas'!$P$5,"")</f>
        <v/>
      </c>
      <c r="E89" s="58"/>
      <c r="F89" s="58"/>
      <c r="G89" s="58"/>
      <c r="H89" s="58"/>
      <c r="I89" s="59"/>
      <c r="J89" s="193"/>
      <c r="K89" s="168"/>
      <c r="L89" s="192"/>
      <c r="M89" s="56">
        <f>M88+IF(AND(K89="Pago",OR(E89='PC Receitas'!$O$4,E89='PC Receitas'!$O$5,E89='PC Receitas'!$O$6)),I89,IF(AND(K89="Pago",OR(E89='PC Receitas'!$O$7,E89='PC Receitas'!$O$8,E89='PC Receitas'!$O$9,E89='PC Receitas'!$O$10,E89='PC Receitas'!$O$11,E89='PC Receitas'!$O$12,E89='PC Receitas'!$O$13,E89='PC Receitas'!$O$14)),-I89,0))</f>
        <v>7448.57</v>
      </c>
      <c r="R89" s="153" t="e">
        <f t="shared" si="4"/>
        <v>#N/A</v>
      </c>
      <c r="S89" s="150" t="e">
        <f t="shared" si="5"/>
        <v>#N/A</v>
      </c>
      <c r="T89" s="150" t="e">
        <f t="shared" si="6"/>
        <v>#N/A</v>
      </c>
      <c r="U89" s="150" t="e">
        <f t="shared" si="7"/>
        <v>#N/A</v>
      </c>
      <c r="V89" s="154" t="e">
        <f>VLOOKUP(E89,'PC Receitas'!$O$4:$P$14,2,FALSE)</f>
        <v>#N/A</v>
      </c>
    </row>
    <row r="90" spans="3:22" ht="19.5" customHeight="1" thickTop="1" thickBot="1" x14ac:dyDescent="0.3">
      <c r="C90" s="58"/>
      <c r="D90" s="58" t="str">
        <f>IF(C90&lt;&gt;"",TEXT(C90,"00")&amp;"/12/"&amp;'Configurações Básicas'!$P$5,"")</f>
        <v/>
      </c>
      <c r="E90" s="58"/>
      <c r="F90" s="58"/>
      <c r="G90" s="58"/>
      <c r="H90" s="58"/>
      <c r="I90" s="59"/>
      <c r="J90" s="193"/>
      <c r="K90" s="168"/>
      <c r="L90" s="192"/>
      <c r="M90" s="56">
        <f>M89+IF(AND(K90="Pago",OR(E90='PC Receitas'!$O$4,E90='PC Receitas'!$O$5,E90='PC Receitas'!$O$6)),I90,IF(AND(K90="Pago",OR(E90='PC Receitas'!$O$7,E90='PC Receitas'!$O$8,E90='PC Receitas'!$O$9,E90='PC Receitas'!$O$10,E90='PC Receitas'!$O$11,E90='PC Receitas'!$O$12,E90='PC Receitas'!$O$13,E90='PC Receitas'!$O$14)),-I90,0))</f>
        <v>7448.57</v>
      </c>
      <c r="R90" s="153" t="e">
        <f t="shared" si="4"/>
        <v>#N/A</v>
      </c>
      <c r="S90" s="150" t="e">
        <f t="shared" si="5"/>
        <v>#N/A</v>
      </c>
      <c r="T90" s="150" t="e">
        <f t="shared" si="6"/>
        <v>#N/A</v>
      </c>
      <c r="U90" s="150" t="e">
        <f t="shared" si="7"/>
        <v>#N/A</v>
      </c>
      <c r="V90" s="154" t="e">
        <f>VLOOKUP(E90,'PC Receitas'!$O$4:$P$14,2,FALSE)</f>
        <v>#N/A</v>
      </c>
    </row>
    <row r="91" spans="3:22" ht="19.5" customHeight="1" thickTop="1" thickBot="1" x14ac:dyDescent="0.3">
      <c r="C91" s="58"/>
      <c r="D91" s="58" t="str">
        <f>IF(C91&lt;&gt;"",TEXT(C91,"00")&amp;"/12/"&amp;'Configurações Básicas'!$P$5,"")</f>
        <v/>
      </c>
      <c r="E91" s="58"/>
      <c r="F91" s="58"/>
      <c r="G91" s="58"/>
      <c r="H91" s="58"/>
      <c r="I91" s="59"/>
      <c r="J91" s="193"/>
      <c r="K91" s="168"/>
      <c r="L91" s="192"/>
      <c r="M91" s="56">
        <f>M90+IF(AND(K91="Pago",OR(E91='PC Receitas'!$O$4,E91='PC Receitas'!$O$5,E91='PC Receitas'!$O$6)),I91,IF(AND(K91="Pago",OR(E91='PC Receitas'!$O$7,E91='PC Receitas'!$O$8,E91='PC Receitas'!$O$9,E91='PC Receitas'!$O$10,E91='PC Receitas'!$O$11,E91='PC Receitas'!$O$12,E91='PC Receitas'!$O$13,E91='PC Receitas'!$O$14)),-I91,0))</f>
        <v>7448.57</v>
      </c>
      <c r="R91" s="153" t="e">
        <f t="shared" si="4"/>
        <v>#N/A</v>
      </c>
      <c r="S91" s="150" t="e">
        <f t="shared" si="5"/>
        <v>#N/A</v>
      </c>
      <c r="T91" s="150" t="e">
        <f t="shared" si="6"/>
        <v>#N/A</v>
      </c>
      <c r="U91" s="150" t="e">
        <f t="shared" si="7"/>
        <v>#N/A</v>
      </c>
      <c r="V91" s="154" t="e">
        <f>VLOOKUP(E91,'PC Receitas'!$O$4:$P$14,2,FALSE)</f>
        <v>#N/A</v>
      </c>
    </row>
    <row r="92" spans="3:22" ht="19.5" customHeight="1" thickTop="1" thickBot="1" x14ac:dyDescent="0.3">
      <c r="C92" s="58"/>
      <c r="D92" s="58" t="str">
        <f>IF(C92&lt;&gt;"",TEXT(C92,"00")&amp;"/12/"&amp;'Configurações Básicas'!$P$5,"")</f>
        <v/>
      </c>
      <c r="E92" s="58"/>
      <c r="F92" s="58"/>
      <c r="G92" s="58"/>
      <c r="H92" s="58"/>
      <c r="I92" s="59"/>
      <c r="J92" s="193"/>
      <c r="K92" s="168"/>
      <c r="L92" s="192"/>
      <c r="M92" s="56">
        <f>M91+IF(AND(K92="Pago",OR(E92='PC Receitas'!$O$4,E92='PC Receitas'!$O$5,E92='PC Receitas'!$O$6)),I92,IF(AND(K92="Pago",OR(E92='PC Receitas'!$O$7,E92='PC Receitas'!$O$8,E92='PC Receitas'!$O$9,E92='PC Receitas'!$O$10,E92='PC Receitas'!$O$11,E92='PC Receitas'!$O$12,E92='PC Receitas'!$O$13,E92='PC Receitas'!$O$14)),-I92,0))</f>
        <v>7448.57</v>
      </c>
      <c r="R92" s="153" t="e">
        <f t="shared" si="4"/>
        <v>#N/A</v>
      </c>
      <c r="S92" s="150" t="e">
        <f t="shared" si="5"/>
        <v>#N/A</v>
      </c>
      <c r="T92" s="150" t="e">
        <f t="shared" si="6"/>
        <v>#N/A</v>
      </c>
      <c r="U92" s="150" t="e">
        <f t="shared" si="7"/>
        <v>#N/A</v>
      </c>
      <c r="V92" s="154" t="e">
        <f>VLOOKUP(E92,'PC Receitas'!$O$4:$P$14,2,FALSE)</f>
        <v>#N/A</v>
      </c>
    </row>
    <row r="93" spans="3:22" ht="19.5" customHeight="1" thickTop="1" thickBot="1" x14ac:dyDescent="0.3">
      <c r="C93" s="58"/>
      <c r="D93" s="58" t="str">
        <f>IF(C93&lt;&gt;"",TEXT(C93,"00")&amp;"/12/"&amp;'Configurações Básicas'!$P$5,"")</f>
        <v/>
      </c>
      <c r="E93" s="58"/>
      <c r="F93" s="58"/>
      <c r="G93" s="58"/>
      <c r="H93" s="58"/>
      <c r="I93" s="59"/>
      <c r="J93" s="193"/>
      <c r="K93" s="168"/>
      <c r="L93" s="192"/>
      <c r="M93" s="56">
        <f>M92+IF(AND(K93="Pago",OR(E93='PC Receitas'!$O$4,E93='PC Receitas'!$O$5,E93='PC Receitas'!$O$6)),I93,IF(AND(K93="Pago",OR(E93='PC Receitas'!$O$7,E93='PC Receitas'!$O$8,E93='PC Receitas'!$O$9,E93='PC Receitas'!$O$10,E93='PC Receitas'!$O$11,E93='PC Receitas'!$O$12,E93='PC Receitas'!$O$13,E93='PC Receitas'!$O$14)),-I93,0))</f>
        <v>7448.57</v>
      </c>
      <c r="R93" s="153" t="e">
        <f t="shared" si="4"/>
        <v>#N/A</v>
      </c>
      <c r="S93" s="150" t="e">
        <f t="shared" si="5"/>
        <v>#N/A</v>
      </c>
      <c r="T93" s="150" t="e">
        <f t="shared" si="6"/>
        <v>#N/A</v>
      </c>
      <c r="U93" s="150" t="e">
        <f t="shared" si="7"/>
        <v>#N/A</v>
      </c>
      <c r="V93" s="154" t="e">
        <f>VLOOKUP(E93,'PC Receitas'!$O$4:$P$14,2,FALSE)</f>
        <v>#N/A</v>
      </c>
    </row>
    <row r="94" spans="3:22" ht="19.5" customHeight="1" thickTop="1" thickBot="1" x14ac:dyDescent="0.3">
      <c r="C94" s="58"/>
      <c r="D94" s="58" t="str">
        <f>IF(C94&lt;&gt;"",TEXT(C94,"00")&amp;"/12/"&amp;'Configurações Básicas'!$P$5,"")</f>
        <v/>
      </c>
      <c r="E94" s="58"/>
      <c r="F94" s="58"/>
      <c r="G94" s="58"/>
      <c r="H94" s="58"/>
      <c r="I94" s="59"/>
      <c r="J94" s="193"/>
      <c r="K94" s="168"/>
      <c r="L94" s="192"/>
      <c r="M94" s="56">
        <f>M93+IF(AND(K94="Pago",OR(E94='PC Receitas'!$O$4,E94='PC Receitas'!$O$5,E94='PC Receitas'!$O$6)),I94,IF(AND(K94="Pago",OR(E94='PC Receitas'!$O$7,E94='PC Receitas'!$O$8,E94='PC Receitas'!$O$9,E94='PC Receitas'!$O$10,E94='PC Receitas'!$O$11,E94='PC Receitas'!$O$12,E94='PC Receitas'!$O$13,E94='PC Receitas'!$O$14)),-I94,0))</f>
        <v>7448.57</v>
      </c>
      <c r="R94" s="153" t="e">
        <f t="shared" si="4"/>
        <v>#N/A</v>
      </c>
      <c r="S94" s="150" t="e">
        <f t="shared" si="5"/>
        <v>#N/A</v>
      </c>
      <c r="T94" s="150" t="e">
        <f t="shared" si="6"/>
        <v>#N/A</v>
      </c>
      <c r="U94" s="150" t="e">
        <f t="shared" si="7"/>
        <v>#N/A</v>
      </c>
      <c r="V94" s="154" t="e">
        <f>VLOOKUP(E94,'PC Receitas'!$O$4:$P$14,2,FALSE)</f>
        <v>#N/A</v>
      </c>
    </row>
    <row r="95" spans="3:22" ht="19.5" customHeight="1" thickTop="1" thickBot="1" x14ac:dyDescent="0.3">
      <c r="C95" s="58"/>
      <c r="D95" s="58" t="str">
        <f>IF(C95&lt;&gt;"",TEXT(C95,"00")&amp;"/12/"&amp;'Configurações Básicas'!$P$5,"")</f>
        <v/>
      </c>
      <c r="E95" s="58"/>
      <c r="F95" s="58"/>
      <c r="G95" s="58"/>
      <c r="H95" s="58"/>
      <c r="I95" s="59"/>
      <c r="J95" s="193"/>
      <c r="K95" s="168"/>
      <c r="L95" s="192"/>
      <c r="M95" s="56">
        <f>M94+IF(AND(K95="Pago",OR(E95='PC Receitas'!$O$4,E95='PC Receitas'!$O$5,E95='PC Receitas'!$O$6)),I95,IF(AND(K95="Pago",OR(E95='PC Receitas'!$O$7,E95='PC Receitas'!$O$8,E95='PC Receitas'!$O$9,E95='PC Receitas'!$O$10,E95='PC Receitas'!$O$11,E95='PC Receitas'!$O$12,E95='PC Receitas'!$O$13,E95='PC Receitas'!$O$14)),-I95,0))</f>
        <v>7448.57</v>
      </c>
      <c r="R95" s="153" t="e">
        <f t="shared" si="4"/>
        <v>#N/A</v>
      </c>
      <c r="S95" s="150" t="e">
        <f t="shared" si="5"/>
        <v>#N/A</v>
      </c>
      <c r="T95" s="150" t="e">
        <f t="shared" si="6"/>
        <v>#N/A</v>
      </c>
      <c r="U95" s="150" t="e">
        <f t="shared" si="7"/>
        <v>#N/A</v>
      </c>
      <c r="V95" s="154" t="e">
        <f>VLOOKUP(E95,'PC Receitas'!$O$4:$P$14,2,FALSE)</f>
        <v>#N/A</v>
      </c>
    </row>
    <row r="96" spans="3:22" ht="19.5" customHeight="1" thickTop="1" thickBot="1" x14ac:dyDescent="0.3">
      <c r="C96" s="58"/>
      <c r="D96" s="58" t="str">
        <f>IF(C96&lt;&gt;"",TEXT(C96,"00")&amp;"/12/"&amp;'Configurações Básicas'!$P$5,"")</f>
        <v/>
      </c>
      <c r="E96" s="58"/>
      <c r="F96" s="58"/>
      <c r="G96" s="58"/>
      <c r="H96" s="58"/>
      <c r="I96" s="59"/>
      <c r="J96" s="193"/>
      <c r="K96" s="168"/>
      <c r="L96" s="192"/>
      <c r="M96" s="56">
        <f>M95+IF(AND(K96="Pago",OR(E96='PC Receitas'!$O$4,E96='PC Receitas'!$O$5,E96='PC Receitas'!$O$6)),I96,IF(AND(K96="Pago",OR(E96='PC Receitas'!$O$7,E96='PC Receitas'!$O$8,E96='PC Receitas'!$O$9,E96='PC Receitas'!$O$10,E96='PC Receitas'!$O$11,E96='PC Receitas'!$O$12,E96='PC Receitas'!$O$13,E96='PC Receitas'!$O$14)),-I96,0))</f>
        <v>7448.57</v>
      </c>
      <c r="R96" s="153" t="e">
        <f t="shared" si="4"/>
        <v>#N/A</v>
      </c>
      <c r="S96" s="150" t="e">
        <f t="shared" si="5"/>
        <v>#N/A</v>
      </c>
      <c r="T96" s="150" t="e">
        <f t="shared" si="6"/>
        <v>#N/A</v>
      </c>
      <c r="U96" s="150" t="e">
        <f t="shared" si="7"/>
        <v>#N/A</v>
      </c>
      <c r="V96" s="154" t="e">
        <f>VLOOKUP(E96,'PC Receitas'!$O$4:$P$14,2,FALSE)</f>
        <v>#N/A</v>
      </c>
    </row>
    <row r="97" spans="3:22" ht="19.5" customHeight="1" thickTop="1" thickBot="1" x14ac:dyDescent="0.3">
      <c r="C97" s="58"/>
      <c r="D97" s="58" t="str">
        <f>IF(C97&lt;&gt;"",TEXT(C97,"00")&amp;"/12/"&amp;'Configurações Básicas'!$P$5,"")</f>
        <v/>
      </c>
      <c r="E97" s="58"/>
      <c r="F97" s="58"/>
      <c r="G97" s="58"/>
      <c r="H97" s="58"/>
      <c r="I97" s="59"/>
      <c r="J97" s="193"/>
      <c r="K97" s="168"/>
      <c r="L97" s="192"/>
      <c r="M97" s="56">
        <f>M96+IF(AND(K97="Pago",OR(E97='PC Receitas'!$O$4,E97='PC Receitas'!$O$5,E97='PC Receitas'!$O$6)),I97,IF(AND(K97="Pago",OR(E97='PC Receitas'!$O$7,E97='PC Receitas'!$O$8,E97='PC Receitas'!$O$9,E97='PC Receitas'!$O$10,E97='PC Receitas'!$O$11,E97='PC Receitas'!$O$12,E97='PC Receitas'!$O$13,E97='PC Receitas'!$O$14)),-I97,0))</f>
        <v>7448.57</v>
      </c>
      <c r="R97" s="153" t="e">
        <f t="shared" si="4"/>
        <v>#N/A</v>
      </c>
      <c r="S97" s="150" t="e">
        <f t="shared" si="5"/>
        <v>#N/A</v>
      </c>
      <c r="T97" s="150" t="e">
        <f t="shared" si="6"/>
        <v>#N/A</v>
      </c>
      <c r="U97" s="150" t="e">
        <f t="shared" si="7"/>
        <v>#N/A</v>
      </c>
      <c r="V97" s="154" t="e">
        <f>VLOOKUP(E97,'PC Receitas'!$O$4:$P$14,2,FALSE)</f>
        <v>#N/A</v>
      </c>
    </row>
    <row r="98" spans="3:22" ht="19.5" customHeight="1" thickTop="1" thickBot="1" x14ac:dyDescent="0.3">
      <c r="C98" s="58"/>
      <c r="D98" s="58" t="str">
        <f>IF(C98&lt;&gt;"",TEXT(C98,"00")&amp;"/12/"&amp;'Configurações Básicas'!$P$5,"")</f>
        <v/>
      </c>
      <c r="E98" s="58"/>
      <c r="F98" s="58"/>
      <c r="G98" s="58"/>
      <c r="H98" s="58"/>
      <c r="I98" s="59"/>
      <c r="J98" s="193"/>
      <c r="K98" s="168"/>
      <c r="L98" s="192"/>
      <c r="M98" s="56">
        <f>M97+IF(AND(K98="Pago",OR(E98='PC Receitas'!$O$4,E98='PC Receitas'!$O$5,E98='PC Receitas'!$O$6)),I98,IF(AND(K98="Pago",OR(E98='PC Receitas'!$O$7,E98='PC Receitas'!$O$8,E98='PC Receitas'!$O$9,E98='PC Receitas'!$O$10,E98='PC Receitas'!$O$11,E98='PC Receitas'!$O$12,E98='PC Receitas'!$O$13,E98='PC Receitas'!$O$14)),-I98,0))</f>
        <v>7448.57</v>
      </c>
      <c r="R98" s="153" t="e">
        <f t="shared" si="4"/>
        <v>#N/A</v>
      </c>
      <c r="S98" s="150" t="e">
        <f t="shared" si="5"/>
        <v>#N/A</v>
      </c>
      <c r="T98" s="150" t="e">
        <f t="shared" si="6"/>
        <v>#N/A</v>
      </c>
      <c r="U98" s="150" t="e">
        <f t="shared" si="7"/>
        <v>#N/A</v>
      </c>
      <c r="V98" s="154" t="e">
        <f>VLOOKUP(E98,'PC Receitas'!$O$4:$P$14,2,FALSE)</f>
        <v>#N/A</v>
      </c>
    </row>
    <row r="99" spans="3:22" ht="19.5" customHeight="1" thickTop="1" thickBot="1" x14ac:dyDescent="0.3">
      <c r="C99" s="58"/>
      <c r="D99" s="58" t="str">
        <f>IF(C99&lt;&gt;"",TEXT(C99,"00")&amp;"/12/"&amp;'Configurações Básicas'!$P$5,"")</f>
        <v/>
      </c>
      <c r="E99" s="58"/>
      <c r="F99" s="58"/>
      <c r="G99" s="58"/>
      <c r="H99" s="58"/>
      <c r="I99" s="59"/>
      <c r="J99" s="193"/>
      <c r="K99" s="168"/>
      <c r="L99" s="192"/>
      <c r="M99" s="56">
        <f>M98+IF(AND(K99="Pago",OR(E99='PC Receitas'!$O$4,E99='PC Receitas'!$O$5,E99='PC Receitas'!$O$6)),I99,IF(AND(K99="Pago",OR(E99='PC Receitas'!$O$7,E99='PC Receitas'!$O$8,E99='PC Receitas'!$O$9,E99='PC Receitas'!$O$10,E99='PC Receitas'!$O$11,E99='PC Receitas'!$O$12,E99='PC Receitas'!$O$13,E99='PC Receitas'!$O$14)),-I99,0))</f>
        <v>7448.57</v>
      </c>
      <c r="R99" s="153" t="e">
        <f t="shared" si="4"/>
        <v>#N/A</v>
      </c>
      <c r="S99" s="150" t="e">
        <f t="shared" si="5"/>
        <v>#N/A</v>
      </c>
      <c r="T99" s="150" t="e">
        <f t="shared" si="6"/>
        <v>#N/A</v>
      </c>
      <c r="U99" s="150" t="e">
        <f t="shared" si="7"/>
        <v>#N/A</v>
      </c>
      <c r="V99" s="154" t="e">
        <f>VLOOKUP(E99,'PC Receitas'!$O$4:$P$14,2,FALSE)</f>
        <v>#N/A</v>
      </c>
    </row>
    <row r="100" spans="3:22" ht="19.5" customHeight="1" thickTop="1" thickBot="1" x14ac:dyDescent="0.3">
      <c r="C100" s="58"/>
      <c r="D100" s="58" t="str">
        <f>IF(C100&lt;&gt;"",TEXT(C100,"00")&amp;"/12/"&amp;'Configurações Básicas'!$P$5,"")</f>
        <v/>
      </c>
      <c r="E100" s="58"/>
      <c r="F100" s="58"/>
      <c r="G100" s="58"/>
      <c r="H100" s="58"/>
      <c r="I100" s="59"/>
      <c r="J100" s="193"/>
      <c r="K100" s="168"/>
      <c r="L100" s="192"/>
      <c r="M100" s="56">
        <f>M99+IF(AND(K100="Pago",OR(E100='PC Receitas'!$O$4,E100='PC Receitas'!$O$5,E100='PC Receitas'!$O$6)),I100,IF(AND(K100="Pago",OR(E100='PC Receitas'!$O$7,E100='PC Receitas'!$O$8,E100='PC Receitas'!$O$9,E100='PC Receitas'!$O$10,E100='PC Receitas'!$O$11,E100='PC Receitas'!$O$12,E100='PC Receitas'!$O$13,E100='PC Receitas'!$O$14)),-I100,0))</f>
        <v>7448.57</v>
      </c>
      <c r="R100" s="153" t="e">
        <f t="shared" si="4"/>
        <v>#N/A</v>
      </c>
      <c r="S100" s="150" t="e">
        <f t="shared" si="5"/>
        <v>#N/A</v>
      </c>
      <c r="T100" s="150" t="e">
        <f t="shared" si="6"/>
        <v>#N/A</v>
      </c>
      <c r="U100" s="150" t="e">
        <f t="shared" si="7"/>
        <v>#N/A</v>
      </c>
      <c r="V100" s="154" t="e">
        <f>VLOOKUP(E100,'PC Receitas'!$O$4:$P$14,2,FALSE)</f>
        <v>#N/A</v>
      </c>
    </row>
    <row r="101" spans="3:22" ht="19.5" customHeight="1" thickTop="1" thickBot="1" x14ac:dyDescent="0.3">
      <c r="C101" s="58"/>
      <c r="D101" s="58" t="str">
        <f>IF(C101&lt;&gt;"",TEXT(C101,"00")&amp;"/12/"&amp;'Configurações Básicas'!$P$5,"")</f>
        <v/>
      </c>
      <c r="E101" s="58"/>
      <c r="F101" s="58"/>
      <c r="G101" s="58"/>
      <c r="H101" s="58"/>
      <c r="I101" s="59"/>
      <c r="J101" s="193"/>
      <c r="K101" s="168"/>
      <c r="L101" s="192"/>
      <c r="M101" s="56">
        <f>M100+IF(AND(K101="Pago",OR(E101='PC Receitas'!$O$4,E101='PC Receitas'!$O$5,E101='PC Receitas'!$O$6)),I101,IF(AND(K101="Pago",OR(E101='PC Receitas'!$O$7,E101='PC Receitas'!$O$8,E101='PC Receitas'!$O$9,E101='PC Receitas'!$O$10,E101='PC Receitas'!$O$11,E101='PC Receitas'!$O$12,E101='PC Receitas'!$O$13,E101='PC Receitas'!$O$14)),-I101,0))</f>
        <v>7448.57</v>
      </c>
      <c r="R101" s="153" t="e">
        <f t="shared" si="4"/>
        <v>#N/A</v>
      </c>
      <c r="S101" s="150" t="e">
        <f t="shared" si="5"/>
        <v>#N/A</v>
      </c>
      <c r="T101" s="150" t="e">
        <f t="shared" si="6"/>
        <v>#N/A</v>
      </c>
      <c r="U101" s="150" t="e">
        <f t="shared" si="7"/>
        <v>#N/A</v>
      </c>
      <c r="V101" s="154" t="e">
        <f>VLOOKUP(E101,'PC Receitas'!$O$4:$P$14,2,FALSE)</f>
        <v>#N/A</v>
      </c>
    </row>
    <row r="102" spans="3:22" ht="19.5" customHeight="1" thickTop="1" thickBot="1" x14ac:dyDescent="0.3">
      <c r="C102" s="58"/>
      <c r="D102" s="58" t="str">
        <f>IF(C102&lt;&gt;"",TEXT(C102,"00")&amp;"/12/"&amp;'Configurações Básicas'!$P$5,"")</f>
        <v/>
      </c>
      <c r="E102" s="58"/>
      <c r="F102" s="58"/>
      <c r="G102" s="58"/>
      <c r="H102" s="58"/>
      <c r="I102" s="59"/>
      <c r="J102" s="193"/>
      <c r="K102" s="168"/>
      <c r="L102" s="192"/>
      <c r="M102" s="56">
        <f>M101+IF(AND(K102="Pago",OR(E102='PC Receitas'!$O$4,E102='PC Receitas'!$O$5,E102='PC Receitas'!$O$6)),I102,IF(AND(K102="Pago",OR(E102='PC Receitas'!$O$7,E102='PC Receitas'!$O$8,E102='PC Receitas'!$O$9,E102='PC Receitas'!$O$10,E102='PC Receitas'!$O$11,E102='PC Receitas'!$O$12,E102='PC Receitas'!$O$13,E102='PC Receitas'!$O$14)),-I102,0))</f>
        <v>7448.57</v>
      </c>
      <c r="R102" s="153" t="e">
        <f t="shared" si="4"/>
        <v>#N/A</v>
      </c>
      <c r="S102" s="150" t="e">
        <f t="shared" si="5"/>
        <v>#N/A</v>
      </c>
      <c r="T102" s="150" t="e">
        <f t="shared" si="6"/>
        <v>#N/A</v>
      </c>
      <c r="U102" s="150" t="e">
        <f t="shared" si="7"/>
        <v>#N/A</v>
      </c>
      <c r="V102" s="154" t="e">
        <f>VLOOKUP(E102,'PC Receitas'!$O$4:$P$14,2,FALSE)</f>
        <v>#N/A</v>
      </c>
    </row>
    <row r="103" spans="3:22" ht="19.5" customHeight="1" thickTop="1" thickBot="1" x14ac:dyDescent="0.3">
      <c r="C103" s="58"/>
      <c r="D103" s="58" t="str">
        <f>IF(C103&lt;&gt;"",TEXT(C103,"00")&amp;"/12/"&amp;'Configurações Básicas'!$P$5,"")</f>
        <v/>
      </c>
      <c r="E103" s="58"/>
      <c r="F103" s="58"/>
      <c r="G103" s="58"/>
      <c r="H103" s="58"/>
      <c r="I103" s="59"/>
      <c r="J103" s="193"/>
      <c r="K103" s="168"/>
      <c r="L103" s="192"/>
      <c r="M103" s="56">
        <f>M102+IF(AND(K103="Pago",OR(E103='PC Receitas'!$O$4,E103='PC Receitas'!$O$5,E103='PC Receitas'!$O$6)),I103,IF(AND(K103="Pago",OR(E103='PC Receitas'!$O$7,E103='PC Receitas'!$O$8,E103='PC Receitas'!$O$9,E103='PC Receitas'!$O$10,E103='PC Receitas'!$O$11,E103='PC Receitas'!$O$12,E103='PC Receitas'!$O$13,E103='PC Receitas'!$O$14)),-I103,0))</f>
        <v>7448.57</v>
      </c>
      <c r="R103" s="153" t="e">
        <f t="shared" si="4"/>
        <v>#N/A</v>
      </c>
      <c r="S103" s="150" t="e">
        <f t="shared" si="5"/>
        <v>#N/A</v>
      </c>
      <c r="T103" s="150" t="e">
        <f t="shared" si="6"/>
        <v>#N/A</v>
      </c>
      <c r="U103" s="150" t="e">
        <f t="shared" si="7"/>
        <v>#N/A</v>
      </c>
      <c r="V103" s="154" t="e">
        <f>VLOOKUP(E103,'PC Receitas'!$O$4:$P$14,2,FALSE)</f>
        <v>#N/A</v>
      </c>
    </row>
    <row r="104" spans="3:22" ht="19.5" customHeight="1" thickTop="1" thickBot="1" x14ac:dyDescent="0.3">
      <c r="C104" s="58"/>
      <c r="D104" s="58" t="str">
        <f>IF(C104&lt;&gt;"",TEXT(C104,"00")&amp;"/12/"&amp;'Configurações Básicas'!$P$5,"")</f>
        <v/>
      </c>
      <c r="E104" s="58"/>
      <c r="F104" s="58"/>
      <c r="G104" s="58"/>
      <c r="H104" s="58"/>
      <c r="I104" s="59"/>
      <c r="J104" s="193"/>
      <c r="K104" s="168"/>
      <c r="L104" s="192"/>
      <c r="M104" s="56">
        <f>M103+IF(AND(K104="Pago",OR(E104='PC Receitas'!$O$4,E104='PC Receitas'!$O$5,E104='PC Receitas'!$O$6)),I104,IF(AND(K104="Pago",OR(E104='PC Receitas'!$O$7,E104='PC Receitas'!$O$8,E104='PC Receitas'!$O$9,E104='PC Receitas'!$O$10,E104='PC Receitas'!$O$11,E104='PC Receitas'!$O$12,E104='PC Receitas'!$O$13,E104='PC Receitas'!$O$14)),-I104,0))</f>
        <v>7448.57</v>
      </c>
      <c r="R104" s="153" t="e">
        <f t="shared" si="4"/>
        <v>#N/A</v>
      </c>
      <c r="S104" s="150" t="e">
        <f t="shared" si="5"/>
        <v>#N/A</v>
      </c>
      <c r="T104" s="150" t="e">
        <f t="shared" si="6"/>
        <v>#N/A</v>
      </c>
      <c r="U104" s="150" t="e">
        <f t="shared" si="7"/>
        <v>#N/A</v>
      </c>
      <c r="V104" s="154" t="e">
        <f>VLOOKUP(E104,'PC Receitas'!$O$4:$P$14,2,FALSE)</f>
        <v>#N/A</v>
      </c>
    </row>
    <row r="105" spans="3:22" ht="19.5" customHeight="1" thickTop="1" thickBot="1" x14ac:dyDescent="0.3">
      <c r="C105" s="58"/>
      <c r="D105" s="58" t="str">
        <f>IF(C105&lt;&gt;"",TEXT(C105,"00")&amp;"/12/"&amp;'Configurações Básicas'!$P$5,"")</f>
        <v/>
      </c>
      <c r="E105" s="58"/>
      <c r="F105" s="58"/>
      <c r="G105" s="58"/>
      <c r="H105" s="58"/>
      <c r="I105" s="59"/>
      <c r="J105" s="193"/>
      <c r="K105" s="168"/>
      <c r="L105" s="192"/>
      <c r="M105" s="56">
        <f>M104+IF(AND(K105="Pago",OR(E105='PC Receitas'!$O$4,E105='PC Receitas'!$O$5,E105='PC Receitas'!$O$6)),I105,IF(AND(K105="Pago",OR(E105='PC Receitas'!$O$7,E105='PC Receitas'!$O$8,E105='PC Receitas'!$O$9,E105='PC Receitas'!$O$10,E105='PC Receitas'!$O$11,E105='PC Receitas'!$O$12,E105='PC Receitas'!$O$13,E105='PC Receitas'!$O$14)),-I105,0))</f>
        <v>7448.57</v>
      </c>
      <c r="R105" s="153" t="e">
        <f t="shared" si="4"/>
        <v>#N/A</v>
      </c>
      <c r="S105" s="150" t="e">
        <f t="shared" si="5"/>
        <v>#N/A</v>
      </c>
      <c r="T105" s="150" t="e">
        <f t="shared" si="6"/>
        <v>#N/A</v>
      </c>
      <c r="U105" s="150" t="e">
        <f t="shared" si="7"/>
        <v>#N/A</v>
      </c>
      <c r="V105" s="154" t="e">
        <f>VLOOKUP(E105,'PC Receitas'!$O$4:$P$14,2,FALSE)</f>
        <v>#N/A</v>
      </c>
    </row>
    <row r="106" spans="3:22" ht="19.5" customHeight="1" thickTop="1" thickBot="1" x14ac:dyDescent="0.3">
      <c r="C106" s="58"/>
      <c r="D106" s="58" t="str">
        <f>IF(C106&lt;&gt;"",TEXT(C106,"00")&amp;"/12/"&amp;'Configurações Básicas'!$P$5,"")</f>
        <v/>
      </c>
      <c r="E106" s="58"/>
      <c r="F106" s="58"/>
      <c r="G106" s="58"/>
      <c r="H106" s="58"/>
      <c r="I106" s="59"/>
      <c r="J106" s="193"/>
      <c r="K106" s="168"/>
      <c r="L106" s="192"/>
      <c r="M106" s="56">
        <f>M105+IF(AND(K106="Pago",OR(E106='PC Receitas'!$O$4,E106='PC Receitas'!$O$5,E106='PC Receitas'!$O$6)),I106,IF(AND(K106="Pago",OR(E106='PC Receitas'!$O$7,E106='PC Receitas'!$O$8,E106='PC Receitas'!$O$9,E106='PC Receitas'!$O$10,E106='PC Receitas'!$O$11,E106='PC Receitas'!$O$12,E106='PC Receitas'!$O$13,E106='PC Receitas'!$O$14)),-I106,0))</f>
        <v>7448.57</v>
      </c>
      <c r="R106" s="153" t="e">
        <f t="shared" si="4"/>
        <v>#N/A</v>
      </c>
      <c r="S106" s="150" t="e">
        <f t="shared" si="5"/>
        <v>#N/A</v>
      </c>
      <c r="T106" s="150" t="e">
        <f t="shared" si="6"/>
        <v>#N/A</v>
      </c>
      <c r="U106" s="150" t="e">
        <f t="shared" si="7"/>
        <v>#N/A</v>
      </c>
      <c r="V106" s="154" t="e">
        <f>VLOOKUP(E106,'PC Receitas'!$O$4:$P$14,2,FALSE)</f>
        <v>#N/A</v>
      </c>
    </row>
    <row r="107" spans="3:22" ht="19.5" customHeight="1" thickTop="1" thickBot="1" x14ac:dyDescent="0.3">
      <c r="C107" s="58"/>
      <c r="D107" s="58" t="str">
        <f>IF(C107&lt;&gt;"",TEXT(C107,"00")&amp;"/12/"&amp;'Configurações Básicas'!$P$5,"")</f>
        <v/>
      </c>
      <c r="E107" s="58"/>
      <c r="F107" s="58"/>
      <c r="G107" s="58"/>
      <c r="H107" s="58"/>
      <c r="I107" s="59"/>
      <c r="J107" s="193"/>
      <c r="K107" s="168"/>
      <c r="L107" s="192"/>
      <c r="M107" s="56">
        <f>M106+IF(AND(K107="Pago",OR(E107='PC Receitas'!$O$4,E107='PC Receitas'!$O$5,E107='PC Receitas'!$O$6)),I107,IF(AND(K107="Pago",OR(E107='PC Receitas'!$O$7,E107='PC Receitas'!$O$8,E107='PC Receitas'!$O$9,E107='PC Receitas'!$O$10,E107='PC Receitas'!$O$11,E107='PC Receitas'!$O$12,E107='PC Receitas'!$O$13,E107='PC Receitas'!$O$14)),-I107,0))</f>
        <v>7448.57</v>
      </c>
      <c r="R107" s="153" t="e">
        <f t="shared" si="4"/>
        <v>#N/A</v>
      </c>
      <c r="S107" s="150" t="e">
        <f t="shared" si="5"/>
        <v>#N/A</v>
      </c>
      <c r="T107" s="150" t="e">
        <f t="shared" si="6"/>
        <v>#N/A</v>
      </c>
      <c r="U107" s="150" t="e">
        <f t="shared" si="7"/>
        <v>#N/A</v>
      </c>
      <c r="V107" s="154" t="e">
        <f>VLOOKUP(E107,'PC Receitas'!$O$4:$P$14,2,FALSE)</f>
        <v>#N/A</v>
      </c>
    </row>
    <row r="108" spans="3:22" ht="19.5" customHeight="1" thickTop="1" thickBot="1" x14ac:dyDescent="0.3">
      <c r="C108" s="58"/>
      <c r="D108" s="58" t="str">
        <f>IF(C108&lt;&gt;"",TEXT(C108,"00")&amp;"/12/"&amp;'Configurações Básicas'!$P$5,"")</f>
        <v/>
      </c>
      <c r="E108" s="58"/>
      <c r="F108" s="58"/>
      <c r="G108" s="58"/>
      <c r="H108" s="58"/>
      <c r="I108" s="59"/>
      <c r="J108" s="193"/>
      <c r="K108" s="168"/>
      <c r="L108" s="192"/>
      <c r="M108" s="56">
        <f>M107+IF(AND(K108="Pago",OR(E108='PC Receitas'!$O$4,E108='PC Receitas'!$O$5,E108='PC Receitas'!$O$6)),I108,IF(AND(K108="Pago",OR(E108='PC Receitas'!$O$7,E108='PC Receitas'!$O$8,E108='PC Receitas'!$O$9,E108='PC Receitas'!$O$10,E108='PC Receitas'!$O$11,E108='PC Receitas'!$O$12,E108='PC Receitas'!$O$13,E108='PC Receitas'!$O$14)),-I108,0))</f>
        <v>7448.57</v>
      </c>
      <c r="R108" s="153" t="e">
        <f t="shared" si="4"/>
        <v>#N/A</v>
      </c>
      <c r="S108" s="150" t="e">
        <f t="shared" si="5"/>
        <v>#N/A</v>
      </c>
      <c r="T108" s="150" t="e">
        <f t="shared" si="6"/>
        <v>#N/A</v>
      </c>
      <c r="U108" s="150" t="e">
        <f t="shared" si="7"/>
        <v>#N/A</v>
      </c>
      <c r="V108" s="154" t="e">
        <f>VLOOKUP(E108,'PC Receitas'!$O$4:$P$14,2,FALSE)</f>
        <v>#N/A</v>
      </c>
    </row>
    <row r="109" spans="3:22" ht="19.5" customHeight="1" thickTop="1" thickBot="1" x14ac:dyDescent="0.3">
      <c r="C109" s="58"/>
      <c r="D109" s="58" t="str">
        <f>IF(C109&lt;&gt;"",TEXT(C109,"00")&amp;"/12/"&amp;'Configurações Básicas'!$P$5,"")</f>
        <v/>
      </c>
      <c r="E109" s="58"/>
      <c r="F109" s="58"/>
      <c r="G109" s="58"/>
      <c r="H109" s="58"/>
      <c r="I109" s="59"/>
      <c r="J109" s="193"/>
      <c r="K109" s="168"/>
      <c r="L109" s="192"/>
      <c r="M109" s="56">
        <f>M108+IF(AND(K109="Pago",OR(E109='PC Receitas'!$O$4,E109='PC Receitas'!$O$5,E109='PC Receitas'!$O$6)),I109,IF(AND(K109="Pago",OR(E109='PC Receitas'!$O$7,E109='PC Receitas'!$O$8,E109='PC Receitas'!$O$9,E109='PC Receitas'!$O$10,E109='PC Receitas'!$O$11,E109='PC Receitas'!$O$12,E109='PC Receitas'!$O$13,E109='PC Receitas'!$O$14)),-I109,0))</f>
        <v>7448.57</v>
      </c>
      <c r="R109" s="153" t="e">
        <f t="shared" si="4"/>
        <v>#N/A</v>
      </c>
      <c r="S109" s="150" t="e">
        <f t="shared" si="5"/>
        <v>#N/A</v>
      </c>
      <c r="T109" s="150" t="e">
        <f t="shared" si="6"/>
        <v>#N/A</v>
      </c>
      <c r="U109" s="150" t="e">
        <f t="shared" si="7"/>
        <v>#N/A</v>
      </c>
      <c r="V109" s="154" t="e">
        <f>VLOOKUP(E109,'PC Receitas'!$O$4:$P$14,2,FALSE)</f>
        <v>#N/A</v>
      </c>
    </row>
    <row r="110" spans="3:22" ht="19.5" customHeight="1" thickTop="1" thickBot="1" x14ac:dyDescent="0.3">
      <c r="C110" s="58"/>
      <c r="D110" s="58" t="str">
        <f>IF(C110&lt;&gt;"",TEXT(C110,"00")&amp;"/12/"&amp;'Configurações Básicas'!$P$5,"")</f>
        <v/>
      </c>
      <c r="E110" s="58"/>
      <c r="F110" s="58"/>
      <c r="G110" s="58"/>
      <c r="H110" s="58"/>
      <c r="I110" s="59"/>
      <c r="J110" s="193"/>
      <c r="K110" s="168"/>
      <c r="L110" s="192"/>
      <c r="M110" s="56">
        <f>M109+IF(AND(K110="Pago",OR(E110='PC Receitas'!$O$4,E110='PC Receitas'!$O$5,E110='PC Receitas'!$O$6)),I110,IF(AND(K110="Pago",OR(E110='PC Receitas'!$O$7,E110='PC Receitas'!$O$8,E110='PC Receitas'!$O$9,E110='PC Receitas'!$O$10,E110='PC Receitas'!$O$11,E110='PC Receitas'!$O$12,E110='PC Receitas'!$O$13,E110='PC Receitas'!$O$14)),-I110,0))</f>
        <v>7448.57</v>
      </c>
      <c r="R110" s="153" t="e">
        <f t="shared" si="4"/>
        <v>#N/A</v>
      </c>
      <c r="S110" s="150" t="e">
        <f t="shared" si="5"/>
        <v>#N/A</v>
      </c>
      <c r="T110" s="150" t="e">
        <f t="shared" si="6"/>
        <v>#N/A</v>
      </c>
      <c r="U110" s="150" t="e">
        <f t="shared" si="7"/>
        <v>#N/A</v>
      </c>
      <c r="V110" s="154" t="e">
        <f>VLOOKUP(E110,'PC Receitas'!$O$4:$P$14,2,FALSE)</f>
        <v>#N/A</v>
      </c>
    </row>
    <row r="111" spans="3:22" ht="19.5" customHeight="1" thickTop="1" thickBot="1" x14ac:dyDescent="0.3">
      <c r="C111" s="58"/>
      <c r="D111" s="58" t="str">
        <f>IF(C111&lt;&gt;"",TEXT(C111,"00")&amp;"/12/"&amp;'Configurações Básicas'!$P$5,"")</f>
        <v/>
      </c>
      <c r="E111" s="58"/>
      <c r="F111" s="58"/>
      <c r="G111" s="58"/>
      <c r="H111" s="58"/>
      <c r="I111" s="59"/>
      <c r="J111" s="193"/>
      <c r="K111" s="168"/>
      <c r="L111" s="192"/>
      <c r="M111" s="56">
        <f>M110+IF(AND(K111="Pago",OR(E111='PC Receitas'!$O$4,E111='PC Receitas'!$O$5,E111='PC Receitas'!$O$6)),I111,IF(AND(K111="Pago",OR(E111='PC Receitas'!$O$7,E111='PC Receitas'!$O$8,E111='PC Receitas'!$O$9,E111='PC Receitas'!$O$10,E111='PC Receitas'!$O$11,E111='PC Receitas'!$O$12,E111='PC Receitas'!$O$13,E111='PC Receitas'!$O$14)),-I111,0))</f>
        <v>7448.57</v>
      </c>
      <c r="R111" s="153" t="e">
        <f t="shared" si="4"/>
        <v>#N/A</v>
      </c>
      <c r="S111" s="150" t="e">
        <f t="shared" si="5"/>
        <v>#N/A</v>
      </c>
      <c r="T111" s="150" t="e">
        <f t="shared" si="6"/>
        <v>#N/A</v>
      </c>
      <c r="U111" s="150" t="e">
        <f t="shared" si="7"/>
        <v>#N/A</v>
      </c>
      <c r="V111" s="154" t="e">
        <f>VLOOKUP(E111,'PC Receitas'!$O$4:$P$14,2,FALSE)</f>
        <v>#N/A</v>
      </c>
    </row>
    <row r="112" spans="3:22" ht="19.5" customHeight="1" thickTop="1" thickBot="1" x14ac:dyDescent="0.3">
      <c r="C112" s="58"/>
      <c r="D112" s="58" t="str">
        <f>IF(C112&lt;&gt;"",TEXT(C112,"00")&amp;"/12/"&amp;'Configurações Básicas'!$P$5,"")</f>
        <v/>
      </c>
      <c r="E112" s="58"/>
      <c r="F112" s="58"/>
      <c r="G112" s="58"/>
      <c r="H112" s="58"/>
      <c r="I112" s="59"/>
      <c r="J112" s="193"/>
      <c r="K112" s="168"/>
      <c r="L112" s="192"/>
      <c r="M112" s="56">
        <f>M111+IF(AND(K112="Pago",OR(E112='PC Receitas'!$O$4,E112='PC Receitas'!$O$5,E112='PC Receitas'!$O$6)),I112,IF(AND(K112="Pago",OR(E112='PC Receitas'!$O$7,E112='PC Receitas'!$O$8,E112='PC Receitas'!$O$9,E112='PC Receitas'!$O$10,E112='PC Receitas'!$O$11,E112='PC Receitas'!$O$12,E112='PC Receitas'!$O$13,E112='PC Receitas'!$O$14)),-I112,0))</f>
        <v>7448.57</v>
      </c>
      <c r="R112" s="153" t="e">
        <f t="shared" si="4"/>
        <v>#N/A</v>
      </c>
      <c r="S112" s="150" t="e">
        <f t="shared" si="5"/>
        <v>#N/A</v>
      </c>
      <c r="T112" s="150" t="e">
        <f t="shared" si="6"/>
        <v>#N/A</v>
      </c>
      <c r="U112" s="150" t="e">
        <f t="shared" si="7"/>
        <v>#N/A</v>
      </c>
      <c r="V112" s="154" t="e">
        <f>VLOOKUP(E112,'PC Receitas'!$O$4:$P$14,2,FALSE)</f>
        <v>#N/A</v>
      </c>
    </row>
    <row r="113" spans="3:22" ht="19.5" customHeight="1" thickTop="1" thickBot="1" x14ac:dyDescent="0.3">
      <c r="C113" s="58"/>
      <c r="D113" s="58" t="str">
        <f>IF(C113&lt;&gt;"",TEXT(C113,"00")&amp;"/12/"&amp;'Configurações Básicas'!$P$5,"")</f>
        <v/>
      </c>
      <c r="E113" s="58"/>
      <c r="F113" s="58"/>
      <c r="G113" s="58"/>
      <c r="H113" s="58"/>
      <c r="I113" s="59"/>
      <c r="J113" s="193"/>
      <c r="K113" s="168"/>
      <c r="L113" s="192"/>
      <c r="M113" s="56">
        <f>M112+IF(AND(K113="Pago",OR(E113='PC Receitas'!$O$4,E113='PC Receitas'!$O$5,E113='PC Receitas'!$O$6)),I113,IF(AND(K113="Pago",OR(E113='PC Receitas'!$O$7,E113='PC Receitas'!$O$8,E113='PC Receitas'!$O$9,E113='PC Receitas'!$O$10,E113='PC Receitas'!$O$11,E113='PC Receitas'!$O$12,E113='PC Receitas'!$O$13,E113='PC Receitas'!$O$14)),-I113,0))</f>
        <v>7448.57</v>
      </c>
      <c r="R113" s="153" t="e">
        <f t="shared" si="4"/>
        <v>#N/A</v>
      </c>
      <c r="S113" s="150" t="e">
        <f t="shared" si="5"/>
        <v>#N/A</v>
      </c>
      <c r="T113" s="150" t="e">
        <f t="shared" si="6"/>
        <v>#N/A</v>
      </c>
      <c r="U113" s="150" t="e">
        <f t="shared" si="7"/>
        <v>#N/A</v>
      </c>
      <c r="V113" s="154" t="e">
        <f>VLOOKUP(E113,'PC Receitas'!$O$4:$P$14,2,FALSE)</f>
        <v>#N/A</v>
      </c>
    </row>
    <row r="114" spans="3:22" ht="19.5" customHeight="1" thickTop="1" thickBot="1" x14ac:dyDescent="0.3">
      <c r="C114" s="58"/>
      <c r="D114" s="58" t="str">
        <f>IF(C114&lt;&gt;"",TEXT(C114,"00")&amp;"/12/"&amp;'Configurações Básicas'!$P$5,"")</f>
        <v/>
      </c>
      <c r="E114" s="58"/>
      <c r="F114" s="58"/>
      <c r="G114" s="58"/>
      <c r="H114" s="58"/>
      <c r="I114" s="59"/>
      <c r="J114" s="193"/>
      <c r="K114" s="168"/>
      <c r="L114" s="192"/>
      <c r="M114" s="56">
        <f>M113+IF(AND(K114="Pago",OR(E114='PC Receitas'!$O$4,E114='PC Receitas'!$O$5,E114='PC Receitas'!$O$6)),I114,IF(AND(K114="Pago",OR(E114='PC Receitas'!$O$7,E114='PC Receitas'!$O$8,E114='PC Receitas'!$O$9,E114='PC Receitas'!$O$10,E114='PC Receitas'!$O$11,E114='PC Receitas'!$O$12,E114='PC Receitas'!$O$13,E114='PC Receitas'!$O$14)),-I114,0))</f>
        <v>7448.57</v>
      </c>
      <c r="R114" s="153" t="e">
        <f t="shared" si="4"/>
        <v>#N/A</v>
      </c>
      <c r="S114" s="150" t="e">
        <f t="shared" si="5"/>
        <v>#N/A</v>
      </c>
      <c r="T114" s="150" t="e">
        <f t="shared" si="6"/>
        <v>#N/A</v>
      </c>
      <c r="U114" s="150" t="e">
        <f t="shared" si="7"/>
        <v>#N/A</v>
      </c>
      <c r="V114" s="154" t="e">
        <f>VLOOKUP(E114,'PC Receitas'!$O$4:$P$14,2,FALSE)</f>
        <v>#N/A</v>
      </c>
    </row>
    <row r="115" spans="3:22" ht="19.5" customHeight="1" thickTop="1" thickBot="1" x14ac:dyDescent="0.3">
      <c r="C115" s="58"/>
      <c r="D115" s="58" t="str">
        <f>IF(C115&lt;&gt;"",TEXT(C115,"00")&amp;"/12/"&amp;'Configurações Básicas'!$P$5,"")</f>
        <v/>
      </c>
      <c r="E115" s="58"/>
      <c r="F115" s="58"/>
      <c r="G115" s="58"/>
      <c r="H115" s="58"/>
      <c r="I115" s="59"/>
      <c r="J115" s="193"/>
      <c r="K115" s="168"/>
      <c r="L115" s="192"/>
      <c r="M115" s="56">
        <f>M114+IF(AND(K115="Pago",OR(E115='PC Receitas'!$O$4,E115='PC Receitas'!$O$5,E115='PC Receitas'!$O$6)),I115,IF(AND(K115="Pago",OR(E115='PC Receitas'!$O$7,E115='PC Receitas'!$O$8,E115='PC Receitas'!$O$9,E115='PC Receitas'!$O$10,E115='PC Receitas'!$O$11,E115='PC Receitas'!$O$12,E115='PC Receitas'!$O$13,E115='PC Receitas'!$O$14)),-I115,0))</f>
        <v>7448.57</v>
      </c>
      <c r="R115" s="153" t="e">
        <f t="shared" si="4"/>
        <v>#N/A</v>
      </c>
      <c r="S115" s="150" t="e">
        <f t="shared" si="5"/>
        <v>#N/A</v>
      </c>
      <c r="T115" s="150" t="e">
        <f t="shared" si="6"/>
        <v>#N/A</v>
      </c>
      <c r="U115" s="150" t="e">
        <f t="shared" si="7"/>
        <v>#N/A</v>
      </c>
      <c r="V115" s="154" t="e">
        <f>VLOOKUP(E115,'PC Receitas'!$O$4:$P$14,2,FALSE)</f>
        <v>#N/A</v>
      </c>
    </row>
    <row r="116" spans="3:22" ht="19.5" customHeight="1" thickTop="1" thickBot="1" x14ac:dyDescent="0.3">
      <c r="C116" s="58"/>
      <c r="D116" s="58" t="str">
        <f>IF(C116&lt;&gt;"",TEXT(C116,"00")&amp;"/12/"&amp;'Configurações Básicas'!$P$5,"")</f>
        <v/>
      </c>
      <c r="E116" s="58"/>
      <c r="F116" s="58"/>
      <c r="G116" s="58"/>
      <c r="H116" s="58"/>
      <c r="I116" s="59"/>
      <c r="J116" s="193"/>
      <c r="K116" s="168"/>
      <c r="L116" s="192"/>
      <c r="M116" s="56">
        <f>M115+IF(AND(K116="Pago",OR(E116='PC Receitas'!$O$4,E116='PC Receitas'!$O$5,E116='PC Receitas'!$O$6)),I116,IF(AND(K116="Pago",OR(E116='PC Receitas'!$O$7,E116='PC Receitas'!$O$8,E116='PC Receitas'!$O$9,E116='PC Receitas'!$O$10,E116='PC Receitas'!$O$11,E116='PC Receitas'!$O$12,E116='PC Receitas'!$O$13,E116='PC Receitas'!$O$14)),-I116,0))</f>
        <v>7448.57</v>
      </c>
      <c r="R116" s="153" t="e">
        <f t="shared" si="4"/>
        <v>#N/A</v>
      </c>
      <c r="S116" s="150" t="e">
        <f t="shared" si="5"/>
        <v>#N/A</v>
      </c>
      <c r="T116" s="150" t="e">
        <f t="shared" si="6"/>
        <v>#N/A</v>
      </c>
      <c r="U116" s="150" t="e">
        <f t="shared" si="7"/>
        <v>#N/A</v>
      </c>
      <c r="V116" s="154" t="e">
        <f>VLOOKUP(E116,'PC Receitas'!$O$4:$P$14,2,FALSE)</f>
        <v>#N/A</v>
      </c>
    </row>
    <row r="117" spans="3:22" ht="19.5" customHeight="1" thickTop="1" thickBot="1" x14ac:dyDescent="0.3">
      <c r="C117" s="58"/>
      <c r="D117" s="58" t="str">
        <f>IF(C117&lt;&gt;"",TEXT(C117,"00")&amp;"/12/"&amp;'Configurações Básicas'!$P$5,"")</f>
        <v/>
      </c>
      <c r="E117" s="58"/>
      <c r="F117" s="58"/>
      <c r="G117" s="58"/>
      <c r="H117" s="58"/>
      <c r="I117" s="59"/>
      <c r="J117" s="193"/>
      <c r="K117" s="168"/>
      <c r="L117" s="192"/>
      <c r="M117" s="56">
        <f>M116+IF(AND(K117="Pago",OR(E117='PC Receitas'!$O$4,E117='PC Receitas'!$O$5,E117='PC Receitas'!$O$6)),I117,IF(AND(K117="Pago",OR(E117='PC Receitas'!$O$7,E117='PC Receitas'!$O$8,E117='PC Receitas'!$O$9,E117='PC Receitas'!$O$10,E117='PC Receitas'!$O$11,E117='PC Receitas'!$O$12,E117='PC Receitas'!$O$13,E117='PC Receitas'!$O$14)),-I117,0))</f>
        <v>7448.57</v>
      </c>
      <c r="R117" s="153" t="e">
        <f t="shared" si="4"/>
        <v>#N/A</v>
      </c>
      <c r="S117" s="150" t="e">
        <f t="shared" si="5"/>
        <v>#N/A</v>
      </c>
      <c r="T117" s="150" t="e">
        <f t="shared" si="6"/>
        <v>#N/A</v>
      </c>
      <c r="U117" s="150" t="e">
        <f t="shared" si="7"/>
        <v>#N/A</v>
      </c>
      <c r="V117" s="154" t="e">
        <f>VLOOKUP(E117,'PC Receitas'!$O$4:$P$14,2,FALSE)</f>
        <v>#N/A</v>
      </c>
    </row>
    <row r="118" spans="3:22" ht="19.5" customHeight="1" thickTop="1" thickBot="1" x14ac:dyDescent="0.3">
      <c r="C118" s="58"/>
      <c r="D118" s="58" t="str">
        <f>IF(C118&lt;&gt;"",TEXT(C118,"00")&amp;"/12/"&amp;'Configurações Básicas'!$P$5,"")</f>
        <v/>
      </c>
      <c r="E118" s="58"/>
      <c r="F118" s="58"/>
      <c r="G118" s="58"/>
      <c r="H118" s="58"/>
      <c r="I118" s="59"/>
      <c r="J118" s="193"/>
      <c r="K118" s="168"/>
      <c r="L118" s="192"/>
      <c r="M118" s="56">
        <f>M117+IF(AND(K118="Pago",OR(E118='PC Receitas'!$O$4,E118='PC Receitas'!$O$5,E118='PC Receitas'!$O$6)),I118,IF(AND(K118="Pago",OR(E118='PC Receitas'!$O$7,E118='PC Receitas'!$O$8,E118='PC Receitas'!$O$9,E118='PC Receitas'!$O$10,E118='PC Receitas'!$O$11,E118='PC Receitas'!$O$12,E118='PC Receitas'!$O$13,E118='PC Receitas'!$O$14)),-I118,0))</f>
        <v>7448.57</v>
      </c>
      <c r="R118" s="153" t="e">
        <f t="shared" si="4"/>
        <v>#N/A</v>
      </c>
      <c r="S118" s="150" t="e">
        <f t="shared" si="5"/>
        <v>#N/A</v>
      </c>
      <c r="T118" s="150" t="e">
        <f t="shared" si="6"/>
        <v>#N/A</v>
      </c>
      <c r="U118" s="150" t="e">
        <f t="shared" si="7"/>
        <v>#N/A</v>
      </c>
      <c r="V118" s="154" t="e">
        <f>VLOOKUP(E118,'PC Receitas'!$O$4:$P$14,2,FALSE)</f>
        <v>#N/A</v>
      </c>
    </row>
    <row r="119" spans="3:22" ht="19.5" customHeight="1" thickTop="1" thickBot="1" x14ac:dyDescent="0.3">
      <c r="C119" s="58"/>
      <c r="D119" s="58" t="str">
        <f>IF(C119&lt;&gt;"",TEXT(C119,"00")&amp;"/12/"&amp;'Configurações Básicas'!$P$5,"")</f>
        <v/>
      </c>
      <c r="E119" s="58"/>
      <c r="F119" s="58"/>
      <c r="G119" s="58"/>
      <c r="H119" s="58"/>
      <c r="I119" s="59"/>
      <c r="J119" s="193"/>
      <c r="K119" s="168"/>
      <c r="L119" s="192"/>
      <c r="M119" s="56">
        <f>M118+IF(AND(K119="Pago",OR(E119='PC Receitas'!$O$4,E119='PC Receitas'!$O$5,E119='PC Receitas'!$O$6)),I119,IF(AND(K119="Pago",OR(E119='PC Receitas'!$O$7,E119='PC Receitas'!$O$8,E119='PC Receitas'!$O$9,E119='PC Receitas'!$O$10,E119='PC Receitas'!$O$11,E119='PC Receitas'!$O$12,E119='PC Receitas'!$O$13,E119='PC Receitas'!$O$14)),-I119,0))</f>
        <v>7448.57</v>
      </c>
      <c r="R119" s="153" t="e">
        <f t="shared" si="4"/>
        <v>#N/A</v>
      </c>
      <c r="S119" s="150" t="e">
        <f t="shared" si="5"/>
        <v>#N/A</v>
      </c>
      <c r="T119" s="150" t="e">
        <f t="shared" si="6"/>
        <v>#N/A</v>
      </c>
      <c r="U119" s="150" t="e">
        <f t="shared" si="7"/>
        <v>#N/A</v>
      </c>
      <c r="V119" s="154" t="e">
        <f>VLOOKUP(E119,'PC Receitas'!$O$4:$P$14,2,FALSE)</f>
        <v>#N/A</v>
      </c>
    </row>
    <row r="120" spans="3:22" ht="19.5" customHeight="1" thickTop="1" thickBot="1" x14ac:dyDescent="0.3">
      <c r="C120" s="58"/>
      <c r="D120" s="58" t="str">
        <f>IF(C120&lt;&gt;"",TEXT(C120,"00")&amp;"/12/"&amp;'Configurações Básicas'!$P$5,"")</f>
        <v/>
      </c>
      <c r="E120" s="58"/>
      <c r="F120" s="58"/>
      <c r="G120" s="58"/>
      <c r="H120" s="58"/>
      <c r="I120" s="59"/>
      <c r="J120" s="193"/>
      <c r="K120" s="168"/>
      <c r="L120" s="192"/>
      <c r="M120" s="56">
        <f>M119+IF(AND(K120="Pago",OR(E120='PC Receitas'!$O$4,E120='PC Receitas'!$O$5,E120='PC Receitas'!$O$6)),I120,IF(AND(K120="Pago",OR(E120='PC Receitas'!$O$7,E120='PC Receitas'!$O$8,E120='PC Receitas'!$O$9,E120='PC Receitas'!$O$10,E120='PC Receitas'!$O$11,E120='PC Receitas'!$O$12,E120='PC Receitas'!$O$13,E120='PC Receitas'!$O$14)),-I120,0))</f>
        <v>7448.57</v>
      </c>
      <c r="R120" s="153" t="e">
        <f t="shared" si="4"/>
        <v>#N/A</v>
      </c>
      <c r="S120" s="150" t="e">
        <f t="shared" si="5"/>
        <v>#N/A</v>
      </c>
      <c r="T120" s="150" t="e">
        <f t="shared" si="6"/>
        <v>#N/A</v>
      </c>
      <c r="U120" s="150" t="e">
        <f t="shared" si="7"/>
        <v>#N/A</v>
      </c>
      <c r="V120" s="154" t="e">
        <f>VLOOKUP(E120,'PC Receitas'!$O$4:$P$14,2,FALSE)</f>
        <v>#N/A</v>
      </c>
    </row>
    <row r="121" spans="3:22" ht="19.5" customHeight="1" thickTop="1" thickBot="1" x14ac:dyDescent="0.3">
      <c r="C121" s="58"/>
      <c r="D121" s="58" t="str">
        <f>IF(C121&lt;&gt;"",TEXT(C121,"00")&amp;"/12/"&amp;'Configurações Básicas'!$P$5,"")</f>
        <v/>
      </c>
      <c r="E121" s="58"/>
      <c r="F121" s="58"/>
      <c r="G121" s="58"/>
      <c r="H121" s="58"/>
      <c r="I121" s="59"/>
      <c r="J121" s="193"/>
      <c r="K121" s="168"/>
      <c r="L121" s="192"/>
      <c r="M121" s="56">
        <f>M120+IF(AND(K121="Pago",OR(E121='PC Receitas'!$O$4,E121='PC Receitas'!$O$5,E121='PC Receitas'!$O$6)),I121,IF(AND(K121="Pago",OR(E121='PC Receitas'!$O$7,E121='PC Receitas'!$O$8,E121='PC Receitas'!$O$9,E121='PC Receitas'!$O$10,E121='PC Receitas'!$O$11,E121='PC Receitas'!$O$12,E121='PC Receitas'!$O$13,E121='PC Receitas'!$O$14)),-I121,0))</f>
        <v>7448.57</v>
      </c>
      <c r="R121" s="153" t="e">
        <f t="shared" si="4"/>
        <v>#N/A</v>
      </c>
      <c r="S121" s="150" t="e">
        <f t="shared" si="5"/>
        <v>#N/A</v>
      </c>
      <c r="T121" s="150" t="e">
        <f t="shared" si="6"/>
        <v>#N/A</v>
      </c>
      <c r="U121" s="150" t="e">
        <f t="shared" si="7"/>
        <v>#N/A</v>
      </c>
      <c r="V121" s="154" t="e">
        <f>VLOOKUP(E121,'PC Receitas'!$O$4:$P$14,2,FALSE)</f>
        <v>#N/A</v>
      </c>
    </row>
    <row r="122" spans="3:22" ht="19.5" customHeight="1" thickTop="1" thickBot="1" x14ac:dyDescent="0.3">
      <c r="C122" s="58"/>
      <c r="D122" s="58" t="str">
        <f>IF(C122&lt;&gt;"",TEXT(C122,"00")&amp;"/12/"&amp;'Configurações Básicas'!$P$5,"")</f>
        <v/>
      </c>
      <c r="E122" s="58"/>
      <c r="F122" s="58"/>
      <c r="G122" s="58"/>
      <c r="H122" s="58"/>
      <c r="I122" s="59"/>
      <c r="J122" s="193"/>
      <c r="K122" s="60"/>
      <c r="L122" s="192"/>
      <c r="M122" s="56">
        <f>M121+IF(AND(K122="Pago",OR(E122='PC Receitas'!$O$4,E122='PC Receitas'!$O$5,E122='PC Receitas'!$O$6)),I122,IF(AND(K122="Pago",OR(E122='PC Receitas'!$O$7,E122='PC Receitas'!$O$8,E122='PC Receitas'!$O$9,E122='PC Receitas'!$O$10,E122='PC Receitas'!$O$11,E122='PC Receitas'!$O$12,E122='PC Receitas'!$O$13,E122='PC Receitas'!$O$14)),-I122,0))</f>
        <v>7448.57</v>
      </c>
      <c r="R122" s="153" t="e">
        <f t="shared" si="4"/>
        <v>#N/A</v>
      </c>
      <c r="S122" s="150" t="e">
        <f t="shared" si="5"/>
        <v>#N/A</v>
      </c>
      <c r="T122" s="150" t="e">
        <f t="shared" si="6"/>
        <v>#N/A</v>
      </c>
      <c r="U122" s="150" t="e">
        <f t="shared" si="7"/>
        <v>#N/A</v>
      </c>
      <c r="V122" s="154" t="e">
        <f>VLOOKUP(E122,'PC Receitas'!$O$4:$P$14,2,FALSE)</f>
        <v>#N/A</v>
      </c>
    </row>
    <row r="123" spans="3:22" ht="19.5" customHeight="1" thickTop="1" thickBot="1" x14ac:dyDescent="0.3">
      <c r="C123" s="58"/>
      <c r="D123" s="58" t="str">
        <f>IF(C123&lt;&gt;"",TEXT(C123,"00")&amp;"/12/"&amp;'Configurações Básicas'!$P$5,"")</f>
        <v/>
      </c>
      <c r="E123" s="58"/>
      <c r="F123" s="58"/>
      <c r="G123" s="58"/>
      <c r="H123" s="58"/>
      <c r="I123" s="59"/>
      <c r="J123" s="193"/>
      <c r="K123" s="60"/>
      <c r="L123" s="192"/>
      <c r="M123" s="56">
        <f>M122+IF(AND(K123="Pago",OR(E123='PC Receitas'!$O$4,E123='PC Receitas'!$O$5,E123='PC Receitas'!$O$6)),I123,IF(AND(K123="Pago",OR(E123='PC Receitas'!$O$7,E123='PC Receitas'!$O$8,E123='PC Receitas'!$O$9,E123='PC Receitas'!$O$10,E123='PC Receitas'!$O$11,E123='PC Receitas'!$O$12,E123='PC Receitas'!$O$13,E123='PC Receitas'!$O$14)),-I123,0))</f>
        <v>7448.57</v>
      </c>
      <c r="R123" s="153" t="e">
        <f t="shared" si="4"/>
        <v>#N/A</v>
      </c>
      <c r="S123" s="150" t="e">
        <f t="shared" si="5"/>
        <v>#N/A</v>
      </c>
      <c r="T123" s="150" t="e">
        <f t="shared" si="6"/>
        <v>#N/A</v>
      </c>
      <c r="U123" s="150" t="e">
        <f t="shared" si="7"/>
        <v>#N/A</v>
      </c>
      <c r="V123" s="154" t="e">
        <f>VLOOKUP(E123,'PC Receitas'!$O$4:$P$14,2,FALSE)</f>
        <v>#N/A</v>
      </c>
    </row>
    <row r="124" spans="3:22" ht="19.5" customHeight="1" thickTop="1" thickBot="1" x14ac:dyDescent="0.3">
      <c r="C124" s="58"/>
      <c r="D124" s="58" t="str">
        <f>IF(C124&lt;&gt;"",TEXT(C124,"00")&amp;"/12/"&amp;'Configurações Básicas'!$P$5,"")</f>
        <v/>
      </c>
      <c r="E124" s="58"/>
      <c r="F124" s="58"/>
      <c r="G124" s="58"/>
      <c r="H124" s="58"/>
      <c r="I124" s="59"/>
      <c r="J124" s="193"/>
      <c r="K124" s="60"/>
      <c r="L124" s="192"/>
      <c r="M124" s="56">
        <f>M123+IF(AND(K124="Pago",OR(E124='PC Receitas'!$O$4,E124='PC Receitas'!$O$5,E124='PC Receitas'!$O$6)),I124,IF(AND(K124="Pago",OR(E124='PC Receitas'!$O$7,E124='PC Receitas'!$O$8,E124='PC Receitas'!$O$9,E124='PC Receitas'!$O$10,E124='PC Receitas'!$O$11,E124='PC Receitas'!$O$12,E124='PC Receitas'!$O$13,E124='PC Receitas'!$O$14)),-I124,0))</f>
        <v>7448.57</v>
      </c>
      <c r="R124" s="153" t="e">
        <f t="shared" si="4"/>
        <v>#N/A</v>
      </c>
      <c r="S124" s="150" t="e">
        <f t="shared" si="5"/>
        <v>#N/A</v>
      </c>
      <c r="T124" s="150" t="e">
        <f t="shared" si="6"/>
        <v>#N/A</v>
      </c>
      <c r="U124" s="150" t="e">
        <f t="shared" si="7"/>
        <v>#N/A</v>
      </c>
      <c r="V124" s="154" t="e">
        <f>VLOOKUP(E124,'PC Receitas'!$O$4:$P$14,2,FALSE)</f>
        <v>#N/A</v>
      </c>
    </row>
    <row r="125" spans="3:22" ht="19.5" customHeight="1" thickTop="1" thickBot="1" x14ac:dyDescent="0.3">
      <c r="C125" s="58"/>
      <c r="D125" s="58" t="str">
        <f>IF(C125&lt;&gt;"",TEXT(C125,"00")&amp;"/12/"&amp;'Configurações Básicas'!$P$5,"")</f>
        <v/>
      </c>
      <c r="E125" s="58"/>
      <c r="F125" s="58"/>
      <c r="G125" s="58"/>
      <c r="H125" s="58"/>
      <c r="I125" s="59"/>
      <c r="J125" s="193"/>
      <c r="K125" s="60"/>
      <c r="L125" s="192"/>
      <c r="M125" s="56">
        <f>M124+IF(AND(K125="Pago",OR(E125='PC Receitas'!$O$4,E125='PC Receitas'!$O$5,E125='PC Receitas'!$O$6)),I125,IF(AND(K125="Pago",OR(E125='PC Receitas'!$O$7,E125='PC Receitas'!$O$8,E125='PC Receitas'!$O$9,E125='PC Receitas'!$O$10,E125='PC Receitas'!$O$11,E125='PC Receitas'!$O$12,E125='PC Receitas'!$O$13,E125='PC Receitas'!$O$14)),-I125,0))</f>
        <v>7448.57</v>
      </c>
      <c r="R125" s="153" t="e">
        <f t="shared" si="4"/>
        <v>#N/A</v>
      </c>
      <c r="S125" s="150" t="e">
        <f t="shared" si="5"/>
        <v>#N/A</v>
      </c>
      <c r="T125" s="150" t="e">
        <f t="shared" si="6"/>
        <v>#N/A</v>
      </c>
      <c r="U125" s="150" t="e">
        <f t="shared" si="7"/>
        <v>#N/A</v>
      </c>
      <c r="V125" s="154" t="e">
        <f>VLOOKUP(E125,'PC Receitas'!$O$4:$P$14,2,FALSE)</f>
        <v>#N/A</v>
      </c>
    </row>
    <row r="126" spans="3:22" ht="19.5" customHeight="1" thickTop="1" thickBot="1" x14ac:dyDescent="0.3">
      <c r="C126" s="58"/>
      <c r="D126" s="58" t="str">
        <f>IF(C126&lt;&gt;"",TEXT(C126,"00")&amp;"/12/"&amp;'Configurações Básicas'!$P$5,"")</f>
        <v/>
      </c>
      <c r="E126" s="58"/>
      <c r="F126" s="58"/>
      <c r="G126" s="58"/>
      <c r="H126" s="58"/>
      <c r="I126" s="59"/>
      <c r="J126" s="193"/>
      <c r="K126" s="60"/>
      <c r="L126" s="192"/>
      <c r="M126" s="56">
        <f>M125+IF(AND(K126="Pago",OR(E126='PC Receitas'!$O$4,E126='PC Receitas'!$O$5,E126='PC Receitas'!$O$6)),I126,IF(AND(K126="Pago",OR(E126='PC Receitas'!$O$7,E126='PC Receitas'!$O$8,E126='PC Receitas'!$O$9,E126='PC Receitas'!$O$10,E126='PC Receitas'!$O$11,E126='PC Receitas'!$O$12,E126='PC Receitas'!$O$13,E126='PC Receitas'!$O$14)),-I126,0))</f>
        <v>7448.57</v>
      </c>
      <c r="R126" s="153" t="e">
        <f t="shared" si="4"/>
        <v>#N/A</v>
      </c>
      <c r="S126" s="150" t="e">
        <f t="shared" si="5"/>
        <v>#N/A</v>
      </c>
      <c r="T126" s="150" t="e">
        <f t="shared" si="6"/>
        <v>#N/A</v>
      </c>
      <c r="U126" s="150" t="e">
        <f t="shared" si="7"/>
        <v>#N/A</v>
      </c>
      <c r="V126" s="154" t="e">
        <f>VLOOKUP(E126,'PC Receitas'!$O$4:$P$14,2,FALSE)</f>
        <v>#N/A</v>
      </c>
    </row>
    <row r="127" spans="3:22" ht="19.5" customHeight="1" thickTop="1" thickBot="1" x14ac:dyDescent="0.3">
      <c r="C127" s="58"/>
      <c r="D127" s="58" t="str">
        <f>IF(C127&lt;&gt;"",TEXT(C127,"00")&amp;"/12/"&amp;'Configurações Básicas'!$P$5,"")</f>
        <v/>
      </c>
      <c r="E127" s="58"/>
      <c r="F127" s="58"/>
      <c r="G127" s="58"/>
      <c r="H127" s="58"/>
      <c r="I127" s="59"/>
      <c r="J127" s="193"/>
      <c r="K127" s="60"/>
      <c r="L127" s="192"/>
      <c r="M127" s="56">
        <f>M126+IF(AND(K127="Pago",OR(E127='PC Receitas'!$O$4,E127='PC Receitas'!$O$5,E127='PC Receitas'!$O$6)),I127,IF(AND(K127="Pago",OR(E127='PC Receitas'!$O$7,E127='PC Receitas'!$O$8,E127='PC Receitas'!$O$9,E127='PC Receitas'!$O$10,E127='PC Receitas'!$O$11,E127='PC Receitas'!$O$12,E127='PC Receitas'!$O$13,E127='PC Receitas'!$O$14)),-I127,0))</f>
        <v>7448.57</v>
      </c>
      <c r="R127" s="153" t="e">
        <f t="shared" si="4"/>
        <v>#N/A</v>
      </c>
      <c r="S127" s="150" t="e">
        <f t="shared" si="5"/>
        <v>#N/A</v>
      </c>
      <c r="T127" s="150" t="e">
        <f t="shared" si="6"/>
        <v>#N/A</v>
      </c>
      <c r="U127" s="150" t="e">
        <f t="shared" si="7"/>
        <v>#N/A</v>
      </c>
      <c r="V127" s="154" t="e">
        <f>VLOOKUP(E127,'PC Receitas'!$O$4:$P$14,2,FALSE)</f>
        <v>#N/A</v>
      </c>
    </row>
    <row r="128" spans="3:22" ht="19.5" customHeight="1" thickTop="1" thickBot="1" x14ac:dyDescent="0.3">
      <c r="C128" s="58"/>
      <c r="D128" s="58" t="str">
        <f>IF(C128&lt;&gt;"",TEXT(C128,"00")&amp;"/12/"&amp;'Configurações Básicas'!$P$5,"")</f>
        <v/>
      </c>
      <c r="E128" s="58"/>
      <c r="F128" s="58"/>
      <c r="G128" s="58"/>
      <c r="H128" s="58"/>
      <c r="I128" s="59"/>
      <c r="J128" s="193"/>
      <c r="K128" s="60"/>
      <c r="L128" s="192"/>
      <c r="M128" s="56">
        <f>M127+IF(AND(K128="Pago",OR(E128='PC Receitas'!$O$4,E128='PC Receitas'!$O$5,E128='PC Receitas'!$O$6)),I128,IF(AND(K128="Pago",OR(E128='PC Receitas'!$O$7,E128='PC Receitas'!$O$8,E128='PC Receitas'!$O$9,E128='PC Receitas'!$O$10,E128='PC Receitas'!$O$11,E128='PC Receitas'!$O$12,E128='PC Receitas'!$O$13,E128='PC Receitas'!$O$14)),-I128,0))</f>
        <v>7448.57</v>
      </c>
      <c r="R128" s="153" t="e">
        <f t="shared" si="4"/>
        <v>#N/A</v>
      </c>
      <c r="S128" s="150" t="e">
        <f t="shared" si="5"/>
        <v>#N/A</v>
      </c>
      <c r="T128" s="150" t="e">
        <f t="shared" si="6"/>
        <v>#N/A</v>
      </c>
      <c r="U128" s="150" t="e">
        <f t="shared" si="7"/>
        <v>#N/A</v>
      </c>
      <c r="V128" s="154" t="e">
        <f>VLOOKUP(E128,'PC Receitas'!$O$4:$P$14,2,FALSE)</f>
        <v>#N/A</v>
      </c>
    </row>
    <row r="129" spans="3:22" ht="19.5" customHeight="1" thickTop="1" thickBot="1" x14ac:dyDescent="0.3">
      <c r="C129" s="58"/>
      <c r="D129" s="58" t="str">
        <f>IF(C129&lt;&gt;"",TEXT(C129,"00")&amp;"/12/"&amp;'Configurações Básicas'!$P$5,"")</f>
        <v/>
      </c>
      <c r="E129" s="58"/>
      <c r="F129" s="58"/>
      <c r="G129" s="58"/>
      <c r="H129" s="58"/>
      <c r="I129" s="59"/>
      <c r="J129" s="193"/>
      <c r="K129" s="60"/>
      <c r="L129" s="192"/>
      <c r="M129" s="56">
        <f>M128+IF(AND(K129="Pago",OR(E129='PC Receitas'!$O$4,E129='PC Receitas'!$O$5,E129='PC Receitas'!$O$6)),I129,IF(AND(K129="Pago",OR(E129='PC Receitas'!$O$7,E129='PC Receitas'!$O$8,E129='PC Receitas'!$O$9,E129='PC Receitas'!$O$10,E129='PC Receitas'!$O$11,E129='PC Receitas'!$O$12,E129='PC Receitas'!$O$13,E129='PC Receitas'!$O$14)),-I129,0))</f>
        <v>7448.57</v>
      </c>
      <c r="R129" s="153" t="e">
        <f t="shared" si="4"/>
        <v>#N/A</v>
      </c>
      <c r="S129" s="150" t="e">
        <f t="shared" si="5"/>
        <v>#N/A</v>
      </c>
      <c r="T129" s="150" t="e">
        <f t="shared" si="6"/>
        <v>#N/A</v>
      </c>
      <c r="U129" s="150" t="e">
        <f t="shared" si="7"/>
        <v>#N/A</v>
      </c>
      <c r="V129" s="154" t="e">
        <f>VLOOKUP(E129,'PC Receitas'!$O$4:$P$14,2,FALSE)</f>
        <v>#N/A</v>
      </c>
    </row>
    <row r="130" spans="3:22" ht="19.5" customHeight="1" thickTop="1" thickBot="1" x14ac:dyDescent="0.3">
      <c r="C130" s="58"/>
      <c r="D130" s="58" t="str">
        <f>IF(C130&lt;&gt;"",TEXT(C130,"00")&amp;"/12/"&amp;'Configurações Básicas'!$P$5,"")</f>
        <v/>
      </c>
      <c r="E130" s="58"/>
      <c r="F130" s="58"/>
      <c r="G130" s="58"/>
      <c r="H130" s="58"/>
      <c r="I130" s="59"/>
      <c r="J130" s="193"/>
      <c r="K130" s="60"/>
      <c r="L130" s="192"/>
      <c r="M130" s="56">
        <f>M129+IF(AND(K130="Pago",OR(E130='PC Receitas'!$O$4,E130='PC Receitas'!$O$5,E130='PC Receitas'!$O$6)),I130,IF(AND(K130="Pago",OR(E130='PC Receitas'!$O$7,E130='PC Receitas'!$O$8,E130='PC Receitas'!$O$9,E130='PC Receitas'!$O$10,E130='PC Receitas'!$O$11,E130='PC Receitas'!$O$12,E130='PC Receitas'!$O$13,E130='PC Receitas'!$O$14)),-I130,0))</f>
        <v>7448.57</v>
      </c>
      <c r="R130" s="153" t="e">
        <f t="shared" si="4"/>
        <v>#N/A</v>
      </c>
      <c r="S130" s="150" t="e">
        <f t="shared" si="5"/>
        <v>#N/A</v>
      </c>
      <c r="T130" s="150" t="e">
        <f t="shared" si="6"/>
        <v>#N/A</v>
      </c>
      <c r="U130" s="150" t="e">
        <f t="shared" si="7"/>
        <v>#N/A</v>
      </c>
      <c r="V130" s="154" t="e">
        <f>VLOOKUP(E130,'PC Receitas'!$O$4:$P$14,2,FALSE)</f>
        <v>#N/A</v>
      </c>
    </row>
    <row r="131" spans="3:22" ht="19.5" customHeight="1" thickTop="1" thickBot="1" x14ac:dyDescent="0.3">
      <c r="C131" s="58"/>
      <c r="D131" s="58" t="str">
        <f>IF(C131&lt;&gt;"",TEXT(C131,"00")&amp;"/12/"&amp;'Configurações Básicas'!$P$5,"")</f>
        <v/>
      </c>
      <c r="E131" s="58"/>
      <c r="F131" s="58"/>
      <c r="G131" s="58"/>
      <c r="H131" s="58"/>
      <c r="I131" s="59"/>
      <c r="J131" s="193"/>
      <c r="K131" s="60"/>
      <c r="L131" s="192"/>
      <c r="M131" s="56">
        <f>M130+IF(AND(K131="Pago",OR(E131='PC Receitas'!$O$4,E131='PC Receitas'!$O$5,E131='PC Receitas'!$O$6)),I131,IF(AND(K131="Pago",OR(E131='PC Receitas'!$O$7,E131='PC Receitas'!$O$8,E131='PC Receitas'!$O$9,E131='PC Receitas'!$O$10,E131='PC Receitas'!$O$11,E131='PC Receitas'!$O$12,E131='PC Receitas'!$O$13,E131='PC Receitas'!$O$14)),-I131,0))</f>
        <v>7448.57</v>
      </c>
      <c r="R131" s="153" t="e">
        <f t="shared" si="4"/>
        <v>#N/A</v>
      </c>
      <c r="S131" s="150" t="e">
        <f t="shared" si="5"/>
        <v>#N/A</v>
      </c>
      <c r="T131" s="150" t="e">
        <f t="shared" si="6"/>
        <v>#N/A</v>
      </c>
      <c r="U131" s="150" t="e">
        <f t="shared" si="7"/>
        <v>#N/A</v>
      </c>
      <c r="V131" s="154" t="e">
        <f>VLOOKUP(E131,'PC Receitas'!$O$4:$P$14,2,FALSE)</f>
        <v>#N/A</v>
      </c>
    </row>
    <row r="132" spans="3:22" ht="19.5" customHeight="1" thickTop="1" thickBot="1" x14ac:dyDescent="0.3">
      <c r="C132" s="58"/>
      <c r="D132" s="58" t="str">
        <f>IF(C132&lt;&gt;"",TEXT(C132,"00")&amp;"/12/"&amp;'Configurações Básicas'!$P$5,"")</f>
        <v/>
      </c>
      <c r="E132" s="58"/>
      <c r="F132" s="58"/>
      <c r="G132" s="58"/>
      <c r="H132" s="58"/>
      <c r="I132" s="59"/>
      <c r="J132" s="193"/>
      <c r="K132" s="60"/>
      <c r="L132" s="192"/>
      <c r="M132" s="56">
        <f>M131+IF(AND(K132="Pago",OR(E132='PC Receitas'!$O$4,E132='PC Receitas'!$O$5,E132='PC Receitas'!$O$6)),I132,IF(AND(K132="Pago",OR(E132='PC Receitas'!$O$7,E132='PC Receitas'!$O$8,E132='PC Receitas'!$O$9,E132='PC Receitas'!$O$10,E132='PC Receitas'!$O$11,E132='PC Receitas'!$O$12,E132='PC Receitas'!$O$13,E132='PC Receitas'!$O$14)),-I132,0))</f>
        <v>7448.57</v>
      </c>
      <c r="R132" s="153" t="e">
        <f t="shared" si="4"/>
        <v>#N/A</v>
      </c>
      <c r="S132" s="150" t="e">
        <f t="shared" si="5"/>
        <v>#N/A</v>
      </c>
      <c r="T132" s="150" t="e">
        <f t="shared" si="6"/>
        <v>#N/A</v>
      </c>
      <c r="U132" s="150" t="e">
        <f t="shared" si="7"/>
        <v>#N/A</v>
      </c>
      <c r="V132" s="154" t="e">
        <f>VLOOKUP(E132,'PC Receitas'!$O$4:$P$14,2,FALSE)</f>
        <v>#N/A</v>
      </c>
    </row>
    <row r="133" spans="3:22" ht="19.5" customHeight="1" thickTop="1" thickBot="1" x14ac:dyDescent="0.3">
      <c r="C133" s="58"/>
      <c r="D133" s="58" t="str">
        <f>IF(C133&lt;&gt;"",TEXT(C133,"00")&amp;"/12/"&amp;'Configurações Básicas'!$P$5,"")</f>
        <v/>
      </c>
      <c r="E133" s="58"/>
      <c r="F133" s="58"/>
      <c r="G133" s="58"/>
      <c r="H133" s="58"/>
      <c r="I133" s="59"/>
      <c r="J133" s="193"/>
      <c r="K133" s="60"/>
      <c r="L133" s="192"/>
      <c r="M133" s="56">
        <f>M132+IF(AND(K133="Pago",OR(E133='PC Receitas'!$O$4,E133='PC Receitas'!$O$5,E133='PC Receitas'!$O$6)),I133,IF(AND(K133="Pago",OR(E133='PC Receitas'!$O$7,E133='PC Receitas'!$O$8,E133='PC Receitas'!$O$9,E133='PC Receitas'!$O$10,E133='PC Receitas'!$O$11,E133='PC Receitas'!$O$12,E133='PC Receitas'!$O$13,E133='PC Receitas'!$O$14)),-I133,0))</f>
        <v>7448.57</v>
      </c>
      <c r="R133" s="153" t="e">
        <f t="shared" si="4"/>
        <v>#N/A</v>
      </c>
      <c r="S133" s="150" t="e">
        <f t="shared" si="5"/>
        <v>#N/A</v>
      </c>
      <c r="T133" s="150" t="e">
        <f t="shared" si="6"/>
        <v>#N/A</v>
      </c>
      <c r="U133" s="150" t="e">
        <f t="shared" si="7"/>
        <v>#N/A</v>
      </c>
      <c r="V133" s="154" t="e">
        <f>VLOOKUP(E133,'PC Receitas'!$O$4:$P$14,2,FALSE)</f>
        <v>#N/A</v>
      </c>
    </row>
    <row r="134" spans="3:22" ht="19.5" customHeight="1" thickTop="1" thickBot="1" x14ac:dyDescent="0.3">
      <c r="C134" s="58"/>
      <c r="D134" s="58" t="str">
        <f>IF(C134&lt;&gt;"",TEXT(C134,"00")&amp;"/12/"&amp;'Configurações Básicas'!$P$5,"")</f>
        <v/>
      </c>
      <c r="E134" s="58"/>
      <c r="F134" s="58"/>
      <c r="G134" s="58"/>
      <c r="H134" s="58"/>
      <c r="I134" s="59"/>
      <c r="J134" s="193"/>
      <c r="K134" s="60"/>
      <c r="L134" s="192"/>
      <c r="M134" s="56">
        <f>M133+IF(AND(K134="Pago",OR(E134='PC Receitas'!$O$4,E134='PC Receitas'!$O$5,E134='PC Receitas'!$O$6)),I134,IF(AND(K134="Pago",OR(E134='PC Receitas'!$O$7,E134='PC Receitas'!$O$8,E134='PC Receitas'!$O$9,E134='PC Receitas'!$O$10,E134='PC Receitas'!$O$11,E134='PC Receitas'!$O$12,E134='PC Receitas'!$O$13,E134='PC Receitas'!$O$14)),-I134,0))</f>
        <v>7448.57</v>
      </c>
      <c r="R134" s="153" t="e">
        <f t="shared" ref="R134:R197" si="8">IF(V134="Despesas_com_RH","Despesa",IF(V134="Despesas_Operacionais","Despesa",IF(V134="Despesas_com_Marketing","Despesa",IF(V134="Impostos","Despesa",IF(V134="Investimentos","Despesa","")))))</f>
        <v>#N/A</v>
      </c>
      <c r="S134" s="150" t="e">
        <f t="shared" ref="S134:S197" si="9">IF(V134="Despesas_com_Produtos","Despesa",IF(V134="Despesas_com_Serviços","Despesa",IF(V134="Despesas_Não_Operacionais","Despesa","")))</f>
        <v>#N/A</v>
      </c>
      <c r="T134" s="150" t="e">
        <f t="shared" ref="T134:T197" si="10">IF(V134="Receitas_com_Produtos","Receita",IF(V134="Receitas_com_Serviços","Receita",IF(V134="Receitas_Não_Operacionais","Receita","")))</f>
        <v>#N/A</v>
      </c>
      <c r="U134" s="150" t="e">
        <f t="shared" ref="U134:U197" si="11">IF(R134&lt;&gt;"",R134,IF(S134&lt;&gt;"",S134,IF(T134&lt;&gt;"",T134,"")))</f>
        <v>#N/A</v>
      </c>
      <c r="V134" s="154" t="e">
        <f>VLOOKUP(E134,'PC Receitas'!$O$4:$P$14,2,FALSE)</f>
        <v>#N/A</v>
      </c>
    </row>
    <row r="135" spans="3:22" ht="19.5" customHeight="1" thickTop="1" thickBot="1" x14ac:dyDescent="0.3">
      <c r="C135" s="58"/>
      <c r="D135" s="58" t="str">
        <f>IF(C135&lt;&gt;"",TEXT(C135,"00")&amp;"/12/"&amp;'Configurações Básicas'!$P$5,"")</f>
        <v/>
      </c>
      <c r="E135" s="58"/>
      <c r="F135" s="58"/>
      <c r="G135" s="58"/>
      <c r="H135" s="58"/>
      <c r="I135" s="59"/>
      <c r="J135" s="193"/>
      <c r="K135" s="60"/>
      <c r="L135" s="192"/>
      <c r="M135" s="56">
        <f>M134+IF(AND(K135="Pago",OR(E135='PC Receitas'!$O$4,E135='PC Receitas'!$O$5,E135='PC Receitas'!$O$6)),I135,IF(AND(K135="Pago",OR(E135='PC Receitas'!$O$7,E135='PC Receitas'!$O$8,E135='PC Receitas'!$O$9,E135='PC Receitas'!$O$10,E135='PC Receitas'!$O$11,E135='PC Receitas'!$O$12,E135='PC Receitas'!$O$13,E135='PC Receitas'!$O$14)),-I135,0))</f>
        <v>7448.57</v>
      </c>
      <c r="R135" s="153" t="e">
        <f t="shared" si="8"/>
        <v>#N/A</v>
      </c>
      <c r="S135" s="150" t="e">
        <f t="shared" si="9"/>
        <v>#N/A</v>
      </c>
      <c r="T135" s="150" t="e">
        <f t="shared" si="10"/>
        <v>#N/A</v>
      </c>
      <c r="U135" s="150" t="e">
        <f t="shared" si="11"/>
        <v>#N/A</v>
      </c>
      <c r="V135" s="154" t="e">
        <f>VLOOKUP(E135,'PC Receitas'!$O$4:$P$14,2,FALSE)</f>
        <v>#N/A</v>
      </c>
    </row>
    <row r="136" spans="3:22" ht="19.5" customHeight="1" thickTop="1" thickBot="1" x14ac:dyDescent="0.3">
      <c r="C136" s="58"/>
      <c r="D136" s="58" t="str">
        <f>IF(C136&lt;&gt;"",TEXT(C136,"00")&amp;"/12/"&amp;'Configurações Básicas'!$P$5,"")</f>
        <v/>
      </c>
      <c r="E136" s="58"/>
      <c r="F136" s="58"/>
      <c r="G136" s="58"/>
      <c r="H136" s="58"/>
      <c r="I136" s="59"/>
      <c r="J136" s="193"/>
      <c r="K136" s="60"/>
      <c r="L136" s="192"/>
      <c r="M136" s="56">
        <f>M135+IF(AND(K136="Pago",OR(E136='PC Receitas'!$O$4,E136='PC Receitas'!$O$5,E136='PC Receitas'!$O$6)),I136,IF(AND(K136="Pago",OR(E136='PC Receitas'!$O$7,E136='PC Receitas'!$O$8,E136='PC Receitas'!$O$9,E136='PC Receitas'!$O$10,E136='PC Receitas'!$O$11,E136='PC Receitas'!$O$12,E136='PC Receitas'!$O$13,E136='PC Receitas'!$O$14)),-I136,0))</f>
        <v>7448.57</v>
      </c>
      <c r="R136" s="153" t="e">
        <f t="shared" si="8"/>
        <v>#N/A</v>
      </c>
      <c r="S136" s="150" t="e">
        <f t="shared" si="9"/>
        <v>#N/A</v>
      </c>
      <c r="T136" s="150" t="e">
        <f t="shared" si="10"/>
        <v>#N/A</v>
      </c>
      <c r="U136" s="150" t="e">
        <f t="shared" si="11"/>
        <v>#N/A</v>
      </c>
      <c r="V136" s="154" t="e">
        <f>VLOOKUP(E136,'PC Receitas'!$O$4:$P$14,2,FALSE)</f>
        <v>#N/A</v>
      </c>
    </row>
    <row r="137" spans="3:22" ht="19.5" customHeight="1" thickTop="1" thickBot="1" x14ac:dyDescent="0.3">
      <c r="C137" s="58"/>
      <c r="D137" s="58" t="str">
        <f>IF(C137&lt;&gt;"",TEXT(C137,"00")&amp;"/12/"&amp;'Configurações Básicas'!$P$5,"")</f>
        <v/>
      </c>
      <c r="E137" s="58"/>
      <c r="F137" s="58"/>
      <c r="G137" s="58"/>
      <c r="H137" s="58"/>
      <c r="I137" s="59"/>
      <c r="J137" s="193"/>
      <c r="K137" s="60"/>
      <c r="L137" s="192"/>
      <c r="M137" s="56">
        <f>M136+IF(AND(K137="Pago",OR(E137='PC Receitas'!$O$4,E137='PC Receitas'!$O$5,E137='PC Receitas'!$O$6)),I137,IF(AND(K137="Pago",OR(E137='PC Receitas'!$O$7,E137='PC Receitas'!$O$8,E137='PC Receitas'!$O$9,E137='PC Receitas'!$O$10,E137='PC Receitas'!$O$11,E137='PC Receitas'!$O$12,E137='PC Receitas'!$O$13,E137='PC Receitas'!$O$14)),-I137,0))</f>
        <v>7448.57</v>
      </c>
      <c r="R137" s="153" t="e">
        <f t="shared" si="8"/>
        <v>#N/A</v>
      </c>
      <c r="S137" s="150" t="e">
        <f t="shared" si="9"/>
        <v>#N/A</v>
      </c>
      <c r="T137" s="150" t="e">
        <f t="shared" si="10"/>
        <v>#N/A</v>
      </c>
      <c r="U137" s="150" t="e">
        <f t="shared" si="11"/>
        <v>#N/A</v>
      </c>
      <c r="V137" s="154" t="e">
        <f>VLOOKUP(E137,'PC Receitas'!$O$4:$P$14,2,FALSE)</f>
        <v>#N/A</v>
      </c>
    </row>
    <row r="138" spans="3:22" ht="19.5" customHeight="1" thickTop="1" thickBot="1" x14ac:dyDescent="0.3">
      <c r="C138" s="58"/>
      <c r="D138" s="58" t="str">
        <f>IF(C138&lt;&gt;"",TEXT(C138,"00")&amp;"/12/"&amp;'Configurações Básicas'!$P$5,"")</f>
        <v/>
      </c>
      <c r="E138" s="58"/>
      <c r="F138" s="58"/>
      <c r="G138" s="58"/>
      <c r="H138" s="58"/>
      <c r="I138" s="59"/>
      <c r="J138" s="193"/>
      <c r="K138" s="60"/>
      <c r="L138" s="192"/>
      <c r="M138" s="56">
        <f>M137+IF(AND(K138="Pago",OR(E138='PC Receitas'!$O$4,E138='PC Receitas'!$O$5,E138='PC Receitas'!$O$6)),I138,IF(AND(K138="Pago",OR(E138='PC Receitas'!$O$7,E138='PC Receitas'!$O$8,E138='PC Receitas'!$O$9,E138='PC Receitas'!$O$10,E138='PC Receitas'!$O$11,E138='PC Receitas'!$O$12,E138='PC Receitas'!$O$13,E138='PC Receitas'!$O$14)),-I138,0))</f>
        <v>7448.57</v>
      </c>
      <c r="R138" s="153" t="e">
        <f t="shared" si="8"/>
        <v>#N/A</v>
      </c>
      <c r="S138" s="150" t="e">
        <f t="shared" si="9"/>
        <v>#N/A</v>
      </c>
      <c r="T138" s="150" t="e">
        <f t="shared" si="10"/>
        <v>#N/A</v>
      </c>
      <c r="U138" s="150" t="e">
        <f t="shared" si="11"/>
        <v>#N/A</v>
      </c>
      <c r="V138" s="154" t="e">
        <f>VLOOKUP(E138,'PC Receitas'!$O$4:$P$14,2,FALSE)</f>
        <v>#N/A</v>
      </c>
    </row>
    <row r="139" spans="3:22" ht="19.5" customHeight="1" thickTop="1" thickBot="1" x14ac:dyDescent="0.3">
      <c r="C139" s="58"/>
      <c r="D139" s="58" t="str">
        <f>IF(C139&lt;&gt;"",TEXT(C139,"00")&amp;"/12/"&amp;'Configurações Básicas'!$P$5,"")</f>
        <v/>
      </c>
      <c r="E139" s="58"/>
      <c r="F139" s="58"/>
      <c r="G139" s="58"/>
      <c r="H139" s="58"/>
      <c r="I139" s="59"/>
      <c r="J139" s="193"/>
      <c r="K139" s="60"/>
      <c r="L139" s="192"/>
      <c r="M139" s="56">
        <f>M138+IF(AND(K139="Pago",OR(E139='PC Receitas'!$O$4,E139='PC Receitas'!$O$5,E139='PC Receitas'!$O$6)),I139,IF(AND(K139="Pago",OR(E139='PC Receitas'!$O$7,E139='PC Receitas'!$O$8,E139='PC Receitas'!$O$9,E139='PC Receitas'!$O$10,E139='PC Receitas'!$O$11,E139='PC Receitas'!$O$12,E139='PC Receitas'!$O$13,E139='PC Receitas'!$O$14)),-I139,0))</f>
        <v>7448.57</v>
      </c>
      <c r="R139" s="153" t="e">
        <f t="shared" si="8"/>
        <v>#N/A</v>
      </c>
      <c r="S139" s="150" t="e">
        <f t="shared" si="9"/>
        <v>#N/A</v>
      </c>
      <c r="T139" s="150" t="e">
        <f t="shared" si="10"/>
        <v>#N/A</v>
      </c>
      <c r="U139" s="150" t="e">
        <f t="shared" si="11"/>
        <v>#N/A</v>
      </c>
      <c r="V139" s="154" t="e">
        <f>VLOOKUP(E139,'PC Receitas'!$O$4:$P$14,2,FALSE)</f>
        <v>#N/A</v>
      </c>
    </row>
    <row r="140" spans="3:22" ht="19.5" customHeight="1" thickTop="1" thickBot="1" x14ac:dyDescent="0.3">
      <c r="C140" s="58"/>
      <c r="D140" s="58" t="str">
        <f>IF(C140&lt;&gt;"",TEXT(C140,"00")&amp;"/12/"&amp;'Configurações Básicas'!$P$5,"")</f>
        <v/>
      </c>
      <c r="E140" s="58"/>
      <c r="F140" s="58"/>
      <c r="G140" s="58"/>
      <c r="H140" s="58"/>
      <c r="I140" s="59"/>
      <c r="J140" s="193"/>
      <c r="K140" s="60"/>
      <c r="L140" s="192"/>
      <c r="M140" s="56">
        <f>M139+IF(AND(K140="Pago",OR(E140='PC Receitas'!$O$4,E140='PC Receitas'!$O$5,E140='PC Receitas'!$O$6)),I140,IF(AND(K140="Pago",OR(E140='PC Receitas'!$O$7,E140='PC Receitas'!$O$8,E140='PC Receitas'!$O$9,E140='PC Receitas'!$O$10,E140='PC Receitas'!$O$11,E140='PC Receitas'!$O$12,E140='PC Receitas'!$O$13,E140='PC Receitas'!$O$14)),-I140,0))</f>
        <v>7448.57</v>
      </c>
      <c r="R140" s="153" t="e">
        <f t="shared" si="8"/>
        <v>#N/A</v>
      </c>
      <c r="S140" s="150" t="e">
        <f t="shared" si="9"/>
        <v>#N/A</v>
      </c>
      <c r="T140" s="150" t="e">
        <f t="shared" si="10"/>
        <v>#N/A</v>
      </c>
      <c r="U140" s="150" t="e">
        <f t="shared" si="11"/>
        <v>#N/A</v>
      </c>
      <c r="V140" s="154" t="e">
        <f>VLOOKUP(E140,'PC Receitas'!$O$4:$P$14,2,FALSE)</f>
        <v>#N/A</v>
      </c>
    </row>
    <row r="141" spans="3:22" ht="19.5" customHeight="1" thickTop="1" thickBot="1" x14ac:dyDescent="0.3">
      <c r="C141" s="58"/>
      <c r="D141" s="58" t="str">
        <f>IF(C141&lt;&gt;"",TEXT(C141,"00")&amp;"/12/"&amp;'Configurações Básicas'!$P$5,"")</f>
        <v/>
      </c>
      <c r="E141" s="58"/>
      <c r="F141" s="58"/>
      <c r="G141" s="58"/>
      <c r="H141" s="58"/>
      <c r="I141" s="59"/>
      <c r="J141" s="193"/>
      <c r="K141" s="60"/>
      <c r="L141" s="192"/>
      <c r="M141" s="56">
        <f>M140+IF(AND(K141="Pago",OR(E141='PC Receitas'!$O$4,E141='PC Receitas'!$O$5,E141='PC Receitas'!$O$6)),I141,IF(AND(K141="Pago",OR(E141='PC Receitas'!$O$7,E141='PC Receitas'!$O$8,E141='PC Receitas'!$O$9,E141='PC Receitas'!$O$10,E141='PC Receitas'!$O$11,E141='PC Receitas'!$O$12,E141='PC Receitas'!$O$13,E141='PC Receitas'!$O$14)),-I141,0))</f>
        <v>7448.57</v>
      </c>
      <c r="R141" s="153" t="e">
        <f t="shared" si="8"/>
        <v>#N/A</v>
      </c>
      <c r="S141" s="150" t="e">
        <f t="shared" si="9"/>
        <v>#N/A</v>
      </c>
      <c r="T141" s="150" t="e">
        <f t="shared" si="10"/>
        <v>#N/A</v>
      </c>
      <c r="U141" s="150" t="e">
        <f t="shared" si="11"/>
        <v>#N/A</v>
      </c>
      <c r="V141" s="154" t="e">
        <f>VLOOKUP(E141,'PC Receitas'!$O$4:$P$14,2,FALSE)</f>
        <v>#N/A</v>
      </c>
    </row>
    <row r="142" spans="3:22" ht="19.5" customHeight="1" thickTop="1" thickBot="1" x14ac:dyDescent="0.3">
      <c r="C142" s="58"/>
      <c r="D142" s="58" t="str">
        <f>IF(C142&lt;&gt;"",TEXT(C142,"00")&amp;"/12/"&amp;'Configurações Básicas'!$P$5,"")</f>
        <v/>
      </c>
      <c r="E142" s="58"/>
      <c r="F142" s="58"/>
      <c r="G142" s="58"/>
      <c r="H142" s="58"/>
      <c r="I142" s="59"/>
      <c r="J142" s="193"/>
      <c r="K142" s="60"/>
      <c r="L142" s="192"/>
      <c r="M142" s="56">
        <f>M141+IF(AND(K142="Pago",OR(E142='PC Receitas'!$O$4,E142='PC Receitas'!$O$5,E142='PC Receitas'!$O$6)),I142,IF(AND(K142="Pago",OR(E142='PC Receitas'!$O$7,E142='PC Receitas'!$O$8,E142='PC Receitas'!$O$9,E142='PC Receitas'!$O$10,E142='PC Receitas'!$O$11,E142='PC Receitas'!$O$12,E142='PC Receitas'!$O$13,E142='PC Receitas'!$O$14)),-I142,0))</f>
        <v>7448.57</v>
      </c>
      <c r="R142" s="153" t="e">
        <f t="shared" si="8"/>
        <v>#N/A</v>
      </c>
      <c r="S142" s="150" t="e">
        <f t="shared" si="9"/>
        <v>#N/A</v>
      </c>
      <c r="T142" s="150" t="e">
        <f t="shared" si="10"/>
        <v>#N/A</v>
      </c>
      <c r="U142" s="150" t="e">
        <f t="shared" si="11"/>
        <v>#N/A</v>
      </c>
      <c r="V142" s="154" t="e">
        <f>VLOOKUP(E142,'PC Receitas'!$O$4:$P$14,2,FALSE)</f>
        <v>#N/A</v>
      </c>
    </row>
    <row r="143" spans="3:22" ht="19.5" customHeight="1" thickTop="1" thickBot="1" x14ac:dyDescent="0.3">
      <c r="C143" s="58"/>
      <c r="D143" s="58" t="str">
        <f>IF(C143&lt;&gt;"",TEXT(C143,"00")&amp;"/12/"&amp;'Configurações Básicas'!$P$5,"")</f>
        <v/>
      </c>
      <c r="E143" s="58"/>
      <c r="F143" s="58"/>
      <c r="G143" s="58"/>
      <c r="H143" s="58"/>
      <c r="I143" s="59"/>
      <c r="J143" s="193"/>
      <c r="K143" s="60"/>
      <c r="L143" s="192"/>
      <c r="M143" s="56">
        <f>M142+IF(AND(K143="Pago",OR(E143='PC Receitas'!$O$4,E143='PC Receitas'!$O$5,E143='PC Receitas'!$O$6)),I143,IF(AND(K143="Pago",OR(E143='PC Receitas'!$O$7,E143='PC Receitas'!$O$8,E143='PC Receitas'!$O$9,E143='PC Receitas'!$O$10,E143='PC Receitas'!$O$11,E143='PC Receitas'!$O$12,E143='PC Receitas'!$O$13,E143='PC Receitas'!$O$14)),-I143,0))</f>
        <v>7448.57</v>
      </c>
      <c r="R143" s="153" t="e">
        <f t="shared" si="8"/>
        <v>#N/A</v>
      </c>
      <c r="S143" s="150" t="e">
        <f t="shared" si="9"/>
        <v>#N/A</v>
      </c>
      <c r="T143" s="150" t="e">
        <f t="shared" si="10"/>
        <v>#N/A</v>
      </c>
      <c r="U143" s="150" t="e">
        <f t="shared" si="11"/>
        <v>#N/A</v>
      </c>
      <c r="V143" s="154" t="e">
        <f>VLOOKUP(E143,'PC Receitas'!$O$4:$P$14,2,FALSE)</f>
        <v>#N/A</v>
      </c>
    </row>
    <row r="144" spans="3:22" ht="19.5" customHeight="1" thickTop="1" thickBot="1" x14ac:dyDescent="0.3">
      <c r="C144" s="58"/>
      <c r="D144" s="58" t="str">
        <f>IF(C144&lt;&gt;"",TEXT(C144,"00")&amp;"/12/"&amp;'Configurações Básicas'!$P$5,"")</f>
        <v/>
      </c>
      <c r="E144" s="58"/>
      <c r="F144" s="58"/>
      <c r="G144" s="58"/>
      <c r="H144" s="58"/>
      <c r="I144" s="59"/>
      <c r="J144" s="193"/>
      <c r="K144" s="60"/>
      <c r="L144" s="192"/>
      <c r="M144" s="56">
        <f>M143+IF(AND(K144="Pago",OR(E144='PC Receitas'!$O$4,E144='PC Receitas'!$O$5,E144='PC Receitas'!$O$6)),I144,IF(AND(K144="Pago",OR(E144='PC Receitas'!$O$7,E144='PC Receitas'!$O$8,E144='PC Receitas'!$O$9,E144='PC Receitas'!$O$10,E144='PC Receitas'!$O$11,E144='PC Receitas'!$O$12,E144='PC Receitas'!$O$13,E144='PC Receitas'!$O$14)),-I144,0))</f>
        <v>7448.57</v>
      </c>
      <c r="R144" s="153" t="e">
        <f t="shared" si="8"/>
        <v>#N/A</v>
      </c>
      <c r="S144" s="150" t="e">
        <f t="shared" si="9"/>
        <v>#N/A</v>
      </c>
      <c r="T144" s="150" t="e">
        <f t="shared" si="10"/>
        <v>#N/A</v>
      </c>
      <c r="U144" s="150" t="e">
        <f t="shared" si="11"/>
        <v>#N/A</v>
      </c>
      <c r="V144" s="154" t="e">
        <f>VLOOKUP(E144,'PC Receitas'!$O$4:$P$14,2,FALSE)</f>
        <v>#N/A</v>
      </c>
    </row>
    <row r="145" spans="3:22" ht="19.5" customHeight="1" thickTop="1" thickBot="1" x14ac:dyDescent="0.3">
      <c r="C145" s="58"/>
      <c r="D145" s="58" t="str">
        <f>IF(C145&lt;&gt;"",TEXT(C145,"00")&amp;"/12/"&amp;'Configurações Básicas'!$P$5,"")</f>
        <v/>
      </c>
      <c r="E145" s="58"/>
      <c r="F145" s="58"/>
      <c r="G145" s="58"/>
      <c r="H145" s="58"/>
      <c r="I145" s="59"/>
      <c r="J145" s="193"/>
      <c r="K145" s="60"/>
      <c r="L145" s="192"/>
      <c r="M145" s="56">
        <f>M144+IF(AND(K145="Pago",OR(E145='PC Receitas'!$O$4,E145='PC Receitas'!$O$5,E145='PC Receitas'!$O$6)),I145,IF(AND(K145="Pago",OR(E145='PC Receitas'!$O$7,E145='PC Receitas'!$O$8,E145='PC Receitas'!$O$9,E145='PC Receitas'!$O$10,E145='PC Receitas'!$O$11,E145='PC Receitas'!$O$12,E145='PC Receitas'!$O$13,E145='PC Receitas'!$O$14)),-I145,0))</f>
        <v>7448.57</v>
      </c>
      <c r="R145" s="153" t="e">
        <f t="shared" si="8"/>
        <v>#N/A</v>
      </c>
      <c r="S145" s="150" t="e">
        <f t="shared" si="9"/>
        <v>#N/A</v>
      </c>
      <c r="T145" s="150" t="e">
        <f t="shared" si="10"/>
        <v>#N/A</v>
      </c>
      <c r="U145" s="150" t="e">
        <f t="shared" si="11"/>
        <v>#N/A</v>
      </c>
      <c r="V145" s="154" t="e">
        <f>VLOOKUP(E145,'PC Receitas'!$O$4:$P$14,2,FALSE)</f>
        <v>#N/A</v>
      </c>
    </row>
    <row r="146" spans="3:22" ht="19.5" customHeight="1" thickTop="1" thickBot="1" x14ac:dyDescent="0.3">
      <c r="C146" s="58"/>
      <c r="D146" s="58" t="str">
        <f>IF(C146&lt;&gt;"",TEXT(C146,"00")&amp;"/12/"&amp;'Configurações Básicas'!$P$5,"")</f>
        <v/>
      </c>
      <c r="E146" s="58"/>
      <c r="F146" s="58"/>
      <c r="G146" s="58"/>
      <c r="H146" s="58"/>
      <c r="I146" s="59"/>
      <c r="J146" s="193"/>
      <c r="K146" s="60"/>
      <c r="L146" s="192"/>
      <c r="M146" s="56">
        <f>M145+IF(AND(K146="Pago",OR(E146='PC Receitas'!$O$4,E146='PC Receitas'!$O$5,E146='PC Receitas'!$O$6)),I146,IF(AND(K146="Pago",OR(E146='PC Receitas'!$O$7,E146='PC Receitas'!$O$8,E146='PC Receitas'!$O$9,E146='PC Receitas'!$O$10,E146='PC Receitas'!$O$11,E146='PC Receitas'!$O$12,E146='PC Receitas'!$O$13,E146='PC Receitas'!$O$14)),-I146,0))</f>
        <v>7448.57</v>
      </c>
      <c r="R146" s="153" t="e">
        <f t="shared" si="8"/>
        <v>#N/A</v>
      </c>
      <c r="S146" s="150" t="e">
        <f t="shared" si="9"/>
        <v>#N/A</v>
      </c>
      <c r="T146" s="150" t="e">
        <f t="shared" si="10"/>
        <v>#N/A</v>
      </c>
      <c r="U146" s="150" t="e">
        <f t="shared" si="11"/>
        <v>#N/A</v>
      </c>
      <c r="V146" s="154" t="e">
        <f>VLOOKUP(E146,'PC Receitas'!$O$4:$P$14,2,FALSE)</f>
        <v>#N/A</v>
      </c>
    </row>
    <row r="147" spans="3:22" ht="19.5" customHeight="1" thickTop="1" thickBot="1" x14ac:dyDescent="0.3">
      <c r="C147" s="58"/>
      <c r="D147" s="58" t="str">
        <f>IF(C147&lt;&gt;"",TEXT(C147,"00")&amp;"/12/"&amp;'Configurações Básicas'!$P$5,"")</f>
        <v/>
      </c>
      <c r="E147" s="58"/>
      <c r="F147" s="58"/>
      <c r="G147" s="58"/>
      <c r="H147" s="58"/>
      <c r="I147" s="59"/>
      <c r="J147" s="193"/>
      <c r="K147" s="60"/>
      <c r="L147" s="192"/>
      <c r="M147" s="56">
        <f>M146+IF(AND(K147="Pago",OR(E147='PC Receitas'!$O$4,E147='PC Receitas'!$O$5,E147='PC Receitas'!$O$6)),I147,IF(AND(K147="Pago",OR(E147='PC Receitas'!$O$7,E147='PC Receitas'!$O$8,E147='PC Receitas'!$O$9,E147='PC Receitas'!$O$10,E147='PC Receitas'!$O$11,E147='PC Receitas'!$O$12,E147='PC Receitas'!$O$13,E147='PC Receitas'!$O$14)),-I147,0))</f>
        <v>7448.57</v>
      </c>
      <c r="R147" s="153" t="e">
        <f t="shared" si="8"/>
        <v>#N/A</v>
      </c>
      <c r="S147" s="150" t="e">
        <f t="shared" si="9"/>
        <v>#N/A</v>
      </c>
      <c r="T147" s="150" t="e">
        <f t="shared" si="10"/>
        <v>#N/A</v>
      </c>
      <c r="U147" s="150" t="e">
        <f t="shared" si="11"/>
        <v>#N/A</v>
      </c>
      <c r="V147" s="154" t="e">
        <f>VLOOKUP(E147,'PC Receitas'!$O$4:$P$14,2,FALSE)</f>
        <v>#N/A</v>
      </c>
    </row>
    <row r="148" spans="3:22" ht="19.5" customHeight="1" thickTop="1" thickBot="1" x14ac:dyDescent="0.3">
      <c r="C148" s="58"/>
      <c r="D148" s="58" t="str">
        <f>IF(C148&lt;&gt;"",TEXT(C148,"00")&amp;"/12/"&amp;'Configurações Básicas'!$P$5,"")</f>
        <v/>
      </c>
      <c r="E148" s="58"/>
      <c r="F148" s="58"/>
      <c r="G148" s="58"/>
      <c r="H148" s="58"/>
      <c r="I148" s="59"/>
      <c r="J148" s="193"/>
      <c r="K148" s="60"/>
      <c r="L148" s="192"/>
      <c r="M148" s="56">
        <f>M147+IF(AND(K148="Pago",OR(E148='PC Receitas'!$O$4,E148='PC Receitas'!$O$5,E148='PC Receitas'!$O$6)),I148,IF(AND(K148="Pago",OR(E148='PC Receitas'!$O$7,E148='PC Receitas'!$O$8,E148='PC Receitas'!$O$9,E148='PC Receitas'!$O$10,E148='PC Receitas'!$O$11,E148='PC Receitas'!$O$12,E148='PC Receitas'!$O$13,E148='PC Receitas'!$O$14)),-I148,0))</f>
        <v>7448.57</v>
      </c>
      <c r="R148" s="153" t="e">
        <f t="shared" si="8"/>
        <v>#N/A</v>
      </c>
      <c r="S148" s="150" t="e">
        <f t="shared" si="9"/>
        <v>#N/A</v>
      </c>
      <c r="T148" s="150" t="e">
        <f t="shared" si="10"/>
        <v>#N/A</v>
      </c>
      <c r="U148" s="150" t="e">
        <f t="shared" si="11"/>
        <v>#N/A</v>
      </c>
      <c r="V148" s="154" t="e">
        <f>VLOOKUP(E148,'PC Receitas'!$O$4:$P$14,2,FALSE)</f>
        <v>#N/A</v>
      </c>
    </row>
    <row r="149" spans="3:22" ht="19.5" customHeight="1" thickTop="1" thickBot="1" x14ac:dyDescent="0.3">
      <c r="C149" s="58"/>
      <c r="D149" s="58" t="str">
        <f>IF(C149&lt;&gt;"",TEXT(C149,"00")&amp;"/12/"&amp;'Configurações Básicas'!$P$5,"")</f>
        <v/>
      </c>
      <c r="E149" s="58"/>
      <c r="F149" s="58"/>
      <c r="G149" s="58"/>
      <c r="H149" s="58"/>
      <c r="I149" s="59"/>
      <c r="J149" s="193"/>
      <c r="K149" s="60"/>
      <c r="L149" s="192"/>
      <c r="M149" s="56">
        <f>M148+IF(AND(K149="Pago",OR(E149='PC Receitas'!$O$4,E149='PC Receitas'!$O$5,E149='PC Receitas'!$O$6)),I149,IF(AND(K149="Pago",OR(E149='PC Receitas'!$O$7,E149='PC Receitas'!$O$8,E149='PC Receitas'!$O$9,E149='PC Receitas'!$O$10,E149='PC Receitas'!$O$11,E149='PC Receitas'!$O$12,E149='PC Receitas'!$O$13,E149='PC Receitas'!$O$14)),-I149,0))</f>
        <v>7448.57</v>
      </c>
      <c r="R149" s="153" t="e">
        <f t="shared" si="8"/>
        <v>#N/A</v>
      </c>
      <c r="S149" s="150" t="e">
        <f t="shared" si="9"/>
        <v>#N/A</v>
      </c>
      <c r="T149" s="150" t="e">
        <f t="shared" si="10"/>
        <v>#N/A</v>
      </c>
      <c r="U149" s="150" t="e">
        <f t="shared" si="11"/>
        <v>#N/A</v>
      </c>
      <c r="V149" s="154" t="e">
        <f>VLOOKUP(E149,'PC Receitas'!$O$4:$P$14,2,FALSE)</f>
        <v>#N/A</v>
      </c>
    </row>
    <row r="150" spans="3:22" ht="19.5" customHeight="1" thickTop="1" thickBot="1" x14ac:dyDescent="0.3">
      <c r="C150" s="58"/>
      <c r="D150" s="58" t="str">
        <f>IF(C150&lt;&gt;"",TEXT(C150,"00")&amp;"/12/"&amp;'Configurações Básicas'!$P$5,"")</f>
        <v/>
      </c>
      <c r="E150" s="58"/>
      <c r="F150" s="58"/>
      <c r="G150" s="58"/>
      <c r="H150" s="58"/>
      <c r="I150" s="59"/>
      <c r="J150" s="193"/>
      <c r="K150" s="60"/>
      <c r="L150" s="192"/>
      <c r="M150" s="56">
        <f>M149+IF(AND(K150="Pago",OR(E150='PC Receitas'!$O$4,E150='PC Receitas'!$O$5,E150='PC Receitas'!$O$6)),I150,IF(AND(K150="Pago",OR(E150='PC Receitas'!$O$7,E150='PC Receitas'!$O$8,E150='PC Receitas'!$O$9,E150='PC Receitas'!$O$10,E150='PC Receitas'!$O$11,E150='PC Receitas'!$O$12,E150='PC Receitas'!$O$13,E150='PC Receitas'!$O$14)),-I150,0))</f>
        <v>7448.57</v>
      </c>
      <c r="R150" s="153" t="e">
        <f t="shared" si="8"/>
        <v>#N/A</v>
      </c>
      <c r="S150" s="150" t="e">
        <f t="shared" si="9"/>
        <v>#N/A</v>
      </c>
      <c r="T150" s="150" t="e">
        <f t="shared" si="10"/>
        <v>#N/A</v>
      </c>
      <c r="U150" s="150" t="e">
        <f t="shared" si="11"/>
        <v>#N/A</v>
      </c>
      <c r="V150" s="154" t="e">
        <f>VLOOKUP(E150,'PC Receitas'!$O$4:$P$14,2,FALSE)</f>
        <v>#N/A</v>
      </c>
    </row>
    <row r="151" spans="3:22" ht="19.5" customHeight="1" thickTop="1" thickBot="1" x14ac:dyDescent="0.3">
      <c r="C151" s="58"/>
      <c r="D151" s="58" t="str">
        <f>IF(C151&lt;&gt;"",TEXT(C151,"00")&amp;"/12/"&amp;'Configurações Básicas'!$P$5,"")</f>
        <v/>
      </c>
      <c r="E151" s="58"/>
      <c r="F151" s="58"/>
      <c r="G151" s="58"/>
      <c r="H151" s="58"/>
      <c r="I151" s="59"/>
      <c r="J151" s="193"/>
      <c r="K151" s="60"/>
      <c r="L151" s="192"/>
      <c r="M151" s="56">
        <f>M150+IF(AND(K151="Pago",OR(E151='PC Receitas'!$O$4,E151='PC Receitas'!$O$5,E151='PC Receitas'!$O$6)),I151,IF(AND(K151="Pago",OR(E151='PC Receitas'!$O$7,E151='PC Receitas'!$O$8,E151='PC Receitas'!$O$9,E151='PC Receitas'!$O$10,E151='PC Receitas'!$O$11,E151='PC Receitas'!$O$12,E151='PC Receitas'!$O$13,E151='PC Receitas'!$O$14)),-I151,0))</f>
        <v>7448.57</v>
      </c>
      <c r="R151" s="153" t="e">
        <f t="shared" si="8"/>
        <v>#N/A</v>
      </c>
      <c r="S151" s="150" t="e">
        <f t="shared" si="9"/>
        <v>#N/A</v>
      </c>
      <c r="T151" s="150" t="e">
        <f t="shared" si="10"/>
        <v>#N/A</v>
      </c>
      <c r="U151" s="150" t="e">
        <f t="shared" si="11"/>
        <v>#N/A</v>
      </c>
      <c r="V151" s="154" t="e">
        <f>VLOOKUP(E151,'PC Receitas'!$O$4:$P$14,2,FALSE)</f>
        <v>#N/A</v>
      </c>
    </row>
    <row r="152" spans="3:22" ht="19.5" customHeight="1" thickTop="1" thickBot="1" x14ac:dyDescent="0.3">
      <c r="C152" s="58"/>
      <c r="D152" s="58" t="str">
        <f>IF(C152&lt;&gt;"",TEXT(C152,"00")&amp;"/12/"&amp;'Configurações Básicas'!$P$5,"")</f>
        <v/>
      </c>
      <c r="E152" s="58"/>
      <c r="F152" s="58"/>
      <c r="G152" s="58"/>
      <c r="H152" s="58"/>
      <c r="I152" s="59"/>
      <c r="J152" s="193"/>
      <c r="K152" s="60"/>
      <c r="L152" s="192"/>
      <c r="M152" s="56">
        <f>M151+IF(AND(K152="Pago",OR(E152='PC Receitas'!$O$4,E152='PC Receitas'!$O$5,E152='PC Receitas'!$O$6)),I152,IF(AND(K152="Pago",OR(E152='PC Receitas'!$O$7,E152='PC Receitas'!$O$8,E152='PC Receitas'!$O$9,E152='PC Receitas'!$O$10,E152='PC Receitas'!$O$11,E152='PC Receitas'!$O$12,E152='PC Receitas'!$O$13,E152='PC Receitas'!$O$14)),-I152,0))</f>
        <v>7448.57</v>
      </c>
      <c r="R152" s="153" t="e">
        <f t="shared" si="8"/>
        <v>#N/A</v>
      </c>
      <c r="S152" s="150" t="e">
        <f t="shared" si="9"/>
        <v>#N/A</v>
      </c>
      <c r="T152" s="150" t="e">
        <f t="shared" si="10"/>
        <v>#N/A</v>
      </c>
      <c r="U152" s="150" t="e">
        <f t="shared" si="11"/>
        <v>#N/A</v>
      </c>
      <c r="V152" s="154" t="e">
        <f>VLOOKUP(E152,'PC Receitas'!$O$4:$P$14,2,FALSE)</f>
        <v>#N/A</v>
      </c>
    </row>
    <row r="153" spans="3:22" ht="19.5" customHeight="1" thickTop="1" thickBot="1" x14ac:dyDescent="0.3">
      <c r="C153" s="58"/>
      <c r="D153" s="58" t="str">
        <f>IF(C153&lt;&gt;"",TEXT(C153,"00")&amp;"/12/"&amp;'Configurações Básicas'!$P$5,"")</f>
        <v/>
      </c>
      <c r="E153" s="58"/>
      <c r="F153" s="58"/>
      <c r="G153" s="58"/>
      <c r="H153" s="58"/>
      <c r="I153" s="59"/>
      <c r="J153" s="193"/>
      <c r="K153" s="60"/>
      <c r="L153" s="192"/>
      <c r="M153" s="56">
        <f>M152+IF(AND(K153="Pago",OR(E153='PC Receitas'!$O$4,E153='PC Receitas'!$O$5,E153='PC Receitas'!$O$6)),I153,IF(AND(K153="Pago",OR(E153='PC Receitas'!$O$7,E153='PC Receitas'!$O$8,E153='PC Receitas'!$O$9,E153='PC Receitas'!$O$10,E153='PC Receitas'!$O$11,E153='PC Receitas'!$O$12,E153='PC Receitas'!$O$13,E153='PC Receitas'!$O$14)),-I153,0))</f>
        <v>7448.57</v>
      </c>
      <c r="R153" s="153" t="e">
        <f t="shared" si="8"/>
        <v>#N/A</v>
      </c>
      <c r="S153" s="150" t="e">
        <f t="shared" si="9"/>
        <v>#N/A</v>
      </c>
      <c r="T153" s="150" t="e">
        <f t="shared" si="10"/>
        <v>#N/A</v>
      </c>
      <c r="U153" s="150" t="e">
        <f t="shared" si="11"/>
        <v>#N/A</v>
      </c>
      <c r="V153" s="154" t="e">
        <f>VLOOKUP(E153,'PC Receitas'!$O$4:$P$14,2,FALSE)</f>
        <v>#N/A</v>
      </c>
    </row>
    <row r="154" spans="3:22" ht="19.5" customHeight="1" thickTop="1" thickBot="1" x14ac:dyDescent="0.3">
      <c r="C154" s="58"/>
      <c r="D154" s="58" t="str">
        <f>IF(C154&lt;&gt;"",TEXT(C154,"00")&amp;"/12/"&amp;'Configurações Básicas'!$P$5,"")</f>
        <v/>
      </c>
      <c r="E154" s="58"/>
      <c r="F154" s="58"/>
      <c r="G154" s="58"/>
      <c r="H154" s="58"/>
      <c r="I154" s="59"/>
      <c r="J154" s="193"/>
      <c r="K154" s="60"/>
      <c r="L154" s="192"/>
      <c r="M154" s="56">
        <f>M153+IF(AND(K154="Pago",OR(E154='PC Receitas'!$O$4,E154='PC Receitas'!$O$5,E154='PC Receitas'!$O$6)),I154,IF(AND(K154="Pago",OR(E154='PC Receitas'!$O$7,E154='PC Receitas'!$O$8,E154='PC Receitas'!$O$9,E154='PC Receitas'!$O$10,E154='PC Receitas'!$O$11,E154='PC Receitas'!$O$12,E154='PC Receitas'!$O$13,E154='PC Receitas'!$O$14)),-I154,0))</f>
        <v>7448.57</v>
      </c>
      <c r="R154" s="153" t="e">
        <f t="shared" si="8"/>
        <v>#N/A</v>
      </c>
      <c r="S154" s="150" t="e">
        <f t="shared" si="9"/>
        <v>#N/A</v>
      </c>
      <c r="T154" s="150" t="e">
        <f t="shared" si="10"/>
        <v>#N/A</v>
      </c>
      <c r="U154" s="150" t="e">
        <f t="shared" si="11"/>
        <v>#N/A</v>
      </c>
      <c r="V154" s="154" t="e">
        <f>VLOOKUP(E154,'PC Receitas'!$O$4:$P$14,2,FALSE)</f>
        <v>#N/A</v>
      </c>
    </row>
    <row r="155" spans="3:22" ht="19.5" customHeight="1" thickTop="1" thickBot="1" x14ac:dyDescent="0.3">
      <c r="C155" s="58"/>
      <c r="D155" s="58" t="str">
        <f>IF(C155&lt;&gt;"",TEXT(C155,"00")&amp;"/12/"&amp;'Configurações Básicas'!$P$5,"")</f>
        <v/>
      </c>
      <c r="E155" s="58"/>
      <c r="F155" s="58"/>
      <c r="G155" s="58"/>
      <c r="H155" s="58"/>
      <c r="I155" s="59"/>
      <c r="J155" s="193"/>
      <c r="K155" s="60"/>
      <c r="L155" s="192"/>
      <c r="M155" s="56">
        <f>M154+IF(AND(K155="Pago",OR(E155='PC Receitas'!$O$4,E155='PC Receitas'!$O$5,E155='PC Receitas'!$O$6)),I155,IF(AND(K155="Pago",OR(E155='PC Receitas'!$O$7,E155='PC Receitas'!$O$8,E155='PC Receitas'!$O$9,E155='PC Receitas'!$O$10,E155='PC Receitas'!$O$11,E155='PC Receitas'!$O$12,E155='PC Receitas'!$O$13,E155='PC Receitas'!$O$14)),-I155,0))</f>
        <v>7448.57</v>
      </c>
      <c r="R155" s="153" t="e">
        <f t="shared" si="8"/>
        <v>#N/A</v>
      </c>
      <c r="S155" s="150" t="e">
        <f t="shared" si="9"/>
        <v>#N/A</v>
      </c>
      <c r="T155" s="150" t="e">
        <f t="shared" si="10"/>
        <v>#N/A</v>
      </c>
      <c r="U155" s="150" t="e">
        <f t="shared" si="11"/>
        <v>#N/A</v>
      </c>
      <c r="V155" s="154" t="e">
        <f>VLOOKUP(E155,'PC Receitas'!$O$4:$P$14,2,FALSE)</f>
        <v>#N/A</v>
      </c>
    </row>
    <row r="156" spans="3:22" ht="19.5" customHeight="1" thickTop="1" thickBot="1" x14ac:dyDescent="0.3">
      <c r="C156" s="58"/>
      <c r="D156" s="58" t="str">
        <f>IF(C156&lt;&gt;"",TEXT(C156,"00")&amp;"/12/"&amp;'Configurações Básicas'!$P$5,"")</f>
        <v/>
      </c>
      <c r="E156" s="58"/>
      <c r="F156" s="58"/>
      <c r="G156" s="58"/>
      <c r="H156" s="58"/>
      <c r="I156" s="59"/>
      <c r="J156" s="193"/>
      <c r="K156" s="60"/>
      <c r="L156" s="192"/>
      <c r="M156" s="56">
        <f>M155+IF(AND(K156="Pago",OR(E156='PC Receitas'!$O$4,E156='PC Receitas'!$O$5,E156='PC Receitas'!$O$6)),I156,IF(AND(K156="Pago",OR(E156='PC Receitas'!$O$7,E156='PC Receitas'!$O$8,E156='PC Receitas'!$O$9,E156='PC Receitas'!$O$10,E156='PC Receitas'!$O$11,E156='PC Receitas'!$O$12,E156='PC Receitas'!$O$13,E156='PC Receitas'!$O$14)),-I156,0))</f>
        <v>7448.57</v>
      </c>
      <c r="R156" s="153" t="e">
        <f t="shared" si="8"/>
        <v>#N/A</v>
      </c>
      <c r="S156" s="150" t="e">
        <f t="shared" si="9"/>
        <v>#N/A</v>
      </c>
      <c r="T156" s="150" t="e">
        <f t="shared" si="10"/>
        <v>#N/A</v>
      </c>
      <c r="U156" s="150" t="e">
        <f t="shared" si="11"/>
        <v>#N/A</v>
      </c>
      <c r="V156" s="154" t="e">
        <f>VLOOKUP(E156,'PC Receitas'!$O$4:$P$14,2,FALSE)</f>
        <v>#N/A</v>
      </c>
    </row>
    <row r="157" spans="3:22" ht="19.5" customHeight="1" thickTop="1" thickBot="1" x14ac:dyDescent="0.3">
      <c r="C157" s="58"/>
      <c r="D157" s="58" t="str">
        <f>IF(C157&lt;&gt;"",TEXT(C157,"00")&amp;"/12/"&amp;'Configurações Básicas'!$P$5,"")</f>
        <v/>
      </c>
      <c r="E157" s="58"/>
      <c r="F157" s="58"/>
      <c r="G157" s="58"/>
      <c r="H157" s="58"/>
      <c r="I157" s="59"/>
      <c r="J157" s="193"/>
      <c r="K157" s="60"/>
      <c r="L157" s="192"/>
      <c r="M157" s="56">
        <f>M156+IF(AND(K157="Pago",OR(E157='PC Receitas'!$O$4,E157='PC Receitas'!$O$5,E157='PC Receitas'!$O$6)),I157,IF(AND(K157="Pago",OR(E157='PC Receitas'!$O$7,E157='PC Receitas'!$O$8,E157='PC Receitas'!$O$9,E157='PC Receitas'!$O$10,E157='PC Receitas'!$O$11,E157='PC Receitas'!$O$12,E157='PC Receitas'!$O$13,E157='PC Receitas'!$O$14)),-I157,0))</f>
        <v>7448.57</v>
      </c>
      <c r="R157" s="153" t="e">
        <f t="shared" si="8"/>
        <v>#N/A</v>
      </c>
      <c r="S157" s="150" t="e">
        <f t="shared" si="9"/>
        <v>#N/A</v>
      </c>
      <c r="T157" s="150" t="e">
        <f t="shared" si="10"/>
        <v>#N/A</v>
      </c>
      <c r="U157" s="150" t="e">
        <f t="shared" si="11"/>
        <v>#N/A</v>
      </c>
      <c r="V157" s="154" t="e">
        <f>VLOOKUP(E157,'PC Receitas'!$O$4:$P$14,2,FALSE)</f>
        <v>#N/A</v>
      </c>
    </row>
    <row r="158" spans="3:22" ht="19.5" customHeight="1" thickTop="1" thickBot="1" x14ac:dyDescent="0.3">
      <c r="C158" s="58"/>
      <c r="D158" s="58" t="str">
        <f>IF(C158&lt;&gt;"",TEXT(C158,"00")&amp;"/12/"&amp;'Configurações Básicas'!$P$5,"")</f>
        <v/>
      </c>
      <c r="E158" s="58"/>
      <c r="F158" s="58"/>
      <c r="G158" s="58"/>
      <c r="H158" s="58"/>
      <c r="I158" s="59"/>
      <c r="J158" s="193"/>
      <c r="K158" s="60"/>
      <c r="L158" s="192"/>
      <c r="M158" s="56">
        <f>M157+IF(AND(K158="Pago",OR(E158='PC Receitas'!$O$4,E158='PC Receitas'!$O$5,E158='PC Receitas'!$O$6)),I158,IF(AND(K158="Pago",OR(E158='PC Receitas'!$O$7,E158='PC Receitas'!$O$8,E158='PC Receitas'!$O$9,E158='PC Receitas'!$O$10,E158='PC Receitas'!$O$11,E158='PC Receitas'!$O$12,E158='PC Receitas'!$O$13,E158='PC Receitas'!$O$14)),-I158,0))</f>
        <v>7448.57</v>
      </c>
      <c r="R158" s="153" t="e">
        <f t="shared" si="8"/>
        <v>#N/A</v>
      </c>
      <c r="S158" s="150" t="e">
        <f t="shared" si="9"/>
        <v>#N/A</v>
      </c>
      <c r="T158" s="150" t="e">
        <f t="shared" si="10"/>
        <v>#N/A</v>
      </c>
      <c r="U158" s="150" t="e">
        <f t="shared" si="11"/>
        <v>#N/A</v>
      </c>
      <c r="V158" s="154" t="e">
        <f>VLOOKUP(E158,'PC Receitas'!$O$4:$P$14,2,FALSE)</f>
        <v>#N/A</v>
      </c>
    </row>
    <row r="159" spans="3:22" ht="19.5" customHeight="1" thickTop="1" thickBot="1" x14ac:dyDescent="0.3">
      <c r="C159" s="58"/>
      <c r="D159" s="58" t="str">
        <f>IF(C159&lt;&gt;"",TEXT(C159,"00")&amp;"/12/"&amp;'Configurações Básicas'!$P$5,"")</f>
        <v/>
      </c>
      <c r="E159" s="58"/>
      <c r="F159" s="58"/>
      <c r="G159" s="58"/>
      <c r="H159" s="58"/>
      <c r="I159" s="59"/>
      <c r="J159" s="193"/>
      <c r="K159" s="60"/>
      <c r="L159" s="192"/>
      <c r="M159" s="56">
        <f>M158+IF(AND(K159="Pago",OR(E159='PC Receitas'!$O$4,E159='PC Receitas'!$O$5,E159='PC Receitas'!$O$6)),I159,IF(AND(K159="Pago",OR(E159='PC Receitas'!$O$7,E159='PC Receitas'!$O$8,E159='PC Receitas'!$O$9,E159='PC Receitas'!$O$10,E159='PC Receitas'!$O$11,E159='PC Receitas'!$O$12,E159='PC Receitas'!$O$13,E159='PC Receitas'!$O$14)),-I159,0))</f>
        <v>7448.57</v>
      </c>
      <c r="R159" s="153" t="e">
        <f t="shared" si="8"/>
        <v>#N/A</v>
      </c>
      <c r="S159" s="150" t="e">
        <f t="shared" si="9"/>
        <v>#N/A</v>
      </c>
      <c r="T159" s="150" t="e">
        <f t="shared" si="10"/>
        <v>#N/A</v>
      </c>
      <c r="U159" s="150" t="e">
        <f t="shared" si="11"/>
        <v>#N/A</v>
      </c>
      <c r="V159" s="154" t="e">
        <f>VLOOKUP(E159,'PC Receitas'!$O$4:$P$14,2,FALSE)</f>
        <v>#N/A</v>
      </c>
    </row>
    <row r="160" spans="3:22" ht="19.5" customHeight="1" thickTop="1" thickBot="1" x14ac:dyDescent="0.3">
      <c r="C160" s="58"/>
      <c r="D160" s="58" t="str">
        <f>IF(C160&lt;&gt;"",TEXT(C160,"00")&amp;"/12/"&amp;'Configurações Básicas'!$P$5,"")</f>
        <v/>
      </c>
      <c r="E160" s="58"/>
      <c r="F160" s="58"/>
      <c r="G160" s="58"/>
      <c r="H160" s="58"/>
      <c r="I160" s="59"/>
      <c r="J160" s="193"/>
      <c r="K160" s="60"/>
      <c r="L160" s="192"/>
      <c r="M160" s="56">
        <f>M159+IF(AND(K160="Pago",OR(E160='PC Receitas'!$O$4,E160='PC Receitas'!$O$5,E160='PC Receitas'!$O$6)),I160,IF(AND(K160="Pago",OR(E160='PC Receitas'!$O$7,E160='PC Receitas'!$O$8,E160='PC Receitas'!$O$9,E160='PC Receitas'!$O$10,E160='PC Receitas'!$O$11,E160='PC Receitas'!$O$12,E160='PC Receitas'!$O$13,E160='PC Receitas'!$O$14)),-I160,0))</f>
        <v>7448.57</v>
      </c>
      <c r="R160" s="153" t="e">
        <f t="shared" si="8"/>
        <v>#N/A</v>
      </c>
      <c r="S160" s="150" t="e">
        <f t="shared" si="9"/>
        <v>#N/A</v>
      </c>
      <c r="T160" s="150" t="e">
        <f t="shared" si="10"/>
        <v>#N/A</v>
      </c>
      <c r="U160" s="150" t="e">
        <f t="shared" si="11"/>
        <v>#N/A</v>
      </c>
      <c r="V160" s="154" t="e">
        <f>VLOOKUP(E160,'PC Receitas'!$O$4:$P$14,2,FALSE)</f>
        <v>#N/A</v>
      </c>
    </row>
    <row r="161" spans="3:22" ht="19.5" customHeight="1" thickTop="1" thickBot="1" x14ac:dyDescent="0.3">
      <c r="C161" s="58"/>
      <c r="D161" s="58" t="str">
        <f>IF(C161&lt;&gt;"",TEXT(C161,"00")&amp;"/12/"&amp;'Configurações Básicas'!$P$5,"")</f>
        <v/>
      </c>
      <c r="E161" s="58"/>
      <c r="F161" s="58"/>
      <c r="G161" s="58"/>
      <c r="H161" s="58"/>
      <c r="I161" s="59"/>
      <c r="J161" s="193"/>
      <c r="K161" s="60"/>
      <c r="L161" s="192"/>
      <c r="M161" s="56">
        <f>M160+IF(AND(K161="Pago",OR(E161='PC Receitas'!$O$4,E161='PC Receitas'!$O$5,E161='PC Receitas'!$O$6)),I161,IF(AND(K161="Pago",OR(E161='PC Receitas'!$O$7,E161='PC Receitas'!$O$8,E161='PC Receitas'!$O$9,E161='PC Receitas'!$O$10,E161='PC Receitas'!$O$11,E161='PC Receitas'!$O$12,E161='PC Receitas'!$O$13,E161='PC Receitas'!$O$14)),-I161,0))</f>
        <v>7448.57</v>
      </c>
      <c r="R161" s="153" t="e">
        <f t="shared" si="8"/>
        <v>#N/A</v>
      </c>
      <c r="S161" s="150" t="e">
        <f t="shared" si="9"/>
        <v>#N/A</v>
      </c>
      <c r="T161" s="150" t="e">
        <f t="shared" si="10"/>
        <v>#N/A</v>
      </c>
      <c r="U161" s="150" t="e">
        <f t="shared" si="11"/>
        <v>#N/A</v>
      </c>
      <c r="V161" s="154" t="e">
        <f>VLOOKUP(E161,'PC Receitas'!$O$4:$P$14,2,FALSE)</f>
        <v>#N/A</v>
      </c>
    </row>
    <row r="162" spans="3:22" ht="19.5" customHeight="1" thickTop="1" thickBot="1" x14ac:dyDescent="0.3">
      <c r="C162" s="58"/>
      <c r="D162" s="58" t="str">
        <f>IF(C162&lt;&gt;"",TEXT(C162,"00")&amp;"/12/"&amp;'Configurações Básicas'!$P$5,"")</f>
        <v/>
      </c>
      <c r="E162" s="58"/>
      <c r="F162" s="58"/>
      <c r="G162" s="58"/>
      <c r="H162" s="58"/>
      <c r="I162" s="59"/>
      <c r="J162" s="193"/>
      <c r="K162" s="60"/>
      <c r="L162" s="192"/>
      <c r="M162" s="56">
        <f>M161+IF(AND(K162="Pago",OR(E162='PC Receitas'!$O$4,E162='PC Receitas'!$O$5,E162='PC Receitas'!$O$6)),I162,IF(AND(K162="Pago",OR(E162='PC Receitas'!$O$7,E162='PC Receitas'!$O$8,E162='PC Receitas'!$O$9,E162='PC Receitas'!$O$10,E162='PC Receitas'!$O$11,E162='PC Receitas'!$O$12,E162='PC Receitas'!$O$13,E162='PC Receitas'!$O$14)),-I162,0))</f>
        <v>7448.57</v>
      </c>
      <c r="R162" s="153" t="e">
        <f t="shared" si="8"/>
        <v>#N/A</v>
      </c>
      <c r="S162" s="150" t="e">
        <f t="shared" si="9"/>
        <v>#N/A</v>
      </c>
      <c r="T162" s="150" t="e">
        <f t="shared" si="10"/>
        <v>#N/A</v>
      </c>
      <c r="U162" s="150" t="e">
        <f t="shared" si="11"/>
        <v>#N/A</v>
      </c>
      <c r="V162" s="154" t="e">
        <f>VLOOKUP(E162,'PC Receitas'!$O$4:$P$14,2,FALSE)</f>
        <v>#N/A</v>
      </c>
    </row>
    <row r="163" spans="3:22" ht="19.5" customHeight="1" thickTop="1" thickBot="1" x14ac:dyDescent="0.3">
      <c r="C163" s="58"/>
      <c r="D163" s="58" t="str">
        <f>IF(C163&lt;&gt;"",TEXT(C163,"00")&amp;"/12/"&amp;'Configurações Básicas'!$P$5,"")</f>
        <v/>
      </c>
      <c r="E163" s="58"/>
      <c r="F163" s="58"/>
      <c r="G163" s="58"/>
      <c r="H163" s="58"/>
      <c r="I163" s="59"/>
      <c r="J163" s="193"/>
      <c r="K163" s="60"/>
      <c r="L163" s="192"/>
      <c r="M163" s="56">
        <f>M162+IF(AND(K163="Pago",OR(E163='PC Receitas'!$O$4,E163='PC Receitas'!$O$5,E163='PC Receitas'!$O$6)),I163,IF(AND(K163="Pago",OR(E163='PC Receitas'!$O$7,E163='PC Receitas'!$O$8,E163='PC Receitas'!$O$9,E163='PC Receitas'!$O$10,E163='PC Receitas'!$O$11,E163='PC Receitas'!$O$12,E163='PC Receitas'!$O$13,E163='PC Receitas'!$O$14)),-I163,0))</f>
        <v>7448.57</v>
      </c>
      <c r="R163" s="153" t="e">
        <f t="shared" si="8"/>
        <v>#N/A</v>
      </c>
      <c r="S163" s="150" t="e">
        <f t="shared" si="9"/>
        <v>#N/A</v>
      </c>
      <c r="T163" s="150" t="e">
        <f t="shared" si="10"/>
        <v>#N/A</v>
      </c>
      <c r="U163" s="150" t="e">
        <f t="shared" si="11"/>
        <v>#N/A</v>
      </c>
      <c r="V163" s="154" t="e">
        <f>VLOOKUP(E163,'PC Receitas'!$O$4:$P$14,2,FALSE)</f>
        <v>#N/A</v>
      </c>
    </row>
    <row r="164" spans="3:22" ht="19.5" customHeight="1" thickTop="1" thickBot="1" x14ac:dyDescent="0.3">
      <c r="C164" s="58"/>
      <c r="D164" s="58" t="str">
        <f>IF(C164&lt;&gt;"",TEXT(C164,"00")&amp;"/12/"&amp;'Configurações Básicas'!$P$5,"")</f>
        <v/>
      </c>
      <c r="E164" s="58"/>
      <c r="F164" s="58"/>
      <c r="G164" s="58"/>
      <c r="H164" s="58"/>
      <c r="I164" s="59"/>
      <c r="J164" s="193"/>
      <c r="K164" s="60"/>
      <c r="L164" s="192"/>
      <c r="M164" s="56">
        <f>M163+IF(AND(K164="Pago",OR(E164='PC Receitas'!$O$4,E164='PC Receitas'!$O$5,E164='PC Receitas'!$O$6)),I164,IF(AND(K164="Pago",OR(E164='PC Receitas'!$O$7,E164='PC Receitas'!$O$8,E164='PC Receitas'!$O$9,E164='PC Receitas'!$O$10,E164='PC Receitas'!$O$11,E164='PC Receitas'!$O$12,E164='PC Receitas'!$O$13,E164='PC Receitas'!$O$14)),-I164,0))</f>
        <v>7448.57</v>
      </c>
      <c r="R164" s="153" t="e">
        <f t="shared" si="8"/>
        <v>#N/A</v>
      </c>
      <c r="S164" s="150" t="e">
        <f t="shared" si="9"/>
        <v>#N/A</v>
      </c>
      <c r="T164" s="150" t="e">
        <f t="shared" si="10"/>
        <v>#N/A</v>
      </c>
      <c r="U164" s="150" t="e">
        <f t="shared" si="11"/>
        <v>#N/A</v>
      </c>
      <c r="V164" s="154" t="e">
        <f>VLOOKUP(E164,'PC Receitas'!$O$4:$P$14,2,FALSE)</f>
        <v>#N/A</v>
      </c>
    </row>
    <row r="165" spans="3:22" ht="19.5" customHeight="1" thickTop="1" thickBot="1" x14ac:dyDescent="0.3">
      <c r="C165" s="58"/>
      <c r="D165" s="58" t="str">
        <f>IF(C165&lt;&gt;"",TEXT(C165,"00")&amp;"/12/"&amp;'Configurações Básicas'!$P$5,"")</f>
        <v/>
      </c>
      <c r="E165" s="58"/>
      <c r="F165" s="58"/>
      <c r="G165" s="58"/>
      <c r="H165" s="58"/>
      <c r="I165" s="59"/>
      <c r="J165" s="193"/>
      <c r="K165" s="60"/>
      <c r="L165" s="192"/>
      <c r="M165" s="56">
        <f>M164+IF(AND(K165="Pago",OR(E165='PC Receitas'!$O$4,E165='PC Receitas'!$O$5,E165='PC Receitas'!$O$6)),I165,IF(AND(K165="Pago",OR(E165='PC Receitas'!$O$7,E165='PC Receitas'!$O$8,E165='PC Receitas'!$O$9,E165='PC Receitas'!$O$10,E165='PC Receitas'!$O$11,E165='PC Receitas'!$O$12,E165='PC Receitas'!$O$13,E165='PC Receitas'!$O$14)),-I165,0))</f>
        <v>7448.57</v>
      </c>
      <c r="R165" s="153" t="e">
        <f t="shared" si="8"/>
        <v>#N/A</v>
      </c>
      <c r="S165" s="150" t="e">
        <f t="shared" si="9"/>
        <v>#N/A</v>
      </c>
      <c r="T165" s="150" t="e">
        <f t="shared" si="10"/>
        <v>#N/A</v>
      </c>
      <c r="U165" s="150" t="e">
        <f t="shared" si="11"/>
        <v>#N/A</v>
      </c>
      <c r="V165" s="154" t="e">
        <f>VLOOKUP(E165,'PC Receitas'!$O$4:$P$14,2,FALSE)</f>
        <v>#N/A</v>
      </c>
    </row>
    <row r="166" spans="3:22" ht="19.5" customHeight="1" thickTop="1" thickBot="1" x14ac:dyDescent="0.3">
      <c r="C166" s="58"/>
      <c r="D166" s="58" t="str">
        <f>IF(C166&lt;&gt;"",TEXT(C166,"00")&amp;"/12/"&amp;'Configurações Básicas'!$P$5,"")</f>
        <v/>
      </c>
      <c r="E166" s="58"/>
      <c r="F166" s="58"/>
      <c r="G166" s="58"/>
      <c r="H166" s="58"/>
      <c r="I166" s="59"/>
      <c r="J166" s="193"/>
      <c r="K166" s="60"/>
      <c r="L166" s="192"/>
      <c r="M166" s="56">
        <f>M165+IF(AND(K166="Pago",OR(E166='PC Receitas'!$O$4,E166='PC Receitas'!$O$5,E166='PC Receitas'!$O$6)),I166,IF(AND(K166="Pago",OR(E166='PC Receitas'!$O$7,E166='PC Receitas'!$O$8,E166='PC Receitas'!$O$9,E166='PC Receitas'!$O$10,E166='PC Receitas'!$O$11,E166='PC Receitas'!$O$12,E166='PC Receitas'!$O$13,E166='PC Receitas'!$O$14)),-I166,0))</f>
        <v>7448.57</v>
      </c>
      <c r="R166" s="153" t="e">
        <f t="shared" si="8"/>
        <v>#N/A</v>
      </c>
      <c r="S166" s="150" t="e">
        <f t="shared" si="9"/>
        <v>#N/A</v>
      </c>
      <c r="T166" s="150" t="e">
        <f t="shared" si="10"/>
        <v>#N/A</v>
      </c>
      <c r="U166" s="150" t="e">
        <f t="shared" si="11"/>
        <v>#N/A</v>
      </c>
      <c r="V166" s="154" t="e">
        <f>VLOOKUP(E166,'PC Receitas'!$O$4:$P$14,2,FALSE)</f>
        <v>#N/A</v>
      </c>
    </row>
    <row r="167" spans="3:22" ht="19.5" customHeight="1" thickTop="1" thickBot="1" x14ac:dyDescent="0.3">
      <c r="C167" s="58"/>
      <c r="D167" s="58" t="str">
        <f>IF(C167&lt;&gt;"",TEXT(C167,"00")&amp;"/12/"&amp;'Configurações Básicas'!$P$5,"")</f>
        <v/>
      </c>
      <c r="E167" s="58"/>
      <c r="F167" s="58"/>
      <c r="G167" s="58"/>
      <c r="H167" s="58"/>
      <c r="I167" s="59"/>
      <c r="J167" s="193"/>
      <c r="K167" s="60"/>
      <c r="L167" s="192"/>
      <c r="M167" s="56">
        <f>M166+IF(AND(K167="Pago",OR(E167='PC Receitas'!$O$4,E167='PC Receitas'!$O$5,E167='PC Receitas'!$O$6)),I167,IF(AND(K167="Pago",OR(E167='PC Receitas'!$O$7,E167='PC Receitas'!$O$8,E167='PC Receitas'!$O$9,E167='PC Receitas'!$O$10,E167='PC Receitas'!$O$11,E167='PC Receitas'!$O$12,E167='PC Receitas'!$O$13,E167='PC Receitas'!$O$14)),-I167,0))</f>
        <v>7448.57</v>
      </c>
      <c r="R167" s="153" t="e">
        <f t="shared" si="8"/>
        <v>#N/A</v>
      </c>
      <c r="S167" s="150" t="e">
        <f t="shared" si="9"/>
        <v>#N/A</v>
      </c>
      <c r="T167" s="150" t="e">
        <f t="shared" si="10"/>
        <v>#N/A</v>
      </c>
      <c r="U167" s="150" t="e">
        <f t="shared" si="11"/>
        <v>#N/A</v>
      </c>
      <c r="V167" s="154" t="e">
        <f>VLOOKUP(E167,'PC Receitas'!$O$4:$P$14,2,FALSE)</f>
        <v>#N/A</v>
      </c>
    </row>
    <row r="168" spans="3:22" ht="19.5" customHeight="1" thickTop="1" thickBot="1" x14ac:dyDescent="0.3">
      <c r="C168" s="58"/>
      <c r="D168" s="58" t="str">
        <f>IF(C168&lt;&gt;"",TEXT(C168,"00")&amp;"/12/"&amp;'Configurações Básicas'!$P$5,"")</f>
        <v/>
      </c>
      <c r="E168" s="58"/>
      <c r="F168" s="58"/>
      <c r="G168" s="58"/>
      <c r="H168" s="58"/>
      <c r="I168" s="59"/>
      <c r="J168" s="193"/>
      <c r="K168" s="60"/>
      <c r="L168" s="192"/>
      <c r="M168" s="56">
        <f>M167+IF(AND(K168="Pago",OR(E168='PC Receitas'!$O$4,E168='PC Receitas'!$O$5,E168='PC Receitas'!$O$6)),I168,IF(AND(K168="Pago",OR(E168='PC Receitas'!$O$7,E168='PC Receitas'!$O$8,E168='PC Receitas'!$O$9,E168='PC Receitas'!$O$10,E168='PC Receitas'!$O$11,E168='PC Receitas'!$O$12,E168='PC Receitas'!$O$13,E168='PC Receitas'!$O$14)),-I168,0))</f>
        <v>7448.57</v>
      </c>
      <c r="R168" s="153" t="e">
        <f t="shared" si="8"/>
        <v>#N/A</v>
      </c>
      <c r="S168" s="150" t="e">
        <f t="shared" si="9"/>
        <v>#N/A</v>
      </c>
      <c r="T168" s="150" t="e">
        <f t="shared" si="10"/>
        <v>#N/A</v>
      </c>
      <c r="U168" s="150" t="e">
        <f t="shared" si="11"/>
        <v>#N/A</v>
      </c>
      <c r="V168" s="154" t="e">
        <f>VLOOKUP(E168,'PC Receitas'!$O$4:$P$14,2,FALSE)</f>
        <v>#N/A</v>
      </c>
    </row>
    <row r="169" spans="3:22" ht="19.5" customHeight="1" thickTop="1" thickBot="1" x14ac:dyDescent="0.3">
      <c r="C169" s="58"/>
      <c r="D169" s="58" t="str">
        <f>IF(C169&lt;&gt;"",TEXT(C169,"00")&amp;"/12/"&amp;'Configurações Básicas'!$P$5,"")</f>
        <v/>
      </c>
      <c r="E169" s="58"/>
      <c r="F169" s="58"/>
      <c r="G169" s="58"/>
      <c r="H169" s="58"/>
      <c r="I169" s="59"/>
      <c r="J169" s="193"/>
      <c r="K169" s="60"/>
      <c r="L169" s="192"/>
      <c r="M169" s="56">
        <f>M168+IF(AND(K169="Pago",OR(E169='PC Receitas'!$O$4,E169='PC Receitas'!$O$5,E169='PC Receitas'!$O$6)),I169,IF(AND(K169="Pago",OR(E169='PC Receitas'!$O$7,E169='PC Receitas'!$O$8,E169='PC Receitas'!$O$9,E169='PC Receitas'!$O$10,E169='PC Receitas'!$O$11,E169='PC Receitas'!$O$12,E169='PC Receitas'!$O$13,E169='PC Receitas'!$O$14)),-I169,0))</f>
        <v>7448.57</v>
      </c>
      <c r="R169" s="153" t="e">
        <f t="shared" si="8"/>
        <v>#N/A</v>
      </c>
      <c r="S169" s="150" t="e">
        <f t="shared" si="9"/>
        <v>#N/A</v>
      </c>
      <c r="T169" s="150" t="e">
        <f t="shared" si="10"/>
        <v>#N/A</v>
      </c>
      <c r="U169" s="150" t="e">
        <f t="shared" si="11"/>
        <v>#N/A</v>
      </c>
      <c r="V169" s="154" t="e">
        <f>VLOOKUP(E169,'PC Receitas'!$O$4:$P$14,2,FALSE)</f>
        <v>#N/A</v>
      </c>
    </row>
    <row r="170" spans="3:22" ht="19.5" customHeight="1" thickTop="1" thickBot="1" x14ac:dyDescent="0.3">
      <c r="C170" s="58"/>
      <c r="D170" s="58" t="str">
        <f>IF(C170&lt;&gt;"",TEXT(C170,"00")&amp;"/12/"&amp;'Configurações Básicas'!$P$5,"")</f>
        <v/>
      </c>
      <c r="E170" s="58"/>
      <c r="F170" s="58"/>
      <c r="G170" s="58"/>
      <c r="H170" s="58"/>
      <c r="I170" s="59"/>
      <c r="J170" s="193"/>
      <c r="K170" s="60"/>
      <c r="L170" s="192"/>
      <c r="M170" s="56">
        <f>M169+IF(AND(K170="Pago",OR(E170='PC Receitas'!$O$4,E170='PC Receitas'!$O$5,E170='PC Receitas'!$O$6)),I170,IF(AND(K170="Pago",OR(E170='PC Receitas'!$O$7,E170='PC Receitas'!$O$8,E170='PC Receitas'!$O$9,E170='PC Receitas'!$O$10,E170='PC Receitas'!$O$11,E170='PC Receitas'!$O$12,E170='PC Receitas'!$O$13,E170='PC Receitas'!$O$14)),-I170,0))</f>
        <v>7448.57</v>
      </c>
      <c r="R170" s="153" t="e">
        <f t="shared" si="8"/>
        <v>#N/A</v>
      </c>
      <c r="S170" s="150" t="e">
        <f t="shared" si="9"/>
        <v>#N/A</v>
      </c>
      <c r="T170" s="150" t="e">
        <f t="shared" si="10"/>
        <v>#N/A</v>
      </c>
      <c r="U170" s="150" t="e">
        <f t="shared" si="11"/>
        <v>#N/A</v>
      </c>
      <c r="V170" s="154" t="e">
        <f>VLOOKUP(E170,'PC Receitas'!$O$4:$P$14,2,FALSE)</f>
        <v>#N/A</v>
      </c>
    </row>
    <row r="171" spans="3:22" ht="19.5" customHeight="1" thickTop="1" thickBot="1" x14ac:dyDescent="0.3">
      <c r="C171" s="58"/>
      <c r="D171" s="58" t="str">
        <f>IF(C171&lt;&gt;"",TEXT(C171,"00")&amp;"/12/"&amp;'Configurações Básicas'!$P$5,"")</f>
        <v/>
      </c>
      <c r="E171" s="58"/>
      <c r="F171" s="58"/>
      <c r="G171" s="58"/>
      <c r="H171" s="58"/>
      <c r="I171" s="59"/>
      <c r="J171" s="193"/>
      <c r="K171" s="60"/>
      <c r="L171" s="192"/>
      <c r="M171" s="56">
        <f>M170+IF(AND(K171="Pago",OR(E171='PC Receitas'!$O$4,E171='PC Receitas'!$O$5,E171='PC Receitas'!$O$6)),I171,IF(AND(K171="Pago",OR(E171='PC Receitas'!$O$7,E171='PC Receitas'!$O$8,E171='PC Receitas'!$O$9,E171='PC Receitas'!$O$10,E171='PC Receitas'!$O$11,E171='PC Receitas'!$O$12,E171='PC Receitas'!$O$13,E171='PC Receitas'!$O$14)),-I171,0))</f>
        <v>7448.57</v>
      </c>
      <c r="R171" s="153" t="e">
        <f t="shared" si="8"/>
        <v>#N/A</v>
      </c>
      <c r="S171" s="150" t="e">
        <f t="shared" si="9"/>
        <v>#N/A</v>
      </c>
      <c r="T171" s="150" t="e">
        <f t="shared" si="10"/>
        <v>#N/A</v>
      </c>
      <c r="U171" s="150" t="e">
        <f t="shared" si="11"/>
        <v>#N/A</v>
      </c>
      <c r="V171" s="154" t="e">
        <f>VLOOKUP(E171,'PC Receitas'!$O$4:$P$14,2,FALSE)</f>
        <v>#N/A</v>
      </c>
    </row>
    <row r="172" spans="3:22" ht="19.5" customHeight="1" thickTop="1" thickBot="1" x14ac:dyDescent="0.3">
      <c r="C172" s="58"/>
      <c r="D172" s="58" t="str">
        <f>IF(C172&lt;&gt;"",TEXT(C172,"00")&amp;"/12/"&amp;'Configurações Básicas'!$P$5,"")</f>
        <v/>
      </c>
      <c r="E172" s="58"/>
      <c r="F172" s="58"/>
      <c r="G172" s="58"/>
      <c r="H172" s="58"/>
      <c r="I172" s="59"/>
      <c r="J172" s="193"/>
      <c r="K172" s="60"/>
      <c r="L172" s="192"/>
      <c r="M172" s="56">
        <f>M171+IF(AND(K172="Pago",OR(E172='PC Receitas'!$O$4,E172='PC Receitas'!$O$5,E172='PC Receitas'!$O$6)),I172,IF(AND(K172="Pago",OR(E172='PC Receitas'!$O$7,E172='PC Receitas'!$O$8,E172='PC Receitas'!$O$9,E172='PC Receitas'!$O$10,E172='PC Receitas'!$O$11,E172='PC Receitas'!$O$12,E172='PC Receitas'!$O$13,E172='PC Receitas'!$O$14)),-I172,0))</f>
        <v>7448.57</v>
      </c>
      <c r="R172" s="153" t="e">
        <f t="shared" si="8"/>
        <v>#N/A</v>
      </c>
      <c r="S172" s="150" t="e">
        <f t="shared" si="9"/>
        <v>#N/A</v>
      </c>
      <c r="T172" s="150" t="e">
        <f t="shared" si="10"/>
        <v>#N/A</v>
      </c>
      <c r="U172" s="150" t="e">
        <f t="shared" si="11"/>
        <v>#N/A</v>
      </c>
      <c r="V172" s="154" t="e">
        <f>VLOOKUP(E172,'PC Receitas'!$O$4:$P$14,2,FALSE)</f>
        <v>#N/A</v>
      </c>
    </row>
    <row r="173" spans="3:22" ht="19.5" customHeight="1" thickTop="1" thickBot="1" x14ac:dyDescent="0.3">
      <c r="C173" s="58"/>
      <c r="D173" s="58" t="str">
        <f>IF(C173&lt;&gt;"",TEXT(C173,"00")&amp;"/12/"&amp;'Configurações Básicas'!$P$5,"")</f>
        <v/>
      </c>
      <c r="E173" s="58"/>
      <c r="F173" s="58"/>
      <c r="G173" s="58"/>
      <c r="H173" s="58"/>
      <c r="I173" s="59"/>
      <c r="J173" s="193"/>
      <c r="K173" s="60"/>
      <c r="L173" s="192"/>
      <c r="M173" s="56">
        <f>M172+IF(AND(K173="Pago",OR(E173='PC Receitas'!$O$4,E173='PC Receitas'!$O$5,E173='PC Receitas'!$O$6)),I173,IF(AND(K173="Pago",OR(E173='PC Receitas'!$O$7,E173='PC Receitas'!$O$8,E173='PC Receitas'!$O$9,E173='PC Receitas'!$O$10,E173='PC Receitas'!$O$11,E173='PC Receitas'!$O$12,E173='PC Receitas'!$O$13,E173='PC Receitas'!$O$14)),-I173,0))</f>
        <v>7448.57</v>
      </c>
      <c r="R173" s="153" t="e">
        <f t="shared" si="8"/>
        <v>#N/A</v>
      </c>
      <c r="S173" s="150" t="e">
        <f t="shared" si="9"/>
        <v>#N/A</v>
      </c>
      <c r="T173" s="150" t="e">
        <f t="shared" si="10"/>
        <v>#N/A</v>
      </c>
      <c r="U173" s="150" t="e">
        <f t="shared" si="11"/>
        <v>#N/A</v>
      </c>
      <c r="V173" s="154" t="e">
        <f>VLOOKUP(E173,'PC Receitas'!$O$4:$P$14,2,FALSE)</f>
        <v>#N/A</v>
      </c>
    </row>
    <row r="174" spans="3:22" ht="19.5" customHeight="1" thickTop="1" thickBot="1" x14ac:dyDescent="0.3">
      <c r="C174" s="58"/>
      <c r="D174" s="58" t="str">
        <f>IF(C174&lt;&gt;"",TEXT(C174,"00")&amp;"/12/"&amp;'Configurações Básicas'!$P$5,"")</f>
        <v/>
      </c>
      <c r="E174" s="58"/>
      <c r="F174" s="58"/>
      <c r="G174" s="58"/>
      <c r="H174" s="58"/>
      <c r="I174" s="59"/>
      <c r="J174" s="193"/>
      <c r="K174" s="60"/>
      <c r="L174" s="192"/>
      <c r="M174" s="56">
        <f>M173+IF(AND(K174="Pago",OR(E174='PC Receitas'!$O$4,E174='PC Receitas'!$O$5,E174='PC Receitas'!$O$6)),I174,IF(AND(K174="Pago",OR(E174='PC Receitas'!$O$7,E174='PC Receitas'!$O$8,E174='PC Receitas'!$O$9,E174='PC Receitas'!$O$10,E174='PC Receitas'!$O$11,E174='PC Receitas'!$O$12,E174='PC Receitas'!$O$13,E174='PC Receitas'!$O$14)),-I174,0))</f>
        <v>7448.57</v>
      </c>
      <c r="R174" s="153" t="e">
        <f t="shared" si="8"/>
        <v>#N/A</v>
      </c>
      <c r="S174" s="150" t="e">
        <f t="shared" si="9"/>
        <v>#N/A</v>
      </c>
      <c r="T174" s="150" t="e">
        <f t="shared" si="10"/>
        <v>#N/A</v>
      </c>
      <c r="U174" s="150" t="e">
        <f t="shared" si="11"/>
        <v>#N/A</v>
      </c>
      <c r="V174" s="154" t="e">
        <f>VLOOKUP(E174,'PC Receitas'!$O$4:$P$14,2,FALSE)</f>
        <v>#N/A</v>
      </c>
    </row>
    <row r="175" spans="3:22" ht="19.5" customHeight="1" thickTop="1" thickBot="1" x14ac:dyDescent="0.3">
      <c r="C175" s="58"/>
      <c r="D175" s="58" t="str">
        <f>IF(C175&lt;&gt;"",TEXT(C175,"00")&amp;"/12/"&amp;'Configurações Básicas'!$P$5,"")</f>
        <v/>
      </c>
      <c r="E175" s="58"/>
      <c r="F175" s="58"/>
      <c r="G175" s="58"/>
      <c r="H175" s="58"/>
      <c r="I175" s="59"/>
      <c r="J175" s="193"/>
      <c r="K175" s="60"/>
      <c r="L175" s="192"/>
      <c r="M175" s="56">
        <f>M174+IF(AND(K175="Pago",OR(E175='PC Receitas'!$O$4,E175='PC Receitas'!$O$5,E175='PC Receitas'!$O$6)),I175,IF(AND(K175="Pago",OR(E175='PC Receitas'!$O$7,E175='PC Receitas'!$O$8,E175='PC Receitas'!$O$9,E175='PC Receitas'!$O$10,E175='PC Receitas'!$O$11,E175='PC Receitas'!$O$12,E175='PC Receitas'!$O$13,E175='PC Receitas'!$O$14)),-I175,0))</f>
        <v>7448.57</v>
      </c>
      <c r="R175" s="153" t="e">
        <f t="shared" si="8"/>
        <v>#N/A</v>
      </c>
      <c r="S175" s="150" t="e">
        <f t="shared" si="9"/>
        <v>#N/A</v>
      </c>
      <c r="T175" s="150" t="e">
        <f t="shared" si="10"/>
        <v>#N/A</v>
      </c>
      <c r="U175" s="150" t="e">
        <f t="shared" si="11"/>
        <v>#N/A</v>
      </c>
      <c r="V175" s="154" t="e">
        <f>VLOOKUP(E175,'PC Receitas'!$O$4:$P$14,2,FALSE)</f>
        <v>#N/A</v>
      </c>
    </row>
    <row r="176" spans="3:22" ht="19.5" customHeight="1" thickTop="1" thickBot="1" x14ac:dyDescent="0.3">
      <c r="C176" s="58"/>
      <c r="D176" s="58" t="str">
        <f>IF(C176&lt;&gt;"",TEXT(C176,"00")&amp;"/12/"&amp;'Configurações Básicas'!$P$5,"")</f>
        <v/>
      </c>
      <c r="E176" s="58"/>
      <c r="F176" s="58"/>
      <c r="G176" s="58"/>
      <c r="H176" s="58"/>
      <c r="I176" s="59"/>
      <c r="J176" s="193"/>
      <c r="K176" s="60"/>
      <c r="L176" s="192"/>
      <c r="M176" s="56">
        <f>M175+IF(AND(K176="Pago",OR(E176='PC Receitas'!$O$4,E176='PC Receitas'!$O$5,E176='PC Receitas'!$O$6)),I176,IF(AND(K176="Pago",OR(E176='PC Receitas'!$O$7,E176='PC Receitas'!$O$8,E176='PC Receitas'!$O$9,E176='PC Receitas'!$O$10,E176='PC Receitas'!$O$11,E176='PC Receitas'!$O$12,E176='PC Receitas'!$O$13,E176='PC Receitas'!$O$14)),-I176,0))</f>
        <v>7448.57</v>
      </c>
      <c r="R176" s="153" t="e">
        <f t="shared" si="8"/>
        <v>#N/A</v>
      </c>
      <c r="S176" s="150" t="e">
        <f t="shared" si="9"/>
        <v>#N/A</v>
      </c>
      <c r="T176" s="150" t="e">
        <f t="shared" si="10"/>
        <v>#N/A</v>
      </c>
      <c r="U176" s="150" t="e">
        <f t="shared" si="11"/>
        <v>#N/A</v>
      </c>
      <c r="V176" s="154" t="e">
        <f>VLOOKUP(E176,'PC Receitas'!$O$4:$P$14,2,FALSE)</f>
        <v>#N/A</v>
      </c>
    </row>
    <row r="177" spans="3:22" ht="19.5" customHeight="1" thickTop="1" thickBot="1" x14ac:dyDescent="0.3">
      <c r="C177" s="58"/>
      <c r="D177" s="58" t="str">
        <f>IF(C177&lt;&gt;"",TEXT(C177,"00")&amp;"/12/"&amp;'Configurações Básicas'!$P$5,"")</f>
        <v/>
      </c>
      <c r="E177" s="58"/>
      <c r="F177" s="58"/>
      <c r="G177" s="58"/>
      <c r="H177" s="58"/>
      <c r="I177" s="59"/>
      <c r="J177" s="193"/>
      <c r="K177" s="60"/>
      <c r="L177" s="192"/>
      <c r="M177" s="56">
        <f>M176+IF(AND(K177="Pago",OR(E177='PC Receitas'!$O$4,E177='PC Receitas'!$O$5,E177='PC Receitas'!$O$6)),I177,IF(AND(K177="Pago",OR(E177='PC Receitas'!$O$7,E177='PC Receitas'!$O$8,E177='PC Receitas'!$O$9,E177='PC Receitas'!$O$10,E177='PC Receitas'!$O$11,E177='PC Receitas'!$O$12,E177='PC Receitas'!$O$13,E177='PC Receitas'!$O$14)),-I177,0))</f>
        <v>7448.57</v>
      </c>
      <c r="R177" s="153" t="e">
        <f t="shared" si="8"/>
        <v>#N/A</v>
      </c>
      <c r="S177" s="150" t="e">
        <f t="shared" si="9"/>
        <v>#N/A</v>
      </c>
      <c r="T177" s="150" t="e">
        <f t="shared" si="10"/>
        <v>#N/A</v>
      </c>
      <c r="U177" s="150" t="e">
        <f t="shared" si="11"/>
        <v>#N/A</v>
      </c>
      <c r="V177" s="154" t="e">
        <f>VLOOKUP(E177,'PC Receitas'!$O$4:$P$14,2,FALSE)</f>
        <v>#N/A</v>
      </c>
    </row>
    <row r="178" spans="3:22" ht="19.5" customHeight="1" thickTop="1" thickBot="1" x14ac:dyDescent="0.3">
      <c r="C178" s="58"/>
      <c r="D178" s="58" t="str">
        <f>IF(C178&lt;&gt;"",TEXT(C178,"00")&amp;"/12/"&amp;'Configurações Básicas'!$P$5,"")</f>
        <v/>
      </c>
      <c r="E178" s="58"/>
      <c r="F178" s="58"/>
      <c r="G178" s="58"/>
      <c r="H178" s="58"/>
      <c r="I178" s="59"/>
      <c r="J178" s="193"/>
      <c r="K178" s="60"/>
      <c r="L178" s="192"/>
      <c r="M178" s="56">
        <f>M177+IF(AND(K178="Pago",OR(E178='PC Receitas'!$O$4,E178='PC Receitas'!$O$5,E178='PC Receitas'!$O$6)),I178,IF(AND(K178="Pago",OR(E178='PC Receitas'!$O$7,E178='PC Receitas'!$O$8,E178='PC Receitas'!$O$9,E178='PC Receitas'!$O$10,E178='PC Receitas'!$O$11,E178='PC Receitas'!$O$12,E178='PC Receitas'!$O$13,E178='PC Receitas'!$O$14)),-I178,0))</f>
        <v>7448.57</v>
      </c>
      <c r="R178" s="153" t="e">
        <f t="shared" si="8"/>
        <v>#N/A</v>
      </c>
      <c r="S178" s="150" t="e">
        <f t="shared" si="9"/>
        <v>#N/A</v>
      </c>
      <c r="T178" s="150" t="e">
        <f t="shared" si="10"/>
        <v>#N/A</v>
      </c>
      <c r="U178" s="150" t="e">
        <f t="shared" si="11"/>
        <v>#N/A</v>
      </c>
      <c r="V178" s="154" t="e">
        <f>VLOOKUP(E178,'PC Receitas'!$O$4:$P$14,2,FALSE)</f>
        <v>#N/A</v>
      </c>
    </row>
    <row r="179" spans="3:22" ht="19.5" customHeight="1" thickTop="1" thickBot="1" x14ac:dyDescent="0.3">
      <c r="C179" s="58"/>
      <c r="D179" s="58" t="str">
        <f>IF(C179&lt;&gt;"",TEXT(C179,"00")&amp;"/12/"&amp;'Configurações Básicas'!$P$5,"")</f>
        <v/>
      </c>
      <c r="E179" s="58"/>
      <c r="F179" s="58"/>
      <c r="G179" s="58"/>
      <c r="H179" s="58"/>
      <c r="I179" s="59"/>
      <c r="J179" s="193"/>
      <c r="K179" s="60"/>
      <c r="L179" s="192"/>
      <c r="M179" s="56">
        <f>M178+IF(AND(K179="Pago",OR(E179='PC Receitas'!$O$4,E179='PC Receitas'!$O$5,E179='PC Receitas'!$O$6)),I179,IF(AND(K179="Pago",OR(E179='PC Receitas'!$O$7,E179='PC Receitas'!$O$8,E179='PC Receitas'!$O$9,E179='PC Receitas'!$O$10,E179='PC Receitas'!$O$11,E179='PC Receitas'!$O$12,E179='PC Receitas'!$O$13,E179='PC Receitas'!$O$14)),-I179,0))</f>
        <v>7448.57</v>
      </c>
      <c r="R179" s="153" t="e">
        <f t="shared" si="8"/>
        <v>#N/A</v>
      </c>
      <c r="S179" s="150" t="e">
        <f t="shared" si="9"/>
        <v>#N/A</v>
      </c>
      <c r="T179" s="150" t="e">
        <f t="shared" si="10"/>
        <v>#N/A</v>
      </c>
      <c r="U179" s="150" t="e">
        <f t="shared" si="11"/>
        <v>#N/A</v>
      </c>
      <c r="V179" s="154" t="e">
        <f>VLOOKUP(E179,'PC Receitas'!$O$4:$P$14,2,FALSE)</f>
        <v>#N/A</v>
      </c>
    </row>
    <row r="180" spans="3:22" ht="19.5" customHeight="1" thickTop="1" thickBot="1" x14ac:dyDescent="0.3">
      <c r="C180" s="58"/>
      <c r="D180" s="58" t="str">
        <f>IF(C180&lt;&gt;"",TEXT(C180,"00")&amp;"/12/"&amp;'Configurações Básicas'!$P$5,"")</f>
        <v/>
      </c>
      <c r="E180" s="58"/>
      <c r="F180" s="58"/>
      <c r="G180" s="58"/>
      <c r="H180" s="58"/>
      <c r="I180" s="59"/>
      <c r="J180" s="193"/>
      <c r="K180" s="60"/>
      <c r="L180" s="192"/>
      <c r="M180" s="56">
        <f>M179+IF(AND(K180="Pago",OR(E180='PC Receitas'!$O$4,E180='PC Receitas'!$O$5,E180='PC Receitas'!$O$6)),I180,IF(AND(K180="Pago",OR(E180='PC Receitas'!$O$7,E180='PC Receitas'!$O$8,E180='PC Receitas'!$O$9,E180='PC Receitas'!$O$10,E180='PC Receitas'!$O$11,E180='PC Receitas'!$O$12,E180='PC Receitas'!$O$13,E180='PC Receitas'!$O$14)),-I180,0))</f>
        <v>7448.57</v>
      </c>
      <c r="R180" s="153" t="e">
        <f t="shared" si="8"/>
        <v>#N/A</v>
      </c>
      <c r="S180" s="150" t="e">
        <f t="shared" si="9"/>
        <v>#N/A</v>
      </c>
      <c r="T180" s="150" t="e">
        <f t="shared" si="10"/>
        <v>#N/A</v>
      </c>
      <c r="U180" s="150" t="e">
        <f t="shared" si="11"/>
        <v>#N/A</v>
      </c>
      <c r="V180" s="154" t="e">
        <f>VLOOKUP(E180,'PC Receitas'!$O$4:$P$14,2,FALSE)</f>
        <v>#N/A</v>
      </c>
    </row>
    <row r="181" spans="3:22" ht="19.5" customHeight="1" thickTop="1" thickBot="1" x14ac:dyDescent="0.3">
      <c r="C181" s="58"/>
      <c r="D181" s="58" t="str">
        <f>IF(C181&lt;&gt;"",TEXT(C181,"00")&amp;"/12/"&amp;'Configurações Básicas'!$P$5,"")</f>
        <v/>
      </c>
      <c r="E181" s="58"/>
      <c r="F181" s="58"/>
      <c r="G181" s="58"/>
      <c r="H181" s="58"/>
      <c r="I181" s="59"/>
      <c r="J181" s="193"/>
      <c r="K181" s="60"/>
      <c r="L181" s="192"/>
      <c r="M181" s="56">
        <f>M180+IF(AND(K181="Pago",OR(E181='PC Receitas'!$O$4,E181='PC Receitas'!$O$5,E181='PC Receitas'!$O$6)),I181,IF(AND(K181="Pago",OR(E181='PC Receitas'!$O$7,E181='PC Receitas'!$O$8,E181='PC Receitas'!$O$9,E181='PC Receitas'!$O$10,E181='PC Receitas'!$O$11,E181='PC Receitas'!$O$12,E181='PC Receitas'!$O$13,E181='PC Receitas'!$O$14)),-I181,0))</f>
        <v>7448.57</v>
      </c>
      <c r="R181" s="153" t="e">
        <f t="shared" si="8"/>
        <v>#N/A</v>
      </c>
      <c r="S181" s="150" t="e">
        <f t="shared" si="9"/>
        <v>#N/A</v>
      </c>
      <c r="T181" s="150" t="e">
        <f t="shared" si="10"/>
        <v>#N/A</v>
      </c>
      <c r="U181" s="150" t="e">
        <f t="shared" si="11"/>
        <v>#N/A</v>
      </c>
      <c r="V181" s="154" t="e">
        <f>VLOOKUP(E181,'PC Receitas'!$O$4:$P$14,2,FALSE)</f>
        <v>#N/A</v>
      </c>
    </row>
    <row r="182" spans="3:22" ht="19.5" customHeight="1" thickTop="1" thickBot="1" x14ac:dyDescent="0.3">
      <c r="C182" s="58"/>
      <c r="D182" s="58" t="str">
        <f>IF(C182&lt;&gt;"",TEXT(C182,"00")&amp;"/12/"&amp;'Configurações Básicas'!$P$5,"")</f>
        <v/>
      </c>
      <c r="E182" s="58"/>
      <c r="F182" s="58"/>
      <c r="G182" s="58"/>
      <c r="H182" s="58"/>
      <c r="I182" s="59"/>
      <c r="J182" s="193"/>
      <c r="K182" s="60"/>
      <c r="L182" s="192"/>
      <c r="M182" s="56">
        <f>M181+IF(AND(K182="Pago",OR(E182='PC Receitas'!$O$4,E182='PC Receitas'!$O$5,E182='PC Receitas'!$O$6)),I182,IF(AND(K182="Pago",OR(E182='PC Receitas'!$O$7,E182='PC Receitas'!$O$8,E182='PC Receitas'!$O$9,E182='PC Receitas'!$O$10,E182='PC Receitas'!$O$11,E182='PC Receitas'!$O$12,E182='PC Receitas'!$O$13,E182='PC Receitas'!$O$14)),-I182,0))</f>
        <v>7448.57</v>
      </c>
      <c r="R182" s="153" t="e">
        <f t="shared" si="8"/>
        <v>#N/A</v>
      </c>
      <c r="S182" s="150" t="e">
        <f t="shared" si="9"/>
        <v>#N/A</v>
      </c>
      <c r="T182" s="150" t="e">
        <f t="shared" si="10"/>
        <v>#N/A</v>
      </c>
      <c r="U182" s="150" t="e">
        <f t="shared" si="11"/>
        <v>#N/A</v>
      </c>
      <c r="V182" s="154" t="e">
        <f>VLOOKUP(E182,'PC Receitas'!$O$4:$P$14,2,FALSE)</f>
        <v>#N/A</v>
      </c>
    </row>
    <row r="183" spans="3:22" ht="19.5" customHeight="1" thickTop="1" thickBot="1" x14ac:dyDescent="0.3">
      <c r="C183" s="58"/>
      <c r="D183" s="58" t="str">
        <f>IF(C183&lt;&gt;"",TEXT(C183,"00")&amp;"/12/"&amp;'Configurações Básicas'!$P$5,"")</f>
        <v/>
      </c>
      <c r="E183" s="58"/>
      <c r="F183" s="58"/>
      <c r="G183" s="58"/>
      <c r="H183" s="58"/>
      <c r="I183" s="59"/>
      <c r="J183" s="193"/>
      <c r="K183" s="60"/>
      <c r="L183" s="192"/>
      <c r="M183" s="56">
        <f>M182+IF(AND(K183="Pago",OR(E183='PC Receitas'!$O$4,E183='PC Receitas'!$O$5,E183='PC Receitas'!$O$6)),I183,IF(AND(K183="Pago",OR(E183='PC Receitas'!$O$7,E183='PC Receitas'!$O$8,E183='PC Receitas'!$O$9,E183='PC Receitas'!$O$10,E183='PC Receitas'!$O$11,E183='PC Receitas'!$O$12,E183='PC Receitas'!$O$13,E183='PC Receitas'!$O$14)),-I183,0))</f>
        <v>7448.57</v>
      </c>
      <c r="R183" s="153" t="e">
        <f t="shared" si="8"/>
        <v>#N/A</v>
      </c>
      <c r="S183" s="150" t="e">
        <f t="shared" si="9"/>
        <v>#N/A</v>
      </c>
      <c r="T183" s="150" t="e">
        <f t="shared" si="10"/>
        <v>#N/A</v>
      </c>
      <c r="U183" s="150" t="e">
        <f t="shared" si="11"/>
        <v>#N/A</v>
      </c>
      <c r="V183" s="154" t="e">
        <f>VLOOKUP(E183,'PC Receitas'!$O$4:$P$14,2,FALSE)</f>
        <v>#N/A</v>
      </c>
    </row>
    <row r="184" spans="3:22" ht="19.5" customHeight="1" thickTop="1" thickBot="1" x14ac:dyDescent="0.3">
      <c r="C184" s="58"/>
      <c r="D184" s="58" t="str">
        <f>IF(C184&lt;&gt;"",TEXT(C184,"00")&amp;"/12/"&amp;'Configurações Básicas'!$P$5,"")</f>
        <v/>
      </c>
      <c r="E184" s="58"/>
      <c r="F184" s="58"/>
      <c r="G184" s="58"/>
      <c r="H184" s="58"/>
      <c r="I184" s="59"/>
      <c r="J184" s="193"/>
      <c r="K184" s="60"/>
      <c r="L184" s="192"/>
      <c r="M184" s="56">
        <f>M183+IF(AND(K184="Pago",OR(E184='PC Receitas'!$O$4,E184='PC Receitas'!$O$5,E184='PC Receitas'!$O$6)),I184,IF(AND(K184="Pago",OR(E184='PC Receitas'!$O$7,E184='PC Receitas'!$O$8,E184='PC Receitas'!$O$9,E184='PC Receitas'!$O$10,E184='PC Receitas'!$O$11,E184='PC Receitas'!$O$12,E184='PC Receitas'!$O$13,E184='PC Receitas'!$O$14)),-I184,0))</f>
        <v>7448.57</v>
      </c>
      <c r="R184" s="153" t="e">
        <f t="shared" si="8"/>
        <v>#N/A</v>
      </c>
      <c r="S184" s="150" t="e">
        <f t="shared" si="9"/>
        <v>#N/A</v>
      </c>
      <c r="T184" s="150" t="e">
        <f t="shared" si="10"/>
        <v>#N/A</v>
      </c>
      <c r="U184" s="150" t="e">
        <f t="shared" si="11"/>
        <v>#N/A</v>
      </c>
      <c r="V184" s="154" t="e">
        <f>VLOOKUP(E184,'PC Receitas'!$O$4:$P$14,2,FALSE)</f>
        <v>#N/A</v>
      </c>
    </row>
    <row r="185" spans="3:22" ht="19.5" customHeight="1" thickTop="1" thickBot="1" x14ac:dyDescent="0.3">
      <c r="C185" s="58"/>
      <c r="D185" s="58" t="str">
        <f>IF(C185&lt;&gt;"",TEXT(C185,"00")&amp;"/12/"&amp;'Configurações Básicas'!$P$5,"")</f>
        <v/>
      </c>
      <c r="E185" s="58"/>
      <c r="F185" s="58"/>
      <c r="G185" s="58"/>
      <c r="H185" s="58"/>
      <c r="I185" s="59"/>
      <c r="J185" s="193"/>
      <c r="K185" s="60"/>
      <c r="L185" s="192"/>
      <c r="M185" s="56">
        <f>M184+IF(AND(K185="Pago",OR(E185='PC Receitas'!$O$4,E185='PC Receitas'!$O$5,E185='PC Receitas'!$O$6)),I185,IF(AND(K185="Pago",OR(E185='PC Receitas'!$O$7,E185='PC Receitas'!$O$8,E185='PC Receitas'!$O$9,E185='PC Receitas'!$O$10,E185='PC Receitas'!$O$11,E185='PC Receitas'!$O$12,E185='PC Receitas'!$O$13,E185='PC Receitas'!$O$14)),-I185,0))</f>
        <v>7448.57</v>
      </c>
      <c r="R185" s="153" t="e">
        <f t="shared" si="8"/>
        <v>#N/A</v>
      </c>
      <c r="S185" s="150" t="e">
        <f t="shared" si="9"/>
        <v>#N/A</v>
      </c>
      <c r="T185" s="150" t="e">
        <f t="shared" si="10"/>
        <v>#N/A</v>
      </c>
      <c r="U185" s="150" t="e">
        <f t="shared" si="11"/>
        <v>#N/A</v>
      </c>
      <c r="V185" s="154" t="e">
        <f>VLOOKUP(E185,'PC Receitas'!$O$4:$P$14,2,FALSE)</f>
        <v>#N/A</v>
      </c>
    </row>
    <row r="186" spans="3:22" ht="19.5" customHeight="1" thickTop="1" thickBot="1" x14ac:dyDescent="0.3">
      <c r="C186" s="58"/>
      <c r="D186" s="58" t="str">
        <f>IF(C186&lt;&gt;"",TEXT(C186,"00")&amp;"/12/"&amp;'Configurações Básicas'!$P$5,"")</f>
        <v/>
      </c>
      <c r="E186" s="58"/>
      <c r="F186" s="58"/>
      <c r="G186" s="58"/>
      <c r="H186" s="58"/>
      <c r="I186" s="59"/>
      <c r="J186" s="193"/>
      <c r="K186" s="60"/>
      <c r="L186" s="192"/>
      <c r="M186" s="56">
        <f>M185+IF(AND(K186="Pago",OR(E186='PC Receitas'!$O$4,E186='PC Receitas'!$O$5,E186='PC Receitas'!$O$6)),I186,IF(AND(K186="Pago",OR(E186='PC Receitas'!$O$7,E186='PC Receitas'!$O$8,E186='PC Receitas'!$O$9,E186='PC Receitas'!$O$10,E186='PC Receitas'!$O$11,E186='PC Receitas'!$O$12,E186='PC Receitas'!$O$13,E186='PC Receitas'!$O$14)),-I186,0))</f>
        <v>7448.57</v>
      </c>
      <c r="R186" s="153" t="e">
        <f t="shared" si="8"/>
        <v>#N/A</v>
      </c>
      <c r="S186" s="150" t="e">
        <f t="shared" si="9"/>
        <v>#N/A</v>
      </c>
      <c r="T186" s="150" t="e">
        <f t="shared" si="10"/>
        <v>#N/A</v>
      </c>
      <c r="U186" s="150" t="e">
        <f t="shared" si="11"/>
        <v>#N/A</v>
      </c>
      <c r="V186" s="154" t="e">
        <f>VLOOKUP(E186,'PC Receitas'!$O$4:$P$14,2,FALSE)</f>
        <v>#N/A</v>
      </c>
    </row>
    <row r="187" spans="3:22" ht="19.5" customHeight="1" thickTop="1" thickBot="1" x14ac:dyDescent="0.3">
      <c r="C187" s="58"/>
      <c r="D187" s="58" t="str">
        <f>IF(C187&lt;&gt;"",TEXT(C187,"00")&amp;"/12/"&amp;'Configurações Básicas'!$P$5,"")</f>
        <v/>
      </c>
      <c r="E187" s="58"/>
      <c r="F187" s="58"/>
      <c r="G187" s="58"/>
      <c r="H187" s="58"/>
      <c r="I187" s="59"/>
      <c r="J187" s="193"/>
      <c r="K187" s="60"/>
      <c r="L187" s="192"/>
      <c r="M187" s="56">
        <f>M186+IF(AND(K187="Pago",OR(E187='PC Receitas'!$O$4,E187='PC Receitas'!$O$5,E187='PC Receitas'!$O$6)),I187,IF(AND(K187="Pago",OR(E187='PC Receitas'!$O$7,E187='PC Receitas'!$O$8,E187='PC Receitas'!$O$9,E187='PC Receitas'!$O$10,E187='PC Receitas'!$O$11,E187='PC Receitas'!$O$12,E187='PC Receitas'!$O$13,E187='PC Receitas'!$O$14)),-I187,0))</f>
        <v>7448.57</v>
      </c>
      <c r="R187" s="153" t="e">
        <f t="shared" si="8"/>
        <v>#N/A</v>
      </c>
      <c r="S187" s="150" t="e">
        <f t="shared" si="9"/>
        <v>#N/A</v>
      </c>
      <c r="T187" s="150" t="e">
        <f t="shared" si="10"/>
        <v>#N/A</v>
      </c>
      <c r="U187" s="150" t="e">
        <f t="shared" si="11"/>
        <v>#N/A</v>
      </c>
      <c r="V187" s="154" t="e">
        <f>VLOOKUP(E187,'PC Receitas'!$O$4:$P$14,2,FALSE)</f>
        <v>#N/A</v>
      </c>
    </row>
    <row r="188" spans="3:22" ht="19.5" customHeight="1" thickTop="1" thickBot="1" x14ac:dyDescent="0.3">
      <c r="C188" s="58"/>
      <c r="D188" s="58" t="str">
        <f>IF(C188&lt;&gt;"",TEXT(C188,"00")&amp;"/12/"&amp;'Configurações Básicas'!$P$5,"")</f>
        <v/>
      </c>
      <c r="E188" s="58"/>
      <c r="F188" s="58"/>
      <c r="G188" s="58"/>
      <c r="H188" s="58"/>
      <c r="I188" s="59"/>
      <c r="J188" s="193"/>
      <c r="K188" s="60"/>
      <c r="L188" s="192"/>
      <c r="M188" s="56">
        <f>M187+IF(AND(K188="Pago",OR(E188='PC Receitas'!$O$4,E188='PC Receitas'!$O$5,E188='PC Receitas'!$O$6)),I188,IF(AND(K188="Pago",OR(E188='PC Receitas'!$O$7,E188='PC Receitas'!$O$8,E188='PC Receitas'!$O$9,E188='PC Receitas'!$O$10,E188='PC Receitas'!$O$11,E188='PC Receitas'!$O$12,E188='PC Receitas'!$O$13,E188='PC Receitas'!$O$14)),-I188,0))</f>
        <v>7448.57</v>
      </c>
      <c r="R188" s="153" t="e">
        <f t="shared" si="8"/>
        <v>#N/A</v>
      </c>
      <c r="S188" s="150" t="e">
        <f t="shared" si="9"/>
        <v>#N/A</v>
      </c>
      <c r="T188" s="150" t="e">
        <f t="shared" si="10"/>
        <v>#N/A</v>
      </c>
      <c r="U188" s="150" t="e">
        <f t="shared" si="11"/>
        <v>#N/A</v>
      </c>
      <c r="V188" s="154" t="e">
        <f>VLOOKUP(E188,'PC Receitas'!$O$4:$P$14,2,FALSE)</f>
        <v>#N/A</v>
      </c>
    </row>
    <row r="189" spans="3:22" ht="19.5" customHeight="1" thickTop="1" thickBot="1" x14ac:dyDescent="0.3">
      <c r="C189" s="58"/>
      <c r="D189" s="58" t="str">
        <f>IF(C189&lt;&gt;"",TEXT(C189,"00")&amp;"/12/"&amp;'Configurações Básicas'!$P$5,"")</f>
        <v/>
      </c>
      <c r="E189" s="58"/>
      <c r="F189" s="58"/>
      <c r="G189" s="58"/>
      <c r="H189" s="58"/>
      <c r="I189" s="59"/>
      <c r="J189" s="193"/>
      <c r="K189" s="60"/>
      <c r="L189" s="192"/>
      <c r="M189" s="56">
        <f>M188+IF(AND(K189="Pago",OR(E189='PC Receitas'!$O$4,E189='PC Receitas'!$O$5,E189='PC Receitas'!$O$6)),I189,IF(AND(K189="Pago",OR(E189='PC Receitas'!$O$7,E189='PC Receitas'!$O$8,E189='PC Receitas'!$O$9,E189='PC Receitas'!$O$10,E189='PC Receitas'!$O$11,E189='PC Receitas'!$O$12,E189='PC Receitas'!$O$13,E189='PC Receitas'!$O$14)),-I189,0))</f>
        <v>7448.57</v>
      </c>
      <c r="R189" s="153" t="e">
        <f t="shared" si="8"/>
        <v>#N/A</v>
      </c>
      <c r="S189" s="150" t="e">
        <f t="shared" si="9"/>
        <v>#N/A</v>
      </c>
      <c r="T189" s="150" t="e">
        <f t="shared" si="10"/>
        <v>#N/A</v>
      </c>
      <c r="U189" s="150" t="e">
        <f t="shared" si="11"/>
        <v>#N/A</v>
      </c>
      <c r="V189" s="154" t="e">
        <f>VLOOKUP(E189,'PC Receitas'!$O$4:$P$14,2,FALSE)</f>
        <v>#N/A</v>
      </c>
    </row>
    <row r="190" spans="3:22" ht="19.5" customHeight="1" thickTop="1" thickBot="1" x14ac:dyDescent="0.3">
      <c r="C190" s="58"/>
      <c r="D190" s="58" t="str">
        <f>IF(C190&lt;&gt;"",TEXT(C190,"00")&amp;"/12/"&amp;'Configurações Básicas'!$P$5,"")</f>
        <v/>
      </c>
      <c r="E190" s="58"/>
      <c r="F190" s="58"/>
      <c r="G190" s="58"/>
      <c r="H190" s="58"/>
      <c r="I190" s="59"/>
      <c r="J190" s="193"/>
      <c r="K190" s="60"/>
      <c r="L190" s="192"/>
      <c r="M190" s="56">
        <f>M189+IF(AND(K190="Pago",OR(E190='PC Receitas'!$O$4,E190='PC Receitas'!$O$5,E190='PC Receitas'!$O$6)),I190,IF(AND(K190="Pago",OR(E190='PC Receitas'!$O$7,E190='PC Receitas'!$O$8,E190='PC Receitas'!$O$9,E190='PC Receitas'!$O$10,E190='PC Receitas'!$O$11,E190='PC Receitas'!$O$12,E190='PC Receitas'!$O$13,E190='PC Receitas'!$O$14)),-I190,0))</f>
        <v>7448.57</v>
      </c>
      <c r="R190" s="153" t="e">
        <f t="shared" si="8"/>
        <v>#N/A</v>
      </c>
      <c r="S190" s="150" t="e">
        <f t="shared" si="9"/>
        <v>#N/A</v>
      </c>
      <c r="T190" s="150" t="e">
        <f t="shared" si="10"/>
        <v>#N/A</v>
      </c>
      <c r="U190" s="150" t="e">
        <f t="shared" si="11"/>
        <v>#N/A</v>
      </c>
      <c r="V190" s="154" t="e">
        <f>VLOOKUP(E190,'PC Receitas'!$O$4:$P$14,2,FALSE)</f>
        <v>#N/A</v>
      </c>
    </row>
    <row r="191" spans="3:22" ht="19.5" customHeight="1" thickTop="1" thickBot="1" x14ac:dyDescent="0.3">
      <c r="C191" s="58"/>
      <c r="D191" s="58" t="str">
        <f>IF(C191&lt;&gt;"",TEXT(C191,"00")&amp;"/12/"&amp;'Configurações Básicas'!$P$5,"")</f>
        <v/>
      </c>
      <c r="E191" s="58"/>
      <c r="F191" s="58"/>
      <c r="G191" s="58"/>
      <c r="H191" s="58"/>
      <c r="I191" s="59"/>
      <c r="J191" s="193"/>
      <c r="K191" s="60"/>
      <c r="L191" s="192"/>
      <c r="M191" s="56">
        <f>M190+IF(AND(K191="Pago",OR(E191='PC Receitas'!$O$4,E191='PC Receitas'!$O$5,E191='PC Receitas'!$O$6)),I191,IF(AND(K191="Pago",OR(E191='PC Receitas'!$O$7,E191='PC Receitas'!$O$8,E191='PC Receitas'!$O$9,E191='PC Receitas'!$O$10,E191='PC Receitas'!$O$11,E191='PC Receitas'!$O$12,E191='PC Receitas'!$O$13,E191='PC Receitas'!$O$14)),-I191,0))</f>
        <v>7448.57</v>
      </c>
      <c r="R191" s="153" t="e">
        <f t="shared" si="8"/>
        <v>#N/A</v>
      </c>
      <c r="S191" s="150" t="e">
        <f t="shared" si="9"/>
        <v>#N/A</v>
      </c>
      <c r="T191" s="150" t="e">
        <f t="shared" si="10"/>
        <v>#N/A</v>
      </c>
      <c r="U191" s="150" t="e">
        <f t="shared" si="11"/>
        <v>#N/A</v>
      </c>
      <c r="V191" s="154" t="e">
        <f>VLOOKUP(E191,'PC Receitas'!$O$4:$P$14,2,FALSE)</f>
        <v>#N/A</v>
      </c>
    </row>
    <row r="192" spans="3:22" ht="19.5" customHeight="1" thickTop="1" thickBot="1" x14ac:dyDescent="0.3">
      <c r="C192" s="58"/>
      <c r="D192" s="58" t="str">
        <f>IF(C192&lt;&gt;"",TEXT(C192,"00")&amp;"/12/"&amp;'Configurações Básicas'!$P$5,"")</f>
        <v/>
      </c>
      <c r="E192" s="58"/>
      <c r="F192" s="58"/>
      <c r="G192" s="58"/>
      <c r="H192" s="58"/>
      <c r="I192" s="59"/>
      <c r="J192" s="193"/>
      <c r="K192" s="60"/>
      <c r="L192" s="192"/>
      <c r="M192" s="56">
        <f>M191+IF(AND(K192="Pago",OR(E192='PC Receitas'!$O$4,E192='PC Receitas'!$O$5,E192='PC Receitas'!$O$6)),I192,IF(AND(K192="Pago",OR(E192='PC Receitas'!$O$7,E192='PC Receitas'!$O$8,E192='PC Receitas'!$O$9,E192='PC Receitas'!$O$10,E192='PC Receitas'!$O$11,E192='PC Receitas'!$O$12,E192='PC Receitas'!$O$13,E192='PC Receitas'!$O$14)),-I192,0))</f>
        <v>7448.57</v>
      </c>
      <c r="R192" s="153" t="e">
        <f t="shared" si="8"/>
        <v>#N/A</v>
      </c>
      <c r="S192" s="150" t="e">
        <f t="shared" si="9"/>
        <v>#N/A</v>
      </c>
      <c r="T192" s="150" t="e">
        <f t="shared" si="10"/>
        <v>#N/A</v>
      </c>
      <c r="U192" s="150" t="e">
        <f t="shared" si="11"/>
        <v>#N/A</v>
      </c>
      <c r="V192" s="154" t="e">
        <f>VLOOKUP(E192,'PC Receitas'!$O$4:$P$14,2,FALSE)</f>
        <v>#N/A</v>
      </c>
    </row>
    <row r="193" spans="3:22" ht="19.5" customHeight="1" thickTop="1" thickBot="1" x14ac:dyDescent="0.3">
      <c r="C193" s="58"/>
      <c r="D193" s="58" t="str">
        <f>IF(C193&lt;&gt;"",TEXT(C193,"00")&amp;"/12/"&amp;'Configurações Básicas'!$P$5,"")</f>
        <v/>
      </c>
      <c r="E193" s="58"/>
      <c r="F193" s="58"/>
      <c r="G193" s="58"/>
      <c r="H193" s="58"/>
      <c r="I193" s="59"/>
      <c r="J193" s="193"/>
      <c r="K193" s="60"/>
      <c r="L193" s="192"/>
      <c r="M193" s="56">
        <f>M192+IF(AND(K193="Pago",OR(E193='PC Receitas'!$O$4,E193='PC Receitas'!$O$5,E193='PC Receitas'!$O$6)),I193,IF(AND(K193="Pago",OR(E193='PC Receitas'!$O$7,E193='PC Receitas'!$O$8,E193='PC Receitas'!$O$9,E193='PC Receitas'!$O$10,E193='PC Receitas'!$O$11,E193='PC Receitas'!$O$12,E193='PC Receitas'!$O$13,E193='PC Receitas'!$O$14)),-I193,0))</f>
        <v>7448.57</v>
      </c>
      <c r="R193" s="153" t="e">
        <f t="shared" si="8"/>
        <v>#N/A</v>
      </c>
      <c r="S193" s="150" t="e">
        <f t="shared" si="9"/>
        <v>#N/A</v>
      </c>
      <c r="T193" s="150" t="e">
        <f t="shared" si="10"/>
        <v>#N/A</v>
      </c>
      <c r="U193" s="150" t="e">
        <f t="shared" si="11"/>
        <v>#N/A</v>
      </c>
      <c r="V193" s="154" t="e">
        <f>VLOOKUP(E193,'PC Receitas'!$O$4:$P$14,2,FALSE)</f>
        <v>#N/A</v>
      </c>
    </row>
    <row r="194" spans="3:22" ht="19.5" customHeight="1" thickTop="1" thickBot="1" x14ac:dyDescent="0.3">
      <c r="C194" s="58"/>
      <c r="D194" s="58" t="str">
        <f>IF(C194&lt;&gt;"",TEXT(C194,"00")&amp;"/12/"&amp;'Configurações Básicas'!$P$5,"")</f>
        <v/>
      </c>
      <c r="E194" s="58"/>
      <c r="F194" s="58"/>
      <c r="G194" s="58"/>
      <c r="H194" s="58"/>
      <c r="I194" s="59"/>
      <c r="J194" s="193"/>
      <c r="K194" s="60"/>
      <c r="L194" s="192"/>
      <c r="M194" s="56">
        <f>M193+IF(AND(K194="Pago",OR(E194='PC Receitas'!$O$4,E194='PC Receitas'!$O$5,E194='PC Receitas'!$O$6)),I194,IF(AND(K194="Pago",OR(E194='PC Receitas'!$O$7,E194='PC Receitas'!$O$8,E194='PC Receitas'!$O$9,E194='PC Receitas'!$O$10,E194='PC Receitas'!$O$11,E194='PC Receitas'!$O$12,E194='PC Receitas'!$O$13,E194='PC Receitas'!$O$14)),-I194,0))</f>
        <v>7448.57</v>
      </c>
      <c r="R194" s="153" t="e">
        <f t="shared" si="8"/>
        <v>#N/A</v>
      </c>
      <c r="S194" s="150" t="e">
        <f t="shared" si="9"/>
        <v>#N/A</v>
      </c>
      <c r="T194" s="150" t="e">
        <f t="shared" si="10"/>
        <v>#N/A</v>
      </c>
      <c r="U194" s="150" t="e">
        <f t="shared" si="11"/>
        <v>#N/A</v>
      </c>
      <c r="V194" s="154" t="e">
        <f>VLOOKUP(E194,'PC Receitas'!$O$4:$P$14,2,FALSE)</f>
        <v>#N/A</v>
      </c>
    </row>
    <row r="195" spans="3:22" ht="19.5" customHeight="1" thickTop="1" thickBot="1" x14ac:dyDescent="0.3">
      <c r="C195" s="58"/>
      <c r="D195" s="58" t="str">
        <f>IF(C195&lt;&gt;"",TEXT(C195,"00")&amp;"/12/"&amp;'Configurações Básicas'!$P$5,"")</f>
        <v/>
      </c>
      <c r="E195" s="58"/>
      <c r="F195" s="58"/>
      <c r="G195" s="58"/>
      <c r="H195" s="58"/>
      <c r="I195" s="59"/>
      <c r="J195" s="193"/>
      <c r="K195" s="60"/>
      <c r="L195" s="192"/>
      <c r="M195" s="56">
        <f>M194+IF(AND(K195="Pago",OR(E195='PC Receitas'!$O$4,E195='PC Receitas'!$O$5,E195='PC Receitas'!$O$6)),I195,IF(AND(K195="Pago",OR(E195='PC Receitas'!$O$7,E195='PC Receitas'!$O$8,E195='PC Receitas'!$O$9,E195='PC Receitas'!$O$10,E195='PC Receitas'!$O$11,E195='PC Receitas'!$O$12,E195='PC Receitas'!$O$13,E195='PC Receitas'!$O$14)),-I195,0))</f>
        <v>7448.57</v>
      </c>
      <c r="R195" s="153" t="e">
        <f t="shared" si="8"/>
        <v>#N/A</v>
      </c>
      <c r="S195" s="150" t="e">
        <f t="shared" si="9"/>
        <v>#N/A</v>
      </c>
      <c r="T195" s="150" t="e">
        <f t="shared" si="10"/>
        <v>#N/A</v>
      </c>
      <c r="U195" s="150" t="e">
        <f t="shared" si="11"/>
        <v>#N/A</v>
      </c>
      <c r="V195" s="154" t="e">
        <f>VLOOKUP(E195,'PC Receitas'!$O$4:$P$14,2,FALSE)</f>
        <v>#N/A</v>
      </c>
    </row>
    <row r="196" spans="3:22" ht="19.5" customHeight="1" thickTop="1" thickBot="1" x14ac:dyDescent="0.3">
      <c r="C196" s="58"/>
      <c r="D196" s="58" t="str">
        <f>IF(C196&lt;&gt;"",TEXT(C196,"00")&amp;"/12/"&amp;'Configurações Básicas'!$P$5,"")</f>
        <v/>
      </c>
      <c r="E196" s="58"/>
      <c r="F196" s="58"/>
      <c r="G196" s="58"/>
      <c r="H196" s="58"/>
      <c r="I196" s="59"/>
      <c r="J196" s="193"/>
      <c r="K196" s="60"/>
      <c r="L196" s="192"/>
      <c r="M196" s="56">
        <f>M195+IF(AND(K196="Pago",OR(E196='PC Receitas'!$O$4,E196='PC Receitas'!$O$5,E196='PC Receitas'!$O$6)),I196,IF(AND(K196="Pago",OR(E196='PC Receitas'!$O$7,E196='PC Receitas'!$O$8,E196='PC Receitas'!$O$9,E196='PC Receitas'!$O$10,E196='PC Receitas'!$O$11,E196='PC Receitas'!$O$12,E196='PC Receitas'!$O$13,E196='PC Receitas'!$O$14)),-I196,0))</f>
        <v>7448.57</v>
      </c>
      <c r="R196" s="153" t="e">
        <f t="shared" si="8"/>
        <v>#N/A</v>
      </c>
      <c r="S196" s="150" t="e">
        <f t="shared" si="9"/>
        <v>#N/A</v>
      </c>
      <c r="T196" s="150" t="e">
        <f t="shared" si="10"/>
        <v>#N/A</v>
      </c>
      <c r="U196" s="150" t="e">
        <f t="shared" si="11"/>
        <v>#N/A</v>
      </c>
      <c r="V196" s="154" t="e">
        <f>VLOOKUP(E196,'PC Receitas'!$O$4:$P$14,2,FALSE)</f>
        <v>#N/A</v>
      </c>
    </row>
    <row r="197" spans="3:22" ht="19.5" customHeight="1" thickTop="1" thickBot="1" x14ac:dyDescent="0.3">
      <c r="C197" s="58"/>
      <c r="D197" s="58" t="str">
        <f>IF(C197&lt;&gt;"",TEXT(C197,"00")&amp;"/12/"&amp;'Configurações Básicas'!$P$5,"")</f>
        <v/>
      </c>
      <c r="E197" s="58"/>
      <c r="F197" s="58"/>
      <c r="G197" s="58"/>
      <c r="H197" s="58"/>
      <c r="I197" s="59"/>
      <c r="J197" s="193"/>
      <c r="K197" s="60"/>
      <c r="L197" s="192"/>
      <c r="M197" s="56">
        <f>M196+IF(AND(K197="Pago",OR(E197='PC Receitas'!$O$4,E197='PC Receitas'!$O$5,E197='PC Receitas'!$O$6)),I197,IF(AND(K197="Pago",OR(E197='PC Receitas'!$O$7,E197='PC Receitas'!$O$8,E197='PC Receitas'!$O$9,E197='PC Receitas'!$O$10,E197='PC Receitas'!$O$11,E197='PC Receitas'!$O$12,E197='PC Receitas'!$O$13,E197='PC Receitas'!$O$14)),-I197,0))</f>
        <v>7448.57</v>
      </c>
      <c r="R197" s="153" t="e">
        <f t="shared" si="8"/>
        <v>#N/A</v>
      </c>
      <c r="S197" s="150" t="e">
        <f t="shared" si="9"/>
        <v>#N/A</v>
      </c>
      <c r="T197" s="150" t="e">
        <f t="shared" si="10"/>
        <v>#N/A</v>
      </c>
      <c r="U197" s="150" t="e">
        <f t="shared" si="11"/>
        <v>#N/A</v>
      </c>
      <c r="V197" s="154" t="e">
        <f>VLOOKUP(E197,'PC Receitas'!$O$4:$P$14,2,FALSE)</f>
        <v>#N/A</v>
      </c>
    </row>
    <row r="198" spans="3:22" ht="19.5" customHeight="1" thickTop="1" thickBot="1" x14ac:dyDescent="0.3">
      <c r="C198" s="58"/>
      <c r="D198" s="58" t="str">
        <f>IF(C198&lt;&gt;"",TEXT(C198,"00")&amp;"/12/"&amp;'Configurações Básicas'!$P$5,"")</f>
        <v/>
      </c>
      <c r="E198" s="58"/>
      <c r="F198" s="58"/>
      <c r="G198" s="58"/>
      <c r="H198" s="58"/>
      <c r="I198" s="59"/>
      <c r="J198" s="193"/>
      <c r="K198" s="60"/>
      <c r="L198" s="192"/>
      <c r="M198" s="56">
        <f>M197+IF(AND(K198="Pago",OR(E198='PC Receitas'!$O$4,E198='PC Receitas'!$O$5,E198='PC Receitas'!$O$6)),I198,IF(AND(K198="Pago",OR(E198='PC Receitas'!$O$7,E198='PC Receitas'!$O$8,E198='PC Receitas'!$O$9,E198='PC Receitas'!$O$10,E198='PC Receitas'!$O$11,E198='PC Receitas'!$O$12,E198='PC Receitas'!$O$13,E198='PC Receitas'!$O$14)),-I198,0))</f>
        <v>7448.57</v>
      </c>
      <c r="R198" s="153" t="e">
        <f t="shared" ref="R198:R261" si="12">IF(V198="Despesas_com_RH","Despesa",IF(V198="Despesas_Operacionais","Despesa",IF(V198="Despesas_com_Marketing","Despesa",IF(V198="Impostos","Despesa",IF(V198="Investimentos","Despesa","")))))</f>
        <v>#N/A</v>
      </c>
      <c r="S198" s="150" t="e">
        <f t="shared" ref="S198:S261" si="13">IF(V198="Despesas_com_Produtos","Despesa",IF(V198="Despesas_com_Serviços","Despesa",IF(V198="Despesas_Não_Operacionais","Despesa","")))</f>
        <v>#N/A</v>
      </c>
      <c r="T198" s="150" t="e">
        <f t="shared" ref="T198:T261" si="14">IF(V198="Receitas_com_Produtos","Receita",IF(V198="Receitas_com_Serviços","Receita",IF(V198="Receitas_Não_Operacionais","Receita","")))</f>
        <v>#N/A</v>
      </c>
      <c r="U198" s="150" t="e">
        <f t="shared" ref="U198:U261" si="15">IF(R198&lt;&gt;"",R198,IF(S198&lt;&gt;"",S198,IF(T198&lt;&gt;"",T198,"")))</f>
        <v>#N/A</v>
      </c>
      <c r="V198" s="154" t="e">
        <f>VLOOKUP(E198,'PC Receitas'!$O$4:$P$14,2,FALSE)</f>
        <v>#N/A</v>
      </c>
    </row>
    <row r="199" spans="3:22" ht="19.5" customHeight="1" thickTop="1" thickBot="1" x14ac:dyDescent="0.3">
      <c r="C199" s="58"/>
      <c r="D199" s="58" t="str">
        <f>IF(C199&lt;&gt;"",TEXT(C199,"00")&amp;"/12/"&amp;'Configurações Básicas'!$P$5,"")</f>
        <v/>
      </c>
      <c r="E199" s="58"/>
      <c r="F199" s="58"/>
      <c r="G199" s="58"/>
      <c r="H199" s="58"/>
      <c r="I199" s="59"/>
      <c r="J199" s="193"/>
      <c r="K199" s="60"/>
      <c r="L199" s="192"/>
      <c r="M199" s="56">
        <f>M198+IF(AND(K199="Pago",OR(E199='PC Receitas'!$O$4,E199='PC Receitas'!$O$5,E199='PC Receitas'!$O$6)),I199,IF(AND(K199="Pago",OR(E199='PC Receitas'!$O$7,E199='PC Receitas'!$O$8,E199='PC Receitas'!$O$9,E199='PC Receitas'!$O$10,E199='PC Receitas'!$O$11,E199='PC Receitas'!$O$12,E199='PC Receitas'!$O$13,E199='PC Receitas'!$O$14)),-I199,0))</f>
        <v>7448.57</v>
      </c>
      <c r="R199" s="153" t="e">
        <f t="shared" si="12"/>
        <v>#N/A</v>
      </c>
      <c r="S199" s="150" t="e">
        <f t="shared" si="13"/>
        <v>#N/A</v>
      </c>
      <c r="T199" s="150" t="e">
        <f t="shared" si="14"/>
        <v>#N/A</v>
      </c>
      <c r="U199" s="150" t="e">
        <f t="shared" si="15"/>
        <v>#N/A</v>
      </c>
      <c r="V199" s="154" t="e">
        <f>VLOOKUP(E199,'PC Receitas'!$O$4:$P$14,2,FALSE)</f>
        <v>#N/A</v>
      </c>
    </row>
    <row r="200" spans="3:22" ht="19.5" customHeight="1" thickTop="1" thickBot="1" x14ac:dyDescent="0.3">
      <c r="C200" s="58"/>
      <c r="D200" s="58" t="str">
        <f>IF(C200&lt;&gt;"",TEXT(C200,"00")&amp;"/12/"&amp;'Configurações Básicas'!$P$5,"")</f>
        <v/>
      </c>
      <c r="E200" s="58"/>
      <c r="F200" s="58"/>
      <c r="G200" s="58"/>
      <c r="H200" s="58"/>
      <c r="I200" s="59"/>
      <c r="J200" s="193"/>
      <c r="K200" s="60"/>
      <c r="L200" s="192"/>
      <c r="M200" s="56">
        <f>M199+IF(AND(K200="Pago",OR(E200='PC Receitas'!$O$4,E200='PC Receitas'!$O$5,E200='PC Receitas'!$O$6)),I200,IF(AND(K200="Pago",OR(E200='PC Receitas'!$O$7,E200='PC Receitas'!$O$8,E200='PC Receitas'!$O$9,E200='PC Receitas'!$O$10,E200='PC Receitas'!$O$11,E200='PC Receitas'!$O$12,E200='PC Receitas'!$O$13,E200='PC Receitas'!$O$14)),-I200,0))</f>
        <v>7448.57</v>
      </c>
      <c r="R200" s="153" t="e">
        <f t="shared" si="12"/>
        <v>#N/A</v>
      </c>
      <c r="S200" s="150" t="e">
        <f t="shared" si="13"/>
        <v>#N/A</v>
      </c>
      <c r="T200" s="150" t="e">
        <f t="shared" si="14"/>
        <v>#N/A</v>
      </c>
      <c r="U200" s="150" t="e">
        <f t="shared" si="15"/>
        <v>#N/A</v>
      </c>
      <c r="V200" s="154" t="e">
        <f>VLOOKUP(E200,'PC Receitas'!$O$4:$P$14,2,FALSE)</f>
        <v>#N/A</v>
      </c>
    </row>
    <row r="201" spans="3:22" ht="19.5" customHeight="1" thickTop="1" thickBot="1" x14ac:dyDescent="0.3">
      <c r="C201" s="58"/>
      <c r="D201" s="58" t="str">
        <f>IF(C201&lt;&gt;"",TEXT(C201,"00")&amp;"/12/"&amp;'Configurações Básicas'!$P$5,"")</f>
        <v/>
      </c>
      <c r="E201" s="58"/>
      <c r="F201" s="58"/>
      <c r="G201" s="58"/>
      <c r="H201" s="58"/>
      <c r="I201" s="59"/>
      <c r="J201" s="193"/>
      <c r="K201" s="60"/>
      <c r="L201" s="192"/>
      <c r="M201" s="56">
        <f>M200+IF(AND(K201="Pago",OR(E201='PC Receitas'!$O$4,E201='PC Receitas'!$O$5,E201='PC Receitas'!$O$6)),I201,IF(AND(K201="Pago",OR(E201='PC Receitas'!$O$7,E201='PC Receitas'!$O$8,E201='PC Receitas'!$O$9,E201='PC Receitas'!$O$10,E201='PC Receitas'!$O$11,E201='PC Receitas'!$O$12,E201='PC Receitas'!$O$13,E201='PC Receitas'!$O$14)),-I201,0))</f>
        <v>7448.57</v>
      </c>
      <c r="R201" s="153" t="e">
        <f t="shared" si="12"/>
        <v>#N/A</v>
      </c>
      <c r="S201" s="150" t="e">
        <f t="shared" si="13"/>
        <v>#N/A</v>
      </c>
      <c r="T201" s="150" t="e">
        <f t="shared" si="14"/>
        <v>#N/A</v>
      </c>
      <c r="U201" s="150" t="e">
        <f t="shared" si="15"/>
        <v>#N/A</v>
      </c>
      <c r="V201" s="154" t="e">
        <f>VLOOKUP(E201,'PC Receitas'!$O$4:$P$14,2,FALSE)</f>
        <v>#N/A</v>
      </c>
    </row>
    <row r="202" spans="3:22" ht="19.5" customHeight="1" thickTop="1" thickBot="1" x14ac:dyDescent="0.3">
      <c r="C202" s="58"/>
      <c r="D202" s="58" t="str">
        <f>IF(C202&lt;&gt;"",TEXT(C202,"00")&amp;"/12/"&amp;'Configurações Básicas'!$P$5,"")</f>
        <v/>
      </c>
      <c r="E202" s="58"/>
      <c r="F202" s="58"/>
      <c r="G202" s="58"/>
      <c r="H202" s="58"/>
      <c r="I202" s="59"/>
      <c r="J202" s="193"/>
      <c r="K202" s="60"/>
      <c r="L202" s="192"/>
      <c r="M202" s="56">
        <f>M201+IF(AND(K202="Pago",OR(E202='PC Receitas'!$O$4,E202='PC Receitas'!$O$5,E202='PC Receitas'!$O$6)),I202,IF(AND(K202="Pago",OR(E202='PC Receitas'!$O$7,E202='PC Receitas'!$O$8,E202='PC Receitas'!$O$9,E202='PC Receitas'!$O$10,E202='PC Receitas'!$O$11,E202='PC Receitas'!$O$12,E202='PC Receitas'!$O$13,E202='PC Receitas'!$O$14)),-I202,0))</f>
        <v>7448.57</v>
      </c>
      <c r="R202" s="153" t="e">
        <f t="shared" si="12"/>
        <v>#N/A</v>
      </c>
      <c r="S202" s="150" t="e">
        <f t="shared" si="13"/>
        <v>#N/A</v>
      </c>
      <c r="T202" s="150" t="e">
        <f t="shared" si="14"/>
        <v>#N/A</v>
      </c>
      <c r="U202" s="150" t="e">
        <f t="shared" si="15"/>
        <v>#N/A</v>
      </c>
      <c r="V202" s="154" t="e">
        <f>VLOOKUP(E202,'PC Receitas'!$O$4:$P$14,2,FALSE)</f>
        <v>#N/A</v>
      </c>
    </row>
    <row r="203" spans="3:22" ht="19.5" customHeight="1" thickTop="1" thickBot="1" x14ac:dyDescent="0.3">
      <c r="C203" s="58"/>
      <c r="D203" s="58" t="str">
        <f>IF(C203&lt;&gt;"",TEXT(C203,"00")&amp;"/12/"&amp;'Configurações Básicas'!$P$5,"")</f>
        <v/>
      </c>
      <c r="E203" s="58"/>
      <c r="F203" s="58"/>
      <c r="G203" s="58"/>
      <c r="H203" s="58"/>
      <c r="I203" s="59"/>
      <c r="J203" s="193"/>
      <c r="K203" s="60"/>
      <c r="L203" s="192"/>
      <c r="M203" s="56">
        <f>M202+IF(AND(K203="Pago",OR(E203='PC Receitas'!$O$4,E203='PC Receitas'!$O$5,E203='PC Receitas'!$O$6)),I203,IF(AND(K203="Pago",OR(E203='PC Receitas'!$O$7,E203='PC Receitas'!$O$8,E203='PC Receitas'!$O$9,E203='PC Receitas'!$O$10,E203='PC Receitas'!$O$11,E203='PC Receitas'!$O$12,E203='PC Receitas'!$O$13,E203='PC Receitas'!$O$14)),-I203,0))</f>
        <v>7448.57</v>
      </c>
      <c r="R203" s="153" t="e">
        <f t="shared" si="12"/>
        <v>#N/A</v>
      </c>
      <c r="S203" s="150" t="e">
        <f t="shared" si="13"/>
        <v>#N/A</v>
      </c>
      <c r="T203" s="150" t="e">
        <f t="shared" si="14"/>
        <v>#N/A</v>
      </c>
      <c r="U203" s="150" t="e">
        <f t="shared" si="15"/>
        <v>#N/A</v>
      </c>
      <c r="V203" s="154" t="e">
        <f>VLOOKUP(E203,'PC Receitas'!$O$4:$P$14,2,FALSE)</f>
        <v>#N/A</v>
      </c>
    </row>
    <row r="204" spans="3:22" ht="19.5" customHeight="1" thickTop="1" thickBot="1" x14ac:dyDescent="0.3">
      <c r="C204" s="58"/>
      <c r="D204" s="58" t="str">
        <f>IF(C204&lt;&gt;"",TEXT(C204,"00")&amp;"/12/"&amp;'Configurações Básicas'!$P$5,"")</f>
        <v/>
      </c>
      <c r="E204" s="58"/>
      <c r="F204" s="58"/>
      <c r="G204" s="58"/>
      <c r="H204" s="58"/>
      <c r="I204" s="59"/>
      <c r="J204" s="193"/>
      <c r="K204" s="60"/>
      <c r="L204" s="192"/>
      <c r="M204" s="56">
        <f>M203+IF(AND(K204="Pago",OR(E204='PC Receitas'!$O$4,E204='PC Receitas'!$O$5,E204='PC Receitas'!$O$6)),I204,IF(AND(K204="Pago",OR(E204='PC Receitas'!$O$7,E204='PC Receitas'!$O$8,E204='PC Receitas'!$O$9,E204='PC Receitas'!$O$10,E204='PC Receitas'!$O$11,E204='PC Receitas'!$O$12,E204='PC Receitas'!$O$13,E204='PC Receitas'!$O$14)),-I204,0))</f>
        <v>7448.57</v>
      </c>
      <c r="R204" s="153" t="e">
        <f t="shared" si="12"/>
        <v>#N/A</v>
      </c>
      <c r="S204" s="150" t="e">
        <f t="shared" si="13"/>
        <v>#N/A</v>
      </c>
      <c r="T204" s="150" t="e">
        <f t="shared" si="14"/>
        <v>#N/A</v>
      </c>
      <c r="U204" s="150" t="e">
        <f t="shared" si="15"/>
        <v>#N/A</v>
      </c>
      <c r="V204" s="154" t="e">
        <f>VLOOKUP(E204,'PC Receitas'!$O$4:$P$14,2,FALSE)</f>
        <v>#N/A</v>
      </c>
    </row>
    <row r="205" spans="3:22" ht="19.5" customHeight="1" thickTop="1" thickBot="1" x14ac:dyDescent="0.3">
      <c r="C205" s="58"/>
      <c r="D205" s="58" t="str">
        <f>IF(C205&lt;&gt;"",TEXT(C205,"00")&amp;"/12/"&amp;'Configurações Básicas'!$P$5,"")</f>
        <v/>
      </c>
      <c r="E205" s="58"/>
      <c r="F205" s="58"/>
      <c r="G205" s="58"/>
      <c r="H205" s="58"/>
      <c r="I205" s="59"/>
      <c r="J205" s="193"/>
      <c r="K205" s="60"/>
      <c r="L205" s="192"/>
      <c r="M205" s="56">
        <f>M204+IF(AND(K205="Pago",OR(E205='PC Receitas'!$O$4,E205='PC Receitas'!$O$5,E205='PC Receitas'!$O$6)),I205,IF(AND(K205="Pago",OR(E205='PC Receitas'!$O$7,E205='PC Receitas'!$O$8,E205='PC Receitas'!$O$9,E205='PC Receitas'!$O$10,E205='PC Receitas'!$O$11,E205='PC Receitas'!$O$12,E205='PC Receitas'!$O$13,E205='PC Receitas'!$O$14)),-I205,0))</f>
        <v>7448.57</v>
      </c>
      <c r="R205" s="153" t="e">
        <f t="shared" si="12"/>
        <v>#N/A</v>
      </c>
      <c r="S205" s="150" t="e">
        <f t="shared" si="13"/>
        <v>#N/A</v>
      </c>
      <c r="T205" s="150" t="e">
        <f t="shared" si="14"/>
        <v>#N/A</v>
      </c>
      <c r="U205" s="150" t="e">
        <f t="shared" si="15"/>
        <v>#N/A</v>
      </c>
      <c r="V205" s="154" t="e">
        <f>VLOOKUP(E205,'PC Receitas'!$O$4:$P$14,2,FALSE)</f>
        <v>#N/A</v>
      </c>
    </row>
    <row r="206" spans="3:22" ht="19.5" customHeight="1" thickTop="1" thickBot="1" x14ac:dyDescent="0.3">
      <c r="C206" s="58"/>
      <c r="D206" s="58" t="str">
        <f>IF(C206&lt;&gt;"",TEXT(C206,"00")&amp;"/12/"&amp;'Configurações Básicas'!$P$5,"")</f>
        <v/>
      </c>
      <c r="E206" s="58"/>
      <c r="F206" s="58"/>
      <c r="G206" s="58"/>
      <c r="H206" s="58"/>
      <c r="I206" s="59"/>
      <c r="J206" s="193"/>
      <c r="K206" s="60"/>
      <c r="L206" s="192"/>
      <c r="M206" s="56">
        <f>M205+IF(AND(K206="Pago",OR(E206='PC Receitas'!$O$4,E206='PC Receitas'!$O$5,E206='PC Receitas'!$O$6)),I206,IF(AND(K206="Pago",OR(E206='PC Receitas'!$O$7,E206='PC Receitas'!$O$8,E206='PC Receitas'!$O$9,E206='PC Receitas'!$O$10,E206='PC Receitas'!$O$11,E206='PC Receitas'!$O$12,E206='PC Receitas'!$O$13,E206='PC Receitas'!$O$14)),-I206,0))</f>
        <v>7448.57</v>
      </c>
      <c r="R206" s="153" t="e">
        <f t="shared" si="12"/>
        <v>#N/A</v>
      </c>
      <c r="S206" s="150" t="e">
        <f t="shared" si="13"/>
        <v>#N/A</v>
      </c>
      <c r="T206" s="150" t="e">
        <f t="shared" si="14"/>
        <v>#N/A</v>
      </c>
      <c r="U206" s="150" t="e">
        <f t="shared" si="15"/>
        <v>#N/A</v>
      </c>
      <c r="V206" s="154" t="e">
        <f>VLOOKUP(E206,'PC Receitas'!$O$4:$P$14,2,FALSE)</f>
        <v>#N/A</v>
      </c>
    </row>
    <row r="207" spans="3:22" ht="19.5" customHeight="1" thickTop="1" thickBot="1" x14ac:dyDescent="0.3">
      <c r="C207" s="58"/>
      <c r="D207" s="58" t="str">
        <f>IF(C207&lt;&gt;"",TEXT(C207,"00")&amp;"/12/"&amp;'Configurações Básicas'!$P$5,"")</f>
        <v/>
      </c>
      <c r="E207" s="58"/>
      <c r="F207" s="58"/>
      <c r="G207" s="58"/>
      <c r="H207" s="58"/>
      <c r="I207" s="59"/>
      <c r="J207" s="193"/>
      <c r="K207" s="60"/>
      <c r="L207" s="192"/>
      <c r="M207" s="56">
        <f>M206+IF(AND(K207="Pago",OR(E207='PC Receitas'!$O$4,E207='PC Receitas'!$O$5,E207='PC Receitas'!$O$6)),I207,IF(AND(K207="Pago",OR(E207='PC Receitas'!$O$7,E207='PC Receitas'!$O$8,E207='PC Receitas'!$O$9,E207='PC Receitas'!$O$10,E207='PC Receitas'!$O$11,E207='PC Receitas'!$O$12,E207='PC Receitas'!$O$13,E207='PC Receitas'!$O$14)),-I207,0))</f>
        <v>7448.57</v>
      </c>
      <c r="R207" s="153" t="e">
        <f t="shared" si="12"/>
        <v>#N/A</v>
      </c>
      <c r="S207" s="150" t="e">
        <f t="shared" si="13"/>
        <v>#N/A</v>
      </c>
      <c r="T207" s="150" t="e">
        <f t="shared" si="14"/>
        <v>#N/A</v>
      </c>
      <c r="U207" s="150" t="e">
        <f t="shared" si="15"/>
        <v>#N/A</v>
      </c>
      <c r="V207" s="154" t="e">
        <f>VLOOKUP(E207,'PC Receitas'!$O$4:$P$14,2,FALSE)</f>
        <v>#N/A</v>
      </c>
    </row>
    <row r="208" spans="3:22" ht="19.5" customHeight="1" thickTop="1" thickBot="1" x14ac:dyDescent="0.3">
      <c r="C208" s="58"/>
      <c r="D208" s="58" t="str">
        <f>IF(C208&lt;&gt;"",TEXT(C208,"00")&amp;"/12/"&amp;'Configurações Básicas'!$P$5,"")</f>
        <v/>
      </c>
      <c r="E208" s="58"/>
      <c r="F208" s="58"/>
      <c r="G208" s="58"/>
      <c r="H208" s="58"/>
      <c r="I208" s="59"/>
      <c r="J208" s="193"/>
      <c r="K208" s="60"/>
      <c r="L208" s="192"/>
      <c r="M208" s="56">
        <f>M207+IF(AND(K208="Pago",OR(E208='PC Receitas'!$O$4,E208='PC Receitas'!$O$5,E208='PC Receitas'!$O$6)),I208,IF(AND(K208="Pago",OR(E208='PC Receitas'!$O$7,E208='PC Receitas'!$O$8,E208='PC Receitas'!$O$9,E208='PC Receitas'!$O$10,E208='PC Receitas'!$O$11,E208='PC Receitas'!$O$12,E208='PC Receitas'!$O$13,E208='PC Receitas'!$O$14)),-I208,0))</f>
        <v>7448.57</v>
      </c>
      <c r="R208" s="153" t="e">
        <f t="shared" si="12"/>
        <v>#N/A</v>
      </c>
      <c r="S208" s="150" t="e">
        <f t="shared" si="13"/>
        <v>#N/A</v>
      </c>
      <c r="T208" s="150" t="e">
        <f t="shared" si="14"/>
        <v>#N/A</v>
      </c>
      <c r="U208" s="150" t="e">
        <f t="shared" si="15"/>
        <v>#N/A</v>
      </c>
      <c r="V208" s="154" t="e">
        <f>VLOOKUP(E208,'PC Receitas'!$O$4:$P$14,2,FALSE)</f>
        <v>#N/A</v>
      </c>
    </row>
    <row r="209" spans="3:22" ht="19.5" customHeight="1" thickTop="1" thickBot="1" x14ac:dyDescent="0.3">
      <c r="C209" s="58"/>
      <c r="D209" s="58" t="str">
        <f>IF(C209&lt;&gt;"",TEXT(C209,"00")&amp;"/12/"&amp;'Configurações Básicas'!$P$5,"")</f>
        <v/>
      </c>
      <c r="E209" s="58"/>
      <c r="F209" s="58"/>
      <c r="G209" s="58"/>
      <c r="H209" s="58"/>
      <c r="I209" s="59"/>
      <c r="J209" s="193"/>
      <c r="K209" s="60"/>
      <c r="L209" s="192"/>
      <c r="M209" s="56">
        <f>M208+IF(AND(K209="Pago",OR(E209='PC Receitas'!$O$4,E209='PC Receitas'!$O$5,E209='PC Receitas'!$O$6)),I209,IF(AND(K209="Pago",OR(E209='PC Receitas'!$O$7,E209='PC Receitas'!$O$8,E209='PC Receitas'!$O$9,E209='PC Receitas'!$O$10,E209='PC Receitas'!$O$11,E209='PC Receitas'!$O$12,E209='PC Receitas'!$O$13,E209='PC Receitas'!$O$14)),-I209,0))</f>
        <v>7448.57</v>
      </c>
      <c r="R209" s="153" t="e">
        <f t="shared" si="12"/>
        <v>#N/A</v>
      </c>
      <c r="S209" s="150" t="e">
        <f t="shared" si="13"/>
        <v>#N/A</v>
      </c>
      <c r="T209" s="150" t="e">
        <f t="shared" si="14"/>
        <v>#N/A</v>
      </c>
      <c r="U209" s="150" t="e">
        <f t="shared" si="15"/>
        <v>#N/A</v>
      </c>
      <c r="V209" s="154" t="e">
        <f>VLOOKUP(E209,'PC Receitas'!$O$4:$P$14,2,FALSE)</f>
        <v>#N/A</v>
      </c>
    </row>
    <row r="210" spans="3:22" ht="19.5" customHeight="1" thickTop="1" thickBot="1" x14ac:dyDescent="0.3">
      <c r="C210" s="58"/>
      <c r="D210" s="58" t="str">
        <f>IF(C210&lt;&gt;"",TEXT(C210,"00")&amp;"/12/"&amp;'Configurações Básicas'!$P$5,"")</f>
        <v/>
      </c>
      <c r="E210" s="58"/>
      <c r="F210" s="58"/>
      <c r="G210" s="58"/>
      <c r="H210" s="58"/>
      <c r="I210" s="59"/>
      <c r="J210" s="193"/>
      <c r="K210" s="60"/>
      <c r="L210" s="192"/>
      <c r="M210" s="56">
        <f>M209+IF(AND(K210="Pago",OR(E210='PC Receitas'!$O$4,E210='PC Receitas'!$O$5,E210='PC Receitas'!$O$6)),I210,IF(AND(K210="Pago",OR(E210='PC Receitas'!$O$7,E210='PC Receitas'!$O$8,E210='PC Receitas'!$O$9,E210='PC Receitas'!$O$10,E210='PC Receitas'!$O$11,E210='PC Receitas'!$O$12,E210='PC Receitas'!$O$13,E210='PC Receitas'!$O$14)),-I210,0))</f>
        <v>7448.57</v>
      </c>
      <c r="R210" s="153" t="e">
        <f t="shared" si="12"/>
        <v>#N/A</v>
      </c>
      <c r="S210" s="150" t="e">
        <f t="shared" si="13"/>
        <v>#N/A</v>
      </c>
      <c r="T210" s="150" t="e">
        <f t="shared" si="14"/>
        <v>#N/A</v>
      </c>
      <c r="U210" s="150" t="e">
        <f t="shared" si="15"/>
        <v>#N/A</v>
      </c>
      <c r="V210" s="154" t="e">
        <f>VLOOKUP(E210,'PC Receitas'!$O$4:$P$14,2,FALSE)</f>
        <v>#N/A</v>
      </c>
    </row>
    <row r="211" spans="3:22" ht="19.5" customHeight="1" thickTop="1" thickBot="1" x14ac:dyDescent="0.3">
      <c r="C211" s="58"/>
      <c r="D211" s="58" t="str">
        <f>IF(C211&lt;&gt;"",TEXT(C211,"00")&amp;"/12/"&amp;'Configurações Básicas'!$P$5,"")</f>
        <v/>
      </c>
      <c r="E211" s="58"/>
      <c r="F211" s="58"/>
      <c r="G211" s="58"/>
      <c r="H211" s="58"/>
      <c r="I211" s="59"/>
      <c r="J211" s="193"/>
      <c r="K211" s="60"/>
      <c r="L211" s="192"/>
      <c r="M211" s="56">
        <f>M210+IF(AND(K211="Pago",OR(E211='PC Receitas'!$O$4,E211='PC Receitas'!$O$5,E211='PC Receitas'!$O$6)),I211,IF(AND(K211="Pago",OR(E211='PC Receitas'!$O$7,E211='PC Receitas'!$O$8,E211='PC Receitas'!$O$9,E211='PC Receitas'!$O$10,E211='PC Receitas'!$O$11,E211='PC Receitas'!$O$12,E211='PC Receitas'!$O$13,E211='PC Receitas'!$O$14)),-I211,0))</f>
        <v>7448.57</v>
      </c>
      <c r="R211" s="153" t="e">
        <f t="shared" si="12"/>
        <v>#N/A</v>
      </c>
      <c r="S211" s="150" t="e">
        <f t="shared" si="13"/>
        <v>#N/A</v>
      </c>
      <c r="T211" s="150" t="e">
        <f t="shared" si="14"/>
        <v>#N/A</v>
      </c>
      <c r="U211" s="150" t="e">
        <f t="shared" si="15"/>
        <v>#N/A</v>
      </c>
      <c r="V211" s="154" t="e">
        <f>VLOOKUP(E211,'PC Receitas'!$O$4:$P$14,2,FALSE)</f>
        <v>#N/A</v>
      </c>
    </row>
    <row r="212" spans="3:22" ht="19.5" customHeight="1" thickTop="1" thickBot="1" x14ac:dyDescent="0.3">
      <c r="C212" s="58"/>
      <c r="D212" s="58" t="str">
        <f>IF(C212&lt;&gt;"",TEXT(C212,"00")&amp;"/12/"&amp;'Configurações Básicas'!$P$5,"")</f>
        <v/>
      </c>
      <c r="E212" s="58"/>
      <c r="F212" s="58"/>
      <c r="G212" s="58"/>
      <c r="H212" s="58"/>
      <c r="I212" s="59"/>
      <c r="J212" s="193"/>
      <c r="K212" s="60"/>
      <c r="L212" s="192"/>
      <c r="M212" s="56">
        <f>M211+IF(AND(K212="Pago",OR(E212='PC Receitas'!$O$4,E212='PC Receitas'!$O$5,E212='PC Receitas'!$O$6)),I212,IF(AND(K212="Pago",OR(E212='PC Receitas'!$O$7,E212='PC Receitas'!$O$8,E212='PC Receitas'!$O$9,E212='PC Receitas'!$O$10,E212='PC Receitas'!$O$11,E212='PC Receitas'!$O$12,E212='PC Receitas'!$O$13,E212='PC Receitas'!$O$14)),-I212,0))</f>
        <v>7448.57</v>
      </c>
      <c r="R212" s="153" t="e">
        <f t="shared" si="12"/>
        <v>#N/A</v>
      </c>
      <c r="S212" s="150" t="e">
        <f t="shared" si="13"/>
        <v>#N/A</v>
      </c>
      <c r="T212" s="150" t="e">
        <f t="shared" si="14"/>
        <v>#N/A</v>
      </c>
      <c r="U212" s="150" t="e">
        <f t="shared" si="15"/>
        <v>#N/A</v>
      </c>
      <c r="V212" s="154" t="e">
        <f>VLOOKUP(E212,'PC Receitas'!$O$4:$P$14,2,FALSE)</f>
        <v>#N/A</v>
      </c>
    </row>
    <row r="213" spans="3:22" ht="19.5" customHeight="1" thickTop="1" thickBot="1" x14ac:dyDescent="0.3">
      <c r="C213" s="58"/>
      <c r="D213" s="58" t="str">
        <f>IF(C213&lt;&gt;"",TEXT(C213,"00")&amp;"/12/"&amp;'Configurações Básicas'!$P$5,"")</f>
        <v/>
      </c>
      <c r="E213" s="58"/>
      <c r="F213" s="58"/>
      <c r="G213" s="58"/>
      <c r="H213" s="58"/>
      <c r="I213" s="59"/>
      <c r="J213" s="193"/>
      <c r="K213" s="60"/>
      <c r="L213" s="192"/>
      <c r="M213" s="56">
        <f>M212+IF(AND(K213="Pago",OR(E213='PC Receitas'!$O$4,E213='PC Receitas'!$O$5,E213='PC Receitas'!$O$6)),I213,IF(AND(K213="Pago",OR(E213='PC Receitas'!$O$7,E213='PC Receitas'!$O$8,E213='PC Receitas'!$O$9,E213='PC Receitas'!$O$10,E213='PC Receitas'!$O$11,E213='PC Receitas'!$O$12,E213='PC Receitas'!$O$13,E213='PC Receitas'!$O$14)),-I213,0))</f>
        <v>7448.57</v>
      </c>
      <c r="R213" s="153" t="e">
        <f t="shared" si="12"/>
        <v>#N/A</v>
      </c>
      <c r="S213" s="150" t="e">
        <f t="shared" si="13"/>
        <v>#N/A</v>
      </c>
      <c r="T213" s="150" t="e">
        <f t="shared" si="14"/>
        <v>#N/A</v>
      </c>
      <c r="U213" s="150" t="e">
        <f t="shared" si="15"/>
        <v>#N/A</v>
      </c>
      <c r="V213" s="154" t="e">
        <f>VLOOKUP(E213,'PC Receitas'!$O$4:$P$14,2,FALSE)</f>
        <v>#N/A</v>
      </c>
    </row>
    <row r="214" spans="3:22" ht="19.5" customHeight="1" thickTop="1" thickBot="1" x14ac:dyDescent="0.3">
      <c r="C214" s="58"/>
      <c r="D214" s="58" t="str">
        <f>IF(C214&lt;&gt;"",TEXT(C214,"00")&amp;"/12/"&amp;'Configurações Básicas'!$P$5,"")</f>
        <v/>
      </c>
      <c r="E214" s="58"/>
      <c r="F214" s="58"/>
      <c r="G214" s="58"/>
      <c r="H214" s="58"/>
      <c r="I214" s="59"/>
      <c r="J214" s="193"/>
      <c r="K214" s="60"/>
      <c r="L214" s="192"/>
      <c r="M214" s="56">
        <f>M213+IF(AND(K214="Pago",OR(E214='PC Receitas'!$O$4,E214='PC Receitas'!$O$5,E214='PC Receitas'!$O$6)),I214,IF(AND(K214="Pago",OR(E214='PC Receitas'!$O$7,E214='PC Receitas'!$O$8,E214='PC Receitas'!$O$9,E214='PC Receitas'!$O$10,E214='PC Receitas'!$O$11,E214='PC Receitas'!$O$12,E214='PC Receitas'!$O$13,E214='PC Receitas'!$O$14)),-I214,0))</f>
        <v>7448.57</v>
      </c>
      <c r="R214" s="153" t="e">
        <f t="shared" si="12"/>
        <v>#N/A</v>
      </c>
      <c r="S214" s="150" t="e">
        <f t="shared" si="13"/>
        <v>#N/A</v>
      </c>
      <c r="T214" s="150" t="e">
        <f t="shared" si="14"/>
        <v>#N/A</v>
      </c>
      <c r="U214" s="150" t="e">
        <f t="shared" si="15"/>
        <v>#N/A</v>
      </c>
      <c r="V214" s="154" t="e">
        <f>VLOOKUP(E214,'PC Receitas'!$O$4:$P$14,2,FALSE)</f>
        <v>#N/A</v>
      </c>
    </row>
    <row r="215" spans="3:22" ht="19.5" customHeight="1" thickTop="1" thickBot="1" x14ac:dyDescent="0.3">
      <c r="C215" s="58"/>
      <c r="D215" s="58" t="str">
        <f>IF(C215&lt;&gt;"",TEXT(C215,"00")&amp;"/12/"&amp;'Configurações Básicas'!$P$5,"")</f>
        <v/>
      </c>
      <c r="E215" s="58"/>
      <c r="F215" s="58"/>
      <c r="G215" s="58"/>
      <c r="H215" s="58"/>
      <c r="I215" s="59"/>
      <c r="J215" s="193"/>
      <c r="K215" s="60"/>
      <c r="L215" s="192"/>
      <c r="M215" s="56">
        <f>M214+IF(AND(K215="Pago",OR(E215='PC Receitas'!$O$4,E215='PC Receitas'!$O$5,E215='PC Receitas'!$O$6)),I215,IF(AND(K215="Pago",OR(E215='PC Receitas'!$O$7,E215='PC Receitas'!$O$8,E215='PC Receitas'!$O$9,E215='PC Receitas'!$O$10,E215='PC Receitas'!$O$11,E215='PC Receitas'!$O$12,E215='PC Receitas'!$O$13,E215='PC Receitas'!$O$14)),-I215,0))</f>
        <v>7448.57</v>
      </c>
      <c r="R215" s="153" t="e">
        <f t="shared" si="12"/>
        <v>#N/A</v>
      </c>
      <c r="S215" s="150" t="e">
        <f t="shared" si="13"/>
        <v>#N/A</v>
      </c>
      <c r="T215" s="150" t="e">
        <f t="shared" si="14"/>
        <v>#N/A</v>
      </c>
      <c r="U215" s="150" t="e">
        <f t="shared" si="15"/>
        <v>#N/A</v>
      </c>
      <c r="V215" s="154" t="e">
        <f>VLOOKUP(E215,'PC Receitas'!$O$4:$P$14,2,FALSE)</f>
        <v>#N/A</v>
      </c>
    </row>
    <row r="216" spans="3:22" ht="19.5" customHeight="1" thickTop="1" thickBot="1" x14ac:dyDescent="0.3">
      <c r="C216" s="58"/>
      <c r="D216" s="58" t="str">
        <f>IF(C216&lt;&gt;"",TEXT(C216,"00")&amp;"/12/"&amp;'Configurações Básicas'!$P$5,"")</f>
        <v/>
      </c>
      <c r="E216" s="58"/>
      <c r="F216" s="58"/>
      <c r="G216" s="58"/>
      <c r="H216" s="58"/>
      <c r="I216" s="59"/>
      <c r="J216" s="193"/>
      <c r="K216" s="60"/>
      <c r="L216" s="192"/>
      <c r="M216" s="56">
        <f>M215+IF(AND(K216="Pago",OR(E216='PC Receitas'!$O$4,E216='PC Receitas'!$O$5,E216='PC Receitas'!$O$6)),I216,IF(AND(K216="Pago",OR(E216='PC Receitas'!$O$7,E216='PC Receitas'!$O$8,E216='PC Receitas'!$O$9,E216='PC Receitas'!$O$10,E216='PC Receitas'!$O$11,E216='PC Receitas'!$O$12,E216='PC Receitas'!$O$13,E216='PC Receitas'!$O$14)),-I216,0))</f>
        <v>7448.57</v>
      </c>
      <c r="R216" s="153" t="e">
        <f t="shared" si="12"/>
        <v>#N/A</v>
      </c>
      <c r="S216" s="150" t="e">
        <f t="shared" si="13"/>
        <v>#N/A</v>
      </c>
      <c r="T216" s="150" t="e">
        <f t="shared" si="14"/>
        <v>#N/A</v>
      </c>
      <c r="U216" s="150" t="e">
        <f t="shared" si="15"/>
        <v>#N/A</v>
      </c>
      <c r="V216" s="154" t="e">
        <f>VLOOKUP(E216,'PC Receitas'!$O$4:$P$14,2,FALSE)</f>
        <v>#N/A</v>
      </c>
    </row>
    <row r="217" spans="3:22" ht="19.5" customHeight="1" thickTop="1" thickBot="1" x14ac:dyDescent="0.3">
      <c r="C217" s="58"/>
      <c r="D217" s="58" t="str">
        <f>IF(C217&lt;&gt;"",TEXT(C217,"00")&amp;"/12/"&amp;'Configurações Básicas'!$P$5,"")</f>
        <v/>
      </c>
      <c r="E217" s="58"/>
      <c r="F217" s="58"/>
      <c r="G217" s="58"/>
      <c r="H217" s="58"/>
      <c r="I217" s="59"/>
      <c r="J217" s="193"/>
      <c r="K217" s="60"/>
      <c r="L217" s="192"/>
      <c r="M217" s="56">
        <f>M216+IF(AND(K217="Pago",OR(E217='PC Receitas'!$O$4,E217='PC Receitas'!$O$5,E217='PC Receitas'!$O$6)),I217,IF(AND(K217="Pago",OR(E217='PC Receitas'!$O$7,E217='PC Receitas'!$O$8,E217='PC Receitas'!$O$9,E217='PC Receitas'!$O$10,E217='PC Receitas'!$O$11,E217='PC Receitas'!$O$12,E217='PC Receitas'!$O$13,E217='PC Receitas'!$O$14)),-I217,0))</f>
        <v>7448.57</v>
      </c>
      <c r="R217" s="153" t="e">
        <f t="shared" si="12"/>
        <v>#N/A</v>
      </c>
      <c r="S217" s="150" t="e">
        <f t="shared" si="13"/>
        <v>#N/A</v>
      </c>
      <c r="T217" s="150" t="e">
        <f t="shared" si="14"/>
        <v>#N/A</v>
      </c>
      <c r="U217" s="150" t="e">
        <f t="shared" si="15"/>
        <v>#N/A</v>
      </c>
      <c r="V217" s="154" t="e">
        <f>VLOOKUP(E217,'PC Receitas'!$O$4:$P$14,2,FALSE)</f>
        <v>#N/A</v>
      </c>
    </row>
    <row r="218" spans="3:22" ht="19.5" customHeight="1" thickTop="1" thickBot="1" x14ac:dyDescent="0.3">
      <c r="C218" s="58"/>
      <c r="D218" s="58" t="str">
        <f>IF(C218&lt;&gt;"",TEXT(C218,"00")&amp;"/12/"&amp;'Configurações Básicas'!$P$5,"")</f>
        <v/>
      </c>
      <c r="E218" s="58"/>
      <c r="F218" s="58"/>
      <c r="G218" s="58"/>
      <c r="H218" s="58"/>
      <c r="I218" s="59"/>
      <c r="J218" s="193"/>
      <c r="K218" s="60"/>
      <c r="L218" s="192"/>
      <c r="M218" s="56">
        <f>M217+IF(AND(K218="Pago",OR(E218='PC Receitas'!$O$4,E218='PC Receitas'!$O$5,E218='PC Receitas'!$O$6)),I218,IF(AND(K218="Pago",OR(E218='PC Receitas'!$O$7,E218='PC Receitas'!$O$8,E218='PC Receitas'!$O$9,E218='PC Receitas'!$O$10,E218='PC Receitas'!$O$11,E218='PC Receitas'!$O$12,E218='PC Receitas'!$O$13,E218='PC Receitas'!$O$14)),-I218,0))</f>
        <v>7448.57</v>
      </c>
      <c r="R218" s="153" t="e">
        <f t="shared" si="12"/>
        <v>#N/A</v>
      </c>
      <c r="S218" s="150" t="e">
        <f t="shared" si="13"/>
        <v>#N/A</v>
      </c>
      <c r="T218" s="150" t="e">
        <f t="shared" si="14"/>
        <v>#N/A</v>
      </c>
      <c r="U218" s="150" t="e">
        <f t="shared" si="15"/>
        <v>#N/A</v>
      </c>
      <c r="V218" s="154" t="e">
        <f>VLOOKUP(E218,'PC Receitas'!$O$4:$P$14,2,FALSE)</f>
        <v>#N/A</v>
      </c>
    </row>
    <row r="219" spans="3:22" ht="19.5" customHeight="1" thickTop="1" thickBot="1" x14ac:dyDescent="0.3">
      <c r="C219" s="58"/>
      <c r="D219" s="58" t="str">
        <f>IF(C219&lt;&gt;"",TEXT(C219,"00")&amp;"/12/"&amp;'Configurações Básicas'!$P$5,"")</f>
        <v/>
      </c>
      <c r="E219" s="58"/>
      <c r="F219" s="58"/>
      <c r="G219" s="58"/>
      <c r="H219" s="58"/>
      <c r="I219" s="59"/>
      <c r="J219" s="193"/>
      <c r="K219" s="60"/>
      <c r="L219" s="192"/>
      <c r="M219" s="56">
        <f>M218+IF(AND(K219="Pago",OR(E219='PC Receitas'!$O$4,E219='PC Receitas'!$O$5,E219='PC Receitas'!$O$6)),I219,IF(AND(K219="Pago",OR(E219='PC Receitas'!$O$7,E219='PC Receitas'!$O$8,E219='PC Receitas'!$O$9,E219='PC Receitas'!$O$10,E219='PC Receitas'!$O$11,E219='PC Receitas'!$O$12,E219='PC Receitas'!$O$13,E219='PC Receitas'!$O$14)),-I219,0))</f>
        <v>7448.57</v>
      </c>
      <c r="R219" s="153" t="e">
        <f t="shared" si="12"/>
        <v>#N/A</v>
      </c>
      <c r="S219" s="150" t="e">
        <f t="shared" si="13"/>
        <v>#N/A</v>
      </c>
      <c r="T219" s="150" t="e">
        <f t="shared" si="14"/>
        <v>#N/A</v>
      </c>
      <c r="U219" s="150" t="e">
        <f t="shared" si="15"/>
        <v>#N/A</v>
      </c>
      <c r="V219" s="154" t="e">
        <f>VLOOKUP(E219,'PC Receitas'!$O$4:$P$14,2,FALSE)</f>
        <v>#N/A</v>
      </c>
    </row>
    <row r="220" spans="3:22" ht="19.5" customHeight="1" thickTop="1" thickBot="1" x14ac:dyDescent="0.3">
      <c r="C220" s="58"/>
      <c r="D220" s="58" t="str">
        <f>IF(C220&lt;&gt;"",TEXT(C220,"00")&amp;"/12/"&amp;'Configurações Básicas'!$P$5,"")</f>
        <v/>
      </c>
      <c r="E220" s="58"/>
      <c r="F220" s="58"/>
      <c r="G220" s="58"/>
      <c r="H220" s="58"/>
      <c r="I220" s="59"/>
      <c r="J220" s="193"/>
      <c r="K220" s="60"/>
      <c r="L220" s="192"/>
      <c r="M220" s="56">
        <f>M219+IF(AND(K220="Pago",OR(E220='PC Receitas'!$O$4,E220='PC Receitas'!$O$5,E220='PC Receitas'!$O$6)),I220,IF(AND(K220="Pago",OR(E220='PC Receitas'!$O$7,E220='PC Receitas'!$O$8,E220='PC Receitas'!$O$9,E220='PC Receitas'!$O$10,E220='PC Receitas'!$O$11,E220='PC Receitas'!$O$12,E220='PC Receitas'!$O$13,E220='PC Receitas'!$O$14)),-I220,0))</f>
        <v>7448.57</v>
      </c>
      <c r="R220" s="153" t="e">
        <f t="shared" si="12"/>
        <v>#N/A</v>
      </c>
      <c r="S220" s="150" t="e">
        <f t="shared" si="13"/>
        <v>#N/A</v>
      </c>
      <c r="T220" s="150" t="e">
        <f t="shared" si="14"/>
        <v>#N/A</v>
      </c>
      <c r="U220" s="150" t="e">
        <f t="shared" si="15"/>
        <v>#N/A</v>
      </c>
      <c r="V220" s="154" t="e">
        <f>VLOOKUP(E220,'PC Receitas'!$O$4:$P$14,2,FALSE)</f>
        <v>#N/A</v>
      </c>
    </row>
    <row r="221" spans="3:22" ht="19.5" customHeight="1" thickTop="1" thickBot="1" x14ac:dyDescent="0.3">
      <c r="C221" s="58"/>
      <c r="D221" s="58" t="str">
        <f>IF(C221&lt;&gt;"",TEXT(C221,"00")&amp;"/12/"&amp;'Configurações Básicas'!$P$5,"")</f>
        <v/>
      </c>
      <c r="E221" s="58"/>
      <c r="F221" s="58"/>
      <c r="G221" s="58"/>
      <c r="H221" s="58"/>
      <c r="I221" s="59"/>
      <c r="J221" s="193"/>
      <c r="K221" s="60"/>
      <c r="L221" s="192"/>
      <c r="M221" s="56">
        <f>M220+IF(AND(K221="Pago",OR(E221='PC Receitas'!$O$4,E221='PC Receitas'!$O$5,E221='PC Receitas'!$O$6)),I221,IF(AND(K221="Pago",OR(E221='PC Receitas'!$O$7,E221='PC Receitas'!$O$8,E221='PC Receitas'!$O$9,E221='PC Receitas'!$O$10,E221='PC Receitas'!$O$11,E221='PC Receitas'!$O$12,E221='PC Receitas'!$O$13,E221='PC Receitas'!$O$14)),-I221,0))</f>
        <v>7448.57</v>
      </c>
      <c r="R221" s="153" t="e">
        <f t="shared" si="12"/>
        <v>#N/A</v>
      </c>
      <c r="S221" s="150" t="e">
        <f t="shared" si="13"/>
        <v>#N/A</v>
      </c>
      <c r="T221" s="150" t="e">
        <f t="shared" si="14"/>
        <v>#N/A</v>
      </c>
      <c r="U221" s="150" t="e">
        <f t="shared" si="15"/>
        <v>#N/A</v>
      </c>
      <c r="V221" s="154" t="e">
        <f>VLOOKUP(E221,'PC Receitas'!$O$4:$P$14,2,FALSE)</f>
        <v>#N/A</v>
      </c>
    </row>
    <row r="222" spans="3:22" ht="19.5" customHeight="1" thickTop="1" thickBot="1" x14ac:dyDescent="0.3">
      <c r="C222" s="58"/>
      <c r="D222" s="58" t="str">
        <f>IF(C222&lt;&gt;"",TEXT(C222,"00")&amp;"/12/"&amp;'Configurações Básicas'!$P$5,"")</f>
        <v/>
      </c>
      <c r="E222" s="58"/>
      <c r="F222" s="58"/>
      <c r="G222" s="58"/>
      <c r="H222" s="58"/>
      <c r="I222" s="59"/>
      <c r="J222" s="193"/>
      <c r="K222" s="60"/>
      <c r="L222" s="192"/>
      <c r="M222" s="56">
        <f>M221+IF(AND(K222="Pago",OR(E222='PC Receitas'!$O$4,E222='PC Receitas'!$O$5,E222='PC Receitas'!$O$6)),I222,IF(AND(K222="Pago",OR(E222='PC Receitas'!$O$7,E222='PC Receitas'!$O$8,E222='PC Receitas'!$O$9,E222='PC Receitas'!$O$10,E222='PC Receitas'!$O$11,E222='PC Receitas'!$O$12,E222='PC Receitas'!$O$13,E222='PC Receitas'!$O$14)),-I222,0))</f>
        <v>7448.57</v>
      </c>
      <c r="R222" s="153" t="e">
        <f t="shared" si="12"/>
        <v>#N/A</v>
      </c>
      <c r="S222" s="150" t="e">
        <f t="shared" si="13"/>
        <v>#N/A</v>
      </c>
      <c r="T222" s="150" t="e">
        <f t="shared" si="14"/>
        <v>#N/A</v>
      </c>
      <c r="U222" s="150" t="e">
        <f t="shared" si="15"/>
        <v>#N/A</v>
      </c>
      <c r="V222" s="154" t="e">
        <f>VLOOKUP(E222,'PC Receitas'!$O$4:$P$14,2,FALSE)</f>
        <v>#N/A</v>
      </c>
    </row>
    <row r="223" spans="3:22" ht="19.5" customHeight="1" thickTop="1" thickBot="1" x14ac:dyDescent="0.3">
      <c r="C223" s="58"/>
      <c r="D223" s="58" t="str">
        <f>IF(C223&lt;&gt;"",TEXT(C223,"00")&amp;"/12/"&amp;'Configurações Básicas'!$P$5,"")</f>
        <v/>
      </c>
      <c r="E223" s="58"/>
      <c r="F223" s="58"/>
      <c r="G223" s="58"/>
      <c r="H223" s="58"/>
      <c r="I223" s="59"/>
      <c r="J223" s="193"/>
      <c r="K223" s="60"/>
      <c r="L223" s="192"/>
      <c r="M223" s="56">
        <f>M222+IF(AND(K223="Pago",OR(E223='PC Receitas'!$O$4,E223='PC Receitas'!$O$5,E223='PC Receitas'!$O$6)),I223,IF(AND(K223="Pago",OR(E223='PC Receitas'!$O$7,E223='PC Receitas'!$O$8,E223='PC Receitas'!$O$9,E223='PC Receitas'!$O$10,E223='PC Receitas'!$O$11,E223='PC Receitas'!$O$12,E223='PC Receitas'!$O$13,E223='PC Receitas'!$O$14)),-I223,0))</f>
        <v>7448.57</v>
      </c>
      <c r="R223" s="153" t="e">
        <f t="shared" si="12"/>
        <v>#N/A</v>
      </c>
      <c r="S223" s="150" t="e">
        <f t="shared" si="13"/>
        <v>#N/A</v>
      </c>
      <c r="T223" s="150" t="e">
        <f t="shared" si="14"/>
        <v>#N/A</v>
      </c>
      <c r="U223" s="150" t="e">
        <f t="shared" si="15"/>
        <v>#N/A</v>
      </c>
      <c r="V223" s="154" t="e">
        <f>VLOOKUP(E223,'PC Receitas'!$O$4:$P$14,2,FALSE)</f>
        <v>#N/A</v>
      </c>
    </row>
    <row r="224" spans="3:22" ht="19.5" customHeight="1" thickTop="1" thickBot="1" x14ac:dyDescent="0.3">
      <c r="C224" s="58"/>
      <c r="D224" s="58" t="str">
        <f>IF(C224&lt;&gt;"",TEXT(C224,"00")&amp;"/12/"&amp;'Configurações Básicas'!$P$5,"")</f>
        <v/>
      </c>
      <c r="E224" s="58"/>
      <c r="F224" s="58"/>
      <c r="G224" s="58"/>
      <c r="H224" s="58"/>
      <c r="I224" s="59"/>
      <c r="J224" s="193"/>
      <c r="K224" s="60"/>
      <c r="L224" s="192"/>
      <c r="M224" s="56">
        <f>M223+IF(AND(K224="Pago",OR(E224='PC Receitas'!$O$4,E224='PC Receitas'!$O$5,E224='PC Receitas'!$O$6)),I224,IF(AND(K224="Pago",OR(E224='PC Receitas'!$O$7,E224='PC Receitas'!$O$8,E224='PC Receitas'!$O$9,E224='PC Receitas'!$O$10,E224='PC Receitas'!$O$11,E224='PC Receitas'!$O$12,E224='PC Receitas'!$O$13,E224='PC Receitas'!$O$14)),-I224,0))</f>
        <v>7448.57</v>
      </c>
      <c r="R224" s="153" t="e">
        <f t="shared" si="12"/>
        <v>#N/A</v>
      </c>
      <c r="S224" s="150" t="e">
        <f t="shared" si="13"/>
        <v>#N/A</v>
      </c>
      <c r="T224" s="150" t="e">
        <f t="shared" si="14"/>
        <v>#N/A</v>
      </c>
      <c r="U224" s="150" t="e">
        <f t="shared" si="15"/>
        <v>#N/A</v>
      </c>
      <c r="V224" s="154" t="e">
        <f>VLOOKUP(E224,'PC Receitas'!$O$4:$P$14,2,FALSE)</f>
        <v>#N/A</v>
      </c>
    </row>
    <row r="225" spans="3:22" ht="19.5" customHeight="1" thickTop="1" thickBot="1" x14ac:dyDescent="0.3">
      <c r="C225" s="58"/>
      <c r="D225" s="58" t="str">
        <f>IF(C225&lt;&gt;"",TEXT(C225,"00")&amp;"/12/"&amp;'Configurações Básicas'!$P$5,"")</f>
        <v/>
      </c>
      <c r="E225" s="58"/>
      <c r="F225" s="58"/>
      <c r="G225" s="58"/>
      <c r="H225" s="58"/>
      <c r="I225" s="59"/>
      <c r="J225" s="193"/>
      <c r="K225" s="60"/>
      <c r="L225" s="192"/>
      <c r="M225" s="56">
        <f>M224+IF(AND(K225="Pago",OR(E225='PC Receitas'!$O$4,E225='PC Receitas'!$O$5,E225='PC Receitas'!$O$6)),I225,IF(AND(K225="Pago",OR(E225='PC Receitas'!$O$7,E225='PC Receitas'!$O$8,E225='PC Receitas'!$O$9,E225='PC Receitas'!$O$10,E225='PC Receitas'!$O$11,E225='PC Receitas'!$O$12,E225='PC Receitas'!$O$13,E225='PC Receitas'!$O$14)),-I225,0))</f>
        <v>7448.57</v>
      </c>
      <c r="R225" s="153" t="e">
        <f t="shared" si="12"/>
        <v>#N/A</v>
      </c>
      <c r="S225" s="150" t="e">
        <f t="shared" si="13"/>
        <v>#N/A</v>
      </c>
      <c r="T225" s="150" t="e">
        <f t="shared" si="14"/>
        <v>#N/A</v>
      </c>
      <c r="U225" s="150" t="e">
        <f t="shared" si="15"/>
        <v>#N/A</v>
      </c>
      <c r="V225" s="154" t="e">
        <f>VLOOKUP(E225,'PC Receitas'!$O$4:$P$14,2,FALSE)</f>
        <v>#N/A</v>
      </c>
    </row>
    <row r="226" spans="3:22" ht="19.5" customHeight="1" thickTop="1" thickBot="1" x14ac:dyDescent="0.3">
      <c r="C226" s="58"/>
      <c r="D226" s="58" t="str">
        <f>IF(C226&lt;&gt;"",TEXT(C226,"00")&amp;"/12/"&amp;'Configurações Básicas'!$P$5,"")</f>
        <v/>
      </c>
      <c r="E226" s="58"/>
      <c r="F226" s="58"/>
      <c r="G226" s="58"/>
      <c r="H226" s="58"/>
      <c r="I226" s="59"/>
      <c r="J226" s="193"/>
      <c r="K226" s="60"/>
      <c r="L226" s="192"/>
      <c r="M226" s="56">
        <f>M225+IF(AND(K226="Pago",OR(E226='PC Receitas'!$O$4,E226='PC Receitas'!$O$5,E226='PC Receitas'!$O$6)),I226,IF(AND(K226="Pago",OR(E226='PC Receitas'!$O$7,E226='PC Receitas'!$O$8,E226='PC Receitas'!$O$9,E226='PC Receitas'!$O$10,E226='PC Receitas'!$O$11,E226='PC Receitas'!$O$12,E226='PC Receitas'!$O$13,E226='PC Receitas'!$O$14)),-I226,0))</f>
        <v>7448.57</v>
      </c>
      <c r="R226" s="153" t="e">
        <f t="shared" si="12"/>
        <v>#N/A</v>
      </c>
      <c r="S226" s="150" t="e">
        <f t="shared" si="13"/>
        <v>#N/A</v>
      </c>
      <c r="T226" s="150" t="e">
        <f t="shared" si="14"/>
        <v>#N/A</v>
      </c>
      <c r="U226" s="150" t="e">
        <f t="shared" si="15"/>
        <v>#N/A</v>
      </c>
      <c r="V226" s="154" t="e">
        <f>VLOOKUP(E226,'PC Receitas'!$O$4:$P$14,2,FALSE)</f>
        <v>#N/A</v>
      </c>
    </row>
    <row r="227" spans="3:22" ht="19.5" customHeight="1" thickTop="1" thickBot="1" x14ac:dyDescent="0.3">
      <c r="C227" s="58"/>
      <c r="D227" s="58" t="str">
        <f>IF(C227&lt;&gt;"",TEXT(C227,"00")&amp;"/12/"&amp;'Configurações Básicas'!$P$5,"")</f>
        <v/>
      </c>
      <c r="E227" s="58"/>
      <c r="F227" s="58"/>
      <c r="G227" s="58"/>
      <c r="H227" s="58"/>
      <c r="I227" s="59"/>
      <c r="J227" s="193"/>
      <c r="K227" s="60"/>
      <c r="L227" s="192"/>
      <c r="M227" s="56">
        <f>M226+IF(AND(K227="Pago",OR(E227='PC Receitas'!$O$4,E227='PC Receitas'!$O$5,E227='PC Receitas'!$O$6)),I227,IF(AND(K227="Pago",OR(E227='PC Receitas'!$O$7,E227='PC Receitas'!$O$8,E227='PC Receitas'!$O$9,E227='PC Receitas'!$O$10,E227='PC Receitas'!$O$11,E227='PC Receitas'!$O$12,E227='PC Receitas'!$O$13,E227='PC Receitas'!$O$14)),-I227,0))</f>
        <v>7448.57</v>
      </c>
      <c r="R227" s="153" t="e">
        <f t="shared" si="12"/>
        <v>#N/A</v>
      </c>
      <c r="S227" s="150" t="e">
        <f t="shared" si="13"/>
        <v>#N/A</v>
      </c>
      <c r="T227" s="150" t="e">
        <f t="shared" si="14"/>
        <v>#N/A</v>
      </c>
      <c r="U227" s="150" t="e">
        <f t="shared" si="15"/>
        <v>#N/A</v>
      </c>
      <c r="V227" s="154" t="e">
        <f>VLOOKUP(E227,'PC Receitas'!$O$4:$P$14,2,FALSE)</f>
        <v>#N/A</v>
      </c>
    </row>
    <row r="228" spans="3:22" ht="19.5" customHeight="1" thickTop="1" thickBot="1" x14ac:dyDescent="0.3">
      <c r="C228" s="58"/>
      <c r="D228" s="58" t="str">
        <f>IF(C228&lt;&gt;"",TEXT(C228,"00")&amp;"/12/"&amp;'Configurações Básicas'!$P$5,"")</f>
        <v/>
      </c>
      <c r="E228" s="58"/>
      <c r="F228" s="58"/>
      <c r="G228" s="58"/>
      <c r="H228" s="58"/>
      <c r="I228" s="59"/>
      <c r="J228" s="193"/>
      <c r="K228" s="60"/>
      <c r="L228" s="192"/>
      <c r="M228" s="56">
        <f>M227+IF(AND(K228="Pago",OR(E228='PC Receitas'!$O$4,E228='PC Receitas'!$O$5,E228='PC Receitas'!$O$6)),I228,IF(AND(K228="Pago",OR(E228='PC Receitas'!$O$7,E228='PC Receitas'!$O$8,E228='PC Receitas'!$O$9,E228='PC Receitas'!$O$10,E228='PC Receitas'!$O$11,E228='PC Receitas'!$O$12,E228='PC Receitas'!$O$13,E228='PC Receitas'!$O$14)),-I228,0))</f>
        <v>7448.57</v>
      </c>
      <c r="R228" s="153" t="e">
        <f t="shared" si="12"/>
        <v>#N/A</v>
      </c>
      <c r="S228" s="150" t="e">
        <f t="shared" si="13"/>
        <v>#N/A</v>
      </c>
      <c r="T228" s="150" t="e">
        <f t="shared" si="14"/>
        <v>#N/A</v>
      </c>
      <c r="U228" s="150" t="e">
        <f t="shared" si="15"/>
        <v>#N/A</v>
      </c>
      <c r="V228" s="154" t="e">
        <f>VLOOKUP(E228,'PC Receitas'!$O$4:$P$14,2,FALSE)</f>
        <v>#N/A</v>
      </c>
    </row>
    <row r="229" spans="3:22" ht="19.5" customHeight="1" thickTop="1" thickBot="1" x14ac:dyDescent="0.3">
      <c r="C229" s="58"/>
      <c r="D229" s="58" t="str">
        <f>IF(C229&lt;&gt;"",TEXT(C229,"00")&amp;"/12/"&amp;'Configurações Básicas'!$P$5,"")</f>
        <v/>
      </c>
      <c r="E229" s="58"/>
      <c r="F229" s="58"/>
      <c r="G229" s="58"/>
      <c r="H229" s="58"/>
      <c r="I229" s="59"/>
      <c r="J229" s="193"/>
      <c r="K229" s="60"/>
      <c r="L229" s="192"/>
      <c r="M229" s="56">
        <f>M228+IF(AND(K229="Pago",OR(E229='PC Receitas'!$O$4,E229='PC Receitas'!$O$5,E229='PC Receitas'!$O$6)),I229,IF(AND(K229="Pago",OR(E229='PC Receitas'!$O$7,E229='PC Receitas'!$O$8,E229='PC Receitas'!$O$9,E229='PC Receitas'!$O$10,E229='PC Receitas'!$O$11,E229='PC Receitas'!$O$12,E229='PC Receitas'!$O$13,E229='PC Receitas'!$O$14)),-I229,0))</f>
        <v>7448.57</v>
      </c>
      <c r="R229" s="153" t="e">
        <f t="shared" si="12"/>
        <v>#N/A</v>
      </c>
      <c r="S229" s="150" t="e">
        <f t="shared" si="13"/>
        <v>#N/A</v>
      </c>
      <c r="T229" s="150" t="e">
        <f t="shared" si="14"/>
        <v>#N/A</v>
      </c>
      <c r="U229" s="150" t="e">
        <f t="shared" si="15"/>
        <v>#N/A</v>
      </c>
      <c r="V229" s="154" t="e">
        <f>VLOOKUP(E229,'PC Receitas'!$O$4:$P$14,2,FALSE)</f>
        <v>#N/A</v>
      </c>
    </row>
    <row r="230" spans="3:22" ht="19.5" customHeight="1" thickTop="1" thickBot="1" x14ac:dyDescent="0.3">
      <c r="C230" s="58"/>
      <c r="D230" s="58" t="str">
        <f>IF(C230&lt;&gt;"",TEXT(C230,"00")&amp;"/12/"&amp;'Configurações Básicas'!$P$5,"")</f>
        <v/>
      </c>
      <c r="E230" s="58"/>
      <c r="F230" s="58"/>
      <c r="G230" s="58"/>
      <c r="H230" s="58"/>
      <c r="I230" s="59"/>
      <c r="J230" s="193"/>
      <c r="K230" s="60"/>
      <c r="L230" s="192"/>
      <c r="M230" s="56">
        <f>M229+IF(AND(K230="Pago",OR(E230='PC Receitas'!$O$4,E230='PC Receitas'!$O$5,E230='PC Receitas'!$O$6)),I230,IF(AND(K230="Pago",OR(E230='PC Receitas'!$O$7,E230='PC Receitas'!$O$8,E230='PC Receitas'!$O$9,E230='PC Receitas'!$O$10,E230='PC Receitas'!$O$11,E230='PC Receitas'!$O$12,E230='PC Receitas'!$O$13,E230='PC Receitas'!$O$14)),-I230,0))</f>
        <v>7448.57</v>
      </c>
      <c r="R230" s="153" t="e">
        <f t="shared" si="12"/>
        <v>#N/A</v>
      </c>
      <c r="S230" s="150" t="e">
        <f t="shared" si="13"/>
        <v>#N/A</v>
      </c>
      <c r="T230" s="150" t="e">
        <f t="shared" si="14"/>
        <v>#N/A</v>
      </c>
      <c r="U230" s="150" t="e">
        <f t="shared" si="15"/>
        <v>#N/A</v>
      </c>
      <c r="V230" s="154" t="e">
        <f>VLOOKUP(E230,'PC Receitas'!$O$4:$P$14,2,FALSE)</f>
        <v>#N/A</v>
      </c>
    </row>
    <row r="231" spans="3:22" ht="19.5" customHeight="1" thickTop="1" thickBot="1" x14ac:dyDescent="0.3">
      <c r="C231" s="58"/>
      <c r="D231" s="58" t="str">
        <f>IF(C231&lt;&gt;"",TEXT(C231,"00")&amp;"/12/"&amp;'Configurações Básicas'!$P$5,"")</f>
        <v/>
      </c>
      <c r="E231" s="58"/>
      <c r="F231" s="58"/>
      <c r="G231" s="58"/>
      <c r="H231" s="58"/>
      <c r="I231" s="59"/>
      <c r="J231" s="193"/>
      <c r="K231" s="60"/>
      <c r="L231" s="192"/>
      <c r="M231" s="56">
        <f>M230+IF(AND(K231="Pago",OR(E231='PC Receitas'!$O$4,E231='PC Receitas'!$O$5,E231='PC Receitas'!$O$6)),I231,IF(AND(K231="Pago",OR(E231='PC Receitas'!$O$7,E231='PC Receitas'!$O$8,E231='PC Receitas'!$O$9,E231='PC Receitas'!$O$10,E231='PC Receitas'!$O$11,E231='PC Receitas'!$O$12,E231='PC Receitas'!$O$13,E231='PC Receitas'!$O$14)),-I231,0))</f>
        <v>7448.57</v>
      </c>
      <c r="R231" s="153" t="e">
        <f t="shared" si="12"/>
        <v>#N/A</v>
      </c>
      <c r="S231" s="150" t="e">
        <f t="shared" si="13"/>
        <v>#N/A</v>
      </c>
      <c r="T231" s="150" t="e">
        <f t="shared" si="14"/>
        <v>#N/A</v>
      </c>
      <c r="U231" s="150" t="e">
        <f t="shared" si="15"/>
        <v>#N/A</v>
      </c>
      <c r="V231" s="154" t="e">
        <f>VLOOKUP(E231,'PC Receitas'!$O$4:$P$14,2,FALSE)</f>
        <v>#N/A</v>
      </c>
    </row>
    <row r="232" spans="3:22" ht="19.5" customHeight="1" thickTop="1" thickBot="1" x14ac:dyDescent="0.3">
      <c r="C232" s="58"/>
      <c r="D232" s="58" t="str">
        <f>IF(C232&lt;&gt;"",TEXT(C232,"00")&amp;"/12/"&amp;'Configurações Básicas'!$P$5,"")</f>
        <v/>
      </c>
      <c r="E232" s="58"/>
      <c r="F232" s="58"/>
      <c r="G232" s="58"/>
      <c r="H232" s="58"/>
      <c r="I232" s="59"/>
      <c r="J232" s="193"/>
      <c r="K232" s="60"/>
      <c r="L232" s="192"/>
      <c r="M232" s="56">
        <f>M231+IF(AND(K232="Pago",OR(E232='PC Receitas'!$O$4,E232='PC Receitas'!$O$5,E232='PC Receitas'!$O$6)),I232,IF(AND(K232="Pago",OR(E232='PC Receitas'!$O$7,E232='PC Receitas'!$O$8,E232='PC Receitas'!$O$9,E232='PC Receitas'!$O$10,E232='PC Receitas'!$O$11,E232='PC Receitas'!$O$12,E232='PC Receitas'!$O$13,E232='PC Receitas'!$O$14)),-I232,0))</f>
        <v>7448.57</v>
      </c>
      <c r="R232" s="153" t="e">
        <f t="shared" si="12"/>
        <v>#N/A</v>
      </c>
      <c r="S232" s="150" t="e">
        <f t="shared" si="13"/>
        <v>#N/A</v>
      </c>
      <c r="T232" s="150" t="e">
        <f t="shared" si="14"/>
        <v>#N/A</v>
      </c>
      <c r="U232" s="150" t="e">
        <f t="shared" si="15"/>
        <v>#N/A</v>
      </c>
      <c r="V232" s="154" t="e">
        <f>VLOOKUP(E232,'PC Receitas'!$O$4:$P$14,2,FALSE)</f>
        <v>#N/A</v>
      </c>
    </row>
    <row r="233" spans="3:22" ht="19.5" customHeight="1" thickTop="1" thickBot="1" x14ac:dyDescent="0.3">
      <c r="C233" s="58"/>
      <c r="D233" s="58" t="str">
        <f>IF(C233&lt;&gt;"",TEXT(C233,"00")&amp;"/12/"&amp;'Configurações Básicas'!$P$5,"")</f>
        <v/>
      </c>
      <c r="E233" s="58"/>
      <c r="F233" s="58"/>
      <c r="G233" s="58"/>
      <c r="H233" s="58"/>
      <c r="I233" s="59"/>
      <c r="J233" s="193"/>
      <c r="K233" s="60"/>
      <c r="L233" s="192"/>
      <c r="M233" s="56">
        <f>M232+IF(AND(K233="Pago",OR(E233='PC Receitas'!$O$4,E233='PC Receitas'!$O$5,E233='PC Receitas'!$O$6)),I233,IF(AND(K233="Pago",OR(E233='PC Receitas'!$O$7,E233='PC Receitas'!$O$8,E233='PC Receitas'!$O$9,E233='PC Receitas'!$O$10,E233='PC Receitas'!$O$11,E233='PC Receitas'!$O$12,E233='PC Receitas'!$O$13,E233='PC Receitas'!$O$14)),-I233,0))</f>
        <v>7448.57</v>
      </c>
      <c r="R233" s="153" t="e">
        <f t="shared" si="12"/>
        <v>#N/A</v>
      </c>
      <c r="S233" s="150" t="e">
        <f t="shared" si="13"/>
        <v>#N/A</v>
      </c>
      <c r="T233" s="150" t="e">
        <f t="shared" si="14"/>
        <v>#N/A</v>
      </c>
      <c r="U233" s="150" t="e">
        <f t="shared" si="15"/>
        <v>#N/A</v>
      </c>
      <c r="V233" s="154" t="e">
        <f>VLOOKUP(E233,'PC Receitas'!$O$4:$P$14,2,FALSE)</f>
        <v>#N/A</v>
      </c>
    </row>
    <row r="234" spans="3:22" ht="19.5" customHeight="1" thickTop="1" thickBot="1" x14ac:dyDescent="0.3">
      <c r="C234" s="58"/>
      <c r="D234" s="58" t="str">
        <f>IF(C234&lt;&gt;"",TEXT(C234,"00")&amp;"/12/"&amp;'Configurações Básicas'!$P$5,"")</f>
        <v/>
      </c>
      <c r="E234" s="58"/>
      <c r="F234" s="58"/>
      <c r="G234" s="58"/>
      <c r="H234" s="58"/>
      <c r="I234" s="59"/>
      <c r="J234" s="193"/>
      <c r="K234" s="60"/>
      <c r="L234" s="192"/>
      <c r="M234" s="56">
        <f>M233+IF(AND(K234="Pago",OR(E234='PC Receitas'!$O$4,E234='PC Receitas'!$O$5,E234='PC Receitas'!$O$6)),I234,IF(AND(K234="Pago",OR(E234='PC Receitas'!$O$7,E234='PC Receitas'!$O$8,E234='PC Receitas'!$O$9,E234='PC Receitas'!$O$10,E234='PC Receitas'!$O$11,E234='PC Receitas'!$O$12,E234='PC Receitas'!$O$13,E234='PC Receitas'!$O$14)),-I234,0))</f>
        <v>7448.57</v>
      </c>
      <c r="R234" s="153" t="e">
        <f t="shared" si="12"/>
        <v>#N/A</v>
      </c>
      <c r="S234" s="150" t="e">
        <f t="shared" si="13"/>
        <v>#N/A</v>
      </c>
      <c r="T234" s="150" t="e">
        <f t="shared" si="14"/>
        <v>#N/A</v>
      </c>
      <c r="U234" s="150" t="e">
        <f t="shared" si="15"/>
        <v>#N/A</v>
      </c>
      <c r="V234" s="154" t="e">
        <f>VLOOKUP(E234,'PC Receitas'!$O$4:$P$14,2,FALSE)</f>
        <v>#N/A</v>
      </c>
    </row>
    <row r="235" spans="3:22" ht="19.5" customHeight="1" thickTop="1" thickBot="1" x14ac:dyDescent="0.3">
      <c r="C235" s="58"/>
      <c r="D235" s="58" t="str">
        <f>IF(C235&lt;&gt;"",TEXT(C235,"00")&amp;"/12/"&amp;'Configurações Básicas'!$P$5,"")</f>
        <v/>
      </c>
      <c r="E235" s="58"/>
      <c r="F235" s="58"/>
      <c r="G235" s="58"/>
      <c r="H235" s="58"/>
      <c r="I235" s="59"/>
      <c r="J235" s="193"/>
      <c r="K235" s="60"/>
      <c r="L235" s="192"/>
      <c r="M235" s="56">
        <f>M234+IF(AND(K235="Pago",OR(E235='PC Receitas'!$O$4,E235='PC Receitas'!$O$5,E235='PC Receitas'!$O$6)),I235,IF(AND(K235="Pago",OR(E235='PC Receitas'!$O$7,E235='PC Receitas'!$O$8,E235='PC Receitas'!$O$9,E235='PC Receitas'!$O$10,E235='PC Receitas'!$O$11,E235='PC Receitas'!$O$12,E235='PC Receitas'!$O$13,E235='PC Receitas'!$O$14)),-I235,0))</f>
        <v>7448.57</v>
      </c>
      <c r="R235" s="153" t="e">
        <f t="shared" si="12"/>
        <v>#N/A</v>
      </c>
      <c r="S235" s="150" t="e">
        <f t="shared" si="13"/>
        <v>#N/A</v>
      </c>
      <c r="T235" s="150" t="e">
        <f t="shared" si="14"/>
        <v>#N/A</v>
      </c>
      <c r="U235" s="150" t="e">
        <f t="shared" si="15"/>
        <v>#N/A</v>
      </c>
      <c r="V235" s="154" t="e">
        <f>VLOOKUP(E235,'PC Receitas'!$O$4:$P$14,2,FALSE)</f>
        <v>#N/A</v>
      </c>
    </row>
    <row r="236" spans="3:22" ht="19.5" customHeight="1" thickTop="1" thickBot="1" x14ac:dyDescent="0.3">
      <c r="C236" s="58"/>
      <c r="D236" s="58" t="str">
        <f>IF(C236&lt;&gt;"",TEXT(C236,"00")&amp;"/12/"&amp;'Configurações Básicas'!$P$5,"")</f>
        <v/>
      </c>
      <c r="E236" s="58"/>
      <c r="F236" s="58"/>
      <c r="G236" s="58"/>
      <c r="H236" s="58"/>
      <c r="I236" s="59"/>
      <c r="J236" s="193"/>
      <c r="K236" s="60"/>
      <c r="L236" s="192"/>
      <c r="M236" s="56">
        <f>M235+IF(AND(K236="Pago",OR(E236='PC Receitas'!$O$4,E236='PC Receitas'!$O$5,E236='PC Receitas'!$O$6)),I236,IF(AND(K236="Pago",OR(E236='PC Receitas'!$O$7,E236='PC Receitas'!$O$8,E236='PC Receitas'!$O$9,E236='PC Receitas'!$O$10,E236='PC Receitas'!$O$11,E236='PC Receitas'!$O$12,E236='PC Receitas'!$O$13,E236='PC Receitas'!$O$14)),-I236,0))</f>
        <v>7448.57</v>
      </c>
      <c r="R236" s="153" t="e">
        <f t="shared" si="12"/>
        <v>#N/A</v>
      </c>
      <c r="S236" s="150" t="e">
        <f t="shared" si="13"/>
        <v>#N/A</v>
      </c>
      <c r="T236" s="150" t="e">
        <f t="shared" si="14"/>
        <v>#N/A</v>
      </c>
      <c r="U236" s="150" t="e">
        <f t="shared" si="15"/>
        <v>#N/A</v>
      </c>
      <c r="V236" s="154" t="e">
        <f>VLOOKUP(E236,'PC Receitas'!$O$4:$P$14,2,FALSE)</f>
        <v>#N/A</v>
      </c>
    </row>
    <row r="237" spans="3:22" ht="19.5" customHeight="1" thickTop="1" thickBot="1" x14ac:dyDescent="0.3">
      <c r="C237" s="58"/>
      <c r="D237" s="58" t="str">
        <f>IF(C237&lt;&gt;"",TEXT(C237,"00")&amp;"/12/"&amp;'Configurações Básicas'!$P$5,"")</f>
        <v/>
      </c>
      <c r="E237" s="58"/>
      <c r="F237" s="58"/>
      <c r="G237" s="58"/>
      <c r="H237" s="58"/>
      <c r="I237" s="59"/>
      <c r="J237" s="193"/>
      <c r="K237" s="60"/>
      <c r="L237" s="192"/>
      <c r="M237" s="56">
        <f>M236+IF(AND(K237="Pago",OR(E237='PC Receitas'!$O$4,E237='PC Receitas'!$O$5,E237='PC Receitas'!$O$6)),I237,IF(AND(K237="Pago",OR(E237='PC Receitas'!$O$7,E237='PC Receitas'!$O$8,E237='PC Receitas'!$O$9,E237='PC Receitas'!$O$10,E237='PC Receitas'!$O$11,E237='PC Receitas'!$O$12,E237='PC Receitas'!$O$13,E237='PC Receitas'!$O$14)),-I237,0))</f>
        <v>7448.57</v>
      </c>
      <c r="R237" s="153" t="e">
        <f t="shared" si="12"/>
        <v>#N/A</v>
      </c>
      <c r="S237" s="150" t="e">
        <f t="shared" si="13"/>
        <v>#N/A</v>
      </c>
      <c r="T237" s="150" t="e">
        <f t="shared" si="14"/>
        <v>#N/A</v>
      </c>
      <c r="U237" s="150" t="e">
        <f t="shared" si="15"/>
        <v>#N/A</v>
      </c>
      <c r="V237" s="154" t="e">
        <f>VLOOKUP(E237,'PC Receitas'!$O$4:$P$14,2,FALSE)</f>
        <v>#N/A</v>
      </c>
    </row>
    <row r="238" spans="3:22" ht="19.5" customHeight="1" thickTop="1" thickBot="1" x14ac:dyDescent="0.3">
      <c r="C238" s="58"/>
      <c r="D238" s="58" t="str">
        <f>IF(C238&lt;&gt;"",TEXT(C238,"00")&amp;"/12/"&amp;'Configurações Básicas'!$P$5,"")</f>
        <v/>
      </c>
      <c r="E238" s="58"/>
      <c r="F238" s="58"/>
      <c r="G238" s="58"/>
      <c r="H238" s="58"/>
      <c r="I238" s="59"/>
      <c r="J238" s="193"/>
      <c r="K238" s="60"/>
      <c r="L238" s="192"/>
      <c r="M238" s="56">
        <f>M237+IF(AND(K238="Pago",OR(E238='PC Receitas'!$O$4,E238='PC Receitas'!$O$5,E238='PC Receitas'!$O$6)),I238,IF(AND(K238="Pago",OR(E238='PC Receitas'!$O$7,E238='PC Receitas'!$O$8,E238='PC Receitas'!$O$9,E238='PC Receitas'!$O$10,E238='PC Receitas'!$O$11,E238='PC Receitas'!$O$12,E238='PC Receitas'!$O$13,E238='PC Receitas'!$O$14)),-I238,0))</f>
        <v>7448.57</v>
      </c>
      <c r="R238" s="153" t="e">
        <f t="shared" si="12"/>
        <v>#N/A</v>
      </c>
      <c r="S238" s="150" t="e">
        <f t="shared" si="13"/>
        <v>#N/A</v>
      </c>
      <c r="T238" s="150" t="e">
        <f t="shared" si="14"/>
        <v>#N/A</v>
      </c>
      <c r="U238" s="150" t="e">
        <f t="shared" si="15"/>
        <v>#N/A</v>
      </c>
      <c r="V238" s="154" t="e">
        <f>VLOOKUP(E238,'PC Receitas'!$O$4:$P$14,2,FALSE)</f>
        <v>#N/A</v>
      </c>
    </row>
    <row r="239" spans="3:22" ht="19.5" customHeight="1" thickTop="1" thickBot="1" x14ac:dyDescent="0.3">
      <c r="C239" s="58"/>
      <c r="D239" s="58" t="str">
        <f>IF(C239&lt;&gt;"",TEXT(C239,"00")&amp;"/12/"&amp;'Configurações Básicas'!$P$5,"")</f>
        <v/>
      </c>
      <c r="E239" s="58"/>
      <c r="F239" s="58"/>
      <c r="G239" s="58"/>
      <c r="H239" s="58"/>
      <c r="I239" s="59"/>
      <c r="J239" s="193"/>
      <c r="K239" s="60"/>
      <c r="L239" s="192"/>
      <c r="M239" s="56">
        <f>M238+IF(AND(K239="Pago",OR(E239='PC Receitas'!$O$4,E239='PC Receitas'!$O$5,E239='PC Receitas'!$O$6)),I239,IF(AND(K239="Pago",OR(E239='PC Receitas'!$O$7,E239='PC Receitas'!$O$8,E239='PC Receitas'!$O$9,E239='PC Receitas'!$O$10,E239='PC Receitas'!$O$11,E239='PC Receitas'!$O$12,E239='PC Receitas'!$O$13,E239='PC Receitas'!$O$14)),-I239,0))</f>
        <v>7448.57</v>
      </c>
      <c r="R239" s="153" t="e">
        <f t="shared" si="12"/>
        <v>#N/A</v>
      </c>
      <c r="S239" s="150" t="e">
        <f t="shared" si="13"/>
        <v>#N/A</v>
      </c>
      <c r="T239" s="150" t="e">
        <f t="shared" si="14"/>
        <v>#N/A</v>
      </c>
      <c r="U239" s="150" t="e">
        <f t="shared" si="15"/>
        <v>#N/A</v>
      </c>
      <c r="V239" s="154" t="e">
        <f>VLOOKUP(E239,'PC Receitas'!$O$4:$P$14,2,FALSE)</f>
        <v>#N/A</v>
      </c>
    </row>
    <row r="240" spans="3:22" ht="19.5" customHeight="1" thickTop="1" thickBot="1" x14ac:dyDescent="0.3">
      <c r="C240" s="58"/>
      <c r="D240" s="58" t="str">
        <f>IF(C240&lt;&gt;"",TEXT(C240,"00")&amp;"/12/"&amp;'Configurações Básicas'!$P$5,"")</f>
        <v/>
      </c>
      <c r="E240" s="58"/>
      <c r="F240" s="58"/>
      <c r="G240" s="58"/>
      <c r="H240" s="58"/>
      <c r="I240" s="59"/>
      <c r="J240" s="193"/>
      <c r="K240" s="60"/>
      <c r="L240" s="192"/>
      <c r="M240" s="56">
        <f>M239+IF(AND(K240="Pago",OR(E240='PC Receitas'!$O$4,E240='PC Receitas'!$O$5,E240='PC Receitas'!$O$6)),I240,IF(AND(K240="Pago",OR(E240='PC Receitas'!$O$7,E240='PC Receitas'!$O$8,E240='PC Receitas'!$O$9,E240='PC Receitas'!$O$10,E240='PC Receitas'!$O$11,E240='PC Receitas'!$O$12,E240='PC Receitas'!$O$13,E240='PC Receitas'!$O$14)),-I240,0))</f>
        <v>7448.57</v>
      </c>
      <c r="R240" s="153" t="e">
        <f t="shared" si="12"/>
        <v>#N/A</v>
      </c>
      <c r="S240" s="150" t="e">
        <f t="shared" si="13"/>
        <v>#N/A</v>
      </c>
      <c r="T240" s="150" t="e">
        <f t="shared" si="14"/>
        <v>#N/A</v>
      </c>
      <c r="U240" s="150" t="e">
        <f t="shared" si="15"/>
        <v>#N/A</v>
      </c>
      <c r="V240" s="154" t="e">
        <f>VLOOKUP(E240,'PC Receitas'!$O$4:$P$14,2,FALSE)</f>
        <v>#N/A</v>
      </c>
    </row>
    <row r="241" spans="3:22" ht="19.5" customHeight="1" thickTop="1" thickBot="1" x14ac:dyDescent="0.3">
      <c r="C241" s="58"/>
      <c r="D241" s="58" t="str">
        <f>IF(C241&lt;&gt;"",TEXT(C241,"00")&amp;"/12/"&amp;'Configurações Básicas'!$P$5,"")</f>
        <v/>
      </c>
      <c r="E241" s="58"/>
      <c r="F241" s="58"/>
      <c r="G241" s="58"/>
      <c r="H241" s="58"/>
      <c r="I241" s="59"/>
      <c r="J241" s="193"/>
      <c r="K241" s="60"/>
      <c r="L241" s="192"/>
      <c r="M241" s="56">
        <f>M240+IF(AND(K241="Pago",OR(E241='PC Receitas'!$O$4,E241='PC Receitas'!$O$5,E241='PC Receitas'!$O$6)),I241,IF(AND(K241="Pago",OR(E241='PC Receitas'!$O$7,E241='PC Receitas'!$O$8,E241='PC Receitas'!$O$9,E241='PC Receitas'!$O$10,E241='PC Receitas'!$O$11,E241='PC Receitas'!$O$12,E241='PC Receitas'!$O$13,E241='PC Receitas'!$O$14)),-I241,0))</f>
        <v>7448.57</v>
      </c>
      <c r="R241" s="153" t="e">
        <f t="shared" si="12"/>
        <v>#N/A</v>
      </c>
      <c r="S241" s="150" t="e">
        <f t="shared" si="13"/>
        <v>#N/A</v>
      </c>
      <c r="T241" s="150" t="e">
        <f t="shared" si="14"/>
        <v>#N/A</v>
      </c>
      <c r="U241" s="150" t="e">
        <f t="shared" si="15"/>
        <v>#N/A</v>
      </c>
      <c r="V241" s="154" t="e">
        <f>VLOOKUP(E241,'PC Receitas'!$O$4:$P$14,2,FALSE)</f>
        <v>#N/A</v>
      </c>
    </row>
    <row r="242" spans="3:22" ht="19.5" customHeight="1" thickTop="1" thickBot="1" x14ac:dyDescent="0.3">
      <c r="C242" s="58"/>
      <c r="D242" s="58" t="str">
        <f>IF(C242&lt;&gt;"",TEXT(C242,"00")&amp;"/12/"&amp;'Configurações Básicas'!$P$5,"")</f>
        <v/>
      </c>
      <c r="E242" s="58"/>
      <c r="F242" s="58"/>
      <c r="G242" s="58"/>
      <c r="H242" s="58"/>
      <c r="I242" s="59"/>
      <c r="J242" s="193"/>
      <c r="K242" s="60"/>
      <c r="L242" s="192"/>
      <c r="M242" s="56">
        <f>M241+IF(AND(K242="Pago",OR(E242='PC Receitas'!$O$4,E242='PC Receitas'!$O$5,E242='PC Receitas'!$O$6)),I242,IF(AND(K242="Pago",OR(E242='PC Receitas'!$O$7,E242='PC Receitas'!$O$8,E242='PC Receitas'!$O$9,E242='PC Receitas'!$O$10,E242='PC Receitas'!$O$11,E242='PC Receitas'!$O$12,E242='PC Receitas'!$O$13,E242='PC Receitas'!$O$14)),-I242,0))</f>
        <v>7448.57</v>
      </c>
      <c r="R242" s="153" t="e">
        <f t="shared" si="12"/>
        <v>#N/A</v>
      </c>
      <c r="S242" s="150" t="e">
        <f t="shared" si="13"/>
        <v>#N/A</v>
      </c>
      <c r="T242" s="150" t="e">
        <f t="shared" si="14"/>
        <v>#N/A</v>
      </c>
      <c r="U242" s="150" t="e">
        <f t="shared" si="15"/>
        <v>#N/A</v>
      </c>
      <c r="V242" s="154" t="e">
        <f>VLOOKUP(E242,'PC Receitas'!$O$4:$P$14,2,FALSE)</f>
        <v>#N/A</v>
      </c>
    </row>
    <row r="243" spans="3:22" ht="19.5" customHeight="1" thickTop="1" thickBot="1" x14ac:dyDescent="0.3">
      <c r="C243" s="58"/>
      <c r="D243" s="58" t="str">
        <f>IF(C243&lt;&gt;"",TEXT(C243,"00")&amp;"/12/"&amp;'Configurações Básicas'!$P$5,"")</f>
        <v/>
      </c>
      <c r="E243" s="58"/>
      <c r="F243" s="58"/>
      <c r="G243" s="58"/>
      <c r="H243" s="58"/>
      <c r="I243" s="59"/>
      <c r="J243" s="193"/>
      <c r="K243" s="60"/>
      <c r="L243" s="192"/>
      <c r="M243" s="56">
        <f>M242+IF(AND(K243="Pago",OR(E243='PC Receitas'!$O$4,E243='PC Receitas'!$O$5,E243='PC Receitas'!$O$6)),I243,IF(AND(K243="Pago",OR(E243='PC Receitas'!$O$7,E243='PC Receitas'!$O$8,E243='PC Receitas'!$O$9,E243='PC Receitas'!$O$10,E243='PC Receitas'!$O$11,E243='PC Receitas'!$O$12,E243='PC Receitas'!$O$13,E243='PC Receitas'!$O$14)),-I243,0))</f>
        <v>7448.57</v>
      </c>
      <c r="R243" s="153" t="e">
        <f t="shared" si="12"/>
        <v>#N/A</v>
      </c>
      <c r="S243" s="150" t="e">
        <f t="shared" si="13"/>
        <v>#N/A</v>
      </c>
      <c r="T243" s="150" t="e">
        <f t="shared" si="14"/>
        <v>#N/A</v>
      </c>
      <c r="U243" s="150" t="e">
        <f t="shared" si="15"/>
        <v>#N/A</v>
      </c>
      <c r="V243" s="154" t="e">
        <f>VLOOKUP(E243,'PC Receitas'!$O$4:$P$14,2,FALSE)</f>
        <v>#N/A</v>
      </c>
    </row>
    <row r="244" spans="3:22" ht="19.5" customHeight="1" thickTop="1" thickBot="1" x14ac:dyDescent="0.3">
      <c r="C244" s="58"/>
      <c r="D244" s="58" t="str">
        <f>IF(C244&lt;&gt;"",TEXT(C244,"00")&amp;"/12/"&amp;'Configurações Básicas'!$P$5,"")</f>
        <v/>
      </c>
      <c r="E244" s="58"/>
      <c r="F244" s="58"/>
      <c r="G244" s="58"/>
      <c r="H244" s="58"/>
      <c r="I244" s="59"/>
      <c r="J244" s="193"/>
      <c r="K244" s="60"/>
      <c r="L244" s="192"/>
      <c r="M244" s="56">
        <f>M243+IF(AND(K244="Pago",OR(E244='PC Receitas'!$O$4,E244='PC Receitas'!$O$5,E244='PC Receitas'!$O$6)),I244,IF(AND(K244="Pago",OR(E244='PC Receitas'!$O$7,E244='PC Receitas'!$O$8,E244='PC Receitas'!$O$9,E244='PC Receitas'!$O$10,E244='PC Receitas'!$O$11,E244='PC Receitas'!$O$12,E244='PC Receitas'!$O$13,E244='PC Receitas'!$O$14)),-I244,0))</f>
        <v>7448.57</v>
      </c>
      <c r="R244" s="153" t="e">
        <f t="shared" si="12"/>
        <v>#N/A</v>
      </c>
      <c r="S244" s="150" t="e">
        <f t="shared" si="13"/>
        <v>#N/A</v>
      </c>
      <c r="T244" s="150" t="e">
        <f t="shared" si="14"/>
        <v>#N/A</v>
      </c>
      <c r="U244" s="150" t="e">
        <f t="shared" si="15"/>
        <v>#N/A</v>
      </c>
      <c r="V244" s="154" t="e">
        <f>VLOOKUP(E244,'PC Receitas'!$O$4:$P$14,2,FALSE)</f>
        <v>#N/A</v>
      </c>
    </row>
    <row r="245" spans="3:22" ht="19.5" customHeight="1" thickTop="1" thickBot="1" x14ac:dyDescent="0.3">
      <c r="C245" s="58"/>
      <c r="D245" s="58" t="str">
        <f>IF(C245&lt;&gt;"",TEXT(C245,"00")&amp;"/12/"&amp;'Configurações Básicas'!$P$5,"")</f>
        <v/>
      </c>
      <c r="E245" s="58"/>
      <c r="F245" s="58"/>
      <c r="G245" s="58"/>
      <c r="H245" s="58"/>
      <c r="I245" s="59"/>
      <c r="J245" s="193"/>
      <c r="K245" s="60"/>
      <c r="L245" s="192"/>
      <c r="M245" s="56">
        <f>M244+IF(AND(K245="Pago",OR(E245='PC Receitas'!$O$4,E245='PC Receitas'!$O$5,E245='PC Receitas'!$O$6)),I245,IF(AND(K245="Pago",OR(E245='PC Receitas'!$O$7,E245='PC Receitas'!$O$8,E245='PC Receitas'!$O$9,E245='PC Receitas'!$O$10,E245='PC Receitas'!$O$11,E245='PC Receitas'!$O$12,E245='PC Receitas'!$O$13,E245='PC Receitas'!$O$14)),-I245,0))</f>
        <v>7448.57</v>
      </c>
      <c r="R245" s="153" t="e">
        <f t="shared" si="12"/>
        <v>#N/A</v>
      </c>
      <c r="S245" s="150" t="e">
        <f t="shared" si="13"/>
        <v>#N/A</v>
      </c>
      <c r="T245" s="150" t="e">
        <f t="shared" si="14"/>
        <v>#N/A</v>
      </c>
      <c r="U245" s="150" t="e">
        <f t="shared" si="15"/>
        <v>#N/A</v>
      </c>
      <c r="V245" s="154" t="e">
        <f>VLOOKUP(E245,'PC Receitas'!$O$4:$P$14,2,FALSE)</f>
        <v>#N/A</v>
      </c>
    </row>
    <row r="246" spans="3:22" ht="19.5" customHeight="1" thickTop="1" thickBot="1" x14ac:dyDescent="0.3">
      <c r="C246" s="58"/>
      <c r="D246" s="58" t="str">
        <f>IF(C246&lt;&gt;"",TEXT(C246,"00")&amp;"/12/"&amp;'Configurações Básicas'!$P$5,"")</f>
        <v/>
      </c>
      <c r="E246" s="58"/>
      <c r="F246" s="58"/>
      <c r="G246" s="58"/>
      <c r="H246" s="58"/>
      <c r="I246" s="59"/>
      <c r="J246" s="193"/>
      <c r="K246" s="60"/>
      <c r="L246" s="192"/>
      <c r="M246" s="56">
        <f>M245+IF(AND(K246="Pago",OR(E246='PC Receitas'!$O$4,E246='PC Receitas'!$O$5,E246='PC Receitas'!$O$6)),I246,IF(AND(K246="Pago",OR(E246='PC Receitas'!$O$7,E246='PC Receitas'!$O$8,E246='PC Receitas'!$O$9,E246='PC Receitas'!$O$10,E246='PC Receitas'!$O$11,E246='PC Receitas'!$O$12,E246='PC Receitas'!$O$13,E246='PC Receitas'!$O$14)),-I246,0))</f>
        <v>7448.57</v>
      </c>
      <c r="R246" s="153" t="e">
        <f t="shared" si="12"/>
        <v>#N/A</v>
      </c>
      <c r="S246" s="150" t="e">
        <f t="shared" si="13"/>
        <v>#N/A</v>
      </c>
      <c r="T246" s="150" t="e">
        <f t="shared" si="14"/>
        <v>#N/A</v>
      </c>
      <c r="U246" s="150" t="e">
        <f t="shared" si="15"/>
        <v>#N/A</v>
      </c>
      <c r="V246" s="154" t="e">
        <f>VLOOKUP(E246,'PC Receitas'!$O$4:$P$14,2,FALSE)</f>
        <v>#N/A</v>
      </c>
    </row>
    <row r="247" spans="3:22" ht="19.5" customHeight="1" thickTop="1" thickBot="1" x14ac:dyDescent="0.3">
      <c r="C247" s="58"/>
      <c r="D247" s="58" t="str">
        <f>IF(C247&lt;&gt;"",TEXT(C247,"00")&amp;"/12/"&amp;'Configurações Básicas'!$P$5,"")</f>
        <v/>
      </c>
      <c r="E247" s="58"/>
      <c r="F247" s="58"/>
      <c r="G247" s="58"/>
      <c r="H247" s="58"/>
      <c r="I247" s="59"/>
      <c r="J247" s="193"/>
      <c r="K247" s="60"/>
      <c r="L247" s="192"/>
      <c r="M247" s="56">
        <f>M246+IF(AND(K247="Pago",OR(E247='PC Receitas'!$O$4,E247='PC Receitas'!$O$5,E247='PC Receitas'!$O$6)),I247,IF(AND(K247="Pago",OR(E247='PC Receitas'!$O$7,E247='PC Receitas'!$O$8,E247='PC Receitas'!$O$9,E247='PC Receitas'!$O$10,E247='PC Receitas'!$O$11,E247='PC Receitas'!$O$12,E247='PC Receitas'!$O$13,E247='PC Receitas'!$O$14)),-I247,0))</f>
        <v>7448.57</v>
      </c>
      <c r="R247" s="153" t="e">
        <f t="shared" si="12"/>
        <v>#N/A</v>
      </c>
      <c r="S247" s="150" t="e">
        <f t="shared" si="13"/>
        <v>#N/A</v>
      </c>
      <c r="T247" s="150" t="e">
        <f t="shared" si="14"/>
        <v>#N/A</v>
      </c>
      <c r="U247" s="150" t="e">
        <f t="shared" si="15"/>
        <v>#N/A</v>
      </c>
      <c r="V247" s="154" t="e">
        <f>VLOOKUP(E247,'PC Receitas'!$O$4:$P$14,2,FALSE)</f>
        <v>#N/A</v>
      </c>
    </row>
    <row r="248" spans="3:22" ht="19.5" customHeight="1" thickTop="1" thickBot="1" x14ac:dyDescent="0.3">
      <c r="C248" s="58"/>
      <c r="D248" s="58" t="str">
        <f>IF(C248&lt;&gt;"",TEXT(C248,"00")&amp;"/12/"&amp;'Configurações Básicas'!$P$5,"")</f>
        <v/>
      </c>
      <c r="E248" s="58"/>
      <c r="F248" s="58"/>
      <c r="G248" s="58"/>
      <c r="H248" s="58"/>
      <c r="I248" s="59"/>
      <c r="J248" s="193"/>
      <c r="K248" s="60"/>
      <c r="L248" s="192"/>
      <c r="M248" s="56">
        <f>M247+IF(AND(K248="Pago",OR(E248='PC Receitas'!$O$4,E248='PC Receitas'!$O$5,E248='PC Receitas'!$O$6)),I248,IF(AND(K248="Pago",OR(E248='PC Receitas'!$O$7,E248='PC Receitas'!$O$8,E248='PC Receitas'!$O$9,E248='PC Receitas'!$O$10,E248='PC Receitas'!$O$11,E248='PC Receitas'!$O$12,E248='PC Receitas'!$O$13,E248='PC Receitas'!$O$14)),-I248,0))</f>
        <v>7448.57</v>
      </c>
      <c r="R248" s="153" t="e">
        <f t="shared" si="12"/>
        <v>#N/A</v>
      </c>
      <c r="S248" s="150" t="e">
        <f t="shared" si="13"/>
        <v>#N/A</v>
      </c>
      <c r="T248" s="150" t="e">
        <f t="shared" si="14"/>
        <v>#N/A</v>
      </c>
      <c r="U248" s="150" t="e">
        <f t="shared" si="15"/>
        <v>#N/A</v>
      </c>
      <c r="V248" s="154" t="e">
        <f>VLOOKUP(E248,'PC Receitas'!$O$4:$P$14,2,FALSE)</f>
        <v>#N/A</v>
      </c>
    </row>
    <row r="249" spans="3:22" ht="19.5" customHeight="1" thickTop="1" thickBot="1" x14ac:dyDescent="0.3">
      <c r="C249" s="58"/>
      <c r="D249" s="58" t="str">
        <f>IF(C249&lt;&gt;"",TEXT(C249,"00")&amp;"/12/"&amp;'Configurações Básicas'!$P$5,"")</f>
        <v/>
      </c>
      <c r="E249" s="58"/>
      <c r="F249" s="58"/>
      <c r="G249" s="58"/>
      <c r="H249" s="58"/>
      <c r="I249" s="59"/>
      <c r="J249" s="193"/>
      <c r="K249" s="60"/>
      <c r="L249" s="192"/>
      <c r="M249" s="56">
        <f>M248+IF(AND(K249="Pago",OR(E249='PC Receitas'!$O$4,E249='PC Receitas'!$O$5,E249='PC Receitas'!$O$6)),I249,IF(AND(K249="Pago",OR(E249='PC Receitas'!$O$7,E249='PC Receitas'!$O$8,E249='PC Receitas'!$O$9,E249='PC Receitas'!$O$10,E249='PC Receitas'!$O$11,E249='PC Receitas'!$O$12,E249='PC Receitas'!$O$13,E249='PC Receitas'!$O$14)),-I249,0))</f>
        <v>7448.57</v>
      </c>
      <c r="R249" s="153" t="e">
        <f t="shared" si="12"/>
        <v>#N/A</v>
      </c>
      <c r="S249" s="150" t="e">
        <f t="shared" si="13"/>
        <v>#N/A</v>
      </c>
      <c r="T249" s="150" t="e">
        <f t="shared" si="14"/>
        <v>#N/A</v>
      </c>
      <c r="U249" s="150" t="e">
        <f t="shared" si="15"/>
        <v>#N/A</v>
      </c>
      <c r="V249" s="154" t="e">
        <f>VLOOKUP(E249,'PC Receitas'!$O$4:$P$14,2,FALSE)</f>
        <v>#N/A</v>
      </c>
    </row>
    <row r="250" spans="3:22" ht="19.5" customHeight="1" thickTop="1" thickBot="1" x14ac:dyDescent="0.3">
      <c r="C250" s="58"/>
      <c r="D250" s="58" t="str">
        <f>IF(C250&lt;&gt;"",TEXT(C250,"00")&amp;"/12/"&amp;'Configurações Básicas'!$P$5,"")</f>
        <v/>
      </c>
      <c r="E250" s="58"/>
      <c r="F250" s="58"/>
      <c r="G250" s="58"/>
      <c r="H250" s="58"/>
      <c r="I250" s="59"/>
      <c r="J250" s="193"/>
      <c r="K250" s="60"/>
      <c r="L250" s="192"/>
      <c r="M250" s="56">
        <f>M249+IF(AND(K250="Pago",OR(E250='PC Receitas'!$O$4,E250='PC Receitas'!$O$5,E250='PC Receitas'!$O$6)),I250,IF(AND(K250="Pago",OR(E250='PC Receitas'!$O$7,E250='PC Receitas'!$O$8,E250='PC Receitas'!$O$9,E250='PC Receitas'!$O$10,E250='PC Receitas'!$O$11,E250='PC Receitas'!$O$12,E250='PC Receitas'!$O$13,E250='PC Receitas'!$O$14)),-I250,0))</f>
        <v>7448.57</v>
      </c>
      <c r="R250" s="153" t="e">
        <f t="shared" si="12"/>
        <v>#N/A</v>
      </c>
      <c r="S250" s="150" t="e">
        <f t="shared" si="13"/>
        <v>#N/A</v>
      </c>
      <c r="T250" s="150" t="e">
        <f t="shared" si="14"/>
        <v>#N/A</v>
      </c>
      <c r="U250" s="150" t="e">
        <f t="shared" si="15"/>
        <v>#N/A</v>
      </c>
      <c r="V250" s="154" t="e">
        <f>VLOOKUP(E250,'PC Receitas'!$O$4:$P$14,2,FALSE)</f>
        <v>#N/A</v>
      </c>
    </row>
    <row r="251" spans="3:22" ht="19.5" customHeight="1" thickTop="1" thickBot="1" x14ac:dyDescent="0.3">
      <c r="C251" s="58"/>
      <c r="D251" s="58" t="str">
        <f>IF(C251&lt;&gt;"",TEXT(C251,"00")&amp;"/12/"&amp;'Configurações Básicas'!$P$5,"")</f>
        <v/>
      </c>
      <c r="E251" s="58"/>
      <c r="F251" s="58"/>
      <c r="G251" s="58"/>
      <c r="H251" s="58"/>
      <c r="I251" s="59"/>
      <c r="J251" s="193"/>
      <c r="K251" s="60"/>
      <c r="L251" s="192"/>
      <c r="M251" s="56">
        <f>M250+IF(AND(K251="Pago",OR(E251='PC Receitas'!$O$4,E251='PC Receitas'!$O$5,E251='PC Receitas'!$O$6)),I251,IF(AND(K251="Pago",OR(E251='PC Receitas'!$O$7,E251='PC Receitas'!$O$8,E251='PC Receitas'!$O$9,E251='PC Receitas'!$O$10,E251='PC Receitas'!$O$11,E251='PC Receitas'!$O$12,E251='PC Receitas'!$O$13,E251='PC Receitas'!$O$14)),-I251,0))</f>
        <v>7448.57</v>
      </c>
      <c r="R251" s="153" t="e">
        <f t="shared" si="12"/>
        <v>#N/A</v>
      </c>
      <c r="S251" s="150" t="e">
        <f t="shared" si="13"/>
        <v>#N/A</v>
      </c>
      <c r="T251" s="150" t="e">
        <f t="shared" si="14"/>
        <v>#N/A</v>
      </c>
      <c r="U251" s="150" t="e">
        <f t="shared" si="15"/>
        <v>#N/A</v>
      </c>
      <c r="V251" s="154" t="e">
        <f>VLOOKUP(E251,'PC Receitas'!$O$4:$P$14,2,FALSE)</f>
        <v>#N/A</v>
      </c>
    </row>
    <row r="252" spans="3:22" ht="19.5" customHeight="1" thickTop="1" thickBot="1" x14ac:dyDescent="0.3">
      <c r="C252" s="58"/>
      <c r="D252" s="58" t="str">
        <f>IF(C252&lt;&gt;"",TEXT(C252,"00")&amp;"/12/"&amp;'Configurações Básicas'!$P$5,"")</f>
        <v/>
      </c>
      <c r="E252" s="58"/>
      <c r="F252" s="58"/>
      <c r="G252" s="58"/>
      <c r="H252" s="58"/>
      <c r="I252" s="59"/>
      <c r="J252" s="193"/>
      <c r="K252" s="60"/>
      <c r="L252" s="192"/>
      <c r="M252" s="56">
        <f>M251+IF(AND(K252="Pago",OR(E252='PC Receitas'!$O$4,E252='PC Receitas'!$O$5,E252='PC Receitas'!$O$6)),I252,IF(AND(K252="Pago",OR(E252='PC Receitas'!$O$7,E252='PC Receitas'!$O$8,E252='PC Receitas'!$O$9,E252='PC Receitas'!$O$10,E252='PC Receitas'!$O$11,E252='PC Receitas'!$O$12,E252='PC Receitas'!$O$13,E252='PC Receitas'!$O$14)),-I252,0))</f>
        <v>7448.57</v>
      </c>
      <c r="R252" s="153" t="e">
        <f t="shared" si="12"/>
        <v>#N/A</v>
      </c>
      <c r="S252" s="150" t="e">
        <f t="shared" si="13"/>
        <v>#N/A</v>
      </c>
      <c r="T252" s="150" t="e">
        <f t="shared" si="14"/>
        <v>#N/A</v>
      </c>
      <c r="U252" s="150" t="e">
        <f t="shared" si="15"/>
        <v>#N/A</v>
      </c>
      <c r="V252" s="154" t="e">
        <f>VLOOKUP(E252,'PC Receitas'!$O$4:$P$14,2,FALSE)</f>
        <v>#N/A</v>
      </c>
    </row>
    <row r="253" spans="3:22" ht="19.5" customHeight="1" thickTop="1" thickBot="1" x14ac:dyDescent="0.3">
      <c r="C253" s="58"/>
      <c r="D253" s="58" t="str">
        <f>IF(C253&lt;&gt;"",TEXT(C253,"00")&amp;"/12/"&amp;'Configurações Básicas'!$P$5,"")</f>
        <v/>
      </c>
      <c r="E253" s="58"/>
      <c r="F253" s="58"/>
      <c r="G253" s="58"/>
      <c r="H253" s="58"/>
      <c r="I253" s="59"/>
      <c r="J253" s="193"/>
      <c r="K253" s="60"/>
      <c r="L253" s="192"/>
      <c r="M253" s="56">
        <f>M252+IF(AND(K253="Pago",OR(E253='PC Receitas'!$O$4,E253='PC Receitas'!$O$5,E253='PC Receitas'!$O$6)),I253,IF(AND(K253="Pago",OR(E253='PC Receitas'!$O$7,E253='PC Receitas'!$O$8,E253='PC Receitas'!$O$9,E253='PC Receitas'!$O$10,E253='PC Receitas'!$O$11,E253='PC Receitas'!$O$12,E253='PC Receitas'!$O$13,E253='PC Receitas'!$O$14)),-I253,0))</f>
        <v>7448.57</v>
      </c>
      <c r="R253" s="153" t="e">
        <f t="shared" si="12"/>
        <v>#N/A</v>
      </c>
      <c r="S253" s="150" t="e">
        <f t="shared" si="13"/>
        <v>#N/A</v>
      </c>
      <c r="T253" s="150" t="e">
        <f t="shared" si="14"/>
        <v>#N/A</v>
      </c>
      <c r="U253" s="150" t="e">
        <f t="shared" si="15"/>
        <v>#N/A</v>
      </c>
      <c r="V253" s="154" t="e">
        <f>VLOOKUP(E253,'PC Receitas'!$O$4:$P$14,2,FALSE)</f>
        <v>#N/A</v>
      </c>
    </row>
    <row r="254" spans="3:22" ht="19.5" customHeight="1" thickTop="1" thickBot="1" x14ac:dyDescent="0.3">
      <c r="C254" s="58"/>
      <c r="D254" s="58" t="str">
        <f>IF(C254&lt;&gt;"",TEXT(C254,"00")&amp;"/12/"&amp;'Configurações Básicas'!$P$5,"")</f>
        <v/>
      </c>
      <c r="E254" s="58"/>
      <c r="F254" s="58"/>
      <c r="G254" s="58"/>
      <c r="H254" s="58"/>
      <c r="I254" s="59"/>
      <c r="J254" s="193"/>
      <c r="K254" s="60"/>
      <c r="L254" s="192"/>
      <c r="M254" s="56">
        <f>M253+IF(AND(K254="Pago",OR(E254='PC Receitas'!$O$4,E254='PC Receitas'!$O$5,E254='PC Receitas'!$O$6)),I254,IF(AND(K254="Pago",OR(E254='PC Receitas'!$O$7,E254='PC Receitas'!$O$8,E254='PC Receitas'!$O$9,E254='PC Receitas'!$O$10,E254='PC Receitas'!$O$11,E254='PC Receitas'!$O$12,E254='PC Receitas'!$O$13,E254='PC Receitas'!$O$14)),-I254,0))</f>
        <v>7448.57</v>
      </c>
      <c r="R254" s="153" t="e">
        <f t="shared" si="12"/>
        <v>#N/A</v>
      </c>
      <c r="S254" s="150" t="e">
        <f t="shared" si="13"/>
        <v>#N/A</v>
      </c>
      <c r="T254" s="150" t="e">
        <f t="shared" si="14"/>
        <v>#N/A</v>
      </c>
      <c r="U254" s="150" t="e">
        <f t="shared" si="15"/>
        <v>#N/A</v>
      </c>
      <c r="V254" s="154" t="e">
        <f>VLOOKUP(E254,'PC Receitas'!$O$4:$P$14,2,FALSE)</f>
        <v>#N/A</v>
      </c>
    </row>
    <row r="255" spans="3:22" ht="19.5" customHeight="1" thickTop="1" thickBot="1" x14ac:dyDescent="0.3">
      <c r="C255" s="58"/>
      <c r="D255" s="58" t="str">
        <f>IF(C255&lt;&gt;"",TEXT(C255,"00")&amp;"/12/"&amp;'Configurações Básicas'!$P$5,"")</f>
        <v/>
      </c>
      <c r="E255" s="58"/>
      <c r="F255" s="58"/>
      <c r="G255" s="58"/>
      <c r="H255" s="58"/>
      <c r="I255" s="59"/>
      <c r="J255" s="193"/>
      <c r="K255" s="60"/>
      <c r="L255" s="192"/>
      <c r="M255" s="56">
        <f>M254+IF(AND(K255="Pago",OR(E255='PC Receitas'!$O$4,E255='PC Receitas'!$O$5,E255='PC Receitas'!$O$6)),I255,IF(AND(K255="Pago",OR(E255='PC Receitas'!$O$7,E255='PC Receitas'!$O$8,E255='PC Receitas'!$O$9,E255='PC Receitas'!$O$10,E255='PC Receitas'!$O$11,E255='PC Receitas'!$O$12,E255='PC Receitas'!$O$13,E255='PC Receitas'!$O$14)),-I255,0))</f>
        <v>7448.57</v>
      </c>
      <c r="R255" s="153" t="e">
        <f t="shared" si="12"/>
        <v>#N/A</v>
      </c>
      <c r="S255" s="150" t="e">
        <f t="shared" si="13"/>
        <v>#N/A</v>
      </c>
      <c r="T255" s="150" t="e">
        <f t="shared" si="14"/>
        <v>#N/A</v>
      </c>
      <c r="U255" s="150" t="e">
        <f t="shared" si="15"/>
        <v>#N/A</v>
      </c>
      <c r="V255" s="154" t="e">
        <f>VLOOKUP(E255,'PC Receitas'!$O$4:$P$14,2,FALSE)</f>
        <v>#N/A</v>
      </c>
    </row>
    <row r="256" spans="3:22" ht="19.5" customHeight="1" thickTop="1" thickBot="1" x14ac:dyDescent="0.3">
      <c r="C256" s="58"/>
      <c r="D256" s="58" t="str">
        <f>IF(C256&lt;&gt;"",TEXT(C256,"00")&amp;"/12/"&amp;'Configurações Básicas'!$P$5,"")</f>
        <v/>
      </c>
      <c r="E256" s="58"/>
      <c r="F256" s="58"/>
      <c r="G256" s="58"/>
      <c r="H256" s="58"/>
      <c r="I256" s="59"/>
      <c r="J256" s="193"/>
      <c r="K256" s="60"/>
      <c r="L256" s="192"/>
      <c r="M256" s="56">
        <f>M255+IF(AND(K256="Pago",OR(E256='PC Receitas'!$O$4,E256='PC Receitas'!$O$5,E256='PC Receitas'!$O$6)),I256,IF(AND(K256="Pago",OR(E256='PC Receitas'!$O$7,E256='PC Receitas'!$O$8,E256='PC Receitas'!$O$9,E256='PC Receitas'!$O$10,E256='PC Receitas'!$O$11,E256='PC Receitas'!$O$12,E256='PC Receitas'!$O$13,E256='PC Receitas'!$O$14)),-I256,0))</f>
        <v>7448.57</v>
      </c>
      <c r="R256" s="153" t="e">
        <f t="shared" si="12"/>
        <v>#N/A</v>
      </c>
      <c r="S256" s="150" t="e">
        <f t="shared" si="13"/>
        <v>#N/A</v>
      </c>
      <c r="T256" s="150" t="e">
        <f t="shared" si="14"/>
        <v>#N/A</v>
      </c>
      <c r="U256" s="150" t="e">
        <f t="shared" si="15"/>
        <v>#N/A</v>
      </c>
      <c r="V256" s="154" t="e">
        <f>VLOOKUP(E256,'PC Receitas'!$O$4:$P$14,2,FALSE)</f>
        <v>#N/A</v>
      </c>
    </row>
    <row r="257" spans="3:22" ht="19.5" customHeight="1" thickTop="1" thickBot="1" x14ac:dyDescent="0.3">
      <c r="C257" s="58"/>
      <c r="D257" s="58" t="str">
        <f>IF(C257&lt;&gt;"",TEXT(C257,"00")&amp;"/12/"&amp;'Configurações Básicas'!$P$5,"")</f>
        <v/>
      </c>
      <c r="E257" s="58"/>
      <c r="F257" s="58"/>
      <c r="G257" s="58"/>
      <c r="H257" s="58"/>
      <c r="I257" s="59"/>
      <c r="J257" s="193"/>
      <c r="K257" s="60"/>
      <c r="L257" s="192"/>
      <c r="M257" s="56">
        <f>M256+IF(AND(K257="Pago",OR(E257='PC Receitas'!$O$4,E257='PC Receitas'!$O$5,E257='PC Receitas'!$O$6)),I257,IF(AND(K257="Pago",OR(E257='PC Receitas'!$O$7,E257='PC Receitas'!$O$8,E257='PC Receitas'!$O$9,E257='PC Receitas'!$O$10,E257='PC Receitas'!$O$11,E257='PC Receitas'!$O$12,E257='PC Receitas'!$O$13,E257='PC Receitas'!$O$14)),-I257,0))</f>
        <v>7448.57</v>
      </c>
      <c r="R257" s="153" t="e">
        <f t="shared" si="12"/>
        <v>#N/A</v>
      </c>
      <c r="S257" s="150" t="e">
        <f t="shared" si="13"/>
        <v>#N/A</v>
      </c>
      <c r="T257" s="150" t="e">
        <f t="shared" si="14"/>
        <v>#N/A</v>
      </c>
      <c r="U257" s="150" t="e">
        <f t="shared" si="15"/>
        <v>#N/A</v>
      </c>
      <c r="V257" s="154" t="e">
        <f>VLOOKUP(E257,'PC Receitas'!$O$4:$P$14,2,FALSE)</f>
        <v>#N/A</v>
      </c>
    </row>
    <row r="258" spans="3:22" ht="19.5" customHeight="1" thickTop="1" thickBot="1" x14ac:dyDescent="0.3">
      <c r="C258" s="58"/>
      <c r="D258" s="58" t="str">
        <f>IF(C258&lt;&gt;"",TEXT(C258,"00")&amp;"/12/"&amp;'Configurações Básicas'!$P$5,"")</f>
        <v/>
      </c>
      <c r="E258" s="58"/>
      <c r="F258" s="58"/>
      <c r="G258" s="58"/>
      <c r="H258" s="58"/>
      <c r="I258" s="59"/>
      <c r="J258" s="193"/>
      <c r="K258" s="60"/>
      <c r="L258" s="192"/>
      <c r="M258" s="56">
        <f>M257+IF(AND(K258="Pago",OR(E258='PC Receitas'!$O$4,E258='PC Receitas'!$O$5,E258='PC Receitas'!$O$6)),I258,IF(AND(K258="Pago",OR(E258='PC Receitas'!$O$7,E258='PC Receitas'!$O$8,E258='PC Receitas'!$O$9,E258='PC Receitas'!$O$10,E258='PC Receitas'!$O$11,E258='PC Receitas'!$O$12,E258='PC Receitas'!$O$13,E258='PC Receitas'!$O$14)),-I258,0))</f>
        <v>7448.57</v>
      </c>
      <c r="R258" s="153" t="e">
        <f t="shared" si="12"/>
        <v>#N/A</v>
      </c>
      <c r="S258" s="150" t="e">
        <f t="shared" si="13"/>
        <v>#N/A</v>
      </c>
      <c r="T258" s="150" t="e">
        <f t="shared" si="14"/>
        <v>#N/A</v>
      </c>
      <c r="U258" s="150" t="e">
        <f t="shared" si="15"/>
        <v>#N/A</v>
      </c>
      <c r="V258" s="154" t="e">
        <f>VLOOKUP(E258,'PC Receitas'!$O$4:$P$14,2,FALSE)</f>
        <v>#N/A</v>
      </c>
    </row>
    <row r="259" spans="3:22" ht="19.5" customHeight="1" thickTop="1" thickBot="1" x14ac:dyDescent="0.3">
      <c r="C259" s="58"/>
      <c r="D259" s="58" t="str">
        <f>IF(C259&lt;&gt;"",TEXT(C259,"00")&amp;"/12/"&amp;'Configurações Básicas'!$P$5,"")</f>
        <v/>
      </c>
      <c r="E259" s="58"/>
      <c r="F259" s="58"/>
      <c r="G259" s="58"/>
      <c r="H259" s="58"/>
      <c r="I259" s="59"/>
      <c r="J259" s="193"/>
      <c r="K259" s="60"/>
      <c r="L259" s="192"/>
      <c r="M259" s="56">
        <f>M258+IF(AND(K259="Pago",OR(E259='PC Receitas'!$O$4,E259='PC Receitas'!$O$5,E259='PC Receitas'!$O$6)),I259,IF(AND(K259="Pago",OR(E259='PC Receitas'!$O$7,E259='PC Receitas'!$O$8,E259='PC Receitas'!$O$9,E259='PC Receitas'!$O$10,E259='PC Receitas'!$O$11,E259='PC Receitas'!$O$12,E259='PC Receitas'!$O$13,E259='PC Receitas'!$O$14)),-I259,0))</f>
        <v>7448.57</v>
      </c>
      <c r="R259" s="153" t="e">
        <f t="shared" si="12"/>
        <v>#N/A</v>
      </c>
      <c r="S259" s="150" t="e">
        <f t="shared" si="13"/>
        <v>#N/A</v>
      </c>
      <c r="T259" s="150" t="e">
        <f t="shared" si="14"/>
        <v>#N/A</v>
      </c>
      <c r="U259" s="150" t="e">
        <f t="shared" si="15"/>
        <v>#N/A</v>
      </c>
      <c r="V259" s="154" t="e">
        <f>VLOOKUP(E259,'PC Receitas'!$O$4:$P$14,2,FALSE)</f>
        <v>#N/A</v>
      </c>
    </row>
    <row r="260" spans="3:22" ht="19.5" customHeight="1" thickTop="1" thickBot="1" x14ac:dyDescent="0.3">
      <c r="C260" s="58"/>
      <c r="D260" s="58" t="str">
        <f>IF(C260&lt;&gt;"",TEXT(C260,"00")&amp;"/12/"&amp;'Configurações Básicas'!$P$5,"")</f>
        <v/>
      </c>
      <c r="E260" s="58"/>
      <c r="F260" s="58"/>
      <c r="G260" s="58"/>
      <c r="H260" s="58"/>
      <c r="I260" s="59"/>
      <c r="J260" s="193"/>
      <c r="K260" s="60"/>
      <c r="L260" s="192"/>
      <c r="M260" s="56">
        <f>M259+IF(AND(K260="Pago",OR(E260='PC Receitas'!$O$4,E260='PC Receitas'!$O$5,E260='PC Receitas'!$O$6)),I260,IF(AND(K260="Pago",OR(E260='PC Receitas'!$O$7,E260='PC Receitas'!$O$8,E260='PC Receitas'!$O$9,E260='PC Receitas'!$O$10,E260='PC Receitas'!$O$11,E260='PC Receitas'!$O$12,E260='PC Receitas'!$O$13,E260='PC Receitas'!$O$14)),-I260,0))</f>
        <v>7448.57</v>
      </c>
      <c r="R260" s="153" t="e">
        <f t="shared" si="12"/>
        <v>#N/A</v>
      </c>
      <c r="S260" s="150" t="e">
        <f t="shared" si="13"/>
        <v>#N/A</v>
      </c>
      <c r="T260" s="150" t="e">
        <f t="shared" si="14"/>
        <v>#N/A</v>
      </c>
      <c r="U260" s="150" t="e">
        <f t="shared" si="15"/>
        <v>#N/A</v>
      </c>
      <c r="V260" s="154" t="e">
        <f>VLOOKUP(E260,'PC Receitas'!$O$4:$P$14,2,FALSE)</f>
        <v>#N/A</v>
      </c>
    </row>
    <row r="261" spans="3:22" ht="19.5" customHeight="1" thickTop="1" thickBot="1" x14ac:dyDescent="0.3">
      <c r="C261" s="58"/>
      <c r="D261" s="58" t="str">
        <f>IF(C261&lt;&gt;"",TEXT(C261,"00")&amp;"/12/"&amp;'Configurações Básicas'!$P$5,"")</f>
        <v/>
      </c>
      <c r="E261" s="58"/>
      <c r="F261" s="58"/>
      <c r="G261" s="58"/>
      <c r="H261" s="58"/>
      <c r="I261" s="59"/>
      <c r="J261" s="193"/>
      <c r="K261" s="60"/>
      <c r="L261" s="192"/>
      <c r="M261" s="56">
        <f>M260+IF(AND(K261="Pago",OR(E261='PC Receitas'!$O$4,E261='PC Receitas'!$O$5,E261='PC Receitas'!$O$6)),I261,IF(AND(K261="Pago",OR(E261='PC Receitas'!$O$7,E261='PC Receitas'!$O$8,E261='PC Receitas'!$O$9,E261='PC Receitas'!$O$10,E261='PC Receitas'!$O$11,E261='PC Receitas'!$O$12,E261='PC Receitas'!$O$13,E261='PC Receitas'!$O$14)),-I261,0))</f>
        <v>7448.57</v>
      </c>
      <c r="R261" s="153" t="e">
        <f t="shared" si="12"/>
        <v>#N/A</v>
      </c>
      <c r="S261" s="150" t="e">
        <f t="shared" si="13"/>
        <v>#N/A</v>
      </c>
      <c r="T261" s="150" t="e">
        <f t="shared" si="14"/>
        <v>#N/A</v>
      </c>
      <c r="U261" s="150" t="e">
        <f t="shared" si="15"/>
        <v>#N/A</v>
      </c>
      <c r="V261" s="154" t="e">
        <f>VLOOKUP(E261,'PC Receitas'!$O$4:$P$14,2,FALSE)</f>
        <v>#N/A</v>
      </c>
    </row>
    <row r="262" spans="3:22" ht="19.5" customHeight="1" thickTop="1" thickBot="1" x14ac:dyDescent="0.3">
      <c r="C262" s="58"/>
      <c r="D262" s="58" t="str">
        <f>IF(C262&lt;&gt;"",TEXT(C262,"00")&amp;"/12/"&amp;'Configurações Básicas'!$P$5,"")</f>
        <v/>
      </c>
      <c r="E262" s="58"/>
      <c r="F262" s="58"/>
      <c r="G262" s="58"/>
      <c r="H262" s="58"/>
      <c r="I262" s="59"/>
      <c r="J262" s="193"/>
      <c r="K262" s="60"/>
      <c r="L262" s="192"/>
      <c r="M262" s="56">
        <f>M261+IF(AND(K262="Pago",OR(E262='PC Receitas'!$O$4,E262='PC Receitas'!$O$5,E262='PC Receitas'!$O$6)),I262,IF(AND(K262="Pago",OR(E262='PC Receitas'!$O$7,E262='PC Receitas'!$O$8,E262='PC Receitas'!$O$9,E262='PC Receitas'!$O$10,E262='PC Receitas'!$O$11,E262='PC Receitas'!$O$12,E262='PC Receitas'!$O$13,E262='PC Receitas'!$O$14)),-I262,0))</f>
        <v>7448.57</v>
      </c>
      <c r="R262" s="153" t="e">
        <f t="shared" ref="R262:R325" si="16">IF(V262="Despesas_com_RH","Despesa",IF(V262="Despesas_Operacionais","Despesa",IF(V262="Despesas_com_Marketing","Despesa",IF(V262="Impostos","Despesa",IF(V262="Investimentos","Despesa","")))))</f>
        <v>#N/A</v>
      </c>
      <c r="S262" s="150" t="e">
        <f t="shared" ref="S262:S325" si="17">IF(V262="Despesas_com_Produtos","Despesa",IF(V262="Despesas_com_Serviços","Despesa",IF(V262="Despesas_Não_Operacionais","Despesa","")))</f>
        <v>#N/A</v>
      </c>
      <c r="T262" s="150" t="e">
        <f t="shared" ref="T262:T325" si="18">IF(V262="Receitas_com_Produtos","Receita",IF(V262="Receitas_com_Serviços","Receita",IF(V262="Receitas_Não_Operacionais","Receita","")))</f>
        <v>#N/A</v>
      </c>
      <c r="U262" s="150" t="e">
        <f t="shared" ref="U262:U325" si="19">IF(R262&lt;&gt;"",R262,IF(S262&lt;&gt;"",S262,IF(T262&lt;&gt;"",T262,"")))</f>
        <v>#N/A</v>
      </c>
      <c r="V262" s="154" t="e">
        <f>VLOOKUP(E262,'PC Receitas'!$O$4:$P$14,2,FALSE)</f>
        <v>#N/A</v>
      </c>
    </row>
    <row r="263" spans="3:22" ht="19.5" customHeight="1" thickTop="1" thickBot="1" x14ac:dyDescent="0.3">
      <c r="C263" s="58"/>
      <c r="D263" s="58" t="str">
        <f>IF(C263&lt;&gt;"",TEXT(C263,"00")&amp;"/12/"&amp;'Configurações Básicas'!$P$5,"")</f>
        <v/>
      </c>
      <c r="E263" s="58"/>
      <c r="F263" s="58"/>
      <c r="G263" s="58"/>
      <c r="H263" s="58"/>
      <c r="I263" s="59"/>
      <c r="J263" s="193"/>
      <c r="K263" s="60"/>
      <c r="L263" s="192"/>
      <c r="M263" s="56">
        <f>M262+IF(AND(K263="Pago",OR(E263='PC Receitas'!$O$4,E263='PC Receitas'!$O$5,E263='PC Receitas'!$O$6)),I263,IF(AND(K263="Pago",OR(E263='PC Receitas'!$O$7,E263='PC Receitas'!$O$8,E263='PC Receitas'!$O$9,E263='PC Receitas'!$O$10,E263='PC Receitas'!$O$11,E263='PC Receitas'!$O$12,E263='PC Receitas'!$O$13,E263='PC Receitas'!$O$14)),-I263,0))</f>
        <v>7448.57</v>
      </c>
      <c r="R263" s="153" t="e">
        <f t="shared" si="16"/>
        <v>#N/A</v>
      </c>
      <c r="S263" s="150" t="e">
        <f t="shared" si="17"/>
        <v>#N/A</v>
      </c>
      <c r="T263" s="150" t="e">
        <f t="shared" si="18"/>
        <v>#N/A</v>
      </c>
      <c r="U263" s="150" t="e">
        <f t="shared" si="19"/>
        <v>#N/A</v>
      </c>
      <c r="V263" s="154" t="e">
        <f>VLOOKUP(E263,'PC Receitas'!$O$4:$P$14,2,FALSE)</f>
        <v>#N/A</v>
      </c>
    </row>
    <row r="264" spans="3:22" ht="19.5" customHeight="1" thickTop="1" thickBot="1" x14ac:dyDescent="0.3">
      <c r="C264" s="58"/>
      <c r="D264" s="58" t="str">
        <f>IF(C264&lt;&gt;"",TEXT(C264,"00")&amp;"/12/"&amp;'Configurações Básicas'!$P$5,"")</f>
        <v/>
      </c>
      <c r="E264" s="58"/>
      <c r="F264" s="58"/>
      <c r="G264" s="58"/>
      <c r="H264" s="58"/>
      <c r="I264" s="59"/>
      <c r="J264" s="193"/>
      <c r="K264" s="60"/>
      <c r="L264" s="192"/>
      <c r="M264" s="56">
        <f>M263+IF(AND(K264="Pago",OR(E264='PC Receitas'!$O$4,E264='PC Receitas'!$O$5,E264='PC Receitas'!$O$6)),I264,IF(AND(K264="Pago",OR(E264='PC Receitas'!$O$7,E264='PC Receitas'!$O$8,E264='PC Receitas'!$O$9,E264='PC Receitas'!$O$10,E264='PC Receitas'!$O$11,E264='PC Receitas'!$O$12,E264='PC Receitas'!$O$13,E264='PC Receitas'!$O$14)),-I264,0))</f>
        <v>7448.57</v>
      </c>
      <c r="R264" s="153" t="e">
        <f t="shared" si="16"/>
        <v>#N/A</v>
      </c>
      <c r="S264" s="150" t="e">
        <f t="shared" si="17"/>
        <v>#N/A</v>
      </c>
      <c r="T264" s="150" t="e">
        <f t="shared" si="18"/>
        <v>#N/A</v>
      </c>
      <c r="U264" s="150" t="e">
        <f t="shared" si="19"/>
        <v>#N/A</v>
      </c>
      <c r="V264" s="154" t="e">
        <f>VLOOKUP(E264,'PC Receitas'!$O$4:$P$14,2,FALSE)</f>
        <v>#N/A</v>
      </c>
    </row>
    <row r="265" spans="3:22" ht="19.5" customHeight="1" thickTop="1" thickBot="1" x14ac:dyDescent="0.3">
      <c r="C265" s="58"/>
      <c r="D265" s="58" t="str">
        <f>IF(C265&lt;&gt;"",TEXT(C265,"00")&amp;"/12/"&amp;'Configurações Básicas'!$P$5,"")</f>
        <v/>
      </c>
      <c r="E265" s="58"/>
      <c r="F265" s="58"/>
      <c r="G265" s="58"/>
      <c r="H265" s="58"/>
      <c r="I265" s="59"/>
      <c r="J265" s="193"/>
      <c r="K265" s="60"/>
      <c r="L265" s="192"/>
      <c r="M265" s="56">
        <f>M264+IF(AND(K265="Pago",OR(E265='PC Receitas'!$O$4,E265='PC Receitas'!$O$5,E265='PC Receitas'!$O$6)),I265,IF(AND(K265="Pago",OR(E265='PC Receitas'!$O$7,E265='PC Receitas'!$O$8,E265='PC Receitas'!$O$9,E265='PC Receitas'!$O$10,E265='PC Receitas'!$O$11,E265='PC Receitas'!$O$12,E265='PC Receitas'!$O$13,E265='PC Receitas'!$O$14)),-I265,0))</f>
        <v>7448.57</v>
      </c>
      <c r="R265" s="153" t="e">
        <f t="shared" si="16"/>
        <v>#N/A</v>
      </c>
      <c r="S265" s="150" t="e">
        <f t="shared" si="17"/>
        <v>#N/A</v>
      </c>
      <c r="T265" s="150" t="e">
        <f t="shared" si="18"/>
        <v>#N/A</v>
      </c>
      <c r="U265" s="150" t="e">
        <f t="shared" si="19"/>
        <v>#N/A</v>
      </c>
      <c r="V265" s="154" t="e">
        <f>VLOOKUP(E265,'PC Receitas'!$O$4:$P$14,2,FALSE)</f>
        <v>#N/A</v>
      </c>
    </row>
    <row r="266" spans="3:22" ht="19.5" customHeight="1" thickTop="1" thickBot="1" x14ac:dyDescent="0.3">
      <c r="C266" s="58"/>
      <c r="D266" s="58" t="str">
        <f>IF(C266&lt;&gt;"",TEXT(C266,"00")&amp;"/12/"&amp;'Configurações Básicas'!$P$5,"")</f>
        <v/>
      </c>
      <c r="E266" s="58"/>
      <c r="F266" s="58"/>
      <c r="G266" s="58"/>
      <c r="H266" s="58"/>
      <c r="I266" s="59"/>
      <c r="J266" s="193"/>
      <c r="K266" s="60"/>
      <c r="L266" s="192"/>
      <c r="M266" s="56">
        <f>M265+IF(AND(K266="Pago",OR(E266='PC Receitas'!$O$4,E266='PC Receitas'!$O$5,E266='PC Receitas'!$O$6)),I266,IF(AND(K266="Pago",OR(E266='PC Receitas'!$O$7,E266='PC Receitas'!$O$8,E266='PC Receitas'!$O$9,E266='PC Receitas'!$O$10,E266='PC Receitas'!$O$11,E266='PC Receitas'!$O$12,E266='PC Receitas'!$O$13,E266='PC Receitas'!$O$14)),-I266,0))</f>
        <v>7448.57</v>
      </c>
      <c r="R266" s="153" t="e">
        <f t="shared" si="16"/>
        <v>#N/A</v>
      </c>
      <c r="S266" s="150" t="e">
        <f t="shared" si="17"/>
        <v>#N/A</v>
      </c>
      <c r="T266" s="150" t="e">
        <f t="shared" si="18"/>
        <v>#N/A</v>
      </c>
      <c r="U266" s="150" t="e">
        <f t="shared" si="19"/>
        <v>#N/A</v>
      </c>
      <c r="V266" s="154" t="e">
        <f>VLOOKUP(E266,'PC Receitas'!$O$4:$P$14,2,FALSE)</f>
        <v>#N/A</v>
      </c>
    </row>
    <row r="267" spans="3:22" ht="19.5" customHeight="1" thickTop="1" thickBot="1" x14ac:dyDescent="0.3">
      <c r="C267" s="58"/>
      <c r="D267" s="58" t="str">
        <f>IF(C267&lt;&gt;"",TEXT(C267,"00")&amp;"/12/"&amp;'Configurações Básicas'!$P$5,"")</f>
        <v/>
      </c>
      <c r="E267" s="58"/>
      <c r="F267" s="58"/>
      <c r="G267" s="58"/>
      <c r="H267" s="58"/>
      <c r="I267" s="59"/>
      <c r="J267" s="193"/>
      <c r="K267" s="60"/>
      <c r="L267" s="192"/>
      <c r="M267" s="56">
        <f>M266+IF(AND(K267="Pago",OR(E267='PC Receitas'!$O$4,E267='PC Receitas'!$O$5,E267='PC Receitas'!$O$6)),I267,IF(AND(K267="Pago",OR(E267='PC Receitas'!$O$7,E267='PC Receitas'!$O$8,E267='PC Receitas'!$O$9,E267='PC Receitas'!$O$10,E267='PC Receitas'!$O$11,E267='PC Receitas'!$O$12,E267='PC Receitas'!$O$13,E267='PC Receitas'!$O$14)),-I267,0))</f>
        <v>7448.57</v>
      </c>
      <c r="R267" s="153" t="e">
        <f t="shared" si="16"/>
        <v>#N/A</v>
      </c>
      <c r="S267" s="150" t="e">
        <f t="shared" si="17"/>
        <v>#N/A</v>
      </c>
      <c r="T267" s="150" t="e">
        <f t="shared" si="18"/>
        <v>#N/A</v>
      </c>
      <c r="U267" s="150" t="e">
        <f t="shared" si="19"/>
        <v>#N/A</v>
      </c>
      <c r="V267" s="154" t="e">
        <f>VLOOKUP(E267,'PC Receitas'!$O$4:$P$14,2,FALSE)</f>
        <v>#N/A</v>
      </c>
    </row>
    <row r="268" spans="3:22" ht="19.5" customHeight="1" thickTop="1" thickBot="1" x14ac:dyDescent="0.3">
      <c r="C268" s="58"/>
      <c r="D268" s="58" t="str">
        <f>IF(C268&lt;&gt;"",TEXT(C268,"00")&amp;"/12/"&amp;'Configurações Básicas'!$P$5,"")</f>
        <v/>
      </c>
      <c r="E268" s="58"/>
      <c r="F268" s="58"/>
      <c r="G268" s="58"/>
      <c r="H268" s="58"/>
      <c r="I268" s="59"/>
      <c r="J268" s="193"/>
      <c r="K268" s="60"/>
      <c r="L268" s="192"/>
      <c r="M268" s="56">
        <f>M267+IF(AND(K268="Pago",OR(E268='PC Receitas'!$O$4,E268='PC Receitas'!$O$5,E268='PC Receitas'!$O$6)),I268,IF(AND(K268="Pago",OR(E268='PC Receitas'!$O$7,E268='PC Receitas'!$O$8,E268='PC Receitas'!$O$9,E268='PC Receitas'!$O$10,E268='PC Receitas'!$O$11,E268='PC Receitas'!$O$12,E268='PC Receitas'!$O$13,E268='PC Receitas'!$O$14)),-I268,0))</f>
        <v>7448.57</v>
      </c>
      <c r="R268" s="153" t="e">
        <f t="shared" si="16"/>
        <v>#N/A</v>
      </c>
      <c r="S268" s="150" t="e">
        <f t="shared" si="17"/>
        <v>#N/A</v>
      </c>
      <c r="T268" s="150" t="e">
        <f t="shared" si="18"/>
        <v>#N/A</v>
      </c>
      <c r="U268" s="150" t="e">
        <f t="shared" si="19"/>
        <v>#N/A</v>
      </c>
      <c r="V268" s="154" t="e">
        <f>VLOOKUP(E268,'PC Receitas'!$O$4:$P$14,2,FALSE)</f>
        <v>#N/A</v>
      </c>
    </row>
    <row r="269" spans="3:22" ht="19.5" customHeight="1" thickTop="1" thickBot="1" x14ac:dyDescent="0.3">
      <c r="C269" s="58"/>
      <c r="D269" s="58" t="str">
        <f>IF(C269&lt;&gt;"",TEXT(C269,"00")&amp;"/12/"&amp;'Configurações Básicas'!$P$5,"")</f>
        <v/>
      </c>
      <c r="E269" s="58"/>
      <c r="F269" s="58"/>
      <c r="G269" s="58"/>
      <c r="H269" s="58"/>
      <c r="I269" s="59"/>
      <c r="J269" s="193"/>
      <c r="K269" s="60"/>
      <c r="L269" s="192"/>
      <c r="M269" s="56">
        <f>M268+IF(AND(K269="Pago",OR(E269='PC Receitas'!$O$4,E269='PC Receitas'!$O$5,E269='PC Receitas'!$O$6)),I269,IF(AND(K269="Pago",OR(E269='PC Receitas'!$O$7,E269='PC Receitas'!$O$8,E269='PC Receitas'!$O$9,E269='PC Receitas'!$O$10,E269='PC Receitas'!$O$11,E269='PC Receitas'!$O$12,E269='PC Receitas'!$O$13,E269='PC Receitas'!$O$14)),-I269,0))</f>
        <v>7448.57</v>
      </c>
      <c r="R269" s="153" t="e">
        <f t="shared" si="16"/>
        <v>#N/A</v>
      </c>
      <c r="S269" s="150" t="e">
        <f t="shared" si="17"/>
        <v>#N/A</v>
      </c>
      <c r="T269" s="150" t="e">
        <f t="shared" si="18"/>
        <v>#N/A</v>
      </c>
      <c r="U269" s="150" t="e">
        <f t="shared" si="19"/>
        <v>#N/A</v>
      </c>
      <c r="V269" s="154" t="e">
        <f>VLOOKUP(E269,'PC Receitas'!$O$4:$P$14,2,FALSE)</f>
        <v>#N/A</v>
      </c>
    </row>
    <row r="270" spans="3:22" ht="19.5" customHeight="1" thickTop="1" thickBot="1" x14ac:dyDescent="0.3">
      <c r="C270" s="58"/>
      <c r="D270" s="58" t="str">
        <f>IF(C270&lt;&gt;"",TEXT(C270,"00")&amp;"/12/"&amp;'Configurações Básicas'!$P$5,"")</f>
        <v/>
      </c>
      <c r="E270" s="58"/>
      <c r="F270" s="58"/>
      <c r="G270" s="58"/>
      <c r="H270" s="58"/>
      <c r="I270" s="59"/>
      <c r="J270" s="193"/>
      <c r="K270" s="60"/>
      <c r="L270" s="192"/>
      <c r="M270" s="56">
        <f>M269+IF(AND(K270="Pago",OR(E270='PC Receitas'!$O$4,E270='PC Receitas'!$O$5,E270='PC Receitas'!$O$6)),I270,IF(AND(K270="Pago",OR(E270='PC Receitas'!$O$7,E270='PC Receitas'!$O$8,E270='PC Receitas'!$O$9,E270='PC Receitas'!$O$10,E270='PC Receitas'!$O$11,E270='PC Receitas'!$O$12,E270='PC Receitas'!$O$13,E270='PC Receitas'!$O$14)),-I270,0))</f>
        <v>7448.57</v>
      </c>
      <c r="R270" s="153" t="e">
        <f t="shared" si="16"/>
        <v>#N/A</v>
      </c>
      <c r="S270" s="150" t="e">
        <f t="shared" si="17"/>
        <v>#N/A</v>
      </c>
      <c r="T270" s="150" t="e">
        <f t="shared" si="18"/>
        <v>#N/A</v>
      </c>
      <c r="U270" s="150" t="e">
        <f t="shared" si="19"/>
        <v>#N/A</v>
      </c>
      <c r="V270" s="154" t="e">
        <f>VLOOKUP(E270,'PC Receitas'!$O$4:$P$14,2,FALSE)</f>
        <v>#N/A</v>
      </c>
    </row>
    <row r="271" spans="3:22" ht="19.5" customHeight="1" thickTop="1" thickBot="1" x14ac:dyDescent="0.3">
      <c r="C271" s="58"/>
      <c r="D271" s="58" t="str">
        <f>IF(C271&lt;&gt;"",TEXT(C271,"00")&amp;"/12/"&amp;'Configurações Básicas'!$P$5,"")</f>
        <v/>
      </c>
      <c r="E271" s="58"/>
      <c r="F271" s="58"/>
      <c r="G271" s="58"/>
      <c r="H271" s="58"/>
      <c r="I271" s="59"/>
      <c r="J271" s="193"/>
      <c r="K271" s="60"/>
      <c r="L271" s="192"/>
      <c r="M271" s="56">
        <f>M270+IF(AND(K271="Pago",OR(E271='PC Receitas'!$O$4,E271='PC Receitas'!$O$5,E271='PC Receitas'!$O$6)),I271,IF(AND(K271="Pago",OR(E271='PC Receitas'!$O$7,E271='PC Receitas'!$O$8,E271='PC Receitas'!$O$9,E271='PC Receitas'!$O$10,E271='PC Receitas'!$O$11,E271='PC Receitas'!$O$12,E271='PC Receitas'!$O$13,E271='PC Receitas'!$O$14)),-I271,0))</f>
        <v>7448.57</v>
      </c>
      <c r="R271" s="153" t="e">
        <f t="shared" si="16"/>
        <v>#N/A</v>
      </c>
      <c r="S271" s="150" t="e">
        <f t="shared" si="17"/>
        <v>#N/A</v>
      </c>
      <c r="T271" s="150" t="e">
        <f t="shared" si="18"/>
        <v>#N/A</v>
      </c>
      <c r="U271" s="150" t="e">
        <f t="shared" si="19"/>
        <v>#N/A</v>
      </c>
      <c r="V271" s="154" t="e">
        <f>VLOOKUP(E271,'PC Receitas'!$O$4:$P$14,2,FALSE)</f>
        <v>#N/A</v>
      </c>
    </row>
    <row r="272" spans="3:22" ht="19.5" customHeight="1" thickTop="1" thickBot="1" x14ac:dyDescent="0.3">
      <c r="C272" s="58"/>
      <c r="D272" s="58" t="str">
        <f>IF(C272&lt;&gt;"",TEXT(C272,"00")&amp;"/12/"&amp;'Configurações Básicas'!$P$5,"")</f>
        <v/>
      </c>
      <c r="E272" s="58"/>
      <c r="F272" s="58"/>
      <c r="G272" s="58"/>
      <c r="H272" s="58"/>
      <c r="I272" s="59"/>
      <c r="J272" s="193"/>
      <c r="K272" s="60"/>
      <c r="L272" s="192"/>
      <c r="M272" s="56">
        <f>M271+IF(AND(K272="Pago",OR(E272='PC Receitas'!$O$4,E272='PC Receitas'!$O$5,E272='PC Receitas'!$O$6)),I272,IF(AND(K272="Pago",OR(E272='PC Receitas'!$O$7,E272='PC Receitas'!$O$8,E272='PC Receitas'!$O$9,E272='PC Receitas'!$O$10,E272='PC Receitas'!$O$11,E272='PC Receitas'!$O$12,E272='PC Receitas'!$O$13,E272='PC Receitas'!$O$14)),-I272,0))</f>
        <v>7448.57</v>
      </c>
      <c r="R272" s="153" t="e">
        <f t="shared" si="16"/>
        <v>#N/A</v>
      </c>
      <c r="S272" s="150" t="e">
        <f t="shared" si="17"/>
        <v>#N/A</v>
      </c>
      <c r="T272" s="150" t="e">
        <f t="shared" si="18"/>
        <v>#N/A</v>
      </c>
      <c r="U272" s="150" t="e">
        <f t="shared" si="19"/>
        <v>#N/A</v>
      </c>
      <c r="V272" s="154" t="e">
        <f>VLOOKUP(E272,'PC Receitas'!$O$4:$P$14,2,FALSE)</f>
        <v>#N/A</v>
      </c>
    </row>
    <row r="273" spans="3:22" ht="19.5" customHeight="1" thickTop="1" thickBot="1" x14ac:dyDescent="0.3">
      <c r="C273" s="58"/>
      <c r="D273" s="58" t="str">
        <f>IF(C273&lt;&gt;"",TEXT(C273,"00")&amp;"/12/"&amp;'Configurações Básicas'!$P$5,"")</f>
        <v/>
      </c>
      <c r="E273" s="58"/>
      <c r="F273" s="58"/>
      <c r="G273" s="58"/>
      <c r="H273" s="58"/>
      <c r="I273" s="59"/>
      <c r="J273" s="193"/>
      <c r="K273" s="60"/>
      <c r="L273" s="192"/>
      <c r="M273" s="56">
        <f>M272+IF(AND(K273="Pago",OR(E273='PC Receitas'!$O$4,E273='PC Receitas'!$O$5,E273='PC Receitas'!$O$6)),I273,IF(AND(K273="Pago",OR(E273='PC Receitas'!$O$7,E273='PC Receitas'!$O$8,E273='PC Receitas'!$O$9,E273='PC Receitas'!$O$10,E273='PC Receitas'!$O$11,E273='PC Receitas'!$O$12,E273='PC Receitas'!$O$13,E273='PC Receitas'!$O$14)),-I273,0))</f>
        <v>7448.57</v>
      </c>
      <c r="R273" s="153" t="e">
        <f t="shared" si="16"/>
        <v>#N/A</v>
      </c>
      <c r="S273" s="150" t="e">
        <f t="shared" si="17"/>
        <v>#N/A</v>
      </c>
      <c r="T273" s="150" t="e">
        <f t="shared" si="18"/>
        <v>#N/A</v>
      </c>
      <c r="U273" s="150" t="e">
        <f t="shared" si="19"/>
        <v>#N/A</v>
      </c>
      <c r="V273" s="154" t="e">
        <f>VLOOKUP(E273,'PC Receitas'!$O$4:$P$14,2,FALSE)</f>
        <v>#N/A</v>
      </c>
    </row>
    <row r="274" spans="3:22" ht="19.5" customHeight="1" thickTop="1" thickBot="1" x14ac:dyDescent="0.3">
      <c r="C274" s="58"/>
      <c r="D274" s="58" t="str">
        <f>IF(C274&lt;&gt;"",TEXT(C274,"00")&amp;"/12/"&amp;'Configurações Básicas'!$P$5,"")</f>
        <v/>
      </c>
      <c r="E274" s="58"/>
      <c r="F274" s="58"/>
      <c r="G274" s="58"/>
      <c r="H274" s="58"/>
      <c r="I274" s="59"/>
      <c r="J274" s="193"/>
      <c r="K274" s="60"/>
      <c r="L274" s="192"/>
      <c r="M274" s="56">
        <f>M273+IF(AND(K274="Pago",OR(E274='PC Receitas'!$O$4,E274='PC Receitas'!$O$5,E274='PC Receitas'!$O$6)),I274,IF(AND(K274="Pago",OR(E274='PC Receitas'!$O$7,E274='PC Receitas'!$O$8,E274='PC Receitas'!$O$9,E274='PC Receitas'!$O$10,E274='PC Receitas'!$O$11,E274='PC Receitas'!$O$12,E274='PC Receitas'!$O$13,E274='PC Receitas'!$O$14)),-I274,0))</f>
        <v>7448.57</v>
      </c>
      <c r="R274" s="153" t="e">
        <f t="shared" si="16"/>
        <v>#N/A</v>
      </c>
      <c r="S274" s="150" t="e">
        <f t="shared" si="17"/>
        <v>#N/A</v>
      </c>
      <c r="T274" s="150" t="e">
        <f t="shared" si="18"/>
        <v>#N/A</v>
      </c>
      <c r="U274" s="150" t="e">
        <f t="shared" si="19"/>
        <v>#N/A</v>
      </c>
      <c r="V274" s="154" t="e">
        <f>VLOOKUP(E274,'PC Receitas'!$O$4:$P$14,2,FALSE)</f>
        <v>#N/A</v>
      </c>
    </row>
    <row r="275" spans="3:22" ht="19.5" customHeight="1" thickTop="1" thickBot="1" x14ac:dyDescent="0.3">
      <c r="C275" s="58"/>
      <c r="D275" s="58" t="str">
        <f>IF(C275&lt;&gt;"",TEXT(C275,"00")&amp;"/12/"&amp;'Configurações Básicas'!$P$5,"")</f>
        <v/>
      </c>
      <c r="E275" s="58"/>
      <c r="F275" s="58"/>
      <c r="G275" s="58"/>
      <c r="H275" s="58"/>
      <c r="I275" s="59"/>
      <c r="J275" s="193"/>
      <c r="K275" s="60"/>
      <c r="L275" s="192"/>
      <c r="M275" s="56">
        <f>M274+IF(AND(K275="Pago",OR(E275='PC Receitas'!$O$4,E275='PC Receitas'!$O$5,E275='PC Receitas'!$O$6)),I275,IF(AND(K275="Pago",OR(E275='PC Receitas'!$O$7,E275='PC Receitas'!$O$8,E275='PC Receitas'!$O$9,E275='PC Receitas'!$O$10,E275='PC Receitas'!$O$11,E275='PC Receitas'!$O$12,E275='PC Receitas'!$O$13,E275='PC Receitas'!$O$14)),-I275,0))</f>
        <v>7448.57</v>
      </c>
      <c r="R275" s="153" t="e">
        <f t="shared" si="16"/>
        <v>#N/A</v>
      </c>
      <c r="S275" s="150" t="e">
        <f t="shared" si="17"/>
        <v>#N/A</v>
      </c>
      <c r="T275" s="150" t="e">
        <f t="shared" si="18"/>
        <v>#N/A</v>
      </c>
      <c r="U275" s="150" t="e">
        <f t="shared" si="19"/>
        <v>#N/A</v>
      </c>
      <c r="V275" s="154" t="e">
        <f>VLOOKUP(E275,'PC Receitas'!$O$4:$P$14,2,FALSE)</f>
        <v>#N/A</v>
      </c>
    </row>
    <row r="276" spans="3:22" ht="19.5" customHeight="1" thickTop="1" thickBot="1" x14ac:dyDescent="0.3">
      <c r="C276" s="58"/>
      <c r="D276" s="58" t="str">
        <f>IF(C276&lt;&gt;"",TEXT(C276,"00")&amp;"/12/"&amp;'Configurações Básicas'!$P$5,"")</f>
        <v/>
      </c>
      <c r="E276" s="58"/>
      <c r="F276" s="58"/>
      <c r="G276" s="58"/>
      <c r="H276" s="58"/>
      <c r="I276" s="59"/>
      <c r="J276" s="193"/>
      <c r="K276" s="60"/>
      <c r="L276" s="192"/>
      <c r="M276" s="56">
        <f>M275+IF(AND(K276="Pago",OR(E276='PC Receitas'!$O$4,E276='PC Receitas'!$O$5,E276='PC Receitas'!$O$6)),I276,IF(AND(K276="Pago",OR(E276='PC Receitas'!$O$7,E276='PC Receitas'!$O$8,E276='PC Receitas'!$O$9,E276='PC Receitas'!$O$10,E276='PC Receitas'!$O$11,E276='PC Receitas'!$O$12,E276='PC Receitas'!$O$13,E276='PC Receitas'!$O$14)),-I276,0))</f>
        <v>7448.57</v>
      </c>
      <c r="R276" s="153" t="e">
        <f t="shared" si="16"/>
        <v>#N/A</v>
      </c>
      <c r="S276" s="150" t="e">
        <f t="shared" si="17"/>
        <v>#N/A</v>
      </c>
      <c r="T276" s="150" t="e">
        <f t="shared" si="18"/>
        <v>#N/A</v>
      </c>
      <c r="U276" s="150" t="e">
        <f t="shared" si="19"/>
        <v>#N/A</v>
      </c>
      <c r="V276" s="154" t="e">
        <f>VLOOKUP(E276,'PC Receitas'!$O$4:$P$14,2,FALSE)</f>
        <v>#N/A</v>
      </c>
    </row>
    <row r="277" spans="3:22" ht="19.5" customHeight="1" thickTop="1" thickBot="1" x14ac:dyDescent="0.3">
      <c r="C277" s="58"/>
      <c r="D277" s="58" t="str">
        <f>IF(C277&lt;&gt;"",TEXT(C277,"00")&amp;"/12/"&amp;'Configurações Básicas'!$P$5,"")</f>
        <v/>
      </c>
      <c r="E277" s="58"/>
      <c r="F277" s="58"/>
      <c r="G277" s="58"/>
      <c r="H277" s="58"/>
      <c r="I277" s="59"/>
      <c r="J277" s="193"/>
      <c r="K277" s="60"/>
      <c r="L277" s="192"/>
      <c r="M277" s="56">
        <f>M276+IF(AND(K277="Pago",OR(E277='PC Receitas'!$O$4,E277='PC Receitas'!$O$5,E277='PC Receitas'!$O$6)),I277,IF(AND(K277="Pago",OR(E277='PC Receitas'!$O$7,E277='PC Receitas'!$O$8,E277='PC Receitas'!$O$9,E277='PC Receitas'!$O$10,E277='PC Receitas'!$O$11,E277='PC Receitas'!$O$12,E277='PC Receitas'!$O$13,E277='PC Receitas'!$O$14)),-I277,0))</f>
        <v>7448.57</v>
      </c>
      <c r="R277" s="153" t="e">
        <f t="shared" si="16"/>
        <v>#N/A</v>
      </c>
      <c r="S277" s="150" t="e">
        <f t="shared" si="17"/>
        <v>#N/A</v>
      </c>
      <c r="T277" s="150" t="e">
        <f t="shared" si="18"/>
        <v>#N/A</v>
      </c>
      <c r="U277" s="150" t="e">
        <f t="shared" si="19"/>
        <v>#N/A</v>
      </c>
      <c r="V277" s="154" t="e">
        <f>VLOOKUP(E277,'PC Receitas'!$O$4:$P$14,2,FALSE)</f>
        <v>#N/A</v>
      </c>
    </row>
    <row r="278" spans="3:22" ht="19.5" customHeight="1" thickTop="1" thickBot="1" x14ac:dyDescent="0.3">
      <c r="C278" s="58"/>
      <c r="D278" s="58" t="str">
        <f>IF(C278&lt;&gt;"",TEXT(C278,"00")&amp;"/12/"&amp;'Configurações Básicas'!$P$5,"")</f>
        <v/>
      </c>
      <c r="E278" s="58"/>
      <c r="F278" s="58"/>
      <c r="G278" s="58"/>
      <c r="H278" s="58"/>
      <c r="I278" s="59"/>
      <c r="J278" s="193"/>
      <c r="K278" s="60"/>
      <c r="L278" s="192"/>
      <c r="M278" s="56">
        <f>M277+IF(AND(K278="Pago",OR(E278='PC Receitas'!$O$4,E278='PC Receitas'!$O$5,E278='PC Receitas'!$O$6)),I278,IF(AND(K278="Pago",OR(E278='PC Receitas'!$O$7,E278='PC Receitas'!$O$8,E278='PC Receitas'!$O$9,E278='PC Receitas'!$O$10,E278='PC Receitas'!$O$11,E278='PC Receitas'!$O$12,E278='PC Receitas'!$O$13,E278='PC Receitas'!$O$14)),-I278,0))</f>
        <v>7448.57</v>
      </c>
      <c r="R278" s="153" t="e">
        <f t="shared" si="16"/>
        <v>#N/A</v>
      </c>
      <c r="S278" s="150" t="e">
        <f t="shared" si="17"/>
        <v>#N/A</v>
      </c>
      <c r="T278" s="150" t="e">
        <f t="shared" si="18"/>
        <v>#N/A</v>
      </c>
      <c r="U278" s="150" t="e">
        <f t="shared" si="19"/>
        <v>#N/A</v>
      </c>
      <c r="V278" s="154" t="e">
        <f>VLOOKUP(E278,'PC Receitas'!$O$4:$P$14,2,FALSE)</f>
        <v>#N/A</v>
      </c>
    </row>
    <row r="279" spans="3:22" ht="19.5" customHeight="1" thickTop="1" thickBot="1" x14ac:dyDescent="0.3">
      <c r="C279" s="58"/>
      <c r="D279" s="58" t="str">
        <f>IF(C279&lt;&gt;"",TEXT(C279,"00")&amp;"/12/"&amp;'Configurações Básicas'!$P$5,"")</f>
        <v/>
      </c>
      <c r="E279" s="58"/>
      <c r="F279" s="58"/>
      <c r="G279" s="58"/>
      <c r="H279" s="58"/>
      <c r="I279" s="59"/>
      <c r="J279" s="193"/>
      <c r="K279" s="60"/>
      <c r="L279" s="192"/>
      <c r="M279" s="56">
        <f>M278+IF(AND(K279="Pago",OR(E279='PC Receitas'!$O$4,E279='PC Receitas'!$O$5,E279='PC Receitas'!$O$6)),I279,IF(AND(K279="Pago",OR(E279='PC Receitas'!$O$7,E279='PC Receitas'!$O$8,E279='PC Receitas'!$O$9,E279='PC Receitas'!$O$10,E279='PC Receitas'!$O$11,E279='PC Receitas'!$O$12,E279='PC Receitas'!$O$13,E279='PC Receitas'!$O$14)),-I279,0))</f>
        <v>7448.57</v>
      </c>
      <c r="R279" s="153" t="e">
        <f t="shared" si="16"/>
        <v>#N/A</v>
      </c>
      <c r="S279" s="150" t="e">
        <f t="shared" si="17"/>
        <v>#N/A</v>
      </c>
      <c r="T279" s="150" t="e">
        <f t="shared" si="18"/>
        <v>#N/A</v>
      </c>
      <c r="U279" s="150" t="e">
        <f t="shared" si="19"/>
        <v>#N/A</v>
      </c>
      <c r="V279" s="154" t="e">
        <f>VLOOKUP(E279,'PC Receitas'!$O$4:$P$14,2,FALSE)</f>
        <v>#N/A</v>
      </c>
    </row>
    <row r="280" spans="3:22" ht="19.5" customHeight="1" thickTop="1" thickBot="1" x14ac:dyDescent="0.3">
      <c r="C280" s="58"/>
      <c r="D280" s="58" t="str">
        <f>IF(C280&lt;&gt;"",TEXT(C280,"00")&amp;"/12/"&amp;'Configurações Básicas'!$P$5,"")</f>
        <v/>
      </c>
      <c r="E280" s="58"/>
      <c r="F280" s="58"/>
      <c r="G280" s="58"/>
      <c r="H280" s="58"/>
      <c r="I280" s="59"/>
      <c r="J280" s="193"/>
      <c r="K280" s="60"/>
      <c r="L280" s="192"/>
      <c r="M280" s="56">
        <f>M279+IF(AND(K280="Pago",OR(E280='PC Receitas'!$O$4,E280='PC Receitas'!$O$5,E280='PC Receitas'!$O$6)),I280,IF(AND(K280="Pago",OR(E280='PC Receitas'!$O$7,E280='PC Receitas'!$O$8,E280='PC Receitas'!$O$9,E280='PC Receitas'!$O$10,E280='PC Receitas'!$O$11,E280='PC Receitas'!$O$12,E280='PC Receitas'!$O$13,E280='PC Receitas'!$O$14)),-I280,0))</f>
        <v>7448.57</v>
      </c>
      <c r="R280" s="153" t="e">
        <f t="shared" si="16"/>
        <v>#N/A</v>
      </c>
      <c r="S280" s="150" t="e">
        <f t="shared" si="17"/>
        <v>#N/A</v>
      </c>
      <c r="T280" s="150" t="e">
        <f t="shared" si="18"/>
        <v>#N/A</v>
      </c>
      <c r="U280" s="150" t="e">
        <f t="shared" si="19"/>
        <v>#N/A</v>
      </c>
      <c r="V280" s="154" t="e">
        <f>VLOOKUP(E280,'PC Receitas'!$O$4:$P$14,2,FALSE)</f>
        <v>#N/A</v>
      </c>
    </row>
    <row r="281" spans="3:22" ht="19.5" customHeight="1" thickTop="1" thickBot="1" x14ac:dyDescent="0.3">
      <c r="C281" s="58"/>
      <c r="D281" s="58" t="str">
        <f>IF(C281&lt;&gt;"",TEXT(C281,"00")&amp;"/12/"&amp;'Configurações Básicas'!$P$5,"")</f>
        <v/>
      </c>
      <c r="E281" s="58"/>
      <c r="F281" s="58"/>
      <c r="G281" s="58"/>
      <c r="H281" s="58"/>
      <c r="I281" s="59"/>
      <c r="J281" s="193"/>
      <c r="K281" s="60"/>
      <c r="L281" s="192"/>
      <c r="M281" s="56">
        <f>M280+IF(AND(K281="Pago",OR(E281='PC Receitas'!$O$4,E281='PC Receitas'!$O$5,E281='PC Receitas'!$O$6)),I281,IF(AND(K281="Pago",OR(E281='PC Receitas'!$O$7,E281='PC Receitas'!$O$8,E281='PC Receitas'!$O$9,E281='PC Receitas'!$O$10,E281='PC Receitas'!$O$11,E281='PC Receitas'!$O$12,E281='PC Receitas'!$O$13,E281='PC Receitas'!$O$14)),-I281,0))</f>
        <v>7448.57</v>
      </c>
      <c r="R281" s="153" t="e">
        <f t="shared" si="16"/>
        <v>#N/A</v>
      </c>
      <c r="S281" s="150" t="e">
        <f t="shared" si="17"/>
        <v>#N/A</v>
      </c>
      <c r="T281" s="150" t="e">
        <f t="shared" si="18"/>
        <v>#N/A</v>
      </c>
      <c r="U281" s="150" t="e">
        <f t="shared" si="19"/>
        <v>#N/A</v>
      </c>
      <c r="V281" s="154" t="e">
        <f>VLOOKUP(E281,'PC Receitas'!$O$4:$P$14,2,FALSE)</f>
        <v>#N/A</v>
      </c>
    </row>
    <row r="282" spans="3:22" ht="19.5" customHeight="1" thickTop="1" thickBot="1" x14ac:dyDescent="0.3">
      <c r="C282" s="58"/>
      <c r="D282" s="58" t="str">
        <f>IF(C282&lt;&gt;"",TEXT(C282,"00")&amp;"/12/"&amp;'Configurações Básicas'!$P$5,"")</f>
        <v/>
      </c>
      <c r="E282" s="58"/>
      <c r="F282" s="58"/>
      <c r="G282" s="58"/>
      <c r="H282" s="58"/>
      <c r="I282" s="59"/>
      <c r="J282" s="193"/>
      <c r="K282" s="60"/>
      <c r="L282" s="192"/>
      <c r="M282" s="56">
        <f>M281+IF(AND(K282="Pago",OR(E282='PC Receitas'!$O$4,E282='PC Receitas'!$O$5,E282='PC Receitas'!$O$6)),I282,IF(AND(K282="Pago",OR(E282='PC Receitas'!$O$7,E282='PC Receitas'!$O$8,E282='PC Receitas'!$O$9,E282='PC Receitas'!$O$10,E282='PC Receitas'!$O$11,E282='PC Receitas'!$O$12,E282='PC Receitas'!$O$13,E282='PC Receitas'!$O$14)),-I282,0))</f>
        <v>7448.57</v>
      </c>
      <c r="R282" s="153" t="e">
        <f t="shared" si="16"/>
        <v>#N/A</v>
      </c>
      <c r="S282" s="150" t="e">
        <f t="shared" si="17"/>
        <v>#N/A</v>
      </c>
      <c r="T282" s="150" t="e">
        <f t="shared" si="18"/>
        <v>#N/A</v>
      </c>
      <c r="U282" s="150" t="e">
        <f t="shared" si="19"/>
        <v>#N/A</v>
      </c>
      <c r="V282" s="154" t="e">
        <f>VLOOKUP(E282,'PC Receitas'!$O$4:$P$14,2,FALSE)</f>
        <v>#N/A</v>
      </c>
    </row>
    <row r="283" spans="3:22" ht="19.5" customHeight="1" thickTop="1" thickBot="1" x14ac:dyDescent="0.3">
      <c r="C283" s="58"/>
      <c r="D283" s="58" t="str">
        <f>IF(C283&lt;&gt;"",TEXT(C283,"00")&amp;"/12/"&amp;'Configurações Básicas'!$P$5,"")</f>
        <v/>
      </c>
      <c r="E283" s="58"/>
      <c r="F283" s="58"/>
      <c r="G283" s="58"/>
      <c r="H283" s="58"/>
      <c r="I283" s="59"/>
      <c r="J283" s="193"/>
      <c r="K283" s="60"/>
      <c r="L283" s="192"/>
      <c r="M283" s="56">
        <f>M282+IF(AND(K283="Pago",OR(E283='PC Receitas'!$O$4,E283='PC Receitas'!$O$5,E283='PC Receitas'!$O$6)),I283,IF(AND(K283="Pago",OR(E283='PC Receitas'!$O$7,E283='PC Receitas'!$O$8,E283='PC Receitas'!$O$9,E283='PC Receitas'!$O$10,E283='PC Receitas'!$O$11,E283='PC Receitas'!$O$12,E283='PC Receitas'!$O$13,E283='PC Receitas'!$O$14)),-I283,0))</f>
        <v>7448.57</v>
      </c>
      <c r="R283" s="153" t="e">
        <f t="shared" si="16"/>
        <v>#N/A</v>
      </c>
      <c r="S283" s="150" t="e">
        <f t="shared" si="17"/>
        <v>#N/A</v>
      </c>
      <c r="T283" s="150" t="e">
        <f t="shared" si="18"/>
        <v>#N/A</v>
      </c>
      <c r="U283" s="150" t="e">
        <f t="shared" si="19"/>
        <v>#N/A</v>
      </c>
      <c r="V283" s="154" t="e">
        <f>VLOOKUP(E283,'PC Receitas'!$O$4:$P$14,2,FALSE)</f>
        <v>#N/A</v>
      </c>
    </row>
    <row r="284" spans="3:22" ht="19.5" customHeight="1" thickTop="1" thickBot="1" x14ac:dyDescent="0.3">
      <c r="C284" s="58"/>
      <c r="D284" s="58" t="str">
        <f>IF(C284&lt;&gt;"",TEXT(C284,"00")&amp;"/12/"&amp;'Configurações Básicas'!$P$5,"")</f>
        <v/>
      </c>
      <c r="E284" s="58"/>
      <c r="F284" s="58"/>
      <c r="G284" s="58"/>
      <c r="H284" s="58"/>
      <c r="I284" s="59"/>
      <c r="J284" s="193"/>
      <c r="K284" s="60"/>
      <c r="L284" s="192"/>
      <c r="M284" s="56">
        <f>M283+IF(AND(K284="Pago",OR(E284='PC Receitas'!$O$4,E284='PC Receitas'!$O$5,E284='PC Receitas'!$O$6)),I284,IF(AND(K284="Pago",OR(E284='PC Receitas'!$O$7,E284='PC Receitas'!$O$8,E284='PC Receitas'!$O$9,E284='PC Receitas'!$O$10,E284='PC Receitas'!$O$11,E284='PC Receitas'!$O$12,E284='PC Receitas'!$O$13,E284='PC Receitas'!$O$14)),-I284,0))</f>
        <v>7448.57</v>
      </c>
      <c r="R284" s="153" t="e">
        <f t="shared" si="16"/>
        <v>#N/A</v>
      </c>
      <c r="S284" s="150" t="e">
        <f t="shared" si="17"/>
        <v>#N/A</v>
      </c>
      <c r="T284" s="150" t="e">
        <f t="shared" si="18"/>
        <v>#N/A</v>
      </c>
      <c r="U284" s="150" t="e">
        <f t="shared" si="19"/>
        <v>#N/A</v>
      </c>
      <c r="V284" s="154" t="e">
        <f>VLOOKUP(E284,'PC Receitas'!$O$4:$P$14,2,FALSE)</f>
        <v>#N/A</v>
      </c>
    </row>
    <row r="285" spans="3:22" ht="19.5" customHeight="1" thickTop="1" thickBot="1" x14ac:dyDescent="0.3">
      <c r="C285" s="58"/>
      <c r="D285" s="58" t="str">
        <f>IF(C285&lt;&gt;"",TEXT(C285,"00")&amp;"/12/"&amp;'Configurações Básicas'!$P$5,"")</f>
        <v/>
      </c>
      <c r="E285" s="58"/>
      <c r="F285" s="58"/>
      <c r="G285" s="58"/>
      <c r="H285" s="58"/>
      <c r="I285" s="59"/>
      <c r="J285" s="193"/>
      <c r="K285" s="60"/>
      <c r="L285" s="192"/>
      <c r="M285" s="56">
        <f>M284+IF(AND(K285="Pago",OR(E285='PC Receitas'!$O$4,E285='PC Receitas'!$O$5,E285='PC Receitas'!$O$6)),I285,IF(AND(K285="Pago",OR(E285='PC Receitas'!$O$7,E285='PC Receitas'!$O$8,E285='PC Receitas'!$O$9,E285='PC Receitas'!$O$10,E285='PC Receitas'!$O$11,E285='PC Receitas'!$O$12,E285='PC Receitas'!$O$13,E285='PC Receitas'!$O$14)),-I285,0))</f>
        <v>7448.57</v>
      </c>
      <c r="R285" s="153" t="e">
        <f t="shared" si="16"/>
        <v>#N/A</v>
      </c>
      <c r="S285" s="150" t="e">
        <f t="shared" si="17"/>
        <v>#N/A</v>
      </c>
      <c r="T285" s="150" t="e">
        <f t="shared" si="18"/>
        <v>#N/A</v>
      </c>
      <c r="U285" s="150" t="e">
        <f t="shared" si="19"/>
        <v>#N/A</v>
      </c>
      <c r="V285" s="154" t="e">
        <f>VLOOKUP(E285,'PC Receitas'!$O$4:$P$14,2,FALSE)</f>
        <v>#N/A</v>
      </c>
    </row>
    <row r="286" spans="3:22" ht="19.5" customHeight="1" thickTop="1" thickBot="1" x14ac:dyDescent="0.3">
      <c r="C286" s="58"/>
      <c r="D286" s="58" t="str">
        <f>IF(C286&lt;&gt;"",TEXT(C286,"00")&amp;"/12/"&amp;'Configurações Básicas'!$P$5,"")</f>
        <v/>
      </c>
      <c r="E286" s="58"/>
      <c r="F286" s="58"/>
      <c r="G286" s="58"/>
      <c r="H286" s="58"/>
      <c r="I286" s="59"/>
      <c r="J286" s="193"/>
      <c r="K286" s="60"/>
      <c r="L286" s="192"/>
      <c r="M286" s="56">
        <f>M285+IF(AND(K286="Pago",OR(E286='PC Receitas'!$O$4,E286='PC Receitas'!$O$5,E286='PC Receitas'!$O$6)),I286,IF(AND(K286="Pago",OR(E286='PC Receitas'!$O$7,E286='PC Receitas'!$O$8,E286='PC Receitas'!$O$9,E286='PC Receitas'!$O$10,E286='PC Receitas'!$O$11,E286='PC Receitas'!$O$12,E286='PC Receitas'!$O$13,E286='PC Receitas'!$O$14)),-I286,0))</f>
        <v>7448.57</v>
      </c>
      <c r="R286" s="153" t="e">
        <f t="shared" si="16"/>
        <v>#N/A</v>
      </c>
      <c r="S286" s="150" t="e">
        <f t="shared" si="17"/>
        <v>#N/A</v>
      </c>
      <c r="T286" s="150" t="e">
        <f t="shared" si="18"/>
        <v>#N/A</v>
      </c>
      <c r="U286" s="150" t="e">
        <f t="shared" si="19"/>
        <v>#N/A</v>
      </c>
      <c r="V286" s="154" t="e">
        <f>VLOOKUP(E286,'PC Receitas'!$O$4:$P$14,2,FALSE)</f>
        <v>#N/A</v>
      </c>
    </row>
    <row r="287" spans="3:22" ht="19.5" customHeight="1" thickTop="1" thickBot="1" x14ac:dyDescent="0.3">
      <c r="C287" s="58"/>
      <c r="D287" s="58" t="str">
        <f>IF(C287&lt;&gt;"",TEXT(C287,"00")&amp;"/12/"&amp;'Configurações Básicas'!$P$5,"")</f>
        <v/>
      </c>
      <c r="E287" s="58"/>
      <c r="F287" s="58"/>
      <c r="G287" s="58"/>
      <c r="H287" s="58"/>
      <c r="I287" s="59"/>
      <c r="J287" s="193"/>
      <c r="K287" s="60"/>
      <c r="L287" s="192"/>
      <c r="M287" s="56">
        <f>M286+IF(AND(K287="Pago",OR(E287='PC Receitas'!$O$4,E287='PC Receitas'!$O$5,E287='PC Receitas'!$O$6)),I287,IF(AND(K287="Pago",OR(E287='PC Receitas'!$O$7,E287='PC Receitas'!$O$8,E287='PC Receitas'!$O$9,E287='PC Receitas'!$O$10,E287='PC Receitas'!$O$11,E287='PC Receitas'!$O$12,E287='PC Receitas'!$O$13,E287='PC Receitas'!$O$14)),-I287,0))</f>
        <v>7448.57</v>
      </c>
      <c r="R287" s="153" t="e">
        <f t="shared" si="16"/>
        <v>#N/A</v>
      </c>
      <c r="S287" s="150" t="e">
        <f t="shared" si="17"/>
        <v>#N/A</v>
      </c>
      <c r="T287" s="150" t="e">
        <f t="shared" si="18"/>
        <v>#N/A</v>
      </c>
      <c r="U287" s="150" t="e">
        <f t="shared" si="19"/>
        <v>#N/A</v>
      </c>
      <c r="V287" s="154" t="e">
        <f>VLOOKUP(E287,'PC Receitas'!$O$4:$P$14,2,FALSE)</f>
        <v>#N/A</v>
      </c>
    </row>
    <row r="288" spans="3:22" ht="19.5" customHeight="1" thickTop="1" thickBot="1" x14ac:dyDescent="0.3">
      <c r="C288" s="58"/>
      <c r="D288" s="58" t="str">
        <f>IF(C288&lt;&gt;"",TEXT(C288,"00")&amp;"/12/"&amp;'Configurações Básicas'!$P$5,"")</f>
        <v/>
      </c>
      <c r="E288" s="58"/>
      <c r="F288" s="58"/>
      <c r="G288" s="58"/>
      <c r="H288" s="58"/>
      <c r="I288" s="59"/>
      <c r="J288" s="193"/>
      <c r="K288" s="60"/>
      <c r="L288" s="192"/>
      <c r="M288" s="56">
        <f>M287+IF(AND(K288="Pago",OR(E288='PC Receitas'!$O$4,E288='PC Receitas'!$O$5,E288='PC Receitas'!$O$6)),I288,IF(AND(K288="Pago",OR(E288='PC Receitas'!$O$7,E288='PC Receitas'!$O$8,E288='PC Receitas'!$O$9,E288='PC Receitas'!$O$10,E288='PC Receitas'!$O$11,E288='PC Receitas'!$O$12,E288='PC Receitas'!$O$13,E288='PC Receitas'!$O$14)),-I288,0))</f>
        <v>7448.57</v>
      </c>
      <c r="R288" s="153" t="e">
        <f t="shared" si="16"/>
        <v>#N/A</v>
      </c>
      <c r="S288" s="150" t="e">
        <f t="shared" si="17"/>
        <v>#N/A</v>
      </c>
      <c r="T288" s="150" t="e">
        <f t="shared" si="18"/>
        <v>#N/A</v>
      </c>
      <c r="U288" s="150" t="e">
        <f t="shared" si="19"/>
        <v>#N/A</v>
      </c>
      <c r="V288" s="154" t="e">
        <f>VLOOKUP(E288,'PC Receitas'!$O$4:$P$14,2,FALSE)</f>
        <v>#N/A</v>
      </c>
    </row>
    <row r="289" spans="3:22" ht="19.5" customHeight="1" thickTop="1" thickBot="1" x14ac:dyDescent="0.3">
      <c r="C289" s="58"/>
      <c r="D289" s="58" t="str">
        <f>IF(C289&lt;&gt;"",TEXT(C289,"00")&amp;"/12/"&amp;'Configurações Básicas'!$P$5,"")</f>
        <v/>
      </c>
      <c r="E289" s="58"/>
      <c r="F289" s="58"/>
      <c r="G289" s="58"/>
      <c r="H289" s="58"/>
      <c r="I289" s="59"/>
      <c r="J289" s="193"/>
      <c r="K289" s="60"/>
      <c r="L289" s="192"/>
      <c r="M289" s="56">
        <f>M288+IF(AND(K289="Pago",OR(E289='PC Receitas'!$O$4,E289='PC Receitas'!$O$5,E289='PC Receitas'!$O$6)),I289,IF(AND(K289="Pago",OR(E289='PC Receitas'!$O$7,E289='PC Receitas'!$O$8,E289='PC Receitas'!$O$9,E289='PC Receitas'!$O$10,E289='PC Receitas'!$O$11,E289='PC Receitas'!$O$12,E289='PC Receitas'!$O$13,E289='PC Receitas'!$O$14)),-I289,0))</f>
        <v>7448.57</v>
      </c>
      <c r="R289" s="153" t="e">
        <f t="shared" si="16"/>
        <v>#N/A</v>
      </c>
      <c r="S289" s="150" t="e">
        <f t="shared" si="17"/>
        <v>#N/A</v>
      </c>
      <c r="T289" s="150" t="e">
        <f t="shared" si="18"/>
        <v>#N/A</v>
      </c>
      <c r="U289" s="150" t="e">
        <f t="shared" si="19"/>
        <v>#N/A</v>
      </c>
      <c r="V289" s="154" t="e">
        <f>VLOOKUP(E289,'PC Receitas'!$O$4:$P$14,2,FALSE)</f>
        <v>#N/A</v>
      </c>
    </row>
    <row r="290" spans="3:22" ht="19.5" customHeight="1" thickTop="1" thickBot="1" x14ac:dyDescent="0.3">
      <c r="C290" s="58"/>
      <c r="D290" s="58" t="str">
        <f>IF(C290&lt;&gt;"",TEXT(C290,"00")&amp;"/12/"&amp;'Configurações Básicas'!$P$5,"")</f>
        <v/>
      </c>
      <c r="E290" s="58"/>
      <c r="F290" s="58"/>
      <c r="G290" s="58"/>
      <c r="H290" s="58"/>
      <c r="I290" s="59"/>
      <c r="J290" s="193"/>
      <c r="K290" s="60"/>
      <c r="L290" s="192"/>
      <c r="M290" s="56">
        <f>M289+IF(AND(K290="Pago",OR(E290='PC Receitas'!$O$4,E290='PC Receitas'!$O$5,E290='PC Receitas'!$O$6)),I290,IF(AND(K290="Pago",OR(E290='PC Receitas'!$O$7,E290='PC Receitas'!$O$8,E290='PC Receitas'!$O$9,E290='PC Receitas'!$O$10,E290='PC Receitas'!$O$11,E290='PC Receitas'!$O$12,E290='PC Receitas'!$O$13,E290='PC Receitas'!$O$14)),-I290,0))</f>
        <v>7448.57</v>
      </c>
      <c r="R290" s="153" t="e">
        <f t="shared" si="16"/>
        <v>#N/A</v>
      </c>
      <c r="S290" s="150" t="e">
        <f t="shared" si="17"/>
        <v>#N/A</v>
      </c>
      <c r="T290" s="150" t="e">
        <f t="shared" si="18"/>
        <v>#N/A</v>
      </c>
      <c r="U290" s="150" t="e">
        <f t="shared" si="19"/>
        <v>#N/A</v>
      </c>
      <c r="V290" s="154" t="e">
        <f>VLOOKUP(E290,'PC Receitas'!$O$4:$P$14,2,FALSE)</f>
        <v>#N/A</v>
      </c>
    </row>
    <row r="291" spans="3:22" ht="19.5" customHeight="1" thickTop="1" thickBot="1" x14ac:dyDescent="0.3">
      <c r="C291" s="58"/>
      <c r="D291" s="58" t="str">
        <f>IF(C291&lt;&gt;"",TEXT(C291,"00")&amp;"/12/"&amp;'Configurações Básicas'!$P$5,"")</f>
        <v/>
      </c>
      <c r="E291" s="58"/>
      <c r="F291" s="58"/>
      <c r="G291" s="58"/>
      <c r="H291" s="58"/>
      <c r="I291" s="59"/>
      <c r="J291" s="193"/>
      <c r="K291" s="60"/>
      <c r="L291" s="192"/>
      <c r="M291" s="56">
        <f>M290+IF(AND(K291="Pago",OR(E291='PC Receitas'!$O$4,E291='PC Receitas'!$O$5,E291='PC Receitas'!$O$6)),I291,IF(AND(K291="Pago",OR(E291='PC Receitas'!$O$7,E291='PC Receitas'!$O$8,E291='PC Receitas'!$O$9,E291='PC Receitas'!$O$10,E291='PC Receitas'!$O$11,E291='PC Receitas'!$O$12,E291='PC Receitas'!$O$13,E291='PC Receitas'!$O$14)),-I291,0))</f>
        <v>7448.57</v>
      </c>
      <c r="R291" s="153" t="e">
        <f t="shared" si="16"/>
        <v>#N/A</v>
      </c>
      <c r="S291" s="150" t="e">
        <f t="shared" si="17"/>
        <v>#N/A</v>
      </c>
      <c r="T291" s="150" t="e">
        <f t="shared" si="18"/>
        <v>#N/A</v>
      </c>
      <c r="U291" s="150" t="e">
        <f t="shared" si="19"/>
        <v>#N/A</v>
      </c>
      <c r="V291" s="154" t="e">
        <f>VLOOKUP(E291,'PC Receitas'!$O$4:$P$14,2,FALSE)</f>
        <v>#N/A</v>
      </c>
    </row>
    <row r="292" spans="3:22" ht="19.5" customHeight="1" thickTop="1" thickBot="1" x14ac:dyDescent="0.3">
      <c r="C292" s="58"/>
      <c r="D292" s="58" t="str">
        <f>IF(C292&lt;&gt;"",TEXT(C292,"00")&amp;"/12/"&amp;'Configurações Básicas'!$P$5,"")</f>
        <v/>
      </c>
      <c r="E292" s="58"/>
      <c r="F292" s="58"/>
      <c r="G292" s="58"/>
      <c r="H292" s="58"/>
      <c r="I292" s="59"/>
      <c r="J292" s="193"/>
      <c r="K292" s="60"/>
      <c r="L292" s="192"/>
      <c r="M292" s="56">
        <f>M291+IF(AND(K292="Pago",OR(E292='PC Receitas'!$O$4,E292='PC Receitas'!$O$5,E292='PC Receitas'!$O$6)),I292,IF(AND(K292="Pago",OR(E292='PC Receitas'!$O$7,E292='PC Receitas'!$O$8,E292='PC Receitas'!$O$9,E292='PC Receitas'!$O$10,E292='PC Receitas'!$O$11,E292='PC Receitas'!$O$12,E292='PC Receitas'!$O$13,E292='PC Receitas'!$O$14)),-I292,0))</f>
        <v>7448.57</v>
      </c>
      <c r="R292" s="153" t="e">
        <f t="shared" si="16"/>
        <v>#N/A</v>
      </c>
      <c r="S292" s="150" t="e">
        <f t="shared" si="17"/>
        <v>#N/A</v>
      </c>
      <c r="T292" s="150" t="e">
        <f t="shared" si="18"/>
        <v>#N/A</v>
      </c>
      <c r="U292" s="150" t="e">
        <f t="shared" si="19"/>
        <v>#N/A</v>
      </c>
      <c r="V292" s="154" t="e">
        <f>VLOOKUP(E292,'PC Receitas'!$O$4:$P$14,2,FALSE)</f>
        <v>#N/A</v>
      </c>
    </row>
    <row r="293" spans="3:22" ht="19.5" customHeight="1" thickTop="1" thickBot="1" x14ac:dyDescent="0.3">
      <c r="C293" s="58"/>
      <c r="D293" s="58" t="str">
        <f>IF(C293&lt;&gt;"",TEXT(C293,"00")&amp;"/12/"&amp;'Configurações Básicas'!$P$5,"")</f>
        <v/>
      </c>
      <c r="E293" s="58"/>
      <c r="F293" s="58"/>
      <c r="G293" s="58"/>
      <c r="H293" s="58"/>
      <c r="I293" s="59"/>
      <c r="J293" s="193"/>
      <c r="K293" s="60"/>
      <c r="L293" s="192"/>
      <c r="M293" s="56">
        <f>M292+IF(AND(K293="Pago",OR(E293='PC Receitas'!$O$4,E293='PC Receitas'!$O$5,E293='PC Receitas'!$O$6)),I293,IF(AND(K293="Pago",OR(E293='PC Receitas'!$O$7,E293='PC Receitas'!$O$8,E293='PC Receitas'!$O$9,E293='PC Receitas'!$O$10,E293='PC Receitas'!$O$11,E293='PC Receitas'!$O$12,E293='PC Receitas'!$O$13,E293='PC Receitas'!$O$14)),-I293,0))</f>
        <v>7448.57</v>
      </c>
      <c r="R293" s="153" t="e">
        <f t="shared" si="16"/>
        <v>#N/A</v>
      </c>
      <c r="S293" s="150" t="e">
        <f t="shared" si="17"/>
        <v>#N/A</v>
      </c>
      <c r="T293" s="150" t="e">
        <f t="shared" si="18"/>
        <v>#N/A</v>
      </c>
      <c r="U293" s="150" t="e">
        <f t="shared" si="19"/>
        <v>#N/A</v>
      </c>
      <c r="V293" s="154" t="e">
        <f>VLOOKUP(E293,'PC Receitas'!$O$4:$P$14,2,FALSE)</f>
        <v>#N/A</v>
      </c>
    </row>
    <row r="294" spans="3:22" ht="19.5" customHeight="1" thickTop="1" thickBot="1" x14ac:dyDescent="0.3">
      <c r="C294" s="58"/>
      <c r="D294" s="58" t="str">
        <f>IF(C294&lt;&gt;"",TEXT(C294,"00")&amp;"/12/"&amp;'Configurações Básicas'!$P$5,"")</f>
        <v/>
      </c>
      <c r="E294" s="58"/>
      <c r="F294" s="58"/>
      <c r="G294" s="58"/>
      <c r="H294" s="58"/>
      <c r="I294" s="59"/>
      <c r="J294" s="193"/>
      <c r="K294" s="60"/>
      <c r="L294" s="192"/>
      <c r="M294" s="56">
        <f>M293+IF(AND(K294="Pago",OR(E294='PC Receitas'!$O$4,E294='PC Receitas'!$O$5,E294='PC Receitas'!$O$6)),I294,IF(AND(K294="Pago",OR(E294='PC Receitas'!$O$7,E294='PC Receitas'!$O$8,E294='PC Receitas'!$O$9,E294='PC Receitas'!$O$10,E294='PC Receitas'!$O$11,E294='PC Receitas'!$O$12,E294='PC Receitas'!$O$13,E294='PC Receitas'!$O$14)),-I294,0))</f>
        <v>7448.57</v>
      </c>
      <c r="R294" s="153" t="e">
        <f t="shared" si="16"/>
        <v>#N/A</v>
      </c>
      <c r="S294" s="150" t="e">
        <f t="shared" si="17"/>
        <v>#N/A</v>
      </c>
      <c r="T294" s="150" t="e">
        <f t="shared" si="18"/>
        <v>#N/A</v>
      </c>
      <c r="U294" s="150" t="e">
        <f t="shared" si="19"/>
        <v>#N/A</v>
      </c>
      <c r="V294" s="154" t="e">
        <f>VLOOKUP(E294,'PC Receitas'!$O$4:$P$14,2,FALSE)</f>
        <v>#N/A</v>
      </c>
    </row>
    <row r="295" spans="3:22" ht="19.5" customHeight="1" thickTop="1" thickBot="1" x14ac:dyDescent="0.3">
      <c r="C295" s="58"/>
      <c r="D295" s="58" t="str">
        <f>IF(C295&lt;&gt;"",TEXT(C295,"00")&amp;"/12/"&amp;'Configurações Básicas'!$P$5,"")</f>
        <v/>
      </c>
      <c r="E295" s="58"/>
      <c r="F295" s="58"/>
      <c r="G295" s="58"/>
      <c r="H295" s="58"/>
      <c r="I295" s="59"/>
      <c r="J295" s="193"/>
      <c r="K295" s="60"/>
      <c r="L295" s="192"/>
      <c r="M295" s="56">
        <f>M294+IF(AND(K295="Pago",OR(E295='PC Receitas'!$O$4,E295='PC Receitas'!$O$5,E295='PC Receitas'!$O$6)),I295,IF(AND(K295="Pago",OR(E295='PC Receitas'!$O$7,E295='PC Receitas'!$O$8,E295='PC Receitas'!$O$9,E295='PC Receitas'!$O$10,E295='PC Receitas'!$O$11,E295='PC Receitas'!$O$12,E295='PC Receitas'!$O$13,E295='PC Receitas'!$O$14)),-I295,0))</f>
        <v>7448.57</v>
      </c>
      <c r="R295" s="153" t="e">
        <f t="shared" si="16"/>
        <v>#N/A</v>
      </c>
      <c r="S295" s="150" t="e">
        <f t="shared" si="17"/>
        <v>#N/A</v>
      </c>
      <c r="T295" s="150" t="e">
        <f t="shared" si="18"/>
        <v>#N/A</v>
      </c>
      <c r="U295" s="150" t="e">
        <f t="shared" si="19"/>
        <v>#N/A</v>
      </c>
      <c r="V295" s="154" t="e">
        <f>VLOOKUP(E295,'PC Receitas'!$O$4:$P$14,2,FALSE)</f>
        <v>#N/A</v>
      </c>
    </row>
    <row r="296" spans="3:22" ht="19.5" customHeight="1" thickTop="1" thickBot="1" x14ac:dyDescent="0.3">
      <c r="C296" s="58"/>
      <c r="D296" s="58" t="str">
        <f>IF(C296&lt;&gt;"",TEXT(C296,"00")&amp;"/12/"&amp;'Configurações Básicas'!$P$5,"")</f>
        <v/>
      </c>
      <c r="E296" s="58"/>
      <c r="F296" s="58"/>
      <c r="G296" s="58"/>
      <c r="H296" s="58"/>
      <c r="I296" s="59"/>
      <c r="J296" s="193"/>
      <c r="K296" s="60"/>
      <c r="L296" s="192"/>
      <c r="M296" s="56">
        <f>M295+IF(AND(K296="Pago",OR(E296='PC Receitas'!$O$4,E296='PC Receitas'!$O$5,E296='PC Receitas'!$O$6)),I296,IF(AND(K296="Pago",OR(E296='PC Receitas'!$O$7,E296='PC Receitas'!$O$8,E296='PC Receitas'!$O$9,E296='PC Receitas'!$O$10,E296='PC Receitas'!$O$11,E296='PC Receitas'!$O$12,E296='PC Receitas'!$O$13,E296='PC Receitas'!$O$14)),-I296,0))</f>
        <v>7448.57</v>
      </c>
      <c r="R296" s="153" t="e">
        <f t="shared" si="16"/>
        <v>#N/A</v>
      </c>
      <c r="S296" s="150" t="e">
        <f t="shared" si="17"/>
        <v>#N/A</v>
      </c>
      <c r="T296" s="150" t="e">
        <f t="shared" si="18"/>
        <v>#N/A</v>
      </c>
      <c r="U296" s="150" t="e">
        <f t="shared" si="19"/>
        <v>#N/A</v>
      </c>
      <c r="V296" s="154" t="e">
        <f>VLOOKUP(E296,'PC Receitas'!$O$4:$P$14,2,FALSE)</f>
        <v>#N/A</v>
      </c>
    </row>
    <row r="297" spans="3:22" ht="19.5" customHeight="1" thickTop="1" thickBot="1" x14ac:dyDescent="0.3">
      <c r="C297" s="58"/>
      <c r="D297" s="58" t="str">
        <f>IF(C297&lt;&gt;"",TEXT(C297,"00")&amp;"/12/"&amp;'Configurações Básicas'!$P$5,"")</f>
        <v/>
      </c>
      <c r="E297" s="58"/>
      <c r="F297" s="58"/>
      <c r="G297" s="58"/>
      <c r="H297" s="58"/>
      <c r="I297" s="59"/>
      <c r="J297" s="193"/>
      <c r="K297" s="60"/>
      <c r="L297" s="192"/>
      <c r="M297" s="56">
        <f>M296+IF(AND(K297="Pago",OR(E297='PC Receitas'!$O$4,E297='PC Receitas'!$O$5,E297='PC Receitas'!$O$6)),I297,IF(AND(K297="Pago",OR(E297='PC Receitas'!$O$7,E297='PC Receitas'!$O$8,E297='PC Receitas'!$O$9,E297='PC Receitas'!$O$10,E297='PC Receitas'!$O$11,E297='PC Receitas'!$O$12,E297='PC Receitas'!$O$13,E297='PC Receitas'!$O$14)),-I297,0))</f>
        <v>7448.57</v>
      </c>
      <c r="R297" s="153" t="e">
        <f t="shared" si="16"/>
        <v>#N/A</v>
      </c>
      <c r="S297" s="150" t="e">
        <f t="shared" si="17"/>
        <v>#N/A</v>
      </c>
      <c r="T297" s="150" t="e">
        <f t="shared" si="18"/>
        <v>#N/A</v>
      </c>
      <c r="U297" s="150" t="e">
        <f t="shared" si="19"/>
        <v>#N/A</v>
      </c>
      <c r="V297" s="154" t="e">
        <f>VLOOKUP(E297,'PC Receitas'!$O$4:$P$14,2,FALSE)</f>
        <v>#N/A</v>
      </c>
    </row>
    <row r="298" spans="3:22" ht="19.5" customHeight="1" thickTop="1" thickBot="1" x14ac:dyDescent="0.3">
      <c r="C298" s="58"/>
      <c r="D298" s="58" t="str">
        <f>IF(C298&lt;&gt;"",TEXT(C298,"00")&amp;"/12/"&amp;'Configurações Básicas'!$P$5,"")</f>
        <v/>
      </c>
      <c r="E298" s="58"/>
      <c r="F298" s="58"/>
      <c r="G298" s="58"/>
      <c r="H298" s="58"/>
      <c r="I298" s="59"/>
      <c r="J298" s="193"/>
      <c r="K298" s="60"/>
      <c r="L298" s="192"/>
      <c r="M298" s="56">
        <f>M297+IF(AND(K298="Pago",OR(E298='PC Receitas'!$O$4,E298='PC Receitas'!$O$5,E298='PC Receitas'!$O$6)),I298,IF(AND(K298="Pago",OR(E298='PC Receitas'!$O$7,E298='PC Receitas'!$O$8,E298='PC Receitas'!$O$9,E298='PC Receitas'!$O$10,E298='PC Receitas'!$O$11,E298='PC Receitas'!$O$12,E298='PC Receitas'!$O$13,E298='PC Receitas'!$O$14)),-I298,0))</f>
        <v>7448.57</v>
      </c>
      <c r="R298" s="153" t="e">
        <f t="shared" si="16"/>
        <v>#N/A</v>
      </c>
      <c r="S298" s="150" t="e">
        <f t="shared" si="17"/>
        <v>#N/A</v>
      </c>
      <c r="T298" s="150" t="e">
        <f t="shared" si="18"/>
        <v>#N/A</v>
      </c>
      <c r="U298" s="150" t="e">
        <f t="shared" si="19"/>
        <v>#N/A</v>
      </c>
      <c r="V298" s="154" t="e">
        <f>VLOOKUP(E298,'PC Receitas'!$O$4:$P$14,2,FALSE)</f>
        <v>#N/A</v>
      </c>
    </row>
    <row r="299" spans="3:22" ht="19.5" customHeight="1" thickTop="1" thickBot="1" x14ac:dyDescent="0.3">
      <c r="C299" s="58"/>
      <c r="D299" s="58" t="str">
        <f>IF(C299&lt;&gt;"",TEXT(C299,"00")&amp;"/12/"&amp;'Configurações Básicas'!$P$5,"")</f>
        <v/>
      </c>
      <c r="E299" s="58"/>
      <c r="F299" s="58"/>
      <c r="G299" s="58"/>
      <c r="H299" s="58"/>
      <c r="I299" s="59"/>
      <c r="J299" s="193"/>
      <c r="K299" s="60"/>
      <c r="L299" s="192"/>
      <c r="M299" s="56">
        <f>M298+IF(AND(K299="Pago",OR(E299='PC Receitas'!$O$4,E299='PC Receitas'!$O$5,E299='PC Receitas'!$O$6)),I299,IF(AND(K299="Pago",OR(E299='PC Receitas'!$O$7,E299='PC Receitas'!$O$8,E299='PC Receitas'!$O$9,E299='PC Receitas'!$O$10,E299='PC Receitas'!$O$11,E299='PC Receitas'!$O$12,E299='PC Receitas'!$O$13,E299='PC Receitas'!$O$14)),-I299,0))</f>
        <v>7448.57</v>
      </c>
      <c r="R299" s="153" t="e">
        <f t="shared" si="16"/>
        <v>#N/A</v>
      </c>
      <c r="S299" s="150" t="e">
        <f t="shared" si="17"/>
        <v>#N/A</v>
      </c>
      <c r="T299" s="150" t="e">
        <f t="shared" si="18"/>
        <v>#N/A</v>
      </c>
      <c r="U299" s="150" t="e">
        <f t="shared" si="19"/>
        <v>#N/A</v>
      </c>
      <c r="V299" s="154" t="e">
        <f>VLOOKUP(E299,'PC Receitas'!$O$4:$P$14,2,FALSE)</f>
        <v>#N/A</v>
      </c>
    </row>
    <row r="300" spans="3:22" ht="19.5" customHeight="1" thickTop="1" thickBot="1" x14ac:dyDescent="0.3">
      <c r="C300" s="58"/>
      <c r="D300" s="58" t="str">
        <f>IF(C300&lt;&gt;"",TEXT(C300,"00")&amp;"/12/"&amp;'Configurações Básicas'!$P$5,"")</f>
        <v/>
      </c>
      <c r="E300" s="58"/>
      <c r="F300" s="58"/>
      <c r="G300" s="58"/>
      <c r="H300" s="58"/>
      <c r="I300" s="59"/>
      <c r="J300" s="193"/>
      <c r="K300" s="60"/>
      <c r="L300" s="192"/>
      <c r="M300" s="56">
        <f>M299+IF(AND(K300="Pago",OR(E300='PC Receitas'!$O$4,E300='PC Receitas'!$O$5,E300='PC Receitas'!$O$6)),I300,IF(AND(K300="Pago",OR(E300='PC Receitas'!$O$7,E300='PC Receitas'!$O$8,E300='PC Receitas'!$O$9,E300='PC Receitas'!$O$10,E300='PC Receitas'!$O$11,E300='PC Receitas'!$O$12,E300='PC Receitas'!$O$13,E300='PC Receitas'!$O$14)),-I300,0))</f>
        <v>7448.57</v>
      </c>
      <c r="R300" s="153" t="e">
        <f t="shared" si="16"/>
        <v>#N/A</v>
      </c>
      <c r="S300" s="150" t="e">
        <f t="shared" si="17"/>
        <v>#N/A</v>
      </c>
      <c r="T300" s="150" t="e">
        <f t="shared" si="18"/>
        <v>#N/A</v>
      </c>
      <c r="U300" s="150" t="e">
        <f t="shared" si="19"/>
        <v>#N/A</v>
      </c>
      <c r="V300" s="154" t="e">
        <f>VLOOKUP(E300,'PC Receitas'!$O$4:$P$14,2,FALSE)</f>
        <v>#N/A</v>
      </c>
    </row>
    <row r="301" spans="3:22" ht="19.5" customHeight="1" thickTop="1" thickBot="1" x14ac:dyDescent="0.3">
      <c r="C301" s="58"/>
      <c r="D301" s="58" t="str">
        <f>IF(C301&lt;&gt;"",TEXT(C301,"00")&amp;"/12/"&amp;'Configurações Básicas'!$P$5,"")</f>
        <v/>
      </c>
      <c r="E301" s="58"/>
      <c r="F301" s="58"/>
      <c r="G301" s="58"/>
      <c r="H301" s="58"/>
      <c r="I301" s="59"/>
      <c r="J301" s="193"/>
      <c r="K301" s="60"/>
      <c r="L301" s="192"/>
      <c r="M301" s="56">
        <f>M300+IF(AND(K301="Pago",OR(E301='PC Receitas'!$O$4,E301='PC Receitas'!$O$5,E301='PC Receitas'!$O$6)),I301,IF(AND(K301="Pago",OR(E301='PC Receitas'!$O$7,E301='PC Receitas'!$O$8,E301='PC Receitas'!$O$9,E301='PC Receitas'!$O$10,E301='PC Receitas'!$O$11,E301='PC Receitas'!$O$12,E301='PC Receitas'!$O$13,E301='PC Receitas'!$O$14)),-I301,0))</f>
        <v>7448.57</v>
      </c>
      <c r="R301" s="153" t="e">
        <f t="shared" si="16"/>
        <v>#N/A</v>
      </c>
      <c r="S301" s="150" t="e">
        <f t="shared" si="17"/>
        <v>#N/A</v>
      </c>
      <c r="T301" s="150" t="e">
        <f t="shared" si="18"/>
        <v>#N/A</v>
      </c>
      <c r="U301" s="150" t="e">
        <f t="shared" si="19"/>
        <v>#N/A</v>
      </c>
      <c r="V301" s="154" t="e">
        <f>VLOOKUP(E301,'PC Receitas'!$O$4:$P$14,2,FALSE)</f>
        <v>#N/A</v>
      </c>
    </row>
    <row r="302" spans="3:22" ht="19.5" customHeight="1" thickTop="1" thickBot="1" x14ac:dyDescent="0.3">
      <c r="C302" s="58"/>
      <c r="D302" s="58" t="str">
        <f>IF(C302&lt;&gt;"",TEXT(C302,"00")&amp;"/12/"&amp;'Configurações Básicas'!$P$5,"")</f>
        <v/>
      </c>
      <c r="E302" s="58"/>
      <c r="F302" s="58"/>
      <c r="G302" s="58"/>
      <c r="H302" s="58"/>
      <c r="I302" s="59"/>
      <c r="J302" s="193"/>
      <c r="K302" s="60"/>
      <c r="L302" s="192"/>
      <c r="M302" s="56">
        <f>M301+IF(AND(K302="Pago",OR(E302='PC Receitas'!$O$4,E302='PC Receitas'!$O$5,E302='PC Receitas'!$O$6)),I302,IF(AND(K302="Pago",OR(E302='PC Receitas'!$O$7,E302='PC Receitas'!$O$8,E302='PC Receitas'!$O$9,E302='PC Receitas'!$O$10,E302='PC Receitas'!$O$11,E302='PC Receitas'!$O$12,E302='PC Receitas'!$O$13,E302='PC Receitas'!$O$14)),-I302,0))</f>
        <v>7448.57</v>
      </c>
      <c r="R302" s="153" t="e">
        <f t="shared" si="16"/>
        <v>#N/A</v>
      </c>
      <c r="S302" s="150" t="e">
        <f t="shared" si="17"/>
        <v>#N/A</v>
      </c>
      <c r="T302" s="150" t="e">
        <f t="shared" si="18"/>
        <v>#N/A</v>
      </c>
      <c r="U302" s="150" t="e">
        <f t="shared" si="19"/>
        <v>#N/A</v>
      </c>
      <c r="V302" s="154" t="e">
        <f>VLOOKUP(E302,'PC Receitas'!$O$4:$P$14,2,FALSE)</f>
        <v>#N/A</v>
      </c>
    </row>
    <row r="303" spans="3:22" ht="19.5" customHeight="1" thickTop="1" thickBot="1" x14ac:dyDescent="0.3">
      <c r="C303" s="58"/>
      <c r="D303" s="58" t="str">
        <f>IF(C303&lt;&gt;"",TEXT(C303,"00")&amp;"/12/"&amp;'Configurações Básicas'!$P$5,"")</f>
        <v/>
      </c>
      <c r="E303" s="58"/>
      <c r="F303" s="58"/>
      <c r="G303" s="58"/>
      <c r="H303" s="58"/>
      <c r="I303" s="59"/>
      <c r="J303" s="193"/>
      <c r="K303" s="60"/>
      <c r="L303" s="192"/>
      <c r="M303" s="56">
        <f>M302+IF(AND(K303="Pago",OR(E303='PC Receitas'!$O$4,E303='PC Receitas'!$O$5,E303='PC Receitas'!$O$6)),I303,IF(AND(K303="Pago",OR(E303='PC Receitas'!$O$7,E303='PC Receitas'!$O$8,E303='PC Receitas'!$O$9,E303='PC Receitas'!$O$10,E303='PC Receitas'!$O$11,E303='PC Receitas'!$O$12,E303='PC Receitas'!$O$13,E303='PC Receitas'!$O$14)),-I303,0))</f>
        <v>7448.57</v>
      </c>
      <c r="R303" s="153" t="e">
        <f t="shared" si="16"/>
        <v>#N/A</v>
      </c>
      <c r="S303" s="150" t="e">
        <f t="shared" si="17"/>
        <v>#N/A</v>
      </c>
      <c r="T303" s="150" t="e">
        <f t="shared" si="18"/>
        <v>#N/A</v>
      </c>
      <c r="U303" s="150" t="e">
        <f t="shared" si="19"/>
        <v>#N/A</v>
      </c>
      <c r="V303" s="154" t="e">
        <f>VLOOKUP(E303,'PC Receitas'!$O$4:$P$14,2,FALSE)</f>
        <v>#N/A</v>
      </c>
    </row>
    <row r="304" spans="3:22" ht="19.5" customHeight="1" thickTop="1" thickBot="1" x14ac:dyDescent="0.3">
      <c r="C304" s="58"/>
      <c r="D304" s="58" t="str">
        <f>IF(C304&lt;&gt;"",TEXT(C304,"00")&amp;"/12/"&amp;'Configurações Básicas'!$P$5,"")</f>
        <v/>
      </c>
      <c r="E304" s="58"/>
      <c r="F304" s="58"/>
      <c r="G304" s="58"/>
      <c r="H304" s="58"/>
      <c r="I304" s="59"/>
      <c r="J304" s="193"/>
      <c r="K304" s="60"/>
      <c r="L304" s="192"/>
      <c r="M304" s="56">
        <f>M303+IF(AND(K304="Pago",OR(E304='PC Receitas'!$O$4,E304='PC Receitas'!$O$5,E304='PC Receitas'!$O$6)),I304,IF(AND(K304="Pago",OR(E304='PC Receitas'!$O$7,E304='PC Receitas'!$O$8,E304='PC Receitas'!$O$9,E304='PC Receitas'!$O$10,E304='PC Receitas'!$O$11,E304='PC Receitas'!$O$12,E304='PC Receitas'!$O$13,E304='PC Receitas'!$O$14)),-I304,0))</f>
        <v>7448.57</v>
      </c>
      <c r="R304" s="153" t="e">
        <f t="shared" si="16"/>
        <v>#N/A</v>
      </c>
      <c r="S304" s="150" t="e">
        <f t="shared" si="17"/>
        <v>#N/A</v>
      </c>
      <c r="T304" s="150" t="e">
        <f t="shared" si="18"/>
        <v>#N/A</v>
      </c>
      <c r="U304" s="150" t="e">
        <f t="shared" si="19"/>
        <v>#N/A</v>
      </c>
      <c r="V304" s="154" t="e">
        <f>VLOOKUP(E304,'PC Receitas'!$O$4:$P$14,2,FALSE)</f>
        <v>#N/A</v>
      </c>
    </row>
    <row r="305" spans="3:22" ht="19.5" customHeight="1" thickTop="1" thickBot="1" x14ac:dyDescent="0.3">
      <c r="C305" s="58"/>
      <c r="D305" s="58" t="str">
        <f>IF(C305&lt;&gt;"",TEXT(C305,"00")&amp;"/12/"&amp;'Configurações Básicas'!$P$5,"")</f>
        <v/>
      </c>
      <c r="E305" s="58"/>
      <c r="F305" s="58"/>
      <c r="G305" s="58"/>
      <c r="H305" s="58"/>
      <c r="I305" s="59"/>
      <c r="J305" s="193"/>
      <c r="K305" s="60"/>
      <c r="L305" s="192"/>
      <c r="M305" s="56">
        <f>M304+IF(AND(K305="Pago",OR(E305='PC Receitas'!$O$4,E305='PC Receitas'!$O$5,E305='PC Receitas'!$O$6)),I305,IF(AND(K305="Pago",OR(E305='PC Receitas'!$O$7,E305='PC Receitas'!$O$8,E305='PC Receitas'!$O$9,E305='PC Receitas'!$O$10,E305='PC Receitas'!$O$11,E305='PC Receitas'!$O$12,E305='PC Receitas'!$O$13,E305='PC Receitas'!$O$14)),-I305,0))</f>
        <v>7448.57</v>
      </c>
      <c r="R305" s="153" t="e">
        <f t="shared" si="16"/>
        <v>#N/A</v>
      </c>
      <c r="S305" s="150" t="e">
        <f t="shared" si="17"/>
        <v>#N/A</v>
      </c>
      <c r="T305" s="150" t="e">
        <f t="shared" si="18"/>
        <v>#N/A</v>
      </c>
      <c r="U305" s="150" t="e">
        <f t="shared" si="19"/>
        <v>#N/A</v>
      </c>
      <c r="V305" s="154" t="e">
        <f>VLOOKUP(E305,'PC Receitas'!$O$4:$P$14,2,FALSE)</f>
        <v>#N/A</v>
      </c>
    </row>
    <row r="306" spans="3:22" ht="19.5" customHeight="1" thickTop="1" thickBot="1" x14ac:dyDescent="0.3">
      <c r="C306" s="58"/>
      <c r="D306" s="58" t="str">
        <f>IF(C306&lt;&gt;"",TEXT(C306,"00")&amp;"/12/"&amp;'Configurações Básicas'!$P$5,"")</f>
        <v/>
      </c>
      <c r="E306" s="58"/>
      <c r="F306" s="58"/>
      <c r="G306" s="58"/>
      <c r="H306" s="58"/>
      <c r="I306" s="59"/>
      <c r="J306" s="193"/>
      <c r="K306" s="60"/>
      <c r="L306" s="192"/>
      <c r="M306" s="56">
        <f>M305+IF(AND(K306="Pago",OR(E306='PC Receitas'!$O$4,E306='PC Receitas'!$O$5,E306='PC Receitas'!$O$6)),I306,IF(AND(K306="Pago",OR(E306='PC Receitas'!$O$7,E306='PC Receitas'!$O$8,E306='PC Receitas'!$O$9,E306='PC Receitas'!$O$10,E306='PC Receitas'!$O$11,E306='PC Receitas'!$O$12,E306='PC Receitas'!$O$13,E306='PC Receitas'!$O$14)),-I306,0))</f>
        <v>7448.57</v>
      </c>
      <c r="R306" s="153" t="e">
        <f t="shared" si="16"/>
        <v>#N/A</v>
      </c>
      <c r="S306" s="150" t="e">
        <f t="shared" si="17"/>
        <v>#N/A</v>
      </c>
      <c r="T306" s="150" t="e">
        <f t="shared" si="18"/>
        <v>#N/A</v>
      </c>
      <c r="U306" s="150" t="e">
        <f t="shared" si="19"/>
        <v>#N/A</v>
      </c>
      <c r="V306" s="154" t="e">
        <f>VLOOKUP(E306,'PC Receitas'!$O$4:$P$14,2,FALSE)</f>
        <v>#N/A</v>
      </c>
    </row>
    <row r="307" spans="3:22" ht="19.5" customHeight="1" thickTop="1" thickBot="1" x14ac:dyDescent="0.3">
      <c r="C307" s="58"/>
      <c r="D307" s="58" t="str">
        <f>IF(C307&lt;&gt;"",TEXT(C307,"00")&amp;"/12/"&amp;'Configurações Básicas'!$P$5,"")</f>
        <v/>
      </c>
      <c r="E307" s="58"/>
      <c r="F307" s="58"/>
      <c r="G307" s="58"/>
      <c r="H307" s="58"/>
      <c r="I307" s="59"/>
      <c r="J307" s="193"/>
      <c r="K307" s="60"/>
      <c r="L307" s="192"/>
      <c r="M307" s="56">
        <f>M306+IF(AND(K307="Pago",OR(E307='PC Receitas'!$O$4,E307='PC Receitas'!$O$5,E307='PC Receitas'!$O$6)),I307,IF(AND(K307="Pago",OR(E307='PC Receitas'!$O$7,E307='PC Receitas'!$O$8,E307='PC Receitas'!$O$9,E307='PC Receitas'!$O$10,E307='PC Receitas'!$O$11,E307='PC Receitas'!$O$12,E307='PC Receitas'!$O$13,E307='PC Receitas'!$O$14)),-I307,0))</f>
        <v>7448.57</v>
      </c>
      <c r="R307" s="153" t="e">
        <f t="shared" si="16"/>
        <v>#N/A</v>
      </c>
      <c r="S307" s="150" t="e">
        <f t="shared" si="17"/>
        <v>#N/A</v>
      </c>
      <c r="T307" s="150" t="e">
        <f t="shared" si="18"/>
        <v>#N/A</v>
      </c>
      <c r="U307" s="150" t="e">
        <f t="shared" si="19"/>
        <v>#N/A</v>
      </c>
      <c r="V307" s="154" t="e">
        <f>VLOOKUP(E307,'PC Receitas'!$O$4:$P$14,2,FALSE)</f>
        <v>#N/A</v>
      </c>
    </row>
    <row r="308" spans="3:22" ht="19.5" customHeight="1" thickTop="1" thickBot="1" x14ac:dyDescent="0.3">
      <c r="C308" s="58"/>
      <c r="D308" s="58" t="str">
        <f>IF(C308&lt;&gt;"",TEXT(C308,"00")&amp;"/12/"&amp;'Configurações Básicas'!$P$5,"")</f>
        <v/>
      </c>
      <c r="E308" s="58"/>
      <c r="F308" s="58"/>
      <c r="G308" s="58"/>
      <c r="H308" s="58"/>
      <c r="I308" s="59"/>
      <c r="J308" s="193"/>
      <c r="K308" s="60"/>
      <c r="L308" s="192"/>
      <c r="M308" s="56">
        <f>M307+IF(AND(K308="Pago",OR(E308='PC Receitas'!$O$4,E308='PC Receitas'!$O$5,E308='PC Receitas'!$O$6)),I308,IF(AND(K308="Pago",OR(E308='PC Receitas'!$O$7,E308='PC Receitas'!$O$8,E308='PC Receitas'!$O$9,E308='PC Receitas'!$O$10,E308='PC Receitas'!$O$11,E308='PC Receitas'!$O$12,E308='PC Receitas'!$O$13,E308='PC Receitas'!$O$14)),-I308,0))</f>
        <v>7448.57</v>
      </c>
      <c r="R308" s="153" t="e">
        <f t="shared" si="16"/>
        <v>#N/A</v>
      </c>
      <c r="S308" s="150" t="e">
        <f t="shared" si="17"/>
        <v>#N/A</v>
      </c>
      <c r="T308" s="150" t="e">
        <f t="shared" si="18"/>
        <v>#N/A</v>
      </c>
      <c r="U308" s="150" t="e">
        <f t="shared" si="19"/>
        <v>#N/A</v>
      </c>
      <c r="V308" s="154" t="e">
        <f>VLOOKUP(E308,'PC Receitas'!$O$4:$P$14,2,FALSE)</f>
        <v>#N/A</v>
      </c>
    </row>
    <row r="309" spans="3:22" ht="19.5" customHeight="1" thickTop="1" thickBot="1" x14ac:dyDescent="0.3">
      <c r="C309" s="58"/>
      <c r="D309" s="58" t="str">
        <f>IF(C309&lt;&gt;"",TEXT(C309,"00")&amp;"/12/"&amp;'Configurações Básicas'!$P$5,"")</f>
        <v/>
      </c>
      <c r="E309" s="58"/>
      <c r="F309" s="58"/>
      <c r="G309" s="58"/>
      <c r="H309" s="58"/>
      <c r="I309" s="59"/>
      <c r="J309" s="193"/>
      <c r="K309" s="60"/>
      <c r="L309" s="192"/>
      <c r="M309" s="56">
        <f>M308+IF(AND(K309="Pago",OR(E309='PC Receitas'!$O$4,E309='PC Receitas'!$O$5,E309='PC Receitas'!$O$6)),I309,IF(AND(K309="Pago",OR(E309='PC Receitas'!$O$7,E309='PC Receitas'!$O$8,E309='PC Receitas'!$O$9,E309='PC Receitas'!$O$10,E309='PC Receitas'!$O$11,E309='PC Receitas'!$O$12,E309='PC Receitas'!$O$13,E309='PC Receitas'!$O$14)),-I309,0))</f>
        <v>7448.57</v>
      </c>
      <c r="R309" s="153" t="e">
        <f t="shared" si="16"/>
        <v>#N/A</v>
      </c>
      <c r="S309" s="150" t="e">
        <f t="shared" si="17"/>
        <v>#N/A</v>
      </c>
      <c r="T309" s="150" t="e">
        <f t="shared" si="18"/>
        <v>#N/A</v>
      </c>
      <c r="U309" s="150" t="e">
        <f t="shared" si="19"/>
        <v>#N/A</v>
      </c>
      <c r="V309" s="154" t="e">
        <f>VLOOKUP(E309,'PC Receitas'!$O$4:$P$14,2,FALSE)</f>
        <v>#N/A</v>
      </c>
    </row>
    <row r="310" spans="3:22" ht="19.5" customHeight="1" thickTop="1" thickBot="1" x14ac:dyDescent="0.3">
      <c r="C310" s="58"/>
      <c r="D310" s="58" t="str">
        <f>IF(C310&lt;&gt;"",TEXT(C310,"00")&amp;"/12/"&amp;'Configurações Básicas'!$P$5,"")</f>
        <v/>
      </c>
      <c r="E310" s="58"/>
      <c r="F310" s="58"/>
      <c r="G310" s="58"/>
      <c r="H310" s="58"/>
      <c r="I310" s="59"/>
      <c r="J310" s="193"/>
      <c r="K310" s="60"/>
      <c r="L310" s="192"/>
      <c r="M310" s="56">
        <f>M309+IF(AND(K310="Pago",OR(E310='PC Receitas'!$O$4,E310='PC Receitas'!$O$5,E310='PC Receitas'!$O$6)),I310,IF(AND(K310="Pago",OR(E310='PC Receitas'!$O$7,E310='PC Receitas'!$O$8,E310='PC Receitas'!$O$9,E310='PC Receitas'!$O$10,E310='PC Receitas'!$O$11,E310='PC Receitas'!$O$12,E310='PC Receitas'!$O$13,E310='PC Receitas'!$O$14)),-I310,0))</f>
        <v>7448.57</v>
      </c>
      <c r="R310" s="153" t="e">
        <f t="shared" si="16"/>
        <v>#N/A</v>
      </c>
      <c r="S310" s="150" t="e">
        <f t="shared" si="17"/>
        <v>#N/A</v>
      </c>
      <c r="T310" s="150" t="e">
        <f t="shared" si="18"/>
        <v>#N/A</v>
      </c>
      <c r="U310" s="150" t="e">
        <f t="shared" si="19"/>
        <v>#N/A</v>
      </c>
      <c r="V310" s="154" t="e">
        <f>VLOOKUP(E310,'PC Receitas'!$O$4:$P$14,2,FALSE)</f>
        <v>#N/A</v>
      </c>
    </row>
    <row r="311" spans="3:22" ht="19.5" customHeight="1" thickTop="1" thickBot="1" x14ac:dyDescent="0.3">
      <c r="C311" s="58"/>
      <c r="D311" s="58" t="str">
        <f>IF(C311&lt;&gt;"",TEXT(C311,"00")&amp;"/12/"&amp;'Configurações Básicas'!$P$5,"")</f>
        <v/>
      </c>
      <c r="E311" s="58"/>
      <c r="F311" s="58"/>
      <c r="G311" s="58"/>
      <c r="H311" s="58"/>
      <c r="I311" s="59"/>
      <c r="J311" s="193"/>
      <c r="K311" s="60"/>
      <c r="L311" s="192"/>
      <c r="M311" s="56">
        <f>M310+IF(AND(K311="Pago",OR(E311='PC Receitas'!$O$4,E311='PC Receitas'!$O$5,E311='PC Receitas'!$O$6)),I311,IF(AND(K311="Pago",OR(E311='PC Receitas'!$O$7,E311='PC Receitas'!$O$8,E311='PC Receitas'!$O$9,E311='PC Receitas'!$O$10,E311='PC Receitas'!$O$11,E311='PC Receitas'!$O$12,E311='PC Receitas'!$O$13,E311='PC Receitas'!$O$14)),-I311,0))</f>
        <v>7448.57</v>
      </c>
      <c r="R311" s="153" t="e">
        <f t="shared" si="16"/>
        <v>#N/A</v>
      </c>
      <c r="S311" s="150" t="e">
        <f t="shared" si="17"/>
        <v>#N/A</v>
      </c>
      <c r="T311" s="150" t="e">
        <f t="shared" si="18"/>
        <v>#N/A</v>
      </c>
      <c r="U311" s="150" t="e">
        <f t="shared" si="19"/>
        <v>#N/A</v>
      </c>
      <c r="V311" s="154" t="e">
        <f>VLOOKUP(E311,'PC Receitas'!$O$4:$P$14,2,FALSE)</f>
        <v>#N/A</v>
      </c>
    </row>
    <row r="312" spans="3:22" ht="19.5" customHeight="1" thickTop="1" thickBot="1" x14ac:dyDescent="0.3">
      <c r="C312" s="58"/>
      <c r="D312" s="58" t="str">
        <f>IF(C312&lt;&gt;"",TEXT(C312,"00")&amp;"/12/"&amp;'Configurações Básicas'!$P$5,"")</f>
        <v/>
      </c>
      <c r="E312" s="58"/>
      <c r="F312" s="58"/>
      <c r="G312" s="58"/>
      <c r="H312" s="58"/>
      <c r="I312" s="59"/>
      <c r="J312" s="193"/>
      <c r="K312" s="60"/>
      <c r="L312" s="192"/>
      <c r="M312" s="56">
        <f>M311+IF(AND(K312="Pago",OR(E312='PC Receitas'!$O$4,E312='PC Receitas'!$O$5,E312='PC Receitas'!$O$6)),I312,IF(AND(K312="Pago",OR(E312='PC Receitas'!$O$7,E312='PC Receitas'!$O$8,E312='PC Receitas'!$O$9,E312='PC Receitas'!$O$10,E312='PC Receitas'!$O$11,E312='PC Receitas'!$O$12,E312='PC Receitas'!$O$13,E312='PC Receitas'!$O$14)),-I312,0))</f>
        <v>7448.57</v>
      </c>
      <c r="R312" s="153" t="e">
        <f t="shared" si="16"/>
        <v>#N/A</v>
      </c>
      <c r="S312" s="150" t="e">
        <f t="shared" si="17"/>
        <v>#N/A</v>
      </c>
      <c r="T312" s="150" t="e">
        <f t="shared" si="18"/>
        <v>#N/A</v>
      </c>
      <c r="U312" s="150" t="e">
        <f t="shared" si="19"/>
        <v>#N/A</v>
      </c>
      <c r="V312" s="154" t="e">
        <f>VLOOKUP(E312,'PC Receitas'!$O$4:$P$14,2,FALSE)</f>
        <v>#N/A</v>
      </c>
    </row>
    <row r="313" spans="3:22" ht="19.5" customHeight="1" thickTop="1" thickBot="1" x14ac:dyDescent="0.3">
      <c r="C313" s="58"/>
      <c r="D313" s="58" t="str">
        <f>IF(C313&lt;&gt;"",TEXT(C313,"00")&amp;"/12/"&amp;'Configurações Básicas'!$P$5,"")</f>
        <v/>
      </c>
      <c r="E313" s="58"/>
      <c r="F313" s="58"/>
      <c r="G313" s="58"/>
      <c r="H313" s="58"/>
      <c r="I313" s="59"/>
      <c r="J313" s="193"/>
      <c r="K313" s="60"/>
      <c r="L313" s="192"/>
      <c r="M313" s="56">
        <f>M312+IF(AND(K313="Pago",OR(E313='PC Receitas'!$O$4,E313='PC Receitas'!$O$5,E313='PC Receitas'!$O$6)),I313,IF(AND(K313="Pago",OR(E313='PC Receitas'!$O$7,E313='PC Receitas'!$O$8,E313='PC Receitas'!$O$9,E313='PC Receitas'!$O$10,E313='PC Receitas'!$O$11,E313='PC Receitas'!$O$12,E313='PC Receitas'!$O$13,E313='PC Receitas'!$O$14)),-I313,0))</f>
        <v>7448.57</v>
      </c>
      <c r="R313" s="153" t="e">
        <f t="shared" si="16"/>
        <v>#N/A</v>
      </c>
      <c r="S313" s="150" t="e">
        <f t="shared" si="17"/>
        <v>#N/A</v>
      </c>
      <c r="T313" s="150" t="e">
        <f t="shared" si="18"/>
        <v>#N/A</v>
      </c>
      <c r="U313" s="150" t="e">
        <f t="shared" si="19"/>
        <v>#N/A</v>
      </c>
      <c r="V313" s="154" t="e">
        <f>VLOOKUP(E313,'PC Receitas'!$O$4:$P$14,2,FALSE)</f>
        <v>#N/A</v>
      </c>
    </row>
    <row r="314" spans="3:22" ht="19.5" customHeight="1" thickTop="1" thickBot="1" x14ac:dyDescent="0.3">
      <c r="C314" s="58"/>
      <c r="D314" s="58" t="str">
        <f>IF(C314&lt;&gt;"",TEXT(C314,"00")&amp;"/12/"&amp;'Configurações Básicas'!$P$5,"")</f>
        <v/>
      </c>
      <c r="E314" s="58"/>
      <c r="F314" s="58"/>
      <c r="G314" s="58"/>
      <c r="H314" s="58"/>
      <c r="I314" s="59"/>
      <c r="J314" s="193"/>
      <c r="K314" s="60"/>
      <c r="L314" s="192"/>
      <c r="M314" s="56">
        <f>M313+IF(AND(K314="Pago",OR(E314='PC Receitas'!$O$4,E314='PC Receitas'!$O$5,E314='PC Receitas'!$O$6)),I314,IF(AND(K314="Pago",OR(E314='PC Receitas'!$O$7,E314='PC Receitas'!$O$8,E314='PC Receitas'!$O$9,E314='PC Receitas'!$O$10,E314='PC Receitas'!$O$11,E314='PC Receitas'!$O$12,E314='PC Receitas'!$O$13,E314='PC Receitas'!$O$14)),-I314,0))</f>
        <v>7448.57</v>
      </c>
      <c r="R314" s="153" t="e">
        <f t="shared" si="16"/>
        <v>#N/A</v>
      </c>
      <c r="S314" s="150" t="e">
        <f t="shared" si="17"/>
        <v>#N/A</v>
      </c>
      <c r="T314" s="150" t="e">
        <f t="shared" si="18"/>
        <v>#N/A</v>
      </c>
      <c r="U314" s="150" t="e">
        <f t="shared" si="19"/>
        <v>#N/A</v>
      </c>
      <c r="V314" s="154" t="e">
        <f>VLOOKUP(E314,'PC Receitas'!$O$4:$P$14,2,FALSE)</f>
        <v>#N/A</v>
      </c>
    </row>
    <row r="315" spans="3:22" ht="19.5" customHeight="1" thickTop="1" thickBot="1" x14ac:dyDescent="0.3">
      <c r="C315" s="58"/>
      <c r="D315" s="58" t="str">
        <f>IF(C315&lt;&gt;"",TEXT(C315,"00")&amp;"/12/"&amp;'Configurações Básicas'!$P$5,"")</f>
        <v/>
      </c>
      <c r="E315" s="58"/>
      <c r="F315" s="58"/>
      <c r="G315" s="58"/>
      <c r="H315" s="58"/>
      <c r="I315" s="59"/>
      <c r="J315" s="193"/>
      <c r="K315" s="60"/>
      <c r="L315" s="192"/>
      <c r="M315" s="56">
        <f>M314+IF(AND(K315="Pago",OR(E315='PC Receitas'!$O$4,E315='PC Receitas'!$O$5,E315='PC Receitas'!$O$6)),I315,IF(AND(K315="Pago",OR(E315='PC Receitas'!$O$7,E315='PC Receitas'!$O$8,E315='PC Receitas'!$O$9,E315='PC Receitas'!$O$10,E315='PC Receitas'!$O$11,E315='PC Receitas'!$O$12,E315='PC Receitas'!$O$13,E315='PC Receitas'!$O$14)),-I315,0))</f>
        <v>7448.57</v>
      </c>
      <c r="R315" s="153" t="e">
        <f t="shared" si="16"/>
        <v>#N/A</v>
      </c>
      <c r="S315" s="150" t="e">
        <f t="shared" si="17"/>
        <v>#N/A</v>
      </c>
      <c r="T315" s="150" t="e">
        <f t="shared" si="18"/>
        <v>#N/A</v>
      </c>
      <c r="U315" s="150" t="e">
        <f t="shared" si="19"/>
        <v>#N/A</v>
      </c>
      <c r="V315" s="154" t="e">
        <f>VLOOKUP(E315,'PC Receitas'!$O$4:$P$14,2,FALSE)</f>
        <v>#N/A</v>
      </c>
    </row>
    <row r="316" spans="3:22" ht="19.5" customHeight="1" thickTop="1" thickBot="1" x14ac:dyDescent="0.3">
      <c r="C316" s="58"/>
      <c r="D316" s="58" t="str">
        <f>IF(C316&lt;&gt;"",TEXT(C316,"00")&amp;"/12/"&amp;'Configurações Básicas'!$P$5,"")</f>
        <v/>
      </c>
      <c r="E316" s="58"/>
      <c r="F316" s="58"/>
      <c r="G316" s="58"/>
      <c r="H316" s="58"/>
      <c r="I316" s="59"/>
      <c r="J316" s="193"/>
      <c r="K316" s="60"/>
      <c r="L316" s="192"/>
      <c r="M316" s="56">
        <f>M315+IF(AND(K316="Pago",OR(E316='PC Receitas'!$O$4,E316='PC Receitas'!$O$5,E316='PC Receitas'!$O$6)),I316,IF(AND(K316="Pago",OR(E316='PC Receitas'!$O$7,E316='PC Receitas'!$O$8,E316='PC Receitas'!$O$9,E316='PC Receitas'!$O$10,E316='PC Receitas'!$O$11,E316='PC Receitas'!$O$12,E316='PC Receitas'!$O$13,E316='PC Receitas'!$O$14)),-I316,0))</f>
        <v>7448.57</v>
      </c>
      <c r="R316" s="153" t="e">
        <f t="shared" si="16"/>
        <v>#N/A</v>
      </c>
      <c r="S316" s="150" t="e">
        <f t="shared" si="17"/>
        <v>#N/A</v>
      </c>
      <c r="T316" s="150" t="e">
        <f t="shared" si="18"/>
        <v>#N/A</v>
      </c>
      <c r="U316" s="150" t="e">
        <f t="shared" si="19"/>
        <v>#N/A</v>
      </c>
      <c r="V316" s="154" t="e">
        <f>VLOOKUP(E316,'PC Receitas'!$O$4:$P$14,2,FALSE)</f>
        <v>#N/A</v>
      </c>
    </row>
    <row r="317" spans="3:22" ht="19.5" customHeight="1" thickTop="1" thickBot="1" x14ac:dyDescent="0.3">
      <c r="C317" s="58"/>
      <c r="D317" s="58" t="str">
        <f>IF(C317&lt;&gt;"",TEXT(C317,"00")&amp;"/12/"&amp;'Configurações Básicas'!$P$5,"")</f>
        <v/>
      </c>
      <c r="E317" s="58"/>
      <c r="F317" s="58"/>
      <c r="G317" s="58"/>
      <c r="H317" s="58"/>
      <c r="I317" s="59"/>
      <c r="J317" s="193"/>
      <c r="K317" s="60"/>
      <c r="L317" s="192"/>
      <c r="M317" s="56">
        <f>M316+IF(AND(K317="Pago",OR(E317='PC Receitas'!$O$4,E317='PC Receitas'!$O$5,E317='PC Receitas'!$O$6)),I317,IF(AND(K317="Pago",OR(E317='PC Receitas'!$O$7,E317='PC Receitas'!$O$8,E317='PC Receitas'!$O$9,E317='PC Receitas'!$O$10,E317='PC Receitas'!$O$11,E317='PC Receitas'!$O$12,E317='PC Receitas'!$O$13,E317='PC Receitas'!$O$14)),-I317,0))</f>
        <v>7448.57</v>
      </c>
      <c r="R317" s="153" t="e">
        <f t="shared" si="16"/>
        <v>#N/A</v>
      </c>
      <c r="S317" s="150" t="e">
        <f t="shared" si="17"/>
        <v>#N/A</v>
      </c>
      <c r="T317" s="150" t="e">
        <f t="shared" si="18"/>
        <v>#N/A</v>
      </c>
      <c r="U317" s="150" t="e">
        <f t="shared" si="19"/>
        <v>#N/A</v>
      </c>
      <c r="V317" s="154" t="e">
        <f>VLOOKUP(E317,'PC Receitas'!$O$4:$P$14,2,FALSE)</f>
        <v>#N/A</v>
      </c>
    </row>
    <row r="318" spans="3:22" ht="19.5" customHeight="1" thickTop="1" thickBot="1" x14ac:dyDescent="0.3">
      <c r="C318" s="58"/>
      <c r="D318" s="58" t="str">
        <f>IF(C318&lt;&gt;"",TEXT(C318,"00")&amp;"/12/"&amp;'Configurações Básicas'!$P$5,"")</f>
        <v/>
      </c>
      <c r="E318" s="58"/>
      <c r="F318" s="58"/>
      <c r="G318" s="58"/>
      <c r="H318" s="58"/>
      <c r="I318" s="59"/>
      <c r="J318" s="193"/>
      <c r="K318" s="60"/>
      <c r="L318" s="192"/>
      <c r="M318" s="56">
        <f>M317+IF(AND(K318="Pago",OR(E318='PC Receitas'!$O$4,E318='PC Receitas'!$O$5,E318='PC Receitas'!$O$6)),I318,IF(AND(K318="Pago",OR(E318='PC Receitas'!$O$7,E318='PC Receitas'!$O$8,E318='PC Receitas'!$O$9,E318='PC Receitas'!$O$10,E318='PC Receitas'!$O$11,E318='PC Receitas'!$O$12,E318='PC Receitas'!$O$13,E318='PC Receitas'!$O$14)),-I318,0))</f>
        <v>7448.57</v>
      </c>
      <c r="R318" s="153" t="e">
        <f t="shared" si="16"/>
        <v>#N/A</v>
      </c>
      <c r="S318" s="150" t="e">
        <f t="shared" si="17"/>
        <v>#N/A</v>
      </c>
      <c r="T318" s="150" t="e">
        <f t="shared" si="18"/>
        <v>#N/A</v>
      </c>
      <c r="U318" s="150" t="e">
        <f t="shared" si="19"/>
        <v>#N/A</v>
      </c>
      <c r="V318" s="154" t="e">
        <f>VLOOKUP(E318,'PC Receitas'!$O$4:$P$14,2,FALSE)</f>
        <v>#N/A</v>
      </c>
    </row>
    <row r="319" spans="3:22" ht="19.5" customHeight="1" thickTop="1" thickBot="1" x14ac:dyDescent="0.3">
      <c r="C319" s="58"/>
      <c r="D319" s="58" t="str">
        <f>IF(C319&lt;&gt;"",TEXT(C319,"00")&amp;"/12/"&amp;'Configurações Básicas'!$P$5,"")</f>
        <v/>
      </c>
      <c r="E319" s="58"/>
      <c r="F319" s="58"/>
      <c r="G319" s="58"/>
      <c r="H319" s="58"/>
      <c r="I319" s="59"/>
      <c r="J319" s="193"/>
      <c r="K319" s="60"/>
      <c r="L319" s="192"/>
      <c r="M319" s="56">
        <f>M318+IF(AND(K319="Pago",OR(E319='PC Receitas'!$O$4,E319='PC Receitas'!$O$5,E319='PC Receitas'!$O$6)),I319,IF(AND(K319="Pago",OR(E319='PC Receitas'!$O$7,E319='PC Receitas'!$O$8,E319='PC Receitas'!$O$9,E319='PC Receitas'!$O$10,E319='PC Receitas'!$O$11,E319='PC Receitas'!$O$12,E319='PC Receitas'!$O$13,E319='PC Receitas'!$O$14)),-I319,0))</f>
        <v>7448.57</v>
      </c>
      <c r="R319" s="153" t="e">
        <f t="shared" si="16"/>
        <v>#N/A</v>
      </c>
      <c r="S319" s="150" t="e">
        <f t="shared" si="17"/>
        <v>#N/A</v>
      </c>
      <c r="T319" s="150" t="e">
        <f t="shared" si="18"/>
        <v>#N/A</v>
      </c>
      <c r="U319" s="150" t="e">
        <f t="shared" si="19"/>
        <v>#N/A</v>
      </c>
      <c r="V319" s="154" t="e">
        <f>VLOOKUP(E319,'PC Receitas'!$O$4:$P$14,2,FALSE)</f>
        <v>#N/A</v>
      </c>
    </row>
    <row r="320" spans="3:22" ht="19.5" customHeight="1" thickTop="1" thickBot="1" x14ac:dyDescent="0.3">
      <c r="C320" s="58"/>
      <c r="D320" s="58" t="str">
        <f>IF(C320&lt;&gt;"",TEXT(C320,"00")&amp;"/12/"&amp;'Configurações Básicas'!$P$5,"")</f>
        <v/>
      </c>
      <c r="E320" s="58"/>
      <c r="F320" s="58"/>
      <c r="G320" s="58"/>
      <c r="H320" s="58"/>
      <c r="I320" s="59"/>
      <c r="J320" s="193"/>
      <c r="K320" s="60"/>
      <c r="L320" s="192"/>
      <c r="M320" s="56">
        <f>M319+IF(AND(K320="Pago",OR(E320='PC Receitas'!$O$4,E320='PC Receitas'!$O$5,E320='PC Receitas'!$O$6)),I320,IF(AND(K320="Pago",OR(E320='PC Receitas'!$O$7,E320='PC Receitas'!$O$8,E320='PC Receitas'!$O$9,E320='PC Receitas'!$O$10,E320='PC Receitas'!$O$11,E320='PC Receitas'!$O$12,E320='PC Receitas'!$O$13,E320='PC Receitas'!$O$14)),-I320,0))</f>
        <v>7448.57</v>
      </c>
      <c r="R320" s="153" t="e">
        <f t="shared" si="16"/>
        <v>#N/A</v>
      </c>
      <c r="S320" s="150" t="e">
        <f t="shared" si="17"/>
        <v>#N/A</v>
      </c>
      <c r="T320" s="150" t="e">
        <f t="shared" si="18"/>
        <v>#N/A</v>
      </c>
      <c r="U320" s="150" t="e">
        <f t="shared" si="19"/>
        <v>#N/A</v>
      </c>
      <c r="V320" s="154" t="e">
        <f>VLOOKUP(E320,'PC Receitas'!$O$4:$P$14,2,FALSE)</f>
        <v>#N/A</v>
      </c>
    </row>
    <row r="321" spans="3:22" ht="19.5" customHeight="1" thickTop="1" thickBot="1" x14ac:dyDescent="0.3">
      <c r="C321" s="58"/>
      <c r="D321" s="58" t="str">
        <f>IF(C321&lt;&gt;"",TEXT(C321,"00")&amp;"/12/"&amp;'Configurações Básicas'!$P$5,"")</f>
        <v/>
      </c>
      <c r="E321" s="58"/>
      <c r="F321" s="58"/>
      <c r="G321" s="58"/>
      <c r="H321" s="58"/>
      <c r="I321" s="59"/>
      <c r="J321" s="193"/>
      <c r="K321" s="60"/>
      <c r="L321" s="192"/>
      <c r="M321" s="56">
        <f>M320+IF(AND(K321="Pago",OR(E321='PC Receitas'!$O$4,E321='PC Receitas'!$O$5,E321='PC Receitas'!$O$6)),I321,IF(AND(K321="Pago",OR(E321='PC Receitas'!$O$7,E321='PC Receitas'!$O$8,E321='PC Receitas'!$O$9,E321='PC Receitas'!$O$10,E321='PC Receitas'!$O$11,E321='PC Receitas'!$O$12,E321='PC Receitas'!$O$13,E321='PC Receitas'!$O$14)),-I321,0))</f>
        <v>7448.57</v>
      </c>
      <c r="R321" s="153" t="e">
        <f t="shared" si="16"/>
        <v>#N/A</v>
      </c>
      <c r="S321" s="150" t="e">
        <f t="shared" si="17"/>
        <v>#N/A</v>
      </c>
      <c r="T321" s="150" t="e">
        <f t="shared" si="18"/>
        <v>#N/A</v>
      </c>
      <c r="U321" s="150" t="e">
        <f t="shared" si="19"/>
        <v>#N/A</v>
      </c>
      <c r="V321" s="154" t="e">
        <f>VLOOKUP(E321,'PC Receitas'!$O$4:$P$14,2,FALSE)</f>
        <v>#N/A</v>
      </c>
    </row>
    <row r="322" spans="3:22" ht="19.5" customHeight="1" thickTop="1" thickBot="1" x14ac:dyDescent="0.3">
      <c r="C322" s="58"/>
      <c r="D322" s="58" t="str">
        <f>IF(C322&lt;&gt;"",TEXT(C322,"00")&amp;"/12/"&amp;'Configurações Básicas'!$P$5,"")</f>
        <v/>
      </c>
      <c r="E322" s="58"/>
      <c r="F322" s="58"/>
      <c r="G322" s="58"/>
      <c r="H322" s="58"/>
      <c r="I322" s="59"/>
      <c r="J322" s="193"/>
      <c r="K322" s="60"/>
      <c r="L322" s="192"/>
      <c r="M322" s="56">
        <f>M321+IF(AND(K322="Pago",OR(E322='PC Receitas'!$O$4,E322='PC Receitas'!$O$5,E322='PC Receitas'!$O$6)),I322,IF(AND(K322="Pago",OR(E322='PC Receitas'!$O$7,E322='PC Receitas'!$O$8,E322='PC Receitas'!$O$9,E322='PC Receitas'!$O$10,E322='PC Receitas'!$O$11,E322='PC Receitas'!$O$12,E322='PC Receitas'!$O$13,E322='PC Receitas'!$O$14)),-I322,0))</f>
        <v>7448.57</v>
      </c>
      <c r="R322" s="153" t="e">
        <f t="shared" si="16"/>
        <v>#N/A</v>
      </c>
      <c r="S322" s="150" t="e">
        <f t="shared" si="17"/>
        <v>#N/A</v>
      </c>
      <c r="T322" s="150" t="e">
        <f t="shared" si="18"/>
        <v>#N/A</v>
      </c>
      <c r="U322" s="150" t="e">
        <f t="shared" si="19"/>
        <v>#N/A</v>
      </c>
      <c r="V322" s="154" t="e">
        <f>VLOOKUP(E322,'PC Receitas'!$O$4:$P$14,2,FALSE)</f>
        <v>#N/A</v>
      </c>
    </row>
    <row r="323" spans="3:22" ht="19.5" customHeight="1" thickTop="1" thickBot="1" x14ac:dyDescent="0.3">
      <c r="C323" s="58"/>
      <c r="D323" s="58" t="str">
        <f>IF(C323&lt;&gt;"",TEXT(C323,"00")&amp;"/12/"&amp;'Configurações Básicas'!$P$5,"")</f>
        <v/>
      </c>
      <c r="E323" s="58"/>
      <c r="F323" s="58"/>
      <c r="G323" s="58"/>
      <c r="H323" s="58"/>
      <c r="I323" s="59"/>
      <c r="J323" s="193"/>
      <c r="K323" s="60"/>
      <c r="L323" s="192"/>
      <c r="M323" s="56">
        <f>M322+IF(AND(K323="Pago",OR(E323='PC Receitas'!$O$4,E323='PC Receitas'!$O$5,E323='PC Receitas'!$O$6)),I323,IF(AND(K323="Pago",OR(E323='PC Receitas'!$O$7,E323='PC Receitas'!$O$8,E323='PC Receitas'!$O$9,E323='PC Receitas'!$O$10,E323='PC Receitas'!$O$11,E323='PC Receitas'!$O$12,E323='PC Receitas'!$O$13,E323='PC Receitas'!$O$14)),-I323,0))</f>
        <v>7448.57</v>
      </c>
      <c r="R323" s="153" t="e">
        <f t="shared" si="16"/>
        <v>#N/A</v>
      </c>
      <c r="S323" s="150" t="e">
        <f t="shared" si="17"/>
        <v>#N/A</v>
      </c>
      <c r="T323" s="150" t="e">
        <f t="shared" si="18"/>
        <v>#N/A</v>
      </c>
      <c r="U323" s="150" t="e">
        <f t="shared" si="19"/>
        <v>#N/A</v>
      </c>
      <c r="V323" s="154" t="e">
        <f>VLOOKUP(E323,'PC Receitas'!$O$4:$P$14,2,FALSE)</f>
        <v>#N/A</v>
      </c>
    </row>
    <row r="324" spans="3:22" ht="19.5" customHeight="1" thickTop="1" thickBot="1" x14ac:dyDescent="0.3">
      <c r="C324" s="58"/>
      <c r="D324" s="58" t="str">
        <f>IF(C324&lt;&gt;"",TEXT(C324,"00")&amp;"/12/"&amp;'Configurações Básicas'!$P$5,"")</f>
        <v/>
      </c>
      <c r="E324" s="58"/>
      <c r="F324" s="58"/>
      <c r="G324" s="58"/>
      <c r="H324" s="58"/>
      <c r="I324" s="59"/>
      <c r="J324" s="193"/>
      <c r="K324" s="60"/>
      <c r="L324" s="192"/>
      <c r="M324" s="56">
        <f>M323+IF(AND(K324="Pago",OR(E324='PC Receitas'!$O$4,E324='PC Receitas'!$O$5,E324='PC Receitas'!$O$6)),I324,IF(AND(K324="Pago",OR(E324='PC Receitas'!$O$7,E324='PC Receitas'!$O$8,E324='PC Receitas'!$O$9,E324='PC Receitas'!$O$10,E324='PC Receitas'!$O$11,E324='PC Receitas'!$O$12,E324='PC Receitas'!$O$13,E324='PC Receitas'!$O$14)),-I324,0))</f>
        <v>7448.57</v>
      </c>
      <c r="R324" s="153" t="e">
        <f t="shared" si="16"/>
        <v>#N/A</v>
      </c>
      <c r="S324" s="150" t="e">
        <f t="shared" si="17"/>
        <v>#N/A</v>
      </c>
      <c r="T324" s="150" t="e">
        <f t="shared" si="18"/>
        <v>#N/A</v>
      </c>
      <c r="U324" s="150" t="e">
        <f t="shared" si="19"/>
        <v>#N/A</v>
      </c>
      <c r="V324" s="154" t="e">
        <f>VLOOKUP(E324,'PC Receitas'!$O$4:$P$14,2,FALSE)</f>
        <v>#N/A</v>
      </c>
    </row>
    <row r="325" spans="3:22" ht="19.5" customHeight="1" thickTop="1" thickBot="1" x14ac:dyDescent="0.3">
      <c r="C325" s="58"/>
      <c r="D325" s="58" t="str">
        <f>IF(C325&lt;&gt;"",TEXT(C325,"00")&amp;"/12/"&amp;'Configurações Básicas'!$P$5,"")</f>
        <v/>
      </c>
      <c r="E325" s="58"/>
      <c r="F325" s="58"/>
      <c r="G325" s="58"/>
      <c r="H325" s="58"/>
      <c r="I325" s="59"/>
      <c r="J325" s="193"/>
      <c r="K325" s="60"/>
      <c r="L325" s="192"/>
      <c r="M325" s="56">
        <f>M324+IF(AND(K325="Pago",OR(E325='PC Receitas'!$O$4,E325='PC Receitas'!$O$5,E325='PC Receitas'!$O$6)),I325,IF(AND(K325="Pago",OR(E325='PC Receitas'!$O$7,E325='PC Receitas'!$O$8,E325='PC Receitas'!$O$9,E325='PC Receitas'!$O$10,E325='PC Receitas'!$O$11,E325='PC Receitas'!$O$12,E325='PC Receitas'!$O$13,E325='PC Receitas'!$O$14)),-I325,0))</f>
        <v>7448.57</v>
      </c>
      <c r="R325" s="153" t="e">
        <f t="shared" si="16"/>
        <v>#N/A</v>
      </c>
      <c r="S325" s="150" t="e">
        <f t="shared" si="17"/>
        <v>#N/A</v>
      </c>
      <c r="T325" s="150" t="e">
        <f t="shared" si="18"/>
        <v>#N/A</v>
      </c>
      <c r="U325" s="150" t="e">
        <f t="shared" si="19"/>
        <v>#N/A</v>
      </c>
      <c r="V325" s="154" t="e">
        <f>VLOOKUP(E325,'PC Receitas'!$O$4:$P$14,2,FALSE)</f>
        <v>#N/A</v>
      </c>
    </row>
    <row r="326" spans="3:22" ht="19.5" customHeight="1" thickTop="1" thickBot="1" x14ac:dyDescent="0.3">
      <c r="C326" s="58"/>
      <c r="D326" s="58" t="str">
        <f>IF(C326&lt;&gt;"",TEXT(C326,"00")&amp;"/12/"&amp;'Configurações Básicas'!$P$5,"")</f>
        <v/>
      </c>
      <c r="E326" s="58"/>
      <c r="F326" s="58"/>
      <c r="G326" s="58"/>
      <c r="H326" s="58"/>
      <c r="I326" s="59"/>
      <c r="J326" s="193"/>
      <c r="K326" s="60"/>
      <c r="L326" s="192"/>
      <c r="M326" s="56">
        <f>M325+IF(AND(K326="Pago",OR(E326='PC Receitas'!$O$4,E326='PC Receitas'!$O$5,E326='PC Receitas'!$O$6)),I326,IF(AND(K326="Pago",OR(E326='PC Receitas'!$O$7,E326='PC Receitas'!$O$8,E326='PC Receitas'!$O$9,E326='PC Receitas'!$O$10,E326='PC Receitas'!$O$11,E326='PC Receitas'!$O$12,E326='PC Receitas'!$O$13,E326='PC Receitas'!$O$14)),-I326,0))</f>
        <v>7448.57</v>
      </c>
      <c r="R326" s="153" t="e">
        <f t="shared" ref="R326:R389" si="20">IF(V326="Despesas_com_RH","Despesa",IF(V326="Despesas_Operacionais","Despesa",IF(V326="Despesas_com_Marketing","Despesa",IF(V326="Impostos","Despesa",IF(V326="Investimentos","Despesa","")))))</f>
        <v>#N/A</v>
      </c>
      <c r="S326" s="150" t="e">
        <f t="shared" ref="S326:S389" si="21">IF(V326="Despesas_com_Produtos","Despesa",IF(V326="Despesas_com_Serviços","Despesa",IF(V326="Despesas_Não_Operacionais","Despesa","")))</f>
        <v>#N/A</v>
      </c>
      <c r="T326" s="150" t="e">
        <f t="shared" ref="T326:T389" si="22">IF(V326="Receitas_com_Produtos","Receita",IF(V326="Receitas_com_Serviços","Receita",IF(V326="Receitas_Não_Operacionais","Receita","")))</f>
        <v>#N/A</v>
      </c>
      <c r="U326" s="150" t="e">
        <f t="shared" ref="U326:U389" si="23">IF(R326&lt;&gt;"",R326,IF(S326&lt;&gt;"",S326,IF(T326&lt;&gt;"",T326,"")))</f>
        <v>#N/A</v>
      </c>
      <c r="V326" s="154" t="e">
        <f>VLOOKUP(E326,'PC Receitas'!$O$4:$P$14,2,FALSE)</f>
        <v>#N/A</v>
      </c>
    </row>
    <row r="327" spans="3:22" ht="19.5" customHeight="1" thickTop="1" thickBot="1" x14ac:dyDescent="0.3">
      <c r="C327" s="58"/>
      <c r="D327" s="58" t="str">
        <f>IF(C327&lt;&gt;"",TEXT(C327,"00")&amp;"/12/"&amp;'Configurações Básicas'!$P$5,"")</f>
        <v/>
      </c>
      <c r="E327" s="58"/>
      <c r="F327" s="58"/>
      <c r="G327" s="58"/>
      <c r="H327" s="58"/>
      <c r="I327" s="59"/>
      <c r="J327" s="193"/>
      <c r="K327" s="60"/>
      <c r="L327" s="192"/>
      <c r="M327" s="56">
        <f>M326+IF(AND(K327="Pago",OR(E327='PC Receitas'!$O$4,E327='PC Receitas'!$O$5,E327='PC Receitas'!$O$6)),I327,IF(AND(K327="Pago",OR(E327='PC Receitas'!$O$7,E327='PC Receitas'!$O$8,E327='PC Receitas'!$O$9,E327='PC Receitas'!$O$10,E327='PC Receitas'!$O$11,E327='PC Receitas'!$O$12,E327='PC Receitas'!$O$13,E327='PC Receitas'!$O$14)),-I327,0))</f>
        <v>7448.57</v>
      </c>
      <c r="R327" s="153" t="e">
        <f t="shared" si="20"/>
        <v>#N/A</v>
      </c>
      <c r="S327" s="150" t="e">
        <f t="shared" si="21"/>
        <v>#N/A</v>
      </c>
      <c r="T327" s="150" t="e">
        <f t="shared" si="22"/>
        <v>#N/A</v>
      </c>
      <c r="U327" s="150" t="e">
        <f t="shared" si="23"/>
        <v>#N/A</v>
      </c>
      <c r="V327" s="154" t="e">
        <f>VLOOKUP(E327,'PC Receitas'!$O$4:$P$14,2,FALSE)</f>
        <v>#N/A</v>
      </c>
    </row>
    <row r="328" spans="3:22" ht="19.5" customHeight="1" thickTop="1" thickBot="1" x14ac:dyDescent="0.3">
      <c r="C328" s="58"/>
      <c r="D328" s="58" t="str">
        <f>IF(C328&lt;&gt;"",TEXT(C328,"00")&amp;"/12/"&amp;'Configurações Básicas'!$P$5,"")</f>
        <v/>
      </c>
      <c r="E328" s="58"/>
      <c r="F328" s="58"/>
      <c r="G328" s="58"/>
      <c r="H328" s="58"/>
      <c r="I328" s="59"/>
      <c r="J328" s="193"/>
      <c r="K328" s="60"/>
      <c r="L328" s="192"/>
      <c r="M328" s="56">
        <f>M327+IF(AND(K328="Pago",OR(E328='PC Receitas'!$O$4,E328='PC Receitas'!$O$5,E328='PC Receitas'!$O$6)),I328,IF(AND(K328="Pago",OR(E328='PC Receitas'!$O$7,E328='PC Receitas'!$O$8,E328='PC Receitas'!$O$9,E328='PC Receitas'!$O$10,E328='PC Receitas'!$O$11,E328='PC Receitas'!$O$12,E328='PC Receitas'!$O$13,E328='PC Receitas'!$O$14)),-I328,0))</f>
        <v>7448.57</v>
      </c>
      <c r="R328" s="153" t="e">
        <f t="shared" si="20"/>
        <v>#N/A</v>
      </c>
      <c r="S328" s="150" t="e">
        <f t="shared" si="21"/>
        <v>#N/A</v>
      </c>
      <c r="T328" s="150" t="e">
        <f t="shared" si="22"/>
        <v>#N/A</v>
      </c>
      <c r="U328" s="150" t="e">
        <f t="shared" si="23"/>
        <v>#N/A</v>
      </c>
      <c r="V328" s="154" t="e">
        <f>VLOOKUP(E328,'PC Receitas'!$O$4:$P$14,2,FALSE)</f>
        <v>#N/A</v>
      </c>
    </row>
    <row r="329" spans="3:22" ht="19.5" customHeight="1" thickTop="1" thickBot="1" x14ac:dyDescent="0.3">
      <c r="C329" s="58"/>
      <c r="D329" s="58" t="str">
        <f>IF(C329&lt;&gt;"",TEXT(C329,"00")&amp;"/12/"&amp;'Configurações Básicas'!$P$5,"")</f>
        <v/>
      </c>
      <c r="E329" s="58"/>
      <c r="F329" s="58"/>
      <c r="G329" s="58"/>
      <c r="H329" s="58"/>
      <c r="I329" s="59"/>
      <c r="J329" s="193"/>
      <c r="K329" s="60"/>
      <c r="L329" s="192"/>
      <c r="M329" s="56">
        <f>M328+IF(AND(K329="Pago",OR(E329='PC Receitas'!$O$4,E329='PC Receitas'!$O$5,E329='PC Receitas'!$O$6)),I329,IF(AND(K329="Pago",OR(E329='PC Receitas'!$O$7,E329='PC Receitas'!$O$8,E329='PC Receitas'!$O$9,E329='PC Receitas'!$O$10,E329='PC Receitas'!$O$11,E329='PC Receitas'!$O$12,E329='PC Receitas'!$O$13,E329='PC Receitas'!$O$14)),-I329,0))</f>
        <v>7448.57</v>
      </c>
      <c r="R329" s="153" t="e">
        <f t="shared" si="20"/>
        <v>#N/A</v>
      </c>
      <c r="S329" s="150" t="e">
        <f t="shared" si="21"/>
        <v>#N/A</v>
      </c>
      <c r="T329" s="150" t="e">
        <f t="shared" si="22"/>
        <v>#N/A</v>
      </c>
      <c r="U329" s="150" t="e">
        <f t="shared" si="23"/>
        <v>#N/A</v>
      </c>
      <c r="V329" s="154" t="e">
        <f>VLOOKUP(E329,'PC Receitas'!$O$4:$P$14,2,FALSE)</f>
        <v>#N/A</v>
      </c>
    </row>
    <row r="330" spans="3:22" ht="19.5" customHeight="1" thickTop="1" thickBot="1" x14ac:dyDescent="0.3">
      <c r="C330" s="58"/>
      <c r="D330" s="58" t="str">
        <f>IF(C330&lt;&gt;"",TEXT(C330,"00")&amp;"/12/"&amp;'Configurações Básicas'!$P$5,"")</f>
        <v/>
      </c>
      <c r="E330" s="58"/>
      <c r="F330" s="58"/>
      <c r="G330" s="58"/>
      <c r="H330" s="58"/>
      <c r="I330" s="59"/>
      <c r="J330" s="193"/>
      <c r="K330" s="60"/>
      <c r="L330" s="192"/>
      <c r="M330" s="56">
        <f>M329+IF(AND(K330="Pago",OR(E330='PC Receitas'!$O$4,E330='PC Receitas'!$O$5,E330='PC Receitas'!$O$6)),I330,IF(AND(K330="Pago",OR(E330='PC Receitas'!$O$7,E330='PC Receitas'!$O$8,E330='PC Receitas'!$O$9,E330='PC Receitas'!$O$10,E330='PC Receitas'!$O$11,E330='PC Receitas'!$O$12,E330='PC Receitas'!$O$13,E330='PC Receitas'!$O$14)),-I330,0))</f>
        <v>7448.57</v>
      </c>
      <c r="R330" s="153" t="e">
        <f t="shared" si="20"/>
        <v>#N/A</v>
      </c>
      <c r="S330" s="150" t="e">
        <f t="shared" si="21"/>
        <v>#N/A</v>
      </c>
      <c r="T330" s="150" t="e">
        <f t="shared" si="22"/>
        <v>#N/A</v>
      </c>
      <c r="U330" s="150" t="e">
        <f t="shared" si="23"/>
        <v>#N/A</v>
      </c>
      <c r="V330" s="154" t="e">
        <f>VLOOKUP(E330,'PC Receitas'!$O$4:$P$14,2,FALSE)</f>
        <v>#N/A</v>
      </c>
    </row>
    <row r="331" spans="3:22" ht="19.5" customHeight="1" thickTop="1" thickBot="1" x14ac:dyDescent="0.3">
      <c r="C331" s="58"/>
      <c r="D331" s="58" t="str">
        <f>IF(C331&lt;&gt;"",TEXT(C331,"00")&amp;"/12/"&amp;'Configurações Básicas'!$P$5,"")</f>
        <v/>
      </c>
      <c r="E331" s="58"/>
      <c r="F331" s="58"/>
      <c r="G331" s="58"/>
      <c r="H331" s="58"/>
      <c r="I331" s="59"/>
      <c r="J331" s="193"/>
      <c r="K331" s="60"/>
      <c r="L331" s="192"/>
      <c r="M331" s="56">
        <f>M330+IF(AND(K331="Pago",OR(E331='PC Receitas'!$O$4,E331='PC Receitas'!$O$5,E331='PC Receitas'!$O$6)),I331,IF(AND(K331="Pago",OR(E331='PC Receitas'!$O$7,E331='PC Receitas'!$O$8,E331='PC Receitas'!$O$9,E331='PC Receitas'!$O$10,E331='PC Receitas'!$O$11,E331='PC Receitas'!$O$12,E331='PC Receitas'!$O$13,E331='PC Receitas'!$O$14)),-I331,0))</f>
        <v>7448.57</v>
      </c>
      <c r="R331" s="153" t="e">
        <f t="shared" si="20"/>
        <v>#N/A</v>
      </c>
      <c r="S331" s="150" t="e">
        <f t="shared" si="21"/>
        <v>#N/A</v>
      </c>
      <c r="T331" s="150" t="e">
        <f t="shared" si="22"/>
        <v>#N/A</v>
      </c>
      <c r="U331" s="150" t="e">
        <f t="shared" si="23"/>
        <v>#N/A</v>
      </c>
      <c r="V331" s="154" t="e">
        <f>VLOOKUP(E331,'PC Receitas'!$O$4:$P$14,2,FALSE)</f>
        <v>#N/A</v>
      </c>
    </row>
    <row r="332" spans="3:22" ht="19.5" customHeight="1" thickTop="1" thickBot="1" x14ac:dyDescent="0.3">
      <c r="C332" s="58"/>
      <c r="D332" s="58" t="str">
        <f>IF(C332&lt;&gt;"",TEXT(C332,"00")&amp;"/12/"&amp;'Configurações Básicas'!$P$5,"")</f>
        <v/>
      </c>
      <c r="E332" s="58"/>
      <c r="F332" s="58"/>
      <c r="G332" s="58"/>
      <c r="H332" s="58"/>
      <c r="I332" s="59"/>
      <c r="J332" s="193"/>
      <c r="K332" s="60"/>
      <c r="L332" s="192"/>
      <c r="M332" s="56">
        <f>M331+IF(AND(K332="Pago",OR(E332='PC Receitas'!$O$4,E332='PC Receitas'!$O$5,E332='PC Receitas'!$O$6)),I332,IF(AND(K332="Pago",OR(E332='PC Receitas'!$O$7,E332='PC Receitas'!$O$8,E332='PC Receitas'!$O$9,E332='PC Receitas'!$O$10,E332='PC Receitas'!$O$11,E332='PC Receitas'!$O$12,E332='PC Receitas'!$O$13,E332='PC Receitas'!$O$14)),-I332,0))</f>
        <v>7448.57</v>
      </c>
      <c r="R332" s="153" t="e">
        <f t="shared" si="20"/>
        <v>#N/A</v>
      </c>
      <c r="S332" s="150" t="e">
        <f t="shared" si="21"/>
        <v>#N/A</v>
      </c>
      <c r="T332" s="150" t="e">
        <f t="shared" si="22"/>
        <v>#N/A</v>
      </c>
      <c r="U332" s="150" t="e">
        <f t="shared" si="23"/>
        <v>#N/A</v>
      </c>
      <c r="V332" s="154" t="e">
        <f>VLOOKUP(E332,'PC Receitas'!$O$4:$P$14,2,FALSE)</f>
        <v>#N/A</v>
      </c>
    </row>
    <row r="333" spans="3:22" ht="19.5" customHeight="1" thickTop="1" thickBot="1" x14ac:dyDescent="0.3">
      <c r="C333" s="58"/>
      <c r="D333" s="58" t="str">
        <f>IF(C333&lt;&gt;"",TEXT(C333,"00")&amp;"/12/"&amp;'Configurações Básicas'!$P$5,"")</f>
        <v/>
      </c>
      <c r="E333" s="58"/>
      <c r="F333" s="58"/>
      <c r="G333" s="58"/>
      <c r="H333" s="58"/>
      <c r="I333" s="59"/>
      <c r="J333" s="193"/>
      <c r="K333" s="60"/>
      <c r="L333" s="192"/>
      <c r="M333" s="56">
        <f>M332+IF(AND(K333="Pago",OR(E333='PC Receitas'!$O$4,E333='PC Receitas'!$O$5,E333='PC Receitas'!$O$6)),I333,IF(AND(K333="Pago",OR(E333='PC Receitas'!$O$7,E333='PC Receitas'!$O$8,E333='PC Receitas'!$O$9,E333='PC Receitas'!$O$10,E333='PC Receitas'!$O$11,E333='PC Receitas'!$O$12,E333='PC Receitas'!$O$13,E333='PC Receitas'!$O$14)),-I333,0))</f>
        <v>7448.57</v>
      </c>
      <c r="R333" s="153" t="e">
        <f t="shared" si="20"/>
        <v>#N/A</v>
      </c>
      <c r="S333" s="150" t="e">
        <f t="shared" si="21"/>
        <v>#N/A</v>
      </c>
      <c r="T333" s="150" t="e">
        <f t="shared" si="22"/>
        <v>#N/A</v>
      </c>
      <c r="U333" s="150" t="e">
        <f t="shared" si="23"/>
        <v>#N/A</v>
      </c>
      <c r="V333" s="154" t="e">
        <f>VLOOKUP(E333,'PC Receitas'!$O$4:$P$14,2,FALSE)</f>
        <v>#N/A</v>
      </c>
    </row>
    <row r="334" spans="3:22" ht="19.5" customHeight="1" thickTop="1" thickBot="1" x14ac:dyDescent="0.3">
      <c r="C334" s="58"/>
      <c r="D334" s="58" t="str">
        <f>IF(C334&lt;&gt;"",TEXT(C334,"00")&amp;"/12/"&amp;'Configurações Básicas'!$P$5,"")</f>
        <v/>
      </c>
      <c r="E334" s="58"/>
      <c r="F334" s="58"/>
      <c r="G334" s="58"/>
      <c r="H334" s="58"/>
      <c r="I334" s="59"/>
      <c r="J334" s="193"/>
      <c r="K334" s="60"/>
      <c r="L334" s="192"/>
      <c r="M334" s="56">
        <f>M333+IF(AND(K334="Pago",OR(E334='PC Receitas'!$O$4,E334='PC Receitas'!$O$5,E334='PC Receitas'!$O$6)),I334,IF(AND(K334="Pago",OR(E334='PC Receitas'!$O$7,E334='PC Receitas'!$O$8,E334='PC Receitas'!$O$9,E334='PC Receitas'!$O$10,E334='PC Receitas'!$O$11,E334='PC Receitas'!$O$12,E334='PC Receitas'!$O$13,E334='PC Receitas'!$O$14)),-I334,0))</f>
        <v>7448.57</v>
      </c>
      <c r="R334" s="153" t="e">
        <f t="shared" si="20"/>
        <v>#N/A</v>
      </c>
      <c r="S334" s="150" t="e">
        <f t="shared" si="21"/>
        <v>#N/A</v>
      </c>
      <c r="T334" s="150" t="e">
        <f t="shared" si="22"/>
        <v>#N/A</v>
      </c>
      <c r="U334" s="150" t="e">
        <f t="shared" si="23"/>
        <v>#N/A</v>
      </c>
      <c r="V334" s="154" t="e">
        <f>VLOOKUP(E334,'PC Receitas'!$O$4:$P$14,2,FALSE)</f>
        <v>#N/A</v>
      </c>
    </row>
    <row r="335" spans="3:22" ht="19.5" customHeight="1" thickTop="1" thickBot="1" x14ac:dyDescent="0.3">
      <c r="C335" s="58"/>
      <c r="D335" s="58" t="str">
        <f>IF(C335&lt;&gt;"",TEXT(C335,"00")&amp;"/12/"&amp;'Configurações Básicas'!$P$5,"")</f>
        <v/>
      </c>
      <c r="E335" s="58"/>
      <c r="F335" s="58"/>
      <c r="G335" s="58"/>
      <c r="H335" s="58"/>
      <c r="I335" s="59"/>
      <c r="J335" s="193"/>
      <c r="K335" s="60"/>
      <c r="L335" s="192"/>
      <c r="M335" s="56">
        <f>M334+IF(AND(K335="Pago",OR(E335='PC Receitas'!$O$4,E335='PC Receitas'!$O$5,E335='PC Receitas'!$O$6)),I335,IF(AND(K335="Pago",OR(E335='PC Receitas'!$O$7,E335='PC Receitas'!$O$8,E335='PC Receitas'!$O$9,E335='PC Receitas'!$O$10,E335='PC Receitas'!$O$11,E335='PC Receitas'!$O$12,E335='PC Receitas'!$O$13,E335='PC Receitas'!$O$14)),-I335,0))</f>
        <v>7448.57</v>
      </c>
      <c r="R335" s="153" t="e">
        <f t="shared" si="20"/>
        <v>#N/A</v>
      </c>
      <c r="S335" s="150" t="e">
        <f t="shared" si="21"/>
        <v>#N/A</v>
      </c>
      <c r="T335" s="150" t="e">
        <f t="shared" si="22"/>
        <v>#N/A</v>
      </c>
      <c r="U335" s="150" t="e">
        <f t="shared" si="23"/>
        <v>#N/A</v>
      </c>
      <c r="V335" s="154" t="e">
        <f>VLOOKUP(E335,'PC Receitas'!$O$4:$P$14,2,FALSE)</f>
        <v>#N/A</v>
      </c>
    </row>
    <row r="336" spans="3:22" ht="19.5" customHeight="1" thickTop="1" thickBot="1" x14ac:dyDescent="0.3">
      <c r="C336" s="58"/>
      <c r="D336" s="58" t="str">
        <f>IF(C336&lt;&gt;"",TEXT(C336,"00")&amp;"/12/"&amp;'Configurações Básicas'!$P$5,"")</f>
        <v/>
      </c>
      <c r="E336" s="58"/>
      <c r="F336" s="58"/>
      <c r="G336" s="58"/>
      <c r="H336" s="58"/>
      <c r="I336" s="59"/>
      <c r="J336" s="193"/>
      <c r="K336" s="60"/>
      <c r="L336" s="192"/>
      <c r="M336" s="56">
        <f>M335+IF(AND(K336="Pago",OR(E336='PC Receitas'!$O$4,E336='PC Receitas'!$O$5,E336='PC Receitas'!$O$6)),I336,IF(AND(K336="Pago",OR(E336='PC Receitas'!$O$7,E336='PC Receitas'!$O$8,E336='PC Receitas'!$O$9,E336='PC Receitas'!$O$10,E336='PC Receitas'!$O$11,E336='PC Receitas'!$O$12,E336='PC Receitas'!$O$13,E336='PC Receitas'!$O$14)),-I336,0))</f>
        <v>7448.57</v>
      </c>
      <c r="R336" s="153" t="e">
        <f t="shared" si="20"/>
        <v>#N/A</v>
      </c>
      <c r="S336" s="150" t="e">
        <f t="shared" si="21"/>
        <v>#N/A</v>
      </c>
      <c r="T336" s="150" t="e">
        <f t="shared" si="22"/>
        <v>#N/A</v>
      </c>
      <c r="U336" s="150" t="e">
        <f t="shared" si="23"/>
        <v>#N/A</v>
      </c>
      <c r="V336" s="154" t="e">
        <f>VLOOKUP(E336,'PC Receitas'!$O$4:$P$14,2,FALSE)</f>
        <v>#N/A</v>
      </c>
    </row>
    <row r="337" spans="3:22" ht="19.5" customHeight="1" thickTop="1" thickBot="1" x14ac:dyDescent="0.3">
      <c r="C337" s="58"/>
      <c r="D337" s="58" t="str">
        <f>IF(C337&lt;&gt;"",TEXT(C337,"00")&amp;"/12/"&amp;'Configurações Básicas'!$P$5,"")</f>
        <v/>
      </c>
      <c r="E337" s="58"/>
      <c r="F337" s="58"/>
      <c r="G337" s="58"/>
      <c r="H337" s="58"/>
      <c r="I337" s="59"/>
      <c r="J337" s="193"/>
      <c r="K337" s="60"/>
      <c r="L337" s="192"/>
      <c r="M337" s="56">
        <f>M336+IF(AND(K337="Pago",OR(E337='PC Receitas'!$O$4,E337='PC Receitas'!$O$5,E337='PC Receitas'!$O$6)),I337,IF(AND(K337="Pago",OR(E337='PC Receitas'!$O$7,E337='PC Receitas'!$O$8,E337='PC Receitas'!$O$9,E337='PC Receitas'!$O$10,E337='PC Receitas'!$O$11,E337='PC Receitas'!$O$12,E337='PC Receitas'!$O$13,E337='PC Receitas'!$O$14)),-I337,0))</f>
        <v>7448.57</v>
      </c>
      <c r="R337" s="153" t="e">
        <f t="shared" si="20"/>
        <v>#N/A</v>
      </c>
      <c r="S337" s="150" t="e">
        <f t="shared" si="21"/>
        <v>#N/A</v>
      </c>
      <c r="T337" s="150" t="e">
        <f t="shared" si="22"/>
        <v>#N/A</v>
      </c>
      <c r="U337" s="150" t="e">
        <f t="shared" si="23"/>
        <v>#N/A</v>
      </c>
      <c r="V337" s="154" t="e">
        <f>VLOOKUP(E337,'PC Receitas'!$O$4:$P$14,2,FALSE)</f>
        <v>#N/A</v>
      </c>
    </row>
    <row r="338" spans="3:22" ht="19.5" customHeight="1" thickTop="1" thickBot="1" x14ac:dyDescent="0.3">
      <c r="C338" s="58"/>
      <c r="D338" s="58" t="str">
        <f>IF(C338&lt;&gt;"",TEXT(C338,"00")&amp;"/12/"&amp;'Configurações Básicas'!$P$5,"")</f>
        <v/>
      </c>
      <c r="E338" s="58"/>
      <c r="F338" s="58"/>
      <c r="G338" s="58"/>
      <c r="H338" s="58"/>
      <c r="I338" s="59"/>
      <c r="J338" s="193"/>
      <c r="K338" s="60"/>
      <c r="L338" s="192"/>
      <c r="M338" s="56">
        <f>M337+IF(AND(K338="Pago",OR(E338='PC Receitas'!$O$4,E338='PC Receitas'!$O$5,E338='PC Receitas'!$O$6)),I338,IF(AND(K338="Pago",OR(E338='PC Receitas'!$O$7,E338='PC Receitas'!$O$8,E338='PC Receitas'!$O$9,E338='PC Receitas'!$O$10,E338='PC Receitas'!$O$11,E338='PC Receitas'!$O$12,E338='PC Receitas'!$O$13,E338='PC Receitas'!$O$14)),-I338,0))</f>
        <v>7448.57</v>
      </c>
      <c r="R338" s="153" t="e">
        <f t="shared" si="20"/>
        <v>#N/A</v>
      </c>
      <c r="S338" s="150" t="e">
        <f t="shared" si="21"/>
        <v>#N/A</v>
      </c>
      <c r="T338" s="150" t="e">
        <f t="shared" si="22"/>
        <v>#N/A</v>
      </c>
      <c r="U338" s="150" t="e">
        <f t="shared" si="23"/>
        <v>#N/A</v>
      </c>
      <c r="V338" s="154" t="e">
        <f>VLOOKUP(E338,'PC Receitas'!$O$4:$P$14,2,FALSE)</f>
        <v>#N/A</v>
      </c>
    </row>
    <row r="339" spans="3:22" ht="19.5" customHeight="1" thickTop="1" thickBot="1" x14ac:dyDescent="0.3">
      <c r="C339" s="58"/>
      <c r="D339" s="58" t="str">
        <f>IF(C339&lt;&gt;"",TEXT(C339,"00")&amp;"/12/"&amp;'Configurações Básicas'!$P$5,"")</f>
        <v/>
      </c>
      <c r="E339" s="58"/>
      <c r="F339" s="58"/>
      <c r="G339" s="58"/>
      <c r="H339" s="58"/>
      <c r="I339" s="59"/>
      <c r="J339" s="193"/>
      <c r="K339" s="60"/>
      <c r="L339" s="192"/>
      <c r="M339" s="56">
        <f>M338+IF(AND(K339="Pago",OR(E339='PC Receitas'!$O$4,E339='PC Receitas'!$O$5,E339='PC Receitas'!$O$6)),I339,IF(AND(K339="Pago",OR(E339='PC Receitas'!$O$7,E339='PC Receitas'!$O$8,E339='PC Receitas'!$O$9,E339='PC Receitas'!$O$10,E339='PC Receitas'!$O$11,E339='PC Receitas'!$O$12,E339='PC Receitas'!$O$13,E339='PC Receitas'!$O$14)),-I339,0))</f>
        <v>7448.57</v>
      </c>
      <c r="R339" s="153" t="e">
        <f t="shared" si="20"/>
        <v>#N/A</v>
      </c>
      <c r="S339" s="150" t="e">
        <f t="shared" si="21"/>
        <v>#N/A</v>
      </c>
      <c r="T339" s="150" t="e">
        <f t="shared" si="22"/>
        <v>#N/A</v>
      </c>
      <c r="U339" s="150" t="e">
        <f t="shared" si="23"/>
        <v>#N/A</v>
      </c>
      <c r="V339" s="154" t="e">
        <f>VLOOKUP(E339,'PC Receitas'!$O$4:$P$14,2,FALSE)</f>
        <v>#N/A</v>
      </c>
    </row>
    <row r="340" spans="3:22" ht="19.5" customHeight="1" thickTop="1" thickBot="1" x14ac:dyDescent="0.3">
      <c r="C340" s="58"/>
      <c r="D340" s="58" t="str">
        <f>IF(C340&lt;&gt;"",TEXT(C340,"00")&amp;"/12/"&amp;'Configurações Básicas'!$P$5,"")</f>
        <v/>
      </c>
      <c r="E340" s="58"/>
      <c r="F340" s="58"/>
      <c r="G340" s="58"/>
      <c r="H340" s="58"/>
      <c r="I340" s="59"/>
      <c r="J340" s="193"/>
      <c r="K340" s="60"/>
      <c r="L340" s="192"/>
      <c r="M340" s="56">
        <f>M339+IF(AND(K340="Pago",OR(E340='PC Receitas'!$O$4,E340='PC Receitas'!$O$5,E340='PC Receitas'!$O$6)),I340,IF(AND(K340="Pago",OR(E340='PC Receitas'!$O$7,E340='PC Receitas'!$O$8,E340='PC Receitas'!$O$9,E340='PC Receitas'!$O$10,E340='PC Receitas'!$O$11,E340='PC Receitas'!$O$12,E340='PC Receitas'!$O$13,E340='PC Receitas'!$O$14)),-I340,0))</f>
        <v>7448.57</v>
      </c>
      <c r="R340" s="153" t="e">
        <f t="shared" si="20"/>
        <v>#N/A</v>
      </c>
      <c r="S340" s="150" t="e">
        <f t="shared" si="21"/>
        <v>#N/A</v>
      </c>
      <c r="T340" s="150" t="e">
        <f t="shared" si="22"/>
        <v>#N/A</v>
      </c>
      <c r="U340" s="150" t="e">
        <f t="shared" si="23"/>
        <v>#N/A</v>
      </c>
      <c r="V340" s="154" t="e">
        <f>VLOOKUP(E340,'PC Receitas'!$O$4:$P$14,2,FALSE)</f>
        <v>#N/A</v>
      </c>
    </row>
    <row r="341" spans="3:22" ht="19.5" customHeight="1" thickTop="1" thickBot="1" x14ac:dyDescent="0.3">
      <c r="C341" s="58"/>
      <c r="D341" s="58" t="str">
        <f>IF(C341&lt;&gt;"",TEXT(C341,"00")&amp;"/12/"&amp;'Configurações Básicas'!$P$5,"")</f>
        <v/>
      </c>
      <c r="E341" s="58"/>
      <c r="F341" s="58"/>
      <c r="G341" s="58"/>
      <c r="H341" s="58"/>
      <c r="I341" s="59"/>
      <c r="J341" s="193"/>
      <c r="K341" s="60"/>
      <c r="L341" s="192"/>
      <c r="M341" s="56">
        <f>M340+IF(AND(K341="Pago",OR(E341='PC Receitas'!$O$4,E341='PC Receitas'!$O$5,E341='PC Receitas'!$O$6)),I341,IF(AND(K341="Pago",OR(E341='PC Receitas'!$O$7,E341='PC Receitas'!$O$8,E341='PC Receitas'!$O$9,E341='PC Receitas'!$O$10,E341='PC Receitas'!$O$11,E341='PC Receitas'!$O$12,E341='PC Receitas'!$O$13,E341='PC Receitas'!$O$14)),-I341,0))</f>
        <v>7448.57</v>
      </c>
      <c r="R341" s="153" t="e">
        <f t="shared" si="20"/>
        <v>#N/A</v>
      </c>
      <c r="S341" s="150" t="e">
        <f t="shared" si="21"/>
        <v>#N/A</v>
      </c>
      <c r="T341" s="150" t="e">
        <f t="shared" si="22"/>
        <v>#N/A</v>
      </c>
      <c r="U341" s="150" t="e">
        <f t="shared" si="23"/>
        <v>#N/A</v>
      </c>
      <c r="V341" s="154" t="e">
        <f>VLOOKUP(E341,'PC Receitas'!$O$4:$P$14,2,FALSE)</f>
        <v>#N/A</v>
      </c>
    </row>
    <row r="342" spans="3:22" ht="19.5" customHeight="1" thickTop="1" thickBot="1" x14ac:dyDescent="0.3">
      <c r="C342" s="58"/>
      <c r="D342" s="58" t="str">
        <f>IF(C342&lt;&gt;"",TEXT(C342,"00")&amp;"/12/"&amp;'Configurações Básicas'!$P$5,"")</f>
        <v/>
      </c>
      <c r="E342" s="58"/>
      <c r="F342" s="58"/>
      <c r="G342" s="58"/>
      <c r="H342" s="58"/>
      <c r="I342" s="59"/>
      <c r="J342" s="193"/>
      <c r="K342" s="60"/>
      <c r="L342" s="192"/>
      <c r="M342" s="56">
        <f>M341+IF(AND(K342="Pago",OR(E342='PC Receitas'!$O$4,E342='PC Receitas'!$O$5,E342='PC Receitas'!$O$6)),I342,IF(AND(K342="Pago",OR(E342='PC Receitas'!$O$7,E342='PC Receitas'!$O$8,E342='PC Receitas'!$O$9,E342='PC Receitas'!$O$10,E342='PC Receitas'!$O$11,E342='PC Receitas'!$O$12,E342='PC Receitas'!$O$13,E342='PC Receitas'!$O$14)),-I342,0))</f>
        <v>7448.57</v>
      </c>
      <c r="R342" s="153" t="e">
        <f t="shared" si="20"/>
        <v>#N/A</v>
      </c>
      <c r="S342" s="150" t="e">
        <f t="shared" si="21"/>
        <v>#N/A</v>
      </c>
      <c r="T342" s="150" t="e">
        <f t="shared" si="22"/>
        <v>#N/A</v>
      </c>
      <c r="U342" s="150" t="e">
        <f t="shared" si="23"/>
        <v>#N/A</v>
      </c>
      <c r="V342" s="154" t="e">
        <f>VLOOKUP(E342,'PC Receitas'!$O$4:$P$14,2,FALSE)</f>
        <v>#N/A</v>
      </c>
    </row>
    <row r="343" spans="3:22" ht="19.5" customHeight="1" thickTop="1" thickBot="1" x14ac:dyDescent="0.3">
      <c r="C343" s="58"/>
      <c r="D343" s="58" t="str">
        <f>IF(C343&lt;&gt;"",TEXT(C343,"00")&amp;"/12/"&amp;'Configurações Básicas'!$P$5,"")</f>
        <v/>
      </c>
      <c r="E343" s="58"/>
      <c r="F343" s="58"/>
      <c r="G343" s="58"/>
      <c r="H343" s="58"/>
      <c r="I343" s="59"/>
      <c r="J343" s="193"/>
      <c r="K343" s="60"/>
      <c r="L343" s="192"/>
      <c r="M343" s="56">
        <f>M342+IF(AND(K343="Pago",OR(E343='PC Receitas'!$O$4,E343='PC Receitas'!$O$5,E343='PC Receitas'!$O$6)),I343,IF(AND(K343="Pago",OR(E343='PC Receitas'!$O$7,E343='PC Receitas'!$O$8,E343='PC Receitas'!$O$9,E343='PC Receitas'!$O$10,E343='PC Receitas'!$O$11,E343='PC Receitas'!$O$12,E343='PC Receitas'!$O$13,E343='PC Receitas'!$O$14)),-I343,0))</f>
        <v>7448.57</v>
      </c>
      <c r="R343" s="153" t="e">
        <f t="shared" si="20"/>
        <v>#N/A</v>
      </c>
      <c r="S343" s="150" t="e">
        <f t="shared" si="21"/>
        <v>#N/A</v>
      </c>
      <c r="T343" s="150" t="e">
        <f t="shared" si="22"/>
        <v>#N/A</v>
      </c>
      <c r="U343" s="150" t="e">
        <f t="shared" si="23"/>
        <v>#N/A</v>
      </c>
      <c r="V343" s="154" t="e">
        <f>VLOOKUP(E343,'PC Receitas'!$O$4:$P$14,2,FALSE)</f>
        <v>#N/A</v>
      </c>
    </row>
    <row r="344" spans="3:22" ht="19.5" customHeight="1" thickTop="1" thickBot="1" x14ac:dyDescent="0.3">
      <c r="C344" s="58"/>
      <c r="D344" s="58" t="str">
        <f>IF(C344&lt;&gt;"",TEXT(C344,"00")&amp;"/12/"&amp;'Configurações Básicas'!$P$5,"")</f>
        <v/>
      </c>
      <c r="E344" s="58"/>
      <c r="F344" s="58"/>
      <c r="G344" s="58"/>
      <c r="H344" s="58"/>
      <c r="I344" s="59"/>
      <c r="J344" s="193"/>
      <c r="K344" s="60"/>
      <c r="L344" s="192"/>
      <c r="M344" s="56">
        <f>M343+IF(AND(K344="Pago",OR(E344='PC Receitas'!$O$4,E344='PC Receitas'!$O$5,E344='PC Receitas'!$O$6)),I344,IF(AND(K344="Pago",OR(E344='PC Receitas'!$O$7,E344='PC Receitas'!$O$8,E344='PC Receitas'!$O$9,E344='PC Receitas'!$O$10,E344='PC Receitas'!$O$11,E344='PC Receitas'!$O$12,E344='PC Receitas'!$O$13,E344='PC Receitas'!$O$14)),-I344,0))</f>
        <v>7448.57</v>
      </c>
      <c r="R344" s="153" t="e">
        <f t="shared" si="20"/>
        <v>#N/A</v>
      </c>
      <c r="S344" s="150" t="e">
        <f t="shared" si="21"/>
        <v>#N/A</v>
      </c>
      <c r="T344" s="150" t="e">
        <f t="shared" si="22"/>
        <v>#N/A</v>
      </c>
      <c r="U344" s="150" t="e">
        <f t="shared" si="23"/>
        <v>#N/A</v>
      </c>
      <c r="V344" s="154" t="e">
        <f>VLOOKUP(E344,'PC Receitas'!$O$4:$P$14,2,FALSE)</f>
        <v>#N/A</v>
      </c>
    </row>
    <row r="345" spans="3:22" ht="19.5" customHeight="1" thickTop="1" thickBot="1" x14ac:dyDescent="0.3">
      <c r="C345" s="58"/>
      <c r="D345" s="58" t="str">
        <f>IF(C345&lt;&gt;"",TEXT(C345,"00")&amp;"/12/"&amp;'Configurações Básicas'!$P$5,"")</f>
        <v/>
      </c>
      <c r="E345" s="58"/>
      <c r="F345" s="58"/>
      <c r="G345" s="58"/>
      <c r="H345" s="58"/>
      <c r="I345" s="59"/>
      <c r="J345" s="193"/>
      <c r="K345" s="60"/>
      <c r="L345" s="192"/>
      <c r="M345" s="56">
        <f>M344+IF(AND(K345="Pago",OR(E345='PC Receitas'!$O$4,E345='PC Receitas'!$O$5,E345='PC Receitas'!$O$6)),I345,IF(AND(K345="Pago",OR(E345='PC Receitas'!$O$7,E345='PC Receitas'!$O$8,E345='PC Receitas'!$O$9,E345='PC Receitas'!$O$10,E345='PC Receitas'!$O$11,E345='PC Receitas'!$O$12,E345='PC Receitas'!$O$13,E345='PC Receitas'!$O$14)),-I345,0))</f>
        <v>7448.57</v>
      </c>
      <c r="R345" s="153" t="e">
        <f t="shared" si="20"/>
        <v>#N/A</v>
      </c>
      <c r="S345" s="150" t="e">
        <f t="shared" si="21"/>
        <v>#N/A</v>
      </c>
      <c r="T345" s="150" t="e">
        <f t="shared" si="22"/>
        <v>#N/A</v>
      </c>
      <c r="U345" s="150" t="e">
        <f t="shared" si="23"/>
        <v>#N/A</v>
      </c>
      <c r="V345" s="154" t="e">
        <f>VLOOKUP(E345,'PC Receitas'!$O$4:$P$14,2,FALSE)</f>
        <v>#N/A</v>
      </c>
    </row>
    <row r="346" spans="3:22" ht="19.5" customHeight="1" thickTop="1" thickBot="1" x14ac:dyDescent="0.3">
      <c r="C346" s="58"/>
      <c r="D346" s="58" t="str">
        <f>IF(C346&lt;&gt;"",TEXT(C346,"00")&amp;"/12/"&amp;'Configurações Básicas'!$P$5,"")</f>
        <v/>
      </c>
      <c r="E346" s="58"/>
      <c r="F346" s="58"/>
      <c r="G346" s="58"/>
      <c r="H346" s="58"/>
      <c r="I346" s="59"/>
      <c r="J346" s="193"/>
      <c r="K346" s="60"/>
      <c r="L346" s="192"/>
      <c r="M346" s="56">
        <f>M345+IF(AND(K346="Pago",OR(E346='PC Receitas'!$O$4,E346='PC Receitas'!$O$5,E346='PC Receitas'!$O$6)),I346,IF(AND(K346="Pago",OR(E346='PC Receitas'!$O$7,E346='PC Receitas'!$O$8,E346='PC Receitas'!$O$9,E346='PC Receitas'!$O$10,E346='PC Receitas'!$O$11,E346='PC Receitas'!$O$12,E346='PC Receitas'!$O$13,E346='PC Receitas'!$O$14)),-I346,0))</f>
        <v>7448.57</v>
      </c>
      <c r="R346" s="153" t="e">
        <f t="shared" si="20"/>
        <v>#N/A</v>
      </c>
      <c r="S346" s="150" t="e">
        <f t="shared" si="21"/>
        <v>#N/A</v>
      </c>
      <c r="T346" s="150" t="e">
        <f t="shared" si="22"/>
        <v>#N/A</v>
      </c>
      <c r="U346" s="150" t="e">
        <f t="shared" si="23"/>
        <v>#N/A</v>
      </c>
      <c r="V346" s="154" t="e">
        <f>VLOOKUP(E346,'PC Receitas'!$O$4:$P$14,2,FALSE)</f>
        <v>#N/A</v>
      </c>
    </row>
    <row r="347" spans="3:22" ht="19.5" customHeight="1" thickTop="1" thickBot="1" x14ac:dyDescent="0.3">
      <c r="C347" s="58"/>
      <c r="D347" s="58" t="str">
        <f>IF(C347&lt;&gt;"",TEXT(C347,"00")&amp;"/12/"&amp;'Configurações Básicas'!$P$5,"")</f>
        <v/>
      </c>
      <c r="E347" s="58"/>
      <c r="F347" s="58"/>
      <c r="G347" s="58"/>
      <c r="H347" s="58"/>
      <c r="I347" s="59"/>
      <c r="J347" s="193"/>
      <c r="K347" s="60"/>
      <c r="L347" s="192"/>
      <c r="M347" s="56">
        <f>M346+IF(AND(K347="Pago",OR(E347='PC Receitas'!$O$4,E347='PC Receitas'!$O$5,E347='PC Receitas'!$O$6)),I347,IF(AND(K347="Pago",OR(E347='PC Receitas'!$O$7,E347='PC Receitas'!$O$8,E347='PC Receitas'!$O$9,E347='PC Receitas'!$O$10,E347='PC Receitas'!$O$11,E347='PC Receitas'!$O$12,E347='PC Receitas'!$O$13,E347='PC Receitas'!$O$14)),-I347,0))</f>
        <v>7448.57</v>
      </c>
      <c r="R347" s="153" t="e">
        <f t="shared" si="20"/>
        <v>#N/A</v>
      </c>
      <c r="S347" s="150" t="e">
        <f t="shared" si="21"/>
        <v>#N/A</v>
      </c>
      <c r="T347" s="150" t="e">
        <f t="shared" si="22"/>
        <v>#N/A</v>
      </c>
      <c r="U347" s="150" t="e">
        <f t="shared" si="23"/>
        <v>#N/A</v>
      </c>
      <c r="V347" s="154" t="e">
        <f>VLOOKUP(E347,'PC Receitas'!$O$4:$P$14,2,FALSE)</f>
        <v>#N/A</v>
      </c>
    </row>
    <row r="348" spans="3:22" ht="19.5" customHeight="1" thickTop="1" thickBot="1" x14ac:dyDescent="0.3">
      <c r="C348" s="58"/>
      <c r="D348" s="58" t="str">
        <f>IF(C348&lt;&gt;"",TEXT(C348,"00")&amp;"/12/"&amp;'Configurações Básicas'!$P$5,"")</f>
        <v/>
      </c>
      <c r="E348" s="58"/>
      <c r="F348" s="58"/>
      <c r="G348" s="58"/>
      <c r="H348" s="58"/>
      <c r="I348" s="59"/>
      <c r="J348" s="193"/>
      <c r="K348" s="60"/>
      <c r="L348" s="192"/>
      <c r="M348" s="56">
        <f>M347+IF(AND(K348="Pago",OR(E348='PC Receitas'!$O$4,E348='PC Receitas'!$O$5,E348='PC Receitas'!$O$6)),I348,IF(AND(K348="Pago",OR(E348='PC Receitas'!$O$7,E348='PC Receitas'!$O$8,E348='PC Receitas'!$O$9,E348='PC Receitas'!$O$10,E348='PC Receitas'!$O$11,E348='PC Receitas'!$O$12,E348='PC Receitas'!$O$13,E348='PC Receitas'!$O$14)),-I348,0))</f>
        <v>7448.57</v>
      </c>
      <c r="R348" s="153" t="e">
        <f t="shared" si="20"/>
        <v>#N/A</v>
      </c>
      <c r="S348" s="150" t="e">
        <f t="shared" si="21"/>
        <v>#N/A</v>
      </c>
      <c r="T348" s="150" t="e">
        <f t="shared" si="22"/>
        <v>#N/A</v>
      </c>
      <c r="U348" s="150" t="e">
        <f t="shared" si="23"/>
        <v>#N/A</v>
      </c>
      <c r="V348" s="154" t="e">
        <f>VLOOKUP(E348,'PC Receitas'!$O$4:$P$14,2,FALSE)</f>
        <v>#N/A</v>
      </c>
    </row>
    <row r="349" spans="3:22" ht="19.5" customHeight="1" thickTop="1" thickBot="1" x14ac:dyDescent="0.3">
      <c r="C349" s="58"/>
      <c r="D349" s="58" t="str">
        <f>IF(C349&lt;&gt;"",TEXT(C349,"00")&amp;"/12/"&amp;'Configurações Básicas'!$P$5,"")</f>
        <v/>
      </c>
      <c r="E349" s="58"/>
      <c r="F349" s="58"/>
      <c r="G349" s="58"/>
      <c r="H349" s="58"/>
      <c r="I349" s="59"/>
      <c r="J349" s="193"/>
      <c r="K349" s="60"/>
      <c r="L349" s="192"/>
      <c r="M349" s="56">
        <f>M348+IF(AND(K349="Pago",OR(E349='PC Receitas'!$O$4,E349='PC Receitas'!$O$5,E349='PC Receitas'!$O$6)),I349,IF(AND(K349="Pago",OR(E349='PC Receitas'!$O$7,E349='PC Receitas'!$O$8,E349='PC Receitas'!$O$9,E349='PC Receitas'!$O$10,E349='PC Receitas'!$O$11,E349='PC Receitas'!$O$12,E349='PC Receitas'!$O$13,E349='PC Receitas'!$O$14)),-I349,0))</f>
        <v>7448.57</v>
      </c>
      <c r="R349" s="153" t="e">
        <f t="shared" si="20"/>
        <v>#N/A</v>
      </c>
      <c r="S349" s="150" t="e">
        <f t="shared" si="21"/>
        <v>#N/A</v>
      </c>
      <c r="T349" s="150" t="e">
        <f t="shared" si="22"/>
        <v>#N/A</v>
      </c>
      <c r="U349" s="150" t="e">
        <f t="shared" si="23"/>
        <v>#N/A</v>
      </c>
      <c r="V349" s="154" t="e">
        <f>VLOOKUP(E349,'PC Receitas'!$O$4:$P$14,2,FALSE)</f>
        <v>#N/A</v>
      </c>
    </row>
    <row r="350" spans="3:22" ht="19.5" customHeight="1" thickTop="1" thickBot="1" x14ac:dyDescent="0.3">
      <c r="C350" s="58"/>
      <c r="D350" s="58" t="str">
        <f>IF(C350&lt;&gt;"",TEXT(C350,"00")&amp;"/12/"&amp;'Configurações Básicas'!$P$5,"")</f>
        <v/>
      </c>
      <c r="E350" s="58"/>
      <c r="F350" s="58"/>
      <c r="G350" s="58"/>
      <c r="H350" s="58"/>
      <c r="I350" s="59"/>
      <c r="J350" s="193"/>
      <c r="K350" s="60"/>
      <c r="L350" s="192"/>
      <c r="M350" s="56">
        <f>M349+IF(AND(K350="Pago",OR(E350='PC Receitas'!$O$4,E350='PC Receitas'!$O$5,E350='PC Receitas'!$O$6)),I350,IF(AND(K350="Pago",OR(E350='PC Receitas'!$O$7,E350='PC Receitas'!$O$8,E350='PC Receitas'!$O$9,E350='PC Receitas'!$O$10,E350='PC Receitas'!$O$11,E350='PC Receitas'!$O$12,E350='PC Receitas'!$O$13,E350='PC Receitas'!$O$14)),-I350,0))</f>
        <v>7448.57</v>
      </c>
      <c r="R350" s="153" t="e">
        <f t="shared" si="20"/>
        <v>#N/A</v>
      </c>
      <c r="S350" s="150" t="e">
        <f t="shared" si="21"/>
        <v>#N/A</v>
      </c>
      <c r="T350" s="150" t="e">
        <f t="shared" si="22"/>
        <v>#N/A</v>
      </c>
      <c r="U350" s="150" t="e">
        <f t="shared" si="23"/>
        <v>#N/A</v>
      </c>
      <c r="V350" s="154" t="e">
        <f>VLOOKUP(E350,'PC Receitas'!$O$4:$P$14,2,FALSE)</f>
        <v>#N/A</v>
      </c>
    </row>
    <row r="351" spans="3:22" ht="19.5" customHeight="1" thickTop="1" thickBot="1" x14ac:dyDescent="0.3">
      <c r="C351" s="58"/>
      <c r="D351" s="58" t="str">
        <f>IF(C351&lt;&gt;"",TEXT(C351,"00")&amp;"/12/"&amp;'Configurações Básicas'!$P$5,"")</f>
        <v/>
      </c>
      <c r="E351" s="58"/>
      <c r="F351" s="58"/>
      <c r="G351" s="58"/>
      <c r="H351" s="58"/>
      <c r="I351" s="59"/>
      <c r="J351" s="193"/>
      <c r="K351" s="60"/>
      <c r="L351" s="192"/>
      <c r="M351" s="56">
        <f>M350+IF(AND(K351="Pago",OR(E351='PC Receitas'!$O$4,E351='PC Receitas'!$O$5,E351='PC Receitas'!$O$6)),I351,IF(AND(K351="Pago",OR(E351='PC Receitas'!$O$7,E351='PC Receitas'!$O$8,E351='PC Receitas'!$O$9,E351='PC Receitas'!$O$10,E351='PC Receitas'!$O$11,E351='PC Receitas'!$O$12,E351='PC Receitas'!$O$13,E351='PC Receitas'!$O$14)),-I351,0))</f>
        <v>7448.57</v>
      </c>
      <c r="R351" s="153" t="e">
        <f t="shared" si="20"/>
        <v>#N/A</v>
      </c>
      <c r="S351" s="150" t="e">
        <f t="shared" si="21"/>
        <v>#N/A</v>
      </c>
      <c r="T351" s="150" t="e">
        <f t="shared" si="22"/>
        <v>#N/A</v>
      </c>
      <c r="U351" s="150" t="e">
        <f t="shared" si="23"/>
        <v>#N/A</v>
      </c>
      <c r="V351" s="154" t="e">
        <f>VLOOKUP(E351,'PC Receitas'!$O$4:$P$14,2,FALSE)</f>
        <v>#N/A</v>
      </c>
    </row>
    <row r="352" spans="3:22" ht="19.5" customHeight="1" thickTop="1" thickBot="1" x14ac:dyDescent="0.3">
      <c r="C352" s="58"/>
      <c r="D352" s="58" t="str">
        <f>IF(C352&lt;&gt;"",TEXT(C352,"00")&amp;"/12/"&amp;'Configurações Básicas'!$P$5,"")</f>
        <v/>
      </c>
      <c r="E352" s="58"/>
      <c r="F352" s="58"/>
      <c r="G352" s="58"/>
      <c r="H352" s="58"/>
      <c r="I352" s="59"/>
      <c r="J352" s="193"/>
      <c r="K352" s="60"/>
      <c r="L352" s="192"/>
      <c r="M352" s="56">
        <f>M351+IF(AND(K352="Pago",OR(E352='PC Receitas'!$O$4,E352='PC Receitas'!$O$5,E352='PC Receitas'!$O$6)),I352,IF(AND(K352="Pago",OR(E352='PC Receitas'!$O$7,E352='PC Receitas'!$O$8,E352='PC Receitas'!$O$9,E352='PC Receitas'!$O$10,E352='PC Receitas'!$O$11,E352='PC Receitas'!$O$12,E352='PC Receitas'!$O$13,E352='PC Receitas'!$O$14)),-I352,0))</f>
        <v>7448.57</v>
      </c>
      <c r="R352" s="153" t="e">
        <f t="shared" si="20"/>
        <v>#N/A</v>
      </c>
      <c r="S352" s="150" t="e">
        <f t="shared" si="21"/>
        <v>#N/A</v>
      </c>
      <c r="T352" s="150" t="e">
        <f t="shared" si="22"/>
        <v>#N/A</v>
      </c>
      <c r="U352" s="150" t="e">
        <f t="shared" si="23"/>
        <v>#N/A</v>
      </c>
      <c r="V352" s="154" t="e">
        <f>VLOOKUP(E352,'PC Receitas'!$O$4:$P$14,2,FALSE)</f>
        <v>#N/A</v>
      </c>
    </row>
    <row r="353" spans="3:22" ht="19.5" customHeight="1" thickTop="1" thickBot="1" x14ac:dyDescent="0.3">
      <c r="C353" s="58"/>
      <c r="D353" s="58" t="str">
        <f>IF(C353&lt;&gt;"",TEXT(C353,"00")&amp;"/12/"&amp;'Configurações Básicas'!$P$5,"")</f>
        <v/>
      </c>
      <c r="E353" s="58"/>
      <c r="F353" s="58"/>
      <c r="G353" s="58"/>
      <c r="H353" s="58"/>
      <c r="I353" s="59"/>
      <c r="J353" s="193"/>
      <c r="K353" s="60"/>
      <c r="L353" s="192"/>
      <c r="M353" s="56">
        <f>M352+IF(AND(K353="Pago",OR(E353='PC Receitas'!$O$4,E353='PC Receitas'!$O$5,E353='PC Receitas'!$O$6)),I353,IF(AND(K353="Pago",OR(E353='PC Receitas'!$O$7,E353='PC Receitas'!$O$8,E353='PC Receitas'!$O$9,E353='PC Receitas'!$O$10,E353='PC Receitas'!$O$11,E353='PC Receitas'!$O$12,E353='PC Receitas'!$O$13,E353='PC Receitas'!$O$14)),-I353,0))</f>
        <v>7448.57</v>
      </c>
      <c r="R353" s="153" t="e">
        <f t="shared" si="20"/>
        <v>#N/A</v>
      </c>
      <c r="S353" s="150" t="e">
        <f t="shared" si="21"/>
        <v>#N/A</v>
      </c>
      <c r="T353" s="150" t="e">
        <f t="shared" si="22"/>
        <v>#N/A</v>
      </c>
      <c r="U353" s="150" t="e">
        <f t="shared" si="23"/>
        <v>#N/A</v>
      </c>
      <c r="V353" s="154" t="e">
        <f>VLOOKUP(E353,'PC Receitas'!$O$4:$P$14,2,FALSE)</f>
        <v>#N/A</v>
      </c>
    </row>
    <row r="354" spans="3:22" ht="19.5" customHeight="1" thickTop="1" thickBot="1" x14ac:dyDescent="0.3">
      <c r="C354" s="58"/>
      <c r="D354" s="58" t="str">
        <f>IF(C354&lt;&gt;"",TEXT(C354,"00")&amp;"/12/"&amp;'Configurações Básicas'!$P$5,"")</f>
        <v/>
      </c>
      <c r="E354" s="58"/>
      <c r="F354" s="58"/>
      <c r="G354" s="58"/>
      <c r="H354" s="58"/>
      <c r="I354" s="59"/>
      <c r="J354" s="193"/>
      <c r="K354" s="60"/>
      <c r="L354" s="192"/>
      <c r="M354" s="56">
        <f>M353+IF(AND(K354="Pago",OR(E354='PC Receitas'!$O$4,E354='PC Receitas'!$O$5,E354='PC Receitas'!$O$6)),I354,IF(AND(K354="Pago",OR(E354='PC Receitas'!$O$7,E354='PC Receitas'!$O$8,E354='PC Receitas'!$O$9,E354='PC Receitas'!$O$10,E354='PC Receitas'!$O$11,E354='PC Receitas'!$O$12,E354='PC Receitas'!$O$13,E354='PC Receitas'!$O$14)),-I354,0))</f>
        <v>7448.57</v>
      </c>
      <c r="R354" s="153" t="e">
        <f t="shared" si="20"/>
        <v>#N/A</v>
      </c>
      <c r="S354" s="150" t="e">
        <f t="shared" si="21"/>
        <v>#N/A</v>
      </c>
      <c r="T354" s="150" t="e">
        <f t="shared" si="22"/>
        <v>#N/A</v>
      </c>
      <c r="U354" s="150" t="e">
        <f t="shared" si="23"/>
        <v>#N/A</v>
      </c>
      <c r="V354" s="154" t="e">
        <f>VLOOKUP(E354,'PC Receitas'!$O$4:$P$14,2,FALSE)</f>
        <v>#N/A</v>
      </c>
    </row>
    <row r="355" spans="3:22" ht="19.5" customHeight="1" thickTop="1" thickBot="1" x14ac:dyDescent="0.3">
      <c r="C355" s="58"/>
      <c r="D355" s="58" t="str">
        <f>IF(C355&lt;&gt;"",TEXT(C355,"00")&amp;"/12/"&amp;'Configurações Básicas'!$P$5,"")</f>
        <v/>
      </c>
      <c r="E355" s="58"/>
      <c r="F355" s="58"/>
      <c r="G355" s="58"/>
      <c r="H355" s="58"/>
      <c r="I355" s="59"/>
      <c r="J355" s="193"/>
      <c r="K355" s="60"/>
      <c r="L355" s="192"/>
      <c r="M355" s="56">
        <f>M354+IF(AND(K355="Pago",OR(E355='PC Receitas'!$O$4,E355='PC Receitas'!$O$5,E355='PC Receitas'!$O$6)),I355,IF(AND(K355="Pago",OR(E355='PC Receitas'!$O$7,E355='PC Receitas'!$O$8,E355='PC Receitas'!$O$9,E355='PC Receitas'!$O$10,E355='PC Receitas'!$O$11,E355='PC Receitas'!$O$12,E355='PC Receitas'!$O$13,E355='PC Receitas'!$O$14)),-I355,0))</f>
        <v>7448.57</v>
      </c>
      <c r="R355" s="153" t="e">
        <f t="shared" si="20"/>
        <v>#N/A</v>
      </c>
      <c r="S355" s="150" t="e">
        <f t="shared" si="21"/>
        <v>#N/A</v>
      </c>
      <c r="T355" s="150" t="e">
        <f t="shared" si="22"/>
        <v>#N/A</v>
      </c>
      <c r="U355" s="150" t="e">
        <f t="shared" si="23"/>
        <v>#N/A</v>
      </c>
      <c r="V355" s="154" t="e">
        <f>VLOOKUP(E355,'PC Receitas'!$O$4:$P$14,2,FALSE)</f>
        <v>#N/A</v>
      </c>
    </row>
    <row r="356" spans="3:22" ht="19.5" customHeight="1" thickTop="1" thickBot="1" x14ac:dyDescent="0.3">
      <c r="C356" s="58"/>
      <c r="D356" s="58" t="str">
        <f>IF(C356&lt;&gt;"",TEXT(C356,"00")&amp;"/12/"&amp;'Configurações Básicas'!$P$5,"")</f>
        <v/>
      </c>
      <c r="E356" s="58"/>
      <c r="F356" s="58"/>
      <c r="G356" s="58"/>
      <c r="H356" s="58"/>
      <c r="I356" s="59"/>
      <c r="J356" s="193"/>
      <c r="K356" s="60"/>
      <c r="L356" s="192"/>
      <c r="M356" s="56">
        <f>M355+IF(AND(K356="Pago",OR(E356='PC Receitas'!$O$4,E356='PC Receitas'!$O$5,E356='PC Receitas'!$O$6)),I356,IF(AND(K356="Pago",OR(E356='PC Receitas'!$O$7,E356='PC Receitas'!$O$8,E356='PC Receitas'!$O$9,E356='PC Receitas'!$O$10,E356='PC Receitas'!$O$11,E356='PC Receitas'!$O$12,E356='PC Receitas'!$O$13,E356='PC Receitas'!$O$14)),-I356,0))</f>
        <v>7448.57</v>
      </c>
      <c r="R356" s="153" t="e">
        <f t="shared" si="20"/>
        <v>#N/A</v>
      </c>
      <c r="S356" s="150" t="e">
        <f t="shared" si="21"/>
        <v>#N/A</v>
      </c>
      <c r="T356" s="150" t="e">
        <f t="shared" si="22"/>
        <v>#N/A</v>
      </c>
      <c r="U356" s="150" t="e">
        <f t="shared" si="23"/>
        <v>#N/A</v>
      </c>
      <c r="V356" s="154" t="e">
        <f>VLOOKUP(E356,'PC Receitas'!$O$4:$P$14,2,FALSE)</f>
        <v>#N/A</v>
      </c>
    </row>
    <row r="357" spans="3:22" ht="19.5" customHeight="1" thickTop="1" thickBot="1" x14ac:dyDescent="0.3">
      <c r="C357" s="58"/>
      <c r="D357" s="58" t="str">
        <f>IF(C357&lt;&gt;"",TEXT(C357,"00")&amp;"/12/"&amp;'Configurações Básicas'!$P$5,"")</f>
        <v/>
      </c>
      <c r="E357" s="58"/>
      <c r="F357" s="58"/>
      <c r="G357" s="58"/>
      <c r="H357" s="58"/>
      <c r="I357" s="59"/>
      <c r="J357" s="193"/>
      <c r="K357" s="60"/>
      <c r="L357" s="192"/>
      <c r="M357" s="56">
        <f>M356+IF(AND(K357="Pago",OR(E357='PC Receitas'!$O$4,E357='PC Receitas'!$O$5,E357='PC Receitas'!$O$6)),I357,IF(AND(K357="Pago",OR(E357='PC Receitas'!$O$7,E357='PC Receitas'!$O$8,E357='PC Receitas'!$O$9,E357='PC Receitas'!$O$10,E357='PC Receitas'!$O$11,E357='PC Receitas'!$O$12,E357='PC Receitas'!$O$13,E357='PC Receitas'!$O$14)),-I357,0))</f>
        <v>7448.57</v>
      </c>
      <c r="R357" s="153" t="e">
        <f t="shared" si="20"/>
        <v>#N/A</v>
      </c>
      <c r="S357" s="150" t="e">
        <f t="shared" si="21"/>
        <v>#N/A</v>
      </c>
      <c r="T357" s="150" t="e">
        <f t="shared" si="22"/>
        <v>#N/A</v>
      </c>
      <c r="U357" s="150" t="e">
        <f t="shared" si="23"/>
        <v>#N/A</v>
      </c>
      <c r="V357" s="154" t="e">
        <f>VLOOKUP(E357,'PC Receitas'!$O$4:$P$14,2,FALSE)</f>
        <v>#N/A</v>
      </c>
    </row>
    <row r="358" spans="3:22" ht="19.5" customHeight="1" thickTop="1" thickBot="1" x14ac:dyDescent="0.3">
      <c r="C358" s="58"/>
      <c r="D358" s="58" t="str">
        <f>IF(C358&lt;&gt;"",TEXT(C358,"00")&amp;"/12/"&amp;'Configurações Básicas'!$P$5,"")</f>
        <v/>
      </c>
      <c r="E358" s="58"/>
      <c r="F358" s="58"/>
      <c r="G358" s="58"/>
      <c r="H358" s="58"/>
      <c r="I358" s="59"/>
      <c r="J358" s="193"/>
      <c r="K358" s="60"/>
      <c r="L358" s="192"/>
      <c r="M358" s="56">
        <f>M357+IF(AND(K358="Pago",OR(E358='PC Receitas'!$O$4,E358='PC Receitas'!$O$5,E358='PC Receitas'!$O$6)),I358,IF(AND(K358="Pago",OR(E358='PC Receitas'!$O$7,E358='PC Receitas'!$O$8,E358='PC Receitas'!$O$9,E358='PC Receitas'!$O$10,E358='PC Receitas'!$O$11,E358='PC Receitas'!$O$12,E358='PC Receitas'!$O$13,E358='PC Receitas'!$O$14)),-I358,0))</f>
        <v>7448.57</v>
      </c>
      <c r="R358" s="153" t="e">
        <f t="shared" si="20"/>
        <v>#N/A</v>
      </c>
      <c r="S358" s="150" t="e">
        <f t="shared" si="21"/>
        <v>#N/A</v>
      </c>
      <c r="T358" s="150" t="e">
        <f t="shared" si="22"/>
        <v>#N/A</v>
      </c>
      <c r="U358" s="150" t="e">
        <f t="shared" si="23"/>
        <v>#N/A</v>
      </c>
      <c r="V358" s="154" t="e">
        <f>VLOOKUP(E358,'PC Receitas'!$O$4:$P$14,2,FALSE)</f>
        <v>#N/A</v>
      </c>
    </row>
    <row r="359" spans="3:22" ht="19.5" customHeight="1" thickTop="1" thickBot="1" x14ac:dyDescent="0.3">
      <c r="C359" s="58"/>
      <c r="D359" s="58" t="str">
        <f>IF(C359&lt;&gt;"",TEXT(C359,"00")&amp;"/12/"&amp;'Configurações Básicas'!$P$5,"")</f>
        <v/>
      </c>
      <c r="E359" s="58"/>
      <c r="F359" s="58"/>
      <c r="G359" s="58"/>
      <c r="H359" s="58"/>
      <c r="I359" s="59"/>
      <c r="J359" s="193"/>
      <c r="K359" s="60"/>
      <c r="L359" s="192"/>
      <c r="M359" s="56">
        <f>M358+IF(AND(K359="Pago",OR(E359='PC Receitas'!$O$4,E359='PC Receitas'!$O$5,E359='PC Receitas'!$O$6)),I359,IF(AND(K359="Pago",OR(E359='PC Receitas'!$O$7,E359='PC Receitas'!$O$8,E359='PC Receitas'!$O$9,E359='PC Receitas'!$O$10,E359='PC Receitas'!$O$11,E359='PC Receitas'!$O$12,E359='PC Receitas'!$O$13,E359='PC Receitas'!$O$14)),-I359,0))</f>
        <v>7448.57</v>
      </c>
      <c r="R359" s="153" t="e">
        <f t="shared" si="20"/>
        <v>#N/A</v>
      </c>
      <c r="S359" s="150" t="e">
        <f t="shared" si="21"/>
        <v>#N/A</v>
      </c>
      <c r="T359" s="150" t="e">
        <f t="shared" si="22"/>
        <v>#N/A</v>
      </c>
      <c r="U359" s="150" t="e">
        <f t="shared" si="23"/>
        <v>#N/A</v>
      </c>
      <c r="V359" s="154" t="e">
        <f>VLOOKUP(E359,'PC Receitas'!$O$4:$P$14,2,FALSE)</f>
        <v>#N/A</v>
      </c>
    </row>
    <row r="360" spans="3:22" ht="19.5" customHeight="1" thickTop="1" thickBot="1" x14ac:dyDescent="0.3">
      <c r="C360" s="58"/>
      <c r="D360" s="58" t="str">
        <f>IF(C360&lt;&gt;"",TEXT(C360,"00")&amp;"/12/"&amp;'Configurações Básicas'!$P$5,"")</f>
        <v/>
      </c>
      <c r="E360" s="58"/>
      <c r="F360" s="58"/>
      <c r="G360" s="58"/>
      <c r="H360" s="58"/>
      <c r="I360" s="59"/>
      <c r="J360" s="193"/>
      <c r="K360" s="60"/>
      <c r="L360" s="192"/>
      <c r="M360" s="56">
        <f>M359+IF(AND(K360="Pago",OR(E360='PC Receitas'!$O$4,E360='PC Receitas'!$O$5,E360='PC Receitas'!$O$6)),I360,IF(AND(K360="Pago",OR(E360='PC Receitas'!$O$7,E360='PC Receitas'!$O$8,E360='PC Receitas'!$O$9,E360='PC Receitas'!$O$10,E360='PC Receitas'!$O$11,E360='PC Receitas'!$O$12,E360='PC Receitas'!$O$13,E360='PC Receitas'!$O$14)),-I360,0))</f>
        <v>7448.57</v>
      </c>
      <c r="R360" s="153" t="e">
        <f t="shared" si="20"/>
        <v>#N/A</v>
      </c>
      <c r="S360" s="150" t="e">
        <f t="shared" si="21"/>
        <v>#N/A</v>
      </c>
      <c r="T360" s="150" t="e">
        <f t="shared" si="22"/>
        <v>#N/A</v>
      </c>
      <c r="U360" s="150" t="e">
        <f t="shared" si="23"/>
        <v>#N/A</v>
      </c>
      <c r="V360" s="154" t="e">
        <f>VLOOKUP(E360,'PC Receitas'!$O$4:$P$14,2,FALSE)</f>
        <v>#N/A</v>
      </c>
    </row>
    <row r="361" spans="3:22" ht="19.5" customHeight="1" thickTop="1" thickBot="1" x14ac:dyDescent="0.3">
      <c r="C361" s="58"/>
      <c r="D361" s="58" t="str">
        <f>IF(C361&lt;&gt;"",TEXT(C361,"00")&amp;"/12/"&amp;'Configurações Básicas'!$P$5,"")</f>
        <v/>
      </c>
      <c r="E361" s="58"/>
      <c r="F361" s="58"/>
      <c r="G361" s="58"/>
      <c r="H361" s="58"/>
      <c r="I361" s="59"/>
      <c r="J361" s="193"/>
      <c r="K361" s="60"/>
      <c r="L361" s="192"/>
      <c r="M361" s="56">
        <f>M360+IF(AND(K361="Pago",OR(E361='PC Receitas'!$O$4,E361='PC Receitas'!$O$5,E361='PC Receitas'!$O$6)),I361,IF(AND(K361="Pago",OR(E361='PC Receitas'!$O$7,E361='PC Receitas'!$O$8,E361='PC Receitas'!$O$9,E361='PC Receitas'!$O$10,E361='PC Receitas'!$O$11,E361='PC Receitas'!$O$12,E361='PC Receitas'!$O$13,E361='PC Receitas'!$O$14)),-I361,0))</f>
        <v>7448.57</v>
      </c>
      <c r="R361" s="153" t="e">
        <f t="shared" si="20"/>
        <v>#N/A</v>
      </c>
      <c r="S361" s="150" t="e">
        <f t="shared" si="21"/>
        <v>#N/A</v>
      </c>
      <c r="T361" s="150" t="e">
        <f t="shared" si="22"/>
        <v>#N/A</v>
      </c>
      <c r="U361" s="150" t="e">
        <f t="shared" si="23"/>
        <v>#N/A</v>
      </c>
      <c r="V361" s="154" t="e">
        <f>VLOOKUP(E361,'PC Receitas'!$O$4:$P$14,2,FALSE)</f>
        <v>#N/A</v>
      </c>
    </row>
    <row r="362" spans="3:22" ht="19.5" customHeight="1" thickTop="1" thickBot="1" x14ac:dyDescent="0.3">
      <c r="C362" s="58"/>
      <c r="D362" s="58" t="str">
        <f>IF(C362&lt;&gt;"",TEXT(C362,"00")&amp;"/12/"&amp;'Configurações Básicas'!$P$5,"")</f>
        <v/>
      </c>
      <c r="E362" s="58"/>
      <c r="F362" s="58"/>
      <c r="G362" s="58"/>
      <c r="H362" s="58"/>
      <c r="I362" s="59"/>
      <c r="J362" s="193"/>
      <c r="K362" s="60"/>
      <c r="L362" s="192"/>
      <c r="M362" s="56">
        <f>M361+IF(AND(K362="Pago",OR(E362='PC Receitas'!$O$4,E362='PC Receitas'!$O$5,E362='PC Receitas'!$O$6)),I362,IF(AND(K362="Pago",OR(E362='PC Receitas'!$O$7,E362='PC Receitas'!$O$8,E362='PC Receitas'!$O$9,E362='PC Receitas'!$O$10,E362='PC Receitas'!$O$11,E362='PC Receitas'!$O$12,E362='PC Receitas'!$O$13,E362='PC Receitas'!$O$14)),-I362,0))</f>
        <v>7448.57</v>
      </c>
      <c r="R362" s="153" t="e">
        <f t="shared" si="20"/>
        <v>#N/A</v>
      </c>
      <c r="S362" s="150" t="e">
        <f t="shared" si="21"/>
        <v>#N/A</v>
      </c>
      <c r="T362" s="150" t="e">
        <f t="shared" si="22"/>
        <v>#N/A</v>
      </c>
      <c r="U362" s="150" t="e">
        <f t="shared" si="23"/>
        <v>#N/A</v>
      </c>
      <c r="V362" s="154" t="e">
        <f>VLOOKUP(E362,'PC Receitas'!$O$4:$P$14,2,FALSE)</f>
        <v>#N/A</v>
      </c>
    </row>
    <row r="363" spans="3:22" ht="19.5" customHeight="1" thickTop="1" thickBot="1" x14ac:dyDescent="0.3">
      <c r="C363" s="58"/>
      <c r="D363" s="58" t="str">
        <f>IF(C363&lt;&gt;"",TEXT(C363,"00")&amp;"/12/"&amp;'Configurações Básicas'!$P$5,"")</f>
        <v/>
      </c>
      <c r="E363" s="58"/>
      <c r="F363" s="58"/>
      <c r="G363" s="58"/>
      <c r="H363" s="58"/>
      <c r="I363" s="59"/>
      <c r="J363" s="193"/>
      <c r="K363" s="60"/>
      <c r="L363" s="192"/>
      <c r="M363" s="56">
        <f>M362+IF(AND(K363="Pago",OR(E363='PC Receitas'!$O$4,E363='PC Receitas'!$O$5,E363='PC Receitas'!$O$6)),I363,IF(AND(K363="Pago",OR(E363='PC Receitas'!$O$7,E363='PC Receitas'!$O$8,E363='PC Receitas'!$O$9,E363='PC Receitas'!$O$10,E363='PC Receitas'!$O$11,E363='PC Receitas'!$O$12,E363='PC Receitas'!$O$13,E363='PC Receitas'!$O$14)),-I363,0))</f>
        <v>7448.57</v>
      </c>
      <c r="R363" s="153" t="e">
        <f t="shared" si="20"/>
        <v>#N/A</v>
      </c>
      <c r="S363" s="150" t="e">
        <f t="shared" si="21"/>
        <v>#N/A</v>
      </c>
      <c r="T363" s="150" t="e">
        <f t="shared" si="22"/>
        <v>#N/A</v>
      </c>
      <c r="U363" s="150" t="e">
        <f t="shared" si="23"/>
        <v>#N/A</v>
      </c>
      <c r="V363" s="154" t="e">
        <f>VLOOKUP(E363,'PC Receitas'!$O$4:$P$14,2,FALSE)</f>
        <v>#N/A</v>
      </c>
    </row>
    <row r="364" spans="3:22" ht="19.5" customHeight="1" thickTop="1" thickBot="1" x14ac:dyDescent="0.3">
      <c r="C364" s="58"/>
      <c r="D364" s="58" t="str">
        <f>IF(C364&lt;&gt;"",TEXT(C364,"00")&amp;"/12/"&amp;'Configurações Básicas'!$P$5,"")</f>
        <v/>
      </c>
      <c r="E364" s="58"/>
      <c r="F364" s="58"/>
      <c r="G364" s="58"/>
      <c r="H364" s="58"/>
      <c r="I364" s="59"/>
      <c r="J364" s="193"/>
      <c r="K364" s="60"/>
      <c r="L364" s="192"/>
      <c r="M364" s="56">
        <f>M363+IF(AND(K364="Pago",OR(E364='PC Receitas'!$O$4,E364='PC Receitas'!$O$5,E364='PC Receitas'!$O$6)),I364,IF(AND(K364="Pago",OR(E364='PC Receitas'!$O$7,E364='PC Receitas'!$O$8,E364='PC Receitas'!$O$9,E364='PC Receitas'!$O$10,E364='PC Receitas'!$O$11,E364='PC Receitas'!$O$12,E364='PC Receitas'!$O$13,E364='PC Receitas'!$O$14)),-I364,0))</f>
        <v>7448.57</v>
      </c>
      <c r="R364" s="153" t="e">
        <f t="shared" si="20"/>
        <v>#N/A</v>
      </c>
      <c r="S364" s="150" t="e">
        <f t="shared" si="21"/>
        <v>#N/A</v>
      </c>
      <c r="T364" s="150" t="e">
        <f t="shared" si="22"/>
        <v>#N/A</v>
      </c>
      <c r="U364" s="150" t="e">
        <f t="shared" si="23"/>
        <v>#N/A</v>
      </c>
      <c r="V364" s="154" t="e">
        <f>VLOOKUP(E364,'PC Receitas'!$O$4:$P$14,2,FALSE)</f>
        <v>#N/A</v>
      </c>
    </row>
    <row r="365" spans="3:22" ht="19.5" customHeight="1" thickTop="1" thickBot="1" x14ac:dyDescent="0.3">
      <c r="C365" s="58"/>
      <c r="D365" s="58" t="str">
        <f>IF(C365&lt;&gt;"",TEXT(C365,"00")&amp;"/12/"&amp;'Configurações Básicas'!$P$5,"")</f>
        <v/>
      </c>
      <c r="E365" s="58"/>
      <c r="F365" s="58"/>
      <c r="G365" s="58"/>
      <c r="H365" s="58"/>
      <c r="I365" s="59"/>
      <c r="J365" s="193"/>
      <c r="K365" s="60"/>
      <c r="L365" s="192"/>
      <c r="M365" s="56">
        <f>M364+IF(AND(K365="Pago",OR(E365='PC Receitas'!$O$4,E365='PC Receitas'!$O$5,E365='PC Receitas'!$O$6)),I365,IF(AND(K365="Pago",OR(E365='PC Receitas'!$O$7,E365='PC Receitas'!$O$8,E365='PC Receitas'!$O$9,E365='PC Receitas'!$O$10,E365='PC Receitas'!$O$11,E365='PC Receitas'!$O$12,E365='PC Receitas'!$O$13,E365='PC Receitas'!$O$14)),-I365,0))</f>
        <v>7448.57</v>
      </c>
      <c r="R365" s="153" t="e">
        <f t="shared" si="20"/>
        <v>#N/A</v>
      </c>
      <c r="S365" s="150" t="e">
        <f t="shared" si="21"/>
        <v>#N/A</v>
      </c>
      <c r="T365" s="150" t="e">
        <f t="shared" si="22"/>
        <v>#N/A</v>
      </c>
      <c r="U365" s="150" t="e">
        <f t="shared" si="23"/>
        <v>#N/A</v>
      </c>
      <c r="V365" s="154" t="e">
        <f>VLOOKUP(E365,'PC Receitas'!$O$4:$P$14,2,FALSE)</f>
        <v>#N/A</v>
      </c>
    </row>
    <row r="366" spans="3:22" ht="19.5" customHeight="1" thickTop="1" thickBot="1" x14ac:dyDescent="0.3">
      <c r="C366" s="58"/>
      <c r="D366" s="58" t="str">
        <f>IF(C366&lt;&gt;"",TEXT(C366,"00")&amp;"/12/"&amp;'Configurações Básicas'!$P$5,"")</f>
        <v/>
      </c>
      <c r="E366" s="58"/>
      <c r="F366" s="58"/>
      <c r="G366" s="58"/>
      <c r="H366" s="58"/>
      <c r="I366" s="59"/>
      <c r="J366" s="193"/>
      <c r="K366" s="60"/>
      <c r="L366" s="192"/>
      <c r="M366" s="56">
        <f>M365+IF(AND(K366="Pago",OR(E366='PC Receitas'!$O$4,E366='PC Receitas'!$O$5,E366='PC Receitas'!$O$6)),I366,IF(AND(K366="Pago",OR(E366='PC Receitas'!$O$7,E366='PC Receitas'!$O$8,E366='PC Receitas'!$O$9,E366='PC Receitas'!$O$10,E366='PC Receitas'!$O$11,E366='PC Receitas'!$O$12,E366='PC Receitas'!$O$13,E366='PC Receitas'!$O$14)),-I366,0))</f>
        <v>7448.57</v>
      </c>
      <c r="R366" s="153" t="e">
        <f t="shared" si="20"/>
        <v>#N/A</v>
      </c>
      <c r="S366" s="150" t="e">
        <f t="shared" si="21"/>
        <v>#N/A</v>
      </c>
      <c r="T366" s="150" t="e">
        <f t="shared" si="22"/>
        <v>#N/A</v>
      </c>
      <c r="U366" s="150" t="e">
        <f t="shared" si="23"/>
        <v>#N/A</v>
      </c>
      <c r="V366" s="154" t="e">
        <f>VLOOKUP(E366,'PC Receitas'!$O$4:$P$14,2,FALSE)</f>
        <v>#N/A</v>
      </c>
    </row>
    <row r="367" spans="3:22" ht="19.5" customHeight="1" thickTop="1" thickBot="1" x14ac:dyDescent="0.3">
      <c r="C367" s="58"/>
      <c r="D367" s="58" t="str">
        <f>IF(C367&lt;&gt;"",TEXT(C367,"00")&amp;"/12/"&amp;'Configurações Básicas'!$P$5,"")</f>
        <v/>
      </c>
      <c r="E367" s="58"/>
      <c r="F367" s="58"/>
      <c r="G367" s="58"/>
      <c r="H367" s="58"/>
      <c r="I367" s="59"/>
      <c r="J367" s="193"/>
      <c r="K367" s="60"/>
      <c r="L367" s="192"/>
      <c r="M367" s="56">
        <f>M366+IF(AND(K367="Pago",OR(E367='PC Receitas'!$O$4,E367='PC Receitas'!$O$5,E367='PC Receitas'!$O$6)),I367,IF(AND(K367="Pago",OR(E367='PC Receitas'!$O$7,E367='PC Receitas'!$O$8,E367='PC Receitas'!$O$9,E367='PC Receitas'!$O$10,E367='PC Receitas'!$O$11,E367='PC Receitas'!$O$12,E367='PC Receitas'!$O$13,E367='PC Receitas'!$O$14)),-I367,0))</f>
        <v>7448.57</v>
      </c>
      <c r="R367" s="153" t="e">
        <f t="shared" si="20"/>
        <v>#N/A</v>
      </c>
      <c r="S367" s="150" t="e">
        <f t="shared" si="21"/>
        <v>#N/A</v>
      </c>
      <c r="T367" s="150" t="e">
        <f t="shared" si="22"/>
        <v>#N/A</v>
      </c>
      <c r="U367" s="150" t="e">
        <f t="shared" si="23"/>
        <v>#N/A</v>
      </c>
      <c r="V367" s="154" t="e">
        <f>VLOOKUP(E367,'PC Receitas'!$O$4:$P$14,2,FALSE)</f>
        <v>#N/A</v>
      </c>
    </row>
    <row r="368" spans="3:22" ht="19.5" customHeight="1" thickTop="1" thickBot="1" x14ac:dyDescent="0.3">
      <c r="C368" s="58"/>
      <c r="D368" s="58" t="str">
        <f>IF(C368&lt;&gt;"",TEXT(C368,"00")&amp;"/12/"&amp;'Configurações Básicas'!$P$5,"")</f>
        <v/>
      </c>
      <c r="E368" s="58"/>
      <c r="F368" s="58"/>
      <c r="G368" s="58"/>
      <c r="H368" s="58"/>
      <c r="I368" s="59"/>
      <c r="J368" s="193"/>
      <c r="K368" s="60"/>
      <c r="L368" s="192"/>
      <c r="M368" s="56">
        <f>M367+IF(AND(K368="Pago",OR(E368='PC Receitas'!$O$4,E368='PC Receitas'!$O$5,E368='PC Receitas'!$O$6)),I368,IF(AND(K368="Pago",OR(E368='PC Receitas'!$O$7,E368='PC Receitas'!$O$8,E368='PC Receitas'!$O$9,E368='PC Receitas'!$O$10,E368='PC Receitas'!$O$11,E368='PC Receitas'!$O$12,E368='PC Receitas'!$O$13,E368='PC Receitas'!$O$14)),-I368,0))</f>
        <v>7448.57</v>
      </c>
      <c r="R368" s="153" t="e">
        <f t="shared" si="20"/>
        <v>#N/A</v>
      </c>
      <c r="S368" s="150" t="e">
        <f t="shared" si="21"/>
        <v>#N/A</v>
      </c>
      <c r="T368" s="150" t="e">
        <f t="shared" si="22"/>
        <v>#N/A</v>
      </c>
      <c r="U368" s="150" t="e">
        <f t="shared" si="23"/>
        <v>#N/A</v>
      </c>
      <c r="V368" s="154" t="e">
        <f>VLOOKUP(E368,'PC Receitas'!$O$4:$P$14,2,FALSE)</f>
        <v>#N/A</v>
      </c>
    </row>
    <row r="369" spans="3:22" ht="19.5" customHeight="1" thickTop="1" thickBot="1" x14ac:dyDescent="0.3">
      <c r="C369" s="58"/>
      <c r="D369" s="58" t="str">
        <f>IF(C369&lt;&gt;"",TEXT(C369,"00")&amp;"/12/"&amp;'Configurações Básicas'!$P$5,"")</f>
        <v/>
      </c>
      <c r="E369" s="58"/>
      <c r="F369" s="58"/>
      <c r="G369" s="58"/>
      <c r="H369" s="58"/>
      <c r="I369" s="59"/>
      <c r="J369" s="193"/>
      <c r="K369" s="60"/>
      <c r="L369" s="192"/>
      <c r="M369" s="56">
        <f>M368+IF(AND(K369="Pago",OR(E369='PC Receitas'!$O$4,E369='PC Receitas'!$O$5,E369='PC Receitas'!$O$6)),I369,IF(AND(K369="Pago",OR(E369='PC Receitas'!$O$7,E369='PC Receitas'!$O$8,E369='PC Receitas'!$O$9,E369='PC Receitas'!$O$10,E369='PC Receitas'!$O$11,E369='PC Receitas'!$O$12,E369='PC Receitas'!$O$13,E369='PC Receitas'!$O$14)),-I369,0))</f>
        <v>7448.57</v>
      </c>
      <c r="R369" s="153" t="e">
        <f t="shared" si="20"/>
        <v>#N/A</v>
      </c>
      <c r="S369" s="150" t="e">
        <f t="shared" si="21"/>
        <v>#N/A</v>
      </c>
      <c r="T369" s="150" t="e">
        <f t="shared" si="22"/>
        <v>#N/A</v>
      </c>
      <c r="U369" s="150" t="e">
        <f t="shared" si="23"/>
        <v>#N/A</v>
      </c>
      <c r="V369" s="154" t="e">
        <f>VLOOKUP(E369,'PC Receitas'!$O$4:$P$14,2,FALSE)</f>
        <v>#N/A</v>
      </c>
    </row>
    <row r="370" spans="3:22" ht="19.5" customHeight="1" thickTop="1" thickBot="1" x14ac:dyDescent="0.3">
      <c r="C370" s="58"/>
      <c r="D370" s="58" t="str">
        <f>IF(C370&lt;&gt;"",TEXT(C370,"00")&amp;"/12/"&amp;'Configurações Básicas'!$P$5,"")</f>
        <v/>
      </c>
      <c r="E370" s="58"/>
      <c r="F370" s="58"/>
      <c r="G370" s="58"/>
      <c r="H370" s="58"/>
      <c r="I370" s="59"/>
      <c r="J370" s="193"/>
      <c r="K370" s="60"/>
      <c r="L370" s="192"/>
      <c r="M370" s="56">
        <f>M369+IF(AND(K370="Pago",OR(E370='PC Receitas'!$O$4,E370='PC Receitas'!$O$5,E370='PC Receitas'!$O$6)),I370,IF(AND(K370="Pago",OR(E370='PC Receitas'!$O$7,E370='PC Receitas'!$O$8,E370='PC Receitas'!$O$9,E370='PC Receitas'!$O$10,E370='PC Receitas'!$O$11,E370='PC Receitas'!$O$12,E370='PC Receitas'!$O$13,E370='PC Receitas'!$O$14)),-I370,0))</f>
        <v>7448.57</v>
      </c>
      <c r="R370" s="153" t="e">
        <f t="shared" si="20"/>
        <v>#N/A</v>
      </c>
      <c r="S370" s="150" t="e">
        <f t="shared" si="21"/>
        <v>#N/A</v>
      </c>
      <c r="T370" s="150" t="e">
        <f t="shared" si="22"/>
        <v>#N/A</v>
      </c>
      <c r="U370" s="150" t="e">
        <f t="shared" si="23"/>
        <v>#N/A</v>
      </c>
      <c r="V370" s="154" t="e">
        <f>VLOOKUP(E370,'PC Receitas'!$O$4:$P$14,2,FALSE)</f>
        <v>#N/A</v>
      </c>
    </row>
    <row r="371" spans="3:22" ht="19.5" customHeight="1" thickTop="1" thickBot="1" x14ac:dyDescent="0.3">
      <c r="C371" s="58"/>
      <c r="D371" s="58" t="str">
        <f>IF(C371&lt;&gt;"",TEXT(C371,"00")&amp;"/12/"&amp;'Configurações Básicas'!$P$5,"")</f>
        <v/>
      </c>
      <c r="E371" s="58"/>
      <c r="F371" s="58"/>
      <c r="G371" s="58"/>
      <c r="H371" s="58"/>
      <c r="I371" s="59"/>
      <c r="J371" s="193"/>
      <c r="K371" s="60"/>
      <c r="L371" s="192"/>
      <c r="M371" s="56">
        <f>M370+IF(AND(K371="Pago",OR(E371='PC Receitas'!$O$4,E371='PC Receitas'!$O$5,E371='PC Receitas'!$O$6)),I371,IF(AND(K371="Pago",OR(E371='PC Receitas'!$O$7,E371='PC Receitas'!$O$8,E371='PC Receitas'!$O$9,E371='PC Receitas'!$O$10,E371='PC Receitas'!$O$11,E371='PC Receitas'!$O$12,E371='PC Receitas'!$O$13,E371='PC Receitas'!$O$14)),-I371,0))</f>
        <v>7448.57</v>
      </c>
      <c r="R371" s="153" t="e">
        <f t="shared" si="20"/>
        <v>#N/A</v>
      </c>
      <c r="S371" s="150" t="e">
        <f t="shared" si="21"/>
        <v>#N/A</v>
      </c>
      <c r="T371" s="150" t="e">
        <f t="shared" si="22"/>
        <v>#N/A</v>
      </c>
      <c r="U371" s="150" t="e">
        <f t="shared" si="23"/>
        <v>#N/A</v>
      </c>
      <c r="V371" s="154" t="e">
        <f>VLOOKUP(E371,'PC Receitas'!$O$4:$P$14,2,FALSE)</f>
        <v>#N/A</v>
      </c>
    </row>
    <row r="372" spans="3:22" ht="19.5" customHeight="1" thickTop="1" thickBot="1" x14ac:dyDescent="0.3">
      <c r="C372" s="58"/>
      <c r="D372" s="58" t="str">
        <f>IF(C372&lt;&gt;"",TEXT(C372,"00")&amp;"/12/"&amp;'Configurações Básicas'!$P$5,"")</f>
        <v/>
      </c>
      <c r="E372" s="58"/>
      <c r="F372" s="58"/>
      <c r="G372" s="58"/>
      <c r="H372" s="58"/>
      <c r="I372" s="59"/>
      <c r="J372" s="193"/>
      <c r="K372" s="60"/>
      <c r="L372" s="192"/>
      <c r="M372" s="56">
        <f>M371+IF(AND(K372="Pago",OR(E372='PC Receitas'!$O$4,E372='PC Receitas'!$O$5,E372='PC Receitas'!$O$6)),I372,IF(AND(K372="Pago",OR(E372='PC Receitas'!$O$7,E372='PC Receitas'!$O$8,E372='PC Receitas'!$O$9,E372='PC Receitas'!$O$10,E372='PC Receitas'!$O$11,E372='PC Receitas'!$O$12,E372='PC Receitas'!$O$13,E372='PC Receitas'!$O$14)),-I372,0))</f>
        <v>7448.57</v>
      </c>
      <c r="R372" s="153" t="e">
        <f t="shared" si="20"/>
        <v>#N/A</v>
      </c>
      <c r="S372" s="150" t="e">
        <f t="shared" si="21"/>
        <v>#N/A</v>
      </c>
      <c r="T372" s="150" t="e">
        <f t="shared" si="22"/>
        <v>#N/A</v>
      </c>
      <c r="U372" s="150" t="e">
        <f t="shared" si="23"/>
        <v>#N/A</v>
      </c>
      <c r="V372" s="154" t="e">
        <f>VLOOKUP(E372,'PC Receitas'!$O$4:$P$14,2,FALSE)</f>
        <v>#N/A</v>
      </c>
    </row>
    <row r="373" spans="3:22" ht="19.5" customHeight="1" thickTop="1" thickBot="1" x14ac:dyDescent="0.3">
      <c r="C373" s="58"/>
      <c r="D373" s="58" t="str">
        <f>IF(C373&lt;&gt;"",TEXT(C373,"00")&amp;"/12/"&amp;'Configurações Básicas'!$P$5,"")</f>
        <v/>
      </c>
      <c r="E373" s="58"/>
      <c r="F373" s="58"/>
      <c r="G373" s="58"/>
      <c r="H373" s="58"/>
      <c r="I373" s="59"/>
      <c r="J373" s="193"/>
      <c r="K373" s="60"/>
      <c r="L373" s="192"/>
      <c r="M373" s="56">
        <f>M372+IF(AND(K373="Pago",OR(E373='PC Receitas'!$O$4,E373='PC Receitas'!$O$5,E373='PC Receitas'!$O$6)),I373,IF(AND(K373="Pago",OR(E373='PC Receitas'!$O$7,E373='PC Receitas'!$O$8,E373='PC Receitas'!$O$9,E373='PC Receitas'!$O$10,E373='PC Receitas'!$O$11,E373='PC Receitas'!$O$12,E373='PC Receitas'!$O$13,E373='PC Receitas'!$O$14)),-I373,0))</f>
        <v>7448.57</v>
      </c>
      <c r="R373" s="153" t="e">
        <f t="shared" si="20"/>
        <v>#N/A</v>
      </c>
      <c r="S373" s="150" t="e">
        <f t="shared" si="21"/>
        <v>#N/A</v>
      </c>
      <c r="T373" s="150" t="e">
        <f t="shared" si="22"/>
        <v>#N/A</v>
      </c>
      <c r="U373" s="150" t="e">
        <f t="shared" si="23"/>
        <v>#N/A</v>
      </c>
      <c r="V373" s="154" t="e">
        <f>VLOOKUP(E373,'PC Receitas'!$O$4:$P$14,2,FALSE)</f>
        <v>#N/A</v>
      </c>
    </row>
    <row r="374" spans="3:22" ht="19.5" customHeight="1" thickTop="1" thickBot="1" x14ac:dyDescent="0.3">
      <c r="C374" s="58"/>
      <c r="D374" s="58" t="str">
        <f>IF(C374&lt;&gt;"",TEXT(C374,"00")&amp;"/12/"&amp;'Configurações Básicas'!$P$5,"")</f>
        <v/>
      </c>
      <c r="E374" s="58"/>
      <c r="F374" s="58"/>
      <c r="G374" s="58"/>
      <c r="H374" s="58"/>
      <c r="I374" s="59"/>
      <c r="J374" s="193"/>
      <c r="K374" s="60"/>
      <c r="L374" s="192"/>
      <c r="M374" s="56">
        <f>M373+IF(AND(K374="Pago",OR(E374='PC Receitas'!$O$4,E374='PC Receitas'!$O$5,E374='PC Receitas'!$O$6)),I374,IF(AND(K374="Pago",OR(E374='PC Receitas'!$O$7,E374='PC Receitas'!$O$8,E374='PC Receitas'!$O$9,E374='PC Receitas'!$O$10,E374='PC Receitas'!$O$11,E374='PC Receitas'!$O$12,E374='PC Receitas'!$O$13,E374='PC Receitas'!$O$14)),-I374,0))</f>
        <v>7448.57</v>
      </c>
      <c r="R374" s="153" t="e">
        <f t="shared" si="20"/>
        <v>#N/A</v>
      </c>
      <c r="S374" s="150" t="e">
        <f t="shared" si="21"/>
        <v>#N/A</v>
      </c>
      <c r="T374" s="150" t="e">
        <f t="shared" si="22"/>
        <v>#N/A</v>
      </c>
      <c r="U374" s="150" t="e">
        <f t="shared" si="23"/>
        <v>#N/A</v>
      </c>
      <c r="V374" s="154" t="e">
        <f>VLOOKUP(E374,'PC Receitas'!$O$4:$P$14,2,FALSE)</f>
        <v>#N/A</v>
      </c>
    </row>
    <row r="375" spans="3:22" ht="19.5" customHeight="1" thickTop="1" thickBot="1" x14ac:dyDescent="0.3">
      <c r="C375" s="58"/>
      <c r="D375" s="58" t="str">
        <f>IF(C375&lt;&gt;"",TEXT(C375,"00")&amp;"/12/"&amp;'Configurações Básicas'!$P$5,"")</f>
        <v/>
      </c>
      <c r="E375" s="58"/>
      <c r="F375" s="58"/>
      <c r="G375" s="58"/>
      <c r="H375" s="58"/>
      <c r="I375" s="59"/>
      <c r="J375" s="193"/>
      <c r="K375" s="60"/>
      <c r="L375" s="192"/>
      <c r="M375" s="56">
        <f>M374+IF(AND(K375="Pago",OR(E375='PC Receitas'!$O$4,E375='PC Receitas'!$O$5,E375='PC Receitas'!$O$6)),I375,IF(AND(K375="Pago",OR(E375='PC Receitas'!$O$7,E375='PC Receitas'!$O$8,E375='PC Receitas'!$O$9,E375='PC Receitas'!$O$10,E375='PC Receitas'!$O$11,E375='PC Receitas'!$O$12,E375='PC Receitas'!$O$13,E375='PC Receitas'!$O$14)),-I375,0))</f>
        <v>7448.57</v>
      </c>
      <c r="R375" s="153" t="e">
        <f t="shared" si="20"/>
        <v>#N/A</v>
      </c>
      <c r="S375" s="150" t="e">
        <f t="shared" si="21"/>
        <v>#N/A</v>
      </c>
      <c r="T375" s="150" t="e">
        <f t="shared" si="22"/>
        <v>#N/A</v>
      </c>
      <c r="U375" s="150" t="e">
        <f t="shared" si="23"/>
        <v>#N/A</v>
      </c>
      <c r="V375" s="154" t="e">
        <f>VLOOKUP(E375,'PC Receitas'!$O$4:$P$14,2,FALSE)</f>
        <v>#N/A</v>
      </c>
    </row>
    <row r="376" spans="3:22" ht="19.5" customHeight="1" thickTop="1" thickBot="1" x14ac:dyDescent="0.3">
      <c r="C376" s="58"/>
      <c r="D376" s="58" t="str">
        <f>IF(C376&lt;&gt;"",TEXT(C376,"00")&amp;"/12/"&amp;'Configurações Básicas'!$P$5,"")</f>
        <v/>
      </c>
      <c r="E376" s="58"/>
      <c r="F376" s="58"/>
      <c r="G376" s="58"/>
      <c r="H376" s="58"/>
      <c r="I376" s="59"/>
      <c r="J376" s="193"/>
      <c r="K376" s="60"/>
      <c r="L376" s="192"/>
      <c r="M376" s="56">
        <f>M375+IF(AND(K376="Pago",OR(E376='PC Receitas'!$O$4,E376='PC Receitas'!$O$5,E376='PC Receitas'!$O$6)),I376,IF(AND(K376="Pago",OR(E376='PC Receitas'!$O$7,E376='PC Receitas'!$O$8,E376='PC Receitas'!$O$9,E376='PC Receitas'!$O$10,E376='PC Receitas'!$O$11,E376='PC Receitas'!$O$12,E376='PC Receitas'!$O$13,E376='PC Receitas'!$O$14)),-I376,0))</f>
        <v>7448.57</v>
      </c>
      <c r="R376" s="153" t="e">
        <f t="shared" si="20"/>
        <v>#N/A</v>
      </c>
      <c r="S376" s="150" t="e">
        <f t="shared" si="21"/>
        <v>#N/A</v>
      </c>
      <c r="T376" s="150" t="e">
        <f t="shared" si="22"/>
        <v>#N/A</v>
      </c>
      <c r="U376" s="150" t="e">
        <f t="shared" si="23"/>
        <v>#N/A</v>
      </c>
      <c r="V376" s="154" t="e">
        <f>VLOOKUP(E376,'PC Receitas'!$O$4:$P$14,2,FALSE)</f>
        <v>#N/A</v>
      </c>
    </row>
    <row r="377" spans="3:22" ht="19.5" customHeight="1" thickTop="1" thickBot="1" x14ac:dyDescent="0.3">
      <c r="C377" s="58"/>
      <c r="D377" s="58" t="str">
        <f>IF(C377&lt;&gt;"",TEXT(C377,"00")&amp;"/12/"&amp;'Configurações Básicas'!$P$5,"")</f>
        <v/>
      </c>
      <c r="E377" s="58"/>
      <c r="F377" s="58"/>
      <c r="G377" s="58"/>
      <c r="H377" s="58"/>
      <c r="I377" s="59"/>
      <c r="J377" s="193"/>
      <c r="K377" s="60"/>
      <c r="L377" s="192"/>
      <c r="M377" s="56">
        <f>M376+IF(AND(K377="Pago",OR(E377='PC Receitas'!$O$4,E377='PC Receitas'!$O$5,E377='PC Receitas'!$O$6)),I377,IF(AND(K377="Pago",OR(E377='PC Receitas'!$O$7,E377='PC Receitas'!$O$8,E377='PC Receitas'!$O$9,E377='PC Receitas'!$O$10,E377='PC Receitas'!$O$11,E377='PC Receitas'!$O$12,E377='PC Receitas'!$O$13,E377='PC Receitas'!$O$14)),-I377,0))</f>
        <v>7448.57</v>
      </c>
      <c r="R377" s="153" t="e">
        <f t="shared" si="20"/>
        <v>#N/A</v>
      </c>
      <c r="S377" s="150" t="e">
        <f t="shared" si="21"/>
        <v>#N/A</v>
      </c>
      <c r="T377" s="150" t="e">
        <f t="shared" si="22"/>
        <v>#N/A</v>
      </c>
      <c r="U377" s="150" t="e">
        <f t="shared" si="23"/>
        <v>#N/A</v>
      </c>
      <c r="V377" s="154" t="e">
        <f>VLOOKUP(E377,'PC Receitas'!$O$4:$P$14,2,FALSE)</f>
        <v>#N/A</v>
      </c>
    </row>
    <row r="378" spans="3:22" ht="19.5" customHeight="1" thickTop="1" thickBot="1" x14ac:dyDescent="0.3">
      <c r="C378" s="58"/>
      <c r="D378" s="58" t="str">
        <f>IF(C378&lt;&gt;"",TEXT(C378,"00")&amp;"/12/"&amp;'Configurações Básicas'!$P$5,"")</f>
        <v/>
      </c>
      <c r="E378" s="58"/>
      <c r="F378" s="58"/>
      <c r="G378" s="58"/>
      <c r="H378" s="58"/>
      <c r="I378" s="59"/>
      <c r="J378" s="193"/>
      <c r="K378" s="60"/>
      <c r="L378" s="192"/>
      <c r="M378" s="56">
        <f>M377+IF(AND(K378="Pago",OR(E378='PC Receitas'!$O$4,E378='PC Receitas'!$O$5,E378='PC Receitas'!$O$6)),I378,IF(AND(K378="Pago",OR(E378='PC Receitas'!$O$7,E378='PC Receitas'!$O$8,E378='PC Receitas'!$O$9,E378='PC Receitas'!$O$10,E378='PC Receitas'!$O$11,E378='PC Receitas'!$O$12,E378='PC Receitas'!$O$13,E378='PC Receitas'!$O$14)),-I378,0))</f>
        <v>7448.57</v>
      </c>
      <c r="R378" s="153" t="e">
        <f t="shared" si="20"/>
        <v>#N/A</v>
      </c>
      <c r="S378" s="150" t="e">
        <f t="shared" si="21"/>
        <v>#N/A</v>
      </c>
      <c r="T378" s="150" t="e">
        <f t="shared" si="22"/>
        <v>#N/A</v>
      </c>
      <c r="U378" s="150" t="e">
        <f t="shared" si="23"/>
        <v>#N/A</v>
      </c>
      <c r="V378" s="154" t="e">
        <f>VLOOKUP(E378,'PC Receitas'!$O$4:$P$14,2,FALSE)</f>
        <v>#N/A</v>
      </c>
    </row>
    <row r="379" spans="3:22" ht="19.5" customHeight="1" thickTop="1" thickBot="1" x14ac:dyDescent="0.3">
      <c r="C379" s="58"/>
      <c r="D379" s="58" t="str">
        <f>IF(C379&lt;&gt;"",TEXT(C379,"00")&amp;"/12/"&amp;'Configurações Básicas'!$P$5,"")</f>
        <v/>
      </c>
      <c r="E379" s="58"/>
      <c r="F379" s="58"/>
      <c r="G379" s="58"/>
      <c r="H379" s="58"/>
      <c r="I379" s="59"/>
      <c r="J379" s="193"/>
      <c r="K379" s="60"/>
      <c r="L379" s="192"/>
      <c r="M379" s="56">
        <f>M378+IF(AND(K379="Pago",OR(E379='PC Receitas'!$O$4,E379='PC Receitas'!$O$5,E379='PC Receitas'!$O$6)),I379,IF(AND(K379="Pago",OR(E379='PC Receitas'!$O$7,E379='PC Receitas'!$O$8,E379='PC Receitas'!$O$9,E379='PC Receitas'!$O$10,E379='PC Receitas'!$O$11,E379='PC Receitas'!$O$12,E379='PC Receitas'!$O$13,E379='PC Receitas'!$O$14)),-I379,0))</f>
        <v>7448.57</v>
      </c>
      <c r="R379" s="153" t="e">
        <f t="shared" si="20"/>
        <v>#N/A</v>
      </c>
      <c r="S379" s="150" t="e">
        <f t="shared" si="21"/>
        <v>#N/A</v>
      </c>
      <c r="T379" s="150" t="e">
        <f t="shared" si="22"/>
        <v>#N/A</v>
      </c>
      <c r="U379" s="150" t="e">
        <f t="shared" si="23"/>
        <v>#N/A</v>
      </c>
      <c r="V379" s="154" t="e">
        <f>VLOOKUP(E379,'PC Receitas'!$O$4:$P$14,2,FALSE)</f>
        <v>#N/A</v>
      </c>
    </row>
    <row r="380" spans="3:22" ht="19.5" customHeight="1" thickTop="1" thickBot="1" x14ac:dyDescent="0.3">
      <c r="C380" s="58"/>
      <c r="D380" s="58" t="str">
        <f>IF(C380&lt;&gt;"",TEXT(C380,"00")&amp;"/12/"&amp;'Configurações Básicas'!$P$5,"")</f>
        <v/>
      </c>
      <c r="E380" s="58"/>
      <c r="F380" s="58"/>
      <c r="G380" s="58"/>
      <c r="H380" s="58"/>
      <c r="I380" s="59"/>
      <c r="J380" s="193"/>
      <c r="K380" s="60"/>
      <c r="L380" s="192"/>
      <c r="M380" s="56">
        <f>M379+IF(AND(K380="Pago",OR(E380='PC Receitas'!$O$4,E380='PC Receitas'!$O$5,E380='PC Receitas'!$O$6)),I380,IF(AND(K380="Pago",OR(E380='PC Receitas'!$O$7,E380='PC Receitas'!$O$8,E380='PC Receitas'!$O$9,E380='PC Receitas'!$O$10,E380='PC Receitas'!$O$11,E380='PC Receitas'!$O$12,E380='PC Receitas'!$O$13,E380='PC Receitas'!$O$14)),-I380,0))</f>
        <v>7448.57</v>
      </c>
      <c r="R380" s="153" t="e">
        <f t="shared" si="20"/>
        <v>#N/A</v>
      </c>
      <c r="S380" s="150" t="e">
        <f t="shared" si="21"/>
        <v>#N/A</v>
      </c>
      <c r="T380" s="150" t="e">
        <f t="shared" si="22"/>
        <v>#N/A</v>
      </c>
      <c r="U380" s="150" t="e">
        <f t="shared" si="23"/>
        <v>#N/A</v>
      </c>
      <c r="V380" s="154" t="e">
        <f>VLOOKUP(E380,'PC Receitas'!$O$4:$P$14,2,FALSE)</f>
        <v>#N/A</v>
      </c>
    </row>
    <row r="381" spans="3:22" ht="19.5" customHeight="1" thickTop="1" thickBot="1" x14ac:dyDescent="0.3">
      <c r="C381" s="58"/>
      <c r="D381" s="58" t="str">
        <f>IF(C381&lt;&gt;"",TEXT(C381,"00")&amp;"/12/"&amp;'Configurações Básicas'!$P$5,"")</f>
        <v/>
      </c>
      <c r="E381" s="58"/>
      <c r="F381" s="58"/>
      <c r="G381" s="58"/>
      <c r="H381" s="58"/>
      <c r="I381" s="59"/>
      <c r="J381" s="193"/>
      <c r="K381" s="60"/>
      <c r="L381" s="192"/>
      <c r="M381" s="56">
        <f>M380+IF(AND(K381="Pago",OR(E381='PC Receitas'!$O$4,E381='PC Receitas'!$O$5,E381='PC Receitas'!$O$6)),I381,IF(AND(K381="Pago",OR(E381='PC Receitas'!$O$7,E381='PC Receitas'!$O$8,E381='PC Receitas'!$O$9,E381='PC Receitas'!$O$10,E381='PC Receitas'!$O$11,E381='PC Receitas'!$O$12,E381='PC Receitas'!$O$13,E381='PC Receitas'!$O$14)),-I381,0))</f>
        <v>7448.57</v>
      </c>
      <c r="R381" s="153" t="e">
        <f t="shared" si="20"/>
        <v>#N/A</v>
      </c>
      <c r="S381" s="150" t="e">
        <f t="shared" si="21"/>
        <v>#N/A</v>
      </c>
      <c r="T381" s="150" t="e">
        <f t="shared" si="22"/>
        <v>#N/A</v>
      </c>
      <c r="U381" s="150" t="e">
        <f t="shared" si="23"/>
        <v>#N/A</v>
      </c>
      <c r="V381" s="154" t="e">
        <f>VLOOKUP(E381,'PC Receitas'!$O$4:$P$14,2,FALSE)</f>
        <v>#N/A</v>
      </c>
    </row>
    <row r="382" spans="3:22" ht="19.5" customHeight="1" thickTop="1" thickBot="1" x14ac:dyDescent="0.3">
      <c r="C382" s="58"/>
      <c r="D382" s="58" t="str">
        <f>IF(C382&lt;&gt;"",TEXT(C382,"00")&amp;"/12/"&amp;'Configurações Básicas'!$P$5,"")</f>
        <v/>
      </c>
      <c r="E382" s="58"/>
      <c r="F382" s="58"/>
      <c r="G382" s="58"/>
      <c r="H382" s="58"/>
      <c r="I382" s="59"/>
      <c r="J382" s="193"/>
      <c r="K382" s="60"/>
      <c r="L382" s="192"/>
      <c r="M382" s="56">
        <f>M381+IF(AND(K382="Pago",OR(E382='PC Receitas'!$O$4,E382='PC Receitas'!$O$5,E382='PC Receitas'!$O$6)),I382,IF(AND(K382="Pago",OR(E382='PC Receitas'!$O$7,E382='PC Receitas'!$O$8,E382='PC Receitas'!$O$9,E382='PC Receitas'!$O$10,E382='PC Receitas'!$O$11,E382='PC Receitas'!$O$12,E382='PC Receitas'!$O$13,E382='PC Receitas'!$O$14)),-I382,0))</f>
        <v>7448.57</v>
      </c>
      <c r="R382" s="153" t="e">
        <f t="shared" si="20"/>
        <v>#N/A</v>
      </c>
      <c r="S382" s="150" t="e">
        <f t="shared" si="21"/>
        <v>#N/A</v>
      </c>
      <c r="T382" s="150" t="e">
        <f t="shared" si="22"/>
        <v>#N/A</v>
      </c>
      <c r="U382" s="150" t="e">
        <f t="shared" si="23"/>
        <v>#N/A</v>
      </c>
      <c r="V382" s="154" t="e">
        <f>VLOOKUP(E382,'PC Receitas'!$O$4:$P$14,2,FALSE)</f>
        <v>#N/A</v>
      </c>
    </row>
    <row r="383" spans="3:22" ht="19.5" customHeight="1" thickTop="1" thickBot="1" x14ac:dyDescent="0.3">
      <c r="C383" s="58"/>
      <c r="D383" s="58" t="str">
        <f>IF(C383&lt;&gt;"",TEXT(C383,"00")&amp;"/12/"&amp;'Configurações Básicas'!$P$5,"")</f>
        <v/>
      </c>
      <c r="E383" s="58"/>
      <c r="F383" s="58"/>
      <c r="G383" s="58"/>
      <c r="H383" s="58"/>
      <c r="I383" s="59"/>
      <c r="J383" s="193"/>
      <c r="K383" s="60"/>
      <c r="L383" s="192"/>
      <c r="M383" s="56">
        <f>M382+IF(AND(K383="Pago",OR(E383='PC Receitas'!$O$4,E383='PC Receitas'!$O$5,E383='PC Receitas'!$O$6)),I383,IF(AND(K383="Pago",OR(E383='PC Receitas'!$O$7,E383='PC Receitas'!$O$8,E383='PC Receitas'!$O$9,E383='PC Receitas'!$O$10,E383='PC Receitas'!$O$11,E383='PC Receitas'!$O$12,E383='PC Receitas'!$O$13,E383='PC Receitas'!$O$14)),-I383,0))</f>
        <v>7448.57</v>
      </c>
      <c r="R383" s="153" t="e">
        <f t="shared" si="20"/>
        <v>#N/A</v>
      </c>
      <c r="S383" s="150" t="e">
        <f t="shared" si="21"/>
        <v>#N/A</v>
      </c>
      <c r="T383" s="150" t="e">
        <f t="shared" si="22"/>
        <v>#N/A</v>
      </c>
      <c r="U383" s="150" t="e">
        <f t="shared" si="23"/>
        <v>#N/A</v>
      </c>
      <c r="V383" s="154" t="e">
        <f>VLOOKUP(E383,'PC Receitas'!$O$4:$P$14,2,FALSE)</f>
        <v>#N/A</v>
      </c>
    </row>
    <row r="384" spans="3:22" ht="19.5" customHeight="1" thickTop="1" thickBot="1" x14ac:dyDescent="0.3">
      <c r="C384" s="58"/>
      <c r="D384" s="58" t="str">
        <f>IF(C384&lt;&gt;"",TEXT(C384,"00")&amp;"/12/"&amp;'Configurações Básicas'!$P$5,"")</f>
        <v/>
      </c>
      <c r="E384" s="58"/>
      <c r="F384" s="58"/>
      <c r="G384" s="58"/>
      <c r="H384" s="58"/>
      <c r="I384" s="59"/>
      <c r="J384" s="193"/>
      <c r="K384" s="60"/>
      <c r="L384" s="192"/>
      <c r="M384" s="56">
        <f>M383+IF(AND(K384="Pago",OR(E384='PC Receitas'!$O$4,E384='PC Receitas'!$O$5,E384='PC Receitas'!$O$6)),I384,IF(AND(K384="Pago",OR(E384='PC Receitas'!$O$7,E384='PC Receitas'!$O$8,E384='PC Receitas'!$O$9,E384='PC Receitas'!$O$10,E384='PC Receitas'!$O$11,E384='PC Receitas'!$O$12,E384='PC Receitas'!$O$13,E384='PC Receitas'!$O$14)),-I384,0))</f>
        <v>7448.57</v>
      </c>
      <c r="R384" s="153" t="e">
        <f t="shared" si="20"/>
        <v>#N/A</v>
      </c>
      <c r="S384" s="150" t="e">
        <f t="shared" si="21"/>
        <v>#N/A</v>
      </c>
      <c r="T384" s="150" t="e">
        <f t="shared" si="22"/>
        <v>#N/A</v>
      </c>
      <c r="U384" s="150" t="e">
        <f t="shared" si="23"/>
        <v>#N/A</v>
      </c>
      <c r="V384" s="154" t="e">
        <f>VLOOKUP(E384,'PC Receitas'!$O$4:$P$14,2,FALSE)</f>
        <v>#N/A</v>
      </c>
    </row>
    <row r="385" spans="3:22" ht="19.5" customHeight="1" thickTop="1" thickBot="1" x14ac:dyDescent="0.3">
      <c r="C385" s="58"/>
      <c r="D385" s="58" t="str">
        <f>IF(C385&lt;&gt;"",TEXT(C385,"00")&amp;"/12/"&amp;'Configurações Básicas'!$P$5,"")</f>
        <v/>
      </c>
      <c r="E385" s="58"/>
      <c r="F385" s="58"/>
      <c r="G385" s="58"/>
      <c r="H385" s="58"/>
      <c r="I385" s="59"/>
      <c r="J385" s="193"/>
      <c r="K385" s="60"/>
      <c r="L385" s="192"/>
      <c r="M385" s="56">
        <f>M384+IF(AND(K385="Pago",OR(E385='PC Receitas'!$O$4,E385='PC Receitas'!$O$5,E385='PC Receitas'!$O$6)),I385,IF(AND(K385="Pago",OR(E385='PC Receitas'!$O$7,E385='PC Receitas'!$O$8,E385='PC Receitas'!$O$9,E385='PC Receitas'!$O$10,E385='PC Receitas'!$O$11,E385='PC Receitas'!$O$12,E385='PC Receitas'!$O$13,E385='PC Receitas'!$O$14)),-I385,0))</f>
        <v>7448.57</v>
      </c>
      <c r="R385" s="153" t="e">
        <f t="shared" si="20"/>
        <v>#N/A</v>
      </c>
      <c r="S385" s="150" t="e">
        <f t="shared" si="21"/>
        <v>#N/A</v>
      </c>
      <c r="T385" s="150" t="e">
        <f t="shared" si="22"/>
        <v>#N/A</v>
      </c>
      <c r="U385" s="150" t="e">
        <f t="shared" si="23"/>
        <v>#N/A</v>
      </c>
      <c r="V385" s="154" t="e">
        <f>VLOOKUP(E385,'PC Receitas'!$O$4:$P$14,2,FALSE)</f>
        <v>#N/A</v>
      </c>
    </row>
    <row r="386" spans="3:22" ht="19.5" customHeight="1" thickTop="1" thickBot="1" x14ac:dyDescent="0.3">
      <c r="C386" s="58"/>
      <c r="D386" s="58" t="str">
        <f>IF(C386&lt;&gt;"",TEXT(C386,"00")&amp;"/12/"&amp;'Configurações Básicas'!$P$5,"")</f>
        <v/>
      </c>
      <c r="E386" s="58"/>
      <c r="F386" s="58"/>
      <c r="G386" s="58"/>
      <c r="H386" s="58"/>
      <c r="I386" s="59"/>
      <c r="J386" s="193"/>
      <c r="K386" s="60"/>
      <c r="L386" s="192"/>
      <c r="M386" s="56">
        <f>M385+IF(AND(K386="Pago",OR(E386='PC Receitas'!$O$4,E386='PC Receitas'!$O$5,E386='PC Receitas'!$O$6)),I386,IF(AND(K386="Pago",OR(E386='PC Receitas'!$O$7,E386='PC Receitas'!$O$8,E386='PC Receitas'!$O$9,E386='PC Receitas'!$O$10,E386='PC Receitas'!$O$11,E386='PC Receitas'!$O$12,E386='PC Receitas'!$O$13,E386='PC Receitas'!$O$14)),-I386,0))</f>
        <v>7448.57</v>
      </c>
      <c r="R386" s="153" t="e">
        <f t="shared" si="20"/>
        <v>#N/A</v>
      </c>
      <c r="S386" s="150" t="e">
        <f t="shared" si="21"/>
        <v>#N/A</v>
      </c>
      <c r="T386" s="150" t="e">
        <f t="shared" si="22"/>
        <v>#N/A</v>
      </c>
      <c r="U386" s="150" t="e">
        <f t="shared" si="23"/>
        <v>#N/A</v>
      </c>
      <c r="V386" s="154" t="e">
        <f>VLOOKUP(E386,'PC Receitas'!$O$4:$P$14,2,FALSE)</f>
        <v>#N/A</v>
      </c>
    </row>
    <row r="387" spans="3:22" ht="19.5" customHeight="1" thickTop="1" thickBot="1" x14ac:dyDescent="0.3">
      <c r="C387" s="58"/>
      <c r="D387" s="58" t="str">
        <f>IF(C387&lt;&gt;"",TEXT(C387,"00")&amp;"/12/"&amp;'Configurações Básicas'!$P$5,"")</f>
        <v/>
      </c>
      <c r="E387" s="58"/>
      <c r="F387" s="58"/>
      <c r="G387" s="58"/>
      <c r="H387" s="58"/>
      <c r="I387" s="59"/>
      <c r="J387" s="193"/>
      <c r="K387" s="60"/>
      <c r="L387" s="192"/>
      <c r="M387" s="56">
        <f>M386+IF(AND(K387="Pago",OR(E387='PC Receitas'!$O$4,E387='PC Receitas'!$O$5,E387='PC Receitas'!$O$6)),I387,IF(AND(K387="Pago",OR(E387='PC Receitas'!$O$7,E387='PC Receitas'!$O$8,E387='PC Receitas'!$O$9,E387='PC Receitas'!$O$10,E387='PC Receitas'!$O$11,E387='PC Receitas'!$O$12,E387='PC Receitas'!$O$13,E387='PC Receitas'!$O$14)),-I387,0))</f>
        <v>7448.57</v>
      </c>
      <c r="R387" s="153" t="e">
        <f t="shared" si="20"/>
        <v>#N/A</v>
      </c>
      <c r="S387" s="150" t="e">
        <f t="shared" si="21"/>
        <v>#N/A</v>
      </c>
      <c r="T387" s="150" t="e">
        <f t="shared" si="22"/>
        <v>#N/A</v>
      </c>
      <c r="U387" s="150" t="e">
        <f t="shared" si="23"/>
        <v>#N/A</v>
      </c>
      <c r="V387" s="154" t="e">
        <f>VLOOKUP(E387,'PC Receitas'!$O$4:$P$14,2,FALSE)</f>
        <v>#N/A</v>
      </c>
    </row>
    <row r="388" spans="3:22" ht="19.5" customHeight="1" thickTop="1" thickBot="1" x14ac:dyDescent="0.3">
      <c r="C388" s="58"/>
      <c r="D388" s="58" t="str">
        <f>IF(C388&lt;&gt;"",TEXT(C388,"00")&amp;"/12/"&amp;'Configurações Básicas'!$P$5,"")</f>
        <v/>
      </c>
      <c r="E388" s="58"/>
      <c r="F388" s="58"/>
      <c r="G388" s="58"/>
      <c r="H388" s="58"/>
      <c r="I388" s="59"/>
      <c r="J388" s="193"/>
      <c r="K388" s="60"/>
      <c r="L388" s="192"/>
      <c r="M388" s="56">
        <f>M387+IF(AND(K388="Pago",OR(E388='PC Receitas'!$O$4,E388='PC Receitas'!$O$5,E388='PC Receitas'!$O$6)),I388,IF(AND(K388="Pago",OR(E388='PC Receitas'!$O$7,E388='PC Receitas'!$O$8,E388='PC Receitas'!$O$9,E388='PC Receitas'!$O$10,E388='PC Receitas'!$O$11,E388='PC Receitas'!$O$12,E388='PC Receitas'!$O$13,E388='PC Receitas'!$O$14)),-I388,0))</f>
        <v>7448.57</v>
      </c>
      <c r="R388" s="153" t="e">
        <f t="shared" si="20"/>
        <v>#N/A</v>
      </c>
      <c r="S388" s="150" t="e">
        <f t="shared" si="21"/>
        <v>#N/A</v>
      </c>
      <c r="T388" s="150" t="e">
        <f t="shared" si="22"/>
        <v>#N/A</v>
      </c>
      <c r="U388" s="150" t="e">
        <f t="shared" si="23"/>
        <v>#N/A</v>
      </c>
      <c r="V388" s="154" t="e">
        <f>VLOOKUP(E388,'PC Receitas'!$O$4:$P$14,2,FALSE)</f>
        <v>#N/A</v>
      </c>
    </row>
    <row r="389" spans="3:22" ht="19.5" customHeight="1" thickTop="1" thickBot="1" x14ac:dyDescent="0.3">
      <c r="C389" s="58"/>
      <c r="D389" s="58" t="str">
        <f>IF(C389&lt;&gt;"",TEXT(C389,"00")&amp;"/12/"&amp;'Configurações Básicas'!$P$5,"")</f>
        <v/>
      </c>
      <c r="E389" s="58"/>
      <c r="F389" s="58"/>
      <c r="G389" s="58"/>
      <c r="H389" s="58"/>
      <c r="I389" s="59"/>
      <c r="J389" s="193"/>
      <c r="K389" s="60"/>
      <c r="L389" s="192"/>
      <c r="M389" s="56">
        <f>M388+IF(AND(K389="Pago",OR(E389='PC Receitas'!$O$4,E389='PC Receitas'!$O$5,E389='PC Receitas'!$O$6)),I389,IF(AND(K389="Pago",OR(E389='PC Receitas'!$O$7,E389='PC Receitas'!$O$8,E389='PC Receitas'!$O$9,E389='PC Receitas'!$O$10,E389='PC Receitas'!$O$11,E389='PC Receitas'!$O$12,E389='PC Receitas'!$O$13,E389='PC Receitas'!$O$14)),-I389,0))</f>
        <v>7448.57</v>
      </c>
      <c r="R389" s="153" t="e">
        <f t="shared" si="20"/>
        <v>#N/A</v>
      </c>
      <c r="S389" s="150" t="e">
        <f t="shared" si="21"/>
        <v>#N/A</v>
      </c>
      <c r="T389" s="150" t="e">
        <f t="shared" si="22"/>
        <v>#N/A</v>
      </c>
      <c r="U389" s="150" t="e">
        <f t="shared" si="23"/>
        <v>#N/A</v>
      </c>
      <c r="V389" s="154" t="e">
        <f>VLOOKUP(E389,'PC Receitas'!$O$4:$P$14,2,FALSE)</f>
        <v>#N/A</v>
      </c>
    </row>
    <row r="390" spans="3:22" ht="19.5" customHeight="1" thickTop="1" thickBot="1" x14ac:dyDescent="0.3">
      <c r="C390" s="58"/>
      <c r="D390" s="58" t="str">
        <f>IF(C390&lt;&gt;"",TEXT(C390,"00")&amp;"/12/"&amp;'Configurações Básicas'!$P$5,"")</f>
        <v/>
      </c>
      <c r="E390" s="58"/>
      <c r="F390" s="58"/>
      <c r="G390" s="58"/>
      <c r="H390" s="58"/>
      <c r="I390" s="59"/>
      <c r="J390" s="193"/>
      <c r="K390" s="60"/>
      <c r="L390" s="192"/>
      <c r="M390" s="56">
        <f>M389+IF(AND(K390="Pago",OR(E390='PC Receitas'!$O$4,E390='PC Receitas'!$O$5,E390='PC Receitas'!$O$6)),I390,IF(AND(K390="Pago",OR(E390='PC Receitas'!$O$7,E390='PC Receitas'!$O$8,E390='PC Receitas'!$O$9,E390='PC Receitas'!$O$10,E390='PC Receitas'!$O$11,E390='PC Receitas'!$O$12,E390='PC Receitas'!$O$13,E390='PC Receitas'!$O$14)),-I390,0))</f>
        <v>7448.57</v>
      </c>
      <c r="R390" s="153" t="e">
        <f t="shared" ref="R390:R453" si="24">IF(V390="Despesas_com_RH","Despesa",IF(V390="Despesas_Operacionais","Despesa",IF(V390="Despesas_com_Marketing","Despesa",IF(V390="Impostos","Despesa",IF(V390="Investimentos","Despesa","")))))</f>
        <v>#N/A</v>
      </c>
      <c r="S390" s="150" t="e">
        <f t="shared" ref="S390:S453" si="25">IF(V390="Despesas_com_Produtos","Despesa",IF(V390="Despesas_com_Serviços","Despesa",IF(V390="Despesas_Não_Operacionais","Despesa","")))</f>
        <v>#N/A</v>
      </c>
      <c r="T390" s="150" t="e">
        <f t="shared" ref="T390:T453" si="26">IF(V390="Receitas_com_Produtos","Receita",IF(V390="Receitas_com_Serviços","Receita",IF(V390="Receitas_Não_Operacionais","Receita","")))</f>
        <v>#N/A</v>
      </c>
      <c r="U390" s="150" t="e">
        <f t="shared" ref="U390:U453" si="27">IF(R390&lt;&gt;"",R390,IF(S390&lt;&gt;"",S390,IF(T390&lt;&gt;"",T390,"")))</f>
        <v>#N/A</v>
      </c>
      <c r="V390" s="154" t="e">
        <f>VLOOKUP(E390,'PC Receitas'!$O$4:$P$14,2,FALSE)</f>
        <v>#N/A</v>
      </c>
    </row>
    <row r="391" spans="3:22" ht="19.5" customHeight="1" thickTop="1" thickBot="1" x14ac:dyDescent="0.3">
      <c r="C391" s="58"/>
      <c r="D391" s="58" t="str">
        <f>IF(C391&lt;&gt;"",TEXT(C391,"00")&amp;"/12/"&amp;'Configurações Básicas'!$P$5,"")</f>
        <v/>
      </c>
      <c r="E391" s="58"/>
      <c r="F391" s="58"/>
      <c r="G391" s="58"/>
      <c r="H391" s="58"/>
      <c r="I391" s="59"/>
      <c r="J391" s="193"/>
      <c r="K391" s="60"/>
      <c r="L391" s="192"/>
      <c r="M391" s="56">
        <f>M390+IF(AND(K391="Pago",OR(E391='PC Receitas'!$O$4,E391='PC Receitas'!$O$5,E391='PC Receitas'!$O$6)),I391,IF(AND(K391="Pago",OR(E391='PC Receitas'!$O$7,E391='PC Receitas'!$O$8,E391='PC Receitas'!$O$9,E391='PC Receitas'!$O$10,E391='PC Receitas'!$O$11,E391='PC Receitas'!$O$12,E391='PC Receitas'!$O$13,E391='PC Receitas'!$O$14)),-I391,0))</f>
        <v>7448.57</v>
      </c>
      <c r="R391" s="153" t="e">
        <f t="shared" si="24"/>
        <v>#N/A</v>
      </c>
      <c r="S391" s="150" t="e">
        <f t="shared" si="25"/>
        <v>#N/A</v>
      </c>
      <c r="T391" s="150" t="e">
        <f t="shared" si="26"/>
        <v>#N/A</v>
      </c>
      <c r="U391" s="150" t="e">
        <f t="shared" si="27"/>
        <v>#N/A</v>
      </c>
      <c r="V391" s="154" t="e">
        <f>VLOOKUP(E391,'PC Receitas'!$O$4:$P$14,2,FALSE)</f>
        <v>#N/A</v>
      </c>
    </row>
    <row r="392" spans="3:22" ht="19.5" customHeight="1" thickTop="1" thickBot="1" x14ac:dyDescent="0.3">
      <c r="C392" s="58"/>
      <c r="D392" s="58" t="str">
        <f>IF(C392&lt;&gt;"",TEXT(C392,"00")&amp;"/12/"&amp;'Configurações Básicas'!$P$5,"")</f>
        <v/>
      </c>
      <c r="E392" s="58"/>
      <c r="F392" s="58"/>
      <c r="G392" s="58"/>
      <c r="H392" s="58"/>
      <c r="I392" s="59"/>
      <c r="J392" s="193"/>
      <c r="K392" s="60"/>
      <c r="L392" s="192"/>
      <c r="M392" s="56">
        <f>M391+IF(AND(K392="Pago",OR(E392='PC Receitas'!$O$4,E392='PC Receitas'!$O$5,E392='PC Receitas'!$O$6)),I392,IF(AND(K392="Pago",OR(E392='PC Receitas'!$O$7,E392='PC Receitas'!$O$8,E392='PC Receitas'!$O$9,E392='PC Receitas'!$O$10,E392='PC Receitas'!$O$11,E392='PC Receitas'!$O$12,E392='PC Receitas'!$O$13,E392='PC Receitas'!$O$14)),-I392,0))</f>
        <v>7448.57</v>
      </c>
      <c r="R392" s="153" t="e">
        <f t="shared" si="24"/>
        <v>#N/A</v>
      </c>
      <c r="S392" s="150" t="e">
        <f t="shared" si="25"/>
        <v>#N/A</v>
      </c>
      <c r="T392" s="150" t="e">
        <f t="shared" si="26"/>
        <v>#N/A</v>
      </c>
      <c r="U392" s="150" t="e">
        <f t="shared" si="27"/>
        <v>#N/A</v>
      </c>
      <c r="V392" s="154" t="e">
        <f>VLOOKUP(E392,'PC Receitas'!$O$4:$P$14,2,FALSE)</f>
        <v>#N/A</v>
      </c>
    </row>
    <row r="393" spans="3:22" ht="19.5" customHeight="1" thickTop="1" thickBot="1" x14ac:dyDescent="0.3">
      <c r="C393" s="58"/>
      <c r="D393" s="58" t="str">
        <f>IF(C393&lt;&gt;"",TEXT(C393,"00")&amp;"/12/"&amp;'Configurações Básicas'!$P$5,"")</f>
        <v/>
      </c>
      <c r="E393" s="58"/>
      <c r="F393" s="58"/>
      <c r="G393" s="58"/>
      <c r="H393" s="58"/>
      <c r="I393" s="59"/>
      <c r="J393" s="193"/>
      <c r="K393" s="60"/>
      <c r="L393" s="192"/>
      <c r="M393" s="56">
        <f>M392+IF(AND(K393="Pago",OR(E393='PC Receitas'!$O$4,E393='PC Receitas'!$O$5,E393='PC Receitas'!$O$6)),I393,IF(AND(K393="Pago",OR(E393='PC Receitas'!$O$7,E393='PC Receitas'!$O$8,E393='PC Receitas'!$O$9,E393='PC Receitas'!$O$10,E393='PC Receitas'!$O$11,E393='PC Receitas'!$O$12,E393='PC Receitas'!$O$13,E393='PC Receitas'!$O$14)),-I393,0))</f>
        <v>7448.57</v>
      </c>
      <c r="R393" s="153" t="e">
        <f t="shared" si="24"/>
        <v>#N/A</v>
      </c>
      <c r="S393" s="150" t="e">
        <f t="shared" si="25"/>
        <v>#N/A</v>
      </c>
      <c r="T393" s="150" t="e">
        <f t="shared" si="26"/>
        <v>#N/A</v>
      </c>
      <c r="U393" s="150" t="e">
        <f t="shared" si="27"/>
        <v>#N/A</v>
      </c>
      <c r="V393" s="154" t="e">
        <f>VLOOKUP(E393,'PC Receitas'!$O$4:$P$14,2,FALSE)</f>
        <v>#N/A</v>
      </c>
    </row>
    <row r="394" spans="3:22" ht="19.5" customHeight="1" thickTop="1" thickBot="1" x14ac:dyDescent="0.3">
      <c r="C394" s="58"/>
      <c r="D394" s="58" t="str">
        <f>IF(C394&lt;&gt;"",TEXT(C394,"00")&amp;"/12/"&amp;'Configurações Básicas'!$P$5,"")</f>
        <v/>
      </c>
      <c r="E394" s="58"/>
      <c r="F394" s="58"/>
      <c r="G394" s="58"/>
      <c r="H394" s="58"/>
      <c r="I394" s="59"/>
      <c r="J394" s="193"/>
      <c r="K394" s="60"/>
      <c r="L394" s="192"/>
      <c r="M394" s="56">
        <f>M393+IF(AND(K394="Pago",OR(E394='PC Receitas'!$O$4,E394='PC Receitas'!$O$5,E394='PC Receitas'!$O$6)),I394,IF(AND(K394="Pago",OR(E394='PC Receitas'!$O$7,E394='PC Receitas'!$O$8,E394='PC Receitas'!$O$9,E394='PC Receitas'!$O$10,E394='PC Receitas'!$O$11,E394='PC Receitas'!$O$12,E394='PC Receitas'!$O$13,E394='PC Receitas'!$O$14)),-I394,0))</f>
        <v>7448.57</v>
      </c>
      <c r="R394" s="153" t="e">
        <f t="shared" si="24"/>
        <v>#N/A</v>
      </c>
      <c r="S394" s="150" t="e">
        <f t="shared" si="25"/>
        <v>#N/A</v>
      </c>
      <c r="T394" s="150" t="e">
        <f t="shared" si="26"/>
        <v>#N/A</v>
      </c>
      <c r="U394" s="150" t="e">
        <f t="shared" si="27"/>
        <v>#N/A</v>
      </c>
      <c r="V394" s="154" t="e">
        <f>VLOOKUP(E394,'PC Receitas'!$O$4:$P$14,2,FALSE)</f>
        <v>#N/A</v>
      </c>
    </row>
    <row r="395" spans="3:22" ht="19.5" customHeight="1" thickTop="1" thickBot="1" x14ac:dyDescent="0.3">
      <c r="C395" s="58"/>
      <c r="D395" s="58" t="str">
        <f>IF(C395&lt;&gt;"",TEXT(C395,"00")&amp;"/12/"&amp;'Configurações Básicas'!$P$5,"")</f>
        <v/>
      </c>
      <c r="E395" s="58"/>
      <c r="F395" s="58"/>
      <c r="G395" s="58"/>
      <c r="H395" s="58"/>
      <c r="I395" s="59"/>
      <c r="J395" s="193"/>
      <c r="K395" s="60"/>
      <c r="L395" s="192"/>
      <c r="M395" s="56">
        <f>M394+IF(AND(K395="Pago",OR(E395='PC Receitas'!$O$4,E395='PC Receitas'!$O$5,E395='PC Receitas'!$O$6)),I395,IF(AND(K395="Pago",OR(E395='PC Receitas'!$O$7,E395='PC Receitas'!$O$8,E395='PC Receitas'!$O$9,E395='PC Receitas'!$O$10,E395='PC Receitas'!$O$11,E395='PC Receitas'!$O$12,E395='PC Receitas'!$O$13,E395='PC Receitas'!$O$14)),-I395,0))</f>
        <v>7448.57</v>
      </c>
      <c r="R395" s="153" t="e">
        <f t="shared" si="24"/>
        <v>#N/A</v>
      </c>
      <c r="S395" s="150" t="e">
        <f t="shared" si="25"/>
        <v>#N/A</v>
      </c>
      <c r="T395" s="150" t="e">
        <f t="shared" si="26"/>
        <v>#N/A</v>
      </c>
      <c r="U395" s="150" t="e">
        <f t="shared" si="27"/>
        <v>#N/A</v>
      </c>
      <c r="V395" s="154" t="e">
        <f>VLOOKUP(E395,'PC Receitas'!$O$4:$P$14,2,FALSE)</f>
        <v>#N/A</v>
      </c>
    </row>
    <row r="396" spans="3:22" ht="19.5" customHeight="1" thickTop="1" thickBot="1" x14ac:dyDescent="0.3">
      <c r="C396" s="58"/>
      <c r="D396" s="58" t="str">
        <f>IF(C396&lt;&gt;"",TEXT(C396,"00")&amp;"/12/"&amp;'Configurações Básicas'!$P$5,"")</f>
        <v/>
      </c>
      <c r="E396" s="58"/>
      <c r="F396" s="58"/>
      <c r="G396" s="58"/>
      <c r="H396" s="58"/>
      <c r="I396" s="59"/>
      <c r="J396" s="193"/>
      <c r="K396" s="60"/>
      <c r="L396" s="192"/>
      <c r="M396" s="56">
        <f>M395+IF(AND(K396="Pago",OR(E396='PC Receitas'!$O$4,E396='PC Receitas'!$O$5,E396='PC Receitas'!$O$6)),I396,IF(AND(K396="Pago",OR(E396='PC Receitas'!$O$7,E396='PC Receitas'!$O$8,E396='PC Receitas'!$O$9,E396='PC Receitas'!$O$10,E396='PC Receitas'!$O$11,E396='PC Receitas'!$O$12,E396='PC Receitas'!$O$13,E396='PC Receitas'!$O$14)),-I396,0))</f>
        <v>7448.57</v>
      </c>
      <c r="R396" s="153" t="e">
        <f t="shared" si="24"/>
        <v>#N/A</v>
      </c>
      <c r="S396" s="150" t="e">
        <f t="shared" si="25"/>
        <v>#N/A</v>
      </c>
      <c r="T396" s="150" t="e">
        <f t="shared" si="26"/>
        <v>#N/A</v>
      </c>
      <c r="U396" s="150" t="e">
        <f t="shared" si="27"/>
        <v>#N/A</v>
      </c>
      <c r="V396" s="154" t="e">
        <f>VLOOKUP(E396,'PC Receitas'!$O$4:$P$14,2,FALSE)</f>
        <v>#N/A</v>
      </c>
    </row>
    <row r="397" spans="3:22" ht="19.5" customHeight="1" thickTop="1" thickBot="1" x14ac:dyDescent="0.3">
      <c r="C397" s="58"/>
      <c r="D397" s="58" t="str">
        <f>IF(C397&lt;&gt;"",TEXT(C397,"00")&amp;"/12/"&amp;'Configurações Básicas'!$P$5,"")</f>
        <v/>
      </c>
      <c r="E397" s="58"/>
      <c r="F397" s="58"/>
      <c r="G397" s="58"/>
      <c r="H397" s="58"/>
      <c r="I397" s="59"/>
      <c r="J397" s="193"/>
      <c r="K397" s="60"/>
      <c r="L397" s="192"/>
      <c r="M397" s="56">
        <f>M396+IF(AND(K397="Pago",OR(E397='PC Receitas'!$O$4,E397='PC Receitas'!$O$5,E397='PC Receitas'!$O$6)),I397,IF(AND(K397="Pago",OR(E397='PC Receitas'!$O$7,E397='PC Receitas'!$O$8,E397='PC Receitas'!$O$9,E397='PC Receitas'!$O$10,E397='PC Receitas'!$O$11,E397='PC Receitas'!$O$12,E397='PC Receitas'!$O$13,E397='PC Receitas'!$O$14)),-I397,0))</f>
        <v>7448.57</v>
      </c>
      <c r="R397" s="153" t="e">
        <f t="shared" si="24"/>
        <v>#N/A</v>
      </c>
      <c r="S397" s="150" t="e">
        <f t="shared" si="25"/>
        <v>#N/A</v>
      </c>
      <c r="T397" s="150" t="e">
        <f t="shared" si="26"/>
        <v>#N/A</v>
      </c>
      <c r="U397" s="150" t="e">
        <f t="shared" si="27"/>
        <v>#N/A</v>
      </c>
      <c r="V397" s="154" t="e">
        <f>VLOOKUP(E397,'PC Receitas'!$O$4:$P$14,2,FALSE)</f>
        <v>#N/A</v>
      </c>
    </row>
    <row r="398" spans="3:22" ht="19.5" customHeight="1" thickTop="1" thickBot="1" x14ac:dyDescent="0.3">
      <c r="C398" s="58"/>
      <c r="D398" s="58" t="str">
        <f>IF(C398&lt;&gt;"",TEXT(C398,"00")&amp;"/12/"&amp;'Configurações Básicas'!$P$5,"")</f>
        <v/>
      </c>
      <c r="E398" s="58"/>
      <c r="F398" s="58"/>
      <c r="G398" s="58"/>
      <c r="H398" s="58"/>
      <c r="I398" s="59"/>
      <c r="J398" s="193"/>
      <c r="K398" s="60"/>
      <c r="L398" s="192"/>
      <c r="M398" s="56">
        <f>M397+IF(AND(K398="Pago",OR(E398='PC Receitas'!$O$4,E398='PC Receitas'!$O$5,E398='PC Receitas'!$O$6)),I398,IF(AND(K398="Pago",OR(E398='PC Receitas'!$O$7,E398='PC Receitas'!$O$8,E398='PC Receitas'!$O$9,E398='PC Receitas'!$O$10,E398='PC Receitas'!$O$11,E398='PC Receitas'!$O$12,E398='PC Receitas'!$O$13,E398='PC Receitas'!$O$14)),-I398,0))</f>
        <v>7448.57</v>
      </c>
      <c r="R398" s="153" t="e">
        <f t="shared" si="24"/>
        <v>#N/A</v>
      </c>
      <c r="S398" s="150" t="e">
        <f t="shared" si="25"/>
        <v>#N/A</v>
      </c>
      <c r="T398" s="150" t="e">
        <f t="shared" si="26"/>
        <v>#N/A</v>
      </c>
      <c r="U398" s="150" t="e">
        <f t="shared" si="27"/>
        <v>#N/A</v>
      </c>
      <c r="V398" s="154" t="e">
        <f>VLOOKUP(E398,'PC Receitas'!$O$4:$P$14,2,FALSE)</f>
        <v>#N/A</v>
      </c>
    </row>
    <row r="399" spans="3:22" ht="19.5" customHeight="1" thickTop="1" thickBot="1" x14ac:dyDescent="0.3">
      <c r="C399" s="58"/>
      <c r="D399" s="58" t="str">
        <f>IF(C399&lt;&gt;"",TEXT(C399,"00")&amp;"/12/"&amp;'Configurações Básicas'!$P$5,"")</f>
        <v/>
      </c>
      <c r="E399" s="58"/>
      <c r="F399" s="58"/>
      <c r="G399" s="58"/>
      <c r="H399" s="58"/>
      <c r="I399" s="59"/>
      <c r="J399" s="193"/>
      <c r="K399" s="60"/>
      <c r="L399" s="192"/>
      <c r="M399" s="56">
        <f>M398+IF(AND(K399="Pago",OR(E399='PC Receitas'!$O$4,E399='PC Receitas'!$O$5,E399='PC Receitas'!$O$6)),I399,IF(AND(K399="Pago",OR(E399='PC Receitas'!$O$7,E399='PC Receitas'!$O$8,E399='PC Receitas'!$O$9,E399='PC Receitas'!$O$10,E399='PC Receitas'!$O$11,E399='PC Receitas'!$O$12,E399='PC Receitas'!$O$13,E399='PC Receitas'!$O$14)),-I399,0))</f>
        <v>7448.57</v>
      </c>
      <c r="R399" s="153" t="e">
        <f t="shared" si="24"/>
        <v>#N/A</v>
      </c>
      <c r="S399" s="150" t="e">
        <f t="shared" si="25"/>
        <v>#N/A</v>
      </c>
      <c r="T399" s="150" t="e">
        <f t="shared" si="26"/>
        <v>#N/A</v>
      </c>
      <c r="U399" s="150" t="e">
        <f t="shared" si="27"/>
        <v>#N/A</v>
      </c>
      <c r="V399" s="154" t="e">
        <f>VLOOKUP(E399,'PC Receitas'!$O$4:$P$14,2,FALSE)</f>
        <v>#N/A</v>
      </c>
    </row>
    <row r="400" spans="3:22" ht="19.5" customHeight="1" thickTop="1" thickBot="1" x14ac:dyDescent="0.3">
      <c r="C400" s="58"/>
      <c r="D400" s="58" t="str">
        <f>IF(C400&lt;&gt;"",TEXT(C400,"00")&amp;"/12/"&amp;'Configurações Básicas'!$P$5,"")</f>
        <v/>
      </c>
      <c r="E400" s="58"/>
      <c r="F400" s="58"/>
      <c r="G400" s="58"/>
      <c r="H400" s="58"/>
      <c r="I400" s="59"/>
      <c r="J400" s="193"/>
      <c r="K400" s="60"/>
      <c r="L400" s="192"/>
      <c r="M400" s="56">
        <f>M399+IF(AND(K400="Pago",OR(E400='PC Receitas'!$O$4,E400='PC Receitas'!$O$5,E400='PC Receitas'!$O$6)),I400,IF(AND(K400="Pago",OR(E400='PC Receitas'!$O$7,E400='PC Receitas'!$O$8,E400='PC Receitas'!$O$9,E400='PC Receitas'!$O$10,E400='PC Receitas'!$O$11,E400='PC Receitas'!$O$12,E400='PC Receitas'!$O$13,E400='PC Receitas'!$O$14)),-I400,0))</f>
        <v>7448.57</v>
      </c>
      <c r="R400" s="153" t="e">
        <f t="shared" si="24"/>
        <v>#N/A</v>
      </c>
      <c r="S400" s="150" t="e">
        <f t="shared" si="25"/>
        <v>#N/A</v>
      </c>
      <c r="T400" s="150" t="e">
        <f t="shared" si="26"/>
        <v>#N/A</v>
      </c>
      <c r="U400" s="150" t="e">
        <f t="shared" si="27"/>
        <v>#N/A</v>
      </c>
      <c r="V400" s="154" t="e">
        <f>VLOOKUP(E400,'PC Receitas'!$O$4:$P$14,2,FALSE)</f>
        <v>#N/A</v>
      </c>
    </row>
    <row r="401" spans="3:22" ht="19.5" customHeight="1" thickTop="1" thickBot="1" x14ac:dyDescent="0.3">
      <c r="C401" s="58"/>
      <c r="D401" s="58" t="str">
        <f>IF(C401&lt;&gt;"",TEXT(C401,"00")&amp;"/12/"&amp;'Configurações Básicas'!$P$5,"")</f>
        <v/>
      </c>
      <c r="E401" s="58"/>
      <c r="F401" s="58"/>
      <c r="G401" s="58"/>
      <c r="H401" s="58"/>
      <c r="I401" s="59"/>
      <c r="J401" s="193"/>
      <c r="K401" s="60"/>
      <c r="L401" s="192"/>
      <c r="M401" s="56">
        <f>M400+IF(AND(K401="Pago",OR(E401='PC Receitas'!$O$4,E401='PC Receitas'!$O$5,E401='PC Receitas'!$O$6)),I401,IF(AND(K401="Pago",OR(E401='PC Receitas'!$O$7,E401='PC Receitas'!$O$8,E401='PC Receitas'!$O$9,E401='PC Receitas'!$O$10,E401='PC Receitas'!$O$11,E401='PC Receitas'!$O$12,E401='PC Receitas'!$O$13,E401='PC Receitas'!$O$14)),-I401,0))</f>
        <v>7448.57</v>
      </c>
      <c r="R401" s="153" t="e">
        <f t="shared" si="24"/>
        <v>#N/A</v>
      </c>
      <c r="S401" s="150" t="e">
        <f t="shared" si="25"/>
        <v>#N/A</v>
      </c>
      <c r="T401" s="150" t="e">
        <f t="shared" si="26"/>
        <v>#N/A</v>
      </c>
      <c r="U401" s="150" t="e">
        <f t="shared" si="27"/>
        <v>#N/A</v>
      </c>
      <c r="V401" s="154" t="e">
        <f>VLOOKUP(E401,'PC Receitas'!$O$4:$P$14,2,FALSE)</f>
        <v>#N/A</v>
      </c>
    </row>
    <row r="402" spans="3:22" ht="19.5" customHeight="1" thickTop="1" thickBot="1" x14ac:dyDescent="0.3">
      <c r="C402" s="58"/>
      <c r="D402" s="58" t="str">
        <f>IF(C402&lt;&gt;"",TEXT(C402,"00")&amp;"/12/"&amp;'Configurações Básicas'!$P$5,"")</f>
        <v/>
      </c>
      <c r="E402" s="58"/>
      <c r="F402" s="58"/>
      <c r="G402" s="58"/>
      <c r="H402" s="58"/>
      <c r="I402" s="59"/>
      <c r="J402" s="193"/>
      <c r="K402" s="60"/>
      <c r="L402" s="192"/>
      <c r="M402" s="56">
        <f>M401+IF(AND(K402="Pago",OR(E402='PC Receitas'!$O$4,E402='PC Receitas'!$O$5,E402='PC Receitas'!$O$6)),I402,IF(AND(K402="Pago",OR(E402='PC Receitas'!$O$7,E402='PC Receitas'!$O$8,E402='PC Receitas'!$O$9,E402='PC Receitas'!$O$10,E402='PC Receitas'!$O$11,E402='PC Receitas'!$O$12,E402='PC Receitas'!$O$13,E402='PC Receitas'!$O$14)),-I402,0))</f>
        <v>7448.57</v>
      </c>
      <c r="R402" s="153" t="e">
        <f t="shared" si="24"/>
        <v>#N/A</v>
      </c>
      <c r="S402" s="150" t="e">
        <f t="shared" si="25"/>
        <v>#N/A</v>
      </c>
      <c r="T402" s="150" t="e">
        <f t="shared" si="26"/>
        <v>#N/A</v>
      </c>
      <c r="U402" s="150" t="e">
        <f t="shared" si="27"/>
        <v>#N/A</v>
      </c>
      <c r="V402" s="154" t="e">
        <f>VLOOKUP(E402,'PC Receitas'!$O$4:$P$14,2,FALSE)</f>
        <v>#N/A</v>
      </c>
    </row>
    <row r="403" spans="3:22" ht="19.5" customHeight="1" thickTop="1" thickBot="1" x14ac:dyDescent="0.3">
      <c r="C403" s="58"/>
      <c r="D403" s="58" t="str">
        <f>IF(C403&lt;&gt;"",TEXT(C403,"00")&amp;"/12/"&amp;'Configurações Básicas'!$P$5,"")</f>
        <v/>
      </c>
      <c r="E403" s="58"/>
      <c r="F403" s="58"/>
      <c r="G403" s="58"/>
      <c r="H403" s="58"/>
      <c r="I403" s="59"/>
      <c r="J403" s="193"/>
      <c r="K403" s="60"/>
      <c r="L403" s="192"/>
      <c r="M403" s="56">
        <f>M402+IF(AND(K403="Pago",OR(E403='PC Receitas'!$O$4,E403='PC Receitas'!$O$5,E403='PC Receitas'!$O$6)),I403,IF(AND(K403="Pago",OR(E403='PC Receitas'!$O$7,E403='PC Receitas'!$O$8,E403='PC Receitas'!$O$9,E403='PC Receitas'!$O$10,E403='PC Receitas'!$O$11,E403='PC Receitas'!$O$12,E403='PC Receitas'!$O$13,E403='PC Receitas'!$O$14)),-I403,0))</f>
        <v>7448.57</v>
      </c>
      <c r="R403" s="153" t="e">
        <f t="shared" si="24"/>
        <v>#N/A</v>
      </c>
      <c r="S403" s="150" t="e">
        <f t="shared" si="25"/>
        <v>#N/A</v>
      </c>
      <c r="T403" s="150" t="e">
        <f t="shared" si="26"/>
        <v>#N/A</v>
      </c>
      <c r="U403" s="150" t="e">
        <f t="shared" si="27"/>
        <v>#N/A</v>
      </c>
      <c r="V403" s="154" t="e">
        <f>VLOOKUP(E403,'PC Receitas'!$O$4:$P$14,2,FALSE)</f>
        <v>#N/A</v>
      </c>
    </row>
    <row r="404" spans="3:22" ht="19.5" customHeight="1" thickTop="1" thickBot="1" x14ac:dyDescent="0.3">
      <c r="C404" s="58"/>
      <c r="D404" s="58" t="str">
        <f>IF(C404&lt;&gt;"",TEXT(C404,"00")&amp;"/12/"&amp;'Configurações Básicas'!$P$5,"")</f>
        <v/>
      </c>
      <c r="E404" s="58"/>
      <c r="F404" s="58"/>
      <c r="G404" s="58"/>
      <c r="H404" s="58"/>
      <c r="I404" s="59"/>
      <c r="J404" s="193"/>
      <c r="K404" s="60"/>
      <c r="L404" s="192"/>
      <c r="M404" s="56">
        <f>M403+IF(AND(K404="Pago",OR(E404='PC Receitas'!$O$4,E404='PC Receitas'!$O$5,E404='PC Receitas'!$O$6)),I404,IF(AND(K404="Pago",OR(E404='PC Receitas'!$O$7,E404='PC Receitas'!$O$8,E404='PC Receitas'!$O$9,E404='PC Receitas'!$O$10,E404='PC Receitas'!$O$11,E404='PC Receitas'!$O$12,E404='PC Receitas'!$O$13,E404='PC Receitas'!$O$14)),-I404,0))</f>
        <v>7448.57</v>
      </c>
      <c r="R404" s="153" t="e">
        <f t="shared" si="24"/>
        <v>#N/A</v>
      </c>
      <c r="S404" s="150" t="e">
        <f t="shared" si="25"/>
        <v>#N/A</v>
      </c>
      <c r="T404" s="150" t="e">
        <f t="shared" si="26"/>
        <v>#N/A</v>
      </c>
      <c r="U404" s="150" t="e">
        <f t="shared" si="27"/>
        <v>#N/A</v>
      </c>
      <c r="V404" s="154" t="e">
        <f>VLOOKUP(E404,'PC Receitas'!$O$4:$P$14,2,FALSE)</f>
        <v>#N/A</v>
      </c>
    </row>
    <row r="405" spans="3:22" ht="19.5" customHeight="1" thickTop="1" thickBot="1" x14ac:dyDescent="0.3">
      <c r="C405" s="58"/>
      <c r="D405" s="58" t="str">
        <f>IF(C405&lt;&gt;"",TEXT(C405,"00")&amp;"/12/"&amp;'Configurações Básicas'!$P$5,"")</f>
        <v/>
      </c>
      <c r="E405" s="58"/>
      <c r="F405" s="58"/>
      <c r="G405" s="58"/>
      <c r="H405" s="58"/>
      <c r="I405" s="59"/>
      <c r="J405" s="193"/>
      <c r="K405" s="60"/>
      <c r="L405" s="192"/>
      <c r="M405" s="56">
        <f>M404+IF(AND(K405="Pago",OR(E405='PC Receitas'!$O$4,E405='PC Receitas'!$O$5,E405='PC Receitas'!$O$6)),I405,IF(AND(K405="Pago",OR(E405='PC Receitas'!$O$7,E405='PC Receitas'!$O$8,E405='PC Receitas'!$O$9,E405='PC Receitas'!$O$10,E405='PC Receitas'!$O$11,E405='PC Receitas'!$O$12,E405='PC Receitas'!$O$13,E405='PC Receitas'!$O$14)),-I405,0))</f>
        <v>7448.57</v>
      </c>
      <c r="R405" s="153" t="e">
        <f t="shared" si="24"/>
        <v>#N/A</v>
      </c>
      <c r="S405" s="150" t="e">
        <f t="shared" si="25"/>
        <v>#N/A</v>
      </c>
      <c r="T405" s="150" t="e">
        <f t="shared" si="26"/>
        <v>#N/A</v>
      </c>
      <c r="U405" s="150" t="e">
        <f t="shared" si="27"/>
        <v>#N/A</v>
      </c>
      <c r="V405" s="154" t="e">
        <f>VLOOKUP(E405,'PC Receitas'!$O$4:$P$14,2,FALSE)</f>
        <v>#N/A</v>
      </c>
    </row>
    <row r="406" spans="3:22" ht="19.5" customHeight="1" thickTop="1" thickBot="1" x14ac:dyDescent="0.3">
      <c r="C406" s="58"/>
      <c r="D406" s="58" t="str">
        <f>IF(C406&lt;&gt;"",TEXT(C406,"00")&amp;"/12/"&amp;'Configurações Básicas'!$P$5,"")</f>
        <v/>
      </c>
      <c r="E406" s="58"/>
      <c r="F406" s="58"/>
      <c r="G406" s="58"/>
      <c r="H406" s="58"/>
      <c r="I406" s="59"/>
      <c r="J406" s="193"/>
      <c r="K406" s="60"/>
      <c r="L406" s="192"/>
      <c r="M406" s="56">
        <f>M405+IF(AND(K406="Pago",OR(E406='PC Receitas'!$O$4,E406='PC Receitas'!$O$5,E406='PC Receitas'!$O$6)),I406,IF(AND(K406="Pago",OR(E406='PC Receitas'!$O$7,E406='PC Receitas'!$O$8,E406='PC Receitas'!$O$9,E406='PC Receitas'!$O$10,E406='PC Receitas'!$O$11,E406='PC Receitas'!$O$12,E406='PC Receitas'!$O$13,E406='PC Receitas'!$O$14)),-I406,0))</f>
        <v>7448.57</v>
      </c>
      <c r="R406" s="153" t="e">
        <f t="shared" si="24"/>
        <v>#N/A</v>
      </c>
      <c r="S406" s="150" t="e">
        <f t="shared" si="25"/>
        <v>#N/A</v>
      </c>
      <c r="T406" s="150" t="e">
        <f t="shared" si="26"/>
        <v>#N/A</v>
      </c>
      <c r="U406" s="150" t="e">
        <f t="shared" si="27"/>
        <v>#N/A</v>
      </c>
      <c r="V406" s="154" t="e">
        <f>VLOOKUP(E406,'PC Receitas'!$O$4:$P$14,2,FALSE)</f>
        <v>#N/A</v>
      </c>
    </row>
    <row r="407" spans="3:22" ht="19.5" customHeight="1" thickTop="1" thickBot="1" x14ac:dyDescent="0.3">
      <c r="C407" s="58"/>
      <c r="D407" s="58" t="str">
        <f>IF(C407&lt;&gt;"",TEXT(C407,"00")&amp;"/12/"&amp;'Configurações Básicas'!$P$5,"")</f>
        <v/>
      </c>
      <c r="E407" s="58"/>
      <c r="F407" s="58"/>
      <c r="G407" s="58"/>
      <c r="H407" s="58"/>
      <c r="I407" s="59"/>
      <c r="J407" s="193"/>
      <c r="K407" s="60"/>
      <c r="L407" s="192"/>
      <c r="M407" s="56">
        <f>M406+IF(AND(K407="Pago",OR(E407='PC Receitas'!$O$4,E407='PC Receitas'!$O$5,E407='PC Receitas'!$O$6)),I407,IF(AND(K407="Pago",OR(E407='PC Receitas'!$O$7,E407='PC Receitas'!$O$8,E407='PC Receitas'!$O$9,E407='PC Receitas'!$O$10,E407='PC Receitas'!$O$11,E407='PC Receitas'!$O$12,E407='PC Receitas'!$O$13,E407='PC Receitas'!$O$14)),-I407,0))</f>
        <v>7448.57</v>
      </c>
      <c r="R407" s="153" t="e">
        <f t="shared" si="24"/>
        <v>#N/A</v>
      </c>
      <c r="S407" s="150" t="e">
        <f t="shared" si="25"/>
        <v>#N/A</v>
      </c>
      <c r="T407" s="150" t="e">
        <f t="shared" si="26"/>
        <v>#N/A</v>
      </c>
      <c r="U407" s="150" t="e">
        <f t="shared" si="27"/>
        <v>#N/A</v>
      </c>
      <c r="V407" s="154" t="e">
        <f>VLOOKUP(E407,'PC Receitas'!$O$4:$P$14,2,FALSE)</f>
        <v>#N/A</v>
      </c>
    </row>
    <row r="408" spans="3:22" ht="19.5" customHeight="1" thickTop="1" thickBot="1" x14ac:dyDescent="0.3">
      <c r="C408" s="58"/>
      <c r="D408" s="58" t="str">
        <f>IF(C408&lt;&gt;"",TEXT(C408,"00")&amp;"/12/"&amp;'Configurações Básicas'!$P$5,"")</f>
        <v/>
      </c>
      <c r="E408" s="58"/>
      <c r="F408" s="58"/>
      <c r="G408" s="58"/>
      <c r="H408" s="58"/>
      <c r="I408" s="59"/>
      <c r="J408" s="193"/>
      <c r="K408" s="60"/>
      <c r="L408" s="192"/>
      <c r="M408" s="56">
        <f>M407+IF(AND(K408="Pago",OR(E408='PC Receitas'!$O$4,E408='PC Receitas'!$O$5,E408='PC Receitas'!$O$6)),I408,IF(AND(K408="Pago",OR(E408='PC Receitas'!$O$7,E408='PC Receitas'!$O$8,E408='PC Receitas'!$O$9,E408='PC Receitas'!$O$10,E408='PC Receitas'!$O$11,E408='PC Receitas'!$O$12,E408='PC Receitas'!$O$13,E408='PC Receitas'!$O$14)),-I408,0))</f>
        <v>7448.57</v>
      </c>
      <c r="R408" s="153" t="e">
        <f t="shared" si="24"/>
        <v>#N/A</v>
      </c>
      <c r="S408" s="150" t="e">
        <f t="shared" si="25"/>
        <v>#N/A</v>
      </c>
      <c r="T408" s="150" t="e">
        <f t="shared" si="26"/>
        <v>#N/A</v>
      </c>
      <c r="U408" s="150" t="e">
        <f t="shared" si="27"/>
        <v>#N/A</v>
      </c>
      <c r="V408" s="154" t="e">
        <f>VLOOKUP(E408,'PC Receitas'!$O$4:$P$14,2,FALSE)</f>
        <v>#N/A</v>
      </c>
    </row>
    <row r="409" spans="3:22" ht="19.5" customHeight="1" thickTop="1" thickBot="1" x14ac:dyDescent="0.3">
      <c r="C409" s="58"/>
      <c r="D409" s="58" t="str">
        <f>IF(C409&lt;&gt;"",TEXT(C409,"00")&amp;"/12/"&amp;'Configurações Básicas'!$P$5,"")</f>
        <v/>
      </c>
      <c r="E409" s="58"/>
      <c r="F409" s="58"/>
      <c r="G409" s="58"/>
      <c r="H409" s="58"/>
      <c r="I409" s="59"/>
      <c r="J409" s="193"/>
      <c r="K409" s="60"/>
      <c r="L409" s="192"/>
      <c r="M409" s="56">
        <f>M408+IF(AND(K409="Pago",OR(E409='PC Receitas'!$O$4,E409='PC Receitas'!$O$5,E409='PC Receitas'!$O$6)),I409,IF(AND(K409="Pago",OR(E409='PC Receitas'!$O$7,E409='PC Receitas'!$O$8,E409='PC Receitas'!$O$9,E409='PC Receitas'!$O$10,E409='PC Receitas'!$O$11,E409='PC Receitas'!$O$12,E409='PC Receitas'!$O$13,E409='PC Receitas'!$O$14)),-I409,0))</f>
        <v>7448.57</v>
      </c>
      <c r="R409" s="153" t="e">
        <f t="shared" si="24"/>
        <v>#N/A</v>
      </c>
      <c r="S409" s="150" t="e">
        <f t="shared" si="25"/>
        <v>#N/A</v>
      </c>
      <c r="T409" s="150" t="e">
        <f t="shared" si="26"/>
        <v>#N/A</v>
      </c>
      <c r="U409" s="150" t="e">
        <f t="shared" si="27"/>
        <v>#N/A</v>
      </c>
      <c r="V409" s="154" t="e">
        <f>VLOOKUP(E409,'PC Receitas'!$O$4:$P$14,2,FALSE)</f>
        <v>#N/A</v>
      </c>
    </row>
    <row r="410" spans="3:22" ht="19.5" customHeight="1" thickTop="1" thickBot="1" x14ac:dyDescent="0.3">
      <c r="C410" s="58"/>
      <c r="D410" s="58" t="str">
        <f>IF(C410&lt;&gt;"",TEXT(C410,"00")&amp;"/12/"&amp;'Configurações Básicas'!$P$5,"")</f>
        <v/>
      </c>
      <c r="E410" s="58"/>
      <c r="F410" s="58"/>
      <c r="G410" s="58"/>
      <c r="H410" s="58"/>
      <c r="I410" s="59"/>
      <c r="J410" s="193"/>
      <c r="K410" s="60"/>
      <c r="L410" s="192"/>
      <c r="M410" s="56">
        <f>M409+IF(AND(K410="Pago",OR(E410='PC Receitas'!$O$4,E410='PC Receitas'!$O$5,E410='PC Receitas'!$O$6)),I410,IF(AND(K410="Pago",OR(E410='PC Receitas'!$O$7,E410='PC Receitas'!$O$8,E410='PC Receitas'!$O$9,E410='PC Receitas'!$O$10,E410='PC Receitas'!$O$11,E410='PC Receitas'!$O$12,E410='PC Receitas'!$O$13,E410='PC Receitas'!$O$14)),-I410,0))</f>
        <v>7448.57</v>
      </c>
      <c r="R410" s="153" t="e">
        <f t="shared" si="24"/>
        <v>#N/A</v>
      </c>
      <c r="S410" s="150" t="e">
        <f t="shared" si="25"/>
        <v>#N/A</v>
      </c>
      <c r="T410" s="150" t="e">
        <f t="shared" si="26"/>
        <v>#N/A</v>
      </c>
      <c r="U410" s="150" t="e">
        <f t="shared" si="27"/>
        <v>#N/A</v>
      </c>
      <c r="V410" s="154" t="e">
        <f>VLOOKUP(E410,'PC Receitas'!$O$4:$P$14,2,FALSE)</f>
        <v>#N/A</v>
      </c>
    </row>
    <row r="411" spans="3:22" ht="19.5" customHeight="1" thickTop="1" thickBot="1" x14ac:dyDescent="0.3">
      <c r="C411" s="58"/>
      <c r="D411" s="58" t="str">
        <f>IF(C411&lt;&gt;"",TEXT(C411,"00")&amp;"/12/"&amp;'Configurações Básicas'!$P$5,"")</f>
        <v/>
      </c>
      <c r="E411" s="58"/>
      <c r="F411" s="58"/>
      <c r="G411" s="58"/>
      <c r="H411" s="58"/>
      <c r="I411" s="59"/>
      <c r="J411" s="193"/>
      <c r="K411" s="60"/>
      <c r="L411" s="192"/>
      <c r="M411" s="56">
        <f>M410+IF(AND(K411="Pago",OR(E411='PC Receitas'!$O$4,E411='PC Receitas'!$O$5,E411='PC Receitas'!$O$6)),I411,IF(AND(K411="Pago",OR(E411='PC Receitas'!$O$7,E411='PC Receitas'!$O$8,E411='PC Receitas'!$O$9,E411='PC Receitas'!$O$10,E411='PC Receitas'!$O$11,E411='PC Receitas'!$O$12,E411='PC Receitas'!$O$13,E411='PC Receitas'!$O$14)),-I411,0))</f>
        <v>7448.57</v>
      </c>
      <c r="R411" s="153" t="e">
        <f t="shared" si="24"/>
        <v>#N/A</v>
      </c>
      <c r="S411" s="150" t="e">
        <f t="shared" si="25"/>
        <v>#N/A</v>
      </c>
      <c r="T411" s="150" t="e">
        <f t="shared" si="26"/>
        <v>#N/A</v>
      </c>
      <c r="U411" s="150" t="e">
        <f t="shared" si="27"/>
        <v>#N/A</v>
      </c>
      <c r="V411" s="154" t="e">
        <f>VLOOKUP(E411,'PC Receitas'!$O$4:$P$14,2,FALSE)</f>
        <v>#N/A</v>
      </c>
    </row>
    <row r="412" spans="3:22" ht="19.5" customHeight="1" thickTop="1" thickBot="1" x14ac:dyDescent="0.3">
      <c r="C412" s="58"/>
      <c r="D412" s="58" t="str">
        <f>IF(C412&lt;&gt;"",TEXT(C412,"00")&amp;"/12/"&amp;'Configurações Básicas'!$P$5,"")</f>
        <v/>
      </c>
      <c r="E412" s="58"/>
      <c r="F412" s="58"/>
      <c r="G412" s="58"/>
      <c r="H412" s="58"/>
      <c r="I412" s="59"/>
      <c r="J412" s="193"/>
      <c r="K412" s="60"/>
      <c r="L412" s="192"/>
      <c r="M412" s="56">
        <f>M411+IF(AND(K412="Pago",OR(E412='PC Receitas'!$O$4,E412='PC Receitas'!$O$5,E412='PC Receitas'!$O$6)),I412,IF(AND(K412="Pago",OR(E412='PC Receitas'!$O$7,E412='PC Receitas'!$O$8,E412='PC Receitas'!$O$9,E412='PC Receitas'!$O$10,E412='PC Receitas'!$O$11,E412='PC Receitas'!$O$12,E412='PC Receitas'!$O$13,E412='PC Receitas'!$O$14)),-I412,0))</f>
        <v>7448.57</v>
      </c>
      <c r="R412" s="153" t="e">
        <f t="shared" si="24"/>
        <v>#N/A</v>
      </c>
      <c r="S412" s="150" t="e">
        <f t="shared" si="25"/>
        <v>#N/A</v>
      </c>
      <c r="T412" s="150" t="e">
        <f t="shared" si="26"/>
        <v>#N/A</v>
      </c>
      <c r="U412" s="150" t="e">
        <f t="shared" si="27"/>
        <v>#N/A</v>
      </c>
      <c r="V412" s="154" t="e">
        <f>VLOOKUP(E412,'PC Receitas'!$O$4:$P$14,2,FALSE)</f>
        <v>#N/A</v>
      </c>
    </row>
    <row r="413" spans="3:22" ht="19.5" customHeight="1" thickTop="1" thickBot="1" x14ac:dyDescent="0.3">
      <c r="C413" s="58"/>
      <c r="D413" s="58" t="str">
        <f>IF(C413&lt;&gt;"",TEXT(C413,"00")&amp;"/12/"&amp;'Configurações Básicas'!$P$5,"")</f>
        <v/>
      </c>
      <c r="E413" s="58"/>
      <c r="F413" s="58"/>
      <c r="G413" s="58"/>
      <c r="H413" s="58"/>
      <c r="I413" s="59"/>
      <c r="J413" s="193"/>
      <c r="K413" s="60"/>
      <c r="L413" s="192"/>
      <c r="M413" s="56">
        <f>M412+IF(AND(K413="Pago",OR(E413='PC Receitas'!$O$4,E413='PC Receitas'!$O$5,E413='PC Receitas'!$O$6)),I413,IF(AND(K413="Pago",OR(E413='PC Receitas'!$O$7,E413='PC Receitas'!$O$8,E413='PC Receitas'!$O$9,E413='PC Receitas'!$O$10,E413='PC Receitas'!$O$11,E413='PC Receitas'!$O$12,E413='PC Receitas'!$O$13,E413='PC Receitas'!$O$14)),-I413,0))</f>
        <v>7448.57</v>
      </c>
      <c r="R413" s="153" t="e">
        <f t="shared" si="24"/>
        <v>#N/A</v>
      </c>
      <c r="S413" s="150" t="e">
        <f t="shared" si="25"/>
        <v>#N/A</v>
      </c>
      <c r="T413" s="150" t="e">
        <f t="shared" si="26"/>
        <v>#N/A</v>
      </c>
      <c r="U413" s="150" t="e">
        <f t="shared" si="27"/>
        <v>#N/A</v>
      </c>
      <c r="V413" s="154" t="e">
        <f>VLOOKUP(E413,'PC Receitas'!$O$4:$P$14,2,FALSE)</f>
        <v>#N/A</v>
      </c>
    </row>
    <row r="414" spans="3:22" ht="19.5" customHeight="1" thickTop="1" thickBot="1" x14ac:dyDescent="0.3">
      <c r="C414" s="58"/>
      <c r="D414" s="58" t="str">
        <f>IF(C414&lt;&gt;"",TEXT(C414,"00")&amp;"/12/"&amp;'Configurações Básicas'!$P$5,"")</f>
        <v/>
      </c>
      <c r="E414" s="58"/>
      <c r="F414" s="58"/>
      <c r="G414" s="58"/>
      <c r="H414" s="58"/>
      <c r="I414" s="59"/>
      <c r="J414" s="193"/>
      <c r="K414" s="60"/>
      <c r="L414" s="192"/>
      <c r="M414" s="56">
        <f>M413+IF(AND(K414="Pago",OR(E414='PC Receitas'!$O$4,E414='PC Receitas'!$O$5,E414='PC Receitas'!$O$6)),I414,IF(AND(K414="Pago",OR(E414='PC Receitas'!$O$7,E414='PC Receitas'!$O$8,E414='PC Receitas'!$O$9,E414='PC Receitas'!$O$10,E414='PC Receitas'!$O$11,E414='PC Receitas'!$O$12,E414='PC Receitas'!$O$13,E414='PC Receitas'!$O$14)),-I414,0))</f>
        <v>7448.57</v>
      </c>
      <c r="R414" s="153" t="e">
        <f t="shared" si="24"/>
        <v>#N/A</v>
      </c>
      <c r="S414" s="150" t="e">
        <f t="shared" si="25"/>
        <v>#N/A</v>
      </c>
      <c r="T414" s="150" t="e">
        <f t="shared" si="26"/>
        <v>#N/A</v>
      </c>
      <c r="U414" s="150" t="e">
        <f t="shared" si="27"/>
        <v>#N/A</v>
      </c>
      <c r="V414" s="154" t="e">
        <f>VLOOKUP(E414,'PC Receitas'!$O$4:$P$14,2,FALSE)</f>
        <v>#N/A</v>
      </c>
    </row>
    <row r="415" spans="3:22" ht="19.5" customHeight="1" thickTop="1" thickBot="1" x14ac:dyDescent="0.3">
      <c r="C415" s="58"/>
      <c r="D415" s="58" t="str">
        <f>IF(C415&lt;&gt;"",TEXT(C415,"00")&amp;"/12/"&amp;'Configurações Básicas'!$P$5,"")</f>
        <v/>
      </c>
      <c r="E415" s="58"/>
      <c r="F415" s="58"/>
      <c r="G415" s="58"/>
      <c r="H415" s="58"/>
      <c r="I415" s="59"/>
      <c r="J415" s="193"/>
      <c r="K415" s="60"/>
      <c r="L415" s="192"/>
      <c r="M415" s="56">
        <f>M414+IF(AND(K415="Pago",OR(E415='PC Receitas'!$O$4,E415='PC Receitas'!$O$5,E415='PC Receitas'!$O$6)),I415,IF(AND(K415="Pago",OR(E415='PC Receitas'!$O$7,E415='PC Receitas'!$O$8,E415='PC Receitas'!$O$9,E415='PC Receitas'!$O$10,E415='PC Receitas'!$O$11,E415='PC Receitas'!$O$12,E415='PC Receitas'!$O$13,E415='PC Receitas'!$O$14)),-I415,0))</f>
        <v>7448.57</v>
      </c>
      <c r="R415" s="153" t="e">
        <f t="shared" si="24"/>
        <v>#N/A</v>
      </c>
      <c r="S415" s="150" t="e">
        <f t="shared" si="25"/>
        <v>#N/A</v>
      </c>
      <c r="T415" s="150" t="e">
        <f t="shared" si="26"/>
        <v>#N/A</v>
      </c>
      <c r="U415" s="150" t="e">
        <f t="shared" si="27"/>
        <v>#N/A</v>
      </c>
      <c r="V415" s="154" t="e">
        <f>VLOOKUP(E415,'PC Receitas'!$O$4:$P$14,2,FALSE)</f>
        <v>#N/A</v>
      </c>
    </row>
    <row r="416" spans="3:22" ht="19.5" customHeight="1" thickTop="1" thickBot="1" x14ac:dyDescent="0.3">
      <c r="C416" s="58"/>
      <c r="D416" s="58" t="str">
        <f>IF(C416&lt;&gt;"",TEXT(C416,"00")&amp;"/12/"&amp;'Configurações Básicas'!$P$5,"")</f>
        <v/>
      </c>
      <c r="E416" s="58"/>
      <c r="F416" s="58"/>
      <c r="G416" s="58"/>
      <c r="H416" s="58"/>
      <c r="I416" s="59"/>
      <c r="J416" s="193"/>
      <c r="K416" s="60"/>
      <c r="L416" s="192"/>
      <c r="M416" s="56">
        <f>M415+IF(AND(K416="Pago",OR(E416='PC Receitas'!$O$4,E416='PC Receitas'!$O$5,E416='PC Receitas'!$O$6)),I416,IF(AND(K416="Pago",OR(E416='PC Receitas'!$O$7,E416='PC Receitas'!$O$8,E416='PC Receitas'!$O$9,E416='PC Receitas'!$O$10,E416='PC Receitas'!$O$11,E416='PC Receitas'!$O$12,E416='PC Receitas'!$O$13,E416='PC Receitas'!$O$14)),-I416,0))</f>
        <v>7448.57</v>
      </c>
      <c r="R416" s="153" t="e">
        <f t="shared" si="24"/>
        <v>#N/A</v>
      </c>
      <c r="S416" s="150" t="e">
        <f t="shared" si="25"/>
        <v>#N/A</v>
      </c>
      <c r="T416" s="150" t="e">
        <f t="shared" si="26"/>
        <v>#N/A</v>
      </c>
      <c r="U416" s="150" t="e">
        <f t="shared" si="27"/>
        <v>#N/A</v>
      </c>
      <c r="V416" s="154" t="e">
        <f>VLOOKUP(E416,'PC Receitas'!$O$4:$P$14,2,FALSE)</f>
        <v>#N/A</v>
      </c>
    </row>
    <row r="417" spans="3:22" ht="19.5" customHeight="1" thickTop="1" thickBot="1" x14ac:dyDescent="0.3">
      <c r="C417" s="58"/>
      <c r="D417" s="58" t="str">
        <f>IF(C417&lt;&gt;"",TEXT(C417,"00")&amp;"/12/"&amp;'Configurações Básicas'!$P$5,"")</f>
        <v/>
      </c>
      <c r="E417" s="58"/>
      <c r="F417" s="58"/>
      <c r="G417" s="58"/>
      <c r="H417" s="58"/>
      <c r="I417" s="59"/>
      <c r="J417" s="193"/>
      <c r="K417" s="60"/>
      <c r="L417" s="192"/>
      <c r="M417" s="56">
        <f>M416+IF(AND(K417="Pago",OR(E417='PC Receitas'!$O$4,E417='PC Receitas'!$O$5,E417='PC Receitas'!$O$6)),I417,IF(AND(K417="Pago",OR(E417='PC Receitas'!$O$7,E417='PC Receitas'!$O$8,E417='PC Receitas'!$O$9,E417='PC Receitas'!$O$10,E417='PC Receitas'!$O$11,E417='PC Receitas'!$O$12,E417='PC Receitas'!$O$13,E417='PC Receitas'!$O$14)),-I417,0))</f>
        <v>7448.57</v>
      </c>
      <c r="R417" s="153" t="e">
        <f t="shared" si="24"/>
        <v>#N/A</v>
      </c>
      <c r="S417" s="150" t="e">
        <f t="shared" si="25"/>
        <v>#N/A</v>
      </c>
      <c r="T417" s="150" t="e">
        <f t="shared" si="26"/>
        <v>#N/A</v>
      </c>
      <c r="U417" s="150" t="e">
        <f t="shared" si="27"/>
        <v>#N/A</v>
      </c>
      <c r="V417" s="154" t="e">
        <f>VLOOKUP(E417,'PC Receitas'!$O$4:$P$14,2,FALSE)</f>
        <v>#N/A</v>
      </c>
    </row>
    <row r="418" spans="3:22" ht="19.5" customHeight="1" thickTop="1" thickBot="1" x14ac:dyDescent="0.3">
      <c r="C418" s="58"/>
      <c r="D418" s="58" t="str">
        <f>IF(C418&lt;&gt;"",TEXT(C418,"00")&amp;"/12/"&amp;'Configurações Básicas'!$P$5,"")</f>
        <v/>
      </c>
      <c r="E418" s="58"/>
      <c r="F418" s="58"/>
      <c r="G418" s="58"/>
      <c r="H418" s="58"/>
      <c r="I418" s="59"/>
      <c r="J418" s="193"/>
      <c r="K418" s="60"/>
      <c r="L418" s="192"/>
      <c r="M418" s="56">
        <f>M417+IF(AND(K418="Pago",OR(E418='PC Receitas'!$O$4,E418='PC Receitas'!$O$5,E418='PC Receitas'!$O$6)),I418,IF(AND(K418="Pago",OR(E418='PC Receitas'!$O$7,E418='PC Receitas'!$O$8,E418='PC Receitas'!$O$9,E418='PC Receitas'!$O$10,E418='PC Receitas'!$O$11,E418='PC Receitas'!$O$12,E418='PC Receitas'!$O$13,E418='PC Receitas'!$O$14)),-I418,0))</f>
        <v>7448.57</v>
      </c>
      <c r="R418" s="153" t="e">
        <f t="shared" si="24"/>
        <v>#N/A</v>
      </c>
      <c r="S418" s="150" t="e">
        <f t="shared" si="25"/>
        <v>#N/A</v>
      </c>
      <c r="T418" s="150" t="e">
        <f t="shared" si="26"/>
        <v>#N/A</v>
      </c>
      <c r="U418" s="150" t="e">
        <f t="shared" si="27"/>
        <v>#N/A</v>
      </c>
      <c r="V418" s="154" t="e">
        <f>VLOOKUP(E418,'PC Receitas'!$O$4:$P$14,2,FALSE)</f>
        <v>#N/A</v>
      </c>
    </row>
    <row r="419" spans="3:22" ht="19.5" customHeight="1" thickTop="1" thickBot="1" x14ac:dyDescent="0.3">
      <c r="C419" s="58"/>
      <c r="D419" s="58" t="str">
        <f>IF(C419&lt;&gt;"",TEXT(C419,"00")&amp;"/12/"&amp;'Configurações Básicas'!$P$5,"")</f>
        <v/>
      </c>
      <c r="E419" s="58"/>
      <c r="F419" s="58"/>
      <c r="G419" s="58"/>
      <c r="H419" s="58"/>
      <c r="I419" s="59"/>
      <c r="J419" s="193"/>
      <c r="K419" s="60"/>
      <c r="L419" s="192"/>
      <c r="M419" s="56">
        <f>M418+IF(AND(K419="Pago",OR(E419='PC Receitas'!$O$4,E419='PC Receitas'!$O$5,E419='PC Receitas'!$O$6)),I419,IF(AND(K419="Pago",OR(E419='PC Receitas'!$O$7,E419='PC Receitas'!$O$8,E419='PC Receitas'!$O$9,E419='PC Receitas'!$O$10,E419='PC Receitas'!$O$11,E419='PC Receitas'!$O$12,E419='PC Receitas'!$O$13,E419='PC Receitas'!$O$14)),-I419,0))</f>
        <v>7448.57</v>
      </c>
      <c r="R419" s="153" t="e">
        <f t="shared" si="24"/>
        <v>#N/A</v>
      </c>
      <c r="S419" s="150" t="e">
        <f t="shared" si="25"/>
        <v>#N/A</v>
      </c>
      <c r="T419" s="150" t="e">
        <f t="shared" si="26"/>
        <v>#N/A</v>
      </c>
      <c r="U419" s="150" t="e">
        <f t="shared" si="27"/>
        <v>#N/A</v>
      </c>
      <c r="V419" s="154" t="e">
        <f>VLOOKUP(E419,'PC Receitas'!$O$4:$P$14,2,FALSE)</f>
        <v>#N/A</v>
      </c>
    </row>
    <row r="420" spans="3:22" ht="19.5" customHeight="1" thickTop="1" thickBot="1" x14ac:dyDescent="0.3">
      <c r="C420" s="58"/>
      <c r="D420" s="58" t="str">
        <f>IF(C420&lt;&gt;"",TEXT(C420,"00")&amp;"/12/"&amp;'Configurações Básicas'!$P$5,"")</f>
        <v/>
      </c>
      <c r="E420" s="58"/>
      <c r="F420" s="58"/>
      <c r="G420" s="58"/>
      <c r="H420" s="58"/>
      <c r="I420" s="59"/>
      <c r="J420" s="193"/>
      <c r="K420" s="60"/>
      <c r="L420" s="192"/>
      <c r="M420" s="56">
        <f>M419+IF(AND(K420="Pago",OR(E420='PC Receitas'!$O$4,E420='PC Receitas'!$O$5,E420='PC Receitas'!$O$6)),I420,IF(AND(K420="Pago",OR(E420='PC Receitas'!$O$7,E420='PC Receitas'!$O$8,E420='PC Receitas'!$O$9,E420='PC Receitas'!$O$10,E420='PC Receitas'!$O$11,E420='PC Receitas'!$O$12,E420='PC Receitas'!$O$13,E420='PC Receitas'!$O$14)),-I420,0))</f>
        <v>7448.57</v>
      </c>
      <c r="R420" s="153" t="e">
        <f t="shared" si="24"/>
        <v>#N/A</v>
      </c>
      <c r="S420" s="150" t="e">
        <f t="shared" si="25"/>
        <v>#N/A</v>
      </c>
      <c r="T420" s="150" t="e">
        <f t="shared" si="26"/>
        <v>#N/A</v>
      </c>
      <c r="U420" s="150" t="e">
        <f t="shared" si="27"/>
        <v>#N/A</v>
      </c>
      <c r="V420" s="154" t="e">
        <f>VLOOKUP(E420,'PC Receitas'!$O$4:$P$14,2,FALSE)</f>
        <v>#N/A</v>
      </c>
    </row>
    <row r="421" spans="3:22" ht="19.5" customHeight="1" thickTop="1" thickBot="1" x14ac:dyDescent="0.3">
      <c r="C421" s="58"/>
      <c r="D421" s="58" t="str">
        <f>IF(C421&lt;&gt;"",TEXT(C421,"00")&amp;"/12/"&amp;'Configurações Básicas'!$P$5,"")</f>
        <v/>
      </c>
      <c r="E421" s="58"/>
      <c r="F421" s="58"/>
      <c r="G421" s="58"/>
      <c r="H421" s="58"/>
      <c r="I421" s="59"/>
      <c r="J421" s="193"/>
      <c r="K421" s="60"/>
      <c r="L421" s="192"/>
      <c r="M421" s="56">
        <f>M420+IF(AND(K421="Pago",OR(E421='PC Receitas'!$O$4,E421='PC Receitas'!$O$5,E421='PC Receitas'!$O$6)),I421,IF(AND(K421="Pago",OR(E421='PC Receitas'!$O$7,E421='PC Receitas'!$O$8,E421='PC Receitas'!$O$9,E421='PC Receitas'!$O$10,E421='PC Receitas'!$O$11,E421='PC Receitas'!$O$12,E421='PC Receitas'!$O$13,E421='PC Receitas'!$O$14)),-I421,0))</f>
        <v>7448.57</v>
      </c>
      <c r="R421" s="153" t="e">
        <f t="shared" si="24"/>
        <v>#N/A</v>
      </c>
      <c r="S421" s="150" t="e">
        <f t="shared" si="25"/>
        <v>#N/A</v>
      </c>
      <c r="T421" s="150" t="e">
        <f t="shared" si="26"/>
        <v>#N/A</v>
      </c>
      <c r="U421" s="150" t="e">
        <f t="shared" si="27"/>
        <v>#N/A</v>
      </c>
      <c r="V421" s="154" t="e">
        <f>VLOOKUP(E421,'PC Receitas'!$O$4:$P$14,2,FALSE)</f>
        <v>#N/A</v>
      </c>
    </row>
    <row r="422" spans="3:22" ht="19.5" customHeight="1" thickTop="1" thickBot="1" x14ac:dyDescent="0.3">
      <c r="C422" s="58"/>
      <c r="D422" s="58" t="str">
        <f>IF(C422&lt;&gt;"",TEXT(C422,"00")&amp;"/12/"&amp;'Configurações Básicas'!$P$5,"")</f>
        <v/>
      </c>
      <c r="E422" s="58"/>
      <c r="F422" s="58"/>
      <c r="G422" s="58"/>
      <c r="H422" s="58"/>
      <c r="I422" s="59"/>
      <c r="J422" s="193"/>
      <c r="K422" s="60"/>
      <c r="L422" s="192"/>
      <c r="M422" s="56">
        <f>M421+IF(AND(K422="Pago",OR(E422='PC Receitas'!$O$4,E422='PC Receitas'!$O$5,E422='PC Receitas'!$O$6)),I422,IF(AND(K422="Pago",OR(E422='PC Receitas'!$O$7,E422='PC Receitas'!$O$8,E422='PC Receitas'!$O$9,E422='PC Receitas'!$O$10,E422='PC Receitas'!$O$11,E422='PC Receitas'!$O$12,E422='PC Receitas'!$O$13,E422='PC Receitas'!$O$14)),-I422,0))</f>
        <v>7448.57</v>
      </c>
      <c r="R422" s="153" t="e">
        <f t="shared" si="24"/>
        <v>#N/A</v>
      </c>
      <c r="S422" s="150" t="e">
        <f t="shared" si="25"/>
        <v>#N/A</v>
      </c>
      <c r="T422" s="150" t="e">
        <f t="shared" si="26"/>
        <v>#N/A</v>
      </c>
      <c r="U422" s="150" t="e">
        <f t="shared" si="27"/>
        <v>#N/A</v>
      </c>
      <c r="V422" s="154" t="e">
        <f>VLOOKUP(E422,'PC Receitas'!$O$4:$P$14,2,FALSE)</f>
        <v>#N/A</v>
      </c>
    </row>
    <row r="423" spans="3:22" ht="19.5" customHeight="1" thickTop="1" thickBot="1" x14ac:dyDescent="0.3">
      <c r="C423" s="58"/>
      <c r="D423" s="58" t="str">
        <f>IF(C423&lt;&gt;"",TEXT(C423,"00")&amp;"/12/"&amp;'Configurações Básicas'!$P$5,"")</f>
        <v/>
      </c>
      <c r="E423" s="58"/>
      <c r="F423" s="58"/>
      <c r="G423" s="58"/>
      <c r="H423" s="58"/>
      <c r="I423" s="59"/>
      <c r="J423" s="193"/>
      <c r="K423" s="60"/>
      <c r="L423" s="192"/>
      <c r="M423" s="56">
        <f>M422+IF(AND(K423="Pago",OR(E423='PC Receitas'!$O$4,E423='PC Receitas'!$O$5,E423='PC Receitas'!$O$6)),I423,IF(AND(K423="Pago",OR(E423='PC Receitas'!$O$7,E423='PC Receitas'!$O$8,E423='PC Receitas'!$O$9,E423='PC Receitas'!$O$10,E423='PC Receitas'!$O$11,E423='PC Receitas'!$O$12,E423='PC Receitas'!$O$13,E423='PC Receitas'!$O$14)),-I423,0))</f>
        <v>7448.57</v>
      </c>
      <c r="R423" s="153" t="e">
        <f t="shared" si="24"/>
        <v>#N/A</v>
      </c>
      <c r="S423" s="150" t="e">
        <f t="shared" si="25"/>
        <v>#N/A</v>
      </c>
      <c r="T423" s="150" t="e">
        <f t="shared" si="26"/>
        <v>#N/A</v>
      </c>
      <c r="U423" s="150" t="e">
        <f t="shared" si="27"/>
        <v>#N/A</v>
      </c>
      <c r="V423" s="154" t="e">
        <f>VLOOKUP(E423,'PC Receitas'!$O$4:$P$14,2,FALSE)</f>
        <v>#N/A</v>
      </c>
    </row>
    <row r="424" spans="3:22" ht="19.5" customHeight="1" thickTop="1" thickBot="1" x14ac:dyDescent="0.3">
      <c r="C424" s="58"/>
      <c r="D424" s="58" t="str">
        <f>IF(C424&lt;&gt;"",TEXT(C424,"00")&amp;"/12/"&amp;'Configurações Básicas'!$P$5,"")</f>
        <v/>
      </c>
      <c r="E424" s="58"/>
      <c r="F424" s="58"/>
      <c r="G424" s="58"/>
      <c r="H424" s="58"/>
      <c r="I424" s="59"/>
      <c r="J424" s="193"/>
      <c r="K424" s="60"/>
      <c r="L424" s="192"/>
      <c r="M424" s="56">
        <f>M423+IF(AND(K424="Pago",OR(E424='PC Receitas'!$O$4,E424='PC Receitas'!$O$5,E424='PC Receitas'!$O$6)),I424,IF(AND(K424="Pago",OR(E424='PC Receitas'!$O$7,E424='PC Receitas'!$O$8,E424='PC Receitas'!$O$9,E424='PC Receitas'!$O$10,E424='PC Receitas'!$O$11,E424='PC Receitas'!$O$12,E424='PC Receitas'!$O$13,E424='PC Receitas'!$O$14)),-I424,0))</f>
        <v>7448.57</v>
      </c>
      <c r="R424" s="153" t="e">
        <f t="shared" si="24"/>
        <v>#N/A</v>
      </c>
      <c r="S424" s="150" t="e">
        <f t="shared" si="25"/>
        <v>#N/A</v>
      </c>
      <c r="T424" s="150" t="e">
        <f t="shared" si="26"/>
        <v>#N/A</v>
      </c>
      <c r="U424" s="150" t="e">
        <f t="shared" si="27"/>
        <v>#N/A</v>
      </c>
      <c r="V424" s="154" t="e">
        <f>VLOOKUP(E424,'PC Receitas'!$O$4:$P$14,2,FALSE)</f>
        <v>#N/A</v>
      </c>
    </row>
    <row r="425" spans="3:22" ht="19.5" customHeight="1" thickTop="1" thickBot="1" x14ac:dyDescent="0.3">
      <c r="C425" s="58"/>
      <c r="D425" s="58" t="str">
        <f>IF(C425&lt;&gt;"",TEXT(C425,"00")&amp;"/12/"&amp;'Configurações Básicas'!$P$5,"")</f>
        <v/>
      </c>
      <c r="E425" s="58"/>
      <c r="F425" s="58"/>
      <c r="G425" s="58"/>
      <c r="H425" s="58"/>
      <c r="I425" s="59"/>
      <c r="J425" s="193"/>
      <c r="K425" s="60"/>
      <c r="L425" s="192"/>
      <c r="M425" s="56">
        <f>M424+IF(AND(K425="Pago",OR(E425='PC Receitas'!$O$4,E425='PC Receitas'!$O$5,E425='PC Receitas'!$O$6)),I425,IF(AND(K425="Pago",OR(E425='PC Receitas'!$O$7,E425='PC Receitas'!$O$8,E425='PC Receitas'!$O$9,E425='PC Receitas'!$O$10,E425='PC Receitas'!$O$11,E425='PC Receitas'!$O$12,E425='PC Receitas'!$O$13,E425='PC Receitas'!$O$14)),-I425,0))</f>
        <v>7448.57</v>
      </c>
      <c r="R425" s="153" t="e">
        <f t="shared" si="24"/>
        <v>#N/A</v>
      </c>
      <c r="S425" s="150" t="e">
        <f t="shared" si="25"/>
        <v>#N/A</v>
      </c>
      <c r="T425" s="150" t="e">
        <f t="shared" si="26"/>
        <v>#N/A</v>
      </c>
      <c r="U425" s="150" t="e">
        <f t="shared" si="27"/>
        <v>#N/A</v>
      </c>
      <c r="V425" s="154" t="e">
        <f>VLOOKUP(E425,'PC Receitas'!$O$4:$P$14,2,FALSE)</f>
        <v>#N/A</v>
      </c>
    </row>
    <row r="426" spans="3:22" ht="19.5" customHeight="1" thickTop="1" thickBot="1" x14ac:dyDescent="0.3">
      <c r="C426" s="58"/>
      <c r="D426" s="58" t="str">
        <f>IF(C426&lt;&gt;"",TEXT(C426,"00")&amp;"/12/"&amp;'Configurações Básicas'!$P$5,"")</f>
        <v/>
      </c>
      <c r="E426" s="58"/>
      <c r="F426" s="58"/>
      <c r="G426" s="58"/>
      <c r="H426" s="58"/>
      <c r="I426" s="59"/>
      <c r="J426" s="193"/>
      <c r="K426" s="60"/>
      <c r="L426" s="192"/>
      <c r="M426" s="56">
        <f>M425+IF(AND(K426="Pago",OR(E426='PC Receitas'!$O$4,E426='PC Receitas'!$O$5,E426='PC Receitas'!$O$6)),I426,IF(AND(K426="Pago",OR(E426='PC Receitas'!$O$7,E426='PC Receitas'!$O$8,E426='PC Receitas'!$O$9,E426='PC Receitas'!$O$10,E426='PC Receitas'!$O$11,E426='PC Receitas'!$O$12,E426='PC Receitas'!$O$13,E426='PC Receitas'!$O$14)),-I426,0))</f>
        <v>7448.57</v>
      </c>
      <c r="R426" s="153" t="e">
        <f t="shared" si="24"/>
        <v>#N/A</v>
      </c>
      <c r="S426" s="150" t="e">
        <f t="shared" si="25"/>
        <v>#N/A</v>
      </c>
      <c r="T426" s="150" t="e">
        <f t="shared" si="26"/>
        <v>#N/A</v>
      </c>
      <c r="U426" s="150" t="e">
        <f t="shared" si="27"/>
        <v>#N/A</v>
      </c>
      <c r="V426" s="154" t="e">
        <f>VLOOKUP(E426,'PC Receitas'!$O$4:$P$14,2,FALSE)</f>
        <v>#N/A</v>
      </c>
    </row>
    <row r="427" spans="3:22" ht="19.5" customHeight="1" thickTop="1" thickBot="1" x14ac:dyDescent="0.3">
      <c r="C427" s="58"/>
      <c r="D427" s="58" t="str">
        <f>IF(C427&lt;&gt;"",TEXT(C427,"00")&amp;"/12/"&amp;'Configurações Básicas'!$P$5,"")</f>
        <v/>
      </c>
      <c r="E427" s="58"/>
      <c r="F427" s="58"/>
      <c r="G427" s="58"/>
      <c r="H427" s="58"/>
      <c r="I427" s="59"/>
      <c r="J427" s="193"/>
      <c r="K427" s="60"/>
      <c r="L427" s="192"/>
      <c r="M427" s="56">
        <f>M426+IF(AND(K427="Pago",OR(E427='PC Receitas'!$O$4,E427='PC Receitas'!$O$5,E427='PC Receitas'!$O$6)),I427,IF(AND(K427="Pago",OR(E427='PC Receitas'!$O$7,E427='PC Receitas'!$O$8,E427='PC Receitas'!$O$9,E427='PC Receitas'!$O$10,E427='PC Receitas'!$O$11,E427='PC Receitas'!$O$12,E427='PC Receitas'!$O$13,E427='PC Receitas'!$O$14)),-I427,0))</f>
        <v>7448.57</v>
      </c>
      <c r="R427" s="153" t="e">
        <f t="shared" si="24"/>
        <v>#N/A</v>
      </c>
      <c r="S427" s="150" t="e">
        <f t="shared" si="25"/>
        <v>#N/A</v>
      </c>
      <c r="T427" s="150" t="e">
        <f t="shared" si="26"/>
        <v>#N/A</v>
      </c>
      <c r="U427" s="150" t="e">
        <f t="shared" si="27"/>
        <v>#N/A</v>
      </c>
      <c r="V427" s="154" t="e">
        <f>VLOOKUP(E427,'PC Receitas'!$O$4:$P$14,2,FALSE)</f>
        <v>#N/A</v>
      </c>
    </row>
    <row r="428" spans="3:22" ht="19.5" customHeight="1" thickTop="1" thickBot="1" x14ac:dyDescent="0.3">
      <c r="C428" s="58"/>
      <c r="D428" s="58" t="str">
        <f>IF(C428&lt;&gt;"",TEXT(C428,"00")&amp;"/12/"&amp;'Configurações Básicas'!$P$5,"")</f>
        <v/>
      </c>
      <c r="E428" s="58"/>
      <c r="F428" s="58"/>
      <c r="G428" s="58"/>
      <c r="H428" s="58"/>
      <c r="I428" s="59"/>
      <c r="J428" s="193"/>
      <c r="K428" s="60"/>
      <c r="L428" s="192"/>
      <c r="M428" s="56">
        <f>M427+IF(AND(K428="Pago",OR(E428='PC Receitas'!$O$4,E428='PC Receitas'!$O$5,E428='PC Receitas'!$O$6)),I428,IF(AND(K428="Pago",OR(E428='PC Receitas'!$O$7,E428='PC Receitas'!$O$8,E428='PC Receitas'!$O$9,E428='PC Receitas'!$O$10,E428='PC Receitas'!$O$11,E428='PC Receitas'!$O$12,E428='PC Receitas'!$O$13,E428='PC Receitas'!$O$14)),-I428,0))</f>
        <v>7448.57</v>
      </c>
      <c r="R428" s="153" t="e">
        <f t="shared" si="24"/>
        <v>#N/A</v>
      </c>
      <c r="S428" s="150" t="e">
        <f t="shared" si="25"/>
        <v>#N/A</v>
      </c>
      <c r="T428" s="150" t="e">
        <f t="shared" si="26"/>
        <v>#N/A</v>
      </c>
      <c r="U428" s="150" t="e">
        <f t="shared" si="27"/>
        <v>#N/A</v>
      </c>
      <c r="V428" s="154" t="e">
        <f>VLOOKUP(E428,'PC Receitas'!$O$4:$P$14,2,FALSE)</f>
        <v>#N/A</v>
      </c>
    </row>
    <row r="429" spans="3:22" ht="19.5" customHeight="1" thickTop="1" thickBot="1" x14ac:dyDescent="0.3">
      <c r="C429" s="58"/>
      <c r="D429" s="58" t="str">
        <f>IF(C429&lt;&gt;"",TEXT(C429,"00")&amp;"/12/"&amp;'Configurações Básicas'!$P$5,"")</f>
        <v/>
      </c>
      <c r="E429" s="58"/>
      <c r="F429" s="58"/>
      <c r="G429" s="58"/>
      <c r="H429" s="58"/>
      <c r="I429" s="59"/>
      <c r="J429" s="193"/>
      <c r="K429" s="60"/>
      <c r="L429" s="192"/>
      <c r="M429" s="56">
        <f>M428+IF(AND(K429="Pago",OR(E429='PC Receitas'!$O$4,E429='PC Receitas'!$O$5,E429='PC Receitas'!$O$6)),I429,IF(AND(K429="Pago",OR(E429='PC Receitas'!$O$7,E429='PC Receitas'!$O$8,E429='PC Receitas'!$O$9,E429='PC Receitas'!$O$10,E429='PC Receitas'!$O$11,E429='PC Receitas'!$O$12,E429='PC Receitas'!$O$13,E429='PC Receitas'!$O$14)),-I429,0))</f>
        <v>7448.57</v>
      </c>
      <c r="R429" s="153" t="e">
        <f t="shared" si="24"/>
        <v>#N/A</v>
      </c>
      <c r="S429" s="150" t="e">
        <f t="shared" si="25"/>
        <v>#N/A</v>
      </c>
      <c r="T429" s="150" t="e">
        <f t="shared" si="26"/>
        <v>#N/A</v>
      </c>
      <c r="U429" s="150" t="e">
        <f t="shared" si="27"/>
        <v>#N/A</v>
      </c>
      <c r="V429" s="154" t="e">
        <f>VLOOKUP(E429,'PC Receitas'!$O$4:$P$14,2,FALSE)</f>
        <v>#N/A</v>
      </c>
    </row>
    <row r="430" spans="3:22" ht="19.5" customHeight="1" thickTop="1" thickBot="1" x14ac:dyDescent="0.3">
      <c r="C430" s="58"/>
      <c r="D430" s="58" t="str">
        <f>IF(C430&lt;&gt;"",TEXT(C430,"00")&amp;"/12/"&amp;'Configurações Básicas'!$P$5,"")</f>
        <v/>
      </c>
      <c r="E430" s="58"/>
      <c r="F430" s="58"/>
      <c r="G430" s="58"/>
      <c r="H430" s="58"/>
      <c r="I430" s="59"/>
      <c r="J430" s="193"/>
      <c r="K430" s="60"/>
      <c r="L430" s="192"/>
      <c r="M430" s="56">
        <f>M429+IF(AND(K430="Pago",OR(E430='PC Receitas'!$O$4,E430='PC Receitas'!$O$5,E430='PC Receitas'!$O$6)),I430,IF(AND(K430="Pago",OR(E430='PC Receitas'!$O$7,E430='PC Receitas'!$O$8,E430='PC Receitas'!$O$9,E430='PC Receitas'!$O$10,E430='PC Receitas'!$O$11,E430='PC Receitas'!$O$12,E430='PC Receitas'!$O$13,E430='PC Receitas'!$O$14)),-I430,0))</f>
        <v>7448.57</v>
      </c>
      <c r="R430" s="153" t="e">
        <f t="shared" si="24"/>
        <v>#N/A</v>
      </c>
      <c r="S430" s="150" t="e">
        <f t="shared" si="25"/>
        <v>#N/A</v>
      </c>
      <c r="T430" s="150" t="e">
        <f t="shared" si="26"/>
        <v>#N/A</v>
      </c>
      <c r="U430" s="150" t="e">
        <f t="shared" si="27"/>
        <v>#N/A</v>
      </c>
      <c r="V430" s="154" t="e">
        <f>VLOOKUP(E430,'PC Receitas'!$O$4:$P$14,2,FALSE)</f>
        <v>#N/A</v>
      </c>
    </row>
    <row r="431" spans="3:22" ht="19.5" customHeight="1" thickTop="1" thickBot="1" x14ac:dyDescent="0.3">
      <c r="C431" s="58"/>
      <c r="D431" s="58" t="str">
        <f>IF(C431&lt;&gt;"",TEXT(C431,"00")&amp;"/12/"&amp;'Configurações Básicas'!$P$5,"")</f>
        <v/>
      </c>
      <c r="E431" s="58"/>
      <c r="F431" s="58"/>
      <c r="G431" s="58"/>
      <c r="H431" s="58"/>
      <c r="I431" s="59"/>
      <c r="J431" s="193"/>
      <c r="K431" s="60"/>
      <c r="L431" s="192"/>
      <c r="M431" s="56">
        <f>M430+IF(AND(K431="Pago",OR(E431='PC Receitas'!$O$4,E431='PC Receitas'!$O$5,E431='PC Receitas'!$O$6)),I431,IF(AND(K431="Pago",OR(E431='PC Receitas'!$O$7,E431='PC Receitas'!$O$8,E431='PC Receitas'!$O$9,E431='PC Receitas'!$O$10,E431='PC Receitas'!$O$11,E431='PC Receitas'!$O$12,E431='PC Receitas'!$O$13,E431='PC Receitas'!$O$14)),-I431,0))</f>
        <v>7448.57</v>
      </c>
      <c r="R431" s="153" t="e">
        <f t="shared" si="24"/>
        <v>#N/A</v>
      </c>
      <c r="S431" s="150" t="e">
        <f t="shared" si="25"/>
        <v>#N/A</v>
      </c>
      <c r="T431" s="150" t="e">
        <f t="shared" si="26"/>
        <v>#N/A</v>
      </c>
      <c r="U431" s="150" t="e">
        <f t="shared" si="27"/>
        <v>#N/A</v>
      </c>
      <c r="V431" s="154" t="e">
        <f>VLOOKUP(E431,'PC Receitas'!$O$4:$P$14,2,FALSE)</f>
        <v>#N/A</v>
      </c>
    </row>
    <row r="432" spans="3:22" ht="19.5" customHeight="1" thickTop="1" thickBot="1" x14ac:dyDescent="0.3">
      <c r="C432" s="58"/>
      <c r="D432" s="58" t="str">
        <f>IF(C432&lt;&gt;"",TEXT(C432,"00")&amp;"/12/"&amp;'Configurações Básicas'!$P$5,"")</f>
        <v/>
      </c>
      <c r="E432" s="58"/>
      <c r="F432" s="58"/>
      <c r="G432" s="58"/>
      <c r="H432" s="58"/>
      <c r="I432" s="59"/>
      <c r="J432" s="193"/>
      <c r="K432" s="60"/>
      <c r="L432" s="192"/>
      <c r="M432" s="56">
        <f>M431+IF(AND(K432="Pago",OR(E432='PC Receitas'!$O$4,E432='PC Receitas'!$O$5,E432='PC Receitas'!$O$6)),I432,IF(AND(K432="Pago",OR(E432='PC Receitas'!$O$7,E432='PC Receitas'!$O$8,E432='PC Receitas'!$O$9,E432='PC Receitas'!$O$10,E432='PC Receitas'!$O$11,E432='PC Receitas'!$O$12,E432='PC Receitas'!$O$13,E432='PC Receitas'!$O$14)),-I432,0))</f>
        <v>7448.57</v>
      </c>
      <c r="R432" s="153" t="e">
        <f t="shared" si="24"/>
        <v>#N/A</v>
      </c>
      <c r="S432" s="150" t="e">
        <f t="shared" si="25"/>
        <v>#N/A</v>
      </c>
      <c r="T432" s="150" t="e">
        <f t="shared" si="26"/>
        <v>#N/A</v>
      </c>
      <c r="U432" s="150" t="e">
        <f t="shared" si="27"/>
        <v>#N/A</v>
      </c>
      <c r="V432" s="154" t="e">
        <f>VLOOKUP(E432,'PC Receitas'!$O$4:$P$14,2,FALSE)</f>
        <v>#N/A</v>
      </c>
    </row>
    <row r="433" spans="3:22" ht="19.5" customHeight="1" thickTop="1" thickBot="1" x14ac:dyDescent="0.3">
      <c r="C433" s="58"/>
      <c r="D433" s="58" t="str">
        <f>IF(C433&lt;&gt;"",TEXT(C433,"00")&amp;"/12/"&amp;'Configurações Básicas'!$P$5,"")</f>
        <v/>
      </c>
      <c r="E433" s="58"/>
      <c r="F433" s="58"/>
      <c r="G433" s="58"/>
      <c r="H433" s="58"/>
      <c r="I433" s="59"/>
      <c r="J433" s="193"/>
      <c r="K433" s="60"/>
      <c r="L433" s="192"/>
      <c r="M433" s="56">
        <f>M432+IF(AND(K433="Pago",OR(E433='PC Receitas'!$O$4,E433='PC Receitas'!$O$5,E433='PC Receitas'!$O$6)),I433,IF(AND(K433="Pago",OR(E433='PC Receitas'!$O$7,E433='PC Receitas'!$O$8,E433='PC Receitas'!$O$9,E433='PC Receitas'!$O$10,E433='PC Receitas'!$O$11,E433='PC Receitas'!$O$12,E433='PC Receitas'!$O$13,E433='PC Receitas'!$O$14)),-I433,0))</f>
        <v>7448.57</v>
      </c>
      <c r="R433" s="153" t="e">
        <f t="shared" si="24"/>
        <v>#N/A</v>
      </c>
      <c r="S433" s="150" t="e">
        <f t="shared" si="25"/>
        <v>#N/A</v>
      </c>
      <c r="T433" s="150" t="e">
        <f t="shared" si="26"/>
        <v>#N/A</v>
      </c>
      <c r="U433" s="150" t="e">
        <f t="shared" si="27"/>
        <v>#N/A</v>
      </c>
      <c r="V433" s="154" t="e">
        <f>VLOOKUP(E433,'PC Receitas'!$O$4:$P$14,2,FALSE)</f>
        <v>#N/A</v>
      </c>
    </row>
    <row r="434" spans="3:22" ht="19.5" customHeight="1" thickTop="1" thickBot="1" x14ac:dyDescent="0.3">
      <c r="C434" s="58"/>
      <c r="D434" s="58" t="str">
        <f>IF(C434&lt;&gt;"",TEXT(C434,"00")&amp;"/12/"&amp;'Configurações Básicas'!$P$5,"")</f>
        <v/>
      </c>
      <c r="E434" s="58"/>
      <c r="F434" s="58"/>
      <c r="G434" s="58"/>
      <c r="H434" s="58"/>
      <c r="I434" s="59"/>
      <c r="J434" s="193"/>
      <c r="K434" s="60"/>
      <c r="L434" s="192"/>
      <c r="M434" s="56">
        <f>M433+IF(AND(K434="Pago",OR(E434='PC Receitas'!$O$4,E434='PC Receitas'!$O$5,E434='PC Receitas'!$O$6)),I434,IF(AND(K434="Pago",OR(E434='PC Receitas'!$O$7,E434='PC Receitas'!$O$8,E434='PC Receitas'!$O$9,E434='PC Receitas'!$O$10,E434='PC Receitas'!$O$11,E434='PC Receitas'!$O$12,E434='PC Receitas'!$O$13,E434='PC Receitas'!$O$14)),-I434,0))</f>
        <v>7448.57</v>
      </c>
      <c r="R434" s="153" t="e">
        <f t="shared" si="24"/>
        <v>#N/A</v>
      </c>
      <c r="S434" s="150" t="e">
        <f t="shared" si="25"/>
        <v>#N/A</v>
      </c>
      <c r="T434" s="150" t="e">
        <f t="shared" si="26"/>
        <v>#N/A</v>
      </c>
      <c r="U434" s="150" t="e">
        <f t="shared" si="27"/>
        <v>#N/A</v>
      </c>
      <c r="V434" s="154" t="e">
        <f>VLOOKUP(E434,'PC Receitas'!$O$4:$P$14,2,FALSE)</f>
        <v>#N/A</v>
      </c>
    </row>
    <row r="435" spans="3:22" ht="19.5" customHeight="1" thickTop="1" thickBot="1" x14ac:dyDescent="0.3">
      <c r="C435" s="58"/>
      <c r="D435" s="58" t="str">
        <f>IF(C435&lt;&gt;"",TEXT(C435,"00")&amp;"/12/"&amp;'Configurações Básicas'!$P$5,"")</f>
        <v/>
      </c>
      <c r="E435" s="58"/>
      <c r="F435" s="58"/>
      <c r="G435" s="58"/>
      <c r="H435" s="58"/>
      <c r="I435" s="59"/>
      <c r="J435" s="193"/>
      <c r="K435" s="60"/>
      <c r="L435" s="192"/>
      <c r="M435" s="56">
        <f>M434+IF(AND(K435="Pago",OR(E435='PC Receitas'!$O$4,E435='PC Receitas'!$O$5,E435='PC Receitas'!$O$6)),I435,IF(AND(K435="Pago",OR(E435='PC Receitas'!$O$7,E435='PC Receitas'!$O$8,E435='PC Receitas'!$O$9,E435='PC Receitas'!$O$10,E435='PC Receitas'!$O$11,E435='PC Receitas'!$O$12,E435='PC Receitas'!$O$13,E435='PC Receitas'!$O$14)),-I435,0))</f>
        <v>7448.57</v>
      </c>
      <c r="R435" s="153" t="e">
        <f t="shared" si="24"/>
        <v>#N/A</v>
      </c>
      <c r="S435" s="150" t="e">
        <f t="shared" si="25"/>
        <v>#N/A</v>
      </c>
      <c r="T435" s="150" t="e">
        <f t="shared" si="26"/>
        <v>#N/A</v>
      </c>
      <c r="U435" s="150" t="e">
        <f t="shared" si="27"/>
        <v>#N/A</v>
      </c>
      <c r="V435" s="154" t="e">
        <f>VLOOKUP(E435,'PC Receitas'!$O$4:$P$14,2,FALSE)</f>
        <v>#N/A</v>
      </c>
    </row>
    <row r="436" spans="3:22" ht="19.5" customHeight="1" thickTop="1" thickBot="1" x14ac:dyDescent="0.3">
      <c r="C436" s="58"/>
      <c r="D436" s="58" t="str">
        <f>IF(C436&lt;&gt;"",TEXT(C436,"00")&amp;"/12/"&amp;'Configurações Básicas'!$P$5,"")</f>
        <v/>
      </c>
      <c r="E436" s="58"/>
      <c r="F436" s="58"/>
      <c r="G436" s="58"/>
      <c r="H436" s="58"/>
      <c r="I436" s="59"/>
      <c r="J436" s="193"/>
      <c r="K436" s="60"/>
      <c r="L436" s="192"/>
      <c r="M436" s="56">
        <f>M435+IF(AND(K436="Pago",OR(E436='PC Receitas'!$O$4,E436='PC Receitas'!$O$5,E436='PC Receitas'!$O$6)),I436,IF(AND(K436="Pago",OR(E436='PC Receitas'!$O$7,E436='PC Receitas'!$O$8,E436='PC Receitas'!$O$9,E436='PC Receitas'!$O$10,E436='PC Receitas'!$O$11,E436='PC Receitas'!$O$12,E436='PC Receitas'!$O$13,E436='PC Receitas'!$O$14)),-I436,0))</f>
        <v>7448.57</v>
      </c>
      <c r="R436" s="153" t="e">
        <f t="shared" si="24"/>
        <v>#N/A</v>
      </c>
      <c r="S436" s="150" t="e">
        <f t="shared" si="25"/>
        <v>#N/A</v>
      </c>
      <c r="T436" s="150" t="e">
        <f t="shared" si="26"/>
        <v>#N/A</v>
      </c>
      <c r="U436" s="150" t="e">
        <f t="shared" si="27"/>
        <v>#N/A</v>
      </c>
      <c r="V436" s="154" t="e">
        <f>VLOOKUP(E436,'PC Receitas'!$O$4:$P$14,2,FALSE)</f>
        <v>#N/A</v>
      </c>
    </row>
    <row r="437" spans="3:22" ht="19.5" customHeight="1" thickTop="1" thickBot="1" x14ac:dyDescent="0.3">
      <c r="C437" s="58"/>
      <c r="D437" s="58" t="str">
        <f>IF(C437&lt;&gt;"",TEXT(C437,"00")&amp;"/12/"&amp;'Configurações Básicas'!$P$5,"")</f>
        <v/>
      </c>
      <c r="E437" s="58"/>
      <c r="F437" s="58"/>
      <c r="G437" s="58"/>
      <c r="H437" s="58"/>
      <c r="I437" s="59"/>
      <c r="J437" s="193"/>
      <c r="K437" s="60"/>
      <c r="L437" s="192"/>
      <c r="M437" s="56">
        <f>M436+IF(AND(K437="Pago",OR(E437='PC Receitas'!$O$4,E437='PC Receitas'!$O$5,E437='PC Receitas'!$O$6)),I437,IF(AND(K437="Pago",OR(E437='PC Receitas'!$O$7,E437='PC Receitas'!$O$8,E437='PC Receitas'!$O$9,E437='PC Receitas'!$O$10,E437='PC Receitas'!$O$11,E437='PC Receitas'!$O$12,E437='PC Receitas'!$O$13,E437='PC Receitas'!$O$14)),-I437,0))</f>
        <v>7448.57</v>
      </c>
      <c r="R437" s="153" t="e">
        <f t="shared" si="24"/>
        <v>#N/A</v>
      </c>
      <c r="S437" s="150" t="e">
        <f t="shared" si="25"/>
        <v>#N/A</v>
      </c>
      <c r="T437" s="150" t="e">
        <f t="shared" si="26"/>
        <v>#N/A</v>
      </c>
      <c r="U437" s="150" t="e">
        <f t="shared" si="27"/>
        <v>#N/A</v>
      </c>
      <c r="V437" s="154" t="e">
        <f>VLOOKUP(E437,'PC Receitas'!$O$4:$P$14,2,FALSE)</f>
        <v>#N/A</v>
      </c>
    </row>
    <row r="438" spans="3:22" ht="19.5" customHeight="1" thickTop="1" thickBot="1" x14ac:dyDescent="0.3">
      <c r="C438" s="58"/>
      <c r="D438" s="58" t="str">
        <f>IF(C438&lt;&gt;"",TEXT(C438,"00")&amp;"/12/"&amp;'Configurações Básicas'!$P$5,"")</f>
        <v/>
      </c>
      <c r="E438" s="58"/>
      <c r="F438" s="58"/>
      <c r="G438" s="58"/>
      <c r="H438" s="58"/>
      <c r="I438" s="59"/>
      <c r="J438" s="193"/>
      <c r="K438" s="60"/>
      <c r="L438" s="192"/>
      <c r="M438" s="56">
        <f>M437+IF(AND(K438="Pago",OR(E438='PC Receitas'!$O$4,E438='PC Receitas'!$O$5,E438='PC Receitas'!$O$6)),I438,IF(AND(K438="Pago",OR(E438='PC Receitas'!$O$7,E438='PC Receitas'!$O$8,E438='PC Receitas'!$O$9,E438='PC Receitas'!$O$10,E438='PC Receitas'!$O$11,E438='PC Receitas'!$O$12,E438='PC Receitas'!$O$13,E438='PC Receitas'!$O$14)),-I438,0))</f>
        <v>7448.57</v>
      </c>
      <c r="R438" s="153" t="e">
        <f t="shared" si="24"/>
        <v>#N/A</v>
      </c>
      <c r="S438" s="150" t="e">
        <f t="shared" si="25"/>
        <v>#N/A</v>
      </c>
      <c r="T438" s="150" t="e">
        <f t="shared" si="26"/>
        <v>#N/A</v>
      </c>
      <c r="U438" s="150" t="e">
        <f t="shared" si="27"/>
        <v>#N/A</v>
      </c>
      <c r="V438" s="154" t="e">
        <f>VLOOKUP(E438,'PC Receitas'!$O$4:$P$14,2,FALSE)</f>
        <v>#N/A</v>
      </c>
    </row>
    <row r="439" spans="3:22" ht="19.5" customHeight="1" thickTop="1" thickBot="1" x14ac:dyDescent="0.3">
      <c r="C439" s="58"/>
      <c r="D439" s="58" t="str">
        <f>IF(C439&lt;&gt;"",TEXT(C439,"00")&amp;"/12/"&amp;'Configurações Básicas'!$P$5,"")</f>
        <v/>
      </c>
      <c r="E439" s="58"/>
      <c r="F439" s="58"/>
      <c r="G439" s="58"/>
      <c r="H439" s="58"/>
      <c r="I439" s="59"/>
      <c r="J439" s="193"/>
      <c r="K439" s="60"/>
      <c r="L439" s="192"/>
      <c r="M439" s="56">
        <f>M438+IF(AND(K439="Pago",OR(E439='PC Receitas'!$O$4,E439='PC Receitas'!$O$5,E439='PC Receitas'!$O$6)),I439,IF(AND(K439="Pago",OR(E439='PC Receitas'!$O$7,E439='PC Receitas'!$O$8,E439='PC Receitas'!$O$9,E439='PC Receitas'!$O$10,E439='PC Receitas'!$O$11,E439='PC Receitas'!$O$12,E439='PC Receitas'!$O$13,E439='PC Receitas'!$O$14)),-I439,0))</f>
        <v>7448.57</v>
      </c>
      <c r="R439" s="153" t="e">
        <f t="shared" si="24"/>
        <v>#N/A</v>
      </c>
      <c r="S439" s="150" t="e">
        <f t="shared" si="25"/>
        <v>#N/A</v>
      </c>
      <c r="T439" s="150" t="e">
        <f t="shared" si="26"/>
        <v>#N/A</v>
      </c>
      <c r="U439" s="150" t="e">
        <f t="shared" si="27"/>
        <v>#N/A</v>
      </c>
      <c r="V439" s="154" t="e">
        <f>VLOOKUP(E439,'PC Receitas'!$O$4:$P$14,2,FALSE)</f>
        <v>#N/A</v>
      </c>
    </row>
    <row r="440" spans="3:22" ht="19.5" customHeight="1" thickTop="1" thickBot="1" x14ac:dyDescent="0.3">
      <c r="C440" s="58"/>
      <c r="D440" s="58" t="str">
        <f>IF(C440&lt;&gt;"",TEXT(C440,"00")&amp;"/12/"&amp;'Configurações Básicas'!$P$5,"")</f>
        <v/>
      </c>
      <c r="E440" s="58"/>
      <c r="F440" s="58"/>
      <c r="G440" s="58"/>
      <c r="H440" s="58"/>
      <c r="I440" s="59"/>
      <c r="J440" s="193"/>
      <c r="K440" s="60"/>
      <c r="L440" s="192"/>
      <c r="M440" s="56">
        <f>M439+IF(AND(K440="Pago",OR(E440='PC Receitas'!$O$4,E440='PC Receitas'!$O$5,E440='PC Receitas'!$O$6)),I440,IF(AND(K440="Pago",OR(E440='PC Receitas'!$O$7,E440='PC Receitas'!$O$8,E440='PC Receitas'!$O$9,E440='PC Receitas'!$O$10,E440='PC Receitas'!$O$11,E440='PC Receitas'!$O$12,E440='PC Receitas'!$O$13,E440='PC Receitas'!$O$14)),-I440,0))</f>
        <v>7448.57</v>
      </c>
      <c r="R440" s="153" t="e">
        <f t="shared" si="24"/>
        <v>#N/A</v>
      </c>
      <c r="S440" s="150" t="e">
        <f t="shared" si="25"/>
        <v>#N/A</v>
      </c>
      <c r="T440" s="150" t="e">
        <f t="shared" si="26"/>
        <v>#N/A</v>
      </c>
      <c r="U440" s="150" t="e">
        <f t="shared" si="27"/>
        <v>#N/A</v>
      </c>
      <c r="V440" s="154" t="e">
        <f>VLOOKUP(E440,'PC Receitas'!$O$4:$P$14,2,FALSE)</f>
        <v>#N/A</v>
      </c>
    </row>
    <row r="441" spans="3:22" ht="19.5" customHeight="1" thickTop="1" thickBot="1" x14ac:dyDescent="0.3">
      <c r="C441" s="58"/>
      <c r="D441" s="58" t="str">
        <f>IF(C441&lt;&gt;"",TEXT(C441,"00")&amp;"/12/"&amp;'Configurações Básicas'!$P$5,"")</f>
        <v/>
      </c>
      <c r="E441" s="58"/>
      <c r="F441" s="58"/>
      <c r="G441" s="58"/>
      <c r="H441" s="58"/>
      <c r="I441" s="59"/>
      <c r="J441" s="193"/>
      <c r="K441" s="60"/>
      <c r="L441" s="192"/>
      <c r="M441" s="56">
        <f>M440+IF(AND(K441="Pago",OR(E441='PC Receitas'!$O$4,E441='PC Receitas'!$O$5,E441='PC Receitas'!$O$6)),I441,IF(AND(K441="Pago",OR(E441='PC Receitas'!$O$7,E441='PC Receitas'!$O$8,E441='PC Receitas'!$O$9,E441='PC Receitas'!$O$10,E441='PC Receitas'!$O$11,E441='PC Receitas'!$O$12,E441='PC Receitas'!$O$13,E441='PC Receitas'!$O$14)),-I441,0))</f>
        <v>7448.57</v>
      </c>
      <c r="R441" s="153" t="e">
        <f t="shared" si="24"/>
        <v>#N/A</v>
      </c>
      <c r="S441" s="150" t="e">
        <f t="shared" si="25"/>
        <v>#N/A</v>
      </c>
      <c r="T441" s="150" t="e">
        <f t="shared" si="26"/>
        <v>#N/A</v>
      </c>
      <c r="U441" s="150" t="e">
        <f t="shared" si="27"/>
        <v>#N/A</v>
      </c>
      <c r="V441" s="154" t="e">
        <f>VLOOKUP(E441,'PC Receitas'!$O$4:$P$14,2,FALSE)</f>
        <v>#N/A</v>
      </c>
    </row>
    <row r="442" spans="3:22" ht="19.5" customHeight="1" thickTop="1" thickBot="1" x14ac:dyDescent="0.3">
      <c r="C442" s="58"/>
      <c r="D442" s="58" t="str">
        <f>IF(C442&lt;&gt;"",TEXT(C442,"00")&amp;"/12/"&amp;'Configurações Básicas'!$P$5,"")</f>
        <v/>
      </c>
      <c r="E442" s="58"/>
      <c r="F442" s="58"/>
      <c r="G442" s="58"/>
      <c r="H442" s="58"/>
      <c r="I442" s="59"/>
      <c r="J442" s="193"/>
      <c r="K442" s="60"/>
      <c r="L442" s="192"/>
      <c r="M442" s="56">
        <f>M441+IF(AND(K442="Pago",OR(E442='PC Receitas'!$O$4,E442='PC Receitas'!$O$5,E442='PC Receitas'!$O$6)),I442,IF(AND(K442="Pago",OR(E442='PC Receitas'!$O$7,E442='PC Receitas'!$O$8,E442='PC Receitas'!$O$9,E442='PC Receitas'!$O$10,E442='PC Receitas'!$O$11,E442='PC Receitas'!$O$12,E442='PC Receitas'!$O$13,E442='PC Receitas'!$O$14)),-I442,0))</f>
        <v>7448.57</v>
      </c>
      <c r="R442" s="153" t="e">
        <f t="shared" si="24"/>
        <v>#N/A</v>
      </c>
      <c r="S442" s="150" t="e">
        <f t="shared" si="25"/>
        <v>#N/A</v>
      </c>
      <c r="T442" s="150" t="e">
        <f t="shared" si="26"/>
        <v>#N/A</v>
      </c>
      <c r="U442" s="150" t="e">
        <f t="shared" si="27"/>
        <v>#N/A</v>
      </c>
      <c r="V442" s="154" t="e">
        <f>VLOOKUP(E442,'PC Receitas'!$O$4:$P$14,2,FALSE)</f>
        <v>#N/A</v>
      </c>
    </row>
    <row r="443" spans="3:22" ht="19.5" customHeight="1" thickTop="1" thickBot="1" x14ac:dyDescent="0.3">
      <c r="C443" s="58"/>
      <c r="D443" s="58" t="str">
        <f>IF(C443&lt;&gt;"",TEXT(C443,"00")&amp;"/12/"&amp;'Configurações Básicas'!$P$5,"")</f>
        <v/>
      </c>
      <c r="E443" s="58"/>
      <c r="F443" s="58"/>
      <c r="G443" s="58"/>
      <c r="H443" s="58"/>
      <c r="I443" s="59"/>
      <c r="J443" s="193"/>
      <c r="K443" s="60"/>
      <c r="L443" s="192"/>
      <c r="M443" s="56">
        <f>M442+IF(AND(K443="Pago",OR(E443='PC Receitas'!$O$4,E443='PC Receitas'!$O$5,E443='PC Receitas'!$O$6)),I443,IF(AND(K443="Pago",OR(E443='PC Receitas'!$O$7,E443='PC Receitas'!$O$8,E443='PC Receitas'!$O$9,E443='PC Receitas'!$O$10,E443='PC Receitas'!$O$11,E443='PC Receitas'!$O$12,E443='PC Receitas'!$O$13,E443='PC Receitas'!$O$14)),-I443,0))</f>
        <v>7448.57</v>
      </c>
      <c r="R443" s="153" t="e">
        <f t="shared" si="24"/>
        <v>#N/A</v>
      </c>
      <c r="S443" s="150" t="e">
        <f t="shared" si="25"/>
        <v>#N/A</v>
      </c>
      <c r="T443" s="150" t="e">
        <f t="shared" si="26"/>
        <v>#N/A</v>
      </c>
      <c r="U443" s="150" t="e">
        <f t="shared" si="27"/>
        <v>#N/A</v>
      </c>
      <c r="V443" s="154" t="e">
        <f>VLOOKUP(E443,'PC Receitas'!$O$4:$P$14,2,FALSE)</f>
        <v>#N/A</v>
      </c>
    </row>
    <row r="444" spans="3:22" ht="19.5" customHeight="1" thickTop="1" thickBot="1" x14ac:dyDescent="0.3">
      <c r="C444" s="58"/>
      <c r="D444" s="58" t="str">
        <f>IF(C444&lt;&gt;"",TEXT(C444,"00")&amp;"/12/"&amp;'Configurações Básicas'!$P$5,"")</f>
        <v/>
      </c>
      <c r="E444" s="58"/>
      <c r="F444" s="58"/>
      <c r="G444" s="58"/>
      <c r="H444" s="58"/>
      <c r="I444" s="59"/>
      <c r="J444" s="193"/>
      <c r="K444" s="60"/>
      <c r="L444" s="192"/>
      <c r="M444" s="56">
        <f>M443+IF(AND(K444="Pago",OR(E444='PC Receitas'!$O$4,E444='PC Receitas'!$O$5,E444='PC Receitas'!$O$6)),I444,IF(AND(K444="Pago",OR(E444='PC Receitas'!$O$7,E444='PC Receitas'!$O$8,E444='PC Receitas'!$O$9,E444='PC Receitas'!$O$10,E444='PC Receitas'!$O$11,E444='PC Receitas'!$O$12,E444='PC Receitas'!$O$13,E444='PC Receitas'!$O$14)),-I444,0))</f>
        <v>7448.57</v>
      </c>
      <c r="R444" s="153" t="e">
        <f t="shared" si="24"/>
        <v>#N/A</v>
      </c>
      <c r="S444" s="150" t="e">
        <f t="shared" si="25"/>
        <v>#N/A</v>
      </c>
      <c r="T444" s="150" t="e">
        <f t="shared" si="26"/>
        <v>#N/A</v>
      </c>
      <c r="U444" s="150" t="e">
        <f t="shared" si="27"/>
        <v>#N/A</v>
      </c>
      <c r="V444" s="154" t="e">
        <f>VLOOKUP(E444,'PC Receitas'!$O$4:$P$14,2,FALSE)</f>
        <v>#N/A</v>
      </c>
    </row>
    <row r="445" spans="3:22" ht="19.5" customHeight="1" thickTop="1" thickBot="1" x14ac:dyDescent="0.3">
      <c r="C445" s="58"/>
      <c r="D445" s="58" t="str">
        <f>IF(C445&lt;&gt;"",TEXT(C445,"00")&amp;"/12/"&amp;'Configurações Básicas'!$P$5,"")</f>
        <v/>
      </c>
      <c r="E445" s="58"/>
      <c r="F445" s="58"/>
      <c r="G445" s="58"/>
      <c r="H445" s="58"/>
      <c r="I445" s="59"/>
      <c r="J445" s="193"/>
      <c r="K445" s="60"/>
      <c r="L445" s="192"/>
      <c r="M445" s="56">
        <f>M444+IF(AND(K445="Pago",OR(E445='PC Receitas'!$O$4,E445='PC Receitas'!$O$5,E445='PC Receitas'!$O$6)),I445,IF(AND(K445="Pago",OR(E445='PC Receitas'!$O$7,E445='PC Receitas'!$O$8,E445='PC Receitas'!$O$9,E445='PC Receitas'!$O$10,E445='PC Receitas'!$O$11,E445='PC Receitas'!$O$12,E445='PC Receitas'!$O$13,E445='PC Receitas'!$O$14)),-I445,0))</f>
        <v>7448.57</v>
      </c>
      <c r="R445" s="153" t="e">
        <f t="shared" si="24"/>
        <v>#N/A</v>
      </c>
      <c r="S445" s="150" t="e">
        <f t="shared" si="25"/>
        <v>#N/A</v>
      </c>
      <c r="T445" s="150" t="e">
        <f t="shared" si="26"/>
        <v>#N/A</v>
      </c>
      <c r="U445" s="150" t="e">
        <f t="shared" si="27"/>
        <v>#N/A</v>
      </c>
      <c r="V445" s="154" t="e">
        <f>VLOOKUP(E445,'PC Receitas'!$O$4:$P$14,2,FALSE)</f>
        <v>#N/A</v>
      </c>
    </row>
    <row r="446" spans="3:22" ht="19.5" customHeight="1" thickTop="1" thickBot="1" x14ac:dyDescent="0.3">
      <c r="C446" s="58"/>
      <c r="D446" s="58" t="str">
        <f>IF(C446&lt;&gt;"",TEXT(C446,"00")&amp;"/12/"&amp;'Configurações Básicas'!$P$5,"")</f>
        <v/>
      </c>
      <c r="E446" s="58"/>
      <c r="F446" s="58"/>
      <c r="G446" s="58"/>
      <c r="H446" s="58"/>
      <c r="I446" s="59"/>
      <c r="J446" s="193"/>
      <c r="K446" s="60"/>
      <c r="L446" s="192"/>
      <c r="M446" s="56">
        <f>M445+IF(AND(K446="Pago",OR(E446='PC Receitas'!$O$4,E446='PC Receitas'!$O$5,E446='PC Receitas'!$O$6)),I446,IF(AND(K446="Pago",OR(E446='PC Receitas'!$O$7,E446='PC Receitas'!$O$8,E446='PC Receitas'!$O$9,E446='PC Receitas'!$O$10,E446='PC Receitas'!$O$11,E446='PC Receitas'!$O$12,E446='PC Receitas'!$O$13,E446='PC Receitas'!$O$14)),-I446,0))</f>
        <v>7448.57</v>
      </c>
      <c r="R446" s="153" t="e">
        <f t="shared" si="24"/>
        <v>#N/A</v>
      </c>
      <c r="S446" s="150" t="e">
        <f t="shared" si="25"/>
        <v>#N/A</v>
      </c>
      <c r="T446" s="150" t="e">
        <f t="shared" si="26"/>
        <v>#N/A</v>
      </c>
      <c r="U446" s="150" t="e">
        <f t="shared" si="27"/>
        <v>#N/A</v>
      </c>
      <c r="V446" s="154" t="e">
        <f>VLOOKUP(E446,'PC Receitas'!$O$4:$P$14,2,FALSE)</f>
        <v>#N/A</v>
      </c>
    </row>
    <row r="447" spans="3:22" ht="19.5" customHeight="1" thickTop="1" thickBot="1" x14ac:dyDescent="0.3">
      <c r="C447" s="58"/>
      <c r="D447" s="58" t="str">
        <f>IF(C447&lt;&gt;"",TEXT(C447,"00")&amp;"/12/"&amp;'Configurações Básicas'!$P$5,"")</f>
        <v/>
      </c>
      <c r="E447" s="58"/>
      <c r="F447" s="58"/>
      <c r="G447" s="58"/>
      <c r="H447" s="58"/>
      <c r="I447" s="59"/>
      <c r="J447" s="193"/>
      <c r="K447" s="60"/>
      <c r="L447" s="192"/>
      <c r="M447" s="56">
        <f>M446+IF(AND(K447="Pago",OR(E447='PC Receitas'!$O$4,E447='PC Receitas'!$O$5,E447='PC Receitas'!$O$6)),I447,IF(AND(K447="Pago",OR(E447='PC Receitas'!$O$7,E447='PC Receitas'!$O$8,E447='PC Receitas'!$O$9,E447='PC Receitas'!$O$10,E447='PC Receitas'!$O$11,E447='PC Receitas'!$O$12,E447='PC Receitas'!$O$13,E447='PC Receitas'!$O$14)),-I447,0))</f>
        <v>7448.57</v>
      </c>
      <c r="R447" s="153" t="e">
        <f t="shared" si="24"/>
        <v>#N/A</v>
      </c>
      <c r="S447" s="150" t="e">
        <f t="shared" si="25"/>
        <v>#N/A</v>
      </c>
      <c r="T447" s="150" t="e">
        <f t="shared" si="26"/>
        <v>#N/A</v>
      </c>
      <c r="U447" s="150" t="e">
        <f t="shared" si="27"/>
        <v>#N/A</v>
      </c>
      <c r="V447" s="154" t="e">
        <f>VLOOKUP(E447,'PC Receitas'!$O$4:$P$14,2,FALSE)</f>
        <v>#N/A</v>
      </c>
    </row>
    <row r="448" spans="3:22" ht="19.5" customHeight="1" thickTop="1" thickBot="1" x14ac:dyDescent="0.3">
      <c r="C448" s="58"/>
      <c r="D448" s="58" t="str">
        <f>IF(C448&lt;&gt;"",TEXT(C448,"00")&amp;"/12/"&amp;'Configurações Básicas'!$P$5,"")</f>
        <v/>
      </c>
      <c r="E448" s="58"/>
      <c r="F448" s="58"/>
      <c r="G448" s="58"/>
      <c r="H448" s="58"/>
      <c r="I448" s="59"/>
      <c r="J448" s="193"/>
      <c r="K448" s="60"/>
      <c r="L448" s="192"/>
      <c r="M448" s="56">
        <f>M447+IF(AND(K448="Pago",OR(E448='PC Receitas'!$O$4,E448='PC Receitas'!$O$5,E448='PC Receitas'!$O$6)),I448,IF(AND(K448="Pago",OR(E448='PC Receitas'!$O$7,E448='PC Receitas'!$O$8,E448='PC Receitas'!$O$9,E448='PC Receitas'!$O$10,E448='PC Receitas'!$O$11,E448='PC Receitas'!$O$12,E448='PC Receitas'!$O$13,E448='PC Receitas'!$O$14)),-I448,0))</f>
        <v>7448.57</v>
      </c>
      <c r="R448" s="153" t="e">
        <f t="shared" si="24"/>
        <v>#N/A</v>
      </c>
      <c r="S448" s="150" t="e">
        <f t="shared" si="25"/>
        <v>#N/A</v>
      </c>
      <c r="T448" s="150" t="e">
        <f t="shared" si="26"/>
        <v>#N/A</v>
      </c>
      <c r="U448" s="150" t="e">
        <f t="shared" si="27"/>
        <v>#N/A</v>
      </c>
      <c r="V448" s="154" t="e">
        <f>VLOOKUP(E448,'PC Receitas'!$O$4:$P$14,2,FALSE)</f>
        <v>#N/A</v>
      </c>
    </row>
    <row r="449" spans="3:22" ht="19.5" customHeight="1" thickTop="1" thickBot="1" x14ac:dyDescent="0.3">
      <c r="C449" s="58"/>
      <c r="D449" s="58" t="str">
        <f>IF(C449&lt;&gt;"",TEXT(C449,"00")&amp;"/12/"&amp;'Configurações Básicas'!$P$5,"")</f>
        <v/>
      </c>
      <c r="E449" s="58"/>
      <c r="F449" s="58"/>
      <c r="G449" s="58"/>
      <c r="H449" s="58"/>
      <c r="I449" s="59"/>
      <c r="J449" s="193"/>
      <c r="K449" s="60"/>
      <c r="L449" s="192"/>
      <c r="M449" s="56">
        <f>M448+IF(AND(K449="Pago",OR(E449='PC Receitas'!$O$4,E449='PC Receitas'!$O$5,E449='PC Receitas'!$O$6)),I449,IF(AND(K449="Pago",OR(E449='PC Receitas'!$O$7,E449='PC Receitas'!$O$8,E449='PC Receitas'!$O$9,E449='PC Receitas'!$O$10,E449='PC Receitas'!$O$11,E449='PC Receitas'!$O$12,E449='PC Receitas'!$O$13,E449='PC Receitas'!$O$14)),-I449,0))</f>
        <v>7448.57</v>
      </c>
      <c r="R449" s="153" t="e">
        <f t="shared" si="24"/>
        <v>#N/A</v>
      </c>
      <c r="S449" s="150" t="e">
        <f t="shared" si="25"/>
        <v>#N/A</v>
      </c>
      <c r="T449" s="150" t="e">
        <f t="shared" si="26"/>
        <v>#N/A</v>
      </c>
      <c r="U449" s="150" t="e">
        <f t="shared" si="27"/>
        <v>#N/A</v>
      </c>
      <c r="V449" s="154" t="e">
        <f>VLOOKUP(E449,'PC Receitas'!$O$4:$P$14,2,FALSE)</f>
        <v>#N/A</v>
      </c>
    </row>
    <row r="450" spans="3:22" ht="19.5" customHeight="1" thickTop="1" thickBot="1" x14ac:dyDescent="0.3">
      <c r="C450" s="58"/>
      <c r="D450" s="58" t="str">
        <f>IF(C450&lt;&gt;"",TEXT(C450,"00")&amp;"/12/"&amp;'Configurações Básicas'!$P$5,"")</f>
        <v/>
      </c>
      <c r="E450" s="58"/>
      <c r="F450" s="58"/>
      <c r="G450" s="58"/>
      <c r="H450" s="58"/>
      <c r="I450" s="59"/>
      <c r="J450" s="193"/>
      <c r="K450" s="60"/>
      <c r="L450" s="192"/>
      <c r="M450" s="56">
        <f>M449+IF(AND(K450="Pago",OR(E450='PC Receitas'!$O$4,E450='PC Receitas'!$O$5,E450='PC Receitas'!$O$6)),I450,IF(AND(K450="Pago",OR(E450='PC Receitas'!$O$7,E450='PC Receitas'!$O$8,E450='PC Receitas'!$O$9,E450='PC Receitas'!$O$10,E450='PC Receitas'!$O$11,E450='PC Receitas'!$O$12,E450='PC Receitas'!$O$13,E450='PC Receitas'!$O$14)),-I450,0))</f>
        <v>7448.57</v>
      </c>
      <c r="R450" s="153" t="e">
        <f t="shared" si="24"/>
        <v>#N/A</v>
      </c>
      <c r="S450" s="150" t="e">
        <f t="shared" si="25"/>
        <v>#N/A</v>
      </c>
      <c r="T450" s="150" t="e">
        <f t="shared" si="26"/>
        <v>#N/A</v>
      </c>
      <c r="U450" s="150" t="e">
        <f t="shared" si="27"/>
        <v>#N/A</v>
      </c>
      <c r="V450" s="154" t="e">
        <f>VLOOKUP(E450,'PC Receitas'!$O$4:$P$14,2,FALSE)</f>
        <v>#N/A</v>
      </c>
    </row>
    <row r="451" spans="3:22" ht="19.5" customHeight="1" thickTop="1" thickBot="1" x14ac:dyDescent="0.3">
      <c r="C451" s="58"/>
      <c r="D451" s="58" t="str">
        <f>IF(C451&lt;&gt;"",TEXT(C451,"00")&amp;"/12/"&amp;'Configurações Básicas'!$P$5,"")</f>
        <v/>
      </c>
      <c r="E451" s="58"/>
      <c r="F451" s="58"/>
      <c r="G451" s="58"/>
      <c r="H451" s="58"/>
      <c r="I451" s="59"/>
      <c r="J451" s="193"/>
      <c r="K451" s="60"/>
      <c r="L451" s="192"/>
      <c r="M451" s="56">
        <f>M450+IF(AND(K451="Pago",OR(E451='PC Receitas'!$O$4,E451='PC Receitas'!$O$5,E451='PC Receitas'!$O$6)),I451,IF(AND(K451="Pago",OR(E451='PC Receitas'!$O$7,E451='PC Receitas'!$O$8,E451='PC Receitas'!$O$9,E451='PC Receitas'!$O$10,E451='PC Receitas'!$O$11,E451='PC Receitas'!$O$12,E451='PC Receitas'!$O$13,E451='PC Receitas'!$O$14)),-I451,0))</f>
        <v>7448.57</v>
      </c>
      <c r="R451" s="153" t="e">
        <f t="shared" si="24"/>
        <v>#N/A</v>
      </c>
      <c r="S451" s="150" t="e">
        <f t="shared" si="25"/>
        <v>#N/A</v>
      </c>
      <c r="T451" s="150" t="e">
        <f t="shared" si="26"/>
        <v>#N/A</v>
      </c>
      <c r="U451" s="150" t="e">
        <f t="shared" si="27"/>
        <v>#N/A</v>
      </c>
      <c r="V451" s="154" t="e">
        <f>VLOOKUP(E451,'PC Receitas'!$O$4:$P$14,2,FALSE)</f>
        <v>#N/A</v>
      </c>
    </row>
    <row r="452" spans="3:22" ht="19.5" customHeight="1" thickTop="1" thickBot="1" x14ac:dyDescent="0.3">
      <c r="C452" s="58"/>
      <c r="D452" s="58" t="str">
        <f>IF(C452&lt;&gt;"",TEXT(C452,"00")&amp;"/12/"&amp;'Configurações Básicas'!$P$5,"")</f>
        <v/>
      </c>
      <c r="E452" s="58"/>
      <c r="F452" s="58"/>
      <c r="G452" s="58"/>
      <c r="H452" s="58"/>
      <c r="I452" s="59"/>
      <c r="J452" s="193"/>
      <c r="K452" s="60"/>
      <c r="L452" s="192"/>
      <c r="M452" s="56">
        <f>M451+IF(AND(K452="Pago",OR(E452='PC Receitas'!$O$4,E452='PC Receitas'!$O$5,E452='PC Receitas'!$O$6)),I452,IF(AND(K452="Pago",OR(E452='PC Receitas'!$O$7,E452='PC Receitas'!$O$8,E452='PC Receitas'!$O$9,E452='PC Receitas'!$O$10,E452='PC Receitas'!$O$11,E452='PC Receitas'!$O$12,E452='PC Receitas'!$O$13,E452='PC Receitas'!$O$14)),-I452,0))</f>
        <v>7448.57</v>
      </c>
      <c r="R452" s="153" t="e">
        <f t="shared" si="24"/>
        <v>#N/A</v>
      </c>
      <c r="S452" s="150" t="e">
        <f t="shared" si="25"/>
        <v>#N/A</v>
      </c>
      <c r="T452" s="150" t="e">
        <f t="shared" si="26"/>
        <v>#N/A</v>
      </c>
      <c r="U452" s="150" t="e">
        <f t="shared" si="27"/>
        <v>#N/A</v>
      </c>
      <c r="V452" s="154" t="e">
        <f>VLOOKUP(E452,'PC Receitas'!$O$4:$P$14,2,FALSE)</f>
        <v>#N/A</v>
      </c>
    </row>
    <row r="453" spans="3:22" ht="19.5" customHeight="1" thickTop="1" thickBot="1" x14ac:dyDescent="0.3">
      <c r="C453" s="58"/>
      <c r="D453" s="58" t="str">
        <f>IF(C453&lt;&gt;"",TEXT(C453,"00")&amp;"/12/"&amp;'Configurações Básicas'!$P$5,"")</f>
        <v/>
      </c>
      <c r="E453" s="58"/>
      <c r="F453" s="58"/>
      <c r="G453" s="58"/>
      <c r="H453" s="58"/>
      <c r="I453" s="59"/>
      <c r="J453" s="193"/>
      <c r="K453" s="60"/>
      <c r="L453" s="192"/>
      <c r="M453" s="56">
        <f>M452+IF(AND(K453="Pago",OR(E453='PC Receitas'!$O$4,E453='PC Receitas'!$O$5,E453='PC Receitas'!$O$6)),I453,IF(AND(K453="Pago",OR(E453='PC Receitas'!$O$7,E453='PC Receitas'!$O$8,E453='PC Receitas'!$O$9,E453='PC Receitas'!$O$10,E453='PC Receitas'!$O$11,E453='PC Receitas'!$O$12,E453='PC Receitas'!$O$13,E453='PC Receitas'!$O$14)),-I453,0))</f>
        <v>7448.57</v>
      </c>
      <c r="R453" s="153" t="e">
        <f t="shared" si="24"/>
        <v>#N/A</v>
      </c>
      <c r="S453" s="150" t="e">
        <f t="shared" si="25"/>
        <v>#N/A</v>
      </c>
      <c r="T453" s="150" t="e">
        <f t="shared" si="26"/>
        <v>#N/A</v>
      </c>
      <c r="U453" s="150" t="e">
        <f t="shared" si="27"/>
        <v>#N/A</v>
      </c>
      <c r="V453" s="154" t="e">
        <f>VLOOKUP(E453,'PC Receitas'!$O$4:$P$14,2,FALSE)</f>
        <v>#N/A</v>
      </c>
    </row>
    <row r="454" spans="3:22" ht="19.5" customHeight="1" thickTop="1" thickBot="1" x14ac:dyDescent="0.3">
      <c r="C454" s="58"/>
      <c r="D454" s="58" t="str">
        <f>IF(C454&lt;&gt;"",TEXT(C454,"00")&amp;"/12/"&amp;'Configurações Básicas'!$P$5,"")</f>
        <v/>
      </c>
      <c r="E454" s="58"/>
      <c r="F454" s="58"/>
      <c r="G454" s="58"/>
      <c r="H454" s="58"/>
      <c r="I454" s="59"/>
      <c r="J454" s="193"/>
      <c r="K454" s="60"/>
      <c r="L454" s="192"/>
      <c r="M454" s="56">
        <f>M453+IF(AND(K454="Pago",OR(E454='PC Receitas'!$O$4,E454='PC Receitas'!$O$5,E454='PC Receitas'!$O$6)),I454,IF(AND(K454="Pago",OR(E454='PC Receitas'!$O$7,E454='PC Receitas'!$O$8,E454='PC Receitas'!$O$9,E454='PC Receitas'!$O$10,E454='PC Receitas'!$O$11,E454='PC Receitas'!$O$12,E454='PC Receitas'!$O$13,E454='PC Receitas'!$O$14)),-I454,0))</f>
        <v>7448.57</v>
      </c>
      <c r="R454" s="153" t="e">
        <f t="shared" ref="R454:R517" si="28">IF(V454="Despesas_com_RH","Despesa",IF(V454="Despesas_Operacionais","Despesa",IF(V454="Despesas_com_Marketing","Despesa",IF(V454="Impostos","Despesa",IF(V454="Investimentos","Despesa","")))))</f>
        <v>#N/A</v>
      </c>
      <c r="S454" s="150" t="e">
        <f t="shared" ref="S454:S517" si="29">IF(V454="Despesas_com_Produtos","Despesa",IF(V454="Despesas_com_Serviços","Despesa",IF(V454="Despesas_Não_Operacionais","Despesa","")))</f>
        <v>#N/A</v>
      </c>
      <c r="T454" s="150" t="e">
        <f t="shared" ref="T454:T517" si="30">IF(V454="Receitas_com_Produtos","Receita",IF(V454="Receitas_com_Serviços","Receita",IF(V454="Receitas_Não_Operacionais","Receita","")))</f>
        <v>#N/A</v>
      </c>
      <c r="U454" s="150" t="e">
        <f t="shared" ref="U454:U517" si="31">IF(R454&lt;&gt;"",R454,IF(S454&lt;&gt;"",S454,IF(T454&lt;&gt;"",T454,"")))</f>
        <v>#N/A</v>
      </c>
      <c r="V454" s="154" t="e">
        <f>VLOOKUP(E454,'PC Receitas'!$O$4:$P$14,2,FALSE)</f>
        <v>#N/A</v>
      </c>
    </row>
    <row r="455" spans="3:22" ht="19.5" customHeight="1" thickTop="1" thickBot="1" x14ac:dyDescent="0.3">
      <c r="C455" s="58"/>
      <c r="D455" s="58" t="str">
        <f>IF(C455&lt;&gt;"",TEXT(C455,"00")&amp;"/12/"&amp;'Configurações Básicas'!$P$5,"")</f>
        <v/>
      </c>
      <c r="E455" s="58"/>
      <c r="F455" s="58"/>
      <c r="G455" s="58"/>
      <c r="H455" s="58"/>
      <c r="I455" s="59"/>
      <c r="J455" s="193"/>
      <c r="K455" s="60"/>
      <c r="L455" s="192"/>
      <c r="M455" s="56">
        <f>M454+IF(AND(K455="Pago",OR(E455='PC Receitas'!$O$4,E455='PC Receitas'!$O$5,E455='PC Receitas'!$O$6)),I455,IF(AND(K455="Pago",OR(E455='PC Receitas'!$O$7,E455='PC Receitas'!$O$8,E455='PC Receitas'!$O$9,E455='PC Receitas'!$O$10,E455='PC Receitas'!$O$11,E455='PC Receitas'!$O$12,E455='PC Receitas'!$O$13,E455='PC Receitas'!$O$14)),-I455,0))</f>
        <v>7448.57</v>
      </c>
      <c r="R455" s="153" t="e">
        <f t="shared" si="28"/>
        <v>#N/A</v>
      </c>
      <c r="S455" s="150" t="e">
        <f t="shared" si="29"/>
        <v>#N/A</v>
      </c>
      <c r="T455" s="150" t="e">
        <f t="shared" si="30"/>
        <v>#N/A</v>
      </c>
      <c r="U455" s="150" t="e">
        <f t="shared" si="31"/>
        <v>#N/A</v>
      </c>
      <c r="V455" s="154" t="e">
        <f>VLOOKUP(E455,'PC Receitas'!$O$4:$P$14,2,FALSE)</f>
        <v>#N/A</v>
      </c>
    </row>
    <row r="456" spans="3:22" ht="19.5" customHeight="1" thickTop="1" thickBot="1" x14ac:dyDescent="0.3">
      <c r="C456" s="58"/>
      <c r="D456" s="58" t="str">
        <f>IF(C456&lt;&gt;"",TEXT(C456,"00")&amp;"/12/"&amp;'Configurações Básicas'!$P$5,"")</f>
        <v/>
      </c>
      <c r="E456" s="58"/>
      <c r="F456" s="58"/>
      <c r="G456" s="58"/>
      <c r="H456" s="58"/>
      <c r="I456" s="59"/>
      <c r="J456" s="193"/>
      <c r="K456" s="60"/>
      <c r="L456" s="192"/>
      <c r="M456" s="56">
        <f>M455+IF(AND(K456="Pago",OR(E456='PC Receitas'!$O$4,E456='PC Receitas'!$O$5,E456='PC Receitas'!$O$6)),I456,IF(AND(K456="Pago",OR(E456='PC Receitas'!$O$7,E456='PC Receitas'!$O$8,E456='PC Receitas'!$O$9,E456='PC Receitas'!$O$10,E456='PC Receitas'!$O$11,E456='PC Receitas'!$O$12,E456='PC Receitas'!$O$13,E456='PC Receitas'!$O$14)),-I456,0))</f>
        <v>7448.57</v>
      </c>
      <c r="R456" s="153" t="e">
        <f t="shared" si="28"/>
        <v>#N/A</v>
      </c>
      <c r="S456" s="150" t="e">
        <f t="shared" si="29"/>
        <v>#N/A</v>
      </c>
      <c r="T456" s="150" t="e">
        <f t="shared" si="30"/>
        <v>#N/A</v>
      </c>
      <c r="U456" s="150" t="e">
        <f t="shared" si="31"/>
        <v>#N/A</v>
      </c>
      <c r="V456" s="154" t="e">
        <f>VLOOKUP(E456,'PC Receitas'!$O$4:$P$14,2,FALSE)</f>
        <v>#N/A</v>
      </c>
    </row>
    <row r="457" spans="3:22" ht="19.5" customHeight="1" thickTop="1" thickBot="1" x14ac:dyDescent="0.3">
      <c r="C457" s="58"/>
      <c r="D457" s="58" t="str">
        <f>IF(C457&lt;&gt;"",TEXT(C457,"00")&amp;"/12/"&amp;'Configurações Básicas'!$P$5,"")</f>
        <v/>
      </c>
      <c r="E457" s="58"/>
      <c r="F457" s="58"/>
      <c r="G457" s="58"/>
      <c r="H457" s="58"/>
      <c r="I457" s="59"/>
      <c r="J457" s="193"/>
      <c r="K457" s="60"/>
      <c r="L457" s="192"/>
      <c r="M457" s="56">
        <f>M456+IF(AND(K457="Pago",OR(E457='PC Receitas'!$O$4,E457='PC Receitas'!$O$5,E457='PC Receitas'!$O$6)),I457,IF(AND(K457="Pago",OR(E457='PC Receitas'!$O$7,E457='PC Receitas'!$O$8,E457='PC Receitas'!$O$9,E457='PC Receitas'!$O$10,E457='PC Receitas'!$O$11,E457='PC Receitas'!$O$12,E457='PC Receitas'!$O$13,E457='PC Receitas'!$O$14)),-I457,0))</f>
        <v>7448.57</v>
      </c>
      <c r="R457" s="153" t="e">
        <f t="shared" si="28"/>
        <v>#N/A</v>
      </c>
      <c r="S457" s="150" t="e">
        <f t="shared" si="29"/>
        <v>#N/A</v>
      </c>
      <c r="T457" s="150" t="e">
        <f t="shared" si="30"/>
        <v>#N/A</v>
      </c>
      <c r="U457" s="150" t="e">
        <f t="shared" si="31"/>
        <v>#N/A</v>
      </c>
      <c r="V457" s="154" t="e">
        <f>VLOOKUP(E457,'PC Receitas'!$O$4:$P$14,2,FALSE)</f>
        <v>#N/A</v>
      </c>
    </row>
    <row r="458" spans="3:22" ht="19.5" customHeight="1" thickTop="1" thickBot="1" x14ac:dyDescent="0.3">
      <c r="C458" s="58"/>
      <c r="D458" s="58" t="str">
        <f>IF(C458&lt;&gt;"",TEXT(C458,"00")&amp;"/12/"&amp;'Configurações Básicas'!$P$5,"")</f>
        <v/>
      </c>
      <c r="E458" s="58"/>
      <c r="F458" s="58"/>
      <c r="G458" s="58"/>
      <c r="H458" s="58"/>
      <c r="I458" s="59"/>
      <c r="J458" s="193"/>
      <c r="K458" s="60"/>
      <c r="L458" s="192"/>
      <c r="M458" s="56">
        <f>M457+IF(AND(K458="Pago",OR(E458='PC Receitas'!$O$4,E458='PC Receitas'!$O$5,E458='PC Receitas'!$O$6)),I458,IF(AND(K458="Pago",OR(E458='PC Receitas'!$O$7,E458='PC Receitas'!$O$8,E458='PC Receitas'!$O$9,E458='PC Receitas'!$O$10,E458='PC Receitas'!$O$11,E458='PC Receitas'!$O$12,E458='PC Receitas'!$O$13,E458='PC Receitas'!$O$14)),-I458,0))</f>
        <v>7448.57</v>
      </c>
      <c r="R458" s="153" t="e">
        <f t="shared" si="28"/>
        <v>#N/A</v>
      </c>
      <c r="S458" s="150" t="e">
        <f t="shared" si="29"/>
        <v>#N/A</v>
      </c>
      <c r="T458" s="150" t="e">
        <f t="shared" si="30"/>
        <v>#N/A</v>
      </c>
      <c r="U458" s="150" t="e">
        <f t="shared" si="31"/>
        <v>#N/A</v>
      </c>
      <c r="V458" s="154" t="e">
        <f>VLOOKUP(E458,'PC Receitas'!$O$4:$P$14,2,FALSE)</f>
        <v>#N/A</v>
      </c>
    </row>
    <row r="459" spans="3:22" ht="19.5" customHeight="1" thickTop="1" thickBot="1" x14ac:dyDescent="0.3">
      <c r="C459" s="58"/>
      <c r="D459" s="58" t="str">
        <f>IF(C459&lt;&gt;"",TEXT(C459,"00")&amp;"/12/"&amp;'Configurações Básicas'!$P$5,"")</f>
        <v/>
      </c>
      <c r="E459" s="58"/>
      <c r="F459" s="58"/>
      <c r="G459" s="58"/>
      <c r="H459" s="58"/>
      <c r="I459" s="59"/>
      <c r="J459" s="193"/>
      <c r="K459" s="60"/>
      <c r="L459" s="192"/>
      <c r="M459" s="56">
        <f>M458+IF(AND(K459="Pago",OR(E459='PC Receitas'!$O$4,E459='PC Receitas'!$O$5,E459='PC Receitas'!$O$6)),I459,IF(AND(K459="Pago",OR(E459='PC Receitas'!$O$7,E459='PC Receitas'!$O$8,E459='PC Receitas'!$O$9,E459='PC Receitas'!$O$10,E459='PC Receitas'!$O$11,E459='PC Receitas'!$O$12,E459='PC Receitas'!$O$13,E459='PC Receitas'!$O$14)),-I459,0))</f>
        <v>7448.57</v>
      </c>
      <c r="R459" s="153" t="e">
        <f t="shared" si="28"/>
        <v>#N/A</v>
      </c>
      <c r="S459" s="150" t="e">
        <f t="shared" si="29"/>
        <v>#N/A</v>
      </c>
      <c r="T459" s="150" t="e">
        <f t="shared" si="30"/>
        <v>#N/A</v>
      </c>
      <c r="U459" s="150" t="e">
        <f t="shared" si="31"/>
        <v>#N/A</v>
      </c>
      <c r="V459" s="154" t="e">
        <f>VLOOKUP(E459,'PC Receitas'!$O$4:$P$14,2,FALSE)</f>
        <v>#N/A</v>
      </c>
    </row>
    <row r="460" spans="3:22" ht="19.5" customHeight="1" thickTop="1" thickBot="1" x14ac:dyDescent="0.3">
      <c r="C460" s="58"/>
      <c r="D460" s="58" t="str">
        <f>IF(C460&lt;&gt;"",TEXT(C460,"00")&amp;"/12/"&amp;'Configurações Básicas'!$P$5,"")</f>
        <v/>
      </c>
      <c r="E460" s="58"/>
      <c r="F460" s="58"/>
      <c r="G460" s="58"/>
      <c r="H460" s="58"/>
      <c r="I460" s="59"/>
      <c r="J460" s="193"/>
      <c r="K460" s="60"/>
      <c r="L460" s="192"/>
      <c r="M460" s="56">
        <f>M459+IF(AND(K460="Pago",OR(E460='PC Receitas'!$O$4,E460='PC Receitas'!$O$5,E460='PC Receitas'!$O$6)),I460,IF(AND(K460="Pago",OR(E460='PC Receitas'!$O$7,E460='PC Receitas'!$O$8,E460='PC Receitas'!$O$9,E460='PC Receitas'!$O$10,E460='PC Receitas'!$O$11,E460='PC Receitas'!$O$12,E460='PC Receitas'!$O$13,E460='PC Receitas'!$O$14)),-I460,0))</f>
        <v>7448.57</v>
      </c>
      <c r="R460" s="153" t="e">
        <f t="shared" si="28"/>
        <v>#N/A</v>
      </c>
      <c r="S460" s="150" t="e">
        <f t="shared" si="29"/>
        <v>#N/A</v>
      </c>
      <c r="T460" s="150" t="e">
        <f t="shared" si="30"/>
        <v>#N/A</v>
      </c>
      <c r="U460" s="150" t="e">
        <f t="shared" si="31"/>
        <v>#N/A</v>
      </c>
      <c r="V460" s="154" t="e">
        <f>VLOOKUP(E460,'PC Receitas'!$O$4:$P$14,2,FALSE)</f>
        <v>#N/A</v>
      </c>
    </row>
    <row r="461" spans="3:22" ht="19.5" customHeight="1" thickTop="1" thickBot="1" x14ac:dyDescent="0.3">
      <c r="C461" s="58"/>
      <c r="D461" s="58" t="str">
        <f>IF(C461&lt;&gt;"",TEXT(C461,"00")&amp;"/12/"&amp;'Configurações Básicas'!$P$5,"")</f>
        <v/>
      </c>
      <c r="E461" s="58"/>
      <c r="F461" s="58"/>
      <c r="G461" s="58"/>
      <c r="H461" s="58"/>
      <c r="I461" s="59"/>
      <c r="J461" s="193"/>
      <c r="K461" s="60"/>
      <c r="L461" s="192"/>
      <c r="M461" s="56">
        <f>M460+IF(AND(K461="Pago",OR(E461='PC Receitas'!$O$4,E461='PC Receitas'!$O$5,E461='PC Receitas'!$O$6)),I461,IF(AND(K461="Pago",OR(E461='PC Receitas'!$O$7,E461='PC Receitas'!$O$8,E461='PC Receitas'!$O$9,E461='PC Receitas'!$O$10,E461='PC Receitas'!$O$11,E461='PC Receitas'!$O$12,E461='PC Receitas'!$O$13,E461='PC Receitas'!$O$14)),-I461,0))</f>
        <v>7448.57</v>
      </c>
      <c r="R461" s="153" t="e">
        <f t="shared" si="28"/>
        <v>#N/A</v>
      </c>
      <c r="S461" s="150" t="e">
        <f t="shared" si="29"/>
        <v>#N/A</v>
      </c>
      <c r="T461" s="150" t="e">
        <f t="shared" si="30"/>
        <v>#N/A</v>
      </c>
      <c r="U461" s="150" t="e">
        <f t="shared" si="31"/>
        <v>#N/A</v>
      </c>
      <c r="V461" s="154" t="e">
        <f>VLOOKUP(E461,'PC Receitas'!$O$4:$P$14,2,FALSE)</f>
        <v>#N/A</v>
      </c>
    </row>
    <row r="462" spans="3:22" ht="19.5" customHeight="1" thickTop="1" thickBot="1" x14ac:dyDescent="0.3">
      <c r="C462" s="58"/>
      <c r="D462" s="58" t="str">
        <f>IF(C462&lt;&gt;"",TEXT(C462,"00")&amp;"/12/"&amp;'Configurações Básicas'!$P$5,"")</f>
        <v/>
      </c>
      <c r="E462" s="58"/>
      <c r="F462" s="58"/>
      <c r="G462" s="58"/>
      <c r="H462" s="58"/>
      <c r="I462" s="59"/>
      <c r="J462" s="193"/>
      <c r="K462" s="60"/>
      <c r="L462" s="192"/>
      <c r="M462" s="56">
        <f>M461+IF(AND(K462="Pago",OR(E462='PC Receitas'!$O$4,E462='PC Receitas'!$O$5,E462='PC Receitas'!$O$6)),I462,IF(AND(K462="Pago",OR(E462='PC Receitas'!$O$7,E462='PC Receitas'!$O$8,E462='PC Receitas'!$O$9,E462='PC Receitas'!$O$10,E462='PC Receitas'!$O$11,E462='PC Receitas'!$O$12,E462='PC Receitas'!$O$13,E462='PC Receitas'!$O$14)),-I462,0))</f>
        <v>7448.57</v>
      </c>
      <c r="R462" s="153" t="e">
        <f t="shared" si="28"/>
        <v>#N/A</v>
      </c>
      <c r="S462" s="150" t="e">
        <f t="shared" si="29"/>
        <v>#N/A</v>
      </c>
      <c r="T462" s="150" t="e">
        <f t="shared" si="30"/>
        <v>#N/A</v>
      </c>
      <c r="U462" s="150" t="e">
        <f t="shared" si="31"/>
        <v>#N/A</v>
      </c>
      <c r="V462" s="154" t="e">
        <f>VLOOKUP(E462,'PC Receitas'!$O$4:$P$14,2,FALSE)</f>
        <v>#N/A</v>
      </c>
    </row>
    <row r="463" spans="3:22" ht="19.5" customHeight="1" thickTop="1" thickBot="1" x14ac:dyDescent="0.3">
      <c r="C463" s="58"/>
      <c r="D463" s="58" t="str">
        <f>IF(C463&lt;&gt;"",TEXT(C463,"00")&amp;"/12/"&amp;'Configurações Básicas'!$P$5,"")</f>
        <v/>
      </c>
      <c r="E463" s="58"/>
      <c r="F463" s="58"/>
      <c r="G463" s="58"/>
      <c r="H463" s="58"/>
      <c r="I463" s="59"/>
      <c r="J463" s="193"/>
      <c r="K463" s="60"/>
      <c r="L463" s="192"/>
      <c r="M463" s="56">
        <f>M462+IF(AND(K463="Pago",OR(E463='PC Receitas'!$O$4,E463='PC Receitas'!$O$5,E463='PC Receitas'!$O$6)),I463,IF(AND(K463="Pago",OR(E463='PC Receitas'!$O$7,E463='PC Receitas'!$O$8,E463='PC Receitas'!$O$9,E463='PC Receitas'!$O$10,E463='PC Receitas'!$O$11,E463='PC Receitas'!$O$12,E463='PC Receitas'!$O$13,E463='PC Receitas'!$O$14)),-I463,0))</f>
        <v>7448.57</v>
      </c>
      <c r="R463" s="153" t="e">
        <f t="shared" si="28"/>
        <v>#N/A</v>
      </c>
      <c r="S463" s="150" t="e">
        <f t="shared" si="29"/>
        <v>#N/A</v>
      </c>
      <c r="T463" s="150" t="e">
        <f t="shared" si="30"/>
        <v>#N/A</v>
      </c>
      <c r="U463" s="150" t="e">
        <f t="shared" si="31"/>
        <v>#N/A</v>
      </c>
      <c r="V463" s="154" t="e">
        <f>VLOOKUP(E463,'PC Receitas'!$O$4:$P$14,2,FALSE)</f>
        <v>#N/A</v>
      </c>
    </row>
    <row r="464" spans="3:22" ht="19.5" customHeight="1" thickTop="1" thickBot="1" x14ac:dyDescent="0.3">
      <c r="C464" s="58"/>
      <c r="D464" s="58" t="str">
        <f>IF(C464&lt;&gt;"",TEXT(C464,"00")&amp;"/12/"&amp;'Configurações Básicas'!$P$5,"")</f>
        <v/>
      </c>
      <c r="E464" s="58"/>
      <c r="F464" s="58"/>
      <c r="G464" s="58"/>
      <c r="H464" s="58"/>
      <c r="I464" s="59"/>
      <c r="J464" s="193"/>
      <c r="K464" s="60"/>
      <c r="L464" s="192"/>
      <c r="M464" s="56">
        <f>M463+IF(AND(K464="Pago",OR(E464='PC Receitas'!$O$4,E464='PC Receitas'!$O$5,E464='PC Receitas'!$O$6)),I464,IF(AND(K464="Pago",OR(E464='PC Receitas'!$O$7,E464='PC Receitas'!$O$8,E464='PC Receitas'!$O$9,E464='PC Receitas'!$O$10,E464='PC Receitas'!$O$11,E464='PC Receitas'!$O$12,E464='PC Receitas'!$O$13,E464='PC Receitas'!$O$14)),-I464,0))</f>
        <v>7448.57</v>
      </c>
      <c r="R464" s="153" t="e">
        <f t="shared" si="28"/>
        <v>#N/A</v>
      </c>
      <c r="S464" s="150" t="e">
        <f t="shared" si="29"/>
        <v>#N/A</v>
      </c>
      <c r="T464" s="150" t="e">
        <f t="shared" si="30"/>
        <v>#N/A</v>
      </c>
      <c r="U464" s="150" t="e">
        <f t="shared" si="31"/>
        <v>#N/A</v>
      </c>
      <c r="V464" s="154" t="e">
        <f>VLOOKUP(E464,'PC Receitas'!$O$4:$P$14,2,FALSE)</f>
        <v>#N/A</v>
      </c>
    </row>
    <row r="465" spans="3:22" ht="19.5" customHeight="1" thickTop="1" thickBot="1" x14ac:dyDescent="0.3">
      <c r="C465" s="58"/>
      <c r="D465" s="58" t="str">
        <f>IF(C465&lt;&gt;"",TEXT(C465,"00")&amp;"/12/"&amp;'Configurações Básicas'!$P$5,"")</f>
        <v/>
      </c>
      <c r="E465" s="58"/>
      <c r="F465" s="58"/>
      <c r="G465" s="58"/>
      <c r="H465" s="58"/>
      <c r="I465" s="59"/>
      <c r="J465" s="193"/>
      <c r="K465" s="60"/>
      <c r="L465" s="192"/>
      <c r="M465" s="56">
        <f>M464+IF(AND(K465="Pago",OR(E465='PC Receitas'!$O$4,E465='PC Receitas'!$O$5,E465='PC Receitas'!$O$6)),I465,IF(AND(K465="Pago",OR(E465='PC Receitas'!$O$7,E465='PC Receitas'!$O$8,E465='PC Receitas'!$O$9,E465='PC Receitas'!$O$10,E465='PC Receitas'!$O$11,E465='PC Receitas'!$O$12,E465='PC Receitas'!$O$13,E465='PC Receitas'!$O$14)),-I465,0))</f>
        <v>7448.57</v>
      </c>
      <c r="R465" s="153" t="e">
        <f t="shared" si="28"/>
        <v>#N/A</v>
      </c>
      <c r="S465" s="150" t="e">
        <f t="shared" si="29"/>
        <v>#N/A</v>
      </c>
      <c r="T465" s="150" t="e">
        <f t="shared" si="30"/>
        <v>#N/A</v>
      </c>
      <c r="U465" s="150" t="e">
        <f t="shared" si="31"/>
        <v>#N/A</v>
      </c>
      <c r="V465" s="154" t="e">
        <f>VLOOKUP(E465,'PC Receitas'!$O$4:$P$14,2,FALSE)</f>
        <v>#N/A</v>
      </c>
    </row>
    <row r="466" spans="3:22" ht="19.5" customHeight="1" thickTop="1" thickBot="1" x14ac:dyDescent="0.3">
      <c r="C466" s="58"/>
      <c r="D466" s="58" t="str">
        <f>IF(C466&lt;&gt;"",TEXT(C466,"00")&amp;"/12/"&amp;'Configurações Básicas'!$P$5,"")</f>
        <v/>
      </c>
      <c r="E466" s="58"/>
      <c r="F466" s="58"/>
      <c r="G466" s="58"/>
      <c r="H466" s="58"/>
      <c r="I466" s="59"/>
      <c r="J466" s="193"/>
      <c r="K466" s="60"/>
      <c r="L466" s="192"/>
      <c r="M466" s="56">
        <f>M465+IF(AND(K466="Pago",OR(E466='PC Receitas'!$O$4,E466='PC Receitas'!$O$5,E466='PC Receitas'!$O$6)),I466,IF(AND(K466="Pago",OR(E466='PC Receitas'!$O$7,E466='PC Receitas'!$O$8,E466='PC Receitas'!$O$9,E466='PC Receitas'!$O$10,E466='PC Receitas'!$O$11,E466='PC Receitas'!$O$12,E466='PC Receitas'!$O$13,E466='PC Receitas'!$O$14)),-I466,0))</f>
        <v>7448.57</v>
      </c>
      <c r="R466" s="153" t="e">
        <f t="shared" si="28"/>
        <v>#N/A</v>
      </c>
      <c r="S466" s="150" t="e">
        <f t="shared" si="29"/>
        <v>#N/A</v>
      </c>
      <c r="T466" s="150" t="e">
        <f t="shared" si="30"/>
        <v>#N/A</v>
      </c>
      <c r="U466" s="150" t="e">
        <f t="shared" si="31"/>
        <v>#N/A</v>
      </c>
      <c r="V466" s="154" t="e">
        <f>VLOOKUP(E466,'PC Receitas'!$O$4:$P$14,2,FALSE)</f>
        <v>#N/A</v>
      </c>
    </row>
    <row r="467" spans="3:22" ht="19.5" customHeight="1" thickTop="1" thickBot="1" x14ac:dyDescent="0.3">
      <c r="C467" s="58"/>
      <c r="D467" s="58" t="str">
        <f>IF(C467&lt;&gt;"",TEXT(C467,"00")&amp;"/12/"&amp;'Configurações Básicas'!$P$5,"")</f>
        <v/>
      </c>
      <c r="E467" s="58"/>
      <c r="F467" s="58"/>
      <c r="G467" s="58"/>
      <c r="H467" s="58"/>
      <c r="I467" s="59"/>
      <c r="J467" s="193"/>
      <c r="K467" s="60"/>
      <c r="L467" s="192"/>
      <c r="M467" s="56">
        <f>M466+IF(AND(K467="Pago",OR(E467='PC Receitas'!$O$4,E467='PC Receitas'!$O$5,E467='PC Receitas'!$O$6)),I467,IF(AND(K467="Pago",OR(E467='PC Receitas'!$O$7,E467='PC Receitas'!$O$8,E467='PC Receitas'!$O$9,E467='PC Receitas'!$O$10,E467='PC Receitas'!$O$11,E467='PC Receitas'!$O$12,E467='PC Receitas'!$O$13,E467='PC Receitas'!$O$14)),-I467,0))</f>
        <v>7448.57</v>
      </c>
      <c r="R467" s="153" t="e">
        <f t="shared" si="28"/>
        <v>#N/A</v>
      </c>
      <c r="S467" s="150" t="e">
        <f t="shared" si="29"/>
        <v>#N/A</v>
      </c>
      <c r="T467" s="150" t="e">
        <f t="shared" si="30"/>
        <v>#N/A</v>
      </c>
      <c r="U467" s="150" t="e">
        <f t="shared" si="31"/>
        <v>#N/A</v>
      </c>
      <c r="V467" s="154" t="e">
        <f>VLOOKUP(E467,'PC Receitas'!$O$4:$P$14,2,FALSE)</f>
        <v>#N/A</v>
      </c>
    </row>
    <row r="468" spans="3:22" ht="19.5" customHeight="1" thickTop="1" thickBot="1" x14ac:dyDescent="0.3">
      <c r="C468" s="58"/>
      <c r="D468" s="58" t="str">
        <f>IF(C468&lt;&gt;"",TEXT(C468,"00")&amp;"/12/"&amp;'Configurações Básicas'!$P$5,"")</f>
        <v/>
      </c>
      <c r="E468" s="58"/>
      <c r="F468" s="58"/>
      <c r="G468" s="58"/>
      <c r="H468" s="58"/>
      <c r="I468" s="59"/>
      <c r="J468" s="193"/>
      <c r="K468" s="60"/>
      <c r="L468" s="192"/>
      <c r="M468" s="56">
        <f>M467+IF(AND(K468="Pago",OR(E468='PC Receitas'!$O$4,E468='PC Receitas'!$O$5,E468='PC Receitas'!$O$6)),I468,IF(AND(K468="Pago",OR(E468='PC Receitas'!$O$7,E468='PC Receitas'!$O$8,E468='PC Receitas'!$O$9,E468='PC Receitas'!$O$10,E468='PC Receitas'!$O$11,E468='PC Receitas'!$O$12,E468='PC Receitas'!$O$13,E468='PC Receitas'!$O$14)),-I468,0))</f>
        <v>7448.57</v>
      </c>
      <c r="R468" s="153" t="e">
        <f t="shared" si="28"/>
        <v>#N/A</v>
      </c>
      <c r="S468" s="150" t="e">
        <f t="shared" si="29"/>
        <v>#N/A</v>
      </c>
      <c r="T468" s="150" t="e">
        <f t="shared" si="30"/>
        <v>#N/A</v>
      </c>
      <c r="U468" s="150" t="e">
        <f t="shared" si="31"/>
        <v>#N/A</v>
      </c>
      <c r="V468" s="154" t="e">
        <f>VLOOKUP(E468,'PC Receitas'!$O$4:$P$14,2,FALSE)</f>
        <v>#N/A</v>
      </c>
    </row>
    <row r="469" spans="3:22" ht="19.5" customHeight="1" thickTop="1" thickBot="1" x14ac:dyDescent="0.3">
      <c r="C469" s="58"/>
      <c r="D469" s="58" t="str">
        <f>IF(C469&lt;&gt;"",TEXT(C469,"00")&amp;"/12/"&amp;'Configurações Básicas'!$P$5,"")</f>
        <v/>
      </c>
      <c r="E469" s="58"/>
      <c r="F469" s="58"/>
      <c r="G469" s="58"/>
      <c r="H469" s="58"/>
      <c r="I469" s="59"/>
      <c r="J469" s="193"/>
      <c r="K469" s="60"/>
      <c r="L469" s="192"/>
      <c r="M469" s="56">
        <f>M468+IF(AND(K469="Pago",OR(E469='PC Receitas'!$O$4,E469='PC Receitas'!$O$5,E469='PC Receitas'!$O$6)),I469,IF(AND(K469="Pago",OR(E469='PC Receitas'!$O$7,E469='PC Receitas'!$O$8,E469='PC Receitas'!$O$9,E469='PC Receitas'!$O$10,E469='PC Receitas'!$O$11,E469='PC Receitas'!$O$12,E469='PC Receitas'!$O$13,E469='PC Receitas'!$O$14)),-I469,0))</f>
        <v>7448.57</v>
      </c>
      <c r="R469" s="153" t="e">
        <f t="shared" si="28"/>
        <v>#N/A</v>
      </c>
      <c r="S469" s="150" t="e">
        <f t="shared" si="29"/>
        <v>#N/A</v>
      </c>
      <c r="T469" s="150" t="e">
        <f t="shared" si="30"/>
        <v>#N/A</v>
      </c>
      <c r="U469" s="150" t="e">
        <f t="shared" si="31"/>
        <v>#N/A</v>
      </c>
      <c r="V469" s="154" t="e">
        <f>VLOOKUP(E469,'PC Receitas'!$O$4:$P$14,2,FALSE)</f>
        <v>#N/A</v>
      </c>
    </row>
    <row r="470" spans="3:22" ht="19.5" customHeight="1" thickTop="1" thickBot="1" x14ac:dyDescent="0.3">
      <c r="C470" s="58"/>
      <c r="D470" s="58" t="str">
        <f>IF(C470&lt;&gt;"",TEXT(C470,"00")&amp;"/12/"&amp;'Configurações Básicas'!$P$5,"")</f>
        <v/>
      </c>
      <c r="E470" s="58"/>
      <c r="F470" s="58"/>
      <c r="G470" s="58"/>
      <c r="H470" s="58"/>
      <c r="I470" s="59"/>
      <c r="J470" s="193"/>
      <c r="K470" s="60"/>
      <c r="L470" s="192"/>
      <c r="M470" s="56">
        <f>M469+IF(AND(K470="Pago",OR(E470='PC Receitas'!$O$4,E470='PC Receitas'!$O$5,E470='PC Receitas'!$O$6)),I470,IF(AND(K470="Pago",OR(E470='PC Receitas'!$O$7,E470='PC Receitas'!$O$8,E470='PC Receitas'!$O$9,E470='PC Receitas'!$O$10,E470='PC Receitas'!$O$11,E470='PC Receitas'!$O$12,E470='PC Receitas'!$O$13,E470='PC Receitas'!$O$14)),-I470,0))</f>
        <v>7448.57</v>
      </c>
      <c r="R470" s="153" t="e">
        <f t="shared" si="28"/>
        <v>#N/A</v>
      </c>
      <c r="S470" s="150" t="e">
        <f t="shared" si="29"/>
        <v>#N/A</v>
      </c>
      <c r="T470" s="150" t="e">
        <f t="shared" si="30"/>
        <v>#N/A</v>
      </c>
      <c r="U470" s="150" t="e">
        <f t="shared" si="31"/>
        <v>#N/A</v>
      </c>
      <c r="V470" s="154" t="e">
        <f>VLOOKUP(E470,'PC Receitas'!$O$4:$P$14,2,FALSE)</f>
        <v>#N/A</v>
      </c>
    </row>
    <row r="471" spans="3:22" ht="19.5" customHeight="1" thickTop="1" thickBot="1" x14ac:dyDescent="0.3">
      <c r="C471" s="58"/>
      <c r="D471" s="58" t="str">
        <f>IF(C471&lt;&gt;"",TEXT(C471,"00")&amp;"/12/"&amp;'Configurações Básicas'!$P$5,"")</f>
        <v/>
      </c>
      <c r="E471" s="58"/>
      <c r="F471" s="58"/>
      <c r="G471" s="58"/>
      <c r="H471" s="58"/>
      <c r="I471" s="59"/>
      <c r="J471" s="193"/>
      <c r="K471" s="60"/>
      <c r="L471" s="192"/>
      <c r="M471" s="56">
        <f>M470+IF(AND(K471="Pago",OR(E471='PC Receitas'!$O$4,E471='PC Receitas'!$O$5,E471='PC Receitas'!$O$6)),I471,IF(AND(K471="Pago",OR(E471='PC Receitas'!$O$7,E471='PC Receitas'!$O$8,E471='PC Receitas'!$O$9,E471='PC Receitas'!$O$10,E471='PC Receitas'!$O$11,E471='PC Receitas'!$O$12,E471='PC Receitas'!$O$13,E471='PC Receitas'!$O$14)),-I471,0))</f>
        <v>7448.57</v>
      </c>
      <c r="R471" s="153" t="e">
        <f t="shared" si="28"/>
        <v>#N/A</v>
      </c>
      <c r="S471" s="150" t="e">
        <f t="shared" si="29"/>
        <v>#N/A</v>
      </c>
      <c r="T471" s="150" t="e">
        <f t="shared" si="30"/>
        <v>#N/A</v>
      </c>
      <c r="U471" s="150" t="e">
        <f t="shared" si="31"/>
        <v>#N/A</v>
      </c>
      <c r="V471" s="154" t="e">
        <f>VLOOKUP(E471,'PC Receitas'!$O$4:$P$14,2,FALSE)</f>
        <v>#N/A</v>
      </c>
    </row>
    <row r="472" spans="3:22" ht="19.5" customHeight="1" thickTop="1" thickBot="1" x14ac:dyDescent="0.3">
      <c r="C472" s="58"/>
      <c r="D472" s="58" t="str">
        <f>IF(C472&lt;&gt;"",TEXT(C472,"00")&amp;"/12/"&amp;'Configurações Básicas'!$P$5,"")</f>
        <v/>
      </c>
      <c r="E472" s="58"/>
      <c r="F472" s="58"/>
      <c r="G472" s="58"/>
      <c r="H472" s="58"/>
      <c r="I472" s="59"/>
      <c r="J472" s="193"/>
      <c r="K472" s="60"/>
      <c r="L472" s="192"/>
      <c r="M472" s="56">
        <f>M471+IF(AND(K472="Pago",OR(E472='PC Receitas'!$O$4,E472='PC Receitas'!$O$5,E472='PC Receitas'!$O$6)),I472,IF(AND(K472="Pago",OR(E472='PC Receitas'!$O$7,E472='PC Receitas'!$O$8,E472='PC Receitas'!$O$9,E472='PC Receitas'!$O$10,E472='PC Receitas'!$O$11,E472='PC Receitas'!$O$12,E472='PC Receitas'!$O$13,E472='PC Receitas'!$O$14)),-I472,0))</f>
        <v>7448.57</v>
      </c>
      <c r="R472" s="153" t="e">
        <f t="shared" si="28"/>
        <v>#N/A</v>
      </c>
      <c r="S472" s="150" t="e">
        <f t="shared" si="29"/>
        <v>#N/A</v>
      </c>
      <c r="T472" s="150" t="e">
        <f t="shared" si="30"/>
        <v>#N/A</v>
      </c>
      <c r="U472" s="150" t="e">
        <f t="shared" si="31"/>
        <v>#N/A</v>
      </c>
      <c r="V472" s="154" t="e">
        <f>VLOOKUP(E472,'PC Receitas'!$O$4:$P$14,2,FALSE)</f>
        <v>#N/A</v>
      </c>
    </row>
    <row r="473" spans="3:22" ht="19.5" customHeight="1" thickTop="1" thickBot="1" x14ac:dyDescent="0.3">
      <c r="C473" s="58"/>
      <c r="D473" s="58" t="str">
        <f>IF(C473&lt;&gt;"",TEXT(C473,"00")&amp;"/12/"&amp;'Configurações Básicas'!$P$5,"")</f>
        <v/>
      </c>
      <c r="E473" s="58"/>
      <c r="F473" s="58"/>
      <c r="G473" s="58"/>
      <c r="H473" s="58"/>
      <c r="I473" s="59"/>
      <c r="J473" s="193"/>
      <c r="K473" s="60"/>
      <c r="L473" s="192"/>
      <c r="M473" s="56">
        <f>M472+IF(AND(K473="Pago",OR(E473='PC Receitas'!$O$4,E473='PC Receitas'!$O$5,E473='PC Receitas'!$O$6)),I473,IF(AND(K473="Pago",OR(E473='PC Receitas'!$O$7,E473='PC Receitas'!$O$8,E473='PC Receitas'!$O$9,E473='PC Receitas'!$O$10,E473='PC Receitas'!$O$11,E473='PC Receitas'!$O$12,E473='PC Receitas'!$O$13,E473='PC Receitas'!$O$14)),-I473,0))</f>
        <v>7448.57</v>
      </c>
      <c r="R473" s="153" t="e">
        <f t="shared" si="28"/>
        <v>#N/A</v>
      </c>
      <c r="S473" s="150" t="e">
        <f t="shared" si="29"/>
        <v>#N/A</v>
      </c>
      <c r="T473" s="150" t="e">
        <f t="shared" si="30"/>
        <v>#N/A</v>
      </c>
      <c r="U473" s="150" t="e">
        <f t="shared" si="31"/>
        <v>#N/A</v>
      </c>
      <c r="V473" s="154" t="e">
        <f>VLOOKUP(E473,'PC Receitas'!$O$4:$P$14,2,FALSE)</f>
        <v>#N/A</v>
      </c>
    </row>
    <row r="474" spans="3:22" ht="19.5" customHeight="1" thickTop="1" thickBot="1" x14ac:dyDescent="0.3">
      <c r="C474" s="58"/>
      <c r="D474" s="58" t="str">
        <f>IF(C474&lt;&gt;"",TEXT(C474,"00")&amp;"/12/"&amp;'Configurações Básicas'!$P$5,"")</f>
        <v/>
      </c>
      <c r="E474" s="58"/>
      <c r="F474" s="58"/>
      <c r="G474" s="58"/>
      <c r="H474" s="58"/>
      <c r="I474" s="59"/>
      <c r="J474" s="193"/>
      <c r="K474" s="60"/>
      <c r="L474" s="192"/>
      <c r="M474" s="56">
        <f>M473+IF(AND(K474="Pago",OR(E474='PC Receitas'!$O$4,E474='PC Receitas'!$O$5,E474='PC Receitas'!$O$6)),I474,IF(AND(K474="Pago",OR(E474='PC Receitas'!$O$7,E474='PC Receitas'!$O$8,E474='PC Receitas'!$O$9,E474='PC Receitas'!$O$10,E474='PC Receitas'!$O$11,E474='PC Receitas'!$O$12,E474='PC Receitas'!$O$13,E474='PC Receitas'!$O$14)),-I474,0))</f>
        <v>7448.57</v>
      </c>
      <c r="R474" s="153" t="e">
        <f t="shared" si="28"/>
        <v>#N/A</v>
      </c>
      <c r="S474" s="150" t="e">
        <f t="shared" si="29"/>
        <v>#N/A</v>
      </c>
      <c r="T474" s="150" t="e">
        <f t="shared" si="30"/>
        <v>#N/A</v>
      </c>
      <c r="U474" s="150" t="e">
        <f t="shared" si="31"/>
        <v>#N/A</v>
      </c>
      <c r="V474" s="154" t="e">
        <f>VLOOKUP(E474,'PC Receitas'!$O$4:$P$14,2,FALSE)</f>
        <v>#N/A</v>
      </c>
    </row>
    <row r="475" spans="3:22" ht="19.5" customHeight="1" thickTop="1" thickBot="1" x14ac:dyDescent="0.3">
      <c r="C475" s="58"/>
      <c r="D475" s="58" t="str">
        <f>IF(C475&lt;&gt;"",TEXT(C475,"00")&amp;"/12/"&amp;'Configurações Básicas'!$P$5,"")</f>
        <v/>
      </c>
      <c r="E475" s="58"/>
      <c r="F475" s="58"/>
      <c r="G475" s="58"/>
      <c r="H475" s="58"/>
      <c r="I475" s="59"/>
      <c r="J475" s="193"/>
      <c r="K475" s="60"/>
      <c r="L475" s="192"/>
      <c r="M475" s="56">
        <f>M474+IF(AND(K475="Pago",OR(E475='PC Receitas'!$O$4,E475='PC Receitas'!$O$5,E475='PC Receitas'!$O$6)),I475,IF(AND(K475="Pago",OR(E475='PC Receitas'!$O$7,E475='PC Receitas'!$O$8,E475='PC Receitas'!$O$9,E475='PC Receitas'!$O$10,E475='PC Receitas'!$O$11,E475='PC Receitas'!$O$12,E475='PC Receitas'!$O$13,E475='PC Receitas'!$O$14)),-I475,0))</f>
        <v>7448.57</v>
      </c>
      <c r="R475" s="153" t="e">
        <f t="shared" si="28"/>
        <v>#N/A</v>
      </c>
      <c r="S475" s="150" t="e">
        <f t="shared" si="29"/>
        <v>#N/A</v>
      </c>
      <c r="T475" s="150" t="e">
        <f t="shared" si="30"/>
        <v>#N/A</v>
      </c>
      <c r="U475" s="150" t="e">
        <f t="shared" si="31"/>
        <v>#N/A</v>
      </c>
      <c r="V475" s="154" t="e">
        <f>VLOOKUP(E475,'PC Receitas'!$O$4:$P$14,2,FALSE)</f>
        <v>#N/A</v>
      </c>
    </row>
    <row r="476" spans="3:22" ht="19.5" customHeight="1" thickTop="1" thickBot="1" x14ac:dyDescent="0.3">
      <c r="C476" s="58"/>
      <c r="D476" s="58" t="str">
        <f>IF(C476&lt;&gt;"",TEXT(C476,"00")&amp;"/12/"&amp;'Configurações Básicas'!$P$5,"")</f>
        <v/>
      </c>
      <c r="E476" s="58"/>
      <c r="F476" s="58"/>
      <c r="G476" s="58"/>
      <c r="H476" s="58"/>
      <c r="I476" s="59"/>
      <c r="J476" s="193"/>
      <c r="K476" s="60"/>
      <c r="L476" s="192"/>
      <c r="M476" s="56">
        <f>M475+IF(AND(K476="Pago",OR(E476='PC Receitas'!$O$4,E476='PC Receitas'!$O$5,E476='PC Receitas'!$O$6)),I476,IF(AND(K476="Pago",OR(E476='PC Receitas'!$O$7,E476='PC Receitas'!$O$8,E476='PC Receitas'!$O$9,E476='PC Receitas'!$O$10,E476='PC Receitas'!$O$11,E476='PC Receitas'!$O$12,E476='PC Receitas'!$O$13,E476='PC Receitas'!$O$14)),-I476,0))</f>
        <v>7448.57</v>
      </c>
      <c r="R476" s="153" t="e">
        <f t="shared" si="28"/>
        <v>#N/A</v>
      </c>
      <c r="S476" s="150" t="e">
        <f t="shared" si="29"/>
        <v>#N/A</v>
      </c>
      <c r="T476" s="150" t="e">
        <f t="shared" si="30"/>
        <v>#N/A</v>
      </c>
      <c r="U476" s="150" t="e">
        <f t="shared" si="31"/>
        <v>#N/A</v>
      </c>
      <c r="V476" s="154" t="e">
        <f>VLOOKUP(E476,'PC Receitas'!$O$4:$P$14,2,FALSE)</f>
        <v>#N/A</v>
      </c>
    </row>
    <row r="477" spans="3:22" ht="19.5" customHeight="1" thickTop="1" thickBot="1" x14ac:dyDescent="0.3">
      <c r="C477" s="58"/>
      <c r="D477" s="58" t="str">
        <f>IF(C477&lt;&gt;"",TEXT(C477,"00")&amp;"/12/"&amp;'Configurações Básicas'!$P$5,"")</f>
        <v/>
      </c>
      <c r="E477" s="58"/>
      <c r="F477" s="58"/>
      <c r="G477" s="58"/>
      <c r="H477" s="58"/>
      <c r="I477" s="59"/>
      <c r="J477" s="193"/>
      <c r="K477" s="60"/>
      <c r="L477" s="192"/>
      <c r="M477" s="56">
        <f>M476+IF(AND(K477="Pago",OR(E477='PC Receitas'!$O$4,E477='PC Receitas'!$O$5,E477='PC Receitas'!$O$6)),I477,IF(AND(K477="Pago",OR(E477='PC Receitas'!$O$7,E477='PC Receitas'!$O$8,E477='PC Receitas'!$O$9,E477='PC Receitas'!$O$10,E477='PC Receitas'!$O$11,E477='PC Receitas'!$O$12,E477='PC Receitas'!$O$13,E477='PC Receitas'!$O$14)),-I477,0))</f>
        <v>7448.57</v>
      </c>
      <c r="R477" s="153" t="e">
        <f t="shared" si="28"/>
        <v>#N/A</v>
      </c>
      <c r="S477" s="150" t="e">
        <f t="shared" si="29"/>
        <v>#N/A</v>
      </c>
      <c r="T477" s="150" t="e">
        <f t="shared" si="30"/>
        <v>#N/A</v>
      </c>
      <c r="U477" s="150" t="e">
        <f t="shared" si="31"/>
        <v>#N/A</v>
      </c>
      <c r="V477" s="154" t="e">
        <f>VLOOKUP(E477,'PC Receitas'!$O$4:$P$14,2,FALSE)</f>
        <v>#N/A</v>
      </c>
    </row>
    <row r="478" spans="3:22" ht="19.5" customHeight="1" thickTop="1" thickBot="1" x14ac:dyDescent="0.3">
      <c r="C478" s="58"/>
      <c r="D478" s="58" t="str">
        <f>IF(C478&lt;&gt;"",TEXT(C478,"00")&amp;"/12/"&amp;'Configurações Básicas'!$P$5,"")</f>
        <v/>
      </c>
      <c r="E478" s="58"/>
      <c r="F478" s="58"/>
      <c r="G478" s="58"/>
      <c r="H478" s="58"/>
      <c r="I478" s="59"/>
      <c r="J478" s="193"/>
      <c r="K478" s="60"/>
      <c r="L478" s="192"/>
      <c r="M478" s="56">
        <f>M477+IF(AND(K478="Pago",OR(E478='PC Receitas'!$O$4,E478='PC Receitas'!$O$5,E478='PC Receitas'!$O$6)),I478,IF(AND(K478="Pago",OR(E478='PC Receitas'!$O$7,E478='PC Receitas'!$O$8,E478='PC Receitas'!$O$9,E478='PC Receitas'!$O$10,E478='PC Receitas'!$O$11,E478='PC Receitas'!$O$12,E478='PC Receitas'!$O$13,E478='PC Receitas'!$O$14)),-I478,0))</f>
        <v>7448.57</v>
      </c>
      <c r="R478" s="153" t="e">
        <f t="shared" si="28"/>
        <v>#N/A</v>
      </c>
      <c r="S478" s="150" t="e">
        <f t="shared" si="29"/>
        <v>#N/A</v>
      </c>
      <c r="T478" s="150" t="e">
        <f t="shared" si="30"/>
        <v>#N/A</v>
      </c>
      <c r="U478" s="150" t="e">
        <f t="shared" si="31"/>
        <v>#N/A</v>
      </c>
      <c r="V478" s="154" t="e">
        <f>VLOOKUP(E478,'PC Receitas'!$O$4:$P$14,2,FALSE)</f>
        <v>#N/A</v>
      </c>
    </row>
    <row r="479" spans="3:22" ht="19.5" customHeight="1" thickTop="1" thickBot="1" x14ac:dyDescent="0.3">
      <c r="C479" s="58"/>
      <c r="D479" s="58" t="str">
        <f>IF(C479&lt;&gt;"",TEXT(C479,"00")&amp;"/12/"&amp;'Configurações Básicas'!$P$5,"")</f>
        <v/>
      </c>
      <c r="E479" s="58"/>
      <c r="F479" s="58"/>
      <c r="G479" s="58"/>
      <c r="H479" s="58"/>
      <c r="I479" s="59"/>
      <c r="J479" s="193"/>
      <c r="K479" s="60"/>
      <c r="L479" s="192"/>
      <c r="M479" s="56">
        <f>M478+IF(AND(K479="Pago",OR(E479='PC Receitas'!$O$4,E479='PC Receitas'!$O$5,E479='PC Receitas'!$O$6)),I479,IF(AND(K479="Pago",OR(E479='PC Receitas'!$O$7,E479='PC Receitas'!$O$8,E479='PC Receitas'!$O$9,E479='PC Receitas'!$O$10,E479='PC Receitas'!$O$11,E479='PC Receitas'!$O$12,E479='PC Receitas'!$O$13,E479='PC Receitas'!$O$14)),-I479,0))</f>
        <v>7448.57</v>
      </c>
      <c r="R479" s="153" t="e">
        <f t="shared" si="28"/>
        <v>#N/A</v>
      </c>
      <c r="S479" s="150" t="e">
        <f t="shared" si="29"/>
        <v>#N/A</v>
      </c>
      <c r="T479" s="150" t="e">
        <f t="shared" si="30"/>
        <v>#N/A</v>
      </c>
      <c r="U479" s="150" t="e">
        <f t="shared" si="31"/>
        <v>#N/A</v>
      </c>
      <c r="V479" s="154" t="e">
        <f>VLOOKUP(E479,'PC Receitas'!$O$4:$P$14,2,FALSE)</f>
        <v>#N/A</v>
      </c>
    </row>
    <row r="480" spans="3:22" ht="19.5" customHeight="1" thickTop="1" thickBot="1" x14ac:dyDescent="0.3">
      <c r="C480" s="58"/>
      <c r="D480" s="58" t="str">
        <f>IF(C480&lt;&gt;"",TEXT(C480,"00")&amp;"/12/"&amp;'Configurações Básicas'!$P$5,"")</f>
        <v/>
      </c>
      <c r="E480" s="58"/>
      <c r="F480" s="58"/>
      <c r="G480" s="58"/>
      <c r="H480" s="58"/>
      <c r="I480" s="59"/>
      <c r="J480" s="193"/>
      <c r="K480" s="60"/>
      <c r="L480" s="192"/>
      <c r="M480" s="56">
        <f>M479+IF(AND(K480="Pago",OR(E480='PC Receitas'!$O$4,E480='PC Receitas'!$O$5,E480='PC Receitas'!$O$6)),I480,IF(AND(K480="Pago",OR(E480='PC Receitas'!$O$7,E480='PC Receitas'!$O$8,E480='PC Receitas'!$O$9,E480='PC Receitas'!$O$10,E480='PC Receitas'!$O$11,E480='PC Receitas'!$O$12,E480='PC Receitas'!$O$13,E480='PC Receitas'!$O$14)),-I480,0))</f>
        <v>7448.57</v>
      </c>
      <c r="R480" s="153" t="e">
        <f t="shared" si="28"/>
        <v>#N/A</v>
      </c>
      <c r="S480" s="150" t="e">
        <f t="shared" si="29"/>
        <v>#N/A</v>
      </c>
      <c r="T480" s="150" t="e">
        <f t="shared" si="30"/>
        <v>#N/A</v>
      </c>
      <c r="U480" s="150" t="e">
        <f t="shared" si="31"/>
        <v>#N/A</v>
      </c>
      <c r="V480" s="154" t="e">
        <f>VLOOKUP(E480,'PC Receitas'!$O$4:$P$14,2,FALSE)</f>
        <v>#N/A</v>
      </c>
    </row>
    <row r="481" spans="3:22" ht="19.5" customHeight="1" thickTop="1" thickBot="1" x14ac:dyDescent="0.3">
      <c r="C481" s="58"/>
      <c r="D481" s="58" t="str">
        <f>IF(C481&lt;&gt;"",TEXT(C481,"00")&amp;"/12/"&amp;'Configurações Básicas'!$P$5,"")</f>
        <v/>
      </c>
      <c r="E481" s="58"/>
      <c r="F481" s="58"/>
      <c r="G481" s="58"/>
      <c r="H481" s="58"/>
      <c r="I481" s="59"/>
      <c r="J481" s="193"/>
      <c r="K481" s="60"/>
      <c r="L481" s="192"/>
      <c r="M481" s="56">
        <f>M480+IF(AND(K481="Pago",OR(E481='PC Receitas'!$O$4,E481='PC Receitas'!$O$5,E481='PC Receitas'!$O$6)),I481,IF(AND(K481="Pago",OR(E481='PC Receitas'!$O$7,E481='PC Receitas'!$O$8,E481='PC Receitas'!$O$9,E481='PC Receitas'!$O$10,E481='PC Receitas'!$O$11,E481='PC Receitas'!$O$12,E481='PC Receitas'!$O$13,E481='PC Receitas'!$O$14)),-I481,0))</f>
        <v>7448.57</v>
      </c>
      <c r="R481" s="153" t="e">
        <f t="shared" si="28"/>
        <v>#N/A</v>
      </c>
      <c r="S481" s="150" t="e">
        <f t="shared" si="29"/>
        <v>#N/A</v>
      </c>
      <c r="T481" s="150" t="e">
        <f t="shared" si="30"/>
        <v>#N/A</v>
      </c>
      <c r="U481" s="150" t="e">
        <f t="shared" si="31"/>
        <v>#N/A</v>
      </c>
      <c r="V481" s="154" t="e">
        <f>VLOOKUP(E481,'PC Receitas'!$O$4:$P$14,2,FALSE)</f>
        <v>#N/A</v>
      </c>
    </row>
    <row r="482" spans="3:22" ht="19.5" customHeight="1" thickTop="1" thickBot="1" x14ac:dyDescent="0.3">
      <c r="C482" s="58"/>
      <c r="D482" s="58" t="str">
        <f>IF(C482&lt;&gt;"",TEXT(C482,"00")&amp;"/12/"&amp;'Configurações Básicas'!$P$5,"")</f>
        <v/>
      </c>
      <c r="E482" s="58"/>
      <c r="F482" s="58"/>
      <c r="G482" s="58"/>
      <c r="H482" s="58"/>
      <c r="I482" s="59"/>
      <c r="J482" s="193"/>
      <c r="K482" s="60"/>
      <c r="L482" s="192"/>
      <c r="M482" s="56">
        <f>M481+IF(AND(K482="Pago",OR(E482='PC Receitas'!$O$4,E482='PC Receitas'!$O$5,E482='PC Receitas'!$O$6)),I482,IF(AND(K482="Pago",OR(E482='PC Receitas'!$O$7,E482='PC Receitas'!$O$8,E482='PC Receitas'!$O$9,E482='PC Receitas'!$O$10,E482='PC Receitas'!$O$11,E482='PC Receitas'!$O$12,E482='PC Receitas'!$O$13,E482='PC Receitas'!$O$14)),-I482,0))</f>
        <v>7448.57</v>
      </c>
      <c r="R482" s="153" t="e">
        <f t="shared" si="28"/>
        <v>#N/A</v>
      </c>
      <c r="S482" s="150" t="e">
        <f t="shared" si="29"/>
        <v>#N/A</v>
      </c>
      <c r="T482" s="150" t="e">
        <f t="shared" si="30"/>
        <v>#N/A</v>
      </c>
      <c r="U482" s="150" t="e">
        <f t="shared" si="31"/>
        <v>#N/A</v>
      </c>
      <c r="V482" s="154" t="e">
        <f>VLOOKUP(E482,'PC Receitas'!$O$4:$P$14,2,FALSE)</f>
        <v>#N/A</v>
      </c>
    </row>
    <row r="483" spans="3:22" ht="19.5" customHeight="1" thickTop="1" thickBot="1" x14ac:dyDescent="0.3">
      <c r="C483" s="58"/>
      <c r="D483" s="58" t="str">
        <f>IF(C483&lt;&gt;"",TEXT(C483,"00")&amp;"/12/"&amp;'Configurações Básicas'!$P$5,"")</f>
        <v/>
      </c>
      <c r="E483" s="58"/>
      <c r="F483" s="58"/>
      <c r="G483" s="58"/>
      <c r="H483" s="58"/>
      <c r="I483" s="59"/>
      <c r="J483" s="193"/>
      <c r="K483" s="60"/>
      <c r="L483" s="192"/>
      <c r="M483" s="56">
        <f>M482+IF(AND(K483="Pago",OR(E483='PC Receitas'!$O$4,E483='PC Receitas'!$O$5,E483='PC Receitas'!$O$6)),I483,IF(AND(K483="Pago",OR(E483='PC Receitas'!$O$7,E483='PC Receitas'!$O$8,E483='PC Receitas'!$O$9,E483='PC Receitas'!$O$10,E483='PC Receitas'!$O$11,E483='PC Receitas'!$O$12,E483='PC Receitas'!$O$13,E483='PC Receitas'!$O$14)),-I483,0))</f>
        <v>7448.57</v>
      </c>
      <c r="R483" s="153" t="e">
        <f t="shared" si="28"/>
        <v>#N/A</v>
      </c>
      <c r="S483" s="150" t="e">
        <f t="shared" si="29"/>
        <v>#N/A</v>
      </c>
      <c r="T483" s="150" t="e">
        <f t="shared" si="30"/>
        <v>#N/A</v>
      </c>
      <c r="U483" s="150" t="e">
        <f t="shared" si="31"/>
        <v>#N/A</v>
      </c>
      <c r="V483" s="154" t="e">
        <f>VLOOKUP(E483,'PC Receitas'!$O$4:$P$14,2,FALSE)</f>
        <v>#N/A</v>
      </c>
    </row>
    <row r="484" spans="3:22" ht="19.5" customHeight="1" thickTop="1" thickBot="1" x14ac:dyDescent="0.3">
      <c r="C484" s="58"/>
      <c r="D484" s="58" t="str">
        <f>IF(C484&lt;&gt;"",TEXT(C484,"00")&amp;"/12/"&amp;'Configurações Básicas'!$P$5,"")</f>
        <v/>
      </c>
      <c r="E484" s="58"/>
      <c r="F484" s="58"/>
      <c r="G484" s="58"/>
      <c r="H484" s="58"/>
      <c r="I484" s="59"/>
      <c r="J484" s="193"/>
      <c r="K484" s="60"/>
      <c r="L484" s="192"/>
      <c r="M484" s="56">
        <f>M483+IF(AND(K484="Pago",OR(E484='PC Receitas'!$O$4,E484='PC Receitas'!$O$5,E484='PC Receitas'!$O$6)),I484,IF(AND(K484="Pago",OR(E484='PC Receitas'!$O$7,E484='PC Receitas'!$O$8,E484='PC Receitas'!$O$9,E484='PC Receitas'!$O$10,E484='PC Receitas'!$O$11,E484='PC Receitas'!$O$12,E484='PC Receitas'!$O$13,E484='PC Receitas'!$O$14)),-I484,0))</f>
        <v>7448.57</v>
      </c>
      <c r="R484" s="153" t="e">
        <f t="shared" si="28"/>
        <v>#N/A</v>
      </c>
      <c r="S484" s="150" t="e">
        <f t="shared" si="29"/>
        <v>#N/A</v>
      </c>
      <c r="T484" s="150" t="e">
        <f t="shared" si="30"/>
        <v>#N/A</v>
      </c>
      <c r="U484" s="150" t="e">
        <f t="shared" si="31"/>
        <v>#N/A</v>
      </c>
      <c r="V484" s="154" t="e">
        <f>VLOOKUP(E484,'PC Receitas'!$O$4:$P$14,2,FALSE)</f>
        <v>#N/A</v>
      </c>
    </row>
    <row r="485" spans="3:22" ht="19.5" customHeight="1" thickTop="1" thickBot="1" x14ac:dyDescent="0.3">
      <c r="C485" s="58"/>
      <c r="D485" s="58" t="str">
        <f>IF(C485&lt;&gt;"",TEXT(C485,"00")&amp;"/12/"&amp;'Configurações Básicas'!$P$5,"")</f>
        <v/>
      </c>
      <c r="E485" s="58"/>
      <c r="F485" s="58"/>
      <c r="G485" s="58"/>
      <c r="H485" s="58"/>
      <c r="I485" s="59"/>
      <c r="J485" s="193"/>
      <c r="K485" s="60"/>
      <c r="L485" s="192"/>
      <c r="M485" s="56">
        <f>M484+IF(AND(K485="Pago",OR(E485='PC Receitas'!$O$4,E485='PC Receitas'!$O$5,E485='PC Receitas'!$O$6)),I485,IF(AND(K485="Pago",OR(E485='PC Receitas'!$O$7,E485='PC Receitas'!$O$8,E485='PC Receitas'!$O$9,E485='PC Receitas'!$O$10,E485='PC Receitas'!$O$11,E485='PC Receitas'!$O$12,E485='PC Receitas'!$O$13,E485='PC Receitas'!$O$14)),-I485,0))</f>
        <v>7448.57</v>
      </c>
      <c r="R485" s="153" t="e">
        <f t="shared" si="28"/>
        <v>#N/A</v>
      </c>
      <c r="S485" s="150" t="e">
        <f t="shared" si="29"/>
        <v>#N/A</v>
      </c>
      <c r="T485" s="150" t="e">
        <f t="shared" si="30"/>
        <v>#N/A</v>
      </c>
      <c r="U485" s="150" t="e">
        <f t="shared" si="31"/>
        <v>#N/A</v>
      </c>
      <c r="V485" s="154" t="e">
        <f>VLOOKUP(E485,'PC Receitas'!$O$4:$P$14,2,FALSE)</f>
        <v>#N/A</v>
      </c>
    </row>
    <row r="486" spans="3:22" ht="19.5" customHeight="1" thickTop="1" thickBot="1" x14ac:dyDescent="0.3">
      <c r="C486" s="58"/>
      <c r="D486" s="58" t="str">
        <f>IF(C486&lt;&gt;"",TEXT(C486,"00")&amp;"/12/"&amp;'Configurações Básicas'!$P$5,"")</f>
        <v/>
      </c>
      <c r="E486" s="58"/>
      <c r="F486" s="58"/>
      <c r="G486" s="58"/>
      <c r="H486" s="58"/>
      <c r="I486" s="59"/>
      <c r="J486" s="193"/>
      <c r="K486" s="60"/>
      <c r="L486" s="192"/>
      <c r="M486" s="56">
        <f>M485+IF(AND(K486="Pago",OR(E486='PC Receitas'!$O$4,E486='PC Receitas'!$O$5,E486='PC Receitas'!$O$6)),I486,IF(AND(K486="Pago",OR(E486='PC Receitas'!$O$7,E486='PC Receitas'!$O$8,E486='PC Receitas'!$O$9,E486='PC Receitas'!$O$10,E486='PC Receitas'!$O$11,E486='PC Receitas'!$O$12,E486='PC Receitas'!$O$13,E486='PC Receitas'!$O$14)),-I486,0))</f>
        <v>7448.57</v>
      </c>
      <c r="R486" s="153" t="e">
        <f t="shared" si="28"/>
        <v>#N/A</v>
      </c>
      <c r="S486" s="150" t="e">
        <f t="shared" si="29"/>
        <v>#N/A</v>
      </c>
      <c r="T486" s="150" t="e">
        <f t="shared" si="30"/>
        <v>#N/A</v>
      </c>
      <c r="U486" s="150" t="e">
        <f t="shared" si="31"/>
        <v>#N/A</v>
      </c>
      <c r="V486" s="154" t="e">
        <f>VLOOKUP(E486,'PC Receitas'!$O$4:$P$14,2,FALSE)</f>
        <v>#N/A</v>
      </c>
    </row>
    <row r="487" spans="3:22" ht="19.5" customHeight="1" thickTop="1" thickBot="1" x14ac:dyDescent="0.3">
      <c r="C487" s="58"/>
      <c r="D487" s="58" t="str">
        <f>IF(C487&lt;&gt;"",TEXT(C487,"00")&amp;"/12/"&amp;'Configurações Básicas'!$P$5,"")</f>
        <v/>
      </c>
      <c r="E487" s="58"/>
      <c r="F487" s="58"/>
      <c r="G487" s="58"/>
      <c r="H487" s="58"/>
      <c r="I487" s="59"/>
      <c r="J487" s="193"/>
      <c r="K487" s="60"/>
      <c r="L487" s="192"/>
      <c r="M487" s="56">
        <f>M486+IF(AND(K487="Pago",OR(E487='PC Receitas'!$O$4,E487='PC Receitas'!$O$5,E487='PC Receitas'!$O$6)),I487,IF(AND(K487="Pago",OR(E487='PC Receitas'!$O$7,E487='PC Receitas'!$O$8,E487='PC Receitas'!$O$9,E487='PC Receitas'!$O$10,E487='PC Receitas'!$O$11,E487='PC Receitas'!$O$12,E487='PC Receitas'!$O$13,E487='PC Receitas'!$O$14)),-I487,0))</f>
        <v>7448.57</v>
      </c>
      <c r="R487" s="153" t="e">
        <f t="shared" si="28"/>
        <v>#N/A</v>
      </c>
      <c r="S487" s="150" t="e">
        <f t="shared" si="29"/>
        <v>#N/A</v>
      </c>
      <c r="T487" s="150" t="e">
        <f t="shared" si="30"/>
        <v>#N/A</v>
      </c>
      <c r="U487" s="150" t="e">
        <f t="shared" si="31"/>
        <v>#N/A</v>
      </c>
      <c r="V487" s="154" t="e">
        <f>VLOOKUP(E487,'PC Receitas'!$O$4:$P$14,2,FALSE)</f>
        <v>#N/A</v>
      </c>
    </row>
    <row r="488" spans="3:22" ht="19.5" customHeight="1" thickTop="1" thickBot="1" x14ac:dyDescent="0.3">
      <c r="C488" s="58"/>
      <c r="D488" s="58" t="str">
        <f>IF(C488&lt;&gt;"",TEXT(C488,"00")&amp;"/12/"&amp;'Configurações Básicas'!$P$5,"")</f>
        <v/>
      </c>
      <c r="E488" s="58"/>
      <c r="F488" s="58"/>
      <c r="G488" s="58"/>
      <c r="H488" s="58"/>
      <c r="I488" s="59"/>
      <c r="J488" s="193"/>
      <c r="K488" s="60"/>
      <c r="L488" s="192"/>
      <c r="M488" s="56">
        <f>M487+IF(AND(K488="Pago",OR(E488='PC Receitas'!$O$4,E488='PC Receitas'!$O$5,E488='PC Receitas'!$O$6)),I488,IF(AND(K488="Pago",OR(E488='PC Receitas'!$O$7,E488='PC Receitas'!$O$8,E488='PC Receitas'!$O$9,E488='PC Receitas'!$O$10,E488='PC Receitas'!$O$11,E488='PC Receitas'!$O$12,E488='PC Receitas'!$O$13,E488='PC Receitas'!$O$14)),-I488,0))</f>
        <v>7448.57</v>
      </c>
      <c r="R488" s="153" t="e">
        <f t="shared" si="28"/>
        <v>#N/A</v>
      </c>
      <c r="S488" s="150" t="e">
        <f t="shared" si="29"/>
        <v>#N/A</v>
      </c>
      <c r="T488" s="150" t="e">
        <f t="shared" si="30"/>
        <v>#N/A</v>
      </c>
      <c r="U488" s="150" t="e">
        <f t="shared" si="31"/>
        <v>#N/A</v>
      </c>
      <c r="V488" s="154" t="e">
        <f>VLOOKUP(E488,'PC Receitas'!$O$4:$P$14,2,FALSE)</f>
        <v>#N/A</v>
      </c>
    </row>
    <row r="489" spans="3:22" ht="19.5" customHeight="1" thickTop="1" thickBot="1" x14ac:dyDescent="0.3">
      <c r="C489" s="58"/>
      <c r="D489" s="58" t="str">
        <f>IF(C489&lt;&gt;"",TEXT(C489,"00")&amp;"/12/"&amp;'Configurações Básicas'!$P$5,"")</f>
        <v/>
      </c>
      <c r="E489" s="58"/>
      <c r="F489" s="58"/>
      <c r="G489" s="58"/>
      <c r="H489" s="58"/>
      <c r="I489" s="59"/>
      <c r="J489" s="193"/>
      <c r="K489" s="60"/>
      <c r="L489" s="192"/>
      <c r="M489" s="56">
        <f>M488+IF(AND(K489="Pago",OR(E489='PC Receitas'!$O$4,E489='PC Receitas'!$O$5,E489='PC Receitas'!$O$6)),I489,IF(AND(K489="Pago",OR(E489='PC Receitas'!$O$7,E489='PC Receitas'!$O$8,E489='PC Receitas'!$O$9,E489='PC Receitas'!$O$10,E489='PC Receitas'!$O$11,E489='PC Receitas'!$O$12,E489='PC Receitas'!$O$13,E489='PC Receitas'!$O$14)),-I489,0))</f>
        <v>7448.57</v>
      </c>
      <c r="R489" s="153" t="e">
        <f t="shared" si="28"/>
        <v>#N/A</v>
      </c>
      <c r="S489" s="150" t="e">
        <f t="shared" si="29"/>
        <v>#N/A</v>
      </c>
      <c r="T489" s="150" t="e">
        <f t="shared" si="30"/>
        <v>#N/A</v>
      </c>
      <c r="U489" s="150" t="e">
        <f t="shared" si="31"/>
        <v>#N/A</v>
      </c>
      <c r="V489" s="154" t="e">
        <f>VLOOKUP(E489,'PC Receitas'!$O$4:$P$14,2,FALSE)</f>
        <v>#N/A</v>
      </c>
    </row>
    <row r="490" spans="3:22" ht="19.5" customHeight="1" thickTop="1" thickBot="1" x14ac:dyDescent="0.3">
      <c r="C490" s="58"/>
      <c r="D490" s="58" t="str">
        <f>IF(C490&lt;&gt;"",TEXT(C490,"00")&amp;"/12/"&amp;'Configurações Básicas'!$P$5,"")</f>
        <v/>
      </c>
      <c r="E490" s="58"/>
      <c r="F490" s="58"/>
      <c r="G490" s="58"/>
      <c r="H490" s="58"/>
      <c r="I490" s="59"/>
      <c r="J490" s="193"/>
      <c r="K490" s="60"/>
      <c r="L490" s="192"/>
      <c r="M490" s="56">
        <f>M489+IF(AND(K490="Pago",OR(E490='PC Receitas'!$O$4,E490='PC Receitas'!$O$5,E490='PC Receitas'!$O$6)),I490,IF(AND(K490="Pago",OR(E490='PC Receitas'!$O$7,E490='PC Receitas'!$O$8,E490='PC Receitas'!$O$9,E490='PC Receitas'!$O$10,E490='PC Receitas'!$O$11,E490='PC Receitas'!$O$12,E490='PC Receitas'!$O$13,E490='PC Receitas'!$O$14)),-I490,0))</f>
        <v>7448.57</v>
      </c>
      <c r="R490" s="153" t="e">
        <f t="shared" si="28"/>
        <v>#N/A</v>
      </c>
      <c r="S490" s="150" t="e">
        <f t="shared" si="29"/>
        <v>#N/A</v>
      </c>
      <c r="T490" s="150" t="e">
        <f t="shared" si="30"/>
        <v>#N/A</v>
      </c>
      <c r="U490" s="150" t="e">
        <f t="shared" si="31"/>
        <v>#N/A</v>
      </c>
      <c r="V490" s="154" t="e">
        <f>VLOOKUP(E490,'PC Receitas'!$O$4:$P$14,2,FALSE)</f>
        <v>#N/A</v>
      </c>
    </row>
    <row r="491" spans="3:22" ht="19.5" customHeight="1" thickTop="1" thickBot="1" x14ac:dyDescent="0.3">
      <c r="C491" s="58"/>
      <c r="D491" s="58" t="str">
        <f>IF(C491&lt;&gt;"",TEXT(C491,"00")&amp;"/12/"&amp;'Configurações Básicas'!$P$5,"")</f>
        <v/>
      </c>
      <c r="E491" s="58"/>
      <c r="F491" s="58"/>
      <c r="G491" s="58"/>
      <c r="H491" s="58"/>
      <c r="I491" s="59"/>
      <c r="J491" s="193"/>
      <c r="K491" s="60"/>
      <c r="L491" s="192"/>
      <c r="M491" s="56">
        <f>M490+IF(AND(K491="Pago",OR(E491='PC Receitas'!$O$4,E491='PC Receitas'!$O$5,E491='PC Receitas'!$O$6)),I491,IF(AND(K491="Pago",OR(E491='PC Receitas'!$O$7,E491='PC Receitas'!$O$8,E491='PC Receitas'!$O$9,E491='PC Receitas'!$O$10,E491='PC Receitas'!$O$11,E491='PC Receitas'!$O$12,E491='PC Receitas'!$O$13,E491='PC Receitas'!$O$14)),-I491,0))</f>
        <v>7448.57</v>
      </c>
      <c r="R491" s="153" t="e">
        <f t="shared" si="28"/>
        <v>#N/A</v>
      </c>
      <c r="S491" s="150" t="e">
        <f t="shared" si="29"/>
        <v>#N/A</v>
      </c>
      <c r="T491" s="150" t="e">
        <f t="shared" si="30"/>
        <v>#N/A</v>
      </c>
      <c r="U491" s="150" t="e">
        <f t="shared" si="31"/>
        <v>#N/A</v>
      </c>
      <c r="V491" s="154" t="e">
        <f>VLOOKUP(E491,'PC Receitas'!$O$4:$P$14,2,FALSE)</f>
        <v>#N/A</v>
      </c>
    </row>
    <row r="492" spans="3:22" ht="19.5" customHeight="1" thickTop="1" thickBot="1" x14ac:dyDescent="0.3">
      <c r="C492" s="58"/>
      <c r="D492" s="58" t="str">
        <f>IF(C492&lt;&gt;"",TEXT(C492,"00")&amp;"/12/"&amp;'Configurações Básicas'!$P$5,"")</f>
        <v/>
      </c>
      <c r="E492" s="58"/>
      <c r="F492" s="58"/>
      <c r="G492" s="58"/>
      <c r="H492" s="58"/>
      <c r="I492" s="59"/>
      <c r="J492" s="193"/>
      <c r="K492" s="60"/>
      <c r="L492" s="192"/>
      <c r="M492" s="56">
        <f>M491+IF(AND(K492="Pago",OR(E492='PC Receitas'!$O$4,E492='PC Receitas'!$O$5,E492='PC Receitas'!$O$6)),I492,IF(AND(K492="Pago",OR(E492='PC Receitas'!$O$7,E492='PC Receitas'!$O$8,E492='PC Receitas'!$O$9,E492='PC Receitas'!$O$10,E492='PC Receitas'!$O$11,E492='PC Receitas'!$O$12,E492='PC Receitas'!$O$13,E492='PC Receitas'!$O$14)),-I492,0))</f>
        <v>7448.57</v>
      </c>
      <c r="R492" s="153" t="e">
        <f t="shared" si="28"/>
        <v>#N/A</v>
      </c>
      <c r="S492" s="150" t="e">
        <f t="shared" si="29"/>
        <v>#N/A</v>
      </c>
      <c r="T492" s="150" t="e">
        <f t="shared" si="30"/>
        <v>#N/A</v>
      </c>
      <c r="U492" s="150" t="e">
        <f t="shared" si="31"/>
        <v>#N/A</v>
      </c>
      <c r="V492" s="154" t="e">
        <f>VLOOKUP(E492,'PC Receitas'!$O$4:$P$14,2,FALSE)</f>
        <v>#N/A</v>
      </c>
    </row>
    <row r="493" spans="3:22" ht="19.5" customHeight="1" thickTop="1" thickBot="1" x14ac:dyDescent="0.3">
      <c r="C493" s="58"/>
      <c r="D493" s="58" t="str">
        <f>IF(C493&lt;&gt;"",TEXT(C493,"00")&amp;"/12/"&amp;'Configurações Básicas'!$P$5,"")</f>
        <v/>
      </c>
      <c r="E493" s="58"/>
      <c r="F493" s="58"/>
      <c r="G493" s="58"/>
      <c r="H493" s="58"/>
      <c r="I493" s="59"/>
      <c r="J493" s="193"/>
      <c r="K493" s="60"/>
      <c r="L493" s="192"/>
      <c r="M493" s="56">
        <f>M492+IF(AND(K493="Pago",OR(E493='PC Receitas'!$O$4,E493='PC Receitas'!$O$5,E493='PC Receitas'!$O$6)),I493,IF(AND(K493="Pago",OR(E493='PC Receitas'!$O$7,E493='PC Receitas'!$O$8,E493='PC Receitas'!$O$9,E493='PC Receitas'!$O$10,E493='PC Receitas'!$O$11,E493='PC Receitas'!$O$12,E493='PC Receitas'!$O$13,E493='PC Receitas'!$O$14)),-I493,0))</f>
        <v>7448.57</v>
      </c>
      <c r="R493" s="153" t="e">
        <f t="shared" si="28"/>
        <v>#N/A</v>
      </c>
      <c r="S493" s="150" t="e">
        <f t="shared" si="29"/>
        <v>#N/A</v>
      </c>
      <c r="T493" s="150" t="e">
        <f t="shared" si="30"/>
        <v>#N/A</v>
      </c>
      <c r="U493" s="150" t="e">
        <f t="shared" si="31"/>
        <v>#N/A</v>
      </c>
      <c r="V493" s="154" t="e">
        <f>VLOOKUP(E493,'PC Receitas'!$O$4:$P$14,2,FALSE)</f>
        <v>#N/A</v>
      </c>
    </row>
    <row r="494" spans="3:22" ht="19.5" customHeight="1" thickTop="1" thickBot="1" x14ac:dyDescent="0.3">
      <c r="C494" s="58"/>
      <c r="D494" s="58" t="str">
        <f>IF(C494&lt;&gt;"",TEXT(C494,"00")&amp;"/12/"&amp;'Configurações Básicas'!$P$5,"")</f>
        <v/>
      </c>
      <c r="E494" s="58"/>
      <c r="F494" s="58"/>
      <c r="G494" s="58"/>
      <c r="H494" s="58"/>
      <c r="I494" s="59"/>
      <c r="J494" s="193"/>
      <c r="K494" s="60"/>
      <c r="L494" s="192"/>
      <c r="M494" s="56">
        <f>M493+IF(AND(K494="Pago",OR(E494='PC Receitas'!$O$4,E494='PC Receitas'!$O$5,E494='PC Receitas'!$O$6)),I494,IF(AND(K494="Pago",OR(E494='PC Receitas'!$O$7,E494='PC Receitas'!$O$8,E494='PC Receitas'!$O$9,E494='PC Receitas'!$O$10,E494='PC Receitas'!$O$11,E494='PC Receitas'!$O$12,E494='PC Receitas'!$O$13,E494='PC Receitas'!$O$14)),-I494,0))</f>
        <v>7448.57</v>
      </c>
      <c r="R494" s="153" t="e">
        <f t="shared" si="28"/>
        <v>#N/A</v>
      </c>
      <c r="S494" s="150" t="e">
        <f t="shared" si="29"/>
        <v>#N/A</v>
      </c>
      <c r="T494" s="150" t="e">
        <f t="shared" si="30"/>
        <v>#N/A</v>
      </c>
      <c r="U494" s="150" t="e">
        <f t="shared" si="31"/>
        <v>#N/A</v>
      </c>
      <c r="V494" s="154" t="e">
        <f>VLOOKUP(E494,'PC Receitas'!$O$4:$P$14,2,FALSE)</f>
        <v>#N/A</v>
      </c>
    </row>
    <row r="495" spans="3:22" ht="19.5" customHeight="1" thickTop="1" thickBot="1" x14ac:dyDescent="0.3">
      <c r="C495" s="58"/>
      <c r="D495" s="58" t="str">
        <f>IF(C495&lt;&gt;"",TEXT(C495,"00")&amp;"/12/"&amp;'Configurações Básicas'!$P$5,"")</f>
        <v/>
      </c>
      <c r="E495" s="58"/>
      <c r="F495" s="58"/>
      <c r="G495" s="58"/>
      <c r="H495" s="58"/>
      <c r="I495" s="59"/>
      <c r="J495" s="193"/>
      <c r="K495" s="60"/>
      <c r="L495" s="192"/>
      <c r="M495" s="56">
        <f>M494+IF(AND(K495="Pago",OR(E495='PC Receitas'!$O$4,E495='PC Receitas'!$O$5,E495='PC Receitas'!$O$6)),I495,IF(AND(K495="Pago",OR(E495='PC Receitas'!$O$7,E495='PC Receitas'!$O$8,E495='PC Receitas'!$O$9,E495='PC Receitas'!$O$10,E495='PC Receitas'!$O$11,E495='PC Receitas'!$O$12,E495='PC Receitas'!$O$13,E495='PC Receitas'!$O$14)),-I495,0))</f>
        <v>7448.57</v>
      </c>
      <c r="R495" s="153" t="e">
        <f t="shared" si="28"/>
        <v>#N/A</v>
      </c>
      <c r="S495" s="150" t="e">
        <f t="shared" si="29"/>
        <v>#N/A</v>
      </c>
      <c r="T495" s="150" t="e">
        <f t="shared" si="30"/>
        <v>#N/A</v>
      </c>
      <c r="U495" s="150" t="e">
        <f t="shared" si="31"/>
        <v>#N/A</v>
      </c>
      <c r="V495" s="154" t="e">
        <f>VLOOKUP(E495,'PC Receitas'!$O$4:$P$14,2,FALSE)</f>
        <v>#N/A</v>
      </c>
    </row>
    <row r="496" spans="3:22" ht="19.5" customHeight="1" thickTop="1" thickBot="1" x14ac:dyDescent="0.3">
      <c r="C496" s="58"/>
      <c r="D496" s="58" t="str">
        <f>IF(C496&lt;&gt;"",TEXT(C496,"00")&amp;"/12/"&amp;'Configurações Básicas'!$P$5,"")</f>
        <v/>
      </c>
      <c r="E496" s="58"/>
      <c r="F496" s="58"/>
      <c r="G496" s="58"/>
      <c r="H496" s="58"/>
      <c r="I496" s="59"/>
      <c r="J496" s="193"/>
      <c r="K496" s="60"/>
      <c r="L496" s="192"/>
      <c r="M496" s="56">
        <f>M495+IF(AND(K496="Pago",OR(E496='PC Receitas'!$O$4,E496='PC Receitas'!$O$5,E496='PC Receitas'!$O$6)),I496,IF(AND(K496="Pago",OR(E496='PC Receitas'!$O$7,E496='PC Receitas'!$O$8,E496='PC Receitas'!$O$9,E496='PC Receitas'!$O$10,E496='PC Receitas'!$O$11,E496='PC Receitas'!$O$12,E496='PC Receitas'!$O$13,E496='PC Receitas'!$O$14)),-I496,0))</f>
        <v>7448.57</v>
      </c>
      <c r="R496" s="153" t="e">
        <f t="shared" si="28"/>
        <v>#N/A</v>
      </c>
      <c r="S496" s="150" t="e">
        <f t="shared" si="29"/>
        <v>#N/A</v>
      </c>
      <c r="T496" s="150" t="e">
        <f t="shared" si="30"/>
        <v>#N/A</v>
      </c>
      <c r="U496" s="150" t="e">
        <f t="shared" si="31"/>
        <v>#N/A</v>
      </c>
      <c r="V496" s="154" t="e">
        <f>VLOOKUP(E496,'PC Receitas'!$O$4:$P$14,2,FALSE)</f>
        <v>#N/A</v>
      </c>
    </row>
    <row r="497" spans="3:22" ht="19.5" customHeight="1" thickTop="1" thickBot="1" x14ac:dyDescent="0.3">
      <c r="C497" s="58"/>
      <c r="D497" s="58" t="str">
        <f>IF(C497&lt;&gt;"",TEXT(C497,"00")&amp;"/12/"&amp;'Configurações Básicas'!$P$5,"")</f>
        <v/>
      </c>
      <c r="E497" s="58"/>
      <c r="F497" s="58"/>
      <c r="G497" s="58"/>
      <c r="H497" s="58"/>
      <c r="I497" s="59"/>
      <c r="J497" s="193"/>
      <c r="K497" s="60"/>
      <c r="L497" s="192"/>
      <c r="M497" s="56">
        <f>M496+IF(AND(K497="Pago",OR(E497='PC Receitas'!$O$4,E497='PC Receitas'!$O$5,E497='PC Receitas'!$O$6)),I497,IF(AND(K497="Pago",OR(E497='PC Receitas'!$O$7,E497='PC Receitas'!$O$8,E497='PC Receitas'!$O$9,E497='PC Receitas'!$O$10,E497='PC Receitas'!$O$11,E497='PC Receitas'!$O$12,E497='PC Receitas'!$O$13,E497='PC Receitas'!$O$14)),-I497,0))</f>
        <v>7448.57</v>
      </c>
      <c r="R497" s="153" t="e">
        <f t="shared" si="28"/>
        <v>#N/A</v>
      </c>
      <c r="S497" s="150" t="e">
        <f t="shared" si="29"/>
        <v>#N/A</v>
      </c>
      <c r="T497" s="150" t="e">
        <f t="shared" si="30"/>
        <v>#N/A</v>
      </c>
      <c r="U497" s="150" t="e">
        <f t="shared" si="31"/>
        <v>#N/A</v>
      </c>
      <c r="V497" s="154" t="e">
        <f>VLOOKUP(E497,'PC Receitas'!$O$4:$P$14,2,FALSE)</f>
        <v>#N/A</v>
      </c>
    </row>
    <row r="498" spans="3:22" ht="19.5" customHeight="1" thickTop="1" thickBot="1" x14ac:dyDescent="0.3">
      <c r="C498" s="58"/>
      <c r="D498" s="58" t="str">
        <f>IF(C498&lt;&gt;"",TEXT(C498,"00")&amp;"/12/"&amp;'Configurações Básicas'!$P$5,"")</f>
        <v/>
      </c>
      <c r="E498" s="58"/>
      <c r="F498" s="58"/>
      <c r="G498" s="58"/>
      <c r="H498" s="58"/>
      <c r="I498" s="59"/>
      <c r="J498" s="193"/>
      <c r="K498" s="60"/>
      <c r="L498" s="192"/>
      <c r="M498" s="56">
        <f>M497+IF(AND(K498="Pago",OR(E498='PC Receitas'!$O$4,E498='PC Receitas'!$O$5,E498='PC Receitas'!$O$6)),I498,IF(AND(K498="Pago",OR(E498='PC Receitas'!$O$7,E498='PC Receitas'!$O$8,E498='PC Receitas'!$O$9,E498='PC Receitas'!$O$10,E498='PC Receitas'!$O$11,E498='PC Receitas'!$O$12,E498='PC Receitas'!$O$13,E498='PC Receitas'!$O$14)),-I498,0))</f>
        <v>7448.57</v>
      </c>
      <c r="R498" s="153" t="e">
        <f t="shared" si="28"/>
        <v>#N/A</v>
      </c>
      <c r="S498" s="150" t="e">
        <f t="shared" si="29"/>
        <v>#N/A</v>
      </c>
      <c r="T498" s="150" t="e">
        <f t="shared" si="30"/>
        <v>#N/A</v>
      </c>
      <c r="U498" s="150" t="e">
        <f t="shared" si="31"/>
        <v>#N/A</v>
      </c>
      <c r="V498" s="154" t="e">
        <f>VLOOKUP(E498,'PC Receitas'!$O$4:$P$14,2,FALSE)</f>
        <v>#N/A</v>
      </c>
    </row>
    <row r="499" spans="3:22" ht="19.5" customHeight="1" thickTop="1" thickBot="1" x14ac:dyDescent="0.3">
      <c r="C499" s="58"/>
      <c r="D499" s="58" t="str">
        <f>IF(C499&lt;&gt;"",TEXT(C499,"00")&amp;"/12/"&amp;'Configurações Básicas'!$P$5,"")</f>
        <v/>
      </c>
      <c r="E499" s="58"/>
      <c r="F499" s="58"/>
      <c r="G499" s="58"/>
      <c r="H499" s="58"/>
      <c r="I499" s="59"/>
      <c r="J499" s="193"/>
      <c r="K499" s="60"/>
      <c r="L499" s="192"/>
      <c r="M499" s="56">
        <f>M498+IF(AND(K499="Pago",OR(E499='PC Receitas'!$O$4,E499='PC Receitas'!$O$5,E499='PC Receitas'!$O$6)),I499,IF(AND(K499="Pago",OR(E499='PC Receitas'!$O$7,E499='PC Receitas'!$O$8,E499='PC Receitas'!$O$9,E499='PC Receitas'!$O$10,E499='PC Receitas'!$O$11,E499='PC Receitas'!$O$12,E499='PC Receitas'!$O$13,E499='PC Receitas'!$O$14)),-I499,0))</f>
        <v>7448.57</v>
      </c>
      <c r="R499" s="153" t="e">
        <f t="shared" si="28"/>
        <v>#N/A</v>
      </c>
      <c r="S499" s="150" t="e">
        <f t="shared" si="29"/>
        <v>#N/A</v>
      </c>
      <c r="T499" s="150" t="e">
        <f t="shared" si="30"/>
        <v>#N/A</v>
      </c>
      <c r="U499" s="150" t="e">
        <f t="shared" si="31"/>
        <v>#N/A</v>
      </c>
      <c r="V499" s="154" t="e">
        <f>VLOOKUP(E499,'PC Receitas'!$O$4:$P$14,2,FALSE)</f>
        <v>#N/A</v>
      </c>
    </row>
    <row r="500" spans="3:22" ht="19.5" customHeight="1" thickTop="1" thickBot="1" x14ac:dyDescent="0.3">
      <c r="C500" s="58"/>
      <c r="D500" s="58" t="str">
        <f>IF(C500&lt;&gt;"",TEXT(C500,"00")&amp;"/12/"&amp;'Configurações Básicas'!$P$5,"")</f>
        <v/>
      </c>
      <c r="E500" s="58"/>
      <c r="F500" s="58"/>
      <c r="G500" s="58"/>
      <c r="H500" s="58"/>
      <c r="I500" s="59"/>
      <c r="J500" s="193"/>
      <c r="K500" s="60"/>
      <c r="L500" s="192"/>
      <c r="M500" s="56">
        <f>M499+IF(AND(K500="Pago",OR(E500='PC Receitas'!$O$4,E500='PC Receitas'!$O$5,E500='PC Receitas'!$O$6)),I500,IF(AND(K500="Pago",OR(E500='PC Receitas'!$O$7,E500='PC Receitas'!$O$8,E500='PC Receitas'!$O$9,E500='PC Receitas'!$O$10,E500='PC Receitas'!$O$11,E500='PC Receitas'!$O$12,E500='PC Receitas'!$O$13,E500='PC Receitas'!$O$14)),-I500,0))</f>
        <v>7448.57</v>
      </c>
      <c r="R500" s="153" t="e">
        <f t="shared" si="28"/>
        <v>#N/A</v>
      </c>
      <c r="S500" s="150" t="e">
        <f t="shared" si="29"/>
        <v>#N/A</v>
      </c>
      <c r="T500" s="150" t="e">
        <f t="shared" si="30"/>
        <v>#N/A</v>
      </c>
      <c r="U500" s="150" t="e">
        <f t="shared" si="31"/>
        <v>#N/A</v>
      </c>
      <c r="V500" s="154" t="e">
        <f>VLOOKUP(E500,'PC Receitas'!$O$4:$P$14,2,FALSE)</f>
        <v>#N/A</v>
      </c>
    </row>
    <row r="501" spans="3:22" ht="19.5" customHeight="1" thickTop="1" thickBot="1" x14ac:dyDescent="0.3">
      <c r="C501" s="58"/>
      <c r="D501" s="58" t="str">
        <f>IF(C501&lt;&gt;"",TEXT(C501,"00")&amp;"/12/"&amp;'Configurações Básicas'!$P$5,"")</f>
        <v/>
      </c>
      <c r="E501" s="58"/>
      <c r="F501" s="58"/>
      <c r="G501" s="58"/>
      <c r="H501" s="58"/>
      <c r="I501" s="59"/>
      <c r="J501" s="193"/>
      <c r="K501" s="60"/>
      <c r="L501" s="192"/>
      <c r="M501" s="56">
        <f>M500+IF(AND(K501="Pago",OR(E501='PC Receitas'!$O$4,E501='PC Receitas'!$O$5,E501='PC Receitas'!$O$6)),I501,IF(AND(K501="Pago",OR(E501='PC Receitas'!$O$7,E501='PC Receitas'!$O$8,E501='PC Receitas'!$O$9,E501='PC Receitas'!$O$10,E501='PC Receitas'!$O$11,E501='PC Receitas'!$O$12,E501='PC Receitas'!$O$13,E501='PC Receitas'!$O$14)),-I501,0))</f>
        <v>7448.57</v>
      </c>
      <c r="R501" s="153" t="e">
        <f t="shared" si="28"/>
        <v>#N/A</v>
      </c>
      <c r="S501" s="150" t="e">
        <f t="shared" si="29"/>
        <v>#N/A</v>
      </c>
      <c r="T501" s="150" t="e">
        <f t="shared" si="30"/>
        <v>#N/A</v>
      </c>
      <c r="U501" s="150" t="e">
        <f t="shared" si="31"/>
        <v>#N/A</v>
      </c>
      <c r="V501" s="154" t="e">
        <f>VLOOKUP(E501,'PC Receitas'!$O$4:$P$14,2,FALSE)</f>
        <v>#N/A</v>
      </c>
    </row>
    <row r="502" spans="3:22" ht="19.5" customHeight="1" thickTop="1" thickBot="1" x14ac:dyDescent="0.3">
      <c r="C502" s="58"/>
      <c r="D502" s="58" t="str">
        <f>IF(C502&lt;&gt;"",TEXT(C502,"00")&amp;"/12/"&amp;'Configurações Básicas'!$P$5,"")</f>
        <v/>
      </c>
      <c r="E502" s="58"/>
      <c r="F502" s="58"/>
      <c r="G502" s="58"/>
      <c r="H502" s="58"/>
      <c r="I502" s="59"/>
      <c r="J502" s="193"/>
      <c r="K502" s="60"/>
      <c r="L502" s="192"/>
      <c r="M502" s="56">
        <f>M501+IF(AND(K502="Pago",OR(E502='PC Receitas'!$O$4,E502='PC Receitas'!$O$5,E502='PC Receitas'!$O$6)),I502,IF(AND(K502="Pago",OR(E502='PC Receitas'!$O$7,E502='PC Receitas'!$O$8,E502='PC Receitas'!$O$9,E502='PC Receitas'!$O$10,E502='PC Receitas'!$O$11,E502='PC Receitas'!$O$12,E502='PC Receitas'!$O$13,E502='PC Receitas'!$O$14)),-I502,0))</f>
        <v>7448.57</v>
      </c>
      <c r="R502" s="153" t="e">
        <f t="shared" si="28"/>
        <v>#N/A</v>
      </c>
      <c r="S502" s="150" t="e">
        <f t="shared" si="29"/>
        <v>#N/A</v>
      </c>
      <c r="T502" s="150" t="e">
        <f t="shared" si="30"/>
        <v>#N/A</v>
      </c>
      <c r="U502" s="150" t="e">
        <f t="shared" si="31"/>
        <v>#N/A</v>
      </c>
      <c r="V502" s="154" t="e">
        <f>VLOOKUP(E502,'PC Receitas'!$O$4:$P$14,2,FALSE)</f>
        <v>#N/A</v>
      </c>
    </row>
    <row r="503" spans="3:22" ht="19.5" customHeight="1" thickTop="1" thickBot="1" x14ac:dyDescent="0.3">
      <c r="C503" s="58"/>
      <c r="D503" s="58" t="str">
        <f>IF(C503&lt;&gt;"",TEXT(C503,"00")&amp;"/12/"&amp;'Configurações Básicas'!$P$5,"")</f>
        <v/>
      </c>
      <c r="E503" s="58"/>
      <c r="F503" s="58"/>
      <c r="G503" s="58"/>
      <c r="H503" s="58"/>
      <c r="I503" s="59"/>
      <c r="J503" s="193"/>
      <c r="K503" s="60"/>
      <c r="L503" s="192"/>
      <c r="M503" s="56">
        <f>M502+IF(AND(K503="Pago",OR(E503='PC Receitas'!$O$4,E503='PC Receitas'!$O$5,E503='PC Receitas'!$O$6)),I503,IF(AND(K503="Pago",OR(E503='PC Receitas'!$O$7,E503='PC Receitas'!$O$8,E503='PC Receitas'!$O$9,E503='PC Receitas'!$O$10,E503='PC Receitas'!$O$11,E503='PC Receitas'!$O$12,E503='PC Receitas'!$O$13,E503='PC Receitas'!$O$14)),-I503,0))</f>
        <v>7448.57</v>
      </c>
      <c r="R503" s="153" t="e">
        <f t="shared" si="28"/>
        <v>#N/A</v>
      </c>
      <c r="S503" s="150" t="e">
        <f t="shared" si="29"/>
        <v>#N/A</v>
      </c>
      <c r="T503" s="150" t="e">
        <f t="shared" si="30"/>
        <v>#N/A</v>
      </c>
      <c r="U503" s="150" t="e">
        <f t="shared" si="31"/>
        <v>#N/A</v>
      </c>
      <c r="V503" s="154" t="e">
        <f>VLOOKUP(E503,'PC Receitas'!$O$4:$P$14,2,FALSE)</f>
        <v>#N/A</v>
      </c>
    </row>
    <row r="504" spans="3:22" ht="19.5" customHeight="1" thickTop="1" thickBot="1" x14ac:dyDescent="0.3">
      <c r="C504" s="58"/>
      <c r="D504" s="58" t="str">
        <f>IF(C504&lt;&gt;"",TEXT(C504,"00")&amp;"/12/"&amp;'Configurações Básicas'!$P$5,"")</f>
        <v/>
      </c>
      <c r="E504" s="58"/>
      <c r="F504" s="58"/>
      <c r="G504" s="58"/>
      <c r="H504" s="58"/>
      <c r="I504" s="59"/>
      <c r="J504" s="193"/>
      <c r="K504" s="60"/>
      <c r="L504" s="192"/>
      <c r="M504" s="56">
        <f>M503+IF(AND(K504="Pago",OR(E504='PC Receitas'!$O$4,E504='PC Receitas'!$O$5,E504='PC Receitas'!$O$6)),I504,IF(AND(K504="Pago",OR(E504='PC Receitas'!$O$7,E504='PC Receitas'!$O$8,E504='PC Receitas'!$O$9,E504='PC Receitas'!$O$10,E504='PC Receitas'!$O$11,E504='PC Receitas'!$O$12,E504='PC Receitas'!$O$13,E504='PC Receitas'!$O$14)),-I504,0))</f>
        <v>7448.57</v>
      </c>
      <c r="R504" s="153" t="e">
        <f t="shared" si="28"/>
        <v>#N/A</v>
      </c>
      <c r="S504" s="150" t="e">
        <f t="shared" si="29"/>
        <v>#N/A</v>
      </c>
      <c r="T504" s="150" t="e">
        <f t="shared" si="30"/>
        <v>#N/A</v>
      </c>
      <c r="U504" s="150" t="e">
        <f t="shared" si="31"/>
        <v>#N/A</v>
      </c>
      <c r="V504" s="154" t="e">
        <f>VLOOKUP(E504,'PC Receitas'!$O$4:$P$14,2,FALSE)</f>
        <v>#N/A</v>
      </c>
    </row>
    <row r="505" spans="3:22" ht="19.5" customHeight="1" thickTop="1" thickBot="1" x14ac:dyDescent="0.3">
      <c r="C505" s="58"/>
      <c r="D505" s="58" t="str">
        <f>IF(C505&lt;&gt;"",TEXT(C505,"00")&amp;"/12/"&amp;'Configurações Básicas'!$P$5,"")</f>
        <v/>
      </c>
      <c r="E505" s="58"/>
      <c r="F505" s="58"/>
      <c r="G505" s="58"/>
      <c r="H505" s="58"/>
      <c r="I505" s="59"/>
      <c r="J505" s="193"/>
      <c r="K505" s="60"/>
      <c r="L505" s="192"/>
      <c r="M505" s="56">
        <f>M504+IF(AND(K505="Pago",OR(E505='PC Receitas'!$O$4,E505='PC Receitas'!$O$5,E505='PC Receitas'!$O$6)),I505,IF(AND(K505="Pago",OR(E505='PC Receitas'!$O$7,E505='PC Receitas'!$O$8,E505='PC Receitas'!$O$9,E505='PC Receitas'!$O$10,E505='PC Receitas'!$O$11,E505='PC Receitas'!$O$12,E505='PC Receitas'!$O$13,E505='PC Receitas'!$O$14)),-I505,0))</f>
        <v>7448.57</v>
      </c>
      <c r="R505" s="153" t="e">
        <f t="shared" si="28"/>
        <v>#N/A</v>
      </c>
      <c r="S505" s="150" t="e">
        <f t="shared" si="29"/>
        <v>#N/A</v>
      </c>
      <c r="T505" s="150" t="e">
        <f t="shared" si="30"/>
        <v>#N/A</v>
      </c>
      <c r="U505" s="150" t="e">
        <f t="shared" si="31"/>
        <v>#N/A</v>
      </c>
      <c r="V505" s="154" t="e">
        <f>VLOOKUP(E505,'PC Receitas'!$O$4:$P$14,2,FALSE)</f>
        <v>#N/A</v>
      </c>
    </row>
    <row r="506" spans="3:22" ht="19.5" customHeight="1" thickTop="1" thickBot="1" x14ac:dyDescent="0.3">
      <c r="C506" s="58"/>
      <c r="D506" s="58" t="str">
        <f>IF(C506&lt;&gt;"",TEXT(C506,"00")&amp;"/12/"&amp;'Configurações Básicas'!$P$5,"")</f>
        <v/>
      </c>
      <c r="E506" s="58"/>
      <c r="F506" s="58"/>
      <c r="G506" s="58"/>
      <c r="H506" s="58"/>
      <c r="I506" s="59"/>
      <c r="J506" s="193"/>
      <c r="K506" s="60"/>
      <c r="L506" s="192"/>
      <c r="M506" s="56">
        <f>M505+IF(AND(K506="Pago",OR(E506='PC Receitas'!$O$4,E506='PC Receitas'!$O$5,E506='PC Receitas'!$O$6)),I506,IF(AND(K506="Pago",OR(E506='PC Receitas'!$O$7,E506='PC Receitas'!$O$8,E506='PC Receitas'!$O$9,E506='PC Receitas'!$O$10,E506='PC Receitas'!$O$11,E506='PC Receitas'!$O$12,E506='PC Receitas'!$O$13,E506='PC Receitas'!$O$14)),-I506,0))</f>
        <v>7448.57</v>
      </c>
      <c r="R506" s="153" t="e">
        <f t="shared" si="28"/>
        <v>#N/A</v>
      </c>
      <c r="S506" s="150" t="e">
        <f t="shared" si="29"/>
        <v>#N/A</v>
      </c>
      <c r="T506" s="150" t="e">
        <f t="shared" si="30"/>
        <v>#N/A</v>
      </c>
      <c r="U506" s="150" t="e">
        <f t="shared" si="31"/>
        <v>#N/A</v>
      </c>
      <c r="V506" s="154" t="e">
        <f>VLOOKUP(E506,'PC Receitas'!$O$4:$P$14,2,FALSE)</f>
        <v>#N/A</v>
      </c>
    </row>
    <row r="507" spans="3:22" ht="19.5" customHeight="1" thickTop="1" thickBot="1" x14ac:dyDescent="0.3">
      <c r="C507" s="58"/>
      <c r="D507" s="58" t="str">
        <f>IF(C507&lt;&gt;"",TEXT(C507,"00")&amp;"/12/"&amp;'Configurações Básicas'!$P$5,"")</f>
        <v/>
      </c>
      <c r="E507" s="58"/>
      <c r="F507" s="58"/>
      <c r="G507" s="58"/>
      <c r="H507" s="58"/>
      <c r="I507" s="59"/>
      <c r="J507" s="193"/>
      <c r="K507" s="60"/>
      <c r="L507" s="192"/>
      <c r="M507" s="56">
        <f>M506+IF(AND(K507="Pago",OR(E507='PC Receitas'!$O$4,E507='PC Receitas'!$O$5,E507='PC Receitas'!$O$6)),I507,IF(AND(K507="Pago",OR(E507='PC Receitas'!$O$7,E507='PC Receitas'!$O$8,E507='PC Receitas'!$O$9,E507='PC Receitas'!$O$10,E507='PC Receitas'!$O$11,E507='PC Receitas'!$O$12,E507='PC Receitas'!$O$13,E507='PC Receitas'!$O$14)),-I507,0))</f>
        <v>7448.57</v>
      </c>
      <c r="R507" s="153" t="e">
        <f t="shared" si="28"/>
        <v>#N/A</v>
      </c>
      <c r="S507" s="150" t="e">
        <f t="shared" si="29"/>
        <v>#N/A</v>
      </c>
      <c r="T507" s="150" t="e">
        <f t="shared" si="30"/>
        <v>#N/A</v>
      </c>
      <c r="U507" s="150" t="e">
        <f t="shared" si="31"/>
        <v>#N/A</v>
      </c>
      <c r="V507" s="154" t="e">
        <f>VLOOKUP(E507,'PC Receitas'!$O$4:$P$14,2,FALSE)</f>
        <v>#N/A</v>
      </c>
    </row>
    <row r="508" spans="3:22" ht="19.5" customHeight="1" thickTop="1" thickBot="1" x14ac:dyDescent="0.3">
      <c r="C508" s="58"/>
      <c r="D508" s="58" t="str">
        <f>IF(C508&lt;&gt;"",TEXT(C508,"00")&amp;"/12/"&amp;'Configurações Básicas'!$P$5,"")</f>
        <v/>
      </c>
      <c r="E508" s="58"/>
      <c r="F508" s="58"/>
      <c r="G508" s="58"/>
      <c r="H508" s="58"/>
      <c r="I508" s="59"/>
      <c r="J508" s="193"/>
      <c r="K508" s="60"/>
      <c r="L508" s="192"/>
      <c r="M508" s="56">
        <f>M507+IF(AND(K508="Pago",OR(E508='PC Receitas'!$O$4,E508='PC Receitas'!$O$5,E508='PC Receitas'!$O$6)),I508,IF(AND(K508="Pago",OR(E508='PC Receitas'!$O$7,E508='PC Receitas'!$O$8,E508='PC Receitas'!$O$9,E508='PC Receitas'!$O$10,E508='PC Receitas'!$O$11,E508='PC Receitas'!$O$12,E508='PC Receitas'!$O$13,E508='PC Receitas'!$O$14)),-I508,0))</f>
        <v>7448.57</v>
      </c>
      <c r="R508" s="153" t="e">
        <f t="shared" si="28"/>
        <v>#N/A</v>
      </c>
      <c r="S508" s="150" t="e">
        <f t="shared" si="29"/>
        <v>#N/A</v>
      </c>
      <c r="T508" s="150" t="e">
        <f t="shared" si="30"/>
        <v>#N/A</v>
      </c>
      <c r="U508" s="150" t="e">
        <f t="shared" si="31"/>
        <v>#N/A</v>
      </c>
      <c r="V508" s="154" t="e">
        <f>VLOOKUP(E508,'PC Receitas'!$O$4:$P$14,2,FALSE)</f>
        <v>#N/A</v>
      </c>
    </row>
    <row r="509" spans="3:22" ht="19.5" customHeight="1" thickTop="1" thickBot="1" x14ac:dyDescent="0.3">
      <c r="C509" s="58"/>
      <c r="D509" s="58" t="str">
        <f>IF(C509&lt;&gt;"",TEXT(C509,"00")&amp;"/12/"&amp;'Configurações Básicas'!$P$5,"")</f>
        <v/>
      </c>
      <c r="E509" s="58"/>
      <c r="F509" s="58"/>
      <c r="G509" s="58"/>
      <c r="H509" s="58"/>
      <c r="I509" s="59"/>
      <c r="J509" s="193"/>
      <c r="K509" s="60"/>
      <c r="L509" s="192"/>
      <c r="M509" s="56">
        <f>M508+IF(AND(K509="Pago",OR(E509='PC Receitas'!$O$4,E509='PC Receitas'!$O$5,E509='PC Receitas'!$O$6)),I509,IF(AND(K509="Pago",OR(E509='PC Receitas'!$O$7,E509='PC Receitas'!$O$8,E509='PC Receitas'!$O$9,E509='PC Receitas'!$O$10,E509='PC Receitas'!$O$11,E509='PC Receitas'!$O$12,E509='PC Receitas'!$O$13,E509='PC Receitas'!$O$14)),-I509,0))</f>
        <v>7448.57</v>
      </c>
      <c r="R509" s="153" t="e">
        <f t="shared" si="28"/>
        <v>#N/A</v>
      </c>
      <c r="S509" s="150" t="e">
        <f t="shared" si="29"/>
        <v>#N/A</v>
      </c>
      <c r="T509" s="150" t="e">
        <f t="shared" si="30"/>
        <v>#N/A</v>
      </c>
      <c r="U509" s="150" t="e">
        <f t="shared" si="31"/>
        <v>#N/A</v>
      </c>
      <c r="V509" s="154" t="e">
        <f>VLOOKUP(E509,'PC Receitas'!$O$4:$P$14,2,FALSE)</f>
        <v>#N/A</v>
      </c>
    </row>
    <row r="510" spans="3:22" ht="19.5" customHeight="1" thickTop="1" thickBot="1" x14ac:dyDescent="0.3">
      <c r="C510" s="58"/>
      <c r="D510" s="58" t="str">
        <f>IF(C510&lt;&gt;"",TEXT(C510,"00")&amp;"/12/"&amp;'Configurações Básicas'!$P$5,"")</f>
        <v/>
      </c>
      <c r="E510" s="58"/>
      <c r="F510" s="58"/>
      <c r="G510" s="58"/>
      <c r="H510" s="58"/>
      <c r="I510" s="59"/>
      <c r="J510" s="193"/>
      <c r="K510" s="60"/>
      <c r="L510" s="192"/>
      <c r="M510" s="56">
        <f>M509+IF(AND(K510="Pago",OR(E510='PC Receitas'!$O$4,E510='PC Receitas'!$O$5,E510='PC Receitas'!$O$6)),I510,IF(AND(K510="Pago",OR(E510='PC Receitas'!$O$7,E510='PC Receitas'!$O$8,E510='PC Receitas'!$O$9,E510='PC Receitas'!$O$10,E510='PC Receitas'!$O$11,E510='PC Receitas'!$O$12,E510='PC Receitas'!$O$13,E510='PC Receitas'!$O$14)),-I510,0))</f>
        <v>7448.57</v>
      </c>
      <c r="R510" s="153" t="e">
        <f t="shared" si="28"/>
        <v>#N/A</v>
      </c>
      <c r="S510" s="150" t="e">
        <f t="shared" si="29"/>
        <v>#N/A</v>
      </c>
      <c r="T510" s="150" t="e">
        <f t="shared" si="30"/>
        <v>#N/A</v>
      </c>
      <c r="U510" s="150" t="e">
        <f t="shared" si="31"/>
        <v>#N/A</v>
      </c>
      <c r="V510" s="154" t="e">
        <f>VLOOKUP(E510,'PC Receitas'!$O$4:$P$14,2,FALSE)</f>
        <v>#N/A</v>
      </c>
    </row>
    <row r="511" spans="3:22" ht="19.5" customHeight="1" thickTop="1" thickBot="1" x14ac:dyDescent="0.3">
      <c r="C511" s="58"/>
      <c r="D511" s="58" t="str">
        <f>IF(C511&lt;&gt;"",TEXT(C511,"00")&amp;"/12/"&amp;'Configurações Básicas'!$P$5,"")</f>
        <v/>
      </c>
      <c r="E511" s="58"/>
      <c r="F511" s="58"/>
      <c r="G511" s="58"/>
      <c r="H511" s="58"/>
      <c r="I511" s="59"/>
      <c r="J511" s="193"/>
      <c r="K511" s="60"/>
      <c r="L511" s="192"/>
      <c r="M511" s="56">
        <f>M510+IF(AND(K511="Pago",OR(E511='PC Receitas'!$O$4,E511='PC Receitas'!$O$5,E511='PC Receitas'!$O$6)),I511,IF(AND(K511="Pago",OR(E511='PC Receitas'!$O$7,E511='PC Receitas'!$O$8,E511='PC Receitas'!$O$9,E511='PC Receitas'!$O$10,E511='PC Receitas'!$O$11,E511='PC Receitas'!$O$12,E511='PC Receitas'!$O$13,E511='PC Receitas'!$O$14)),-I511,0))</f>
        <v>7448.57</v>
      </c>
      <c r="R511" s="153" t="e">
        <f t="shared" si="28"/>
        <v>#N/A</v>
      </c>
      <c r="S511" s="150" t="e">
        <f t="shared" si="29"/>
        <v>#N/A</v>
      </c>
      <c r="T511" s="150" t="e">
        <f t="shared" si="30"/>
        <v>#N/A</v>
      </c>
      <c r="U511" s="150" t="e">
        <f t="shared" si="31"/>
        <v>#N/A</v>
      </c>
      <c r="V511" s="154" t="e">
        <f>VLOOKUP(E511,'PC Receitas'!$O$4:$P$14,2,FALSE)</f>
        <v>#N/A</v>
      </c>
    </row>
    <row r="512" spans="3:22" ht="19.5" customHeight="1" thickTop="1" thickBot="1" x14ac:dyDescent="0.3">
      <c r="C512" s="58"/>
      <c r="D512" s="58" t="str">
        <f>IF(C512&lt;&gt;"",TEXT(C512,"00")&amp;"/12/"&amp;'Configurações Básicas'!$P$5,"")</f>
        <v/>
      </c>
      <c r="E512" s="58"/>
      <c r="F512" s="58"/>
      <c r="G512" s="58"/>
      <c r="H512" s="58"/>
      <c r="I512" s="59"/>
      <c r="J512" s="193"/>
      <c r="K512" s="60"/>
      <c r="L512" s="192"/>
      <c r="M512" s="56">
        <f>M511+IF(AND(K512="Pago",OR(E512='PC Receitas'!$O$4,E512='PC Receitas'!$O$5,E512='PC Receitas'!$O$6)),I512,IF(AND(K512="Pago",OR(E512='PC Receitas'!$O$7,E512='PC Receitas'!$O$8,E512='PC Receitas'!$O$9,E512='PC Receitas'!$O$10,E512='PC Receitas'!$O$11,E512='PC Receitas'!$O$12,E512='PC Receitas'!$O$13,E512='PC Receitas'!$O$14)),-I512,0))</f>
        <v>7448.57</v>
      </c>
      <c r="R512" s="153" t="e">
        <f t="shared" si="28"/>
        <v>#N/A</v>
      </c>
      <c r="S512" s="150" t="e">
        <f t="shared" si="29"/>
        <v>#N/A</v>
      </c>
      <c r="T512" s="150" t="e">
        <f t="shared" si="30"/>
        <v>#N/A</v>
      </c>
      <c r="U512" s="150" t="e">
        <f t="shared" si="31"/>
        <v>#N/A</v>
      </c>
      <c r="V512" s="154" t="e">
        <f>VLOOKUP(E512,'PC Receitas'!$O$4:$P$14,2,FALSE)</f>
        <v>#N/A</v>
      </c>
    </row>
    <row r="513" spans="3:22" ht="19.5" customHeight="1" thickTop="1" thickBot="1" x14ac:dyDescent="0.3">
      <c r="C513" s="58"/>
      <c r="D513" s="58" t="str">
        <f>IF(C513&lt;&gt;"",TEXT(C513,"00")&amp;"/12/"&amp;'Configurações Básicas'!$P$5,"")</f>
        <v/>
      </c>
      <c r="E513" s="58"/>
      <c r="F513" s="58"/>
      <c r="G513" s="58"/>
      <c r="H513" s="58"/>
      <c r="I513" s="59"/>
      <c r="J513" s="193"/>
      <c r="K513" s="60"/>
      <c r="L513" s="192"/>
      <c r="M513" s="56">
        <f>M512+IF(AND(K513="Pago",OR(E513='PC Receitas'!$O$4,E513='PC Receitas'!$O$5,E513='PC Receitas'!$O$6)),I513,IF(AND(K513="Pago",OR(E513='PC Receitas'!$O$7,E513='PC Receitas'!$O$8,E513='PC Receitas'!$O$9,E513='PC Receitas'!$O$10,E513='PC Receitas'!$O$11,E513='PC Receitas'!$O$12,E513='PC Receitas'!$O$13,E513='PC Receitas'!$O$14)),-I513,0))</f>
        <v>7448.57</v>
      </c>
      <c r="R513" s="153" t="e">
        <f t="shared" si="28"/>
        <v>#N/A</v>
      </c>
      <c r="S513" s="150" t="e">
        <f t="shared" si="29"/>
        <v>#N/A</v>
      </c>
      <c r="T513" s="150" t="e">
        <f t="shared" si="30"/>
        <v>#N/A</v>
      </c>
      <c r="U513" s="150" t="e">
        <f t="shared" si="31"/>
        <v>#N/A</v>
      </c>
      <c r="V513" s="154" t="e">
        <f>VLOOKUP(E513,'PC Receitas'!$O$4:$P$14,2,FALSE)</f>
        <v>#N/A</v>
      </c>
    </row>
    <row r="514" spans="3:22" ht="19.5" customHeight="1" thickTop="1" thickBot="1" x14ac:dyDescent="0.3">
      <c r="C514" s="58"/>
      <c r="D514" s="58" t="str">
        <f>IF(C514&lt;&gt;"",TEXT(C514,"00")&amp;"/12/"&amp;'Configurações Básicas'!$P$5,"")</f>
        <v/>
      </c>
      <c r="E514" s="58"/>
      <c r="F514" s="58"/>
      <c r="G514" s="58"/>
      <c r="H514" s="58"/>
      <c r="I514" s="59"/>
      <c r="J514" s="193"/>
      <c r="K514" s="60"/>
      <c r="L514" s="192"/>
      <c r="M514" s="56">
        <f>M513+IF(AND(K514="Pago",OR(E514='PC Receitas'!$O$4,E514='PC Receitas'!$O$5,E514='PC Receitas'!$O$6)),I514,IF(AND(K514="Pago",OR(E514='PC Receitas'!$O$7,E514='PC Receitas'!$O$8,E514='PC Receitas'!$O$9,E514='PC Receitas'!$O$10,E514='PC Receitas'!$O$11,E514='PC Receitas'!$O$12,E514='PC Receitas'!$O$13,E514='PC Receitas'!$O$14)),-I514,0))</f>
        <v>7448.57</v>
      </c>
      <c r="R514" s="153" t="e">
        <f t="shared" si="28"/>
        <v>#N/A</v>
      </c>
      <c r="S514" s="150" t="e">
        <f t="shared" si="29"/>
        <v>#N/A</v>
      </c>
      <c r="T514" s="150" t="e">
        <f t="shared" si="30"/>
        <v>#N/A</v>
      </c>
      <c r="U514" s="150" t="e">
        <f t="shared" si="31"/>
        <v>#N/A</v>
      </c>
      <c r="V514" s="154" t="e">
        <f>VLOOKUP(E514,'PC Receitas'!$O$4:$P$14,2,FALSE)</f>
        <v>#N/A</v>
      </c>
    </row>
    <row r="515" spans="3:22" ht="19.5" customHeight="1" thickTop="1" thickBot="1" x14ac:dyDescent="0.3">
      <c r="C515" s="58"/>
      <c r="D515" s="58" t="str">
        <f>IF(C515&lt;&gt;"",TEXT(C515,"00")&amp;"/12/"&amp;'Configurações Básicas'!$P$5,"")</f>
        <v/>
      </c>
      <c r="E515" s="58"/>
      <c r="F515" s="58"/>
      <c r="G515" s="58"/>
      <c r="H515" s="58"/>
      <c r="I515" s="59"/>
      <c r="J515" s="193"/>
      <c r="K515" s="60"/>
      <c r="L515" s="192"/>
      <c r="M515" s="56">
        <f>M514+IF(AND(K515="Pago",OR(E515='PC Receitas'!$O$4,E515='PC Receitas'!$O$5,E515='PC Receitas'!$O$6)),I515,IF(AND(K515="Pago",OR(E515='PC Receitas'!$O$7,E515='PC Receitas'!$O$8,E515='PC Receitas'!$O$9,E515='PC Receitas'!$O$10,E515='PC Receitas'!$O$11,E515='PC Receitas'!$O$12,E515='PC Receitas'!$O$13,E515='PC Receitas'!$O$14)),-I515,0))</f>
        <v>7448.57</v>
      </c>
      <c r="R515" s="153" t="e">
        <f t="shared" si="28"/>
        <v>#N/A</v>
      </c>
      <c r="S515" s="150" t="e">
        <f t="shared" si="29"/>
        <v>#N/A</v>
      </c>
      <c r="T515" s="150" t="e">
        <f t="shared" si="30"/>
        <v>#N/A</v>
      </c>
      <c r="U515" s="150" t="e">
        <f t="shared" si="31"/>
        <v>#N/A</v>
      </c>
      <c r="V515" s="154" t="e">
        <f>VLOOKUP(E515,'PC Receitas'!$O$4:$P$14,2,FALSE)</f>
        <v>#N/A</v>
      </c>
    </row>
    <row r="516" spans="3:22" ht="19.5" customHeight="1" thickTop="1" thickBot="1" x14ac:dyDescent="0.3">
      <c r="C516" s="58"/>
      <c r="D516" s="58" t="str">
        <f>IF(C516&lt;&gt;"",TEXT(C516,"00")&amp;"/12/"&amp;'Configurações Básicas'!$P$5,"")</f>
        <v/>
      </c>
      <c r="E516" s="58"/>
      <c r="F516" s="58"/>
      <c r="G516" s="58"/>
      <c r="H516" s="58"/>
      <c r="I516" s="59"/>
      <c r="J516" s="193"/>
      <c r="K516" s="60"/>
      <c r="L516" s="192"/>
      <c r="M516" s="56">
        <f>M515+IF(AND(K516="Pago",OR(E516='PC Receitas'!$O$4,E516='PC Receitas'!$O$5,E516='PC Receitas'!$O$6)),I516,IF(AND(K516="Pago",OR(E516='PC Receitas'!$O$7,E516='PC Receitas'!$O$8,E516='PC Receitas'!$O$9,E516='PC Receitas'!$O$10,E516='PC Receitas'!$O$11,E516='PC Receitas'!$O$12,E516='PC Receitas'!$O$13,E516='PC Receitas'!$O$14)),-I516,0))</f>
        <v>7448.57</v>
      </c>
      <c r="R516" s="153" t="e">
        <f t="shared" si="28"/>
        <v>#N/A</v>
      </c>
      <c r="S516" s="150" t="e">
        <f t="shared" si="29"/>
        <v>#N/A</v>
      </c>
      <c r="T516" s="150" t="e">
        <f t="shared" si="30"/>
        <v>#N/A</v>
      </c>
      <c r="U516" s="150" t="e">
        <f t="shared" si="31"/>
        <v>#N/A</v>
      </c>
      <c r="V516" s="154" t="e">
        <f>VLOOKUP(E516,'PC Receitas'!$O$4:$P$14,2,FALSE)</f>
        <v>#N/A</v>
      </c>
    </row>
    <row r="517" spans="3:22" ht="19.5" customHeight="1" thickTop="1" thickBot="1" x14ac:dyDescent="0.3">
      <c r="C517" s="58"/>
      <c r="D517" s="58" t="str">
        <f>IF(C517&lt;&gt;"",TEXT(C517,"00")&amp;"/12/"&amp;'Configurações Básicas'!$P$5,"")</f>
        <v/>
      </c>
      <c r="E517" s="58"/>
      <c r="F517" s="58"/>
      <c r="G517" s="58"/>
      <c r="H517" s="58"/>
      <c r="I517" s="59"/>
      <c r="J517" s="193"/>
      <c r="K517" s="60"/>
      <c r="L517" s="192"/>
      <c r="M517" s="56">
        <f>M516+IF(AND(K517="Pago",OR(E517='PC Receitas'!$O$4,E517='PC Receitas'!$O$5,E517='PC Receitas'!$O$6)),I517,IF(AND(K517="Pago",OR(E517='PC Receitas'!$O$7,E517='PC Receitas'!$O$8,E517='PC Receitas'!$O$9,E517='PC Receitas'!$O$10,E517='PC Receitas'!$O$11,E517='PC Receitas'!$O$12,E517='PC Receitas'!$O$13,E517='PC Receitas'!$O$14)),-I517,0))</f>
        <v>7448.57</v>
      </c>
      <c r="R517" s="153" t="e">
        <f t="shared" si="28"/>
        <v>#N/A</v>
      </c>
      <c r="S517" s="150" t="e">
        <f t="shared" si="29"/>
        <v>#N/A</v>
      </c>
      <c r="T517" s="150" t="e">
        <f t="shared" si="30"/>
        <v>#N/A</v>
      </c>
      <c r="U517" s="150" t="e">
        <f t="shared" si="31"/>
        <v>#N/A</v>
      </c>
      <c r="V517" s="154" t="e">
        <f>VLOOKUP(E517,'PC Receitas'!$O$4:$P$14,2,FALSE)</f>
        <v>#N/A</v>
      </c>
    </row>
    <row r="518" spans="3:22" ht="19.5" customHeight="1" thickTop="1" thickBot="1" x14ac:dyDescent="0.3">
      <c r="C518" s="58"/>
      <c r="D518" s="58" t="str">
        <f>IF(C518&lt;&gt;"",TEXT(C518,"00")&amp;"/12/"&amp;'Configurações Básicas'!$P$5,"")</f>
        <v/>
      </c>
      <c r="E518" s="58"/>
      <c r="F518" s="58"/>
      <c r="G518" s="58"/>
      <c r="H518" s="58"/>
      <c r="I518" s="59"/>
      <c r="J518" s="193"/>
      <c r="K518" s="60"/>
      <c r="L518" s="192"/>
      <c r="M518" s="56">
        <f>M517+IF(AND(K518="Pago",OR(E518='PC Receitas'!$O$4,E518='PC Receitas'!$O$5,E518='PC Receitas'!$O$6)),I518,IF(AND(K518="Pago",OR(E518='PC Receitas'!$O$7,E518='PC Receitas'!$O$8,E518='PC Receitas'!$O$9,E518='PC Receitas'!$O$10,E518='PC Receitas'!$O$11,E518='PC Receitas'!$O$12,E518='PC Receitas'!$O$13,E518='PC Receitas'!$O$14)),-I518,0))</f>
        <v>7448.57</v>
      </c>
      <c r="R518" s="153" t="e">
        <f t="shared" ref="R518:R581" si="32">IF(V518="Despesas_com_RH","Despesa",IF(V518="Despesas_Operacionais","Despesa",IF(V518="Despesas_com_Marketing","Despesa",IF(V518="Impostos","Despesa",IF(V518="Investimentos","Despesa","")))))</f>
        <v>#N/A</v>
      </c>
      <c r="S518" s="150" t="e">
        <f t="shared" ref="S518:S581" si="33">IF(V518="Despesas_com_Produtos","Despesa",IF(V518="Despesas_com_Serviços","Despesa",IF(V518="Despesas_Não_Operacionais","Despesa","")))</f>
        <v>#N/A</v>
      </c>
      <c r="T518" s="150" t="e">
        <f t="shared" ref="T518:T581" si="34">IF(V518="Receitas_com_Produtos","Receita",IF(V518="Receitas_com_Serviços","Receita",IF(V518="Receitas_Não_Operacionais","Receita","")))</f>
        <v>#N/A</v>
      </c>
      <c r="U518" s="150" t="e">
        <f t="shared" ref="U518:U581" si="35">IF(R518&lt;&gt;"",R518,IF(S518&lt;&gt;"",S518,IF(T518&lt;&gt;"",T518,"")))</f>
        <v>#N/A</v>
      </c>
      <c r="V518" s="154" t="e">
        <f>VLOOKUP(E518,'PC Receitas'!$O$4:$P$14,2,FALSE)</f>
        <v>#N/A</v>
      </c>
    </row>
    <row r="519" spans="3:22" ht="19.5" customHeight="1" thickTop="1" thickBot="1" x14ac:dyDescent="0.3">
      <c r="C519" s="58"/>
      <c r="D519" s="58" t="str">
        <f>IF(C519&lt;&gt;"",TEXT(C519,"00")&amp;"/12/"&amp;'Configurações Básicas'!$P$5,"")</f>
        <v/>
      </c>
      <c r="E519" s="58"/>
      <c r="F519" s="58"/>
      <c r="G519" s="58"/>
      <c r="H519" s="58"/>
      <c r="I519" s="59"/>
      <c r="J519" s="193"/>
      <c r="K519" s="60"/>
      <c r="L519" s="192"/>
      <c r="M519" s="56">
        <f>M518+IF(AND(K519="Pago",OR(E519='PC Receitas'!$O$4,E519='PC Receitas'!$O$5,E519='PC Receitas'!$O$6)),I519,IF(AND(K519="Pago",OR(E519='PC Receitas'!$O$7,E519='PC Receitas'!$O$8,E519='PC Receitas'!$O$9,E519='PC Receitas'!$O$10,E519='PC Receitas'!$O$11,E519='PC Receitas'!$O$12,E519='PC Receitas'!$O$13,E519='PC Receitas'!$O$14)),-I519,0))</f>
        <v>7448.57</v>
      </c>
      <c r="R519" s="153" t="e">
        <f t="shared" si="32"/>
        <v>#N/A</v>
      </c>
      <c r="S519" s="150" t="e">
        <f t="shared" si="33"/>
        <v>#N/A</v>
      </c>
      <c r="T519" s="150" t="e">
        <f t="shared" si="34"/>
        <v>#N/A</v>
      </c>
      <c r="U519" s="150" t="e">
        <f t="shared" si="35"/>
        <v>#N/A</v>
      </c>
      <c r="V519" s="154" t="e">
        <f>VLOOKUP(E519,'PC Receitas'!$O$4:$P$14,2,FALSE)</f>
        <v>#N/A</v>
      </c>
    </row>
    <row r="520" spans="3:22" ht="19.5" customHeight="1" thickTop="1" thickBot="1" x14ac:dyDescent="0.3">
      <c r="C520" s="58"/>
      <c r="D520" s="58" t="str">
        <f>IF(C520&lt;&gt;"",TEXT(C520,"00")&amp;"/12/"&amp;'Configurações Básicas'!$P$5,"")</f>
        <v/>
      </c>
      <c r="E520" s="58"/>
      <c r="F520" s="58"/>
      <c r="G520" s="58"/>
      <c r="H520" s="58"/>
      <c r="I520" s="59"/>
      <c r="J520" s="193"/>
      <c r="K520" s="60"/>
      <c r="L520" s="192"/>
      <c r="M520" s="56">
        <f>M519+IF(AND(K520="Pago",OR(E520='PC Receitas'!$O$4,E520='PC Receitas'!$O$5,E520='PC Receitas'!$O$6)),I520,IF(AND(K520="Pago",OR(E520='PC Receitas'!$O$7,E520='PC Receitas'!$O$8,E520='PC Receitas'!$O$9,E520='PC Receitas'!$O$10,E520='PC Receitas'!$O$11,E520='PC Receitas'!$O$12,E520='PC Receitas'!$O$13,E520='PC Receitas'!$O$14)),-I520,0))</f>
        <v>7448.57</v>
      </c>
      <c r="R520" s="153" t="e">
        <f t="shared" si="32"/>
        <v>#N/A</v>
      </c>
      <c r="S520" s="150" t="e">
        <f t="shared" si="33"/>
        <v>#N/A</v>
      </c>
      <c r="T520" s="150" t="e">
        <f t="shared" si="34"/>
        <v>#N/A</v>
      </c>
      <c r="U520" s="150" t="e">
        <f t="shared" si="35"/>
        <v>#N/A</v>
      </c>
      <c r="V520" s="154" t="e">
        <f>VLOOKUP(E520,'PC Receitas'!$O$4:$P$14,2,FALSE)</f>
        <v>#N/A</v>
      </c>
    </row>
    <row r="521" spans="3:22" ht="19.5" customHeight="1" thickTop="1" thickBot="1" x14ac:dyDescent="0.3">
      <c r="C521" s="58"/>
      <c r="D521" s="58" t="str">
        <f>IF(C521&lt;&gt;"",TEXT(C521,"00")&amp;"/12/"&amp;'Configurações Básicas'!$P$5,"")</f>
        <v/>
      </c>
      <c r="E521" s="58"/>
      <c r="F521" s="58"/>
      <c r="G521" s="58"/>
      <c r="H521" s="58"/>
      <c r="I521" s="59"/>
      <c r="J521" s="193"/>
      <c r="K521" s="60"/>
      <c r="L521" s="192"/>
      <c r="M521" s="56">
        <f>M520+IF(AND(K521="Pago",OR(E521='PC Receitas'!$O$4,E521='PC Receitas'!$O$5,E521='PC Receitas'!$O$6)),I521,IF(AND(K521="Pago",OR(E521='PC Receitas'!$O$7,E521='PC Receitas'!$O$8,E521='PC Receitas'!$O$9,E521='PC Receitas'!$O$10,E521='PC Receitas'!$O$11,E521='PC Receitas'!$O$12,E521='PC Receitas'!$O$13,E521='PC Receitas'!$O$14)),-I521,0))</f>
        <v>7448.57</v>
      </c>
      <c r="R521" s="153" t="e">
        <f t="shared" si="32"/>
        <v>#N/A</v>
      </c>
      <c r="S521" s="150" t="e">
        <f t="shared" si="33"/>
        <v>#N/A</v>
      </c>
      <c r="T521" s="150" t="e">
        <f t="shared" si="34"/>
        <v>#N/A</v>
      </c>
      <c r="U521" s="150" t="e">
        <f t="shared" si="35"/>
        <v>#N/A</v>
      </c>
      <c r="V521" s="154" t="e">
        <f>VLOOKUP(E521,'PC Receitas'!$O$4:$P$14,2,FALSE)</f>
        <v>#N/A</v>
      </c>
    </row>
    <row r="522" spans="3:22" ht="19.5" customHeight="1" thickTop="1" thickBot="1" x14ac:dyDescent="0.3">
      <c r="C522" s="58"/>
      <c r="D522" s="58" t="str">
        <f>IF(C522&lt;&gt;"",TEXT(C522,"00")&amp;"/12/"&amp;'Configurações Básicas'!$P$5,"")</f>
        <v/>
      </c>
      <c r="E522" s="58"/>
      <c r="F522" s="58"/>
      <c r="G522" s="58"/>
      <c r="H522" s="58"/>
      <c r="I522" s="59"/>
      <c r="J522" s="193"/>
      <c r="K522" s="60"/>
      <c r="L522" s="192"/>
      <c r="M522" s="56">
        <f>M521+IF(AND(K522="Pago",OR(E522='PC Receitas'!$O$4,E522='PC Receitas'!$O$5,E522='PC Receitas'!$O$6)),I522,IF(AND(K522="Pago",OR(E522='PC Receitas'!$O$7,E522='PC Receitas'!$O$8,E522='PC Receitas'!$O$9,E522='PC Receitas'!$O$10,E522='PC Receitas'!$O$11,E522='PC Receitas'!$O$12,E522='PC Receitas'!$O$13,E522='PC Receitas'!$O$14)),-I522,0))</f>
        <v>7448.57</v>
      </c>
      <c r="R522" s="153" t="e">
        <f t="shared" si="32"/>
        <v>#N/A</v>
      </c>
      <c r="S522" s="150" t="e">
        <f t="shared" si="33"/>
        <v>#N/A</v>
      </c>
      <c r="T522" s="150" t="e">
        <f t="shared" si="34"/>
        <v>#N/A</v>
      </c>
      <c r="U522" s="150" t="e">
        <f t="shared" si="35"/>
        <v>#N/A</v>
      </c>
      <c r="V522" s="154" t="e">
        <f>VLOOKUP(E522,'PC Receitas'!$O$4:$P$14,2,FALSE)</f>
        <v>#N/A</v>
      </c>
    </row>
    <row r="523" spans="3:22" ht="19.5" customHeight="1" thickTop="1" thickBot="1" x14ac:dyDescent="0.3">
      <c r="C523" s="58"/>
      <c r="D523" s="58" t="str">
        <f>IF(C523&lt;&gt;"",TEXT(C523,"00")&amp;"/12/"&amp;'Configurações Básicas'!$P$5,"")</f>
        <v/>
      </c>
      <c r="E523" s="58"/>
      <c r="F523" s="58"/>
      <c r="G523" s="58"/>
      <c r="H523" s="58"/>
      <c r="I523" s="59"/>
      <c r="J523" s="193"/>
      <c r="K523" s="60"/>
      <c r="L523" s="192"/>
      <c r="M523" s="56">
        <f>M522+IF(AND(K523="Pago",OR(E523='PC Receitas'!$O$4,E523='PC Receitas'!$O$5,E523='PC Receitas'!$O$6)),I523,IF(AND(K523="Pago",OR(E523='PC Receitas'!$O$7,E523='PC Receitas'!$O$8,E523='PC Receitas'!$O$9,E523='PC Receitas'!$O$10,E523='PC Receitas'!$O$11,E523='PC Receitas'!$O$12,E523='PC Receitas'!$O$13,E523='PC Receitas'!$O$14)),-I523,0))</f>
        <v>7448.57</v>
      </c>
      <c r="R523" s="153" t="e">
        <f t="shared" si="32"/>
        <v>#N/A</v>
      </c>
      <c r="S523" s="150" t="e">
        <f t="shared" si="33"/>
        <v>#N/A</v>
      </c>
      <c r="T523" s="150" t="e">
        <f t="shared" si="34"/>
        <v>#N/A</v>
      </c>
      <c r="U523" s="150" t="e">
        <f t="shared" si="35"/>
        <v>#N/A</v>
      </c>
      <c r="V523" s="154" t="e">
        <f>VLOOKUP(E523,'PC Receitas'!$O$4:$P$14,2,FALSE)</f>
        <v>#N/A</v>
      </c>
    </row>
    <row r="524" spans="3:22" ht="19.5" customHeight="1" thickTop="1" thickBot="1" x14ac:dyDescent="0.3">
      <c r="C524" s="58"/>
      <c r="D524" s="58" t="str">
        <f>IF(C524&lt;&gt;"",TEXT(C524,"00")&amp;"/12/"&amp;'Configurações Básicas'!$P$5,"")</f>
        <v/>
      </c>
      <c r="E524" s="58"/>
      <c r="F524" s="58"/>
      <c r="G524" s="58"/>
      <c r="H524" s="58"/>
      <c r="I524" s="59"/>
      <c r="J524" s="193"/>
      <c r="K524" s="60"/>
      <c r="L524" s="192"/>
      <c r="M524" s="56">
        <f>M523+IF(AND(K524="Pago",OR(E524='PC Receitas'!$O$4,E524='PC Receitas'!$O$5,E524='PC Receitas'!$O$6)),I524,IF(AND(K524="Pago",OR(E524='PC Receitas'!$O$7,E524='PC Receitas'!$O$8,E524='PC Receitas'!$O$9,E524='PC Receitas'!$O$10,E524='PC Receitas'!$O$11,E524='PC Receitas'!$O$12,E524='PC Receitas'!$O$13,E524='PC Receitas'!$O$14)),-I524,0))</f>
        <v>7448.57</v>
      </c>
      <c r="R524" s="153" t="e">
        <f t="shared" si="32"/>
        <v>#N/A</v>
      </c>
      <c r="S524" s="150" t="e">
        <f t="shared" si="33"/>
        <v>#N/A</v>
      </c>
      <c r="T524" s="150" t="e">
        <f t="shared" si="34"/>
        <v>#N/A</v>
      </c>
      <c r="U524" s="150" t="e">
        <f t="shared" si="35"/>
        <v>#N/A</v>
      </c>
      <c r="V524" s="154" t="e">
        <f>VLOOKUP(E524,'PC Receitas'!$O$4:$P$14,2,FALSE)</f>
        <v>#N/A</v>
      </c>
    </row>
    <row r="525" spans="3:22" ht="19.5" customHeight="1" thickTop="1" thickBot="1" x14ac:dyDescent="0.3">
      <c r="C525" s="58"/>
      <c r="D525" s="58" t="str">
        <f>IF(C525&lt;&gt;"",TEXT(C525,"00")&amp;"/12/"&amp;'Configurações Básicas'!$P$5,"")</f>
        <v/>
      </c>
      <c r="E525" s="58"/>
      <c r="F525" s="58"/>
      <c r="G525" s="58"/>
      <c r="H525" s="58"/>
      <c r="I525" s="59"/>
      <c r="J525" s="193"/>
      <c r="K525" s="60"/>
      <c r="L525" s="192"/>
      <c r="M525" s="56">
        <f>M524+IF(AND(K525="Pago",OR(E525='PC Receitas'!$O$4,E525='PC Receitas'!$O$5,E525='PC Receitas'!$O$6)),I525,IF(AND(K525="Pago",OR(E525='PC Receitas'!$O$7,E525='PC Receitas'!$O$8,E525='PC Receitas'!$O$9,E525='PC Receitas'!$O$10,E525='PC Receitas'!$O$11,E525='PC Receitas'!$O$12,E525='PC Receitas'!$O$13,E525='PC Receitas'!$O$14)),-I525,0))</f>
        <v>7448.57</v>
      </c>
      <c r="R525" s="153" t="e">
        <f t="shared" si="32"/>
        <v>#N/A</v>
      </c>
      <c r="S525" s="150" t="e">
        <f t="shared" si="33"/>
        <v>#N/A</v>
      </c>
      <c r="T525" s="150" t="e">
        <f t="shared" si="34"/>
        <v>#N/A</v>
      </c>
      <c r="U525" s="150" t="e">
        <f t="shared" si="35"/>
        <v>#N/A</v>
      </c>
      <c r="V525" s="154" t="e">
        <f>VLOOKUP(E525,'PC Receitas'!$O$4:$P$14,2,FALSE)</f>
        <v>#N/A</v>
      </c>
    </row>
    <row r="526" spans="3:22" ht="19.5" customHeight="1" thickTop="1" thickBot="1" x14ac:dyDescent="0.3">
      <c r="C526" s="58"/>
      <c r="D526" s="58" t="str">
        <f>IF(C526&lt;&gt;"",TEXT(C526,"00")&amp;"/12/"&amp;'Configurações Básicas'!$P$5,"")</f>
        <v/>
      </c>
      <c r="E526" s="58"/>
      <c r="F526" s="58"/>
      <c r="G526" s="58"/>
      <c r="H526" s="58"/>
      <c r="I526" s="59"/>
      <c r="J526" s="193"/>
      <c r="K526" s="60"/>
      <c r="L526" s="192"/>
      <c r="M526" s="56">
        <f>M525+IF(AND(K526="Pago",OR(E526='PC Receitas'!$O$4,E526='PC Receitas'!$O$5,E526='PC Receitas'!$O$6)),I526,IF(AND(K526="Pago",OR(E526='PC Receitas'!$O$7,E526='PC Receitas'!$O$8,E526='PC Receitas'!$O$9,E526='PC Receitas'!$O$10,E526='PC Receitas'!$O$11,E526='PC Receitas'!$O$12,E526='PC Receitas'!$O$13,E526='PC Receitas'!$O$14)),-I526,0))</f>
        <v>7448.57</v>
      </c>
      <c r="R526" s="153" t="e">
        <f t="shared" si="32"/>
        <v>#N/A</v>
      </c>
      <c r="S526" s="150" t="e">
        <f t="shared" si="33"/>
        <v>#N/A</v>
      </c>
      <c r="T526" s="150" t="e">
        <f t="shared" si="34"/>
        <v>#N/A</v>
      </c>
      <c r="U526" s="150" t="e">
        <f t="shared" si="35"/>
        <v>#N/A</v>
      </c>
      <c r="V526" s="154" t="e">
        <f>VLOOKUP(E526,'PC Receitas'!$O$4:$P$14,2,FALSE)</f>
        <v>#N/A</v>
      </c>
    </row>
    <row r="527" spans="3:22" ht="19.5" customHeight="1" thickTop="1" thickBot="1" x14ac:dyDescent="0.3">
      <c r="C527" s="58"/>
      <c r="D527" s="58" t="str">
        <f>IF(C527&lt;&gt;"",TEXT(C527,"00")&amp;"/12/"&amp;'Configurações Básicas'!$P$5,"")</f>
        <v/>
      </c>
      <c r="E527" s="58"/>
      <c r="F527" s="58"/>
      <c r="G527" s="58"/>
      <c r="H527" s="58"/>
      <c r="I527" s="59"/>
      <c r="J527" s="193"/>
      <c r="K527" s="60"/>
      <c r="L527" s="192"/>
      <c r="M527" s="56">
        <f>M526+IF(AND(K527="Pago",OR(E527='PC Receitas'!$O$4,E527='PC Receitas'!$O$5,E527='PC Receitas'!$O$6)),I527,IF(AND(K527="Pago",OR(E527='PC Receitas'!$O$7,E527='PC Receitas'!$O$8,E527='PC Receitas'!$O$9,E527='PC Receitas'!$O$10,E527='PC Receitas'!$O$11,E527='PC Receitas'!$O$12,E527='PC Receitas'!$O$13,E527='PC Receitas'!$O$14)),-I527,0))</f>
        <v>7448.57</v>
      </c>
      <c r="R527" s="153" t="e">
        <f t="shared" si="32"/>
        <v>#N/A</v>
      </c>
      <c r="S527" s="150" t="e">
        <f t="shared" si="33"/>
        <v>#N/A</v>
      </c>
      <c r="T527" s="150" t="e">
        <f t="shared" si="34"/>
        <v>#N/A</v>
      </c>
      <c r="U527" s="150" t="e">
        <f t="shared" si="35"/>
        <v>#N/A</v>
      </c>
      <c r="V527" s="154" t="e">
        <f>VLOOKUP(E527,'PC Receitas'!$O$4:$P$14,2,FALSE)</f>
        <v>#N/A</v>
      </c>
    </row>
    <row r="528" spans="3:22" ht="19.5" customHeight="1" thickTop="1" thickBot="1" x14ac:dyDescent="0.3">
      <c r="C528" s="58"/>
      <c r="D528" s="58" t="str">
        <f>IF(C528&lt;&gt;"",TEXT(C528,"00")&amp;"/12/"&amp;'Configurações Básicas'!$P$5,"")</f>
        <v/>
      </c>
      <c r="E528" s="58"/>
      <c r="F528" s="58"/>
      <c r="G528" s="58"/>
      <c r="H528" s="58"/>
      <c r="I528" s="59"/>
      <c r="J528" s="193"/>
      <c r="K528" s="60"/>
      <c r="L528" s="192"/>
      <c r="M528" s="56">
        <f>M527+IF(AND(K528="Pago",OR(E528='PC Receitas'!$O$4,E528='PC Receitas'!$O$5,E528='PC Receitas'!$O$6)),I528,IF(AND(K528="Pago",OR(E528='PC Receitas'!$O$7,E528='PC Receitas'!$O$8,E528='PC Receitas'!$O$9,E528='PC Receitas'!$O$10,E528='PC Receitas'!$O$11,E528='PC Receitas'!$O$12,E528='PC Receitas'!$O$13,E528='PC Receitas'!$O$14)),-I528,0))</f>
        <v>7448.57</v>
      </c>
      <c r="R528" s="153" t="e">
        <f t="shared" si="32"/>
        <v>#N/A</v>
      </c>
      <c r="S528" s="150" t="e">
        <f t="shared" si="33"/>
        <v>#N/A</v>
      </c>
      <c r="T528" s="150" t="e">
        <f t="shared" si="34"/>
        <v>#N/A</v>
      </c>
      <c r="U528" s="150" t="e">
        <f t="shared" si="35"/>
        <v>#N/A</v>
      </c>
      <c r="V528" s="154" t="e">
        <f>VLOOKUP(E528,'PC Receitas'!$O$4:$P$14,2,FALSE)</f>
        <v>#N/A</v>
      </c>
    </row>
    <row r="529" spans="3:22" ht="19.5" customHeight="1" thickTop="1" thickBot="1" x14ac:dyDescent="0.3">
      <c r="C529" s="58"/>
      <c r="D529" s="58" t="str">
        <f>IF(C529&lt;&gt;"",TEXT(C529,"00")&amp;"/12/"&amp;'Configurações Básicas'!$P$5,"")</f>
        <v/>
      </c>
      <c r="E529" s="58"/>
      <c r="F529" s="58"/>
      <c r="G529" s="58"/>
      <c r="H529" s="58"/>
      <c r="I529" s="59"/>
      <c r="J529" s="193"/>
      <c r="K529" s="60"/>
      <c r="L529" s="192"/>
      <c r="M529" s="56">
        <f>M528+IF(AND(K529="Pago",OR(E529='PC Receitas'!$O$4,E529='PC Receitas'!$O$5,E529='PC Receitas'!$O$6)),I529,IF(AND(K529="Pago",OR(E529='PC Receitas'!$O$7,E529='PC Receitas'!$O$8,E529='PC Receitas'!$O$9,E529='PC Receitas'!$O$10,E529='PC Receitas'!$O$11,E529='PC Receitas'!$O$12,E529='PC Receitas'!$O$13,E529='PC Receitas'!$O$14)),-I529,0))</f>
        <v>7448.57</v>
      </c>
      <c r="R529" s="153" t="e">
        <f t="shared" si="32"/>
        <v>#N/A</v>
      </c>
      <c r="S529" s="150" t="e">
        <f t="shared" si="33"/>
        <v>#N/A</v>
      </c>
      <c r="T529" s="150" t="e">
        <f t="shared" si="34"/>
        <v>#N/A</v>
      </c>
      <c r="U529" s="150" t="e">
        <f t="shared" si="35"/>
        <v>#N/A</v>
      </c>
      <c r="V529" s="154" t="e">
        <f>VLOOKUP(E529,'PC Receitas'!$O$4:$P$14,2,FALSE)</f>
        <v>#N/A</v>
      </c>
    </row>
    <row r="530" spans="3:22" ht="19.5" customHeight="1" thickTop="1" thickBot="1" x14ac:dyDescent="0.3">
      <c r="C530" s="58"/>
      <c r="D530" s="58" t="str">
        <f>IF(C530&lt;&gt;"",TEXT(C530,"00")&amp;"/12/"&amp;'Configurações Básicas'!$P$5,"")</f>
        <v/>
      </c>
      <c r="E530" s="58"/>
      <c r="F530" s="58"/>
      <c r="G530" s="58"/>
      <c r="H530" s="58"/>
      <c r="I530" s="59"/>
      <c r="J530" s="193"/>
      <c r="K530" s="60"/>
      <c r="L530" s="192"/>
      <c r="M530" s="56">
        <f>M529+IF(AND(K530="Pago",OR(E530='PC Receitas'!$O$4,E530='PC Receitas'!$O$5,E530='PC Receitas'!$O$6)),I530,IF(AND(K530="Pago",OR(E530='PC Receitas'!$O$7,E530='PC Receitas'!$O$8,E530='PC Receitas'!$O$9,E530='PC Receitas'!$O$10,E530='PC Receitas'!$O$11,E530='PC Receitas'!$O$12,E530='PC Receitas'!$O$13,E530='PC Receitas'!$O$14)),-I530,0))</f>
        <v>7448.57</v>
      </c>
      <c r="R530" s="153" t="e">
        <f t="shared" si="32"/>
        <v>#N/A</v>
      </c>
      <c r="S530" s="150" t="e">
        <f t="shared" si="33"/>
        <v>#N/A</v>
      </c>
      <c r="T530" s="150" t="e">
        <f t="shared" si="34"/>
        <v>#N/A</v>
      </c>
      <c r="U530" s="150" t="e">
        <f t="shared" si="35"/>
        <v>#N/A</v>
      </c>
      <c r="V530" s="154" t="e">
        <f>VLOOKUP(E530,'PC Receitas'!$O$4:$P$14,2,FALSE)</f>
        <v>#N/A</v>
      </c>
    </row>
    <row r="531" spans="3:22" ht="19.5" customHeight="1" thickTop="1" thickBot="1" x14ac:dyDescent="0.3">
      <c r="C531" s="58"/>
      <c r="D531" s="58" t="str">
        <f>IF(C531&lt;&gt;"",TEXT(C531,"00")&amp;"/12/"&amp;'Configurações Básicas'!$P$5,"")</f>
        <v/>
      </c>
      <c r="E531" s="58"/>
      <c r="F531" s="58"/>
      <c r="G531" s="58"/>
      <c r="H531" s="58"/>
      <c r="I531" s="59"/>
      <c r="J531" s="193"/>
      <c r="K531" s="60"/>
      <c r="L531" s="192"/>
      <c r="M531" s="56">
        <f>M530+IF(AND(K531="Pago",OR(E531='PC Receitas'!$O$4,E531='PC Receitas'!$O$5,E531='PC Receitas'!$O$6)),I531,IF(AND(K531="Pago",OR(E531='PC Receitas'!$O$7,E531='PC Receitas'!$O$8,E531='PC Receitas'!$O$9,E531='PC Receitas'!$O$10,E531='PC Receitas'!$O$11,E531='PC Receitas'!$O$12,E531='PC Receitas'!$O$13,E531='PC Receitas'!$O$14)),-I531,0))</f>
        <v>7448.57</v>
      </c>
      <c r="R531" s="153" t="e">
        <f t="shared" si="32"/>
        <v>#N/A</v>
      </c>
      <c r="S531" s="150" t="e">
        <f t="shared" si="33"/>
        <v>#N/A</v>
      </c>
      <c r="T531" s="150" t="e">
        <f t="shared" si="34"/>
        <v>#N/A</v>
      </c>
      <c r="U531" s="150" t="e">
        <f t="shared" si="35"/>
        <v>#N/A</v>
      </c>
      <c r="V531" s="154" t="e">
        <f>VLOOKUP(E531,'PC Receitas'!$O$4:$P$14,2,FALSE)</f>
        <v>#N/A</v>
      </c>
    </row>
    <row r="532" spans="3:22" ht="19.5" customHeight="1" thickTop="1" thickBot="1" x14ac:dyDescent="0.3">
      <c r="C532" s="58"/>
      <c r="D532" s="58" t="str">
        <f>IF(C532&lt;&gt;"",TEXT(C532,"00")&amp;"/12/"&amp;'Configurações Básicas'!$P$5,"")</f>
        <v/>
      </c>
      <c r="E532" s="58"/>
      <c r="F532" s="58"/>
      <c r="G532" s="58"/>
      <c r="H532" s="58"/>
      <c r="I532" s="59"/>
      <c r="J532" s="193"/>
      <c r="K532" s="60"/>
      <c r="L532" s="192"/>
      <c r="M532" s="56">
        <f>M531+IF(AND(K532="Pago",OR(E532='PC Receitas'!$O$4,E532='PC Receitas'!$O$5,E532='PC Receitas'!$O$6)),I532,IF(AND(K532="Pago",OR(E532='PC Receitas'!$O$7,E532='PC Receitas'!$O$8,E532='PC Receitas'!$O$9,E532='PC Receitas'!$O$10,E532='PC Receitas'!$O$11,E532='PC Receitas'!$O$12,E532='PC Receitas'!$O$13,E532='PC Receitas'!$O$14)),-I532,0))</f>
        <v>7448.57</v>
      </c>
      <c r="R532" s="153" t="e">
        <f t="shared" si="32"/>
        <v>#N/A</v>
      </c>
      <c r="S532" s="150" t="e">
        <f t="shared" si="33"/>
        <v>#N/A</v>
      </c>
      <c r="T532" s="150" t="e">
        <f t="shared" si="34"/>
        <v>#N/A</v>
      </c>
      <c r="U532" s="150" t="e">
        <f t="shared" si="35"/>
        <v>#N/A</v>
      </c>
      <c r="V532" s="154" t="e">
        <f>VLOOKUP(E532,'PC Receitas'!$O$4:$P$14,2,FALSE)</f>
        <v>#N/A</v>
      </c>
    </row>
    <row r="533" spans="3:22" ht="19.5" customHeight="1" thickTop="1" thickBot="1" x14ac:dyDescent="0.3">
      <c r="C533" s="58"/>
      <c r="D533" s="58" t="str">
        <f>IF(C533&lt;&gt;"",TEXT(C533,"00")&amp;"/12/"&amp;'Configurações Básicas'!$P$5,"")</f>
        <v/>
      </c>
      <c r="E533" s="58"/>
      <c r="F533" s="58"/>
      <c r="G533" s="58"/>
      <c r="H533" s="58"/>
      <c r="I533" s="59"/>
      <c r="J533" s="193"/>
      <c r="K533" s="60"/>
      <c r="L533" s="192"/>
      <c r="M533" s="56">
        <f>M532+IF(AND(K533="Pago",OR(E533='PC Receitas'!$O$4,E533='PC Receitas'!$O$5,E533='PC Receitas'!$O$6)),I533,IF(AND(K533="Pago",OR(E533='PC Receitas'!$O$7,E533='PC Receitas'!$O$8,E533='PC Receitas'!$O$9,E533='PC Receitas'!$O$10,E533='PC Receitas'!$O$11,E533='PC Receitas'!$O$12,E533='PC Receitas'!$O$13,E533='PC Receitas'!$O$14)),-I533,0))</f>
        <v>7448.57</v>
      </c>
      <c r="R533" s="153" t="e">
        <f t="shared" si="32"/>
        <v>#N/A</v>
      </c>
      <c r="S533" s="150" t="e">
        <f t="shared" si="33"/>
        <v>#N/A</v>
      </c>
      <c r="T533" s="150" t="e">
        <f t="shared" si="34"/>
        <v>#N/A</v>
      </c>
      <c r="U533" s="150" t="e">
        <f t="shared" si="35"/>
        <v>#N/A</v>
      </c>
      <c r="V533" s="154" t="e">
        <f>VLOOKUP(E533,'PC Receitas'!$O$4:$P$14,2,FALSE)</f>
        <v>#N/A</v>
      </c>
    </row>
    <row r="534" spans="3:22" ht="19.5" customHeight="1" thickTop="1" thickBot="1" x14ac:dyDescent="0.3">
      <c r="C534" s="58"/>
      <c r="D534" s="58" t="str">
        <f>IF(C534&lt;&gt;"",TEXT(C534,"00")&amp;"/12/"&amp;'Configurações Básicas'!$P$5,"")</f>
        <v/>
      </c>
      <c r="E534" s="58"/>
      <c r="F534" s="58"/>
      <c r="G534" s="58"/>
      <c r="H534" s="58"/>
      <c r="I534" s="59"/>
      <c r="J534" s="193"/>
      <c r="K534" s="60"/>
      <c r="L534" s="192"/>
      <c r="M534" s="56">
        <f>M533+IF(AND(K534="Pago",OR(E534='PC Receitas'!$O$4,E534='PC Receitas'!$O$5,E534='PC Receitas'!$O$6)),I534,IF(AND(K534="Pago",OR(E534='PC Receitas'!$O$7,E534='PC Receitas'!$O$8,E534='PC Receitas'!$O$9,E534='PC Receitas'!$O$10,E534='PC Receitas'!$O$11,E534='PC Receitas'!$O$12,E534='PC Receitas'!$O$13,E534='PC Receitas'!$O$14)),-I534,0))</f>
        <v>7448.57</v>
      </c>
      <c r="R534" s="153" t="e">
        <f t="shared" si="32"/>
        <v>#N/A</v>
      </c>
      <c r="S534" s="150" t="e">
        <f t="shared" si="33"/>
        <v>#N/A</v>
      </c>
      <c r="T534" s="150" t="e">
        <f t="shared" si="34"/>
        <v>#N/A</v>
      </c>
      <c r="U534" s="150" t="e">
        <f t="shared" si="35"/>
        <v>#N/A</v>
      </c>
      <c r="V534" s="154" t="e">
        <f>VLOOKUP(E534,'PC Receitas'!$O$4:$P$14,2,FALSE)</f>
        <v>#N/A</v>
      </c>
    </row>
    <row r="535" spans="3:22" ht="19.5" customHeight="1" thickTop="1" thickBot="1" x14ac:dyDescent="0.3">
      <c r="C535" s="58"/>
      <c r="D535" s="58" t="str">
        <f>IF(C535&lt;&gt;"",TEXT(C535,"00")&amp;"/12/"&amp;'Configurações Básicas'!$P$5,"")</f>
        <v/>
      </c>
      <c r="E535" s="58"/>
      <c r="F535" s="58"/>
      <c r="G535" s="58"/>
      <c r="H535" s="58"/>
      <c r="I535" s="59"/>
      <c r="J535" s="193"/>
      <c r="K535" s="60"/>
      <c r="L535" s="192"/>
      <c r="M535" s="56">
        <f>M534+IF(AND(K535="Pago",OR(E535='PC Receitas'!$O$4,E535='PC Receitas'!$O$5,E535='PC Receitas'!$O$6)),I535,IF(AND(K535="Pago",OR(E535='PC Receitas'!$O$7,E535='PC Receitas'!$O$8,E535='PC Receitas'!$O$9,E535='PC Receitas'!$O$10,E535='PC Receitas'!$O$11,E535='PC Receitas'!$O$12,E535='PC Receitas'!$O$13,E535='PC Receitas'!$O$14)),-I535,0))</f>
        <v>7448.57</v>
      </c>
      <c r="R535" s="153" t="e">
        <f t="shared" si="32"/>
        <v>#N/A</v>
      </c>
      <c r="S535" s="150" t="e">
        <f t="shared" si="33"/>
        <v>#N/A</v>
      </c>
      <c r="T535" s="150" t="e">
        <f t="shared" si="34"/>
        <v>#N/A</v>
      </c>
      <c r="U535" s="150" t="e">
        <f t="shared" si="35"/>
        <v>#N/A</v>
      </c>
      <c r="V535" s="154" t="e">
        <f>VLOOKUP(E535,'PC Receitas'!$O$4:$P$14,2,FALSE)</f>
        <v>#N/A</v>
      </c>
    </row>
    <row r="536" spans="3:22" ht="19.5" customHeight="1" thickTop="1" thickBot="1" x14ac:dyDescent="0.3">
      <c r="C536" s="58"/>
      <c r="D536" s="58" t="str">
        <f>IF(C536&lt;&gt;"",TEXT(C536,"00")&amp;"/12/"&amp;'Configurações Básicas'!$P$5,"")</f>
        <v/>
      </c>
      <c r="E536" s="58"/>
      <c r="F536" s="58"/>
      <c r="G536" s="58"/>
      <c r="H536" s="58"/>
      <c r="I536" s="59"/>
      <c r="J536" s="193"/>
      <c r="K536" s="60"/>
      <c r="L536" s="192"/>
      <c r="M536" s="56">
        <f>M535+IF(AND(K536="Pago",OR(E536='PC Receitas'!$O$4,E536='PC Receitas'!$O$5,E536='PC Receitas'!$O$6)),I536,IF(AND(K536="Pago",OR(E536='PC Receitas'!$O$7,E536='PC Receitas'!$O$8,E536='PC Receitas'!$O$9,E536='PC Receitas'!$O$10,E536='PC Receitas'!$O$11,E536='PC Receitas'!$O$12,E536='PC Receitas'!$O$13,E536='PC Receitas'!$O$14)),-I536,0))</f>
        <v>7448.57</v>
      </c>
      <c r="R536" s="153" t="e">
        <f t="shared" si="32"/>
        <v>#N/A</v>
      </c>
      <c r="S536" s="150" t="e">
        <f t="shared" si="33"/>
        <v>#N/A</v>
      </c>
      <c r="T536" s="150" t="e">
        <f t="shared" si="34"/>
        <v>#N/A</v>
      </c>
      <c r="U536" s="150" t="e">
        <f t="shared" si="35"/>
        <v>#N/A</v>
      </c>
      <c r="V536" s="154" t="e">
        <f>VLOOKUP(E536,'PC Receitas'!$O$4:$P$14,2,FALSE)</f>
        <v>#N/A</v>
      </c>
    </row>
    <row r="537" spans="3:22" ht="19.5" customHeight="1" thickTop="1" thickBot="1" x14ac:dyDescent="0.3">
      <c r="C537" s="58"/>
      <c r="D537" s="58" t="str">
        <f>IF(C537&lt;&gt;"",TEXT(C537,"00")&amp;"/12/"&amp;'Configurações Básicas'!$P$5,"")</f>
        <v/>
      </c>
      <c r="E537" s="58"/>
      <c r="F537" s="58"/>
      <c r="G537" s="58"/>
      <c r="H537" s="58"/>
      <c r="I537" s="59"/>
      <c r="J537" s="193"/>
      <c r="K537" s="60"/>
      <c r="L537" s="192"/>
      <c r="M537" s="56">
        <f>M536+IF(AND(K537="Pago",OR(E537='PC Receitas'!$O$4,E537='PC Receitas'!$O$5,E537='PC Receitas'!$O$6)),I537,IF(AND(K537="Pago",OR(E537='PC Receitas'!$O$7,E537='PC Receitas'!$O$8,E537='PC Receitas'!$O$9,E537='PC Receitas'!$O$10,E537='PC Receitas'!$O$11,E537='PC Receitas'!$O$12,E537='PC Receitas'!$O$13,E537='PC Receitas'!$O$14)),-I537,0))</f>
        <v>7448.57</v>
      </c>
      <c r="R537" s="153" t="e">
        <f t="shared" si="32"/>
        <v>#N/A</v>
      </c>
      <c r="S537" s="150" t="e">
        <f t="shared" si="33"/>
        <v>#N/A</v>
      </c>
      <c r="T537" s="150" t="e">
        <f t="shared" si="34"/>
        <v>#N/A</v>
      </c>
      <c r="U537" s="150" t="e">
        <f t="shared" si="35"/>
        <v>#N/A</v>
      </c>
      <c r="V537" s="154" t="e">
        <f>VLOOKUP(E537,'PC Receitas'!$O$4:$P$14,2,FALSE)</f>
        <v>#N/A</v>
      </c>
    </row>
    <row r="538" spans="3:22" ht="19.5" customHeight="1" thickTop="1" thickBot="1" x14ac:dyDescent="0.3">
      <c r="C538" s="58"/>
      <c r="D538" s="58" t="str">
        <f>IF(C538&lt;&gt;"",TEXT(C538,"00")&amp;"/12/"&amp;'Configurações Básicas'!$P$5,"")</f>
        <v/>
      </c>
      <c r="E538" s="58"/>
      <c r="F538" s="58"/>
      <c r="G538" s="58"/>
      <c r="H538" s="58"/>
      <c r="I538" s="59"/>
      <c r="J538" s="193"/>
      <c r="K538" s="60"/>
      <c r="L538" s="192"/>
      <c r="M538" s="56">
        <f>M537+IF(AND(K538="Pago",OR(E538='PC Receitas'!$O$4,E538='PC Receitas'!$O$5,E538='PC Receitas'!$O$6)),I538,IF(AND(K538="Pago",OR(E538='PC Receitas'!$O$7,E538='PC Receitas'!$O$8,E538='PC Receitas'!$O$9,E538='PC Receitas'!$O$10,E538='PC Receitas'!$O$11,E538='PC Receitas'!$O$12,E538='PC Receitas'!$O$13,E538='PC Receitas'!$O$14)),-I538,0))</f>
        <v>7448.57</v>
      </c>
      <c r="R538" s="153" t="e">
        <f t="shared" si="32"/>
        <v>#N/A</v>
      </c>
      <c r="S538" s="150" t="e">
        <f t="shared" si="33"/>
        <v>#N/A</v>
      </c>
      <c r="T538" s="150" t="e">
        <f t="shared" si="34"/>
        <v>#N/A</v>
      </c>
      <c r="U538" s="150" t="e">
        <f t="shared" si="35"/>
        <v>#N/A</v>
      </c>
      <c r="V538" s="154" t="e">
        <f>VLOOKUP(E538,'PC Receitas'!$O$4:$P$14,2,FALSE)</f>
        <v>#N/A</v>
      </c>
    </row>
    <row r="539" spans="3:22" ht="19.5" customHeight="1" thickTop="1" thickBot="1" x14ac:dyDescent="0.3">
      <c r="C539" s="58"/>
      <c r="D539" s="58" t="str">
        <f>IF(C539&lt;&gt;"",TEXT(C539,"00")&amp;"/12/"&amp;'Configurações Básicas'!$P$5,"")</f>
        <v/>
      </c>
      <c r="E539" s="58"/>
      <c r="F539" s="58"/>
      <c r="G539" s="58"/>
      <c r="H539" s="58"/>
      <c r="I539" s="59"/>
      <c r="J539" s="193"/>
      <c r="K539" s="60"/>
      <c r="L539" s="192"/>
      <c r="M539" s="56">
        <f>M538+IF(AND(K539="Pago",OR(E539='PC Receitas'!$O$4,E539='PC Receitas'!$O$5,E539='PC Receitas'!$O$6)),I539,IF(AND(K539="Pago",OR(E539='PC Receitas'!$O$7,E539='PC Receitas'!$O$8,E539='PC Receitas'!$O$9,E539='PC Receitas'!$O$10,E539='PC Receitas'!$O$11,E539='PC Receitas'!$O$12,E539='PC Receitas'!$O$13,E539='PC Receitas'!$O$14)),-I539,0))</f>
        <v>7448.57</v>
      </c>
      <c r="R539" s="153" t="e">
        <f t="shared" si="32"/>
        <v>#N/A</v>
      </c>
      <c r="S539" s="150" t="e">
        <f t="shared" si="33"/>
        <v>#N/A</v>
      </c>
      <c r="T539" s="150" t="e">
        <f t="shared" si="34"/>
        <v>#N/A</v>
      </c>
      <c r="U539" s="150" t="e">
        <f t="shared" si="35"/>
        <v>#N/A</v>
      </c>
      <c r="V539" s="154" t="e">
        <f>VLOOKUP(E539,'PC Receitas'!$O$4:$P$14,2,FALSE)</f>
        <v>#N/A</v>
      </c>
    </row>
    <row r="540" spans="3:22" ht="19.5" customHeight="1" thickTop="1" thickBot="1" x14ac:dyDescent="0.3">
      <c r="C540" s="58"/>
      <c r="D540" s="58" t="str">
        <f>IF(C540&lt;&gt;"",TEXT(C540,"00")&amp;"/12/"&amp;'Configurações Básicas'!$P$5,"")</f>
        <v/>
      </c>
      <c r="E540" s="58"/>
      <c r="F540" s="58"/>
      <c r="G540" s="58"/>
      <c r="H540" s="58"/>
      <c r="I540" s="59"/>
      <c r="J540" s="193"/>
      <c r="K540" s="60"/>
      <c r="L540" s="192"/>
      <c r="M540" s="56">
        <f>M539+IF(AND(K540="Pago",OR(E540='PC Receitas'!$O$4,E540='PC Receitas'!$O$5,E540='PC Receitas'!$O$6)),I540,IF(AND(K540="Pago",OR(E540='PC Receitas'!$O$7,E540='PC Receitas'!$O$8,E540='PC Receitas'!$O$9,E540='PC Receitas'!$O$10,E540='PC Receitas'!$O$11,E540='PC Receitas'!$O$12,E540='PC Receitas'!$O$13,E540='PC Receitas'!$O$14)),-I540,0))</f>
        <v>7448.57</v>
      </c>
      <c r="R540" s="153" t="e">
        <f t="shared" si="32"/>
        <v>#N/A</v>
      </c>
      <c r="S540" s="150" t="e">
        <f t="shared" si="33"/>
        <v>#N/A</v>
      </c>
      <c r="T540" s="150" t="e">
        <f t="shared" si="34"/>
        <v>#N/A</v>
      </c>
      <c r="U540" s="150" t="e">
        <f t="shared" si="35"/>
        <v>#N/A</v>
      </c>
      <c r="V540" s="154" t="e">
        <f>VLOOKUP(E540,'PC Receitas'!$O$4:$P$14,2,FALSE)</f>
        <v>#N/A</v>
      </c>
    </row>
    <row r="541" spans="3:22" ht="19.5" customHeight="1" thickTop="1" thickBot="1" x14ac:dyDescent="0.3">
      <c r="C541" s="58"/>
      <c r="D541" s="58" t="str">
        <f>IF(C541&lt;&gt;"",TEXT(C541,"00")&amp;"/12/"&amp;'Configurações Básicas'!$P$5,"")</f>
        <v/>
      </c>
      <c r="E541" s="58"/>
      <c r="F541" s="58"/>
      <c r="G541" s="58"/>
      <c r="H541" s="58"/>
      <c r="I541" s="59"/>
      <c r="J541" s="193"/>
      <c r="K541" s="60"/>
      <c r="L541" s="192"/>
      <c r="M541" s="56">
        <f>M540+IF(AND(K541="Pago",OR(E541='PC Receitas'!$O$4,E541='PC Receitas'!$O$5,E541='PC Receitas'!$O$6)),I541,IF(AND(K541="Pago",OR(E541='PC Receitas'!$O$7,E541='PC Receitas'!$O$8,E541='PC Receitas'!$O$9,E541='PC Receitas'!$O$10,E541='PC Receitas'!$O$11,E541='PC Receitas'!$O$12,E541='PC Receitas'!$O$13,E541='PC Receitas'!$O$14)),-I541,0))</f>
        <v>7448.57</v>
      </c>
      <c r="R541" s="153" t="e">
        <f t="shared" si="32"/>
        <v>#N/A</v>
      </c>
      <c r="S541" s="150" t="e">
        <f t="shared" si="33"/>
        <v>#N/A</v>
      </c>
      <c r="T541" s="150" t="e">
        <f t="shared" si="34"/>
        <v>#N/A</v>
      </c>
      <c r="U541" s="150" t="e">
        <f t="shared" si="35"/>
        <v>#N/A</v>
      </c>
      <c r="V541" s="154" t="e">
        <f>VLOOKUP(E541,'PC Receitas'!$O$4:$P$14,2,FALSE)</f>
        <v>#N/A</v>
      </c>
    </row>
    <row r="542" spans="3:22" ht="19.5" customHeight="1" thickTop="1" thickBot="1" x14ac:dyDescent="0.3">
      <c r="C542" s="58"/>
      <c r="D542" s="58" t="str">
        <f>IF(C542&lt;&gt;"",TEXT(C542,"00")&amp;"/12/"&amp;'Configurações Básicas'!$P$5,"")</f>
        <v/>
      </c>
      <c r="E542" s="58"/>
      <c r="F542" s="58"/>
      <c r="G542" s="58"/>
      <c r="H542" s="58"/>
      <c r="I542" s="59"/>
      <c r="J542" s="193"/>
      <c r="K542" s="60"/>
      <c r="L542" s="192"/>
      <c r="M542" s="56">
        <f>M541+IF(AND(K542="Pago",OR(E542='PC Receitas'!$O$4,E542='PC Receitas'!$O$5,E542='PC Receitas'!$O$6)),I542,IF(AND(K542="Pago",OR(E542='PC Receitas'!$O$7,E542='PC Receitas'!$O$8,E542='PC Receitas'!$O$9,E542='PC Receitas'!$O$10,E542='PC Receitas'!$O$11,E542='PC Receitas'!$O$12,E542='PC Receitas'!$O$13,E542='PC Receitas'!$O$14)),-I542,0))</f>
        <v>7448.57</v>
      </c>
      <c r="R542" s="153" t="e">
        <f t="shared" si="32"/>
        <v>#N/A</v>
      </c>
      <c r="S542" s="150" t="e">
        <f t="shared" si="33"/>
        <v>#N/A</v>
      </c>
      <c r="T542" s="150" t="e">
        <f t="shared" si="34"/>
        <v>#N/A</v>
      </c>
      <c r="U542" s="150" t="e">
        <f t="shared" si="35"/>
        <v>#N/A</v>
      </c>
      <c r="V542" s="154" t="e">
        <f>VLOOKUP(E542,'PC Receitas'!$O$4:$P$14,2,FALSE)</f>
        <v>#N/A</v>
      </c>
    </row>
    <row r="543" spans="3:22" ht="19.5" customHeight="1" thickTop="1" thickBot="1" x14ac:dyDescent="0.3">
      <c r="C543" s="58"/>
      <c r="D543" s="58" t="str">
        <f>IF(C543&lt;&gt;"",TEXT(C543,"00")&amp;"/12/"&amp;'Configurações Básicas'!$P$5,"")</f>
        <v/>
      </c>
      <c r="E543" s="58"/>
      <c r="F543" s="58"/>
      <c r="G543" s="58"/>
      <c r="H543" s="58"/>
      <c r="I543" s="59"/>
      <c r="J543" s="193"/>
      <c r="K543" s="60"/>
      <c r="L543" s="192"/>
      <c r="M543" s="56">
        <f>M542+IF(AND(K543="Pago",OR(E543='PC Receitas'!$O$4,E543='PC Receitas'!$O$5,E543='PC Receitas'!$O$6)),I543,IF(AND(K543="Pago",OR(E543='PC Receitas'!$O$7,E543='PC Receitas'!$O$8,E543='PC Receitas'!$O$9,E543='PC Receitas'!$O$10,E543='PC Receitas'!$O$11,E543='PC Receitas'!$O$12,E543='PC Receitas'!$O$13,E543='PC Receitas'!$O$14)),-I543,0))</f>
        <v>7448.57</v>
      </c>
      <c r="R543" s="153" t="e">
        <f t="shared" si="32"/>
        <v>#N/A</v>
      </c>
      <c r="S543" s="150" t="e">
        <f t="shared" si="33"/>
        <v>#N/A</v>
      </c>
      <c r="T543" s="150" t="e">
        <f t="shared" si="34"/>
        <v>#N/A</v>
      </c>
      <c r="U543" s="150" t="e">
        <f t="shared" si="35"/>
        <v>#N/A</v>
      </c>
      <c r="V543" s="154" t="e">
        <f>VLOOKUP(E543,'PC Receitas'!$O$4:$P$14,2,FALSE)</f>
        <v>#N/A</v>
      </c>
    </row>
    <row r="544" spans="3:22" ht="19.5" customHeight="1" thickTop="1" thickBot="1" x14ac:dyDescent="0.3">
      <c r="C544" s="58"/>
      <c r="D544" s="58" t="str">
        <f>IF(C544&lt;&gt;"",TEXT(C544,"00")&amp;"/12/"&amp;'Configurações Básicas'!$P$5,"")</f>
        <v/>
      </c>
      <c r="E544" s="58"/>
      <c r="F544" s="58"/>
      <c r="G544" s="58"/>
      <c r="H544" s="58"/>
      <c r="I544" s="59"/>
      <c r="J544" s="193"/>
      <c r="K544" s="60"/>
      <c r="L544" s="192"/>
      <c r="M544" s="56">
        <f>M543+IF(AND(K544="Pago",OR(E544='PC Receitas'!$O$4,E544='PC Receitas'!$O$5,E544='PC Receitas'!$O$6)),I544,IF(AND(K544="Pago",OR(E544='PC Receitas'!$O$7,E544='PC Receitas'!$O$8,E544='PC Receitas'!$O$9,E544='PC Receitas'!$O$10,E544='PC Receitas'!$O$11,E544='PC Receitas'!$O$12,E544='PC Receitas'!$O$13,E544='PC Receitas'!$O$14)),-I544,0))</f>
        <v>7448.57</v>
      </c>
      <c r="R544" s="153" t="e">
        <f t="shared" si="32"/>
        <v>#N/A</v>
      </c>
      <c r="S544" s="150" t="e">
        <f t="shared" si="33"/>
        <v>#N/A</v>
      </c>
      <c r="T544" s="150" t="e">
        <f t="shared" si="34"/>
        <v>#N/A</v>
      </c>
      <c r="U544" s="150" t="e">
        <f t="shared" si="35"/>
        <v>#N/A</v>
      </c>
      <c r="V544" s="154" t="e">
        <f>VLOOKUP(E544,'PC Receitas'!$O$4:$P$14,2,FALSE)</f>
        <v>#N/A</v>
      </c>
    </row>
    <row r="545" spans="3:22" ht="19.5" customHeight="1" thickTop="1" thickBot="1" x14ac:dyDescent="0.3">
      <c r="C545" s="58"/>
      <c r="D545" s="58" t="str">
        <f>IF(C545&lt;&gt;"",TEXT(C545,"00")&amp;"/12/"&amp;'Configurações Básicas'!$P$5,"")</f>
        <v/>
      </c>
      <c r="E545" s="58"/>
      <c r="F545" s="58"/>
      <c r="G545" s="58"/>
      <c r="H545" s="58"/>
      <c r="I545" s="59"/>
      <c r="J545" s="193"/>
      <c r="K545" s="60"/>
      <c r="L545" s="192"/>
      <c r="M545" s="56">
        <f>M544+IF(AND(K545="Pago",OR(E545='PC Receitas'!$O$4,E545='PC Receitas'!$O$5,E545='PC Receitas'!$O$6)),I545,IF(AND(K545="Pago",OR(E545='PC Receitas'!$O$7,E545='PC Receitas'!$O$8,E545='PC Receitas'!$O$9,E545='PC Receitas'!$O$10,E545='PC Receitas'!$O$11,E545='PC Receitas'!$O$12,E545='PC Receitas'!$O$13,E545='PC Receitas'!$O$14)),-I545,0))</f>
        <v>7448.57</v>
      </c>
      <c r="R545" s="153" t="e">
        <f t="shared" si="32"/>
        <v>#N/A</v>
      </c>
      <c r="S545" s="150" t="e">
        <f t="shared" si="33"/>
        <v>#N/A</v>
      </c>
      <c r="T545" s="150" t="e">
        <f t="shared" si="34"/>
        <v>#N/A</v>
      </c>
      <c r="U545" s="150" t="e">
        <f t="shared" si="35"/>
        <v>#N/A</v>
      </c>
      <c r="V545" s="154" t="e">
        <f>VLOOKUP(E545,'PC Receitas'!$O$4:$P$14,2,FALSE)</f>
        <v>#N/A</v>
      </c>
    </row>
    <row r="546" spans="3:22" ht="19.5" customHeight="1" thickTop="1" thickBot="1" x14ac:dyDescent="0.3">
      <c r="C546" s="58"/>
      <c r="D546" s="58" t="str">
        <f>IF(C546&lt;&gt;"",TEXT(C546,"00")&amp;"/12/"&amp;'Configurações Básicas'!$P$5,"")</f>
        <v/>
      </c>
      <c r="E546" s="58"/>
      <c r="F546" s="58"/>
      <c r="G546" s="58"/>
      <c r="H546" s="58"/>
      <c r="I546" s="59"/>
      <c r="J546" s="193"/>
      <c r="K546" s="60"/>
      <c r="L546" s="192"/>
      <c r="M546" s="56">
        <f>M545+IF(AND(K546="Pago",OR(E546='PC Receitas'!$O$4,E546='PC Receitas'!$O$5,E546='PC Receitas'!$O$6)),I546,IF(AND(K546="Pago",OR(E546='PC Receitas'!$O$7,E546='PC Receitas'!$O$8,E546='PC Receitas'!$O$9,E546='PC Receitas'!$O$10,E546='PC Receitas'!$O$11,E546='PC Receitas'!$O$12,E546='PC Receitas'!$O$13,E546='PC Receitas'!$O$14)),-I546,0))</f>
        <v>7448.57</v>
      </c>
      <c r="R546" s="153" t="e">
        <f t="shared" si="32"/>
        <v>#N/A</v>
      </c>
      <c r="S546" s="150" t="e">
        <f t="shared" si="33"/>
        <v>#N/A</v>
      </c>
      <c r="T546" s="150" t="e">
        <f t="shared" si="34"/>
        <v>#N/A</v>
      </c>
      <c r="U546" s="150" t="e">
        <f t="shared" si="35"/>
        <v>#N/A</v>
      </c>
      <c r="V546" s="154" t="e">
        <f>VLOOKUP(E546,'PC Receitas'!$O$4:$P$14,2,FALSE)</f>
        <v>#N/A</v>
      </c>
    </row>
    <row r="547" spans="3:22" ht="19.5" customHeight="1" thickTop="1" thickBot="1" x14ac:dyDescent="0.3">
      <c r="C547" s="58"/>
      <c r="D547" s="58" t="str">
        <f>IF(C547&lt;&gt;"",TEXT(C547,"00")&amp;"/12/"&amp;'Configurações Básicas'!$P$5,"")</f>
        <v/>
      </c>
      <c r="E547" s="58"/>
      <c r="F547" s="58"/>
      <c r="G547" s="58"/>
      <c r="H547" s="58"/>
      <c r="I547" s="59"/>
      <c r="J547" s="193"/>
      <c r="K547" s="60"/>
      <c r="L547" s="192"/>
      <c r="M547" s="56">
        <f>M546+IF(AND(K547="Pago",OR(E547='PC Receitas'!$O$4,E547='PC Receitas'!$O$5,E547='PC Receitas'!$O$6)),I547,IF(AND(K547="Pago",OR(E547='PC Receitas'!$O$7,E547='PC Receitas'!$O$8,E547='PC Receitas'!$O$9,E547='PC Receitas'!$O$10,E547='PC Receitas'!$O$11,E547='PC Receitas'!$O$12,E547='PC Receitas'!$O$13,E547='PC Receitas'!$O$14)),-I547,0))</f>
        <v>7448.57</v>
      </c>
      <c r="R547" s="153" t="e">
        <f t="shared" si="32"/>
        <v>#N/A</v>
      </c>
      <c r="S547" s="150" t="e">
        <f t="shared" si="33"/>
        <v>#N/A</v>
      </c>
      <c r="T547" s="150" t="e">
        <f t="shared" si="34"/>
        <v>#N/A</v>
      </c>
      <c r="U547" s="150" t="e">
        <f t="shared" si="35"/>
        <v>#N/A</v>
      </c>
      <c r="V547" s="154" t="e">
        <f>VLOOKUP(E547,'PC Receitas'!$O$4:$P$14,2,FALSE)</f>
        <v>#N/A</v>
      </c>
    </row>
    <row r="548" spans="3:22" ht="19.5" customHeight="1" thickTop="1" thickBot="1" x14ac:dyDescent="0.3">
      <c r="C548" s="58"/>
      <c r="D548" s="58" t="str">
        <f>IF(C548&lt;&gt;"",TEXT(C548,"00")&amp;"/12/"&amp;'Configurações Básicas'!$P$5,"")</f>
        <v/>
      </c>
      <c r="E548" s="58"/>
      <c r="F548" s="58"/>
      <c r="G548" s="58"/>
      <c r="H548" s="58"/>
      <c r="I548" s="59"/>
      <c r="J548" s="193"/>
      <c r="K548" s="60"/>
      <c r="L548" s="192"/>
      <c r="M548" s="56">
        <f>M547+IF(AND(K548="Pago",OR(E548='PC Receitas'!$O$4,E548='PC Receitas'!$O$5,E548='PC Receitas'!$O$6)),I548,IF(AND(K548="Pago",OR(E548='PC Receitas'!$O$7,E548='PC Receitas'!$O$8,E548='PC Receitas'!$O$9,E548='PC Receitas'!$O$10,E548='PC Receitas'!$O$11,E548='PC Receitas'!$O$12,E548='PC Receitas'!$O$13,E548='PC Receitas'!$O$14)),-I548,0))</f>
        <v>7448.57</v>
      </c>
      <c r="R548" s="153" t="e">
        <f t="shared" si="32"/>
        <v>#N/A</v>
      </c>
      <c r="S548" s="150" t="e">
        <f t="shared" si="33"/>
        <v>#N/A</v>
      </c>
      <c r="T548" s="150" t="e">
        <f t="shared" si="34"/>
        <v>#N/A</v>
      </c>
      <c r="U548" s="150" t="e">
        <f t="shared" si="35"/>
        <v>#N/A</v>
      </c>
      <c r="V548" s="154" t="e">
        <f>VLOOKUP(E548,'PC Receitas'!$O$4:$P$14,2,FALSE)</f>
        <v>#N/A</v>
      </c>
    </row>
    <row r="549" spans="3:22" ht="19.5" customHeight="1" thickTop="1" thickBot="1" x14ac:dyDescent="0.3">
      <c r="C549" s="58"/>
      <c r="D549" s="58" t="str">
        <f>IF(C549&lt;&gt;"",TEXT(C549,"00")&amp;"/12/"&amp;'Configurações Básicas'!$P$5,"")</f>
        <v/>
      </c>
      <c r="E549" s="58"/>
      <c r="F549" s="58"/>
      <c r="G549" s="58"/>
      <c r="H549" s="58"/>
      <c r="I549" s="59"/>
      <c r="J549" s="193"/>
      <c r="K549" s="60"/>
      <c r="L549" s="192"/>
      <c r="M549" s="56">
        <f>M548+IF(AND(K549="Pago",OR(E549='PC Receitas'!$O$4,E549='PC Receitas'!$O$5,E549='PC Receitas'!$O$6)),I549,IF(AND(K549="Pago",OR(E549='PC Receitas'!$O$7,E549='PC Receitas'!$O$8,E549='PC Receitas'!$O$9,E549='PC Receitas'!$O$10,E549='PC Receitas'!$O$11,E549='PC Receitas'!$O$12,E549='PC Receitas'!$O$13,E549='PC Receitas'!$O$14)),-I549,0))</f>
        <v>7448.57</v>
      </c>
      <c r="R549" s="153" t="e">
        <f t="shared" si="32"/>
        <v>#N/A</v>
      </c>
      <c r="S549" s="150" t="e">
        <f t="shared" si="33"/>
        <v>#N/A</v>
      </c>
      <c r="T549" s="150" t="e">
        <f t="shared" si="34"/>
        <v>#N/A</v>
      </c>
      <c r="U549" s="150" t="e">
        <f t="shared" si="35"/>
        <v>#N/A</v>
      </c>
      <c r="V549" s="154" t="e">
        <f>VLOOKUP(E549,'PC Receitas'!$O$4:$P$14,2,FALSE)</f>
        <v>#N/A</v>
      </c>
    </row>
    <row r="550" spans="3:22" ht="19.5" customHeight="1" thickTop="1" thickBot="1" x14ac:dyDescent="0.3">
      <c r="C550" s="58"/>
      <c r="D550" s="58" t="str">
        <f>IF(C550&lt;&gt;"",TEXT(C550,"00")&amp;"/12/"&amp;'Configurações Básicas'!$P$5,"")</f>
        <v/>
      </c>
      <c r="E550" s="58"/>
      <c r="F550" s="58"/>
      <c r="G550" s="58"/>
      <c r="H550" s="58"/>
      <c r="I550" s="59"/>
      <c r="J550" s="193"/>
      <c r="K550" s="60"/>
      <c r="L550" s="192"/>
      <c r="M550" s="56">
        <f>M549+IF(AND(K550="Pago",OR(E550='PC Receitas'!$O$4,E550='PC Receitas'!$O$5,E550='PC Receitas'!$O$6)),I550,IF(AND(K550="Pago",OR(E550='PC Receitas'!$O$7,E550='PC Receitas'!$O$8,E550='PC Receitas'!$O$9,E550='PC Receitas'!$O$10,E550='PC Receitas'!$O$11,E550='PC Receitas'!$O$12,E550='PC Receitas'!$O$13,E550='PC Receitas'!$O$14)),-I550,0))</f>
        <v>7448.57</v>
      </c>
      <c r="R550" s="153" t="e">
        <f t="shared" si="32"/>
        <v>#N/A</v>
      </c>
      <c r="S550" s="150" t="e">
        <f t="shared" si="33"/>
        <v>#N/A</v>
      </c>
      <c r="T550" s="150" t="e">
        <f t="shared" si="34"/>
        <v>#N/A</v>
      </c>
      <c r="U550" s="150" t="e">
        <f t="shared" si="35"/>
        <v>#N/A</v>
      </c>
      <c r="V550" s="154" t="e">
        <f>VLOOKUP(E550,'PC Receitas'!$O$4:$P$14,2,FALSE)</f>
        <v>#N/A</v>
      </c>
    </row>
    <row r="551" spans="3:22" ht="19.5" customHeight="1" thickTop="1" thickBot="1" x14ac:dyDescent="0.3">
      <c r="C551" s="58"/>
      <c r="D551" s="58" t="str">
        <f>IF(C551&lt;&gt;"",TEXT(C551,"00")&amp;"/12/"&amp;'Configurações Básicas'!$P$5,"")</f>
        <v/>
      </c>
      <c r="E551" s="58"/>
      <c r="F551" s="58"/>
      <c r="G551" s="58"/>
      <c r="H551" s="58"/>
      <c r="I551" s="59"/>
      <c r="J551" s="193"/>
      <c r="K551" s="60"/>
      <c r="L551" s="192"/>
      <c r="M551" s="56">
        <f>M550+IF(AND(K551="Pago",OR(E551='PC Receitas'!$O$4,E551='PC Receitas'!$O$5,E551='PC Receitas'!$O$6)),I551,IF(AND(K551="Pago",OR(E551='PC Receitas'!$O$7,E551='PC Receitas'!$O$8,E551='PC Receitas'!$O$9,E551='PC Receitas'!$O$10,E551='PC Receitas'!$O$11,E551='PC Receitas'!$O$12,E551='PC Receitas'!$O$13,E551='PC Receitas'!$O$14)),-I551,0))</f>
        <v>7448.57</v>
      </c>
      <c r="R551" s="153" t="e">
        <f t="shared" si="32"/>
        <v>#N/A</v>
      </c>
      <c r="S551" s="150" t="e">
        <f t="shared" si="33"/>
        <v>#N/A</v>
      </c>
      <c r="T551" s="150" t="e">
        <f t="shared" si="34"/>
        <v>#N/A</v>
      </c>
      <c r="U551" s="150" t="e">
        <f t="shared" si="35"/>
        <v>#N/A</v>
      </c>
      <c r="V551" s="154" t="e">
        <f>VLOOKUP(E551,'PC Receitas'!$O$4:$P$14,2,FALSE)</f>
        <v>#N/A</v>
      </c>
    </row>
    <row r="552" spans="3:22" ht="19.5" customHeight="1" thickTop="1" thickBot="1" x14ac:dyDescent="0.3">
      <c r="C552" s="58"/>
      <c r="D552" s="58" t="str">
        <f>IF(C552&lt;&gt;"",TEXT(C552,"00")&amp;"/12/"&amp;'Configurações Básicas'!$P$5,"")</f>
        <v/>
      </c>
      <c r="E552" s="58"/>
      <c r="F552" s="58"/>
      <c r="G552" s="58"/>
      <c r="H552" s="58"/>
      <c r="I552" s="59"/>
      <c r="J552" s="193"/>
      <c r="K552" s="60"/>
      <c r="L552" s="192"/>
      <c r="M552" s="56">
        <f>M551+IF(AND(K552="Pago",OR(E552='PC Receitas'!$O$4,E552='PC Receitas'!$O$5,E552='PC Receitas'!$O$6)),I552,IF(AND(K552="Pago",OR(E552='PC Receitas'!$O$7,E552='PC Receitas'!$O$8,E552='PC Receitas'!$O$9,E552='PC Receitas'!$O$10,E552='PC Receitas'!$O$11,E552='PC Receitas'!$O$12,E552='PC Receitas'!$O$13,E552='PC Receitas'!$O$14)),-I552,0))</f>
        <v>7448.57</v>
      </c>
      <c r="R552" s="153" t="e">
        <f t="shared" si="32"/>
        <v>#N/A</v>
      </c>
      <c r="S552" s="150" t="e">
        <f t="shared" si="33"/>
        <v>#N/A</v>
      </c>
      <c r="T552" s="150" t="e">
        <f t="shared" si="34"/>
        <v>#N/A</v>
      </c>
      <c r="U552" s="150" t="e">
        <f t="shared" si="35"/>
        <v>#N/A</v>
      </c>
      <c r="V552" s="154" t="e">
        <f>VLOOKUP(E552,'PC Receitas'!$O$4:$P$14,2,FALSE)</f>
        <v>#N/A</v>
      </c>
    </row>
    <row r="553" spans="3:22" ht="19.5" customHeight="1" thickTop="1" thickBot="1" x14ac:dyDescent="0.3">
      <c r="C553" s="58"/>
      <c r="D553" s="58" t="str">
        <f>IF(C553&lt;&gt;"",TEXT(C553,"00")&amp;"/12/"&amp;'Configurações Básicas'!$P$5,"")</f>
        <v/>
      </c>
      <c r="E553" s="58"/>
      <c r="F553" s="58"/>
      <c r="G553" s="58"/>
      <c r="H553" s="58"/>
      <c r="I553" s="59"/>
      <c r="J553" s="193"/>
      <c r="K553" s="60"/>
      <c r="L553" s="192"/>
      <c r="M553" s="56">
        <f>M552+IF(AND(K553="Pago",OR(E553='PC Receitas'!$O$4,E553='PC Receitas'!$O$5,E553='PC Receitas'!$O$6)),I553,IF(AND(K553="Pago",OR(E553='PC Receitas'!$O$7,E553='PC Receitas'!$O$8,E553='PC Receitas'!$O$9,E553='PC Receitas'!$O$10,E553='PC Receitas'!$O$11,E553='PC Receitas'!$O$12,E553='PC Receitas'!$O$13,E553='PC Receitas'!$O$14)),-I553,0))</f>
        <v>7448.57</v>
      </c>
      <c r="R553" s="153" t="e">
        <f t="shared" si="32"/>
        <v>#N/A</v>
      </c>
      <c r="S553" s="150" t="e">
        <f t="shared" si="33"/>
        <v>#N/A</v>
      </c>
      <c r="T553" s="150" t="e">
        <f t="shared" si="34"/>
        <v>#N/A</v>
      </c>
      <c r="U553" s="150" t="e">
        <f t="shared" si="35"/>
        <v>#N/A</v>
      </c>
      <c r="V553" s="154" t="e">
        <f>VLOOKUP(E553,'PC Receitas'!$O$4:$P$14,2,FALSE)</f>
        <v>#N/A</v>
      </c>
    </row>
    <row r="554" spans="3:22" ht="19.5" customHeight="1" thickTop="1" thickBot="1" x14ac:dyDescent="0.3">
      <c r="C554" s="58"/>
      <c r="D554" s="58" t="str">
        <f>IF(C554&lt;&gt;"",TEXT(C554,"00")&amp;"/12/"&amp;'Configurações Básicas'!$P$5,"")</f>
        <v/>
      </c>
      <c r="E554" s="58"/>
      <c r="F554" s="58"/>
      <c r="G554" s="58"/>
      <c r="H554" s="58"/>
      <c r="I554" s="59"/>
      <c r="J554" s="193"/>
      <c r="K554" s="60"/>
      <c r="L554" s="192"/>
      <c r="M554" s="56">
        <f>M553+IF(AND(K554="Pago",OR(E554='PC Receitas'!$O$4,E554='PC Receitas'!$O$5,E554='PC Receitas'!$O$6)),I554,IF(AND(K554="Pago",OR(E554='PC Receitas'!$O$7,E554='PC Receitas'!$O$8,E554='PC Receitas'!$O$9,E554='PC Receitas'!$O$10,E554='PC Receitas'!$O$11,E554='PC Receitas'!$O$12,E554='PC Receitas'!$O$13,E554='PC Receitas'!$O$14)),-I554,0))</f>
        <v>7448.57</v>
      </c>
      <c r="R554" s="153" t="e">
        <f t="shared" si="32"/>
        <v>#N/A</v>
      </c>
      <c r="S554" s="150" t="e">
        <f t="shared" si="33"/>
        <v>#N/A</v>
      </c>
      <c r="T554" s="150" t="e">
        <f t="shared" si="34"/>
        <v>#N/A</v>
      </c>
      <c r="U554" s="150" t="e">
        <f t="shared" si="35"/>
        <v>#N/A</v>
      </c>
      <c r="V554" s="154" t="e">
        <f>VLOOKUP(E554,'PC Receitas'!$O$4:$P$14,2,FALSE)</f>
        <v>#N/A</v>
      </c>
    </row>
    <row r="555" spans="3:22" ht="19.5" customHeight="1" thickTop="1" thickBot="1" x14ac:dyDescent="0.3">
      <c r="C555" s="58"/>
      <c r="D555" s="58" t="str">
        <f>IF(C555&lt;&gt;"",TEXT(C555,"00")&amp;"/12/"&amp;'Configurações Básicas'!$P$5,"")</f>
        <v/>
      </c>
      <c r="E555" s="58"/>
      <c r="F555" s="58"/>
      <c r="G555" s="58"/>
      <c r="H555" s="58"/>
      <c r="I555" s="59"/>
      <c r="J555" s="193"/>
      <c r="K555" s="60"/>
      <c r="L555" s="192"/>
      <c r="M555" s="56">
        <f>M554+IF(AND(K555="Pago",OR(E555='PC Receitas'!$O$4,E555='PC Receitas'!$O$5,E555='PC Receitas'!$O$6)),I555,IF(AND(K555="Pago",OR(E555='PC Receitas'!$O$7,E555='PC Receitas'!$O$8,E555='PC Receitas'!$O$9,E555='PC Receitas'!$O$10,E555='PC Receitas'!$O$11,E555='PC Receitas'!$O$12,E555='PC Receitas'!$O$13,E555='PC Receitas'!$O$14)),-I555,0))</f>
        <v>7448.57</v>
      </c>
      <c r="R555" s="153" t="e">
        <f t="shared" si="32"/>
        <v>#N/A</v>
      </c>
      <c r="S555" s="150" t="e">
        <f t="shared" si="33"/>
        <v>#N/A</v>
      </c>
      <c r="T555" s="150" t="e">
        <f t="shared" si="34"/>
        <v>#N/A</v>
      </c>
      <c r="U555" s="150" t="e">
        <f t="shared" si="35"/>
        <v>#N/A</v>
      </c>
      <c r="V555" s="154" t="e">
        <f>VLOOKUP(E555,'PC Receitas'!$O$4:$P$14,2,FALSE)</f>
        <v>#N/A</v>
      </c>
    </row>
    <row r="556" spans="3:22" ht="19.5" customHeight="1" thickTop="1" thickBot="1" x14ac:dyDescent="0.3">
      <c r="C556" s="58"/>
      <c r="D556" s="58" t="str">
        <f>IF(C556&lt;&gt;"",TEXT(C556,"00")&amp;"/12/"&amp;'Configurações Básicas'!$P$5,"")</f>
        <v/>
      </c>
      <c r="E556" s="58"/>
      <c r="F556" s="58"/>
      <c r="G556" s="58"/>
      <c r="H556" s="58"/>
      <c r="I556" s="59"/>
      <c r="J556" s="193"/>
      <c r="K556" s="60"/>
      <c r="L556" s="192"/>
      <c r="M556" s="56">
        <f>M555+IF(AND(K556="Pago",OR(E556='PC Receitas'!$O$4,E556='PC Receitas'!$O$5,E556='PC Receitas'!$O$6)),I556,IF(AND(K556="Pago",OR(E556='PC Receitas'!$O$7,E556='PC Receitas'!$O$8,E556='PC Receitas'!$O$9,E556='PC Receitas'!$O$10,E556='PC Receitas'!$O$11,E556='PC Receitas'!$O$12,E556='PC Receitas'!$O$13,E556='PC Receitas'!$O$14)),-I556,0))</f>
        <v>7448.57</v>
      </c>
      <c r="R556" s="153" t="e">
        <f t="shared" si="32"/>
        <v>#N/A</v>
      </c>
      <c r="S556" s="150" t="e">
        <f t="shared" si="33"/>
        <v>#N/A</v>
      </c>
      <c r="T556" s="150" t="e">
        <f t="shared" si="34"/>
        <v>#N/A</v>
      </c>
      <c r="U556" s="150" t="e">
        <f t="shared" si="35"/>
        <v>#N/A</v>
      </c>
      <c r="V556" s="154" t="e">
        <f>VLOOKUP(E556,'PC Receitas'!$O$4:$P$14,2,FALSE)</f>
        <v>#N/A</v>
      </c>
    </row>
    <row r="557" spans="3:22" ht="19.5" customHeight="1" thickTop="1" thickBot="1" x14ac:dyDescent="0.3">
      <c r="C557" s="58"/>
      <c r="D557" s="58" t="str">
        <f>IF(C557&lt;&gt;"",TEXT(C557,"00")&amp;"/12/"&amp;'Configurações Básicas'!$P$5,"")</f>
        <v/>
      </c>
      <c r="E557" s="58"/>
      <c r="F557" s="58"/>
      <c r="G557" s="58"/>
      <c r="H557" s="58"/>
      <c r="I557" s="59"/>
      <c r="J557" s="193"/>
      <c r="K557" s="60"/>
      <c r="L557" s="192"/>
      <c r="M557" s="56">
        <f>M556+IF(AND(K557="Pago",OR(E557='PC Receitas'!$O$4,E557='PC Receitas'!$O$5,E557='PC Receitas'!$O$6)),I557,IF(AND(K557="Pago",OR(E557='PC Receitas'!$O$7,E557='PC Receitas'!$O$8,E557='PC Receitas'!$O$9,E557='PC Receitas'!$O$10,E557='PC Receitas'!$O$11,E557='PC Receitas'!$O$12,E557='PC Receitas'!$O$13,E557='PC Receitas'!$O$14)),-I557,0))</f>
        <v>7448.57</v>
      </c>
      <c r="R557" s="153" t="e">
        <f t="shared" si="32"/>
        <v>#N/A</v>
      </c>
      <c r="S557" s="150" t="e">
        <f t="shared" si="33"/>
        <v>#N/A</v>
      </c>
      <c r="T557" s="150" t="e">
        <f t="shared" si="34"/>
        <v>#N/A</v>
      </c>
      <c r="U557" s="150" t="e">
        <f t="shared" si="35"/>
        <v>#N/A</v>
      </c>
      <c r="V557" s="154" t="e">
        <f>VLOOKUP(E557,'PC Receitas'!$O$4:$P$14,2,FALSE)</f>
        <v>#N/A</v>
      </c>
    </row>
    <row r="558" spans="3:22" ht="19.5" customHeight="1" thickTop="1" thickBot="1" x14ac:dyDescent="0.3">
      <c r="C558" s="58"/>
      <c r="D558" s="58" t="str">
        <f>IF(C558&lt;&gt;"",TEXT(C558,"00")&amp;"/12/"&amp;'Configurações Básicas'!$P$5,"")</f>
        <v/>
      </c>
      <c r="E558" s="58"/>
      <c r="F558" s="58"/>
      <c r="G558" s="58"/>
      <c r="H558" s="58"/>
      <c r="I558" s="59"/>
      <c r="J558" s="193"/>
      <c r="K558" s="60"/>
      <c r="L558" s="192"/>
      <c r="M558" s="56">
        <f>M557+IF(AND(K558="Pago",OR(E558='PC Receitas'!$O$4,E558='PC Receitas'!$O$5,E558='PC Receitas'!$O$6)),I558,IF(AND(K558="Pago",OR(E558='PC Receitas'!$O$7,E558='PC Receitas'!$O$8,E558='PC Receitas'!$O$9,E558='PC Receitas'!$O$10,E558='PC Receitas'!$O$11,E558='PC Receitas'!$O$12,E558='PC Receitas'!$O$13,E558='PC Receitas'!$O$14)),-I558,0))</f>
        <v>7448.57</v>
      </c>
      <c r="R558" s="153" t="e">
        <f t="shared" si="32"/>
        <v>#N/A</v>
      </c>
      <c r="S558" s="150" t="e">
        <f t="shared" si="33"/>
        <v>#N/A</v>
      </c>
      <c r="T558" s="150" t="e">
        <f t="shared" si="34"/>
        <v>#N/A</v>
      </c>
      <c r="U558" s="150" t="e">
        <f t="shared" si="35"/>
        <v>#N/A</v>
      </c>
      <c r="V558" s="154" t="e">
        <f>VLOOKUP(E558,'PC Receitas'!$O$4:$P$14,2,FALSE)</f>
        <v>#N/A</v>
      </c>
    </row>
    <row r="559" spans="3:22" ht="19.5" customHeight="1" thickTop="1" thickBot="1" x14ac:dyDescent="0.3">
      <c r="C559" s="58"/>
      <c r="D559" s="58" t="str">
        <f>IF(C559&lt;&gt;"",TEXT(C559,"00")&amp;"/12/"&amp;'Configurações Básicas'!$P$5,"")</f>
        <v/>
      </c>
      <c r="E559" s="58"/>
      <c r="F559" s="58"/>
      <c r="G559" s="58"/>
      <c r="H559" s="58"/>
      <c r="I559" s="59"/>
      <c r="J559" s="193"/>
      <c r="K559" s="60"/>
      <c r="L559" s="192"/>
      <c r="M559" s="56">
        <f>M558+IF(AND(K559="Pago",OR(E559='PC Receitas'!$O$4,E559='PC Receitas'!$O$5,E559='PC Receitas'!$O$6)),I559,IF(AND(K559="Pago",OR(E559='PC Receitas'!$O$7,E559='PC Receitas'!$O$8,E559='PC Receitas'!$O$9,E559='PC Receitas'!$O$10,E559='PC Receitas'!$O$11,E559='PC Receitas'!$O$12,E559='PC Receitas'!$O$13,E559='PC Receitas'!$O$14)),-I559,0))</f>
        <v>7448.57</v>
      </c>
      <c r="R559" s="153" t="e">
        <f t="shared" si="32"/>
        <v>#N/A</v>
      </c>
      <c r="S559" s="150" t="e">
        <f t="shared" si="33"/>
        <v>#N/A</v>
      </c>
      <c r="T559" s="150" t="e">
        <f t="shared" si="34"/>
        <v>#N/A</v>
      </c>
      <c r="U559" s="150" t="e">
        <f t="shared" si="35"/>
        <v>#N/A</v>
      </c>
      <c r="V559" s="154" t="e">
        <f>VLOOKUP(E559,'PC Receitas'!$O$4:$P$14,2,FALSE)</f>
        <v>#N/A</v>
      </c>
    </row>
    <row r="560" spans="3:22" ht="19.5" customHeight="1" thickTop="1" thickBot="1" x14ac:dyDescent="0.3">
      <c r="C560" s="58"/>
      <c r="D560" s="58" t="str">
        <f>IF(C560&lt;&gt;"",TEXT(C560,"00")&amp;"/12/"&amp;'Configurações Básicas'!$P$5,"")</f>
        <v/>
      </c>
      <c r="E560" s="58"/>
      <c r="F560" s="58"/>
      <c r="G560" s="58"/>
      <c r="H560" s="58"/>
      <c r="I560" s="59"/>
      <c r="J560" s="193"/>
      <c r="K560" s="60"/>
      <c r="L560" s="192"/>
      <c r="M560" s="56">
        <f>M559+IF(AND(K560="Pago",OR(E560='PC Receitas'!$O$4,E560='PC Receitas'!$O$5,E560='PC Receitas'!$O$6)),I560,IF(AND(K560="Pago",OR(E560='PC Receitas'!$O$7,E560='PC Receitas'!$O$8,E560='PC Receitas'!$O$9,E560='PC Receitas'!$O$10,E560='PC Receitas'!$O$11,E560='PC Receitas'!$O$12,E560='PC Receitas'!$O$13,E560='PC Receitas'!$O$14)),-I560,0))</f>
        <v>7448.57</v>
      </c>
      <c r="R560" s="153" t="e">
        <f t="shared" si="32"/>
        <v>#N/A</v>
      </c>
      <c r="S560" s="150" t="e">
        <f t="shared" si="33"/>
        <v>#N/A</v>
      </c>
      <c r="T560" s="150" t="e">
        <f t="shared" si="34"/>
        <v>#N/A</v>
      </c>
      <c r="U560" s="150" t="e">
        <f t="shared" si="35"/>
        <v>#N/A</v>
      </c>
      <c r="V560" s="154" t="e">
        <f>VLOOKUP(E560,'PC Receitas'!$O$4:$P$14,2,FALSE)</f>
        <v>#N/A</v>
      </c>
    </row>
    <row r="561" spans="3:22" ht="19.5" customHeight="1" thickTop="1" thickBot="1" x14ac:dyDescent="0.3">
      <c r="C561" s="58"/>
      <c r="D561" s="58" t="str">
        <f>IF(C561&lt;&gt;"",TEXT(C561,"00")&amp;"/12/"&amp;'Configurações Básicas'!$P$5,"")</f>
        <v/>
      </c>
      <c r="E561" s="58"/>
      <c r="F561" s="58"/>
      <c r="G561" s="58"/>
      <c r="H561" s="58"/>
      <c r="I561" s="59"/>
      <c r="J561" s="193"/>
      <c r="K561" s="60"/>
      <c r="L561" s="192"/>
      <c r="M561" s="56">
        <f>M560+IF(AND(K561="Pago",OR(E561='PC Receitas'!$O$4,E561='PC Receitas'!$O$5,E561='PC Receitas'!$O$6)),I561,IF(AND(K561="Pago",OR(E561='PC Receitas'!$O$7,E561='PC Receitas'!$O$8,E561='PC Receitas'!$O$9,E561='PC Receitas'!$O$10,E561='PC Receitas'!$O$11,E561='PC Receitas'!$O$12,E561='PC Receitas'!$O$13,E561='PC Receitas'!$O$14)),-I561,0))</f>
        <v>7448.57</v>
      </c>
      <c r="R561" s="153" t="e">
        <f t="shared" si="32"/>
        <v>#N/A</v>
      </c>
      <c r="S561" s="150" t="e">
        <f t="shared" si="33"/>
        <v>#N/A</v>
      </c>
      <c r="T561" s="150" t="e">
        <f t="shared" si="34"/>
        <v>#N/A</v>
      </c>
      <c r="U561" s="150" t="e">
        <f t="shared" si="35"/>
        <v>#N/A</v>
      </c>
      <c r="V561" s="154" t="e">
        <f>VLOOKUP(E561,'PC Receitas'!$O$4:$P$14,2,FALSE)</f>
        <v>#N/A</v>
      </c>
    </row>
    <row r="562" spans="3:22" ht="19.5" customHeight="1" thickTop="1" thickBot="1" x14ac:dyDescent="0.3">
      <c r="C562" s="58"/>
      <c r="D562" s="58" t="str">
        <f>IF(C562&lt;&gt;"",TEXT(C562,"00")&amp;"/12/"&amp;'Configurações Básicas'!$P$5,"")</f>
        <v/>
      </c>
      <c r="E562" s="58"/>
      <c r="F562" s="58"/>
      <c r="G562" s="58"/>
      <c r="H562" s="58"/>
      <c r="I562" s="59"/>
      <c r="J562" s="193"/>
      <c r="K562" s="60"/>
      <c r="L562" s="192"/>
      <c r="M562" s="56">
        <f>M561+IF(AND(K562="Pago",OR(E562='PC Receitas'!$O$4,E562='PC Receitas'!$O$5,E562='PC Receitas'!$O$6)),I562,IF(AND(K562="Pago",OR(E562='PC Receitas'!$O$7,E562='PC Receitas'!$O$8,E562='PC Receitas'!$O$9,E562='PC Receitas'!$O$10,E562='PC Receitas'!$O$11,E562='PC Receitas'!$O$12,E562='PC Receitas'!$O$13,E562='PC Receitas'!$O$14)),-I562,0))</f>
        <v>7448.57</v>
      </c>
      <c r="R562" s="153" t="e">
        <f t="shared" si="32"/>
        <v>#N/A</v>
      </c>
      <c r="S562" s="150" t="e">
        <f t="shared" si="33"/>
        <v>#N/A</v>
      </c>
      <c r="T562" s="150" t="e">
        <f t="shared" si="34"/>
        <v>#N/A</v>
      </c>
      <c r="U562" s="150" t="e">
        <f t="shared" si="35"/>
        <v>#N/A</v>
      </c>
      <c r="V562" s="154" t="e">
        <f>VLOOKUP(E562,'PC Receitas'!$O$4:$P$14,2,FALSE)</f>
        <v>#N/A</v>
      </c>
    </row>
    <row r="563" spans="3:22" ht="19.5" customHeight="1" thickTop="1" thickBot="1" x14ac:dyDescent="0.3">
      <c r="C563" s="58"/>
      <c r="D563" s="58" t="str">
        <f>IF(C563&lt;&gt;"",TEXT(C563,"00")&amp;"/12/"&amp;'Configurações Básicas'!$P$5,"")</f>
        <v/>
      </c>
      <c r="E563" s="58"/>
      <c r="F563" s="58"/>
      <c r="G563" s="58"/>
      <c r="H563" s="58"/>
      <c r="I563" s="59"/>
      <c r="J563" s="193"/>
      <c r="K563" s="60"/>
      <c r="L563" s="192"/>
      <c r="M563" s="56">
        <f>M562+IF(AND(K563="Pago",OR(E563='PC Receitas'!$O$4,E563='PC Receitas'!$O$5,E563='PC Receitas'!$O$6)),I563,IF(AND(K563="Pago",OR(E563='PC Receitas'!$O$7,E563='PC Receitas'!$O$8,E563='PC Receitas'!$O$9,E563='PC Receitas'!$O$10,E563='PC Receitas'!$O$11,E563='PC Receitas'!$O$12,E563='PC Receitas'!$O$13,E563='PC Receitas'!$O$14)),-I563,0))</f>
        <v>7448.57</v>
      </c>
      <c r="R563" s="153" t="e">
        <f t="shared" si="32"/>
        <v>#N/A</v>
      </c>
      <c r="S563" s="150" t="e">
        <f t="shared" si="33"/>
        <v>#N/A</v>
      </c>
      <c r="T563" s="150" t="e">
        <f t="shared" si="34"/>
        <v>#N/A</v>
      </c>
      <c r="U563" s="150" t="e">
        <f t="shared" si="35"/>
        <v>#N/A</v>
      </c>
      <c r="V563" s="154" t="e">
        <f>VLOOKUP(E563,'PC Receitas'!$O$4:$P$14,2,FALSE)</f>
        <v>#N/A</v>
      </c>
    </row>
    <row r="564" spans="3:22" ht="19.5" customHeight="1" thickTop="1" thickBot="1" x14ac:dyDescent="0.3">
      <c r="C564" s="58"/>
      <c r="D564" s="58" t="str">
        <f>IF(C564&lt;&gt;"",TEXT(C564,"00")&amp;"/12/"&amp;'Configurações Básicas'!$P$5,"")</f>
        <v/>
      </c>
      <c r="E564" s="58"/>
      <c r="F564" s="58"/>
      <c r="G564" s="58"/>
      <c r="H564" s="58"/>
      <c r="I564" s="59"/>
      <c r="J564" s="193"/>
      <c r="K564" s="60"/>
      <c r="L564" s="192"/>
      <c r="M564" s="56">
        <f>M563+IF(AND(K564="Pago",OR(E564='PC Receitas'!$O$4,E564='PC Receitas'!$O$5,E564='PC Receitas'!$O$6)),I564,IF(AND(K564="Pago",OR(E564='PC Receitas'!$O$7,E564='PC Receitas'!$O$8,E564='PC Receitas'!$O$9,E564='PC Receitas'!$O$10,E564='PC Receitas'!$O$11,E564='PC Receitas'!$O$12,E564='PC Receitas'!$O$13,E564='PC Receitas'!$O$14)),-I564,0))</f>
        <v>7448.57</v>
      </c>
      <c r="R564" s="153" t="e">
        <f t="shared" si="32"/>
        <v>#N/A</v>
      </c>
      <c r="S564" s="150" t="e">
        <f t="shared" si="33"/>
        <v>#N/A</v>
      </c>
      <c r="T564" s="150" t="e">
        <f t="shared" si="34"/>
        <v>#N/A</v>
      </c>
      <c r="U564" s="150" t="e">
        <f t="shared" si="35"/>
        <v>#N/A</v>
      </c>
      <c r="V564" s="154" t="e">
        <f>VLOOKUP(E564,'PC Receitas'!$O$4:$P$14,2,FALSE)</f>
        <v>#N/A</v>
      </c>
    </row>
    <row r="565" spans="3:22" ht="19.5" customHeight="1" thickTop="1" thickBot="1" x14ac:dyDescent="0.3">
      <c r="C565" s="58"/>
      <c r="D565" s="58" t="str">
        <f>IF(C565&lt;&gt;"",TEXT(C565,"00")&amp;"/12/"&amp;'Configurações Básicas'!$P$5,"")</f>
        <v/>
      </c>
      <c r="E565" s="58"/>
      <c r="F565" s="58"/>
      <c r="G565" s="58"/>
      <c r="H565" s="58"/>
      <c r="I565" s="59"/>
      <c r="J565" s="193"/>
      <c r="K565" s="60"/>
      <c r="L565" s="192"/>
      <c r="M565" s="56">
        <f>M564+IF(AND(K565="Pago",OR(E565='PC Receitas'!$O$4,E565='PC Receitas'!$O$5,E565='PC Receitas'!$O$6)),I565,IF(AND(K565="Pago",OR(E565='PC Receitas'!$O$7,E565='PC Receitas'!$O$8,E565='PC Receitas'!$O$9,E565='PC Receitas'!$O$10,E565='PC Receitas'!$O$11,E565='PC Receitas'!$O$12,E565='PC Receitas'!$O$13,E565='PC Receitas'!$O$14)),-I565,0))</f>
        <v>7448.57</v>
      </c>
      <c r="R565" s="153" t="e">
        <f t="shared" si="32"/>
        <v>#N/A</v>
      </c>
      <c r="S565" s="150" t="e">
        <f t="shared" si="33"/>
        <v>#N/A</v>
      </c>
      <c r="T565" s="150" t="e">
        <f t="shared" si="34"/>
        <v>#N/A</v>
      </c>
      <c r="U565" s="150" t="e">
        <f t="shared" si="35"/>
        <v>#N/A</v>
      </c>
      <c r="V565" s="154" t="e">
        <f>VLOOKUP(E565,'PC Receitas'!$O$4:$P$14,2,FALSE)</f>
        <v>#N/A</v>
      </c>
    </row>
    <row r="566" spans="3:22" ht="19.5" customHeight="1" thickTop="1" thickBot="1" x14ac:dyDescent="0.3">
      <c r="C566" s="58"/>
      <c r="D566" s="58" t="str">
        <f>IF(C566&lt;&gt;"",TEXT(C566,"00")&amp;"/12/"&amp;'Configurações Básicas'!$P$5,"")</f>
        <v/>
      </c>
      <c r="E566" s="58"/>
      <c r="F566" s="58"/>
      <c r="G566" s="58"/>
      <c r="H566" s="58"/>
      <c r="I566" s="59"/>
      <c r="J566" s="193"/>
      <c r="K566" s="60"/>
      <c r="L566" s="192"/>
      <c r="M566" s="56">
        <f>M565+IF(AND(K566="Pago",OR(E566='PC Receitas'!$O$4,E566='PC Receitas'!$O$5,E566='PC Receitas'!$O$6)),I566,IF(AND(K566="Pago",OR(E566='PC Receitas'!$O$7,E566='PC Receitas'!$O$8,E566='PC Receitas'!$O$9,E566='PC Receitas'!$O$10,E566='PC Receitas'!$O$11,E566='PC Receitas'!$O$12,E566='PC Receitas'!$O$13,E566='PC Receitas'!$O$14)),-I566,0))</f>
        <v>7448.57</v>
      </c>
      <c r="R566" s="153" t="e">
        <f t="shared" si="32"/>
        <v>#N/A</v>
      </c>
      <c r="S566" s="150" t="e">
        <f t="shared" si="33"/>
        <v>#N/A</v>
      </c>
      <c r="T566" s="150" t="e">
        <f t="shared" si="34"/>
        <v>#N/A</v>
      </c>
      <c r="U566" s="150" t="e">
        <f t="shared" si="35"/>
        <v>#N/A</v>
      </c>
      <c r="V566" s="154" t="e">
        <f>VLOOKUP(E566,'PC Receitas'!$O$4:$P$14,2,FALSE)</f>
        <v>#N/A</v>
      </c>
    </row>
    <row r="567" spans="3:22" ht="19.5" customHeight="1" thickTop="1" thickBot="1" x14ac:dyDescent="0.3">
      <c r="C567" s="58"/>
      <c r="D567" s="58" t="str">
        <f>IF(C567&lt;&gt;"",TEXT(C567,"00")&amp;"/12/"&amp;'Configurações Básicas'!$P$5,"")</f>
        <v/>
      </c>
      <c r="E567" s="58"/>
      <c r="F567" s="58"/>
      <c r="G567" s="58"/>
      <c r="H567" s="58"/>
      <c r="I567" s="59"/>
      <c r="J567" s="193"/>
      <c r="K567" s="60"/>
      <c r="L567" s="192"/>
      <c r="M567" s="56">
        <f>M566+IF(AND(K567="Pago",OR(E567='PC Receitas'!$O$4,E567='PC Receitas'!$O$5,E567='PC Receitas'!$O$6)),I567,IF(AND(K567="Pago",OR(E567='PC Receitas'!$O$7,E567='PC Receitas'!$O$8,E567='PC Receitas'!$O$9,E567='PC Receitas'!$O$10,E567='PC Receitas'!$O$11,E567='PC Receitas'!$O$12,E567='PC Receitas'!$O$13,E567='PC Receitas'!$O$14)),-I567,0))</f>
        <v>7448.57</v>
      </c>
      <c r="R567" s="153" t="e">
        <f t="shared" si="32"/>
        <v>#N/A</v>
      </c>
      <c r="S567" s="150" t="e">
        <f t="shared" si="33"/>
        <v>#N/A</v>
      </c>
      <c r="T567" s="150" t="e">
        <f t="shared" si="34"/>
        <v>#N/A</v>
      </c>
      <c r="U567" s="150" t="e">
        <f t="shared" si="35"/>
        <v>#N/A</v>
      </c>
      <c r="V567" s="154" t="e">
        <f>VLOOKUP(E567,'PC Receitas'!$O$4:$P$14,2,FALSE)</f>
        <v>#N/A</v>
      </c>
    </row>
    <row r="568" spans="3:22" ht="19.5" customHeight="1" thickTop="1" thickBot="1" x14ac:dyDescent="0.3">
      <c r="C568" s="58"/>
      <c r="D568" s="58" t="str">
        <f>IF(C568&lt;&gt;"",TEXT(C568,"00")&amp;"/12/"&amp;'Configurações Básicas'!$P$5,"")</f>
        <v/>
      </c>
      <c r="E568" s="58"/>
      <c r="F568" s="58"/>
      <c r="G568" s="58"/>
      <c r="H568" s="58"/>
      <c r="I568" s="59"/>
      <c r="J568" s="193"/>
      <c r="K568" s="60"/>
      <c r="L568" s="192"/>
      <c r="M568" s="56">
        <f>M567+IF(AND(K568="Pago",OR(E568='PC Receitas'!$O$4,E568='PC Receitas'!$O$5,E568='PC Receitas'!$O$6)),I568,IF(AND(K568="Pago",OR(E568='PC Receitas'!$O$7,E568='PC Receitas'!$O$8,E568='PC Receitas'!$O$9,E568='PC Receitas'!$O$10,E568='PC Receitas'!$O$11,E568='PC Receitas'!$O$12,E568='PC Receitas'!$O$13,E568='PC Receitas'!$O$14)),-I568,0))</f>
        <v>7448.57</v>
      </c>
      <c r="R568" s="153" t="e">
        <f t="shared" si="32"/>
        <v>#N/A</v>
      </c>
      <c r="S568" s="150" t="e">
        <f t="shared" si="33"/>
        <v>#N/A</v>
      </c>
      <c r="T568" s="150" t="e">
        <f t="shared" si="34"/>
        <v>#N/A</v>
      </c>
      <c r="U568" s="150" t="e">
        <f t="shared" si="35"/>
        <v>#N/A</v>
      </c>
      <c r="V568" s="154" t="e">
        <f>VLOOKUP(E568,'PC Receitas'!$O$4:$P$14,2,FALSE)</f>
        <v>#N/A</v>
      </c>
    </row>
    <row r="569" spans="3:22" ht="19.5" customHeight="1" thickTop="1" thickBot="1" x14ac:dyDescent="0.3">
      <c r="C569" s="58"/>
      <c r="D569" s="58" t="str">
        <f>IF(C569&lt;&gt;"",TEXT(C569,"00")&amp;"/12/"&amp;'Configurações Básicas'!$P$5,"")</f>
        <v/>
      </c>
      <c r="E569" s="58"/>
      <c r="F569" s="58"/>
      <c r="G569" s="58"/>
      <c r="H569" s="58"/>
      <c r="I569" s="59"/>
      <c r="J569" s="193"/>
      <c r="K569" s="60"/>
      <c r="L569" s="192"/>
      <c r="M569" s="56">
        <f>M568+IF(AND(K569="Pago",OR(E569='PC Receitas'!$O$4,E569='PC Receitas'!$O$5,E569='PC Receitas'!$O$6)),I569,IF(AND(K569="Pago",OR(E569='PC Receitas'!$O$7,E569='PC Receitas'!$O$8,E569='PC Receitas'!$O$9,E569='PC Receitas'!$O$10,E569='PC Receitas'!$O$11,E569='PC Receitas'!$O$12,E569='PC Receitas'!$O$13,E569='PC Receitas'!$O$14)),-I569,0))</f>
        <v>7448.57</v>
      </c>
      <c r="R569" s="153" t="e">
        <f t="shared" si="32"/>
        <v>#N/A</v>
      </c>
      <c r="S569" s="150" t="e">
        <f t="shared" si="33"/>
        <v>#N/A</v>
      </c>
      <c r="T569" s="150" t="e">
        <f t="shared" si="34"/>
        <v>#N/A</v>
      </c>
      <c r="U569" s="150" t="e">
        <f t="shared" si="35"/>
        <v>#N/A</v>
      </c>
      <c r="V569" s="154" t="e">
        <f>VLOOKUP(E569,'PC Receitas'!$O$4:$P$14,2,FALSE)</f>
        <v>#N/A</v>
      </c>
    </row>
    <row r="570" spans="3:22" ht="19.5" customHeight="1" thickTop="1" thickBot="1" x14ac:dyDescent="0.3">
      <c r="C570" s="58"/>
      <c r="D570" s="58" t="str">
        <f>IF(C570&lt;&gt;"",TEXT(C570,"00")&amp;"/12/"&amp;'Configurações Básicas'!$P$5,"")</f>
        <v/>
      </c>
      <c r="E570" s="58"/>
      <c r="F570" s="58"/>
      <c r="G570" s="58"/>
      <c r="H570" s="58"/>
      <c r="I570" s="59"/>
      <c r="J570" s="193"/>
      <c r="K570" s="60"/>
      <c r="L570" s="192"/>
      <c r="M570" s="56">
        <f>M569+IF(AND(K570="Pago",OR(E570='PC Receitas'!$O$4,E570='PC Receitas'!$O$5,E570='PC Receitas'!$O$6)),I570,IF(AND(K570="Pago",OR(E570='PC Receitas'!$O$7,E570='PC Receitas'!$O$8,E570='PC Receitas'!$O$9,E570='PC Receitas'!$O$10,E570='PC Receitas'!$O$11,E570='PC Receitas'!$O$12,E570='PC Receitas'!$O$13,E570='PC Receitas'!$O$14)),-I570,0))</f>
        <v>7448.57</v>
      </c>
      <c r="R570" s="153" t="e">
        <f t="shared" si="32"/>
        <v>#N/A</v>
      </c>
      <c r="S570" s="150" t="e">
        <f t="shared" si="33"/>
        <v>#N/A</v>
      </c>
      <c r="T570" s="150" t="e">
        <f t="shared" si="34"/>
        <v>#N/A</v>
      </c>
      <c r="U570" s="150" t="e">
        <f t="shared" si="35"/>
        <v>#N/A</v>
      </c>
      <c r="V570" s="154" t="e">
        <f>VLOOKUP(E570,'PC Receitas'!$O$4:$P$14,2,FALSE)</f>
        <v>#N/A</v>
      </c>
    </row>
    <row r="571" spans="3:22" ht="19.5" customHeight="1" thickTop="1" thickBot="1" x14ac:dyDescent="0.3">
      <c r="C571" s="58"/>
      <c r="D571" s="58" t="str">
        <f>IF(C571&lt;&gt;"",TEXT(C571,"00")&amp;"/12/"&amp;'Configurações Básicas'!$P$5,"")</f>
        <v/>
      </c>
      <c r="E571" s="58"/>
      <c r="F571" s="58"/>
      <c r="G571" s="58"/>
      <c r="H571" s="58"/>
      <c r="I571" s="59"/>
      <c r="J571" s="193"/>
      <c r="K571" s="60"/>
      <c r="L571" s="192"/>
      <c r="M571" s="56">
        <f>M570+IF(AND(K571="Pago",OR(E571='PC Receitas'!$O$4,E571='PC Receitas'!$O$5,E571='PC Receitas'!$O$6)),I571,IF(AND(K571="Pago",OR(E571='PC Receitas'!$O$7,E571='PC Receitas'!$O$8,E571='PC Receitas'!$O$9,E571='PC Receitas'!$O$10,E571='PC Receitas'!$O$11,E571='PC Receitas'!$O$12,E571='PC Receitas'!$O$13,E571='PC Receitas'!$O$14)),-I571,0))</f>
        <v>7448.57</v>
      </c>
      <c r="R571" s="153" t="e">
        <f t="shared" si="32"/>
        <v>#N/A</v>
      </c>
      <c r="S571" s="150" t="e">
        <f t="shared" si="33"/>
        <v>#N/A</v>
      </c>
      <c r="T571" s="150" t="e">
        <f t="shared" si="34"/>
        <v>#N/A</v>
      </c>
      <c r="U571" s="150" t="e">
        <f t="shared" si="35"/>
        <v>#N/A</v>
      </c>
      <c r="V571" s="154" t="e">
        <f>VLOOKUP(E571,'PC Receitas'!$O$4:$P$14,2,FALSE)</f>
        <v>#N/A</v>
      </c>
    </row>
    <row r="572" spans="3:22" ht="19.5" customHeight="1" thickTop="1" thickBot="1" x14ac:dyDescent="0.3">
      <c r="C572" s="58"/>
      <c r="D572" s="58" t="str">
        <f>IF(C572&lt;&gt;"",TEXT(C572,"00")&amp;"/12/"&amp;'Configurações Básicas'!$P$5,"")</f>
        <v/>
      </c>
      <c r="E572" s="58"/>
      <c r="F572" s="58"/>
      <c r="G572" s="58"/>
      <c r="H572" s="58"/>
      <c r="I572" s="59"/>
      <c r="J572" s="193"/>
      <c r="K572" s="60"/>
      <c r="L572" s="192"/>
      <c r="M572" s="56">
        <f>M571+IF(AND(K572="Pago",OR(E572='PC Receitas'!$O$4,E572='PC Receitas'!$O$5,E572='PC Receitas'!$O$6)),I572,IF(AND(K572="Pago",OR(E572='PC Receitas'!$O$7,E572='PC Receitas'!$O$8,E572='PC Receitas'!$O$9,E572='PC Receitas'!$O$10,E572='PC Receitas'!$O$11,E572='PC Receitas'!$O$12,E572='PC Receitas'!$O$13,E572='PC Receitas'!$O$14)),-I572,0))</f>
        <v>7448.57</v>
      </c>
      <c r="R572" s="153" t="e">
        <f t="shared" si="32"/>
        <v>#N/A</v>
      </c>
      <c r="S572" s="150" t="e">
        <f t="shared" si="33"/>
        <v>#N/A</v>
      </c>
      <c r="T572" s="150" t="e">
        <f t="shared" si="34"/>
        <v>#N/A</v>
      </c>
      <c r="U572" s="150" t="e">
        <f t="shared" si="35"/>
        <v>#N/A</v>
      </c>
      <c r="V572" s="154" t="e">
        <f>VLOOKUP(E572,'PC Receitas'!$O$4:$P$14,2,FALSE)</f>
        <v>#N/A</v>
      </c>
    </row>
    <row r="573" spans="3:22" ht="19.5" customHeight="1" thickTop="1" thickBot="1" x14ac:dyDescent="0.3">
      <c r="C573" s="58"/>
      <c r="D573" s="58" t="str">
        <f>IF(C573&lt;&gt;"",TEXT(C573,"00")&amp;"/12/"&amp;'Configurações Básicas'!$P$5,"")</f>
        <v/>
      </c>
      <c r="E573" s="58"/>
      <c r="F573" s="58"/>
      <c r="G573" s="58"/>
      <c r="H573" s="58"/>
      <c r="I573" s="59"/>
      <c r="J573" s="193"/>
      <c r="K573" s="60"/>
      <c r="L573" s="192"/>
      <c r="M573" s="56">
        <f>M572+IF(AND(K573="Pago",OR(E573='PC Receitas'!$O$4,E573='PC Receitas'!$O$5,E573='PC Receitas'!$O$6)),I573,IF(AND(K573="Pago",OR(E573='PC Receitas'!$O$7,E573='PC Receitas'!$O$8,E573='PC Receitas'!$O$9,E573='PC Receitas'!$O$10,E573='PC Receitas'!$O$11,E573='PC Receitas'!$O$12,E573='PC Receitas'!$O$13,E573='PC Receitas'!$O$14)),-I573,0))</f>
        <v>7448.57</v>
      </c>
      <c r="R573" s="153" t="e">
        <f t="shared" si="32"/>
        <v>#N/A</v>
      </c>
      <c r="S573" s="150" t="e">
        <f t="shared" si="33"/>
        <v>#N/A</v>
      </c>
      <c r="T573" s="150" t="e">
        <f t="shared" si="34"/>
        <v>#N/A</v>
      </c>
      <c r="U573" s="150" t="e">
        <f t="shared" si="35"/>
        <v>#N/A</v>
      </c>
      <c r="V573" s="154" t="e">
        <f>VLOOKUP(E573,'PC Receitas'!$O$4:$P$14,2,FALSE)</f>
        <v>#N/A</v>
      </c>
    </row>
    <row r="574" spans="3:22" ht="19.5" customHeight="1" thickTop="1" thickBot="1" x14ac:dyDescent="0.3">
      <c r="C574" s="58"/>
      <c r="D574" s="58" t="str">
        <f>IF(C574&lt;&gt;"",TEXT(C574,"00")&amp;"/12/"&amp;'Configurações Básicas'!$P$5,"")</f>
        <v/>
      </c>
      <c r="E574" s="58"/>
      <c r="F574" s="58"/>
      <c r="G574" s="58"/>
      <c r="H574" s="58"/>
      <c r="I574" s="59"/>
      <c r="J574" s="193"/>
      <c r="K574" s="60"/>
      <c r="L574" s="192"/>
      <c r="M574" s="56">
        <f>M573+IF(AND(K574="Pago",OR(E574='PC Receitas'!$O$4,E574='PC Receitas'!$O$5,E574='PC Receitas'!$O$6)),I574,IF(AND(K574="Pago",OR(E574='PC Receitas'!$O$7,E574='PC Receitas'!$O$8,E574='PC Receitas'!$O$9,E574='PC Receitas'!$O$10,E574='PC Receitas'!$O$11,E574='PC Receitas'!$O$12,E574='PC Receitas'!$O$13,E574='PC Receitas'!$O$14)),-I574,0))</f>
        <v>7448.57</v>
      </c>
      <c r="R574" s="153" t="e">
        <f t="shared" si="32"/>
        <v>#N/A</v>
      </c>
      <c r="S574" s="150" t="e">
        <f t="shared" si="33"/>
        <v>#N/A</v>
      </c>
      <c r="T574" s="150" t="e">
        <f t="shared" si="34"/>
        <v>#N/A</v>
      </c>
      <c r="U574" s="150" t="e">
        <f t="shared" si="35"/>
        <v>#N/A</v>
      </c>
      <c r="V574" s="154" t="e">
        <f>VLOOKUP(E574,'PC Receitas'!$O$4:$P$14,2,FALSE)</f>
        <v>#N/A</v>
      </c>
    </row>
    <row r="575" spans="3:22" ht="19.5" customHeight="1" thickTop="1" thickBot="1" x14ac:dyDescent="0.3">
      <c r="C575" s="58"/>
      <c r="D575" s="58" t="str">
        <f>IF(C575&lt;&gt;"",TEXT(C575,"00")&amp;"/12/"&amp;'Configurações Básicas'!$P$5,"")</f>
        <v/>
      </c>
      <c r="E575" s="58"/>
      <c r="F575" s="58"/>
      <c r="G575" s="58"/>
      <c r="H575" s="58"/>
      <c r="I575" s="59"/>
      <c r="J575" s="193"/>
      <c r="K575" s="60"/>
      <c r="L575" s="192"/>
      <c r="M575" s="56">
        <f>M574+IF(AND(K575="Pago",OR(E575='PC Receitas'!$O$4,E575='PC Receitas'!$O$5,E575='PC Receitas'!$O$6)),I575,IF(AND(K575="Pago",OR(E575='PC Receitas'!$O$7,E575='PC Receitas'!$O$8,E575='PC Receitas'!$O$9,E575='PC Receitas'!$O$10,E575='PC Receitas'!$O$11,E575='PC Receitas'!$O$12,E575='PC Receitas'!$O$13,E575='PC Receitas'!$O$14)),-I575,0))</f>
        <v>7448.57</v>
      </c>
      <c r="R575" s="153" t="e">
        <f t="shared" si="32"/>
        <v>#N/A</v>
      </c>
      <c r="S575" s="150" t="e">
        <f t="shared" si="33"/>
        <v>#N/A</v>
      </c>
      <c r="T575" s="150" t="e">
        <f t="shared" si="34"/>
        <v>#N/A</v>
      </c>
      <c r="U575" s="150" t="e">
        <f t="shared" si="35"/>
        <v>#N/A</v>
      </c>
      <c r="V575" s="154" t="e">
        <f>VLOOKUP(E575,'PC Receitas'!$O$4:$P$14,2,FALSE)</f>
        <v>#N/A</v>
      </c>
    </row>
    <row r="576" spans="3:22" ht="19.5" customHeight="1" thickTop="1" thickBot="1" x14ac:dyDescent="0.3">
      <c r="C576" s="58"/>
      <c r="D576" s="58" t="str">
        <f>IF(C576&lt;&gt;"",TEXT(C576,"00")&amp;"/12/"&amp;'Configurações Básicas'!$P$5,"")</f>
        <v/>
      </c>
      <c r="E576" s="58"/>
      <c r="F576" s="58"/>
      <c r="G576" s="58"/>
      <c r="H576" s="58"/>
      <c r="I576" s="59"/>
      <c r="J576" s="193"/>
      <c r="K576" s="60"/>
      <c r="L576" s="192"/>
      <c r="M576" s="56">
        <f>M575+IF(AND(K576="Pago",OR(E576='PC Receitas'!$O$4,E576='PC Receitas'!$O$5,E576='PC Receitas'!$O$6)),I576,IF(AND(K576="Pago",OR(E576='PC Receitas'!$O$7,E576='PC Receitas'!$O$8,E576='PC Receitas'!$O$9,E576='PC Receitas'!$O$10,E576='PC Receitas'!$O$11,E576='PC Receitas'!$O$12,E576='PC Receitas'!$O$13,E576='PC Receitas'!$O$14)),-I576,0))</f>
        <v>7448.57</v>
      </c>
      <c r="R576" s="153" t="e">
        <f t="shared" si="32"/>
        <v>#N/A</v>
      </c>
      <c r="S576" s="150" t="e">
        <f t="shared" si="33"/>
        <v>#N/A</v>
      </c>
      <c r="T576" s="150" t="e">
        <f t="shared" si="34"/>
        <v>#N/A</v>
      </c>
      <c r="U576" s="150" t="e">
        <f t="shared" si="35"/>
        <v>#N/A</v>
      </c>
      <c r="V576" s="154" t="e">
        <f>VLOOKUP(E576,'PC Receitas'!$O$4:$P$14,2,FALSE)</f>
        <v>#N/A</v>
      </c>
    </row>
    <row r="577" spans="3:22" ht="19.5" customHeight="1" thickTop="1" thickBot="1" x14ac:dyDescent="0.3">
      <c r="C577" s="58"/>
      <c r="D577" s="58" t="str">
        <f>IF(C577&lt;&gt;"",TEXT(C577,"00")&amp;"/12/"&amp;'Configurações Básicas'!$P$5,"")</f>
        <v/>
      </c>
      <c r="E577" s="58"/>
      <c r="F577" s="58"/>
      <c r="G577" s="58"/>
      <c r="H577" s="58"/>
      <c r="I577" s="59"/>
      <c r="J577" s="193"/>
      <c r="K577" s="60"/>
      <c r="L577" s="192"/>
      <c r="M577" s="56">
        <f>M576+IF(AND(K577="Pago",OR(E577='PC Receitas'!$O$4,E577='PC Receitas'!$O$5,E577='PC Receitas'!$O$6)),I577,IF(AND(K577="Pago",OR(E577='PC Receitas'!$O$7,E577='PC Receitas'!$O$8,E577='PC Receitas'!$O$9,E577='PC Receitas'!$O$10,E577='PC Receitas'!$O$11,E577='PC Receitas'!$O$12,E577='PC Receitas'!$O$13,E577='PC Receitas'!$O$14)),-I577,0))</f>
        <v>7448.57</v>
      </c>
      <c r="R577" s="153" t="e">
        <f t="shared" si="32"/>
        <v>#N/A</v>
      </c>
      <c r="S577" s="150" t="e">
        <f t="shared" si="33"/>
        <v>#N/A</v>
      </c>
      <c r="T577" s="150" t="e">
        <f t="shared" si="34"/>
        <v>#N/A</v>
      </c>
      <c r="U577" s="150" t="e">
        <f t="shared" si="35"/>
        <v>#N/A</v>
      </c>
      <c r="V577" s="154" t="e">
        <f>VLOOKUP(E577,'PC Receitas'!$O$4:$P$14,2,FALSE)</f>
        <v>#N/A</v>
      </c>
    </row>
    <row r="578" spans="3:22" ht="19.5" customHeight="1" thickTop="1" thickBot="1" x14ac:dyDescent="0.3">
      <c r="C578" s="58"/>
      <c r="D578" s="58" t="str">
        <f>IF(C578&lt;&gt;"",TEXT(C578,"00")&amp;"/12/"&amp;'Configurações Básicas'!$P$5,"")</f>
        <v/>
      </c>
      <c r="E578" s="58"/>
      <c r="F578" s="58"/>
      <c r="G578" s="58"/>
      <c r="H578" s="58"/>
      <c r="I578" s="59"/>
      <c r="J578" s="193"/>
      <c r="K578" s="60"/>
      <c r="L578" s="192"/>
      <c r="M578" s="56">
        <f>M577+IF(AND(K578="Pago",OR(E578='PC Receitas'!$O$4,E578='PC Receitas'!$O$5,E578='PC Receitas'!$O$6)),I578,IF(AND(K578="Pago",OR(E578='PC Receitas'!$O$7,E578='PC Receitas'!$O$8,E578='PC Receitas'!$O$9,E578='PC Receitas'!$O$10,E578='PC Receitas'!$O$11,E578='PC Receitas'!$O$12,E578='PC Receitas'!$O$13,E578='PC Receitas'!$O$14)),-I578,0))</f>
        <v>7448.57</v>
      </c>
      <c r="R578" s="153" t="e">
        <f t="shared" si="32"/>
        <v>#N/A</v>
      </c>
      <c r="S578" s="150" t="e">
        <f t="shared" si="33"/>
        <v>#N/A</v>
      </c>
      <c r="T578" s="150" t="e">
        <f t="shared" si="34"/>
        <v>#N/A</v>
      </c>
      <c r="U578" s="150" t="e">
        <f t="shared" si="35"/>
        <v>#N/A</v>
      </c>
      <c r="V578" s="154" t="e">
        <f>VLOOKUP(E578,'PC Receitas'!$O$4:$P$14,2,FALSE)</f>
        <v>#N/A</v>
      </c>
    </row>
    <row r="579" spans="3:22" ht="19.5" customHeight="1" thickTop="1" thickBot="1" x14ac:dyDescent="0.3">
      <c r="C579" s="58"/>
      <c r="D579" s="58" t="str">
        <f>IF(C579&lt;&gt;"",TEXT(C579,"00")&amp;"/12/"&amp;'Configurações Básicas'!$P$5,"")</f>
        <v/>
      </c>
      <c r="E579" s="58"/>
      <c r="F579" s="58"/>
      <c r="G579" s="58"/>
      <c r="H579" s="58"/>
      <c r="I579" s="59"/>
      <c r="J579" s="193"/>
      <c r="K579" s="60"/>
      <c r="L579" s="192"/>
      <c r="M579" s="56">
        <f>M578+IF(AND(K579="Pago",OR(E579='PC Receitas'!$O$4,E579='PC Receitas'!$O$5,E579='PC Receitas'!$O$6)),I579,IF(AND(K579="Pago",OR(E579='PC Receitas'!$O$7,E579='PC Receitas'!$O$8,E579='PC Receitas'!$O$9,E579='PC Receitas'!$O$10,E579='PC Receitas'!$O$11,E579='PC Receitas'!$O$12,E579='PC Receitas'!$O$13,E579='PC Receitas'!$O$14)),-I579,0))</f>
        <v>7448.57</v>
      </c>
      <c r="R579" s="153" t="e">
        <f t="shared" si="32"/>
        <v>#N/A</v>
      </c>
      <c r="S579" s="150" t="e">
        <f t="shared" si="33"/>
        <v>#N/A</v>
      </c>
      <c r="T579" s="150" t="e">
        <f t="shared" si="34"/>
        <v>#N/A</v>
      </c>
      <c r="U579" s="150" t="e">
        <f t="shared" si="35"/>
        <v>#N/A</v>
      </c>
      <c r="V579" s="154" t="e">
        <f>VLOOKUP(E579,'PC Receitas'!$O$4:$P$14,2,FALSE)</f>
        <v>#N/A</v>
      </c>
    </row>
    <row r="580" spans="3:22" ht="19.5" customHeight="1" thickTop="1" thickBot="1" x14ac:dyDescent="0.3">
      <c r="C580" s="58"/>
      <c r="D580" s="58" t="str">
        <f>IF(C580&lt;&gt;"",TEXT(C580,"00")&amp;"/12/"&amp;'Configurações Básicas'!$P$5,"")</f>
        <v/>
      </c>
      <c r="E580" s="58"/>
      <c r="F580" s="58"/>
      <c r="G580" s="58"/>
      <c r="H580" s="58"/>
      <c r="I580" s="59"/>
      <c r="J580" s="193"/>
      <c r="K580" s="60"/>
      <c r="L580" s="192"/>
      <c r="M580" s="56">
        <f>M579+IF(AND(K580="Pago",OR(E580='PC Receitas'!$O$4,E580='PC Receitas'!$O$5,E580='PC Receitas'!$O$6)),I580,IF(AND(K580="Pago",OR(E580='PC Receitas'!$O$7,E580='PC Receitas'!$O$8,E580='PC Receitas'!$O$9,E580='PC Receitas'!$O$10,E580='PC Receitas'!$O$11,E580='PC Receitas'!$O$12,E580='PC Receitas'!$O$13,E580='PC Receitas'!$O$14)),-I580,0))</f>
        <v>7448.57</v>
      </c>
      <c r="R580" s="153" t="e">
        <f t="shared" si="32"/>
        <v>#N/A</v>
      </c>
      <c r="S580" s="150" t="e">
        <f t="shared" si="33"/>
        <v>#N/A</v>
      </c>
      <c r="T580" s="150" t="e">
        <f t="shared" si="34"/>
        <v>#N/A</v>
      </c>
      <c r="U580" s="150" t="e">
        <f t="shared" si="35"/>
        <v>#N/A</v>
      </c>
      <c r="V580" s="154" t="e">
        <f>VLOOKUP(E580,'PC Receitas'!$O$4:$P$14,2,FALSE)</f>
        <v>#N/A</v>
      </c>
    </row>
    <row r="581" spans="3:22" ht="19.5" customHeight="1" thickTop="1" thickBot="1" x14ac:dyDescent="0.3">
      <c r="C581" s="58"/>
      <c r="D581" s="58" t="str">
        <f>IF(C581&lt;&gt;"",TEXT(C581,"00")&amp;"/12/"&amp;'Configurações Básicas'!$P$5,"")</f>
        <v/>
      </c>
      <c r="E581" s="58"/>
      <c r="F581" s="58"/>
      <c r="G581" s="58"/>
      <c r="H581" s="58"/>
      <c r="I581" s="59"/>
      <c r="J581" s="193"/>
      <c r="K581" s="60"/>
      <c r="L581" s="192"/>
      <c r="M581" s="56">
        <f>M580+IF(AND(K581="Pago",OR(E581='PC Receitas'!$O$4,E581='PC Receitas'!$O$5,E581='PC Receitas'!$O$6)),I581,IF(AND(K581="Pago",OR(E581='PC Receitas'!$O$7,E581='PC Receitas'!$O$8,E581='PC Receitas'!$O$9,E581='PC Receitas'!$O$10,E581='PC Receitas'!$O$11,E581='PC Receitas'!$O$12,E581='PC Receitas'!$O$13,E581='PC Receitas'!$O$14)),-I581,0))</f>
        <v>7448.57</v>
      </c>
      <c r="R581" s="153" t="e">
        <f t="shared" si="32"/>
        <v>#N/A</v>
      </c>
      <c r="S581" s="150" t="e">
        <f t="shared" si="33"/>
        <v>#N/A</v>
      </c>
      <c r="T581" s="150" t="e">
        <f t="shared" si="34"/>
        <v>#N/A</v>
      </c>
      <c r="U581" s="150" t="e">
        <f t="shared" si="35"/>
        <v>#N/A</v>
      </c>
      <c r="V581" s="154" t="e">
        <f>VLOOKUP(E581,'PC Receitas'!$O$4:$P$14,2,FALSE)</f>
        <v>#N/A</v>
      </c>
    </row>
    <row r="582" spans="3:22" ht="19.5" customHeight="1" thickTop="1" thickBot="1" x14ac:dyDescent="0.3">
      <c r="C582" s="58"/>
      <c r="D582" s="58" t="str">
        <f>IF(C582&lt;&gt;"",TEXT(C582,"00")&amp;"/12/"&amp;'Configurações Básicas'!$P$5,"")</f>
        <v/>
      </c>
      <c r="E582" s="58"/>
      <c r="F582" s="58"/>
      <c r="G582" s="58"/>
      <c r="H582" s="58"/>
      <c r="I582" s="59"/>
      <c r="J582" s="193"/>
      <c r="K582" s="60"/>
      <c r="L582" s="192"/>
      <c r="M582" s="56">
        <f>M581+IF(AND(K582="Pago",OR(E582='PC Receitas'!$O$4,E582='PC Receitas'!$O$5,E582='PC Receitas'!$O$6)),I582,IF(AND(K582="Pago",OR(E582='PC Receitas'!$O$7,E582='PC Receitas'!$O$8,E582='PC Receitas'!$O$9,E582='PC Receitas'!$O$10,E582='PC Receitas'!$O$11,E582='PC Receitas'!$O$12,E582='PC Receitas'!$O$13,E582='PC Receitas'!$O$14)),-I582,0))</f>
        <v>7448.57</v>
      </c>
      <c r="R582" s="153" t="e">
        <f t="shared" ref="R582:R605" si="36">IF(V582="Despesas_com_RH","Despesa",IF(V582="Despesas_Operacionais","Despesa",IF(V582="Despesas_com_Marketing","Despesa",IF(V582="Impostos","Despesa",IF(V582="Investimentos","Despesa","")))))</f>
        <v>#N/A</v>
      </c>
      <c r="S582" s="150" t="e">
        <f t="shared" ref="S582:S605" si="37">IF(V582="Despesas_com_Produtos","Despesa",IF(V582="Despesas_com_Serviços","Despesa",IF(V582="Despesas_Não_Operacionais","Despesa","")))</f>
        <v>#N/A</v>
      </c>
      <c r="T582" s="150" t="e">
        <f t="shared" ref="T582:T605" si="38">IF(V582="Receitas_com_Produtos","Receita",IF(V582="Receitas_com_Serviços","Receita",IF(V582="Receitas_Não_Operacionais","Receita","")))</f>
        <v>#N/A</v>
      </c>
      <c r="U582" s="150" t="e">
        <f t="shared" ref="U582:U605" si="39">IF(R582&lt;&gt;"",R582,IF(S582&lt;&gt;"",S582,IF(T582&lt;&gt;"",T582,"")))</f>
        <v>#N/A</v>
      </c>
      <c r="V582" s="154" t="e">
        <f>VLOOKUP(E582,'PC Receitas'!$O$4:$P$14,2,FALSE)</f>
        <v>#N/A</v>
      </c>
    </row>
    <row r="583" spans="3:22" ht="19.5" customHeight="1" thickTop="1" thickBot="1" x14ac:dyDescent="0.3">
      <c r="C583" s="58"/>
      <c r="D583" s="58" t="str">
        <f>IF(C583&lt;&gt;"",TEXT(C583,"00")&amp;"/12/"&amp;'Configurações Básicas'!$P$5,"")</f>
        <v/>
      </c>
      <c r="E583" s="58"/>
      <c r="F583" s="58"/>
      <c r="G583" s="58"/>
      <c r="H583" s="58"/>
      <c r="I583" s="59"/>
      <c r="J583" s="193"/>
      <c r="K583" s="60"/>
      <c r="L583" s="192"/>
      <c r="M583" s="56">
        <f>M582+IF(AND(K583="Pago",OR(E583='PC Receitas'!$O$4,E583='PC Receitas'!$O$5,E583='PC Receitas'!$O$6)),I583,IF(AND(K583="Pago",OR(E583='PC Receitas'!$O$7,E583='PC Receitas'!$O$8,E583='PC Receitas'!$O$9,E583='PC Receitas'!$O$10,E583='PC Receitas'!$O$11,E583='PC Receitas'!$O$12,E583='PC Receitas'!$O$13,E583='PC Receitas'!$O$14)),-I583,0))</f>
        <v>7448.57</v>
      </c>
      <c r="R583" s="153" t="e">
        <f t="shared" si="36"/>
        <v>#N/A</v>
      </c>
      <c r="S583" s="150" t="e">
        <f t="shared" si="37"/>
        <v>#N/A</v>
      </c>
      <c r="T583" s="150" t="e">
        <f t="shared" si="38"/>
        <v>#N/A</v>
      </c>
      <c r="U583" s="150" t="e">
        <f t="shared" si="39"/>
        <v>#N/A</v>
      </c>
      <c r="V583" s="154" t="e">
        <f>VLOOKUP(E583,'PC Receitas'!$O$4:$P$14,2,FALSE)</f>
        <v>#N/A</v>
      </c>
    </row>
    <row r="584" spans="3:22" ht="19.5" customHeight="1" thickTop="1" thickBot="1" x14ac:dyDescent="0.3">
      <c r="C584" s="58"/>
      <c r="D584" s="58" t="str">
        <f>IF(C584&lt;&gt;"",TEXT(C584,"00")&amp;"/12/"&amp;'Configurações Básicas'!$P$5,"")</f>
        <v/>
      </c>
      <c r="E584" s="58"/>
      <c r="F584" s="58"/>
      <c r="G584" s="58"/>
      <c r="H584" s="58"/>
      <c r="I584" s="59"/>
      <c r="J584" s="193"/>
      <c r="K584" s="60"/>
      <c r="L584" s="192"/>
      <c r="M584" s="56">
        <f>M583+IF(AND(K584="Pago",OR(E584='PC Receitas'!$O$4,E584='PC Receitas'!$O$5,E584='PC Receitas'!$O$6)),I584,IF(AND(K584="Pago",OR(E584='PC Receitas'!$O$7,E584='PC Receitas'!$O$8,E584='PC Receitas'!$O$9,E584='PC Receitas'!$O$10,E584='PC Receitas'!$O$11,E584='PC Receitas'!$O$12,E584='PC Receitas'!$O$13,E584='PC Receitas'!$O$14)),-I584,0))</f>
        <v>7448.57</v>
      </c>
      <c r="R584" s="153" t="e">
        <f t="shared" si="36"/>
        <v>#N/A</v>
      </c>
      <c r="S584" s="150" t="e">
        <f t="shared" si="37"/>
        <v>#N/A</v>
      </c>
      <c r="T584" s="150" t="e">
        <f t="shared" si="38"/>
        <v>#N/A</v>
      </c>
      <c r="U584" s="150" t="e">
        <f t="shared" si="39"/>
        <v>#N/A</v>
      </c>
      <c r="V584" s="154" t="e">
        <f>VLOOKUP(E584,'PC Receitas'!$O$4:$P$14,2,FALSE)</f>
        <v>#N/A</v>
      </c>
    </row>
    <row r="585" spans="3:22" ht="19.5" customHeight="1" thickTop="1" thickBot="1" x14ac:dyDescent="0.3">
      <c r="C585" s="58"/>
      <c r="D585" s="58" t="str">
        <f>IF(C585&lt;&gt;"",TEXT(C585,"00")&amp;"/12/"&amp;'Configurações Básicas'!$P$5,"")</f>
        <v/>
      </c>
      <c r="E585" s="58"/>
      <c r="F585" s="58"/>
      <c r="G585" s="58"/>
      <c r="H585" s="58"/>
      <c r="I585" s="59"/>
      <c r="J585" s="193"/>
      <c r="K585" s="60"/>
      <c r="L585" s="192"/>
      <c r="M585" s="56">
        <f>M584+IF(AND(K585="Pago",OR(E585='PC Receitas'!$O$4,E585='PC Receitas'!$O$5,E585='PC Receitas'!$O$6)),I585,IF(AND(K585="Pago",OR(E585='PC Receitas'!$O$7,E585='PC Receitas'!$O$8,E585='PC Receitas'!$O$9,E585='PC Receitas'!$O$10,E585='PC Receitas'!$O$11,E585='PC Receitas'!$O$12,E585='PC Receitas'!$O$13,E585='PC Receitas'!$O$14)),-I585,0))</f>
        <v>7448.57</v>
      </c>
      <c r="R585" s="153" t="e">
        <f t="shared" si="36"/>
        <v>#N/A</v>
      </c>
      <c r="S585" s="150" t="e">
        <f t="shared" si="37"/>
        <v>#N/A</v>
      </c>
      <c r="T585" s="150" t="e">
        <f t="shared" si="38"/>
        <v>#N/A</v>
      </c>
      <c r="U585" s="150" t="e">
        <f t="shared" si="39"/>
        <v>#N/A</v>
      </c>
      <c r="V585" s="154" t="e">
        <f>VLOOKUP(E585,'PC Receitas'!$O$4:$P$14,2,FALSE)</f>
        <v>#N/A</v>
      </c>
    </row>
    <row r="586" spans="3:22" ht="19.5" customHeight="1" thickTop="1" thickBot="1" x14ac:dyDescent="0.3">
      <c r="C586" s="58"/>
      <c r="D586" s="58" t="str">
        <f>IF(C586&lt;&gt;"",TEXT(C586,"00")&amp;"/12/"&amp;'Configurações Básicas'!$P$5,"")</f>
        <v/>
      </c>
      <c r="E586" s="58"/>
      <c r="F586" s="58"/>
      <c r="G586" s="58"/>
      <c r="H586" s="58"/>
      <c r="I586" s="59"/>
      <c r="J586" s="193"/>
      <c r="K586" s="60"/>
      <c r="L586" s="192"/>
      <c r="M586" s="56">
        <f>M585+IF(AND(K586="Pago",OR(E586='PC Receitas'!$O$4,E586='PC Receitas'!$O$5,E586='PC Receitas'!$O$6)),I586,IF(AND(K586="Pago",OR(E586='PC Receitas'!$O$7,E586='PC Receitas'!$O$8,E586='PC Receitas'!$O$9,E586='PC Receitas'!$O$10,E586='PC Receitas'!$O$11,E586='PC Receitas'!$O$12,E586='PC Receitas'!$O$13,E586='PC Receitas'!$O$14)),-I586,0))</f>
        <v>7448.57</v>
      </c>
      <c r="R586" s="153" t="e">
        <f t="shared" si="36"/>
        <v>#N/A</v>
      </c>
      <c r="S586" s="150" t="e">
        <f t="shared" si="37"/>
        <v>#N/A</v>
      </c>
      <c r="T586" s="150" t="e">
        <f t="shared" si="38"/>
        <v>#N/A</v>
      </c>
      <c r="U586" s="150" t="e">
        <f t="shared" si="39"/>
        <v>#N/A</v>
      </c>
      <c r="V586" s="154" t="e">
        <f>VLOOKUP(E586,'PC Receitas'!$O$4:$P$14,2,FALSE)</f>
        <v>#N/A</v>
      </c>
    </row>
    <row r="587" spans="3:22" ht="19.5" customHeight="1" thickTop="1" thickBot="1" x14ac:dyDescent="0.3">
      <c r="C587" s="58"/>
      <c r="D587" s="58" t="str">
        <f>IF(C587&lt;&gt;"",TEXT(C587,"00")&amp;"/12/"&amp;'Configurações Básicas'!$P$5,"")</f>
        <v/>
      </c>
      <c r="E587" s="58"/>
      <c r="F587" s="58"/>
      <c r="G587" s="58"/>
      <c r="H587" s="58"/>
      <c r="I587" s="59"/>
      <c r="J587" s="193"/>
      <c r="K587" s="60"/>
      <c r="L587" s="192"/>
      <c r="M587" s="56">
        <f>M586+IF(AND(K587="Pago",OR(E587='PC Receitas'!$O$4,E587='PC Receitas'!$O$5,E587='PC Receitas'!$O$6)),I587,IF(AND(K587="Pago",OR(E587='PC Receitas'!$O$7,E587='PC Receitas'!$O$8,E587='PC Receitas'!$O$9,E587='PC Receitas'!$O$10,E587='PC Receitas'!$O$11,E587='PC Receitas'!$O$12,E587='PC Receitas'!$O$13,E587='PC Receitas'!$O$14)),-I587,0))</f>
        <v>7448.57</v>
      </c>
      <c r="R587" s="153" t="e">
        <f t="shared" si="36"/>
        <v>#N/A</v>
      </c>
      <c r="S587" s="150" t="e">
        <f t="shared" si="37"/>
        <v>#N/A</v>
      </c>
      <c r="T587" s="150" t="e">
        <f t="shared" si="38"/>
        <v>#N/A</v>
      </c>
      <c r="U587" s="150" t="e">
        <f t="shared" si="39"/>
        <v>#N/A</v>
      </c>
      <c r="V587" s="154" t="e">
        <f>VLOOKUP(E587,'PC Receitas'!$O$4:$P$14,2,FALSE)</f>
        <v>#N/A</v>
      </c>
    </row>
    <row r="588" spans="3:22" ht="19.5" customHeight="1" thickTop="1" thickBot="1" x14ac:dyDescent="0.3">
      <c r="C588" s="58"/>
      <c r="D588" s="58" t="str">
        <f>IF(C588&lt;&gt;"",TEXT(C588,"00")&amp;"/12/"&amp;'Configurações Básicas'!$P$5,"")</f>
        <v/>
      </c>
      <c r="E588" s="58"/>
      <c r="F588" s="58"/>
      <c r="G588" s="58"/>
      <c r="H588" s="58"/>
      <c r="I588" s="59"/>
      <c r="J588" s="193"/>
      <c r="K588" s="60"/>
      <c r="L588" s="192"/>
      <c r="M588" s="56">
        <f>M587+IF(AND(K588="Pago",OR(E588='PC Receitas'!$O$4,E588='PC Receitas'!$O$5,E588='PC Receitas'!$O$6)),I588,IF(AND(K588="Pago",OR(E588='PC Receitas'!$O$7,E588='PC Receitas'!$O$8,E588='PC Receitas'!$O$9,E588='PC Receitas'!$O$10,E588='PC Receitas'!$O$11,E588='PC Receitas'!$O$12,E588='PC Receitas'!$O$13,E588='PC Receitas'!$O$14)),-I588,0))</f>
        <v>7448.57</v>
      </c>
      <c r="R588" s="153" t="e">
        <f t="shared" si="36"/>
        <v>#N/A</v>
      </c>
      <c r="S588" s="150" t="e">
        <f t="shared" si="37"/>
        <v>#N/A</v>
      </c>
      <c r="T588" s="150" t="e">
        <f t="shared" si="38"/>
        <v>#N/A</v>
      </c>
      <c r="U588" s="150" t="e">
        <f t="shared" si="39"/>
        <v>#N/A</v>
      </c>
      <c r="V588" s="154" t="e">
        <f>VLOOKUP(E588,'PC Receitas'!$O$4:$P$14,2,FALSE)</f>
        <v>#N/A</v>
      </c>
    </row>
    <row r="589" spans="3:22" ht="19.5" customHeight="1" thickTop="1" thickBot="1" x14ac:dyDescent="0.3">
      <c r="C589" s="58"/>
      <c r="D589" s="58" t="str">
        <f>IF(C589&lt;&gt;"",TEXT(C589,"00")&amp;"/12/"&amp;'Configurações Básicas'!$P$5,"")</f>
        <v/>
      </c>
      <c r="E589" s="58"/>
      <c r="F589" s="58"/>
      <c r="G589" s="58"/>
      <c r="H589" s="58"/>
      <c r="I589" s="59"/>
      <c r="J589" s="193"/>
      <c r="K589" s="60"/>
      <c r="L589" s="192"/>
      <c r="M589" s="56">
        <f>M588+IF(AND(K589="Pago",OR(E589='PC Receitas'!$O$4,E589='PC Receitas'!$O$5,E589='PC Receitas'!$O$6)),I589,IF(AND(K589="Pago",OR(E589='PC Receitas'!$O$7,E589='PC Receitas'!$O$8,E589='PC Receitas'!$O$9,E589='PC Receitas'!$O$10,E589='PC Receitas'!$O$11,E589='PC Receitas'!$O$12,E589='PC Receitas'!$O$13,E589='PC Receitas'!$O$14)),-I589,0))</f>
        <v>7448.57</v>
      </c>
      <c r="R589" s="153" t="e">
        <f t="shared" si="36"/>
        <v>#N/A</v>
      </c>
      <c r="S589" s="150" t="e">
        <f t="shared" si="37"/>
        <v>#N/A</v>
      </c>
      <c r="T589" s="150" t="e">
        <f t="shared" si="38"/>
        <v>#N/A</v>
      </c>
      <c r="U589" s="150" t="e">
        <f t="shared" si="39"/>
        <v>#N/A</v>
      </c>
      <c r="V589" s="154" t="e">
        <f>VLOOKUP(E589,'PC Receitas'!$O$4:$P$14,2,FALSE)</f>
        <v>#N/A</v>
      </c>
    </row>
    <row r="590" spans="3:22" ht="19.5" customHeight="1" thickTop="1" thickBot="1" x14ac:dyDescent="0.3">
      <c r="C590" s="58"/>
      <c r="D590" s="58" t="str">
        <f>IF(C590&lt;&gt;"",TEXT(C590,"00")&amp;"/12/"&amp;'Configurações Básicas'!$P$5,"")</f>
        <v/>
      </c>
      <c r="E590" s="58"/>
      <c r="F590" s="58"/>
      <c r="G590" s="58"/>
      <c r="H590" s="58"/>
      <c r="I590" s="59"/>
      <c r="J590" s="193"/>
      <c r="K590" s="60"/>
      <c r="L590" s="192"/>
      <c r="M590" s="56">
        <f>M589+IF(AND(K590="Pago",OR(E590='PC Receitas'!$O$4,E590='PC Receitas'!$O$5,E590='PC Receitas'!$O$6)),I590,IF(AND(K590="Pago",OR(E590='PC Receitas'!$O$7,E590='PC Receitas'!$O$8,E590='PC Receitas'!$O$9,E590='PC Receitas'!$O$10,E590='PC Receitas'!$O$11,E590='PC Receitas'!$O$12,E590='PC Receitas'!$O$13,E590='PC Receitas'!$O$14)),-I590,0))</f>
        <v>7448.57</v>
      </c>
      <c r="R590" s="153" t="e">
        <f t="shared" si="36"/>
        <v>#N/A</v>
      </c>
      <c r="S590" s="150" t="e">
        <f t="shared" si="37"/>
        <v>#N/A</v>
      </c>
      <c r="T590" s="150" t="e">
        <f t="shared" si="38"/>
        <v>#N/A</v>
      </c>
      <c r="U590" s="150" t="e">
        <f t="shared" si="39"/>
        <v>#N/A</v>
      </c>
      <c r="V590" s="154" t="e">
        <f>VLOOKUP(E590,'PC Receitas'!$O$4:$P$14,2,FALSE)</f>
        <v>#N/A</v>
      </c>
    </row>
    <row r="591" spans="3:22" ht="19.5" customHeight="1" thickTop="1" thickBot="1" x14ac:dyDescent="0.3">
      <c r="C591" s="58"/>
      <c r="D591" s="58" t="str">
        <f>IF(C591&lt;&gt;"",TEXT(C591,"00")&amp;"/12/"&amp;'Configurações Básicas'!$P$5,"")</f>
        <v/>
      </c>
      <c r="E591" s="58"/>
      <c r="F591" s="58"/>
      <c r="G591" s="58"/>
      <c r="H591" s="58"/>
      <c r="I591" s="59"/>
      <c r="J591" s="193"/>
      <c r="K591" s="60"/>
      <c r="L591" s="192"/>
      <c r="M591" s="56">
        <f>M590+IF(AND(K591="Pago",OR(E591='PC Receitas'!$O$4,E591='PC Receitas'!$O$5,E591='PC Receitas'!$O$6)),I591,IF(AND(K591="Pago",OR(E591='PC Receitas'!$O$7,E591='PC Receitas'!$O$8,E591='PC Receitas'!$O$9,E591='PC Receitas'!$O$10,E591='PC Receitas'!$O$11,E591='PC Receitas'!$O$12,E591='PC Receitas'!$O$13,E591='PC Receitas'!$O$14)),-I591,0))</f>
        <v>7448.57</v>
      </c>
      <c r="R591" s="153" t="e">
        <f t="shared" si="36"/>
        <v>#N/A</v>
      </c>
      <c r="S591" s="150" t="e">
        <f t="shared" si="37"/>
        <v>#N/A</v>
      </c>
      <c r="T591" s="150" t="e">
        <f t="shared" si="38"/>
        <v>#N/A</v>
      </c>
      <c r="U591" s="150" t="e">
        <f t="shared" si="39"/>
        <v>#N/A</v>
      </c>
      <c r="V591" s="154" t="e">
        <f>VLOOKUP(E591,'PC Receitas'!$O$4:$P$14,2,FALSE)</f>
        <v>#N/A</v>
      </c>
    </row>
    <row r="592" spans="3:22" ht="19.5" customHeight="1" thickTop="1" thickBot="1" x14ac:dyDescent="0.3">
      <c r="C592" s="58"/>
      <c r="D592" s="58" t="str">
        <f>IF(C592&lt;&gt;"",TEXT(C592,"00")&amp;"/12/"&amp;'Configurações Básicas'!$P$5,"")</f>
        <v/>
      </c>
      <c r="E592" s="58"/>
      <c r="F592" s="58"/>
      <c r="G592" s="58"/>
      <c r="H592" s="58"/>
      <c r="I592" s="59"/>
      <c r="J592" s="193"/>
      <c r="K592" s="60"/>
      <c r="L592" s="192"/>
      <c r="M592" s="56">
        <f>M591+IF(AND(K592="Pago",OR(E592='PC Receitas'!$O$4,E592='PC Receitas'!$O$5,E592='PC Receitas'!$O$6)),I592,IF(AND(K592="Pago",OR(E592='PC Receitas'!$O$7,E592='PC Receitas'!$O$8,E592='PC Receitas'!$O$9,E592='PC Receitas'!$O$10,E592='PC Receitas'!$O$11,E592='PC Receitas'!$O$12,E592='PC Receitas'!$O$13,E592='PC Receitas'!$O$14)),-I592,0))</f>
        <v>7448.57</v>
      </c>
      <c r="R592" s="153" t="e">
        <f t="shared" si="36"/>
        <v>#N/A</v>
      </c>
      <c r="S592" s="150" t="e">
        <f t="shared" si="37"/>
        <v>#N/A</v>
      </c>
      <c r="T592" s="150" t="e">
        <f t="shared" si="38"/>
        <v>#N/A</v>
      </c>
      <c r="U592" s="150" t="e">
        <f t="shared" si="39"/>
        <v>#N/A</v>
      </c>
      <c r="V592" s="154" t="e">
        <f>VLOOKUP(E592,'PC Receitas'!$O$4:$P$14,2,FALSE)</f>
        <v>#N/A</v>
      </c>
    </row>
    <row r="593" spans="3:22" ht="19.5" customHeight="1" thickTop="1" thickBot="1" x14ac:dyDescent="0.3">
      <c r="C593" s="58"/>
      <c r="D593" s="58" t="str">
        <f>IF(C593&lt;&gt;"",TEXT(C593,"00")&amp;"/12/"&amp;'Configurações Básicas'!$P$5,"")</f>
        <v/>
      </c>
      <c r="E593" s="58"/>
      <c r="F593" s="58"/>
      <c r="G593" s="58"/>
      <c r="H593" s="58"/>
      <c r="I593" s="59"/>
      <c r="J593" s="193"/>
      <c r="K593" s="60"/>
      <c r="L593" s="192"/>
      <c r="M593" s="56">
        <f>M592+IF(AND(K593="Pago",OR(E593='PC Receitas'!$O$4,E593='PC Receitas'!$O$5,E593='PC Receitas'!$O$6)),I593,IF(AND(K593="Pago",OR(E593='PC Receitas'!$O$7,E593='PC Receitas'!$O$8,E593='PC Receitas'!$O$9,E593='PC Receitas'!$O$10,E593='PC Receitas'!$O$11,E593='PC Receitas'!$O$12,E593='PC Receitas'!$O$13,E593='PC Receitas'!$O$14)),-I593,0))</f>
        <v>7448.57</v>
      </c>
      <c r="R593" s="153" t="e">
        <f t="shared" si="36"/>
        <v>#N/A</v>
      </c>
      <c r="S593" s="150" t="e">
        <f t="shared" si="37"/>
        <v>#N/A</v>
      </c>
      <c r="T593" s="150" t="e">
        <f t="shared" si="38"/>
        <v>#N/A</v>
      </c>
      <c r="U593" s="150" t="e">
        <f t="shared" si="39"/>
        <v>#N/A</v>
      </c>
      <c r="V593" s="154" t="e">
        <f>VLOOKUP(E593,'PC Receitas'!$O$4:$P$14,2,FALSE)</f>
        <v>#N/A</v>
      </c>
    </row>
    <row r="594" spans="3:22" ht="19.5" customHeight="1" thickTop="1" thickBot="1" x14ac:dyDescent="0.3">
      <c r="C594" s="58"/>
      <c r="D594" s="58" t="str">
        <f>IF(C594&lt;&gt;"",TEXT(C594,"00")&amp;"/12/"&amp;'Configurações Básicas'!$P$5,"")</f>
        <v/>
      </c>
      <c r="E594" s="58"/>
      <c r="F594" s="58"/>
      <c r="G594" s="58"/>
      <c r="H594" s="58"/>
      <c r="I594" s="59"/>
      <c r="J594" s="193"/>
      <c r="K594" s="60"/>
      <c r="L594" s="192"/>
      <c r="M594" s="56">
        <f>M593+IF(AND(K594="Pago",OR(E594='PC Receitas'!$O$4,E594='PC Receitas'!$O$5,E594='PC Receitas'!$O$6)),I594,IF(AND(K594="Pago",OR(E594='PC Receitas'!$O$7,E594='PC Receitas'!$O$8,E594='PC Receitas'!$O$9,E594='PC Receitas'!$O$10,E594='PC Receitas'!$O$11,E594='PC Receitas'!$O$12,E594='PC Receitas'!$O$13,E594='PC Receitas'!$O$14)),-I594,0))</f>
        <v>7448.57</v>
      </c>
      <c r="R594" s="153" t="e">
        <f t="shared" si="36"/>
        <v>#N/A</v>
      </c>
      <c r="S594" s="150" t="e">
        <f t="shared" si="37"/>
        <v>#N/A</v>
      </c>
      <c r="T594" s="150" t="e">
        <f t="shared" si="38"/>
        <v>#N/A</v>
      </c>
      <c r="U594" s="150" t="e">
        <f t="shared" si="39"/>
        <v>#N/A</v>
      </c>
      <c r="V594" s="154" t="e">
        <f>VLOOKUP(E594,'PC Receitas'!$O$4:$P$14,2,FALSE)</f>
        <v>#N/A</v>
      </c>
    </row>
    <row r="595" spans="3:22" ht="19.5" customHeight="1" thickTop="1" thickBot="1" x14ac:dyDescent="0.3">
      <c r="C595" s="58"/>
      <c r="D595" s="58" t="str">
        <f>IF(C595&lt;&gt;"",TEXT(C595,"00")&amp;"/12/"&amp;'Configurações Básicas'!$P$5,"")</f>
        <v/>
      </c>
      <c r="E595" s="58"/>
      <c r="F595" s="58"/>
      <c r="G595" s="58"/>
      <c r="H595" s="58"/>
      <c r="I595" s="59"/>
      <c r="J595" s="193"/>
      <c r="K595" s="60"/>
      <c r="L595" s="192"/>
      <c r="M595" s="56">
        <f>M594+IF(AND(K595="Pago",OR(E595='PC Receitas'!$O$4,E595='PC Receitas'!$O$5,E595='PC Receitas'!$O$6)),I595,IF(AND(K595="Pago",OR(E595='PC Receitas'!$O$7,E595='PC Receitas'!$O$8,E595='PC Receitas'!$O$9,E595='PC Receitas'!$O$10,E595='PC Receitas'!$O$11,E595='PC Receitas'!$O$12,E595='PC Receitas'!$O$13,E595='PC Receitas'!$O$14)),-I595,0))</f>
        <v>7448.57</v>
      </c>
      <c r="R595" s="153" t="e">
        <f t="shared" si="36"/>
        <v>#N/A</v>
      </c>
      <c r="S595" s="150" t="e">
        <f t="shared" si="37"/>
        <v>#N/A</v>
      </c>
      <c r="T595" s="150" t="e">
        <f t="shared" si="38"/>
        <v>#N/A</v>
      </c>
      <c r="U595" s="150" t="e">
        <f t="shared" si="39"/>
        <v>#N/A</v>
      </c>
      <c r="V595" s="154" t="e">
        <f>VLOOKUP(E595,'PC Receitas'!$O$4:$P$14,2,FALSE)</f>
        <v>#N/A</v>
      </c>
    </row>
    <row r="596" spans="3:22" ht="19.5" customHeight="1" thickTop="1" thickBot="1" x14ac:dyDescent="0.3">
      <c r="C596" s="58"/>
      <c r="D596" s="58" t="str">
        <f>IF(C596&lt;&gt;"",TEXT(C596,"00")&amp;"/12/"&amp;'Configurações Básicas'!$P$5,"")</f>
        <v/>
      </c>
      <c r="E596" s="58"/>
      <c r="F596" s="58"/>
      <c r="G596" s="58"/>
      <c r="H596" s="58"/>
      <c r="I596" s="59"/>
      <c r="J596" s="193"/>
      <c r="K596" s="60"/>
      <c r="L596" s="192"/>
      <c r="M596" s="56">
        <f>M595+IF(AND(K596="Pago",OR(E596='PC Receitas'!$O$4,E596='PC Receitas'!$O$5,E596='PC Receitas'!$O$6)),I596,IF(AND(K596="Pago",OR(E596='PC Receitas'!$O$7,E596='PC Receitas'!$O$8,E596='PC Receitas'!$O$9,E596='PC Receitas'!$O$10,E596='PC Receitas'!$O$11,E596='PC Receitas'!$O$12,E596='PC Receitas'!$O$13,E596='PC Receitas'!$O$14)),-I596,0))</f>
        <v>7448.57</v>
      </c>
      <c r="R596" s="153" t="e">
        <f t="shared" si="36"/>
        <v>#N/A</v>
      </c>
      <c r="S596" s="150" t="e">
        <f t="shared" si="37"/>
        <v>#N/A</v>
      </c>
      <c r="T596" s="150" t="e">
        <f t="shared" si="38"/>
        <v>#N/A</v>
      </c>
      <c r="U596" s="150" t="e">
        <f t="shared" si="39"/>
        <v>#N/A</v>
      </c>
      <c r="V596" s="154" t="e">
        <f>VLOOKUP(E596,'PC Receitas'!$O$4:$P$14,2,FALSE)</f>
        <v>#N/A</v>
      </c>
    </row>
    <row r="597" spans="3:22" ht="19.5" customHeight="1" thickTop="1" thickBot="1" x14ac:dyDescent="0.3">
      <c r="C597" s="58"/>
      <c r="D597" s="58" t="str">
        <f>IF(C597&lt;&gt;"",TEXT(C597,"00")&amp;"/12/"&amp;'Configurações Básicas'!$P$5,"")</f>
        <v/>
      </c>
      <c r="E597" s="58"/>
      <c r="F597" s="58"/>
      <c r="G597" s="58"/>
      <c r="H597" s="58"/>
      <c r="I597" s="59"/>
      <c r="J597" s="193"/>
      <c r="K597" s="60"/>
      <c r="L597" s="192"/>
      <c r="M597" s="56">
        <f>M596+IF(AND(K597="Pago",OR(E597='PC Receitas'!$O$4,E597='PC Receitas'!$O$5,E597='PC Receitas'!$O$6)),I597,IF(AND(K597="Pago",OR(E597='PC Receitas'!$O$7,E597='PC Receitas'!$O$8,E597='PC Receitas'!$O$9,E597='PC Receitas'!$O$10,E597='PC Receitas'!$O$11,E597='PC Receitas'!$O$12,E597='PC Receitas'!$O$13,E597='PC Receitas'!$O$14)),-I597,0))</f>
        <v>7448.57</v>
      </c>
      <c r="R597" s="153" t="e">
        <f t="shared" si="36"/>
        <v>#N/A</v>
      </c>
      <c r="S597" s="150" t="e">
        <f t="shared" si="37"/>
        <v>#N/A</v>
      </c>
      <c r="T597" s="150" t="e">
        <f t="shared" si="38"/>
        <v>#N/A</v>
      </c>
      <c r="U597" s="150" t="e">
        <f t="shared" si="39"/>
        <v>#N/A</v>
      </c>
      <c r="V597" s="154" t="e">
        <f>VLOOKUP(E597,'PC Receitas'!$O$4:$P$14,2,FALSE)</f>
        <v>#N/A</v>
      </c>
    </row>
    <row r="598" spans="3:22" ht="19.5" customHeight="1" thickTop="1" thickBot="1" x14ac:dyDescent="0.3">
      <c r="C598" s="58"/>
      <c r="D598" s="58" t="str">
        <f>IF(C598&lt;&gt;"",TEXT(C598,"00")&amp;"/12/"&amp;'Configurações Básicas'!$P$5,"")</f>
        <v/>
      </c>
      <c r="E598" s="58"/>
      <c r="F598" s="58"/>
      <c r="G598" s="58"/>
      <c r="H598" s="58"/>
      <c r="I598" s="59"/>
      <c r="J598" s="193"/>
      <c r="K598" s="60"/>
      <c r="L598" s="192"/>
      <c r="M598" s="56">
        <f>M597+IF(AND(K598="Pago",OR(E598='PC Receitas'!$O$4,E598='PC Receitas'!$O$5,E598='PC Receitas'!$O$6)),I598,IF(AND(K598="Pago",OR(E598='PC Receitas'!$O$7,E598='PC Receitas'!$O$8,E598='PC Receitas'!$O$9,E598='PC Receitas'!$O$10,E598='PC Receitas'!$O$11,E598='PC Receitas'!$O$12,E598='PC Receitas'!$O$13,E598='PC Receitas'!$O$14)),-I598,0))</f>
        <v>7448.57</v>
      </c>
      <c r="R598" s="153" t="e">
        <f t="shared" si="36"/>
        <v>#N/A</v>
      </c>
      <c r="S598" s="150" t="e">
        <f t="shared" si="37"/>
        <v>#N/A</v>
      </c>
      <c r="T598" s="150" t="e">
        <f t="shared" si="38"/>
        <v>#N/A</v>
      </c>
      <c r="U598" s="150" t="e">
        <f t="shared" si="39"/>
        <v>#N/A</v>
      </c>
      <c r="V598" s="154" t="e">
        <f>VLOOKUP(E598,'PC Receitas'!$O$4:$P$14,2,FALSE)</f>
        <v>#N/A</v>
      </c>
    </row>
    <row r="599" spans="3:22" ht="19.5" customHeight="1" thickTop="1" thickBot="1" x14ac:dyDescent="0.3">
      <c r="C599" s="58"/>
      <c r="D599" s="58" t="str">
        <f>IF(C599&lt;&gt;"",TEXT(C599,"00")&amp;"/12/"&amp;'Configurações Básicas'!$P$5,"")</f>
        <v/>
      </c>
      <c r="E599" s="58"/>
      <c r="F599" s="58"/>
      <c r="G599" s="58"/>
      <c r="H599" s="58"/>
      <c r="I599" s="59"/>
      <c r="J599" s="193"/>
      <c r="K599" s="60"/>
      <c r="L599" s="192"/>
      <c r="M599" s="56">
        <f>M598+IF(AND(K599="Pago",OR(E599='PC Receitas'!$O$4,E599='PC Receitas'!$O$5,E599='PC Receitas'!$O$6)),I599,IF(AND(K599="Pago",OR(E599='PC Receitas'!$O$7,E599='PC Receitas'!$O$8,E599='PC Receitas'!$O$9,E599='PC Receitas'!$O$10,E599='PC Receitas'!$O$11,E599='PC Receitas'!$O$12,E599='PC Receitas'!$O$13,E599='PC Receitas'!$O$14)),-I599,0))</f>
        <v>7448.57</v>
      </c>
      <c r="R599" s="153" t="e">
        <f t="shared" si="36"/>
        <v>#N/A</v>
      </c>
      <c r="S599" s="150" t="e">
        <f t="shared" si="37"/>
        <v>#N/A</v>
      </c>
      <c r="T599" s="150" t="e">
        <f t="shared" si="38"/>
        <v>#N/A</v>
      </c>
      <c r="U599" s="150" t="e">
        <f t="shared" si="39"/>
        <v>#N/A</v>
      </c>
      <c r="V599" s="154" t="e">
        <f>VLOOKUP(E599,'PC Receitas'!$O$4:$P$14,2,FALSE)</f>
        <v>#N/A</v>
      </c>
    </row>
    <row r="600" spans="3:22" ht="19.5" customHeight="1" thickTop="1" thickBot="1" x14ac:dyDescent="0.3">
      <c r="C600" s="58"/>
      <c r="D600" s="58" t="str">
        <f>IF(C600&lt;&gt;"",TEXT(C600,"00")&amp;"/12/"&amp;'Configurações Básicas'!$P$5,"")</f>
        <v/>
      </c>
      <c r="E600" s="58"/>
      <c r="F600" s="58"/>
      <c r="G600" s="58"/>
      <c r="H600" s="58"/>
      <c r="I600" s="59"/>
      <c r="J600" s="193"/>
      <c r="K600" s="60"/>
      <c r="L600" s="192"/>
      <c r="M600" s="56">
        <f>M599+IF(AND(K600="Pago",OR(E600='PC Receitas'!$O$4,E600='PC Receitas'!$O$5,E600='PC Receitas'!$O$6)),I600,IF(AND(K600="Pago",OR(E600='PC Receitas'!$O$7,E600='PC Receitas'!$O$8,E600='PC Receitas'!$O$9,E600='PC Receitas'!$O$10,E600='PC Receitas'!$O$11,E600='PC Receitas'!$O$12,E600='PC Receitas'!$O$13,E600='PC Receitas'!$O$14)),-I600,0))</f>
        <v>7448.57</v>
      </c>
      <c r="R600" s="153" t="e">
        <f t="shared" si="36"/>
        <v>#N/A</v>
      </c>
      <c r="S600" s="150" t="e">
        <f t="shared" si="37"/>
        <v>#N/A</v>
      </c>
      <c r="T600" s="150" t="e">
        <f t="shared" si="38"/>
        <v>#N/A</v>
      </c>
      <c r="U600" s="150" t="e">
        <f t="shared" si="39"/>
        <v>#N/A</v>
      </c>
      <c r="V600" s="154" t="e">
        <f>VLOOKUP(E600,'PC Receitas'!$O$4:$P$14,2,FALSE)</f>
        <v>#N/A</v>
      </c>
    </row>
    <row r="601" spans="3:22" ht="19.5" customHeight="1" thickTop="1" thickBot="1" x14ac:dyDescent="0.3">
      <c r="C601" s="58"/>
      <c r="D601" s="58" t="str">
        <f>IF(C601&lt;&gt;"",TEXT(C601,"00")&amp;"/12/"&amp;'Configurações Básicas'!$P$5,"")</f>
        <v/>
      </c>
      <c r="E601" s="58"/>
      <c r="F601" s="58"/>
      <c r="G601" s="58"/>
      <c r="H601" s="58"/>
      <c r="I601" s="59"/>
      <c r="J601" s="193"/>
      <c r="K601" s="60"/>
      <c r="L601" s="192"/>
      <c r="M601" s="56">
        <f>M600+IF(AND(K601="Pago",OR(E601='PC Receitas'!$O$4,E601='PC Receitas'!$O$5,E601='PC Receitas'!$O$6)),I601,IF(AND(K601="Pago",OR(E601='PC Receitas'!$O$7,E601='PC Receitas'!$O$8,E601='PC Receitas'!$O$9,E601='PC Receitas'!$O$10,E601='PC Receitas'!$O$11,E601='PC Receitas'!$O$12,E601='PC Receitas'!$O$13,E601='PC Receitas'!$O$14)),-I601,0))</f>
        <v>7448.57</v>
      </c>
      <c r="R601" s="153" t="e">
        <f t="shared" si="36"/>
        <v>#N/A</v>
      </c>
      <c r="S601" s="150" t="e">
        <f t="shared" si="37"/>
        <v>#N/A</v>
      </c>
      <c r="T601" s="150" t="e">
        <f t="shared" si="38"/>
        <v>#N/A</v>
      </c>
      <c r="U601" s="150" t="e">
        <f t="shared" si="39"/>
        <v>#N/A</v>
      </c>
      <c r="V601" s="154" t="e">
        <f>VLOOKUP(E601,'PC Receitas'!$O$4:$P$14,2,FALSE)</f>
        <v>#N/A</v>
      </c>
    </row>
    <row r="602" spans="3:22" ht="19.5" customHeight="1" thickTop="1" thickBot="1" x14ac:dyDescent="0.3">
      <c r="C602" s="58"/>
      <c r="D602" s="58" t="str">
        <f>IF(C602&lt;&gt;"",TEXT(C602,"00")&amp;"/12/"&amp;'Configurações Básicas'!$P$5,"")</f>
        <v/>
      </c>
      <c r="E602" s="58"/>
      <c r="F602" s="58"/>
      <c r="G602" s="58"/>
      <c r="H602" s="58"/>
      <c r="I602" s="59"/>
      <c r="J602" s="193"/>
      <c r="K602" s="60"/>
      <c r="L602" s="192"/>
      <c r="M602" s="56">
        <f>M601+IF(AND(K602="Pago",OR(E602='PC Receitas'!$O$4,E602='PC Receitas'!$O$5,E602='PC Receitas'!$O$6)),I602,IF(AND(K602="Pago",OR(E602='PC Receitas'!$O$7,E602='PC Receitas'!$O$8,E602='PC Receitas'!$O$9,E602='PC Receitas'!$O$10,E602='PC Receitas'!$O$11,E602='PC Receitas'!$O$12,E602='PC Receitas'!$O$13,E602='PC Receitas'!$O$14)),-I602,0))</f>
        <v>7448.57</v>
      </c>
      <c r="R602" s="153" t="e">
        <f t="shared" si="36"/>
        <v>#N/A</v>
      </c>
      <c r="S602" s="150" t="e">
        <f t="shared" si="37"/>
        <v>#N/A</v>
      </c>
      <c r="T602" s="150" t="e">
        <f t="shared" si="38"/>
        <v>#N/A</v>
      </c>
      <c r="U602" s="150" t="e">
        <f t="shared" si="39"/>
        <v>#N/A</v>
      </c>
      <c r="V602" s="154" t="e">
        <f>VLOOKUP(E602,'PC Receitas'!$O$4:$P$14,2,FALSE)</f>
        <v>#N/A</v>
      </c>
    </row>
    <row r="603" spans="3:22" ht="19.5" customHeight="1" thickTop="1" thickBot="1" x14ac:dyDescent="0.3">
      <c r="C603" s="58"/>
      <c r="D603" s="58" t="str">
        <f>IF(C603&lt;&gt;"",TEXT(C603,"00")&amp;"/12/"&amp;'Configurações Básicas'!$P$5,"")</f>
        <v/>
      </c>
      <c r="E603" s="58"/>
      <c r="F603" s="58"/>
      <c r="G603" s="58"/>
      <c r="H603" s="58"/>
      <c r="I603" s="59"/>
      <c r="J603" s="193"/>
      <c r="K603" s="60"/>
      <c r="L603" s="192"/>
      <c r="M603" s="56">
        <f>M602+IF(AND(K603="Pago",OR(E603='PC Receitas'!$O$4,E603='PC Receitas'!$O$5,E603='PC Receitas'!$O$6)),I603,IF(AND(K603="Pago",OR(E603='PC Receitas'!$O$7,E603='PC Receitas'!$O$8,E603='PC Receitas'!$O$9,E603='PC Receitas'!$O$10,E603='PC Receitas'!$O$11,E603='PC Receitas'!$O$12,E603='PC Receitas'!$O$13,E603='PC Receitas'!$O$14)),-I603,0))</f>
        <v>7448.57</v>
      </c>
      <c r="R603" s="153" t="e">
        <f t="shared" si="36"/>
        <v>#N/A</v>
      </c>
      <c r="S603" s="150" t="e">
        <f t="shared" si="37"/>
        <v>#N/A</v>
      </c>
      <c r="T603" s="150" t="e">
        <f t="shared" si="38"/>
        <v>#N/A</v>
      </c>
      <c r="U603" s="150" t="e">
        <f t="shared" si="39"/>
        <v>#N/A</v>
      </c>
      <c r="V603" s="154" t="e">
        <f>VLOOKUP(E603,'PC Receitas'!$O$4:$P$14,2,FALSE)</f>
        <v>#N/A</v>
      </c>
    </row>
    <row r="604" spans="3:22" ht="19.5" customHeight="1" thickTop="1" thickBot="1" x14ac:dyDescent="0.3">
      <c r="C604" s="58"/>
      <c r="D604" s="58" t="str">
        <f>IF(C604&lt;&gt;"",TEXT(C604,"00")&amp;"/12/"&amp;'Configurações Básicas'!$P$5,"")</f>
        <v/>
      </c>
      <c r="E604" s="58"/>
      <c r="F604" s="58"/>
      <c r="G604" s="58"/>
      <c r="H604" s="58"/>
      <c r="I604" s="59"/>
      <c r="J604" s="193"/>
      <c r="K604" s="60"/>
      <c r="L604" s="192"/>
      <c r="M604" s="56">
        <f>M603+IF(AND(K604="Pago",OR(E604='PC Receitas'!$O$4,E604='PC Receitas'!$O$5,E604='PC Receitas'!$O$6)),I604,IF(AND(K604="Pago",OR(E604='PC Receitas'!$O$7,E604='PC Receitas'!$O$8,E604='PC Receitas'!$O$9,E604='PC Receitas'!$O$10,E604='PC Receitas'!$O$11,E604='PC Receitas'!$O$12,E604='PC Receitas'!$O$13,E604='PC Receitas'!$O$14)),-I604,0))</f>
        <v>7448.57</v>
      </c>
      <c r="R604" s="153" t="e">
        <f t="shared" si="36"/>
        <v>#N/A</v>
      </c>
      <c r="S604" s="150" t="e">
        <f t="shared" si="37"/>
        <v>#N/A</v>
      </c>
      <c r="T604" s="150" t="e">
        <f t="shared" si="38"/>
        <v>#N/A</v>
      </c>
      <c r="U604" s="150" t="e">
        <f t="shared" si="39"/>
        <v>#N/A</v>
      </c>
      <c r="V604" s="154" t="e">
        <f>VLOOKUP(E604,'PC Receitas'!$O$4:$P$14,2,FALSE)</f>
        <v>#N/A</v>
      </c>
    </row>
    <row r="605" spans="3:22" ht="19.5" customHeight="1" thickTop="1" thickBot="1" x14ac:dyDescent="0.3">
      <c r="C605" s="58"/>
      <c r="D605" s="58" t="str">
        <f>IF(C605&lt;&gt;"",TEXT(C605,"00")&amp;"/12/"&amp;'Configurações Básicas'!$P$5,"")</f>
        <v/>
      </c>
      <c r="E605" s="58"/>
      <c r="F605" s="58"/>
      <c r="G605" s="58"/>
      <c r="H605" s="58"/>
      <c r="I605" s="59"/>
      <c r="J605" s="193"/>
      <c r="K605" s="60"/>
      <c r="L605" s="192"/>
      <c r="M605" s="56">
        <f>M604+IF(AND(K605="Pago",OR(E605='PC Receitas'!$O$4,E605='PC Receitas'!$O$5,E605='PC Receitas'!$O$6)),I605,IF(AND(K605="Pago",OR(E605='PC Receitas'!$O$7,E605='PC Receitas'!$O$8,E605='PC Receitas'!$O$9,E605='PC Receitas'!$O$10,E605='PC Receitas'!$O$11,E605='PC Receitas'!$O$12,E605='PC Receitas'!$O$13,E605='PC Receitas'!$O$14)),-I605,0))</f>
        <v>7448.57</v>
      </c>
      <c r="R605" s="153" t="e">
        <f t="shared" si="36"/>
        <v>#N/A</v>
      </c>
      <c r="S605" s="150" t="e">
        <f t="shared" si="37"/>
        <v>#N/A</v>
      </c>
      <c r="T605" s="150" t="e">
        <f t="shared" si="38"/>
        <v>#N/A</v>
      </c>
      <c r="U605" s="150" t="e">
        <f t="shared" si="39"/>
        <v>#N/A</v>
      </c>
      <c r="V605" s="154" t="e">
        <f>VLOOKUP(E605,'PC Receitas'!$O$4:$P$14,2,FALSE)</f>
        <v>#N/A</v>
      </c>
    </row>
    <row r="606" spans="3:22" ht="15.75" thickTop="1" x14ac:dyDescent="0.25">
      <c r="F606" s="12"/>
      <c r="M606" s="35"/>
    </row>
    <row r="607" spans="3:22" x14ac:dyDescent="0.25">
      <c r="F607" s="12"/>
      <c r="M607" s="35"/>
    </row>
    <row r="608" spans="3:22" x14ac:dyDescent="0.25">
      <c r="M608" s="35"/>
    </row>
    <row r="609" spans="13:13" x14ac:dyDescent="0.25">
      <c r="M609" s="35"/>
    </row>
    <row r="610" spans="13:13" x14ac:dyDescent="0.25">
      <c r="M610" s="35"/>
    </row>
    <row r="611" spans="13:13" hidden="1" x14ac:dyDescent="0.25">
      <c r="M611" s="35"/>
    </row>
    <row r="612" spans="13:13" hidden="1" x14ac:dyDescent="0.25">
      <c r="M612" s="35"/>
    </row>
    <row r="613" spans="13:13" hidden="1" x14ac:dyDescent="0.25">
      <c r="M613" s="35"/>
    </row>
    <row r="614" spans="13:13" hidden="1" x14ac:dyDescent="0.25">
      <c r="M614" s="35"/>
    </row>
    <row r="615" spans="13:13" hidden="1" x14ac:dyDescent="0.25">
      <c r="M615" s="35"/>
    </row>
    <row r="616" spans="13:13" hidden="1" x14ac:dyDescent="0.25">
      <c r="M616" s="35"/>
    </row>
    <row r="617" spans="13:13" hidden="1" x14ac:dyDescent="0.25">
      <c r="M617" s="35"/>
    </row>
    <row r="618" spans="13:13" hidden="1" x14ac:dyDescent="0.25">
      <c r="M618" s="35"/>
    </row>
    <row r="619" spans="13:13" hidden="1" x14ac:dyDescent="0.25">
      <c r="M619" s="35"/>
    </row>
    <row r="620" spans="13:13" hidden="1" x14ac:dyDescent="0.25">
      <c r="M620" s="35"/>
    </row>
    <row r="621" spans="13:13" hidden="1" x14ac:dyDescent="0.25">
      <c r="M621" s="35"/>
    </row>
    <row r="622" spans="13:13" hidden="1" x14ac:dyDescent="0.25">
      <c r="M622" s="35"/>
    </row>
    <row r="623" spans="13:13" hidden="1" x14ac:dyDescent="0.25">
      <c r="M623" s="35"/>
    </row>
    <row r="624" spans="13:13" hidden="1" x14ac:dyDescent="0.25">
      <c r="M624" s="35"/>
    </row>
    <row r="625" spans="13:13" hidden="1" x14ac:dyDescent="0.25">
      <c r="M625" s="35"/>
    </row>
    <row r="626" spans="13:13" hidden="1" x14ac:dyDescent="0.25">
      <c r="M626" s="35"/>
    </row>
    <row r="627" spans="13:13" hidden="1" x14ac:dyDescent="0.25">
      <c r="M627" s="35"/>
    </row>
    <row r="628" spans="13:13" hidden="1" x14ac:dyDescent="0.25">
      <c r="M628" s="35"/>
    </row>
    <row r="629" spans="13:13" hidden="1" x14ac:dyDescent="0.25">
      <c r="M629" s="35"/>
    </row>
    <row r="630" spans="13:13" hidden="1" x14ac:dyDescent="0.25">
      <c r="M630" s="35"/>
    </row>
    <row r="631" spans="13:13" hidden="1" x14ac:dyDescent="0.25">
      <c r="M631" s="35"/>
    </row>
    <row r="632" spans="13:13" hidden="1" x14ac:dyDescent="0.25">
      <c r="M632" s="35"/>
    </row>
    <row r="633" spans="13:13" hidden="1" x14ac:dyDescent="0.25">
      <c r="M633" s="35"/>
    </row>
    <row r="634" spans="13:13" hidden="1" x14ac:dyDescent="0.25">
      <c r="M634" s="35"/>
    </row>
    <row r="635" spans="13:13" hidden="1" x14ac:dyDescent="0.25">
      <c r="M635" s="35"/>
    </row>
    <row r="636" spans="13:13" hidden="1" x14ac:dyDescent="0.25">
      <c r="M636" s="35"/>
    </row>
    <row r="637" spans="13:13" hidden="1" x14ac:dyDescent="0.25">
      <c r="M637" s="35"/>
    </row>
    <row r="638" spans="13:13" hidden="1" x14ac:dyDescent="0.25">
      <c r="M638" s="35"/>
    </row>
    <row r="639" spans="13:13" hidden="1" x14ac:dyDescent="0.25">
      <c r="M639" s="35"/>
    </row>
    <row r="640" spans="13:13" hidden="1" x14ac:dyDescent="0.25">
      <c r="M640" s="35"/>
    </row>
    <row r="641" spans="13:13" hidden="1" x14ac:dyDescent="0.25">
      <c r="M641" s="35"/>
    </row>
    <row r="642" spans="13:13" hidden="1" x14ac:dyDescent="0.25">
      <c r="M642" s="35"/>
    </row>
    <row r="643" spans="13:13" hidden="1" x14ac:dyDescent="0.25">
      <c r="M643" s="35"/>
    </row>
    <row r="644" spans="13:13" hidden="1" x14ac:dyDescent="0.25">
      <c r="M644" s="35"/>
    </row>
    <row r="645" spans="13:13" hidden="1" x14ac:dyDescent="0.25">
      <c r="M645" s="35"/>
    </row>
    <row r="646" spans="13:13" hidden="1" x14ac:dyDescent="0.25">
      <c r="M646" s="35"/>
    </row>
    <row r="647" spans="13:13" hidden="1" x14ac:dyDescent="0.25">
      <c r="M647" s="35"/>
    </row>
    <row r="648" spans="13:13" hidden="1" x14ac:dyDescent="0.25">
      <c r="M648" s="35"/>
    </row>
    <row r="649" spans="13:13" hidden="1" x14ac:dyDescent="0.25">
      <c r="M649" s="35"/>
    </row>
    <row r="650" spans="13:13" hidden="1" x14ac:dyDescent="0.25">
      <c r="M650" s="35"/>
    </row>
    <row r="651" spans="13:13" hidden="1" x14ac:dyDescent="0.25">
      <c r="M651" s="35"/>
    </row>
    <row r="652" spans="13:13" hidden="1" x14ac:dyDescent="0.25">
      <c r="M652" s="35"/>
    </row>
    <row r="653" spans="13:13" hidden="1" x14ac:dyDescent="0.25">
      <c r="M653" s="35"/>
    </row>
    <row r="654" spans="13:13" hidden="1" x14ac:dyDescent="0.25">
      <c r="M654" s="35"/>
    </row>
    <row r="655" spans="13:13" hidden="1" x14ac:dyDescent="0.25">
      <c r="M655" s="35"/>
    </row>
    <row r="656" spans="13:13" hidden="1" x14ac:dyDescent="0.25">
      <c r="M656" s="35"/>
    </row>
    <row r="657" spans="13:13" hidden="1" x14ac:dyDescent="0.25">
      <c r="M657" s="35"/>
    </row>
    <row r="658" spans="13:13" hidden="1" x14ac:dyDescent="0.25">
      <c r="M658" s="36"/>
    </row>
  </sheetData>
  <sheetProtection selectLockedCells="1"/>
  <autoFilter ref="C4:K4"/>
  <mergeCells count="11">
    <mergeCell ref="O11:O12"/>
    <mergeCell ref="P11:P12"/>
    <mergeCell ref="O13:O14"/>
    <mergeCell ref="P13:P14"/>
    <mergeCell ref="O7:O8"/>
    <mergeCell ref="P7:P8"/>
    <mergeCell ref="O4:P4"/>
    <mergeCell ref="O5:O6"/>
    <mergeCell ref="P5:P6"/>
    <mergeCell ref="O9:O10"/>
    <mergeCell ref="P9:P10"/>
  </mergeCells>
  <conditionalFormatting sqref="P13:P14">
    <cfRule type="cellIs" dxfId="100" priority="129" operator="lessThan">
      <formula>0</formula>
    </cfRule>
    <cfRule type="cellIs" dxfId="99" priority="130" operator="greaterThan">
      <formula>0</formula>
    </cfRule>
  </conditionalFormatting>
  <conditionalFormatting sqref="P5:P6">
    <cfRule type="cellIs" dxfId="98" priority="122" operator="lessThan">
      <formula>0</formula>
    </cfRule>
    <cfRule type="cellIs" dxfId="97" priority="123" operator="greaterThan">
      <formula>0</formula>
    </cfRule>
    <cfRule type="cellIs" dxfId="96" priority="124" operator="greaterThan">
      <formula>0</formula>
    </cfRule>
  </conditionalFormatting>
  <conditionalFormatting sqref="P11:P12">
    <cfRule type="cellIs" dxfId="95" priority="102" operator="greaterThan">
      <formula>0</formula>
    </cfRule>
    <cfRule type="cellIs" dxfId="94" priority="103" operator="lessThan">
      <formula>0</formula>
    </cfRule>
  </conditionalFormatting>
  <conditionalFormatting sqref="M5:M605">
    <cfRule type="cellIs" dxfId="93" priority="50" operator="greaterThan">
      <formula>0</formula>
    </cfRule>
    <cfRule type="cellIs" dxfId="92" priority="51" operator="lessThan">
      <formula>0</formula>
    </cfRule>
  </conditionalFormatting>
  <conditionalFormatting sqref="P7:P8">
    <cfRule type="cellIs" dxfId="91" priority="49" operator="greaterThan">
      <formula>0</formula>
    </cfRule>
  </conditionalFormatting>
  <conditionalFormatting sqref="P9:P10">
    <cfRule type="cellIs" dxfId="90" priority="48" operator="greaterThan">
      <formula>0</formula>
    </cfRule>
  </conditionalFormatting>
  <conditionalFormatting sqref="E100:E605">
    <cfRule type="containsText" dxfId="89" priority="46" operator="containsText" text="Despesa">
      <formula>NOT(ISERROR(SEARCH("Despesa",E100)))</formula>
    </cfRule>
    <cfRule type="containsText" dxfId="88" priority="47" operator="containsText" text="Receita">
      <formula>NOT(ISERROR(SEARCH("Receita",E100)))</formula>
    </cfRule>
  </conditionalFormatting>
  <conditionalFormatting sqref="E100:E605">
    <cfRule type="expression" dxfId="87" priority="152" stopIfTrue="1">
      <formula>NOT(ISERROR(SEARCH("Investimentos",E100)))</formula>
    </cfRule>
  </conditionalFormatting>
  <conditionalFormatting sqref="E22:E99">
    <cfRule type="containsText" dxfId="86" priority="42" operator="containsText" text="Despesa">
      <formula>NOT(ISERROR(SEARCH("Despesa",E22)))</formula>
    </cfRule>
    <cfRule type="containsText" dxfId="85" priority="43" operator="containsText" text="Receita">
      <formula>NOT(ISERROR(SEARCH("Receita",E22)))</formula>
    </cfRule>
  </conditionalFormatting>
  <conditionalFormatting sqref="E22:E99">
    <cfRule type="expression" dxfId="84" priority="155" stopIfTrue="1">
      <formula>NOT(ISERROR(SEARCH("Investimentos",E22)))</formula>
    </cfRule>
  </conditionalFormatting>
  <conditionalFormatting sqref="E5:E605">
    <cfRule type="containsText" dxfId="83" priority="38" operator="containsText" text="Despesa">
      <formula>NOT(ISERROR(SEARCH("Despesa",E5)))</formula>
    </cfRule>
    <cfRule type="containsText" dxfId="82" priority="39" operator="containsText" text="Receita">
      <formula>NOT(ISERROR(SEARCH("Receita",E5)))</formula>
    </cfRule>
  </conditionalFormatting>
  <conditionalFormatting sqref="E5:E605">
    <cfRule type="expression" dxfId="81" priority="158" stopIfTrue="1">
      <formula>NOT(ISERROR(SEARCH("Investimentos",E5)))</formula>
    </cfRule>
  </conditionalFormatting>
  <conditionalFormatting sqref="E5:E16">
    <cfRule type="containsText" dxfId="80" priority="34" operator="containsText" text="Despesa">
      <formula>NOT(ISERROR(SEARCH("Despesa",E5)))</formula>
    </cfRule>
    <cfRule type="containsText" dxfId="79" priority="35" operator="containsText" text="Receita">
      <formula>NOT(ISERROR(SEARCH("Receita",E5)))</formula>
    </cfRule>
  </conditionalFormatting>
  <conditionalFormatting sqref="E5:E16">
    <cfRule type="expression" dxfId="78" priority="33" stopIfTrue="1">
      <formula>NOT(ISERROR(SEARCH("Investimentos",E5)))</formula>
    </cfRule>
  </conditionalFormatting>
  <conditionalFormatting sqref="E5:E12">
    <cfRule type="containsText" dxfId="77" priority="31" operator="containsText" text="Despesa">
      <formula>NOT(ISERROR(SEARCH("Despesa",E5)))</formula>
    </cfRule>
    <cfRule type="containsText" dxfId="76" priority="32" operator="containsText" text="Receita">
      <formula>NOT(ISERROR(SEARCH("Receita",E5)))</formula>
    </cfRule>
  </conditionalFormatting>
  <conditionalFormatting sqref="E5:E12">
    <cfRule type="expression" dxfId="75" priority="30" stopIfTrue="1">
      <formula>NOT(ISERROR(SEARCH("Investimentos",E5)))</formula>
    </cfRule>
  </conditionalFormatting>
  <conditionalFormatting sqref="E5:E16">
    <cfRule type="containsText" dxfId="74" priority="28" operator="containsText" text="Despesa">
      <formula>NOT(ISERROR(SEARCH("Despesa",E5)))</formula>
    </cfRule>
    <cfRule type="containsText" dxfId="73" priority="29" operator="containsText" text="Receita">
      <formula>NOT(ISERROR(SEARCH("Receita",E5)))</formula>
    </cfRule>
  </conditionalFormatting>
  <conditionalFormatting sqref="E5:E16">
    <cfRule type="expression" dxfId="72" priority="27" stopIfTrue="1">
      <formula>NOT(ISERROR(SEARCH("Investimentos",E5)))</formula>
    </cfRule>
  </conditionalFormatting>
  <conditionalFormatting sqref="E5:E16">
    <cfRule type="containsText" dxfId="71" priority="25" operator="containsText" text="Despesa">
      <formula>NOT(ISERROR(SEARCH("Despesa",E5)))</formula>
    </cfRule>
    <cfRule type="containsText" dxfId="70" priority="26" operator="containsText" text="Receita">
      <formula>NOT(ISERROR(SEARCH("Receita",E5)))</formula>
    </cfRule>
  </conditionalFormatting>
  <conditionalFormatting sqref="E5:E16">
    <cfRule type="expression" dxfId="69" priority="24" stopIfTrue="1">
      <formula>NOT(ISERROR(SEARCH("Investimentos",E5)))</formula>
    </cfRule>
  </conditionalFormatting>
  <conditionalFormatting sqref="E5:E16">
    <cfRule type="containsText" dxfId="68" priority="22" operator="containsText" text="Despesa">
      <formula>NOT(ISERROR(SEARCH("Despesa",E5)))</formula>
    </cfRule>
    <cfRule type="containsText" dxfId="67" priority="23" operator="containsText" text="Receita">
      <formula>NOT(ISERROR(SEARCH("Receita",E5)))</formula>
    </cfRule>
  </conditionalFormatting>
  <conditionalFormatting sqref="E5:E16">
    <cfRule type="expression" dxfId="66" priority="21" stopIfTrue="1">
      <formula>NOT(ISERROR(SEARCH("Investimentos",E5)))</formula>
    </cfRule>
  </conditionalFormatting>
  <conditionalFormatting sqref="E5:E16">
    <cfRule type="containsText" dxfId="65" priority="19" operator="containsText" text="Despesa">
      <formula>NOT(ISERROR(SEARCH("Despesa",E5)))</formula>
    </cfRule>
    <cfRule type="containsText" dxfId="64" priority="20" operator="containsText" text="Receita">
      <formula>NOT(ISERROR(SEARCH("Receita",E5)))</formula>
    </cfRule>
  </conditionalFormatting>
  <conditionalFormatting sqref="E5:E16">
    <cfRule type="expression" dxfId="63" priority="18" stopIfTrue="1">
      <formula>NOT(ISERROR(SEARCH("Investimentos",E5)))</formula>
    </cfRule>
  </conditionalFormatting>
  <conditionalFormatting sqref="K34">
    <cfRule type="containsText" dxfId="62" priority="1" operator="containsText" text="Não Pago">
      <formula>NOT(ISERROR(SEARCH("Não Pago",K34)))</formula>
    </cfRule>
    <cfRule type="containsText" dxfId="61" priority="2" operator="containsText" text="Pago">
      <formula>NOT(ISERROR(SEARCH("Pago",K34)))</formula>
    </cfRule>
  </conditionalFormatting>
  <conditionalFormatting sqref="K122:K605">
    <cfRule type="containsText" dxfId="60" priority="14" operator="containsText" text="Não Pago">
      <formula>NOT(ISERROR(SEARCH("Não Pago",K122)))</formula>
    </cfRule>
    <cfRule type="containsText" dxfId="59" priority="15" operator="containsText" text="Pago">
      <formula>NOT(ISERROR(SEARCH("Pago",K122)))</formula>
    </cfRule>
  </conditionalFormatting>
  <conditionalFormatting sqref="K21:K121">
    <cfRule type="containsText" dxfId="58" priority="12" operator="containsText" text="Não Pago">
      <formula>NOT(ISERROR(SEARCH("Não Pago",K21)))</formula>
    </cfRule>
    <cfRule type="containsText" dxfId="57" priority="13" operator="containsText" text="Pago">
      <formula>NOT(ISERROR(SEARCH("Pago",K21)))</formula>
    </cfRule>
  </conditionalFormatting>
  <conditionalFormatting sqref="K5:K19">
    <cfRule type="containsText" dxfId="56" priority="10" operator="containsText" text="Não Pago">
      <formula>NOT(ISERROR(SEARCH("Não Pago",K5)))</formula>
    </cfRule>
    <cfRule type="containsText" dxfId="55" priority="11" operator="containsText" text="Pago">
      <formula>NOT(ISERROR(SEARCH("Pago",K5)))</formula>
    </cfRule>
  </conditionalFormatting>
  <conditionalFormatting sqref="K20">
    <cfRule type="containsText" dxfId="54" priority="8" operator="containsText" text="Não Pago">
      <formula>NOT(ISERROR(SEARCH("Não Pago",K20)))</formula>
    </cfRule>
    <cfRule type="containsText" dxfId="53" priority="9" operator="containsText" text="Pago">
      <formula>NOT(ISERROR(SEARCH("Pago",K20)))</formula>
    </cfRule>
  </conditionalFormatting>
  <conditionalFormatting sqref="K5:K187">
    <cfRule type="cellIs" dxfId="52" priority="7" operator="equal">
      <formula>"Realizado"</formula>
    </cfRule>
  </conditionalFormatting>
  <conditionalFormatting sqref="K22">
    <cfRule type="containsText" dxfId="51" priority="5" operator="containsText" text="Não Pago">
      <formula>NOT(ISERROR(SEARCH("Não Pago",K22)))</formula>
    </cfRule>
    <cfRule type="containsText" dxfId="50" priority="6" operator="containsText" text="Pago">
      <formula>NOT(ISERROR(SEARCH("Pago",K22)))</formula>
    </cfRule>
  </conditionalFormatting>
  <conditionalFormatting sqref="K27">
    <cfRule type="containsText" dxfId="49" priority="3" operator="containsText" text="Não Pago">
      <formula>NOT(ISERROR(SEARCH("Não Pago",K27)))</formula>
    </cfRule>
    <cfRule type="containsText" dxfId="48" priority="4" operator="containsText" text="Pago">
      <formula>NOT(ISERROR(SEARCH("Pago",K27)))</formula>
    </cfRule>
  </conditionalFormatting>
  <dataValidations count="5">
    <dataValidation type="list" allowBlank="1" showInputMessage="1" showErrorMessage="1" sqref="C5:C605">
      <formula1>"1,2,3,4,5,6,7,8,9,10,11,12,13,14,15,16,17,18,19,20,21,22,23,24,25,26,27,28,29,30,31"</formula1>
    </dataValidation>
    <dataValidation type="list" allowBlank="1" showInputMessage="1" showErrorMessage="1" sqref="L5:L605 K188:K605">
      <formula1>"Pago,Não Pago"</formula1>
    </dataValidation>
    <dataValidation type="list" allowBlank="1" showInputMessage="1" showErrorMessage="1" sqref="G5:H605">
      <formula1>INDIRECT(V5)</formula1>
    </dataValidation>
    <dataValidation type="list" allowBlank="1" showInputMessage="1" showErrorMessage="1" sqref="E5:E605">
      <formula1>$O$16:$O$26</formula1>
    </dataValidation>
    <dataValidation type="list" allowBlank="1" showInputMessage="1" showErrorMessage="1" sqref="K5:K187">
      <formula1>"Pago,Não Pago,Realizado"</formula1>
    </dataValidation>
  </dataValidations>
  <pageMargins left="0.51181102362204722" right="0.51181102362204722" top="0.78740157480314965" bottom="0.78740157480314965" header="0.31496062992125984" footer="0.31496062992125984"/>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6"/>
  <dimension ref="A1:AQ50"/>
  <sheetViews>
    <sheetView showGridLines="0" zoomScale="90" zoomScaleNormal="90" zoomScalePageLayoutView="90" workbookViewId="0">
      <pane xSplit="1" ySplit="6" topLeftCell="B7" activePane="bottomRight" state="frozen"/>
      <selection pane="topRight"/>
      <selection pane="bottomLeft"/>
      <selection pane="bottomRight"/>
    </sheetView>
  </sheetViews>
  <sheetFormatPr defaultColWidth="0" defaultRowHeight="15" zeroHeight="1" x14ac:dyDescent="0.25"/>
  <cols>
    <col min="1" max="1" width="27.42578125" style="75" customWidth="1"/>
    <col min="2" max="2" width="3.7109375" customWidth="1"/>
    <col min="3" max="3" width="21.85546875" customWidth="1"/>
    <col min="4" max="4" width="0.7109375" customWidth="1"/>
    <col min="5" max="5" width="8.28515625" customWidth="1"/>
    <col min="6" max="8" width="20" customWidth="1"/>
    <col min="9" max="9" width="5.140625" customWidth="1"/>
    <col min="10" max="10" width="26.140625" customWidth="1"/>
    <col min="11" max="11" width="15.28515625" customWidth="1"/>
    <col min="12" max="13" width="8.85546875" customWidth="1"/>
    <col min="14" max="14" width="8.85546875" style="143" customWidth="1"/>
    <col min="15" max="43" width="8.85546875" style="85" customWidth="1"/>
    <col min="44" max="16384" width="8.85546875" hidden="1"/>
  </cols>
  <sheetData>
    <row r="1" spans="1:43" s="23" customFormat="1" ht="33.950000000000003" customHeight="1" x14ac:dyDescent="0.35">
      <c r="A1" s="191" t="s">
        <v>1368</v>
      </c>
      <c r="C1" s="210" t="s">
        <v>112</v>
      </c>
      <c r="D1" s="210"/>
      <c r="E1" s="210"/>
      <c r="F1" s="210"/>
      <c r="G1" s="210"/>
      <c r="H1" s="210"/>
      <c r="I1" s="210"/>
      <c r="J1" s="210"/>
      <c r="K1" s="210"/>
      <c r="N1" s="141"/>
      <c r="O1" s="129"/>
      <c r="P1" s="129"/>
      <c r="Q1" s="129"/>
      <c r="R1" s="129"/>
      <c r="S1" s="129"/>
      <c r="T1" s="129"/>
      <c r="U1" s="129"/>
      <c r="V1" s="129"/>
      <c r="W1" s="129"/>
      <c r="X1" s="129"/>
      <c r="Y1" s="129"/>
      <c r="Z1" s="129"/>
      <c r="AA1" s="129"/>
      <c r="AB1" s="129"/>
      <c r="AC1" s="129"/>
      <c r="AD1" s="129"/>
      <c r="AE1" s="129"/>
      <c r="AF1" s="129"/>
      <c r="AG1" s="129"/>
      <c r="AH1" s="129"/>
      <c r="AI1" s="129"/>
      <c r="AJ1" s="129"/>
      <c r="AK1" s="129"/>
      <c r="AL1" s="129"/>
      <c r="AM1" s="129"/>
      <c r="AN1" s="129"/>
      <c r="AO1" s="129"/>
      <c r="AP1" s="129"/>
      <c r="AQ1" s="129"/>
    </row>
    <row r="2" spans="1:43" s="23" customFormat="1" ht="37.5" customHeight="1" x14ac:dyDescent="0.25">
      <c r="A2" s="74"/>
      <c r="C2" s="24"/>
      <c r="D2" s="24"/>
      <c r="E2" s="24"/>
      <c r="F2" s="24"/>
      <c r="G2" s="24"/>
      <c r="H2" s="24"/>
      <c r="I2" s="24"/>
      <c r="J2" s="24"/>
      <c r="K2" s="24"/>
      <c r="L2" s="24"/>
      <c r="M2" s="24"/>
      <c r="N2" s="142"/>
      <c r="O2" s="134"/>
      <c r="P2" s="134"/>
      <c r="Q2" s="129"/>
      <c r="R2" s="129"/>
      <c r="S2" s="129"/>
      <c r="T2" s="129"/>
      <c r="U2" s="129"/>
      <c r="V2" s="129"/>
      <c r="W2" s="129"/>
      <c r="X2" s="129"/>
      <c r="Y2" s="129"/>
      <c r="Z2" s="129"/>
      <c r="AA2" s="129"/>
      <c r="AB2" s="129"/>
      <c r="AC2" s="129"/>
      <c r="AD2" s="129"/>
      <c r="AE2" s="129"/>
      <c r="AF2" s="129"/>
      <c r="AG2" s="129"/>
      <c r="AH2" s="129"/>
      <c r="AI2" s="129"/>
      <c r="AJ2" s="129"/>
      <c r="AK2" s="129"/>
      <c r="AL2" s="129"/>
      <c r="AM2" s="129"/>
      <c r="AN2" s="129"/>
      <c r="AO2" s="129"/>
      <c r="AP2" s="129"/>
      <c r="AQ2" s="129"/>
    </row>
    <row r="3" spans="1:43" ht="9" customHeight="1" x14ac:dyDescent="0.25">
      <c r="D3" s="6"/>
    </row>
    <row r="4" spans="1:43" ht="22.5" customHeight="1" x14ac:dyDescent="0.25">
      <c r="C4" s="33" t="s">
        <v>22</v>
      </c>
      <c r="D4" s="6"/>
      <c r="E4" s="225" t="s">
        <v>254</v>
      </c>
      <c r="F4" s="226"/>
      <c r="G4" s="226"/>
      <c r="H4" s="227"/>
      <c r="J4" s="228" t="s">
        <v>26</v>
      </c>
      <c r="K4" s="228"/>
    </row>
    <row r="5" spans="1:43" ht="5.25" customHeight="1" x14ac:dyDescent="0.25">
      <c r="C5" s="7"/>
      <c r="D5" s="6"/>
      <c r="E5" s="32"/>
      <c r="F5" s="32"/>
      <c r="G5" s="32"/>
      <c r="H5" s="32"/>
      <c r="J5" s="228"/>
      <c r="K5" s="228"/>
    </row>
    <row r="6" spans="1:43" ht="24.75" customHeight="1" thickBot="1" x14ac:dyDescent="0.3">
      <c r="C6" s="32"/>
      <c r="D6" s="1"/>
      <c r="E6" s="8" t="s">
        <v>15</v>
      </c>
      <c r="F6" s="9" t="s">
        <v>23</v>
      </c>
      <c r="G6" s="9" t="s">
        <v>24</v>
      </c>
      <c r="H6" s="9" t="s">
        <v>25</v>
      </c>
      <c r="J6" s="229"/>
      <c r="K6" s="229"/>
      <c r="P6" s="85" t="s">
        <v>345</v>
      </c>
      <c r="Q6" s="85" t="s">
        <v>250</v>
      </c>
      <c r="R6" s="85" t="s">
        <v>67</v>
      </c>
      <c r="S6" s="85" t="s">
        <v>251</v>
      </c>
      <c r="T6" s="85" t="s">
        <v>242</v>
      </c>
      <c r="U6" s="85" t="s">
        <v>252</v>
      </c>
      <c r="V6" s="85" t="s">
        <v>243</v>
      </c>
      <c r="W6" s="85" t="s">
        <v>253</v>
      </c>
      <c r="X6" s="85" t="s">
        <v>254</v>
      </c>
      <c r="Y6" s="85" t="s">
        <v>255</v>
      </c>
      <c r="Z6" s="85" t="s">
        <v>256</v>
      </c>
      <c r="AA6" s="85" t="s">
        <v>257</v>
      </c>
      <c r="AB6" s="85" t="s">
        <v>258</v>
      </c>
      <c r="AD6" s="85" t="s">
        <v>346</v>
      </c>
      <c r="AE6" s="85" t="s">
        <v>250</v>
      </c>
      <c r="AF6" s="85" t="s">
        <v>67</v>
      </c>
      <c r="AG6" s="85" t="s">
        <v>251</v>
      </c>
      <c r="AH6" s="85" t="s">
        <v>242</v>
      </c>
      <c r="AI6" s="85" t="s">
        <v>252</v>
      </c>
      <c r="AJ6" s="85" t="s">
        <v>243</v>
      </c>
      <c r="AK6" s="85" t="s">
        <v>253</v>
      </c>
      <c r="AL6" s="85" t="s">
        <v>254</v>
      </c>
      <c r="AM6" s="85" t="s">
        <v>255</v>
      </c>
      <c r="AN6" s="85" t="s">
        <v>256</v>
      </c>
      <c r="AO6" s="85" t="s">
        <v>257</v>
      </c>
      <c r="AP6" s="85" t="s">
        <v>258</v>
      </c>
    </row>
    <row r="7" spans="1:43" ht="25.5" customHeight="1" thickTop="1" thickBot="1" x14ac:dyDescent="0.3">
      <c r="E7" s="37">
        <v>1</v>
      </c>
      <c r="F7" s="34">
        <f>HLOOKUP($E$4,$Q$6:$AB$37,ROW(AM2),FALSE)</f>
        <v>0</v>
      </c>
      <c r="G7" s="34">
        <f>HLOOKUP($E$4,$AE$6:$AP$37,ROW(AN2),FALSE)</f>
        <v>823</v>
      </c>
      <c r="H7" s="34">
        <f>IF(ISERROR(F7-G7),"",F7-G7)</f>
        <v>-823</v>
      </c>
      <c r="J7" s="211" t="s">
        <v>27</v>
      </c>
      <c r="K7" s="212">
        <f>SUM(F7:F37)</f>
        <v>0</v>
      </c>
      <c r="P7" s="85">
        <f>E7</f>
        <v>1</v>
      </c>
      <c r="Q7" s="85">
        <f>SUMIFS(Jan!$I$5:$I$605,Jan!$C$5:$C$605,Resumo!E7,Jan!$U$5:$U$605,"Receita",Jan!$K$5:$K$605,"Pago")</f>
        <v>0</v>
      </c>
      <c r="R7" s="85">
        <f>SUMIFS(Fev!$I$5:$I$605,Fev!$C$5:$C$605,Resumo!E7,Fev!$U$5:$U$605,"Receita",Fev!$K$5:$K$605,"Pago")</f>
        <v>0</v>
      </c>
      <c r="S7" s="85">
        <f>SUMIFS(Mar!$I$5:$I$605,Mar!$C$5:$C$605,Resumo!E7,Mar!$U$5:$U$605,"Receita",Mar!$K$5:$K$605,"Pago")</f>
        <v>0</v>
      </c>
      <c r="T7" s="85">
        <f>SUMIFS(Abr!$I$5:$I$605,Abr!$C$5:$C$605,Resumo!E7,Abr!$U$5:$U$605,"Receita",Abr!$K$5:$K$605,"Pago")</f>
        <v>0</v>
      </c>
      <c r="U7" s="85">
        <f>SUMIFS(Mai!$I$5:$I$605,Mai!$C$5:$C$605,Resumo!E7,Mai!$U$5:$U$605,"Receita",Mai!$K$5:$K$605,"Pago")</f>
        <v>0</v>
      </c>
      <c r="V7" s="85">
        <f>SUMIFS(Jun!$I$5:$I$605,Jun!$C$5:$C$605,Resumo!E7,Jun!$U$5:$U$605,"Receita",Jun!$K$5:$K$605,"Pago")</f>
        <v>0</v>
      </c>
      <c r="W7" s="85">
        <f>SUMIFS(Jul!$I$5:$I$605,Jul!$C$5:$C$605,Resumo!E7,Jul!$U$5:$U$605,"Receita",Jul!$K$5:$K$605,"Pago")</f>
        <v>0</v>
      </c>
      <c r="X7" s="85">
        <f>SUMIFS(Ago!$I$5:$I$605,Ago!$C$5:$C$605,Resumo!E7,Ago!$U$5:$U$605,"Receita",Ago!$K$5:$K$605,"Pago")</f>
        <v>0</v>
      </c>
      <c r="Y7" s="85">
        <f>SUMIFS(Set!$I$5:$I$605,Set!$C$5:$C$605,Resumo!E7,Set!$U$5:$U$605,"Receita",Set!$K$5:$K$605,"Pago")</f>
        <v>0</v>
      </c>
      <c r="Z7" s="85">
        <f>SUMIFS(Out!$I$5:$I$605,Out!$C$5:$C$605,Resumo!E7,Out!$U$5:$U$605,"Receita",Out!$K$5:$K$605,"Pago")</f>
        <v>0</v>
      </c>
      <c r="AA7" s="85">
        <f>SUMIFS(Nov!$I$5:$I$605,Nov!$C$5:$C$605,Resumo!E7,Nov!$U$5:$U$605,"Receita",Nov!$K$5:$K$605,"Pago")</f>
        <v>0</v>
      </c>
      <c r="AB7" s="85">
        <f>SUMIFS(Dez!$I$5:$I$605,Dez!$C$5:$C$605,Resumo!E7,Dez!$U$5:$U$605,"Receita",Dez!$K$5:$K$605,"Pago")</f>
        <v>0</v>
      </c>
      <c r="AD7" s="85">
        <f>P7</f>
        <v>1</v>
      </c>
      <c r="AE7" s="85">
        <f>SUMIFS(Jan!$I$5:$I$605,Jan!$C$5:$C$605,Resumo!E7,Jan!$U$5:$U$605,"Despesa",Jan!$K$5:$K$605,"Pago")</f>
        <v>0</v>
      </c>
      <c r="AF7" s="85">
        <f>SUMIFS(Fev!$I$5:$I$605,Fev!$C$5:$C$605,Resumo!E7,Fev!$U$5:$U$605,"Despesa",Fev!$K$5:$K$605,"Pago")</f>
        <v>0</v>
      </c>
      <c r="AG7" s="85">
        <f>SUMIFS(Mar!$I$5:$I$605,Mar!$C$5:$C$605,Resumo!E7,Mar!$U$5:$U$605,"Despesa",Mar!$K$5:$K$605,"Pago")</f>
        <v>0</v>
      </c>
      <c r="AH7" s="85">
        <f>SUMIFS(Abr!$I$5:$I$605,Abr!$C$5:$C$605,Resumo!E7,Abr!$U$5:$U$605,"Despesa",Abr!$K$5:$K$605,"Pago")</f>
        <v>0</v>
      </c>
      <c r="AI7" s="85">
        <f>SUMIFS(Mai!$I$5:$I$605,Mai!$C$5:$C$605,Resumo!E7,Mai!$U$5:$U$605,"Despesa",Mai!$K$5:$K$605,"Pago")</f>
        <v>0</v>
      </c>
      <c r="AJ7" s="85">
        <f>SUMIFS(Jun!$I$5:$I$605,Jun!$C$5:$C$605,Resumo!E7,Jun!$U$5:$U$605,"Despesa",Jun!$K$5:$K$605,"Pago")</f>
        <v>0</v>
      </c>
      <c r="AK7" s="85">
        <f>SUMIFS(Jul!$I$5:$I$605,Jul!$C$5:$C$605,Resumo!E7,Jul!$U$5:$U$605,"Despesa",Jul!$K$5:$K$605,"Pago")</f>
        <v>0</v>
      </c>
      <c r="AL7" s="85">
        <f>SUMIFS(Ago!$I$5:$I$605,Ago!$C$5:$C$605,Resumo!E7,Ago!$U$5:$U$605,"Despesa",Ago!$K$5:$K$605,"Pago")</f>
        <v>823</v>
      </c>
      <c r="AM7" s="85">
        <f>SUMIFS(Set!$I$5:$I$605,Set!$C$5:$C$605,Resumo!E7,Set!$U$5:$U$605,"Despesa",Set!$K$5:$K$605,"Pago")</f>
        <v>0</v>
      </c>
      <c r="AN7" s="85">
        <f>SUMIFS(Out!$I$5:$I$605,Out!$C$5:$C$605,Resumo!E7,Out!$U$5:$U$605,"Despesa",Out!$K$5:$K$605,"Pago")</f>
        <v>0</v>
      </c>
      <c r="AO7" s="85">
        <f>SUMIFS(Nov!$I$5:$I$605,Nov!$C$5:$C$605,Resumo!E7,Nov!$U$5:$U$605,"Despesa",Nov!$K$5:$K$605,"Pago")</f>
        <v>0</v>
      </c>
      <c r="AP7" s="85">
        <f>SUMIFS(Dez!$I$5:$I$605,Dez!$C$5:$C$605,Resumo!E7,Dez!$U$5:$U$605,"Despesa",Dez!$K$5:$K$605,"Pago")</f>
        <v>0</v>
      </c>
    </row>
    <row r="8" spans="1:43" ht="25.5" customHeight="1" thickTop="1" thickBot="1" x14ac:dyDescent="0.3">
      <c r="E8" s="37">
        <v>2</v>
      </c>
      <c r="F8" s="34">
        <f t="shared" ref="F8:F37" si="0">HLOOKUP($E$4,$Q$6:$AB$37,ROW(AM3),FALSE)</f>
        <v>0</v>
      </c>
      <c r="G8" s="34">
        <f t="shared" ref="G8:G37" si="1">HLOOKUP($E$4,$AE$6:$AP$37,ROW(AN3),FALSE)</f>
        <v>790</v>
      </c>
      <c r="H8" s="34">
        <f t="shared" ref="H8:H37" si="2">IF(ISERROR(F8-G8),"",F8-G8)</f>
        <v>-790</v>
      </c>
      <c r="J8" s="211"/>
      <c r="K8" s="213"/>
      <c r="P8" s="85">
        <f t="shared" ref="P8:P37" si="3">E8</f>
        <v>2</v>
      </c>
      <c r="Q8" s="85">
        <f>SUMIFS(Jan!$I$5:$I$605,Jan!$C$5:$C$605,Resumo!E8,Jan!$U$5:$U$605,"Receita",Jan!$K$5:$K$605,"Pago")</f>
        <v>0</v>
      </c>
      <c r="R8" s="85">
        <f>SUMIFS(Fev!$I$5:$I$605,Fev!$C$5:$C$605,Resumo!E8,Fev!$U$5:$U$605,"Receita",Fev!$K$5:$K$605,"Pago")</f>
        <v>0</v>
      </c>
      <c r="S8" s="85">
        <f>SUMIFS(Mar!$I$5:$I$605,Mar!$C$5:$C$605,Resumo!E8,Mar!$U$5:$U$605,"Receita",Mar!$K$5:$K$605,"Pago")</f>
        <v>0</v>
      </c>
      <c r="T8" s="85">
        <f>SUMIFS(Abr!$I$5:$I$605,Abr!$C$5:$C$605,Resumo!E8,Abr!$U$5:$U$605,"Receita",Abr!$K$5:$K$605,"Pago")</f>
        <v>0</v>
      </c>
      <c r="U8" s="85">
        <f>SUMIFS(Mai!$I$5:$I$605,Mai!$C$5:$C$605,Resumo!E8,Mai!$U$5:$U$605,"Receita",Mai!$K$5:$K$605,"Pago")</f>
        <v>0</v>
      </c>
      <c r="V8" s="85">
        <f>SUMIFS(Jun!$I$5:$I$605,Jun!$C$5:$C$605,Resumo!E8,Jun!$U$5:$U$605,"Receita",Jun!$K$5:$K$605,"Pago")</f>
        <v>0</v>
      </c>
      <c r="W8" s="85">
        <f>SUMIFS(Jul!$I$5:$I$605,Jul!$C$5:$C$605,Resumo!E8,Jul!$U$5:$U$605,"Receita",Jul!$K$5:$K$605,"Pago")</f>
        <v>0</v>
      </c>
      <c r="X8" s="85">
        <f>SUMIFS(Ago!$I$5:$I$605,Ago!$C$5:$C$605,Resumo!E8,Ago!$U$5:$U$605,"Receita",Ago!$K$5:$K$605,"Pago")</f>
        <v>0</v>
      </c>
      <c r="Y8" s="85">
        <f>SUMIFS(Set!$I$5:$I$605,Set!$C$5:$C$605,Resumo!E8,Set!$U$5:$U$605,"Receita",Set!$K$5:$K$605,"Pago")</f>
        <v>0</v>
      </c>
      <c r="Z8" s="85">
        <f>SUMIFS(Out!$I$5:$I$605,Out!$C$5:$C$605,Resumo!E8,Out!$U$5:$U$605,"Receita",Out!$K$5:$K$605,"Pago")</f>
        <v>0</v>
      </c>
      <c r="AA8" s="85">
        <f>SUMIFS(Nov!$I$5:$I$605,Nov!$C$5:$C$605,Resumo!E8,Nov!$U$5:$U$605,"Receita",Nov!$K$5:$K$605,"Pago")</f>
        <v>0</v>
      </c>
      <c r="AB8" s="85">
        <f>SUMIFS(Dez!$I$5:$I$605,Dez!$C$5:$C$605,Resumo!E8,Dez!$U$5:$U$605,"Receita",Dez!$K$5:$K$605,"Pago")</f>
        <v>0</v>
      </c>
      <c r="AD8" s="85">
        <f t="shared" ref="AD8:AD37" si="4">P8</f>
        <v>2</v>
      </c>
      <c r="AE8" s="85">
        <f>SUMIFS(Jan!$I$5:$I$605,Jan!$C$5:$C$605,Resumo!E8,Jan!$U$5:$U$605,"Despesa",Jan!$K$5:$K$605,"Pago")</f>
        <v>0</v>
      </c>
      <c r="AF8" s="85">
        <f>SUMIFS(Fev!$I$5:$I$605,Fev!$C$5:$C$605,Resumo!E8,Fev!$U$5:$U$605,"Despesa",Fev!$K$5:$K$605,"Pago")</f>
        <v>0</v>
      </c>
      <c r="AG8" s="85">
        <f>SUMIFS(Mar!$I$5:$I$605,Mar!$C$5:$C$605,Resumo!E8,Mar!$U$5:$U$605,"Despesa",Mar!$K$5:$K$605,"Pago")</f>
        <v>0</v>
      </c>
      <c r="AH8" s="85">
        <f>SUMIFS(Abr!$I$5:$I$605,Abr!$C$5:$C$605,Resumo!E8,Abr!$U$5:$U$605,"Despesa",Abr!$K$5:$K$605,"Pago")</f>
        <v>0</v>
      </c>
      <c r="AI8" s="85">
        <f>SUMIFS(Mai!$I$5:$I$605,Mai!$C$5:$C$605,Resumo!E8,Mai!$U$5:$U$605,"Despesa",Mai!$K$5:$K$605,"Pago")</f>
        <v>0</v>
      </c>
      <c r="AJ8" s="85">
        <f>SUMIFS(Jun!$I$5:$I$605,Jun!$C$5:$C$605,Resumo!E8,Jun!$U$5:$U$605,"Despesa",Jun!$K$5:$K$605,"Pago")</f>
        <v>0</v>
      </c>
      <c r="AK8" s="85">
        <f>SUMIFS(Jul!$I$5:$I$605,Jul!$C$5:$C$605,Resumo!E8,Jul!$U$5:$U$605,"Despesa",Jul!$K$5:$K$605,"Pago")</f>
        <v>0</v>
      </c>
      <c r="AL8" s="85">
        <f>SUMIFS(Ago!$I$5:$I$605,Ago!$C$5:$C$605,Resumo!E8,Ago!$U$5:$U$605,"Despesa",Ago!$K$5:$K$605,"Pago")</f>
        <v>790</v>
      </c>
      <c r="AM8" s="85">
        <f>SUMIFS(Set!$I$5:$I$605,Set!$C$5:$C$605,Resumo!E8,Set!$U$5:$U$605,"Despesa",Set!$K$5:$K$605,"Pago")</f>
        <v>0</v>
      </c>
      <c r="AN8" s="85">
        <f>SUMIFS(Out!$I$5:$I$605,Out!$C$5:$C$605,Resumo!E8,Out!$U$5:$U$605,"Despesa",Out!$K$5:$K$605,"Pago")</f>
        <v>0</v>
      </c>
      <c r="AO8" s="85">
        <f>SUMIFS(Nov!$I$5:$I$605,Nov!$C$5:$C$605,Resumo!E8,Nov!$U$5:$U$605,"Despesa",Nov!$K$5:$K$605,"Pago")</f>
        <v>0</v>
      </c>
      <c r="AP8" s="85">
        <f>SUMIFS(Dez!$I$5:$I$605,Dez!$C$5:$C$605,Resumo!E8,Dez!$U$5:$U$605,"Despesa",Dez!$K$5:$K$605,"Pago")</f>
        <v>0</v>
      </c>
    </row>
    <row r="9" spans="1:43" ht="25.5" customHeight="1" thickTop="1" thickBot="1" x14ac:dyDescent="0.3">
      <c r="E9" s="37">
        <v>3</v>
      </c>
      <c r="F9" s="34">
        <f t="shared" si="0"/>
        <v>0</v>
      </c>
      <c r="G9" s="34">
        <f t="shared" si="1"/>
        <v>1786.35</v>
      </c>
      <c r="H9" s="34">
        <f t="shared" si="2"/>
        <v>-1786.35</v>
      </c>
      <c r="J9" s="223" t="s">
        <v>28</v>
      </c>
      <c r="K9" s="212">
        <f>SUM(G7:G37)</f>
        <v>7289.13</v>
      </c>
      <c r="P9" s="85">
        <f t="shared" si="3"/>
        <v>3</v>
      </c>
      <c r="Q9" s="85">
        <f>SUMIFS(Jan!$I$5:$I$605,Jan!$C$5:$C$605,Resumo!E9,Jan!$U$5:$U$605,"Receita",Jan!$K$5:$K$605,"Pago")</f>
        <v>0</v>
      </c>
      <c r="R9" s="85">
        <f>SUMIFS(Fev!$I$5:$I$605,Fev!$C$5:$C$605,Resumo!E9,Fev!$U$5:$U$605,"Receita",Fev!$K$5:$K$605,"Pago")</f>
        <v>0</v>
      </c>
      <c r="S9" s="85">
        <f>SUMIFS(Mar!$I$5:$I$605,Mar!$C$5:$C$605,Resumo!E9,Mar!$U$5:$U$605,"Receita",Mar!$K$5:$K$605,"Pago")</f>
        <v>0</v>
      </c>
      <c r="T9" s="85">
        <f>SUMIFS(Abr!$I$5:$I$605,Abr!$C$5:$C$605,Resumo!E9,Abr!$U$5:$U$605,"Receita",Abr!$K$5:$K$605,"Pago")</f>
        <v>0</v>
      </c>
      <c r="U9" s="85">
        <f>SUMIFS(Mai!$I$5:$I$605,Mai!$C$5:$C$605,Resumo!E9,Mai!$U$5:$U$605,"Receita",Mai!$K$5:$K$605,"Pago")</f>
        <v>0</v>
      </c>
      <c r="V9" s="85">
        <f>SUMIFS(Jun!$I$5:$I$605,Jun!$C$5:$C$605,Resumo!E9,Jun!$U$5:$U$605,"Receita",Jun!$K$5:$K$605,"Pago")</f>
        <v>0</v>
      </c>
      <c r="W9" s="85">
        <f>SUMIFS(Jul!$I$5:$I$605,Jul!$C$5:$C$605,Resumo!E9,Jul!$U$5:$U$605,"Receita",Jul!$K$5:$K$605,"Pago")</f>
        <v>0</v>
      </c>
      <c r="X9" s="85">
        <f>SUMIFS(Ago!$I$5:$I$605,Ago!$C$5:$C$605,Resumo!E9,Ago!$U$5:$U$605,"Receita",Ago!$K$5:$K$605,"Pago")</f>
        <v>0</v>
      </c>
      <c r="Y9" s="85">
        <f>SUMIFS(Set!$I$5:$I$605,Set!$C$5:$C$605,Resumo!E9,Set!$U$5:$U$605,"Receita",Set!$K$5:$K$605,"Pago")</f>
        <v>0</v>
      </c>
      <c r="Z9" s="85">
        <f>SUMIFS(Out!$I$5:$I$605,Out!$C$5:$C$605,Resumo!E9,Out!$U$5:$U$605,"Receita",Out!$K$5:$K$605,"Pago")</f>
        <v>0</v>
      </c>
      <c r="AA9" s="85">
        <f>SUMIFS(Nov!$I$5:$I$605,Nov!$C$5:$C$605,Resumo!E9,Nov!$U$5:$U$605,"Receita",Nov!$K$5:$K$605,"Pago")</f>
        <v>0</v>
      </c>
      <c r="AB9" s="85">
        <f>SUMIFS(Dez!$I$5:$I$605,Dez!$C$5:$C$605,Resumo!E9,Dez!$U$5:$U$605,"Receita",Dez!$K$5:$K$605,"Pago")</f>
        <v>0</v>
      </c>
      <c r="AD9" s="85">
        <f t="shared" si="4"/>
        <v>3</v>
      </c>
      <c r="AE9" s="85">
        <f>SUMIFS(Jan!$I$5:$I$605,Jan!$C$5:$C$605,Resumo!E9,Jan!$U$5:$U$605,"Despesa",Jan!$K$5:$K$605,"Pago")</f>
        <v>0</v>
      </c>
      <c r="AF9" s="85">
        <f>SUMIFS(Fev!$I$5:$I$605,Fev!$C$5:$C$605,Resumo!E9,Fev!$U$5:$U$605,"Despesa",Fev!$K$5:$K$605,"Pago")</f>
        <v>0</v>
      </c>
      <c r="AG9" s="85">
        <f>SUMIFS(Mar!$I$5:$I$605,Mar!$C$5:$C$605,Resumo!E9,Mar!$U$5:$U$605,"Despesa",Mar!$K$5:$K$605,"Pago")</f>
        <v>0</v>
      </c>
      <c r="AH9" s="85">
        <f>SUMIFS(Abr!$I$5:$I$605,Abr!$C$5:$C$605,Resumo!E9,Abr!$U$5:$U$605,"Despesa",Abr!$K$5:$K$605,"Pago")</f>
        <v>0</v>
      </c>
      <c r="AI9" s="85">
        <f>SUMIFS(Mai!$I$5:$I$605,Mai!$C$5:$C$605,Resumo!E9,Mai!$U$5:$U$605,"Despesa",Mai!$K$5:$K$605,"Pago")</f>
        <v>0</v>
      </c>
      <c r="AJ9" s="85">
        <f>SUMIFS(Jun!$I$5:$I$605,Jun!$C$5:$C$605,Resumo!E9,Jun!$U$5:$U$605,"Despesa",Jun!$K$5:$K$605,"Pago")</f>
        <v>0</v>
      </c>
      <c r="AK9" s="85">
        <f>SUMIFS(Jul!$I$5:$I$605,Jul!$C$5:$C$605,Resumo!E9,Jul!$U$5:$U$605,"Despesa",Jul!$K$5:$K$605,"Pago")</f>
        <v>0</v>
      </c>
      <c r="AL9" s="85">
        <f>SUMIFS(Ago!$I$5:$I$605,Ago!$C$5:$C$605,Resumo!E9,Ago!$U$5:$U$605,"Despesa",Ago!$K$5:$K$605,"Pago")</f>
        <v>1786.35</v>
      </c>
      <c r="AM9" s="85">
        <f>SUMIFS(Set!$I$5:$I$605,Set!$C$5:$C$605,Resumo!E9,Set!$U$5:$U$605,"Despesa",Set!$K$5:$K$605,"Pago")</f>
        <v>0</v>
      </c>
      <c r="AN9" s="85">
        <f>SUMIFS(Out!$I$5:$I$605,Out!$C$5:$C$605,Resumo!E9,Out!$U$5:$U$605,"Despesa",Out!$K$5:$K$605,"Pago")</f>
        <v>0</v>
      </c>
      <c r="AO9" s="85">
        <f>SUMIFS(Nov!$I$5:$I$605,Nov!$C$5:$C$605,Resumo!E9,Nov!$U$5:$U$605,"Despesa",Nov!$K$5:$K$605,"Pago")</f>
        <v>0</v>
      </c>
      <c r="AP9" s="85">
        <f>SUMIFS(Dez!$I$5:$I$605,Dez!$C$5:$C$605,Resumo!E9,Dez!$U$5:$U$605,"Despesa",Dez!$K$5:$K$605,"Pago")</f>
        <v>0</v>
      </c>
    </row>
    <row r="10" spans="1:43" ht="25.5" customHeight="1" thickTop="1" thickBot="1" x14ac:dyDescent="0.3">
      <c r="E10" s="37">
        <v>4</v>
      </c>
      <c r="F10" s="34">
        <f t="shared" si="0"/>
        <v>0</v>
      </c>
      <c r="G10" s="34">
        <f t="shared" si="1"/>
        <v>1444</v>
      </c>
      <c r="H10" s="34">
        <f t="shared" si="2"/>
        <v>-1444</v>
      </c>
      <c r="J10" s="224"/>
      <c r="K10" s="213"/>
      <c r="P10" s="85">
        <f t="shared" si="3"/>
        <v>4</v>
      </c>
      <c r="Q10" s="85">
        <f>SUMIFS(Jan!$I$5:$I$605,Jan!$C$5:$C$605,Resumo!E10,Jan!$U$5:$U$605,"Receita",Jan!$K$5:$K$605,"Pago")</f>
        <v>0</v>
      </c>
      <c r="R10" s="85">
        <f>SUMIFS(Fev!$I$5:$I$605,Fev!$C$5:$C$605,Resumo!E10,Fev!$U$5:$U$605,"Receita",Fev!$K$5:$K$605,"Pago")</f>
        <v>0</v>
      </c>
      <c r="S10" s="85">
        <f>SUMIFS(Mar!$I$5:$I$605,Mar!$C$5:$C$605,Resumo!E10,Mar!$U$5:$U$605,"Receita",Mar!$K$5:$K$605,"Pago")</f>
        <v>0</v>
      </c>
      <c r="T10" s="85">
        <f>SUMIFS(Abr!$I$5:$I$605,Abr!$C$5:$C$605,Resumo!E10,Abr!$U$5:$U$605,"Receita",Abr!$K$5:$K$605,"Pago")</f>
        <v>0</v>
      </c>
      <c r="U10" s="85">
        <f>SUMIFS(Mai!$I$5:$I$605,Mai!$C$5:$C$605,Resumo!E10,Mai!$U$5:$U$605,"Receita",Mai!$K$5:$K$605,"Pago")</f>
        <v>0</v>
      </c>
      <c r="V10" s="85">
        <f>SUMIFS(Jun!$I$5:$I$605,Jun!$C$5:$C$605,Resumo!E10,Jun!$U$5:$U$605,"Receita",Jun!$K$5:$K$605,"Pago")</f>
        <v>0</v>
      </c>
      <c r="W10" s="85">
        <f>SUMIFS(Jul!$I$5:$I$605,Jul!$C$5:$C$605,Resumo!E10,Jul!$U$5:$U$605,"Receita",Jul!$K$5:$K$605,"Pago")</f>
        <v>0</v>
      </c>
      <c r="X10" s="85">
        <f>SUMIFS(Ago!$I$5:$I$605,Ago!$C$5:$C$605,Resumo!E10,Ago!$U$5:$U$605,"Receita",Ago!$K$5:$K$605,"Pago")</f>
        <v>0</v>
      </c>
      <c r="Y10" s="85">
        <f>SUMIFS(Set!$I$5:$I$605,Set!$C$5:$C$605,Resumo!E10,Set!$U$5:$U$605,"Receita",Set!$K$5:$K$605,"Pago")</f>
        <v>0</v>
      </c>
      <c r="Z10" s="85">
        <f>SUMIFS(Out!$I$5:$I$605,Out!$C$5:$C$605,Resumo!E10,Out!$U$5:$U$605,"Receita",Out!$K$5:$K$605,"Pago")</f>
        <v>0</v>
      </c>
      <c r="AA10" s="85">
        <f>SUMIFS(Nov!$I$5:$I$605,Nov!$C$5:$C$605,Resumo!E10,Nov!$U$5:$U$605,"Receita",Nov!$K$5:$K$605,"Pago")</f>
        <v>0</v>
      </c>
      <c r="AB10" s="85">
        <f>SUMIFS(Dez!$I$5:$I$605,Dez!$C$5:$C$605,Resumo!E10,Dez!$U$5:$U$605,"Receita",Dez!$K$5:$K$605,"Pago")</f>
        <v>0</v>
      </c>
      <c r="AD10" s="85">
        <f t="shared" si="4"/>
        <v>4</v>
      </c>
      <c r="AE10" s="85">
        <f>SUMIFS(Jan!$I$5:$I$605,Jan!$C$5:$C$605,Resumo!E10,Jan!$U$5:$U$605,"Despesa",Jan!$K$5:$K$605,"Pago")</f>
        <v>0</v>
      </c>
      <c r="AF10" s="85">
        <f>SUMIFS(Fev!$I$5:$I$605,Fev!$C$5:$C$605,Resumo!E10,Fev!$U$5:$U$605,"Despesa",Fev!$K$5:$K$605,"Pago")</f>
        <v>0</v>
      </c>
      <c r="AG10" s="85">
        <f>SUMIFS(Mar!$I$5:$I$605,Mar!$C$5:$C$605,Resumo!E10,Mar!$U$5:$U$605,"Despesa",Mar!$K$5:$K$605,"Pago")</f>
        <v>0</v>
      </c>
      <c r="AH10" s="85">
        <f>SUMIFS(Abr!$I$5:$I$605,Abr!$C$5:$C$605,Resumo!E10,Abr!$U$5:$U$605,"Despesa",Abr!$K$5:$K$605,"Pago")</f>
        <v>0</v>
      </c>
      <c r="AI10" s="85">
        <f>SUMIFS(Mai!$I$5:$I$605,Mai!$C$5:$C$605,Resumo!E10,Mai!$U$5:$U$605,"Despesa",Mai!$K$5:$K$605,"Pago")</f>
        <v>0</v>
      </c>
      <c r="AJ10" s="85">
        <f>SUMIFS(Jun!$I$5:$I$605,Jun!$C$5:$C$605,Resumo!E10,Jun!$U$5:$U$605,"Despesa",Jun!$K$5:$K$605,"Pago")</f>
        <v>0</v>
      </c>
      <c r="AK10" s="85">
        <f>SUMIFS(Jul!$I$5:$I$605,Jul!$C$5:$C$605,Resumo!E10,Jul!$U$5:$U$605,"Despesa",Jul!$K$5:$K$605,"Pago")</f>
        <v>0</v>
      </c>
      <c r="AL10" s="85">
        <f>SUMIFS(Ago!$I$5:$I$605,Ago!$C$5:$C$605,Resumo!E10,Ago!$U$5:$U$605,"Despesa",Ago!$K$5:$K$605,"Pago")</f>
        <v>1444</v>
      </c>
      <c r="AM10" s="85">
        <f>SUMIFS(Set!$I$5:$I$605,Set!$C$5:$C$605,Resumo!E10,Set!$U$5:$U$605,"Despesa",Set!$K$5:$K$605,"Pago")</f>
        <v>0</v>
      </c>
      <c r="AN10" s="85">
        <f>SUMIFS(Out!$I$5:$I$605,Out!$C$5:$C$605,Resumo!E10,Out!$U$5:$U$605,"Despesa",Out!$K$5:$K$605,"Pago")</f>
        <v>0</v>
      </c>
      <c r="AO10" s="85">
        <f>SUMIFS(Nov!$I$5:$I$605,Nov!$C$5:$C$605,Resumo!E10,Nov!$U$5:$U$605,"Despesa",Nov!$K$5:$K$605,"Pago")</f>
        <v>0</v>
      </c>
      <c r="AP10" s="85">
        <f>SUMIFS(Dez!$I$5:$I$605,Dez!$C$5:$C$605,Resumo!E10,Dez!$U$5:$U$605,"Despesa",Dez!$K$5:$K$605,"Pago")</f>
        <v>0</v>
      </c>
    </row>
    <row r="11" spans="1:43" ht="25.5" customHeight="1" thickTop="1" thickBot="1" x14ac:dyDescent="0.3">
      <c r="E11" s="37">
        <v>5</v>
      </c>
      <c r="F11" s="34">
        <f t="shared" si="0"/>
        <v>0</v>
      </c>
      <c r="G11" s="34">
        <f t="shared" si="1"/>
        <v>439</v>
      </c>
      <c r="H11" s="34">
        <f t="shared" si="2"/>
        <v>-439</v>
      </c>
      <c r="J11" s="211" t="s">
        <v>30</v>
      </c>
      <c r="K11" s="212">
        <f>K7-K9</f>
        <v>-7289.13</v>
      </c>
      <c r="P11" s="85">
        <f t="shared" si="3"/>
        <v>5</v>
      </c>
      <c r="Q11" s="85">
        <f>SUMIFS(Jan!$I$5:$I$605,Jan!$C$5:$C$605,Resumo!E11,Jan!$U$5:$U$605,"Receita",Jan!$K$5:$K$605,"Pago")</f>
        <v>0</v>
      </c>
      <c r="R11" s="85">
        <f>SUMIFS(Fev!$I$5:$I$605,Fev!$C$5:$C$605,Resumo!E11,Fev!$U$5:$U$605,"Receita",Fev!$K$5:$K$605,"Pago")</f>
        <v>0</v>
      </c>
      <c r="S11" s="85">
        <f>SUMIFS(Mar!$I$5:$I$605,Mar!$C$5:$C$605,Resumo!E11,Mar!$U$5:$U$605,"Receita",Mar!$K$5:$K$605,"Pago")</f>
        <v>0</v>
      </c>
      <c r="T11" s="85">
        <f>SUMIFS(Abr!$I$5:$I$605,Abr!$C$5:$C$605,Resumo!E11,Abr!$U$5:$U$605,"Receita",Abr!$K$5:$K$605,"Pago")</f>
        <v>0</v>
      </c>
      <c r="U11" s="85">
        <f>SUMIFS(Mai!$I$5:$I$605,Mai!$C$5:$C$605,Resumo!E11,Mai!$U$5:$U$605,"Receita",Mai!$K$5:$K$605,"Pago")</f>
        <v>0</v>
      </c>
      <c r="V11" s="85">
        <f>SUMIFS(Jun!$I$5:$I$605,Jun!$C$5:$C$605,Resumo!E11,Jun!$U$5:$U$605,"Receita",Jun!$K$5:$K$605,"Pago")</f>
        <v>0</v>
      </c>
      <c r="W11" s="85">
        <f>SUMIFS(Jul!$I$5:$I$605,Jul!$C$5:$C$605,Resumo!E11,Jul!$U$5:$U$605,"Receita",Jul!$K$5:$K$605,"Pago")</f>
        <v>0</v>
      </c>
      <c r="X11" s="85">
        <f>SUMIFS(Ago!$I$5:$I$605,Ago!$C$5:$C$605,Resumo!E11,Ago!$U$5:$U$605,"Receita",Ago!$K$5:$K$605,"Pago")</f>
        <v>0</v>
      </c>
      <c r="Y11" s="85">
        <f>SUMIFS(Set!$I$5:$I$605,Set!$C$5:$C$605,Resumo!E11,Set!$U$5:$U$605,"Receita",Set!$K$5:$K$605,"Pago")</f>
        <v>0</v>
      </c>
      <c r="Z11" s="85">
        <f>SUMIFS(Out!$I$5:$I$605,Out!$C$5:$C$605,Resumo!E11,Out!$U$5:$U$605,"Receita",Out!$K$5:$K$605,"Pago")</f>
        <v>0</v>
      </c>
      <c r="AA11" s="85">
        <f>SUMIFS(Nov!$I$5:$I$605,Nov!$C$5:$C$605,Resumo!E11,Nov!$U$5:$U$605,"Receita",Nov!$K$5:$K$605,"Pago")</f>
        <v>0</v>
      </c>
      <c r="AB11" s="85">
        <f>SUMIFS(Dez!$I$5:$I$605,Dez!$C$5:$C$605,Resumo!E11,Dez!$U$5:$U$605,"Receita",Dez!$K$5:$K$605,"Pago")</f>
        <v>0</v>
      </c>
      <c r="AD11" s="85">
        <f t="shared" si="4"/>
        <v>5</v>
      </c>
      <c r="AE11" s="85">
        <f>SUMIFS(Jan!$I$5:$I$605,Jan!$C$5:$C$605,Resumo!E11,Jan!$U$5:$U$605,"Despesa",Jan!$K$5:$K$605,"Pago")</f>
        <v>0</v>
      </c>
      <c r="AF11" s="85">
        <f>SUMIFS(Fev!$I$5:$I$605,Fev!$C$5:$C$605,Resumo!E11,Fev!$U$5:$U$605,"Despesa",Fev!$K$5:$K$605,"Pago")</f>
        <v>0</v>
      </c>
      <c r="AG11" s="85">
        <f>SUMIFS(Mar!$I$5:$I$605,Mar!$C$5:$C$605,Resumo!E11,Mar!$U$5:$U$605,"Despesa",Mar!$K$5:$K$605,"Pago")</f>
        <v>0</v>
      </c>
      <c r="AH11" s="85">
        <f>SUMIFS(Abr!$I$5:$I$605,Abr!$C$5:$C$605,Resumo!E11,Abr!$U$5:$U$605,"Despesa",Abr!$K$5:$K$605,"Pago")</f>
        <v>0</v>
      </c>
      <c r="AI11" s="85">
        <f>SUMIFS(Mai!$I$5:$I$605,Mai!$C$5:$C$605,Resumo!E11,Mai!$U$5:$U$605,"Despesa",Mai!$K$5:$K$605,"Pago")</f>
        <v>0</v>
      </c>
      <c r="AJ11" s="85">
        <f>SUMIFS(Jun!$I$5:$I$605,Jun!$C$5:$C$605,Resumo!E11,Jun!$U$5:$U$605,"Despesa",Jun!$K$5:$K$605,"Pago")</f>
        <v>0</v>
      </c>
      <c r="AK11" s="85">
        <f>SUMIFS(Jul!$I$5:$I$605,Jul!$C$5:$C$605,Resumo!E11,Jul!$U$5:$U$605,"Despesa",Jul!$K$5:$K$605,"Pago")</f>
        <v>0</v>
      </c>
      <c r="AL11" s="85">
        <f>SUMIFS(Ago!$I$5:$I$605,Ago!$C$5:$C$605,Resumo!E11,Ago!$U$5:$U$605,"Despesa",Ago!$K$5:$K$605,"Pago")</f>
        <v>439</v>
      </c>
      <c r="AM11" s="85">
        <f>SUMIFS(Set!$I$5:$I$605,Set!$C$5:$C$605,Resumo!E11,Set!$U$5:$U$605,"Despesa",Set!$K$5:$K$605,"Pago")</f>
        <v>0</v>
      </c>
      <c r="AN11" s="85">
        <f>SUMIFS(Out!$I$5:$I$605,Out!$C$5:$C$605,Resumo!E11,Out!$U$5:$U$605,"Despesa",Out!$K$5:$K$605,"Pago")</f>
        <v>0</v>
      </c>
      <c r="AO11" s="85">
        <f>SUMIFS(Nov!$I$5:$I$605,Nov!$C$5:$C$605,Resumo!E11,Nov!$U$5:$U$605,"Despesa",Nov!$K$5:$K$605,"Pago")</f>
        <v>0</v>
      </c>
      <c r="AP11" s="85">
        <f>SUMIFS(Dez!$I$5:$I$605,Dez!$C$5:$C$605,Resumo!E11,Dez!$U$5:$U$605,"Despesa",Dez!$K$5:$K$605,"Pago")</f>
        <v>0</v>
      </c>
    </row>
    <row r="12" spans="1:43" ht="25.5" customHeight="1" thickTop="1" thickBot="1" x14ac:dyDescent="0.3">
      <c r="E12" s="37">
        <v>6</v>
      </c>
      <c r="F12" s="34">
        <f t="shared" si="0"/>
        <v>0</v>
      </c>
      <c r="G12" s="34">
        <f t="shared" si="1"/>
        <v>0</v>
      </c>
      <c r="H12" s="34">
        <f t="shared" si="2"/>
        <v>0</v>
      </c>
      <c r="J12" s="211"/>
      <c r="K12" s="213"/>
      <c r="P12" s="85">
        <f t="shared" si="3"/>
        <v>6</v>
      </c>
      <c r="Q12" s="85">
        <f>SUMIFS(Jan!$I$5:$I$605,Jan!$C$5:$C$605,Resumo!E12,Jan!$U$5:$U$605,"Receita",Jan!$K$5:$K$605,"Pago")</f>
        <v>0</v>
      </c>
      <c r="R12" s="85">
        <f>SUMIFS(Fev!$I$5:$I$605,Fev!$C$5:$C$605,Resumo!E12,Fev!$U$5:$U$605,"Receita",Fev!$K$5:$K$605,"Pago")</f>
        <v>0</v>
      </c>
      <c r="S12" s="85">
        <f>SUMIFS(Mar!$I$5:$I$605,Mar!$C$5:$C$605,Resumo!E12,Mar!$U$5:$U$605,"Receita",Mar!$K$5:$K$605,"Pago")</f>
        <v>0</v>
      </c>
      <c r="T12" s="85">
        <f>SUMIFS(Abr!$I$5:$I$605,Abr!$C$5:$C$605,Resumo!E12,Abr!$U$5:$U$605,"Receita",Abr!$K$5:$K$605,"Pago")</f>
        <v>0</v>
      </c>
      <c r="U12" s="85">
        <f>SUMIFS(Mai!$I$5:$I$605,Mai!$C$5:$C$605,Resumo!E12,Mai!$U$5:$U$605,"Receita",Mai!$K$5:$K$605,"Pago")</f>
        <v>0</v>
      </c>
      <c r="V12" s="85">
        <f>SUMIFS(Jun!$I$5:$I$605,Jun!$C$5:$C$605,Resumo!E12,Jun!$U$5:$U$605,"Receita",Jun!$K$5:$K$605,"Pago")</f>
        <v>0</v>
      </c>
      <c r="W12" s="85">
        <f>SUMIFS(Jul!$I$5:$I$605,Jul!$C$5:$C$605,Resumo!E12,Jul!$U$5:$U$605,"Receita",Jul!$K$5:$K$605,"Pago")</f>
        <v>0</v>
      </c>
      <c r="X12" s="85">
        <f>SUMIFS(Ago!$I$5:$I$605,Ago!$C$5:$C$605,Resumo!E12,Ago!$U$5:$U$605,"Receita",Ago!$K$5:$K$605,"Pago")</f>
        <v>0</v>
      </c>
      <c r="Y12" s="85">
        <f>SUMIFS(Set!$I$5:$I$605,Set!$C$5:$C$605,Resumo!E12,Set!$U$5:$U$605,"Receita",Set!$K$5:$K$605,"Pago")</f>
        <v>0</v>
      </c>
      <c r="Z12" s="85">
        <f>SUMIFS(Out!$I$5:$I$605,Out!$C$5:$C$605,Resumo!E12,Out!$U$5:$U$605,"Receita",Out!$K$5:$K$605,"Pago")</f>
        <v>0</v>
      </c>
      <c r="AA12" s="85">
        <f>SUMIFS(Nov!$I$5:$I$605,Nov!$C$5:$C$605,Resumo!E12,Nov!$U$5:$U$605,"Receita",Nov!$K$5:$K$605,"Pago")</f>
        <v>0</v>
      </c>
      <c r="AB12" s="85">
        <f>SUMIFS(Dez!$I$5:$I$605,Dez!$C$5:$C$605,Resumo!E12,Dez!$U$5:$U$605,"Receita",Dez!$K$5:$K$605,"Pago")</f>
        <v>0</v>
      </c>
      <c r="AD12" s="85">
        <f t="shared" si="4"/>
        <v>6</v>
      </c>
      <c r="AE12" s="85">
        <f>SUMIFS(Jan!$I$5:$I$605,Jan!$C$5:$C$605,Resumo!E12,Jan!$U$5:$U$605,"Despesa",Jan!$K$5:$K$605,"Pago")</f>
        <v>0</v>
      </c>
      <c r="AF12" s="85">
        <f>SUMIFS(Fev!$I$5:$I$605,Fev!$C$5:$C$605,Resumo!E12,Fev!$U$5:$U$605,"Despesa",Fev!$K$5:$K$605,"Pago")</f>
        <v>0</v>
      </c>
      <c r="AG12" s="85">
        <f>SUMIFS(Mar!$I$5:$I$605,Mar!$C$5:$C$605,Resumo!E12,Mar!$U$5:$U$605,"Despesa",Mar!$K$5:$K$605,"Pago")</f>
        <v>0</v>
      </c>
      <c r="AH12" s="85">
        <f>SUMIFS(Abr!$I$5:$I$605,Abr!$C$5:$C$605,Resumo!E12,Abr!$U$5:$U$605,"Despesa",Abr!$K$5:$K$605,"Pago")</f>
        <v>0</v>
      </c>
      <c r="AI12" s="85">
        <f>SUMIFS(Mai!$I$5:$I$605,Mai!$C$5:$C$605,Resumo!E12,Mai!$U$5:$U$605,"Despesa",Mai!$K$5:$K$605,"Pago")</f>
        <v>0</v>
      </c>
      <c r="AJ12" s="85">
        <f>SUMIFS(Jun!$I$5:$I$605,Jun!$C$5:$C$605,Resumo!E12,Jun!$U$5:$U$605,"Despesa",Jun!$K$5:$K$605,"Pago")</f>
        <v>0</v>
      </c>
      <c r="AK12" s="85">
        <f>SUMIFS(Jul!$I$5:$I$605,Jul!$C$5:$C$605,Resumo!E12,Jul!$U$5:$U$605,"Despesa",Jul!$K$5:$K$605,"Pago")</f>
        <v>0</v>
      </c>
      <c r="AL12" s="85">
        <f>SUMIFS(Ago!$I$5:$I$605,Ago!$C$5:$C$605,Resumo!E12,Ago!$U$5:$U$605,"Despesa",Ago!$K$5:$K$605,"Pago")</f>
        <v>0</v>
      </c>
      <c r="AM12" s="85">
        <f>SUMIFS(Set!$I$5:$I$605,Set!$C$5:$C$605,Resumo!E12,Set!$U$5:$U$605,"Despesa",Set!$K$5:$K$605,"Pago")</f>
        <v>0</v>
      </c>
      <c r="AN12" s="85">
        <f>SUMIFS(Out!$I$5:$I$605,Out!$C$5:$C$605,Resumo!E12,Out!$U$5:$U$605,"Despesa",Out!$K$5:$K$605,"Pago")</f>
        <v>0</v>
      </c>
      <c r="AO12" s="85">
        <f>SUMIFS(Nov!$I$5:$I$605,Nov!$C$5:$C$605,Resumo!E12,Nov!$U$5:$U$605,"Despesa",Nov!$K$5:$K$605,"Pago")</f>
        <v>0</v>
      </c>
      <c r="AP12" s="85">
        <f>SUMIFS(Dez!$I$5:$I$605,Dez!$C$5:$C$605,Resumo!E12,Dez!$U$5:$U$605,"Despesa",Dez!$K$5:$K$605,"Pago")</f>
        <v>0</v>
      </c>
    </row>
    <row r="13" spans="1:43" ht="25.5" customHeight="1" thickTop="1" thickBot="1" x14ac:dyDescent="0.3">
      <c r="E13" s="37">
        <v>7</v>
      </c>
      <c r="F13" s="34">
        <f t="shared" si="0"/>
        <v>0</v>
      </c>
      <c r="G13" s="34">
        <f t="shared" si="1"/>
        <v>2006.7799999999997</v>
      </c>
      <c r="H13" s="34">
        <f t="shared" si="2"/>
        <v>-2006.7799999999997</v>
      </c>
      <c r="P13" s="85">
        <f t="shared" si="3"/>
        <v>7</v>
      </c>
      <c r="Q13" s="85">
        <f>SUMIFS(Jan!$I$5:$I$605,Jan!$C$5:$C$605,Resumo!E13,Jan!$U$5:$U$605,"Receita",Jan!$K$5:$K$605,"Pago")</f>
        <v>0</v>
      </c>
      <c r="R13" s="85">
        <f>SUMIFS(Fev!$I$5:$I$605,Fev!$C$5:$C$605,Resumo!E13,Fev!$U$5:$U$605,"Receita",Fev!$K$5:$K$605,"Pago")</f>
        <v>0</v>
      </c>
      <c r="S13" s="85">
        <f>SUMIFS(Mar!$I$5:$I$605,Mar!$C$5:$C$605,Resumo!E13,Mar!$U$5:$U$605,"Receita",Mar!$K$5:$K$605,"Pago")</f>
        <v>0</v>
      </c>
      <c r="T13" s="85">
        <f>SUMIFS(Abr!$I$5:$I$605,Abr!$C$5:$C$605,Resumo!E13,Abr!$U$5:$U$605,"Receita",Abr!$K$5:$K$605,"Pago")</f>
        <v>0</v>
      </c>
      <c r="U13" s="85">
        <f>SUMIFS(Mai!$I$5:$I$605,Mai!$C$5:$C$605,Resumo!E13,Mai!$U$5:$U$605,"Receita",Mai!$K$5:$K$605,"Pago")</f>
        <v>0</v>
      </c>
      <c r="V13" s="85">
        <f>SUMIFS(Jun!$I$5:$I$605,Jun!$C$5:$C$605,Resumo!E13,Jun!$U$5:$U$605,"Receita",Jun!$K$5:$K$605,"Pago")</f>
        <v>0</v>
      </c>
      <c r="W13" s="85">
        <f>SUMIFS(Jul!$I$5:$I$605,Jul!$C$5:$C$605,Resumo!E13,Jul!$U$5:$U$605,"Receita",Jul!$K$5:$K$605,"Pago")</f>
        <v>0</v>
      </c>
      <c r="X13" s="85">
        <f>SUMIFS(Ago!$I$5:$I$605,Ago!$C$5:$C$605,Resumo!E13,Ago!$U$5:$U$605,"Receita",Ago!$K$5:$K$605,"Pago")</f>
        <v>0</v>
      </c>
      <c r="Y13" s="85">
        <f>SUMIFS(Set!$I$5:$I$605,Set!$C$5:$C$605,Resumo!E13,Set!$U$5:$U$605,"Receita",Set!$K$5:$K$605,"Pago")</f>
        <v>0</v>
      </c>
      <c r="Z13" s="85">
        <f>SUMIFS(Out!$I$5:$I$605,Out!$C$5:$C$605,Resumo!E13,Out!$U$5:$U$605,"Receita",Out!$K$5:$K$605,"Pago")</f>
        <v>0</v>
      </c>
      <c r="AA13" s="85">
        <f>SUMIFS(Nov!$I$5:$I$605,Nov!$C$5:$C$605,Resumo!E13,Nov!$U$5:$U$605,"Receita",Nov!$K$5:$K$605,"Pago")</f>
        <v>0</v>
      </c>
      <c r="AB13" s="85">
        <f>SUMIFS(Dez!$I$5:$I$605,Dez!$C$5:$C$605,Resumo!E13,Dez!$U$5:$U$605,"Receita",Dez!$K$5:$K$605,"Pago")</f>
        <v>0</v>
      </c>
      <c r="AD13" s="85">
        <f t="shared" si="4"/>
        <v>7</v>
      </c>
      <c r="AE13" s="85">
        <f>SUMIFS(Jan!$I$5:$I$605,Jan!$C$5:$C$605,Resumo!E13,Jan!$U$5:$U$605,"Despesa",Jan!$K$5:$K$605,"Pago")</f>
        <v>0</v>
      </c>
      <c r="AF13" s="85">
        <f>SUMIFS(Fev!$I$5:$I$605,Fev!$C$5:$C$605,Resumo!E13,Fev!$U$5:$U$605,"Despesa",Fev!$K$5:$K$605,"Pago")</f>
        <v>0</v>
      </c>
      <c r="AG13" s="85">
        <f>SUMIFS(Mar!$I$5:$I$605,Mar!$C$5:$C$605,Resumo!E13,Mar!$U$5:$U$605,"Despesa",Mar!$K$5:$K$605,"Pago")</f>
        <v>0</v>
      </c>
      <c r="AH13" s="85">
        <f>SUMIFS(Abr!$I$5:$I$605,Abr!$C$5:$C$605,Resumo!E13,Abr!$U$5:$U$605,"Despesa",Abr!$K$5:$K$605,"Pago")</f>
        <v>0</v>
      </c>
      <c r="AI13" s="85">
        <f>SUMIFS(Mai!$I$5:$I$605,Mai!$C$5:$C$605,Resumo!E13,Mai!$U$5:$U$605,"Despesa",Mai!$K$5:$K$605,"Pago")</f>
        <v>0</v>
      </c>
      <c r="AJ13" s="85">
        <f>SUMIFS(Jun!$I$5:$I$605,Jun!$C$5:$C$605,Resumo!E13,Jun!$U$5:$U$605,"Despesa",Jun!$K$5:$K$605,"Pago")</f>
        <v>0</v>
      </c>
      <c r="AK13" s="85">
        <f>SUMIFS(Jul!$I$5:$I$605,Jul!$C$5:$C$605,Resumo!E13,Jul!$U$5:$U$605,"Despesa",Jul!$K$5:$K$605,"Pago")</f>
        <v>0</v>
      </c>
      <c r="AL13" s="85">
        <f>SUMIFS(Ago!$I$5:$I$605,Ago!$C$5:$C$605,Resumo!E13,Ago!$U$5:$U$605,"Despesa",Ago!$K$5:$K$605,"Pago")</f>
        <v>2006.7799999999997</v>
      </c>
      <c r="AM13" s="85">
        <f>SUMIFS(Set!$I$5:$I$605,Set!$C$5:$C$605,Resumo!E13,Set!$U$5:$U$605,"Despesa",Set!$K$5:$K$605,"Pago")</f>
        <v>0</v>
      </c>
      <c r="AN13" s="85">
        <f>SUMIFS(Out!$I$5:$I$605,Out!$C$5:$C$605,Resumo!E13,Out!$U$5:$U$605,"Despesa",Out!$K$5:$K$605,"Pago")</f>
        <v>0</v>
      </c>
      <c r="AO13" s="85">
        <f>SUMIFS(Nov!$I$5:$I$605,Nov!$C$5:$C$605,Resumo!E13,Nov!$U$5:$U$605,"Despesa",Nov!$K$5:$K$605,"Pago")</f>
        <v>0</v>
      </c>
      <c r="AP13" s="85">
        <f>SUMIFS(Dez!$I$5:$I$605,Dez!$C$5:$C$605,Resumo!E13,Dez!$U$5:$U$605,"Despesa",Dez!$K$5:$K$605,"Pago")</f>
        <v>0</v>
      </c>
    </row>
    <row r="14" spans="1:43" ht="25.5" customHeight="1" thickTop="1" thickBot="1" x14ac:dyDescent="0.3">
      <c r="E14" s="37">
        <v>8</v>
      </c>
      <c r="F14" s="34">
        <f t="shared" si="0"/>
        <v>0</v>
      </c>
      <c r="G14" s="34">
        <f t="shared" si="1"/>
        <v>0</v>
      </c>
      <c r="H14" s="34">
        <f t="shared" si="2"/>
        <v>0</v>
      </c>
      <c r="P14" s="85">
        <f t="shared" si="3"/>
        <v>8</v>
      </c>
      <c r="Q14" s="85">
        <f>SUMIFS(Jan!$I$5:$I$605,Jan!$C$5:$C$605,Resumo!E14,Jan!$U$5:$U$605,"Receita",Jan!$K$5:$K$605,"Pago")</f>
        <v>0</v>
      </c>
      <c r="R14" s="85">
        <f>SUMIFS(Fev!$I$5:$I$605,Fev!$C$5:$C$605,Resumo!E14,Fev!$U$5:$U$605,"Receita",Fev!$K$5:$K$605,"Pago")</f>
        <v>0</v>
      </c>
      <c r="S14" s="85">
        <f>SUMIFS(Mar!$I$5:$I$605,Mar!$C$5:$C$605,Resumo!E14,Mar!$U$5:$U$605,"Receita",Mar!$K$5:$K$605,"Pago")</f>
        <v>0</v>
      </c>
      <c r="T14" s="85">
        <f>SUMIFS(Abr!$I$5:$I$605,Abr!$C$5:$C$605,Resumo!E14,Abr!$U$5:$U$605,"Receita",Abr!$K$5:$K$605,"Pago")</f>
        <v>0</v>
      </c>
      <c r="U14" s="85">
        <f>SUMIFS(Mai!$I$5:$I$605,Mai!$C$5:$C$605,Resumo!E14,Mai!$U$5:$U$605,"Receita",Mai!$K$5:$K$605,"Pago")</f>
        <v>0</v>
      </c>
      <c r="V14" s="85">
        <f>SUMIFS(Jun!$I$5:$I$605,Jun!$C$5:$C$605,Resumo!E14,Jun!$U$5:$U$605,"Receita",Jun!$K$5:$K$605,"Pago")</f>
        <v>0</v>
      </c>
      <c r="W14" s="85">
        <f>SUMIFS(Jul!$I$5:$I$605,Jul!$C$5:$C$605,Resumo!E14,Jul!$U$5:$U$605,"Receita",Jul!$K$5:$K$605,"Pago")</f>
        <v>0</v>
      </c>
      <c r="X14" s="85">
        <f>SUMIFS(Ago!$I$5:$I$605,Ago!$C$5:$C$605,Resumo!E14,Ago!$U$5:$U$605,"Receita",Ago!$K$5:$K$605,"Pago")</f>
        <v>0</v>
      </c>
      <c r="Y14" s="85">
        <f>SUMIFS(Set!$I$5:$I$605,Set!$C$5:$C$605,Resumo!E14,Set!$U$5:$U$605,"Receita",Set!$K$5:$K$605,"Pago")</f>
        <v>0</v>
      </c>
      <c r="Z14" s="85">
        <f>SUMIFS(Out!$I$5:$I$605,Out!$C$5:$C$605,Resumo!E14,Out!$U$5:$U$605,"Receita",Out!$K$5:$K$605,"Pago")</f>
        <v>0</v>
      </c>
      <c r="AA14" s="85">
        <f>SUMIFS(Nov!$I$5:$I$605,Nov!$C$5:$C$605,Resumo!E14,Nov!$U$5:$U$605,"Receita",Nov!$K$5:$K$605,"Pago")</f>
        <v>0</v>
      </c>
      <c r="AB14" s="85">
        <f>SUMIFS(Dez!$I$5:$I$605,Dez!$C$5:$C$605,Resumo!E14,Dez!$U$5:$U$605,"Receita",Dez!$K$5:$K$605,"Pago")</f>
        <v>0</v>
      </c>
      <c r="AD14" s="85">
        <f t="shared" si="4"/>
        <v>8</v>
      </c>
      <c r="AE14" s="85">
        <f>SUMIFS(Jan!$I$5:$I$605,Jan!$C$5:$C$605,Resumo!E14,Jan!$U$5:$U$605,"Despesa",Jan!$K$5:$K$605,"Pago")</f>
        <v>0</v>
      </c>
      <c r="AF14" s="85">
        <f>SUMIFS(Fev!$I$5:$I$605,Fev!$C$5:$C$605,Resumo!E14,Fev!$U$5:$U$605,"Despesa",Fev!$K$5:$K$605,"Pago")</f>
        <v>0</v>
      </c>
      <c r="AG14" s="85">
        <f>SUMIFS(Mar!$I$5:$I$605,Mar!$C$5:$C$605,Resumo!E14,Mar!$U$5:$U$605,"Despesa",Mar!$K$5:$K$605,"Pago")</f>
        <v>0</v>
      </c>
      <c r="AH14" s="85">
        <f>SUMIFS(Abr!$I$5:$I$605,Abr!$C$5:$C$605,Resumo!E14,Abr!$U$5:$U$605,"Despesa",Abr!$K$5:$K$605,"Pago")</f>
        <v>0</v>
      </c>
      <c r="AI14" s="85">
        <f>SUMIFS(Mai!$I$5:$I$605,Mai!$C$5:$C$605,Resumo!E14,Mai!$U$5:$U$605,"Despesa",Mai!$K$5:$K$605,"Pago")</f>
        <v>0</v>
      </c>
      <c r="AJ14" s="85">
        <f>SUMIFS(Jun!$I$5:$I$605,Jun!$C$5:$C$605,Resumo!E14,Jun!$U$5:$U$605,"Despesa",Jun!$K$5:$K$605,"Pago")</f>
        <v>0</v>
      </c>
      <c r="AK14" s="85">
        <f>SUMIFS(Jul!$I$5:$I$605,Jul!$C$5:$C$605,Resumo!E14,Jul!$U$5:$U$605,"Despesa",Jul!$K$5:$K$605,"Pago")</f>
        <v>0</v>
      </c>
      <c r="AL14" s="85">
        <f>SUMIFS(Ago!$I$5:$I$605,Ago!$C$5:$C$605,Resumo!E14,Ago!$U$5:$U$605,"Despesa",Ago!$K$5:$K$605,"Pago")</f>
        <v>0</v>
      </c>
      <c r="AM14" s="85">
        <f>SUMIFS(Set!$I$5:$I$605,Set!$C$5:$C$605,Resumo!E14,Set!$U$5:$U$605,"Despesa",Set!$K$5:$K$605,"Pago")</f>
        <v>0</v>
      </c>
      <c r="AN14" s="85">
        <f>SUMIFS(Out!$I$5:$I$605,Out!$C$5:$C$605,Resumo!E14,Out!$U$5:$U$605,"Despesa",Out!$K$5:$K$605,"Pago")</f>
        <v>0</v>
      </c>
      <c r="AO14" s="85">
        <f>SUMIFS(Nov!$I$5:$I$605,Nov!$C$5:$C$605,Resumo!E14,Nov!$U$5:$U$605,"Despesa",Nov!$K$5:$K$605,"Pago")</f>
        <v>0</v>
      </c>
      <c r="AP14" s="85">
        <f>SUMIFS(Dez!$I$5:$I$605,Dez!$C$5:$C$605,Resumo!E14,Dez!$U$5:$U$605,"Despesa",Dez!$K$5:$K$605,"Pago")</f>
        <v>0</v>
      </c>
    </row>
    <row r="15" spans="1:43" ht="25.5" customHeight="1" thickTop="1" thickBot="1" x14ac:dyDescent="0.3">
      <c r="E15" s="37">
        <v>9</v>
      </c>
      <c r="F15" s="34">
        <f t="shared" si="0"/>
        <v>0</v>
      </c>
      <c r="G15" s="34">
        <f t="shared" si="1"/>
        <v>0</v>
      </c>
      <c r="H15" s="34">
        <f t="shared" si="2"/>
        <v>0</v>
      </c>
      <c r="P15" s="85">
        <f t="shared" si="3"/>
        <v>9</v>
      </c>
      <c r="Q15" s="85">
        <f>SUMIFS(Jan!$I$5:$I$605,Jan!$C$5:$C$605,Resumo!E15,Jan!$U$5:$U$605,"Receita",Jan!$K$5:$K$605,"Pago")</f>
        <v>0</v>
      </c>
      <c r="R15" s="85">
        <f>SUMIFS(Fev!$I$5:$I$605,Fev!$C$5:$C$605,Resumo!E15,Fev!$U$5:$U$605,"Receita",Fev!$K$5:$K$605,"Pago")</f>
        <v>0</v>
      </c>
      <c r="S15" s="85">
        <f>SUMIFS(Mar!$I$5:$I$605,Mar!$C$5:$C$605,Resumo!E15,Mar!$U$5:$U$605,"Receita",Mar!$K$5:$K$605,"Pago")</f>
        <v>0</v>
      </c>
      <c r="T15" s="85">
        <f>SUMIFS(Abr!$I$5:$I$605,Abr!$C$5:$C$605,Resumo!E15,Abr!$U$5:$U$605,"Receita",Abr!$K$5:$K$605,"Pago")</f>
        <v>0</v>
      </c>
      <c r="U15" s="85">
        <f>SUMIFS(Mai!$I$5:$I$605,Mai!$C$5:$C$605,Resumo!E15,Mai!$U$5:$U$605,"Receita",Mai!$K$5:$K$605,"Pago")</f>
        <v>0</v>
      </c>
      <c r="V15" s="85">
        <f>SUMIFS(Jun!$I$5:$I$605,Jun!$C$5:$C$605,Resumo!E15,Jun!$U$5:$U$605,"Receita",Jun!$K$5:$K$605,"Pago")</f>
        <v>0</v>
      </c>
      <c r="W15" s="85">
        <f>SUMIFS(Jul!$I$5:$I$605,Jul!$C$5:$C$605,Resumo!E15,Jul!$U$5:$U$605,"Receita",Jul!$K$5:$K$605,"Pago")</f>
        <v>0</v>
      </c>
      <c r="X15" s="85">
        <f>SUMIFS(Ago!$I$5:$I$605,Ago!$C$5:$C$605,Resumo!E15,Ago!$U$5:$U$605,"Receita",Ago!$K$5:$K$605,"Pago")</f>
        <v>0</v>
      </c>
      <c r="Y15" s="85">
        <f>SUMIFS(Set!$I$5:$I$605,Set!$C$5:$C$605,Resumo!E15,Set!$U$5:$U$605,"Receita",Set!$K$5:$K$605,"Pago")</f>
        <v>0</v>
      </c>
      <c r="Z15" s="85">
        <f>SUMIFS(Out!$I$5:$I$605,Out!$C$5:$C$605,Resumo!E15,Out!$U$5:$U$605,"Receita",Out!$K$5:$K$605,"Pago")</f>
        <v>0</v>
      </c>
      <c r="AA15" s="85">
        <f>SUMIFS(Nov!$I$5:$I$605,Nov!$C$5:$C$605,Resumo!E15,Nov!$U$5:$U$605,"Receita",Nov!$K$5:$K$605,"Pago")</f>
        <v>0</v>
      </c>
      <c r="AB15" s="85">
        <f>SUMIFS(Dez!$I$5:$I$605,Dez!$C$5:$C$605,Resumo!E15,Dez!$U$5:$U$605,"Receita",Dez!$K$5:$K$605,"Pago")</f>
        <v>0</v>
      </c>
      <c r="AD15" s="85">
        <f t="shared" si="4"/>
        <v>9</v>
      </c>
      <c r="AE15" s="85">
        <f>SUMIFS(Jan!$I$5:$I$605,Jan!$C$5:$C$605,Resumo!E15,Jan!$U$5:$U$605,"Despesa",Jan!$K$5:$K$605,"Pago")</f>
        <v>0</v>
      </c>
      <c r="AF15" s="85">
        <f>SUMIFS(Fev!$I$5:$I$605,Fev!$C$5:$C$605,Resumo!E15,Fev!$U$5:$U$605,"Despesa",Fev!$K$5:$K$605,"Pago")</f>
        <v>0</v>
      </c>
      <c r="AG15" s="85">
        <f>SUMIFS(Mar!$I$5:$I$605,Mar!$C$5:$C$605,Resumo!E15,Mar!$U$5:$U$605,"Despesa",Mar!$K$5:$K$605,"Pago")</f>
        <v>0</v>
      </c>
      <c r="AH15" s="85">
        <f>SUMIFS(Abr!$I$5:$I$605,Abr!$C$5:$C$605,Resumo!E15,Abr!$U$5:$U$605,"Despesa",Abr!$K$5:$K$605,"Pago")</f>
        <v>0</v>
      </c>
      <c r="AI15" s="85">
        <f>SUMIFS(Mai!$I$5:$I$605,Mai!$C$5:$C$605,Resumo!E15,Mai!$U$5:$U$605,"Despesa",Mai!$K$5:$K$605,"Pago")</f>
        <v>0</v>
      </c>
      <c r="AJ15" s="85">
        <f>SUMIFS(Jun!$I$5:$I$605,Jun!$C$5:$C$605,Resumo!E15,Jun!$U$5:$U$605,"Despesa",Jun!$K$5:$K$605,"Pago")</f>
        <v>0</v>
      </c>
      <c r="AK15" s="85">
        <f>SUMIFS(Jul!$I$5:$I$605,Jul!$C$5:$C$605,Resumo!E15,Jul!$U$5:$U$605,"Despesa",Jul!$K$5:$K$605,"Pago")</f>
        <v>0</v>
      </c>
      <c r="AL15" s="85">
        <f>SUMIFS(Ago!$I$5:$I$605,Ago!$C$5:$C$605,Resumo!E15,Ago!$U$5:$U$605,"Despesa",Ago!$K$5:$K$605,"Pago")</f>
        <v>0</v>
      </c>
      <c r="AM15" s="85">
        <f>SUMIFS(Set!$I$5:$I$605,Set!$C$5:$C$605,Resumo!E15,Set!$U$5:$U$605,"Despesa",Set!$K$5:$K$605,"Pago")</f>
        <v>0</v>
      </c>
      <c r="AN15" s="85">
        <f>SUMIFS(Out!$I$5:$I$605,Out!$C$5:$C$605,Resumo!E15,Out!$U$5:$U$605,"Despesa",Out!$K$5:$K$605,"Pago")</f>
        <v>0</v>
      </c>
      <c r="AO15" s="85">
        <f>SUMIFS(Nov!$I$5:$I$605,Nov!$C$5:$C$605,Resumo!E15,Nov!$U$5:$U$605,"Despesa",Nov!$K$5:$K$605,"Pago")</f>
        <v>0</v>
      </c>
      <c r="AP15" s="85">
        <f>SUMIFS(Dez!$I$5:$I$605,Dez!$C$5:$C$605,Resumo!E15,Dez!$U$5:$U$605,"Despesa",Dez!$K$5:$K$605,"Pago")</f>
        <v>0</v>
      </c>
    </row>
    <row r="16" spans="1:43" ht="25.5" customHeight="1" thickTop="1" thickBot="1" x14ac:dyDescent="0.3">
      <c r="E16" s="37">
        <v>10</v>
      </c>
      <c r="F16" s="34">
        <f t="shared" si="0"/>
        <v>0</v>
      </c>
      <c r="G16" s="34">
        <f t="shared" si="1"/>
        <v>0</v>
      </c>
      <c r="H16" s="34">
        <f t="shared" si="2"/>
        <v>0</v>
      </c>
      <c r="P16" s="85">
        <f t="shared" si="3"/>
        <v>10</v>
      </c>
      <c r="Q16" s="85">
        <f>SUMIFS(Jan!$I$5:$I$605,Jan!$C$5:$C$605,Resumo!E16,Jan!$U$5:$U$605,"Receita",Jan!$K$5:$K$605,"Pago")</f>
        <v>0</v>
      </c>
      <c r="R16" s="85">
        <f>SUMIFS(Fev!$I$5:$I$605,Fev!$C$5:$C$605,Resumo!E16,Fev!$U$5:$U$605,"Receita",Fev!$K$5:$K$605,"Pago")</f>
        <v>0</v>
      </c>
      <c r="S16" s="85">
        <f>SUMIFS(Mar!$I$5:$I$605,Mar!$C$5:$C$605,Resumo!E16,Mar!$U$5:$U$605,"Receita",Mar!$K$5:$K$605,"Pago")</f>
        <v>0</v>
      </c>
      <c r="T16" s="85">
        <f>SUMIFS(Abr!$I$5:$I$605,Abr!$C$5:$C$605,Resumo!E16,Abr!$U$5:$U$605,"Receita",Abr!$K$5:$K$605,"Pago")</f>
        <v>0</v>
      </c>
      <c r="U16" s="85">
        <f>SUMIFS(Mai!$I$5:$I$605,Mai!$C$5:$C$605,Resumo!E16,Mai!$U$5:$U$605,"Receita",Mai!$K$5:$K$605,"Pago")</f>
        <v>0</v>
      </c>
      <c r="V16" s="85">
        <f>SUMIFS(Jun!$I$5:$I$605,Jun!$C$5:$C$605,Resumo!E16,Jun!$U$5:$U$605,"Receita",Jun!$K$5:$K$605,"Pago")</f>
        <v>0</v>
      </c>
      <c r="W16" s="85">
        <f>SUMIFS(Jul!$I$5:$I$605,Jul!$C$5:$C$605,Resumo!E16,Jul!$U$5:$U$605,"Receita",Jul!$K$5:$K$605,"Pago")</f>
        <v>0</v>
      </c>
      <c r="X16" s="85">
        <f>SUMIFS(Ago!$I$5:$I$605,Ago!$C$5:$C$605,Resumo!E16,Ago!$U$5:$U$605,"Receita",Ago!$K$5:$K$605,"Pago")</f>
        <v>0</v>
      </c>
      <c r="Y16" s="85">
        <f>SUMIFS(Set!$I$5:$I$605,Set!$C$5:$C$605,Resumo!E16,Set!$U$5:$U$605,"Receita",Set!$K$5:$K$605,"Pago")</f>
        <v>0</v>
      </c>
      <c r="Z16" s="85">
        <f>SUMIFS(Out!$I$5:$I$605,Out!$C$5:$C$605,Resumo!E16,Out!$U$5:$U$605,"Receita",Out!$K$5:$K$605,"Pago")</f>
        <v>0</v>
      </c>
      <c r="AA16" s="85">
        <f>SUMIFS(Nov!$I$5:$I$605,Nov!$C$5:$C$605,Resumo!E16,Nov!$U$5:$U$605,"Receita",Nov!$K$5:$K$605,"Pago")</f>
        <v>0</v>
      </c>
      <c r="AB16" s="85">
        <f>SUMIFS(Dez!$I$5:$I$605,Dez!$C$5:$C$605,Resumo!E16,Dez!$U$5:$U$605,"Receita",Dez!$K$5:$K$605,"Pago")</f>
        <v>0</v>
      </c>
      <c r="AD16" s="85">
        <f t="shared" si="4"/>
        <v>10</v>
      </c>
      <c r="AE16" s="85">
        <f>SUMIFS(Jan!$I$5:$I$605,Jan!$C$5:$C$605,Resumo!E16,Jan!$U$5:$U$605,"Despesa",Jan!$K$5:$K$605,"Pago")</f>
        <v>0</v>
      </c>
      <c r="AF16" s="85">
        <f>SUMIFS(Fev!$I$5:$I$605,Fev!$C$5:$C$605,Resumo!E16,Fev!$U$5:$U$605,"Despesa",Fev!$K$5:$K$605,"Pago")</f>
        <v>0</v>
      </c>
      <c r="AG16" s="85">
        <f>SUMIFS(Mar!$I$5:$I$605,Mar!$C$5:$C$605,Resumo!E16,Mar!$U$5:$U$605,"Despesa",Mar!$K$5:$K$605,"Pago")</f>
        <v>0</v>
      </c>
      <c r="AH16" s="85">
        <f>SUMIFS(Abr!$I$5:$I$605,Abr!$C$5:$C$605,Resumo!E16,Abr!$U$5:$U$605,"Despesa",Abr!$K$5:$K$605,"Pago")</f>
        <v>0</v>
      </c>
      <c r="AI16" s="85">
        <f>SUMIFS(Mai!$I$5:$I$605,Mai!$C$5:$C$605,Resumo!E16,Mai!$U$5:$U$605,"Despesa",Mai!$K$5:$K$605,"Pago")</f>
        <v>0</v>
      </c>
      <c r="AJ16" s="85">
        <f>SUMIFS(Jun!$I$5:$I$605,Jun!$C$5:$C$605,Resumo!E16,Jun!$U$5:$U$605,"Despesa",Jun!$K$5:$K$605,"Pago")</f>
        <v>0</v>
      </c>
      <c r="AK16" s="85">
        <f>SUMIFS(Jul!$I$5:$I$605,Jul!$C$5:$C$605,Resumo!E16,Jul!$U$5:$U$605,"Despesa",Jul!$K$5:$K$605,"Pago")</f>
        <v>0</v>
      </c>
      <c r="AL16" s="85">
        <f>SUMIFS(Ago!$I$5:$I$605,Ago!$C$5:$C$605,Resumo!E16,Ago!$U$5:$U$605,"Despesa",Ago!$K$5:$K$605,"Pago")</f>
        <v>0</v>
      </c>
      <c r="AM16" s="85">
        <f>SUMIFS(Set!$I$5:$I$605,Set!$C$5:$C$605,Resumo!E16,Set!$U$5:$U$605,"Despesa",Set!$K$5:$K$605,"Pago")</f>
        <v>0</v>
      </c>
      <c r="AN16" s="85">
        <f>SUMIFS(Out!$I$5:$I$605,Out!$C$5:$C$605,Resumo!E16,Out!$U$5:$U$605,"Despesa",Out!$K$5:$K$605,"Pago")</f>
        <v>0</v>
      </c>
      <c r="AO16" s="85">
        <f>SUMIFS(Nov!$I$5:$I$605,Nov!$C$5:$C$605,Resumo!E16,Nov!$U$5:$U$605,"Despesa",Nov!$K$5:$K$605,"Pago")</f>
        <v>0</v>
      </c>
      <c r="AP16" s="85">
        <f>SUMIFS(Dez!$I$5:$I$605,Dez!$C$5:$C$605,Resumo!E16,Dez!$U$5:$U$605,"Despesa",Dez!$K$5:$K$605,"Pago")</f>
        <v>0</v>
      </c>
    </row>
    <row r="17" spans="5:42" ht="25.5" customHeight="1" thickTop="1" thickBot="1" x14ac:dyDescent="0.3">
      <c r="E17" s="37">
        <v>11</v>
      </c>
      <c r="F17" s="34">
        <f t="shared" si="0"/>
        <v>0</v>
      </c>
      <c r="G17" s="34">
        <f t="shared" si="1"/>
        <v>0</v>
      </c>
      <c r="H17" s="34">
        <f t="shared" si="2"/>
        <v>0</v>
      </c>
      <c r="P17" s="85">
        <f t="shared" si="3"/>
        <v>11</v>
      </c>
      <c r="Q17" s="85">
        <f>SUMIFS(Jan!$I$5:$I$605,Jan!$C$5:$C$605,Resumo!E17,Jan!$U$5:$U$605,"Receita",Jan!$K$5:$K$605,"Pago")</f>
        <v>0</v>
      </c>
      <c r="R17" s="85">
        <f>SUMIFS(Fev!$I$5:$I$605,Fev!$C$5:$C$605,Resumo!E17,Fev!$U$5:$U$605,"Receita",Fev!$K$5:$K$605,"Pago")</f>
        <v>0</v>
      </c>
      <c r="S17" s="85">
        <f>SUMIFS(Mar!$I$5:$I$605,Mar!$C$5:$C$605,Resumo!E17,Mar!$U$5:$U$605,"Receita",Mar!$K$5:$K$605,"Pago")</f>
        <v>0</v>
      </c>
      <c r="T17" s="85">
        <f>SUMIFS(Abr!$I$5:$I$605,Abr!$C$5:$C$605,Resumo!E17,Abr!$U$5:$U$605,"Receita",Abr!$K$5:$K$605,"Pago")</f>
        <v>0</v>
      </c>
      <c r="U17" s="85">
        <f>SUMIFS(Mai!$I$5:$I$605,Mai!$C$5:$C$605,Resumo!E17,Mai!$U$5:$U$605,"Receita",Mai!$K$5:$K$605,"Pago")</f>
        <v>0</v>
      </c>
      <c r="V17" s="85">
        <f>SUMIFS(Jun!$I$5:$I$605,Jun!$C$5:$C$605,Resumo!E17,Jun!$U$5:$U$605,"Receita",Jun!$K$5:$K$605,"Pago")</f>
        <v>0</v>
      </c>
      <c r="W17" s="85">
        <f>SUMIFS(Jul!$I$5:$I$605,Jul!$C$5:$C$605,Resumo!E17,Jul!$U$5:$U$605,"Receita",Jul!$K$5:$K$605,"Pago")</f>
        <v>0</v>
      </c>
      <c r="X17" s="85">
        <f>SUMIFS(Ago!$I$5:$I$605,Ago!$C$5:$C$605,Resumo!E17,Ago!$U$5:$U$605,"Receita",Ago!$K$5:$K$605,"Pago")</f>
        <v>0</v>
      </c>
      <c r="Y17" s="85">
        <f>SUMIFS(Set!$I$5:$I$605,Set!$C$5:$C$605,Resumo!E17,Set!$U$5:$U$605,"Receita",Set!$K$5:$K$605,"Pago")</f>
        <v>0</v>
      </c>
      <c r="Z17" s="85">
        <f>SUMIFS(Out!$I$5:$I$605,Out!$C$5:$C$605,Resumo!E17,Out!$U$5:$U$605,"Receita",Out!$K$5:$K$605,"Pago")</f>
        <v>0</v>
      </c>
      <c r="AA17" s="85">
        <f>SUMIFS(Nov!$I$5:$I$605,Nov!$C$5:$C$605,Resumo!E17,Nov!$U$5:$U$605,"Receita",Nov!$K$5:$K$605,"Pago")</f>
        <v>0</v>
      </c>
      <c r="AB17" s="85">
        <f>SUMIFS(Dez!$I$5:$I$605,Dez!$C$5:$C$605,Resumo!E17,Dez!$U$5:$U$605,"Receita",Dez!$K$5:$K$605,"Pago")</f>
        <v>0</v>
      </c>
      <c r="AD17" s="85">
        <f t="shared" si="4"/>
        <v>11</v>
      </c>
      <c r="AE17" s="85">
        <f>SUMIFS(Jan!$I$5:$I$605,Jan!$C$5:$C$605,Resumo!E17,Jan!$U$5:$U$605,"Despesa",Jan!$K$5:$K$605,"Pago")</f>
        <v>0</v>
      </c>
      <c r="AF17" s="85">
        <f>SUMIFS(Fev!$I$5:$I$605,Fev!$C$5:$C$605,Resumo!E17,Fev!$U$5:$U$605,"Despesa",Fev!$K$5:$K$605,"Pago")</f>
        <v>0</v>
      </c>
      <c r="AG17" s="85">
        <f>SUMIFS(Mar!$I$5:$I$605,Mar!$C$5:$C$605,Resumo!E17,Mar!$U$5:$U$605,"Despesa",Mar!$K$5:$K$605,"Pago")</f>
        <v>0</v>
      </c>
      <c r="AH17" s="85">
        <f>SUMIFS(Abr!$I$5:$I$605,Abr!$C$5:$C$605,Resumo!E17,Abr!$U$5:$U$605,"Despesa",Abr!$K$5:$K$605,"Pago")</f>
        <v>0</v>
      </c>
      <c r="AI17" s="85">
        <f>SUMIFS(Mai!$I$5:$I$605,Mai!$C$5:$C$605,Resumo!E17,Mai!$U$5:$U$605,"Despesa",Mai!$K$5:$K$605,"Pago")</f>
        <v>0</v>
      </c>
      <c r="AJ17" s="85">
        <f>SUMIFS(Jun!$I$5:$I$605,Jun!$C$5:$C$605,Resumo!E17,Jun!$U$5:$U$605,"Despesa",Jun!$K$5:$K$605,"Pago")</f>
        <v>0</v>
      </c>
      <c r="AK17" s="85">
        <f>SUMIFS(Jul!$I$5:$I$605,Jul!$C$5:$C$605,Resumo!E17,Jul!$U$5:$U$605,"Despesa",Jul!$K$5:$K$605,"Pago")</f>
        <v>0</v>
      </c>
      <c r="AL17" s="85">
        <f>SUMIFS(Ago!$I$5:$I$605,Ago!$C$5:$C$605,Resumo!E17,Ago!$U$5:$U$605,"Despesa",Ago!$K$5:$K$605,"Pago")</f>
        <v>0</v>
      </c>
      <c r="AM17" s="85">
        <f>SUMIFS(Set!$I$5:$I$605,Set!$C$5:$C$605,Resumo!E17,Set!$U$5:$U$605,"Despesa",Set!$K$5:$K$605,"Pago")</f>
        <v>0</v>
      </c>
      <c r="AN17" s="85">
        <f>SUMIFS(Out!$I$5:$I$605,Out!$C$5:$C$605,Resumo!E17,Out!$U$5:$U$605,"Despesa",Out!$K$5:$K$605,"Pago")</f>
        <v>0</v>
      </c>
      <c r="AO17" s="85">
        <f>SUMIFS(Nov!$I$5:$I$605,Nov!$C$5:$C$605,Resumo!E17,Nov!$U$5:$U$605,"Despesa",Nov!$K$5:$K$605,"Pago")</f>
        <v>0</v>
      </c>
      <c r="AP17" s="85">
        <f>SUMIFS(Dez!$I$5:$I$605,Dez!$C$5:$C$605,Resumo!E17,Dez!$U$5:$U$605,"Despesa",Dez!$K$5:$K$605,"Pago")</f>
        <v>0</v>
      </c>
    </row>
    <row r="18" spans="5:42" ht="25.5" customHeight="1" thickTop="1" thickBot="1" x14ac:dyDescent="0.3">
      <c r="E18" s="37">
        <v>12</v>
      </c>
      <c r="F18" s="34">
        <f t="shared" si="0"/>
        <v>0</v>
      </c>
      <c r="G18" s="34">
        <f t="shared" si="1"/>
        <v>0</v>
      </c>
      <c r="H18" s="34">
        <f t="shared" si="2"/>
        <v>0</v>
      </c>
      <c r="P18" s="85">
        <f t="shared" si="3"/>
        <v>12</v>
      </c>
      <c r="Q18" s="85">
        <f>SUMIFS(Jan!$I$5:$I$605,Jan!$C$5:$C$605,Resumo!E18,Jan!$U$5:$U$605,"Receita",Jan!$K$5:$K$605,"Pago")</f>
        <v>0</v>
      </c>
      <c r="R18" s="85">
        <f>SUMIFS(Fev!$I$5:$I$605,Fev!$C$5:$C$605,Resumo!E18,Fev!$U$5:$U$605,"Receita",Fev!$K$5:$K$605,"Pago")</f>
        <v>0</v>
      </c>
      <c r="S18" s="85">
        <f>SUMIFS(Mar!$I$5:$I$605,Mar!$C$5:$C$605,Resumo!E18,Mar!$U$5:$U$605,"Receita",Mar!$K$5:$K$605,"Pago")</f>
        <v>0</v>
      </c>
      <c r="T18" s="85">
        <f>SUMIFS(Abr!$I$5:$I$605,Abr!$C$5:$C$605,Resumo!E18,Abr!$U$5:$U$605,"Receita",Abr!$K$5:$K$605,"Pago")</f>
        <v>0</v>
      </c>
      <c r="U18" s="85">
        <f>SUMIFS(Mai!$I$5:$I$605,Mai!$C$5:$C$605,Resumo!E18,Mai!$U$5:$U$605,"Receita",Mai!$K$5:$K$605,"Pago")</f>
        <v>0</v>
      </c>
      <c r="V18" s="85">
        <f>SUMIFS(Jun!$I$5:$I$605,Jun!$C$5:$C$605,Resumo!E18,Jun!$U$5:$U$605,"Receita",Jun!$K$5:$K$605,"Pago")</f>
        <v>0</v>
      </c>
      <c r="W18" s="85">
        <f>SUMIFS(Jul!$I$5:$I$605,Jul!$C$5:$C$605,Resumo!E18,Jul!$U$5:$U$605,"Receita",Jul!$K$5:$K$605,"Pago")</f>
        <v>0</v>
      </c>
      <c r="X18" s="85">
        <f>SUMIFS(Ago!$I$5:$I$605,Ago!$C$5:$C$605,Resumo!E18,Ago!$U$5:$U$605,"Receita",Ago!$K$5:$K$605,"Pago")</f>
        <v>0</v>
      </c>
      <c r="Y18" s="85">
        <f>SUMIFS(Set!$I$5:$I$605,Set!$C$5:$C$605,Resumo!E18,Set!$U$5:$U$605,"Receita",Set!$K$5:$K$605,"Pago")</f>
        <v>0</v>
      </c>
      <c r="Z18" s="85">
        <f>SUMIFS(Out!$I$5:$I$605,Out!$C$5:$C$605,Resumo!E18,Out!$U$5:$U$605,"Receita",Out!$K$5:$K$605,"Pago")</f>
        <v>0</v>
      </c>
      <c r="AA18" s="85">
        <f>SUMIFS(Nov!$I$5:$I$605,Nov!$C$5:$C$605,Resumo!E18,Nov!$U$5:$U$605,"Receita",Nov!$K$5:$K$605,"Pago")</f>
        <v>0</v>
      </c>
      <c r="AB18" s="85">
        <f>SUMIFS(Dez!$I$5:$I$605,Dez!$C$5:$C$605,Resumo!E18,Dez!$U$5:$U$605,"Receita",Dez!$K$5:$K$605,"Pago")</f>
        <v>0</v>
      </c>
      <c r="AD18" s="85">
        <f t="shared" si="4"/>
        <v>12</v>
      </c>
      <c r="AE18" s="85">
        <f>SUMIFS(Jan!$I$5:$I$605,Jan!$C$5:$C$605,Resumo!E18,Jan!$U$5:$U$605,"Despesa",Jan!$K$5:$K$605,"Pago")</f>
        <v>0</v>
      </c>
      <c r="AF18" s="85">
        <f>SUMIFS(Fev!$I$5:$I$605,Fev!$C$5:$C$605,Resumo!E18,Fev!$U$5:$U$605,"Despesa",Fev!$K$5:$K$605,"Pago")</f>
        <v>0</v>
      </c>
      <c r="AG18" s="85">
        <f>SUMIFS(Mar!$I$5:$I$605,Mar!$C$5:$C$605,Resumo!E18,Mar!$U$5:$U$605,"Despesa",Mar!$K$5:$K$605,"Pago")</f>
        <v>0</v>
      </c>
      <c r="AH18" s="85">
        <f>SUMIFS(Abr!$I$5:$I$605,Abr!$C$5:$C$605,Resumo!E18,Abr!$U$5:$U$605,"Despesa",Abr!$K$5:$K$605,"Pago")</f>
        <v>0</v>
      </c>
      <c r="AI18" s="85">
        <f>SUMIFS(Mai!$I$5:$I$605,Mai!$C$5:$C$605,Resumo!E18,Mai!$U$5:$U$605,"Despesa",Mai!$K$5:$K$605,"Pago")</f>
        <v>0</v>
      </c>
      <c r="AJ18" s="85">
        <f>SUMIFS(Jun!$I$5:$I$605,Jun!$C$5:$C$605,Resumo!E18,Jun!$U$5:$U$605,"Despesa",Jun!$K$5:$K$605,"Pago")</f>
        <v>0</v>
      </c>
      <c r="AK18" s="85">
        <f>SUMIFS(Jul!$I$5:$I$605,Jul!$C$5:$C$605,Resumo!E18,Jul!$U$5:$U$605,"Despesa",Jul!$K$5:$K$605,"Pago")</f>
        <v>0</v>
      </c>
      <c r="AL18" s="85">
        <f>SUMIFS(Ago!$I$5:$I$605,Ago!$C$5:$C$605,Resumo!E18,Ago!$U$5:$U$605,"Despesa",Ago!$K$5:$K$605,"Pago")</f>
        <v>0</v>
      </c>
      <c r="AM18" s="85">
        <f>SUMIFS(Set!$I$5:$I$605,Set!$C$5:$C$605,Resumo!E18,Set!$U$5:$U$605,"Despesa",Set!$K$5:$K$605,"Pago")</f>
        <v>0</v>
      </c>
      <c r="AN18" s="85">
        <f>SUMIFS(Out!$I$5:$I$605,Out!$C$5:$C$605,Resumo!E18,Out!$U$5:$U$605,"Despesa",Out!$K$5:$K$605,"Pago")</f>
        <v>0</v>
      </c>
      <c r="AO18" s="85">
        <f>SUMIFS(Nov!$I$5:$I$605,Nov!$C$5:$C$605,Resumo!E18,Nov!$U$5:$U$605,"Despesa",Nov!$K$5:$K$605,"Pago")</f>
        <v>0</v>
      </c>
      <c r="AP18" s="85">
        <f>SUMIFS(Dez!$I$5:$I$605,Dez!$C$5:$C$605,Resumo!E18,Dez!$U$5:$U$605,"Despesa",Dez!$K$5:$K$605,"Pago")</f>
        <v>0</v>
      </c>
    </row>
    <row r="19" spans="5:42" ht="25.5" customHeight="1" thickTop="1" thickBot="1" x14ac:dyDescent="0.3">
      <c r="E19" s="37">
        <v>13</v>
      </c>
      <c r="F19" s="34">
        <f t="shared" si="0"/>
        <v>0</v>
      </c>
      <c r="G19" s="34">
        <f t="shared" si="1"/>
        <v>0</v>
      </c>
      <c r="H19" s="34">
        <f t="shared" si="2"/>
        <v>0</v>
      </c>
      <c r="P19" s="85">
        <f t="shared" si="3"/>
        <v>13</v>
      </c>
      <c r="Q19" s="85">
        <f>SUMIFS(Jan!$I$5:$I$605,Jan!$C$5:$C$605,Resumo!E19,Jan!$U$5:$U$605,"Receita",Jan!$K$5:$K$605,"Pago")</f>
        <v>0</v>
      </c>
      <c r="R19" s="85">
        <f>SUMIFS(Fev!$I$5:$I$605,Fev!$C$5:$C$605,Resumo!E19,Fev!$U$5:$U$605,"Receita",Fev!$K$5:$K$605,"Pago")</f>
        <v>0</v>
      </c>
      <c r="S19" s="85">
        <f>SUMIFS(Mar!$I$5:$I$605,Mar!$C$5:$C$605,Resumo!E19,Mar!$U$5:$U$605,"Receita",Mar!$K$5:$K$605,"Pago")</f>
        <v>0</v>
      </c>
      <c r="T19" s="85">
        <f>SUMIFS(Abr!$I$5:$I$605,Abr!$C$5:$C$605,Resumo!E19,Abr!$U$5:$U$605,"Receita",Abr!$K$5:$K$605,"Pago")</f>
        <v>0</v>
      </c>
      <c r="U19" s="85">
        <f>SUMIFS(Mai!$I$5:$I$605,Mai!$C$5:$C$605,Resumo!E19,Mai!$U$5:$U$605,"Receita",Mai!$K$5:$K$605,"Pago")</f>
        <v>0</v>
      </c>
      <c r="V19" s="85">
        <f>SUMIFS(Jun!$I$5:$I$605,Jun!$C$5:$C$605,Resumo!E19,Jun!$U$5:$U$605,"Receita",Jun!$K$5:$K$605,"Pago")</f>
        <v>0</v>
      </c>
      <c r="W19" s="85">
        <f>SUMIFS(Jul!$I$5:$I$605,Jul!$C$5:$C$605,Resumo!E19,Jul!$U$5:$U$605,"Receita",Jul!$K$5:$K$605,"Pago")</f>
        <v>0</v>
      </c>
      <c r="X19" s="85">
        <f>SUMIFS(Ago!$I$5:$I$605,Ago!$C$5:$C$605,Resumo!E19,Ago!$U$5:$U$605,"Receita",Ago!$K$5:$K$605,"Pago")</f>
        <v>0</v>
      </c>
      <c r="Y19" s="85">
        <f>SUMIFS(Set!$I$5:$I$605,Set!$C$5:$C$605,Resumo!E19,Set!$U$5:$U$605,"Receita",Set!$K$5:$K$605,"Pago")</f>
        <v>0</v>
      </c>
      <c r="Z19" s="85">
        <f>SUMIFS(Out!$I$5:$I$605,Out!$C$5:$C$605,Resumo!E19,Out!$U$5:$U$605,"Receita",Out!$K$5:$K$605,"Pago")</f>
        <v>0</v>
      </c>
      <c r="AA19" s="85">
        <f>SUMIFS(Nov!$I$5:$I$605,Nov!$C$5:$C$605,Resumo!E19,Nov!$U$5:$U$605,"Receita",Nov!$K$5:$K$605,"Pago")</f>
        <v>0</v>
      </c>
      <c r="AB19" s="85">
        <f>SUMIFS(Dez!$I$5:$I$605,Dez!$C$5:$C$605,Resumo!E19,Dez!$U$5:$U$605,"Receita",Dez!$K$5:$K$605,"Pago")</f>
        <v>0</v>
      </c>
      <c r="AD19" s="85">
        <f t="shared" si="4"/>
        <v>13</v>
      </c>
      <c r="AE19" s="85">
        <f>SUMIFS(Jan!$I$5:$I$605,Jan!$C$5:$C$605,Resumo!E19,Jan!$U$5:$U$605,"Despesa",Jan!$K$5:$K$605,"Pago")</f>
        <v>0</v>
      </c>
      <c r="AF19" s="85">
        <f>SUMIFS(Fev!$I$5:$I$605,Fev!$C$5:$C$605,Resumo!E19,Fev!$U$5:$U$605,"Despesa",Fev!$K$5:$K$605,"Pago")</f>
        <v>0</v>
      </c>
      <c r="AG19" s="85">
        <f>SUMIFS(Mar!$I$5:$I$605,Mar!$C$5:$C$605,Resumo!E19,Mar!$U$5:$U$605,"Despesa",Mar!$K$5:$K$605,"Pago")</f>
        <v>0</v>
      </c>
      <c r="AH19" s="85">
        <f>SUMIFS(Abr!$I$5:$I$605,Abr!$C$5:$C$605,Resumo!E19,Abr!$U$5:$U$605,"Despesa",Abr!$K$5:$K$605,"Pago")</f>
        <v>0</v>
      </c>
      <c r="AI19" s="85">
        <f>SUMIFS(Mai!$I$5:$I$605,Mai!$C$5:$C$605,Resumo!E19,Mai!$U$5:$U$605,"Despesa",Mai!$K$5:$K$605,"Pago")</f>
        <v>0</v>
      </c>
      <c r="AJ19" s="85">
        <f>SUMIFS(Jun!$I$5:$I$605,Jun!$C$5:$C$605,Resumo!E19,Jun!$U$5:$U$605,"Despesa",Jun!$K$5:$K$605,"Pago")</f>
        <v>0</v>
      </c>
      <c r="AK19" s="85">
        <f>SUMIFS(Jul!$I$5:$I$605,Jul!$C$5:$C$605,Resumo!E19,Jul!$U$5:$U$605,"Despesa",Jul!$K$5:$K$605,"Pago")</f>
        <v>0</v>
      </c>
      <c r="AL19" s="85">
        <f>SUMIFS(Ago!$I$5:$I$605,Ago!$C$5:$C$605,Resumo!E19,Ago!$U$5:$U$605,"Despesa",Ago!$K$5:$K$605,"Pago")</f>
        <v>0</v>
      </c>
      <c r="AM19" s="85">
        <f>SUMIFS(Set!$I$5:$I$605,Set!$C$5:$C$605,Resumo!E19,Set!$U$5:$U$605,"Despesa",Set!$K$5:$K$605,"Pago")</f>
        <v>0</v>
      </c>
      <c r="AN19" s="85">
        <f>SUMIFS(Out!$I$5:$I$605,Out!$C$5:$C$605,Resumo!E19,Out!$U$5:$U$605,"Despesa",Out!$K$5:$K$605,"Pago")</f>
        <v>0</v>
      </c>
      <c r="AO19" s="85">
        <f>SUMIFS(Nov!$I$5:$I$605,Nov!$C$5:$C$605,Resumo!E19,Nov!$U$5:$U$605,"Despesa",Nov!$K$5:$K$605,"Pago")</f>
        <v>0</v>
      </c>
      <c r="AP19" s="85">
        <f>SUMIFS(Dez!$I$5:$I$605,Dez!$C$5:$C$605,Resumo!E19,Dez!$U$5:$U$605,"Despesa",Dez!$K$5:$K$605,"Pago")</f>
        <v>0</v>
      </c>
    </row>
    <row r="20" spans="5:42" ht="25.5" customHeight="1" thickTop="1" thickBot="1" x14ac:dyDescent="0.3">
      <c r="E20" s="37">
        <v>14</v>
      </c>
      <c r="F20" s="34">
        <f t="shared" si="0"/>
        <v>0</v>
      </c>
      <c r="G20" s="34">
        <f t="shared" si="1"/>
        <v>0</v>
      </c>
      <c r="H20" s="34">
        <f t="shared" si="2"/>
        <v>0</v>
      </c>
      <c r="P20" s="85">
        <f t="shared" si="3"/>
        <v>14</v>
      </c>
      <c r="Q20" s="85">
        <f>SUMIFS(Jan!$I$5:$I$605,Jan!$C$5:$C$605,Resumo!E20,Jan!$U$5:$U$605,"Receita",Jan!$K$5:$K$605,"Pago")</f>
        <v>0</v>
      </c>
      <c r="R20" s="85">
        <f>SUMIFS(Fev!$I$5:$I$605,Fev!$C$5:$C$605,Resumo!E20,Fev!$U$5:$U$605,"Receita",Fev!$K$5:$K$605,"Pago")</f>
        <v>0</v>
      </c>
      <c r="S20" s="85">
        <f>SUMIFS(Mar!$I$5:$I$605,Mar!$C$5:$C$605,Resumo!E20,Mar!$U$5:$U$605,"Receita",Mar!$K$5:$K$605,"Pago")</f>
        <v>0</v>
      </c>
      <c r="T20" s="85">
        <f>SUMIFS(Abr!$I$5:$I$605,Abr!$C$5:$C$605,Resumo!E20,Abr!$U$5:$U$605,"Receita",Abr!$K$5:$K$605,"Pago")</f>
        <v>0</v>
      </c>
      <c r="U20" s="85">
        <f>SUMIFS(Mai!$I$5:$I$605,Mai!$C$5:$C$605,Resumo!E20,Mai!$U$5:$U$605,"Receita",Mai!$K$5:$K$605,"Pago")</f>
        <v>0</v>
      </c>
      <c r="V20" s="85">
        <f>SUMIFS(Jun!$I$5:$I$605,Jun!$C$5:$C$605,Resumo!E20,Jun!$U$5:$U$605,"Receita",Jun!$K$5:$K$605,"Pago")</f>
        <v>0</v>
      </c>
      <c r="W20" s="85">
        <f>SUMIFS(Jul!$I$5:$I$605,Jul!$C$5:$C$605,Resumo!E20,Jul!$U$5:$U$605,"Receita",Jul!$K$5:$K$605,"Pago")</f>
        <v>0</v>
      </c>
      <c r="X20" s="85">
        <f>SUMIFS(Ago!$I$5:$I$605,Ago!$C$5:$C$605,Resumo!E20,Ago!$U$5:$U$605,"Receita",Ago!$K$5:$K$605,"Pago")</f>
        <v>0</v>
      </c>
      <c r="Y20" s="85">
        <f>SUMIFS(Set!$I$5:$I$605,Set!$C$5:$C$605,Resumo!E20,Set!$U$5:$U$605,"Receita",Set!$K$5:$K$605,"Pago")</f>
        <v>0</v>
      </c>
      <c r="Z20" s="85">
        <f>SUMIFS(Out!$I$5:$I$605,Out!$C$5:$C$605,Resumo!E20,Out!$U$5:$U$605,"Receita",Out!$K$5:$K$605,"Pago")</f>
        <v>0</v>
      </c>
      <c r="AA20" s="85">
        <f>SUMIFS(Nov!$I$5:$I$605,Nov!$C$5:$C$605,Resumo!E20,Nov!$U$5:$U$605,"Receita",Nov!$K$5:$K$605,"Pago")</f>
        <v>0</v>
      </c>
      <c r="AB20" s="85">
        <f>SUMIFS(Dez!$I$5:$I$605,Dez!$C$5:$C$605,Resumo!E20,Dez!$U$5:$U$605,"Receita",Dez!$K$5:$K$605,"Pago")</f>
        <v>0</v>
      </c>
      <c r="AD20" s="85">
        <f t="shared" si="4"/>
        <v>14</v>
      </c>
      <c r="AE20" s="85">
        <f>SUMIFS(Jan!$I$5:$I$605,Jan!$C$5:$C$605,Resumo!E20,Jan!$U$5:$U$605,"Despesa",Jan!$K$5:$K$605,"Pago")</f>
        <v>0</v>
      </c>
      <c r="AF20" s="85">
        <f>SUMIFS(Fev!$I$5:$I$605,Fev!$C$5:$C$605,Resumo!E20,Fev!$U$5:$U$605,"Despesa",Fev!$K$5:$K$605,"Pago")</f>
        <v>0</v>
      </c>
      <c r="AG20" s="85">
        <f>SUMIFS(Mar!$I$5:$I$605,Mar!$C$5:$C$605,Resumo!E20,Mar!$U$5:$U$605,"Despesa",Mar!$K$5:$K$605,"Pago")</f>
        <v>0</v>
      </c>
      <c r="AH20" s="85">
        <f>SUMIFS(Abr!$I$5:$I$605,Abr!$C$5:$C$605,Resumo!E20,Abr!$U$5:$U$605,"Despesa",Abr!$K$5:$K$605,"Pago")</f>
        <v>0</v>
      </c>
      <c r="AI20" s="85">
        <f>SUMIFS(Mai!$I$5:$I$605,Mai!$C$5:$C$605,Resumo!E20,Mai!$U$5:$U$605,"Despesa",Mai!$K$5:$K$605,"Pago")</f>
        <v>0</v>
      </c>
      <c r="AJ20" s="85">
        <f>SUMIFS(Jun!$I$5:$I$605,Jun!$C$5:$C$605,Resumo!E20,Jun!$U$5:$U$605,"Despesa",Jun!$K$5:$K$605,"Pago")</f>
        <v>0</v>
      </c>
      <c r="AK20" s="85">
        <f>SUMIFS(Jul!$I$5:$I$605,Jul!$C$5:$C$605,Resumo!E20,Jul!$U$5:$U$605,"Despesa",Jul!$K$5:$K$605,"Pago")</f>
        <v>0</v>
      </c>
      <c r="AL20" s="85">
        <f>SUMIFS(Ago!$I$5:$I$605,Ago!$C$5:$C$605,Resumo!E20,Ago!$U$5:$U$605,"Despesa",Ago!$K$5:$K$605,"Pago")</f>
        <v>0</v>
      </c>
      <c r="AM20" s="85">
        <f>SUMIFS(Set!$I$5:$I$605,Set!$C$5:$C$605,Resumo!E20,Set!$U$5:$U$605,"Despesa",Set!$K$5:$K$605,"Pago")</f>
        <v>0</v>
      </c>
      <c r="AN20" s="85">
        <f>SUMIFS(Out!$I$5:$I$605,Out!$C$5:$C$605,Resumo!E20,Out!$U$5:$U$605,"Despesa",Out!$K$5:$K$605,"Pago")</f>
        <v>0</v>
      </c>
      <c r="AO20" s="85">
        <f>SUMIFS(Nov!$I$5:$I$605,Nov!$C$5:$C$605,Resumo!E20,Nov!$U$5:$U$605,"Despesa",Nov!$K$5:$K$605,"Pago")</f>
        <v>0</v>
      </c>
      <c r="AP20" s="85">
        <f>SUMIFS(Dez!$I$5:$I$605,Dez!$C$5:$C$605,Resumo!E20,Dez!$U$5:$U$605,"Despesa",Dez!$K$5:$K$605,"Pago")</f>
        <v>0</v>
      </c>
    </row>
    <row r="21" spans="5:42" ht="25.5" customHeight="1" thickTop="1" thickBot="1" x14ac:dyDescent="0.3">
      <c r="E21" s="37">
        <v>15</v>
      </c>
      <c r="F21" s="34">
        <f t="shared" si="0"/>
        <v>0</v>
      </c>
      <c r="G21" s="34">
        <f t="shared" si="1"/>
        <v>0</v>
      </c>
      <c r="H21" s="34">
        <f t="shared" si="2"/>
        <v>0</v>
      </c>
      <c r="P21" s="85">
        <f t="shared" si="3"/>
        <v>15</v>
      </c>
      <c r="Q21" s="85">
        <f>SUMIFS(Jan!$I$5:$I$605,Jan!$C$5:$C$605,Resumo!E21,Jan!$U$5:$U$605,"Receita",Jan!$K$5:$K$605,"Pago")</f>
        <v>0</v>
      </c>
      <c r="R21" s="85">
        <f>SUMIFS(Fev!$I$5:$I$605,Fev!$C$5:$C$605,Resumo!E21,Fev!$U$5:$U$605,"Receita",Fev!$K$5:$K$605,"Pago")</f>
        <v>0</v>
      </c>
      <c r="S21" s="85">
        <f>SUMIFS(Mar!$I$5:$I$605,Mar!$C$5:$C$605,Resumo!E21,Mar!$U$5:$U$605,"Receita",Mar!$K$5:$K$605,"Pago")</f>
        <v>0</v>
      </c>
      <c r="T21" s="85">
        <f>SUMIFS(Abr!$I$5:$I$605,Abr!$C$5:$C$605,Resumo!E21,Abr!$U$5:$U$605,"Receita",Abr!$K$5:$K$605,"Pago")</f>
        <v>0</v>
      </c>
      <c r="U21" s="85">
        <f>SUMIFS(Mai!$I$5:$I$605,Mai!$C$5:$C$605,Resumo!E21,Mai!$U$5:$U$605,"Receita",Mai!$K$5:$K$605,"Pago")</f>
        <v>0</v>
      </c>
      <c r="V21" s="85">
        <f>SUMIFS(Jun!$I$5:$I$605,Jun!$C$5:$C$605,Resumo!E21,Jun!$U$5:$U$605,"Receita",Jun!$K$5:$K$605,"Pago")</f>
        <v>0</v>
      </c>
      <c r="W21" s="85">
        <f>SUMIFS(Jul!$I$5:$I$605,Jul!$C$5:$C$605,Resumo!E21,Jul!$U$5:$U$605,"Receita",Jul!$K$5:$K$605,"Pago")</f>
        <v>0</v>
      </c>
      <c r="X21" s="85">
        <f>SUMIFS(Ago!$I$5:$I$605,Ago!$C$5:$C$605,Resumo!E21,Ago!$U$5:$U$605,"Receita",Ago!$K$5:$K$605,"Pago")</f>
        <v>0</v>
      </c>
      <c r="Y21" s="85">
        <f>SUMIFS(Set!$I$5:$I$605,Set!$C$5:$C$605,Resumo!E21,Set!$U$5:$U$605,"Receita",Set!$K$5:$K$605,"Pago")</f>
        <v>0</v>
      </c>
      <c r="Z21" s="85">
        <f>SUMIFS(Out!$I$5:$I$605,Out!$C$5:$C$605,Resumo!E21,Out!$U$5:$U$605,"Receita",Out!$K$5:$K$605,"Pago")</f>
        <v>0</v>
      </c>
      <c r="AA21" s="85">
        <f>SUMIFS(Nov!$I$5:$I$605,Nov!$C$5:$C$605,Resumo!E21,Nov!$U$5:$U$605,"Receita",Nov!$K$5:$K$605,"Pago")</f>
        <v>0</v>
      </c>
      <c r="AB21" s="85">
        <f>SUMIFS(Dez!$I$5:$I$605,Dez!$C$5:$C$605,Resumo!E21,Dez!$U$5:$U$605,"Receita",Dez!$K$5:$K$605,"Pago")</f>
        <v>0</v>
      </c>
      <c r="AD21" s="85">
        <f t="shared" si="4"/>
        <v>15</v>
      </c>
      <c r="AE21" s="85">
        <f>SUMIFS(Jan!$I$5:$I$605,Jan!$C$5:$C$605,Resumo!E21,Jan!$U$5:$U$605,"Despesa",Jan!$K$5:$K$605,"Pago")</f>
        <v>0</v>
      </c>
      <c r="AF21" s="85">
        <f>SUMIFS(Fev!$I$5:$I$605,Fev!$C$5:$C$605,Resumo!E21,Fev!$U$5:$U$605,"Despesa",Fev!$K$5:$K$605,"Pago")</f>
        <v>0</v>
      </c>
      <c r="AG21" s="85">
        <f>SUMIFS(Mar!$I$5:$I$605,Mar!$C$5:$C$605,Resumo!E21,Mar!$U$5:$U$605,"Despesa",Mar!$K$5:$K$605,"Pago")</f>
        <v>0</v>
      </c>
      <c r="AH21" s="85">
        <f>SUMIFS(Abr!$I$5:$I$605,Abr!$C$5:$C$605,Resumo!E21,Abr!$U$5:$U$605,"Despesa",Abr!$K$5:$K$605,"Pago")</f>
        <v>0</v>
      </c>
      <c r="AI21" s="85">
        <f>SUMIFS(Mai!$I$5:$I$605,Mai!$C$5:$C$605,Resumo!E21,Mai!$U$5:$U$605,"Despesa",Mai!$K$5:$K$605,"Pago")</f>
        <v>0</v>
      </c>
      <c r="AJ21" s="85">
        <f>SUMIFS(Jun!$I$5:$I$605,Jun!$C$5:$C$605,Resumo!E21,Jun!$U$5:$U$605,"Despesa",Jun!$K$5:$K$605,"Pago")</f>
        <v>0</v>
      </c>
      <c r="AK21" s="85">
        <f>SUMIFS(Jul!$I$5:$I$605,Jul!$C$5:$C$605,Resumo!E21,Jul!$U$5:$U$605,"Despesa",Jul!$K$5:$K$605,"Pago")</f>
        <v>0</v>
      </c>
      <c r="AL21" s="85">
        <f>SUMIFS(Ago!$I$5:$I$605,Ago!$C$5:$C$605,Resumo!E21,Ago!$U$5:$U$605,"Despesa",Ago!$K$5:$K$605,"Pago")</f>
        <v>0</v>
      </c>
      <c r="AM21" s="85">
        <f>SUMIFS(Set!$I$5:$I$605,Set!$C$5:$C$605,Resumo!E21,Set!$U$5:$U$605,"Despesa",Set!$K$5:$K$605,"Pago")</f>
        <v>0</v>
      </c>
      <c r="AN21" s="85">
        <f>SUMIFS(Out!$I$5:$I$605,Out!$C$5:$C$605,Resumo!E21,Out!$U$5:$U$605,"Despesa",Out!$K$5:$K$605,"Pago")</f>
        <v>0</v>
      </c>
      <c r="AO21" s="85">
        <f>SUMIFS(Nov!$I$5:$I$605,Nov!$C$5:$C$605,Resumo!E21,Nov!$U$5:$U$605,"Despesa",Nov!$K$5:$K$605,"Pago")</f>
        <v>0</v>
      </c>
      <c r="AP21" s="85">
        <f>SUMIFS(Dez!$I$5:$I$605,Dez!$C$5:$C$605,Resumo!E21,Dez!$U$5:$U$605,"Despesa",Dez!$K$5:$K$605,"Pago")</f>
        <v>0</v>
      </c>
    </row>
    <row r="22" spans="5:42" ht="25.5" customHeight="1" thickTop="1" thickBot="1" x14ac:dyDescent="0.3">
      <c r="E22" s="37">
        <v>16</v>
      </c>
      <c r="F22" s="34">
        <f t="shared" si="0"/>
        <v>0</v>
      </c>
      <c r="G22" s="34">
        <f t="shared" si="1"/>
        <v>0</v>
      </c>
      <c r="H22" s="34">
        <f t="shared" si="2"/>
        <v>0</v>
      </c>
      <c r="P22" s="85">
        <f t="shared" si="3"/>
        <v>16</v>
      </c>
      <c r="Q22" s="85">
        <f>SUMIFS(Jan!$I$5:$I$605,Jan!$C$5:$C$605,Resumo!E22,Jan!$U$5:$U$605,"Receita",Jan!$K$5:$K$605,"Pago")</f>
        <v>0</v>
      </c>
      <c r="R22" s="85">
        <f>SUMIFS(Fev!$I$5:$I$605,Fev!$C$5:$C$605,Resumo!E22,Fev!$U$5:$U$605,"Receita",Fev!$K$5:$K$605,"Pago")</f>
        <v>0</v>
      </c>
      <c r="S22" s="85">
        <f>SUMIFS(Mar!$I$5:$I$605,Mar!$C$5:$C$605,Resumo!E22,Mar!$U$5:$U$605,"Receita",Mar!$K$5:$K$605,"Pago")</f>
        <v>0</v>
      </c>
      <c r="T22" s="85">
        <f>SUMIFS(Abr!$I$5:$I$605,Abr!$C$5:$C$605,Resumo!E22,Abr!$U$5:$U$605,"Receita",Abr!$K$5:$K$605,"Pago")</f>
        <v>0</v>
      </c>
      <c r="U22" s="85">
        <f>SUMIFS(Mai!$I$5:$I$605,Mai!$C$5:$C$605,Resumo!E22,Mai!$U$5:$U$605,"Receita",Mai!$K$5:$K$605,"Pago")</f>
        <v>0</v>
      </c>
      <c r="V22" s="85">
        <f>SUMIFS(Jun!$I$5:$I$605,Jun!$C$5:$C$605,Resumo!E22,Jun!$U$5:$U$605,"Receita",Jun!$K$5:$K$605,"Pago")</f>
        <v>0</v>
      </c>
      <c r="W22" s="85">
        <f>SUMIFS(Jul!$I$5:$I$605,Jul!$C$5:$C$605,Resumo!E22,Jul!$U$5:$U$605,"Receita",Jul!$K$5:$K$605,"Pago")</f>
        <v>0</v>
      </c>
      <c r="X22" s="85">
        <f>SUMIFS(Ago!$I$5:$I$605,Ago!$C$5:$C$605,Resumo!E22,Ago!$U$5:$U$605,"Receita",Ago!$K$5:$K$605,"Pago")</f>
        <v>0</v>
      </c>
      <c r="Y22" s="85">
        <f>SUMIFS(Set!$I$5:$I$605,Set!$C$5:$C$605,Resumo!E22,Set!$U$5:$U$605,"Receita",Set!$K$5:$K$605,"Pago")</f>
        <v>0</v>
      </c>
      <c r="Z22" s="85">
        <f>SUMIFS(Out!$I$5:$I$605,Out!$C$5:$C$605,Resumo!E22,Out!$U$5:$U$605,"Receita",Out!$K$5:$K$605,"Pago")</f>
        <v>0</v>
      </c>
      <c r="AA22" s="85">
        <f>SUMIFS(Nov!$I$5:$I$605,Nov!$C$5:$C$605,Resumo!E22,Nov!$U$5:$U$605,"Receita",Nov!$K$5:$K$605,"Pago")</f>
        <v>0</v>
      </c>
      <c r="AB22" s="85">
        <f>SUMIFS(Dez!$I$5:$I$605,Dez!$C$5:$C$605,Resumo!E22,Dez!$U$5:$U$605,"Receita",Dez!$K$5:$K$605,"Pago")</f>
        <v>0</v>
      </c>
      <c r="AD22" s="85">
        <f t="shared" si="4"/>
        <v>16</v>
      </c>
      <c r="AE22" s="85">
        <f>SUMIFS(Jan!$I$5:$I$605,Jan!$C$5:$C$605,Resumo!E22,Jan!$U$5:$U$605,"Despesa",Jan!$K$5:$K$605,"Pago")</f>
        <v>0</v>
      </c>
      <c r="AF22" s="85">
        <f>SUMIFS(Fev!$I$5:$I$605,Fev!$C$5:$C$605,Resumo!E22,Fev!$U$5:$U$605,"Despesa",Fev!$K$5:$K$605,"Pago")</f>
        <v>0</v>
      </c>
      <c r="AG22" s="85">
        <f>SUMIFS(Mar!$I$5:$I$605,Mar!$C$5:$C$605,Resumo!E22,Mar!$U$5:$U$605,"Despesa",Mar!$K$5:$K$605,"Pago")</f>
        <v>0</v>
      </c>
      <c r="AH22" s="85">
        <f>SUMIFS(Abr!$I$5:$I$605,Abr!$C$5:$C$605,Resumo!E22,Abr!$U$5:$U$605,"Despesa",Abr!$K$5:$K$605,"Pago")</f>
        <v>0</v>
      </c>
      <c r="AI22" s="85">
        <f>SUMIFS(Mai!$I$5:$I$605,Mai!$C$5:$C$605,Resumo!E22,Mai!$U$5:$U$605,"Despesa",Mai!$K$5:$K$605,"Pago")</f>
        <v>0</v>
      </c>
      <c r="AJ22" s="85">
        <f>SUMIFS(Jun!$I$5:$I$605,Jun!$C$5:$C$605,Resumo!E22,Jun!$U$5:$U$605,"Despesa",Jun!$K$5:$K$605,"Pago")</f>
        <v>0</v>
      </c>
      <c r="AK22" s="85">
        <f>SUMIFS(Jul!$I$5:$I$605,Jul!$C$5:$C$605,Resumo!E22,Jul!$U$5:$U$605,"Despesa",Jul!$K$5:$K$605,"Pago")</f>
        <v>0</v>
      </c>
      <c r="AL22" s="85">
        <f>SUMIFS(Ago!$I$5:$I$605,Ago!$C$5:$C$605,Resumo!E22,Ago!$U$5:$U$605,"Despesa",Ago!$K$5:$K$605,"Pago")</f>
        <v>0</v>
      </c>
      <c r="AM22" s="85">
        <f>SUMIFS(Set!$I$5:$I$605,Set!$C$5:$C$605,Resumo!E22,Set!$U$5:$U$605,"Despesa",Set!$K$5:$K$605,"Pago")</f>
        <v>0</v>
      </c>
      <c r="AN22" s="85">
        <f>SUMIFS(Out!$I$5:$I$605,Out!$C$5:$C$605,Resumo!E22,Out!$U$5:$U$605,"Despesa",Out!$K$5:$K$605,"Pago")</f>
        <v>0</v>
      </c>
      <c r="AO22" s="85">
        <f>SUMIFS(Nov!$I$5:$I$605,Nov!$C$5:$C$605,Resumo!E22,Nov!$U$5:$U$605,"Despesa",Nov!$K$5:$K$605,"Pago")</f>
        <v>0</v>
      </c>
      <c r="AP22" s="85">
        <f>SUMIFS(Dez!$I$5:$I$605,Dez!$C$5:$C$605,Resumo!E22,Dez!$U$5:$U$605,"Despesa",Dez!$K$5:$K$605,"Pago")</f>
        <v>0</v>
      </c>
    </row>
    <row r="23" spans="5:42" ht="25.5" customHeight="1" thickTop="1" thickBot="1" x14ac:dyDescent="0.3">
      <c r="E23" s="37">
        <v>17</v>
      </c>
      <c r="F23" s="34">
        <f t="shared" si="0"/>
        <v>0</v>
      </c>
      <c r="G23" s="34">
        <f t="shared" si="1"/>
        <v>0</v>
      </c>
      <c r="H23" s="34">
        <f t="shared" si="2"/>
        <v>0</v>
      </c>
      <c r="P23" s="85">
        <f t="shared" si="3"/>
        <v>17</v>
      </c>
      <c r="Q23" s="85">
        <f>SUMIFS(Jan!$I$5:$I$605,Jan!$C$5:$C$605,Resumo!E23,Jan!$U$5:$U$605,"Receita",Jan!$K$5:$K$605,"Pago")</f>
        <v>0</v>
      </c>
      <c r="R23" s="85">
        <f>SUMIFS(Fev!$I$5:$I$605,Fev!$C$5:$C$605,Resumo!E23,Fev!$U$5:$U$605,"Receita",Fev!$K$5:$K$605,"Pago")</f>
        <v>0</v>
      </c>
      <c r="S23" s="85">
        <f>SUMIFS(Mar!$I$5:$I$605,Mar!$C$5:$C$605,Resumo!E23,Mar!$U$5:$U$605,"Receita",Mar!$K$5:$K$605,"Pago")</f>
        <v>0</v>
      </c>
      <c r="T23" s="85">
        <f>SUMIFS(Abr!$I$5:$I$605,Abr!$C$5:$C$605,Resumo!E23,Abr!$U$5:$U$605,"Receita",Abr!$K$5:$K$605,"Pago")</f>
        <v>0</v>
      </c>
      <c r="U23" s="85">
        <f>SUMIFS(Mai!$I$5:$I$605,Mai!$C$5:$C$605,Resumo!E23,Mai!$U$5:$U$605,"Receita",Mai!$K$5:$K$605,"Pago")</f>
        <v>0</v>
      </c>
      <c r="V23" s="85">
        <f>SUMIFS(Jun!$I$5:$I$605,Jun!$C$5:$C$605,Resumo!E23,Jun!$U$5:$U$605,"Receita",Jun!$K$5:$K$605,"Pago")</f>
        <v>0</v>
      </c>
      <c r="W23" s="85">
        <f>SUMIFS(Jul!$I$5:$I$605,Jul!$C$5:$C$605,Resumo!E23,Jul!$U$5:$U$605,"Receita",Jul!$K$5:$K$605,"Pago")</f>
        <v>0</v>
      </c>
      <c r="X23" s="85">
        <f>SUMIFS(Ago!$I$5:$I$605,Ago!$C$5:$C$605,Resumo!E23,Ago!$U$5:$U$605,"Receita",Ago!$K$5:$K$605,"Pago")</f>
        <v>0</v>
      </c>
      <c r="Y23" s="85">
        <f>SUMIFS(Set!$I$5:$I$605,Set!$C$5:$C$605,Resumo!E23,Set!$U$5:$U$605,"Receita",Set!$K$5:$K$605,"Pago")</f>
        <v>0</v>
      </c>
      <c r="Z23" s="85">
        <f>SUMIFS(Out!$I$5:$I$605,Out!$C$5:$C$605,Resumo!E23,Out!$U$5:$U$605,"Receita",Out!$K$5:$K$605,"Pago")</f>
        <v>0</v>
      </c>
      <c r="AA23" s="85">
        <f>SUMIFS(Nov!$I$5:$I$605,Nov!$C$5:$C$605,Resumo!E23,Nov!$U$5:$U$605,"Receita",Nov!$K$5:$K$605,"Pago")</f>
        <v>0</v>
      </c>
      <c r="AB23" s="85">
        <f>SUMIFS(Dez!$I$5:$I$605,Dez!$C$5:$C$605,Resumo!E23,Dez!$U$5:$U$605,"Receita",Dez!$K$5:$K$605,"Pago")</f>
        <v>0</v>
      </c>
      <c r="AD23" s="85">
        <f t="shared" si="4"/>
        <v>17</v>
      </c>
      <c r="AE23" s="85">
        <f>SUMIFS(Jan!$I$5:$I$605,Jan!$C$5:$C$605,Resumo!E23,Jan!$U$5:$U$605,"Despesa",Jan!$K$5:$K$605,"Pago")</f>
        <v>0</v>
      </c>
      <c r="AF23" s="85">
        <f>SUMIFS(Fev!$I$5:$I$605,Fev!$C$5:$C$605,Resumo!E23,Fev!$U$5:$U$605,"Despesa",Fev!$K$5:$K$605,"Pago")</f>
        <v>0</v>
      </c>
      <c r="AG23" s="85">
        <f>SUMIFS(Mar!$I$5:$I$605,Mar!$C$5:$C$605,Resumo!E23,Mar!$U$5:$U$605,"Despesa",Mar!$K$5:$K$605,"Pago")</f>
        <v>0</v>
      </c>
      <c r="AH23" s="85">
        <f>SUMIFS(Abr!$I$5:$I$605,Abr!$C$5:$C$605,Resumo!E23,Abr!$U$5:$U$605,"Despesa",Abr!$K$5:$K$605,"Pago")</f>
        <v>0</v>
      </c>
      <c r="AI23" s="85">
        <f>SUMIFS(Mai!$I$5:$I$605,Mai!$C$5:$C$605,Resumo!E23,Mai!$U$5:$U$605,"Despesa",Mai!$K$5:$K$605,"Pago")</f>
        <v>0</v>
      </c>
      <c r="AJ23" s="85">
        <f>SUMIFS(Jun!$I$5:$I$605,Jun!$C$5:$C$605,Resumo!E23,Jun!$U$5:$U$605,"Despesa",Jun!$K$5:$K$605,"Pago")</f>
        <v>0</v>
      </c>
      <c r="AK23" s="85">
        <f>SUMIFS(Jul!$I$5:$I$605,Jul!$C$5:$C$605,Resumo!E23,Jul!$U$5:$U$605,"Despesa",Jul!$K$5:$K$605,"Pago")</f>
        <v>0</v>
      </c>
      <c r="AL23" s="85">
        <f>SUMIFS(Ago!$I$5:$I$605,Ago!$C$5:$C$605,Resumo!E23,Ago!$U$5:$U$605,"Despesa",Ago!$K$5:$K$605,"Pago")</f>
        <v>0</v>
      </c>
      <c r="AM23" s="85">
        <f>SUMIFS(Set!$I$5:$I$605,Set!$C$5:$C$605,Resumo!E23,Set!$U$5:$U$605,"Despesa",Set!$K$5:$K$605,"Pago")</f>
        <v>0</v>
      </c>
      <c r="AN23" s="85">
        <f>SUMIFS(Out!$I$5:$I$605,Out!$C$5:$C$605,Resumo!E23,Out!$U$5:$U$605,"Despesa",Out!$K$5:$K$605,"Pago")</f>
        <v>0</v>
      </c>
      <c r="AO23" s="85">
        <f>SUMIFS(Nov!$I$5:$I$605,Nov!$C$5:$C$605,Resumo!E23,Nov!$U$5:$U$605,"Despesa",Nov!$K$5:$K$605,"Pago")</f>
        <v>0</v>
      </c>
      <c r="AP23" s="85">
        <f>SUMIFS(Dez!$I$5:$I$605,Dez!$C$5:$C$605,Resumo!E23,Dez!$U$5:$U$605,"Despesa",Dez!$K$5:$K$605,"Pago")</f>
        <v>0</v>
      </c>
    </row>
    <row r="24" spans="5:42" ht="25.5" customHeight="1" thickTop="1" thickBot="1" x14ac:dyDescent="0.3">
      <c r="E24" s="37">
        <v>18</v>
      </c>
      <c r="F24" s="34">
        <f t="shared" si="0"/>
        <v>0</v>
      </c>
      <c r="G24" s="34">
        <f t="shared" si="1"/>
        <v>0</v>
      </c>
      <c r="H24" s="34">
        <f t="shared" si="2"/>
        <v>0</v>
      </c>
      <c r="P24" s="85">
        <f t="shared" si="3"/>
        <v>18</v>
      </c>
      <c r="Q24" s="85">
        <f>SUMIFS(Jan!$I$5:$I$605,Jan!$C$5:$C$605,Resumo!E24,Jan!$U$5:$U$605,"Receita",Jan!$K$5:$K$605,"Pago")</f>
        <v>0</v>
      </c>
      <c r="R24" s="85">
        <f>SUMIFS(Fev!$I$5:$I$605,Fev!$C$5:$C$605,Resumo!E24,Fev!$U$5:$U$605,"Receita",Fev!$K$5:$K$605,"Pago")</f>
        <v>0</v>
      </c>
      <c r="S24" s="85">
        <f>SUMIFS(Mar!$I$5:$I$605,Mar!$C$5:$C$605,Resumo!E24,Mar!$U$5:$U$605,"Receita",Mar!$K$5:$K$605,"Pago")</f>
        <v>0</v>
      </c>
      <c r="T24" s="85">
        <f>SUMIFS(Abr!$I$5:$I$605,Abr!$C$5:$C$605,Resumo!E24,Abr!$U$5:$U$605,"Receita",Abr!$K$5:$K$605,"Pago")</f>
        <v>0</v>
      </c>
      <c r="U24" s="85">
        <f>SUMIFS(Mai!$I$5:$I$605,Mai!$C$5:$C$605,Resumo!E24,Mai!$U$5:$U$605,"Receita",Mai!$K$5:$K$605,"Pago")</f>
        <v>0</v>
      </c>
      <c r="V24" s="85">
        <f>SUMIFS(Jun!$I$5:$I$605,Jun!$C$5:$C$605,Resumo!E24,Jun!$U$5:$U$605,"Receita",Jun!$K$5:$K$605,"Pago")</f>
        <v>0</v>
      </c>
      <c r="W24" s="85">
        <f>SUMIFS(Jul!$I$5:$I$605,Jul!$C$5:$C$605,Resumo!E24,Jul!$U$5:$U$605,"Receita",Jul!$K$5:$K$605,"Pago")</f>
        <v>0</v>
      </c>
      <c r="X24" s="85">
        <f>SUMIFS(Ago!$I$5:$I$605,Ago!$C$5:$C$605,Resumo!E24,Ago!$U$5:$U$605,"Receita",Ago!$K$5:$K$605,"Pago")</f>
        <v>0</v>
      </c>
      <c r="Y24" s="85">
        <f>SUMIFS(Set!$I$5:$I$605,Set!$C$5:$C$605,Resumo!E24,Set!$U$5:$U$605,"Receita",Set!$K$5:$K$605,"Pago")</f>
        <v>0</v>
      </c>
      <c r="Z24" s="85">
        <f>SUMIFS(Out!$I$5:$I$605,Out!$C$5:$C$605,Resumo!E24,Out!$U$5:$U$605,"Receita",Out!$K$5:$K$605,"Pago")</f>
        <v>0</v>
      </c>
      <c r="AA24" s="85">
        <f>SUMIFS(Nov!$I$5:$I$605,Nov!$C$5:$C$605,Resumo!E24,Nov!$U$5:$U$605,"Receita",Nov!$K$5:$K$605,"Pago")</f>
        <v>0</v>
      </c>
      <c r="AB24" s="85">
        <f>SUMIFS(Dez!$I$5:$I$605,Dez!$C$5:$C$605,Resumo!E24,Dez!$U$5:$U$605,"Receita",Dez!$K$5:$K$605,"Pago")</f>
        <v>0</v>
      </c>
      <c r="AD24" s="85">
        <f t="shared" si="4"/>
        <v>18</v>
      </c>
      <c r="AE24" s="85">
        <f>SUMIFS(Jan!$I$5:$I$605,Jan!$C$5:$C$605,Resumo!E24,Jan!$U$5:$U$605,"Despesa",Jan!$K$5:$K$605,"Pago")</f>
        <v>0</v>
      </c>
      <c r="AF24" s="85">
        <f>SUMIFS(Fev!$I$5:$I$605,Fev!$C$5:$C$605,Resumo!E24,Fev!$U$5:$U$605,"Despesa",Fev!$K$5:$K$605,"Pago")</f>
        <v>0</v>
      </c>
      <c r="AG24" s="85">
        <f>SUMIFS(Mar!$I$5:$I$605,Mar!$C$5:$C$605,Resumo!E24,Mar!$U$5:$U$605,"Despesa",Mar!$K$5:$K$605,"Pago")</f>
        <v>0</v>
      </c>
      <c r="AH24" s="85">
        <f>SUMIFS(Abr!$I$5:$I$605,Abr!$C$5:$C$605,Resumo!E24,Abr!$U$5:$U$605,"Despesa",Abr!$K$5:$K$605,"Pago")</f>
        <v>0</v>
      </c>
      <c r="AI24" s="85">
        <f>SUMIFS(Mai!$I$5:$I$605,Mai!$C$5:$C$605,Resumo!E24,Mai!$U$5:$U$605,"Despesa",Mai!$K$5:$K$605,"Pago")</f>
        <v>0</v>
      </c>
      <c r="AJ24" s="85">
        <f>SUMIFS(Jun!$I$5:$I$605,Jun!$C$5:$C$605,Resumo!E24,Jun!$U$5:$U$605,"Despesa",Jun!$K$5:$K$605,"Pago")</f>
        <v>0</v>
      </c>
      <c r="AK24" s="85">
        <f>SUMIFS(Jul!$I$5:$I$605,Jul!$C$5:$C$605,Resumo!E24,Jul!$U$5:$U$605,"Despesa",Jul!$K$5:$K$605,"Pago")</f>
        <v>0</v>
      </c>
      <c r="AL24" s="85">
        <f>SUMIFS(Ago!$I$5:$I$605,Ago!$C$5:$C$605,Resumo!E24,Ago!$U$5:$U$605,"Despesa",Ago!$K$5:$K$605,"Pago")</f>
        <v>0</v>
      </c>
      <c r="AM24" s="85">
        <f>SUMIFS(Set!$I$5:$I$605,Set!$C$5:$C$605,Resumo!E24,Set!$U$5:$U$605,"Despesa",Set!$K$5:$K$605,"Pago")</f>
        <v>0</v>
      </c>
      <c r="AN24" s="85">
        <f>SUMIFS(Out!$I$5:$I$605,Out!$C$5:$C$605,Resumo!E24,Out!$U$5:$U$605,"Despesa",Out!$K$5:$K$605,"Pago")</f>
        <v>0</v>
      </c>
      <c r="AO24" s="85">
        <f>SUMIFS(Nov!$I$5:$I$605,Nov!$C$5:$C$605,Resumo!E24,Nov!$U$5:$U$605,"Despesa",Nov!$K$5:$K$605,"Pago")</f>
        <v>0</v>
      </c>
      <c r="AP24" s="85">
        <f>SUMIFS(Dez!$I$5:$I$605,Dez!$C$5:$C$605,Resumo!E24,Dez!$U$5:$U$605,"Despesa",Dez!$K$5:$K$605,"Pago")</f>
        <v>0</v>
      </c>
    </row>
    <row r="25" spans="5:42" ht="25.5" customHeight="1" thickTop="1" thickBot="1" x14ac:dyDescent="0.3">
      <c r="E25" s="37">
        <v>19</v>
      </c>
      <c r="F25" s="34">
        <f t="shared" si="0"/>
        <v>0</v>
      </c>
      <c r="G25" s="34">
        <f t="shared" si="1"/>
        <v>0</v>
      </c>
      <c r="H25" s="34">
        <f t="shared" si="2"/>
        <v>0</v>
      </c>
      <c r="P25" s="85">
        <f t="shared" si="3"/>
        <v>19</v>
      </c>
      <c r="Q25" s="85">
        <f>SUMIFS(Jan!$I$5:$I$605,Jan!$C$5:$C$605,Resumo!E25,Jan!$U$5:$U$605,"Receita",Jan!$K$5:$K$605,"Pago")</f>
        <v>0</v>
      </c>
      <c r="R25" s="85">
        <f>SUMIFS(Fev!$I$5:$I$605,Fev!$C$5:$C$605,Resumo!E25,Fev!$U$5:$U$605,"Receita",Fev!$K$5:$K$605,"Pago")</f>
        <v>0</v>
      </c>
      <c r="S25" s="85">
        <f>SUMIFS(Mar!$I$5:$I$605,Mar!$C$5:$C$605,Resumo!E25,Mar!$U$5:$U$605,"Receita",Mar!$K$5:$K$605,"Pago")</f>
        <v>0</v>
      </c>
      <c r="T25" s="85">
        <f>SUMIFS(Abr!$I$5:$I$605,Abr!$C$5:$C$605,Resumo!E25,Abr!$U$5:$U$605,"Receita",Abr!$K$5:$K$605,"Pago")</f>
        <v>0</v>
      </c>
      <c r="U25" s="85">
        <f>SUMIFS(Mai!$I$5:$I$605,Mai!$C$5:$C$605,Resumo!E25,Mai!$U$5:$U$605,"Receita",Mai!$K$5:$K$605,"Pago")</f>
        <v>0</v>
      </c>
      <c r="V25" s="85">
        <f>SUMIFS(Jun!$I$5:$I$605,Jun!$C$5:$C$605,Resumo!E25,Jun!$U$5:$U$605,"Receita",Jun!$K$5:$K$605,"Pago")</f>
        <v>0</v>
      </c>
      <c r="W25" s="85">
        <f>SUMIFS(Jul!$I$5:$I$605,Jul!$C$5:$C$605,Resumo!E25,Jul!$U$5:$U$605,"Receita",Jul!$K$5:$K$605,"Pago")</f>
        <v>0</v>
      </c>
      <c r="X25" s="85">
        <f>SUMIFS(Ago!$I$5:$I$605,Ago!$C$5:$C$605,Resumo!E25,Ago!$U$5:$U$605,"Receita",Ago!$K$5:$K$605,"Pago")</f>
        <v>0</v>
      </c>
      <c r="Y25" s="85">
        <f>SUMIFS(Set!$I$5:$I$605,Set!$C$5:$C$605,Resumo!E25,Set!$U$5:$U$605,"Receita",Set!$K$5:$K$605,"Pago")</f>
        <v>0</v>
      </c>
      <c r="Z25" s="85">
        <f>SUMIFS(Out!$I$5:$I$605,Out!$C$5:$C$605,Resumo!E25,Out!$U$5:$U$605,"Receita",Out!$K$5:$K$605,"Pago")</f>
        <v>0</v>
      </c>
      <c r="AA25" s="85">
        <f>SUMIFS(Nov!$I$5:$I$605,Nov!$C$5:$C$605,Resumo!E25,Nov!$U$5:$U$605,"Receita",Nov!$K$5:$K$605,"Pago")</f>
        <v>0</v>
      </c>
      <c r="AB25" s="85">
        <f>SUMIFS(Dez!$I$5:$I$605,Dez!$C$5:$C$605,Resumo!E25,Dez!$U$5:$U$605,"Receita",Dez!$K$5:$K$605,"Pago")</f>
        <v>0</v>
      </c>
      <c r="AD25" s="85">
        <f t="shared" si="4"/>
        <v>19</v>
      </c>
      <c r="AE25" s="85">
        <f>SUMIFS(Jan!$I$5:$I$605,Jan!$C$5:$C$605,Resumo!E25,Jan!$U$5:$U$605,"Despesa",Jan!$K$5:$K$605,"Pago")</f>
        <v>0</v>
      </c>
      <c r="AF25" s="85">
        <f>SUMIFS(Fev!$I$5:$I$605,Fev!$C$5:$C$605,Resumo!E25,Fev!$U$5:$U$605,"Despesa",Fev!$K$5:$K$605,"Pago")</f>
        <v>0</v>
      </c>
      <c r="AG25" s="85">
        <f>SUMIFS(Mar!$I$5:$I$605,Mar!$C$5:$C$605,Resumo!E25,Mar!$U$5:$U$605,"Despesa",Mar!$K$5:$K$605,"Pago")</f>
        <v>0</v>
      </c>
      <c r="AH25" s="85">
        <f>SUMIFS(Abr!$I$5:$I$605,Abr!$C$5:$C$605,Resumo!E25,Abr!$U$5:$U$605,"Despesa",Abr!$K$5:$K$605,"Pago")</f>
        <v>0</v>
      </c>
      <c r="AI25" s="85">
        <f>SUMIFS(Mai!$I$5:$I$605,Mai!$C$5:$C$605,Resumo!E25,Mai!$U$5:$U$605,"Despesa",Mai!$K$5:$K$605,"Pago")</f>
        <v>0</v>
      </c>
      <c r="AJ25" s="85">
        <f>SUMIFS(Jun!$I$5:$I$605,Jun!$C$5:$C$605,Resumo!E25,Jun!$U$5:$U$605,"Despesa",Jun!$K$5:$K$605,"Pago")</f>
        <v>0</v>
      </c>
      <c r="AK25" s="85">
        <f>SUMIFS(Jul!$I$5:$I$605,Jul!$C$5:$C$605,Resumo!E25,Jul!$U$5:$U$605,"Despesa",Jul!$K$5:$K$605,"Pago")</f>
        <v>0</v>
      </c>
      <c r="AL25" s="85">
        <f>SUMIFS(Ago!$I$5:$I$605,Ago!$C$5:$C$605,Resumo!E25,Ago!$U$5:$U$605,"Despesa",Ago!$K$5:$K$605,"Pago")</f>
        <v>0</v>
      </c>
      <c r="AM25" s="85">
        <f>SUMIFS(Set!$I$5:$I$605,Set!$C$5:$C$605,Resumo!E25,Set!$U$5:$U$605,"Despesa",Set!$K$5:$K$605,"Pago")</f>
        <v>0</v>
      </c>
      <c r="AN25" s="85">
        <f>SUMIFS(Out!$I$5:$I$605,Out!$C$5:$C$605,Resumo!E25,Out!$U$5:$U$605,"Despesa",Out!$K$5:$K$605,"Pago")</f>
        <v>0</v>
      </c>
      <c r="AO25" s="85">
        <f>SUMIFS(Nov!$I$5:$I$605,Nov!$C$5:$C$605,Resumo!E25,Nov!$U$5:$U$605,"Despesa",Nov!$K$5:$K$605,"Pago")</f>
        <v>0</v>
      </c>
      <c r="AP25" s="85">
        <f>SUMIFS(Dez!$I$5:$I$605,Dez!$C$5:$C$605,Resumo!E25,Dez!$U$5:$U$605,"Despesa",Dez!$K$5:$K$605,"Pago")</f>
        <v>0</v>
      </c>
    </row>
    <row r="26" spans="5:42" ht="25.5" customHeight="1" thickTop="1" thickBot="1" x14ac:dyDescent="0.3">
      <c r="E26" s="37">
        <v>20</v>
      </c>
      <c r="F26" s="34">
        <f t="shared" si="0"/>
        <v>0</v>
      </c>
      <c r="G26" s="34">
        <f t="shared" si="1"/>
        <v>0</v>
      </c>
      <c r="H26" s="34">
        <f t="shared" si="2"/>
        <v>0</v>
      </c>
      <c r="P26" s="85">
        <f t="shared" si="3"/>
        <v>20</v>
      </c>
      <c r="Q26" s="85">
        <f>SUMIFS(Jan!$I$5:$I$605,Jan!$C$5:$C$605,Resumo!E26,Jan!$U$5:$U$605,"Receita",Jan!$K$5:$K$605,"Pago")</f>
        <v>0</v>
      </c>
      <c r="R26" s="85">
        <f>SUMIFS(Fev!$I$5:$I$605,Fev!$C$5:$C$605,Resumo!E26,Fev!$U$5:$U$605,"Receita",Fev!$K$5:$K$605,"Pago")</f>
        <v>0</v>
      </c>
      <c r="S26" s="85">
        <f>SUMIFS(Mar!$I$5:$I$605,Mar!$C$5:$C$605,Resumo!E26,Mar!$U$5:$U$605,"Receita",Mar!$K$5:$K$605,"Pago")</f>
        <v>0</v>
      </c>
      <c r="T26" s="85">
        <f>SUMIFS(Abr!$I$5:$I$605,Abr!$C$5:$C$605,Resumo!E26,Abr!$U$5:$U$605,"Receita",Abr!$K$5:$K$605,"Pago")</f>
        <v>0</v>
      </c>
      <c r="U26" s="85">
        <f>SUMIFS(Mai!$I$5:$I$605,Mai!$C$5:$C$605,Resumo!E26,Mai!$U$5:$U$605,"Receita",Mai!$K$5:$K$605,"Pago")</f>
        <v>0</v>
      </c>
      <c r="V26" s="85">
        <f>SUMIFS(Jun!$I$5:$I$605,Jun!$C$5:$C$605,Resumo!E26,Jun!$U$5:$U$605,"Receita",Jun!$K$5:$K$605,"Pago")</f>
        <v>0</v>
      </c>
      <c r="W26" s="85">
        <f>SUMIFS(Jul!$I$5:$I$605,Jul!$C$5:$C$605,Resumo!E26,Jul!$U$5:$U$605,"Receita",Jul!$K$5:$K$605,"Pago")</f>
        <v>0</v>
      </c>
      <c r="X26" s="85">
        <f>SUMIFS(Ago!$I$5:$I$605,Ago!$C$5:$C$605,Resumo!E26,Ago!$U$5:$U$605,"Receita",Ago!$K$5:$K$605,"Pago")</f>
        <v>0</v>
      </c>
      <c r="Y26" s="85">
        <f>SUMIFS(Set!$I$5:$I$605,Set!$C$5:$C$605,Resumo!E26,Set!$U$5:$U$605,"Receita",Set!$K$5:$K$605,"Pago")</f>
        <v>0</v>
      </c>
      <c r="Z26" s="85">
        <f>SUMIFS(Out!$I$5:$I$605,Out!$C$5:$C$605,Resumo!E26,Out!$U$5:$U$605,"Receita",Out!$K$5:$K$605,"Pago")</f>
        <v>0</v>
      </c>
      <c r="AA26" s="85">
        <f>SUMIFS(Nov!$I$5:$I$605,Nov!$C$5:$C$605,Resumo!E26,Nov!$U$5:$U$605,"Receita",Nov!$K$5:$K$605,"Pago")</f>
        <v>0</v>
      </c>
      <c r="AB26" s="85">
        <f>SUMIFS(Dez!$I$5:$I$605,Dez!$C$5:$C$605,Resumo!E26,Dez!$U$5:$U$605,"Receita",Dez!$K$5:$K$605,"Pago")</f>
        <v>0</v>
      </c>
      <c r="AD26" s="85">
        <f t="shared" si="4"/>
        <v>20</v>
      </c>
      <c r="AE26" s="85">
        <f>SUMIFS(Jan!$I$5:$I$605,Jan!$C$5:$C$605,Resumo!E26,Jan!$U$5:$U$605,"Despesa",Jan!$K$5:$K$605,"Pago")</f>
        <v>0</v>
      </c>
      <c r="AF26" s="85">
        <f>SUMIFS(Fev!$I$5:$I$605,Fev!$C$5:$C$605,Resumo!E26,Fev!$U$5:$U$605,"Despesa",Fev!$K$5:$K$605,"Pago")</f>
        <v>0</v>
      </c>
      <c r="AG26" s="85">
        <f>SUMIFS(Mar!$I$5:$I$605,Mar!$C$5:$C$605,Resumo!E26,Mar!$U$5:$U$605,"Despesa",Mar!$K$5:$K$605,"Pago")</f>
        <v>0</v>
      </c>
      <c r="AH26" s="85">
        <f>SUMIFS(Abr!$I$5:$I$605,Abr!$C$5:$C$605,Resumo!E26,Abr!$U$5:$U$605,"Despesa",Abr!$K$5:$K$605,"Pago")</f>
        <v>0</v>
      </c>
      <c r="AI26" s="85">
        <f>SUMIFS(Mai!$I$5:$I$605,Mai!$C$5:$C$605,Resumo!E26,Mai!$U$5:$U$605,"Despesa",Mai!$K$5:$K$605,"Pago")</f>
        <v>0</v>
      </c>
      <c r="AJ26" s="85">
        <f>SUMIFS(Jun!$I$5:$I$605,Jun!$C$5:$C$605,Resumo!E26,Jun!$U$5:$U$605,"Despesa",Jun!$K$5:$K$605,"Pago")</f>
        <v>0</v>
      </c>
      <c r="AK26" s="85">
        <f>SUMIFS(Jul!$I$5:$I$605,Jul!$C$5:$C$605,Resumo!E26,Jul!$U$5:$U$605,"Despesa",Jul!$K$5:$K$605,"Pago")</f>
        <v>0</v>
      </c>
      <c r="AL26" s="85">
        <f>SUMIFS(Ago!$I$5:$I$605,Ago!$C$5:$C$605,Resumo!E26,Ago!$U$5:$U$605,"Despesa",Ago!$K$5:$K$605,"Pago")</f>
        <v>0</v>
      </c>
      <c r="AM26" s="85">
        <f>SUMIFS(Set!$I$5:$I$605,Set!$C$5:$C$605,Resumo!E26,Set!$U$5:$U$605,"Despesa",Set!$K$5:$K$605,"Pago")</f>
        <v>0</v>
      </c>
      <c r="AN26" s="85">
        <f>SUMIFS(Out!$I$5:$I$605,Out!$C$5:$C$605,Resumo!E26,Out!$U$5:$U$605,"Despesa",Out!$K$5:$K$605,"Pago")</f>
        <v>0</v>
      </c>
      <c r="AO26" s="85">
        <f>SUMIFS(Nov!$I$5:$I$605,Nov!$C$5:$C$605,Resumo!E26,Nov!$U$5:$U$605,"Despesa",Nov!$K$5:$K$605,"Pago")</f>
        <v>0</v>
      </c>
      <c r="AP26" s="85">
        <f>SUMIFS(Dez!$I$5:$I$605,Dez!$C$5:$C$605,Resumo!E26,Dez!$U$5:$U$605,"Despesa",Dez!$K$5:$K$605,"Pago")</f>
        <v>0</v>
      </c>
    </row>
    <row r="27" spans="5:42" ht="25.5" customHeight="1" thickTop="1" thickBot="1" x14ac:dyDescent="0.3">
      <c r="E27" s="37">
        <v>21</v>
      </c>
      <c r="F27" s="34">
        <f t="shared" si="0"/>
        <v>0</v>
      </c>
      <c r="G27" s="34">
        <f t="shared" si="1"/>
        <v>0</v>
      </c>
      <c r="H27" s="34">
        <f t="shared" si="2"/>
        <v>0</v>
      </c>
      <c r="P27" s="85">
        <f t="shared" si="3"/>
        <v>21</v>
      </c>
      <c r="Q27" s="85">
        <f>SUMIFS(Jan!$I$5:$I$605,Jan!$C$5:$C$605,Resumo!E27,Jan!$U$5:$U$605,"Receita",Jan!$K$5:$K$605,"Pago")</f>
        <v>0</v>
      </c>
      <c r="R27" s="85">
        <f>SUMIFS(Fev!$I$5:$I$605,Fev!$C$5:$C$605,Resumo!E27,Fev!$U$5:$U$605,"Receita",Fev!$K$5:$K$605,"Pago")</f>
        <v>0</v>
      </c>
      <c r="S27" s="85">
        <f>SUMIFS(Mar!$I$5:$I$605,Mar!$C$5:$C$605,Resumo!E27,Mar!$U$5:$U$605,"Receita",Mar!$K$5:$K$605,"Pago")</f>
        <v>0</v>
      </c>
      <c r="T27" s="85">
        <f>SUMIFS(Abr!$I$5:$I$605,Abr!$C$5:$C$605,Resumo!E27,Abr!$U$5:$U$605,"Receita",Abr!$K$5:$K$605,"Pago")</f>
        <v>0</v>
      </c>
      <c r="U27" s="85">
        <f>SUMIFS(Mai!$I$5:$I$605,Mai!$C$5:$C$605,Resumo!E27,Mai!$U$5:$U$605,"Receita",Mai!$K$5:$K$605,"Pago")</f>
        <v>0</v>
      </c>
      <c r="V27" s="85">
        <f>SUMIFS(Jun!$I$5:$I$605,Jun!$C$5:$C$605,Resumo!E27,Jun!$U$5:$U$605,"Receita",Jun!$K$5:$K$605,"Pago")</f>
        <v>0</v>
      </c>
      <c r="W27" s="85">
        <f>SUMIFS(Jul!$I$5:$I$605,Jul!$C$5:$C$605,Resumo!E27,Jul!$U$5:$U$605,"Receita",Jul!$K$5:$K$605,"Pago")</f>
        <v>0</v>
      </c>
      <c r="X27" s="85">
        <f>SUMIFS(Ago!$I$5:$I$605,Ago!$C$5:$C$605,Resumo!E27,Ago!$U$5:$U$605,"Receita",Ago!$K$5:$K$605,"Pago")</f>
        <v>0</v>
      </c>
      <c r="Y27" s="85">
        <f>SUMIFS(Set!$I$5:$I$605,Set!$C$5:$C$605,Resumo!E27,Set!$U$5:$U$605,"Receita",Set!$K$5:$K$605,"Pago")</f>
        <v>0</v>
      </c>
      <c r="Z27" s="85">
        <f>SUMIFS(Out!$I$5:$I$605,Out!$C$5:$C$605,Resumo!E27,Out!$U$5:$U$605,"Receita",Out!$K$5:$K$605,"Pago")</f>
        <v>0</v>
      </c>
      <c r="AA27" s="85">
        <f>SUMIFS(Nov!$I$5:$I$605,Nov!$C$5:$C$605,Resumo!E27,Nov!$U$5:$U$605,"Receita",Nov!$K$5:$K$605,"Pago")</f>
        <v>0</v>
      </c>
      <c r="AB27" s="85">
        <f>SUMIFS(Dez!$I$5:$I$605,Dez!$C$5:$C$605,Resumo!E27,Dez!$U$5:$U$605,"Receita",Dez!$K$5:$K$605,"Pago")</f>
        <v>0</v>
      </c>
      <c r="AD27" s="85">
        <f t="shared" si="4"/>
        <v>21</v>
      </c>
      <c r="AE27" s="85">
        <f>SUMIFS(Jan!$I$5:$I$605,Jan!$C$5:$C$605,Resumo!E27,Jan!$U$5:$U$605,"Despesa",Jan!$K$5:$K$605,"Pago")</f>
        <v>0</v>
      </c>
      <c r="AF27" s="85">
        <f>SUMIFS(Fev!$I$5:$I$605,Fev!$C$5:$C$605,Resumo!E27,Fev!$U$5:$U$605,"Despesa",Fev!$K$5:$K$605,"Pago")</f>
        <v>0</v>
      </c>
      <c r="AG27" s="85">
        <f>SUMIFS(Mar!$I$5:$I$605,Mar!$C$5:$C$605,Resumo!E27,Mar!$U$5:$U$605,"Despesa",Mar!$K$5:$K$605,"Pago")</f>
        <v>0</v>
      </c>
      <c r="AH27" s="85">
        <f>SUMIFS(Abr!$I$5:$I$605,Abr!$C$5:$C$605,Resumo!E27,Abr!$U$5:$U$605,"Despesa",Abr!$K$5:$K$605,"Pago")</f>
        <v>0</v>
      </c>
      <c r="AI27" s="85">
        <f>SUMIFS(Mai!$I$5:$I$605,Mai!$C$5:$C$605,Resumo!E27,Mai!$U$5:$U$605,"Despesa",Mai!$K$5:$K$605,"Pago")</f>
        <v>0</v>
      </c>
      <c r="AJ27" s="85">
        <f>SUMIFS(Jun!$I$5:$I$605,Jun!$C$5:$C$605,Resumo!E27,Jun!$U$5:$U$605,"Despesa",Jun!$K$5:$K$605,"Pago")</f>
        <v>0</v>
      </c>
      <c r="AK27" s="85">
        <f>SUMIFS(Jul!$I$5:$I$605,Jul!$C$5:$C$605,Resumo!E27,Jul!$U$5:$U$605,"Despesa",Jul!$K$5:$K$605,"Pago")</f>
        <v>0</v>
      </c>
      <c r="AL27" s="85">
        <f>SUMIFS(Ago!$I$5:$I$605,Ago!$C$5:$C$605,Resumo!E27,Ago!$U$5:$U$605,"Despesa",Ago!$K$5:$K$605,"Pago")</f>
        <v>0</v>
      </c>
      <c r="AM27" s="85">
        <f>SUMIFS(Set!$I$5:$I$605,Set!$C$5:$C$605,Resumo!E27,Set!$U$5:$U$605,"Despesa",Set!$K$5:$K$605,"Pago")</f>
        <v>0</v>
      </c>
      <c r="AN27" s="85">
        <f>SUMIFS(Out!$I$5:$I$605,Out!$C$5:$C$605,Resumo!E27,Out!$U$5:$U$605,"Despesa",Out!$K$5:$K$605,"Pago")</f>
        <v>0</v>
      </c>
      <c r="AO27" s="85">
        <f>SUMIFS(Nov!$I$5:$I$605,Nov!$C$5:$C$605,Resumo!E27,Nov!$U$5:$U$605,"Despesa",Nov!$K$5:$K$605,"Pago")</f>
        <v>0</v>
      </c>
      <c r="AP27" s="85">
        <f>SUMIFS(Dez!$I$5:$I$605,Dez!$C$5:$C$605,Resumo!E27,Dez!$U$5:$U$605,"Despesa",Dez!$K$5:$K$605,"Pago")</f>
        <v>0</v>
      </c>
    </row>
    <row r="28" spans="5:42" ht="25.5" customHeight="1" thickTop="1" thickBot="1" x14ac:dyDescent="0.3">
      <c r="E28" s="37">
        <v>22</v>
      </c>
      <c r="F28" s="34">
        <f t="shared" si="0"/>
        <v>0</v>
      </c>
      <c r="G28" s="34">
        <f t="shared" si="1"/>
        <v>0</v>
      </c>
      <c r="H28" s="34">
        <f t="shared" si="2"/>
        <v>0</v>
      </c>
      <c r="P28" s="85">
        <f t="shared" si="3"/>
        <v>22</v>
      </c>
      <c r="Q28" s="85">
        <f>SUMIFS(Jan!$I$5:$I$605,Jan!$C$5:$C$605,Resumo!E28,Jan!$U$5:$U$605,"Receita",Jan!$K$5:$K$605,"Pago")</f>
        <v>0</v>
      </c>
      <c r="R28" s="85">
        <f>SUMIFS(Fev!$I$5:$I$605,Fev!$C$5:$C$605,Resumo!E28,Fev!$U$5:$U$605,"Receita",Fev!$K$5:$K$605,"Pago")</f>
        <v>0</v>
      </c>
      <c r="S28" s="85">
        <f>SUMIFS(Mar!$I$5:$I$605,Mar!$C$5:$C$605,Resumo!E28,Mar!$U$5:$U$605,"Receita",Mar!$K$5:$K$605,"Pago")</f>
        <v>0</v>
      </c>
      <c r="T28" s="85">
        <f>SUMIFS(Abr!$I$5:$I$605,Abr!$C$5:$C$605,Resumo!E28,Abr!$U$5:$U$605,"Receita",Abr!$K$5:$K$605,"Pago")</f>
        <v>0</v>
      </c>
      <c r="U28" s="85">
        <f>SUMIFS(Mai!$I$5:$I$605,Mai!$C$5:$C$605,Resumo!E28,Mai!$U$5:$U$605,"Receita",Mai!$K$5:$K$605,"Pago")</f>
        <v>0</v>
      </c>
      <c r="V28" s="85">
        <f>SUMIFS(Jun!$I$5:$I$605,Jun!$C$5:$C$605,Resumo!E28,Jun!$U$5:$U$605,"Receita",Jun!$K$5:$K$605,"Pago")</f>
        <v>0</v>
      </c>
      <c r="W28" s="85">
        <f>SUMIFS(Jul!$I$5:$I$605,Jul!$C$5:$C$605,Resumo!E28,Jul!$U$5:$U$605,"Receita",Jul!$K$5:$K$605,"Pago")</f>
        <v>0</v>
      </c>
      <c r="X28" s="85">
        <f>SUMIFS(Ago!$I$5:$I$605,Ago!$C$5:$C$605,Resumo!E28,Ago!$U$5:$U$605,"Receita",Ago!$K$5:$K$605,"Pago")</f>
        <v>0</v>
      </c>
      <c r="Y28" s="85">
        <f>SUMIFS(Set!$I$5:$I$605,Set!$C$5:$C$605,Resumo!E28,Set!$U$5:$U$605,"Receita",Set!$K$5:$K$605,"Pago")</f>
        <v>0</v>
      </c>
      <c r="Z28" s="85">
        <f>SUMIFS(Out!$I$5:$I$605,Out!$C$5:$C$605,Resumo!E28,Out!$U$5:$U$605,"Receita",Out!$K$5:$K$605,"Pago")</f>
        <v>0</v>
      </c>
      <c r="AA28" s="85">
        <f>SUMIFS(Nov!$I$5:$I$605,Nov!$C$5:$C$605,Resumo!E28,Nov!$U$5:$U$605,"Receita",Nov!$K$5:$K$605,"Pago")</f>
        <v>0</v>
      </c>
      <c r="AB28" s="85">
        <f>SUMIFS(Dez!$I$5:$I$605,Dez!$C$5:$C$605,Resumo!E28,Dez!$U$5:$U$605,"Receita",Dez!$K$5:$K$605,"Pago")</f>
        <v>0</v>
      </c>
      <c r="AD28" s="85">
        <f t="shared" si="4"/>
        <v>22</v>
      </c>
      <c r="AE28" s="85">
        <f>SUMIFS(Jan!$I$5:$I$605,Jan!$C$5:$C$605,Resumo!E28,Jan!$U$5:$U$605,"Despesa",Jan!$K$5:$K$605,"Pago")</f>
        <v>0</v>
      </c>
      <c r="AF28" s="85">
        <f>SUMIFS(Fev!$I$5:$I$605,Fev!$C$5:$C$605,Resumo!E28,Fev!$U$5:$U$605,"Despesa",Fev!$K$5:$K$605,"Pago")</f>
        <v>0</v>
      </c>
      <c r="AG28" s="85">
        <f>SUMIFS(Mar!$I$5:$I$605,Mar!$C$5:$C$605,Resumo!E28,Mar!$U$5:$U$605,"Despesa",Mar!$K$5:$K$605,"Pago")</f>
        <v>0</v>
      </c>
      <c r="AH28" s="85">
        <f>SUMIFS(Abr!$I$5:$I$605,Abr!$C$5:$C$605,Resumo!E28,Abr!$U$5:$U$605,"Despesa",Abr!$K$5:$K$605,"Pago")</f>
        <v>0</v>
      </c>
      <c r="AI28" s="85">
        <f>SUMIFS(Mai!$I$5:$I$605,Mai!$C$5:$C$605,Resumo!E28,Mai!$U$5:$U$605,"Despesa",Mai!$K$5:$K$605,"Pago")</f>
        <v>0</v>
      </c>
      <c r="AJ28" s="85">
        <f>SUMIFS(Jun!$I$5:$I$605,Jun!$C$5:$C$605,Resumo!E28,Jun!$U$5:$U$605,"Despesa",Jun!$K$5:$K$605,"Pago")</f>
        <v>0</v>
      </c>
      <c r="AK28" s="85">
        <f>SUMIFS(Jul!$I$5:$I$605,Jul!$C$5:$C$605,Resumo!E28,Jul!$U$5:$U$605,"Despesa",Jul!$K$5:$K$605,"Pago")</f>
        <v>0</v>
      </c>
      <c r="AL28" s="85">
        <f>SUMIFS(Ago!$I$5:$I$605,Ago!$C$5:$C$605,Resumo!E28,Ago!$U$5:$U$605,"Despesa",Ago!$K$5:$K$605,"Pago")</f>
        <v>0</v>
      </c>
      <c r="AM28" s="85">
        <f>SUMIFS(Set!$I$5:$I$605,Set!$C$5:$C$605,Resumo!E28,Set!$U$5:$U$605,"Despesa",Set!$K$5:$K$605,"Pago")</f>
        <v>0</v>
      </c>
      <c r="AN28" s="85">
        <f>SUMIFS(Out!$I$5:$I$605,Out!$C$5:$C$605,Resumo!E28,Out!$U$5:$U$605,"Despesa",Out!$K$5:$K$605,"Pago")</f>
        <v>0</v>
      </c>
      <c r="AO28" s="85">
        <f>SUMIFS(Nov!$I$5:$I$605,Nov!$C$5:$C$605,Resumo!E28,Nov!$U$5:$U$605,"Despesa",Nov!$K$5:$K$605,"Pago")</f>
        <v>0</v>
      </c>
      <c r="AP28" s="85">
        <f>SUMIFS(Dez!$I$5:$I$605,Dez!$C$5:$C$605,Resumo!E28,Dez!$U$5:$U$605,"Despesa",Dez!$K$5:$K$605,"Pago")</f>
        <v>0</v>
      </c>
    </row>
    <row r="29" spans="5:42" ht="25.5" customHeight="1" thickTop="1" thickBot="1" x14ac:dyDescent="0.3">
      <c r="E29" s="37">
        <v>23</v>
      </c>
      <c r="F29" s="34">
        <f t="shared" si="0"/>
        <v>0</v>
      </c>
      <c r="G29" s="34">
        <f t="shared" si="1"/>
        <v>0</v>
      </c>
      <c r="H29" s="34">
        <f t="shared" si="2"/>
        <v>0</v>
      </c>
      <c r="P29" s="85">
        <f t="shared" si="3"/>
        <v>23</v>
      </c>
      <c r="Q29" s="85">
        <f>SUMIFS(Jan!$I$5:$I$605,Jan!$C$5:$C$605,Resumo!E29,Jan!$U$5:$U$605,"Receita",Jan!$K$5:$K$605,"Pago")</f>
        <v>0</v>
      </c>
      <c r="R29" s="85">
        <f>SUMIFS(Fev!$I$5:$I$605,Fev!$C$5:$C$605,Resumo!E29,Fev!$U$5:$U$605,"Receita",Fev!$K$5:$K$605,"Pago")</f>
        <v>0</v>
      </c>
      <c r="S29" s="85">
        <f>SUMIFS(Mar!$I$5:$I$605,Mar!$C$5:$C$605,Resumo!E29,Mar!$U$5:$U$605,"Receita",Mar!$K$5:$K$605,"Pago")</f>
        <v>0</v>
      </c>
      <c r="T29" s="85">
        <f>SUMIFS(Abr!$I$5:$I$605,Abr!$C$5:$C$605,Resumo!E29,Abr!$U$5:$U$605,"Receita",Abr!$K$5:$K$605,"Pago")</f>
        <v>0</v>
      </c>
      <c r="U29" s="85">
        <f>SUMIFS(Mai!$I$5:$I$605,Mai!$C$5:$C$605,Resumo!E29,Mai!$U$5:$U$605,"Receita",Mai!$K$5:$K$605,"Pago")</f>
        <v>0</v>
      </c>
      <c r="V29" s="85">
        <f>SUMIFS(Jun!$I$5:$I$605,Jun!$C$5:$C$605,Resumo!E29,Jun!$U$5:$U$605,"Receita",Jun!$K$5:$K$605,"Pago")</f>
        <v>0</v>
      </c>
      <c r="W29" s="85">
        <f>SUMIFS(Jul!$I$5:$I$605,Jul!$C$5:$C$605,Resumo!E29,Jul!$U$5:$U$605,"Receita",Jul!$K$5:$K$605,"Pago")</f>
        <v>0</v>
      </c>
      <c r="X29" s="85">
        <f>SUMIFS(Ago!$I$5:$I$605,Ago!$C$5:$C$605,Resumo!E29,Ago!$U$5:$U$605,"Receita",Ago!$K$5:$K$605,"Pago")</f>
        <v>0</v>
      </c>
      <c r="Y29" s="85">
        <f>SUMIFS(Set!$I$5:$I$605,Set!$C$5:$C$605,Resumo!E29,Set!$U$5:$U$605,"Receita",Set!$K$5:$K$605,"Pago")</f>
        <v>0</v>
      </c>
      <c r="Z29" s="85">
        <f>SUMIFS(Out!$I$5:$I$605,Out!$C$5:$C$605,Resumo!E29,Out!$U$5:$U$605,"Receita",Out!$K$5:$K$605,"Pago")</f>
        <v>0</v>
      </c>
      <c r="AA29" s="85">
        <f>SUMIFS(Nov!$I$5:$I$605,Nov!$C$5:$C$605,Resumo!E29,Nov!$U$5:$U$605,"Receita",Nov!$K$5:$K$605,"Pago")</f>
        <v>0</v>
      </c>
      <c r="AB29" s="85">
        <f>SUMIFS(Dez!$I$5:$I$605,Dez!$C$5:$C$605,Resumo!E29,Dez!$U$5:$U$605,"Receita",Dez!$K$5:$K$605,"Pago")</f>
        <v>0</v>
      </c>
      <c r="AD29" s="85">
        <f t="shared" si="4"/>
        <v>23</v>
      </c>
      <c r="AE29" s="85">
        <f>SUMIFS(Jan!$I$5:$I$605,Jan!$C$5:$C$605,Resumo!E29,Jan!$U$5:$U$605,"Despesa",Jan!$K$5:$K$605,"Pago")</f>
        <v>0</v>
      </c>
      <c r="AF29" s="85">
        <f>SUMIFS(Fev!$I$5:$I$605,Fev!$C$5:$C$605,Resumo!E29,Fev!$U$5:$U$605,"Despesa",Fev!$K$5:$K$605,"Pago")</f>
        <v>0</v>
      </c>
      <c r="AG29" s="85">
        <f>SUMIFS(Mar!$I$5:$I$605,Mar!$C$5:$C$605,Resumo!E29,Mar!$U$5:$U$605,"Despesa",Mar!$K$5:$K$605,"Pago")</f>
        <v>0</v>
      </c>
      <c r="AH29" s="85">
        <f>SUMIFS(Abr!$I$5:$I$605,Abr!$C$5:$C$605,Resumo!E29,Abr!$U$5:$U$605,"Despesa",Abr!$K$5:$K$605,"Pago")</f>
        <v>0</v>
      </c>
      <c r="AI29" s="85">
        <f>SUMIFS(Mai!$I$5:$I$605,Mai!$C$5:$C$605,Resumo!E29,Mai!$U$5:$U$605,"Despesa",Mai!$K$5:$K$605,"Pago")</f>
        <v>0</v>
      </c>
      <c r="AJ29" s="85">
        <f>SUMIFS(Jun!$I$5:$I$605,Jun!$C$5:$C$605,Resumo!E29,Jun!$U$5:$U$605,"Despesa",Jun!$K$5:$K$605,"Pago")</f>
        <v>0</v>
      </c>
      <c r="AK29" s="85">
        <f>SUMIFS(Jul!$I$5:$I$605,Jul!$C$5:$C$605,Resumo!E29,Jul!$U$5:$U$605,"Despesa",Jul!$K$5:$K$605,"Pago")</f>
        <v>0</v>
      </c>
      <c r="AL29" s="85">
        <f>SUMIFS(Ago!$I$5:$I$605,Ago!$C$5:$C$605,Resumo!E29,Ago!$U$5:$U$605,"Despesa",Ago!$K$5:$K$605,"Pago")</f>
        <v>0</v>
      </c>
      <c r="AM29" s="85">
        <f>SUMIFS(Set!$I$5:$I$605,Set!$C$5:$C$605,Resumo!E29,Set!$U$5:$U$605,"Despesa",Set!$K$5:$K$605,"Pago")</f>
        <v>0</v>
      </c>
      <c r="AN29" s="85">
        <f>SUMIFS(Out!$I$5:$I$605,Out!$C$5:$C$605,Resumo!E29,Out!$U$5:$U$605,"Despesa",Out!$K$5:$K$605,"Pago")</f>
        <v>0</v>
      </c>
      <c r="AO29" s="85">
        <f>SUMIFS(Nov!$I$5:$I$605,Nov!$C$5:$C$605,Resumo!E29,Nov!$U$5:$U$605,"Despesa",Nov!$K$5:$K$605,"Pago")</f>
        <v>0</v>
      </c>
      <c r="AP29" s="85">
        <f>SUMIFS(Dez!$I$5:$I$605,Dez!$C$5:$C$605,Resumo!E29,Dez!$U$5:$U$605,"Despesa",Dez!$K$5:$K$605,"Pago")</f>
        <v>0</v>
      </c>
    </row>
    <row r="30" spans="5:42" ht="25.5" customHeight="1" thickTop="1" thickBot="1" x14ac:dyDescent="0.3">
      <c r="E30" s="37">
        <v>24</v>
      </c>
      <c r="F30" s="34">
        <f t="shared" si="0"/>
        <v>0</v>
      </c>
      <c r="G30" s="34">
        <f t="shared" si="1"/>
        <v>0</v>
      </c>
      <c r="H30" s="34">
        <f t="shared" si="2"/>
        <v>0</v>
      </c>
      <c r="P30" s="85">
        <f t="shared" si="3"/>
        <v>24</v>
      </c>
      <c r="Q30" s="85">
        <f>SUMIFS(Jan!$I$5:$I$605,Jan!$C$5:$C$605,Resumo!E30,Jan!$U$5:$U$605,"Receita",Jan!$K$5:$K$605,"Pago")</f>
        <v>0</v>
      </c>
      <c r="R30" s="85">
        <f>SUMIFS(Fev!$I$5:$I$605,Fev!$C$5:$C$605,Resumo!E30,Fev!$U$5:$U$605,"Receita",Fev!$K$5:$K$605,"Pago")</f>
        <v>0</v>
      </c>
      <c r="S30" s="85">
        <f>SUMIFS(Mar!$I$5:$I$605,Mar!$C$5:$C$605,Resumo!E30,Mar!$U$5:$U$605,"Receita",Mar!$K$5:$K$605,"Pago")</f>
        <v>0</v>
      </c>
      <c r="T30" s="85">
        <f>SUMIFS(Abr!$I$5:$I$605,Abr!$C$5:$C$605,Resumo!E30,Abr!$U$5:$U$605,"Receita",Abr!$K$5:$K$605,"Pago")</f>
        <v>0</v>
      </c>
      <c r="U30" s="85">
        <f>SUMIFS(Mai!$I$5:$I$605,Mai!$C$5:$C$605,Resumo!E30,Mai!$U$5:$U$605,"Receita",Mai!$K$5:$K$605,"Pago")</f>
        <v>0</v>
      </c>
      <c r="V30" s="85">
        <f>SUMIFS(Jun!$I$5:$I$605,Jun!$C$5:$C$605,Resumo!E30,Jun!$U$5:$U$605,"Receita",Jun!$K$5:$K$605,"Pago")</f>
        <v>0</v>
      </c>
      <c r="W30" s="85">
        <f>SUMIFS(Jul!$I$5:$I$605,Jul!$C$5:$C$605,Resumo!E30,Jul!$U$5:$U$605,"Receita",Jul!$K$5:$K$605,"Pago")</f>
        <v>0</v>
      </c>
      <c r="X30" s="85">
        <f>SUMIFS(Ago!$I$5:$I$605,Ago!$C$5:$C$605,Resumo!E30,Ago!$U$5:$U$605,"Receita",Ago!$K$5:$K$605,"Pago")</f>
        <v>0</v>
      </c>
      <c r="Y30" s="85">
        <f>SUMIFS(Set!$I$5:$I$605,Set!$C$5:$C$605,Resumo!E30,Set!$U$5:$U$605,"Receita",Set!$K$5:$K$605,"Pago")</f>
        <v>0</v>
      </c>
      <c r="Z30" s="85">
        <f>SUMIFS(Out!$I$5:$I$605,Out!$C$5:$C$605,Resumo!E30,Out!$U$5:$U$605,"Receita",Out!$K$5:$K$605,"Pago")</f>
        <v>0</v>
      </c>
      <c r="AA30" s="85">
        <f>SUMIFS(Nov!$I$5:$I$605,Nov!$C$5:$C$605,Resumo!E30,Nov!$U$5:$U$605,"Receita",Nov!$K$5:$K$605,"Pago")</f>
        <v>0</v>
      </c>
      <c r="AB30" s="85">
        <f>SUMIFS(Dez!$I$5:$I$605,Dez!$C$5:$C$605,Resumo!E30,Dez!$U$5:$U$605,"Receita",Dez!$K$5:$K$605,"Pago")</f>
        <v>0</v>
      </c>
      <c r="AD30" s="85">
        <f t="shared" si="4"/>
        <v>24</v>
      </c>
      <c r="AE30" s="85">
        <f>SUMIFS(Jan!$I$5:$I$605,Jan!$C$5:$C$605,Resumo!E30,Jan!$U$5:$U$605,"Despesa",Jan!$K$5:$K$605,"Pago")</f>
        <v>0</v>
      </c>
      <c r="AF30" s="85">
        <f>SUMIFS(Fev!$I$5:$I$605,Fev!$C$5:$C$605,Resumo!E30,Fev!$U$5:$U$605,"Despesa",Fev!$K$5:$K$605,"Pago")</f>
        <v>0</v>
      </c>
      <c r="AG30" s="85">
        <f>SUMIFS(Mar!$I$5:$I$605,Mar!$C$5:$C$605,Resumo!E30,Mar!$U$5:$U$605,"Despesa",Mar!$K$5:$K$605,"Pago")</f>
        <v>0</v>
      </c>
      <c r="AH30" s="85">
        <f>SUMIFS(Abr!$I$5:$I$605,Abr!$C$5:$C$605,Resumo!E30,Abr!$U$5:$U$605,"Despesa",Abr!$K$5:$K$605,"Pago")</f>
        <v>0</v>
      </c>
      <c r="AI30" s="85">
        <f>SUMIFS(Mai!$I$5:$I$605,Mai!$C$5:$C$605,Resumo!E30,Mai!$U$5:$U$605,"Despesa",Mai!$K$5:$K$605,"Pago")</f>
        <v>0</v>
      </c>
      <c r="AJ30" s="85">
        <f>SUMIFS(Jun!$I$5:$I$605,Jun!$C$5:$C$605,Resumo!E30,Jun!$U$5:$U$605,"Despesa",Jun!$K$5:$K$605,"Pago")</f>
        <v>0</v>
      </c>
      <c r="AK30" s="85">
        <f>SUMIFS(Jul!$I$5:$I$605,Jul!$C$5:$C$605,Resumo!E30,Jul!$U$5:$U$605,"Despesa",Jul!$K$5:$K$605,"Pago")</f>
        <v>0</v>
      </c>
      <c r="AL30" s="85">
        <f>SUMIFS(Ago!$I$5:$I$605,Ago!$C$5:$C$605,Resumo!E30,Ago!$U$5:$U$605,"Despesa",Ago!$K$5:$K$605,"Pago")</f>
        <v>0</v>
      </c>
      <c r="AM30" s="85">
        <f>SUMIFS(Set!$I$5:$I$605,Set!$C$5:$C$605,Resumo!E30,Set!$U$5:$U$605,"Despesa",Set!$K$5:$K$605,"Pago")</f>
        <v>0</v>
      </c>
      <c r="AN30" s="85">
        <f>SUMIFS(Out!$I$5:$I$605,Out!$C$5:$C$605,Resumo!E30,Out!$U$5:$U$605,"Despesa",Out!$K$5:$K$605,"Pago")</f>
        <v>0</v>
      </c>
      <c r="AO30" s="85">
        <f>SUMIFS(Nov!$I$5:$I$605,Nov!$C$5:$C$605,Resumo!E30,Nov!$U$5:$U$605,"Despesa",Nov!$K$5:$K$605,"Pago")</f>
        <v>0</v>
      </c>
      <c r="AP30" s="85">
        <f>SUMIFS(Dez!$I$5:$I$605,Dez!$C$5:$C$605,Resumo!E30,Dez!$U$5:$U$605,"Despesa",Dez!$K$5:$K$605,"Pago")</f>
        <v>0</v>
      </c>
    </row>
    <row r="31" spans="5:42" ht="25.5" customHeight="1" thickTop="1" thickBot="1" x14ac:dyDescent="0.3">
      <c r="E31" s="37">
        <v>25</v>
      </c>
      <c r="F31" s="34">
        <f t="shared" si="0"/>
        <v>0</v>
      </c>
      <c r="G31" s="34">
        <f t="shared" si="1"/>
        <v>0</v>
      </c>
      <c r="H31" s="34">
        <f t="shared" si="2"/>
        <v>0</v>
      </c>
      <c r="P31" s="85">
        <f t="shared" si="3"/>
        <v>25</v>
      </c>
      <c r="Q31" s="85">
        <f>SUMIFS(Jan!$I$5:$I$605,Jan!$C$5:$C$605,Resumo!E31,Jan!$U$5:$U$605,"Receita",Jan!$K$5:$K$605,"Pago")</f>
        <v>0</v>
      </c>
      <c r="R31" s="85">
        <f>SUMIFS(Fev!$I$5:$I$605,Fev!$C$5:$C$605,Resumo!E31,Fev!$U$5:$U$605,"Receita",Fev!$K$5:$K$605,"Pago")</f>
        <v>0</v>
      </c>
      <c r="S31" s="85">
        <f>SUMIFS(Mar!$I$5:$I$605,Mar!$C$5:$C$605,Resumo!E31,Mar!$U$5:$U$605,"Receita",Mar!$K$5:$K$605,"Pago")</f>
        <v>0</v>
      </c>
      <c r="T31" s="85">
        <f>SUMIFS(Abr!$I$5:$I$605,Abr!$C$5:$C$605,Resumo!E31,Abr!$U$5:$U$605,"Receita",Abr!$K$5:$K$605,"Pago")</f>
        <v>0</v>
      </c>
      <c r="U31" s="85">
        <f>SUMIFS(Mai!$I$5:$I$605,Mai!$C$5:$C$605,Resumo!E31,Mai!$U$5:$U$605,"Receita",Mai!$K$5:$K$605,"Pago")</f>
        <v>0</v>
      </c>
      <c r="V31" s="85">
        <f>SUMIFS(Jun!$I$5:$I$605,Jun!$C$5:$C$605,Resumo!E31,Jun!$U$5:$U$605,"Receita",Jun!$K$5:$K$605,"Pago")</f>
        <v>0</v>
      </c>
      <c r="W31" s="85">
        <f>SUMIFS(Jul!$I$5:$I$605,Jul!$C$5:$C$605,Resumo!E31,Jul!$U$5:$U$605,"Receita",Jul!$K$5:$K$605,"Pago")</f>
        <v>0</v>
      </c>
      <c r="X31" s="85">
        <f>SUMIFS(Ago!$I$5:$I$605,Ago!$C$5:$C$605,Resumo!E31,Ago!$U$5:$U$605,"Receita",Ago!$K$5:$K$605,"Pago")</f>
        <v>0</v>
      </c>
      <c r="Y31" s="85">
        <f>SUMIFS(Set!$I$5:$I$605,Set!$C$5:$C$605,Resumo!E31,Set!$U$5:$U$605,"Receita",Set!$K$5:$K$605,"Pago")</f>
        <v>0</v>
      </c>
      <c r="Z31" s="85">
        <f>SUMIFS(Out!$I$5:$I$605,Out!$C$5:$C$605,Resumo!E31,Out!$U$5:$U$605,"Receita",Out!$K$5:$K$605,"Pago")</f>
        <v>0</v>
      </c>
      <c r="AA31" s="85">
        <f>SUMIFS(Nov!$I$5:$I$605,Nov!$C$5:$C$605,Resumo!E31,Nov!$U$5:$U$605,"Receita",Nov!$K$5:$K$605,"Pago")</f>
        <v>0</v>
      </c>
      <c r="AB31" s="85">
        <f>SUMIFS(Dez!$I$5:$I$605,Dez!$C$5:$C$605,Resumo!E31,Dez!$U$5:$U$605,"Receita",Dez!$K$5:$K$605,"Pago")</f>
        <v>0</v>
      </c>
      <c r="AD31" s="85">
        <f t="shared" si="4"/>
        <v>25</v>
      </c>
      <c r="AE31" s="85">
        <f>SUMIFS(Jan!$I$5:$I$605,Jan!$C$5:$C$605,Resumo!E31,Jan!$U$5:$U$605,"Despesa",Jan!$K$5:$K$605,"Pago")</f>
        <v>0</v>
      </c>
      <c r="AF31" s="85">
        <f>SUMIFS(Fev!$I$5:$I$605,Fev!$C$5:$C$605,Resumo!E31,Fev!$U$5:$U$605,"Despesa",Fev!$K$5:$K$605,"Pago")</f>
        <v>0</v>
      </c>
      <c r="AG31" s="85">
        <f>SUMIFS(Mar!$I$5:$I$605,Mar!$C$5:$C$605,Resumo!E31,Mar!$U$5:$U$605,"Despesa",Mar!$K$5:$K$605,"Pago")</f>
        <v>0</v>
      </c>
      <c r="AH31" s="85">
        <f>SUMIFS(Abr!$I$5:$I$605,Abr!$C$5:$C$605,Resumo!E31,Abr!$U$5:$U$605,"Despesa",Abr!$K$5:$K$605,"Pago")</f>
        <v>0</v>
      </c>
      <c r="AI31" s="85">
        <f>SUMIFS(Mai!$I$5:$I$605,Mai!$C$5:$C$605,Resumo!E31,Mai!$U$5:$U$605,"Despesa",Mai!$K$5:$K$605,"Pago")</f>
        <v>0</v>
      </c>
      <c r="AJ31" s="85">
        <f>SUMIFS(Jun!$I$5:$I$605,Jun!$C$5:$C$605,Resumo!E31,Jun!$U$5:$U$605,"Despesa",Jun!$K$5:$K$605,"Pago")</f>
        <v>0</v>
      </c>
      <c r="AK31" s="85">
        <f>SUMIFS(Jul!$I$5:$I$605,Jul!$C$5:$C$605,Resumo!E31,Jul!$U$5:$U$605,"Despesa",Jul!$K$5:$K$605,"Pago")</f>
        <v>0</v>
      </c>
      <c r="AL31" s="85">
        <f>SUMIFS(Ago!$I$5:$I$605,Ago!$C$5:$C$605,Resumo!E31,Ago!$U$5:$U$605,"Despesa",Ago!$K$5:$K$605,"Pago")</f>
        <v>0</v>
      </c>
      <c r="AM31" s="85">
        <f>SUMIFS(Set!$I$5:$I$605,Set!$C$5:$C$605,Resumo!E31,Set!$U$5:$U$605,"Despesa",Set!$K$5:$K$605,"Pago")</f>
        <v>0</v>
      </c>
      <c r="AN31" s="85">
        <f>SUMIFS(Out!$I$5:$I$605,Out!$C$5:$C$605,Resumo!E31,Out!$U$5:$U$605,"Despesa",Out!$K$5:$K$605,"Pago")</f>
        <v>0</v>
      </c>
      <c r="AO31" s="85">
        <f>SUMIFS(Nov!$I$5:$I$605,Nov!$C$5:$C$605,Resumo!E31,Nov!$U$5:$U$605,"Despesa",Nov!$K$5:$K$605,"Pago")</f>
        <v>0</v>
      </c>
      <c r="AP31" s="85">
        <f>SUMIFS(Dez!$I$5:$I$605,Dez!$C$5:$C$605,Resumo!E31,Dez!$U$5:$U$605,"Despesa",Dez!$K$5:$K$605,"Pago")</f>
        <v>0</v>
      </c>
    </row>
    <row r="32" spans="5:42" ht="25.5" customHeight="1" thickTop="1" thickBot="1" x14ac:dyDescent="0.3">
      <c r="E32" s="37">
        <v>26</v>
      </c>
      <c r="F32" s="34">
        <f t="shared" si="0"/>
        <v>0</v>
      </c>
      <c r="G32" s="34">
        <f t="shared" si="1"/>
        <v>0</v>
      </c>
      <c r="H32" s="34">
        <f t="shared" si="2"/>
        <v>0</v>
      </c>
      <c r="P32" s="85">
        <f t="shared" si="3"/>
        <v>26</v>
      </c>
      <c r="Q32" s="85">
        <f>SUMIFS(Jan!$I$5:$I$605,Jan!$C$5:$C$605,Resumo!E32,Jan!$U$5:$U$605,"Receita",Jan!$K$5:$K$605,"Pago")</f>
        <v>0</v>
      </c>
      <c r="R32" s="85">
        <f>SUMIFS(Fev!$I$5:$I$605,Fev!$C$5:$C$605,Resumo!E32,Fev!$U$5:$U$605,"Receita",Fev!$K$5:$K$605,"Pago")</f>
        <v>0</v>
      </c>
      <c r="S32" s="85">
        <f>SUMIFS(Mar!$I$5:$I$605,Mar!$C$5:$C$605,Resumo!E32,Mar!$U$5:$U$605,"Receita",Mar!$K$5:$K$605,"Pago")</f>
        <v>0</v>
      </c>
      <c r="T32" s="85">
        <f>SUMIFS(Abr!$I$5:$I$605,Abr!$C$5:$C$605,Resumo!E32,Abr!$U$5:$U$605,"Receita",Abr!$K$5:$K$605,"Pago")</f>
        <v>0</v>
      </c>
      <c r="U32" s="85">
        <f>SUMIFS(Mai!$I$5:$I$605,Mai!$C$5:$C$605,Resumo!E32,Mai!$U$5:$U$605,"Receita",Mai!$K$5:$K$605,"Pago")</f>
        <v>0</v>
      </c>
      <c r="V32" s="85">
        <f>SUMIFS(Jun!$I$5:$I$605,Jun!$C$5:$C$605,Resumo!E32,Jun!$U$5:$U$605,"Receita",Jun!$K$5:$K$605,"Pago")</f>
        <v>0</v>
      </c>
      <c r="W32" s="85">
        <f>SUMIFS(Jul!$I$5:$I$605,Jul!$C$5:$C$605,Resumo!E32,Jul!$U$5:$U$605,"Receita",Jul!$K$5:$K$605,"Pago")</f>
        <v>0</v>
      </c>
      <c r="X32" s="85">
        <f>SUMIFS(Ago!$I$5:$I$605,Ago!$C$5:$C$605,Resumo!E32,Ago!$U$5:$U$605,"Receita",Ago!$K$5:$K$605,"Pago")</f>
        <v>0</v>
      </c>
      <c r="Y32" s="85">
        <f>SUMIFS(Set!$I$5:$I$605,Set!$C$5:$C$605,Resumo!E32,Set!$U$5:$U$605,"Receita",Set!$K$5:$K$605,"Pago")</f>
        <v>0</v>
      </c>
      <c r="Z32" s="85">
        <f>SUMIFS(Out!$I$5:$I$605,Out!$C$5:$C$605,Resumo!E32,Out!$U$5:$U$605,"Receita",Out!$K$5:$K$605,"Pago")</f>
        <v>0</v>
      </c>
      <c r="AA32" s="85">
        <f>SUMIFS(Nov!$I$5:$I$605,Nov!$C$5:$C$605,Resumo!E32,Nov!$U$5:$U$605,"Receita",Nov!$K$5:$K$605,"Pago")</f>
        <v>0</v>
      </c>
      <c r="AB32" s="85">
        <f>SUMIFS(Dez!$I$5:$I$605,Dez!$C$5:$C$605,Resumo!E32,Dez!$U$5:$U$605,"Receita",Dez!$K$5:$K$605,"Pago")</f>
        <v>0</v>
      </c>
      <c r="AD32" s="85">
        <f t="shared" si="4"/>
        <v>26</v>
      </c>
      <c r="AE32" s="85">
        <f>SUMIFS(Jan!$I$5:$I$605,Jan!$C$5:$C$605,Resumo!E32,Jan!$U$5:$U$605,"Despesa",Jan!$K$5:$K$605,"Pago")</f>
        <v>0</v>
      </c>
      <c r="AF32" s="85">
        <f>SUMIFS(Fev!$I$5:$I$605,Fev!$C$5:$C$605,Resumo!E32,Fev!$U$5:$U$605,"Despesa",Fev!$K$5:$K$605,"Pago")</f>
        <v>0</v>
      </c>
      <c r="AG32" s="85">
        <f>SUMIFS(Mar!$I$5:$I$605,Mar!$C$5:$C$605,Resumo!E32,Mar!$U$5:$U$605,"Despesa",Mar!$K$5:$K$605,"Pago")</f>
        <v>0</v>
      </c>
      <c r="AH32" s="85">
        <f>SUMIFS(Abr!$I$5:$I$605,Abr!$C$5:$C$605,Resumo!E32,Abr!$U$5:$U$605,"Despesa",Abr!$K$5:$K$605,"Pago")</f>
        <v>0</v>
      </c>
      <c r="AI32" s="85">
        <f>SUMIFS(Mai!$I$5:$I$605,Mai!$C$5:$C$605,Resumo!E32,Mai!$U$5:$U$605,"Despesa",Mai!$K$5:$K$605,"Pago")</f>
        <v>0</v>
      </c>
      <c r="AJ32" s="85">
        <f>SUMIFS(Jun!$I$5:$I$605,Jun!$C$5:$C$605,Resumo!E32,Jun!$U$5:$U$605,"Despesa",Jun!$K$5:$K$605,"Pago")</f>
        <v>0</v>
      </c>
      <c r="AK32" s="85">
        <f>SUMIFS(Jul!$I$5:$I$605,Jul!$C$5:$C$605,Resumo!E32,Jul!$U$5:$U$605,"Despesa",Jul!$K$5:$K$605,"Pago")</f>
        <v>0</v>
      </c>
      <c r="AL32" s="85">
        <f>SUMIFS(Ago!$I$5:$I$605,Ago!$C$5:$C$605,Resumo!E32,Ago!$U$5:$U$605,"Despesa",Ago!$K$5:$K$605,"Pago")</f>
        <v>0</v>
      </c>
      <c r="AM32" s="85">
        <f>SUMIFS(Set!$I$5:$I$605,Set!$C$5:$C$605,Resumo!E32,Set!$U$5:$U$605,"Despesa",Set!$K$5:$K$605,"Pago")</f>
        <v>0</v>
      </c>
      <c r="AN32" s="85">
        <f>SUMIFS(Out!$I$5:$I$605,Out!$C$5:$C$605,Resumo!E32,Out!$U$5:$U$605,"Despesa",Out!$K$5:$K$605,"Pago")</f>
        <v>0</v>
      </c>
      <c r="AO32" s="85">
        <f>SUMIFS(Nov!$I$5:$I$605,Nov!$C$5:$C$605,Resumo!E32,Nov!$U$5:$U$605,"Despesa",Nov!$K$5:$K$605,"Pago")</f>
        <v>0</v>
      </c>
      <c r="AP32" s="85">
        <f>SUMIFS(Dez!$I$5:$I$605,Dez!$C$5:$C$605,Resumo!E32,Dez!$U$5:$U$605,"Despesa",Dez!$K$5:$K$605,"Pago")</f>
        <v>0</v>
      </c>
    </row>
    <row r="33" spans="5:42" ht="25.5" customHeight="1" thickTop="1" thickBot="1" x14ac:dyDescent="0.3">
      <c r="E33" s="37">
        <v>27</v>
      </c>
      <c r="F33" s="34">
        <f t="shared" si="0"/>
        <v>0</v>
      </c>
      <c r="G33" s="34">
        <f t="shared" si="1"/>
        <v>0</v>
      </c>
      <c r="H33" s="34">
        <f t="shared" si="2"/>
        <v>0</v>
      </c>
      <c r="P33" s="85">
        <f t="shared" si="3"/>
        <v>27</v>
      </c>
      <c r="Q33" s="85">
        <f>SUMIFS(Jan!$I$5:$I$605,Jan!$C$5:$C$605,Resumo!E33,Jan!$U$5:$U$605,"Receita",Jan!$K$5:$K$605,"Pago")</f>
        <v>0</v>
      </c>
      <c r="R33" s="85">
        <f>SUMIFS(Fev!$I$5:$I$605,Fev!$C$5:$C$605,Resumo!E33,Fev!$U$5:$U$605,"Receita",Fev!$K$5:$K$605,"Pago")</f>
        <v>0</v>
      </c>
      <c r="S33" s="85">
        <f>SUMIFS(Mar!$I$5:$I$605,Mar!$C$5:$C$605,Resumo!E33,Mar!$U$5:$U$605,"Receita",Mar!$K$5:$K$605,"Pago")</f>
        <v>0</v>
      </c>
      <c r="T33" s="85">
        <f>SUMIFS(Abr!$I$5:$I$605,Abr!$C$5:$C$605,Resumo!E33,Abr!$U$5:$U$605,"Receita",Abr!$K$5:$K$605,"Pago")</f>
        <v>0</v>
      </c>
      <c r="U33" s="85">
        <f>SUMIFS(Mai!$I$5:$I$605,Mai!$C$5:$C$605,Resumo!E33,Mai!$U$5:$U$605,"Receita",Mai!$K$5:$K$605,"Pago")</f>
        <v>0</v>
      </c>
      <c r="V33" s="85">
        <f>SUMIFS(Jun!$I$5:$I$605,Jun!$C$5:$C$605,Resumo!E33,Jun!$U$5:$U$605,"Receita",Jun!$K$5:$K$605,"Pago")</f>
        <v>0</v>
      </c>
      <c r="W33" s="85">
        <f>SUMIFS(Jul!$I$5:$I$605,Jul!$C$5:$C$605,Resumo!E33,Jul!$U$5:$U$605,"Receita",Jul!$K$5:$K$605,"Pago")</f>
        <v>0</v>
      </c>
      <c r="X33" s="85">
        <f>SUMIFS(Ago!$I$5:$I$605,Ago!$C$5:$C$605,Resumo!E33,Ago!$U$5:$U$605,"Receita",Ago!$K$5:$K$605,"Pago")</f>
        <v>0</v>
      </c>
      <c r="Y33" s="85">
        <f>SUMIFS(Set!$I$5:$I$605,Set!$C$5:$C$605,Resumo!E33,Set!$U$5:$U$605,"Receita",Set!$K$5:$K$605,"Pago")</f>
        <v>0</v>
      </c>
      <c r="Z33" s="85">
        <f>SUMIFS(Out!$I$5:$I$605,Out!$C$5:$C$605,Resumo!E33,Out!$U$5:$U$605,"Receita",Out!$K$5:$K$605,"Pago")</f>
        <v>0</v>
      </c>
      <c r="AA33" s="85">
        <f>SUMIFS(Nov!$I$5:$I$605,Nov!$C$5:$C$605,Resumo!E33,Nov!$U$5:$U$605,"Receita",Nov!$K$5:$K$605,"Pago")</f>
        <v>0</v>
      </c>
      <c r="AB33" s="85">
        <f>SUMIFS(Dez!$I$5:$I$605,Dez!$C$5:$C$605,Resumo!E33,Dez!$U$5:$U$605,"Receita",Dez!$K$5:$K$605,"Pago")</f>
        <v>0</v>
      </c>
      <c r="AD33" s="85">
        <f t="shared" si="4"/>
        <v>27</v>
      </c>
      <c r="AE33" s="85">
        <f>SUMIFS(Jan!$I$5:$I$605,Jan!$C$5:$C$605,Resumo!E33,Jan!$U$5:$U$605,"Despesa",Jan!$K$5:$K$605,"Pago")</f>
        <v>0</v>
      </c>
      <c r="AF33" s="85">
        <f>SUMIFS(Fev!$I$5:$I$605,Fev!$C$5:$C$605,Resumo!E33,Fev!$U$5:$U$605,"Despesa",Fev!$K$5:$K$605,"Pago")</f>
        <v>0</v>
      </c>
      <c r="AG33" s="85">
        <f>SUMIFS(Mar!$I$5:$I$605,Mar!$C$5:$C$605,Resumo!E33,Mar!$U$5:$U$605,"Despesa",Mar!$K$5:$K$605,"Pago")</f>
        <v>0</v>
      </c>
      <c r="AH33" s="85">
        <f>SUMIFS(Abr!$I$5:$I$605,Abr!$C$5:$C$605,Resumo!E33,Abr!$U$5:$U$605,"Despesa",Abr!$K$5:$K$605,"Pago")</f>
        <v>0</v>
      </c>
      <c r="AI33" s="85">
        <f>SUMIFS(Mai!$I$5:$I$605,Mai!$C$5:$C$605,Resumo!E33,Mai!$U$5:$U$605,"Despesa",Mai!$K$5:$K$605,"Pago")</f>
        <v>0</v>
      </c>
      <c r="AJ33" s="85">
        <f>SUMIFS(Jun!$I$5:$I$605,Jun!$C$5:$C$605,Resumo!E33,Jun!$U$5:$U$605,"Despesa",Jun!$K$5:$K$605,"Pago")</f>
        <v>0</v>
      </c>
      <c r="AK33" s="85">
        <f>SUMIFS(Jul!$I$5:$I$605,Jul!$C$5:$C$605,Resumo!E33,Jul!$U$5:$U$605,"Despesa",Jul!$K$5:$K$605,"Pago")</f>
        <v>0</v>
      </c>
      <c r="AL33" s="85">
        <f>SUMIFS(Ago!$I$5:$I$605,Ago!$C$5:$C$605,Resumo!E33,Ago!$U$5:$U$605,"Despesa",Ago!$K$5:$K$605,"Pago")</f>
        <v>0</v>
      </c>
      <c r="AM33" s="85">
        <f>SUMIFS(Set!$I$5:$I$605,Set!$C$5:$C$605,Resumo!E33,Set!$U$5:$U$605,"Despesa",Set!$K$5:$K$605,"Pago")</f>
        <v>0</v>
      </c>
      <c r="AN33" s="85">
        <f>SUMIFS(Out!$I$5:$I$605,Out!$C$5:$C$605,Resumo!E33,Out!$U$5:$U$605,"Despesa",Out!$K$5:$K$605,"Pago")</f>
        <v>0</v>
      </c>
      <c r="AO33" s="85">
        <f>SUMIFS(Nov!$I$5:$I$605,Nov!$C$5:$C$605,Resumo!E33,Nov!$U$5:$U$605,"Despesa",Nov!$K$5:$K$605,"Pago")</f>
        <v>0</v>
      </c>
      <c r="AP33" s="85">
        <f>SUMIFS(Dez!$I$5:$I$605,Dez!$C$5:$C$605,Resumo!E33,Dez!$U$5:$U$605,"Despesa",Dez!$K$5:$K$605,"Pago")</f>
        <v>0</v>
      </c>
    </row>
    <row r="34" spans="5:42" ht="25.5" customHeight="1" thickTop="1" thickBot="1" x14ac:dyDescent="0.3">
      <c r="E34" s="37">
        <v>28</v>
      </c>
      <c r="F34" s="34">
        <f t="shared" si="0"/>
        <v>0</v>
      </c>
      <c r="G34" s="34">
        <f t="shared" si="1"/>
        <v>0</v>
      </c>
      <c r="H34" s="34">
        <f t="shared" si="2"/>
        <v>0</v>
      </c>
      <c r="P34" s="85">
        <f t="shared" si="3"/>
        <v>28</v>
      </c>
      <c r="Q34" s="85">
        <f>SUMIFS(Jan!$I$5:$I$605,Jan!$C$5:$C$605,Resumo!E34,Jan!$U$5:$U$605,"Receita",Jan!$K$5:$K$605,"Pago")</f>
        <v>0</v>
      </c>
      <c r="R34" s="85">
        <f>SUMIFS(Fev!$I$5:$I$605,Fev!$C$5:$C$605,Resumo!E34,Fev!$U$5:$U$605,"Receita",Fev!$K$5:$K$605,"Pago")</f>
        <v>0</v>
      </c>
      <c r="S34" s="85">
        <f>SUMIFS(Mar!$I$5:$I$605,Mar!$C$5:$C$605,Resumo!E34,Mar!$U$5:$U$605,"Receita",Mar!$K$5:$K$605,"Pago")</f>
        <v>0</v>
      </c>
      <c r="T34" s="85">
        <f>SUMIFS(Abr!$I$5:$I$605,Abr!$C$5:$C$605,Resumo!E34,Abr!$U$5:$U$605,"Receita",Abr!$K$5:$K$605,"Pago")</f>
        <v>0</v>
      </c>
      <c r="U34" s="85">
        <f>SUMIFS(Mai!$I$5:$I$605,Mai!$C$5:$C$605,Resumo!E34,Mai!$U$5:$U$605,"Receita",Mai!$K$5:$K$605,"Pago")</f>
        <v>0</v>
      </c>
      <c r="V34" s="85">
        <f>SUMIFS(Jun!$I$5:$I$605,Jun!$C$5:$C$605,Resumo!E34,Jun!$U$5:$U$605,"Receita",Jun!$K$5:$K$605,"Pago")</f>
        <v>0</v>
      </c>
      <c r="W34" s="85">
        <f>SUMIFS(Jul!$I$5:$I$605,Jul!$C$5:$C$605,Resumo!E34,Jul!$U$5:$U$605,"Receita",Jul!$K$5:$K$605,"Pago")</f>
        <v>0</v>
      </c>
      <c r="X34" s="85">
        <f>SUMIFS(Ago!$I$5:$I$605,Ago!$C$5:$C$605,Resumo!E34,Ago!$U$5:$U$605,"Receita",Ago!$K$5:$K$605,"Pago")</f>
        <v>0</v>
      </c>
      <c r="Y34" s="85">
        <f>SUMIFS(Set!$I$5:$I$605,Set!$C$5:$C$605,Resumo!E34,Set!$U$5:$U$605,"Receita",Set!$K$5:$K$605,"Pago")</f>
        <v>0</v>
      </c>
      <c r="Z34" s="85">
        <f>SUMIFS(Out!$I$5:$I$605,Out!$C$5:$C$605,Resumo!E34,Out!$U$5:$U$605,"Receita",Out!$K$5:$K$605,"Pago")</f>
        <v>0</v>
      </c>
      <c r="AA34" s="85">
        <f>SUMIFS(Nov!$I$5:$I$605,Nov!$C$5:$C$605,Resumo!E34,Nov!$U$5:$U$605,"Receita",Nov!$K$5:$K$605,"Pago")</f>
        <v>0</v>
      </c>
      <c r="AB34" s="85">
        <f>SUMIFS(Dez!$I$5:$I$605,Dez!$C$5:$C$605,Resumo!E34,Dez!$U$5:$U$605,"Receita",Dez!$K$5:$K$605,"Pago")</f>
        <v>0</v>
      </c>
      <c r="AD34" s="85">
        <f t="shared" si="4"/>
        <v>28</v>
      </c>
      <c r="AE34" s="85">
        <f>SUMIFS(Jan!$I$5:$I$605,Jan!$C$5:$C$605,Resumo!E34,Jan!$U$5:$U$605,"Despesa",Jan!$K$5:$K$605,"Pago")</f>
        <v>0</v>
      </c>
      <c r="AF34" s="85">
        <f>SUMIFS(Fev!$I$5:$I$605,Fev!$C$5:$C$605,Resumo!E34,Fev!$U$5:$U$605,"Despesa",Fev!$K$5:$K$605,"Pago")</f>
        <v>0</v>
      </c>
      <c r="AG34" s="85">
        <f>SUMIFS(Mar!$I$5:$I$605,Mar!$C$5:$C$605,Resumo!E34,Mar!$U$5:$U$605,"Despesa",Mar!$K$5:$K$605,"Pago")</f>
        <v>0</v>
      </c>
      <c r="AH34" s="85">
        <f>SUMIFS(Abr!$I$5:$I$605,Abr!$C$5:$C$605,Resumo!E34,Abr!$U$5:$U$605,"Despesa",Abr!$K$5:$K$605,"Pago")</f>
        <v>0</v>
      </c>
      <c r="AI34" s="85">
        <f>SUMIFS(Mai!$I$5:$I$605,Mai!$C$5:$C$605,Resumo!E34,Mai!$U$5:$U$605,"Despesa",Mai!$K$5:$K$605,"Pago")</f>
        <v>0</v>
      </c>
      <c r="AJ34" s="85">
        <f>SUMIFS(Jun!$I$5:$I$605,Jun!$C$5:$C$605,Resumo!E34,Jun!$U$5:$U$605,"Despesa",Jun!$K$5:$K$605,"Pago")</f>
        <v>0</v>
      </c>
      <c r="AK34" s="85">
        <f>SUMIFS(Jul!$I$5:$I$605,Jul!$C$5:$C$605,Resumo!E34,Jul!$U$5:$U$605,"Despesa",Jul!$K$5:$K$605,"Pago")</f>
        <v>0</v>
      </c>
      <c r="AL34" s="85">
        <f>SUMIFS(Ago!$I$5:$I$605,Ago!$C$5:$C$605,Resumo!E34,Ago!$U$5:$U$605,"Despesa",Ago!$K$5:$K$605,"Pago")</f>
        <v>0</v>
      </c>
      <c r="AM34" s="85">
        <f>SUMIFS(Set!$I$5:$I$605,Set!$C$5:$C$605,Resumo!E34,Set!$U$5:$U$605,"Despesa",Set!$K$5:$K$605,"Pago")</f>
        <v>0</v>
      </c>
      <c r="AN34" s="85">
        <f>SUMIFS(Out!$I$5:$I$605,Out!$C$5:$C$605,Resumo!E34,Out!$U$5:$U$605,"Despesa",Out!$K$5:$K$605,"Pago")</f>
        <v>0</v>
      </c>
      <c r="AO34" s="85">
        <f>SUMIFS(Nov!$I$5:$I$605,Nov!$C$5:$C$605,Resumo!E34,Nov!$U$5:$U$605,"Despesa",Nov!$K$5:$K$605,"Pago")</f>
        <v>0</v>
      </c>
      <c r="AP34" s="85">
        <f>SUMIFS(Dez!$I$5:$I$605,Dez!$C$5:$C$605,Resumo!E34,Dez!$U$5:$U$605,"Despesa",Dez!$K$5:$K$605,"Pago")</f>
        <v>0</v>
      </c>
    </row>
    <row r="35" spans="5:42" ht="25.5" customHeight="1" thickTop="1" thickBot="1" x14ac:dyDescent="0.3">
      <c r="E35" s="37">
        <v>29</v>
      </c>
      <c r="F35" s="34">
        <f t="shared" si="0"/>
        <v>0</v>
      </c>
      <c r="G35" s="34">
        <f t="shared" si="1"/>
        <v>0</v>
      </c>
      <c r="H35" s="34">
        <f t="shared" si="2"/>
        <v>0</v>
      </c>
      <c r="P35" s="85">
        <f t="shared" si="3"/>
        <v>29</v>
      </c>
      <c r="Q35" s="85">
        <f>SUMIFS(Jan!$I$5:$I$605,Jan!$C$5:$C$605,Resumo!E35,Jan!$U$5:$U$605,"Receita",Jan!$K$5:$K$605,"Pago")</f>
        <v>0</v>
      </c>
      <c r="R35" s="85">
        <f>SUMIFS(Fev!$I$5:$I$605,Fev!$C$5:$C$605,Resumo!E35,Fev!$U$5:$U$605,"Receita",Fev!$K$5:$K$605,"Pago")</f>
        <v>0</v>
      </c>
      <c r="S35" s="85">
        <f>SUMIFS(Mar!$I$5:$I$605,Mar!$C$5:$C$605,Resumo!E35,Mar!$U$5:$U$605,"Receita",Mar!$K$5:$K$605,"Pago")</f>
        <v>0</v>
      </c>
      <c r="T35" s="85">
        <f>SUMIFS(Abr!$I$5:$I$605,Abr!$C$5:$C$605,Resumo!E35,Abr!$U$5:$U$605,"Receita",Abr!$K$5:$K$605,"Pago")</f>
        <v>0</v>
      </c>
      <c r="U35" s="85">
        <f>SUMIFS(Mai!$I$5:$I$605,Mai!$C$5:$C$605,Resumo!E35,Mai!$U$5:$U$605,"Receita",Mai!$K$5:$K$605,"Pago")</f>
        <v>0</v>
      </c>
      <c r="V35" s="85">
        <f>SUMIFS(Jun!$I$5:$I$605,Jun!$C$5:$C$605,Resumo!E35,Jun!$U$5:$U$605,"Receita",Jun!$K$5:$K$605,"Pago")</f>
        <v>0</v>
      </c>
      <c r="W35" s="85">
        <f>SUMIFS(Jul!$I$5:$I$605,Jul!$C$5:$C$605,Resumo!E35,Jul!$U$5:$U$605,"Receita",Jul!$K$5:$K$605,"Pago")</f>
        <v>0</v>
      </c>
      <c r="X35" s="85">
        <f>SUMIFS(Ago!$I$5:$I$605,Ago!$C$5:$C$605,Resumo!E35,Ago!$U$5:$U$605,"Receita",Ago!$K$5:$K$605,"Pago")</f>
        <v>0</v>
      </c>
      <c r="Y35" s="85">
        <f>SUMIFS(Set!$I$5:$I$605,Set!$C$5:$C$605,Resumo!E35,Set!$U$5:$U$605,"Receita",Set!$K$5:$K$605,"Pago")</f>
        <v>0</v>
      </c>
      <c r="Z35" s="85">
        <f>SUMIFS(Out!$I$5:$I$605,Out!$C$5:$C$605,Resumo!E35,Out!$U$5:$U$605,"Receita",Out!$K$5:$K$605,"Pago")</f>
        <v>0</v>
      </c>
      <c r="AA35" s="85">
        <f>SUMIFS(Nov!$I$5:$I$605,Nov!$C$5:$C$605,Resumo!E35,Nov!$U$5:$U$605,"Receita",Nov!$K$5:$K$605,"Pago")</f>
        <v>0</v>
      </c>
      <c r="AB35" s="85">
        <f>SUMIFS(Dez!$I$5:$I$605,Dez!$C$5:$C$605,Resumo!E35,Dez!$U$5:$U$605,"Receita",Dez!$K$5:$K$605,"Pago")</f>
        <v>0</v>
      </c>
      <c r="AD35" s="85">
        <f t="shared" si="4"/>
        <v>29</v>
      </c>
      <c r="AE35" s="85">
        <f>SUMIFS(Jan!$I$5:$I$605,Jan!$C$5:$C$605,Resumo!E35,Jan!$U$5:$U$605,"Despesa",Jan!$K$5:$K$605,"Pago")</f>
        <v>0</v>
      </c>
      <c r="AF35" s="85">
        <f>SUMIFS(Fev!$I$5:$I$605,Fev!$C$5:$C$605,Resumo!E35,Fev!$U$5:$U$605,"Despesa",Fev!$K$5:$K$605,"Pago")</f>
        <v>0</v>
      </c>
      <c r="AG35" s="85">
        <f>SUMIFS(Mar!$I$5:$I$605,Mar!$C$5:$C$605,Resumo!E35,Mar!$U$5:$U$605,"Despesa",Mar!$K$5:$K$605,"Pago")</f>
        <v>0</v>
      </c>
      <c r="AH35" s="85">
        <f>SUMIFS(Abr!$I$5:$I$605,Abr!$C$5:$C$605,Resumo!E35,Abr!$U$5:$U$605,"Despesa",Abr!$K$5:$K$605,"Pago")</f>
        <v>0</v>
      </c>
      <c r="AI35" s="85">
        <f>SUMIFS(Mai!$I$5:$I$605,Mai!$C$5:$C$605,Resumo!E35,Mai!$U$5:$U$605,"Despesa",Mai!$K$5:$K$605,"Pago")</f>
        <v>0</v>
      </c>
      <c r="AJ35" s="85">
        <f>SUMIFS(Jun!$I$5:$I$605,Jun!$C$5:$C$605,Resumo!E35,Jun!$U$5:$U$605,"Despesa",Jun!$K$5:$K$605,"Pago")</f>
        <v>0</v>
      </c>
      <c r="AK35" s="85">
        <f>SUMIFS(Jul!$I$5:$I$605,Jul!$C$5:$C$605,Resumo!E35,Jul!$U$5:$U$605,"Despesa",Jul!$K$5:$K$605,"Pago")</f>
        <v>0</v>
      </c>
      <c r="AL35" s="85">
        <f>SUMIFS(Ago!$I$5:$I$605,Ago!$C$5:$C$605,Resumo!E35,Ago!$U$5:$U$605,"Despesa",Ago!$K$5:$K$605,"Pago")</f>
        <v>0</v>
      </c>
      <c r="AM35" s="85">
        <f>SUMIFS(Set!$I$5:$I$605,Set!$C$5:$C$605,Resumo!E35,Set!$U$5:$U$605,"Despesa",Set!$K$5:$K$605,"Pago")</f>
        <v>0</v>
      </c>
      <c r="AN35" s="85">
        <f>SUMIFS(Out!$I$5:$I$605,Out!$C$5:$C$605,Resumo!E35,Out!$U$5:$U$605,"Despesa",Out!$K$5:$K$605,"Pago")</f>
        <v>0</v>
      </c>
      <c r="AO35" s="85">
        <f>SUMIFS(Nov!$I$5:$I$605,Nov!$C$5:$C$605,Resumo!E35,Nov!$U$5:$U$605,"Despesa",Nov!$K$5:$K$605,"Pago")</f>
        <v>0</v>
      </c>
      <c r="AP35" s="85">
        <f>SUMIFS(Dez!$I$5:$I$605,Dez!$C$5:$C$605,Resumo!E35,Dez!$U$5:$U$605,"Despesa",Dez!$K$5:$K$605,"Pago")</f>
        <v>0</v>
      </c>
    </row>
    <row r="36" spans="5:42" ht="25.5" customHeight="1" thickTop="1" thickBot="1" x14ac:dyDescent="0.3">
      <c r="E36" s="37">
        <v>30</v>
      </c>
      <c r="F36" s="34">
        <f t="shared" si="0"/>
        <v>0</v>
      </c>
      <c r="G36" s="34">
        <f t="shared" si="1"/>
        <v>0</v>
      </c>
      <c r="H36" s="34">
        <f t="shared" si="2"/>
        <v>0</v>
      </c>
      <c r="P36" s="85">
        <f t="shared" si="3"/>
        <v>30</v>
      </c>
      <c r="Q36" s="85">
        <f>SUMIFS(Jan!$I$5:$I$605,Jan!$C$5:$C$605,Resumo!E36,Jan!$U$5:$U$605,"Receita",Jan!$K$5:$K$605,"Pago")</f>
        <v>0</v>
      </c>
      <c r="R36" s="85">
        <f>SUMIFS(Fev!$I$5:$I$605,Fev!$C$5:$C$605,Resumo!E36,Fev!$U$5:$U$605,"Receita",Fev!$K$5:$K$605,"Pago")</f>
        <v>0</v>
      </c>
      <c r="S36" s="85">
        <f>SUMIFS(Mar!$I$5:$I$605,Mar!$C$5:$C$605,Resumo!E36,Mar!$U$5:$U$605,"Receita",Mar!$K$5:$K$605,"Pago")</f>
        <v>0</v>
      </c>
      <c r="T36" s="85">
        <f>SUMIFS(Abr!$I$5:$I$605,Abr!$C$5:$C$605,Resumo!E36,Abr!$U$5:$U$605,"Receita",Abr!$K$5:$K$605,"Pago")</f>
        <v>0</v>
      </c>
      <c r="U36" s="85">
        <f>SUMIFS(Mai!$I$5:$I$605,Mai!$C$5:$C$605,Resumo!E36,Mai!$U$5:$U$605,"Receita",Mai!$K$5:$K$605,"Pago")</f>
        <v>0</v>
      </c>
      <c r="V36" s="85">
        <f>SUMIFS(Jun!$I$5:$I$605,Jun!$C$5:$C$605,Resumo!E36,Jun!$U$5:$U$605,"Receita",Jun!$K$5:$K$605,"Pago")</f>
        <v>0</v>
      </c>
      <c r="W36" s="85">
        <f>SUMIFS(Jul!$I$5:$I$605,Jul!$C$5:$C$605,Resumo!E36,Jul!$U$5:$U$605,"Receita",Jul!$K$5:$K$605,"Pago")</f>
        <v>0</v>
      </c>
      <c r="X36" s="85">
        <f>SUMIFS(Ago!$I$5:$I$605,Ago!$C$5:$C$605,Resumo!E36,Ago!$U$5:$U$605,"Receita",Ago!$K$5:$K$605,"Pago")</f>
        <v>0</v>
      </c>
      <c r="Y36" s="85">
        <f>SUMIFS(Set!$I$5:$I$605,Set!$C$5:$C$605,Resumo!E36,Set!$U$5:$U$605,"Receita",Set!$K$5:$K$605,"Pago")</f>
        <v>0</v>
      </c>
      <c r="Z36" s="85">
        <f>SUMIFS(Out!$I$5:$I$605,Out!$C$5:$C$605,Resumo!E36,Out!$U$5:$U$605,"Receita",Out!$K$5:$K$605,"Pago")</f>
        <v>0</v>
      </c>
      <c r="AA36" s="85">
        <f>SUMIFS(Nov!$I$5:$I$605,Nov!$C$5:$C$605,Resumo!E36,Nov!$U$5:$U$605,"Receita",Nov!$K$5:$K$605,"Pago")</f>
        <v>0</v>
      </c>
      <c r="AB36" s="85">
        <f>SUMIFS(Dez!$I$5:$I$605,Dez!$C$5:$C$605,Resumo!E36,Dez!$U$5:$U$605,"Receita",Dez!$K$5:$K$605,"Pago")</f>
        <v>0</v>
      </c>
      <c r="AD36" s="85">
        <f t="shared" si="4"/>
        <v>30</v>
      </c>
      <c r="AE36" s="85">
        <f>SUMIFS(Jan!$I$5:$I$605,Jan!$C$5:$C$605,Resumo!E36,Jan!$U$5:$U$605,"Despesa",Jan!$K$5:$K$605,"Pago")</f>
        <v>0</v>
      </c>
      <c r="AF36" s="85">
        <f>SUMIFS(Fev!$I$5:$I$605,Fev!$C$5:$C$605,Resumo!E36,Fev!$U$5:$U$605,"Despesa",Fev!$K$5:$K$605,"Pago")</f>
        <v>0</v>
      </c>
      <c r="AG36" s="85">
        <f>SUMIFS(Mar!$I$5:$I$605,Mar!$C$5:$C$605,Resumo!E36,Mar!$U$5:$U$605,"Despesa",Mar!$K$5:$K$605,"Pago")</f>
        <v>0</v>
      </c>
      <c r="AH36" s="85">
        <f>SUMIFS(Abr!$I$5:$I$605,Abr!$C$5:$C$605,Resumo!E36,Abr!$U$5:$U$605,"Despesa",Abr!$K$5:$K$605,"Pago")</f>
        <v>0</v>
      </c>
      <c r="AI36" s="85">
        <f>SUMIFS(Mai!$I$5:$I$605,Mai!$C$5:$C$605,Resumo!E36,Mai!$U$5:$U$605,"Despesa",Mai!$K$5:$K$605,"Pago")</f>
        <v>0</v>
      </c>
      <c r="AJ36" s="85">
        <f>SUMIFS(Jun!$I$5:$I$605,Jun!$C$5:$C$605,Resumo!E36,Jun!$U$5:$U$605,"Despesa",Jun!$K$5:$K$605,"Pago")</f>
        <v>0</v>
      </c>
      <c r="AK36" s="85">
        <f>SUMIFS(Jul!$I$5:$I$605,Jul!$C$5:$C$605,Resumo!E36,Jul!$U$5:$U$605,"Despesa",Jul!$K$5:$K$605,"Pago")</f>
        <v>0</v>
      </c>
      <c r="AL36" s="85">
        <f>SUMIFS(Ago!$I$5:$I$605,Ago!$C$5:$C$605,Resumo!E36,Ago!$U$5:$U$605,"Despesa",Ago!$K$5:$K$605,"Pago")</f>
        <v>0</v>
      </c>
      <c r="AM36" s="85">
        <f>SUMIFS(Set!$I$5:$I$605,Set!$C$5:$C$605,Resumo!E36,Set!$U$5:$U$605,"Despesa",Set!$K$5:$K$605,"Pago")</f>
        <v>0</v>
      </c>
      <c r="AN36" s="85">
        <f>SUMIFS(Out!$I$5:$I$605,Out!$C$5:$C$605,Resumo!E36,Out!$U$5:$U$605,"Despesa",Out!$K$5:$K$605,"Pago")</f>
        <v>0</v>
      </c>
      <c r="AO36" s="85">
        <f>SUMIFS(Nov!$I$5:$I$605,Nov!$C$5:$C$605,Resumo!E36,Nov!$U$5:$U$605,"Despesa",Nov!$K$5:$K$605,"Pago")</f>
        <v>0</v>
      </c>
      <c r="AP36" s="85">
        <f>SUMIFS(Dez!$I$5:$I$605,Dez!$C$5:$C$605,Resumo!E36,Dez!$U$5:$U$605,"Despesa",Dez!$K$5:$K$605,"Pago")</f>
        <v>0</v>
      </c>
    </row>
    <row r="37" spans="5:42" ht="25.5" customHeight="1" thickTop="1" x14ac:dyDescent="0.25">
      <c r="E37" s="37">
        <v>31</v>
      </c>
      <c r="F37" s="34">
        <f t="shared" si="0"/>
        <v>0</v>
      </c>
      <c r="G37" s="34">
        <f t="shared" si="1"/>
        <v>0</v>
      </c>
      <c r="H37" s="34">
        <f t="shared" si="2"/>
        <v>0</v>
      </c>
      <c r="P37" s="85">
        <f t="shared" si="3"/>
        <v>31</v>
      </c>
      <c r="Q37" s="85">
        <f>SUMIFS(Jan!$I$5:$I$605,Jan!$C$5:$C$605,Resumo!E37,Jan!$U$5:$U$605,"Receita",Jan!$K$5:$K$605,"Pago")</f>
        <v>0</v>
      </c>
      <c r="R37" s="85">
        <f>SUMIFS(Fev!$I$5:$I$605,Fev!$C$5:$C$605,Resumo!E37,Fev!$U$5:$U$605,"Receita",Fev!$K$5:$K$605,"Pago")</f>
        <v>0</v>
      </c>
      <c r="S37" s="85">
        <f>SUMIFS(Mar!$I$5:$I$605,Mar!$C$5:$C$605,Resumo!E37,Mar!$U$5:$U$605,"Receita",Mar!$K$5:$K$605,"Pago")</f>
        <v>0</v>
      </c>
      <c r="T37" s="85">
        <f>SUMIFS(Abr!$I$5:$I$605,Abr!$C$5:$C$605,Resumo!E37,Abr!$U$5:$U$605,"Receita",Abr!$K$5:$K$605,"Pago")</f>
        <v>0</v>
      </c>
      <c r="U37" s="85">
        <f>SUMIFS(Mai!$I$5:$I$605,Mai!$C$5:$C$605,Resumo!E37,Mai!$U$5:$U$605,"Receita",Mai!$K$5:$K$605,"Pago")</f>
        <v>0</v>
      </c>
      <c r="V37" s="85">
        <f>SUMIFS(Jun!$I$5:$I$605,Jun!$C$5:$C$605,Resumo!E37,Jun!$U$5:$U$605,"Receita",Jun!$K$5:$K$605,"Pago")</f>
        <v>0</v>
      </c>
      <c r="W37" s="85">
        <f>SUMIFS(Jul!$I$5:$I$605,Jul!$C$5:$C$605,Resumo!E37,Jul!$U$5:$U$605,"Receita",Jul!$K$5:$K$605,"Pago")</f>
        <v>1810</v>
      </c>
      <c r="X37" s="85">
        <f>SUMIFS(Ago!$I$5:$I$605,Ago!$C$5:$C$605,Resumo!E37,Ago!$U$5:$U$605,"Receita",Ago!$K$5:$K$605,"Pago")</f>
        <v>0</v>
      </c>
      <c r="Y37" s="85">
        <f>SUMIFS(Set!$I$5:$I$605,Set!$C$5:$C$605,Resumo!E37,Set!$U$5:$U$605,"Receita",Set!$K$5:$K$605,"Pago")</f>
        <v>0</v>
      </c>
      <c r="Z37" s="85">
        <f>SUMIFS(Out!$I$5:$I$605,Out!$C$5:$C$605,Resumo!E37,Out!$U$5:$U$605,"Receita",Out!$K$5:$K$605,"Pago")</f>
        <v>0</v>
      </c>
      <c r="AA37" s="85">
        <f>SUMIFS(Nov!$I$5:$I$605,Nov!$C$5:$C$605,Resumo!E37,Nov!$U$5:$U$605,"Receita",Nov!$K$5:$K$605,"Pago")</f>
        <v>0</v>
      </c>
      <c r="AB37" s="85">
        <f>SUMIFS(Dez!$I$5:$I$605,Dez!$C$5:$C$605,Resumo!E37,Dez!$U$5:$U$605,"Receita",Dez!$K$5:$K$605,"Pago")</f>
        <v>0</v>
      </c>
      <c r="AD37" s="85">
        <f t="shared" si="4"/>
        <v>31</v>
      </c>
      <c r="AE37" s="85">
        <f>SUMIFS(Jan!$I$5:$I$605,Jan!$C$5:$C$605,Resumo!E37,Jan!$U$5:$U$605,"Despesa",Jan!$K$5:$K$605,"Pago")</f>
        <v>0</v>
      </c>
      <c r="AF37" s="85">
        <f>SUMIFS(Fev!$I$5:$I$605,Fev!$C$5:$C$605,Resumo!E37,Fev!$U$5:$U$605,"Despesa",Fev!$K$5:$K$605,"Pago")</f>
        <v>0</v>
      </c>
      <c r="AG37" s="85">
        <f>SUMIFS(Mar!$I$5:$I$605,Mar!$C$5:$C$605,Resumo!E37,Mar!$U$5:$U$605,"Despesa",Mar!$K$5:$K$605,"Pago")</f>
        <v>0</v>
      </c>
      <c r="AH37" s="85">
        <f>SUMIFS(Abr!$I$5:$I$605,Abr!$C$5:$C$605,Resumo!E37,Abr!$U$5:$U$605,"Despesa",Abr!$K$5:$K$605,"Pago")</f>
        <v>0</v>
      </c>
      <c r="AI37" s="85">
        <f>SUMIFS(Mai!$I$5:$I$605,Mai!$C$5:$C$605,Resumo!E37,Mai!$U$5:$U$605,"Despesa",Mai!$K$5:$K$605,"Pago")</f>
        <v>0</v>
      </c>
      <c r="AJ37" s="85">
        <f>SUMIFS(Jun!$I$5:$I$605,Jun!$C$5:$C$605,Resumo!E37,Jun!$U$5:$U$605,"Despesa",Jun!$K$5:$K$605,"Pago")</f>
        <v>0</v>
      </c>
      <c r="AK37" s="85">
        <f>SUMIFS(Jul!$I$5:$I$605,Jul!$C$5:$C$605,Resumo!E37,Jul!$U$5:$U$605,"Despesa",Jul!$K$5:$K$605,"Pago")</f>
        <v>0</v>
      </c>
      <c r="AL37" s="85">
        <f>SUMIFS(Ago!$I$5:$I$605,Ago!$C$5:$C$605,Resumo!E37,Ago!$U$5:$U$605,"Despesa",Ago!$K$5:$K$605,"Pago")</f>
        <v>0</v>
      </c>
      <c r="AM37" s="85">
        <f>SUMIFS(Set!$I$5:$I$605,Set!$C$5:$C$605,Resumo!E37,Set!$U$5:$U$605,"Despesa",Set!$K$5:$K$605,"Pago")</f>
        <v>0</v>
      </c>
      <c r="AN37" s="85">
        <f>SUMIFS(Out!$I$5:$I$605,Out!$C$5:$C$605,Resumo!E37,Out!$U$5:$U$605,"Despesa",Out!$K$5:$K$605,"Pago")</f>
        <v>0</v>
      </c>
      <c r="AO37" s="85">
        <f>SUMIFS(Nov!$I$5:$I$605,Nov!$C$5:$C$605,Resumo!E37,Nov!$U$5:$U$605,"Despesa",Nov!$K$5:$K$605,"Pago")</f>
        <v>0</v>
      </c>
      <c r="AP37" s="85">
        <f>SUMIFS(Dez!$I$5:$I$605,Dez!$C$5:$C$605,Resumo!E37,Dez!$U$5:$U$605,"Despesa",Dez!$K$5:$K$605,"Pago")</f>
        <v>0</v>
      </c>
    </row>
    <row r="38" spans="5:42" x14ac:dyDescent="0.25"/>
    <row r="39" spans="5:42" x14ac:dyDescent="0.25"/>
    <row r="40" spans="5:42" x14ac:dyDescent="0.25"/>
    <row r="41" spans="5:42" x14ac:dyDescent="0.25"/>
    <row r="42" spans="5:42" x14ac:dyDescent="0.25"/>
    <row r="43" spans="5:42" x14ac:dyDescent="0.25"/>
    <row r="44" spans="5:42" x14ac:dyDescent="0.25"/>
    <row r="45" spans="5:42" x14ac:dyDescent="0.25"/>
    <row r="46" spans="5:42" x14ac:dyDescent="0.25"/>
    <row r="47" spans="5:42" x14ac:dyDescent="0.25"/>
    <row r="48" spans="5:42" x14ac:dyDescent="0.25"/>
    <row r="49" x14ac:dyDescent="0.25"/>
    <row r="50" x14ac:dyDescent="0.25"/>
  </sheetData>
  <sheetProtection selectLockedCells="1"/>
  <mergeCells count="9">
    <mergeCell ref="J11:J12"/>
    <mergeCell ref="K11:K12"/>
    <mergeCell ref="J9:J10"/>
    <mergeCell ref="K9:K10"/>
    <mergeCell ref="C1:K1"/>
    <mergeCell ref="E4:H4"/>
    <mergeCell ref="J4:K6"/>
    <mergeCell ref="J7:J8"/>
    <mergeCell ref="K7:K8"/>
  </mergeCells>
  <conditionalFormatting sqref="H7:H37">
    <cfRule type="cellIs" dxfId="47" priority="3" operator="lessThan">
      <formula>0</formula>
    </cfRule>
    <cfRule type="cellIs" dxfId="46" priority="4" operator="greaterThan">
      <formula>0</formula>
    </cfRule>
  </conditionalFormatting>
  <conditionalFormatting sqref="K11">
    <cfRule type="cellIs" dxfId="45" priority="1" operator="greaterThan">
      <formula>0</formula>
    </cfRule>
    <cfRule type="cellIs" dxfId="44" priority="2" operator="lessThan">
      <formula>0</formula>
    </cfRule>
  </conditionalFormatting>
  <dataValidations count="1">
    <dataValidation type="list" allowBlank="1" showInputMessage="1" showErrorMessage="1" sqref="E5 E4:H4">
      <formula1>"Janeiro,Fevereiro,Março,Abril,Maio,Junho,Julho,Agosto,Setembro,Outubro,Novembro,Dezembro"</formula1>
    </dataValidation>
  </dataValidations>
  <pageMargins left="0.51181102362204722" right="0.51181102362204722" top="0.78740157480314965" bottom="0.78740157480314965" header="0.31496062992125984" footer="0.31496062992125984"/>
  <pageSetup paperSize="9" orientation="portrait" r:id="rId1"/>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7"/>
  <dimension ref="A1:AQ50"/>
  <sheetViews>
    <sheetView showGridLines="0" zoomScale="90" zoomScaleNormal="90" zoomScalePageLayoutView="90" workbookViewId="0">
      <pane xSplit="1" ySplit="6" topLeftCell="B7" activePane="bottomRight" state="frozen"/>
      <selection pane="topRight"/>
      <selection pane="bottomLeft"/>
      <selection pane="bottomRight"/>
    </sheetView>
  </sheetViews>
  <sheetFormatPr defaultColWidth="0" defaultRowHeight="15" customHeight="1" zeroHeight="1" x14ac:dyDescent="0.25"/>
  <cols>
    <col min="1" max="1" width="27.42578125" style="75" customWidth="1"/>
    <col min="2" max="2" width="3.7109375" customWidth="1"/>
    <col min="3" max="3" width="21.85546875" customWidth="1"/>
    <col min="4" max="4" width="0.7109375" customWidth="1"/>
    <col min="5" max="5" width="8.28515625" customWidth="1"/>
    <col min="6" max="8" width="20" customWidth="1"/>
    <col min="9" max="9" width="5.140625" customWidth="1"/>
    <col min="10" max="10" width="26.140625" customWidth="1"/>
    <col min="11" max="11" width="15.28515625" customWidth="1"/>
    <col min="12" max="12" width="8.85546875" customWidth="1"/>
    <col min="13" max="13" width="8.85546875" style="83" customWidth="1"/>
    <col min="14" max="14" width="8.85546875" style="143" customWidth="1"/>
    <col min="15" max="43" width="8.85546875" style="85" customWidth="1"/>
    <col min="44" max="16384" width="8.85546875" style="85" hidden="1"/>
  </cols>
  <sheetData>
    <row r="1" spans="1:42" s="129" customFormat="1" ht="33.950000000000003" customHeight="1" x14ac:dyDescent="0.35">
      <c r="A1" s="191" t="s">
        <v>1368</v>
      </c>
      <c r="B1" s="23"/>
      <c r="C1" s="210" t="s">
        <v>112</v>
      </c>
      <c r="D1" s="210"/>
      <c r="E1" s="210"/>
      <c r="F1" s="210"/>
      <c r="G1" s="210"/>
      <c r="H1" s="210"/>
      <c r="I1" s="210"/>
      <c r="J1" s="210"/>
      <c r="K1" s="210"/>
      <c r="L1" s="23"/>
      <c r="M1" s="133"/>
      <c r="N1" s="141"/>
    </row>
    <row r="2" spans="1:42" s="129" customFormat="1" ht="37.5" customHeight="1" x14ac:dyDescent="0.25">
      <c r="A2" s="74"/>
      <c r="B2" s="23"/>
      <c r="C2" s="24"/>
      <c r="D2" s="24"/>
      <c r="E2" s="24"/>
      <c r="F2" s="24"/>
      <c r="G2" s="24"/>
      <c r="H2" s="24"/>
      <c r="I2" s="24"/>
      <c r="J2" s="24"/>
      <c r="K2" s="24"/>
      <c r="L2" s="24"/>
      <c r="M2" s="138"/>
      <c r="N2" s="142"/>
      <c r="O2" s="134"/>
      <c r="P2" s="134"/>
    </row>
    <row r="3" spans="1:42" ht="9" customHeight="1" x14ac:dyDescent="0.25">
      <c r="D3" s="6"/>
    </row>
    <row r="4" spans="1:42" ht="22.5" customHeight="1" x14ac:dyDescent="0.25">
      <c r="C4" s="136" t="s">
        <v>22</v>
      </c>
      <c r="D4" s="6"/>
      <c r="E4" s="225" t="s">
        <v>254</v>
      </c>
      <c r="F4" s="226"/>
      <c r="G4" s="226"/>
      <c r="H4" s="227"/>
      <c r="J4" s="228" t="s">
        <v>26</v>
      </c>
      <c r="K4" s="228"/>
    </row>
    <row r="5" spans="1:42" ht="5.25" customHeight="1" x14ac:dyDescent="0.25">
      <c r="C5" s="7"/>
      <c r="D5" s="6"/>
      <c r="E5" s="32"/>
      <c r="F5" s="32"/>
      <c r="G5" s="32"/>
      <c r="H5" s="32"/>
      <c r="J5" s="228"/>
      <c r="K5" s="228"/>
    </row>
    <row r="6" spans="1:42" ht="24.75" customHeight="1" thickBot="1" x14ac:dyDescent="0.3">
      <c r="C6" s="32"/>
      <c r="D6" s="1"/>
      <c r="E6" s="8" t="s">
        <v>15</v>
      </c>
      <c r="F6" s="139" t="s">
        <v>87</v>
      </c>
      <c r="G6" s="139" t="s">
        <v>88</v>
      </c>
      <c r="H6" s="9" t="s">
        <v>25</v>
      </c>
      <c r="J6" s="229"/>
      <c r="K6" s="229"/>
      <c r="P6" s="85" t="s">
        <v>345</v>
      </c>
      <c r="Q6" s="85" t="s">
        <v>250</v>
      </c>
      <c r="R6" s="85" t="s">
        <v>67</v>
      </c>
      <c r="S6" s="85" t="s">
        <v>251</v>
      </c>
      <c r="T6" s="85" t="s">
        <v>242</v>
      </c>
      <c r="U6" s="85" t="s">
        <v>252</v>
      </c>
      <c r="V6" s="85" t="s">
        <v>243</v>
      </c>
      <c r="W6" s="85" t="s">
        <v>253</v>
      </c>
      <c r="X6" s="85" t="s">
        <v>254</v>
      </c>
      <c r="Y6" s="85" t="s">
        <v>255</v>
      </c>
      <c r="Z6" s="85" t="s">
        <v>256</v>
      </c>
      <c r="AA6" s="85" t="s">
        <v>257</v>
      </c>
      <c r="AB6" s="85" t="s">
        <v>258</v>
      </c>
      <c r="AD6" s="85" t="s">
        <v>346</v>
      </c>
      <c r="AE6" s="85" t="s">
        <v>250</v>
      </c>
      <c r="AF6" s="85" t="s">
        <v>67</v>
      </c>
      <c r="AG6" s="85" t="s">
        <v>251</v>
      </c>
      <c r="AH6" s="85" t="s">
        <v>242</v>
      </c>
      <c r="AI6" s="85" t="s">
        <v>252</v>
      </c>
      <c r="AJ6" s="85" t="s">
        <v>243</v>
      </c>
      <c r="AK6" s="85" t="s">
        <v>253</v>
      </c>
      <c r="AL6" s="85" t="s">
        <v>254</v>
      </c>
      <c r="AM6" s="85" t="s">
        <v>255</v>
      </c>
      <c r="AN6" s="85" t="s">
        <v>256</v>
      </c>
      <c r="AO6" s="85" t="s">
        <v>257</v>
      </c>
      <c r="AP6" s="85" t="s">
        <v>258</v>
      </c>
    </row>
    <row r="7" spans="1:42" ht="25.5" customHeight="1" thickTop="1" thickBot="1" x14ac:dyDescent="0.3">
      <c r="E7" s="37">
        <v>1</v>
      </c>
      <c r="F7" s="34">
        <f>HLOOKUP($E$4,$Q$6:$AB$37,ROW(AM2),FALSE)</f>
        <v>234</v>
      </c>
      <c r="G7" s="34">
        <f>HLOOKUP($E$4,$AE$6:$AP$37,ROW(AN2),FALSE)</f>
        <v>0</v>
      </c>
      <c r="H7" s="34">
        <f>IF(ISERROR(F7-G7),"",F7-G7)</f>
        <v>234</v>
      </c>
      <c r="J7" s="211" t="s">
        <v>349</v>
      </c>
      <c r="K7" s="212">
        <f>SUM(F7:F37)</f>
        <v>5636.7800000000007</v>
      </c>
      <c r="P7" s="85">
        <f>E7</f>
        <v>1</v>
      </c>
      <c r="Q7" s="85">
        <f>SUMIFS(Jan!$I$5:$I$605,Jan!$C$5:$C$605,'Resumo (2)'!E7,Jan!$U$5:$U$605,"Receita",Jan!$K$5:$K$605,"Não Pago")</f>
        <v>0</v>
      </c>
      <c r="R7" s="85">
        <f>SUMIFS(Fev!$I$5:$I$605,Fev!$C$5:$C$605,'Resumo (2)'!E7,Fev!$U$5:$U$605,"Receita",Fev!$K$5:$K$605,"Não Pago")</f>
        <v>0</v>
      </c>
      <c r="S7" s="85">
        <f>SUMIFS(Mar!$I$5:$I$605,Mar!$C$5:$C$605,'Resumo (2)'!E7,Mar!$U$5:$U$605,"Receita",Mar!$K$5:$K$605,"Não Pago")</f>
        <v>0</v>
      </c>
      <c r="T7" s="85">
        <f>SUMIFS(Abr!$I$5:$I$605,Abr!$C$5:$C$605,'Resumo (2)'!E7,Abr!$U$5:$U$605,"Receita",Abr!$K$5:$K$605,"Não Pago")</f>
        <v>0</v>
      </c>
      <c r="U7" s="85">
        <f>SUMIFS(Mai!$I$5:$I$605,Mai!$C$5:$C$605,'Resumo (2)'!E7,Mai!$U$5:$U$605,"Receita",Mai!$K$5:$K$605,"Não Pago")</f>
        <v>0</v>
      </c>
      <c r="V7" s="85">
        <f>SUMIFS(Jun!$I$5:$I$605,Jun!$C$5:$C$605,'Resumo (2)'!E7,Jun!$U$5:$U$605,"Receita",Jun!$K$5:$K$605,"Não Pago")</f>
        <v>0</v>
      </c>
      <c r="W7" s="85">
        <f>SUMIFS(Jul!$I$5:$I$605,Jul!$C$5:$C$605,'Resumo (2)'!E7,Jul!$U$5:$U$605,"Receita",Jul!$K$5:$K$605,"Não Pago")</f>
        <v>0</v>
      </c>
      <c r="X7" s="85">
        <f>SUMIFS(Ago!$I$5:$I$605,Ago!$C$5:$C$605,'Resumo (2)'!E7,Ago!$U$5:$U$605,"Receita",Ago!$K$5:$K$605,"Não Pago")</f>
        <v>234</v>
      </c>
      <c r="Y7" s="85">
        <f>SUMIFS(Set!$I$5:$I$605,Set!$C$5:$C$605,'Resumo (2)'!E7,Set!$U$5:$U$605,"Receita",Set!$K$5:$K$605,"Não Pago")</f>
        <v>0</v>
      </c>
      <c r="Z7" s="85">
        <f>SUMIFS(Out!$I$5:$I$605,Out!$C$5:$C$605,'Resumo (2)'!E7,Out!$U$5:$U$605,"Receita",Out!$K$5:$K$605,"Não Pago")</f>
        <v>0</v>
      </c>
      <c r="AA7" s="85">
        <f>SUMIFS(Nov!$I$5:$I$605,Nov!$C$5:$C$605,'Resumo (2)'!E7,Nov!$U$5:$U$605,"Receita",Nov!$K$5:$K$605,"Não Pago")</f>
        <v>0</v>
      </c>
      <c r="AB7" s="85">
        <f>SUMIFS(Dez!$I$5:$I$605,Dez!$C$5:$C$605,'Resumo (2)'!E7,Dez!$U$5:$U$605,"Receita",Dez!$K$5:$K$605,"Não Pago")</f>
        <v>0</v>
      </c>
      <c r="AD7" s="85">
        <f>P7</f>
        <v>1</v>
      </c>
      <c r="AE7" s="85">
        <f>SUMIFS(Jan!$I$5:$I$605,Jan!$C$5:$C$605,'Resumo (2)'!E7,Jan!$U$5:$U$605,"Despesa",Jan!$K$5:$K$605,"Não Pago")</f>
        <v>0</v>
      </c>
      <c r="AF7" s="85">
        <f>SUMIFS(Fev!$I$5:$I$605,Fev!$C$5:$C$605,'Resumo (2)'!E7,Fev!$U$5:$U$605,"Despesa",Fev!$K$5:$K$605,"Não Pago")</f>
        <v>0</v>
      </c>
      <c r="AG7" s="85">
        <f>SUMIFS(Mar!$I$5:$I$605,Mar!$C$5:$C$605,'Resumo (2)'!E7,Mar!$U$5:$U$605,"Despesa",Mar!$K$5:$K$605,"Não Pago")</f>
        <v>0</v>
      </c>
      <c r="AH7" s="85">
        <f>SUMIFS(Abr!$I$5:$I$605,Abr!$C$5:$C$605,'Resumo (2)'!E7,Abr!$U$5:$U$605,"Despesa",Abr!$K$5:$K$605,"Não Pago")</f>
        <v>0</v>
      </c>
      <c r="AI7" s="85">
        <f>SUMIFS(Mai!$I$5:$I$605,Mai!$C$5:$C$605,'Resumo (2)'!E7,Mai!$U$5:$U$605,"Despesa",Mai!$K$5:$K$605,"Não Pago")</f>
        <v>0</v>
      </c>
      <c r="AJ7" s="85">
        <f>SUMIFS(Jun!$I$5:$I$605,Jun!$C$5:$C$605,'Resumo (2)'!E7,Jun!$U$5:$U$605,"Despesa",Jun!$K$5:$K$605,"Não Pago")</f>
        <v>0</v>
      </c>
      <c r="AK7" s="85">
        <f>SUMIFS(Jul!$I$5:$I$605,Jul!$C$5:$C$605,'Resumo (2)'!E7,Jul!$U$5:$U$605,"Despesa",Jul!$K$5:$K$605,"Não Pago")</f>
        <v>0</v>
      </c>
      <c r="AL7" s="85">
        <f>SUMIFS(Ago!$I$5:$I$605,Ago!$C$5:$C$605,'Resumo (2)'!E7,Ago!$U$5:$U$605,"Despesa",Ago!$K$5:$K$605,"Não Pago")</f>
        <v>0</v>
      </c>
      <c r="AM7" s="85">
        <f>SUMIFS(Set!$I$5:$I$605,Set!$C$5:$C$605,'Resumo (2)'!E7,Set!$U$5:$U$605,"Despesa",Set!$K$5:$K$605,"Não Pago")</f>
        <v>4569.5</v>
      </c>
      <c r="AN7" s="85">
        <f>SUMIFS(Out!$I$5:$I$605,Out!$C$5:$C$605,'Resumo (2)'!E7,Out!$U$5:$U$605,"Despesa",Out!$K$5:$K$605,"Não Pago")</f>
        <v>4442.33</v>
      </c>
      <c r="AO7" s="85">
        <f>SUMIFS(Nov!$I$5:$I$605,Nov!$C$5:$C$605,'Resumo (2)'!E7,Nov!$U$5:$U$605,"Despesa",Nov!$K$5:$K$605,"Não Pago")</f>
        <v>4442.33</v>
      </c>
      <c r="AP7" s="85">
        <f>SUMIFS(Dez!$I$5:$I$605,Dez!$C$5:$C$605,'Resumo (2)'!E7,Dez!$U$5:$U$605,"Despesa",Dez!$K$5:$K$605,"Não Pago")</f>
        <v>4442.33</v>
      </c>
    </row>
    <row r="8" spans="1:42" ht="25.5" customHeight="1" thickTop="1" thickBot="1" x14ac:dyDescent="0.3">
      <c r="E8" s="37">
        <v>2</v>
      </c>
      <c r="F8" s="34">
        <f t="shared" ref="F8:F37" si="0">HLOOKUP($E$4,$Q$6:$AB$37,ROW(AM3),FALSE)</f>
        <v>321</v>
      </c>
      <c r="G8" s="34">
        <f t="shared" ref="G8:G37" si="1">HLOOKUP($E$4,$AE$6:$AP$37,ROW(AN3),FALSE)</f>
        <v>0</v>
      </c>
      <c r="H8" s="34">
        <f t="shared" ref="H8:H37" si="2">IF(ISERROR(F8-G8),"",F8-G8)</f>
        <v>321</v>
      </c>
      <c r="J8" s="211"/>
      <c r="K8" s="213"/>
      <c r="P8" s="85">
        <f t="shared" ref="P8:P37" si="3">E8</f>
        <v>2</v>
      </c>
      <c r="Q8" s="85">
        <f>SUMIFS(Jan!$I$5:$I$605,Jan!$C$5:$C$605,'Resumo (2)'!E8,Jan!$U$5:$U$605,"Receita",Jan!$K$5:$K$605,"Não Pago")</f>
        <v>0</v>
      </c>
      <c r="R8" s="85">
        <f>SUMIFS(Fev!$I$5:$I$605,Fev!$C$5:$C$605,'Resumo (2)'!E8,Fev!$U$5:$U$605,"Receita",Fev!$K$5:$K$605,"Não Pago")</f>
        <v>0</v>
      </c>
      <c r="S8" s="85">
        <f>SUMIFS(Mar!$I$5:$I$605,Mar!$C$5:$C$605,'Resumo (2)'!E8,Mar!$U$5:$U$605,"Receita",Mar!$K$5:$K$605,"Não Pago")</f>
        <v>0</v>
      </c>
      <c r="T8" s="85">
        <f>SUMIFS(Abr!$I$5:$I$605,Abr!$C$5:$C$605,'Resumo (2)'!E8,Abr!$U$5:$U$605,"Receita",Abr!$K$5:$K$605,"Não Pago")</f>
        <v>0</v>
      </c>
      <c r="U8" s="85">
        <f>SUMIFS(Mai!$I$5:$I$605,Mai!$C$5:$C$605,'Resumo (2)'!E8,Mai!$U$5:$U$605,"Receita",Mai!$K$5:$K$605,"Não Pago")</f>
        <v>0</v>
      </c>
      <c r="V8" s="85">
        <f>SUMIFS(Jun!$I$5:$I$605,Jun!$C$5:$C$605,'Resumo (2)'!E8,Jun!$U$5:$U$605,"Receita",Jun!$K$5:$K$605,"Não Pago")</f>
        <v>0</v>
      </c>
      <c r="W8" s="85">
        <f>SUMIFS(Jul!$I$5:$I$605,Jul!$C$5:$C$605,'Resumo (2)'!E8,Jul!$U$5:$U$605,"Receita",Jul!$K$5:$K$605,"Não Pago")</f>
        <v>0</v>
      </c>
      <c r="X8" s="85">
        <f>SUMIFS(Ago!$I$5:$I$605,Ago!$C$5:$C$605,'Resumo (2)'!E8,Ago!$U$5:$U$605,"Receita",Ago!$K$5:$K$605,"Não Pago")</f>
        <v>321</v>
      </c>
      <c r="Y8" s="85">
        <f>SUMIFS(Set!$I$5:$I$605,Set!$C$5:$C$605,'Resumo (2)'!E8,Set!$U$5:$U$605,"Receita",Set!$K$5:$K$605,"Não Pago")</f>
        <v>0</v>
      </c>
      <c r="Z8" s="85">
        <f>SUMIFS(Out!$I$5:$I$605,Out!$C$5:$C$605,'Resumo (2)'!E8,Out!$U$5:$U$605,"Receita",Out!$K$5:$K$605,"Não Pago")</f>
        <v>0</v>
      </c>
      <c r="AA8" s="85">
        <f>SUMIFS(Nov!$I$5:$I$605,Nov!$C$5:$C$605,'Resumo (2)'!E8,Nov!$U$5:$U$605,"Receita",Nov!$K$5:$K$605,"Não Pago")</f>
        <v>0</v>
      </c>
      <c r="AB8" s="85">
        <f>SUMIFS(Dez!$I$5:$I$605,Dez!$C$5:$C$605,'Resumo (2)'!E8,Dez!$U$5:$U$605,"Receita",Dez!$K$5:$K$605,"Não Pago")</f>
        <v>0</v>
      </c>
      <c r="AD8" s="85">
        <f t="shared" ref="AD8:AD37" si="4">P8</f>
        <v>2</v>
      </c>
      <c r="AE8" s="85">
        <f>SUMIFS(Jan!$I$5:$I$605,Jan!$C$5:$C$605,'Resumo (2)'!E8,Jan!$U$5:$U$605,"Despesa",Jan!$K$5:$K$605,"Não Pago")</f>
        <v>0</v>
      </c>
      <c r="AF8" s="85">
        <f>SUMIFS(Fev!$I$5:$I$605,Fev!$C$5:$C$605,'Resumo (2)'!E8,Fev!$U$5:$U$605,"Despesa",Fev!$K$5:$K$605,"Não Pago")</f>
        <v>0</v>
      </c>
      <c r="AG8" s="85">
        <f>SUMIFS(Mar!$I$5:$I$605,Mar!$C$5:$C$605,'Resumo (2)'!E8,Mar!$U$5:$U$605,"Despesa",Mar!$K$5:$K$605,"Não Pago")</f>
        <v>0</v>
      </c>
      <c r="AH8" s="85">
        <f>SUMIFS(Abr!$I$5:$I$605,Abr!$C$5:$C$605,'Resumo (2)'!E8,Abr!$U$5:$U$605,"Despesa",Abr!$K$5:$K$605,"Não Pago")</f>
        <v>0</v>
      </c>
      <c r="AI8" s="85">
        <f>SUMIFS(Mai!$I$5:$I$605,Mai!$C$5:$C$605,'Resumo (2)'!E8,Mai!$U$5:$U$605,"Despesa",Mai!$K$5:$K$605,"Não Pago")</f>
        <v>0</v>
      </c>
      <c r="AJ8" s="85">
        <f>SUMIFS(Jun!$I$5:$I$605,Jun!$C$5:$C$605,'Resumo (2)'!E8,Jun!$U$5:$U$605,"Despesa",Jun!$K$5:$K$605,"Não Pago")</f>
        <v>0</v>
      </c>
      <c r="AK8" s="85">
        <f>SUMIFS(Jul!$I$5:$I$605,Jul!$C$5:$C$605,'Resumo (2)'!E8,Jul!$U$5:$U$605,"Despesa",Jul!$K$5:$K$605,"Não Pago")</f>
        <v>0</v>
      </c>
      <c r="AL8" s="85">
        <f>SUMIFS(Ago!$I$5:$I$605,Ago!$C$5:$C$605,'Resumo (2)'!E8,Ago!$U$5:$U$605,"Despesa",Ago!$K$5:$K$605,"Não Pago")</f>
        <v>0</v>
      </c>
      <c r="AM8" s="85">
        <f>SUMIFS(Set!$I$5:$I$605,Set!$C$5:$C$605,'Resumo (2)'!E8,Set!$U$5:$U$605,"Despesa",Set!$K$5:$K$605,"Não Pago")</f>
        <v>0</v>
      </c>
      <c r="AN8" s="85">
        <f>SUMIFS(Out!$I$5:$I$605,Out!$C$5:$C$605,'Resumo (2)'!E8,Out!$U$5:$U$605,"Despesa",Out!$K$5:$K$605,"Não Pago")</f>
        <v>0</v>
      </c>
      <c r="AO8" s="85">
        <f>SUMIFS(Nov!$I$5:$I$605,Nov!$C$5:$C$605,'Resumo (2)'!E8,Nov!$U$5:$U$605,"Despesa",Nov!$K$5:$K$605,"Não Pago")</f>
        <v>0</v>
      </c>
      <c r="AP8" s="85">
        <f>SUMIFS(Dez!$I$5:$I$605,Dez!$C$5:$C$605,'Resumo (2)'!E8,Dez!$U$5:$U$605,"Despesa",Dez!$K$5:$K$605,"Não Pago")</f>
        <v>0</v>
      </c>
    </row>
    <row r="9" spans="1:42" ht="25.5" customHeight="1" thickTop="1" thickBot="1" x14ac:dyDescent="0.3">
      <c r="E9" s="37">
        <v>3</v>
      </c>
      <c r="F9" s="34">
        <f t="shared" si="0"/>
        <v>126.43</v>
      </c>
      <c r="G9" s="34">
        <f t="shared" si="1"/>
        <v>0</v>
      </c>
      <c r="H9" s="34">
        <f t="shared" si="2"/>
        <v>126.43</v>
      </c>
      <c r="J9" s="223" t="s">
        <v>350</v>
      </c>
      <c r="K9" s="212">
        <f>SUM(G7:G37)</f>
        <v>4152.21</v>
      </c>
      <c r="P9" s="85">
        <f t="shared" si="3"/>
        <v>3</v>
      </c>
      <c r="Q9" s="85">
        <f>SUMIFS(Jan!$I$5:$I$605,Jan!$C$5:$C$605,'Resumo (2)'!E9,Jan!$U$5:$U$605,"Receita",Jan!$K$5:$K$605,"Não Pago")</f>
        <v>0</v>
      </c>
      <c r="R9" s="85">
        <f>SUMIFS(Fev!$I$5:$I$605,Fev!$C$5:$C$605,'Resumo (2)'!E9,Fev!$U$5:$U$605,"Receita",Fev!$K$5:$K$605,"Não Pago")</f>
        <v>0</v>
      </c>
      <c r="S9" s="85">
        <f>SUMIFS(Mar!$I$5:$I$605,Mar!$C$5:$C$605,'Resumo (2)'!E9,Mar!$U$5:$U$605,"Receita",Mar!$K$5:$K$605,"Não Pago")</f>
        <v>0</v>
      </c>
      <c r="T9" s="85">
        <f>SUMIFS(Abr!$I$5:$I$605,Abr!$C$5:$C$605,'Resumo (2)'!E9,Abr!$U$5:$U$605,"Receita",Abr!$K$5:$K$605,"Não Pago")</f>
        <v>0</v>
      </c>
      <c r="U9" s="85">
        <f>SUMIFS(Mai!$I$5:$I$605,Mai!$C$5:$C$605,'Resumo (2)'!E9,Mai!$U$5:$U$605,"Receita",Mai!$K$5:$K$605,"Não Pago")</f>
        <v>0</v>
      </c>
      <c r="V9" s="85">
        <f>SUMIFS(Jun!$I$5:$I$605,Jun!$C$5:$C$605,'Resumo (2)'!E9,Jun!$U$5:$U$605,"Receita",Jun!$K$5:$K$605,"Não Pago")</f>
        <v>0</v>
      </c>
      <c r="W9" s="85">
        <f>SUMIFS(Jul!$I$5:$I$605,Jul!$C$5:$C$605,'Resumo (2)'!E9,Jul!$U$5:$U$605,"Receita",Jul!$K$5:$K$605,"Não Pago")</f>
        <v>0</v>
      </c>
      <c r="X9" s="85">
        <f>SUMIFS(Ago!$I$5:$I$605,Ago!$C$5:$C$605,'Resumo (2)'!E9,Ago!$U$5:$U$605,"Receita",Ago!$K$5:$K$605,"Não Pago")</f>
        <v>126.43</v>
      </c>
      <c r="Y9" s="85">
        <f>SUMIFS(Set!$I$5:$I$605,Set!$C$5:$C$605,'Resumo (2)'!E9,Set!$U$5:$U$605,"Receita",Set!$K$5:$K$605,"Não Pago")</f>
        <v>0</v>
      </c>
      <c r="Z9" s="85">
        <f>SUMIFS(Out!$I$5:$I$605,Out!$C$5:$C$605,'Resumo (2)'!E9,Out!$U$5:$U$605,"Receita",Out!$K$5:$K$605,"Não Pago")</f>
        <v>0</v>
      </c>
      <c r="AA9" s="85">
        <f>SUMIFS(Nov!$I$5:$I$605,Nov!$C$5:$C$605,'Resumo (2)'!E9,Nov!$U$5:$U$605,"Receita",Nov!$K$5:$K$605,"Não Pago")</f>
        <v>0</v>
      </c>
      <c r="AB9" s="85">
        <f>SUMIFS(Dez!$I$5:$I$605,Dez!$C$5:$C$605,'Resumo (2)'!E9,Dez!$U$5:$U$605,"Receita",Dez!$K$5:$K$605,"Não Pago")</f>
        <v>0</v>
      </c>
      <c r="AD9" s="85">
        <f t="shared" si="4"/>
        <v>3</v>
      </c>
      <c r="AE9" s="85">
        <f>SUMIFS(Jan!$I$5:$I$605,Jan!$C$5:$C$605,'Resumo (2)'!E9,Jan!$U$5:$U$605,"Despesa",Jan!$K$5:$K$605,"Não Pago")</f>
        <v>0</v>
      </c>
      <c r="AF9" s="85">
        <f>SUMIFS(Fev!$I$5:$I$605,Fev!$C$5:$C$605,'Resumo (2)'!E9,Fev!$U$5:$U$605,"Despesa",Fev!$K$5:$K$605,"Não Pago")</f>
        <v>0</v>
      </c>
      <c r="AG9" s="85">
        <f>SUMIFS(Mar!$I$5:$I$605,Mar!$C$5:$C$605,'Resumo (2)'!E9,Mar!$U$5:$U$605,"Despesa",Mar!$K$5:$K$605,"Não Pago")</f>
        <v>0</v>
      </c>
      <c r="AH9" s="85">
        <f>SUMIFS(Abr!$I$5:$I$605,Abr!$C$5:$C$605,'Resumo (2)'!E9,Abr!$U$5:$U$605,"Despesa",Abr!$K$5:$K$605,"Não Pago")</f>
        <v>0</v>
      </c>
      <c r="AI9" s="85">
        <f>SUMIFS(Mai!$I$5:$I$605,Mai!$C$5:$C$605,'Resumo (2)'!E9,Mai!$U$5:$U$605,"Despesa",Mai!$K$5:$K$605,"Não Pago")</f>
        <v>0</v>
      </c>
      <c r="AJ9" s="85">
        <f>SUMIFS(Jun!$I$5:$I$605,Jun!$C$5:$C$605,'Resumo (2)'!E9,Jun!$U$5:$U$605,"Despesa",Jun!$K$5:$K$605,"Não Pago")</f>
        <v>0</v>
      </c>
      <c r="AK9" s="85">
        <f>SUMIFS(Jul!$I$5:$I$605,Jul!$C$5:$C$605,'Resumo (2)'!E9,Jul!$U$5:$U$605,"Despesa",Jul!$K$5:$K$605,"Não Pago")</f>
        <v>0</v>
      </c>
      <c r="AL9" s="85">
        <f>SUMIFS(Ago!$I$5:$I$605,Ago!$C$5:$C$605,'Resumo (2)'!E9,Ago!$U$5:$U$605,"Despesa",Ago!$K$5:$K$605,"Não Pago")</f>
        <v>0</v>
      </c>
      <c r="AM9" s="85">
        <f>SUMIFS(Set!$I$5:$I$605,Set!$C$5:$C$605,'Resumo (2)'!E9,Set!$U$5:$U$605,"Despesa",Set!$K$5:$K$605,"Não Pago")</f>
        <v>0</v>
      </c>
      <c r="AN9" s="85">
        <f>SUMIFS(Out!$I$5:$I$605,Out!$C$5:$C$605,'Resumo (2)'!E9,Out!$U$5:$U$605,"Despesa",Out!$K$5:$K$605,"Não Pago")</f>
        <v>0</v>
      </c>
      <c r="AO9" s="85">
        <f>SUMIFS(Nov!$I$5:$I$605,Nov!$C$5:$C$605,'Resumo (2)'!E9,Nov!$U$5:$U$605,"Despesa",Nov!$K$5:$K$605,"Não Pago")</f>
        <v>0</v>
      </c>
      <c r="AP9" s="85">
        <f>SUMIFS(Dez!$I$5:$I$605,Dez!$C$5:$C$605,'Resumo (2)'!E9,Dez!$U$5:$U$605,"Despesa",Dez!$K$5:$K$605,"Não Pago")</f>
        <v>0</v>
      </c>
    </row>
    <row r="10" spans="1:42" ht="25.5" customHeight="1" thickTop="1" thickBot="1" x14ac:dyDescent="0.3">
      <c r="E10" s="37">
        <v>4</v>
      </c>
      <c r="F10" s="34">
        <f t="shared" si="0"/>
        <v>168</v>
      </c>
      <c r="G10" s="34">
        <f t="shared" si="1"/>
        <v>0</v>
      </c>
      <c r="H10" s="34">
        <f t="shared" si="2"/>
        <v>168</v>
      </c>
      <c r="J10" s="224"/>
      <c r="K10" s="213"/>
      <c r="P10" s="85">
        <f t="shared" si="3"/>
        <v>4</v>
      </c>
      <c r="Q10" s="85">
        <f>SUMIFS(Jan!$I$5:$I$605,Jan!$C$5:$C$605,'Resumo (2)'!E10,Jan!$U$5:$U$605,"Receita",Jan!$K$5:$K$605,"Não Pago")</f>
        <v>0</v>
      </c>
      <c r="R10" s="85">
        <f>SUMIFS(Fev!$I$5:$I$605,Fev!$C$5:$C$605,'Resumo (2)'!E10,Fev!$U$5:$U$605,"Receita",Fev!$K$5:$K$605,"Não Pago")</f>
        <v>0</v>
      </c>
      <c r="S10" s="85">
        <f>SUMIFS(Mar!$I$5:$I$605,Mar!$C$5:$C$605,'Resumo (2)'!E10,Mar!$U$5:$U$605,"Receita",Mar!$K$5:$K$605,"Não Pago")</f>
        <v>0</v>
      </c>
      <c r="T10" s="85">
        <f>SUMIFS(Abr!$I$5:$I$605,Abr!$C$5:$C$605,'Resumo (2)'!E10,Abr!$U$5:$U$605,"Receita",Abr!$K$5:$K$605,"Não Pago")</f>
        <v>0</v>
      </c>
      <c r="U10" s="85">
        <f>SUMIFS(Mai!$I$5:$I$605,Mai!$C$5:$C$605,'Resumo (2)'!E10,Mai!$U$5:$U$605,"Receita",Mai!$K$5:$K$605,"Não Pago")</f>
        <v>0</v>
      </c>
      <c r="V10" s="85">
        <f>SUMIFS(Jun!$I$5:$I$605,Jun!$C$5:$C$605,'Resumo (2)'!E10,Jun!$U$5:$U$605,"Receita",Jun!$K$5:$K$605,"Não Pago")</f>
        <v>0</v>
      </c>
      <c r="W10" s="85">
        <f>SUMIFS(Jul!$I$5:$I$605,Jul!$C$5:$C$605,'Resumo (2)'!E10,Jul!$U$5:$U$605,"Receita",Jul!$K$5:$K$605,"Não Pago")</f>
        <v>0</v>
      </c>
      <c r="X10" s="85">
        <f>SUMIFS(Ago!$I$5:$I$605,Ago!$C$5:$C$605,'Resumo (2)'!E10,Ago!$U$5:$U$605,"Receita",Ago!$K$5:$K$605,"Não Pago")</f>
        <v>168</v>
      </c>
      <c r="Y10" s="85">
        <f>SUMIFS(Set!$I$5:$I$605,Set!$C$5:$C$605,'Resumo (2)'!E10,Set!$U$5:$U$605,"Receita",Set!$K$5:$K$605,"Não Pago")</f>
        <v>0</v>
      </c>
      <c r="Z10" s="85">
        <f>SUMIFS(Out!$I$5:$I$605,Out!$C$5:$C$605,'Resumo (2)'!E10,Out!$U$5:$U$605,"Receita",Out!$K$5:$K$605,"Não Pago")</f>
        <v>0</v>
      </c>
      <c r="AA10" s="85">
        <f>SUMIFS(Nov!$I$5:$I$605,Nov!$C$5:$C$605,'Resumo (2)'!E10,Nov!$U$5:$U$605,"Receita",Nov!$K$5:$K$605,"Não Pago")</f>
        <v>0</v>
      </c>
      <c r="AB10" s="85">
        <f>SUMIFS(Dez!$I$5:$I$605,Dez!$C$5:$C$605,'Resumo (2)'!E10,Dez!$U$5:$U$605,"Receita",Dez!$K$5:$K$605,"Não Pago")</f>
        <v>0</v>
      </c>
      <c r="AD10" s="85">
        <f t="shared" si="4"/>
        <v>4</v>
      </c>
      <c r="AE10" s="85">
        <f>SUMIFS(Jan!$I$5:$I$605,Jan!$C$5:$C$605,'Resumo (2)'!E10,Jan!$U$5:$U$605,"Despesa",Jan!$K$5:$K$605,"Não Pago")</f>
        <v>0</v>
      </c>
      <c r="AF10" s="85">
        <f>SUMIFS(Fev!$I$5:$I$605,Fev!$C$5:$C$605,'Resumo (2)'!E10,Fev!$U$5:$U$605,"Despesa",Fev!$K$5:$K$605,"Não Pago")</f>
        <v>0</v>
      </c>
      <c r="AG10" s="85">
        <f>SUMIFS(Mar!$I$5:$I$605,Mar!$C$5:$C$605,'Resumo (2)'!E10,Mar!$U$5:$U$605,"Despesa",Mar!$K$5:$K$605,"Não Pago")</f>
        <v>0</v>
      </c>
      <c r="AH10" s="85">
        <f>SUMIFS(Abr!$I$5:$I$605,Abr!$C$5:$C$605,'Resumo (2)'!E10,Abr!$U$5:$U$605,"Despesa",Abr!$K$5:$K$605,"Não Pago")</f>
        <v>0</v>
      </c>
      <c r="AI10" s="85">
        <f>SUMIFS(Mai!$I$5:$I$605,Mai!$C$5:$C$605,'Resumo (2)'!E10,Mai!$U$5:$U$605,"Despesa",Mai!$K$5:$K$605,"Não Pago")</f>
        <v>0</v>
      </c>
      <c r="AJ10" s="85">
        <f>SUMIFS(Jun!$I$5:$I$605,Jun!$C$5:$C$605,'Resumo (2)'!E10,Jun!$U$5:$U$605,"Despesa",Jun!$K$5:$K$605,"Não Pago")</f>
        <v>0</v>
      </c>
      <c r="AK10" s="85">
        <f>SUMIFS(Jul!$I$5:$I$605,Jul!$C$5:$C$605,'Resumo (2)'!E10,Jul!$U$5:$U$605,"Despesa",Jul!$K$5:$K$605,"Não Pago")</f>
        <v>0</v>
      </c>
      <c r="AL10" s="85">
        <f>SUMIFS(Ago!$I$5:$I$605,Ago!$C$5:$C$605,'Resumo (2)'!E10,Ago!$U$5:$U$605,"Despesa",Ago!$K$5:$K$605,"Não Pago")</f>
        <v>0</v>
      </c>
      <c r="AM10" s="85">
        <f>SUMIFS(Set!$I$5:$I$605,Set!$C$5:$C$605,'Resumo (2)'!E10,Set!$U$5:$U$605,"Despesa",Set!$K$5:$K$605,"Não Pago")</f>
        <v>0</v>
      </c>
      <c r="AN10" s="85">
        <f>SUMIFS(Out!$I$5:$I$605,Out!$C$5:$C$605,'Resumo (2)'!E10,Out!$U$5:$U$605,"Despesa",Out!$K$5:$K$605,"Não Pago")</f>
        <v>0</v>
      </c>
      <c r="AO10" s="85">
        <f>SUMIFS(Nov!$I$5:$I$605,Nov!$C$5:$C$605,'Resumo (2)'!E10,Nov!$U$5:$U$605,"Despesa",Nov!$K$5:$K$605,"Não Pago")</f>
        <v>0</v>
      </c>
      <c r="AP10" s="85">
        <f>SUMIFS(Dez!$I$5:$I$605,Dez!$C$5:$C$605,'Resumo (2)'!E10,Dez!$U$5:$U$605,"Despesa",Dez!$K$5:$K$605,"Não Pago")</f>
        <v>0</v>
      </c>
    </row>
    <row r="11" spans="1:42" ht="25.5" customHeight="1" thickTop="1" thickBot="1" x14ac:dyDescent="0.3">
      <c r="E11" s="37">
        <v>5</v>
      </c>
      <c r="F11" s="34">
        <f t="shared" si="0"/>
        <v>1324</v>
      </c>
      <c r="G11" s="34">
        <f t="shared" si="1"/>
        <v>0</v>
      </c>
      <c r="H11" s="34">
        <f t="shared" si="2"/>
        <v>1324</v>
      </c>
      <c r="J11" s="211" t="s">
        <v>89</v>
      </c>
      <c r="K11" s="212">
        <f>K7-K9</f>
        <v>1484.5700000000006</v>
      </c>
      <c r="P11" s="85">
        <f t="shared" si="3"/>
        <v>5</v>
      </c>
      <c r="Q11" s="85">
        <f>SUMIFS(Jan!$I$5:$I$605,Jan!$C$5:$C$605,'Resumo (2)'!E11,Jan!$U$5:$U$605,"Receita",Jan!$K$5:$K$605,"Não Pago")</f>
        <v>0</v>
      </c>
      <c r="R11" s="85">
        <f>SUMIFS(Fev!$I$5:$I$605,Fev!$C$5:$C$605,'Resumo (2)'!E11,Fev!$U$5:$U$605,"Receita",Fev!$K$5:$K$605,"Não Pago")</f>
        <v>0</v>
      </c>
      <c r="S11" s="85">
        <f>SUMIFS(Mar!$I$5:$I$605,Mar!$C$5:$C$605,'Resumo (2)'!E11,Mar!$U$5:$U$605,"Receita",Mar!$K$5:$K$605,"Não Pago")</f>
        <v>0</v>
      </c>
      <c r="T11" s="85">
        <f>SUMIFS(Abr!$I$5:$I$605,Abr!$C$5:$C$605,'Resumo (2)'!E11,Abr!$U$5:$U$605,"Receita",Abr!$K$5:$K$605,"Não Pago")</f>
        <v>0</v>
      </c>
      <c r="U11" s="85">
        <f>SUMIFS(Mai!$I$5:$I$605,Mai!$C$5:$C$605,'Resumo (2)'!E11,Mai!$U$5:$U$605,"Receita",Mai!$K$5:$K$605,"Não Pago")</f>
        <v>0</v>
      </c>
      <c r="V11" s="85">
        <f>SUMIFS(Jun!$I$5:$I$605,Jun!$C$5:$C$605,'Resumo (2)'!E11,Jun!$U$5:$U$605,"Receita",Jun!$K$5:$K$605,"Não Pago")</f>
        <v>0</v>
      </c>
      <c r="W11" s="85">
        <f>SUMIFS(Jul!$I$5:$I$605,Jul!$C$5:$C$605,'Resumo (2)'!E11,Jul!$U$5:$U$605,"Receita",Jul!$K$5:$K$605,"Não Pago")</f>
        <v>0</v>
      </c>
      <c r="X11" s="85">
        <f>SUMIFS(Ago!$I$5:$I$605,Ago!$C$5:$C$605,'Resumo (2)'!E11,Ago!$U$5:$U$605,"Receita",Ago!$K$5:$K$605,"Não Pago")</f>
        <v>1324</v>
      </c>
      <c r="Y11" s="85">
        <f>SUMIFS(Set!$I$5:$I$605,Set!$C$5:$C$605,'Resumo (2)'!E11,Set!$U$5:$U$605,"Receita",Set!$K$5:$K$605,"Não Pago")</f>
        <v>0</v>
      </c>
      <c r="Z11" s="85">
        <f>SUMIFS(Out!$I$5:$I$605,Out!$C$5:$C$605,'Resumo (2)'!E11,Out!$U$5:$U$605,"Receita",Out!$K$5:$K$605,"Não Pago")</f>
        <v>0</v>
      </c>
      <c r="AA11" s="85">
        <f>SUMIFS(Nov!$I$5:$I$605,Nov!$C$5:$C$605,'Resumo (2)'!E11,Nov!$U$5:$U$605,"Receita",Nov!$K$5:$K$605,"Não Pago")</f>
        <v>0</v>
      </c>
      <c r="AB11" s="85">
        <f>SUMIFS(Dez!$I$5:$I$605,Dez!$C$5:$C$605,'Resumo (2)'!E11,Dez!$U$5:$U$605,"Receita",Dez!$K$5:$K$605,"Não Pago")</f>
        <v>0</v>
      </c>
      <c r="AD11" s="85">
        <f t="shared" si="4"/>
        <v>5</v>
      </c>
      <c r="AE11" s="85">
        <f>SUMIFS(Jan!$I$5:$I$605,Jan!$C$5:$C$605,'Resumo (2)'!E11,Jan!$U$5:$U$605,"Despesa",Jan!$K$5:$K$605,"Não Pago")</f>
        <v>0</v>
      </c>
      <c r="AF11" s="85">
        <f>SUMIFS(Fev!$I$5:$I$605,Fev!$C$5:$C$605,'Resumo (2)'!E11,Fev!$U$5:$U$605,"Despesa",Fev!$K$5:$K$605,"Não Pago")</f>
        <v>0</v>
      </c>
      <c r="AG11" s="85">
        <f>SUMIFS(Mar!$I$5:$I$605,Mar!$C$5:$C$605,'Resumo (2)'!E11,Mar!$U$5:$U$605,"Despesa",Mar!$K$5:$K$605,"Não Pago")</f>
        <v>0</v>
      </c>
      <c r="AH11" s="85">
        <f>SUMIFS(Abr!$I$5:$I$605,Abr!$C$5:$C$605,'Resumo (2)'!E11,Abr!$U$5:$U$605,"Despesa",Abr!$K$5:$K$605,"Não Pago")</f>
        <v>0</v>
      </c>
      <c r="AI11" s="85">
        <f>SUMIFS(Mai!$I$5:$I$605,Mai!$C$5:$C$605,'Resumo (2)'!E11,Mai!$U$5:$U$605,"Despesa",Mai!$K$5:$K$605,"Não Pago")</f>
        <v>0</v>
      </c>
      <c r="AJ11" s="85">
        <f>SUMIFS(Jun!$I$5:$I$605,Jun!$C$5:$C$605,'Resumo (2)'!E11,Jun!$U$5:$U$605,"Despesa",Jun!$K$5:$K$605,"Não Pago")</f>
        <v>0</v>
      </c>
      <c r="AK11" s="85">
        <f>SUMIFS(Jul!$I$5:$I$605,Jul!$C$5:$C$605,'Resumo (2)'!E11,Jul!$U$5:$U$605,"Despesa",Jul!$K$5:$K$605,"Não Pago")</f>
        <v>0</v>
      </c>
      <c r="AL11" s="85">
        <f>SUMIFS(Ago!$I$5:$I$605,Ago!$C$5:$C$605,'Resumo (2)'!E11,Ago!$U$5:$U$605,"Despesa",Ago!$K$5:$K$605,"Não Pago")</f>
        <v>0</v>
      </c>
      <c r="AM11" s="85">
        <f>SUMIFS(Set!$I$5:$I$605,Set!$C$5:$C$605,'Resumo (2)'!E11,Set!$U$5:$U$605,"Despesa",Set!$K$5:$K$605,"Não Pago")</f>
        <v>0</v>
      </c>
      <c r="AN11" s="85">
        <f>SUMIFS(Out!$I$5:$I$605,Out!$C$5:$C$605,'Resumo (2)'!E11,Out!$U$5:$U$605,"Despesa",Out!$K$5:$K$605,"Não Pago")</f>
        <v>0</v>
      </c>
      <c r="AO11" s="85">
        <f>SUMIFS(Nov!$I$5:$I$605,Nov!$C$5:$C$605,'Resumo (2)'!E11,Nov!$U$5:$U$605,"Despesa",Nov!$K$5:$K$605,"Não Pago")</f>
        <v>0</v>
      </c>
      <c r="AP11" s="85">
        <f>SUMIFS(Dez!$I$5:$I$605,Dez!$C$5:$C$605,'Resumo (2)'!E11,Dez!$U$5:$U$605,"Despesa",Dez!$K$5:$K$605,"Não Pago")</f>
        <v>0</v>
      </c>
    </row>
    <row r="12" spans="1:42" ht="25.5" customHeight="1" thickTop="1" thickBot="1" x14ac:dyDescent="0.3">
      <c r="E12" s="37">
        <v>6</v>
      </c>
      <c r="F12" s="34">
        <f t="shared" si="0"/>
        <v>0</v>
      </c>
      <c r="G12" s="34">
        <f t="shared" si="1"/>
        <v>0</v>
      </c>
      <c r="H12" s="34">
        <f t="shared" si="2"/>
        <v>0</v>
      </c>
      <c r="J12" s="211"/>
      <c r="K12" s="213"/>
      <c r="P12" s="85">
        <f t="shared" si="3"/>
        <v>6</v>
      </c>
      <c r="Q12" s="85">
        <f>SUMIFS(Jan!$I$5:$I$605,Jan!$C$5:$C$605,'Resumo (2)'!E12,Jan!$U$5:$U$605,"Receita",Jan!$K$5:$K$605,"Não Pago")</f>
        <v>0</v>
      </c>
      <c r="R12" s="85">
        <f>SUMIFS(Fev!$I$5:$I$605,Fev!$C$5:$C$605,'Resumo (2)'!E12,Fev!$U$5:$U$605,"Receita",Fev!$K$5:$K$605,"Não Pago")</f>
        <v>0</v>
      </c>
      <c r="S12" s="85">
        <f>SUMIFS(Mar!$I$5:$I$605,Mar!$C$5:$C$605,'Resumo (2)'!E12,Mar!$U$5:$U$605,"Receita",Mar!$K$5:$K$605,"Não Pago")</f>
        <v>0</v>
      </c>
      <c r="T12" s="85">
        <f>SUMIFS(Abr!$I$5:$I$605,Abr!$C$5:$C$605,'Resumo (2)'!E12,Abr!$U$5:$U$605,"Receita",Abr!$K$5:$K$605,"Não Pago")</f>
        <v>0</v>
      </c>
      <c r="U12" s="85">
        <f>SUMIFS(Mai!$I$5:$I$605,Mai!$C$5:$C$605,'Resumo (2)'!E12,Mai!$U$5:$U$605,"Receita",Mai!$K$5:$K$605,"Não Pago")</f>
        <v>0</v>
      </c>
      <c r="V12" s="85">
        <f>SUMIFS(Jun!$I$5:$I$605,Jun!$C$5:$C$605,'Resumo (2)'!E12,Jun!$U$5:$U$605,"Receita",Jun!$K$5:$K$605,"Não Pago")</f>
        <v>0</v>
      </c>
      <c r="W12" s="85">
        <f>SUMIFS(Jul!$I$5:$I$605,Jul!$C$5:$C$605,'Resumo (2)'!E12,Jul!$U$5:$U$605,"Receita",Jul!$K$5:$K$605,"Não Pago")</f>
        <v>0</v>
      </c>
      <c r="X12" s="85">
        <f>SUMIFS(Ago!$I$5:$I$605,Ago!$C$5:$C$605,'Resumo (2)'!E12,Ago!$U$5:$U$605,"Receita",Ago!$K$5:$K$605,"Não Pago")</f>
        <v>0</v>
      </c>
      <c r="Y12" s="85">
        <f>SUMIFS(Set!$I$5:$I$605,Set!$C$5:$C$605,'Resumo (2)'!E12,Set!$U$5:$U$605,"Receita",Set!$K$5:$K$605,"Não Pago")</f>
        <v>0</v>
      </c>
      <c r="Z12" s="85">
        <f>SUMIFS(Out!$I$5:$I$605,Out!$C$5:$C$605,'Resumo (2)'!E12,Out!$U$5:$U$605,"Receita",Out!$K$5:$K$605,"Não Pago")</f>
        <v>0</v>
      </c>
      <c r="AA12" s="85">
        <f>SUMIFS(Nov!$I$5:$I$605,Nov!$C$5:$C$605,'Resumo (2)'!E12,Nov!$U$5:$U$605,"Receita",Nov!$K$5:$K$605,"Não Pago")</f>
        <v>0</v>
      </c>
      <c r="AB12" s="85">
        <f>SUMIFS(Dez!$I$5:$I$605,Dez!$C$5:$C$605,'Resumo (2)'!E12,Dez!$U$5:$U$605,"Receita",Dez!$K$5:$K$605,"Não Pago")</f>
        <v>0</v>
      </c>
      <c r="AD12" s="85">
        <f t="shared" si="4"/>
        <v>6</v>
      </c>
      <c r="AE12" s="85">
        <f>SUMIFS(Jan!$I$5:$I$605,Jan!$C$5:$C$605,'Resumo (2)'!E12,Jan!$U$5:$U$605,"Despesa",Jan!$K$5:$K$605,"Não Pago")</f>
        <v>0</v>
      </c>
      <c r="AF12" s="85">
        <f>SUMIFS(Fev!$I$5:$I$605,Fev!$C$5:$C$605,'Resumo (2)'!E12,Fev!$U$5:$U$605,"Despesa",Fev!$K$5:$K$605,"Não Pago")</f>
        <v>0</v>
      </c>
      <c r="AG12" s="85">
        <f>SUMIFS(Mar!$I$5:$I$605,Mar!$C$5:$C$605,'Resumo (2)'!E12,Mar!$U$5:$U$605,"Despesa",Mar!$K$5:$K$605,"Não Pago")</f>
        <v>0</v>
      </c>
      <c r="AH12" s="85">
        <f>SUMIFS(Abr!$I$5:$I$605,Abr!$C$5:$C$605,'Resumo (2)'!E12,Abr!$U$5:$U$605,"Despesa",Abr!$K$5:$K$605,"Não Pago")</f>
        <v>0</v>
      </c>
      <c r="AI12" s="85">
        <f>SUMIFS(Mai!$I$5:$I$605,Mai!$C$5:$C$605,'Resumo (2)'!E12,Mai!$U$5:$U$605,"Despesa",Mai!$K$5:$K$605,"Não Pago")</f>
        <v>0</v>
      </c>
      <c r="AJ12" s="85">
        <f>SUMIFS(Jun!$I$5:$I$605,Jun!$C$5:$C$605,'Resumo (2)'!E12,Jun!$U$5:$U$605,"Despesa",Jun!$K$5:$K$605,"Não Pago")</f>
        <v>0</v>
      </c>
      <c r="AK12" s="85">
        <f>SUMIFS(Jul!$I$5:$I$605,Jul!$C$5:$C$605,'Resumo (2)'!E12,Jul!$U$5:$U$605,"Despesa",Jul!$K$5:$K$605,"Não Pago")</f>
        <v>0</v>
      </c>
      <c r="AL12" s="85">
        <f>SUMIFS(Ago!$I$5:$I$605,Ago!$C$5:$C$605,'Resumo (2)'!E12,Ago!$U$5:$U$605,"Despesa",Ago!$K$5:$K$605,"Não Pago")</f>
        <v>0</v>
      </c>
      <c r="AM12" s="85">
        <f>SUMIFS(Set!$I$5:$I$605,Set!$C$5:$C$605,'Resumo (2)'!E12,Set!$U$5:$U$605,"Despesa",Set!$K$5:$K$605,"Não Pago")</f>
        <v>0</v>
      </c>
      <c r="AN12" s="85">
        <f>SUMIFS(Out!$I$5:$I$605,Out!$C$5:$C$605,'Resumo (2)'!E12,Out!$U$5:$U$605,"Despesa",Out!$K$5:$K$605,"Não Pago")</f>
        <v>0</v>
      </c>
      <c r="AO12" s="85">
        <f>SUMIFS(Nov!$I$5:$I$605,Nov!$C$5:$C$605,'Resumo (2)'!E12,Nov!$U$5:$U$605,"Despesa",Nov!$K$5:$K$605,"Não Pago")</f>
        <v>0</v>
      </c>
      <c r="AP12" s="85">
        <f>SUMIFS(Dez!$I$5:$I$605,Dez!$C$5:$C$605,'Resumo (2)'!E12,Dez!$U$5:$U$605,"Despesa",Dez!$K$5:$K$605,"Não Pago")</f>
        <v>0</v>
      </c>
    </row>
    <row r="13" spans="1:42" ht="25.5" customHeight="1" thickTop="1" thickBot="1" x14ac:dyDescent="0.3">
      <c r="E13" s="37">
        <v>7</v>
      </c>
      <c r="F13" s="34">
        <f t="shared" si="0"/>
        <v>2231.35</v>
      </c>
      <c r="G13" s="34">
        <f t="shared" si="1"/>
        <v>0</v>
      </c>
      <c r="H13" s="34">
        <f t="shared" si="2"/>
        <v>2231.35</v>
      </c>
      <c r="P13" s="85">
        <f t="shared" si="3"/>
        <v>7</v>
      </c>
      <c r="Q13" s="85">
        <f>SUMIFS(Jan!$I$5:$I$605,Jan!$C$5:$C$605,'Resumo (2)'!E13,Jan!$U$5:$U$605,"Receita",Jan!$K$5:$K$605,"Não Pago")</f>
        <v>0</v>
      </c>
      <c r="R13" s="85">
        <f>SUMIFS(Fev!$I$5:$I$605,Fev!$C$5:$C$605,'Resumo (2)'!E13,Fev!$U$5:$U$605,"Receita",Fev!$K$5:$K$605,"Não Pago")</f>
        <v>0</v>
      </c>
      <c r="S13" s="85">
        <f>SUMIFS(Mar!$I$5:$I$605,Mar!$C$5:$C$605,'Resumo (2)'!E13,Mar!$U$5:$U$605,"Receita",Mar!$K$5:$K$605,"Não Pago")</f>
        <v>0</v>
      </c>
      <c r="T13" s="85">
        <f>SUMIFS(Abr!$I$5:$I$605,Abr!$C$5:$C$605,'Resumo (2)'!E13,Abr!$U$5:$U$605,"Receita",Abr!$K$5:$K$605,"Não Pago")</f>
        <v>0</v>
      </c>
      <c r="U13" s="85">
        <f>SUMIFS(Mai!$I$5:$I$605,Mai!$C$5:$C$605,'Resumo (2)'!E13,Mai!$U$5:$U$605,"Receita",Mai!$K$5:$K$605,"Não Pago")</f>
        <v>0</v>
      </c>
      <c r="V13" s="85">
        <f>SUMIFS(Jun!$I$5:$I$605,Jun!$C$5:$C$605,'Resumo (2)'!E13,Jun!$U$5:$U$605,"Receita",Jun!$K$5:$K$605,"Não Pago")</f>
        <v>0</v>
      </c>
      <c r="W13" s="85">
        <f>SUMIFS(Jul!$I$5:$I$605,Jul!$C$5:$C$605,'Resumo (2)'!E13,Jul!$U$5:$U$605,"Receita",Jul!$K$5:$K$605,"Não Pago")</f>
        <v>0</v>
      </c>
      <c r="X13" s="85">
        <f>SUMIFS(Ago!$I$5:$I$605,Ago!$C$5:$C$605,'Resumo (2)'!E13,Ago!$U$5:$U$605,"Receita",Ago!$K$5:$K$605,"Não Pago")</f>
        <v>2231.35</v>
      </c>
      <c r="Y13" s="85">
        <f>SUMIFS(Set!$I$5:$I$605,Set!$C$5:$C$605,'Resumo (2)'!E13,Set!$U$5:$U$605,"Receita",Set!$K$5:$K$605,"Não Pago")</f>
        <v>0</v>
      </c>
      <c r="Z13" s="85">
        <f>SUMIFS(Out!$I$5:$I$605,Out!$C$5:$C$605,'Resumo (2)'!E13,Out!$U$5:$U$605,"Receita",Out!$K$5:$K$605,"Não Pago")</f>
        <v>0</v>
      </c>
      <c r="AA13" s="85">
        <f>SUMIFS(Nov!$I$5:$I$605,Nov!$C$5:$C$605,'Resumo (2)'!E13,Nov!$U$5:$U$605,"Receita",Nov!$K$5:$K$605,"Não Pago")</f>
        <v>0</v>
      </c>
      <c r="AB13" s="85">
        <f>SUMIFS(Dez!$I$5:$I$605,Dez!$C$5:$C$605,'Resumo (2)'!E13,Dez!$U$5:$U$605,"Receita",Dez!$K$5:$K$605,"Não Pago")</f>
        <v>0</v>
      </c>
      <c r="AD13" s="85">
        <f t="shared" si="4"/>
        <v>7</v>
      </c>
      <c r="AE13" s="85">
        <f>SUMIFS(Jan!$I$5:$I$605,Jan!$C$5:$C$605,'Resumo (2)'!E13,Jan!$U$5:$U$605,"Despesa",Jan!$K$5:$K$605,"Não Pago")</f>
        <v>0</v>
      </c>
      <c r="AF13" s="85">
        <f>SUMIFS(Fev!$I$5:$I$605,Fev!$C$5:$C$605,'Resumo (2)'!E13,Fev!$U$5:$U$605,"Despesa",Fev!$K$5:$K$605,"Não Pago")</f>
        <v>0</v>
      </c>
      <c r="AG13" s="85">
        <f>SUMIFS(Mar!$I$5:$I$605,Mar!$C$5:$C$605,'Resumo (2)'!E13,Mar!$U$5:$U$605,"Despesa",Mar!$K$5:$K$605,"Não Pago")</f>
        <v>0</v>
      </c>
      <c r="AH13" s="85">
        <f>SUMIFS(Abr!$I$5:$I$605,Abr!$C$5:$C$605,'Resumo (2)'!E13,Abr!$U$5:$U$605,"Despesa",Abr!$K$5:$K$605,"Não Pago")</f>
        <v>0</v>
      </c>
      <c r="AI13" s="85">
        <f>SUMIFS(Mai!$I$5:$I$605,Mai!$C$5:$C$605,'Resumo (2)'!E13,Mai!$U$5:$U$605,"Despesa",Mai!$K$5:$K$605,"Não Pago")</f>
        <v>0</v>
      </c>
      <c r="AJ13" s="85">
        <f>SUMIFS(Jun!$I$5:$I$605,Jun!$C$5:$C$605,'Resumo (2)'!E13,Jun!$U$5:$U$605,"Despesa",Jun!$K$5:$K$605,"Não Pago")</f>
        <v>0</v>
      </c>
      <c r="AK13" s="85">
        <f>SUMIFS(Jul!$I$5:$I$605,Jul!$C$5:$C$605,'Resumo (2)'!E13,Jul!$U$5:$U$605,"Despesa",Jul!$K$5:$K$605,"Não Pago")</f>
        <v>0</v>
      </c>
      <c r="AL13" s="85">
        <f>SUMIFS(Ago!$I$5:$I$605,Ago!$C$5:$C$605,'Resumo (2)'!E13,Ago!$U$5:$U$605,"Despesa",Ago!$K$5:$K$605,"Não Pago")</f>
        <v>0</v>
      </c>
      <c r="AM13" s="85">
        <f>SUMIFS(Set!$I$5:$I$605,Set!$C$5:$C$605,'Resumo (2)'!E13,Set!$U$5:$U$605,"Despesa",Set!$K$5:$K$605,"Não Pago")</f>
        <v>0</v>
      </c>
      <c r="AN13" s="85">
        <f>SUMIFS(Out!$I$5:$I$605,Out!$C$5:$C$605,'Resumo (2)'!E13,Out!$U$5:$U$605,"Despesa",Out!$K$5:$K$605,"Não Pago")</f>
        <v>0</v>
      </c>
      <c r="AO13" s="85">
        <f>SUMIFS(Nov!$I$5:$I$605,Nov!$C$5:$C$605,'Resumo (2)'!E13,Nov!$U$5:$U$605,"Despesa",Nov!$K$5:$K$605,"Não Pago")</f>
        <v>0</v>
      </c>
      <c r="AP13" s="85">
        <f>SUMIFS(Dez!$I$5:$I$605,Dez!$C$5:$C$605,'Resumo (2)'!E13,Dez!$U$5:$U$605,"Despesa",Dez!$K$5:$K$605,"Não Pago")</f>
        <v>0</v>
      </c>
    </row>
    <row r="14" spans="1:42" ht="25.5" customHeight="1" thickTop="1" thickBot="1" x14ac:dyDescent="0.3">
      <c r="E14" s="37">
        <v>8</v>
      </c>
      <c r="F14" s="34">
        <f t="shared" si="0"/>
        <v>1232</v>
      </c>
      <c r="G14" s="34">
        <f t="shared" si="1"/>
        <v>4152.21</v>
      </c>
      <c r="H14" s="34">
        <f t="shared" si="2"/>
        <v>-2920.21</v>
      </c>
      <c r="P14" s="85">
        <f t="shared" si="3"/>
        <v>8</v>
      </c>
      <c r="Q14" s="85">
        <f>SUMIFS(Jan!$I$5:$I$605,Jan!$C$5:$C$605,'Resumo (2)'!E14,Jan!$U$5:$U$605,"Receita",Jan!$K$5:$K$605,"Não Pago")</f>
        <v>0</v>
      </c>
      <c r="R14" s="85">
        <f>SUMIFS(Fev!$I$5:$I$605,Fev!$C$5:$C$605,'Resumo (2)'!E14,Fev!$U$5:$U$605,"Receita",Fev!$K$5:$K$605,"Não Pago")</f>
        <v>0</v>
      </c>
      <c r="S14" s="85">
        <f>SUMIFS(Mar!$I$5:$I$605,Mar!$C$5:$C$605,'Resumo (2)'!E14,Mar!$U$5:$U$605,"Receita",Mar!$K$5:$K$605,"Não Pago")</f>
        <v>0</v>
      </c>
      <c r="T14" s="85">
        <f>SUMIFS(Abr!$I$5:$I$605,Abr!$C$5:$C$605,'Resumo (2)'!E14,Abr!$U$5:$U$605,"Receita",Abr!$K$5:$K$605,"Não Pago")</f>
        <v>0</v>
      </c>
      <c r="U14" s="85">
        <f>SUMIFS(Mai!$I$5:$I$605,Mai!$C$5:$C$605,'Resumo (2)'!E14,Mai!$U$5:$U$605,"Receita",Mai!$K$5:$K$605,"Não Pago")</f>
        <v>0</v>
      </c>
      <c r="V14" s="85">
        <f>SUMIFS(Jun!$I$5:$I$605,Jun!$C$5:$C$605,'Resumo (2)'!E14,Jun!$U$5:$U$605,"Receita",Jun!$K$5:$K$605,"Não Pago")</f>
        <v>0</v>
      </c>
      <c r="W14" s="85">
        <f>SUMIFS(Jul!$I$5:$I$605,Jul!$C$5:$C$605,'Resumo (2)'!E14,Jul!$U$5:$U$605,"Receita",Jul!$K$5:$K$605,"Não Pago")</f>
        <v>0</v>
      </c>
      <c r="X14" s="85">
        <f>SUMIFS(Ago!$I$5:$I$605,Ago!$C$5:$C$605,'Resumo (2)'!E14,Ago!$U$5:$U$605,"Receita",Ago!$K$5:$K$605,"Não Pago")</f>
        <v>1232</v>
      </c>
      <c r="Y14" s="85">
        <f>SUMIFS(Set!$I$5:$I$605,Set!$C$5:$C$605,'Resumo (2)'!E14,Set!$U$5:$U$605,"Receita",Set!$K$5:$K$605,"Não Pago")</f>
        <v>0</v>
      </c>
      <c r="Z14" s="85">
        <f>SUMIFS(Out!$I$5:$I$605,Out!$C$5:$C$605,'Resumo (2)'!E14,Out!$U$5:$U$605,"Receita",Out!$K$5:$K$605,"Não Pago")</f>
        <v>0</v>
      </c>
      <c r="AA14" s="85">
        <f>SUMIFS(Nov!$I$5:$I$605,Nov!$C$5:$C$605,'Resumo (2)'!E14,Nov!$U$5:$U$605,"Receita",Nov!$K$5:$K$605,"Não Pago")</f>
        <v>0</v>
      </c>
      <c r="AB14" s="85">
        <f>SUMIFS(Dez!$I$5:$I$605,Dez!$C$5:$C$605,'Resumo (2)'!E14,Dez!$U$5:$U$605,"Receita",Dez!$K$5:$K$605,"Não Pago")</f>
        <v>0</v>
      </c>
      <c r="AD14" s="85">
        <f t="shared" si="4"/>
        <v>8</v>
      </c>
      <c r="AE14" s="85">
        <f>SUMIFS(Jan!$I$5:$I$605,Jan!$C$5:$C$605,'Resumo (2)'!E14,Jan!$U$5:$U$605,"Despesa",Jan!$K$5:$K$605,"Não Pago")</f>
        <v>0</v>
      </c>
      <c r="AF14" s="85">
        <f>SUMIFS(Fev!$I$5:$I$605,Fev!$C$5:$C$605,'Resumo (2)'!E14,Fev!$U$5:$U$605,"Despesa",Fev!$K$5:$K$605,"Não Pago")</f>
        <v>0</v>
      </c>
      <c r="AG14" s="85">
        <f>SUMIFS(Mar!$I$5:$I$605,Mar!$C$5:$C$605,'Resumo (2)'!E14,Mar!$U$5:$U$605,"Despesa",Mar!$K$5:$K$605,"Não Pago")</f>
        <v>0</v>
      </c>
      <c r="AH14" s="85">
        <f>SUMIFS(Abr!$I$5:$I$605,Abr!$C$5:$C$605,'Resumo (2)'!E14,Abr!$U$5:$U$605,"Despesa",Abr!$K$5:$K$605,"Não Pago")</f>
        <v>0</v>
      </c>
      <c r="AI14" s="85">
        <f>SUMIFS(Mai!$I$5:$I$605,Mai!$C$5:$C$605,'Resumo (2)'!E14,Mai!$U$5:$U$605,"Despesa",Mai!$K$5:$K$605,"Não Pago")</f>
        <v>0</v>
      </c>
      <c r="AJ14" s="85">
        <f>SUMIFS(Jun!$I$5:$I$605,Jun!$C$5:$C$605,'Resumo (2)'!E14,Jun!$U$5:$U$605,"Despesa",Jun!$K$5:$K$605,"Não Pago")</f>
        <v>0</v>
      </c>
      <c r="AK14" s="85">
        <f>SUMIFS(Jul!$I$5:$I$605,Jul!$C$5:$C$605,'Resumo (2)'!E14,Jul!$U$5:$U$605,"Despesa",Jul!$K$5:$K$605,"Não Pago")</f>
        <v>0</v>
      </c>
      <c r="AL14" s="85">
        <f>SUMIFS(Ago!$I$5:$I$605,Ago!$C$5:$C$605,'Resumo (2)'!E14,Ago!$U$5:$U$605,"Despesa",Ago!$K$5:$K$605,"Não Pago")</f>
        <v>4152.21</v>
      </c>
      <c r="AM14" s="85">
        <f>SUMIFS(Set!$I$5:$I$605,Set!$C$5:$C$605,'Resumo (2)'!E14,Set!$U$5:$U$605,"Despesa",Set!$K$5:$K$605,"Não Pago")</f>
        <v>0</v>
      </c>
      <c r="AN14" s="85">
        <f>SUMIFS(Out!$I$5:$I$605,Out!$C$5:$C$605,'Resumo (2)'!E14,Out!$U$5:$U$605,"Despesa",Out!$K$5:$K$605,"Não Pago")</f>
        <v>0</v>
      </c>
      <c r="AO14" s="85">
        <f>SUMIFS(Nov!$I$5:$I$605,Nov!$C$5:$C$605,'Resumo (2)'!E14,Nov!$U$5:$U$605,"Despesa",Nov!$K$5:$K$605,"Não Pago")</f>
        <v>0</v>
      </c>
      <c r="AP14" s="85">
        <f>SUMIFS(Dez!$I$5:$I$605,Dez!$C$5:$C$605,'Resumo (2)'!E14,Dez!$U$5:$U$605,"Despesa",Dez!$K$5:$K$605,"Não Pago")</f>
        <v>0</v>
      </c>
    </row>
    <row r="15" spans="1:42" ht="25.5" customHeight="1" thickTop="1" thickBot="1" x14ac:dyDescent="0.3">
      <c r="E15" s="37">
        <v>9</v>
      </c>
      <c r="F15" s="34">
        <f t="shared" si="0"/>
        <v>0</v>
      </c>
      <c r="G15" s="34">
        <f t="shared" si="1"/>
        <v>0</v>
      </c>
      <c r="H15" s="34">
        <f t="shared" si="2"/>
        <v>0</v>
      </c>
      <c r="P15" s="85">
        <f t="shared" si="3"/>
        <v>9</v>
      </c>
      <c r="Q15" s="85">
        <f>SUMIFS(Jan!$I$5:$I$605,Jan!$C$5:$C$605,'Resumo (2)'!E15,Jan!$U$5:$U$605,"Receita",Jan!$K$5:$K$605,"Não Pago")</f>
        <v>0</v>
      </c>
      <c r="R15" s="85">
        <f>SUMIFS(Fev!$I$5:$I$605,Fev!$C$5:$C$605,'Resumo (2)'!E15,Fev!$U$5:$U$605,"Receita",Fev!$K$5:$K$605,"Não Pago")</f>
        <v>0</v>
      </c>
      <c r="S15" s="85">
        <f>SUMIFS(Mar!$I$5:$I$605,Mar!$C$5:$C$605,'Resumo (2)'!E15,Mar!$U$5:$U$605,"Receita",Mar!$K$5:$K$605,"Não Pago")</f>
        <v>0</v>
      </c>
      <c r="T15" s="85">
        <f>SUMIFS(Abr!$I$5:$I$605,Abr!$C$5:$C$605,'Resumo (2)'!E15,Abr!$U$5:$U$605,"Receita",Abr!$K$5:$K$605,"Não Pago")</f>
        <v>0</v>
      </c>
      <c r="U15" s="85">
        <f>SUMIFS(Mai!$I$5:$I$605,Mai!$C$5:$C$605,'Resumo (2)'!E15,Mai!$U$5:$U$605,"Receita",Mai!$K$5:$K$605,"Não Pago")</f>
        <v>0</v>
      </c>
      <c r="V15" s="85">
        <f>SUMIFS(Jun!$I$5:$I$605,Jun!$C$5:$C$605,'Resumo (2)'!E15,Jun!$U$5:$U$605,"Receita",Jun!$K$5:$K$605,"Não Pago")</f>
        <v>0</v>
      </c>
      <c r="W15" s="85">
        <f>SUMIFS(Jul!$I$5:$I$605,Jul!$C$5:$C$605,'Resumo (2)'!E15,Jul!$U$5:$U$605,"Receita",Jul!$K$5:$K$605,"Não Pago")</f>
        <v>0</v>
      </c>
      <c r="X15" s="85">
        <f>SUMIFS(Ago!$I$5:$I$605,Ago!$C$5:$C$605,'Resumo (2)'!E15,Ago!$U$5:$U$605,"Receita",Ago!$K$5:$K$605,"Não Pago")</f>
        <v>0</v>
      </c>
      <c r="Y15" s="85">
        <f>SUMIFS(Set!$I$5:$I$605,Set!$C$5:$C$605,'Resumo (2)'!E15,Set!$U$5:$U$605,"Receita",Set!$K$5:$K$605,"Não Pago")</f>
        <v>0</v>
      </c>
      <c r="Z15" s="85">
        <f>SUMIFS(Out!$I$5:$I$605,Out!$C$5:$C$605,'Resumo (2)'!E15,Out!$U$5:$U$605,"Receita",Out!$K$5:$K$605,"Não Pago")</f>
        <v>0</v>
      </c>
      <c r="AA15" s="85">
        <f>SUMIFS(Nov!$I$5:$I$605,Nov!$C$5:$C$605,'Resumo (2)'!E15,Nov!$U$5:$U$605,"Receita",Nov!$K$5:$K$605,"Não Pago")</f>
        <v>0</v>
      </c>
      <c r="AB15" s="85">
        <f>SUMIFS(Dez!$I$5:$I$605,Dez!$C$5:$C$605,'Resumo (2)'!E15,Dez!$U$5:$U$605,"Receita",Dez!$K$5:$K$605,"Não Pago")</f>
        <v>0</v>
      </c>
      <c r="AD15" s="85">
        <f t="shared" si="4"/>
        <v>9</v>
      </c>
      <c r="AE15" s="85">
        <f>SUMIFS(Jan!$I$5:$I$605,Jan!$C$5:$C$605,'Resumo (2)'!E15,Jan!$U$5:$U$605,"Despesa",Jan!$K$5:$K$605,"Não Pago")</f>
        <v>0</v>
      </c>
      <c r="AF15" s="85">
        <f>SUMIFS(Fev!$I$5:$I$605,Fev!$C$5:$C$605,'Resumo (2)'!E15,Fev!$U$5:$U$605,"Despesa",Fev!$K$5:$K$605,"Não Pago")</f>
        <v>0</v>
      </c>
      <c r="AG15" s="85">
        <f>SUMIFS(Mar!$I$5:$I$605,Mar!$C$5:$C$605,'Resumo (2)'!E15,Mar!$U$5:$U$605,"Despesa",Mar!$K$5:$K$605,"Não Pago")</f>
        <v>0</v>
      </c>
      <c r="AH15" s="85">
        <f>SUMIFS(Abr!$I$5:$I$605,Abr!$C$5:$C$605,'Resumo (2)'!E15,Abr!$U$5:$U$605,"Despesa",Abr!$K$5:$K$605,"Não Pago")</f>
        <v>0</v>
      </c>
      <c r="AI15" s="85">
        <f>SUMIFS(Mai!$I$5:$I$605,Mai!$C$5:$C$605,'Resumo (2)'!E15,Mai!$U$5:$U$605,"Despesa",Mai!$K$5:$K$605,"Não Pago")</f>
        <v>0</v>
      </c>
      <c r="AJ15" s="85">
        <f>SUMIFS(Jun!$I$5:$I$605,Jun!$C$5:$C$605,'Resumo (2)'!E15,Jun!$U$5:$U$605,"Despesa",Jun!$K$5:$K$605,"Não Pago")</f>
        <v>0</v>
      </c>
      <c r="AK15" s="85">
        <f>SUMIFS(Jul!$I$5:$I$605,Jul!$C$5:$C$605,'Resumo (2)'!E15,Jul!$U$5:$U$605,"Despesa",Jul!$K$5:$K$605,"Não Pago")</f>
        <v>0</v>
      </c>
      <c r="AL15" s="85">
        <f>SUMIFS(Ago!$I$5:$I$605,Ago!$C$5:$C$605,'Resumo (2)'!E15,Ago!$U$5:$U$605,"Despesa",Ago!$K$5:$K$605,"Não Pago")</f>
        <v>0</v>
      </c>
      <c r="AM15" s="85">
        <f>SUMIFS(Set!$I$5:$I$605,Set!$C$5:$C$605,'Resumo (2)'!E15,Set!$U$5:$U$605,"Despesa",Set!$K$5:$K$605,"Não Pago")</f>
        <v>0</v>
      </c>
      <c r="AN15" s="85">
        <f>SUMIFS(Out!$I$5:$I$605,Out!$C$5:$C$605,'Resumo (2)'!E15,Out!$U$5:$U$605,"Despesa",Out!$K$5:$K$605,"Não Pago")</f>
        <v>0</v>
      </c>
      <c r="AO15" s="85">
        <f>SUMIFS(Nov!$I$5:$I$605,Nov!$C$5:$C$605,'Resumo (2)'!E15,Nov!$U$5:$U$605,"Despesa",Nov!$K$5:$K$605,"Não Pago")</f>
        <v>0</v>
      </c>
      <c r="AP15" s="85">
        <f>SUMIFS(Dez!$I$5:$I$605,Dez!$C$5:$C$605,'Resumo (2)'!E15,Dez!$U$5:$U$605,"Despesa",Dez!$K$5:$K$605,"Não Pago")</f>
        <v>0</v>
      </c>
    </row>
    <row r="16" spans="1:42" ht="25.5" customHeight="1" thickTop="1" thickBot="1" x14ac:dyDescent="0.3">
      <c r="E16" s="37">
        <v>10</v>
      </c>
      <c r="F16" s="34">
        <f t="shared" si="0"/>
        <v>0</v>
      </c>
      <c r="G16" s="34">
        <f t="shared" si="1"/>
        <v>0</v>
      </c>
      <c r="H16" s="34">
        <f t="shared" si="2"/>
        <v>0</v>
      </c>
      <c r="P16" s="85">
        <f t="shared" si="3"/>
        <v>10</v>
      </c>
      <c r="Q16" s="85">
        <f>SUMIFS(Jan!$I$5:$I$605,Jan!$C$5:$C$605,'Resumo (2)'!E16,Jan!$U$5:$U$605,"Receita",Jan!$K$5:$K$605,"Não Pago")</f>
        <v>0</v>
      </c>
      <c r="R16" s="85">
        <f>SUMIFS(Fev!$I$5:$I$605,Fev!$C$5:$C$605,'Resumo (2)'!E16,Fev!$U$5:$U$605,"Receita",Fev!$K$5:$K$605,"Não Pago")</f>
        <v>0</v>
      </c>
      <c r="S16" s="85">
        <f>SUMIFS(Mar!$I$5:$I$605,Mar!$C$5:$C$605,'Resumo (2)'!E16,Mar!$U$5:$U$605,"Receita",Mar!$K$5:$K$605,"Não Pago")</f>
        <v>0</v>
      </c>
      <c r="T16" s="85">
        <f>SUMIFS(Abr!$I$5:$I$605,Abr!$C$5:$C$605,'Resumo (2)'!E16,Abr!$U$5:$U$605,"Receita",Abr!$K$5:$K$605,"Não Pago")</f>
        <v>0</v>
      </c>
      <c r="U16" s="85">
        <f>SUMIFS(Mai!$I$5:$I$605,Mai!$C$5:$C$605,'Resumo (2)'!E16,Mai!$U$5:$U$605,"Receita",Mai!$K$5:$K$605,"Não Pago")</f>
        <v>0</v>
      </c>
      <c r="V16" s="85">
        <f>SUMIFS(Jun!$I$5:$I$605,Jun!$C$5:$C$605,'Resumo (2)'!E16,Jun!$U$5:$U$605,"Receita",Jun!$K$5:$K$605,"Não Pago")</f>
        <v>0</v>
      </c>
      <c r="W16" s="85">
        <f>SUMIFS(Jul!$I$5:$I$605,Jul!$C$5:$C$605,'Resumo (2)'!E16,Jul!$U$5:$U$605,"Receita",Jul!$K$5:$K$605,"Não Pago")</f>
        <v>0</v>
      </c>
      <c r="X16" s="85">
        <f>SUMIFS(Ago!$I$5:$I$605,Ago!$C$5:$C$605,'Resumo (2)'!E16,Ago!$U$5:$U$605,"Receita",Ago!$K$5:$K$605,"Não Pago")</f>
        <v>0</v>
      </c>
      <c r="Y16" s="85">
        <f>SUMIFS(Set!$I$5:$I$605,Set!$C$5:$C$605,'Resumo (2)'!E16,Set!$U$5:$U$605,"Receita",Set!$K$5:$K$605,"Não Pago")</f>
        <v>0</v>
      </c>
      <c r="Z16" s="85">
        <f>SUMIFS(Out!$I$5:$I$605,Out!$C$5:$C$605,'Resumo (2)'!E16,Out!$U$5:$U$605,"Receita",Out!$K$5:$K$605,"Não Pago")</f>
        <v>0</v>
      </c>
      <c r="AA16" s="85">
        <f>SUMIFS(Nov!$I$5:$I$605,Nov!$C$5:$C$605,'Resumo (2)'!E16,Nov!$U$5:$U$605,"Receita",Nov!$K$5:$K$605,"Não Pago")</f>
        <v>0</v>
      </c>
      <c r="AB16" s="85">
        <f>SUMIFS(Dez!$I$5:$I$605,Dez!$C$5:$C$605,'Resumo (2)'!E16,Dez!$U$5:$U$605,"Receita",Dez!$K$5:$K$605,"Não Pago")</f>
        <v>0</v>
      </c>
      <c r="AD16" s="85">
        <f t="shared" si="4"/>
        <v>10</v>
      </c>
      <c r="AE16" s="85">
        <f>SUMIFS(Jan!$I$5:$I$605,Jan!$C$5:$C$605,'Resumo (2)'!E16,Jan!$U$5:$U$605,"Despesa",Jan!$K$5:$K$605,"Não Pago")</f>
        <v>0</v>
      </c>
      <c r="AF16" s="85">
        <f>SUMIFS(Fev!$I$5:$I$605,Fev!$C$5:$C$605,'Resumo (2)'!E16,Fev!$U$5:$U$605,"Despesa",Fev!$K$5:$K$605,"Não Pago")</f>
        <v>0</v>
      </c>
      <c r="AG16" s="85">
        <f>SUMIFS(Mar!$I$5:$I$605,Mar!$C$5:$C$605,'Resumo (2)'!E16,Mar!$U$5:$U$605,"Despesa",Mar!$K$5:$K$605,"Não Pago")</f>
        <v>0</v>
      </c>
      <c r="AH16" s="85">
        <f>SUMIFS(Abr!$I$5:$I$605,Abr!$C$5:$C$605,'Resumo (2)'!E16,Abr!$U$5:$U$605,"Despesa",Abr!$K$5:$K$605,"Não Pago")</f>
        <v>0</v>
      </c>
      <c r="AI16" s="85">
        <f>SUMIFS(Mai!$I$5:$I$605,Mai!$C$5:$C$605,'Resumo (2)'!E16,Mai!$U$5:$U$605,"Despesa",Mai!$K$5:$K$605,"Não Pago")</f>
        <v>0</v>
      </c>
      <c r="AJ16" s="85">
        <f>SUMIFS(Jun!$I$5:$I$605,Jun!$C$5:$C$605,'Resumo (2)'!E16,Jun!$U$5:$U$605,"Despesa",Jun!$K$5:$K$605,"Não Pago")</f>
        <v>0</v>
      </c>
      <c r="AK16" s="85">
        <f>SUMIFS(Jul!$I$5:$I$605,Jul!$C$5:$C$605,'Resumo (2)'!E16,Jul!$U$5:$U$605,"Despesa",Jul!$K$5:$K$605,"Não Pago")</f>
        <v>0</v>
      </c>
      <c r="AL16" s="85">
        <f>SUMIFS(Ago!$I$5:$I$605,Ago!$C$5:$C$605,'Resumo (2)'!E16,Ago!$U$5:$U$605,"Despesa",Ago!$K$5:$K$605,"Não Pago")</f>
        <v>0</v>
      </c>
      <c r="AM16" s="85">
        <f>SUMIFS(Set!$I$5:$I$605,Set!$C$5:$C$605,'Resumo (2)'!E16,Set!$U$5:$U$605,"Despesa",Set!$K$5:$K$605,"Não Pago")</f>
        <v>0</v>
      </c>
      <c r="AN16" s="85">
        <f>SUMIFS(Out!$I$5:$I$605,Out!$C$5:$C$605,'Resumo (2)'!E16,Out!$U$5:$U$605,"Despesa",Out!$K$5:$K$605,"Não Pago")</f>
        <v>0</v>
      </c>
      <c r="AO16" s="85">
        <f>SUMIFS(Nov!$I$5:$I$605,Nov!$C$5:$C$605,'Resumo (2)'!E16,Nov!$U$5:$U$605,"Despesa",Nov!$K$5:$K$605,"Não Pago")</f>
        <v>0</v>
      </c>
      <c r="AP16" s="85">
        <f>SUMIFS(Dez!$I$5:$I$605,Dez!$C$5:$C$605,'Resumo (2)'!E16,Dez!$U$5:$U$605,"Despesa",Dez!$K$5:$K$605,"Não Pago")</f>
        <v>0</v>
      </c>
    </row>
    <row r="17" spans="5:42" ht="25.5" customHeight="1" thickTop="1" thickBot="1" x14ac:dyDescent="0.3">
      <c r="E17" s="37">
        <v>11</v>
      </c>
      <c r="F17" s="34">
        <f t="shared" si="0"/>
        <v>0</v>
      </c>
      <c r="G17" s="34">
        <f t="shared" si="1"/>
        <v>0</v>
      </c>
      <c r="H17" s="34">
        <f t="shared" si="2"/>
        <v>0</v>
      </c>
      <c r="P17" s="85">
        <f t="shared" si="3"/>
        <v>11</v>
      </c>
      <c r="Q17" s="85">
        <f>SUMIFS(Jan!$I$5:$I$605,Jan!$C$5:$C$605,'Resumo (2)'!E17,Jan!$U$5:$U$605,"Receita",Jan!$K$5:$K$605,"Não Pago")</f>
        <v>0</v>
      </c>
      <c r="R17" s="85">
        <f>SUMIFS(Fev!$I$5:$I$605,Fev!$C$5:$C$605,'Resumo (2)'!E17,Fev!$U$5:$U$605,"Receita",Fev!$K$5:$K$605,"Não Pago")</f>
        <v>0</v>
      </c>
      <c r="S17" s="85">
        <f>SUMIFS(Mar!$I$5:$I$605,Mar!$C$5:$C$605,'Resumo (2)'!E17,Mar!$U$5:$U$605,"Receita",Mar!$K$5:$K$605,"Não Pago")</f>
        <v>0</v>
      </c>
      <c r="T17" s="85">
        <f>SUMIFS(Abr!$I$5:$I$605,Abr!$C$5:$C$605,'Resumo (2)'!E17,Abr!$U$5:$U$605,"Receita",Abr!$K$5:$K$605,"Não Pago")</f>
        <v>0</v>
      </c>
      <c r="U17" s="85">
        <f>SUMIFS(Mai!$I$5:$I$605,Mai!$C$5:$C$605,'Resumo (2)'!E17,Mai!$U$5:$U$605,"Receita",Mai!$K$5:$K$605,"Não Pago")</f>
        <v>0</v>
      </c>
      <c r="V17" s="85">
        <f>SUMIFS(Jun!$I$5:$I$605,Jun!$C$5:$C$605,'Resumo (2)'!E17,Jun!$U$5:$U$605,"Receita",Jun!$K$5:$K$605,"Não Pago")</f>
        <v>0</v>
      </c>
      <c r="W17" s="85">
        <f>SUMIFS(Jul!$I$5:$I$605,Jul!$C$5:$C$605,'Resumo (2)'!E17,Jul!$U$5:$U$605,"Receita",Jul!$K$5:$K$605,"Não Pago")</f>
        <v>0</v>
      </c>
      <c r="X17" s="85">
        <f>SUMIFS(Ago!$I$5:$I$605,Ago!$C$5:$C$605,'Resumo (2)'!E17,Ago!$U$5:$U$605,"Receita",Ago!$K$5:$K$605,"Não Pago")</f>
        <v>0</v>
      </c>
      <c r="Y17" s="85">
        <f>SUMIFS(Set!$I$5:$I$605,Set!$C$5:$C$605,'Resumo (2)'!E17,Set!$U$5:$U$605,"Receita",Set!$K$5:$K$605,"Não Pago")</f>
        <v>0</v>
      </c>
      <c r="Z17" s="85">
        <f>SUMIFS(Out!$I$5:$I$605,Out!$C$5:$C$605,'Resumo (2)'!E17,Out!$U$5:$U$605,"Receita",Out!$K$5:$K$605,"Não Pago")</f>
        <v>0</v>
      </c>
      <c r="AA17" s="85">
        <f>SUMIFS(Nov!$I$5:$I$605,Nov!$C$5:$C$605,'Resumo (2)'!E17,Nov!$U$5:$U$605,"Receita",Nov!$K$5:$K$605,"Não Pago")</f>
        <v>0</v>
      </c>
      <c r="AB17" s="85">
        <f>SUMIFS(Dez!$I$5:$I$605,Dez!$C$5:$C$605,'Resumo (2)'!E17,Dez!$U$5:$U$605,"Receita",Dez!$K$5:$K$605,"Não Pago")</f>
        <v>0</v>
      </c>
      <c r="AD17" s="85">
        <f t="shared" si="4"/>
        <v>11</v>
      </c>
      <c r="AE17" s="85">
        <f>SUMIFS(Jan!$I$5:$I$605,Jan!$C$5:$C$605,'Resumo (2)'!E17,Jan!$U$5:$U$605,"Despesa",Jan!$K$5:$K$605,"Não Pago")</f>
        <v>0</v>
      </c>
      <c r="AF17" s="85">
        <f>SUMIFS(Fev!$I$5:$I$605,Fev!$C$5:$C$605,'Resumo (2)'!E17,Fev!$U$5:$U$605,"Despesa",Fev!$K$5:$K$605,"Não Pago")</f>
        <v>0</v>
      </c>
      <c r="AG17" s="85">
        <f>SUMIFS(Mar!$I$5:$I$605,Mar!$C$5:$C$605,'Resumo (2)'!E17,Mar!$U$5:$U$605,"Despesa",Mar!$K$5:$K$605,"Não Pago")</f>
        <v>0</v>
      </c>
      <c r="AH17" s="85">
        <f>SUMIFS(Abr!$I$5:$I$605,Abr!$C$5:$C$605,'Resumo (2)'!E17,Abr!$U$5:$U$605,"Despesa",Abr!$K$5:$K$605,"Não Pago")</f>
        <v>0</v>
      </c>
      <c r="AI17" s="85">
        <f>SUMIFS(Mai!$I$5:$I$605,Mai!$C$5:$C$605,'Resumo (2)'!E17,Mai!$U$5:$U$605,"Despesa",Mai!$K$5:$K$605,"Não Pago")</f>
        <v>0</v>
      </c>
      <c r="AJ17" s="85">
        <f>SUMIFS(Jun!$I$5:$I$605,Jun!$C$5:$C$605,'Resumo (2)'!E17,Jun!$U$5:$U$605,"Despesa",Jun!$K$5:$K$605,"Não Pago")</f>
        <v>0</v>
      </c>
      <c r="AK17" s="85">
        <f>SUMIFS(Jul!$I$5:$I$605,Jul!$C$5:$C$605,'Resumo (2)'!E17,Jul!$U$5:$U$605,"Despesa",Jul!$K$5:$K$605,"Não Pago")</f>
        <v>0</v>
      </c>
      <c r="AL17" s="85">
        <f>SUMIFS(Ago!$I$5:$I$605,Ago!$C$5:$C$605,'Resumo (2)'!E17,Ago!$U$5:$U$605,"Despesa",Ago!$K$5:$K$605,"Não Pago")</f>
        <v>0</v>
      </c>
      <c r="AM17" s="85">
        <f>SUMIFS(Set!$I$5:$I$605,Set!$C$5:$C$605,'Resumo (2)'!E17,Set!$U$5:$U$605,"Despesa",Set!$K$5:$K$605,"Não Pago")</f>
        <v>0</v>
      </c>
      <c r="AN17" s="85">
        <f>SUMIFS(Out!$I$5:$I$605,Out!$C$5:$C$605,'Resumo (2)'!E17,Out!$U$5:$U$605,"Despesa",Out!$K$5:$K$605,"Não Pago")</f>
        <v>0</v>
      </c>
      <c r="AO17" s="85">
        <f>SUMIFS(Nov!$I$5:$I$605,Nov!$C$5:$C$605,'Resumo (2)'!E17,Nov!$U$5:$U$605,"Despesa",Nov!$K$5:$K$605,"Não Pago")</f>
        <v>0</v>
      </c>
      <c r="AP17" s="85">
        <f>SUMIFS(Dez!$I$5:$I$605,Dez!$C$5:$C$605,'Resumo (2)'!E17,Dez!$U$5:$U$605,"Despesa",Dez!$K$5:$K$605,"Não Pago")</f>
        <v>0</v>
      </c>
    </row>
    <row r="18" spans="5:42" ht="25.5" customHeight="1" thickTop="1" thickBot="1" x14ac:dyDescent="0.3">
      <c r="E18" s="37">
        <v>12</v>
      </c>
      <c r="F18" s="34">
        <f t="shared" si="0"/>
        <v>0</v>
      </c>
      <c r="G18" s="34">
        <f t="shared" si="1"/>
        <v>0</v>
      </c>
      <c r="H18" s="34">
        <f t="shared" si="2"/>
        <v>0</v>
      </c>
      <c r="P18" s="85">
        <f t="shared" si="3"/>
        <v>12</v>
      </c>
      <c r="Q18" s="85">
        <f>SUMIFS(Jan!$I$5:$I$605,Jan!$C$5:$C$605,'Resumo (2)'!E18,Jan!$U$5:$U$605,"Receita",Jan!$K$5:$K$605,"Não Pago")</f>
        <v>0</v>
      </c>
      <c r="R18" s="85">
        <f>SUMIFS(Fev!$I$5:$I$605,Fev!$C$5:$C$605,'Resumo (2)'!E18,Fev!$U$5:$U$605,"Receita",Fev!$K$5:$K$605,"Não Pago")</f>
        <v>0</v>
      </c>
      <c r="S18" s="85">
        <f>SUMIFS(Mar!$I$5:$I$605,Mar!$C$5:$C$605,'Resumo (2)'!E18,Mar!$U$5:$U$605,"Receita",Mar!$K$5:$K$605,"Não Pago")</f>
        <v>0</v>
      </c>
      <c r="T18" s="85">
        <f>SUMIFS(Abr!$I$5:$I$605,Abr!$C$5:$C$605,'Resumo (2)'!E18,Abr!$U$5:$U$605,"Receita",Abr!$K$5:$K$605,"Não Pago")</f>
        <v>0</v>
      </c>
      <c r="U18" s="85">
        <f>SUMIFS(Mai!$I$5:$I$605,Mai!$C$5:$C$605,'Resumo (2)'!E18,Mai!$U$5:$U$605,"Receita",Mai!$K$5:$K$605,"Não Pago")</f>
        <v>0</v>
      </c>
      <c r="V18" s="85">
        <f>SUMIFS(Jun!$I$5:$I$605,Jun!$C$5:$C$605,'Resumo (2)'!E18,Jun!$U$5:$U$605,"Receita",Jun!$K$5:$K$605,"Não Pago")</f>
        <v>0</v>
      </c>
      <c r="W18" s="85">
        <f>SUMIFS(Jul!$I$5:$I$605,Jul!$C$5:$C$605,'Resumo (2)'!E18,Jul!$U$5:$U$605,"Receita",Jul!$K$5:$K$605,"Não Pago")</f>
        <v>0</v>
      </c>
      <c r="X18" s="85">
        <f>SUMIFS(Ago!$I$5:$I$605,Ago!$C$5:$C$605,'Resumo (2)'!E18,Ago!$U$5:$U$605,"Receita",Ago!$K$5:$K$605,"Não Pago")</f>
        <v>0</v>
      </c>
      <c r="Y18" s="85">
        <f>SUMIFS(Set!$I$5:$I$605,Set!$C$5:$C$605,'Resumo (2)'!E18,Set!$U$5:$U$605,"Receita",Set!$K$5:$K$605,"Não Pago")</f>
        <v>0</v>
      </c>
      <c r="Z18" s="85">
        <f>SUMIFS(Out!$I$5:$I$605,Out!$C$5:$C$605,'Resumo (2)'!E18,Out!$U$5:$U$605,"Receita",Out!$K$5:$K$605,"Não Pago")</f>
        <v>0</v>
      </c>
      <c r="AA18" s="85">
        <f>SUMIFS(Nov!$I$5:$I$605,Nov!$C$5:$C$605,'Resumo (2)'!E18,Nov!$U$5:$U$605,"Receita",Nov!$K$5:$K$605,"Não Pago")</f>
        <v>0</v>
      </c>
      <c r="AB18" s="85">
        <f>SUMIFS(Dez!$I$5:$I$605,Dez!$C$5:$C$605,'Resumo (2)'!E18,Dez!$U$5:$U$605,"Receita",Dez!$K$5:$K$605,"Não Pago")</f>
        <v>0</v>
      </c>
      <c r="AD18" s="85">
        <f t="shared" si="4"/>
        <v>12</v>
      </c>
      <c r="AE18" s="85">
        <f>SUMIFS(Jan!$I$5:$I$605,Jan!$C$5:$C$605,'Resumo (2)'!E18,Jan!$U$5:$U$605,"Despesa",Jan!$K$5:$K$605,"Não Pago")</f>
        <v>0</v>
      </c>
      <c r="AF18" s="85">
        <f>SUMIFS(Fev!$I$5:$I$605,Fev!$C$5:$C$605,'Resumo (2)'!E18,Fev!$U$5:$U$605,"Despesa",Fev!$K$5:$K$605,"Não Pago")</f>
        <v>0</v>
      </c>
      <c r="AG18" s="85">
        <f>SUMIFS(Mar!$I$5:$I$605,Mar!$C$5:$C$605,'Resumo (2)'!E18,Mar!$U$5:$U$605,"Despesa",Mar!$K$5:$K$605,"Não Pago")</f>
        <v>0</v>
      </c>
      <c r="AH18" s="85">
        <f>SUMIFS(Abr!$I$5:$I$605,Abr!$C$5:$C$605,'Resumo (2)'!E18,Abr!$U$5:$U$605,"Despesa",Abr!$K$5:$K$605,"Não Pago")</f>
        <v>0</v>
      </c>
      <c r="AI18" s="85">
        <f>SUMIFS(Mai!$I$5:$I$605,Mai!$C$5:$C$605,'Resumo (2)'!E18,Mai!$U$5:$U$605,"Despesa",Mai!$K$5:$K$605,"Não Pago")</f>
        <v>0</v>
      </c>
      <c r="AJ18" s="85">
        <f>SUMIFS(Jun!$I$5:$I$605,Jun!$C$5:$C$605,'Resumo (2)'!E18,Jun!$U$5:$U$605,"Despesa",Jun!$K$5:$K$605,"Não Pago")</f>
        <v>0</v>
      </c>
      <c r="AK18" s="85">
        <f>SUMIFS(Jul!$I$5:$I$605,Jul!$C$5:$C$605,'Resumo (2)'!E18,Jul!$U$5:$U$605,"Despesa",Jul!$K$5:$K$605,"Não Pago")</f>
        <v>0</v>
      </c>
      <c r="AL18" s="85">
        <f>SUMIFS(Ago!$I$5:$I$605,Ago!$C$5:$C$605,'Resumo (2)'!E18,Ago!$U$5:$U$605,"Despesa",Ago!$K$5:$K$605,"Não Pago")</f>
        <v>0</v>
      </c>
      <c r="AM18" s="85">
        <f>SUMIFS(Set!$I$5:$I$605,Set!$C$5:$C$605,'Resumo (2)'!E18,Set!$U$5:$U$605,"Despesa",Set!$K$5:$K$605,"Não Pago")</f>
        <v>0</v>
      </c>
      <c r="AN18" s="85">
        <f>SUMIFS(Out!$I$5:$I$605,Out!$C$5:$C$605,'Resumo (2)'!E18,Out!$U$5:$U$605,"Despesa",Out!$K$5:$K$605,"Não Pago")</f>
        <v>0</v>
      </c>
      <c r="AO18" s="85">
        <f>SUMIFS(Nov!$I$5:$I$605,Nov!$C$5:$C$605,'Resumo (2)'!E18,Nov!$U$5:$U$605,"Despesa",Nov!$K$5:$K$605,"Não Pago")</f>
        <v>0</v>
      </c>
      <c r="AP18" s="85">
        <f>SUMIFS(Dez!$I$5:$I$605,Dez!$C$5:$C$605,'Resumo (2)'!E18,Dez!$U$5:$U$605,"Despesa",Dez!$K$5:$K$605,"Não Pago")</f>
        <v>0</v>
      </c>
    </row>
    <row r="19" spans="5:42" ht="25.5" customHeight="1" thickTop="1" thickBot="1" x14ac:dyDescent="0.3">
      <c r="E19" s="37">
        <v>13</v>
      </c>
      <c r="F19" s="34">
        <f t="shared" si="0"/>
        <v>0</v>
      </c>
      <c r="G19" s="34">
        <f t="shared" si="1"/>
        <v>0</v>
      </c>
      <c r="H19" s="34">
        <f t="shared" si="2"/>
        <v>0</v>
      </c>
      <c r="P19" s="85">
        <f t="shared" si="3"/>
        <v>13</v>
      </c>
      <c r="Q19" s="85">
        <f>SUMIFS(Jan!$I$5:$I$605,Jan!$C$5:$C$605,'Resumo (2)'!E19,Jan!$U$5:$U$605,"Receita",Jan!$K$5:$K$605,"Não Pago")</f>
        <v>0</v>
      </c>
      <c r="R19" s="85">
        <f>SUMIFS(Fev!$I$5:$I$605,Fev!$C$5:$C$605,'Resumo (2)'!E19,Fev!$U$5:$U$605,"Receita",Fev!$K$5:$K$605,"Não Pago")</f>
        <v>0</v>
      </c>
      <c r="S19" s="85">
        <f>SUMIFS(Mar!$I$5:$I$605,Mar!$C$5:$C$605,'Resumo (2)'!E19,Mar!$U$5:$U$605,"Receita",Mar!$K$5:$K$605,"Não Pago")</f>
        <v>0</v>
      </c>
      <c r="T19" s="85">
        <f>SUMIFS(Abr!$I$5:$I$605,Abr!$C$5:$C$605,'Resumo (2)'!E19,Abr!$U$5:$U$605,"Receita",Abr!$K$5:$K$605,"Não Pago")</f>
        <v>0</v>
      </c>
      <c r="U19" s="85">
        <f>SUMIFS(Mai!$I$5:$I$605,Mai!$C$5:$C$605,'Resumo (2)'!E19,Mai!$U$5:$U$605,"Receita",Mai!$K$5:$K$605,"Não Pago")</f>
        <v>0</v>
      </c>
      <c r="V19" s="85">
        <f>SUMIFS(Jun!$I$5:$I$605,Jun!$C$5:$C$605,'Resumo (2)'!E19,Jun!$U$5:$U$605,"Receita",Jun!$K$5:$K$605,"Não Pago")</f>
        <v>0</v>
      </c>
      <c r="W19" s="85">
        <f>SUMIFS(Jul!$I$5:$I$605,Jul!$C$5:$C$605,'Resumo (2)'!E19,Jul!$U$5:$U$605,"Receita",Jul!$K$5:$K$605,"Não Pago")</f>
        <v>0</v>
      </c>
      <c r="X19" s="85">
        <f>SUMIFS(Ago!$I$5:$I$605,Ago!$C$5:$C$605,'Resumo (2)'!E19,Ago!$U$5:$U$605,"Receita",Ago!$K$5:$K$605,"Não Pago")</f>
        <v>0</v>
      </c>
      <c r="Y19" s="85">
        <f>SUMIFS(Set!$I$5:$I$605,Set!$C$5:$C$605,'Resumo (2)'!E19,Set!$U$5:$U$605,"Receita",Set!$K$5:$K$605,"Não Pago")</f>
        <v>0</v>
      </c>
      <c r="Z19" s="85">
        <f>SUMIFS(Out!$I$5:$I$605,Out!$C$5:$C$605,'Resumo (2)'!E19,Out!$U$5:$U$605,"Receita",Out!$K$5:$K$605,"Não Pago")</f>
        <v>0</v>
      </c>
      <c r="AA19" s="85">
        <f>SUMIFS(Nov!$I$5:$I$605,Nov!$C$5:$C$605,'Resumo (2)'!E19,Nov!$U$5:$U$605,"Receita",Nov!$K$5:$K$605,"Não Pago")</f>
        <v>0</v>
      </c>
      <c r="AB19" s="85">
        <f>SUMIFS(Dez!$I$5:$I$605,Dez!$C$5:$C$605,'Resumo (2)'!E19,Dez!$U$5:$U$605,"Receita",Dez!$K$5:$K$605,"Não Pago")</f>
        <v>0</v>
      </c>
      <c r="AD19" s="85">
        <f t="shared" si="4"/>
        <v>13</v>
      </c>
      <c r="AE19" s="85">
        <f>SUMIFS(Jan!$I$5:$I$605,Jan!$C$5:$C$605,'Resumo (2)'!E19,Jan!$U$5:$U$605,"Despesa",Jan!$K$5:$K$605,"Não Pago")</f>
        <v>0</v>
      </c>
      <c r="AF19" s="85">
        <f>SUMIFS(Fev!$I$5:$I$605,Fev!$C$5:$C$605,'Resumo (2)'!E19,Fev!$U$5:$U$605,"Despesa",Fev!$K$5:$K$605,"Não Pago")</f>
        <v>0</v>
      </c>
      <c r="AG19" s="85">
        <f>SUMIFS(Mar!$I$5:$I$605,Mar!$C$5:$C$605,'Resumo (2)'!E19,Mar!$U$5:$U$605,"Despesa",Mar!$K$5:$K$605,"Não Pago")</f>
        <v>0</v>
      </c>
      <c r="AH19" s="85">
        <f>SUMIFS(Abr!$I$5:$I$605,Abr!$C$5:$C$605,'Resumo (2)'!E19,Abr!$U$5:$U$605,"Despesa",Abr!$K$5:$K$605,"Não Pago")</f>
        <v>0</v>
      </c>
      <c r="AI19" s="85">
        <f>SUMIFS(Mai!$I$5:$I$605,Mai!$C$5:$C$605,'Resumo (2)'!E19,Mai!$U$5:$U$605,"Despesa",Mai!$K$5:$K$605,"Não Pago")</f>
        <v>0</v>
      </c>
      <c r="AJ19" s="85">
        <f>SUMIFS(Jun!$I$5:$I$605,Jun!$C$5:$C$605,'Resumo (2)'!E19,Jun!$U$5:$U$605,"Despesa",Jun!$K$5:$K$605,"Não Pago")</f>
        <v>0</v>
      </c>
      <c r="AK19" s="85">
        <f>SUMIFS(Jul!$I$5:$I$605,Jul!$C$5:$C$605,'Resumo (2)'!E19,Jul!$U$5:$U$605,"Despesa",Jul!$K$5:$K$605,"Não Pago")</f>
        <v>0</v>
      </c>
      <c r="AL19" s="85">
        <f>SUMIFS(Ago!$I$5:$I$605,Ago!$C$5:$C$605,'Resumo (2)'!E19,Ago!$U$5:$U$605,"Despesa",Ago!$K$5:$K$605,"Não Pago")</f>
        <v>0</v>
      </c>
      <c r="AM19" s="85">
        <f>SUMIFS(Set!$I$5:$I$605,Set!$C$5:$C$605,'Resumo (2)'!E19,Set!$U$5:$U$605,"Despesa",Set!$K$5:$K$605,"Não Pago")</f>
        <v>0</v>
      </c>
      <c r="AN19" s="85">
        <f>SUMIFS(Out!$I$5:$I$605,Out!$C$5:$C$605,'Resumo (2)'!E19,Out!$U$5:$U$605,"Despesa",Out!$K$5:$K$605,"Não Pago")</f>
        <v>0</v>
      </c>
      <c r="AO19" s="85">
        <f>SUMIFS(Nov!$I$5:$I$605,Nov!$C$5:$C$605,'Resumo (2)'!E19,Nov!$U$5:$U$605,"Despesa",Nov!$K$5:$K$605,"Não Pago")</f>
        <v>0</v>
      </c>
      <c r="AP19" s="85">
        <f>SUMIFS(Dez!$I$5:$I$605,Dez!$C$5:$C$605,'Resumo (2)'!E19,Dez!$U$5:$U$605,"Despesa",Dez!$K$5:$K$605,"Não Pago")</f>
        <v>0</v>
      </c>
    </row>
    <row r="20" spans="5:42" ht="25.5" customHeight="1" thickTop="1" thickBot="1" x14ac:dyDescent="0.3">
      <c r="E20" s="37">
        <v>14</v>
      </c>
      <c r="F20" s="34">
        <f t="shared" si="0"/>
        <v>0</v>
      </c>
      <c r="G20" s="34">
        <f t="shared" si="1"/>
        <v>0</v>
      </c>
      <c r="H20" s="34">
        <f t="shared" si="2"/>
        <v>0</v>
      </c>
      <c r="P20" s="85">
        <f t="shared" si="3"/>
        <v>14</v>
      </c>
      <c r="Q20" s="85">
        <f>SUMIFS(Jan!$I$5:$I$605,Jan!$C$5:$C$605,'Resumo (2)'!E20,Jan!$U$5:$U$605,"Receita",Jan!$K$5:$K$605,"Não Pago")</f>
        <v>0</v>
      </c>
      <c r="R20" s="85">
        <f>SUMIFS(Fev!$I$5:$I$605,Fev!$C$5:$C$605,'Resumo (2)'!E20,Fev!$U$5:$U$605,"Receita",Fev!$K$5:$K$605,"Não Pago")</f>
        <v>0</v>
      </c>
      <c r="S20" s="85">
        <f>SUMIFS(Mar!$I$5:$I$605,Mar!$C$5:$C$605,'Resumo (2)'!E20,Mar!$U$5:$U$605,"Receita",Mar!$K$5:$K$605,"Não Pago")</f>
        <v>0</v>
      </c>
      <c r="T20" s="85">
        <f>SUMIFS(Abr!$I$5:$I$605,Abr!$C$5:$C$605,'Resumo (2)'!E20,Abr!$U$5:$U$605,"Receita",Abr!$K$5:$K$605,"Não Pago")</f>
        <v>0</v>
      </c>
      <c r="U20" s="85">
        <f>SUMIFS(Mai!$I$5:$I$605,Mai!$C$5:$C$605,'Resumo (2)'!E20,Mai!$U$5:$U$605,"Receita",Mai!$K$5:$K$605,"Não Pago")</f>
        <v>0</v>
      </c>
      <c r="V20" s="85">
        <f>SUMIFS(Jun!$I$5:$I$605,Jun!$C$5:$C$605,'Resumo (2)'!E20,Jun!$U$5:$U$605,"Receita",Jun!$K$5:$K$605,"Não Pago")</f>
        <v>0</v>
      </c>
      <c r="W20" s="85">
        <f>SUMIFS(Jul!$I$5:$I$605,Jul!$C$5:$C$605,'Resumo (2)'!E20,Jul!$U$5:$U$605,"Receita",Jul!$K$5:$K$605,"Não Pago")</f>
        <v>0</v>
      </c>
      <c r="X20" s="85">
        <f>SUMIFS(Ago!$I$5:$I$605,Ago!$C$5:$C$605,'Resumo (2)'!E20,Ago!$U$5:$U$605,"Receita",Ago!$K$5:$K$605,"Não Pago")</f>
        <v>0</v>
      </c>
      <c r="Y20" s="85">
        <f>SUMIFS(Set!$I$5:$I$605,Set!$C$5:$C$605,'Resumo (2)'!E20,Set!$U$5:$U$605,"Receita",Set!$K$5:$K$605,"Não Pago")</f>
        <v>0</v>
      </c>
      <c r="Z20" s="85">
        <f>SUMIFS(Out!$I$5:$I$605,Out!$C$5:$C$605,'Resumo (2)'!E20,Out!$U$5:$U$605,"Receita",Out!$K$5:$K$605,"Não Pago")</f>
        <v>0</v>
      </c>
      <c r="AA20" s="85">
        <f>SUMIFS(Nov!$I$5:$I$605,Nov!$C$5:$C$605,'Resumo (2)'!E20,Nov!$U$5:$U$605,"Receita",Nov!$K$5:$K$605,"Não Pago")</f>
        <v>0</v>
      </c>
      <c r="AB20" s="85">
        <f>SUMIFS(Dez!$I$5:$I$605,Dez!$C$5:$C$605,'Resumo (2)'!E20,Dez!$U$5:$U$605,"Receita",Dez!$K$5:$K$605,"Não Pago")</f>
        <v>0</v>
      </c>
      <c r="AD20" s="85">
        <f t="shared" si="4"/>
        <v>14</v>
      </c>
      <c r="AE20" s="85">
        <f>SUMIFS(Jan!$I$5:$I$605,Jan!$C$5:$C$605,'Resumo (2)'!E20,Jan!$U$5:$U$605,"Despesa",Jan!$K$5:$K$605,"Não Pago")</f>
        <v>0</v>
      </c>
      <c r="AF20" s="85">
        <f>SUMIFS(Fev!$I$5:$I$605,Fev!$C$5:$C$605,'Resumo (2)'!E20,Fev!$U$5:$U$605,"Despesa",Fev!$K$5:$K$605,"Não Pago")</f>
        <v>0</v>
      </c>
      <c r="AG20" s="85">
        <f>SUMIFS(Mar!$I$5:$I$605,Mar!$C$5:$C$605,'Resumo (2)'!E20,Mar!$U$5:$U$605,"Despesa",Mar!$K$5:$K$605,"Não Pago")</f>
        <v>0</v>
      </c>
      <c r="AH20" s="85">
        <f>SUMIFS(Abr!$I$5:$I$605,Abr!$C$5:$C$605,'Resumo (2)'!E20,Abr!$U$5:$U$605,"Despesa",Abr!$K$5:$K$605,"Não Pago")</f>
        <v>0</v>
      </c>
      <c r="AI20" s="85">
        <f>SUMIFS(Mai!$I$5:$I$605,Mai!$C$5:$C$605,'Resumo (2)'!E20,Mai!$U$5:$U$605,"Despesa",Mai!$K$5:$K$605,"Não Pago")</f>
        <v>0</v>
      </c>
      <c r="AJ20" s="85">
        <f>SUMIFS(Jun!$I$5:$I$605,Jun!$C$5:$C$605,'Resumo (2)'!E20,Jun!$U$5:$U$605,"Despesa",Jun!$K$5:$K$605,"Não Pago")</f>
        <v>0</v>
      </c>
      <c r="AK20" s="85">
        <f>SUMIFS(Jul!$I$5:$I$605,Jul!$C$5:$C$605,'Resumo (2)'!E20,Jul!$U$5:$U$605,"Despesa",Jul!$K$5:$K$605,"Não Pago")</f>
        <v>0</v>
      </c>
      <c r="AL20" s="85">
        <f>SUMIFS(Ago!$I$5:$I$605,Ago!$C$5:$C$605,'Resumo (2)'!E20,Ago!$U$5:$U$605,"Despesa",Ago!$K$5:$K$605,"Não Pago")</f>
        <v>0</v>
      </c>
      <c r="AM20" s="85">
        <f>SUMIFS(Set!$I$5:$I$605,Set!$C$5:$C$605,'Resumo (2)'!E20,Set!$U$5:$U$605,"Despesa",Set!$K$5:$K$605,"Não Pago")</f>
        <v>0</v>
      </c>
      <c r="AN20" s="85">
        <f>SUMIFS(Out!$I$5:$I$605,Out!$C$5:$C$605,'Resumo (2)'!E20,Out!$U$5:$U$605,"Despesa",Out!$K$5:$K$605,"Não Pago")</f>
        <v>0</v>
      </c>
      <c r="AO20" s="85">
        <f>SUMIFS(Nov!$I$5:$I$605,Nov!$C$5:$C$605,'Resumo (2)'!E20,Nov!$U$5:$U$605,"Despesa",Nov!$K$5:$K$605,"Não Pago")</f>
        <v>0</v>
      </c>
      <c r="AP20" s="85">
        <f>SUMIFS(Dez!$I$5:$I$605,Dez!$C$5:$C$605,'Resumo (2)'!E20,Dez!$U$5:$U$605,"Despesa",Dez!$K$5:$K$605,"Não Pago")</f>
        <v>0</v>
      </c>
    </row>
    <row r="21" spans="5:42" ht="25.5" customHeight="1" thickTop="1" thickBot="1" x14ac:dyDescent="0.3">
      <c r="E21" s="37">
        <v>15</v>
      </c>
      <c r="F21" s="34">
        <f t="shared" si="0"/>
        <v>0</v>
      </c>
      <c r="G21" s="34">
        <f t="shared" si="1"/>
        <v>0</v>
      </c>
      <c r="H21" s="34">
        <f t="shared" si="2"/>
        <v>0</v>
      </c>
      <c r="P21" s="85">
        <f t="shared" si="3"/>
        <v>15</v>
      </c>
      <c r="Q21" s="85">
        <f>SUMIFS(Jan!$I$5:$I$605,Jan!$C$5:$C$605,'Resumo (2)'!E21,Jan!$U$5:$U$605,"Receita",Jan!$K$5:$K$605,"Não Pago")</f>
        <v>0</v>
      </c>
      <c r="R21" s="85">
        <f>SUMIFS(Fev!$I$5:$I$605,Fev!$C$5:$C$605,'Resumo (2)'!E21,Fev!$U$5:$U$605,"Receita",Fev!$K$5:$K$605,"Não Pago")</f>
        <v>0</v>
      </c>
      <c r="S21" s="85">
        <f>SUMIFS(Mar!$I$5:$I$605,Mar!$C$5:$C$605,'Resumo (2)'!E21,Mar!$U$5:$U$605,"Receita",Mar!$K$5:$K$605,"Não Pago")</f>
        <v>0</v>
      </c>
      <c r="T21" s="85">
        <f>SUMIFS(Abr!$I$5:$I$605,Abr!$C$5:$C$605,'Resumo (2)'!E21,Abr!$U$5:$U$605,"Receita",Abr!$K$5:$K$605,"Não Pago")</f>
        <v>0</v>
      </c>
      <c r="U21" s="85">
        <f>SUMIFS(Mai!$I$5:$I$605,Mai!$C$5:$C$605,'Resumo (2)'!E21,Mai!$U$5:$U$605,"Receita",Mai!$K$5:$K$605,"Não Pago")</f>
        <v>0</v>
      </c>
      <c r="V21" s="85">
        <f>SUMIFS(Jun!$I$5:$I$605,Jun!$C$5:$C$605,'Resumo (2)'!E21,Jun!$U$5:$U$605,"Receita",Jun!$K$5:$K$605,"Não Pago")</f>
        <v>0</v>
      </c>
      <c r="W21" s="85">
        <f>SUMIFS(Jul!$I$5:$I$605,Jul!$C$5:$C$605,'Resumo (2)'!E21,Jul!$U$5:$U$605,"Receita",Jul!$K$5:$K$605,"Não Pago")</f>
        <v>0</v>
      </c>
      <c r="X21" s="85">
        <f>SUMIFS(Ago!$I$5:$I$605,Ago!$C$5:$C$605,'Resumo (2)'!E21,Ago!$U$5:$U$605,"Receita",Ago!$K$5:$K$605,"Não Pago")</f>
        <v>0</v>
      </c>
      <c r="Y21" s="85">
        <f>SUMIFS(Set!$I$5:$I$605,Set!$C$5:$C$605,'Resumo (2)'!E21,Set!$U$5:$U$605,"Receita",Set!$K$5:$K$605,"Não Pago")</f>
        <v>0</v>
      </c>
      <c r="Z21" s="85">
        <f>SUMIFS(Out!$I$5:$I$605,Out!$C$5:$C$605,'Resumo (2)'!E21,Out!$U$5:$U$605,"Receita",Out!$K$5:$K$605,"Não Pago")</f>
        <v>0</v>
      </c>
      <c r="AA21" s="85">
        <f>SUMIFS(Nov!$I$5:$I$605,Nov!$C$5:$C$605,'Resumo (2)'!E21,Nov!$U$5:$U$605,"Receita",Nov!$K$5:$K$605,"Não Pago")</f>
        <v>0</v>
      </c>
      <c r="AB21" s="85">
        <f>SUMIFS(Dez!$I$5:$I$605,Dez!$C$5:$C$605,'Resumo (2)'!E21,Dez!$U$5:$U$605,"Receita",Dez!$K$5:$K$605,"Não Pago")</f>
        <v>0</v>
      </c>
      <c r="AD21" s="85">
        <f t="shared" si="4"/>
        <v>15</v>
      </c>
      <c r="AE21" s="85">
        <f>SUMIFS(Jan!$I$5:$I$605,Jan!$C$5:$C$605,'Resumo (2)'!E21,Jan!$U$5:$U$605,"Despesa",Jan!$K$5:$K$605,"Não Pago")</f>
        <v>0</v>
      </c>
      <c r="AF21" s="85">
        <f>SUMIFS(Fev!$I$5:$I$605,Fev!$C$5:$C$605,'Resumo (2)'!E21,Fev!$U$5:$U$605,"Despesa",Fev!$K$5:$K$605,"Não Pago")</f>
        <v>0</v>
      </c>
      <c r="AG21" s="85">
        <f>SUMIFS(Mar!$I$5:$I$605,Mar!$C$5:$C$605,'Resumo (2)'!E21,Mar!$U$5:$U$605,"Despesa",Mar!$K$5:$K$605,"Não Pago")</f>
        <v>0</v>
      </c>
      <c r="AH21" s="85">
        <f>SUMIFS(Abr!$I$5:$I$605,Abr!$C$5:$C$605,'Resumo (2)'!E21,Abr!$U$5:$U$605,"Despesa",Abr!$K$5:$K$605,"Não Pago")</f>
        <v>0</v>
      </c>
      <c r="AI21" s="85">
        <f>SUMIFS(Mai!$I$5:$I$605,Mai!$C$5:$C$605,'Resumo (2)'!E21,Mai!$U$5:$U$605,"Despesa",Mai!$K$5:$K$605,"Não Pago")</f>
        <v>0</v>
      </c>
      <c r="AJ21" s="85">
        <f>SUMIFS(Jun!$I$5:$I$605,Jun!$C$5:$C$605,'Resumo (2)'!E21,Jun!$U$5:$U$605,"Despesa",Jun!$K$5:$K$605,"Não Pago")</f>
        <v>0</v>
      </c>
      <c r="AK21" s="85">
        <f>SUMIFS(Jul!$I$5:$I$605,Jul!$C$5:$C$605,'Resumo (2)'!E21,Jul!$U$5:$U$605,"Despesa",Jul!$K$5:$K$605,"Não Pago")</f>
        <v>0</v>
      </c>
      <c r="AL21" s="85">
        <f>SUMIFS(Ago!$I$5:$I$605,Ago!$C$5:$C$605,'Resumo (2)'!E21,Ago!$U$5:$U$605,"Despesa",Ago!$K$5:$K$605,"Não Pago")</f>
        <v>0</v>
      </c>
      <c r="AM21" s="85">
        <f>SUMIFS(Set!$I$5:$I$605,Set!$C$5:$C$605,'Resumo (2)'!E21,Set!$U$5:$U$605,"Despesa",Set!$K$5:$K$605,"Não Pago")</f>
        <v>0</v>
      </c>
      <c r="AN21" s="85">
        <f>SUMIFS(Out!$I$5:$I$605,Out!$C$5:$C$605,'Resumo (2)'!E21,Out!$U$5:$U$605,"Despesa",Out!$K$5:$K$605,"Não Pago")</f>
        <v>0</v>
      </c>
      <c r="AO21" s="85">
        <f>SUMIFS(Nov!$I$5:$I$605,Nov!$C$5:$C$605,'Resumo (2)'!E21,Nov!$U$5:$U$605,"Despesa",Nov!$K$5:$K$605,"Não Pago")</f>
        <v>0</v>
      </c>
      <c r="AP21" s="85">
        <f>SUMIFS(Dez!$I$5:$I$605,Dez!$C$5:$C$605,'Resumo (2)'!E21,Dez!$U$5:$U$605,"Despesa",Dez!$K$5:$K$605,"Não Pago")</f>
        <v>0</v>
      </c>
    </row>
    <row r="22" spans="5:42" ht="25.5" customHeight="1" thickTop="1" thickBot="1" x14ac:dyDescent="0.3">
      <c r="E22" s="37">
        <v>16</v>
      </c>
      <c r="F22" s="34">
        <f t="shared" si="0"/>
        <v>0</v>
      </c>
      <c r="G22" s="34">
        <f t="shared" si="1"/>
        <v>0</v>
      </c>
      <c r="H22" s="34">
        <f t="shared" si="2"/>
        <v>0</v>
      </c>
      <c r="P22" s="85">
        <f t="shared" si="3"/>
        <v>16</v>
      </c>
      <c r="Q22" s="85">
        <f>SUMIFS(Jan!$I$5:$I$605,Jan!$C$5:$C$605,'Resumo (2)'!E22,Jan!$U$5:$U$605,"Receita",Jan!$K$5:$K$605,"Não Pago")</f>
        <v>0</v>
      </c>
      <c r="R22" s="85">
        <f>SUMIFS(Fev!$I$5:$I$605,Fev!$C$5:$C$605,'Resumo (2)'!E22,Fev!$U$5:$U$605,"Receita",Fev!$K$5:$K$605,"Não Pago")</f>
        <v>0</v>
      </c>
      <c r="S22" s="85">
        <f>SUMIFS(Mar!$I$5:$I$605,Mar!$C$5:$C$605,'Resumo (2)'!E22,Mar!$U$5:$U$605,"Receita",Mar!$K$5:$K$605,"Não Pago")</f>
        <v>0</v>
      </c>
      <c r="T22" s="85">
        <f>SUMIFS(Abr!$I$5:$I$605,Abr!$C$5:$C$605,'Resumo (2)'!E22,Abr!$U$5:$U$605,"Receita",Abr!$K$5:$K$605,"Não Pago")</f>
        <v>0</v>
      </c>
      <c r="U22" s="85">
        <f>SUMIFS(Mai!$I$5:$I$605,Mai!$C$5:$C$605,'Resumo (2)'!E22,Mai!$U$5:$U$605,"Receita",Mai!$K$5:$K$605,"Não Pago")</f>
        <v>0</v>
      </c>
      <c r="V22" s="85">
        <f>SUMIFS(Jun!$I$5:$I$605,Jun!$C$5:$C$605,'Resumo (2)'!E22,Jun!$U$5:$U$605,"Receita",Jun!$K$5:$K$605,"Não Pago")</f>
        <v>0</v>
      </c>
      <c r="W22" s="85">
        <f>SUMIFS(Jul!$I$5:$I$605,Jul!$C$5:$C$605,'Resumo (2)'!E22,Jul!$U$5:$U$605,"Receita",Jul!$K$5:$K$605,"Não Pago")</f>
        <v>0</v>
      </c>
      <c r="X22" s="85">
        <f>SUMIFS(Ago!$I$5:$I$605,Ago!$C$5:$C$605,'Resumo (2)'!E22,Ago!$U$5:$U$605,"Receita",Ago!$K$5:$K$605,"Não Pago")</f>
        <v>0</v>
      </c>
      <c r="Y22" s="85">
        <f>SUMIFS(Set!$I$5:$I$605,Set!$C$5:$C$605,'Resumo (2)'!E22,Set!$U$5:$U$605,"Receita",Set!$K$5:$K$605,"Não Pago")</f>
        <v>0</v>
      </c>
      <c r="Z22" s="85">
        <f>SUMIFS(Out!$I$5:$I$605,Out!$C$5:$C$605,'Resumo (2)'!E22,Out!$U$5:$U$605,"Receita",Out!$K$5:$K$605,"Não Pago")</f>
        <v>0</v>
      </c>
      <c r="AA22" s="85">
        <f>SUMIFS(Nov!$I$5:$I$605,Nov!$C$5:$C$605,'Resumo (2)'!E22,Nov!$U$5:$U$605,"Receita",Nov!$K$5:$K$605,"Não Pago")</f>
        <v>0</v>
      </c>
      <c r="AB22" s="85">
        <f>SUMIFS(Dez!$I$5:$I$605,Dez!$C$5:$C$605,'Resumo (2)'!E22,Dez!$U$5:$U$605,"Receita",Dez!$K$5:$K$605,"Não Pago")</f>
        <v>0</v>
      </c>
      <c r="AD22" s="85">
        <f t="shared" si="4"/>
        <v>16</v>
      </c>
      <c r="AE22" s="85">
        <f>SUMIFS(Jan!$I$5:$I$605,Jan!$C$5:$C$605,'Resumo (2)'!E22,Jan!$U$5:$U$605,"Despesa",Jan!$K$5:$K$605,"Não Pago")</f>
        <v>0</v>
      </c>
      <c r="AF22" s="85">
        <f>SUMIFS(Fev!$I$5:$I$605,Fev!$C$5:$C$605,'Resumo (2)'!E22,Fev!$U$5:$U$605,"Despesa",Fev!$K$5:$K$605,"Não Pago")</f>
        <v>0</v>
      </c>
      <c r="AG22" s="85">
        <f>SUMIFS(Mar!$I$5:$I$605,Mar!$C$5:$C$605,'Resumo (2)'!E22,Mar!$U$5:$U$605,"Despesa",Mar!$K$5:$K$605,"Não Pago")</f>
        <v>0</v>
      </c>
      <c r="AH22" s="85">
        <f>SUMIFS(Abr!$I$5:$I$605,Abr!$C$5:$C$605,'Resumo (2)'!E22,Abr!$U$5:$U$605,"Despesa",Abr!$K$5:$K$605,"Não Pago")</f>
        <v>0</v>
      </c>
      <c r="AI22" s="85">
        <f>SUMIFS(Mai!$I$5:$I$605,Mai!$C$5:$C$605,'Resumo (2)'!E22,Mai!$U$5:$U$605,"Despesa",Mai!$K$5:$K$605,"Não Pago")</f>
        <v>0</v>
      </c>
      <c r="AJ22" s="85">
        <f>SUMIFS(Jun!$I$5:$I$605,Jun!$C$5:$C$605,'Resumo (2)'!E22,Jun!$U$5:$U$605,"Despesa",Jun!$K$5:$K$605,"Não Pago")</f>
        <v>0</v>
      </c>
      <c r="AK22" s="85">
        <f>SUMIFS(Jul!$I$5:$I$605,Jul!$C$5:$C$605,'Resumo (2)'!E22,Jul!$U$5:$U$605,"Despesa",Jul!$K$5:$K$605,"Não Pago")</f>
        <v>0</v>
      </c>
      <c r="AL22" s="85">
        <f>SUMIFS(Ago!$I$5:$I$605,Ago!$C$5:$C$605,'Resumo (2)'!E22,Ago!$U$5:$U$605,"Despesa",Ago!$K$5:$K$605,"Não Pago")</f>
        <v>0</v>
      </c>
      <c r="AM22" s="85">
        <f>SUMIFS(Set!$I$5:$I$605,Set!$C$5:$C$605,'Resumo (2)'!E22,Set!$U$5:$U$605,"Despesa",Set!$K$5:$K$605,"Não Pago")</f>
        <v>0</v>
      </c>
      <c r="AN22" s="85">
        <f>SUMIFS(Out!$I$5:$I$605,Out!$C$5:$C$605,'Resumo (2)'!E22,Out!$U$5:$U$605,"Despesa",Out!$K$5:$K$605,"Não Pago")</f>
        <v>0</v>
      </c>
      <c r="AO22" s="85">
        <f>SUMIFS(Nov!$I$5:$I$605,Nov!$C$5:$C$605,'Resumo (2)'!E22,Nov!$U$5:$U$605,"Despesa",Nov!$K$5:$K$605,"Não Pago")</f>
        <v>0</v>
      </c>
      <c r="AP22" s="85">
        <f>SUMIFS(Dez!$I$5:$I$605,Dez!$C$5:$C$605,'Resumo (2)'!E22,Dez!$U$5:$U$605,"Despesa",Dez!$K$5:$K$605,"Não Pago")</f>
        <v>0</v>
      </c>
    </row>
    <row r="23" spans="5:42" ht="25.5" customHeight="1" thickTop="1" thickBot="1" x14ac:dyDescent="0.3">
      <c r="E23" s="37">
        <v>17</v>
      </c>
      <c r="F23" s="34">
        <f t="shared" si="0"/>
        <v>0</v>
      </c>
      <c r="G23" s="34">
        <f t="shared" si="1"/>
        <v>0</v>
      </c>
      <c r="H23" s="34">
        <f t="shared" si="2"/>
        <v>0</v>
      </c>
      <c r="P23" s="85">
        <f t="shared" si="3"/>
        <v>17</v>
      </c>
      <c r="Q23" s="85">
        <f>SUMIFS(Jan!$I$5:$I$605,Jan!$C$5:$C$605,'Resumo (2)'!E23,Jan!$U$5:$U$605,"Receita",Jan!$K$5:$K$605,"Não Pago")</f>
        <v>0</v>
      </c>
      <c r="R23" s="85">
        <f>SUMIFS(Fev!$I$5:$I$605,Fev!$C$5:$C$605,'Resumo (2)'!E23,Fev!$U$5:$U$605,"Receita",Fev!$K$5:$K$605,"Não Pago")</f>
        <v>0</v>
      </c>
      <c r="S23" s="85">
        <f>SUMIFS(Mar!$I$5:$I$605,Mar!$C$5:$C$605,'Resumo (2)'!E23,Mar!$U$5:$U$605,"Receita",Mar!$K$5:$K$605,"Não Pago")</f>
        <v>0</v>
      </c>
      <c r="T23" s="85">
        <f>SUMIFS(Abr!$I$5:$I$605,Abr!$C$5:$C$605,'Resumo (2)'!E23,Abr!$U$5:$U$605,"Receita",Abr!$K$5:$K$605,"Não Pago")</f>
        <v>0</v>
      </c>
      <c r="U23" s="85">
        <f>SUMIFS(Mai!$I$5:$I$605,Mai!$C$5:$C$605,'Resumo (2)'!E23,Mai!$U$5:$U$605,"Receita",Mai!$K$5:$K$605,"Não Pago")</f>
        <v>0</v>
      </c>
      <c r="V23" s="85">
        <f>SUMIFS(Jun!$I$5:$I$605,Jun!$C$5:$C$605,'Resumo (2)'!E23,Jun!$U$5:$U$605,"Receita",Jun!$K$5:$K$605,"Não Pago")</f>
        <v>0</v>
      </c>
      <c r="W23" s="85">
        <f>SUMIFS(Jul!$I$5:$I$605,Jul!$C$5:$C$605,'Resumo (2)'!E23,Jul!$U$5:$U$605,"Receita",Jul!$K$5:$K$605,"Não Pago")</f>
        <v>0</v>
      </c>
      <c r="X23" s="85">
        <f>SUMIFS(Ago!$I$5:$I$605,Ago!$C$5:$C$605,'Resumo (2)'!E23,Ago!$U$5:$U$605,"Receita",Ago!$K$5:$K$605,"Não Pago")</f>
        <v>0</v>
      </c>
      <c r="Y23" s="85">
        <f>SUMIFS(Set!$I$5:$I$605,Set!$C$5:$C$605,'Resumo (2)'!E23,Set!$U$5:$U$605,"Receita",Set!$K$5:$K$605,"Não Pago")</f>
        <v>0</v>
      </c>
      <c r="Z23" s="85">
        <f>SUMIFS(Out!$I$5:$I$605,Out!$C$5:$C$605,'Resumo (2)'!E23,Out!$U$5:$U$605,"Receita",Out!$K$5:$K$605,"Não Pago")</f>
        <v>0</v>
      </c>
      <c r="AA23" s="85">
        <f>SUMIFS(Nov!$I$5:$I$605,Nov!$C$5:$C$605,'Resumo (2)'!E23,Nov!$U$5:$U$605,"Receita",Nov!$K$5:$K$605,"Não Pago")</f>
        <v>0</v>
      </c>
      <c r="AB23" s="85">
        <f>SUMIFS(Dez!$I$5:$I$605,Dez!$C$5:$C$605,'Resumo (2)'!E23,Dez!$U$5:$U$605,"Receita",Dez!$K$5:$K$605,"Não Pago")</f>
        <v>0</v>
      </c>
      <c r="AD23" s="85">
        <f t="shared" si="4"/>
        <v>17</v>
      </c>
      <c r="AE23" s="85">
        <f>SUMIFS(Jan!$I$5:$I$605,Jan!$C$5:$C$605,'Resumo (2)'!E23,Jan!$U$5:$U$605,"Despesa",Jan!$K$5:$K$605,"Não Pago")</f>
        <v>0</v>
      </c>
      <c r="AF23" s="85">
        <f>SUMIFS(Fev!$I$5:$I$605,Fev!$C$5:$C$605,'Resumo (2)'!E23,Fev!$U$5:$U$605,"Despesa",Fev!$K$5:$K$605,"Não Pago")</f>
        <v>0</v>
      </c>
      <c r="AG23" s="85">
        <f>SUMIFS(Mar!$I$5:$I$605,Mar!$C$5:$C$605,'Resumo (2)'!E23,Mar!$U$5:$U$605,"Despesa",Mar!$K$5:$K$605,"Não Pago")</f>
        <v>0</v>
      </c>
      <c r="AH23" s="85">
        <f>SUMIFS(Abr!$I$5:$I$605,Abr!$C$5:$C$605,'Resumo (2)'!E23,Abr!$U$5:$U$605,"Despesa",Abr!$K$5:$K$605,"Não Pago")</f>
        <v>0</v>
      </c>
      <c r="AI23" s="85">
        <f>SUMIFS(Mai!$I$5:$I$605,Mai!$C$5:$C$605,'Resumo (2)'!E23,Mai!$U$5:$U$605,"Despesa",Mai!$K$5:$K$605,"Não Pago")</f>
        <v>0</v>
      </c>
      <c r="AJ23" s="85">
        <f>SUMIFS(Jun!$I$5:$I$605,Jun!$C$5:$C$605,'Resumo (2)'!E23,Jun!$U$5:$U$605,"Despesa",Jun!$K$5:$K$605,"Não Pago")</f>
        <v>0</v>
      </c>
      <c r="AK23" s="85">
        <f>SUMIFS(Jul!$I$5:$I$605,Jul!$C$5:$C$605,'Resumo (2)'!E23,Jul!$U$5:$U$605,"Despesa",Jul!$K$5:$K$605,"Não Pago")</f>
        <v>0</v>
      </c>
      <c r="AL23" s="85">
        <f>SUMIFS(Ago!$I$5:$I$605,Ago!$C$5:$C$605,'Resumo (2)'!E23,Ago!$U$5:$U$605,"Despesa",Ago!$K$5:$K$605,"Não Pago")</f>
        <v>0</v>
      </c>
      <c r="AM23" s="85">
        <f>SUMIFS(Set!$I$5:$I$605,Set!$C$5:$C$605,'Resumo (2)'!E23,Set!$U$5:$U$605,"Despesa",Set!$K$5:$K$605,"Não Pago")</f>
        <v>0</v>
      </c>
      <c r="AN23" s="85">
        <f>SUMIFS(Out!$I$5:$I$605,Out!$C$5:$C$605,'Resumo (2)'!E23,Out!$U$5:$U$605,"Despesa",Out!$K$5:$K$605,"Não Pago")</f>
        <v>0</v>
      </c>
      <c r="AO23" s="85">
        <f>SUMIFS(Nov!$I$5:$I$605,Nov!$C$5:$C$605,'Resumo (2)'!E23,Nov!$U$5:$U$605,"Despesa",Nov!$K$5:$K$605,"Não Pago")</f>
        <v>0</v>
      </c>
      <c r="AP23" s="85">
        <f>SUMIFS(Dez!$I$5:$I$605,Dez!$C$5:$C$605,'Resumo (2)'!E23,Dez!$U$5:$U$605,"Despesa",Dez!$K$5:$K$605,"Não Pago")</f>
        <v>0</v>
      </c>
    </row>
    <row r="24" spans="5:42" ht="25.5" customHeight="1" thickTop="1" thickBot="1" x14ac:dyDescent="0.3">
      <c r="E24" s="37">
        <v>18</v>
      </c>
      <c r="F24" s="34">
        <f t="shared" si="0"/>
        <v>0</v>
      </c>
      <c r="G24" s="34">
        <f t="shared" si="1"/>
        <v>0</v>
      </c>
      <c r="H24" s="34">
        <f t="shared" si="2"/>
        <v>0</v>
      </c>
      <c r="P24" s="85">
        <f t="shared" si="3"/>
        <v>18</v>
      </c>
      <c r="Q24" s="85">
        <f>SUMIFS(Jan!$I$5:$I$605,Jan!$C$5:$C$605,'Resumo (2)'!E24,Jan!$U$5:$U$605,"Receita",Jan!$K$5:$K$605,"Não Pago")</f>
        <v>0</v>
      </c>
      <c r="R24" s="85">
        <f>SUMIFS(Fev!$I$5:$I$605,Fev!$C$5:$C$605,'Resumo (2)'!E24,Fev!$U$5:$U$605,"Receita",Fev!$K$5:$K$605,"Não Pago")</f>
        <v>0</v>
      </c>
      <c r="S24" s="85">
        <f>SUMIFS(Mar!$I$5:$I$605,Mar!$C$5:$C$605,'Resumo (2)'!E24,Mar!$U$5:$U$605,"Receita",Mar!$K$5:$K$605,"Não Pago")</f>
        <v>0</v>
      </c>
      <c r="T24" s="85">
        <f>SUMIFS(Abr!$I$5:$I$605,Abr!$C$5:$C$605,'Resumo (2)'!E24,Abr!$U$5:$U$605,"Receita",Abr!$K$5:$K$605,"Não Pago")</f>
        <v>0</v>
      </c>
      <c r="U24" s="85">
        <f>SUMIFS(Mai!$I$5:$I$605,Mai!$C$5:$C$605,'Resumo (2)'!E24,Mai!$U$5:$U$605,"Receita",Mai!$K$5:$K$605,"Não Pago")</f>
        <v>0</v>
      </c>
      <c r="V24" s="85">
        <f>SUMIFS(Jun!$I$5:$I$605,Jun!$C$5:$C$605,'Resumo (2)'!E24,Jun!$U$5:$U$605,"Receita",Jun!$K$5:$K$605,"Não Pago")</f>
        <v>0</v>
      </c>
      <c r="W24" s="85">
        <f>SUMIFS(Jul!$I$5:$I$605,Jul!$C$5:$C$605,'Resumo (2)'!E24,Jul!$U$5:$U$605,"Receita",Jul!$K$5:$K$605,"Não Pago")</f>
        <v>0</v>
      </c>
      <c r="X24" s="85">
        <f>SUMIFS(Ago!$I$5:$I$605,Ago!$C$5:$C$605,'Resumo (2)'!E24,Ago!$U$5:$U$605,"Receita",Ago!$K$5:$K$605,"Não Pago")</f>
        <v>0</v>
      </c>
      <c r="Y24" s="85">
        <f>SUMIFS(Set!$I$5:$I$605,Set!$C$5:$C$605,'Resumo (2)'!E24,Set!$U$5:$U$605,"Receita",Set!$K$5:$K$605,"Não Pago")</f>
        <v>0</v>
      </c>
      <c r="Z24" s="85">
        <f>SUMIFS(Out!$I$5:$I$605,Out!$C$5:$C$605,'Resumo (2)'!E24,Out!$U$5:$U$605,"Receita",Out!$K$5:$K$605,"Não Pago")</f>
        <v>0</v>
      </c>
      <c r="AA24" s="85">
        <f>SUMIFS(Nov!$I$5:$I$605,Nov!$C$5:$C$605,'Resumo (2)'!E24,Nov!$U$5:$U$605,"Receita",Nov!$K$5:$K$605,"Não Pago")</f>
        <v>0</v>
      </c>
      <c r="AB24" s="85">
        <f>SUMIFS(Dez!$I$5:$I$605,Dez!$C$5:$C$605,'Resumo (2)'!E24,Dez!$U$5:$U$605,"Receita",Dez!$K$5:$K$605,"Não Pago")</f>
        <v>0</v>
      </c>
      <c r="AD24" s="85">
        <f t="shared" si="4"/>
        <v>18</v>
      </c>
      <c r="AE24" s="85">
        <f>SUMIFS(Jan!$I$5:$I$605,Jan!$C$5:$C$605,'Resumo (2)'!E24,Jan!$U$5:$U$605,"Despesa",Jan!$K$5:$K$605,"Não Pago")</f>
        <v>0</v>
      </c>
      <c r="AF24" s="85">
        <f>SUMIFS(Fev!$I$5:$I$605,Fev!$C$5:$C$605,'Resumo (2)'!E24,Fev!$U$5:$U$605,"Despesa",Fev!$K$5:$K$605,"Não Pago")</f>
        <v>0</v>
      </c>
      <c r="AG24" s="85">
        <f>SUMIFS(Mar!$I$5:$I$605,Mar!$C$5:$C$605,'Resumo (2)'!E24,Mar!$U$5:$U$605,"Despesa",Mar!$K$5:$K$605,"Não Pago")</f>
        <v>0</v>
      </c>
      <c r="AH24" s="85">
        <f>SUMIFS(Abr!$I$5:$I$605,Abr!$C$5:$C$605,'Resumo (2)'!E24,Abr!$U$5:$U$605,"Despesa",Abr!$K$5:$K$605,"Não Pago")</f>
        <v>0</v>
      </c>
      <c r="AI24" s="85">
        <f>SUMIFS(Mai!$I$5:$I$605,Mai!$C$5:$C$605,'Resumo (2)'!E24,Mai!$U$5:$U$605,"Despesa",Mai!$K$5:$K$605,"Não Pago")</f>
        <v>0</v>
      </c>
      <c r="AJ24" s="85">
        <f>SUMIFS(Jun!$I$5:$I$605,Jun!$C$5:$C$605,'Resumo (2)'!E24,Jun!$U$5:$U$605,"Despesa",Jun!$K$5:$K$605,"Não Pago")</f>
        <v>0</v>
      </c>
      <c r="AK24" s="85">
        <f>SUMIFS(Jul!$I$5:$I$605,Jul!$C$5:$C$605,'Resumo (2)'!E24,Jul!$U$5:$U$605,"Despesa",Jul!$K$5:$K$605,"Não Pago")</f>
        <v>0</v>
      </c>
      <c r="AL24" s="85">
        <f>SUMIFS(Ago!$I$5:$I$605,Ago!$C$5:$C$605,'Resumo (2)'!E24,Ago!$U$5:$U$605,"Despesa",Ago!$K$5:$K$605,"Não Pago")</f>
        <v>0</v>
      </c>
      <c r="AM24" s="85">
        <f>SUMIFS(Set!$I$5:$I$605,Set!$C$5:$C$605,'Resumo (2)'!E24,Set!$U$5:$U$605,"Despesa",Set!$K$5:$K$605,"Não Pago")</f>
        <v>0</v>
      </c>
      <c r="AN24" s="85">
        <f>SUMIFS(Out!$I$5:$I$605,Out!$C$5:$C$605,'Resumo (2)'!E24,Out!$U$5:$U$605,"Despesa",Out!$K$5:$K$605,"Não Pago")</f>
        <v>0</v>
      </c>
      <c r="AO24" s="85">
        <f>SUMIFS(Nov!$I$5:$I$605,Nov!$C$5:$C$605,'Resumo (2)'!E24,Nov!$U$5:$U$605,"Despesa",Nov!$K$5:$K$605,"Não Pago")</f>
        <v>0</v>
      </c>
      <c r="AP24" s="85">
        <f>SUMIFS(Dez!$I$5:$I$605,Dez!$C$5:$C$605,'Resumo (2)'!E24,Dez!$U$5:$U$605,"Despesa",Dez!$K$5:$K$605,"Não Pago")</f>
        <v>0</v>
      </c>
    </row>
    <row r="25" spans="5:42" ht="25.5" customHeight="1" thickTop="1" thickBot="1" x14ac:dyDescent="0.3">
      <c r="E25" s="37">
        <v>19</v>
      </c>
      <c r="F25" s="34">
        <f t="shared" si="0"/>
        <v>0</v>
      </c>
      <c r="G25" s="34">
        <f t="shared" si="1"/>
        <v>0</v>
      </c>
      <c r="H25" s="34">
        <f t="shared" si="2"/>
        <v>0</v>
      </c>
      <c r="P25" s="85">
        <f t="shared" si="3"/>
        <v>19</v>
      </c>
      <c r="Q25" s="85">
        <f>SUMIFS(Jan!$I$5:$I$605,Jan!$C$5:$C$605,'Resumo (2)'!E25,Jan!$U$5:$U$605,"Receita",Jan!$K$5:$K$605,"Não Pago")</f>
        <v>0</v>
      </c>
      <c r="R25" s="85">
        <f>SUMIFS(Fev!$I$5:$I$605,Fev!$C$5:$C$605,'Resumo (2)'!E25,Fev!$U$5:$U$605,"Receita",Fev!$K$5:$K$605,"Não Pago")</f>
        <v>0</v>
      </c>
      <c r="S25" s="85">
        <f>SUMIFS(Mar!$I$5:$I$605,Mar!$C$5:$C$605,'Resumo (2)'!E25,Mar!$U$5:$U$605,"Receita",Mar!$K$5:$K$605,"Não Pago")</f>
        <v>0</v>
      </c>
      <c r="T25" s="85">
        <f>SUMIFS(Abr!$I$5:$I$605,Abr!$C$5:$C$605,'Resumo (2)'!E25,Abr!$U$5:$U$605,"Receita",Abr!$K$5:$K$605,"Não Pago")</f>
        <v>0</v>
      </c>
      <c r="U25" s="85">
        <f>SUMIFS(Mai!$I$5:$I$605,Mai!$C$5:$C$605,'Resumo (2)'!E25,Mai!$U$5:$U$605,"Receita",Mai!$K$5:$K$605,"Não Pago")</f>
        <v>0</v>
      </c>
      <c r="V25" s="85">
        <f>SUMIFS(Jun!$I$5:$I$605,Jun!$C$5:$C$605,'Resumo (2)'!E25,Jun!$U$5:$U$605,"Receita",Jun!$K$5:$K$605,"Não Pago")</f>
        <v>0</v>
      </c>
      <c r="W25" s="85">
        <f>SUMIFS(Jul!$I$5:$I$605,Jul!$C$5:$C$605,'Resumo (2)'!E25,Jul!$U$5:$U$605,"Receita",Jul!$K$5:$K$605,"Não Pago")</f>
        <v>0</v>
      </c>
      <c r="X25" s="85">
        <f>SUMIFS(Ago!$I$5:$I$605,Ago!$C$5:$C$605,'Resumo (2)'!E25,Ago!$U$5:$U$605,"Receita",Ago!$K$5:$K$605,"Não Pago")</f>
        <v>0</v>
      </c>
      <c r="Y25" s="85">
        <f>SUMIFS(Set!$I$5:$I$605,Set!$C$5:$C$605,'Resumo (2)'!E25,Set!$U$5:$U$605,"Receita",Set!$K$5:$K$605,"Não Pago")</f>
        <v>0</v>
      </c>
      <c r="Z25" s="85">
        <f>SUMIFS(Out!$I$5:$I$605,Out!$C$5:$C$605,'Resumo (2)'!E25,Out!$U$5:$U$605,"Receita",Out!$K$5:$K$605,"Não Pago")</f>
        <v>0</v>
      </c>
      <c r="AA25" s="85">
        <f>SUMIFS(Nov!$I$5:$I$605,Nov!$C$5:$C$605,'Resumo (2)'!E25,Nov!$U$5:$U$605,"Receita",Nov!$K$5:$K$605,"Não Pago")</f>
        <v>0</v>
      </c>
      <c r="AB25" s="85">
        <f>SUMIFS(Dez!$I$5:$I$605,Dez!$C$5:$C$605,'Resumo (2)'!E25,Dez!$U$5:$U$605,"Receita",Dez!$K$5:$K$605,"Não Pago")</f>
        <v>0</v>
      </c>
      <c r="AD25" s="85">
        <f t="shared" si="4"/>
        <v>19</v>
      </c>
      <c r="AE25" s="85">
        <f>SUMIFS(Jan!$I$5:$I$605,Jan!$C$5:$C$605,'Resumo (2)'!E25,Jan!$U$5:$U$605,"Despesa",Jan!$K$5:$K$605,"Não Pago")</f>
        <v>0</v>
      </c>
      <c r="AF25" s="85">
        <f>SUMIFS(Fev!$I$5:$I$605,Fev!$C$5:$C$605,'Resumo (2)'!E25,Fev!$U$5:$U$605,"Despesa",Fev!$K$5:$K$605,"Não Pago")</f>
        <v>0</v>
      </c>
      <c r="AG25" s="85">
        <f>SUMIFS(Mar!$I$5:$I$605,Mar!$C$5:$C$605,'Resumo (2)'!E25,Mar!$U$5:$U$605,"Despesa",Mar!$K$5:$K$605,"Não Pago")</f>
        <v>0</v>
      </c>
      <c r="AH25" s="85">
        <f>SUMIFS(Abr!$I$5:$I$605,Abr!$C$5:$C$605,'Resumo (2)'!E25,Abr!$U$5:$U$605,"Despesa",Abr!$K$5:$K$605,"Não Pago")</f>
        <v>0</v>
      </c>
      <c r="AI25" s="85">
        <f>SUMIFS(Mai!$I$5:$I$605,Mai!$C$5:$C$605,'Resumo (2)'!E25,Mai!$U$5:$U$605,"Despesa",Mai!$K$5:$K$605,"Não Pago")</f>
        <v>0</v>
      </c>
      <c r="AJ25" s="85">
        <f>SUMIFS(Jun!$I$5:$I$605,Jun!$C$5:$C$605,'Resumo (2)'!E25,Jun!$U$5:$U$605,"Despesa",Jun!$K$5:$K$605,"Não Pago")</f>
        <v>0</v>
      </c>
      <c r="AK25" s="85">
        <f>SUMIFS(Jul!$I$5:$I$605,Jul!$C$5:$C$605,'Resumo (2)'!E25,Jul!$U$5:$U$605,"Despesa",Jul!$K$5:$K$605,"Não Pago")</f>
        <v>0</v>
      </c>
      <c r="AL25" s="85">
        <f>SUMIFS(Ago!$I$5:$I$605,Ago!$C$5:$C$605,'Resumo (2)'!E25,Ago!$U$5:$U$605,"Despesa",Ago!$K$5:$K$605,"Não Pago")</f>
        <v>0</v>
      </c>
      <c r="AM25" s="85">
        <f>SUMIFS(Set!$I$5:$I$605,Set!$C$5:$C$605,'Resumo (2)'!E25,Set!$U$5:$U$605,"Despesa",Set!$K$5:$K$605,"Não Pago")</f>
        <v>0</v>
      </c>
      <c r="AN25" s="85">
        <f>SUMIFS(Out!$I$5:$I$605,Out!$C$5:$C$605,'Resumo (2)'!E25,Out!$U$5:$U$605,"Despesa",Out!$K$5:$K$605,"Não Pago")</f>
        <v>0</v>
      </c>
      <c r="AO25" s="85">
        <f>SUMIFS(Nov!$I$5:$I$605,Nov!$C$5:$C$605,'Resumo (2)'!E25,Nov!$U$5:$U$605,"Despesa",Nov!$K$5:$K$605,"Não Pago")</f>
        <v>0</v>
      </c>
      <c r="AP25" s="85">
        <f>SUMIFS(Dez!$I$5:$I$605,Dez!$C$5:$C$605,'Resumo (2)'!E25,Dez!$U$5:$U$605,"Despesa",Dez!$K$5:$K$605,"Não Pago")</f>
        <v>0</v>
      </c>
    </row>
    <row r="26" spans="5:42" ht="25.5" customHeight="1" thickTop="1" thickBot="1" x14ac:dyDescent="0.3">
      <c r="E26" s="37">
        <v>20</v>
      </c>
      <c r="F26" s="34">
        <f t="shared" si="0"/>
        <v>0</v>
      </c>
      <c r="G26" s="34">
        <f t="shared" si="1"/>
        <v>0</v>
      </c>
      <c r="H26" s="34">
        <f t="shared" si="2"/>
        <v>0</v>
      </c>
      <c r="P26" s="85">
        <f t="shared" si="3"/>
        <v>20</v>
      </c>
      <c r="Q26" s="85">
        <f>SUMIFS(Jan!$I$5:$I$605,Jan!$C$5:$C$605,'Resumo (2)'!E26,Jan!$U$5:$U$605,"Receita",Jan!$K$5:$K$605,"Não Pago")</f>
        <v>0</v>
      </c>
      <c r="R26" s="85">
        <f>SUMIFS(Fev!$I$5:$I$605,Fev!$C$5:$C$605,'Resumo (2)'!E26,Fev!$U$5:$U$605,"Receita",Fev!$K$5:$K$605,"Não Pago")</f>
        <v>0</v>
      </c>
      <c r="S26" s="85">
        <f>SUMIFS(Mar!$I$5:$I$605,Mar!$C$5:$C$605,'Resumo (2)'!E26,Mar!$U$5:$U$605,"Receita",Mar!$K$5:$K$605,"Não Pago")</f>
        <v>0</v>
      </c>
      <c r="T26" s="85">
        <f>SUMIFS(Abr!$I$5:$I$605,Abr!$C$5:$C$605,'Resumo (2)'!E26,Abr!$U$5:$U$605,"Receita",Abr!$K$5:$K$605,"Não Pago")</f>
        <v>0</v>
      </c>
      <c r="U26" s="85">
        <f>SUMIFS(Mai!$I$5:$I$605,Mai!$C$5:$C$605,'Resumo (2)'!E26,Mai!$U$5:$U$605,"Receita",Mai!$K$5:$K$605,"Não Pago")</f>
        <v>0</v>
      </c>
      <c r="V26" s="85">
        <f>SUMIFS(Jun!$I$5:$I$605,Jun!$C$5:$C$605,'Resumo (2)'!E26,Jun!$U$5:$U$605,"Receita",Jun!$K$5:$K$605,"Não Pago")</f>
        <v>0</v>
      </c>
      <c r="W26" s="85">
        <f>SUMIFS(Jul!$I$5:$I$605,Jul!$C$5:$C$605,'Resumo (2)'!E26,Jul!$U$5:$U$605,"Receita",Jul!$K$5:$K$605,"Não Pago")</f>
        <v>0</v>
      </c>
      <c r="X26" s="85">
        <f>SUMIFS(Ago!$I$5:$I$605,Ago!$C$5:$C$605,'Resumo (2)'!E26,Ago!$U$5:$U$605,"Receita",Ago!$K$5:$K$605,"Não Pago")</f>
        <v>0</v>
      </c>
      <c r="Y26" s="85">
        <f>SUMIFS(Set!$I$5:$I$605,Set!$C$5:$C$605,'Resumo (2)'!E26,Set!$U$5:$U$605,"Receita",Set!$K$5:$K$605,"Não Pago")</f>
        <v>0</v>
      </c>
      <c r="Z26" s="85">
        <f>SUMIFS(Out!$I$5:$I$605,Out!$C$5:$C$605,'Resumo (2)'!E26,Out!$U$5:$U$605,"Receita",Out!$K$5:$K$605,"Não Pago")</f>
        <v>0</v>
      </c>
      <c r="AA26" s="85">
        <f>SUMIFS(Nov!$I$5:$I$605,Nov!$C$5:$C$605,'Resumo (2)'!E26,Nov!$U$5:$U$605,"Receita",Nov!$K$5:$K$605,"Não Pago")</f>
        <v>0</v>
      </c>
      <c r="AB26" s="85">
        <f>SUMIFS(Dez!$I$5:$I$605,Dez!$C$5:$C$605,'Resumo (2)'!E26,Dez!$U$5:$U$605,"Receita",Dez!$K$5:$K$605,"Não Pago")</f>
        <v>0</v>
      </c>
      <c r="AD26" s="85">
        <f t="shared" si="4"/>
        <v>20</v>
      </c>
      <c r="AE26" s="85">
        <f>SUMIFS(Jan!$I$5:$I$605,Jan!$C$5:$C$605,'Resumo (2)'!E26,Jan!$U$5:$U$605,"Despesa",Jan!$K$5:$K$605,"Não Pago")</f>
        <v>0</v>
      </c>
      <c r="AF26" s="85">
        <f>SUMIFS(Fev!$I$5:$I$605,Fev!$C$5:$C$605,'Resumo (2)'!E26,Fev!$U$5:$U$605,"Despesa",Fev!$K$5:$K$605,"Não Pago")</f>
        <v>0</v>
      </c>
      <c r="AG26" s="85">
        <f>SUMIFS(Mar!$I$5:$I$605,Mar!$C$5:$C$605,'Resumo (2)'!E26,Mar!$U$5:$U$605,"Despesa",Mar!$K$5:$K$605,"Não Pago")</f>
        <v>0</v>
      </c>
      <c r="AH26" s="85">
        <f>SUMIFS(Abr!$I$5:$I$605,Abr!$C$5:$C$605,'Resumo (2)'!E26,Abr!$U$5:$U$605,"Despesa",Abr!$K$5:$K$605,"Não Pago")</f>
        <v>0</v>
      </c>
      <c r="AI26" s="85">
        <f>SUMIFS(Mai!$I$5:$I$605,Mai!$C$5:$C$605,'Resumo (2)'!E26,Mai!$U$5:$U$605,"Despesa",Mai!$K$5:$K$605,"Não Pago")</f>
        <v>0</v>
      </c>
      <c r="AJ26" s="85">
        <f>SUMIFS(Jun!$I$5:$I$605,Jun!$C$5:$C$605,'Resumo (2)'!E26,Jun!$U$5:$U$605,"Despesa",Jun!$K$5:$K$605,"Não Pago")</f>
        <v>0</v>
      </c>
      <c r="AK26" s="85">
        <f>SUMIFS(Jul!$I$5:$I$605,Jul!$C$5:$C$605,'Resumo (2)'!E26,Jul!$U$5:$U$605,"Despesa",Jul!$K$5:$K$605,"Não Pago")</f>
        <v>0</v>
      </c>
      <c r="AL26" s="85">
        <f>SUMIFS(Ago!$I$5:$I$605,Ago!$C$5:$C$605,'Resumo (2)'!E26,Ago!$U$5:$U$605,"Despesa",Ago!$K$5:$K$605,"Não Pago")</f>
        <v>0</v>
      </c>
      <c r="AM26" s="85">
        <f>SUMIFS(Set!$I$5:$I$605,Set!$C$5:$C$605,'Resumo (2)'!E26,Set!$U$5:$U$605,"Despesa",Set!$K$5:$K$605,"Não Pago")</f>
        <v>0</v>
      </c>
      <c r="AN26" s="85">
        <f>SUMIFS(Out!$I$5:$I$605,Out!$C$5:$C$605,'Resumo (2)'!E26,Out!$U$5:$U$605,"Despesa",Out!$K$5:$K$605,"Não Pago")</f>
        <v>0</v>
      </c>
      <c r="AO26" s="85">
        <f>SUMIFS(Nov!$I$5:$I$605,Nov!$C$5:$C$605,'Resumo (2)'!E26,Nov!$U$5:$U$605,"Despesa",Nov!$K$5:$K$605,"Não Pago")</f>
        <v>0</v>
      </c>
      <c r="AP26" s="85">
        <f>SUMIFS(Dez!$I$5:$I$605,Dez!$C$5:$C$605,'Resumo (2)'!E26,Dez!$U$5:$U$605,"Despesa",Dez!$K$5:$K$605,"Não Pago")</f>
        <v>0</v>
      </c>
    </row>
    <row r="27" spans="5:42" ht="25.5" customHeight="1" thickTop="1" thickBot="1" x14ac:dyDescent="0.3">
      <c r="E27" s="37">
        <v>21</v>
      </c>
      <c r="F27" s="34">
        <f t="shared" si="0"/>
        <v>0</v>
      </c>
      <c r="G27" s="34">
        <f t="shared" si="1"/>
        <v>0</v>
      </c>
      <c r="H27" s="34">
        <f t="shared" si="2"/>
        <v>0</v>
      </c>
      <c r="P27" s="85">
        <f t="shared" si="3"/>
        <v>21</v>
      </c>
      <c r="Q27" s="85">
        <f>SUMIFS(Jan!$I$5:$I$605,Jan!$C$5:$C$605,'Resumo (2)'!E27,Jan!$U$5:$U$605,"Receita",Jan!$K$5:$K$605,"Não Pago")</f>
        <v>0</v>
      </c>
      <c r="R27" s="85">
        <f>SUMIFS(Fev!$I$5:$I$605,Fev!$C$5:$C$605,'Resumo (2)'!E27,Fev!$U$5:$U$605,"Receita",Fev!$K$5:$K$605,"Não Pago")</f>
        <v>0</v>
      </c>
      <c r="S27" s="85">
        <f>SUMIFS(Mar!$I$5:$I$605,Mar!$C$5:$C$605,'Resumo (2)'!E27,Mar!$U$5:$U$605,"Receita",Mar!$K$5:$K$605,"Não Pago")</f>
        <v>0</v>
      </c>
      <c r="T27" s="85">
        <f>SUMIFS(Abr!$I$5:$I$605,Abr!$C$5:$C$605,'Resumo (2)'!E27,Abr!$U$5:$U$605,"Receita",Abr!$K$5:$K$605,"Não Pago")</f>
        <v>0</v>
      </c>
      <c r="U27" s="85">
        <f>SUMIFS(Mai!$I$5:$I$605,Mai!$C$5:$C$605,'Resumo (2)'!E27,Mai!$U$5:$U$605,"Receita",Mai!$K$5:$K$605,"Não Pago")</f>
        <v>0</v>
      </c>
      <c r="V27" s="85">
        <f>SUMIFS(Jun!$I$5:$I$605,Jun!$C$5:$C$605,'Resumo (2)'!E27,Jun!$U$5:$U$605,"Receita",Jun!$K$5:$K$605,"Não Pago")</f>
        <v>0</v>
      </c>
      <c r="W27" s="85">
        <f>SUMIFS(Jul!$I$5:$I$605,Jul!$C$5:$C$605,'Resumo (2)'!E27,Jul!$U$5:$U$605,"Receita",Jul!$K$5:$K$605,"Não Pago")</f>
        <v>0</v>
      </c>
      <c r="X27" s="85">
        <f>SUMIFS(Ago!$I$5:$I$605,Ago!$C$5:$C$605,'Resumo (2)'!E27,Ago!$U$5:$U$605,"Receita",Ago!$K$5:$K$605,"Não Pago")</f>
        <v>0</v>
      </c>
      <c r="Y27" s="85">
        <f>SUMIFS(Set!$I$5:$I$605,Set!$C$5:$C$605,'Resumo (2)'!E27,Set!$U$5:$U$605,"Receita",Set!$K$5:$K$605,"Não Pago")</f>
        <v>0</v>
      </c>
      <c r="Z27" s="85">
        <f>SUMIFS(Out!$I$5:$I$605,Out!$C$5:$C$605,'Resumo (2)'!E27,Out!$U$5:$U$605,"Receita",Out!$K$5:$K$605,"Não Pago")</f>
        <v>0</v>
      </c>
      <c r="AA27" s="85">
        <f>SUMIFS(Nov!$I$5:$I$605,Nov!$C$5:$C$605,'Resumo (2)'!E27,Nov!$U$5:$U$605,"Receita",Nov!$K$5:$K$605,"Não Pago")</f>
        <v>0</v>
      </c>
      <c r="AB27" s="85">
        <f>SUMIFS(Dez!$I$5:$I$605,Dez!$C$5:$C$605,'Resumo (2)'!E27,Dez!$U$5:$U$605,"Receita",Dez!$K$5:$K$605,"Não Pago")</f>
        <v>0</v>
      </c>
      <c r="AD27" s="85">
        <f t="shared" si="4"/>
        <v>21</v>
      </c>
      <c r="AE27" s="85">
        <f>SUMIFS(Jan!$I$5:$I$605,Jan!$C$5:$C$605,'Resumo (2)'!E27,Jan!$U$5:$U$605,"Despesa",Jan!$K$5:$K$605,"Não Pago")</f>
        <v>0</v>
      </c>
      <c r="AF27" s="85">
        <f>SUMIFS(Fev!$I$5:$I$605,Fev!$C$5:$C$605,'Resumo (2)'!E27,Fev!$U$5:$U$605,"Despesa",Fev!$K$5:$K$605,"Não Pago")</f>
        <v>0</v>
      </c>
      <c r="AG27" s="85">
        <f>SUMIFS(Mar!$I$5:$I$605,Mar!$C$5:$C$605,'Resumo (2)'!E27,Mar!$U$5:$U$605,"Despesa",Mar!$K$5:$K$605,"Não Pago")</f>
        <v>0</v>
      </c>
      <c r="AH27" s="85">
        <f>SUMIFS(Abr!$I$5:$I$605,Abr!$C$5:$C$605,'Resumo (2)'!E27,Abr!$U$5:$U$605,"Despesa",Abr!$K$5:$K$605,"Não Pago")</f>
        <v>0</v>
      </c>
      <c r="AI27" s="85">
        <f>SUMIFS(Mai!$I$5:$I$605,Mai!$C$5:$C$605,'Resumo (2)'!E27,Mai!$U$5:$U$605,"Despesa",Mai!$K$5:$K$605,"Não Pago")</f>
        <v>0</v>
      </c>
      <c r="AJ27" s="85">
        <f>SUMIFS(Jun!$I$5:$I$605,Jun!$C$5:$C$605,'Resumo (2)'!E27,Jun!$U$5:$U$605,"Despesa",Jun!$K$5:$K$605,"Não Pago")</f>
        <v>0</v>
      </c>
      <c r="AK27" s="85">
        <f>SUMIFS(Jul!$I$5:$I$605,Jul!$C$5:$C$605,'Resumo (2)'!E27,Jul!$U$5:$U$605,"Despesa",Jul!$K$5:$K$605,"Não Pago")</f>
        <v>0</v>
      </c>
      <c r="AL27" s="85">
        <f>SUMIFS(Ago!$I$5:$I$605,Ago!$C$5:$C$605,'Resumo (2)'!E27,Ago!$U$5:$U$605,"Despesa",Ago!$K$5:$K$605,"Não Pago")</f>
        <v>0</v>
      </c>
      <c r="AM27" s="85">
        <f>SUMIFS(Set!$I$5:$I$605,Set!$C$5:$C$605,'Resumo (2)'!E27,Set!$U$5:$U$605,"Despesa",Set!$K$5:$K$605,"Não Pago")</f>
        <v>0</v>
      </c>
      <c r="AN27" s="85">
        <f>SUMIFS(Out!$I$5:$I$605,Out!$C$5:$C$605,'Resumo (2)'!E27,Out!$U$5:$U$605,"Despesa",Out!$K$5:$K$605,"Não Pago")</f>
        <v>0</v>
      </c>
      <c r="AO27" s="85">
        <f>SUMIFS(Nov!$I$5:$I$605,Nov!$C$5:$C$605,'Resumo (2)'!E27,Nov!$U$5:$U$605,"Despesa",Nov!$K$5:$K$605,"Não Pago")</f>
        <v>0</v>
      </c>
      <c r="AP27" s="85">
        <f>SUMIFS(Dez!$I$5:$I$605,Dez!$C$5:$C$605,'Resumo (2)'!E27,Dez!$U$5:$U$605,"Despesa",Dez!$K$5:$K$605,"Não Pago")</f>
        <v>0</v>
      </c>
    </row>
    <row r="28" spans="5:42" ht="25.5" customHeight="1" thickTop="1" thickBot="1" x14ac:dyDescent="0.3">
      <c r="E28" s="37">
        <v>22</v>
      </c>
      <c r="F28" s="34">
        <f t="shared" si="0"/>
        <v>0</v>
      </c>
      <c r="G28" s="34">
        <f t="shared" si="1"/>
        <v>0</v>
      </c>
      <c r="H28" s="34">
        <f t="shared" si="2"/>
        <v>0</v>
      </c>
      <c r="P28" s="85">
        <f t="shared" si="3"/>
        <v>22</v>
      </c>
      <c r="Q28" s="85">
        <f>SUMIFS(Jan!$I$5:$I$605,Jan!$C$5:$C$605,'Resumo (2)'!E28,Jan!$U$5:$U$605,"Receita",Jan!$K$5:$K$605,"Não Pago")</f>
        <v>0</v>
      </c>
      <c r="R28" s="85">
        <f>SUMIFS(Fev!$I$5:$I$605,Fev!$C$5:$C$605,'Resumo (2)'!E28,Fev!$U$5:$U$605,"Receita",Fev!$K$5:$K$605,"Não Pago")</f>
        <v>0</v>
      </c>
      <c r="S28" s="85">
        <f>SUMIFS(Mar!$I$5:$I$605,Mar!$C$5:$C$605,'Resumo (2)'!E28,Mar!$U$5:$U$605,"Receita",Mar!$K$5:$K$605,"Não Pago")</f>
        <v>0</v>
      </c>
      <c r="T28" s="85">
        <f>SUMIFS(Abr!$I$5:$I$605,Abr!$C$5:$C$605,'Resumo (2)'!E28,Abr!$U$5:$U$605,"Receita",Abr!$K$5:$K$605,"Não Pago")</f>
        <v>0</v>
      </c>
      <c r="U28" s="85">
        <f>SUMIFS(Mai!$I$5:$I$605,Mai!$C$5:$C$605,'Resumo (2)'!E28,Mai!$U$5:$U$605,"Receita",Mai!$K$5:$K$605,"Não Pago")</f>
        <v>0</v>
      </c>
      <c r="V28" s="85">
        <f>SUMIFS(Jun!$I$5:$I$605,Jun!$C$5:$C$605,'Resumo (2)'!E28,Jun!$U$5:$U$605,"Receita",Jun!$K$5:$K$605,"Não Pago")</f>
        <v>0</v>
      </c>
      <c r="W28" s="85">
        <f>SUMIFS(Jul!$I$5:$I$605,Jul!$C$5:$C$605,'Resumo (2)'!E28,Jul!$U$5:$U$605,"Receita",Jul!$K$5:$K$605,"Não Pago")</f>
        <v>0</v>
      </c>
      <c r="X28" s="85">
        <f>SUMIFS(Ago!$I$5:$I$605,Ago!$C$5:$C$605,'Resumo (2)'!E28,Ago!$U$5:$U$605,"Receita",Ago!$K$5:$K$605,"Não Pago")</f>
        <v>0</v>
      </c>
      <c r="Y28" s="85">
        <f>SUMIFS(Set!$I$5:$I$605,Set!$C$5:$C$605,'Resumo (2)'!E28,Set!$U$5:$U$605,"Receita",Set!$K$5:$K$605,"Não Pago")</f>
        <v>0</v>
      </c>
      <c r="Z28" s="85">
        <f>SUMIFS(Out!$I$5:$I$605,Out!$C$5:$C$605,'Resumo (2)'!E28,Out!$U$5:$U$605,"Receita",Out!$K$5:$K$605,"Não Pago")</f>
        <v>0</v>
      </c>
      <c r="AA28" s="85">
        <f>SUMIFS(Nov!$I$5:$I$605,Nov!$C$5:$C$605,'Resumo (2)'!E28,Nov!$U$5:$U$605,"Receita",Nov!$K$5:$K$605,"Não Pago")</f>
        <v>0</v>
      </c>
      <c r="AB28" s="85">
        <f>SUMIFS(Dez!$I$5:$I$605,Dez!$C$5:$C$605,'Resumo (2)'!E28,Dez!$U$5:$U$605,"Receita",Dez!$K$5:$K$605,"Não Pago")</f>
        <v>0</v>
      </c>
      <c r="AD28" s="85">
        <f t="shared" si="4"/>
        <v>22</v>
      </c>
      <c r="AE28" s="85">
        <f>SUMIFS(Jan!$I$5:$I$605,Jan!$C$5:$C$605,'Resumo (2)'!E28,Jan!$U$5:$U$605,"Despesa",Jan!$K$5:$K$605,"Não Pago")</f>
        <v>0</v>
      </c>
      <c r="AF28" s="85">
        <f>SUMIFS(Fev!$I$5:$I$605,Fev!$C$5:$C$605,'Resumo (2)'!E28,Fev!$U$5:$U$605,"Despesa",Fev!$K$5:$K$605,"Não Pago")</f>
        <v>0</v>
      </c>
      <c r="AG28" s="85">
        <f>SUMIFS(Mar!$I$5:$I$605,Mar!$C$5:$C$605,'Resumo (2)'!E28,Mar!$U$5:$U$605,"Despesa",Mar!$K$5:$K$605,"Não Pago")</f>
        <v>0</v>
      </c>
      <c r="AH28" s="85">
        <f>SUMIFS(Abr!$I$5:$I$605,Abr!$C$5:$C$605,'Resumo (2)'!E28,Abr!$U$5:$U$605,"Despesa",Abr!$K$5:$K$605,"Não Pago")</f>
        <v>0</v>
      </c>
      <c r="AI28" s="85">
        <f>SUMIFS(Mai!$I$5:$I$605,Mai!$C$5:$C$605,'Resumo (2)'!E28,Mai!$U$5:$U$605,"Despesa",Mai!$K$5:$K$605,"Não Pago")</f>
        <v>0</v>
      </c>
      <c r="AJ28" s="85">
        <f>SUMIFS(Jun!$I$5:$I$605,Jun!$C$5:$C$605,'Resumo (2)'!E28,Jun!$U$5:$U$605,"Despesa",Jun!$K$5:$K$605,"Não Pago")</f>
        <v>0</v>
      </c>
      <c r="AK28" s="85">
        <f>SUMIFS(Jul!$I$5:$I$605,Jul!$C$5:$C$605,'Resumo (2)'!E28,Jul!$U$5:$U$605,"Despesa",Jul!$K$5:$K$605,"Não Pago")</f>
        <v>0</v>
      </c>
      <c r="AL28" s="85">
        <f>SUMIFS(Ago!$I$5:$I$605,Ago!$C$5:$C$605,'Resumo (2)'!E28,Ago!$U$5:$U$605,"Despesa",Ago!$K$5:$K$605,"Não Pago")</f>
        <v>0</v>
      </c>
      <c r="AM28" s="85">
        <f>SUMIFS(Set!$I$5:$I$605,Set!$C$5:$C$605,'Resumo (2)'!E28,Set!$U$5:$U$605,"Despesa",Set!$K$5:$K$605,"Não Pago")</f>
        <v>0</v>
      </c>
      <c r="AN28" s="85">
        <f>SUMIFS(Out!$I$5:$I$605,Out!$C$5:$C$605,'Resumo (2)'!E28,Out!$U$5:$U$605,"Despesa",Out!$K$5:$K$605,"Não Pago")</f>
        <v>0</v>
      </c>
      <c r="AO28" s="85">
        <f>SUMIFS(Nov!$I$5:$I$605,Nov!$C$5:$C$605,'Resumo (2)'!E28,Nov!$U$5:$U$605,"Despesa",Nov!$K$5:$K$605,"Não Pago")</f>
        <v>0</v>
      </c>
      <c r="AP28" s="85">
        <f>SUMIFS(Dez!$I$5:$I$605,Dez!$C$5:$C$605,'Resumo (2)'!E28,Dez!$U$5:$U$605,"Despesa",Dez!$K$5:$K$605,"Não Pago")</f>
        <v>0</v>
      </c>
    </row>
    <row r="29" spans="5:42" ht="25.5" customHeight="1" thickTop="1" thickBot="1" x14ac:dyDescent="0.3">
      <c r="E29" s="37">
        <v>23</v>
      </c>
      <c r="F29" s="34">
        <f t="shared" si="0"/>
        <v>0</v>
      </c>
      <c r="G29" s="34">
        <f t="shared" si="1"/>
        <v>0</v>
      </c>
      <c r="H29" s="34">
        <f t="shared" si="2"/>
        <v>0</v>
      </c>
      <c r="P29" s="85">
        <f t="shared" si="3"/>
        <v>23</v>
      </c>
      <c r="Q29" s="85">
        <f>SUMIFS(Jan!$I$5:$I$605,Jan!$C$5:$C$605,'Resumo (2)'!E29,Jan!$U$5:$U$605,"Receita",Jan!$K$5:$K$605,"Não Pago")</f>
        <v>0</v>
      </c>
      <c r="R29" s="85">
        <f>SUMIFS(Fev!$I$5:$I$605,Fev!$C$5:$C$605,'Resumo (2)'!E29,Fev!$U$5:$U$605,"Receita",Fev!$K$5:$K$605,"Não Pago")</f>
        <v>0</v>
      </c>
      <c r="S29" s="85">
        <f>SUMIFS(Mar!$I$5:$I$605,Mar!$C$5:$C$605,'Resumo (2)'!E29,Mar!$U$5:$U$605,"Receita",Mar!$K$5:$K$605,"Não Pago")</f>
        <v>0</v>
      </c>
      <c r="T29" s="85">
        <f>SUMIFS(Abr!$I$5:$I$605,Abr!$C$5:$C$605,'Resumo (2)'!E29,Abr!$U$5:$U$605,"Receita",Abr!$K$5:$K$605,"Não Pago")</f>
        <v>0</v>
      </c>
      <c r="U29" s="85">
        <f>SUMIFS(Mai!$I$5:$I$605,Mai!$C$5:$C$605,'Resumo (2)'!E29,Mai!$U$5:$U$605,"Receita",Mai!$K$5:$K$605,"Não Pago")</f>
        <v>0</v>
      </c>
      <c r="V29" s="85">
        <f>SUMIFS(Jun!$I$5:$I$605,Jun!$C$5:$C$605,'Resumo (2)'!E29,Jun!$U$5:$U$605,"Receita",Jun!$K$5:$K$605,"Não Pago")</f>
        <v>0</v>
      </c>
      <c r="W29" s="85">
        <f>SUMIFS(Jul!$I$5:$I$605,Jul!$C$5:$C$605,'Resumo (2)'!E29,Jul!$U$5:$U$605,"Receita",Jul!$K$5:$K$605,"Não Pago")</f>
        <v>0</v>
      </c>
      <c r="X29" s="85">
        <f>SUMIFS(Ago!$I$5:$I$605,Ago!$C$5:$C$605,'Resumo (2)'!E29,Ago!$U$5:$U$605,"Receita",Ago!$K$5:$K$605,"Não Pago")</f>
        <v>0</v>
      </c>
      <c r="Y29" s="85">
        <f>SUMIFS(Set!$I$5:$I$605,Set!$C$5:$C$605,'Resumo (2)'!E29,Set!$U$5:$U$605,"Receita",Set!$K$5:$K$605,"Não Pago")</f>
        <v>0</v>
      </c>
      <c r="Z29" s="85">
        <f>SUMIFS(Out!$I$5:$I$605,Out!$C$5:$C$605,'Resumo (2)'!E29,Out!$U$5:$U$605,"Receita",Out!$K$5:$K$605,"Não Pago")</f>
        <v>0</v>
      </c>
      <c r="AA29" s="85">
        <f>SUMIFS(Nov!$I$5:$I$605,Nov!$C$5:$C$605,'Resumo (2)'!E29,Nov!$U$5:$U$605,"Receita",Nov!$K$5:$K$605,"Não Pago")</f>
        <v>0</v>
      </c>
      <c r="AB29" s="85">
        <f>SUMIFS(Dez!$I$5:$I$605,Dez!$C$5:$C$605,'Resumo (2)'!E29,Dez!$U$5:$U$605,"Receita",Dez!$K$5:$K$605,"Não Pago")</f>
        <v>0</v>
      </c>
      <c r="AD29" s="85">
        <f t="shared" si="4"/>
        <v>23</v>
      </c>
      <c r="AE29" s="85">
        <f>SUMIFS(Jan!$I$5:$I$605,Jan!$C$5:$C$605,'Resumo (2)'!E29,Jan!$U$5:$U$605,"Despesa",Jan!$K$5:$K$605,"Não Pago")</f>
        <v>0</v>
      </c>
      <c r="AF29" s="85">
        <f>SUMIFS(Fev!$I$5:$I$605,Fev!$C$5:$C$605,'Resumo (2)'!E29,Fev!$U$5:$U$605,"Despesa",Fev!$K$5:$K$605,"Não Pago")</f>
        <v>0</v>
      </c>
      <c r="AG29" s="85">
        <f>SUMIFS(Mar!$I$5:$I$605,Mar!$C$5:$C$605,'Resumo (2)'!E29,Mar!$U$5:$U$605,"Despesa",Mar!$K$5:$K$605,"Não Pago")</f>
        <v>0</v>
      </c>
      <c r="AH29" s="85">
        <f>SUMIFS(Abr!$I$5:$I$605,Abr!$C$5:$C$605,'Resumo (2)'!E29,Abr!$U$5:$U$605,"Despesa",Abr!$K$5:$K$605,"Não Pago")</f>
        <v>0</v>
      </c>
      <c r="AI29" s="85">
        <f>SUMIFS(Mai!$I$5:$I$605,Mai!$C$5:$C$605,'Resumo (2)'!E29,Mai!$U$5:$U$605,"Despesa",Mai!$K$5:$K$605,"Não Pago")</f>
        <v>0</v>
      </c>
      <c r="AJ29" s="85">
        <f>SUMIFS(Jun!$I$5:$I$605,Jun!$C$5:$C$605,'Resumo (2)'!E29,Jun!$U$5:$U$605,"Despesa",Jun!$K$5:$K$605,"Não Pago")</f>
        <v>0</v>
      </c>
      <c r="AK29" s="85">
        <f>SUMIFS(Jul!$I$5:$I$605,Jul!$C$5:$C$605,'Resumo (2)'!E29,Jul!$U$5:$U$605,"Despesa",Jul!$K$5:$K$605,"Não Pago")</f>
        <v>0</v>
      </c>
      <c r="AL29" s="85">
        <f>SUMIFS(Ago!$I$5:$I$605,Ago!$C$5:$C$605,'Resumo (2)'!E29,Ago!$U$5:$U$605,"Despesa",Ago!$K$5:$K$605,"Não Pago")</f>
        <v>0</v>
      </c>
      <c r="AM29" s="85">
        <f>SUMIFS(Set!$I$5:$I$605,Set!$C$5:$C$605,'Resumo (2)'!E29,Set!$U$5:$U$605,"Despesa",Set!$K$5:$K$605,"Não Pago")</f>
        <v>0</v>
      </c>
      <c r="AN29" s="85">
        <f>SUMIFS(Out!$I$5:$I$605,Out!$C$5:$C$605,'Resumo (2)'!E29,Out!$U$5:$U$605,"Despesa",Out!$K$5:$K$605,"Não Pago")</f>
        <v>0</v>
      </c>
      <c r="AO29" s="85">
        <f>SUMIFS(Nov!$I$5:$I$605,Nov!$C$5:$C$605,'Resumo (2)'!E29,Nov!$U$5:$U$605,"Despesa",Nov!$K$5:$K$605,"Não Pago")</f>
        <v>0</v>
      </c>
      <c r="AP29" s="85">
        <f>SUMIFS(Dez!$I$5:$I$605,Dez!$C$5:$C$605,'Resumo (2)'!E29,Dez!$U$5:$U$605,"Despesa",Dez!$K$5:$K$605,"Não Pago")</f>
        <v>0</v>
      </c>
    </row>
    <row r="30" spans="5:42" ht="25.5" customHeight="1" thickTop="1" thickBot="1" x14ac:dyDescent="0.3">
      <c r="E30" s="37">
        <v>24</v>
      </c>
      <c r="F30" s="34">
        <f t="shared" si="0"/>
        <v>0</v>
      </c>
      <c r="G30" s="34">
        <f t="shared" si="1"/>
        <v>0</v>
      </c>
      <c r="H30" s="34">
        <f t="shared" si="2"/>
        <v>0</v>
      </c>
      <c r="P30" s="85">
        <f t="shared" si="3"/>
        <v>24</v>
      </c>
      <c r="Q30" s="85">
        <f>SUMIFS(Jan!$I$5:$I$605,Jan!$C$5:$C$605,'Resumo (2)'!E30,Jan!$U$5:$U$605,"Receita",Jan!$K$5:$K$605,"Não Pago")</f>
        <v>0</v>
      </c>
      <c r="R30" s="85">
        <f>SUMIFS(Fev!$I$5:$I$605,Fev!$C$5:$C$605,'Resumo (2)'!E30,Fev!$U$5:$U$605,"Receita",Fev!$K$5:$K$605,"Não Pago")</f>
        <v>0</v>
      </c>
      <c r="S30" s="85">
        <f>SUMIFS(Mar!$I$5:$I$605,Mar!$C$5:$C$605,'Resumo (2)'!E30,Mar!$U$5:$U$605,"Receita",Mar!$K$5:$K$605,"Não Pago")</f>
        <v>0</v>
      </c>
      <c r="T30" s="85">
        <f>SUMIFS(Abr!$I$5:$I$605,Abr!$C$5:$C$605,'Resumo (2)'!E30,Abr!$U$5:$U$605,"Receita",Abr!$K$5:$K$605,"Não Pago")</f>
        <v>0</v>
      </c>
      <c r="U30" s="85">
        <f>SUMIFS(Mai!$I$5:$I$605,Mai!$C$5:$C$605,'Resumo (2)'!E30,Mai!$U$5:$U$605,"Receita",Mai!$K$5:$K$605,"Não Pago")</f>
        <v>0</v>
      </c>
      <c r="V30" s="85">
        <f>SUMIFS(Jun!$I$5:$I$605,Jun!$C$5:$C$605,'Resumo (2)'!E30,Jun!$U$5:$U$605,"Receita",Jun!$K$5:$K$605,"Não Pago")</f>
        <v>0</v>
      </c>
      <c r="W30" s="85">
        <f>SUMIFS(Jul!$I$5:$I$605,Jul!$C$5:$C$605,'Resumo (2)'!E30,Jul!$U$5:$U$605,"Receita",Jul!$K$5:$K$605,"Não Pago")</f>
        <v>0</v>
      </c>
      <c r="X30" s="85">
        <f>SUMIFS(Ago!$I$5:$I$605,Ago!$C$5:$C$605,'Resumo (2)'!E30,Ago!$U$5:$U$605,"Receita",Ago!$K$5:$K$605,"Não Pago")</f>
        <v>0</v>
      </c>
      <c r="Y30" s="85">
        <f>SUMIFS(Set!$I$5:$I$605,Set!$C$5:$C$605,'Resumo (2)'!E30,Set!$U$5:$U$605,"Receita",Set!$K$5:$K$605,"Não Pago")</f>
        <v>0</v>
      </c>
      <c r="Z30" s="85">
        <f>SUMIFS(Out!$I$5:$I$605,Out!$C$5:$C$605,'Resumo (2)'!E30,Out!$U$5:$U$605,"Receita",Out!$K$5:$K$605,"Não Pago")</f>
        <v>0</v>
      </c>
      <c r="AA30" s="85">
        <f>SUMIFS(Nov!$I$5:$I$605,Nov!$C$5:$C$605,'Resumo (2)'!E30,Nov!$U$5:$U$605,"Receita",Nov!$K$5:$K$605,"Não Pago")</f>
        <v>0</v>
      </c>
      <c r="AB30" s="85">
        <f>SUMIFS(Dez!$I$5:$I$605,Dez!$C$5:$C$605,'Resumo (2)'!E30,Dez!$U$5:$U$605,"Receita",Dez!$K$5:$K$605,"Não Pago")</f>
        <v>0</v>
      </c>
      <c r="AD30" s="85">
        <f t="shared" si="4"/>
        <v>24</v>
      </c>
      <c r="AE30" s="85">
        <f>SUMIFS(Jan!$I$5:$I$605,Jan!$C$5:$C$605,'Resumo (2)'!E30,Jan!$U$5:$U$605,"Despesa",Jan!$K$5:$K$605,"Não Pago")</f>
        <v>0</v>
      </c>
      <c r="AF30" s="85">
        <f>SUMIFS(Fev!$I$5:$I$605,Fev!$C$5:$C$605,'Resumo (2)'!E30,Fev!$U$5:$U$605,"Despesa",Fev!$K$5:$K$605,"Não Pago")</f>
        <v>0</v>
      </c>
      <c r="AG30" s="85">
        <f>SUMIFS(Mar!$I$5:$I$605,Mar!$C$5:$C$605,'Resumo (2)'!E30,Mar!$U$5:$U$605,"Despesa",Mar!$K$5:$K$605,"Não Pago")</f>
        <v>0</v>
      </c>
      <c r="AH30" s="85">
        <f>SUMIFS(Abr!$I$5:$I$605,Abr!$C$5:$C$605,'Resumo (2)'!E30,Abr!$U$5:$U$605,"Despesa",Abr!$K$5:$K$605,"Não Pago")</f>
        <v>0</v>
      </c>
      <c r="AI30" s="85">
        <f>SUMIFS(Mai!$I$5:$I$605,Mai!$C$5:$C$605,'Resumo (2)'!E30,Mai!$U$5:$U$605,"Despesa",Mai!$K$5:$K$605,"Não Pago")</f>
        <v>0</v>
      </c>
      <c r="AJ30" s="85">
        <f>SUMIFS(Jun!$I$5:$I$605,Jun!$C$5:$C$605,'Resumo (2)'!E30,Jun!$U$5:$U$605,"Despesa",Jun!$K$5:$K$605,"Não Pago")</f>
        <v>0</v>
      </c>
      <c r="AK30" s="85">
        <f>SUMIFS(Jul!$I$5:$I$605,Jul!$C$5:$C$605,'Resumo (2)'!E30,Jul!$U$5:$U$605,"Despesa",Jul!$K$5:$K$605,"Não Pago")</f>
        <v>0</v>
      </c>
      <c r="AL30" s="85">
        <f>SUMIFS(Ago!$I$5:$I$605,Ago!$C$5:$C$605,'Resumo (2)'!E30,Ago!$U$5:$U$605,"Despesa",Ago!$K$5:$K$605,"Não Pago")</f>
        <v>0</v>
      </c>
      <c r="AM30" s="85">
        <f>SUMIFS(Set!$I$5:$I$605,Set!$C$5:$C$605,'Resumo (2)'!E30,Set!$U$5:$U$605,"Despesa",Set!$K$5:$K$605,"Não Pago")</f>
        <v>0</v>
      </c>
      <c r="AN30" s="85">
        <f>SUMIFS(Out!$I$5:$I$605,Out!$C$5:$C$605,'Resumo (2)'!E30,Out!$U$5:$U$605,"Despesa",Out!$K$5:$K$605,"Não Pago")</f>
        <v>0</v>
      </c>
      <c r="AO30" s="85">
        <f>SUMIFS(Nov!$I$5:$I$605,Nov!$C$5:$C$605,'Resumo (2)'!E30,Nov!$U$5:$U$605,"Despesa",Nov!$K$5:$K$605,"Não Pago")</f>
        <v>0</v>
      </c>
      <c r="AP30" s="85">
        <f>SUMIFS(Dez!$I$5:$I$605,Dez!$C$5:$C$605,'Resumo (2)'!E30,Dez!$U$5:$U$605,"Despesa",Dez!$K$5:$K$605,"Não Pago")</f>
        <v>0</v>
      </c>
    </row>
    <row r="31" spans="5:42" ht="25.5" customHeight="1" thickTop="1" thickBot="1" x14ac:dyDescent="0.3">
      <c r="E31" s="37">
        <v>25</v>
      </c>
      <c r="F31" s="34">
        <f t="shared" si="0"/>
        <v>0</v>
      </c>
      <c r="G31" s="34">
        <f t="shared" si="1"/>
        <v>0</v>
      </c>
      <c r="H31" s="34">
        <f t="shared" si="2"/>
        <v>0</v>
      </c>
      <c r="P31" s="85">
        <f t="shared" si="3"/>
        <v>25</v>
      </c>
      <c r="Q31" s="85">
        <f>SUMIFS(Jan!$I$5:$I$605,Jan!$C$5:$C$605,'Resumo (2)'!E31,Jan!$U$5:$U$605,"Receita",Jan!$K$5:$K$605,"Não Pago")</f>
        <v>0</v>
      </c>
      <c r="R31" s="85">
        <f>SUMIFS(Fev!$I$5:$I$605,Fev!$C$5:$C$605,'Resumo (2)'!E31,Fev!$U$5:$U$605,"Receita",Fev!$K$5:$K$605,"Não Pago")</f>
        <v>0</v>
      </c>
      <c r="S31" s="85">
        <f>SUMIFS(Mar!$I$5:$I$605,Mar!$C$5:$C$605,'Resumo (2)'!E31,Mar!$U$5:$U$605,"Receita",Mar!$K$5:$K$605,"Não Pago")</f>
        <v>0</v>
      </c>
      <c r="T31" s="85">
        <f>SUMIFS(Abr!$I$5:$I$605,Abr!$C$5:$C$605,'Resumo (2)'!E31,Abr!$U$5:$U$605,"Receita",Abr!$K$5:$K$605,"Não Pago")</f>
        <v>0</v>
      </c>
      <c r="U31" s="85">
        <f>SUMIFS(Mai!$I$5:$I$605,Mai!$C$5:$C$605,'Resumo (2)'!E31,Mai!$U$5:$U$605,"Receita",Mai!$K$5:$K$605,"Não Pago")</f>
        <v>0</v>
      </c>
      <c r="V31" s="85">
        <f>SUMIFS(Jun!$I$5:$I$605,Jun!$C$5:$C$605,'Resumo (2)'!E31,Jun!$U$5:$U$605,"Receita",Jun!$K$5:$K$605,"Não Pago")</f>
        <v>0</v>
      </c>
      <c r="W31" s="85">
        <f>SUMIFS(Jul!$I$5:$I$605,Jul!$C$5:$C$605,'Resumo (2)'!E31,Jul!$U$5:$U$605,"Receita",Jul!$K$5:$K$605,"Não Pago")</f>
        <v>0</v>
      </c>
      <c r="X31" s="85">
        <f>SUMIFS(Ago!$I$5:$I$605,Ago!$C$5:$C$605,'Resumo (2)'!E31,Ago!$U$5:$U$605,"Receita",Ago!$K$5:$K$605,"Não Pago")</f>
        <v>0</v>
      </c>
      <c r="Y31" s="85">
        <f>SUMIFS(Set!$I$5:$I$605,Set!$C$5:$C$605,'Resumo (2)'!E31,Set!$U$5:$U$605,"Receita",Set!$K$5:$K$605,"Não Pago")</f>
        <v>0</v>
      </c>
      <c r="Z31" s="85">
        <f>SUMIFS(Out!$I$5:$I$605,Out!$C$5:$C$605,'Resumo (2)'!E31,Out!$U$5:$U$605,"Receita",Out!$K$5:$K$605,"Não Pago")</f>
        <v>0</v>
      </c>
      <c r="AA31" s="85">
        <f>SUMIFS(Nov!$I$5:$I$605,Nov!$C$5:$C$605,'Resumo (2)'!E31,Nov!$U$5:$U$605,"Receita",Nov!$K$5:$K$605,"Não Pago")</f>
        <v>0</v>
      </c>
      <c r="AB31" s="85">
        <f>SUMIFS(Dez!$I$5:$I$605,Dez!$C$5:$C$605,'Resumo (2)'!E31,Dez!$U$5:$U$605,"Receita",Dez!$K$5:$K$605,"Não Pago")</f>
        <v>0</v>
      </c>
      <c r="AD31" s="85">
        <f t="shared" si="4"/>
        <v>25</v>
      </c>
      <c r="AE31" s="85">
        <f>SUMIFS(Jan!$I$5:$I$605,Jan!$C$5:$C$605,'Resumo (2)'!E31,Jan!$U$5:$U$605,"Despesa",Jan!$K$5:$K$605,"Não Pago")</f>
        <v>0</v>
      </c>
      <c r="AF31" s="85">
        <f>SUMIFS(Fev!$I$5:$I$605,Fev!$C$5:$C$605,'Resumo (2)'!E31,Fev!$U$5:$U$605,"Despesa",Fev!$K$5:$K$605,"Não Pago")</f>
        <v>0</v>
      </c>
      <c r="AG31" s="85">
        <f>SUMIFS(Mar!$I$5:$I$605,Mar!$C$5:$C$605,'Resumo (2)'!E31,Mar!$U$5:$U$605,"Despesa",Mar!$K$5:$K$605,"Não Pago")</f>
        <v>0</v>
      </c>
      <c r="AH31" s="85">
        <f>SUMIFS(Abr!$I$5:$I$605,Abr!$C$5:$C$605,'Resumo (2)'!E31,Abr!$U$5:$U$605,"Despesa",Abr!$K$5:$K$605,"Não Pago")</f>
        <v>0</v>
      </c>
      <c r="AI31" s="85">
        <f>SUMIFS(Mai!$I$5:$I$605,Mai!$C$5:$C$605,'Resumo (2)'!E31,Mai!$U$5:$U$605,"Despesa",Mai!$K$5:$K$605,"Não Pago")</f>
        <v>0</v>
      </c>
      <c r="AJ31" s="85">
        <f>SUMIFS(Jun!$I$5:$I$605,Jun!$C$5:$C$605,'Resumo (2)'!E31,Jun!$U$5:$U$605,"Despesa",Jun!$K$5:$K$605,"Não Pago")</f>
        <v>0</v>
      </c>
      <c r="AK31" s="85">
        <f>SUMIFS(Jul!$I$5:$I$605,Jul!$C$5:$C$605,'Resumo (2)'!E31,Jul!$U$5:$U$605,"Despesa",Jul!$K$5:$K$605,"Não Pago")</f>
        <v>0</v>
      </c>
      <c r="AL31" s="85">
        <f>SUMIFS(Ago!$I$5:$I$605,Ago!$C$5:$C$605,'Resumo (2)'!E31,Ago!$U$5:$U$605,"Despesa",Ago!$K$5:$K$605,"Não Pago")</f>
        <v>0</v>
      </c>
      <c r="AM31" s="85">
        <f>SUMIFS(Set!$I$5:$I$605,Set!$C$5:$C$605,'Resumo (2)'!E31,Set!$U$5:$U$605,"Despesa",Set!$K$5:$K$605,"Não Pago")</f>
        <v>0</v>
      </c>
      <c r="AN31" s="85">
        <f>SUMIFS(Out!$I$5:$I$605,Out!$C$5:$C$605,'Resumo (2)'!E31,Out!$U$5:$U$605,"Despesa",Out!$K$5:$K$605,"Não Pago")</f>
        <v>0</v>
      </c>
      <c r="AO31" s="85">
        <f>SUMIFS(Nov!$I$5:$I$605,Nov!$C$5:$C$605,'Resumo (2)'!E31,Nov!$U$5:$U$605,"Despesa",Nov!$K$5:$K$605,"Não Pago")</f>
        <v>0</v>
      </c>
      <c r="AP31" s="85">
        <f>SUMIFS(Dez!$I$5:$I$605,Dez!$C$5:$C$605,'Resumo (2)'!E31,Dez!$U$5:$U$605,"Despesa",Dez!$K$5:$K$605,"Não Pago")</f>
        <v>0</v>
      </c>
    </row>
    <row r="32" spans="5:42" ht="25.5" customHeight="1" thickTop="1" thickBot="1" x14ac:dyDescent="0.3">
      <c r="E32" s="37">
        <v>26</v>
      </c>
      <c r="F32" s="34">
        <f t="shared" si="0"/>
        <v>0</v>
      </c>
      <c r="G32" s="34">
        <f t="shared" si="1"/>
        <v>0</v>
      </c>
      <c r="H32" s="34">
        <f t="shared" si="2"/>
        <v>0</v>
      </c>
      <c r="P32" s="85">
        <f t="shared" si="3"/>
        <v>26</v>
      </c>
      <c r="Q32" s="85">
        <f>SUMIFS(Jan!$I$5:$I$605,Jan!$C$5:$C$605,'Resumo (2)'!E32,Jan!$U$5:$U$605,"Receita",Jan!$K$5:$K$605,"Não Pago")</f>
        <v>0</v>
      </c>
      <c r="R32" s="85">
        <f>SUMIFS(Fev!$I$5:$I$605,Fev!$C$5:$C$605,'Resumo (2)'!E32,Fev!$U$5:$U$605,"Receita",Fev!$K$5:$K$605,"Não Pago")</f>
        <v>0</v>
      </c>
      <c r="S32" s="85">
        <f>SUMIFS(Mar!$I$5:$I$605,Mar!$C$5:$C$605,'Resumo (2)'!E32,Mar!$U$5:$U$605,"Receita",Mar!$K$5:$K$605,"Não Pago")</f>
        <v>0</v>
      </c>
      <c r="T32" s="85">
        <f>SUMIFS(Abr!$I$5:$I$605,Abr!$C$5:$C$605,'Resumo (2)'!E32,Abr!$U$5:$U$605,"Receita",Abr!$K$5:$K$605,"Não Pago")</f>
        <v>0</v>
      </c>
      <c r="U32" s="85">
        <f>SUMIFS(Mai!$I$5:$I$605,Mai!$C$5:$C$605,'Resumo (2)'!E32,Mai!$U$5:$U$605,"Receita",Mai!$K$5:$K$605,"Não Pago")</f>
        <v>0</v>
      </c>
      <c r="V32" s="85">
        <f>SUMIFS(Jun!$I$5:$I$605,Jun!$C$5:$C$605,'Resumo (2)'!E32,Jun!$U$5:$U$605,"Receita",Jun!$K$5:$K$605,"Não Pago")</f>
        <v>0</v>
      </c>
      <c r="W32" s="85">
        <f>SUMIFS(Jul!$I$5:$I$605,Jul!$C$5:$C$605,'Resumo (2)'!E32,Jul!$U$5:$U$605,"Receita",Jul!$K$5:$K$605,"Não Pago")</f>
        <v>0</v>
      </c>
      <c r="X32" s="85">
        <f>SUMIFS(Ago!$I$5:$I$605,Ago!$C$5:$C$605,'Resumo (2)'!E32,Ago!$U$5:$U$605,"Receita",Ago!$K$5:$K$605,"Não Pago")</f>
        <v>0</v>
      </c>
      <c r="Y32" s="85">
        <f>SUMIFS(Set!$I$5:$I$605,Set!$C$5:$C$605,'Resumo (2)'!E32,Set!$U$5:$U$605,"Receita",Set!$K$5:$K$605,"Não Pago")</f>
        <v>0</v>
      </c>
      <c r="Z32" s="85">
        <f>SUMIFS(Out!$I$5:$I$605,Out!$C$5:$C$605,'Resumo (2)'!E32,Out!$U$5:$U$605,"Receita",Out!$K$5:$K$605,"Não Pago")</f>
        <v>0</v>
      </c>
      <c r="AA32" s="85">
        <f>SUMIFS(Nov!$I$5:$I$605,Nov!$C$5:$C$605,'Resumo (2)'!E32,Nov!$U$5:$U$605,"Receita",Nov!$K$5:$K$605,"Não Pago")</f>
        <v>0</v>
      </c>
      <c r="AB32" s="85">
        <f>SUMIFS(Dez!$I$5:$I$605,Dez!$C$5:$C$605,'Resumo (2)'!E32,Dez!$U$5:$U$605,"Receita",Dez!$K$5:$K$605,"Não Pago")</f>
        <v>0</v>
      </c>
      <c r="AD32" s="85">
        <f t="shared" si="4"/>
        <v>26</v>
      </c>
      <c r="AE32" s="85">
        <f>SUMIFS(Jan!$I$5:$I$605,Jan!$C$5:$C$605,'Resumo (2)'!E32,Jan!$U$5:$U$605,"Despesa",Jan!$K$5:$K$605,"Não Pago")</f>
        <v>0</v>
      </c>
      <c r="AF32" s="85">
        <f>SUMIFS(Fev!$I$5:$I$605,Fev!$C$5:$C$605,'Resumo (2)'!E32,Fev!$U$5:$U$605,"Despesa",Fev!$K$5:$K$605,"Não Pago")</f>
        <v>0</v>
      </c>
      <c r="AG32" s="85">
        <f>SUMIFS(Mar!$I$5:$I$605,Mar!$C$5:$C$605,'Resumo (2)'!E32,Mar!$U$5:$U$605,"Despesa",Mar!$K$5:$K$605,"Não Pago")</f>
        <v>0</v>
      </c>
      <c r="AH32" s="85">
        <f>SUMIFS(Abr!$I$5:$I$605,Abr!$C$5:$C$605,'Resumo (2)'!E32,Abr!$U$5:$U$605,"Despesa",Abr!$K$5:$K$605,"Não Pago")</f>
        <v>0</v>
      </c>
      <c r="AI32" s="85">
        <f>SUMIFS(Mai!$I$5:$I$605,Mai!$C$5:$C$605,'Resumo (2)'!E32,Mai!$U$5:$U$605,"Despesa",Mai!$K$5:$K$605,"Não Pago")</f>
        <v>0</v>
      </c>
      <c r="AJ32" s="85">
        <f>SUMIFS(Jun!$I$5:$I$605,Jun!$C$5:$C$605,'Resumo (2)'!E32,Jun!$U$5:$U$605,"Despesa",Jun!$K$5:$K$605,"Não Pago")</f>
        <v>0</v>
      </c>
      <c r="AK32" s="85">
        <f>SUMIFS(Jul!$I$5:$I$605,Jul!$C$5:$C$605,'Resumo (2)'!E32,Jul!$U$5:$U$605,"Despesa",Jul!$K$5:$K$605,"Não Pago")</f>
        <v>0</v>
      </c>
      <c r="AL32" s="85">
        <f>SUMIFS(Ago!$I$5:$I$605,Ago!$C$5:$C$605,'Resumo (2)'!E32,Ago!$U$5:$U$605,"Despesa",Ago!$K$5:$K$605,"Não Pago")</f>
        <v>0</v>
      </c>
      <c r="AM32" s="85">
        <f>SUMIFS(Set!$I$5:$I$605,Set!$C$5:$C$605,'Resumo (2)'!E32,Set!$U$5:$U$605,"Despesa",Set!$K$5:$K$605,"Não Pago")</f>
        <v>0</v>
      </c>
      <c r="AN32" s="85">
        <f>SUMIFS(Out!$I$5:$I$605,Out!$C$5:$C$605,'Resumo (2)'!E32,Out!$U$5:$U$605,"Despesa",Out!$K$5:$K$605,"Não Pago")</f>
        <v>0</v>
      </c>
      <c r="AO32" s="85">
        <f>SUMIFS(Nov!$I$5:$I$605,Nov!$C$5:$C$605,'Resumo (2)'!E32,Nov!$U$5:$U$605,"Despesa",Nov!$K$5:$K$605,"Não Pago")</f>
        <v>0</v>
      </c>
      <c r="AP32" s="85">
        <f>SUMIFS(Dez!$I$5:$I$605,Dez!$C$5:$C$605,'Resumo (2)'!E32,Dez!$U$5:$U$605,"Despesa",Dez!$K$5:$K$605,"Não Pago")</f>
        <v>0</v>
      </c>
    </row>
    <row r="33" spans="5:42" ht="25.5" customHeight="1" thickTop="1" thickBot="1" x14ac:dyDescent="0.3">
      <c r="E33" s="37">
        <v>27</v>
      </c>
      <c r="F33" s="34">
        <f t="shared" si="0"/>
        <v>0</v>
      </c>
      <c r="G33" s="34">
        <f t="shared" si="1"/>
        <v>0</v>
      </c>
      <c r="H33" s="34">
        <f t="shared" si="2"/>
        <v>0</v>
      </c>
      <c r="P33" s="85">
        <f t="shared" si="3"/>
        <v>27</v>
      </c>
      <c r="Q33" s="85">
        <f>SUMIFS(Jan!$I$5:$I$605,Jan!$C$5:$C$605,'Resumo (2)'!E33,Jan!$U$5:$U$605,"Receita",Jan!$K$5:$K$605,"Não Pago")</f>
        <v>0</v>
      </c>
      <c r="R33" s="85">
        <f>SUMIFS(Fev!$I$5:$I$605,Fev!$C$5:$C$605,'Resumo (2)'!E33,Fev!$U$5:$U$605,"Receita",Fev!$K$5:$K$605,"Não Pago")</f>
        <v>0</v>
      </c>
      <c r="S33" s="85">
        <f>SUMIFS(Mar!$I$5:$I$605,Mar!$C$5:$C$605,'Resumo (2)'!E33,Mar!$U$5:$U$605,"Receita",Mar!$K$5:$K$605,"Não Pago")</f>
        <v>0</v>
      </c>
      <c r="T33" s="85">
        <f>SUMIFS(Abr!$I$5:$I$605,Abr!$C$5:$C$605,'Resumo (2)'!E33,Abr!$U$5:$U$605,"Receita",Abr!$K$5:$K$605,"Não Pago")</f>
        <v>0</v>
      </c>
      <c r="U33" s="85">
        <f>SUMIFS(Mai!$I$5:$I$605,Mai!$C$5:$C$605,'Resumo (2)'!E33,Mai!$U$5:$U$605,"Receita",Mai!$K$5:$K$605,"Não Pago")</f>
        <v>0</v>
      </c>
      <c r="V33" s="85">
        <f>SUMIFS(Jun!$I$5:$I$605,Jun!$C$5:$C$605,'Resumo (2)'!E33,Jun!$U$5:$U$605,"Receita",Jun!$K$5:$K$605,"Não Pago")</f>
        <v>0</v>
      </c>
      <c r="W33" s="85">
        <f>SUMIFS(Jul!$I$5:$I$605,Jul!$C$5:$C$605,'Resumo (2)'!E33,Jul!$U$5:$U$605,"Receita",Jul!$K$5:$K$605,"Não Pago")</f>
        <v>0</v>
      </c>
      <c r="X33" s="85">
        <f>SUMIFS(Ago!$I$5:$I$605,Ago!$C$5:$C$605,'Resumo (2)'!E33,Ago!$U$5:$U$605,"Receita",Ago!$K$5:$K$605,"Não Pago")</f>
        <v>0</v>
      </c>
      <c r="Y33" s="85">
        <f>SUMIFS(Set!$I$5:$I$605,Set!$C$5:$C$605,'Resumo (2)'!E33,Set!$U$5:$U$605,"Receita",Set!$K$5:$K$605,"Não Pago")</f>
        <v>0</v>
      </c>
      <c r="Z33" s="85">
        <f>SUMIFS(Out!$I$5:$I$605,Out!$C$5:$C$605,'Resumo (2)'!E33,Out!$U$5:$U$605,"Receita",Out!$K$5:$K$605,"Não Pago")</f>
        <v>0</v>
      </c>
      <c r="AA33" s="85">
        <f>SUMIFS(Nov!$I$5:$I$605,Nov!$C$5:$C$605,'Resumo (2)'!E33,Nov!$U$5:$U$605,"Receita",Nov!$K$5:$K$605,"Não Pago")</f>
        <v>0</v>
      </c>
      <c r="AB33" s="85">
        <f>SUMIFS(Dez!$I$5:$I$605,Dez!$C$5:$C$605,'Resumo (2)'!E33,Dez!$U$5:$U$605,"Receita",Dez!$K$5:$K$605,"Não Pago")</f>
        <v>0</v>
      </c>
      <c r="AD33" s="85">
        <f t="shared" si="4"/>
        <v>27</v>
      </c>
      <c r="AE33" s="85">
        <f>SUMIFS(Jan!$I$5:$I$605,Jan!$C$5:$C$605,'Resumo (2)'!E33,Jan!$U$5:$U$605,"Despesa",Jan!$K$5:$K$605,"Não Pago")</f>
        <v>0</v>
      </c>
      <c r="AF33" s="85">
        <f>SUMIFS(Fev!$I$5:$I$605,Fev!$C$5:$C$605,'Resumo (2)'!E33,Fev!$U$5:$U$605,"Despesa",Fev!$K$5:$K$605,"Não Pago")</f>
        <v>0</v>
      </c>
      <c r="AG33" s="85">
        <f>SUMIFS(Mar!$I$5:$I$605,Mar!$C$5:$C$605,'Resumo (2)'!E33,Mar!$U$5:$U$605,"Despesa",Mar!$K$5:$K$605,"Não Pago")</f>
        <v>0</v>
      </c>
      <c r="AH33" s="85">
        <f>SUMIFS(Abr!$I$5:$I$605,Abr!$C$5:$C$605,'Resumo (2)'!E33,Abr!$U$5:$U$605,"Despesa",Abr!$K$5:$K$605,"Não Pago")</f>
        <v>0</v>
      </c>
      <c r="AI33" s="85">
        <f>SUMIFS(Mai!$I$5:$I$605,Mai!$C$5:$C$605,'Resumo (2)'!E33,Mai!$U$5:$U$605,"Despesa",Mai!$K$5:$K$605,"Não Pago")</f>
        <v>0</v>
      </c>
      <c r="AJ33" s="85">
        <f>SUMIFS(Jun!$I$5:$I$605,Jun!$C$5:$C$605,'Resumo (2)'!E33,Jun!$U$5:$U$605,"Despesa",Jun!$K$5:$K$605,"Não Pago")</f>
        <v>0</v>
      </c>
      <c r="AK33" s="85">
        <f>SUMIFS(Jul!$I$5:$I$605,Jul!$C$5:$C$605,'Resumo (2)'!E33,Jul!$U$5:$U$605,"Despesa",Jul!$K$5:$K$605,"Não Pago")</f>
        <v>0</v>
      </c>
      <c r="AL33" s="85">
        <f>SUMIFS(Ago!$I$5:$I$605,Ago!$C$5:$C$605,'Resumo (2)'!E33,Ago!$U$5:$U$605,"Despesa",Ago!$K$5:$K$605,"Não Pago")</f>
        <v>0</v>
      </c>
      <c r="AM33" s="85">
        <f>SUMIFS(Set!$I$5:$I$605,Set!$C$5:$C$605,'Resumo (2)'!E33,Set!$U$5:$U$605,"Despesa",Set!$K$5:$K$605,"Não Pago")</f>
        <v>0</v>
      </c>
      <c r="AN33" s="85">
        <f>SUMIFS(Out!$I$5:$I$605,Out!$C$5:$C$605,'Resumo (2)'!E33,Out!$U$5:$U$605,"Despesa",Out!$K$5:$K$605,"Não Pago")</f>
        <v>0</v>
      </c>
      <c r="AO33" s="85">
        <f>SUMIFS(Nov!$I$5:$I$605,Nov!$C$5:$C$605,'Resumo (2)'!E33,Nov!$U$5:$U$605,"Despesa",Nov!$K$5:$K$605,"Não Pago")</f>
        <v>0</v>
      </c>
      <c r="AP33" s="85">
        <f>SUMIFS(Dez!$I$5:$I$605,Dez!$C$5:$C$605,'Resumo (2)'!E33,Dez!$U$5:$U$605,"Despesa",Dez!$K$5:$K$605,"Não Pago")</f>
        <v>0</v>
      </c>
    </row>
    <row r="34" spans="5:42" ht="25.5" customHeight="1" thickTop="1" thickBot="1" x14ac:dyDescent="0.3">
      <c r="E34" s="37">
        <v>28</v>
      </c>
      <c r="F34" s="34">
        <f t="shared" si="0"/>
        <v>0</v>
      </c>
      <c r="G34" s="34">
        <f t="shared" si="1"/>
        <v>0</v>
      </c>
      <c r="H34" s="34">
        <f t="shared" si="2"/>
        <v>0</v>
      </c>
      <c r="P34" s="85">
        <f t="shared" si="3"/>
        <v>28</v>
      </c>
      <c r="Q34" s="85">
        <f>SUMIFS(Jan!$I$5:$I$605,Jan!$C$5:$C$605,'Resumo (2)'!E34,Jan!$U$5:$U$605,"Receita",Jan!$K$5:$K$605,"Não Pago")</f>
        <v>0</v>
      </c>
      <c r="R34" s="85">
        <f>SUMIFS(Fev!$I$5:$I$605,Fev!$C$5:$C$605,'Resumo (2)'!E34,Fev!$U$5:$U$605,"Receita",Fev!$K$5:$K$605,"Não Pago")</f>
        <v>0</v>
      </c>
      <c r="S34" s="85">
        <f>SUMIFS(Mar!$I$5:$I$605,Mar!$C$5:$C$605,'Resumo (2)'!E34,Mar!$U$5:$U$605,"Receita",Mar!$K$5:$K$605,"Não Pago")</f>
        <v>0</v>
      </c>
      <c r="T34" s="85">
        <f>SUMIFS(Abr!$I$5:$I$605,Abr!$C$5:$C$605,'Resumo (2)'!E34,Abr!$U$5:$U$605,"Receita",Abr!$K$5:$K$605,"Não Pago")</f>
        <v>0</v>
      </c>
      <c r="U34" s="85">
        <f>SUMIFS(Mai!$I$5:$I$605,Mai!$C$5:$C$605,'Resumo (2)'!E34,Mai!$U$5:$U$605,"Receita",Mai!$K$5:$K$605,"Não Pago")</f>
        <v>0</v>
      </c>
      <c r="V34" s="85">
        <f>SUMIFS(Jun!$I$5:$I$605,Jun!$C$5:$C$605,'Resumo (2)'!E34,Jun!$U$5:$U$605,"Receita",Jun!$K$5:$K$605,"Não Pago")</f>
        <v>0</v>
      </c>
      <c r="W34" s="85">
        <f>SUMIFS(Jul!$I$5:$I$605,Jul!$C$5:$C$605,'Resumo (2)'!E34,Jul!$U$5:$U$605,"Receita",Jul!$K$5:$K$605,"Não Pago")</f>
        <v>0</v>
      </c>
      <c r="X34" s="85">
        <f>SUMIFS(Ago!$I$5:$I$605,Ago!$C$5:$C$605,'Resumo (2)'!E34,Ago!$U$5:$U$605,"Receita",Ago!$K$5:$K$605,"Não Pago")</f>
        <v>0</v>
      </c>
      <c r="Y34" s="85">
        <f>SUMIFS(Set!$I$5:$I$605,Set!$C$5:$C$605,'Resumo (2)'!E34,Set!$U$5:$U$605,"Receita",Set!$K$5:$K$605,"Não Pago")</f>
        <v>0</v>
      </c>
      <c r="Z34" s="85">
        <f>SUMIFS(Out!$I$5:$I$605,Out!$C$5:$C$605,'Resumo (2)'!E34,Out!$U$5:$U$605,"Receita",Out!$K$5:$K$605,"Não Pago")</f>
        <v>0</v>
      </c>
      <c r="AA34" s="85">
        <f>SUMIFS(Nov!$I$5:$I$605,Nov!$C$5:$C$605,'Resumo (2)'!E34,Nov!$U$5:$U$605,"Receita",Nov!$K$5:$K$605,"Não Pago")</f>
        <v>0</v>
      </c>
      <c r="AB34" s="85">
        <f>SUMIFS(Dez!$I$5:$I$605,Dez!$C$5:$C$605,'Resumo (2)'!E34,Dez!$U$5:$U$605,"Receita",Dez!$K$5:$K$605,"Não Pago")</f>
        <v>0</v>
      </c>
      <c r="AD34" s="85">
        <f t="shared" si="4"/>
        <v>28</v>
      </c>
      <c r="AE34" s="85">
        <f>SUMIFS(Jan!$I$5:$I$605,Jan!$C$5:$C$605,'Resumo (2)'!E34,Jan!$U$5:$U$605,"Despesa",Jan!$K$5:$K$605,"Não Pago")</f>
        <v>0</v>
      </c>
      <c r="AF34" s="85">
        <f>SUMIFS(Fev!$I$5:$I$605,Fev!$C$5:$C$605,'Resumo (2)'!E34,Fev!$U$5:$U$605,"Despesa",Fev!$K$5:$K$605,"Não Pago")</f>
        <v>0</v>
      </c>
      <c r="AG34" s="85">
        <f>SUMIFS(Mar!$I$5:$I$605,Mar!$C$5:$C$605,'Resumo (2)'!E34,Mar!$U$5:$U$605,"Despesa",Mar!$K$5:$K$605,"Não Pago")</f>
        <v>0</v>
      </c>
      <c r="AH34" s="85">
        <f>SUMIFS(Abr!$I$5:$I$605,Abr!$C$5:$C$605,'Resumo (2)'!E34,Abr!$U$5:$U$605,"Despesa",Abr!$K$5:$K$605,"Não Pago")</f>
        <v>0</v>
      </c>
      <c r="AI34" s="85">
        <f>SUMIFS(Mai!$I$5:$I$605,Mai!$C$5:$C$605,'Resumo (2)'!E34,Mai!$U$5:$U$605,"Despesa",Mai!$K$5:$K$605,"Não Pago")</f>
        <v>0</v>
      </c>
      <c r="AJ34" s="85">
        <f>SUMIFS(Jun!$I$5:$I$605,Jun!$C$5:$C$605,'Resumo (2)'!E34,Jun!$U$5:$U$605,"Despesa",Jun!$K$5:$K$605,"Não Pago")</f>
        <v>0</v>
      </c>
      <c r="AK34" s="85">
        <f>SUMIFS(Jul!$I$5:$I$605,Jul!$C$5:$C$605,'Resumo (2)'!E34,Jul!$U$5:$U$605,"Despesa",Jul!$K$5:$K$605,"Não Pago")</f>
        <v>0</v>
      </c>
      <c r="AL34" s="85">
        <f>SUMIFS(Ago!$I$5:$I$605,Ago!$C$5:$C$605,'Resumo (2)'!E34,Ago!$U$5:$U$605,"Despesa",Ago!$K$5:$K$605,"Não Pago")</f>
        <v>0</v>
      </c>
      <c r="AM34" s="85">
        <f>SUMIFS(Set!$I$5:$I$605,Set!$C$5:$C$605,'Resumo (2)'!E34,Set!$U$5:$U$605,"Despesa",Set!$K$5:$K$605,"Não Pago")</f>
        <v>0</v>
      </c>
      <c r="AN34" s="85">
        <f>SUMIFS(Out!$I$5:$I$605,Out!$C$5:$C$605,'Resumo (2)'!E34,Out!$U$5:$U$605,"Despesa",Out!$K$5:$K$605,"Não Pago")</f>
        <v>0</v>
      </c>
      <c r="AO34" s="85">
        <f>SUMIFS(Nov!$I$5:$I$605,Nov!$C$5:$C$605,'Resumo (2)'!E34,Nov!$U$5:$U$605,"Despesa",Nov!$K$5:$K$605,"Não Pago")</f>
        <v>0</v>
      </c>
      <c r="AP34" s="85">
        <f>SUMIFS(Dez!$I$5:$I$605,Dez!$C$5:$C$605,'Resumo (2)'!E34,Dez!$U$5:$U$605,"Despesa",Dez!$K$5:$K$605,"Não Pago")</f>
        <v>0</v>
      </c>
    </row>
    <row r="35" spans="5:42" ht="25.5" customHeight="1" thickTop="1" thickBot="1" x14ac:dyDescent="0.3">
      <c r="E35" s="37">
        <v>29</v>
      </c>
      <c r="F35" s="34">
        <f t="shared" si="0"/>
        <v>0</v>
      </c>
      <c r="G35" s="34">
        <f t="shared" si="1"/>
        <v>0</v>
      </c>
      <c r="H35" s="34">
        <f t="shared" si="2"/>
        <v>0</v>
      </c>
      <c r="P35" s="85">
        <f t="shared" si="3"/>
        <v>29</v>
      </c>
      <c r="Q35" s="85">
        <f>SUMIFS(Jan!$I$5:$I$605,Jan!$C$5:$C$605,'Resumo (2)'!E35,Jan!$U$5:$U$605,"Receita",Jan!$K$5:$K$605,"Não Pago")</f>
        <v>0</v>
      </c>
      <c r="R35" s="85">
        <f>SUMIFS(Fev!$I$5:$I$605,Fev!$C$5:$C$605,'Resumo (2)'!E35,Fev!$U$5:$U$605,"Receita",Fev!$K$5:$K$605,"Não Pago")</f>
        <v>0</v>
      </c>
      <c r="S35" s="85">
        <f>SUMIFS(Mar!$I$5:$I$605,Mar!$C$5:$C$605,'Resumo (2)'!E35,Mar!$U$5:$U$605,"Receita",Mar!$K$5:$K$605,"Não Pago")</f>
        <v>0</v>
      </c>
      <c r="T35" s="85">
        <f>SUMIFS(Abr!$I$5:$I$605,Abr!$C$5:$C$605,'Resumo (2)'!E35,Abr!$U$5:$U$605,"Receita",Abr!$K$5:$K$605,"Não Pago")</f>
        <v>0</v>
      </c>
      <c r="U35" s="85">
        <f>SUMIFS(Mai!$I$5:$I$605,Mai!$C$5:$C$605,'Resumo (2)'!E35,Mai!$U$5:$U$605,"Receita",Mai!$K$5:$K$605,"Não Pago")</f>
        <v>0</v>
      </c>
      <c r="V35" s="85">
        <f>SUMIFS(Jun!$I$5:$I$605,Jun!$C$5:$C$605,'Resumo (2)'!E35,Jun!$U$5:$U$605,"Receita",Jun!$K$5:$K$605,"Não Pago")</f>
        <v>0</v>
      </c>
      <c r="W35" s="85">
        <f>SUMIFS(Jul!$I$5:$I$605,Jul!$C$5:$C$605,'Resumo (2)'!E35,Jul!$U$5:$U$605,"Receita",Jul!$K$5:$K$605,"Não Pago")</f>
        <v>0</v>
      </c>
      <c r="X35" s="85">
        <f>SUMIFS(Ago!$I$5:$I$605,Ago!$C$5:$C$605,'Resumo (2)'!E35,Ago!$U$5:$U$605,"Receita",Ago!$K$5:$K$605,"Não Pago")</f>
        <v>0</v>
      </c>
      <c r="Y35" s="85">
        <f>SUMIFS(Set!$I$5:$I$605,Set!$C$5:$C$605,'Resumo (2)'!E35,Set!$U$5:$U$605,"Receita",Set!$K$5:$K$605,"Não Pago")</f>
        <v>0</v>
      </c>
      <c r="Z35" s="85">
        <f>SUMIFS(Out!$I$5:$I$605,Out!$C$5:$C$605,'Resumo (2)'!E35,Out!$U$5:$U$605,"Receita",Out!$K$5:$K$605,"Não Pago")</f>
        <v>0</v>
      </c>
      <c r="AA35" s="85">
        <f>SUMIFS(Nov!$I$5:$I$605,Nov!$C$5:$C$605,'Resumo (2)'!E35,Nov!$U$5:$U$605,"Receita",Nov!$K$5:$K$605,"Não Pago")</f>
        <v>0</v>
      </c>
      <c r="AB35" s="85">
        <f>SUMIFS(Dez!$I$5:$I$605,Dez!$C$5:$C$605,'Resumo (2)'!E35,Dez!$U$5:$U$605,"Receita",Dez!$K$5:$K$605,"Não Pago")</f>
        <v>0</v>
      </c>
      <c r="AD35" s="85">
        <f t="shared" si="4"/>
        <v>29</v>
      </c>
      <c r="AE35" s="85">
        <f>SUMIFS(Jan!$I$5:$I$605,Jan!$C$5:$C$605,'Resumo (2)'!E35,Jan!$U$5:$U$605,"Despesa",Jan!$K$5:$K$605,"Não Pago")</f>
        <v>0</v>
      </c>
      <c r="AF35" s="85">
        <f>SUMIFS(Fev!$I$5:$I$605,Fev!$C$5:$C$605,'Resumo (2)'!E35,Fev!$U$5:$U$605,"Despesa",Fev!$K$5:$K$605,"Não Pago")</f>
        <v>0</v>
      </c>
      <c r="AG35" s="85">
        <f>SUMIFS(Mar!$I$5:$I$605,Mar!$C$5:$C$605,'Resumo (2)'!E35,Mar!$U$5:$U$605,"Despesa",Mar!$K$5:$K$605,"Não Pago")</f>
        <v>0</v>
      </c>
      <c r="AH35" s="85">
        <f>SUMIFS(Abr!$I$5:$I$605,Abr!$C$5:$C$605,'Resumo (2)'!E35,Abr!$U$5:$U$605,"Despesa",Abr!$K$5:$K$605,"Não Pago")</f>
        <v>0</v>
      </c>
      <c r="AI35" s="85">
        <f>SUMIFS(Mai!$I$5:$I$605,Mai!$C$5:$C$605,'Resumo (2)'!E35,Mai!$U$5:$U$605,"Despesa",Mai!$K$5:$K$605,"Não Pago")</f>
        <v>0</v>
      </c>
      <c r="AJ35" s="85">
        <f>SUMIFS(Jun!$I$5:$I$605,Jun!$C$5:$C$605,'Resumo (2)'!E35,Jun!$U$5:$U$605,"Despesa",Jun!$K$5:$K$605,"Não Pago")</f>
        <v>0</v>
      </c>
      <c r="AK35" s="85">
        <f>SUMIFS(Jul!$I$5:$I$605,Jul!$C$5:$C$605,'Resumo (2)'!E35,Jul!$U$5:$U$605,"Despesa",Jul!$K$5:$K$605,"Não Pago")</f>
        <v>0</v>
      </c>
      <c r="AL35" s="85">
        <f>SUMIFS(Ago!$I$5:$I$605,Ago!$C$5:$C$605,'Resumo (2)'!E35,Ago!$U$5:$U$605,"Despesa",Ago!$K$5:$K$605,"Não Pago")</f>
        <v>0</v>
      </c>
      <c r="AM35" s="85">
        <f>SUMIFS(Set!$I$5:$I$605,Set!$C$5:$C$605,'Resumo (2)'!E35,Set!$U$5:$U$605,"Despesa",Set!$K$5:$K$605,"Não Pago")</f>
        <v>0</v>
      </c>
      <c r="AN35" s="85">
        <f>SUMIFS(Out!$I$5:$I$605,Out!$C$5:$C$605,'Resumo (2)'!E35,Out!$U$5:$U$605,"Despesa",Out!$K$5:$K$605,"Não Pago")</f>
        <v>0</v>
      </c>
      <c r="AO35" s="85">
        <f>SUMIFS(Nov!$I$5:$I$605,Nov!$C$5:$C$605,'Resumo (2)'!E35,Nov!$U$5:$U$605,"Despesa",Nov!$K$5:$K$605,"Não Pago")</f>
        <v>0</v>
      </c>
      <c r="AP35" s="85">
        <f>SUMIFS(Dez!$I$5:$I$605,Dez!$C$5:$C$605,'Resumo (2)'!E35,Dez!$U$5:$U$605,"Despesa",Dez!$K$5:$K$605,"Não Pago")</f>
        <v>0</v>
      </c>
    </row>
    <row r="36" spans="5:42" ht="25.5" customHeight="1" thickTop="1" thickBot="1" x14ac:dyDescent="0.3">
      <c r="E36" s="37">
        <v>30</v>
      </c>
      <c r="F36" s="34">
        <f t="shared" si="0"/>
        <v>0</v>
      </c>
      <c r="G36" s="34">
        <f t="shared" si="1"/>
        <v>0</v>
      </c>
      <c r="H36" s="34">
        <f t="shared" si="2"/>
        <v>0</v>
      </c>
      <c r="P36" s="85">
        <f t="shared" si="3"/>
        <v>30</v>
      </c>
      <c r="Q36" s="85">
        <f>SUMIFS(Jan!$I$5:$I$605,Jan!$C$5:$C$605,'Resumo (2)'!E36,Jan!$U$5:$U$605,"Receita",Jan!$K$5:$K$605,"Não Pago")</f>
        <v>0</v>
      </c>
      <c r="R36" s="85">
        <f>SUMIFS(Fev!$I$5:$I$605,Fev!$C$5:$C$605,'Resumo (2)'!E36,Fev!$U$5:$U$605,"Receita",Fev!$K$5:$K$605,"Não Pago")</f>
        <v>0</v>
      </c>
      <c r="S36" s="85">
        <f>SUMIFS(Mar!$I$5:$I$605,Mar!$C$5:$C$605,'Resumo (2)'!E36,Mar!$U$5:$U$605,"Receita",Mar!$K$5:$K$605,"Não Pago")</f>
        <v>0</v>
      </c>
      <c r="T36" s="85">
        <f>SUMIFS(Abr!$I$5:$I$605,Abr!$C$5:$C$605,'Resumo (2)'!E36,Abr!$U$5:$U$605,"Receita",Abr!$K$5:$K$605,"Não Pago")</f>
        <v>0</v>
      </c>
      <c r="U36" s="85">
        <f>SUMIFS(Mai!$I$5:$I$605,Mai!$C$5:$C$605,'Resumo (2)'!E36,Mai!$U$5:$U$605,"Receita",Mai!$K$5:$K$605,"Não Pago")</f>
        <v>0</v>
      </c>
      <c r="V36" s="85">
        <f>SUMIFS(Jun!$I$5:$I$605,Jun!$C$5:$C$605,'Resumo (2)'!E36,Jun!$U$5:$U$605,"Receita",Jun!$K$5:$K$605,"Não Pago")</f>
        <v>0</v>
      </c>
      <c r="W36" s="85">
        <f>SUMIFS(Jul!$I$5:$I$605,Jul!$C$5:$C$605,'Resumo (2)'!E36,Jul!$U$5:$U$605,"Receita",Jul!$K$5:$K$605,"Não Pago")</f>
        <v>0</v>
      </c>
      <c r="X36" s="85">
        <f>SUMIFS(Ago!$I$5:$I$605,Ago!$C$5:$C$605,'Resumo (2)'!E36,Ago!$U$5:$U$605,"Receita",Ago!$K$5:$K$605,"Não Pago")</f>
        <v>0</v>
      </c>
      <c r="Y36" s="85">
        <f>SUMIFS(Set!$I$5:$I$605,Set!$C$5:$C$605,'Resumo (2)'!E36,Set!$U$5:$U$605,"Receita",Set!$K$5:$K$605,"Não Pago")</f>
        <v>0</v>
      </c>
      <c r="Z36" s="85">
        <f>SUMIFS(Out!$I$5:$I$605,Out!$C$5:$C$605,'Resumo (2)'!E36,Out!$U$5:$U$605,"Receita",Out!$K$5:$K$605,"Não Pago")</f>
        <v>0</v>
      </c>
      <c r="AA36" s="85">
        <f>SUMIFS(Nov!$I$5:$I$605,Nov!$C$5:$C$605,'Resumo (2)'!E36,Nov!$U$5:$U$605,"Receita",Nov!$K$5:$K$605,"Não Pago")</f>
        <v>0</v>
      </c>
      <c r="AB36" s="85">
        <f>SUMIFS(Dez!$I$5:$I$605,Dez!$C$5:$C$605,'Resumo (2)'!E36,Dez!$U$5:$U$605,"Receita",Dez!$K$5:$K$605,"Não Pago")</f>
        <v>0</v>
      </c>
      <c r="AD36" s="85">
        <f t="shared" si="4"/>
        <v>30</v>
      </c>
      <c r="AE36" s="85">
        <f>SUMIFS(Jan!$I$5:$I$605,Jan!$C$5:$C$605,'Resumo (2)'!E36,Jan!$U$5:$U$605,"Despesa",Jan!$K$5:$K$605,"Não Pago")</f>
        <v>0</v>
      </c>
      <c r="AF36" s="85">
        <f>SUMIFS(Fev!$I$5:$I$605,Fev!$C$5:$C$605,'Resumo (2)'!E36,Fev!$U$5:$U$605,"Despesa",Fev!$K$5:$K$605,"Não Pago")</f>
        <v>0</v>
      </c>
      <c r="AG36" s="85">
        <f>SUMIFS(Mar!$I$5:$I$605,Mar!$C$5:$C$605,'Resumo (2)'!E36,Mar!$U$5:$U$605,"Despesa",Mar!$K$5:$K$605,"Não Pago")</f>
        <v>0</v>
      </c>
      <c r="AH36" s="85">
        <f>SUMIFS(Abr!$I$5:$I$605,Abr!$C$5:$C$605,'Resumo (2)'!E36,Abr!$U$5:$U$605,"Despesa",Abr!$K$5:$K$605,"Não Pago")</f>
        <v>0</v>
      </c>
      <c r="AI36" s="85">
        <f>SUMIFS(Mai!$I$5:$I$605,Mai!$C$5:$C$605,'Resumo (2)'!E36,Mai!$U$5:$U$605,"Despesa",Mai!$K$5:$K$605,"Não Pago")</f>
        <v>0</v>
      </c>
      <c r="AJ36" s="85">
        <f>SUMIFS(Jun!$I$5:$I$605,Jun!$C$5:$C$605,'Resumo (2)'!E36,Jun!$U$5:$U$605,"Despesa",Jun!$K$5:$K$605,"Não Pago")</f>
        <v>0</v>
      </c>
      <c r="AK36" s="85">
        <f>SUMIFS(Jul!$I$5:$I$605,Jul!$C$5:$C$605,'Resumo (2)'!E36,Jul!$U$5:$U$605,"Despesa",Jul!$K$5:$K$605,"Não Pago")</f>
        <v>0</v>
      </c>
      <c r="AL36" s="85">
        <f>SUMIFS(Ago!$I$5:$I$605,Ago!$C$5:$C$605,'Resumo (2)'!E36,Ago!$U$5:$U$605,"Despesa",Ago!$K$5:$K$605,"Não Pago")</f>
        <v>0</v>
      </c>
      <c r="AM36" s="85">
        <f>SUMIFS(Set!$I$5:$I$605,Set!$C$5:$C$605,'Resumo (2)'!E36,Set!$U$5:$U$605,"Despesa",Set!$K$5:$K$605,"Não Pago")</f>
        <v>0</v>
      </c>
      <c r="AN36" s="85">
        <f>SUMIFS(Out!$I$5:$I$605,Out!$C$5:$C$605,'Resumo (2)'!E36,Out!$U$5:$U$605,"Despesa",Out!$K$5:$K$605,"Não Pago")</f>
        <v>0</v>
      </c>
      <c r="AO36" s="85">
        <f>SUMIFS(Nov!$I$5:$I$605,Nov!$C$5:$C$605,'Resumo (2)'!E36,Nov!$U$5:$U$605,"Despesa",Nov!$K$5:$K$605,"Não Pago")</f>
        <v>0</v>
      </c>
      <c r="AP36" s="85">
        <f>SUMIFS(Dez!$I$5:$I$605,Dez!$C$5:$C$605,'Resumo (2)'!E36,Dez!$U$5:$U$605,"Despesa",Dez!$K$5:$K$605,"Não Pago")</f>
        <v>0</v>
      </c>
    </row>
    <row r="37" spans="5:42" ht="25.5" customHeight="1" thickTop="1" x14ac:dyDescent="0.25">
      <c r="E37" s="37">
        <v>31</v>
      </c>
      <c r="F37" s="34">
        <f t="shared" si="0"/>
        <v>0</v>
      </c>
      <c r="G37" s="34">
        <f t="shared" si="1"/>
        <v>0</v>
      </c>
      <c r="H37" s="34">
        <f t="shared" si="2"/>
        <v>0</v>
      </c>
      <c r="P37" s="85">
        <f t="shared" si="3"/>
        <v>31</v>
      </c>
      <c r="Q37" s="85">
        <f>SUMIFS(Jan!$I$5:$I$605,Jan!$C$5:$C$605,'Resumo (2)'!E37,Jan!$U$5:$U$605,"Receita",Jan!$K$5:$K$605,"Não Pago")</f>
        <v>0</v>
      </c>
      <c r="R37" s="85">
        <f>SUMIFS(Fev!$I$5:$I$605,Fev!$C$5:$C$605,'Resumo (2)'!E37,Fev!$U$5:$U$605,"Receita",Fev!$K$5:$K$605,"Não Pago")</f>
        <v>0</v>
      </c>
      <c r="S37" s="85">
        <f>SUMIFS(Mar!$I$5:$I$605,Mar!$C$5:$C$605,'Resumo (2)'!E37,Mar!$U$5:$U$605,"Receita",Mar!$K$5:$K$605,"Não Pago")</f>
        <v>0</v>
      </c>
      <c r="T37" s="85">
        <f>SUMIFS(Abr!$I$5:$I$605,Abr!$C$5:$C$605,'Resumo (2)'!E37,Abr!$U$5:$U$605,"Receita",Abr!$K$5:$K$605,"Não Pago")</f>
        <v>0</v>
      </c>
      <c r="U37" s="85">
        <f>SUMIFS(Mai!$I$5:$I$605,Mai!$C$5:$C$605,'Resumo (2)'!E37,Mai!$U$5:$U$605,"Receita",Mai!$K$5:$K$605,"Não Pago")</f>
        <v>0</v>
      </c>
      <c r="V37" s="85">
        <f>SUMIFS(Jun!$I$5:$I$605,Jun!$C$5:$C$605,'Resumo (2)'!E37,Jun!$U$5:$U$605,"Receita",Jun!$K$5:$K$605,"Não Pago")</f>
        <v>0</v>
      </c>
      <c r="W37" s="85">
        <f>SUMIFS(Jul!$I$5:$I$605,Jul!$C$5:$C$605,'Resumo (2)'!E37,Jul!$U$5:$U$605,"Receita",Jul!$K$5:$K$605,"Não Pago")</f>
        <v>0</v>
      </c>
      <c r="X37" s="85">
        <f>SUMIFS(Ago!$I$5:$I$605,Ago!$C$5:$C$605,'Resumo (2)'!E37,Ago!$U$5:$U$605,"Receita",Ago!$K$5:$K$605,"Não Pago")</f>
        <v>0</v>
      </c>
      <c r="Y37" s="85">
        <f>SUMIFS(Set!$I$5:$I$605,Set!$C$5:$C$605,'Resumo (2)'!E37,Set!$U$5:$U$605,"Receita",Set!$K$5:$K$605,"Não Pago")</f>
        <v>0</v>
      </c>
      <c r="Z37" s="85">
        <f>SUMIFS(Out!$I$5:$I$605,Out!$C$5:$C$605,'Resumo (2)'!E37,Out!$U$5:$U$605,"Receita",Out!$K$5:$K$605,"Não Pago")</f>
        <v>0</v>
      </c>
      <c r="AA37" s="85">
        <f>SUMIFS(Nov!$I$5:$I$605,Nov!$C$5:$C$605,'Resumo (2)'!E37,Nov!$U$5:$U$605,"Receita",Nov!$K$5:$K$605,"Não Pago")</f>
        <v>0</v>
      </c>
      <c r="AB37" s="85">
        <f>SUMIFS(Dez!$I$5:$I$605,Dez!$C$5:$C$605,'Resumo (2)'!E37,Dez!$U$5:$U$605,"Receita",Dez!$K$5:$K$605,"Não Pago")</f>
        <v>0</v>
      </c>
      <c r="AD37" s="85">
        <f t="shared" si="4"/>
        <v>31</v>
      </c>
      <c r="AE37" s="85">
        <f>SUMIFS(Jan!$I$5:$I$605,Jan!$C$5:$C$605,'Resumo (2)'!E37,Jan!$U$5:$U$605,"Despesa",Jan!$K$5:$K$605,"Não Pago")</f>
        <v>0</v>
      </c>
      <c r="AF37" s="85">
        <f>SUMIFS(Fev!$I$5:$I$605,Fev!$C$5:$C$605,'Resumo (2)'!E37,Fev!$U$5:$U$605,"Despesa",Fev!$K$5:$K$605,"Não Pago")</f>
        <v>0</v>
      </c>
      <c r="AG37" s="85">
        <f>SUMIFS(Mar!$I$5:$I$605,Mar!$C$5:$C$605,'Resumo (2)'!E37,Mar!$U$5:$U$605,"Despesa",Mar!$K$5:$K$605,"Não Pago")</f>
        <v>0</v>
      </c>
      <c r="AH37" s="85">
        <f>SUMIFS(Abr!$I$5:$I$605,Abr!$C$5:$C$605,'Resumo (2)'!E37,Abr!$U$5:$U$605,"Despesa",Abr!$K$5:$K$605,"Não Pago")</f>
        <v>0</v>
      </c>
      <c r="AI37" s="85">
        <f>SUMIFS(Mai!$I$5:$I$605,Mai!$C$5:$C$605,'Resumo (2)'!E37,Mai!$U$5:$U$605,"Despesa",Mai!$K$5:$K$605,"Não Pago")</f>
        <v>0</v>
      </c>
      <c r="AJ37" s="85">
        <f>SUMIFS(Jun!$I$5:$I$605,Jun!$C$5:$C$605,'Resumo (2)'!E37,Jun!$U$5:$U$605,"Despesa",Jun!$K$5:$K$605,"Não Pago")</f>
        <v>0</v>
      </c>
      <c r="AK37" s="85">
        <f>SUMIFS(Jul!$I$5:$I$605,Jul!$C$5:$C$605,'Resumo (2)'!E37,Jul!$U$5:$U$605,"Despesa",Jul!$K$5:$K$605,"Não Pago")</f>
        <v>0</v>
      </c>
      <c r="AL37" s="85">
        <f>SUMIFS(Ago!$I$5:$I$605,Ago!$C$5:$C$605,'Resumo (2)'!E37,Ago!$U$5:$U$605,"Despesa",Ago!$K$5:$K$605,"Não Pago")</f>
        <v>0</v>
      </c>
      <c r="AM37" s="85">
        <f>SUMIFS(Set!$I$5:$I$605,Set!$C$5:$C$605,'Resumo (2)'!E37,Set!$U$5:$U$605,"Despesa",Set!$K$5:$K$605,"Não Pago")</f>
        <v>0</v>
      </c>
      <c r="AN37" s="85">
        <f>SUMIFS(Out!$I$5:$I$605,Out!$C$5:$C$605,'Resumo (2)'!E37,Out!$U$5:$U$605,"Despesa",Out!$K$5:$K$605,"Não Pago")</f>
        <v>0</v>
      </c>
      <c r="AO37" s="85">
        <f>SUMIFS(Nov!$I$5:$I$605,Nov!$C$5:$C$605,'Resumo (2)'!E37,Nov!$U$5:$U$605,"Despesa",Nov!$K$5:$K$605,"Não Pago")</f>
        <v>0</v>
      </c>
      <c r="AP37" s="85">
        <f>SUMIFS(Dez!$I$5:$I$605,Dez!$C$5:$C$605,'Resumo (2)'!E37,Dez!$U$5:$U$605,"Despesa",Dez!$K$5:$K$605,"Não Pago")</f>
        <v>0</v>
      </c>
    </row>
    <row r="38" spans="5:42" x14ac:dyDescent="0.25"/>
    <row r="39" spans="5:42" x14ac:dyDescent="0.25"/>
    <row r="40" spans="5:42" x14ac:dyDescent="0.25"/>
    <row r="41" spans="5:42" x14ac:dyDescent="0.25"/>
    <row r="42" spans="5:42" x14ac:dyDescent="0.25"/>
    <row r="43" spans="5:42" x14ac:dyDescent="0.25"/>
    <row r="44" spans="5:42" x14ac:dyDescent="0.25"/>
    <row r="45" spans="5:42" x14ac:dyDescent="0.25"/>
    <row r="46" spans="5:42" x14ac:dyDescent="0.25"/>
    <row r="47" spans="5:42" x14ac:dyDescent="0.25"/>
    <row r="48" spans="5:42" x14ac:dyDescent="0.25"/>
    <row r="49" spans="1:43" s="140" customFormat="1" x14ac:dyDescent="0.25">
      <c r="A49" s="75"/>
      <c r="B49"/>
      <c r="C49"/>
      <c r="D49"/>
      <c r="E49"/>
      <c r="F49"/>
      <c r="G49"/>
      <c r="H49"/>
      <c r="I49"/>
      <c r="J49"/>
      <c r="K49"/>
      <c r="L49"/>
      <c r="M49" s="83"/>
      <c r="N49" s="143"/>
      <c r="O49" s="85"/>
      <c r="P49" s="85"/>
      <c r="Q49" s="85"/>
      <c r="R49" s="85"/>
      <c r="S49" s="85"/>
      <c r="T49" s="85"/>
      <c r="U49" s="85"/>
      <c r="V49" s="85"/>
      <c r="W49" s="85"/>
      <c r="X49" s="85"/>
      <c r="Y49" s="85"/>
      <c r="Z49" s="85"/>
      <c r="AA49" s="85"/>
      <c r="AB49" s="85"/>
      <c r="AC49" s="85"/>
      <c r="AD49" s="85"/>
      <c r="AE49" s="85"/>
      <c r="AF49" s="85"/>
      <c r="AG49" s="85"/>
      <c r="AH49" s="85"/>
      <c r="AI49" s="85"/>
      <c r="AJ49" s="85"/>
      <c r="AK49" s="85"/>
      <c r="AL49" s="85"/>
      <c r="AM49" s="85"/>
      <c r="AN49" s="85"/>
      <c r="AO49" s="85"/>
      <c r="AP49" s="85"/>
      <c r="AQ49" s="85"/>
    </row>
    <row r="50" spans="1:43" s="140" customFormat="1" x14ac:dyDescent="0.25">
      <c r="A50" s="75"/>
      <c r="B50"/>
      <c r="C50"/>
      <c r="D50"/>
      <c r="E50"/>
      <c r="F50"/>
      <c r="G50"/>
      <c r="H50"/>
      <c r="I50"/>
      <c r="J50"/>
      <c r="K50"/>
      <c r="L50"/>
      <c r="M50" s="83"/>
      <c r="N50" s="143"/>
      <c r="O50" s="85"/>
      <c r="P50" s="85"/>
      <c r="Q50" s="85"/>
      <c r="R50" s="85"/>
      <c r="S50" s="85"/>
      <c r="T50" s="85"/>
      <c r="U50" s="85"/>
      <c r="V50" s="85"/>
      <c r="W50" s="85"/>
      <c r="X50" s="85"/>
      <c r="Y50" s="85"/>
      <c r="Z50" s="85"/>
      <c r="AA50" s="85"/>
      <c r="AB50" s="85"/>
      <c r="AC50" s="85"/>
      <c r="AD50" s="85"/>
      <c r="AE50" s="85"/>
      <c r="AF50" s="85"/>
      <c r="AG50" s="85"/>
      <c r="AH50" s="85"/>
      <c r="AI50" s="85"/>
      <c r="AJ50" s="85"/>
      <c r="AK50" s="85"/>
      <c r="AL50" s="85"/>
      <c r="AM50" s="85"/>
      <c r="AN50" s="85"/>
      <c r="AO50" s="85"/>
      <c r="AP50" s="85"/>
      <c r="AQ50" s="85"/>
    </row>
  </sheetData>
  <sheetProtection selectLockedCells="1"/>
  <mergeCells count="9">
    <mergeCell ref="J11:J12"/>
    <mergeCell ref="K11:K12"/>
    <mergeCell ref="C1:K1"/>
    <mergeCell ref="E4:H4"/>
    <mergeCell ref="J4:K6"/>
    <mergeCell ref="J7:J8"/>
    <mergeCell ref="K7:K8"/>
    <mergeCell ref="J9:J10"/>
    <mergeCell ref="K9:K10"/>
  </mergeCells>
  <conditionalFormatting sqref="H7:H37">
    <cfRule type="cellIs" dxfId="43" priority="3" operator="lessThan">
      <formula>0</formula>
    </cfRule>
    <cfRule type="cellIs" dxfId="42" priority="4" operator="greaterThan">
      <formula>0</formula>
    </cfRule>
  </conditionalFormatting>
  <conditionalFormatting sqref="K11">
    <cfRule type="cellIs" dxfId="41" priority="1" operator="greaterThan">
      <formula>0</formula>
    </cfRule>
    <cfRule type="cellIs" dxfId="40" priority="2" operator="lessThan">
      <formula>0</formula>
    </cfRule>
  </conditionalFormatting>
  <dataValidations count="1">
    <dataValidation type="list" allowBlank="1" showInputMessage="1" showErrorMessage="1" sqref="E5 E4:H4">
      <formula1>"Janeiro,Fevereiro,Março,Abril,Maio,Junho,Julho,Agosto,Setembro,Outubro,Novembro,Dezembro"</formula1>
    </dataValidation>
  </dataValidations>
  <pageMargins left="0.51181102362204722" right="0.51181102362204722" top="0.78740157480314965" bottom="0.78740157480314965" header="0.31496062992125984" footer="0.31496062992125984"/>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8">
    <pageSetUpPr fitToPage="1"/>
  </sheetPr>
  <dimension ref="A1:Z31"/>
  <sheetViews>
    <sheetView showGridLines="0" zoomScale="90" zoomScaleNormal="90" zoomScalePageLayoutView="90" workbookViewId="0">
      <pane xSplit="1" ySplit="4" topLeftCell="B5" activePane="bottomRight" state="frozen"/>
      <selection pane="topRight"/>
      <selection pane="bottomLeft"/>
      <selection pane="bottomRight"/>
    </sheetView>
  </sheetViews>
  <sheetFormatPr defaultColWidth="0" defaultRowHeight="15" zeroHeight="1" x14ac:dyDescent="0.25"/>
  <cols>
    <col min="1" max="1" width="27.42578125" style="75" customWidth="1"/>
    <col min="2" max="2" width="3.7109375" customWidth="1"/>
    <col min="3" max="3" width="16.42578125" customWidth="1"/>
    <col min="4" max="15" width="12.28515625" customWidth="1"/>
    <col min="16" max="16" width="14.42578125" customWidth="1"/>
    <col min="17" max="26" width="8.85546875" customWidth="1"/>
    <col min="27" max="16384" width="8.85546875" hidden="1"/>
  </cols>
  <sheetData>
    <row r="1" spans="1:16" s="23" customFormat="1" ht="33.950000000000003" customHeight="1" x14ac:dyDescent="0.35">
      <c r="A1" s="191" t="s">
        <v>1368</v>
      </c>
      <c r="C1" s="210" t="s">
        <v>113</v>
      </c>
      <c r="D1" s="210"/>
      <c r="E1" s="210"/>
      <c r="F1" s="210"/>
      <c r="G1" s="210"/>
      <c r="H1" s="210"/>
      <c r="I1" s="210"/>
      <c r="J1" s="210"/>
      <c r="K1" s="210"/>
    </row>
    <row r="2" spans="1:16" s="23" customFormat="1" ht="37.5" customHeight="1" x14ac:dyDescent="0.25">
      <c r="A2" s="74"/>
      <c r="C2" s="24"/>
      <c r="D2" s="24"/>
      <c r="E2" s="24"/>
      <c r="F2" s="24"/>
      <c r="G2" s="24"/>
      <c r="H2" s="24"/>
      <c r="I2" s="24"/>
      <c r="J2" s="24"/>
      <c r="K2" s="24"/>
      <c r="L2" s="24"/>
      <c r="M2" s="24"/>
      <c r="N2" s="24"/>
      <c r="O2" s="24"/>
      <c r="P2" s="24"/>
    </row>
    <row r="3" spans="1:16" ht="29.25" customHeight="1" thickBot="1" x14ac:dyDescent="0.3">
      <c r="F3" s="14"/>
    </row>
    <row r="4" spans="1:16" ht="25.5" customHeight="1" thickTop="1" thickBot="1" x14ac:dyDescent="0.3">
      <c r="C4" s="98" t="s">
        <v>317</v>
      </c>
      <c r="D4" s="38" t="s">
        <v>68</v>
      </c>
      <c r="E4" s="38" t="s">
        <v>69</v>
      </c>
      <c r="F4" s="38" t="s">
        <v>70</v>
      </c>
      <c r="G4" s="38" t="s">
        <v>71</v>
      </c>
      <c r="H4" s="38" t="s">
        <v>72</v>
      </c>
      <c r="I4" s="38" t="s">
        <v>73</v>
      </c>
      <c r="J4" s="38" t="s">
        <v>74</v>
      </c>
      <c r="K4" s="38" t="s">
        <v>75</v>
      </c>
      <c r="L4" s="38" t="s">
        <v>76</v>
      </c>
      <c r="M4" s="38" t="s">
        <v>77</v>
      </c>
      <c r="N4" s="38" t="s">
        <v>78</v>
      </c>
      <c r="O4" s="38" t="s">
        <v>79</v>
      </c>
      <c r="P4" s="38" t="s">
        <v>80</v>
      </c>
    </row>
    <row r="5" spans="1:16" ht="6" customHeight="1" thickTop="1" thickBot="1" x14ac:dyDescent="0.3">
      <c r="C5" s="11"/>
      <c r="D5" s="12"/>
      <c r="E5" s="11"/>
      <c r="F5" s="11"/>
      <c r="G5" s="11"/>
      <c r="H5" s="11"/>
      <c r="I5" s="12"/>
      <c r="J5" s="12"/>
      <c r="K5" s="12"/>
      <c r="L5" s="12"/>
      <c r="M5" s="12"/>
      <c r="N5" s="12"/>
      <c r="O5" s="12"/>
      <c r="P5" s="12"/>
    </row>
    <row r="6" spans="1:16" ht="36.75" customHeight="1" thickTop="1" thickBot="1" x14ac:dyDescent="0.3">
      <c r="C6" s="31" t="s">
        <v>81</v>
      </c>
      <c r="D6" s="61">
        <f>Jan!P5</f>
        <v>12927.7</v>
      </c>
      <c r="E6" s="61">
        <f>D10</f>
        <v>12927.7</v>
      </c>
      <c r="F6" s="61">
        <f t="shared" ref="F6:O6" si="0">E10</f>
        <v>12927.7</v>
      </c>
      <c r="G6" s="61">
        <f t="shared" si="0"/>
        <v>12927.7</v>
      </c>
      <c r="H6" s="61">
        <f t="shared" si="0"/>
        <v>12927.7</v>
      </c>
      <c r="I6" s="61">
        <f t="shared" si="0"/>
        <v>12927.7</v>
      </c>
      <c r="J6" s="61">
        <f t="shared" si="0"/>
        <v>12927.7</v>
      </c>
      <c r="K6" s="61">
        <f t="shared" si="0"/>
        <v>14737.7</v>
      </c>
      <c r="L6" s="61">
        <f t="shared" si="0"/>
        <v>7448.5700000000006</v>
      </c>
      <c r="M6" s="61">
        <f t="shared" si="0"/>
        <v>7448.5700000000006</v>
      </c>
      <c r="N6" s="61">
        <f t="shared" si="0"/>
        <v>7448.5700000000006</v>
      </c>
      <c r="O6" s="61">
        <f t="shared" si="0"/>
        <v>7448.5700000000006</v>
      </c>
      <c r="P6" s="117"/>
    </row>
    <row r="7" spans="1:16" ht="36.75" customHeight="1" thickTop="1" thickBot="1" x14ac:dyDescent="0.3">
      <c r="C7" s="31" t="s">
        <v>82</v>
      </c>
      <c r="D7" s="61">
        <f>SUMIFS(Jan!$I$5:$I$605,Jan!$U$5:$U$605,"Receita",Jan!$K$5:$K$605,"Pago")</f>
        <v>0</v>
      </c>
      <c r="E7" s="61">
        <f>SUMIFS(Fev!$I$5:$I$605,Fev!$U$5:$U$605,"Receita",Fev!$K$5:$K$605,"Pago")</f>
        <v>0</v>
      </c>
      <c r="F7" s="61">
        <f>SUMIFS(Mar!$I$5:$I$605,Mar!$U$5:$U$605,"Receita",Mar!$K$5:$K$605,"Pago")</f>
        <v>0</v>
      </c>
      <c r="G7" s="61">
        <f>SUMIFS(Abr!$I$5:$I$605,Abr!$U$5:$U$605,"Receita",Abr!$K$5:$K$605,"Pago")</f>
        <v>0</v>
      </c>
      <c r="H7" s="61">
        <f>SUMIFS(Mai!$I$5:$I$605,Mai!$U$5:$U$605,"Receita",Mai!$K$5:$K$605,"Pago")</f>
        <v>0</v>
      </c>
      <c r="I7" s="61">
        <f>SUMIFS(Jun!$I$5:$I$605,Jun!$U$5:$U$605,"Receita",Jun!$K$5:$K$605,"Pago")</f>
        <v>0</v>
      </c>
      <c r="J7" s="61">
        <f>SUMIFS(Jul!$I$5:$I$605,Jul!$U$5:$U$605,"Receita",Jul!$K$5:$K$605,"Pago")</f>
        <v>1810</v>
      </c>
      <c r="K7" s="61">
        <f>SUMIFS(Ago!$I$5:$I$605,Ago!$U$5:$U$605,"Receita",Ago!$K$5:$K$605,"Pago")</f>
        <v>0</v>
      </c>
      <c r="L7" s="61">
        <f>SUMIFS(Set!$I$5:$I$605,Set!$U$5:$U$605,"Receita",Set!$K$5:$K$605,"Pago")</f>
        <v>0</v>
      </c>
      <c r="M7" s="61">
        <f>SUMIFS(Out!$I$5:$I$605,Out!$U$5:$U$605,"Receita",Out!$K$5:$K$605,"Pago")</f>
        <v>0</v>
      </c>
      <c r="N7" s="61">
        <f>SUMIFS(Nov!$I$5:$I$605,Nov!$U$5:$U$605,"Receita",Nov!$K$5:$K$605,"Pago")</f>
        <v>0</v>
      </c>
      <c r="O7" s="61">
        <f>SUMIFS(Dez!$I$5:$I$605,Dez!$U$5:$U$605,"Receita",Dez!$K$5:$K$605,"Pago")</f>
        <v>0</v>
      </c>
      <c r="P7" s="61">
        <f>SUM(D7:O7)</f>
        <v>1810</v>
      </c>
    </row>
    <row r="8" spans="1:16" ht="36.75" customHeight="1" thickTop="1" thickBot="1" x14ac:dyDescent="0.3">
      <c r="C8" s="31" t="s">
        <v>83</v>
      </c>
      <c r="D8" s="61">
        <f>SUMIFS(Jan!$I$5:$I$605,Jan!$U$5:$U$605,"Despesa",Jan!$K$5:$K$605,"Pago")</f>
        <v>0</v>
      </c>
      <c r="E8" s="61">
        <f>SUMIFS(Fev!$I$5:$I$605,Fev!$U$5:$U$605,"Despesa",Fev!$K$5:$K$605,"Pago")</f>
        <v>0</v>
      </c>
      <c r="F8" s="61">
        <f>SUMIFS(Mar!$I$5:$I$605,Mar!$U$5:$U$605,"Despesa",Mar!$K$5:$K$605,"Pago")</f>
        <v>0</v>
      </c>
      <c r="G8" s="61">
        <f>SUMIFS(Abr!$I$5:$I$605,Abr!$U$5:$U$605,"Despesa",Abr!$K$5:$K$605,"Pago")</f>
        <v>0</v>
      </c>
      <c r="H8" s="61">
        <f>SUMIFS(Mai!$I$5:$I$605,Mai!$U$5:$U$605,"Despesa",Mai!$K$5:$K$605,"Pago")</f>
        <v>0</v>
      </c>
      <c r="I8" s="61">
        <f>SUMIFS(Jun!$I$5:$I$605,Jun!$U$5:$U$605,"Despesa",Jun!$K$5:$K$605,"Pago")</f>
        <v>0</v>
      </c>
      <c r="J8" s="61">
        <f>SUMIFS(Jul!$I$5:$I$605,Jul!$U$5:$U$605,"Despesa",Jul!$K$5:$K$605,"Pago")</f>
        <v>0</v>
      </c>
      <c r="K8" s="61">
        <f>SUMIFS(Ago!$I$5:$I$605,Ago!$U$5:$U$605,"Despesa",Ago!$K$5:$K$605,"Pago")</f>
        <v>7289.13</v>
      </c>
      <c r="L8" s="61">
        <f>SUMIFS(Set!$I$5:$I$605,Set!$U$5:$U$605,"Despesa",Set!$K$5:$K$605,"Pago")</f>
        <v>0</v>
      </c>
      <c r="M8" s="61">
        <f>SUMIFS(Out!$I$5:$I$605,Out!$U$5:$U$605,"Despesa",Out!$K$5:$K$605,"Pago")</f>
        <v>0</v>
      </c>
      <c r="N8" s="61">
        <f>SUMIFS(Nov!$I$5:$I$605,Nov!$U$5:$U$605,"Despesa",Nov!$K$5:$K$605,"Pago")</f>
        <v>0</v>
      </c>
      <c r="O8" s="61">
        <f>SUMIFS(Dez!$I$5:$I$605,Dez!$U$5:$U$605,"Despesa",Dez!$K$5:$K$605,"Pago")</f>
        <v>0</v>
      </c>
      <c r="P8" s="61">
        <f>SUM(D8:O8)</f>
        <v>7289.13</v>
      </c>
    </row>
    <row r="9" spans="1:16" ht="36.75" customHeight="1" thickTop="1" thickBot="1" x14ac:dyDescent="0.3">
      <c r="C9" s="31" t="s">
        <v>84</v>
      </c>
      <c r="D9" s="61">
        <f t="shared" ref="D9:P9" si="1">D7-D8</f>
        <v>0</v>
      </c>
      <c r="E9" s="61">
        <f t="shared" si="1"/>
        <v>0</v>
      </c>
      <c r="F9" s="61">
        <f t="shared" si="1"/>
        <v>0</v>
      </c>
      <c r="G9" s="61">
        <f t="shared" si="1"/>
        <v>0</v>
      </c>
      <c r="H9" s="61">
        <f t="shared" si="1"/>
        <v>0</v>
      </c>
      <c r="I9" s="61">
        <f t="shared" si="1"/>
        <v>0</v>
      </c>
      <c r="J9" s="61">
        <f t="shared" si="1"/>
        <v>1810</v>
      </c>
      <c r="K9" s="61">
        <f t="shared" si="1"/>
        <v>-7289.13</v>
      </c>
      <c r="L9" s="61">
        <f t="shared" si="1"/>
        <v>0</v>
      </c>
      <c r="M9" s="61">
        <f t="shared" si="1"/>
        <v>0</v>
      </c>
      <c r="N9" s="61">
        <f t="shared" si="1"/>
        <v>0</v>
      </c>
      <c r="O9" s="61">
        <f t="shared" si="1"/>
        <v>0</v>
      </c>
      <c r="P9" s="61">
        <f t="shared" si="1"/>
        <v>-5479.13</v>
      </c>
    </row>
    <row r="10" spans="1:16" ht="36.75" customHeight="1" thickTop="1" thickBot="1" x14ac:dyDescent="0.3">
      <c r="C10" s="31" t="s">
        <v>66</v>
      </c>
      <c r="D10" s="61">
        <f t="shared" ref="D10:N10" si="2">D9+D6</f>
        <v>12927.7</v>
      </c>
      <c r="E10" s="61">
        <f t="shared" si="2"/>
        <v>12927.7</v>
      </c>
      <c r="F10" s="61">
        <f t="shared" si="2"/>
        <v>12927.7</v>
      </c>
      <c r="G10" s="61">
        <f t="shared" si="2"/>
        <v>12927.7</v>
      </c>
      <c r="H10" s="61">
        <f t="shared" si="2"/>
        <v>12927.7</v>
      </c>
      <c r="I10" s="61">
        <f t="shared" si="2"/>
        <v>12927.7</v>
      </c>
      <c r="J10" s="61">
        <f t="shared" si="2"/>
        <v>14737.7</v>
      </c>
      <c r="K10" s="61">
        <f t="shared" si="2"/>
        <v>7448.5700000000006</v>
      </c>
      <c r="L10" s="61">
        <f t="shared" si="2"/>
        <v>7448.5700000000006</v>
      </c>
      <c r="M10" s="61">
        <f t="shared" si="2"/>
        <v>7448.5700000000006</v>
      </c>
      <c r="N10" s="61">
        <f t="shared" si="2"/>
        <v>7448.5700000000006</v>
      </c>
      <c r="O10" s="61">
        <f>O9+O6</f>
        <v>7448.5700000000006</v>
      </c>
      <c r="P10" s="61">
        <f>O10</f>
        <v>7448.5700000000006</v>
      </c>
    </row>
    <row r="11" spans="1:16" ht="36.75" customHeight="1" thickTop="1" thickBot="1" x14ac:dyDescent="0.3">
      <c r="C11" s="31" t="s">
        <v>85</v>
      </c>
      <c r="D11" s="66">
        <f>IF(ISERR(D9/D7),0,D9/D7)</f>
        <v>0</v>
      </c>
      <c r="E11" s="66">
        <f>IF(ISERR(E9/E7),0,E9/E7)</f>
        <v>0</v>
      </c>
      <c r="F11" s="66">
        <f t="shared" ref="F11:P11" si="3">IF(ISERR(F9/F7),0,F9/F7)</f>
        <v>0</v>
      </c>
      <c r="G11" s="66">
        <f t="shared" si="3"/>
        <v>0</v>
      </c>
      <c r="H11" s="66">
        <f t="shared" si="3"/>
        <v>0</v>
      </c>
      <c r="I11" s="66">
        <f t="shared" si="3"/>
        <v>0</v>
      </c>
      <c r="J11" s="66">
        <f t="shared" si="3"/>
        <v>1</v>
      </c>
      <c r="K11" s="66">
        <f t="shared" si="3"/>
        <v>0</v>
      </c>
      <c r="L11" s="66">
        <f t="shared" si="3"/>
        <v>0</v>
      </c>
      <c r="M11" s="66">
        <f t="shared" si="3"/>
        <v>0</v>
      </c>
      <c r="N11" s="66">
        <f t="shared" si="3"/>
        <v>0</v>
      </c>
      <c r="O11" s="66">
        <f t="shared" si="3"/>
        <v>0</v>
      </c>
      <c r="P11" s="66">
        <f t="shared" si="3"/>
        <v>-3.0271436464088399</v>
      </c>
    </row>
    <row r="12" spans="1:16" s="1" customFormat="1" ht="9" customHeight="1" thickTop="1" x14ac:dyDescent="0.25">
      <c r="A12" s="77"/>
      <c r="B12"/>
      <c r="C12" s="11"/>
      <c r="E12" s="13"/>
      <c r="F12" s="13"/>
      <c r="G12" s="13"/>
      <c r="H12" s="13"/>
    </row>
    <row r="13" spans="1:16" s="1" customFormat="1" ht="36" customHeight="1" x14ac:dyDescent="0.35">
      <c r="A13" s="77"/>
      <c r="B13"/>
      <c r="C13" s="41" t="s">
        <v>86</v>
      </c>
      <c r="E13" s="13"/>
      <c r="F13" s="13"/>
      <c r="G13" s="13"/>
      <c r="H13" s="13"/>
    </row>
    <row r="14" spans="1:16" ht="39.75" customHeight="1" thickBot="1" x14ac:dyDescent="0.3">
      <c r="C14" s="204" t="s">
        <v>244</v>
      </c>
      <c r="D14" s="204"/>
      <c r="E14" s="204"/>
      <c r="F14" s="204"/>
      <c r="G14" s="204"/>
      <c r="H14" s="204"/>
      <c r="I14" s="204"/>
      <c r="J14" s="204"/>
      <c r="K14" s="204"/>
      <c r="L14" s="204"/>
      <c r="M14" s="204"/>
    </row>
    <row r="15" spans="1:16" ht="33" customHeight="1" thickTop="1" thickBot="1" x14ac:dyDescent="0.3">
      <c r="C15" s="39" t="s">
        <v>87</v>
      </c>
      <c r="D15" s="62">
        <f>SUMIFS(Jan!$I$5:$I$605,Jan!$U$5:$U$605,"Receita",Jan!$K$5:$K$605,"Não Pago")</f>
        <v>0</v>
      </c>
      <c r="E15" s="62">
        <f>SUMIFS(Fev!$I$5:$I$605,Fev!$U$5:$U$605,"Receita",Fev!$K$5:$K$605,"Não Pago")</f>
        <v>0</v>
      </c>
      <c r="F15" s="62">
        <f>SUMIFS(Mar!$I$5:$I$605,Mar!$U$5:$U$605,"Receita",Mar!$K$5:$K$605,"Não Pago")</f>
        <v>0</v>
      </c>
      <c r="G15" s="62">
        <f>SUMIFS(Abr!$I$5:$I$605,Abr!$U$5:$U$605,"Receita",Abr!$K$5:$K$605,"Não Pago")</f>
        <v>0</v>
      </c>
      <c r="H15" s="62">
        <f>SUMIFS(Mai!$I$5:$I$605,Mai!$U$5:$U$605,"Receita",Mai!$K$5:$K$605,"Não Pago")</f>
        <v>0</v>
      </c>
      <c r="I15" s="62">
        <f>SUMIFS(Jun!$I$5:$I$605,Jun!$U$5:$U$605,"Receita",Jun!$K$5:$K$605,"Não Pago")</f>
        <v>0</v>
      </c>
      <c r="J15" s="62">
        <f>SUMIFS(Jul!$I$5:$I$605,Jul!$U$5:$U$605,"Receita",Jul!$K$5:$K$605,"Não Pago")</f>
        <v>0</v>
      </c>
      <c r="K15" s="62">
        <f>SUMIFS(Ago!$I$5:$I$605,Ago!$U$5:$U$605,"Receita",Ago!$K$5:$K$605,"Não Pago")</f>
        <v>5636.7800000000007</v>
      </c>
      <c r="L15" s="62">
        <f>SUMIFS(Set!$I$5:$I$605,Set!$U$5:$U$605,"Receita",Set!$K$5:$K$605,"Não Pago")</f>
        <v>0</v>
      </c>
      <c r="M15" s="62">
        <f>SUMIFS(Out!$I$5:$I$605,Out!$U$5:$U$605,"Receita",Out!$K$5:$K$605,"Não Pago")</f>
        <v>0</v>
      </c>
      <c r="N15" s="62">
        <f>SUMIFS(Nov!$I$5:$I$605,Nov!$U$5:$U$605,"Receita",Nov!$K$5:$K$605,"Não Pago")</f>
        <v>0</v>
      </c>
      <c r="O15" s="62">
        <f>SUMIFS(Dez!$I$5:$I$605,Dez!$U$5:$U$605,"Receita",Dez!$K$5:$K$605,"Não Pago")</f>
        <v>0</v>
      </c>
      <c r="P15" s="62">
        <f>SUM(D15:O15)</f>
        <v>5636.7800000000007</v>
      </c>
    </row>
    <row r="16" spans="1:16" ht="33" customHeight="1" thickTop="1" thickBot="1" x14ac:dyDescent="0.3">
      <c r="C16" s="40" t="s">
        <v>88</v>
      </c>
      <c r="D16" s="62">
        <f>SUMIFS(Jan!$I$5:$I$605,Jan!$U$5:$U$605,"Despesa",Jan!$K$5:$K$605,"Não Pago")</f>
        <v>0</v>
      </c>
      <c r="E16" s="62">
        <f>SUMIFS(Fev!$I$5:$I$605,Fev!$U$5:$U$605,"Despesa",Fev!$K$5:$K$605,"Não Pago")</f>
        <v>0</v>
      </c>
      <c r="F16" s="62">
        <f>SUMIFS(Mar!$I$5:$I$605,Mar!$U$5:$U$605,"Despesa",Mar!$K$5:$K$605,"Não Pago")</f>
        <v>0</v>
      </c>
      <c r="G16" s="62">
        <f>SUMIFS(Abr!$I$5:$I$605,Abr!$U$5:$U$605,"Despesa",Abr!$K$5:$K$605,"Não Pago")</f>
        <v>0</v>
      </c>
      <c r="H16" s="62">
        <f>SUMIFS(Mai!$I$5:$I$605,Mai!$U$5:$U$605,"Despesa",Mai!$K$5:$K$605,"Não Pago")</f>
        <v>0</v>
      </c>
      <c r="I16" s="62">
        <f>SUMIFS(Jun!$I$5:$I$605,Jun!$U$5:$U$605,"Despesa",Jun!$K$5:$K$605,"Não Pago")</f>
        <v>0</v>
      </c>
      <c r="J16" s="62">
        <f>SUMIFS(Jul!$I$5:$I$605,Jul!$U$5:$U$605,"Despesa",Jul!$K$5:$K$605,"Não Pago")</f>
        <v>0</v>
      </c>
      <c r="K16" s="62">
        <f>SUMIFS(Ago!$I$5:$I$605,Ago!$U$5:$U$605,"Despesa",Ago!$K$5:$K$605,"Não Pago")</f>
        <v>4152.21</v>
      </c>
      <c r="L16" s="62">
        <f>SUMIFS(Set!$I$5:$I$605,Set!$U$5:$U$605,"Despesa",Set!$K$5:$K$605,"Não Pago")</f>
        <v>4569.5</v>
      </c>
      <c r="M16" s="62">
        <f>SUMIFS(Out!$I$5:$I$605,Out!$U$5:$U$605,"Despesa",Out!$K$5:$K$605,"Não Pago")</f>
        <v>4442.33</v>
      </c>
      <c r="N16" s="62">
        <f>SUMIFS(Nov!$I$5:$I$605,Nov!$U$5:$U$605,"Despesa",Nov!$K$5:$K$605,"Não Pago")</f>
        <v>4442.33</v>
      </c>
      <c r="O16" s="62">
        <f>SUMIFS(Dez!$I$5:$I$605,Dez!$U$5:$U$605,"Despesa",Dez!$K$5:$K$605,"Não Pago")</f>
        <v>4442.33</v>
      </c>
      <c r="P16" s="62">
        <f>SUM(D16:O16)</f>
        <v>22048.699999999997</v>
      </c>
    </row>
    <row r="17" spans="3:16" ht="33" customHeight="1" thickTop="1" thickBot="1" x14ac:dyDescent="0.3">
      <c r="C17" s="21" t="s">
        <v>89</v>
      </c>
      <c r="D17" s="67" t="str">
        <f>IF((D16-D15)&lt;=0,"-",D16-D15)</f>
        <v>-</v>
      </c>
      <c r="E17" s="67" t="str">
        <f t="shared" ref="E17:P17" si="4">IF((E16-E15)&lt;=0,"-",E16-E15)</f>
        <v>-</v>
      </c>
      <c r="F17" s="67" t="str">
        <f t="shared" si="4"/>
        <v>-</v>
      </c>
      <c r="G17" s="67" t="str">
        <f t="shared" si="4"/>
        <v>-</v>
      </c>
      <c r="H17" s="67" t="str">
        <f t="shared" si="4"/>
        <v>-</v>
      </c>
      <c r="I17" s="67" t="str">
        <f t="shared" si="4"/>
        <v>-</v>
      </c>
      <c r="J17" s="67" t="str">
        <f t="shared" si="4"/>
        <v>-</v>
      </c>
      <c r="K17" s="67" t="str">
        <f t="shared" si="4"/>
        <v>-</v>
      </c>
      <c r="L17" s="67">
        <f t="shared" si="4"/>
        <v>4569.5</v>
      </c>
      <c r="M17" s="67">
        <f t="shared" si="4"/>
        <v>4442.33</v>
      </c>
      <c r="N17" s="67">
        <f t="shared" si="4"/>
        <v>4442.33</v>
      </c>
      <c r="O17" s="67">
        <f t="shared" si="4"/>
        <v>4442.33</v>
      </c>
      <c r="P17" s="67">
        <f t="shared" si="4"/>
        <v>16411.919999999998</v>
      </c>
    </row>
    <row r="18" spans="3:16" ht="23.25" customHeight="1" thickTop="1" x14ac:dyDescent="0.25">
      <c r="C18" s="11"/>
    </row>
    <row r="19" spans="3:16" ht="23.25" customHeight="1" x14ac:dyDescent="0.25">
      <c r="C19" s="11"/>
    </row>
    <row r="20" spans="3:16" ht="23.25" customHeight="1" x14ac:dyDescent="0.25">
      <c r="C20" s="11"/>
    </row>
    <row r="21" spans="3:16" ht="23.25" customHeight="1" x14ac:dyDescent="0.25">
      <c r="C21" s="11"/>
    </row>
    <row r="22" spans="3:16" ht="23.25" customHeight="1" x14ac:dyDescent="0.25">
      <c r="C22" s="11"/>
    </row>
    <row r="23" spans="3:16" ht="23.25" customHeight="1" x14ac:dyDescent="0.25">
      <c r="C23" s="11"/>
    </row>
    <row r="24" spans="3:16" ht="23.25" customHeight="1" x14ac:dyDescent="0.25">
      <c r="C24" s="11"/>
    </row>
    <row r="25" spans="3:16" ht="23.25" customHeight="1" x14ac:dyDescent="0.25">
      <c r="C25" s="11"/>
    </row>
    <row r="26" spans="3:16" ht="23.25" customHeight="1" x14ac:dyDescent="0.25">
      <c r="C26" s="11"/>
    </row>
    <row r="27" spans="3:16" ht="23.25" customHeight="1" x14ac:dyDescent="0.25">
      <c r="C27" s="11"/>
    </row>
    <row r="28" spans="3:16" ht="23.25" customHeight="1" x14ac:dyDescent="0.25">
      <c r="C28" s="11"/>
    </row>
    <row r="29" spans="3:16" ht="23.25" customHeight="1" x14ac:dyDescent="0.25">
      <c r="C29" s="11"/>
    </row>
    <row r="30" spans="3:16" ht="23.25" customHeight="1" x14ac:dyDescent="0.25">
      <c r="C30" s="11"/>
    </row>
    <row r="31" spans="3:16" ht="23.25" hidden="1" customHeight="1" x14ac:dyDescent="0.25">
      <c r="C31" s="11"/>
    </row>
  </sheetData>
  <sheetProtection selectLockedCells="1" selectUnlockedCells="1"/>
  <mergeCells count="2">
    <mergeCell ref="C1:K1"/>
    <mergeCell ref="C14:M14"/>
  </mergeCells>
  <conditionalFormatting sqref="D10:O10">
    <cfRule type="cellIs" dxfId="39" priority="12" operator="lessThan">
      <formula>0</formula>
    </cfRule>
    <cfRule type="cellIs" dxfId="38" priority="13" operator="greaterThan">
      <formula>0</formula>
    </cfRule>
  </conditionalFormatting>
  <conditionalFormatting sqref="D9:P9">
    <cfRule type="cellIs" dxfId="37" priority="5" operator="lessThan">
      <formula>0</formula>
    </cfRule>
    <cfRule type="cellIs" dxfId="36" priority="6" operator="greaterThan">
      <formula>0</formula>
    </cfRule>
  </conditionalFormatting>
  <conditionalFormatting sqref="D17:P17">
    <cfRule type="cellIs" dxfId="35" priority="4" operator="greaterThan">
      <formula>0</formula>
    </cfRule>
  </conditionalFormatting>
  <conditionalFormatting sqref="P10">
    <cfRule type="cellIs" dxfId="34" priority="1" operator="greaterThan">
      <formula>0</formula>
    </cfRule>
    <cfRule type="cellIs" dxfId="33" priority="2" operator="lessThan">
      <formula>0</formula>
    </cfRule>
  </conditionalFormatting>
  <pageMargins left="0.511811024" right="0.511811024" top="0.78740157499999996" bottom="0.78740157499999996" header="0.31496062000000002" footer="0.31496062000000002"/>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9">
    <pageSetUpPr fitToPage="1"/>
  </sheetPr>
  <dimension ref="A1:Z1145"/>
  <sheetViews>
    <sheetView showGridLines="0" zoomScale="90" zoomScaleNormal="90" zoomScalePageLayoutView="90" workbookViewId="0">
      <selection activeCell="I10" sqref="I10"/>
    </sheetView>
  </sheetViews>
  <sheetFormatPr defaultColWidth="0" defaultRowHeight="15" zeroHeight="1" x14ac:dyDescent="0.25"/>
  <cols>
    <col min="1" max="1" width="27.42578125" style="75" customWidth="1"/>
    <col min="2" max="2" width="5.42578125" style="85" bestFit="1" customWidth="1"/>
    <col min="3" max="3" width="6.140625" bestFit="1" customWidth="1"/>
    <col min="4" max="4" width="17.28515625" customWidth="1"/>
    <col min="5" max="5" width="12.42578125" customWidth="1"/>
    <col min="6" max="16" width="11.42578125" customWidth="1"/>
    <col min="17" max="17" width="13.42578125" customWidth="1"/>
    <col min="18" max="26" width="8.85546875" customWidth="1"/>
    <col min="27" max="16384" width="8.85546875" hidden="1"/>
  </cols>
  <sheetData>
    <row r="1" spans="1:17" s="23" customFormat="1" ht="33.950000000000003" customHeight="1" x14ac:dyDescent="0.35">
      <c r="A1" s="191" t="s">
        <v>1368</v>
      </c>
      <c r="B1" s="129"/>
      <c r="C1" s="210" t="s">
        <v>113</v>
      </c>
      <c r="D1" s="210"/>
      <c r="E1" s="210"/>
      <c r="F1" s="210"/>
      <c r="G1" s="210"/>
      <c r="H1" s="210"/>
      <c r="I1" s="210"/>
      <c r="J1" s="210"/>
      <c r="K1" s="210"/>
    </row>
    <row r="2" spans="1:17" s="23" customFormat="1" ht="37.5" customHeight="1" x14ac:dyDescent="0.25">
      <c r="A2" s="74"/>
      <c r="B2" s="129"/>
      <c r="C2" s="24"/>
      <c r="D2" s="24"/>
      <c r="E2" s="24"/>
      <c r="F2" s="24"/>
      <c r="G2" s="24"/>
      <c r="H2" s="24"/>
      <c r="I2" s="24"/>
      <c r="J2" s="24"/>
      <c r="K2" s="24"/>
      <c r="L2" s="24"/>
      <c r="M2" s="24"/>
      <c r="N2" s="24"/>
      <c r="O2" s="24"/>
      <c r="P2" s="24"/>
    </row>
    <row r="3" spans="1:17" ht="29.25" customHeight="1" thickBot="1" x14ac:dyDescent="0.3">
      <c r="G3" s="14"/>
    </row>
    <row r="4" spans="1:17" ht="25.5" customHeight="1" thickTop="1" thickBot="1" x14ac:dyDescent="0.3">
      <c r="B4" s="85">
        <v>1</v>
      </c>
      <c r="C4" s="230" t="s">
        <v>316</v>
      </c>
      <c r="D4" s="230"/>
      <c r="E4" s="99" t="s">
        <v>250</v>
      </c>
      <c r="F4" s="99" t="s">
        <v>67</v>
      </c>
      <c r="G4" s="99" t="s">
        <v>251</v>
      </c>
      <c r="H4" s="99" t="s">
        <v>242</v>
      </c>
      <c r="I4" s="99" t="s">
        <v>252</v>
      </c>
      <c r="J4" s="99" t="s">
        <v>243</v>
      </c>
      <c r="K4" s="99" t="s">
        <v>253</v>
      </c>
      <c r="L4" s="99" t="s">
        <v>254</v>
      </c>
      <c r="M4" s="99" t="s">
        <v>255</v>
      </c>
      <c r="N4" s="99" t="s">
        <v>256</v>
      </c>
      <c r="O4" s="99" t="s">
        <v>257</v>
      </c>
      <c r="P4" s="99" t="s">
        <v>258</v>
      </c>
      <c r="Q4" s="38" t="s">
        <v>80</v>
      </c>
    </row>
    <row r="5" spans="1:17" ht="6" customHeight="1" thickTop="1" thickBot="1" x14ac:dyDescent="0.3">
      <c r="B5" s="85">
        <v>2</v>
      </c>
      <c r="C5" s="16"/>
      <c r="D5" s="11"/>
      <c r="E5" s="12"/>
      <c r="F5" s="11"/>
      <c r="G5" s="11"/>
      <c r="H5" s="11"/>
      <c r="I5" s="11"/>
      <c r="J5" s="12"/>
      <c r="K5" s="12"/>
      <c r="L5" s="12"/>
      <c r="M5" s="12"/>
      <c r="N5" s="12"/>
      <c r="O5" s="12"/>
      <c r="P5" s="12"/>
      <c r="Q5" s="12"/>
    </row>
    <row r="6" spans="1:17" ht="30" customHeight="1" thickTop="1" thickBot="1" x14ac:dyDescent="0.3">
      <c r="B6" s="85">
        <v>3</v>
      </c>
      <c r="C6" s="211" t="s">
        <v>94</v>
      </c>
      <c r="D6" s="211"/>
      <c r="E6" s="61">
        <f>E16</f>
        <v>0</v>
      </c>
      <c r="F6" s="61">
        <f t="shared" ref="F6:P6" si="0">F16</f>
        <v>0</v>
      </c>
      <c r="G6" s="61">
        <f t="shared" si="0"/>
        <v>0</v>
      </c>
      <c r="H6" s="61">
        <f t="shared" si="0"/>
        <v>0</v>
      </c>
      <c r="I6" s="61">
        <f t="shared" si="0"/>
        <v>0</v>
      </c>
      <c r="J6" s="61">
        <f t="shared" si="0"/>
        <v>0</v>
      </c>
      <c r="K6" s="61">
        <f t="shared" si="0"/>
        <v>1630</v>
      </c>
      <c r="L6" s="61">
        <f t="shared" si="0"/>
        <v>4237.7800000000007</v>
      </c>
      <c r="M6" s="61">
        <f t="shared" si="0"/>
        <v>0</v>
      </c>
      <c r="N6" s="61">
        <f t="shared" si="0"/>
        <v>0</v>
      </c>
      <c r="O6" s="61">
        <f t="shared" si="0"/>
        <v>0</v>
      </c>
      <c r="P6" s="61">
        <f t="shared" si="0"/>
        <v>0</v>
      </c>
      <c r="Q6" s="61">
        <f>SUM(E6:P6)</f>
        <v>5867.7800000000007</v>
      </c>
    </row>
    <row r="7" spans="1:17" ht="30" customHeight="1" thickTop="1" thickBot="1" x14ac:dyDescent="0.3">
      <c r="B7" s="85">
        <v>4</v>
      </c>
      <c r="C7" s="211" t="s">
        <v>90</v>
      </c>
      <c r="D7" s="211"/>
      <c r="E7" s="63">
        <f>E219</f>
        <v>0</v>
      </c>
      <c r="F7" s="63">
        <f t="shared" ref="F7:P7" si="1">F219</f>
        <v>0</v>
      </c>
      <c r="G7" s="63">
        <f t="shared" si="1"/>
        <v>0</v>
      </c>
      <c r="H7" s="63">
        <f t="shared" si="1"/>
        <v>0</v>
      </c>
      <c r="I7" s="63">
        <f t="shared" si="1"/>
        <v>0</v>
      </c>
      <c r="J7" s="63">
        <f t="shared" si="1"/>
        <v>0</v>
      </c>
      <c r="K7" s="63">
        <f t="shared" si="1"/>
        <v>0</v>
      </c>
      <c r="L7" s="63">
        <f t="shared" si="1"/>
        <v>0</v>
      </c>
      <c r="M7" s="63">
        <f t="shared" si="1"/>
        <v>0</v>
      </c>
      <c r="N7" s="63">
        <f t="shared" si="1"/>
        <v>0</v>
      </c>
      <c r="O7" s="63">
        <f t="shared" si="1"/>
        <v>0</v>
      </c>
      <c r="P7" s="63">
        <f t="shared" si="1"/>
        <v>0</v>
      </c>
      <c r="Q7" s="61">
        <f>SUM(E7:P7)</f>
        <v>0</v>
      </c>
    </row>
    <row r="8" spans="1:17" ht="30" customHeight="1" thickTop="1" thickBot="1" x14ac:dyDescent="0.3">
      <c r="B8" s="85">
        <v>5</v>
      </c>
      <c r="C8" s="211" t="s">
        <v>91</v>
      </c>
      <c r="D8" s="211"/>
      <c r="E8" s="63">
        <f>E6-E7</f>
        <v>0</v>
      </c>
      <c r="F8" s="63">
        <f t="shared" ref="F8:Q8" si="2">F6-F7</f>
        <v>0</v>
      </c>
      <c r="G8" s="63">
        <f t="shared" si="2"/>
        <v>0</v>
      </c>
      <c r="H8" s="63">
        <f t="shared" si="2"/>
        <v>0</v>
      </c>
      <c r="I8" s="63">
        <f t="shared" si="2"/>
        <v>0</v>
      </c>
      <c r="J8" s="63">
        <f t="shared" si="2"/>
        <v>0</v>
      </c>
      <c r="K8" s="63">
        <f t="shared" si="2"/>
        <v>1630</v>
      </c>
      <c r="L8" s="63">
        <f t="shared" si="2"/>
        <v>4237.7800000000007</v>
      </c>
      <c r="M8" s="63">
        <f t="shared" si="2"/>
        <v>0</v>
      </c>
      <c r="N8" s="63">
        <f t="shared" si="2"/>
        <v>0</v>
      </c>
      <c r="O8" s="63">
        <f t="shared" si="2"/>
        <v>0</v>
      </c>
      <c r="P8" s="63">
        <f t="shared" si="2"/>
        <v>0</v>
      </c>
      <c r="Q8" s="63">
        <f t="shared" si="2"/>
        <v>5867.7800000000007</v>
      </c>
    </row>
    <row r="9" spans="1:17" ht="30" customHeight="1" thickTop="1" thickBot="1" x14ac:dyDescent="0.3">
      <c r="B9" s="85">
        <v>6</v>
      </c>
      <c r="C9" s="211" t="s">
        <v>92</v>
      </c>
      <c r="D9" s="211"/>
      <c r="E9" s="63">
        <f>E424</f>
        <v>0</v>
      </c>
      <c r="F9" s="63">
        <f t="shared" ref="F9:P9" si="3">F424</f>
        <v>0</v>
      </c>
      <c r="G9" s="63">
        <f t="shared" si="3"/>
        <v>0</v>
      </c>
      <c r="H9" s="63">
        <f t="shared" si="3"/>
        <v>0</v>
      </c>
      <c r="I9" s="63">
        <f t="shared" si="3"/>
        <v>0</v>
      </c>
      <c r="J9" s="63">
        <f t="shared" si="3"/>
        <v>0</v>
      </c>
      <c r="K9" s="63">
        <f t="shared" si="3"/>
        <v>0</v>
      </c>
      <c r="L9" s="63">
        <f t="shared" si="3"/>
        <v>9193.36</v>
      </c>
      <c r="M9" s="63">
        <f t="shared" si="3"/>
        <v>3217.5</v>
      </c>
      <c r="N9" s="63">
        <f t="shared" si="3"/>
        <v>3090.33</v>
      </c>
      <c r="O9" s="63">
        <f t="shared" si="3"/>
        <v>3090.33</v>
      </c>
      <c r="P9" s="63">
        <f t="shared" si="3"/>
        <v>3090.33</v>
      </c>
      <c r="Q9" s="61">
        <f>SUM(E9:P9)</f>
        <v>21681.85</v>
      </c>
    </row>
    <row r="10" spans="1:17" ht="30" customHeight="1" thickTop="1" thickBot="1" x14ac:dyDescent="0.3">
      <c r="B10" s="85">
        <v>7</v>
      </c>
      <c r="C10" s="211" t="s">
        <v>318</v>
      </c>
      <c r="D10" s="211"/>
      <c r="E10" s="63">
        <f>E727</f>
        <v>0</v>
      </c>
      <c r="F10" s="63">
        <f t="shared" ref="F10:P10" si="4">F727</f>
        <v>0</v>
      </c>
      <c r="G10" s="63">
        <f t="shared" si="4"/>
        <v>0</v>
      </c>
      <c r="H10" s="63">
        <f t="shared" si="4"/>
        <v>0</v>
      </c>
      <c r="I10" s="63">
        <f t="shared" si="4"/>
        <v>0</v>
      </c>
      <c r="J10" s="63">
        <f t="shared" si="4"/>
        <v>0</v>
      </c>
      <c r="K10" s="63">
        <f t="shared" si="4"/>
        <v>0</v>
      </c>
      <c r="L10" s="63">
        <f t="shared" si="4"/>
        <v>-1577</v>
      </c>
      <c r="M10" s="63">
        <f t="shared" si="4"/>
        <v>0</v>
      </c>
      <c r="N10" s="63">
        <f t="shared" si="4"/>
        <v>0</v>
      </c>
      <c r="O10" s="63">
        <f t="shared" si="4"/>
        <v>0</v>
      </c>
      <c r="P10" s="63">
        <f t="shared" si="4"/>
        <v>0</v>
      </c>
      <c r="Q10" s="61">
        <f>SUM(E10:P10)</f>
        <v>-1577</v>
      </c>
    </row>
    <row r="11" spans="1:17" ht="30" customHeight="1" thickTop="1" thickBot="1" x14ac:dyDescent="0.3">
      <c r="B11" s="85">
        <v>8</v>
      </c>
      <c r="C11" s="211" t="s">
        <v>65</v>
      </c>
      <c r="D11" s="211"/>
      <c r="E11" s="64">
        <f>E930</f>
        <v>0</v>
      </c>
      <c r="F11" s="64">
        <f t="shared" ref="F11:P11" si="5">F930</f>
        <v>0</v>
      </c>
      <c r="G11" s="64">
        <f t="shared" si="5"/>
        <v>0</v>
      </c>
      <c r="H11" s="64">
        <f t="shared" si="5"/>
        <v>0</v>
      </c>
      <c r="I11" s="64">
        <f t="shared" si="5"/>
        <v>0</v>
      </c>
      <c r="J11" s="64">
        <f t="shared" si="5"/>
        <v>0</v>
      </c>
      <c r="K11" s="64">
        <f t="shared" si="5"/>
        <v>0</v>
      </c>
      <c r="L11" s="64">
        <f t="shared" si="5"/>
        <v>999.35</v>
      </c>
      <c r="M11" s="64">
        <f t="shared" si="5"/>
        <v>859.17</v>
      </c>
      <c r="N11" s="64">
        <f t="shared" si="5"/>
        <v>732</v>
      </c>
      <c r="O11" s="64">
        <f t="shared" si="5"/>
        <v>732</v>
      </c>
      <c r="P11" s="64">
        <f t="shared" si="5"/>
        <v>732</v>
      </c>
      <c r="Q11" s="61">
        <f>SUM(E11:P11)</f>
        <v>4054.52</v>
      </c>
    </row>
    <row r="12" spans="1:17" ht="30" customHeight="1" thickTop="1" thickBot="1" x14ac:dyDescent="0.3">
      <c r="B12" s="85">
        <v>9</v>
      </c>
      <c r="C12" s="221" t="s">
        <v>95</v>
      </c>
      <c r="D12" s="235"/>
      <c r="E12" s="64">
        <f>E8-E9+E10-E11</f>
        <v>0</v>
      </c>
      <c r="F12" s="64">
        <f t="shared" ref="F12:Q12" si="6">F8-F9+F10-F11</f>
        <v>0</v>
      </c>
      <c r="G12" s="64">
        <f t="shared" si="6"/>
        <v>0</v>
      </c>
      <c r="H12" s="64">
        <f t="shared" si="6"/>
        <v>0</v>
      </c>
      <c r="I12" s="64">
        <f t="shared" si="6"/>
        <v>0</v>
      </c>
      <c r="J12" s="64">
        <f t="shared" si="6"/>
        <v>0</v>
      </c>
      <c r="K12" s="64">
        <f t="shared" si="6"/>
        <v>1630</v>
      </c>
      <c r="L12" s="64">
        <f t="shared" si="6"/>
        <v>-7531.93</v>
      </c>
      <c r="M12" s="64">
        <f t="shared" si="6"/>
        <v>-4076.67</v>
      </c>
      <c r="N12" s="64">
        <f t="shared" si="6"/>
        <v>-3822.33</v>
      </c>
      <c r="O12" s="64">
        <f t="shared" si="6"/>
        <v>-3822.33</v>
      </c>
      <c r="P12" s="64">
        <f t="shared" si="6"/>
        <v>-3822.33</v>
      </c>
      <c r="Q12" s="64">
        <f t="shared" si="6"/>
        <v>-21445.59</v>
      </c>
    </row>
    <row r="13" spans="1:17" ht="30" customHeight="1" thickTop="1" thickBot="1" x14ac:dyDescent="0.3">
      <c r="B13" s="85">
        <v>10</v>
      </c>
      <c r="C13" s="211" t="s">
        <v>322</v>
      </c>
      <c r="D13" s="211"/>
      <c r="E13" s="61">
        <f>E1033</f>
        <v>0</v>
      </c>
      <c r="F13" s="61">
        <f t="shared" ref="F13:P13" si="7">F1033</f>
        <v>0</v>
      </c>
      <c r="G13" s="61">
        <f t="shared" si="7"/>
        <v>0</v>
      </c>
      <c r="H13" s="61">
        <f t="shared" si="7"/>
        <v>0</v>
      </c>
      <c r="I13" s="61">
        <f t="shared" si="7"/>
        <v>0</v>
      </c>
      <c r="J13" s="61">
        <f t="shared" si="7"/>
        <v>0</v>
      </c>
      <c r="K13" s="61">
        <f t="shared" si="7"/>
        <v>0</v>
      </c>
      <c r="L13" s="61">
        <f t="shared" si="7"/>
        <v>123.98</v>
      </c>
      <c r="M13" s="61">
        <f t="shared" si="7"/>
        <v>850</v>
      </c>
      <c r="N13" s="61">
        <f t="shared" si="7"/>
        <v>850</v>
      </c>
      <c r="O13" s="61">
        <f t="shared" si="7"/>
        <v>850</v>
      </c>
      <c r="P13" s="61">
        <f t="shared" si="7"/>
        <v>850</v>
      </c>
      <c r="Q13" s="61">
        <f>SUM(E13:P13)</f>
        <v>3523.98</v>
      </c>
    </row>
    <row r="14" spans="1:17" ht="30" customHeight="1" thickTop="1" thickBot="1" x14ac:dyDescent="0.3">
      <c r="B14" s="85">
        <v>11</v>
      </c>
      <c r="C14" s="211" t="s">
        <v>1352</v>
      </c>
      <c r="D14" s="211"/>
      <c r="E14" s="61">
        <f>E6-E9</f>
        <v>0</v>
      </c>
      <c r="F14" s="61">
        <f t="shared" ref="F14:Q14" si="8">F6-F9</f>
        <v>0</v>
      </c>
      <c r="G14" s="61">
        <f t="shared" si="8"/>
        <v>0</v>
      </c>
      <c r="H14" s="61">
        <f t="shared" si="8"/>
        <v>0</v>
      </c>
      <c r="I14" s="61">
        <f t="shared" si="8"/>
        <v>0</v>
      </c>
      <c r="J14" s="61">
        <f t="shared" si="8"/>
        <v>0</v>
      </c>
      <c r="K14" s="61">
        <f t="shared" si="8"/>
        <v>1630</v>
      </c>
      <c r="L14" s="61">
        <f t="shared" si="8"/>
        <v>-4955.58</v>
      </c>
      <c r="M14" s="61">
        <f t="shared" si="8"/>
        <v>-3217.5</v>
      </c>
      <c r="N14" s="61">
        <f t="shared" si="8"/>
        <v>-3090.33</v>
      </c>
      <c r="O14" s="61">
        <f t="shared" si="8"/>
        <v>-3090.33</v>
      </c>
      <c r="P14" s="61">
        <f t="shared" si="8"/>
        <v>-3090.33</v>
      </c>
      <c r="Q14" s="61">
        <f t="shared" si="8"/>
        <v>-15814.069999999998</v>
      </c>
    </row>
    <row r="15" spans="1:17" ht="43.5" customHeight="1" thickTop="1" thickBot="1" x14ac:dyDescent="0.3">
      <c r="B15" s="85">
        <v>12</v>
      </c>
      <c r="C15" s="236" t="s">
        <v>96</v>
      </c>
      <c r="D15" s="236"/>
      <c r="E15" s="236"/>
      <c r="F15" s="236"/>
      <c r="G15" s="236"/>
      <c r="H15" s="236"/>
      <c r="I15" s="101"/>
      <c r="J15" s="101"/>
      <c r="K15" s="101"/>
      <c r="L15" s="101"/>
      <c r="M15" s="101"/>
      <c r="N15" s="101"/>
      <c r="O15" s="101"/>
      <c r="P15" s="101"/>
      <c r="Q15" s="102"/>
    </row>
    <row r="16" spans="1:17" ht="33.75" customHeight="1" thickTop="1" thickBot="1" x14ac:dyDescent="0.3">
      <c r="B16" s="85">
        <v>13</v>
      </c>
      <c r="C16" s="230" t="s">
        <v>94</v>
      </c>
      <c r="D16" s="230"/>
      <c r="E16" s="103">
        <f>E18+E118</f>
        <v>0</v>
      </c>
      <c r="F16" s="103">
        <f t="shared" ref="F16:Q16" si="9">F18+F118</f>
        <v>0</v>
      </c>
      <c r="G16" s="103">
        <f t="shared" si="9"/>
        <v>0</v>
      </c>
      <c r="H16" s="103">
        <f t="shared" si="9"/>
        <v>0</v>
      </c>
      <c r="I16" s="103">
        <f t="shared" si="9"/>
        <v>0</v>
      </c>
      <c r="J16" s="103">
        <f t="shared" si="9"/>
        <v>0</v>
      </c>
      <c r="K16" s="103">
        <f t="shared" si="9"/>
        <v>1630</v>
      </c>
      <c r="L16" s="103">
        <f t="shared" si="9"/>
        <v>4237.7800000000007</v>
      </c>
      <c r="M16" s="103">
        <f t="shared" si="9"/>
        <v>0</v>
      </c>
      <c r="N16" s="103">
        <f t="shared" si="9"/>
        <v>0</v>
      </c>
      <c r="O16" s="103">
        <f t="shared" si="9"/>
        <v>0</v>
      </c>
      <c r="P16" s="103">
        <f t="shared" si="9"/>
        <v>0</v>
      </c>
      <c r="Q16" s="103">
        <f t="shared" si="9"/>
        <v>5867.7800000000007</v>
      </c>
    </row>
    <row r="17" spans="2:17" ht="12.75" customHeight="1" thickTop="1" thickBot="1" x14ac:dyDescent="0.3">
      <c r="B17" s="85">
        <v>14</v>
      </c>
      <c r="C17" s="48"/>
      <c r="D17" s="48"/>
      <c r="E17" s="104"/>
      <c r="F17" s="104"/>
      <c r="G17" s="104"/>
      <c r="H17" s="104"/>
      <c r="I17" s="105"/>
      <c r="J17" s="105"/>
      <c r="K17" s="105"/>
      <c r="L17" s="105"/>
      <c r="M17" s="105"/>
      <c r="N17" s="105"/>
      <c r="O17" s="105"/>
      <c r="P17" s="105"/>
      <c r="Q17" s="105"/>
    </row>
    <row r="18" spans="2:17" ht="33.75" customHeight="1" thickTop="1" thickBot="1" x14ac:dyDescent="0.3">
      <c r="B18" s="85">
        <v>15</v>
      </c>
      <c r="C18" s="42" t="str">
        <f>'PC Receitas'!C4</f>
        <v>4.1</v>
      </c>
      <c r="D18" s="43" t="str">
        <f>VLOOKUP(C18,'PC Receitas'!C4:D103,2,FALSE)</f>
        <v>RECEITAS COM PRODUTO</v>
      </c>
      <c r="E18" s="100">
        <f t="shared" ref="E18:Q18" si="10">SUM(E19:E117)</f>
        <v>0</v>
      </c>
      <c r="F18" s="100">
        <f t="shared" si="10"/>
        <v>0</v>
      </c>
      <c r="G18" s="100">
        <f t="shared" si="10"/>
        <v>0</v>
      </c>
      <c r="H18" s="100">
        <f t="shared" si="10"/>
        <v>0</v>
      </c>
      <c r="I18" s="100">
        <f t="shared" si="10"/>
        <v>0</v>
      </c>
      <c r="J18" s="100">
        <f t="shared" si="10"/>
        <v>0</v>
      </c>
      <c r="K18" s="100">
        <f t="shared" si="10"/>
        <v>1630</v>
      </c>
      <c r="L18" s="100">
        <f t="shared" si="10"/>
        <v>4237.7800000000007</v>
      </c>
      <c r="M18" s="100">
        <f t="shared" si="10"/>
        <v>0</v>
      </c>
      <c r="N18" s="100">
        <f t="shared" si="10"/>
        <v>0</v>
      </c>
      <c r="O18" s="100">
        <f t="shared" si="10"/>
        <v>0</v>
      </c>
      <c r="P18" s="100">
        <f t="shared" si="10"/>
        <v>0</v>
      </c>
      <c r="Q18" s="100">
        <f t="shared" si="10"/>
        <v>5867.7800000000007</v>
      </c>
    </row>
    <row r="19" spans="2:17" ht="28.5" customHeight="1" thickTop="1" thickBot="1" x14ac:dyDescent="0.3">
      <c r="B19" s="85">
        <v>16</v>
      </c>
      <c r="C19" s="46" t="str">
        <f>'PC Receitas'!C5</f>
        <v>4.1.1</v>
      </c>
      <c r="D19" s="47" t="str">
        <f>VLOOKUP(C19,'PC Receitas'!$C$4:$D$103,2,FALSE)</f>
        <v>GLP 13 KG</v>
      </c>
      <c r="E19" s="63">
        <f>SUMIFS(Jan!$I$5:$I$605,Jan!$U$5:$U$605,"Receita",Jan!$G$5:$G$605,DRE!$D19)</f>
        <v>0</v>
      </c>
      <c r="F19" s="63">
        <f>SUMIFS(Fev!$I$5:$I$605,Fev!$U$5:$U$605,"Receita",Fev!$G$5:$G$605,DRE!$D19)</f>
        <v>0</v>
      </c>
      <c r="G19" s="63">
        <f>SUMIFS(Mar!$I$5:$I$605,Mar!$U$5:$U$605,"Receita",Mar!$G$5:$G$605,DRE!$D19)</f>
        <v>0</v>
      </c>
      <c r="H19" s="63">
        <f>SUMIFS(Abr!$I$5:$I$605,Abr!$U$5:$U$605,"Receita",Abr!$G$5:$G$605,DRE!$D19)</f>
        <v>0</v>
      </c>
      <c r="I19" s="63">
        <f>SUMIFS(Mai!$I$5:$I$605,Mai!$U$5:$U$605,"Receita",Mai!$G$5:$G$605,DRE!$D19)</f>
        <v>0</v>
      </c>
      <c r="J19" s="63">
        <f>SUMIFS(Jun!$I$5:$I$605,Jun!$U$5:$U$605,"Receita",Jun!$G$5:$G$605,DRE!$D19)</f>
        <v>0</v>
      </c>
      <c r="K19" s="63">
        <f>SUMIFS(Jul!$I$5:$I$605,Jul!$U$5:$U$605,"Receita",Jul!$G$5:$G$605,DRE!$D19)</f>
        <v>0</v>
      </c>
      <c r="L19" s="63">
        <f>SUMIFS(Ago!$I$5:$I$605,Ago!$U$5:$U$605,"Receita",Ago!$G$5:$G$605,DRE!$D19)</f>
        <v>0</v>
      </c>
      <c r="M19" s="63">
        <f>SUMIFS(Set!$I$5:$I$605,Set!$U$5:$U$605,"Receita",Set!$G$5:$G$605,DRE!$D19)</f>
        <v>0</v>
      </c>
      <c r="N19" s="63">
        <f>SUMIFS(Out!$I$5:$I$605,Out!$U$5:$U$605,"Receita",Out!$G$5:$G$605,DRE!$D19)</f>
        <v>0</v>
      </c>
      <c r="O19" s="63">
        <f>SUMIFS(Nov!$I$5:$I$605,Nov!$U$5:$U$605,"Receita",Nov!$G$5:$G$605,DRE!$D19)</f>
        <v>0</v>
      </c>
      <c r="P19" s="63">
        <f>SUMIFS(Dez!$I$5:$I$605,Dez!$U$5:$U$605,"Receita",Dez!$G$5:$G$605,DRE!$D19)</f>
        <v>0</v>
      </c>
      <c r="Q19" s="63">
        <f>SUM(E19:P19)</f>
        <v>0</v>
      </c>
    </row>
    <row r="20" spans="2:17" ht="28.5" customHeight="1" thickTop="1" thickBot="1" x14ac:dyDescent="0.3">
      <c r="B20" s="85">
        <v>17</v>
      </c>
      <c r="C20" s="46" t="str">
        <f>'PC Receitas'!C6</f>
        <v>4.1.2</v>
      </c>
      <c r="D20" s="47" t="str">
        <f>VLOOKUP(C20,'PC Receitas'!$C$4:$D$103,2,FALSE)</f>
        <v>GLP 13 KG - CRÉDITO COM FENIX</v>
      </c>
      <c r="E20" s="63">
        <f>SUMIFS(Jan!$I$5:$I$605,Jan!$U$5:$U$605,"Receita",Jan!$G$5:$G$605,DRE!$D20)</f>
        <v>0</v>
      </c>
      <c r="F20" s="63">
        <f>SUMIFS(Fev!$I$5:$I$605,Fev!$U$5:$U$605,"Receita",Fev!$G$5:$G$605,DRE!$D20)</f>
        <v>0</v>
      </c>
      <c r="G20" s="63">
        <f>SUMIFS(Mar!$I$5:$I$605,Mar!$U$5:$U$605,"Receita",Mar!$G$5:$G$605,DRE!$D20)</f>
        <v>0</v>
      </c>
      <c r="H20" s="63">
        <f>SUMIFS(Abr!$I$5:$I$605,Abr!$U$5:$U$605,"Receita",Abr!$G$5:$G$605,DRE!$D20)</f>
        <v>0</v>
      </c>
      <c r="I20" s="63">
        <f>SUMIFS(Mai!$I$5:$I$605,Mai!$U$5:$U$605,"Receita",Mai!$G$5:$G$605,DRE!$D20)</f>
        <v>0</v>
      </c>
      <c r="J20" s="63">
        <f>SUMIFS(Jun!$I$5:$I$605,Jun!$U$5:$U$605,"Receita",Jun!$G$5:$G$605,DRE!$D20)</f>
        <v>0</v>
      </c>
      <c r="K20" s="63">
        <f>SUMIFS(Jul!$I$5:$I$605,Jul!$U$5:$U$605,"Receita",Jul!$G$5:$G$605,DRE!$D20)</f>
        <v>0</v>
      </c>
      <c r="L20" s="63">
        <f>SUMIFS(Ago!$I$5:$I$605,Ago!$U$5:$U$605,"Receita",Ago!$G$5:$G$605,DRE!$D20)</f>
        <v>1891.45</v>
      </c>
      <c r="M20" s="63">
        <f>SUMIFS(Set!$I$5:$I$605,Set!$U$5:$U$605,"Receita",Set!$G$5:$G$605,DRE!$D20)</f>
        <v>0</v>
      </c>
      <c r="N20" s="63">
        <f>SUMIFS(Out!$I$5:$I$605,Out!$U$5:$U$605,"Receita",Out!$G$5:$G$605,DRE!$D20)</f>
        <v>0</v>
      </c>
      <c r="O20" s="63">
        <f>SUMIFS(Nov!$I$5:$I$605,Nov!$U$5:$U$605,"Receita",Nov!$G$5:$G$605,DRE!$D20)</f>
        <v>0</v>
      </c>
      <c r="P20" s="63">
        <f>SUMIFS(Dez!$I$5:$I$605,Dez!$U$5:$U$605,"Receita",Dez!$G$5:$G$605,DRE!$D20)</f>
        <v>0</v>
      </c>
      <c r="Q20" s="63">
        <f t="shared" ref="Q20:Q83" si="11">SUM(E20:P20)</f>
        <v>1891.45</v>
      </c>
    </row>
    <row r="21" spans="2:17" ht="28.5" customHeight="1" thickTop="1" thickBot="1" x14ac:dyDescent="0.3">
      <c r="B21" s="85">
        <v>18</v>
      </c>
      <c r="C21" s="46" t="str">
        <f>'PC Receitas'!C7</f>
        <v>4.1.3</v>
      </c>
      <c r="D21" s="47" t="str">
        <f>VLOOKUP(C21,'PC Receitas'!$C$4:$D$103,2,FALSE)</f>
        <v>GLP 13 KG - Comércio</v>
      </c>
      <c r="E21" s="63">
        <f>SUMIFS(Jan!$I$5:$I$605,Jan!$U$5:$U$605,"Receita",Jan!$G$5:$G$605,DRE!$D21)</f>
        <v>0</v>
      </c>
      <c r="F21" s="63">
        <f>SUMIFS(Fev!$I$5:$I$605,Fev!$U$5:$U$605,"Receita",Fev!$G$5:$G$605,DRE!$D21)</f>
        <v>0</v>
      </c>
      <c r="G21" s="63">
        <f>SUMIFS(Mar!$I$5:$I$605,Mar!$U$5:$U$605,"Receita",Mar!$G$5:$G$605,DRE!$D21)</f>
        <v>0</v>
      </c>
      <c r="H21" s="63">
        <f>SUMIFS(Abr!$I$5:$I$605,Abr!$U$5:$U$605,"Receita",Abr!$G$5:$G$605,DRE!$D21)</f>
        <v>0</v>
      </c>
      <c r="I21" s="63">
        <f>SUMIFS(Mai!$I$5:$I$605,Mai!$U$5:$U$605,"Receita",Mai!$G$5:$G$605,DRE!$D21)</f>
        <v>0</v>
      </c>
      <c r="J21" s="63">
        <f>SUMIFS(Jun!$I$5:$I$605,Jun!$U$5:$U$605,"Receita",Jun!$G$5:$G$605,DRE!$D21)</f>
        <v>0</v>
      </c>
      <c r="K21" s="63">
        <f>SUMIFS(Jul!$I$5:$I$605,Jul!$U$5:$U$605,"Receita",Jul!$G$5:$G$605,DRE!$D21)</f>
        <v>0</v>
      </c>
      <c r="L21" s="63">
        <f>SUMIFS(Ago!$I$5:$I$605,Ago!$U$5:$U$605,"Receita",Ago!$G$5:$G$605,DRE!$D21)</f>
        <v>0</v>
      </c>
      <c r="M21" s="63">
        <f>SUMIFS(Set!$I$5:$I$605,Set!$U$5:$U$605,"Receita",Set!$G$5:$G$605,DRE!$D21)</f>
        <v>0</v>
      </c>
      <c r="N21" s="63">
        <f>SUMIFS(Out!$I$5:$I$605,Out!$U$5:$U$605,"Receita",Out!$G$5:$G$605,DRE!$D21)</f>
        <v>0</v>
      </c>
      <c r="O21" s="63">
        <f>SUMIFS(Nov!$I$5:$I$605,Nov!$U$5:$U$605,"Receita",Nov!$G$5:$G$605,DRE!$D21)</f>
        <v>0</v>
      </c>
      <c r="P21" s="63">
        <f>SUMIFS(Dez!$I$5:$I$605,Dez!$U$5:$U$605,"Receita",Dez!$G$5:$G$605,DRE!$D21)</f>
        <v>0</v>
      </c>
      <c r="Q21" s="63">
        <f t="shared" si="11"/>
        <v>0</v>
      </c>
    </row>
    <row r="22" spans="2:17" ht="28.5" customHeight="1" thickTop="1" thickBot="1" x14ac:dyDescent="0.3">
      <c r="B22" s="85">
        <v>19</v>
      </c>
      <c r="C22" s="46" t="str">
        <f>'PC Receitas'!C8</f>
        <v>4.1.4</v>
      </c>
      <c r="D22" s="47" t="str">
        <f>VLOOKUP(C22,'PC Receitas'!$C$4:$D$103,2,FALSE)</f>
        <v>GLP 45 KG - à vista</v>
      </c>
      <c r="E22" s="63">
        <f>SUMIFS(Jan!$I$5:$I$605,Jan!$U$5:$U$605,"Receita",Jan!$G$5:$G$605,DRE!$D22)</f>
        <v>0</v>
      </c>
      <c r="F22" s="63">
        <f>SUMIFS(Fev!$I$5:$I$605,Fev!$U$5:$U$605,"Receita",Fev!$G$5:$G$605,DRE!$D22)</f>
        <v>0</v>
      </c>
      <c r="G22" s="63">
        <f>SUMIFS(Mar!$I$5:$I$605,Mar!$U$5:$U$605,"Receita",Mar!$G$5:$G$605,DRE!$D22)</f>
        <v>0</v>
      </c>
      <c r="H22" s="63">
        <f>SUMIFS(Abr!$I$5:$I$605,Abr!$U$5:$U$605,"Receita",Abr!$G$5:$G$605,DRE!$D22)</f>
        <v>0</v>
      </c>
      <c r="I22" s="63">
        <f>SUMIFS(Mai!$I$5:$I$605,Mai!$U$5:$U$605,"Receita",Mai!$G$5:$G$605,DRE!$D22)</f>
        <v>0</v>
      </c>
      <c r="J22" s="63">
        <f>SUMIFS(Jun!$I$5:$I$605,Jun!$U$5:$U$605,"Receita",Jun!$G$5:$G$605,DRE!$D22)</f>
        <v>0</v>
      </c>
      <c r="K22" s="63">
        <f>SUMIFS(Jul!$I$5:$I$605,Jul!$U$5:$U$605,"Receita",Jul!$G$5:$G$605,DRE!$D22)</f>
        <v>0</v>
      </c>
      <c r="L22" s="63">
        <f>SUMIFS(Ago!$I$5:$I$605,Ago!$U$5:$U$605,"Receita",Ago!$G$5:$G$605,DRE!$D22)</f>
        <v>123.98</v>
      </c>
      <c r="M22" s="63">
        <f>SUMIFS(Set!$I$5:$I$605,Set!$U$5:$U$605,"Receita",Set!$G$5:$G$605,DRE!$D22)</f>
        <v>0</v>
      </c>
      <c r="N22" s="63">
        <f>SUMIFS(Out!$I$5:$I$605,Out!$U$5:$U$605,"Receita",Out!$G$5:$G$605,DRE!$D22)</f>
        <v>0</v>
      </c>
      <c r="O22" s="63">
        <f>SUMIFS(Nov!$I$5:$I$605,Nov!$U$5:$U$605,"Receita",Nov!$G$5:$G$605,DRE!$D22)</f>
        <v>0</v>
      </c>
      <c r="P22" s="63">
        <f>SUMIFS(Dez!$I$5:$I$605,Dez!$U$5:$U$605,"Receita",Dez!$G$5:$G$605,DRE!$D22)</f>
        <v>0</v>
      </c>
      <c r="Q22" s="63">
        <f t="shared" si="11"/>
        <v>123.98</v>
      </c>
    </row>
    <row r="23" spans="2:17" ht="28.5" customHeight="1" thickTop="1" thickBot="1" x14ac:dyDescent="0.3">
      <c r="B23" s="85">
        <v>20</v>
      </c>
      <c r="C23" s="46" t="str">
        <f>'PC Receitas'!C9</f>
        <v>4.1.5</v>
      </c>
      <c r="D23" s="47" t="str">
        <f>VLOOKUP(C23,'PC Receitas'!$C$4:$D$103,2,FALSE)</f>
        <v>GLP 45 KG - Cartão ou Boleto</v>
      </c>
      <c r="E23" s="63">
        <f>SUMIFS(Jan!$I$5:$I$605,Jan!$U$5:$U$605,"Receita",Jan!$G$5:$G$605,DRE!$D23)</f>
        <v>0</v>
      </c>
      <c r="F23" s="63">
        <f>SUMIFS(Fev!$I$5:$I$605,Fev!$U$5:$U$605,"Receita",Fev!$G$5:$G$605,DRE!$D23)</f>
        <v>0</v>
      </c>
      <c r="G23" s="63">
        <f>SUMIFS(Mar!$I$5:$I$605,Mar!$U$5:$U$605,"Receita",Mar!$G$5:$G$605,DRE!$D23)</f>
        <v>0</v>
      </c>
      <c r="H23" s="63">
        <f>SUMIFS(Abr!$I$5:$I$605,Abr!$U$5:$U$605,"Receita",Abr!$G$5:$G$605,DRE!$D23)</f>
        <v>0</v>
      </c>
      <c r="I23" s="63">
        <f>SUMIFS(Mai!$I$5:$I$605,Mai!$U$5:$U$605,"Receita",Mai!$G$5:$G$605,DRE!$D23)</f>
        <v>0</v>
      </c>
      <c r="J23" s="63">
        <f>SUMIFS(Jun!$I$5:$I$605,Jun!$U$5:$U$605,"Receita",Jun!$G$5:$G$605,DRE!$D23)</f>
        <v>0</v>
      </c>
      <c r="K23" s="63">
        <f>SUMIFS(Jul!$I$5:$I$605,Jul!$U$5:$U$605,"Receita",Jul!$G$5:$G$605,DRE!$D23)</f>
        <v>1320</v>
      </c>
      <c r="L23" s="63">
        <f>SUMIFS(Ago!$I$5:$I$605,Ago!$U$5:$U$605,"Receita",Ago!$G$5:$G$605,DRE!$D23)</f>
        <v>2013</v>
      </c>
      <c r="M23" s="63">
        <f>SUMIFS(Set!$I$5:$I$605,Set!$U$5:$U$605,"Receita",Set!$G$5:$G$605,DRE!$D23)</f>
        <v>0</v>
      </c>
      <c r="N23" s="63">
        <f>SUMIFS(Out!$I$5:$I$605,Out!$U$5:$U$605,"Receita",Out!$G$5:$G$605,DRE!$D23)</f>
        <v>0</v>
      </c>
      <c r="O23" s="63">
        <f>SUMIFS(Nov!$I$5:$I$605,Nov!$U$5:$U$605,"Receita",Nov!$G$5:$G$605,DRE!$D23)</f>
        <v>0</v>
      </c>
      <c r="P23" s="63">
        <f>SUMIFS(Dez!$I$5:$I$605,Dez!$U$5:$U$605,"Receita",Dez!$G$5:$G$605,DRE!$D23)</f>
        <v>0</v>
      </c>
      <c r="Q23" s="63">
        <f t="shared" si="11"/>
        <v>3333</v>
      </c>
    </row>
    <row r="24" spans="2:17" ht="28.5" customHeight="1" thickTop="1" thickBot="1" x14ac:dyDescent="0.3">
      <c r="B24" s="85">
        <v>21</v>
      </c>
      <c r="C24" s="46" t="str">
        <f>'PC Receitas'!C10</f>
        <v>4.1.6</v>
      </c>
      <c r="D24" s="47" t="str">
        <f>VLOOKUP(C24,'PC Receitas'!$C$4:$D$103,2,FALSE)</f>
        <v>Vasilhame</v>
      </c>
      <c r="E24" s="63">
        <f>SUMIFS(Jan!$I$5:$I$605,Jan!$U$5:$U$605,"Receita",Jan!$G$5:$G$605,DRE!$D24)</f>
        <v>0</v>
      </c>
      <c r="F24" s="63">
        <f>SUMIFS(Fev!$I$5:$I$605,Fev!$U$5:$U$605,"Receita",Fev!$G$5:$G$605,DRE!$D24)</f>
        <v>0</v>
      </c>
      <c r="G24" s="63">
        <f>SUMIFS(Mar!$I$5:$I$605,Mar!$U$5:$U$605,"Receita",Mar!$G$5:$G$605,DRE!$D24)</f>
        <v>0</v>
      </c>
      <c r="H24" s="63">
        <f>SUMIFS(Abr!$I$5:$I$605,Abr!$U$5:$U$605,"Receita",Abr!$G$5:$G$605,DRE!$D24)</f>
        <v>0</v>
      </c>
      <c r="I24" s="63">
        <f>SUMIFS(Mai!$I$5:$I$605,Mai!$U$5:$U$605,"Receita",Mai!$G$5:$G$605,DRE!$D24)</f>
        <v>0</v>
      </c>
      <c r="J24" s="63">
        <f>SUMIFS(Jun!$I$5:$I$605,Jun!$U$5:$U$605,"Receita",Jun!$G$5:$G$605,DRE!$D24)</f>
        <v>0</v>
      </c>
      <c r="K24" s="63">
        <f>SUMIFS(Jul!$I$5:$I$605,Jul!$U$5:$U$605,"Receita",Jul!$G$5:$G$605,DRE!$D24)</f>
        <v>250</v>
      </c>
      <c r="L24" s="63">
        <f>SUMIFS(Ago!$I$5:$I$605,Ago!$U$5:$U$605,"Receita",Ago!$G$5:$G$605,DRE!$D24)</f>
        <v>0</v>
      </c>
      <c r="M24" s="63">
        <f>SUMIFS(Set!$I$5:$I$605,Set!$U$5:$U$605,"Receita",Set!$G$5:$G$605,DRE!$D24)</f>
        <v>0</v>
      </c>
      <c r="N24" s="63">
        <f>SUMIFS(Out!$I$5:$I$605,Out!$U$5:$U$605,"Receita",Out!$G$5:$G$605,DRE!$D24)</f>
        <v>0</v>
      </c>
      <c r="O24" s="63">
        <f>SUMIFS(Nov!$I$5:$I$605,Nov!$U$5:$U$605,"Receita",Nov!$G$5:$G$605,DRE!$D24)</f>
        <v>0</v>
      </c>
      <c r="P24" s="63">
        <f>SUMIFS(Dez!$I$5:$I$605,Dez!$U$5:$U$605,"Receita",Dez!$G$5:$G$605,DRE!$D24)</f>
        <v>0</v>
      </c>
      <c r="Q24" s="63">
        <f t="shared" si="11"/>
        <v>250</v>
      </c>
    </row>
    <row r="25" spans="2:17" ht="28.5" customHeight="1" thickTop="1" thickBot="1" x14ac:dyDescent="0.3">
      <c r="B25" s="85">
        <v>22</v>
      </c>
      <c r="C25" s="46" t="str">
        <f>'PC Receitas'!C11</f>
        <v>4.1.7</v>
      </c>
      <c r="D25" s="47" t="str">
        <f>VLOOKUP(C25,'PC Receitas'!$C$4:$D$103,2,FALSE)</f>
        <v>GLP 13 KG - à vista</v>
      </c>
      <c r="E25" s="63">
        <f>SUMIFS(Jan!$I$5:$I$605,Jan!$U$5:$U$605,"Receita",Jan!$G$5:$G$605,DRE!$D25)</f>
        <v>0</v>
      </c>
      <c r="F25" s="63">
        <f>SUMIFS(Fev!$I$5:$I$605,Fev!$U$5:$U$605,"Receita",Fev!$G$5:$G$605,DRE!$D25)</f>
        <v>0</v>
      </c>
      <c r="G25" s="63">
        <f>SUMIFS(Mar!$I$5:$I$605,Mar!$U$5:$U$605,"Receita",Mar!$G$5:$G$605,DRE!$D25)</f>
        <v>0</v>
      </c>
      <c r="H25" s="63">
        <f>SUMIFS(Abr!$I$5:$I$605,Abr!$U$5:$U$605,"Receita",Abr!$G$5:$G$605,DRE!$D25)</f>
        <v>0</v>
      </c>
      <c r="I25" s="63">
        <f>SUMIFS(Mai!$I$5:$I$605,Mai!$U$5:$U$605,"Receita",Mai!$G$5:$G$605,DRE!$D25)</f>
        <v>0</v>
      </c>
      <c r="J25" s="63">
        <f>SUMIFS(Jun!$I$5:$I$605,Jun!$U$5:$U$605,"Receita",Jun!$G$5:$G$605,DRE!$D25)</f>
        <v>0</v>
      </c>
      <c r="K25" s="63">
        <f>SUMIFS(Jul!$I$5:$I$605,Jul!$U$5:$U$605,"Receita",Jul!$G$5:$G$605,DRE!$D25)</f>
        <v>60</v>
      </c>
      <c r="L25" s="63">
        <f>SUMIFS(Ago!$I$5:$I$605,Ago!$U$5:$U$605,"Receita",Ago!$G$5:$G$605,DRE!$D25)</f>
        <v>0</v>
      </c>
      <c r="M25" s="63">
        <f>SUMIFS(Set!$I$5:$I$605,Set!$U$5:$U$605,"Receita",Set!$G$5:$G$605,DRE!$D25)</f>
        <v>0</v>
      </c>
      <c r="N25" s="63">
        <f>SUMIFS(Out!$I$5:$I$605,Out!$U$5:$U$605,"Receita",Out!$G$5:$G$605,DRE!$D25)</f>
        <v>0</v>
      </c>
      <c r="O25" s="63">
        <f>SUMIFS(Nov!$I$5:$I$605,Nov!$U$5:$U$605,"Receita",Nov!$G$5:$G$605,DRE!$D25)</f>
        <v>0</v>
      </c>
      <c r="P25" s="63">
        <f>SUMIFS(Dez!$I$5:$I$605,Dez!$U$5:$U$605,"Receita",Dez!$G$5:$G$605,DRE!$D25)</f>
        <v>0</v>
      </c>
      <c r="Q25" s="63">
        <f t="shared" si="11"/>
        <v>60</v>
      </c>
    </row>
    <row r="26" spans="2:17" ht="28.5" customHeight="1" thickTop="1" thickBot="1" x14ac:dyDescent="0.3">
      <c r="B26" s="85">
        <v>23</v>
      </c>
      <c r="C26" s="46" t="str">
        <f>'PC Receitas'!C12</f>
        <v>4.1.8</v>
      </c>
      <c r="D26" s="47" t="str">
        <f>VLOOKUP(C26,'PC Receitas'!$C$4:$D$103,2,FALSE)</f>
        <v>GLP 45 KG- FIADO</v>
      </c>
      <c r="E26" s="63">
        <f>SUMIFS(Jan!$I$5:$I$605,Jan!$U$5:$U$605,"Receita",Jan!$G$5:$G$605,DRE!$D26)</f>
        <v>0</v>
      </c>
      <c r="F26" s="63">
        <f>SUMIFS(Fev!$I$5:$I$605,Fev!$U$5:$U$605,"Receita",Fev!$G$5:$G$605,DRE!$D26)</f>
        <v>0</v>
      </c>
      <c r="G26" s="63">
        <f>SUMIFS(Mar!$I$5:$I$605,Mar!$U$5:$U$605,"Receita",Mar!$G$5:$G$605,DRE!$D26)</f>
        <v>0</v>
      </c>
      <c r="H26" s="63">
        <f>SUMIFS(Abr!$I$5:$I$605,Abr!$U$5:$U$605,"Receita",Abr!$G$5:$G$605,DRE!$D26)</f>
        <v>0</v>
      </c>
      <c r="I26" s="63">
        <f>SUMIFS(Mai!$I$5:$I$605,Mai!$U$5:$U$605,"Receita",Mai!$G$5:$G$605,DRE!$D26)</f>
        <v>0</v>
      </c>
      <c r="J26" s="63">
        <f>SUMIFS(Jun!$I$5:$I$605,Jun!$U$5:$U$605,"Receita",Jun!$G$5:$G$605,DRE!$D26)</f>
        <v>0</v>
      </c>
      <c r="K26" s="63">
        <f>SUMIFS(Jul!$I$5:$I$605,Jul!$U$5:$U$605,"Receita",Jul!$G$5:$G$605,DRE!$D26)</f>
        <v>0</v>
      </c>
      <c r="L26" s="63">
        <f>SUMIFS(Ago!$I$5:$I$605,Ago!$U$5:$U$605,"Receita",Ago!$G$5:$G$605,DRE!$D26)</f>
        <v>0</v>
      </c>
      <c r="M26" s="63">
        <f>SUMIFS(Set!$I$5:$I$605,Set!$U$5:$U$605,"Receita",Set!$G$5:$G$605,DRE!$D26)</f>
        <v>0</v>
      </c>
      <c r="N26" s="63">
        <f>SUMIFS(Out!$I$5:$I$605,Out!$U$5:$U$605,"Receita",Out!$G$5:$G$605,DRE!$D26)</f>
        <v>0</v>
      </c>
      <c r="O26" s="63">
        <f>SUMIFS(Nov!$I$5:$I$605,Nov!$U$5:$U$605,"Receita",Nov!$G$5:$G$605,DRE!$D26)</f>
        <v>0</v>
      </c>
      <c r="P26" s="63">
        <f>SUMIFS(Dez!$I$5:$I$605,Dez!$U$5:$U$605,"Receita",Dez!$G$5:$G$605,DRE!$D26)</f>
        <v>0</v>
      </c>
      <c r="Q26" s="63">
        <f t="shared" si="11"/>
        <v>0</v>
      </c>
    </row>
    <row r="27" spans="2:17" ht="28.5" customHeight="1" thickTop="1" thickBot="1" x14ac:dyDescent="0.3">
      <c r="B27" s="85">
        <v>24</v>
      </c>
      <c r="C27" s="46" t="str">
        <f>'PC Receitas'!C13</f>
        <v>4.1.9</v>
      </c>
      <c r="D27" s="47" t="str">
        <f>VLOOKUP(C27,'PC Receitas'!$C$4:$D$103,2,FALSE)</f>
        <v>GLP 13 KG- BOLETO</v>
      </c>
      <c r="E27" s="63">
        <f>SUMIFS(Jan!$I$5:$I$605,Jan!$U$5:$U$605,"Receita",Jan!$G$5:$G$605,DRE!$D27)</f>
        <v>0</v>
      </c>
      <c r="F27" s="63">
        <f>SUMIFS(Fev!$I$5:$I$605,Fev!$U$5:$U$605,"Receita",Fev!$G$5:$G$605,DRE!$D27)</f>
        <v>0</v>
      </c>
      <c r="G27" s="63">
        <f>SUMIFS(Mar!$I$5:$I$605,Mar!$U$5:$U$605,"Receita",Mar!$G$5:$G$605,DRE!$D27)</f>
        <v>0</v>
      </c>
      <c r="H27" s="63">
        <f>SUMIFS(Abr!$I$5:$I$605,Abr!$U$5:$U$605,"Receita",Abr!$G$5:$G$605,DRE!$D27)</f>
        <v>0</v>
      </c>
      <c r="I27" s="63">
        <f>SUMIFS(Mai!$I$5:$I$605,Mai!$U$5:$U$605,"Receita",Mai!$G$5:$G$605,DRE!$D27)</f>
        <v>0</v>
      </c>
      <c r="J27" s="63">
        <f>SUMIFS(Jun!$I$5:$I$605,Jun!$U$5:$U$605,"Receita",Jun!$G$5:$G$605,DRE!$D27)</f>
        <v>0</v>
      </c>
      <c r="K27" s="63">
        <f>SUMIFS(Jul!$I$5:$I$605,Jul!$U$5:$U$605,"Receita",Jul!$G$5:$G$605,DRE!$D27)</f>
        <v>0</v>
      </c>
      <c r="L27" s="63">
        <f>SUMIFS(Ago!$I$5:$I$605,Ago!$U$5:$U$605,"Receita",Ago!$G$5:$G$605,DRE!$D27)</f>
        <v>209.35</v>
      </c>
      <c r="M27" s="63">
        <f>SUMIFS(Set!$I$5:$I$605,Set!$U$5:$U$605,"Receita",Set!$G$5:$G$605,DRE!$D27)</f>
        <v>0</v>
      </c>
      <c r="N27" s="63">
        <f>SUMIFS(Out!$I$5:$I$605,Out!$U$5:$U$605,"Receita",Out!$G$5:$G$605,DRE!$D27)</f>
        <v>0</v>
      </c>
      <c r="O27" s="63">
        <f>SUMIFS(Nov!$I$5:$I$605,Nov!$U$5:$U$605,"Receita",Nov!$G$5:$G$605,DRE!$D27)</f>
        <v>0</v>
      </c>
      <c r="P27" s="63">
        <f>SUMIFS(Dez!$I$5:$I$605,Dez!$U$5:$U$605,"Receita",Dez!$G$5:$G$605,DRE!$D27)</f>
        <v>0</v>
      </c>
      <c r="Q27" s="63">
        <f t="shared" si="11"/>
        <v>209.35</v>
      </c>
    </row>
    <row r="28" spans="2:17" ht="28.5" customHeight="1" thickTop="1" thickBot="1" x14ac:dyDescent="0.3">
      <c r="B28" s="85">
        <v>25</v>
      </c>
      <c r="C28" s="46" t="str">
        <f>'PC Receitas'!C14</f>
        <v>4.1.10</v>
      </c>
      <c r="D28" s="47" t="str">
        <f>VLOOKUP(C28,'PC Receitas'!$C$4:$D$103,2,FALSE)</f>
        <v>-</v>
      </c>
      <c r="E28" s="63">
        <f>SUMIFS(Jan!$I$5:$I$605,Jan!$U$5:$U$605,"Receita",Jan!$G$5:$G$605,DRE!$D28)</f>
        <v>0</v>
      </c>
      <c r="F28" s="63">
        <f>SUMIFS(Fev!$I$5:$I$605,Fev!$U$5:$U$605,"Receita",Fev!$G$5:$G$605,DRE!$D28)</f>
        <v>0</v>
      </c>
      <c r="G28" s="63">
        <f>SUMIFS(Mar!$I$5:$I$605,Mar!$U$5:$U$605,"Receita",Mar!$G$5:$G$605,DRE!$D28)</f>
        <v>0</v>
      </c>
      <c r="H28" s="63">
        <f>SUMIFS(Abr!$I$5:$I$605,Abr!$U$5:$U$605,"Receita",Abr!$G$5:$G$605,DRE!$D28)</f>
        <v>0</v>
      </c>
      <c r="I28" s="63">
        <f>SUMIFS(Mai!$I$5:$I$605,Mai!$U$5:$U$605,"Receita",Mai!$G$5:$G$605,DRE!$D28)</f>
        <v>0</v>
      </c>
      <c r="J28" s="63">
        <f>SUMIFS(Jun!$I$5:$I$605,Jun!$U$5:$U$605,"Receita",Jun!$G$5:$G$605,DRE!$D28)</f>
        <v>0</v>
      </c>
      <c r="K28" s="63">
        <f>SUMIFS(Jul!$I$5:$I$605,Jul!$U$5:$U$605,"Receita",Jul!$G$5:$G$605,DRE!$D28)</f>
        <v>0</v>
      </c>
      <c r="L28" s="63">
        <f>SUMIFS(Ago!$I$5:$I$605,Ago!$U$5:$U$605,"Receita",Ago!$G$5:$G$605,DRE!$D28)</f>
        <v>0</v>
      </c>
      <c r="M28" s="63">
        <f>SUMIFS(Set!$I$5:$I$605,Set!$U$5:$U$605,"Receita",Set!$G$5:$G$605,DRE!$D28)</f>
        <v>0</v>
      </c>
      <c r="N28" s="63">
        <f>SUMIFS(Out!$I$5:$I$605,Out!$U$5:$U$605,"Receita",Out!$G$5:$G$605,DRE!$D28)</f>
        <v>0</v>
      </c>
      <c r="O28" s="63">
        <f>SUMIFS(Nov!$I$5:$I$605,Nov!$U$5:$U$605,"Receita",Nov!$G$5:$G$605,DRE!$D28)</f>
        <v>0</v>
      </c>
      <c r="P28" s="63">
        <f>SUMIFS(Dez!$I$5:$I$605,Dez!$U$5:$U$605,"Receita",Dez!$G$5:$G$605,DRE!$D28)</f>
        <v>0</v>
      </c>
      <c r="Q28" s="63">
        <f t="shared" si="11"/>
        <v>0</v>
      </c>
    </row>
    <row r="29" spans="2:17" ht="28.5" customHeight="1" thickTop="1" thickBot="1" x14ac:dyDescent="0.3">
      <c r="B29" s="85">
        <v>26</v>
      </c>
      <c r="C29" s="46" t="str">
        <f>'PC Receitas'!C15</f>
        <v>4.1.11</v>
      </c>
      <c r="D29" s="47" t="str">
        <f>VLOOKUP(C29,'PC Receitas'!$C$4:$D$103,2,FALSE)</f>
        <v>-</v>
      </c>
      <c r="E29" s="63">
        <f>SUMIFS(Jan!$I$5:$I$605,Jan!$U$5:$U$605,"Receita",Jan!$G$5:$G$605,DRE!$D29)</f>
        <v>0</v>
      </c>
      <c r="F29" s="63">
        <f>SUMIFS(Fev!$I$5:$I$605,Fev!$U$5:$U$605,"Receita",Fev!$G$5:$G$605,DRE!$D29)</f>
        <v>0</v>
      </c>
      <c r="G29" s="63">
        <f>SUMIFS(Mar!$I$5:$I$605,Mar!$U$5:$U$605,"Receita",Mar!$G$5:$G$605,DRE!$D29)</f>
        <v>0</v>
      </c>
      <c r="H29" s="63">
        <f>SUMIFS(Abr!$I$5:$I$605,Abr!$U$5:$U$605,"Receita",Abr!$G$5:$G$605,DRE!$D29)</f>
        <v>0</v>
      </c>
      <c r="I29" s="63">
        <f>SUMIFS(Mai!$I$5:$I$605,Mai!$U$5:$U$605,"Receita",Mai!$G$5:$G$605,DRE!$D29)</f>
        <v>0</v>
      </c>
      <c r="J29" s="63">
        <f>SUMIFS(Jun!$I$5:$I$605,Jun!$U$5:$U$605,"Receita",Jun!$G$5:$G$605,DRE!$D29)</f>
        <v>0</v>
      </c>
      <c r="K29" s="63">
        <f>SUMIFS(Jul!$I$5:$I$605,Jul!$U$5:$U$605,"Receita",Jul!$G$5:$G$605,DRE!$D29)</f>
        <v>0</v>
      </c>
      <c r="L29" s="63">
        <f>SUMIFS(Ago!$I$5:$I$605,Ago!$U$5:$U$605,"Receita",Ago!$G$5:$G$605,DRE!$D29)</f>
        <v>0</v>
      </c>
      <c r="M29" s="63">
        <f>SUMIFS(Set!$I$5:$I$605,Set!$U$5:$U$605,"Receita",Set!$G$5:$G$605,DRE!$D29)</f>
        <v>0</v>
      </c>
      <c r="N29" s="63">
        <f>SUMIFS(Out!$I$5:$I$605,Out!$U$5:$U$605,"Receita",Out!$G$5:$G$605,DRE!$D29)</f>
        <v>0</v>
      </c>
      <c r="O29" s="63">
        <f>SUMIFS(Nov!$I$5:$I$605,Nov!$U$5:$U$605,"Receita",Nov!$G$5:$G$605,DRE!$D29)</f>
        <v>0</v>
      </c>
      <c r="P29" s="63">
        <f>SUMIFS(Dez!$I$5:$I$605,Dez!$U$5:$U$605,"Receita",Dez!$G$5:$G$605,DRE!$D29)</f>
        <v>0</v>
      </c>
      <c r="Q29" s="63">
        <f t="shared" si="11"/>
        <v>0</v>
      </c>
    </row>
    <row r="30" spans="2:17" ht="28.5" customHeight="1" thickTop="1" thickBot="1" x14ac:dyDescent="0.3">
      <c r="B30" s="85">
        <v>27</v>
      </c>
      <c r="C30" s="46" t="str">
        <f>'PC Receitas'!C16</f>
        <v>4.1.12</v>
      </c>
      <c r="D30" s="47" t="str">
        <f>VLOOKUP(C30,'PC Receitas'!$C$4:$D$103,2,FALSE)</f>
        <v>-</v>
      </c>
      <c r="E30" s="63">
        <f>SUMIFS(Jan!$I$5:$I$605,Jan!$U$5:$U$605,"Receita",Jan!$G$5:$G$605,DRE!$D30)</f>
        <v>0</v>
      </c>
      <c r="F30" s="63">
        <f>SUMIFS(Fev!$I$5:$I$605,Fev!$U$5:$U$605,"Receita",Fev!$G$5:$G$605,DRE!$D30)</f>
        <v>0</v>
      </c>
      <c r="G30" s="63">
        <f>SUMIFS(Mar!$I$5:$I$605,Mar!$U$5:$U$605,"Receita",Mar!$G$5:$G$605,DRE!$D30)</f>
        <v>0</v>
      </c>
      <c r="H30" s="63">
        <f>SUMIFS(Abr!$I$5:$I$605,Abr!$U$5:$U$605,"Receita",Abr!$G$5:$G$605,DRE!$D30)</f>
        <v>0</v>
      </c>
      <c r="I30" s="63">
        <f>SUMIFS(Mai!$I$5:$I$605,Mai!$U$5:$U$605,"Receita",Mai!$G$5:$G$605,DRE!$D30)</f>
        <v>0</v>
      </c>
      <c r="J30" s="63">
        <f>SUMIFS(Jun!$I$5:$I$605,Jun!$U$5:$U$605,"Receita",Jun!$G$5:$G$605,DRE!$D30)</f>
        <v>0</v>
      </c>
      <c r="K30" s="63">
        <f>SUMIFS(Jul!$I$5:$I$605,Jul!$U$5:$U$605,"Receita",Jul!$G$5:$G$605,DRE!$D30)</f>
        <v>0</v>
      </c>
      <c r="L30" s="63">
        <f>SUMIFS(Ago!$I$5:$I$605,Ago!$U$5:$U$605,"Receita",Ago!$G$5:$G$605,DRE!$D30)</f>
        <v>0</v>
      </c>
      <c r="M30" s="63">
        <f>SUMIFS(Set!$I$5:$I$605,Set!$U$5:$U$605,"Receita",Set!$G$5:$G$605,DRE!$D30)</f>
        <v>0</v>
      </c>
      <c r="N30" s="63">
        <f>SUMIFS(Out!$I$5:$I$605,Out!$U$5:$U$605,"Receita",Out!$G$5:$G$605,DRE!$D30)</f>
        <v>0</v>
      </c>
      <c r="O30" s="63">
        <f>SUMIFS(Nov!$I$5:$I$605,Nov!$U$5:$U$605,"Receita",Nov!$G$5:$G$605,DRE!$D30)</f>
        <v>0</v>
      </c>
      <c r="P30" s="63">
        <f>SUMIFS(Dez!$I$5:$I$605,Dez!$U$5:$U$605,"Receita",Dez!$G$5:$G$605,DRE!$D30)</f>
        <v>0</v>
      </c>
      <c r="Q30" s="63">
        <f t="shared" si="11"/>
        <v>0</v>
      </c>
    </row>
    <row r="31" spans="2:17" ht="28.5" customHeight="1" thickTop="1" thickBot="1" x14ac:dyDescent="0.3">
      <c r="B31" s="85">
        <v>28</v>
      </c>
      <c r="C31" s="46" t="str">
        <f>'PC Receitas'!C17</f>
        <v>4.1.13</v>
      </c>
      <c r="D31" s="47" t="str">
        <f>VLOOKUP(C31,'PC Receitas'!$C$4:$D$103,2,FALSE)</f>
        <v>-</v>
      </c>
      <c r="E31" s="63">
        <f>SUMIFS(Jan!$I$5:$I$605,Jan!$U$5:$U$605,"Receita",Jan!$G$5:$G$605,DRE!$D31)</f>
        <v>0</v>
      </c>
      <c r="F31" s="63">
        <f>SUMIFS(Fev!$I$5:$I$605,Fev!$U$5:$U$605,"Receita",Fev!$G$5:$G$605,DRE!$D31)</f>
        <v>0</v>
      </c>
      <c r="G31" s="63">
        <f>SUMIFS(Mar!$I$5:$I$605,Mar!$U$5:$U$605,"Receita",Mar!$G$5:$G$605,DRE!$D31)</f>
        <v>0</v>
      </c>
      <c r="H31" s="63">
        <f>SUMIFS(Abr!$I$5:$I$605,Abr!$U$5:$U$605,"Receita",Abr!$G$5:$G$605,DRE!$D31)</f>
        <v>0</v>
      </c>
      <c r="I31" s="63">
        <f>SUMIFS(Mai!$I$5:$I$605,Mai!$U$5:$U$605,"Receita",Mai!$G$5:$G$605,DRE!$D31)</f>
        <v>0</v>
      </c>
      <c r="J31" s="63">
        <f>SUMIFS(Jun!$I$5:$I$605,Jun!$U$5:$U$605,"Receita",Jun!$G$5:$G$605,DRE!$D31)</f>
        <v>0</v>
      </c>
      <c r="K31" s="63">
        <f>SUMIFS(Jul!$I$5:$I$605,Jul!$U$5:$U$605,"Receita",Jul!$G$5:$G$605,DRE!$D31)</f>
        <v>0</v>
      </c>
      <c r="L31" s="63">
        <f>SUMIFS(Ago!$I$5:$I$605,Ago!$U$5:$U$605,"Receita",Ago!$G$5:$G$605,DRE!$D31)</f>
        <v>0</v>
      </c>
      <c r="M31" s="63">
        <f>SUMIFS(Set!$I$5:$I$605,Set!$U$5:$U$605,"Receita",Set!$G$5:$G$605,DRE!$D31)</f>
        <v>0</v>
      </c>
      <c r="N31" s="63">
        <f>SUMIFS(Out!$I$5:$I$605,Out!$U$5:$U$605,"Receita",Out!$G$5:$G$605,DRE!$D31)</f>
        <v>0</v>
      </c>
      <c r="O31" s="63">
        <f>SUMIFS(Nov!$I$5:$I$605,Nov!$U$5:$U$605,"Receita",Nov!$G$5:$G$605,DRE!$D31)</f>
        <v>0</v>
      </c>
      <c r="P31" s="63">
        <f>SUMIFS(Dez!$I$5:$I$605,Dez!$U$5:$U$605,"Receita",Dez!$G$5:$G$605,DRE!$D31)</f>
        <v>0</v>
      </c>
      <c r="Q31" s="63">
        <f t="shared" si="11"/>
        <v>0</v>
      </c>
    </row>
    <row r="32" spans="2:17" ht="28.5" customHeight="1" thickTop="1" thickBot="1" x14ac:dyDescent="0.3">
      <c r="B32" s="85">
        <v>29</v>
      </c>
      <c r="C32" s="46" t="str">
        <f>'PC Receitas'!C18</f>
        <v>4.1.14</v>
      </c>
      <c r="D32" s="47" t="str">
        <f>VLOOKUP(C32,'PC Receitas'!$C$4:$D$103,2,FALSE)</f>
        <v>-</v>
      </c>
      <c r="E32" s="63">
        <f>SUMIFS(Jan!$I$5:$I$605,Jan!$U$5:$U$605,"Receita",Jan!$G$5:$G$605,DRE!$D32)</f>
        <v>0</v>
      </c>
      <c r="F32" s="63">
        <f>SUMIFS(Fev!$I$5:$I$605,Fev!$U$5:$U$605,"Receita",Fev!$G$5:$G$605,DRE!$D32)</f>
        <v>0</v>
      </c>
      <c r="G32" s="63">
        <f>SUMIFS(Mar!$I$5:$I$605,Mar!$U$5:$U$605,"Receita",Mar!$G$5:$G$605,DRE!$D32)</f>
        <v>0</v>
      </c>
      <c r="H32" s="63">
        <f>SUMIFS(Abr!$I$5:$I$605,Abr!$U$5:$U$605,"Receita",Abr!$G$5:$G$605,DRE!$D32)</f>
        <v>0</v>
      </c>
      <c r="I32" s="63">
        <f>SUMIFS(Mai!$I$5:$I$605,Mai!$U$5:$U$605,"Receita",Mai!$G$5:$G$605,DRE!$D32)</f>
        <v>0</v>
      </c>
      <c r="J32" s="63">
        <f>SUMIFS(Jun!$I$5:$I$605,Jun!$U$5:$U$605,"Receita",Jun!$G$5:$G$605,DRE!$D32)</f>
        <v>0</v>
      </c>
      <c r="K32" s="63">
        <f>SUMIFS(Jul!$I$5:$I$605,Jul!$U$5:$U$605,"Receita",Jul!$G$5:$G$605,DRE!$D32)</f>
        <v>0</v>
      </c>
      <c r="L32" s="63">
        <f>SUMIFS(Ago!$I$5:$I$605,Ago!$U$5:$U$605,"Receita",Ago!$G$5:$G$605,DRE!$D32)</f>
        <v>0</v>
      </c>
      <c r="M32" s="63">
        <f>SUMIFS(Set!$I$5:$I$605,Set!$U$5:$U$605,"Receita",Set!$G$5:$G$605,DRE!$D32)</f>
        <v>0</v>
      </c>
      <c r="N32" s="63">
        <f>SUMIFS(Out!$I$5:$I$605,Out!$U$5:$U$605,"Receita",Out!$G$5:$G$605,DRE!$D32)</f>
        <v>0</v>
      </c>
      <c r="O32" s="63">
        <f>SUMIFS(Nov!$I$5:$I$605,Nov!$U$5:$U$605,"Receita",Nov!$G$5:$G$605,DRE!$D32)</f>
        <v>0</v>
      </c>
      <c r="P32" s="63">
        <f>SUMIFS(Dez!$I$5:$I$605,Dez!$U$5:$U$605,"Receita",Dez!$G$5:$G$605,DRE!$D32)</f>
        <v>0</v>
      </c>
      <c r="Q32" s="63">
        <f t="shared" si="11"/>
        <v>0</v>
      </c>
    </row>
    <row r="33" spans="2:17" ht="28.5" customHeight="1" thickTop="1" thickBot="1" x14ac:dyDescent="0.3">
      <c r="B33" s="85">
        <v>30</v>
      </c>
      <c r="C33" s="46" t="str">
        <f>'PC Receitas'!C19</f>
        <v>4.1.15</v>
      </c>
      <c r="D33" s="47" t="str">
        <f>VLOOKUP(C33,'PC Receitas'!$C$4:$D$103,2,FALSE)</f>
        <v>-</v>
      </c>
      <c r="E33" s="63">
        <f>SUMIFS(Jan!$I$5:$I$605,Jan!$U$5:$U$605,"Receita",Jan!$G$5:$G$605,DRE!$D33)</f>
        <v>0</v>
      </c>
      <c r="F33" s="63">
        <f>SUMIFS(Fev!$I$5:$I$605,Fev!$U$5:$U$605,"Receita",Fev!$G$5:$G$605,DRE!$D33)</f>
        <v>0</v>
      </c>
      <c r="G33" s="63">
        <f>SUMIFS(Mar!$I$5:$I$605,Mar!$U$5:$U$605,"Receita",Mar!$G$5:$G$605,DRE!$D33)</f>
        <v>0</v>
      </c>
      <c r="H33" s="63">
        <f>SUMIFS(Abr!$I$5:$I$605,Abr!$U$5:$U$605,"Receita",Abr!$G$5:$G$605,DRE!$D33)</f>
        <v>0</v>
      </c>
      <c r="I33" s="63">
        <f>SUMIFS(Mai!$I$5:$I$605,Mai!$U$5:$U$605,"Receita",Mai!$G$5:$G$605,DRE!$D33)</f>
        <v>0</v>
      </c>
      <c r="J33" s="63">
        <f>SUMIFS(Jun!$I$5:$I$605,Jun!$U$5:$U$605,"Receita",Jun!$G$5:$G$605,DRE!$D33)</f>
        <v>0</v>
      </c>
      <c r="K33" s="63">
        <f>SUMIFS(Jul!$I$5:$I$605,Jul!$U$5:$U$605,"Receita",Jul!$G$5:$G$605,DRE!$D33)</f>
        <v>0</v>
      </c>
      <c r="L33" s="63">
        <f>SUMIFS(Ago!$I$5:$I$605,Ago!$U$5:$U$605,"Receita",Ago!$G$5:$G$605,DRE!$D33)</f>
        <v>0</v>
      </c>
      <c r="M33" s="63">
        <f>SUMIFS(Set!$I$5:$I$605,Set!$U$5:$U$605,"Receita",Set!$G$5:$G$605,DRE!$D33)</f>
        <v>0</v>
      </c>
      <c r="N33" s="63">
        <f>SUMIFS(Out!$I$5:$I$605,Out!$U$5:$U$605,"Receita",Out!$G$5:$G$605,DRE!$D33)</f>
        <v>0</v>
      </c>
      <c r="O33" s="63">
        <f>SUMIFS(Nov!$I$5:$I$605,Nov!$U$5:$U$605,"Receita",Nov!$G$5:$G$605,DRE!$D33)</f>
        <v>0</v>
      </c>
      <c r="P33" s="63">
        <f>SUMIFS(Dez!$I$5:$I$605,Dez!$U$5:$U$605,"Receita",Dez!$G$5:$G$605,DRE!$D33)</f>
        <v>0</v>
      </c>
      <c r="Q33" s="63">
        <f t="shared" si="11"/>
        <v>0</v>
      </c>
    </row>
    <row r="34" spans="2:17" ht="28.5" customHeight="1" thickTop="1" thickBot="1" x14ac:dyDescent="0.3">
      <c r="B34" s="85">
        <v>31</v>
      </c>
      <c r="C34" s="46" t="str">
        <f>'PC Receitas'!C20</f>
        <v>4.1.16</v>
      </c>
      <c r="D34" s="47" t="str">
        <f>VLOOKUP(C34,'PC Receitas'!$C$4:$D$103,2,FALSE)</f>
        <v>-</v>
      </c>
      <c r="E34" s="63">
        <f>SUMIFS(Jan!$I$5:$I$605,Jan!$U$5:$U$605,"Receita",Jan!$G$5:$G$605,DRE!$D34)</f>
        <v>0</v>
      </c>
      <c r="F34" s="63">
        <f>SUMIFS(Fev!$I$5:$I$605,Fev!$U$5:$U$605,"Receita",Fev!$G$5:$G$605,DRE!$D34)</f>
        <v>0</v>
      </c>
      <c r="G34" s="63">
        <f>SUMIFS(Mar!$I$5:$I$605,Mar!$U$5:$U$605,"Receita",Mar!$G$5:$G$605,DRE!$D34)</f>
        <v>0</v>
      </c>
      <c r="H34" s="63">
        <f>SUMIFS(Abr!$I$5:$I$605,Abr!$U$5:$U$605,"Receita",Abr!$G$5:$G$605,DRE!$D34)</f>
        <v>0</v>
      </c>
      <c r="I34" s="63">
        <f>SUMIFS(Mai!$I$5:$I$605,Mai!$U$5:$U$605,"Receita",Mai!$G$5:$G$605,DRE!$D34)</f>
        <v>0</v>
      </c>
      <c r="J34" s="63">
        <f>SUMIFS(Jun!$I$5:$I$605,Jun!$U$5:$U$605,"Receita",Jun!$G$5:$G$605,DRE!$D34)</f>
        <v>0</v>
      </c>
      <c r="K34" s="63">
        <f>SUMIFS(Jul!$I$5:$I$605,Jul!$U$5:$U$605,"Receita",Jul!$G$5:$G$605,DRE!$D34)</f>
        <v>0</v>
      </c>
      <c r="L34" s="63">
        <f>SUMIFS(Ago!$I$5:$I$605,Ago!$U$5:$U$605,"Receita",Ago!$G$5:$G$605,DRE!$D34)</f>
        <v>0</v>
      </c>
      <c r="M34" s="63">
        <f>SUMIFS(Set!$I$5:$I$605,Set!$U$5:$U$605,"Receita",Set!$G$5:$G$605,DRE!$D34)</f>
        <v>0</v>
      </c>
      <c r="N34" s="63">
        <f>SUMIFS(Out!$I$5:$I$605,Out!$U$5:$U$605,"Receita",Out!$G$5:$G$605,DRE!$D34)</f>
        <v>0</v>
      </c>
      <c r="O34" s="63">
        <f>SUMIFS(Nov!$I$5:$I$605,Nov!$U$5:$U$605,"Receita",Nov!$G$5:$G$605,DRE!$D34)</f>
        <v>0</v>
      </c>
      <c r="P34" s="63">
        <f>SUMIFS(Dez!$I$5:$I$605,Dez!$U$5:$U$605,"Receita",Dez!$G$5:$G$605,DRE!$D34)</f>
        <v>0</v>
      </c>
      <c r="Q34" s="63">
        <f t="shared" si="11"/>
        <v>0</v>
      </c>
    </row>
    <row r="35" spans="2:17" ht="28.5" customHeight="1" thickTop="1" thickBot="1" x14ac:dyDescent="0.3">
      <c r="B35" s="85">
        <v>32</v>
      </c>
      <c r="C35" s="46" t="str">
        <f>'PC Receitas'!C21</f>
        <v>4.1.17</v>
      </c>
      <c r="D35" s="47" t="str">
        <f>VLOOKUP(C35,'PC Receitas'!$C$4:$D$103,2,FALSE)</f>
        <v>-</v>
      </c>
      <c r="E35" s="63">
        <f>SUMIFS(Jan!$I$5:$I$605,Jan!$U$5:$U$605,"Receita",Jan!$G$5:$G$605,DRE!$D35)</f>
        <v>0</v>
      </c>
      <c r="F35" s="63">
        <f>SUMIFS(Fev!$I$5:$I$605,Fev!$U$5:$U$605,"Receita",Fev!$G$5:$G$605,DRE!$D35)</f>
        <v>0</v>
      </c>
      <c r="G35" s="63">
        <f>SUMIFS(Mar!$I$5:$I$605,Mar!$U$5:$U$605,"Receita",Mar!$G$5:$G$605,DRE!$D35)</f>
        <v>0</v>
      </c>
      <c r="H35" s="63">
        <f>SUMIFS(Abr!$I$5:$I$605,Abr!$U$5:$U$605,"Receita",Abr!$G$5:$G$605,DRE!$D35)</f>
        <v>0</v>
      </c>
      <c r="I35" s="63">
        <f>SUMIFS(Mai!$I$5:$I$605,Mai!$U$5:$U$605,"Receita",Mai!$G$5:$G$605,DRE!$D35)</f>
        <v>0</v>
      </c>
      <c r="J35" s="63">
        <f>SUMIFS(Jun!$I$5:$I$605,Jun!$U$5:$U$605,"Receita",Jun!$G$5:$G$605,DRE!$D35)</f>
        <v>0</v>
      </c>
      <c r="K35" s="63">
        <f>SUMIFS(Jul!$I$5:$I$605,Jul!$U$5:$U$605,"Receita",Jul!$G$5:$G$605,DRE!$D35)</f>
        <v>0</v>
      </c>
      <c r="L35" s="63">
        <f>SUMIFS(Ago!$I$5:$I$605,Ago!$U$5:$U$605,"Receita",Ago!$G$5:$G$605,DRE!$D35)</f>
        <v>0</v>
      </c>
      <c r="M35" s="63">
        <f>SUMIFS(Set!$I$5:$I$605,Set!$U$5:$U$605,"Receita",Set!$G$5:$G$605,DRE!$D35)</f>
        <v>0</v>
      </c>
      <c r="N35" s="63">
        <f>SUMIFS(Out!$I$5:$I$605,Out!$U$5:$U$605,"Receita",Out!$G$5:$G$605,DRE!$D35)</f>
        <v>0</v>
      </c>
      <c r="O35" s="63">
        <f>SUMIFS(Nov!$I$5:$I$605,Nov!$U$5:$U$605,"Receita",Nov!$G$5:$G$605,DRE!$D35)</f>
        <v>0</v>
      </c>
      <c r="P35" s="63">
        <f>SUMIFS(Dez!$I$5:$I$605,Dez!$U$5:$U$605,"Receita",Dez!$G$5:$G$605,DRE!$D35)</f>
        <v>0</v>
      </c>
      <c r="Q35" s="63">
        <f t="shared" si="11"/>
        <v>0</v>
      </c>
    </row>
    <row r="36" spans="2:17" ht="28.5" customHeight="1" thickTop="1" thickBot="1" x14ac:dyDescent="0.3">
      <c r="B36" s="85">
        <v>33</v>
      </c>
      <c r="C36" s="46" t="str">
        <f>'PC Receitas'!C22</f>
        <v>4.1.18</v>
      </c>
      <c r="D36" s="47" t="str">
        <f>VLOOKUP(C36,'PC Receitas'!$C$4:$D$103,2,FALSE)</f>
        <v>-</v>
      </c>
      <c r="E36" s="63">
        <f>SUMIFS(Jan!$I$5:$I$605,Jan!$U$5:$U$605,"Receita",Jan!$G$5:$G$605,DRE!$D36)</f>
        <v>0</v>
      </c>
      <c r="F36" s="63">
        <f>SUMIFS(Fev!$I$5:$I$605,Fev!$U$5:$U$605,"Receita",Fev!$G$5:$G$605,DRE!$D36)</f>
        <v>0</v>
      </c>
      <c r="G36" s="63">
        <f>SUMIFS(Mar!$I$5:$I$605,Mar!$U$5:$U$605,"Receita",Mar!$G$5:$G$605,DRE!$D36)</f>
        <v>0</v>
      </c>
      <c r="H36" s="63">
        <f>SUMIFS(Abr!$I$5:$I$605,Abr!$U$5:$U$605,"Receita",Abr!$G$5:$G$605,DRE!$D36)</f>
        <v>0</v>
      </c>
      <c r="I36" s="63">
        <f>SUMIFS(Mai!$I$5:$I$605,Mai!$U$5:$U$605,"Receita",Mai!$G$5:$G$605,DRE!$D36)</f>
        <v>0</v>
      </c>
      <c r="J36" s="63">
        <f>SUMIFS(Jun!$I$5:$I$605,Jun!$U$5:$U$605,"Receita",Jun!$G$5:$G$605,DRE!$D36)</f>
        <v>0</v>
      </c>
      <c r="K36" s="63">
        <f>SUMIFS(Jul!$I$5:$I$605,Jul!$U$5:$U$605,"Receita",Jul!$G$5:$G$605,DRE!$D36)</f>
        <v>0</v>
      </c>
      <c r="L36" s="63">
        <f>SUMIFS(Ago!$I$5:$I$605,Ago!$U$5:$U$605,"Receita",Ago!$G$5:$G$605,DRE!$D36)</f>
        <v>0</v>
      </c>
      <c r="M36" s="63">
        <f>SUMIFS(Set!$I$5:$I$605,Set!$U$5:$U$605,"Receita",Set!$G$5:$G$605,DRE!$D36)</f>
        <v>0</v>
      </c>
      <c r="N36" s="63">
        <f>SUMIFS(Out!$I$5:$I$605,Out!$U$5:$U$605,"Receita",Out!$G$5:$G$605,DRE!$D36)</f>
        <v>0</v>
      </c>
      <c r="O36" s="63">
        <f>SUMIFS(Nov!$I$5:$I$605,Nov!$U$5:$U$605,"Receita",Nov!$G$5:$G$605,DRE!$D36)</f>
        <v>0</v>
      </c>
      <c r="P36" s="63">
        <f>SUMIFS(Dez!$I$5:$I$605,Dez!$U$5:$U$605,"Receita",Dez!$G$5:$G$605,DRE!$D36)</f>
        <v>0</v>
      </c>
      <c r="Q36" s="63">
        <f t="shared" si="11"/>
        <v>0</v>
      </c>
    </row>
    <row r="37" spans="2:17" ht="28.5" customHeight="1" thickTop="1" thickBot="1" x14ac:dyDescent="0.3">
      <c r="B37" s="85">
        <v>34</v>
      </c>
      <c r="C37" s="46" t="str">
        <f>'PC Receitas'!C23</f>
        <v>4.1.19</v>
      </c>
      <c r="D37" s="47" t="str">
        <f>VLOOKUP(C37,'PC Receitas'!$C$4:$D$103,2,FALSE)</f>
        <v>-</v>
      </c>
      <c r="E37" s="63">
        <f>SUMIFS(Jan!$I$5:$I$605,Jan!$U$5:$U$605,"Receita",Jan!$G$5:$G$605,DRE!$D37)</f>
        <v>0</v>
      </c>
      <c r="F37" s="63">
        <f>SUMIFS(Fev!$I$5:$I$605,Fev!$U$5:$U$605,"Receita",Fev!$G$5:$G$605,DRE!$D37)</f>
        <v>0</v>
      </c>
      <c r="G37" s="63">
        <f>SUMIFS(Mar!$I$5:$I$605,Mar!$U$5:$U$605,"Receita",Mar!$G$5:$G$605,DRE!$D37)</f>
        <v>0</v>
      </c>
      <c r="H37" s="63">
        <f>SUMIFS(Abr!$I$5:$I$605,Abr!$U$5:$U$605,"Receita",Abr!$G$5:$G$605,DRE!$D37)</f>
        <v>0</v>
      </c>
      <c r="I37" s="63">
        <f>SUMIFS(Mai!$I$5:$I$605,Mai!$U$5:$U$605,"Receita",Mai!$G$5:$G$605,DRE!$D37)</f>
        <v>0</v>
      </c>
      <c r="J37" s="63">
        <f>SUMIFS(Jun!$I$5:$I$605,Jun!$U$5:$U$605,"Receita",Jun!$G$5:$G$605,DRE!$D37)</f>
        <v>0</v>
      </c>
      <c r="K37" s="63">
        <f>SUMIFS(Jul!$I$5:$I$605,Jul!$U$5:$U$605,"Receita",Jul!$G$5:$G$605,DRE!$D37)</f>
        <v>0</v>
      </c>
      <c r="L37" s="63">
        <f>SUMIFS(Ago!$I$5:$I$605,Ago!$U$5:$U$605,"Receita",Ago!$G$5:$G$605,DRE!$D37)</f>
        <v>0</v>
      </c>
      <c r="M37" s="63">
        <f>SUMIFS(Set!$I$5:$I$605,Set!$U$5:$U$605,"Receita",Set!$G$5:$G$605,DRE!$D37)</f>
        <v>0</v>
      </c>
      <c r="N37" s="63">
        <f>SUMIFS(Out!$I$5:$I$605,Out!$U$5:$U$605,"Receita",Out!$G$5:$G$605,DRE!$D37)</f>
        <v>0</v>
      </c>
      <c r="O37" s="63">
        <f>SUMIFS(Nov!$I$5:$I$605,Nov!$U$5:$U$605,"Receita",Nov!$G$5:$G$605,DRE!$D37)</f>
        <v>0</v>
      </c>
      <c r="P37" s="63">
        <f>SUMIFS(Dez!$I$5:$I$605,Dez!$U$5:$U$605,"Receita",Dez!$G$5:$G$605,DRE!$D37)</f>
        <v>0</v>
      </c>
      <c r="Q37" s="63">
        <f t="shared" si="11"/>
        <v>0</v>
      </c>
    </row>
    <row r="38" spans="2:17" ht="28.5" customHeight="1" thickTop="1" thickBot="1" x14ac:dyDescent="0.3">
      <c r="B38" s="85">
        <v>35</v>
      </c>
      <c r="C38" s="46" t="str">
        <f>'PC Receitas'!C24</f>
        <v>4.1.20</v>
      </c>
      <c r="D38" s="47" t="str">
        <f>VLOOKUP(C38,'PC Receitas'!$C$4:$D$103,2,FALSE)</f>
        <v>-</v>
      </c>
      <c r="E38" s="63">
        <f>SUMIFS(Jan!$I$5:$I$605,Jan!$U$5:$U$605,"Receita",Jan!$G$5:$G$605,DRE!$D38)</f>
        <v>0</v>
      </c>
      <c r="F38" s="63">
        <f>SUMIFS(Fev!$I$5:$I$605,Fev!$U$5:$U$605,"Receita",Fev!$G$5:$G$605,DRE!$D38)</f>
        <v>0</v>
      </c>
      <c r="G38" s="63">
        <f>SUMIFS(Mar!$I$5:$I$605,Mar!$U$5:$U$605,"Receita",Mar!$G$5:$G$605,DRE!$D38)</f>
        <v>0</v>
      </c>
      <c r="H38" s="63">
        <f>SUMIFS(Abr!$I$5:$I$605,Abr!$U$5:$U$605,"Receita",Abr!$G$5:$G$605,DRE!$D38)</f>
        <v>0</v>
      </c>
      <c r="I38" s="63">
        <f>SUMIFS(Mai!$I$5:$I$605,Mai!$U$5:$U$605,"Receita",Mai!$G$5:$G$605,DRE!$D38)</f>
        <v>0</v>
      </c>
      <c r="J38" s="63">
        <f>SUMIFS(Jun!$I$5:$I$605,Jun!$U$5:$U$605,"Receita",Jun!$G$5:$G$605,DRE!$D38)</f>
        <v>0</v>
      </c>
      <c r="K38" s="63">
        <f>SUMIFS(Jul!$I$5:$I$605,Jul!$U$5:$U$605,"Receita",Jul!$G$5:$G$605,DRE!$D38)</f>
        <v>0</v>
      </c>
      <c r="L38" s="63">
        <f>SUMIFS(Ago!$I$5:$I$605,Ago!$U$5:$U$605,"Receita",Ago!$G$5:$G$605,DRE!$D38)</f>
        <v>0</v>
      </c>
      <c r="M38" s="63">
        <f>SUMIFS(Set!$I$5:$I$605,Set!$U$5:$U$605,"Receita",Set!$G$5:$G$605,DRE!$D38)</f>
        <v>0</v>
      </c>
      <c r="N38" s="63">
        <f>SUMIFS(Out!$I$5:$I$605,Out!$U$5:$U$605,"Receita",Out!$G$5:$G$605,DRE!$D38)</f>
        <v>0</v>
      </c>
      <c r="O38" s="63">
        <f>SUMIFS(Nov!$I$5:$I$605,Nov!$U$5:$U$605,"Receita",Nov!$G$5:$G$605,DRE!$D38)</f>
        <v>0</v>
      </c>
      <c r="P38" s="63">
        <f>SUMIFS(Dez!$I$5:$I$605,Dez!$U$5:$U$605,"Receita",Dez!$G$5:$G$605,DRE!$D38)</f>
        <v>0</v>
      </c>
      <c r="Q38" s="63">
        <f t="shared" si="11"/>
        <v>0</v>
      </c>
    </row>
    <row r="39" spans="2:17" ht="28.5" customHeight="1" thickTop="1" thickBot="1" x14ac:dyDescent="0.3">
      <c r="B39" s="85">
        <v>36</v>
      </c>
      <c r="C39" s="46" t="str">
        <f>'PC Receitas'!C25</f>
        <v>4.1.21</v>
      </c>
      <c r="D39" s="47" t="str">
        <f>VLOOKUP(C39,'PC Receitas'!$C$4:$D$103,2,FALSE)</f>
        <v>-</v>
      </c>
      <c r="E39" s="63">
        <f>SUMIFS(Jan!$I$5:$I$605,Jan!$U$5:$U$605,"Receita",Jan!$G$5:$G$605,DRE!$D39)</f>
        <v>0</v>
      </c>
      <c r="F39" s="63">
        <f>SUMIFS(Fev!$I$5:$I$605,Fev!$U$5:$U$605,"Receita",Fev!$G$5:$G$605,DRE!$D39)</f>
        <v>0</v>
      </c>
      <c r="G39" s="63">
        <f>SUMIFS(Mar!$I$5:$I$605,Mar!$U$5:$U$605,"Receita",Mar!$G$5:$G$605,DRE!$D39)</f>
        <v>0</v>
      </c>
      <c r="H39" s="63">
        <f>SUMIFS(Abr!$I$5:$I$605,Abr!$U$5:$U$605,"Receita",Abr!$G$5:$G$605,DRE!$D39)</f>
        <v>0</v>
      </c>
      <c r="I39" s="63">
        <f>SUMIFS(Mai!$I$5:$I$605,Mai!$U$5:$U$605,"Receita",Mai!$G$5:$G$605,DRE!$D39)</f>
        <v>0</v>
      </c>
      <c r="J39" s="63">
        <f>SUMIFS(Jun!$I$5:$I$605,Jun!$U$5:$U$605,"Receita",Jun!$G$5:$G$605,DRE!$D39)</f>
        <v>0</v>
      </c>
      <c r="K39" s="63">
        <f>SUMIFS(Jul!$I$5:$I$605,Jul!$U$5:$U$605,"Receita",Jul!$G$5:$G$605,DRE!$D39)</f>
        <v>0</v>
      </c>
      <c r="L39" s="63">
        <f>SUMIFS(Ago!$I$5:$I$605,Ago!$U$5:$U$605,"Receita",Ago!$G$5:$G$605,DRE!$D39)</f>
        <v>0</v>
      </c>
      <c r="M39" s="63">
        <f>SUMIFS(Set!$I$5:$I$605,Set!$U$5:$U$605,"Receita",Set!$G$5:$G$605,DRE!$D39)</f>
        <v>0</v>
      </c>
      <c r="N39" s="63">
        <f>SUMIFS(Out!$I$5:$I$605,Out!$U$5:$U$605,"Receita",Out!$G$5:$G$605,DRE!$D39)</f>
        <v>0</v>
      </c>
      <c r="O39" s="63">
        <f>SUMIFS(Nov!$I$5:$I$605,Nov!$U$5:$U$605,"Receita",Nov!$G$5:$G$605,DRE!$D39)</f>
        <v>0</v>
      </c>
      <c r="P39" s="63">
        <f>SUMIFS(Dez!$I$5:$I$605,Dez!$U$5:$U$605,"Receita",Dez!$G$5:$G$605,DRE!$D39)</f>
        <v>0</v>
      </c>
      <c r="Q39" s="63">
        <f t="shared" si="11"/>
        <v>0</v>
      </c>
    </row>
    <row r="40" spans="2:17" ht="28.5" customHeight="1" thickTop="1" thickBot="1" x14ac:dyDescent="0.3">
      <c r="B40" s="85">
        <v>37</v>
      </c>
      <c r="C40" s="46" t="str">
        <f>'PC Receitas'!C26</f>
        <v>4.1.22</v>
      </c>
      <c r="D40" s="47" t="str">
        <f>VLOOKUP(C40,'PC Receitas'!$C$4:$D$103,2,FALSE)</f>
        <v>-</v>
      </c>
      <c r="E40" s="63">
        <f>SUMIFS(Jan!$I$5:$I$605,Jan!$U$5:$U$605,"Receita",Jan!$G$5:$G$605,DRE!$D40)</f>
        <v>0</v>
      </c>
      <c r="F40" s="63">
        <f>SUMIFS(Fev!$I$5:$I$605,Fev!$U$5:$U$605,"Receita",Fev!$G$5:$G$605,DRE!$D40)</f>
        <v>0</v>
      </c>
      <c r="G40" s="63">
        <f>SUMIFS(Mar!$I$5:$I$605,Mar!$U$5:$U$605,"Receita",Mar!$G$5:$G$605,DRE!$D40)</f>
        <v>0</v>
      </c>
      <c r="H40" s="63">
        <f>SUMIFS(Abr!$I$5:$I$605,Abr!$U$5:$U$605,"Receita",Abr!$G$5:$G$605,DRE!$D40)</f>
        <v>0</v>
      </c>
      <c r="I40" s="63">
        <f>SUMIFS(Mai!$I$5:$I$605,Mai!$U$5:$U$605,"Receita",Mai!$G$5:$G$605,DRE!$D40)</f>
        <v>0</v>
      </c>
      <c r="J40" s="63">
        <f>SUMIFS(Jun!$I$5:$I$605,Jun!$U$5:$U$605,"Receita",Jun!$G$5:$G$605,DRE!$D40)</f>
        <v>0</v>
      </c>
      <c r="K40" s="63">
        <f>SUMIFS(Jul!$I$5:$I$605,Jul!$U$5:$U$605,"Receita",Jul!$G$5:$G$605,DRE!$D40)</f>
        <v>0</v>
      </c>
      <c r="L40" s="63">
        <f>SUMIFS(Ago!$I$5:$I$605,Ago!$U$5:$U$605,"Receita",Ago!$G$5:$G$605,DRE!$D40)</f>
        <v>0</v>
      </c>
      <c r="M40" s="63">
        <f>SUMIFS(Set!$I$5:$I$605,Set!$U$5:$U$605,"Receita",Set!$G$5:$G$605,DRE!$D40)</f>
        <v>0</v>
      </c>
      <c r="N40" s="63">
        <f>SUMIFS(Out!$I$5:$I$605,Out!$U$5:$U$605,"Receita",Out!$G$5:$G$605,DRE!$D40)</f>
        <v>0</v>
      </c>
      <c r="O40" s="63">
        <f>SUMIFS(Nov!$I$5:$I$605,Nov!$U$5:$U$605,"Receita",Nov!$G$5:$G$605,DRE!$D40)</f>
        <v>0</v>
      </c>
      <c r="P40" s="63">
        <f>SUMIFS(Dez!$I$5:$I$605,Dez!$U$5:$U$605,"Receita",Dez!$G$5:$G$605,DRE!$D40)</f>
        <v>0</v>
      </c>
      <c r="Q40" s="63">
        <f t="shared" si="11"/>
        <v>0</v>
      </c>
    </row>
    <row r="41" spans="2:17" ht="28.5" customHeight="1" thickTop="1" thickBot="1" x14ac:dyDescent="0.3">
      <c r="B41" s="85">
        <v>38</v>
      </c>
      <c r="C41" s="46" t="str">
        <f>'PC Receitas'!C27</f>
        <v>4.1.23</v>
      </c>
      <c r="D41" s="47" t="str">
        <f>VLOOKUP(C41,'PC Receitas'!$C$4:$D$103,2,FALSE)</f>
        <v>-</v>
      </c>
      <c r="E41" s="63">
        <f>SUMIFS(Jan!$I$5:$I$605,Jan!$U$5:$U$605,"Receita",Jan!$G$5:$G$605,DRE!$D41)</f>
        <v>0</v>
      </c>
      <c r="F41" s="63">
        <f>SUMIFS(Fev!$I$5:$I$605,Fev!$U$5:$U$605,"Receita",Fev!$G$5:$G$605,DRE!$D41)</f>
        <v>0</v>
      </c>
      <c r="G41" s="63">
        <f>SUMIFS(Mar!$I$5:$I$605,Mar!$U$5:$U$605,"Receita",Mar!$G$5:$G$605,DRE!$D41)</f>
        <v>0</v>
      </c>
      <c r="H41" s="63">
        <f>SUMIFS(Abr!$I$5:$I$605,Abr!$U$5:$U$605,"Receita",Abr!$G$5:$G$605,DRE!$D41)</f>
        <v>0</v>
      </c>
      <c r="I41" s="63">
        <f>SUMIFS(Mai!$I$5:$I$605,Mai!$U$5:$U$605,"Receita",Mai!$G$5:$G$605,DRE!$D41)</f>
        <v>0</v>
      </c>
      <c r="J41" s="63">
        <f>SUMIFS(Jun!$I$5:$I$605,Jun!$U$5:$U$605,"Receita",Jun!$G$5:$G$605,DRE!$D41)</f>
        <v>0</v>
      </c>
      <c r="K41" s="63">
        <f>SUMIFS(Jul!$I$5:$I$605,Jul!$U$5:$U$605,"Receita",Jul!$G$5:$G$605,DRE!$D41)</f>
        <v>0</v>
      </c>
      <c r="L41" s="63">
        <f>SUMIFS(Ago!$I$5:$I$605,Ago!$U$5:$U$605,"Receita",Ago!$G$5:$G$605,DRE!$D41)</f>
        <v>0</v>
      </c>
      <c r="M41" s="63">
        <f>SUMIFS(Set!$I$5:$I$605,Set!$U$5:$U$605,"Receita",Set!$G$5:$G$605,DRE!$D41)</f>
        <v>0</v>
      </c>
      <c r="N41" s="63">
        <f>SUMIFS(Out!$I$5:$I$605,Out!$U$5:$U$605,"Receita",Out!$G$5:$G$605,DRE!$D41)</f>
        <v>0</v>
      </c>
      <c r="O41" s="63">
        <f>SUMIFS(Nov!$I$5:$I$605,Nov!$U$5:$U$605,"Receita",Nov!$G$5:$G$605,DRE!$D41)</f>
        <v>0</v>
      </c>
      <c r="P41" s="63">
        <f>SUMIFS(Dez!$I$5:$I$605,Dez!$U$5:$U$605,"Receita",Dez!$G$5:$G$605,DRE!$D41)</f>
        <v>0</v>
      </c>
      <c r="Q41" s="63">
        <f t="shared" si="11"/>
        <v>0</v>
      </c>
    </row>
    <row r="42" spans="2:17" ht="28.5" customHeight="1" thickTop="1" thickBot="1" x14ac:dyDescent="0.3">
      <c r="B42" s="85">
        <v>39</v>
      </c>
      <c r="C42" s="46" t="str">
        <f>'PC Receitas'!C28</f>
        <v>4.1.24</v>
      </c>
      <c r="D42" s="47" t="str">
        <f>VLOOKUP(C42,'PC Receitas'!$C$4:$D$103,2,FALSE)</f>
        <v>-</v>
      </c>
      <c r="E42" s="63">
        <f>SUMIFS(Jan!$I$5:$I$605,Jan!$U$5:$U$605,"Receita",Jan!$G$5:$G$605,DRE!$D42)</f>
        <v>0</v>
      </c>
      <c r="F42" s="63">
        <f>SUMIFS(Fev!$I$5:$I$605,Fev!$U$5:$U$605,"Receita",Fev!$G$5:$G$605,DRE!$D42)</f>
        <v>0</v>
      </c>
      <c r="G42" s="63">
        <f>SUMIFS(Mar!$I$5:$I$605,Mar!$U$5:$U$605,"Receita",Mar!$G$5:$G$605,DRE!$D42)</f>
        <v>0</v>
      </c>
      <c r="H42" s="63">
        <f>SUMIFS(Abr!$I$5:$I$605,Abr!$U$5:$U$605,"Receita",Abr!$G$5:$G$605,DRE!$D42)</f>
        <v>0</v>
      </c>
      <c r="I42" s="63">
        <f>SUMIFS(Mai!$I$5:$I$605,Mai!$U$5:$U$605,"Receita",Mai!$G$5:$G$605,DRE!$D42)</f>
        <v>0</v>
      </c>
      <c r="J42" s="63">
        <f>SUMIFS(Jun!$I$5:$I$605,Jun!$U$5:$U$605,"Receita",Jun!$G$5:$G$605,DRE!$D42)</f>
        <v>0</v>
      </c>
      <c r="K42" s="63">
        <f>SUMIFS(Jul!$I$5:$I$605,Jul!$U$5:$U$605,"Receita",Jul!$G$5:$G$605,DRE!$D42)</f>
        <v>0</v>
      </c>
      <c r="L42" s="63">
        <f>SUMIFS(Ago!$I$5:$I$605,Ago!$U$5:$U$605,"Receita",Ago!$G$5:$G$605,DRE!$D42)</f>
        <v>0</v>
      </c>
      <c r="M42" s="63">
        <f>SUMIFS(Set!$I$5:$I$605,Set!$U$5:$U$605,"Receita",Set!$G$5:$G$605,DRE!$D42)</f>
        <v>0</v>
      </c>
      <c r="N42" s="63">
        <f>SUMIFS(Out!$I$5:$I$605,Out!$U$5:$U$605,"Receita",Out!$G$5:$G$605,DRE!$D42)</f>
        <v>0</v>
      </c>
      <c r="O42" s="63">
        <f>SUMIFS(Nov!$I$5:$I$605,Nov!$U$5:$U$605,"Receita",Nov!$G$5:$G$605,DRE!$D42)</f>
        <v>0</v>
      </c>
      <c r="P42" s="63">
        <f>SUMIFS(Dez!$I$5:$I$605,Dez!$U$5:$U$605,"Receita",Dez!$G$5:$G$605,DRE!$D42)</f>
        <v>0</v>
      </c>
      <c r="Q42" s="63">
        <f t="shared" si="11"/>
        <v>0</v>
      </c>
    </row>
    <row r="43" spans="2:17" ht="28.5" customHeight="1" thickTop="1" thickBot="1" x14ac:dyDescent="0.3">
      <c r="B43" s="85">
        <v>40</v>
      </c>
      <c r="C43" s="46" t="str">
        <f>'PC Receitas'!C29</f>
        <v>4.1.25</v>
      </c>
      <c r="D43" s="47" t="str">
        <f>VLOOKUP(C43,'PC Receitas'!$C$4:$D$103,2,FALSE)</f>
        <v>-</v>
      </c>
      <c r="E43" s="63">
        <f>SUMIFS(Jan!$I$5:$I$605,Jan!$U$5:$U$605,"Receita",Jan!$G$5:$G$605,DRE!$D43)</f>
        <v>0</v>
      </c>
      <c r="F43" s="63">
        <f>SUMIFS(Fev!$I$5:$I$605,Fev!$U$5:$U$605,"Receita",Fev!$G$5:$G$605,DRE!$D43)</f>
        <v>0</v>
      </c>
      <c r="G43" s="63">
        <f>SUMIFS(Mar!$I$5:$I$605,Mar!$U$5:$U$605,"Receita",Mar!$G$5:$G$605,DRE!$D43)</f>
        <v>0</v>
      </c>
      <c r="H43" s="63">
        <f>SUMIFS(Abr!$I$5:$I$605,Abr!$U$5:$U$605,"Receita",Abr!$G$5:$G$605,DRE!$D43)</f>
        <v>0</v>
      </c>
      <c r="I43" s="63">
        <f>SUMIFS(Mai!$I$5:$I$605,Mai!$U$5:$U$605,"Receita",Mai!$G$5:$G$605,DRE!$D43)</f>
        <v>0</v>
      </c>
      <c r="J43" s="63">
        <f>SUMIFS(Jun!$I$5:$I$605,Jun!$U$5:$U$605,"Receita",Jun!$G$5:$G$605,DRE!$D43)</f>
        <v>0</v>
      </c>
      <c r="K43" s="63">
        <f>SUMIFS(Jul!$I$5:$I$605,Jul!$U$5:$U$605,"Receita",Jul!$G$5:$G$605,DRE!$D43)</f>
        <v>0</v>
      </c>
      <c r="L43" s="63">
        <f>SUMIFS(Ago!$I$5:$I$605,Ago!$U$5:$U$605,"Receita",Ago!$G$5:$G$605,DRE!$D43)</f>
        <v>0</v>
      </c>
      <c r="M43" s="63">
        <f>SUMIFS(Set!$I$5:$I$605,Set!$U$5:$U$605,"Receita",Set!$G$5:$G$605,DRE!$D43)</f>
        <v>0</v>
      </c>
      <c r="N43" s="63">
        <f>SUMIFS(Out!$I$5:$I$605,Out!$U$5:$U$605,"Receita",Out!$G$5:$G$605,DRE!$D43)</f>
        <v>0</v>
      </c>
      <c r="O43" s="63">
        <f>SUMIFS(Nov!$I$5:$I$605,Nov!$U$5:$U$605,"Receita",Nov!$G$5:$G$605,DRE!$D43)</f>
        <v>0</v>
      </c>
      <c r="P43" s="63">
        <f>SUMIFS(Dez!$I$5:$I$605,Dez!$U$5:$U$605,"Receita",Dez!$G$5:$G$605,DRE!$D43)</f>
        <v>0</v>
      </c>
      <c r="Q43" s="63">
        <f t="shared" si="11"/>
        <v>0</v>
      </c>
    </row>
    <row r="44" spans="2:17" ht="28.5" customHeight="1" thickTop="1" thickBot="1" x14ac:dyDescent="0.3">
      <c r="B44" s="85">
        <v>41</v>
      </c>
      <c r="C44" s="46" t="str">
        <f>'PC Receitas'!C30</f>
        <v>4.1.26</v>
      </c>
      <c r="D44" s="47" t="str">
        <f>VLOOKUP(C44,'PC Receitas'!$C$4:$D$103,2,FALSE)</f>
        <v>-</v>
      </c>
      <c r="E44" s="63">
        <f>SUMIFS(Jan!$I$5:$I$605,Jan!$U$5:$U$605,"Receita",Jan!$G$5:$G$605,DRE!$D44)</f>
        <v>0</v>
      </c>
      <c r="F44" s="63">
        <f>SUMIFS(Fev!$I$5:$I$605,Fev!$U$5:$U$605,"Receita",Fev!$G$5:$G$605,DRE!$D44)</f>
        <v>0</v>
      </c>
      <c r="G44" s="63">
        <f>SUMIFS(Mar!$I$5:$I$605,Mar!$U$5:$U$605,"Receita",Mar!$G$5:$G$605,DRE!$D44)</f>
        <v>0</v>
      </c>
      <c r="H44" s="63">
        <f>SUMIFS(Abr!$I$5:$I$605,Abr!$U$5:$U$605,"Receita",Abr!$G$5:$G$605,DRE!$D44)</f>
        <v>0</v>
      </c>
      <c r="I44" s="63">
        <f>SUMIFS(Mai!$I$5:$I$605,Mai!$U$5:$U$605,"Receita",Mai!$G$5:$G$605,DRE!$D44)</f>
        <v>0</v>
      </c>
      <c r="J44" s="63">
        <f>SUMIFS(Jun!$I$5:$I$605,Jun!$U$5:$U$605,"Receita",Jun!$G$5:$G$605,DRE!$D44)</f>
        <v>0</v>
      </c>
      <c r="K44" s="63">
        <f>SUMIFS(Jul!$I$5:$I$605,Jul!$U$5:$U$605,"Receita",Jul!$G$5:$G$605,DRE!$D44)</f>
        <v>0</v>
      </c>
      <c r="L44" s="63">
        <f>SUMIFS(Ago!$I$5:$I$605,Ago!$U$5:$U$605,"Receita",Ago!$G$5:$G$605,DRE!$D44)</f>
        <v>0</v>
      </c>
      <c r="M44" s="63">
        <f>SUMIFS(Set!$I$5:$I$605,Set!$U$5:$U$605,"Receita",Set!$G$5:$G$605,DRE!$D44)</f>
        <v>0</v>
      </c>
      <c r="N44" s="63">
        <f>SUMIFS(Out!$I$5:$I$605,Out!$U$5:$U$605,"Receita",Out!$G$5:$G$605,DRE!$D44)</f>
        <v>0</v>
      </c>
      <c r="O44" s="63">
        <f>SUMIFS(Nov!$I$5:$I$605,Nov!$U$5:$U$605,"Receita",Nov!$G$5:$G$605,DRE!$D44)</f>
        <v>0</v>
      </c>
      <c r="P44" s="63">
        <f>SUMIFS(Dez!$I$5:$I$605,Dez!$U$5:$U$605,"Receita",Dez!$G$5:$G$605,DRE!$D44)</f>
        <v>0</v>
      </c>
      <c r="Q44" s="63">
        <f t="shared" si="11"/>
        <v>0</v>
      </c>
    </row>
    <row r="45" spans="2:17" ht="28.5" customHeight="1" thickTop="1" thickBot="1" x14ac:dyDescent="0.3">
      <c r="B45" s="85">
        <v>42</v>
      </c>
      <c r="C45" s="46" t="str">
        <f>'PC Receitas'!C31</f>
        <v>4.1.27</v>
      </c>
      <c r="D45" s="47" t="str">
        <f>VLOOKUP(C45,'PC Receitas'!$C$4:$D$103,2,FALSE)</f>
        <v>-</v>
      </c>
      <c r="E45" s="63">
        <f>SUMIFS(Jan!$I$5:$I$605,Jan!$U$5:$U$605,"Receita",Jan!$G$5:$G$605,DRE!$D45)</f>
        <v>0</v>
      </c>
      <c r="F45" s="63">
        <f>SUMIFS(Fev!$I$5:$I$605,Fev!$U$5:$U$605,"Receita",Fev!$G$5:$G$605,DRE!$D45)</f>
        <v>0</v>
      </c>
      <c r="G45" s="63">
        <f>SUMIFS(Mar!$I$5:$I$605,Mar!$U$5:$U$605,"Receita",Mar!$G$5:$G$605,DRE!$D45)</f>
        <v>0</v>
      </c>
      <c r="H45" s="63">
        <f>SUMIFS(Abr!$I$5:$I$605,Abr!$U$5:$U$605,"Receita",Abr!$G$5:$G$605,DRE!$D45)</f>
        <v>0</v>
      </c>
      <c r="I45" s="63">
        <f>SUMIFS(Mai!$I$5:$I$605,Mai!$U$5:$U$605,"Receita",Mai!$G$5:$G$605,DRE!$D45)</f>
        <v>0</v>
      </c>
      <c r="J45" s="63">
        <f>SUMIFS(Jun!$I$5:$I$605,Jun!$U$5:$U$605,"Receita",Jun!$G$5:$G$605,DRE!$D45)</f>
        <v>0</v>
      </c>
      <c r="K45" s="63">
        <f>SUMIFS(Jul!$I$5:$I$605,Jul!$U$5:$U$605,"Receita",Jul!$G$5:$G$605,DRE!$D45)</f>
        <v>0</v>
      </c>
      <c r="L45" s="63">
        <f>SUMIFS(Ago!$I$5:$I$605,Ago!$U$5:$U$605,"Receita",Ago!$G$5:$G$605,DRE!$D45)</f>
        <v>0</v>
      </c>
      <c r="M45" s="63">
        <f>SUMIFS(Set!$I$5:$I$605,Set!$U$5:$U$605,"Receita",Set!$G$5:$G$605,DRE!$D45)</f>
        <v>0</v>
      </c>
      <c r="N45" s="63">
        <f>SUMIFS(Out!$I$5:$I$605,Out!$U$5:$U$605,"Receita",Out!$G$5:$G$605,DRE!$D45)</f>
        <v>0</v>
      </c>
      <c r="O45" s="63">
        <f>SUMIFS(Nov!$I$5:$I$605,Nov!$U$5:$U$605,"Receita",Nov!$G$5:$G$605,DRE!$D45)</f>
        <v>0</v>
      </c>
      <c r="P45" s="63">
        <f>SUMIFS(Dez!$I$5:$I$605,Dez!$U$5:$U$605,"Receita",Dez!$G$5:$G$605,DRE!$D45)</f>
        <v>0</v>
      </c>
      <c r="Q45" s="63">
        <f t="shared" si="11"/>
        <v>0</v>
      </c>
    </row>
    <row r="46" spans="2:17" ht="28.5" customHeight="1" thickTop="1" thickBot="1" x14ac:dyDescent="0.3">
      <c r="B46" s="85">
        <v>43</v>
      </c>
      <c r="C46" s="46" t="str">
        <f>'PC Receitas'!C32</f>
        <v>4.1.28</v>
      </c>
      <c r="D46" s="47" t="str">
        <f>VLOOKUP(C46,'PC Receitas'!$C$4:$D$103,2,FALSE)</f>
        <v>-</v>
      </c>
      <c r="E46" s="63">
        <f>SUMIFS(Jan!$I$5:$I$605,Jan!$U$5:$U$605,"Receita",Jan!$G$5:$G$605,DRE!$D46)</f>
        <v>0</v>
      </c>
      <c r="F46" s="63">
        <f>SUMIFS(Fev!$I$5:$I$605,Fev!$U$5:$U$605,"Receita",Fev!$G$5:$G$605,DRE!$D46)</f>
        <v>0</v>
      </c>
      <c r="G46" s="63">
        <f>SUMIFS(Mar!$I$5:$I$605,Mar!$U$5:$U$605,"Receita",Mar!$G$5:$G$605,DRE!$D46)</f>
        <v>0</v>
      </c>
      <c r="H46" s="63">
        <f>SUMIFS(Abr!$I$5:$I$605,Abr!$U$5:$U$605,"Receita",Abr!$G$5:$G$605,DRE!$D46)</f>
        <v>0</v>
      </c>
      <c r="I46" s="63">
        <f>SUMIFS(Mai!$I$5:$I$605,Mai!$U$5:$U$605,"Receita",Mai!$G$5:$G$605,DRE!$D46)</f>
        <v>0</v>
      </c>
      <c r="J46" s="63">
        <f>SUMIFS(Jun!$I$5:$I$605,Jun!$U$5:$U$605,"Receita",Jun!$G$5:$G$605,DRE!$D46)</f>
        <v>0</v>
      </c>
      <c r="K46" s="63">
        <f>SUMIFS(Jul!$I$5:$I$605,Jul!$U$5:$U$605,"Receita",Jul!$G$5:$G$605,DRE!$D46)</f>
        <v>0</v>
      </c>
      <c r="L46" s="63">
        <f>SUMIFS(Ago!$I$5:$I$605,Ago!$U$5:$U$605,"Receita",Ago!$G$5:$G$605,DRE!$D46)</f>
        <v>0</v>
      </c>
      <c r="M46" s="63">
        <f>SUMIFS(Set!$I$5:$I$605,Set!$U$5:$U$605,"Receita",Set!$G$5:$G$605,DRE!$D46)</f>
        <v>0</v>
      </c>
      <c r="N46" s="63">
        <f>SUMIFS(Out!$I$5:$I$605,Out!$U$5:$U$605,"Receita",Out!$G$5:$G$605,DRE!$D46)</f>
        <v>0</v>
      </c>
      <c r="O46" s="63">
        <f>SUMIFS(Nov!$I$5:$I$605,Nov!$U$5:$U$605,"Receita",Nov!$G$5:$G$605,DRE!$D46)</f>
        <v>0</v>
      </c>
      <c r="P46" s="63">
        <f>SUMIFS(Dez!$I$5:$I$605,Dez!$U$5:$U$605,"Receita",Dez!$G$5:$G$605,DRE!$D46)</f>
        <v>0</v>
      </c>
      <c r="Q46" s="63">
        <f t="shared" si="11"/>
        <v>0</v>
      </c>
    </row>
    <row r="47" spans="2:17" ht="28.5" customHeight="1" thickTop="1" thickBot="1" x14ac:dyDescent="0.3">
      <c r="B47" s="85">
        <v>44</v>
      </c>
      <c r="C47" s="46" t="str">
        <f>'PC Receitas'!C33</f>
        <v>4.1.29</v>
      </c>
      <c r="D47" s="47" t="str">
        <f>VLOOKUP(C47,'PC Receitas'!$C$4:$D$103,2,FALSE)</f>
        <v>-</v>
      </c>
      <c r="E47" s="63">
        <f>SUMIFS(Jan!$I$5:$I$605,Jan!$U$5:$U$605,"Receita",Jan!$G$5:$G$605,DRE!$D47)</f>
        <v>0</v>
      </c>
      <c r="F47" s="63">
        <f>SUMIFS(Fev!$I$5:$I$605,Fev!$U$5:$U$605,"Receita",Fev!$G$5:$G$605,DRE!$D47)</f>
        <v>0</v>
      </c>
      <c r="G47" s="63">
        <f>SUMIFS(Mar!$I$5:$I$605,Mar!$U$5:$U$605,"Receita",Mar!$G$5:$G$605,DRE!$D47)</f>
        <v>0</v>
      </c>
      <c r="H47" s="63">
        <f>SUMIFS(Abr!$I$5:$I$605,Abr!$U$5:$U$605,"Receita",Abr!$G$5:$G$605,DRE!$D47)</f>
        <v>0</v>
      </c>
      <c r="I47" s="63">
        <f>SUMIFS(Mai!$I$5:$I$605,Mai!$U$5:$U$605,"Receita",Mai!$G$5:$G$605,DRE!$D47)</f>
        <v>0</v>
      </c>
      <c r="J47" s="63">
        <f>SUMIFS(Jun!$I$5:$I$605,Jun!$U$5:$U$605,"Receita",Jun!$G$5:$G$605,DRE!$D47)</f>
        <v>0</v>
      </c>
      <c r="K47" s="63">
        <f>SUMIFS(Jul!$I$5:$I$605,Jul!$U$5:$U$605,"Receita",Jul!$G$5:$G$605,DRE!$D47)</f>
        <v>0</v>
      </c>
      <c r="L47" s="63">
        <f>SUMIFS(Ago!$I$5:$I$605,Ago!$U$5:$U$605,"Receita",Ago!$G$5:$G$605,DRE!$D47)</f>
        <v>0</v>
      </c>
      <c r="M47" s="63">
        <f>SUMIFS(Set!$I$5:$I$605,Set!$U$5:$U$605,"Receita",Set!$G$5:$G$605,DRE!$D47)</f>
        <v>0</v>
      </c>
      <c r="N47" s="63">
        <f>SUMIFS(Out!$I$5:$I$605,Out!$U$5:$U$605,"Receita",Out!$G$5:$G$605,DRE!$D47)</f>
        <v>0</v>
      </c>
      <c r="O47" s="63">
        <f>SUMIFS(Nov!$I$5:$I$605,Nov!$U$5:$U$605,"Receita",Nov!$G$5:$G$605,DRE!$D47)</f>
        <v>0</v>
      </c>
      <c r="P47" s="63">
        <f>SUMIFS(Dez!$I$5:$I$605,Dez!$U$5:$U$605,"Receita",Dez!$G$5:$G$605,DRE!$D47)</f>
        <v>0</v>
      </c>
      <c r="Q47" s="63">
        <f t="shared" si="11"/>
        <v>0</v>
      </c>
    </row>
    <row r="48" spans="2:17" ht="28.5" customHeight="1" thickTop="1" thickBot="1" x14ac:dyDescent="0.3">
      <c r="B48" s="85">
        <v>45</v>
      </c>
      <c r="C48" s="46" t="str">
        <f>'PC Receitas'!C34</f>
        <v>4.1.30</v>
      </c>
      <c r="D48" s="47" t="str">
        <f>VLOOKUP(C48,'PC Receitas'!$C$4:$D$103,2,FALSE)</f>
        <v>-</v>
      </c>
      <c r="E48" s="63">
        <f>SUMIFS(Jan!$I$5:$I$605,Jan!$U$5:$U$605,"Receita",Jan!$G$5:$G$605,DRE!$D48)</f>
        <v>0</v>
      </c>
      <c r="F48" s="63">
        <f>SUMIFS(Fev!$I$5:$I$605,Fev!$U$5:$U$605,"Receita",Fev!$G$5:$G$605,DRE!$D48)</f>
        <v>0</v>
      </c>
      <c r="G48" s="63">
        <f>SUMIFS(Mar!$I$5:$I$605,Mar!$U$5:$U$605,"Receita",Mar!$G$5:$G$605,DRE!$D48)</f>
        <v>0</v>
      </c>
      <c r="H48" s="63">
        <f>SUMIFS(Abr!$I$5:$I$605,Abr!$U$5:$U$605,"Receita",Abr!$G$5:$G$605,DRE!$D48)</f>
        <v>0</v>
      </c>
      <c r="I48" s="63">
        <f>SUMIFS(Mai!$I$5:$I$605,Mai!$U$5:$U$605,"Receita",Mai!$G$5:$G$605,DRE!$D48)</f>
        <v>0</v>
      </c>
      <c r="J48" s="63">
        <f>SUMIFS(Jun!$I$5:$I$605,Jun!$U$5:$U$605,"Receita",Jun!$G$5:$G$605,DRE!$D48)</f>
        <v>0</v>
      </c>
      <c r="K48" s="63">
        <f>SUMIFS(Jul!$I$5:$I$605,Jul!$U$5:$U$605,"Receita",Jul!$G$5:$G$605,DRE!$D48)</f>
        <v>0</v>
      </c>
      <c r="L48" s="63">
        <f>SUMIFS(Ago!$I$5:$I$605,Ago!$U$5:$U$605,"Receita",Ago!$G$5:$G$605,DRE!$D48)</f>
        <v>0</v>
      </c>
      <c r="M48" s="63">
        <f>SUMIFS(Set!$I$5:$I$605,Set!$U$5:$U$605,"Receita",Set!$G$5:$G$605,DRE!$D48)</f>
        <v>0</v>
      </c>
      <c r="N48" s="63">
        <f>SUMIFS(Out!$I$5:$I$605,Out!$U$5:$U$605,"Receita",Out!$G$5:$G$605,DRE!$D48)</f>
        <v>0</v>
      </c>
      <c r="O48" s="63">
        <f>SUMIFS(Nov!$I$5:$I$605,Nov!$U$5:$U$605,"Receita",Nov!$G$5:$G$605,DRE!$D48)</f>
        <v>0</v>
      </c>
      <c r="P48" s="63">
        <f>SUMIFS(Dez!$I$5:$I$605,Dez!$U$5:$U$605,"Receita",Dez!$G$5:$G$605,DRE!$D48)</f>
        <v>0</v>
      </c>
      <c r="Q48" s="63">
        <f t="shared" si="11"/>
        <v>0</v>
      </c>
    </row>
    <row r="49" spans="2:17" ht="28.5" customHeight="1" thickTop="1" thickBot="1" x14ac:dyDescent="0.3">
      <c r="B49" s="85">
        <v>46</v>
      </c>
      <c r="C49" s="46" t="str">
        <f>'PC Receitas'!C35</f>
        <v>4.1.31</v>
      </c>
      <c r="D49" s="47" t="str">
        <f>VLOOKUP(C49,'PC Receitas'!$C$4:$D$103,2,FALSE)</f>
        <v>-</v>
      </c>
      <c r="E49" s="63">
        <f>SUMIFS(Jan!$I$5:$I$605,Jan!$U$5:$U$605,"Receita",Jan!$G$5:$G$605,DRE!$D49)</f>
        <v>0</v>
      </c>
      <c r="F49" s="63">
        <f>SUMIFS(Fev!$I$5:$I$605,Fev!$U$5:$U$605,"Receita",Fev!$G$5:$G$605,DRE!$D49)</f>
        <v>0</v>
      </c>
      <c r="G49" s="63">
        <f>SUMIFS(Mar!$I$5:$I$605,Mar!$U$5:$U$605,"Receita",Mar!$G$5:$G$605,DRE!$D49)</f>
        <v>0</v>
      </c>
      <c r="H49" s="63">
        <f>SUMIFS(Abr!$I$5:$I$605,Abr!$U$5:$U$605,"Receita",Abr!$G$5:$G$605,DRE!$D49)</f>
        <v>0</v>
      </c>
      <c r="I49" s="63">
        <f>SUMIFS(Mai!$I$5:$I$605,Mai!$U$5:$U$605,"Receita",Mai!$G$5:$G$605,DRE!$D49)</f>
        <v>0</v>
      </c>
      <c r="J49" s="63">
        <f>SUMIFS(Jun!$I$5:$I$605,Jun!$U$5:$U$605,"Receita",Jun!$G$5:$G$605,DRE!$D49)</f>
        <v>0</v>
      </c>
      <c r="K49" s="63">
        <f>SUMIFS(Jul!$I$5:$I$605,Jul!$U$5:$U$605,"Receita",Jul!$G$5:$G$605,DRE!$D49)</f>
        <v>0</v>
      </c>
      <c r="L49" s="63">
        <f>SUMIFS(Ago!$I$5:$I$605,Ago!$U$5:$U$605,"Receita",Ago!$G$5:$G$605,DRE!$D49)</f>
        <v>0</v>
      </c>
      <c r="M49" s="63">
        <f>SUMIFS(Set!$I$5:$I$605,Set!$U$5:$U$605,"Receita",Set!$G$5:$G$605,DRE!$D49)</f>
        <v>0</v>
      </c>
      <c r="N49" s="63">
        <f>SUMIFS(Out!$I$5:$I$605,Out!$U$5:$U$605,"Receita",Out!$G$5:$G$605,DRE!$D49)</f>
        <v>0</v>
      </c>
      <c r="O49" s="63">
        <f>SUMIFS(Nov!$I$5:$I$605,Nov!$U$5:$U$605,"Receita",Nov!$G$5:$G$605,DRE!$D49)</f>
        <v>0</v>
      </c>
      <c r="P49" s="63">
        <f>SUMIFS(Dez!$I$5:$I$605,Dez!$U$5:$U$605,"Receita",Dez!$G$5:$G$605,DRE!$D49)</f>
        <v>0</v>
      </c>
      <c r="Q49" s="63">
        <f t="shared" si="11"/>
        <v>0</v>
      </c>
    </row>
    <row r="50" spans="2:17" ht="28.5" customHeight="1" thickTop="1" thickBot="1" x14ac:dyDescent="0.3">
      <c r="B50" s="85">
        <v>47</v>
      </c>
      <c r="C50" s="46" t="str">
        <f>'PC Receitas'!C36</f>
        <v>4.1.32</v>
      </c>
      <c r="D50" s="47" t="str">
        <f>VLOOKUP(C50,'PC Receitas'!$C$4:$D$103,2,FALSE)</f>
        <v>-</v>
      </c>
      <c r="E50" s="63">
        <f>SUMIFS(Jan!$I$5:$I$605,Jan!$U$5:$U$605,"Receita",Jan!$G$5:$G$605,DRE!$D50)</f>
        <v>0</v>
      </c>
      <c r="F50" s="63">
        <f>SUMIFS(Fev!$I$5:$I$605,Fev!$U$5:$U$605,"Receita",Fev!$G$5:$G$605,DRE!$D50)</f>
        <v>0</v>
      </c>
      <c r="G50" s="63">
        <f>SUMIFS(Mar!$I$5:$I$605,Mar!$U$5:$U$605,"Receita",Mar!$G$5:$G$605,DRE!$D50)</f>
        <v>0</v>
      </c>
      <c r="H50" s="63">
        <f>SUMIFS(Abr!$I$5:$I$605,Abr!$U$5:$U$605,"Receita",Abr!$G$5:$G$605,DRE!$D50)</f>
        <v>0</v>
      </c>
      <c r="I50" s="63">
        <f>SUMIFS(Mai!$I$5:$I$605,Mai!$U$5:$U$605,"Receita",Mai!$G$5:$G$605,DRE!$D50)</f>
        <v>0</v>
      </c>
      <c r="J50" s="63">
        <f>SUMIFS(Jun!$I$5:$I$605,Jun!$U$5:$U$605,"Receita",Jun!$G$5:$G$605,DRE!$D50)</f>
        <v>0</v>
      </c>
      <c r="K50" s="63">
        <f>SUMIFS(Jul!$I$5:$I$605,Jul!$U$5:$U$605,"Receita",Jul!$G$5:$G$605,DRE!$D50)</f>
        <v>0</v>
      </c>
      <c r="L50" s="63">
        <f>SUMIFS(Ago!$I$5:$I$605,Ago!$U$5:$U$605,"Receita",Ago!$G$5:$G$605,DRE!$D50)</f>
        <v>0</v>
      </c>
      <c r="M50" s="63">
        <f>SUMIFS(Set!$I$5:$I$605,Set!$U$5:$U$605,"Receita",Set!$G$5:$G$605,DRE!$D50)</f>
        <v>0</v>
      </c>
      <c r="N50" s="63">
        <f>SUMIFS(Out!$I$5:$I$605,Out!$U$5:$U$605,"Receita",Out!$G$5:$G$605,DRE!$D50)</f>
        <v>0</v>
      </c>
      <c r="O50" s="63">
        <f>SUMIFS(Nov!$I$5:$I$605,Nov!$U$5:$U$605,"Receita",Nov!$G$5:$G$605,DRE!$D50)</f>
        <v>0</v>
      </c>
      <c r="P50" s="63">
        <f>SUMIFS(Dez!$I$5:$I$605,Dez!$U$5:$U$605,"Receita",Dez!$G$5:$G$605,DRE!$D50)</f>
        <v>0</v>
      </c>
      <c r="Q50" s="63">
        <f t="shared" si="11"/>
        <v>0</v>
      </c>
    </row>
    <row r="51" spans="2:17" ht="28.5" customHeight="1" thickTop="1" thickBot="1" x14ac:dyDescent="0.3">
      <c r="B51" s="85">
        <v>48</v>
      </c>
      <c r="C51" s="46" t="str">
        <f>'PC Receitas'!C37</f>
        <v>4.1.33</v>
      </c>
      <c r="D51" s="47" t="str">
        <f>VLOOKUP(C51,'PC Receitas'!$C$4:$D$103,2,FALSE)</f>
        <v>-</v>
      </c>
      <c r="E51" s="63">
        <f>SUMIFS(Jan!$I$5:$I$605,Jan!$U$5:$U$605,"Receita",Jan!$G$5:$G$605,DRE!$D51)</f>
        <v>0</v>
      </c>
      <c r="F51" s="63">
        <f>SUMIFS(Fev!$I$5:$I$605,Fev!$U$5:$U$605,"Receita",Fev!$G$5:$G$605,DRE!$D51)</f>
        <v>0</v>
      </c>
      <c r="G51" s="63">
        <f>SUMIFS(Mar!$I$5:$I$605,Mar!$U$5:$U$605,"Receita",Mar!$G$5:$G$605,DRE!$D51)</f>
        <v>0</v>
      </c>
      <c r="H51" s="63">
        <f>SUMIFS(Abr!$I$5:$I$605,Abr!$U$5:$U$605,"Receita",Abr!$G$5:$G$605,DRE!$D51)</f>
        <v>0</v>
      </c>
      <c r="I51" s="63">
        <f>SUMIFS(Mai!$I$5:$I$605,Mai!$U$5:$U$605,"Receita",Mai!$G$5:$G$605,DRE!$D51)</f>
        <v>0</v>
      </c>
      <c r="J51" s="63">
        <f>SUMIFS(Jun!$I$5:$I$605,Jun!$U$5:$U$605,"Receita",Jun!$G$5:$G$605,DRE!$D51)</f>
        <v>0</v>
      </c>
      <c r="K51" s="63">
        <f>SUMIFS(Jul!$I$5:$I$605,Jul!$U$5:$U$605,"Receita",Jul!$G$5:$G$605,DRE!$D51)</f>
        <v>0</v>
      </c>
      <c r="L51" s="63">
        <f>SUMIFS(Ago!$I$5:$I$605,Ago!$U$5:$U$605,"Receita",Ago!$G$5:$G$605,DRE!$D51)</f>
        <v>0</v>
      </c>
      <c r="M51" s="63">
        <f>SUMIFS(Set!$I$5:$I$605,Set!$U$5:$U$605,"Receita",Set!$G$5:$G$605,DRE!$D51)</f>
        <v>0</v>
      </c>
      <c r="N51" s="63">
        <f>SUMIFS(Out!$I$5:$I$605,Out!$U$5:$U$605,"Receita",Out!$G$5:$G$605,DRE!$D51)</f>
        <v>0</v>
      </c>
      <c r="O51" s="63">
        <f>SUMIFS(Nov!$I$5:$I$605,Nov!$U$5:$U$605,"Receita",Nov!$G$5:$G$605,DRE!$D51)</f>
        <v>0</v>
      </c>
      <c r="P51" s="63">
        <f>SUMIFS(Dez!$I$5:$I$605,Dez!$U$5:$U$605,"Receita",Dez!$G$5:$G$605,DRE!$D51)</f>
        <v>0</v>
      </c>
      <c r="Q51" s="63">
        <f t="shared" si="11"/>
        <v>0</v>
      </c>
    </row>
    <row r="52" spans="2:17" ht="28.5" customHeight="1" thickTop="1" thickBot="1" x14ac:dyDescent="0.3">
      <c r="B52" s="85">
        <v>49</v>
      </c>
      <c r="C52" s="46" t="str">
        <f>'PC Receitas'!C38</f>
        <v>4.1.34</v>
      </c>
      <c r="D52" s="47" t="str">
        <f>VLOOKUP(C52,'PC Receitas'!$C$4:$D$103,2,FALSE)</f>
        <v>-</v>
      </c>
      <c r="E52" s="63">
        <f>SUMIFS(Jan!$I$5:$I$605,Jan!$U$5:$U$605,"Receita",Jan!$G$5:$G$605,DRE!$D52)</f>
        <v>0</v>
      </c>
      <c r="F52" s="63">
        <f>SUMIFS(Fev!$I$5:$I$605,Fev!$U$5:$U$605,"Receita",Fev!$G$5:$G$605,DRE!$D52)</f>
        <v>0</v>
      </c>
      <c r="G52" s="63">
        <f>SUMIFS(Mar!$I$5:$I$605,Mar!$U$5:$U$605,"Receita",Mar!$G$5:$G$605,DRE!$D52)</f>
        <v>0</v>
      </c>
      <c r="H52" s="63">
        <f>SUMIFS(Abr!$I$5:$I$605,Abr!$U$5:$U$605,"Receita",Abr!$G$5:$G$605,DRE!$D52)</f>
        <v>0</v>
      </c>
      <c r="I52" s="63">
        <f>SUMIFS(Mai!$I$5:$I$605,Mai!$U$5:$U$605,"Receita",Mai!$G$5:$G$605,DRE!$D52)</f>
        <v>0</v>
      </c>
      <c r="J52" s="63">
        <f>SUMIFS(Jun!$I$5:$I$605,Jun!$U$5:$U$605,"Receita",Jun!$G$5:$G$605,DRE!$D52)</f>
        <v>0</v>
      </c>
      <c r="K52" s="63">
        <f>SUMIFS(Jul!$I$5:$I$605,Jul!$U$5:$U$605,"Receita",Jul!$G$5:$G$605,DRE!$D52)</f>
        <v>0</v>
      </c>
      <c r="L52" s="63">
        <f>SUMIFS(Ago!$I$5:$I$605,Ago!$U$5:$U$605,"Receita",Ago!$G$5:$G$605,DRE!$D52)</f>
        <v>0</v>
      </c>
      <c r="M52" s="63">
        <f>SUMIFS(Set!$I$5:$I$605,Set!$U$5:$U$605,"Receita",Set!$G$5:$G$605,DRE!$D52)</f>
        <v>0</v>
      </c>
      <c r="N52" s="63">
        <f>SUMIFS(Out!$I$5:$I$605,Out!$U$5:$U$605,"Receita",Out!$G$5:$G$605,DRE!$D52)</f>
        <v>0</v>
      </c>
      <c r="O52" s="63">
        <f>SUMIFS(Nov!$I$5:$I$605,Nov!$U$5:$U$605,"Receita",Nov!$G$5:$G$605,DRE!$D52)</f>
        <v>0</v>
      </c>
      <c r="P52" s="63">
        <f>SUMIFS(Dez!$I$5:$I$605,Dez!$U$5:$U$605,"Receita",Dez!$G$5:$G$605,DRE!$D52)</f>
        <v>0</v>
      </c>
      <c r="Q52" s="63">
        <f t="shared" si="11"/>
        <v>0</v>
      </c>
    </row>
    <row r="53" spans="2:17" ht="28.5" customHeight="1" thickTop="1" thickBot="1" x14ac:dyDescent="0.3">
      <c r="B53" s="85">
        <v>50</v>
      </c>
      <c r="C53" s="46" t="str">
        <f>'PC Receitas'!C39</f>
        <v>4.1.35</v>
      </c>
      <c r="D53" s="47" t="str">
        <f>VLOOKUP(C53,'PC Receitas'!$C$4:$D$103,2,FALSE)</f>
        <v>-</v>
      </c>
      <c r="E53" s="63">
        <f>SUMIFS(Jan!$I$5:$I$605,Jan!$U$5:$U$605,"Receita",Jan!$G$5:$G$605,DRE!$D53)</f>
        <v>0</v>
      </c>
      <c r="F53" s="63">
        <f>SUMIFS(Fev!$I$5:$I$605,Fev!$U$5:$U$605,"Receita",Fev!$G$5:$G$605,DRE!$D53)</f>
        <v>0</v>
      </c>
      <c r="G53" s="63">
        <f>SUMIFS(Mar!$I$5:$I$605,Mar!$U$5:$U$605,"Receita",Mar!$G$5:$G$605,DRE!$D53)</f>
        <v>0</v>
      </c>
      <c r="H53" s="63">
        <f>SUMIFS(Abr!$I$5:$I$605,Abr!$U$5:$U$605,"Receita",Abr!$G$5:$G$605,DRE!$D53)</f>
        <v>0</v>
      </c>
      <c r="I53" s="63">
        <f>SUMIFS(Mai!$I$5:$I$605,Mai!$U$5:$U$605,"Receita",Mai!$G$5:$G$605,DRE!$D53)</f>
        <v>0</v>
      </c>
      <c r="J53" s="63">
        <f>SUMIFS(Jun!$I$5:$I$605,Jun!$U$5:$U$605,"Receita",Jun!$G$5:$G$605,DRE!$D53)</f>
        <v>0</v>
      </c>
      <c r="K53" s="63">
        <f>SUMIFS(Jul!$I$5:$I$605,Jul!$U$5:$U$605,"Receita",Jul!$G$5:$G$605,DRE!$D53)</f>
        <v>0</v>
      </c>
      <c r="L53" s="63">
        <f>SUMIFS(Ago!$I$5:$I$605,Ago!$U$5:$U$605,"Receita",Ago!$G$5:$G$605,DRE!$D53)</f>
        <v>0</v>
      </c>
      <c r="M53" s="63">
        <f>SUMIFS(Set!$I$5:$I$605,Set!$U$5:$U$605,"Receita",Set!$G$5:$G$605,DRE!$D53)</f>
        <v>0</v>
      </c>
      <c r="N53" s="63">
        <f>SUMIFS(Out!$I$5:$I$605,Out!$U$5:$U$605,"Receita",Out!$G$5:$G$605,DRE!$D53)</f>
        <v>0</v>
      </c>
      <c r="O53" s="63">
        <f>SUMIFS(Nov!$I$5:$I$605,Nov!$U$5:$U$605,"Receita",Nov!$G$5:$G$605,DRE!$D53)</f>
        <v>0</v>
      </c>
      <c r="P53" s="63">
        <f>SUMIFS(Dez!$I$5:$I$605,Dez!$U$5:$U$605,"Receita",Dez!$G$5:$G$605,DRE!$D53)</f>
        <v>0</v>
      </c>
      <c r="Q53" s="63">
        <f t="shared" si="11"/>
        <v>0</v>
      </c>
    </row>
    <row r="54" spans="2:17" ht="28.5" customHeight="1" thickTop="1" thickBot="1" x14ac:dyDescent="0.3">
      <c r="B54" s="85">
        <v>51</v>
      </c>
      <c r="C54" s="46" t="str">
        <f>'PC Receitas'!C40</f>
        <v>4.1.36</v>
      </c>
      <c r="D54" s="47" t="str">
        <f>VLOOKUP(C54,'PC Receitas'!$C$4:$D$103,2,FALSE)</f>
        <v>-</v>
      </c>
      <c r="E54" s="63">
        <f>SUMIFS(Jan!$I$5:$I$605,Jan!$U$5:$U$605,"Receita",Jan!$G$5:$G$605,DRE!$D54)</f>
        <v>0</v>
      </c>
      <c r="F54" s="63">
        <f>SUMIFS(Fev!$I$5:$I$605,Fev!$U$5:$U$605,"Receita",Fev!$G$5:$G$605,DRE!$D54)</f>
        <v>0</v>
      </c>
      <c r="G54" s="63">
        <f>SUMIFS(Mar!$I$5:$I$605,Mar!$U$5:$U$605,"Receita",Mar!$G$5:$G$605,DRE!$D54)</f>
        <v>0</v>
      </c>
      <c r="H54" s="63">
        <f>SUMIFS(Abr!$I$5:$I$605,Abr!$U$5:$U$605,"Receita",Abr!$G$5:$G$605,DRE!$D54)</f>
        <v>0</v>
      </c>
      <c r="I54" s="63">
        <f>SUMIFS(Mai!$I$5:$I$605,Mai!$U$5:$U$605,"Receita",Mai!$G$5:$G$605,DRE!$D54)</f>
        <v>0</v>
      </c>
      <c r="J54" s="63">
        <f>SUMIFS(Jun!$I$5:$I$605,Jun!$U$5:$U$605,"Receita",Jun!$G$5:$G$605,DRE!$D54)</f>
        <v>0</v>
      </c>
      <c r="K54" s="63">
        <f>SUMIFS(Jul!$I$5:$I$605,Jul!$U$5:$U$605,"Receita",Jul!$G$5:$G$605,DRE!$D54)</f>
        <v>0</v>
      </c>
      <c r="L54" s="63">
        <f>SUMIFS(Ago!$I$5:$I$605,Ago!$U$5:$U$605,"Receita",Ago!$G$5:$G$605,DRE!$D54)</f>
        <v>0</v>
      </c>
      <c r="M54" s="63">
        <f>SUMIFS(Set!$I$5:$I$605,Set!$U$5:$U$605,"Receita",Set!$G$5:$G$605,DRE!$D54)</f>
        <v>0</v>
      </c>
      <c r="N54" s="63">
        <f>SUMIFS(Out!$I$5:$I$605,Out!$U$5:$U$605,"Receita",Out!$G$5:$G$605,DRE!$D54)</f>
        <v>0</v>
      </c>
      <c r="O54" s="63">
        <f>SUMIFS(Nov!$I$5:$I$605,Nov!$U$5:$U$605,"Receita",Nov!$G$5:$G$605,DRE!$D54)</f>
        <v>0</v>
      </c>
      <c r="P54" s="63">
        <f>SUMIFS(Dez!$I$5:$I$605,Dez!$U$5:$U$605,"Receita",Dez!$G$5:$G$605,DRE!$D54)</f>
        <v>0</v>
      </c>
      <c r="Q54" s="63">
        <f t="shared" si="11"/>
        <v>0</v>
      </c>
    </row>
    <row r="55" spans="2:17" ht="28.5" customHeight="1" thickTop="1" thickBot="1" x14ac:dyDescent="0.3">
      <c r="B55" s="85">
        <v>52</v>
      </c>
      <c r="C55" s="46" t="str">
        <f>'PC Receitas'!C41</f>
        <v>4.1.37</v>
      </c>
      <c r="D55" s="47" t="str">
        <f>VLOOKUP(C55,'PC Receitas'!$C$4:$D$103,2,FALSE)</f>
        <v>-</v>
      </c>
      <c r="E55" s="63">
        <f>SUMIFS(Jan!$I$5:$I$605,Jan!$U$5:$U$605,"Receita",Jan!$G$5:$G$605,DRE!$D55)</f>
        <v>0</v>
      </c>
      <c r="F55" s="63">
        <f>SUMIFS(Fev!$I$5:$I$605,Fev!$U$5:$U$605,"Receita",Fev!$G$5:$G$605,DRE!$D55)</f>
        <v>0</v>
      </c>
      <c r="G55" s="63">
        <f>SUMIFS(Mar!$I$5:$I$605,Mar!$U$5:$U$605,"Receita",Mar!$G$5:$G$605,DRE!$D55)</f>
        <v>0</v>
      </c>
      <c r="H55" s="63">
        <f>SUMIFS(Abr!$I$5:$I$605,Abr!$U$5:$U$605,"Receita",Abr!$G$5:$G$605,DRE!$D55)</f>
        <v>0</v>
      </c>
      <c r="I55" s="63">
        <f>SUMIFS(Mai!$I$5:$I$605,Mai!$U$5:$U$605,"Receita",Mai!$G$5:$G$605,DRE!$D55)</f>
        <v>0</v>
      </c>
      <c r="J55" s="63">
        <f>SUMIFS(Jun!$I$5:$I$605,Jun!$U$5:$U$605,"Receita",Jun!$G$5:$G$605,DRE!$D55)</f>
        <v>0</v>
      </c>
      <c r="K55" s="63">
        <f>SUMIFS(Jul!$I$5:$I$605,Jul!$U$5:$U$605,"Receita",Jul!$G$5:$G$605,DRE!$D55)</f>
        <v>0</v>
      </c>
      <c r="L55" s="63">
        <f>SUMIFS(Ago!$I$5:$I$605,Ago!$U$5:$U$605,"Receita",Ago!$G$5:$G$605,DRE!$D55)</f>
        <v>0</v>
      </c>
      <c r="M55" s="63">
        <f>SUMIFS(Set!$I$5:$I$605,Set!$U$5:$U$605,"Receita",Set!$G$5:$G$605,DRE!$D55)</f>
        <v>0</v>
      </c>
      <c r="N55" s="63">
        <f>SUMIFS(Out!$I$5:$I$605,Out!$U$5:$U$605,"Receita",Out!$G$5:$G$605,DRE!$D55)</f>
        <v>0</v>
      </c>
      <c r="O55" s="63">
        <f>SUMIFS(Nov!$I$5:$I$605,Nov!$U$5:$U$605,"Receita",Nov!$G$5:$G$605,DRE!$D55)</f>
        <v>0</v>
      </c>
      <c r="P55" s="63">
        <f>SUMIFS(Dez!$I$5:$I$605,Dez!$U$5:$U$605,"Receita",Dez!$G$5:$G$605,DRE!$D55)</f>
        <v>0</v>
      </c>
      <c r="Q55" s="63">
        <f t="shared" si="11"/>
        <v>0</v>
      </c>
    </row>
    <row r="56" spans="2:17" ht="28.5" customHeight="1" thickTop="1" thickBot="1" x14ac:dyDescent="0.3">
      <c r="B56" s="85">
        <v>53</v>
      </c>
      <c r="C56" s="46" t="str">
        <f>'PC Receitas'!C42</f>
        <v>4.1.38</v>
      </c>
      <c r="D56" s="47" t="str">
        <f>VLOOKUP(C56,'PC Receitas'!$C$4:$D$103,2,FALSE)</f>
        <v>-</v>
      </c>
      <c r="E56" s="63">
        <f>SUMIFS(Jan!$I$5:$I$605,Jan!$U$5:$U$605,"Receita",Jan!$G$5:$G$605,DRE!$D56)</f>
        <v>0</v>
      </c>
      <c r="F56" s="63">
        <f>SUMIFS(Fev!$I$5:$I$605,Fev!$U$5:$U$605,"Receita",Fev!$G$5:$G$605,DRE!$D56)</f>
        <v>0</v>
      </c>
      <c r="G56" s="63">
        <f>SUMIFS(Mar!$I$5:$I$605,Mar!$U$5:$U$605,"Receita",Mar!$G$5:$G$605,DRE!$D56)</f>
        <v>0</v>
      </c>
      <c r="H56" s="63">
        <f>SUMIFS(Abr!$I$5:$I$605,Abr!$U$5:$U$605,"Receita",Abr!$G$5:$G$605,DRE!$D56)</f>
        <v>0</v>
      </c>
      <c r="I56" s="63">
        <f>SUMIFS(Mai!$I$5:$I$605,Mai!$U$5:$U$605,"Receita",Mai!$G$5:$G$605,DRE!$D56)</f>
        <v>0</v>
      </c>
      <c r="J56" s="63">
        <f>SUMIFS(Jun!$I$5:$I$605,Jun!$U$5:$U$605,"Receita",Jun!$G$5:$G$605,DRE!$D56)</f>
        <v>0</v>
      </c>
      <c r="K56" s="63">
        <f>SUMIFS(Jul!$I$5:$I$605,Jul!$U$5:$U$605,"Receita",Jul!$G$5:$G$605,DRE!$D56)</f>
        <v>0</v>
      </c>
      <c r="L56" s="63">
        <f>SUMIFS(Ago!$I$5:$I$605,Ago!$U$5:$U$605,"Receita",Ago!$G$5:$G$605,DRE!$D56)</f>
        <v>0</v>
      </c>
      <c r="M56" s="63">
        <f>SUMIFS(Set!$I$5:$I$605,Set!$U$5:$U$605,"Receita",Set!$G$5:$G$605,DRE!$D56)</f>
        <v>0</v>
      </c>
      <c r="N56" s="63">
        <f>SUMIFS(Out!$I$5:$I$605,Out!$U$5:$U$605,"Receita",Out!$G$5:$G$605,DRE!$D56)</f>
        <v>0</v>
      </c>
      <c r="O56" s="63">
        <f>SUMIFS(Nov!$I$5:$I$605,Nov!$U$5:$U$605,"Receita",Nov!$G$5:$G$605,DRE!$D56)</f>
        <v>0</v>
      </c>
      <c r="P56" s="63">
        <f>SUMIFS(Dez!$I$5:$I$605,Dez!$U$5:$U$605,"Receita",Dez!$G$5:$G$605,DRE!$D56)</f>
        <v>0</v>
      </c>
      <c r="Q56" s="63">
        <f t="shared" si="11"/>
        <v>0</v>
      </c>
    </row>
    <row r="57" spans="2:17" ht="28.5" customHeight="1" thickTop="1" thickBot="1" x14ac:dyDescent="0.3">
      <c r="B57" s="85">
        <v>54</v>
      </c>
      <c r="C57" s="46" t="str">
        <f>'PC Receitas'!C43</f>
        <v>4.1.39</v>
      </c>
      <c r="D57" s="47" t="str">
        <f>VLOOKUP(C57,'PC Receitas'!$C$4:$D$103,2,FALSE)</f>
        <v>-</v>
      </c>
      <c r="E57" s="63">
        <f>SUMIFS(Jan!$I$5:$I$605,Jan!$U$5:$U$605,"Receita",Jan!$G$5:$G$605,DRE!$D57)</f>
        <v>0</v>
      </c>
      <c r="F57" s="63">
        <f>SUMIFS(Fev!$I$5:$I$605,Fev!$U$5:$U$605,"Receita",Fev!$G$5:$G$605,DRE!$D57)</f>
        <v>0</v>
      </c>
      <c r="G57" s="63">
        <f>SUMIFS(Mar!$I$5:$I$605,Mar!$U$5:$U$605,"Receita",Mar!$G$5:$G$605,DRE!$D57)</f>
        <v>0</v>
      </c>
      <c r="H57" s="63">
        <f>SUMIFS(Abr!$I$5:$I$605,Abr!$U$5:$U$605,"Receita",Abr!$G$5:$G$605,DRE!$D57)</f>
        <v>0</v>
      </c>
      <c r="I57" s="63">
        <f>SUMIFS(Mai!$I$5:$I$605,Mai!$U$5:$U$605,"Receita",Mai!$G$5:$G$605,DRE!$D57)</f>
        <v>0</v>
      </c>
      <c r="J57" s="63">
        <f>SUMIFS(Jun!$I$5:$I$605,Jun!$U$5:$U$605,"Receita",Jun!$G$5:$G$605,DRE!$D57)</f>
        <v>0</v>
      </c>
      <c r="K57" s="63">
        <f>SUMIFS(Jul!$I$5:$I$605,Jul!$U$5:$U$605,"Receita",Jul!$G$5:$G$605,DRE!$D57)</f>
        <v>0</v>
      </c>
      <c r="L57" s="63">
        <f>SUMIFS(Ago!$I$5:$I$605,Ago!$U$5:$U$605,"Receita",Ago!$G$5:$G$605,DRE!$D57)</f>
        <v>0</v>
      </c>
      <c r="M57" s="63">
        <f>SUMIFS(Set!$I$5:$I$605,Set!$U$5:$U$605,"Receita",Set!$G$5:$G$605,DRE!$D57)</f>
        <v>0</v>
      </c>
      <c r="N57" s="63">
        <f>SUMIFS(Out!$I$5:$I$605,Out!$U$5:$U$605,"Receita",Out!$G$5:$G$605,DRE!$D57)</f>
        <v>0</v>
      </c>
      <c r="O57" s="63">
        <f>SUMIFS(Nov!$I$5:$I$605,Nov!$U$5:$U$605,"Receita",Nov!$G$5:$G$605,DRE!$D57)</f>
        <v>0</v>
      </c>
      <c r="P57" s="63">
        <f>SUMIFS(Dez!$I$5:$I$605,Dez!$U$5:$U$605,"Receita",Dez!$G$5:$G$605,DRE!$D57)</f>
        <v>0</v>
      </c>
      <c r="Q57" s="63">
        <f t="shared" si="11"/>
        <v>0</v>
      </c>
    </row>
    <row r="58" spans="2:17" ht="28.5" customHeight="1" thickTop="1" thickBot="1" x14ac:dyDescent="0.3">
      <c r="B58" s="85">
        <v>55</v>
      </c>
      <c r="C58" s="46" t="str">
        <f>'PC Receitas'!C44</f>
        <v>4.1.40</v>
      </c>
      <c r="D58" s="47" t="str">
        <f>VLOOKUP(C58,'PC Receitas'!$C$4:$D$103,2,FALSE)</f>
        <v>-</v>
      </c>
      <c r="E58" s="63">
        <f>SUMIFS(Jan!$I$5:$I$605,Jan!$U$5:$U$605,"Receita",Jan!$G$5:$G$605,DRE!$D58)</f>
        <v>0</v>
      </c>
      <c r="F58" s="63">
        <f>SUMIFS(Fev!$I$5:$I$605,Fev!$U$5:$U$605,"Receita",Fev!$G$5:$G$605,DRE!$D58)</f>
        <v>0</v>
      </c>
      <c r="G58" s="63">
        <f>SUMIFS(Mar!$I$5:$I$605,Mar!$U$5:$U$605,"Receita",Mar!$G$5:$G$605,DRE!$D58)</f>
        <v>0</v>
      </c>
      <c r="H58" s="63">
        <f>SUMIFS(Abr!$I$5:$I$605,Abr!$U$5:$U$605,"Receita",Abr!$G$5:$G$605,DRE!$D58)</f>
        <v>0</v>
      </c>
      <c r="I58" s="63">
        <f>SUMIFS(Mai!$I$5:$I$605,Mai!$U$5:$U$605,"Receita",Mai!$G$5:$G$605,DRE!$D58)</f>
        <v>0</v>
      </c>
      <c r="J58" s="63">
        <f>SUMIFS(Jun!$I$5:$I$605,Jun!$U$5:$U$605,"Receita",Jun!$G$5:$G$605,DRE!$D58)</f>
        <v>0</v>
      </c>
      <c r="K58" s="63">
        <f>SUMIFS(Jul!$I$5:$I$605,Jul!$U$5:$U$605,"Receita",Jul!$G$5:$G$605,DRE!$D58)</f>
        <v>0</v>
      </c>
      <c r="L58" s="63">
        <f>SUMIFS(Ago!$I$5:$I$605,Ago!$U$5:$U$605,"Receita",Ago!$G$5:$G$605,DRE!$D58)</f>
        <v>0</v>
      </c>
      <c r="M58" s="63">
        <f>SUMIFS(Set!$I$5:$I$605,Set!$U$5:$U$605,"Receita",Set!$G$5:$G$605,DRE!$D58)</f>
        <v>0</v>
      </c>
      <c r="N58" s="63">
        <f>SUMIFS(Out!$I$5:$I$605,Out!$U$5:$U$605,"Receita",Out!$G$5:$G$605,DRE!$D58)</f>
        <v>0</v>
      </c>
      <c r="O58" s="63">
        <f>SUMIFS(Nov!$I$5:$I$605,Nov!$U$5:$U$605,"Receita",Nov!$G$5:$G$605,DRE!$D58)</f>
        <v>0</v>
      </c>
      <c r="P58" s="63">
        <f>SUMIFS(Dez!$I$5:$I$605,Dez!$U$5:$U$605,"Receita",Dez!$G$5:$G$605,DRE!$D58)</f>
        <v>0</v>
      </c>
      <c r="Q58" s="63">
        <f t="shared" si="11"/>
        <v>0</v>
      </c>
    </row>
    <row r="59" spans="2:17" ht="28.5" customHeight="1" thickTop="1" thickBot="1" x14ac:dyDescent="0.3">
      <c r="B59" s="85">
        <v>56</v>
      </c>
      <c r="C59" s="46" t="str">
        <f>'PC Receitas'!C45</f>
        <v>4.1.41</v>
      </c>
      <c r="D59" s="47" t="str">
        <f>VLOOKUP(C59,'PC Receitas'!$C$4:$D$103,2,FALSE)</f>
        <v>-</v>
      </c>
      <c r="E59" s="63">
        <f>SUMIFS(Jan!$I$5:$I$605,Jan!$U$5:$U$605,"Receita",Jan!$G$5:$G$605,DRE!$D59)</f>
        <v>0</v>
      </c>
      <c r="F59" s="63">
        <f>SUMIFS(Fev!$I$5:$I$605,Fev!$U$5:$U$605,"Receita",Fev!$G$5:$G$605,DRE!$D59)</f>
        <v>0</v>
      </c>
      <c r="G59" s="63">
        <f>SUMIFS(Mar!$I$5:$I$605,Mar!$U$5:$U$605,"Receita",Mar!$G$5:$G$605,DRE!$D59)</f>
        <v>0</v>
      </c>
      <c r="H59" s="63">
        <f>SUMIFS(Abr!$I$5:$I$605,Abr!$U$5:$U$605,"Receita",Abr!$G$5:$G$605,DRE!$D59)</f>
        <v>0</v>
      </c>
      <c r="I59" s="63">
        <f>SUMIFS(Mai!$I$5:$I$605,Mai!$U$5:$U$605,"Receita",Mai!$G$5:$G$605,DRE!$D59)</f>
        <v>0</v>
      </c>
      <c r="J59" s="63">
        <f>SUMIFS(Jun!$I$5:$I$605,Jun!$U$5:$U$605,"Receita",Jun!$G$5:$G$605,DRE!$D59)</f>
        <v>0</v>
      </c>
      <c r="K59" s="63">
        <f>SUMIFS(Jul!$I$5:$I$605,Jul!$U$5:$U$605,"Receita",Jul!$G$5:$G$605,DRE!$D59)</f>
        <v>0</v>
      </c>
      <c r="L59" s="63">
        <f>SUMIFS(Ago!$I$5:$I$605,Ago!$U$5:$U$605,"Receita",Ago!$G$5:$G$605,DRE!$D59)</f>
        <v>0</v>
      </c>
      <c r="M59" s="63">
        <f>SUMIFS(Set!$I$5:$I$605,Set!$U$5:$U$605,"Receita",Set!$G$5:$G$605,DRE!$D59)</f>
        <v>0</v>
      </c>
      <c r="N59" s="63">
        <f>SUMIFS(Out!$I$5:$I$605,Out!$U$5:$U$605,"Receita",Out!$G$5:$G$605,DRE!$D59)</f>
        <v>0</v>
      </c>
      <c r="O59" s="63">
        <f>SUMIFS(Nov!$I$5:$I$605,Nov!$U$5:$U$605,"Receita",Nov!$G$5:$G$605,DRE!$D59)</f>
        <v>0</v>
      </c>
      <c r="P59" s="63">
        <f>SUMIFS(Dez!$I$5:$I$605,Dez!$U$5:$U$605,"Receita",Dez!$G$5:$G$605,DRE!$D59)</f>
        <v>0</v>
      </c>
      <c r="Q59" s="63">
        <f t="shared" si="11"/>
        <v>0</v>
      </c>
    </row>
    <row r="60" spans="2:17" ht="28.5" customHeight="1" thickTop="1" thickBot="1" x14ac:dyDescent="0.3">
      <c r="B60" s="85">
        <v>57</v>
      </c>
      <c r="C60" s="46" t="str">
        <f>'PC Receitas'!C46</f>
        <v>4.1.42</v>
      </c>
      <c r="D60" s="47" t="str">
        <f>VLOOKUP(C60,'PC Receitas'!$C$4:$D$103,2,FALSE)</f>
        <v>-</v>
      </c>
      <c r="E60" s="63">
        <f>SUMIFS(Jan!$I$5:$I$605,Jan!$U$5:$U$605,"Receita",Jan!$G$5:$G$605,DRE!$D60)</f>
        <v>0</v>
      </c>
      <c r="F60" s="63">
        <f>SUMIFS(Fev!$I$5:$I$605,Fev!$U$5:$U$605,"Receita",Fev!$G$5:$G$605,DRE!$D60)</f>
        <v>0</v>
      </c>
      <c r="G60" s="63">
        <f>SUMIFS(Mar!$I$5:$I$605,Mar!$U$5:$U$605,"Receita",Mar!$G$5:$G$605,DRE!$D60)</f>
        <v>0</v>
      </c>
      <c r="H60" s="63">
        <f>SUMIFS(Abr!$I$5:$I$605,Abr!$U$5:$U$605,"Receita",Abr!$G$5:$G$605,DRE!$D60)</f>
        <v>0</v>
      </c>
      <c r="I60" s="63">
        <f>SUMIFS(Mai!$I$5:$I$605,Mai!$U$5:$U$605,"Receita",Mai!$G$5:$G$605,DRE!$D60)</f>
        <v>0</v>
      </c>
      <c r="J60" s="63">
        <f>SUMIFS(Jun!$I$5:$I$605,Jun!$U$5:$U$605,"Receita",Jun!$G$5:$G$605,DRE!$D60)</f>
        <v>0</v>
      </c>
      <c r="K60" s="63">
        <f>SUMIFS(Jul!$I$5:$I$605,Jul!$U$5:$U$605,"Receita",Jul!$G$5:$G$605,DRE!$D60)</f>
        <v>0</v>
      </c>
      <c r="L60" s="63">
        <f>SUMIFS(Ago!$I$5:$I$605,Ago!$U$5:$U$605,"Receita",Ago!$G$5:$G$605,DRE!$D60)</f>
        <v>0</v>
      </c>
      <c r="M60" s="63">
        <f>SUMIFS(Set!$I$5:$I$605,Set!$U$5:$U$605,"Receita",Set!$G$5:$G$605,DRE!$D60)</f>
        <v>0</v>
      </c>
      <c r="N60" s="63">
        <f>SUMIFS(Out!$I$5:$I$605,Out!$U$5:$U$605,"Receita",Out!$G$5:$G$605,DRE!$D60)</f>
        <v>0</v>
      </c>
      <c r="O60" s="63">
        <f>SUMIFS(Nov!$I$5:$I$605,Nov!$U$5:$U$605,"Receita",Nov!$G$5:$G$605,DRE!$D60)</f>
        <v>0</v>
      </c>
      <c r="P60" s="63">
        <f>SUMIFS(Dez!$I$5:$I$605,Dez!$U$5:$U$605,"Receita",Dez!$G$5:$G$605,DRE!$D60)</f>
        <v>0</v>
      </c>
      <c r="Q60" s="63">
        <f t="shared" si="11"/>
        <v>0</v>
      </c>
    </row>
    <row r="61" spans="2:17" ht="28.5" customHeight="1" thickTop="1" thickBot="1" x14ac:dyDescent="0.3">
      <c r="B61" s="85">
        <v>58</v>
      </c>
      <c r="C61" s="46" t="str">
        <f>'PC Receitas'!C47</f>
        <v>4.1.43</v>
      </c>
      <c r="D61" s="47" t="str">
        <f>VLOOKUP(C61,'PC Receitas'!$C$4:$D$103,2,FALSE)</f>
        <v>-</v>
      </c>
      <c r="E61" s="63">
        <f>SUMIFS(Jan!$I$5:$I$605,Jan!$U$5:$U$605,"Receita",Jan!$G$5:$G$605,DRE!$D61)</f>
        <v>0</v>
      </c>
      <c r="F61" s="63">
        <f>SUMIFS(Fev!$I$5:$I$605,Fev!$U$5:$U$605,"Receita",Fev!$G$5:$G$605,DRE!$D61)</f>
        <v>0</v>
      </c>
      <c r="G61" s="63">
        <f>SUMIFS(Mar!$I$5:$I$605,Mar!$U$5:$U$605,"Receita",Mar!$G$5:$G$605,DRE!$D61)</f>
        <v>0</v>
      </c>
      <c r="H61" s="63">
        <f>SUMIFS(Abr!$I$5:$I$605,Abr!$U$5:$U$605,"Receita",Abr!$G$5:$G$605,DRE!$D61)</f>
        <v>0</v>
      </c>
      <c r="I61" s="63">
        <f>SUMIFS(Mai!$I$5:$I$605,Mai!$U$5:$U$605,"Receita",Mai!$G$5:$G$605,DRE!$D61)</f>
        <v>0</v>
      </c>
      <c r="J61" s="63">
        <f>SUMIFS(Jun!$I$5:$I$605,Jun!$U$5:$U$605,"Receita",Jun!$G$5:$G$605,DRE!$D61)</f>
        <v>0</v>
      </c>
      <c r="K61" s="63">
        <f>SUMIFS(Jul!$I$5:$I$605,Jul!$U$5:$U$605,"Receita",Jul!$G$5:$G$605,DRE!$D61)</f>
        <v>0</v>
      </c>
      <c r="L61" s="63">
        <f>SUMIFS(Ago!$I$5:$I$605,Ago!$U$5:$U$605,"Receita",Ago!$G$5:$G$605,DRE!$D61)</f>
        <v>0</v>
      </c>
      <c r="M61" s="63">
        <f>SUMIFS(Set!$I$5:$I$605,Set!$U$5:$U$605,"Receita",Set!$G$5:$G$605,DRE!$D61)</f>
        <v>0</v>
      </c>
      <c r="N61" s="63">
        <f>SUMIFS(Out!$I$5:$I$605,Out!$U$5:$U$605,"Receita",Out!$G$5:$G$605,DRE!$D61)</f>
        <v>0</v>
      </c>
      <c r="O61" s="63">
        <f>SUMIFS(Nov!$I$5:$I$605,Nov!$U$5:$U$605,"Receita",Nov!$G$5:$G$605,DRE!$D61)</f>
        <v>0</v>
      </c>
      <c r="P61" s="63">
        <f>SUMIFS(Dez!$I$5:$I$605,Dez!$U$5:$U$605,"Receita",Dez!$G$5:$G$605,DRE!$D61)</f>
        <v>0</v>
      </c>
      <c r="Q61" s="63">
        <f t="shared" si="11"/>
        <v>0</v>
      </c>
    </row>
    <row r="62" spans="2:17" ht="28.5" customHeight="1" thickTop="1" thickBot="1" x14ac:dyDescent="0.3">
      <c r="B62" s="85">
        <v>59</v>
      </c>
      <c r="C62" s="46" t="str">
        <f>'PC Receitas'!C48</f>
        <v>4.1.44</v>
      </c>
      <c r="D62" s="47" t="str">
        <f>VLOOKUP(C62,'PC Receitas'!$C$4:$D$103,2,FALSE)</f>
        <v>-</v>
      </c>
      <c r="E62" s="63">
        <f>SUMIFS(Jan!$I$5:$I$605,Jan!$U$5:$U$605,"Receita",Jan!$G$5:$G$605,DRE!$D62)</f>
        <v>0</v>
      </c>
      <c r="F62" s="63">
        <f>SUMIFS(Fev!$I$5:$I$605,Fev!$U$5:$U$605,"Receita",Fev!$G$5:$G$605,DRE!$D62)</f>
        <v>0</v>
      </c>
      <c r="G62" s="63">
        <f>SUMIFS(Mar!$I$5:$I$605,Mar!$U$5:$U$605,"Receita",Mar!$G$5:$G$605,DRE!$D62)</f>
        <v>0</v>
      </c>
      <c r="H62" s="63">
        <f>SUMIFS(Abr!$I$5:$I$605,Abr!$U$5:$U$605,"Receita",Abr!$G$5:$G$605,DRE!$D62)</f>
        <v>0</v>
      </c>
      <c r="I62" s="63">
        <f>SUMIFS(Mai!$I$5:$I$605,Mai!$U$5:$U$605,"Receita",Mai!$G$5:$G$605,DRE!$D62)</f>
        <v>0</v>
      </c>
      <c r="J62" s="63">
        <f>SUMIFS(Jun!$I$5:$I$605,Jun!$U$5:$U$605,"Receita",Jun!$G$5:$G$605,DRE!$D62)</f>
        <v>0</v>
      </c>
      <c r="K62" s="63">
        <f>SUMIFS(Jul!$I$5:$I$605,Jul!$U$5:$U$605,"Receita",Jul!$G$5:$G$605,DRE!$D62)</f>
        <v>0</v>
      </c>
      <c r="L62" s="63">
        <f>SUMIFS(Ago!$I$5:$I$605,Ago!$U$5:$U$605,"Receita",Ago!$G$5:$G$605,DRE!$D62)</f>
        <v>0</v>
      </c>
      <c r="M62" s="63">
        <f>SUMIFS(Set!$I$5:$I$605,Set!$U$5:$U$605,"Receita",Set!$G$5:$G$605,DRE!$D62)</f>
        <v>0</v>
      </c>
      <c r="N62" s="63">
        <f>SUMIFS(Out!$I$5:$I$605,Out!$U$5:$U$605,"Receita",Out!$G$5:$G$605,DRE!$D62)</f>
        <v>0</v>
      </c>
      <c r="O62" s="63">
        <f>SUMIFS(Nov!$I$5:$I$605,Nov!$U$5:$U$605,"Receita",Nov!$G$5:$G$605,DRE!$D62)</f>
        <v>0</v>
      </c>
      <c r="P62" s="63">
        <f>SUMIFS(Dez!$I$5:$I$605,Dez!$U$5:$U$605,"Receita",Dez!$G$5:$G$605,DRE!$D62)</f>
        <v>0</v>
      </c>
      <c r="Q62" s="63">
        <f t="shared" si="11"/>
        <v>0</v>
      </c>
    </row>
    <row r="63" spans="2:17" ht="28.5" customHeight="1" thickTop="1" thickBot="1" x14ac:dyDescent="0.3">
      <c r="B63" s="85">
        <v>60</v>
      </c>
      <c r="C63" s="46" t="str">
        <f>'PC Receitas'!C49</f>
        <v>4.1.45</v>
      </c>
      <c r="D63" s="47" t="str">
        <f>VLOOKUP(C63,'PC Receitas'!$C$4:$D$103,2,FALSE)</f>
        <v>-</v>
      </c>
      <c r="E63" s="63">
        <f>SUMIFS(Jan!$I$5:$I$605,Jan!$U$5:$U$605,"Receita",Jan!$G$5:$G$605,DRE!$D63)</f>
        <v>0</v>
      </c>
      <c r="F63" s="63">
        <f>SUMIFS(Fev!$I$5:$I$605,Fev!$U$5:$U$605,"Receita",Fev!$G$5:$G$605,DRE!$D63)</f>
        <v>0</v>
      </c>
      <c r="G63" s="63">
        <f>SUMIFS(Mar!$I$5:$I$605,Mar!$U$5:$U$605,"Receita",Mar!$G$5:$G$605,DRE!$D63)</f>
        <v>0</v>
      </c>
      <c r="H63" s="63">
        <f>SUMIFS(Abr!$I$5:$I$605,Abr!$U$5:$U$605,"Receita",Abr!$G$5:$G$605,DRE!$D63)</f>
        <v>0</v>
      </c>
      <c r="I63" s="63">
        <f>SUMIFS(Mai!$I$5:$I$605,Mai!$U$5:$U$605,"Receita",Mai!$G$5:$G$605,DRE!$D63)</f>
        <v>0</v>
      </c>
      <c r="J63" s="63">
        <f>SUMIFS(Jun!$I$5:$I$605,Jun!$U$5:$U$605,"Receita",Jun!$G$5:$G$605,DRE!$D63)</f>
        <v>0</v>
      </c>
      <c r="K63" s="63">
        <f>SUMIFS(Jul!$I$5:$I$605,Jul!$U$5:$U$605,"Receita",Jul!$G$5:$G$605,DRE!$D63)</f>
        <v>0</v>
      </c>
      <c r="L63" s="63">
        <f>SUMIFS(Ago!$I$5:$I$605,Ago!$U$5:$U$605,"Receita",Ago!$G$5:$G$605,DRE!$D63)</f>
        <v>0</v>
      </c>
      <c r="M63" s="63">
        <f>SUMIFS(Set!$I$5:$I$605,Set!$U$5:$U$605,"Receita",Set!$G$5:$G$605,DRE!$D63)</f>
        <v>0</v>
      </c>
      <c r="N63" s="63">
        <f>SUMIFS(Out!$I$5:$I$605,Out!$U$5:$U$605,"Receita",Out!$G$5:$G$605,DRE!$D63)</f>
        <v>0</v>
      </c>
      <c r="O63" s="63">
        <f>SUMIFS(Nov!$I$5:$I$605,Nov!$U$5:$U$605,"Receita",Nov!$G$5:$G$605,DRE!$D63)</f>
        <v>0</v>
      </c>
      <c r="P63" s="63">
        <f>SUMIFS(Dez!$I$5:$I$605,Dez!$U$5:$U$605,"Receita",Dez!$G$5:$G$605,DRE!$D63)</f>
        <v>0</v>
      </c>
      <c r="Q63" s="63">
        <f t="shared" si="11"/>
        <v>0</v>
      </c>
    </row>
    <row r="64" spans="2:17" ht="28.5" customHeight="1" thickTop="1" thickBot="1" x14ac:dyDescent="0.3">
      <c r="B64" s="85">
        <v>61</v>
      </c>
      <c r="C64" s="46" t="str">
        <f>'PC Receitas'!C50</f>
        <v>4.1.46</v>
      </c>
      <c r="D64" s="47" t="str">
        <f>VLOOKUP(C64,'PC Receitas'!$C$4:$D$103,2,FALSE)</f>
        <v>-</v>
      </c>
      <c r="E64" s="63">
        <f>SUMIFS(Jan!$I$5:$I$605,Jan!$U$5:$U$605,"Receita",Jan!$G$5:$G$605,DRE!$D64)</f>
        <v>0</v>
      </c>
      <c r="F64" s="63">
        <f>SUMIFS(Fev!$I$5:$I$605,Fev!$U$5:$U$605,"Receita",Fev!$G$5:$G$605,DRE!$D64)</f>
        <v>0</v>
      </c>
      <c r="G64" s="63">
        <f>SUMIFS(Mar!$I$5:$I$605,Mar!$U$5:$U$605,"Receita",Mar!$G$5:$G$605,DRE!$D64)</f>
        <v>0</v>
      </c>
      <c r="H64" s="63">
        <f>SUMIFS(Abr!$I$5:$I$605,Abr!$U$5:$U$605,"Receita",Abr!$G$5:$G$605,DRE!$D64)</f>
        <v>0</v>
      </c>
      <c r="I64" s="63">
        <f>SUMIFS(Mai!$I$5:$I$605,Mai!$U$5:$U$605,"Receita",Mai!$G$5:$G$605,DRE!$D64)</f>
        <v>0</v>
      </c>
      <c r="J64" s="63">
        <f>SUMIFS(Jun!$I$5:$I$605,Jun!$U$5:$U$605,"Receita",Jun!$G$5:$G$605,DRE!$D64)</f>
        <v>0</v>
      </c>
      <c r="K64" s="63">
        <f>SUMIFS(Jul!$I$5:$I$605,Jul!$U$5:$U$605,"Receita",Jul!$G$5:$G$605,DRE!$D64)</f>
        <v>0</v>
      </c>
      <c r="L64" s="63">
        <f>SUMIFS(Ago!$I$5:$I$605,Ago!$U$5:$U$605,"Receita",Ago!$G$5:$G$605,DRE!$D64)</f>
        <v>0</v>
      </c>
      <c r="M64" s="63">
        <f>SUMIFS(Set!$I$5:$I$605,Set!$U$5:$U$605,"Receita",Set!$G$5:$G$605,DRE!$D64)</f>
        <v>0</v>
      </c>
      <c r="N64" s="63">
        <f>SUMIFS(Out!$I$5:$I$605,Out!$U$5:$U$605,"Receita",Out!$G$5:$G$605,DRE!$D64)</f>
        <v>0</v>
      </c>
      <c r="O64" s="63">
        <f>SUMIFS(Nov!$I$5:$I$605,Nov!$U$5:$U$605,"Receita",Nov!$G$5:$G$605,DRE!$D64)</f>
        <v>0</v>
      </c>
      <c r="P64" s="63">
        <f>SUMIFS(Dez!$I$5:$I$605,Dez!$U$5:$U$605,"Receita",Dez!$G$5:$G$605,DRE!$D64)</f>
        <v>0</v>
      </c>
      <c r="Q64" s="63">
        <f t="shared" si="11"/>
        <v>0</v>
      </c>
    </row>
    <row r="65" spans="2:17" ht="28.5" customHeight="1" thickTop="1" thickBot="1" x14ac:dyDescent="0.3">
      <c r="B65" s="85">
        <v>62</v>
      </c>
      <c r="C65" s="46" t="str">
        <f>'PC Receitas'!C51</f>
        <v>4.1.47</v>
      </c>
      <c r="D65" s="47" t="str">
        <f>VLOOKUP(C65,'PC Receitas'!$C$4:$D$103,2,FALSE)</f>
        <v>-</v>
      </c>
      <c r="E65" s="63">
        <f>SUMIFS(Jan!$I$5:$I$605,Jan!$U$5:$U$605,"Receita",Jan!$G$5:$G$605,DRE!$D65)</f>
        <v>0</v>
      </c>
      <c r="F65" s="63">
        <f>SUMIFS(Fev!$I$5:$I$605,Fev!$U$5:$U$605,"Receita",Fev!$G$5:$G$605,DRE!$D65)</f>
        <v>0</v>
      </c>
      <c r="G65" s="63">
        <f>SUMIFS(Mar!$I$5:$I$605,Mar!$U$5:$U$605,"Receita",Mar!$G$5:$G$605,DRE!$D65)</f>
        <v>0</v>
      </c>
      <c r="H65" s="63">
        <f>SUMIFS(Abr!$I$5:$I$605,Abr!$U$5:$U$605,"Receita",Abr!$G$5:$G$605,DRE!$D65)</f>
        <v>0</v>
      </c>
      <c r="I65" s="63">
        <f>SUMIFS(Mai!$I$5:$I$605,Mai!$U$5:$U$605,"Receita",Mai!$G$5:$G$605,DRE!$D65)</f>
        <v>0</v>
      </c>
      <c r="J65" s="63">
        <f>SUMIFS(Jun!$I$5:$I$605,Jun!$U$5:$U$605,"Receita",Jun!$G$5:$G$605,DRE!$D65)</f>
        <v>0</v>
      </c>
      <c r="K65" s="63">
        <f>SUMIFS(Jul!$I$5:$I$605,Jul!$U$5:$U$605,"Receita",Jul!$G$5:$G$605,DRE!$D65)</f>
        <v>0</v>
      </c>
      <c r="L65" s="63">
        <f>SUMIFS(Ago!$I$5:$I$605,Ago!$U$5:$U$605,"Receita",Ago!$G$5:$G$605,DRE!$D65)</f>
        <v>0</v>
      </c>
      <c r="M65" s="63">
        <f>SUMIFS(Set!$I$5:$I$605,Set!$U$5:$U$605,"Receita",Set!$G$5:$G$605,DRE!$D65)</f>
        <v>0</v>
      </c>
      <c r="N65" s="63">
        <f>SUMIFS(Out!$I$5:$I$605,Out!$U$5:$U$605,"Receita",Out!$G$5:$G$605,DRE!$D65)</f>
        <v>0</v>
      </c>
      <c r="O65" s="63">
        <f>SUMIFS(Nov!$I$5:$I$605,Nov!$U$5:$U$605,"Receita",Nov!$G$5:$G$605,DRE!$D65)</f>
        <v>0</v>
      </c>
      <c r="P65" s="63">
        <f>SUMIFS(Dez!$I$5:$I$605,Dez!$U$5:$U$605,"Receita",Dez!$G$5:$G$605,DRE!$D65)</f>
        <v>0</v>
      </c>
      <c r="Q65" s="63">
        <f t="shared" si="11"/>
        <v>0</v>
      </c>
    </row>
    <row r="66" spans="2:17" ht="28.5" customHeight="1" thickTop="1" thickBot="1" x14ac:dyDescent="0.3">
      <c r="B66" s="85">
        <v>63</v>
      </c>
      <c r="C66" s="46" t="str">
        <f>'PC Receitas'!C52</f>
        <v>4.1.48</v>
      </c>
      <c r="D66" s="47" t="str">
        <f>VLOOKUP(C66,'PC Receitas'!$C$4:$D$103,2,FALSE)</f>
        <v>-</v>
      </c>
      <c r="E66" s="63">
        <f>SUMIFS(Jan!$I$5:$I$605,Jan!$U$5:$U$605,"Receita",Jan!$G$5:$G$605,DRE!$D66)</f>
        <v>0</v>
      </c>
      <c r="F66" s="63">
        <f>SUMIFS(Fev!$I$5:$I$605,Fev!$U$5:$U$605,"Receita",Fev!$G$5:$G$605,DRE!$D66)</f>
        <v>0</v>
      </c>
      <c r="G66" s="63">
        <f>SUMIFS(Mar!$I$5:$I$605,Mar!$U$5:$U$605,"Receita",Mar!$G$5:$G$605,DRE!$D66)</f>
        <v>0</v>
      </c>
      <c r="H66" s="63">
        <f>SUMIFS(Abr!$I$5:$I$605,Abr!$U$5:$U$605,"Receita",Abr!$G$5:$G$605,DRE!$D66)</f>
        <v>0</v>
      </c>
      <c r="I66" s="63">
        <f>SUMIFS(Mai!$I$5:$I$605,Mai!$U$5:$U$605,"Receita",Mai!$G$5:$G$605,DRE!$D66)</f>
        <v>0</v>
      </c>
      <c r="J66" s="63">
        <f>SUMIFS(Jun!$I$5:$I$605,Jun!$U$5:$U$605,"Receita",Jun!$G$5:$G$605,DRE!$D66)</f>
        <v>0</v>
      </c>
      <c r="K66" s="63">
        <f>SUMIFS(Jul!$I$5:$I$605,Jul!$U$5:$U$605,"Receita",Jul!$G$5:$G$605,DRE!$D66)</f>
        <v>0</v>
      </c>
      <c r="L66" s="63">
        <f>SUMIFS(Ago!$I$5:$I$605,Ago!$U$5:$U$605,"Receita",Ago!$G$5:$G$605,DRE!$D66)</f>
        <v>0</v>
      </c>
      <c r="M66" s="63">
        <f>SUMIFS(Set!$I$5:$I$605,Set!$U$5:$U$605,"Receita",Set!$G$5:$G$605,DRE!$D66)</f>
        <v>0</v>
      </c>
      <c r="N66" s="63">
        <f>SUMIFS(Out!$I$5:$I$605,Out!$U$5:$U$605,"Receita",Out!$G$5:$G$605,DRE!$D66)</f>
        <v>0</v>
      </c>
      <c r="O66" s="63">
        <f>SUMIFS(Nov!$I$5:$I$605,Nov!$U$5:$U$605,"Receita",Nov!$G$5:$G$605,DRE!$D66)</f>
        <v>0</v>
      </c>
      <c r="P66" s="63">
        <f>SUMIFS(Dez!$I$5:$I$605,Dez!$U$5:$U$605,"Receita",Dez!$G$5:$G$605,DRE!$D66)</f>
        <v>0</v>
      </c>
      <c r="Q66" s="63">
        <f t="shared" si="11"/>
        <v>0</v>
      </c>
    </row>
    <row r="67" spans="2:17" ht="28.5" customHeight="1" thickTop="1" thickBot="1" x14ac:dyDescent="0.3">
      <c r="B67" s="85">
        <v>64</v>
      </c>
      <c r="C67" s="46" t="str">
        <f>'PC Receitas'!C53</f>
        <v>4.1.49</v>
      </c>
      <c r="D67" s="47" t="str">
        <f>VLOOKUP(C67,'PC Receitas'!$C$4:$D$103,2,FALSE)</f>
        <v>-</v>
      </c>
      <c r="E67" s="63">
        <f>SUMIFS(Jan!$I$5:$I$605,Jan!$U$5:$U$605,"Receita",Jan!$G$5:$G$605,DRE!$D67)</f>
        <v>0</v>
      </c>
      <c r="F67" s="63">
        <f>SUMIFS(Fev!$I$5:$I$605,Fev!$U$5:$U$605,"Receita",Fev!$G$5:$G$605,DRE!$D67)</f>
        <v>0</v>
      </c>
      <c r="G67" s="63">
        <f>SUMIFS(Mar!$I$5:$I$605,Mar!$U$5:$U$605,"Receita",Mar!$G$5:$G$605,DRE!$D67)</f>
        <v>0</v>
      </c>
      <c r="H67" s="63">
        <f>SUMIFS(Abr!$I$5:$I$605,Abr!$U$5:$U$605,"Receita",Abr!$G$5:$G$605,DRE!$D67)</f>
        <v>0</v>
      </c>
      <c r="I67" s="63">
        <f>SUMIFS(Mai!$I$5:$I$605,Mai!$U$5:$U$605,"Receita",Mai!$G$5:$G$605,DRE!$D67)</f>
        <v>0</v>
      </c>
      <c r="J67" s="63">
        <f>SUMIFS(Jun!$I$5:$I$605,Jun!$U$5:$U$605,"Receita",Jun!$G$5:$G$605,DRE!$D67)</f>
        <v>0</v>
      </c>
      <c r="K67" s="63">
        <f>SUMIFS(Jul!$I$5:$I$605,Jul!$U$5:$U$605,"Receita",Jul!$G$5:$G$605,DRE!$D67)</f>
        <v>0</v>
      </c>
      <c r="L67" s="63">
        <f>SUMIFS(Ago!$I$5:$I$605,Ago!$U$5:$U$605,"Receita",Ago!$G$5:$G$605,DRE!$D67)</f>
        <v>0</v>
      </c>
      <c r="M67" s="63">
        <f>SUMIFS(Set!$I$5:$I$605,Set!$U$5:$U$605,"Receita",Set!$G$5:$G$605,DRE!$D67)</f>
        <v>0</v>
      </c>
      <c r="N67" s="63">
        <f>SUMIFS(Out!$I$5:$I$605,Out!$U$5:$U$605,"Receita",Out!$G$5:$G$605,DRE!$D67)</f>
        <v>0</v>
      </c>
      <c r="O67" s="63">
        <f>SUMIFS(Nov!$I$5:$I$605,Nov!$U$5:$U$605,"Receita",Nov!$G$5:$G$605,DRE!$D67)</f>
        <v>0</v>
      </c>
      <c r="P67" s="63">
        <f>SUMIFS(Dez!$I$5:$I$605,Dez!$U$5:$U$605,"Receita",Dez!$G$5:$G$605,DRE!$D67)</f>
        <v>0</v>
      </c>
      <c r="Q67" s="63">
        <f t="shared" si="11"/>
        <v>0</v>
      </c>
    </row>
    <row r="68" spans="2:17" ht="28.5" customHeight="1" thickTop="1" thickBot="1" x14ac:dyDescent="0.3">
      <c r="B68" s="85">
        <v>65</v>
      </c>
      <c r="C68" s="46" t="str">
        <f>'PC Receitas'!C54</f>
        <v>4.1.50</v>
      </c>
      <c r="D68" s="47" t="str">
        <f>VLOOKUP(C68,'PC Receitas'!$C$4:$D$103,2,FALSE)</f>
        <v>-</v>
      </c>
      <c r="E68" s="63">
        <f>SUMIFS(Jan!$I$5:$I$605,Jan!$U$5:$U$605,"Receita",Jan!$G$5:$G$605,DRE!$D68)</f>
        <v>0</v>
      </c>
      <c r="F68" s="63">
        <f>SUMIFS(Fev!$I$5:$I$605,Fev!$U$5:$U$605,"Receita",Fev!$G$5:$G$605,DRE!$D68)</f>
        <v>0</v>
      </c>
      <c r="G68" s="63">
        <f>SUMIFS(Mar!$I$5:$I$605,Mar!$U$5:$U$605,"Receita",Mar!$G$5:$G$605,DRE!$D68)</f>
        <v>0</v>
      </c>
      <c r="H68" s="63">
        <f>SUMIFS(Abr!$I$5:$I$605,Abr!$U$5:$U$605,"Receita",Abr!$G$5:$G$605,DRE!$D68)</f>
        <v>0</v>
      </c>
      <c r="I68" s="63">
        <f>SUMIFS(Mai!$I$5:$I$605,Mai!$U$5:$U$605,"Receita",Mai!$G$5:$G$605,DRE!$D68)</f>
        <v>0</v>
      </c>
      <c r="J68" s="63">
        <f>SUMIFS(Jun!$I$5:$I$605,Jun!$U$5:$U$605,"Receita",Jun!$G$5:$G$605,DRE!$D68)</f>
        <v>0</v>
      </c>
      <c r="K68" s="63">
        <f>SUMIFS(Jul!$I$5:$I$605,Jul!$U$5:$U$605,"Receita",Jul!$G$5:$G$605,DRE!$D68)</f>
        <v>0</v>
      </c>
      <c r="L68" s="63">
        <f>SUMIFS(Ago!$I$5:$I$605,Ago!$U$5:$U$605,"Receita",Ago!$G$5:$G$605,DRE!$D68)</f>
        <v>0</v>
      </c>
      <c r="M68" s="63">
        <f>SUMIFS(Set!$I$5:$I$605,Set!$U$5:$U$605,"Receita",Set!$G$5:$G$605,DRE!$D68)</f>
        <v>0</v>
      </c>
      <c r="N68" s="63">
        <f>SUMIFS(Out!$I$5:$I$605,Out!$U$5:$U$605,"Receita",Out!$G$5:$G$605,DRE!$D68)</f>
        <v>0</v>
      </c>
      <c r="O68" s="63">
        <f>SUMIFS(Nov!$I$5:$I$605,Nov!$U$5:$U$605,"Receita",Nov!$G$5:$G$605,DRE!$D68)</f>
        <v>0</v>
      </c>
      <c r="P68" s="63">
        <f>SUMIFS(Dez!$I$5:$I$605,Dez!$U$5:$U$605,"Receita",Dez!$G$5:$G$605,DRE!$D68)</f>
        <v>0</v>
      </c>
      <c r="Q68" s="63">
        <f t="shared" si="11"/>
        <v>0</v>
      </c>
    </row>
    <row r="69" spans="2:17" ht="28.5" customHeight="1" thickTop="1" thickBot="1" x14ac:dyDescent="0.3">
      <c r="B69" s="85">
        <v>66</v>
      </c>
      <c r="C69" s="46" t="str">
        <f>'PC Receitas'!C55</f>
        <v>4.1.51</v>
      </c>
      <c r="D69" s="47" t="str">
        <f>VLOOKUP(C69,'PC Receitas'!$C$4:$D$103,2,FALSE)</f>
        <v>-</v>
      </c>
      <c r="E69" s="63">
        <f>SUMIFS(Jan!$I$5:$I$605,Jan!$U$5:$U$605,"Receita",Jan!$G$5:$G$605,DRE!$D69)</f>
        <v>0</v>
      </c>
      <c r="F69" s="63">
        <f>SUMIFS(Fev!$I$5:$I$605,Fev!$U$5:$U$605,"Receita",Fev!$G$5:$G$605,DRE!$D69)</f>
        <v>0</v>
      </c>
      <c r="G69" s="63">
        <f>SUMIFS(Mar!$I$5:$I$605,Mar!$U$5:$U$605,"Receita",Mar!$G$5:$G$605,DRE!$D69)</f>
        <v>0</v>
      </c>
      <c r="H69" s="63">
        <f>SUMIFS(Abr!$I$5:$I$605,Abr!$U$5:$U$605,"Receita",Abr!$G$5:$G$605,DRE!$D69)</f>
        <v>0</v>
      </c>
      <c r="I69" s="63">
        <f>SUMIFS(Mai!$I$5:$I$605,Mai!$U$5:$U$605,"Receita",Mai!$G$5:$G$605,DRE!$D69)</f>
        <v>0</v>
      </c>
      <c r="J69" s="63">
        <f>SUMIFS(Jun!$I$5:$I$605,Jun!$U$5:$U$605,"Receita",Jun!$G$5:$G$605,DRE!$D69)</f>
        <v>0</v>
      </c>
      <c r="K69" s="63">
        <f>SUMIFS(Jul!$I$5:$I$605,Jul!$U$5:$U$605,"Receita",Jul!$G$5:$G$605,DRE!$D69)</f>
        <v>0</v>
      </c>
      <c r="L69" s="63">
        <f>SUMIFS(Ago!$I$5:$I$605,Ago!$U$5:$U$605,"Receita",Ago!$G$5:$G$605,DRE!$D69)</f>
        <v>0</v>
      </c>
      <c r="M69" s="63">
        <f>SUMIFS(Set!$I$5:$I$605,Set!$U$5:$U$605,"Receita",Set!$G$5:$G$605,DRE!$D69)</f>
        <v>0</v>
      </c>
      <c r="N69" s="63">
        <f>SUMIFS(Out!$I$5:$I$605,Out!$U$5:$U$605,"Receita",Out!$G$5:$G$605,DRE!$D69)</f>
        <v>0</v>
      </c>
      <c r="O69" s="63">
        <f>SUMIFS(Nov!$I$5:$I$605,Nov!$U$5:$U$605,"Receita",Nov!$G$5:$G$605,DRE!$D69)</f>
        <v>0</v>
      </c>
      <c r="P69" s="63">
        <f>SUMIFS(Dez!$I$5:$I$605,Dez!$U$5:$U$605,"Receita",Dez!$G$5:$G$605,DRE!$D69)</f>
        <v>0</v>
      </c>
      <c r="Q69" s="63">
        <f t="shared" si="11"/>
        <v>0</v>
      </c>
    </row>
    <row r="70" spans="2:17" ht="28.5" customHeight="1" thickTop="1" thickBot="1" x14ac:dyDescent="0.3">
      <c r="B70" s="85">
        <v>67</v>
      </c>
      <c r="C70" s="46" t="str">
        <f>'PC Receitas'!C56</f>
        <v>4.1.52</v>
      </c>
      <c r="D70" s="47" t="str">
        <f>VLOOKUP(C70,'PC Receitas'!$C$4:$D$103,2,FALSE)</f>
        <v>-</v>
      </c>
      <c r="E70" s="63">
        <f>SUMIFS(Jan!$I$5:$I$605,Jan!$U$5:$U$605,"Receita",Jan!$G$5:$G$605,DRE!$D70)</f>
        <v>0</v>
      </c>
      <c r="F70" s="63">
        <f>SUMIFS(Fev!$I$5:$I$605,Fev!$U$5:$U$605,"Receita",Fev!$G$5:$G$605,DRE!$D70)</f>
        <v>0</v>
      </c>
      <c r="G70" s="63">
        <f>SUMIFS(Mar!$I$5:$I$605,Mar!$U$5:$U$605,"Receita",Mar!$G$5:$G$605,DRE!$D70)</f>
        <v>0</v>
      </c>
      <c r="H70" s="63">
        <f>SUMIFS(Abr!$I$5:$I$605,Abr!$U$5:$U$605,"Receita",Abr!$G$5:$G$605,DRE!$D70)</f>
        <v>0</v>
      </c>
      <c r="I70" s="63">
        <f>SUMIFS(Mai!$I$5:$I$605,Mai!$U$5:$U$605,"Receita",Mai!$G$5:$G$605,DRE!$D70)</f>
        <v>0</v>
      </c>
      <c r="J70" s="63">
        <f>SUMIFS(Jun!$I$5:$I$605,Jun!$U$5:$U$605,"Receita",Jun!$G$5:$G$605,DRE!$D70)</f>
        <v>0</v>
      </c>
      <c r="K70" s="63">
        <f>SUMIFS(Jul!$I$5:$I$605,Jul!$U$5:$U$605,"Receita",Jul!$G$5:$G$605,DRE!$D70)</f>
        <v>0</v>
      </c>
      <c r="L70" s="63">
        <f>SUMIFS(Ago!$I$5:$I$605,Ago!$U$5:$U$605,"Receita",Ago!$G$5:$G$605,DRE!$D70)</f>
        <v>0</v>
      </c>
      <c r="M70" s="63">
        <f>SUMIFS(Set!$I$5:$I$605,Set!$U$5:$U$605,"Receita",Set!$G$5:$G$605,DRE!$D70)</f>
        <v>0</v>
      </c>
      <c r="N70" s="63">
        <f>SUMIFS(Out!$I$5:$I$605,Out!$U$5:$U$605,"Receita",Out!$G$5:$G$605,DRE!$D70)</f>
        <v>0</v>
      </c>
      <c r="O70" s="63">
        <f>SUMIFS(Nov!$I$5:$I$605,Nov!$U$5:$U$605,"Receita",Nov!$G$5:$G$605,DRE!$D70)</f>
        <v>0</v>
      </c>
      <c r="P70" s="63">
        <f>SUMIFS(Dez!$I$5:$I$605,Dez!$U$5:$U$605,"Receita",Dez!$G$5:$G$605,DRE!$D70)</f>
        <v>0</v>
      </c>
      <c r="Q70" s="63">
        <f t="shared" si="11"/>
        <v>0</v>
      </c>
    </row>
    <row r="71" spans="2:17" ht="28.5" customHeight="1" thickTop="1" thickBot="1" x14ac:dyDescent="0.3">
      <c r="B71" s="85">
        <v>68</v>
      </c>
      <c r="C71" s="46" t="str">
        <f>'PC Receitas'!C57</f>
        <v>4.1.53</v>
      </c>
      <c r="D71" s="47" t="str">
        <f>VLOOKUP(C71,'PC Receitas'!$C$4:$D$103,2,FALSE)</f>
        <v>-</v>
      </c>
      <c r="E71" s="63">
        <f>SUMIFS(Jan!$I$5:$I$605,Jan!$U$5:$U$605,"Receita",Jan!$G$5:$G$605,DRE!$D71)</f>
        <v>0</v>
      </c>
      <c r="F71" s="63">
        <f>SUMIFS(Fev!$I$5:$I$605,Fev!$U$5:$U$605,"Receita",Fev!$G$5:$G$605,DRE!$D71)</f>
        <v>0</v>
      </c>
      <c r="G71" s="63">
        <f>SUMIFS(Mar!$I$5:$I$605,Mar!$U$5:$U$605,"Receita",Mar!$G$5:$G$605,DRE!$D71)</f>
        <v>0</v>
      </c>
      <c r="H71" s="63">
        <f>SUMIFS(Abr!$I$5:$I$605,Abr!$U$5:$U$605,"Receita",Abr!$G$5:$G$605,DRE!$D71)</f>
        <v>0</v>
      </c>
      <c r="I71" s="63">
        <f>SUMIFS(Mai!$I$5:$I$605,Mai!$U$5:$U$605,"Receita",Mai!$G$5:$G$605,DRE!$D71)</f>
        <v>0</v>
      </c>
      <c r="J71" s="63">
        <f>SUMIFS(Jun!$I$5:$I$605,Jun!$U$5:$U$605,"Receita",Jun!$G$5:$G$605,DRE!$D71)</f>
        <v>0</v>
      </c>
      <c r="K71" s="63">
        <f>SUMIFS(Jul!$I$5:$I$605,Jul!$U$5:$U$605,"Receita",Jul!$G$5:$G$605,DRE!$D71)</f>
        <v>0</v>
      </c>
      <c r="L71" s="63">
        <f>SUMIFS(Ago!$I$5:$I$605,Ago!$U$5:$U$605,"Receita",Ago!$G$5:$G$605,DRE!$D71)</f>
        <v>0</v>
      </c>
      <c r="M71" s="63">
        <f>SUMIFS(Set!$I$5:$I$605,Set!$U$5:$U$605,"Receita",Set!$G$5:$G$605,DRE!$D71)</f>
        <v>0</v>
      </c>
      <c r="N71" s="63">
        <f>SUMIFS(Out!$I$5:$I$605,Out!$U$5:$U$605,"Receita",Out!$G$5:$G$605,DRE!$D71)</f>
        <v>0</v>
      </c>
      <c r="O71" s="63">
        <f>SUMIFS(Nov!$I$5:$I$605,Nov!$U$5:$U$605,"Receita",Nov!$G$5:$G$605,DRE!$D71)</f>
        <v>0</v>
      </c>
      <c r="P71" s="63">
        <f>SUMIFS(Dez!$I$5:$I$605,Dez!$U$5:$U$605,"Receita",Dez!$G$5:$G$605,DRE!$D71)</f>
        <v>0</v>
      </c>
      <c r="Q71" s="63">
        <f t="shared" si="11"/>
        <v>0</v>
      </c>
    </row>
    <row r="72" spans="2:17" ht="28.5" customHeight="1" thickTop="1" thickBot="1" x14ac:dyDescent="0.3">
      <c r="B72" s="85">
        <v>69</v>
      </c>
      <c r="C72" s="46" t="str">
        <f>'PC Receitas'!C58</f>
        <v>4.1.54</v>
      </c>
      <c r="D72" s="47" t="str">
        <f>VLOOKUP(C72,'PC Receitas'!$C$4:$D$103,2,FALSE)</f>
        <v>-</v>
      </c>
      <c r="E72" s="63">
        <f>SUMIFS(Jan!$I$5:$I$605,Jan!$U$5:$U$605,"Receita",Jan!$G$5:$G$605,DRE!$D72)</f>
        <v>0</v>
      </c>
      <c r="F72" s="63">
        <f>SUMIFS(Fev!$I$5:$I$605,Fev!$U$5:$U$605,"Receita",Fev!$G$5:$G$605,DRE!$D72)</f>
        <v>0</v>
      </c>
      <c r="G72" s="63">
        <f>SUMIFS(Mar!$I$5:$I$605,Mar!$U$5:$U$605,"Receita",Mar!$G$5:$G$605,DRE!$D72)</f>
        <v>0</v>
      </c>
      <c r="H72" s="63">
        <f>SUMIFS(Abr!$I$5:$I$605,Abr!$U$5:$U$605,"Receita",Abr!$G$5:$G$605,DRE!$D72)</f>
        <v>0</v>
      </c>
      <c r="I72" s="63">
        <f>SUMIFS(Mai!$I$5:$I$605,Mai!$U$5:$U$605,"Receita",Mai!$G$5:$G$605,DRE!$D72)</f>
        <v>0</v>
      </c>
      <c r="J72" s="63">
        <f>SUMIFS(Jun!$I$5:$I$605,Jun!$U$5:$U$605,"Receita",Jun!$G$5:$G$605,DRE!$D72)</f>
        <v>0</v>
      </c>
      <c r="K72" s="63">
        <f>SUMIFS(Jul!$I$5:$I$605,Jul!$U$5:$U$605,"Receita",Jul!$G$5:$G$605,DRE!$D72)</f>
        <v>0</v>
      </c>
      <c r="L72" s="63">
        <f>SUMIFS(Ago!$I$5:$I$605,Ago!$U$5:$U$605,"Receita",Ago!$G$5:$G$605,DRE!$D72)</f>
        <v>0</v>
      </c>
      <c r="M72" s="63">
        <f>SUMIFS(Set!$I$5:$I$605,Set!$U$5:$U$605,"Receita",Set!$G$5:$G$605,DRE!$D72)</f>
        <v>0</v>
      </c>
      <c r="N72" s="63">
        <f>SUMIFS(Out!$I$5:$I$605,Out!$U$5:$U$605,"Receita",Out!$G$5:$G$605,DRE!$D72)</f>
        <v>0</v>
      </c>
      <c r="O72" s="63">
        <f>SUMIFS(Nov!$I$5:$I$605,Nov!$U$5:$U$605,"Receita",Nov!$G$5:$G$605,DRE!$D72)</f>
        <v>0</v>
      </c>
      <c r="P72" s="63">
        <f>SUMIFS(Dez!$I$5:$I$605,Dez!$U$5:$U$605,"Receita",Dez!$G$5:$G$605,DRE!$D72)</f>
        <v>0</v>
      </c>
      <c r="Q72" s="63">
        <f t="shared" si="11"/>
        <v>0</v>
      </c>
    </row>
    <row r="73" spans="2:17" ht="28.5" customHeight="1" thickTop="1" thickBot="1" x14ac:dyDescent="0.3">
      <c r="B73" s="85">
        <v>70</v>
      </c>
      <c r="C73" s="46" t="str">
        <f>'PC Receitas'!C59</f>
        <v>4.1.55</v>
      </c>
      <c r="D73" s="47" t="str">
        <f>VLOOKUP(C73,'PC Receitas'!$C$4:$D$103,2,FALSE)</f>
        <v>-</v>
      </c>
      <c r="E73" s="63">
        <f>SUMIFS(Jan!$I$5:$I$605,Jan!$U$5:$U$605,"Receita",Jan!$G$5:$G$605,DRE!$D73)</f>
        <v>0</v>
      </c>
      <c r="F73" s="63">
        <f>SUMIFS(Fev!$I$5:$I$605,Fev!$U$5:$U$605,"Receita",Fev!$G$5:$G$605,DRE!$D73)</f>
        <v>0</v>
      </c>
      <c r="G73" s="63">
        <f>SUMIFS(Mar!$I$5:$I$605,Mar!$U$5:$U$605,"Receita",Mar!$G$5:$G$605,DRE!$D73)</f>
        <v>0</v>
      </c>
      <c r="H73" s="63">
        <f>SUMIFS(Abr!$I$5:$I$605,Abr!$U$5:$U$605,"Receita",Abr!$G$5:$G$605,DRE!$D73)</f>
        <v>0</v>
      </c>
      <c r="I73" s="63">
        <f>SUMIFS(Mai!$I$5:$I$605,Mai!$U$5:$U$605,"Receita",Mai!$G$5:$G$605,DRE!$D73)</f>
        <v>0</v>
      </c>
      <c r="J73" s="63">
        <f>SUMIFS(Jun!$I$5:$I$605,Jun!$U$5:$U$605,"Receita",Jun!$G$5:$G$605,DRE!$D73)</f>
        <v>0</v>
      </c>
      <c r="K73" s="63">
        <f>SUMIFS(Jul!$I$5:$I$605,Jul!$U$5:$U$605,"Receita",Jul!$G$5:$G$605,DRE!$D73)</f>
        <v>0</v>
      </c>
      <c r="L73" s="63">
        <f>SUMIFS(Ago!$I$5:$I$605,Ago!$U$5:$U$605,"Receita",Ago!$G$5:$G$605,DRE!$D73)</f>
        <v>0</v>
      </c>
      <c r="M73" s="63">
        <f>SUMIFS(Set!$I$5:$I$605,Set!$U$5:$U$605,"Receita",Set!$G$5:$G$605,DRE!$D73)</f>
        <v>0</v>
      </c>
      <c r="N73" s="63">
        <f>SUMIFS(Out!$I$5:$I$605,Out!$U$5:$U$605,"Receita",Out!$G$5:$G$605,DRE!$D73)</f>
        <v>0</v>
      </c>
      <c r="O73" s="63">
        <f>SUMIFS(Nov!$I$5:$I$605,Nov!$U$5:$U$605,"Receita",Nov!$G$5:$G$605,DRE!$D73)</f>
        <v>0</v>
      </c>
      <c r="P73" s="63">
        <f>SUMIFS(Dez!$I$5:$I$605,Dez!$U$5:$U$605,"Receita",Dez!$G$5:$G$605,DRE!$D73)</f>
        <v>0</v>
      </c>
      <c r="Q73" s="63">
        <f t="shared" si="11"/>
        <v>0</v>
      </c>
    </row>
    <row r="74" spans="2:17" ht="28.5" customHeight="1" thickTop="1" thickBot="1" x14ac:dyDescent="0.3">
      <c r="B74" s="85">
        <v>71</v>
      </c>
      <c r="C74" s="46" t="str">
        <f>'PC Receitas'!C60</f>
        <v>4.1.56</v>
      </c>
      <c r="D74" s="47" t="str">
        <f>VLOOKUP(C74,'PC Receitas'!$C$4:$D$103,2,FALSE)</f>
        <v>-</v>
      </c>
      <c r="E74" s="63">
        <f>SUMIFS(Jan!$I$5:$I$605,Jan!$U$5:$U$605,"Receita",Jan!$G$5:$G$605,DRE!$D74)</f>
        <v>0</v>
      </c>
      <c r="F74" s="63">
        <f>SUMIFS(Fev!$I$5:$I$605,Fev!$U$5:$U$605,"Receita",Fev!$G$5:$G$605,DRE!$D74)</f>
        <v>0</v>
      </c>
      <c r="G74" s="63">
        <f>SUMIFS(Mar!$I$5:$I$605,Mar!$U$5:$U$605,"Receita",Mar!$G$5:$G$605,DRE!$D74)</f>
        <v>0</v>
      </c>
      <c r="H74" s="63">
        <f>SUMIFS(Abr!$I$5:$I$605,Abr!$U$5:$U$605,"Receita",Abr!$G$5:$G$605,DRE!$D74)</f>
        <v>0</v>
      </c>
      <c r="I74" s="63">
        <f>SUMIFS(Mai!$I$5:$I$605,Mai!$U$5:$U$605,"Receita",Mai!$G$5:$G$605,DRE!$D74)</f>
        <v>0</v>
      </c>
      <c r="J74" s="63">
        <f>SUMIFS(Jun!$I$5:$I$605,Jun!$U$5:$U$605,"Receita",Jun!$G$5:$G$605,DRE!$D74)</f>
        <v>0</v>
      </c>
      <c r="K74" s="63">
        <f>SUMIFS(Jul!$I$5:$I$605,Jul!$U$5:$U$605,"Receita",Jul!$G$5:$G$605,DRE!$D74)</f>
        <v>0</v>
      </c>
      <c r="L74" s="63">
        <f>SUMIFS(Ago!$I$5:$I$605,Ago!$U$5:$U$605,"Receita",Ago!$G$5:$G$605,DRE!$D74)</f>
        <v>0</v>
      </c>
      <c r="M74" s="63">
        <f>SUMIFS(Set!$I$5:$I$605,Set!$U$5:$U$605,"Receita",Set!$G$5:$G$605,DRE!$D74)</f>
        <v>0</v>
      </c>
      <c r="N74" s="63">
        <f>SUMIFS(Out!$I$5:$I$605,Out!$U$5:$U$605,"Receita",Out!$G$5:$G$605,DRE!$D74)</f>
        <v>0</v>
      </c>
      <c r="O74" s="63">
        <f>SUMIFS(Nov!$I$5:$I$605,Nov!$U$5:$U$605,"Receita",Nov!$G$5:$G$605,DRE!$D74)</f>
        <v>0</v>
      </c>
      <c r="P74" s="63">
        <f>SUMIFS(Dez!$I$5:$I$605,Dez!$U$5:$U$605,"Receita",Dez!$G$5:$G$605,DRE!$D74)</f>
        <v>0</v>
      </c>
      <c r="Q74" s="63">
        <f t="shared" si="11"/>
        <v>0</v>
      </c>
    </row>
    <row r="75" spans="2:17" ht="28.5" customHeight="1" thickTop="1" thickBot="1" x14ac:dyDescent="0.3">
      <c r="B75" s="85">
        <v>72</v>
      </c>
      <c r="C75" s="46" t="str">
        <f>'PC Receitas'!C61</f>
        <v>4.1.57</v>
      </c>
      <c r="D75" s="47" t="str">
        <f>VLOOKUP(C75,'PC Receitas'!$C$4:$D$103,2,FALSE)</f>
        <v>-</v>
      </c>
      <c r="E75" s="63">
        <f>SUMIFS(Jan!$I$5:$I$605,Jan!$U$5:$U$605,"Receita",Jan!$G$5:$G$605,DRE!$D75)</f>
        <v>0</v>
      </c>
      <c r="F75" s="63">
        <f>SUMIFS(Fev!$I$5:$I$605,Fev!$U$5:$U$605,"Receita",Fev!$G$5:$G$605,DRE!$D75)</f>
        <v>0</v>
      </c>
      <c r="G75" s="63">
        <f>SUMIFS(Mar!$I$5:$I$605,Mar!$U$5:$U$605,"Receita",Mar!$G$5:$G$605,DRE!$D75)</f>
        <v>0</v>
      </c>
      <c r="H75" s="63">
        <f>SUMIFS(Abr!$I$5:$I$605,Abr!$U$5:$U$605,"Receita",Abr!$G$5:$G$605,DRE!$D75)</f>
        <v>0</v>
      </c>
      <c r="I75" s="63">
        <f>SUMIFS(Mai!$I$5:$I$605,Mai!$U$5:$U$605,"Receita",Mai!$G$5:$G$605,DRE!$D75)</f>
        <v>0</v>
      </c>
      <c r="J75" s="63">
        <f>SUMIFS(Jun!$I$5:$I$605,Jun!$U$5:$U$605,"Receita",Jun!$G$5:$G$605,DRE!$D75)</f>
        <v>0</v>
      </c>
      <c r="K75" s="63">
        <f>SUMIFS(Jul!$I$5:$I$605,Jul!$U$5:$U$605,"Receita",Jul!$G$5:$G$605,DRE!$D75)</f>
        <v>0</v>
      </c>
      <c r="L75" s="63">
        <f>SUMIFS(Ago!$I$5:$I$605,Ago!$U$5:$U$605,"Receita",Ago!$G$5:$G$605,DRE!$D75)</f>
        <v>0</v>
      </c>
      <c r="M75" s="63">
        <f>SUMIFS(Set!$I$5:$I$605,Set!$U$5:$U$605,"Receita",Set!$G$5:$G$605,DRE!$D75)</f>
        <v>0</v>
      </c>
      <c r="N75" s="63">
        <f>SUMIFS(Out!$I$5:$I$605,Out!$U$5:$U$605,"Receita",Out!$G$5:$G$605,DRE!$D75)</f>
        <v>0</v>
      </c>
      <c r="O75" s="63">
        <f>SUMIFS(Nov!$I$5:$I$605,Nov!$U$5:$U$605,"Receita",Nov!$G$5:$G$605,DRE!$D75)</f>
        <v>0</v>
      </c>
      <c r="P75" s="63">
        <f>SUMIFS(Dez!$I$5:$I$605,Dez!$U$5:$U$605,"Receita",Dez!$G$5:$G$605,DRE!$D75)</f>
        <v>0</v>
      </c>
      <c r="Q75" s="63">
        <f t="shared" si="11"/>
        <v>0</v>
      </c>
    </row>
    <row r="76" spans="2:17" ht="28.5" customHeight="1" thickTop="1" thickBot="1" x14ac:dyDescent="0.3">
      <c r="B76" s="85">
        <v>73</v>
      </c>
      <c r="C76" s="46" t="str">
        <f>'PC Receitas'!C62</f>
        <v>4.1.58</v>
      </c>
      <c r="D76" s="47" t="str">
        <f>VLOOKUP(C76,'PC Receitas'!$C$4:$D$103,2,FALSE)</f>
        <v>-</v>
      </c>
      <c r="E76" s="63">
        <f>SUMIFS(Jan!$I$5:$I$605,Jan!$U$5:$U$605,"Receita",Jan!$G$5:$G$605,DRE!$D76)</f>
        <v>0</v>
      </c>
      <c r="F76" s="63">
        <f>SUMIFS(Fev!$I$5:$I$605,Fev!$U$5:$U$605,"Receita",Fev!$G$5:$G$605,DRE!$D76)</f>
        <v>0</v>
      </c>
      <c r="G76" s="63">
        <f>SUMIFS(Mar!$I$5:$I$605,Mar!$U$5:$U$605,"Receita",Mar!$G$5:$G$605,DRE!$D76)</f>
        <v>0</v>
      </c>
      <c r="H76" s="63">
        <f>SUMIFS(Abr!$I$5:$I$605,Abr!$U$5:$U$605,"Receita",Abr!$G$5:$G$605,DRE!$D76)</f>
        <v>0</v>
      </c>
      <c r="I76" s="63">
        <f>SUMIFS(Mai!$I$5:$I$605,Mai!$U$5:$U$605,"Receita",Mai!$G$5:$G$605,DRE!$D76)</f>
        <v>0</v>
      </c>
      <c r="J76" s="63">
        <f>SUMIFS(Jun!$I$5:$I$605,Jun!$U$5:$U$605,"Receita",Jun!$G$5:$G$605,DRE!$D76)</f>
        <v>0</v>
      </c>
      <c r="K76" s="63">
        <f>SUMIFS(Jul!$I$5:$I$605,Jul!$U$5:$U$605,"Receita",Jul!$G$5:$G$605,DRE!$D76)</f>
        <v>0</v>
      </c>
      <c r="L76" s="63">
        <f>SUMIFS(Ago!$I$5:$I$605,Ago!$U$5:$U$605,"Receita",Ago!$G$5:$G$605,DRE!$D76)</f>
        <v>0</v>
      </c>
      <c r="M76" s="63">
        <f>SUMIFS(Set!$I$5:$I$605,Set!$U$5:$U$605,"Receita",Set!$G$5:$G$605,DRE!$D76)</f>
        <v>0</v>
      </c>
      <c r="N76" s="63">
        <f>SUMIFS(Out!$I$5:$I$605,Out!$U$5:$U$605,"Receita",Out!$G$5:$G$605,DRE!$D76)</f>
        <v>0</v>
      </c>
      <c r="O76" s="63">
        <f>SUMIFS(Nov!$I$5:$I$605,Nov!$U$5:$U$605,"Receita",Nov!$G$5:$G$605,DRE!$D76)</f>
        <v>0</v>
      </c>
      <c r="P76" s="63">
        <f>SUMIFS(Dez!$I$5:$I$605,Dez!$U$5:$U$605,"Receita",Dez!$G$5:$G$605,DRE!$D76)</f>
        <v>0</v>
      </c>
      <c r="Q76" s="63">
        <f t="shared" si="11"/>
        <v>0</v>
      </c>
    </row>
    <row r="77" spans="2:17" ht="28.5" customHeight="1" thickTop="1" thickBot="1" x14ac:dyDescent="0.3">
      <c r="B77" s="85">
        <v>74</v>
      </c>
      <c r="C77" s="46" t="str">
        <f>'PC Receitas'!C63</f>
        <v>4.1.59</v>
      </c>
      <c r="D77" s="47" t="str">
        <f>VLOOKUP(C77,'PC Receitas'!$C$4:$D$103,2,FALSE)</f>
        <v>-</v>
      </c>
      <c r="E77" s="63">
        <f>SUMIFS(Jan!$I$5:$I$605,Jan!$U$5:$U$605,"Receita",Jan!$G$5:$G$605,DRE!$D77)</f>
        <v>0</v>
      </c>
      <c r="F77" s="63">
        <f>SUMIFS(Fev!$I$5:$I$605,Fev!$U$5:$U$605,"Receita",Fev!$G$5:$G$605,DRE!$D77)</f>
        <v>0</v>
      </c>
      <c r="G77" s="63">
        <f>SUMIFS(Mar!$I$5:$I$605,Mar!$U$5:$U$605,"Receita",Mar!$G$5:$G$605,DRE!$D77)</f>
        <v>0</v>
      </c>
      <c r="H77" s="63">
        <f>SUMIFS(Abr!$I$5:$I$605,Abr!$U$5:$U$605,"Receita",Abr!$G$5:$G$605,DRE!$D77)</f>
        <v>0</v>
      </c>
      <c r="I77" s="63">
        <f>SUMIFS(Mai!$I$5:$I$605,Mai!$U$5:$U$605,"Receita",Mai!$G$5:$G$605,DRE!$D77)</f>
        <v>0</v>
      </c>
      <c r="J77" s="63">
        <f>SUMIFS(Jun!$I$5:$I$605,Jun!$U$5:$U$605,"Receita",Jun!$G$5:$G$605,DRE!$D77)</f>
        <v>0</v>
      </c>
      <c r="K77" s="63">
        <f>SUMIFS(Jul!$I$5:$I$605,Jul!$U$5:$U$605,"Receita",Jul!$G$5:$G$605,DRE!$D77)</f>
        <v>0</v>
      </c>
      <c r="L77" s="63">
        <f>SUMIFS(Ago!$I$5:$I$605,Ago!$U$5:$U$605,"Receita",Ago!$G$5:$G$605,DRE!$D77)</f>
        <v>0</v>
      </c>
      <c r="M77" s="63">
        <f>SUMIFS(Set!$I$5:$I$605,Set!$U$5:$U$605,"Receita",Set!$G$5:$G$605,DRE!$D77)</f>
        <v>0</v>
      </c>
      <c r="N77" s="63">
        <f>SUMIFS(Out!$I$5:$I$605,Out!$U$5:$U$605,"Receita",Out!$G$5:$G$605,DRE!$D77)</f>
        <v>0</v>
      </c>
      <c r="O77" s="63">
        <f>SUMIFS(Nov!$I$5:$I$605,Nov!$U$5:$U$605,"Receita",Nov!$G$5:$G$605,DRE!$D77)</f>
        <v>0</v>
      </c>
      <c r="P77" s="63">
        <f>SUMIFS(Dez!$I$5:$I$605,Dez!$U$5:$U$605,"Receita",Dez!$G$5:$G$605,DRE!$D77)</f>
        <v>0</v>
      </c>
      <c r="Q77" s="63">
        <f t="shared" si="11"/>
        <v>0</v>
      </c>
    </row>
    <row r="78" spans="2:17" ht="28.5" customHeight="1" thickTop="1" thickBot="1" x14ac:dyDescent="0.3">
      <c r="B78" s="85">
        <v>75</v>
      </c>
      <c r="C78" s="46" t="str">
        <f>'PC Receitas'!C64</f>
        <v>4.1.60</v>
      </c>
      <c r="D78" s="47" t="str">
        <f>VLOOKUP(C78,'PC Receitas'!$C$4:$D$103,2,FALSE)</f>
        <v>-</v>
      </c>
      <c r="E78" s="63">
        <f>SUMIFS(Jan!$I$5:$I$605,Jan!$U$5:$U$605,"Receita",Jan!$G$5:$G$605,DRE!$D78)</f>
        <v>0</v>
      </c>
      <c r="F78" s="63">
        <f>SUMIFS(Fev!$I$5:$I$605,Fev!$U$5:$U$605,"Receita",Fev!$G$5:$G$605,DRE!$D78)</f>
        <v>0</v>
      </c>
      <c r="G78" s="63">
        <f>SUMIFS(Mar!$I$5:$I$605,Mar!$U$5:$U$605,"Receita",Mar!$G$5:$G$605,DRE!$D78)</f>
        <v>0</v>
      </c>
      <c r="H78" s="63">
        <f>SUMIFS(Abr!$I$5:$I$605,Abr!$U$5:$U$605,"Receita",Abr!$G$5:$G$605,DRE!$D78)</f>
        <v>0</v>
      </c>
      <c r="I78" s="63">
        <f>SUMIFS(Mai!$I$5:$I$605,Mai!$U$5:$U$605,"Receita",Mai!$G$5:$G$605,DRE!$D78)</f>
        <v>0</v>
      </c>
      <c r="J78" s="63">
        <f>SUMIFS(Jun!$I$5:$I$605,Jun!$U$5:$U$605,"Receita",Jun!$G$5:$G$605,DRE!$D78)</f>
        <v>0</v>
      </c>
      <c r="K78" s="63">
        <f>SUMIFS(Jul!$I$5:$I$605,Jul!$U$5:$U$605,"Receita",Jul!$G$5:$G$605,DRE!$D78)</f>
        <v>0</v>
      </c>
      <c r="L78" s="63">
        <f>SUMIFS(Ago!$I$5:$I$605,Ago!$U$5:$U$605,"Receita",Ago!$G$5:$G$605,DRE!$D78)</f>
        <v>0</v>
      </c>
      <c r="M78" s="63">
        <f>SUMIFS(Set!$I$5:$I$605,Set!$U$5:$U$605,"Receita",Set!$G$5:$G$605,DRE!$D78)</f>
        <v>0</v>
      </c>
      <c r="N78" s="63">
        <f>SUMIFS(Out!$I$5:$I$605,Out!$U$5:$U$605,"Receita",Out!$G$5:$G$605,DRE!$D78)</f>
        <v>0</v>
      </c>
      <c r="O78" s="63">
        <f>SUMIFS(Nov!$I$5:$I$605,Nov!$U$5:$U$605,"Receita",Nov!$G$5:$G$605,DRE!$D78)</f>
        <v>0</v>
      </c>
      <c r="P78" s="63">
        <f>SUMIFS(Dez!$I$5:$I$605,Dez!$U$5:$U$605,"Receita",Dez!$G$5:$G$605,DRE!$D78)</f>
        <v>0</v>
      </c>
      <c r="Q78" s="63">
        <f t="shared" si="11"/>
        <v>0</v>
      </c>
    </row>
    <row r="79" spans="2:17" ht="28.5" customHeight="1" thickTop="1" thickBot="1" x14ac:dyDescent="0.3">
      <c r="B79" s="85">
        <v>76</v>
      </c>
      <c r="C79" s="46" t="str">
        <f>'PC Receitas'!C65</f>
        <v>4.1.61</v>
      </c>
      <c r="D79" s="47" t="str">
        <f>VLOOKUP(C79,'PC Receitas'!$C$4:$D$103,2,FALSE)</f>
        <v>-</v>
      </c>
      <c r="E79" s="63">
        <f>SUMIFS(Jan!$I$5:$I$605,Jan!$U$5:$U$605,"Receita",Jan!$G$5:$G$605,DRE!$D79)</f>
        <v>0</v>
      </c>
      <c r="F79" s="63">
        <f>SUMIFS(Fev!$I$5:$I$605,Fev!$U$5:$U$605,"Receita",Fev!$G$5:$G$605,DRE!$D79)</f>
        <v>0</v>
      </c>
      <c r="G79" s="63">
        <f>SUMIFS(Mar!$I$5:$I$605,Mar!$U$5:$U$605,"Receita",Mar!$G$5:$G$605,DRE!$D79)</f>
        <v>0</v>
      </c>
      <c r="H79" s="63">
        <f>SUMIFS(Abr!$I$5:$I$605,Abr!$U$5:$U$605,"Receita",Abr!$G$5:$G$605,DRE!$D79)</f>
        <v>0</v>
      </c>
      <c r="I79" s="63">
        <f>SUMIFS(Mai!$I$5:$I$605,Mai!$U$5:$U$605,"Receita",Mai!$G$5:$G$605,DRE!$D79)</f>
        <v>0</v>
      </c>
      <c r="J79" s="63">
        <f>SUMIFS(Jun!$I$5:$I$605,Jun!$U$5:$U$605,"Receita",Jun!$G$5:$G$605,DRE!$D79)</f>
        <v>0</v>
      </c>
      <c r="K79" s="63">
        <f>SUMIFS(Jul!$I$5:$I$605,Jul!$U$5:$U$605,"Receita",Jul!$G$5:$G$605,DRE!$D79)</f>
        <v>0</v>
      </c>
      <c r="L79" s="63">
        <f>SUMIFS(Ago!$I$5:$I$605,Ago!$U$5:$U$605,"Receita",Ago!$G$5:$G$605,DRE!$D79)</f>
        <v>0</v>
      </c>
      <c r="M79" s="63">
        <f>SUMIFS(Set!$I$5:$I$605,Set!$U$5:$U$605,"Receita",Set!$G$5:$G$605,DRE!$D79)</f>
        <v>0</v>
      </c>
      <c r="N79" s="63">
        <f>SUMIFS(Out!$I$5:$I$605,Out!$U$5:$U$605,"Receita",Out!$G$5:$G$605,DRE!$D79)</f>
        <v>0</v>
      </c>
      <c r="O79" s="63">
        <f>SUMIFS(Nov!$I$5:$I$605,Nov!$U$5:$U$605,"Receita",Nov!$G$5:$G$605,DRE!$D79)</f>
        <v>0</v>
      </c>
      <c r="P79" s="63">
        <f>SUMIFS(Dez!$I$5:$I$605,Dez!$U$5:$U$605,"Receita",Dez!$G$5:$G$605,DRE!$D79)</f>
        <v>0</v>
      </c>
      <c r="Q79" s="63">
        <f t="shared" si="11"/>
        <v>0</v>
      </c>
    </row>
    <row r="80" spans="2:17" ht="28.5" customHeight="1" thickTop="1" thickBot="1" x14ac:dyDescent="0.3">
      <c r="B80" s="85">
        <v>77</v>
      </c>
      <c r="C80" s="46" t="str">
        <f>'PC Receitas'!C66</f>
        <v>4.1.62</v>
      </c>
      <c r="D80" s="47" t="str">
        <f>VLOOKUP(C80,'PC Receitas'!$C$4:$D$103,2,FALSE)</f>
        <v>-</v>
      </c>
      <c r="E80" s="63">
        <f>SUMIFS(Jan!$I$5:$I$605,Jan!$U$5:$U$605,"Receita",Jan!$G$5:$G$605,DRE!$D80)</f>
        <v>0</v>
      </c>
      <c r="F80" s="63">
        <f>SUMIFS(Fev!$I$5:$I$605,Fev!$U$5:$U$605,"Receita",Fev!$G$5:$G$605,DRE!$D80)</f>
        <v>0</v>
      </c>
      <c r="G80" s="63">
        <f>SUMIFS(Mar!$I$5:$I$605,Mar!$U$5:$U$605,"Receita",Mar!$G$5:$G$605,DRE!$D80)</f>
        <v>0</v>
      </c>
      <c r="H80" s="63">
        <f>SUMIFS(Abr!$I$5:$I$605,Abr!$U$5:$U$605,"Receita",Abr!$G$5:$G$605,DRE!$D80)</f>
        <v>0</v>
      </c>
      <c r="I80" s="63">
        <f>SUMIFS(Mai!$I$5:$I$605,Mai!$U$5:$U$605,"Receita",Mai!$G$5:$G$605,DRE!$D80)</f>
        <v>0</v>
      </c>
      <c r="J80" s="63">
        <f>SUMIFS(Jun!$I$5:$I$605,Jun!$U$5:$U$605,"Receita",Jun!$G$5:$G$605,DRE!$D80)</f>
        <v>0</v>
      </c>
      <c r="K80" s="63">
        <f>SUMIFS(Jul!$I$5:$I$605,Jul!$U$5:$U$605,"Receita",Jul!$G$5:$G$605,DRE!$D80)</f>
        <v>0</v>
      </c>
      <c r="L80" s="63">
        <f>SUMIFS(Ago!$I$5:$I$605,Ago!$U$5:$U$605,"Receita",Ago!$G$5:$G$605,DRE!$D80)</f>
        <v>0</v>
      </c>
      <c r="M80" s="63">
        <f>SUMIFS(Set!$I$5:$I$605,Set!$U$5:$U$605,"Receita",Set!$G$5:$G$605,DRE!$D80)</f>
        <v>0</v>
      </c>
      <c r="N80" s="63">
        <f>SUMIFS(Out!$I$5:$I$605,Out!$U$5:$U$605,"Receita",Out!$G$5:$G$605,DRE!$D80)</f>
        <v>0</v>
      </c>
      <c r="O80" s="63">
        <f>SUMIFS(Nov!$I$5:$I$605,Nov!$U$5:$U$605,"Receita",Nov!$G$5:$G$605,DRE!$D80)</f>
        <v>0</v>
      </c>
      <c r="P80" s="63">
        <f>SUMIFS(Dez!$I$5:$I$605,Dez!$U$5:$U$605,"Receita",Dez!$G$5:$G$605,DRE!$D80)</f>
        <v>0</v>
      </c>
      <c r="Q80" s="63">
        <f t="shared" si="11"/>
        <v>0</v>
      </c>
    </row>
    <row r="81" spans="2:17" ht="28.5" customHeight="1" thickTop="1" thickBot="1" x14ac:dyDescent="0.3">
      <c r="B81" s="85">
        <v>78</v>
      </c>
      <c r="C81" s="46" t="str">
        <f>'PC Receitas'!C67</f>
        <v>4.1.63</v>
      </c>
      <c r="D81" s="47" t="str">
        <f>VLOOKUP(C81,'PC Receitas'!$C$4:$D$103,2,FALSE)</f>
        <v>-</v>
      </c>
      <c r="E81" s="63">
        <f>SUMIFS(Jan!$I$5:$I$605,Jan!$U$5:$U$605,"Receita",Jan!$G$5:$G$605,DRE!$D81)</f>
        <v>0</v>
      </c>
      <c r="F81" s="63">
        <f>SUMIFS(Fev!$I$5:$I$605,Fev!$U$5:$U$605,"Receita",Fev!$G$5:$G$605,DRE!$D81)</f>
        <v>0</v>
      </c>
      <c r="G81" s="63">
        <f>SUMIFS(Mar!$I$5:$I$605,Mar!$U$5:$U$605,"Receita",Mar!$G$5:$G$605,DRE!$D81)</f>
        <v>0</v>
      </c>
      <c r="H81" s="63">
        <f>SUMIFS(Abr!$I$5:$I$605,Abr!$U$5:$U$605,"Receita",Abr!$G$5:$G$605,DRE!$D81)</f>
        <v>0</v>
      </c>
      <c r="I81" s="63">
        <f>SUMIFS(Mai!$I$5:$I$605,Mai!$U$5:$U$605,"Receita",Mai!$G$5:$G$605,DRE!$D81)</f>
        <v>0</v>
      </c>
      <c r="J81" s="63">
        <f>SUMIFS(Jun!$I$5:$I$605,Jun!$U$5:$U$605,"Receita",Jun!$G$5:$G$605,DRE!$D81)</f>
        <v>0</v>
      </c>
      <c r="K81" s="63">
        <f>SUMIFS(Jul!$I$5:$I$605,Jul!$U$5:$U$605,"Receita",Jul!$G$5:$G$605,DRE!$D81)</f>
        <v>0</v>
      </c>
      <c r="L81" s="63">
        <f>SUMIFS(Ago!$I$5:$I$605,Ago!$U$5:$U$605,"Receita",Ago!$G$5:$G$605,DRE!$D81)</f>
        <v>0</v>
      </c>
      <c r="M81" s="63">
        <f>SUMIFS(Set!$I$5:$I$605,Set!$U$5:$U$605,"Receita",Set!$G$5:$G$605,DRE!$D81)</f>
        <v>0</v>
      </c>
      <c r="N81" s="63">
        <f>SUMIFS(Out!$I$5:$I$605,Out!$U$5:$U$605,"Receita",Out!$G$5:$G$605,DRE!$D81)</f>
        <v>0</v>
      </c>
      <c r="O81" s="63">
        <f>SUMIFS(Nov!$I$5:$I$605,Nov!$U$5:$U$605,"Receita",Nov!$G$5:$G$605,DRE!$D81)</f>
        <v>0</v>
      </c>
      <c r="P81" s="63">
        <f>SUMIFS(Dez!$I$5:$I$605,Dez!$U$5:$U$605,"Receita",Dez!$G$5:$G$605,DRE!$D81)</f>
        <v>0</v>
      </c>
      <c r="Q81" s="63">
        <f t="shared" si="11"/>
        <v>0</v>
      </c>
    </row>
    <row r="82" spans="2:17" ht="28.5" customHeight="1" thickTop="1" thickBot="1" x14ac:dyDescent="0.3">
      <c r="B82" s="85">
        <v>79</v>
      </c>
      <c r="C82" s="46" t="str">
        <f>'PC Receitas'!C68</f>
        <v>4.1.64</v>
      </c>
      <c r="D82" s="47" t="str">
        <f>VLOOKUP(C82,'PC Receitas'!$C$4:$D$103,2,FALSE)</f>
        <v>-</v>
      </c>
      <c r="E82" s="63">
        <f>SUMIFS(Jan!$I$5:$I$605,Jan!$U$5:$U$605,"Receita",Jan!$G$5:$G$605,DRE!$D82)</f>
        <v>0</v>
      </c>
      <c r="F82" s="63">
        <f>SUMIFS(Fev!$I$5:$I$605,Fev!$U$5:$U$605,"Receita",Fev!$G$5:$G$605,DRE!$D82)</f>
        <v>0</v>
      </c>
      <c r="G82" s="63">
        <f>SUMIFS(Mar!$I$5:$I$605,Mar!$U$5:$U$605,"Receita",Mar!$G$5:$G$605,DRE!$D82)</f>
        <v>0</v>
      </c>
      <c r="H82" s="63">
        <f>SUMIFS(Abr!$I$5:$I$605,Abr!$U$5:$U$605,"Receita",Abr!$G$5:$G$605,DRE!$D82)</f>
        <v>0</v>
      </c>
      <c r="I82" s="63">
        <f>SUMIFS(Mai!$I$5:$I$605,Mai!$U$5:$U$605,"Receita",Mai!$G$5:$G$605,DRE!$D82)</f>
        <v>0</v>
      </c>
      <c r="J82" s="63">
        <f>SUMIFS(Jun!$I$5:$I$605,Jun!$U$5:$U$605,"Receita",Jun!$G$5:$G$605,DRE!$D82)</f>
        <v>0</v>
      </c>
      <c r="K82" s="63">
        <f>SUMIFS(Jul!$I$5:$I$605,Jul!$U$5:$U$605,"Receita",Jul!$G$5:$G$605,DRE!$D82)</f>
        <v>0</v>
      </c>
      <c r="L82" s="63">
        <f>SUMIFS(Ago!$I$5:$I$605,Ago!$U$5:$U$605,"Receita",Ago!$G$5:$G$605,DRE!$D82)</f>
        <v>0</v>
      </c>
      <c r="M82" s="63">
        <f>SUMIFS(Set!$I$5:$I$605,Set!$U$5:$U$605,"Receita",Set!$G$5:$G$605,DRE!$D82)</f>
        <v>0</v>
      </c>
      <c r="N82" s="63">
        <f>SUMIFS(Out!$I$5:$I$605,Out!$U$5:$U$605,"Receita",Out!$G$5:$G$605,DRE!$D82)</f>
        <v>0</v>
      </c>
      <c r="O82" s="63">
        <f>SUMIFS(Nov!$I$5:$I$605,Nov!$U$5:$U$605,"Receita",Nov!$G$5:$G$605,DRE!$D82)</f>
        <v>0</v>
      </c>
      <c r="P82" s="63">
        <f>SUMIFS(Dez!$I$5:$I$605,Dez!$U$5:$U$605,"Receita",Dez!$G$5:$G$605,DRE!$D82)</f>
        <v>0</v>
      </c>
      <c r="Q82" s="63">
        <f t="shared" si="11"/>
        <v>0</v>
      </c>
    </row>
    <row r="83" spans="2:17" ht="28.5" customHeight="1" thickTop="1" thickBot="1" x14ac:dyDescent="0.3">
      <c r="B83" s="85">
        <v>80</v>
      </c>
      <c r="C83" s="46" t="str">
        <f>'PC Receitas'!C69</f>
        <v>4.1.65</v>
      </c>
      <c r="D83" s="47" t="str">
        <f>VLOOKUP(C83,'PC Receitas'!$C$4:$D$103,2,FALSE)</f>
        <v>-</v>
      </c>
      <c r="E83" s="63">
        <f>SUMIFS(Jan!$I$5:$I$605,Jan!$U$5:$U$605,"Receita",Jan!$G$5:$G$605,DRE!$D83)</f>
        <v>0</v>
      </c>
      <c r="F83" s="63">
        <f>SUMIFS(Fev!$I$5:$I$605,Fev!$U$5:$U$605,"Receita",Fev!$G$5:$G$605,DRE!$D83)</f>
        <v>0</v>
      </c>
      <c r="G83" s="63">
        <f>SUMIFS(Mar!$I$5:$I$605,Mar!$U$5:$U$605,"Receita",Mar!$G$5:$G$605,DRE!$D83)</f>
        <v>0</v>
      </c>
      <c r="H83" s="63">
        <f>SUMIFS(Abr!$I$5:$I$605,Abr!$U$5:$U$605,"Receita",Abr!$G$5:$G$605,DRE!$D83)</f>
        <v>0</v>
      </c>
      <c r="I83" s="63">
        <f>SUMIFS(Mai!$I$5:$I$605,Mai!$U$5:$U$605,"Receita",Mai!$G$5:$G$605,DRE!$D83)</f>
        <v>0</v>
      </c>
      <c r="J83" s="63">
        <f>SUMIFS(Jun!$I$5:$I$605,Jun!$U$5:$U$605,"Receita",Jun!$G$5:$G$605,DRE!$D83)</f>
        <v>0</v>
      </c>
      <c r="K83" s="63">
        <f>SUMIFS(Jul!$I$5:$I$605,Jul!$U$5:$U$605,"Receita",Jul!$G$5:$G$605,DRE!$D83)</f>
        <v>0</v>
      </c>
      <c r="L83" s="63">
        <f>SUMIFS(Ago!$I$5:$I$605,Ago!$U$5:$U$605,"Receita",Ago!$G$5:$G$605,DRE!$D83)</f>
        <v>0</v>
      </c>
      <c r="M83" s="63">
        <f>SUMIFS(Set!$I$5:$I$605,Set!$U$5:$U$605,"Receita",Set!$G$5:$G$605,DRE!$D83)</f>
        <v>0</v>
      </c>
      <c r="N83" s="63">
        <f>SUMIFS(Out!$I$5:$I$605,Out!$U$5:$U$605,"Receita",Out!$G$5:$G$605,DRE!$D83)</f>
        <v>0</v>
      </c>
      <c r="O83" s="63">
        <f>SUMIFS(Nov!$I$5:$I$605,Nov!$U$5:$U$605,"Receita",Nov!$G$5:$G$605,DRE!$D83)</f>
        <v>0</v>
      </c>
      <c r="P83" s="63">
        <f>SUMIFS(Dez!$I$5:$I$605,Dez!$U$5:$U$605,"Receita",Dez!$G$5:$G$605,DRE!$D83)</f>
        <v>0</v>
      </c>
      <c r="Q83" s="63">
        <f t="shared" si="11"/>
        <v>0</v>
      </c>
    </row>
    <row r="84" spans="2:17" ht="28.5" customHeight="1" thickTop="1" thickBot="1" x14ac:dyDescent="0.3">
      <c r="B84" s="85">
        <v>81</v>
      </c>
      <c r="C84" s="46" t="str">
        <f>'PC Receitas'!C70</f>
        <v>4.1.66</v>
      </c>
      <c r="D84" s="47" t="str">
        <f>VLOOKUP(C84,'PC Receitas'!$C$4:$D$103,2,FALSE)</f>
        <v>-</v>
      </c>
      <c r="E84" s="63">
        <f>SUMIFS(Jan!$I$5:$I$605,Jan!$U$5:$U$605,"Receita",Jan!$G$5:$G$605,DRE!$D84)</f>
        <v>0</v>
      </c>
      <c r="F84" s="63">
        <f>SUMIFS(Fev!$I$5:$I$605,Fev!$U$5:$U$605,"Receita",Fev!$G$5:$G$605,DRE!$D84)</f>
        <v>0</v>
      </c>
      <c r="G84" s="63">
        <f>SUMIFS(Mar!$I$5:$I$605,Mar!$U$5:$U$605,"Receita",Mar!$G$5:$G$605,DRE!$D84)</f>
        <v>0</v>
      </c>
      <c r="H84" s="63">
        <f>SUMIFS(Abr!$I$5:$I$605,Abr!$U$5:$U$605,"Receita",Abr!$G$5:$G$605,DRE!$D84)</f>
        <v>0</v>
      </c>
      <c r="I84" s="63">
        <f>SUMIFS(Mai!$I$5:$I$605,Mai!$U$5:$U$605,"Receita",Mai!$G$5:$G$605,DRE!$D84)</f>
        <v>0</v>
      </c>
      <c r="J84" s="63">
        <f>SUMIFS(Jun!$I$5:$I$605,Jun!$U$5:$U$605,"Receita",Jun!$G$5:$G$605,DRE!$D84)</f>
        <v>0</v>
      </c>
      <c r="K84" s="63">
        <f>SUMIFS(Jul!$I$5:$I$605,Jul!$U$5:$U$605,"Receita",Jul!$G$5:$G$605,DRE!$D84)</f>
        <v>0</v>
      </c>
      <c r="L84" s="63">
        <f>SUMIFS(Ago!$I$5:$I$605,Ago!$U$5:$U$605,"Receita",Ago!$G$5:$G$605,DRE!$D84)</f>
        <v>0</v>
      </c>
      <c r="M84" s="63">
        <f>SUMIFS(Set!$I$5:$I$605,Set!$U$5:$U$605,"Receita",Set!$G$5:$G$605,DRE!$D84)</f>
        <v>0</v>
      </c>
      <c r="N84" s="63">
        <f>SUMIFS(Out!$I$5:$I$605,Out!$U$5:$U$605,"Receita",Out!$G$5:$G$605,DRE!$D84)</f>
        <v>0</v>
      </c>
      <c r="O84" s="63">
        <f>SUMIFS(Nov!$I$5:$I$605,Nov!$U$5:$U$605,"Receita",Nov!$G$5:$G$605,DRE!$D84)</f>
        <v>0</v>
      </c>
      <c r="P84" s="63">
        <f>SUMIFS(Dez!$I$5:$I$605,Dez!$U$5:$U$605,"Receita",Dez!$G$5:$G$605,DRE!$D84)</f>
        <v>0</v>
      </c>
      <c r="Q84" s="63">
        <f t="shared" ref="Q84:Q117" si="12">SUM(E84:P84)</f>
        <v>0</v>
      </c>
    </row>
    <row r="85" spans="2:17" ht="28.5" customHeight="1" thickTop="1" thickBot="1" x14ac:dyDescent="0.3">
      <c r="B85" s="85">
        <v>82</v>
      </c>
      <c r="C85" s="46" t="str">
        <f>'PC Receitas'!C71</f>
        <v>4.1.67</v>
      </c>
      <c r="D85" s="47" t="str">
        <f>VLOOKUP(C85,'PC Receitas'!$C$4:$D$103,2,FALSE)</f>
        <v>-</v>
      </c>
      <c r="E85" s="63">
        <f>SUMIFS(Jan!$I$5:$I$605,Jan!$U$5:$U$605,"Receita",Jan!$G$5:$G$605,DRE!$D85)</f>
        <v>0</v>
      </c>
      <c r="F85" s="63">
        <f>SUMIFS(Fev!$I$5:$I$605,Fev!$U$5:$U$605,"Receita",Fev!$G$5:$G$605,DRE!$D85)</f>
        <v>0</v>
      </c>
      <c r="G85" s="63">
        <f>SUMIFS(Mar!$I$5:$I$605,Mar!$U$5:$U$605,"Receita",Mar!$G$5:$G$605,DRE!$D85)</f>
        <v>0</v>
      </c>
      <c r="H85" s="63">
        <f>SUMIFS(Abr!$I$5:$I$605,Abr!$U$5:$U$605,"Receita",Abr!$G$5:$G$605,DRE!$D85)</f>
        <v>0</v>
      </c>
      <c r="I85" s="63">
        <f>SUMIFS(Mai!$I$5:$I$605,Mai!$U$5:$U$605,"Receita",Mai!$G$5:$G$605,DRE!$D85)</f>
        <v>0</v>
      </c>
      <c r="J85" s="63">
        <f>SUMIFS(Jun!$I$5:$I$605,Jun!$U$5:$U$605,"Receita",Jun!$G$5:$G$605,DRE!$D85)</f>
        <v>0</v>
      </c>
      <c r="K85" s="63">
        <f>SUMIFS(Jul!$I$5:$I$605,Jul!$U$5:$U$605,"Receita",Jul!$G$5:$G$605,DRE!$D85)</f>
        <v>0</v>
      </c>
      <c r="L85" s="63">
        <f>SUMIFS(Ago!$I$5:$I$605,Ago!$U$5:$U$605,"Receita",Ago!$G$5:$G$605,DRE!$D85)</f>
        <v>0</v>
      </c>
      <c r="M85" s="63">
        <f>SUMIFS(Set!$I$5:$I$605,Set!$U$5:$U$605,"Receita",Set!$G$5:$G$605,DRE!$D85)</f>
        <v>0</v>
      </c>
      <c r="N85" s="63">
        <f>SUMIFS(Out!$I$5:$I$605,Out!$U$5:$U$605,"Receita",Out!$G$5:$G$605,DRE!$D85)</f>
        <v>0</v>
      </c>
      <c r="O85" s="63">
        <f>SUMIFS(Nov!$I$5:$I$605,Nov!$U$5:$U$605,"Receita",Nov!$G$5:$G$605,DRE!$D85)</f>
        <v>0</v>
      </c>
      <c r="P85" s="63">
        <f>SUMIFS(Dez!$I$5:$I$605,Dez!$U$5:$U$605,"Receita",Dez!$G$5:$G$605,DRE!$D85)</f>
        <v>0</v>
      </c>
      <c r="Q85" s="63">
        <f t="shared" si="12"/>
        <v>0</v>
      </c>
    </row>
    <row r="86" spans="2:17" ht="28.5" customHeight="1" thickTop="1" thickBot="1" x14ac:dyDescent="0.3">
      <c r="B86" s="85">
        <v>83</v>
      </c>
      <c r="C86" s="46" t="str">
        <f>'PC Receitas'!C72</f>
        <v>4.1.68</v>
      </c>
      <c r="D86" s="47" t="str">
        <f>VLOOKUP(C86,'PC Receitas'!$C$4:$D$103,2,FALSE)</f>
        <v>-</v>
      </c>
      <c r="E86" s="63">
        <f>SUMIFS(Jan!$I$5:$I$605,Jan!$U$5:$U$605,"Receita",Jan!$G$5:$G$605,DRE!$D86)</f>
        <v>0</v>
      </c>
      <c r="F86" s="63">
        <f>SUMIFS(Fev!$I$5:$I$605,Fev!$U$5:$U$605,"Receita",Fev!$G$5:$G$605,DRE!$D86)</f>
        <v>0</v>
      </c>
      <c r="G86" s="63">
        <f>SUMIFS(Mar!$I$5:$I$605,Mar!$U$5:$U$605,"Receita",Mar!$G$5:$G$605,DRE!$D86)</f>
        <v>0</v>
      </c>
      <c r="H86" s="63">
        <f>SUMIFS(Abr!$I$5:$I$605,Abr!$U$5:$U$605,"Receita",Abr!$G$5:$G$605,DRE!$D86)</f>
        <v>0</v>
      </c>
      <c r="I86" s="63">
        <f>SUMIFS(Mai!$I$5:$I$605,Mai!$U$5:$U$605,"Receita",Mai!$G$5:$G$605,DRE!$D86)</f>
        <v>0</v>
      </c>
      <c r="J86" s="63">
        <f>SUMIFS(Jun!$I$5:$I$605,Jun!$U$5:$U$605,"Receita",Jun!$G$5:$G$605,DRE!$D86)</f>
        <v>0</v>
      </c>
      <c r="K86" s="63">
        <f>SUMIFS(Jul!$I$5:$I$605,Jul!$U$5:$U$605,"Receita",Jul!$G$5:$G$605,DRE!$D86)</f>
        <v>0</v>
      </c>
      <c r="L86" s="63">
        <f>SUMIFS(Ago!$I$5:$I$605,Ago!$U$5:$U$605,"Receita",Ago!$G$5:$G$605,DRE!$D86)</f>
        <v>0</v>
      </c>
      <c r="M86" s="63">
        <f>SUMIFS(Set!$I$5:$I$605,Set!$U$5:$U$605,"Receita",Set!$G$5:$G$605,DRE!$D86)</f>
        <v>0</v>
      </c>
      <c r="N86" s="63">
        <f>SUMIFS(Out!$I$5:$I$605,Out!$U$5:$U$605,"Receita",Out!$G$5:$G$605,DRE!$D86)</f>
        <v>0</v>
      </c>
      <c r="O86" s="63">
        <f>SUMIFS(Nov!$I$5:$I$605,Nov!$U$5:$U$605,"Receita",Nov!$G$5:$G$605,DRE!$D86)</f>
        <v>0</v>
      </c>
      <c r="P86" s="63">
        <f>SUMIFS(Dez!$I$5:$I$605,Dez!$U$5:$U$605,"Receita",Dez!$G$5:$G$605,DRE!$D86)</f>
        <v>0</v>
      </c>
      <c r="Q86" s="63">
        <f t="shared" si="12"/>
        <v>0</v>
      </c>
    </row>
    <row r="87" spans="2:17" ht="28.5" customHeight="1" thickTop="1" thickBot="1" x14ac:dyDescent="0.3">
      <c r="B87" s="85">
        <v>84</v>
      </c>
      <c r="C87" s="46" t="str">
        <f>'PC Receitas'!C73</f>
        <v>4.1.69</v>
      </c>
      <c r="D87" s="47" t="str">
        <f>VLOOKUP(C87,'PC Receitas'!$C$4:$D$103,2,FALSE)</f>
        <v>-</v>
      </c>
      <c r="E87" s="63">
        <f>SUMIFS(Jan!$I$5:$I$605,Jan!$U$5:$U$605,"Receita",Jan!$G$5:$G$605,DRE!$D87)</f>
        <v>0</v>
      </c>
      <c r="F87" s="63">
        <f>SUMIFS(Fev!$I$5:$I$605,Fev!$U$5:$U$605,"Receita",Fev!$G$5:$G$605,DRE!$D87)</f>
        <v>0</v>
      </c>
      <c r="G87" s="63">
        <f>SUMIFS(Mar!$I$5:$I$605,Mar!$U$5:$U$605,"Receita",Mar!$G$5:$G$605,DRE!$D87)</f>
        <v>0</v>
      </c>
      <c r="H87" s="63">
        <f>SUMIFS(Abr!$I$5:$I$605,Abr!$U$5:$U$605,"Receita",Abr!$G$5:$G$605,DRE!$D87)</f>
        <v>0</v>
      </c>
      <c r="I87" s="63">
        <f>SUMIFS(Mai!$I$5:$I$605,Mai!$U$5:$U$605,"Receita",Mai!$G$5:$G$605,DRE!$D87)</f>
        <v>0</v>
      </c>
      <c r="J87" s="63">
        <f>SUMIFS(Jun!$I$5:$I$605,Jun!$U$5:$U$605,"Receita",Jun!$G$5:$G$605,DRE!$D87)</f>
        <v>0</v>
      </c>
      <c r="K87" s="63">
        <f>SUMIFS(Jul!$I$5:$I$605,Jul!$U$5:$U$605,"Receita",Jul!$G$5:$G$605,DRE!$D87)</f>
        <v>0</v>
      </c>
      <c r="L87" s="63">
        <f>SUMIFS(Ago!$I$5:$I$605,Ago!$U$5:$U$605,"Receita",Ago!$G$5:$G$605,DRE!$D87)</f>
        <v>0</v>
      </c>
      <c r="M87" s="63">
        <f>SUMIFS(Set!$I$5:$I$605,Set!$U$5:$U$605,"Receita",Set!$G$5:$G$605,DRE!$D87)</f>
        <v>0</v>
      </c>
      <c r="N87" s="63">
        <f>SUMIFS(Out!$I$5:$I$605,Out!$U$5:$U$605,"Receita",Out!$G$5:$G$605,DRE!$D87)</f>
        <v>0</v>
      </c>
      <c r="O87" s="63">
        <f>SUMIFS(Nov!$I$5:$I$605,Nov!$U$5:$U$605,"Receita",Nov!$G$5:$G$605,DRE!$D87)</f>
        <v>0</v>
      </c>
      <c r="P87" s="63">
        <f>SUMIFS(Dez!$I$5:$I$605,Dez!$U$5:$U$605,"Receita",Dez!$G$5:$G$605,DRE!$D87)</f>
        <v>0</v>
      </c>
      <c r="Q87" s="63">
        <f t="shared" si="12"/>
        <v>0</v>
      </c>
    </row>
    <row r="88" spans="2:17" ht="28.5" customHeight="1" thickTop="1" thickBot="1" x14ac:dyDescent="0.3">
      <c r="B88" s="85">
        <v>85</v>
      </c>
      <c r="C88" s="46" t="str">
        <f>'PC Receitas'!C74</f>
        <v>4.1.70</v>
      </c>
      <c r="D88" s="47" t="str">
        <f>VLOOKUP(C88,'PC Receitas'!$C$4:$D$103,2,FALSE)</f>
        <v>-</v>
      </c>
      <c r="E88" s="63">
        <f>SUMIFS(Jan!$I$5:$I$605,Jan!$U$5:$U$605,"Receita",Jan!$G$5:$G$605,DRE!$D88)</f>
        <v>0</v>
      </c>
      <c r="F88" s="63">
        <f>SUMIFS(Fev!$I$5:$I$605,Fev!$U$5:$U$605,"Receita",Fev!$G$5:$G$605,DRE!$D88)</f>
        <v>0</v>
      </c>
      <c r="G88" s="63">
        <f>SUMIFS(Mar!$I$5:$I$605,Mar!$U$5:$U$605,"Receita",Mar!$G$5:$G$605,DRE!$D88)</f>
        <v>0</v>
      </c>
      <c r="H88" s="63">
        <f>SUMIFS(Abr!$I$5:$I$605,Abr!$U$5:$U$605,"Receita",Abr!$G$5:$G$605,DRE!$D88)</f>
        <v>0</v>
      </c>
      <c r="I88" s="63">
        <f>SUMIFS(Mai!$I$5:$I$605,Mai!$U$5:$U$605,"Receita",Mai!$G$5:$G$605,DRE!$D88)</f>
        <v>0</v>
      </c>
      <c r="J88" s="63">
        <f>SUMIFS(Jun!$I$5:$I$605,Jun!$U$5:$U$605,"Receita",Jun!$G$5:$G$605,DRE!$D88)</f>
        <v>0</v>
      </c>
      <c r="K88" s="63">
        <f>SUMIFS(Jul!$I$5:$I$605,Jul!$U$5:$U$605,"Receita",Jul!$G$5:$G$605,DRE!$D88)</f>
        <v>0</v>
      </c>
      <c r="L88" s="63">
        <f>SUMIFS(Ago!$I$5:$I$605,Ago!$U$5:$U$605,"Receita",Ago!$G$5:$G$605,DRE!$D88)</f>
        <v>0</v>
      </c>
      <c r="M88" s="63">
        <f>SUMIFS(Set!$I$5:$I$605,Set!$U$5:$U$605,"Receita",Set!$G$5:$G$605,DRE!$D88)</f>
        <v>0</v>
      </c>
      <c r="N88" s="63">
        <f>SUMIFS(Out!$I$5:$I$605,Out!$U$5:$U$605,"Receita",Out!$G$5:$G$605,DRE!$D88)</f>
        <v>0</v>
      </c>
      <c r="O88" s="63">
        <f>SUMIFS(Nov!$I$5:$I$605,Nov!$U$5:$U$605,"Receita",Nov!$G$5:$G$605,DRE!$D88)</f>
        <v>0</v>
      </c>
      <c r="P88" s="63">
        <f>SUMIFS(Dez!$I$5:$I$605,Dez!$U$5:$U$605,"Receita",Dez!$G$5:$G$605,DRE!$D88)</f>
        <v>0</v>
      </c>
      <c r="Q88" s="63">
        <f t="shared" si="12"/>
        <v>0</v>
      </c>
    </row>
    <row r="89" spans="2:17" ht="28.5" customHeight="1" thickTop="1" thickBot="1" x14ac:dyDescent="0.3">
      <c r="B89" s="85">
        <v>86</v>
      </c>
      <c r="C89" s="46" t="str">
        <f>'PC Receitas'!C75</f>
        <v>4.1.71</v>
      </c>
      <c r="D89" s="47" t="str">
        <f>VLOOKUP(C89,'PC Receitas'!$C$4:$D$103,2,FALSE)</f>
        <v>-</v>
      </c>
      <c r="E89" s="63">
        <f>SUMIFS(Jan!$I$5:$I$605,Jan!$U$5:$U$605,"Receita",Jan!$G$5:$G$605,DRE!$D89)</f>
        <v>0</v>
      </c>
      <c r="F89" s="63">
        <f>SUMIFS(Fev!$I$5:$I$605,Fev!$U$5:$U$605,"Receita",Fev!$G$5:$G$605,DRE!$D89)</f>
        <v>0</v>
      </c>
      <c r="G89" s="63">
        <f>SUMIFS(Mar!$I$5:$I$605,Mar!$U$5:$U$605,"Receita",Mar!$G$5:$G$605,DRE!$D89)</f>
        <v>0</v>
      </c>
      <c r="H89" s="63">
        <f>SUMIFS(Abr!$I$5:$I$605,Abr!$U$5:$U$605,"Receita",Abr!$G$5:$G$605,DRE!$D89)</f>
        <v>0</v>
      </c>
      <c r="I89" s="63">
        <f>SUMIFS(Mai!$I$5:$I$605,Mai!$U$5:$U$605,"Receita",Mai!$G$5:$G$605,DRE!$D89)</f>
        <v>0</v>
      </c>
      <c r="J89" s="63">
        <f>SUMIFS(Jun!$I$5:$I$605,Jun!$U$5:$U$605,"Receita",Jun!$G$5:$G$605,DRE!$D89)</f>
        <v>0</v>
      </c>
      <c r="K89" s="63">
        <f>SUMIFS(Jul!$I$5:$I$605,Jul!$U$5:$U$605,"Receita",Jul!$G$5:$G$605,DRE!$D89)</f>
        <v>0</v>
      </c>
      <c r="L89" s="63">
        <f>SUMIFS(Ago!$I$5:$I$605,Ago!$U$5:$U$605,"Receita",Ago!$G$5:$G$605,DRE!$D89)</f>
        <v>0</v>
      </c>
      <c r="M89" s="63">
        <f>SUMIFS(Set!$I$5:$I$605,Set!$U$5:$U$605,"Receita",Set!$G$5:$G$605,DRE!$D89)</f>
        <v>0</v>
      </c>
      <c r="N89" s="63">
        <f>SUMIFS(Out!$I$5:$I$605,Out!$U$5:$U$605,"Receita",Out!$G$5:$G$605,DRE!$D89)</f>
        <v>0</v>
      </c>
      <c r="O89" s="63">
        <f>SUMIFS(Nov!$I$5:$I$605,Nov!$U$5:$U$605,"Receita",Nov!$G$5:$G$605,DRE!$D89)</f>
        <v>0</v>
      </c>
      <c r="P89" s="63">
        <f>SUMIFS(Dez!$I$5:$I$605,Dez!$U$5:$U$605,"Receita",Dez!$G$5:$G$605,DRE!$D89)</f>
        <v>0</v>
      </c>
      <c r="Q89" s="63">
        <f t="shared" si="12"/>
        <v>0</v>
      </c>
    </row>
    <row r="90" spans="2:17" ht="28.5" customHeight="1" thickTop="1" thickBot="1" x14ac:dyDescent="0.3">
      <c r="B90" s="85">
        <v>87</v>
      </c>
      <c r="C90" s="46" t="str">
        <f>'PC Receitas'!C76</f>
        <v>4.1.72</v>
      </c>
      <c r="D90" s="47" t="str">
        <f>VLOOKUP(C90,'PC Receitas'!$C$4:$D$103,2,FALSE)</f>
        <v>-</v>
      </c>
      <c r="E90" s="63">
        <f>SUMIFS(Jan!$I$5:$I$605,Jan!$U$5:$U$605,"Receita",Jan!$G$5:$G$605,DRE!$D90)</f>
        <v>0</v>
      </c>
      <c r="F90" s="63">
        <f>SUMIFS(Fev!$I$5:$I$605,Fev!$U$5:$U$605,"Receita",Fev!$G$5:$G$605,DRE!$D90)</f>
        <v>0</v>
      </c>
      <c r="G90" s="63">
        <f>SUMIFS(Mar!$I$5:$I$605,Mar!$U$5:$U$605,"Receita",Mar!$G$5:$G$605,DRE!$D90)</f>
        <v>0</v>
      </c>
      <c r="H90" s="63">
        <f>SUMIFS(Abr!$I$5:$I$605,Abr!$U$5:$U$605,"Receita",Abr!$G$5:$G$605,DRE!$D90)</f>
        <v>0</v>
      </c>
      <c r="I90" s="63">
        <f>SUMIFS(Mai!$I$5:$I$605,Mai!$U$5:$U$605,"Receita",Mai!$G$5:$G$605,DRE!$D90)</f>
        <v>0</v>
      </c>
      <c r="J90" s="63">
        <f>SUMIFS(Jun!$I$5:$I$605,Jun!$U$5:$U$605,"Receita",Jun!$G$5:$G$605,DRE!$D90)</f>
        <v>0</v>
      </c>
      <c r="K90" s="63">
        <f>SUMIFS(Jul!$I$5:$I$605,Jul!$U$5:$U$605,"Receita",Jul!$G$5:$G$605,DRE!$D90)</f>
        <v>0</v>
      </c>
      <c r="L90" s="63">
        <f>SUMIFS(Ago!$I$5:$I$605,Ago!$U$5:$U$605,"Receita",Ago!$G$5:$G$605,DRE!$D90)</f>
        <v>0</v>
      </c>
      <c r="M90" s="63">
        <f>SUMIFS(Set!$I$5:$I$605,Set!$U$5:$U$605,"Receita",Set!$G$5:$G$605,DRE!$D90)</f>
        <v>0</v>
      </c>
      <c r="N90" s="63">
        <f>SUMIFS(Out!$I$5:$I$605,Out!$U$5:$U$605,"Receita",Out!$G$5:$G$605,DRE!$D90)</f>
        <v>0</v>
      </c>
      <c r="O90" s="63">
        <f>SUMIFS(Nov!$I$5:$I$605,Nov!$U$5:$U$605,"Receita",Nov!$G$5:$G$605,DRE!$D90)</f>
        <v>0</v>
      </c>
      <c r="P90" s="63">
        <f>SUMIFS(Dez!$I$5:$I$605,Dez!$U$5:$U$605,"Receita",Dez!$G$5:$G$605,DRE!$D90)</f>
        <v>0</v>
      </c>
      <c r="Q90" s="63">
        <f t="shared" si="12"/>
        <v>0</v>
      </c>
    </row>
    <row r="91" spans="2:17" ht="28.5" customHeight="1" thickTop="1" thickBot="1" x14ac:dyDescent="0.3">
      <c r="B91" s="85">
        <v>88</v>
      </c>
      <c r="C91" s="46" t="str">
        <f>'PC Receitas'!C77</f>
        <v>4.1.73</v>
      </c>
      <c r="D91" s="47" t="str">
        <f>VLOOKUP(C91,'PC Receitas'!$C$4:$D$103,2,FALSE)</f>
        <v>-</v>
      </c>
      <c r="E91" s="63">
        <f>SUMIFS(Jan!$I$5:$I$605,Jan!$U$5:$U$605,"Receita",Jan!$G$5:$G$605,DRE!$D91)</f>
        <v>0</v>
      </c>
      <c r="F91" s="63">
        <f>SUMIFS(Fev!$I$5:$I$605,Fev!$U$5:$U$605,"Receita",Fev!$G$5:$G$605,DRE!$D91)</f>
        <v>0</v>
      </c>
      <c r="G91" s="63">
        <f>SUMIFS(Mar!$I$5:$I$605,Mar!$U$5:$U$605,"Receita",Mar!$G$5:$G$605,DRE!$D91)</f>
        <v>0</v>
      </c>
      <c r="H91" s="63">
        <f>SUMIFS(Abr!$I$5:$I$605,Abr!$U$5:$U$605,"Receita",Abr!$G$5:$G$605,DRE!$D91)</f>
        <v>0</v>
      </c>
      <c r="I91" s="63">
        <f>SUMIFS(Mai!$I$5:$I$605,Mai!$U$5:$U$605,"Receita",Mai!$G$5:$G$605,DRE!$D91)</f>
        <v>0</v>
      </c>
      <c r="J91" s="63">
        <f>SUMIFS(Jun!$I$5:$I$605,Jun!$U$5:$U$605,"Receita",Jun!$G$5:$G$605,DRE!$D91)</f>
        <v>0</v>
      </c>
      <c r="K91" s="63">
        <f>SUMIFS(Jul!$I$5:$I$605,Jul!$U$5:$U$605,"Receita",Jul!$G$5:$G$605,DRE!$D91)</f>
        <v>0</v>
      </c>
      <c r="L91" s="63">
        <f>SUMIFS(Ago!$I$5:$I$605,Ago!$U$5:$U$605,"Receita",Ago!$G$5:$G$605,DRE!$D91)</f>
        <v>0</v>
      </c>
      <c r="M91" s="63">
        <f>SUMIFS(Set!$I$5:$I$605,Set!$U$5:$U$605,"Receita",Set!$G$5:$G$605,DRE!$D91)</f>
        <v>0</v>
      </c>
      <c r="N91" s="63">
        <f>SUMIFS(Out!$I$5:$I$605,Out!$U$5:$U$605,"Receita",Out!$G$5:$G$605,DRE!$D91)</f>
        <v>0</v>
      </c>
      <c r="O91" s="63">
        <f>SUMIFS(Nov!$I$5:$I$605,Nov!$U$5:$U$605,"Receita",Nov!$G$5:$G$605,DRE!$D91)</f>
        <v>0</v>
      </c>
      <c r="P91" s="63">
        <f>SUMIFS(Dez!$I$5:$I$605,Dez!$U$5:$U$605,"Receita",Dez!$G$5:$G$605,DRE!$D91)</f>
        <v>0</v>
      </c>
      <c r="Q91" s="63">
        <f t="shared" si="12"/>
        <v>0</v>
      </c>
    </row>
    <row r="92" spans="2:17" ht="28.5" customHeight="1" thickTop="1" thickBot="1" x14ac:dyDescent="0.3">
      <c r="B92" s="85">
        <v>89</v>
      </c>
      <c r="C92" s="46" t="str">
        <f>'PC Receitas'!C78</f>
        <v>4.1.74</v>
      </c>
      <c r="D92" s="47" t="str">
        <f>VLOOKUP(C92,'PC Receitas'!$C$4:$D$103,2,FALSE)</f>
        <v>-</v>
      </c>
      <c r="E92" s="63">
        <f>SUMIFS(Jan!$I$5:$I$605,Jan!$U$5:$U$605,"Receita",Jan!$G$5:$G$605,DRE!$D92)</f>
        <v>0</v>
      </c>
      <c r="F92" s="63">
        <f>SUMIFS(Fev!$I$5:$I$605,Fev!$U$5:$U$605,"Receita",Fev!$G$5:$G$605,DRE!$D92)</f>
        <v>0</v>
      </c>
      <c r="G92" s="63">
        <f>SUMIFS(Mar!$I$5:$I$605,Mar!$U$5:$U$605,"Receita",Mar!$G$5:$G$605,DRE!$D92)</f>
        <v>0</v>
      </c>
      <c r="H92" s="63">
        <f>SUMIFS(Abr!$I$5:$I$605,Abr!$U$5:$U$605,"Receita",Abr!$G$5:$G$605,DRE!$D92)</f>
        <v>0</v>
      </c>
      <c r="I92" s="63">
        <f>SUMIFS(Mai!$I$5:$I$605,Mai!$U$5:$U$605,"Receita",Mai!$G$5:$G$605,DRE!$D92)</f>
        <v>0</v>
      </c>
      <c r="J92" s="63">
        <f>SUMIFS(Jun!$I$5:$I$605,Jun!$U$5:$U$605,"Receita",Jun!$G$5:$G$605,DRE!$D92)</f>
        <v>0</v>
      </c>
      <c r="K92" s="63">
        <f>SUMIFS(Jul!$I$5:$I$605,Jul!$U$5:$U$605,"Receita",Jul!$G$5:$G$605,DRE!$D92)</f>
        <v>0</v>
      </c>
      <c r="L92" s="63">
        <f>SUMIFS(Ago!$I$5:$I$605,Ago!$U$5:$U$605,"Receita",Ago!$G$5:$G$605,DRE!$D92)</f>
        <v>0</v>
      </c>
      <c r="M92" s="63">
        <f>SUMIFS(Set!$I$5:$I$605,Set!$U$5:$U$605,"Receita",Set!$G$5:$G$605,DRE!$D92)</f>
        <v>0</v>
      </c>
      <c r="N92" s="63">
        <f>SUMIFS(Out!$I$5:$I$605,Out!$U$5:$U$605,"Receita",Out!$G$5:$G$605,DRE!$D92)</f>
        <v>0</v>
      </c>
      <c r="O92" s="63">
        <f>SUMIFS(Nov!$I$5:$I$605,Nov!$U$5:$U$605,"Receita",Nov!$G$5:$G$605,DRE!$D92)</f>
        <v>0</v>
      </c>
      <c r="P92" s="63">
        <f>SUMIFS(Dez!$I$5:$I$605,Dez!$U$5:$U$605,"Receita",Dez!$G$5:$G$605,DRE!$D92)</f>
        <v>0</v>
      </c>
      <c r="Q92" s="63">
        <f t="shared" si="12"/>
        <v>0</v>
      </c>
    </row>
    <row r="93" spans="2:17" ht="28.5" customHeight="1" thickTop="1" thickBot="1" x14ac:dyDescent="0.3">
      <c r="B93" s="85">
        <v>90</v>
      </c>
      <c r="C93" s="46" t="str">
        <f>'PC Receitas'!C79</f>
        <v>4.1.75</v>
      </c>
      <c r="D93" s="47" t="str">
        <f>VLOOKUP(C93,'PC Receitas'!$C$4:$D$103,2,FALSE)</f>
        <v>-</v>
      </c>
      <c r="E93" s="63">
        <f>SUMIFS(Jan!$I$5:$I$605,Jan!$U$5:$U$605,"Receita",Jan!$G$5:$G$605,DRE!$D93)</f>
        <v>0</v>
      </c>
      <c r="F93" s="63">
        <f>SUMIFS(Fev!$I$5:$I$605,Fev!$U$5:$U$605,"Receita",Fev!$G$5:$G$605,DRE!$D93)</f>
        <v>0</v>
      </c>
      <c r="G93" s="63">
        <f>SUMIFS(Mar!$I$5:$I$605,Mar!$U$5:$U$605,"Receita",Mar!$G$5:$G$605,DRE!$D93)</f>
        <v>0</v>
      </c>
      <c r="H93" s="63">
        <f>SUMIFS(Abr!$I$5:$I$605,Abr!$U$5:$U$605,"Receita",Abr!$G$5:$G$605,DRE!$D93)</f>
        <v>0</v>
      </c>
      <c r="I93" s="63">
        <f>SUMIFS(Mai!$I$5:$I$605,Mai!$U$5:$U$605,"Receita",Mai!$G$5:$G$605,DRE!$D93)</f>
        <v>0</v>
      </c>
      <c r="J93" s="63">
        <f>SUMIFS(Jun!$I$5:$I$605,Jun!$U$5:$U$605,"Receita",Jun!$G$5:$G$605,DRE!$D93)</f>
        <v>0</v>
      </c>
      <c r="K93" s="63">
        <f>SUMIFS(Jul!$I$5:$I$605,Jul!$U$5:$U$605,"Receita",Jul!$G$5:$G$605,DRE!$D93)</f>
        <v>0</v>
      </c>
      <c r="L93" s="63">
        <f>SUMIFS(Ago!$I$5:$I$605,Ago!$U$5:$U$605,"Receita",Ago!$G$5:$G$605,DRE!$D93)</f>
        <v>0</v>
      </c>
      <c r="M93" s="63">
        <f>SUMIFS(Set!$I$5:$I$605,Set!$U$5:$U$605,"Receita",Set!$G$5:$G$605,DRE!$D93)</f>
        <v>0</v>
      </c>
      <c r="N93" s="63">
        <f>SUMIFS(Out!$I$5:$I$605,Out!$U$5:$U$605,"Receita",Out!$G$5:$G$605,DRE!$D93)</f>
        <v>0</v>
      </c>
      <c r="O93" s="63">
        <f>SUMIFS(Nov!$I$5:$I$605,Nov!$U$5:$U$605,"Receita",Nov!$G$5:$G$605,DRE!$D93)</f>
        <v>0</v>
      </c>
      <c r="P93" s="63">
        <f>SUMIFS(Dez!$I$5:$I$605,Dez!$U$5:$U$605,"Receita",Dez!$G$5:$G$605,DRE!$D93)</f>
        <v>0</v>
      </c>
      <c r="Q93" s="63">
        <f t="shared" si="12"/>
        <v>0</v>
      </c>
    </row>
    <row r="94" spans="2:17" ht="28.5" customHeight="1" thickTop="1" thickBot="1" x14ac:dyDescent="0.3">
      <c r="B94" s="85">
        <v>91</v>
      </c>
      <c r="C94" s="46" t="str">
        <f>'PC Receitas'!C80</f>
        <v>4.1.76</v>
      </c>
      <c r="D94" s="47" t="str">
        <f>VLOOKUP(C94,'PC Receitas'!$C$4:$D$103,2,FALSE)</f>
        <v>-</v>
      </c>
      <c r="E94" s="63">
        <f>SUMIFS(Jan!$I$5:$I$605,Jan!$U$5:$U$605,"Receita",Jan!$G$5:$G$605,DRE!$D94)</f>
        <v>0</v>
      </c>
      <c r="F94" s="63">
        <f>SUMIFS(Fev!$I$5:$I$605,Fev!$U$5:$U$605,"Receita",Fev!$G$5:$G$605,DRE!$D94)</f>
        <v>0</v>
      </c>
      <c r="G94" s="63">
        <f>SUMIFS(Mar!$I$5:$I$605,Mar!$U$5:$U$605,"Receita",Mar!$G$5:$G$605,DRE!$D94)</f>
        <v>0</v>
      </c>
      <c r="H94" s="63">
        <f>SUMIFS(Abr!$I$5:$I$605,Abr!$U$5:$U$605,"Receita",Abr!$G$5:$G$605,DRE!$D94)</f>
        <v>0</v>
      </c>
      <c r="I94" s="63">
        <f>SUMIFS(Mai!$I$5:$I$605,Mai!$U$5:$U$605,"Receita",Mai!$G$5:$G$605,DRE!$D94)</f>
        <v>0</v>
      </c>
      <c r="J94" s="63">
        <f>SUMIFS(Jun!$I$5:$I$605,Jun!$U$5:$U$605,"Receita",Jun!$G$5:$G$605,DRE!$D94)</f>
        <v>0</v>
      </c>
      <c r="K94" s="63">
        <f>SUMIFS(Jul!$I$5:$I$605,Jul!$U$5:$U$605,"Receita",Jul!$G$5:$G$605,DRE!$D94)</f>
        <v>0</v>
      </c>
      <c r="L94" s="63">
        <f>SUMIFS(Ago!$I$5:$I$605,Ago!$U$5:$U$605,"Receita",Ago!$G$5:$G$605,DRE!$D94)</f>
        <v>0</v>
      </c>
      <c r="M94" s="63">
        <f>SUMIFS(Set!$I$5:$I$605,Set!$U$5:$U$605,"Receita",Set!$G$5:$G$605,DRE!$D94)</f>
        <v>0</v>
      </c>
      <c r="N94" s="63">
        <f>SUMIFS(Out!$I$5:$I$605,Out!$U$5:$U$605,"Receita",Out!$G$5:$G$605,DRE!$D94)</f>
        <v>0</v>
      </c>
      <c r="O94" s="63">
        <f>SUMIFS(Nov!$I$5:$I$605,Nov!$U$5:$U$605,"Receita",Nov!$G$5:$G$605,DRE!$D94)</f>
        <v>0</v>
      </c>
      <c r="P94" s="63">
        <f>SUMIFS(Dez!$I$5:$I$605,Dez!$U$5:$U$605,"Receita",Dez!$G$5:$G$605,DRE!$D94)</f>
        <v>0</v>
      </c>
      <c r="Q94" s="63">
        <f t="shared" si="12"/>
        <v>0</v>
      </c>
    </row>
    <row r="95" spans="2:17" ht="28.5" customHeight="1" thickTop="1" thickBot="1" x14ac:dyDescent="0.3">
      <c r="B95" s="85">
        <v>92</v>
      </c>
      <c r="C95" s="46" t="str">
        <f>'PC Receitas'!C81</f>
        <v>4.1.77</v>
      </c>
      <c r="D95" s="47" t="str">
        <f>VLOOKUP(C95,'PC Receitas'!$C$4:$D$103,2,FALSE)</f>
        <v>-</v>
      </c>
      <c r="E95" s="63">
        <f>SUMIFS(Jan!$I$5:$I$605,Jan!$U$5:$U$605,"Receita",Jan!$G$5:$G$605,DRE!$D95)</f>
        <v>0</v>
      </c>
      <c r="F95" s="63">
        <f>SUMIFS(Fev!$I$5:$I$605,Fev!$U$5:$U$605,"Receita",Fev!$G$5:$G$605,DRE!$D95)</f>
        <v>0</v>
      </c>
      <c r="G95" s="63">
        <f>SUMIFS(Mar!$I$5:$I$605,Mar!$U$5:$U$605,"Receita",Mar!$G$5:$G$605,DRE!$D95)</f>
        <v>0</v>
      </c>
      <c r="H95" s="63">
        <f>SUMIFS(Abr!$I$5:$I$605,Abr!$U$5:$U$605,"Receita",Abr!$G$5:$G$605,DRE!$D95)</f>
        <v>0</v>
      </c>
      <c r="I95" s="63">
        <f>SUMIFS(Mai!$I$5:$I$605,Mai!$U$5:$U$605,"Receita",Mai!$G$5:$G$605,DRE!$D95)</f>
        <v>0</v>
      </c>
      <c r="J95" s="63">
        <f>SUMIFS(Jun!$I$5:$I$605,Jun!$U$5:$U$605,"Receita",Jun!$G$5:$G$605,DRE!$D95)</f>
        <v>0</v>
      </c>
      <c r="K95" s="63">
        <f>SUMIFS(Jul!$I$5:$I$605,Jul!$U$5:$U$605,"Receita",Jul!$G$5:$G$605,DRE!$D95)</f>
        <v>0</v>
      </c>
      <c r="L95" s="63">
        <f>SUMIFS(Ago!$I$5:$I$605,Ago!$U$5:$U$605,"Receita",Ago!$G$5:$G$605,DRE!$D95)</f>
        <v>0</v>
      </c>
      <c r="M95" s="63">
        <f>SUMIFS(Set!$I$5:$I$605,Set!$U$5:$U$605,"Receita",Set!$G$5:$G$605,DRE!$D95)</f>
        <v>0</v>
      </c>
      <c r="N95" s="63">
        <f>SUMIFS(Out!$I$5:$I$605,Out!$U$5:$U$605,"Receita",Out!$G$5:$G$605,DRE!$D95)</f>
        <v>0</v>
      </c>
      <c r="O95" s="63">
        <f>SUMIFS(Nov!$I$5:$I$605,Nov!$U$5:$U$605,"Receita",Nov!$G$5:$G$605,DRE!$D95)</f>
        <v>0</v>
      </c>
      <c r="P95" s="63">
        <f>SUMIFS(Dez!$I$5:$I$605,Dez!$U$5:$U$605,"Receita",Dez!$G$5:$G$605,DRE!$D95)</f>
        <v>0</v>
      </c>
      <c r="Q95" s="63">
        <f t="shared" si="12"/>
        <v>0</v>
      </c>
    </row>
    <row r="96" spans="2:17" ht="28.5" customHeight="1" thickTop="1" thickBot="1" x14ac:dyDescent="0.3">
      <c r="B96" s="85">
        <v>93</v>
      </c>
      <c r="C96" s="46" t="str">
        <f>'PC Receitas'!C82</f>
        <v>4.1.78</v>
      </c>
      <c r="D96" s="47" t="str">
        <f>VLOOKUP(C96,'PC Receitas'!$C$4:$D$103,2,FALSE)</f>
        <v>-</v>
      </c>
      <c r="E96" s="63">
        <f>SUMIFS(Jan!$I$5:$I$605,Jan!$U$5:$U$605,"Receita",Jan!$G$5:$G$605,DRE!$D96)</f>
        <v>0</v>
      </c>
      <c r="F96" s="63">
        <f>SUMIFS(Fev!$I$5:$I$605,Fev!$U$5:$U$605,"Receita",Fev!$G$5:$G$605,DRE!$D96)</f>
        <v>0</v>
      </c>
      <c r="G96" s="63">
        <f>SUMIFS(Mar!$I$5:$I$605,Mar!$U$5:$U$605,"Receita",Mar!$G$5:$G$605,DRE!$D96)</f>
        <v>0</v>
      </c>
      <c r="H96" s="63">
        <f>SUMIFS(Abr!$I$5:$I$605,Abr!$U$5:$U$605,"Receita",Abr!$G$5:$G$605,DRE!$D96)</f>
        <v>0</v>
      </c>
      <c r="I96" s="63">
        <f>SUMIFS(Mai!$I$5:$I$605,Mai!$U$5:$U$605,"Receita",Mai!$G$5:$G$605,DRE!$D96)</f>
        <v>0</v>
      </c>
      <c r="J96" s="63">
        <f>SUMIFS(Jun!$I$5:$I$605,Jun!$U$5:$U$605,"Receita",Jun!$G$5:$G$605,DRE!$D96)</f>
        <v>0</v>
      </c>
      <c r="K96" s="63">
        <f>SUMIFS(Jul!$I$5:$I$605,Jul!$U$5:$U$605,"Receita",Jul!$G$5:$G$605,DRE!$D96)</f>
        <v>0</v>
      </c>
      <c r="L96" s="63">
        <f>SUMIFS(Ago!$I$5:$I$605,Ago!$U$5:$U$605,"Receita",Ago!$G$5:$G$605,DRE!$D96)</f>
        <v>0</v>
      </c>
      <c r="M96" s="63">
        <f>SUMIFS(Set!$I$5:$I$605,Set!$U$5:$U$605,"Receita",Set!$G$5:$G$605,DRE!$D96)</f>
        <v>0</v>
      </c>
      <c r="N96" s="63">
        <f>SUMIFS(Out!$I$5:$I$605,Out!$U$5:$U$605,"Receita",Out!$G$5:$G$605,DRE!$D96)</f>
        <v>0</v>
      </c>
      <c r="O96" s="63">
        <f>SUMIFS(Nov!$I$5:$I$605,Nov!$U$5:$U$605,"Receita",Nov!$G$5:$G$605,DRE!$D96)</f>
        <v>0</v>
      </c>
      <c r="P96" s="63">
        <f>SUMIFS(Dez!$I$5:$I$605,Dez!$U$5:$U$605,"Receita",Dez!$G$5:$G$605,DRE!$D96)</f>
        <v>0</v>
      </c>
      <c r="Q96" s="63">
        <f t="shared" si="12"/>
        <v>0</v>
      </c>
    </row>
    <row r="97" spans="2:17" ht="28.5" customHeight="1" thickTop="1" thickBot="1" x14ac:dyDescent="0.3">
      <c r="B97" s="85">
        <v>94</v>
      </c>
      <c r="C97" s="46" t="str">
        <f>'PC Receitas'!C83</f>
        <v>4.1.79</v>
      </c>
      <c r="D97" s="47" t="str">
        <f>VLOOKUP(C97,'PC Receitas'!$C$4:$D$103,2,FALSE)</f>
        <v>-</v>
      </c>
      <c r="E97" s="63">
        <f>SUMIFS(Jan!$I$5:$I$605,Jan!$U$5:$U$605,"Receita",Jan!$G$5:$G$605,DRE!$D97)</f>
        <v>0</v>
      </c>
      <c r="F97" s="63">
        <f>SUMIFS(Fev!$I$5:$I$605,Fev!$U$5:$U$605,"Receita",Fev!$G$5:$G$605,DRE!$D97)</f>
        <v>0</v>
      </c>
      <c r="G97" s="63">
        <f>SUMIFS(Mar!$I$5:$I$605,Mar!$U$5:$U$605,"Receita",Mar!$G$5:$G$605,DRE!$D97)</f>
        <v>0</v>
      </c>
      <c r="H97" s="63">
        <f>SUMIFS(Abr!$I$5:$I$605,Abr!$U$5:$U$605,"Receita",Abr!$G$5:$G$605,DRE!$D97)</f>
        <v>0</v>
      </c>
      <c r="I97" s="63">
        <f>SUMIFS(Mai!$I$5:$I$605,Mai!$U$5:$U$605,"Receita",Mai!$G$5:$G$605,DRE!$D97)</f>
        <v>0</v>
      </c>
      <c r="J97" s="63">
        <f>SUMIFS(Jun!$I$5:$I$605,Jun!$U$5:$U$605,"Receita",Jun!$G$5:$G$605,DRE!$D97)</f>
        <v>0</v>
      </c>
      <c r="K97" s="63">
        <f>SUMIFS(Jul!$I$5:$I$605,Jul!$U$5:$U$605,"Receita",Jul!$G$5:$G$605,DRE!$D97)</f>
        <v>0</v>
      </c>
      <c r="L97" s="63">
        <f>SUMIFS(Ago!$I$5:$I$605,Ago!$U$5:$U$605,"Receita",Ago!$G$5:$G$605,DRE!$D97)</f>
        <v>0</v>
      </c>
      <c r="M97" s="63">
        <f>SUMIFS(Set!$I$5:$I$605,Set!$U$5:$U$605,"Receita",Set!$G$5:$G$605,DRE!$D97)</f>
        <v>0</v>
      </c>
      <c r="N97" s="63">
        <f>SUMIFS(Out!$I$5:$I$605,Out!$U$5:$U$605,"Receita",Out!$G$5:$G$605,DRE!$D97)</f>
        <v>0</v>
      </c>
      <c r="O97" s="63">
        <f>SUMIFS(Nov!$I$5:$I$605,Nov!$U$5:$U$605,"Receita",Nov!$G$5:$G$605,DRE!$D97)</f>
        <v>0</v>
      </c>
      <c r="P97" s="63">
        <f>SUMIFS(Dez!$I$5:$I$605,Dez!$U$5:$U$605,"Receita",Dez!$G$5:$G$605,DRE!$D97)</f>
        <v>0</v>
      </c>
      <c r="Q97" s="63">
        <f t="shared" si="12"/>
        <v>0</v>
      </c>
    </row>
    <row r="98" spans="2:17" ht="28.5" customHeight="1" thickTop="1" thickBot="1" x14ac:dyDescent="0.3">
      <c r="B98" s="85">
        <v>95</v>
      </c>
      <c r="C98" s="46" t="str">
        <f>'PC Receitas'!C84</f>
        <v>4.1.80</v>
      </c>
      <c r="D98" s="47" t="str">
        <f>VLOOKUP(C98,'PC Receitas'!$C$4:$D$103,2,FALSE)</f>
        <v>-</v>
      </c>
      <c r="E98" s="63">
        <f>SUMIFS(Jan!$I$5:$I$605,Jan!$U$5:$U$605,"Receita",Jan!$G$5:$G$605,DRE!$D98)</f>
        <v>0</v>
      </c>
      <c r="F98" s="63">
        <f>SUMIFS(Fev!$I$5:$I$605,Fev!$U$5:$U$605,"Receita",Fev!$G$5:$G$605,DRE!$D98)</f>
        <v>0</v>
      </c>
      <c r="G98" s="63">
        <f>SUMIFS(Mar!$I$5:$I$605,Mar!$U$5:$U$605,"Receita",Mar!$G$5:$G$605,DRE!$D98)</f>
        <v>0</v>
      </c>
      <c r="H98" s="63">
        <f>SUMIFS(Abr!$I$5:$I$605,Abr!$U$5:$U$605,"Receita",Abr!$G$5:$G$605,DRE!$D98)</f>
        <v>0</v>
      </c>
      <c r="I98" s="63">
        <f>SUMIFS(Mai!$I$5:$I$605,Mai!$U$5:$U$605,"Receita",Mai!$G$5:$G$605,DRE!$D98)</f>
        <v>0</v>
      </c>
      <c r="J98" s="63">
        <f>SUMIFS(Jun!$I$5:$I$605,Jun!$U$5:$U$605,"Receita",Jun!$G$5:$G$605,DRE!$D98)</f>
        <v>0</v>
      </c>
      <c r="K98" s="63">
        <f>SUMIFS(Jul!$I$5:$I$605,Jul!$U$5:$U$605,"Receita",Jul!$G$5:$G$605,DRE!$D98)</f>
        <v>0</v>
      </c>
      <c r="L98" s="63">
        <f>SUMIFS(Ago!$I$5:$I$605,Ago!$U$5:$U$605,"Receita",Ago!$G$5:$G$605,DRE!$D98)</f>
        <v>0</v>
      </c>
      <c r="M98" s="63">
        <f>SUMIFS(Set!$I$5:$I$605,Set!$U$5:$U$605,"Receita",Set!$G$5:$G$605,DRE!$D98)</f>
        <v>0</v>
      </c>
      <c r="N98" s="63">
        <f>SUMIFS(Out!$I$5:$I$605,Out!$U$5:$U$605,"Receita",Out!$G$5:$G$605,DRE!$D98)</f>
        <v>0</v>
      </c>
      <c r="O98" s="63">
        <f>SUMIFS(Nov!$I$5:$I$605,Nov!$U$5:$U$605,"Receita",Nov!$G$5:$G$605,DRE!$D98)</f>
        <v>0</v>
      </c>
      <c r="P98" s="63">
        <f>SUMIFS(Dez!$I$5:$I$605,Dez!$U$5:$U$605,"Receita",Dez!$G$5:$G$605,DRE!$D98)</f>
        <v>0</v>
      </c>
      <c r="Q98" s="63">
        <f t="shared" si="12"/>
        <v>0</v>
      </c>
    </row>
    <row r="99" spans="2:17" ht="28.5" customHeight="1" thickTop="1" thickBot="1" x14ac:dyDescent="0.3">
      <c r="B99" s="85">
        <v>96</v>
      </c>
      <c r="C99" s="46" t="str">
        <f>'PC Receitas'!C85</f>
        <v>4.1.81</v>
      </c>
      <c r="D99" s="47" t="str">
        <f>VLOOKUP(C99,'PC Receitas'!$C$4:$D$103,2,FALSE)</f>
        <v>-</v>
      </c>
      <c r="E99" s="63">
        <f>SUMIFS(Jan!$I$5:$I$605,Jan!$U$5:$U$605,"Receita",Jan!$G$5:$G$605,DRE!$D99)</f>
        <v>0</v>
      </c>
      <c r="F99" s="63">
        <f>SUMIFS(Fev!$I$5:$I$605,Fev!$U$5:$U$605,"Receita",Fev!$G$5:$G$605,DRE!$D99)</f>
        <v>0</v>
      </c>
      <c r="G99" s="63">
        <f>SUMIFS(Mar!$I$5:$I$605,Mar!$U$5:$U$605,"Receita",Mar!$G$5:$G$605,DRE!$D99)</f>
        <v>0</v>
      </c>
      <c r="H99" s="63">
        <f>SUMIFS(Abr!$I$5:$I$605,Abr!$U$5:$U$605,"Receita",Abr!$G$5:$G$605,DRE!$D99)</f>
        <v>0</v>
      </c>
      <c r="I99" s="63">
        <f>SUMIFS(Mai!$I$5:$I$605,Mai!$U$5:$U$605,"Receita",Mai!$G$5:$G$605,DRE!$D99)</f>
        <v>0</v>
      </c>
      <c r="J99" s="63">
        <f>SUMIFS(Jun!$I$5:$I$605,Jun!$U$5:$U$605,"Receita",Jun!$G$5:$G$605,DRE!$D99)</f>
        <v>0</v>
      </c>
      <c r="K99" s="63">
        <f>SUMIFS(Jul!$I$5:$I$605,Jul!$U$5:$U$605,"Receita",Jul!$G$5:$G$605,DRE!$D99)</f>
        <v>0</v>
      </c>
      <c r="L99" s="63">
        <f>SUMIFS(Ago!$I$5:$I$605,Ago!$U$5:$U$605,"Receita",Ago!$G$5:$G$605,DRE!$D99)</f>
        <v>0</v>
      </c>
      <c r="M99" s="63">
        <f>SUMIFS(Set!$I$5:$I$605,Set!$U$5:$U$605,"Receita",Set!$G$5:$G$605,DRE!$D99)</f>
        <v>0</v>
      </c>
      <c r="N99" s="63">
        <f>SUMIFS(Out!$I$5:$I$605,Out!$U$5:$U$605,"Receita",Out!$G$5:$G$605,DRE!$D99)</f>
        <v>0</v>
      </c>
      <c r="O99" s="63">
        <f>SUMIFS(Nov!$I$5:$I$605,Nov!$U$5:$U$605,"Receita",Nov!$G$5:$G$605,DRE!$D99)</f>
        <v>0</v>
      </c>
      <c r="P99" s="63">
        <f>SUMIFS(Dez!$I$5:$I$605,Dez!$U$5:$U$605,"Receita",Dez!$G$5:$G$605,DRE!$D99)</f>
        <v>0</v>
      </c>
      <c r="Q99" s="63">
        <f t="shared" si="12"/>
        <v>0</v>
      </c>
    </row>
    <row r="100" spans="2:17" ht="28.5" customHeight="1" thickTop="1" thickBot="1" x14ac:dyDescent="0.3">
      <c r="B100" s="85">
        <v>97</v>
      </c>
      <c r="C100" s="46" t="str">
        <f>'PC Receitas'!C86</f>
        <v>4.1.82</v>
      </c>
      <c r="D100" s="47" t="str">
        <f>VLOOKUP(C100,'PC Receitas'!$C$4:$D$103,2,FALSE)</f>
        <v>-</v>
      </c>
      <c r="E100" s="63">
        <f>SUMIFS(Jan!$I$5:$I$605,Jan!$U$5:$U$605,"Receita",Jan!$G$5:$G$605,DRE!$D100)</f>
        <v>0</v>
      </c>
      <c r="F100" s="63">
        <f>SUMIFS(Fev!$I$5:$I$605,Fev!$U$5:$U$605,"Receita",Fev!$G$5:$G$605,DRE!$D100)</f>
        <v>0</v>
      </c>
      <c r="G100" s="63">
        <f>SUMIFS(Mar!$I$5:$I$605,Mar!$U$5:$U$605,"Receita",Mar!$G$5:$G$605,DRE!$D100)</f>
        <v>0</v>
      </c>
      <c r="H100" s="63">
        <f>SUMIFS(Abr!$I$5:$I$605,Abr!$U$5:$U$605,"Receita",Abr!$G$5:$G$605,DRE!$D100)</f>
        <v>0</v>
      </c>
      <c r="I100" s="63">
        <f>SUMIFS(Mai!$I$5:$I$605,Mai!$U$5:$U$605,"Receita",Mai!$G$5:$G$605,DRE!$D100)</f>
        <v>0</v>
      </c>
      <c r="J100" s="63">
        <f>SUMIFS(Jun!$I$5:$I$605,Jun!$U$5:$U$605,"Receita",Jun!$G$5:$G$605,DRE!$D100)</f>
        <v>0</v>
      </c>
      <c r="K100" s="63">
        <f>SUMIFS(Jul!$I$5:$I$605,Jul!$U$5:$U$605,"Receita",Jul!$G$5:$G$605,DRE!$D100)</f>
        <v>0</v>
      </c>
      <c r="L100" s="63">
        <f>SUMIFS(Ago!$I$5:$I$605,Ago!$U$5:$U$605,"Receita",Ago!$G$5:$G$605,DRE!$D100)</f>
        <v>0</v>
      </c>
      <c r="M100" s="63">
        <f>SUMIFS(Set!$I$5:$I$605,Set!$U$5:$U$605,"Receita",Set!$G$5:$G$605,DRE!$D100)</f>
        <v>0</v>
      </c>
      <c r="N100" s="63">
        <f>SUMIFS(Out!$I$5:$I$605,Out!$U$5:$U$605,"Receita",Out!$G$5:$G$605,DRE!$D100)</f>
        <v>0</v>
      </c>
      <c r="O100" s="63">
        <f>SUMIFS(Nov!$I$5:$I$605,Nov!$U$5:$U$605,"Receita",Nov!$G$5:$G$605,DRE!$D100)</f>
        <v>0</v>
      </c>
      <c r="P100" s="63">
        <f>SUMIFS(Dez!$I$5:$I$605,Dez!$U$5:$U$605,"Receita",Dez!$G$5:$G$605,DRE!$D100)</f>
        <v>0</v>
      </c>
      <c r="Q100" s="63">
        <f t="shared" si="12"/>
        <v>0</v>
      </c>
    </row>
    <row r="101" spans="2:17" ht="28.5" customHeight="1" thickTop="1" thickBot="1" x14ac:dyDescent="0.3">
      <c r="B101" s="85">
        <v>98</v>
      </c>
      <c r="C101" s="46" t="str">
        <f>'PC Receitas'!C87</f>
        <v>4.1.83</v>
      </c>
      <c r="D101" s="47" t="str">
        <f>VLOOKUP(C101,'PC Receitas'!$C$4:$D$103,2,FALSE)</f>
        <v>-</v>
      </c>
      <c r="E101" s="63">
        <f>SUMIFS(Jan!$I$5:$I$605,Jan!$U$5:$U$605,"Receita",Jan!$G$5:$G$605,DRE!$D101)</f>
        <v>0</v>
      </c>
      <c r="F101" s="63">
        <f>SUMIFS(Fev!$I$5:$I$605,Fev!$U$5:$U$605,"Receita",Fev!$G$5:$G$605,DRE!$D101)</f>
        <v>0</v>
      </c>
      <c r="G101" s="63">
        <f>SUMIFS(Mar!$I$5:$I$605,Mar!$U$5:$U$605,"Receita",Mar!$G$5:$G$605,DRE!$D101)</f>
        <v>0</v>
      </c>
      <c r="H101" s="63">
        <f>SUMIFS(Abr!$I$5:$I$605,Abr!$U$5:$U$605,"Receita",Abr!$G$5:$G$605,DRE!$D101)</f>
        <v>0</v>
      </c>
      <c r="I101" s="63">
        <f>SUMIFS(Mai!$I$5:$I$605,Mai!$U$5:$U$605,"Receita",Mai!$G$5:$G$605,DRE!$D101)</f>
        <v>0</v>
      </c>
      <c r="J101" s="63">
        <f>SUMIFS(Jun!$I$5:$I$605,Jun!$U$5:$U$605,"Receita",Jun!$G$5:$G$605,DRE!$D101)</f>
        <v>0</v>
      </c>
      <c r="K101" s="63">
        <f>SUMIFS(Jul!$I$5:$I$605,Jul!$U$5:$U$605,"Receita",Jul!$G$5:$G$605,DRE!$D101)</f>
        <v>0</v>
      </c>
      <c r="L101" s="63">
        <f>SUMIFS(Ago!$I$5:$I$605,Ago!$U$5:$U$605,"Receita",Ago!$G$5:$G$605,DRE!$D101)</f>
        <v>0</v>
      </c>
      <c r="M101" s="63">
        <f>SUMIFS(Set!$I$5:$I$605,Set!$U$5:$U$605,"Receita",Set!$G$5:$G$605,DRE!$D101)</f>
        <v>0</v>
      </c>
      <c r="N101" s="63">
        <f>SUMIFS(Out!$I$5:$I$605,Out!$U$5:$U$605,"Receita",Out!$G$5:$G$605,DRE!$D101)</f>
        <v>0</v>
      </c>
      <c r="O101" s="63">
        <f>SUMIFS(Nov!$I$5:$I$605,Nov!$U$5:$U$605,"Receita",Nov!$G$5:$G$605,DRE!$D101)</f>
        <v>0</v>
      </c>
      <c r="P101" s="63">
        <f>SUMIFS(Dez!$I$5:$I$605,Dez!$U$5:$U$605,"Receita",Dez!$G$5:$G$605,DRE!$D101)</f>
        <v>0</v>
      </c>
      <c r="Q101" s="63">
        <f t="shared" si="12"/>
        <v>0</v>
      </c>
    </row>
    <row r="102" spans="2:17" ht="28.5" customHeight="1" thickTop="1" thickBot="1" x14ac:dyDescent="0.3">
      <c r="B102" s="85">
        <v>99</v>
      </c>
      <c r="C102" s="46" t="str">
        <f>'PC Receitas'!C88</f>
        <v>4.1.84</v>
      </c>
      <c r="D102" s="47" t="str">
        <f>VLOOKUP(C102,'PC Receitas'!$C$4:$D$103,2,FALSE)</f>
        <v>-</v>
      </c>
      <c r="E102" s="63">
        <f>SUMIFS(Jan!$I$5:$I$605,Jan!$U$5:$U$605,"Receita",Jan!$G$5:$G$605,DRE!$D102)</f>
        <v>0</v>
      </c>
      <c r="F102" s="63">
        <f>SUMIFS(Fev!$I$5:$I$605,Fev!$U$5:$U$605,"Receita",Fev!$G$5:$G$605,DRE!$D102)</f>
        <v>0</v>
      </c>
      <c r="G102" s="63">
        <f>SUMIFS(Mar!$I$5:$I$605,Mar!$U$5:$U$605,"Receita",Mar!$G$5:$G$605,DRE!$D102)</f>
        <v>0</v>
      </c>
      <c r="H102" s="63">
        <f>SUMIFS(Abr!$I$5:$I$605,Abr!$U$5:$U$605,"Receita",Abr!$G$5:$G$605,DRE!$D102)</f>
        <v>0</v>
      </c>
      <c r="I102" s="63">
        <f>SUMIFS(Mai!$I$5:$I$605,Mai!$U$5:$U$605,"Receita",Mai!$G$5:$G$605,DRE!$D102)</f>
        <v>0</v>
      </c>
      <c r="J102" s="63">
        <f>SUMIFS(Jun!$I$5:$I$605,Jun!$U$5:$U$605,"Receita",Jun!$G$5:$G$605,DRE!$D102)</f>
        <v>0</v>
      </c>
      <c r="K102" s="63">
        <f>SUMIFS(Jul!$I$5:$I$605,Jul!$U$5:$U$605,"Receita",Jul!$G$5:$G$605,DRE!$D102)</f>
        <v>0</v>
      </c>
      <c r="L102" s="63">
        <f>SUMIFS(Ago!$I$5:$I$605,Ago!$U$5:$U$605,"Receita",Ago!$G$5:$G$605,DRE!$D102)</f>
        <v>0</v>
      </c>
      <c r="M102" s="63">
        <f>SUMIFS(Set!$I$5:$I$605,Set!$U$5:$U$605,"Receita",Set!$G$5:$G$605,DRE!$D102)</f>
        <v>0</v>
      </c>
      <c r="N102" s="63">
        <f>SUMIFS(Out!$I$5:$I$605,Out!$U$5:$U$605,"Receita",Out!$G$5:$G$605,DRE!$D102)</f>
        <v>0</v>
      </c>
      <c r="O102" s="63">
        <f>SUMIFS(Nov!$I$5:$I$605,Nov!$U$5:$U$605,"Receita",Nov!$G$5:$G$605,DRE!$D102)</f>
        <v>0</v>
      </c>
      <c r="P102" s="63">
        <f>SUMIFS(Dez!$I$5:$I$605,Dez!$U$5:$U$605,"Receita",Dez!$G$5:$G$605,DRE!$D102)</f>
        <v>0</v>
      </c>
      <c r="Q102" s="63">
        <f t="shared" si="12"/>
        <v>0</v>
      </c>
    </row>
    <row r="103" spans="2:17" ht="28.5" customHeight="1" thickTop="1" thickBot="1" x14ac:dyDescent="0.3">
      <c r="B103" s="85">
        <v>100</v>
      </c>
      <c r="C103" s="46" t="str">
        <f>'PC Receitas'!C89</f>
        <v>4.1.85</v>
      </c>
      <c r="D103" s="47" t="str">
        <f>VLOOKUP(C103,'PC Receitas'!$C$4:$D$103,2,FALSE)</f>
        <v>-</v>
      </c>
      <c r="E103" s="63">
        <f>SUMIFS(Jan!$I$5:$I$605,Jan!$U$5:$U$605,"Receita",Jan!$G$5:$G$605,DRE!$D103)</f>
        <v>0</v>
      </c>
      <c r="F103" s="63">
        <f>SUMIFS(Fev!$I$5:$I$605,Fev!$U$5:$U$605,"Receita",Fev!$G$5:$G$605,DRE!$D103)</f>
        <v>0</v>
      </c>
      <c r="G103" s="63">
        <f>SUMIFS(Mar!$I$5:$I$605,Mar!$U$5:$U$605,"Receita",Mar!$G$5:$G$605,DRE!$D103)</f>
        <v>0</v>
      </c>
      <c r="H103" s="63">
        <f>SUMIFS(Abr!$I$5:$I$605,Abr!$U$5:$U$605,"Receita",Abr!$G$5:$G$605,DRE!$D103)</f>
        <v>0</v>
      </c>
      <c r="I103" s="63">
        <f>SUMIFS(Mai!$I$5:$I$605,Mai!$U$5:$U$605,"Receita",Mai!$G$5:$G$605,DRE!$D103)</f>
        <v>0</v>
      </c>
      <c r="J103" s="63">
        <f>SUMIFS(Jun!$I$5:$I$605,Jun!$U$5:$U$605,"Receita",Jun!$G$5:$G$605,DRE!$D103)</f>
        <v>0</v>
      </c>
      <c r="K103" s="63">
        <f>SUMIFS(Jul!$I$5:$I$605,Jul!$U$5:$U$605,"Receita",Jul!$G$5:$G$605,DRE!$D103)</f>
        <v>0</v>
      </c>
      <c r="L103" s="63">
        <f>SUMIFS(Ago!$I$5:$I$605,Ago!$U$5:$U$605,"Receita",Ago!$G$5:$G$605,DRE!$D103)</f>
        <v>0</v>
      </c>
      <c r="M103" s="63">
        <f>SUMIFS(Set!$I$5:$I$605,Set!$U$5:$U$605,"Receita",Set!$G$5:$G$605,DRE!$D103)</f>
        <v>0</v>
      </c>
      <c r="N103" s="63">
        <f>SUMIFS(Out!$I$5:$I$605,Out!$U$5:$U$605,"Receita",Out!$G$5:$G$605,DRE!$D103)</f>
        <v>0</v>
      </c>
      <c r="O103" s="63">
        <f>SUMIFS(Nov!$I$5:$I$605,Nov!$U$5:$U$605,"Receita",Nov!$G$5:$G$605,DRE!$D103)</f>
        <v>0</v>
      </c>
      <c r="P103" s="63">
        <f>SUMIFS(Dez!$I$5:$I$605,Dez!$U$5:$U$605,"Receita",Dez!$G$5:$G$605,DRE!$D103)</f>
        <v>0</v>
      </c>
      <c r="Q103" s="63">
        <f t="shared" si="12"/>
        <v>0</v>
      </c>
    </row>
    <row r="104" spans="2:17" ht="28.5" customHeight="1" thickTop="1" thickBot="1" x14ac:dyDescent="0.3">
      <c r="B104" s="85">
        <v>101</v>
      </c>
      <c r="C104" s="46" t="str">
        <f>'PC Receitas'!C90</f>
        <v>4.1.86</v>
      </c>
      <c r="D104" s="47" t="str">
        <f>VLOOKUP(C104,'PC Receitas'!$C$4:$D$103,2,FALSE)</f>
        <v>-</v>
      </c>
      <c r="E104" s="63">
        <f>SUMIFS(Jan!$I$5:$I$605,Jan!$U$5:$U$605,"Receita",Jan!$G$5:$G$605,DRE!$D104)</f>
        <v>0</v>
      </c>
      <c r="F104" s="63">
        <f>SUMIFS(Fev!$I$5:$I$605,Fev!$U$5:$U$605,"Receita",Fev!$G$5:$G$605,DRE!$D104)</f>
        <v>0</v>
      </c>
      <c r="G104" s="63">
        <f>SUMIFS(Mar!$I$5:$I$605,Mar!$U$5:$U$605,"Receita",Mar!$G$5:$G$605,DRE!$D104)</f>
        <v>0</v>
      </c>
      <c r="H104" s="63">
        <f>SUMIFS(Abr!$I$5:$I$605,Abr!$U$5:$U$605,"Receita",Abr!$G$5:$G$605,DRE!$D104)</f>
        <v>0</v>
      </c>
      <c r="I104" s="63">
        <f>SUMIFS(Mai!$I$5:$I$605,Mai!$U$5:$U$605,"Receita",Mai!$G$5:$G$605,DRE!$D104)</f>
        <v>0</v>
      </c>
      <c r="J104" s="63">
        <f>SUMIFS(Jun!$I$5:$I$605,Jun!$U$5:$U$605,"Receita",Jun!$G$5:$G$605,DRE!$D104)</f>
        <v>0</v>
      </c>
      <c r="K104" s="63">
        <f>SUMIFS(Jul!$I$5:$I$605,Jul!$U$5:$U$605,"Receita",Jul!$G$5:$G$605,DRE!$D104)</f>
        <v>0</v>
      </c>
      <c r="L104" s="63">
        <f>SUMIFS(Ago!$I$5:$I$605,Ago!$U$5:$U$605,"Receita",Ago!$G$5:$G$605,DRE!$D104)</f>
        <v>0</v>
      </c>
      <c r="M104" s="63">
        <f>SUMIFS(Set!$I$5:$I$605,Set!$U$5:$U$605,"Receita",Set!$G$5:$G$605,DRE!$D104)</f>
        <v>0</v>
      </c>
      <c r="N104" s="63">
        <f>SUMIFS(Out!$I$5:$I$605,Out!$U$5:$U$605,"Receita",Out!$G$5:$G$605,DRE!$D104)</f>
        <v>0</v>
      </c>
      <c r="O104" s="63">
        <f>SUMIFS(Nov!$I$5:$I$605,Nov!$U$5:$U$605,"Receita",Nov!$G$5:$G$605,DRE!$D104)</f>
        <v>0</v>
      </c>
      <c r="P104" s="63">
        <f>SUMIFS(Dez!$I$5:$I$605,Dez!$U$5:$U$605,"Receita",Dez!$G$5:$G$605,DRE!$D104)</f>
        <v>0</v>
      </c>
      <c r="Q104" s="63">
        <f t="shared" si="12"/>
        <v>0</v>
      </c>
    </row>
    <row r="105" spans="2:17" ht="28.5" customHeight="1" thickTop="1" thickBot="1" x14ac:dyDescent="0.3">
      <c r="B105" s="85">
        <v>102</v>
      </c>
      <c r="C105" s="46" t="str">
        <f>'PC Receitas'!C91</f>
        <v>4.1.87</v>
      </c>
      <c r="D105" s="47" t="str">
        <f>VLOOKUP(C105,'PC Receitas'!$C$4:$D$103,2,FALSE)</f>
        <v>-</v>
      </c>
      <c r="E105" s="63">
        <f>SUMIFS(Jan!$I$5:$I$605,Jan!$U$5:$U$605,"Receita",Jan!$G$5:$G$605,DRE!$D105)</f>
        <v>0</v>
      </c>
      <c r="F105" s="63">
        <f>SUMIFS(Fev!$I$5:$I$605,Fev!$U$5:$U$605,"Receita",Fev!$G$5:$G$605,DRE!$D105)</f>
        <v>0</v>
      </c>
      <c r="G105" s="63">
        <f>SUMIFS(Mar!$I$5:$I$605,Mar!$U$5:$U$605,"Receita",Mar!$G$5:$G$605,DRE!$D105)</f>
        <v>0</v>
      </c>
      <c r="H105" s="63">
        <f>SUMIFS(Abr!$I$5:$I$605,Abr!$U$5:$U$605,"Receita",Abr!$G$5:$G$605,DRE!$D105)</f>
        <v>0</v>
      </c>
      <c r="I105" s="63">
        <f>SUMIFS(Mai!$I$5:$I$605,Mai!$U$5:$U$605,"Receita",Mai!$G$5:$G$605,DRE!$D105)</f>
        <v>0</v>
      </c>
      <c r="J105" s="63">
        <f>SUMIFS(Jun!$I$5:$I$605,Jun!$U$5:$U$605,"Receita",Jun!$G$5:$G$605,DRE!$D105)</f>
        <v>0</v>
      </c>
      <c r="K105" s="63">
        <f>SUMIFS(Jul!$I$5:$I$605,Jul!$U$5:$U$605,"Receita",Jul!$G$5:$G$605,DRE!$D105)</f>
        <v>0</v>
      </c>
      <c r="L105" s="63">
        <f>SUMIFS(Ago!$I$5:$I$605,Ago!$U$5:$U$605,"Receita",Ago!$G$5:$G$605,DRE!$D105)</f>
        <v>0</v>
      </c>
      <c r="M105" s="63">
        <f>SUMIFS(Set!$I$5:$I$605,Set!$U$5:$U$605,"Receita",Set!$G$5:$G$605,DRE!$D105)</f>
        <v>0</v>
      </c>
      <c r="N105" s="63">
        <f>SUMIFS(Out!$I$5:$I$605,Out!$U$5:$U$605,"Receita",Out!$G$5:$G$605,DRE!$D105)</f>
        <v>0</v>
      </c>
      <c r="O105" s="63">
        <f>SUMIFS(Nov!$I$5:$I$605,Nov!$U$5:$U$605,"Receita",Nov!$G$5:$G$605,DRE!$D105)</f>
        <v>0</v>
      </c>
      <c r="P105" s="63">
        <f>SUMIFS(Dez!$I$5:$I$605,Dez!$U$5:$U$605,"Receita",Dez!$G$5:$G$605,DRE!$D105)</f>
        <v>0</v>
      </c>
      <c r="Q105" s="63">
        <f t="shared" si="12"/>
        <v>0</v>
      </c>
    </row>
    <row r="106" spans="2:17" ht="28.5" customHeight="1" thickTop="1" thickBot="1" x14ac:dyDescent="0.3">
      <c r="B106" s="85">
        <v>103</v>
      </c>
      <c r="C106" s="46" t="str">
        <f>'PC Receitas'!C92</f>
        <v>4.1.88</v>
      </c>
      <c r="D106" s="47" t="str">
        <f>VLOOKUP(C106,'PC Receitas'!$C$4:$D$103,2,FALSE)</f>
        <v>-</v>
      </c>
      <c r="E106" s="63">
        <f>SUMIFS(Jan!$I$5:$I$605,Jan!$U$5:$U$605,"Receita",Jan!$G$5:$G$605,DRE!$D106)</f>
        <v>0</v>
      </c>
      <c r="F106" s="63">
        <f>SUMIFS(Fev!$I$5:$I$605,Fev!$U$5:$U$605,"Receita",Fev!$G$5:$G$605,DRE!$D106)</f>
        <v>0</v>
      </c>
      <c r="G106" s="63">
        <f>SUMIFS(Mar!$I$5:$I$605,Mar!$U$5:$U$605,"Receita",Mar!$G$5:$G$605,DRE!$D106)</f>
        <v>0</v>
      </c>
      <c r="H106" s="63">
        <f>SUMIFS(Abr!$I$5:$I$605,Abr!$U$5:$U$605,"Receita",Abr!$G$5:$G$605,DRE!$D106)</f>
        <v>0</v>
      </c>
      <c r="I106" s="63">
        <f>SUMIFS(Mai!$I$5:$I$605,Mai!$U$5:$U$605,"Receita",Mai!$G$5:$G$605,DRE!$D106)</f>
        <v>0</v>
      </c>
      <c r="J106" s="63">
        <f>SUMIFS(Jun!$I$5:$I$605,Jun!$U$5:$U$605,"Receita",Jun!$G$5:$G$605,DRE!$D106)</f>
        <v>0</v>
      </c>
      <c r="K106" s="63">
        <f>SUMIFS(Jul!$I$5:$I$605,Jul!$U$5:$U$605,"Receita",Jul!$G$5:$G$605,DRE!$D106)</f>
        <v>0</v>
      </c>
      <c r="L106" s="63">
        <f>SUMIFS(Ago!$I$5:$I$605,Ago!$U$5:$U$605,"Receita",Ago!$G$5:$G$605,DRE!$D106)</f>
        <v>0</v>
      </c>
      <c r="M106" s="63">
        <f>SUMIFS(Set!$I$5:$I$605,Set!$U$5:$U$605,"Receita",Set!$G$5:$G$605,DRE!$D106)</f>
        <v>0</v>
      </c>
      <c r="N106" s="63">
        <f>SUMIFS(Out!$I$5:$I$605,Out!$U$5:$U$605,"Receita",Out!$G$5:$G$605,DRE!$D106)</f>
        <v>0</v>
      </c>
      <c r="O106" s="63">
        <f>SUMIFS(Nov!$I$5:$I$605,Nov!$U$5:$U$605,"Receita",Nov!$G$5:$G$605,DRE!$D106)</f>
        <v>0</v>
      </c>
      <c r="P106" s="63">
        <f>SUMIFS(Dez!$I$5:$I$605,Dez!$U$5:$U$605,"Receita",Dez!$G$5:$G$605,DRE!$D106)</f>
        <v>0</v>
      </c>
      <c r="Q106" s="63">
        <f t="shared" si="12"/>
        <v>0</v>
      </c>
    </row>
    <row r="107" spans="2:17" ht="28.5" customHeight="1" thickTop="1" thickBot="1" x14ac:dyDescent="0.3">
      <c r="B107" s="85">
        <v>104</v>
      </c>
      <c r="C107" s="46" t="str">
        <f>'PC Receitas'!C93</f>
        <v>4.1.89</v>
      </c>
      <c r="D107" s="47" t="str">
        <f>VLOOKUP(C107,'PC Receitas'!$C$4:$D$103,2,FALSE)</f>
        <v>-</v>
      </c>
      <c r="E107" s="63">
        <f>SUMIFS(Jan!$I$5:$I$605,Jan!$U$5:$U$605,"Receita",Jan!$G$5:$G$605,DRE!$D107)</f>
        <v>0</v>
      </c>
      <c r="F107" s="63">
        <f>SUMIFS(Fev!$I$5:$I$605,Fev!$U$5:$U$605,"Receita",Fev!$G$5:$G$605,DRE!$D107)</f>
        <v>0</v>
      </c>
      <c r="G107" s="63">
        <f>SUMIFS(Mar!$I$5:$I$605,Mar!$U$5:$U$605,"Receita",Mar!$G$5:$G$605,DRE!$D107)</f>
        <v>0</v>
      </c>
      <c r="H107" s="63">
        <f>SUMIFS(Abr!$I$5:$I$605,Abr!$U$5:$U$605,"Receita",Abr!$G$5:$G$605,DRE!$D107)</f>
        <v>0</v>
      </c>
      <c r="I107" s="63">
        <f>SUMIFS(Mai!$I$5:$I$605,Mai!$U$5:$U$605,"Receita",Mai!$G$5:$G$605,DRE!$D107)</f>
        <v>0</v>
      </c>
      <c r="J107" s="63">
        <f>SUMIFS(Jun!$I$5:$I$605,Jun!$U$5:$U$605,"Receita",Jun!$G$5:$G$605,DRE!$D107)</f>
        <v>0</v>
      </c>
      <c r="K107" s="63">
        <f>SUMIFS(Jul!$I$5:$I$605,Jul!$U$5:$U$605,"Receita",Jul!$G$5:$G$605,DRE!$D107)</f>
        <v>0</v>
      </c>
      <c r="L107" s="63">
        <f>SUMIFS(Ago!$I$5:$I$605,Ago!$U$5:$U$605,"Receita",Ago!$G$5:$G$605,DRE!$D107)</f>
        <v>0</v>
      </c>
      <c r="M107" s="63">
        <f>SUMIFS(Set!$I$5:$I$605,Set!$U$5:$U$605,"Receita",Set!$G$5:$G$605,DRE!$D107)</f>
        <v>0</v>
      </c>
      <c r="N107" s="63">
        <f>SUMIFS(Out!$I$5:$I$605,Out!$U$5:$U$605,"Receita",Out!$G$5:$G$605,DRE!$D107)</f>
        <v>0</v>
      </c>
      <c r="O107" s="63">
        <f>SUMIFS(Nov!$I$5:$I$605,Nov!$U$5:$U$605,"Receita",Nov!$G$5:$G$605,DRE!$D107)</f>
        <v>0</v>
      </c>
      <c r="P107" s="63">
        <f>SUMIFS(Dez!$I$5:$I$605,Dez!$U$5:$U$605,"Receita",Dez!$G$5:$G$605,DRE!$D107)</f>
        <v>0</v>
      </c>
      <c r="Q107" s="63">
        <f t="shared" si="12"/>
        <v>0</v>
      </c>
    </row>
    <row r="108" spans="2:17" ht="28.5" customHeight="1" thickTop="1" thickBot="1" x14ac:dyDescent="0.3">
      <c r="B108" s="85">
        <v>105</v>
      </c>
      <c r="C108" s="46" t="str">
        <f>'PC Receitas'!C94</f>
        <v>4.1.90</v>
      </c>
      <c r="D108" s="47" t="str">
        <f>VLOOKUP(C108,'PC Receitas'!$C$4:$D$103,2,FALSE)</f>
        <v>-</v>
      </c>
      <c r="E108" s="63">
        <f>SUMIFS(Jan!$I$5:$I$605,Jan!$U$5:$U$605,"Receita",Jan!$G$5:$G$605,DRE!$D108)</f>
        <v>0</v>
      </c>
      <c r="F108" s="63">
        <f>SUMIFS(Fev!$I$5:$I$605,Fev!$U$5:$U$605,"Receita",Fev!$G$5:$G$605,DRE!$D108)</f>
        <v>0</v>
      </c>
      <c r="G108" s="63">
        <f>SUMIFS(Mar!$I$5:$I$605,Mar!$U$5:$U$605,"Receita",Mar!$G$5:$G$605,DRE!$D108)</f>
        <v>0</v>
      </c>
      <c r="H108" s="63">
        <f>SUMIFS(Abr!$I$5:$I$605,Abr!$U$5:$U$605,"Receita",Abr!$G$5:$G$605,DRE!$D108)</f>
        <v>0</v>
      </c>
      <c r="I108" s="63">
        <f>SUMIFS(Mai!$I$5:$I$605,Mai!$U$5:$U$605,"Receita",Mai!$G$5:$G$605,DRE!$D108)</f>
        <v>0</v>
      </c>
      <c r="J108" s="63">
        <f>SUMIFS(Jun!$I$5:$I$605,Jun!$U$5:$U$605,"Receita",Jun!$G$5:$G$605,DRE!$D108)</f>
        <v>0</v>
      </c>
      <c r="K108" s="63">
        <f>SUMIFS(Jul!$I$5:$I$605,Jul!$U$5:$U$605,"Receita",Jul!$G$5:$G$605,DRE!$D108)</f>
        <v>0</v>
      </c>
      <c r="L108" s="63">
        <f>SUMIFS(Ago!$I$5:$I$605,Ago!$U$5:$U$605,"Receita",Ago!$G$5:$G$605,DRE!$D108)</f>
        <v>0</v>
      </c>
      <c r="M108" s="63">
        <f>SUMIFS(Set!$I$5:$I$605,Set!$U$5:$U$605,"Receita",Set!$G$5:$G$605,DRE!$D108)</f>
        <v>0</v>
      </c>
      <c r="N108" s="63">
        <f>SUMIFS(Out!$I$5:$I$605,Out!$U$5:$U$605,"Receita",Out!$G$5:$G$605,DRE!$D108)</f>
        <v>0</v>
      </c>
      <c r="O108" s="63">
        <f>SUMIFS(Nov!$I$5:$I$605,Nov!$U$5:$U$605,"Receita",Nov!$G$5:$G$605,DRE!$D108)</f>
        <v>0</v>
      </c>
      <c r="P108" s="63">
        <f>SUMIFS(Dez!$I$5:$I$605,Dez!$U$5:$U$605,"Receita",Dez!$G$5:$G$605,DRE!$D108)</f>
        <v>0</v>
      </c>
      <c r="Q108" s="63">
        <f t="shared" si="12"/>
        <v>0</v>
      </c>
    </row>
    <row r="109" spans="2:17" ht="28.5" customHeight="1" thickTop="1" thickBot="1" x14ac:dyDescent="0.3">
      <c r="B109" s="85">
        <v>106</v>
      </c>
      <c r="C109" s="46" t="str">
        <f>'PC Receitas'!C95</f>
        <v>4.1.91</v>
      </c>
      <c r="D109" s="47" t="str">
        <f>VLOOKUP(C109,'PC Receitas'!$C$4:$D$103,2,FALSE)</f>
        <v>-</v>
      </c>
      <c r="E109" s="63">
        <f>SUMIFS(Jan!$I$5:$I$605,Jan!$U$5:$U$605,"Receita",Jan!$G$5:$G$605,DRE!$D109)</f>
        <v>0</v>
      </c>
      <c r="F109" s="63">
        <f>SUMIFS(Fev!$I$5:$I$605,Fev!$U$5:$U$605,"Receita",Fev!$G$5:$G$605,DRE!$D109)</f>
        <v>0</v>
      </c>
      <c r="G109" s="63">
        <f>SUMIFS(Mar!$I$5:$I$605,Mar!$U$5:$U$605,"Receita",Mar!$G$5:$G$605,DRE!$D109)</f>
        <v>0</v>
      </c>
      <c r="H109" s="63">
        <f>SUMIFS(Abr!$I$5:$I$605,Abr!$U$5:$U$605,"Receita",Abr!$G$5:$G$605,DRE!$D109)</f>
        <v>0</v>
      </c>
      <c r="I109" s="63">
        <f>SUMIFS(Mai!$I$5:$I$605,Mai!$U$5:$U$605,"Receita",Mai!$G$5:$G$605,DRE!$D109)</f>
        <v>0</v>
      </c>
      <c r="J109" s="63">
        <f>SUMIFS(Jun!$I$5:$I$605,Jun!$U$5:$U$605,"Receita",Jun!$G$5:$G$605,DRE!$D109)</f>
        <v>0</v>
      </c>
      <c r="K109" s="63">
        <f>SUMIFS(Jul!$I$5:$I$605,Jul!$U$5:$U$605,"Receita",Jul!$G$5:$G$605,DRE!$D109)</f>
        <v>0</v>
      </c>
      <c r="L109" s="63">
        <f>SUMIFS(Ago!$I$5:$I$605,Ago!$U$5:$U$605,"Receita",Ago!$G$5:$G$605,DRE!$D109)</f>
        <v>0</v>
      </c>
      <c r="M109" s="63">
        <f>SUMIFS(Set!$I$5:$I$605,Set!$U$5:$U$605,"Receita",Set!$G$5:$G$605,DRE!$D109)</f>
        <v>0</v>
      </c>
      <c r="N109" s="63">
        <f>SUMIFS(Out!$I$5:$I$605,Out!$U$5:$U$605,"Receita",Out!$G$5:$G$605,DRE!$D109)</f>
        <v>0</v>
      </c>
      <c r="O109" s="63">
        <f>SUMIFS(Nov!$I$5:$I$605,Nov!$U$5:$U$605,"Receita",Nov!$G$5:$G$605,DRE!$D109)</f>
        <v>0</v>
      </c>
      <c r="P109" s="63">
        <f>SUMIFS(Dez!$I$5:$I$605,Dez!$U$5:$U$605,"Receita",Dez!$G$5:$G$605,DRE!$D109)</f>
        <v>0</v>
      </c>
      <c r="Q109" s="63">
        <f t="shared" si="12"/>
        <v>0</v>
      </c>
    </row>
    <row r="110" spans="2:17" ht="28.5" customHeight="1" thickTop="1" thickBot="1" x14ac:dyDescent="0.3">
      <c r="B110" s="85">
        <v>107</v>
      </c>
      <c r="C110" s="46" t="str">
        <f>'PC Receitas'!C96</f>
        <v>4.1.92</v>
      </c>
      <c r="D110" s="47" t="str">
        <f>VLOOKUP(C110,'PC Receitas'!$C$4:$D$103,2,FALSE)</f>
        <v>-</v>
      </c>
      <c r="E110" s="63">
        <f>SUMIFS(Jan!$I$5:$I$605,Jan!$U$5:$U$605,"Receita",Jan!$G$5:$G$605,DRE!$D110)</f>
        <v>0</v>
      </c>
      <c r="F110" s="63">
        <f>SUMIFS(Fev!$I$5:$I$605,Fev!$U$5:$U$605,"Receita",Fev!$G$5:$G$605,DRE!$D110)</f>
        <v>0</v>
      </c>
      <c r="G110" s="63">
        <f>SUMIFS(Mar!$I$5:$I$605,Mar!$U$5:$U$605,"Receita",Mar!$G$5:$G$605,DRE!$D110)</f>
        <v>0</v>
      </c>
      <c r="H110" s="63">
        <f>SUMIFS(Abr!$I$5:$I$605,Abr!$U$5:$U$605,"Receita",Abr!$G$5:$G$605,DRE!$D110)</f>
        <v>0</v>
      </c>
      <c r="I110" s="63">
        <f>SUMIFS(Mai!$I$5:$I$605,Mai!$U$5:$U$605,"Receita",Mai!$G$5:$G$605,DRE!$D110)</f>
        <v>0</v>
      </c>
      <c r="J110" s="63">
        <f>SUMIFS(Jun!$I$5:$I$605,Jun!$U$5:$U$605,"Receita",Jun!$G$5:$G$605,DRE!$D110)</f>
        <v>0</v>
      </c>
      <c r="K110" s="63">
        <f>SUMIFS(Jul!$I$5:$I$605,Jul!$U$5:$U$605,"Receita",Jul!$G$5:$G$605,DRE!$D110)</f>
        <v>0</v>
      </c>
      <c r="L110" s="63">
        <f>SUMIFS(Ago!$I$5:$I$605,Ago!$U$5:$U$605,"Receita",Ago!$G$5:$G$605,DRE!$D110)</f>
        <v>0</v>
      </c>
      <c r="M110" s="63">
        <f>SUMIFS(Set!$I$5:$I$605,Set!$U$5:$U$605,"Receita",Set!$G$5:$G$605,DRE!$D110)</f>
        <v>0</v>
      </c>
      <c r="N110" s="63">
        <f>SUMIFS(Out!$I$5:$I$605,Out!$U$5:$U$605,"Receita",Out!$G$5:$G$605,DRE!$D110)</f>
        <v>0</v>
      </c>
      <c r="O110" s="63">
        <f>SUMIFS(Nov!$I$5:$I$605,Nov!$U$5:$U$605,"Receita",Nov!$G$5:$G$605,DRE!$D110)</f>
        <v>0</v>
      </c>
      <c r="P110" s="63">
        <f>SUMIFS(Dez!$I$5:$I$605,Dez!$U$5:$U$605,"Receita",Dez!$G$5:$G$605,DRE!$D110)</f>
        <v>0</v>
      </c>
      <c r="Q110" s="63">
        <f t="shared" si="12"/>
        <v>0</v>
      </c>
    </row>
    <row r="111" spans="2:17" ht="28.5" customHeight="1" thickTop="1" thickBot="1" x14ac:dyDescent="0.3">
      <c r="B111" s="85">
        <v>108</v>
      </c>
      <c r="C111" s="46" t="str">
        <f>'PC Receitas'!C97</f>
        <v>4.1.93</v>
      </c>
      <c r="D111" s="47" t="str">
        <f>VLOOKUP(C111,'PC Receitas'!$C$4:$D$103,2,FALSE)</f>
        <v>-</v>
      </c>
      <c r="E111" s="63">
        <f>SUMIFS(Jan!$I$5:$I$605,Jan!$U$5:$U$605,"Receita",Jan!$G$5:$G$605,DRE!$D111)</f>
        <v>0</v>
      </c>
      <c r="F111" s="63">
        <f>SUMIFS(Fev!$I$5:$I$605,Fev!$U$5:$U$605,"Receita",Fev!$G$5:$G$605,DRE!$D111)</f>
        <v>0</v>
      </c>
      <c r="G111" s="63">
        <f>SUMIFS(Mar!$I$5:$I$605,Mar!$U$5:$U$605,"Receita",Mar!$G$5:$G$605,DRE!$D111)</f>
        <v>0</v>
      </c>
      <c r="H111" s="63">
        <f>SUMIFS(Abr!$I$5:$I$605,Abr!$U$5:$U$605,"Receita",Abr!$G$5:$G$605,DRE!$D111)</f>
        <v>0</v>
      </c>
      <c r="I111" s="63">
        <f>SUMIFS(Mai!$I$5:$I$605,Mai!$U$5:$U$605,"Receita",Mai!$G$5:$G$605,DRE!$D111)</f>
        <v>0</v>
      </c>
      <c r="J111" s="63">
        <f>SUMIFS(Jun!$I$5:$I$605,Jun!$U$5:$U$605,"Receita",Jun!$G$5:$G$605,DRE!$D111)</f>
        <v>0</v>
      </c>
      <c r="K111" s="63">
        <f>SUMIFS(Jul!$I$5:$I$605,Jul!$U$5:$U$605,"Receita",Jul!$G$5:$G$605,DRE!$D111)</f>
        <v>0</v>
      </c>
      <c r="L111" s="63">
        <f>SUMIFS(Ago!$I$5:$I$605,Ago!$U$5:$U$605,"Receita",Ago!$G$5:$G$605,DRE!$D111)</f>
        <v>0</v>
      </c>
      <c r="M111" s="63">
        <f>SUMIFS(Set!$I$5:$I$605,Set!$U$5:$U$605,"Receita",Set!$G$5:$G$605,DRE!$D111)</f>
        <v>0</v>
      </c>
      <c r="N111" s="63">
        <f>SUMIFS(Out!$I$5:$I$605,Out!$U$5:$U$605,"Receita",Out!$G$5:$G$605,DRE!$D111)</f>
        <v>0</v>
      </c>
      <c r="O111" s="63">
        <f>SUMIFS(Nov!$I$5:$I$605,Nov!$U$5:$U$605,"Receita",Nov!$G$5:$G$605,DRE!$D111)</f>
        <v>0</v>
      </c>
      <c r="P111" s="63">
        <f>SUMIFS(Dez!$I$5:$I$605,Dez!$U$5:$U$605,"Receita",Dez!$G$5:$G$605,DRE!$D111)</f>
        <v>0</v>
      </c>
      <c r="Q111" s="63">
        <f t="shared" si="12"/>
        <v>0</v>
      </c>
    </row>
    <row r="112" spans="2:17" ht="28.5" customHeight="1" thickTop="1" thickBot="1" x14ac:dyDescent="0.3">
      <c r="B112" s="85">
        <v>109</v>
      </c>
      <c r="C112" s="46" t="str">
        <f>'PC Receitas'!C98</f>
        <v>4.1.94</v>
      </c>
      <c r="D112" s="47" t="str">
        <f>VLOOKUP(C112,'PC Receitas'!$C$4:$D$103,2,FALSE)</f>
        <v>-</v>
      </c>
      <c r="E112" s="63">
        <f>SUMIFS(Jan!$I$5:$I$605,Jan!$U$5:$U$605,"Receita",Jan!$G$5:$G$605,DRE!$D112)</f>
        <v>0</v>
      </c>
      <c r="F112" s="63">
        <f>SUMIFS(Fev!$I$5:$I$605,Fev!$U$5:$U$605,"Receita",Fev!$G$5:$G$605,DRE!$D112)</f>
        <v>0</v>
      </c>
      <c r="G112" s="63">
        <f>SUMIFS(Mar!$I$5:$I$605,Mar!$U$5:$U$605,"Receita",Mar!$G$5:$G$605,DRE!$D112)</f>
        <v>0</v>
      </c>
      <c r="H112" s="63">
        <f>SUMIFS(Abr!$I$5:$I$605,Abr!$U$5:$U$605,"Receita",Abr!$G$5:$G$605,DRE!$D112)</f>
        <v>0</v>
      </c>
      <c r="I112" s="63">
        <f>SUMIFS(Mai!$I$5:$I$605,Mai!$U$5:$U$605,"Receita",Mai!$G$5:$G$605,DRE!$D112)</f>
        <v>0</v>
      </c>
      <c r="J112" s="63">
        <f>SUMIFS(Jun!$I$5:$I$605,Jun!$U$5:$U$605,"Receita",Jun!$G$5:$G$605,DRE!$D112)</f>
        <v>0</v>
      </c>
      <c r="K112" s="63">
        <f>SUMIFS(Jul!$I$5:$I$605,Jul!$U$5:$U$605,"Receita",Jul!$G$5:$G$605,DRE!$D112)</f>
        <v>0</v>
      </c>
      <c r="L112" s="63">
        <f>SUMIFS(Ago!$I$5:$I$605,Ago!$U$5:$U$605,"Receita",Ago!$G$5:$G$605,DRE!$D112)</f>
        <v>0</v>
      </c>
      <c r="M112" s="63">
        <f>SUMIFS(Set!$I$5:$I$605,Set!$U$5:$U$605,"Receita",Set!$G$5:$G$605,DRE!$D112)</f>
        <v>0</v>
      </c>
      <c r="N112" s="63">
        <f>SUMIFS(Out!$I$5:$I$605,Out!$U$5:$U$605,"Receita",Out!$G$5:$G$605,DRE!$D112)</f>
        <v>0</v>
      </c>
      <c r="O112" s="63">
        <f>SUMIFS(Nov!$I$5:$I$605,Nov!$U$5:$U$605,"Receita",Nov!$G$5:$G$605,DRE!$D112)</f>
        <v>0</v>
      </c>
      <c r="P112" s="63">
        <f>SUMIFS(Dez!$I$5:$I$605,Dez!$U$5:$U$605,"Receita",Dez!$G$5:$G$605,DRE!$D112)</f>
        <v>0</v>
      </c>
      <c r="Q112" s="63">
        <f t="shared" si="12"/>
        <v>0</v>
      </c>
    </row>
    <row r="113" spans="2:17" ht="28.5" customHeight="1" thickTop="1" thickBot="1" x14ac:dyDescent="0.3">
      <c r="B113" s="85">
        <v>110</v>
      </c>
      <c r="C113" s="46" t="str">
        <f>'PC Receitas'!C99</f>
        <v>4.1.95</v>
      </c>
      <c r="D113" s="47" t="str">
        <f>VLOOKUP(C113,'PC Receitas'!$C$4:$D$103,2,FALSE)</f>
        <v>-</v>
      </c>
      <c r="E113" s="63">
        <f>SUMIFS(Jan!$I$5:$I$605,Jan!$U$5:$U$605,"Receita",Jan!$G$5:$G$605,DRE!$D113)</f>
        <v>0</v>
      </c>
      <c r="F113" s="63">
        <f>SUMIFS(Fev!$I$5:$I$605,Fev!$U$5:$U$605,"Receita",Fev!$G$5:$G$605,DRE!$D113)</f>
        <v>0</v>
      </c>
      <c r="G113" s="63">
        <f>SUMIFS(Mar!$I$5:$I$605,Mar!$U$5:$U$605,"Receita",Mar!$G$5:$G$605,DRE!$D113)</f>
        <v>0</v>
      </c>
      <c r="H113" s="63">
        <f>SUMIFS(Abr!$I$5:$I$605,Abr!$U$5:$U$605,"Receita",Abr!$G$5:$G$605,DRE!$D113)</f>
        <v>0</v>
      </c>
      <c r="I113" s="63">
        <f>SUMIFS(Mai!$I$5:$I$605,Mai!$U$5:$U$605,"Receita",Mai!$G$5:$G$605,DRE!$D113)</f>
        <v>0</v>
      </c>
      <c r="J113" s="63">
        <f>SUMIFS(Jun!$I$5:$I$605,Jun!$U$5:$U$605,"Receita",Jun!$G$5:$G$605,DRE!$D113)</f>
        <v>0</v>
      </c>
      <c r="K113" s="63">
        <f>SUMIFS(Jul!$I$5:$I$605,Jul!$U$5:$U$605,"Receita",Jul!$G$5:$G$605,DRE!$D113)</f>
        <v>0</v>
      </c>
      <c r="L113" s="63">
        <f>SUMIFS(Ago!$I$5:$I$605,Ago!$U$5:$U$605,"Receita",Ago!$G$5:$G$605,DRE!$D113)</f>
        <v>0</v>
      </c>
      <c r="M113" s="63">
        <f>SUMIFS(Set!$I$5:$I$605,Set!$U$5:$U$605,"Receita",Set!$G$5:$G$605,DRE!$D113)</f>
        <v>0</v>
      </c>
      <c r="N113" s="63">
        <f>SUMIFS(Out!$I$5:$I$605,Out!$U$5:$U$605,"Receita",Out!$G$5:$G$605,DRE!$D113)</f>
        <v>0</v>
      </c>
      <c r="O113" s="63">
        <f>SUMIFS(Nov!$I$5:$I$605,Nov!$U$5:$U$605,"Receita",Nov!$G$5:$G$605,DRE!$D113)</f>
        <v>0</v>
      </c>
      <c r="P113" s="63">
        <f>SUMIFS(Dez!$I$5:$I$605,Dez!$U$5:$U$605,"Receita",Dez!$G$5:$G$605,DRE!$D113)</f>
        <v>0</v>
      </c>
      <c r="Q113" s="63">
        <f t="shared" si="12"/>
        <v>0</v>
      </c>
    </row>
    <row r="114" spans="2:17" ht="28.5" customHeight="1" thickTop="1" thickBot="1" x14ac:dyDescent="0.3">
      <c r="B114" s="85">
        <v>111</v>
      </c>
      <c r="C114" s="46" t="str">
        <f>'PC Receitas'!C100</f>
        <v>4.1.96</v>
      </c>
      <c r="D114" s="47" t="str">
        <f>VLOOKUP(C114,'PC Receitas'!$C$4:$D$103,2,FALSE)</f>
        <v>-</v>
      </c>
      <c r="E114" s="63">
        <f>SUMIFS(Jan!$I$5:$I$605,Jan!$U$5:$U$605,"Receita",Jan!$G$5:$G$605,DRE!$D114)</f>
        <v>0</v>
      </c>
      <c r="F114" s="63">
        <f>SUMIFS(Fev!$I$5:$I$605,Fev!$U$5:$U$605,"Receita",Fev!$G$5:$G$605,DRE!$D114)</f>
        <v>0</v>
      </c>
      <c r="G114" s="63">
        <f>SUMIFS(Mar!$I$5:$I$605,Mar!$U$5:$U$605,"Receita",Mar!$G$5:$G$605,DRE!$D114)</f>
        <v>0</v>
      </c>
      <c r="H114" s="63">
        <f>SUMIFS(Abr!$I$5:$I$605,Abr!$U$5:$U$605,"Receita",Abr!$G$5:$G$605,DRE!$D114)</f>
        <v>0</v>
      </c>
      <c r="I114" s="63">
        <f>SUMIFS(Mai!$I$5:$I$605,Mai!$U$5:$U$605,"Receita",Mai!$G$5:$G$605,DRE!$D114)</f>
        <v>0</v>
      </c>
      <c r="J114" s="63">
        <f>SUMIFS(Jun!$I$5:$I$605,Jun!$U$5:$U$605,"Receita",Jun!$G$5:$G$605,DRE!$D114)</f>
        <v>0</v>
      </c>
      <c r="K114" s="63">
        <f>SUMIFS(Jul!$I$5:$I$605,Jul!$U$5:$U$605,"Receita",Jul!$G$5:$G$605,DRE!$D114)</f>
        <v>0</v>
      </c>
      <c r="L114" s="63">
        <f>SUMIFS(Ago!$I$5:$I$605,Ago!$U$5:$U$605,"Receita",Ago!$G$5:$G$605,DRE!$D114)</f>
        <v>0</v>
      </c>
      <c r="M114" s="63">
        <f>SUMIFS(Set!$I$5:$I$605,Set!$U$5:$U$605,"Receita",Set!$G$5:$G$605,DRE!$D114)</f>
        <v>0</v>
      </c>
      <c r="N114" s="63">
        <f>SUMIFS(Out!$I$5:$I$605,Out!$U$5:$U$605,"Receita",Out!$G$5:$G$605,DRE!$D114)</f>
        <v>0</v>
      </c>
      <c r="O114" s="63">
        <f>SUMIFS(Nov!$I$5:$I$605,Nov!$U$5:$U$605,"Receita",Nov!$G$5:$G$605,DRE!$D114)</f>
        <v>0</v>
      </c>
      <c r="P114" s="63">
        <f>SUMIFS(Dez!$I$5:$I$605,Dez!$U$5:$U$605,"Receita",Dez!$G$5:$G$605,DRE!$D114)</f>
        <v>0</v>
      </c>
      <c r="Q114" s="63">
        <f t="shared" si="12"/>
        <v>0</v>
      </c>
    </row>
    <row r="115" spans="2:17" ht="28.5" customHeight="1" thickTop="1" thickBot="1" x14ac:dyDescent="0.3">
      <c r="B115" s="85">
        <v>112</v>
      </c>
      <c r="C115" s="46" t="str">
        <f>'PC Receitas'!C101</f>
        <v>4.1.97</v>
      </c>
      <c r="D115" s="47" t="str">
        <f>VLOOKUP(C115,'PC Receitas'!$C$4:$D$103,2,FALSE)</f>
        <v>-</v>
      </c>
      <c r="E115" s="63">
        <f>SUMIFS(Jan!$I$5:$I$605,Jan!$U$5:$U$605,"Receita",Jan!$G$5:$G$605,DRE!$D115)</f>
        <v>0</v>
      </c>
      <c r="F115" s="63">
        <f>SUMIFS(Fev!$I$5:$I$605,Fev!$U$5:$U$605,"Receita",Fev!$G$5:$G$605,DRE!$D115)</f>
        <v>0</v>
      </c>
      <c r="G115" s="63">
        <f>SUMIFS(Mar!$I$5:$I$605,Mar!$U$5:$U$605,"Receita",Mar!$G$5:$G$605,DRE!$D115)</f>
        <v>0</v>
      </c>
      <c r="H115" s="63">
        <f>SUMIFS(Abr!$I$5:$I$605,Abr!$U$5:$U$605,"Receita",Abr!$G$5:$G$605,DRE!$D115)</f>
        <v>0</v>
      </c>
      <c r="I115" s="63">
        <f>SUMIFS(Mai!$I$5:$I$605,Mai!$U$5:$U$605,"Receita",Mai!$G$5:$G$605,DRE!$D115)</f>
        <v>0</v>
      </c>
      <c r="J115" s="63">
        <f>SUMIFS(Jun!$I$5:$I$605,Jun!$U$5:$U$605,"Receita",Jun!$G$5:$G$605,DRE!$D115)</f>
        <v>0</v>
      </c>
      <c r="K115" s="63">
        <f>SUMIFS(Jul!$I$5:$I$605,Jul!$U$5:$U$605,"Receita",Jul!$G$5:$G$605,DRE!$D115)</f>
        <v>0</v>
      </c>
      <c r="L115" s="63">
        <f>SUMIFS(Ago!$I$5:$I$605,Ago!$U$5:$U$605,"Receita",Ago!$G$5:$G$605,DRE!$D115)</f>
        <v>0</v>
      </c>
      <c r="M115" s="63">
        <f>SUMIFS(Set!$I$5:$I$605,Set!$U$5:$U$605,"Receita",Set!$G$5:$G$605,DRE!$D115)</f>
        <v>0</v>
      </c>
      <c r="N115" s="63">
        <f>SUMIFS(Out!$I$5:$I$605,Out!$U$5:$U$605,"Receita",Out!$G$5:$G$605,DRE!$D115)</f>
        <v>0</v>
      </c>
      <c r="O115" s="63">
        <f>SUMIFS(Nov!$I$5:$I$605,Nov!$U$5:$U$605,"Receita",Nov!$G$5:$G$605,DRE!$D115)</f>
        <v>0</v>
      </c>
      <c r="P115" s="63">
        <f>SUMIFS(Dez!$I$5:$I$605,Dez!$U$5:$U$605,"Receita",Dez!$G$5:$G$605,DRE!$D115)</f>
        <v>0</v>
      </c>
      <c r="Q115" s="63">
        <f t="shared" si="12"/>
        <v>0</v>
      </c>
    </row>
    <row r="116" spans="2:17" ht="28.5" customHeight="1" thickTop="1" thickBot="1" x14ac:dyDescent="0.3">
      <c r="B116" s="85">
        <v>113</v>
      </c>
      <c r="C116" s="46" t="str">
        <f>'PC Receitas'!C102</f>
        <v>4.1.98</v>
      </c>
      <c r="D116" s="47" t="str">
        <f>VLOOKUP(C116,'PC Receitas'!$C$4:$D$103,2,FALSE)</f>
        <v>-</v>
      </c>
      <c r="E116" s="63">
        <f>SUMIFS(Jan!$I$5:$I$605,Jan!$U$5:$U$605,"Receita",Jan!$G$5:$G$605,DRE!$D116)</f>
        <v>0</v>
      </c>
      <c r="F116" s="63">
        <f>SUMIFS(Fev!$I$5:$I$605,Fev!$U$5:$U$605,"Receita",Fev!$G$5:$G$605,DRE!$D116)</f>
        <v>0</v>
      </c>
      <c r="G116" s="63">
        <f>SUMIFS(Mar!$I$5:$I$605,Mar!$U$5:$U$605,"Receita",Mar!$G$5:$G$605,DRE!$D116)</f>
        <v>0</v>
      </c>
      <c r="H116" s="63">
        <f>SUMIFS(Abr!$I$5:$I$605,Abr!$U$5:$U$605,"Receita",Abr!$G$5:$G$605,DRE!$D116)</f>
        <v>0</v>
      </c>
      <c r="I116" s="63">
        <f>SUMIFS(Mai!$I$5:$I$605,Mai!$U$5:$U$605,"Receita",Mai!$G$5:$G$605,DRE!$D116)</f>
        <v>0</v>
      </c>
      <c r="J116" s="63">
        <f>SUMIFS(Jun!$I$5:$I$605,Jun!$U$5:$U$605,"Receita",Jun!$G$5:$G$605,DRE!$D116)</f>
        <v>0</v>
      </c>
      <c r="K116" s="63">
        <f>SUMIFS(Jul!$I$5:$I$605,Jul!$U$5:$U$605,"Receita",Jul!$G$5:$G$605,DRE!$D116)</f>
        <v>0</v>
      </c>
      <c r="L116" s="63">
        <f>SUMIFS(Ago!$I$5:$I$605,Ago!$U$5:$U$605,"Receita",Ago!$G$5:$G$605,DRE!$D116)</f>
        <v>0</v>
      </c>
      <c r="M116" s="63">
        <f>SUMIFS(Set!$I$5:$I$605,Set!$U$5:$U$605,"Receita",Set!$G$5:$G$605,DRE!$D116)</f>
        <v>0</v>
      </c>
      <c r="N116" s="63">
        <f>SUMIFS(Out!$I$5:$I$605,Out!$U$5:$U$605,"Receita",Out!$G$5:$G$605,DRE!$D116)</f>
        <v>0</v>
      </c>
      <c r="O116" s="63">
        <f>SUMIFS(Nov!$I$5:$I$605,Nov!$U$5:$U$605,"Receita",Nov!$G$5:$G$605,DRE!$D116)</f>
        <v>0</v>
      </c>
      <c r="P116" s="63">
        <f>SUMIFS(Dez!$I$5:$I$605,Dez!$U$5:$U$605,"Receita",Dez!$G$5:$G$605,DRE!$D116)</f>
        <v>0</v>
      </c>
      <c r="Q116" s="63">
        <f t="shared" si="12"/>
        <v>0</v>
      </c>
    </row>
    <row r="117" spans="2:17" ht="28.5" customHeight="1" thickTop="1" thickBot="1" x14ac:dyDescent="0.3">
      <c r="B117" s="85">
        <v>114</v>
      </c>
      <c r="C117" s="46" t="str">
        <f>'PC Receitas'!C103</f>
        <v>4.1.99</v>
      </c>
      <c r="D117" s="47" t="str">
        <f>VLOOKUP(C117,'PC Receitas'!$C$4:$D$103,2,FALSE)</f>
        <v>Outras Receitas com Produtos</v>
      </c>
      <c r="E117" s="63">
        <f>SUMIFS(Jan!$I$5:$I$605,Jan!$U$5:$U$605,"Receita",Jan!$G$5:$G$605,DRE!$D117)</f>
        <v>0</v>
      </c>
      <c r="F117" s="63">
        <f>SUMIFS(Fev!$I$5:$I$605,Fev!$U$5:$U$605,"Receita",Fev!$G$5:$G$605,DRE!$D117)</f>
        <v>0</v>
      </c>
      <c r="G117" s="63">
        <f>SUMIFS(Mar!$I$5:$I$605,Mar!$U$5:$U$605,"Receita",Mar!$G$5:$G$605,DRE!$D117)</f>
        <v>0</v>
      </c>
      <c r="H117" s="63">
        <f>SUMIFS(Abr!$I$5:$I$605,Abr!$U$5:$U$605,"Receita",Abr!$G$5:$G$605,DRE!$D117)</f>
        <v>0</v>
      </c>
      <c r="I117" s="63">
        <f>SUMIFS(Mai!$I$5:$I$605,Mai!$U$5:$U$605,"Receita",Mai!$G$5:$G$605,DRE!$D117)</f>
        <v>0</v>
      </c>
      <c r="J117" s="63">
        <f>SUMIFS(Jun!$I$5:$I$605,Jun!$U$5:$U$605,"Receita",Jun!$G$5:$G$605,DRE!$D117)</f>
        <v>0</v>
      </c>
      <c r="K117" s="63">
        <f>SUMIFS(Jul!$I$5:$I$605,Jul!$U$5:$U$605,"Receita",Jul!$G$5:$G$605,DRE!$D117)</f>
        <v>0</v>
      </c>
      <c r="L117" s="63">
        <f>SUMIFS(Ago!$I$5:$I$605,Ago!$U$5:$U$605,"Receita",Ago!$G$5:$G$605,DRE!$D117)</f>
        <v>0</v>
      </c>
      <c r="M117" s="63">
        <f>SUMIFS(Set!$I$5:$I$605,Set!$U$5:$U$605,"Receita",Set!$G$5:$G$605,DRE!$D117)</f>
        <v>0</v>
      </c>
      <c r="N117" s="63">
        <f>SUMIFS(Out!$I$5:$I$605,Out!$U$5:$U$605,"Receita",Out!$G$5:$G$605,DRE!$D117)</f>
        <v>0</v>
      </c>
      <c r="O117" s="63">
        <f>SUMIFS(Nov!$I$5:$I$605,Nov!$U$5:$U$605,"Receita",Nov!$G$5:$G$605,DRE!$D117)</f>
        <v>0</v>
      </c>
      <c r="P117" s="63">
        <f>SUMIFS(Dez!$I$5:$I$605,Dez!$U$5:$U$605,"Receita",Dez!$G$5:$G$605,DRE!$D117)</f>
        <v>0</v>
      </c>
      <c r="Q117" s="63">
        <f t="shared" si="12"/>
        <v>0</v>
      </c>
    </row>
    <row r="118" spans="2:17" ht="34.5" customHeight="1" thickTop="1" thickBot="1" x14ac:dyDescent="0.3">
      <c r="B118" s="85">
        <v>115</v>
      </c>
      <c r="C118" s="44" t="str">
        <f>'PC Receitas'!G$4</f>
        <v>4.2</v>
      </c>
      <c r="D118" s="45" t="str">
        <f>VLOOKUP(C118,'PC Receitas'!$G$4:$H$19,2,FALSE)</f>
        <v>RECEITAS COM SERVIÇOS</v>
      </c>
      <c r="E118" s="100">
        <f t="shared" ref="E118:Q118" si="13">SUM(E119:E217)</f>
        <v>0</v>
      </c>
      <c r="F118" s="100">
        <f t="shared" si="13"/>
        <v>0</v>
      </c>
      <c r="G118" s="100">
        <f t="shared" si="13"/>
        <v>0</v>
      </c>
      <c r="H118" s="100">
        <f t="shared" si="13"/>
        <v>0</v>
      </c>
      <c r="I118" s="100">
        <f t="shared" si="13"/>
        <v>0</v>
      </c>
      <c r="J118" s="100">
        <f t="shared" si="13"/>
        <v>0</v>
      </c>
      <c r="K118" s="100">
        <f t="shared" si="13"/>
        <v>0</v>
      </c>
      <c r="L118" s="100">
        <f t="shared" si="13"/>
        <v>0</v>
      </c>
      <c r="M118" s="100">
        <f t="shared" si="13"/>
        <v>0</v>
      </c>
      <c r="N118" s="100">
        <f t="shared" si="13"/>
        <v>0</v>
      </c>
      <c r="O118" s="100">
        <f t="shared" si="13"/>
        <v>0</v>
      </c>
      <c r="P118" s="100">
        <f t="shared" si="13"/>
        <v>0</v>
      </c>
      <c r="Q118" s="100">
        <f t="shared" si="13"/>
        <v>0</v>
      </c>
    </row>
    <row r="119" spans="2:17" ht="28.5" customHeight="1" thickTop="1" thickBot="1" x14ac:dyDescent="0.3">
      <c r="B119" s="85">
        <v>116</v>
      </c>
      <c r="C119" s="46" t="str">
        <f>'PC Receitas'!G5</f>
        <v>4.2.1</v>
      </c>
      <c r="D119" s="47" t="str">
        <f>VLOOKUP(C119,'PC Receitas'!$G$4:$H$103,2,FALSE)</f>
        <v>-</v>
      </c>
      <c r="E119" s="63">
        <f>SUMIFS(Jan!$I$5:$I$605,Jan!$U$5:$U$605,"Receita",Jan!$G$5:$G$605,DRE!$D119)</f>
        <v>0</v>
      </c>
      <c r="F119" s="63">
        <f>SUMIFS(Fev!$I$5:$I$605,Fev!$U$5:$U$605,"Receita",Fev!$G$5:$G$605,DRE!$D119)</f>
        <v>0</v>
      </c>
      <c r="G119" s="63">
        <f>SUMIFS(Mar!$I$5:$I$605,Mar!$U$5:$U$605,"Receita",Mar!$G$5:$G$605,DRE!$D119)</f>
        <v>0</v>
      </c>
      <c r="H119" s="63">
        <f>SUMIFS(Abr!$I$5:$I$605,Abr!$U$5:$U$605,"Receita",Abr!$G$5:$G$605,DRE!$D119)</f>
        <v>0</v>
      </c>
      <c r="I119" s="63">
        <f>SUMIFS(Mai!$I$5:$I$605,Mai!$U$5:$U$605,"Receita",Mai!$G$5:$G$605,DRE!$D119)</f>
        <v>0</v>
      </c>
      <c r="J119" s="63">
        <f>SUMIFS(Jun!$I$5:$I$605,Jun!$U$5:$U$605,"Receita",Jun!$G$5:$G$605,DRE!$D119)</f>
        <v>0</v>
      </c>
      <c r="K119" s="63">
        <f>SUMIFS(Jul!$I$5:$I$605,Jul!$U$5:$U$605,"Receita",Jul!$G$5:$G$605,DRE!$D119)</f>
        <v>0</v>
      </c>
      <c r="L119" s="63">
        <f>SUMIFS(Ago!$I$5:$I$605,Ago!$U$5:$U$605,"Receita",Ago!$G$5:$G$605,DRE!$D119)</f>
        <v>0</v>
      </c>
      <c r="M119" s="63">
        <f>SUMIFS(Set!$I$5:$I$605,Set!$U$5:$U$605,"Receita",Set!$G$5:$G$605,DRE!$D119)</f>
        <v>0</v>
      </c>
      <c r="N119" s="63">
        <f>SUMIFS(Out!$I$5:$I$605,Out!$U$5:$U$605,"Receita",Out!$G$5:$G$605,DRE!$D119)</f>
        <v>0</v>
      </c>
      <c r="O119" s="63">
        <f>SUMIFS(Nov!$I$5:$I$605,Nov!$U$5:$U$605,"Receita",Nov!$G$5:$G$605,DRE!$D119)</f>
        <v>0</v>
      </c>
      <c r="P119" s="63">
        <f>SUMIFS(Dez!$I$5:$I$605,Dez!$U$5:$U$605,"Receita",Dez!$G$5:$G$605,DRE!$D119)</f>
        <v>0</v>
      </c>
      <c r="Q119" s="63">
        <f>SUM(E119:P119)</f>
        <v>0</v>
      </c>
    </row>
    <row r="120" spans="2:17" ht="28.5" customHeight="1" thickTop="1" thickBot="1" x14ac:dyDescent="0.3">
      <c r="B120" s="85">
        <v>117</v>
      </c>
      <c r="C120" s="46" t="str">
        <f>'PC Receitas'!G6</f>
        <v>4.2.2</v>
      </c>
      <c r="D120" s="47" t="str">
        <f>VLOOKUP(C120,'PC Receitas'!$G$4:$H$103,2,FALSE)</f>
        <v>-</v>
      </c>
      <c r="E120" s="63">
        <f>SUMIFS(Jan!$I$5:$I$605,Jan!$U$5:$U$605,"Receita",Jan!$G$5:$G$605,DRE!$D120)</f>
        <v>0</v>
      </c>
      <c r="F120" s="63">
        <f>SUMIFS(Fev!$I$5:$I$605,Fev!$U$5:$U$605,"Receita",Fev!$G$5:$G$605,DRE!$D120)</f>
        <v>0</v>
      </c>
      <c r="G120" s="63">
        <f>SUMIFS(Mar!$I$5:$I$605,Mar!$U$5:$U$605,"Receita",Mar!$G$5:$G$605,DRE!$D120)</f>
        <v>0</v>
      </c>
      <c r="H120" s="63">
        <f>SUMIFS(Abr!$I$5:$I$605,Abr!$U$5:$U$605,"Receita",Abr!$G$5:$G$605,DRE!$D120)</f>
        <v>0</v>
      </c>
      <c r="I120" s="63">
        <f>SUMIFS(Mai!$I$5:$I$605,Mai!$U$5:$U$605,"Receita",Mai!$G$5:$G$605,DRE!$D120)</f>
        <v>0</v>
      </c>
      <c r="J120" s="63">
        <f>SUMIFS(Jun!$I$5:$I$605,Jun!$U$5:$U$605,"Receita",Jun!$G$5:$G$605,DRE!$D120)</f>
        <v>0</v>
      </c>
      <c r="K120" s="63">
        <f>SUMIFS(Jul!$I$5:$I$605,Jul!$U$5:$U$605,"Receita",Jul!$G$5:$G$605,DRE!$D120)</f>
        <v>0</v>
      </c>
      <c r="L120" s="63">
        <f>SUMIFS(Ago!$I$5:$I$605,Ago!$U$5:$U$605,"Receita",Ago!$G$5:$G$605,DRE!$D120)</f>
        <v>0</v>
      </c>
      <c r="M120" s="63">
        <f>SUMIFS(Set!$I$5:$I$605,Set!$U$5:$U$605,"Receita",Set!$G$5:$G$605,DRE!$D120)</f>
        <v>0</v>
      </c>
      <c r="N120" s="63">
        <f>SUMIFS(Out!$I$5:$I$605,Out!$U$5:$U$605,"Receita",Out!$G$5:$G$605,DRE!$D120)</f>
        <v>0</v>
      </c>
      <c r="O120" s="63">
        <f>SUMIFS(Nov!$I$5:$I$605,Nov!$U$5:$U$605,"Receita",Nov!$G$5:$G$605,DRE!$D120)</f>
        <v>0</v>
      </c>
      <c r="P120" s="63">
        <f>SUMIFS(Dez!$I$5:$I$605,Dez!$U$5:$U$605,"Receita",Dez!$G$5:$G$605,DRE!$D120)</f>
        <v>0</v>
      </c>
      <c r="Q120" s="63">
        <f t="shared" ref="Q120:Q183" si="14">SUM(E120:P120)</f>
        <v>0</v>
      </c>
    </row>
    <row r="121" spans="2:17" ht="28.5" customHeight="1" thickTop="1" thickBot="1" x14ac:dyDescent="0.3">
      <c r="B121" s="85">
        <v>118</v>
      </c>
      <c r="C121" s="46" t="str">
        <f>'PC Receitas'!G7</f>
        <v>4.2.3</v>
      </c>
      <c r="D121" s="47" t="str">
        <f>VLOOKUP(C121,'PC Receitas'!$G$4:$H$103,2,FALSE)</f>
        <v>-</v>
      </c>
      <c r="E121" s="63">
        <f>SUMIFS(Jan!$I$5:$I$605,Jan!$U$5:$U$605,"Receita",Jan!$G$5:$G$605,DRE!$D121)</f>
        <v>0</v>
      </c>
      <c r="F121" s="63">
        <f>SUMIFS(Fev!$I$5:$I$605,Fev!$U$5:$U$605,"Receita",Fev!$G$5:$G$605,DRE!$D121)</f>
        <v>0</v>
      </c>
      <c r="G121" s="63">
        <f>SUMIFS(Mar!$I$5:$I$605,Mar!$U$5:$U$605,"Receita",Mar!$G$5:$G$605,DRE!$D121)</f>
        <v>0</v>
      </c>
      <c r="H121" s="63">
        <f>SUMIFS(Abr!$I$5:$I$605,Abr!$U$5:$U$605,"Receita",Abr!$G$5:$G$605,DRE!$D121)</f>
        <v>0</v>
      </c>
      <c r="I121" s="63">
        <f>SUMIFS(Mai!$I$5:$I$605,Mai!$U$5:$U$605,"Receita",Mai!$G$5:$G$605,DRE!$D121)</f>
        <v>0</v>
      </c>
      <c r="J121" s="63">
        <f>SUMIFS(Jun!$I$5:$I$605,Jun!$U$5:$U$605,"Receita",Jun!$G$5:$G$605,DRE!$D121)</f>
        <v>0</v>
      </c>
      <c r="K121" s="63">
        <f>SUMIFS(Jul!$I$5:$I$605,Jul!$U$5:$U$605,"Receita",Jul!$G$5:$G$605,DRE!$D121)</f>
        <v>0</v>
      </c>
      <c r="L121" s="63">
        <f>SUMIFS(Ago!$I$5:$I$605,Ago!$U$5:$U$605,"Receita",Ago!$G$5:$G$605,DRE!$D121)</f>
        <v>0</v>
      </c>
      <c r="M121" s="63">
        <f>SUMIFS(Set!$I$5:$I$605,Set!$U$5:$U$605,"Receita",Set!$G$5:$G$605,DRE!$D121)</f>
        <v>0</v>
      </c>
      <c r="N121" s="63">
        <f>SUMIFS(Out!$I$5:$I$605,Out!$U$5:$U$605,"Receita",Out!$G$5:$G$605,DRE!$D121)</f>
        <v>0</v>
      </c>
      <c r="O121" s="63">
        <f>SUMIFS(Nov!$I$5:$I$605,Nov!$U$5:$U$605,"Receita",Nov!$G$5:$G$605,DRE!$D121)</f>
        <v>0</v>
      </c>
      <c r="P121" s="63">
        <f>SUMIFS(Dez!$I$5:$I$605,Dez!$U$5:$U$605,"Receita",Dez!$G$5:$G$605,DRE!$D121)</f>
        <v>0</v>
      </c>
      <c r="Q121" s="63">
        <f t="shared" si="14"/>
        <v>0</v>
      </c>
    </row>
    <row r="122" spans="2:17" ht="28.5" customHeight="1" thickTop="1" thickBot="1" x14ac:dyDescent="0.3">
      <c r="B122" s="85">
        <v>119</v>
      </c>
      <c r="C122" s="46" t="str">
        <f>'PC Receitas'!G8</f>
        <v>4.2.4</v>
      </c>
      <c r="D122" s="47" t="str">
        <f>VLOOKUP(C122,'PC Receitas'!$G$4:$H$103,2,FALSE)</f>
        <v>-</v>
      </c>
      <c r="E122" s="63">
        <f>SUMIFS(Jan!$I$5:$I$605,Jan!$U$5:$U$605,"Receita",Jan!$G$5:$G$605,DRE!$D122)</f>
        <v>0</v>
      </c>
      <c r="F122" s="63">
        <f>SUMIFS(Fev!$I$5:$I$605,Fev!$U$5:$U$605,"Receita",Fev!$G$5:$G$605,DRE!$D122)</f>
        <v>0</v>
      </c>
      <c r="G122" s="63">
        <f>SUMIFS(Mar!$I$5:$I$605,Mar!$U$5:$U$605,"Receita",Mar!$G$5:$G$605,DRE!$D122)</f>
        <v>0</v>
      </c>
      <c r="H122" s="63">
        <f>SUMIFS(Abr!$I$5:$I$605,Abr!$U$5:$U$605,"Receita",Abr!$G$5:$G$605,DRE!$D122)</f>
        <v>0</v>
      </c>
      <c r="I122" s="63">
        <f>SUMIFS(Mai!$I$5:$I$605,Mai!$U$5:$U$605,"Receita",Mai!$G$5:$G$605,DRE!$D122)</f>
        <v>0</v>
      </c>
      <c r="J122" s="63">
        <f>SUMIFS(Jun!$I$5:$I$605,Jun!$U$5:$U$605,"Receita",Jun!$G$5:$G$605,DRE!$D122)</f>
        <v>0</v>
      </c>
      <c r="K122" s="63">
        <f>SUMIFS(Jul!$I$5:$I$605,Jul!$U$5:$U$605,"Receita",Jul!$G$5:$G$605,DRE!$D122)</f>
        <v>0</v>
      </c>
      <c r="L122" s="63">
        <f>SUMIFS(Ago!$I$5:$I$605,Ago!$U$5:$U$605,"Receita",Ago!$G$5:$G$605,DRE!$D122)</f>
        <v>0</v>
      </c>
      <c r="M122" s="63">
        <f>SUMIFS(Set!$I$5:$I$605,Set!$U$5:$U$605,"Receita",Set!$G$5:$G$605,DRE!$D122)</f>
        <v>0</v>
      </c>
      <c r="N122" s="63">
        <f>SUMIFS(Out!$I$5:$I$605,Out!$U$5:$U$605,"Receita",Out!$G$5:$G$605,DRE!$D122)</f>
        <v>0</v>
      </c>
      <c r="O122" s="63">
        <f>SUMIFS(Nov!$I$5:$I$605,Nov!$U$5:$U$605,"Receita",Nov!$G$5:$G$605,DRE!$D122)</f>
        <v>0</v>
      </c>
      <c r="P122" s="63">
        <f>SUMIFS(Dez!$I$5:$I$605,Dez!$U$5:$U$605,"Receita",Dez!$G$5:$G$605,DRE!$D122)</f>
        <v>0</v>
      </c>
      <c r="Q122" s="63">
        <f t="shared" si="14"/>
        <v>0</v>
      </c>
    </row>
    <row r="123" spans="2:17" ht="28.5" customHeight="1" thickTop="1" thickBot="1" x14ac:dyDescent="0.3">
      <c r="B123" s="85">
        <v>120</v>
      </c>
      <c r="C123" s="46" t="str">
        <f>'PC Receitas'!G9</f>
        <v>4.2.5</v>
      </c>
      <c r="D123" s="47" t="str">
        <f>VLOOKUP(C123,'PC Receitas'!$G$4:$H$103,2,FALSE)</f>
        <v>-</v>
      </c>
      <c r="E123" s="63">
        <f>SUMIFS(Jan!$I$5:$I$605,Jan!$U$5:$U$605,"Receita",Jan!$G$5:$G$605,DRE!$D123)</f>
        <v>0</v>
      </c>
      <c r="F123" s="63">
        <f>SUMIFS(Fev!$I$5:$I$605,Fev!$U$5:$U$605,"Receita",Fev!$G$5:$G$605,DRE!$D123)</f>
        <v>0</v>
      </c>
      <c r="G123" s="63">
        <f>SUMIFS(Mar!$I$5:$I$605,Mar!$U$5:$U$605,"Receita",Mar!$G$5:$G$605,DRE!$D123)</f>
        <v>0</v>
      </c>
      <c r="H123" s="63">
        <f>SUMIFS(Abr!$I$5:$I$605,Abr!$U$5:$U$605,"Receita",Abr!$G$5:$G$605,DRE!$D123)</f>
        <v>0</v>
      </c>
      <c r="I123" s="63">
        <f>SUMIFS(Mai!$I$5:$I$605,Mai!$U$5:$U$605,"Receita",Mai!$G$5:$G$605,DRE!$D123)</f>
        <v>0</v>
      </c>
      <c r="J123" s="63">
        <f>SUMIFS(Jun!$I$5:$I$605,Jun!$U$5:$U$605,"Receita",Jun!$G$5:$G$605,DRE!$D123)</f>
        <v>0</v>
      </c>
      <c r="K123" s="63">
        <f>SUMIFS(Jul!$I$5:$I$605,Jul!$U$5:$U$605,"Receita",Jul!$G$5:$G$605,DRE!$D123)</f>
        <v>0</v>
      </c>
      <c r="L123" s="63">
        <f>SUMIFS(Ago!$I$5:$I$605,Ago!$U$5:$U$605,"Receita",Ago!$G$5:$G$605,DRE!$D123)</f>
        <v>0</v>
      </c>
      <c r="M123" s="63">
        <f>SUMIFS(Set!$I$5:$I$605,Set!$U$5:$U$605,"Receita",Set!$G$5:$G$605,DRE!$D123)</f>
        <v>0</v>
      </c>
      <c r="N123" s="63">
        <f>SUMIFS(Out!$I$5:$I$605,Out!$U$5:$U$605,"Receita",Out!$G$5:$G$605,DRE!$D123)</f>
        <v>0</v>
      </c>
      <c r="O123" s="63">
        <f>SUMIFS(Nov!$I$5:$I$605,Nov!$U$5:$U$605,"Receita",Nov!$G$5:$G$605,DRE!$D123)</f>
        <v>0</v>
      </c>
      <c r="P123" s="63">
        <f>SUMIFS(Dez!$I$5:$I$605,Dez!$U$5:$U$605,"Receita",Dez!$G$5:$G$605,DRE!$D123)</f>
        <v>0</v>
      </c>
      <c r="Q123" s="63">
        <f t="shared" si="14"/>
        <v>0</v>
      </c>
    </row>
    <row r="124" spans="2:17" ht="28.5" customHeight="1" thickTop="1" thickBot="1" x14ac:dyDescent="0.3">
      <c r="B124" s="85">
        <v>121</v>
      </c>
      <c r="C124" s="46" t="str">
        <f>'PC Receitas'!G10</f>
        <v>4.2.6</v>
      </c>
      <c r="D124" s="47" t="str">
        <f>VLOOKUP(C124,'PC Receitas'!$G$4:$H$103,2,FALSE)</f>
        <v>-</v>
      </c>
      <c r="E124" s="63">
        <f>SUMIFS(Jan!$I$5:$I$605,Jan!$U$5:$U$605,"Receita",Jan!$G$5:$G$605,DRE!$D124)</f>
        <v>0</v>
      </c>
      <c r="F124" s="63">
        <f>SUMIFS(Fev!$I$5:$I$605,Fev!$U$5:$U$605,"Receita",Fev!$G$5:$G$605,DRE!$D124)</f>
        <v>0</v>
      </c>
      <c r="G124" s="63">
        <f>SUMIFS(Mar!$I$5:$I$605,Mar!$U$5:$U$605,"Receita",Mar!$G$5:$G$605,DRE!$D124)</f>
        <v>0</v>
      </c>
      <c r="H124" s="63">
        <f>SUMIFS(Abr!$I$5:$I$605,Abr!$U$5:$U$605,"Receita",Abr!$G$5:$G$605,DRE!$D124)</f>
        <v>0</v>
      </c>
      <c r="I124" s="63">
        <f>SUMIFS(Mai!$I$5:$I$605,Mai!$U$5:$U$605,"Receita",Mai!$G$5:$G$605,DRE!$D124)</f>
        <v>0</v>
      </c>
      <c r="J124" s="63">
        <f>SUMIFS(Jun!$I$5:$I$605,Jun!$U$5:$U$605,"Receita",Jun!$G$5:$G$605,DRE!$D124)</f>
        <v>0</v>
      </c>
      <c r="K124" s="63">
        <f>SUMIFS(Jul!$I$5:$I$605,Jul!$U$5:$U$605,"Receita",Jul!$G$5:$G$605,DRE!$D124)</f>
        <v>0</v>
      </c>
      <c r="L124" s="63">
        <f>SUMIFS(Ago!$I$5:$I$605,Ago!$U$5:$U$605,"Receita",Ago!$G$5:$G$605,DRE!$D124)</f>
        <v>0</v>
      </c>
      <c r="M124" s="63">
        <f>SUMIFS(Set!$I$5:$I$605,Set!$U$5:$U$605,"Receita",Set!$G$5:$G$605,DRE!$D124)</f>
        <v>0</v>
      </c>
      <c r="N124" s="63">
        <f>SUMIFS(Out!$I$5:$I$605,Out!$U$5:$U$605,"Receita",Out!$G$5:$G$605,DRE!$D124)</f>
        <v>0</v>
      </c>
      <c r="O124" s="63">
        <f>SUMIFS(Nov!$I$5:$I$605,Nov!$U$5:$U$605,"Receita",Nov!$G$5:$G$605,DRE!$D124)</f>
        <v>0</v>
      </c>
      <c r="P124" s="63">
        <f>SUMIFS(Dez!$I$5:$I$605,Dez!$U$5:$U$605,"Receita",Dez!$G$5:$G$605,DRE!$D124)</f>
        <v>0</v>
      </c>
      <c r="Q124" s="63">
        <f t="shared" si="14"/>
        <v>0</v>
      </c>
    </row>
    <row r="125" spans="2:17" ht="28.5" customHeight="1" thickTop="1" thickBot="1" x14ac:dyDescent="0.3">
      <c r="B125" s="85">
        <v>122</v>
      </c>
      <c r="C125" s="46" t="str">
        <f>'PC Receitas'!G11</f>
        <v>4.2.7</v>
      </c>
      <c r="D125" s="47" t="str">
        <f>VLOOKUP(C125,'PC Receitas'!$G$4:$H$103,2,FALSE)</f>
        <v>-</v>
      </c>
      <c r="E125" s="63">
        <f>SUMIFS(Jan!$I$5:$I$605,Jan!$U$5:$U$605,"Receita",Jan!$G$5:$G$605,DRE!$D125)</f>
        <v>0</v>
      </c>
      <c r="F125" s="63">
        <f>SUMIFS(Fev!$I$5:$I$605,Fev!$U$5:$U$605,"Receita",Fev!$G$5:$G$605,DRE!$D125)</f>
        <v>0</v>
      </c>
      <c r="G125" s="63">
        <f>SUMIFS(Mar!$I$5:$I$605,Mar!$U$5:$U$605,"Receita",Mar!$G$5:$G$605,DRE!$D125)</f>
        <v>0</v>
      </c>
      <c r="H125" s="63">
        <f>SUMIFS(Abr!$I$5:$I$605,Abr!$U$5:$U$605,"Receita",Abr!$G$5:$G$605,DRE!$D125)</f>
        <v>0</v>
      </c>
      <c r="I125" s="63">
        <f>SUMIFS(Mai!$I$5:$I$605,Mai!$U$5:$U$605,"Receita",Mai!$G$5:$G$605,DRE!$D125)</f>
        <v>0</v>
      </c>
      <c r="J125" s="63">
        <f>SUMIFS(Jun!$I$5:$I$605,Jun!$U$5:$U$605,"Receita",Jun!$G$5:$G$605,DRE!$D125)</f>
        <v>0</v>
      </c>
      <c r="K125" s="63">
        <f>SUMIFS(Jul!$I$5:$I$605,Jul!$U$5:$U$605,"Receita",Jul!$G$5:$G$605,DRE!$D125)</f>
        <v>0</v>
      </c>
      <c r="L125" s="63">
        <f>SUMIFS(Ago!$I$5:$I$605,Ago!$U$5:$U$605,"Receita",Ago!$G$5:$G$605,DRE!$D125)</f>
        <v>0</v>
      </c>
      <c r="M125" s="63">
        <f>SUMIFS(Set!$I$5:$I$605,Set!$U$5:$U$605,"Receita",Set!$G$5:$G$605,DRE!$D125)</f>
        <v>0</v>
      </c>
      <c r="N125" s="63">
        <f>SUMIFS(Out!$I$5:$I$605,Out!$U$5:$U$605,"Receita",Out!$G$5:$G$605,DRE!$D125)</f>
        <v>0</v>
      </c>
      <c r="O125" s="63">
        <f>SUMIFS(Nov!$I$5:$I$605,Nov!$U$5:$U$605,"Receita",Nov!$G$5:$G$605,DRE!$D125)</f>
        <v>0</v>
      </c>
      <c r="P125" s="63">
        <f>SUMIFS(Dez!$I$5:$I$605,Dez!$U$5:$U$605,"Receita",Dez!$G$5:$G$605,DRE!$D125)</f>
        <v>0</v>
      </c>
      <c r="Q125" s="63">
        <f t="shared" si="14"/>
        <v>0</v>
      </c>
    </row>
    <row r="126" spans="2:17" ht="28.5" customHeight="1" thickTop="1" thickBot="1" x14ac:dyDescent="0.3">
      <c r="B126" s="85">
        <v>123</v>
      </c>
      <c r="C126" s="46" t="str">
        <f>'PC Receitas'!G12</f>
        <v>4.2.8</v>
      </c>
      <c r="D126" s="47" t="str">
        <f>VLOOKUP(C126,'PC Receitas'!$G$4:$H$103,2,FALSE)</f>
        <v>-</v>
      </c>
      <c r="E126" s="63">
        <f>SUMIFS(Jan!$I$5:$I$605,Jan!$U$5:$U$605,"Receita",Jan!$G$5:$G$605,DRE!$D126)</f>
        <v>0</v>
      </c>
      <c r="F126" s="63">
        <f>SUMIFS(Fev!$I$5:$I$605,Fev!$U$5:$U$605,"Receita",Fev!$G$5:$G$605,DRE!$D126)</f>
        <v>0</v>
      </c>
      <c r="G126" s="63">
        <f>SUMIFS(Mar!$I$5:$I$605,Mar!$U$5:$U$605,"Receita",Mar!$G$5:$G$605,DRE!$D126)</f>
        <v>0</v>
      </c>
      <c r="H126" s="63">
        <f>SUMIFS(Abr!$I$5:$I$605,Abr!$U$5:$U$605,"Receita",Abr!$G$5:$G$605,DRE!$D126)</f>
        <v>0</v>
      </c>
      <c r="I126" s="63">
        <f>SUMIFS(Mai!$I$5:$I$605,Mai!$U$5:$U$605,"Receita",Mai!$G$5:$G$605,DRE!$D126)</f>
        <v>0</v>
      </c>
      <c r="J126" s="63">
        <f>SUMIFS(Jun!$I$5:$I$605,Jun!$U$5:$U$605,"Receita",Jun!$G$5:$G$605,DRE!$D126)</f>
        <v>0</v>
      </c>
      <c r="K126" s="63">
        <f>SUMIFS(Jul!$I$5:$I$605,Jul!$U$5:$U$605,"Receita",Jul!$G$5:$G$605,DRE!$D126)</f>
        <v>0</v>
      </c>
      <c r="L126" s="63">
        <f>SUMIFS(Ago!$I$5:$I$605,Ago!$U$5:$U$605,"Receita",Ago!$G$5:$G$605,DRE!$D126)</f>
        <v>0</v>
      </c>
      <c r="M126" s="63">
        <f>SUMIFS(Set!$I$5:$I$605,Set!$U$5:$U$605,"Receita",Set!$G$5:$G$605,DRE!$D126)</f>
        <v>0</v>
      </c>
      <c r="N126" s="63">
        <f>SUMIFS(Out!$I$5:$I$605,Out!$U$5:$U$605,"Receita",Out!$G$5:$G$605,DRE!$D126)</f>
        <v>0</v>
      </c>
      <c r="O126" s="63">
        <f>SUMIFS(Nov!$I$5:$I$605,Nov!$U$5:$U$605,"Receita",Nov!$G$5:$G$605,DRE!$D126)</f>
        <v>0</v>
      </c>
      <c r="P126" s="63">
        <f>SUMIFS(Dez!$I$5:$I$605,Dez!$U$5:$U$605,"Receita",Dez!$G$5:$G$605,DRE!$D126)</f>
        <v>0</v>
      </c>
      <c r="Q126" s="63">
        <f t="shared" si="14"/>
        <v>0</v>
      </c>
    </row>
    <row r="127" spans="2:17" ht="28.5" customHeight="1" thickTop="1" thickBot="1" x14ac:dyDescent="0.3">
      <c r="B127" s="85">
        <v>124</v>
      </c>
      <c r="C127" s="46" t="str">
        <f>'PC Receitas'!G13</f>
        <v>4.2.9</v>
      </c>
      <c r="D127" s="47" t="str">
        <f>VLOOKUP(C127,'PC Receitas'!$G$4:$H$103,2,FALSE)</f>
        <v>-</v>
      </c>
      <c r="E127" s="63">
        <f>SUMIFS(Jan!$I$5:$I$605,Jan!$U$5:$U$605,"Receita",Jan!$G$5:$G$605,DRE!$D127)</f>
        <v>0</v>
      </c>
      <c r="F127" s="63">
        <f>SUMIFS(Fev!$I$5:$I$605,Fev!$U$5:$U$605,"Receita",Fev!$G$5:$G$605,DRE!$D127)</f>
        <v>0</v>
      </c>
      <c r="G127" s="63">
        <f>SUMIFS(Mar!$I$5:$I$605,Mar!$U$5:$U$605,"Receita",Mar!$G$5:$G$605,DRE!$D127)</f>
        <v>0</v>
      </c>
      <c r="H127" s="63">
        <f>SUMIFS(Abr!$I$5:$I$605,Abr!$U$5:$U$605,"Receita",Abr!$G$5:$G$605,DRE!$D127)</f>
        <v>0</v>
      </c>
      <c r="I127" s="63">
        <f>SUMIFS(Mai!$I$5:$I$605,Mai!$U$5:$U$605,"Receita",Mai!$G$5:$G$605,DRE!$D127)</f>
        <v>0</v>
      </c>
      <c r="J127" s="63">
        <f>SUMIFS(Jun!$I$5:$I$605,Jun!$U$5:$U$605,"Receita",Jun!$G$5:$G$605,DRE!$D127)</f>
        <v>0</v>
      </c>
      <c r="K127" s="63">
        <f>SUMIFS(Jul!$I$5:$I$605,Jul!$U$5:$U$605,"Receita",Jul!$G$5:$G$605,DRE!$D127)</f>
        <v>0</v>
      </c>
      <c r="L127" s="63">
        <f>SUMIFS(Ago!$I$5:$I$605,Ago!$U$5:$U$605,"Receita",Ago!$G$5:$G$605,DRE!$D127)</f>
        <v>0</v>
      </c>
      <c r="M127" s="63">
        <f>SUMIFS(Set!$I$5:$I$605,Set!$U$5:$U$605,"Receita",Set!$G$5:$G$605,DRE!$D127)</f>
        <v>0</v>
      </c>
      <c r="N127" s="63">
        <f>SUMIFS(Out!$I$5:$I$605,Out!$U$5:$U$605,"Receita",Out!$G$5:$G$605,DRE!$D127)</f>
        <v>0</v>
      </c>
      <c r="O127" s="63">
        <f>SUMIFS(Nov!$I$5:$I$605,Nov!$U$5:$U$605,"Receita",Nov!$G$5:$G$605,DRE!$D127)</f>
        <v>0</v>
      </c>
      <c r="P127" s="63">
        <f>SUMIFS(Dez!$I$5:$I$605,Dez!$U$5:$U$605,"Receita",Dez!$G$5:$G$605,DRE!$D127)</f>
        <v>0</v>
      </c>
      <c r="Q127" s="63">
        <f t="shared" si="14"/>
        <v>0</v>
      </c>
    </row>
    <row r="128" spans="2:17" ht="28.5" customHeight="1" thickTop="1" thickBot="1" x14ac:dyDescent="0.3">
      <c r="B128" s="85">
        <v>125</v>
      </c>
      <c r="C128" s="46" t="str">
        <f>'PC Receitas'!G14</f>
        <v>4.2.10</v>
      </c>
      <c r="D128" s="47" t="str">
        <f>VLOOKUP(C128,'PC Receitas'!$G$4:$H$103,2,FALSE)</f>
        <v>-</v>
      </c>
      <c r="E128" s="63">
        <f>SUMIFS(Jan!$I$5:$I$605,Jan!$U$5:$U$605,"Receita",Jan!$G$5:$G$605,DRE!$D128)</f>
        <v>0</v>
      </c>
      <c r="F128" s="63">
        <f>SUMIFS(Fev!$I$5:$I$605,Fev!$U$5:$U$605,"Receita",Fev!$G$5:$G$605,DRE!$D128)</f>
        <v>0</v>
      </c>
      <c r="G128" s="63">
        <f>SUMIFS(Mar!$I$5:$I$605,Mar!$U$5:$U$605,"Receita",Mar!$G$5:$G$605,DRE!$D128)</f>
        <v>0</v>
      </c>
      <c r="H128" s="63">
        <f>SUMIFS(Abr!$I$5:$I$605,Abr!$U$5:$U$605,"Receita",Abr!$G$5:$G$605,DRE!$D128)</f>
        <v>0</v>
      </c>
      <c r="I128" s="63">
        <f>SUMIFS(Mai!$I$5:$I$605,Mai!$U$5:$U$605,"Receita",Mai!$G$5:$G$605,DRE!$D128)</f>
        <v>0</v>
      </c>
      <c r="J128" s="63">
        <f>SUMIFS(Jun!$I$5:$I$605,Jun!$U$5:$U$605,"Receita",Jun!$G$5:$G$605,DRE!$D128)</f>
        <v>0</v>
      </c>
      <c r="K128" s="63">
        <f>SUMIFS(Jul!$I$5:$I$605,Jul!$U$5:$U$605,"Receita",Jul!$G$5:$G$605,DRE!$D128)</f>
        <v>0</v>
      </c>
      <c r="L128" s="63">
        <f>SUMIFS(Ago!$I$5:$I$605,Ago!$U$5:$U$605,"Receita",Ago!$G$5:$G$605,DRE!$D128)</f>
        <v>0</v>
      </c>
      <c r="M128" s="63">
        <f>SUMIFS(Set!$I$5:$I$605,Set!$U$5:$U$605,"Receita",Set!$G$5:$G$605,DRE!$D128)</f>
        <v>0</v>
      </c>
      <c r="N128" s="63">
        <f>SUMIFS(Out!$I$5:$I$605,Out!$U$5:$U$605,"Receita",Out!$G$5:$G$605,DRE!$D128)</f>
        <v>0</v>
      </c>
      <c r="O128" s="63">
        <f>SUMIFS(Nov!$I$5:$I$605,Nov!$U$5:$U$605,"Receita",Nov!$G$5:$G$605,DRE!$D128)</f>
        <v>0</v>
      </c>
      <c r="P128" s="63">
        <f>SUMIFS(Dez!$I$5:$I$605,Dez!$U$5:$U$605,"Receita",Dez!$G$5:$G$605,DRE!$D128)</f>
        <v>0</v>
      </c>
      <c r="Q128" s="63">
        <f t="shared" si="14"/>
        <v>0</v>
      </c>
    </row>
    <row r="129" spans="2:17" ht="28.5" customHeight="1" thickTop="1" thickBot="1" x14ac:dyDescent="0.3">
      <c r="B129" s="85">
        <v>126</v>
      </c>
      <c r="C129" s="46" t="str">
        <f>'PC Receitas'!G15</f>
        <v>4.2.11</v>
      </c>
      <c r="D129" s="47" t="str">
        <f>VLOOKUP(C129,'PC Receitas'!$G$4:$H$103,2,FALSE)</f>
        <v>-</v>
      </c>
      <c r="E129" s="63">
        <f>SUMIFS(Jan!$I$5:$I$605,Jan!$U$5:$U$605,"Receita",Jan!$G$5:$G$605,DRE!$D129)</f>
        <v>0</v>
      </c>
      <c r="F129" s="63">
        <f>SUMIFS(Fev!$I$5:$I$605,Fev!$U$5:$U$605,"Receita",Fev!$G$5:$G$605,DRE!$D129)</f>
        <v>0</v>
      </c>
      <c r="G129" s="63">
        <f>SUMIFS(Mar!$I$5:$I$605,Mar!$U$5:$U$605,"Receita",Mar!$G$5:$G$605,DRE!$D129)</f>
        <v>0</v>
      </c>
      <c r="H129" s="63">
        <f>SUMIFS(Abr!$I$5:$I$605,Abr!$U$5:$U$605,"Receita",Abr!$G$5:$G$605,DRE!$D129)</f>
        <v>0</v>
      </c>
      <c r="I129" s="63">
        <f>SUMIFS(Mai!$I$5:$I$605,Mai!$U$5:$U$605,"Receita",Mai!$G$5:$G$605,DRE!$D129)</f>
        <v>0</v>
      </c>
      <c r="J129" s="63">
        <f>SUMIFS(Jun!$I$5:$I$605,Jun!$U$5:$U$605,"Receita",Jun!$G$5:$G$605,DRE!$D129)</f>
        <v>0</v>
      </c>
      <c r="K129" s="63">
        <f>SUMIFS(Jul!$I$5:$I$605,Jul!$U$5:$U$605,"Receita",Jul!$G$5:$G$605,DRE!$D129)</f>
        <v>0</v>
      </c>
      <c r="L129" s="63">
        <f>SUMIFS(Ago!$I$5:$I$605,Ago!$U$5:$U$605,"Receita",Ago!$G$5:$G$605,DRE!$D129)</f>
        <v>0</v>
      </c>
      <c r="M129" s="63">
        <f>SUMIFS(Set!$I$5:$I$605,Set!$U$5:$U$605,"Receita",Set!$G$5:$G$605,DRE!$D129)</f>
        <v>0</v>
      </c>
      <c r="N129" s="63">
        <f>SUMIFS(Out!$I$5:$I$605,Out!$U$5:$U$605,"Receita",Out!$G$5:$G$605,DRE!$D129)</f>
        <v>0</v>
      </c>
      <c r="O129" s="63">
        <f>SUMIFS(Nov!$I$5:$I$605,Nov!$U$5:$U$605,"Receita",Nov!$G$5:$G$605,DRE!$D129)</f>
        <v>0</v>
      </c>
      <c r="P129" s="63">
        <f>SUMIFS(Dez!$I$5:$I$605,Dez!$U$5:$U$605,"Receita",Dez!$G$5:$G$605,DRE!$D129)</f>
        <v>0</v>
      </c>
      <c r="Q129" s="63">
        <f t="shared" si="14"/>
        <v>0</v>
      </c>
    </row>
    <row r="130" spans="2:17" ht="28.5" customHeight="1" thickTop="1" thickBot="1" x14ac:dyDescent="0.3">
      <c r="B130" s="85">
        <v>127</v>
      </c>
      <c r="C130" s="46" t="str">
        <f>'PC Receitas'!G16</f>
        <v>4.2.12</v>
      </c>
      <c r="D130" s="47" t="str">
        <f>VLOOKUP(C130,'PC Receitas'!$G$4:$H$103,2,FALSE)</f>
        <v>-</v>
      </c>
      <c r="E130" s="63">
        <f>SUMIFS(Jan!$I$5:$I$605,Jan!$U$5:$U$605,"Receita",Jan!$G$5:$G$605,DRE!$D130)</f>
        <v>0</v>
      </c>
      <c r="F130" s="63">
        <f>SUMIFS(Fev!$I$5:$I$605,Fev!$U$5:$U$605,"Receita",Fev!$G$5:$G$605,DRE!$D130)</f>
        <v>0</v>
      </c>
      <c r="G130" s="63">
        <f>SUMIFS(Mar!$I$5:$I$605,Mar!$U$5:$U$605,"Receita",Mar!$G$5:$G$605,DRE!$D130)</f>
        <v>0</v>
      </c>
      <c r="H130" s="63">
        <f>SUMIFS(Abr!$I$5:$I$605,Abr!$U$5:$U$605,"Receita",Abr!$G$5:$G$605,DRE!$D130)</f>
        <v>0</v>
      </c>
      <c r="I130" s="63">
        <f>SUMIFS(Mai!$I$5:$I$605,Mai!$U$5:$U$605,"Receita",Mai!$G$5:$G$605,DRE!$D130)</f>
        <v>0</v>
      </c>
      <c r="J130" s="63">
        <f>SUMIFS(Jun!$I$5:$I$605,Jun!$U$5:$U$605,"Receita",Jun!$G$5:$G$605,DRE!$D130)</f>
        <v>0</v>
      </c>
      <c r="K130" s="63">
        <f>SUMIFS(Jul!$I$5:$I$605,Jul!$U$5:$U$605,"Receita",Jul!$G$5:$G$605,DRE!$D130)</f>
        <v>0</v>
      </c>
      <c r="L130" s="63">
        <f>SUMIFS(Ago!$I$5:$I$605,Ago!$U$5:$U$605,"Receita",Ago!$G$5:$G$605,DRE!$D130)</f>
        <v>0</v>
      </c>
      <c r="M130" s="63">
        <f>SUMIFS(Set!$I$5:$I$605,Set!$U$5:$U$605,"Receita",Set!$G$5:$G$605,DRE!$D130)</f>
        <v>0</v>
      </c>
      <c r="N130" s="63">
        <f>SUMIFS(Out!$I$5:$I$605,Out!$U$5:$U$605,"Receita",Out!$G$5:$G$605,DRE!$D130)</f>
        <v>0</v>
      </c>
      <c r="O130" s="63">
        <f>SUMIFS(Nov!$I$5:$I$605,Nov!$U$5:$U$605,"Receita",Nov!$G$5:$G$605,DRE!$D130)</f>
        <v>0</v>
      </c>
      <c r="P130" s="63">
        <f>SUMIFS(Dez!$I$5:$I$605,Dez!$U$5:$U$605,"Receita",Dez!$G$5:$G$605,DRE!$D130)</f>
        <v>0</v>
      </c>
      <c r="Q130" s="63">
        <f t="shared" si="14"/>
        <v>0</v>
      </c>
    </row>
    <row r="131" spans="2:17" ht="28.5" customHeight="1" thickTop="1" thickBot="1" x14ac:dyDescent="0.3">
      <c r="B131" s="85">
        <v>128</v>
      </c>
      <c r="C131" s="46" t="str">
        <f>'PC Receitas'!G17</f>
        <v>4.2.13</v>
      </c>
      <c r="D131" s="47" t="str">
        <f>VLOOKUP(C131,'PC Receitas'!$G$4:$H$103,2,FALSE)</f>
        <v>-</v>
      </c>
      <c r="E131" s="63">
        <f>SUMIFS(Jan!$I$5:$I$605,Jan!$U$5:$U$605,"Receita",Jan!$G$5:$G$605,DRE!$D131)</f>
        <v>0</v>
      </c>
      <c r="F131" s="63">
        <f>SUMIFS(Fev!$I$5:$I$605,Fev!$U$5:$U$605,"Receita",Fev!$G$5:$G$605,DRE!$D131)</f>
        <v>0</v>
      </c>
      <c r="G131" s="63">
        <f>SUMIFS(Mar!$I$5:$I$605,Mar!$U$5:$U$605,"Receita",Mar!$G$5:$G$605,DRE!$D131)</f>
        <v>0</v>
      </c>
      <c r="H131" s="63">
        <f>SUMIFS(Abr!$I$5:$I$605,Abr!$U$5:$U$605,"Receita",Abr!$G$5:$G$605,DRE!$D131)</f>
        <v>0</v>
      </c>
      <c r="I131" s="63">
        <f>SUMIFS(Mai!$I$5:$I$605,Mai!$U$5:$U$605,"Receita",Mai!$G$5:$G$605,DRE!$D131)</f>
        <v>0</v>
      </c>
      <c r="J131" s="63">
        <f>SUMIFS(Jun!$I$5:$I$605,Jun!$U$5:$U$605,"Receita",Jun!$G$5:$G$605,DRE!$D131)</f>
        <v>0</v>
      </c>
      <c r="K131" s="63">
        <f>SUMIFS(Jul!$I$5:$I$605,Jul!$U$5:$U$605,"Receita",Jul!$G$5:$G$605,DRE!$D131)</f>
        <v>0</v>
      </c>
      <c r="L131" s="63">
        <f>SUMIFS(Ago!$I$5:$I$605,Ago!$U$5:$U$605,"Receita",Ago!$G$5:$G$605,DRE!$D131)</f>
        <v>0</v>
      </c>
      <c r="M131" s="63">
        <f>SUMIFS(Set!$I$5:$I$605,Set!$U$5:$U$605,"Receita",Set!$G$5:$G$605,DRE!$D131)</f>
        <v>0</v>
      </c>
      <c r="N131" s="63">
        <f>SUMIFS(Out!$I$5:$I$605,Out!$U$5:$U$605,"Receita",Out!$G$5:$G$605,DRE!$D131)</f>
        <v>0</v>
      </c>
      <c r="O131" s="63">
        <f>SUMIFS(Nov!$I$5:$I$605,Nov!$U$5:$U$605,"Receita",Nov!$G$5:$G$605,DRE!$D131)</f>
        <v>0</v>
      </c>
      <c r="P131" s="63">
        <f>SUMIFS(Dez!$I$5:$I$605,Dez!$U$5:$U$605,"Receita",Dez!$G$5:$G$605,DRE!$D131)</f>
        <v>0</v>
      </c>
      <c r="Q131" s="63">
        <f t="shared" si="14"/>
        <v>0</v>
      </c>
    </row>
    <row r="132" spans="2:17" ht="28.5" customHeight="1" thickTop="1" thickBot="1" x14ac:dyDescent="0.3">
      <c r="B132" s="85">
        <v>129</v>
      </c>
      <c r="C132" s="46" t="str">
        <f>'PC Receitas'!G18</f>
        <v>4.2.14</v>
      </c>
      <c r="D132" s="47" t="str">
        <f>VLOOKUP(C132,'PC Receitas'!$G$4:$H$103,2,FALSE)</f>
        <v>-</v>
      </c>
      <c r="E132" s="63">
        <f>SUMIFS(Jan!$I$5:$I$605,Jan!$U$5:$U$605,"Receita",Jan!$G$5:$G$605,DRE!$D132)</f>
        <v>0</v>
      </c>
      <c r="F132" s="63">
        <f>SUMIFS(Fev!$I$5:$I$605,Fev!$U$5:$U$605,"Receita",Fev!$G$5:$G$605,DRE!$D132)</f>
        <v>0</v>
      </c>
      <c r="G132" s="63">
        <f>SUMIFS(Mar!$I$5:$I$605,Mar!$U$5:$U$605,"Receita",Mar!$G$5:$G$605,DRE!$D132)</f>
        <v>0</v>
      </c>
      <c r="H132" s="63">
        <f>SUMIFS(Abr!$I$5:$I$605,Abr!$U$5:$U$605,"Receita",Abr!$G$5:$G$605,DRE!$D132)</f>
        <v>0</v>
      </c>
      <c r="I132" s="63">
        <f>SUMIFS(Mai!$I$5:$I$605,Mai!$U$5:$U$605,"Receita",Mai!$G$5:$G$605,DRE!$D132)</f>
        <v>0</v>
      </c>
      <c r="J132" s="63">
        <f>SUMIFS(Jun!$I$5:$I$605,Jun!$U$5:$U$605,"Receita",Jun!$G$5:$G$605,DRE!$D132)</f>
        <v>0</v>
      </c>
      <c r="K132" s="63">
        <f>SUMIFS(Jul!$I$5:$I$605,Jul!$U$5:$U$605,"Receita",Jul!$G$5:$G$605,DRE!$D132)</f>
        <v>0</v>
      </c>
      <c r="L132" s="63">
        <f>SUMIFS(Ago!$I$5:$I$605,Ago!$U$5:$U$605,"Receita",Ago!$G$5:$G$605,DRE!$D132)</f>
        <v>0</v>
      </c>
      <c r="M132" s="63">
        <f>SUMIFS(Set!$I$5:$I$605,Set!$U$5:$U$605,"Receita",Set!$G$5:$G$605,DRE!$D132)</f>
        <v>0</v>
      </c>
      <c r="N132" s="63">
        <f>SUMIFS(Out!$I$5:$I$605,Out!$U$5:$U$605,"Receita",Out!$G$5:$G$605,DRE!$D132)</f>
        <v>0</v>
      </c>
      <c r="O132" s="63">
        <f>SUMIFS(Nov!$I$5:$I$605,Nov!$U$5:$U$605,"Receita",Nov!$G$5:$G$605,DRE!$D132)</f>
        <v>0</v>
      </c>
      <c r="P132" s="63">
        <f>SUMIFS(Dez!$I$5:$I$605,Dez!$U$5:$U$605,"Receita",Dez!$G$5:$G$605,DRE!$D132)</f>
        <v>0</v>
      </c>
      <c r="Q132" s="63">
        <f t="shared" si="14"/>
        <v>0</v>
      </c>
    </row>
    <row r="133" spans="2:17" ht="28.5" customHeight="1" thickTop="1" thickBot="1" x14ac:dyDescent="0.3">
      <c r="B133" s="85">
        <v>130</v>
      </c>
      <c r="C133" s="46" t="str">
        <f>'PC Receitas'!G19</f>
        <v>4.2.15</v>
      </c>
      <c r="D133" s="47" t="str">
        <f>VLOOKUP(C133,'PC Receitas'!$G$4:$H$103,2,FALSE)</f>
        <v>-</v>
      </c>
      <c r="E133" s="63">
        <f>SUMIFS(Jan!$I$5:$I$605,Jan!$U$5:$U$605,"Receita",Jan!$G$5:$G$605,DRE!$D133)</f>
        <v>0</v>
      </c>
      <c r="F133" s="63">
        <f>SUMIFS(Fev!$I$5:$I$605,Fev!$U$5:$U$605,"Receita",Fev!$G$5:$G$605,DRE!$D133)</f>
        <v>0</v>
      </c>
      <c r="G133" s="63">
        <f>SUMIFS(Mar!$I$5:$I$605,Mar!$U$5:$U$605,"Receita",Mar!$G$5:$G$605,DRE!$D133)</f>
        <v>0</v>
      </c>
      <c r="H133" s="63">
        <f>SUMIFS(Abr!$I$5:$I$605,Abr!$U$5:$U$605,"Receita",Abr!$G$5:$G$605,DRE!$D133)</f>
        <v>0</v>
      </c>
      <c r="I133" s="63">
        <f>SUMIFS(Mai!$I$5:$I$605,Mai!$U$5:$U$605,"Receita",Mai!$G$5:$G$605,DRE!$D133)</f>
        <v>0</v>
      </c>
      <c r="J133" s="63">
        <f>SUMIFS(Jun!$I$5:$I$605,Jun!$U$5:$U$605,"Receita",Jun!$G$5:$G$605,DRE!$D133)</f>
        <v>0</v>
      </c>
      <c r="K133" s="63">
        <f>SUMIFS(Jul!$I$5:$I$605,Jul!$U$5:$U$605,"Receita",Jul!$G$5:$G$605,DRE!$D133)</f>
        <v>0</v>
      </c>
      <c r="L133" s="63">
        <f>SUMIFS(Ago!$I$5:$I$605,Ago!$U$5:$U$605,"Receita",Ago!$G$5:$G$605,DRE!$D133)</f>
        <v>0</v>
      </c>
      <c r="M133" s="63">
        <f>SUMIFS(Set!$I$5:$I$605,Set!$U$5:$U$605,"Receita",Set!$G$5:$G$605,DRE!$D133)</f>
        <v>0</v>
      </c>
      <c r="N133" s="63">
        <f>SUMIFS(Out!$I$5:$I$605,Out!$U$5:$U$605,"Receita",Out!$G$5:$G$605,DRE!$D133)</f>
        <v>0</v>
      </c>
      <c r="O133" s="63">
        <f>SUMIFS(Nov!$I$5:$I$605,Nov!$U$5:$U$605,"Receita",Nov!$G$5:$G$605,DRE!$D133)</f>
        <v>0</v>
      </c>
      <c r="P133" s="63">
        <f>SUMIFS(Dez!$I$5:$I$605,Dez!$U$5:$U$605,"Receita",Dez!$G$5:$G$605,DRE!$D133)</f>
        <v>0</v>
      </c>
      <c r="Q133" s="63">
        <f t="shared" si="14"/>
        <v>0</v>
      </c>
    </row>
    <row r="134" spans="2:17" ht="28.5" customHeight="1" thickTop="1" thickBot="1" x14ac:dyDescent="0.3">
      <c r="B134" s="85">
        <v>131</v>
      </c>
      <c r="C134" s="46" t="str">
        <f>'PC Receitas'!G20</f>
        <v>4.2.16</v>
      </c>
      <c r="D134" s="47" t="str">
        <f>VLOOKUP(C134,'PC Receitas'!$G$4:$H$103,2,FALSE)</f>
        <v>-</v>
      </c>
      <c r="E134" s="63">
        <f>SUMIFS(Jan!$I$5:$I$605,Jan!$U$5:$U$605,"Receita",Jan!$G$5:$G$605,DRE!$D134)</f>
        <v>0</v>
      </c>
      <c r="F134" s="63">
        <f>SUMIFS(Fev!$I$5:$I$605,Fev!$U$5:$U$605,"Receita",Fev!$G$5:$G$605,DRE!$D134)</f>
        <v>0</v>
      </c>
      <c r="G134" s="63">
        <f>SUMIFS(Mar!$I$5:$I$605,Mar!$U$5:$U$605,"Receita",Mar!$G$5:$G$605,DRE!$D134)</f>
        <v>0</v>
      </c>
      <c r="H134" s="63">
        <f>SUMIFS(Abr!$I$5:$I$605,Abr!$U$5:$U$605,"Receita",Abr!$G$5:$G$605,DRE!$D134)</f>
        <v>0</v>
      </c>
      <c r="I134" s="63">
        <f>SUMIFS(Mai!$I$5:$I$605,Mai!$U$5:$U$605,"Receita",Mai!$G$5:$G$605,DRE!$D134)</f>
        <v>0</v>
      </c>
      <c r="J134" s="63">
        <f>SUMIFS(Jun!$I$5:$I$605,Jun!$U$5:$U$605,"Receita",Jun!$G$5:$G$605,DRE!$D134)</f>
        <v>0</v>
      </c>
      <c r="K134" s="63">
        <f>SUMIFS(Jul!$I$5:$I$605,Jul!$U$5:$U$605,"Receita",Jul!$G$5:$G$605,DRE!$D134)</f>
        <v>0</v>
      </c>
      <c r="L134" s="63">
        <f>SUMIFS(Ago!$I$5:$I$605,Ago!$U$5:$U$605,"Receita",Ago!$G$5:$G$605,DRE!$D134)</f>
        <v>0</v>
      </c>
      <c r="M134" s="63">
        <f>SUMIFS(Set!$I$5:$I$605,Set!$U$5:$U$605,"Receita",Set!$G$5:$G$605,DRE!$D134)</f>
        <v>0</v>
      </c>
      <c r="N134" s="63">
        <f>SUMIFS(Out!$I$5:$I$605,Out!$U$5:$U$605,"Receita",Out!$G$5:$G$605,DRE!$D134)</f>
        <v>0</v>
      </c>
      <c r="O134" s="63">
        <f>SUMIFS(Nov!$I$5:$I$605,Nov!$U$5:$U$605,"Receita",Nov!$G$5:$G$605,DRE!$D134)</f>
        <v>0</v>
      </c>
      <c r="P134" s="63">
        <f>SUMIFS(Dez!$I$5:$I$605,Dez!$U$5:$U$605,"Receita",Dez!$G$5:$G$605,DRE!$D134)</f>
        <v>0</v>
      </c>
      <c r="Q134" s="63">
        <f t="shared" si="14"/>
        <v>0</v>
      </c>
    </row>
    <row r="135" spans="2:17" ht="28.5" customHeight="1" thickTop="1" thickBot="1" x14ac:dyDescent="0.3">
      <c r="B135" s="85">
        <v>132</v>
      </c>
      <c r="C135" s="46" t="str">
        <f>'PC Receitas'!G21</f>
        <v>4.2.17</v>
      </c>
      <c r="D135" s="47" t="str">
        <f>VLOOKUP(C135,'PC Receitas'!$G$4:$H$103,2,FALSE)</f>
        <v>-</v>
      </c>
      <c r="E135" s="63">
        <f>SUMIFS(Jan!$I$5:$I$605,Jan!$U$5:$U$605,"Receita",Jan!$G$5:$G$605,DRE!$D135)</f>
        <v>0</v>
      </c>
      <c r="F135" s="63">
        <f>SUMIFS(Fev!$I$5:$I$605,Fev!$U$5:$U$605,"Receita",Fev!$G$5:$G$605,DRE!$D135)</f>
        <v>0</v>
      </c>
      <c r="G135" s="63">
        <f>SUMIFS(Mar!$I$5:$I$605,Mar!$U$5:$U$605,"Receita",Mar!$G$5:$G$605,DRE!$D135)</f>
        <v>0</v>
      </c>
      <c r="H135" s="63">
        <f>SUMIFS(Abr!$I$5:$I$605,Abr!$U$5:$U$605,"Receita",Abr!$G$5:$G$605,DRE!$D135)</f>
        <v>0</v>
      </c>
      <c r="I135" s="63">
        <f>SUMIFS(Mai!$I$5:$I$605,Mai!$U$5:$U$605,"Receita",Mai!$G$5:$G$605,DRE!$D135)</f>
        <v>0</v>
      </c>
      <c r="J135" s="63">
        <f>SUMIFS(Jun!$I$5:$I$605,Jun!$U$5:$U$605,"Receita",Jun!$G$5:$G$605,DRE!$D135)</f>
        <v>0</v>
      </c>
      <c r="K135" s="63">
        <f>SUMIFS(Jul!$I$5:$I$605,Jul!$U$5:$U$605,"Receita",Jul!$G$5:$G$605,DRE!$D135)</f>
        <v>0</v>
      </c>
      <c r="L135" s="63">
        <f>SUMIFS(Ago!$I$5:$I$605,Ago!$U$5:$U$605,"Receita",Ago!$G$5:$G$605,DRE!$D135)</f>
        <v>0</v>
      </c>
      <c r="M135" s="63">
        <f>SUMIFS(Set!$I$5:$I$605,Set!$U$5:$U$605,"Receita",Set!$G$5:$G$605,DRE!$D135)</f>
        <v>0</v>
      </c>
      <c r="N135" s="63">
        <f>SUMIFS(Out!$I$5:$I$605,Out!$U$5:$U$605,"Receita",Out!$G$5:$G$605,DRE!$D135)</f>
        <v>0</v>
      </c>
      <c r="O135" s="63">
        <f>SUMIFS(Nov!$I$5:$I$605,Nov!$U$5:$U$605,"Receita",Nov!$G$5:$G$605,DRE!$D135)</f>
        <v>0</v>
      </c>
      <c r="P135" s="63">
        <f>SUMIFS(Dez!$I$5:$I$605,Dez!$U$5:$U$605,"Receita",Dez!$G$5:$G$605,DRE!$D135)</f>
        <v>0</v>
      </c>
      <c r="Q135" s="63">
        <f t="shared" si="14"/>
        <v>0</v>
      </c>
    </row>
    <row r="136" spans="2:17" ht="28.5" customHeight="1" thickTop="1" thickBot="1" x14ac:dyDescent="0.3">
      <c r="B136" s="85">
        <v>133</v>
      </c>
      <c r="C136" s="46" t="str">
        <f>'PC Receitas'!G22</f>
        <v>4.2.18</v>
      </c>
      <c r="D136" s="47" t="str">
        <f>VLOOKUP(C136,'PC Receitas'!$G$4:$H$103,2,FALSE)</f>
        <v>-</v>
      </c>
      <c r="E136" s="63">
        <f>SUMIFS(Jan!$I$5:$I$605,Jan!$U$5:$U$605,"Receita",Jan!$G$5:$G$605,DRE!$D136)</f>
        <v>0</v>
      </c>
      <c r="F136" s="63">
        <f>SUMIFS(Fev!$I$5:$I$605,Fev!$U$5:$U$605,"Receita",Fev!$G$5:$G$605,DRE!$D136)</f>
        <v>0</v>
      </c>
      <c r="G136" s="63">
        <f>SUMIFS(Mar!$I$5:$I$605,Mar!$U$5:$U$605,"Receita",Mar!$G$5:$G$605,DRE!$D136)</f>
        <v>0</v>
      </c>
      <c r="H136" s="63">
        <f>SUMIFS(Abr!$I$5:$I$605,Abr!$U$5:$U$605,"Receita",Abr!$G$5:$G$605,DRE!$D136)</f>
        <v>0</v>
      </c>
      <c r="I136" s="63">
        <f>SUMIFS(Mai!$I$5:$I$605,Mai!$U$5:$U$605,"Receita",Mai!$G$5:$G$605,DRE!$D136)</f>
        <v>0</v>
      </c>
      <c r="J136" s="63">
        <f>SUMIFS(Jun!$I$5:$I$605,Jun!$U$5:$U$605,"Receita",Jun!$G$5:$G$605,DRE!$D136)</f>
        <v>0</v>
      </c>
      <c r="K136" s="63">
        <f>SUMIFS(Jul!$I$5:$I$605,Jul!$U$5:$U$605,"Receita",Jul!$G$5:$G$605,DRE!$D136)</f>
        <v>0</v>
      </c>
      <c r="L136" s="63">
        <f>SUMIFS(Ago!$I$5:$I$605,Ago!$U$5:$U$605,"Receita",Ago!$G$5:$G$605,DRE!$D136)</f>
        <v>0</v>
      </c>
      <c r="M136" s="63">
        <f>SUMIFS(Set!$I$5:$I$605,Set!$U$5:$U$605,"Receita",Set!$G$5:$G$605,DRE!$D136)</f>
        <v>0</v>
      </c>
      <c r="N136" s="63">
        <f>SUMIFS(Out!$I$5:$I$605,Out!$U$5:$U$605,"Receita",Out!$G$5:$G$605,DRE!$D136)</f>
        <v>0</v>
      </c>
      <c r="O136" s="63">
        <f>SUMIFS(Nov!$I$5:$I$605,Nov!$U$5:$U$605,"Receita",Nov!$G$5:$G$605,DRE!$D136)</f>
        <v>0</v>
      </c>
      <c r="P136" s="63">
        <f>SUMIFS(Dez!$I$5:$I$605,Dez!$U$5:$U$605,"Receita",Dez!$G$5:$G$605,DRE!$D136)</f>
        <v>0</v>
      </c>
      <c r="Q136" s="63">
        <f t="shared" si="14"/>
        <v>0</v>
      </c>
    </row>
    <row r="137" spans="2:17" ht="28.5" customHeight="1" thickTop="1" thickBot="1" x14ac:dyDescent="0.3">
      <c r="B137" s="85">
        <v>134</v>
      </c>
      <c r="C137" s="46" t="str">
        <f>'PC Receitas'!G23</f>
        <v>4.2.19</v>
      </c>
      <c r="D137" s="47" t="str">
        <f>VLOOKUP(C137,'PC Receitas'!$G$4:$H$103,2,FALSE)</f>
        <v>-</v>
      </c>
      <c r="E137" s="63">
        <f>SUMIFS(Jan!$I$5:$I$605,Jan!$U$5:$U$605,"Receita",Jan!$G$5:$G$605,DRE!$D137)</f>
        <v>0</v>
      </c>
      <c r="F137" s="63">
        <f>SUMIFS(Fev!$I$5:$I$605,Fev!$U$5:$U$605,"Receita",Fev!$G$5:$G$605,DRE!$D137)</f>
        <v>0</v>
      </c>
      <c r="G137" s="63">
        <f>SUMIFS(Mar!$I$5:$I$605,Mar!$U$5:$U$605,"Receita",Mar!$G$5:$G$605,DRE!$D137)</f>
        <v>0</v>
      </c>
      <c r="H137" s="63">
        <f>SUMIFS(Abr!$I$5:$I$605,Abr!$U$5:$U$605,"Receita",Abr!$G$5:$G$605,DRE!$D137)</f>
        <v>0</v>
      </c>
      <c r="I137" s="63">
        <f>SUMIFS(Mai!$I$5:$I$605,Mai!$U$5:$U$605,"Receita",Mai!$G$5:$G$605,DRE!$D137)</f>
        <v>0</v>
      </c>
      <c r="J137" s="63">
        <f>SUMIFS(Jun!$I$5:$I$605,Jun!$U$5:$U$605,"Receita",Jun!$G$5:$G$605,DRE!$D137)</f>
        <v>0</v>
      </c>
      <c r="K137" s="63">
        <f>SUMIFS(Jul!$I$5:$I$605,Jul!$U$5:$U$605,"Receita",Jul!$G$5:$G$605,DRE!$D137)</f>
        <v>0</v>
      </c>
      <c r="L137" s="63">
        <f>SUMIFS(Ago!$I$5:$I$605,Ago!$U$5:$U$605,"Receita",Ago!$G$5:$G$605,DRE!$D137)</f>
        <v>0</v>
      </c>
      <c r="M137" s="63">
        <f>SUMIFS(Set!$I$5:$I$605,Set!$U$5:$U$605,"Receita",Set!$G$5:$G$605,DRE!$D137)</f>
        <v>0</v>
      </c>
      <c r="N137" s="63">
        <f>SUMIFS(Out!$I$5:$I$605,Out!$U$5:$U$605,"Receita",Out!$G$5:$G$605,DRE!$D137)</f>
        <v>0</v>
      </c>
      <c r="O137" s="63">
        <f>SUMIFS(Nov!$I$5:$I$605,Nov!$U$5:$U$605,"Receita",Nov!$G$5:$G$605,DRE!$D137)</f>
        <v>0</v>
      </c>
      <c r="P137" s="63">
        <f>SUMIFS(Dez!$I$5:$I$605,Dez!$U$5:$U$605,"Receita",Dez!$G$5:$G$605,DRE!$D137)</f>
        <v>0</v>
      </c>
      <c r="Q137" s="63">
        <f t="shared" si="14"/>
        <v>0</v>
      </c>
    </row>
    <row r="138" spans="2:17" ht="28.5" customHeight="1" thickTop="1" thickBot="1" x14ac:dyDescent="0.3">
      <c r="B138" s="85">
        <v>135</v>
      </c>
      <c r="C138" s="46" t="str">
        <f>'PC Receitas'!G24</f>
        <v>4.2.20</v>
      </c>
      <c r="D138" s="47" t="str">
        <f>VLOOKUP(C138,'PC Receitas'!$G$4:$H$103,2,FALSE)</f>
        <v>-</v>
      </c>
      <c r="E138" s="63">
        <f>SUMIFS(Jan!$I$5:$I$605,Jan!$U$5:$U$605,"Receita",Jan!$G$5:$G$605,DRE!$D138)</f>
        <v>0</v>
      </c>
      <c r="F138" s="63">
        <f>SUMIFS(Fev!$I$5:$I$605,Fev!$U$5:$U$605,"Receita",Fev!$G$5:$G$605,DRE!$D138)</f>
        <v>0</v>
      </c>
      <c r="G138" s="63">
        <f>SUMIFS(Mar!$I$5:$I$605,Mar!$U$5:$U$605,"Receita",Mar!$G$5:$G$605,DRE!$D138)</f>
        <v>0</v>
      </c>
      <c r="H138" s="63">
        <f>SUMIFS(Abr!$I$5:$I$605,Abr!$U$5:$U$605,"Receita",Abr!$G$5:$G$605,DRE!$D138)</f>
        <v>0</v>
      </c>
      <c r="I138" s="63">
        <f>SUMIFS(Mai!$I$5:$I$605,Mai!$U$5:$U$605,"Receita",Mai!$G$5:$G$605,DRE!$D138)</f>
        <v>0</v>
      </c>
      <c r="J138" s="63">
        <f>SUMIFS(Jun!$I$5:$I$605,Jun!$U$5:$U$605,"Receita",Jun!$G$5:$G$605,DRE!$D138)</f>
        <v>0</v>
      </c>
      <c r="K138" s="63">
        <f>SUMIFS(Jul!$I$5:$I$605,Jul!$U$5:$U$605,"Receita",Jul!$G$5:$G$605,DRE!$D138)</f>
        <v>0</v>
      </c>
      <c r="L138" s="63">
        <f>SUMIFS(Ago!$I$5:$I$605,Ago!$U$5:$U$605,"Receita",Ago!$G$5:$G$605,DRE!$D138)</f>
        <v>0</v>
      </c>
      <c r="M138" s="63">
        <f>SUMIFS(Set!$I$5:$I$605,Set!$U$5:$U$605,"Receita",Set!$G$5:$G$605,DRE!$D138)</f>
        <v>0</v>
      </c>
      <c r="N138" s="63">
        <f>SUMIFS(Out!$I$5:$I$605,Out!$U$5:$U$605,"Receita",Out!$G$5:$G$605,DRE!$D138)</f>
        <v>0</v>
      </c>
      <c r="O138" s="63">
        <f>SUMIFS(Nov!$I$5:$I$605,Nov!$U$5:$U$605,"Receita",Nov!$G$5:$G$605,DRE!$D138)</f>
        <v>0</v>
      </c>
      <c r="P138" s="63">
        <f>SUMIFS(Dez!$I$5:$I$605,Dez!$U$5:$U$605,"Receita",Dez!$G$5:$G$605,DRE!$D138)</f>
        <v>0</v>
      </c>
      <c r="Q138" s="63">
        <f t="shared" si="14"/>
        <v>0</v>
      </c>
    </row>
    <row r="139" spans="2:17" ht="28.5" customHeight="1" thickTop="1" thickBot="1" x14ac:dyDescent="0.3">
      <c r="B139" s="85">
        <v>136</v>
      </c>
      <c r="C139" s="46" t="str">
        <f>'PC Receitas'!G25</f>
        <v>4.2.21</v>
      </c>
      <c r="D139" s="47" t="str">
        <f>VLOOKUP(C139,'PC Receitas'!$G$4:$H$103,2,FALSE)</f>
        <v>-</v>
      </c>
      <c r="E139" s="63">
        <f>SUMIFS(Jan!$I$5:$I$605,Jan!$U$5:$U$605,"Receita",Jan!$G$5:$G$605,DRE!$D139)</f>
        <v>0</v>
      </c>
      <c r="F139" s="63">
        <f>SUMIFS(Fev!$I$5:$I$605,Fev!$U$5:$U$605,"Receita",Fev!$G$5:$G$605,DRE!$D139)</f>
        <v>0</v>
      </c>
      <c r="G139" s="63">
        <f>SUMIFS(Mar!$I$5:$I$605,Mar!$U$5:$U$605,"Receita",Mar!$G$5:$G$605,DRE!$D139)</f>
        <v>0</v>
      </c>
      <c r="H139" s="63">
        <f>SUMIFS(Abr!$I$5:$I$605,Abr!$U$5:$U$605,"Receita",Abr!$G$5:$G$605,DRE!$D139)</f>
        <v>0</v>
      </c>
      <c r="I139" s="63">
        <f>SUMIFS(Mai!$I$5:$I$605,Mai!$U$5:$U$605,"Receita",Mai!$G$5:$G$605,DRE!$D139)</f>
        <v>0</v>
      </c>
      <c r="J139" s="63">
        <f>SUMIFS(Jun!$I$5:$I$605,Jun!$U$5:$U$605,"Receita",Jun!$G$5:$G$605,DRE!$D139)</f>
        <v>0</v>
      </c>
      <c r="K139" s="63">
        <f>SUMIFS(Jul!$I$5:$I$605,Jul!$U$5:$U$605,"Receita",Jul!$G$5:$G$605,DRE!$D139)</f>
        <v>0</v>
      </c>
      <c r="L139" s="63">
        <f>SUMIFS(Ago!$I$5:$I$605,Ago!$U$5:$U$605,"Receita",Ago!$G$5:$G$605,DRE!$D139)</f>
        <v>0</v>
      </c>
      <c r="M139" s="63">
        <f>SUMIFS(Set!$I$5:$I$605,Set!$U$5:$U$605,"Receita",Set!$G$5:$G$605,DRE!$D139)</f>
        <v>0</v>
      </c>
      <c r="N139" s="63">
        <f>SUMIFS(Out!$I$5:$I$605,Out!$U$5:$U$605,"Receita",Out!$G$5:$G$605,DRE!$D139)</f>
        <v>0</v>
      </c>
      <c r="O139" s="63">
        <f>SUMIFS(Nov!$I$5:$I$605,Nov!$U$5:$U$605,"Receita",Nov!$G$5:$G$605,DRE!$D139)</f>
        <v>0</v>
      </c>
      <c r="P139" s="63">
        <f>SUMIFS(Dez!$I$5:$I$605,Dez!$U$5:$U$605,"Receita",Dez!$G$5:$G$605,DRE!$D139)</f>
        <v>0</v>
      </c>
      <c r="Q139" s="63">
        <f t="shared" si="14"/>
        <v>0</v>
      </c>
    </row>
    <row r="140" spans="2:17" ht="28.5" customHeight="1" thickTop="1" thickBot="1" x14ac:dyDescent="0.3">
      <c r="B140" s="85">
        <v>137</v>
      </c>
      <c r="C140" s="46" t="str">
        <f>'PC Receitas'!G26</f>
        <v>4.2.22</v>
      </c>
      <c r="D140" s="47" t="str">
        <f>VLOOKUP(C140,'PC Receitas'!$G$4:$H$103,2,FALSE)</f>
        <v>-</v>
      </c>
      <c r="E140" s="63">
        <f>SUMIFS(Jan!$I$5:$I$605,Jan!$U$5:$U$605,"Receita",Jan!$G$5:$G$605,DRE!$D140)</f>
        <v>0</v>
      </c>
      <c r="F140" s="63">
        <f>SUMIFS(Fev!$I$5:$I$605,Fev!$U$5:$U$605,"Receita",Fev!$G$5:$G$605,DRE!$D140)</f>
        <v>0</v>
      </c>
      <c r="G140" s="63">
        <f>SUMIFS(Mar!$I$5:$I$605,Mar!$U$5:$U$605,"Receita",Mar!$G$5:$G$605,DRE!$D140)</f>
        <v>0</v>
      </c>
      <c r="H140" s="63">
        <f>SUMIFS(Abr!$I$5:$I$605,Abr!$U$5:$U$605,"Receita",Abr!$G$5:$G$605,DRE!$D140)</f>
        <v>0</v>
      </c>
      <c r="I140" s="63">
        <f>SUMIFS(Mai!$I$5:$I$605,Mai!$U$5:$U$605,"Receita",Mai!$G$5:$G$605,DRE!$D140)</f>
        <v>0</v>
      </c>
      <c r="J140" s="63">
        <f>SUMIFS(Jun!$I$5:$I$605,Jun!$U$5:$U$605,"Receita",Jun!$G$5:$G$605,DRE!$D140)</f>
        <v>0</v>
      </c>
      <c r="K140" s="63">
        <f>SUMIFS(Jul!$I$5:$I$605,Jul!$U$5:$U$605,"Receita",Jul!$G$5:$G$605,DRE!$D140)</f>
        <v>0</v>
      </c>
      <c r="L140" s="63">
        <f>SUMIFS(Ago!$I$5:$I$605,Ago!$U$5:$U$605,"Receita",Ago!$G$5:$G$605,DRE!$D140)</f>
        <v>0</v>
      </c>
      <c r="M140" s="63">
        <f>SUMIFS(Set!$I$5:$I$605,Set!$U$5:$U$605,"Receita",Set!$G$5:$G$605,DRE!$D140)</f>
        <v>0</v>
      </c>
      <c r="N140" s="63">
        <f>SUMIFS(Out!$I$5:$I$605,Out!$U$5:$U$605,"Receita",Out!$G$5:$G$605,DRE!$D140)</f>
        <v>0</v>
      </c>
      <c r="O140" s="63">
        <f>SUMIFS(Nov!$I$5:$I$605,Nov!$U$5:$U$605,"Receita",Nov!$G$5:$G$605,DRE!$D140)</f>
        <v>0</v>
      </c>
      <c r="P140" s="63">
        <f>SUMIFS(Dez!$I$5:$I$605,Dez!$U$5:$U$605,"Receita",Dez!$G$5:$G$605,DRE!$D140)</f>
        <v>0</v>
      </c>
      <c r="Q140" s="63">
        <f t="shared" si="14"/>
        <v>0</v>
      </c>
    </row>
    <row r="141" spans="2:17" ht="28.5" customHeight="1" thickTop="1" thickBot="1" x14ac:dyDescent="0.3">
      <c r="B141" s="85">
        <v>138</v>
      </c>
      <c r="C141" s="46" t="str">
        <f>'PC Receitas'!G27</f>
        <v>4.2.23</v>
      </c>
      <c r="D141" s="47" t="str">
        <f>VLOOKUP(C141,'PC Receitas'!$G$4:$H$103,2,FALSE)</f>
        <v>-</v>
      </c>
      <c r="E141" s="63">
        <f>SUMIFS(Jan!$I$5:$I$605,Jan!$U$5:$U$605,"Receita",Jan!$G$5:$G$605,DRE!$D141)</f>
        <v>0</v>
      </c>
      <c r="F141" s="63">
        <f>SUMIFS(Fev!$I$5:$I$605,Fev!$U$5:$U$605,"Receita",Fev!$G$5:$G$605,DRE!$D141)</f>
        <v>0</v>
      </c>
      <c r="G141" s="63">
        <f>SUMIFS(Mar!$I$5:$I$605,Mar!$U$5:$U$605,"Receita",Mar!$G$5:$G$605,DRE!$D141)</f>
        <v>0</v>
      </c>
      <c r="H141" s="63">
        <f>SUMIFS(Abr!$I$5:$I$605,Abr!$U$5:$U$605,"Receita",Abr!$G$5:$G$605,DRE!$D141)</f>
        <v>0</v>
      </c>
      <c r="I141" s="63">
        <f>SUMIFS(Mai!$I$5:$I$605,Mai!$U$5:$U$605,"Receita",Mai!$G$5:$G$605,DRE!$D141)</f>
        <v>0</v>
      </c>
      <c r="J141" s="63">
        <f>SUMIFS(Jun!$I$5:$I$605,Jun!$U$5:$U$605,"Receita",Jun!$G$5:$G$605,DRE!$D141)</f>
        <v>0</v>
      </c>
      <c r="K141" s="63">
        <f>SUMIFS(Jul!$I$5:$I$605,Jul!$U$5:$U$605,"Receita",Jul!$G$5:$G$605,DRE!$D141)</f>
        <v>0</v>
      </c>
      <c r="L141" s="63">
        <f>SUMIFS(Ago!$I$5:$I$605,Ago!$U$5:$U$605,"Receita",Ago!$G$5:$G$605,DRE!$D141)</f>
        <v>0</v>
      </c>
      <c r="M141" s="63">
        <f>SUMIFS(Set!$I$5:$I$605,Set!$U$5:$U$605,"Receita",Set!$G$5:$G$605,DRE!$D141)</f>
        <v>0</v>
      </c>
      <c r="N141" s="63">
        <f>SUMIFS(Out!$I$5:$I$605,Out!$U$5:$U$605,"Receita",Out!$G$5:$G$605,DRE!$D141)</f>
        <v>0</v>
      </c>
      <c r="O141" s="63">
        <f>SUMIFS(Nov!$I$5:$I$605,Nov!$U$5:$U$605,"Receita",Nov!$G$5:$G$605,DRE!$D141)</f>
        <v>0</v>
      </c>
      <c r="P141" s="63">
        <f>SUMIFS(Dez!$I$5:$I$605,Dez!$U$5:$U$605,"Receita",Dez!$G$5:$G$605,DRE!$D141)</f>
        <v>0</v>
      </c>
      <c r="Q141" s="63">
        <f t="shared" si="14"/>
        <v>0</v>
      </c>
    </row>
    <row r="142" spans="2:17" ht="28.5" customHeight="1" thickTop="1" thickBot="1" x14ac:dyDescent="0.3">
      <c r="B142" s="85">
        <v>139</v>
      </c>
      <c r="C142" s="46" t="str">
        <f>'PC Receitas'!G28</f>
        <v>4.2.24</v>
      </c>
      <c r="D142" s="47" t="str">
        <f>VLOOKUP(C142,'PC Receitas'!$G$4:$H$103,2,FALSE)</f>
        <v>-</v>
      </c>
      <c r="E142" s="63">
        <f>SUMIFS(Jan!$I$5:$I$605,Jan!$U$5:$U$605,"Receita",Jan!$G$5:$G$605,DRE!$D142)</f>
        <v>0</v>
      </c>
      <c r="F142" s="63">
        <f>SUMIFS(Fev!$I$5:$I$605,Fev!$U$5:$U$605,"Receita",Fev!$G$5:$G$605,DRE!$D142)</f>
        <v>0</v>
      </c>
      <c r="G142" s="63">
        <f>SUMIFS(Mar!$I$5:$I$605,Mar!$U$5:$U$605,"Receita",Mar!$G$5:$G$605,DRE!$D142)</f>
        <v>0</v>
      </c>
      <c r="H142" s="63">
        <f>SUMIFS(Abr!$I$5:$I$605,Abr!$U$5:$U$605,"Receita",Abr!$G$5:$G$605,DRE!$D142)</f>
        <v>0</v>
      </c>
      <c r="I142" s="63">
        <f>SUMIFS(Mai!$I$5:$I$605,Mai!$U$5:$U$605,"Receita",Mai!$G$5:$G$605,DRE!$D142)</f>
        <v>0</v>
      </c>
      <c r="J142" s="63">
        <f>SUMIFS(Jun!$I$5:$I$605,Jun!$U$5:$U$605,"Receita",Jun!$G$5:$G$605,DRE!$D142)</f>
        <v>0</v>
      </c>
      <c r="K142" s="63">
        <f>SUMIFS(Jul!$I$5:$I$605,Jul!$U$5:$U$605,"Receita",Jul!$G$5:$G$605,DRE!$D142)</f>
        <v>0</v>
      </c>
      <c r="L142" s="63">
        <f>SUMIFS(Ago!$I$5:$I$605,Ago!$U$5:$U$605,"Receita",Ago!$G$5:$G$605,DRE!$D142)</f>
        <v>0</v>
      </c>
      <c r="M142" s="63">
        <f>SUMIFS(Set!$I$5:$I$605,Set!$U$5:$U$605,"Receita",Set!$G$5:$G$605,DRE!$D142)</f>
        <v>0</v>
      </c>
      <c r="N142" s="63">
        <f>SUMIFS(Out!$I$5:$I$605,Out!$U$5:$U$605,"Receita",Out!$G$5:$G$605,DRE!$D142)</f>
        <v>0</v>
      </c>
      <c r="O142" s="63">
        <f>SUMIFS(Nov!$I$5:$I$605,Nov!$U$5:$U$605,"Receita",Nov!$G$5:$G$605,DRE!$D142)</f>
        <v>0</v>
      </c>
      <c r="P142" s="63">
        <f>SUMIFS(Dez!$I$5:$I$605,Dez!$U$5:$U$605,"Receita",Dez!$G$5:$G$605,DRE!$D142)</f>
        <v>0</v>
      </c>
      <c r="Q142" s="63">
        <f t="shared" si="14"/>
        <v>0</v>
      </c>
    </row>
    <row r="143" spans="2:17" ht="28.5" customHeight="1" thickTop="1" thickBot="1" x14ac:dyDescent="0.3">
      <c r="B143" s="85">
        <v>140</v>
      </c>
      <c r="C143" s="46" t="str">
        <f>'PC Receitas'!G29</f>
        <v>4.2.25</v>
      </c>
      <c r="D143" s="47" t="str">
        <f>VLOOKUP(C143,'PC Receitas'!$G$4:$H$103,2,FALSE)</f>
        <v>-</v>
      </c>
      <c r="E143" s="63">
        <f>SUMIFS(Jan!$I$5:$I$605,Jan!$U$5:$U$605,"Receita",Jan!$G$5:$G$605,DRE!$D143)</f>
        <v>0</v>
      </c>
      <c r="F143" s="63">
        <f>SUMIFS(Fev!$I$5:$I$605,Fev!$U$5:$U$605,"Receita",Fev!$G$5:$G$605,DRE!$D143)</f>
        <v>0</v>
      </c>
      <c r="G143" s="63">
        <f>SUMIFS(Mar!$I$5:$I$605,Mar!$U$5:$U$605,"Receita",Mar!$G$5:$G$605,DRE!$D143)</f>
        <v>0</v>
      </c>
      <c r="H143" s="63">
        <f>SUMIFS(Abr!$I$5:$I$605,Abr!$U$5:$U$605,"Receita",Abr!$G$5:$G$605,DRE!$D143)</f>
        <v>0</v>
      </c>
      <c r="I143" s="63">
        <f>SUMIFS(Mai!$I$5:$I$605,Mai!$U$5:$U$605,"Receita",Mai!$G$5:$G$605,DRE!$D143)</f>
        <v>0</v>
      </c>
      <c r="J143" s="63">
        <f>SUMIFS(Jun!$I$5:$I$605,Jun!$U$5:$U$605,"Receita",Jun!$G$5:$G$605,DRE!$D143)</f>
        <v>0</v>
      </c>
      <c r="K143" s="63">
        <f>SUMIFS(Jul!$I$5:$I$605,Jul!$U$5:$U$605,"Receita",Jul!$G$5:$G$605,DRE!$D143)</f>
        <v>0</v>
      </c>
      <c r="L143" s="63">
        <f>SUMIFS(Ago!$I$5:$I$605,Ago!$U$5:$U$605,"Receita",Ago!$G$5:$G$605,DRE!$D143)</f>
        <v>0</v>
      </c>
      <c r="M143" s="63">
        <f>SUMIFS(Set!$I$5:$I$605,Set!$U$5:$U$605,"Receita",Set!$G$5:$G$605,DRE!$D143)</f>
        <v>0</v>
      </c>
      <c r="N143" s="63">
        <f>SUMIFS(Out!$I$5:$I$605,Out!$U$5:$U$605,"Receita",Out!$G$5:$G$605,DRE!$D143)</f>
        <v>0</v>
      </c>
      <c r="O143" s="63">
        <f>SUMIFS(Nov!$I$5:$I$605,Nov!$U$5:$U$605,"Receita",Nov!$G$5:$G$605,DRE!$D143)</f>
        <v>0</v>
      </c>
      <c r="P143" s="63">
        <f>SUMIFS(Dez!$I$5:$I$605,Dez!$U$5:$U$605,"Receita",Dez!$G$5:$G$605,DRE!$D143)</f>
        <v>0</v>
      </c>
      <c r="Q143" s="63">
        <f t="shared" si="14"/>
        <v>0</v>
      </c>
    </row>
    <row r="144" spans="2:17" ht="28.5" customHeight="1" thickTop="1" thickBot="1" x14ac:dyDescent="0.3">
      <c r="B144" s="85">
        <v>141</v>
      </c>
      <c r="C144" s="46" t="str">
        <f>'PC Receitas'!G30</f>
        <v>4.2.26</v>
      </c>
      <c r="D144" s="47" t="str">
        <f>VLOOKUP(C144,'PC Receitas'!$G$4:$H$103,2,FALSE)</f>
        <v>-</v>
      </c>
      <c r="E144" s="63">
        <f>SUMIFS(Jan!$I$5:$I$605,Jan!$U$5:$U$605,"Receita",Jan!$G$5:$G$605,DRE!$D144)</f>
        <v>0</v>
      </c>
      <c r="F144" s="63">
        <f>SUMIFS(Fev!$I$5:$I$605,Fev!$U$5:$U$605,"Receita",Fev!$G$5:$G$605,DRE!$D144)</f>
        <v>0</v>
      </c>
      <c r="G144" s="63">
        <f>SUMIFS(Mar!$I$5:$I$605,Mar!$U$5:$U$605,"Receita",Mar!$G$5:$G$605,DRE!$D144)</f>
        <v>0</v>
      </c>
      <c r="H144" s="63">
        <f>SUMIFS(Abr!$I$5:$I$605,Abr!$U$5:$U$605,"Receita",Abr!$G$5:$G$605,DRE!$D144)</f>
        <v>0</v>
      </c>
      <c r="I144" s="63">
        <f>SUMIFS(Mai!$I$5:$I$605,Mai!$U$5:$U$605,"Receita",Mai!$G$5:$G$605,DRE!$D144)</f>
        <v>0</v>
      </c>
      <c r="J144" s="63">
        <f>SUMIFS(Jun!$I$5:$I$605,Jun!$U$5:$U$605,"Receita",Jun!$G$5:$G$605,DRE!$D144)</f>
        <v>0</v>
      </c>
      <c r="K144" s="63">
        <f>SUMIFS(Jul!$I$5:$I$605,Jul!$U$5:$U$605,"Receita",Jul!$G$5:$G$605,DRE!$D144)</f>
        <v>0</v>
      </c>
      <c r="L144" s="63">
        <f>SUMIFS(Ago!$I$5:$I$605,Ago!$U$5:$U$605,"Receita",Ago!$G$5:$G$605,DRE!$D144)</f>
        <v>0</v>
      </c>
      <c r="M144" s="63">
        <f>SUMIFS(Set!$I$5:$I$605,Set!$U$5:$U$605,"Receita",Set!$G$5:$G$605,DRE!$D144)</f>
        <v>0</v>
      </c>
      <c r="N144" s="63">
        <f>SUMIFS(Out!$I$5:$I$605,Out!$U$5:$U$605,"Receita",Out!$G$5:$G$605,DRE!$D144)</f>
        <v>0</v>
      </c>
      <c r="O144" s="63">
        <f>SUMIFS(Nov!$I$5:$I$605,Nov!$U$5:$U$605,"Receita",Nov!$G$5:$G$605,DRE!$D144)</f>
        <v>0</v>
      </c>
      <c r="P144" s="63">
        <f>SUMIFS(Dez!$I$5:$I$605,Dez!$U$5:$U$605,"Receita",Dez!$G$5:$G$605,DRE!$D144)</f>
        <v>0</v>
      </c>
      <c r="Q144" s="63">
        <f t="shared" si="14"/>
        <v>0</v>
      </c>
    </row>
    <row r="145" spans="2:17" ht="28.5" customHeight="1" thickTop="1" thickBot="1" x14ac:dyDescent="0.3">
      <c r="B145" s="85">
        <v>142</v>
      </c>
      <c r="C145" s="46" t="str">
        <f>'PC Receitas'!G31</f>
        <v>4.2.27</v>
      </c>
      <c r="D145" s="47" t="str">
        <f>VLOOKUP(C145,'PC Receitas'!$G$4:$H$103,2,FALSE)</f>
        <v>-</v>
      </c>
      <c r="E145" s="63">
        <f>SUMIFS(Jan!$I$5:$I$605,Jan!$U$5:$U$605,"Receita",Jan!$G$5:$G$605,DRE!$D145)</f>
        <v>0</v>
      </c>
      <c r="F145" s="63">
        <f>SUMIFS(Fev!$I$5:$I$605,Fev!$U$5:$U$605,"Receita",Fev!$G$5:$G$605,DRE!$D145)</f>
        <v>0</v>
      </c>
      <c r="G145" s="63">
        <f>SUMIFS(Mar!$I$5:$I$605,Mar!$U$5:$U$605,"Receita",Mar!$G$5:$G$605,DRE!$D145)</f>
        <v>0</v>
      </c>
      <c r="H145" s="63">
        <f>SUMIFS(Abr!$I$5:$I$605,Abr!$U$5:$U$605,"Receita",Abr!$G$5:$G$605,DRE!$D145)</f>
        <v>0</v>
      </c>
      <c r="I145" s="63">
        <f>SUMIFS(Mai!$I$5:$I$605,Mai!$U$5:$U$605,"Receita",Mai!$G$5:$G$605,DRE!$D145)</f>
        <v>0</v>
      </c>
      <c r="J145" s="63">
        <f>SUMIFS(Jun!$I$5:$I$605,Jun!$U$5:$U$605,"Receita",Jun!$G$5:$G$605,DRE!$D145)</f>
        <v>0</v>
      </c>
      <c r="K145" s="63">
        <f>SUMIFS(Jul!$I$5:$I$605,Jul!$U$5:$U$605,"Receita",Jul!$G$5:$G$605,DRE!$D145)</f>
        <v>0</v>
      </c>
      <c r="L145" s="63">
        <f>SUMIFS(Ago!$I$5:$I$605,Ago!$U$5:$U$605,"Receita",Ago!$G$5:$G$605,DRE!$D145)</f>
        <v>0</v>
      </c>
      <c r="M145" s="63">
        <f>SUMIFS(Set!$I$5:$I$605,Set!$U$5:$U$605,"Receita",Set!$G$5:$G$605,DRE!$D145)</f>
        <v>0</v>
      </c>
      <c r="N145" s="63">
        <f>SUMIFS(Out!$I$5:$I$605,Out!$U$5:$U$605,"Receita",Out!$G$5:$G$605,DRE!$D145)</f>
        <v>0</v>
      </c>
      <c r="O145" s="63">
        <f>SUMIFS(Nov!$I$5:$I$605,Nov!$U$5:$U$605,"Receita",Nov!$G$5:$G$605,DRE!$D145)</f>
        <v>0</v>
      </c>
      <c r="P145" s="63">
        <f>SUMIFS(Dez!$I$5:$I$605,Dez!$U$5:$U$605,"Receita",Dez!$G$5:$G$605,DRE!$D145)</f>
        <v>0</v>
      </c>
      <c r="Q145" s="63">
        <f t="shared" si="14"/>
        <v>0</v>
      </c>
    </row>
    <row r="146" spans="2:17" ht="28.5" customHeight="1" thickTop="1" thickBot="1" x14ac:dyDescent="0.3">
      <c r="B146" s="85">
        <v>143</v>
      </c>
      <c r="C146" s="46" t="str">
        <f>'PC Receitas'!G32</f>
        <v>4.2.28</v>
      </c>
      <c r="D146" s="47" t="str">
        <f>VLOOKUP(C146,'PC Receitas'!$G$4:$H$103,2,FALSE)</f>
        <v>-</v>
      </c>
      <c r="E146" s="63">
        <f>SUMIFS(Jan!$I$5:$I$605,Jan!$U$5:$U$605,"Receita",Jan!$G$5:$G$605,DRE!$D146)</f>
        <v>0</v>
      </c>
      <c r="F146" s="63">
        <f>SUMIFS(Fev!$I$5:$I$605,Fev!$U$5:$U$605,"Receita",Fev!$G$5:$G$605,DRE!$D146)</f>
        <v>0</v>
      </c>
      <c r="G146" s="63">
        <f>SUMIFS(Mar!$I$5:$I$605,Mar!$U$5:$U$605,"Receita",Mar!$G$5:$G$605,DRE!$D146)</f>
        <v>0</v>
      </c>
      <c r="H146" s="63">
        <f>SUMIFS(Abr!$I$5:$I$605,Abr!$U$5:$U$605,"Receita",Abr!$G$5:$G$605,DRE!$D146)</f>
        <v>0</v>
      </c>
      <c r="I146" s="63">
        <f>SUMIFS(Mai!$I$5:$I$605,Mai!$U$5:$U$605,"Receita",Mai!$G$5:$G$605,DRE!$D146)</f>
        <v>0</v>
      </c>
      <c r="J146" s="63">
        <f>SUMIFS(Jun!$I$5:$I$605,Jun!$U$5:$U$605,"Receita",Jun!$G$5:$G$605,DRE!$D146)</f>
        <v>0</v>
      </c>
      <c r="K146" s="63">
        <f>SUMIFS(Jul!$I$5:$I$605,Jul!$U$5:$U$605,"Receita",Jul!$G$5:$G$605,DRE!$D146)</f>
        <v>0</v>
      </c>
      <c r="L146" s="63">
        <f>SUMIFS(Ago!$I$5:$I$605,Ago!$U$5:$U$605,"Receita",Ago!$G$5:$G$605,DRE!$D146)</f>
        <v>0</v>
      </c>
      <c r="M146" s="63">
        <f>SUMIFS(Set!$I$5:$I$605,Set!$U$5:$U$605,"Receita",Set!$G$5:$G$605,DRE!$D146)</f>
        <v>0</v>
      </c>
      <c r="N146" s="63">
        <f>SUMIFS(Out!$I$5:$I$605,Out!$U$5:$U$605,"Receita",Out!$G$5:$G$605,DRE!$D146)</f>
        <v>0</v>
      </c>
      <c r="O146" s="63">
        <f>SUMIFS(Nov!$I$5:$I$605,Nov!$U$5:$U$605,"Receita",Nov!$G$5:$G$605,DRE!$D146)</f>
        <v>0</v>
      </c>
      <c r="P146" s="63">
        <f>SUMIFS(Dez!$I$5:$I$605,Dez!$U$5:$U$605,"Receita",Dez!$G$5:$G$605,DRE!$D146)</f>
        <v>0</v>
      </c>
      <c r="Q146" s="63">
        <f t="shared" si="14"/>
        <v>0</v>
      </c>
    </row>
    <row r="147" spans="2:17" ht="28.5" customHeight="1" thickTop="1" thickBot="1" x14ac:dyDescent="0.3">
      <c r="B147" s="85">
        <v>144</v>
      </c>
      <c r="C147" s="46" t="str">
        <f>'PC Receitas'!G33</f>
        <v>4.2.29</v>
      </c>
      <c r="D147" s="47" t="str">
        <f>VLOOKUP(C147,'PC Receitas'!$G$4:$H$103,2,FALSE)</f>
        <v>-</v>
      </c>
      <c r="E147" s="63">
        <f>SUMIFS(Jan!$I$5:$I$605,Jan!$U$5:$U$605,"Receita",Jan!$G$5:$G$605,DRE!$D147)</f>
        <v>0</v>
      </c>
      <c r="F147" s="63">
        <f>SUMIFS(Fev!$I$5:$I$605,Fev!$U$5:$U$605,"Receita",Fev!$G$5:$G$605,DRE!$D147)</f>
        <v>0</v>
      </c>
      <c r="G147" s="63">
        <f>SUMIFS(Mar!$I$5:$I$605,Mar!$U$5:$U$605,"Receita",Mar!$G$5:$G$605,DRE!$D147)</f>
        <v>0</v>
      </c>
      <c r="H147" s="63">
        <f>SUMIFS(Abr!$I$5:$I$605,Abr!$U$5:$U$605,"Receita",Abr!$G$5:$G$605,DRE!$D147)</f>
        <v>0</v>
      </c>
      <c r="I147" s="63">
        <f>SUMIFS(Mai!$I$5:$I$605,Mai!$U$5:$U$605,"Receita",Mai!$G$5:$G$605,DRE!$D147)</f>
        <v>0</v>
      </c>
      <c r="J147" s="63">
        <f>SUMIFS(Jun!$I$5:$I$605,Jun!$U$5:$U$605,"Receita",Jun!$G$5:$G$605,DRE!$D147)</f>
        <v>0</v>
      </c>
      <c r="K147" s="63">
        <f>SUMIFS(Jul!$I$5:$I$605,Jul!$U$5:$U$605,"Receita",Jul!$G$5:$G$605,DRE!$D147)</f>
        <v>0</v>
      </c>
      <c r="L147" s="63">
        <f>SUMIFS(Ago!$I$5:$I$605,Ago!$U$5:$U$605,"Receita",Ago!$G$5:$G$605,DRE!$D147)</f>
        <v>0</v>
      </c>
      <c r="M147" s="63">
        <f>SUMIFS(Set!$I$5:$I$605,Set!$U$5:$U$605,"Receita",Set!$G$5:$G$605,DRE!$D147)</f>
        <v>0</v>
      </c>
      <c r="N147" s="63">
        <f>SUMIFS(Out!$I$5:$I$605,Out!$U$5:$U$605,"Receita",Out!$G$5:$G$605,DRE!$D147)</f>
        <v>0</v>
      </c>
      <c r="O147" s="63">
        <f>SUMIFS(Nov!$I$5:$I$605,Nov!$U$5:$U$605,"Receita",Nov!$G$5:$G$605,DRE!$D147)</f>
        <v>0</v>
      </c>
      <c r="P147" s="63">
        <f>SUMIFS(Dez!$I$5:$I$605,Dez!$U$5:$U$605,"Receita",Dez!$G$5:$G$605,DRE!$D147)</f>
        <v>0</v>
      </c>
      <c r="Q147" s="63">
        <f t="shared" si="14"/>
        <v>0</v>
      </c>
    </row>
    <row r="148" spans="2:17" ht="28.5" customHeight="1" thickTop="1" thickBot="1" x14ac:dyDescent="0.3">
      <c r="B148" s="85">
        <v>145</v>
      </c>
      <c r="C148" s="46" t="str">
        <f>'PC Receitas'!G34</f>
        <v>4.2.30</v>
      </c>
      <c r="D148" s="47" t="str">
        <f>VLOOKUP(C148,'PC Receitas'!$G$4:$H$103,2,FALSE)</f>
        <v>-</v>
      </c>
      <c r="E148" s="63">
        <f>SUMIFS(Jan!$I$5:$I$605,Jan!$U$5:$U$605,"Receita",Jan!$G$5:$G$605,DRE!$D148)</f>
        <v>0</v>
      </c>
      <c r="F148" s="63">
        <f>SUMIFS(Fev!$I$5:$I$605,Fev!$U$5:$U$605,"Receita",Fev!$G$5:$G$605,DRE!$D148)</f>
        <v>0</v>
      </c>
      <c r="G148" s="63">
        <f>SUMIFS(Mar!$I$5:$I$605,Mar!$U$5:$U$605,"Receita",Mar!$G$5:$G$605,DRE!$D148)</f>
        <v>0</v>
      </c>
      <c r="H148" s="63">
        <f>SUMIFS(Abr!$I$5:$I$605,Abr!$U$5:$U$605,"Receita",Abr!$G$5:$G$605,DRE!$D148)</f>
        <v>0</v>
      </c>
      <c r="I148" s="63">
        <f>SUMIFS(Mai!$I$5:$I$605,Mai!$U$5:$U$605,"Receita",Mai!$G$5:$G$605,DRE!$D148)</f>
        <v>0</v>
      </c>
      <c r="J148" s="63">
        <f>SUMIFS(Jun!$I$5:$I$605,Jun!$U$5:$U$605,"Receita",Jun!$G$5:$G$605,DRE!$D148)</f>
        <v>0</v>
      </c>
      <c r="K148" s="63">
        <f>SUMIFS(Jul!$I$5:$I$605,Jul!$U$5:$U$605,"Receita",Jul!$G$5:$G$605,DRE!$D148)</f>
        <v>0</v>
      </c>
      <c r="L148" s="63">
        <f>SUMIFS(Ago!$I$5:$I$605,Ago!$U$5:$U$605,"Receita",Ago!$G$5:$G$605,DRE!$D148)</f>
        <v>0</v>
      </c>
      <c r="M148" s="63">
        <f>SUMIFS(Set!$I$5:$I$605,Set!$U$5:$U$605,"Receita",Set!$G$5:$G$605,DRE!$D148)</f>
        <v>0</v>
      </c>
      <c r="N148" s="63">
        <f>SUMIFS(Out!$I$5:$I$605,Out!$U$5:$U$605,"Receita",Out!$G$5:$G$605,DRE!$D148)</f>
        <v>0</v>
      </c>
      <c r="O148" s="63">
        <f>SUMIFS(Nov!$I$5:$I$605,Nov!$U$5:$U$605,"Receita",Nov!$G$5:$G$605,DRE!$D148)</f>
        <v>0</v>
      </c>
      <c r="P148" s="63">
        <f>SUMIFS(Dez!$I$5:$I$605,Dez!$U$5:$U$605,"Receita",Dez!$G$5:$G$605,DRE!$D148)</f>
        <v>0</v>
      </c>
      <c r="Q148" s="63">
        <f t="shared" si="14"/>
        <v>0</v>
      </c>
    </row>
    <row r="149" spans="2:17" ht="28.5" customHeight="1" thickTop="1" thickBot="1" x14ac:dyDescent="0.3">
      <c r="B149" s="85">
        <v>146</v>
      </c>
      <c r="C149" s="46" t="str">
        <f>'PC Receitas'!G35</f>
        <v>4.2.31</v>
      </c>
      <c r="D149" s="47" t="str">
        <f>VLOOKUP(C149,'PC Receitas'!$G$4:$H$103,2,FALSE)</f>
        <v>-</v>
      </c>
      <c r="E149" s="63">
        <f>SUMIFS(Jan!$I$5:$I$605,Jan!$U$5:$U$605,"Receita",Jan!$G$5:$G$605,DRE!$D149)</f>
        <v>0</v>
      </c>
      <c r="F149" s="63">
        <f>SUMIFS(Fev!$I$5:$I$605,Fev!$U$5:$U$605,"Receita",Fev!$G$5:$G$605,DRE!$D149)</f>
        <v>0</v>
      </c>
      <c r="G149" s="63">
        <f>SUMIFS(Mar!$I$5:$I$605,Mar!$U$5:$U$605,"Receita",Mar!$G$5:$G$605,DRE!$D149)</f>
        <v>0</v>
      </c>
      <c r="H149" s="63">
        <f>SUMIFS(Abr!$I$5:$I$605,Abr!$U$5:$U$605,"Receita",Abr!$G$5:$G$605,DRE!$D149)</f>
        <v>0</v>
      </c>
      <c r="I149" s="63">
        <f>SUMIFS(Mai!$I$5:$I$605,Mai!$U$5:$U$605,"Receita",Mai!$G$5:$G$605,DRE!$D149)</f>
        <v>0</v>
      </c>
      <c r="J149" s="63">
        <f>SUMIFS(Jun!$I$5:$I$605,Jun!$U$5:$U$605,"Receita",Jun!$G$5:$G$605,DRE!$D149)</f>
        <v>0</v>
      </c>
      <c r="K149" s="63">
        <f>SUMIFS(Jul!$I$5:$I$605,Jul!$U$5:$U$605,"Receita",Jul!$G$5:$G$605,DRE!$D149)</f>
        <v>0</v>
      </c>
      <c r="L149" s="63">
        <f>SUMIFS(Ago!$I$5:$I$605,Ago!$U$5:$U$605,"Receita",Ago!$G$5:$G$605,DRE!$D149)</f>
        <v>0</v>
      </c>
      <c r="M149" s="63">
        <f>SUMIFS(Set!$I$5:$I$605,Set!$U$5:$U$605,"Receita",Set!$G$5:$G$605,DRE!$D149)</f>
        <v>0</v>
      </c>
      <c r="N149" s="63">
        <f>SUMIFS(Out!$I$5:$I$605,Out!$U$5:$U$605,"Receita",Out!$G$5:$G$605,DRE!$D149)</f>
        <v>0</v>
      </c>
      <c r="O149" s="63">
        <f>SUMIFS(Nov!$I$5:$I$605,Nov!$U$5:$U$605,"Receita",Nov!$G$5:$G$605,DRE!$D149)</f>
        <v>0</v>
      </c>
      <c r="P149" s="63">
        <f>SUMIFS(Dez!$I$5:$I$605,Dez!$U$5:$U$605,"Receita",Dez!$G$5:$G$605,DRE!$D149)</f>
        <v>0</v>
      </c>
      <c r="Q149" s="63">
        <f t="shared" si="14"/>
        <v>0</v>
      </c>
    </row>
    <row r="150" spans="2:17" ht="28.5" customHeight="1" thickTop="1" thickBot="1" x14ac:dyDescent="0.3">
      <c r="B150" s="85">
        <v>147</v>
      </c>
      <c r="C150" s="46" t="str">
        <f>'PC Receitas'!G36</f>
        <v>4.2.32</v>
      </c>
      <c r="D150" s="47" t="str">
        <f>VLOOKUP(C150,'PC Receitas'!$G$4:$H$103,2,FALSE)</f>
        <v>-</v>
      </c>
      <c r="E150" s="63">
        <f>SUMIFS(Jan!$I$5:$I$605,Jan!$U$5:$U$605,"Receita",Jan!$G$5:$G$605,DRE!$D150)</f>
        <v>0</v>
      </c>
      <c r="F150" s="63">
        <f>SUMIFS(Fev!$I$5:$I$605,Fev!$U$5:$U$605,"Receita",Fev!$G$5:$G$605,DRE!$D150)</f>
        <v>0</v>
      </c>
      <c r="G150" s="63">
        <f>SUMIFS(Mar!$I$5:$I$605,Mar!$U$5:$U$605,"Receita",Mar!$G$5:$G$605,DRE!$D150)</f>
        <v>0</v>
      </c>
      <c r="H150" s="63">
        <f>SUMIFS(Abr!$I$5:$I$605,Abr!$U$5:$U$605,"Receita",Abr!$G$5:$G$605,DRE!$D150)</f>
        <v>0</v>
      </c>
      <c r="I150" s="63">
        <f>SUMIFS(Mai!$I$5:$I$605,Mai!$U$5:$U$605,"Receita",Mai!$G$5:$G$605,DRE!$D150)</f>
        <v>0</v>
      </c>
      <c r="J150" s="63">
        <f>SUMIFS(Jun!$I$5:$I$605,Jun!$U$5:$U$605,"Receita",Jun!$G$5:$G$605,DRE!$D150)</f>
        <v>0</v>
      </c>
      <c r="K150" s="63">
        <f>SUMIFS(Jul!$I$5:$I$605,Jul!$U$5:$U$605,"Receita",Jul!$G$5:$G$605,DRE!$D150)</f>
        <v>0</v>
      </c>
      <c r="L150" s="63">
        <f>SUMIFS(Ago!$I$5:$I$605,Ago!$U$5:$U$605,"Receita",Ago!$G$5:$G$605,DRE!$D150)</f>
        <v>0</v>
      </c>
      <c r="M150" s="63">
        <f>SUMIFS(Set!$I$5:$I$605,Set!$U$5:$U$605,"Receita",Set!$G$5:$G$605,DRE!$D150)</f>
        <v>0</v>
      </c>
      <c r="N150" s="63">
        <f>SUMIFS(Out!$I$5:$I$605,Out!$U$5:$U$605,"Receita",Out!$G$5:$G$605,DRE!$D150)</f>
        <v>0</v>
      </c>
      <c r="O150" s="63">
        <f>SUMIFS(Nov!$I$5:$I$605,Nov!$U$5:$U$605,"Receita",Nov!$G$5:$G$605,DRE!$D150)</f>
        <v>0</v>
      </c>
      <c r="P150" s="63">
        <f>SUMIFS(Dez!$I$5:$I$605,Dez!$U$5:$U$605,"Receita",Dez!$G$5:$G$605,DRE!$D150)</f>
        <v>0</v>
      </c>
      <c r="Q150" s="63">
        <f t="shared" si="14"/>
        <v>0</v>
      </c>
    </row>
    <row r="151" spans="2:17" ht="28.5" customHeight="1" thickTop="1" thickBot="1" x14ac:dyDescent="0.3">
      <c r="B151" s="85">
        <v>148</v>
      </c>
      <c r="C151" s="46" t="str">
        <f>'PC Receitas'!G37</f>
        <v>4.2.33</v>
      </c>
      <c r="D151" s="47" t="str">
        <f>VLOOKUP(C151,'PC Receitas'!$G$4:$H$103,2,FALSE)</f>
        <v>-</v>
      </c>
      <c r="E151" s="63">
        <f>SUMIFS(Jan!$I$5:$I$605,Jan!$U$5:$U$605,"Receita",Jan!$G$5:$G$605,DRE!$D151)</f>
        <v>0</v>
      </c>
      <c r="F151" s="63">
        <f>SUMIFS(Fev!$I$5:$I$605,Fev!$U$5:$U$605,"Receita",Fev!$G$5:$G$605,DRE!$D151)</f>
        <v>0</v>
      </c>
      <c r="G151" s="63">
        <f>SUMIFS(Mar!$I$5:$I$605,Mar!$U$5:$U$605,"Receita",Mar!$G$5:$G$605,DRE!$D151)</f>
        <v>0</v>
      </c>
      <c r="H151" s="63">
        <f>SUMIFS(Abr!$I$5:$I$605,Abr!$U$5:$U$605,"Receita",Abr!$G$5:$G$605,DRE!$D151)</f>
        <v>0</v>
      </c>
      <c r="I151" s="63">
        <f>SUMIFS(Mai!$I$5:$I$605,Mai!$U$5:$U$605,"Receita",Mai!$G$5:$G$605,DRE!$D151)</f>
        <v>0</v>
      </c>
      <c r="J151" s="63">
        <f>SUMIFS(Jun!$I$5:$I$605,Jun!$U$5:$U$605,"Receita",Jun!$G$5:$G$605,DRE!$D151)</f>
        <v>0</v>
      </c>
      <c r="K151" s="63">
        <f>SUMIFS(Jul!$I$5:$I$605,Jul!$U$5:$U$605,"Receita",Jul!$G$5:$G$605,DRE!$D151)</f>
        <v>0</v>
      </c>
      <c r="L151" s="63">
        <f>SUMIFS(Ago!$I$5:$I$605,Ago!$U$5:$U$605,"Receita",Ago!$G$5:$G$605,DRE!$D151)</f>
        <v>0</v>
      </c>
      <c r="M151" s="63">
        <f>SUMIFS(Set!$I$5:$I$605,Set!$U$5:$U$605,"Receita",Set!$G$5:$G$605,DRE!$D151)</f>
        <v>0</v>
      </c>
      <c r="N151" s="63">
        <f>SUMIFS(Out!$I$5:$I$605,Out!$U$5:$U$605,"Receita",Out!$G$5:$G$605,DRE!$D151)</f>
        <v>0</v>
      </c>
      <c r="O151" s="63">
        <f>SUMIFS(Nov!$I$5:$I$605,Nov!$U$5:$U$605,"Receita",Nov!$G$5:$G$605,DRE!$D151)</f>
        <v>0</v>
      </c>
      <c r="P151" s="63">
        <f>SUMIFS(Dez!$I$5:$I$605,Dez!$U$5:$U$605,"Receita",Dez!$G$5:$G$605,DRE!$D151)</f>
        <v>0</v>
      </c>
      <c r="Q151" s="63">
        <f t="shared" si="14"/>
        <v>0</v>
      </c>
    </row>
    <row r="152" spans="2:17" ht="28.5" customHeight="1" thickTop="1" thickBot="1" x14ac:dyDescent="0.3">
      <c r="B152" s="85">
        <v>149</v>
      </c>
      <c r="C152" s="46" t="str">
        <f>'PC Receitas'!G38</f>
        <v>4.2.34</v>
      </c>
      <c r="D152" s="47" t="str">
        <f>VLOOKUP(C152,'PC Receitas'!$G$4:$H$103,2,FALSE)</f>
        <v>-</v>
      </c>
      <c r="E152" s="63">
        <f>SUMIFS(Jan!$I$5:$I$605,Jan!$U$5:$U$605,"Receita",Jan!$G$5:$G$605,DRE!$D152)</f>
        <v>0</v>
      </c>
      <c r="F152" s="63">
        <f>SUMIFS(Fev!$I$5:$I$605,Fev!$U$5:$U$605,"Receita",Fev!$G$5:$G$605,DRE!$D152)</f>
        <v>0</v>
      </c>
      <c r="G152" s="63">
        <f>SUMIFS(Mar!$I$5:$I$605,Mar!$U$5:$U$605,"Receita",Mar!$G$5:$G$605,DRE!$D152)</f>
        <v>0</v>
      </c>
      <c r="H152" s="63">
        <f>SUMIFS(Abr!$I$5:$I$605,Abr!$U$5:$U$605,"Receita",Abr!$G$5:$G$605,DRE!$D152)</f>
        <v>0</v>
      </c>
      <c r="I152" s="63">
        <f>SUMIFS(Mai!$I$5:$I$605,Mai!$U$5:$U$605,"Receita",Mai!$G$5:$G$605,DRE!$D152)</f>
        <v>0</v>
      </c>
      <c r="J152" s="63">
        <f>SUMIFS(Jun!$I$5:$I$605,Jun!$U$5:$U$605,"Receita",Jun!$G$5:$G$605,DRE!$D152)</f>
        <v>0</v>
      </c>
      <c r="K152" s="63">
        <f>SUMIFS(Jul!$I$5:$I$605,Jul!$U$5:$U$605,"Receita",Jul!$G$5:$G$605,DRE!$D152)</f>
        <v>0</v>
      </c>
      <c r="L152" s="63">
        <f>SUMIFS(Ago!$I$5:$I$605,Ago!$U$5:$U$605,"Receita",Ago!$G$5:$G$605,DRE!$D152)</f>
        <v>0</v>
      </c>
      <c r="M152" s="63">
        <f>SUMIFS(Set!$I$5:$I$605,Set!$U$5:$U$605,"Receita",Set!$G$5:$G$605,DRE!$D152)</f>
        <v>0</v>
      </c>
      <c r="N152" s="63">
        <f>SUMIFS(Out!$I$5:$I$605,Out!$U$5:$U$605,"Receita",Out!$G$5:$G$605,DRE!$D152)</f>
        <v>0</v>
      </c>
      <c r="O152" s="63">
        <f>SUMIFS(Nov!$I$5:$I$605,Nov!$U$5:$U$605,"Receita",Nov!$G$5:$G$605,DRE!$D152)</f>
        <v>0</v>
      </c>
      <c r="P152" s="63">
        <f>SUMIFS(Dez!$I$5:$I$605,Dez!$U$5:$U$605,"Receita",Dez!$G$5:$G$605,DRE!$D152)</f>
        <v>0</v>
      </c>
      <c r="Q152" s="63">
        <f t="shared" si="14"/>
        <v>0</v>
      </c>
    </row>
    <row r="153" spans="2:17" ht="28.5" customHeight="1" thickTop="1" thickBot="1" x14ac:dyDescent="0.3">
      <c r="B153" s="85">
        <v>150</v>
      </c>
      <c r="C153" s="46" t="str">
        <f>'PC Receitas'!G39</f>
        <v>4.2.35</v>
      </c>
      <c r="D153" s="47" t="str">
        <f>VLOOKUP(C153,'PC Receitas'!$G$4:$H$103,2,FALSE)</f>
        <v>-</v>
      </c>
      <c r="E153" s="63">
        <f>SUMIFS(Jan!$I$5:$I$605,Jan!$U$5:$U$605,"Receita",Jan!$G$5:$G$605,DRE!$D153)</f>
        <v>0</v>
      </c>
      <c r="F153" s="63">
        <f>SUMIFS(Fev!$I$5:$I$605,Fev!$U$5:$U$605,"Receita",Fev!$G$5:$G$605,DRE!$D153)</f>
        <v>0</v>
      </c>
      <c r="G153" s="63">
        <f>SUMIFS(Mar!$I$5:$I$605,Mar!$U$5:$U$605,"Receita",Mar!$G$5:$G$605,DRE!$D153)</f>
        <v>0</v>
      </c>
      <c r="H153" s="63">
        <f>SUMIFS(Abr!$I$5:$I$605,Abr!$U$5:$U$605,"Receita",Abr!$G$5:$G$605,DRE!$D153)</f>
        <v>0</v>
      </c>
      <c r="I153" s="63">
        <f>SUMIFS(Mai!$I$5:$I$605,Mai!$U$5:$U$605,"Receita",Mai!$G$5:$G$605,DRE!$D153)</f>
        <v>0</v>
      </c>
      <c r="J153" s="63">
        <f>SUMIFS(Jun!$I$5:$I$605,Jun!$U$5:$U$605,"Receita",Jun!$G$5:$G$605,DRE!$D153)</f>
        <v>0</v>
      </c>
      <c r="K153" s="63">
        <f>SUMIFS(Jul!$I$5:$I$605,Jul!$U$5:$U$605,"Receita",Jul!$G$5:$G$605,DRE!$D153)</f>
        <v>0</v>
      </c>
      <c r="L153" s="63">
        <f>SUMIFS(Ago!$I$5:$I$605,Ago!$U$5:$U$605,"Receita",Ago!$G$5:$G$605,DRE!$D153)</f>
        <v>0</v>
      </c>
      <c r="M153" s="63">
        <f>SUMIFS(Set!$I$5:$I$605,Set!$U$5:$U$605,"Receita",Set!$G$5:$G$605,DRE!$D153)</f>
        <v>0</v>
      </c>
      <c r="N153" s="63">
        <f>SUMIFS(Out!$I$5:$I$605,Out!$U$5:$U$605,"Receita",Out!$G$5:$G$605,DRE!$D153)</f>
        <v>0</v>
      </c>
      <c r="O153" s="63">
        <f>SUMIFS(Nov!$I$5:$I$605,Nov!$U$5:$U$605,"Receita",Nov!$G$5:$G$605,DRE!$D153)</f>
        <v>0</v>
      </c>
      <c r="P153" s="63">
        <f>SUMIFS(Dez!$I$5:$I$605,Dez!$U$5:$U$605,"Receita",Dez!$G$5:$G$605,DRE!$D153)</f>
        <v>0</v>
      </c>
      <c r="Q153" s="63">
        <f t="shared" si="14"/>
        <v>0</v>
      </c>
    </row>
    <row r="154" spans="2:17" ht="28.5" customHeight="1" thickTop="1" thickBot="1" x14ac:dyDescent="0.3">
      <c r="B154" s="85">
        <v>151</v>
      </c>
      <c r="C154" s="46" t="str">
        <f>'PC Receitas'!G40</f>
        <v>4.2.36</v>
      </c>
      <c r="D154" s="47" t="str">
        <f>VLOOKUP(C154,'PC Receitas'!$G$4:$H$103,2,FALSE)</f>
        <v>-</v>
      </c>
      <c r="E154" s="63">
        <f>SUMIFS(Jan!$I$5:$I$605,Jan!$U$5:$U$605,"Receita",Jan!$G$5:$G$605,DRE!$D154)</f>
        <v>0</v>
      </c>
      <c r="F154" s="63">
        <f>SUMIFS(Fev!$I$5:$I$605,Fev!$U$5:$U$605,"Receita",Fev!$G$5:$G$605,DRE!$D154)</f>
        <v>0</v>
      </c>
      <c r="G154" s="63">
        <f>SUMIFS(Mar!$I$5:$I$605,Mar!$U$5:$U$605,"Receita",Mar!$G$5:$G$605,DRE!$D154)</f>
        <v>0</v>
      </c>
      <c r="H154" s="63">
        <f>SUMIFS(Abr!$I$5:$I$605,Abr!$U$5:$U$605,"Receita",Abr!$G$5:$G$605,DRE!$D154)</f>
        <v>0</v>
      </c>
      <c r="I154" s="63">
        <f>SUMIFS(Mai!$I$5:$I$605,Mai!$U$5:$U$605,"Receita",Mai!$G$5:$G$605,DRE!$D154)</f>
        <v>0</v>
      </c>
      <c r="J154" s="63">
        <f>SUMIFS(Jun!$I$5:$I$605,Jun!$U$5:$U$605,"Receita",Jun!$G$5:$G$605,DRE!$D154)</f>
        <v>0</v>
      </c>
      <c r="K154" s="63">
        <f>SUMIFS(Jul!$I$5:$I$605,Jul!$U$5:$U$605,"Receita",Jul!$G$5:$G$605,DRE!$D154)</f>
        <v>0</v>
      </c>
      <c r="L154" s="63">
        <f>SUMIFS(Ago!$I$5:$I$605,Ago!$U$5:$U$605,"Receita",Ago!$G$5:$G$605,DRE!$D154)</f>
        <v>0</v>
      </c>
      <c r="M154" s="63">
        <f>SUMIFS(Set!$I$5:$I$605,Set!$U$5:$U$605,"Receita",Set!$G$5:$G$605,DRE!$D154)</f>
        <v>0</v>
      </c>
      <c r="N154" s="63">
        <f>SUMIFS(Out!$I$5:$I$605,Out!$U$5:$U$605,"Receita",Out!$G$5:$G$605,DRE!$D154)</f>
        <v>0</v>
      </c>
      <c r="O154" s="63">
        <f>SUMIFS(Nov!$I$5:$I$605,Nov!$U$5:$U$605,"Receita",Nov!$G$5:$G$605,DRE!$D154)</f>
        <v>0</v>
      </c>
      <c r="P154" s="63">
        <f>SUMIFS(Dez!$I$5:$I$605,Dez!$U$5:$U$605,"Receita",Dez!$G$5:$G$605,DRE!$D154)</f>
        <v>0</v>
      </c>
      <c r="Q154" s="63">
        <f t="shared" si="14"/>
        <v>0</v>
      </c>
    </row>
    <row r="155" spans="2:17" ht="28.5" customHeight="1" thickTop="1" thickBot="1" x14ac:dyDescent="0.3">
      <c r="B155" s="85">
        <v>152</v>
      </c>
      <c r="C155" s="46" t="str">
        <f>'PC Receitas'!G41</f>
        <v>4.2.37</v>
      </c>
      <c r="D155" s="47" t="str">
        <f>VLOOKUP(C155,'PC Receitas'!$G$4:$H$103,2,FALSE)</f>
        <v>-</v>
      </c>
      <c r="E155" s="63">
        <f>SUMIFS(Jan!$I$5:$I$605,Jan!$U$5:$U$605,"Receita",Jan!$G$5:$G$605,DRE!$D155)</f>
        <v>0</v>
      </c>
      <c r="F155" s="63">
        <f>SUMIFS(Fev!$I$5:$I$605,Fev!$U$5:$U$605,"Receita",Fev!$G$5:$G$605,DRE!$D155)</f>
        <v>0</v>
      </c>
      <c r="G155" s="63">
        <f>SUMIFS(Mar!$I$5:$I$605,Mar!$U$5:$U$605,"Receita",Mar!$G$5:$G$605,DRE!$D155)</f>
        <v>0</v>
      </c>
      <c r="H155" s="63">
        <f>SUMIFS(Abr!$I$5:$I$605,Abr!$U$5:$U$605,"Receita",Abr!$G$5:$G$605,DRE!$D155)</f>
        <v>0</v>
      </c>
      <c r="I155" s="63">
        <f>SUMIFS(Mai!$I$5:$I$605,Mai!$U$5:$U$605,"Receita",Mai!$G$5:$G$605,DRE!$D155)</f>
        <v>0</v>
      </c>
      <c r="J155" s="63">
        <f>SUMIFS(Jun!$I$5:$I$605,Jun!$U$5:$U$605,"Receita",Jun!$G$5:$G$605,DRE!$D155)</f>
        <v>0</v>
      </c>
      <c r="K155" s="63">
        <f>SUMIFS(Jul!$I$5:$I$605,Jul!$U$5:$U$605,"Receita",Jul!$G$5:$G$605,DRE!$D155)</f>
        <v>0</v>
      </c>
      <c r="L155" s="63">
        <f>SUMIFS(Ago!$I$5:$I$605,Ago!$U$5:$U$605,"Receita",Ago!$G$5:$G$605,DRE!$D155)</f>
        <v>0</v>
      </c>
      <c r="M155" s="63">
        <f>SUMIFS(Set!$I$5:$I$605,Set!$U$5:$U$605,"Receita",Set!$G$5:$G$605,DRE!$D155)</f>
        <v>0</v>
      </c>
      <c r="N155" s="63">
        <f>SUMIFS(Out!$I$5:$I$605,Out!$U$5:$U$605,"Receita",Out!$G$5:$G$605,DRE!$D155)</f>
        <v>0</v>
      </c>
      <c r="O155" s="63">
        <f>SUMIFS(Nov!$I$5:$I$605,Nov!$U$5:$U$605,"Receita",Nov!$G$5:$G$605,DRE!$D155)</f>
        <v>0</v>
      </c>
      <c r="P155" s="63">
        <f>SUMIFS(Dez!$I$5:$I$605,Dez!$U$5:$U$605,"Receita",Dez!$G$5:$G$605,DRE!$D155)</f>
        <v>0</v>
      </c>
      <c r="Q155" s="63">
        <f t="shared" si="14"/>
        <v>0</v>
      </c>
    </row>
    <row r="156" spans="2:17" ht="28.5" customHeight="1" thickTop="1" thickBot="1" x14ac:dyDescent="0.3">
      <c r="B156" s="85">
        <v>153</v>
      </c>
      <c r="C156" s="46" t="str">
        <f>'PC Receitas'!G42</f>
        <v>4.2.38</v>
      </c>
      <c r="D156" s="47" t="str">
        <f>VLOOKUP(C156,'PC Receitas'!$G$4:$H$103,2,FALSE)</f>
        <v>-</v>
      </c>
      <c r="E156" s="63">
        <f>SUMIFS(Jan!$I$5:$I$605,Jan!$U$5:$U$605,"Receita",Jan!$G$5:$G$605,DRE!$D156)</f>
        <v>0</v>
      </c>
      <c r="F156" s="63">
        <f>SUMIFS(Fev!$I$5:$I$605,Fev!$U$5:$U$605,"Receita",Fev!$G$5:$G$605,DRE!$D156)</f>
        <v>0</v>
      </c>
      <c r="G156" s="63">
        <f>SUMIFS(Mar!$I$5:$I$605,Mar!$U$5:$U$605,"Receita",Mar!$G$5:$G$605,DRE!$D156)</f>
        <v>0</v>
      </c>
      <c r="H156" s="63">
        <f>SUMIFS(Abr!$I$5:$I$605,Abr!$U$5:$U$605,"Receita",Abr!$G$5:$G$605,DRE!$D156)</f>
        <v>0</v>
      </c>
      <c r="I156" s="63">
        <f>SUMIFS(Mai!$I$5:$I$605,Mai!$U$5:$U$605,"Receita",Mai!$G$5:$G$605,DRE!$D156)</f>
        <v>0</v>
      </c>
      <c r="J156" s="63">
        <f>SUMIFS(Jun!$I$5:$I$605,Jun!$U$5:$U$605,"Receita",Jun!$G$5:$G$605,DRE!$D156)</f>
        <v>0</v>
      </c>
      <c r="K156" s="63">
        <f>SUMIFS(Jul!$I$5:$I$605,Jul!$U$5:$U$605,"Receita",Jul!$G$5:$G$605,DRE!$D156)</f>
        <v>0</v>
      </c>
      <c r="L156" s="63">
        <f>SUMIFS(Ago!$I$5:$I$605,Ago!$U$5:$U$605,"Receita",Ago!$G$5:$G$605,DRE!$D156)</f>
        <v>0</v>
      </c>
      <c r="M156" s="63">
        <f>SUMIFS(Set!$I$5:$I$605,Set!$U$5:$U$605,"Receita",Set!$G$5:$G$605,DRE!$D156)</f>
        <v>0</v>
      </c>
      <c r="N156" s="63">
        <f>SUMIFS(Out!$I$5:$I$605,Out!$U$5:$U$605,"Receita",Out!$G$5:$G$605,DRE!$D156)</f>
        <v>0</v>
      </c>
      <c r="O156" s="63">
        <f>SUMIFS(Nov!$I$5:$I$605,Nov!$U$5:$U$605,"Receita",Nov!$G$5:$G$605,DRE!$D156)</f>
        <v>0</v>
      </c>
      <c r="P156" s="63">
        <f>SUMIFS(Dez!$I$5:$I$605,Dez!$U$5:$U$605,"Receita",Dez!$G$5:$G$605,DRE!$D156)</f>
        <v>0</v>
      </c>
      <c r="Q156" s="63">
        <f t="shared" si="14"/>
        <v>0</v>
      </c>
    </row>
    <row r="157" spans="2:17" ht="28.5" customHeight="1" thickTop="1" thickBot="1" x14ac:dyDescent="0.3">
      <c r="B157" s="85">
        <v>154</v>
      </c>
      <c r="C157" s="46" t="str">
        <f>'PC Receitas'!G43</f>
        <v>4.2.39</v>
      </c>
      <c r="D157" s="47" t="str">
        <f>VLOOKUP(C157,'PC Receitas'!$G$4:$H$103,2,FALSE)</f>
        <v>-</v>
      </c>
      <c r="E157" s="63">
        <f>SUMIFS(Jan!$I$5:$I$605,Jan!$U$5:$U$605,"Receita",Jan!$G$5:$G$605,DRE!$D157)</f>
        <v>0</v>
      </c>
      <c r="F157" s="63">
        <f>SUMIFS(Fev!$I$5:$I$605,Fev!$U$5:$U$605,"Receita",Fev!$G$5:$G$605,DRE!$D157)</f>
        <v>0</v>
      </c>
      <c r="G157" s="63">
        <f>SUMIFS(Mar!$I$5:$I$605,Mar!$U$5:$U$605,"Receita",Mar!$G$5:$G$605,DRE!$D157)</f>
        <v>0</v>
      </c>
      <c r="H157" s="63">
        <f>SUMIFS(Abr!$I$5:$I$605,Abr!$U$5:$U$605,"Receita",Abr!$G$5:$G$605,DRE!$D157)</f>
        <v>0</v>
      </c>
      <c r="I157" s="63">
        <f>SUMIFS(Mai!$I$5:$I$605,Mai!$U$5:$U$605,"Receita",Mai!$G$5:$G$605,DRE!$D157)</f>
        <v>0</v>
      </c>
      <c r="J157" s="63">
        <f>SUMIFS(Jun!$I$5:$I$605,Jun!$U$5:$U$605,"Receita",Jun!$G$5:$G$605,DRE!$D157)</f>
        <v>0</v>
      </c>
      <c r="K157" s="63">
        <f>SUMIFS(Jul!$I$5:$I$605,Jul!$U$5:$U$605,"Receita",Jul!$G$5:$G$605,DRE!$D157)</f>
        <v>0</v>
      </c>
      <c r="L157" s="63">
        <f>SUMIFS(Ago!$I$5:$I$605,Ago!$U$5:$U$605,"Receita",Ago!$G$5:$G$605,DRE!$D157)</f>
        <v>0</v>
      </c>
      <c r="M157" s="63">
        <f>SUMIFS(Set!$I$5:$I$605,Set!$U$5:$U$605,"Receita",Set!$G$5:$G$605,DRE!$D157)</f>
        <v>0</v>
      </c>
      <c r="N157" s="63">
        <f>SUMIFS(Out!$I$5:$I$605,Out!$U$5:$U$605,"Receita",Out!$G$5:$G$605,DRE!$D157)</f>
        <v>0</v>
      </c>
      <c r="O157" s="63">
        <f>SUMIFS(Nov!$I$5:$I$605,Nov!$U$5:$U$605,"Receita",Nov!$G$5:$G$605,DRE!$D157)</f>
        <v>0</v>
      </c>
      <c r="P157" s="63">
        <f>SUMIFS(Dez!$I$5:$I$605,Dez!$U$5:$U$605,"Receita",Dez!$G$5:$G$605,DRE!$D157)</f>
        <v>0</v>
      </c>
      <c r="Q157" s="63">
        <f t="shared" si="14"/>
        <v>0</v>
      </c>
    </row>
    <row r="158" spans="2:17" ht="28.5" customHeight="1" thickTop="1" thickBot="1" x14ac:dyDescent="0.3">
      <c r="B158" s="85">
        <v>155</v>
      </c>
      <c r="C158" s="46" t="str">
        <f>'PC Receitas'!G44</f>
        <v>4.2.40</v>
      </c>
      <c r="D158" s="47" t="str">
        <f>VLOOKUP(C158,'PC Receitas'!$G$4:$H$103,2,FALSE)</f>
        <v>-</v>
      </c>
      <c r="E158" s="63">
        <f>SUMIFS(Jan!$I$5:$I$605,Jan!$U$5:$U$605,"Receita",Jan!$G$5:$G$605,DRE!$D158)</f>
        <v>0</v>
      </c>
      <c r="F158" s="63">
        <f>SUMIFS(Fev!$I$5:$I$605,Fev!$U$5:$U$605,"Receita",Fev!$G$5:$G$605,DRE!$D158)</f>
        <v>0</v>
      </c>
      <c r="G158" s="63">
        <f>SUMIFS(Mar!$I$5:$I$605,Mar!$U$5:$U$605,"Receita",Mar!$G$5:$G$605,DRE!$D158)</f>
        <v>0</v>
      </c>
      <c r="H158" s="63">
        <f>SUMIFS(Abr!$I$5:$I$605,Abr!$U$5:$U$605,"Receita",Abr!$G$5:$G$605,DRE!$D158)</f>
        <v>0</v>
      </c>
      <c r="I158" s="63">
        <f>SUMIFS(Mai!$I$5:$I$605,Mai!$U$5:$U$605,"Receita",Mai!$G$5:$G$605,DRE!$D158)</f>
        <v>0</v>
      </c>
      <c r="J158" s="63">
        <f>SUMIFS(Jun!$I$5:$I$605,Jun!$U$5:$U$605,"Receita",Jun!$G$5:$G$605,DRE!$D158)</f>
        <v>0</v>
      </c>
      <c r="K158" s="63">
        <f>SUMIFS(Jul!$I$5:$I$605,Jul!$U$5:$U$605,"Receita",Jul!$G$5:$G$605,DRE!$D158)</f>
        <v>0</v>
      </c>
      <c r="L158" s="63">
        <f>SUMIFS(Ago!$I$5:$I$605,Ago!$U$5:$U$605,"Receita",Ago!$G$5:$G$605,DRE!$D158)</f>
        <v>0</v>
      </c>
      <c r="M158" s="63">
        <f>SUMIFS(Set!$I$5:$I$605,Set!$U$5:$U$605,"Receita",Set!$G$5:$G$605,DRE!$D158)</f>
        <v>0</v>
      </c>
      <c r="N158" s="63">
        <f>SUMIFS(Out!$I$5:$I$605,Out!$U$5:$U$605,"Receita",Out!$G$5:$G$605,DRE!$D158)</f>
        <v>0</v>
      </c>
      <c r="O158" s="63">
        <f>SUMIFS(Nov!$I$5:$I$605,Nov!$U$5:$U$605,"Receita",Nov!$G$5:$G$605,DRE!$D158)</f>
        <v>0</v>
      </c>
      <c r="P158" s="63">
        <f>SUMIFS(Dez!$I$5:$I$605,Dez!$U$5:$U$605,"Receita",Dez!$G$5:$G$605,DRE!$D158)</f>
        <v>0</v>
      </c>
      <c r="Q158" s="63">
        <f t="shared" si="14"/>
        <v>0</v>
      </c>
    </row>
    <row r="159" spans="2:17" ht="28.5" customHeight="1" thickTop="1" thickBot="1" x14ac:dyDescent="0.3">
      <c r="B159" s="85">
        <v>156</v>
      </c>
      <c r="C159" s="46" t="str">
        <f>'PC Receitas'!G45</f>
        <v>4.2.41</v>
      </c>
      <c r="D159" s="47" t="str">
        <f>VLOOKUP(C159,'PC Receitas'!$G$4:$H$103,2,FALSE)</f>
        <v>-</v>
      </c>
      <c r="E159" s="63">
        <f>SUMIFS(Jan!$I$5:$I$605,Jan!$U$5:$U$605,"Receita",Jan!$G$5:$G$605,DRE!$D159)</f>
        <v>0</v>
      </c>
      <c r="F159" s="63">
        <f>SUMIFS(Fev!$I$5:$I$605,Fev!$U$5:$U$605,"Receita",Fev!$G$5:$G$605,DRE!$D159)</f>
        <v>0</v>
      </c>
      <c r="G159" s="63">
        <f>SUMIFS(Mar!$I$5:$I$605,Mar!$U$5:$U$605,"Receita",Mar!$G$5:$G$605,DRE!$D159)</f>
        <v>0</v>
      </c>
      <c r="H159" s="63">
        <f>SUMIFS(Abr!$I$5:$I$605,Abr!$U$5:$U$605,"Receita",Abr!$G$5:$G$605,DRE!$D159)</f>
        <v>0</v>
      </c>
      <c r="I159" s="63">
        <f>SUMIFS(Mai!$I$5:$I$605,Mai!$U$5:$U$605,"Receita",Mai!$G$5:$G$605,DRE!$D159)</f>
        <v>0</v>
      </c>
      <c r="J159" s="63">
        <f>SUMIFS(Jun!$I$5:$I$605,Jun!$U$5:$U$605,"Receita",Jun!$G$5:$G$605,DRE!$D159)</f>
        <v>0</v>
      </c>
      <c r="K159" s="63">
        <f>SUMIFS(Jul!$I$5:$I$605,Jul!$U$5:$U$605,"Receita",Jul!$G$5:$G$605,DRE!$D159)</f>
        <v>0</v>
      </c>
      <c r="L159" s="63">
        <f>SUMIFS(Ago!$I$5:$I$605,Ago!$U$5:$U$605,"Receita",Ago!$G$5:$G$605,DRE!$D159)</f>
        <v>0</v>
      </c>
      <c r="M159" s="63">
        <f>SUMIFS(Set!$I$5:$I$605,Set!$U$5:$U$605,"Receita",Set!$G$5:$G$605,DRE!$D159)</f>
        <v>0</v>
      </c>
      <c r="N159" s="63">
        <f>SUMIFS(Out!$I$5:$I$605,Out!$U$5:$U$605,"Receita",Out!$G$5:$G$605,DRE!$D159)</f>
        <v>0</v>
      </c>
      <c r="O159" s="63">
        <f>SUMIFS(Nov!$I$5:$I$605,Nov!$U$5:$U$605,"Receita",Nov!$G$5:$G$605,DRE!$D159)</f>
        <v>0</v>
      </c>
      <c r="P159" s="63">
        <f>SUMIFS(Dez!$I$5:$I$605,Dez!$U$5:$U$605,"Receita",Dez!$G$5:$G$605,DRE!$D159)</f>
        <v>0</v>
      </c>
      <c r="Q159" s="63">
        <f t="shared" si="14"/>
        <v>0</v>
      </c>
    </row>
    <row r="160" spans="2:17" ht="28.5" customHeight="1" thickTop="1" thickBot="1" x14ac:dyDescent="0.3">
      <c r="B160" s="85">
        <v>157</v>
      </c>
      <c r="C160" s="46" t="str">
        <f>'PC Receitas'!G46</f>
        <v>4.2.42</v>
      </c>
      <c r="D160" s="47" t="str">
        <f>VLOOKUP(C160,'PC Receitas'!$G$4:$H$103,2,FALSE)</f>
        <v>-</v>
      </c>
      <c r="E160" s="63">
        <f>SUMIFS(Jan!$I$5:$I$605,Jan!$U$5:$U$605,"Receita",Jan!$G$5:$G$605,DRE!$D160)</f>
        <v>0</v>
      </c>
      <c r="F160" s="63">
        <f>SUMIFS(Fev!$I$5:$I$605,Fev!$U$5:$U$605,"Receita",Fev!$G$5:$G$605,DRE!$D160)</f>
        <v>0</v>
      </c>
      <c r="G160" s="63">
        <f>SUMIFS(Mar!$I$5:$I$605,Mar!$U$5:$U$605,"Receita",Mar!$G$5:$G$605,DRE!$D160)</f>
        <v>0</v>
      </c>
      <c r="H160" s="63">
        <f>SUMIFS(Abr!$I$5:$I$605,Abr!$U$5:$U$605,"Receita",Abr!$G$5:$G$605,DRE!$D160)</f>
        <v>0</v>
      </c>
      <c r="I160" s="63">
        <f>SUMIFS(Mai!$I$5:$I$605,Mai!$U$5:$U$605,"Receita",Mai!$G$5:$G$605,DRE!$D160)</f>
        <v>0</v>
      </c>
      <c r="J160" s="63">
        <f>SUMIFS(Jun!$I$5:$I$605,Jun!$U$5:$U$605,"Receita",Jun!$G$5:$G$605,DRE!$D160)</f>
        <v>0</v>
      </c>
      <c r="K160" s="63">
        <f>SUMIFS(Jul!$I$5:$I$605,Jul!$U$5:$U$605,"Receita",Jul!$G$5:$G$605,DRE!$D160)</f>
        <v>0</v>
      </c>
      <c r="L160" s="63">
        <f>SUMIFS(Ago!$I$5:$I$605,Ago!$U$5:$U$605,"Receita",Ago!$G$5:$G$605,DRE!$D160)</f>
        <v>0</v>
      </c>
      <c r="M160" s="63">
        <f>SUMIFS(Set!$I$5:$I$605,Set!$U$5:$U$605,"Receita",Set!$G$5:$G$605,DRE!$D160)</f>
        <v>0</v>
      </c>
      <c r="N160" s="63">
        <f>SUMIFS(Out!$I$5:$I$605,Out!$U$5:$U$605,"Receita",Out!$G$5:$G$605,DRE!$D160)</f>
        <v>0</v>
      </c>
      <c r="O160" s="63">
        <f>SUMIFS(Nov!$I$5:$I$605,Nov!$U$5:$U$605,"Receita",Nov!$G$5:$G$605,DRE!$D160)</f>
        <v>0</v>
      </c>
      <c r="P160" s="63">
        <f>SUMIFS(Dez!$I$5:$I$605,Dez!$U$5:$U$605,"Receita",Dez!$G$5:$G$605,DRE!$D160)</f>
        <v>0</v>
      </c>
      <c r="Q160" s="63">
        <f t="shared" si="14"/>
        <v>0</v>
      </c>
    </row>
    <row r="161" spans="2:17" ht="28.5" customHeight="1" thickTop="1" thickBot="1" x14ac:dyDescent="0.3">
      <c r="B161" s="85">
        <v>158</v>
      </c>
      <c r="C161" s="46" t="str">
        <f>'PC Receitas'!G47</f>
        <v>4.2.43</v>
      </c>
      <c r="D161" s="47" t="str">
        <f>VLOOKUP(C161,'PC Receitas'!$G$4:$H$103,2,FALSE)</f>
        <v>-</v>
      </c>
      <c r="E161" s="63">
        <f>SUMIFS(Jan!$I$5:$I$605,Jan!$U$5:$U$605,"Receita",Jan!$G$5:$G$605,DRE!$D161)</f>
        <v>0</v>
      </c>
      <c r="F161" s="63">
        <f>SUMIFS(Fev!$I$5:$I$605,Fev!$U$5:$U$605,"Receita",Fev!$G$5:$G$605,DRE!$D161)</f>
        <v>0</v>
      </c>
      <c r="G161" s="63">
        <f>SUMIFS(Mar!$I$5:$I$605,Mar!$U$5:$U$605,"Receita",Mar!$G$5:$G$605,DRE!$D161)</f>
        <v>0</v>
      </c>
      <c r="H161" s="63">
        <f>SUMIFS(Abr!$I$5:$I$605,Abr!$U$5:$U$605,"Receita",Abr!$G$5:$G$605,DRE!$D161)</f>
        <v>0</v>
      </c>
      <c r="I161" s="63">
        <f>SUMIFS(Mai!$I$5:$I$605,Mai!$U$5:$U$605,"Receita",Mai!$G$5:$G$605,DRE!$D161)</f>
        <v>0</v>
      </c>
      <c r="J161" s="63">
        <f>SUMIFS(Jun!$I$5:$I$605,Jun!$U$5:$U$605,"Receita",Jun!$G$5:$G$605,DRE!$D161)</f>
        <v>0</v>
      </c>
      <c r="K161" s="63">
        <f>SUMIFS(Jul!$I$5:$I$605,Jul!$U$5:$U$605,"Receita",Jul!$G$5:$G$605,DRE!$D161)</f>
        <v>0</v>
      </c>
      <c r="L161" s="63">
        <f>SUMIFS(Ago!$I$5:$I$605,Ago!$U$5:$U$605,"Receita",Ago!$G$5:$G$605,DRE!$D161)</f>
        <v>0</v>
      </c>
      <c r="M161" s="63">
        <f>SUMIFS(Set!$I$5:$I$605,Set!$U$5:$U$605,"Receita",Set!$G$5:$G$605,DRE!$D161)</f>
        <v>0</v>
      </c>
      <c r="N161" s="63">
        <f>SUMIFS(Out!$I$5:$I$605,Out!$U$5:$U$605,"Receita",Out!$G$5:$G$605,DRE!$D161)</f>
        <v>0</v>
      </c>
      <c r="O161" s="63">
        <f>SUMIFS(Nov!$I$5:$I$605,Nov!$U$5:$U$605,"Receita",Nov!$G$5:$G$605,DRE!$D161)</f>
        <v>0</v>
      </c>
      <c r="P161" s="63">
        <f>SUMIFS(Dez!$I$5:$I$605,Dez!$U$5:$U$605,"Receita",Dez!$G$5:$G$605,DRE!$D161)</f>
        <v>0</v>
      </c>
      <c r="Q161" s="63">
        <f t="shared" si="14"/>
        <v>0</v>
      </c>
    </row>
    <row r="162" spans="2:17" ht="28.5" customHeight="1" thickTop="1" thickBot="1" x14ac:dyDescent="0.3">
      <c r="B162" s="85">
        <v>159</v>
      </c>
      <c r="C162" s="46" t="str">
        <f>'PC Receitas'!G48</f>
        <v>4.2.44</v>
      </c>
      <c r="D162" s="47" t="str">
        <f>VLOOKUP(C162,'PC Receitas'!$G$4:$H$103,2,FALSE)</f>
        <v>-</v>
      </c>
      <c r="E162" s="63">
        <f>SUMIFS(Jan!$I$5:$I$605,Jan!$U$5:$U$605,"Receita",Jan!$G$5:$G$605,DRE!$D162)</f>
        <v>0</v>
      </c>
      <c r="F162" s="63">
        <f>SUMIFS(Fev!$I$5:$I$605,Fev!$U$5:$U$605,"Receita",Fev!$G$5:$G$605,DRE!$D162)</f>
        <v>0</v>
      </c>
      <c r="G162" s="63">
        <f>SUMIFS(Mar!$I$5:$I$605,Mar!$U$5:$U$605,"Receita",Mar!$G$5:$G$605,DRE!$D162)</f>
        <v>0</v>
      </c>
      <c r="H162" s="63">
        <f>SUMIFS(Abr!$I$5:$I$605,Abr!$U$5:$U$605,"Receita",Abr!$G$5:$G$605,DRE!$D162)</f>
        <v>0</v>
      </c>
      <c r="I162" s="63">
        <f>SUMIFS(Mai!$I$5:$I$605,Mai!$U$5:$U$605,"Receita",Mai!$G$5:$G$605,DRE!$D162)</f>
        <v>0</v>
      </c>
      <c r="J162" s="63">
        <f>SUMIFS(Jun!$I$5:$I$605,Jun!$U$5:$U$605,"Receita",Jun!$G$5:$G$605,DRE!$D162)</f>
        <v>0</v>
      </c>
      <c r="K162" s="63">
        <f>SUMIFS(Jul!$I$5:$I$605,Jul!$U$5:$U$605,"Receita",Jul!$G$5:$G$605,DRE!$D162)</f>
        <v>0</v>
      </c>
      <c r="L162" s="63">
        <f>SUMIFS(Ago!$I$5:$I$605,Ago!$U$5:$U$605,"Receita",Ago!$G$5:$G$605,DRE!$D162)</f>
        <v>0</v>
      </c>
      <c r="M162" s="63">
        <f>SUMIFS(Set!$I$5:$I$605,Set!$U$5:$U$605,"Receita",Set!$G$5:$G$605,DRE!$D162)</f>
        <v>0</v>
      </c>
      <c r="N162" s="63">
        <f>SUMIFS(Out!$I$5:$I$605,Out!$U$5:$U$605,"Receita",Out!$G$5:$G$605,DRE!$D162)</f>
        <v>0</v>
      </c>
      <c r="O162" s="63">
        <f>SUMIFS(Nov!$I$5:$I$605,Nov!$U$5:$U$605,"Receita",Nov!$G$5:$G$605,DRE!$D162)</f>
        <v>0</v>
      </c>
      <c r="P162" s="63">
        <f>SUMIFS(Dez!$I$5:$I$605,Dez!$U$5:$U$605,"Receita",Dez!$G$5:$G$605,DRE!$D162)</f>
        <v>0</v>
      </c>
      <c r="Q162" s="63">
        <f t="shared" si="14"/>
        <v>0</v>
      </c>
    </row>
    <row r="163" spans="2:17" ht="28.5" customHeight="1" thickTop="1" thickBot="1" x14ac:dyDescent="0.3">
      <c r="B163" s="85">
        <v>160</v>
      </c>
      <c r="C163" s="46" t="str">
        <f>'PC Receitas'!G49</f>
        <v>4.2.45</v>
      </c>
      <c r="D163" s="47" t="str">
        <f>VLOOKUP(C163,'PC Receitas'!$G$4:$H$103,2,FALSE)</f>
        <v>-</v>
      </c>
      <c r="E163" s="63">
        <f>SUMIFS(Jan!$I$5:$I$605,Jan!$U$5:$U$605,"Receita",Jan!$G$5:$G$605,DRE!$D163)</f>
        <v>0</v>
      </c>
      <c r="F163" s="63">
        <f>SUMIFS(Fev!$I$5:$I$605,Fev!$U$5:$U$605,"Receita",Fev!$G$5:$G$605,DRE!$D163)</f>
        <v>0</v>
      </c>
      <c r="G163" s="63">
        <f>SUMIFS(Mar!$I$5:$I$605,Mar!$U$5:$U$605,"Receita",Mar!$G$5:$G$605,DRE!$D163)</f>
        <v>0</v>
      </c>
      <c r="H163" s="63">
        <f>SUMIFS(Abr!$I$5:$I$605,Abr!$U$5:$U$605,"Receita",Abr!$G$5:$G$605,DRE!$D163)</f>
        <v>0</v>
      </c>
      <c r="I163" s="63">
        <f>SUMIFS(Mai!$I$5:$I$605,Mai!$U$5:$U$605,"Receita",Mai!$G$5:$G$605,DRE!$D163)</f>
        <v>0</v>
      </c>
      <c r="J163" s="63">
        <f>SUMIFS(Jun!$I$5:$I$605,Jun!$U$5:$U$605,"Receita",Jun!$G$5:$G$605,DRE!$D163)</f>
        <v>0</v>
      </c>
      <c r="K163" s="63">
        <f>SUMIFS(Jul!$I$5:$I$605,Jul!$U$5:$U$605,"Receita",Jul!$G$5:$G$605,DRE!$D163)</f>
        <v>0</v>
      </c>
      <c r="L163" s="63">
        <f>SUMIFS(Ago!$I$5:$I$605,Ago!$U$5:$U$605,"Receita",Ago!$G$5:$G$605,DRE!$D163)</f>
        <v>0</v>
      </c>
      <c r="M163" s="63">
        <f>SUMIFS(Set!$I$5:$I$605,Set!$U$5:$U$605,"Receita",Set!$G$5:$G$605,DRE!$D163)</f>
        <v>0</v>
      </c>
      <c r="N163" s="63">
        <f>SUMIFS(Out!$I$5:$I$605,Out!$U$5:$U$605,"Receita",Out!$G$5:$G$605,DRE!$D163)</f>
        <v>0</v>
      </c>
      <c r="O163" s="63">
        <f>SUMIFS(Nov!$I$5:$I$605,Nov!$U$5:$U$605,"Receita",Nov!$G$5:$G$605,DRE!$D163)</f>
        <v>0</v>
      </c>
      <c r="P163" s="63">
        <f>SUMIFS(Dez!$I$5:$I$605,Dez!$U$5:$U$605,"Receita",Dez!$G$5:$G$605,DRE!$D163)</f>
        <v>0</v>
      </c>
      <c r="Q163" s="63">
        <f t="shared" si="14"/>
        <v>0</v>
      </c>
    </row>
    <row r="164" spans="2:17" ht="28.5" customHeight="1" thickTop="1" thickBot="1" x14ac:dyDescent="0.3">
      <c r="B164" s="85">
        <v>161</v>
      </c>
      <c r="C164" s="46" t="str">
        <f>'PC Receitas'!G50</f>
        <v>4.2.46</v>
      </c>
      <c r="D164" s="47" t="str">
        <f>VLOOKUP(C164,'PC Receitas'!$G$4:$H$103,2,FALSE)</f>
        <v>-</v>
      </c>
      <c r="E164" s="63">
        <f>SUMIFS(Jan!$I$5:$I$605,Jan!$U$5:$U$605,"Receita",Jan!$G$5:$G$605,DRE!$D164)</f>
        <v>0</v>
      </c>
      <c r="F164" s="63">
        <f>SUMIFS(Fev!$I$5:$I$605,Fev!$U$5:$U$605,"Receita",Fev!$G$5:$G$605,DRE!$D164)</f>
        <v>0</v>
      </c>
      <c r="G164" s="63">
        <f>SUMIFS(Mar!$I$5:$I$605,Mar!$U$5:$U$605,"Receita",Mar!$G$5:$G$605,DRE!$D164)</f>
        <v>0</v>
      </c>
      <c r="H164" s="63">
        <f>SUMIFS(Abr!$I$5:$I$605,Abr!$U$5:$U$605,"Receita",Abr!$G$5:$G$605,DRE!$D164)</f>
        <v>0</v>
      </c>
      <c r="I164" s="63">
        <f>SUMIFS(Mai!$I$5:$I$605,Mai!$U$5:$U$605,"Receita",Mai!$G$5:$G$605,DRE!$D164)</f>
        <v>0</v>
      </c>
      <c r="J164" s="63">
        <f>SUMIFS(Jun!$I$5:$I$605,Jun!$U$5:$U$605,"Receita",Jun!$G$5:$G$605,DRE!$D164)</f>
        <v>0</v>
      </c>
      <c r="K164" s="63">
        <f>SUMIFS(Jul!$I$5:$I$605,Jul!$U$5:$U$605,"Receita",Jul!$G$5:$G$605,DRE!$D164)</f>
        <v>0</v>
      </c>
      <c r="L164" s="63">
        <f>SUMIFS(Ago!$I$5:$I$605,Ago!$U$5:$U$605,"Receita",Ago!$G$5:$G$605,DRE!$D164)</f>
        <v>0</v>
      </c>
      <c r="M164" s="63">
        <f>SUMIFS(Set!$I$5:$I$605,Set!$U$5:$U$605,"Receita",Set!$G$5:$G$605,DRE!$D164)</f>
        <v>0</v>
      </c>
      <c r="N164" s="63">
        <f>SUMIFS(Out!$I$5:$I$605,Out!$U$5:$U$605,"Receita",Out!$G$5:$G$605,DRE!$D164)</f>
        <v>0</v>
      </c>
      <c r="O164" s="63">
        <f>SUMIFS(Nov!$I$5:$I$605,Nov!$U$5:$U$605,"Receita",Nov!$G$5:$G$605,DRE!$D164)</f>
        <v>0</v>
      </c>
      <c r="P164" s="63">
        <f>SUMIFS(Dez!$I$5:$I$605,Dez!$U$5:$U$605,"Receita",Dez!$G$5:$G$605,DRE!$D164)</f>
        <v>0</v>
      </c>
      <c r="Q164" s="63">
        <f t="shared" si="14"/>
        <v>0</v>
      </c>
    </row>
    <row r="165" spans="2:17" ht="28.5" customHeight="1" thickTop="1" thickBot="1" x14ac:dyDescent="0.3">
      <c r="B165" s="85">
        <v>162</v>
      </c>
      <c r="C165" s="46" t="str">
        <f>'PC Receitas'!G51</f>
        <v>4.2.47</v>
      </c>
      <c r="D165" s="47" t="str">
        <f>VLOOKUP(C165,'PC Receitas'!$G$4:$H$103,2,FALSE)</f>
        <v>-</v>
      </c>
      <c r="E165" s="63">
        <f>SUMIFS(Jan!$I$5:$I$605,Jan!$U$5:$U$605,"Receita",Jan!$G$5:$G$605,DRE!$D165)</f>
        <v>0</v>
      </c>
      <c r="F165" s="63">
        <f>SUMIFS(Fev!$I$5:$I$605,Fev!$U$5:$U$605,"Receita",Fev!$G$5:$G$605,DRE!$D165)</f>
        <v>0</v>
      </c>
      <c r="G165" s="63">
        <f>SUMIFS(Mar!$I$5:$I$605,Mar!$U$5:$U$605,"Receita",Mar!$G$5:$G$605,DRE!$D165)</f>
        <v>0</v>
      </c>
      <c r="H165" s="63">
        <f>SUMIFS(Abr!$I$5:$I$605,Abr!$U$5:$U$605,"Receita",Abr!$G$5:$G$605,DRE!$D165)</f>
        <v>0</v>
      </c>
      <c r="I165" s="63">
        <f>SUMIFS(Mai!$I$5:$I$605,Mai!$U$5:$U$605,"Receita",Mai!$G$5:$G$605,DRE!$D165)</f>
        <v>0</v>
      </c>
      <c r="J165" s="63">
        <f>SUMIFS(Jun!$I$5:$I$605,Jun!$U$5:$U$605,"Receita",Jun!$G$5:$G$605,DRE!$D165)</f>
        <v>0</v>
      </c>
      <c r="K165" s="63">
        <f>SUMIFS(Jul!$I$5:$I$605,Jul!$U$5:$U$605,"Receita",Jul!$G$5:$G$605,DRE!$D165)</f>
        <v>0</v>
      </c>
      <c r="L165" s="63">
        <f>SUMIFS(Ago!$I$5:$I$605,Ago!$U$5:$U$605,"Receita",Ago!$G$5:$G$605,DRE!$D165)</f>
        <v>0</v>
      </c>
      <c r="M165" s="63">
        <f>SUMIFS(Set!$I$5:$I$605,Set!$U$5:$U$605,"Receita",Set!$G$5:$G$605,DRE!$D165)</f>
        <v>0</v>
      </c>
      <c r="N165" s="63">
        <f>SUMIFS(Out!$I$5:$I$605,Out!$U$5:$U$605,"Receita",Out!$G$5:$G$605,DRE!$D165)</f>
        <v>0</v>
      </c>
      <c r="O165" s="63">
        <f>SUMIFS(Nov!$I$5:$I$605,Nov!$U$5:$U$605,"Receita",Nov!$G$5:$G$605,DRE!$D165)</f>
        <v>0</v>
      </c>
      <c r="P165" s="63">
        <f>SUMIFS(Dez!$I$5:$I$605,Dez!$U$5:$U$605,"Receita",Dez!$G$5:$G$605,DRE!$D165)</f>
        <v>0</v>
      </c>
      <c r="Q165" s="63">
        <f t="shared" si="14"/>
        <v>0</v>
      </c>
    </row>
    <row r="166" spans="2:17" ht="28.5" customHeight="1" thickTop="1" thickBot="1" x14ac:dyDescent="0.3">
      <c r="B166" s="85">
        <v>163</v>
      </c>
      <c r="C166" s="46" t="str">
        <f>'PC Receitas'!G52</f>
        <v>4.2.48</v>
      </c>
      <c r="D166" s="47" t="str">
        <f>VLOOKUP(C166,'PC Receitas'!$G$4:$H$103,2,FALSE)</f>
        <v>-</v>
      </c>
      <c r="E166" s="63">
        <f>SUMIFS(Jan!$I$5:$I$605,Jan!$U$5:$U$605,"Receita",Jan!$G$5:$G$605,DRE!$D166)</f>
        <v>0</v>
      </c>
      <c r="F166" s="63">
        <f>SUMIFS(Fev!$I$5:$I$605,Fev!$U$5:$U$605,"Receita",Fev!$G$5:$G$605,DRE!$D166)</f>
        <v>0</v>
      </c>
      <c r="G166" s="63">
        <f>SUMIFS(Mar!$I$5:$I$605,Mar!$U$5:$U$605,"Receita",Mar!$G$5:$G$605,DRE!$D166)</f>
        <v>0</v>
      </c>
      <c r="H166" s="63">
        <f>SUMIFS(Abr!$I$5:$I$605,Abr!$U$5:$U$605,"Receita",Abr!$G$5:$G$605,DRE!$D166)</f>
        <v>0</v>
      </c>
      <c r="I166" s="63">
        <f>SUMIFS(Mai!$I$5:$I$605,Mai!$U$5:$U$605,"Receita",Mai!$G$5:$G$605,DRE!$D166)</f>
        <v>0</v>
      </c>
      <c r="J166" s="63">
        <f>SUMIFS(Jun!$I$5:$I$605,Jun!$U$5:$U$605,"Receita",Jun!$G$5:$G$605,DRE!$D166)</f>
        <v>0</v>
      </c>
      <c r="K166" s="63">
        <f>SUMIFS(Jul!$I$5:$I$605,Jul!$U$5:$U$605,"Receita",Jul!$G$5:$G$605,DRE!$D166)</f>
        <v>0</v>
      </c>
      <c r="L166" s="63">
        <f>SUMIFS(Ago!$I$5:$I$605,Ago!$U$5:$U$605,"Receita",Ago!$G$5:$G$605,DRE!$D166)</f>
        <v>0</v>
      </c>
      <c r="M166" s="63">
        <f>SUMIFS(Set!$I$5:$I$605,Set!$U$5:$U$605,"Receita",Set!$G$5:$G$605,DRE!$D166)</f>
        <v>0</v>
      </c>
      <c r="N166" s="63">
        <f>SUMIFS(Out!$I$5:$I$605,Out!$U$5:$U$605,"Receita",Out!$G$5:$G$605,DRE!$D166)</f>
        <v>0</v>
      </c>
      <c r="O166" s="63">
        <f>SUMIFS(Nov!$I$5:$I$605,Nov!$U$5:$U$605,"Receita",Nov!$G$5:$G$605,DRE!$D166)</f>
        <v>0</v>
      </c>
      <c r="P166" s="63">
        <f>SUMIFS(Dez!$I$5:$I$605,Dez!$U$5:$U$605,"Receita",Dez!$G$5:$G$605,DRE!$D166)</f>
        <v>0</v>
      </c>
      <c r="Q166" s="63">
        <f t="shared" si="14"/>
        <v>0</v>
      </c>
    </row>
    <row r="167" spans="2:17" ht="28.5" customHeight="1" thickTop="1" thickBot="1" x14ac:dyDescent="0.3">
      <c r="B167" s="85">
        <v>164</v>
      </c>
      <c r="C167" s="46" t="str">
        <f>'PC Receitas'!G53</f>
        <v>4.2.49</v>
      </c>
      <c r="D167" s="47" t="str">
        <f>VLOOKUP(C167,'PC Receitas'!$G$4:$H$103,2,FALSE)</f>
        <v>-</v>
      </c>
      <c r="E167" s="63">
        <f>SUMIFS(Jan!$I$5:$I$605,Jan!$U$5:$U$605,"Receita",Jan!$G$5:$G$605,DRE!$D167)</f>
        <v>0</v>
      </c>
      <c r="F167" s="63">
        <f>SUMIFS(Fev!$I$5:$I$605,Fev!$U$5:$U$605,"Receita",Fev!$G$5:$G$605,DRE!$D167)</f>
        <v>0</v>
      </c>
      <c r="G167" s="63">
        <f>SUMIFS(Mar!$I$5:$I$605,Mar!$U$5:$U$605,"Receita",Mar!$G$5:$G$605,DRE!$D167)</f>
        <v>0</v>
      </c>
      <c r="H167" s="63">
        <f>SUMIFS(Abr!$I$5:$I$605,Abr!$U$5:$U$605,"Receita",Abr!$G$5:$G$605,DRE!$D167)</f>
        <v>0</v>
      </c>
      <c r="I167" s="63">
        <f>SUMIFS(Mai!$I$5:$I$605,Mai!$U$5:$U$605,"Receita",Mai!$G$5:$G$605,DRE!$D167)</f>
        <v>0</v>
      </c>
      <c r="J167" s="63">
        <f>SUMIFS(Jun!$I$5:$I$605,Jun!$U$5:$U$605,"Receita",Jun!$G$5:$G$605,DRE!$D167)</f>
        <v>0</v>
      </c>
      <c r="K167" s="63">
        <f>SUMIFS(Jul!$I$5:$I$605,Jul!$U$5:$U$605,"Receita",Jul!$G$5:$G$605,DRE!$D167)</f>
        <v>0</v>
      </c>
      <c r="L167" s="63">
        <f>SUMIFS(Ago!$I$5:$I$605,Ago!$U$5:$U$605,"Receita",Ago!$G$5:$G$605,DRE!$D167)</f>
        <v>0</v>
      </c>
      <c r="M167" s="63">
        <f>SUMIFS(Set!$I$5:$I$605,Set!$U$5:$U$605,"Receita",Set!$G$5:$G$605,DRE!$D167)</f>
        <v>0</v>
      </c>
      <c r="N167" s="63">
        <f>SUMIFS(Out!$I$5:$I$605,Out!$U$5:$U$605,"Receita",Out!$G$5:$G$605,DRE!$D167)</f>
        <v>0</v>
      </c>
      <c r="O167" s="63">
        <f>SUMIFS(Nov!$I$5:$I$605,Nov!$U$5:$U$605,"Receita",Nov!$G$5:$G$605,DRE!$D167)</f>
        <v>0</v>
      </c>
      <c r="P167" s="63">
        <f>SUMIFS(Dez!$I$5:$I$605,Dez!$U$5:$U$605,"Receita",Dez!$G$5:$G$605,DRE!$D167)</f>
        <v>0</v>
      </c>
      <c r="Q167" s="63">
        <f t="shared" si="14"/>
        <v>0</v>
      </c>
    </row>
    <row r="168" spans="2:17" ht="28.5" customHeight="1" thickTop="1" thickBot="1" x14ac:dyDescent="0.3">
      <c r="B168" s="85">
        <v>165</v>
      </c>
      <c r="C168" s="46" t="str">
        <f>'PC Receitas'!G54</f>
        <v>4.2.50</v>
      </c>
      <c r="D168" s="47" t="str">
        <f>VLOOKUP(C168,'PC Receitas'!$G$4:$H$103,2,FALSE)</f>
        <v>-</v>
      </c>
      <c r="E168" s="63">
        <f>SUMIFS(Jan!$I$5:$I$605,Jan!$U$5:$U$605,"Receita",Jan!$G$5:$G$605,DRE!$D168)</f>
        <v>0</v>
      </c>
      <c r="F168" s="63">
        <f>SUMIFS(Fev!$I$5:$I$605,Fev!$U$5:$U$605,"Receita",Fev!$G$5:$G$605,DRE!$D168)</f>
        <v>0</v>
      </c>
      <c r="G168" s="63">
        <f>SUMIFS(Mar!$I$5:$I$605,Mar!$U$5:$U$605,"Receita",Mar!$G$5:$G$605,DRE!$D168)</f>
        <v>0</v>
      </c>
      <c r="H168" s="63">
        <f>SUMIFS(Abr!$I$5:$I$605,Abr!$U$5:$U$605,"Receita",Abr!$G$5:$G$605,DRE!$D168)</f>
        <v>0</v>
      </c>
      <c r="I168" s="63">
        <f>SUMIFS(Mai!$I$5:$I$605,Mai!$U$5:$U$605,"Receita",Mai!$G$5:$G$605,DRE!$D168)</f>
        <v>0</v>
      </c>
      <c r="J168" s="63">
        <f>SUMIFS(Jun!$I$5:$I$605,Jun!$U$5:$U$605,"Receita",Jun!$G$5:$G$605,DRE!$D168)</f>
        <v>0</v>
      </c>
      <c r="K168" s="63">
        <f>SUMIFS(Jul!$I$5:$I$605,Jul!$U$5:$U$605,"Receita",Jul!$G$5:$G$605,DRE!$D168)</f>
        <v>0</v>
      </c>
      <c r="L168" s="63">
        <f>SUMIFS(Ago!$I$5:$I$605,Ago!$U$5:$U$605,"Receita",Ago!$G$5:$G$605,DRE!$D168)</f>
        <v>0</v>
      </c>
      <c r="M168" s="63">
        <f>SUMIFS(Set!$I$5:$I$605,Set!$U$5:$U$605,"Receita",Set!$G$5:$G$605,DRE!$D168)</f>
        <v>0</v>
      </c>
      <c r="N168" s="63">
        <f>SUMIFS(Out!$I$5:$I$605,Out!$U$5:$U$605,"Receita",Out!$G$5:$G$605,DRE!$D168)</f>
        <v>0</v>
      </c>
      <c r="O168" s="63">
        <f>SUMIFS(Nov!$I$5:$I$605,Nov!$U$5:$U$605,"Receita",Nov!$G$5:$G$605,DRE!$D168)</f>
        <v>0</v>
      </c>
      <c r="P168" s="63">
        <f>SUMIFS(Dez!$I$5:$I$605,Dez!$U$5:$U$605,"Receita",Dez!$G$5:$G$605,DRE!$D168)</f>
        <v>0</v>
      </c>
      <c r="Q168" s="63">
        <f t="shared" si="14"/>
        <v>0</v>
      </c>
    </row>
    <row r="169" spans="2:17" ht="28.5" customHeight="1" thickTop="1" thickBot="1" x14ac:dyDescent="0.3">
      <c r="B169" s="85">
        <v>166</v>
      </c>
      <c r="C169" s="46" t="str">
        <f>'PC Receitas'!G55</f>
        <v>4.2.51</v>
      </c>
      <c r="D169" s="47" t="str">
        <f>VLOOKUP(C169,'PC Receitas'!$G$4:$H$103,2,FALSE)</f>
        <v>-</v>
      </c>
      <c r="E169" s="63">
        <f>SUMIFS(Jan!$I$5:$I$605,Jan!$U$5:$U$605,"Receita",Jan!$G$5:$G$605,DRE!$D169)</f>
        <v>0</v>
      </c>
      <c r="F169" s="63">
        <f>SUMIFS(Fev!$I$5:$I$605,Fev!$U$5:$U$605,"Receita",Fev!$G$5:$G$605,DRE!$D169)</f>
        <v>0</v>
      </c>
      <c r="G169" s="63">
        <f>SUMIFS(Mar!$I$5:$I$605,Mar!$U$5:$U$605,"Receita",Mar!$G$5:$G$605,DRE!$D169)</f>
        <v>0</v>
      </c>
      <c r="H169" s="63">
        <f>SUMIFS(Abr!$I$5:$I$605,Abr!$U$5:$U$605,"Receita",Abr!$G$5:$G$605,DRE!$D169)</f>
        <v>0</v>
      </c>
      <c r="I169" s="63">
        <f>SUMIFS(Mai!$I$5:$I$605,Mai!$U$5:$U$605,"Receita",Mai!$G$5:$G$605,DRE!$D169)</f>
        <v>0</v>
      </c>
      <c r="J169" s="63">
        <f>SUMIFS(Jun!$I$5:$I$605,Jun!$U$5:$U$605,"Receita",Jun!$G$5:$G$605,DRE!$D169)</f>
        <v>0</v>
      </c>
      <c r="K169" s="63">
        <f>SUMIFS(Jul!$I$5:$I$605,Jul!$U$5:$U$605,"Receita",Jul!$G$5:$G$605,DRE!$D169)</f>
        <v>0</v>
      </c>
      <c r="L169" s="63">
        <f>SUMIFS(Ago!$I$5:$I$605,Ago!$U$5:$U$605,"Receita",Ago!$G$5:$G$605,DRE!$D169)</f>
        <v>0</v>
      </c>
      <c r="M169" s="63">
        <f>SUMIFS(Set!$I$5:$I$605,Set!$U$5:$U$605,"Receita",Set!$G$5:$G$605,DRE!$D169)</f>
        <v>0</v>
      </c>
      <c r="N169" s="63">
        <f>SUMIFS(Out!$I$5:$I$605,Out!$U$5:$U$605,"Receita",Out!$G$5:$G$605,DRE!$D169)</f>
        <v>0</v>
      </c>
      <c r="O169" s="63">
        <f>SUMIFS(Nov!$I$5:$I$605,Nov!$U$5:$U$605,"Receita",Nov!$G$5:$G$605,DRE!$D169)</f>
        <v>0</v>
      </c>
      <c r="P169" s="63">
        <f>SUMIFS(Dez!$I$5:$I$605,Dez!$U$5:$U$605,"Receita",Dez!$G$5:$G$605,DRE!$D169)</f>
        <v>0</v>
      </c>
      <c r="Q169" s="63">
        <f t="shared" si="14"/>
        <v>0</v>
      </c>
    </row>
    <row r="170" spans="2:17" ht="28.5" customHeight="1" thickTop="1" thickBot="1" x14ac:dyDescent="0.3">
      <c r="B170" s="85">
        <v>167</v>
      </c>
      <c r="C170" s="46" t="str">
        <f>'PC Receitas'!G56</f>
        <v>4.2.52</v>
      </c>
      <c r="D170" s="47" t="str">
        <f>VLOOKUP(C170,'PC Receitas'!$G$4:$H$103,2,FALSE)</f>
        <v>-</v>
      </c>
      <c r="E170" s="63">
        <f>SUMIFS(Jan!$I$5:$I$605,Jan!$U$5:$U$605,"Receita",Jan!$G$5:$G$605,DRE!$D170)</f>
        <v>0</v>
      </c>
      <c r="F170" s="63">
        <f>SUMIFS(Fev!$I$5:$I$605,Fev!$U$5:$U$605,"Receita",Fev!$G$5:$G$605,DRE!$D170)</f>
        <v>0</v>
      </c>
      <c r="G170" s="63">
        <f>SUMIFS(Mar!$I$5:$I$605,Mar!$U$5:$U$605,"Receita",Mar!$G$5:$G$605,DRE!$D170)</f>
        <v>0</v>
      </c>
      <c r="H170" s="63">
        <f>SUMIFS(Abr!$I$5:$I$605,Abr!$U$5:$U$605,"Receita",Abr!$G$5:$G$605,DRE!$D170)</f>
        <v>0</v>
      </c>
      <c r="I170" s="63">
        <f>SUMIFS(Mai!$I$5:$I$605,Mai!$U$5:$U$605,"Receita",Mai!$G$5:$G$605,DRE!$D170)</f>
        <v>0</v>
      </c>
      <c r="J170" s="63">
        <f>SUMIFS(Jun!$I$5:$I$605,Jun!$U$5:$U$605,"Receita",Jun!$G$5:$G$605,DRE!$D170)</f>
        <v>0</v>
      </c>
      <c r="K170" s="63">
        <f>SUMIFS(Jul!$I$5:$I$605,Jul!$U$5:$U$605,"Receita",Jul!$G$5:$G$605,DRE!$D170)</f>
        <v>0</v>
      </c>
      <c r="L170" s="63">
        <f>SUMIFS(Ago!$I$5:$I$605,Ago!$U$5:$U$605,"Receita",Ago!$G$5:$G$605,DRE!$D170)</f>
        <v>0</v>
      </c>
      <c r="M170" s="63">
        <f>SUMIFS(Set!$I$5:$I$605,Set!$U$5:$U$605,"Receita",Set!$G$5:$G$605,DRE!$D170)</f>
        <v>0</v>
      </c>
      <c r="N170" s="63">
        <f>SUMIFS(Out!$I$5:$I$605,Out!$U$5:$U$605,"Receita",Out!$G$5:$G$605,DRE!$D170)</f>
        <v>0</v>
      </c>
      <c r="O170" s="63">
        <f>SUMIFS(Nov!$I$5:$I$605,Nov!$U$5:$U$605,"Receita",Nov!$G$5:$G$605,DRE!$D170)</f>
        <v>0</v>
      </c>
      <c r="P170" s="63">
        <f>SUMIFS(Dez!$I$5:$I$605,Dez!$U$5:$U$605,"Receita",Dez!$G$5:$G$605,DRE!$D170)</f>
        <v>0</v>
      </c>
      <c r="Q170" s="63">
        <f t="shared" si="14"/>
        <v>0</v>
      </c>
    </row>
    <row r="171" spans="2:17" ht="28.5" customHeight="1" thickTop="1" thickBot="1" x14ac:dyDescent="0.3">
      <c r="B171" s="85">
        <v>168</v>
      </c>
      <c r="C171" s="46" t="str">
        <f>'PC Receitas'!G57</f>
        <v>4.2.53</v>
      </c>
      <c r="D171" s="47" t="str">
        <f>VLOOKUP(C171,'PC Receitas'!$G$4:$H$103,2,FALSE)</f>
        <v>-</v>
      </c>
      <c r="E171" s="63">
        <f>SUMIFS(Jan!$I$5:$I$605,Jan!$U$5:$U$605,"Receita",Jan!$G$5:$G$605,DRE!$D171)</f>
        <v>0</v>
      </c>
      <c r="F171" s="63">
        <f>SUMIFS(Fev!$I$5:$I$605,Fev!$U$5:$U$605,"Receita",Fev!$G$5:$G$605,DRE!$D171)</f>
        <v>0</v>
      </c>
      <c r="G171" s="63">
        <f>SUMIFS(Mar!$I$5:$I$605,Mar!$U$5:$U$605,"Receita",Mar!$G$5:$G$605,DRE!$D171)</f>
        <v>0</v>
      </c>
      <c r="H171" s="63">
        <f>SUMIFS(Abr!$I$5:$I$605,Abr!$U$5:$U$605,"Receita",Abr!$G$5:$G$605,DRE!$D171)</f>
        <v>0</v>
      </c>
      <c r="I171" s="63">
        <f>SUMIFS(Mai!$I$5:$I$605,Mai!$U$5:$U$605,"Receita",Mai!$G$5:$G$605,DRE!$D171)</f>
        <v>0</v>
      </c>
      <c r="J171" s="63">
        <f>SUMIFS(Jun!$I$5:$I$605,Jun!$U$5:$U$605,"Receita",Jun!$G$5:$G$605,DRE!$D171)</f>
        <v>0</v>
      </c>
      <c r="K171" s="63">
        <f>SUMIFS(Jul!$I$5:$I$605,Jul!$U$5:$U$605,"Receita",Jul!$G$5:$G$605,DRE!$D171)</f>
        <v>0</v>
      </c>
      <c r="L171" s="63">
        <f>SUMIFS(Ago!$I$5:$I$605,Ago!$U$5:$U$605,"Receita",Ago!$G$5:$G$605,DRE!$D171)</f>
        <v>0</v>
      </c>
      <c r="M171" s="63">
        <f>SUMIFS(Set!$I$5:$I$605,Set!$U$5:$U$605,"Receita",Set!$G$5:$G$605,DRE!$D171)</f>
        <v>0</v>
      </c>
      <c r="N171" s="63">
        <f>SUMIFS(Out!$I$5:$I$605,Out!$U$5:$U$605,"Receita",Out!$G$5:$G$605,DRE!$D171)</f>
        <v>0</v>
      </c>
      <c r="O171" s="63">
        <f>SUMIFS(Nov!$I$5:$I$605,Nov!$U$5:$U$605,"Receita",Nov!$G$5:$G$605,DRE!$D171)</f>
        <v>0</v>
      </c>
      <c r="P171" s="63">
        <f>SUMIFS(Dez!$I$5:$I$605,Dez!$U$5:$U$605,"Receita",Dez!$G$5:$G$605,DRE!$D171)</f>
        <v>0</v>
      </c>
      <c r="Q171" s="63">
        <f t="shared" si="14"/>
        <v>0</v>
      </c>
    </row>
    <row r="172" spans="2:17" ht="28.5" customHeight="1" thickTop="1" thickBot="1" x14ac:dyDescent="0.3">
      <c r="B172" s="85">
        <v>169</v>
      </c>
      <c r="C172" s="46" t="str">
        <f>'PC Receitas'!G58</f>
        <v>4.2.54</v>
      </c>
      <c r="D172" s="47" t="str">
        <f>VLOOKUP(C172,'PC Receitas'!$G$4:$H$103,2,FALSE)</f>
        <v>-</v>
      </c>
      <c r="E172" s="63">
        <f>SUMIFS(Jan!$I$5:$I$605,Jan!$U$5:$U$605,"Receita",Jan!$G$5:$G$605,DRE!$D172)</f>
        <v>0</v>
      </c>
      <c r="F172" s="63">
        <f>SUMIFS(Fev!$I$5:$I$605,Fev!$U$5:$U$605,"Receita",Fev!$G$5:$G$605,DRE!$D172)</f>
        <v>0</v>
      </c>
      <c r="G172" s="63">
        <f>SUMIFS(Mar!$I$5:$I$605,Mar!$U$5:$U$605,"Receita",Mar!$G$5:$G$605,DRE!$D172)</f>
        <v>0</v>
      </c>
      <c r="H172" s="63">
        <f>SUMIFS(Abr!$I$5:$I$605,Abr!$U$5:$U$605,"Receita",Abr!$G$5:$G$605,DRE!$D172)</f>
        <v>0</v>
      </c>
      <c r="I172" s="63">
        <f>SUMIFS(Mai!$I$5:$I$605,Mai!$U$5:$U$605,"Receita",Mai!$G$5:$G$605,DRE!$D172)</f>
        <v>0</v>
      </c>
      <c r="J172" s="63">
        <f>SUMIFS(Jun!$I$5:$I$605,Jun!$U$5:$U$605,"Receita",Jun!$G$5:$G$605,DRE!$D172)</f>
        <v>0</v>
      </c>
      <c r="K172" s="63">
        <f>SUMIFS(Jul!$I$5:$I$605,Jul!$U$5:$U$605,"Receita",Jul!$G$5:$G$605,DRE!$D172)</f>
        <v>0</v>
      </c>
      <c r="L172" s="63">
        <f>SUMIFS(Ago!$I$5:$I$605,Ago!$U$5:$U$605,"Receita",Ago!$G$5:$G$605,DRE!$D172)</f>
        <v>0</v>
      </c>
      <c r="M172" s="63">
        <f>SUMIFS(Set!$I$5:$I$605,Set!$U$5:$U$605,"Receita",Set!$G$5:$G$605,DRE!$D172)</f>
        <v>0</v>
      </c>
      <c r="N172" s="63">
        <f>SUMIFS(Out!$I$5:$I$605,Out!$U$5:$U$605,"Receita",Out!$G$5:$G$605,DRE!$D172)</f>
        <v>0</v>
      </c>
      <c r="O172" s="63">
        <f>SUMIFS(Nov!$I$5:$I$605,Nov!$U$5:$U$605,"Receita",Nov!$G$5:$G$605,DRE!$D172)</f>
        <v>0</v>
      </c>
      <c r="P172" s="63">
        <f>SUMIFS(Dez!$I$5:$I$605,Dez!$U$5:$U$605,"Receita",Dez!$G$5:$G$605,DRE!$D172)</f>
        <v>0</v>
      </c>
      <c r="Q172" s="63">
        <f t="shared" si="14"/>
        <v>0</v>
      </c>
    </row>
    <row r="173" spans="2:17" ht="28.5" customHeight="1" thickTop="1" thickBot="1" x14ac:dyDescent="0.3">
      <c r="B173" s="85">
        <v>170</v>
      </c>
      <c r="C173" s="46" t="str">
        <f>'PC Receitas'!G59</f>
        <v>4.2.55</v>
      </c>
      <c r="D173" s="47" t="str">
        <f>VLOOKUP(C173,'PC Receitas'!$G$4:$H$103,2,FALSE)</f>
        <v>-</v>
      </c>
      <c r="E173" s="63">
        <f>SUMIFS(Jan!$I$5:$I$605,Jan!$U$5:$U$605,"Receita",Jan!$G$5:$G$605,DRE!$D173)</f>
        <v>0</v>
      </c>
      <c r="F173" s="63">
        <f>SUMIFS(Fev!$I$5:$I$605,Fev!$U$5:$U$605,"Receita",Fev!$G$5:$G$605,DRE!$D173)</f>
        <v>0</v>
      </c>
      <c r="G173" s="63">
        <f>SUMIFS(Mar!$I$5:$I$605,Mar!$U$5:$U$605,"Receita",Mar!$G$5:$G$605,DRE!$D173)</f>
        <v>0</v>
      </c>
      <c r="H173" s="63">
        <f>SUMIFS(Abr!$I$5:$I$605,Abr!$U$5:$U$605,"Receita",Abr!$G$5:$G$605,DRE!$D173)</f>
        <v>0</v>
      </c>
      <c r="I173" s="63">
        <f>SUMIFS(Mai!$I$5:$I$605,Mai!$U$5:$U$605,"Receita",Mai!$G$5:$G$605,DRE!$D173)</f>
        <v>0</v>
      </c>
      <c r="J173" s="63">
        <f>SUMIFS(Jun!$I$5:$I$605,Jun!$U$5:$U$605,"Receita",Jun!$G$5:$G$605,DRE!$D173)</f>
        <v>0</v>
      </c>
      <c r="K173" s="63">
        <f>SUMIFS(Jul!$I$5:$I$605,Jul!$U$5:$U$605,"Receita",Jul!$G$5:$G$605,DRE!$D173)</f>
        <v>0</v>
      </c>
      <c r="L173" s="63">
        <f>SUMIFS(Ago!$I$5:$I$605,Ago!$U$5:$U$605,"Receita",Ago!$G$5:$G$605,DRE!$D173)</f>
        <v>0</v>
      </c>
      <c r="M173" s="63">
        <f>SUMIFS(Set!$I$5:$I$605,Set!$U$5:$U$605,"Receita",Set!$G$5:$G$605,DRE!$D173)</f>
        <v>0</v>
      </c>
      <c r="N173" s="63">
        <f>SUMIFS(Out!$I$5:$I$605,Out!$U$5:$U$605,"Receita",Out!$G$5:$G$605,DRE!$D173)</f>
        <v>0</v>
      </c>
      <c r="O173" s="63">
        <f>SUMIFS(Nov!$I$5:$I$605,Nov!$U$5:$U$605,"Receita",Nov!$G$5:$G$605,DRE!$D173)</f>
        <v>0</v>
      </c>
      <c r="P173" s="63">
        <f>SUMIFS(Dez!$I$5:$I$605,Dez!$U$5:$U$605,"Receita",Dez!$G$5:$G$605,DRE!$D173)</f>
        <v>0</v>
      </c>
      <c r="Q173" s="63">
        <f t="shared" si="14"/>
        <v>0</v>
      </c>
    </row>
    <row r="174" spans="2:17" ht="28.5" customHeight="1" thickTop="1" thickBot="1" x14ac:dyDescent="0.3">
      <c r="B174" s="85">
        <v>171</v>
      </c>
      <c r="C174" s="46" t="str">
        <f>'PC Receitas'!G60</f>
        <v>4.2.56</v>
      </c>
      <c r="D174" s="47" t="str">
        <f>VLOOKUP(C174,'PC Receitas'!$G$4:$H$103,2,FALSE)</f>
        <v>-</v>
      </c>
      <c r="E174" s="63">
        <f>SUMIFS(Jan!$I$5:$I$605,Jan!$U$5:$U$605,"Receita",Jan!$G$5:$G$605,DRE!$D174)</f>
        <v>0</v>
      </c>
      <c r="F174" s="63">
        <f>SUMIFS(Fev!$I$5:$I$605,Fev!$U$5:$U$605,"Receita",Fev!$G$5:$G$605,DRE!$D174)</f>
        <v>0</v>
      </c>
      <c r="G174" s="63">
        <f>SUMIFS(Mar!$I$5:$I$605,Mar!$U$5:$U$605,"Receita",Mar!$G$5:$G$605,DRE!$D174)</f>
        <v>0</v>
      </c>
      <c r="H174" s="63">
        <f>SUMIFS(Abr!$I$5:$I$605,Abr!$U$5:$U$605,"Receita",Abr!$G$5:$G$605,DRE!$D174)</f>
        <v>0</v>
      </c>
      <c r="I174" s="63">
        <f>SUMIFS(Mai!$I$5:$I$605,Mai!$U$5:$U$605,"Receita",Mai!$G$5:$G$605,DRE!$D174)</f>
        <v>0</v>
      </c>
      <c r="J174" s="63">
        <f>SUMIFS(Jun!$I$5:$I$605,Jun!$U$5:$U$605,"Receita",Jun!$G$5:$G$605,DRE!$D174)</f>
        <v>0</v>
      </c>
      <c r="K174" s="63">
        <f>SUMIFS(Jul!$I$5:$I$605,Jul!$U$5:$U$605,"Receita",Jul!$G$5:$G$605,DRE!$D174)</f>
        <v>0</v>
      </c>
      <c r="L174" s="63">
        <f>SUMIFS(Ago!$I$5:$I$605,Ago!$U$5:$U$605,"Receita",Ago!$G$5:$G$605,DRE!$D174)</f>
        <v>0</v>
      </c>
      <c r="M174" s="63">
        <f>SUMIFS(Set!$I$5:$I$605,Set!$U$5:$U$605,"Receita",Set!$G$5:$G$605,DRE!$D174)</f>
        <v>0</v>
      </c>
      <c r="N174" s="63">
        <f>SUMIFS(Out!$I$5:$I$605,Out!$U$5:$U$605,"Receita",Out!$G$5:$G$605,DRE!$D174)</f>
        <v>0</v>
      </c>
      <c r="O174" s="63">
        <f>SUMIFS(Nov!$I$5:$I$605,Nov!$U$5:$U$605,"Receita",Nov!$G$5:$G$605,DRE!$D174)</f>
        <v>0</v>
      </c>
      <c r="P174" s="63">
        <f>SUMIFS(Dez!$I$5:$I$605,Dez!$U$5:$U$605,"Receita",Dez!$G$5:$G$605,DRE!$D174)</f>
        <v>0</v>
      </c>
      <c r="Q174" s="63">
        <f t="shared" si="14"/>
        <v>0</v>
      </c>
    </row>
    <row r="175" spans="2:17" ht="28.5" customHeight="1" thickTop="1" thickBot="1" x14ac:dyDescent="0.3">
      <c r="B175" s="85">
        <v>172</v>
      </c>
      <c r="C175" s="46" t="str">
        <f>'PC Receitas'!G61</f>
        <v>4.2.57</v>
      </c>
      <c r="D175" s="47" t="str">
        <f>VLOOKUP(C175,'PC Receitas'!$G$4:$H$103,2,FALSE)</f>
        <v>-</v>
      </c>
      <c r="E175" s="63">
        <f>SUMIFS(Jan!$I$5:$I$605,Jan!$U$5:$U$605,"Receita",Jan!$G$5:$G$605,DRE!$D175)</f>
        <v>0</v>
      </c>
      <c r="F175" s="63">
        <f>SUMIFS(Fev!$I$5:$I$605,Fev!$U$5:$U$605,"Receita",Fev!$G$5:$G$605,DRE!$D175)</f>
        <v>0</v>
      </c>
      <c r="G175" s="63">
        <f>SUMIFS(Mar!$I$5:$I$605,Mar!$U$5:$U$605,"Receita",Mar!$G$5:$G$605,DRE!$D175)</f>
        <v>0</v>
      </c>
      <c r="H175" s="63">
        <f>SUMIFS(Abr!$I$5:$I$605,Abr!$U$5:$U$605,"Receita",Abr!$G$5:$G$605,DRE!$D175)</f>
        <v>0</v>
      </c>
      <c r="I175" s="63">
        <f>SUMIFS(Mai!$I$5:$I$605,Mai!$U$5:$U$605,"Receita",Mai!$G$5:$G$605,DRE!$D175)</f>
        <v>0</v>
      </c>
      <c r="J175" s="63">
        <f>SUMIFS(Jun!$I$5:$I$605,Jun!$U$5:$U$605,"Receita",Jun!$G$5:$G$605,DRE!$D175)</f>
        <v>0</v>
      </c>
      <c r="K175" s="63">
        <f>SUMIFS(Jul!$I$5:$I$605,Jul!$U$5:$U$605,"Receita",Jul!$G$5:$G$605,DRE!$D175)</f>
        <v>0</v>
      </c>
      <c r="L175" s="63">
        <f>SUMIFS(Ago!$I$5:$I$605,Ago!$U$5:$U$605,"Receita",Ago!$G$5:$G$605,DRE!$D175)</f>
        <v>0</v>
      </c>
      <c r="M175" s="63">
        <f>SUMIFS(Set!$I$5:$I$605,Set!$U$5:$U$605,"Receita",Set!$G$5:$G$605,DRE!$D175)</f>
        <v>0</v>
      </c>
      <c r="N175" s="63">
        <f>SUMIFS(Out!$I$5:$I$605,Out!$U$5:$U$605,"Receita",Out!$G$5:$G$605,DRE!$D175)</f>
        <v>0</v>
      </c>
      <c r="O175" s="63">
        <f>SUMIFS(Nov!$I$5:$I$605,Nov!$U$5:$U$605,"Receita",Nov!$G$5:$G$605,DRE!$D175)</f>
        <v>0</v>
      </c>
      <c r="P175" s="63">
        <f>SUMIFS(Dez!$I$5:$I$605,Dez!$U$5:$U$605,"Receita",Dez!$G$5:$G$605,DRE!$D175)</f>
        <v>0</v>
      </c>
      <c r="Q175" s="63">
        <f t="shared" si="14"/>
        <v>0</v>
      </c>
    </row>
    <row r="176" spans="2:17" ht="28.5" customHeight="1" thickTop="1" thickBot="1" x14ac:dyDescent="0.3">
      <c r="B176" s="85">
        <v>173</v>
      </c>
      <c r="C176" s="46" t="str">
        <f>'PC Receitas'!G62</f>
        <v>4.2.58</v>
      </c>
      <c r="D176" s="47" t="str">
        <f>VLOOKUP(C176,'PC Receitas'!$G$4:$H$103,2,FALSE)</f>
        <v>-</v>
      </c>
      <c r="E176" s="63">
        <f>SUMIFS(Jan!$I$5:$I$605,Jan!$U$5:$U$605,"Receita",Jan!$G$5:$G$605,DRE!$D176)</f>
        <v>0</v>
      </c>
      <c r="F176" s="63">
        <f>SUMIFS(Fev!$I$5:$I$605,Fev!$U$5:$U$605,"Receita",Fev!$G$5:$G$605,DRE!$D176)</f>
        <v>0</v>
      </c>
      <c r="G176" s="63">
        <f>SUMIFS(Mar!$I$5:$I$605,Mar!$U$5:$U$605,"Receita",Mar!$G$5:$G$605,DRE!$D176)</f>
        <v>0</v>
      </c>
      <c r="H176" s="63">
        <f>SUMIFS(Abr!$I$5:$I$605,Abr!$U$5:$U$605,"Receita",Abr!$G$5:$G$605,DRE!$D176)</f>
        <v>0</v>
      </c>
      <c r="I176" s="63">
        <f>SUMIFS(Mai!$I$5:$I$605,Mai!$U$5:$U$605,"Receita",Mai!$G$5:$G$605,DRE!$D176)</f>
        <v>0</v>
      </c>
      <c r="J176" s="63">
        <f>SUMIFS(Jun!$I$5:$I$605,Jun!$U$5:$U$605,"Receita",Jun!$G$5:$G$605,DRE!$D176)</f>
        <v>0</v>
      </c>
      <c r="K176" s="63">
        <f>SUMIFS(Jul!$I$5:$I$605,Jul!$U$5:$U$605,"Receita",Jul!$G$5:$G$605,DRE!$D176)</f>
        <v>0</v>
      </c>
      <c r="L176" s="63">
        <f>SUMIFS(Ago!$I$5:$I$605,Ago!$U$5:$U$605,"Receita",Ago!$G$5:$G$605,DRE!$D176)</f>
        <v>0</v>
      </c>
      <c r="M176" s="63">
        <f>SUMIFS(Set!$I$5:$I$605,Set!$U$5:$U$605,"Receita",Set!$G$5:$G$605,DRE!$D176)</f>
        <v>0</v>
      </c>
      <c r="N176" s="63">
        <f>SUMIFS(Out!$I$5:$I$605,Out!$U$5:$U$605,"Receita",Out!$G$5:$G$605,DRE!$D176)</f>
        <v>0</v>
      </c>
      <c r="O176" s="63">
        <f>SUMIFS(Nov!$I$5:$I$605,Nov!$U$5:$U$605,"Receita",Nov!$G$5:$G$605,DRE!$D176)</f>
        <v>0</v>
      </c>
      <c r="P176" s="63">
        <f>SUMIFS(Dez!$I$5:$I$605,Dez!$U$5:$U$605,"Receita",Dez!$G$5:$G$605,DRE!$D176)</f>
        <v>0</v>
      </c>
      <c r="Q176" s="63">
        <f t="shared" si="14"/>
        <v>0</v>
      </c>
    </row>
    <row r="177" spans="2:17" ht="28.5" customHeight="1" thickTop="1" thickBot="1" x14ac:dyDescent="0.3">
      <c r="B177" s="85">
        <v>174</v>
      </c>
      <c r="C177" s="46" t="str">
        <f>'PC Receitas'!G63</f>
        <v>4.2.59</v>
      </c>
      <c r="D177" s="47" t="str">
        <f>VLOOKUP(C177,'PC Receitas'!$G$4:$H$103,2,FALSE)</f>
        <v>-</v>
      </c>
      <c r="E177" s="63">
        <f>SUMIFS(Jan!$I$5:$I$605,Jan!$U$5:$U$605,"Receita",Jan!$G$5:$G$605,DRE!$D177)</f>
        <v>0</v>
      </c>
      <c r="F177" s="63">
        <f>SUMIFS(Fev!$I$5:$I$605,Fev!$U$5:$U$605,"Receita",Fev!$G$5:$G$605,DRE!$D177)</f>
        <v>0</v>
      </c>
      <c r="G177" s="63">
        <f>SUMIFS(Mar!$I$5:$I$605,Mar!$U$5:$U$605,"Receita",Mar!$G$5:$G$605,DRE!$D177)</f>
        <v>0</v>
      </c>
      <c r="H177" s="63">
        <f>SUMIFS(Abr!$I$5:$I$605,Abr!$U$5:$U$605,"Receita",Abr!$G$5:$G$605,DRE!$D177)</f>
        <v>0</v>
      </c>
      <c r="I177" s="63">
        <f>SUMIFS(Mai!$I$5:$I$605,Mai!$U$5:$U$605,"Receita",Mai!$G$5:$G$605,DRE!$D177)</f>
        <v>0</v>
      </c>
      <c r="J177" s="63">
        <f>SUMIFS(Jun!$I$5:$I$605,Jun!$U$5:$U$605,"Receita",Jun!$G$5:$G$605,DRE!$D177)</f>
        <v>0</v>
      </c>
      <c r="K177" s="63">
        <f>SUMIFS(Jul!$I$5:$I$605,Jul!$U$5:$U$605,"Receita",Jul!$G$5:$G$605,DRE!$D177)</f>
        <v>0</v>
      </c>
      <c r="L177" s="63">
        <f>SUMIFS(Ago!$I$5:$I$605,Ago!$U$5:$U$605,"Receita",Ago!$G$5:$G$605,DRE!$D177)</f>
        <v>0</v>
      </c>
      <c r="M177" s="63">
        <f>SUMIFS(Set!$I$5:$I$605,Set!$U$5:$U$605,"Receita",Set!$G$5:$G$605,DRE!$D177)</f>
        <v>0</v>
      </c>
      <c r="N177" s="63">
        <f>SUMIFS(Out!$I$5:$I$605,Out!$U$5:$U$605,"Receita",Out!$G$5:$G$605,DRE!$D177)</f>
        <v>0</v>
      </c>
      <c r="O177" s="63">
        <f>SUMIFS(Nov!$I$5:$I$605,Nov!$U$5:$U$605,"Receita",Nov!$G$5:$G$605,DRE!$D177)</f>
        <v>0</v>
      </c>
      <c r="P177" s="63">
        <f>SUMIFS(Dez!$I$5:$I$605,Dez!$U$5:$U$605,"Receita",Dez!$G$5:$G$605,DRE!$D177)</f>
        <v>0</v>
      </c>
      <c r="Q177" s="63">
        <f t="shared" si="14"/>
        <v>0</v>
      </c>
    </row>
    <row r="178" spans="2:17" ht="28.5" customHeight="1" thickTop="1" thickBot="1" x14ac:dyDescent="0.3">
      <c r="B178" s="85">
        <v>175</v>
      </c>
      <c r="C178" s="46" t="str">
        <f>'PC Receitas'!G64</f>
        <v>4.2.60</v>
      </c>
      <c r="D178" s="47" t="str">
        <f>VLOOKUP(C178,'PC Receitas'!$G$4:$H$103,2,FALSE)</f>
        <v>-</v>
      </c>
      <c r="E178" s="63">
        <f>SUMIFS(Jan!$I$5:$I$605,Jan!$U$5:$U$605,"Receita",Jan!$G$5:$G$605,DRE!$D178)</f>
        <v>0</v>
      </c>
      <c r="F178" s="63">
        <f>SUMIFS(Fev!$I$5:$I$605,Fev!$U$5:$U$605,"Receita",Fev!$G$5:$G$605,DRE!$D178)</f>
        <v>0</v>
      </c>
      <c r="G178" s="63">
        <f>SUMIFS(Mar!$I$5:$I$605,Mar!$U$5:$U$605,"Receita",Mar!$G$5:$G$605,DRE!$D178)</f>
        <v>0</v>
      </c>
      <c r="H178" s="63">
        <f>SUMIFS(Abr!$I$5:$I$605,Abr!$U$5:$U$605,"Receita",Abr!$G$5:$G$605,DRE!$D178)</f>
        <v>0</v>
      </c>
      <c r="I178" s="63">
        <f>SUMIFS(Mai!$I$5:$I$605,Mai!$U$5:$U$605,"Receita",Mai!$G$5:$G$605,DRE!$D178)</f>
        <v>0</v>
      </c>
      <c r="J178" s="63">
        <f>SUMIFS(Jun!$I$5:$I$605,Jun!$U$5:$U$605,"Receita",Jun!$G$5:$G$605,DRE!$D178)</f>
        <v>0</v>
      </c>
      <c r="K178" s="63">
        <f>SUMIFS(Jul!$I$5:$I$605,Jul!$U$5:$U$605,"Receita",Jul!$G$5:$G$605,DRE!$D178)</f>
        <v>0</v>
      </c>
      <c r="L178" s="63">
        <f>SUMIFS(Ago!$I$5:$I$605,Ago!$U$5:$U$605,"Receita",Ago!$G$5:$G$605,DRE!$D178)</f>
        <v>0</v>
      </c>
      <c r="M178" s="63">
        <f>SUMIFS(Set!$I$5:$I$605,Set!$U$5:$U$605,"Receita",Set!$G$5:$G$605,DRE!$D178)</f>
        <v>0</v>
      </c>
      <c r="N178" s="63">
        <f>SUMIFS(Out!$I$5:$I$605,Out!$U$5:$U$605,"Receita",Out!$G$5:$G$605,DRE!$D178)</f>
        <v>0</v>
      </c>
      <c r="O178" s="63">
        <f>SUMIFS(Nov!$I$5:$I$605,Nov!$U$5:$U$605,"Receita",Nov!$G$5:$G$605,DRE!$D178)</f>
        <v>0</v>
      </c>
      <c r="P178" s="63">
        <f>SUMIFS(Dez!$I$5:$I$605,Dez!$U$5:$U$605,"Receita",Dez!$G$5:$G$605,DRE!$D178)</f>
        <v>0</v>
      </c>
      <c r="Q178" s="63">
        <f t="shared" si="14"/>
        <v>0</v>
      </c>
    </row>
    <row r="179" spans="2:17" ht="28.5" customHeight="1" thickTop="1" thickBot="1" x14ac:dyDescent="0.3">
      <c r="B179" s="85">
        <v>176</v>
      </c>
      <c r="C179" s="46" t="str">
        <f>'PC Receitas'!G65</f>
        <v>4.2.61</v>
      </c>
      <c r="D179" s="47" t="str">
        <f>VLOOKUP(C179,'PC Receitas'!$G$4:$H$103,2,FALSE)</f>
        <v>-</v>
      </c>
      <c r="E179" s="63">
        <f>SUMIFS(Jan!$I$5:$I$605,Jan!$U$5:$U$605,"Receita",Jan!$G$5:$G$605,DRE!$D179)</f>
        <v>0</v>
      </c>
      <c r="F179" s="63">
        <f>SUMIFS(Fev!$I$5:$I$605,Fev!$U$5:$U$605,"Receita",Fev!$G$5:$G$605,DRE!$D179)</f>
        <v>0</v>
      </c>
      <c r="G179" s="63">
        <f>SUMIFS(Mar!$I$5:$I$605,Mar!$U$5:$U$605,"Receita",Mar!$G$5:$G$605,DRE!$D179)</f>
        <v>0</v>
      </c>
      <c r="H179" s="63">
        <f>SUMIFS(Abr!$I$5:$I$605,Abr!$U$5:$U$605,"Receita",Abr!$G$5:$G$605,DRE!$D179)</f>
        <v>0</v>
      </c>
      <c r="I179" s="63">
        <f>SUMIFS(Mai!$I$5:$I$605,Mai!$U$5:$U$605,"Receita",Mai!$G$5:$G$605,DRE!$D179)</f>
        <v>0</v>
      </c>
      <c r="J179" s="63">
        <f>SUMIFS(Jun!$I$5:$I$605,Jun!$U$5:$U$605,"Receita",Jun!$G$5:$G$605,DRE!$D179)</f>
        <v>0</v>
      </c>
      <c r="K179" s="63">
        <f>SUMIFS(Jul!$I$5:$I$605,Jul!$U$5:$U$605,"Receita",Jul!$G$5:$G$605,DRE!$D179)</f>
        <v>0</v>
      </c>
      <c r="L179" s="63">
        <f>SUMIFS(Ago!$I$5:$I$605,Ago!$U$5:$U$605,"Receita",Ago!$G$5:$G$605,DRE!$D179)</f>
        <v>0</v>
      </c>
      <c r="M179" s="63">
        <f>SUMIFS(Set!$I$5:$I$605,Set!$U$5:$U$605,"Receita",Set!$G$5:$G$605,DRE!$D179)</f>
        <v>0</v>
      </c>
      <c r="N179" s="63">
        <f>SUMIFS(Out!$I$5:$I$605,Out!$U$5:$U$605,"Receita",Out!$G$5:$G$605,DRE!$D179)</f>
        <v>0</v>
      </c>
      <c r="O179" s="63">
        <f>SUMIFS(Nov!$I$5:$I$605,Nov!$U$5:$U$605,"Receita",Nov!$G$5:$G$605,DRE!$D179)</f>
        <v>0</v>
      </c>
      <c r="P179" s="63">
        <f>SUMIFS(Dez!$I$5:$I$605,Dez!$U$5:$U$605,"Receita",Dez!$G$5:$G$605,DRE!$D179)</f>
        <v>0</v>
      </c>
      <c r="Q179" s="63">
        <f t="shared" si="14"/>
        <v>0</v>
      </c>
    </row>
    <row r="180" spans="2:17" ht="28.5" customHeight="1" thickTop="1" thickBot="1" x14ac:dyDescent="0.3">
      <c r="B180" s="85">
        <v>177</v>
      </c>
      <c r="C180" s="46" t="str">
        <f>'PC Receitas'!G66</f>
        <v>4.2.62</v>
      </c>
      <c r="D180" s="47" t="str">
        <f>VLOOKUP(C180,'PC Receitas'!$G$4:$H$103,2,FALSE)</f>
        <v>-</v>
      </c>
      <c r="E180" s="63">
        <f>SUMIFS(Jan!$I$5:$I$605,Jan!$U$5:$U$605,"Receita",Jan!$G$5:$G$605,DRE!$D180)</f>
        <v>0</v>
      </c>
      <c r="F180" s="63">
        <f>SUMIFS(Fev!$I$5:$I$605,Fev!$U$5:$U$605,"Receita",Fev!$G$5:$G$605,DRE!$D180)</f>
        <v>0</v>
      </c>
      <c r="G180" s="63">
        <f>SUMIFS(Mar!$I$5:$I$605,Mar!$U$5:$U$605,"Receita",Mar!$G$5:$G$605,DRE!$D180)</f>
        <v>0</v>
      </c>
      <c r="H180" s="63">
        <f>SUMIFS(Abr!$I$5:$I$605,Abr!$U$5:$U$605,"Receita",Abr!$G$5:$G$605,DRE!$D180)</f>
        <v>0</v>
      </c>
      <c r="I180" s="63">
        <f>SUMIFS(Mai!$I$5:$I$605,Mai!$U$5:$U$605,"Receita",Mai!$G$5:$G$605,DRE!$D180)</f>
        <v>0</v>
      </c>
      <c r="J180" s="63">
        <f>SUMIFS(Jun!$I$5:$I$605,Jun!$U$5:$U$605,"Receita",Jun!$G$5:$G$605,DRE!$D180)</f>
        <v>0</v>
      </c>
      <c r="K180" s="63">
        <f>SUMIFS(Jul!$I$5:$I$605,Jul!$U$5:$U$605,"Receita",Jul!$G$5:$G$605,DRE!$D180)</f>
        <v>0</v>
      </c>
      <c r="L180" s="63">
        <f>SUMIFS(Ago!$I$5:$I$605,Ago!$U$5:$U$605,"Receita",Ago!$G$5:$G$605,DRE!$D180)</f>
        <v>0</v>
      </c>
      <c r="M180" s="63">
        <f>SUMIFS(Set!$I$5:$I$605,Set!$U$5:$U$605,"Receita",Set!$G$5:$G$605,DRE!$D180)</f>
        <v>0</v>
      </c>
      <c r="N180" s="63">
        <f>SUMIFS(Out!$I$5:$I$605,Out!$U$5:$U$605,"Receita",Out!$G$5:$G$605,DRE!$D180)</f>
        <v>0</v>
      </c>
      <c r="O180" s="63">
        <f>SUMIFS(Nov!$I$5:$I$605,Nov!$U$5:$U$605,"Receita",Nov!$G$5:$G$605,DRE!$D180)</f>
        <v>0</v>
      </c>
      <c r="P180" s="63">
        <f>SUMIFS(Dez!$I$5:$I$605,Dez!$U$5:$U$605,"Receita",Dez!$G$5:$G$605,DRE!$D180)</f>
        <v>0</v>
      </c>
      <c r="Q180" s="63">
        <f t="shared" si="14"/>
        <v>0</v>
      </c>
    </row>
    <row r="181" spans="2:17" ht="28.5" customHeight="1" thickTop="1" thickBot="1" x14ac:dyDescent="0.3">
      <c r="B181" s="85">
        <v>178</v>
      </c>
      <c r="C181" s="46" t="str">
        <f>'PC Receitas'!G67</f>
        <v>4.2.63</v>
      </c>
      <c r="D181" s="47" t="str">
        <f>VLOOKUP(C181,'PC Receitas'!$G$4:$H$103,2,FALSE)</f>
        <v>-</v>
      </c>
      <c r="E181" s="63">
        <f>SUMIFS(Jan!$I$5:$I$605,Jan!$U$5:$U$605,"Receita",Jan!$G$5:$G$605,DRE!$D181)</f>
        <v>0</v>
      </c>
      <c r="F181" s="63">
        <f>SUMIFS(Fev!$I$5:$I$605,Fev!$U$5:$U$605,"Receita",Fev!$G$5:$G$605,DRE!$D181)</f>
        <v>0</v>
      </c>
      <c r="G181" s="63">
        <f>SUMIFS(Mar!$I$5:$I$605,Mar!$U$5:$U$605,"Receita",Mar!$G$5:$G$605,DRE!$D181)</f>
        <v>0</v>
      </c>
      <c r="H181" s="63">
        <f>SUMIFS(Abr!$I$5:$I$605,Abr!$U$5:$U$605,"Receita",Abr!$G$5:$G$605,DRE!$D181)</f>
        <v>0</v>
      </c>
      <c r="I181" s="63">
        <f>SUMIFS(Mai!$I$5:$I$605,Mai!$U$5:$U$605,"Receita",Mai!$G$5:$G$605,DRE!$D181)</f>
        <v>0</v>
      </c>
      <c r="J181" s="63">
        <f>SUMIFS(Jun!$I$5:$I$605,Jun!$U$5:$U$605,"Receita",Jun!$G$5:$G$605,DRE!$D181)</f>
        <v>0</v>
      </c>
      <c r="K181" s="63">
        <f>SUMIFS(Jul!$I$5:$I$605,Jul!$U$5:$U$605,"Receita",Jul!$G$5:$G$605,DRE!$D181)</f>
        <v>0</v>
      </c>
      <c r="L181" s="63">
        <f>SUMIFS(Ago!$I$5:$I$605,Ago!$U$5:$U$605,"Receita",Ago!$G$5:$G$605,DRE!$D181)</f>
        <v>0</v>
      </c>
      <c r="M181" s="63">
        <f>SUMIFS(Set!$I$5:$I$605,Set!$U$5:$U$605,"Receita",Set!$G$5:$G$605,DRE!$D181)</f>
        <v>0</v>
      </c>
      <c r="N181" s="63">
        <f>SUMIFS(Out!$I$5:$I$605,Out!$U$5:$U$605,"Receita",Out!$G$5:$G$605,DRE!$D181)</f>
        <v>0</v>
      </c>
      <c r="O181" s="63">
        <f>SUMIFS(Nov!$I$5:$I$605,Nov!$U$5:$U$605,"Receita",Nov!$G$5:$G$605,DRE!$D181)</f>
        <v>0</v>
      </c>
      <c r="P181" s="63">
        <f>SUMIFS(Dez!$I$5:$I$605,Dez!$U$5:$U$605,"Receita",Dez!$G$5:$G$605,DRE!$D181)</f>
        <v>0</v>
      </c>
      <c r="Q181" s="63">
        <f t="shared" si="14"/>
        <v>0</v>
      </c>
    </row>
    <row r="182" spans="2:17" ht="28.5" customHeight="1" thickTop="1" thickBot="1" x14ac:dyDescent="0.3">
      <c r="B182" s="85">
        <v>179</v>
      </c>
      <c r="C182" s="46" t="str">
        <f>'PC Receitas'!G68</f>
        <v>4.2.64</v>
      </c>
      <c r="D182" s="47" t="str">
        <f>VLOOKUP(C182,'PC Receitas'!$G$4:$H$103,2,FALSE)</f>
        <v>-</v>
      </c>
      <c r="E182" s="63">
        <f>SUMIFS(Jan!$I$5:$I$605,Jan!$U$5:$U$605,"Receita",Jan!$G$5:$G$605,DRE!$D182)</f>
        <v>0</v>
      </c>
      <c r="F182" s="63">
        <f>SUMIFS(Fev!$I$5:$I$605,Fev!$U$5:$U$605,"Receita",Fev!$G$5:$G$605,DRE!$D182)</f>
        <v>0</v>
      </c>
      <c r="G182" s="63">
        <f>SUMIFS(Mar!$I$5:$I$605,Mar!$U$5:$U$605,"Receita",Mar!$G$5:$G$605,DRE!$D182)</f>
        <v>0</v>
      </c>
      <c r="H182" s="63">
        <f>SUMIFS(Abr!$I$5:$I$605,Abr!$U$5:$U$605,"Receita",Abr!$G$5:$G$605,DRE!$D182)</f>
        <v>0</v>
      </c>
      <c r="I182" s="63">
        <f>SUMIFS(Mai!$I$5:$I$605,Mai!$U$5:$U$605,"Receita",Mai!$G$5:$G$605,DRE!$D182)</f>
        <v>0</v>
      </c>
      <c r="J182" s="63">
        <f>SUMIFS(Jun!$I$5:$I$605,Jun!$U$5:$U$605,"Receita",Jun!$G$5:$G$605,DRE!$D182)</f>
        <v>0</v>
      </c>
      <c r="K182" s="63">
        <f>SUMIFS(Jul!$I$5:$I$605,Jul!$U$5:$U$605,"Receita",Jul!$G$5:$G$605,DRE!$D182)</f>
        <v>0</v>
      </c>
      <c r="L182" s="63">
        <f>SUMIFS(Ago!$I$5:$I$605,Ago!$U$5:$U$605,"Receita",Ago!$G$5:$G$605,DRE!$D182)</f>
        <v>0</v>
      </c>
      <c r="M182" s="63">
        <f>SUMIFS(Set!$I$5:$I$605,Set!$U$5:$U$605,"Receita",Set!$G$5:$G$605,DRE!$D182)</f>
        <v>0</v>
      </c>
      <c r="N182" s="63">
        <f>SUMIFS(Out!$I$5:$I$605,Out!$U$5:$U$605,"Receita",Out!$G$5:$G$605,DRE!$D182)</f>
        <v>0</v>
      </c>
      <c r="O182" s="63">
        <f>SUMIFS(Nov!$I$5:$I$605,Nov!$U$5:$U$605,"Receita",Nov!$G$5:$G$605,DRE!$D182)</f>
        <v>0</v>
      </c>
      <c r="P182" s="63">
        <f>SUMIFS(Dez!$I$5:$I$605,Dez!$U$5:$U$605,"Receita",Dez!$G$5:$G$605,DRE!$D182)</f>
        <v>0</v>
      </c>
      <c r="Q182" s="63">
        <f t="shared" si="14"/>
        <v>0</v>
      </c>
    </row>
    <row r="183" spans="2:17" ht="28.5" customHeight="1" thickTop="1" thickBot="1" x14ac:dyDescent="0.3">
      <c r="B183" s="85">
        <v>180</v>
      </c>
      <c r="C183" s="46" t="str">
        <f>'PC Receitas'!G69</f>
        <v>4.2.65</v>
      </c>
      <c r="D183" s="47" t="str">
        <f>VLOOKUP(C183,'PC Receitas'!$G$4:$H$103,2,FALSE)</f>
        <v>-</v>
      </c>
      <c r="E183" s="63">
        <f>SUMIFS(Jan!$I$5:$I$605,Jan!$U$5:$U$605,"Receita",Jan!$G$5:$G$605,DRE!$D183)</f>
        <v>0</v>
      </c>
      <c r="F183" s="63">
        <f>SUMIFS(Fev!$I$5:$I$605,Fev!$U$5:$U$605,"Receita",Fev!$G$5:$G$605,DRE!$D183)</f>
        <v>0</v>
      </c>
      <c r="G183" s="63">
        <f>SUMIFS(Mar!$I$5:$I$605,Mar!$U$5:$U$605,"Receita",Mar!$G$5:$G$605,DRE!$D183)</f>
        <v>0</v>
      </c>
      <c r="H183" s="63">
        <f>SUMIFS(Abr!$I$5:$I$605,Abr!$U$5:$U$605,"Receita",Abr!$G$5:$G$605,DRE!$D183)</f>
        <v>0</v>
      </c>
      <c r="I183" s="63">
        <f>SUMIFS(Mai!$I$5:$I$605,Mai!$U$5:$U$605,"Receita",Mai!$G$5:$G$605,DRE!$D183)</f>
        <v>0</v>
      </c>
      <c r="J183" s="63">
        <f>SUMIFS(Jun!$I$5:$I$605,Jun!$U$5:$U$605,"Receita",Jun!$G$5:$G$605,DRE!$D183)</f>
        <v>0</v>
      </c>
      <c r="K183" s="63">
        <f>SUMIFS(Jul!$I$5:$I$605,Jul!$U$5:$U$605,"Receita",Jul!$G$5:$G$605,DRE!$D183)</f>
        <v>0</v>
      </c>
      <c r="L183" s="63">
        <f>SUMIFS(Ago!$I$5:$I$605,Ago!$U$5:$U$605,"Receita",Ago!$G$5:$G$605,DRE!$D183)</f>
        <v>0</v>
      </c>
      <c r="M183" s="63">
        <f>SUMIFS(Set!$I$5:$I$605,Set!$U$5:$U$605,"Receita",Set!$G$5:$G$605,DRE!$D183)</f>
        <v>0</v>
      </c>
      <c r="N183" s="63">
        <f>SUMIFS(Out!$I$5:$I$605,Out!$U$5:$U$605,"Receita",Out!$G$5:$G$605,DRE!$D183)</f>
        <v>0</v>
      </c>
      <c r="O183" s="63">
        <f>SUMIFS(Nov!$I$5:$I$605,Nov!$U$5:$U$605,"Receita",Nov!$G$5:$G$605,DRE!$D183)</f>
        <v>0</v>
      </c>
      <c r="P183" s="63">
        <f>SUMIFS(Dez!$I$5:$I$605,Dez!$U$5:$U$605,"Receita",Dez!$G$5:$G$605,DRE!$D183)</f>
        <v>0</v>
      </c>
      <c r="Q183" s="63">
        <f t="shared" si="14"/>
        <v>0</v>
      </c>
    </row>
    <row r="184" spans="2:17" ht="28.5" customHeight="1" thickTop="1" thickBot="1" x14ac:dyDescent="0.3">
      <c r="B184" s="85">
        <v>181</v>
      </c>
      <c r="C184" s="46" t="str">
        <f>'PC Receitas'!G70</f>
        <v>4.2.66</v>
      </c>
      <c r="D184" s="47" t="str">
        <f>VLOOKUP(C184,'PC Receitas'!$G$4:$H$103,2,FALSE)</f>
        <v>-</v>
      </c>
      <c r="E184" s="63">
        <f>SUMIFS(Jan!$I$5:$I$605,Jan!$U$5:$U$605,"Receita",Jan!$G$5:$G$605,DRE!$D184)</f>
        <v>0</v>
      </c>
      <c r="F184" s="63">
        <f>SUMIFS(Fev!$I$5:$I$605,Fev!$U$5:$U$605,"Receita",Fev!$G$5:$G$605,DRE!$D184)</f>
        <v>0</v>
      </c>
      <c r="G184" s="63">
        <f>SUMIFS(Mar!$I$5:$I$605,Mar!$U$5:$U$605,"Receita",Mar!$G$5:$G$605,DRE!$D184)</f>
        <v>0</v>
      </c>
      <c r="H184" s="63">
        <f>SUMIFS(Abr!$I$5:$I$605,Abr!$U$5:$U$605,"Receita",Abr!$G$5:$G$605,DRE!$D184)</f>
        <v>0</v>
      </c>
      <c r="I184" s="63">
        <f>SUMIFS(Mai!$I$5:$I$605,Mai!$U$5:$U$605,"Receita",Mai!$G$5:$G$605,DRE!$D184)</f>
        <v>0</v>
      </c>
      <c r="J184" s="63">
        <f>SUMIFS(Jun!$I$5:$I$605,Jun!$U$5:$U$605,"Receita",Jun!$G$5:$G$605,DRE!$D184)</f>
        <v>0</v>
      </c>
      <c r="K184" s="63">
        <f>SUMIFS(Jul!$I$5:$I$605,Jul!$U$5:$U$605,"Receita",Jul!$G$5:$G$605,DRE!$D184)</f>
        <v>0</v>
      </c>
      <c r="L184" s="63">
        <f>SUMIFS(Ago!$I$5:$I$605,Ago!$U$5:$U$605,"Receita",Ago!$G$5:$G$605,DRE!$D184)</f>
        <v>0</v>
      </c>
      <c r="M184" s="63">
        <f>SUMIFS(Set!$I$5:$I$605,Set!$U$5:$U$605,"Receita",Set!$G$5:$G$605,DRE!$D184)</f>
        <v>0</v>
      </c>
      <c r="N184" s="63">
        <f>SUMIFS(Out!$I$5:$I$605,Out!$U$5:$U$605,"Receita",Out!$G$5:$G$605,DRE!$D184)</f>
        <v>0</v>
      </c>
      <c r="O184" s="63">
        <f>SUMIFS(Nov!$I$5:$I$605,Nov!$U$5:$U$605,"Receita",Nov!$G$5:$G$605,DRE!$D184)</f>
        <v>0</v>
      </c>
      <c r="P184" s="63">
        <f>SUMIFS(Dez!$I$5:$I$605,Dez!$U$5:$U$605,"Receita",Dez!$G$5:$G$605,DRE!$D184)</f>
        <v>0</v>
      </c>
      <c r="Q184" s="63">
        <f t="shared" ref="Q184:Q217" si="15">SUM(E184:P184)</f>
        <v>0</v>
      </c>
    </row>
    <row r="185" spans="2:17" ht="28.5" customHeight="1" thickTop="1" thickBot="1" x14ac:dyDescent="0.3">
      <c r="B185" s="85">
        <v>182</v>
      </c>
      <c r="C185" s="46" t="str">
        <f>'PC Receitas'!G71</f>
        <v>4.2.67</v>
      </c>
      <c r="D185" s="47" t="str">
        <f>VLOOKUP(C185,'PC Receitas'!$G$4:$H$103,2,FALSE)</f>
        <v>-</v>
      </c>
      <c r="E185" s="63">
        <f>SUMIFS(Jan!$I$5:$I$605,Jan!$U$5:$U$605,"Receita",Jan!$G$5:$G$605,DRE!$D185)</f>
        <v>0</v>
      </c>
      <c r="F185" s="63">
        <f>SUMIFS(Fev!$I$5:$I$605,Fev!$U$5:$U$605,"Receita",Fev!$G$5:$G$605,DRE!$D185)</f>
        <v>0</v>
      </c>
      <c r="G185" s="63">
        <f>SUMIFS(Mar!$I$5:$I$605,Mar!$U$5:$U$605,"Receita",Mar!$G$5:$G$605,DRE!$D185)</f>
        <v>0</v>
      </c>
      <c r="H185" s="63">
        <f>SUMIFS(Abr!$I$5:$I$605,Abr!$U$5:$U$605,"Receita",Abr!$G$5:$G$605,DRE!$D185)</f>
        <v>0</v>
      </c>
      <c r="I185" s="63">
        <f>SUMIFS(Mai!$I$5:$I$605,Mai!$U$5:$U$605,"Receita",Mai!$G$5:$G$605,DRE!$D185)</f>
        <v>0</v>
      </c>
      <c r="J185" s="63">
        <f>SUMIFS(Jun!$I$5:$I$605,Jun!$U$5:$U$605,"Receita",Jun!$G$5:$G$605,DRE!$D185)</f>
        <v>0</v>
      </c>
      <c r="K185" s="63">
        <f>SUMIFS(Jul!$I$5:$I$605,Jul!$U$5:$U$605,"Receita",Jul!$G$5:$G$605,DRE!$D185)</f>
        <v>0</v>
      </c>
      <c r="L185" s="63">
        <f>SUMIFS(Ago!$I$5:$I$605,Ago!$U$5:$U$605,"Receita",Ago!$G$5:$G$605,DRE!$D185)</f>
        <v>0</v>
      </c>
      <c r="M185" s="63">
        <f>SUMIFS(Set!$I$5:$I$605,Set!$U$5:$U$605,"Receita",Set!$G$5:$G$605,DRE!$D185)</f>
        <v>0</v>
      </c>
      <c r="N185" s="63">
        <f>SUMIFS(Out!$I$5:$I$605,Out!$U$5:$U$605,"Receita",Out!$G$5:$G$605,DRE!$D185)</f>
        <v>0</v>
      </c>
      <c r="O185" s="63">
        <f>SUMIFS(Nov!$I$5:$I$605,Nov!$U$5:$U$605,"Receita",Nov!$G$5:$G$605,DRE!$D185)</f>
        <v>0</v>
      </c>
      <c r="P185" s="63">
        <f>SUMIFS(Dez!$I$5:$I$605,Dez!$U$5:$U$605,"Receita",Dez!$G$5:$G$605,DRE!$D185)</f>
        <v>0</v>
      </c>
      <c r="Q185" s="63">
        <f t="shared" si="15"/>
        <v>0</v>
      </c>
    </row>
    <row r="186" spans="2:17" ht="28.5" customHeight="1" thickTop="1" thickBot="1" x14ac:dyDescent="0.3">
      <c r="B186" s="85">
        <v>183</v>
      </c>
      <c r="C186" s="46" t="str">
        <f>'PC Receitas'!G72</f>
        <v>4.2.68</v>
      </c>
      <c r="D186" s="47" t="str">
        <f>VLOOKUP(C186,'PC Receitas'!$G$4:$H$103,2,FALSE)</f>
        <v>-</v>
      </c>
      <c r="E186" s="63">
        <f>SUMIFS(Jan!$I$5:$I$605,Jan!$U$5:$U$605,"Receita",Jan!$G$5:$G$605,DRE!$D186)</f>
        <v>0</v>
      </c>
      <c r="F186" s="63">
        <f>SUMIFS(Fev!$I$5:$I$605,Fev!$U$5:$U$605,"Receita",Fev!$G$5:$G$605,DRE!$D186)</f>
        <v>0</v>
      </c>
      <c r="G186" s="63">
        <f>SUMIFS(Mar!$I$5:$I$605,Mar!$U$5:$U$605,"Receita",Mar!$G$5:$G$605,DRE!$D186)</f>
        <v>0</v>
      </c>
      <c r="H186" s="63">
        <f>SUMIFS(Abr!$I$5:$I$605,Abr!$U$5:$U$605,"Receita",Abr!$G$5:$G$605,DRE!$D186)</f>
        <v>0</v>
      </c>
      <c r="I186" s="63">
        <f>SUMIFS(Mai!$I$5:$I$605,Mai!$U$5:$U$605,"Receita",Mai!$G$5:$G$605,DRE!$D186)</f>
        <v>0</v>
      </c>
      <c r="J186" s="63">
        <f>SUMIFS(Jun!$I$5:$I$605,Jun!$U$5:$U$605,"Receita",Jun!$G$5:$G$605,DRE!$D186)</f>
        <v>0</v>
      </c>
      <c r="K186" s="63">
        <f>SUMIFS(Jul!$I$5:$I$605,Jul!$U$5:$U$605,"Receita",Jul!$G$5:$G$605,DRE!$D186)</f>
        <v>0</v>
      </c>
      <c r="L186" s="63">
        <f>SUMIFS(Ago!$I$5:$I$605,Ago!$U$5:$U$605,"Receita",Ago!$G$5:$G$605,DRE!$D186)</f>
        <v>0</v>
      </c>
      <c r="M186" s="63">
        <f>SUMIFS(Set!$I$5:$I$605,Set!$U$5:$U$605,"Receita",Set!$G$5:$G$605,DRE!$D186)</f>
        <v>0</v>
      </c>
      <c r="N186" s="63">
        <f>SUMIFS(Out!$I$5:$I$605,Out!$U$5:$U$605,"Receita",Out!$G$5:$G$605,DRE!$D186)</f>
        <v>0</v>
      </c>
      <c r="O186" s="63">
        <f>SUMIFS(Nov!$I$5:$I$605,Nov!$U$5:$U$605,"Receita",Nov!$G$5:$G$605,DRE!$D186)</f>
        <v>0</v>
      </c>
      <c r="P186" s="63">
        <f>SUMIFS(Dez!$I$5:$I$605,Dez!$U$5:$U$605,"Receita",Dez!$G$5:$G$605,DRE!$D186)</f>
        <v>0</v>
      </c>
      <c r="Q186" s="63">
        <f t="shared" si="15"/>
        <v>0</v>
      </c>
    </row>
    <row r="187" spans="2:17" ht="28.5" customHeight="1" thickTop="1" thickBot="1" x14ac:dyDescent="0.3">
      <c r="B187" s="85">
        <v>184</v>
      </c>
      <c r="C187" s="46" t="str">
        <f>'PC Receitas'!G73</f>
        <v>4.2.69</v>
      </c>
      <c r="D187" s="47" t="str">
        <f>VLOOKUP(C187,'PC Receitas'!$G$4:$H$103,2,FALSE)</f>
        <v>-</v>
      </c>
      <c r="E187" s="63">
        <f>SUMIFS(Jan!$I$5:$I$605,Jan!$U$5:$U$605,"Receita",Jan!$G$5:$G$605,DRE!$D187)</f>
        <v>0</v>
      </c>
      <c r="F187" s="63">
        <f>SUMIFS(Fev!$I$5:$I$605,Fev!$U$5:$U$605,"Receita",Fev!$G$5:$G$605,DRE!$D187)</f>
        <v>0</v>
      </c>
      <c r="G187" s="63">
        <f>SUMIFS(Mar!$I$5:$I$605,Mar!$U$5:$U$605,"Receita",Mar!$G$5:$G$605,DRE!$D187)</f>
        <v>0</v>
      </c>
      <c r="H187" s="63">
        <f>SUMIFS(Abr!$I$5:$I$605,Abr!$U$5:$U$605,"Receita",Abr!$G$5:$G$605,DRE!$D187)</f>
        <v>0</v>
      </c>
      <c r="I187" s="63">
        <f>SUMIFS(Mai!$I$5:$I$605,Mai!$U$5:$U$605,"Receita",Mai!$G$5:$G$605,DRE!$D187)</f>
        <v>0</v>
      </c>
      <c r="J187" s="63">
        <f>SUMIFS(Jun!$I$5:$I$605,Jun!$U$5:$U$605,"Receita",Jun!$G$5:$G$605,DRE!$D187)</f>
        <v>0</v>
      </c>
      <c r="K187" s="63">
        <f>SUMIFS(Jul!$I$5:$I$605,Jul!$U$5:$U$605,"Receita",Jul!$G$5:$G$605,DRE!$D187)</f>
        <v>0</v>
      </c>
      <c r="L187" s="63">
        <f>SUMIFS(Ago!$I$5:$I$605,Ago!$U$5:$U$605,"Receita",Ago!$G$5:$G$605,DRE!$D187)</f>
        <v>0</v>
      </c>
      <c r="M187" s="63">
        <f>SUMIFS(Set!$I$5:$I$605,Set!$U$5:$U$605,"Receita",Set!$G$5:$G$605,DRE!$D187)</f>
        <v>0</v>
      </c>
      <c r="N187" s="63">
        <f>SUMIFS(Out!$I$5:$I$605,Out!$U$5:$U$605,"Receita",Out!$G$5:$G$605,DRE!$D187)</f>
        <v>0</v>
      </c>
      <c r="O187" s="63">
        <f>SUMIFS(Nov!$I$5:$I$605,Nov!$U$5:$U$605,"Receita",Nov!$G$5:$G$605,DRE!$D187)</f>
        <v>0</v>
      </c>
      <c r="P187" s="63">
        <f>SUMIFS(Dez!$I$5:$I$605,Dez!$U$5:$U$605,"Receita",Dez!$G$5:$G$605,DRE!$D187)</f>
        <v>0</v>
      </c>
      <c r="Q187" s="63">
        <f t="shared" si="15"/>
        <v>0</v>
      </c>
    </row>
    <row r="188" spans="2:17" ht="28.5" customHeight="1" thickTop="1" thickBot="1" x14ac:dyDescent="0.3">
      <c r="B188" s="85">
        <v>185</v>
      </c>
      <c r="C188" s="46" t="str">
        <f>'PC Receitas'!G74</f>
        <v>4.2.70</v>
      </c>
      <c r="D188" s="47" t="str">
        <f>VLOOKUP(C188,'PC Receitas'!$G$4:$H$103,2,FALSE)</f>
        <v>-</v>
      </c>
      <c r="E188" s="63">
        <f>SUMIFS(Jan!$I$5:$I$605,Jan!$U$5:$U$605,"Receita",Jan!$G$5:$G$605,DRE!$D188)</f>
        <v>0</v>
      </c>
      <c r="F188" s="63">
        <f>SUMIFS(Fev!$I$5:$I$605,Fev!$U$5:$U$605,"Receita",Fev!$G$5:$G$605,DRE!$D188)</f>
        <v>0</v>
      </c>
      <c r="G188" s="63">
        <f>SUMIFS(Mar!$I$5:$I$605,Mar!$U$5:$U$605,"Receita",Mar!$G$5:$G$605,DRE!$D188)</f>
        <v>0</v>
      </c>
      <c r="H188" s="63">
        <f>SUMIFS(Abr!$I$5:$I$605,Abr!$U$5:$U$605,"Receita",Abr!$G$5:$G$605,DRE!$D188)</f>
        <v>0</v>
      </c>
      <c r="I188" s="63">
        <f>SUMIFS(Mai!$I$5:$I$605,Mai!$U$5:$U$605,"Receita",Mai!$G$5:$G$605,DRE!$D188)</f>
        <v>0</v>
      </c>
      <c r="J188" s="63">
        <f>SUMIFS(Jun!$I$5:$I$605,Jun!$U$5:$U$605,"Receita",Jun!$G$5:$G$605,DRE!$D188)</f>
        <v>0</v>
      </c>
      <c r="K188" s="63">
        <f>SUMIFS(Jul!$I$5:$I$605,Jul!$U$5:$U$605,"Receita",Jul!$G$5:$G$605,DRE!$D188)</f>
        <v>0</v>
      </c>
      <c r="L188" s="63">
        <f>SUMIFS(Ago!$I$5:$I$605,Ago!$U$5:$U$605,"Receita",Ago!$G$5:$G$605,DRE!$D188)</f>
        <v>0</v>
      </c>
      <c r="M188" s="63">
        <f>SUMIFS(Set!$I$5:$I$605,Set!$U$5:$U$605,"Receita",Set!$G$5:$G$605,DRE!$D188)</f>
        <v>0</v>
      </c>
      <c r="N188" s="63">
        <f>SUMIFS(Out!$I$5:$I$605,Out!$U$5:$U$605,"Receita",Out!$G$5:$G$605,DRE!$D188)</f>
        <v>0</v>
      </c>
      <c r="O188" s="63">
        <f>SUMIFS(Nov!$I$5:$I$605,Nov!$U$5:$U$605,"Receita",Nov!$G$5:$G$605,DRE!$D188)</f>
        <v>0</v>
      </c>
      <c r="P188" s="63">
        <f>SUMIFS(Dez!$I$5:$I$605,Dez!$U$5:$U$605,"Receita",Dez!$G$5:$G$605,DRE!$D188)</f>
        <v>0</v>
      </c>
      <c r="Q188" s="63">
        <f t="shared" si="15"/>
        <v>0</v>
      </c>
    </row>
    <row r="189" spans="2:17" ht="28.5" customHeight="1" thickTop="1" thickBot="1" x14ac:dyDescent="0.3">
      <c r="B189" s="85">
        <v>186</v>
      </c>
      <c r="C189" s="46" t="str">
        <f>'PC Receitas'!G75</f>
        <v>4.2.71</v>
      </c>
      <c r="D189" s="47" t="str">
        <f>VLOOKUP(C189,'PC Receitas'!$G$4:$H$103,2,FALSE)</f>
        <v>-</v>
      </c>
      <c r="E189" s="63">
        <f>SUMIFS(Jan!$I$5:$I$605,Jan!$U$5:$U$605,"Receita",Jan!$G$5:$G$605,DRE!$D189)</f>
        <v>0</v>
      </c>
      <c r="F189" s="63">
        <f>SUMIFS(Fev!$I$5:$I$605,Fev!$U$5:$U$605,"Receita",Fev!$G$5:$G$605,DRE!$D189)</f>
        <v>0</v>
      </c>
      <c r="G189" s="63">
        <f>SUMIFS(Mar!$I$5:$I$605,Mar!$U$5:$U$605,"Receita",Mar!$G$5:$G$605,DRE!$D189)</f>
        <v>0</v>
      </c>
      <c r="H189" s="63">
        <f>SUMIFS(Abr!$I$5:$I$605,Abr!$U$5:$U$605,"Receita",Abr!$G$5:$G$605,DRE!$D189)</f>
        <v>0</v>
      </c>
      <c r="I189" s="63">
        <f>SUMIFS(Mai!$I$5:$I$605,Mai!$U$5:$U$605,"Receita",Mai!$G$5:$G$605,DRE!$D189)</f>
        <v>0</v>
      </c>
      <c r="J189" s="63">
        <f>SUMIFS(Jun!$I$5:$I$605,Jun!$U$5:$U$605,"Receita",Jun!$G$5:$G$605,DRE!$D189)</f>
        <v>0</v>
      </c>
      <c r="K189" s="63">
        <f>SUMIFS(Jul!$I$5:$I$605,Jul!$U$5:$U$605,"Receita",Jul!$G$5:$G$605,DRE!$D189)</f>
        <v>0</v>
      </c>
      <c r="L189" s="63">
        <f>SUMIFS(Ago!$I$5:$I$605,Ago!$U$5:$U$605,"Receita",Ago!$G$5:$G$605,DRE!$D189)</f>
        <v>0</v>
      </c>
      <c r="M189" s="63">
        <f>SUMIFS(Set!$I$5:$I$605,Set!$U$5:$U$605,"Receita",Set!$G$5:$G$605,DRE!$D189)</f>
        <v>0</v>
      </c>
      <c r="N189" s="63">
        <f>SUMIFS(Out!$I$5:$I$605,Out!$U$5:$U$605,"Receita",Out!$G$5:$G$605,DRE!$D189)</f>
        <v>0</v>
      </c>
      <c r="O189" s="63">
        <f>SUMIFS(Nov!$I$5:$I$605,Nov!$U$5:$U$605,"Receita",Nov!$G$5:$G$605,DRE!$D189)</f>
        <v>0</v>
      </c>
      <c r="P189" s="63">
        <f>SUMIFS(Dez!$I$5:$I$605,Dez!$U$5:$U$605,"Receita",Dez!$G$5:$G$605,DRE!$D189)</f>
        <v>0</v>
      </c>
      <c r="Q189" s="63">
        <f t="shared" si="15"/>
        <v>0</v>
      </c>
    </row>
    <row r="190" spans="2:17" ht="28.5" customHeight="1" thickTop="1" thickBot="1" x14ac:dyDescent="0.3">
      <c r="B190" s="85">
        <v>187</v>
      </c>
      <c r="C190" s="46" t="str">
        <f>'PC Receitas'!G76</f>
        <v>4.2.72</v>
      </c>
      <c r="D190" s="47" t="str">
        <f>VLOOKUP(C190,'PC Receitas'!$G$4:$H$103,2,FALSE)</f>
        <v>-</v>
      </c>
      <c r="E190" s="63">
        <f>SUMIFS(Jan!$I$5:$I$605,Jan!$U$5:$U$605,"Receita",Jan!$G$5:$G$605,DRE!$D190)</f>
        <v>0</v>
      </c>
      <c r="F190" s="63">
        <f>SUMIFS(Fev!$I$5:$I$605,Fev!$U$5:$U$605,"Receita",Fev!$G$5:$G$605,DRE!$D190)</f>
        <v>0</v>
      </c>
      <c r="G190" s="63">
        <f>SUMIFS(Mar!$I$5:$I$605,Mar!$U$5:$U$605,"Receita",Mar!$G$5:$G$605,DRE!$D190)</f>
        <v>0</v>
      </c>
      <c r="H190" s="63">
        <f>SUMIFS(Abr!$I$5:$I$605,Abr!$U$5:$U$605,"Receita",Abr!$G$5:$G$605,DRE!$D190)</f>
        <v>0</v>
      </c>
      <c r="I190" s="63">
        <f>SUMIFS(Mai!$I$5:$I$605,Mai!$U$5:$U$605,"Receita",Mai!$G$5:$G$605,DRE!$D190)</f>
        <v>0</v>
      </c>
      <c r="J190" s="63">
        <f>SUMIFS(Jun!$I$5:$I$605,Jun!$U$5:$U$605,"Receita",Jun!$G$5:$G$605,DRE!$D190)</f>
        <v>0</v>
      </c>
      <c r="K190" s="63">
        <f>SUMIFS(Jul!$I$5:$I$605,Jul!$U$5:$U$605,"Receita",Jul!$G$5:$G$605,DRE!$D190)</f>
        <v>0</v>
      </c>
      <c r="L190" s="63">
        <f>SUMIFS(Ago!$I$5:$I$605,Ago!$U$5:$U$605,"Receita",Ago!$G$5:$G$605,DRE!$D190)</f>
        <v>0</v>
      </c>
      <c r="M190" s="63">
        <f>SUMIFS(Set!$I$5:$I$605,Set!$U$5:$U$605,"Receita",Set!$G$5:$G$605,DRE!$D190)</f>
        <v>0</v>
      </c>
      <c r="N190" s="63">
        <f>SUMIFS(Out!$I$5:$I$605,Out!$U$5:$U$605,"Receita",Out!$G$5:$G$605,DRE!$D190)</f>
        <v>0</v>
      </c>
      <c r="O190" s="63">
        <f>SUMIFS(Nov!$I$5:$I$605,Nov!$U$5:$U$605,"Receita",Nov!$G$5:$G$605,DRE!$D190)</f>
        <v>0</v>
      </c>
      <c r="P190" s="63">
        <f>SUMIFS(Dez!$I$5:$I$605,Dez!$U$5:$U$605,"Receita",Dez!$G$5:$G$605,DRE!$D190)</f>
        <v>0</v>
      </c>
      <c r="Q190" s="63">
        <f t="shared" si="15"/>
        <v>0</v>
      </c>
    </row>
    <row r="191" spans="2:17" ht="28.5" customHeight="1" thickTop="1" thickBot="1" x14ac:dyDescent="0.3">
      <c r="B191" s="85">
        <v>188</v>
      </c>
      <c r="C191" s="46" t="str">
        <f>'PC Receitas'!G77</f>
        <v>4.2.73</v>
      </c>
      <c r="D191" s="47" t="str">
        <f>VLOOKUP(C191,'PC Receitas'!$G$4:$H$103,2,FALSE)</f>
        <v>-</v>
      </c>
      <c r="E191" s="63">
        <f>SUMIFS(Jan!$I$5:$I$605,Jan!$U$5:$U$605,"Receita",Jan!$G$5:$G$605,DRE!$D191)</f>
        <v>0</v>
      </c>
      <c r="F191" s="63">
        <f>SUMIFS(Fev!$I$5:$I$605,Fev!$U$5:$U$605,"Receita",Fev!$G$5:$G$605,DRE!$D191)</f>
        <v>0</v>
      </c>
      <c r="G191" s="63">
        <f>SUMIFS(Mar!$I$5:$I$605,Mar!$U$5:$U$605,"Receita",Mar!$G$5:$G$605,DRE!$D191)</f>
        <v>0</v>
      </c>
      <c r="H191" s="63">
        <f>SUMIFS(Abr!$I$5:$I$605,Abr!$U$5:$U$605,"Receita",Abr!$G$5:$G$605,DRE!$D191)</f>
        <v>0</v>
      </c>
      <c r="I191" s="63">
        <f>SUMIFS(Mai!$I$5:$I$605,Mai!$U$5:$U$605,"Receita",Mai!$G$5:$G$605,DRE!$D191)</f>
        <v>0</v>
      </c>
      <c r="J191" s="63">
        <f>SUMIFS(Jun!$I$5:$I$605,Jun!$U$5:$U$605,"Receita",Jun!$G$5:$G$605,DRE!$D191)</f>
        <v>0</v>
      </c>
      <c r="K191" s="63">
        <f>SUMIFS(Jul!$I$5:$I$605,Jul!$U$5:$U$605,"Receita",Jul!$G$5:$G$605,DRE!$D191)</f>
        <v>0</v>
      </c>
      <c r="L191" s="63">
        <f>SUMIFS(Ago!$I$5:$I$605,Ago!$U$5:$U$605,"Receita",Ago!$G$5:$G$605,DRE!$D191)</f>
        <v>0</v>
      </c>
      <c r="M191" s="63">
        <f>SUMIFS(Set!$I$5:$I$605,Set!$U$5:$U$605,"Receita",Set!$G$5:$G$605,DRE!$D191)</f>
        <v>0</v>
      </c>
      <c r="N191" s="63">
        <f>SUMIFS(Out!$I$5:$I$605,Out!$U$5:$U$605,"Receita",Out!$G$5:$G$605,DRE!$D191)</f>
        <v>0</v>
      </c>
      <c r="O191" s="63">
        <f>SUMIFS(Nov!$I$5:$I$605,Nov!$U$5:$U$605,"Receita",Nov!$G$5:$G$605,DRE!$D191)</f>
        <v>0</v>
      </c>
      <c r="P191" s="63">
        <f>SUMIFS(Dez!$I$5:$I$605,Dez!$U$5:$U$605,"Receita",Dez!$G$5:$G$605,DRE!$D191)</f>
        <v>0</v>
      </c>
      <c r="Q191" s="63">
        <f t="shared" si="15"/>
        <v>0</v>
      </c>
    </row>
    <row r="192" spans="2:17" ht="28.5" customHeight="1" thickTop="1" thickBot="1" x14ac:dyDescent="0.3">
      <c r="B192" s="85">
        <v>189</v>
      </c>
      <c r="C192" s="46" t="str">
        <f>'PC Receitas'!G78</f>
        <v>4.2.74</v>
      </c>
      <c r="D192" s="47" t="str">
        <f>VLOOKUP(C192,'PC Receitas'!$G$4:$H$103,2,FALSE)</f>
        <v>-</v>
      </c>
      <c r="E192" s="63">
        <f>SUMIFS(Jan!$I$5:$I$605,Jan!$U$5:$U$605,"Receita",Jan!$G$5:$G$605,DRE!$D192)</f>
        <v>0</v>
      </c>
      <c r="F192" s="63">
        <f>SUMIFS(Fev!$I$5:$I$605,Fev!$U$5:$U$605,"Receita",Fev!$G$5:$G$605,DRE!$D192)</f>
        <v>0</v>
      </c>
      <c r="G192" s="63">
        <f>SUMIFS(Mar!$I$5:$I$605,Mar!$U$5:$U$605,"Receita",Mar!$G$5:$G$605,DRE!$D192)</f>
        <v>0</v>
      </c>
      <c r="H192" s="63">
        <f>SUMIFS(Abr!$I$5:$I$605,Abr!$U$5:$U$605,"Receita",Abr!$G$5:$G$605,DRE!$D192)</f>
        <v>0</v>
      </c>
      <c r="I192" s="63">
        <f>SUMIFS(Mai!$I$5:$I$605,Mai!$U$5:$U$605,"Receita",Mai!$G$5:$G$605,DRE!$D192)</f>
        <v>0</v>
      </c>
      <c r="J192" s="63">
        <f>SUMIFS(Jun!$I$5:$I$605,Jun!$U$5:$U$605,"Receita",Jun!$G$5:$G$605,DRE!$D192)</f>
        <v>0</v>
      </c>
      <c r="K192" s="63">
        <f>SUMIFS(Jul!$I$5:$I$605,Jul!$U$5:$U$605,"Receita",Jul!$G$5:$G$605,DRE!$D192)</f>
        <v>0</v>
      </c>
      <c r="L192" s="63">
        <f>SUMIFS(Ago!$I$5:$I$605,Ago!$U$5:$U$605,"Receita",Ago!$G$5:$G$605,DRE!$D192)</f>
        <v>0</v>
      </c>
      <c r="M192" s="63">
        <f>SUMIFS(Set!$I$5:$I$605,Set!$U$5:$U$605,"Receita",Set!$G$5:$G$605,DRE!$D192)</f>
        <v>0</v>
      </c>
      <c r="N192" s="63">
        <f>SUMIFS(Out!$I$5:$I$605,Out!$U$5:$U$605,"Receita",Out!$G$5:$G$605,DRE!$D192)</f>
        <v>0</v>
      </c>
      <c r="O192" s="63">
        <f>SUMIFS(Nov!$I$5:$I$605,Nov!$U$5:$U$605,"Receita",Nov!$G$5:$G$605,DRE!$D192)</f>
        <v>0</v>
      </c>
      <c r="P192" s="63">
        <f>SUMIFS(Dez!$I$5:$I$605,Dez!$U$5:$U$605,"Receita",Dez!$G$5:$G$605,DRE!$D192)</f>
        <v>0</v>
      </c>
      <c r="Q192" s="63">
        <f t="shared" si="15"/>
        <v>0</v>
      </c>
    </row>
    <row r="193" spans="2:17" ht="28.5" customHeight="1" thickTop="1" thickBot="1" x14ac:dyDescent="0.3">
      <c r="B193" s="85">
        <v>190</v>
      </c>
      <c r="C193" s="46" t="str">
        <f>'PC Receitas'!G79</f>
        <v>4.2.75</v>
      </c>
      <c r="D193" s="47" t="str">
        <f>VLOOKUP(C193,'PC Receitas'!$G$4:$H$103,2,FALSE)</f>
        <v>-</v>
      </c>
      <c r="E193" s="63">
        <f>SUMIFS(Jan!$I$5:$I$605,Jan!$U$5:$U$605,"Receita",Jan!$G$5:$G$605,DRE!$D193)</f>
        <v>0</v>
      </c>
      <c r="F193" s="63">
        <f>SUMIFS(Fev!$I$5:$I$605,Fev!$U$5:$U$605,"Receita",Fev!$G$5:$G$605,DRE!$D193)</f>
        <v>0</v>
      </c>
      <c r="G193" s="63">
        <f>SUMIFS(Mar!$I$5:$I$605,Mar!$U$5:$U$605,"Receita",Mar!$G$5:$G$605,DRE!$D193)</f>
        <v>0</v>
      </c>
      <c r="H193" s="63">
        <f>SUMIFS(Abr!$I$5:$I$605,Abr!$U$5:$U$605,"Receita",Abr!$G$5:$G$605,DRE!$D193)</f>
        <v>0</v>
      </c>
      <c r="I193" s="63">
        <f>SUMIFS(Mai!$I$5:$I$605,Mai!$U$5:$U$605,"Receita",Mai!$G$5:$G$605,DRE!$D193)</f>
        <v>0</v>
      </c>
      <c r="J193" s="63">
        <f>SUMIFS(Jun!$I$5:$I$605,Jun!$U$5:$U$605,"Receita",Jun!$G$5:$G$605,DRE!$D193)</f>
        <v>0</v>
      </c>
      <c r="K193" s="63">
        <f>SUMIFS(Jul!$I$5:$I$605,Jul!$U$5:$U$605,"Receita",Jul!$G$5:$G$605,DRE!$D193)</f>
        <v>0</v>
      </c>
      <c r="L193" s="63">
        <f>SUMIFS(Ago!$I$5:$I$605,Ago!$U$5:$U$605,"Receita",Ago!$G$5:$G$605,DRE!$D193)</f>
        <v>0</v>
      </c>
      <c r="M193" s="63">
        <f>SUMIFS(Set!$I$5:$I$605,Set!$U$5:$U$605,"Receita",Set!$G$5:$G$605,DRE!$D193)</f>
        <v>0</v>
      </c>
      <c r="N193" s="63">
        <f>SUMIFS(Out!$I$5:$I$605,Out!$U$5:$U$605,"Receita",Out!$G$5:$G$605,DRE!$D193)</f>
        <v>0</v>
      </c>
      <c r="O193" s="63">
        <f>SUMIFS(Nov!$I$5:$I$605,Nov!$U$5:$U$605,"Receita",Nov!$G$5:$G$605,DRE!$D193)</f>
        <v>0</v>
      </c>
      <c r="P193" s="63">
        <f>SUMIFS(Dez!$I$5:$I$605,Dez!$U$5:$U$605,"Receita",Dez!$G$5:$G$605,DRE!$D193)</f>
        <v>0</v>
      </c>
      <c r="Q193" s="63">
        <f t="shared" si="15"/>
        <v>0</v>
      </c>
    </row>
    <row r="194" spans="2:17" ht="28.5" customHeight="1" thickTop="1" thickBot="1" x14ac:dyDescent="0.3">
      <c r="B194" s="85">
        <v>191</v>
      </c>
      <c r="C194" s="46" t="str">
        <f>'PC Receitas'!G80</f>
        <v>4.2.76</v>
      </c>
      <c r="D194" s="47" t="str">
        <f>VLOOKUP(C194,'PC Receitas'!$G$4:$H$103,2,FALSE)</f>
        <v>-</v>
      </c>
      <c r="E194" s="63">
        <f>SUMIFS(Jan!$I$5:$I$605,Jan!$U$5:$U$605,"Receita",Jan!$G$5:$G$605,DRE!$D194)</f>
        <v>0</v>
      </c>
      <c r="F194" s="63">
        <f>SUMIFS(Fev!$I$5:$I$605,Fev!$U$5:$U$605,"Receita",Fev!$G$5:$G$605,DRE!$D194)</f>
        <v>0</v>
      </c>
      <c r="G194" s="63">
        <f>SUMIFS(Mar!$I$5:$I$605,Mar!$U$5:$U$605,"Receita",Mar!$G$5:$G$605,DRE!$D194)</f>
        <v>0</v>
      </c>
      <c r="H194" s="63">
        <f>SUMIFS(Abr!$I$5:$I$605,Abr!$U$5:$U$605,"Receita",Abr!$G$5:$G$605,DRE!$D194)</f>
        <v>0</v>
      </c>
      <c r="I194" s="63">
        <f>SUMIFS(Mai!$I$5:$I$605,Mai!$U$5:$U$605,"Receita",Mai!$G$5:$G$605,DRE!$D194)</f>
        <v>0</v>
      </c>
      <c r="J194" s="63">
        <f>SUMIFS(Jun!$I$5:$I$605,Jun!$U$5:$U$605,"Receita",Jun!$G$5:$G$605,DRE!$D194)</f>
        <v>0</v>
      </c>
      <c r="K194" s="63">
        <f>SUMIFS(Jul!$I$5:$I$605,Jul!$U$5:$U$605,"Receita",Jul!$G$5:$G$605,DRE!$D194)</f>
        <v>0</v>
      </c>
      <c r="L194" s="63">
        <f>SUMIFS(Ago!$I$5:$I$605,Ago!$U$5:$U$605,"Receita",Ago!$G$5:$G$605,DRE!$D194)</f>
        <v>0</v>
      </c>
      <c r="M194" s="63">
        <f>SUMIFS(Set!$I$5:$I$605,Set!$U$5:$U$605,"Receita",Set!$G$5:$G$605,DRE!$D194)</f>
        <v>0</v>
      </c>
      <c r="N194" s="63">
        <f>SUMIFS(Out!$I$5:$I$605,Out!$U$5:$U$605,"Receita",Out!$G$5:$G$605,DRE!$D194)</f>
        <v>0</v>
      </c>
      <c r="O194" s="63">
        <f>SUMIFS(Nov!$I$5:$I$605,Nov!$U$5:$U$605,"Receita",Nov!$G$5:$G$605,DRE!$D194)</f>
        <v>0</v>
      </c>
      <c r="P194" s="63">
        <f>SUMIFS(Dez!$I$5:$I$605,Dez!$U$5:$U$605,"Receita",Dez!$G$5:$G$605,DRE!$D194)</f>
        <v>0</v>
      </c>
      <c r="Q194" s="63">
        <f t="shared" si="15"/>
        <v>0</v>
      </c>
    </row>
    <row r="195" spans="2:17" ht="28.5" customHeight="1" thickTop="1" thickBot="1" x14ac:dyDescent="0.3">
      <c r="B195" s="85">
        <v>192</v>
      </c>
      <c r="C195" s="46" t="str">
        <f>'PC Receitas'!G81</f>
        <v>4.2.77</v>
      </c>
      <c r="D195" s="47" t="str">
        <f>VLOOKUP(C195,'PC Receitas'!$G$4:$H$103,2,FALSE)</f>
        <v>-</v>
      </c>
      <c r="E195" s="63">
        <f>SUMIFS(Jan!$I$5:$I$605,Jan!$U$5:$U$605,"Receita",Jan!$G$5:$G$605,DRE!$D195)</f>
        <v>0</v>
      </c>
      <c r="F195" s="63">
        <f>SUMIFS(Fev!$I$5:$I$605,Fev!$U$5:$U$605,"Receita",Fev!$G$5:$G$605,DRE!$D195)</f>
        <v>0</v>
      </c>
      <c r="G195" s="63">
        <f>SUMIFS(Mar!$I$5:$I$605,Mar!$U$5:$U$605,"Receita",Mar!$G$5:$G$605,DRE!$D195)</f>
        <v>0</v>
      </c>
      <c r="H195" s="63">
        <f>SUMIFS(Abr!$I$5:$I$605,Abr!$U$5:$U$605,"Receita",Abr!$G$5:$G$605,DRE!$D195)</f>
        <v>0</v>
      </c>
      <c r="I195" s="63">
        <f>SUMIFS(Mai!$I$5:$I$605,Mai!$U$5:$U$605,"Receita",Mai!$G$5:$G$605,DRE!$D195)</f>
        <v>0</v>
      </c>
      <c r="J195" s="63">
        <f>SUMIFS(Jun!$I$5:$I$605,Jun!$U$5:$U$605,"Receita",Jun!$G$5:$G$605,DRE!$D195)</f>
        <v>0</v>
      </c>
      <c r="K195" s="63">
        <f>SUMIFS(Jul!$I$5:$I$605,Jul!$U$5:$U$605,"Receita",Jul!$G$5:$G$605,DRE!$D195)</f>
        <v>0</v>
      </c>
      <c r="L195" s="63">
        <f>SUMIFS(Ago!$I$5:$I$605,Ago!$U$5:$U$605,"Receita",Ago!$G$5:$G$605,DRE!$D195)</f>
        <v>0</v>
      </c>
      <c r="M195" s="63">
        <f>SUMIFS(Set!$I$5:$I$605,Set!$U$5:$U$605,"Receita",Set!$G$5:$G$605,DRE!$D195)</f>
        <v>0</v>
      </c>
      <c r="N195" s="63">
        <f>SUMIFS(Out!$I$5:$I$605,Out!$U$5:$U$605,"Receita",Out!$G$5:$G$605,DRE!$D195)</f>
        <v>0</v>
      </c>
      <c r="O195" s="63">
        <f>SUMIFS(Nov!$I$5:$I$605,Nov!$U$5:$U$605,"Receita",Nov!$G$5:$G$605,DRE!$D195)</f>
        <v>0</v>
      </c>
      <c r="P195" s="63">
        <f>SUMIFS(Dez!$I$5:$I$605,Dez!$U$5:$U$605,"Receita",Dez!$G$5:$G$605,DRE!$D195)</f>
        <v>0</v>
      </c>
      <c r="Q195" s="63">
        <f t="shared" si="15"/>
        <v>0</v>
      </c>
    </row>
    <row r="196" spans="2:17" ht="28.5" customHeight="1" thickTop="1" thickBot="1" x14ac:dyDescent="0.3">
      <c r="B196" s="85">
        <v>193</v>
      </c>
      <c r="C196" s="46" t="str">
        <f>'PC Receitas'!G82</f>
        <v>4.2.78</v>
      </c>
      <c r="D196" s="47" t="str">
        <f>VLOOKUP(C196,'PC Receitas'!$G$4:$H$103,2,FALSE)</f>
        <v>-</v>
      </c>
      <c r="E196" s="63">
        <f>SUMIFS(Jan!$I$5:$I$605,Jan!$U$5:$U$605,"Receita",Jan!$G$5:$G$605,DRE!$D196)</f>
        <v>0</v>
      </c>
      <c r="F196" s="63">
        <f>SUMIFS(Fev!$I$5:$I$605,Fev!$U$5:$U$605,"Receita",Fev!$G$5:$G$605,DRE!$D196)</f>
        <v>0</v>
      </c>
      <c r="G196" s="63">
        <f>SUMIFS(Mar!$I$5:$I$605,Mar!$U$5:$U$605,"Receita",Mar!$G$5:$G$605,DRE!$D196)</f>
        <v>0</v>
      </c>
      <c r="H196" s="63">
        <f>SUMIFS(Abr!$I$5:$I$605,Abr!$U$5:$U$605,"Receita",Abr!$G$5:$G$605,DRE!$D196)</f>
        <v>0</v>
      </c>
      <c r="I196" s="63">
        <f>SUMIFS(Mai!$I$5:$I$605,Mai!$U$5:$U$605,"Receita",Mai!$G$5:$G$605,DRE!$D196)</f>
        <v>0</v>
      </c>
      <c r="J196" s="63">
        <f>SUMIFS(Jun!$I$5:$I$605,Jun!$U$5:$U$605,"Receita",Jun!$G$5:$G$605,DRE!$D196)</f>
        <v>0</v>
      </c>
      <c r="K196" s="63">
        <f>SUMIFS(Jul!$I$5:$I$605,Jul!$U$5:$U$605,"Receita",Jul!$G$5:$G$605,DRE!$D196)</f>
        <v>0</v>
      </c>
      <c r="L196" s="63">
        <f>SUMIFS(Ago!$I$5:$I$605,Ago!$U$5:$U$605,"Receita",Ago!$G$5:$G$605,DRE!$D196)</f>
        <v>0</v>
      </c>
      <c r="M196" s="63">
        <f>SUMIFS(Set!$I$5:$I$605,Set!$U$5:$U$605,"Receita",Set!$G$5:$G$605,DRE!$D196)</f>
        <v>0</v>
      </c>
      <c r="N196" s="63">
        <f>SUMIFS(Out!$I$5:$I$605,Out!$U$5:$U$605,"Receita",Out!$G$5:$G$605,DRE!$D196)</f>
        <v>0</v>
      </c>
      <c r="O196" s="63">
        <f>SUMIFS(Nov!$I$5:$I$605,Nov!$U$5:$U$605,"Receita",Nov!$G$5:$G$605,DRE!$D196)</f>
        <v>0</v>
      </c>
      <c r="P196" s="63">
        <f>SUMIFS(Dez!$I$5:$I$605,Dez!$U$5:$U$605,"Receita",Dez!$G$5:$G$605,DRE!$D196)</f>
        <v>0</v>
      </c>
      <c r="Q196" s="63">
        <f t="shared" si="15"/>
        <v>0</v>
      </c>
    </row>
    <row r="197" spans="2:17" ht="28.5" customHeight="1" thickTop="1" thickBot="1" x14ac:dyDescent="0.3">
      <c r="B197" s="85">
        <v>194</v>
      </c>
      <c r="C197" s="46" t="str">
        <f>'PC Receitas'!G83</f>
        <v>4.2.79</v>
      </c>
      <c r="D197" s="47" t="str">
        <f>VLOOKUP(C197,'PC Receitas'!$G$4:$H$103,2,FALSE)</f>
        <v>-</v>
      </c>
      <c r="E197" s="63">
        <f>SUMIFS(Jan!$I$5:$I$605,Jan!$U$5:$U$605,"Receita",Jan!$G$5:$G$605,DRE!$D197)</f>
        <v>0</v>
      </c>
      <c r="F197" s="63">
        <f>SUMIFS(Fev!$I$5:$I$605,Fev!$U$5:$U$605,"Receita",Fev!$G$5:$G$605,DRE!$D197)</f>
        <v>0</v>
      </c>
      <c r="G197" s="63">
        <f>SUMIFS(Mar!$I$5:$I$605,Mar!$U$5:$U$605,"Receita",Mar!$G$5:$G$605,DRE!$D197)</f>
        <v>0</v>
      </c>
      <c r="H197" s="63">
        <f>SUMIFS(Abr!$I$5:$I$605,Abr!$U$5:$U$605,"Receita",Abr!$G$5:$G$605,DRE!$D197)</f>
        <v>0</v>
      </c>
      <c r="I197" s="63">
        <f>SUMIFS(Mai!$I$5:$I$605,Mai!$U$5:$U$605,"Receita",Mai!$G$5:$G$605,DRE!$D197)</f>
        <v>0</v>
      </c>
      <c r="J197" s="63">
        <f>SUMIFS(Jun!$I$5:$I$605,Jun!$U$5:$U$605,"Receita",Jun!$G$5:$G$605,DRE!$D197)</f>
        <v>0</v>
      </c>
      <c r="K197" s="63">
        <f>SUMIFS(Jul!$I$5:$I$605,Jul!$U$5:$U$605,"Receita",Jul!$G$5:$G$605,DRE!$D197)</f>
        <v>0</v>
      </c>
      <c r="L197" s="63">
        <f>SUMIFS(Ago!$I$5:$I$605,Ago!$U$5:$U$605,"Receita",Ago!$G$5:$G$605,DRE!$D197)</f>
        <v>0</v>
      </c>
      <c r="M197" s="63">
        <f>SUMIFS(Set!$I$5:$I$605,Set!$U$5:$U$605,"Receita",Set!$G$5:$G$605,DRE!$D197)</f>
        <v>0</v>
      </c>
      <c r="N197" s="63">
        <f>SUMIFS(Out!$I$5:$I$605,Out!$U$5:$U$605,"Receita",Out!$G$5:$G$605,DRE!$D197)</f>
        <v>0</v>
      </c>
      <c r="O197" s="63">
        <f>SUMIFS(Nov!$I$5:$I$605,Nov!$U$5:$U$605,"Receita",Nov!$G$5:$G$605,DRE!$D197)</f>
        <v>0</v>
      </c>
      <c r="P197" s="63">
        <f>SUMIFS(Dez!$I$5:$I$605,Dez!$U$5:$U$605,"Receita",Dez!$G$5:$G$605,DRE!$D197)</f>
        <v>0</v>
      </c>
      <c r="Q197" s="63">
        <f t="shared" si="15"/>
        <v>0</v>
      </c>
    </row>
    <row r="198" spans="2:17" ht="28.5" customHeight="1" thickTop="1" thickBot="1" x14ac:dyDescent="0.3">
      <c r="B198" s="85">
        <v>195</v>
      </c>
      <c r="C198" s="46" t="str">
        <f>'PC Receitas'!G84</f>
        <v>4.2.80</v>
      </c>
      <c r="D198" s="47" t="str">
        <f>VLOOKUP(C198,'PC Receitas'!$G$4:$H$103,2,FALSE)</f>
        <v>-</v>
      </c>
      <c r="E198" s="63">
        <f>SUMIFS(Jan!$I$5:$I$605,Jan!$U$5:$U$605,"Receita",Jan!$G$5:$G$605,DRE!$D198)</f>
        <v>0</v>
      </c>
      <c r="F198" s="63">
        <f>SUMIFS(Fev!$I$5:$I$605,Fev!$U$5:$U$605,"Receita",Fev!$G$5:$G$605,DRE!$D198)</f>
        <v>0</v>
      </c>
      <c r="G198" s="63">
        <f>SUMIFS(Mar!$I$5:$I$605,Mar!$U$5:$U$605,"Receita",Mar!$G$5:$G$605,DRE!$D198)</f>
        <v>0</v>
      </c>
      <c r="H198" s="63">
        <f>SUMIFS(Abr!$I$5:$I$605,Abr!$U$5:$U$605,"Receita",Abr!$G$5:$G$605,DRE!$D198)</f>
        <v>0</v>
      </c>
      <c r="I198" s="63">
        <f>SUMIFS(Mai!$I$5:$I$605,Mai!$U$5:$U$605,"Receita",Mai!$G$5:$G$605,DRE!$D198)</f>
        <v>0</v>
      </c>
      <c r="J198" s="63">
        <f>SUMIFS(Jun!$I$5:$I$605,Jun!$U$5:$U$605,"Receita",Jun!$G$5:$G$605,DRE!$D198)</f>
        <v>0</v>
      </c>
      <c r="K198" s="63">
        <f>SUMIFS(Jul!$I$5:$I$605,Jul!$U$5:$U$605,"Receita",Jul!$G$5:$G$605,DRE!$D198)</f>
        <v>0</v>
      </c>
      <c r="L198" s="63">
        <f>SUMIFS(Ago!$I$5:$I$605,Ago!$U$5:$U$605,"Receita",Ago!$G$5:$G$605,DRE!$D198)</f>
        <v>0</v>
      </c>
      <c r="M198" s="63">
        <f>SUMIFS(Set!$I$5:$I$605,Set!$U$5:$U$605,"Receita",Set!$G$5:$G$605,DRE!$D198)</f>
        <v>0</v>
      </c>
      <c r="N198" s="63">
        <f>SUMIFS(Out!$I$5:$I$605,Out!$U$5:$U$605,"Receita",Out!$G$5:$G$605,DRE!$D198)</f>
        <v>0</v>
      </c>
      <c r="O198" s="63">
        <f>SUMIFS(Nov!$I$5:$I$605,Nov!$U$5:$U$605,"Receita",Nov!$G$5:$G$605,DRE!$D198)</f>
        <v>0</v>
      </c>
      <c r="P198" s="63">
        <f>SUMIFS(Dez!$I$5:$I$605,Dez!$U$5:$U$605,"Receita",Dez!$G$5:$G$605,DRE!$D198)</f>
        <v>0</v>
      </c>
      <c r="Q198" s="63">
        <f t="shared" si="15"/>
        <v>0</v>
      </c>
    </row>
    <row r="199" spans="2:17" ht="28.5" customHeight="1" thickTop="1" thickBot="1" x14ac:dyDescent="0.3">
      <c r="B199" s="85">
        <v>196</v>
      </c>
      <c r="C199" s="46" t="str">
        <f>'PC Receitas'!G85</f>
        <v>4.2.81</v>
      </c>
      <c r="D199" s="47" t="str">
        <f>VLOOKUP(C199,'PC Receitas'!$G$4:$H$103,2,FALSE)</f>
        <v>-</v>
      </c>
      <c r="E199" s="63">
        <f>SUMIFS(Jan!$I$5:$I$605,Jan!$U$5:$U$605,"Receita",Jan!$G$5:$G$605,DRE!$D199)</f>
        <v>0</v>
      </c>
      <c r="F199" s="63">
        <f>SUMIFS(Fev!$I$5:$I$605,Fev!$U$5:$U$605,"Receita",Fev!$G$5:$G$605,DRE!$D199)</f>
        <v>0</v>
      </c>
      <c r="G199" s="63">
        <f>SUMIFS(Mar!$I$5:$I$605,Mar!$U$5:$U$605,"Receita",Mar!$G$5:$G$605,DRE!$D199)</f>
        <v>0</v>
      </c>
      <c r="H199" s="63">
        <f>SUMIFS(Abr!$I$5:$I$605,Abr!$U$5:$U$605,"Receita",Abr!$G$5:$G$605,DRE!$D199)</f>
        <v>0</v>
      </c>
      <c r="I199" s="63">
        <f>SUMIFS(Mai!$I$5:$I$605,Mai!$U$5:$U$605,"Receita",Mai!$G$5:$G$605,DRE!$D199)</f>
        <v>0</v>
      </c>
      <c r="J199" s="63">
        <f>SUMIFS(Jun!$I$5:$I$605,Jun!$U$5:$U$605,"Receita",Jun!$G$5:$G$605,DRE!$D199)</f>
        <v>0</v>
      </c>
      <c r="K199" s="63">
        <f>SUMIFS(Jul!$I$5:$I$605,Jul!$U$5:$U$605,"Receita",Jul!$G$5:$G$605,DRE!$D199)</f>
        <v>0</v>
      </c>
      <c r="L199" s="63">
        <f>SUMIFS(Ago!$I$5:$I$605,Ago!$U$5:$U$605,"Receita",Ago!$G$5:$G$605,DRE!$D199)</f>
        <v>0</v>
      </c>
      <c r="M199" s="63">
        <f>SUMIFS(Set!$I$5:$I$605,Set!$U$5:$U$605,"Receita",Set!$G$5:$G$605,DRE!$D199)</f>
        <v>0</v>
      </c>
      <c r="N199" s="63">
        <f>SUMIFS(Out!$I$5:$I$605,Out!$U$5:$U$605,"Receita",Out!$G$5:$G$605,DRE!$D199)</f>
        <v>0</v>
      </c>
      <c r="O199" s="63">
        <f>SUMIFS(Nov!$I$5:$I$605,Nov!$U$5:$U$605,"Receita",Nov!$G$5:$G$605,DRE!$D199)</f>
        <v>0</v>
      </c>
      <c r="P199" s="63">
        <f>SUMIFS(Dez!$I$5:$I$605,Dez!$U$5:$U$605,"Receita",Dez!$G$5:$G$605,DRE!$D199)</f>
        <v>0</v>
      </c>
      <c r="Q199" s="63">
        <f t="shared" si="15"/>
        <v>0</v>
      </c>
    </row>
    <row r="200" spans="2:17" ht="28.5" customHeight="1" thickTop="1" thickBot="1" x14ac:dyDescent="0.3">
      <c r="B200" s="85">
        <v>197</v>
      </c>
      <c r="C200" s="46" t="str">
        <f>'PC Receitas'!G86</f>
        <v>4.2.82</v>
      </c>
      <c r="D200" s="47" t="str">
        <f>VLOOKUP(C200,'PC Receitas'!$G$4:$H$103,2,FALSE)</f>
        <v>-</v>
      </c>
      <c r="E200" s="63">
        <f>SUMIFS(Jan!$I$5:$I$605,Jan!$U$5:$U$605,"Receita",Jan!$G$5:$G$605,DRE!$D200)</f>
        <v>0</v>
      </c>
      <c r="F200" s="63">
        <f>SUMIFS(Fev!$I$5:$I$605,Fev!$U$5:$U$605,"Receita",Fev!$G$5:$G$605,DRE!$D200)</f>
        <v>0</v>
      </c>
      <c r="G200" s="63">
        <f>SUMIFS(Mar!$I$5:$I$605,Mar!$U$5:$U$605,"Receita",Mar!$G$5:$G$605,DRE!$D200)</f>
        <v>0</v>
      </c>
      <c r="H200" s="63">
        <f>SUMIFS(Abr!$I$5:$I$605,Abr!$U$5:$U$605,"Receita",Abr!$G$5:$G$605,DRE!$D200)</f>
        <v>0</v>
      </c>
      <c r="I200" s="63">
        <f>SUMIFS(Mai!$I$5:$I$605,Mai!$U$5:$U$605,"Receita",Mai!$G$5:$G$605,DRE!$D200)</f>
        <v>0</v>
      </c>
      <c r="J200" s="63">
        <f>SUMIFS(Jun!$I$5:$I$605,Jun!$U$5:$U$605,"Receita",Jun!$G$5:$G$605,DRE!$D200)</f>
        <v>0</v>
      </c>
      <c r="K200" s="63">
        <f>SUMIFS(Jul!$I$5:$I$605,Jul!$U$5:$U$605,"Receita",Jul!$G$5:$G$605,DRE!$D200)</f>
        <v>0</v>
      </c>
      <c r="L200" s="63">
        <f>SUMIFS(Ago!$I$5:$I$605,Ago!$U$5:$U$605,"Receita",Ago!$G$5:$G$605,DRE!$D200)</f>
        <v>0</v>
      </c>
      <c r="M200" s="63">
        <f>SUMIFS(Set!$I$5:$I$605,Set!$U$5:$U$605,"Receita",Set!$G$5:$G$605,DRE!$D200)</f>
        <v>0</v>
      </c>
      <c r="N200" s="63">
        <f>SUMIFS(Out!$I$5:$I$605,Out!$U$5:$U$605,"Receita",Out!$G$5:$G$605,DRE!$D200)</f>
        <v>0</v>
      </c>
      <c r="O200" s="63">
        <f>SUMIFS(Nov!$I$5:$I$605,Nov!$U$5:$U$605,"Receita",Nov!$G$5:$G$605,DRE!$D200)</f>
        <v>0</v>
      </c>
      <c r="P200" s="63">
        <f>SUMIFS(Dez!$I$5:$I$605,Dez!$U$5:$U$605,"Receita",Dez!$G$5:$G$605,DRE!$D200)</f>
        <v>0</v>
      </c>
      <c r="Q200" s="63">
        <f t="shared" si="15"/>
        <v>0</v>
      </c>
    </row>
    <row r="201" spans="2:17" ht="28.5" customHeight="1" thickTop="1" thickBot="1" x14ac:dyDescent="0.3">
      <c r="B201" s="85">
        <v>198</v>
      </c>
      <c r="C201" s="46" t="str">
        <f>'PC Receitas'!G87</f>
        <v>4.2.83</v>
      </c>
      <c r="D201" s="47" t="str">
        <f>VLOOKUP(C201,'PC Receitas'!$G$4:$H$103,2,FALSE)</f>
        <v>-</v>
      </c>
      <c r="E201" s="63">
        <f>SUMIFS(Jan!$I$5:$I$605,Jan!$U$5:$U$605,"Receita",Jan!$G$5:$G$605,DRE!$D201)</f>
        <v>0</v>
      </c>
      <c r="F201" s="63">
        <f>SUMIFS(Fev!$I$5:$I$605,Fev!$U$5:$U$605,"Receita",Fev!$G$5:$G$605,DRE!$D201)</f>
        <v>0</v>
      </c>
      <c r="G201" s="63">
        <f>SUMIFS(Mar!$I$5:$I$605,Mar!$U$5:$U$605,"Receita",Mar!$G$5:$G$605,DRE!$D201)</f>
        <v>0</v>
      </c>
      <c r="H201" s="63">
        <f>SUMIFS(Abr!$I$5:$I$605,Abr!$U$5:$U$605,"Receita",Abr!$G$5:$G$605,DRE!$D201)</f>
        <v>0</v>
      </c>
      <c r="I201" s="63">
        <f>SUMIFS(Mai!$I$5:$I$605,Mai!$U$5:$U$605,"Receita",Mai!$G$5:$G$605,DRE!$D201)</f>
        <v>0</v>
      </c>
      <c r="J201" s="63">
        <f>SUMIFS(Jun!$I$5:$I$605,Jun!$U$5:$U$605,"Receita",Jun!$G$5:$G$605,DRE!$D201)</f>
        <v>0</v>
      </c>
      <c r="K201" s="63">
        <f>SUMIFS(Jul!$I$5:$I$605,Jul!$U$5:$U$605,"Receita",Jul!$G$5:$G$605,DRE!$D201)</f>
        <v>0</v>
      </c>
      <c r="L201" s="63">
        <f>SUMIFS(Ago!$I$5:$I$605,Ago!$U$5:$U$605,"Receita",Ago!$G$5:$G$605,DRE!$D201)</f>
        <v>0</v>
      </c>
      <c r="M201" s="63">
        <f>SUMIFS(Set!$I$5:$I$605,Set!$U$5:$U$605,"Receita",Set!$G$5:$G$605,DRE!$D201)</f>
        <v>0</v>
      </c>
      <c r="N201" s="63">
        <f>SUMIFS(Out!$I$5:$I$605,Out!$U$5:$U$605,"Receita",Out!$G$5:$G$605,DRE!$D201)</f>
        <v>0</v>
      </c>
      <c r="O201" s="63">
        <f>SUMIFS(Nov!$I$5:$I$605,Nov!$U$5:$U$605,"Receita",Nov!$G$5:$G$605,DRE!$D201)</f>
        <v>0</v>
      </c>
      <c r="P201" s="63">
        <f>SUMIFS(Dez!$I$5:$I$605,Dez!$U$5:$U$605,"Receita",Dez!$G$5:$G$605,DRE!$D201)</f>
        <v>0</v>
      </c>
      <c r="Q201" s="63">
        <f t="shared" si="15"/>
        <v>0</v>
      </c>
    </row>
    <row r="202" spans="2:17" ht="28.5" customHeight="1" thickTop="1" thickBot="1" x14ac:dyDescent="0.3">
      <c r="B202" s="85">
        <v>199</v>
      </c>
      <c r="C202" s="46" t="str">
        <f>'PC Receitas'!G88</f>
        <v>4.2.84</v>
      </c>
      <c r="D202" s="47" t="str">
        <f>VLOOKUP(C202,'PC Receitas'!$G$4:$H$103,2,FALSE)</f>
        <v>-</v>
      </c>
      <c r="E202" s="63">
        <f>SUMIFS(Jan!$I$5:$I$605,Jan!$U$5:$U$605,"Receita",Jan!$G$5:$G$605,DRE!$D202)</f>
        <v>0</v>
      </c>
      <c r="F202" s="63">
        <f>SUMIFS(Fev!$I$5:$I$605,Fev!$U$5:$U$605,"Receita",Fev!$G$5:$G$605,DRE!$D202)</f>
        <v>0</v>
      </c>
      <c r="G202" s="63">
        <f>SUMIFS(Mar!$I$5:$I$605,Mar!$U$5:$U$605,"Receita",Mar!$G$5:$G$605,DRE!$D202)</f>
        <v>0</v>
      </c>
      <c r="H202" s="63">
        <f>SUMIFS(Abr!$I$5:$I$605,Abr!$U$5:$U$605,"Receita",Abr!$G$5:$G$605,DRE!$D202)</f>
        <v>0</v>
      </c>
      <c r="I202" s="63">
        <f>SUMIFS(Mai!$I$5:$I$605,Mai!$U$5:$U$605,"Receita",Mai!$G$5:$G$605,DRE!$D202)</f>
        <v>0</v>
      </c>
      <c r="J202" s="63">
        <f>SUMIFS(Jun!$I$5:$I$605,Jun!$U$5:$U$605,"Receita",Jun!$G$5:$G$605,DRE!$D202)</f>
        <v>0</v>
      </c>
      <c r="K202" s="63">
        <f>SUMIFS(Jul!$I$5:$I$605,Jul!$U$5:$U$605,"Receita",Jul!$G$5:$G$605,DRE!$D202)</f>
        <v>0</v>
      </c>
      <c r="L202" s="63">
        <f>SUMIFS(Ago!$I$5:$I$605,Ago!$U$5:$U$605,"Receita",Ago!$G$5:$G$605,DRE!$D202)</f>
        <v>0</v>
      </c>
      <c r="M202" s="63">
        <f>SUMIFS(Set!$I$5:$I$605,Set!$U$5:$U$605,"Receita",Set!$G$5:$G$605,DRE!$D202)</f>
        <v>0</v>
      </c>
      <c r="N202" s="63">
        <f>SUMIFS(Out!$I$5:$I$605,Out!$U$5:$U$605,"Receita",Out!$G$5:$G$605,DRE!$D202)</f>
        <v>0</v>
      </c>
      <c r="O202" s="63">
        <f>SUMIFS(Nov!$I$5:$I$605,Nov!$U$5:$U$605,"Receita",Nov!$G$5:$G$605,DRE!$D202)</f>
        <v>0</v>
      </c>
      <c r="P202" s="63">
        <f>SUMIFS(Dez!$I$5:$I$605,Dez!$U$5:$U$605,"Receita",Dez!$G$5:$G$605,DRE!$D202)</f>
        <v>0</v>
      </c>
      <c r="Q202" s="63">
        <f t="shared" si="15"/>
        <v>0</v>
      </c>
    </row>
    <row r="203" spans="2:17" ht="28.5" customHeight="1" thickTop="1" thickBot="1" x14ac:dyDescent="0.3">
      <c r="B203" s="85">
        <v>200</v>
      </c>
      <c r="C203" s="46" t="str">
        <f>'PC Receitas'!G89</f>
        <v>4.2.85</v>
      </c>
      <c r="D203" s="47" t="str">
        <f>VLOOKUP(C203,'PC Receitas'!$G$4:$H$103,2,FALSE)</f>
        <v>-</v>
      </c>
      <c r="E203" s="63">
        <f>SUMIFS(Jan!$I$5:$I$605,Jan!$U$5:$U$605,"Receita",Jan!$G$5:$G$605,DRE!$D203)</f>
        <v>0</v>
      </c>
      <c r="F203" s="63">
        <f>SUMIFS(Fev!$I$5:$I$605,Fev!$U$5:$U$605,"Receita",Fev!$G$5:$G$605,DRE!$D203)</f>
        <v>0</v>
      </c>
      <c r="G203" s="63">
        <f>SUMIFS(Mar!$I$5:$I$605,Mar!$U$5:$U$605,"Receita",Mar!$G$5:$G$605,DRE!$D203)</f>
        <v>0</v>
      </c>
      <c r="H203" s="63">
        <f>SUMIFS(Abr!$I$5:$I$605,Abr!$U$5:$U$605,"Receita",Abr!$G$5:$G$605,DRE!$D203)</f>
        <v>0</v>
      </c>
      <c r="I203" s="63">
        <f>SUMIFS(Mai!$I$5:$I$605,Mai!$U$5:$U$605,"Receita",Mai!$G$5:$G$605,DRE!$D203)</f>
        <v>0</v>
      </c>
      <c r="J203" s="63">
        <f>SUMIFS(Jun!$I$5:$I$605,Jun!$U$5:$U$605,"Receita",Jun!$G$5:$G$605,DRE!$D203)</f>
        <v>0</v>
      </c>
      <c r="K203" s="63">
        <f>SUMIFS(Jul!$I$5:$I$605,Jul!$U$5:$U$605,"Receita",Jul!$G$5:$G$605,DRE!$D203)</f>
        <v>0</v>
      </c>
      <c r="L203" s="63">
        <f>SUMIFS(Ago!$I$5:$I$605,Ago!$U$5:$U$605,"Receita",Ago!$G$5:$G$605,DRE!$D203)</f>
        <v>0</v>
      </c>
      <c r="M203" s="63">
        <f>SUMIFS(Set!$I$5:$I$605,Set!$U$5:$U$605,"Receita",Set!$G$5:$G$605,DRE!$D203)</f>
        <v>0</v>
      </c>
      <c r="N203" s="63">
        <f>SUMIFS(Out!$I$5:$I$605,Out!$U$5:$U$605,"Receita",Out!$G$5:$G$605,DRE!$D203)</f>
        <v>0</v>
      </c>
      <c r="O203" s="63">
        <f>SUMIFS(Nov!$I$5:$I$605,Nov!$U$5:$U$605,"Receita",Nov!$G$5:$G$605,DRE!$D203)</f>
        <v>0</v>
      </c>
      <c r="P203" s="63">
        <f>SUMIFS(Dez!$I$5:$I$605,Dez!$U$5:$U$605,"Receita",Dez!$G$5:$G$605,DRE!$D203)</f>
        <v>0</v>
      </c>
      <c r="Q203" s="63">
        <f t="shared" si="15"/>
        <v>0</v>
      </c>
    </row>
    <row r="204" spans="2:17" ht="28.5" customHeight="1" thickTop="1" thickBot="1" x14ac:dyDescent="0.3">
      <c r="B204" s="85">
        <v>201</v>
      </c>
      <c r="C204" s="46" t="str">
        <f>'PC Receitas'!G90</f>
        <v>4.2.86</v>
      </c>
      <c r="D204" s="47" t="str">
        <f>VLOOKUP(C204,'PC Receitas'!$G$4:$H$103,2,FALSE)</f>
        <v>-</v>
      </c>
      <c r="E204" s="63">
        <f>SUMIFS(Jan!$I$5:$I$605,Jan!$U$5:$U$605,"Receita",Jan!$G$5:$G$605,DRE!$D204)</f>
        <v>0</v>
      </c>
      <c r="F204" s="63">
        <f>SUMIFS(Fev!$I$5:$I$605,Fev!$U$5:$U$605,"Receita",Fev!$G$5:$G$605,DRE!$D204)</f>
        <v>0</v>
      </c>
      <c r="G204" s="63">
        <f>SUMIFS(Mar!$I$5:$I$605,Mar!$U$5:$U$605,"Receita",Mar!$G$5:$G$605,DRE!$D204)</f>
        <v>0</v>
      </c>
      <c r="H204" s="63">
        <f>SUMIFS(Abr!$I$5:$I$605,Abr!$U$5:$U$605,"Receita",Abr!$G$5:$G$605,DRE!$D204)</f>
        <v>0</v>
      </c>
      <c r="I204" s="63">
        <f>SUMIFS(Mai!$I$5:$I$605,Mai!$U$5:$U$605,"Receita",Mai!$G$5:$G$605,DRE!$D204)</f>
        <v>0</v>
      </c>
      <c r="J204" s="63">
        <f>SUMIFS(Jun!$I$5:$I$605,Jun!$U$5:$U$605,"Receita",Jun!$G$5:$G$605,DRE!$D204)</f>
        <v>0</v>
      </c>
      <c r="K204" s="63">
        <f>SUMIFS(Jul!$I$5:$I$605,Jul!$U$5:$U$605,"Receita",Jul!$G$5:$G$605,DRE!$D204)</f>
        <v>0</v>
      </c>
      <c r="L204" s="63">
        <f>SUMIFS(Ago!$I$5:$I$605,Ago!$U$5:$U$605,"Receita",Ago!$G$5:$G$605,DRE!$D204)</f>
        <v>0</v>
      </c>
      <c r="M204" s="63">
        <f>SUMIFS(Set!$I$5:$I$605,Set!$U$5:$U$605,"Receita",Set!$G$5:$G$605,DRE!$D204)</f>
        <v>0</v>
      </c>
      <c r="N204" s="63">
        <f>SUMIFS(Out!$I$5:$I$605,Out!$U$5:$U$605,"Receita",Out!$G$5:$G$605,DRE!$D204)</f>
        <v>0</v>
      </c>
      <c r="O204" s="63">
        <f>SUMIFS(Nov!$I$5:$I$605,Nov!$U$5:$U$605,"Receita",Nov!$G$5:$G$605,DRE!$D204)</f>
        <v>0</v>
      </c>
      <c r="P204" s="63">
        <f>SUMIFS(Dez!$I$5:$I$605,Dez!$U$5:$U$605,"Receita",Dez!$G$5:$G$605,DRE!$D204)</f>
        <v>0</v>
      </c>
      <c r="Q204" s="63">
        <f t="shared" si="15"/>
        <v>0</v>
      </c>
    </row>
    <row r="205" spans="2:17" ht="28.5" customHeight="1" thickTop="1" thickBot="1" x14ac:dyDescent="0.3">
      <c r="B205" s="85">
        <v>202</v>
      </c>
      <c r="C205" s="46" t="str">
        <f>'PC Receitas'!G91</f>
        <v>4.2.87</v>
      </c>
      <c r="D205" s="47" t="str">
        <f>VLOOKUP(C205,'PC Receitas'!$G$4:$H$103,2,FALSE)</f>
        <v>-</v>
      </c>
      <c r="E205" s="63">
        <f>SUMIFS(Jan!$I$5:$I$605,Jan!$U$5:$U$605,"Receita",Jan!$G$5:$G$605,DRE!$D205)</f>
        <v>0</v>
      </c>
      <c r="F205" s="63">
        <f>SUMIFS(Fev!$I$5:$I$605,Fev!$U$5:$U$605,"Receita",Fev!$G$5:$G$605,DRE!$D205)</f>
        <v>0</v>
      </c>
      <c r="G205" s="63">
        <f>SUMIFS(Mar!$I$5:$I$605,Mar!$U$5:$U$605,"Receita",Mar!$G$5:$G$605,DRE!$D205)</f>
        <v>0</v>
      </c>
      <c r="H205" s="63">
        <f>SUMIFS(Abr!$I$5:$I$605,Abr!$U$5:$U$605,"Receita",Abr!$G$5:$G$605,DRE!$D205)</f>
        <v>0</v>
      </c>
      <c r="I205" s="63">
        <f>SUMIFS(Mai!$I$5:$I$605,Mai!$U$5:$U$605,"Receita",Mai!$G$5:$G$605,DRE!$D205)</f>
        <v>0</v>
      </c>
      <c r="J205" s="63">
        <f>SUMIFS(Jun!$I$5:$I$605,Jun!$U$5:$U$605,"Receita",Jun!$G$5:$G$605,DRE!$D205)</f>
        <v>0</v>
      </c>
      <c r="K205" s="63">
        <f>SUMIFS(Jul!$I$5:$I$605,Jul!$U$5:$U$605,"Receita",Jul!$G$5:$G$605,DRE!$D205)</f>
        <v>0</v>
      </c>
      <c r="L205" s="63">
        <f>SUMIFS(Ago!$I$5:$I$605,Ago!$U$5:$U$605,"Receita",Ago!$G$5:$G$605,DRE!$D205)</f>
        <v>0</v>
      </c>
      <c r="M205" s="63">
        <f>SUMIFS(Set!$I$5:$I$605,Set!$U$5:$U$605,"Receita",Set!$G$5:$G$605,DRE!$D205)</f>
        <v>0</v>
      </c>
      <c r="N205" s="63">
        <f>SUMIFS(Out!$I$5:$I$605,Out!$U$5:$U$605,"Receita",Out!$G$5:$G$605,DRE!$D205)</f>
        <v>0</v>
      </c>
      <c r="O205" s="63">
        <f>SUMIFS(Nov!$I$5:$I$605,Nov!$U$5:$U$605,"Receita",Nov!$G$5:$G$605,DRE!$D205)</f>
        <v>0</v>
      </c>
      <c r="P205" s="63">
        <f>SUMIFS(Dez!$I$5:$I$605,Dez!$U$5:$U$605,"Receita",Dez!$G$5:$G$605,DRE!$D205)</f>
        <v>0</v>
      </c>
      <c r="Q205" s="63">
        <f t="shared" si="15"/>
        <v>0</v>
      </c>
    </row>
    <row r="206" spans="2:17" ht="28.5" customHeight="1" thickTop="1" thickBot="1" x14ac:dyDescent="0.3">
      <c r="B206" s="85">
        <v>203</v>
      </c>
      <c r="C206" s="46" t="str">
        <f>'PC Receitas'!G92</f>
        <v>4.2.88</v>
      </c>
      <c r="D206" s="47" t="str">
        <f>VLOOKUP(C206,'PC Receitas'!$G$4:$H$103,2,FALSE)</f>
        <v>-</v>
      </c>
      <c r="E206" s="63">
        <f>SUMIFS(Jan!$I$5:$I$605,Jan!$U$5:$U$605,"Receita",Jan!$G$5:$G$605,DRE!$D206)</f>
        <v>0</v>
      </c>
      <c r="F206" s="63">
        <f>SUMIFS(Fev!$I$5:$I$605,Fev!$U$5:$U$605,"Receita",Fev!$G$5:$G$605,DRE!$D206)</f>
        <v>0</v>
      </c>
      <c r="G206" s="63">
        <f>SUMIFS(Mar!$I$5:$I$605,Mar!$U$5:$U$605,"Receita",Mar!$G$5:$G$605,DRE!$D206)</f>
        <v>0</v>
      </c>
      <c r="H206" s="63">
        <f>SUMIFS(Abr!$I$5:$I$605,Abr!$U$5:$U$605,"Receita",Abr!$G$5:$G$605,DRE!$D206)</f>
        <v>0</v>
      </c>
      <c r="I206" s="63">
        <f>SUMIFS(Mai!$I$5:$I$605,Mai!$U$5:$U$605,"Receita",Mai!$G$5:$G$605,DRE!$D206)</f>
        <v>0</v>
      </c>
      <c r="J206" s="63">
        <f>SUMIFS(Jun!$I$5:$I$605,Jun!$U$5:$U$605,"Receita",Jun!$G$5:$G$605,DRE!$D206)</f>
        <v>0</v>
      </c>
      <c r="K206" s="63">
        <f>SUMIFS(Jul!$I$5:$I$605,Jul!$U$5:$U$605,"Receita",Jul!$G$5:$G$605,DRE!$D206)</f>
        <v>0</v>
      </c>
      <c r="L206" s="63">
        <f>SUMIFS(Ago!$I$5:$I$605,Ago!$U$5:$U$605,"Receita",Ago!$G$5:$G$605,DRE!$D206)</f>
        <v>0</v>
      </c>
      <c r="M206" s="63">
        <f>SUMIFS(Set!$I$5:$I$605,Set!$U$5:$U$605,"Receita",Set!$G$5:$G$605,DRE!$D206)</f>
        <v>0</v>
      </c>
      <c r="N206" s="63">
        <f>SUMIFS(Out!$I$5:$I$605,Out!$U$5:$U$605,"Receita",Out!$G$5:$G$605,DRE!$D206)</f>
        <v>0</v>
      </c>
      <c r="O206" s="63">
        <f>SUMIFS(Nov!$I$5:$I$605,Nov!$U$5:$U$605,"Receita",Nov!$G$5:$G$605,DRE!$D206)</f>
        <v>0</v>
      </c>
      <c r="P206" s="63">
        <f>SUMIFS(Dez!$I$5:$I$605,Dez!$U$5:$U$605,"Receita",Dez!$G$5:$G$605,DRE!$D206)</f>
        <v>0</v>
      </c>
      <c r="Q206" s="63">
        <f t="shared" si="15"/>
        <v>0</v>
      </c>
    </row>
    <row r="207" spans="2:17" ht="28.5" customHeight="1" thickTop="1" thickBot="1" x14ac:dyDescent="0.3">
      <c r="B207" s="85">
        <v>204</v>
      </c>
      <c r="C207" s="46" t="str">
        <f>'PC Receitas'!G93</f>
        <v>4.2.89</v>
      </c>
      <c r="D207" s="47" t="str">
        <f>VLOOKUP(C207,'PC Receitas'!$G$4:$H$103,2,FALSE)</f>
        <v>-</v>
      </c>
      <c r="E207" s="63">
        <f>SUMIFS(Jan!$I$5:$I$605,Jan!$U$5:$U$605,"Receita",Jan!$G$5:$G$605,DRE!$D207)</f>
        <v>0</v>
      </c>
      <c r="F207" s="63">
        <f>SUMIFS(Fev!$I$5:$I$605,Fev!$U$5:$U$605,"Receita",Fev!$G$5:$G$605,DRE!$D207)</f>
        <v>0</v>
      </c>
      <c r="G207" s="63">
        <f>SUMIFS(Mar!$I$5:$I$605,Mar!$U$5:$U$605,"Receita",Mar!$G$5:$G$605,DRE!$D207)</f>
        <v>0</v>
      </c>
      <c r="H207" s="63">
        <f>SUMIFS(Abr!$I$5:$I$605,Abr!$U$5:$U$605,"Receita",Abr!$G$5:$G$605,DRE!$D207)</f>
        <v>0</v>
      </c>
      <c r="I207" s="63">
        <f>SUMIFS(Mai!$I$5:$I$605,Mai!$U$5:$U$605,"Receita",Mai!$G$5:$G$605,DRE!$D207)</f>
        <v>0</v>
      </c>
      <c r="J207" s="63">
        <f>SUMIFS(Jun!$I$5:$I$605,Jun!$U$5:$U$605,"Receita",Jun!$G$5:$G$605,DRE!$D207)</f>
        <v>0</v>
      </c>
      <c r="K207" s="63">
        <f>SUMIFS(Jul!$I$5:$I$605,Jul!$U$5:$U$605,"Receita",Jul!$G$5:$G$605,DRE!$D207)</f>
        <v>0</v>
      </c>
      <c r="L207" s="63">
        <f>SUMIFS(Ago!$I$5:$I$605,Ago!$U$5:$U$605,"Receita",Ago!$G$5:$G$605,DRE!$D207)</f>
        <v>0</v>
      </c>
      <c r="M207" s="63">
        <f>SUMIFS(Set!$I$5:$I$605,Set!$U$5:$U$605,"Receita",Set!$G$5:$G$605,DRE!$D207)</f>
        <v>0</v>
      </c>
      <c r="N207" s="63">
        <f>SUMIFS(Out!$I$5:$I$605,Out!$U$5:$U$605,"Receita",Out!$G$5:$G$605,DRE!$D207)</f>
        <v>0</v>
      </c>
      <c r="O207" s="63">
        <f>SUMIFS(Nov!$I$5:$I$605,Nov!$U$5:$U$605,"Receita",Nov!$G$5:$G$605,DRE!$D207)</f>
        <v>0</v>
      </c>
      <c r="P207" s="63">
        <f>SUMIFS(Dez!$I$5:$I$605,Dez!$U$5:$U$605,"Receita",Dez!$G$5:$G$605,DRE!$D207)</f>
        <v>0</v>
      </c>
      <c r="Q207" s="63">
        <f t="shared" si="15"/>
        <v>0</v>
      </c>
    </row>
    <row r="208" spans="2:17" ht="28.5" customHeight="1" thickTop="1" thickBot="1" x14ac:dyDescent="0.3">
      <c r="B208" s="85">
        <v>205</v>
      </c>
      <c r="C208" s="46" t="str">
        <f>'PC Receitas'!G94</f>
        <v>4.2.90</v>
      </c>
      <c r="D208" s="47" t="str">
        <f>VLOOKUP(C208,'PC Receitas'!$G$4:$H$103,2,FALSE)</f>
        <v>-</v>
      </c>
      <c r="E208" s="63">
        <f>SUMIFS(Jan!$I$5:$I$605,Jan!$U$5:$U$605,"Receita",Jan!$G$5:$G$605,DRE!$D208)</f>
        <v>0</v>
      </c>
      <c r="F208" s="63">
        <f>SUMIFS(Fev!$I$5:$I$605,Fev!$U$5:$U$605,"Receita",Fev!$G$5:$G$605,DRE!$D208)</f>
        <v>0</v>
      </c>
      <c r="G208" s="63">
        <f>SUMIFS(Mar!$I$5:$I$605,Mar!$U$5:$U$605,"Receita",Mar!$G$5:$G$605,DRE!$D208)</f>
        <v>0</v>
      </c>
      <c r="H208" s="63">
        <f>SUMIFS(Abr!$I$5:$I$605,Abr!$U$5:$U$605,"Receita",Abr!$G$5:$G$605,DRE!$D208)</f>
        <v>0</v>
      </c>
      <c r="I208" s="63">
        <f>SUMIFS(Mai!$I$5:$I$605,Mai!$U$5:$U$605,"Receita",Mai!$G$5:$G$605,DRE!$D208)</f>
        <v>0</v>
      </c>
      <c r="J208" s="63">
        <f>SUMIFS(Jun!$I$5:$I$605,Jun!$U$5:$U$605,"Receita",Jun!$G$5:$G$605,DRE!$D208)</f>
        <v>0</v>
      </c>
      <c r="K208" s="63">
        <f>SUMIFS(Jul!$I$5:$I$605,Jul!$U$5:$U$605,"Receita",Jul!$G$5:$G$605,DRE!$D208)</f>
        <v>0</v>
      </c>
      <c r="L208" s="63">
        <f>SUMIFS(Ago!$I$5:$I$605,Ago!$U$5:$U$605,"Receita",Ago!$G$5:$G$605,DRE!$D208)</f>
        <v>0</v>
      </c>
      <c r="M208" s="63">
        <f>SUMIFS(Set!$I$5:$I$605,Set!$U$5:$U$605,"Receita",Set!$G$5:$G$605,DRE!$D208)</f>
        <v>0</v>
      </c>
      <c r="N208" s="63">
        <f>SUMIFS(Out!$I$5:$I$605,Out!$U$5:$U$605,"Receita",Out!$G$5:$G$605,DRE!$D208)</f>
        <v>0</v>
      </c>
      <c r="O208" s="63">
        <f>SUMIFS(Nov!$I$5:$I$605,Nov!$U$5:$U$605,"Receita",Nov!$G$5:$G$605,DRE!$D208)</f>
        <v>0</v>
      </c>
      <c r="P208" s="63">
        <f>SUMIFS(Dez!$I$5:$I$605,Dez!$U$5:$U$605,"Receita",Dez!$G$5:$G$605,DRE!$D208)</f>
        <v>0</v>
      </c>
      <c r="Q208" s="63">
        <f t="shared" si="15"/>
        <v>0</v>
      </c>
    </row>
    <row r="209" spans="2:17" ht="28.5" customHeight="1" thickTop="1" thickBot="1" x14ac:dyDescent="0.3">
      <c r="B209" s="85">
        <v>206</v>
      </c>
      <c r="C209" s="46" t="str">
        <f>'PC Receitas'!G95</f>
        <v>4.2.91</v>
      </c>
      <c r="D209" s="47" t="str">
        <f>VLOOKUP(C209,'PC Receitas'!$G$4:$H$103,2,FALSE)</f>
        <v>-</v>
      </c>
      <c r="E209" s="63">
        <f>SUMIFS(Jan!$I$5:$I$605,Jan!$U$5:$U$605,"Receita",Jan!$G$5:$G$605,DRE!$D209)</f>
        <v>0</v>
      </c>
      <c r="F209" s="63">
        <f>SUMIFS(Fev!$I$5:$I$605,Fev!$U$5:$U$605,"Receita",Fev!$G$5:$G$605,DRE!$D209)</f>
        <v>0</v>
      </c>
      <c r="G209" s="63">
        <f>SUMIFS(Mar!$I$5:$I$605,Mar!$U$5:$U$605,"Receita",Mar!$G$5:$G$605,DRE!$D209)</f>
        <v>0</v>
      </c>
      <c r="H209" s="63">
        <f>SUMIFS(Abr!$I$5:$I$605,Abr!$U$5:$U$605,"Receita",Abr!$G$5:$G$605,DRE!$D209)</f>
        <v>0</v>
      </c>
      <c r="I209" s="63">
        <f>SUMIFS(Mai!$I$5:$I$605,Mai!$U$5:$U$605,"Receita",Mai!$G$5:$G$605,DRE!$D209)</f>
        <v>0</v>
      </c>
      <c r="J209" s="63">
        <f>SUMIFS(Jun!$I$5:$I$605,Jun!$U$5:$U$605,"Receita",Jun!$G$5:$G$605,DRE!$D209)</f>
        <v>0</v>
      </c>
      <c r="K209" s="63">
        <f>SUMIFS(Jul!$I$5:$I$605,Jul!$U$5:$U$605,"Receita",Jul!$G$5:$G$605,DRE!$D209)</f>
        <v>0</v>
      </c>
      <c r="L209" s="63">
        <f>SUMIFS(Ago!$I$5:$I$605,Ago!$U$5:$U$605,"Receita",Ago!$G$5:$G$605,DRE!$D209)</f>
        <v>0</v>
      </c>
      <c r="M209" s="63">
        <f>SUMIFS(Set!$I$5:$I$605,Set!$U$5:$U$605,"Receita",Set!$G$5:$G$605,DRE!$D209)</f>
        <v>0</v>
      </c>
      <c r="N209" s="63">
        <f>SUMIFS(Out!$I$5:$I$605,Out!$U$5:$U$605,"Receita",Out!$G$5:$G$605,DRE!$D209)</f>
        <v>0</v>
      </c>
      <c r="O209" s="63">
        <f>SUMIFS(Nov!$I$5:$I$605,Nov!$U$5:$U$605,"Receita",Nov!$G$5:$G$605,DRE!$D209)</f>
        <v>0</v>
      </c>
      <c r="P209" s="63">
        <f>SUMIFS(Dez!$I$5:$I$605,Dez!$U$5:$U$605,"Receita",Dez!$G$5:$G$605,DRE!$D209)</f>
        <v>0</v>
      </c>
      <c r="Q209" s="63">
        <f t="shared" si="15"/>
        <v>0</v>
      </c>
    </row>
    <row r="210" spans="2:17" ht="28.5" customHeight="1" thickTop="1" thickBot="1" x14ac:dyDescent="0.3">
      <c r="B210" s="85">
        <v>207</v>
      </c>
      <c r="C210" s="46" t="str">
        <f>'PC Receitas'!G96</f>
        <v>4.2.92</v>
      </c>
      <c r="D210" s="47" t="str">
        <f>VLOOKUP(C210,'PC Receitas'!$G$4:$H$103,2,FALSE)</f>
        <v>-</v>
      </c>
      <c r="E210" s="63">
        <f>SUMIFS(Jan!$I$5:$I$605,Jan!$U$5:$U$605,"Receita",Jan!$G$5:$G$605,DRE!$D210)</f>
        <v>0</v>
      </c>
      <c r="F210" s="63">
        <f>SUMIFS(Fev!$I$5:$I$605,Fev!$U$5:$U$605,"Receita",Fev!$G$5:$G$605,DRE!$D210)</f>
        <v>0</v>
      </c>
      <c r="G210" s="63">
        <f>SUMIFS(Mar!$I$5:$I$605,Mar!$U$5:$U$605,"Receita",Mar!$G$5:$G$605,DRE!$D210)</f>
        <v>0</v>
      </c>
      <c r="H210" s="63">
        <f>SUMIFS(Abr!$I$5:$I$605,Abr!$U$5:$U$605,"Receita",Abr!$G$5:$G$605,DRE!$D210)</f>
        <v>0</v>
      </c>
      <c r="I210" s="63">
        <f>SUMIFS(Mai!$I$5:$I$605,Mai!$U$5:$U$605,"Receita",Mai!$G$5:$G$605,DRE!$D210)</f>
        <v>0</v>
      </c>
      <c r="J210" s="63">
        <f>SUMIFS(Jun!$I$5:$I$605,Jun!$U$5:$U$605,"Receita",Jun!$G$5:$G$605,DRE!$D210)</f>
        <v>0</v>
      </c>
      <c r="K210" s="63">
        <f>SUMIFS(Jul!$I$5:$I$605,Jul!$U$5:$U$605,"Receita",Jul!$G$5:$G$605,DRE!$D210)</f>
        <v>0</v>
      </c>
      <c r="L210" s="63">
        <f>SUMIFS(Ago!$I$5:$I$605,Ago!$U$5:$U$605,"Receita",Ago!$G$5:$G$605,DRE!$D210)</f>
        <v>0</v>
      </c>
      <c r="M210" s="63">
        <f>SUMIFS(Set!$I$5:$I$605,Set!$U$5:$U$605,"Receita",Set!$G$5:$G$605,DRE!$D210)</f>
        <v>0</v>
      </c>
      <c r="N210" s="63">
        <f>SUMIFS(Out!$I$5:$I$605,Out!$U$5:$U$605,"Receita",Out!$G$5:$G$605,DRE!$D210)</f>
        <v>0</v>
      </c>
      <c r="O210" s="63">
        <f>SUMIFS(Nov!$I$5:$I$605,Nov!$U$5:$U$605,"Receita",Nov!$G$5:$G$605,DRE!$D210)</f>
        <v>0</v>
      </c>
      <c r="P210" s="63">
        <f>SUMIFS(Dez!$I$5:$I$605,Dez!$U$5:$U$605,"Receita",Dez!$G$5:$G$605,DRE!$D210)</f>
        <v>0</v>
      </c>
      <c r="Q210" s="63">
        <f t="shared" si="15"/>
        <v>0</v>
      </c>
    </row>
    <row r="211" spans="2:17" ht="28.5" customHeight="1" thickTop="1" thickBot="1" x14ac:dyDescent="0.3">
      <c r="B211" s="85">
        <v>208</v>
      </c>
      <c r="C211" s="46" t="str">
        <f>'PC Receitas'!G97</f>
        <v>4.2.93</v>
      </c>
      <c r="D211" s="47" t="str">
        <f>VLOOKUP(C211,'PC Receitas'!$G$4:$H$103,2,FALSE)</f>
        <v>-</v>
      </c>
      <c r="E211" s="63">
        <f>SUMIFS(Jan!$I$5:$I$605,Jan!$U$5:$U$605,"Receita",Jan!$G$5:$G$605,DRE!$D211)</f>
        <v>0</v>
      </c>
      <c r="F211" s="63">
        <f>SUMIFS(Fev!$I$5:$I$605,Fev!$U$5:$U$605,"Receita",Fev!$G$5:$G$605,DRE!$D211)</f>
        <v>0</v>
      </c>
      <c r="G211" s="63">
        <f>SUMIFS(Mar!$I$5:$I$605,Mar!$U$5:$U$605,"Receita",Mar!$G$5:$G$605,DRE!$D211)</f>
        <v>0</v>
      </c>
      <c r="H211" s="63">
        <f>SUMIFS(Abr!$I$5:$I$605,Abr!$U$5:$U$605,"Receita",Abr!$G$5:$G$605,DRE!$D211)</f>
        <v>0</v>
      </c>
      <c r="I211" s="63">
        <f>SUMIFS(Mai!$I$5:$I$605,Mai!$U$5:$U$605,"Receita",Mai!$G$5:$G$605,DRE!$D211)</f>
        <v>0</v>
      </c>
      <c r="J211" s="63">
        <f>SUMIFS(Jun!$I$5:$I$605,Jun!$U$5:$U$605,"Receita",Jun!$G$5:$G$605,DRE!$D211)</f>
        <v>0</v>
      </c>
      <c r="K211" s="63">
        <f>SUMIFS(Jul!$I$5:$I$605,Jul!$U$5:$U$605,"Receita",Jul!$G$5:$G$605,DRE!$D211)</f>
        <v>0</v>
      </c>
      <c r="L211" s="63">
        <f>SUMIFS(Ago!$I$5:$I$605,Ago!$U$5:$U$605,"Receita",Ago!$G$5:$G$605,DRE!$D211)</f>
        <v>0</v>
      </c>
      <c r="M211" s="63">
        <f>SUMIFS(Set!$I$5:$I$605,Set!$U$5:$U$605,"Receita",Set!$G$5:$G$605,DRE!$D211)</f>
        <v>0</v>
      </c>
      <c r="N211" s="63">
        <f>SUMIFS(Out!$I$5:$I$605,Out!$U$5:$U$605,"Receita",Out!$G$5:$G$605,DRE!$D211)</f>
        <v>0</v>
      </c>
      <c r="O211" s="63">
        <f>SUMIFS(Nov!$I$5:$I$605,Nov!$U$5:$U$605,"Receita",Nov!$G$5:$G$605,DRE!$D211)</f>
        <v>0</v>
      </c>
      <c r="P211" s="63">
        <f>SUMIFS(Dez!$I$5:$I$605,Dez!$U$5:$U$605,"Receita",Dez!$G$5:$G$605,DRE!$D211)</f>
        <v>0</v>
      </c>
      <c r="Q211" s="63">
        <f t="shared" si="15"/>
        <v>0</v>
      </c>
    </row>
    <row r="212" spans="2:17" ht="28.5" customHeight="1" thickTop="1" thickBot="1" x14ac:dyDescent="0.3">
      <c r="B212" s="85">
        <v>209</v>
      </c>
      <c r="C212" s="46" t="str">
        <f>'PC Receitas'!G98</f>
        <v>4.2.94</v>
      </c>
      <c r="D212" s="47" t="str">
        <f>VLOOKUP(C212,'PC Receitas'!$G$4:$H$103,2,FALSE)</f>
        <v>-</v>
      </c>
      <c r="E212" s="63">
        <f>SUMIFS(Jan!$I$5:$I$605,Jan!$U$5:$U$605,"Receita",Jan!$G$5:$G$605,DRE!$D212)</f>
        <v>0</v>
      </c>
      <c r="F212" s="63">
        <f>SUMIFS(Fev!$I$5:$I$605,Fev!$U$5:$U$605,"Receita",Fev!$G$5:$G$605,DRE!$D212)</f>
        <v>0</v>
      </c>
      <c r="G212" s="63">
        <f>SUMIFS(Mar!$I$5:$I$605,Mar!$U$5:$U$605,"Receita",Mar!$G$5:$G$605,DRE!$D212)</f>
        <v>0</v>
      </c>
      <c r="H212" s="63">
        <f>SUMIFS(Abr!$I$5:$I$605,Abr!$U$5:$U$605,"Receita",Abr!$G$5:$G$605,DRE!$D212)</f>
        <v>0</v>
      </c>
      <c r="I212" s="63">
        <f>SUMIFS(Mai!$I$5:$I$605,Mai!$U$5:$U$605,"Receita",Mai!$G$5:$G$605,DRE!$D212)</f>
        <v>0</v>
      </c>
      <c r="J212" s="63">
        <f>SUMIFS(Jun!$I$5:$I$605,Jun!$U$5:$U$605,"Receita",Jun!$G$5:$G$605,DRE!$D212)</f>
        <v>0</v>
      </c>
      <c r="K212" s="63">
        <f>SUMIFS(Jul!$I$5:$I$605,Jul!$U$5:$U$605,"Receita",Jul!$G$5:$G$605,DRE!$D212)</f>
        <v>0</v>
      </c>
      <c r="L212" s="63">
        <f>SUMIFS(Ago!$I$5:$I$605,Ago!$U$5:$U$605,"Receita",Ago!$G$5:$G$605,DRE!$D212)</f>
        <v>0</v>
      </c>
      <c r="M212" s="63">
        <f>SUMIFS(Set!$I$5:$I$605,Set!$U$5:$U$605,"Receita",Set!$G$5:$G$605,DRE!$D212)</f>
        <v>0</v>
      </c>
      <c r="N212" s="63">
        <f>SUMIFS(Out!$I$5:$I$605,Out!$U$5:$U$605,"Receita",Out!$G$5:$G$605,DRE!$D212)</f>
        <v>0</v>
      </c>
      <c r="O212" s="63">
        <f>SUMIFS(Nov!$I$5:$I$605,Nov!$U$5:$U$605,"Receita",Nov!$G$5:$G$605,DRE!$D212)</f>
        <v>0</v>
      </c>
      <c r="P212" s="63">
        <f>SUMIFS(Dez!$I$5:$I$605,Dez!$U$5:$U$605,"Receita",Dez!$G$5:$G$605,DRE!$D212)</f>
        <v>0</v>
      </c>
      <c r="Q212" s="63">
        <f t="shared" si="15"/>
        <v>0</v>
      </c>
    </row>
    <row r="213" spans="2:17" ht="28.5" customHeight="1" thickTop="1" thickBot="1" x14ac:dyDescent="0.3">
      <c r="B213" s="85">
        <v>210</v>
      </c>
      <c r="C213" s="46" t="str">
        <f>'PC Receitas'!G99</f>
        <v>4.2.95</v>
      </c>
      <c r="D213" s="47" t="str">
        <f>VLOOKUP(C213,'PC Receitas'!$G$4:$H$103,2,FALSE)</f>
        <v>-</v>
      </c>
      <c r="E213" s="63">
        <f>SUMIFS(Jan!$I$5:$I$605,Jan!$U$5:$U$605,"Receita",Jan!$G$5:$G$605,DRE!$D213)</f>
        <v>0</v>
      </c>
      <c r="F213" s="63">
        <f>SUMIFS(Fev!$I$5:$I$605,Fev!$U$5:$U$605,"Receita",Fev!$G$5:$G$605,DRE!$D213)</f>
        <v>0</v>
      </c>
      <c r="G213" s="63">
        <f>SUMIFS(Mar!$I$5:$I$605,Mar!$U$5:$U$605,"Receita",Mar!$G$5:$G$605,DRE!$D213)</f>
        <v>0</v>
      </c>
      <c r="H213" s="63">
        <f>SUMIFS(Abr!$I$5:$I$605,Abr!$U$5:$U$605,"Receita",Abr!$G$5:$G$605,DRE!$D213)</f>
        <v>0</v>
      </c>
      <c r="I213" s="63">
        <f>SUMIFS(Mai!$I$5:$I$605,Mai!$U$5:$U$605,"Receita",Mai!$G$5:$G$605,DRE!$D213)</f>
        <v>0</v>
      </c>
      <c r="J213" s="63">
        <f>SUMIFS(Jun!$I$5:$I$605,Jun!$U$5:$U$605,"Receita",Jun!$G$5:$G$605,DRE!$D213)</f>
        <v>0</v>
      </c>
      <c r="K213" s="63">
        <f>SUMIFS(Jul!$I$5:$I$605,Jul!$U$5:$U$605,"Receita",Jul!$G$5:$G$605,DRE!$D213)</f>
        <v>0</v>
      </c>
      <c r="L213" s="63">
        <f>SUMIFS(Ago!$I$5:$I$605,Ago!$U$5:$U$605,"Receita",Ago!$G$5:$G$605,DRE!$D213)</f>
        <v>0</v>
      </c>
      <c r="M213" s="63">
        <f>SUMIFS(Set!$I$5:$I$605,Set!$U$5:$U$605,"Receita",Set!$G$5:$G$605,DRE!$D213)</f>
        <v>0</v>
      </c>
      <c r="N213" s="63">
        <f>SUMIFS(Out!$I$5:$I$605,Out!$U$5:$U$605,"Receita",Out!$G$5:$G$605,DRE!$D213)</f>
        <v>0</v>
      </c>
      <c r="O213" s="63">
        <f>SUMIFS(Nov!$I$5:$I$605,Nov!$U$5:$U$605,"Receita",Nov!$G$5:$G$605,DRE!$D213)</f>
        <v>0</v>
      </c>
      <c r="P213" s="63">
        <f>SUMIFS(Dez!$I$5:$I$605,Dez!$U$5:$U$605,"Receita",Dez!$G$5:$G$605,DRE!$D213)</f>
        <v>0</v>
      </c>
      <c r="Q213" s="63">
        <f t="shared" si="15"/>
        <v>0</v>
      </c>
    </row>
    <row r="214" spans="2:17" ht="28.5" customHeight="1" thickTop="1" thickBot="1" x14ac:dyDescent="0.3">
      <c r="B214" s="85">
        <v>211</v>
      </c>
      <c r="C214" s="46" t="str">
        <f>'PC Receitas'!G100</f>
        <v>4.2.96</v>
      </c>
      <c r="D214" s="47" t="str">
        <f>VLOOKUP(C214,'PC Receitas'!$G$4:$H$103,2,FALSE)</f>
        <v>-</v>
      </c>
      <c r="E214" s="63">
        <f>SUMIFS(Jan!$I$5:$I$605,Jan!$U$5:$U$605,"Receita",Jan!$G$5:$G$605,DRE!$D214)</f>
        <v>0</v>
      </c>
      <c r="F214" s="63">
        <f>SUMIFS(Fev!$I$5:$I$605,Fev!$U$5:$U$605,"Receita",Fev!$G$5:$G$605,DRE!$D214)</f>
        <v>0</v>
      </c>
      <c r="G214" s="63">
        <f>SUMIFS(Mar!$I$5:$I$605,Mar!$U$5:$U$605,"Receita",Mar!$G$5:$G$605,DRE!$D214)</f>
        <v>0</v>
      </c>
      <c r="H214" s="63">
        <f>SUMIFS(Abr!$I$5:$I$605,Abr!$U$5:$U$605,"Receita",Abr!$G$5:$G$605,DRE!$D214)</f>
        <v>0</v>
      </c>
      <c r="I214" s="63">
        <f>SUMIFS(Mai!$I$5:$I$605,Mai!$U$5:$U$605,"Receita",Mai!$G$5:$G$605,DRE!$D214)</f>
        <v>0</v>
      </c>
      <c r="J214" s="63">
        <f>SUMIFS(Jun!$I$5:$I$605,Jun!$U$5:$U$605,"Receita",Jun!$G$5:$G$605,DRE!$D214)</f>
        <v>0</v>
      </c>
      <c r="K214" s="63">
        <f>SUMIFS(Jul!$I$5:$I$605,Jul!$U$5:$U$605,"Receita",Jul!$G$5:$G$605,DRE!$D214)</f>
        <v>0</v>
      </c>
      <c r="L214" s="63">
        <f>SUMIFS(Ago!$I$5:$I$605,Ago!$U$5:$U$605,"Receita",Ago!$G$5:$G$605,DRE!$D214)</f>
        <v>0</v>
      </c>
      <c r="M214" s="63">
        <f>SUMIFS(Set!$I$5:$I$605,Set!$U$5:$U$605,"Receita",Set!$G$5:$G$605,DRE!$D214)</f>
        <v>0</v>
      </c>
      <c r="N214" s="63">
        <f>SUMIFS(Out!$I$5:$I$605,Out!$U$5:$U$605,"Receita",Out!$G$5:$G$605,DRE!$D214)</f>
        <v>0</v>
      </c>
      <c r="O214" s="63">
        <f>SUMIFS(Nov!$I$5:$I$605,Nov!$U$5:$U$605,"Receita",Nov!$G$5:$G$605,DRE!$D214)</f>
        <v>0</v>
      </c>
      <c r="P214" s="63">
        <f>SUMIFS(Dez!$I$5:$I$605,Dez!$U$5:$U$605,"Receita",Dez!$G$5:$G$605,DRE!$D214)</f>
        <v>0</v>
      </c>
      <c r="Q214" s="63">
        <f t="shared" si="15"/>
        <v>0</v>
      </c>
    </row>
    <row r="215" spans="2:17" ht="28.5" customHeight="1" thickTop="1" thickBot="1" x14ac:dyDescent="0.3">
      <c r="B215" s="85">
        <v>212</v>
      </c>
      <c r="C215" s="46" t="str">
        <f>'PC Receitas'!G101</f>
        <v>4.2.97</v>
      </c>
      <c r="D215" s="47" t="str">
        <f>VLOOKUP(C215,'PC Receitas'!$G$4:$H$103,2,FALSE)</f>
        <v>-</v>
      </c>
      <c r="E215" s="63">
        <f>SUMIFS(Jan!$I$5:$I$605,Jan!$U$5:$U$605,"Receita",Jan!$G$5:$G$605,DRE!$D215)</f>
        <v>0</v>
      </c>
      <c r="F215" s="63">
        <f>SUMIFS(Fev!$I$5:$I$605,Fev!$U$5:$U$605,"Receita",Fev!$G$5:$G$605,DRE!$D215)</f>
        <v>0</v>
      </c>
      <c r="G215" s="63">
        <f>SUMIFS(Mar!$I$5:$I$605,Mar!$U$5:$U$605,"Receita",Mar!$G$5:$G$605,DRE!$D215)</f>
        <v>0</v>
      </c>
      <c r="H215" s="63">
        <f>SUMIFS(Abr!$I$5:$I$605,Abr!$U$5:$U$605,"Receita",Abr!$G$5:$G$605,DRE!$D215)</f>
        <v>0</v>
      </c>
      <c r="I215" s="63">
        <f>SUMIFS(Mai!$I$5:$I$605,Mai!$U$5:$U$605,"Receita",Mai!$G$5:$G$605,DRE!$D215)</f>
        <v>0</v>
      </c>
      <c r="J215" s="63">
        <f>SUMIFS(Jun!$I$5:$I$605,Jun!$U$5:$U$605,"Receita",Jun!$G$5:$G$605,DRE!$D215)</f>
        <v>0</v>
      </c>
      <c r="K215" s="63">
        <f>SUMIFS(Jul!$I$5:$I$605,Jul!$U$5:$U$605,"Receita",Jul!$G$5:$G$605,DRE!$D215)</f>
        <v>0</v>
      </c>
      <c r="L215" s="63">
        <f>SUMIFS(Ago!$I$5:$I$605,Ago!$U$5:$U$605,"Receita",Ago!$G$5:$G$605,DRE!$D215)</f>
        <v>0</v>
      </c>
      <c r="M215" s="63">
        <f>SUMIFS(Set!$I$5:$I$605,Set!$U$5:$U$605,"Receita",Set!$G$5:$G$605,DRE!$D215)</f>
        <v>0</v>
      </c>
      <c r="N215" s="63">
        <f>SUMIFS(Out!$I$5:$I$605,Out!$U$5:$U$605,"Receita",Out!$G$5:$G$605,DRE!$D215)</f>
        <v>0</v>
      </c>
      <c r="O215" s="63">
        <f>SUMIFS(Nov!$I$5:$I$605,Nov!$U$5:$U$605,"Receita",Nov!$G$5:$G$605,DRE!$D215)</f>
        <v>0</v>
      </c>
      <c r="P215" s="63">
        <f>SUMIFS(Dez!$I$5:$I$605,Dez!$U$5:$U$605,"Receita",Dez!$G$5:$G$605,DRE!$D215)</f>
        <v>0</v>
      </c>
      <c r="Q215" s="63">
        <f t="shared" si="15"/>
        <v>0</v>
      </c>
    </row>
    <row r="216" spans="2:17" ht="28.5" customHeight="1" thickTop="1" thickBot="1" x14ac:dyDescent="0.3">
      <c r="B216" s="85">
        <v>213</v>
      </c>
      <c r="C216" s="46" t="str">
        <f>'PC Receitas'!G102</f>
        <v>4.2.98</v>
      </c>
      <c r="D216" s="47" t="str">
        <f>VLOOKUP(C216,'PC Receitas'!$G$4:$H$103,2,FALSE)</f>
        <v>-</v>
      </c>
      <c r="E216" s="63">
        <f>SUMIFS(Jan!$I$5:$I$605,Jan!$U$5:$U$605,"Receita",Jan!$G$5:$G$605,DRE!$D216)</f>
        <v>0</v>
      </c>
      <c r="F216" s="63">
        <f>SUMIFS(Fev!$I$5:$I$605,Fev!$U$5:$U$605,"Receita",Fev!$G$5:$G$605,DRE!$D216)</f>
        <v>0</v>
      </c>
      <c r="G216" s="63">
        <f>SUMIFS(Mar!$I$5:$I$605,Mar!$U$5:$U$605,"Receita",Mar!$G$5:$G$605,DRE!$D216)</f>
        <v>0</v>
      </c>
      <c r="H216" s="63">
        <f>SUMIFS(Abr!$I$5:$I$605,Abr!$U$5:$U$605,"Receita",Abr!$G$5:$G$605,DRE!$D216)</f>
        <v>0</v>
      </c>
      <c r="I216" s="63">
        <f>SUMIFS(Mai!$I$5:$I$605,Mai!$U$5:$U$605,"Receita",Mai!$G$5:$G$605,DRE!$D216)</f>
        <v>0</v>
      </c>
      <c r="J216" s="63">
        <f>SUMIFS(Jun!$I$5:$I$605,Jun!$U$5:$U$605,"Receita",Jun!$G$5:$G$605,DRE!$D216)</f>
        <v>0</v>
      </c>
      <c r="K216" s="63">
        <f>SUMIFS(Jul!$I$5:$I$605,Jul!$U$5:$U$605,"Receita",Jul!$G$5:$G$605,DRE!$D216)</f>
        <v>0</v>
      </c>
      <c r="L216" s="63">
        <f>SUMIFS(Ago!$I$5:$I$605,Ago!$U$5:$U$605,"Receita",Ago!$G$5:$G$605,DRE!$D216)</f>
        <v>0</v>
      </c>
      <c r="M216" s="63">
        <f>SUMIFS(Set!$I$5:$I$605,Set!$U$5:$U$605,"Receita",Set!$G$5:$G$605,DRE!$D216)</f>
        <v>0</v>
      </c>
      <c r="N216" s="63">
        <f>SUMIFS(Out!$I$5:$I$605,Out!$U$5:$U$605,"Receita",Out!$G$5:$G$605,DRE!$D216)</f>
        <v>0</v>
      </c>
      <c r="O216" s="63">
        <f>SUMIFS(Nov!$I$5:$I$605,Nov!$U$5:$U$605,"Receita",Nov!$G$5:$G$605,DRE!$D216)</f>
        <v>0</v>
      </c>
      <c r="P216" s="63">
        <f>SUMIFS(Dez!$I$5:$I$605,Dez!$U$5:$U$605,"Receita",Dez!$G$5:$G$605,DRE!$D216)</f>
        <v>0</v>
      </c>
      <c r="Q216" s="63">
        <f t="shared" si="15"/>
        <v>0</v>
      </c>
    </row>
    <row r="217" spans="2:17" ht="28.5" customHeight="1" thickTop="1" thickBot="1" x14ac:dyDescent="0.3">
      <c r="B217" s="85">
        <v>214</v>
      </c>
      <c r="C217" s="46" t="str">
        <f>'PC Receitas'!G103</f>
        <v>4.2.99</v>
      </c>
      <c r="D217" s="47" t="str">
        <f>VLOOKUP(C217,'PC Receitas'!$G$4:$H$103,2,FALSE)</f>
        <v>Outras Receitas com Serviços</v>
      </c>
      <c r="E217" s="63">
        <f>SUMIFS(Jan!$I$5:$I$605,Jan!$U$5:$U$605,"Receita",Jan!$G$5:$G$605,DRE!$D217)</f>
        <v>0</v>
      </c>
      <c r="F217" s="63">
        <f>SUMIFS(Fev!$I$5:$I$605,Fev!$U$5:$U$605,"Receita",Fev!$G$5:$G$605,DRE!$D217)</f>
        <v>0</v>
      </c>
      <c r="G217" s="63">
        <f>SUMIFS(Mar!$I$5:$I$605,Mar!$U$5:$U$605,"Receita",Mar!$G$5:$G$605,DRE!$D217)</f>
        <v>0</v>
      </c>
      <c r="H217" s="63">
        <f>SUMIFS(Abr!$I$5:$I$605,Abr!$U$5:$U$605,"Receita",Abr!$G$5:$G$605,DRE!$D217)</f>
        <v>0</v>
      </c>
      <c r="I217" s="63">
        <f>SUMIFS(Mai!$I$5:$I$605,Mai!$U$5:$U$605,"Receita",Mai!$G$5:$G$605,DRE!$D217)</f>
        <v>0</v>
      </c>
      <c r="J217" s="63">
        <f>SUMIFS(Jun!$I$5:$I$605,Jun!$U$5:$U$605,"Receita",Jun!$G$5:$G$605,DRE!$D217)</f>
        <v>0</v>
      </c>
      <c r="K217" s="63">
        <f>SUMIFS(Jul!$I$5:$I$605,Jul!$U$5:$U$605,"Receita",Jul!$G$5:$G$605,DRE!$D217)</f>
        <v>0</v>
      </c>
      <c r="L217" s="63">
        <f>SUMIFS(Ago!$I$5:$I$605,Ago!$U$5:$U$605,"Receita",Ago!$G$5:$G$605,DRE!$D217)</f>
        <v>0</v>
      </c>
      <c r="M217" s="63">
        <f>SUMIFS(Set!$I$5:$I$605,Set!$U$5:$U$605,"Receita",Set!$G$5:$G$605,DRE!$D217)</f>
        <v>0</v>
      </c>
      <c r="N217" s="63">
        <f>SUMIFS(Out!$I$5:$I$605,Out!$U$5:$U$605,"Receita",Out!$G$5:$G$605,DRE!$D217)</f>
        <v>0</v>
      </c>
      <c r="O217" s="63">
        <f>SUMIFS(Nov!$I$5:$I$605,Nov!$U$5:$U$605,"Receita",Nov!$G$5:$G$605,DRE!$D217)</f>
        <v>0</v>
      </c>
      <c r="P217" s="63">
        <f>SUMIFS(Dez!$I$5:$I$605,Dez!$U$5:$U$605,"Receita",Dez!$G$5:$G$605,DRE!$D217)</f>
        <v>0</v>
      </c>
      <c r="Q217" s="63">
        <f t="shared" si="15"/>
        <v>0</v>
      </c>
    </row>
    <row r="218" spans="2:17" ht="12.75" customHeight="1" thickTop="1" thickBot="1" x14ac:dyDescent="0.3">
      <c r="B218" s="85">
        <v>215</v>
      </c>
      <c r="E218" s="106"/>
      <c r="F218" s="106"/>
      <c r="G218" s="106"/>
      <c r="H218" s="106"/>
      <c r="I218" s="106"/>
      <c r="J218" s="106"/>
      <c r="K218" s="106"/>
      <c r="L218" s="106"/>
      <c r="M218" s="106"/>
      <c r="N218" s="106"/>
      <c r="O218" s="106"/>
      <c r="P218" s="106"/>
      <c r="Q218" s="106"/>
    </row>
    <row r="219" spans="2:17" ht="33.75" customHeight="1" thickTop="1" thickBot="1" x14ac:dyDescent="0.3">
      <c r="B219" s="85">
        <v>216</v>
      </c>
      <c r="C219" s="230" t="s">
        <v>90</v>
      </c>
      <c r="D219" s="230"/>
      <c r="E219" s="103">
        <f>E221+E321</f>
        <v>0</v>
      </c>
      <c r="F219" s="103">
        <f t="shared" ref="F219:Q219" si="16">F221+F321</f>
        <v>0</v>
      </c>
      <c r="G219" s="103">
        <f t="shared" si="16"/>
        <v>0</v>
      </c>
      <c r="H219" s="103">
        <f t="shared" si="16"/>
        <v>0</v>
      </c>
      <c r="I219" s="103">
        <f t="shared" si="16"/>
        <v>0</v>
      </c>
      <c r="J219" s="103">
        <f t="shared" si="16"/>
        <v>0</v>
      </c>
      <c r="K219" s="103">
        <f t="shared" si="16"/>
        <v>0</v>
      </c>
      <c r="L219" s="103">
        <f t="shared" si="16"/>
        <v>0</v>
      </c>
      <c r="M219" s="103">
        <f t="shared" si="16"/>
        <v>0</v>
      </c>
      <c r="N219" s="103">
        <f t="shared" si="16"/>
        <v>0</v>
      </c>
      <c r="O219" s="103">
        <f t="shared" si="16"/>
        <v>0</v>
      </c>
      <c r="P219" s="103">
        <f t="shared" si="16"/>
        <v>0</v>
      </c>
      <c r="Q219" s="103">
        <f t="shared" si="16"/>
        <v>0</v>
      </c>
    </row>
    <row r="220" spans="2:17" ht="12.75" customHeight="1" thickTop="1" thickBot="1" x14ac:dyDescent="0.3">
      <c r="B220" s="85">
        <v>217</v>
      </c>
      <c r="C220" s="17"/>
      <c r="D220" s="17"/>
      <c r="E220" s="105"/>
      <c r="F220" s="105"/>
      <c r="G220" s="105"/>
      <c r="H220" s="105"/>
      <c r="I220" s="105"/>
      <c r="J220" s="105"/>
      <c r="K220" s="105"/>
      <c r="L220" s="105"/>
      <c r="M220" s="105"/>
      <c r="N220" s="105"/>
      <c r="O220" s="105"/>
      <c r="P220" s="105"/>
      <c r="Q220" s="105"/>
    </row>
    <row r="221" spans="2:17" ht="35.25" customHeight="1" thickTop="1" thickBot="1" x14ac:dyDescent="0.3">
      <c r="B221" s="85">
        <v>218</v>
      </c>
      <c r="C221" s="42" t="str">
        <f>'PC Despesas'!C$4</f>
        <v>5.1</v>
      </c>
      <c r="D221" s="43" t="str">
        <f>VLOOKUP(C221,'PC Despesas'!$C$4:$D$103,2,FALSE)</f>
        <v>DESPESAS COM PRODUTOS</v>
      </c>
      <c r="E221" s="100">
        <f t="shared" ref="E221:Q221" si="17">SUM(E222:E320)</f>
        <v>0</v>
      </c>
      <c r="F221" s="100">
        <f t="shared" si="17"/>
        <v>0</v>
      </c>
      <c r="G221" s="100">
        <f t="shared" si="17"/>
        <v>0</v>
      </c>
      <c r="H221" s="100">
        <f t="shared" si="17"/>
        <v>0</v>
      </c>
      <c r="I221" s="100">
        <f t="shared" si="17"/>
        <v>0</v>
      </c>
      <c r="J221" s="100">
        <f t="shared" si="17"/>
        <v>0</v>
      </c>
      <c r="K221" s="100">
        <f t="shared" si="17"/>
        <v>0</v>
      </c>
      <c r="L221" s="100">
        <f t="shared" si="17"/>
        <v>0</v>
      </c>
      <c r="M221" s="100">
        <f t="shared" si="17"/>
        <v>0</v>
      </c>
      <c r="N221" s="100">
        <f t="shared" si="17"/>
        <v>0</v>
      </c>
      <c r="O221" s="100">
        <f t="shared" si="17"/>
        <v>0</v>
      </c>
      <c r="P221" s="100">
        <f t="shared" si="17"/>
        <v>0</v>
      </c>
      <c r="Q221" s="100">
        <f t="shared" si="17"/>
        <v>0</v>
      </c>
    </row>
    <row r="222" spans="2:17" ht="28.5" customHeight="1" thickTop="1" thickBot="1" x14ac:dyDescent="0.3">
      <c r="B222" s="85">
        <v>219</v>
      </c>
      <c r="C222" s="46" t="str">
        <f>'PC Despesas'!C5</f>
        <v>5.1.1</v>
      </c>
      <c r="D222" s="47" t="str">
        <f>VLOOKUP(C222,'PC Despesas'!$C$4:$D$103,2,FALSE)</f>
        <v>CUSTO PRODUTO GLP 13 KG</v>
      </c>
      <c r="E222" s="63">
        <f>SUMIFS(Jan!$I$5:$I$605,Jan!$U$5:$U$605,"Despesa",Jan!$G$5:$G$605,DRE!$D222)</f>
        <v>0</v>
      </c>
      <c r="F222" s="63">
        <f>SUMIFS(Fev!$I$5:$I$605,Fev!$U$5:$U$605,"Despesa",Fev!$G$5:$G$605,DRE!$D222)</f>
        <v>0</v>
      </c>
      <c r="G222" s="63">
        <f>SUMIFS(Mar!$I$5:$I$605,Mar!$U$5:$U$605,"Despesa",Mar!$G$5:$G$605,DRE!$D222)</f>
        <v>0</v>
      </c>
      <c r="H222" s="63">
        <f>SUMIFS(Abr!$I$5:$I$605,Abr!$U$5:$U$605,"Despesa",Abr!$G$5:$G$605,DRE!$D222)</f>
        <v>0</v>
      </c>
      <c r="I222" s="63">
        <f>SUMIFS(Mai!$I$5:$I$605,Mai!$U$5:$U$605,"Despesa",Mai!$G$5:$G$605,DRE!$D222)</f>
        <v>0</v>
      </c>
      <c r="J222" s="63">
        <f>SUMIFS(Jun!$I$5:$I$605,Jun!$U$5:$U$605,"Despesa",Jun!$G$5:$G$605,DRE!$D222)</f>
        <v>0</v>
      </c>
      <c r="K222" s="63">
        <f>SUMIFS(Jul!$I$5:$I$605,Jul!$U$5:$U$605,"Despesa",Jul!$G$5:$G$605,DRE!$D222)</f>
        <v>0</v>
      </c>
      <c r="L222" s="63">
        <f>SUMIFS(Ago!$I$5:$I$605,Ago!$U$5:$U$605,"Despesa",Ago!$G$5:$G$605,DRE!$D222)</f>
        <v>0</v>
      </c>
      <c r="M222" s="63">
        <f>SUMIFS(Set!$I$5:$I$605,Set!$U$5:$U$605,"Despesa",Set!$G$5:$G$605,DRE!$D222)</f>
        <v>0</v>
      </c>
      <c r="N222" s="63">
        <f>SUMIFS(Out!$I$5:$I$605,Out!$U$5:$U$605,"Despesa",Out!$G$5:$G$605,DRE!$D222)</f>
        <v>0</v>
      </c>
      <c r="O222" s="63">
        <f>SUMIFS(Nov!$I$5:$I$605,Nov!$U$5:$U$605,"Despesa",Nov!$G$5:$G$605,DRE!$D222)</f>
        <v>0</v>
      </c>
      <c r="P222" s="63">
        <f>SUMIFS(Dez!$I$5:$I$605,Dez!$U$5:$U$605,"Despesa",Dez!$G$5:$G$605,DRE!$D222)</f>
        <v>0</v>
      </c>
      <c r="Q222" s="63">
        <f>SUM(E222:P222)</f>
        <v>0</v>
      </c>
    </row>
    <row r="223" spans="2:17" ht="28.5" customHeight="1" thickTop="1" thickBot="1" x14ac:dyDescent="0.3">
      <c r="B223" s="85">
        <v>220</v>
      </c>
      <c r="C223" s="46" t="str">
        <f>'PC Despesas'!C6</f>
        <v>5.1.2</v>
      </c>
      <c r="D223" s="47" t="str">
        <f>VLOOKUP(C223,'PC Despesas'!$C$4:$D$103,2,FALSE)</f>
        <v>CUSTO PRODUTO GLP 45 KG</v>
      </c>
      <c r="E223" s="63">
        <f>SUMIFS(Jan!$I$5:$I$605,Jan!$U$5:$U$605,"Despesa",Jan!$G$5:$G$605,DRE!$D223)</f>
        <v>0</v>
      </c>
      <c r="F223" s="63">
        <f>SUMIFS(Fev!$I$5:$I$605,Fev!$U$5:$U$605,"Despesa",Fev!$G$5:$G$605,DRE!$D223)</f>
        <v>0</v>
      </c>
      <c r="G223" s="63">
        <f>SUMIFS(Mar!$I$5:$I$605,Mar!$U$5:$U$605,"Despesa",Mar!$G$5:$G$605,DRE!$D223)</f>
        <v>0</v>
      </c>
      <c r="H223" s="63">
        <f>SUMIFS(Abr!$I$5:$I$605,Abr!$U$5:$U$605,"Despesa",Abr!$G$5:$G$605,DRE!$D223)</f>
        <v>0</v>
      </c>
      <c r="I223" s="63">
        <f>SUMIFS(Mai!$I$5:$I$605,Mai!$U$5:$U$605,"Despesa",Mai!$G$5:$G$605,DRE!$D223)</f>
        <v>0</v>
      </c>
      <c r="J223" s="63">
        <f>SUMIFS(Jun!$I$5:$I$605,Jun!$U$5:$U$605,"Despesa",Jun!$G$5:$G$605,DRE!$D223)</f>
        <v>0</v>
      </c>
      <c r="K223" s="63">
        <f>SUMIFS(Jul!$I$5:$I$605,Jul!$U$5:$U$605,"Despesa",Jul!$G$5:$G$605,DRE!$D223)</f>
        <v>0</v>
      </c>
      <c r="L223" s="63">
        <f>SUMIFS(Ago!$I$5:$I$605,Ago!$U$5:$U$605,"Despesa",Ago!$G$5:$G$605,DRE!$D223)</f>
        <v>0</v>
      </c>
      <c r="M223" s="63">
        <f>SUMIFS(Set!$I$5:$I$605,Set!$U$5:$U$605,"Despesa",Set!$G$5:$G$605,DRE!$D223)</f>
        <v>0</v>
      </c>
      <c r="N223" s="63">
        <f>SUMIFS(Out!$I$5:$I$605,Out!$U$5:$U$605,"Despesa",Out!$G$5:$G$605,DRE!$D223)</f>
        <v>0</v>
      </c>
      <c r="O223" s="63">
        <f>SUMIFS(Nov!$I$5:$I$605,Nov!$U$5:$U$605,"Despesa",Nov!$G$5:$G$605,DRE!$D223)</f>
        <v>0</v>
      </c>
      <c r="P223" s="63">
        <f>SUMIFS(Dez!$I$5:$I$605,Dez!$U$5:$U$605,"Despesa",Dez!$G$5:$G$605,DRE!$D223)</f>
        <v>0</v>
      </c>
      <c r="Q223" s="63">
        <f t="shared" ref="Q223:Q286" si="18">SUM(E223:P223)</f>
        <v>0</v>
      </c>
    </row>
    <row r="224" spans="2:17" ht="28.5" customHeight="1" thickTop="1" thickBot="1" x14ac:dyDescent="0.3">
      <c r="B224" s="85">
        <v>221</v>
      </c>
      <c r="C224" s="46" t="str">
        <f>'PC Despesas'!C7</f>
        <v>5.1.3</v>
      </c>
      <c r="D224" s="47" t="str">
        <f>VLOOKUP(C224,'PC Despesas'!$C$4:$D$103,2,FALSE)</f>
        <v>VASILHAME</v>
      </c>
      <c r="E224" s="63">
        <f>SUMIFS(Jan!$I$5:$I$605,Jan!$U$5:$U$605,"Despesa",Jan!$G$5:$G$605,DRE!$D224)</f>
        <v>0</v>
      </c>
      <c r="F224" s="63">
        <f>SUMIFS(Fev!$I$5:$I$605,Fev!$U$5:$U$605,"Despesa",Fev!$G$5:$G$605,DRE!$D224)</f>
        <v>0</v>
      </c>
      <c r="G224" s="63">
        <f>SUMIFS(Mar!$I$5:$I$605,Mar!$U$5:$U$605,"Despesa",Mar!$G$5:$G$605,DRE!$D224)</f>
        <v>0</v>
      </c>
      <c r="H224" s="63">
        <f>SUMIFS(Abr!$I$5:$I$605,Abr!$U$5:$U$605,"Despesa",Abr!$G$5:$G$605,DRE!$D224)</f>
        <v>0</v>
      </c>
      <c r="I224" s="63">
        <f>SUMIFS(Mai!$I$5:$I$605,Mai!$U$5:$U$605,"Despesa",Mai!$G$5:$G$605,DRE!$D224)</f>
        <v>0</v>
      </c>
      <c r="J224" s="63">
        <f>SUMIFS(Jun!$I$5:$I$605,Jun!$U$5:$U$605,"Despesa",Jun!$G$5:$G$605,DRE!$D224)</f>
        <v>0</v>
      </c>
      <c r="K224" s="63">
        <f>SUMIFS(Jul!$I$5:$I$605,Jul!$U$5:$U$605,"Despesa",Jul!$G$5:$G$605,DRE!$D224)</f>
        <v>0</v>
      </c>
      <c r="L224" s="63">
        <f>SUMIFS(Ago!$I$5:$I$605,Ago!$U$5:$U$605,"Despesa",Ago!$G$5:$G$605,DRE!$D224)</f>
        <v>0</v>
      </c>
      <c r="M224" s="63">
        <f>SUMIFS(Set!$I$5:$I$605,Set!$U$5:$U$605,"Despesa",Set!$G$5:$G$605,DRE!$D224)</f>
        <v>0</v>
      </c>
      <c r="N224" s="63">
        <f>SUMIFS(Out!$I$5:$I$605,Out!$U$5:$U$605,"Despesa",Out!$G$5:$G$605,DRE!$D224)</f>
        <v>0</v>
      </c>
      <c r="O224" s="63">
        <f>SUMIFS(Nov!$I$5:$I$605,Nov!$U$5:$U$605,"Despesa",Nov!$G$5:$G$605,DRE!$D224)</f>
        <v>0</v>
      </c>
      <c r="P224" s="63">
        <f>SUMIFS(Dez!$I$5:$I$605,Dez!$U$5:$U$605,"Despesa",Dez!$G$5:$G$605,DRE!$D224)</f>
        <v>0</v>
      </c>
      <c r="Q224" s="63">
        <f t="shared" si="18"/>
        <v>0</v>
      </c>
    </row>
    <row r="225" spans="2:17" ht="28.5" customHeight="1" thickTop="1" thickBot="1" x14ac:dyDescent="0.3">
      <c r="B225" s="85">
        <v>222</v>
      </c>
      <c r="C225" s="46" t="str">
        <f>'PC Despesas'!C8</f>
        <v>5.1.4</v>
      </c>
      <c r="D225" s="47">
        <f>VLOOKUP(C225,'PC Despesas'!$C$4:$D$103,2,FALSE)</f>
        <v>0</v>
      </c>
      <c r="E225" s="63">
        <f>SUMIFS(Jan!$I$5:$I$605,Jan!$U$5:$U$605,"Despesa",Jan!$G$5:$G$605,DRE!$D225)</f>
        <v>0</v>
      </c>
      <c r="F225" s="63">
        <f>SUMIFS(Fev!$I$5:$I$605,Fev!$U$5:$U$605,"Despesa",Fev!$G$5:$G$605,DRE!$D225)</f>
        <v>0</v>
      </c>
      <c r="G225" s="63">
        <f>SUMIFS(Mar!$I$5:$I$605,Mar!$U$5:$U$605,"Despesa",Mar!$G$5:$G$605,DRE!$D225)</f>
        <v>0</v>
      </c>
      <c r="H225" s="63">
        <f>SUMIFS(Abr!$I$5:$I$605,Abr!$U$5:$U$605,"Despesa",Abr!$G$5:$G$605,DRE!$D225)</f>
        <v>0</v>
      </c>
      <c r="I225" s="63">
        <f>SUMIFS(Mai!$I$5:$I$605,Mai!$U$5:$U$605,"Despesa",Mai!$G$5:$G$605,DRE!$D225)</f>
        <v>0</v>
      </c>
      <c r="J225" s="63">
        <f>SUMIFS(Jun!$I$5:$I$605,Jun!$U$5:$U$605,"Despesa",Jun!$G$5:$G$605,DRE!$D225)</f>
        <v>0</v>
      </c>
      <c r="K225" s="63">
        <f>SUMIFS(Jul!$I$5:$I$605,Jul!$U$5:$U$605,"Despesa",Jul!$G$5:$G$605,DRE!$D225)</f>
        <v>0</v>
      </c>
      <c r="L225" s="63">
        <f>SUMIFS(Ago!$I$5:$I$605,Ago!$U$5:$U$605,"Despesa",Ago!$G$5:$G$605,DRE!$D225)</f>
        <v>0</v>
      </c>
      <c r="M225" s="63">
        <f>SUMIFS(Set!$I$5:$I$605,Set!$U$5:$U$605,"Despesa",Set!$G$5:$G$605,DRE!$D225)</f>
        <v>0</v>
      </c>
      <c r="N225" s="63">
        <f>SUMIFS(Out!$I$5:$I$605,Out!$U$5:$U$605,"Despesa",Out!$G$5:$G$605,DRE!$D225)</f>
        <v>0</v>
      </c>
      <c r="O225" s="63">
        <f>SUMIFS(Nov!$I$5:$I$605,Nov!$U$5:$U$605,"Despesa",Nov!$G$5:$G$605,DRE!$D225)</f>
        <v>0</v>
      </c>
      <c r="P225" s="63">
        <f>SUMIFS(Dez!$I$5:$I$605,Dez!$U$5:$U$605,"Despesa",Dez!$G$5:$G$605,DRE!$D225)</f>
        <v>0</v>
      </c>
      <c r="Q225" s="63">
        <f t="shared" si="18"/>
        <v>0</v>
      </c>
    </row>
    <row r="226" spans="2:17" ht="28.5" customHeight="1" thickTop="1" thickBot="1" x14ac:dyDescent="0.3">
      <c r="B226" s="85">
        <v>223</v>
      </c>
      <c r="C226" s="46" t="str">
        <f>'PC Despesas'!C9</f>
        <v>5.1.5</v>
      </c>
      <c r="D226" s="47" t="str">
        <f>VLOOKUP(C226,'PC Despesas'!$C$4:$D$103,2,FALSE)</f>
        <v>-</v>
      </c>
      <c r="E226" s="63">
        <f>SUMIFS(Jan!$I$5:$I$605,Jan!$U$5:$U$605,"Despesa",Jan!$G$5:$G$605,DRE!$D226)</f>
        <v>0</v>
      </c>
      <c r="F226" s="63">
        <f>SUMIFS(Fev!$I$5:$I$605,Fev!$U$5:$U$605,"Despesa",Fev!$G$5:$G$605,DRE!$D226)</f>
        <v>0</v>
      </c>
      <c r="G226" s="63">
        <f>SUMIFS(Mar!$I$5:$I$605,Mar!$U$5:$U$605,"Despesa",Mar!$G$5:$G$605,DRE!$D226)</f>
        <v>0</v>
      </c>
      <c r="H226" s="63">
        <f>SUMIFS(Abr!$I$5:$I$605,Abr!$U$5:$U$605,"Despesa",Abr!$G$5:$G$605,DRE!$D226)</f>
        <v>0</v>
      </c>
      <c r="I226" s="63">
        <f>SUMIFS(Mai!$I$5:$I$605,Mai!$U$5:$U$605,"Despesa",Mai!$G$5:$G$605,DRE!$D226)</f>
        <v>0</v>
      </c>
      <c r="J226" s="63">
        <f>SUMIFS(Jun!$I$5:$I$605,Jun!$U$5:$U$605,"Despesa",Jun!$G$5:$G$605,DRE!$D226)</f>
        <v>0</v>
      </c>
      <c r="K226" s="63">
        <f>SUMIFS(Jul!$I$5:$I$605,Jul!$U$5:$U$605,"Despesa",Jul!$G$5:$G$605,DRE!$D226)</f>
        <v>0</v>
      </c>
      <c r="L226" s="63">
        <f>SUMIFS(Ago!$I$5:$I$605,Ago!$U$5:$U$605,"Despesa",Ago!$G$5:$G$605,DRE!$D226)</f>
        <v>0</v>
      </c>
      <c r="M226" s="63">
        <f>SUMIFS(Set!$I$5:$I$605,Set!$U$5:$U$605,"Despesa",Set!$G$5:$G$605,DRE!$D226)</f>
        <v>0</v>
      </c>
      <c r="N226" s="63">
        <f>SUMIFS(Out!$I$5:$I$605,Out!$U$5:$U$605,"Despesa",Out!$G$5:$G$605,DRE!$D226)</f>
        <v>0</v>
      </c>
      <c r="O226" s="63">
        <f>SUMIFS(Nov!$I$5:$I$605,Nov!$U$5:$U$605,"Despesa",Nov!$G$5:$G$605,DRE!$D226)</f>
        <v>0</v>
      </c>
      <c r="P226" s="63">
        <f>SUMIFS(Dez!$I$5:$I$605,Dez!$U$5:$U$605,"Despesa",Dez!$G$5:$G$605,DRE!$D226)</f>
        <v>0</v>
      </c>
      <c r="Q226" s="63">
        <f t="shared" si="18"/>
        <v>0</v>
      </c>
    </row>
    <row r="227" spans="2:17" ht="28.5" customHeight="1" thickTop="1" thickBot="1" x14ac:dyDescent="0.3">
      <c r="B227" s="85">
        <v>224</v>
      </c>
      <c r="C227" s="46" t="str">
        <f>'PC Despesas'!C10</f>
        <v>5.1.6</v>
      </c>
      <c r="D227" s="47" t="str">
        <f>VLOOKUP(C227,'PC Despesas'!$C$4:$D$103,2,FALSE)</f>
        <v>-</v>
      </c>
      <c r="E227" s="63">
        <f>SUMIFS(Jan!$I$5:$I$605,Jan!$U$5:$U$605,"Despesa",Jan!$G$5:$G$605,DRE!$D227)</f>
        <v>0</v>
      </c>
      <c r="F227" s="63">
        <f>SUMIFS(Fev!$I$5:$I$605,Fev!$U$5:$U$605,"Despesa",Fev!$G$5:$G$605,DRE!$D227)</f>
        <v>0</v>
      </c>
      <c r="G227" s="63">
        <f>SUMIFS(Mar!$I$5:$I$605,Mar!$U$5:$U$605,"Despesa",Mar!$G$5:$G$605,DRE!$D227)</f>
        <v>0</v>
      </c>
      <c r="H227" s="63">
        <f>SUMIFS(Abr!$I$5:$I$605,Abr!$U$5:$U$605,"Despesa",Abr!$G$5:$G$605,DRE!$D227)</f>
        <v>0</v>
      </c>
      <c r="I227" s="63">
        <f>SUMIFS(Mai!$I$5:$I$605,Mai!$U$5:$U$605,"Despesa",Mai!$G$5:$G$605,DRE!$D227)</f>
        <v>0</v>
      </c>
      <c r="J227" s="63">
        <f>SUMIFS(Jun!$I$5:$I$605,Jun!$U$5:$U$605,"Despesa",Jun!$G$5:$G$605,DRE!$D227)</f>
        <v>0</v>
      </c>
      <c r="K227" s="63">
        <f>SUMIFS(Jul!$I$5:$I$605,Jul!$U$5:$U$605,"Despesa",Jul!$G$5:$G$605,DRE!$D227)</f>
        <v>0</v>
      </c>
      <c r="L227" s="63">
        <f>SUMIFS(Ago!$I$5:$I$605,Ago!$U$5:$U$605,"Despesa",Ago!$G$5:$G$605,DRE!$D227)</f>
        <v>0</v>
      </c>
      <c r="M227" s="63">
        <f>SUMIFS(Set!$I$5:$I$605,Set!$U$5:$U$605,"Despesa",Set!$G$5:$G$605,DRE!$D227)</f>
        <v>0</v>
      </c>
      <c r="N227" s="63">
        <f>SUMIFS(Out!$I$5:$I$605,Out!$U$5:$U$605,"Despesa",Out!$G$5:$G$605,DRE!$D227)</f>
        <v>0</v>
      </c>
      <c r="O227" s="63">
        <f>SUMIFS(Nov!$I$5:$I$605,Nov!$U$5:$U$605,"Despesa",Nov!$G$5:$G$605,DRE!$D227)</f>
        <v>0</v>
      </c>
      <c r="P227" s="63">
        <f>SUMIFS(Dez!$I$5:$I$605,Dez!$U$5:$U$605,"Despesa",Dez!$G$5:$G$605,DRE!$D227)</f>
        <v>0</v>
      </c>
      <c r="Q227" s="63">
        <f t="shared" si="18"/>
        <v>0</v>
      </c>
    </row>
    <row r="228" spans="2:17" ht="28.5" customHeight="1" thickTop="1" thickBot="1" x14ac:dyDescent="0.3">
      <c r="B228" s="85">
        <v>225</v>
      </c>
      <c r="C228" s="46" t="str">
        <f>'PC Despesas'!C11</f>
        <v>5.1.7</v>
      </c>
      <c r="D228" s="47" t="str">
        <f>VLOOKUP(C228,'PC Despesas'!$C$4:$D$103,2,FALSE)</f>
        <v>-</v>
      </c>
      <c r="E228" s="63">
        <f>SUMIFS(Jan!$I$5:$I$605,Jan!$U$5:$U$605,"Despesa",Jan!$G$5:$G$605,DRE!$D228)</f>
        <v>0</v>
      </c>
      <c r="F228" s="63">
        <f>SUMIFS(Fev!$I$5:$I$605,Fev!$U$5:$U$605,"Despesa",Fev!$G$5:$G$605,DRE!$D228)</f>
        <v>0</v>
      </c>
      <c r="G228" s="63">
        <f>SUMIFS(Mar!$I$5:$I$605,Mar!$U$5:$U$605,"Despesa",Mar!$G$5:$G$605,DRE!$D228)</f>
        <v>0</v>
      </c>
      <c r="H228" s="63">
        <f>SUMIFS(Abr!$I$5:$I$605,Abr!$U$5:$U$605,"Despesa",Abr!$G$5:$G$605,DRE!$D228)</f>
        <v>0</v>
      </c>
      <c r="I228" s="63">
        <f>SUMIFS(Mai!$I$5:$I$605,Mai!$U$5:$U$605,"Despesa",Mai!$G$5:$G$605,DRE!$D228)</f>
        <v>0</v>
      </c>
      <c r="J228" s="63">
        <f>SUMIFS(Jun!$I$5:$I$605,Jun!$U$5:$U$605,"Despesa",Jun!$G$5:$G$605,DRE!$D228)</f>
        <v>0</v>
      </c>
      <c r="K228" s="63">
        <f>SUMIFS(Jul!$I$5:$I$605,Jul!$U$5:$U$605,"Despesa",Jul!$G$5:$G$605,DRE!$D228)</f>
        <v>0</v>
      </c>
      <c r="L228" s="63">
        <f>SUMIFS(Ago!$I$5:$I$605,Ago!$U$5:$U$605,"Despesa",Ago!$G$5:$G$605,DRE!$D228)</f>
        <v>0</v>
      </c>
      <c r="M228" s="63">
        <f>SUMIFS(Set!$I$5:$I$605,Set!$U$5:$U$605,"Despesa",Set!$G$5:$G$605,DRE!$D228)</f>
        <v>0</v>
      </c>
      <c r="N228" s="63">
        <f>SUMIFS(Out!$I$5:$I$605,Out!$U$5:$U$605,"Despesa",Out!$G$5:$G$605,DRE!$D228)</f>
        <v>0</v>
      </c>
      <c r="O228" s="63">
        <f>SUMIFS(Nov!$I$5:$I$605,Nov!$U$5:$U$605,"Despesa",Nov!$G$5:$G$605,DRE!$D228)</f>
        <v>0</v>
      </c>
      <c r="P228" s="63">
        <f>SUMIFS(Dez!$I$5:$I$605,Dez!$U$5:$U$605,"Despesa",Dez!$G$5:$G$605,DRE!$D228)</f>
        <v>0</v>
      </c>
      <c r="Q228" s="63">
        <f t="shared" si="18"/>
        <v>0</v>
      </c>
    </row>
    <row r="229" spans="2:17" ht="28.5" customHeight="1" thickTop="1" thickBot="1" x14ac:dyDescent="0.3">
      <c r="B229" s="85">
        <v>226</v>
      </c>
      <c r="C229" s="46" t="str">
        <f>'PC Despesas'!C12</f>
        <v>5.1.8</v>
      </c>
      <c r="D229" s="47" t="str">
        <f>VLOOKUP(C229,'PC Despesas'!$C$4:$D$103,2,FALSE)</f>
        <v>-</v>
      </c>
      <c r="E229" s="63">
        <f>SUMIFS(Jan!$I$5:$I$605,Jan!$U$5:$U$605,"Despesa",Jan!$G$5:$G$605,DRE!$D229)</f>
        <v>0</v>
      </c>
      <c r="F229" s="63">
        <f>SUMIFS(Fev!$I$5:$I$605,Fev!$U$5:$U$605,"Despesa",Fev!$G$5:$G$605,DRE!$D229)</f>
        <v>0</v>
      </c>
      <c r="G229" s="63">
        <f>SUMIFS(Mar!$I$5:$I$605,Mar!$U$5:$U$605,"Despesa",Mar!$G$5:$G$605,DRE!$D229)</f>
        <v>0</v>
      </c>
      <c r="H229" s="63">
        <f>SUMIFS(Abr!$I$5:$I$605,Abr!$U$5:$U$605,"Despesa",Abr!$G$5:$G$605,DRE!$D229)</f>
        <v>0</v>
      </c>
      <c r="I229" s="63">
        <f>SUMIFS(Mai!$I$5:$I$605,Mai!$U$5:$U$605,"Despesa",Mai!$G$5:$G$605,DRE!$D229)</f>
        <v>0</v>
      </c>
      <c r="J229" s="63">
        <f>SUMIFS(Jun!$I$5:$I$605,Jun!$U$5:$U$605,"Despesa",Jun!$G$5:$G$605,DRE!$D229)</f>
        <v>0</v>
      </c>
      <c r="K229" s="63">
        <f>SUMIFS(Jul!$I$5:$I$605,Jul!$U$5:$U$605,"Despesa",Jul!$G$5:$G$605,DRE!$D229)</f>
        <v>0</v>
      </c>
      <c r="L229" s="63">
        <f>SUMIFS(Ago!$I$5:$I$605,Ago!$U$5:$U$605,"Despesa",Ago!$G$5:$G$605,DRE!$D229)</f>
        <v>0</v>
      </c>
      <c r="M229" s="63">
        <f>SUMIFS(Set!$I$5:$I$605,Set!$U$5:$U$605,"Despesa",Set!$G$5:$G$605,DRE!$D229)</f>
        <v>0</v>
      </c>
      <c r="N229" s="63">
        <f>SUMIFS(Out!$I$5:$I$605,Out!$U$5:$U$605,"Despesa",Out!$G$5:$G$605,DRE!$D229)</f>
        <v>0</v>
      </c>
      <c r="O229" s="63">
        <f>SUMIFS(Nov!$I$5:$I$605,Nov!$U$5:$U$605,"Despesa",Nov!$G$5:$G$605,DRE!$D229)</f>
        <v>0</v>
      </c>
      <c r="P229" s="63">
        <f>SUMIFS(Dez!$I$5:$I$605,Dez!$U$5:$U$605,"Despesa",Dez!$G$5:$G$605,DRE!$D229)</f>
        <v>0</v>
      </c>
      <c r="Q229" s="63">
        <f t="shared" si="18"/>
        <v>0</v>
      </c>
    </row>
    <row r="230" spans="2:17" ht="28.5" customHeight="1" thickTop="1" thickBot="1" x14ac:dyDescent="0.3">
      <c r="B230" s="85">
        <v>227</v>
      </c>
      <c r="C230" s="46" t="str">
        <f>'PC Despesas'!C13</f>
        <v>5.1.9</v>
      </c>
      <c r="D230" s="47" t="str">
        <f>VLOOKUP(C230,'PC Despesas'!$C$4:$D$103,2,FALSE)</f>
        <v>-</v>
      </c>
      <c r="E230" s="63">
        <f>SUMIFS(Jan!$I$5:$I$605,Jan!$U$5:$U$605,"Despesa",Jan!$G$5:$G$605,DRE!$D230)</f>
        <v>0</v>
      </c>
      <c r="F230" s="63">
        <f>SUMIFS(Fev!$I$5:$I$605,Fev!$U$5:$U$605,"Despesa",Fev!$G$5:$G$605,DRE!$D230)</f>
        <v>0</v>
      </c>
      <c r="G230" s="63">
        <f>SUMIFS(Mar!$I$5:$I$605,Mar!$U$5:$U$605,"Despesa",Mar!$G$5:$G$605,DRE!$D230)</f>
        <v>0</v>
      </c>
      <c r="H230" s="63">
        <f>SUMIFS(Abr!$I$5:$I$605,Abr!$U$5:$U$605,"Despesa",Abr!$G$5:$G$605,DRE!$D230)</f>
        <v>0</v>
      </c>
      <c r="I230" s="63">
        <f>SUMIFS(Mai!$I$5:$I$605,Mai!$U$5:$U$605,"Despesa",Mai!$G$5:$G$605,DRE!$D230)</f>
        <v>0</v>
      </c>
      <c r="J230" s="63">
        <f>SUMIFS(Jun!$I$5:$I$605,Jun!$U$5:$U$605,"Despesa",Jun!$G$5:$G$605,DRE!$D230)</f>
        <v>0</v>
      </c>
      <c r="K230" s="63">
        <f>SUMIFS(Jul!$I$5:$I$605,Jul!$U$5:$U$605,"Despesa",Jul!$G$5:$G$605,DRE!$D230)</f>
        <v>0</v>
      </c>
      <c r="L230" s="63">
        <f>SUMIFS(Ago!$I$5:$I$605,Ago!$U$5:$U$605,"Despesa",Ago!$G$5:$G$605,DRE!$D230)</f>
        <v>0</v>
      </c>
      <c r="M230" s="63">
        <f>SUMIFS(Set!$I$5:$I$605,Set!$U$5:$U$605,"Despesa",Set!$G$5:$G$605,DRE!$D230)</f>
        <v>0</v>
      </c>
      <c r="N230" s="63">
        <f>SUMIFS(Out!$I$5:$I$605,Out!$U$5:$U$605,"Despesa",Out!$G$5:$G$605,DRE!$D230)</f>
        <v>0</v>
      </c>
      <c r="O230" s="63">
        <f>SUMIFS(Nov!$I$5:$I$605,Nov!$U$5:$U$605,"Despesa",Nov!$G$5:$G$605,DRE!$D230)</f>
        <v>0</v>
      </c>
      <c r="P230" s="63">
        <f>SUMIFS(Dez!$I$5:$I$605,Dez!$U$5:$U$605,"Despesa",Dez!$G$5:$G$605,DRE!$D230)</f>
        <v>0</v>
      </c>
      <c r="Q230" s="63">
        <f t="shared" si="18"/>
        <v>0</v>
      </c>
    </row>
    <row r="231" spans="2:17" ht="28.5" customHeight="1" thickTop="1" thickBot="1" x14ac:dyDescent="0.3">
      <c r="B231" s="85">
        <v>228</v>
      </c>
      <c r="C231" s="46" t="str">
        <f>'PC Despesas'!C14</f>
        <v>5.1.10</v>
      </c>
      <c r="D231" s="47" t="str">
        <f>VLOOKUP(C231,'PC Despesas'!$C$4:$D$103,2,FALSE)</f>
        <v>-</v>
      </c>
      <c r="E231" s="63">
        <f>SUMIFS(Jan!$I$5:$I$605,Jan!$U$5:$U$605,"Despesa",Jan!$G$5:$G$605,DRE!$D231)</f>
        <v>0</v>
      </c>
      <c r="F231" s="63">
        <f>SUMIFS(Fev!$I$5:$I$605,Fev!$U$5:$U$605,"Despesa",Fev!$G$5:$G$605,DRE!$D231)</f>
        <v>0</v>
      </c>
      <c r="G231" s="63">
        <f>SUMIFS(Mar!$I$5:$I$605,Mar!$U$5:$U$605,"Despesa",Mar!$G$5:$G$605,DRE!$D231)</f>
        <v>0</v>
      </c>
      <c r="H231" s="63">
        <f>SUMIFS(Abr!$I$5:$I$605,Abr!$U$5:$U$605,"Despesa",Abr!$G$5:$G$605,DRE!$D231)</f>
        <v>0</v>
      </c>
      <c r="I231" s="63">
        <f>SUMIFS(Mai!$I$5:$I$605,Mai!$U$5:$U$605,"Despesa",Mai!$G$5:$G$605,DRE!$D231)</f>
        <v>0</v>
      </c>
      <c r="J231" s="63">
        <f>SUMIFS(Jun!$I$5:$I$605,Jun!$U$5:$U$605,"Despesa",Jun!$G$5:$G$605,DRE!$D231)</f>
        <v>0</v>
      </c>
      <c r="K231" s="63">
        <f>SUMIFS(Jul!$I$5:$I$605,Jul!$U$5:$U$605,"Despesa",Jul!$G$5:$G$605,DRE!$D231)</f>
        <v>0</v>
      </c>
      <c r="L231" s="63">
        <f>SUMIFS(Ago!$I$5:$I$605,Ago!$U$5:$U$605,"Despesa",Ago!$G$5:$G$605,DRE!$D231)</f>
        <v>0</v>
      </c>
      <c r="M231" s="63">
        <f>SUMIFS(Set!$I$5:$I$605,Set!$U$5:$U$605,"Despesa",Set!$G$5:$G$605,DRE!$D231)</f>
        <v>0</v>
      </c>
      <c r="N231" s="63">
        <f>SUMIFS(Out!$I$5:$I$605,Out!$U$5:$U$605,"Despesa",Out!$G$5:$G$605,DRE!$D231)</f>
        <v>0</v>
      </c>
      <c r="O231" s="63">
        <f>SUMIFS(Nov!$I$5:$I$605,Nov!$U$5:$U$605,"Despesa",Nov!$G$5:$G$605,DRE!$D231)</f>
        <v>0</v>
      </c>
      <c r="P231" s="63">
        <f>SUMIFS(Dez!$I$5:$I$605,Dez!$U$5:$U$605,"Despesa",Dez!$G$5:$G$605,DRE!$D231)</f>
        <v>0</v>
      </c>
      <c r="Q231" s="63">
        <f t="shared" si="18"/>
        <v>0</v>
      </c>
    </row>
    <row r="232" spans="2:17" ht="28.5" customHeight="1" thickTop="1" thickBot="1" x14ac:dyDescent="0.3">
      <c r="B232" s="85">
        <v>229</v>
      </c>
      <c r="C232" s="46" t="str">
        <f>'PC Despesas'!C15</f>
        <v>5.1.11</v>
      </c>
      <c r="D232" s="47" t="str">
        <f>VLOOKUP(C232,'PC Despesas'!$C$4:$D$103,2,FALSE)</f>
        <v>-</v>
      </c>
      <c r="E232" s="63">
        <f>SUMIFS(Jan!$I$5:$I$605,Jan!$U$5:$U$605,"Despesa",Jan!$G$5:$G$605,DRE!$D232)</f>
        <v>0</v>
      </c>
      <c r="F232" s="63">
        <f>SUMIFS(Fev!$I$5:$I$605,Fev!$U$5:$U$605,"Despesa",Fev!$G$5:$G$605,DRE!$D232)</f>
        <v>0</v>
      </c>
      <c r="G232" s="63">
        <f>SUMIFS(Mar!$I$5:$I$605,Mar!$U$5:$U$605,"Despesa",Mar!$G$5:$G$605,DRE!$D232)</f>
        <v>0</v>
      </c>
      <c r="H232" s="63">
        <f>SUMIFS(Abr!$I$5:$I$605,Abr!$U$5:$U$605,"Despesa",Abr!$G$5:$G$605,DRE!$D232)</f>
        <v>0</v>
      </c>
      <c r="I232" s="63">
        <f>SUMIFS(Mai!$I$5:$I$605,Mai!$U$5:$U$605,"Despesa",Mai!$G$5:$G$605,DRE!$D232)</f>
        <v>0</v>
      </c>
      <c r="J232" s="63">
        <f>SUMIFS(Jun!$I$5:$I$605,Jun!$U$5:$U$605,"Despesa",Jun!$G$5:$G$605,DRE!$D232)</f>
        <v>0</v>
      </c>
      <c r="K232" s="63">
        <f>SUMIFS(Jul!$I$5:$I$605,Jul!$U$5:$U$605,"Despesa",Jul!$G$5:$G$605,DRE!$D232)</f>
        <v>0</v>
      </c>
      <c r="L232" s="63">
        <f>SUMIFS(Ago!$I$5:$I$605,Ago!$U$5:$U$605,"Despesa",Ago!$G$5:$G$605,DRE!$D232)</f>
        <v>0</v>
      </c>
      <c r="M232" s="63">
        <f>SUMIFS(Set!$I$5:$I$605,Set!$U$5:$U$605,"Despesa",Set!$G$5:$G$605,DRE!$D232)</f>
        <v>0</v>
      </c>
      <c r="N232" s="63">
        <f>SUMIFS(Out!$I$5:$I$605,Out!$U$5:$U$605,"Despesa",Out!$G$5:$G$605,DRE!$D232)</f>
        <v>0</v>
      </c>
      <c r="O232" s="63">
        <f>SUMIFS(Nov!$I$5:$I$605,Nov!$U$5:$U$605,"Despesa",Nov!$G$5:$G$605,DRE!$D232)</f>
        <v>0</v>
      </c>
      <c r="P232" s="63">
        <f>SUMIFS(Dez!$I$5:$I$605,Dez!$U$5:$U$605,"Despesa",Dez!$G$5:$G$605,DRE!$D232)</f>
        <v>0</v>
      </c>
      <c r="Q232" s="63">
        <f t="shared" si="18"/>
        <v>0</v>
      </c>
    </row>
    <row r="233" spans="2:17" ht="28.5" customHeight="1" thickTop="1" thickBot="1" x14ac:dyDescent="0.3">
      <c r="B233" s="85">
        <v>230</v>
      </c>
      <c r="C233" s="46" t="str">
        <f>'PC Despesas'!C16</f>
        <v>5.1.12</v>
      </c>
      <c r="D233" s="47" t="str">
        <f>VLOOKUP(C233,'PC Despesas'!$C$4:$D$103,2,FALSE)</f>
        <v>-</v>
      </c>
      <c r="E233" s="63">
        <f>SUMIFS(Jan!$I$5:$I$605,Jan!$U$5:$U$605,"Despesa",Jan!$G$5:$G$605,DRE!$D233)</f>
        <v>0</v>
      </c>
      <c r="F233" s="63">
        <f>SUMIFS(Fev!$I$5:$I$605,Fev!$U$5:$U$605,"Despesa",Fev!$G$5:$G$605,DRE!$D233)</f>
        <v>0</v>
      </c>
      <c r="G233" s="63">
        <f>SUMIFS(Mar!$I$5:$I$605,Mar!$U$5:$U$605,"Despesa",Mar!$G$5:$G$605,DRE!$D233)</f>
        <v>0</v>
      </c>
      <c r="H233" s="63">
        <f>SUMIFS(Abr!$I$5:$I$605,Abr!$U$5:$U$605,"Despesa",Abr!$G$5:$G$605,DRE!$D233)</f>
        <v>0</v>
      </c>
      <c r="I233" s="63">
        <f>SUMIFS(Mai!$I$5:$I$605,Mai!$U$5:$U$605,"Despesa",Mai!$G$5:$G$605,DRE!$D233)</f>
        <v>0</v>
      </c>
      <c r="J233" s="63">
        <f>SUMIFS(Jun!$I$5:$I$605,Jun!$U$5:$U$605,"Despesa",Jun!$G$5:$G$605,DRE!$D233)</f>
        <v>0</v>
      </c>
      <c r="K233" s="63">
        <f>SUMIFS(Jul!$I$5:$I$605,Jul!$U$5:$U$605,"Despesa",Jul!$G$5:$G$605,DRE!$D233)</f>
        <v>0</v>
      </c>
      <c r="L233" s="63">
        <f>SUMIFS(Ago!$I$5:$I$605,Ago!$U$5:$U$605,"Despesa",Ago!$G$5:$G$605,DRE!$D233)</f>
        <v>0</v>
      </c>
      <c r="M233" s="63">
        <f>SUMIFS(Set!$I$5:$I$605,Set!$U$5:$U$605,"Despesa",Set!$G$5:$G$605,DRE!$D233)</f>
        <v>0</v>
      </c>
      <c r="N233" s="63">
        <f>SUMIFS(Out!$I$5:$I$605,Out!$U$5:$U$605,"Despesa",Out!$G$5:$G$605,DRE!$D233)</f>
        <v>0</v>
      </c>
      <c r="O233" s="63">
        <f>SUMIFS(Nov!$I$5:$I$605,Nov!$U$5:$U$605,"Despesa",Nov!$G$5:$G$605,DRE!$D233)</f>
        <v>0</v>
      </c>
      <c r="P233" s="63">
        <f>SUMIFS(Dez!$I$5:$I$605,Dez!$U$5:$U$605,"Despesa",Dez!$G$5:$G$605,DRE!$D233)</f>
        <v>0</v>
      </c>
      <c r="Q233" s="63">
        <f t="shared" si="18"/>
        <v>0</v>
      </c>
    </row>
    <row r="234" spans="2:17" ht="28.5" customHeight="1" thickTop="1" thickBot="1" x14ac:dyDescent="0.3">
      <c r="B234" s="85">
        <v>231</v>
      </c>
      <c r="C234" s="46" t="str">
        <f>'PC Despesas'!C17</f>
        <v>5.1.13</v>
      </c>
      <c r="D234" s="47" t="str">
        <f>VLOOKUP(C234,'PC Despesas'!$C$4:$D$103,2,FALSE)</f>
        <v>-</v>
      </c>
      <c r="E234" s="63">
        <f>SUMIFS(Jan!$I$5:$I$605,Jan!$U$5:$U$605,"Despesa",Jan!$G$5:$G$605,DRE!$D234)</f>
        <v>0</v>
      </c>
      <c r="F234" s="63">
        <f>SUMIFS(Fev!$I$5:$I$605,Fev!$U$5:$U$605,"Despesa",Fev!$G$5:$G$605,DRE!$D234)</f>
        <v>0</v>
      </c>
      <c r="G234" s="63">
        <f>SUMIFS(Mar!$I$5:$I$605,Mar!$U$5:$U$605,"Despesa",Mar!$G$5:$G$605,DRE!$D234)</f>
        <v>0</v>
      </c>
      <c r="H234" s="63">
        <f>SUMIFS(Abr!$I$5:$I$605,Abr!$U$5:$U$605,"Despesa",Abr!$G$5:$G$605,DRE!$D234)</f>
        <v>0</v>
      </c>
      <c r="I234" s="63">
        <f>SUMIFS(Mai!$I$5:$I$605,Mai!$U$5:$U$605,"Despesa",Mai!$G$5:$G$605,DRE!$D234)</f>
        <v>0</v>
      </c>
      <c r="J234" s="63">
        <f>SUMIFS(Jun!$I$5:$I$605,Jun!$U$5:$U$605,"Despesa",Jun!$G$5:$G$605,DRE!$D234)</f>
        <v>0</v>
      </c>
      <c r="K234" s="63">
        <f>SUMIFS(Jul!$I$5:$I$605,Jul!$U$5:$U$605,"Despesa",Jul!$G$5:$G$605,DRE!$D234)</f>
        <v>0</v>
      </c>
      <c r="L234" s="63">
        <f>SUMIFS(Ago!$I$5:$I$605,Ago!$U$5:$U$605,"Despesa",Ago!$G$5:$G$605,DRE!$D234)</f>
        <v>0</v>
      </c>
      <c r="M234" s="63">
        <f>SUMIFS(Set!$I$5:$I$605,Set!$U$5:$U$605,"Despesa",Set!$G$5:$G$605,DRE!$D234)</f>
        <v>0</v>
      </c>
      <c r="N234" s="63">
        <f>SUMIFS(Out!$I$5:$I$605,Out!$U$5:$U$605,"Despesa",Out!$G$5:$G$605,DRE!$D234)</f>
        <v>0</v>
      </c>
      <c r="O234" s="63">
        <f>SUMIFS(Nov!$I$5:$I$605,Nov!$U$5:$U$605,"Despesa",Nov!$G$5:$G$605,DRE!$D234)</f>
        <v>0</v>
      </c>
      <c r="P234" s="63">
        <f>SUMIFS(Dez!$I$5:$I$605,Dez!$U$5:$U$605,"Despesa",Dez!$G$5:$G$605,DRE!$D234)</f>
        <v>0</v>
      </c>
      <c r="Q234" s="63">
        <f t="shared" si="18"/>
        <v>0</v>
      </c>
    </row>
    <row r="235" spans="2:17" ht="28.5" customHeight="1" thickTop="1" thickBot="1" x14ac:dyDescent="0.3">
      <c r="B235" s="85">
        <v>232</v>
      </c>
      <c r="C235" s="46" t="str">
        <f>'PC Despesas'!C18</f>
        <v>5.1.14</v>
      </c>
      <c r="D235" s="47" t="str">
        <f>VLOOKUP(C235,'PC Despesas'!$C$4:$D$103,2,FALSE)</f>
        <v>-</v>
      </c>
      <c r="E235" s="63">
        <f>SUMIFS(Jan!$I$5:$I$605,Jan!$U$5:$U$605,"Despesa",Jan!$G$5:$G$605,DRE!$D235)</f>
        <v>0</v>
      </c>
      <c r="F235" s="63">
        <f>SUMIFS(Fev!$I$5:$I$605,Fev!$U$5:$U$605,"Despesa",Fev!$G$5:$G$605,DRE!$D235)</f>
        <v>0</v>
      </c>
      <c r="G235" s="63">
        <f>SUMIFS(Mar!$I$5:$I$605,Mar!$U$5:$U$605,"Despesa",Mar!$G$5:$G$605,DRE!$D235)</f>
        <v>0</v>
      </c>
      <c r="H235" s="63">
        <f>SUMIFS(Abr!$I$5:$I$605,Abr!$U$5:$U$605,"Despesa",Abr!$G$5:$G$605,DRE!$D235)</f>
        <v>0</v>
      </c>
      <c r="I235" s="63">
        <f>SUMIFS(Mai!$I$5:$I$605,Mai!$U$5:$U$605,"Despesa",Mai!$G$5:$G$605,DRE!$D235)</f>
        <v>0</v>
      </c>
      <c r="J235" s="63">
        <f>SUMIFS(Jun!$I$5:$I$605,Jun!$U$5:$U$605,"Despesa",Jun!$G$5:$G$605,DRE!$D235)</f>
        <v>0</v>
      </c>
      <c r="K235" s="63">
        <f>SUMIFS(Jul!$I$5:$I$605,Jul!$U$5:$U$605,"Despesa",Jul!$G$5:$G$605,DRE!$D235)</f>
        <v>0</v>
      </c>
      <c r="L235" s="63">
        <f>SUMIFS(Ago!$I$5:$I$605,Ago!$U$5:$U$605,"Despesa",Ago!$G$5:$G$605,DRE!$D235)</f>
        <v>0</v>
      </c>
      <c r="M235" s="63">
        <f>SUMIFS(Set!$I$5:$I$605,Set!$U$5:$U$605,"Despesa",Set!$G$5:$G$605,DRE!$D235)</f>
        <v>0</v>
      </c>
      <c r="N235" s="63">
        <f>SUMIFS(Out!$I$5:$I$605,Out!$U$5:$U$605,"Despesa",Out!$G$5:$G$605,DRE!$D235)</f>
        <v>0</v>
      </c>
      <c r="O235" s="63">
        <f>SUMIFS(Nov!$I$5:$I$605,Nov!$U$5:$U$605,"Despesa",Nov!$G$5:$G$605,DRE!$D235)</f>
        <v>0</v>
      </c>
      <c r="P235" s="63">
        <f>SUMIFS(Dez!$I$5:$I$605,Dez!$U$5:$U$605,"Despesa",Dez!$G$5:$G$605,DRE!$D235)</f>
        <v>0</v>
      </c>
      <c r="Q235" s="63">
        <f t="shared" si="18"/>
        <v>0</v>
      </c>
    </row>
    <row r="236" spans="2:17" ht="28.5" customHeight="1" thickTop="1" thickBot="1" x14ac:dyDescent="0.3">
      <c r="B236" s="85">
        <v>233</v>
      </c>
      <c r="C236" s="46" t="str">
        <f>'PC Despesas'!C19</f>
        <v>5.1.15</v>
      </c>
      <c r="D236" s="47" t="str">
        <f>VLOOKUP(C236,'PC Despesas'!$C$4:$D$103,2,FALSE)</f>
        <v>-</v>
      </c>
      <c r="E236" s="63">
        <f>SUMIFS(Jan!$I$5:$I$605,Jan!$U$5:$U$605,"Despesa",Jan!$G$5:$G$605,DRE!$D236)</f>
        <v>0</v>
      </c>
      <c r="F236" s="63">
        <f>SUMIFS(Fev!$I$5:$I$605,Fev!$U$5:$U$605,"Despesa",Fev!$G$5:$G$605,DRE!$D236)</f>
        <v>0</v>
      </c>
      <c r="G236" s="63">
        <f>SUMIFS(Mar!$I$5:$I$605,Mar!$U$5:$U$605,"Despesa",Mar!$G$5:$G$605,DRE!$D236)</f>
        <v>0</v>
      </c>
      <c r="H236" s="63">
        <f>SUMIFS(Abr!$I$5:$I$605,Abr!$U$5:$U$605,"Despesa",Abr!$G$5:$G$605,DRE!$D236)</f>
        <v>0</v>
      </c>
      <c r="I236" s="63">
        <f>SUMIFS(Mai!$I$5:$I$605,Mai!$U$5:$U$605,"Despesa",Mai!$G$5:$G$605,DRE!$D236)</f>
        <v>0</v>
      </c>
      <c r="J236" s="63">
        <f>SUMIFS(Jun!$I$5:$I$605,Jun!$U$5:$U$605,"Despesa",Jun!$G$5:$G$605,DRE!$D236)</f>
        <v>0</v>
      </c>
      <c r="K236" s="63">
        <f>SUMIFS(Jul!$I$5:$I$605,Jul!$U$5:$U$605,"Despesa",Jul!$G$5:$G$605,DRE!$D236)</f>
        <v>0</v>
      </c>
      <c r="L236" s="63">
        <f>SUMIFS(Ago!$I$5:$I$605,Ago!$U$5:$U$605,"Despesa",Ago!$G$5:$G$605,DRE!$D236)</f>
        <v>0</v>
      </c>
      <c r="M236" s="63">
        <f>SUMIFS(Set!$I$5:$I$605,Set!$U$5:$U$605,"Despesa",Set!$G$5:$G$605,DRE!$D236)</f>
        <v>0</v>
      </c>
      <c r="N236" s="63">
        <f>SUMIFS(Out!$I$5:$I$605,Out!$U$5:$U$605,"Despesa",Out!$G$5:$G$605,DRE!$D236)</f>
        <v>0</v>
      </c>
      <c r="O236" s="63">
        <f>SUMIFS(Nov!$I$5:$I$605,Nov!$U$5:$U$605,"Despesa",Nov!$G$5:$G$605,DRE!$D236)</f>
        <v>0</v>
      </c>
      <c r="P236" s="63">
        <f>SUMIFS(Dez!$I$5:$I$605,Dez!$U$5:$U$605,"Despesa",Dez!$G$5:$G$605,DRE!$D236)</f>
        <v>0</v>
      </c>
      <c r="Q236" s="63">
        <f t="shared" si="18"/>
        <v>0</v>
      </c>
    </row>
    <row r="237" spans="2:17" ht="28.5" customHeight="1" thickTop="1" thickBot="1" x14ac:dyDescent="0.3">
      <c r="B237" s="85">
        <v>234</v>
      </c>
      <c r="C237" s="46" t="str">
        <f>'PC Despesas'!C20</f>
        <v>5.1.16</v>
      </c>
      <c r="D237" s="47" t="str">
        <f>VLOOKUP(C237,'PC Despesas'!$C$4:$D$103,2,FALSE)</f>
        <v>-</v>
      </c>
      <c r="E237" s="63">
        <f>SUMIFS(Jan!$I$5:$I$605,Jan!$U$5:$U$605,"Despesa",Jan!$G$5:$G$605,DRE!$D237)</f>
        <v>0</v>
      </c>
      <c r="F237" s="63">
        <f>SUMIFS(Fev!$I$5:$I$605,Fev!$U$5:$U$605,"Despesa",Fev!$G$5:$G$605,DRE!$D237)</f>
        <v>0</v>
      </c>
      <c r="G237" s="63">
        <f>SUMIFS(Mar!$I$5:$I$605,Mar!$U$5:$U$605,"Despesa",Mar!$G$5:$G$605,DRE!$D237)</f>
        <v>0</v>
      </c>
      <c r="H237" s="63">
        <f>SUMIFS(Abr!$I$5:$I$605,Abr!$U$5:$U$605,"Despesa",Abr!$G$5:$G$605,DRE!$D237)</f>
        <v>0</v>
      </c>
      <c r="I237" s="63">
        <f>SUMIFS(Mai!$I$5:$I$605,Mai!$U$5:$U$605,"Despesa",Mai!$G$5:$G$605,DRE!$D237)</f>
        <v>0</v>
      </c>
      <c r="J237" s="63">
        <f>SUMIFS(Jun!$I$5:$I$605,Jun!$U$5:$U$605,"Despesa",Jun!$G$5:$G$605,DRE!$D237)</f>
        <v>0</v>
      </c>
      <c r="K237" s="63">
        <f>SUMIFS(Jul!$I$5:$I$605,Jul!$U$5:$U$605,"Despesa",Jul!$G$5:$G$605,DRE!$D237)</f>
        <v>0</v>
      </c>
      <c r="L237" s="63">
        <f>SUMIFS(Ago!$I$5:$I$605,Ago!$U$5:$U$605,"Despesa",Ago!$G$5:$G$605,DRE!$D237)</f>
        <v>0</v>
      </c>
      <c r="M237" s="63">
        <f>SUMIFS(Set!$I$5:$I$605,Set!$U$5:$U$605,"Despesa",Set!$G$5:$G$605,DRE!$D237)</f>
        <v>0</v>
      </c>
      <c r="N237" s="63">
        <f>SUMIFS(Out!$I$5:$I$605,Out!$U$5:$U$605,"Despesa",Out!$G$5:$G$605,DRE!$D237)</f>
        <v>0</v>
      </c>
      <c r="O237" s="63">
        <f>SUMIFS(Nov!$I$5:$I$605,Nov!$U$5:$U$605,"Despesa",Nov!$G$5:$G$605,DRE!$D237)</f>
        <v>0</v>
      </c>
      <c r="P237" s="63">
        <f>SUMIFS(Dez!$I$5:$I$605,Dez!$U$5:$U$605,"Despesa",Dez!$G$5:$G$605,DRE!$D237)</f>
        <v>0</v>
      </c>
      <c r="Q237" s="63">
        <f t="shared" si="18"/>
        <v>0</v>
      </c>
    </row>
    <row r="238" spans="2:17" ht="28.5" customHeight="1" thickTop="1" thickBot="1" x14ac:dyDescent="0.3">
      <c r="B238" s="85">
        <v>235</v>
      </c>
      <c r="C238" s="46" t="str">
        <f>'PC Despesas'!C21</f>
        <v>5.1.17</v>
      </c>
      <c r="D238" s="47" t="str">
        <f>VLOOKUP(C238,'PC Despesas'!$C$4:$D$103,2,FALSE)</f>
        <v>-</v>
      </c>
      <c r="E238" s="63">
        <f>SUMIFS(Jan!$I$5:$I$605,Jan!$U$5:$U$605,"Despesa",Jan!$G$5:$G$605,DRE!$D238)</f>
        <v>0</v>
      </c>
      <c r="F238" s="63">
        <f>SUMIFS(Fev!$I$5:$I$605,Fev!$U$5:$U$605,"Despesa",Fev!$G$5:$G$605,DRE!$D238)</f>
        <v>0</v>
      </c>
      <c r="G238" s="63">
        <f>SUMIFS(Mar!$I$5:$I$605,Mar!$U$5:$U$605,"Despesa",Mar!$G$5:$G$605,DRE!$D238)</f>
        <v>0</v>
      </c>
      <c r="H238" s="63">
        <f>SUMIFS(Abr!$I$5:$I$605,Abr!$U$5:$U$605,"Despesa",Abr!$G$5:$G$605,DRE!$D238)</f>
        <v>0</v>
      </c>
      <c r="I238" s="63">
        <f>SUMIFS(Mai!$I$5:$I$605,Mai!$U$5:$U$605,"Despesa",Mai!$G$5:$G$605,DRE!$D238)</f>
        <v>0</v>
      </c>
      <c r="J238" s="63">
        <f>SUMIFS(Jun!$I$5:$I$605,Jun!$U$5:$U$605,"Despesa",Jun!$G$5:$G$605,DRE!$D238)</f>
        <v>0</v>
      </c>
      <c r="K238" s="63">
        <f>SUMIFS(Jul!$I$5:$I$605,Jul!$U$5:$U$605,"Despesa",Jul!$G$5:$G$605,DRE!$D238)</f>
        <v>0</v>
      </c>
      <c r="L238" s="63">
        <f>SUMIFS(Ago!$I$5:$I$605,Ago!$U$5:$U$605,"Despesa",Ago!$G$5:$G$605,DRE!$D238)</f>
        <v>0</v>
      </c>
      <c r="M238" s="63">
        <f>SUMIFS(Set!$I$5:$I$605,Set!$U$5:$U$605,"Despesa",Set!$G$5:$G$605,DRE!$D238)</f>
        <v>0</v>
      </c>
      <c r="N238" s="63">
        <f>SUMIFS(Out!$I$5:$I$605,Out!$U$5:$U$605,"Despesa",Out!$G$5:$G$605,DRE!$D238)</f>
        <v>0</v>
      </c>
      <c r="O238" s="63">
        <f>SUMIFS(Nov!$I$5:$I$605,Nov!$U$5:$U$605,"Despesa",Nov!$G$5:$G$605,DRE!$D238)</f>
        <v>0</v>
      </c>
      <c r="P238" s="63">
        <f>SUMIFS(Dez!$I$5:$I$605,Dez!$U$5:$U$605,"Despesa",Dez!$G$5:$G$605,DRE!$D238)</f>
        <v>0</v>
      </c>
      <c r="Q238" s="63">
        <f t="shared" si="18"/>
        <v>0</v>
      </c>
    </row>
    <row r="239" spans="2:17" ht="28.5" customHeight="1" thickTop="1" thickBot="1" x14ac:dyDescent="0.3">
      <c r="B239" s="85">
        <v>236</v>
      </c>
      <c r="C239" s="46" t="str">
        <f>'PC Despesas'!C22</f>
        <v>5.1.18</v>
      </c>
      <c r="D239" s="47" t="str">
        <f>VLOOKUP(C239,'PC Despesas'!$C$4:$D$103,2,FALSE)</f>
        <v>-</v>
      </c>
      <c r="E239" s="63">
        <f>SUMIFS(Jan!$I$5:$I$605,Jan!$U$5:$U$605,"Despesa",Jan!$G$5:$G$605,DRE!$D239)</f>
        <v>0</v>
      </c>
      <c r="F239" s="63">
        <f>SUMIFS(Fev!$I$5:$I$605,Fev!$U$5:$U$605,"Despesa",Fev!$G$5:$G$605,DRE!$D239)</f>
        <v>0</v>
      </c>
      <c r="G239" s="63">
        <f>SUMIFS(Mar!$I$5:$I$605,Mar!$U$5:$U$605,"Despesa",Mar!$G$5:$G$605,DRE!$D239)</f>
        <v>0</v>
      </c>
      <c r="H239" s="63">
        <f>SUMIFS(Abr!$I$5:$I$605,Abr!$U$5:$U$605,"Despesa",Abr!$G$5:$G$605,DRE!$D239)</f>
        <v>0</v>
      </c>
      <c r="I239" s="63">
        <f>SUMIFS(Mai!$I$5:$I$605,Mai!$U$5:$U$605,"Despesa",Mai!$G$5:$G$605,DRE!$D239)</f>
        <v>0</v>
      </c>
      <c r="J239" s="63">
        <f>SUMIFS(Jun!$I$5:$I$605,Jun!$U$5:$U$605,"Despesa",Jun!$G$5:$G$605,DRE!$D239)</f>
        <v>0</v>
      </c>
      <c r="K239" s="63">
        <f>SUMIFS(Jul!$I$5:$I$605,Jul!$U$5:$U$605,"Despesa",Jul!$G$5:$G$605,DRE!$D239)</f>
        <v>0</v>
      </c>
      <c r="L239" s="63">
        <f>SUMIFS(Ago!$I$5:$I$605,Ago!$U$5:$U$605,"Despesa",Ago!$G$5:$G$605,DRE!$D239)</f>
        <v>0</v>
      </c>
      <c r="M239" s="63">
        <f>SUMIFS(Set!$I$5:$I$605,Set!$U$5:$U$605,"Despesa",Set!$G$5:$G$605,DRE!$D239)</f>
        <v>0</v>
      </c>
      <c r="N239" s="63">
        <f>SUMIFS(Out!$I$5:$I$605,Out!$U$5:$U$605,"Despesa",Out!$G$5:$G$605,DRE!$D239)</f>
        <v>0</v>
      </c>
      <c r="O239" s="63">
        <f>SUMIFS(Nov!$I$5:$I$605,Nov!$U$5:$U$605,"Despesa",Nov!$G$5:$G$605,DRE!$D239)</f>
        <v>0</v>
      </c>
      <c r="P239" s="63">
        <f>SUMIFS(Dez!$I$5:$I$605,Dez!$U$5:$U$605,"Despesa",Dez!$G$5:$G$605,DRE!$D239)</f>
        <v>0</v>
      </c>
      <c r="Q239" s="63">
        <f t="shared" si="18"/>
        <v>0</v>
      </c>
    </row>
    <row r="240" spans="2:17" ht="28.5" customHeight="1" thickTop="1" thickBot="1" x14ac:dyDescent="0.3">
      <c r="B240" s="85">
        <v>237</v>
      </c>
      <c r="C240" s="46" t="str">
        <f>'PC Despesas'!C23</f>
        <v>5.1.19</v>
      </c>
      <c r="D240" s="47" t="str">
        <f>VLOOKUP(C240,'PC Despesas'!$C$4:$D$103,2,FALSE)</f>
        <v>-</v>
      </c>
      <c r="E240" s="63">
        <f>SUMIFS(Jan!$I$5:$I$605,Jan!$U$5:$U$605,"Despesa",Jan!$G$5:$G$605,DRE!$D240)</f>
        <v>0</v>
      </c>
      <c r="F240" s="63">
        <f>SUMIFS(Fev!$I$5:$I$605,Fev!$U$5:$U$605,"Despesa",Fev!$G$5:$G$605,DRE!$D240)</f>
        <v>0</v>
      </c>
      <c r="G240" s="63">
        <f>SUMIFS(Mar!$I$5:$I$605,Mar!$U$5:$U$605,"Despesa",Mar!$G$5:$G$605,DRE!$D240)</f>
        <v>0</v>
      </c>
      <c r="H240" s="63">
        <f>SUMIFS(Abr!$I$5:$I$605,Abr!$U$5:$U$605,"Despesa",Abr!$G$5:$G$605,DRE!$D240)</f>
        <v>0</v>
      </c>
      <c r="I240" s="63">
        <f>SUMIFS(Mai!$I$5:$I$605,Mai!$U$5:$U$605,"Despesa",Mai!$G$5:$G$605,DRE!$D240)</f>
        <v>0</v>
      </c>
      <c r="J240" s="63">
        <f>SUMIFS(Jun!$I$5:$I$605,Jun!$U$5:$U$605,"Despesa",Jun!$G$5:$G$605,DRE!$D240)</f>
        <v>0</v>
      </c>
      <c r="K240" s="63">
        <f>SUMIFS(Jul!$I$5:$I$605,Jul!$U$5:$U$605,"Despesa",Jul!$G$5:$G$605,DRE!$D240)</f>
        <v>0</v>
      </c>
      <c r="L240" s="63">
        <f>SUMIFS(Ago!$I$5:$I$605,Ago!$U$5:$U$605,"Despesa",Ago!$G$5:$G$605,DRE!$D240)</f>
        <v>0</v>
      </c>
      <c r="M240" s="63">
        <f>SUMIFS(Set!$I$5:$I$605,Set!$U$5:$U$605,"Despesa",Set!$G$5:$G$605,DRE!$D240)</f>
        <v>0</v>
      </c>
      <c r="N240" s="63">
        <f>SUMIFS(Out!$I$5:$I$605,Out!$U$5:$U$605,"Despesa",Out!$G$5:$G$605,DRE!$D240)</f>
        <v>0</v>
      </c>
      <c r="O240" s="63">
        <f>SUMIFS(Nov!$I$5:$I$605,Nov!$U$5:$U$605,"Despesa",Nov!$G$5:$G$605,DRE!$D240)</f>
        <v>0</v>
      </c>
      <c r="P240" s="63">
        <f>SUMIFS(Dez!$I$5:$I$605,Dez!$U$5:$U$605,"Despesa",Dez!$G$5:$G$605,DRE!$D240)</f>
        <v>0</v>
      </c>
      <c r="Q240" s="63">
        <f t="shared" si="18"/>
        <v>0</v>
      </c>
    </row>
    <row r="241" spans="2:17" ht="28.5" customHeight="1" thickTop="1" thickBot="1" x14ac:dyDescent="0.3">
      <c r="B241" s="85">
        <v>238</v>
      </c>
      <c r="C241" s="46" t="str">
        <f>'PC Despesas'!C24</f>
        <v>5.1.20</v>
      </c>
      <c r="D241" s="47" t="str">
        <f>VLOOKUP(C241,'PC Despesas'!$C$4:$D$103,2,FALSE)</f>
        <v>-</v>
      </c>
      <c r="E241" s="63">
        <f>SUMIFS(Jan!$I$5:$I$605,Jan!$U$5:$U$605,"Despesa",Jan!$G$5:$G$605,DRE!$D241)</f>
        <v>0</v>
      </c>
      <c r="F241" s="63">
        <f>SUMIFS(Fev!$I$5:$I$605,Fev!$U$5:$U$605,"Despesa",Fev!$G$5:$G$605,DRE!$D241)</f>
        <v>0</v>
      </c>
      <c r="G241" s="63">
        <f>SUMIFS(Mar!$I$5:$I$605,Mar!$U$5:$U$605,"Despesa",Mar!$G$5:$G$605,DRE!$D241)</f>
        <v>0</v>
      </c>
      <c r="H241" s="63">
        <f>SUMIFS(Abr!$I$5:$I$605,Abr!$U$5:$U$605,"Despesa",Abr!$G$5:$G$605,DRE!$D241)</f>
        <v>0</v>
      </c>
      <c r="I241" s="63">
        <f>SUMIFS(Mai!$I$5:$I$605,Mai!$U$5:$U$605,"Despesa",Mai!$G$5:$G$605,DRE!$D241)</f>
        <v>0</v>
      </c>
      <c r="J241" s="63">
        <f>SUMIFS(Jun!$I$5:$I$605,Jun!$U$5:$U$605,"Despesa",Jun!$G$5:$G$605,DRE!$D241)</f>
        <v>0</v>
      </c>
      <c r="K241" s="63">
        <f>SUMIFS(Jul!$I$5:$I$605,Jul!$U$5:$U$605,"Despesa",Jul!$G$5:$G$605,DRE!$D241)</f>
        <v>0</v>
      </c>
      <c r="L241" s="63">
        <f>SUMIFS(Ago!$I$5:$I$605,Ago!$U$5:$U$605,"Despesa",Ago!$G$5:$G$605,DRE!$D241)</f>
        <v>0</v>
      </c>
      <c r="M241" s="63">
        <f>SUMIFS(Set!$I$5:$I$605,Set!$U$5:$U$605,"Despesa",Set!$G$5:$G$605,DRE!$D241)</f>
        <v>0</v>
      </c>
      <c r="N241" s="63">
        <f>SUMIFS(Out!$I$5:$I$605,Out!$U$5:$U$605,"Despesa",Out!$G$5:$G$605,DRE!$D241)</f>
        <v>0</v>
      </c>
      <c r="O241" s="63">
        <f>SUMIFS(Nov!$I$5:$I$605,Nov!$U$5:$U$605,"Despesa",Nov!$G$5:$G$605,DRE!$D241)</f>
        <v>0</v>
      </c>
      <c r="P241" s="63">
        <f>SUMIFS(Dez!$I$5:$I$605,Dez!$U$5:$U$605,"Despesa",Dez!$G$5:$G$605,DRE!$D241)</f>
        <v>0</v>
      </c>
      <c r="Q241" s="63">
        <f t="shared" si="18"/>
        <v>0</v>
      </c>
    </row>
    <row r="242" spans="2:17" ht="28.5" customHeight="1" thickTop="1" thickBot="1" x14ac:dyDescent="0.3">
      <c r="B242" s="85">
        <v>239</v>
      </c>
      <c r="C242" s="46" t="str">
        <f>'PC Despesas'!C25</f>
        <v>5.1.21</v>
      </c>
      <c r="D242" s="47" t="str">
        <f>VLOOKUP(C242,'PC Despesas'!$C$4:$D$103,2,FALSE)</f>
        <v>-</v>
      </c>
      <c r="E242" s="63">
        <f>SUMIFS(Jan!$I$5:$I$605,Jan!$U$5:$U$605,"Despesa",Jan!$G$5:$G$605,DRE!$D242)</f>
        <v>0</v>
      </c>
      <c r="F242" s="63">
        <f>SUMIFS(Fev!$I$5:$I$605,Fev!$U$5:$U$605,"Despesa",Fev!$G$5:$G$605,DRE!$D242)</f>
        <v>0</v>
      </c>
      <c r="G242" s="63">
        <f>SUMIFS(Mar!$I$5:$I$605,Mar!$U$5:$U$605,"Despesa",Mar!$G$5:$G$605,DRE!$D242)</f>
        <v>0</v>
      </c>
      <c r="H242" s="63">
        <f>SUMIFS(Abr!$I$5:$I$605,Abr!$U$5:$U$605,"Despesa",Abr!$G$5:$G$605,DRE!$D242)</f>
        <v>0</v>
      </c>
      <c r="I242" s="63">
        <f>SUMIFS(Mai!$I$5:$I$605,Mai!$U$5:$U$605,"Despesa",Mai!$G$5:$G$605,DRE!$D242)</f>
        <v>0</v>
      </c>
      <c r="J242" s="63">
        <f>SUMIFS(Jun!$I$5:$I$605,Jun!$U$5:$U$605,"Despesa",Jun!$G$5:$G$605,DRE!$D242)</f>
        <v>0</v>
      </c>
      <c r="K242" s="63">
        <f>SUMIFS(Jul!$I$5:$I$605,Jul!$U$5:$U$605,"Despesa",Jul!$G$5:$G$605,DRE!$D242)</f>
        <v>0</v>
      </c>
      <c r="L242" s="63">
        <f>SUMIFS(Ago!$I$5:$I$605,Ago!$U$5:$U$605,"Despesa",Ago!$G$5:$G$605,DRE!$D242)</f>
        <v>0</v>
      </c>
      <c r="M242" s="63">
        <f>SUMIFS(Set!$I$5:$I$605,Set!$U$5:$U$605,"Despesa",Set!$G$5:$G$605,DRE!$D242)</f>
        <v>0</v>
      </c>
      <c r="N242" s="63">
        <f>SUMIFS(Out!$I$5:$I$605,Out!$U$5:$U$605,"Despesa",Out!$G$5:$G$605,DRE!$D242)</f>
        <v>0</v>
      </c>
      <c r="O242" s="63">
        <f>SUMIFS(Nov!$I$5:$I$605,Nov!$U$5:$U$605,"Despesa",Nov!$G$5:$G$605,DRE!$D242)</f>
        <v>0</v>
      </c>
      <c r="P242" s="63">
        <f>SUMIFS(Dez!$I$5:$I$605,Dez!$U$5:$U$605,"Despesa",Dez!$G$5:$G$605,DRE!$D242)</f>
        <v>0</v>
      </c>
      <c r="Q242" s="63">
        <f t="shared" si="18"/>
        <v>0</v>
      </c>
    </row>
    <row r="243" spans="2:17" ht="28.5" customHeight="1" thickTop="1" thickBot="1" x14ac:dyDescent="0.3">
      <c r="B243" s="85">
        <v>240</v>
      </c>
      <c r="C243" s="46" t="str">
        <f>'PC Despesas'!C26</f>
        <v>5.1.22</v>
      </c>
      <c r="D243" s="47" t="str">
        <f>VLOOKUP(C243,'PC Despesas'!$C$4:$D$103,2,FALSE)</f>
        <v>-</v>
      </c>
      <c r="E243" s="63">
        <f>SUMIFS(Jan!$I$5:$I$605,Jan!$U$5:$U$605,"Despesa",Jan!$G$5:$G$605,DRE!$D243)</f>
        <v>0</v>
      </c>
      <c r="F243" s="63">
        <f>SUMIFS(Fev!$I$5:$I$605,Fev!$U$5:$U$605,"Despesa",Fev!$G$5:$G$605,DRE!$D243)</f>
        <v>0</v>
      </c>
      <c r="G243" s="63">
        <f>SUMIFS(Mar!$I$5:$I$605,Mar!$U$5:$U$605,"Despesa",Mar!$G$5:$G$605,DRE!$D243)</f>
        <v>0</v>
      </c>
      <c r="H243" s="63">
        <f>SUMIFS(Abr!$I$5:$I$605,Abr!$U$5:$U$605,"Despesa",Abr!$G$5:$G$605,DRE!$D243)</f>
        <v>0</v>
      </c>
      <c r="I243" s="63">
        <f>SUMIFS(Mai!$I$5:$I$605,Mai!$U$5:$U$605,"Despesa",Mai!$G$5:$G$605,DRE!$D243)</f>
        <v>0</v>
      </c>
      <c r="J243" s="63">
        <f>SUMIFS(Jun!$I$5:$I$605,Jun!$U$5:$U$605,"Despesa",Jun!$G$5:$G$605,DRE!$D243)</f>
        <v>0</v>
      </c>
      <c r="K243" s="63">
        <f>SUMIFS(Jul!$I$5:$I$605,Jul!$U$5:$U$605,"Despesa",Jul!$G$5:$G$605,DRE!$D243)</f>
        <v>0</v>
      </c>
      <c r="L243" s="63">
        <f>SUMIFS(Ago!$I$5:$I$605,Ago!$U$5:$U$605,"Despesa",Ago!$G$5:$G$605,DRE!$D243)</f>
        <v>0</v>
      </c>
      <c r="M243" s="63">
        <f>SUMIFS(Set!$I$5:$I$605,Set!$U$5:$U$605,"Despesa",Set!$G$5:$G$605,DRE!$D243)</f>
        <v>0</v>
      </c>
      <c r="N243" s="63">
        <f>SUMIFS(Out!$I$5:$I$605,Out!$U$5:$U$605,"Despesa",Out!$G$5:$G$605,DRE!$D243)</f>
        <v>0</v>
      </c>
      <c r="O243" s="63">
        <f>SUMIFS(Nov!$I$5:$I$605,Nov!$U$5:$U$605,"Despesa",Nov!$G$5:$G$605,DRE!$D243)</f>
        <v>0</v>
      </c>
      <c r="P243" s="63">
        <f>SUMIFS(Dez!$I$5:$I$605,Dez!$U$5:$U$605,"Despesa",Dez!$G$5:$G$605,DRE!$D243)</f>
        <v>0</v>
      </c>
      <c r="Q243" s="63">
        <f t="shared" si="18"/>
        <v>0</v>
      </c>
    </row>
    <row r="244" spans="2:17" ht="28.5" customHeight="1" thickTop="1" thickBot="1" x14ac:dyDescent="0.3">
      <c r="B244" s="85">
        <v>241</v>
      </c>
      <c r="C244" s="46" t="str">
        <f>'PC Despesas'!C27</f>
        <v>5.1.23</v>
      </c>
      <c r="D244" s="47" t="str">
        <f>VLOOKUP(C244,'PC Despesas'!$C$4:$D$103,2,FALSE)</f>
        <v>-</v>
      </c>
      <c r="E244" s="63">
        <f>SUMIFS(Jan!$I$5:$I$605,Jan!$U$5:$U$605,"Despesa",Jan!$G$5:$G$605,DRE!$D244)</f>
        <v>0</v>
      </c>
      <c r="F244" s="63">
        <f>SUMIFS(Fev!$I$5:$I$605,Fev!$U$5:$U$605,"Despesa",Fev!$G$5:$G$605,DRE!$D244)</f>
        <v>0</v>
      </c>
      <c r="G244" s="63">
        <f>SUMIFS(Mar!$I$5:$I$605,Mar!$U$5:$U$605,"Despesa",Mar!$G$5:$G$605,DRE!$D244)</f>
        <v>0</v>
      </c>
      <c r="H244" s="63">
        <f>SUMIFS(Abr!$I$5:$I$605,Abr!$U$5:$U$605,"Despesa",Abr!$G$5:$G$605,DRE!$D244)</f>
        <v>0</v>
      </c>
      <c r="I244" s="63">
        <f>SUMIFS(Mai!$I$5:$I$605,Mai!$U$5:$U$605,"Despesa",Mai!$G$5:$G$605,DRE!$D244)</f>
        <v>0</v>
      </c>
      <c r="J244" s="63">
        <f>SUMIFS(Jun!$I$5:$I$605,Jun!$U$5:$U$605,"Despesa",Jun!$G$5:$G$605,DRE!$D244)</f>
        <v>0</v>
      </c>
      <c r="K244" s="63">
        <f>SUMIFS(Jul!$I$5:$I$605,Jul!$U$5:$U$605,"Despesa",Jul!$G$5:$G$605,DRE!$D244)</f>
        <v>0</v>
      </c>
      <c r="L244" s="63">
        <f>SUMIFS(Ago!$I$5:$I$605,Ago!$U$5:$U$605,"Despesa",Ago!$G$5:$G$605,DRE!$D244)</f>
        <v>0</v>
      </c>
      <c r="M244" s="63">
        <f>SUMIFS(Set!$I$5:$I$605,Set!$U$5:$U$605,"Despesa",Set!$G$5:$G$605,DRE!$D244)</f>
        <v>0</v>
      </c>
      <c r="N244" s="63">
        <f>SUMIFS(Out!$I$5:$I$605,Out!$U$5:$U$605,"Despesa",Out!$G$5:$G$605,DRE!$D244)</f>
        <v>0</v>
      </c>
      <c r="O244" s="63">
        <f>SUMIFS(Nov!$I$5:$I$605,Nov!$U$5:$U$605,"Despesa",Nov!$G$5:$G$605,DRE!$D244)</f>
        <v>0</v>
      </c>
      <c r="P244" s="63">
        <f>SUMIFS(Dez!$I$5:$I$605,Dez!$U$5:$U$605,"Despesa",Dez!$G$5:$G$605,DRE!$D244)</f>
        <v>0</v>
      </c>
      <c r="Q244" s="63">
        <f t="shared" si="18"/>
        <v>0</v>
      </c>
    </row>
    <row r="245" spans="2:17" ht="28.5" customHeight="1" thickTop="1" thickBot="1" x14ac:dyDescent="0.3">
      <c r="B245" s="85">
        <v>242</v>
      </c>
      <c r="C245" s="46" t="str">
        <f>'PC Despesas'!C28</f>
        <v>5.1.24</v>
      </c>
      <c r="D245" s="47" t="str">
        <f>VLOOKUP(C245,'PC Despesas'!$C$4:$D$103,2,FALSE)</f>
        <v>-</v>
      </c>
      <c r="E245" s="63">
        <f>SUMIFS(Jan!$I$5:$I$605,Jan!$U$5:$U$605,"Despesa",Jan!$G$5:$G$605,DRE!$D245)</f>
        <v>0</v>
      </c>
      <c r="F245" s="63">
        <f>SUMIFS(Fev!$I$5:$I$605,Fev!$U$5:$U$605,"Despesa",Fev!$G$5:$G$605,DRE!$D245)</f>
        <v>0</v>
      </c>
      <c r="G245" s="63">
        <f>SUMIFS(Mar!$I$5:$I$605,Mar!$U$5:$U$605,"Despesa",Mar!$G$5:$G$605,DRE!$D245)</f>
        <v>0</v>
      </c>
      <c r="H245" s="63">
        <f>SUMIFS(Abr!$I$5:$I$605,Abr!$U$5:$U$605,"Despesa",Abr!$G$5:$G$605,DRE!$D245)</f>
        <v>0</v>
      </c>
      <c r="I245" s="63">
        <f>SUMIFS(Mai!$I$5:$I$605,Mai!$U$5:$U$605,"Despesa",Mai!$G$5:$G$605,DRE!$D245)</f>
        <v>0</v>
      </c>
      <c r="J245" s="63">
        <f>SUMIFS(Jun!$I$5:$I$605,Jun!$U$5:$U$605,"Despesa",Jun!$G$5:$G$605,DRE!$D245)</f>
        <v>0</v>
      </c>
      <c r="K245" s="63">
        <f>SUMIFS(Jul!$I$5:$I$605,Jul!$U$5:$U$605,"Despesa",Jul!$G$5:$G$605,DRE!$D245)</f>
        <v>0</v>
      </c>
      <c r="L245" s="63">
        <f>SUMIFS(Ago!$I$5:$I$605,Ago!$U$5:$U$605,"Despesa",Ago!$G$5:$G$605,DRE!$D245)</f>
        <v>0</v>
      </c>
      <c r="M245" s="63">
        <f>SUMIFS(Set!$I$5:$I$605,Set!$U$5:$U$605,"Despesa",Set!$G$5:$G$605,DRE!$D245)</f>
        <v>0</v>
      </c>
      <c r="N245" s="63">
        <f>SUMIFS(Out!$I$5:$I$605,Out!$U$5:$U$605,"Despesa",Out!$G$5:$G$605,DRE!$D245)</f>
        <v>0</v>
      </c>
      <c r="O245" s="63">
        <f>SUMIFS(Nov!$I$5:$I$605,Nov!$U$5:$U$605,"Despesa",Nov!$G$5:$G$605,DRE!$D245)</f>
        <v>0</v>
      </c>
      <c r="P245" s="63">
        <f>SUMIFS(Dez!$I$5:$I$605,Dez!$U$5:$U$605,"Despesa",Dez!$G$5:$G$605,DRE!$D245)</f>
        <v>0</v>
      </c>
      <c r="Q245" s="63">
        <f t="shared" si="18"/>
        <v>0</v>
      </c>
    </row>
    <row r="246" spans="2:17" ht="28.5" customHeight="1" thickTop="1" thickBot="1" x14ac:dyDescent="0.3">
      <c r="B246" s="85">
        <v>243</v>
      </c>
      <c r="C246" s="46" t="str">
        <f>'PC Despesas'!C29</f>
        <v>5.1.25</v>
      </c>
      <c r="D246" s="47" t="str">
        <f>VLOOKUP(C246,'PC Despesas'!$C$4:$D$103,2,FALSE)</f>
        <v>-</v>
      </c>
      <c r="E246" s="63">
        <f>SUMIFS(Jan!$I$5:$I$605,Jan!$U$5:$U$605,"Despesa",Jan!$G$5:$G$605,DRE!$D246)</f>
        <v>0</v>
      </c>
      <c r="F246" s="63">
        <f>SUMIFS(Fev!$I$5:$I$605,Fev!$U$5:$U$605,"Despesa",Fev!$G$5:$G$605,DRE!$D246)</f>
        <v>0</v>
      </c>
      <c r="G246" s="63">
        <f>SUMIFS(Mar!$I$5:$I$605,Mar!$U$5:$U$605,"Despesa",Mar!$G$5:$G$605,DRE!$D246)</f>
        <v>0</v>
      </c>
      <c r="H246" s="63">
        <f>SUMIFS(Abr!$I$5:$I$605,Abr!$U$5:$U$605,"Despesa",Abr!$G$5:$G$605,DRE!$D246)</f>
        <v>0</v>
      </c>
      <c r="I246" s="63">
        <f>SUMIFS(Mai!$I$5:$I$605,Mai!$U$5:$U$605,"Despesa",Mai!$G$5:$G$605,DRE!$D246)</f>
        <v>0</v>
      </c>
      <c r="J246" s="63">
        <f>SUMIFS(Jun!$I$5:$I$605,Jun!$U$5:$U$605,"Despesa",Jun!$G$5:$G$605,DRE!$D246)</f>
        <v>0</v>
      </c>
      <c r="K246" s="63">
        <f>SUMIFS(Jul!$I$5:$I$605,Jul!$U$5:$U$605,"Despesa",Jul!$G$5:$G$605,DRE!$D246)</f>
        <v>0</v>
      </c>
      <c r="L246" s="63">
        <f>SUMIFS(Ago!$I$5:$I$605,Ago!$U$5:$U$605,"Despesa",Ago!$G$5:$G$605,DRE!$D246)</f>
        <v>0</v>
      </c>
      <c r="M246" s="63">
        <f>SUMIFS(Set!$I$5:$I$605,Set!$U$5:$U$605,"Despesa",Set!$G$5:$G$605,DRE!$D246)</f>
        <v>0</v>
      </c>
      <c r="N246" s="63">
        <f>SUMIFS(Out!$I$5:$I$605,Out!$U$5:$U$605,"Despesa",Out!$G$5:$G$605,DRE!$D246)</f>
        <v>0</v>
      </c>
      <c r="O246" s="63">
        <f>SUMIFS(Nov!$I$5:$I$605,Nov!$U$5:$U$605,"Despesa",Nov!$G$5:$G$605,DRE!$D246)</f>
        <v>0</v>
      </c>
      <c r="P246" s="63">
        <f>SUMIFS(Dez!$I$5:$I$605,Dez!$U$5:$U$605,"Despesa",Dez!$G$5:$G$605,DRE!$D246)</f>
        <v>0</v>
      </c>
      <c r="Q246" s="63">
        <f t="shared" si="18"/>
        <v>0</v>
      </c>
    </row>
    <row r="247" spans="2:17" ht="28.5" customHeight="1" thickTop="1" thickBot="1" x14ac:dyDescent="0.3">
      <c r="B247" s="85">
        <v>244</v>
      </c>
      <c r="C247" s="46" t="str">
        <f>'PC Despesas'!C30</f>
        <v>5.1.26</v>
      </c>
      <c r="D247" s="47" t="str">
        <f>VLOOKUP(C247,'PC Despesas'!$C$4:$D$103,2,FALSE)</f>
        <v>-</v>
      </c>
      <c r="E247" s="63">
        <f>SUMIFS(Jan!$I$5:$I$605,Jan!$U$5:$U$605,"Despesa",Jan!$G$5:$G$605,DRE!$D247)</f>
        <v>0</v>
      </c>
      <c r="F247" s="63">
        <f>SUMIFS(Fev!$I$5:$I$605,Fev!$U$5:$U$605,"Despesa",Fev!$G$5:$G$605,DRE!$D247)</f>
        <v>0</v>
      </c>
      <c r="G247" s="63">
        <f>SUMIFS(Mar!$I$5:$I$605,Mar!$U$5:$U$605,"Despesa",Mar!$G$5:$G$605,DRE!$D247)</f>
        <v>0</v>
      </c>
      <c r="H247" s="63">
        <f>SUMIFS(Abr!$I$5:$I$605,Abr!$U$5:$U$605,"Despesa",Abr!$G$5:$G$605,DRE!$D247)</f>
        <v>0</v>
      </c>
      <c r="I247" s="63">
        <f>SUMIFS(Mai!$I$5:$I$605,Mai!$U$5:$U$605,"Despesa",Mai!$G$5:$G$605,DRE!$D247)</f>
        <v>0</v>
      </c>
      <c r="J247" s="63">
        <f>SUMIFS(Jun!$I$5:$I$605,Jun!$U$5:$U$605,"Despesa",Jun!$G$5:$G$605,DRE!$D247)</f>
        <v>0</v>
      </c>
      <c r="K247" s="63">
        <f>SUMIFS(Jul!$I$5:$I$605,Jul!$U$5:$U$605,"Despesa",Jul!$G$5:$G$605,DRE!$D247)</f>
        <v>0</v>
      </c>
      <c r="L247" s="63">
        <f>SUMIFS(Ago!$I$5:$I$605,Ago!$U$5:$U$605,"Despesa",Ago!$G$5:$G$605,DRE!$D247)</f>
        <v>0</v>
      </c>
      <c r="M247" s="63">
        <f>SUMIFS(Set!$I$5:$I$605,Set!$U$5:$U$605,"Despesa",Set!$G$5:$G$605,DRE!$D247)</f>
        <v>0</v>
      </c>
      <c r="N247" s="63">
        <f>SUMIFS(Out!$I$5:$I$605,Out!$U$5:$U$605,"Despesa",Out!$G$5:$G$605,DRE!$D247)</f>
        <v>0</v>
      </c>
      <c r="O247" s="63">
        <f>SUMIFS(Nov!$I$5:$I$605,Nov!$U$5:$U$605,"Despesa",Nov!$G$5:$G$605,DRE!$D247)</f>
        <v>0</v>
      </c>
      <c r="P247" s="63">
        <f>SUMIFS(Dez!$I$5:$I$605,Dez!$U$5:$U$605,"Despesa",Dez!$G$5:$G$605,DRE!$D247)</f>
        <v>0</v>
      </c>
      <c r="Q247" s="63">
        <f t="shared" si="18"/>
        <v>0</v>
      </c>
    </row>
    <row r="248" spans="2:17" ht="28.5" customHeight="1" thickTop="1" thickBot="1" x14ac:dyDescent="0.3">
      <c r="B248" s="85">
        <v>245</v>
      </c>
      <c r="C248" s="46" t="str">
        <f>'PC Despesas'!C31</f>
        <v>5.1.27</v>
      </c>
      <c r="D248" s="47" t="str">
        <f>VLOOKUP(C248,'PC Despesas'!$C$4:$D$103,2,FALSE)</f>
        <v>-</v>
      </c>
      <c r="E248" s="63">
        <f>SUMIFS(Jan!$I$5:$I$605,Jan!$U$5:$U$605,"Despesa",Jan!$G$5:$G$605,DRE!$D248)</f>
        <v>0</v>
      </c>
      <c r="F248" s="63">
        <f>SUMIFS(Fev!$I$5:$I$605,Fev!$U$5:$U$605,"Despesa",Fev!$G$5:$G$605,DRE!$D248)</f>
        <v>0</v>
      </c>
      <c r="G248" s="63">
        <f>SUMIFS(Mar!$I$5:$I$605,Mar!$U$5:$U$605,"Despesa",Mar!$G$5:$G$605,DRE!$D248)</f>
        <v>0</v>
      </c>
      <c r="H248" s="63">
        <f>SUMIFS(Abr!$I$5:$I$605,Abr!$U$5:$U$605,"Despesa",Abr!$G$5:$G$605,DRE!$D248)</f>
        <v>0</v>
      </c>
      <c r="I248" s="63">
        <f>SUMIFS(Mai!$I$5:$I$605,Mai!$U$5:$U$605,"Despesa",Mai!$G$5:$G$605,DRE!$D248)</f>
        <v>0</v>
      </c>
      <c r="J248" s="63">
        <f>SUMIFS(Jun!$I$5:$I$605,Jun!$U$5:$U$605,"Despesa",Jun!$G$5:$G$605,DRE!$D248)</f>
        <v>0</v>
      </c>
      <c r="K248" s="63">
        <f>SUMIFS(Jul!$I$5:$I$605,Jul!$U$5:$U$605,"Despesa",Jul!$G$5:$G$605,DRE!$D248)</f>
        <v>0</v>
      </c>
      <c r="L248" s="63">
        <f>SUMIFS(Ago!$I$5:$I$605,Ago!$U$5:$U$605,"Despesa",Ago!$G$5:$G$605,DRE!$D248)</f>
        <v>0</v>
      </c>
      <c r="M248" s="63">
        <f>SUMIFS(Set!$I$5:$I$605,Set!$U$5:$U$605,"Despesa",Set!$G$5:$G$605,DRE!$D248)</f>
        <v>0</v>
      </c>
      <c r="N248" s="63">
        <f>SUMIFS(Out!$I$5:$I$605,Out!$U$5:$U$605,"Despesa",Out!$G$5:$G$605,DRE!$D248)</f>
        <v>0</v>
      </c>
      <c r="O248" s="63">
        <f>SUMIFS(Nov!$I$5:$I$605,Nov!$U$5:$U$605,"Despesa",Nov!$G$5:$G$605,DRE!$D248)</f>
        <v>0</v>
      </c>
      <c r="P248" s="63">
        <f>SUMIFS(Dez!$I$5:$I$605,Dez!$U$5:$U$605,"Despesa",Dez!$G$5:$G$605,DRE!$D248)</f>
        <v>0</v>
      </c>
      <c r="Q248" s="63">
        <f t="shared" si="18"/>
        <v>0</v>
      </c>
    </row>
    <row r="249" spans="2:17" ht="28.5" customHeight="1" thickTop="1" thickBot="1" x14ac:dyDescent="0.3">
      <c r="B249" s="85">
        <v>246</v>
      </c>
      <c r="C249" s="46" t="str">
        <f>'PC Despesas'!C32</f>
        <v>5.1.28</v>
      </c>
      <c r="D249" s="47" t="str">
        <f>VLOOKUP(C249,'PC Despesas'!$C$4:$D$103,2,FALSE)</f>
        <v>-</v>
      </c>
      <c r="E249" s="63">
        <f>SUMIFS(Jan!$I$5:$I$605,Jan!$U$5:$U$605,"Despesa",Jan!$G$5:$G$605,DRE!$D249)</f>
        <v>0</v>
      </c>
      <c r="F249" s="63">
        <f>SUMIFS(Fev!$I$5:$I$605,Fev!$U$5:$U$605,"Despesa",Fev!$G$5:$G$605,DRE!$D249)</f>
        <v>0</v>
      </c>
      <c r="G249" s="63">
        <f>SUMIFS(Mar!$I$5:$I$605,Mar!$U$5:$U$605,"Despesa",Mar!$G$5:$G$605,DRE!$D249)</f>
        <v>0</v>
      </c>
      <c r="H249" s="63">
        <f>SUMIFS(Abr!$I$5:$I$605,Abr!$U$5:$U$605,"Despesa",Abr!$G$5:$G$605,DRE!$D249)</f>
        <v>0</v>
      </c>
      <c r="I249" s="63">
        <f>SUMIFS(Mai!$I$5:$I$605,Mai!$U$5:$U$605,"Despesa",Mai!$G$5:$G$605,DRE!$D249)</f>
        <v>0</v>
      </c>
      <c r="J249" s="63">
        <f>SUMIFS(Jun!$I$5:$I$605,Jun!$U$5:$U$605,"Despesa",Jun!$G$5:$G$605,DRE!$D249)</f>
        <v>0</v>
      </c>
      <c r="K249" s="63">
        <f>SUMIFS(Jul!$I$5:$I$605,Jul!$U$5:$U$605,"Despesa",Jul!$G$5:$G$605,DRE!$D249)</f>
        <v>0</v>
      </c>
      <c r="L249" s="63">
        <f>SUMIFS(Ago!$I$5:$I$605,Ago!$U$5:$U$605,"Despesa",Ago!$G$5:$G$605,DRE!$D249)</f>
        <v>0</v>
      </c>
      <c r="M249" s="63">
        <f>SUMIFS(Set!$I$5:$I$605,Set!$U$5:$U$605,"Despesa",Set!$G$5:$G$605,DRE!$D249)</f>
        <v>0</v>
      </c>
      <c r="N249" s="63">
        <f>SUMIFS(Out!$I$5:$I$605,Out!$U$5:$U$605,"Despesa",Out!$G$5:$G$605,DRE!$D249)</f>
        <v>0</v>
      </c>
      <c r="O249" s="63">
        <f>SUMIFS(Nov!$I$5:$I$605,Nov!$U$5:$U$605,"Despesa",Nov!$G$5:$G$605,DRE!$D249)</f>
        <v>0</v>
      </c>
      <c r="P249" s="63">
        <f>SUMIFS(Dez!$I$5:$I$605,Dez!$U$5:$U$605,"Despesa",Dez!$G$5:$G$605,DRE!$D249)</f>
        <v>0</v>
      </c>
      <c r="Q249" s="63">
        <f t="shared" si="18"/>
        <v>0</v>
      </c>
    </row>
    <row r="250" spans="2:17" ht="28.5" customHeight="1" thickTop="1" thickBot="1" x14ac:dyDescent="0.3">
      <c r="B250" s="85">
        <v>247</v>
      </c>
      <c r="C250" s="46" t="str">
        <f>'PC Despesas'!C33</f>
        <v>5.1.29</v>
      </c>
      <c r="D250" s="47" t="str">
        <f>VLOOKUP(C250,'PC Despesas'!$C$4:$D$103,2,FALSE)</f>
        <v>-</v>
      </c>
      <c r="E250" s="63">
        <f>SUMIFS(Jan!$I$5:$I$605,Jan!$U$5:$U$605,"Despesa",Jan!$G$5:$G$605,DRE!$D250)</f>
        <v>0</v>
      </c>
      <c r="F250" s="63">
        <f>SUMIFS(Fev!$I$5:$I$605,Fev!$U$5:$U$605,"Despesa",Fev!$G$5:$G$605,DRE!$D250)</f>
        <v>0</v>
      </c>
      <c r="G250" s="63">
        <f>SUMIFS(Mar!$I$5:$I$605,Mar!$U$5:$U$605,"Despesa",Mar!$G$5:$G$605,DRE!$D250)</f>
        <v>0</v>
      </c>
      <c r="H250" s="63">
        <f>SUMIFS(Abr!$I$5:$I$605,Abr!$U$5:$U$605,"Despesa",Abr!$G$5:$G$605,DRE!$D250)</f>
        <v>0</v>
      </c>
      <c r="I250" s="63">
        <f>SUMIFS(Mai!$I$5:$I$605,Mai!$U$5:$U$605,"Despesa",Mai!$G$5:$G$605,DRE!$D250)</f>
        <v>0</v>
      </c>
      <c r="J250" s="63">
        <f>SUMIFS(Jun!$I$5:$I$605,Jun!$U$5:$U$605,"Despesa",Jun!$G$5:$G$605,DRE!$D250)</f>
        <v>0</v>
      </c>
      <c r="K250" s="63">
        <f>SUMIFS(Jul!$I$5:$I$605,Jul!$U$5:$U$605,"Despesa",Jul!$G$5:$G$605,DRE!$D250)</f>
        <v>0</v>
      </c>
      <c r="L250" s="63">
        <f>SUMIFS(Ago!$I$5:$I$605,Ago!$U$5:$U$605,"Despesa",Ago!$G$5:$G$605,DRE!$D250)</f>
        <v>0</v>
      </c>
      <c r="M250" s="63">
        <f>SUMIFS(Set!$I$5:$I$605,Set!$U$5:$U$605,"Despesa",Set!$G$5:$G$605,DRE!$D250)</f>
        <v>0</v>
      </c>
      <c r="N250" s="63">
        <f>SUMIFS(Out!$I$5:$I$605,Out!$U$5:$U$605,"Despesa",Out!$G$5:$G$605,DRE!$D250)</f>
        <v>0</v>
      </c>
      <c r="O250" s="63">
        <f>SUMIFS(Nov!$I$5:$I$605,Nov!$U$5:$U$605,"Despesa",Nov!$G$5:$G$605,DRE!$D250)</f>
        <v>0</v>
      </c>
      <c r="P250" s="63">
        <f>SUMIFS(Dez!$I$5:$I$605,Dez!$U$5:$U$605,"Despesa",Dez!$G$5:$G$605,DRE!$D250)</f>
        <v>0</v>
      </c>
      <c r="Q250" s="63">
        <f t="shared" si="18"/>
        <v>0</v>
      </c>
    </row>
    <row r="251" spans="2:17" ht="28.5" customHeight="1" thickTop="1" thickBot="1" x14ac:dyDescent="0.3">
      <c r="B251" s="85">
        <v>248</v>
      </c>
      <c r="C251" s="46" t="str">
        <f>'PC Despesas'!C34</f>
        <v>5.1.30</v>
      </c>
      <c r="D251" s="47" t="str">
        <f>VLOOKUP(C251,'PC Despesas'!$C$4:$D$103,2,FALSE)</f>
        <v>-</v>
      </c>
      <c r="E251" s="63">
        <f>SUMIFS(Jan!$I$5:$I$605,Jan!$U$5:$U$605,"Despesa",Jan!$G$5:$G$605,DRE!$D251)</f>
        <v>0</v>
      </c>
      <c r="F251" s="63">
        <f>SUMIFS(Fev!$I$5:$I$605,Fev!$U$5:$U$605,"Despesa",Fev!$G$5:$G$605,DRE!$D251)</f>
        <v>0</v>
      </c>
      <c r="G251" s="63">
        <f>SUMIFS(Mar!$I$5:$I$605,Mar!$U$5:$U$605,"Despesa",Mar!$G$5:$G$605,DRE!$D251)</f>
        <v>0</v>
      </c>
      <c r="H251" s="63">
        <f>SUMIFS(Abr!$I$5:$I$605,Abr!$U$5:$U$605,"Despesa",Abr!$G$5:$G$605,DRE!$D251)</f>
        <v>0</v>
      </c>
      <c r="I251" s="63">
        <f>SUMIFS(Mai!$I$5:$I$605,Mai!$U$5:$U$605,"Despesa",Mai!$G$5:$G$605,DRE!$D251)</f>
        <v>0</v>
      </c>
      <c r="J251" s="63">
        <f>SUMIFS(Jun!$I$5:$I$605,Jun!$U$5:$U$605,"Despesa",Jun!$G$5:$G$605,DRE!$D251)</f>
        <v>0</v>
      </c>
      <c r="K251" s="63">
        <f>SUMIFS(Jul!$I$5:$I$605,Jul!$U$5:$U$605,"Despesa",Jul!$G$5:$G$605,DRE!$D251)</f>
        <v>0</v>
      </c>
      <c r="L251" s="63">
        <f>SUMIFS(Ago!$I$5:$I$605,Ago!$U$5:$U$605,"Despesa",Ago!$G$5:$G$605,DRE!$D251)</f>
        <v>0</v>
      </c>
      <c r="M251" s="63">
        <f>SUMIFS(Set!$I$5:$I$605,Set!$U$5:$U$605,"Despesa",Set!$G$5:$G$605,DRE!$D251)</f>
        <v>0</v>
      </c>
      <c r="N251" s="63">
        <f>SUMIFS(Out!$I$5:$I$605,Out!$U$5:$U$605,"Despesa",Out!$G$5:$G$605,DRE!$D251)</f>
        <v>0</v>
      </c>
      <c r="O251" s="63">
        <f>SUMIFS(Nov!$I$5:$I$605,Nov!$U$5:$U$605,"Despesa",Nov!$G$5:$G$605,DRE!$D251)</f>
        <v>0</v>
      </c>
      <c r="P251" s="63">
        <f>SUMIFS(Dez!$I$5:$I$605,Dez!$U$5:$U$605,"Despesa",Dez!$G$5:$G$605,DRE!$D251)</f>
        <v>0</v>
      </c>
      <c r="Q251" s="63">
        <f t="shared" si="18"/>
        <v>0</v>
      </c>
    </row>
    <row r="252" spans="2:17" ht="28.5" customHeight="1" thickTop="1" thickBot="1" x14ac:dyDescent="0.3">
      <c r="B252" s="85">
        <v>249</v>
      </c>
      <c r="C252" s="46" t="str">
        <f>'PC Despesas'!C35</f>
        <v>5.1.31</v>
      </c>
      <c r="D252" s="47" t="str">
        <f>VLOOKUP(C252,'PC Despesas'!$C$4:$D$103,2,FALSE)</f>
        <v>-</v>
      </c>
      <c r="E252" s="63">
        <f>SUMIFS(Jan!$I$5:$I$605,Jan!$U$5:$U$605,"Despesa",Jan!$G$5:$G$605,DRE!$D252)</f>
        <v>0</v>
      </c>
      <c r="F252" s="63">
        <f>SUMIFS(Fev!$I$5:$I$605,Fev!$U$5:$U$605,"Despesa",Fev!$G$5:$G$605,DRE!$D252)</f>
        <v>0</v>
      </c>
      <c r="G252" s="63">
        <f>SUMIFS(Mar!$I$5:$I$605,Mar!$U$5:$U$605,"Despesa",Mar!$G$5:$G$605,DRE!$D252)</f>
        <v>0</v>
      </c>
      <c r="H252" s="63">
        <f>SUMIFS(Abr!$I$5:$I$605,Abr!$U$5:$U$605,"Despesa",Abr!$G$5:$G$605,DRE!$D252)</f>
        <v>0</v>
      </c>
      <c r="I252" s="63">
        <f>SUMIFS(Mai!$I$5:$I$605,Mai!$U$5:$U$605,"Despesa",Mai!$G$5:$G$605,DRE!$D252)</f>
        <v>0</v>
      </c>
      <c r="J252" s="63">
        <f>SUMIFS(Jun!$I$5:$I$605,Jun!$U$5:$U$605,"Despesa",Jun!$G$5:$G$605,DRE!$D252)</f>
        <v>0</v>
      </c>
      <c r="K252" s="63">
        <f>SUMIFS(Jul!$I$5:$I$605,Jul!$U$5:$U$605,"Despesa",Jul!$G$5:$G$605,DRE!$D252)</f>
        <v>0</v>
      </c>
      <c r="L252" s="63">
        <f>SUMIFS(Ago!$I$5:$I$605,Ago!$U$5:$U$605,"Despesa",Ago!$G$5:$G$605,DRE!$D252)</f>
        <v>0</v>
      </c>
      <c r="M252" s="63">
        <f>SUMIFS(Set!$I$5:$I$605,Set!$U$5:$U$605,"Despesa",Set!$G$5:$G$605,DRE!$D252)</f>
        <v>0</v>
      </c>
      <c r="N252" s="63">
        <f>SUMIFS(Out!$I$5:$I$605,Out!$U$5:$U$605,"Despesa",Out!$G$5:$G$605,DRE!$D252)</f>
        <v>0</v>
      </c>
      <c r="O252" s="63">
        <f>SUMIFS(Nov!$I$5:$I$605,Nov!$U$5:$U$605,"Despesa",Nov!$G$5:$G$605,DRE!$D252)</f>
        <v>0</v>
      </c>
      <c r="P252" s="63">
        <f>SUMIFS(Dez!$I$5:$I$605,Dez!$U$5:$U$605,"Despesa",Dez!$G$5:$G$605,DRE!$D252)</f>
        <v>0</v>
      </c>
      <c r="Q252" s="63">
        <f t="shared" si="18"/>
        <v>0</v>
      </c>
    </row>
    <row r="253" spans="2:17" ht="28.5" customHeight="1" thickTop="1" thickBot="1" x14ac:dyDescent="0.3">
      <c r="B253" s="85">
        <v>250</v>
      </c>
      <c r="C253" s="46" t="str">
        <f>'PC Despesas'!C36</f>
        <v>5.1.32</v>
      </c>
      <c r="D253" s="47" t="str">
        <f>VLOOKUP(C253,'PC Despesas'!$C$4:$D$103,2,FALSE)</f>
        <v>-</v>
      </c>
      <c r="E253" s="63">
        <f>SUMIFS(Jan!$I$5:$I$605,Jan!$U$5:$U$605,"Despesa",Jan!$G$5:$G$605,DRE!$D253)</f>
        <v>0</v>
      </c>
      <c r="F253" s="63">
        <f>SUMIFS(Fev!$I$5:$I$605,Fev!$U$5:$U$605,"Despesa",Fev!$G$5:$G$605,DRE!$D253)</f>
        <v>0</v>
      </c>
      <c r="G253" s="63">
        <f>SUMIFS(Mar!$I$5:$I$605,Mar!$U$5:$U$605,"Despesa",Mar!$G$5:$G$605,DRE!$D253)</f>
        <v>0</v>
      </c>
      <c r="H253" s="63">
        <f>SUMIFS(Abr!$I$5:$I$605,Abr!$U$5:$U$605,"Despesa",Abr!$G$5:$G$605,DRE!$D253)</f>
        <v>0</v>
      </c>
      <c r="I253" s="63">
        <f>SUMIFS(Mai!$I$5:$I$605,Mai!$U$5:$U$605,"Despesa",Mai!$G$5:$G$605,DRE!$D253)</f>
        <v>0</v>
      </c>
      <c r="J253" s="63">
        <f>SUMIFS(Jun!$I$5:$I$605,Jun!$U$5:$U$605,"Despesa",Jun!$G$5:$G$605,DRE!$D253)</f>
        <v>0</v>
      </c>
      <c r="K253" s="63">
        <f>SUMIFS(Jul!$I$5:$I$605,Jul!$U$5:$U$605,"Despesa",Jul!$G$5:$G$605,DRE!$D253)</f>
        <v>0</v>
      </c>
      <c r="L253" s="63">
        <f>SUMIFS(Ago!$I$5:$I$605,Ago!$U$5:$U$605,"Despesa",Ago!$G$5:$G$605,DRE!$D253)</f>
        <v>0</v>
      </c>
      <c r="M253" s="63">
        <f>SUMIFS(Set!$I$5:$I$605,Set!$U$5:$U$605,"Despesa",Set!$G$5:$G$605,DRE!$D253)</f>
        <v>0</v>
      </c>
      <c r="N253" s="63">
        <f>SUMIFS(Out!$I$5:$I$605,Out!$U$5:$U$605,"Despesa",Out!$G$5:$G$605,DRE!$D253)</f>
        <v>0</v>
      </c>
      <c r="O253" s="63">
        <f>SUMIFS(Nov!$I$5:$I$605,Nov!$U$5:$U$605,"Despesa",Nov!$G$5:$G$605,DRE!$D253)</f>
        <v>0</v>
      </c>
      <c r="P253" s="63">
        <f>SUMIFS(Dez!$I$5:$I$605,Dez!$U$5:$U$605,"Despesa",Dez!$G$5:$G$605,DRE!$D253)</f>
        <v>0</v>
      </c>
      <c r="Q253" s="63">
        <f t="shared" si="18"/>
        <v>0</v>
      </c>
    </row>
    <row r="254" spans="2:17" ht="28.5" customHeight="1" thickTop="1" thickBot="1" x14ac:dyDescent="0.3">
      <c r="B254" s="85">
        <v>251</v>
      </c>
      <c r="C254" s="46" t="str">
        <f>'PC Despesas'!C37</f>
        <v>5.1.33</v>
      </c>
      <c r="D254" s="47" t="str">
        <f>VLOOKUP(C254,'PC Despesas'!$C$4:$D$103,2,FALSE)</f>
        <v>-</v>
      </c>
      <c r="E254" s="63">
        <f>SUMIFS(Jan!$I$5:$I$605,Jan!$U$5:$U$605,"Despesa",Jan!$G$5:$G$605,DRE!$D254)</f>
        <v>0</v>
      </c>
      <c r="F254" s="63">
        <f>SUMIFS(Fev!$I$5:$I$605,Fev!$U$5:$U$605,"Despesa",Fev!$G$5:$G$605,DRE!$D254)</f>
        <v>0</v>
      </c>
      <c r="G254" s="63">
        <f>SUMIFS(Mar!$I$5:$I$605,Mar!$U$5:$U$605,"Despesa",Mar!$G$5:$G$605,DRE!$D254)</f>
        <v>0</v>
      </c>
      <c r="H254" s="63">
        <f>SUMIFS(Abr!$I$5:$I$605,Abr!$U$5:$U$605,"Despesa",Abr!$G$5:$G$605,DRE!$D254)</f>
        <v>0</v>
      </c>
      <c r="I254" s="63">
        <f>SUMIFS(Mai!$I$5:$I$605,Mai!$U$5:$U$605,"Despesa",Mai!$G$5:$G$605,DRE!$D254)</f>
        <v>0</v>
      </c>
      <c r="J254" s="63">
        <f>SUMIFS(Jun!$I$5:$I$605,Jun!$U$5:$U$605,"Despesa",Jun!$G$5:$G$605,DRE!$D254)</f>
        <v>0</v>
      </c>
      <c r="K254" s="63">
        <f>SUMIFS(Jul!$I$5:$I$605,Jul!$U$5:$U$605,"Despesa",Jul!$G$5:$G$605,DRE!$D254)</f>
        <v>0</v>
      </c>
      <c r="L254" s="63">
        <f>SUMIFS(Ago!$I$5:$I$605,Ago!$U$5:$U$605,"Despesa",Ago!$G$5:$G$605,DRE!$D254)</f>
        <v>0</v>
      </c>
      <c r="M254" s="63">
        <f>SUMIFS(Set!$I$5:$I$605,Set!$U$5:$U$605,"Despesa",Set!$G$5:$G$605,DRE!$D254)</f>
        <v>0</v>
      </c>
      <c r="N254" s="63">
        <f>SUMIFS(Out!$I$5:$I$605,Out!$U$5:$U$605,"Despesa",Out!$G$5:$G$605,DRE!$D254)</f>
        <v>0</v>
      </c>
      <c r="O254" s="63">
        <f>SUMIFS(Nov!$I$5:$I$605,Nov!$U$5:$U$605,"Despesa",Nov!$G$5:$G$605,DRE!$D254)</f>
        <v>0</v>
      </c>
      <c r="P254" s="63">
        <f>SUMIFS(Dez!$I$5:$I$605,Dez!$U$5:$U$605,"Despesa",Dez!$G$5:$G$605,DRE!$D254)</f>
        <v>0</v>
      </c>
      <c r="Q254" s="63">
        <f t="shared" si="18"/>
        <v>0</v>
      </c>
    </row>
    <row r="255" spans="2:17" ht="28.5" customHeight="1" thickTop="1" thickBot="1" x14ac:dyDescent="0.3">
      <c r="B255" s="85">
        <v>252</v>
      </c>
      <c r="C255" s="46" t="str">
        <f>'PC Despesas'!C38</f>
        <v>5.1.34</v>
      </c>
      <c r="D255" s="47" t="str">
        <f>VLOOKUP(C255,'PC Despesas'!$C$4:$D$103,2,FALSE)</f>
        <v>-</v>
      </c>
      <c r="E255" s="63">
        <f>SUMIFS(Jan!$I$5:$I$605,Jan!$U$5:$U$605,"Despesa",Jan!$G$5:$G$605,DRE!$D255)</f>
        <v>0</v>
      </c>
      <c r="F255" s="63">
        <f>SUMIFS(Fev!$I$5:$I$605,Fev!$U$5:$U$605,"Despesa",Fev!$G$5:$G$605,DRE!$D255)</f>
        <v>0</v>
      </c>
      <c r="G255" s="63">
        <f>SUMIFS(Mar!$I$5:$I$605,Mar!$U$5:$U$605,"Despesa",Mar!$G$5:$G$605,DRE!$D255)</f>
        <v>0</v>
      </c>
      <c r="H255" s="63">
        <f>SUMIFS(Abr!$I$5:$I$605,Abr!$U$5:$U$605,"Despesa",Abr!$G$5:$G$605,DRE!$D255)</f>
        <v>0</v>
      </c>
      <c r="I255" s="63">
        <f>SUMIFS(Mai!$I$5:$I$605,Mai!$U$5:$U$605,"Despesa",Mai!$G$5:$G$605,DRE!$D255)</f>
        <v>0</v>
      </c>
      <c r="J255" s="63">
        <f>SUMIFS(Jun!$I$5:$I$605,Jun!$U$5:$U$605,"Despesa",Jun!$G$5:$G$605,DRE!$D255)</f>
        <v>0</v>
      </c>
      <c r="K255" s="63">
        <f>SUMIFS(Jul!$I$5:$I$605,Jul!$U$5:$U$605,"Despesa",Jul!$G$5:$G$605,DRE!$D255)</f>
        <v>0</v>
      </c>
      <c r="L255" s="63">
        <f>SUMIFS(Ago!$I$5:$I$605,Ago!$U$5:$U$605,"Despesa",Ago!$G$5:$G$605,DRE!$D255)</f>
        <v>0</v>
      </c>
      <c r="M255" s="63">
        <f>SUMIFS(Set!$I$5:$I$605,Set!$U$5:$U$605,"Despesa",Set!$G$5:$G$605,DRE!$D255)</f>
        <v>0</v>
      </c>
      <c r="N255" s="63">
        <f>SUMIFS(Out!$I$5:$I$605,Out!$U$5:$U$605,"Despesa",Out!$G$5:$G$605,DRE!$D255)</f>
        <v>0</v>
      </c>
      <c r="O255" s="63">
        <f>SUMIFS(Nov!$I$5:$I$605,Nov!$U$5:$U$605,"Despesa",Nov!$G$5:$G$605,DRE!$D255)</f>
        <v>0</v>
      </c>
      <c r="P255" s="63">
        <f>SUMIFS(Dez!$I$5:$I$605,Dez!$U$5:$U$605,"Despesa",Dez!$G$5:$G$605,DRE!$D255)</f>
        <v>0</v>
      </c>
      <c r="Q255" s="63">
        <f t="shared" si="18"/>
        <v>0</v>
      </c>
    </row>
    <row r="256" spans="2:17" ht="28.5" customHeight="1" thickTop="1" thickBot="1" x14ac:dyDescent="0.3">
      <c r="B256" s="85">
        <v>253</v>
      </c>
      <c r="C256" s="46" t="str">
        <f>'PC Despesas'!C39</f>
        <v>5.1.35</v>
      </c>
      <c r="D256" s="47" t="str">
        <f>VLOOKUP(C256,'PC Despesas'!$C$4:$D$103,2,FALSE)</f>
        <v>-</v>
      </c>
      <c r="E256" s="63">
        <f>SUMIFS(Jan!$I$5:$I$605,Jan!$U$5:$U$605,"Despesa",Jan!$G$5:$G$605,DRE!$D256)</f>
        <v>0</v>
      </c>
      <c r="F256" s="63">
        <f>SUMIFS(Fev!$I$5:$I$605,Fev!$U$5:$U$605,"Despesa",Fev!$G$5:$G$605,DRE!$D256)</f>
        <v>0</v>
      </c>
      <c r="G256" s="63">
        <f>SUMIFS(Mar!$I$5:$I$605,Mar!$U$5:$U$605,"Despesa",Mar!$G$5:$G$605,DRE!$D256)</f>
        <v>0</v>
      </c>
      <c r="H256" s="63">
        <f>SUMIFS(Abr!$I$5:$I$605,Abr!$U$5:$U$605,"Despesa",Abr!$G$5:$G$605,DRE!$D256)</f>
        <v>0</v>
      </c>
      <c r="I256" s="63">
        <f>SUMIFS(Mai!$I$5:$I$605,Mai!$U$5:$U$605,"Despesa",Mai!$G$5:$G$605,DRE!$D256)</f>
        <v>0</v>
      </c>
      <c r="J256" s="63">
        <f>SUMIFS(Jun!$I$5:$I$605,Jun!$U$5:$U$605,"Despesa",Jun!$G$5:$G$605,DRE!$D256)</f>
        <v>0</v>
      </c>
      <c r="K256" s="63">
        <f>SUMIFS(Jul!$I$5:$I$605,Jul!$U$5:$U$605,"Despesa",Jul!$G$5:$G$605,DRE!$D256)</f>
        <v>0</v>
      </c>
      <c r="L256" s="63">
        <f>SUMIFS(Ago!$I$5:$I$605,Ago!$U$5:$U$605,"Despesa",Ago!$G$5:$G$605,DRE!$D256)</f>
        <v>0</v>
      </c>
      <c r="M256" s="63">
        <f>SUMIFS(Set!$I$5:$I$605,Set!$U$5:$U$605,"Despesa",Set!$G$5:$G$605,DRE!$D256)</f>
        <v>0</v>
      </c>
      <c r="N256" s="63">
        <f>SUMIFS(Out!$I$5:$I$605,Out!$U$5:$U$605,"Despesa",Out!$G$5:$G$605,DRE!$D256)</f>
        <v>0</v>
      </c>
      <c r="O256" s="63">
        <f>SUMIFS(Nov!$I$5:$I$605,Nov!$U$5:$U$605,"Despesa",Nov!$G$5:$G$605,DRE!$D256)</f>
        <v>0</v>
      </c>
      <c r="P256" s="63">
        <f>SUMIFS(Dez!$I$5:$I$605,Dez!$U$5:$U$605,"Despesa",Dez!$G$5:$G$605,DRE!$D256)</f>
        <v>0</v>
      </c>
      <c r="Q256" s="63">
        <f t="shared" si="18"/>
        <v>0</v>
      </c>
    </row>
    <row r="257" spans="2:17" ht="28.5" customHeight="1" thickTop="1" thickBot="1" x14ac:dyDescent="0.3">
      <c r="B257" s="85">
        <v>254</v>
      </c>
      <c r="C257" s="46" t="str">
        <f>'PC Despesas'!C40</f>
        <v>5.1.36</v>
      </c>
      <c r="D257" s="47" t="str">
        <f>VLOOKUP(C257,'PC Despesas'!$C$4:$D$103,2,FALSE)</f>
        <v>-</v>
      </c>
      <c r="E257" s="63">
        <f>SUMIFS(Jan!$I$5:$I$605,Jan!$U$5:$U$605,"Despesa",Jan!$G$5:$G$605,DRE!$D257)</f>
        <v>0</v>
      </c>
      <c r="F257" s="63">
        <f>SUMIFS(Fev!$I$5:$I$605,Fev!$U$5:$U$605,"Despesa",Fev!$G$5:$G$605,DRE!$D257)</f>
        <v>0</v>
      </c>
      <c r="G257" s="63">
        <f>SUMIFS(Mar!$I$5:$I$605,Mar!$U$5:$U$605,"Despesa",Mar!$G$5:$G$605,DRE!$D257)</f>
        <v>0</v>
      </c>
      <c r="H257" s="63">
        <f>SUMIFS(Abr!$I$5:$I$605,Abr!$U$5:$U$605,"Despesa",Abr!$G$5:$G$605,DRE!$D257)</f>
        <v>0</v>
      </c>
      <c r="I257" s="63">
        <f>SUMIFS(Mai!$I$5:$I$605,Mai!$U$5:$U$605,"Despesa",Mai!$G$5:$G$605,DRE!$D257)</f>
        <v>0</v>
      </c>
      <c r="J257" s="63">
        <f>SUMIFS(Jun!$I$5:$I$605,Jun!$U$5:$U$605,"Despesa",Jun!$G$5:$G$605,DRE!$D257)</f>
        <v>0</v>
      </c>
      <c r="K257" s="63">
        <f>SUMIFS(Jul!$I$5:$I$605,Jul!$U$5:$U$605,"Despesa",Jul!$G$5:$G$605,DRE!$D257)</f>
        <v>0</v>
      </c>
      <c r="L257" s="63">
        <f>SUMIFS(Ago!$I$5:$I$605,Ago!$U$5:$U$605,"Despesa",Ago!$G$5:$G$605,DRE!$D257)</f>
        <v>0</v>
      </c>
      <c r="M257" s="63">
        <f>SUMIFS(Set!$I$5:$I$605,Set!$U$5:$U$605,"Despesa",Set!$G$5:$G$605,DRE!$D257)</f>
        <v>0</v>
      </c>
      <c r="N257" s="63">
        <f>SUMIFS(Out!$I$5:$I$605,Out!$U$5:$U$605,"Despesa",Out!$G$5:$G$605,DRE!$D257)</f>
        <v>0</v>
      </c>
      <c r="O257" s="63">
        <f>SUMIFS(Nov!$I$5:$I$605,Nov!$U$5:$U$605,"Despesa",Nov!$G$5:$G$605,DRE!$D257)</f>
        <v>0</v>
      </c>
      <c r="P257" s="63">
        <f>SUMIFS(Dez!$I$5:$I$605,Dez!$U$5:$U$605,"Despesa",Dez!$G$5:$G$605,DRE!$D257)</f>
        <v>0</v>
      </c>
      <c r="Q257" s="63">
        <f t="shared" si="18"/>
        <v>0</v>
      </c>
    </row>
    <row r="258" spans="2:17" ht="28.5" customHeight="1" thickTop="1" thickBot="1" x14ac:dyDescent="0.3">
      <c r="B258" s="85">
        <v>255</v>
      </c>
      <c r="C258" s="46" t="str">
        <f>'PC Despesas'!C41</f>
        <v>5.1.37</v>
      </c>
      <c r="D258" s="47" t="str">
        <f>VLOOKUP(C258,'PC Despesas'!$C$4:$D$103,2,FALSE)</f>
        <v>-</v>
      </c>
      <c r="E258" s="63">
        <f>SUMIFS(Jan!$I$5:$I$605,Jan!$U$5:$U$605,"Despesa",Jan!$G$5:$G$605,DRE!$D258)</f>
        <v>0</v>
      </c>
      <c r="F258" s="63">
        <f>SUMIFS(Fev!$I$5:$I$605,Fev!$U$5:$U$605,"Despesa",Fev!$G$5:$G$605,DRE!$D258)</f>
        <v>0</v>
      </c>
      <c r="G258" s="63">
        <f>SUMIFS(Mar!$I$5:$I$605,Mar!$U$5:$U$605,"Despesa",Mar!$G$5:$G$605,DRE!$D258)</f>
        <v>0</v>
      </c>
      <c r="H258" s="63">
        <f>SUMIFS(Abr!$I$5:$I$605,Abr!$U$5:$U$605,"Despesa",Abr!$G$5:$G$605,DRE!$D258)</f>
        <v>0</v>
      </c>
      <c r="I258" s="63">
        <f>SUMIFS(Mai!$I$5:$I$605,Mai!$U$5:$U$605,"Despesa",Mai!$G$5:$G$605,DRE!$D258)</f>
        <v>0</v>
      </c>
      <c r="J258" s="63">
        <f>SUMIFS(Jun!$I$5:$I$605,Jun!$U$5:$U$605,"Despesa",Jun!$G$5:$G$605,DRE!$D258)</f>
        <v>0</v>
      </c>
      <c r="K258" s="63">
        <f>SUMIFS(Jul!$I$5:$I$605,Jul!$U$5:$U$605,"Despesa",Jul!$G$5:$G$605,DRE!$D258)</f>
        <v>0</v>
      </c>
      <c r="L258" s="63">
        <f>SUMIFS(Ago!$I$5:$I$605,Ago!$U$5:$U$605,"Despesa",Ago!$G$5:$G$605,DRE!$D258)</f>
        <v>0</v>
      </c>
      <c r="M258" s="63">
        <f>SUMIFS(Set!$I$5:$I$605,Set!$U$5:$U$605,"Despesa",Set!$G$5:$G$605,DRE!$D258)</f>
        <v>0</v>
      </c>
      <c r="N258" s="63">
        <f>SUMIFS(Out!$I$5:$I$605,Out!$U$5:$U$605,"Despesa",Out!$G$5:$G$605,DRE!$D258)</f>
        <v>0</v>
      </c>
      <c r="O258" s="63">
        <f>SUMIFS(Nov!$I$5:$I$605,Nov!$U$5:$U$605,"Despesa",Nov!$G$5:$G$605,DRE!$D258)</f>
        <v>0</v>
      </c>
      <c r="P258" s="63">
        <f>SUMIFS(Dez!$I$5:$I$605,Dez!$U$5:$U$605,"Despesa",Dez!$G$5:$G$605,DRE!$D258)</f>
        <v>0</v>
      </c>
      <c r="Q258" s="63">
        <f t="shared" si="18"/>
        <v>0</v>
      </c>
    </row>
    <row r="259" spans="2:17" ht="28.5" customHeight="1" thickTop="1" thickBot="1" x14ac:dyDescent="0.3">
      <c r="B259" s="85">
        <v>256</v>
      </c>
      <c r="C259" s="46" t="str">
        <f>'PC Despesas'!C42</f>
        <v>5.1.38</v>
      </c>
      <c r="D259" s="47" t="str">
        <f>VLOOKUP(C259,'PC Despesas'!$C$4:$D$103,2,FALSE)</f>
        <v>-</v>
      </c>
      <c r="E259" s="63">
        <f>SUMIFS(Jan!$I$5:$I$605,Jan!$U$5:$U$605,"Despesa",Jan!$G$5:$G$605,DRE!$D259)</f>
        <v>0</v>
      </c>
      <c r="F259" s="63">
        <f>SUMIFS(Fev!$I$5:$I$605,Fev!$U$5:$U$605,"Despesa",Fev!$G$5:$G$605,DRE!$D259)</f>
        <v>0</v>
      </c>
      <c r="G259" s="63">
        <f>SUMIFS(Mar!$I$5:$I$605,Mar!$U$5:$U$605,"Despesa",Mar!$G$5:$G$605,DRE!$D259)</f>
        <v>0</v>
      </c>
      <c r="H259" s="63">
        <f>SUMIFS(Abr!$I$5:$I$605,Abr!$U$5:$U$605,"Despesa",Abr!$G$5:$G$605,DRE!$D259)</f>
        <v>0</v>
      </c>
      <c r="I259" s="63">
        <f>SUMIFS(Mai!$I$5:$I$605,Mai!$U$5:$U$605,"Despesa",Mai!$G$5:$G$605,DRE!$D259)</f>
        <v>0</v>
      </c>
      <c r="J259" s="63">
        <f>SUMIFS(Jun!$I$5:$I$605,Jun!$U$5:$U$605,"Despesa",Jun!$G$5:$G$605,DRE!$D259)</f>
        <v>0</v>
      </c>
      <c r="K259" s="63">
        <f>SUMIFS(Jul!$I$5:$I$605,Jul!$U$5:$U$605,"Despesa",Jul!$G$5:$G$605,DRE!$D259)</f>
        <v>0</v>
      </c>
      <c r="L259" s="63">
        <f>SUMIFS(Ago!$I$5:$I$605,Ago!$U$5:$U$605,"Despesa",Ago!$G$5:$G$605,DRE!$D259)</f>
        <v>0</v>
      </c>
      <c r="M259" s="63">
        <f>SUMIFS(Set!$I$5:$I$605,Set!$U$5:$U$605,"Despesa",Set!$G$5:$G$605,DRE!$D259)</f>
        <v>0</v>
      </c>
      <c r="N259" s="63">
        <f>SUMIFS(Out!$I$5:$I$605,Out!$U$5:$U$605,"Despesa",Out!$G$5:$G$605,DRE!$D259)</f>
        <v>0</v>
      </c>
      <c r="O259" s="63">
        <f>SUMIFS(Nov!$I$5:$I$605,Nov!$U$5:$U$605,"Despesa",Nov!$G$5:$G$605,DRE!$D259)</f>
        <v>0</v>
      </c>
      <c r="P259" s="63">
        <f>SUMIFS(Dez!$I$5:$I$605,Dez!$U$5:$U$605,"Despesa",Dez!$G$5:$G$605,DRE!$D259)</f>
        <v>0</v>
      </c>
      <c r="Q259" s="63">
        <f t="shared" si="18"/>
        <v>0</v>
      </c>
    </row>
    <row r="260" spans="2:17" ht="28.5" customHeight="1" thickTop="1" thickBot="1" x14ac:dyDescent="0.3">
      <c r="B260" s="85">
        <v>257</v>
      </c>
      <c r="C260" s="46" t="str">
        <f>'PC Despesas'!C43</f>
        <v>5.1.39</v>
      </c>
      <c r="D260" s="47" t="str">
        <f>VLOOKUP(C260,'PC Despesas'!$C$4:$D$103,2,FALSE)</f>
        <v>-</v>
      </c>
      <c r="E260" s="63">
        <f>SUMIFS(Jan!$I$5:$I$605,Jan!$U$5:$U$605,"Despesa",Jan!$G$5:$G$605,DRE!$D260)</f>
        <v>0</v>
      </c>
      <c r="F260" s="63">
        <f>SUMIFS(Fev!$I$5:$I$605,Fev!$U$5:$U$605,"Despesa",Fev!$G$5:$G$605,DRE!$D260)</f>
        <v>0</v>
      </c>
      <c r="G260" s="63">
        <f>SUMIFS(Mar!$I$5:$I$605,Mar!$U$5:$U$605,"Despesa",Mar!$G$5:$G$605,DRE!$D260)</f>
        <v>0</v>
      </c>
      <c r="H260" s="63">
        <f>SUMIFS(Abr!$I$5:$I$605,Abr!$U$5:$U$605,"Despesa",Abr!$G$5:$G$605,DRE!$D260)</f>
        <v>0</v>
      </c>
      <c r="I260" s="63">
        <f>SUMIFS(Mai!$I$5:$I$605,Mai!$U$5:$U$605,"Despesa",Mai!$G$5:$G$605,DRE!$D260)</f>
        <v>0</v>
      </c>
      <c r="J260" s="63">
        <f>SUMIFS(Jun!$I$5:$I$605,Jun!$U$5:$U$605,"Despesa",Jun!$G$5:$G$605,DRE!$D260)</f>
        <v>0</v>
      </c>
      <c r="K260" s="63">
        <f>SUMIFS(Jul!$I$5:$I$605,Jul!$U$5:$U$605,"Despesa",Jul!$G$5:$G$605,DRE!$D260)</f>
        <v>0</v>
      </c>
      <c r="L260" s="63">
        <f>SUMIFS(Ago!$I$5:$I$605,Ago!$U$5:$U$605,"Despesa",Ago!$G$5:$G$605,DRE!$D260)</f>
        <v>0</v>
      </c>
      <c r="M260" s="63">
        <f>SUMIFS(Set!$I$5:$I$605,Set!$U$5:$U$605,"Despesa",Set!$G$5:$G$605,DRE!$D260)</f>
        <v>0</v>
      </c>
      <c r="N260" s="63">
        <f>SUMIFS(Out!$I$5:$I$605,Out!$U$5:$U$605,"Despesa",Out!$G$5:$G$605,DRE!$D260)</f>
        <v>0</v>
      </c>
      <c r="O260" s="63">
        <f>SUMIFS(Nov!$I$5:$I$605,Nov!$U$5:$U$605,"Despesa",Nov!$G$5:$G$605,DRE!$D260)</f>
        <v>0</v>
      </c>
      <c r="P260" s="63">
        <f>SUMIFS(Dez!$I$5:$I$605,Dez!$U$5:$U$605,"Despesa",Dez!$G$5:$G$605,DRE!$D260)</f>
        <v>0</v>
      </c>
      <c r="Q260" s="63">
        <f t="shared" si="18"/>
        <v>0</v>
      </c>
    </row>
    <row r="261" spans="2:17" ht="28.5" customHeight="1" thickTop="1" thickBot="1" x14ac:dyDescent="0.3">
      <c r="B261" s="85">
        <v>258</v>
      </c>
      <c r="C261" s="46" t="str">
        <f>'PC Despesas'!C44</f>
        <v>5.1.40</v>
      </c>
      <c r="D261" s="47" t="str">
        <f>VLOOKUP(C261,'PC Despesas'!$C$4:$D$103,2,FALSE)</f>
        <v>-</v>
      </c>
      <c r="E261" s="63">
        <f>SUMIFS(Jan!$I$5:$I$605,Jan!$U$5:$U$605,"Despesa",Jan!$G$5:$G$605,DRE!$D261)</f>
        <v>0</v>
      </c>
      <c r="F261" s="63">
        <f>SUMIFS(Fev!$I$5:$I$605,Fev!$U$5:$U$605,"Despesa",Fev!$G$5:$G$605,DRE!$D261)</f>
        <v>0</v>
      </c>
      <c r="G261" s="63">
        <f>SUMIFS(Mar!$I$5:$I$605,Mar!$U$5:$U$605,"Despesa",Mar!$G$5:$G$605,DRE!$D261)</f>
        <v>0</v>
      </c>
      <c r="H261" s="63">
        <f>SUMIFS(Abr!$I$5:$I$605,Abr!$U$5:$U$605,"Despesa",Abr!$G$5:$G$605,DRE!$D261)</f>
        <v>0</v>
      </c>
      <c r="I261" s="63">
        <f>SUMIFS(Mai!$I$5:$I$605,Mai!$U$5:$U$605,"Despesa",Mai!$G$5:$G$605,DRE!$D261)</f>
        <v>0</v>
      </c>
      <c r="J261" s="63">
        <f>SUMIFS(Jun!$I$5:$I$605,Jun!$U$5:$U$605,"Despesa",Jun!$G$5:$G$605,DRE!$D261)</f>
        <v>0</v>
      </c>
      <c r="K261" s="63">
        <f>SUMIFS(Jul!$I$5:$I$605,Jul!$U$5:$U$605,"Despesa",Jul!$G$5:$G$605,DRE!$D261)</f>
        <v>0</v>
      </c>
      <c r="L261" s="63">
        <f>SUMIFS(Ago!$I$5:$I$605,Ago!$U$5:$U$605,"Despesa",Ago!$G$5:$G$605,DRE!$D261)</f>
        <v>0</v>
      </c>
      <c r="M261" s="63">
        <f>SUMIFS(Set!$I$5:$I$605,Set!$U$5:$U$605,"Despesa",Set!$G$5:$G$605,DRE!$D261)</f>
        <v>0</v>
      </c>
      <c r="N261" s="63">
        <f>SUMIFS(Out!$I$5:$I$605,Out!$U$5:$U$605,"Despesa",Out!$G$5:$G$605,DRE!$D261)</f>
        <v>0</v>
      </c>
      <c r="O261" s="63">
        <f>SUMIFS(Nov!$I$5:$I$605,Nov!$U$5:$U$605,"Despesa",Nov!$G$5:$G$605,DRE!$D261)</f>
        <v>0</v>
      </c>
      <c r="P261" s="63">
        <f>SUMIFS(Dez!$I$5:$I$605,Dez!$U$5:$U$605,"Despesa",Dez!$G$5:$G$605,DRE!$D261)</f>
        <v>0</v>
      </c>
      <c r="Q261" s="63">
        <f t="shared" si="18"/>
        <v>0</v>
      </c>
    </row>
    <row r="262" spans="2:17" ht="28.5" customHeight="1" thickTop="1" thickBot="1" x14ac:dyDescent="0.3">
      <c r="B262" s="85">
        <v>259</v>
      </c>
      <c r="C262" s="46" t="str">
        <f>'PC Despesas'!C45</f>
        <v>5.1.41</v>
      </c>
      <c r="D262" s="47" t="str">
        <f>VLOOKUP(C262,'PC Despesas'!$C$4:$D$103,2,FALSE)</f>
        <v>-</v>
      </c>
      <c r="E262" s="63">
        <f>SUMIFS(Jan!$I$5:$I$605,Jan!$U$5:$U$605,"Despesa",Jan!$G$5:$G$605,DRE!$D262)</f>
        <v>0</v>
      </c>
      <c r="F262" s="63">
        <f>SUMIFS(Fev!$I$5:$I$605,Fev!$U$5:$U$605,"Despesa",Fev!$G$5:$G$605,DRE!$D262)</f>
        <v>0</v>
      </c>
      <c r="G262" s="63">
        <f>SUMIFS(Mar!$I$5:$I$605,Mar!$U$5:$U$605,"Despesa",Mar!$G$5:$G$605,DRE!$D262)</f>
        <v>0</v>
      </c>
      <c r="H262" s="63">
        <f>SUMIFS(Abr!$I$5:$I$605,Abr!$U$5:$U$605,"Despesa",Abr!$G$5:$G$605,DRE!$D262)</f>
        <v>0</v>
      </c>
      <c r="I262" s="63">
        <f>SUMIFS(Mai!$I$5:$I$605,Mai!$U$5:$U$605,"Despesa",Mai!$G$5:$G$605,DRE!$D262)</f>
        <v>0</v>
      </c>
      <c r="J262" s="63">
        <f>SUMIFS(Jun!$I$5:$I$605,Jun!$U$5:$U$605,"Despesa",Jun!$G$5:$G$605,DRE!$D262)</f>
        <v>0</v>
      </c>
      <c r="K262" s="63">
        <f>SUMIFS(Jul!$I$5:$I$605,Jul!$U$5:$U$605,"Despesa",Jul!$G$5:$G$605,DRE!$D262)</f>
        <v>0</v>
      </c>
      <c r="L262" s="63">
        <f>SUMIFS(Ago!$I$5:$I$605,Ago!$U$5:$U$605,"Despesa",Ago!$G$5:$G$605,DRE!$D262)</f>
        <v>0</v>
      </c>
      <c r="M262" s="63">
        <f>SUMIFS(Set!$I$5:$I$605,Set!$U$5:$U$605,"Despesa",Set!$G$5:$G$605,DRE!$D262)</f>
        <v>0</v>
      </c>
      <c r="N262" s="63">
        <f>SUMIFS(Out!$I$5:$I$605,Out!$U$5:$U$605,"Despesa",Out!$G$5:$G$605,DRE!$D262)</f>
        <v>0</v>
      </c>
      <c r="O262" s="63">
        <f>SUMIFS(Nov!$I$5:$I$605,Nov!$U$5:$U$605,"Despesa",Nov!$G$5:$G$605,DRE!$D262)</f>
        <v>0</v>
      </c>
      <c r="P262" s="63">
        <f>SUMIFS(Dez!$I$5:$I$605,Dez!$U$5:$U$605,"Despesa",Dez!$G$5:$G$605,DRE!$D262)</f>
        <v>0</v>
      </c>
      <c r="Q262" s="63">
        <f t="shared" si="18"/>
        <v>0</v>
      </c>
    </row>
    <row r="263" spans="2:17" ht="28.5" customHeight="1" thickTop="1" thickBot="1" x14ac:dyDescent="0.3">
      <c r="B263" s="85">
        <v>260</v>
      </c>
      <c r="C263" s="46" t="str">
        <f>'PC Despesas'!C46</f>
        <v>5.1.42</v>
      </c>
      <c r="D263" s="47" t="str">
        <f>VLOOKUP(C263,'PC Despesas'!$C$4:$D$103,2,FALSE)</f>
        <v>-</v>
      </c>
      <c r="E263" s="63">
        <f>SUMIFS(Jan!$I$5:$I$605,Jan!$U$5:$U$605,"Despesa",Jan!$G$5:$G$605,DRE!$D263)</f>
        <v>0</v>
      </c>
      <c r="F263" s="63">
        <f>SUMIFS(Fev!$I$5:$I$605,Fev!$U$5:$U$605,"Despesa",Fev!$G$5:$G$605,DRE!$D263)</f>
        <v>0</v>
      </c>
      <c r="G263" s="63">
        <f>SUMIFS(Mar!$I$5:$I$605,Mar!$U$5:$U$605,"Despesa",Mar!$G$5:$G$605,DRE!$D263)</f>
        <v>0</v>
      </c>
      <c r="H263" s="63">
        <f>SUMIFS(Abr!$I$5:$I$605,Abr!$U$5:$U$605,"Despesa",Abr!$G$5:$G$605,DRE!$D263)</f>
        <v>0</v>
      </c>
      <c r="I263" s="63">
        <f>SUMIFS(Mai!$I$5:$I$605,Mai!$U$5:$U$605,"Despesa",Mai!$G$5:$G$605,DRE!$D263)</f>
        <v>0</v>
      </c>
      <c r="J263" s="63">
        <f>SUMIFS(Jun!$I$5:$I$605,Jun!$U$5:$U$605,"Despesa",Jun!$G$5:$G$605,DRE!$D263)</f>
        <v>0</v>
      </c>
      <c r="K263" s="63">
        <f>SUMIFS(Jul!$I$5:$I$605,Jul!$U$5:$U$605,"Despesa",Jul!$G$5:$G$605,DRE!$D263)</f>
        <v>0</v>
      </c>
      <c r="L263" s="63">
        <f>SUMIFS(Ago!$I$5:$I$605,Ago!$U$5:$U$605,"Despesa",Ago!$G$5:$G$605,DRE!$D263)</f>
        <v>0</v>
      </c>
      <c r="M263" s="63">
        <f>SUMIFS(Set!$I$5:$I$605,Set!$U$5:$U$605,"Despesa",Set!$G$5:$G$605,DRE!$D263)</f>
        <v>0</v>
      </c>
      <c r="N263" s="63">
        <f>SUMIFS(Out!$I$5:$I$605,Out!$U$5:$U$605,"Despesa",Out!$G$5:$G$605,DRE!$D263)</f>
        <v>0</v>
      </c>
      <c r="O263" s="63">
        <f>SUMIFS(Nov!$I$5:$I$605,Nov!$U$5:$U$605,"Despesa",Nov!$G$5:$G$605,DRE!$D263)</f>
        <v>0</v>
      </c>
      <c r="P263" s="63">
        <f>SUMIFS(Dez!$I$5:$I$605,Dez!$U$5:$U$605,"Despesa",Dez!$G$5:$G$605,DRE!$D263)</f>
        <v>0</v>
      </c>
      <c r="Q263" s="63">
        <f t="shared" si="18"/>
        <v>0</v>
      </c>
    </row>
    <row r="264" spans="2:17" ht="28.5" customHeight="1" thickTop="1" thickBot="1" x14ac:dyDescent="0.3">
      <c r="B264" s="85">
        <v>261</v>
      </c>
      <c r="C264" s="46" t="str">
        <f>'PC Despesas'!C47</f>
        <v>5.1.43</v>
      </c>
      <c r="D264" s="47" t="str">
        <f>VLOOKUP(C264,'PC Despesas'!$C$4:$D$103,2,FALSE)</f>
        <v>-</v>
      </c>
      <c r="E264" s="63">
        <f>SUMIFS(Jan!$I$5:$I$605,Jan!$U$5:$U$605,"Despesa",Jan!$G$5:$G$605,DRE!$D264)</f>
        <v>0</v>
      </c>
      <c r="F264" s="63">
        <f>SUMIFS(Fev!$I$5:$I$605,Fev!$U$5:$U$605,"Despesa",Fev!$G$5:$G$605,DRE!$D264)</f>
        <v>0</v>
      </c>
      <c r="G264" s="63">
        <f>SUMIFS(Mar!$I$5:$I$605,Mar!$U$5:$U$605,"Despesa",Mar!$G$5:$G$605,DRE!$D264)</f>
        <v>0</v>
      </c>
      <c r="H264" s="63">
        <f>SUMIFS(Abr!$I$5:$I$605,Abr!$U$5:$U$605,"Despesa",Abr!$G$5:$G$605,DRE!$D264)</f>
        <v>0</v>
      </c>
      <c r="I264" s="63">
        <f>SUMIFS(Mai!$I$5:$I$605,Mai!$U$5:$U$605,"Despesa",Mai!$G$5:$G$605,DRE!$D264)</f>
        <v>0</v>
      </c>
      <c r="J264" s="63">
        <f>SUMIFS(Jun!$I$5:$I$605,Jun!$U$5:$U$605,"Despesa",Jun!$G$5:$G$605,DRE!$D264)</f>
        <v>0</v>
      </c>
      <c r="K264" s="63">
        <f>SUMIFS(Jul!$I$5:$I$605,Jul!$U$5:$U$605,"Despesa",Jul!$G$5:$G$605,DRE!$D264)</f>
        <v>0</v>
      </c>
      <c r="L264" s="63">
        <f>SUMIFS(Ago!$I$5:$I$605,Ago!$U$5:$U$605,"Despesa",Ago!$G$5:$G$605,DRE!$D264)</f>
        <v>0</v>
      </c>
      <c r="M264" s="63">
        <f>SUMIFS(Set!$I$5:$I$605,Set!$U$5:$U$605,"Despesa",Set!$G$5:$G$605,DRE!$D264)</f>
        <v>0</v>
      </c>
      <c r="N264" s="63">
        <f>SUMIFS(Out!$I$5:$I$605,Out!$U$5:$U$605,"Despesa",Out!$G$5:$G$605,DRE!$D264)</f>
        <v>0</v>
      </c>
      <c r="O264" s="63">
        <f>SUMIFS(Nov!$I$5:$I$605,Nov!$U$5:$U$605,"Despesa",Nov!$G$5:$G$605,DRE!$D264)</f>
        <v>0</v>
      </c>
      <c r="P264" s="63">
        <f>SUMIFS(Dez!$I$5:$I$605,Dez!$U$5:$U$605,"Despesa",Dez!$G$5:$G$605,DRE!$D264)</f>
        <v>0</v>
      </c>
      <c r="Q264" s="63">
        <f t="shared" si="18"/>
        <v>0</v>
      </c>
    </row>
    <row r="265" spans="2:17" ht="28.5" customHeight="1" thickTop="1" thickBot="1" x14ac:dyDescent="0.3">
      <c r="B265" s="85">
        <v>262</v>
      </c>
      <c r="C265" s="46" t="str">
        <f>'PC Despesas'!C48</f>
        <v>5.1.44</v>
      </c>
      <c r="D265" s="47" t="str">
        <f>VLOOKUP(C265,'PC Despesas'!$C$4:$D$103,2,FALSE)</f>
        <v>-</v>
      </c>
      <c r="E265" s="63">
        <f>SUMIFS(Jan!$I$5:$I$605,Jan!$U$5:$U$605,"Despesa",Jan!$G$5:$G$605,DRE!$D265)</f>
        <v>0</v>
      </c>
      <c r="F265" s="63">
        <f>SUMIFS(Fev!$I$5:$I$605,Fev!$U$5:$U$605,"Despesa",Fev!$G$5:$G$605,DRE!$D265)</f>
        <v>0</v>
      </c>
      <c r="G265" s="63">
        <f>SUMIFS(Mar!$I$5:$I$605,Mar!$U$5:$U$605,"Despesa",Mar!$G$5:$G$605,DRE!$D265)</f>
        <v>0</v>
      </c>
      <c r="H265" s="63">
        <f>SUMIFS(Abr!$I$5:$I$605,Abr!$U$5:$U$605,"Despesa",Abr!$G$5:$G$605,DRE!$D265)</f>
        <v>0</v>
      </c>
      <c r="I265" s="63">
        <f>SUMIFS(Mai!$I$5:$I$605,Mai!$U$5:$U$605,"Despesa",Mai!$G$5:$G$605,DRE!$D265)</f>
        <v>0</v>
      </c>
      <c r="J265" s="63">
        <f>SUMIFS(Jun!$I$5:$I$605,Jun!$U$5:$U$605,"Despesa",Jun!$G$5:$G$605,DRE!$D265)</f>
        <v>0</v>
      </c>
      <c r="K265" s="63">
        <f>SUMIFS(Jul!$I$5:$I$605,Jul!$U$5:$U$605,"Despesa",Jul!$G$5:$G$605,DRE!$D265)</f>
        <v>0</v>
      </c>
      <c r="L265" s="63">
        <f>SUMIFS(Ago!$I$5:$I$605,Ago!$U$5:$U$605,"Despesa",Ago!$G$5:$G$605,DRE!$D265)</f>
        <v>0</v>
      </c>
      <c r="M265" s="63">
        <f>SUMIFS(Set!$I$5:$I$605,Set!$U$5:$U$605,"Despesa",Set!$G$5:$G$605,DRE!$D265)</f>
        <v>0</v>
      </c>
      <c r="N265" s="63">
        <f>SUMIFS(Out!$I$5:$I$605,Out!$U$5:$U$605,"Despesa",Out!$G$5:$G$605,DRE!$D265)</f>
        <v>0</v>
      </c>
      <c r="O265" s="63">
        <f>SUMIFS(Nov!$I$5:$I$605,Nov!$U$5:$U$605,"Despesa",Nov!$G$5:$G$605,DRE!$D265)</f>
        <v>0</v>
      </c>
      <c r="P265" s="63">
        <f>SUMIFS(Dez!$I$5:$I$605,Dez!$U$5:$U$605,"Despesa",Dez!$G$5:$G$605,DRE!$D265)</f>
        <v>0</v>
      </c>
      <c r="Q265" s="63">
        <f t="shared" si="18"/>
        <v>0</v>
      </c>
    </row>
    <row r="266" spans="2:17" ht="28.5" customHeight="1" thickTop="1" thickBot="1" x14ac:dyDescent="0.3">
      <c r="B266" s="85">
        <v>263</v>
      </c>
      <c r="C266" s="46" t="str">
        <f>'PC Despesas'!C49</f>
        <v>5.1.45</v>
      </c>
      <c r="D266" s="47" t="str">
        <f>VLOOKUP(C266,'PC Despesas'!$C$4:$D$103,2,FALSE)</f>
        <v>-</v>
      </c>
      <c r="E266" s="63">
        <f>SUMIFS(Jan!$I$5:$I$605,Jan!$U$5:$U$605,"Despesa",Jan!$G$5:$G$605,DRE!$D266)</f>
        <v>0</v>
      </c>
      <c r="F266" s="63">
        <f>SUMIFS(Fev!$I$5:$I$605,Fev!$U$5:$U$605,"Despesa",Fev!$G$5:$G$605,DRE!$D266)</f>
        <v>0</v>
      </c>
      <c r="G266" s="63">
        <f>SUMIFS(Mar!$I$5:$I$605,Mar!$U$5:$U$605,"Despesa",Mar!$G$5:$G$605,DRE!$D266)</f>
        <v>0</v>
      </c>
      <c r="H266" s="63">
        <f>SUMIFS(Abr!$I$5:$I$605,Abr!$U$5:$U$605,"Despesa",Abr!$G$5:$G$605,DRE!$D266)</f>
        <v>0</v>
      </c>
      <c r="I266" s="63">
        <f>SUMIFS(Mai!$I$5:$I$605,Mai!$U$5:$U$605,"Despesa",Mai!$G$5:$G$605,DRE!$D266)</f>
        <v>0</v>
      </c>
      <c r="J266" s="63">
        <f>SUMIFS(Jun!$I$5:$I$605,Jun!$U$5:$U$605,"Despesa",Jun!$G$5:$G$605,DRE!$D266)</f>
        <v>0</v>
      </c>
      <c r="K266" s="63">
        <f>SUMIFS(Jul!$I$5:$I$605,Jul!$U$5:$U$605,"Despesa",Jul!$G$5:$G$605,DRE!$D266)</f>
        <v>0</v>
      </c>
      <c r="L266" s="63">
        <f>SUMIFS(Ago!$I$5:$I$605,Ago!$U$5:$U$605,"Despesa",Ago!$G$5:$G$605,DRE!$D266)</f>
        <v>0</v>
      </c>
      <c r="M266" s="63">
        <f>SUMIFS(Set!$I$5:$I$605,Set!$U$5:$U$605,"Despesa",Set!$G$5:$G$605,DRE!$D266)</f>
        <v>0</v>
      </c>
      <c r="N266" s="63">
        <f>SUMIFS(Out!$I$5:$I$605,Out!$U$5:$U$605,"Despesa",Out!$G$5:$G$605,DRE!$D266)</f>
        <v>0</v>
      </c>
      <c r="O266" s="63">
        <f>SUMIFS(Nov!$I$5:$I$605,Nov!$U$5:$U$605,"Despesa",Nov!$G$5:$G$605,DRE!$D266)</f>
        <v>0</v>
      </c>
      <c r="P266" s="63">
        <f>SUMIFS(Dez!$I$5:$I$605,Dez!$U$5:$U$605,"Despesa",Dez!$G$5:$G$605,DRE!$D266)</f>
        <v>0</v>
      </c>
      <c r="Q266" s="63">
        <f t="shared" si="18"/>
        <v>0</v>
      </c>
    </row>
    <row r="267" spans="2:17" ht="28.5" customHeight="1" thickTop="1" thickBot="1" x14ac:dyDescent="0.3">
      <c r="B267" s="85">
        <v>264</v>
      </c>
      <c r="C267" s="46" t="str">
        <f>'PC Despesas'!C50</f>
        <v>5.1.46</v>
      </c>
      <c r="D267" s="47" t="str">
        <f>VLOOKUP(C267,'PC Despesas'!$C$4:$D$103,2,FALSE)</f>
        <v>-</v>
      </c>
      <c r="E267" s="63">
        <f>SUMIFS(Jan!$I$5:$I$605,Jan!$U$5:$U$605,"Despesa",Jan!$G$5:$G$605,DRE!$D267)</f>
        <v>0</v>
      </c>
      <c r="F267" s="63">
        <f>SUMIFS(Fev!$I$5:$I$605,Fev!$U$5:$U$605,"Despesa",Fev!$G$5:$G$605,DRE!$D267)</f>
        <v>0</v>
      </c>
      <c r="G267" s="63">
        <f>SUMIFS(Mar!$I$5:$I$605,Mar!$U$5:$U$605,"Despesa",Mar!$G$5:$G$605,DRE!$D267)</f>
        <v>0</v>
      </c>
      <c r="H267" s="63">
        <f>SUMIFS(Abr!$I$5:$I$605,Abr!$U$5:$U$605,"Despesa",Abr!$G$5:$G$605,DRE!$D267)</f>
        <v>0</v>
      </c>
      <c r="I267" s="63">
        <f>SUMIFS(Mai!$I$5:$I$605,Mai!$U$5:$U$605,"Despesa",Mai!$G$5:$G$605,DRE!$D267)</f>
        <v>0</v>
      </c>
      <c r="J267" s="63">
        <f>SUMIFS(Jun!$I$5:$I$605,Jun!$U$5:$U$605,"Despesa",Jun!$G$5:$G$605,DRE!$D267)</f>
        <v>0</v>
      </c>
      <c r="K267" s="63">
        <f>SUMIFS(Jul!$I$5:$I$605,Jul!$U$5:$U$605,"Despesa",Jul!$G$5:$G$605,DRE!$D267)</f>
        <v>0</v>
      </c>
      <c r="L267" s="63">
        <f>SUMIFS(Ago!$I$5:$I$605,Ago!$U$5:$U$605,"Despesa",Ago!$G$5:$G$605,DRE!$D267)</f>
        <v>0</v>
      </c>
      <c r="M267" s="63">
        <f>SUMIFS(Set!$I$5:$I$605,Set!$U$5:$U$605,"Despesa",Set!$G$5:$G$605,DRE!$D267)</f>
        <v>0</v>
      </c>
      <c r="N267" s="63">
        <f>SUMIFS(Out!$I$5:$I$605,Out!$U$5:$U$605,"Despesa",Out!$G$5:$G$605,DRE!$D267)</f>
        <v>0</v>
      </c>
      <c r="O267" s="63">
        <f>SUMIFS(Nov!$I$5:$I$605,Nov!$U$5:$U$605,"Despesa",Nov!$G$5:$G$605,DRE!$D267)</f>
        <v>0</v>
      </c>
      <c r="P267" s="63">
        <f>SUMIFS(Dez!$I$5:$I$605,Dez!$U$5:$U$605,"Despesa",Dez!$G$5:$G$605,DRE!$D267)</f>
        <v>0</v>
      </c>
      <c r="Q267" s="63">
        <f t="shared" si="18"/>
        <v>0</v>
      </c>
    </row>
    <row r="268" spans="2:17" ht="28.5" customHeight="1" thickTop="1" thickBot="1" x14ac:dyDescent="0.3">
      <c r="B268" s="85">
        <v>265</v>
      </c>
      <c r="C268" s="46" t="str">
        <f>'PC Despesas'!C51</f>
        <v>5.1.47</v>
      </c>
      <c r="D268" s="47" t="str">
        <f>VLOOKUP(C268,'PC Despesas'!$C$4:$D$103,2,FALSE)</f>
        <v>-</v>
      </c>
      <c r="E268" s="63">
        <f>SUMIFS(Jan!$I$5:$I$605,Jan!$U$5:$U$605,"Despesa",Jan!$G$5:$G$605,DRE!$D268)</f>
        <v>0</v>
      </c>
      <c r="F268" s="63">
        <f>SUMIFS(Fev!$I$5:$I$605,Fev!$U$5:$U$605,"Despesa",Fev!$G$5:$G$605,DRE!$D268)</f>
        <v>0</v>
      </c>
      <c r="G268" s="63">
        <f>SUMIFS(Mar!$I$5:$I$605,Mar!$U$5:$U$605,"Despesa",Mar!$G$5:$G$605,DRE!$D268)</f>
        <v>0</v>
      </c>
      <c r="H268" s="63">
        <f>SUMIFS(Abr!$I$5:$I$605,Abr!$U$5:$U$605,"Despesa",Abr!$G$5:$G$605,DRE!$D268)</f>
        <v>0</v>
      </c>
      <c r="I268" s="63">
        <f>SUMIFS(Mai!$I$5:$I$605,Mai!$U$5:$U$605,"Despesa",Mai!$G$5:$G$605,DRE!$D268)</f>
        <v>0</v>
      </c>
      <c r="J268" s="63">
        <f>SUMIFS(Jun!$I$5:$I$605,Jun!$U$5:$U$605,"Despesa",Jun!$G$5:$G$605,DRE!$D268)</f>
        <v>0</v>
      </c>
      <c r="K268" s="63">
        <f>SUMIFS(Jul!$I$5:$I$605,Jul!$U$5:$U$605,"Despesa",Jul!$G$5:$G$605,DRE!$D268)</f>
        <v>0</v>
      </c>
      <c r="L268" s="63">
        <f>SUMIFS(Ago!$I$5:$I$605,Ago!$U$5:$U$605,"Despesa",Ago!$G$5:$G$605,DRE!$D268)</f>
        <v>0</v>
      </c>
      <c r="M268" s="63">
        <f>SUMIFS(Set!$I$5:$I$605,Set!$U$5:$U$605,"Despesa",Set!$G$5:$G$605,DRE!$D268)</f>
        <v>0</v>
      </c>
      <c r="N268" s="63">
        <f>SUMIFS(Out!$I$5:$I$605,Out!$U$5:$U$605,"Despesa",Out!$G$5:$G$605,DRE!$D268)</f>
        <v>0</v>
      </c>
      <c r="O268" s="63">
        <f>SUMIFS(Nov!$I$5:$I$605,Nov!$U$5:$U$605,"Despesa",Nov!$G$5:$G$605,DRE!$D268)</f>
        <v>0</v>
      </c>
      <c r="P268" s="63">
        <f>SUMIFS(Dez!$I$5:$I$605,Dez!$U$5:$U$605,"Despesa",Dez!$G$5:$G$605,DRE!$D268)</f>
        <v>0</v>
      </c>
      <c r="Q268" s="63">
        <f t="shared" si="18"/>
        <v>0</v>
      </c>
    </row>
    <row r="269" spans="2:17" ht="28.5" customHeight="1" thickTop="1" thickBot="1" x14ac:dyDescent="0.3">
      <c r="B269" s="85">
        <v>266</v>
      </c>
      <c r="C269" s="46" t="str">
        <f>'PC Despesas'!C52</f>
        <v>5.1.48</v>
      </c>
      <c r="D269" s="47" t="str">
        <f>VLOOKUP(C269,'PC Despesas'!$C$4:$D$103,2,FALSE)</f>
        <v>-</v>
      </c>
      <c r="E269" s="63">
        <f>SUMIFS(Jan!$I$5:$I$605,Jan!$U$5:$U$605,"Despesa",Jan!$G$5:$G$605,DRE!$D269)</f>
        <v>0</v>
      </c>
      <c r="F269" s="63">
        <f>SUMIFS(Fev!$I$5:$I$605,Fev!$U$5:$U$605,"Despesa",Fev!$G$5:$G$605,DRE!$D269)</f>
        <v>0</v>
      </c>
      <c r="G269" s="63">
        <f>SUMIFS(Mar!$I$5:$I$605,Mar!$U$5:$U$605,"Despesa",Mar!$G$5:$G$605,DRE!$D269)</f>
        <v>0</v>
      </c>
      <c r="H269" s="63">
        <f>SUMIFS(Abr!$I$5:$I$605,Abr!$U$5:$U$605,"Despesa",Abr!$G$5:$G$605,DRE!$D269)</f>
        <v>0</v>
      </c>
      <c r="I269" s="63">
        <f>SUMIFS(Mai!$I$5:$I$605,Mai!$U$5:$U$605,"Despesa",Mai!$G$5:$G$605,DRE!$D269)</f>
        <v>0</v>
      </c>
      <c r="J269" s="63">
        <f>SUMIFS(Jun!$I$5:$I$605,Jun!$U$5:$U$605,"Despesa",Jun!$G$5:$G$605,DRE!$D269)</f>
        <v>0</v>
      </c>
      <c r="K269" s="63">
        <f>SUMIFS(Jul!$I$5:$I$605,Jul!$U$5:$U$605,"Despesa",Jul!$G$5:$G$605,DRE!$D269)</f>
        <v>0</v>
      </c>
      <c r="L269" s="63">
        <f>SUMIFS(Ago!$I$5:$I$605,Ago!$U$5:$U$605,"Despesa",Ago!$G$5:$G$605,DRE!$D269)</f>
        <v>0</v>
      </c>
      <c r="M269" s="63">
        <f>SUMIFS(Set!$I$5:$I$605,Set!$U$5:$U$605,"Despesa",Set!$G$5:$G$605,DRE!$D269)</f>
        <v>0</v>
      </c>
      <c r="N269" s="63">
        <f>SUMIFS(Out!$I$5:$I$605,Out!$U$5:$U$605,"Despesa",Out!$G$5:$G$605,DRE!$D269)</f>
        <v>0</v>
      </c>
      <c r="O269" s="63">
        <f>SUMIFS(Nov!$I$5:$I$605,Nov!$U$5:$U$605,"Despesa",Nov!$G$5:$G$605,DRE!$D269)</f>
        <v>0</v>
      </c>
      <c r="P269" s="63">
        <f>SUMIFS(Dez!$I$5:$I$605,Dez!$U$5:$U$605,"Despesa",Dez!$G$5:$G$605,DRE!$D269)</f>
        <v>0</v>
      </c>
      <c r="Q269" s="63">
        <f t="shared" si="18"/>
        <v>0</v>
      </c>
    </row>
    <row r="270" spans="2:17" ht="28.5" customHeight="1" thickTop="1" thickBot="1" x14ac:dyDescent="0.3">
      <c r="B270" s="85">
        <v>267</v>
      </c>
      <c r="C270" s="46" t="str">
        <f>'PC Despesas'!C53</f>
        <v>5.1.49</v>
      </c>
      <c r="D270" s="47" t="str">
        <f>VLOOKUP(C270,'PC Despesas'!$C$4:$D$103,2,FALSE)</f>
        <v>-</v>
      </c>
      <c r="E270" s="63">
        <f>SUMIFS(Jan!$I$5:$I$605,Jan!$U$5:$U$605,"Despesa",Jan!$G$5:$G$605,DRE!$D270)</f>
        <v>0</v>
      </c>
      <c r="F270" s="63">
        <f>SUMIFS(Fev!$I$5:$I$605,Fev!$U$5:$U$605,"Despesa",Fev!$G$5:$G$605,DRE!$D270)</f>
        <v>0</v>
      </c>
      <c r="G270" s="63">
        <f>SUMIFS(Mar!$I$5:$I$605,Mar!$U$5:$U$605,"Despesa",Mar!$G$5:$G$605,DRE!$D270)</f>
        <v>0</v>
      </c>
      <c r="H270" s="63">
        <f>SUMIFS(Abr!$I$5:$I$605,Abr!$U$5:$U$605,"Despesa",Abr!$G$5:$G$605,DRE!$D270)</f>
        <v>0</v>
      </c>
      <c r="I270" s="63">
        <f>SUMIFS(Mai!$I$5:$I$605,Mai!$U$5:$U$605,"Despesa",Mai!$G$5:$G$605,DRE!$D270)</f>
        <v>0</v>
      </c>
      <c r="J270" s="63">
        <f>SUMIFS(Jun!$I$5:$I$605,Jun!$U$5:$U$605,"Despesa",Jun!$G$5:$G$605,DRE!$D270)</f>
        <v>0</v>
      </c>
      <c r="K270" s="63">
        <f>SUMIFS(Jul!$I$5:$I$605,Jul!$U$5:$U$605,"Despesa",Jul!$G$5:$G$605,DRE!$D270)</f>
        <v>0</v>
      </c>
      <c r="L270" s="63">
        <f>SUMIFS(Ago!$I$5:$I$605,Ago!$U$5:$U$605,"Despesa",Ago!$G$5:$G$605,DRE!$D270)</f>
        <v>0</v>
      </c>
      <c r="M270" s="63">
        <f>SUMIFS(Set!$I$5:$I$605,Set!$U$5:$U$605,"Despesa",Set!$G$5:$G$605,DRE!$D270)</f>
        <v>0</v>
      </c>
      <c r="N270" s="63">
        <f>SUMIFS(Out!$I$5:$I$605,Out!$U$5:$U$605,"Despesa",Out!$G$5:$G$605,DRE!$D270)</f>
        <v>0</v>
      </c>
      <c r="O270" s="63">
        <f>SUMIFS(Nov!$I$5:$I$605,Nov!$U$5:$U$605,"Despesa",Nov!$G$5:$G$605,DRE!$D270)</f>
        <v>0</v>
      </c>
      <c r="P270" s="63">
        <f>SUMIFS(Dez!$I$5:$I$605,Dez!$U$5:$U$605,"Despesa",Dez!$G$5:$G$605,DRE!$D270)</f>
        <v>0</v>
      </c>
      <c r="Q270" s="63">
        <f t="shared" si="18"/>
        <v>0</v>
      </c>
    </row>
    <row r="271" spans="2:17" ht="28.5" customHeight="1" thickTop="1" thickBot="1" x14ac:dyDescent="0.3">
      <c r="B271" s="85">
        <v>268</v>
      </c>
      <c r="C271" s="46" t="str">
        <f>'PC Despesas'!C54</f>
        <v>5.1.50</v>
      </c>
      <c r="D271" s="47" t="str">
        <f>VLOOKUP(C271,'PC Despesas'!$C$4:$D$103,2,FALSE)</f>
        <v>-</v>
      </c>
      <c r="E271" s="63">
        <f>SUMIFS(Jan!$I$5:$I$605,Jan!$U$5:$U$605,"Despesa",Jan!$G$5:$G$605,DRE!$D271)</f>
        <v>0</v>
      </c>
      <c r="F271" s="63">
        <f>SUMIFS(Fev!$I$5:$I$605,Fev!$U$5:$U$605,"Despesa",Fev!$G$5:$G$605,DRE!$D271)</f>
        <v>0</v>
      </c>
      <c r="G271" s="63">
        <f>SUMIFS(Mar!$I$5:$I$605,Mar!$U$5:$U$605,"Despesa",Mar!$G$5:$G$605,DRE!$D271)</f>
        <v>0</v>
      </c>
      <c r="H271" s="63">
        <f>SUMIFS(Abr!$I$5:$I$605,Abr!$U$5:$U$605,"Despesa",Abr!$G$5:$G$605,DRE!$D271)</f>
        <v>0</v>
      </c>
      <c r="I271" s="63">
        <f>SUMIFS(Mai!$I$5:$I$605,Mai!$U$5:$U$605,"Despesa",Mai!$G$5:$G$605,DRE!$D271)</f>
        <v>0</v>
      </c>
      <c r="J271" s="63">
        <f>SUMIFS(Jun!$I$5:$I$605,Jun!$U$5:$U$605,"Despesa",Jun!$G$5:$G$605,DRE!$D271)</f>
        <v>0</v>
      </c>
      <c r="K271" s="63">
        <f>SUMIFS(Jul!$I$5:$I$605,Jul!$U$5:$U$605,"Despesa",Jul!$G$5:$G$605,DRE!$D271)</f>
        <v>0</v>
      </c>
      <c r="L271" s="63">
        <f>SUMIFS(Ago!$I$5:$I$605,Ago!$U$5:$U$605,"Despesa",Ago!$G$5:$G$605,DRE!$D271)</f>
        <v>0</v>
      </c>
      <c r="M271" s="63">
        <f>SUMIFS(Set!$I$5:$I$605,Set!$U$5:$U$605,"Despesa",Set!$G$5:$G$605,DRE!$D271)</f>
        <v>0</v>
      </c>
      <c r="N271" s="63">
        <f>SUMIFS(Out!$I$5:$I$605,Out!$U$5:$U$605,"Despesa",Out!$G$5:$G$605,DRE!$D271)</f>
        <v>0</v>
      </c>
      <c r="O271" s="63">
        <f>SUMIFS(Nov!$I$5:$I$605,Nov!$U$5:$U$605,"Despesa",Nov!$G$5:$G$605,DRE!$D271)</f>
        <v>0</v>
      </c>
      <c r="P271" s="63">
        <f>SUMIFS(Dez!$I$5:$I$605,Dez!$U$5:$U$605,"Despesa",Dez!$G$5:$G$605,DRE!$D271)</f>
        <v>0</v>
      </c>
      <c r="Q271" s="63">
        <f t="shared" si="18"/>
        <v>0</v>
      </c>
    </row>
    <row r="272" spans="2:17" ht="28.5" customHeight="1" thickTop="1" thickBot="1" x14ac:dyDescent="0.3">
      <c r="B272" s="85">
        <v>269</v>
      </c>
      <c r="C272" s="46" t="str">
        <f>'PC Despesas'!C55</f>
        <v>5.1.51</v>
      </c>
      <c r="D272" s="47" t="str">
        <f>VLOOKUP(C272,'PC Despesas'!$C$4:$D$103,2,FALSE)</f>
        <v>-</v>
      </c>
      <c r="E272" s="63">
        <f>SUMIFS(Jan!$I$5:$I$605,Jan!$U$5:$U$605,"Despesa",Jan!$G$5:$G$605,DRE!$D272)</f>
        <v>0</v>
      </c>
      <c r="F272" s="63">
        <f>SUMIFS(Fev!$I$5:$I$605,Fev!$U$5:$U$605,"Despesa",Fev!$G$5:$G$605,DRE!$D272)</f>
        <v>0</v>
      </c>
      <c r="G272" s="63">
        <f>SUMIFS(Mar!$I$5:$I$605,Mar!$U$5:$U$605,"Despesa",Mar!$G$5:$G$605,DRE!$D272)</f>
        <v>0</v>
      </c>
      <c r="H272" s="63">
        <f>SUMIFS(Abr!$I$5:$I$605,Abr!$U$5:$U$605,"Despesa",Abr!$G$5:$G$605,DRE!$D272)</f>
        <v>0</v>
      </c>
      <c r="I272" s="63">
        <f>SUMIFS(Mai!$I$5:$I$605,Mai!$U$5:$U$605,"Despesa",Mai!$G$5:$G$605,DRE!$D272)</f>
        <v>0</v>
      </c>
      <c r="J272" s="63">
        <f>SUMIFS(Jun!$I$5:$I$605,Jun!$U$5:$U$605,"Despesa",Jun!$G$5:$G$605,DRE!$D272)</f>
        <v>0</v>
      </c>
      <c r="K272" s="63">
        <f>SUMIFS(Jul!$I$5:$I$605,Jul!$U$5:$U$605,"Despesa",Jul!$G$5:$G$605,DRE!$D272)</f>
        <v>0</v>
      </c>
      <c r="L272" s="63">
        <f>SUMIFS(Ago!$I$5:$I$605,Ago!$U$5:$U$605,"Despesa",Ago!$G$5:$G$605,DRE!$D272)</f>
        <v>0</v>
      </c>
      <c r="M272" s="63">
        <f>SUMIFS(Set!$I$5:$I$605,Set!$U$5:$U$605,"Despesa",Set!$G$5:$G$605,DRE!$D272)</f>
        <v>0</v>
      </c>
      <c r="N272" s="63">
        <f>SUMIFS(Out!$I$5:$I$605,Out!$U$5:$U$605,"Despesa",Out!$G$5:$G$605,DRE!$D272)</f>
        <v>0</v>
      </c>
      <c r="O272" s="63">
        <f>SUMIFS(Nov!$I$5:$I$605,Nov!$U$5:$U$605,"Despesa",Nov!$G$5:$G$605,DRE!$D272)</f>
        <v>0</v>
      </c>
      <c r="P272" s="63">
        <f>SUMIFS(Dez!$I$5:$I$605,Dez!$U$5:$U$605,"Despesa",Dez!$G$5:$G$605,DRE!$D272)</f>
        <v>0</v>
      </c>
      <c r="Q272" s="63">
        <f t="shared" si="18"/>
        <v>0</v>
      </c>
    </row>
    <row r="273" spans="2:17" ht="28.5" customHeight="1" thickTop="1" thickBot="1" x14ac:dyDescent="0.3">
      <c r="B273" s="85">
        <v>270</v>
      </c>
      <c r="C273" s="46" t="str">
        <f>'PC Despesas'!C56</f>
        <v>5.1.52</v>
      </c>
      <c r="D273" s="47" t="str">
        <f>VLOOKUP(C273,'PC Despesas'!$C$4:$D$103,2,FALSE)</f>
        <v>-</v>
      </c>
      <c r="E273" s="63">
        <f>SUMIFS(Jan!$I$5:$I$605,Jan!$U$5:$U$605,"Despesa",Jan!$G$5:$G$605,DRE!$D273)</f>
        <v>0</v>
      </c>
      <c r="F273" s="63">
        <f>SUMIFS(Fev!$I$5:$I$605,Fev!$U$5:$U$605,"Despesa",Fev!$G$5:$G$605,DRE!$D273)</f>
        <v>0</v>
      </c>
      <c r="G273" s="63">
        <f>SUMIFS(Mar!$I$5:$I$605,Mar!$U$5:$U$605,"Despesa",Mar!$G$5:$G$605,DRE!$D273)</f>
        <v>0</v>
      </c>
      <c r="H273" s="63">
        <f>SUMIFS(Abr!$I$5:$I$605,Abr!$U$5:$U$605,"Despesa",Abr!$G$5:$G$605,DRE!$D273)</f>
        <v>0</v>
      </c>
      <c r="I273" s="63">
        <f>SUMIFS(Mai!$I$5:$I$605,Mai!$U$5:$U$605,"Despesa",Mai!$G$5:$G$605,DRE!$D273)</f>
        <v>0</v>
      </c>
      <c r="J273" s="63">
        <f>SUMIFS(Jun!$I$5:$I$605,Jun!$U$5:$U$605,"Despesa",Jun!$G$5:$G$605,DRE!$D273)</f>
        <v>0</v>
      </c>
      <c r="K273" s="63">
        <f>SUMIFS(Jul!$I$5:$I$605,Jul!$U$5:$U$605,"Despesa",Jul!$G$5:$G$605,DRE!$D273)</f>
        <v>0</v>
      </c>
      <c r="L273" s="63">
        <f>SUMIFS(Ago!$I$5:$I$605,Ago!$U$5:$U$605,"Despesa",Ago!$G$5:$G$605,DRE!$D273)</f>
        <v>0</v>
      </c>
      <c r="M273" s="63">
        <f>SUMIFS(Set!$I$5:$I$605,Set!$U$5:$U$605,"Despesa",Set!$G$5:$G$605,DRE!$D273)</f>
        <v>0</v>
      </c>
      <c r="N273" s="63">
        <f>SUMIFS(Out!$I$5:$I$605,Out!$U$5:$U$605,"Despesa",Out!$G$5:$G$605,DRE!$D273)</f>
        <v>0</v>
      </c>
      <c r="O273" s="63">
        <f>SUMIFS(Nov!$I$5:$I$605,Nov!$U$5:$U$605,"Despesa",Nov!$G$5:$G$605,DRE!$D273)</f>
        <v>0</v>
      </c>
      <c r="P273" s="63">
        <f>SUMIFS(Dez!$I$5:$I$605,Dez!$U$5:$U$605,"Despesa",Dez!$G$5:$G$605,DRE!$D273)</f>
        <v>0</v>
      </c>
      <c r="Q273" s="63">
        <f t="shared" si="18"/>
        <v>0</v>
      </c>
    </row>
    <row r="274" spans="2:17" ht="28.5" customHeight="1" thickTop="1" thickBot="1" x14ac:dyDescent="0.3">
      <c r="B274" s="85">
        <v>271</v>
      </c>
      <c r="C274" s="46" t="str">
        <f>'PC Despesas'!C57</f>
        <v>5.1.53</v>
      </c>
      <c r="D274" s="47" t="str">
        <f>VLOOKUP(C274,'PC Despesas'!$C$4:$D$103,2,FALSE)</f>
        <v>-</v>
      </c>
      <c r="E274" s="63">
        <f>SUMIFS(Jan!$I$5:$I$605,Jan!$U$5:$U$605,"Despesa",Jan!$G$5:$G$605,DRE!$D274)</f>
        <v>0</v>
      </c>
      <c r="F274" s="63">
        <f>SUMIFS(Fev!$I$5:$I$605,Fev!$U$5:$U$605,"Despesa",Fev!$G$5:$G$605,DRE!$D274)</f>
        <v>0</v>
      </c>
      <c r="G274" s="63">
        <f>SUMIFS(Mar!$I$5:$I$605,Mar!$U$5:$U$605,"Despesa",Mar!$G$5:$G$605,DRE!$D274)</f>
        <v>0</v>
      </c>
      <c r="H274" s="63">
        <f>SUMIFS(Abr!$I$5:$I$605,Abr!$U$5:$U$605,"Despesa",Abr!$G$5:$G$605,DRE!$D274)</f>
        <v>0</v>
      </c>
      <c r="I274" s="63">
        <f>SUMIFS(Mai!$I$5:$I$605,Mai!$U$5:$U$605,"Despesa",Mai!$G$5:$G$605,DRE!$D274)</f>
        <v>0</v>
      </c>
      <c r="J274" s="63">
        <f>SUMIFS(Jun!$I$5:$I$605,Jun!$U$5:$U$605,"Despesa",Jun!$G$5:$G$605,DRE!$D274)</f>
        <v>0</v>
      </c>
      <c r="K274" s="63">
        <f>SUMIFS(Jul!$I$5:$I$605,Jul!$U$5:$U$605,"Despesa",Jul!$G$5:$G$605,DRE!$D274)</f>
        <v>0</v>
      </c>
      <c r="L274" s="63">
        <f>SUMIFS(Ago!$I$5:$I$605,Ago!$U$5:$U$605,"Despesa",Ago!$G$5:$G$605,DRE!$D274)</f>
        <v>0</v>
      </c>
      <c r="M274" s="63">
        <f>SUMIFS(Set!$I$5:$I$605,Set!$U$5:$U$605,"Despesa",Set!$G$5:$G$605,DRE!$D274)</f>
        <v>0</v>
      </c>
      <c r="N274" s="63">
        <f>SUMIFS(Out!$I$5:$I$605,Out!$U$5:$U$605,"Despesa",Out!$G$5:$G$605,DRE!$D274)</f>
        <v>0</v>
      </c>
      <c r="O274" s="63">
        <f>SUMIFS(Nov!$I$5:$I$605,Nov!$U$5:$U$605,"Despesa",Nov!$G$5:$G$605,DRE!$D274)</f>
        <v>0</v>
      </c>
      <c r="P274" s="63">
        <f>SUMIFS(Dez!$I$5:$I$605,Dez!$U$5:$U$605,"Despesa",Dez!$G$5:$G$605,DRE!$D274)</f>
        <v>0</v>
      </c>
      <c r="Q274" s="63">
        <f t="shared" si="18"/>
        <v>0</v>
      </c>
    </row>
    <row r="275" spans="2:17" ht="28.5" customHeight="1" thickTop="1" thickBot="1" x14ac:dyDescent="0.3">
      <c r="B275" s="85">
        <v>272</v>
      </c>
      <c r="C275" s="46" t="str">
        <f>'PC Despesas'!C58</f>
        <v>5.1.54</v>
      </c>
      <c r="D275" s="47" t="str">
        <f>VLOOKUP(C275,'PC Despesas'!$C$4:$D$103,2,FALSE)</f>
        <v>-</v>
      </c>
      <c r="E275" s="63">
        <f>SUMIFS(Jan!$I$5:$I$605,Jan!$U$5:$U$605,"Despesa",Jan!$G$5:$G$605,DRE!$D275)</f>
        <v>0</v>
      </c>
      <c r="F275" s="63">
        <f>SUMIFS(Fev!$I$5:$I$605,Fev!$U$5:$U$605,"Despesa",Fev!$G$5:$G$605,DRE!$D275)</f>
        <v>0</v>
      </c>
      <c r="G275" s="63">
        <f>SUMIFS(Mar!$I$5:$I$605,Mar!$U$5:$U$605,"Despesa",Mar!$G$5:$G$605,DRE!$D275)</f>
        <v>0</v>
      </c>
      <c r="H275" s="63">
        <f>SUMIFS(Abr!$I$5:$I$605,Abr!$U$5:$U$605,"Despesa",Abr!$G$5:$G$605,DRE!$D275)</f>
        <v>0</v>
      </c>
      <c r="I275" s="63">
        <f>SUMIFS(Mai!$I$5:$I$605,Mai!$U$5:$U$605,"Despesa",Mai!$G$5:$G$605,DRE!$D275)</f>
        <v>0</v>
      </c>
      <c r="J275" s="63">
        <f>SUMIFS(Jun!$I$5:$I$605,Jun!$U$5:$U$605,"Despesa",Jun!$G$5:$G$605,DRE!$D275)</f>
        <v>0</v>
      </c>
      <c r="K275" s="63">
        <f>SUMIFS(Jul!$I$5:$I$605,Jul!$U$5:$U$605,"Despesa",Jul!$G$5:$G$605,DRE!$D275)</f>
        <v>0</v>
      </c>
      <c r="L275" s="63">
        <f>SUMIFS(Ago!$I$5:$I$605,Ago!$U$5:$U$605,"Despesa",Ago!$G$5:$G$605,DRE!$D275)</f>
        <v>0</v>
      </c>
      <c r="M275" s="63">
        <f>SUMIFS(Set!$I$5:$I$605,Set!$U$5:$U$605,"Despesa",Set!$G$5:$G$605,DRE!$D275)</f>
        <v>0</v>
      </c>
      <c r="N275" s="63">
        <f>SUMIFS(Out!$I$5:$I$605,Out!$U$5:$U$605,"Despesa",Out!$G$5:$G$605,DRE!$D275)</f>
        <v>0</v>
      </c>
      <c r="O275" s="63">
        <f>SUMIFS(Nov!$I$5:$I$605,Nov!$U$5:$U$605,"Despesa",Nov!$G$5:$G$605,DRE!$D275)</f>
        <v>0</v>
      </c>
      <c r="P275" s="63">
        <f>SUMIFS(Dez!$I$5:$I$605,Dez!$U$5:$U$605,"Despesa",Dez!$G$5:$G$605,DRE!$D275)</f>
        <v>0</v>
      </c>
      <c r="Q275" s="63">
        <f t="shared" si="18"/>
        <v>0</v>
      </c>
    </row>
    <row r="276" spans="2:17" ht="28.5" customHeight="1" thickTop="1" thickBot="1" x14ac:dyDescent="0.3">
      <c r="B276" s="85">
        <v>273</v>
      </c>
      <c r="C276" s="46" t="str">
        <f>'PC Despesas'!C59</f>
        <v>5.1.55</v>
      </c>
      <c r="D276" s="47" t="str">
        <f>VLOOKUP(C276,'PC Despesas'!$C$4:$D$103,2,FALSE)</f>
        <v>-</v>
      </c>
      <c r="E276" s="63">
        <f>SUMIFS(Jan!$I$5:$I$605,Jan!$U$5:$U$605,"Despesa",Jan!$G$5:$G$605,DRE!$D276)</f>
        <v>0</v>
      </c>
      <c r="F276" s="63">
        <f>SUMIFS(Fev!$I$5:$I$605,Fev!$U$5:$U$605,"Despesa",Fev!$G$5:$G$605,DRE!$D276)</f>
        <v>0</v>
      </c>
      <c r="G276" s="63">
        <f>SUMIFS(Mar!$I$5:$I$605,Mar!$U$5:$U$605,"Despesa",Mar!$G$5:$G$605,DRE!$D276)</f>
        <v>0</v>
      </c>
      <c r="H276" s="63">
        <f>SUMIFS(Abr!$I$5:$I$605,Abr!$U$5:$U$605,"Despesa",Abr!$G$5:$G$605,DRE!$D276)</f>
        <v>0</v>
      </c>
      <c r="I276" s="63">
        <f>SUMIFS(Mai!$I$5:$I$605,Mai!$U$5:$U$605,"Despesa",Mai!$G$5:$G$605,DRE!$D276)</f>
        <v>0</v>
      </c>
      <c r="J276" s="63">
        <f>SUMIFS(Jun!$I$5:$I$605,Jun!$U$5:$U$605,"Despesa",Jun!$G$5:$G$605,DRE!$D276)</f>
        <v>0</v>
      </c>
      <c r="K276" s="63">
        <f>SUMIFS(Jul!$I$5:$I$605,Jul!$U$5:$U$605,"Despesa",Jul!$G$5:$G$605,DRE!$D276)</f>
        <v>0</v>
      </c>
      <c r="L276" s="63">
        <f>SUMIFS(Ago!$I$5:$I$605,Ago!$U$5:$U$605,"Despesa",Ago!$G$5:$G$605,DRE!$D276)</f>
        <v>0</v>
      </c>
      <c r="M276" s="63">
        <f>SUMIFS(Set!$I$5:$I$605,Set!$U$5:$U$605,"Despesa",Set!$G$5:$G$605,DRE!$D276)</f>
        <v>0</v>
      </c>
      <c r="N276" s="63">
        <f>SUMIFS(Out!$I$5:$I$605,Out!$U$5:$U$605,"Despesa",Out!$G$5:$G$605,DRE!$D276)</f>
        <v>0</v>
      </c>
      <c r="O276" s="63">
        <f>SUMIFS(Nov!$I$5:$I$605,Nov!$U$5:$U$605,"Despesa",Nov!$G$5:$G$605,DRE!$D276)</f>
        <v>0</v>
      </c>
      <c r="P276" s="63">
        <f>SUMIFS(Dez!$I$5:$I$605,Dez!$U$5:$U$605,"Despesa",Dez!$G$5:$G$605,DRE!$D276)</f>
        <v>0</v>
      </c>
      <c r="Q276" s="63">
        <f t="shared" si="18"/>
        <v>0</v>
      </c>
    </row>
    <row r="277" spans="2:17" ht="28.5" customHeight="1" thickTop="1" thickBot="1" x14ac:dyDescent="0.3">
      <c r="B277" s="85">
        <v>274</v>
      </c>
      <c r="C277" s="46" t="str">
        <f>'PC Despesas'!C60</f>
        <v>5.1.56</v>
      </c>
      <c r="D277" s="47" t="str">
        <f>VLOOKUP(C277,'PC Despesas'!$C$4:$D$103,2,FALSE)</f>
        <v>-</v>
      </c>
      <c r="E277" s="63">
        <f>SUMIFS(Jan!$I$5:$I$605,Jan!$U$5:$U$605,"Despesa",Jan!$G$5:$G$605,DRE!$D277)</f>
        <v>0</v>
      </c>
      <c r="F277" s="63">
        <f>SUMIFS(Fev!$I$5:$I$605,Fev!$U$5:$U$605,"Despesa",Fev!$G$5:$G$605,DRE!$D277)</f>
        <v>0</v>
      </c>
      <c r="G277" s="63">
        <f>SUMIFS(Mar!$I$5:$I$605,Mar!$U$5:$U$605,"Despesa",Mar!$G$5:$G$605,DRE!$D277)</f>
        <v>0</v>
      </c>
      <c r="H277" s="63">
        <f>SUMIFS(Abr!$I$5:$I$605,Abr!$U$5:$U$605,"Despesa",Abr!$G$5:$G$605,DRE!$D277)</f>
        <v>0</v>
      </c>
      <c r="I277" s="63">
        <f>SUMIFS(Mai!$I$5:$I$605,Mai!$U$5:$U$605,"Despesa",Mai!$G$5:$G$605,DRE!$D277)</f>
        <v>0</v>
      </c>
      <c r="J277" s="63">
        <f>SUMIFS(Jun!$I$5:$I$605,Jun!$U$5:$U$605,"Despesa",Jun!$G$5:$G$605,DRE!$D277)</f>
        <v>0</v>
      </c>
      <c r="K277" s="63">
        <f>SUMIFS(Jul!$I$5:$I$605,Jul!$U$5:$U$605,"Despesa",Jul!$G$5:$G$605,DRE!$D277)</f>
        <v>0</v>
      </c>
      <c r="L277" s="63">
        <f>SUMIFS(Ago!$I$5:$I$605,Ago!$U$5:$U$605,"Despesa",Ago!$G$5:$G$605,DRE!$D277)</f>
        <v>0</v>
      </c>
      <c r="M277" s="63">
        <f>SUMIFS(Set!$I$5:$I$605,Set!$U$5:$U$605,"Despesa",Set!$G$5:$G$605,DRE!$D277)</f>
        <v>0</v>
      </c>
      <c r="N277" s="63">
        <f>SUMIFS(Out!$I$5:$I$605,Out!$U$5:$U$605,"Despesa",Out!$G$5:$G$605,DRE!$D277)</f>
        <v>0</v>
      </c>
      <c r="O277" s="63">
        <f>SUMIFS(Nov!$I$5:$I$605,Nov!$U$5:$U$605,"Despesa",Nov!$G$5:$G$605,DRE!$D277)</f>
        <v>0</v>
      </c>
      <c r="P277" s="63">
        <f>SUMIFS(Dez!$I$5:$I$605,Dez!$U$5:$U$605,"Despesa",Dez!$G$5:$G$605,DRE!$D277)</f>
        <v>0</v>
      </c>
      <c r="Q277" s="63">
        <f t="shared" si="18"/>
        <v>0</v>
      </c>
    </row>
    <row r="278" spans="2:17" ht="28.5" customHeight="1" thickTop="1" thickBot="1" x14ac:dyDescent="0.3">
      <c r="B278" s="85">
        <v>275</v>
      </c>
      <c r="C278" s="46" t="str">
        <f>'PC Despesas'!C61</f>
        <v>5.1.57</v>
      </c>
      <c r="D278" s="47" t="str">
        <f>VLOOKUP(C278,'PC Despesas'!$C$4:$D$103,2,FALSE)</f>
        <v>-</v>
      </c>
      <c r="E278" s="63">
        <f>SUMIFS(Jan!$I$5:$I$605,Jan!$U$5:$U$605,"Despesa",Jan!$G$5:$G$605,DRE!$D278)</f>
        <v>0</v>
      </c>
      <c r="F278" s="63">
        <f>SUMIFS(Fev!$I$5:$I$605,Fev!$U$5:$U$605,"Despesa",Fev!$G$5:$G$605,DRE!$D278)</f>
        <v>0</v>
      </c>
      <c r="G278" s="63">
        <f>SUMIFS(Mar!$I$5:$I$605,Mar!$U$5:$U$605,"Despesa",Mar!$G$5:$G$605,DRE!$D278)</f>
        <v>0</v>
      </c>
      <c r="H278" s="63">
        <f>SUMIFS(Abr!$I$5:$I$605,Abr!$U$5:$U$605,"Despesa",Abr!$G$5:$G$605,DRE!$D278)</f>
        <v>0</v>
      </c>
      <c r="I278" s="63">
        <f>SUMIFS(Mai!$I$5:$I$605,Mai!$U$5:$U$605,"Despesa",Mai!$G$5:$G$605,DRE!$D278)</f>
        <v>0</v>
      </c>
      <c r="J278" s="63">
        <f>SUMIFS(Jun!$I$5:$I$605,Jun!$U$5:$U$605,"Despesa",Jun!$G$5:$G$605,DRE!$D278)</f>
        <v>0</v>
      </c>
      <c r="K278" s="63">
        <f>SUMIFS(Jul!$I$5:$I$605,Jul!$U$5:$U$605,"Despesa",Jul!$G$5:$G$605,DRE!$D278)</f>
        <v>0</v>
      </c>
      <c r="L278" s="63">
        <f>SUMIFS(Ago!$I$5:$I$605,Ago!$U$5:$U$605,"Despesa",Ago!$G$5:$G$605,DRE!$D278)</f>
        <v>0</v>
      </c>
      <c r="M278" s="63">
        <f>SUMIFS(Set!$I$5:$I$605,Set!$U$5:$U$605,"Despesa",Set!$G$5:$G$605,DRE!$D278)</f>
        <v>0</v>
      </c>
      <c r="N278" s="63">
        <f>SUMIFS(Out!$I$5:$I$605,Out!$U$5:$U$605,"Despesa",Out!$G$5:$G$605,DRE!$D278)</f>
        <v>0</v>
      </c>
      <c r="O278" s="63">
        <f>SUMIFS(Nov!$I$5:$I$605,Nov!$U$5:$U$605,"Despesa",Nov!$G$5:$G$605,DRE!$D278)</f>
        <v>0</v>
      </c>
      <c r="P278" s="63">
        <f>SUMIFS(Dez!$I$5:$I$605,Dez!$U$5:$U$605,"Despesa",Dez!$G$5:$G$605,DRE!$D278)</f>
        <v>0</v>
      </c>
      <c r="Q278" s="63">
        <f t="shared" si="18"/>
        <v>0</v>
      </c>
    </row>
    <row r="279" spans="2:17" ht="28.5" customHeight="1" thickTop="1" thickBot="1" x14ac:dyDescent="0.3">
      <c r="B279" s="85">
        <v>276</v>
      </c>
      <c r="C279" s="46" t="str">
        <f>'PC Despesas'!C62</f>
        <v>5.1.58</v>
      </c>
      <c r="D279" s="47" t="str">
        <f>VLOOKUP(C279,'PC Despesas'!$C$4:$D$103,2,FALSE)</f>
        <v>-</v>
      </c>
      <c r="E279" s="63">
        <f>SUMIFS(Jan!$I$5:$I$605,Jan!$U$5:$U$605,"Despesa",Jan!$G$5:$G$605,DRE!$D279)</f>
        <v>0</v>
      </c>
      <c r="F279" s="63">
        <f>SUMIFS(Fev!$I$5:$I$605,Fev!$U$5:$U$605,"Despesa",Fev!$G$5:$G$605,DRE!$D279)</f>
        <v>0</v>
      </c>
      <c r="G279" s="63">
        <f>SUMIFS(Mar!$I$5:$I$605,Mar!$U$5:$U$605,"Despesa",Mar!$G$5:$G$605,DRE!$D279)</f>
        <v>0</v>
      </c>
      <c r="H279" s="63">
        <f>SUMIFS(Abr!$I$5:$I$605,Abr!$U$5:$U$605,"Despesa",Abr!$G$5:$G$605,DRE!$D279)</f>
        <v>0</v>
      </c>
      <c r="I279" s="63">
        <f>SUMIFS(Mai!$I$5:$I$605,Mai!$U$5:$U$605,"Despesa",Mai!$G$5:$G$605,DRE!$D279)</f>
        <v>0</v>
      </c>
      <c r="J279" s="63">
        <f>SUMIFS(Jun!$I$5:$I$605,Jun!$U$5:$U$605,"Despesa",Jun!$G$5:$G$605,DRE!$D279)</f>
        <v>0</v>
      </c>
      <c r="K279" s="63">
        <f>SUMIFS(Jul!$I$5:$I$605,Jul!$U$5:$U$605,"Despesa",Jul!$G$5:$G$605,DRE!$D279)</f>
        <v>0</v>
      </c>
      <c r="L279" s="63">
        <f>SUMIFS(Ago!$I$5:$I$605,Ago!$U$5:$U$605,"Despesa",Ago!$G$5:$G$605,DRE!$D279)</f>
        <v>0</v>
      </c>
      <c r="M279" s="63">
        <f>SUMIFS(Set!$I$5:$I$605,Set!$U$5:$U$605,"Despesa",Set!$G$5:$G$605,DRE!$D279)</f>
        <v>0</v>
      </c>
      <c r="N279" s="63">
        <f>SUMIFS(Out!$I$5:$I$605,Out!$U$5:$U$605,"Despesa",Out!$G$5:$G$605,DRE!$D279)</f>
        <v>0</v>
      </c>
      <c r="O279" s="63">
        <f>SUMIFS(Nov!$I$5:$I$605,Nov!$U$5:$U$605,"Despesa",Nov!$G$5:$G$605,DRE!$D279)</f>
        <v>0</v>
      </c>
      <c r="P279" s="63">
        <f>SUMIFS(Dez!$I$5:$I$605,Dez!$U$5:$U$605,"Despesa",Dez!$G$5:$G$605,DRE!$D279)</f>
        <v>0</v>
      </c>
      <c r="Q279" s="63">
        <f t="shared" si="18"/>
        <v>0</v>
      </c>
    </row>
    <row r="280" spans="2:17" ht="28.5" customHeight="1" thickTop="1" thickBot="1" x14ac:dyDescent="0.3">
      <c r="B280" s="85">
        <v>277</v>
      </c>
      <c r="C280" s="46" t="str">
        <f>'PC Despesas'!C63</f>
        <v>5.1.59</v>
      </c>
      <c r="D280" s="47" t="str">
        <f>VLOOKUP(C280,'PC Despesas'!$C$4:$D$103,2,FALSE)</f>
        <v>-</v>
      </c>
      <c r="E280" s="63">
        <f>SUMIFS(Jan!$I$5:$I$605,Jan!$U$5:$U$605,"Despesa",Jan!$G$5:$G$605,DRE!$D280)</f>
        <v>0</v>
      </c>
      <c r="F280" s="63">
        <f>SUMIFS(Fev!$I$5:$I$605,Fev!$U$5:$U$605,"Despesa",Fev!$G$5:$G$605,DRE!$D280)</f>
        <v>0</v>
      </c>
      <c r="G280" s="63">
        <f>SUMIFS(Mar!$I$5:$I$605,Mar!$U$5:$U$605,"Despesa",Mar!$G$5:$G$605,DRE!$D280)</f>
        <v>0</v>
      </c>
      <c r="H280" s="63">
        <f>SUMIFS(Abr!$I$5:$I$605,Abr!$U$5:$U$605,"Despesa",Abr!$G$5:$G$605,DRE!$D280)</f>
        <v>0</v>
      </c>
      <c r="I280" s="63">
        <f>SUMIFS(Mai!$I$5:$I$605,Mai!$U$5:$U$605,"Despesa",Mai!$G$5:$G$605,DRE!$D280)</f>
        <v>0</v>
      </c>
      <c r="J280" s="63">
        <f>SUMIFS(Jun!$I$5:$I$605,Jun!$U$5:$U$605,"Despesa",Jun!$G$5:$G$605,DRE!$D280)</f>
        <v>0</v>
      </c>
      <c r="K280" s="63">
        <f>SUMIFS(Jul!$I$5:$I$605,Jul!$U$5:$U$605,"Despesa",Jul!$G$5:$G$605,DRE!$D280)</f>
        <v>0</v>
      </c>
      <c r="L280" s="63">
        <f>SUMIFS(Ago!$I$5:$I$605,Ago!$U$5:$U$605,"Despesa",Ago!$G$5:$G$605,DRE!$D280)</f>
        <v>0</v>
      </c>
      <c r="M280" s="63">
        <f>SUMIFS(Set!$I$5:$I$605,Set!$U$5:$U$605,"Despesa",Set!$G$5:$G$605,DRE!$D280)</f>
        <v>0</v>
      </c>
      <c r="N280" s="63">
        <f>SUMIFS(Out!$I$5:$I$605,Out!$U$5:$U$605,"Despesa",Out!$G$5:$G$605,DRE!$D280)</f>
        <v>0</v>
      </c>
      <c r="O280" s="63">
        <f>SUMIFS(Nov!$I$5:$I$605,Nov!$U$5:$U$605,"Despesa",Nov!$G$5:$G$605,DRE!$D280)</f>
        <v>0</v>
      </c>
      <c r="P280" s="63">
        <f>SUMIFS(Dez!$I$5:$I$605,Dez!$U$5:$U$605,"Despesa",Dez!$G$5:$G$605,DRE!$D280)</f>
        <v>0</v>
      </c>
      <c r="Q280" s="63">
        <f t="shared" si="18"/>
        <v>0</v>
      </c>
    </row>
    <row r="281" spans="2:17" ht="28.5" customHeight="1" thickTop="1" thickBot="1" x14ac:dyDescent="0.3">
      <c r="B281" s="85">
        <v>278</v>
      </c>
      <c r="C281" s="46" t="str">
        <f>'PC Despesas'!C64</f>
        <v>5.1.60</v>
      </c>
      <c r="D281" s="47" t="str">
        <f>VLOOKUP(C281,'PC Despesas'!$C$4:$D$103,2,FALSE)</f>
        <v>-</v>
      </c>
      <c r="E281" s="63">
        <f>SUMIFS(Jan!$I$5:$I$605,Jan!$U$5:$U$605,"Despesa",Jan!$G$5:$G$605,DRE!$D281)</f>
        <v>0</v>
      </c>
      <c r="F281" s="63">
        <f>SUMIFS(Fev!$I$5:$I$605,Fev!$U$5:$U$605,"Despesa",Fev!$G$5:$G$605,DRE!$D281)</f>
        <v>0</v>
      </c>
      <c r="G281" s="63">
        <f>SUMIFS(Mar!$I$5:$I$605,Mar!$U$5:$U$605,"Despesa",Mar!$G$5:$G$605,DRE!$D281)</f>
        <v>0</v>
      </c>
      <c r="H281" s="63">
        <f>SUMIFS(Abr!$I$5:$I$605,Abr!$U$5:$U$605,"Despesa",Abr!$G$5:$G$605,DRE!$D281)</f>
        <v>0</v>
      </c>
      <c r="I281" s="63">
        <f>SUMIFS(Mai!$I$5:$I$605,Mai!$U$5:$U$605,"Despesa",Mai!$G$5:$G$605,DRE!$D281)</f>
        <v>0</v>
      </c>
      <c r="J281" s="63">
        <f>SUMIFS(Jun!$I$5:$I$605,Jun!$U$5:$U$605,"Despesa",Jun!$G$5:$G$605,DRE!$D281)</f>
        <v>0</v>
      </c>
      <c r="K281" s="63">
        <f>SUMIFS(Jul!$I$5:$I$605,Jul!$U$5:$U$605,"Despesa",Jul!$G$5:$G$605,DRE!$D281)</f>
        <v>0</v>
      </c>
      <c r="L281" s="63">
        <f>SUMIFS(Ago!$I$5:$I$605,Ago!$U$5:$U$605,"Despesa",Ago!$G$5:$G$605,DRE!$D281)</f>
        <v>0</v>
      </c>
      <c r="M281" s="63">
        <f>SUMIFS(Set!$I$5:$I$605,Set!$U$5:$U$605,"Despesa",Set!$G$5:$G$605,DRE!$D281)</f>
        <v>0</v>
      </c>
      <c r="N281" s="63">
        <f>SUMIFS(Out!$I$5:$I$605,Out!$U$5:$U$605,"Despesa",Out!$G$5:$G$605,DRE!$D281)</f>
        <v>0</v>
      </c>
      <c r="O281" s="63">
        <f>SUMIFS(Nov!$I$5:$I$605,Nov!$U$5:$U$605,"Despesa",Nov!$G$5:$G$605,DRE!$D281)</f>
        <v>0</v>
      </c>
      <c r="P281" s="63">
        <f>SUMIFS(Dez!$I$5:$I$605,Dez!$U$5:$U$605,"Despesa",Dez!$G$5:$G$605,DRE!$D281)</f>
        <v>0</v>
      </c>
      <c r="Q281" s="63">
        <f t="shared" si="18"/>
        <v>0</v>
      </c>
    </row>
    <row r="282" spans="2:17" ht="28.5" customHeight="1" thickTop="1" thickBot="1" x14ac:dyDescent="0.3">
      <c r="B282" s="85">
        <v>279</v>
      </c>
      <c r="C282" s="46" t="str">
        <f>'PC Despesas'!C65</f>
        <v>5.1.61</v>
      </c>
      <c r="D282" s="47" t="str">
        <f>VLOOKUP(C282,'PC Despesas'!$C$4:$D$103,2,FALSE)</f>
        <v>-</v>
      </c>
      <c r="E282" s="63">
        <f>SUMIFS(Jan!$I$5:$I$605,Jan!$U$5:$U$605,"Despesa",Jan!$G$5:$G$605,DRE!$D282)</f>
        <v>0</v>
      </c>
      <c r="F282" s="63">
        <f>SUMIFS(Fev!$I$5:$I$605,Fev!$U$5:$U$605,"Despesa",Fev!$G$5:$G$605,DRE!$D282)</f>
        <v>0</v>
      </c>
      <c r="G282" s="63">
        <f>SUMIFS(Mar!$I$5:$I$605,Mar!$U$5:$U$605,"Despesa",Mar!$G$5:$G$605,DRE!$D282)</f>
        <v>0</v>
      </c>
      <c r="H282" s="63">
        <f>SUMIFS(Abr!$I$5:$I$605,Abr!$U$5:$U$605,"Despesa",Abr!$G$5:$G$605,DRE!$D282)</f>
        <v>0</v>
      </c>
      <c r="I282" s="63">
        <f>SUMIFS(Mai!$I$5:$I$605,Mai!$U$5:$U$605,"Despesa",Mai!$G$5:$G$605,DRE!$D282)</f>
        <v>0</v>
      </c>
      <c r="J282" s="63">
        <f>SUMIFS(Jun!$I$5:$I$605,Jun!$U$5:$U$605,"Despesa",Jun!$G$5:$G$605,DRE!$D282)</f>
        <v>0</v>
      </c>
      <c r="K282" s="63">
        <f>SUMIFS(Jul!$I$5:$I$605,Jul!$U$5:$U$605,"Despesa",Jul!$G$5:$G$605,DRE!$D282)</f>
        <v>0</v>
      </c>
      <c r="L282" s="63">
        <f>SUMIFS(Ago!$I$5:$I$605,Ago!$U$5:$U$605,"Despesa",Ago!$G$5:$G$605,DRE!$D282)</f>
        <v>0</v>
      </c>
      <c r="M282" s="63">
        <f>SUMIFS(Set!$I$5:$I$605,Set!$U$5:$U$605,"Despesa",Set!$G$5:$G$605,DRE!$D282)</f>
        <v>0</v>
      </c>
      <c r="N282" s="63">
        <f>SUMIFS(Out!$I$5:$I$605,Out!$U$5:$U$605,"Despesa",Out!$G$5:$G$605,DRE!$D282)</f>
        <v>0</v>
      </c>
      <c r="O282" s="63">
        <f>SUMIFS(Nov!$I$5:$I$605,Nov!$U$5:$U$605,"Despesa",Nov!$G$5:$G$605,DRE!$D282)</f>
        <v>0</v>
      </c>
      <c r="P282" s="63">
        <f>SUMIFS(Dez!$I$5:$I$605,Dez!$U$5:$U$605,"Despesa",Dez!$G$5:$G$605,DRE!$D282)</f>
        <v>0</v>
      </c>
      <c r="Q282" s="63">
        <f t="shared" si="18"/>
        <v>0</v>
      </c>
    </row>
    <row r="283" spans="2:17" ht="28.5" customHeight="1" thickTop="1" thickBot="1" x14ac:dyDescent="0.3">
      <c r="B283" s="85">
        <v>280</v>
      </c>
      <c r="C283" s="46" t="str">
        <f>'PC Despesas'!C66</f>
        <v>5.1.62</v>
      </c>
      <c r="D283" s="47" t="str">
        <f>VLOOKUP(C283,'PC Despesas'!$C$4:$D$103,2,FALSE)</f>
        <v>-</v>
      </c>
      <c r="E283" s="63">
        <f>SUMIFS(Jan!$I$5:$I$605,Jan!$U$5:$U$605,"Despesa",Jan!$G$5:$G$605,DRE!$D283)</f>
        <v>0</v>
      </c>
      <c r="F283" s="63">
        <f>SUMIFS(Fev!$I$5:$I$605,Fev!$U$5:$U$605,"Despesa",Fev!$G$5:$G$605,DRE!$D283)</f>
        <v>0</v>
      </c>
      <c r="G283" s="63">
        <f>SUMIFS(Mar!$I$5:$I$605,Mar!$U$5:$U$605,"Despesa",Mar!$G$5:$G$605,DRE!$D283)</f>
        <v>0</v>
      </c>
      <c r="H283" s="63">
        <f>SUMIFS(Abr!$I$5:$I$605,Abr!$U$5:$U$605,"Despesa",Abr!$G$5:$G$605,DRE!$D283)</f>
        <v>0</v>
      </c>
      <c r="I283" s="63">
        <f>SUMIFS(Mai!$I$5:$I$605,Mai!$U$5:$U$605,"Despesa",Mai!$G$5:$G$605,DRE!$D283)</f>
        <v>0</v>
      </c>
      <c r="J283" s="63">
        <f>SUMIFS(Jun!$I$5:$I$605,Jun!$U$5:$U$605,"Despesa",Jun!$G$5:$G$605,DRE!$D283)</f>
        <v>0</v>
      </c>
      <c r="K283" s="63">
        <f>SUMIFS(Jul!$I$5:$I$605,Jul!$U$5:$U$605,"Despesa",Jul!$G$5:$G$605,DRE!$D283)</f>
        <v>0</v>
      </c>
      <c r="L283" s="63">
        <f>SUMIFS(Ago!$I$5:$I$605,Ago!$U$5:$U$605,"Despesa",Ago!$G$5:$G$605,DRE!$D283)</f>
        <v>0</v>
      </c>
      <c r="M283" s="63">
        <f>SUMIFS(Set!$I$5:$I$605,Set!$U$5:$U$605,"Despesa",Set!$G$5:$G$605,DRE!$D283)</f>
        <v>0</v>
      </c>
      <c r="N283" s="63">
        <f>SUMIFS(Out!$I$5:$I$605,Out!$U$5:$U$605,"Despesa",Out!$G$5:$G$605,DRE!$D283)</f>
        <v>0</v>
      </c>
      <c r="O283" s="63">
        <f>SUMIFS(Nov!$I$5:$I$605,Nov!$U$5:$U$605,"Despesa",Nov!$G$5:$G$605,DRE!$D283)</f>
        <v>0</v>
      </c>
      <c r="P283" s="63">
        <f>SUMIFS(Dez!$I$5:$I$605,Dez!$U$5:$U$605,"Despesa",Dez!$G$5:$G$605,DRE!$D283)</f>
        <v>0</v>
      </c>
      <c r="Q283" s="63">
        <f t="shared" si="18"/>
        <v>0</v>
      </c>
    </row>
    <row r="284" spans="2:17" ht="28.5" customHeight="1" thickTop="1" thickBot="1" x14ac:dyDescent="0.3">
      <c r="B284" s="85">
        <v>281</v>
      </c>
      <c r="C284" s="46" t="str">
        <f>'PC Despesas'!C67</f>
        <v>5.1.63</v>
      </c>
      <c r="D284" s="47" t="str">
        <f>VLOOKUP(C284,'PC Despesas'!$C$4:$D$103,2,FALSE)</f>
        <v>-</v>
      </c>
      <c r="E284" s="63">
        <f>SUMIFS(Jan!$I$5:$I$605,Jan!$U$5:$U$605,"Despesa",Jan!$G$5:$G$605,DRE!$D284)</f>
        <v>0</v>
      </c>
      <c r="F284" s="63">
        <f>SUMIFS(Fev!$I$5:$I$605,Fev!$U$5:$U$605,"Despesa",Fev!$G$5:$G$605,DRE!$D284)</f>
        <v>0</v>
      </c>
      <c r="G284" s="63">
        <f>SUMIFS(Mar!$I$5:$I$605,Mar!$U$5:$U$605,"Despesa",Mar!$G$5:$G$605,DRE!$D284)</f>
        <v>0</v>
      </c>
      <c r="H284" s="63">
        <f>SUMIFS(Abr!$I$5:$I$605,Abr!$U$5:$U$605,"Despesa",Abr!$G$5:$G$605,DRE!$D284)</f>
        <v>0</v>
      </c>
      <c r="I284" s="63">
        <f>SUMIFS(Mai!$I$5:$I$605,Mai!$U$5:$U$605,"Despesa",Mai!$G$5:$G$605,DRE!$D284)</f>
        <v>0</v>
      </c>
      <c r="J284" s="63">
        <f>SUMIFS(Jun!$I$5:$I$605,Jun!$U$5:$U$605,"Despesa",Jun!$G$5:$G$605,DRE!$D284)</f>
        <v>0</v>
      </c>
      <c r="K284" s="63">
        <f>SUMIFS(Jul!$I$5:$I$605,Jul!$U$5:$U$605,"Despesa",Jul!$G$5:$G$605,DRE!$D284)</f>
        <v>0</v>
      </c>
      <c r="L284" s="63">
        <f>SUMIFS(Ago!$I$5:$I$605,Ago!$U$5:$U$605,"Despesa",Ago!$G$5:$G$605,DRE!$D284)</f>
        <v>0</v>
      </c>
      <c r="M284" s="63">
        <f>SUMIFS(Set!$I$5:$I$605,Set!$U$5:$U$605,"Despesa",Set!$G$5:$G$605,DRE!$D284)</f>
        <v>0</v>
      </c>
      <c r="N284" s="63">
        <f>SUMIFS(Out!$I$5:$I$605,Out!$U$5:$U$605,"Despesa",Out!$G$5:$G$605,DRE!$D284)</f>
        <v>0</v>
      </c>
      <c r="O284" s="63">
        <f>SUMIFS(Nov!$I$5:$I$605,Nov!$U$5:$U$605,"Despesa",Nov!$G$5:$G$605,DRE!$D284)</f>
        <v>0</v>
      </c>
      <c r="P284" s="63">
        <f>SUMIFS(Dez!$I$5:$I$605,Dez!$U$5:$U$605,"Despesa",Dez!$G$5:$G$605,DRE!$D284)</f>
        <v>0</v>
      </c>
      <c r="Q284" s="63">
        <f t="shared" si="18"/>
        <v>0</v>
      </c>
    </row>
    <row r="285" spans="2:17" ht="28.5" customHeight="1" thickTop="1" thickBot="1" x14ac:dyDescent="0.3">
      <c r="B285" s="85">
        <v>282</v>
      </c>
      <c r="C285" s="46" t="str">
        <f>'PC Despesas'!C68</f>
        <v>5.1.64</v>
      </c>
      <c r="D285" s="47" t="str">
        <f>VLOOKUP(C285,'PC Despesas'!$C$4:$D$103,2,FALSE)</f>
        <v>-</v>
      </c>
      <c r="E285" s="63">
        <f>SUMIFS(Jan!$I$5:$I$605,Jan!$U$5:$U$605,"Despesa",Jan!$G$5:$G$605,DRE!$D285)</f>
        <v>0</v>
      </c>
      <c r="F285" s="63">
        <f>SUMIFS(Fev!$I$5:$I$605,Fev!$U$5:$U$605,"Despesa",Fev!$G$5:$G$605,DRE!$D285)</f>
        <v>0</v>
      </c>
      <c r="G285" s="63">
        <f>SUMIFS(Mar!$I$5:$I$605,Mar!$U$5:$U$605,"Despesa",Mar!$G$5:$G$605,DRE!$D285)</f>
        <v>0</v>
      </c>
      <c r="H285" s="63">
        <f>SUMIFS(Abr!$I$5:$I$605,Abr!$U$5:$U$605,"Despesa",Abr!$G$5:$G$605,DRE!$D285)</f>
        <v>0</v>
      </c>
      <c r="I285" s="63">
        <f>SUMIFS(Mai!$I$5:$I$605,Mai!$U$5:$U$605,"Despesa",Mai!$G$5:$G$605,DRE!$D285)</f>
        <v>0</v>
      </c>
      <c r="J285" s="63">
        <f>SUMIFS(Jun!$I$5:$I$605,Jun!$U$5:$U$605,"Despesa",Jun!$G$5:$G$605,DRE!$D285)</f>
        <v>0</v>
      </c>
      <c r="K285" s="63">
        <f>SUMIFS(Jul!$I$5:$I$605,Jul!$U$5:$U$605,"Despesa",Jul!$G$5:$G$605,DRE!$D285)</f>
        <v>0</v>
      </c>
      <c r="L285" s="63">
        <f>SUMIFS(Ago!$I$5:$I$605,Ago!$U$5:$U$605,"Despesa",Ago!$G$5:$G$605,DRE!$D285)</f>
        <v>0</v>
      </c>
      <c r="M285" s="63">
        <f>SUMIFS(Set!$I$5:$I$605,Set!$U$5:$U$605,"Despesa",Set!$G$5:$G$605,DRE!$D285)</f>
        <v>0</v>
      </c>
      <c r="N285" s="63">
        <f>SUMIFS(Out!$I$5:$I$605,Out!$U$5:$U$605,"Despesa",Out!$G$5:$G$605,DRE!$D285)</f>
        <v>0</v>
      </c>
      <c r="O285" s="63">
        <f>SUMIFS(Nov!$I$5:$I$605,Nov!$U$5:$U$605,"Despesa",Nov!$G$5:$G$605,DRE!$D285)</f>
        <v>0</v>
      </c>
      <c r="P285" s="63">
        <f>SUMIFS(Dez!$I$5:$I$605,Dez!$U$5:$U$605,"Despesa",Dez!$G$5:$G$605,DRE!$D285)</f>
        <v>0</v>
      </c>
      <c r="Q285" s="63">
        <f t="shared" si="18"/>
        <v>0</v>
      </c>
    </row>
    <row r="286" spans="2:17" ht="28.5" customHeight="1" thickTop="1" thickBot="1" x14ac:dyDescent="0.3">
      <c r="B286" s="85">
        <v>283</v>
      </c>
      <c r="C286" s="46" t="str">
        <f>'PC Despesas'!C69</f>
        <v>5.1.65</v>
      </c>
      <c r="D286" s="47" t="str">
        <f>VLOOKUP(C286,'PC Despesas'!$C$4:$D$103,2,FALSE)</f>
        <v>-</v>
      </c>
      <c r="E286" s="63">
        <f>SUMIFS(Jan!$I$5:$I$605,Jan!$U$5:$U$605,"Despesa",Jan!$G$5:$G$605,DRE!$D286)</f>
        <v>0</v>
      </c>
      <c r="F286" s="63">
        <f>SUMIFS(Fev!$I$5:$I$605,Fev!$U$5:$U$605,"Despesa",Fev!$G$5:$G$605,DRE!$D286)</f>
        <v>0</v>
      </c>
      <c r="G286" s="63">
        <f>SUMIFS(Mar!$I$5:$I$605,Mar!$U$5:$U$605,"Despesa",Mar!$G$5:$G$605,DRE!$D286)</f>
        <v>0</v>
      </c>
      <c r="H286" s="63">
        <f>SUMIFS(Abr!$I$5:$I$605,Abr!$U$5:$U$605,"Despesa",Abr!$G$5:$G$605,DRE!$D286)</f>
        <v>0</v>
      </c>
      <c r="I286" s="63">
        <f>SUMIFS(Mai!$I$5:$I$605,Mai!$U$5:$U$605,"Despesa",Mai!$G$5:$G$605,DRE!$D286)</f>
        <v>0</v>
      </c>
      <c r="J286" s="63">
        <f>SUMIFS(Jun!$I$5:$I$605,Jun!$U$5:$U$605,"Despesa",Jun!$G$5:$G$605,DRE!$D286)</f>
        <v>0</v>
      </c>
      <c r="K286" s="63">
        <f>SUMIFS(Jul!$I$5:$I$605,Jul!$U$5:$U$605,"Despesa",Jul!$G$5:$G$605,DRE!$D286)</f>
        <v>0</v>
      </c>
      <c r="L286" s="63">
        <f>SUMIFS(Ago!$I$5:$I$605,Ago!$U$5:$U$605,"Despesa",Ago!$G$5:$G$605,DRE!$D286)</f>
        <v>0</v>
      </c>
      <c r="M286" s="63">
        <f>SUMIFS(Set!$I$5:$I$605,Set!$U$5:$U$605,"Despesa",Set!$G$5:$G$605,DRE!$D286)</f>
        <v>0</v>
      </c>
      <c r="N286" s="63">
        <f>SUMIFS(Out!$I$5:$I$605,Out!$U$5:$U$605,"Despesa",Out!$G$5:$G$605,DRE!$D286)</f>
        <v>0</v>
      </c>
      <c r="O286" s="63">
        <f>SUMIFS(Nov!$I$5:$I$605,Nov!$U$5:$U$605,"Despesa",Nov!$G$5:$G$605,DRE!$D286)</f>
        <v>0</v>
      </c>
      <c r="P286" s="63">
        <f>SUMIFS(Dez!$I$5:$I$605,Dez!$U$5:$U$605,"Despesa",Dez!$G$5:$G$605,DRE!$D286)</f>
        <v>0</v>
      </c>
      <c r="Q286" s="63">
        <f t="shared" si="18"/>
        <v>0</v>
      </c>
    </row>
    <row r="287" spans="2:17" ht="28.5" customHeight="1" thickTop="1" thickBot="1" x14ac:dyDescent="0.3">
      <c r="B287" s="85">
        <v>284</v>
      </c>
      <c r="C287" s="46" t="str">
        <f>'PC Despesas'!C70</f>
        <v>5.1.66</v>
      </c>
      <c r="D287" s="47" t="str">
        <f>VLOOKUP(C287,'PC Despesas'!$C$4:$D$103,2,FALSE)</f>
        <v>-</v>
      </c>
      <c r="E287" s="63">
        <f>SUMIFS(Jan!$I$5:$I$605,Jan!$U$5:$U$605,"Despesa",Jan!$G$5:$G$605,DRE!$D287)</f>
        <v>0</v>
      </c>
      <c r="F287" s="63">
        <f>SUMIFS(Fev!$I$5:$I$605,Fev!$U$5:$U$605,"Despesa",Fev!$G$5:$G$605,DRE!$D287)</f>
        <v>0</v>
      </c>
      <c r="G287" s="63">
        <f>SUMIFS(Mar!$I$5:$I$605,Mar!$U$5:$U$605,"Despesa",Mar!$G$5:$G$605,DRE!$D287)</f>
        <v>0</v>
      </c>
      <c r="H287" s="63">
        <f>SUMIFS(Abr!$I$5:$I$605,Abr!$U$5:$U$605,"Despesa",Abr!$G$5:$G$605,DRE!$D287)</f>
        <v>0</v>
      </c>
      <c r="I287" s="63">
        <f>SUMIFS(Mai!$I$5:$I$605,Mai!$U$5:$U$605,"Despesa",Mai!$G$5:$G$605,DRE!$D287)</f>
        <v>0</v>
      </c>
      <c r="J287" s="63">
        <f>SUMIFS(Jun!$I$5:$I$605,Jun!$U$5:$U$605,"Despesa",Jun!$G$5:$G$605,DRE!$D287)</f>
        <v>0</v>
      </c>
      <c r="K287" s="63">
        <f>SUMIFS(Jul!$I$5:$I$605,Jul!$U$5:$U$605,"Despesa",Jul!$G$5:$G$605,DRE!$D287)</f>
        <v>0</v>
      </c>
      <c r="L287" s="63">
        <f>SUMIFS(Ago!$I$5:$I$605,Ago!$U$5:$U$605,"Despesa",Ago!$G$5:$G$605,DRE!$D287)</f>
        <v>0</v>
      </c>
      <c r="M287" s="63">
        <f>SUMIFS(Set!$I$5:$I$605,Set!$U$5:$U$605,"Despesa",Set!$G$5:$G$605,DRE!$D287)</f>
        <v>0</v>
      </c>
      <c r="N287" s="63">
        <f>SUMIFS(Out!$I$5:$I$605,Out!$U$5:$U$605,"Despesa",Out!$G$5:$G$605,DRE!$D287)</f>
        <v>0</v>
      </c>
      <c r="O287" s="63">
        <f>SUMIFS(Nov!$I$5:$I$605,Nov!$U$5:$U$605,"Despesa",Nov!$G$5:$G$605,DRE!$D287)</f>
        <v>0</v>
      </c>
      <c r="P287" s="63">
        <f>SUMIFS(Dez!$I$5:$I$605,Dez!$U$5:$U$605,"Despesa",Dez!$G$5:$G$605,DRE!$D287)</f>
        <v>0</v>
      </c>
      <c r="Q287" s="63">
        <f t="shared" ref="Q287:Q320" si="19">SUM(E287:P287)</f>
        <v>0</v>
      </c>
    </row>
    <row r="288" spans="2:17" ht="28.5" customHeight="1" thickTop="1" thickBot="1" x14ac:dyDescent="0.3">
      <c r="B288" s="85">
        <v>285</v>
      </c>
      <c r="C288" s="46" t="str">
        <f>'PC Despesas'!C71</f>
        <v>5.1.67</v>
      </c>
      <c r="D288" s="47" t="str">
        <f>VLOOKUP(C288,'PC Despesas'!$C$4:$D$103,2,FALSE)</f>
        <v>-</v>
      </c>
      <c r="E288" s="63">
        <f>SUMIFS(Jan!$I$5:$I$605,Jan!$U$5:$U$605,"Despesa",Jan!$G$5:$G$605,DRE!$D288)</f>
        <v>0</v>
      </c>
      <c r="F288" s="63">
        <f>SUMIFS(Fev!$I$5:$I$605,Fev!$U$5:$U$605,"Despesa",Fev!$G$5:$G$605,DRE!$D288)</f>
        <v>0</v>
      </c>
      <c r="G288" s="63">
        <f>SUMIFS(Mar!$I$5:$I$605,Mar!$U$5:$U$605,"Despesa",Mar!$G$5:$G$605,DRE!$D288)</f>
        <v>0</v>
      </c>
      <c r="H288" s="63">
        <f>SUMIFS(Abr!$I$5:$I$605,Abr!$U$5:$U$605,"Despesa",Abr!$G$5:$G$605,DRE!$D288)</f>
        <v>0</v>
      </c>
      <c r="I288" s="63">
        <f>SUMIFS(Mai!$I$5:$I$605,Mai!$U$5:$U$605,"Despesa",Mai!$G$5:$G$605,DRE!$D288)</f>
        <v>0</v>
      </c>
      <c r="J288" s="63">
        <f>SUMIFS(Jun!$I$5:$I$605,Jun!$U$5:$U$605,"Despesa",Jun!$G$5:$G$605,DRE!$D288)</f>
        <v>0</v>
      </c>
      <c r="K288" s="63">
        <f>SUMIFS(Jul!$I$5:$I$605,Jul!$U$5:$U$605,"Despesa",Jul!$G$5:$G$605,DRE!$D288)</f>
        <v>0</v>
      </c>
      <c r="L288" s="63">
        <f>SUMIFS(Ago!$I$5:$I$605,Ago!$U$5:$U$605,"Despesa",Ago!$G$5:$G$605,DRE!$D288)</f>
        <v>0</v>
      </c>
      <c r="M288" s="63">
        <f>SUMIFS(Set!$I$5:$I$605,Set!$U$5:$U$605,"Despesa",Set!$G$5:$G$605,DRE!$D288)</f>
        <v>0</v>
      </c>
      <c r="N288" s="63">
        <f>SUMIFS(Out!$I$5:$I$605,Out!$U$5:$U$605,"Despesa",Out!$G$5:$G$605,DRE!$D288)</f>
        <v>0</v>
      </c>
      <c r="O288" s="63">
        <f>SUMIFS(Nov!$I$5:$I$605,Nov!$U$5:$U$605,"Despesa",Nov!$G$5:$G$605,DRE!$D288)</f>
        <v>0</v>
      </c>
      <c r="P288" s="63">
        <f>SUMIFS(Dez!$I$5:$I$605,Dez!$U$5:$U$605,"Despesa",Dez!$G$5:$G$605,DRE!$D288)</f>
        <v>0</v>
      </c>
      <c r="Q288" s="63">
        <f t="shared" si="19"/>
        <v>0</v>
      </c>
    </row>
    <row r="289" spans="2:17" ht="28.5" customHeight="1" thickTop="1" thickBot="1" x14ac:dyDescent="0.3">
      <c r="B289" s="85">
        <v>286</v>
      </c>
      <c r="C289" s="46" t="str">
        <f>'PC Despesas'!C72</f>
        <v>5.1.68</v>
      </c>
      <c r="D289" s="47" t="str">
        <f>VLOOKUP(C289,'PC Despesas'!$C$4:$D$103,2,FALSE)</f>
        <v>-</v>
      </c>
      <c r="E289" s="63">
        <f>SUMIFS(Jan!$I$5:$I$605,Jan!$U$5:$U$605,"Despesa",Jan!$G$5:$G$605,DRE!$D289)</f>
        <v>0</v>
      </c>
      <c r="F289" s="63">
        <f>SUMIFS(Fev!$I$5:$I$605,Fev!$U$5:$U$605,"Despesa",Fev!$G$5:$G$605,DRE!$D289)</f>
        <v>0</v>
      </c>
      <c r="G289" s="63">
        <f>SUMIFS(Mar!$I$5:$I$605,Mar!$U$5:$U$605,"Despesa",Mar!$G$5:$G$605,DRE!$D289)</f>
        <v>0</v>
      </c>
      <c r="H289" s="63">
        <f>SUMIFS(Abr!$I$5:$I$605,Abr!$U$5:$U$605,"Despesa",Abr!$G$5:$G$605,DRE!$D289)</f>
        <v>0</v>
      </c>
      <c r="I289" s="63">
        <f>SUMIFS(Mai!$I$5:$I$605,Mai!$U$5:$U$605,"Despesa",Mai!$G$5:$G$605,DRE!$D289)</f>
        <v>0</v>
      </c>
      <c r="J289" s="63">
        <f>SUMIFS(Jun!$I$5:$I$605,Jun!$U$5:$U$605,"Despesa",Jun!$G$5:$G$605,DRE!$D289)</f>
        <v>0</v>
      </c>
      <c r="K289" s="63">
        <f>SUMIFS(Jul!$I$5:$I$605,Jul!$U$5:$U$605,"Despesa",Jul!$G$5:$G$605,DRE!$D289)</f>
        <v>0</v>
      </c>
      <c r="L289" s="63">
        <f>SUMIFS(Ago!$I$5:$I$605,Ago!$U$5:$U$605,"Despesa",Ago!$G$5:$G$605,DRE!$D289)</f>
        <v>0</v>
      </c>
      <c r="M289" s="63">
        <f>SUMIFS(Set!$I$5:$I$605,Set!$U$5:$U$605,"Despesa",Set!$G$5:$G$605,DRE!$D289)</f>
        <v>0</v>
      </c>
      <c r="N289" s="63">
        <f>SUMIFS(Out!$I$5:$I$605,Out!$U$5:$U$605,"Despesa",Out!$G$5:$G$605,DRE!$D289)</f>
        <v>0</v>
      </c>
      <c r="O289" s="63">
        <f>SUMIFS(Nov!$I$5:$I$605,Nov!$U$5:$U$605,"Despesa",Nov!$G$5:$G$605,DRE!$D289)</f>
        <v>0</v>
      </c>
      <c r="P289" s="63">
        <f>SUMIFS(Dez!$I$5:$I$605,Dez!$U$5:$U$605,"Despesa",Dez!$G$5:$G$605,DRE!$D289)</f>
        <v>0</v>
      </c>
      <c r="Q289" s="63">
        <f t="shared" si="19"/>
        <v>0</v>
      </c>
    </row>
    <row r="290" spans="2:17" ht="28.5" customHeight="1" thickTop="1" thickBot="1" x14ac:dyDescent="0.3">
      <c r="B290" s="85">
        <v>287</v>
      </c>
      <c r="C290" s="46" t="str">
        <f>'PC Despesas'!C73</f>
        <v>5.1.69</v>
      </c>
      <c r="D290" s="47" t="str">
        <f>VLOOKUP(C290,'PC Despesas'!$C$4:$D$103,2,FALSE)</f>
        <v>-</v>
      </c>
      <c r="E290" s="63">
        <f>SUMIFS(Jan!$I$5:$I$605,Jan!$U$5:$U$605,"Despesa",Jan!$G$5:$G$605,DRE!$D290)</f>
        <v>0</v>
      </c>
      <c r="F290" s="63">
        <f>SUMIFS(Fev!$I$5:$I$605,Fev!$U$5:$U$605,"Despesa",Fev!$G$5:$G$605,DRE!$D290)</f>
        <v>0</v>
      </c>
      <c r="G290" s="63">
        <f>SUMIFS(Mar!$I$5:$I$605,Mar!$U$5:$U$605,"Despesa",Mar!$G$5:$G$605,DRE!$D290)</f>
        <v>0</v>
      </c>
      <c r="H290" s="63">
        <f>SUMIFS(Abr!$I$5:$I$605,Abr!$U$5:$U$605,"Despesa",Abr!$G$5:$G$605,DRE!$D290)</f>
        <v>0</v>
      </c>
      <c r="I290" s="63">
        <f>SUMIFS(Mai!$I$5:$I$605,Mai!$U$5:$U$605,"Despesa",Mai!$G$5:$G$605,DRE!$D290)</f>
        <v>0</v>
      </c>
      <c r="J290" s="63">
        <f>SUMIFS(Jun!$I$5:$I$605,Jun!$U$5:$U$605,"Despesa",Jun!$G$5:$G$605,DRE!$D290)</f>
        <v>0</v>
      </c>
      <c r="K290" s="63">
        <f>SUMIFS(Jul!$I$5:$I$605,Jul!$U$5:$U$605,"Despesa",Jul!$G$5:$G$605,DRE!$D290)</f>
        <v>0</v>
      </c>
      <c r="L290" s="63">
        <f>SUMIFS(Ago!$I$5:$I$605,Ago!$U$5:$U$605,"Despesa",Ago!$G$5:$G$605,DRE!$D290)</f>
        <v>0</v>
      </c>
      <c r="M290" s="63">
        <f>SUMIFS(Set!$I$5:$I$605,Set!$U$5:$U$605,"Despesa",Set!$G$5:$G$605,DRE!$D290)</f>
        <v>0</v>
      </c>
      <c r="N290" s="63">
        <f>SUMIFS(Out!$I$5:$I$605,Out!$U$5:$U$605,"Despesa",Out!$G$5:$G$605,DRE!$D290)</f>
        <v>0</v>
      </c>
      <c r="O290" s="63">
        <f>SUMIFS(Nov!$I$5:$I$605,Nov!$U$5:$U$605,"Despesa",Nov!$G$5:$G$605,DRE!$D290)</f>
        <v>0</v>
      </c>
      <c r="P290" s="63">
        <f>SUMIFS(Dez!$I$5:$I$605,Dez!$U$5:$U$605,"Despesa",Dez!$G$5:$G$605,DRE!$D290)</f>
        <v>0</v>
      </c>
      <c r="Q290" s="63">
        <f t="shared" si="19"/>
        <v>0</v>
      </c>
    </row>
    <row r="291" spans="2:17" ht="28.5" customHeight="1" thickTop="1" thickBot="1" x14ac:dyDescent="0.3">
      <c r="B291" s="85">
        <v>288</v>
      </c>
      <c r="C291" s="46" t="str">
        <f>'PC Despesas'!C74</f>
        <v>5.1.70</v>
      </c>
      <c r="D291" s="47" t="str">
        <f>VLOOKUP(C291,'PC Despesas'!$C$4:$D$103,2,FALSE)</f>
        <v>-</v>
      </c>
      <c r="E291" s="63">
        <f>SUMIFS(Jan!$I$5:$I$605,Jan!$U$5:$U$605,"Despesa",Jan!$G$5:$G$605,DRE!$D291)</f>
        <v>0</v>
      </c>
      <c r="F291" s="63">
        <f>SUMIFS(Fev!$I$5:$I$605,Fev!$U$5:$U$605,"Despesa",Fev!$G$5:$G$605,DRE!$D291)</f>
        <v>0</v>
      </c>
      <c r="G291" s="63">
        <f>SUMIFS(Mar!$I$5:$I$605,Mar!$U$5:$U$605,"Despesa",Mar!$G$5:$G$605,DRE!$D291)</f>
        <v>0</v>
      </c>
      <c r="H291" s="63">
        <f>SUMIFS(Abr!$I$5:$I$605,Abr!$U$5:$U$605,"Despesa",Abr!$G$5:$G$605,DRE!$D291)</f>
        <v>0</v>
      </c>
      <c r="I291" s="63">
        <f>SUMIFS(Mai!$I$5:$I$605,Mai!$U$5:$U$605,"Despesa",Mai!$G$5:$G$605,DRE!$D291)</f>
        <v>0</v>
      </c>
      <c r="J291" s="63">
        <f>SUMIFS(Jun!$I$5:$I$605,Jun!$U$5:$U$605,"Despesa",Jun!$G$5:$G$605,DRE!$D291)</f>
        <v>0</v>
      </c>
      <c r="K291" s="63">
        <f>SUMIFS(Jul!$I$5:$I$605,Jul!$U$5:$U$605,"Despesa",Jul!$G$5:$G$605,DRE!$D291)</f>
        <v>0</v>
      </c>
      <c r="L291" s="63">
        <f>SUMIFS(Ago!$I$5:$I$605,Ago!$U$5:$U$605,"Despesa",Ago!$G$5:$G$605,DRE!$D291)</f>
        <v>0</v>
      </c>
      <c r="M291" s="63">
        <f>SUMIFS(Set!$I$5:$I$605,Set!$U$5:$U$605,"Despesa",Set!$G$5:$G$605,DRE!$D291)</f>
        <v>0</v>
      </c>
      <c r="N291" s="63">
        <f>SUMIFS(Out!$I$5:$I$605,Out!$U$5:$U$605,"Despesa",Out!$G$5:$G$605,DRE!$D291)</f>
        <v>0</v>
      </c>
      <c r="O291" s="63">
        <f>SUMIFS(Nov!$I$5:$I$605,Nov!$U$5:$U$605,"Despesa",Nov!$G$5:$G$605,DRE!$D291)</f>
        <v>0</v>
      </c>
      <c r="P291" s="63">
        <f>SUMIFS(Dez!$I$5:$I$605,Dez!$U$5:$U$605,"Despesa",Dez!$G$5:$G$605,DRE!$D291)</f>
        <v>0</v>
      </c>
      <c r="Q291" s="63">
        <f t="shared" si="19"/>
        <v>0</v>
      </c>
    </row>
    <row r="292" spans="2:17" ht="28.5" customHeight="1" thickTop="1" thickBot="1" x14ac:dyDescent="0.3">
      <c r="B292" s="85">
        <v>289</v>
      </c>
      <c r="C292" s="46" t="str">
        <f>'PC Despesas'!C75</f>
        <v>5.1.71</v>
      </c>
      <c r="D292" s="47" t="str">
        <f>VLOOKUP(C292,'PC Despesas'!$C$4:$D$103,2,FALSE)</f>
        <v>-</v>
      </c>
      <c r="E292" s="63">
        <f>SUMIFS(Jan!$I$5:$I$605,Jan!$U$5:$U$605,"Despesa",Jan!$G$5:$G$605,DRE!$D292)</f>
        <v>0</v>
      </c>
      <c r="F292" s="63">
        <f>SUMIFS(Fev!$I$5:$I$605,Fev!$U$5:$U$605,"Despesa",Fev!$G$5:$G$605,DRE!$D292)</f>
        <v>0</v>
      </c>
      <c r="G292" s="63">
        <f>SUMIFS(Mar!$I$5:$I$605,Mar!$U$5:$U$605,"Despesa",Mar!$G$5:$G$605,DRE!$D292)</f>
        <v>0</v>
      </c>
      <c r="H292" s="63">
        <f>SUMIFS(Abr!$I$5:$I$605,Abr!$U$5:$U$605,"Despesa",Abr!$G$5:$G$605,DRE!$D292)</f>
        <v>0</v>
      </c>
      <c r="I292" s="63">
        <f>SUMIFS(Mai!$I$5:$I$605,Mai!$U$5:$U$605,"Despesa",Mai!$G$5:$G$605,DRE!$D292)</f>
        <v>0</v>
      </c>
      <c r="J292" s="63">
        <f>SUMIFS(Jun!$I$5:$I$605,Jun!$U$5:$U$605,"Despesa",Jun!$G$5:$G$605,DRE!$D292)</f>
        <v>0</v>
      </c>
      <c r="K292" s="63">
        <f>SUMIFS(Jul!$I$5:$I$605,Jul!$U$5:$U$605,"Despesa",Jul!$G$5:$G$605,DRE!$D292)</f>
        <v>0</v>
      </c>
      <c r="L292" s="63">
        <f>SUMIFS(Ago!$I$5:$I$605,Ago!$U$5:$U$605,"Despesa",Ago!$G$5:$G$605,DRE!$D292)</f>
        <v>0</v>
      </c>
      <c r="M292" s="63">
        <f>SUMIFS(Set!$I$5:$I$605,Set!$U$5:$U$605,"Despesa",Set!$G$5:$G$605,DRE!$D292)</f>
        <v>0</v>
      </c>
      <c r="N292" s="63">
        <f>SUMIFS(Out!$I$5:$I$605,Out!$U$5:$U$605,"Despesa",Out!$G$5:$G$605,DRE!$D292)</f>
        <v>0</v>
      </c>
      <c r="O292" s="63">
        <f>SUMIFS(Nov!$I$5:$I$605,Nov!$U$5:$U$605,"Despesa",Nov!$G$5:$G$605,DRE!$D292)</f>
        <v>0</v>
      </c>
      <c r="P292" s="63">
        <f>SUMIFS(Dez!$I$5:$I$605,Dez!$U$5:$U$605,"Despesa",Dez!$G$5:$G$605,DRE!$D292)</f>
        <v>0</v>
      </c>
      <c r="Q292" s="63">
        <f t="shared" si="19"/>
        <v>0</v>
      </c>
    </row>
    <row r="293" spans="2:17" ht="28.5" customHeight="1" thickTop="1" thickBot="1" x14ac:dyDescent="0.3">
      <c r="B293" s="85">
        <v>290</v>
      </c>
      <c r="C293" s="46" t="str">
        <f>'PC Despesas'!C76</f>
        <v>5.1.72</v>
      </c>
      <c r="D293" s="47" t="str">
        <f>VLOOKUP(C293,'PC Despesas'!$C$4:$D$103,2,FALSE)</f>
        <v>-</v>
      </c>
      <c r="E293" s="63">
        <f>SUMIFS(Jan!$I$5:$I$605,Jan!$U$5:$U$605,"Despesa",Jan!$G$5:$G$605,DRE!$D293)</f>
        <v>0</v>
      </c>
      <c r="F293" s="63">
        <f>SUMIFS(Fev!$I$5:$I$605,Fev!$U$5:$U$605,"Despesa",Fev!$G$5:$G$605,DRE!$D293)</f>
        <v>0</v>
      </c>
      <c r="G293" s="63">
        <f>SUMIFS(Mar!$I$5:$I$605,Mar!$U$5:$U$605,"Despesa",Mar!$G$5:$G$605,DRE!$D293)</f>
        <v>0</v>
      </c>
      <c r="H293" s="63">
        <f>SUMIFS(Abr!$I$5:$I$605,Abr!$U$5:$U$605,"Despesa",Abr!$G$5:$G$605,DRE!$D293)</f>
        <v>0</v>
      </c>
      <c r="I293" s="63">
        <f>SUMIFS(Mai!$I$5:$I$605,Mai!$U$5:$U$605,"Despesa",Mai!$G$5:$G$605,DRE!$D293)</f>
        <v>0</v>
      </c>
      <c r="J293" s="63">
        <f>SUMIFS(Jun!$I$5:$I$605,Jun!$U$5:$U$605,"Despesa",Jun!$G$5:$G$605,DRE!$D293)</f>
        <v>0</v>
      </c>
      <c r="K293" s="63">
        <f>SUMIFS(Jul!$I$5:$I$605,Jul!$U$5:$U$605,"Despesa",Jul!$G$5:$G$605,DRE!$D293)</f>
        <v>0</v>
      </c>
      <c r="L293" s="63">
        <f>SUMIFS(Ago!$I$5:$I$605,Ago!$U$5:$U$605,"Despesa",Ago!$G$5:$G$605,DRE!$D293)</f>
        <v>0</v>
      </c>
      <c r="M293" s="63">
        <f>SUMIFS(Set!$I$5:$I$605,Set!$U$5:$U$605,"Despesa",Set!$G$5:$G$605,DRE!$D293)</f>
        <v>0</v>
      </c>
      <c r="N293" s="63">
        <f>SUMIFS(Out!$I$5:$I$605,Out!$U$5:$U$605,"Despesa",Out!$G$5:$G$605,DRE!$D293)</f>
        <v>0</v>
      </c>
      <c r="O293" s="63">
        <f>SUMIFS(Nov!$I$5:$I$605,Nov!$U$5:$U$605,"Despesa",Nov!$G$5:$G$605,DRE!$D293)</f>
        <v>0</v>
      </c>
      <c r="P293" s="63">
        <f>SUMIFS(Dez!$I$5:$I$605,Dez!$U$5:$U$605,"Despesa",Dez!$G$5:$G$605,DRE!$D293)</f>
        <v>0</v>
      </c>
      <c r="Q293" s="63">
        <f t="shared" si="19"/>
        <v>0</v>
      </c>
    </row>
    <row r="294" spans="2:17" ht="28.5" customHeight="1" thickTop="1" thickBot="1" x14ac:dyDescent="0.3">
      <c r="B294" s="85">
        <v>291</v>
      </c>
      <c r="C294" s="46" t="str">
        <f>'PC Despesas'!C77</f>
        <v>5.1.73</v>
      </c>
      <c r="D294" s="47" t="str">
        <f>VLOOKUP(C294,'PC Despesas'!$C$4:$D$103,2,FALSE)</f>
        <v>-</v>
      </c>
      <c r="E294" s="63">
        <f>SUMIFS(Jan!$I$5:$I$605,Jan!$U$5:$U$605,"Despesa",Jan!$G$5:$G$605,DRE!$D294)</f>
        <v>0</v>
      </c>
      <c r="F294" s="63">
        <f>SUMIFS(Fev!$I$5:$I$605,Fev!$U$5:$U$605,"Despesa",Fev!$G$5:$G$605,DRE!$D294)</f>
        <v>0</v>
      </c>
      <c r="G294" s="63">
        <f>SUMIFS(Mar!$I$5:$I$605,Mar!$U$5:$U$605,"Despesa",Mar!$G$5:$G$605,DRE!$D294)</f>
        <v>0</v>
      </c>
      <c r="H294" s="63">
        <f>SUMIFS(Abr!$I$5:$I$605,Abr!$U$5:$U$605,"Despesa",Abr!$G$5:$G$605,DRE!$D294)</f>
        <v>0</v>
      </c>
      <c r="I294" s="63">
        <f>SUMIFS(Mai!$I$5:$I$605,Mai!$U$5:$U$605,"Despesa",Mai!$G$5:$G$605,DRE!$D294)</f>
        <v>0</v>
      </c>
      <c r="J294" s="63">
        <f>SUMIFS(Jun!$I$5:$I$605,Jun!$U$5:$U$605,"Despesa",Jun!$G$5:$G$605,DRE!$D294)</f>
        <v>0</v>
      </c>
      <c r="K294" s="63">
        <f>SUMIFS(Jul!$I$5:$I$605,Jul!$U$5:$U$605,"Despesa",Jul!$G$5:$G$605,DRE!$D294)</f>
        <v>0</v>
      </c>
      <c r="L294" s="63">
        <f>SUMIFS(Ago!$I$5:$I$605,Ago!$U$5:$U$605,"Despesa",Ago!$G$5:$G$605,DRE!$D294)</f>
        <v>0</v>
      </c>
      <c r="M294" s="63">
        <f>SUMIFS(Set!$I$5:$I$605,Set!$U$5:$U$605,"Despesa",Set!$G$5:$G$605,DRE!$D294)</f>
        <v>0</v>
      </c>
      <c r="N294" s="63">
        <f>SUMIFS(Out!$I$5:$I$605,Out!$U$5:$U$605,"Despesa",Out!$G$5:$G$605,DRE!$D294)</f>
        <v>0</v>
      </c>
      <c r="O294" s="63">
        <f>SUMIFS(Nov!$I$5:$I$605,Nov!$U$5:$U$605,"Despesa",Nov!$G$5:$G$605,DRE!$D294)</f>
        <v>0</v>
      </c>
      <c r="P294" s="63">
        <f>SUMIFS(Dez!$I$5:$I$605,Dez!$U$5:$U$605,"Despesa",Dez!$G$5:$G$605,DRE!$D294)</f>
        <v>0</v>
      </c>
      <c r="Q294" s="63">
        <f t="shared" si="19"/>
        <v>0</v>
      </c>
    </row>
    <row r="295" spans="2:17" ht="28.5" customHeight="1" thickTop="1" thickBot="1" x14ac:dyDescent="0.3">
      <c r="B295" s="85">
        <v>292</v>
      </c>
      <c r="C295" s="46" t="str">
        <f>'PC Despesas'!C78</f>
        <v>5.1.74</v>
      </c>
      <c r="D295" s="47" t="str">
        <f>VLOOKUP(C295,'PC Despesas'!$C$4:$D$103,2,FALSE)</f>
        <v>-</v>
      </c>
      <c r="E295" s="63">
        <f>SUMIFS(Jan!$I$5:$I$605,Jan!$U$5:$U$605,"Despesa",Jan!$G$5:$G$605,DRE!$D295)</f>
        <v>0</v>
      </c>
      <c r="F295" s="63">
        <f>SUMIFS(Fev!$I$5:$I$605,Fev!$U$5:$U$605,"Despesa",Fev!$G$5:$G$605,DRE!$D295)</f>
        <v>0</v>
      </c>
      <c r="G295" s="63">
        <f>SUMIFS(Mar!$I$5:$I$605,Mar!$U$5:$U$605,"Despesa",Mar!$G$5:$G$605,DRE!$D295)</f>
        <v>0</v>
      </c>
      <c r="H295" s="63">
        <f>SUMIFS(Abr!$I$5:$I$605,Abr!$U$5:$U$605,"Despesa",Abr!$G$5:$G$605,DRE!$D295)</f>
        <v>0</v>
      </c>
      <c r="I295" s="63">
        <f>SUMIFS(Mai!$I$5:$I$605,Mai!$U$5:$U$605,"Despesa",Mai!$G$5:$G$605,DRE!$D295)</f>
        <v>0</v>
      </c>
      <c r="J295" s="63">
        <f>SUMIFS(Jun!$I$5:$I$605,Jun!$U$5:$U$605,"Despesa",Jun!$G$5:$G$605,DRE!$D295)</f>
        <v>0</v>
      </c>
      <c r="K295" s="63">
        <f>SUMIFS(Jul!$I$5:$I$605,Jul!$U$5:$U$605,"Despesa",Jul!$G$5:$G$605,DRE!$D295)</f>
        <v>0</v>
      </c>
      <c r="L295" s="63">
        <f>SUMIFS(Ago!$I$5:$I$605,Ago!$U$5:$U$605,"Despesa",Ago!$G$5:$G$605,DRE!$D295)</f>
        <v>0</v>
      </c>
      <c r="M295" s="63">
        <f>SUMIFS(Set!$I$5:$I$605,Set!$U$5:$U$605,"Despesa",Set!$G$5:$G$605,DRE!$D295)</f>
        <v>0</v>
      </c>
      <c r="N295" s="63">
        <f>SUMIFS(Out!$I$5:$I$605,Out!$U$5:$U$605,"Despesa",Out!$G$5:$G$605,DRE!$D295)</f>
        <v>0</v>
      </c>
      <c r="O295" s="63">
        <f>SUMIFS(Nov!$I$5:$I$605,Nov!$U$5:$U$605,"Despesa",Nov!$G$5:$G$605,DRE!$D295)</f>
        <v>0</v>
      </c>
      <c r="P295" s="63">
        <f>SUMIFS(Dez!$I$5:$I$605,Dez!$U$5:$U$605,"Despesa",Dez!$G$5:$G$605,DRE!$D295)</f>
        <v>0</v>
      </c>
      <c r="Q295" s="63">
        <f t="shared" si="19"/>
        <v>0</v>
      </c>
    </row>
    <row r="296" spans="2:17" ht="28.5" customHeight="1" thickTop="1" thickBot="1" x14ac:dyDescent="0.3">
      <c r="B296" s="85">
        <v>293</v>
      </c>
      <c r="C296" s="46" t="str">
        <f>'PC Despesas'!C79</f>
        <v>5.1.75</v>
      </c>
      <c r="D296" s="47" t="str">
        <f>VLOOKUP(C296,'PC Despesas'!$C$4:$D$103,2,FALSE)</f>
        <v>-</v>
      </c>
      <c r="E296" s="63">
        <f>SUMIFS(Jan!$I$5:$I$605,Jan!$U$5:$U$605,"Despesa",Jan!$G$5:$G$605,DRE!$D296)</f>
        <v>0</v>
      </c>
      <c r="F296" s="63">
        <f>SUMIFS(Fev!$I$5:$I$605,Fev!$U$5:$U$605,"Despesa",Fev!$G$5:$G$605,DRE!$D296)</f>
        <v>0</v>
      </c>
      <c r="G296" s="63">
        <f>SUMIFS(Mar!$I$5:$I$605,Mar!$U$5:$U$605,"Despesa",Mar!$G$5:$G$605,DRE!$D296)</f>
        <v>0</v>
      </c>
      <c r="H296" s="63">
        <f>SUMIFS(Abr!$I$5:$I$605,Abr!$U$5:$U$605,"Despesa",Abr!$G$5:$G$605,DRE!$D296)</f>
        <v>0</v>
      </c>
      <c r="I296" s="63">
        <f>SUMIFS(Mai!$I$5:$I$605,Mai!$U$5:$U$605,"Despesa",Mai!$G$5:$G$605,DRE!$D296)</f>
        <v>0</v>
      </c>
      <c r="J296" s="63">
        <f>SUMIFS(Jun!$I$5:$I$605,Jun!$U$5:$U$605,"Despesa",Jun!$G$5:$G$605,DRE!$D296)</f>
        <v>0</v>
      </c>
      <c r="K296" s="63">
        <f>SUMIFS(Jul!$I$5:$I$605,Jul!$U$5:$U$605,"Despesa",Jul!$G$5:$G$605,DRE!$D296)</f>
        <v>0</v>
      </c>
      <c r="L296" s="63">
        <f>SUMIFS(Ago!$I$5:$I$605,Ago!$U$5:$U$605,"Despesa",Ago!$G$5:$G$605,DRE!$D296)</f>
        <v>0</v>
      </c>
      <c r="M296" s="63">
        <f>SUMIFS(Set!$I$5:$I$605,Set!$U$5:$U$605,"Despesa",Set!$G$5:$G$605,DRE!$D296)</f>
        <v>0</v>
      </c>
      <c r="N296" s="63">
        <f>SUMIFS(Out!$I$5:$I$605,Out!$U$5:$U$605,"Despesa",Out!$G$5:$G$605,DRE!$D296)</f>
        <v>0</v>
      </c>
      <c r="O296" s="63">
        <f>SUMIFS(Nov!$I$5:$I$605,Nov!$U$5:$U$605,"Despesa",Nov!$G$5:$G$605,DRE!$D296)</f>
        <v>0</v>
      </c>
      <c r="P296" s="63">
        <f>SUMIFS(Dez!$I$5:$I$605,Dez!$U$5:$U$605,"Despesa",Dez!$G$5:$G$605,DRE!$D296)</f>
        <v>0</v>
      </c>
      <c r="Q296" s="63">
        <f t="shared" si="19"/>
        <v>0</v>
      </c>
    </row>
    <row r="297" spans="2:17" ht="28.5" customHeight="1" thickTop="1" thickBot="1" x14ac:dyDescent="0.3">
      <c r="B297" s="85">
        <v>294</v>
      </c>
      <c r="C297" s="46" t="str">
        <f>'PC Despesas'!C80</f>
        <v>5.1.76</v>
      </c>
      <c r="D297" s="47" t="str">
        <f>VLOOKUP(C297,'PC Despesas'!$C$4:$D$103,2,FALSE)</f>
        <v>-</v>
      </c>
      <c r="E297" s="63">
        <f>SUMIFS(Jan!$I$5:$I$605,Jan!$U$5:$U$605,"Despesa",Jan!$G$5:$G$605,DRE!$D297)</f>
        <v>0</v>
      </c>
      <c r="F297" s="63">
        <f>SUMIFS(Fev!$I$5:$I$605,Fev!$U$5:$U$605,"Despesa",Fev!$G$5:$G$605,DRE!$D297)</f>
        <v>0</v>
      </c>
      <c r="G297" s="63">
        <f>SUMIFS(Mar!$I$5:$I$605,Mar!$U$5:$U$605,"Despesa",Mar!$G$5:$G$605,DRE!$D297)</f>
        <v>0</v>
      </c>
      <c r="H297" s="63">
        <f>SUMIFS(Abr!$I$5:$I$605,Abr!$U$5:$U$605,"Despesa",Abr!$G$5:$G$605,DRE!$D297)</f>
        <v>0</v>
      </c>
      <c r="I297" s="63">
        <f>SUMIFS(Mai!$I$5:$I$605,Mai!$U$5:$U$605,"Despesa",Mai!$G$5:$G$605,DRE!$D297)</f>
        <v>0</v>
      </c>
      <c r="J297" s="63">
        <f>SUMIFS(Jun!$I$5:$I$605,Jun!$U$5:$U$605,"Despesa",Jun!$G$5:$G$605,DRE!$D297)</f>
        <v>0</v>
      </c>
      <c r="K297" s="63">
        <f>SUMIFS(Jul!$I$5:$I$605,Jul!$U$5:$U$605,"Despesa",Jul!$G$5:$G$605,DRE!$D297)</f>
        <v>0</v>
      </c>
      <c r="L297" s="63">
        <f>SUMIFS(Ago!$I$5:$I$605,Ago!$U$5:$U$605,"Despesa",Ago!$G$5:$G$605,DRE!$D297)</f>
        <v>0</v>
      </c>
      <c r="M297" s="63">
        <f>SUMIFS(Set!$I$5:$I$605,Set!$U$5:$U$605,"Despesa",Set!$G$5:$G$605,DRE!$D297)</f>
        <v>0</v>
      </c>
      <c r="N297" s="63">
        <f>SUMIFS(Out!$I$5:$I$605,Out!$U$5:$U$605,"Despesa",Out!$G$5:$G$605,DRE!$D297)</f>
        <v>0</v>
      </c>
      <c r="O297" s="63">
        <f>SUMIFS(Nov!$I$5:$I$605,Nov!$U$5:$U$605,"Despesa",Nov!$G$5:$G$605,DRE!$D297)</f>
        <v>0</v>
      </c>
      <c r="P297" s="63">
        <f>SUMIFS(Dez!$I$5:$I$605,Dez!$U$5:$U$605,"Despesa",Dez!$G$5:$G$605,DRE!$D297)</f>
        <v>0</v>
      </c>
      <c r="Q297" s="63">
        <f t="shared" si="19"/>
        <v>0</v>
      </c>
    </row>
    <row r="298" spans="2:17" ht="28.5" customHeight="1" thickTop="1" thickBot="1" x14ac:dyDescent="0.3">
      <c r="B298" s="85">
        <v>295</v>
      </c>
      <c r="C298" s="46" t="str">
        <f>'PC Despesas'!C81</f>
        <v>5.1.77</v>
      </c>
      <c r="D298" s="47" t="str">
        <f>VLOOKUP(C298,'PC Despesas'!$C$4:$D$103,2,FALSE)</f>
        <v>-</v>
      </c>
      <c r="E298" s="63">
        <f>SUMIFS(Jan!$I$5:$I$605,Jan!$U$5:$U$605,"Despesa",Jan!$G$5:$G$605,DRE!$D298)</f>
        <v>0</v>
      </c>
      <c r="F298" s="63">
        <f>SUMIFS(Fev!$I$5:$I$605,Fev!$U$5:$U$605,"Despesa",Fev!$G$5:$G$605,DRE!$D298)</f>
        <v>0</v>
      </c>
      <c r="G298" s="63">
        <f>SUMIFS(Mar!$I$5:$I$605,Mar!$U$5:$U$605,"Despesa",Mar!$G$5:$G$605,DRE!$D298)</f>
        <v>0</v>
      </c>
      <c r="H298" s="63">
        <f>SUMIFS(Abr!$I$5:$I$605,Abr!$U$5:$U$605,"Despesa",Abr!$G$5:$G$605,DRE!$D298)</f>
        <v>0</v>
      </c>
      <c r="I298" s="63">
        <f>SUMIFS(Mai!$I$5:$I$605,Mai!$U$5:$U$605,"Despesa",Mai!$G$5:$G$605,DRE!$D298)</f>
        <v>0</v>
      </c>
      <c r="J298" s="63">
        <f>SUMIFS(Jun!$I$5:$I$605,Jun!$U$5:$U$605,"Despesa",Jun!$G$5:$G$605,DRE!$D298)</f>
        <v>0</v>
      </c>
      <c r="K298" s="63">
        <f>SUMIFS(Jul!$I$5:$I$605,Jul!$U$5:$U$605,"Despesa",Jul!$G$5:$G$605,DRE!$D298)</f>
        <v>0</v>
      </c>
      <c r="L298" s="63">
        <f>SUMIFS(Ago!$I$5:$I$605,Ago!$U$5:$U$605,"Despesa",Ago!$G$5:$G$605,DRE!$D298)</f>
        <v>0</v>
      </c>
      <c r="M298" s="63">
        <f>SUMIFS(Set!$I$5:$I$605,Set!$U$5:$U$605,"Despesa",Set!$G$5:$G$605,DRE!$D298)</f>
        <v>0</v>
      </c>
      <c r="N298" s="63">
        <f>SUMIFS(Out!$I$5:$I$605,Out!$U$5:$U$605,"Despesa",Out!$G$5:$G$605,DRE!$D298)</f>
        <v>0</v>
      </c>
      <c r="O298" s="63">
        <f>SUMIFS(Nov!$I$5:$I$605,Nov!$U$5:$U$605,"Despesa",Nov!$G$5:$G$605,DRE!$D298)</f>
        <v>0</v>
      </c>
      <c r="P298" s="63">
        <f>SUMIFS(Dez!$I$5:$I$605,Dez!$U$5:$U$605,"Despesa",Dez!$G$5:$G$605,DRE!$D298)</f>
        <v>0</v>
      </c>
      <c r="Q298" s="63">
        <f t="shared" si="19"/>
        <v>0</v>
      </c>
    </row>
    <row r="299" spans="2:17" ht="28.5" customHeight="1" thickTop="1" thickBot="1" x14ac:dyDescent="0.3">
      <c r="B299" s="85">
        <v>296</v>
      </c>
      <c r="C299" s="46" t="str">
        <f>'PC Despesas'!C82</f>
        <v>5.1.78</v>
      </c>
      <c r="D299" s="47" t="str">
        <f>VLOOKUP(C299,'PC Despesas'!$C$4:$D$103,2,FALSE)</f>
        <v>-</v>
      </c>
      <c r="E299" s="63">
        <f>SUMIFS(Jan!$I$5:$I$605,Jan!$U$5:$U$605,"Despesa",Jan!$G$5:$G$605,DRE!$D299)</f>
        <v>0</v>
      </c>
      <c r="F299" s="63">
        <f>SUMIFS(Fev!$I$5:$I$605,Fev!$U$5:$U$605,"Despesa",Fev!$G$5:$G$605,DRE!$D299)</f>
        <v>0</v>
      </c>
      <c r="G299" s="63">
        <f>SUMIFS(Mar!$I$5:$I$605,Mar!$U$5:$U$605,"Despesa",Mar!$G$5:$G$605,DRE!$D299)</f>
        <v>0</v>
      </c>
      <c r="H299" s="63">
        <f>SUMIFS(Abr!$I$5:$I$605,Abr!$U$5:$U$605,"Despesa",Abr!$G$5:$G$605,DRE!$D299)</f>
        <v>0</v>
      </c>
      <c r="I299" s="63">
        <f>SUMIFS(Mai!$I$5:$I$605,Mai!$U$5:$U$605,"Despesa",Mai!$G$5:$G$605,DRE!$D299)</f>
        <v>0</v>
      </c>
      <c r="J299" s="63">
        <f>SUMIFS(Jun!$I$5:$I$605,Jun!$U$5:$U$605,"Despesa",Jun!$G$5:$G$605,DRE!$D299)</f>
        <v>0</v>
      </c>
      <c r="K299" s="63">
        <f>SUMIFS(Jul!$I$5:$I$605,Jul!$U$5:$U$605,"Despesa",Jul!$G$5:$G$605,DRE!$D299)</f>
        <v>0</v>
      </c>
      <c r="L299" s="63">
        <f>SUMIFS(Ago!$I$5:$I$605,Ago!$U$5:$U$605,"Despesa",Ago!$G$5:$G$605,DRE!$D299)</f>
        <v>0</v>
      </c>
      <c r="M299" s="63">
        <f>SUMIFS(Set!$I$5:$I$605,Set!$U$5:$U$605,"Despesa",Set!$G$5:$G$605,DRE!$D299)</f>
        <v>0</v>
      </c>
      <c r="N299" s="63">
        <f>SUMIFS(Out!$I$5:$I$605,Out!$U$5:$U$605,"Despesa",Out!$G$5:$G$605,DRE!$D299)</f>
        <v>0</v>
      </c>
      <c r="O299" s="63">
        <f>SUMIFS(Nov!$I$5:$I$605,Nov!$U$5:$U$605,"Despesa",Nov!$G$5:$G$605,DRE!$D299)</f>
        <v>0</v>
      </c>
      <c r="P299" s="63">
        <f>SUMIFS(Dez!$I$5:$I$605,Dez!$U$5:$U$605,"Despesa",Dez!$G$5:$G$605,DRE!$D299)</f>
        <v>0</v>
      </c>
      <c r="Q299" s="63">
        <f t="shared" si="19"/>
        <v>0</v>
      </c>
    </row>
    <row r="300" spans="2:17" ht="28.5" customHeight="1" thickTop="1" thickBot="1" x14ac:dyDescent="0.3">
      <c r="B300" s="85">
        <v>297</v>
      </c>
      <c r="C300" s="46" t="str">
        <f>'PC Despesas'!C83</f>
        <v>5.1.79</v>
      </c>
      <c r="D300" s="47" t="str">
        <f>VLOOKUP(C300,'PC Despesas'!$C$4:$D$103,2,FALSE)</f>
        <v>-</v>
      </c>
      <c r="E300" s="63">
        <f>SUMIFS(Jan!$I$5:$I$605,Jan!$U$5:$U$605,"Despesa",Jan!$G$5:$G$605,DRE!$D300)</f>
        <v>0</v>
      </c>
      <c r="F300" s="63">
        <f>SUMIFS(Fev!$I$5:$I$605,Fev!$U$5:$U$605,"Despesa",Fev!$G$5:$G$605,DRE!$D300)</f>
        <v>0</v>
      </c>
      <c r="G300" s="63">
        <f>SUMIFS(Mar!$I$5:$I$605,Mar!$U$5:$U$605,"Despesa",Mar!$G$5:$G$605,DRE!$D300)</f>
        <v>0</v>
      </c>
      <c r="H300" s="63">
        <f>SUMIFS(Abr!$I$5:$I$605,Abr!$U$5:$U$605,"Despesa",Abr!$G$5:$G$605,DRE!$D300)</f>
        <v>0</v>
      </c>
      <c r="I300" s="63">
        <f>SUMIFS(Mai!$I$5:$I$605,Mai!$U$5:$U$605,"Despesa",Mai!$G$5:$G$605,DRE!$D300)</f>
        <v>0</v>
      </c>
      <c r="J300" s="63">
        <f>SUMIFS(Jun!$I$5:$I$605,Jun!$U$5:$U$605,"Despesa",Jun!$G$5:$G$605,DRE!$D300)</f>
        <v>0</v>
      </c>
      <c r="K300" s="63">
        <f>SUMIFS(Jul!$I$5:$I$605,Jul!$U$5:$U$605,"Despesa",Jul!$G$5:$G$605,DRE!$D300)</f>
        <v>0</v>
      </c>
      <c r="L300" s="63">
        <f>SUMIFS(Ago!$I$5:$I$605,Ago!$U$5:$U$605,"Despesa",Ago!$G$5:$G$605,DRE!$D300)</f>
        <v>0</v>
      </c>
      <c r="M300" s="63">
        <f>SUMIFS(Set!$I$5:$I$605,Set!$U$5:$U$605,"Despesa",Set!$G$5:$G$605,DRE!$D300)</f>
        <v>0</v>
      </c>
      <c r="N300" s="63">
        <f>SUMIFS(Out!$I$5:$I$605,Out!$U$5:$U$605,"Despesa",Out!$G$5:$G$605,DRE!$D300)</f>
        <v>0</v>
      </c>
      <c r="O300" s="63">
        <f>SUMIFS(Nov!$I$5:$I$605,Nov!$U$5:$U$605,"Despesa",Nov!$G$5:$G$605,DRE!$D300)</f>
        <v>0</v>
      </c>
      <c r="P300" s="63">
        <f>SUMIFS(Dez!$I$5:$I$605,Dez!$U$5:$U$605,"Despesa",Dez!$G$5:$G$605,DRE!$D300)</f>
        <v>0</v>
      </c>
      <c r="Q300" s="63">
        <f t="shared" si="19"/>
        <v>0</v>
      </c>
    </row>
    <row r="301" spans="2:17" ht="28.5" customHeight="1" thickTop="1" thickBot="1" x14ac:dyDescent="0.3">
      <c r="B301" s="85">
        <v>298</v>
      </c>
      <c r="C301" s="46" t="str">
        <f>'PC Despesas'!C84</f>
        <v>5.1.80</v>
      </c>
      <c r="D301" s="47" t="str">
        <f>VLOOKUP(C301,'PC Despesas'!$C$4:$D$103,2,FALSE)</f>
        <v>-</v>
      </c>
      <c r="E301" s="63">
        <f>SUMIFS(Jan!$I$5:$I$605,Jan!$U$5:$U$605,"Despesa",Jan!$G$5:$G$605,DRE!$D301)</f>
        <v>0</v>
      </c>
      <c r="F301" s="63">
        <f>SUMIFS(Fev!$I$5:$I$605,Fev!$U$5:$U$605,"Despesa",Fev!$G$5:$G$605,DRE!$D301)</f>
        <v>0</v>
      </c>
      <c r="G301" s="63">
        <f>SUMIFS(Mar!$I$5:$I$605,Mar!$U$5:$U$605,"Despesa",Mar!$G$5:$G$605,DRE!$D301)</f>
        <v>0</v>
      </c>
      <c r="H301" s="63">
        <f>SUMIFS(Abr!$I$5:$I$605,Abr!$U$5:$U$605,"Despesa",Abr!$G$5:$G$605,DRE!$D301)</f>
        <v>0</v>
      </c>
      <c r="I301" s="63">
        <f>SUMIFS(Mai!$I$5:$I$605,Mai!$U$5:$U$605,"Despesa",Mai!$G$5:$G$605,DRE!$D301)</f>
        <v>0</v>
      </c>
      <c r="J301" s="63">
        <f>SUMIFS(Jun!$I$5:$I$605,Jun!$U$5:$U$605,"Despesa",Jun!$G$5:$G$605,DRE!$D301)</f>
        <v>0</v>
      </c>
      <c r="K301" s="63">
        <f>SUMIFS(Jul!$I$5:$I$605,Jul!$U$5:$U$605,"Despesa",Jul!$G$5:$G$605,DRE!$D301)</f>
        <v>0</v>
      </c>
      <c r="L301" s="63">
        <f>SUMIFS(Ago!$I$5:$I$605,Ago!$U$5:$U$605,"Despesa",Ago!$G$5:$G$605,DRE!$D301)</f>
        <v>0</v>
      </c>
      <c r="M301" s="63">
        <f>SUMIFS(Set!$I$5:$I$605,Set!$U$5:$U$605,"Despesa",Set!$G$5:$G$605,DRE!$D301)</f>
        <v>0</v>
      </c>
      <c r="N301" s="63">
        <f>SUMIFS(Out!$I$5:$I$605,Out!$U$5:$U$605,"Despesa",Out!$G$5:$G$605,DRE!$D301)</f>
        <v>0</v>
      </c>
      <c r="O301" s="63">
        <f>SUMIFS(Nov!$I$5:$I$605,Nov!$U$5:$U$605,"Despesa",Nov!$G$5:$G$605,DRE!$D301)</f>
        <v>0</v>
      </c>
      <c r="P301" s="63">
        <f>SUMIFS(Dez!$I$5:$I$605,Dez!$U$5:$U$605,"Despesa",Dez!$G$5:$G$605,DRE!$D301)</f>
        <v>0</v>
      </c>
      <c r="Q301" s="63">
        <f t="shared" si="19"/>
        <v>0</v>
      </c>
    </row>
    <row r="302" spans="2:17" ht="28.5" customHeight="1" thickTop="1" thickBot="1" x14ac:dyDescent="0.3">
      <c r="B302" s="85">
        <v>299</v>
      </c>
      <c r="C302" s="46" t="str">
        <f>'PC Despesas'!C85</f>
        <v>5.1.81</v>
      </c>
      <c r="D302" s="47" t="str">
        <f>VLOOKUP(C302,'PC Despesas'!$C$4:$D$103,2,FALSE)</f>
        <v>-</v>
      </c>
      <c r="E302" s="63">
        <f>SUMIFS(Jan!$I$5:$I$605,Jan!$U$5:$U$605,"Despesa",Jan!$G$5:$G$605,DRE!$D302)</f>
        <v>0</v>
      </c>
      <c r="F302" s="63">
        <f>SUMIFS(Fev!$I$5:$I$605,Fev!$U$5:$U$605,"Despesa",Fev!$G$5:$G$605,DRE!$D302)</f>
        <v>0</v>
      </c>
      <c r="G302" s="63">
        <f>SUMIFS(Mar!$I$5:$I$605,Mar!$U$5:$U$605,"Despesa",Mar!$G$5:$G$605,DRE!$D302)</f>
        <v>0</v>
      </c>
      <c r="H302" s="63">
        <f>SUMIFS(Abr!$I$5:$I$605,Abr!$U$5:$U$605,"Despesa",Abr!$G$5:$G$605,DRE!$D302)</f>
        <v>0</v>
      </c>
      <c r="I302" s="63">
        <f>SUMIFS(Mai!$I$5:$I$605,Mai!$U$5:$U$605,"Despesa",Mai!$G$5:$G$605,DRE!$D302)</f>
        <v>0</v>
      </c>
      <c r="J302" s="63">
        <f>SUMIFS(Jun!$I$5:$I$605,Jun!$U$5:$U$605,"Despesa",Jun!$G$5:$G$605,DRE!$D302)</f>
        <v>0</v>
      </c>
      <c r="K302" s="63">
        <f>SUMIFS(Jul!$I$5:$I$605,Jul!$U$5:$U$605,"Despesa",Jul!$G$5:$G$605,DRE!$D302)</f>
        <v>0</v>
      </c>
      <c r="L302" s="63">
        <f>SUMIFS(Ago!$I$5:$I$605,Ago!$U$5:$U$605,"Despesa",Ago!$G$5:$G$605,DRE!$D302)</f>
        <v>0</v>
      </c>
      <c r="M302" s="63">
        <f>SUMIFS(Set!$I$5:$I$605,Set!$U$5:$U$605,"Despesa",Set!$G$5:$G$605,DRE!$D302)</f>
        <v>0</v>
      </c>
      <c r="N302" s="63">
        <f>SUMIFS(Out!$I$5:$I$605,Out!$U$5:$U$605,"Despesa",Out!$G$5:$G$605,DRE!$D302)</f>
        <v>0</v>
      </c>
      <c r="O302" s="63">
        <f>SUMIFS(Nov!$I$5:$I$605,Nov!$U$5:$U$605,"Despesa",Nov!$G$5:$G$605,DRE!$D302)</f>
        <v>0</v>
      </c>
      <c r="P302" s="63">
        <f>SUMIFS(Dez!$I$5:$I$605,Dez!$U$5:$U$605,"Despesa",Dez!$G$5:$G$605,DRE!$D302)</f>
        <v>0</v>
      </c>
      <c r="Q302" s="63">
        <f t="shared" si="19"/>
        <v>0</v>
      </c>
    </row>
    <row r="303" spans="2:17" ht="28.5" customHeight="1" thickTop="1" thickBot="1" x14ac:dyDescent="0.3">
      <c r="B303" s="85">
        <v>300</v>
      </c>
      <c r="C303" s="46" t="str">
        <f>'PC Despesas'!C86</f>
        <v>5.1.82</v>
      </c>
      <c r="D303" s="47" t="str">
        <f>VLOOKUP(C303,'PC Despesas'!$C$4:$D$103,2,FALSE)</f>
        <v>-</v>
      </c>
      <c r="E303" s="63">
        <f>SUMIFS(Jan!$I$5:$I$605,Jan!$U$5:$U$605,"Despesa",Jan!$G$5:$G$605,DRE!$D303)</f>
        <v>0</v>
      </c>
      <c r="F303" s="63">
        <f>SUMIFS(Fev!$I$5:$I$605,Fev!$U$5:$U$605,"Despesa",Fev!$G$5:$G$605,DRE!$D303)</f>
        <v>0</v>
      </c>
      <c r="G303" s="63">
        <f>SUMIFS(Mar!$I$5:$I$605,Mar!$U$5:$U$605,"Despesa",Mar!$G$5:$G$605,DRE!$D303)</f>
        <v>0</v>
      </c>
      <c r="H303" s="63">
        <f>SUMIFS(Abr!$I$5:$I$605,Abr!$U$5:$U$605,"Despesa",Abr!$G$5:$G$605,DRE!$D303)</f>
        <v>0</v>
      </c>
      <c r="I303" s="63">
        <f>SUMIFS(Mai!$I$5:$I$605,Mai!$U$5:$U$605,"Despesa",Mai!$G$5:$G$605,DRE!$D303)</f>
        <v>0</v>
      </c>
      <c r="J303" s="63">
        <f>SUMIFS(Jun!$I$5:$I$605,Jun!$U$5:$U$605,"Despesa",Jun!$G$5:$G$605,DRE!$D303)</f>
        <v>0</v>
      </c>
      <c r="K303" s="63">
        <f>SUMIFS(Jul!$I$5:$I$605,Jul!$U$5:$U$605,"Despesa",Jul!$G$5:$G$605,DRE!$D303)</f>
        <v>0</v>
      </c>
      <c r="L303" s="63">
        <f>SUMIFS(Ago!$I$5:$I$605,Ago!$U$5:$U$605,"Despesa",Ago!$G$5:$G$605,DRE!$D303)</f>
        <v>0</v>
      </c>
      <c r="M303" s="63">
        <f>SUMIFS(Set!$I$5:$I$605,Set!$U$5:$U$605,"Despesa",Set!$G$5:$G$605,DRE!$D303)</f>
        <v>0</v>
      </c>
      <c r="N303" s="63">
        <f>SUMIFS(Out!$I$5:$I$605,Out!$U$5:$U$605,"Despesa",Out!$G$5:$G$605,DRE!$D303)</f>
        <v>0</v>
      </c>
      <c r="O303" s="63">
        <f>SUMIFS(Nov!$I$5:$I$605,Nov!$U$5:$U$605,"Despesa",Nov!$G$5:$G$605,DRE!$D303)</f>
        <v>0</v>
      </c>
      <c r="P303" s="63">
        <f>SUMIFS(Dez!$I$5:$I$605,Dez!$U$5:$U$605,"Despesa",Dez!$G$5:$G$605,DRE!$D303)</f>
        <v>0</v>
      </c>
      <c r="Q303" s="63">
        <f t="shared" si="19"/>
        <v>0</v>
      </c>
    </row>
    <row r="304" spans="2:17" ht="28.5" customHeight="1" thickTop="1" thickBot="1" x14ac:dyDescent="0.3">
      <c r="B304" s="85">
        <v>301</v>
      </c>
      <c r="C304" s="46" t="str">
        <f>'PC Despesas'!C87</f>
        <v>5.1.83</v>
      </c>
      <c r="D304" s="47" t="str">
        <f>VLOOKUP(C304,'PC Despesas'!$C$4:$D$103,2,FALSE)</f>
        <v>-</v>
      </c>
      <c r="E304" s="63">
        <f>SUMIFS(Jan!$I$5:$I$605,Jan!$U$5:$U$605,"Despesa",Jan!$G$5:$G$605,DRE!$D304)</f>
        <v>0</v>
      </c>
      <c r="F304" s="63">
        <f>SUMIFS(Fev!$I$5:$I$605,Fev!$U$5:$U$605,"Despesa",Fev!$G$5:$G$605,DRE!$D304)</f>
        <v>0</v>
      </c>
      <c r="G304" s="63">
        <f>SUMIFS(Mar!$I$5:$I$605,Mar!$U$5:$U$605,"Despesa",Mar!$G$5:$G$605,DRE!$D304)</f>
        <v>0</v>
      </c>
      <c r="H304" s="63">
        <f>SUMIFS(Abr!$I$5:$I$605,Abr!$U$5:$U$605,"Despesa",Abr!$G$5:$G$605,DRE!$D304)</f>
        <v>0</v>
      </c>
      <c r="I304" s="63">
        <f>SUMIFS(Mai!$I$5:$I$605,Mai!$U$5:$U$605,"Despesa",Mai!$G$5:$G$605,DRE!$D304)</f>
        <v>0</v>
      </c>
      <c r="J304" s="63">
        <f>SUMIFS(Jun!$I$5:$I$605,Jun!$U$5:$U$605,"Despesa",Jun!$G$5:$G$605,DRE!$D304)</f>
        <v>0</v>
      </c>
      <c r="K304" s="63">
        <f>SUMIFS(Jul!$I$5:$I$605,Jul!$U$5:$U$605,"Despesa",Jul!$G$5:$G$605,DRE!$D304)</f>
        <v>0</v>
      </c>
      <c r="L304" s="63">
        <f>SUMIFS(Ago!$I$5:$I$605,Ago!$U$5:$U$605,"Despesa",Ago!$G$5:$G$605,DRE!$D304)</f>
        <v>0</v>
      </c>
      <c r="M304" s="63">
        <f>SUMIFS(Set!$I$5:$I$605,Set!$U$5:$U$605,"Despesa",Set!$G$5:$G$605,DRE!$D304)</f>
        <v>0</v>
      </c>
      <c r="N304" s="63">
        <f>SUMIFS(Out!$I$5:$I$605,Out!$U$5:$U$605,"Despesa",Out!$G$5:$G$605,DRE!$D304)</f>
        <v>0</v>
      </c>
      <c r="O304" s="63">
        <f>SUMIFS(Nov!$I$5:$I$605,Nov!$U$5:$U$605,"Despesa",Nov!$G$5:$G$605,DRE!$D304)</f>
        <v>0</v>
      </c>
      <c r="P304" s="63">
        <f>SUMIFS(Dez!$I$5:$I$605,Dez!$U$5:$U$605,"Despesa",Dez!$G$5:$G$605,DRE!$D304)</f>
        <v>0</v>
      </c>
      <c r="Q304" s="63">
        <f t="shared" si="19"/>
        <v>0</v>
      </c>
    </row>
    <row r="305" spans="2:17" ht="28.5" customHeight="1" thickTop="1" thickBot="1" x14ac:dyDescent="0.3">
      <c r="B305" s="85">
        <v>302</v>
      </c>
      <c r="C305" s="46" t="str">
        <f>'PC Despesas'!C88</f>
        <v>5.1.84</v>
      </c>
      <c r="D305" s="47" t="str">
        <f>VLOOKUP(C305,'PC Despesas'!$C$4:$D$103,2,FALSE)</f>
        <v>-</v>
      </c>
      <c r="E305" s="63">
        <f>SUMIFS(Jan!$I$5:$I$605,Jan!$U$5:$U$605,"Despesa",Jan!$G$5:$G$605,DRE!$D305)</f>
        <v>0</v>
      </c>
      <c r="F305" s="63">
        <f>SUMIFS(Fev!$I$5:$I$605,Fev!$U$5:$U$605,"Despesa",Fev!$G$5:$G$605,DRE!$D305)</f>
        <v>0</v>
      </c>
      <c r="G305" s="63">
        <f>SUMIFS(Mar!$I$5:$I$605,Mar!$U$5:$U$605,"Despesa",Mar!$G$5:$G$605,DRE!$D305)</f>
        <v>0</v>
      </c>
      <c r="H305" s="63">
        <f>SUMIFS(Abr!$I$5:$I$605,Abr!$U$5:$U$605,"Despesa",Abr!$G$5:$G$605,DRE!$D305)</f>
        <v>0</v>
      </c>
      <c r="I305" s="63">
        <f>SUMIFS(Mai!$I$5:$I$605,Mai!$U$5:$U$605,"Despesa",Mai!$G$5:$G$605,DRE!$D305)</f>
        <v>0</v>
      </c>
      <c r="J305" s="63">
        <f>SUMIFS(Jun!$I$5:$I$605,Jun!$U$5:$U$605,"Despesa",Jun!$G$5:$G$605,DRE!$D305)</f>
        <v>0</v>
      </c>
      <c r="K305" s="63">
        <f>SUMIFS(Jul!$I$5:$I$605,Jul!$U$5:$U$605,"Despesa",Jul!$G$5:$G$605,DRE!$D305)</f>
        <v>0</v>
      </c>
      <c r="L305" s="63">
        <f>SUMIFS(Ago!$I$5:$I$605,Ago!$U$5:$U$605,"Despesa",Ago!$G$5:$G$605,DRE!$D305)</f>
        <v>0</v>
      </c>
      <c r="M305" s="63">
        <f>SUMIFS(Set!$I$5:$I$605,Set!$U$5:$U$605,"Despesa",Set!$G$5:$G$605,DRE!$D305)</f>
        <v>0</v>
      </c>
      <c r="N305" s="63">
        <f>SUMIFS(Out!$I$5:$I$605,Out!$U$5:$U$605,"Despesa",Out!$G$5:$G$605,DRE!$D305)</f>
        <v>0</v>
      </c>
      <c r="O305" s="63">
        <f>SUMIFS(Nov!$I$5:$I$605,Nov!$U$5:$U$605,"Despesa",Nov!$G$5:$G$605,DRE!$D305)</f>
        <v>0</v>
      </c>
      <c r="P305" s="63">
        <f>SUMIFS(Dez!$I$5:$I$605,Dez!$U$5:$U$605,"Despesa",Dez!$G$5:$G$605,DRE!$D305)</f>
        <v>0</v>
      </c>
      <c r="Q305" s="63">
        <f t="shared" si="19"/>
        <v>0</v>
      </c>
    </row>
    <row r="306" spans="2:17" ht="28.5" customHeight="1" thickTop="1" thickBot="1" x14ac:dyDescent="0.3">
      <c r="B306" s="85">
        <v>303</v>
      </c>
      <c r="C306" s="46" t="str">
        <f>'PC Despesas'!C89</f>
        <v>5.1.85</v>
      </c>
      <c r="D306" s="47" t="str">
        <f>VLOOKUP(C306,'PC Despesas'!$C$4:$D$103,2,FALSE)</f>
        <v>-</v>
      </c>
      <c r="E306" s="63">
        <f>SUMIFS(Jan!$I$5:$I$605,Jan!$U$5:$U$605,"Despesa",Jan!$G$5:$G$605,DRE!$D306)</f>
        <v>0</v>
      </c>
      <c r="F306" s="63">
        <f>SUMIFS(Fev!$I$5:$I$605,Fev!$U$5:$U$605,"Despesa",Fev!$G$5:$G$605,DRE!$D306)</f>
        <v>0</v>
      </c>
      <c r="G306" s="63">
        <f>SUMIFS(Mar!$I$5:$I$605,Mar!$U$5:$U$605,"Despesa",Mar!$G$5:$G$605,DRE!$D306)</f>
        <v>0</v>
      </c>
      <c r="H306" s="63">
        <f>SUMIFS(Abr!$I$5:$I$605,Abr!$U$5:$U$605,"Despesa",Abr!$G$5:$G$605,DRE!$D306)</f>
        <v>0</v>
      </c>
      <c r="I306" s="63">
        <f>SUMIFS(Mai!$I$5:$I$605,Mai!$U$5:$U$605,"Despesa",Mai!$G$5:$G$605,DRE!$D306)</f>
        <v>0</v>
      </c>
      <c r="J306" s="63">
        <f>SUMIFS(Jun!$I$5:$I$605,Jun!$U$5:$U$605,"Despesa",Jun!$G$5:$G$605,DRE!$D306)</f>
        <v>0</v>
      </c>
      <c r="K306" s="63">
        <f>SUMIFS(Jul!$I$5:$I$605,Jul!$U$5:$U$605,"Despesa",Jul!$G$5:$G$605,DRE!$D306)</f>
        <v>0</v>
      </c>
      <c r="L306" s="63">
        <f>SUMIFS(Ago!$I$5:$I$605,Ago!$U$5:$U$605,"Despesa",Ago!$G$5:$G$605,DRE!$D306)</f>
        <v>0</v>
      </c>
      <c r="M306" s="63">
        <f>SUMIFS(Set!$I$5:$I$605,Set!$U$5:$U$605,"Despesa",Set!$G$5:$G$605,DRE!$D306)</f>
        <v>0</v>
      </c>
      <c r="N306" s="63">
        <f>SUMIFS(Out!$I$5:$I$605,Out!$U$5:$U$605,"Despesa",Out!$G$5:$G$605,DRE!$D306)</f>
        <v>0</v>
      </c>
      <c r="O306" s="63">
        <f>SUMIFS(Nov!$I$5:$I$605,Nov!$U$5:$U$605,"Despesa",Nov!$G$5:$G$605,DRE!$D306)</f>
        <v>0</v>
      </c>
      <c r="P306" s="63">
        <f>SUMIFS(Dez!$I$5:$I$605,Dez!$U$5:$U$605,"Despesa",Dez!$G$5:$G$605,DRE!$D306)</f>
        <v>0</v>
      </c>
      <c r="Q306" s="63">
        <f t="shared" si="19"/>
        <v>0</v>
      </c>
    </row>
    <row r="307" spans="2:17" ht="28.5" customHeight="1" thickTop="1" thickBot="1" x14ac:dyDescent="0.3">
      <c r="B307" s="85">
        <v>304</v>
      </c>
      <c r="C307" s="46" t="str">
        <f>'PC Despesas'!C90</f>
        <v>5.1.86</v>
      </c>
      <c r="D307" s="47" t="str">
        <f>VLOOKUP(C307,'PC Despesas'!$C$4:$D$103,2,FALSE)</f>
        <v>-</v>
      </c>
      <c r="E307" s="63">
        <f>SUMIFS(Jan!$I$5:$I$605,Jan!$U$5:$U$605,"Despesa",Jan!$G$5:$G$605,DRE!$D307)</f>
        <v>0</v>
      </c>
      <c r="F307" s="63">
        <f>SUMIFS(Fev!$I$5:$I$605,Fev!$U$5:$U$605,"Despesa",Fev!$G$5:$G$605,DRE!$D307)</f>
        <v>0</v>
      </c>
      <c r="G307" s="63">
        <f>SUMIFS(Mar!$I$5:$I$605,Mar!$U$5:$U$605,"Despesa",Mar!$G$5:$G$605,DRE!$D307)</f>
        <v>0</v>
      </c>
      <c r="H307" s="63">
        <f>SUMIFS(Abr!$I$5:$I$605,Abr!$U$5:$U$605,"Despesa",Abr!$G$5:$G$605,DRE!$D307)</f>
        <v>0</v>
      </c>
      <c r="I307" s="63">
        <f>SUMIFS(Mai!$I$5:$I$605,Mai!$U$5:$U$605,"Despesa",Mai!$G$5:$G$605,DRE!$D307)</f>
        <v>0</v>
      </c>
      <c r="J307" s="63">
        <f>SUMIFS(Jun!$I$5:$I$605,Jun!$U$5:$U$605,"Despesa",Jun!$G$5:$G$605,DRE!$D307)</f>
        <v>0</v>
      </c>
      <c r="K307" s="63">
        <f>SUMIFS(Jul!$I$5:$I$605,Jul!$U$5:$U$605,"Despesa",Jul!$G$5:$G$605,DRE!$D307)</f>
        <v>0</v>
      </c>
      <c r="L307" s="63">
        <f>SUMIFS(Ago!$I$5:$I$605,Ago!$U$5:$U$605,"Despesa",Ago!$G$5:$G$605,DRE!$D307)</f>
        <v>0</v>
      </c>
      <c r="M307" s="63">
        <f>SUMIFS(Set!$I$5:$I$605,Set!$U$5:$U$605,"Despesa",Set!$G$5:$G$605,DRE!$D307)</f>
        <v>0</v>
      </c>
      <c r="N307" s="63">
        <f>SUMIFS(Out!$I$5:$I$605,Out!$U$5:$U$605,"Despesa",Out!$G$5:$G$605,DRE!$D307)</f>
        <v>0</v>
      </c>
      <c r="O307" s="63">
        <f>SUMIFS(Nov!$I$5:$I$605,Nov!$U$5:$U$605,"Despesa",Nov!$G$5:$G$605,DRE!$D307)</f>
        <v>0</v>
      </c>
      <c r="P307" s="63">
        <f>SUMIFS(Dez!$I$5:$I$605,Dez!$U$5:$U$605,"Despesa",Dez!$G$5:$G$605,DRE!$D307)</f>
        <v>0</v>
      </c>
      <c r="Q307" s="63">
        <f t="shared" si="19"/>
        <v>0</v>
      </c>
    </row>
    <row r="308" spans="2:17" ht="28.5" customHeight="1" thickTop="1" thickBot="1" x14ac:dyDescent="0.3">
      <c r="B308" s="85">
        <v>305</v>
      </c>
      <c r="C308" s="46" t="str">
        <f>'PC Despesas'!C91</f>
        <v>5.1.87</v>
      </c>
      <c r="D308" s="47" t="str">
        <f>VLOOKUP(C308,'PC Despesas'!$C$4:$D$103,2,FALSE)</f>
        <v>-</v>
      </c>
      <c r="E308" s="63">
        <f>SUMIFS(Jan!$I$5:$I$605,Jan!$U$5:$U$605,"Despesa",Jan!$G$5:$G$605,DRE!$D308)</f>
        <v>0</v>
      </c>
      <c r="F308" s="63">
        <f>SUMIFS(Fev!$I$5:$I$605,Fev!$U$5:$U$605,"Despesa",Fev!$G$5:$G$605,DRE!$D308)</f>
        <v>0</v>
      </c>
      <c r="G308" s="63">
        <f>SUMIFS(Mar!$I$5:$I$605,Mar!$U$5:$U$605,"Despesa",Mar!$G$5:$G$605,DRE!$D308)</f>
        <v>0</v>
      </c>
      <c r="H308" s="63">
        <f>SUMIFS(Abr!$I$5:$I$605,Abr!$U$5:$U$605,"Despesa",Abr!$G$5:$G$605,DRE!$D308)</f>
        <v>0</v>
      </c>
      <c r="I308" s="63">
        <f>SUMIFS(Mai!$I$5:$I$605,Mai!$U$5:$U$605,"Despesa",Mai!$G$5:$G$605,DRE!$D308)</f>
        <v>0</v>
      </c>
      <c r="J308" s="63">
        <f>SUMIFS(Jun!$I$5:$I$605,Jun!$U$5:$U$605,"Despesa",Jun!$G$5:$G$605,DRE!$D308)</f>
        <v>0</v>
      </c>
      <c r="K308" s="63">
        <f>SUMIFS(Jul!$I$5:$I$605,Jul!$U$5:$U$605,"Despesa",Jul!$G$5:$G$605,DRE!$D308)</f>
        <v>0</v>
      </c>
      <c r="L308" s="63">
        <f>SUMIFS(Ago!$I$5:$I$605,Ago!$U$5:$U$605,"Despesa",Ago!$G$5:$G$605,DRE!$D308)</f>
        <v>0</v>
      </c>
      <c r="M308" s="63">
        <f>SUMIFS(Set!$I$5:$I$605,Set!$U$5:$U$605,"Despesa",Set!$G$5:$G$605,DRE!$D308)</f>
        <v>0</v>
      </c>
      <c r="N308" s="63">
        <f>SUMIFS(Out!$I$5:$I$605,Out!$U$5:$U$605,"Despesa",Out!$G$5:$G$605,DRE!$D308)</f>
        <v>0</v>
      </c>
      <c r="O308" s="63">
        <f>SUMIFS(Nov!$I$5:$I$605,Nov!$U$5:$U$605,"Despesa",Nov!$G$5:$G$605,DRE!$D308)</f>
        <v>0</v>
      </c>
      <c r="P308" s="63">
        <f>SUMIFS(Dez!$I$5:$I$605,Dez!$U$5:$U$605,"Despesa",Dez!$G$5:$G$605,DRE!$D308)</f>
        <v>0</v>
      </c>
      <c r="Q308" s="63">
        <f t="shared" si="19"/>
        <v>0</v>
      </c>
    </row>
    <row r="309" spans="2:17" ht="28.5" customHeight="1" thickTop="1" thickBot="1" x14ac:dyDescent="0.3">
      <c r="B309" s="85">
        <v>306</v>
      </c>
      <c r="C309" s="46" t="str">
        <f>'PC Despesas'!C92</f>
        <v>5.1.88</v>
      </c>
      <c r="D309" s="47" t="str">
        <f>VLOOKUP(C309,'PC Despesas'!$C$4:$D$103,2,FALSE)</f>
        <v>-</v>
      </c>
      <c r="E309" s="63">
        <f>SUMIFS(Jan!$I$5:$I$605,Jan!$U$5:$U$605,"Despesa",Jan!$G$5:$G$605,DRE!$D309)</f>
        <v>0</v>
      </c>
      <c r="F309" s="63">
        <f>SUMIFS(Fev!$I$5:$I$605,Fev!$U$5:$U$605,"Despesa",Fev!$G$5:$G$605,DRE!$D309)</f>
        <v>0</v>
      </c>
      <c r="G309" s="63">
        <f>SUMIFS(Mar!$I$5:$I$605,Mar!$U$5:$U$605,"Despesa",Mar!$G$5:$G$605,DRE!$D309)</f>
        <v>0</v>
      </c>
      <c r="H309" s="63">
        <f>SUMIFS(Abr!$I$5:$I$605,Abr!$U$5:$U$605,"Despesa",Abr!$G$5:$G$605,DRE!$D309)</f>
        <v>0</v>
      </c>
      <c r="I309" s="63">
        <f>SUMIFS(Mai!$I$5:$I$605,Mai!$U$5:$U$605,"Despesa",Mai!$G$5:$G$605,DRE!$D309)</f>
        <v>0</v>
      </c>
      <c r="J309" s="63">
        <f>SUMIFS(Jun!$I$5:$I$605,Jun!$U$5:$U$605,"Despesa",Jun!$G$5:$G$605,DRE!$D309)</f>
        <v>0</v>
      </c>
      <c r="K309" s="63">
        <f>SUMIFS(Jul!$I$5:$I$605,Jul!$U$5:$U$605,"Despesa",Jul!$G$5:$G$605,DRE!$D309)</f>
        <v>0</v>
      </c>
      <c r="L309" s="63">
        <f>SUMIFS(Ago!$I$5:$I$605,Ago!$U$5:$U$605,"Despesa",Ago!$G$5:$G$605,DRE!$D309)</f>
        <v>0</v>
      </c>
      <c r="M309" s="63">
        <f>SUMIFS(Set!$I$5:$I$605,Set!$U$5:$U$605,"Despesa",Set!$G$5:$G$605,DRE!$D309)</f>
        <v>0</v>
      </c>
      <c r="N309" s="63">
        <f>SUMIFS(Out!$I$5:$I$605,Out!$U$5:$U$605,"Despesa",Out!$G$5:$G$605,DRE!$D309)</f>
        <v>0</v>
      </c>
      <c r="O309" s="63">
        <f>SUMIFS(Nov!$I$5:$I$605,Nov!$U$5:$U$605,"Despesa",Nov!$G$5:$G$605,DRE!$D309)</f>
        <v>0</v>
      </c>
      <c r="P309" s="63">
        <f>SUMIFS(Dez!$I$5:$I$605,Dez!$U$5:$U$605,"Despesa",Dez!$G$5:$G$605,DRE!$D309)</f>
        <v>0</v>
      </c>
      <c r="Q309" s="63">
        <f t="shared" si="19"/>
        <v>0</v>
      </c>
    </row>
    <row r="310" spans="2:17" ht="28.5" customHeight="1" thickTop="1" thickBot="1" x14ac:dyDescent="0.3">
      <c r="B310" s="85">
        <v>307</v>
      </c>
      <c r="C310" s="46" t="str">
        <f>'PC Despesas'!C93</f>
        <v>5.1.89</v>
      </c>
      <c r="D310" s="47" t="str">
        <f>VLOOKUP(C310,'PC Despesas'!$C$4:$D$103,2,FALSE)</f>
        <v>-</v>
      </c>
      <c r="E310" s="63">
        <f>SUMIFS(Jan!$I$5:$I$605,Jan!$U$5:$U$605,"Despesa",Jan!$G$5:$G$605,DRE!$D310)</f>
        <v>0</v>
      </c>
      <c r="F310" s="63">
        <f>SUMIFS(Fev!$I$5:$I$605,Fev!$U$5:$U$605,"Despesa",Fev!$G$5:$G$605,DRE!$D310)</f>
        <v>0</v>
      </c>
      <c r="G310" s="63">
        <f>SUMIFS(Mar!$I$5:$I$605,Mar!$U$5:$U$605,"Despesa",Mar!$G$5:$G$605,DRE!$D310)</f>
        <v>0</v>
      </c>
      <c r="H310" s="63">
        <f>SUMIFS(Abr!$I$5:$I$605,Abr!$U$5:$U$605,"Despesa",Abr!$G$5:$G$605,DRE!$D310)</f>
        <v>0</v>
      </c>
      <c r="I310" s="63">
        <f>SUMIFS(Mai!$I$5:$I$605,Mai!$U$5:$U$605,"Despesa",Mai!$G$5:$G$605,DRE!$D310)</f>
        <v>0</v>
      </c>
      <c r="J310" s="63">
        <f>SUMIFS(Jun!$I$5:$I$605,Jun!$U$5:$U$605,"Despesa",Jun!$G$5:$G$605,DRE!$D310)</f>
        <v>0</v>
      </c>
      <c r="K310" s="63">
        <f>SUMIFS(Jul!$I$5:$I$605,Jul!$U$5:$U$605,"Despesa",Jul!$G$5:$G$605,DRE!$D310)</f>
        <v>0</v>
      </c>
      <c r="L310" s="63">
        <f>SUMIFS(Ago!$I$5:$I$605,Ago!$U$5:$U$605,"Despesa",Ago!$G$5:$G$605,DRE!$D310)</f>
        <v>0</v>
      </c>
      <c r="M310" s="63">
        <f>SUMIFS(Set!$I$5:$I$605,Set!$U$5:$U$605,"Despesa",Set!$G$5:$G$605,DRE!$D310)</f>
        <v>0</v>
      </c>
      <c r="N310" s="63">
        <f>SUMIFS(Out!$I$5:$I$605,Out!$U$5:$U$605,"Despesa",Out!$G$5:$G$605,DRE!$D310)</f>
        <v>0</v>
      </c>
      <c r="O310" s="63">
        <f>SUMIFS(Nov!$I$5:$I$605,Nov!$U$5:$U$605,"Despesa",Nov!$G$5:$G$605,DRE!$D310)</f>
        <v>0</v>
      </c>
      <c r="P310" s="63">
        <f>SUMIFS(Dez!$I$5:$I$605,Dez!$U$5:$U$605,"Despesa",Dez!$G$5:$G$605,DRE!$D310)</f>
        <v>0</v>
      </c>
      <c r="Q310" s="63">
        <f t="shared" si="19"/>
        <v>0</v>
      </c>
    </row>
    <row r="311" spans="2:17" ht="28.5" customHeight="1" thickTop="1" thickBot="1" x14ac:dyDescent="0.3">
      <c r="B311" s="85">
        <v>308</v>
      </c>
      <c r="C311" s="46" t="str">
        <f>'PC Despesas'!C94</f>
        <v>5.1.90</v>
      </c>
      <c r="D311" s="47" t="str">
        <f>VLOOKUP(C311,'PC Despesas'!$C$4:$D$103,2,FALSE)</f>
        <v>-</v>
      </c>
      <c r="E311" s="63">
        <f>SUMIFS(Jan!$I$5:$I$605,Jan!$U$5:$U$605,"Despesa",Jan!$G$5:$G$605,DRE!$D311)</f>
        <v>0</v>
      </c>
      <c r="F311" s="63">
        <f>SUMIFS(Fev!$I$5:$I$605,Fev!$U$5:$U$605,"Despesa",Fev!$G$5:$G$605,DRE!$D311)</f>
        <v>0</v>
      </c>
      <c r="G311" s="63">
        <f>SUMIFS(Mar!$I$5:$I$605,Mar!$U$5:$U$605,"Despesa",Mar!$G$5:$G$605,DRE!$D311)</f>
        <v>0</v>
      </c>
      <c r="H311" s="63">
        <f>SUMIFS(Abr!$I$5:$I$605,Abr!$U$5:$U$605,"Despesa",Abr!$G$5:$G$605,DRE!$D311)</f>
        <v>0</v>
      </c>
      <c r="I311" s="63">
        <f>SUMIFS(Mai!$I$5:$I$605,Mai!$U$5:$U$605,"Despesa",Mai!$G$5:$G$605,DRE!$D311)</f>
        <v>0</v>
      </c>
      <c r="J311" s="63">
        <f>SUMIFS(Jun!$I$5:$I$605,Jun!$U$5:$U$605,"Despesa",Jun!$G$5:$G$605,DRE!$D311)</f>
        <v>0</v>
      </c>
      <c r="K311" s="63">
        <f>SUMIFS(Jul!$I$5:$I$605,Jul!$U$5:$U$605,"Despesa",Jul!$G$5:$G$605,DRE!$D311)</f>
        <v>0</v>
      </c>
      <c r="L311" s="63">
        <f>SUMIFS(Ago!$I$5:$I$605,Ago!$U$5:$U$605,"Despesa",Ago!$G$5:$G$605,DRE!$D311)</f>
        <v>0</v>
      </c>
      <c r="M311" s="63">
        <f>SUMIFS(Set!$I$5:$I$605,Set!$U$5:$U$605,"Despesa",Set!$G$5:$G$605,DRE!$D311)</f>
        <v>0</v>
      </c>
      <c r="N311" s="63">
        <f>SUMIFS(Out!$I$5:$I$605,Out!$U$5:$U$605,"Despesa",Out!$G$5:$G$605,DRE!$D311)</f>
        <v>0</v>
      </c>
      <c r="O311" s="63">
        <f>SUMIFS(Nov!$I$5:$I$605,Nov!$U$5:$U$605,"Despesa",Nov!$G$5:$G$605,DRE!$D311)</f>
        <v>0</v>
      </c>
      <c r="P311" s="63">
        <f>SUMIFS(Dez!$I$5:$I$605,Dez!$U$5:$U$605,"Despesa",Dez!$G$5:$G$605,DRE!$D311)</f>
        <v>0</v>
      </c>
      <c r="Q311" s="63">
        <f t="shared" si="19"/>
        <v>0</v>
      </c>
    </row>
    <row r="312" spans="2:17" ht="28.5" customHeight="1" thickTop="1" thickBot="1" x14ac:dyDescent="0.3">
      <c r="B312" s="85">
        <v>309</v>
      </c>
      <c r="C312" s="46" t="str">
        <f>'PC Despesas'!C95</f>
        <v>5.1.91</v>
      </c>
      <c r="D312" s="47" t="str">
        <f>VLOOKUP(C312,'PC Despesas'!$C$4:$D$103,2,FALSE)</f>
        <v>-</v>
      </c>
      <c r="E312" s="63">
        <f>SUMIFS(Jan!$I$5:$I$605,Jan!$U$5:$U$605,"Despesa",Jan!$G$5:$G$605,DRE!$D312)</f>
        <v>0</v>
      </c>
      <c r="F312" s="63">
        <f>SUMIFS(Fev!$I$5:$I$605,Fev!$U$5:$U$605,"Despesa",Fev!$G$5:$G$605,DRE!$D312)</f>
        <v>0</v>
      </c>
      <c r="G312" s="63">
        <f>SUMIFS(Mar!$I$5:$I$605,Mar!$U$5:$U$605,"Despesa",Mar!$G$5:$G$605,DRE!$D312)</f>
        <v>0</v>
      </c>
      <c r="H312" s="63">
        <f>SUMIFS(Abr!$I$5:$I$605,Abr!$U$5:$U$605,"Despesa",Abr!$G$5:$G$605,DRE!$D312)</f>
        <v>0</v>
      </c>
      <c r="I312" s="63">
        <f>SUMIFS(Mai!$I$5:$I$605,Mai!$U$5:$U$605,"Despesa",Mai!$G$5:$G$605,DRE!$D312)</f>
        <v>0</v>
      </c>
      <c r="J312" s="63">
        <f>SUMIFS(Jun!$I$5:$I$605,Jun!$U$5:$U$605,"Despesa",Jun!$G$5:$G$605,DRE!$D312)</f>
        <v>0</v>
      </c>
      <c r="K312" s="63">
        <f>SUMIFS(Jul!$I$5:$I$605,Jul!$U$5:$U$605,"Despesa",Jul!$G$5:$G$605,DRE!$D312)</f>
        <v>0</v>
      </c>
      <c r="L312" s="63">
        <f>SUMIFS(Ago!$I$5:$I$605,Ago!$U$5:$U$605,"Despesa",Ago!$G$5:$G$605,DRE!$D312)</f>
        <v>0</v>
      </c>
      <c r="M312" s="63">
        <f>SUMIFS(Set!$I$5:$I$605,Set!$U$5:$U$605,"Despesa",Set!$G$5:$G$605,DRE!$D312)</f>
        <v>0</v>
      </c>
      <c r="N312" s="63">
        <f>SUMIFS(Out!$I$5:$I$605,Out!$U$5:$U$605,"Despesa",Out!$G$5:$G$605,DRE!$D312)</f>
        <v>0</v>
      </c>
      <c r="O312" s="63">
        <f>SUMIFS(Nov!$I$5:$I$605,Nov!$U$5:$U$605,"Despesa",Nov!$G$5:$G$605,DRE!$D312)</f>
        <v>0</v>
      </c>
      <c r="P312" s="63">
        <f>SUMIFS(Dez!$I$5:$I$605,Dez!$U$5:$U$605,"Despesa",Dez!$G$5:$G$605,DRE!$D312)</f>
        <v>0</v>
      </c>
      <c r="Q312" s="63">
        <f t="shared" si="19"/>
        <v>0</v>
      </c>
    </row>
    <row r="313" spans="2:17" ht="28.5" customHeight="1" thickTop="1" thickBot="1" x14ac:dyDescent="0.3">
      <c r="B313" s="85">
        <v>310</v>
      </c>
      <c r="C313" s="46" t="str">
        <f>'PC Despesas'!C96</f>
        <v>5.1.92</v>
      </c>
      <c r="D313" s="47" t="str">
        <f>VLOOKUP(C313,'PC Despesas'!$C$4:$D$103,2,FALSE)</f>
        <v>-</v>
      </c>
      <c r="E313" s="63">
        <f>SUMIFS(Jan!$I$5:$I$605,Jan!$U$5:$U$605,"Despesa",Jan!$G$5:$G$605,DRE!$D313)</f>
        <v>0</v>
      </c>
      <c r="F313" s="63">
        <f>SUMIFS(Fev!$I$5:$I$605,Fev!$U$5:$U$605,"Despesa",Fev!$G$5:$G$605,DRE!$D313)</f>
        <v>0</v>
      </c>
      <c r="G313" s="63">
        <f>SUMIFS(Mar!$I$5:$I$605,Mar!$U$5:$U$605,"Despesa",Mar!$G$5:$G$605,DRE!$D313)</f>
        <v>0</v>
      </c>
      <c r="H313" s="63">
        <f>SUMIFS(Abr!$I$5:$I$605,Abr!$U$5:$U$605,"Despesa",Abr!$G$5:$G$605,DRE!$D313)</f>
        <v>0</v>
      </c>
      <c r="I313" s="63">
        <f>SUMIFS(Mai!$I$5:$I$605,Mai!$U$5:$U$605,"Despesa",Mai!$G$5:$G$605,DRE!$D313)</f>
        <v>0</v>
      </c>
      <c r="J313" s="63">
        <f>SUMIFS(Jun!$I$5:$I$605,Jun!$U$5:$U$605,"Despesa",Jun!$G$5:$G$605,DRE!$D313)</f>
        <v>0</v>
      </c>
      <c r="K313" s="63">
        <f>SUMIFS(Jul!$I$5:$I$605,Jul!$U$5:$U$605,"Despesa",Jul!$G$5:$G$605,DRE!$D313)</f>
        <v>0</v>
      </c>
      <c r="L313" s="63">
        <f>SUMIFS(Ago!$I$5:$I$605,Ago!$U$5:$U$605,"Despesa",Ago!$G$5:$G$605,DRE!$D313)</f>
        <v>0</v>
      </c>
      <c r="M313" s="63">
        <f>SUMIFS(Set!$I$5:$I$605,Set!$U$5:$U$605,"Despesa",Set!$G$5:$G$605,DRE!$D313)</f>
        <v>0</v>
      </c>
      <c r="N313" s="63">
        <f>SUMIFS(Out!$I$5:$I$605,Out!$U$5:$U$605,"Despesa",Out!$G$5:$G$605,DRE!$D313)</f>
        <v>0</v>
      </c>
      <c r="O313" s="63">
        <f>SUMIFS(Nov!$I$5:$I$605,Nov!$U$5:$U$605,"Despesa",Nov!$G$5:$G$605,DRE!$D313)</f>
        <v>0</v>
      </c>
      <c r="P313" s="63">
        <f>SUMIFS(Dez!$I$5:$I$605,Dez!$U$5:$U$605,"Despesa",Dez!$G$5:$G$605,DRE!$D313)</f>
        <v>0</v>
      </c>
      <c r="Q313" s="63">
        <f t="shared" si="19"/>
        <v>0</v>
      </c>
    </row>
    <row r="314" spans="2:17" ht="28.5" customHeight="1" thickTop="1" thickBot="1" x14ac:dyDescent="0.3">
      <c r="B314" s="85">
        <v>311</v>
      </c>
      <c r="C314" s="46" t="str">
        <f>'PC Despesas'!C97</f>
        <v>5.1.93</v>
      </c>
      <c r="D314" s="47" t="str">
        <f>VLOOKUP(C314,'PC Despesas'!$C$4:$D$103,2,FALSE)</f>
        <v>-</v>
      </c>
      <c r="E314" s="63">
        <f>SUMIFS(Jan!$I$5:$I$605,Jan!$U$5:$U$605,"Despesa",Jan!$G$5:$G$605,DRE!$D314)</f>
        <v>0</v>
      </c>
      <c r="F314" s="63">
        <f>SUMIFS(Fev!$I$5:$I$605,Fev!$U$5:$U$605,"Despesa",Fev!$G$5:$G$605,DRE!$D314)</f>
        <v>0</v>
      </c>
      <c r="G314" s="63">
        <f>SUMIFS(Mar!$I$5:$I$605,Mar!$U$5:$U$605,"Despesa",Mar!$G$5:$G$605,DRE!$D314)</f>
        <v>0</v>
      </c>
      <c r="H314" s="63">
        <f>SUMIFS(Abr!$I$5:$I$605,Abr!$U$5:$U$605,"Despesa",Abr!$G$5:$G$605,DRE!$D314)</f>
        <v>0</v>
      </c>
      <c r="I314" s="63">
        <f>SUMIFS(Mai!$I$5:$I$605,Mai!$U$5:$U$605,"Despesa",Mai!$G$5:$G$605,DRE!$D314)</f>
        <v>0</v>
      </c>
      <c r="J314" s="63">
        <f>SUMIFS(Jun!$I$5:$I$605,Jun!$U$5:$U$605,"Despesa",Jun!$G$5:$G$605,DRE!$D314)</f>
        <v>0</v>
      </c>
      <c r="K314" s="63">
        <f>SUMIFS(Jul!$I$5:$I$605,Jul!$U$5:$U$605,"Despesa",Jul!$G$5:$G$605,DRE!$D314)</f>
        <v>0</v>
      </c>
      <c r="L314" s="63">
        <f>SUMIFS(Ago!$I$5:$I$605,Ago!$U$5:$U$605,"Despesa",Ago!$G$5:$G$605,DRE!$D314)</f>
        <v>0</v>
      </c>
      <c r="M314" s="63">
        <f>SUMIFS(Set!$I$5:$I$605,Set!$U$5:$U$605,"Despesa",Set!$G$5:$G$605,DRE!$D314)</f>
        <v>0</v>
      </c>
      <c r="N314" s="63">
        <f>SUMIFS(Out!$I$5:$I$605,Out!$U$5:$U$605,"Despesa",Out!$G$5:$G$605,DRE!$D314)</f>
        <v>0</v>
      </c>
      <c r="O314" s="63">
        <f>SUMIFS(Nov!$I$5:$I$605,Nov!$U$5:$U$605,"Despesa",Nov!$G$5:$G$605,DRE!$D314)</f>
        <v>0</v>
      </c>
      <c r="P314" s="63">
        <f>SUMIFS(Dez!$I$5:$I$605,Dez!$U$5:$U$605,"Despesa",Dez!$G$5:$G$605,DRE!$D314)</f>
        <v>0</v>
      </c>
      <c r="Q314" s="63">
        <f t="shared" si="19"/>
        <v>0</v>
      </c>
    </row>
    <row r="315" spans="2:17" ht="28.5" customHeight="1" thickTop="1" thickBot="1" x14ac:dyDescent="0.3">
      <c r="B315" s="85">
        <v>312</v>
      </c>
      <c r="C315" s="46" t="str">
        <f>'PC Despesas'!C98</f>
        <v>5.1.94</v>
      </c>
      <c r="D315" s="47" t="str">
        <f>VLOOKUP(C315,'PC Despesas'!$C$4:$D$103,2,FALSE)</f>
        <v>-</v>
      </c>
      <c r="E315" s="63">
        <f>SUMIFS(Jan!$I$5:$I$605,Jan!$U$5:$U$605,"Despesa",Jan!$G$5:$G$605,DRE!$D315)</f>
        <v>0</v>
      </c>
      <c r="F315" s="63">
        <f>SUMIFS(Fev!$I$5:$I$605,Fev!$U$5:$U$605,"Despesa",Fev!$G$5:$G$605,DRE!$D315)</f>
        <v>0</v>
      </c>
      <c r="G315" s="63">
        <f>SUMIFS(Mar!$I$5:$I$605,Mar!$U$5:$U$605,"Despesa",Mar!$G$5:$G$605,DRE!$D315)</f>
        <v>0</v>
      </c>
      <c r="H315" s="63">
        <f>SUMIFS(Abr!$I$5:$I$605,Abr!$U$5:$U$605,"Despesa",Abr!$G$5:$G$605,DRE!$D315)</f>
        <v>0</v>
      </c>
      <c r="I315" s="63">
        <f>SUMIFS(Mai!$I$5:$I$605,Mai!$U$5:$U$605,"Despesa",Mai!$G$5:$G$605,DRE!$D315)</f>
        <v>0</v>
      </c>
      <c r="J315" s="63">
        <f>SUMIFS(Jun!$I$5:$I$605,Jun!$U$5:$U$605,"Despesa",Jun!$G$5:$G$605,DRE!$D315)</f>
        <v>0</v>
      </c>
      <c r="K315" s="63">
        <f>SUMIFS(Jul!$I$5:$I$605,Jul!$U$5:$U$605,"Despesa",Jul!$G$5:$G$605,DRE!$D315)</f>
        <v>0</v>
      </c>
      <c r="L315" s="63">
        <f>SUMIFS(Ago!$I$5:$I$605,Ago!$U$5:$U$605,"Despesa",Ago!$G$5:$G$605,DRE!$D315)</f>
        <v>0</v>
      </c>
      <c r="M315" s="63">
        <f>SUMIFS(Set!$I$5:$I$605,Set!$U$5:$U$605,"Despesa",Set!$G$5:$G$605,DRE!$D315)</f>
        <v>0</v>
      </c>
      <c r="N315" s="63">
        <f>SUMIFS(Out!$I$5:$I$605,Out!$U$5:$U$605,"Despesa",Out!$G$5:$G$605,DRE!$D315)</f>
        <v>0</v>
      </c>
      <c r="O315" s="63">
        <f>SUMIFS(Nov!$I$5:$I$605,Nov!$U$5:$U$605,"Despesa",Nov!$G$5:$G$605,DRE!$D315)</f>
        <v>0</v>
      </c>
      <c r="P315" s="63">
        <f>SUMIFS(Dez!$I$5:$I$605,Dez!$U$5:$U$605,"Despesa",Dez!$G$5:$G$605,DRE!$D315)</f>
        <v>0</v>
      </c>
      <c r="Q315" s="63">
        <f t="shared" si="19"/>
        <v>0</v>
      </c>
    </row>
    <row r="316" spans="2:17" ht="28.5" customHeight="1" thickTop="1" thickBot="1" x14ac:dyDescent="0.3">
      <c r="B316" s="85">
        <v>313</v>
      </c>
      <c r="C316" s="46" t="str">
        <f>'PC Despesas'!C99</f>
        <v>5.1.95</v>
      </c>
      <c r="D316" s="47" t="str">
        <f>VLOOKUP(C316,'PC Despesas'!$C$4:$D$103,2,FALSE)</f>
        <v>-</v>
      </c>
      <c r="E316" s="63">
        <f>SUMIFS(Jan!$I$5:$I$605,Jan!$U$5:$U$605,"Despesa",Jan!$G$5:$G$605,DRE!$D316)</f>
        <v>0</v>
      </c>
      <c r="F316" s="63">
        <f>SUMIFS(Fev!$I$5:$I$605,Fev!$U$5:$U$605,"Despesa",Fev!$G$5:$G$605,DRE!$D316)</f>
        <v>0</v>
      </c>
      <c r="G316" s="63">
        <f>SUMIFS(Mar!$I$5:$I$605,Mar!$U$5:$U$605,"Despesa",Mar!$G$5:$G$605,DRE!$D316)</f>
        <v>0</v>
      </c>
      <c r="H316" s="63">
        <f>SUMIFS(Abr!$I$5:$I$605,Abr!$U$5:$U$605,"Despesa",Abr!$G$5:$G$605,DRE!$D316)</f>
        <v>0</v>
      </c>
      <c r="I316" s="63">
        <f>SUMIFS(Mai!$I$5:$I$605,Mai!$U$5:$U$605,"Despesa",Mai!$G$5:$G$605,DRE!$D316)</f>
        <v>0</v>
      </c>
      <c r="J316" s="63">
        <f>SUMIFS(Jun!$I$5:$I$605,Jun!$U$5:$U$605,"Despesa",Jun!$G$5:$G$605,DRE!$D316)</f>
        <v>0</v>
      </c>
      <c r="K316" s="63">
        <f>SUMIFS(Jul!$I$5:$I$605,Jul!$U$5:$U$605,"Despesa",Jul!$G$5:$G$605,DRE!$D316)</f>
        <v>0</v>
      </c>
      <c r="L316" s="63">
        <f>SUMIFS(Ago!$I$5:$I$605,Ago!$U$5:$U$605,"Despesa",Ago!$G$5:$G$605,DRE!$D316)</f>
        <v>0</v>
      </c>
      <c r="M316" s="63">
        <f>SUMIFS(Set!$I$5:$I$605,Set!$U$5:$U$605,"Despesa",Set!$G$5:$G$605,DRE!$D316)</f>
        <v>0</v>
      </c>
      <c r="N316" s="63">
        <f>SUMIFS(Out!$I$5:$I$605,Out!$U$5:$U$605,"Despesa",Out!$G$5:$G$605,DRE!$D316)</f>
        <v>0</v>
      </c>
      <c r="O316" s="63">
        <f>SUMIFS(Nov!$I$5:$I$605,Nov!$U$5:$U$605,"Despesa",Nov!$G$5:$G$605,DRE!$D316)</f>
        <v>0</v>
      </c>
      <c r="P316" s="63">
        <f>SUMIFS(Dez!$I$5:$I$605,Dez!$U$5:$U$605,"Despesa",Dez!$G$5:$G$605,DRE!$D316)</f>
        <v>0</v>
      </c>
      <c r="Q316" s="63">
        <f t="shared" si="19"/>
        <v>0</v>
      </c>
    </row>
    <row r="317" spans="2:17" ht="28.5" customHeight="1" thickTop="1" thickBot="1" x14ac:dyDescent="0.3">
      <c r="B317" s="85">
        <v>314</v>
      </c>
      <c r="C317" s="46" t="str">
        <f>'PC Despesas'!C100</f>
        <v>5.1.96</v>
      </c>
      <c r="D317" s="47" t="str">
        <f>VLOOKUP(C317,'PC Despesas'!$C$4:$D$103,2,FALSE)</f>
        <v>-</v>
      </c>
      <c r="E317" s="63">
        <f>SUMIFS(Jan!$I$5:$I$605,Jan!$U$5:$U$605,"Despesa",Jan!$G$5:$G$605,DRE!$D317)</f>
        <v>0</v>
      </c>
      <c r="F317" s="63">
        <f>SUMIFS(Fev!$I$5:$I$605,Fev!$U$5:$U$605,"Despesa",Fev!$G$5:$G$605,DRE!$D317)</f>
        <v>0</v>
      </c>
      <c r="G317" s="63">
        <f>SUMIFS(Mar!$I$5:$I$605,Mar!$U$5:$U$605,"Despesa",Mar!$G$5:$G$605,DRE!$D317)</f>
        <v>0</v>
      </c>
      <c r="H317" s="63">
        <f>SUMIFS(Abr!$I$5:$I$605,Abr!$U$5:$U$605,"Despesa",Abr!$G$5:$G$605,DRE!$D317)</f>
        <v>0</v>
      </c>
      <c r="I317" s="63">
        <f>SUMIFS(Mai!$I$5:$I$605,Mai!$U$5:$U$605,"Despesa",Mai!$G$5:$G$605,DRE!$D317)</f>
        <v>0</v>
      </c>
      <c r="J317" s="63">
        <f>SUMIFS(Jun!$I$5:$I$605,Jun!$U$5:$U$605,"Despesa",Jun!$G$5:$G$605,DRE!$D317)</f>
        <v>0</v>
      </c>
      <c r="K317" s="63">
        <f>SUMIFS(Jul!$I$5:$I$605,Jul!$U$5:$U$605,"Despesa",Jul!$G$5:$G$605,DRE!$D317)</f>
        <v>0</v>
      </c>
      <c r="L317" s="63">
        <f>SUMIFS(Ago!$I$5:$I$605,Ago!$U$5:$U$605,"Despesa",Ago!$G$5:$G$605,DRE!$D317)</f>
        <v>0</v>
      </c>
      <c r="M317" s="63">
        <f>SUMIFS(Set!$I$5:$I$605,Set!$U$5:$U$605,"Despesa",Set!$G$5:$G$605,DRE!$D317)</f>
        <v>0</v>
      </c>
      <c r="N317" s="63">
        <f>SUMIFS(Out!$I$5:$I$605,Out!$U$5:$U$605,"Despesa",Out!$G$5:$G$605,DRE!$D317)</f>
        <v>0</v>
      </c>
      <c r="O317" s="63">
        <f>SUMIFS(Nov!$I$5:$I$605,Nov!$U$5:$U$605,"Despesa",Nov!$G$5:$G$605,DRE!$D317)</f>
        <v>0</v>
      </c>
      <c r="P317" s="63">
        <f>SUMIFS(Dez!$I$5:$I$605,Dez!$U$5:$U$605,"Despesa",Dez!$G$5:$G$605,DRE!$D317)</f>
        <v>0</v>
      </c>
      <c r="Q317" s="63">
        <f t="shared" si="19"/>
        <v>0</v>
      </c>
    </row>
    <row r="318" spans="2:17" ht="28.5" customHeight="1" thickTop="1" thickBot="1" x14ac:dyDescent="0.3">
      <c r="B318" s="85">
        <v>315</v>
      </c>
      <c r="C318" s="46" t="str">
        <f>'PC Despesas'!C101</f>
        <v>5.1.97</v>
      </c>
      <c r="D318" s="47" t="str">
        <f>VLOOKUP(C318,'PC Despesas'!$C$4:$D$103,2,FALSE)</f>
        <v>-</v>
      </c>
      <c r="E318" s="63">
        <f>SUMIFS(Jan!$I$5:$I$605,Jan!$U$5:$U$605,"Despesa",Jan!$G$5:$G$605,DRE!$D318)</f>
        <v>0</v>
      </c>
      <c r="F318" s="63">
        <f>SUMIFS(Fev!$I$5:$I$605,Fev!$U$5:$U$605,"Despesa",Fev!$G$5:$G$605,DRE!$D318)</f>
        <v>0</v>
      </c>
      <c r="G318" s="63">
        <f>SUMIFS(Mar!$I$5:$I$605,Mar!$U$5:$U$605,"Despesa",Mar!$G$5:$G$605,DRE!$D318)</f>
        <v>0</v>
      </c>
      <c r="H318" s="63">
        <f>SUMIFS(Abr!$I$5:$I$605,Abr!$U$5:$U$605,"Despesa",Abr!$G$5:$G$605,DRE!$D318)</f>
        <v>0</v>
      </c>
      <c r="I318" s="63">
        <f>SUMIFS(Mai!$I$5:$I$605,Mai!$U$5:$U$605,"Despesa",Mai!$G$5:$G$605,DRE!$D318)</f>
        <v>0</v>
      </c>
      <c r="J318" s="63">
        <f>SUMIFS(Jun!$I$5:$I$605,Jun!$U$5:$U$605,"Despesa",Jun!$G$5:$G$605,DRE!$D318)</f>
        <v>0</v>
      </c>
      <c r="K318" s="63">
        <f>SUMIFS(Jul!$I$5:$I$605,Jul!$U$5:$U$605,"Despesa",Jul!$G$5:$G$605,DRE!$D318)</f>
        <v>0</v>
      </c>
      <c r="L318" s="63">
        <f>SUMIFS(Ago!$I$5:$I$605,Ago!$U$5:$U$605,"Despesa",Ago!$G$5:$G$605,DRE!$D318)</f>
        <v>0</v>
      </c>
      <c r="M318" s="63">
        <f>SUMIFS(Set!$I$5:$I$605,Set!$U$5:$U$605,"Despesa",Set!$G$5:$G$605,DRE!$D318)</f>
        <v>0</v>
      </c>
      <c r="N318" s="63">
        <f>SUMIFS(Out!$I$5:$I$605,Out!$U$5:$U$605,"Despesa",Out!$G$5:$G$605,DRE!$D318)</f>
        <v>0</v>
      </c>
      <c r="O318" s="63">
        <f>SUMIFS(Nov!$I$5:$I$605,Nov!$U$5:$U$605,"Despesa",Nov!$G$5:$G$605,DRE!$D318)</f>
        <v>0</v>
      </c>
      <c r="P318" s="63">
        <f>SUMIFS(Dez!$I$5:$I$605,Dez!$U$5:$U$605,"Despesa",Dez!$G$5:$G$605,DRE!$D318)</f>
        <v>0</v>
      </c>
      <c r="Q318" s="63">
        <f t="shared" si="19"/>
        <v>0</v>
      </c>
    </row>
    <row r="319" spans="2:17" ht="28.5" customHeight="1" thickTop="1" thickBot="1" x14ac:dyDescent="0.3">
      <c r="B319" s="85">
        <v>316</v>
      </c>
      <c r="C319" s="46" t="str">
        <f>'PC Despesas'!C102</f>
        <v>5.1.98</v>
      </c>
      <c r="D319" s="47" t="str">
        <f>VLOOKUP(C319,'PC Despesas'!$C$4:$D$103,2,FALSE)</f>
        <v>-</v>
      </c>
      <c r="E319" s="63">
        <f>SUMIFS(Jan!$I$5:$I$605,Jan!$U$5:$U$605,"Despesa",Jan!$G$5:$G$605,DRE!$D319)</f>
        <v>0</v>
      </c>
      <c r="F319" s="63">
        <f>SUMIFS(Fev!$I$5:$I$605,Fev!$U$5:$U$605,"Despesa",Fev!$G$5:$G$605,DRE!$D319)</f>
        <v>0</v>
      </c>
      <c r="G319" s="63">
        <f>SUMIFS(Mar!$I$5:$I$605,Mar!$U$5:$U$605,"Despesa",Mar!$G$5:$G$605,DRE!$D319)</f>
        <v>0</v>
      </c>
      <c r="H319" s="63">
        <f>SUMIFS(Abr!$I$5:$I$605,Abr!$U$5:$U$605,"Despesa",Abr!$G$5:$G$605,DRE!$D319)</f>
        <v>0</v>
      </c>
      <c r="I319" s="63">
        <f>SUMIFS(Mai!$I$5:$I$605,Mai!$U$5:$U$605,"Despesa",Mai!$G$5:$G$605,DRE!$D319)</f>
        <v>0</v>
      </c>
      <c r="J319" s="63">
        <f>SUMIFS(Jun!$I$5:$I$605,Jun!$U$5:$U$605,"Despesa",Jun!$G$5:$G$605,DRE!$D319)</f>
        <v>0</v>
      </c>
      <c r="K319" s="63">
        <f>SUMIFS(Jul!$I$5:$I$605,Jul!$U$5:$U$605,"Despesa",Jul!$G$5:$G$605,DRE!$D319)</f>
        <v>0</v>
      </c>
      <c r="L319" s="63">
        <f>SUMIFS(Ago!$I$5:$I$605,Ago!$U$5:$U$605,"Despesa",Ago!$G$5:$G$605,DRE!$D319)</f>
        <v>0</v>
      </c>
      <c r="M319" s="63">
        <f>SUMIFS(Set!$I$5:$I$605,Set!$U$5:$U$605,"Despesa",Set!$G$5:$G$605,DRE!$D319)</f>
        <v>0</v>
      </c>
      <c r="N319" s="63">
        <f>SUMIFS(Out!$I$5:$I$605,Out!$U$5:$U$605,"Despesa",Out!$G$5:$G$605,DRE!$D319)</f>
        <v>0</v>
      </c>
      <c r="O319" s="63">
        <f>SUMIFS(Nov!$I$5:$I$605,Nov!$U$5:$U$605,"Despesa",Nov!$G$5:$G$605,DRE!$D319)</f>
        <v>0</v>
      </c>
      <c r="P319" s="63">
        <f>SUMIFS(Dez!$I$5:$I$605,Dez!$U$5:$U$605,"Despesa",Dez!$G$5:$G$605,DRE!$D319)</f>
        <v>0</v>
      </c>
      <c r="Q319" s="63">
        <f t="shared" si="19"/>
        <v>0</v>
      </c>
    </row>
    <row r="320" spans="2:17" ht="28.5" customHeight="1" thickTop="1" thickBot="1" x14ac:dyDescent="0.3">
      <c r="B320" s="85">
        <v>317</v>
      </c>
      <c r="C320" s="46" t="str">
        <f>'PC Despesas'!C103</f>
        <v>5.1.99</v>
      </c>
      <c r="D320" s="47" t="str">
        <f>VLOOKUP(C320,'PC Despesas'!$C$4:$D$103,2,FALSE)</f>
        <v>Outras Despesas com Produtos</v>
      </c>
      <c r="E320" s="63">
        <f>SUMIFS(Jan!$I$5:$I$605,Jan!$U$5:$U$605,"Despesa",Jan!$G$5:$G$605,DRE!$D320)</f>
        <v>0</v>
      </c>
      <c r="F320" s="63">
        <f>SUMIFS(Fev!$I$5:$I$605,Fev!$U$5:$U$605,"Despesa",Fev!$G$5:$G$605,DRE!$D320)</f>
        <v>0</v>
      </c>
      <c r="G320" s="63">
        <f>SUMIFS(Mar!$I$5:$I$605,Mar!$U$5:$U$605,"Despesa",Mar!$G$5:$G$605,DRE!$D320)</f>
        <v>0</v>
      </c>
      <c r="H320" s="63">
        <f>SUMIFS(Abr!$I$5:$I$605,Abr!$U$5:$U$605,"Despesa",Abr!$G$5:$G$605,DRE!$D320)</f>
        <v>0</v>
      </c>
      <c r="I320" s="63">
        <f>SUMIFS(Mai!$I$5:$I$605,Mai!$U$5:$U$605,"Despesa",Mai!$G$5:$G$605,DRE!$D320)</f>
        <v>0</v>
      </c>
      <c r="J320" s="63">
        <f>SUMIFS(Jun!$I$5:$I$605,Jun!$U$5:$U$605,"Despesa",Jun!$G$5:$G$605,DRE!$D320)</f>
        <v>0</v>
      </c>
      <c r="K320" s="63">
        <f>SUMIFS(Jul!$I$5:$I$605,Jul!$U$5:$U$605,"Despesa",Jul!$G$5:$G$605,DRE!$D320)</f>
        <v>0</v>
      </c>
      <c r="L320" s="63">
        <f>SUMIFS(Ago!$I$5:$I$605,Ago!$U$5:$U$605,"Despesa",Ago!$G$5:$G$605,DRE!$D320)</f>
        <v>0</v>
      </c>
      <c r="M320" s="63">
        <f>SUMIFS(Set!$I$5:$I$605,Set!$U$5:$U$605,"Despesa",Set!$G$5:$G$605,DRE!$D320)</f>
        <v>0</v>
      </c>
      <c r="N320" s="63">
        <f>SUMIFS(Out!$I$5:$I$605,Out!$U$5:$U$605,"Despesa",Out!$G$5:$G$605,DRE!$D320)</f>
        <v>0</v>
      </c>
      <c r="O320" s="63">
        <f>SUMIFS(Nov!$I$5:$I$605,Nov!$U$5:$U$605,"Despesa",Nov!$G$5:$G$605,DRE!$D320)</f>
        <v>0</v>
      </c>
      <c r="P320" s="63">
        <f>SUMIFS(Dez!$I$5:$I$605,Dez!$U$5:$U$605,"Despesa",Dez!$G$5:$G$605,DRE!$D320)</f>
        <v>0</v>
      </c>
      <c r="Q320" s="63">
        <f t="shared" si="19"/>
        <v>0</v>
      </c>
    </row>
    <row r="321" spans="2:17" ht="35.25" customHeight="1" thickTop="1" thickBot="1" x14ac:dyDescent="0.3">
      <c r="B321" s="85">
        <v>318</v>
      </c>
      <c r="C321" s="42" t="str">
        <f>'PC Despesas'!F$4</f>
        <v>5.2</v>
      </c>
      <c r="D321" s="43" t="str">
        <f>VLOOKUP(C321,'PC Despesas'!$F$4:$G$103,2,FALSE)</f>
        <v>DESPESAS COM SERVIÇOS</v>
      </c>
      <c r="E321" s="100">
        <f t="shared" ref="E321:Q321" si="20">SUM(E322:E420)</f>
        <v>0</v>
      </c>
      <c r="F321" s="100">
        <f t="shared" si="20"/>
        <v>0</v>
      </c>
      <c r="G321" s="100">
        <f t="shared" si="20"/>
        <v>0</v>
      </c>
      <c r="H321" s="100">
        <f t="shared" si="20"/>
        <v>0</v>
      </c>
      <c r="I321" s="100">
        <f t="shared" si="20"/>
        <v>0</v>
      </c>
      <c r="J321" s="100">
        <f t="shared" si="20"/>
        <v>0</v>
      </c>
      <c r="K321" s="100">
        <f t="shared" si="20"/>
        <v>0</v>
      </c>
      <c r="L321" s="100">
        <f t="shared" si="20"/>
        <v>0</v>
      </c>
      <c r="M321" s="100">
        <f t="shared" si="20"/>
        <v>0</v>
      </c>
      <c r="N321" s="100">
        <f t="shared" si="20"/>
        <v>0</v>
      </c>
      <c r="O321" s="100">
        <f t="shared" si="20"/>
        <v>0</v>
      </c>
      <c r="P321" s="100">
        <f t="shared" si="20"/>
        <v>0</v>
      </c>
      <c r="Q321" s="100">
        <f t="shared" si="20"/>
        <v>0</v>
      </c>
    </row>
    <row r="322" spans="2:17" ht="28.5" customHeight="1" thickTop="1" thickBot="1" x14ac:dyDescent="0.3">
      <c r="B322" s="85">
        <v>319</v>
      </c>
      <c r="C322" s="46" t="str">
        <f>'PC Despesas'!F5</f>
        <v>5.2.1</v>
      </c>
      <c r="D322" s="47" t="str">
        <f>VLOOKUP(C322,'PC Despesas'!$F$4:$G$103,2,FALSE)</f>
        <v>-</v>
      </c>
      <c r="E322" s="63">
        <f>SUMIFS(Jan!$I$5:$I$605,Jan!$U$5:$U$605,"Despesa",Jan!$G$5:$G$605,DRE!$D322)</f>
        <v>0</v>
      </c>
      <c r="F322" s="63">
        <f>SUMIFS(Fev!$I$5:$I$605,Fev!$U$5:$U$605,"Despesa",Fev!$G$5:$G$605,DRE!$D322)</f>
        <v>0</v>
      </c>
      <c r="G322" s="63">
        <f>SUMIFS(Mar!$I$5:$I$605,Mar!$U$5:$U$605,"Despesa",Mar!$G$5:$G$605,DRE!$D322)</f>
        <v>0</v>
      </c>
      <c r="H322" s="63">
        <f>SUMIFS(Abr!$I$5:$I$605,Abr!$U$5:$U$605,"Despesa",Abr!$G$5:$G$605,DRE!$D322)</f>
        <v>0</v>
      </c>
      <c r="I322" s="63">
        <f>SUMIFS(Mai!$I$5:$I$605,Mai!$U$5:$U$605,"Despesa",Mai!$G$5:$G$605,DRE!$D322)</f>
        <v>0</v>
      </c>
      <c r="J322" s="63">
        <f>SUMIFS(Jun!$I$5:$I$605,Jun!$U$5:$U$605,"Despesa",Jun!$G$5:$G$605,DRE!$D322)</f>
        <v>0</v>
      </c>
      <c r="K322" s="63">
        <f>SUMIFS(Jul!$I$5:$I$605,Jul!$U$5:$U$605,"Despesa",Jul!$G$5:$G$605,DRE!$D322)</f>
        <v>0</v>
      </c>
      <c r="L322" s="63">
        <f>SUMIFS(Ago!$I$5:$I$605,Ago!$U$5:$U$605,"Despesa",Ago!$G$5:$G$605,DRE!$D322)</f>
        <v>0</v>
      </c>
      <c r="M322" s="63">
        <f>SUMIFS(Set!$I$5:$I$605,Set!$U$5:$U$605,"Despesa",Set!$G$5:$G$605,DRE!$D322)</f>
        <v>0</v>
      </c>
      <c r="N322" s="63">
        <f>SUMIFS(Out!$I$5:$I$605,Out!$U$5:$U$605,"Despesa",Out!$G$5:$G$605,DRE!$D322)</f>
        <v>0</v>
      </c>
      <c r="O322" s="63">
        <f>SUMIFS(Nov!$I$5:$I$605,Nov!$U$5:$U$605,"Despesa",Nov!$G$5:$G$605,DRE!$D322)</f>
        <v>0</v>
      </c>
      <c r="P322" s="63">
        <f>SUMIFS(Dez!$I$5:$I$605,Dez!$U$5:$U$605,"Despesa",Dez!$G$5:$G$605,DRE!$D322)</f>
        <v>0</v>
      </c>
      <c r="Q322" s="63">
        <f>SUM(E322:P322)</f>
        <v>0</v>
      </c>
    </row>
    <row r="323" spans="2:17" ht="28.5" customHeight="1" thickTop="1" thickBot="1" x14ac:dyDescent="0.3">
      <c r="B323" s="85">
        <v>320</v>
      </c>
      <c r="C323" s="46" t="str">
        <f>'PC Despesas'!F6</f>
        <v>5.2.2</v>
      </c>
      <c r="D323" s="47" t="str">
        <f>VLOOKUP(C323,'PC Despesas'!$F$4:$G$103,2,FALSE)</f>
        <v>-</v>
      </c>
      <c r="E323" s="63">
        <f>SUMIFS(Jan!$I$5:$I$605,Jan!$U$5:$U$605,"Despesa",Jan!$G$5:$G$605,DRE!$D323)</f>
        <v>0</v>
      </c>
      <c r="F323" s="63">
        <f>SUMIFS(Fev!$I$5:$I$605,Fev!$U$5:$U$605,"Despesa",Fev!$G$5:$G$605,DRE!$D323)</f>
        <v>0</v>
      </c>
      <c r="G323" s="63">
        <f>SUMIFS(Mar!$I$5:$I$605,Mar!$U$5:$U$605,"Despesa",Mar!$G$5:$G$605,DRE!$D323)</f>
        <v>0</v>
      </c>
      <c r="H323" s="63">
        <f>SUMIFS(Abr!$I$5:$I$605,Abr!$U$5:$U$605,"Despesa",Abr!$G$5:$G$605,DRE!$D323)</f>
        <v>0</v>
      </c>
      <c r="I323" s="63">
        <f>SUMIFS(Mai!$I$5:$I$605,Mai!$U$5:$U$605,"Despesa",Mai!$G$5:$G$605,DRE!$D323)</f>
        <v>0</v>
      </c>
      <c r="J323" s="63">
        <f>SUMIFS(Jun!$I$5:$I$605,Jun!$U$5:$U$605,"Despesa",Jun!$G$5:$G$605,DRE!$D323)</f>
        <v>0</v>
      </c>
      <c r="K323" s="63">
        <f>SUMIFS(Jul!$I$5:$I$605,Jul!$U$5:$U$605,"Despesa",Jul!$G$5:$G$605,DRE!$D323)</f>
        <v>0</v>
      </c>
      <c r="L323" s="63">
        <f>SUMIFS(Ago!$I$5:$I$605,Ago!$U$5:$U$605,"Despesa",Ago!$G$5:$G$605,DRE!$D323)</f>
        <v>0</v>
      </c>
      <c r="M323" s="63">
        <f>SUMIFS(Set!$I$5:$I$605,Set!$U$5:$U$605,"Despesa",Set!$G$5:$G$605,DRE!$D323)</f>
        <v>0</v>
      </c>
      <c r="N323" s="63">
        <f>SUMIFS(Out!$I$5:$I$605,Out!$U$5:$U$605,"Despesa",Out!$G$5:$G$605,DRE!$D323)</f>
        <v>0</v>
      </c>
      <c r="O323" s="63">
        <f>SUMIFS(Nov!$I$5:$I$605,Nov!$U$5:$U$605,"Despesa",Nov!$G$5:$G$605,DRE!$D323)</f>
        <v>0</v>
      </c>
      <c r="P323" s="63">
        <f>SUMIFS(Dez!$I$5:$I$605,Dez!$U$5:$U$605,"Despesa",Dez!$G$5:$G$605,DRE!$D323)</f>
        <v>0</v>
      </c>
      <c r="Q323" s="63">
        <f t="shared" ref="Q323:Q386" si="21">SUM(E323:P323)</f>
        <v>0</v>
      </c>
    </row>
    <row r="324" spans="2:17" ht="28.5" customHeight="1" thickTop="1" thickBot="1" x14ac:dyDescent="0.3">
      <c r="B324" s="85">
        <v>321</v>
      </c>
      <c r="C324" s="46" t="str">
        <f>'PC Despesas'!F7</f>
        <v>5.2.3</v>
      </c>
      <c r="D324" s="47" t="str">
        <f>VLOOKUP(C324,'PC Despesas'!$F$4:$G$103,2,FALSE)</f>
        <v>-</v>
      </c>
      <c r="E324" s="63">
        <f>SUMIFS(Jan!$I$5:$I$605,Jan!$U$5:$U$605,"Despesa",Jan!$G$5:$G$605,DRE!$D324)</f>
        <v>0</v>
      </c>
      <c r="F324" s="63">
        <f>SUMIFS(Fev!$I$5:$I$605,Fev!$U$5:$U$605,"Despesa",Fev!$G$5:$G$605,DRE!$D324)</f>
        <v>0</v>
      </c>
      <c r="G324" s="63">
        <f>SUMIFS(Mar!$I$5:$I$605,Mar!$U$5:$U$605,"Despesa",Mar!$G$5:$G$605,DRE!$D324)</f>
        <v>0</v>
      </c>
      <c r="H324" s="63">
        <f>SUMIFS(Abr!$I$5:$I$605,Abr!$U$5:$U$605,"Despesa",Abr!$G$5:$G$605,DRE!$D324)</f>
        <v>0</v>
      </c>
      <c r="I324" s="63">
        <f>SUMIFS(Mai!$I$5:$I$605,Mai!$U$5:$U$605,"Despesa",Mai!$G$5:$G$605,DRE!$D324)</f>
        <v>0</v>
      </c>
      <c r="J324" s="63">
        <f>SUMIFS(Jun!$I$5:$I$605,Jun!$U$5:$U$605,"Despesa",Jun!$G$5:$G$605,DRE!$D324)</f>
        <v>0</v>
      </c>
      <c r="K324" s="63">
        <f>SUMIFS(Jul!$I$5:$I$605,Jul!$U$5:$U$605,"Despesa",Jul!$G$5:$G$605,DRE!$D324)</f>
        <v>0</v>
      </c>
      <c r="L324" s="63">
        <f>SUMIFS(Ago!$I$5:$I$605,Ago!$U$5:$U$605,"Despesa",Ago!$G$5:$G$605,DRE!$D324)</f>
        <v>0</v>
      </c>
      <c r="M324" s="63">
        <f>SUMIFS(Set!$I$5:$I$605,Set!$U$5:$U$605,"Despesa",Set!$G$5:$G$605,DRE!$D324)</f>
        <v>0</v>
      </c>
      <c r="N324" s="63">
        <f>SUMIFS(Out!$I$5:$I$605,Out!$U$5:$U$605,"Despesa",Out!$G$5:$G$605,DRE!$D324)</f>
        <v>0</v>
      </c>
      <c r="O324" s="63">
        <f>SUMIFS(Nov!$I$5:$I$605,Nov!$U$5:$U$605,"Despesa",Nov!$G$5:$G$605,DRE!$D324)</f>
        <v>0</v>
      </c>
      <c r="P324" s="63">
        <f>SUMIFS(Dez!$I$5:$I$605,Dez!$U$5:$U$605,"Despesa",Dez!$G$5:$G$605,DRE!$D324)</f>
        <v>0</v>
      </c>
      <c r="Q324" s="63">
        <f t="shared" si="21"/>
        <v>0</v>
      </c>
    </row>
    <row r="325" spans="2:17" ht="28.5" customHeight="1" thickTop="1" thickBot="1" x14ac:dyDescent="0.3">
      <c r="B325" s="85">
        <v>322</v>
      </c>
      <c r="C325" s="46" t="str">
        <f>'PC Despesas'!F8</f>
        <v>5.2.4</v>
      </c>
      <c r="D325" s="47" t="str">
        <f>VLOOKUP(C325,'PC Despesas'!$F$4:$G$103,2,FALSE)</f>
        <v>-</v>
      </c>
      <c r="E325" s="63">
        <f>SUMIFS(Jan!$I$5:$I$605,Jan!$U$5:$U$605,"Despesa",Jan!$G$5:$G$605,DRE!$D325)</f>
        <v>0</v>
      </c>
      <c r="F325" s="63">
        <f>SUMIFS(Fev!$I$5:$I$605,Fev!$U$5:$U$605,"Despesa",Fev!$G$5:$G$605,DRE!$D325)</f>
        <v>0</v>
      </c>
      <c r="G325" s="63">
        <f>SUMIFS(Mar!$I$5:$I$605,Mar!$U$5:$U$605,"Despesa",Mar!$G$5:$G$605,DRE!$D325)</f>
        <v>0</v>
      </c>
      <c r="H325" s="63">
        <f>SUMIFS(Abr!$I$5:$I$605,Abr!$U$5:$U$605,"Despesa",Abr!$G$5:$G$605,DRE!$D325)</f>
        <v>0</v>
      </c>
      <c r="I325" s="63">
        <f>SUMIFS(Mai!$I$5:$I$605,Mai!$U$5:$U$605,"Despesa",Mai!$G$5:$G$605,DRE!$D325)</f>
        <v>0</v>
      </c>
      <c r="J325" s="63">
        <f>SUMIFS(Jun!$I$5:$I$605,Jun!$U$5:$U$605,"Despesa",Jun!$G$5:$G$605,DRE!$D325)</f>
        <v>0</v>
      </c>
      <c r="K325" s="63">
        <f>SUMIFS(Jul!$I$5:$I$605,Jul!$U$5:$U$605,"Despesa",Jul!$G$5:$G$605,DRE!$D325)</f>
        <v>0</v>
      </c>
      <c r="L325" s="63">
        <f>SUMIFS(Ago!$I$5:$I$605,Ago!$U$5:$U$605,"Despesa",Ago!$G$5:$G$605,DRE!$D325)</f>
        <v>0</v>
      </c>
      <c r="M325" s="63">
        <f>SUMIFS(Set!$I$5:$I$605,Set!$U$5:$U$605,"Despesa",Set!$G$5:$G$605,DRE!$D325)</f>
        <v>0</v>
      </c>
      <c r="N325" s="63">
        <f>SUMIFS(Out!$I$5:$I$605,Out!$U$5:$U$605,"Despesa",Out!$G$5:$G$605,DRE!$D325)</f>
        <v>0</v>
      </c>
      <c r="O325" s="63">
        <f>SUMIFS(Nov!$I$5:$I$605,Nov!$U$5:$U$605,"Despesa",Nov!$G$5:$G$605,DRE!$D325)</f>
        <v>0</v>
      </c>
      <c r="P325" s="63">
        <f>SUMIFS(Dez!$I$5:$I$605,Dez!$U$5:$U$605,"Despesa",Dez!$G$5:$G$605,DRE!$D325)</f>
        <v>0</v>
      </c>
      <c r="Q325" s="63">
        <f t="shared" si="21"/>
        <v>0</v>
      </c>
    </row>
    <row r="326" spans="2:17" ht="28.5" customHeight="1" thickTop="1" thickBot="1" x14ac:dyDescent="0.3">
      <c r="B326" s="85">
        <v>323</v>
      </c>
      <c r="C326" s="46" t="str">
        <f>'PC Despesas'!F9</f>
        <v>5.2.5</v>
      </c>
      <c r="D326" s="47" t="str">
        <f>VLOOKUP(C326,'PC Despesas'!$F$4:$G$103,2,FALSE)</f>
        <v>-</v>
      </c>
      <c r="E326" s="63">
        <f>SUMIFS(Jan!$I$5:$I$605,Jan!$U$5:$U$605,"Despesa",Jan!$G$5:$G$605,DRE!$D326)</f>
        <v>0</v>
      </c>
      <c r="F326" s="63">
        <f>SUMIFS(Fev!$I$5:$I$605,Fev!$U$5:$U$605,"Despesa",Fev!$G$5:$G$605,DRE!$D326)</f>
        <v>0</v>
      </c>
      <c r="G326" s="63">
        <f>SUMIFS(Mar!$I$5:$I$605,Mar!$U$5:$U$605,"Despesa",Mar!$G$5:$G$605,DRE!$D326)</f>
        <v>0</v>
      </c>
      <c r="H326" s="63">
        <f>SUMIFS(Abr!$I$5:$I$605,Abr!$U$5:$U$605,"Despesa",Abr!$G$5:$G$605,DRE!$D326)</f>
        <v>0</v>
      </c>
      <c r="I326" s="63">
        <f>SUMIFS(Mai!$I$5:$I$605,Mai!$U$5:$U$605,"Despesa",Mai!$G$5:$G$605,DRE!$D326)</f>
        <v>0</v>
      </c>
      <c r="J326" s="63">
        <f>SUMIFS(Jun!$I$5:$I$605,Jun!$U$5:$U$605,"Despesa",Jun!$G$5:$G$605,DRE!$D326)</f>
        <v>0</v>
      </c>
      <c r="K326" s="63">
        <f>SUMIFS(Jul!$I$5:$I$605,Jul!$U$5:$U$605,"Despesa",Jul!$G$5:$G$605,DRE!$D326)</f>
        <v>0</v>
      </c>
      <c r="L326" s="63">
        <f>SUMIFS(Ago!$I$5:$I$605,Ago!$U$5:$U$605,"Despesa",Ago!$G$5:$G$605,DRE!$D326)</f>
        <v>0</v>
      </c>
      <c r="M326" s="63">
        <f>SUMIFS(Set!$I$5:$I$605,Set!$U$5:$U$605,"Despesa",Set!$G$5:$G$605,DRE!$D326)</f>
        <v>0</v>
      </c>
      <c r="N326" s="63">
        <f>SUMIFS(Out!$I$5:$I$605,Out!$U$5:$U$605,"Despesa",Out!$G$5:$G$605,DRE!$D326)</f>
        <v>0</v>
      </c>
      <c r="O326" s="63">
        <f>SUMIFS(Nov!$I$5:$I$605,Nov!$U$5:$U$605,"Despesa",Nov!$G$5:$G$605,DRE!$D326)</f>
        <v>0</v>
      </c>
      <c r="P326" s="63">
        <f>SUMIFS(Dez!$I$5:$I$605,Dez!$U$5:$U$605,"Despesa",Dez!$G$5:$G$605,DRE!$D326)</f>
        <v>0</v>
      </c>
      <c r="Q326" s="63">
        <f t="shared" si="21"/>
        <v>0</v>
      </c>
    </row>
    <row r="327" spans="2:17" ht="28.5" customHeight="1" thickTop="1" thickBot="1" x14ac:dyDescent="0.3">
      <c r="B327" s="85">
        <v>324</v>
      </c>
      <c r="C327" s="46" t="str">
        <f>'PC Despesas'!F10</f>
        <v>5.2.6</v>
      </c>
      <c r="D327" s="47" t="str">
        <f>VLOOKUP(C327,'PC Despesas'!$F$4:$G$103,2,FALSE)</f>
        <v>-</v>
      </c>
      <c r="E327" s="63">
        <f>SUMIFS(Jan!$I$5:$I$605,Jan!$U$5:$U$605,"Despesa",Jan!$G$5:$G$605,DRE!$D327)</f>
        <v>0</v>
      </c>
      <c r="F327" s="63">
        <f>SUMIFS(Fev!$I$5:$I$605,Fev!$U$5:$U$605,"Despesa",Fev!$G$5:$G$605,DRE!$D327)</f>
        <v>0</v>
      </c>
      <c r="G327" s="63">
        <f>SUMIFS(Mar!$I$5:$I$605,Mar!$U$5:$U$605,"Despesa",Mar!$G$5:$G$605,DRE!$D327)</f>
        <v>0</v>
      </c>
      <c r="H327" s="63">
        <f>SUMIFS(Abr!$I$5:$I$605,Abr!$U$5:$U$605,"Despesa",Abr!$G$5:$G$605,DRE!$D327)</f>
        <v>0</v>
      </c>
      <c r="I327" s="63">
        <f>SUMIFS(Mai!$I$5:$I$605,Mai!$U$5:$U$605,"Despesa",Mai!$G$5:$G$605,DRE!$D327)</f>
        <v>0</v>
      </c>
      <c r="J327" s="63">
        <f>SUMIFS(Jun!$I$5:$I$605,Jun!$U$5:$U$605,"Despesa",Jun!$G$5:$G$605,DRE!$D327)</f>
        <v>0</v>
      </c>
      <c r="K327" s="63">
        <f>SUMIFS(Jul!$I$5:$I$605,Jul!$U$5:$U$605,"Despesa",Jul!$G$5:$G$605,DRE!$D327)</f>
        <v>0</v>
      </c>
      <c r="L327" s="63">
        <f>SUMIFS(Ago!$I$5:$I$605,Ago!$U$5:$U$605,"Despesa",Ago!$G$5:$G$605,DRE!$D327)</f>
        <v>0</v>
      </c>
      <c r="M327" s="63">
        <f>SUMIFS(Set!$I$5:$I$605,Set!$U$5:$U$605,"Despesa",Set!$G$5:$G$605,DRE!$D327)</f>
        <v>0</v>
      </c>
      <c r="N327" s="63">
        <f>SUMIFS(Out!$I$5:$I$605,Out!$U$5:$U$605,"Despesa",Out!$G$5:$G$605,DRE!$D327)</f>
        <v>0</v>
      </c>
      <c r="O327" s="63">
        <f>SUMIFS(Nov!$I$5:$I$605,Nov!$U$5:$U$605,"Despesa",Nov!$G$5:$G$605,DRE!$D327)</f>
        <v>0</v>
      </c>
      <c r="P327" s="63">
        <f>SUMIFS(Dez!$I$5:$I$605,Dez!$U$5:$U$605,"Despesa",Dez!$G$5:$G$605,DRE!$D327)</f>
        <v>0</v>
      </c>
      <c r="Q327" s="63">
        <f t="shared" si="21"/>
        <v>0</v>
      </c>
    </row>
    <row r="328" spans="2:17" ht="28.5" customHeight="1" thickTop="1" thickBot="1" x14ac:dyDescent="0.3">
      <c r="B328" s="85">
        <v>325</v>
      </c>
      <c r="C328" s="46" t="str">
        <f>'PC Despesas'!F11</f>
        <v>5.2.7</v>
      </c>
      <c r="D328" s="47" t="str">
        <f>VLOOKUP(C328,'PC Despesas'!$F$4:$G$103,2,FALSE)</f>
        <v>-</v>
      </c>
      <c r="E328" s="63">
        <f>SUMIFS(Jan!$I$5:$I$605,Jan!$U$5:$U$605,"Despesa",Jan!$G$5:$G$605,DRE!$D328)</f>
        <v>0</v>
      </c>
      <c r="F328" s="63">
        <f>SUMIFS(Fev!$I$5:$I$605,Fev!$U$5:$U$605,"Despesa",Fev!$G$5:$G$605,DRE!$D328)</f>
        <v>0</v>
      </c>
      <c r="G328" s="63">
        <f>SUMIFS(Mar!$I$5:$I$605,Mar!$U$5:$U$605,"Despesa",Mar!$G$5:$G$605,DRE!$D328)</f>
        <v>0</v>
      </c>
      <c r="H328" s="63">
        <f>SUMIFS(Abr!$I$5:$I$605,Abr!$U$5:$U$605,"Despesa",Abr!$G$5:$G$605,DRE!$D328)</f>
        <v>0</v>
      </c>
      <c r="I328" s="63">
        <f>SUMIFS(Mai!$I$5:$I$605,Mai!$U$5:$U$605,"Despesa",Mai!$G$5:$G$605,DRE!$D328)</f>
        <v>0</v>
      </c>
      <c r="J328" s="63">
        <f>SUMIFS(Jun!$I$5:$I$605,Jun!$U$5:$U$605,"Despesa",Jun!$G$5:$G$605,DRE!$D328)</f>
        <v>0</v>
      </c>
      <c r="K328" s="63">
        <f>SUMIFS(Jul!$I$5:$I$605,Jul!$U$5:$U$605,"Despesa",Jul!$G$5:$G$605,DRE!$D328)</f>
        <v>0</v>
      </c>
      <c r="L328" s="63">
        <f>SUMIFS(Ago!$I$5:$I$605,Ago!$U$5:$U$605,"Despesa",Ago!$G$5:$G$605,DRE!$D328)</f>
        <v>0</v>
      </c>
      <c r="M328" s="63">
        <f>SUMIFS(Set!$I$5:$I$605,Set!$U$5:$U$605,"Despesa",Set!$G$5:$G$605,DRE!$D328)</f>
        <v>0</v>
      </c>
      <c r="N328" s="63">
        <f>SUMIFS(Out!$I$5:$I$605,Out!$U$5:$U$605,"Despesa",Out!$G$5:$G$605,DRE!$D328)</f>
        <v>0</v>
      </c>
      <c r="O328" s="63">
        <f>SUMIFS(Nov!$I$5:$I$605,Nov!$U$5:$U$605,"Despesa",Nov!$G$5:$G$605,DRE!$D328)</f>
        <v>0</v>
      </c>
      <c r="P328" s="63">
        <f>SUMIFS(Dez!$I$5:$I$605,Dez!$U$5:$U$605,"Despesa",Dez!$G$5:$G$605,DRE!$D328)</f>
        <v>0</v>
      </c>
      <c r="Q328" s="63">
        <f t="shared" si="21"/>
        <v>0</v>
      </c>
    </row>
    <row r="329" spans="2:17" ht="28.5" customHeight="1" thickTop="1" thickBot="1" x14ac:dyDescent="0.3">
      <c r="B329" s="85">
        <v>326</v>
      </c>
      <c r="C329" s="46" t="str">
        <f>'PC Despesas'!F12</f>
        <v>5.2.8</v>
      </c>
      <c r="D329" s="47" t="str">
        <f>VLOOKUP(C329,'PC Despesas'!$F$4:$G$103,2,FALSE)</f>
        <v>-</v>
      </c>
      <c r="E329" s="63">
        <f>SUMIFS(Jan!$I$5:$I$605,Jan!$U$5:$U$605,"Despesa",Jan!$G$5:$G$605,DRE!$D329)</f>
        <v>0</v>
      </c>
      <c r="F329" s="63">
        <f>SUMIFS(Fev!$I$5:$I$605,Fev!$U$5:$U$605,"Despesa",Fev!$G$5:$G$605,DRE!$D329)</f>
        <v>0</v>
      </c>
      <c r="G329" s="63">
        <f>SUMIFS(Mar!$I$5:$I$605,Mar!$U$5:$U$605,"Despesa",Mar!$G$5:$G$605,DRE!$D329)</f>
        <v>0</v>
      </c>
      <c r="H329" s="63">
        <f>SUMIFS(Abr!$I$5:$I$605,Abr!$U$5:$U$605,"Despesa",Abr!$G$5:$G$605,DRE!$D329)</f>
        <v>0</v>
      </c>
      <c r="I329" s="63">
        <f>SUMIFS(Mai!$I$5:$I$605,Mai!$U$5:$U$605,"Despesa",Mai!$G$5:$G$605,DRE!$D329)</f>
        <v>0</v>
      </c>
      <c r="J329" s="63">
        <f>SUMIFS(Jun!$I$5:$I$605,Jun!$U$5:$U$605,"Despesa",Jun!$G$5:$G$605,DRE!$D329)</f>
        <v>0</v>
      </c>
      <c r="K329" s="63">
        <f>SUMIFS(Jul!$I$5:$I$605,Jul!$U$5:$U$605,"Despesa",Jul!$G$5:$G$605,DRE!$D329)</f>
        <v>0</v>
      </c>
      <c r="L329" s="63">
        <f>SUMIFS(Ago!$I$5:$I$605,Ago!$U$5:$U$605,"Despesa",Ago!$G$5:$G$605,DRE!$D329)</f>
        <v>0</v>
      </c>
      <c r="M329" s="63">
        <f>SUMIFS(Set!$I$5:$I$605,Set!$U$5:$U$605,"Despesa",Set!$G$5:$G$605,DRE!$D329)</f>
        <v>0</v>
      </c>
      <c r="N329" s="63">
        <f>SUMIFS(Out!$I$5:$I$605,Out!$U$5:$U$605,"Despesa",Out!$G$5:$G$605,DRE!$D329)</f>
        <v>0</v>
      </c>
      <c r="O329" s="63">
        <f>SUMIFS(Nov!$I$5:$I$605,Nov!$U$5:$U$605,"Despesa",Nov!$G$5:$G$605,DRE!$D329)</f>
        <v>0</v>
      </c>
      <c r="P329" s="63">
        <f>SUMIFS(Dez!$I$5:$I$605,Dez!$U$5:$U$605,"Despesa",Dez!$G$5:$G$605,DRE!$D329)</f>
        <v>0</v>
      </c>
      <c r="Q329" s="63">
        <f t="shared" si="21"/>
        <v>0</v>
      </c>
    </row>
    <row r="330" spans="2:17" ht="28.5" customHeight="1" thickTop="1" thickBot="1" x14ac:dyDescent="0.3">
      <c r="B330" s="85">
        <v>327</v>
      </c>
      <c r="C330" s="46" t="str">
        <f>'PC Despesas'!F13</f>
        <v>5.2.9</v>
      </c>
      <c r="D330" s="47" t="str">
        <f>VLOOKUP(C330,'PC Despesas'!$F$4:$G$103,2,FALSE)</f>
        <v>-</v>
      </c>
      <c r="E330" s="63">
        <f>SUMIFS(Jan!$I$5:$I$605,Jan!$U$5:$U$605,"Despesa",Jan!$G$5:$G$605,DRE!$D330)</f>
        <v>0</v>
      </c>
      <c r="F330" s="63">
        <f>SUMIFS(Fev!$I$5:$I$605,Fev!$U$5:$U$605,"Despesa",Fev!$G$5:$G$605,DRE!$D330)</f>
        <v>0</v>
      </c>
      <c r="G330" s="63">
        <f>SUMIFS(Mar!$I$5:$I$605,Mar!$U$5:$U$605,"Despesa",Mar!$G$5:$G$605,DRE!$D330)</f>
        <v>0</v>
      </c>
      <c r="H330" s="63">
        <f>SUMIFS(Abr!$I$5:$I$605,Abr!$U$5:$U$605,"Despesa",Abr!$G$5:$G$605,DRE!$D330)</f>
        <v>0</v>
      </c>
      <c r="I330" s="63">
        <f>SUMIFS(Mai!$I$5:$I$605,Mai!$U$5:$U$605,"Despesa",Mai!$G$5:$G$605,DRE!$D330)</f>
        <v>0</v>
      </c>
      <c r="J330" s="63">
        <f>SUMIFS(Jun!$I$5:$I$605,Jun!$U$5:$U$605,"Despesa",Jun!$G$5:$G$605,DRE!$D330)</f>
        <v>0</v>
      </c>
      <c r="K330" s="63">
        <f>SUMIFS(Jul!$I$5:$I$605,Jul!$U$5:$U$605,"Despesa",Jul!$G$5:$G$605,DRE!$D330)</f>
        <v>0</v>
      </c>
      <c r="L330" s="63">
        <f>SUMIFS(Ago!$I$5:$I$605,Ago!$U$5:$U$605,"Despesa",Ago!$G$5:$G$605,DRE!$D330)</f>
        <v>0</v>
      </c>
      <c r="M330" s="63">
        <f>SUMIFS(Set!$I$5:$I$605,Set!$U$5:$U$605,"Despesa",Set!$G$5:$G$605,DRE!$D330)</f>
        <v>0</v>
      </c>
      <c r="N330" s="63">
        <f>SUMIFS(Out!$I$5:$I$605,Out!$U$5:$U$605,"Despesa",Out!$G$5:$G$605,DRE!$D330)</f>
        <v>0</v>
      </c>
      <c r="O330" s="63">
        <f>SUMIFS(Nov!$I$5:$I$605,Nov!$U$5:$U$605,"Despesa",Nov!$G$5:$G$605,DRE!$D330)</f>
        <v>0</v>
      </c>
      <c r="P330" s="63">
        <f>SUMIFS(Dez!$I$5:$I$605,Dez!$U$5:$U$605,"Despesa",Dez!$G$5:$G$605,DRE!$D330)</f>
        <v>0</v>
      </c>
      <c r="Q330" s="63">
        <f t="shared" si="21"/>
        <v>0</v>
      </c>
    </row>
    <row r="331" spans="2:17" ht="28.5" customHeight="1" thickTop="1" thickBot="1" x14ac:dyDescent="0.3">
      <c r="B331" s="85">
        <v>328</v>
      </c>
      <c r="C331" s="46" t="str">
        <f>'PC Despesas'!F14</f>
        <v>5.2.10</v>
      </c>
      <c r="D331" s="47" t="str">
        <f>VLOOKUP(C331,'PC Despesas'!$F$4:$G$103,2,FALSE)</f>
        <v>-</v>
      </c>
      <c r="E331" s="63">
        <f>SUMIFS(Jan!$I$5:$I$605,Jan!$U$5:$U$605,"Despesa",Jan!$G$5:$G$605,DRE!$D331)</f>
        <v>0</v>
      </c>
      <c r="F331" s="63">
        <f>SUMIFS(Fev!$I$5:$I$605,Fev!$U$5:$U$605,"Despesa",Fev!$G$5:$G$605,DRE!$D331)</f>
        <v>0</v>
      </c>
      <c r="G331" s="63">
        <f>SUMIFS(Mar!$I$5:$I$605,Mar!$U$5:$U$605,"Despesa",Mar!$G$5:$G$605,DRE!$D331)</f>
        <v>0</v>
      </c>
      <c r="H331" s="63">
        <f>SUMIFS(Abr!$I$5:$I$605,Abr!$U$5:$U$605,"Despesa",Abr!$G$5:$G$605,DRE!$D331)</f>
        <v>0</v>
      </c>
      <c r="I331" s="63">
        <f>SUMIFS(Mai!$I$5:$I$605,Mai!$U$5:$U$605,"Despesa",Mai!$G$5:$G$605,DRE!$D331)</f>
        <v>0</v>
      </c>
      <c r="J331" s="63">
        <f>SUMIFS(Jun!$I$5:$I$605,Jun!$U$5:$U$605,"Despesa",Jun!$G$5:$G$605,DRE!$D331)</f>
        <v>0</v>
      </c>
      <c r="K331" s="63">
        <f>SUMIFS(Jul!$I$5:$I$605,Jul!$U$5:$U$605,"Despesa",Jul!$G$5:$G$605,DRE!$D331)</f>
        <v>0</v>
      </c>
      <c r="L331" s="63">
        <f>SUMIFS(Ago!$I$5:$I$605,Ago!$U$5:$U$605,"Despesa",Ago!$G$5:$G$605,DRE!$D331)</f>
        <v>0</v>
      </c>
      <c r="M331" s="63">
        <f>SUMIFS(Set!$I$5:$I$605,Set!$U$5:$U$605,"Despesa",Set!$G$5:$G$605,DRE!$D331)</f>
        <v>0</v>
      </c>
      <c r="N331" s="63">
        <f>SUMIFS(Out!$I$5:$I$605,Out!$U$5:$U$605,"Despesa",Out!$G$5:$G$605,DRE!$D331)</f>
        <v>0</v>
      </c>
      <c r="O331" s="63">
        <f>SUMIFS(Nov!$I$5:$I$605,Nov!$U$5:$U$605,"Despesa",Nov!$G$5:$G$605,DRE!$D331)</f>
        <v>0</v>
      </c>
      <c r="P331" s="63">
        <f>SUMIFS(Dez!$I$5:$I$605,Dez!$U$5:$U$605,"Despesa",Dez!$G$5:$G$605,DRE!$D331)</f>
        <v>0</v>
      </c>
      <c r="Q331" s="63">
        <f t="shared" si="21"/>
        <v>0</v>
      </c>
    </row>
    <row r="332" spans="2:17" ht="28.5" customHeight="1" thickTop="1" thickBot="1" x14ac:dyDescent="0.3">
      <c r="B332" s="85">
        <v>329</v>
      </c>
      <c r="C332" s="46" t="str">
        <f>'PC Despesas'!F15</f>
        <v>5.2.11</v>
      </c>
      <c r="D332" s="47" t="str">
        <f>VLOOKUP(C332,'PC Despesas'!$F$4:$G$103,2,FALSE)</f>
        <v>-</v>
      </c>
      <c r="E332" s="63">
        <f>SUMIFS(Jan!$I$5:$I$605,Jan!$U$5:$U$605,"Despesa",Jan!$G$5:$G$605,DRE!$D332)</f>
        <v>0</v>
      </c>
      <c r="F332" s="63">
        <f>SUMIFS(Fev!$I$5:$I$605,Fev!$U$5:$U$605,"Despesa",Fev!$G$5:$G$605,DRE!$D332)</f>
        <v>0</v>
      </c>
      <c r="G332" s="63">
        <f>SUMIFS(Mar!$I$5:$I$605,Mar!$U$5:$U$605,"Despesa",Mar!$G$5:$G$605,DRE!$D332)</f>
        <v>0</v>
      </c>
      <c r="H332" s="63">
        <f>SUMIFS(Abr!$I$5:$I$605,Abr!$U$5:$U$605,"Despesa",Abr!$G$5:$G$605,DRE!$D332)</f>
        <v>0</v>
      </c>
      <c r="I332" s="63">
        <f>SUMIFS(Mai!$I$5:$I$605,Mai!$U$5:$U$605,"Despesa",Mai!$G$5:$G$605,DRE!$D332)</f>
        <v>0</v>
      </c>
      <c r="J332" s="63">
        <f>SUMIFS(Jun!$I$5:$I$605,Jun!$U$5:$U$605,"Despesa",Jun!$G$5:$G$605,DRE!$D332)</f>
        <v>0</v>
      </c>
      <c r="K332" s="63">
        <f>SUMIFS(Jul!$I$5:$I$605,Jul!$U$5:$U$605,"Despesa",Jul!$G$5:$G$605,DRE!$D332)</f>
        <v>0</v>
      </c>
      <c r="L332" s="63">
        <f>SUMIFS(Ago!$I$5:$I$605,Ago!$U$5:$U$605,"Despesa",Ago!$G$5:$G$605,DRE!$D332)</f>
        <v>0</v>
      </c>
      <c r="M332" s="63">
        <f>SUMIFS(Set!$I$5:$I$605,Set!$U$5:$U$605,"Despesa",Set!$G$5:$G$605,DRE!$D332)</f>
        <v>0</v>
      </c>
      <c r="N332" s="63">
        <f>SUMIFS(Out!$I$5:$I$605,Out!$U$5:$U$605,"Despesa",Out!$G$5:$G$605,DRE!$D332)</f>
        <v>0</v>
      </c>
      <c r="O332" s="63">
        <f>SUMIFS(Nov!$I$5:$I$605,Nov!$U$5:$U$605,"Despesa",Nov!$G$5:$G$605,DRE!$D332)</f>
        <v>0</v>
      </c>
      <c r="P332" s="63">
        <f>SUMIFS(Dez!$I$5:$I$605,Dez!$U$5:$U$605,"Despesa",Dez!$G$5:$G$605,DRE!$D332)</f>
        <v>0</v>
      </c>
      <c r="Q332" s="63">
        <f t="shared" si="21"/>
        <v>0</v>
      </c>
    </row>
    <row r="333" spans="2:17" ht="28.5" customHeight="1" thickTop="1" thickBot="1" x14ac:dyDescent="0.3">
      <c r="B333" s="85">
        <v>330</v>
      </c>
      <c r="C333" s="46" t="str">
        <f>'PC Despesas'!F16</f>
        <v>5.2.12</v>
      </c>
      <c r="D333" s="47" t="str">
        <f>VLOOKUP(C333,'PC Despesas'!$F$4:$G$103,2,FALSE)</f>
        <v>-</v>
      </c>
      <c r="E333" s="63">
        <f>SUMIFS(Jan!$I$5:$I$605,Jan!$U$5:$U$605,"Despesa",Jan!$G$5:$G$605,DRE!$D333)</f>
        <v>0</v>
      </c>
      <c r="F333" s="63">
        <f>SUMIFS(Fev!$I$5:$I$605,Fev!$U$5:$U$605,"Despesa",Fev!$G$5:$G$605,DRE!$D333)</f>
        <v>0</v>
      </c>
      <c r="G333" s="63">
        <f>SUMIFS(Mar!$I$5:$I$605,Mar!$U$5:$U$605,"Despesa",Mar!$G$5:$G$605,DRE!$D333)</f>
        <v>0</v>
      </c>
      <c r="H333" s="63">
        <f>SUMIFS(Abr!$I$5:$I$605,Abr!$U$5:$U$605,"Despesa",Abr!$G$5:$G$605,DRE!$D333)</f>
        <v>0</v>
      </c>
      <c r="I333" s="63">
        <f>SUMIFS(Mai!$I$5:$I$605,Mai!$U$5:$U$605,"Despesa",Mai!$G$5:$G$605,DRE!$D333)</f>
        <v>0</v>
      </c>
      <c r="J333" s="63">
        <f>SUMIFS(Jun!$I$5:$I$605,Jun!$U$5:$U$605,"Despesa",Jun!$G$5:$G$605,DRE!$D333)</f>
        <v>0</v>
      </c>
      <c r="K333" s="63">
        <f>SUMIFS(Jul!$I$5:$I$605,Jul!$U$5:$U$605,"Despesa",Jul!$G$5:$G$605,DRE!$D333)</f>
        <v>0</v>
      </c>
      <c r="L333" s="63">
        <f>SUMIFS(Ago!$I$5:$I$605,Ago!$U$5:$U$605,"Despesa",Ago!$G$5:$G$605,DRE!$D333)</f>
        <v>0</v>
      </c>
      <c r="M333" s="63">
        <f>SUMIFS(Set!$I$5:$I$605,Set!$U$5:$U$605,"Despesa",Set!$G$5:$G$605,DRE!$D333)</f>
        <v>0</v>
      </c>
      <c r="N333" s="63">
        <f>SUMIFS(Out!$I$5:$I$605,Out!$U$5:$U$605,"Despesa",Out!$G$5:$G$605,DRE!$D333)</f>
        <v>0</v>
      </c>
      <c r="O333" s="63">
        <f>SUMIFS(Nov!$I$5:$I$605,Nov!$U$5:$U$605,"Despesa",Nov!$G$5:$G$605,DRE!$D333)</f>
        <v>0</v>
      </c>
      <c r="P333" s="63">
        <f>SUMIFS(Dez!$I$5:$I$605,Dez!$U$5:$U$605,"Despesa",Dez!$G$5:$G$605,DRE!$D333)</f>
        <v>0</v>
      </c>
      <c r="Q333" s="63">
        <f t="shared" si="21"/>
        <v>0</v>
      </c>
    </row>
    <row r="334" spans="2:17" ht="28.5" customHeight="1" thickTop="1" thickBot="1" x14ac:dyDescent="0.3">
      <c r="B334" s="85">
        <v>331</v>
      </c>
      <c r="C334" s="46" t="str">
        <f>'PC Despesas'!F17</f>
        <v>5.2.13</v>
      </c>
      <c r="D334" s="47" t="str">
        <f>VLOOKUP(C334,'PC Despesas'!$F$4:$G$103,2,FALSE)</f>
        <v>-</v>
      </c>
      <c r="E334" s="63">
        <f>SUMIFS(Jan!$I$5:$I$605,Jan!$U$5:$U$605,"Despesa",Jan!$G$5:$G$605,DRE!$D334)</f>
        <v>0</v>
      </c>
      <c r="F334" s="63">
        <f>SUMIFS(Fev!$I$5:$I$605,Fev!$U$5:$U$605,"Despesa",Fev!$G$5:$G$605,DRE!$D334)</f>
        <v>0</v>
      </c>
      <c r="G334" s="63">
        <f>SUMIFS(Mar!$I$5:$I$605,Mar!$U$5:$U$605,"Despesa",Mar!$G$5:$G$605,DRE!$D334)</f>
        <v>0</v>
      </c>
      <c r="H334" s="63">
        <f>SUMIFS(Abr!$I$5:$I$605,Abr!$U$5:$U$605,"Despesa",Abr!$G$5:$G$605,DRE!$D334)</f>
        <v>0</v>
      </c>
      <c r="I334" s="63">
        <f>SUMIFS(Mai!$I$5:$I$605,Mai!$U$5:$U$605,"Despesa",Mai!$G$5:$G$605,DRE!$D334)</f>
        <v>0</v>
      </c>
      <c r="J334" s="63">
        <f>SUMIFS(Jun!$I$5:$I$605,Jun!$U$5:$U$605,"Despesa",Jun!$G$5:$G$605,DRE!$D334)</f>
        <v>0</v>
      </c>
      <c r="K334" s="63">
        <f>SUMIFS(Jul!$I$5:$I$605,Jul!$U$5:$U$605,"Despesa",Jul!$G$5:$G$605,DRE!$D334)</f>
        <v>0</v>
      </c>
      <c r="L334" s="63">
        <f>SUMIFS(Ago!$I$5:$I$605,Ago!$U$5:$U$605,"Despesa",Ago!$G$5:$G$605,DRE!$D334)</f>
        <v>0</v>
      </c>
      <c r="M334" s="63">
        <f>SUMIFS(Set!$I$5:$I$605,Set!$U$5:$U$605,"Despesa",Set!$G$5:$G$605,DRE!$D334)</f>
        <v>0</v>
      </c>
      <c r="N334" s="63">
        <f>SUMIFS(Out!$I$5:$I$605,Out!$U$5:$U$605,"Despesa",Out!$G$5:$G$605,DRE!$D334)</f>
        <v>0</v>
      </c>
      <c r="O334" s="63">
        <f>SUMIFS(Nov!$I$5:$I$605,Nov!$U$5:$U$605,"Despesa",Nov!$G$5:$G$605,DRE!$D334)</f>
        <v>0</v>
      </c>
      <c r="P334" s="63">
        <f>SUMIFS(Dez!$I$5:$I$605,Dez!$U$5:$U$605,"Despesa",Dez!$G$5:$G$605,DRE!$D334)</f>
        <v>0</v>
      </c>
      <c r="Q334" s="63">
        <f t="shared" si="21"/>
        <v>0</v>
      </c>
    </row>
    <row r="335" spans="2:17" ht="28.5" customHeight="1" thickTop="1" thickBot="1" x14ac:dyDescent="0.3">
      <c r="B335" s="85">
        <v>332</v>
      </c>
      <c r="C335" s="46" t="str">
        <f>'PC Despesas'!F18</f>
        <v>5.2.14</v>
      </c>
      <c r="D335" s="47" t="str">
        <f>VLOOKUP(C335,'PC Despesas'!$F$4:$G$103,2,FALSE)</f>
        <v>-</v>
      </c>
      <c r="E335" s="63">
        <f>SUMIFS(Jan!$I$5:$I$605,Jan!$U$5:$U$605,"Despesa",Jan!$G$5:$G$605,DRE!$D335)</f>
        <v>0</v>
      </c>
      <c r="F335" s="63">
        <f>SUMIFS(Fev!$I$5:$I$605,Fev!$U$5:$U$605,"Despesa",Fev!$G$5:$G$605,DRE!$D335)</f>
        <v>0</v>
      </c>
      <c r="G335" s="63">
        <f>SUMIFS(Mar!$I$5:$I$605,Mar!$U$5:$U$605,"Despesa",Mar!$G$5:$G$605,DRE!$D335)</f>
        <v>0</v>
      </c>
      <c r="H335" s="63">
        <f>SUMIFS(Abr!$I$5:$I$605,Abr!$U$5:$U$605,"Despesa",Abr!$G$5:$G$605,DRE!$D335)</f>
        <v>0</v>
      </c>
      <c r="I335" s="63">
        <f>SUMIFS(Mai!$I$5:$I$605,Mai!$U$5:$U$605,"Despesa",Mai!$G$5:$G$605,DRE!$D335)</f>
        <v>0</v>
      </c>
      <c r="J335" s="63">
        <f>SUMIFS(Jun!$I$5:$I$605,Jun!$U$5:$U$605,"Despesa",Jun!$G$5:$G$605,DRE!$D335)</f>
        <v>0</v>
      </c>
      <c r="K335" s="63">
        <f>SUMIFS(Jul!$I$5:$I$605,Jul!$U$5:$U$605,"Despesa",Jul!$G$5:$G$605,DRE!$D335)</f>
        <v>0</v>
      </c>
      <c r="L335" s="63">
        <f>SUMIFS(Ago!$I$5:$I$605,Ago!$U$5:$U$605,"Despesa",Ago!$G$5:$G$605,DRE!$D335)</f>
        <v>0</v>
      </c>
      <c r="M335" s="63">
        <f>SUMIFS(Set!$I$5:$I$605,Set!$U$5:$U$605,"Despesa",Set!$G$5:$G$605,DRE!$D335)</f>
        <v>0</v>
      </c>
      <c r="N335" s="63">
        <f>SUMIFS(Out!$I$5:$I$605,Out!$U$5:$U$605,"Despesa",Out!$G$5:$G$605,DRE!$D335)</f>
        <v>0</v>
      </c>
      <c r="O335" s="63">
        <f>SUMIFS(Nov!$I$5:$I$605,Nov!$U$5:$U$605,"Despesa",Nov!$G$5:$G$605,DRE!$D335)</f>
        <v>0</v>
      </c>
      <c r="P335" s="63">
        <f>SUMIFS(Dez!$I$5:$I$605,Dez!$U$5:$U$605,"Despesa",Dez!$G$5:$G$605,DRE!$D335)</f>
        <v>0</v>
      </c>
      <c r="Q335" s="63">
        <f t="shared" si="21"/>
        <v>0</v>
      </c>
    </row>
    <row r="336" spans="2:17" ht="28.5" customHeight="1" thickTop="1" thickBot="1" x14ac:dyDescent="0.3">
      <c r="B336" s="85">
        <v>333</v>
      </c>
      <c r="C336" s="46" t="str">
        <f>'PC Despesas'!F19</f>
        <v>5.2.15</v>
      </c>
      <c r="D336" s="47" t="str">
        <f>VLOOKUP(C336,'PC Despesas'!$F$4:$G$103,2,FALSE)</f>
        <v>-</v>
      </c>
      <c r="E336" s="63">
        <f>SUMIFS(Jan!$I$5:$I$605,Jan!$U$5:$U$605,"Despesa",Jan!$G$5:$G$605,DRE!$D336)</f>
        <v>0</v>
      </c>
      <c r="F336" s="63">
        <f>SUMIFS(Fev!$I$5:$I$605,Fev!$U$5:$U$605,"Despesa",Fev!$G$5:$G$605,DRE!$D336)</f>
        <v>0</v>
      </c>
      <c r="G336" s="63">
        <f>SUMIFS(Mar!$I$5:$I$605,Mar!$U$5:$U$605,"Despesa",Mar!$G$5:$G$605,DRE!$D336)</f>
        <v>0</v>
      </c>
      <c r="H336" s="63">
        <f>SUMIFS(Abr!$I$5:$I$605,Abr!$U$5:$U$605,"Despesa",Abr!$G$5:$G$605,DRE!$D336)</f>
        <v>0</v>
      </c>
      <c r="I336" s="63">
        <f>SUMIFS(Mai!$I$5:$I$605,Mai!$U$5:$U$605,"Despesa",Mai!$G$5:$G$605,DRE!$D336)</f>
        <v>0</v>
      </c>
      <c r="J336" s="63">
        <f>SUMIFS(Jun!$I$5:$I$605,Jun!$U$5:$U$605,"Despesa",Jun!$G$5:$G$605,DRE!$D336)</f>
        <v>0</v>
      </c>
      <c r="K336" s="63">
        <f>SUMIFS(Jul!$I$5:$I$605,Jul!$U$5:$U$605,"Despesa",Jul!$G$5:$G$605,DRE!$D336)</f>
        <v>0</v>
      </c>
      <c r="L336" s="63">
        <f>SUMIFS(Ago!$I$5:$I$605,Ago!$U$5:$U$605,"Despesa",Ago!$G$5:$G$605,DRE!$D336)</f>
        <v>0</v>
      </c>
      <c r="M336" s="63">
        <f>SUMIFS(Set!$I$5:$I$605,Set!$U$5:$U$605,"Despesa",Set!$G$5:$G$605,DRE!$D336)</f>
        <v>0</v>
      </c>
      <c r="N336" s="63">
        <f>SUMIFS(Out!$I$5:$I$605,Out!$U$5:$U$605,"Despesa",Out!$G$5:$G$605,DRE!$D336)</f>
        <v>0</v>
      </c>
      <c r="O336" s="63">
        <f>SUMIFS(Nov!$I$5:$I$605,Nov!$U$5:$U$605,"Despesa",Nov!$G$5:$G$605,DRE!$D336)</f>
        <v>0</v>
      </c>
      <c r="P336" s="63">
        <f>SUMIFS(Dez!$I$5:$I$605,Dez!$U$5:$U$605,"Despesa",Dez!$G$5:$G$605,DRE!$D336)</f>
        <v>0</v>
      </c>
      <c r="Q336" s="63">
        <f t="shared" si="21"/>
        <v>0</v>
      </c>
    </row>
    <row r="337" spans="2:17" ht="28.5" customHeight="1" thickTop="1" thickBot="1" x14ac:dyDescent="0.3">
      <c r="B337" s="85">
        <v>334</v>
      </c>
      <c r="C337" s="46" t="str">
        <f>'PC Despesas'!F20</f>
        <v>5.2.16</v>
      </c>
      <c r="D337" s="47" t="str">
        <f>VLOOKUP(C337,'PC Despesas'!$F$4:$G$103,2,FALSE)</f>
        <v>-</v>
      </c>
      <c r="E337" s="63">
        <f>SUMIFS(Jan!$I$5:$I$605,Jan!$U$5:$U$605,"Despesa",Jan!$G$5:$G$605,DRE!$D337)</f>
        <v>0</v>
      </c>
      <c r="F337" s="63">
        <f>SUMIFS(Fev!$I$5:$I$605,Fev!$U$5:$U$605,"Despesa",Fev!$G$5:$G$605,DRE!$D337)</f>
        <v>0</v>
      </c>
      <c r="G337" s="63">
        <f>SUMIFS(Mar!$I$5:$I$605,Mar!$U$5:$U$605,"Despesa",Mar!$G$5:$G$605,DRE!$D337)</f>
        <v>0</v>
      </c>
      <c r="H337" s="63">
        <f>SUMIFS(Abr!$I$5:$I$605,Abr!$U$5:$U$605,"Despesa",Abr!$G$5:$G$605,DRE!$D337)</f>
        <v>0</v>
      </c>
      <c r="I337" s="63">
        <f>SUMIFS(Mai!$I$5:$I$605,Mai!$U$5:$U$605,"Despesa",Mai!$G$5:$G$605,DRE!$D337)</f>
        <v>0</v>
      </c>
      <c r="J337" s="63">
        <f>SUMIFS(Jun!$I$5:$I$605,Jun!$U$5:$U$605,"Despesa",Jun!$G$5:$G$605,DRE!$D337)</f>
        <v>0</v>
      </c>
      <c r="K337" s="63">
        <f>SUMIFS(Jul!$I$5:$I$605,Jul!$U$5:$U$605,"Despesa",Jul!$G$5:$G$605,DRE!$D337)</f>
        <v>0</v>
      </c>
      <c r="L337" s="63">
        <f>SUMIFS(Ago!$I$5:$I$605,Ago!$U$5:$U$605,"Despesa",Ago!$G$5:$G$605,DRE!$D337)</f>
        <v>0</v>
      </c>
      <c r="M337" s="63">
        <f>SUMIFS(Set!$I$5:$I$605,Set!$U$5:$U$605,"Despesa",Set!$G$5:$G$605,DRE!$D337)</f>
        <v>0</v>
      </c>
      <c r="N337" s="63">
        <f>SUMIFS(Out!$I$5:$I$605,Out!$U$5:$U$605,"Despesa",Out!$G$5:$G$605,DRE!$D337)</f>
        <v>0</v>
      </c>
      <c r="O337" s="63">
        <f>SUMIFS(Nov!$I$5:$I$605,Nov!$U$5:$U$605,"Despesa",Nov!$G$5:$G$605,DRE!$D337)</f>
        <v>0</v>
      </c>
      <c r="P337" s="63">
        <f>SUMIFS(Dez!$I$5:$I$605,Dez!$U$5:$U$605,"Despesa",Dez!$G$5:$G$605,DRE!$D337)</f>
        <v>0</v>
      </c>
      <c r="Q337" s="63">
        <f t="shared" si="21"/>
        <v>0</v>
      </c>
    </row>
    <row r="338" spans="2:17" ht="28.5" customHeight="1" thickTop="1" thickBot="1" x14ac:dyDescent="0.3">
      <c r="B338" s="85">
        <v>335</v>
      </c>
      <c r="C338" s="46" t="str">
        <f>'PC Despesas'!F21</f>
        <v>5.2.17</v>
      </c>
      <c r="D338" s="47" t="str">
        <f>VLOOKUP(C338,'PC Despesas'!$F$4:$G$103,2,FALSE)</f>
        <v>-</v>
      </c>
      <c r="E338" s="63">
        <f>SUMIFS(Jan!$I$5:$I$605,Jan!$U$5:$U$605,"Despesa",Jan!$G$5:$G$605,DRE!$D338)</f>
        <v>0</v>
      </c>
      <c r="F338" s="63">
        <f>SUMIFS(Fev!$I$5:$I$605,Fev!$U$5:$U$605,"Despesa",Fev!$G$5:$G$605,DRE!$D338)</f>
        <v>0</v>
      </c>
      <c r="G338" s="63">
        <f>SUMIFS(Mar!$I$5:$I$605,Mar!$U$5:$U$605,"Despesa",Mar!$G$5:$G$605,DRE!$D338)</f>
        <v>0</v>
      </c>
      <c r="H338" s="63">
        <f>SUMIFS(Abr!$I$5:$I$605,Abr!$U$5:$U$605,"Despesa",Abr!$G$5:$G$605,DRE!$D338)</f>
        <v>0</v>
      </c>
      <c r="I338" s="63">
        <f>SUMIFS(Mai!$I$5:$I$605,Mai!$U$5:$U$605,"Despesa",Mai!$G$5:$G$605,DRE!$D338)</f>
        <v>0</v>
      </c>
      <c r="J338" s="63">
        <f>SUMIFS(Jun!$I$5:$I$605,Jun!$U$5:$U$605,"Despesa",Jun!$G$5:$G$605,DRE!$D338)</f>
        <v>0</v>
      </c>
      <c r="K338" s="63">
        <f>SUMIFS(Jul!$I$5:$I$605,Jul!$U$5:$U$605,"Despesa",Jul!$G$5:$G$605,DRE!$D338)</f>
        <v>0</v>
      </c>
      <c r="L338" s="63">
        <f>SUMIFS(Ago!$I$5:$I$605,Ago!$U$5:$U$605,"Despesa",Ago!$G$5:$G$605,DRE!$D338)</f>
        <v>0</v>
      </c>
      <c r="M338" s="63">
        <f>SUMIFS(Set!$I$5:$I$605,Set!$U$5:$U$605,"Despesa",Set!$G$5:$G$605,DRE!$D338)</f>
        <v>0</v>
      </c>
      <c r="N338" s="63">
        <f>SUMIFS(Out!$I$5:$I$605,Out!$U$5:$U$605,"Despesa",Out!$G$5:$G$605,DRE!$D338)</f>
        <v>0</v>
      </c>
      <c r="O338" s="63">
        <f>SUMIFS(Nov!$I$5:$I$605,Nov!$U$5:$U$605,"Despesa",Nov!$G$5:$G$605,DRE!$D338)</f>
        <v>0</v>
      </c>
      <c r="P338" s="63">
        <f>SUMIFS(Dez!$I$5:$I$605,Dez!$U$5:$U$605,"Despesa",Dez!$G$5:$G$605,DRE!$D338)</f>
        <v>0</v>
      </c>
      <c r="Q338" s="63">
        <f t="shared" si="21"/>
        <v>0</v>
      </c>
    </row>
    <row r="339" spans="2:17" ht="28.5" customHeight="1" thickTop="1" thickBot="1" x14ac:dyDescent="0.3">
      <c r="B339" s="85">
        <v>336</v>
      </c>
      <c r="C339" s="46" t="str">
        <f>'PC Despesas'!F22</f>
        <v>5.2.18</v>
      </c>
      <c r="D339" s="47" t="str">
        <f>VLOOKUP(C339,'PC Despesas'!$F$4:$G$103,2,FALSE)</f>
        <v>-</v>
      </c>
      <c r="E339" s="63">
        <f>SUMIFS(Jan!$I$5:$I$605,Jan!$U$5:$U$605,"Despesa",Jan!$G$5:$G$605,DRE!$D339)</f>
        <v>0</v>
      </c>
      <c r="F339" s="63">
        <f>SUMIFS(Fev!$I$5:$I$605,Fev!$U$5:$U$605,"Despesa",Fev!$G$5:$G$605,DRE!$D339)</f>
        <v>0</v>
      </c>
      <c r="G339" s="63">
        <f>SUMIFS(Mar!$I$5:$I$605,Mar!$U$5:$U$605,"Despesa",Mar!$G$5:$G$605,DRE!$D339)</f>
        <v>0</v>
      </c>
      <c r="H339" s="63">
        <f>SUMIFS(Abr!$I$5:$I$605,Abr!$U$5:$U$605,"Despesa",Abr!$G$5:$G$605,DRE!$D339)</f>
        <v>0</v>
      </c>
      <c r="I339" s="63">
        <f>SUMIFS(Mai!$I$5:$I$605,Mai!$U$5:$U$605,"Despesa",Mai!$G$5:$G$605,DRE!$D339)</f>
        <v>0</v>
      </c>
      <c r="J339" s="63">
        <f>SUMIFS(Jun!$I$5:$I$605,Jun!$U$5:$U$605,"Despesa",Jun!$G$5:$G$605,DRE!$D339)</f>
        <v>0</v>
      </c>
      <c r="K339" s="63">
        <f>SUMIFS(Jul!$I$5:$I$605,Jul!$U$5:$U$605,"Despesa",Jul!$G$5:$G$605,DRE!$D339)</f>
        <v>0</v>
      </c>
      <c r="L339" s="63">
        <f>SUMIFS(Ago!$I$5:$I$605,Ago!$U$5:$U$605,"Despesa",Ago!$G$5:$G$605,DRE!$D339)</f>
        <v>0</v>
      </c>
      <c r="M339" s="63">
        <f>SUMIFS(Set!$I$5:$I$605,Set!$U$5:$U$605,"Despesa",Set!$G$5:$G$605,DRE!$D339)</f>
        <v>0</v>
      </c>
      <c r="N339" s="63">
        <f>SUMIFS(Out!$I$5:$I$605,Out!$U$5:$U$605,"Despesa",Out!$G$5:$G$605,DRE!$D339)</f>
        <v>0</v>
      </c>
      <c r="O339" s="63">
        <f>SUMIFS(Nov!$I$5:$I$605,Nov!$U$5:$U$605,"Despesa",Nov!$G$5:$G$605,DRE!$D339)</f>
        <v>0</v>
      </c>
      <c r="P339" s="63">
        <f>SUMIFS(Dez!$I$5:$I$605,Dez!$U$5:$U$605,"Despesa",Dez!$G$5:$G$605,DRE!$D339)</f>
        <v>0</v>
      </c>
      <c r="Q339" s="63">
        <f t="shared" si="21"/>
        <v>0</v>
      </c>
    </row>
    <row r="340" spans="2:17" ht="28.5" customHeight="1" thickTop="1" thickBot="1" x14ac:dyDescent="0.3">
      <c r="B340" s="85">
        <v>337</v>
      </c>
      <c r="C340" s="46" t="str">
        <f>'PC Despesas'!F23</f>
        <v>5.2.19</v>
      </c>
      <c r="D340" s="47" t="str">
        <f>VLOOKUP(C340,'PC Despesas'!$F$4:$G$103,2,FALSE)</f>
        <v>-</v>
      </c>
      <c r="E340" s="63">
        <f>SUMIFS(Jan!$I$5:$I$605,Jan!$U$5:$U$605,"Despesa",Jan!$G$5:$G$605,DRE!$D340)</f>
        <v>0</v>
      </c>
      <c r="F340" s="63">
        <f>SUMIFS(Fev!$I$5:$I$605,Fev!$U$5:$U$605,"Despesa",Fev!$G$5:$G$605,DRE!$D340)</f>
        <v>0</v>
      </c>
      <c r="G340" s="63">
        <f>SUMIFS(Mar!$I$5:$I$605,Mar!$U$5:$U$605,"Despesa",Mar!$G$5:$G$605,DRE!$D340)</f>
        <v>0</v>
      </c>
      <c r="H340" s="63">
        <f>SUMIFS(Abr!$I$5:$I$605,Abr!$U$5:$U$605,"Despesa",Abr!$G$5:$G$605,DRE!$D340)</f>
        <v>0</v>
      </c>
      <c r="I340" s="63">
        <f>SUMIFS(Mai!$I$5:$I$605,Mai!$U$5:$U$605,"Despesa",Mai!$G$5:$G$605,DRE!$D340)</f>
        <v>0</v>
      </c>
      <c r="J340" s="63">
        <f>SUMIFS(Jun!$I$5:$I$605,Jun!$U$5:$U$605,"Despesa",Jun!$G$5:$G$605,DRE!$D340)</f>
        <v>0</v>
      </c>
      <c r="K340" s="63">
        <f>SUMIFS(Jul!$I$5:$I$605,Jul!$U$5:$U$605,"Despesa",Jul!$G$5:$G$605,DRE!$D340)</f>
        <v>0</v>
      </c>
      <c r="L340" s="63">
        <f>SUMIFS(Ago!$I$5:$I$605,Ago!$U$5:$U$605,"Despesa",Ago!$G$5:$G$605,DRE!$D340)</f>
        <v>0</v>
      </c>
      <c r="M340" s="63">
        <f>SUMIFS(Set!$I$5:$I$605,Set!$U$5:$U$605,"Despesa",Set!$G$5:$G$605,DRE!$D340)</f>
        <v>0</v>
      </c>
      <c r="N340" s="63">
        <f>SUMIFS(Out!$I$5:$I$605,Out!$U$5:$U$605,"Despesa",Out!$G$5:$G$605,DRE!$D340)</f>
        <v>0</v>
      </c>
      <c r="O340" s="63">
        <f>SUMIFS(Nov!$I$5:$I$605,Nov!$U$5:$U$605,"Despesa",Nov!$G$5:$G$605,DRE!$D340)</f>
        <v>0</v>
      </c>
      <c r="P340" s="63">
        <f>SUMIFS(Dez!$I$5:$I$605,Dez!$U$5:$U$605,"Despesa",Dez!$G$5:$G$605,DRE!$D340)</f>
        <v>0</v>
      </c>
      <c r="Q340" s="63">
        <f t="shared" si="21"/>
        <v>0</v>
      </c>
    </row>
    <row r="341" spans="2:17" ht="28.5" customHeight="1" thickTop="1" thickBot="1" x14ac:dyDescent="0.3">
      <c r="B341" s="85">
        <v>338</v>
      </c>
      <c r="C341" s="46" t="str">
        <f>'PC Despesas'!F24</f>
        <v>5.2.20</v>
      </c>
      <c r="D341" s="47" t="str">
        <f>VLOOKUP(C341,'PC Despesas'!$F$4:$G$103,2,FALSE)</f>
        <v>-</v>
      </c>
      <c r="E341" s="63">
        <f>SUMIFS(Jan!$I$5:$I$605,Jan!$U$5:$U$605,"Despesa",Jan!$G$5:$G$605,DRE!$D341)</f>
        <v>0</v>
      </c>
      <c r="F341" s="63">
        <f>SUMIFS(Fev!$I$5:$I$605,Fev!$U$5:$U$605,"Despesa",Fev!$G$5:$G$605,DRE!$D341)</f>
        <v>0</v>
      </c>
      <c r="G341" s="63">
        <f>SUMIFS(Mar!$I$5:$I$605,Mar!$U$5:$U$605,"Despesa",Mar!$G$5:$G$605,DRE!$D341)</f>
        <v>0</v>
      </c>
      <c r="H341" s="63">
        <f>SUMIFS(Abr!$I$5:$I$605,Abr!$U$5:$U$605,"Despesa",Abr!$G$5:$G$605,DRE!$D341)</f>
        <v>0</v>
      </c>
      <c r="I341" s="63">
        <f>SUMIFS(Mai!$I$5:$I$605,Mai!$U$5:$U$605,"Despesa",Mai!$G$5:$G$605,DRE!$D341)</f>
        <v>0</v>
      </c>
      <c r="J341" s="63">
        <f>SUMIFS(Jun!$I$5:$I$605,Jun!$U$5:$U$605,"Despesa",Jun!$G$5:$G$605,DRE!$D341)</f>
        <v>0</v>
      </c>
      <c r="K341" s="63">
        <f>SUMIFS(Jul!$I$5:$I$605,Jul!$U$5:$U$605,"Despesa",Jul!$G$5:$G$605,DRE!$D341)</f>
        <v>0</v>
      </c>
      <c r="L341" s="63">
        <f>SUMIFS(Ago!$I$5:$I$605,Ago!$U$5:$U$605,"Despesa",Ago!$G$5:$G$605,DRE!$D341)</f>
        <v>0</v>
      </c>
      <c r="M341" s="63">
        <f>SUMIFS(Set!$I$5:$I$605,Set!$U$5:$U$605,"Despesa",Set!$G$5:$G$605,DRE!$D341)</f>
        <v>0</v>
      </c>
      <c r="N341" s="63">
        <f>SUMIFS(Out!$I$5:$I$605,Out!$U$5:$U$605,"Despesa",Out!$G$5:$G$605,DRE!$D341)</f>
        <v>0</v>
      </c>
      <c r="O341" s="63">
        <f>SUMIFS(Nov!$I$5:$I$605,Nov!$U$5:$U$605,"Despesa",Nov!$G$5:$G$605,DRE!$D341)</f>
        <v>0</v>
      </c>
      <c r="P341" s="63">
        <f>SUMIFS(Dez!$I$5:$I$605,Dez!$U$5:$U$605,"Despesa",Dez!$G$5:$G$605,DRE!$D341)</f>
        <v>0</v>
      </c>
      <c r="Q341" s="63">
        <f t="shared" si="21"/>
        <v>0</v>
      </c>
    </row>
    <row r="342" spans="2:17" ht="28.5" customHeight="1" thickTop="1" thickBot="1" x14ac:dyDescent="0.3">
      <c r="B342" s="85">
        <v>339</v>
      </c>
      <c r="C342" s="46" t="str">
        <f>'PC Despesas'!F25</f>
        <v>5.2.21</v>
      </c>
      <c r="D342" s="47" t="str">
        <f>VLOOKUP(C342,'PC Despesas'!$F$4:$G$103,2,FALSE)</f>
        <v>-</v>
      </c>
      <c r="E342" s="63">
        <f>SUMIFS(Jan!$I$5:$I$605,Jan!$U$5:$U$605,"Despesa",Jan!$G$5:$G$605,DRE!$D342)</f>
        <v>0</v>
      </c>
      <c r="F342" s="63">
        <f>SUMIFS(Fev!$I$5:$I$605,Fev!$U$5:$U$605,"Despesa",Fev!$G$5:$G$605,DRE!$D342)</f>
        <v>0</v>
      </c>
      <c r="G342" s="63">
        <f>SUMIFS(Mar!$I$5:$I$605,Mar!$U$5:$U$605,"Despesa",Mar!$G$5:$G$605,DRE!$D342)</f>
        <v>0</v>
      </c>
      <c r="H342" s="63">
        <f>SUMIFS(Abr!$I$5:$I$605,Abr!$U$5:$U$605,"Despesa",Abr!$G$5:$G$605,DRE!$D342)</f>
        <v>0</v>
      </c>
      <c r="I342" s="63">
        <f>SUMIFS(Mai!$I$5:$I$605,Mai!$U$5:$U$605,"Despesa",Mai!$G$5:$G$605,DRE!$D342)</f>
        <v>0</v>
      </c>
      <c r="J342" s="63">
        <f>SUMIFS(Jun!$I$5:$I$605,Jun!$U$5:$U$605,"Despesa",Jun!$G$5:$G$605,DRE!$D342)</f>
        <v>0</v>
      </c>
      <c r="K342" s="63">
        <f>SUMIFS(Jul!$I$5:$I$605,Jul!$U$5:$U$605,"Despesa",Jul!$G$5:$G$605,DRE!$D342)</f>
        <v>0</v>
      </c>
      <c r="L342" s="63">
        <f>SUMIFS(Ago!$I$5:$I$605,Ago!$U$5:$U$605,"Despesa",Ago!$G$5:$G$605,DRE!$D342)</f>
        <v>0</v>
      </c>
      <c r="M342" s="63">
        <f>SUMIFS(Set!$I$5:$I$605,Set!$U$5:$U$605,"Despesa",Set!$G$5:$G$605,DRE!$D342)</f>
        <v>0</v>
      </c>
      <c r="N342" s="63">
        <f>SUMIFS(Out!$I$5:$I$605,Out!$U$5:$U$605,"Despesa",Out!$G$5:$G$605,DRE!$D342)</f>
        <v>0</v>
      </c>
      <c r="O342" s="63">
        <f>SUMIFS(Nov!$I$5:$I$605,Nov!$U$5:$U$605,"Despesa",Nov!$G$5:$G$605,DRE!$D342)</f>
        <v>0</v>
      </c>
      <c r="P342" s="63">
        <f>SUMIFS(Dez!$I$5:$I$605,Dez!$U$5:$U$605,"Despesa",Dez!$G$5:$G$605,DRE!$D342)</f>
        <v>0</v>
      </c>
      <c r="Q342" s="63">
        <f t="shared" si="21"/>
        <v>0</v>
      </c>
    </row>
    <row r="343" spans="2:17" ht="28.5" customHeight="1" thickTop="1" thickBot="1" x14ac:dyDescent="0.3">
      <c r="B343" s="85">
        <v>340</v>
      </c>
      <c r="C343" s="46" t="str">
        <f>'PC Despesas'!F26</f>
        <v>5.2.22</v>
      </c>
      <c r="D343" s="47" t="str">
        <f>VLOOKUP(C343,'PC Despesas'!$F$4:$G$103,2,FALSE)</f>
        <v>-</v>
      </c>
      <c r="E343" s="63">
        <f>SUMIFS(Jan!$I$5:$I$605,Jan!$U$5:$U$605,"Despesa",Jan!$G$5:$G$605,DRE!$D343)</f>
        <v>0</v>
      </c>
      <c r="F343" s="63">
        <f>SUMIFS(Fev!$I$5:$I$605,Fev!$U$5:$U$605,"Despesa",Fev!$G$5:$G$605,DRE!$D343)</f>
        <v>0</v>
      </c>
      <c r="G343" s="63">
        <f>SUMIFS(Mar!$I$5:$I$605,Mar!$U$5:$U$605,"Despesa",Mar!$G$5:$G$605,DRE!$D343)</f>
        <v>0</v>
      </c>
      <c r="H343" s="63">
        <f>SUMIFS(Abr!$I$5:$I$605,Abr!$U$5:$U$605,"Despesa",Abr!$G$5:$G$605,DRE!$D343)</f>
        <v>0</v>
      </c>
      <c r="I343" s="63">
        <f>SUMIFS(Mai!$I$5:$I$605,Mai!$U$5:$U$605,"Despesa",Mai!$G$5:$G$605,DRE!$D343)</f>
        <v>0</v>
      </c>
      <c r="J343" s="63">
        <f>SUMIFS(Jun!$I$5:$I$605,Jun!$U$5:$U$605,"Despesa",Jun!$G$5:$G$605,DRE!$D343)</f>
        <v>0</v>
      </c>
      <c r="K343" s="63">
        <f>SUMIFS(Jul!$I$5:$I$605,Jul!$U$5:$U$605,"Despesa",Jul!$G$5:$G$605,DRE!$D343)</f>
        <v>0</v>
      </c>
      <c r="L343" s="63">
        <f>SUMIFS(Ago!$I$5:$I$605,Ago!$U$5:$U$605,"Despesa",Ago!$G$5:$G$605,DRE!$D343)</f>
        <v>0</v>
      </c>
      <c r="M343" s="63">
        <f>SUMIFS(Set!$I$5:$I$605,Set!$U$5:$U$605,"Despesa",Set!$G$5:$G$605,DRE!$D343)</f>
        <v>0</v>
      </c>
      <c r="N343" s="63">
        <f>SUMIFS(Out!$I$5:$I$605,Out!$U$5:$U$605,"Despesa",Out!$G$5:$G$605,DRE!$D343)</f>
        <v>0</v>
      </c>
      <c r="O343" s="63">
        <f>SUMIFS(Nov!$I$5:$I$605,Nov!$U$5:$U$605,"Despesa",Nov!$G$5:$G$605,DRE!$D343)</f>
        <v>0</v>
      </c>
      <c r="P343" s="63">
        <f>SUMIFS(Dez!$I$5:$I$605,Dez!$U$5:$U$605,"Despesa",Dez!$G$5:$G$605,DRE!$D343)</f>
        <v>0</v>
      </c>
      <c r="Q343" s="63">
        <f t="shared" si="21"/>
        <v>0</v>
      </c>
    </row>
    <row r="344" spans="2:17" ht="28.5" customHeight="1" thickTop="1" thickBot="1" x14ac:dyDescent="0.3">
      <c r="B344" s="85">
        <v>341</v>
      </c>
      <c r="C344" s="46" t="str">
        <f>'PC Despesas'!F27</f>
        <v>5.2.23</v>
      </c>
      <c r="D344" s="47" t="str">
        <f>VLOOKUP(C344,'PC Despesas'!$F$4:$G$103,2,FALSE)</f>
        <v>-</v>
      </c>
      <c r="E344" s="63">
        <f>SUMIFS(Jan!$I$5:$I$605,Jan!$U$5:$U$605,"Despesa",Jan!$G$5:$G$605,DRE!$D344)</f>
        <v>0</v>
      </c>
      <c r="F344" s="63">
        <f>SUMIFS(Fev!$I$5:$I$605,Fev!$U$5:$U$605,"Despesa",Fev!$G$5:$G$605,DRE!$D344)</f>
        <v>0</v>
      </c>
      <c r="G344" s="63">
        <f>SUMIFS(Mar!$I$5:$I$605,Mar!$U$5:$U$605,"Despesa",Mar!$G$5:$G$605,DRE!$D344)</f>
        <v>0</v>
      </c>
      <c r="H344" s="63">
        <f>SUMIFS(Abr!$I$5:$I$605,Abr!$U$5:$U$605,"Despesa",Abr!$G$5:$G$605,DRE!$D344)</f>
        <v>0</v>
      </c>
      <c r="I344" s="63">
        <f>SUMIFS(Mai!$I$5:$I$605,Mai!$U$5:$U$605,"Despesa",Mai!$G$5:$G$605,DRE!$D344)</f>
        <v>0</v>
      </c>
      <c r="J344" s="63">
        <f>SUMIFS(Jun!$I$5:$I$605,Jun!$U$5:$U$605,"Despesa",Jun!$G$5:$G$605,DRE!$D344)</f>
        <v>0</v>
      </c>
      <c r="K344" s="63">
        <f>SUMIFS(Jul!$I$5:$I$605,Jul!$U$5:$U$605,"Despesa",Jul!$G$5:$G$605,DRE!$D344)</f>
        <v>0</v>
      </c>
      <c r="L344" s="63">
        <f>SUMIFS(Ago!$I$5:$I$605,Ago!$U$5:$U$605,"Despesa",Ago!$G$5:$G$605,DRE!$D344)</f>
        <v>0</v>
      </c>
      <c r="M344" s="63">
        <f>SUMIFS(Set!$I$5:$I$605,Set!$U$5:$U$605,"Despesa",Set!$G$5:$G$605,DRE!$D344)</f>
        <v>0</v>
      </c>
      <c r="N344" s="63">
        <f>SUMIFS(Out!$I$5:$I$605,Out!$U$5:$U$605,"Despesa",Out!$G$5:$G$605,DRE!$D344)</f>
        <v>0</v>
      </c>
      <c r="O344" s="63">
        <f>SUMIFS(Nov!$I$5:$I$605,Nov!$U$5:$U$605,"Despesa",Nov!$G$5:$G$605,DRE!$D344)</f>
        <v>0</v>
      </c>
      <c r="P344" s="63">
        <f>SUMIFS(Dez!$I$5:$I$605,Dez!$U$5:$U$605,"Despesa",Dez!$G$5:$G$605,DRE!$D344)</f>
        <v>0</v>
      </c>
      <c r="Q344" s="63">
        <f t="shared" si="21"/>
        <v>0</v>
      </c>
    </row>
    <row r="345" spans="2:17" ht="28.5" customHeight="1" thickTop="1" thickBot="1" x14ac:dyDescent="0.3">
      <c r="B345" s="85">
        <v>342</v>
      </c>
      <c r="C345" s="46" t="str">
        <f>'PC Despesas'!F28</f>
        <v>5.2.24</v>
      </c>
      <c r="D345" s="47" t="str">
        <f>VLOOKUP(C345,'PC Despesas'!$F$4:$G$103,2,FALSE)</f>
        <v>-</v>
      </c>
      <c r="E345" s="63">
        <f>SUMIFS(Jan!$I$5:$I$605,Jan!$U$5:$U$605,"Despesa",Jan!$G$5:$G$605,DRE!$D345)</f>
        <v>0</v>
      </c>
      <c r="F345" s="63">
        <f>SUMIFS(Fev!$I$5:$I$605,Fev!$U$5:$U$605,"Despesa",Fev!$G$5:$G$605,DRE!$D345)</f>
        <v>0</v>
      </c>
      <c r="G345" s="63">
        <f>SUMIFS(Mar!$I$5:$I$605,Mar!$U$5:$U$605,"Despesa",Mar!$G$5:$G$605,DRE!$D345)</f>
        <v>0</v>
      </c>
      <c r="H345" s="63">
        <f>SUMIFS(Abr!$I$5:$I$605,Abr!$U$5:$U$605,"Despesa",Abr!$G$5:$G$605,DRE!$D345)</f>
        <v>0</v>
      </c>
      <c r="I345" s="63">
        <f>SUMIFS(Mai!$I$5:$I$605,Mai!$U$5:$U$605,"Despesa",Mai!$G$5:$G$605,DRE!$D345)</f>
        <v>0</v>
      </c>
      <c r="J345" s="63">
        <f>SUMIFS(Jun!$I$5:$I$605,Jun!$U$5:$U$605,"Despesa",Jun!$G$5:$G$605,DRE!$D345)</f>
        <v>0</v>
      </c>
      <c r="K345" s="63">
        <f>SUMIFS(Jul!$I$5:$I$605,Jul!$U$5:$U$605,"Despesa",Jul!$G$5:$G$605,DRE!$D345)</f>
        <v>0</v>
      </c>
      <c r="L345" s="63">
        <f>SUMIFS(Ago!$I$5:$I$605,Ago!$U$5:$U$605,"Despesa",Ago!$G$5:$G$605,DRE!$D345)</f>
        <v>0</v>
      </c>
      <c r="M345" s="63">
        <f>SUMIFS(Set!$I$5:$I$605,Set!$U$5:$U$605,"Despesa",Set!$G$5:$G$605,DRE!$D345)</f>
        <v>0</v>
      </c>
      <c r="N345" s="63">
        <f>SUMIFS(Out!$I$5:$I$605,Out!$U$5:$U$605,"Despesa",Out!$G$5:$G$605,DRE!$D345)</f>
        <v>0</v>
      </c>
      <c r="O345" s="63">
        <f>SUMIFS(Nov!$I$5:$I$605,Nov!$U$5:$U$605,"Despesa",Nov!$G$5:$G$605,DRE!$D345)</f>
        <v>0</v>
      </c>
      <c r="P345" s="63">
        <f>SUMIFS(Dez!$I$5:$I$605,Dez!$U$5:$U$605,"Despesa",Dez!$G$5:$G$605,DRE!$D345)</f>
        <v>0</v>
      </c>
      <c r="Q345" s="63">
        <f t="shared" si="21"/>
        <v>0</v>
      </c>
    </row>
    <row r="346" spans="2:17" ht="28.5" customHeight="1" thickTop="1" thickBot="1" x14ac:dyDescent="0.3">
      <c r="B346" s="85">
        <v>343</v>
      </c>
      <c r="C346" s="46" t="str">
        <f>'PC Despesas'!F29</f>
        <v>5.2.25</v>
      </c>
      <c r="D346" s="47" t="str">
        <f>VLOOKUP(C346,'PC Despesas'!$F$4:$G$103,2,FALSE)</f>
        <v>-</v>
      </c>
      <c r="E346" s="63">
        <f>SUMIFS(Jan!$I$5:$I$605,Jan!$U$5:$U$605,"Despesa",Jan!$G$5:$G$605,DRE!$D346)</f>
        <v>0</v>
      </c>
      <c r="F346" s="63">
        <f>SUMIFS(Fev!$I$5:$I$605,Fev!$U$5:$U$605,"Despesa",Fev!$G$5:$G$605,DRE!$D346)</f>
        <v>0</v>
      </c>
      <c r="G346" s="63">
        <f>SUMIFS(Mar!$I$5:$I$605,Mar!$U$5:$U$605,"Despesa",Mar!$G$5:$G$605,DRE!$D346)</f>
        <v>0</v>
      </c>
      <c r="H346" s="63">
        <f>SUMIFS(Abr!$I$5:$I$605,Abr!$U$5:$U$605,"Despesa",Abr!$G$5:$G$605,DRE!$D346)</f>
        <v>0</v>
      </c>
      <c r="I346" s="63">
        <f>SUMIFS(Mai!$I$5:$I$605,Mai!$U$5:$U$605,"Despesa",Mai!$G$5:$G$605,DRE!$D346)</f>
        <v>0</v>
      </c>
      <c r="J346" s="63">
        <f>SUMIFS(Jun!$I$5:$I$605,Jun!$U$5:$U$605,"Despesa",Jun!$G$5:$G$605,DRE!$D346)</f>
        <v>0</v>
      </c>
      <c r="K346" s="63">
        <f>SUMIFS(Jul!$I$5:$I$605,Jul!$U$5:$U$605,"Despesa",Jul!$G$5:$G$605,DRE!$D346)</f>
        <v>0</v>
      </c>
      <c r="L346" s="63">
        <f>SUMIFS(Ago!$I$5:$I$605,Ago!$U$5:$U$605,"Despesa",Ago!$G$5:$G$605,DRE!$D346)</f>
        <v>0</v>
      </c>
      <c r="M346" s="63">
        <f>SUMIFS(Set!$I$5:$I$605,Set!$U$5:$U$605,"Despesa",Set!$G$5:$G$605,DRE!$D346)</f>
        <v>0</v>
      </c>
      <c r="N346" s="63">
        <f>SUMIFS(Out!$I$5:$I$605,Out!$U$5:$U$605,"Despesa",Out!$G$5:$G$605,DRE!$D346)</f>
        <v>0</v>
      </c>
      <c r="O346" s="63">
        <f>SUMIFS(Nov!$I$5:$I$605,Nov!$U$5:$U$605,"Despesa",Nov!$G$5:$G$605,DRE!$D346)</f>
        <v>0</v>
      </c>
      <c r="P346" s="63">
        <f>SUMIFS(Dez!$I$5:$I$605,Dez!$U$5:$U$605,"Despesa",Dez!$G$5:$G$605,DRE!$D346)</f>
        <v>0</v>
      </c>
      <c r="Q346" s="63">
        <f t="shared" si="21"/>
        <v>0</v>
      </c>
    </row>
    <row r="347" spans="2:17" ht="28.5" customHeight="1" thickTop="1" thickBot="1" x14ac:dyDescent="0.3">
      <c r="B347" s="85">
        <v>344</v>
      </c>
      <c r="C347" s="46" t="str">
        <f>'PC Despesas'!F30</f>
        <v>5.2.26</v>
      </c>
      <c r="D347" s="47" t="str">
        <f>VLOOKUP(C347,'PC Despesas'!$F$4:$G$103,2,FALSE)</f>
        <v>-</v>
      </c>
      <c r="E347" s="63">
        <f>SUMIFS(Jan!$I$5:$I$605,Jan!$U$5:$U$605,"Despesa",Jan!$G$5:$G$605,DRE!$D347)</f>
        <v>0</v>
      </c>
      <c r="F347" s="63">
        <f>SUMIFS(Fev!$I$5:$I$605,Fev!$U$5:$U$605,"Despesa",Fev!$G$5:$G$605,DRE!$D347)</f>
        <v>0</v>
      </c>
      <c r="G347" s="63">
        <f>SUMIFS(Mar!$I$5:$I$605,Mar!$U$5:$U$605,"Despesa",Mar!$G$5:$G$605,DRE!$D347)</f>
        <v>0</v>
      </c>
      <c r="H347" s="63">
        <f>SUMIFS(Abr!$I$5:$I$605,Abr!$U$5:$U$605,"Despesa",Abr!$G$5:$G$605,DRE!$D347)</f>
        <v>0</v>
      </c>
      <c r="I347" s="63">
        <f>SUMIFS(Mai!$I$5:$I$605,Mai!$U$5:$U$605,"Despesa",Mai!$G$5:$G$605,DRE!$D347)</f>
        <v>0</v>
      </c>
      <c r="J347" s="63">
        <f>SUMIFS(Jun!$I$5:$I$605,Jun!$U$5:$U$605,"Despesa",Jun!$G$5:$G$605,DRE!$D347)</f>
        <v>0</v>
      </c>
      <c r="K347" s="63">
        <f>SUMIFS(Jul!$I$5:$I$605,Jul!$U$5:$U$605,"Despesa",Jul!$G$5:$G$605,DRE!$D347)</f>
        <v>0</v>
      </c>
      <c r="L347" s="63">
        <f>SUMIFS(Ago!$I$5:$I$605,Ago!$U$5:$U$605,"Despesa",Ago!$G$5:$G$605,DRE!$D347)</f>
        <v>0</v>
      </c>
      <c r="M347" s="63">
        <f>SUMIFS(Set!$I$5:$I$605,Set!$U$5:$U$605,"Despesa",Set!$G$5:$G$605,DRE!$D347)</f>
        <v>0</v>
      </c>
      <c r="N347" s="63">
        <f>SUMIFS(Out!$I$5:$I$605,Out!$U$5:$U$605,"Despesa",Out!$G$5:$G$605,DRE!$D347)</f>
        <v>0</v>
      </c>
      <c r="O347" s="63">
        <f>SUMIFS(Nov!$I$5:$I$605,Nov!$U$5:$U$605,"Despesa",Nov!$G$5:$G$605,DRE!$D347)</f>
        <v>0</v>
      </c>
      <c r="P347" s="63">
        <f>SUMIFS(Dez!$I$5:$I$605,Dez!$U$5:$U$605,"Despesa",Dez!$G$5:$G$605,DRE!$D347)</f>
        <v>0</v>
      </c>
      <c r="Q347" s="63">
        <f t="shared" si="21"/>
        <v>0</v>
      </c>
    </row>
    <row r="348" spans="2:17" ht="28.5" customHeight="1" thickTop="1" thickBot="1" x14ac:dyDescent="0.3">
      <c r="B348" s="85">
        <v>345</v>
      </c>
      <c r="C348" s="46" t="str">
        <f>'PC Despesas'!F31</f>
        <v>5.2.27</v>
      </c>
      <c r="D348" s="47" t="str">
        <f>VLOOKUP(C348,'PC Despesas'!$F$4:$G$103,2,FALSE)</f>
        <v>-</v>
      </c>
      <c r="E348" s="63">
        <f>SUMIFS(Jan!$I$5:$I$605,Jan!$U$5:$U$605,"Despesa",Jan!$G$5:$G$605,DRE!$D348)</f>
        <v>0</v>
      </c>
      <c r="F348" s="63">
        <f>SUMIFS(Fev!$I$5:$I$605,Fev!$U$5:$U$605,"Despesa",Fev!$G$5:$G$605,DRE!$D348)</f>
        <v>0</v>
      </c>
      <c r="G348" s="63">
        <f>SUMIFS(Mar!$I$5:$I$605,Mar!$U$5:$U$605,"Despesa",Mar!$G$5:$G$605,DRE!$D348)</f>
        <v>0</v>
      </c>
      <c r="H348" s="63">
        <f>SUMIFS(Abr!$I$5:$I$605,Abr!$U$5:$U$605,"Despesa",Abr!$G$5:$G$605,DRE!$D348)</f>
        <v>0</v>
      </c>
      <c r="I348" s="63">
        <f>SUMIFS(Mai!$I$5:$I$605,Mai!$U$5:$U$605,"Despesa",Mai!$G$5:$G$605,DRE!$D348)</f>
        <v>0</v>
      </c>
      <c r="J348" s="63">
        <f>SUMIFS(Jun!$I$5:$I$605,Jun!$U$5:$U$605,"Despesa",Jun!$G$5:$G$605,DRE!$D348)</f>
        <v>0</v>
      </c>
      <c r="K348" s="63">
        <f>SUMIFS(Jul!$I$5:$I$605,Jul!$U$5:$U$605,"Despesa",Jul!$G$5:$G$605,DRE!$D348)</f>
        <v>0</v>
      </c>
      <c r="L348" s="63">
        <f>SUMIFS(Ago!$I$5:$I$605,Ago!$U$5:$U$605,"Despesa",Ago!$G$5:$G$605,DRE!$D348)</f>
        <v>0</v>
      </c>
      <c r="M348" s="63">
        <f>SUMIFS(Set!$I$5:$I$605,Set!$U$5:$U$605,"Despesa",Set!$G$5:$G$605,DRE!$D348)</f>
        <v>0</v>
      </c>
      <c r="N348" s="63">
        <f>SUMIFS(Out!$I$5:$I$605,Out!$U$5:$U$605,"Despesa",Out!$G$5:$G$605,DRE!$D348)</f>
        <v>0</v>
      </c>
      <c r="O348" s="63">
        <f>SUMIFS(Nov!$I$5:$I$605,Nov!$U$5:$U$605,"Despesa",Nov!$G$5:$G$605,DRE!$D348)</f>
        <v>0</v>
      </c>
      <c r="P348" s="63">
        <f>SUMIFS(Dez!$I$5:$I$605,Dez!$U$5:$U$605,"Despesa",Dez!$G$5:$G$605,DRE!$D348)</f>
        <v>0</v>
      </c>
      <c r="Q348" s="63">
        <f t="shared" si="21"/>
        <v>0</v>
      </c>
    </row>
    <row r="349" spans="2:17" ht="28.5" customHeight="1" thickTop="1" thickBot="1" x14ac:dyDescent="0.3">
      <c r="B349" s="85">
        <v>346</v>
      </c>
      <c r="C349" s="46" t="str">
        <f>'PC Despesas'!F32</f>
        <v>5.2.28</v>
      </c>
      <c r="D349" s="47" t="str">
        <f>VLOOKUP(C349,'PC Despesas'!$F$4:$G$103,2,FALSE)</f>
        <v>-</v>
      </c>
      <c r="E349" s="63">
        <f>SUMIFS(Jan!$I$5:$I$605,Jan!$U$5:$U$605,"Despesa",Jan!$G$5:$G$605,DRE!$D349)</f>
        <v>0</v>
      </c>
      <c r="F349" s="63">
        <f>SUMIFS(Fev!$I$5:$I$605,Fev!$U$5:$U$605,"Despesa",Fev!$G$5:$G$605,DRE!$D349)</f>
        <v>0</v>
      </c>
      <c r="G349" s="63">
        <f>SUMIFS(Mar!$I$5:$I$605,Mar!$U$5:$U$605,"Despesa",Mar!$G$5:$G$605,DRE!$D349)</f>
        <v>0</v>
      </c>
      <c r="H349" s="63">
        <f>SUMIFS(Abr!$I$5:$I$605,Abr!$U$5:$U$605,"Despesa",Abr!$G$5:$G$605,DRE!$D349)</f>
        <v>0</v>
      </c>
      <c r="I349" s="63">
        <f>SUMIFS(Mai!$I$5:$I$605,Mai!$U$5:$U$605,"Despesa",Mai!$G$5:$G$605,DRE!$D349)</f>
        <v>0</v>
      </c>
      <c r="J349" s="63">
        <f>SUMIFS(Jun!$I$5:$I$605,Jun!$U$5:$U$605,"Despesa",Jun!$G$5:$G$605,DRE!$D349)</f>
        <v>0</v>
      </c>
      <c r="K349" s="63">
        <f>SUMIFS(Jul!$I$5:$I$605,Jul!$U$5:$U$605,"Despesa",Jul!$G$5:$G$605,DRE!$D349)</f>
        <v>0</v>
      </c>
      <c r="L349" s="63">
        <f>SUMIFS(Ago!$I$5:$I$605,Ago!$U$5:$U$605,"Despesa",Ago!$G$5:$G$605,DRE!$D349)</f>
        <v>0</v>
      </c>
      <c r="M349" s="63">
        <f>SUMIFS(Set!$I$5:$I$605,Set!$U$5:$U$605,"Despesa",Set!$G$5:$G$605,DRE!$D349)</f>
        <v>0</v>
      </c>
      <c r="N349" s="63">
        <f>SUMIFS(Out!$I$5:$I$605,Out!$U$5:$U$605,"Despesa",Out!$G$5:$G$605,DRE!$D349)</f>
        <v>0</v>
      </c>
      <c r="O349" s="63">
        <f>SUMIFS(Nov!$I$5:$I$605,Nov!$U$5:$U$605,"Despesa",Nov!$G$5:$G$605,DRE!$D349)</f>
        <v>0</v>
      </c>
      <c r="P349" s="63">
        <f>SUMIFS(Dez!$I$5:$I$605,Dez!$U$5:$U$605,"Despesa",Dez!$G$5:$G$605,DRE!$D349)</f>
        <v>0</v>
      </c>
      <c r="Q349" s="63">
        <f t="shared" si="21"/>
        <v>0</v>
      </c>
    </row>
    <row r="350" spans="2:17" ht="28.5" customHeight="1" thickTop="1" thickBot="1" x14ac:dyDescent="0.3">
      <c r="B350" s="85">
        <v>347</v>
      </c>
      <c r="C350" s="46" t="str">
        <f>'PC Despesas'!F33</f>
        <v>5.2.29</v>
      </c>
      <c r="D350" s="47" t="str">
        <f>VLOOKUP(C350,'PC Despesas'!$F$4:$G$103,2,FALSE)</f>
        <v>-</v>
      </c>
      <c r="E350" s="63">
        <f>SUMIFS(Jan!$I$5:$I$605,Jan!$U$5:$U$605,"Despesa",Jan!$G$5:$G$605,DRE!$D350)</f>
        <v>0</v>
      </c>
      <c r="F350" s="63">
        <f>SUMIFS(Fev!$I$5:$I$605,Fev!$U$5:$U$605,"Despesa",Fev!$G$5:$G$605,DRE!$D350)</f>
        <v>0</v>
      </c>
      <c r="G350" s="63">
        <f>SUMIFS(Mar!$I$5:$I$605,Mar!$U$5:$U$605,"Despesa",Mar!$G$5:$G$605,DRE!$D350)</f>
        <v>0</v>
      </c>
      <c r="H350" s="63">
        <f>SUMIFS(Abr!$I$5:$I$605,Abr!$U$5:$U$605,"Despesa",Abr!$G$5:$G$605,DRE!$D350)</f>
        <v>0</v>
      </c>
      <c r="I350" s="63">
        <f>SUMIFS(Mai!$I$5:$I$605,Mai!$U$5:$U$605,"Despesa",Mai!$G$5:$G$605,DRE!$D350)</f>
        <v>0</v>
      </c>
      <c r="J350" s="63">
        <f>SUMIFS(Jun!$I$5:$I$605,Jun!$U$5:$U$605,"Despesa",Jun!$G$5:$G$605,DRE!$D350)</f>
        <v>0</v>
      </c>
      <c r="K350" s="63">
        <f>SUMIFS(Jul!$I$5:$I$605,Jul!$U$5:$U$605,"Despesa",Jul!$G$5:$G$605,DRE!$D350)</f>
        <v>0</v>
      </c>
      <c r="L350" s="63">
        <f>SUMIFS(Ago!$I$5:$I$605,Ago!$U$5:$U$605,"Despesa",Ago!$G$5:$G$605,DRE!$D350)</f>
        <v>0</v>
      </c>
      <c r="M350" s="63">
        <f>SUMIFS(Set!$I$5:$I$605,Set!$U$5:$U$605,"Despesa",Set!$G$5:$G$605,DRE!$D350)</f>
        <v>0</v>
      </c>
      <c r="N350" s="63">
        <f>SUMIFS(Out!$I$5:$I$605,Out!$U$5:$U$605,"Despesa",Out!$G$5:$G$605,DRE!$D350)</f>
        <v>0</v>
      </c>
      <c r="O350" s="63">
        <f>SUMIFS(Nov!$I$5:$I$605,Nov!$U$5:$U$605,"Despesa",Nov!$G$5:$G$605,DRE!$D350)</f>
        <v>0</v>
      </c>
      <c r="P350" s="63">
        <f>SUMIFS(Dez!$I$5:$I$605,Dez!$U$5:$U$605,"Despesa",Dez!$G$5:$G$605,DRE!$D350)</f>
        <v>0</v>
      </c>
      <c r="Q350" s="63">
        <f t="shared" si="21"/>
        <v>0</v>
      </c>
    </row>
    <row r="351" spans="2:17" ht="28.5" customHeight="1" thickTop="1" thickBot="1" x14ac:dyDescent="0.3">
      <c r="B351" s="85">
        <v>348</v>
      </c>
      <c r="C351" s="46" t="str">
        <f>'PC Despesas'!F34</f>
        <v>5.2.30</v>
      </c>
      <c r="D351" s="47" t="str">
        <f>VLOOKUP(C351,'PC Despesas'!$F$4:$G$103,2,FALSE)</f>
        <v>-</v>
      </c>
      <c r="E351" s="63">
        <f>SUMIFS(Jan!$I$5:$I$605,Jan!$U$5:$U$605,"Despesa",Jan!$G$5:$G$605,DRE!$D351)</f>
        <v>0</v>
      </c>
      <c r="F351" s="63">
        <f>SUMIFS(Fev!$I$5:$I$605,Fev!$U$5:$U$605,"Despesa",Fev!$G$5:$G$605,DRE!$D351)</f>
        <v>0</v>
      </c>
      <c r="G351" s="63">
        <f>SUMIFS(Mar!$I$5:$I$605,Mar!$U$5:$U$605,"Despesa",Mar!$G$5:$G$605,DRE!$D351)</f>
        <v>0</v>
      </c>
      <c r="H351" s="63">
        <f>SUMIFS(Abr!$I$5:$I$605,Abr!$U$5:$U$605,"Despesa",Abr!$G$5:$G$605,DRE!$D351)</f>
        <v>0</v>
      </c>
      <c r="I351" s="63">
        <f>SUMIFS(Mai!$I$5:$I$605,Mai!$U$5:$U$605,"Despesa",Mai!$G$5:$G$605,DRE!$D351)</f>
        <v>0</v>
      </c>
      <c r="J351" s="63">
        <f>SUMIFS(Jun!$I$5:$I$605,Jun!$U$5:$U$605,"Despesa",Jun!$G$5:$G$605,DRE!$D351)</f>
        <v>0</v>
      </c>
      <c r="K351" s="63">
        <f>SUMIFS(Jul!$I$5:$I$605,Jul!$U$5:$U$605,"Despesa",Jul!$G$5:$G$605,DRE!$D351)</f>
        <v>0</v>
      </c>
      <c r="L351" s="63">
        <f>SUMIFS(Ago!$I$5:$I$605,Ago!$U$5:$U$605,"Despesa",Ago!$G$5:$G$605,DRE!$D351)</f>
        <v>0</v>
      </c>
      <c r="M351" s="63">
        <f>SUMIFS(Set!$I$5:$I$605,Set!$U$5:$U$605,"Despesa",Set!$G$5:$G$605,DRE!$D351)</f>
        <v>0</v>
      </c>
      <c r="N351" s="63">
        <f>SUMIFS(Out!$I$5:$I$605,Out!$U$5:$U$605,"Despesa",Out!$G$5:$G$605,DRE!$D351)</f>
        <v>0</v>
      </c>
      <c r="O351" s="63">
        <f>SUMIFS(Nov!$I$5:$I$605,Nov!$U$5:$U$605,"Despesa",Nov!$G$5:$G$605,DRE!$D351)</f>
        <v>0</v>
      </c>
      <c r="P351" s="63">
        <f>SUMIFS(Dez!$I$5:$I$605,Dez!$U$5:$U$605,"Despesa",Dez!$G$5:$G$605,DRE!$D351)</f>
        <v>0</v>
      </c>
      <c r="Q351" s="63">
        <f t="shared" si="21"/>
        <v>0</v>
      </c>
    </row>
    <row r="352" spans="2:17" ht="28.5" customHeight="1" thickTop="1" thickBot="1" x14ac:dyDescent="0.3">
      <c r="B352" s="85">
        <v>349</v>
      </c>
      <c r="C352" s="46" t="str">
        <f>'PC Despesas'!F35</f>
        <v>5.2.31</v>
      </c>
      <c r="D352" s="47" t="str">
        <f>VLOOKUP(C352,'PC Despesas'!$F$4:$G$103,2,FALSE)</f>
        <v>-</v>
      </c>
      <c r="E352" s="63">
        <f>SUMIFS(Jan!$I$5:$I$605,Jan!$U$5:$U$605,"Despesa",Jan!$G$5:$G$605,DRE!$D352)</f>
        <v>0</v>
      </c>
      <c r="F352" s="63">
        <f>SUMIFS(Fev!$I$5:$I$605,Fev!$U$5:$U$605,"Despesa",Fev!$G$5:$G$605,DRE!$D352)</f>
        <v>0</v>
      </c>
      <c r="G352" s="63">
        <f>SUMIFS(Mar!$I$5:$I$605,Mar!$U$5:$U$605,"Despesa",Mar!$G$5:$G$605,DRE!$D352)</f>
        <v>0</v>
      </c>
      <c r="H352" s="63">
        <f>SUMIFS(Abr!$I$5:$I$605,Abr!$U$5:$U$605,"Despesa",Abr!$G$5:$G$605,DRE!$D352)</f>
        <v>0</v>
      </c>
      <c r="I352" s="63">
        <f>SUMIFS(Mai!$I$5:$I$605,Mai!$U$5:$U$605,"Despesa",Mai!$G$5:$G$605,DRE!$D352)</f>
        <v>0</v>
      </c>
      <c r="J352" s="63">
        <f>SUMIFS(Jun!$I$5:$I$605,Jun!$U$5:$U$605,"Despesa",Jun!$G$5:$G$605,DRE!$D352)</f>
        <v>0</v>
      </c>
      <c r="K352" s="63">
        <f>SUMIFS(Jul!$I$5:$I$605,Jul!$U$5:$U$605,"Despesa",Jul!$G$5:$G$605,DRE!$D352)</f>
        <v>0</v>
      </c>
      <c r="L352" s="63">
        <f>SUMIFS(Ago!$I$5:$I$605,Ago!$U$5:$U$605,"Despesa",Ago!$G$5:$G$605,DRE!$D352)</f>
        <v>0</v>
      </c>
      <c r="M352" s="63">
        <f>SUMIFS(Set!$I$5:$I$605,Set!$U$5:$U$605,"Despesa",Set!$G$5:$G$605,DRE!$D352)</f>
        <v>0</v>
      </c>
      <c r="N352" s="63">
        <f>SUMIFS(Out!$I$5:$I$605,Out!$U$5:$U$605,"Despesa",Out!$G$5:$G$605,DRE!$D352)</f>
        <v>0</v>
      </c>
      <c r="O352" s="63">
        <f>SUMIFS(Nov!$I$5:$I$605,Nov!$U$5:$U$605,"Despesa",Nov!$G$5:$G$605,DRE!$D352)</f>
        <v>0</v>
      </c>
      <c r="P352" s="63">
        <f>SUMIFS(Dez!$I$5:$I$605,Dez!$U$5:$U$605,"Despesa",Dez!$G$5:$G$605,DRE!$D352)</f>
        <v>0</v>
      </c>
      <c r="Q352" s="63">
        <f t="shared" si="21"/>
        <v>0</v>
      </c>
    </row>
    <row r="353" spans="2:17" ht="28.5" customHeight="1" thickTop="1" thickBot="1" x14ac:dyDescent="0.3">
      <c r="B353" s="85">
        <v>350</v>
      </c>
      <c r="C353" s="46" t="str">
        <f>'PC Despesas'!F36</f>
        <v>5.2.32</v>
      </c>
      <c r="D353" s="47" t="str">
        <f>VLOOKUP(C353,'PC Despesas'!$F$4:$G$103,2,FALSE)</f>
        <v>-</v>
      </c>
      <c r="E353" s="63">
        <f>SUMIFS(Jan!$I$5:$I$605,Jan!$U$5:$U$605,"Despesa",Jan!$G$5:$G$605,DRE!$D353)</f>
        <v>0</v>
      </c>
      <c r="F353" s="63">
        <f>SUMIFS(Fev!$I$5:$I$605,Fev!$U$5:$U$605,"Despesa",Fev!$G$5:$G$605,DRE!$D353)</f>
        <v>0</v>
      </c>
      <c r="G353" s="63">
        <f>SUMIFS(Mar!$I$5:$I$605,Mar!$U$5:$U$605,"Despesa",Mar!$G$5:$G$605,DRE!$D353)</f>
        <v>0</v>
      </c>
      <c r="H353" s="63">
        <f>SUMIFS(Abr!$I$5:$I$605,Abr!$U$5:$U$605,"Despesa",Abr!$G$5:$G$605,DRE!$D353)</f>
        <v>0</v>
      </c>
      <c r="I353" s="63">
        <f>SUMIFS(Mai!$I$5:$I$605,Mai!$U$5:$U$605,"Despesa",Mai!$G$5:$G$605,DRE!$D353)</f>
        <v>0</v>
      </c>
      <c r="J353" s="63">
        <f>SUMIFS(Jun!$I$5:$I$605,Jun!$U$5:$U$605,"Despesa",Jun!$G$5:$G$605,DRE!$D353)</f>
        <v>0</v>
      </c>
      <c r="K353" s="63">
        <f>SUMIFS(Jul!$I$5:$I$605,Jul!$U$5:$U$605,"Despesa",Jul!$G$5:$G$605,DRE!$D353)</f>
        <v>0</v>
      </c>
      <c r="L353" s="63">
        <f>SUMIFS(Ago!$I$5:$I$605,Ago!$U$5:$U$605,"Despesa",Ago!$G$5:$G$605,DRE!$D353)</f>
        <v>0</v>
      </c>
      <c r="M353" s="63">
        <f>SUMIFS(Set!$I$5:$I$605,Set!$U$5:$U$605,"Despesa",Set!$G$5:$G$605,DRE!$D353)</f>
        <v>0</v>
      </c>
      <c r="N353" s="63">
        <f>SUMIFS(Out!$I$5:$I$605,Out!$U$5:$U$605,"Despesa",Out!$G$5:$G$605,DRE!$D353)</f>
        <v>0</v>
      </c>
      <c r="O353" s="63">
        <f>SUMIFS(Nov!$I$5:$I$605,Nov!$U$5:$U$605,"Despesa",Nov!$G$5:$G$605,DRE!$D353)</f>
        <v>0</v>
      </c>
      <c r="P353" s="63">
        <f>SUMIFS(Dez!$I$5:$I$605,Dez!$U$5:$U$605,"Despesa",Dez!$G$5:$G$605,DRE!$D353)</f>
        <v>0</v>
      </c>
      <c r="Q353" s="63">
        <f t="shared" si="21"/>
        <v>0</v>
      </c>
    </row>
    <row r="354" spans="2:17" ht="28.5" customHeight="1" thickTop="1" thickBot="1" x14ac:dyDescent="0.3">
      <c r="B354" s="85">
        <v>351</v>
      </c>
      <c r="C354" s="46" t="str">
        <f>'PC Despesas'!F37</f>
        <v>5.2.33</v>
      </c>
      <c r="D354" s="47" t="str">
        <f>VLOOKUP(C354,'PC Despesas'!$F$4:$G$103,2,FALSE)</f>
        <v>-</v>
      </c>
      <c r="E354" s="63">
        <f>SUMIFS(Jan!$I$5:$I$605,Jan!$U$5:$U$605,"Despesa",Jan!$G$5:$G$605,DRE!$D354)</f>
        <v>0</v>
      </c>
      <c r="F354" s="63">
        <f>SUMIFS(Fev!$I$5:$I$605,Fev!$U$5:$U$605,"Despesa",Fev!$G$5:$G$605,DRE!$D354)</f>
        <v>0</v>
      </c>
      <c r="G354" s="63">
        <f>SUMIFS(Mar!$I$5:$I$605,Mar!$U$5:$U$605,"Despesa",Mar!$G$5:$G$605,DRE!$D354)</f>
        <v>0</v>
      </c>
      <c r="H354" s="63">
        <f>SUMIFS(Abr!$I$5:$I$605,Abr!$U$5:$U$605,"Despesa",Abr!$G$5:$G$605,DRE!$D354)</f>
        <v>0</v>
      </c>
      <c r="I354" s="63">
        <f>SUMIFS(Mai!$I$5:$I$605,Mai!$U$5:$U$605,"Despesa",Mai!$G$5:$G$605,DRE!$D354)</f>
        <v>0</v>
      </c>
      <c r="J354" s="63">
        <f>SUMIFS(Jun!$I$5:$I$605,Jun!$U$5:$U$605,"Despesa",Jun!$G$5:$G$605,DRE!$D354)</f>
        <v>0</v>
      </c>
      <c r="K354" s="63">
        <f>SUMIFS(Jul!$I$5:$I$605,Jul!$U$5:$U$605,"Despesa",Jul!$G$5:$G$605,DRE!$D354)</f>
        <v>0</v>
      </c>
      <c r="L354" s="63">
        <f>SUMIFS(Ago!$I$5:$I$605,Ago!$U$5:$U$605,"Despesa",Ago!$G$5:$G$605,DRE!$D354)</f>
        <v>0</v>
      </c>
      <c r="M354" s="63">
        <f>SUMIFS(Set!$I$5:$I$605,Set!$U$5:$U$605,"Despesa",Set!$G$5:$G$605,DRE!$D354)</f>
        <v>0</v>
      </c>
      <c r="N354" s="63">
        <f>SUMIFS(Out!$I$5:$I$605,Out!$U$5:$U$605,"Despesa",Out!$G$5:$G$605,DRE!$D354)</f>
        <v>0</v>
      </c>
      <c r="O354" s="63">
        <f>SUMIFS(Nov!$I$5:$I$605,Nov!$U$5:$U$605,"Despesa",Nov!$G$5:$G$605,DRE!$D354)</f>
        <v>0</v>
      </c>
      <c r="P354" s="63">
        <f>SUMIFS(Dez!$I$5:$I$605,Dez!$U$5:$U$605,"Despesa",Dez!$G$5:$G$605,DRE!$D354)</f>
        <v>0</v>
      </c>
      <c r="Q354" s="63">
        <f t="shared" si="21"/>
        <v>0</v>
      </c>
    </row>
    <row r="355" spans="2:17" ht="28.5" customHeight="1" thickTop="1" thickBot="1" x14ac:dyDescent="0.3">
      <c r="B355" s="85">
        <v>352</v>
      </c>
      <c r="C355" s="46" t="str">
        <f>'PC Despesas'!F38</f>
        <v>5.2.34</v>
      </c>
      <c r="D355" s="47" t="str">
        <f>VLOOKUP(C355,'PC Despesas'!$F$4:$G$103,2,FALSE)</f>
        <v>-</v>
      </c>
      <c r="E355" s="63">
        <f>SUMIFS(Jan!$I$5:$I$605,Jan!$U$5:$U$605,"Despesa",Jan!$G$5:$G$605,DRE!$D355)</f>
        <v>0</v>
      </c>
      <c r="F355" s="63">
        <f>SUMIFS(Fev!$I$5:$I$605,Fev!$U$5:$U$605,"Despesa",Fev!$G$5:$G$605,DRE!$D355)</f>
        <v>0</v>
      </c>
      <c r="G355" s="63">
        <f>SUMIFS(Mar!$I$5:$I$605,Mar!$U$5:$U$605,"Despesa",Mar!$G$5:$G$605,DRE!$D355)</f>
        <v>0</v>
      </c>
      <c r="H355" s="63">
        <f>SUMIFS(Abr!$I$5:$I$605,Abr!$U$5:$U$605,"Despesa",Abr!$G$5:$G$605,DRE!$D355)</f>
        <v>0</v>
      </c>
      <c r="I355" s="63">
        <f>SUMIFS(Mai!$I$5:$I$605,Mai!$U$5:$U$605,"Despesa",Mai!$G$5:$G$605,DRE!$D355)</f>
        <v>0</v>
      </c>
      <c r="J355" s="63">
        <f>SUMIFS(Jun!$I$5:$I$605,Jun!$U$5:$U$605,"Despesa",Jun!$G$5:$G$605,DRE!$D355)</f>
        <v>0</v>
      </c>
      <c r="K355" s="63">
        <f>SUMIFS(Jul!$I$5:$I$605,Jul!$U$5:$U$605,"Despesa",Jul!$G$5:$G$605,DRE!$D355)</f>
        <v>0</v>
      </c>
      <c r="L355" s="63">
        <f>SUMIFS(Ago!$I$5:$I$605,Ago!$U$5:$U$605,"Despesa",Ago!$G$5:$G$605,DRE!$D355)</f>
        <v>0</v>
      </c>
      <c r="M355" s="63">
        <f>SUMIFS(Set!$I$5:$I$605,Set!$U$5:$U$605,"Despesa",Set!$G$5:$G$605,DRE!$D355)</f>
        <v>0</v>
      </c>
      <c r="N355" s="63">
        <f>SUMIFS(Out!$I$5:$I$605,Out!$U$5:$U$605,"Despesa",Out!$G$5:$G$605,DRE!$D355)</f>
        <v>0</v>
      </c>
      <c r="O355" s="63">
        <f>SUMIFS(Nov!$I$5:$I$605,Nov!$U$5:$U$605,"Despesa",Nov!$G$5:$G$605,DRE!$D355)</f>
        <v>0</v>
      </c>
      <c r="P355" s="63">
        <f>SUMIFS(Dez!$I$5:$I$605,Dez!$U$5:$U$605,"Despesa",Dez!$G$5:$G$605,DRE!$D355)</f>
        <v>0</v>
      </c>
      <c r="Q355" s="63">
        <f t="shared" si="21"/>
        <v>0</v>
      </c>
    </row>
    <row r="356" spans="2:17" ht="28.5" customHeight="1" thickTop="1" thickBot="1" x14ac:dyDescent="0.3">
      <c r="B356" s="85">
        <v>353</v>
      </c>
      <c r="C356" s="46" t="str">
        <f>'PC Despesas'!F39</f>
        <v>5.2.35</v>
      </c>
      <c r="D356" s="47" t="str">
        <f>VLOOKUP(C356,'PC Despesas'!$F$4:$G$103,2,FALSE)</f>
        <v>-</v>
      </c>
      <c r="E356" s="63">
        <f>SUMIFS(Jan!$I$5:$I$605,Jan!$U$5:$U$605,"Despesa",Jan!$G$5:$G$605,DRE!$D356)</f>
        <v>0</v>
      </c>
      <c r="F356" s="63">
        <f>SUMIFS(Fev!$I$5:$I$605,Fev!$U$5:$U$605,"Despesa",Fev!$G$5:$G$605,DRE!$D356)</f>
        <v>0</v>
      </c>
      <c r="G356" s="63">
        <f>SUMIFS(Mar!$I$5:$I$605,Mar!$U$5:$U$605,"Despesa",Mar!$G$5:$G$605,DRE!$D356)</f>
        <v>0</v>
      </c>
      <c r="H356" s="63">
        <f>SUMIFS(Abr!$I$5:$I$605,Abr!$U$5:$U$605,"Despesa",Abr!$G$5:$G$605,DRE!$D356)</f>
        <v>0</v>
      </c>
      <c r="I356" s="63">
        <f>SUMIFS(Mai!$I$5:$I$605,Mai!$U$5:$U$605,"Despesa",Mai!$G$5:$G$605,DRE!$D356)</f>
        <v>0</v>
      </c>
      <c r="J356" s="63">
        <f>SUMIFS(Jun!$I$5:$I$605,Jun!$U$5:$U$605,"Despesa",Jun!$G$5:$G$605,DRE!$D356)</f>
        <v>0</v>
      </c>
      <c r="K356" s="63">
        <f>SUMIFS(Jul!$I$5:$I$605,Jul!$U$5:$U$605,"Despesa",Jul!$G$5:$G$605,DRE!$D356)</f>
        <v>0</v>
      </c>
      <c r="L356" s="63">
        <f>SUMIFS(Ago!$I$5:$I$605,Ago!$U$5:$U$605,"Despesa",Ago!$G$5:$G$605,DRE!$D356)</f>
        <v>0</v>
      </c>
      <c r="M356" s="63">
        <f>SUMIFS(Set!$I$5:$I$605,Set!$U$5:$U$605,"Despesa",Set!$G$5:$G$605,DRE!$D356)</f>
        <v>0</v>
      </c>
      <c r="N356" s="63">
        <f>SUMIFS(Out!$I$5:$I$605,Out!$U$5:$U$605,"Despesa",Out!$G$5:$G$605,DRE!$D356)</f>
        <v>0</v>
      </c>
      <c r="O356" s="63">
        <f>SUMIFS(Nov!$I$5:$I$605,Nov!$U$5:$U$605,"Despesa",Nov!$G$5:$G$605,DRE!$D356)</f>
        <v>0</v>
      </c>
      <c r="P356" s="63">
        <f>SUMIFS(Dez!$I$5:$I$605,Dez!$U$5:$U$605,"Despesa",Dez!$G$5:$G$605,DRE!$D356)</f>
        <v>0</v>
      </c>
      <c r="Q356" s="63">
        <f t="shared" si="21"/>
        <v>0</v>
      </c>
    </row>
    <row r="357" spans="2:17" ht="28.5" customHeight="1" thickTop="1" thickBot="1" x14ac:dyDescent="0.3">
      <c r="B357" s="85">
        <v>354</v>
      </c>
      <c r="C357" s="46" t="str">
        <f>'PC Despesas'!F40</f>
        <v>5.2.36</v>
      </c>
      <c r="D357" s="47" t="str">
        <f>VLOOKUP(C357,'PC Despesas'!$F$4:$G$103,2,FALSE)</f>
        <v>-</v>
      </c>
      <c r="E357" s="63">
        <f>SUMIFS(Jan!$I$5:$I$605,Jan!$U$5:$U$605,"Despesa",Jan!$G$5:$G$605,DRE!$D357)</f>
        <v>0</v>
      </c>
      <c r="F357" s="63">
        <f>SUMIFS(Fev!$I$5:$I$605,Fev!$U$5:$U$605,"Despesa",Fev!$G$5:$G$605,DRE!$D357)</f>
        <v>0</v>
      </c>
      <c r="G357" s="63">
        <f>SUMIFS(Mar!$I$5:$I$605,Mar!$U$5:$U$605,"Despesa",Mar!$G$5:$G$605,DRE!$D357)</f>
        <v>0</v>
      </c>
      <c r="H357" s="63">
        <f>SUMIFS(Abr!$I$5:$I$605,Abr!$U$5:$U$605,"Despesa",Abr!$G$5:$G$605,DRE!$D357)</f>
        <v>0</v>
      </c>
      <c r="I357" s="63">
        <f>SUMIFS(Mai!$I$5:$I$605,Mai!$U$5:$U$605,"Despesa",Mai!$G$5:$G$605,DRE!$D357)</f>
        <v>0</v>
      </c>
      <c r="J357" s="63">
        <f>SUMIFS(Jun!$I$5:$I$605,Jun!$U$5:$U$605,"Despesa",Jun!$G$5:$G$605,DRE!$D357)</f>
        <v>0</v>
      </c>
      <c r="K357" s="63">
        <f>SUMIFS(Jul!$I$5:$I$605,Jul!$U$5:$U$605,"Despesa",Jul!$G$5:$G$605,DRE!$D357)</f>
        <v>0</v>
      </c>
      <c r="L357" s="63">
        <f>SUMIFS(Ago!$I$5:$I$605,Ago!$U$5:$U$605,"Despesa",Ago!$G$5:$G$605,DRE!$D357)</f>
        <v>0</v>
      </c>
      <c r="M357" s="63">
        <f>SUMIFS(Set!$I$5:$I$605,Set!$U$5:$U$605,"Despesa",Set!$G$5:$G$605,DRE!$D357)</f>
        <v>0</v>
      </c>
      <c r="N357" s="63">
        <f>SUMIFS(Out!$I$5:$I$605,Out!$U$5:$U$605,"Despesa",Out!$G$5:$G$605,DRE!$D357)</f>
        <v>0</v>
      </c>
      <c r="O357" s="63">
        <f>SUMIFS(Nov!$I$5:$I$605,Nov!$U$5:$U$605,"Despesa",Nov!$G$5:$G$605,DRE!$D357)</f>
        <v>0</v>
      </c>
      <c r="P357" s="63">
        <f>SUMIFS(Dez!$I$5:$I$605,Dez!$U$5:$U$605,"Despesa",Dez!$G$5:$G$605,DRE!$D357)</f>
        <v>0</v>
      </c>
      <c r="Q357" s="63">
        <f t="shared" si="21"/>
        <v>0</v>
      </c>
    </row>
    <row r="358" spans="2:17" ht="28.5" customHeight="1" thickTop="1" thickBot="1" x14ac:dyDescent="0.3">
      <c r="B358" s="85">
        <v>355</v>
      </c>
      <c r="C358" s="46" t="str">
        <f>'PC Despesas'!F41</f>
        <v>5.2.37</v>
      </c>
      <c r="D358" s="47" t="str">
        <f>VLOOKUP(C358,'PC Despesas'!$F$4:$G$103,2,FALSE)</f>
        <v>-</v>
      </c>
      <c r="E358" s="63">
        <f>SUMIFS(Jan!$I$5:$I$605,Jan!$U$5:$U$605,"Despesa",Jan!$G$5:$G$605,DRE!$D358)</f>
        <v>0</v>
      </c>
      <c r="F358" s="63">
        <f>SUMIFS(Fev!$I$5:$I$605,Fev!$U$5:$U$605,"Despesa",Fev!$G$5:$G$605,DRE!$D358)</f>
        <v>0</v>
      </c>
      <c r="G358" s="63">
        <f>SUMIFS(Mar!$I$5:$I$605,Mar!$U$5:$U$605,"Despesa",Mar!$G$5:$G$605,DRE!$D358)</f>
        <v>0</v>
      </c>
      <c r="H358" s="63">
        <f>SUMIFS(Abr!$I$5:$I$605,Abr!$U$5:$U$605,"Despesa",Abr!$G$5:$G$605,DRE!$D358)</f>
        <v>0</v>
      </c>
      <c r="I358" s="63">
        <f>SUMIFS(Mai!$I$5:$I$605,Mai!$U$5:$U$605,"Despesa",Mai!$G$5:$G$605,DRE!$D358)</f>
        <v>0</v>
      </c>
      <c r="J358" s="63">
        <f>SUMIFS(Jun!$I$5:$I$605,Jun!$U$5:$U$605,"Despesa",Jun!$G$5:$G$605,DRE!$D358)</f>
        <v>0</v>
      </c>
      <c r="K358" s="63">
        <f>SUMIFS(Jul!$I$5:$I$605,Jul!$U$5:$U$605,"Despesa",Jul!$G$5:$G$605,DRE!$D358)</f>
        <v>0</v>
      </c>
      <c r="L358" s="63">
        <f>SUMIFS(Ago!$I$5:$I$605,Ago!$U$5:$U$605,"Despesa",Ago!$G$5:$G$605,DRE!$D358)</f>
        <v>0</v>
      </c>
      <c r="M358" s="63">
        <f>SUMIFS(Set!$I$5:$I$605,Set!$U$5:$U$605,"Despesa",Set!$G$5:$G$605,DRE!$D358)</f>
        <v>0</v>
      </c>
      <c r="N358" s="63">
        <f>SUMIFS(Out!$I$5:$I$605,Out!$U$5:$U$605,"Despesa",Out!$G$5:$G$605,DRE!$D358)</f>
        <v>0</v>
      </c>
      <c r="O358" s="63">
        <f>SUMIFS(Nov!$I$5:$I$605,Nov!$U$5:$U$605,"Despesa",Nov!$G$5:$G$605,DRE!$D358)</f>
        <v>0</v>
      </c>
      <c r="P358" s="63">
        <f>SUMIFS(Dez!$I$5:$I$605,Dez!$U$5:$U$605,"Despesa",Dez!$G$5:$G$605,DRE!$D358)</f>
        <v>0</v>
      </c>
      <c r="Q358" s="63">
        <f t="shared" si="21"/>
        <v>0</v>
      </c>
    </row>
    <row r="359" spans="2:17" ht="28.5" customHeight="1" thickTop="1" thickBot="1" x14ac:dyDescent="0.3">
      <c r="B359" s="85">
        <v>356</v>
      </c>
      <c r="C359" s="46" t="str">
        <f>'PC Despesas'!F42</f>
        <v>5.2.38</v>
      </c>
      <c r="D359" s="47" t="str">
        <f>VLOOKUP(C359,'PC Despesas'!$F$4:$G$103,2,FALSE)</f>
        <v>-</v>
      </c>
      <c r="E359" s="63">
        <f>SUMIFS(Jan!$I$5:$I$605,Jan!$U$5:$U$605,"Despesa",Jan!$G$5:$G$605,DRE!$D359)</f>
        <v>0</v>
      </c>
      <c r="F359" s="63">
        <f>SUMIFS(Fev!$I$5:$I$605,Fev!$U$5:$U$605,"Despesa",Fev!$G$5:$G$605,DRE!$D359)</f>
        <v>0</v>
      </c>
      <c r="G359" s="63">
        <f>SUMIFS(Mar!$I$5:$I$605,Mar!$U$5:$U$605,"Despesa",Mar!$G$5:$G$605,DRE!$D359)</f>
        <v>0</v>
      </c>
      <c r="H359" s="63">
        <f>SUMIFS(Abr!$I$5:$I$605,Abr!$U$5:$U$605,"Despesa",Abr!$G$5:$G$605,DRE!$D359)</f>
        <v>0</v>
      </c>
      <c r="I359" s="63">
        <f>SUMIFS(Mai!$I$5:$I$605,Mai!$U$5:$U$605,"Despesa",Mai!$G$5:$G$605,DRE!$D359)</f>
        <v>0</v>
      </c>
      <c r="J359" s="63">
        <f>SUMIFS(Jun!$I$5:$I$605,Jun!$U$5:$U$605,"Despesa",Jun!$G$5:$G$605,DRE!$D359)</f>
        <v>0</v>
      </c>
      <c r="K359" s="63">
        <f>SUMIFS(Jul!$I$5:$I$605,Jul!$U$5:$U$605,"Despesa",Jul!$G$5:$G$605,DRE!$D359)</f>
        <v>0</v>
      </c>
      <c r="L359" s="63">
        <f>SUMIFS(Ago!$I$5:$I$605,Ago!$U$5:$U$605,"Despesa",Ago!$G$5:$G$605,DRE!$D359)</f>
        <v>0</v>
      </c>
      <c r="M359" s="63">
        <f>SUMIFS(Set!$I$5:$I$605,Set!$U$5:$U$605,"Despesa",Set!$G$5:$G$605,DRE!$D359)</f>
        <v>0</v>
      </c>
      <c r="N359" s="63">
        <f>SUMIFS(Out!$I$5:$I$605,Out!$U$5:$U$605,"Despesa",Out!$G$5:$G$605,DRE!$D359)</f>
        <v>0</v>
      </c>
      <c r="O359" s="63">
        <f>SUMIFS(Nov!$I$5:$I$605,Nov!$U$5:$U$605,"Despesa",Nov!$G$5:$G$605,DRE!$D359)</f>
        <v>0</v>
      </c>
      <c r="P359" s="63">
        <f>SUMIFS(Dez!$I$5:$I$605,Dez!$U$5:$U$605,"Despesa",Dez!$G$5:$G$605,DRE!$D359)</f>
        <v>0</v>
      </c>
      <c r="Q359" s="63">
        <f t="shared" si="21"/>
        <v>0</v>
      </c>
    </row>
    <row r="360" spans="2:17" ht="28.5" customHeight="1" thickTop="1" thickBot="1" x14ac:dyDescent="0.3">
      <c r="B360" s="85">
        <v>357</v>
      </c>
      <c r="C360" s="46" t="str">
        <f>'PC Despesas'!F43</f>
        <v>5.2.39</v>
      </c>
      <c r="D360" s="47" t="str">
        <f>VLOOKUP(C360,'PC Despesas'!$F$4:$G$103,2,FALSE)</f>
        <v>-</v>
      </c>
      <c r="E360" s="63">
        <f>SUMIFS(Jan!$I$5:$I$605,Jan!$U$5:$U$605,"Despesa",Jan!$G$5:$G$605,DRE!$D360)</f>
        <v>0</v>
      </c>
      <c r="F360" s="63">
        <f>SUMIFS(Fev!$I$5:$I$605,Fev!$U$5:$U$605,"Despesa",Fev!$G$5:$G$605,DRE!$D360)</f>
        <v>0</v>
      </c>
      <c r="G360" s="63">
        <f>SUMIFS(Mar!$I$5:$I$605,Mar!$U$5:$U$605,"Despesa",Mar!$G$5:$G$605,DRE!$D360)</f>
        <v>0</v>
      </c>
      <c r="H360" s="63">
        <f>SUMIFS(Abr!$I$5:$I$605,Abr!$U$5:$U$605,"Despesa",Abr!$G$5:$G$605,DRE!$D360)</f>
        <v>0</v>
      </c>
      <c r="I360" s="63">
        <f>SUMIFS(Mai!$I$5:$I$605,Mai!$U$5:$U$605,"Despesa",Mai!$G$5:$G$605,DRE!$D360)</f>
        <v>0</v>
      </c>
      <c r="J360" s="63">
        <f>SUMIFS(Jun!$I$5:$I$605,Jun!$U$5:$U$605,"Despesa",Jun!$G$5:$G$605,DRE!$D360)</f>
        <v>0</v>
      </c>
      <c r="K360" s="63">
        <f>SUMIFS(Jul!$I$5:$I$605,Jul!$U$5:$U$605,"Despesa",Jul!$G$5:$G$605,DRE!$D360)</f>
        <v>0</v>
      </c>
      <c r="L360" s="63">
        <f>SUMIFS(Ago!$I$5:$I$605,Ago!$U$5:$U$605,"Despesa",Ago!$G$5:$G$605,DRE!$D360)</f>
        <v>0</v>
      </c>
      <c r="M360" s="63">
        <f>SUMIFS(Set!$I$5:$I$605,Set!$U$5:$U$605,"Despesa",Set!$G$5:$G$605,DRE!$D360)</f>
        <v>0</v>
      </c>
      <c r="N360" s="63">
        <f>SUMIFS(Out!$I$5:$I$605,Out!$U$5:$U$605,"Despesa",Out!$G$5:$G$605,DRE!$D360)</f>
        <v>0</v>
      </c>
      <c r="O360" s="63">
        <f>SUMIFS(Nov!$I$5:$I$605,Nov!$U$5:$U$605,"Despesa",Nov!$G$5:$G$605,DRE!$D360)</f>
        <v>0</v>
      </c>
      <c r="P360" s="63">
        <f>SUMIFS(Dez!$I$5:$I$605,Dez!$U$5:$U$605,"Despesa",Dez!$G$5:$G$605,DRE!$D360)</f>
        <v>0</v>
      </c>
      <c r="Q360" s="63">
        <f t="shared" si="21"/>
        <v>0</v>
      </c>
    </row>
    <row r="361" spans="2:17" ht="28.5" customHeight="1" thickTop="1" thickBot="1" x14ac:dyDescent="0.3">
      <c r="B361" s="85">
        <v>358</v>
      </c>
      <c r="C361" s="46" t="str">
        <f>'PC Despesas'!F44</f>
        <v>5.2.40</v>
      </c>
      <c r="D361" s="47" t="str">
        <f>VLOOKUP(C361,'PC Despesas'!$F$4:$G$103,2,FALSE)</f>
        <v>-</v>
      </c>
      <c r="E361" s="63">
        <f>SUMIFS(Jan!$I$5:$I$605,Jan!$U$5:$U$605,"Despesa",Jan!$G$5:$G$605,DRE!$D361)</f>
        <v>0</v>
      </c>
      <c r="F361" s="63">
        <f>SUMIFS(Fev!$I$5:$I$605,Fev!$U$5:$U$605,"Despesa",Fev!$G$5:$G$605,DRE!$D361)</f>
        <v>0</v>
      </c>
      <c r="G361" s="63">
        <f>SUMIFS(Mar!$I$5:$I$605,Mar!$U$5:$U$605,"Despesa",Mar!$G$5:$G$605,DRE!$D361)</f>
        <v>0</v>
      </c>
      <c r="H361" s="63">
        <f>SUMIFS(Abr!$I$5:$I$605,Abr!$U$5:$U$605,"Despesa",Abr!$G$5:$G$605,DRE!$D361)</f>
        <v>0</v>
      </c>
      <c r="I361" s="63">
        <f>SUMIFS(Mai!$I$5:$I$605,Mai!$U$5:$U$605,"Despesa",Mai!$G$5:$G$605,DRE!$D361)</f>
        <v>0</v>
      </c>
      <c r="J361" s="63">
        <f>SUMIFS(Jun!$I$5:$I$605,Jun!$U$5:$U$605,"Despesa",Jun!$G$5:$G$605,DRE!$D361)</f>
        <v>0</v>
      </c>
      <c r="K361" s="63">
        <f>SUMIFS(Jul!$I$5:$I$605,Jul!$U$5:$U$605,"Despesa",Jul!$G$5:$G$605,DRE!$D361)</f>
        <v>0</v>
      </c>
      <c r="L361" s="63">
        <f>SUMIFS(Ago!$I$5:$I$605,Ago!$U$5:$U$605,"Despesa",Ago!$G$5:$G$605,DRE!$D361)</f>
        <v>0</v>
      </c>
      <c r="M361" s="63">
        <f>SUMIFS(Set!$I$5:$I$605,Set!$U$5:$U$605,"Despesa",Set!$G$5:$G$605,DRE!$D361)</f>
        <v>0</v>
      </c>
      <c r="N361" s="63">
        <f>SUMIFS(Out!$I$5:$I$605,Out!$U$5:$U$605,"Despesa",Out!$G$5:$G$605,DRE!$D361)</f>
        <v>0</v>
      </c>
      <c r="O361" s="63">
        <f>SUMIFS(Nov!$I$5:$I$605,Nov!$U$5:$U$605,"Despesa",Nov!$G$5:$G$605,DRE!$D361)</f>
        <v>0</v>
      </c>
      <c r="P361" s="63">
        <f>SUMIFS(Dez!$I$5:$I$605,Dez!$U$5:$U$605,"Despesa",Dez!$G$5:$G$605,DRE!$D361)</f>
        <v>0</v>
      </c>
      <c r="Q361" s="63">
        <f t="shared" si="21"/>
        <v>0</v>
      </c>
    </row>
    <row r="362" spans="2:17" ht="28.5" customHeight="1" thickTop="1" thickBot="1" x14ac:dyDescent="0.3">
      <c r="B362" s="85">
        <v>359</v>
      </c>
      <c r="C362" s="46" t="str">
        <f>'PC Despesas'!F45</f>
        <v>5.2.41</v>
      </c>
      <c r="D362" s="47" t="str">
        <f>VLOOKUP(C362,'PC Despesas'!$F$4:$G$103,2,FALSE)</f>
        <v>-</v>
      </c>
      <c r="E362" s="63">
        <f>SUMIFS(Jan!$I$5:$I$605,Jan!$U$5:$U$605,"Despesa",Jan!$G$5:$G$605,DRE!$D362)</f>
        <v>0</v>
      </c>
      <c r="F362" s="63">
        <f>SUMIFS(Fev!$I$5:$I$605,Fev!$U$5:$U$605,"Despesa",Fev!$G$5:$G$605,DRE!$D362)</f>
        <v>0</v>
      </c>
      <c r="G362" s="63">
        <f>SUMIFS(Mar!$I$5:$I$605,Mar!$U$5:$U$605,"Despesa",Mar!$G$5:$G$605,DRE!$D362)</f>
        <v>0</v>
      </c>
      <c r="H362" s="63">
        <f>SUMIFS(Abr!$I$5:$I$605,Abr!$U$5:$U$605,"Despesa",Abr!$G$5:$G$605,DRE!$D362)</f>
        <v>0</v>
      </c>
      <c r="I362" s="63">
        <f>SUMIFS(Mai!$I$5:$I$605,Mai!$U$5:$U$605,"Despesa",Mai!$G$5:$G$605,DRE!$D362)</f>
        <v>0</v>
      </c>
      <c r="J362" s="63">
        <f>SUMIFS(Jun!$I$5:$I$605,Jun!$U$5:$U$605,"Despesa",Jun!$G$5:$G$605,DRE!$D362)</f>
        <v>0</v>
      </c>
      <c r="K362" s="63">
        <f>SUMIFS(Jul!$I$5:$I$605,Jul!$U$5:$U$605,"Despesa",Jul!$G$5:$G$605,DRE!$D362)</f>
        <v>0</v>
      </c>
      <c r="L362" s="63">
        <f>SUMIFS(Ago!$I$5:$I$605,Ago!$U$5:$U$605,"Despesa",Ago!$G$5:$G$605,DRE!$D362)</f>
        <v>0</v>
      </c>
      <c r="M362" s="63">
        <f>SUMIFS(Set!$I$5:$I$605,Set!$U$5:$U$605,"Despesa",Set!$G$5:$G$605,DRE!$D362)</f>
        <v>0</v>
      </c>
      <c r="N362" s="63">
        <f>SUMIFS(Out!$I$5:$I$605,Out!$U$5:$U$605,"Despesa",Out!$G$5:$G$605,DRE!$D362)</f>
        <v>0</v>
      </c>
      <c r="O362" s="63">
        <f>SUMIFS(Nov!$I$5:$I$605,Nov!$U$5:$U$605,"Despesa",Nov!$G$5:$G$605,DRE!$D362)</f>
        <v>0</v>
      </c>
      <c r="P362" s="63">
        <f>SUMIFS(Dez!$I$5:$I$605,Dez!$U$5:$U$605,"Despesa",Dez!$G$5:$G$605,DRE!$D362)</f>
        <v>0</v>
      </c>
      <c r="Q362" s="63">
        <f t="shared" si="21"/>
        <v>0</v>
      </c>
    </row>
    <row r="363" spans="2:17" ht="28.5" customHeight="1" thickTop="1" thickBot="1" x14ac:dyDescent="0.3">
      <c r="B363" s="85">
        <v>360</v>
      </c>
      <c r="C363" s="46" t="str">
        <f>'PC Despesas'!F46</f>
        <v>5.2.42</v>
      </c>
      <c r="D363" s="47" t="str">
        <f>VLOOKUP(C363,'PC Despesas'!$F$4:$G$103,2,FALSE)</f>
        <v>-</v>
      </c>
      <c r="E363" s="63">
        <f>SUMIFS(Jan!$I$5:$I$605,Jan!$U$5:$U$605,"Despesa",Jan!$G$5:$G$605,DRE!$D363)</f>
        <v>0</v>
      </c>
      <c r="F363" s="63">
        <f>SUMIFS(Fev!$I$5:$I$605,Fev!$U$5:$U$605,"Despesa",Fev!$G$5:$G$605,DRE!$D363)</f>
        <v>0</v>
      </c>
      <c r="G363" s="63">
        <f>SUMIFS(Mar!$I$5:$I$605,Mar!$U$5:$U$605,"Despesa",Mar!$G$5:$G$605,DRE!$D363)</f>
        <v>0</v>
      </c>
      <c r="H363" s="63">
        <f>SUMIFS(Abr!$I$5:$I$605,Abr!$U$5:$U$605,"Despesa",Abr!$G$5:$G$605,DRE!$D363)</f>
        <v>0</v>
      </c>
      <c r="I363" s="63">
        <f>SUMIFS(Mai!$I$5:$I$605,Mai!$U$5:$U$605,"Despesa",Mai!$G$5:$G$605,DRE!$D363)</f>
        <v>0</v>
      </c>
      <c r="J363" s="63">
        <f>SUMIFS(Jun!$I$5:$I$605,Jun!$U$5:$U$605,"Despesa",Jun!$G$5:$G$605,DRE!$D363)</f>
        <v>0</v>
      </c>
      <c r="K363" s="63">
        <f>SUMIFS(Jul!$I$5:$I$605,Jul!$U$5:$U$605,"Despesa",Jul!$G$5:$G$605,DRE!$D363)</f>
        <v>0</v>
      </c>
      <c r="L363" s="63">
        <f>SUMIFS(Ago!$I$5:$I$605,Ago!$U$5:$U$605,"Despesa",Ago!$G$5:$G$605,DRE!$D363)</f>
        <v>0</v>
      </c>
      <c r="M363" s="63">
        <f>SUMIFS(Set!$I$5:$I$605,Set!$U$5:$U$605,"Despesa",Set!$G$5:$G$605,DRE!$D363)</f>
        <v>0</v>
      </c>
      <c r="N363" s="63">
        <f>SUMIFS(Out!$I$5:$I$605,Out!$U$5:$U$605,"Despesa",Out!$G$5:$G$605,DRE!$D363)</f>
        <v>0</v>
      </c>
      <c r="O363" s="63">
        <f>SUMIFS(Nov!$I$5:$I$605,Nov!$U$5:$U$605,"Despesa",Nov!$G$5:$G$605,DRE!$D363)</f>
        <v>0</v>
      </c>
      <c r="P363" s="63">
        <f>SUMIFS(Dez!$I$5:$I$605,Dez!$U$5:$U$605,"Despesa",Dez!$G$5:$G$605,DRE!$D363)</f>
        <v>0</v>
      </c>
      <c r="Q363" s="63">
        <f t="shared" si="21"/>
        <v>0</v>
      </c>
    </row>
    <row r="364" spans="2:17" ht="28.5" customHeight="1" thickTop="1" thickBot="1" x14ac:dyDescent="0.3">
      <c r="B364" s="85">
        <v>361</v>
      </c>
      <c r="C364" s="46" t="str">
        <f>'PC Despesas'!F47</f>
        <v>5.2.43</v>
      </c>
      <c r="D364" s="47" t="str">
        <f>VLOOKUP(C364,'PC Despesas'!$F$4:$G$103,2,FALSE)</f>
        <v>-</v>
      </c>
      <c r="E364" s="63">
        <f>SUMIFS(Jan!$I$5:$I$605,Jan!$U$5:$U$605,"Despesa",Jan!$G$5:$G$605,DRE!$D364)</f>
        <v>0</v>
      </c>
      <c r="F364" s="63">
        <f>SUMIFS(Fev!$I$5:$I$605,Fev!$U$5:$U$605,"Despesa",Fev!$G$5:$G$605,DRE!$D364)</f>
        <v>0</v>
      </c>
      <c r="G364" s="63">
        <f>SUMIFS(Mar!$I$5:$I$605,Mar!$U$5:$U$605,"Despesa",Mar!$G$5:$G$605,DRE!$D364)</f>
        <v>0</v>
      </c>
      <c r="H364" s="63">
        <f>SUMIFS(Abr!$I$5:$I$605,Abr!$U$5:$U$605,"Despesa",Abr!$G$5:$G$605,DRE!$D364)</f>
        <v>0</v>
      </c>
      <c r="I364" s="63">
        <f>SUMIFS(Mai!$I$5:$I$605,Mai!$U$5:$U$605,"Despesa",Mai!$G$5:$G$605,DRE!$D364)</f>
        <v>0</v>
      </c>
      <c r="J364" s="63">
        <f>SUMIFS(Jun!$I$5:$I$605,Jun!$U$5:$U$605,"Despesa",Jun!$G$5:$G$605,DRE!$D364)</f>
        <v>0</v>
      </c>
      <c r="K364" s="63">
        <f>SUMIFS(Jul!$I$5:$I$605,Jul!$U$5:$U$605,"Despesa",Jul!$G$5:$G$605,DRE!$D364)</f>
        <v>0</v>
      </c>
      <c r="L364" s="63">
        <f>SUMIFS(Ago!$I$5:$I$605,Ago!$U$5:$U$605,"Despesa",Ago!$G$5:$G$605,DRE!$D364)</f>
        <v>0</v>
      </c>
      <c r="M364" s="63">
        <f>SUMIFS(Set!$I$5:$I$605,Set!$U$5:$U$605,"Despesa",Set!$G$5:$G$605,DRE!$D364)</f>
        <v>0</v>
      </c>
      <c r="N364" s="63">
        <f>SUMIFS(Out!$I$5:$I$605,Out!$U$5:$U$605,"Despesa",Out!$G$5:$G$605,DRE!$D364)</f>
        <v>0</v>
      </c>
      <c r="O364" s="63">
        <f>SUMIFS(Nov!$I$5:$I$605,Nov!$U$5:$U$605,"Despesa",Nov!$G$5:$G$605,DRE!$D364)</f>
        <v>0</v>
      </c>
      <c r="P364" s="63">
        <f>SUMIFS(Dez!$I$5:$I$605,Dez!$U$5:$U$605,"Despesa",Dez!$G$5:$G$605,DRE!$D364)</f>
        <v>0</v>
      </c>
      <c r="Q364" s="63">
        <f t="shared" si="21"/>
        <v>0</v>
      </c>
    </row>
    <row r="365" spans="2:17" ht="28.5" customHeight="1" thickTop="1" thickBot="1" x14ac:dyDescent="0.3">
      <c r="B365" s="85">
        <v>362</v>
      </c>
      <c r="C365" s="46" t="str">
        <f>'PC Despesas'!F48</f>
        <v>5.2.44</v>
      </c>
      <c r="D365" s="47" t="str">
        <f>VLOOKUP(C365,'PC Despesas'!$F$4:$G$103,2,FALSE)</f>
        <v>-</v>
      </c>
      <c r="E365" s="63">
        <f>SUMIFS(Jan!$I$5:$I$605,Jan!$U$5:$U$605,"Despesa",Jan!$G$5:$G$605,DRE!$D365)</f>
        <v>0</v>
      </c>
      <c r="F365" s="63">
        <f>SUMIFS(Fev!$I$5:$I$605,Fev!$U$5:$U$605,"Despesa",Fev!$G$5:$G$605,DRE!$D365)</f>
        <v>0</v>
      </c>
      <c r="G365" s="63">
        <f>SUMIFS(Mar!$I$5:$I$605,Mar!$U$5:$U$605,"Despesa",Mar!$G$5:$G$605,DRE!$D365)</f>
        <v>0</v>
      </c>
      <c r="H365" s="63">
        <f>SUMIFS(Abr!$I$5:$I$605,Abr!$U$5:$U$605,"Despesa",Abr!$G$5:$G$605,DRE!$D365)</f>
        <v>0</v>
      </c>
      <c r="I365" s="63">
        <f>SUMIFS(Mai!$I$5:$I$605,Mai!$U$5:$U$605,"Despesa",Mai!$G$5:$G$605,DRE!$D365)</f>
        <v>0</v>
      </c>
      <c r="J365" s="63">
        <f>SUMIFS(Jun!$I$5:$I$605,Jun!$U$5:$U$605,"Despesa",Jun!$G$5:$G$605,DRE!$D365)</f>
        <v>0</v>
      </c>
      <c r="K365" s="63">
        <f>SUMIFS(Jul!$I$5:$I$605,Jul!$U$5:$U$605,"Despesa",Jul!$G$5:$G$605,DRE!$D365)</f>
        <v>0</v>
      </c>
      <c r="L365" s="63">
        <f>SUMIFS(Ago!$I$5:$I$605,Ago!$U$5:$U$605,"Despesa",Ago!$G$5:$G$605,DRE!$D365)</f>
        <v>0</v>
      </c>
      <c r="M365" s="63">
        <f>SUMIFS(Set!$I$5:$I$605,Set!$U$5:$U$605,"Despesa",Set!$G$5:$G$605,DRE!$D365)</f>
        <v>0</v>
      </c>
      <c r="N365" s="63">
        <f>SUMIFS(Out!$I$5:$I$605,Out!$U$5:$U$605,"Despesa",Out!$G$5:$G$605,DRE!$D365)</f>
        <v>0</v>
      </c>
      <c r="O365" s="63">
        <f>SUMIFS(Nov!$I$5:$I$605,Nov!$U$5:$U$605,"Despesa",Nov!$G$5:$G$605,DRE!$D365)</f>
        <v>0</v>
      </c>
      <c r="P365" s="63">
        <f>SUMIFS(Dez!$I$5:$I$605,Dez!$U$5:$U$605,"Despesa",Dez!$G$5:$G$605,DRE!$D365)</f>
        <v>0</v>
      </c>
      <c r="Q365" s="63">
        <f t="shared" si="21"/>
        <v>0</v>
      </c>
    </row>
    <row r="366" spans="2:17" ht="28.5" customHeight="1" thickTop="1" thickBot="1" x14ac:dyDescent="0.3">
      <c r="B366" s="85">
        <v>363</v>
      </c>
      <c r="C366" s="46" t="str">
        <f>'PC Despesas'!F49</f>
        <v>5.2.45</v>
      </c>
      <c r="D366" s="47" t="str">
        <f>VLOOKUP(C366,'PC Despesas'!$F$4:$G$103,2,FALSE)</f>
        <v>-</v>
      </c>
      <c r="E366" s="63">
        <f>SUMIFS(Jan!$I$5:$I$605,Jan!$U$5:$U$605,"Despesa",Jan!$G$5:$G$605,DRE!$D366)</f>
        <v>0</v>
      </c>
      <c r="F366" s="63">
        <f>SUMIFS(Fev!$I$5:$I$605,Fev!$U$5:$U$605,"Despesa",Fev!$G$5:$G$605,DRE!$D366)</f>
        <v>0</v>
      </c>
      <c r="G366" s="63">
        <f>SUMIFS(Mar!$I$5:$I$605,Mar!$U$5:$U$605,"Despesa",Mar!$G$5:$G$605,DRE!$D366)</f>
        <v>0</v>
      </c>
      <c r="H366" s="63">
        <f>SUMIFS(Abr!$I$5:$I$605,Abr!$U$5:$U$605,"Despesa",Abr!$G$5:$G$605,DRE!$D366)</f>
        <v>0</v>
      </c>
      <c r="I366" s="63">
        <f>SUMIFS(Mai!$I$5:$I$605,Mai!$U$5:$U$605,"Despesa",Mai!$G$5:$G$605,DRE!$D366)</f>
        <v>0</v>
      </c>
      <c r="J366" s="63">
        <f>SUMIFS(Jun!$I$5:$I$605,Jun!$U$5:$U$605,"Despesa",Jun!$G$5:$G$605,DRE!$D366)</f>
        <v>0</v>
      </c>
      <c r="K366" s="63">
        <f>SUMIFS(Jul!$I$5:$I$605,Jul!$U$5:$U$605,"Despesa",Jul!$G$5:$G$605,DRE!$D366)</f>
        <v>0</v>
      </c>
      <c r="L366" s="63">
        <f>SUMIFS(Ago!$I$5:$I$605,Ago!$U$5:$U$605,"Despesa",Ago!$G$5:$G$605,DRE!$D366)</f>
        <v>0</v>
      </c>
      <c r="M366" s="63">
        <f>SUMIFS(Set!$I$5:$I$605,Set!$U$5:$U$605,"Despesa",Set!$G$5:$G$605,DRE!$D366)</f>
        <v>0</v>
      </c>
      <c r="N366" s="63">
        <f>SUMIFS(Out!$I$5:$I$605,Out!$U$5:$U$605,"Despesa",Out!$G$5:$G$605,DRE!$D366)</f>
        <v>0</v>
      </c>
      <c r="O366" s="63">
        <f>SUMIFS(Nov!$I$5:$I$605,Nov!$U$5:$U$605,"Despesa",Nov!$G$5:$G$605,DRE!$D366)</f>
        <v>0</v>
      </c>
      <c r="P366" s="63">
        <f>SUMIFS(Dez!$I$5:$I$605,Dez!$U$5:$U$605,"Despesa",Dez!$G$5:$G$605,DRE!$D366)</f>
        <v>0</v>
      </c>
      <c r="Q366" s="63">
        <f t="shared" si="21"/>
        <v>0</v>
      </c>
    </row>
    <row r="367" spans="2:17" ht="28.5" customHeight="1" thickTop="1" thickBot="1" x14ac:dyDescent="0.3">
      <c r="B367" s="85">
        <v>364</v>
      </c>
      <c r="C367" s="46" t="str">
        <f>'PC Despesas'!F50</f>
        <v>5.2.46</v>
      </c>
      <c r="D367" s="47" t="str">
        <f>VLOOKUP(C367,'PC Despesas'!$F$4:$G$103,2,FALSE)</f>
        <v>-</v>
      </c>
      <c r="E367" s="63">
        <f>SUMIFS(Jan!$I$5:$I$605,Jan!$U$5:$U$605,"Despesa",Jan!$G$5:$G$605,DRE!$D367)</f>
        <v>0</v>
      </c>
      <c r="F367" s="63">
        <f>SUMIFS(Fev!$I$5:$I$605,Fev!$U$5:$U$605,"Despesa",Fev!$G$5:$G$605,DRE!$D367)</f>
        <v>0</v>
      </c>
      <c r="G367" s="63">
        <f>SUMIFS(Mar!$I$5:$I$605,Mar!$U$5:$U$605,"Despesa",Mar!$G$5:$G$605,DRE!$D367)</f>
        <v>0</v>
      </c>
      <c r="H367" s="63">
        <f>SUMIFS(Abr!$I$5:$I$605,Abr!$U$5:$U$605,"Despesa",Abr!$G$5:$G$605,DRE!$D367)</f>
        <v>0</v>
      </c>
      <c r="I367" s="63">
        <f>SUMIFS(Mai!$I$5:$I$605,Mai!$U$5:$U$605,"Despesa",Mai!$G$5:$G$605,DRE!$D367)</f>
        <v>0</v>
      </c>
      <c r="J367" s="63">
        <f>SUMIFS(Jun!$I$5:$I$605,Jun!$U$5:$U$605,"Despesa",Jun!$G$5:$G$605,DRE!$D367)</f>
        <v>0</v>
      </c>
      <c r="K367" s="63">
        <f>SUMIFS(Jul!$I$5:$I$605,Jul!$U$5:$U$605,"Despesa",Jul!$G$5:$G$605,DRE!$D367)</f>
        <v>0</v>
      </c>
      <c r="L367" s="63">
        <f>SUMIFS(Ago!$I$5:$I$605,Ago!$U$5:$U$605,"Despesa",Ago!$G$5:$G$605,DRE!$D367)</f>
        <v>0</v>
      </c>
      <c r="M367" s="63">
        <f>SUMIFS(Set!$I$5:$I$605,Set!$U$5:$U$605,"Despesa",Set!$G$5:$G$605,DRE!$D367)</f>
        <v>0</v>
      </c>
      <c r="N367" s="63">
        <f>SUMIFS(Out!$I$5:$I$605,Out!$U$5:$U$605,"Despesa",Out!$G$5:$G$605,DRE!$D367)</f>
        <v>0</v>
      </c>
      <c r="O367" s="63">
        <f>SUMIFS(Nov!$I$5:$I$605,Nov!$U$5:$U$605,"Despesa",Nov!$G$5:$G$605,DRE!$D367)</f>
        <v>0</v>
      </c>
      <c r="P367" s="63">
        <f>SUMIFS(Dez!$I$5:$I$605,Dez!$U$5:$U$605,"Despesa",Dez!$G$5:$G$605,DRE!$D367)</f>
        <v>0</v>
      </c>
      <c r="Q367" s="63">
        <f t="shared" si="21"/>
        <v>0</v>
      </c>
    </row>
    <row r="368" spans="2:17" ht="28.5" customHeight="1" thickTop="1" thickBot="1" x14ac:dyDescent="0.3">
      <c r="B368" s="85">
        <v>365</v>
      </c>
      <c r="C368" s="46" t="str">
        <f>'PC Despesas'!F51</f>
        <v>5.2.47</v>
      </c>
      <c r="D368" s="47" t="str">
        <f>VLOOKUP(C368,'PC Despesas'!$F$4:$G$103,2,FALSE)</f>
        <v>-</v>
      </c>
      <c r="E368" s="63">
        <f>SUMIFS(Jan!$I$5:$I$605,Jan!$U$5:$U$605,"Despesa",Jan!$G$5:$G$605,DRE!$D368)</f>
        <v>0</v>
      </c>
      <c r="F368" s="63">
        <f>SUMIFS(Fev!$I$5:$I$605,Fev!$U$5:$U$605,"Despesa",Fev!$G$5:$G$605,DRE!$D368)</f>
        <v>0</v>
      </c>
      <c r="G368" s="63">
        <f>SUMIFS(Mar!$I$5:$I$605,Mar!$U$5:$U$605,"Despesa",Mar!$G$5:$G$605,DRE!$D368)</f>
        <v>0</v>
      </c>
      <c r="H368" s="63">
        <f>SUMIFS(Abr!$I$5:$I$605,Abr!$U$5:$U$605,"Despesa",Abr!$G$5:$G$605,DRE!$D368)</f>
        <v>0</v>
      </c>
      <c r="I368" s="63">
        <f>SUMIFS(Mai!$I$5:$I$605,Mai!$U$5:$U$605,"Despesa",Mai!$G$5:$G$605,DRE!$D368)</f>
        <v>0</v>
      </c>
      <c r="J368" s="63">
        <f>SUMIFS(Jun!$I$5:$I$605,Jun!$U$5:$U$605,"Despesa",Jun!$G$5:$G$605,DRE!$D368)</f>
        <v>0</v>
      </c>
      <c r="K368" s="63">
        <f>SUMIFS(Jul!$I$5:$I$605,Jul!$U$5:$U$605,"Despesa",Jul!$G$5:$G$605,DRE!$D368)</f>
        <v>0</v>
      </c>
      <c r="L368" s="63">
        <f>SUMIFS(Ago!$I$5:$I$605,Ago!$U$5:$U$605,"Despesa",Ago!$G$5:$G$605,DRE!$D368)</f>
        <v>0</v>
      </c>
      <c r="M368" s="63">
        <f>SUMIFS(Set!$I$5:$I$605,Set!$U$5:$U$605,"Despesa",Set!$G$5:$G$605,DRE!$D368)</f>
        <v>0</v>
      </c>
      <c r="N368" s="63">
        <f>SUMIFS(Out!$I$5:$I$605,Out!$U$5:$U$605,"Despesa",Out!$G$5:$G$605,DRE!$D368)</f>
        <v>0</v>
      </c>
      <c r="O368" s="63">
        <f>SUMIFS(Nov!$I$5:$I$605,Nov!$U$5:$U$605,"Despesa",Nov!$G$5:$G$605,DRE!$D368)</f>
        <v>0</v>
      </c>
      <c r="P368" s="63">
        <f>SUMIFS(Dez!$I$5:$I$605,Dez!$U$5:$U$605,"Despesa",Dez!$G$5:$G$605,DRE!$D368)</f>
        <v>0</v>
      </c>
      <c r="Q368" s="63">
        <f t="shared" si="21"/>
        <v>0</v>
      </c>
    </row>
    <row r="369" spans="2:17" ht="28.5" customHeight="1" thickTop="1" thickBot="1" x14ac:dyDescent="0.3">
      <c r="B369" s="85">
        <v>366</v>
      </c>
      <c r="C369" s="46" t="str">
        <f>'PC Despesas'!F52</f>
        <v>5.2.48</v>
      </c>
      <c r="D369" s="47" t="str">
        <f>VLOOKUP(C369,'PC Despesas'!$F$4:$G$103,2,FALSE)</f>
        <v>-</v>
      </c>
      <c r="E369" s="63">
        <f>SUMIFS(Jan!$I$5:$I$605,Jan!$U$5:$U$605,"Despesa",Jan!$G$5:$G$605,DRE!$D369)</f>
        <v>0</v>
      </c>
      <c r="F369" s="63">
        <f>SUMIFS(Fev!$I$5:$I$605,Fev!$U$5:$U$605,"Despesa",Fev!$G$5:$G$605,DRE!$D369)</f>
        <v>0</v>
      </c>
      <c r="G369" s="63">
        <f>SUMIFS(Mar!$I$5:$I$605,Mar!$U$5:$U$605,"Despesa",Mar!$G$5:$G$605,DRE!$D369)</f>
        <v>0</v>
      </c>
      <c r="H369" s="63">
        <f>SUMIFS(Abr!$I$5:$I$605,Abr!$U$5:$U$605,"Despesa",Abr!$G$5:$G$605,DRE!$D369)</f>
        <v>0</v>
      </c>
      <c r="I369" s="63">
        <f>SUMIFS(Mai!$I$5:$I$605,Mai!$U$5:$U$605,"Despesa",Mai!$G$5:$G$605,DRE!$D369)</f>
        <v>0</v>
      </c>
      <c r="J369" s="63">
        <f>SUMIFS(Jun!$I$5:$I$605,Jun!$U$5:$U$605,"Despesa",Jun!$G$5:$G$605,DRE!$D369)</f>
        <v>0</v>
      </c>
      <c r="K369" s="63">
        <f>SUMIFS(Jul!$I$5:$I$605,Jul!$U$5:$U$605,"Despesa",Jul!$G$5:$G$605,DRE!$D369)</f>
        <v>0</v>
      </c>
      <c r="L369" s="63">
        <f>SUMIFS(Ago!$I$5:$I$605,Ago!$U$5:$U$605,"Despesa",Ago!$G$5:$G$605,DRE!$D369)</f>
        <v>0</v>
      </c>
      <c r="M369" s="63">
        <f>SUMIFS(Set!$I$5:$I$605,Set!$U$5:$U$605,"Despesa",Set!$G$5:$G$605,DRE!$D369)</f>
        <v>0</v>
      </c>
      <c r="N369" s="63">
        <f>SUMIFS(Out!$I$5:$I$605,Out!$U$5:$U$605,"Despesa",Out!$G$5:$G$605,DRE!$D369)</f>
        <v>0</v>
      </c>
      <c r="O369" s="63">
        <f>SUMIFS(Nov!$I$5:$I$605,Nov!$U$5:$U$605,"Despesa",Nov!$G$5:$G$605,DRE!$D369)</f>
        <v>0</v>
      </c>
      <c r="P369" s="63">
        <f>SUMIFS(Dez!$I$5:$I$605,Dez!$U$5:$U$605,"Despesa",Dez!$G$5:$G$605,DRE!$D369)</f>
        <v>0</v>
      </c>
      <c r="Q369" s="63">
        <f t="shared" si="21"/>
        <v>0</v>
      </c>
    </row>
    <row r="370" spans="2:17" ht="28.5" customHeight="1" thickTop="1" thickBot="1" x14ac:dyDescent="0.3">
      <c r="B370" s="85">
        <v>367</v>
      </c>
      <c r="C370" s="46" t="str">
        <f>'PC Despesas'!F53</f>
        <v>5.2.49</v>
      </c>
      <c r="D370" s="47" t="str">
        <f>VLOOKUP(C370,'PC Despesas'!$F$4:$G$103,2,FALSE)</f>
        <v>-</v>
      </c>
      <c r="E370" s="63">
        <f>SUMIFS(Jan!$I$5:$I$605,Jan!$U$5:$U$605,"Despesa",Jan!$G$5:$G$605,DRE!$D370)</f>
        <v>0</v>
      </c>
      <c r="F370" s="63">
        <f>SUMIFS(Fev!$I$5:$I$605,Fev!$U$5:$U$605,"Despesa",Fev!$G$5:$G$605,DRE!$D370)</f>
        <v>0</v>
      </c>
      <c r="G370" s="63">
        <f>SUMIFS(Mar!$I$5:$I$605,Mar!$U$5:$U$605,"Despesa",Mar!$G$5:$G$605,DRE!$D370)</f>
        <v>0</v>
      </c>
      <c r="H370" s="63">
        <f>SUMIFS(Abr!$I$5:$I$605,Abr!$U$5:$U$605,"Despesa",Abr!$G$5:$G$605,DRE!$D370)</f>
        <v>0</v>
      </c>
      <c r="I370" s="63">
        <f>SUMIFS(Mai!$I$5:$I$605,Mai!$U$5:$U$605,"Despesa",Mai!$G$5:$G$605,DRE!$D370)</f>
        <v>0</v>
      </c>
      <c r="J370" s="63">
        <f>SUMIFS(Jun!$I$5:$I$605,Jun!$U$5:$U$605,"Despesa",Jun!$G$5:$G$605,DRE!$D370)</f>
        <v>0</v>
      </c>
      <c r="K370" s="63">
        <f>SUMIFS(Jul!$I$5:$I$605,Jul!$U$5:$U$605,"Despesa",Jul!$G$5:$G$605,DRE!$D370)</f>
        <v>0</v>
      </c>
      <c r="L370" s="63">
        <f>SUMIFS(Ago!$I$5:$I$605,Ago!$U$5:$U$605,"Despesa",Ago!$G$5:$G$605,DRE!$D370)</f>
        <v>0</v>
      </c>
      <c r="M370" s="63">
        <f>SUMIFS(Set!$I$5:$I$605,Set!$U$5:$U$605,"Despesa",Set!$G$5:$G$605,DRE!$D370)</f>
        <v>0</v>
      </c>
      <c r="N370" s="63">
        <f>SUMIFS(Out!$I$5:$I$605,Out!$U$5:$U$605,"Despesa",Out!$G$5:$G$605,DRE!$D370)</f>
        <v>0</v>
      </c>
      <c r="O370" s="63">
        <f>SUMIFS(Nov!$I$5:$I$605,Nov!$U$5:$U$605,"Despesa",Nov!$G$5:$G$605,DRE!$D370)</f>
        <v>0</v>
      </c>
      <c r="P370" s="63">
        <f>SUMIFS(Dez!$I$5:$I$605,Dez!$U$5:$U$605,"Despesa",Dez!$G$5:$G$605,DRE!$D370)</f>
        <v>0</v>
      </c>
      <c r="Q370" s="63">
        <f t="shared" si="21"/>
        <v>0</v>
      </c>
    </row>
    <row r="371" spans="2:17" ht="28.5" customHeight="1" thickTop="1" thickBot="1" x14ac:dyDescent="0.3">
      <c r="B371" s="85">
        <v>368</v>
      </c>
      <c r="C371" s="46" t="str">
        <f>'PC Despesas'!F54</f>
        <v>5.2.50</v>
      </c>
      <c r="D371" s="47" t="str">
        <f>VLOOKUP(C371,'PC Despesas'!$F$4:$G$103,2,FALSE)</f>
        <v>-</v>
      </c>
      <c r="E371" s="63">
        <f>SUMIFS(Jan!$I$5:$I$605,Jan!$U$5:$U$605,"Despesa",Jan!$G$5:$G$605,DRE!$D371)</f>
        <v>0</v>
      </c>
      <c r="F371" s="63">
        <f>SUMIFS(Fev!$I$5:$I$605,Fev!$U$5:$U$605,"Despesa",Fev!$G$5:$G$605,DRE!$D371)</f>
        <v>0</v>
      </c>
      <c r="G371" s="63">
        <f>SUMIFS(Mar!$I$5:$I$605,Mar!$U$5:$U$605,"Despesa",Mar!$G$5:$G$605,DRE!$D371)</f>
        <v>0</v>
      </c>
      <c r="H371" s="63">
        <f>SUMIFS(Abr!$I$5:$I$605,Abr!$U$5:$U$605,"Despesa",Abr!$G$5:$G$605,DRE!$D371)</f>
        <v>0</v>
      </c>
      <c r="I371" s="63">
        <f>SUMIFS(Mai!$I$5:$I$605,Mai!$U$5:$U$605,"Despesa",Mai!$G$5:$G$605,DRE!$D371)</f>
        <v>0</v>
      </c>
      <c r="J371" s="63">
        <f>SUMIFS(Jun!$I$5:$I$605,Jun!$U$5:$U$605,"Despesa",Jun!$G$5:$G$605,DRE!$D371)</f>
        <v>0</v>
      </c>
      <c r="K371" s="63">
        <f>SUMIFS(Jul!$I$5:$I$605,Jul!$U$5:$U$605,"Despesa",Jul!$G$5:$G$605,DRE!$D371)</f>
        <v>0</v>
      </c>
      <c r="L371" s="63">
        <f>SUMIFS(Ago!$I$5:$I$605,Ago!$U$5:$U$605,"Despesa",Ago!$G$5:$G$605,DRE!$D371)</f>
        <v>0</v>
      </c>
      <c r="M371" s="63">
        <f>SUMIFS(Set!$I$5:$I$605,Set!$U$5:$U$605,"Despesa",Set!$G$5:$G$605,DRE!$D371)</f>
        <v>0</v>
      </c>
      <c r="N371" s="63">
        <f>SUMIFS(Out!$I$5:$I$605,Out!$U$5:$U$605,"Despesa",Out!$G$5:$G$605,DRE!$D371)</f>
        <v>0</v>
      </c>
      <c r="O371" s="63">
        <f>SUMIFS(Nov!$I$5:$I$605,Nov!$U$5:$U$605,"Despesa",Nov!$G$5:$G$605,DRE!$D371)</f>
        <v>0</v>
      </c>
      <c r="P371" s="63">
        <f>SUMIFS(Dez!$I$5:$I$605,Dez!$U$5:$U$605,"Despesa",Dez!$G$5:$G$605,DRE!$D371)</f>
        <v>0</v>
      </c>
      <c r="Q371" s="63">
        <f t="shared" si="21"/>
        <v>0</v>
      </c>
    </row>
    <row r="372" spans="2:17" ht="28.5" customHeight="1" thickTop="1" thickBot="1" x14ac:dyDescent="0.3">
      <c r="B372" s="85">
        <v>369</v>
      </c>
      <c r="C372" s="46" t="str">
        <f>'PC Despesas'!F55</f>
        <v>5.2.51</v>
      </c>
      <c r="D372" s="47" t="str">
        <f>VLOOKUP(C372,'PC Despesas'!$F$4:$G$103,2,FALSE)</f>
        <v>-</v>
      </c>
      <c r="E372" s="63">
        <f>SUMIFS(Jan!$I$5:$I$605,Jan!$U$5:$U$605,"Despesa",Jan!$G$5:$G$605,DRE!$D372)</f>
        <v>0</v>
      </c>
      <c r="F372" s="63">
        <f>SUMIFS(Fev!$I$5:$I$605,Fev!$U$5:$U$605,"Despesa",Fev!$G$5:$G$605,DRE!$D372)</f>
        <v>0</v>
      </c>
      <c r="G372" s="63">
        <f>SUMIFS(Mar!$I$5:$I$605,Mar!$U$5:$U$605,"Despesa",Mar!$G$5:$G$605,DRE!$D372)</f>
        <v>0</v>
      </c>
      <c r="H372" s="63">
        <f>SUMIFS(Abr!$I$5:$I$605,Abr!$U$5:$U$605,"Despesa",Abr!$G$5:$G$605,DRE!$D372)</f>
        <v>0</v>
      </c>
      <c r="I372" s="63">
        <f>SUMIFS(Mai!$I$5:$I$605,Mai!$U$5:$U$605,"Despesa",Mai!$G$5:$G$605,DRE!$D372)</f>
        <v>0</v>
      </c>
      <c r="J372" s="63">
        <f>SUMIFS(Jun!$I$5:$I$605,Jun!$U$5:$U$605,"Despesa",Jun!$G$5:$G$605,DRE!$D372)</f>
        <v>0</v>
      </c>
      <c r="K372" s="63">
        <f>SUMIFS(Jul!$I$5:$I$605,Jul!$U$5:$U$605,"Despesa",Jul!$G$5:$G$605,DRE!$D372)</f>
        <v>0</v>
      </c>
      <c r="L372" s="63">
        <f>SUMIFS(Ago!$I$5:$I$605,Ago!$U$5:$U$605,"Despesa",Ago!$G$5:$G$605,DRE!$D372)</f>
        <v>0</v>
      </c>
      <c r="M372" s="63">
        <f>SUMIFS(Set!$I$5:$I$605,Set!$U$5:$U$605,"Despesa",Set!$G$5:$G$605,DRE!$D372)</f>
        <v>0</v>
      </c>
      <c r="N372" s="63">
        <f>SUMIFS(Out!$I$5:$I$605,Out!$U$5:$U$605,"Despesa",Out!$G$5:$G$605,DRE!$D372)</f>
        <v>0</v>
      </c>
      <c r="O372" s="63">
        <f>SUMIFS(Nov!$I$5:$I$605,Nov!$U$5:$U$605,"Despesa",Nov!$G$5:$G$605,DRE!$D372)</f>
        <v>0</v>
      </c>
      <c r="P372" s="63">
        <f>SUMIFS(Dez!$I$5:$I$605,Dez!$U$5:$U$605,"Despesa",Dez!$G$5:$G$605,DRE!$D372)</f>
        <v>0</v>
      </c>
      <c r="Q372" s="63">
        <f t="shared" si="21"/>
        <v>0</v>
      </c>
    </row>
    <row r="373" spans="2:17" ht="28.5" customHeight="1" thickTop="1" thickBot="1" x14ac:dyDescent="0.3">
      <c r="B373" s="85">
        <v>370</v>
      </c>
      <c r="C373" s="46" t="str">
        <f>'PC Despesas'!F56</f>
        <v>5.2.52</v>
      </c>
      <c r="D373" s="47" t="str">
        <f>VLOOKUP(C373,'PC Despesas'!$F$4:$G$103,2,FALSE)</f>
        <v>-</v>
      </c>
      <c r="E373" s="63">
        <f>SUMIFS(Jan!$I$5:$I$605,Jan!$U$5:$U$605,"Despesa",Jan!$G$5:$G$605,DRE!$D373)</f>
        <v>0</v>
      </c>
      <c r="F373" s="63">
        <f>SUMIFS(Fev!$I$5:$I$605,Fev!$U$5:$U$605,"Despesa",Fev!$G$5:$G$605,DRE!$D373)</f>
        <v>0</v>
      </c>
      <c r="G373" s="63">
        <f>SUMIFS(Mar!$I$5:$I$605,Mar!$U$5:$U$605,"Despesa",Mar!$G$5:$G$605,DRE!$D373)</f>
        <v>0</v>
      </c>
      <c r="H373" s="63">
        <f>SUMIFS(Abr!$I$5:$I$605,Abr!$U$5:$U$605,"Despesa",Abr!$G$5:$G$605,DRE!$D373)</f>
        <v>0</v>
      </c>
      <c r="I373" s="63">
        <f>SUMIFS(Mai!$I$5:$I$605,Mai!$U$5:$U$605,"Despesa",Mai!$G$5:$G$605,DRE!$D373)</f>
        <v>0</v>
      </c>
      <c r="J373" s="63">
        <f>SUMIFS(Jun!$I$5:$I$605,Jun!$U$5:$U$605,"Despesa",Jun!$G$5:$G$605,DRE!$D373)</f>
        <v>0</v>
      </c>
      <c r="K373" s="63">
        <f>SUMIFS(Jul!$I$5:$I$605,Jul!$U$5:$U$605,"Despesa",Jul!$G$5:$G$605,DRE!$D373)</f>
        <v>0</v>
      </c>
      <c r="L373" s="63">
        <f>SUMIFS(Ago!$I$5:$I$605,Ago!$U$5:$U$605,"Despesa",Ago!$G$5:$G$605,DRE!$D373)</f>
        <v>0</v>
      </c>
      <c r="M373" s="63">
        <f>SUMIFS(Set!$I$5:$I$605,Set!$U$5:$U$605,"Despesa",Set!$G$5:$G$605,DRE!$D373)</f>
        <v>0</v>
      </c>
      <c r="N373" s="63">
        <f>SUMIFS(Out!$I$5:$I$605,Out!$U$5:$U$605,"Despesa",Out!$G$5:$G$605,DRE!$D373)</f>
        <v>0</v>
      </c>
      <c r="O373" s="63">
        <f>SUMIFS(Nov!$I$5:$I$605,Nov!$U$5:$U$605,"Despesa",Nov!$G$5:$G$605,DRE!$D373)</f>
        <v>0</v>
      </c>
      <c r="P373" s="63">
        <f>SUMIFS(Dez!$I$5:$I$605,Dez!$U$5:$U$605,"Despesa",Dez!$G$5:$G$605,DRE!$D373)</f>
        <v>0</v>
      </c>
      <c r="Q373" s="63">
        <f t="shared" si="21"/>
        <v>0</v>
      </c>
    </row>
    <row r="374" spans="2:17" ht="28.5" customHeight="1" thickTop="1" thickBot="1" x14ac:dyDescent="0.3">
      <c r="B374" s="85">
        <v>371</v>
      </c>
      <c r="C374" s="46" t="str">
        <f>'PC Despesas'!F57</f>
        <v>5.2.53</v>
      </c>
      <c r="D374" s="47" t="str">
        <f>VLOOKUP(C374,'PC Despesas'!$F$4:$G$103,2,FALSE)</f>
        <v>-</v>
      </c>
      <c r="E374" s="63">
        <f>SUMIFS(Jan!$I$5:$I$605,Jan!$U$5:$U$605,"Despesa",Jan!$G$5:$G$605,DRE!$D374)</f>
        <v>0</v>
      </c>
      <c r="F374" s="63">
        <f>SUMIFS(Fev!$I$5:$I$605,Fev!$U$5:$U$605,"Despesa",Fev!$G$5:$G$605,DRE!$D374)</f>
        <v>0</v>
      </c>
      <c r="G374" s="63">
        <f>SUMIFS(Mar!$I$5:$I$605,Mar!$U$5:$U$605,"Despesa",Mar!$G$5:$G$605,DRE!$D374)</f>
        <v>0</v>
      </c>
      <c r="H374" s="63">
        <f>SUMIFS(Abr!$I$5:$I$605,Abr!$U$5:$U$605,"Despesa",Abr!$G$5:$G$605,DRE!$D374)</f>
        <v>0</v>
      </c>
      <c r="I374" s="63">
        <f>SUMIFS(Mai!$I$5:$I$605,Mai!$U$5:$U$605,"Despesa",Mai!$G$5:$G$605,DRE!$D374)</f>
        <v>0</v>
      </c>
      <c r="J374" s="63">
        <f>SUMIFS(Jun!$I$5:$I$605,Jun!$U$5:$U$605,"Despesa",Jun!$G$5:$G$605,DRE!$D374)</f>
        <v>0</v>
      </c>
      <c r="K374" s="63">
        <f>SUMIFS(Jul!$I$5:$I$605,Jul!$U$5:$U$605,"Despesa",Jul!$G$5:$G$605,DRE!$D374)</f>
        <v>0</v>
      </c>
      <c r="L374" s="63">
        <f>SUMIFS(Ago!$I$5:$I$605,Ago!$U$5:$U$605,"Despesa",Ago!$G$5:$G$605,DRE!$D374)</f>
        <v>0</v>
      </c>
      <c r="M374" s="63">
        <f>SUMIFS(Set!$I$5:$I$605,Set!$U$5:$U$605,"Despesa",Set!$G$5:$G$605,DRE!$D374)</f>
        <v>0</v>
      </c>
      <c r="N374" s="63">
        <f>SUMIFS(Out!$I$5:$I$605,Out!$U$5:$U$605,"Despesa",Out!$G$5:$G$605,DRE!$D374)</f>
        <v>0</v>
      </c>
      <c r="O374" s="63">
        <f>SUMIFS(Nov!$I$5:$I$605,Nov!$U$5:$U$605,"Despesa",Nov!$G$5:$G$605,DRE!$D374)</f>
        <v>0</v>
      </c>
      <c r="P374" s="63">
        <f>SUMIFS(Dez!$I$5:$I$605,Dez!$U$5:$U$605,"Despesa",Dez!$G$5:$G$605,DRE!$D374)</f>
        <v>0</v>
      </c>
      <c r="Q374" s="63">
        <f t="shared" si="21"/>
        <v>0</v>
      </c>
    </row>
    <row r="375" spans="2:17" ht="28.5" customHeight="1" thickTop="1" thickBot="1" x14ac:dyDescent="0.3">
      <c r="B375" s="85">
        <v>372</v>
      </c>
      <c r="C375" s="46" t="str">
        <f>'PC Despesas'!F58</f>
        <v>5.2.54</v>
      </c>
      <c r="D375" s="47" t="str">
        <f>VLOOKUP(C375,'PC Despesas'!$F$4:$G$103,2,FALSE)</f>
        <v>-</v>
      </c>
      <c r="E375" s="63">
        <f>SUMIFS(Jan!$I$5:$I$605,Jan!$U$5:$U$605,"Despesa",Jan!$G$5:$G$605,DRE!$D375)</f>
        <v>0</v>
      </c>
      <c r="F375" s="63">
        <f>SUMIFS(Fev!$I$5:$I$605,Fev!$U$5:$U$605,"Despesa",Fev!$G$5:$G$605,DRE!$D375)</f>
        <v>0</v>
      </c>
      <c r="G375" s="63">
        <f>SUMIFS(Mar!$I$5:$I$605,Mar!$U$5:$U$605,"Despesa",Mar!$G$5:$G$605,DRE!$D375)</f>
        <v>0</v>
      </c>
      <c r="H375" s="63">
        <f>SUMIFS(Abr!$I$5:$I$605,Abr!$U$5:$U$605,"Despesa",Abr!$G$5:$G$605,DRE!$D375)</f>
        <v>0</v>
      </c>
      <c r="I375" s="63">
        <f>SUMIFS(Mai!$I$5:$I$605,Mai!$U$5:$U$605,"Despesa",Mai!$G$5:$G$605,DRE!$D375)</f>
        <v>0</v>
      </c>
      <c r="J375" s="63">
        <f>SUMIFS(Jun!$I$5:$I$605,Jun!$U$5:$U$605,"Despesa",Jun!$G$5:$G$605,DRE!$D375)</f>
        <v>0</v>
      </c>
      <c r="K375" s="63">
        <f>SUMIFS(Jul!$I$5:$I$605,Jul!$U$5:$U$605,"Despesa",Jul!$G$5:$G$605,DRE!$D375)</f>
        <v>0</v>
      </c>
      <c r="L375" s="63">
        <f>SUMIFS(Ago!$I$5:$I$605,Ago!$U$5:$U$605,"Despesa",Ago!$G$5:$G$605,DRE!$D375)</f>
        <v>0</v>
      </c>
      <c r="M375" s="63">
        <f>SUMIFS(Set!$I$5:$I$605,Set!$U$5:$U$605,"Despesa",Set!$G$5:$G$605,DRE!$D375)</f>
        <v>0</v>
      </c>
      <c r="N375" s="63">
        <f>SUMIFS(Out!$I$5:$I$605,Out!$U$5:$U$605,"Despesa",Out!$G$5:$G$605,DRE!$D375)</f>
        <v>0</v>
      </c>
      <c r="O375" s="63">
        <f>SUMIFS(Nov!$I$5:$I$605,Nov!$U$5:$U$605,"Despesa",Nov!$G$5:$G$605,DRE!$D375)</f>
        <v>0</v>
      </c>
      <c r="P375" s="63">
        <f>SUMIFS(Dez!$I$5:$I$605,Dez!$U$5:$U$605,"Despesa",Dez!$G$5:$G$605,DRE!$D375)</f>
        <v>0</v>
      </c>
      <c r="Q375" s="63">
        <f t="shared" si="21"/>
        <v>0</v>
      </c>
    </row>
    <row r="376" spans="2:17" ht="28.5" customHeight="1" thickTop="1" thickBot="1" x14ac:dyDescent="0.3">
      <c r="B376" s="85">
        <v>373</v>
      </c>
      <c r="C376" s="46" t="str">
        <f>'PC Despesas'!F59</f>
        <v>5.2.55</v>
      </c>
      <c r="D376" s="47" t="str">
        <f>VLOOKUP(C376,'PC Despesas'!$F$4:$G$103,2,FALSE)</f>
        <v>-</v>
      </c>
      <c r="E376" s="63">
        <f>SUMIFS(Jan!$I$5:$I$605,Jan!$U$5:$U$605,"Despesa",Jan!$G$5:$G$605,DRE!$D376)</f>
        <v>0</v>
      </c>
      <c r="F376" s="63">
        <f>SUMIFS(Fev!$I$5:$I$605,Fev!$U$5:$U$605,"Despesa",Fev!$G$5:$G$605,DRE!$D376)</f>
        <v>0</v>
      </c>
      <c r="G376" s="63">
        <f>SUMIFS(Mar!$I$5:$I$605,Mar!$U$5:$U$605,"Despesa",Mar!$G$5:$G$605,DRE!$D376)</f>
        <v>0</v>
      </c>
      <c r="H376" s="63">
        <f>SUMIFS(Abr!$I$5:$I$605,Abr!$U$5:$U$605,"Despesa",Abr!$G$5:$G$605,DRE!$D376)</f>
        <v>0</v>
      </c>
      <c r="I376" s="63">
        <f>SUMIFS(Mai!$I$5:$I$605,Mai!$U$5:$U$605,"Despesa",Mai!$G$5:$G$605,DRE!$D376)</f>
        <v>0</v>
      </c>
      <c r="J376" s="63">
        <f>SUMIFS(Jun!$I$5:$I$605,Jun!$U$5:$U$605,"Despesa",Jun!$G$5:$G$605,DRE!$D376)</f>
        <v>0</v>
      </c>
      <c r="K376" s="63">
        <f>SUMIFS(Jul!$I$5:$I$605,Jul!$U$5:$U$605,"Despesa",Jul!$G$5:$G$605,DRE!$D376)</f>
        <v>0</v>
      </c>
      <c r="L376" s="63">
        <f>SUMIFS(Ago!$I$5:$I$605,Ago!$U$5:$U$605,"Despesa",Ago!$G$5:$G$605,DRE!$D376)</f>
        <v>0</v>
      </c>
      <c r="M376" s="63">
        <f>SUMIFS(Set!$I$5:$I$605,Set!$U$5:$U$605,"Despesa",Set!$G$5:$G$605,DRE!$D376)</f>
        <v>0</v>
      </c>
      <c r="N376" s="63">
        <f>SUMIFS(Out!$I$5:$I$605,Out!$U$5:$U$605,"Despesa",Out!$G$5:$G$605,DRE!$D376)</f>
        <v>0</v>
      </c>
      <c r="O376" s="63">
        <f>SUMIFS(Nov!$I$5:$I$605,Nov!$U$5:$U$605,"Despesa",Nov!$G$5:$G$605,DRE!$D376)</f>
        <v>0</v>
      </c>
      <c r="P376" s="63">
        <f>SUMIFS(Dez!$I$5:$I$605,Dez!$U$5:$U$605,"Despesa",Dez!$G$5:$G$605,DRE!$D376)</f>
        <v>0</v>
      </c>
      <c r="Q376" s="63">
        <f t="shared" si="21"/>
        <v>0</v>
      </c>
    </row>
    <row r="377" spans="2:17" ht="28.5" customHeight="1" thickTop="1" thickBot="1" x14ac:dyDescent="0.3">
      <c r="B377" s="85">
        <v>374</v>
      </c>
      <c r="C377" s="46" t="str">
        <f>'PC Despesas'!F60</f>
        <v>5.2.56</v>
      </c>
      <c r="D377" s="47" t="str">
        <f>VLOOKUP(C377,'PC Despesas'!$F$4:$G$103,2,FALSE)</f>
        <v>-</v>
      </c>
      <c r="E377" s="63">
        <f>SUMIFS(Jan!$I$5:$I$605,Jan!$U$5:$U$605,"Despesa",Jan!$G$5:$G$605,DRE!$D377)</f>
        <v>0</v>
      </c>
      <c r="F377" s="63">
        <f>SUMIFS(Fev!$I$5:$I$605,Fev!$U$5:$U$605,"Despesa",Fev!$G$5:$G$605,DRE!$D377)</f>
        <v>0</v>
      </c>
      <c r="G377" s="63">
        <f>SUMIFS(Mar!$I$5:$I$605,Mar!$U$5:$U$605,"Despesa",Mar!$G$5:$G$605,DRE!$D377)</f>
        <v>0</v>
      </c>
      <c r="H377" s="63">
        <f>SUMIFS(Abr!$I$5:$I$605,Abr!$U$5:$U$605,"Despesa",Abr!$G$5:$G$605,DRE!$D377)</f>
        <v>0</v>
      </c>
      <c r="I377" s="63">
        <f>SUMIFS(Mai!$I$5:$I$605,Mai!$U$5:$U$605,"Despesa",Mai!$G$5:$G$605,DRE!$D377)</f>
        <v>0</v>
      </c>
      <c r="J377" s="63">
        <f>SUMIFS(Jun!$I$5:$I$605,Jun!$U$5:$U$605,"Despesa",Jun!$G$5:$G$605,DRE!$D377)</f>
        <v>0</v>
      </c>
      <c r="K377" s="63">
        <f>SUMIFS(Jul!$I$5:$I$605,Jul!$U$5:$U$605,"Despesa",Jul!$G$5:$G$605,DRE!$D377)</f>
        <v>0</v>
      </c>
      <c r="L377" s="63">
        <f>SUMIFS(Ago!$I$5:$I$605,Ago!$U$5:$U$605,"Despesa",Ago!$G$5:$G$605,DRE!$D377)</f>
        <v>0</v>
      </c>
      <c r="M377" s="63">
        <f>SUMIFS(Set!$I$5:$I$605,Set!$U$5:$U$605,"Despesa",Set!$G$5:$G$605,DRE!$D377)</f>
        <v>0</v>
      </c>
      <c r="N377" s="63">
        <f>SUMIFS(Out!$I$5:$I$605,Out!$U$5:$U$605,"Despesa",Out!$G$5:$G$605,DRE!$D377)</f>
        <v>0</v>
      </c>
      <c r="O377" s="63">
        <f>SUMIFS(Nov!$I$5:$I$605,Nov!$U$5:$U$605,"Despesa",Nov!$G$5:$G$605,DRE!$D377)</f>
        <v>0</v>
      </c>
      <c r="P377" s="63">
        <f>SUMIFS(Dez!$I$5:$I$605,Dez!$U$5:$U$605,"Despesa",Dez!$G$5:$G$605,DRE!$D377)</f>
        <v>0</v>
      </c>
      <c r="Q377" s="63">
        <f t="shared" si="21"/>
        <v>0</v>
      </c>
    </row>
    <row r="378" spans="2:17" ht="28.5" customHeight="1" thickTop="1" thickBot="1" x14ac:dyDescent="0.3">
      <c r="B378" s="85">
        <v>375</v>
      </c>
      <c r="C378" s="46" t="str">
        <f>'PC Despesas'!F61</f>
        <v>5.2.57</v>
      </c>
      <c r="D378" s="47" t="str">
        <f>VLOOKUP(C378,'PC Despesas'!$F$4:$G$103,2,FALSE)</f>
        <v>-</v>
      </c>
      <c r="E378" s="63">
        <f>SUMIFS(Jan!$I$5:$I$605,Jan!$U$5:$U$605,"Despesa",Jan!$G$5:$G$605,DRE!$D378)</f>
        <v>0</v>
      </c>
      <c r="F378" s="63">
        <f>SUMIFS(Fev!$I$5:$I$605,Fev!$U$5:$U$605,"Despesa",Fev!$G$5:$G$605,DRE!$D378)</f>
        <v>0</v>
      </c>
      <c r="G378" s="63">
        <f>SUMIFS(Mar!$I$5:$I$605,Mar!$U$5:$U$605,"Despesa",Mar!$G$5:$G$605,DRE!$D378)</f>
        <v>0</v>
      </c>
      <c r="H378" s="63">
        <f>SUMIFS(Abr!$I$5:$I$605,Abr!$U$5:$U$605,"Despesa",Abr!$G$5:$G$605,DRE!$D378)</f>
        <v>0</v>
      </c>
      <c r="I378" s="63">
        <f>SUMIFS(Mai!$I$5:$I$605,Mai!$U$5:$U$605,"Despesa",Mai!$G$5:$G$605,DRE!$D378)</f>
        <v>0</v>
      </c>
      <c r="J378" s="63">
        <f>SUMIFS(Jun!$I$5:$I$605,Jun!$U$5:$U$605,"Despesa",Jun!$G$5:$G$605,DRE!$D378)</f>
        <v>0</v>
      </c>
      <c r="K378" s="63">
        <f>SUMIFS(Jul!$I$5:$I$605,Jul!$U$5:$U$605,"Despesa",Jul!$G$5:$G$605,DRE!$D378)</f>
        <v>0</v>
      </c>
      <c r="L378" s="63">
        <f>SUMIFS(Ago!$I$5:$I$605,Ago!$U$5:$U$605,"Despesa",Ago!$G$5:$G$605,DRE!$D378)</f>
        <v>0</v>
      </c>
      <c r="M378" s="63">
        <f>SUMIFS(Set!$I$5:$I$605,Set!$U$5:$U$605,"Despesa",Set!$G$5:$G$605,DRE!$D378)</f>
        <v>0</v>
      </c>
      <c r="N378" s="63">
        <f>SUMIFS(Out!$I$5:$I$605,Out!$U$5:$U$605,"Despesa",Out!$G$5:$G$605,DRE!$D378)</f>
        <v>0</v>
      </c>
      <c r="O378" s="63">
        <f>SUMIFS(Nov!$I$5:$I$605,Nov!$U$5:$U$605,"Despesa",Nov!$G$5:$G$605,DRE!$D378)</f>
        <v>0</v>
      </c>
      <c r="P378" s="63">
        <f>SUMIFS(Dez!$I$5:$I$605,Dez!$U$5:$U$605,"Despesa",Dez!$G$5:$G$605,DRE!$D378)</f>
        <v>0</v>
      </c>
      <c r="Q378" s="63">
        <f t="shared" si="21"/>
        <v>0</v>
      </c>
    </row>
    <row r="379" spans="2:17" ht="28.5" customHeight="1" thickTop="1" thickBot="1" x14ac:dyDescent="0.3">
      <c r="B379" s="85">
        <v>376</v>
      </c>
      <c r="C379" s="46" t="str">
        <f>'PC Despesas'!F62</f>
        <v>5.2.58</v>
      </c>
      <c r="D379" s="47" t="str">
        <f>VLOOKUP(C379,'PC Despesas'!$F$4:$G$103,2,FALSE)</f>
        <v>-</v>
      </c>
      <c r="E379" s="63">
        <f>SUMIFS(Jan!$I$5:$I$605,Jan!$U$5:$U$605,"Despesa",Jan!$G$5:$G$605,DRE!$D379)</f>
        <v>0</v>
      </c>
      <c r="F379" s="63">
        <f>SUMIFS(Fev!$I$5:$I$605,Fev!$U$5:$U$605,"Despesa",Fev!$G$5:$G$605,DRE!$D379)</f>
        <v>0</v>
      </c>
      <c r="G379" s="63">
        <f>SUMIFS(Mar!$I$5:$I$605,Mar!$U$5:$U$605,"Despesa",Mar!$G$5:$G$605,DRE!$D379)</f>
        <v>0</v>
      </c>
      <c r="H379" s="63">
        <f>SUMIFS(Abr!$I$5:$I$605,Abr!$U$5:$U$605,"Despesa",Abr!$G$5:$G$605,DRE!$D379)</f>
        <v>0</v>
      </c>
      <c r="I379" s="63">
        <f>SUMIFS(Mai!$I$5:$I$605,Mai!$U$5:$U$605,"Despesa",Mai!$G$5:$G$605,DRE!$D379)</f>
        <v>0</v>
      </c>
      <c r="J379" s="63">
        <f>SUMIFS(Jun!$I$5:$I$605,Jun!$U$5:$U$605,"Despesa",Jun!$G$5:$G$605,DRE!$D379)</f>
        <v>0</v>
      </c>
      <c r="K379" s="63">
        <f>SUMIFS(Jul!$I$5:$I$605,Jul!$U$5:$U$605,"Despesa",Jul!$G$5:$G$605,DRE!$D379)</f>
        <v>0</v>
      </c>
      <c r="L379" s="63">
        <f>SUMIFS(Ago!$I$5:$I$605,Ago!$U$5:$U$605,"Despesa",Ago!$G$5:$G$605,DRE!$D379)</f>
        <v>0</v>
      </c>
      <c r="M379" s="63">
        <f>SUMIFS(Set!$I$5:$I$605,Set!$U$5:$U$605,"Despesa",Set!$G$5:$G$605,DRE!$D379)</f>
        <v>0</v>
      </c>
      <c r="N379" s="63">
        <f>SUMIFS(Out!$I$5:$I$605,Out!$U$5:$U$605,"Despesa",Out!$G$5:$G$605,DRE!$D379)</f>
        <v>0</v>
      </c>
      <c r="O379" s="63">
        <f>SUMIFS(Nov!$I$5:$I$605,Nov!$U$5:$U$605,"Despesa",Nov!$G$5:$G$605,DRE!$D379)</f>
        <v>0</v>
      </c>
      <c r="P379" s="63">
        <f>SUMIFS(Dez!$I$5:$I$605,Dez!$U$5:$U$605,"Despesa",Dez!$G$5:$G$605,DRE!$D379)</f>
        <v>0</v>
      </c>
      <c r="Q379" s="63">
        <f t="shared" si="21"/>
        <v>0</v>
      </c>
    </row>
    <row r="380" spans="2:17" ht="28.5" customHeight="1" thickTop="1" thickBot="1" x14ac:dyDescent="0.3">
      <c r="B380" s="85">
        <v>377</v>
      </c>
      <c r="C380" s="46" t="str">
        <f>'PC Despesas'!F63</f>
        <v>5.2.59</v>
      </c>
      <c r="D380" s="47" t="str">
        <f>VLOOKUP(C380,'PC Despesas'!$F$4:$G$103,2,FALSE)</f>
        <v>-</v>
      </c>
      <c r="E380" s="63">
        <f>SUMIFS(Jan!$I$5:$I$605,Jan!$U$5:$U$605,"Despesa",Jan!$G$5:$G$605,DRE!$D380)</f>
        <v>0</v>
      </c>
      <c r="F380" s="63">
        <f>SUMIFS(Fev!$I$5:$I$605,Fev!$U$5:$U$605,"Despesa",Fev!$G$5:$G$605,DRE!$D380)</f>
        <v>0</v>
      </c>
      <c r="G380" s="63">
        <f>SUMIFS(Mar!$I$5:$I$605,Mar!$U$5:$U$605,"Despesa",Mar!$G$5:$G$605,DRE!$D380)</f>
        <v>0</v>
      </c>
      <c r="H380" s="63">
        <f>SUMIFS(Abr!$I$5:$I$605,Abr!$U$5:$U$605,"Despesa",Abr!$G$5:$G$605,DRE!$D380)</f>
        <v>0</v>
      </c>
      <c r="I380" s="63">
        <f>SUMIFS(Mai!$I$5:$I$605,Mai!$U$5:$U$605,"Despesa",Mai!$G$5:$G$605,DRE!$D380)</f>
        <v>0</v>
      </c>
      <c r="J380" s="63">
        <f>SUMIFS(Jun!$I$5:$I$605,Jun!$U$5:$U$605,"Despesa",Jun!$G$5:$G$605,DRE!$D380)</f>
        <v>0</v>
      </c>
      <c r="K380" s="63">
        <f>SUMIFS(Jul!$I$5:$I$605,Jul!$U$5:$U$605,"Despesa",Jul!$G$5:$G$605,DRE!$D380)</f>
        <v>0</v>
      </c>
      <c r="L380" s="63">
        <f>SUMIFS(Ago!$I$5:$I$605,Ago!$U$5:$U$605,"Despesa",Ago!$G$5:$G$605,DRE!$D380)</f>
        <v>0</v>
      </c>
      <c r="M380" s="63">
        <f>SUMIFS(Set!$I$5:$I$605,Set!$U$5:$U$605,"Despesa",Set!$G$5:$G$605,DRE!$D380)</f>
        <v>0</v>
      </c>
      <c r="N380" s="63">
        <f>SUMIFS(Out!$I$5:$I$605,Out!$U$5:$U$605,"Despesa",Out!$G$5:$G$605,DRE!$D380)</f>
        <v>0</v>
      </c>
      <c r="O380" s="63">
        <f>SUMIFS(Nov!$I$5:$I$605,Nov!$U$5:$U$605,"Despesa",Nov!$G$5:$G$605,DRE!$D380)</f>
        <v>0</v>
      </c>
      <c r="P380" s="63">
        <f>SUMIFS(Dez!$I$5:$I$605,Dez!$U$5:$U$605,"Despesa",Dez!$G$5:$G$605,DRE!$D380)</f>
        <v>0</v>
      </c>
      <c r="Q380" s="63">
        <f t="shared" si="21"/>
        <v>0</v>
      </c>
    </row>
    <row r="381" spans="2:17" ht="28.5" customHeight="1" thickTop="1" thickBot="1" x14ac:dyDescent="0.3">
      <c r="B381" s="85">
        <v>378</v>
      </c>
      <c r="C381" s="46" t="str">
        <f>'PC Despesas'!F64</f>
        <v>5.2.60</v>
      </c>
      <c r="D381" s="47" t="str">
        <f>VLOOKUP(C381,'PC Despesas'!$F$4:$G$103,2,FALSE)</f>
        <v>-</v>
      </c>
      <c r="E381" s="63">
        <f>SUMIFS(Jan!$I$5:$I$605,Jan!$U$5:$U$605,"Despesa",Jan!$G$5:$G$605,DRE!$D381)</f>
        <v>0</v>
      </c>
      <c r="F381" s="63">
        <f>SUMIFS(Fev!$I$5:$I$605,Fev!$U$5:$U$605,"Despesa",Fev!$G$5:$G$605,DRE!$D381)</f>
        <v>0</v>
      </c>
      <c r="G381" s="63">
        <f>SUMIFS(Mar!$I$5:$I$605,Mar!$U$5:$U$605,"Despesa",Mar!$G$5:$G$605,DRE!$D381)</f>
        <v>0</v>
      </c>
      <c r="H381" s="63">
        <f>SUMIFS(Abr!$I$5:$I$605,Abr!$U$5:$U$605,"Despesa",Abr!$G$5:$G$605,DRE!$D381)</f>
        <v>0</v>
      </c>
      <c r="I381" s="63">
        <f>SUMIFS(Mai!$I$5:$I$605,Mai!$U$5:$U$605,"Despesa",Mai!$G$5:$G$605,DRE!$D381)</f>
        <v>0</v>
      </c>
      <c r="J381" s="63">
        <f>SUMIFS(Jun!$I$5:$I$605,Jun!$U$5:$U$605,"Despesa",Jun!$G$5:$G$605,DRE!$D381)</f>
        <v>0</v>
      </c>
      <c r="K381" s="63">
        <f>SUMIFS(Jul!$I$5:$I$605,Jul!$U$5:$U$605,"Despesa",Jul!$G$5:$G$605,DRE!$D381)</f>
        <v>0</v>
      </c>
      <c r="L381" s="63">
        <f>SUMIFS(Ago!$I$5:$I$605,Ago!$U$5:$U$605,"Despesa",Ago!$G$5:$G$605,DRE!$D381)</f>
        <v>0</v>
      </c>
      <c r="M381" s="63">
        <f>SUMIFS(Set!$I$5:$I$605,Set!$U$5:$U$605,"Despesa",Set!$G$5:$G$605,DRE!$D381)</f>
        <v>0</v>
      </c>
      <c r="N381" s="63">
        <f>SUMIFS(Out!$I$5:$I$605,Out!$U$5:$U$605,"Despesa",Out!$G$5:$G$605,DRE!$D381)</f>
        <v>0</v>
      </c>
      <c r="O381" s="63">
        <f>SUMIFS(Nov!$I$5:$I$605,Nov!$U$5:$U$605,"Despesa",Nov!$G$5:$G$605,DRE!$D381)</f>
        <v>0</v>
      </c>
      <c r="P381" s="63">
        <f>SUMIFS(Dez!$I$5:$I$605,Dez!$U$5:$U$605,"Despesa",Dez!$G$5:$G$605,DRE!$D381)</f>
        <v>0</v>
      </c>
      <c r="Q381" s="63">
        <f t="shared" si="21"/>
        <v>0</v>
      </c>
    </row>
    <row r="382" spans="2:17" ht="28.5" customHeight="1" thickTop="1" thickBot="1" x14ac:dyDescent="0.3">
      <c r="B382" s="85">
        <v>379</v>
      </c>
      <c r="C382" s="46" t="str">
        <f>'PC Despesas'!F65</f>
        <v>5.2.61</v>
      </c>
      <c r="D382" s="47" t="str">
        <f>VLOOKUP(C382,'PC Despesas'!$F$4:$G$103,2,FALSE)</f>
        <v>-</v>
      </c>
      <c r="E382" s="63">
        <f>SUMIFS(Jan!$I$5:$I$605,Jan!$U$5:$U$605,"Despesa",Jan!$G$5:$G$605,DRE!$D382)</f>
        <v>0</v>
      </c>
      <c r="F382" s="63">
        <f>SUMIFS(Fev!$I$5:$I$605,Fev!$U$5:$U$605,"Despesa",Fev!$G$5:$G$605,DRE!$D382)</f>
        <v>0</v>
      </c>
      <c r="G382" s="63">
        <f>SUMIFS(Mar!$I$5:$I$605,Mar!$U$5:$U$605,"Despesa",Mar!$G$5:$G$605,DRE!$D382)</f>
        <v>0</v>
      </c>
      <c r="H382" s="63">
        <f>SUMIFS(Abr!$I$5:$I$605,Abr!$U$5:$U$605,"Despesa",Abr!$G$5:$G$605,DRE!$D382)</f>
        <v>0</v>
      </c>
      <c r="I382" s="63">
        <f>SUMIFS(Mai!$I$5:$I$605,Mai!$U$5:$U$605,"Despesa",Mai!$G$5:$G$605,DRE!$D382)</f>
        <v>0</v>
      </c>
      <c r="J382" s="63">
        <f>SUMIFS(Jun!$I$5:$I$605,Jun!$U$5:$U$605,"Despesa",Jun!$G$5:$G$605,DRE!$D382)</f>
        <v>0</v>
      </c>
      <c r="K382" s="63">
        <f>SUMIFS(Jul!$I$5:$I$605,Jul!$U$5:$U$605,"Despesa",Jul!$G$5:$G$605,DRE!$D382)</f>
        <v>0</v>
      </c>
      <c r="L382" s="63">
        <f>SUMIFS(Ago!$I$5:$I$605,Ago!$U$5:$U$605,"Despesa",Ago!$G$5:$G$605,DRE!$D382)</f>
        <v>0</v>
      </c>
      <c r="M382" s="63">
        <f>SUMIFS(Set!$I$5:$I$605,Set!$U$5:$U$605,"Despesa",Set!$G$5:$G$605,DRE!$D382)</f>
        <v>0</v>
      </c>
      <c r="N382" s="63">
        <f>SUMIFS(Out!$I$5:$I$605,Out!$U$5:$U$605,"Despesa",Out!$G$5:$G$605,DRE!$D382)</f>
        <v>0</v>
      </c>
      <c r="O382" s="63">
        <f>SUMIFS(Nov!$I$5:$I$605,Nov!$U$5:$U$605,"Despesa",Nov!$G$5:$G$605,DRE!$D382)</f>
        <v>0</v>
      </c>
      <c r="P382" s="63">
        <f>SUMIFS(Dez!$I$5:$I$605,Dez!$U$5:$U$605,"Despesa",Dez!$G$5:$G$605,DRE!$D382)</f>
        <v>0</v>
      </c>
      <c r="Q382" s="63">
        <f t="shared" si="21"/>
        <v>0</v>
      </c>
    </row>
    <row r="383" spans="2:17" ht="28.5" customHeight="1" thickTop="1" thickBot="1" x14ac:dyDescent="0.3">
      <c r="B383" s="85">
        <v>380</v>
      </c>
      <c r="C383" s="46" t="str">
        <f>'PC Despesas'!F66</f>
        <v>5.2.62</v>
      </c>
      <c r="D383" s="47" t="str">
        <f>VLOOKUP(C383,'PC Despesas'!$F$4:$G$103,2,FALSE)</f>
        <v>-</v>
      </c>
      <c r="E383" s="63">
        <f>SUMIFS(Jan!$I$5:$I$605,Jan!$U$5:$U$605,"Despesa",Jan!$G$5:$G$605,DRE!$D383)</f>
        <v>0</v>
      </c>
      <c r="F383" s="63">
        <f>SUMIFS(Fev!$I$5:$I$605,Fev!$U$5:$U$605,"Despesa",Fev!$G$5:$G$605,DRE!$D383)</f>
        <v>0</v>
      </c>
      <c r="G383" s="63">
        <f>SUMIFS(Mar!$I$5:$I$605,Mar!$U$5:$U$605,"Despesa",Mar!$G$5:$G$605,DRE!$D383)</f>
        <v>0</v>
      </c>
      <c r="H383" s="63">
        <f>SUMIFS(Abr!$I$5:$I$605,Abr!$U$5:$U$605,"Despesa",Abr!$G$5:$G$605,DRE!$D383)</f>
        <v>0</v>
      </c>
      <c r="I383" s="63">
        <f>SUMIFS(Mai!$I$5:$I$605,Mai!$U$5:$U$605,"Despesa",Mai!$G$5:$G$605,DRE!$D383)</f>
        <v>0</v>
      </c>
      <c r="J383" s="63">
        <f>SUMIFS(Jun!$I$5:$I$605,Jun!$U$5:$U$605,"Despesa",Jun!$G$5:$G$605,DRE!$D383)</f>
        <v>0</v>
      </c>
      <c r="K383" s="63">
        <f>SUMIFS(Jul!$I$5:$I$605,Jul!$U$5:$U$605,"Despesa",Jul!$G$5:$G$605,DRE!$D383)</f>
        <v>0</v>
      </c>
      <c r="L383" s="63">
        <f>SUMIFS(Ago!$I$5:$I$605,Ago!$U$5:$U$605,"Despesa",Ago!$G$5:$G$605,DRE!$D383)</f>
        <v>0</v>
      </c>
      <c r="M383" s="63">
        <f>SUMIFS(Set!$I$5:$I$605,Set!$U$5:$U$605,"Despesa",Set!$G$5:$G$605,DRE!$D383)</f>
        <v>0</v>
      </c>
      <c r="N383" s="63">
        <f>SUMIFS(Out!$I$5:$I$605,Out!$U$5:$U$605,"Despesa",Out!$G$5:$G$605,DRE!$D383)</f>
        <v>0</v>
      </c>
      <c r="O383" s="63">
        <f>SUMIFS(Nov!$I$5:$I$605,Nov!$U$5:$U$605,"Despesa",Nov!$G$5:$G$605,DRE!$D383)</f>
        <v>0</v>
      </c>
      <c r="P383" s="63">
        <f>SUMIFS(Dez!$I$5:$I$605,Dez!$U$5:$U$605,"Despesa",Dez!$G$5:$G$605,DRE!$D383)</f>
        <v>0</v>
      </c>
      <c r="Q383" s="63">
        <f t="shared" si="21"/>
        <v>0</v>
      </c>
    </row>
    <row r="384" spans="2:17" ht="28.5" customHeight="1" thickTop="1" thickBot="1" x14ac:dyDescent="0.3">
      <c r="B384" s="85">
        <v>381</v>
      </c>
      <c r="C384" s="46" t="str">
        <f>'PC Despesas'!F67</f>
        <v>5.2.63</v>
      </c>
      <c r="D384" s="47" t="str">
        <f>VLOOKUP(C384,'PC Despesas'!$F$4:$G$103,2,FALSE)</f>
        <v>-</v>
      </c>
      <c r="E384" s="63">
        <f>SUMIFS(Jan!$I$5:$I$605,Jan!$U$5:$U$605,"Despesa",Jan!$G$5:$G$605,DRE!$D384)</f>
        <v>0</v>
      </c>
      <c r="F384" s="63">
        <f>SUMIFS(Fev!$I$5:$I$605,Fev!$U$5:$U$605,"Despesa",Fev!$G$5:$G$605,DRE!$D384)</f>
        <v>0</v>
      </c>
      <c r="G384" s="63">
        <f>SUMIFS(Mar!$I$5:$I$605,Mar!$U$5:$U$605,"Despesa",Mar!$G$5:$G$605,DRE!$D384)</f>
        <v>0</v>
      </c>
      <c r="H384" s="63">
        <f>SUMIFS(Abr!$I$5:$I$605,Abr!$U$5:$U$605,"Despesa",Abr!$G$5:$G$605,DRE!$D384)</f>
        <v>0</v>
      </c>
      <c r="I384" s="63">
        <f>SUMIFS(Mai!$I$5:$I$605,Mai!$U$5:$U$605,"Despesa",Mai!$G$5:$G$605,DRE!$D384)</f>
        <v>0</v>
      </c>
      <c r="J384" s="63">
        <f>SUMIFS(Jun!$I$5:$I$605,Jun!$U$5:$U$605,"Despesa",Jun!$G$5:$G$605,DRE!$D384)</f>
        <v>0</v>
      </c>
      <c r="K384" s="63">
        <f>SUMIFS(Jul!$I$5:$I$605,Jul!$U$5:$U$605,"Despesa",Jul!$G$5:$G$605,DRE!$D384)</f>
        <v>0</v>
      </c>
      <c r="L384" s="63">
        <f>SUMIFS(Ago!$I$5:$I$605,Ago!$U$5:$U$605,"Despesa",Ago!$G$5:$G$605,DRE!$D384)</f>
        <v>0</v>
      </c>
      <c r="M384" s="63">
        <f>SUMIFS(Set!$I$5:$I$605,Set!$U$5:$U$605,"Despesa",Set!$G$5:$G$605,DRE!$D384)</f>
        <v>0</v>
      </c>
      <c r="N384" s="63">
        <f>SUMIFS(Out!$I$5:$I$605,Out!$U$5:$U$605,"Despesa",Out!$G$5:$G$605,DRE!$D384)</f>
        <v>0</v>
      </c>
      <c r="O384" s="63">
        <f>SUMIFS(Nov!$I$5:$I$605,Nov!$U$5:$U$605,"Despesa",Nov!$G$5:$G$605,DRE!$D384)</f>
        <v>0</v>
      </c>
      <c r="P384" s="63">
        <f>SUMIFS(Dez!$I$5:$I$605,Dez!$U$5:$U$605,"Despesa",Dez!$G$5:$G$605,DRE!$D384)</f>
        <v>0</v>
      </c>
      <c r="Q384" s="63">
        <f t="shared" si="21"/>
        <v>0</v>
      </c>
    </row>
    <row r="385" spans="2:17" ht="28.5" customHeight="1" thickTop="1" thickBot="1" x14ac:dyDescent="0.3">
      <c r="B385" s="85">
        <v>382</v>
      </c>
      <c r="C385" s="46" t="str">
        <f>'PC Despesas'!F68</f>
        <v>5.2.64</v>
      </c>
      <c r="D385" s="47" t="str">
        <f>VLOOKUP(C385,'PC Despesas'!$F$4:$G$103,2,FALSE)</f>
        <v>-</v>
      </c>
      <c r="E385" s="63">
        <f>SUMIFS(Jan!$I$5:$I$605,Jan!$U$5:$U$605,"Despesa",Jan!$G$5:$G$605,DRE!$D385)</f>
        <v>0</v>
      </c>
      <c r="F385" s="63">
        <f>SUMIFS(Fev!$I$5:$I$605,Fev!$U$5:$U$605,"Despesa",Fev!$G$5:$G$605,DRE!$D385)</f>
        <v>0</v>
      </c>
      <c r="G385" s="63">
        <f>SUMIFS(Mar!$I$5:$I$605,Mar!$U$5:$U$605,"Despesa",Mar!$G$5:$G$605,DRE!$D385)</f>
        <v>0</v>
      </c>
      <c r="H385" s="63">
        <f>SUMIFS(Abr!$I$5:$I$605,Abr!$U$5:$U$605,"Despesa",Abr!$G$5:$G$605,DRE!$D385)</f>
        <v>0</v>
      </c>
      <c r="I385" s="63">
        <f>SUMIFS(Mai!$I$5:$I$605,Mai!$U$5:$U$605,"Despesa",Mai!$G$5:$G$605,DRE!$D385)</f>
        <v>0</v>
      </c>
      <c r="J385" s="63">
        <f>SUMIFS(Jun!$I$5:$I$605,Jun!$U$5:$U$605,"Despesa",Jun!$G$5:$G$605,DRE!$D385)</f>
        <v>0</v>
      </c>
      <c r="K385" s="63">
        <f>SUMIFS(Jul!$I$5:$I$605,Jul!$U$5:$U$605,"Despesa",Jul!$G$5:$G$605,DRE!$D385)</f>
        <v>0</v>
      </c>
      <c r="L385" s="63">
        <f>SUMIFS(Ago!$I$5:$I$605,Ago!$U$5:$U$605,"Despesa",Ago!$G$5:$G$605,DRE!$D385)</f>
        <v>0</v>
      </c>
      <c r="M385" s="63">
        <f>SUMIFS(Set!$I$5:$I$605,Set!$U$5:$U$605,"Despesa",Set!$G$5:$G$605,DRE!$D385)</f>
        <v>0</v>
      </c>
      <c r="N385" s="63">
        <f>SUMIFS(Out!$I$5:$I$605,Out!$U$5:$U$605,"Despesa",Out!$G$5:$G$605,DRE!$D385)</f>
        <v>0</v>
      </c>
      <c r="O385" s="63">
        <f>SUMIFS(Nov!$I$5:$I$605,Nov!$U$5:$U$605,"Despesa",Nov!$G$5:$G$605,DRE!$D385)</f>
        <v>0</v>
      </c>
      <c r="P385" s="63">
        <f>SUMIFS(Dez!$I$5:$I$605,Dez!$U$5:$U$605,"Despesa",Dez!$G$5:$G$605,DRE!$D385)</f>
        <v>0</v>
      </c>
      <c r="Q385" s="63">
        <f t="shared" si="21"/>
        <v>0</v>
      </c>
    </row>
    <row r="386" spans="2:17" ht="28.5" customHeight="1" thickTop="1" thickBot="1" x14ac:dyDescent="0.3">
      <c r="B386" s="85">
        <v>383</v>
      </c>
      <c r="C386" s="46" t="str">
        <f>'PC Despesas'!F69</f>
        <v>5.2.65</v>
      </c>
      <c r="D386" s="47" t="str">
        <f>VLOOKUP(C386,'PC Despesas'!$F$4:$G$103,2,FALSE)</f>
        <v>-</v>
      </c>
      <c r="E386" s="63">
        <f>SUMIFS(Jan!$I$5:$I$605,Jan!$U$5:$U$605,"Despesa",Jan!$G$5:$G$605,DRE!$D386)</f>
        <v>0</v>
      </c>
      <c r="F386" s="63">
        <f>SUMIFS(Fev!$I$5:$I$605,Fev!$U$5:$U$605,"Despesa",Fev!$G$5:$G$605,DRE!$D386)</f>
        <v>0</v>
      </c>
      <c r="G386" s="63">
        <f>SUMIFS(Mar!$I$5:$I$605,Mar!$U$5:$U$605,"Despesa",Mar!$G$5:$G$605,DRE!$D386)</f>
        <v>0</v>
      </c>
      <c r="H386" s="63">
        <f>SUMIFS(Abr!$I$5:$I$605,Abr!$U$5:$U$605,"Despesa",Abr!$G$5:$G$605,DRE!$D386)</f>
        <v>0</v>
      </c>
      <c r="I386" s="63">
        <f>SUMIFS(Mai!$I$5:$I$605,Mai!$U$5:$U$605,"Despesa",Mai!$G$5:$G$605,DRE!$D386)</f>
        <v>0</v>
      </c>
      <c r="J386" s="63">
        <f>SUMIFS(Jun!$I$5:$I$605,Jun!$U$5:$U$605,"Despesa",Jun!$G$5:$G$605,DRE!$D386)</f>
        <v>0</v>
      </c>
      <c r="K386" s="63">
        <f>SUMIFS(Jul!$I$5:$I$605,Jul!$U$5:$U$605,"Despesa",Jul!$G$5:$G$605,DRE!$D386)</f>
        <v>0</v>
      </c>
      <c r="L386" s="63">
        <f>SUMIFS(Ago!$I$5:$I$605,Ago!$U$5:$U$605,"Despesa",Ago!$G$5:$G$605,DRE!$D386)</f>
        <v>0</v>
      </c>
      <c r="M386" s="63">
        <f>SUMIFS(Set!$I$5:$I$605,Set!$U$5:$U$605,"Despesa",Set!$G$5:$G$605,DRE!$D386)</f>
        <v>0</v>
      </c>
      <c r="N386" s="63">
        <f>SUMIFS(Out!$I$5:$I$605,Out!$U$5:$U$605,"Despesa",Out!$G$5:$G$605,DRE!$D386)</f>
        <v>0</v>
      </c>
      <c r="O386" s="63">
        <f>SUMIFS(Nov!$I$5:$I$605,Nov!$U$5:$U$605,"Despesa",Nov!$G$5:$G$605,DRE!$D386)</f>
        <v>0</v>
      </c>
      <c r="P386" s="63">
        <f>SUMIFS(Dez!$I$5:$I$605,Dez!$U$5:$U$605,"Despesa",Dez!$G$5:$G$605,DRE!$D386)</f>
        <v>0</v>
      </c>
      <c r="Q386" s="63">
        <f t="shared" si="21"/>
        <v>0</v>
      </c>
    </row>
    <row r="387" spans="2:17" ht="28.5" customHeight="1" thickTop="1" thickBot="1" x14ac:dyDescent="0.3">
      <c r="B387" s="85">
        <v>384</v>
      </c>
      <c r="C387" s="46" t="str">
        <f>'PC Despesas'!F70</f>
        <v>5.2.66</v>
      </c>
      <c r="D387" s="47" t="str">
        <f>VLOOKUP(C387,'PC Despesas'!$F$4:$G$103,2,FALSE)</f>
        <v>-</v>
      </c>
      <c r="E387" s="63">
        <f>SUMIFS(Jan!$I$5:$I$605,Jan!$U$5:$U$605,"Despesa",Jan!$G$5:$G$605,DRE!$D387)</f>
        <v>0</v>
      </c>
      <c r="F387" s="63">
        <f>SUMIFS(Fev!$I$5:$I$605,Fev!$U$5:$U$605,"Despesa",Fev!$G$5:$G$605,DRE!$D387)</f>
        <v>0</v>
      </c>
      <c r="G387" s="63">
        <f>SUMIFS(Mar!$I$5:$I$605,Mar!$U$5:$U$605,"Despesa",Mar!$G$5:$G$605,DRE!$D387)</f>
        <v>0</v>
      </c>
      <c r="H387" s="63">
        <f>SUMIFS(Abr!$I$5:$I$605,Abr!$U$5:$U$605,"Despesa",Abr!$G$5:$G$605,DRE!$D387)</f>
        <v>0</v>
      </c>
      <c r="I387" s="63">
        <f>SUMIFS(Mai!$I$5:$I$605,Mai!$U$5:$U$605,"Despesa",Mai!$G$5:$G$605,DRE!$D387)</f>
        <v>0</v>
      </c>
      <c r="J387" s="63">
        <f>SUMIFS(Jun!$I$5:$I$605,Jun!$U$5:$U$605,"Despesa",Jun!$G$5:$G$605,DRE!$D387)</f>
        <v>0</v>
      </c>
      <c r="K387" s="63">
        <f>SUMIFS(Jul!$I$5:$I$605,Jul!$U$5:$U$605,"Despesa",Jul!$G$5:$G$605,DRE!$D387)</f>
        <v>0</v>
      </c>
      <c r="L387" s="63">
        <f>SUMIFS(Ago!$I$5:$I$605,Ago!$U$5:$U$605,"Despesa",Ago!$G$5:$G$605,DRE!$D387)</f>
        <v>0</v>
      </c>
      <c r="M387" s="63">
        <f>SUMIFS(Set!$I$5:$I$605,Set!$U$5:$U$605,"Despesa",Set!$G$5:$G$605,DRE!$D387)</f>
        <v>0</v>
      </c>
      <c r="N387" s="63">
        <f>SUMIFS(Out!$I$5:$I$605,Out!$U$5:$U$605,"Despesa",Out!$G$5:$G$605,DRE!$D387)</f>
        <v>0</v>
      </c>
      <c r="O387" s="63">
        <f>SUMIFS(Nov!$I$5:$I$605,Nov!$U$5:$U$605,"Despesa",Nov!$G$5:$G$605,DRE!$D387)</f>
        <v>0</v>
      </c>
      <c r="P387" s="63">
        <f>SUMIFS(Dez!$I$5:$I$605,Dez!$U$5:$U$605,"Despesa",Dez!$G$5:$G$605,DRE!$D387)</f>
        <v>0</v>
      </c>
      <c r="Q387" s="63">
        <f t="shared" ref="Q387:Q420" si="22">SUM(E387:P387)</f>
        <v>0</v>
      </c>
    </row>
    <row r="388" spans="2:17" ht="28.5" customHeight="1" thickTop="1" thickBot="1" x14ac:dyDescent="0.3">
      <c r="B388" s="85">
        <v>385</v>
      </c>
      <c r="C388" s="46" t="str">
        <f>'PC Despesas'!F71</f>
        <v>5.2.67</v>
      </c>
      <c r="D388" s="47" t="str">
        <f>VLOOKUP(C388,'PC Despesas'!$F$4:$G$103,2,FALSE)</f>
        <v>-</v>
      </c>
      <c r="E388" s="63">
        <f>SUMIFS(Jan!$I$5:$I$605,Jan!$U$5:$U$605,"Despesa",Jan!$G$5:$G$605,DRE!$D388)</f>
        <v>0</v>
      </c>
      <c r="F388" s="63">
        <f>SUMIFS(Fev!$I$5:$I$605,Fev!$U$5:$U$605,"Despesa",Fev!$G$5:$G$605,DRE!$D388)</f>
        <v>0</v>
      </c>
      <c r="G388" s="63">
        <f>SUMIFS(Mar!$I$5:$I$605,Mar!$U$5:$U$605,"Despesa",Mar!$G$5:$G$605,DRE!$D388)</f>
        <v>0</v>
      </c>
      <c r="H388" s="63">
        <f>SUMIFS(Abr!$I$5:$I$605,Abr!$U$5:$U$605,"Despesa",Abr!$G$5:$G$605,DRE!$D388)</f>
        <v>0</v>
      </c>
      <c r="I388" s="63">
        <f>SUMIFS(Mai!$I$5:$I$605,Mai!$U$5:$U$605,"Despesa",Mai!$G$5:$G$605,DRE!$D388)</f>
        <v>0</v>
      </c>
      <c r="J388" s="63">
        <f>SUMIFS(Jun!$I$5:$I$605,Jun!$U$5:$U$605,"Despesa",Jun!$G$5:$G$605,DRE!$D388)</f>
        <v>0</v>
      </c>
      <c r="K388" s="63">
        <f>SUMIFS(Jul!$I$5:$I$605,Jul!$U$5:$U$605,"Despesa",Jul!$G$5:$G$605,DRE!$D388)</f>
        <v>0</v>
      </c>
      <c r="L388" s="63">
        <f>SUMIFS(Ago!$I$5:$I$605,Ago!$U$5:$U$605,"Despesa",Ago!$G$5:$G$605,DRE!$D388)</f>
        <v>0</v>
      </c>
      <c r="M388" s="63">
        <f>SUMIFS(Set!$I$5:$I$605,Set!$U$5:$U$605,"Despesa",Set!$G$5:$G$605,DRE!$D388)</f>
        <v>0</v>
      </c>
      <c r="N388" s="63">
        <f>SUMIFS(Out!$I$5:$I$605,Out!$U$5:$U$605,"Despesa",Out!$G$5:$G$605,DRE!$D388)</f>
        <v>0</v>
      </c>
      <c r="O388" s="63">
        <f>SUMIFS(Nov!$I$5:$I$605,Nov!$U$5:$U$605,"Despesa",Nov!$G$5:$G$605,DRE!$D388)</f>
        <v>0</v>
      </c>
      <c r="P388" s="63">
        <f>SUMIFS(Dez!$I$5:$I$605,Dez!$U$5:$U$605,"Despesa",Dez!$G$5:$G$605,DRE!$D388)</f>
        <v>0</v>
      </c>
      <c r="Q388" s="63">
        <f t="shared" si="22"/>
        <v>0</v>
      </c>
    </row>
    <row r="389" spans="2:17" ht="28.5" customHeight="1" thickTop="1" thickBot="1" x14ac:dyDescent="0.3">
      <c r="B389" s="85">
        <v>386</v>
      </c>
      <c r="C389" s="46" t="str">
        <f>'PC Despesas'!F72</f>
        <v>5.2.68</v>
      </c>
      <c r="D389" s="47" t="str">
        <f>VLOOKUP(C389,'PC Despesas'!$F$4:$G$103,2,FALSE)</f>
        <v>-</v>
      </c>
      <c r="E389" s="63">
        <f>SUMIFS(Jan!$I$5:$I$605,Jan!$U$5:$U$605,"Despesa",Jan!$G$5:$G$605,DRE!$D389)</f>
        <v>0</v>
      </c>
      <c r="F389" s="63">
        <f>SUMIFS(Fev!$I$5:$I$605,Fev!$U$5:$U$605,"Despesa",Fev!$G$5:$G$605,DRE!$D389)</f>
        <v>0</v>
      </c>
      <c r="G389" s="63">
        <f>SUMIFS(Mar!$I$5:$I$605,Mar!$U$5:$U$605,"Despesa",Mar!$G$5:$G$605,DRE!$D389)</f>
        <v>0</v>
      </c>
      <c r="H389" s="63">
        <f>SUMIFS(Abr!$I$5:$I$605,Abr!$U$5:$U$605,"Despesa",Abr!$G$5:$G$605,DRE!$D389)</f>
        <v>0</v>
      </c>
      <c r="I389" s="63">
        <f>SUMIFS(Mai!$I$5:$I$605,Mai!$U$5:$U$605,"Despesa",Mai!$G$5:$G$605,DRE!$D389)</f>
        <v>0</v>
      </c>
      <c r="J389" s="63">
        <f>SUMIFS(Jun!$I$5:$I$605,Jun!$U$5:$U$605,"Despesa",Jun!$G$5:$G$605,DRE!$D389)</f>
        <v>0</v>
      </c>
      <c r="K389" s="63">
        <f>SUMIFS(Jul!$I$5:$I$605,Jul!$U$5:$U$605,"Despesa",Jul!$G$5:$G$605,DRE!$D389)</f>
        <v>0</v>
      </c>
      <c r="L389" s="63">
        <f>SUMIFS(Ago!$I$5:$I$605,Ago!$U$5:$U$605,"Despesa",Ago!$G$5:$G$605,DRE!$D389)</f>
        <v>0</v>
      </c>
      <c r="M389" s="63">
        <f>SUMIFS(Set!$I$5:$I$605,Set!$U$5:$U$605,"Despesa",Set!$G$5:$G$605,DRE!$D389)</f>
        <v>0</v>
      </c>
      <c r="N389" s="63">
        <f>SUMIFS(Out!$I$5:$I$605,Out!$U$5:$U$605,"Despesa",Out!$G$5:$G$605,DRE!$D389)</f>
        <v>0</v>
      </c>
      <c r="O389" s="63">
        <f>SUMIFS(Nov!$I$5:$I$605,Nov!$U$5:$U$605,"Despesa",Nov!$G$5:$G$605,DRE!$D389)</f>
        <v>0</v>
      </c>
      <c r="P389" s="63">
        <f>SUMIFS(Dez!$I$5:$I$605,Dez!$U$5:$U$605,"Despesa",Dez!$G$5:$G$605,DRE!$D389)</f>
        <v>0</v>
      </c>
      <c r="Q389" s="63">
        <f t="shared" si="22"/>
        <v>0</v>
      </c>
    </row>
    <row r="390" spans="2:17" ht="28.5" customHeight="1" thickTop="1" thickBot="1" x14ac:dyDescent="0.3">
      <c r="B390" s="85">
        <v>387</v>
      </c>
      <c r="C390" s="46" t="str">
        <f>'PC Despesas'!F73</f>
        <v>5.2.69</v>
      </c>
      <c r="D390" s="47" t="str">
        <f>VLOOKUP(C390,'PC Despesas'!$F$4:$G$103,2,FALSE)</f>
        <v>-</v>
      </c>
      <c r="E390" s="63">
        <f>SUMIFS(Jan!$I$5:$I$605,Jan!$U$5:$U$605,"Despesa",Jan!$G$5:$G$605,DRE!$D390)</f>
        <v>0</v>
      </c>
      <c r="F390" s="63">
        <f>SUMIFS(Fev!$I$5:$I$605,Fev!$U$5:$U$605,"Despesa",Fev!$G$5:$G$605,DRE!$D390)</f>
        <v>0</v>
      </c>
      <c r="G390" s="63">
        <f>SUMIFS(Mar!$I$5:$I$605,Mar!$U$5:$U$605,"Despesa",Mar!$G$5:$G$605,DRE!$D390)</f>
        <v>0</v>
      </c>
      <c r="H390" s="63">
        <f>SUMIFS(Abr!$I$5:$I$605,Abr!$U$5:$U$605,"Despesa",Abr!$G$5:$G$605,DRE!$D390)</f>
        <v>0</v>
      </c>
      <c r="I390" s="63">
        <f>SUMIFS(Mai!$I$5:$I$605,Mai!$U$5:$U$605,"Despesa",Mai!$G$5:$G$605,DRE!$D390)</f>
        <v>0</v>
      </c>
      <c r="J390" s="63">
        <f>SUMIFS(Jun!$I$5:$I$605,Jun!$U$5:$U$605,"Despesa",Jun!$G$5:$G$605,DRE!$D390)</f>
        <v>0</v>
      </c>
      <c r="K390" s="63">
        <f>SUMIFS(Jul!$I$5:$I$605,Jul!$U$5:$U$605,"Despesa",Jul!$G$5:$G$605,DRE!$D390)</f>
        <v>0</v>
      </c>
      <c r="L390" s="63">
        <f>SUMIFS(Ago!$I$5:$I$605,Ago!$U$5:$U$605,"Despesa",Ago!$G$5:$G$605,DRE!$D390)</f>
        <v>0</v>
      </c>
      <c r="M390" s="63">
        <f>SUMIFS(Set!$I$5:$I$605,Set!$U$5:$U$605,"Despesa",Set!$G$5:$G$605,DRE!$D390)</f>
        <v>0</v>
      </c>
      <c r="N390" s="63">
        <f>SUMIFS(Out!$I$5:$I$605,Out!$U$5:$U$605,"Despesa",Out!$G$5:$G$605,DRE!$D390)</f>
        <v>0</v>
      </c>
      <c r="O390" s="63">
        <f>SUMIFS(Nov!$I$5:$I$605,Nov!$U$5:$U$605,"Despesa",Nov!$G$5:$G$605,DRE!$D390)</f>
        <v>0</v>
      </c>
      <c r="P390" s="63">
        <f>SUMIFS(Dez!$I$5:$I$605,Dez!$U$5:$U$605,"Despesa",Dez!$G$5:$G$605,DRE!$D390)</f>
        <v>0</v>
      </c>
      <c r="Q390" s="63">
        <f t="shared" si="22"/>
        <v>0</v>
      </c>
    </row>
    <row r="391" spans="2:17" ht="28.5" customHeight="1" thickTop="1" thickBot="1" x14ac:dyDescent="0.3">
      <c r="B391" s="85">
        <v>388</v>
      </c>
      <c r="C391" s="46" t="str">
        <f>'PC Despesas'!F74</f>
        <v>5.2.70</v>
      </c>
      <c r="D391" s="47" t="str">
        <f>VLOOKUP(C391,'PC Despesas'!$F$4:$G$103,2,FALSE)</f>
        <v>-</v>
      </c>
      <c r="E391" s="63">
        <f>SUMIFS(Jan!$I$5:$I$605,Jan!$U$5:$U$605,"Despesa",Jan!$G$5:$G$605,DRE!$D391)</f>
        <v>0</v>
      </c>
      <c r="F391" s="63">
        <f>SUMIFS(Fev!$I$5:$I$605,Fev!$U$5:$U$605,"Despesa",Fev!$G$5:$G$605,DRE!$D391)</f>
        <v>0</v>
      </c>
      <c r="G391" s="63">
        <f>SUMIFS(Mar!$I$5:$I$605,Mar!$U$5:$U$605,"Despesa",Mar!$G$5:$G$605,DRE!$D391)</f>
        <v>0</v>
      </c>
      <c r="H391" s="63">
        <f>SUMIFS(Abr!$I$5:$I$605,Abr!$U$5:$U$605,"Despesa",Abr!$G$5:$G$605,DRE!$D391)</f>
        <v>0</v>
      </c>
      <c r="I391" s="63">
        <f>SUMIFS(Mai!$I$5:$I$605,Mai!$U$5:$U$605,"Despesa",Mai!$G$5:$G$605,DRE!$D391)</f>
        <v>0</v>
      </c>
      <c r="J391" s="63">
        <f>SUMIFS(Jun!$I$5:$I$605,Jun!$U$5:$U$605,"Despesa",Jun!$G$5:$G$605,DRE!$D391)</f>
        <v>0</v>
      </c>
      <c r="K391" s="63">
        <f>SUMIFS(Jul!$I$5:$I$605,Jul!$U$5:$U$605,"Despesa",Jul!$G$5:$G$605,DRE!$D391)</f>
        <v>0</v>
      </c>
      <c r="L391" s="63">
        <f>SUMIFS(Ago!$I$5:$I$605,Ago!$U$5:$U$605,"Despesa",Ago!$G$5:$G$605,DRE!$D391)</f>
        <v>0</v>
      </c>
      <c r="M391" s="63">
        <f>SUMIFS(Set!$I$5:$I$605,Set!$U$5:$U$605,"Despesa",Set!$G$5:$G$605,DRE!$D391)</f>
        <v>0</v>
      </c>
      <c r="N391" s="63">
        <f>SUMIFS(Out!$I$5:$I$605,Out!$U$5:$U$605,"Despesa",Out!$G$5:$G$605,DRE!$D391)</f>
        <v>0</v>
      </c>
      <c r="O391" s="63">
        <f>SUMIFS(Nov!$I$5:$I$605,Nov!$U$5:$U$605,"Despesa",Nov!$G$5:$G$605,DRE!$D391)</f>
        <v>0</v>
      </c>
      <c r="P391" s="63">
        <f>SUMIFS(Dez!$I$5:$I$605,Dez!$U$5:$U$605,"Despesa",Dez!$G$5:$G$605,DRE!$D391)</f>
        <v>0</v>
      </c>
      <c r="Q391" s="63">
        <f t="shared" si="22"/>
        <v>0</v>
      </c>
    </row>
    <row r="392" spans="2:17" ht="28.5" customHeight="1" thickTop="1" thickBot="1" x14ac:dyDescent="0.3">
      <c r="B392" s="85">
        <v>389</v>
      </c>
      <c r="C392" s="46" t="str">
        <f>'PC Despesas'!F75</f>
        <v>5.2.71</v>
      </c>
      <c r="D392" s="47" t="str">
        <f>VLOOKUP(C392,'PC Despesas'!$F$4:$G$103,2,FALSE)</f>
        <v>-</v>
      </c>
      <c r="E392" s="63">
        <f>SUMIFS(Jan!$I$5:$I$605,Jan!$U$5:$U$605,"Despesa",Jan!$G$5:$G$605,DRE!$D392)</f>
        <v>0</v>
      </c>
      <c r="F392" s="63">
        <f>SUMIFS(Fev!$I$5:$I$605,Fev!$U$5:$U$605,"Despesa",Fev!$G$5:$G$605,DRE!$D392)</f>
        <v>0</v>
      </c>
      <c r="G392" s="63">
        <f>SUMIFS(Mar!$I$5:$I$605,Mar!$U$5:$U$605,"Despesa",Mar!$G$5:$G$605,DRE!$D392)</f>
        <v>0</v>
      </c>
      <c r="H392" s="63">
        <f>SUMIFS(Abr!$I$5:$I$605,Abr!$U$5:$U$605,"Despesa",Abr!$G$5:$G$605,DRE!$D392)</f>
        <v>0</v>
      </c>
      <c r="I392" s="63">
        <f>SUMIFS(Mai!$I$5:$I$605,Mai!$U$5:$U$605,"Despesa",Mai!$G$5:$G$605,DRE!$D392)</f>
        <v>0</v>
      </c>
      <c r="J392" s="63">
        <f>SUMIFS(Jun!$I$5:$I$605,Jun!$U$5:$U$605,"Despesa",Jun!$G$5:$G$605,DRE!$D392)</f>
        <v>0</v>
      </c>
      <c r="K392" s="63">
        <f>SUMIFS(Jul!$I$5:$I$605,Jul!$U$5:$U$605,"Despesa",Jul!$G$5:$G$605,DRE!$D392)</f>
        <v>0</v>
      </c>
      <c r="L392" s="63">
        <f>SUMIFS(Ago!$I$5:$I$605,Ago!$U$5:$U$605,"Despesa",Ago!$G$5:$G$605,DRE!$D392)</f>
        <v>0</v>
      </c>
      <c r="M392" s="63">
        <f>SUMIFS(Set!$I$5:$I$605,Set!$U$5:$U$605,"Despesa",Set!$G$5:$G$605,DRE!$D392)</f>
        <v>0</v>
      </c>
      <c r="N392" s="63">
        <f>SUMIFS(Out!$I$5:$I$605,Out!$U$5:$U$605,"Despesa",Out!$G$5:$G$605,DRE!$D392)</f>
        <v>0</v>
      </c>
      <c r="O392" s="63">
        <f>SUMIFS(Nov!$I$5:$I$605,Nov!$U$5:$U$605,"Despesa",Nov!$G$5:$G$605,DRE!$D392)</f>
        <v>0</v>
      </c>
      <c r="P392" s="63">
        <f>SUMIFS(Dez!$I$5:$I$605,Dez!$U$5:$U$605,"Despesa",Dez!$G$5:$G$605,DRE!$D392)</f>
        <v>0</v>
      </c>
      <c r="Q392" s="63">
        <f t="shared" si="22"/>
        <v>0</v>
      </c>
    </row>
    <row r="393" spans="2:17" ht="28.5" customHeight="1" thickTop="1" thickBot="1" x14ac:dyDescent="0.3">
      <c r="B393" s="85">
        <v>390</v>
      </c>
      <c r="C393" s="46" t="str">
        <f>'PC Despesas'!F76</f>
        <v>5.2.72</v>
      </c>
      <c r="D393" s="47" t="str">
        <f>VLOOKUP(C393,'PC Despesas'!$F$4:$G$103,2,FALSE)</f>
        <v>-</v>
      </c>
      <c r="E393" s="63">
        <f>SUMIFS(Jan!$I$5:$I$605,Jan!$U$5:$U$605,"Despesa",Jan!$G$5:$G$605,DRE!$D393)</f>
        <v>0</v>
      </c>
      <c r="F393" s="63">
        <f>SUMIFS(Fev!$I$5:$I$605,Fev!$U$5:$U$605,"Despesa",Fev!$G$5:$G$605,DRE!$D393)</f>
        <v>0</v>
      </c>
      <c r="G393" s="63">
        <f>SUMIFS(Mar!$I$5:$I$605,Mar!$U$5:$U$605,"Despesa",Mar!$G$5:$G$605,DRE!$D393)</f>
        <v>0</v>
      </c>
      <c r="H393" s="63">
        <f>SUMIFS(Abr!$I$5:$I$605,Abr!$U$5:$U$605,"Despesa",Abr!$G$5:$G$605,DRE!$D393)</f>
        <v>0</v>
      </c>
      <c r="I393" s="63">
        <f>SUMIFS(Mai!$I$5:$I$605,Mai!$U$5:$U$605,"Despesa",Mai!$G$5:$G$605,DRE!$D393)</f>
        <v>0</v>
      </c>
      <c r="J393" s="63">
        <f>SUMIFS(Jun!$I$5:$I$605,Jun!$U$5:$U$605,"Despesa",Jun!$G$5:$G$605,DRE!$D393)</f>
        <v>0</v>
      </c>
      <c r="K393" s="63">
        <f>SUMIFS(Jul!$I$5:$I$605,Jul!$U$5:$U$605,"Despesa",Jul!$G$5:$G$605,DRE!$D393)</f>
        <v>0</v>
      </c>
      <c r="L393" s="63">
        <f>SUMIFS(Ago!$I$5:$I$605,Ago!$U$5:$U$605,"Despesa",Ago!$G$5:$G$605,DRE!$D393)</f>
        <v>0</v>
      </c>
      <c r="M393" s="63">
        <f>SUMIFS(Set!$I$5:$I$605,Set!$U$5:$U$605,"Despesa",Set!$G$5:$G$605,DRE!$D393)</f>
        <v>0</v>
      </c>
      <c r="N393" s="63">
        <f>SUMIFS(Out!$I$5:$I$605,Out!$U$5:$U$605,"Despesa",Out!$G$5:$G$605,DRE!$D393)</f>
        <v>0</v>
      </c>
      <c r="O393" s="63">
        <f>SUMIFS(Nov!$I$5:$I$605,Nov!$U$5:$U$605,"Despesa",Nov!$G$5:$G$605,DRE!$D393)</f>
        <v>0</v>
      </c>
      <c r="P393" s="63">
        <f>SUMIFS(Dez!$I$5:$I$605,Dez!$U$5:$U$605,"Despesa",Dez!$G$5:$G$605,DRE!$D393)</f>
        <v>0</v>
      </c>
      <c r="Q393" s="63">
        <f t="shared" si="22"/>
        <v>0</v>
      </c>
    </row>
    <row r="394" spans="2:17" ht="28.5" customHeight="1" thickTop="1" thickBot="1" x14ac:dyDescent="0.3">
      <c r="B394" s="85">
        <v>391</v>
      </c>
      <c r="C394" s="46" t="str">
        <f>'PC Despesas'!F77</f>
        <v>5.2.73</v>
      </c>
      <c r="D394" s="47" t="str">
        <f>VLOOKUP(C394,'PC Despesas'!$F$4:$G$103,2,FALSE)</f>
        <v>-</v>
      </c>
      <c r="E394" s="63">
        <f>SUMIFS(Jan!$I$5:$I$605,Jan!$U$5:$U$605,"Despesa",Jan!$G$5:$G$605,DRE!$D394)</f>
        <v>0</v>
      </c>
      <c r="F394" s="63">
        <f>SUMIFS(Fev!$I$5:$I$605,Fev!$U$5:$U$605,"Despesa",Fev!$G$5:$G$605,DRE!$D394)</f>
        <v>0</v>
      </c>
      <c r="G394" s="63">
        <f>SUMIFS(Mar!$I$5:$I$605,Mar!$U$5:$U$605,"Despesa",Mar!$G$5:$G$605,DRE!$D394)</f>
        <v>0</v>
      </c>
      <c r="H394" s="63">
        <f>SUMIFS(Abr!$I$5:$I$605,Abr!$U$5:$U$605,"Despesa",Abr!$G$5:$G$605,DRE!$D394)</f>
        <v>0</v>
      </c>
      <c r="I394" s="63">
        <f>SUMIFS(Mai!$I$5:$I$605,Mai!$U$5:$U$605,"Despesa",Mai!$G$5:$G$605,DRE!$D394)</f>
        <v>0</v>
      </c>
      <c r="J394" s="63">
        <f>SUMIFS(Jun!$I$5:$I$605,Jun!$U$5:$U$605,"Despesa",Jun!$G$5:$G$605,DRE!$D394)</f>
        <v>0</v>
      </c>
      <c r="K394" s="63">
        <f>SUMIFS(Jul!$I$5:$I$605,Jul!$U$5:$U$605,"Despesa",Jul!$G$5:$G$605,DRE!$D394)</f>
        <v>0</v>
      </c>
      <c r="L394" s="63">
        <f>SUMIFS(Ago!$I$5:$I$605,Ago!$U$5:$U$605,"Despesa",Ago!$G$5:$G$605,DRE!$D394)</f>
        <v>0</v>
      </c>
      <c r="M394" s="63">
        <f>SUMIFS(Set!$I$5:$I$605,Set!$U$5:$U$605,"Despesa",Set!$G$5:$G$605,DRE!$D394)</f>
        <v>0</v>
      </c>
      <c r="N394" s="63">
        <f>SUMIFS(Out!$I$5:$I$605,Out!$U$5:$U$605,"Despesa",Out!$G$5:$G$605,DRE!$D394)</f>
        <v>0</v>
      </c>
      <c r="O394" s="63">
        <f>SUMIFS(Nov!$I$5:$I$605,Nov!$U$5:$U$605,"Despesa",Nov!$G$5:$G$605,DRE!$D394)</f>
        <v>0</v>
      </c>
      <c r="P394" s="63">
        <f>SUMIFS(Dez!$I$5:$I$605,Dez!$U$5:$U$605,"Despesa",Dez!$G$5:$G$605,DRE!$D394)</f>
        <v>0</v>
      </c>
      <c r="Q394" s="63">
        <f t="shared" si="22"/>
        <v>0</v>
      </c>
    </row>
    <row r="395" spans="2:17" ht="28.5" customHeight="1" thickTop="1" thickBot="1" x14ac:dyDescent="0.3">
      <c r="B395" s="85">
        <v>392</v>
      </c>
      <c r="C395" s="46" t="str">
        <f>'PC Despesas'!F78</f>
        <v>5.2.74</v>
      </c>
      <c r="D395" s="47" t="str">
        <f>VLOOKUP(C395,'PC Despesas'!$F$4:$G$103,2,FALSE)</f>
        <v>-</v>
      </c>
      <c r="E395" s="63">
        <f>SUMIFS(Jan!$I$5:$I$605,Jan!$U$5:$U$605,"Despesa",Jan!$G$5:$G$605,DRE!$D395)</f>
        <v>0</v>
      </c>
      <c r="F395" s="63">
        <f>SUMIFS(Fev!$I$5:$I$605,Fev!$U$5:$U$605,"Despesa",Fev!$G$5:$G$605,DRE!$D395)</f>
        <v>0</v>
      </c>
      <c r="G395" s="63">
        <f>SUMIFS(Mar!$I$5:$I$605,Mar!$U$5:$U$605,"Despesa",Mar!$G$5:$G$605,DRE!$D395)</f>
        <v>0</v>
      </c>
      <c r="H395" s="63">
        <f>SUMIFS(Abr!$I$5:$I$605,Abr!$U$5:$U$605,"Despesa",Abr!$G$5:$G$605,DRE!$D395)</f>
        <v>0</v>
      </c>
      <c r="I395" s="63">
        <f>SUMIFS(Mai!$I$5:$I$605,Mai!$U$5:$U$605,"Despesa",Mai!$G$5:$G$605,DRE!$D395)</f>
        <v>0</v>
      </c>
      <c r="J395" s="63">
        <f>SUMIFS(Jun!$I$5:$I$605,Jun!$U$5:$U$605,"Despesa",Jun!$G$5:$G$605,DRE!$D395)</f>
        <v>0</v>
      </c>
      <c r="K395" s="63">
        <f>SUMIFS(Jul!$I$5:$I$605,Jul!$U$5:$U$605,"Despesa",Jul!$G$5:$G$605,DRE!$D395)</f>
        <v>0</v>
      </c>
      <c r="L395" s="63">
        <f>SUMIFS(Ago!$I$5:$I$605,Ago!$U$5:$U$605,"Despesa",Ago!$G$5:$G$605,DRE!$D395)</f>
        <v>0</v>
      </c>
      <c r="M395" s="63">
        <f>SUMIFS(Set!$I$5:$I$605,Set!$U$5:$U$605,"Despesa",Set!$G$5:$G$605,DRE!$D395)</f>
        <v>0</v>
      </c>
      <c r="N395" s="63">
        <f>SUMIFS(Out!$I$5:$I$605,Out!$U$5:$U$605,"Despesa",Out!$G$5:$G$605,DRE!$D395)</f>
        <v>0</v>
      </c>
      <c r="O395" s="63">
        <f>SUMIFS(Nov!$I$5:$I$605,Nov!$U$5:$U$605,"Despesa",Nov!$G$5:$G$605,DRE!$D395)</f>
        <v>0</v>
      </c>
      <c r="P395" s="63">
        <f>SUMIFS(Dez!$I$5:$I$605,Dez!$U$5:$U$605,"Despesa",Dez!$G$5:$G$605,DRE!$D395)</f>
        <v>0</v>
      </c>
      <c r="Q395" s="63">
        <f t="shared" si="22"/>
        <v>0</v>
      </c>
    </row>
    <row r="396" spans="2:17" ht="28.5" customHeight="1" thickTop="1" thickBot="1" x14ac:dyDescent="0.3">
      <c r="B396" s="85">
        <v>393</v>
      </c>
      <c r="C396" s="46" t="str">
        <f>'PC Despesas'!F79</f>
        <v>5.2.75</v>
      </c>
      <c r="D396" s="47" t="str">
        <f>VLOOKUP(C396,'PC Despesas'!$F$4:$G$103,2,FALSE)</f>
        <v>-</v>
      </c>
      <c r="E396" s="63">
        <f>SUMIFS(Jan!$I$5:$I$605,Jan!$U$5:$U$605,"Despesa",Jan!$G$5:$G$605,DRE!$D396)</f>
        <v>0</v>
      </c>
      <c r="F396" s="63">
        <f>SUMIFS(Fev!$I$5:$I$605,Fev!$U$5:$U$605,"Despesa",Fev!$G$5:$G$605,DRE!$D396)</f>
        <v>0</v>
      </c>
      <c r="G396" s="63">
        <f>SUMIFS(Mar!$I$5:$I$605,Mar!$U$5:$U$605,"Despesa",Mar!$G$5:$G$605,DRE!$D396)</f>
        <v>0</v>
      </c>
      <c r="H396" s="63">
        <f>SUMIFS(Abr!$I$5:$I$605,Abr!$U$5:$U$605,"Despesa",Abr!$G$5:$G$605,DRE!$D396)</f>
        <v>0</v>
      </c>
      <c r="I396" s="63">
        <f>SUMIFS(Mai!$I$5:$I$605,Mai!$U$5:$U$605,"Despesa",Mai!$G$5:$G$605,DRE!$D396)</f>
        <v>0</v>
      </c>
      <c r="J396" s="63">
        <f>SUMIFS(Jun!$I$5:$I$605,Jun!$U$5:$U$605,"Despesa",Jun!$G$5:$G$605,DRE!$D396)</f>
        <v>0</v>
      </c>
      <c r="K396" s="63">
        <f>SUMIFS(Jul!$I$5:$I$605,Jul!$U$5:$U$605,"Despesa",Jul!$G$5:$G$605,DRE!$D396)</f>
        <v>0</v>
      </c>
      <c r="L396" s="63">
        <f>SUMIFS(Ago!$I$5:$I$605,Ago!$U$5:$U$605,"Despesa",Ago!$G$5:$G$605,DRE!$D396)</f>
        <v>0</v>
      </c>
      <c r="M396" s="63">
        <f>SUMIFS(Set!$I$5:$I$605,Set!$U$5:$U$605,"Despesa",Set!$G$5:$G$605,DRE!$D396)</f>
        <v>0</v>
      </c>
      <c r="N396" s="63">
        <f>SUMIFS(Out!$I$5:$I$605,Out!$U$5:$U$605,"Despesa",Out!$G$5:$G$605,DRE!$D396)</f>
        <v>0</v>
      </c>
      <c r="O396" s="63">
        <f>SUMIFS(Nov!$I$5:$I$605,Nov!$U$5:$U$605,"Despesa",Nov!$G$5:$G$605,DRE!$D396)</f>
        <v>0</v>
      </c>
      <c r="P396" s="63">
        <f>SUMIFS(Dez!$I$5:$I$605,Dez!$U$5:$U$605,"Despesa",Dez!$G$5:$G$605,DRE!$D396)</f>
        <v>0</v>
      </c>
      <c r="Q396" s="63">
        <f t="shared" si="22"/>
        <v>0</v>
      </c>
    </row>
    <row r="397" spans="2:17" ht="28.5" customHeight="1" thickTop="1" thickBot="1" x14ac:dyDescent="0.3">
      <c r="B397" s="85">
        <v>394</v>
      </c>
      <c r="C397" s="46" t="str">
        <f>'PC Despesas'!F80</f>
        <v>5.2.76</v>
      </c>
      <c r="D397" s="47" t="str">
        <f>VLOOKUP(C397,'PC Despesas'!$F$4:$G$103,2,FALSE)</f>
        <v>-</v>
      </c>
      <c r="E397" s="63">
        <f>SUMIFS(Jan!$I$5:$I$605,Jan!$U$5:$U$605,"Despesa",Jan!$G$5:$G$605,DRE!$D397)</f>
        <v>0</v>
      </c>
      <c r="F397" s="63">
        <f>SUMIFS(Fev!$I$5:$I$605,Fev!$U$5:$U$605,"Despesa",Fev!$G$5:$G$605,DRE!$D397)</f>
        <v>0</v>
      </c>
      <c r="G397" s="63">
        <f>SUMIFS(Mar!$I$5:$I$605,Mar!$U$5:$U$605,"Despesa",Mar!$G$5:$G$605,DRE!$D397)</f>
        <v>0</v>
      </c>
      <c r="H397" s="63">
        <f>SUMIFS(Abr!$I$5:$I$605,Abr!$U$5:$U$605,"Despesa",Abr!$G$5:$G$605,DRE!$D397)</f>
        <v>0</v>
      </c>
      <c r="I397" s="63">
        <f>SUMIFS(Mai!$I$5:$I$605,Mai!$U$5:$U$605,"Despesa",Mai!$G$5:$G$605,DRE!$D397)</f>
        <v>0</v>
      </c>
      <c r="J397" s="63">
        <f>SUMIFS(Jun!$I$5:$I$605,Jun!$U$5:$U$605,"Despesa",Jun!$G$5:$G$605,DRE!$D397)</f>
        <v>0</v>
      </c>
      <c r="K397" s="63">
        <f>SUMIFS(Jul!$I$5:$I$605,Jul!$U$5:$U$605,"Despesa",Jul!$G$5:$G$605,DRE!$D397)</f>
        <v>0</v>
      </c>
      <c r="L397" s="63">
        <f>SUMIFS(Ago!$I$5:$I$605,Ago!$U$5:$U$605,"Despesa",Ago!$G$5:$G$605,DRE!$D397)</f>
        <v>0</v>
      </c>
      <c r="M397" s="63">
        <f>SUMIFS(Set!$I$5:$I$605,Set!$U$5:$U$605,"Despesa",Set!$G$5:$G$605,DRE!$D397)</f>
        <v>0</v>
      </c>
      <c r="N397" s="63">
        <f>SUMIFS(Out!$I$5:$I$605,Out!$U$5:$U$605,"Despesa",Out!$G$5:$G$605,DRE!$D397)</f>
        <v>0</v>
      </c>
      <c r="O397" s="63">
        <f>SUMIFS(Nov!$I$5:$I$605,Nov!$U$5:$U$605,"Despesa",Nov!$G$5:$G$605,DRE!$D397)</f>
        <v>0</v>
      </c>
      <c r="P397" s="63">
        <f>SUMIFS(Dez!$I$5:$I$605,Dez!$U$5:$U$605,"Despesa",Dez!$G$5:$G$605,DRE!$D397)</f>
        <v>0</v>
      </c>
      <c r="Q397" s="63">
        <f t="shared" si="22"/>
        <v>0</v>
      </c>
    </row>
    <row r="398" spans="2:17" ht="28.5" customHeight="1" thickTop="1" thickBot="1" x14ac:dyDescent="0.3">
      <c r="B398" s="85">
        <v>395</v>
      </c>
      <c r="C398" s="46" t="str">
        <f>'PC Despesas'!F81</f>
        <v>5.2.77</v>
      </c>
      <c r="D398" s="47" t="str">
        <f>VLOOKUP(C398,'PC Despesas'!$F$4:$G$103,2,FALSE)</f>
        <v>-</v>
      </c>
      <c r="E398" s="63">
        <f>SUMIFS(Jan!$I$5:$I$605,Jan!$U$5:$U$605,"Despesa",Jan!$G$5:$G$605,DRE!$D398)</f>
        <v>0</v>
      </c>
      <c r="F398" s="63">
        <f>SUMIFS(Fev!$I$5:$I$605,Fev!$U$5:$U$605,"Despesa",Fev!$G$5:$G$605,DRE!$D398)</f>
        <v>0</v>
      </c>
      <c r="G398" s="63">
        <f>SUMIFS(Mar!$I$5:$I$605,Mar!$U$5:$U$605,"Despesa",Mar!$G$5:$G$605,DRE!$D398)</f>
        <v>0</v>
      </c>
      <c r="H398" s="63">
        <f>SUMIFS(Abr!$I$5:$I$605,Abr!$U$5:$U$605,"Despesa",Abr!$G$5:$G$605,DRE!$D398)</f>
        <v>0</v>
      </c>
      <c r="I398" s="63">
        <f>SUMIFS(Mai!$I$5:$I$605,Mai!$U$5:$U$605,"Despesa",Mai!$G$5:$G$605,DRE!$D398)</f>
        <v>0</v>
      </c>
      <c r="J398" s="63">
        <f>SUMIFS(Jun!$I$5:$I$605,Jun!$U$5:$U$605,"Despesa",Jun!$G$5:$G$605,DRE!$D398)</f>
        <v>0</v>
      </c>
      <c r="K398" s="63">
        <f>SUMIFS(Jul!$I$5:$I$605,Jul!$U$5:$U$605,"Despesa",Jul!$G$5:$G$605,DRE!$D398)</f>
        <v>0</v>
      </c>
      <c r="L398" s="63">
        <f>SUMIFS(Ago!$I$5:$I$605,Ago!$U$5:$U$605,"Despesa",Ago!$G$5:$G$605,DRE!$D398)</f>
        <v>0</v>
      </c>
      <c r="M398" s="63">
        <f>SUMIFS(Set!$I$5:$I$605,Set!$U$5:$U$605,"Despesa",Set!$G$5:$G$605,DRE!$D398)</f>
        <v>0</v>
      </c>
      <c r="N398" s="63">
        <f>SUMIFS(Out!$I$5:$I$605,Out!$U$5:$U$605,"Despesa",Out!$G$5:$G$605,DRE!$D398)</f>
        <v>0</v>
      </c>
      <c r="O398" s="63">
        <f>SUMIFS(Nov!$I$5:$I$605,Nov!$U$5:$U$605,"Despesa",Nov!$G$5:$G$605,DRE!$D398)</f>
        <v>0</v>
      </c>
      <c r="P398" s="63">
        <f>SUMIFS(Dez!$I$5:$I$605,Dez!$U$5:$U$605,"Despesa",Dez!$G$5:$G$605,DRE!$D398)</f>
        <v>0</v>
      </c>
      <c r="Q398" s="63">
        <f t="shared" si="22"/>
        <v>0</v>
      </c>
    </row>
    <row r="399" spans="2:17" ht="28.5" customHeight="1" thickTop="1" thickBot="1" x14ac:dyDescent="0.3">
      <c r="B399" s="85">
        <v>396</v>
      </c>
      <c r="C399" s="46" t="str">
        <f>'PC Despesas'!F82</f>
        <v>5.2.78</v>
      </c>
      <c r="D399" s="47" t="str">
        <f>VLOOKUP(C399,'PC Despesas'!$F$4:$G$103,2,FALSE)</f>
        <v>-</v>
      </c>
      <c r="E399" s="63">
        <f>SUMIFS(Jan!$I$5:$I$605,Jan!$U$5:$U$605,"Despesa",Jan!$G$5:$G$605,DRE!$D399)</f>
        <v>0</v>
      </c>
      <c r="F399" s="63">
        <f>SUMIFS(Fev!$I$5:$I$605,Fev!$U$5:$U$605,"Despesa",Fev!$G$5:$G$605,DRE!$D399)</f>
        <v>0</v>
      </c>
      <c r="G399" s="63">
        <f>SUMIFS(Mar!$I$5:$I$605,Mar!$U$5:$U$605,"Despesa",Mar!$G$5:$G$605,DRE!$D399)</f>
        <v>0</v>
      </c>
      <c r="H399" s="63">
        <f>SUMIFS(Abr!$I$5:$I$605,Abr!$U$5:$U$605,"Despesa",Abr!$G$5:$G$605,DRE!$D399)</f>
        <v>0</v>
      </c>
      <c r="I399" s="63">
        <f>SUMIFS(Mai!$I$5:$I$605,Mai!$U$5:$U$605,"Despesa",Mai!$G$5:$G$605,DRE!$D399)</f>
        <v>0</v>
      </c>
      <c r="J399" s="63">
        <f>SUMIFS(Jun!$I$5:$I$605,Jun!$U$5:$U$605,"Despesa",Jun!$G$5:$G$605,DRE!$D399)</f>
        <v>0</v>
      </c>
      <c r="K399" s="63">
        <f>SUMIFS(Jul!$I$5:$I$605,Jul!$U$5:$U$605,"Despesa",Jul!$G$5:$G$605,DRE!$D399)</f>
        <v>0</v>
      </c>
      <c r="L399" s="63">
        <f>SUMIFS(Ago!$I$5:$I$605,Ago!$U$5:$U$605,"Despesa",Ago!$G$5:$G$605,DRE!$D399)</f>
        <v>0</v>
      </c>
      <c r="M399" s="63">
        <f>SUMIFS(Set!$I$5:$I$605,Set!$U$5:$U$605,"Despesa",Set!$G$5:$G$605,DRE!$D399)</f>
        <v>0</v>
      </c>
      <c r="N399" s="63">
        <f>SUMIFS(Out!$I$5:$I$605,Out!$U$5:$U$605,"Despesa",Out!$G$5:$G$605,DRE!$D399)</f>
        <v>0</v>
      </c>
      <c r="O399" s="63">
        <f>SUMIFS(Nov!$I$5:$I$605,Nov!$U$5:$U$605,"Despesa",Nov!$G$5:$G$605,DRE!$D399)</f>
        <v>0</v>
      </c>
      <c r="P399" s="63">
        <f>SUMIFS(Dez!$I$5:$I$605,Dez!$U$5:$U$605,"Despesa",Dez!$G$5:$G$605,DRE!$D399)</f>
        <v>0</v>
      </c>
      <c r="Q399" s="63">
        <f t="shared" si="22"/>
        <v>0</v>
      </c>
    </row>
    <row r="400" spans="2:17" ht="28.5" customHeight="1" thickTop="1" thickBot="1" x14ac:dyDescent="0.3">
      <c r="B400" s="85">
        <v>397</v>
      </c>
      <c r="C400" s="46" t="str">
        <f>'PC Despesas'!F83</f>
        <v>5.2.79</v>
      </c>
      <c r="D400" s="47" t="str">
        <f>VLOOKUP(C400,'PC Despesas'!$F$4:$G$103,2,FALSE)</f>
        <v>-</v>
      </c>
      <c r="E400" s="63">
        <f>SUMIFS(Jan!$I$5:$I$605,Jan!$U$5:$U$605,"Despesa",Jan!$G$5:$G$605,DRE!$D400)</f>
        <v>0</v>
      </c>
      <c r="F400" s="63">
        <f>SUMIFS(Fev!$I$5:$I$605,Fev!$U$5:$U$605,"Despesa",Fev!$G$5:$G$605,DRE!$D400)</f>
        <v>0</v>
      </c>
      <c r="G400" s="63">
        <f>SUMIFS(Mar!$I$5:$I$605,Mar!$U$5:$U$605,"Despesa",Mar!$G$5:$G$605,DRE!$D400)</f>
        <v>0</v>
      </c>
      <c r="H400" s="63">
        <f>SUMIFS(Abr!$I$5:$I$605,Abr!$U$5:$U$605,"Despesa",Abr!$G$5:$G$605,DRE!$D400)</f>
        <v>0</v>
      </c>
      <c r="I400" s="63">
        <f>SUMIFS(Mai!$I$5:$I$605,Mai!$U$5:$U$605,"Despesa",Mai!$G$5:$G$605,DRE!$D400)</f>
        <v>0</v>
      </c>
      <c r="J400" s="63">
        <f>SUMIFS(Jun!$I$5:$I$605,Jun!$U$5:$U$605,"Despesa",Jun!$G$5:$G$605,DRE!$D400)</f>
        <v>0</v>
      </c>
      <c r="K400" s="63">
        <f>SUMIFS(Jul!$I$5:$I$605,Jul!$U$5:$U$605,"Despesa",Jul!$G$5:$G$605,DRE!$D400)</f>
        <v>0</v>
      </c>
      <c r="L400" s="63">
        <f>SUMIFS(Ago!$I$5:$I$605,Ago!$U$5:$U$605,"Despesa",Ago!$G$5:$G$605,DRE!$D400)</f>
        <v>0</v>
      </c>
      <c r="M400" s="63">
        <f>SUMIFS(Set!$I$5:$I$605,Set!$U$5:$U$605,"Despesa",Set!$G$5:$G$605,DRE!$D400)</f>
        <v>0</v>
      </c>
      <c r="N400" s="63">
        <f>SUMIFS(Out!$I$5:$I$605,Out!$U$5:$U$605,"Despesa",Out!$G$5:$G$605,DRE!$D400)</f>
        <v>0</v>
      </c>
      <c r="O400" s="63">
        <f>SUMIFS(Nov!$I$5:$I$605,Nov!$U$5:$U$605,"Despesa",Nov!$G$5:$G$605,DRE!$D400)</f>
        <v>0</v>
      </c>
      <c r="P400" s="63">
        <f>SUMIFS(Dez!$I$5:$I$605,Dez!$U$5:$U$605,"Despesa",Dez!$G$5:$G$605,DRE!$D400)</f>
        <v>0</v>
      </c>
      <c r="Q400" s="63">
        <f t="shared" si="22"/>
        <v>0</v>
      </c>
    </row>
    <row r="401" spans="2:17" ht="28.5" customHeight="1" thickTop="1" thickBot="1" x14ac:dyDescent="0.3">
      <c r="B401" s="85">
        <v>398</v>
      </c>
      <c r="C401" s="46" t="str">
        <f>'PC Despesas'!F84</f>
        <v>5.2.80</v>
      </c>
      <c r="D401" s="47" t="str">
        <f>VLOOKUP(C401,'PC Despesas'!$F$4:$G$103,2,FALSE)</f>
        <v>-</v>
      </c>
      <c r="E401" s="63">
        <f>SUMIFS(Jan!$I$5:$I$605,Jan!$U$5:$U$605,"Despesa",Jan!$G$5:$G$605,DRE!$D401)</f>
        <v>0</v>
      </c>
      <c r="F401" s="63">
        <f>SUMIFS(Fev!$I$5:$I$605,Fev!$U$5:$U$605,"Despesa",Fev!$G$5:$G$605,DRE!$D401)</f>
        <v>0</v>
      </c>
      <c r="G401" s="63">
        <f>SUMIFS(Mar!$I$5:$I$605,Mar!$U$5:$U$605,"Despesa",Mar!$G$5:$G$605,DRE!$D401)</f>
        <v>0</v>
      </c>
      <c r="H401" s="63">
        <f>SUMIFS(Abr!$I$5:$I$605,Abr!$U$5:$U$605,"Despesa",Abr!$G$5:$G$605,DRE!$D401)</f>
        <v>0</v>
      </c>
      <c r="I401" s="63">
        <f>SUMIFS(Mai!$I$5:$I$605,Mai!$U$5:$U$605,"Despesa",Mai!$G$5:$G$605,DRE!$D401)</f>
        <v>0</v>
      </c>
      <c r="J401" s="63">
        <f>SUMIFS(Jun!$I$5:$I$605,Jun!$U$5:$U$605,"Despesa",Jun!$G$5:$G$605,DRE!$D401)</f>
        <v>0</v>
      </c>
      <c r="K401" s="63">
        <f>SUMIFS(Jul!$I$5:$I$605,Jul!$U$5:$U$605,"Despesa",Jul!$G$5:$G$605,DRE!$D401)</f>
        <v>0</v>
      </c>
      <c r="L401" s="63">
        <f>SUMIFS(Ago!$I$5:$I$605,Ago!$U$5:$U$605,"Despesa",Ago!$G$5:$G$605,DRE!$D401)</f>
        <v>0</v>
      </c>
      <c r="M401" s="63">
        <f>SUMIFS(Set!$I$5:$I$605,Set!$U$5:$U$605,"Despesa",Set!$G$5:$G$605,DRE!$D401)</f>
        <v>0</v>
      </c>
      <c r="N401" s="63">
        <f>SUMIFS(Out!$I$5:$I$605,Out!$U$5:$U$605,"Despesa",Out!$G$5:$G$605,DRE!$D401)</f>
        <v>0</v>
      </c>
      <c r="O401" s="63">
        <f>SUMIFS(Nov!$I$5:$I$605,Nov!$U$5:$U$605,"Despesa",Nov!$G$5:$G$605,DRE!$D401)</f>
        <v>0</v>
      </c>
      <c r="P401" s="63">
        <f>SUMIFS(Dez!$I$5:$I$605,Dez!$U$5:$U$605,"Despesa",Dez!$G$5:$G$605,DRE!$D401)</f>
        <v>0</v>
      </c>
      <c r="Q401" s="63">
        <f t="shared" si="22"/>
        <v>0</v>
      </c>
    </row>
    <row r="402" spans="2:17" ht="28.5" customHeight="1" thickTop="1" thickBot="1" x14ac:dyDescent="0.3">
      <c r="B402" s="85">
        <v>399</v>
      </c>
      <c r="C402" s="46" t="str">
        <f>'PC Despesas'!F85</f>
        <v>5.2.81</v>
      </c>
      <c r="D402" s="47" t="str">
        <f>VLOOKUP(C402,'PC Despesas'!$F$4:$G$103,2,FALSE)</f>
        <v>-</v>
      </c>
      <c r="E402" s="63">
        <f>SUMIFS(Jan!$I$5:$I$605,Jan!$U$5:$U$605,"Despesa",Jan!$G$5:$G$605,DRE!$D402)</f>
        <v>0</v>
      </c>
      <c r="F402" s="63">
        <f>SUMIFS(Fev!$I$5:$I$605,Fev!$U$5:$U$605,"Despesa",Fev!$G$5:$G$605,DRE!$D402)</f>
        <v>0</v>
      </c>
      <c r="G402" s="63">
        <f>SUMIFS(Mar!$I$5:$I$605,Mar!$U$5:$U$605,"Despesa",Mar!$G$5:$G$605,DRE!$D402)</f>
        <v>0</v>
      </c>
      <c r="H402" s="63">
        <f>SUMIFS(Abr!$I$5:$I$605,Abr!$U$5:$U$605,"Despesa",Abr!$G$5:$G$605,DRE!$D402)</f>
        <v>0</v>
      </c>
      <c r="I402" s="63">
        <f>SUMIFS(Mai!$I$5:$I$605,Mai!$U$5:$U$605,"Despesa",Mai!$G$5:$G$605,DRE!$D402)</f>
        <v>0</v>
      </c>
      <c r="J402" s="63">
        <f>SUMIFS(Jun!$I$5:$I$605,Jun!$U$5:$U$605,"Despesa",Jun!$G$5:$G$605,DRE!$D402)</f>
        <v>0</v>
      </c>
      <c r="K402" s="63">
        <f>SUMIFS(Jul!$I$5:$I$605,Jul!$U$5:$U$605,"Despesa",Jul!$G$5:$G$605,DRE!$D402)</f>
        <v>0</v>
      </c>
      <c r="L402" s="63">
        <f>SUMIFS(Ago!$I$5:$I$605,Ago!$U$5:$U$605,"Despesa",Ago!$G$5:$G$605,DRE!$D402)</f>
        <v>0</v>
      </c>
      <c r="M402" s="63">
        <f>SUMIFS(Set!$I$5:$I$605,Set!$U$5:$U$605,"Despesa",Set!$G$5:$G$605,DRE!$D402)</f>
        <v>0</v>
      </c>
      <c r="N402" s="63">
        <f>SUMIFS(Out!$I$5:$I$605,Out!$U$5:$U$605,"Despesa",Out!$G$5:$G$605,DRE!$D402)</f>
        <v>0</v>
      </c>
      <c r="O402" s="63">
        <f>SUMIFS(Nov!$I$5:$I$605,Nov!$U$5:$U$605,"Despesa",Nov!$G$5:$G$605,DRE!$D402)</f>
        <v>0</v>
      </c>
      <c r="P402" s="63">
        <f>SUMIFS(Dez!$I$5:$I$605,Dez!$U$5:$U$605,"Despesa",Dez!$G$5:$G$605,DRE!$D402)</f>
        <v>0</v>
      </c>
      <c r="Q402" s="63">
        <f t="shared" si="22"/>
        <v>0</v>
      </c>
    </row>
    <row r="403" spans="2:17" ht="28.5" customHeight="1" thickTop="1" thickBot="1" x14ac:dyDescent="0.3">
      <c r="B403" s="85">
        <v>400</v>
      </c>
      <c r="C403" s="46" t="str">
        <f>'PC Despesas'!F86</f>
        <v>5.2.82</v>
      </c>
      <c r="D403" s="47" t="str">
        <f>VLOOKUP(C403,'PC Despesas'!$F$4:$G$103,2,FALSE)</f>
        <v>-</v>
      </c>
      <c r="E403" s="63">
        <f>SUMIFS(Jan!$I$5:$I$605,Jan!$U$5:$U$605,"Despesa",Jan!$G$5:$G$605,DRE!$D403)</f>
        <v>0</v>
      </c>
      <c r="F403" s="63">
        <f>SUMIFS(Fev!$I$5:$I$605,Fev!$U$5:$U$605,"Despesa",Fev!$G$5:$G$605,DRE!$D403)</f>
        <v>0</v>
      </c>
      <c r="G403" s="63">
        <f>SUMIFS(Mar!$I$5:$I$605,Mar!$U$5:$U$605,"Despesa",Mar!$G$5:$G$605,DRE!$D403)</f>
        <v>0</v>
      </c>
      <c r="H403" s="63">
        <f>SUMIFS(Abr!$I$5:$I$605,Abr!$U$5:$U$605,"Despesa",Abr!$G$5:$G$605,DRE!$D403)</f>
        <v>0</v>
      </c>
      <c r="I403" s="63">
        <f>SUMIFS(Mai!$I$5:$I$605,Mai!$U$5:$U$605,"Despesa",Mai!$G$5:$G$605,DRE!$D403)</f>
        <v>0</v>
      </c>
      <c r="J403" s="63">
        <f>SUMIFS(Jun!$I$5:$I$605,Jun!$U$5:$U$605,"Despesa",Jun!$G$5:$G$605,DRE!$D403)</f>
        <v>0</v>
      </c>
      <c r="K403" s="63">
        <f>SUMIFS(Jul!$I$5:$I$605,Jul!$U$5:$U$605,"Despesa",Jul!$G$5:$G$605,DRE!$D403)</f>
        <v>0</v>
      </c>
      <c r="L403" s="63">
        <f>SUMIFS(Ago!$I$5:$I$605,Ago!$U$5:$U$605,"Despesa",Ago!$G$5:$G$605,DRE!$D403)</f>
        <v>0</v>
      </c>
      <c r="M403" s="63">
        <f>SUMIFS(Set!$I$5:$I$605,Set!$U$5:$U$605,"Despesa",Set!$G$5:$G$605,DRE!$D403)</f>
        <v>0</v>
      </c>
      <c r="N403" s="63">
        <f>SUMIFS(Out!$I$5:$I$605,Out!$U$5:$U$605,"Despesa",Out!$G$5:$G$605,DRE!$D403)</f>
        <v>0</v>
      </c>
      <c r="O403" s="63">
        <f>SUMIFS(Nov!$I$5:$I$605,Nov!$U$5:$U$605,"Despesa",Nov!$G$5:$G$605,DRE!$D403)</f>
        <v>0</v>
      </c>
      <c r="P403" s="63">
        <f>SUMIFS(Dez!$I$5:$I$605,Dez!$U$5:$U$605,"Despesa",Dez!$G$5:$G$605,DRE!$D403)</f>
        <v>0</v>
      </c>
      <c r="Q403" s="63">
        <f t="shared" si="22"/>
        <v>0</v>
      </c>
    </row>
    <row r="404" spans="2:17" ht="28.5" customHeight="1" thickTop="1" thickBot="1" x14ac:dyDescent="0.3">
      <c r="B404" s="85">
        <v>401</v>
      </c>
      <c r="C404" s="46" t="str">
        <f>'PC Despesas'!F87</f>
        <v>5.2.83</v>
      </c>
      <c r="D404" s="47" t="str">
        <f>VLOOKUP(C404,'PC Despesas'!$F$4:$G$103,2,FALSE)</f>
        <v>-</v>
      </c>
      <c r="E404" s="63">
        <f>SUMIFS(Jan!$I$5:$I$605,Jan!$U$5:$U$605,"Despesa",Jan!$G$5:$G$605,DRE!$D404)</f>
        <v>0</v>
      </c>
      <c r="F404" s="63">
        <f>SUMIFS(Fev!$I$5:$I$605,Fev!$U$5:$U$605,"Despesa",Fev!$G$5:$G$605,DRE!$D404)</f>
        <v>0</v>
      </c>
      <c r="G404" s="63">
        <f>SUMIFS(Mar!$I$5:$I$605,Mar!$U$5:$U$605,"Despesa",Mar!$G$5:$G$605,DRE!$D404)</f>
        <v>0</v>
      </c>
      <c r="H404" s="63">
        <f>SUMIFS(Abr!$I$5:$I$605,Abr!$U$5:$U$605,"Despesa",Abr!$G$5:$G$605,DRE!$D404)</f>
        <v>0</v>
      </c>
      <c r="I404" s="63">
        <f>SUMIFS(Mai!$I$5:$I$605,Mai!$U$5:$U$605,"Despesa",Mai!$G$5:$G$605,DRE!$D404)</f>
        <v>0</v>
      </c>
      <c r="J404" s="63">
        <f>SUMIFS(Jun!$I$5:$I$605,Jun!$U$5:$U$605,"Despesa",Jun!$G$5:$G$605,DRE!$D404)</f>
        <v>0</v>
      </c>
      <c r="K404" s="63">
        <f>SUMIFS(Jul!$I$5:$I$605,Jul!$U$5:$U$605,"Despesa",Jul!$G$5:$G$605,DRE!$D404)</f>
        <v>0</v>
      </c>
      <c r="L404" s="63">
        <f>SUMIFS(Ago!$I$5:$I$605,Ago!$U$5:$U$605,"Despesa",Ago!$G$5:$G$605,DRE!$D404)</f>
        <v>0</v>
      </c>
      <c r="M404" s="63">
        <f>SUMIFS(Set!$I$5:$I$605,Set!$U$5:$U$605,"Despesa",Set!$G$5:$G$605,DRE!$D404)</f>
        <v>0</v>
      </c>
      <c r="N404" s="63">
        <f>SUMIFS(Out!$I$5:$I$605,Out!$U$5:$U$605,"Despesa",Out!$G$5:$G$605,DRE!$D404)</f>
        <v>0</v>
      </c>
      <c r="O404" s="63">
        <f>SUMIFS(Nov!$I$5:$I$605,Nov!$U$5:$U$605,"Despesa",Nov!$G$5:$G$605,DRE!$D404)</f>
        <v>0</v>
      </c>
      <c r="P404" s="63">
        <f>SUMIFS(Dez!$I$5:$I$605,Dez!$U$5:$U$605,"Despesa",Dez!$G$5:$G$605,DRE!$D404)</f>
        <v>0</v>
      </c>
      <c r="Q404" s="63">
        <f t="shared" si="22"/>
        <v>0</v>
      </c>
    </row>
    <row r="405" spans="2:17" ht="28.5" customHeight="1" thickTop="1" thickBot="1" x14ac:dyDescent="0.3">
      <c r="B405" s="85">
        <v>402</v>
      </c>
      <c r="C405" s="46" t="str">
        <f>'PC Despesas'!F88</f>
        <v>5.2.84</v>
      </c>
      <c r="D405" s="47" t="str">
        <f>VLOOKUP(C405,'PC Despesas'!$F$4:$G$103,2,FALSE)</f>
        <v>-</v>
      </c>
      <c r="E405" s="63">
        <f>SUMIFS(Jan!$I$5:$I$605,Jan!$U$5:$U$605,"Despesa",Jan!$G$5:$G$605,DRE!$D405)</f>
        <v>0</v>
      </c>
      <c r="F405" s="63">
        <f>SUMIFS(Fev!$I$5:$I$605,Fev!$U$5:$U$605,"Despesa",Fev!$G$5:$G$605,DRE!$D405)</f>
        <v>0</v>
      </c>
      <c r="G405" s="63">
        <f>SUMIFS(Mar!$I$5:$I$605,Mar!$U$5:$U$605,"Despesa",Mar!$G$5:$G$605,DRE!$D405)</f>
        <v>0</v>
      </c>
      <c r="H405" s="63">
        <f>SUMIFS(Abr!$I$5:$I$605,Abr!$U$5:$U$605,"Despesa",Abr!$G$5:$G$605,DRE!$D405)</f>
        <v>0</v>
      </c>
      <c r="I405" s="63">
        <f>SUMIFS(Mai!$I$5:$I$605,Mai!$U$5:$U$605,"Despesa",Mai!$G$5:$G$605,DRE!$D405)</f>
        <v>0</v>
      </c>
      <c r="J405" s="63">
        <f>SUMIFS(Jun!$I$5:$I$605,Jun!$U$5:$U$605,"Despesa",Jun!$G$5:$G$605,DRE!$D405)</f>
        <v>0</v>
      </c>
      <c r="K405" s="63">
        <f>SUMIFS(Jul!$I$5:$I$605,Jul!$U$5:$U$605,"Despesa",Jul!$G$5:$G$605,DRE!$D405)</f>
        <v>0</v>
      </c>
      <c r="L405" s="63">
        <f>SUMIFS(Ago!$I$5:$I$605,Ago!$U$5:$U$605,"Despesa",Ago!$G$5:$G$605,DRE!$D405)</f>
        <v>0</v>
      </c>
      <c r="M405" s="63">
        <f>SUMIFS(Set!$I$5:$I$605,Set!$U$5:$U$605,"Despesa",Set!$G$5:$G$605,DRE!$D405)</f>
        <v>0</v>
      </c>
      <c r="N405" s="63">
        <f>SUMIFS(Out!$I$5:$I$605,Out!$U$5:$U$605,"Despesa",Out!$G$5:$G$605,DRE!$D405)</f>
        <v>0</v>
      </c>
      <c r="O405" s="63">
        <f>SUMIFS(Nov!$I$5:$I$605,Nov!$U$5:$U$605,"Despesa",Nov!$G$5:$G$605,DRE!$D405)</f>
        <v>0</v>
      </c>
      <c r="P405" s="63">
        <f>SUMIFS(Dez!$I$5:$I$605,Dez!$U$5:$U$605,"Despesa",Dez!$G$5:$G$605,DRE!$D405)</f>
        <v>0</v>
      </c>
      <c r="Q405" s="63">
        <f t="shared" si="22"/>
        <v>0</v>
      </c>
    </row>
    <row r="406" spans="2:17" ht="28.5" customHeight="1" thickTop="1" thickBot="1" x14ac:dyDescent="0.3">
      <c r="B406" s="85">
        <v>403</v>
      </c>
      <c r="C406" s="46" t="str">
        <f>'PC Despesas'!F89</f>
        <v>5.2.85</v>
      </c>
      <c r="D406" s="47" t="str">
        <f>VLOOKUP(C406,'PC Despesas'!$F$4:$G$103,2,FALSE)</f>
        <v>-</v>
      </c>
      <c r="E406" s="63">
        <f>SUMIFS(Jan!$I$5:$I$605,Jan!$U$5:$U$605,"Despesa",Jan!$G$5:$G$605,DRE!$D406)</f>
        <v>0</v>
      </c>
      <c r="F406" s="63">
        <f>SUMIFS(Fev!$I$5:$I$605,Fev!$U$5:$U$605,"Despesa",Fev!$G$5:$G$605,DRE!$D406)</f>
        <v>0</v>
      </c>
      <c r="G406" s="63">
        <f>SUMIFS(Mar!$I$5:$I$605,Mar!$U$5:$U$605,"Despesa",Mar!$G$5:$G$605,DRE!$D406)</f>
        <v>0</v>
      </c>
      <c r="H406" s="63">
        <f>SUMIFS(Abr!$I$5:$I$605,Abr!$U$5:$U$605,"Despesa",Abr!$G$5:$G$605,DRE!$D406)</f>
        <v>0</v>
      </c>
      <c r="I406" s="63">
        <f>SUMIFS(Mai!$I$5:$I$605,Mai!$U$5:$U$605,"Despesa",Mai!$G$5:$G$605,DRE!$D406)</f>
        <v>0</v>
      </c>
      <c r="J406" s="63">
        <f>SUMIFS(Jun!$I$5:$I$605,Jun!$U$5:$U$605,"Despesa",Jun!$G$5:$G$605,DRE!$D406)</f>
        <v>0</v>
      </c>
      <c r="K406" s="63">
        <f>SUMIFS(Jul!$I$5:$I$605,Jul!$U$5:$U$605,"Despesa",Jul!$G$5:$G$605,DRE!$D406)</f>
        <v>0</v>
      </c>
      <c r="L406" s="63">
        <f>SUMIFS(Ago!$I$5:$I$605,Ago!$U$5:$U$605,"Despesa",Ago!$G$5:$G$605,DRE!$D406)</f>
        <v>0</v>
      </c>
      <c r="M406" s="63">
        <f>SUMIFS(Set!$I$5:$I$605,Set!$U$5:$U$605,"Despesa",Set!$G$5:$G$605,DRE!$D406)</f>
        <v>0</v>
      </c>
      <c r="N406" s="63">
        <f>SUMIFS(Out!$I$5:$I$605,Out!$U$5:$U$605,"Despesa",Out!$G$5:$G$605,DRE!$D406)</f>
        <v>0</v>
      </c>
      <c r="O406" s="63">
        <f>SUMIFS(Nov!$I$5:$I$605,Nov!$U$5:$U$605,"Despesa",Nov!$G$5:$G$605,DRE!$D406)</f>
        <v>0</v>
      </c>
      <c r="P406" s="63">
        <f>SUMIFS(Dez!$I$5:$I$605,Dez!$U$5:$U$605,"Despesa",Dez!$G$5:$G$605,DRE!$D406)</f>
        <v>0</v>
      </c>
      <c r="Q406" s="63">
        <f t="shared" si="22"/>
        <v>0</v>
      </c>
    </row>
    <row r="407" spans="2:17" ht="28.5" customHeight="1" thickTop="1" thickBot="1" x14ac:dyDescent="0.3">
      <c r="B407" s="85">
        <v>404</v>
      </c>
      <c r="C407" s="46" t="str">
        <f>'PC Despesas'!F90</f>
        <v>5.2.86</v>
      </c>
      <c r="D407" s="47" t="str">
        <f>VLOOKUP(C407,'PC Despesas'!$F$4:$G$103,2,FALSE)</f>
        <v>-</v>
      </c>
      <c r="E407" s="63">
        <f>SUMIFS(Jan!$I$5:$I$605,Jan!$U$5:$U$605,"Despesa",Jan!$G$5:$G$605,DRE!$D407)</f>
        <v>0</v>
      </c>
      <c r="F407" s="63">
        <f>SUMIFS(Fev!$I$5:$I$605,Fev!$U$5:$U$605,"Despesa",Fev!$G$5:$G$605,DRE!$D407)</f>
        <v>0</v>
      </c>
      <c r="G407" s="63">
        <f>SUMIFS(Mar!$I$5:$I$605,Mar!$U$5:$U$605,"Despesa",Mar!$G$5:$G$605,DRE!$D407)</f>
        <v>0</v>
      </c>
      <c r="H407" s="63">
        <f>SUMIFS(Abr!$I$5:$I$605,Abr!$U$5:$U$605,"Despesa",Abr!$G$5:$G$605,DRE!$D407)</f>
        <v>0</v>
      </c>
      <c r="I407" s="63">
        <f>SUMIFS(Mai!$I$5:$I$605,Mai!$U$5:$U$605,"Despesa",Mai!$G$5:$G$605,DRE!$D407)</f>
        <v>0</v>
      </c>
      <c r="J407" s="63">
        <f>SUMIFS(Jun!$I$5:$I$605,Jun!$U$5:$U$605,"Despesa",Jun!$G$5:$G$605,DRE!$D407)</f>
        <v>0</v>
      </c>
      <c r="K407" s="63">
        <f>SUMIFS(Jul!$I$5:$I$605,Jul!$U$5:$U$605,"Despesa",Jul!$G$5:$G$605,DRE!$D407)</f>
        <v>0</v>
      </c>
      <c r="L407" s="63">
        <f>SUMIFS(Ago!$I$5:$I$605,Ago!$U$5:$U$605,"Despesa",Ago!$G$5:$G$605,DRE!$D407)</f>
        <v>0</v>
      </c>
      <c r="M407" s="63">
        <f>SUMIFS(Set!$I$5:$I$605,Set!$U$5:$U$605,"Despesa",Set!$G$5:$G$605,DRE!$D407)</f>
        <v>0</v>
      </c>
      <c r="N407" s="63">
        <f>SUMIFS(Out!$I$5:$I$605,Out!$U$5:$U$605,"Despesa",Out!$G$5:$G$605,DRE!$D407)</f>
        <v>0</v>
      </c>
      <c r="O407" s="63">
        <f>SUMIFS(Nov!$I$5:$I$605,Nov!$U$5:$U$605,"Despesa",Nov!$G$5:$G$605,DRE!$D407)</f>
        <v>0</v>
      </c>
      <c r="P407" s="63">
        <f>SUMIFS(Dez!$I$5:$I$605,Dez!$U$5:$U$605,"Despesa",Dez!$G$5:$G$605,DRE!$D407)</f>
        <v>0</v>
      </c>
      <c r="Q407" s="63">
        <f t="shared" si="22"/>
        <v>0</v>
      </c>
    </row>
    <row r="408" spans="2:17" ht="28.5" customHeight="1" thickTop="1" thickBot="1" x14ac:dyDescent="0.3">
      <c r="B408" s="85">
        <v>405</v>
      </c>
      <c r="C408" s="46" t="str">
        <f>'PC Despesas'!F91</f>
        <v>5.2.87</v>
      </c>
      <c r="D408" s="47" t="str">
        <f>VLOOKUP(C408,'PC Despesas'!$F$4:$G$103,2,FALSE)</f>
        <v>-</v>
      </c>
      <c r="E408" s="63">
        <f>SUMIFS(Jan!$I$5:$I$605,Jan!$U$5:$U$605,"Despesa",Jan!$G$5:$G$605,DRE!$D408)</f>
        <v>0</v>
      </c>
      <c r="F408" s="63">
        <f>SUMIFS(Fev!$I$5:$I$605,Fev!$U$5:$U$605,"Despesa",Fev!$G$5:$G$605,DRE!$D408)</f>
        <v>0</v>
      </c>
      <c r="G408" s="63">
        <f>SUMIFS(Mar!$I$5:$I$605,Mar!$U$5:$U$605,"Despesa",Mar!$G$5:$G$605,DRE!$D408)</f>
        <v>0</v>
      </c>
      <c r="H408" s="63">
        <f>SUMIFS(Abr!$I$5:$I$605,Abr!$U$5:$U$605,"Despesa",Abr!$G$5:$G$605,DRE!$D408)</f>
        <v>0</v>
      </c>
      <c r="I408" s="63">
        <f>SUMIFS(Mai!$I$5:$I$605,Mai!$U$5:$U$605,"Despesa",Mai!$G$5:$G$605,DRE!$D408)</f>
        <v>0</v>
      </c>
      <c r="J408" s="63">
        <f>SUMIFS(Jun!$I$5:$I$605,Jun!$U$5:$U$605,"Despesa",Jun!$G$5:$G$605,DRE!$D408)</f>
        <v>0</v>
      </c>
      <c r="K408" s="63">
        <f>SUMIFS(Jul!$I$5:$I$605,Jul!$U$5:$U$605,"Despesa",Jul!$G$5:$G$605,DRE!$D408)</f>
        <v>0</v>
      </c>
      <c r="L408" s="63">
        <f>SUMIFS(Ago!$I$5:$I$605,Ago!$U$5:$U$605,"Despesa",Ago!$G$5:$G$605,DRE!$D408)</f>
        <v>0</v>
      </c>
      <c r="M408" s="63">
        <f>SUMIFS(Set!$I$5:$I$605,Set!$U$5:$U$605,"Despesa",Set!$G$5:$G$605,DRE!$D408)</f>
        <v>0</v>
      </c>
      <c r="N408" s="63">
        <f>SUMIFS(Out!$I$5:$I$605,Out!$U$5:$U$605,"Despesa",Out!$G$5:$G$605,DRE!$D408)</f>
        <v>0</v>
      </c>
      <c r="O408" s="63">
        <f>SUMIFS(Nov!$I$5:$I$605,Nov!$U$5:$U$605,"Despesa",Nov!$G$5:$G$605,DRE!$D408)</f>
        <v>0</v>
      </c>
      <c r="P408" s="63">
        <f>SUMIFS(Dez!$I$5:$I$605,Dez!$U$5:$U$605,"Despesa",Dez!$G$5:$G$605,DRE!$D408)</f>
        <v>0</v>
      </c>
      <c r="Q408" s="63">
        <f t="shared" si="22"/>
        <v>0</v>
      </c>
    </row>
    <row r="409" spans="2:17" ht="28.5" customHeight="1" thickTop="1" thickBot="1" x14ac:dyDescent="0.3">
      <c r="B409" s="85">
        <v>406</v>
      </c>
      <c r="C409" s="46" t="str">
        <f>'PC Despesas'!F92</f>
        <v>5.2.88</v>
      </c>
      <c r="D409" s="47" t="str">
        <f>VLOOKUP(C409,'PC Despesas'!$F$4:$G$103,2,FALSE)</f>
        <v>-</v>
      </c>
      <c r="E409" s="63">
        <f>SUMIFS(Jan!$I$5:$I$605,Jan!$U$5:$U$605,"Despesa",Jan!$G$5:$G$605,DRE!$D409)</f>
        <v>0</v>
      </c>
      <c r="F409" s="63">
        <f>SUMIFS(Fev!$I$5:$I$605,Fev!$U$5:$U$605,"Despesa",Fev!$G$5:$G$605,DRE!$D409)</f>
        <v>0</v>
      </c>
      <c r="G409" s="63">
        <f>SUMIFS(Mar!$I$5:$I$605,Mar!$U$5:$U$605,"Despesa",Mar!$G$5:$G$605,DRE!$D409)</f>
        <v>0</v>
      </c>
      <c r="H409" s="63">
        <f>SUMIFS(Abr!$I$5:$I$605,Abr!$U$5:$U$605,"Despesa",Abr!$G$5:$G$605,DRE!$D409)</f>
        <v>0</v>
      </c>
      <c r="I409" s="63">
        <f>SUMIFS(Mai!$I$5:$I$605,Mai!$U$5:$U$605,"Despesa",Mai!$G$5:$G$605,DRE!$D409)</f>
        <v>0</v>
      </c>
      <c r="J409" s="63">
        <f>SUMIFS(Jun!$I$5:$I$605,Jun!$U$5:$U$605,"Despesa",Jun!$G$5:$G$605,DRE!$D409)</f>
        <v>0</v>
      </c>
      <c r="K409" s="63">
        <f>SUMIFS(Jul!$I$5:$I$605,Jul!$U$5:$U$605,"Despesa",Jul!$G$5:$G$605,DRE!$D409)</f>
        <v>0</v>
      </c>
      <c r="L409" s="63">
        <f>SUMIFS(Ago!$I$5:$I$605,Ago!$U$5:$U$605,"Despesa",Ago!$G$5:$G$605,DRE!$D409)</f>
        <v>0</v>
      </c>
      <c r="M409" s="63">
        <f>SUMIFS(Set!$I$5:$I$605,Set!$U$5:$U$605,"Despesa",Set!$G$5:$G$605,DRE!$D409)</f>
        <v>0</v>
      </c>
      <c r="N409" s="63">
        <f>SUMIFS(Out!$I$5:$I$605,Out!$U$5:$U$605,"Despesa",Out!$G$5:$G$605,DRE!$D409)</f>
        <v>0</v>
      </c>
      <c r="O409" s="63">
        <f>SUMIFS(Nov!$I$5:$I$605,Nov!$U$5:$U$605,"Despesa",Nov!$G$5:$G$605,DRE!$D409)</f>
        <v>0</v>
      </c>
      <c r="P409" s="63">
        <f>SUMIFS(Dez!$I$5:$I$605,Dez!$U$5:$U$605,"Despesa",Dez!$G$5:$G$605,DRE!$D409)</f>
        <v>0</v>
      </c>
      <c r="Q409" s="63">
        <f t="shared" si="22"/>
        <v>0</v>
      </c>
    </row>
    <row r="410" spans="2:17" ht="28.5" customHeight="1" thickTop="1" thickBot="1" x14ac:dyDescent="0.3">
      <c r="B410" s="85">
        <v>407</v>
      </c>
      <c r="C410" s="46" t="str">
        <f>'PC Despesas'!F93</f>
        <v>5.2.89</v>
      </c>
      <c r="D410" s="47" t="str">
        <f>VLOOKUP(C410,'PC Despesas'!$F$4:$G$103,2,FALSE)</f>
        <v>-</v>
      </c>
      <c r="E410" s="63">
        <f>SUMIFS(Jan!$I$5:$I$605,Jan!$U$5:$U$605,"Despesa",Jan!$G$5:$G$605,DRE!$D410)</f>
        <v>0</v>
      </c>
      <c r="F410" s="63">
        <f>SUMIFS(Fev!$I$5:$I$605,Fev!$U$5:$U$605,"Despesa",Fev!$G$5:$G$605,DRE!$D410)</f>
        <v>0</v>
      </c>
      <c r="G410" s="63">
        <f>SUMIFS(Mar!$I$5:$I$605,Mar!$U$5:$U$605,"Despesa",Mar!$G$5:$G$605,DRE!$D410)</f>
        <v>0</v>
      </c>
      <c r="H410" s="63">
        <f>SUMIFS(Abr!$I$5:$I$605,Abr!$U$5:$U$605,"Despesa",Abr!$G$5:$G$605,DRE!$D410)</f>
        <v>0</v>
      </c>
      <c r="I410" s="63">
        <f>SUMIFS(Mai!$I$5:$I$605,Mai!$U$5:$U$605,"Despesa",Mai!$G$5:$G$605,DRE!$D410)</f>
        <v>0</v>
      </c>
      <c r="J410" s="63">
        <f>SUMIFS(Jun!$I$5:$I$605,Jun!$U$5:$U$605,"Despesa",Jun!$G$5:$G$605,DRE!$D410)</f>
        <v>0</v>
      </c>
      <c r="K410" s="63">
        <f>SUMIFS(Jul!$I$5:$I$605,Jul!$U$5:$U$605,"Despesa",Jul!$G$5:$G$605,DRE!$D410)</f>
        <v>0</v>
      </c>
      <c r="L410" s="63">
        <f>SUMIFS(Ago!$I$5:$I$605,Ago!$U$5:$U$605,"Despesa",Ago!$G$5:$G$605,DRE!$D410)</f>
        <v>0</v>
      </c>
      <c r="M410" s="63">
        <f>SUMIFS(Set!$I$5:$I$605,Set!$U$5:$U$605,"Despesa",Set!$G$5:$G$605,DRE!$D410)</f>
        <v>0</v>
      </c>
      <c r="N410" s="63">
        <f>SUMIFS(Out!$I$5:$I$605,Out!$U$5:$U$605,"Despesa",Out!$G$5:$G$605,DRE!$D410)</f>
        <v>0</v>
      </c>
      <c r="O410" s="63">
        <f>SUMIFS(Nov!$I$5:$I$605,Nov!$U$5:$U$605,"Despesa",Nov!$G$5:$G$605,DRE!$D410)</f>
        <v>0</v>
      </c>
      <c r="P410" s="63">
        <f>SUMIFS(Dez!$I$5:$I$605,Dez!$U$5:$U$605,"Despesa",Dez!$G$5:$G$605,DRE!$D410)</f>
        <v>0</v>
      </c>
      <c r="Q410" s="63">
        <f t="shared" si="22"/>
        <v>0</v>
      </c>
    </row>
    <row r="411" spans="2:17" ht="28.5" customHeight="1" thickTop="1" thickBot="1" x14ac:dyDescent="0.3">
      <c r="B411" s="85">
        <v>408</v>
      </c>
      <c r="C411" s="46" t="str">
        <f>'PC Despesas'!F94</f>
        <v>5.2.90</v>
      </c>
      <c r="D411" s="47" t="str">
        <f>VLOOKUP(C411,'PC Despesas'!$F$4:$G$103,2,FALSE)</f>
        <v>-</v>
      </c>
      <c r="E411" s="63">
        <f>SUMIFS(Jan!$I$5:$I$605,Jan!$U$5:$U$605,"Despesa",Jan!$G$5:$G$605,DRE!$D411)</f>
        <v>0</v>
      </c>
      <c r="F411" s="63">
        <f>SUMIFS(Fev!$I$5:$I$605,Fev!$U$5:$U$605,"Despesa",Fev!$G$5:$G$605,DRE!$D411)</f>
        <v>0</v>
      </c>
      <c r="G411" s="63">
        <f>SUMIFS(Mar!$I$5:$I$605,Mar!$U$5:$U$605,"Despesa",Mar!$G$5:$G$605,DRE!$D411)</f>
        <v>0</v>
      </c>
      <c r="H411" s="63">
        <f>SUMIFS(Abr!$I$5:$I$605,Abr!$U$5:$U$605,"Despesa",Abr!$G$5:$G$605,DRE!$D411)</f>
        <v>0</v>
      </c>
      <c r="I411" s="63">
        <f>SUMIFS(Mai!$I$5:$I$605,Mai!$U$5:$U$605,"Despesa",Mai!$G$5:$G$605,DRE!$D411)</f>
        <v>0</v>
      </c>
      <c r="J411" s="63">
        <f>SUMIFS(Jun!$I$5:$I$605,Jun!$U$5:$U$605,"Despesa",Jun!$G$5:$G$605,DRE!$D411)</f>
        <v>0</v>
      </c>
      <c r="K411" s="63">
        <f>SUMIFS(Jul!$I$5:$I$605,Jul!$U$5:$U$605,"Despesa",Jul!$G$5:$G$605,DRE!$D411)</f>
        <v>0</v>
      </c>
      <c r="L411" s="63">
        <f>SUMIFS(Ago!$I$5:$I$605,Ago!$U$5:$U$605,"Despesa",Ago!$G$5:$G$605,DRE!$D411)</f>
        <v>0</v>
      </c>
      <c r="M411" s="63">
        <f>SUMIFS(Set!$I$5:$I$605,Set!$U$5:$U$605,"Despesa",Set!$G$5:$G$605,DRE!$D411)</f>
        <v>0</v>
      </c>
      <c r="N411" s="63">
        <f>SUMIFS(Out!$I$5:$I$605,Out!$U$5:$U$605,"Despesa",Out!$G$5:$G$605,DRE!$D411)</f>
        <v>0</v>
      </c>
      <c r="O411" s="63">
        <f>SUMIFS(Nov!$I$5:$I$605,Nov!$U$5:$U$605,"Despesa",Nov!$G$5:$G$605,DRE!$D411)</f>
        <v>0</v>
      </c>
      <c r="P411" s="63">
        <f>SUMIFS(Dez!$I$5:$I$605,Dez!$U$5:$U$605,"Despesa",Dez!$G$5:$G$605,DRE!$D411)</f>
        <v>0</v>
      </c>
      <c r="Q411" s="63">
        <f t="shared" si="22"/>
        <v>0</v>
      </c>
    </row>
    <row r="412" spans="2:17" ht="28.5" customHeight="1" thickTop="1" thickBot="1" x14ac:dyDescent="0.3">
      <c r="B412" s="85">
        <v>409</v>
      </c>
      <c r="C412" s="46" t="str">
        <f>'PC Despesas'!F95</f>
        <v>5.2.91</v>
      </c>
      <c r="D412" s="47" t="str">
        <f>VLOOKUP(C412,'PC Despesas'!$F$4:$G$103,2,FALSE)</f>
        <v>-</v>
      </c>
      <c r="E412" s="63">
        <f>SUMIFS(Jan!$I$5:$I$605,Jan!$U$5:$U$605,"Despesa",Jan!$G$5:$G$605,DRE!$D412)</f>
        <v>0</v>
      </c>
      <c r="F412" s="63">
        <f>SUMIFS(Fev!$I$5:$I$605,Fev!$U$5:$U$605,"Despesa",Fev!$G$5:$G$605,DRE!$D412)</f>
        <v>0</v>
      </c>
      <c r="G412" s="63">
        <f>SUMIFS(Mar!$I$5:$I$605,Mar!$U$5:$U$605,"Despesa",Mar!$G$5:$G$605,DRE!$D412)</f>
        <v>0</v>
      </c>
      <c r="H412" s="63">
        <f>SUMIFS(Abr!$I$5:$I$605,Abr!$U$5:$U$605,"Despesa",Abr!$G$5:$G$605,DRE!$D412)</f>
        <v>0</v>
      </c>
      <c r="I412" s="63">
        <f>SUMIFS(Mai!$I$5:$I$605,Mai!$U$5:$U$605,"Despesa",Mai!$G$5:$G$605,DRE!$D412)</f>
        <v>0</v>
      </c>
      <c r="J412" s="63">
        <f>SUMIFS(Jun!$I$5:$I$605,Jun!$U$5:$U$605,"Despesa",Jun!$G$5:$G$605,DRE!$D412)</f>
        <v>0</v>
      </c>
      <c r="K412" s="63">
        <f>SUMIFS(Jul!$I$5:$I$605,Jul!$U$5:$U$605,"Despesa",Jul!$G$5:$G$605,DRE!$D412)</f>
        <v>0</v>
      </c>
      <c r="L412" s="63">
        <f>SUMIFS(Ago!$I$5:$I$605,Ago!$U$5:$U$605,"Despesa",Ago!$G$5:$G$605,DRE!$D412)</f>
        <v>0</v>
      </c>
      <c r="M412" s="63">
        <f>SUMIFS(Set!$I$5:$I$605,Set!$U$5:$U$605,"Despesa",Set!$G$5:$G$605,DRE!$D412)</f>
        <v>0</v>
      </c>
      <c r="N412" s="63">
        <f>SUMIFS(Out!$I$5:$I$605,Out!$U$5:$U$605,"Despesa",Out!$G$5:$G$605,DRE!$D412)</f>
        <v>0</v>
      </c>
      <c r="O412" s="63">
        <f>SUMIFS(Nov!$I$5:$I$605,Nov!$U$5:$U$605,"Despesa",Nov!$G$5:$G$605,DRE!$D412)</f>
        <v>0</v>
      </c>
      <c r="P412" s="63">
        <f>SUMIFS(Dez!$I$5:$I$605,Dez!$U$5:$U$605,"Despesa",Dez!$G$5:$G$605,DRE!$D412)</f>
        <v>0</v>
      </c>
      <c r="Q412" s="63">
        <f t="shared" si="22"/>
        <v>0</v>
      </c>
    </row>
    <row r="413" spans="2:17" ht="28.5" customHeight="1" thickTop="1" thickBot="1" x14ac:dyDescent="0.3">
      <c r="B413" s="85">
        <v>410</v>
      </c>
      <c r="C413" s="46" t="str">
        <f>'PC Despesas'!F96</f>
        <v>5.2.92</v>
      </c>
      <c r="D413" s="47" t="str">
        <f>VLOOKUP(C413,'PC Despesas'!$F$4:$G$103,2,FALSE)</f>
        <v>-</v>
      </c>
      <c r="E413" s="63">
        <f>SUMIFS(Jan!$I$5:$I$605,Jan!$U$5:$U$605,"Despesa",Jan!$G$5:$G$605,DRE!$D413)</f>
        <v>0</v>
      </c>
      <c r="F413" s="63">
        <f>SUMIFS(Fev!$I$5:$I$605,Fev!$U$5:$U$605,"Despesa",Fev!$G$5:$G$605,DRE!$D413)</f>
        <v>0</v>
      </c>
      <c r="G413" s="63">
        <f>SUMIFS(Mar!$I$5:$I$605,Mar!$U$5:$U$605,"Despesa",Mar!$G$5:$G$605,DRE!$D413)</f>
        <v>0</v>
      </c>
      <c r="H413" s="63">
        <f>SUMIFS(Abr!$I$5:$I$605,Abr!$U$5:$U$605,"Despesa",Abr!$G$5:$G$605,DRE!$D413)</f>
        <v>0</v>
      </c>
      <c r="I413" s="63">
        <f>SUMIFS(Mai!$I$5:$I$605,Mai!$U$5:$U$605,"Despesa",Mai!$G$5:$G$605,DRE!$D413)</f>
        <v>0</v>
      </c>
      <c r="J413" s="63">
        <f>SUMIFS(Jun!$I$5:$I$605,Jun!$U$5:$U$605,"Despesa",Jun!$G$5:$G$605,DRE!$D413)</f>
        <v>0</v>
      </c>
      <c r="K413" s="63">
        <f>SUMIFS(Jul!$I$5:$I$605,Jul!$U$5:$U$605,"Despesa",Jul!$G$5:$G$605,DRE!$D413)</f>
        <v>0</v>
      </c>
      <c r="L413" s="63">
        <f>SUMIFS(Ago!$I$5:$I$605,Ago!$U$5:$U$605,"Despesa",Ago!$G$5:$G$605,DRE!$D413)</f>
        <v>0</v>
      </c>
      <c r="M413" s="63">
        <f>SUMIFS(Set!$I$5:$I$605,Set!$U$5:$U$605,"Despesa",Set!$G$5:$G$605,DRE!$D413)</f>
        <v>0</v>
      </c>
      <c r="N413" s="63">
        <f>SUMIFS(Out!$I$5:$I$605,Out!$U$5:$U$605,"Despesa",Out!$G$5:$G$605,DRE!$D413)</f>
        <v>0</v>
      </c>
      <c r="O413" s="63">
        <f>SUMIFS(Nov!$I$5:$I$605,Nov!$U$5:$U$605,"Despesa",Nov!$G$5:$G$605,DRE!$D413)</f>
        <v>0</v>
      </c>
      <c r="P413" s="63">
        <f>SUMIFS(Dez!$I$5:$I$605,Dez!$U$5:$U$605,"Despesa",Dez!$G$5:$G$605,DRE!$D413)</f>
        <v>0</v>
      </c>
      <c r="Q413" s="63">
        <f t="shared" si="22"/>
        <v>0</v>
      </c>
    </row>
    <row r="414" spans="2:17" ht="28.5" customHeight="1" thickTop="1" thickBot="1" x14ac:dyDescent="0.3">
      <c r="B414" s="85">
        <v>411</v>
      </c>
      <c r="C414" s="46" t="str">
        <f>'PC Despesas'!F97</f>
        <v>5.2.93</v>
      </c>
      <c r="D414" s="47" t="str">
        <f>VLOOKUP(C414,'PC Despesas'!$F$4:$G$103,2,FALSE)</f>
        <v>-</v>
      </c>
      <c r="E414" s="63">
        <f>SUMIFS(Jan!$I$5:$I$605,Jan!$U$5:$U$605,"Despesa",Jan!$G$5:$G$605,DRE!$D414)</f>
        <v>0</v>
      </c>
      <c r="F414" s="63">
        <f>SUMIFS(Fev!$I$5:$I$605,Fev!$U$5:$U$605,"Despesa",Fev!$G$5:$G$605,DRE!$D414)</f>
        <v>0</v>
      </c>
      <c r="G414" s="63">
        <f>SUMIFS(Mar!$I$5:$I$605,Mar!$U$5:$U$605,"Despesa",Mar!$G$5:$G$605,DRE!$D414)</f>
        <v>0</v>
      </c>
      <c r="H414" s="63">
        <f>SUMIFS(Abr!$I$5:$I$605,Abr!$U$5:$U$605,"Despesa",Abr!$G$5:$G$605,DRE!$D414)</f>
        <v>0</v>
      </c>
      <c r="I414" s="63">
        <f>SUMIFS(Mai!$I$5:$I$605,Mai!$U$5:$U$605,"Despesa",Mai!$G$5:$G$605,DRE!$D414)</f>
        <v>0</v>
      </c>
      <c r="J414" s="63">
        <f>SUMIFS(Jun!$I$5:$I$605,Jun!$U$5:$U$605,"Despesa",Jun!$G$5:$G$605,DRE!$D414)</f>
        <v>0</v>
      </c>
      <c r="K414" s="63">
        <f>SUMIFS(Jul!$I$5:$I$605,Jul!$U$5:$U$605,"Despesa",Jul!$G$5:$G$605,DRE!$D414)</f>
        <v>0</v>
      </c>
      <c r="L414" s="63">
        <f>SUMIFS(Ago!$I$5:$I$605,Ago!$U$5:$U$605,"Despesa",Ago!$G$5:$G$605,DRE!$D414)</f>
        <v>0</v>
      </c>
      <c r="M414" s="63">
        <f>SUMIFS(Set!$I$5:$I$605,Set!$U$5:$U$605,"Despesa",Set!$G$5:$G$605,DRE!$D414)</f>
        <v>0</v>
      </c>
      <c r="N414" s="63">
        <f>SUMIFS(Out!$I$5:$I$605,Out!$U$5:$U$605,"Despesa",Out!$G$5:$G$605,DRE!$D414)</f>
        <v>0</v>
      </c>
      <c r="O414" s="63">
        <f>SUMIFS(Nov!$I$5:$I$605,Nov!$U$5:$U$605,"Despesa",Nov!$G$5:$G$605,DRE!$D414)</f>
        <v>0</v>
      </c>
      <c r="P414" s="63">
        <f>SUMIFS(Dez!$I$5:$I$605,Dez!$U$5:$U$605,"Despesa",Dez!$G$5:$G$605,DRE!$D414)</f>
        <v>0</v>
      </c>
      <c r="Q414" s="63">
        <f t="shared" si="22"/>
        <v>0</v>
      </c>
    </row>
    <row r="415" spans="2:17" ht="28.5" customHeight="1" thickTop="1" thickBot="1" x14ac:dyDescent="0.3">
      <c r="B415" s="85">
        <v>412</v>
      </c>
      <c r="C415" s="46" t="str">
        <f>'PC Despesas'!F98</f>
        <v>5.2.94</v>
      </c>
      <c r="D415" s="47" t="str">
        <f>VLOOKUP(C415,'PC Despesas'!$F$4:$G$103,2,FALSE)</f>
        <v>-</v>
      </c>
      <c r="E415" s="63">
        <f>SUMIFS(Jan!$I$5:$I$605,Jan!$U$5:$U$605,"Despesa",Jan!$G$5:$G$605,DRE!$D415)</f>
        <v>0</v>
      </c>
      <c r="F415" s="63">
        <f>SUMIFS(Fev!$I$5:$I$605,Fev!$U$5:$U$605,"Despesa",Fev!$G$5:$G$605,DRE!$D415)</f>
        <v>0</v>
      </c>
      <c r="G415" s="63">
        <f>SUMIFS(Mar!$I$5:$I$605,Mar!$U$5:$U$605,"Despesa",Mar!$G$5:$G$605,DRE!$D415)</f>
        <v>0</v>
      </c>
      <c r="H415" s="63">
        <f>SUMIFS(Abr!$I$5:$I$605,Abr!$U$5:$U$605,"Despesa",Abr!$G$5:$G$605,DRE!$D415)</f>
        <v>0</v>
      </c>
      <c r="I415" s="63">
        <f>SUMIFS(Mai!$I$5:$I$605,Mai!$U$5:$U$605,"Despesa",Mai!$G$5:$G$605,DRE!$D415)</f>
        <v>0</v>
      </c>
      <c r="J415" s="63">
        <f>SUMIFS(Jun!$I$5:$I$605,Jun!$U$5:$U$605,"Despesa",Jun!$G$5:$G$605,DRE!$D415)</f>
        <v>0</v>
      </c>
      <c r="K415" s="63">
        <f>SUMIFS(Jul!$I$5:$I$605,Jul!$U$5:$U$605,"Despesa",Jul!$G$5:$G$605,DRE!$D415)</f>
        <v>0</v>
      </c>
      <c r="L415" s="63">
        <f>SUMIFS(Ago!$I$5:$I$605,Ago!$U$5:$U$605,"Despesa",Ago!$G$5:$G$605,DRE!$D415)</f>
        <v>0</v>
      </c>
      <c r="M415" s="63">
        <f>SUMIFS(Set!$I$5:$I$605,Set!$U$5:$U$605,"Despesa",Set!$G$5:$G$605,DRE!$D415)</f>
        <v>0</v>
      </c>
      <c r="N415" s="63">
        <f>SUMIFS(Out!$I$5:$I$605,Out!$U$5:$U$605,"Despesa",Out!$G$5:$G$605,DRE!$D415)</f>
        <v>0</v>
      </c>
      <c r="O415" s="63">
        <f>SUMIFS(Nov!$I$5:$I$605,Nov!$U$5:$U$605,"Despesa",Nov!$G$5:$G$605,DRE!$D415)</f>
        <v>0</v>
      </c>
      <c r="P415" s="63">
        <f>SUMIFS(Dez!$I$5:$I$605,Dez!$U$5:$U$605,"Despesa",Dez!$G$5:$G$605,DRE!$D415)</f>
        <v>0</v>
      </c>
      <c r="Q415" s="63">
        <f t="shared" si="22"/>
        <v>0</v>
      </c>
    </row>
    <row r="416" spans="2:17" ht="28.5" customHeight="1" thickTop="1" thickBot="1" x14ac:dyDescent="0.3">
      <c r="B416" s="85">
        <v>413</v>
      </c>
      <c r="C416" s="46" t="str">
        <f>'PC Despesas'!F99</f>
        <v>5.2.95</v>
      </c>
      <c r="D416" s="47" t="str">
        <f>VLOOKUP(C416,'PC Despesas'!$F$4:$G$103,2,FALSE)</f>
        <v>-</v>
      </c>
      <c r="E416" s="63">
        <f>SUMIFS(Jan!$I$5:$I$605,Jan!$U$5:$U$605,"Despesa",Jan!$G$5:$G$605,DRE!$D416)</f>
        <v>0</v>
      </c>
      <c r="F416" s="63">
        <f>SUMIFS(Fev!$I$5:$I$605,Fev!$U$5:$U$605,"Despesa",Fev!$G$5:$G$605,DRE!$D416)</f>
        <v>0</v>
      </c>
      <c r="G416" s="63">
        <f>SUMIFS(Mar!$I$5:$I$605,Mar!$U$5:$U$605,"Despesa",Mar!$G$5:$G$605,DRE!$D416)</f>
        <v>0</v>
      </c>
      <c r="H416" s="63">
        <f>SUMIFS(Abr!$I$5:$I$605,Abr!$U$5:$U$605,"Despesa",Abr!$G$5:$G$605,DRE!$D416)</f>
        <v>0</v>
      </c>
      <c r="I416" s="63">
        <f>SUMIFS(Mai!$I$5:$I$605,Mai!$U$5:$U$605,"Despesa",Mai!$G$5:$G$605,DRE!$D416)</f>
        <v>0</v>
      </c>
      <c r="J416" s="63">
        <f>SUMIFS(Jun!$I$5:$I$605,Jun!$U$5:$U$605,"Despesa",Jun!$G$5:$G$605,DRE!$D416)</f>
        <v>0</v>
      </c>
      <c r="K416" s="63">
        <f>SUMIFS(Jul!$I$5:$I$605,Jul!$U$5:$U$605,"Despesa",Jul!$G$5:$G$605,DRE!$D416)</f>
        <v>0</v>
      </c>
      <c r="L416" s="63">
        <f>SUMIFS(Ago!$I$5:$I$605,Ago!$U$5:$U$605,"Despesa",Ago!$G$5:$G$605,DRE!$D416)</f>
        <v>0</v>
      </c>
      <c r="M416" s="63">
        <f>SUMIFS(Set!$I$5:$I$605,Set!$U$5:$U$605,"Despesa",Set!$G$5:$G$605,DRE!$D416)</f>
        <v>0</v>
      </c>
      <c r="N416" s="63">
        <f>SUMIFS(Out!$I$5:$I$605,Out!$U$5:$U$605,"Despesa",Out!$G$5:$G$605,DRE!$D416)</f>
        <v>0</v>
      </c>
      <c r="O416" s="63">
        <f>SUMIFS(Nov!$I$5:$I$605,Nov!$U$5:$U$605,"Despesa",Nov!$G$5:$G$605,DRE!$D416)</f>
        <v>0</v>
      </c>
      <c r="P416" s="63">
        <f>SUMIFS(Dez!$I$5:$I$605,Dez!$U$5:$U$605,"Despesa",Dez!$G$5:$G$605,DRE!$D416)</f>
        <v>0</v>
      </c>
      <c r="Q416" s="63">
        <f t="shared" si="22"/>
        <v>0</v>
      </c>
    </row>
    <row r="417" spans="2:17" ht="28.5" customHeight="1" thickTop="1" thickBot="1" x14ac:dyDescent="0.3">
      <c r="B417" s="85">
        <v>414</v>
      </c>
      <c r="C417" s="46" t="str">
        <f>'PC Despesas'!F100</f>
        <v>5.2.96</v>
      </c>
      <c r="D417" s="47" t="str">
        <f>VLOOKUP(C417,'PC Despesas'!$F$4:$G$103,2,FALSE)</f>
        <v>-</v>
      </c>
      <c r="E417" s="63">
        <f>SUMIFS(Jan!$I$5:$I$605,Jan!$U$5:$U$605,"Despesa",Jan!$G$5:$G$605,DRE!$D417)</f>
        <v>0</v>
      </c>
      <c r="F417" s="63">
        <f>SUMIFS(Fev!$I$5:$I$605,Fev!$U$5:$U$605,"Despesa",Fev!$G$5:$G$605,DRE!$D417)</f>
        <v>0</v>
      </c>
      <c r="G417" s="63">
        <f>SUMIFS(Mar!$I$5:$I$605,Mar!$U$5:$U$605,"Despesa",Mar!$G$5:$G$605,DRE!$D417)</f>
        <v>0</v>
      </c>
      <c r="H417" s="63">
        <f>SUMIFS(Abr!$I$5:$I$605,Abr!$U$5:$U$605,"Despesa",Abr!$G$5:$G$605,DRE!$D417)</f>
        <v>0</v>
      </c>
      <c r="I417" s="63">
        <f>SUMIFS(Mai!$I$5:$I$605,Mai!$U$5:$U$605,"Despesa",Mai!$G$5:$G$605,DRE!$D417)</f>
        <v>0</v>
      </c>
      <c r="J417" s="63">
        <f>SUMIFS(Jun!$I$5:$I$605,Jun!$U$5:$U$605,"Despesa",Jun!$G$5:$G$605,DRE!$D417)</f>
        <v>0</v>
      </c>
      <c r="K417" s="63">
        <f>SUMIFS(Jul!$I$5:$I$605,Jul!$U$5:$U$605,"Despesa",Jul!$G$5:$G$605,DRE!$D417)</f>
        <v>0</v>
      </c>
      <c r="L417" s="63">
        <f>SUMIFS(Ago!$I$5:$I$605,Ago!$U$5:$U$605,"Despesa",Ago!$G$5:$G$605,DRE!$D417)</f>
        <v>0</v>
      </c>
      <c r="M417" s="63">
        <f>SUMIFS(Set!$I$5:$I$605,Set!$U$5:$U$605,"Despesa",Set!$G$5:$G$605,DRE!$D417)</f>
        <v>0</v>
      </c>
      <c r="N417" s="63">
        <f>SUMIFS(Out!$I$5:$I$605,Out!$U$5:$U$605,"Despesa",Out!$G$5:$G$605,DRE!$D417)</f>
        <v>0</v>
      </c>
      <c r="O417" s="63">
        <f>SUMIFS(Nov!$I$5:$I$605,Nov!$U$5:$U$605,"Despesa",Nov!$G$5:$G$605,DRE!$D417)</f>
        <v>0</v>
      </c>
      <c r="P417" s="63">
        <f>SUMIFS(Dez!$I$5:$I$605,Dez!$U$5:$U$605,"Despesa",Dez!$G$5:$G$605,DRE!$D417)</f>
        <v>0</v>
      </c>
      <c r="Q417" s="63">
        <f t="shared" si="22"/>
        <v>0</v>
      </c>
    </row>
    <row r="418" spans="2:17" ht="28.5" customHeight="1" thickTop="1" thickBot="1" x14ac:dyDescent="0.3">
      <c r="B418" s="85">
        <v>415</v>
      </c>
      <c r="C418" s="46" t="str">
        <f>'PC Despesas'!F101</f>
        <v>5.2.97</v>
      </c>
      <c r="D418" s="47" t="str">
        <f>VLOOKUP(C418,'PC Despesas'!$F$4:$G$103,2,FALSE)</f>
        <v>-</v>
      </c>
      <c r="E418" s="63">
        <f>SUMIFS(Jan!$I$5:$I$605,Jan!$U$5:$U$605,"Despesa",Jan!$G$5:$G$605,DRE!$D418)</f>
        <v>0</v>
      </c>
      <c r="F418" s="63">
        <f>SUMIFS(Fev!$I$5:$I$605,Fev!$U$5:$U$605,"Despesa",Fev!$G$5:$G$605,DRE!$D418)</f>
        <v>0</v>
      </c>
      <c r="G418" s="63">
        <f>SUMIFS(Mar!$I$5:$I$605,Mar!$U$5:$U$605,"Despesa",Mar!$G$5:$G$605,DRE!$D418)</f>
        <v>0</v>
      </c>
      <c r="H418" s="63">
        <f>SUMIFS(Abr!$I$5:$I$605,Abr!$U$5:$U$605,"Despesa",Abr!$G$5:$G$605,DRE!$D418)</f>
        <v>0</v>
      </c>
      <c r="I418" s="63">
        <f>SUMIFS(Mai!$I$5:$I$605,Mai!$U$5:$U$605,"Despesa",Mai!$G$5:$G$605,DRE!$D418)</f>
        <v>0</v>
      </c>
      <c r="J418" s="63">
        <f>SUMIFS(Jun!$I$5:$I$605,Jun!$U$5:$U$605,"Despesa",Jun!$G$5:$G$605,DRE!$D418)</f>
        <v>0</v>
      </c>
      <c r="K418" s="63">
        <f>SUMIFS(Jul!$I$5:$I$605,Jul!$U$5:$U$605,"Despesa",Jul!$G$5:$G$605,DRE!$D418)</f>
        <v>0</v>
      </c>
      <c r="L418" s="63">
        <f>SUMIFS(Ago!$I$5:$I$605,Ago!$U$5:$U$605,"Despesa",Ago!$G$5:$G$605,DRE!$D418)</f>
        <v>0</v>
      </c>
      <c r="M418" s="63">
        <f>SUMIFS(Set!$I$5:$I$605,Set!$U$5:$U$605,"Despesa",Set!$G$5:$G$605,DRE!$D418)</f>
        <v>0</v>
      </c>
      <c r="N418" s="63">
        <f>SUMIFS(Out!$I$5:$I$605,Out!$U$5:$U$605,"Despesa",Out!$G$5:$G$605,DRE!$D418)</f>
        <v>0</v>
      </c>
      <c r="O418" s="63">
        <f>SUMIFS(Nov!$I$5:$I$605,Nov!$U$5:$U$605,"Despesa",Nov!$G$5:$G$605,DRE!$D418)</f>
        <v>0</v>
      </c>
      <c r="P418" s="63">
        <f>SUMIFS(Dez!$I$5:$I$605,Dez!$U$5:$U$605,"Despesa",Dez!$G$5:$G$605,DRE!$D418)</f>
        <v>0</v>
      </c>
      <c r="Q418" s="63">
        <f t="shared" si="22"/>
        <v>0</v>
      </c>
    </row>
    <row r="419" spans="2:17" ht="28.5" customHeight="1" thickTop="1" thickBot="1" x14ac:dyDescent="0.3">
      <c r="B419" s="85">
        <v>416</v>
      </c>
      <c r="C419" s="46" t="str">
        <f>'PC Despesas'!F102</f>
        <v>5.2.98</v>
      </c>
      <c r="D419" s="47" t="str">
        <f>VLOOKUP(C419,'PC Despesas'!$F$4:$G$103,2,FALSE)</f>
        <v>-</v>
      </c>
      <c r="E419" s="63">
        <f>SUMIFS(Jan!$I$5:$I$605,Jan!$U$5:$U$605,"Despesa",Jan!$G$5:$G$605,DRE!$D419)</f>
        <v>0</v>
      </c>
      <c r="F419" s="63">
        <f>SUMIFS(Fev!$I$5:$I$605,Fev!$U$5:$U$605,"Despesa",Fev!$G$5:$G$605,DRE!$D419)</f>
        <v>0</v>
      </c>
      <c r="G419" s="63">
        <f>SUMIFS(Mar!$I$5:$I$605,Mar!$U$5:$U$605,"Despesa",Mar!$G$5:$G$605,DRE!$D419)</f>
        <v>0</v>
      </c>
      <c r="H419" s="63">
        <f>SUMIFS(Abr!$I$5:$I$605,Abr!$U$5:$U$605,"Despesa",Abr!$G$5:$G$605,DRE!$D419)</f>
        <v>0</v>
      </c>
      <c r="I419" s="63">
        <f>SUMIFS(Mai!$I$5:$I$605,Mai!$U$5:$U$605,"Despesa",Mai!$G$5:$G$605,DRE!$D419)</f>
        <v>0</v>
      </c>
      <c r="J419" s="63">
        <f>SUMIFS(Jun!$I$5:$I$605,Jun!$U$5:$U$605,"Despesa",Jun!$G$5:$G$605,DRE!$D419)</f>
        <v>0</v>
      </c>
      <c r="K419" s="63">
        <f>SUMIFS(Jul!$I$5:$I$605,Jul!$U$5:$U$605,"Despesa",Jul!$G$5:$G$605,DRE!$D419)</f>
        <v>0</v>
      </c>
      <c r="L419" s="63">
        <f>SUMIFS(Ago!$I$5:$I$605,Ago!$U$5:$U$605,"Despesa",Ago!$G$5:$G$605,DRE!$D419)</f>
        <v>0</v>
      </c>
      <c r="M419" s="63">
        <f>SUMIFS(Set!$I$5:$I$605,Set!$U$5:$U$605,"Despesa",Set!$G$5:$G$605,DRE!$D419)</f>
        <v>0</v>
      </c>
      <c r="N419" s="63">
        <f>SUMIFS(Out!$I$5:$I$605,Out!$U$5:$U$605,"Despesa",Out!$G$5:$G$605,DRE!$D419)</f>
        <v>0</v>
      </c>
      <c r="O419" s="63">
        <f>SUMIFS(Nov!$I$5:$I$605,Nov!$U$5:$U$605,"Despesa",Nov!$G$5:$G$605,DRE!$D419)</f>
        <v>0</v>
      </c>
      <c r="P419" s="63">
        <f>SUMIFS(Dez!$I$5:$I$605,Dez!$U$5:$U$605,"Despesa",Dez!$G$5:$G$605,DRE!$D419)</f>
        <v>0</v>
      </c>
      <c r="Q419" s="63">
        <f t="shared" si="22"/>
        <v>0</v>
      </c>
    </row>
    <row r="420" spans="2:17" ht="28.5" customHeight="1" thickTop="1" thickBot="1" x14ac:dyDescent="0.3">
      <c r="B420" s="85">
        <v>417</v>
      </c>
      <c r="C420" s="46" t="str">
        <f>'PC Despesas'!F103</f>
        <v>5.2.99</v>
      </c>
      <c r="D420" s="47" t="str">
        <f>VLOOKUP(C420,'PC Despesas'!$F$4:$G$103,2,FALSE)</f>
        <v>Outras Despesas com Serviços</v>
      </c>
      <c r="E420" s="63">
        <f>SUMIFS(Jan!$I$5:$I$605,Jan!$U$5:$U$605,"Despesa",Jan!$G$5:$G$605,DRE!$D420)</f>
        <v>0</v>
      </c>
      <c r="F420" s="63">
        <f>SUMIFS(Fev!$I$5:$I$605,Fev!$U$5:$U$605,"Despesa",Fev!$G$5:$G$605,DRE!$D420)</f>
        <v>0</v>
      </c>
      <c r="G420" s="63">
        <f>SUMIFS(Mar!$I$5:$I$605,Mar!$U$5:$U$605,"Despesa",Mar!$G$5:$G$605,DRE!$D420)</f>
        <v>0</v>
      </c>
      <c r="H420" s="63">
        <f>SUMIFS(Abr!$I$5:$I$605,Abr!$U$5:$U$605,"Despesa",Abr!$G$5:$G$605,DRE!$D420)</f>
        <v>0</v>
      </c>
      <c r="I420" s="63">
        <f>SUMIFS(Mai!$I$5:$I$605,Mai!$U$5:$U$605,"Despesa",Mai!$G$5:$G$605,DRE!$D420)</f>
        <v>0</v>
      </c>
      <c r="J420" s="63">
        <f>SUMIFS(Jun!$I$5:$I$605,Jun!$U$5:$U$605,"Despesa",Jun!$G$5:$G$605,DRE!$D420)</f>
        <v>0</v>
      </c>
      <c r="K420" s="63">
        <f>SUMIFS(Jul!$I$5:$I$605,Jul!$U$5:$U$605,"Despesa",Jul!$G$5:$G$605,DRE!$D420)</f>
        <v>0</v>
      </c>
      <c r="L420" s="63">
        <f>SUMIFS(Ago!$I$5:$I$605,Ago!$U$5:$U$605,"Despesa",Ago!$G$5:$G$605,DRE!$D420)</f>
        <v>0</v>
      </c>
      <c r="M420" s="63">
        <f>SUMIFS(Set!$I$5:$I$605,Set!$U$5:$U$605,"Despesa",Set!$G$5:$G$605,DRE!$D420)</f>
        <v>0</v>
      </c>
      <c r="N420" s="63">
        <f>SUMIFS(Out!$I$5:$I$605,Out!$U$5:$U$605,"Despesa",Out!$G$5:$G$605,DRE!$D420)</f>
        <v>0</v>
      </c>
      <c r="O420" s="63">
        <f>SUMIFS(Nov!$I$5:$I$605,Nov!$U$5:$U$605,"Despesa",Nov!$G$5:$G$605,DRE!$D420)</f>
        <v>0</v>
      </c>
      <c r="P420" s="63">
        <f>SUMIFS(Dez!$I$5:$I$605,Dez!$U$5:$U$605,"Despesa",Dez!$G$5:$G$605,DRE!$D420)</f>
        <v>0</v>
      </c>
      <c r="Q420" s="63">
        <f t="shared" si="22"/>
        <v>0</v>
      </c>
    </row>
    <row r="421" spans="2:17" ht="12.75" customHeight="1" thickTop="1" thickBot="1" x14ac:dyDescent="0.3">
      <c r="B421" s="85">
        <v>418</v>
      </c>
      <c r="E421" s="106"/>
      <c r="F421" s="106"/>
      <c r="G421" s="106"/>
      <c r="H421" s="106"/>
      <c r="I421" s="106"/>
      <c r="J421" s="106"/>
      <c r="K421" s="106"/>
      <c r="L421" s="106"/>
      <c r="M421" s="106"/>
      <c r="N421" s="106"/>
      <c r="O421" s="106"/>
      <c r="P421" s="106"/>
      <c r="Q421" s="106"/>
    </row>
    <row r="422" spans="2:17" ht="33.75" customHeight="1" thickTop="1" thickBot="1" x14ac:dyDescent="0.3">
      <c r="B422" s="85">
        <v>419</v>
      </c>
      <c r="C422" s="231" t="s">
        <v>114</v>
      </c>
      <c r="D422" s="232"/>
      <c r="E422" s="103">
        <f t="shared" ref="E422:P422" si="23">E16-E219</f>
        <v>0</v>
      </c>
      <c r="F422" s="103">
        <f t="shared" si="23"/>
        <v>0</v>
      </c>
      <c r="G422" s="103">
        <f t="shared" si="23"/>
        <v>0</v>
      </c>
      <c r="H422" s="103">
        <f t="shared" si="23"/>
        <v>0</v>
      </c>
      <c r="I422" s="103">
        <f t="shared" si="23"/>
        <v>0</v>
      </c>
      <c r="J422" s="103">
        <f t="shared" si="23"/>
        <v>0</v>
      </c>
      <c r="K422" s="103">
        <f t="shared" si="23"/>
        <v>1630</v>
      </c>
      <c r="L422" s="103">
        <f t="shared" si="23"/>
        <v>4237.7800000000007</v>
      </c>
      <c r="M422" s="103">
        <f t="shared" si="23"/>
        <v>0</v>
      </c>
      <c r="N422" s="103">
        <f t="shared" si="23"/>
        <v>0</v>
      </c>
      <c r="O422" s="103">
        <f t="shared" si="23"/>
        <v>0</v>
      </c>
      <c r="P422" s="103">
        <f t="shared" si="23"/>
        <v>0</v>
      </c>
      <c r="Q422" s="103">
        <f>SUM(E422:P422)</f>
        <v>5867.7800000000007</v>
      </c>
    </row>
    <row r="423" spans="2:17" ht="12.75" customHeight="1" thickTop="1" thickBot="1" x14ac:dyDescent="0.3">
      <c r="B423" s="85">
        <v>420</v>
      </c>
      <c r="E423" s="106"/>
      <c r="F423" s="106"/>
      <c r="G423" s="106"/>
      <c r="H423" s="106"/>
      <c r="I423" s="106"/>
      <c r="J423" s="106"/>
      <c r="K423" s="106"/>
      <c r="L423" s="106"/>
      <c r="M423" s="106"/>
      <c r="N423" s="106"/>
      <c r="O423" s="106"/>
      <c r="P423" s="106"/>
      <c r="Q423" s="106"/>
    </row>
    <row r="424" spans="2:17" ht="33.75" customHeight="1" thickTop="1" thickBot="1" x14ac:dyDescent="0.3">
      <c r="B424" s="85">
        <v>421</v>
      </c>
      <c r="C424" s="233" t="s">
        <v>92</v>
      </c>
      <c r="D424" s="234"/>
      <c r="E424" s="103">
        <f>E426+E626+E526</f>
        <v>0</v>
      </c>
      <c r="F424" s="103">
        <f t="shared" ref="F424:P424" si="24">F426+F626+F526</f>
        <v>0</v>
      </c>
      <c r="G424" s="103">
        <f t="shared" si="24"/>
        <v>0</v>
      </c>
      <c r="H424" s="103">
        <f t="shared" si="24"/>
        <v>0</v>
      </c>
      <c r="I424" s="103">
        <f t="shared" si="24"/>
        <v>0</v>
      </c>
      <c r="J424" s="103">
        <f t="shared" si="24"/>
        <v>0</v>
      </c>
      <c r="K424" s="103">
        <f t="shared" si="24"/>
        <v>0</v>
      </c>
      <c r="L424" s="103">
        <f t="shared" si="24"/>
        <v>9193.36</v>
      </c>
      <c r="M424" s="103">
        <f t="shared" si="24"/>
        <v>3217.5</v>
      </c>
      <c r="N424" s="103">
        <f t="shared" si="24"/>
        <v>3090.33</v>
      </c>
      <c r="O424" s="103">
        <f t="shared" si="24"/>
        <v>3090.33</v>
      </c>
      <c r="P424" s="103">
        <f t="shared" si="24"/>
        <v>3090.33</v>
      </c>
      <c r="Q424" s="103">
        <f>SUM(E424:P424)</f>
        <v>21681.85</v>
      </c>
    </row>
    <row r="425" spans="2:17" ht="12.75" customHeight="1" thickTop="1" thickBot="1" x14ac:dyDescent="0.3">
      <c r="B425" s="85">
        <v>422</v>
      </c>
      <c r="C425" s="17"/>
      <c r="D425" s="17"/>
      <c r="E425" s="105"/>
      <c r="F425" s="105"/>
      <c r="G425" s="105"/>
      <c r="H425" s="105"/>
      <c r="I425" s="105"/>
      <c r="J425" s="105"/>
      <c r="K425" s="105"/>
      <c r="L425" s="105"/>
      <c r="M425" s="105"/>
      <c r="N425" s="105"/>
      <c r="O425" s="105"/>
      <c r="P425" s="105"/>
      <c r="Q425" s="105"/>
    </row>
    <row r="426" spans="2:17" ht="35.25" customHeight="1" thickTop="1" thickBot="1" x14ac:dyDescent="0.3">
      <c r="B426" s="85">
        <v>423</v>
      </c>
      <c r="C426" s="173" t="s">
        <v>148</v>
      </c>
      <c r="D426" s="43" t="str">
        <f>VLOOKUP(C426,'PC Despesas'!$L$4:$M$103,2,FALSE)</f>
        <v>DESPESAS COM RH</v>
      </c>
      <c r="E426" s="100">
        <f t="shared" ref="E426:Q426" si="25">SUM(E427:E525)</f>
        <v>0</v>
      </c>
      <c r="F426" s="100">
        <f t="shared" si="25"/>
        <v>0</v>
      </c>
      <c r="G426" s="100">
        <f t="shared" si="25"/>
        <v>0</v>
      </c>
      <c r="H426" s="100">
        <f t="shared" si="25"/>
        <v>0</v>
      </c>
      <c r="I426" s="100">
        <f t="shared" si="25"/>
        <v>0</v>
      </c>
      <c r="J426" s="100">
        <f t="shared" si="25"/>
        <v>0</v>
      </c>
      <c r="K426" s="100">
        <f t="shared" si="25"/>
        <v>0</v>
      </c>
      <c r="L426" s="100">
        <f t="shared" si="25"/>
        <v>4679.78</v>
      </c>
      <c r="M426" s="100">
        <f t="shared" si="25"/>
        <v>532.17000000000007</v>
      </c>
      <c r="N426" s="100">
        <f t="shared" si="25"/>
        <v>405</v>
      </c>
      <c r="O426" s="100">
        <f t="shared" si="25"/>
        <v>405</v>
      </c>
      <c r="P426" s="100">
        <f t="shared" si="25"/>
        <v>405</v>
      </c>
      <c r="Q426" s="100">
        <f t="shared" si="25"/>
        <v>6426.95</v>
      </c>
    </row>
    <row r="427" spans="2:17" ht="28.5" customHeight="1" thickTop="1" thickBot="1" x14ac:dyDescent="0.3">
      <c r="B427" s="85">
        <v>424</v>
      </c>
      <c r="C427" s="46" t="str">
        <f>'PC Despesas'!L5</f>
        <v>5.4.1</v>
      </c>
      <c r="D427" s="47" t="str">
        <f>VLOOKUP(C427,'PC Despesas'!$L$4:$M$103,2,FALSE)</f>
        <v>SALÁRIOS</v>
      </c>
      <c r="E427" s="63">
        <f>SUMIFS(Jan!$I$5:$I$605,Jan!$U$5:$U$605,"Despesa",Jan!$G$5:$G$605,DRE!$D427)</f>
        <v>0</v>
      </c>
      <c r="F427" s="63">
        <f>SUMIFS(Fev!$I$5:$I$605,Fev!$U$5:$U$605,"Despesa",Fev!$G$5:$G$605,DRE!$D427)</f>
        <v>0</v>
      </c>
      <c r="G427" s="63">
        <f>SUMIFS(Mar!$I$5:$I$605,Mar!$U$5:$U$605,"Despesa",Mar!$G$5:$G$605,DRE!$D427)</f>
        <v>0</v>
      </c>
      <c r="H427" s="63">
        <f>SUMIFS(Abr!$I$5:$I$605,Abr!$U$5:$U$605,"Despesa",Abr!$G$5:$G$605,DRE!$D427)</f>
        <v>0</v>
      </c>
      <c r="I427" s="63">
        <f>SUMIFS(Mai!$I$5:$I$605,Mai!$U$5:$U$605,"Despesa",Mai!$G$5:$G$605,DRE!$D427)</f>
        <v>0</v>
      </c>
      <c r="J427" s="63">
        <f>SUMIFS(Jun!$I$5:$I$605,Jun!$U$5:$U$605,"Despesa",Jun!$G$5:$G$605,DRE!$D427)</f>
        <v>0</v>
      </c>
      <c r="K427" s="63">
        <f>SUMIFS(Jul!$I$5:$I$605,Jul!$U$5:$U$605,"Despesa",Jul!$G$5:$G$605,DRE!$D427)</f>
        <v>0</v>
      </c>
      <c r="L427" s="63">
        <f>SUMIFS(Ago!$I$5:$I$605,Ago!$U$5:$U$605,"Despesa",Ago!$G$5:$G$605,DRE!$D427)</f>
        <v>3785.98</v>
      </c>
      <c r="M427" s="63">
        <f>SUMIFS(Set!$I$5:$I$605,Set!$U$5:$U$605,"Despesa",Set!$G$5:$G$605,DRE!$D427)</f>
        <v>0</v>
      </c>
      <c r="N427" s="63">
        <f>SUMIFS(Out!$I$5:$I$605,Out!$U$5:$U$605,"Despesa",Out!$G$5:$G$605,DRE!$D427)</f>
        <v>0</v>
      </c>
      <c r="O427" s="63">
        <f>SUMIFS(Nov!$I$5:$I$605,Nov!$U$5:$U$605,"Despesa",Nov!$G$5:$G$605,DRE!$D427)</f>
        <v>0</v>
      </c>
      <c r="P427" s="63">
        <f>SUMIFS(Dez!$I$5:$I$605,Dez!$U$5:$U$605,"Despesa",Dez!$G$5:$G$605,DRE!$D427)</f>
        <v>0</v>
      </c>
      <c r="Q427" s="63">
        <f>SUM(E427:P427)</f>
        <v>3785.98</v>
      </c>
    </row>
    <row r="428" spans="2:17" ht="28.5" customHeight="1" thickTop="1" thickBot="1" x14ac:dyDescent="0.3">
      <c r="B428" s="85">
        <v>425</v>
      </c>
      <c r="C428" s="46" t="str">
        <f>'PC Despesas'!L6</f>
        <v>5.4.2</v>
      </c>
      <c r="D428" s="47" t="str">
        <f>VLOOKUP(C428,'PC Despesas'!$L$4:$M$103,2,FALSE)</f>
        <v>FÉRIAS</v>
      </c>
      <c r="E428" s="63">
        <f>SUMIFS(Jan!$I$5:$I$605,Jan!$U$5:$U$605,"Despesa",Jan!$G$5:$G$605,DRE!$D428)</f>
        <v>0</v>
      </c>
      <c r="F428" s="63">
        <f>SUMIFS(Fev!$I$5:$I$605,Fev!$U$5:$U$605,"Despesa",Fev!$G$5:$G$605,DRE!$D428)</f>
        <v>0</v>
      </c>
      <c r="G428" s="63">
        <f>SUMIFS(Mar!$I$5:$I$605,Mar!$U$5:$U$605,"Despesa",Mar!$G$5:$G$605,DRE!$D428)</f>
        <v>0</v>
      </c>
      <c r="H428" s="63">
        <f>SUMIFS(Abr!$I$5:$I$605,Abr!$U$5:$U$605,"Despesa",Abr!$G$5:$G$605,DRE!$D428)</f>
        <v>0</v>
      </c>
      <c r="I428" s="63">
        <f>SUMIFS(Mai!$I$5:$I$605,Mai!$U$5:$U$605,"Despesa",Mai!$G$5:$G$605,DRE!$D428)</f>
        <v>0</v>
      </c>
      <c r="J428" s="63">
        <f>SUMIFS(Jun!$I$5:$I$605,Jun!$U$5:$U$605,"Despesa",Jun!$G$5:$G$605,DRE!$D428)</f>
        <v>0</v>
      </c>
      <c r="K428" s="63">
        <f>SUMIFS(Jul!$I$5:$I$605,Jul!$U$5:$U$605,"Despesa",Jul!$G$5:$G$605,DRE!$D428)</f>
        <v>0</v>
      </c>
      <c r="L428" s="63">
        <f>SUMIFS(Ago!$I$5:$I$605,Ago!$U$5:$U$605,"Despesa",Ago!$G$5:$G$605,DRE!$D428)</f>
        <v>0</v>
      </c>
      <c r="M428" s="63">
        <f>SUMIFS(Set!$I$5:$I$605,Set!$U$5:$U$605,"Despesa",Set!$G$5:$G$605,DRE!$D428)</f>
        <v>0</v>
      </c>
      <c r="N428" s="63">
        <f>SUMIFS(Out!$I$5:$I$605,Out!$U$5:$U$605,"Despesa",Out!$G$5:$G$605,DRE!$D428)</f>
        <v>0</v>
      </c>
      <c r="O428" s="63">
        <f>SUMIFS(Nov!$I$5:$I$605,Nov!$U$5:$U$605,"Despesa",Nov!$G$5:$G$605,DRE!$D428)</f>
        <v>0</v>
      </c>
      <c r="P428" s="63">
        <f>SUMIFS(Dez!$I$5:$I$605,Dez!$U$5:$U$605,"Despesa",Dez!$G$5:$G$605,DRE!$D428)</f>
        <v>0</v>
      </c>
      <c r="Q428" s="63">
        <f t="shared" ref="Q428:Q491" si="26">SUM(E428:P428)</f>
        <v>0</v>
      </c>
    </row>
    <row r="429" spans="2:17" ht="28.5" customHeight="1" thickTop="1" thickBot="1" x14ac:dyDescent="0.3">
      <c r="B429" s="85">
        <v>426</v>
      </c>
      <c r="C429" s="46" t="str">
        <f>'PC Despesas'!L7</f>
        <v>5.4.3</v>
      </c>
      <c r="D429" s="47" t="str">
        <f>VLOOKUP(C429,'PC Despesas'!$L$4:$M$103,2,FALSE)</f>
        <v>13º SALARIO</v>
      </c>
      <c r="E429" s="63">
        <f>SUMIFS(Jan!$I$5:$I$605,Jan!$U$5:$U$605,"Despesa",Jan!$G$5:$G$605,DRE!$D429)</f>
        <v>0</v>
      </c>
      <c r="F429" s="63">
        <f>SUMIFS(Fev!$I$5:$I$605,Fev!$U$5:$U$605,"Despesa",Fev!$G$5:$G$605,DRE!$D429)</f>
        <v>0</v>
      </c>
      <c r="G429" s="63">
        <f>SUMIFS(Mar!$I$5:$I$605,Mar!$U$5:$U$605,"Despesa",Mar!$G$5:$G$605,DRE!$D429)</f>
        <v>0</v>
      </c>
      <c r="H429" s="63">
        <f>SUMIFS(Abr!$I$5:$I$605,Abr!$U$5:$U$605,"Despesa",Abr!$G$5:$G$605,DRE!$D429)</f>
        <v>0</v>
      </c>
      <c r="I429" s="63">
        <f>SUMIFS(Mai!$I$5:$I$605,Mai!$U$5:$U$605,"Despesa",Mai!$G$5:$G$605,DRE!$D429)</f>
        <v>0</v>
      </c>
      <c r="J429" s="63">
        <f>SUMIFS(Jun!$I$5:$I$605,Jun!$U$5:$U$605,"Despesa",Jun!$G$5:$G$605,DRE!$D429)</f>
        <v>0</v>
      </c>
      <c r="K429" s="63">
        <f>SUMIFS(Jul!$I$5:$I$605,Jul!$U$5:$U$605,"Despesa",Jul!$G$5:$G$605,DRE!$D429)</f>
        <v>0</v>
      </c>
      <c r="L429" s="63">
        <f>SUMIFS(Ago!$I$5:$I$605,Ago!$U$5:$U$605,"Despesa",Ago!$G$5:$G$605,DRE!$D429)</f>
        <v>0</v>
      </c>
      <c r="M429" s="63">
        <f>SUMIFS(Set!$I$5:$I$605,Set!$U$5:$U$605,"Despesa",Set!$G$5:$G$605,DRE!$D429)</f>
        <v>0</v>
      </c>
      <c r="N429" s="63">
        <f>SUMIFS(Out!$I$5:$I$605,Out!$U$5:$U$605,"Despesa",Out!$G$5:$G$605,DRE!$D429)</f>
        <v>0</v>
      </c>
      <c r="O429" s="63">
        <f>SUMIFS(Nov!$I$5:$I$605,Nov!$U$5:$U$605,"Despesa",Nov!$G$5:$G$605,DRE!$D429)</f>
        <v>0</v>
      </c>
      <c r="P429" s="63">
        <f>SUMIFS(Dez!$I$5:$I$605,Dez!$U$5:$U$605,"Despesa",Dez!$G$5:$G$605,DRE!$D429)</f>
        <v>0</v>
      </c>
      <c r="Q429" s="63">
        <f t="shared" si="26"/>
        <v>0</v>
      </c>
    </row>
    <row r="430" spans="2:17" ht="28.5" customHeight="1" thickTop="1" thickBot="1" x14ac:dyDescent="0.3">
      <c r="B430" s="85">
        <v>427</v>
      </c>
      <c r="C430" s="46" t="str">
        <f>'PC Despesas'!L8</f>
        <v>5.4.4</v>
      </c>
      <c r="D430" s="47" t="str">
        <f>VLOOKUP(C430,'PC Despesas'!$L$4:$M$103,2,FALSE)</f>
        <v>FGTS</v>
      </c>
      <c r="E430" s="63">
        <f>SUMIFS(Jan!$I$5:$I$605,Jan!$U$5:$U$605,"Despesa",Jan!$G$5:$G$605,DRE!$D430)</f>
        <v>0</v>
      </c>
      <c r="F430" s="63">
        <f>SUMIFS(Fev!$I$5:$I$605,Fev!$U$5:$U$605,"Despesa",Fev!$G$5:$G$605,DRE!$D430)</f>
        <v>0</v>
      </c>
      <c r="G430" s="63">
        <f>SUMIFS(Mar!$I$5:$I$605,Mar!$U$5:$U$605,"Despesa",Mar!$G$5:$G$605,DRE!$D430)</f>
        <v>0</v>
      </c>
      <c r="H430" s="63">
        <f>SUMIFS(Abr!$I$5:$I$605,Abr!$U$5:$U$605,"Despesa",Abr!$G$5:$G$605,DRE!$D430)</f>
        <v>0</v>
      </c>
      <c r="I430" s="63">
        <f>SUMIFS(Mai!$I$5:$I$605,Mai!$U$5:$U$605,"Despesa",Mai!$G$5:$G$605,DRE!$D430)</f>
        <v>0</v>
      </c>
      <c r="J430" s="63">
        <f>SUMIFS(Jun!$I$5:$I$605,Jun!$U$5:$U$605,"Despesa",Jun!$G$5:$G$605,DRE!$D430)</f>
        <v>0</v>
      </c>
      <c r="K430" s="63">
        <f>SUMIFS(Jul!$I$5:$I$605,Jul!$U$5:$U$605,"Despesa",Jul!$G$5:$G$605,DRE!$D430)</f>
        <v>0</v>
      </c>
      <c r="L430" s="63">
        <f>SUMIFS(Ago!$I$5:$I$605,Ago!$U$5:$U$605,"Despesa",Ago!$G$5:$G$605,DRE!$D430)</f>
        <v>209.35</v>
      </c>
      <c r="M430" s="63">
        <f>SUMIFS(Set!$I$5:$I$605,Set!$U$5:$U$605,"Despesa",Set!$G$5:$G$605,DRE!$D430)</f>
        <v>127.17</v>
      </c>
      <c r="N430" s="63">
        <f>SUMIFS(Out!$I$5:$I$605,Out!$U$5:$U$605,"Despesa",Out!$G$5:$G$605,DRE!$D430)</f>
        <v>0</v>
      </c>
      <c r="O430" s="63">
        <f>SUMIFS(Nov!$I$5:$I$605,Nov!$U$5:$U$605,"Despesa",Nov!$G$5:$G$605,DRE!$D430)</f>
        <v>0</v>
      </c>
      <c r="P430" s="63">
        <f>SUMIFS(Dez!$I$5:$I$605,Dez!$U$5:$U$605,"Despesa",Dez!$G$5:$G$605,DRE!$D430)</f>
        <v>0</v>
      </c>
      <c r="Q430" s="63">
        <f t="shared" si="26"/>
        <v>336.52</v>
      </c>
    </row>
    <row r="431" spans="2:17" ht="28.5" customHeight="1" thickTop="1" thickBot="1" x14ac:dyDescent="0.3">
      <c r="B431" s="85">
        <v>428</v>
      </c>
      <c r="C431" s="46" t="str">
        <f>'PC Despesas'!L9</f>
        <v>5.4.5</v>
      </c>
      <c r="D431" s="47" t="str">
        <f>VLOOKUP(C431,'PC Despesas'!$L$4:$M$103,2,FALSE)</f>
        <v>GPS</v>
      </c>
      <c r="E431" s="63">
        <f>SUMIFS(Jan!$I$5:$I$605,Jan!$U$5:$U$605,"Despesa",Jan!$G$5:$G$605,DRE!$D431)</f>
        <v>0</v>
      </c>
      <c r="F431" s="63">
        <f>SUMIFS(Fev!$I$5:$I$605,Fev!$U$5:$U$605,"Despesa",Fev!$G$5:$G$605,DRE!$D431)</f>
        <v>0</v>
      </c>
      <c r="G431" s="63">
        <f>SUMIFS(Mar!$I$5:$I$605,Mar!$U$5:$U$605,"Despesa",Mar!$G$5:$G$605,DRE!$D431)</f>
        <v>0</v>
      </c>
      <c r="H431" s="63">
        <f>SUMIFS(Abr!$I$5:$I$605,Abr!$U$5:$U$605,"Despesa",Abr!$G$5:$G$605,DRE!$D431)</f>
        <v>0</v>
      </c>
      <c r="I431" s="63">
        <f>SUMIFS(Mai!$I$5:$I$605,Mai!$U$5:$U$605,"Despesa",Mai!$G$5:$G$605,DRE!$D431)</f>
        <v>0</v>
      </c>
      <c r="J431" s="63">
        <f>SUMIFS(Jun!$I$5:$I$605,Jun!$U$5:$U$605,"Despesa",Jun!$G$5:$G$605,DRE!$D431)</f>
        <v>0</v>
      </c>
      <c r="K431" s="63">
        <f>SUMIFS(Jul!$I$5:$I$605,Jul!$U$5:$U$605,"Despesa",Jul!$G$5:$G$605,DRE!$D431)</f>
        <v>0</v>
      </c>
      <c r="L431" s="63">
        <f>SUMIFS(Ago!$I$5:$I$605,Ago!$U$5:$U$605,"Despesa",Ago!$G$5:$G$605,DRE!$D431)</f>
        <v>243</v>
      </c>
      <c r="M431" s="63">
        <f>SUMIFS(Set!$I$5:$I$605,Set!$U$5:$U$605,"Despesa",Set!$G$5:$G$605,DRE!$D431)</f>
        <v>230</v>
      </c>
      <c r="N431" s="63">
        <f>SUMIFS(Out!$I$5:$I$605,Out!$U$5:$U$605,"Despesa",Out!$G$5:$G$605,DRE!$D431)</f>
        <v>230</v>
      </c>
      <c r="O431" s="63">
        <f>SUMIFS(Nov!$I$5:$I$605,Nov!$U$5:$U$605,"Despesa",Nov!$G$5:$G$605,DRE!$D431)</f>
        <v>230</v>
      </c>
      <c r="P431" s="63">
        <f>SUMIFS(Dez!$I$5:$I$605,Dez!$U$5:$U$605,"Despesa",Dez!$G$5:$G$605,DRE!$D431)</f>
        <v>230</v>
      </c>
      <c r="Q431" s="63">
        <f t="shared" si="26"/>
        <v>1163</v>
      </c>
    </row>
    <row r="432" spans="2:17" ht="28.5" customHeight="1" thickTop="1" thickBot="1" x14ac:dyDescent="0.3">
      <c r="B432" s="85">
        <v>429</v>
      </c>
      <c r="C432" s="46" t="str">
        <f>'PC Despesas'!L10</f>
        <v>5.4.6</v>
      </c>
      <c r="D432" s="47" t="str">
        <f>VLOOKUP(C432,'PC Despesas'!$L$4:$M$103,2,FALSE)</f>
        <v>VALE TRANSPORTE</v>
      </c>
      <c r="E432" s="63">
        <f>SUMIFS(Jan!$I$5:$I$605,Jan!$U$5:$U$605,"Despesa",Jan!$G$5:$G$605,DRE!$D432)</f>
        <v>0</v>
      </c>
      <c r="F432" s="63">
        <f>SUMIFS(Fev!$I$5:$I$605,Fev!$U$5:$U$605,"Despesa",Fev!$G$5:$G$605,DRE!$D432)</f>
        <v>0</v>
      </c>
      <c r="G432" s="63">
        <f>SUMIFS(Mar!$I$5:$I$605,Mar!$U$5:$U$605,"Despesa",Mar!$G$5:$G$605,DRE!$D432)</f>
        <v>0</v>
      </c>
      <c r="H432" s="63">
        <f>SUMIFS(Abr!$I$5:$I$605,Abr!$U$5:$U$605,"Despesa",Abr!$G$5:$G$605,DRE!$D432)</f>
        <v>0</v>
      </c>
      <c r="I432" s="63">
        <f>SUMIFS(Mai!$I$5:$I$605,Mai!$U$5:$U$605,"Despesa",Mai!$G$5:$G$605,DRE!$D432)</f>
        <v>0</v>
      </c>
      <c r="J432" s="63">
        <f>SUMIFS(Jun!$I$5:$I$605,Jun!$U$5:$U$605,"Despesa",Jun!$G$5:$G$605,DRE!$D432)</f>
        <v>0</v>
      </c>
      <c r="K432" s="63">
        <f>SUMIFS(Jul!$I$5:$I$605,Jul!$U$5:$U$605,"Despesa",Jul!$G$5:$G$605,DRE!$D432)</f>
        <v>0</v>
      </c>
      <c r="L432" s="63">
        <f>SUMIFS(Ago!$I$5:$I$605,Ago!$U$5:$U$605,"Despesa",Ago!$G$5:$G$605,DRE!$D432)</f>
        <v>0</v>
      </c>
      <c r="M432" s="63">
        <f>SUMIFS(Set!$I$5:$I$605,Set!$U$5:$U$605,"Despesa",Set!$G$5:$G$605,DRE!$D432)</f>
        <v>0</v>
      </c>
      <c r="N432" s="63">
        <f>SUMIFS(Out!$I$5:$I$605,Out!$U$5:$U$605,"Despesa",Out!$G$5:$G$605,DRE!$D432)</f>
        <v>0</v>
      </c>
      <c r="O432" s="63">
        <f>SUMIFS(Nov!$I$5:$I$605,Nov!$U$5:$U$605,"Despesa",Nov!$G$5:$G$605,DRE!$D432)</f>
        <v>0</v>
      </c>
      <c r="P432" s="63">
        <f>SUMIFS(Dez!$I$5:$I$605,Dez!$U$5:$U$605,"Despesa",Dez!$G$5:$G$605,DRE!$D432)</f>
        <v>0</v>
      </c>
      <c r="Q432" s="63">
        <f t="shared" si="26"/>
        <v>0</v>
      </c>
    </row>
    <row r="433" spans="2:17" ht="28.5" customHeight="1" thickTop="1" thickBot="1" x14ac:dyDescent="0.3">
      <c r="B433" s="85">
        <v>430</v>
      </c>
      <c r="C433" s="46" t="str">
        <f>'PC Despesas'!L11</f>
        <v>5.4.7</v>
      </c>
      <c r="D433" s="47" t="str">
        <f>VLOOKUP(C433,'PC Despesas'!$L$4:$M$103,2,FALSE)</f>
        <v>CESTA BÁSICA</v>
      </c>
      <c r="E433" s="63">
        <f>SUMIFS(Jan!$I$5:$I$605,Jan!$U$5:$U$605,"Despesa",Jan!$G$5:$G$605,DRE!$D433)</f>
        <v>0</v>
      </c>
      <c r="F433" s="63">
        <f>SUMIFS(Fev!$I$5:$I$605,Fev!$U$5:$U$605,"Despesa",Fev!$G$5:$G$605,DRE!$D433)</f>
        <v>0</v>
      </c>
      <c r="G433" s="63">
        <f>SUMIFS(Mar!$I$5:$I$605,Mar!$U$5:$U$605,"Despesa",Mar!$G$5:$G$605,DRE!$D433)</f>
        <v>0</v>
      </c>
      <c r="H433" s="63">
        <f>SUMIFS(Abr!$I$5:$I$605,Abr!$U$5:$U$605,"Despesa",Abr!$G$5:$G$605,DRE!$D433)</f>
        <v>0</v>
      </c>
      <c r="I433" s="63">
        <f>SUMIFS(Mai!$I$5:$I$605,Mai!$U$5:$U$605,"Despesa",Mai!$G$5:$G$605,DRE!$D433)</f>
        <v>0</v>
      </c>
      <c r="J433" s="63">
        <f>SUMIFS(Jun!$I$5:$I$605,Jun!$U$5:$U$605,"Despesa",Jun!$G$5:$G$605,DRE!$D433)</f>
        <v>0</v>
      </c>
      <c r="K433" s="63">
        <f>SUMIFS(Jul!$I$5:$I$605,Jul!$U$5:$U$605,"Despesa",Jul!$G$5:$G$605,DRE!$D433)</f>
        <v>0</v>
      </c>
      <c r="L433" s="63">
        <f>SUMIFS(Ago!$I$5:$I$605,Ago!$U$5:$U$605,"Despesa",Ago!$G$5:$G$605,DRE!$D433)</f>
        <v>0</v>
      </c>
      <c r="M433" s="63">
        <f>SUMIFS(Set!$I$5:$I$605,Set!$U$5:$U$605,"Despesa",Set!$G$5:$G$605,DRE!$D433)</f>
        <v>0</v>
      </c>
      <c r="N433" s="63">
        <f>SUMIFS(Out!$I$5:$I$605,Out!$U$5:$U$605,"Despesa",Out!$G$5:$G$605,DRE!$D433)</f>
        <v>0</v>
      </c>
      <c r="O433" s="63">
        <f>SUMIFS(Nov!$I$5:$I$605,Nov!$U$5:$U$605,"Despesa",Nov!$G$5:$G$605,DRE!$D433)</f>
        <v>0</v>
      </c>
      <c r="P433" s="63">
        <f>SUMIFS(Dez!$I$5:$I$605,Dez!$U$5:$U$605,"Despesa",Dez!$G$5:$G$605,DRE!$D433)</f>
        <v>0</v>
      </c>
      <c r="Q433" s="63">
        <f t="shared" si="26"/>
        <v>0</v>
      </c>
    </row>
    <row r="434" spans="2:17" ht="28.5" customHeight="1" thickTop="1" thickBot="1" x14ac:dyDescent="0.3">
      <c r="B434" s="85">
        <v>431</v>
      </c>
      <c r="C434" s="46" t="str">
        <f>'PC Despesas'!L12</f>
        <v>5.4.8</v>
      </c>
      <c r="D434" s="47" t="str">
        <f>VLOOKUP(C434,'PC Despesas'!$L$4:$M$103,2,FALSE)</f>
        <v>FOLGADOR</v>
      </c>
      <c r="E434" s="63">
        <f>SUMIFS(Jan!$I$5:$I$605,Jan!$U$5:$U$605,"Despesa",Jan!$G$5:$G$605,DRE!$D434)</f>
        <v>0</v>
      </c>
      <c r="F434" s="63">
        <f>SUMIFS(Fev!$I$5:$I$605,Fev!$U$5:$U$605,"Despesa",Fev!$G$5:$G$605,DRE!$D434)</f>
        <v>0</v>
      </c>
      <c r="G434" s="63">
        <f>SUMIFS(Mar!$I$5:$I$605,Mar!$U$5:$U$605,"Despesa",Mar!$G$5:$G$605,DRE!$D434)</f>
        <v>0</v>
      </c>
      <c r="H434" s="63">
        <f>SUMIFS(Abr!$I$5:$I$605,Abr!$U$5:$U$605,"Despesa",Abr!$G$5:$G$605,DRE!$D434)</f>
        <v>0</v>
      </c>
      <c r="I434" s="63">
        <f>SUMIFS(Mai!$I$5:$I$605,Mai!$U$5:$U$605,"Despesa",Mai!$G$5:$G$605,DRE!$D434)</f>
        <v>0</v>
      </c>
      <c r="J434" s="63">
        <f>SUMIFS(Jun!$I$5:$I$605,Jun!$U$5:$U$605,"Despesa",Jun!$G$5:$G$605,DRE!$D434)</f>
        <v>0</v>
      </c>
      <c r="K434" s="63">
        <f>SUMIFS(Jul!$I$5:$I$605,Jul!$U$5:$U$605,"Despesa",Jul!$G$5:$G$605,DRE!$D434)</f>
        <v>0</v>
      </c>
      <c r="L434" s="63">
        <f>SUMIFS(Ago!$I$5:$I$605,Ago!$U$5:$U$605,"Despesa",Ago!$G$5:$G$605,DRE!$D434)</f>
        <v>2.4500000000000002</v>
      </c>
      <c r="M434" s="63">
        <f>SUMIFS(Set!$I$5:$I$605,Set!$U$5:$U$605,"Despesa",Set!$G$5:$G$605,DRE!$D434)</f>
        <v>0</v>
      </c>
      <c r="N434" s="63">
        <f>SUMIFS(Out!$I$5:$I$605,Out!$U$5:$U$605,"Despesa",Out!$G$5:$G$605,DRE!$D434)</f>
        <v>0</v>
      </c>
      <c r="O434" s="63">
        <f>SUMIFS(Nov!$I$5:$I$605,Nov!$U$5:$U$605,"Despesa",Nov!$G$5:$G$605,DRE!$D434)</f>
        <v>0</v>
      </c>
      <c r="P434" s="63">
        <f>SUMIFS(Dez!$I$5:$I$605,Dez!$U$5:$U$605,"Despesa",Dez!$G$5:$G$605,DRE!$D434)</f>
        <v>0</v>
      </c>
      <c r="Q434" s="63">
        <f t="shared" si="26"/>
        <v>2.4500000000000002</v>
      </c>
    </row>
    <row r="435" spans="2:17" ht="28.5" customHeight="1" thickTop="1" thickBot="1" x14ac:dyDescent="0.3">
      <c r="B435" s="85">
        <v>432</v>
      </c>
      <c r="C435" s="46" t="str">
        <f>'PC Despesas'!L13</f>
        <v>5.4.9</v>
      </c>
      <c r="D435" s="47" t="str">
        <f>VLOOKUP(C435,'PC Despesas'!$L$4:$M$103,2,FALSE)</f>
        <v>PROVISÕES DE FÉRIAS E 13º</v>
      </c>
      <c r="E435" s="63">
        <f>SUMIFS(Jan!$I$5:$I$605,Jan!$U$5:$U$605,"Despesa",Jan!$G$5:$G$605,DRE!$D435)</f>
        <v>0</v>
      </c>
      <c r="F435" s="63">
        <f>SUMIFS(Fev!$I$5:$I$605,Fev!$U$5:$U$605,"Despesa",Fev!$G$5:$G$605,DRE!$D435)</f>
        <v>0</v>
      </c>
      <c r="G435" s="63">
        <f>SUMIFS(Mar!$I$5:$I$605,Mar!$U$5:$U$605,"Despesa",Mar!$G$5:$G$605,DRE!$D435)</f>
        <v>0</v>
      </c>
      <c r="H435" s="63">
        <f>SUMIFS(Abr!$I$5:$I$605,Abr!$U$5:$U$605,"Despesa",Abr!$G$5:$G$605,DRE!$D435)</f>
        <v>0</v>
      </c>
      <c r="I435" s="63">
        <f>SUMIFS(Mai!$I$5:$I$605,Mai!$U$5:$U$605,"Despesa",Mai!$G$5:$G$605,DRE!$D435)</f>
        <v>0</v>
      </c>
      <c r="J435" s="63">
        <f>SUMIFS(Jun!$I$5:$I$605,Jun!$U$5:$U$605,"Despesa",Jun!$G$5:$G$605,DRE!$D435)</f>
        <v>0</v>
      </c>
      <c r="K435" s="63">
        <f>SUMIFS(Jul!$I$5:$I$605,Jul!$U$5:$U$605,"Despesa",Jul!$G$5:$G$605,DRE!$D435)</f>
        <v>0</v>
      </c>
      <c r="L435" s="63">
        <f>SUMIFS(Ago!$I$5:$I$605,Ago!$U$5:$U$605,"Despesa",Ago!$G$5:$G$605,DRE!$D435)</f>
        <v>439</v>
      </c>
      <c r="M435" s="63">
        <f>SUMIFS(Set!$I$5:$I$605,Set!$U$5:$U$605,"Despesa",Set!$G$5:$G$605,DRE!$D435)</f>
        <v>175</v>
      </c>
      <c r="N435" s="63">
        <f>SUMIFS(Out!$I$5:$I$605,Out!$U$5:$U$605,"Despesa",Out!$G$5:$G$605,DRE!$D435)</f>
        <v>175</v>
      </c>
      <c r="O435" s="63">
        <f>SUMIFS(Nov!$I$5:$I$605,Nov!$U$5:$U$605,"Despesa",Nov!$G$5:$G$605,DRE!$D435)</f>
        <v>175</v>
      </c>
      <c r="P435" s="63">
        <f>SUMIFS(Dez!$I$5:$I$605,Dez!$U$5:$U$605,"Despesa",Dez!$G$5:$G$605,DRE!$D435)</f>
        <v>175</v>
      </c>
      <c r="Q435" s="63">
        <f t="shared" si="26"/>
        <v>1139</v>
      </c>
    </row>
    <row r="436" spans="2:17" ht="28.5" customHeight="1" thickTop="1" thickBot="1" x14ac:dyDescent="0.3">
      <c r="B436" s="85">
        <v>433</v>
      </c>
      <c r="C436" s="46" t="str">
        <f>'PC Despesas'!L14</f>
        <v>5.4.10</v>
      </c>
      <c r="D436" s="47" t="str">
        <f>VLOOKUP(C436,'PC Despesas'!$L$4:$M$103,2,FALSE)</f>
        <v>-</v>
      </c>
      <c r="E436" s="63">
        <f>SUMIFS(Jan!$I$5:$I$605,Jan!$U$5:$U$605,"Despesa",Jan!$G$5:$G$605,DRE!$D436)</f>
        <v>0</v>
      </c>
      <c r="F436" s="63">
        <f>SUMIFS(Fev!$I$5:$I$605,Fev!$U$5:$U$605,"Despesa",Fev!$G$5:$G$605,DRE!$D436)</f>
        <v>0</v>
      </c>
      <c r="G436" s="63">
        <f>SUMIFS(Mar!$I$5:$I$605,Mar!$U$5:$U$605,"Despesa",Mar!$G$5:$G$605,DRE!$D436)</f>
        <v>0</v>
      </c>
      <c r="H436" s="63">
        <f>SUMIFS(Abr!$I$5:$I$605,Abr!$U$5:$U$605,"Despesa",Abr!$G$5:$G$605,DRE!$D436)</f>
        <v>0</v>
      </c>
      <c r="I436" s="63">
        <f>SUMIFS(Mai!$I$5:$I$605,Mai!$U$5:$U$605,"Despesa",Mai!$G$5:$G$605,DRE!$D436)</f>
        <v>0</v>
      </c>
      <c r="J436" s="63">
        <f>SUMIFS(Jun!$I$5:$I$605,Jun!$U$5:$U$605,"Despesa",Jun!$G$5:$G$605,DRE!$D436)</f>
        <v>0</v>
      </c>
      <c r="K436" s="63">
        <f>SUMIFS(Jul!$I$5:$I$605,Jul!$U$5:$U$605,"Despesa",Jul!$G$5:$G$605,DRE!$D436)</f>
        <v>0</v>
      </c>
      <c r="L436" s="63">
        <f>SUMIFS(Ago!$I$5:$I$605,Ago!$U$5:$U$605,"Despesa",Ago!$G$5:$G$605,DRE!$D436)</f>
        <v>0</v>
      </c>
      <c r="M436" s="63">
        <f>SUMIFS(Set!$I$5:$I$605,Set!$U$5:$U$605,"Despesa",Set!$G$5:$G$605,DRE!$D436)</f>
        <v>0</v>
      </c>
      <c r="N436" s="63">
        <f>SUMIFS(Out!$I$5:$I$605,Out!$U$5:$U$605,"Despesa",Out!$G$5:$G$605,DRE!$D436)</f>
        <v>0</v>
      </c>
      <c r="O436" s="63">
        <f>SUMIFS(Nov!$I$5:$I$605,Nov!$U$5:$U$605,"Despesa",Nov!$G$5:$G$605,DRE!$D436)</f>
        <v>0</v>
      </c>
      <c r="P436" s="63">
        <f>SUMIFS(Dez!$I$5:$I$605,Dez!$U$5:$U$605,"Despesa",Dez!$G$5:$G$605,DRE!$D436)</f>
        <v>0</v>
      </c>
      <c r="Q436" s="63">
        <f t="shared" si="26"/>
        <v>0</v>
      </c>
    </row>
    <row r="437" spans="2:17" ht="28.5" customHeight="1" thickTop="1" thickBot="1" x14ac:dyDescent="0.3">
      <c r="B437" s="85">
        <v>434</v>
      </c>
      <c r="C437" s="46" t="str">
        <f>'PC Despesas'!L15</f>
        <v>5.4.11</v>
      </c>
      <c r="D437" s="47" t="str">
        <f>VLOOKUP(C437,'PC Despesas'!$L$4:$M$103,2,FALSE)</f>
        <v>-</v>
      </c>
      <c r="E437" s="63">
        <f>SUMIFS(Jan!$I$5:$I$605,Jan!$U$5:$U$605,"Despesa",Jan!$G$5:$G$605,DRE!$D437)</f>
        <v>0</v>
      </c>
      <c r="F437" s="63">
        <f>SUMIFS(Fev!$I$5:$I$605,Fev!$U$5:$U$605,"Despesa",Fev!$G$5:$G$605,DRE!$D437)</f>
        <v>0</v>
      </c>
      <c r="G437" s="63">
        <f>SUMIFS(Mar!$I$5:$I$605,Mar!$U$5:$U$605,"Despesa",Mar!$G$5:$G$605,DRE!$D437)</f>
        <v>0</v>
      </c>
      <c r="H437" s="63">
        <f>SUMIFS(Abr!$I$5:$I$605,Abr!$U$5:$U$605,"Despesa",Abr!$G$5:$G$605,DRE!$D437)</f>
        <v>0</v>
      </c>
      <c r="I437" s="63">
        <f>SUMIFS(Mai!$I$5:$I$605,Mai!$U$5:$U$605,"Despesa",Mai!$G$5:$G$605,DRE!$D437)</f>
        <v>0</v>
      </c>
      <c r="J437" s="63">
        <f>SUMIFS(Jun!$I$5:$I$605,Jun!$U$5:$U$605,"Despesa",Jun!$G$5:$G$605,DRE!$D437)</f>
        <v>0</v>
      </c>
      <c r="K437" s="63">
        <f>SUMIFS(Jul!$I$5:$I$605,Jul!$U$5:$U$605,"Despesa",Jul!$G$5:$G$605,DRE!$D437)</f>
        <v>0</v>
      </c>
      <c r="L437" s="63">
        <f>SUMIFS(Ago!$I$5:$I$605,Ago!$U$5:$U$605,"Despesa",Ago!$G$5:$G$605,DRE!$D437)</f>
        <v>0</v>
      </c>
      <c r="M437" s="63">
        <f>SUMIFS(Set!$I$5:$I$605,Set!$U$5:$U$605,"Despesa",Set!$G$5:$G$605,DRE!$D437)</f>
        <v>0</v>
      </c>
      <c r="N437" s="63">
        <f>SUMIFS(Out!$I$5:$I$605,Out!$U$5:$U$605,"Despesa",Out!$G$5:$G$605,DRE!$D437)</f>
        <v>0</v>
      </c>
      <c r="O437" s="63">
        <f>SUMIFS(Nov!$I$5:$I$605,Nov!$U$5:$U$605,"Despesa",Nov!$G$5:$G$605,DRE!$D437)</f>
        <v>0</v>
      </c>
      <c r="P437" s="63">
        <f>SUMIFS(Dez!$I$5:$I$605,Dez!$U$5:$U$605,"Despesa",Dez!$G$5:$G$605,DRE!$D437)</f>
        <v>0</v>
      </c>
      <c r="Q437" s="63">
        <f t="shared" si="26"/>
        <v>0</v>
      </c>
    </row>
    <row r="438" spans="2:17" ht="28.5" customHeight="1" thickTop="1" thickBot="1" x14ac:dyDescent="0.3">
      <c r="B438" s="85">
        <v>435</v>
      </c>
      <c r="C438" s="46" t="str">
        <f>'PC Despesas'!L16</f>
        <v>5.4.12</v>
      </c>
      <c r="D438" s="47" t="str">
        <f>VLOOKUP(C438,'PC Despesas'!$L$4:$M$103,2,FALSE)</f>
        <v>-</v>
      </c>
      <c r="E438" s="63">
        <f>SUMIFS(Jan!$I$5:$I$605,Jan!$U$5:$U$605,"Despesa",Jan!$G$5:$G$605,DRE!$D438)</f>
        <v>0</v>
      </c>
      <c r="F438" s="63">
        <f>SUMIFS(Fev!$I$5:$I$605,Fev!$U$5:$U$605,"Despesa",Fev!$G$5:$G$605,DRE!$D438)</f>
        <v>0</v>
      </c>
      <c r="G438" s="63">
        <f>SUMIFS(Mar!$I$5:$I$605,Mar!$U$5:$U$605,"Despesa",Mar!$G$5:$G$605,DRE!$D438)</f>
        <v>0</v>
      </c>
      <c r="H438" s="63">
        <f>SUMIFS(Abr!$I$5:$I$605,Abr!$U$5:$U$605,"Despesa",Abr!$G$5:$G$605,DRE!$D438)</f>
        <v>0</v>
      </c>
      <c r="I438" s="63">
        <f>SUMIFS(Mai!$I$5:$I$605,Mai!$U$5:$U$605,"Despesa",Mai!$G$5:$G$605,DRE!$D438)</f>
        <v>0</v>
      </c>
      <c r="J438" s="63">
        <f>SUMIFS(Jun!$I$5:$I$605,Jun!$U$5:$U$605,"Despesa",Jun!$G$5:$G$605,DRE!$D438)</f>
        <v>0</v>
      </c>
      <c r="K438" s="63">
        <f>SUMIFS(Jul!$I$5:$I$605,Jul!$U$5:$U$605,"Despesa",Jul!$G$5:$G$605,DRE!$D438)</f>
        <v>0</v>
      </c>
      <c r="L438" s="63">
        <f>SUMIFS(Ago!$I$5:$I$605,Ago!$U$5:$U$605,"Despesa",Ago!$G$5:$G$605,DRE!$D438)</f>
        <v>0</v>
      </c>
      <c r="M438" s="63">
        <f>SUMIFS(Set!$I$5:$I$605,Set!$U$5:$U$605,"Despesa",Set!$G$5:$G$605,DRE!$D438)</f>
        <v>0</v>
      </c>
      <c r="N438" s="63">
        <f>SUMIFS(Out!$I$5:$I$605,Out!$U$5:$U$605,"Despesa",Out!$G$5:$G$605,DRE!$D438)</f>
        <v>0</v>
      </c>
      <c r="O438" s="63">
        <f>SUMIFS(Nov!$I$5:$I$605,Nov!$U$5:$U$605,"Despesa",Nov!$G$5:$G$605,DRE!$D438)</f>
        <v>0</v>
      </c>
      <c r="P438" s="63">
        <f>SUMIFS(Dez!$I$5:$I$605,Dez!$U$5:$U$605,"Despesa",Dez!$G$5:$G$605,DRE!$D438)</f>
        <v>0</v>
      </c>
      <c r="Q438" s="63">
        <f t="shared" si="26"/>
        <v>0</v>
      </c>
    </row>
    <row r="439" spans="2:17" ht="28.5" customHeight="1" thickTop="1" thickBot="1" x14ac:dyDescent="0.3">
      <c r="B439" s="85">
        <v>436</v>
      </c>
      <c r="C439" s="46" t="str">
        <f>'PC Despesas'!L17</f>
        <v>5.4.13</v>
      </c>
      <c r="D439" s="47" t="str">
        <f>VLOOKUP(C439,'PC Despesas'!$L$4:$M$103,2,FALSE)</f>
        <v>-</v>
      </c>
      <c r="E439" s="63">
        <f>SUMIFS(Jan!$I$5:$I$605,Jan!$U$5:$U$605,"Despesa",Jan!$G$5:$G$605,DRE!$D439)</f>
        <v>0</v>
      </c>
      <c r="F439" s="63">
        <f>SUMIFS(Fev!$I$5:$I$605,Fev!$U$5:$U$605,"Despesa",Fev!$G$5:$G$605,DRE!$D439)</f>
        <v>0</v>
      </c>
      <c r="G439" s="63">
        <f>SUMIFS(Mar!$I$5:$I$605,Mar!$U$5:$U$605,"Despesa",Mar!$G$5:$G$605,DRE!$D439)</f>
        <v>0</v>
      </c>
      <c r="H439" s="63">
        <f>SUMIFS(Abr!$I$5:$I$605,Abr!$U$5:$U$605,"Despesa",Abr!$G$5:$G$605,DRE!$D439)</f>
        <v>0</v>
      </c>
      <c r="I439" s="63">
        <f>SUMIFS(Mai!$I$5:$I$605,Mai!$U$5:$U$605,"Despesa",Mai!$G$5:$G$605,DRE!$D439)</f>
        <v>0</v>
      </c>
      <c r="J439" s="63">
        <f>SUMIFS(Jun!$I$5:$I$605,Jun!$U$5:$U$605,"Despesa",Jun!$G$5:$G$605,DRE!$D439)</f>
        <v>0</v>
      </c>
      <c r="K439" s="63">
        <f>SUMIFS(Jul!$I$5:$I$605,Jul!$U$5:$U$605,"Despesa",Jul!$G$5:$G$605,DRE!$D439)</f>
        <v>0</v>
      </c>
      <c r="L439" s="63">
        <f>SUMIFS(Ago!$I$5:$I$605,Ago!$U$5:$U$605,"Despesa",Ago!$G$5:$G$605,DRE!$D439)</f>
        <v>0</v>
      </c>
      <c r="M439" s="63">
        <f>SUMIFS(Set!$I$5:$I$605,Set!$U$5:$U$605,"Despesa",Set!$G$5:$G$605,DRE!$D439)</f>
        <v>0</v>
      </c>
      <c r="N439" s="63">
        <f>SUMIFS(Out!$I$5:$I$605,Out!$U$5:$U$605,"Despesa",Out!$G$5:$G$605,DRE!$D439)</f>
        <v>0</v>
      </c>
      <c r="O439" s="63">
        <f>SUMIFS(Nov!$I$5:$I$605,Nov!$U$5:$U$605,"Despesa",Nov!$G$5:$G$605,DRE!$D439)</f>
        <v>0</v>
      </c>
      <c r="P439" s="63">
        <f>SUMIFS(Dez!$I$5:$I$605,Dez!$U$5:$U$605,"Despesa",Dez!$G$5:$G$605,DRE!$D439)</f>
        <v>0</v>
      </c>
      <c r="Q439" s="63">
        <f t="shared" si="26"/>
        <v>0</v>
      </c>
    </row>
    <row r="440" spans="2:17" ht="28.5" customHeight="1" thickTop="1" thickBot="1" x14ac:dyDescent="0.3">
      <c r="B440" s="85">
        <v>437</v>
      </c>
      <c r="C440" s="46" t="str">
        <f>'PC Despesas'!L18</f>
        <v>5.4.14</v>
      </c>
      <c r="D440" s="47" t="str">
        <f>VLOOKUP(C440,'PC Despesas'!$L$4:$M$103,2,FALSE)</f>
        <v>-</v>
      </c>
      <c r="E440" s="63">
        <f>SUMIFS(Jan!$I$5:$I$605,Jan!$U$5:$U$605,"Despesa",Jan!$G$5:$G$605,DRE!$D440)</f>
        <v>0</v>
      </c>
      <c r="F440" s="63">
        <f>SUMIFS(Fev!$I$5:$I$605,Fev!$U$5:$U$605,"Despesa",Fev!$G$5:$G$605,DRE!$D440)</f>
        <v>0</v>
      </c>
      <c r="G440" s="63">
        <f>SUMIFS(Mar!$I$5:$I$605,Mar!$U$5:$U$605,"Despesa",Mar!$G$5:$G$605,DRE!$D440)</f>
        <v>0</v>
      </c>
      <c r="H440" s="63">
        <f>SUMIFS(Abr!$I$5:$I$605,Abr!$U$5:$U$605,"Despesa",Abr!$G$5:$G$605,DRE!$D440)</f>
        <v>0</v>
      </c>
      <c r="I440" s="63">
        <f>SUMIFS(Mai!$I$5:$I$605,Mai!$U$5:$U$605,"Despesa",Mai!$G$5:$G$605,DRE!$D440)</f>
        <v>0</v>
      </c>
      <c r="J440" s="63">
        <f>SUMIFS(Jun!$I$5:$I$605,Jun!$U$5:$U$605,"Despesa",Jun!$G$5:$G$605,DRE!$D440)</f>
        <v>0</v>
      </c>
      <c r="K440" s="63">
        <f>SUMIFS(Jul!$I$5:$I$605,Jul!$U$5:$U$605,"Despesa",Jul!$G$5:$G$605,DRE!$D440)</f>
        <v>0</v>
      </c>
      <c r="L440" s="63">
        <f>SUMIFS(Ago!$I$5:$I$605,Ago!$U$5:$U$605,"Despesa",Ago!$G$5:$G$605,DRE!$D440)</f>
        <v>0</v>
      </c>
      <c r="M440" s="63">
        <f>SUMIFS(Set!$I$5:$I$605,Set!$U$5:$U$605,"Despesa",Set!$G$5:$G$605,DRE!$D440)</f>
        <v>0</v>
      </c>
      <c r="N440" s="63">
        <f>SUMIFS(Out!$I$5:$I$605,Out!$U$5:$U$605,"Despesa",Out!$G$5:$G$605,DRE!$D440)</f>
        <v>0</v>
      </c>
      <c r="O440" s="63">
        <f>SUMIFS(Nov!$I$5:$I$605,Nov!$U$5:$U$605,"Despesa",Nov!$G$5:$G$605,DRE!$D440)</f>
        <v>0</v>
      </c>
      <c r="P440" s="63">
        <f>SUMIFS(Dez!$I$5:$I$605,Dez!$U$5:$U$605,"Despesa",Dez!$G$5:$G$605,DRE!$D440)</f>
        <v>0</v>
      </c>
      <c r="Q440" s="63">
        <f t="shared" si="26"/>
        <v>0</v>
      </c>
    </row>
    <row r="441" spans="2:17" ht="28.5" customHeight="1" thickTop="1" thickBot="1" x14ac:dyDescent="0.3">
      <c r="B441" s="85">
        <v>438</v>
      </c>
      <c r="C441" s="46" t="str">
        <f>'PC Despesas'!L19</f>
        <v>5.4.15</v>
      </c>
      <c r="D441" s="47" t="str">
        <f>VLOOKUP(C441,'PC Despesas'!$L$4:$M$103,2,FALSE)</f>
        <v>-</v>
      </c>
      <c r="E441" s="63">
        <f>SUMIFS(Jan!$I$5:$I$605,Jan!$U$5:$U$605,"Despesa",Jan!$G$5:$G$605,DRE!$D441)</f>
        <v>0</v>
      </c>
      <c r="F441" s="63">
        <f>SUMIFS(Fev!$I$5:$I$605,Fev!$U$5:$U$605,"Despesa",Fev!$G$5:$G$605,DRE!$D441)</f>
        <v>0</v>
      </c>
      <c r="G441" s="63">
        <f>SUMIFS(Mar!$I$5:$I$605,Mar!$U$5:$U$605,"Despesa",Mar!$G$5:$G$605,DRE!$D441)</f>
        <v>0</v>
      </c>
      <c r="H441" s="63">
        <f>SUMIFS(Abr!$I$5:$I$605,Abr!$U$5:$U$605,"Despesa",Abr!$G$5:$G$605,DRE!$D441)</f>
        <v>0</v>
      </c>
      <c r="I441" s="63">
        <f>SUMIFS(Mai!$I$5:$I$605,Mai!$U$5:$U$605,"Despesa",Mai!$G$5:$G$605,DRE!$D441)</f>
        <v>0</v>
      </c>
      <c r="J441" s="63">
        <f>SUMIFS(Jun!$I$5:$I$605,Jun!$U$5:$U$605,"Despesa",Jun!$G$5:$G$605,DRE!$D441)</f>
        <v>0</v>
      </c>
      <c r="K441" s="63">
        <f>SUMIFS(Jul!$I$5:$I$605,Jul!$U$5:$U$605,"Despesa",Jul!$G$5:$G$605,DRE!$D441)</f>
        <v>0</v>
      </c>
      <c r="L441" s="63">
        <f>SUMIFS(Ago!$I$5:$I$605,Ago!$U$5:$U$605,"Despesa",Ago!$G$5:$G$605,DRE!$D441)</f>
        <v>0</v>
      </c>
      <c r="M441" s="63">
        <f>SUMIFS(Set!$I$5:$I$605,Set!$U$5:$U$605,"Despesa",Set!$G$5:$G$605,DRE!$D441)</f>
        <v>0</v>
      </c>
      <c r="N441" s="63">
        <f>SUMIFS(Out!$I$5:$I$605,Out!$U$5:$U$605,"Despesa",Out!$G$5:$G$605,DRE!$D441)</f>
        <v>0</v>
      </c>
      <c r="O441" s="63">
        <f>SUMIFS(Nov!$I$5:$I$605,Nov!$U$5:$U$605,"Despesa",Nov!$G$5:$G$605,DRE!$D441)</f>
        <v>0</v>
      </c>
      <c r="P441" s="63">
        <f>SUMIFS(Dez!$I$5:$I$605,Dez!$U$5:$U$605,"Despesa",Dez!$G$5:$G$605,DRE!$D441)</f>
        <v>0</v>
      </c>
      <c r="Q441" s="63">
        <f t="shared" si="26"/>
        <v>0</v>
      </c>
    </row>
    <row r="442" spans="2:17" ht="28.5" customHeight="1" thickTop="1" thickBot="1" x14ac:dyDescent="0.3">
      <c r="B442" s="85">
        <v>439</v>
      </c>
      <c r="C442" s="46" t="str">
        <f>'PC Despesas'!L20</f>
        <v>5.4.16</v>
      </c>
      <c r="D442" s="47" t="str">
        <f>VLOOKUP(C442,'PC Despesas'!$L$4:$M$103,2,FALSE)</f>
        <v>-</v>
      </c>
      <c r="E442" s="63">
        <f>SUMIFS(Jan!$I$5:$I$605,Jan!$U$5:$U$605,"Despesa",Jan!$G$5:$G$605,DRE!$D442)</f>
        <v>0</v>
      </c>
      <c r="F442" s="63">
        <f>SUMIFS(Fev!$I$5:$I$605,Fev!$U$5:$U$605,"Despesa",Fev!$G$5:$G$605,DRE!$D442)</f>
        <v>0</v>
      </c>
      <c r="G442" s="63">
        <f>SUMIFS(Mar!$I$5:$I$605,Mar!$U$5:$U$605,"Despesa",Mar!$G$5:$G$605,DRE!$D442)</f>
        <v>0</v>
      </c>
      <c r="H442" s="63">
        <f>SUMIFS(Abr!$I$5:$I$605,Abr!$U$5:$U$605,"Despesa",Abr!$G$5:$G$605,DRE!$D442)</f>
        <v>0</v>
      </c>
      <c r="I442" s="63">
        <f>SUMIFS(Mai!$I$5:$I$605,Mai!$U$5:$U$605,"Despesa",Mai!$G$5:$G$605,DRE!$D442)</f>
        <v>0</v>
      </c>
      <c r="J442" s="63">
        <f>SUMIFS(Jun!$I$5:$I$605,Jun!$U$5:$U$605,"Despesa",Jun!$G$5:$G$605,DRE!$D442)</f>
        <v>0</v>
      </c>
      <c r="K442" s="63">
        <f>SUMIFS(Jul!$I$5:$I$605,Jul!$U$5:$U$605,"Despesa",Jul!$G$5:$G$605,DRE!$D442)</f>
        <v>0</v>
      </c>
      <c r="L442" s="63">
        <f>SUMIFS(Ago!$I$5:$I$605,Ago!$U$5:$U$605,"Despesa",Ago!$G$5:$G$605,DRE!$D442)</f>
        <v>0</v>
      </c>
      <c r="M442" s="63">
        <f>SUMIFS(Set!$I$5:$I$605,Set!$U$5:$U$605,"Despesa",Set!$G$5:$G$605,DRE!$D442)</f>
        <v>0</v>
      </c>
      <c r="N442" s="63">
        <f>SUMIFS(Out!$I$5:$I$605,Out!$U$5:$U$605,"Despesa",Out!$G$5:$G$605,DRE!$D442)</f>
        <v>0</v>
      </c>
      <c r="O442" s="63">
        <f>SUMIFS(Nov!$I$5:$I$605,Nov!$U$5:$U$605,"Despesa",Nov!$G$5:$G$605,DRE!$D442)</f>
        <v>0</v>
      </c>
      <c r="P442" s="63">
        <f>SUMIFS(Dez!$I$5:$I$605,Dez!$U$5:$U$605,"Despesa",Dez!$G$5:$G$605,DRE!$D442)</f>
        <v>0</v>
      </c>
      <c r="Q442" s="63">
        <f t="shared" si="26"/>
        <v>0</v>
      </c>
    </row>
    <row r="443" spans="2:17" ht="28.5" customHeight="1" thickTop="1" thickBot="1" x14ac:dyDescent="0.3">
      <c r="B443" s="85">
        <v>440</v>
      </c>
      <c r="C443" s="46" t="str">
        <f>'PC Despesas'!L21</f>
        <v>5.4.17</v>
      </c>
      <c r="D443" s="47" t="str">
        <f>VLOOKUP(C443,'PC Despesas'!$L$4:$M$103,2,FALSE)</f>
        <v>-</v>
      </c>
      <c r="E443" s="63">
        <f>SUMIFS(Jan!$I$5:$I$605,Jan!$U$5:$U$605,"Despesa",Jan!$G$5:$G$605,DRE!$D443)</f>
        <v>0</v>
      </c>
      <c r="F443" s="63">
        <f>SUMIFS(Fev!$I$5:$I$605,Fev!$U$5:$U$605,"Despesa",Fev!$G$5:$G$605,DRE!$D443)</f>
        <v>0</v>
      </c>
      <c r="G443" s="63">
        <f>SUMIFS(Mar!$I$5:$I$605,Mar!$U$5:$U$605,"Despesa",Mar!$G$5:$G$605,DRE!$D443)</f>
        <v>0</v>
      </c>
      <c r="H443" s="63">
        <f>SUMIFS(Abr!$I$5:$I$605,Abr!$U$5:$U$605,"Despesa",Abr!$G$5:$G$605,DRE!$D443)</f>
        <v>0</v>
      </c>
      <c r="I443" s="63">
        <f>SUMIFS(Mai!$I$5:$I$605,Mai!$U$5:$U$605,"Despesa",Mai!$G$5:$G$605,DRE!$D443)</f>
        <v>0</v>
      </c>
      <c r="J443" s="63">
        <f>SUMIFS(Jun!$I$5:$I$605,Jun!$U$5:$U$605,"Despesa",Jun!$G$5:$G$605,DRE!$D443)</f>
        <v>0</v>
      </c>
      <c r="K443" s="63">
        <f>SUMIFS(Jul!$I$5:$I$605,Jul!$U$5:$U$605,"Despesa",Jul!$G$5:$G$605,DRE!$D443)</f>
        <v>0</v>
      </c>
      <c r="L443" s="63">
        <f>SUMIFS(Ago!$I$5:$I$605,Ago!$U$5:$U$605,"Despesa",Ago!$G$5:$G$605,DRE!$D443)</f>
        <v>0</v>
      </c>
      <c r="M443" s="63">
        <f>SUMIFS(Set!$I$5:$I$605,Set!$U$5:$U$605,"Despesa",Set!$G$5:$G$605,DRE!$D443)</f>
        <v>0</v>
      </c>
      <c r="N443" s="63">
        <f>SUMIFS(Out!$I$5:$I$605,Out!$U$5:$U$605,"Despesa",Out!$G$5:$G$605,DRE!$D443)</f>
        <v>0</v>
      </c>
      <c r="O443" s="63">
        <f>SUMIFS(Nov!$I$5:$I$605,Nov!$U$5:$U$605,"Despesa",Nov!$G$5:$G$605,DRE!$D443)</f>
        <v>0</v>
      </c>
      <c r="P443" s="63">
        <f>SUMIFS(Dez!$I$5:$I$605,Dez!$U$5:$U$605,"Despesa",Dez!$G$5:$G$605,DRE!$D443)</f>
        <v>0</v>
      </c>
      <c r="Q443" s="63">
        <f t="shared" si="26"/>
        <v>0</v>
      </c>
    </row>
    <row r="444" spans="2:17" ht="28.5" customHeight="1" thickTop="1" thickBot="1" x14ac:dyDescent="0.3">
      <c r="B444" s="85">
        <v>441</v>
      </c>
      <c r="C444" s="46" t="str">
        <f>'PC Despesas'!L22</f>
        <v>5.4.18</v>
      </c>
      <c r="D444" s="47" t="str">
        <f>VLOOKUP(C444,'PC Despesas'!$L$4:$M$103,2,FALSE)</f>
        <v>-</v>
      </c>
      <c r="E444" s="63">
        <f>SUMIFS(Jan!$I$5:$I$605,Jan!$U$5:$U$605,"Despesa",Jan!$G$5:$G$605,DRE!$D444)</f>
        <v>0</v>
      </c>
      <c r="F444" s="63">
        <f>SUMIFS(Fev!$I$5:$I$605,Fev!$U$5:$U$605,"Despesa",Fev!$G$5:$G$605,DRE!$D444)</f>
        <v>0</v>
      </c>
      <c r="G444" s="63">
        <f>SUMIFS(Mar!$I$5:$I$605,Mar!$U$5:$U$605,"Despesa",Mar!$G$5:$G$605,DRE!$D444)</f>
        <v>0</v>
      </c>
      <c r="H444" s="63">
        <f>SUMIFS(Abr!$I$5:$I$605,Abr!$U$5:$U$605,"Despesa",Abr!$G$5:$G$605,DRE!$D444)</f>
        <v>0</v>
      </c>
      <c r="I444" s="63">
        <f>SUMIFS(Mai!$I$5:$I$605,Mai!$U$5:$U$605,"Despesa",Mai!$G$5:$G$605,DRE!$D444)</f>
        <v>0</v>
      </c>
      <c r="J444" s="63">
        <f>SUMIFS(Jun!$I$5:$I$605,Jun!$U$5:$U$605,"Despesa",Jun!$G$5:$G$605,DRE!$D444)</f>
        <v>0</v>
      </c>
      <c r="K444" s="63">
        <f>SUMIFS(Jul!$I$5:$I$605,Jul!$U$5:$U$605,"Despesa",Jul!$G$5:$G$605,DRE!$D444)</f>
        <v>0</v>
      </c>
      <c r="L444" s="63">
        <f>SUMIFS(Ago!$I$5:$I$605,Ago!$U$5:$U$605,"Despesa",Ago!$G$5:$G$605,DRE!$D444)</f>
        <v>0</v>
      </c>
      <c r="M444" s="63">
        <f>SUMIFS(Set!$I$5:$I$605,Set!$U$5:$U$605,"Despesa",Set!$G$5:$G$605,DRE!$D444)</f>
        <v>0</v>
      </c>
      <c r="N444" s="63">
        <f>SUMIFS(Out!$I$5:$I$605,Out!$U$5:$U$605,"Despesa",Out!$G$5:$G$605,DRE!$D444)</f>
        <v>0</v>
      </c>
      <c r="O444" s="63">
        <f>SUMIFS(Nov!$I$5:$I$605,Nov!$U$5:$U$605,"Despesa",Nov!$G$5:$G$605,DRE!$D444)</f>
        <v>0</v>
      </c>
      <c r="P444" s="63">
        <f>SUMIFS(Dez!$I$5:$I$605,Dez!$U$5:$U$605,"Despesa",Dez!$G$5:$G$605,DRE!$D444)</f>
        <v>0</v>
      </c>
      <c r="Q444" s="63">
        <f t="shared" si="26"/>
        <v>0</v>
      </c>
    </row>
    <row r="445" spans="2:17" ht="28.5" customHeight="1" thickTop="1" thickBot="1" x14ac:dyDescent="0.3">
      <c r="B445" s="85">
        <v>442</v>
      </c>
      <c r="C445" s="46" t="str">
        <f>'PC Despesas'!L23</f>
        <v>5.4.19</v>
      </c>
      <c r="D445" s="47" t="str">
        <f>VLOOKUP(C445,'PC Despesas'!$L$4:$M$103,2,FALSE)</f>
        <v>-</v>
      </c>
      <c r="E445" s="63">
        <f>SUMIFS(Jan!$I$5:$I$605,Jan!$U$5:$U$605,"Despesa",Jan!$G$5:$G$605,DRE!$D445)</f>
        <v>0</v>
      </c>
      <c r="F445" s="63">
        <f>SUMIFS(Fev!$I$5:$I$605,Fev!$U$5:$U$605,"Despesa",Fev!$G$5:$G$605,DRE!$D445)</f>
        <v>0</v>
      </c>
      <c r="G445" s="63">
        <f>SUMIFS(Mar!$I$5:$I$605,Mar!$U$5:$U$605,"Despesa",Mar!$G$5:$G$605,DRE!$D445)</f>
        <v>0</v>
      </c>
      <c r="H445" s="63">
        <f>SUMIFS(Abr!$I$5:$I$605,Abr!$U$5:$U$605,"Despesa",Abr!$G$5:$G$605,DRE!$D445)</f>
        <v>0</v>
      </c>
      <c r="I445" s="63">
        <f>SUMIFS(Mai!$I$5:$I$605,Mai!$U$5:$U$605,"Despesa",Mai!$G$5:$G$605,DRE!$D445)</f>
        <v>0</v>
      </c>
      <c r="J445" s="63">
        <f>SUMIFS(Jun!$I$5:$I$605,Jun!$U$5:$U$605,"Despesa",Jun!$G$5:$G$605,DRE!$D445)</f>
        <v>0</v>
      </c>
      <c r="K445" s="63">
        <f>SUMIFS(Jul!$I$5:$I$605,Jul!$U$5:$U$605,"Despesa",Jul!$G$5:$G$605,DRE!$D445)</f>
        <v>0</v>
      </c>
      <c r="L445" s="63">
        <f>SUMIFS(Ago!$I$5:$I$605,Ago!$U$5:$U$605,"Despesa",Ago!$G$5:$G$605,DRE!$D445)</f>
        <v>0</v>
      </c>
      <c r="M445" s="63">
        <f>SUMIFS(Set!$I$5:$I$605,Set!$U$5:$U$605,"Despesa",Set!$G$5:$G$605,DRE!$D445)</f>
        <v>0</v>
      </c>
      <c r="N445" s="63">
        <f>SUMIFS(Out!$I$5:$I$605,Out!$U$5:$U$605,"Despesa",Out!$G$5:$G$605,DRE!$D445)</f>
        <v>0</v>
      </c>
      <c r="O445" s="63">
        <f>SUMIFS(Nov!$I$5:$I$605,Nov!$U$5:$U$605,"Despesa",Nov!$G$5:$G$605,DRE!$D445)</f>
        <v>0</v>
      </c>
      <c r="P445" s="63">
        <f>SUMIFS(Dez!$I$5:$I$605,Dez!$U$5:$U$605,"Despesa",Dez!$G$5:$G$605,DRE!$D445)</f>
        <v>0</v>
      </c>
      <c r="Q445" s="63">
        <f t="shared" si="26"/>
        <v>0</v>
      </c>
    </row>
    <row r="446" spans="2:17" ht="28.5" customHeight="1" thickTop="1" thickBot="1" x14ac:dyDescent="0.3">
      <c r="B446" s="85">
        <v>443</v>
      </c>
      <c r="C446" s="46" t="str">
        <f>'PC Despesas'!L24</f>
        <v>5.4.20</v>
      </c>
      <c r="D446" s="47" t="str">
        <f>VLOOKUP(C446,'PC Despesas'!$L$4:$M$103,2,FALSE)</f>
        <v>-</v>
      </c>
      <c r="E446" s="63">
        <f>SUMIFS(Jan!$I$5:$I$605,Jan!$U$5:$U$605,"Despesa",Jan!$G$5:$G$605,DRE!$D446)</f>
        <v>0</v>
      </c>
      <c r="F446" s="63">
        <f>SUMIFS(Fev!$I$5:$I$605,Fev!$U$5:$U$605,"Despesa",Fev!$G$5:$G$605,DRE!$D446)</f>
        <v>0</v>
      </c>
      <c r="G446" s="63">
        <f>SUMIFS(Mar!$I$5:$I$605,Mar!$U$5:$U$605,"Despesa",Mar!$G$5:$G$605,DRE!$D446)</f>
        <v>0</v>
      </c>
      <c r="H446" s="63">
        <f>SUMIFS(Abr!$I$5:$I$605,Abr!$U$5:$U$605,"Despesa",Abr!$G$5:$G$605,DRE!$D446)</f>
        <v>0</v>
      </c>
      <c r="I446" s="63">
        <f>SUMIFS(Mai!$I$5:$I$605,Mai!$U$5:$U$605,"Despesa",Mai!$G$5:$G$605,DRE!$D446)</f>
        <v>0</v>
      </c>
      <c r="J446" s="63">
        <f>SUMIFS(Jun!$I$5:$I$605,Jun!$U$5:$U$605,"Despesa",Jun!$G$5:$G$605,DRE!$D446)</f>
        <v>0</v>
      </c>
      <c r="K446" s="63">
        <f>SUMIFS(Jul!$I$5:$I$605,Jul!$U$5:$U$605,"Despesa",Jul!$G$5:$G$605,DRE!$D446)</f>
        <v>0</v>
      </c>
      <c r="L446" s="63">
        <f>SUMIFS(Ago!$I$5:$I$605,Ago!$U$5:$U$605,"Despesa",Ago!$G$5:$G$605,DRE!$D446)</f>
        <v>0</v>
      </c>
      <c r="M446" s="63">
        <f>SUMIFS(Set!$I$5:$I$605,Set!$U$5:$U$605,"Despesa",Set!$G$5:$G$605,DRE!$D446)</f>
        <v>0</v>
      </c>
      <c r="N446" s="63">
        <f>SUMIFS(Out!$I$5:$I$605,Out!$U$5:$U$605,"Despesa",Out!$G$5:$G$605,DRE!$D446)</f>
        <v>0</v>
      </c>
      <c r="O446" s="63">
        <f>SUMIFS(Nov!$I$5:$I$605,Nov!$U$5:$U$605,"Despesa",Nov!$G$5:$G$605,DRE!$D446)</f>
        <v>0</v>
      </c>
      <c r="P446" s="63">
        <f>SUMIFS(Dez!$I$5:$I$605,Dez!$U$5:$U$605,"Despesa",Dez!$G$5:$G$605,DRE!$D446)</f>
        <v>0</v>
      </c>
      <c r="Q446" s="63">
        <f t="shared" si="26"/>
        <v>0</v>
      </c>
    </row>
    <row r="447" spans="2:17" ht="28.5" customHeight="1" thickTop="1" thickBot="1" x14ac:dyDescent="0.3">
      <c r="B447" s="85">
        <v>444</v>
      </c>
      <c r="C447" s="46" t="str">
        <f>'PC Despesas'!L25</f>
        <v>5.4.21</v>
      </c>
      <c r="D447" s="47" t="str">
        <f>VLOOKUP(C447,'PC Despesas'!$L$4:$M$103,2,FALSE)</f>
        <v>-</v>
      </c>
      <c r="E447" s="63">
        <f>SUMIFS(Jan!$I$5:$I$605,Jan!$U$5:$U$605,"Despesa",Jan!$G$5:$G$605,DRE!$D447)</f>
        <v>0</v>
      </c>
      <c r="F447" s="63">
        <f>SUMIFS(Fev!$I$5:$I$605,Fev!$U$5:$U$605,"Despesa",Fev!$G$5:$G$605,DRE!$D447)</f>
        <v>0</v>
      </c>
      <c r="G447" s="63">
        <f>SUMIFS(Mar!$I$5:$I$605,Mar!$U$5:$U$605,"Despesa",Mar!$G$5:$G$605,DRE!$D447)</f>
        <v>0</v>
      </c>
      <c r="H447" s="63">
        <f>SUMIFS(Abr!$I$5:$I$605,Abr!$U$5:$U$605,"Despesa",Abr!$G$5:$G$605,DRE!$D447)</f>
        <v>0</v>
      </c>
      <c r="I447" s="63">
        <f>SUMIFS(Mai!$I$5:$I$605,Mai!$U$5:$U$605,"Despesa",Mai!$G$5:$G$605,DRE!$D447)</f>
        <v>0</v>
      </c>
      <c r="J447" s="63">
        <f>SUMIFS(Jun!$I$5:$I$605,Jun!$U$5:$U$605,"Despesa",Jun!$G$5:$G$605,DRE!$D447)</f>
        <v>0</v>
      </c>
      <c r="K447" s="63">
        <f>SUMIFS(Jul!$I$5:$I$605,Jul!$U$5:$U$605,"Despesa",Jul!$G$5:$G$605,DRE!$D447)</f>
        <v>0</v>
      </c>
      <c r="L447" s="63">
        <f>SUMIFS(Ago!$I$5:$I$605,Ago!$U$5:$U$605,"Despesa",Ago!$G$5:$G$605,DRE!$D447)</f>
        <v>0</v>
      </c>
      <c r="M447" s="63">
        <f>SUMIFS(Set!$I$5:$I$605,Set!$U$5:$U$605,"Despesa",Set!$G$5:$G$605,DRE!$D447)</f>
        <v>0</v>
      </c>
      <c r="N447" s="63">
        <f>SUMIFS(Out!$I$5:$I$605,Out!$U$5:$U$605,"Despesa",Out!$G$5:$G$605,DRE!$D447)</f>
        <v>0</v>
      </c>
      <c r="O447" s="63">
        <f>SUMIFS(Nov!$I$5:$I$605,Nov!$U$5:$U$605,"Despesa",Nov!$G$5:$G$605,DRE!$D447)</f>
        <v>0</v>
      </c>
      <c r="P447" s="63">
        <f>SUMIFS(Dez!$I$5:$I$605,Dez!$U$5:$U$605,"Despesa",Dez!$G$5:$G$605,DRE!$D447)</f>
        <v>0</v>
      </c>
      <c r="Q447" s="63">
        <f t="shared" si="26"/>
        <v>0</v>
      </c>
    </row>
    <row r="448" spans="2:17" ht="28.5" customHeight="1" thickTop="1" thickBot="1" x14ac:dyDescent="0.3">
      <c r="B448" s="85">
        <v>445</v>
      </c>
      <c r="C448" s="46" t="str">
        <f>'PC Despesas'!L26</f>
        <v>5.4.22</v>
      </c>
      <c r="D448" s="47" t="str">
        <f>VLOOKUP(C448,'PC Despesas'!$L$4:$M$103,2,FALSE)</f>
        <v>-</v>
      </c>
      <c r="E448" s="63">
        <f>SUMIFS(Jan!$I$5:$I$605,Jan!$U$5:$U$605,"Despesa",Jan!$G$5:$G$605,DRE!$D448)</f>
        <v>0</v>
      </c>
      <c r="F448" s="63">
        <f>SUMIFS(Fev!$I$5:$I$605,Fev!$U$5:$U$605,"Despesa",Fev!$G$5:$G$605,DRE!$D448)</f>
        <v>0</v>
      </c>
      <c r="G448" s="63">
        <f>SUMIFS(Mar!$I$5:$I$605,Mar!$U$5:$U$605,"Despesa",Mar!$G$5:$G$605,DRE!$D448)</f>
        <v>0</v>
      </c>
      <c r="H448" s="63">
        <f>SUMIFS(Abr!$I$5:$I$605,Abr!$U$5:$U$605,"Despesa",Abr!$G$5:$G$605,DRE!$D448)</f>
        <v>0</v>
      </c>
      <c r="I448" s="63">
        <f>SUMIFS(Mai!$I$5:$I$605,Mai!$U$5:$U$605,"Despesa",Mai!$G$5:$G$605,DRE!$D448)</f>
        <v>0</v>
      </c>
      <c r="J448" s="63">
        <f>SUMIFS(Jun!$I$5:$I$605,Jun!$U$5:$U$605,"Despesa",Jun!$G$5:$G$605,DRE!$D448)</f>
        <v>0</v>
      </c>
      <c r="K448" s="63">
        <f>SUMIFS(Jul!$I$5:$I$605,Jul!$U$5:$U$605,"Despesa",Jul!$G$5:$G$605,DRE!$D448)</f>
        <v>0</v>
      </c>
      <c r="L448" s="63">
        <f>SUMIFS(Ago!$I$5:$I$605,Ago!$U$5:$U$605,"Despesa",Ago!$G$5:$G$605,DRE!$D448)</f>
        <v>0</v>
      </c>
      <c r="M448" s="63">
        <f>SUMIFS(Set!$I$5:$I$605,Set!$U$5:$U$605,"Despesa",Set!$G$5:$G$605,DRE!$D448)</f>
        <v>0</v>
      </c>
      <c r="N448" s="63">
        <f>SUMIFS(Out!$I$5:$I$605,Out!$U$5:$U$605,"Despesa",Out!$G$5:$G$605,DRE!$D448)</f>
        <v>0</v>
      </c>
      <c r="O448" s="63">
        <f>SUMIFS(Nov!$I$5:$I$605,Nov!$U$5:$U$605,"Despesa",Nov!$G$5:$G$605,DRE!$D448)</f>
        <v>0</v>
      </c>
      <c r="P448" s="63">
        <f>SUMIFS(Dez!$I$5:$I$605,Dez!$U$5:$U$605,"Despesa",Dez!$G$5:$G$605,DRE!$D448)</f>
        <v>0</v>
      </c>
      <c r="Q448" s="63">
        <f t="shared" si="26"/>
        <v>0</v>
      </c>
    </row>
    <row r="449" spans="2:17" ht="28.5" customHeight="1" thickTop="1" thickBot="1" x14ac:dyDescent="0.3">
      <c r="B449" s="85">
        <v>446</v>
      </c>
      <c r="C449" s="46" t="str">
        <f>'PC Despesas'!L27</f>
        <v>5.4.23</v>
      </c>
      <c r="D449" s="47" t="str">
        <f>VLOOKUP(C449,'PC Despesas'!$L$4:$M$103,2,FALSE)</f>
        <v>-</v>
      </c>
      <c r="E449" s="63">
        <f>SUMIFS(Jan!$I$5:$I$605,Jan!$U$5:$U$605,"Despesa",Jan!$G$5:$G$605,DRE!$D449)</f>
        <v>0</v>
      </c>
      <c r="F449" s="63">
        <f>SUMIFS(Fev!$I$5:$I$605,Fev!$U$5:$U$605,"Despesa",Fev!$G$5:$G$605,DRE!$D449)</f>
        <v>0</v>
      </c>
      <c r="G449" s="63">
        <f>SUMIFS(Mar!$I$5:$I$605,Mar!$U$5:$U$605,"Despesa",Mar!$G$5:$G$605,DRE!$D449)</f>
        <v>0</v>
      </c>
      <c r="H449" s="63">
        <f>SUMIFS(Abr!$I$5:$I$605,Abr!$U$5:$U$605,"Despesa",Abr!$G$5:$G$605,DRE!$D449)</f>
        <v>0</v>
      </c>
      <c r="I449" s="63">
        <f>SUMIFS(Mai!$I$5:$I$605,Mai!$U$5:$U$605,"Despesa",Mai!$G$5:$G$605,DRE!$D449)</f>
        <v>0</v>
      </c>
      <c r="J449" s="63">
        <f>SUMIFS(Jun!$I$5:$I$605,Jun!$U$5:$U$605,"Despesa",Jun!$G$5:$G$605,DRE!$D449)</f>
        <v>0</v>
      </c>
      <c r="K449" s="63">
        <f>SUMIFS(Jul!$I$5:$I$605,Jul!$U$5:$U$605,"Despesa",Jul!$G$5:$G$605,DRE!$D449)</f>
        <v>0</v>
      </c>
      <c r="L449" s="63">
        <f>SUMIFS(Ago!$I$5:$I$605,Ago!$U$5:$U$605,"Despesa",Ago!$G$5:$G$605,DRE!$D449)</f>
        <v>0</v>
      </c>
      <c r="M449" s="63">
        <f>SUMIFS(Set!$I$5:$I$605,Set!$U$5:$U$605,"Despesa",Set!$G$5:$G$605,DRE!$D449)</f>
        <v>0</v>
      </c>
      <c r="N449" s="63">
        <f>SUMIFS(Out!$I$5:$I$605,Out!$U$5:$U$605,"Despesa",Out!$G$5:$G$605,DRE!$D449)</f>
        <v>0</v>
      </c>
      <c r="O449" s="63">
        <f>SUMIFS(Nov!$I$5:$I$605,Nov!$U$5:$U$605,"Despesa",Nov!$G$5:$G$605,DRE!$D449)</f>
        <v>0</v>
      </c>
      <c r="P449" s="63">
        <f>SUMIFS(Dez!$I$5:$I$605,Dez!$U$5:$U$605,"Despesa",Dez!$G$5:$G$605,DRE!$D449)</f>
        <v>0</v>
      </c>
      <c r="Q449" s="63">
        <f t="shared" si="26"/>
        <v>0</v>
      </c>
    </row>
    <row r="450" spans="2:17" ht="28.5" customHeight="1" thickTop="1" thickBot="1" x14ac:dyDescent="0.3">
      <c r="B450" s="85">
        <v>447</v>
      </c>
      <c r="C450" s="46" t="str">
        <f>'PC Despesas'!L28</f>
        <v>5.4.24</v>
      </c>
      <c r="D450" s="47" t="str">
        <f>VLOOKUP(C450,'PC Despesas'!$L$4:$M$103,2,FALSE)</f>
        <v>-</v>
      </c>
      <c r="E450" s="63">
        <f>SUMIFS(Jan!$I$5:$I$605,Jan!$U$5:$U$605,"Despesa",Jan!$G$5:$G$605,DRE!$D450)</f>
        <v>0</v>
      </c>
      <c r="F450" s="63">
        <f>SUMIFS(Fev!$I$5:$I$605,Fev!$U$5:$U$605,"Despesa",Fev!$G$5:$G$605,DRE!$D450)</f>
        <v>0</v>
      </c>
      <c r="G450" s="63">
        <f>SUMIFS(Mar!$I$5:$I$605,Mar!$U$5:$U$605,"Despesa",Mar!$G$5:$G$605,DRE!$D450)</f>
        <v>0</v>
      </c>
      <c r="H450" s="63">
        <f>SUMIFS(Abr!$I$5:$I$605,Abr!$U$5:$U$605,"Despesa",Abr!$G$5:$G$605,DRE!$D450)</f>
        <v>0</v>
      </c>
      <c r="I450" s="63">
        <f>SUMIFS(Mai!$I$5:$I$605,Mai!$U$5:$U$605,"Despesa",Mai!$G$5:$G$605,DRE!$D450)</f>
        <v>0</v>
      </c>
      <c r="J450" s="63">
        <f>SUMIFS(Jun!$I$5:$I$605,Jun!$U$5:$U$605,"Despesa",Jun!$G$5:$G$605,DRE!$D450)</f>
        <v>0</v>
      </c>
      <c r="K450" s="63">
        <f>SUMIFS(Jul!$I$5:$I$605,Jul!$U$5:$U$605,"Despesa",Jul!$G$5:$G$605,DRE!$D450)</f>
        <v>0</v>
      </c>
      <c r="L450" s="63">
        <f>SUMIFS(Ago!$I$5:$I$605,Ago!$U$5:$U$605,"Despesa",Ago!$G$5:$G$605,DRE!$D450)</f>
        <v>0</v>
      </c>
      <c r="M450" s="63">
        <f>SUMIFS(Set!$I$5:$I$605,Set!$U$5:$U$605,"Despesa",Set!$G$5:$G$605,DRE!$D450)</f>
        <v>0</v>
      </c>
      <c r="N450" s="63">
        <f>SUMIFS(Out!$I$5:$I$605,Out!$U$5:$U$605,"Despesa",Out!$G$5:$G$605,DRE!$D450)</f>
        <v>0</v>
      </c>
      <c r="O450" s="63">
        <f>SUMIFS(Nov!$I$5:$I$605,Nov!$U$5:$U$605,"Despesa",Nov!$G$5:$G$605,DRE!$D450)</f>
        <v>0</v>
      </c>
      <c r="P450" s="63">
        <f>SUMIFS(Dez!$I$5:$I$605,Dez!$U$5:$U$605,"Despesa",Dez!$G$5:$G$605,DRE!$D450)</f>
        <v>0</v>
      </c>
      <c r="Q450" s="63">
        <f t="shared" si="26"/>
        <v>0</v>
      </c>
    </row>
    <row r="451" spans="2:17" ht="28.5" customHeight="1" thickTop="1" thickBot="1" x14ac:dyDescent="0.3">
      <c r="B451" s="85">
        <v>448</v>
      </c>
      <c r="C451" s="46" t="str">
        <f>'PC Despesas'!L29</f>
        <v>5.4.25</v>
      </c>
      <c r="D451" s="47" t="str">
        <f>VLOOKUP(C451,'PC Despesas'!$L$4:$M$103,2,FALSE)</f>
        <v>-</v>
      </c>
      <c r="E451" s="63">
        <f>SUMIFS(Jan!$I$5:$I$605,Jan!$U$5:$U$605,"Despesa",Jan!$G$5:$G$605,DRE!$D451)</f>
        <v>0</v>
      </c>
      <c r="F451" s="63">
        <f>SUMIFS(Fev!$I$5:$I$605,Fev!$U$5:$U$605,"Despesa",Fev!$G$5:$G$605,DRE!$D451)</f>
        <v>0</v>
      </c>
      <c r="G451" s="63">
        <f>SUMIFS(Mar!$I$5:$I$605,Mar!$U$5:$U$605,"Despesa",Mar!$G$5:$G$605,DRE!$D451)</f>
        <v>0</v>
      </c>
      <c r="H451" s="63">
        <f>SUMIFS(Abr!$I$5:$I$605,Abr!$U$5:$U$605,"Despesa",Abr!$G$5:$G$605,DRE!$D451)</f>
        <v>0</v>
      </c>
      <c r="I451" s="63">
        <f>SUMIFS(Mai!$I$5:$I$605,Mai!$U$5:$U$605,"Despesa",Mai!$G$5:$G$605,DRE!$D451)</f>
        <v>0</v>
      </c>
      <c r="J451" s="63">
        <f>SUMIFS(Jun!$I$5:$I$605,Jun!$U$5:$U$605,"Despesa",Jun!$G$5:$G$605,DRE!$D451)</f>
        <v>0</v>
      </c>
      <c r="K451" s="63">
        <f>SUMIFS(Jul!$I$5:$I$605,Jul!$U$5:$U$605,"Despesa",Jul!$G$5:$G$605,DRE!$D451)</f>
        <v>0</v>
      </c>
      <c r="L451" s="63">
        <f>SUMIFS(Ago!$I$5:$I$605,Ago!$U$5:$U$605,"Despesa",Ago!$G$5:$G$605,DRE!$D451)</f>
        <v>0</v>
      </c>
      <c r="M451" s="63">
        <f>SUMIFS(Set!$I$5:$I$605,Set!$U$5:$U$605,"Despesa",Set!$G$5:$G$605,DRE!$D451)</f>
        <v>0</v>
      </c>
      <c r="N451" s="63">
        <f>SUMIFS(Out!$I$5:$I$605,Out!$U$5:$U$605,"Despesa",Out!$G$5:$G$605,DRE!$D451)</f>
        <v>0</v>
      </c>
      <c r="O451" s="63">
        <f>SUMIFS(Nov!$I$5:$I$605,Nov!$U$5:$U$605,"Despesa",Nov!$G$5:$G$605,DRE!$D451)</f>
        <v>0</v>
      </c>
      <c r="P451" s="63">
        <f>SUMIFS(Dez!$I$5:$I$605,Dez!$U$5:$U$605,"Despesa",Dez!$G$5:$G$605,DRE!$D451)</f>
        <v>0</v>
      </c>
      <c r="Q451" s="63">
        <f t="shared" si="26"/>
        <v>0</v>
      </c>
    </row>
    <row r="452" spans="2:17" ht="28.5" customHeight="1" thickTop="1" thickBot="1" x14ac:dyDescent="0.3">
      <c r="B452" s="85">
        <v>449</v>
      </c>
      <c r="C452" s="46" t="str">
        <f>'PC Despesas'!L30</f>
        <v>5.4.26</v>
      </c>
      <c r="D452" s="47" t="str">
        <f>VLOOKUP(C452,'PC Despesas'!$L$4:$M$103,2,FALSE)</f>
        <v>-</v>
      </c>
      <c r="E452" s="63">
        <f>SUMIFS(Jan!$I$5:$I$605,Jan!$U$5:$U$605,"Despesa",Jan!$G$5:$G$605,DRE!$D452)</f>
        <v>0</v>
      </c>
      <c r="F452" s="63">
        <f>SUMIFS(Fev!$I$5:$I$605,Fev!$U$5:$U$605,"Despesa",Fev!$G$5:$G$605,DRE!$D452)</f>
        <v>0</v>
      </c>
      <c r="G452" s="63">
        <f>SUMIFS(Mar!$I$5:$I$605,Mar!$U$5:$U$605,"Despesa",Mar!$G$5:$G$605,DRE!$D452)</f>
        <v>0</v>
      </c>
      <c r="H452" s="63">
        <f>SUMIFS(Abr!$I$5:$I$605,Abr!$U$5:$U$605,"Despesa",Abr!$G$5:$G$605,DRE!$D452)</f>
        <v>0</v>
      </c>
      <c r="I452" s="63">
        <f>SUMIFS(Mai!$I$5:$I$605,Mai!$U$5:$U$605,"Despesa",Mai!$G$5:$G$605,DRE!$D452)</f>
        <v>0</v>
      </c>
      <c r="J452" s="63">
        <f>SUMIFS(Jun!$I$5:$I$605,Jun!$U$5:$U$605,"Despesa",Jun!$G$5:$G$605,DRE!$D452)</f>
        <v>0</v>
      </c>
      <c r="K452" s="63">
        <f>SUMIFS(Jul!$I$5:$I$605,Jul!$U$5:$U$605,"Despesa",Jul!$G$5:$G$605,DRE!$D452)</f>
        <v>0</v>
      </c>
      <c r="L452" s="63">
        <f>SUMIFS(Ago!$I$5:$I$605,Ago!$U$5:$U$605,"Despesa",Ago!$G$5:$G$605,DRE!$D452)</f>
        <v>0</v>
      </c>
      <c r="M452" s="63">
        <f>SUMIFS(Set!$I$5:$I$605,Set!$U$5:$U$605,"Despesa",Set!$G$5:$G$605,DRE!$D452)</f>
        <v>0</v>
      </c>
      <c r="N452" s="63">
        <f>SUMIFS(Out!$I$5:$I$605,Out!$U$5:$U$605,"Despesa",Out!$G$5:$G$605,DRE!$D452)</f>
        <v>0</v>
      </c>
      <c r="O452" s="63">
        <f>SUMIFS(Nov!$I$5:$I$605,Nov!$U$5:$U$605,"Despesa",Nov!$G$5:$G$605,DRE!$D452)</f>
        <v>0</v>
      </c>
      <c r="P452" s="63">
        <f>SUMIFS(Dez!$I$5:$I$605,Dez!$U$5:$U$605,"Despesa",Dez!$G$5:$G$605,DRE!$D452)</f>
        <v>0</v>
      </c>
      <c r="Q452" s="63">
        <f t="shared" si="26"/>
        <v>0</v>
      </c>
    </row>
    <row r="453" spans="2:17" ht="28.5" customHeight="1" thickTop="1" thickBot="1" x14ac:dyDescent="0.3">
      <c r="B453" s="85">
        <v>450</v>
      </c>
      <c r="C453" s="46" t="str">
        <f>'PC Despesas'!L31</f>
        <v>5.4.27</v>
      </c>
      <c r="D453" s="47" t="str">
        <f>VLOOKUP(C453,'PC Despesas'!$L$4:$M$103,2,FALSE)</f>
        <v>-</v>
      </c>
      <c r="E453" s="63">
        <f>SUMIFS(Jan!$I$5:$I$605,Jan!$U$5:$U$605,"Despesa",Jan!$G$5:$G$605,DRE!$D453)</f>
        <v>0</v>
      </c>
      <c r="F453" s="63">
        <f>SUMIFS(Fev!$I$5:$I$605,Fev!$U$5:$U$605,"Despesa",Fev!$G$5:$G$605,DRE!$D453)</f>
        <v>0</v>
      </c>
      <c r="G453" s="63">
        <f>SUMIFS(Mar!$I$5:$I$605,Mar!$U$5:$U$605,"Despesa",Mar!$G$5:$G$605,DRE!$D453)</f>
        <v>0</v>
      </c>
      <c r="H453" s="63">
        <f>SUMIFS(Abr!$I$5:$I$605,Abr!$U$5:$U$605,"Despesa",Abr!$G$5:$G$605,DRE!$D453)</f>
        <v>0</v>
      </c>
      <c r="I453" s="63">
        <f>SUMIFS(Mai!$I$5:$I$605,Mai!$U$5:$U$605,"Despesa",Mai!$G$5:$G$605,DRE!$D453)</f>
        <v>0</v>
      </c>
      <c r="J453" s="63">
        <f>SUMIFS(Jun!$I$5:$I$605,Jun!$U$5:$U$605,"Despesa",Jun!$G$5:$G$605,DRE!$D453)</f>
        <v>0</v>
      </c>
      <c r="K453" s="63">
        <f>SUMIFS(Jul!$I$5:$I$605,Jul!$U$5:$U$605,"Despesa",Jul!$G$5:$G$605,DRE!$D453)</f>
        <v>0</v>
      </c>
      <c r="L453" s="63">
        <f>SUMIFS(Ago!$I$5:$I$605,Ago!$U$5:$U$605,"Despesa",Ago!$G$5:$G$605,DRE!$D453)</f>
        <v>0</v>
      </c>
      <c r="M453" s="63">
        <f>SUMIFS(Set!$I$5:$I$605,Set!$U$5:$U$605,"Despesa",Set!$G$5:$G$605,DRE!$D453)</f>
        <v>0</v>
      </c>
      <c r="N453" s="63">
        <f>SUMIFS(Out!$I$5:$I$605,Out!$U$5:$U$605,"Despesa",Out!$G$5:$G$605,DRE!$D453)</f>
        <v>0</v>
      </c>
      <c r="O453" s="63">
        <f>SUMIFS(Nov!$I$5:$I$605,Nov!$U$5:$U$605,"Despesa",Nov!$G$5:$G$605,DRE!$D453)</f>
        <v>0</v>
      </c>
      <c r="P453" s="63">
        <f>SUMIFS(Dez!$I$5:$I$605,Dez!$U$5:$U$605,"Despesa",Dez!$G$5:$G$605,DRE!$D453)</f>
        <v>0</v>
      </c>
      <c r="Q453" s="63">
        <f t="shared" si="26"/>
        <v>0</v>
      </c>
    </row>
    <row r="454" spans="2:17" ht="28.5" customHeight="1" thickTop="1" thickBot="1" x14ac:dyDescent="0.3">
      <c r="B454" s="85">
        <v>451</v>
      </c>
      <c r="C454" s="46" t="str">
        <f>'PC Despesas'!L32</f>
        <v>5.4.28</v>
      </c>
      <c r="D454" s="47" t="str">
        <f>VLOOKUP(C454,'PC Despesas'!$L$4:$M$103,2,FALSE)</f>
        <v>-</v>
      </c>
      <c r="E454" s="63">
        <f>SUMIFS(Jan!$I$5:$I$605,Jan!$U$5:$U$605,"Despesa",Jan!$G$5:$G$605,DRE!$D454)</f>
        <v>0</v>
      </c>
      <c r="F454" s="63">
        <f>SUMIFS(Fev!$I$5:$I$605,Fev!$U$5:$U$605,"Despesa",Fev!$G$5:$G$605,DRE!$D454)</f>
        <v>0</v>
      </c>
      <c r="G454" s="63">
        <f>SUMIFS(Mar!$I$5:$I$605,Mar!$U$5:$U$605,"Despesa",Mar!$G$5:$G$605,DRE!$D454)</f>
        <v>0</v>
      </c>
      <c r="H454" s="63">
        <f>SUMIFS(Abr!$I$5:$I$605,Abr!$U$5:$U$605,"Despesa",Abr!$G$5:$G$605,DRE!$D454)</f>
        <v>0</v>
      </c>
      <c r="I454" s="63">
        <f>SUMIFS(Mai!$I$5:$I$605,Mai!$U$5:$U$605,"Despesa",Mai!$G$5:$G$605,DRE!$D454)</f>
        <v>0</v>
      </c>
      <c r="J454" s="63">
        <f>SUMIFS(Jun!$I$5:$I$605,Jun!$U$5:$U$605,"Despesa",Jun!$G$5:$G$605,DRE!$D454)</f>
        <v>0</v>
      </c>
      <c r="K454" s="63">
        <f>SUMIFS(Jul!$I$5:$I$605,Jul!$U$5:$U$605,"Despesa",Jul!$G$5:$G$605,DRE!$D454)</f>
        <v>0</v>
      </c>
      <c r="L454" s="63">
        <f>SUMIFS(Ago!$I$5:$I$605,Ago!$U$5:$U$605,"Despesa",Ago!$G$5:$G$605,DRE!$D454)</f>
        <v>0</v>
      </c>
      <c r="M454" s="63">
        <f>SUMIFS(Set!$I$5:$I$605,Set!$U$5:$U$605,"Despesa",Set!$G$5:$G$605,DRE!$D454)</f>
        <v>0</v>
      </c>
      <c r="N454" s="63">
        <f>SUMIFS(Out!$I$5:$I$605,Out!$U$5:$U$605,"Despesa",Out!$G$5:$G$605,DRE!$D454)</f>
        <v>0</v>
      </c>
      <c r="O454" s="63">
        <f>SUMIFS(Nov!$I$5:$I$605,Nov!$U$5:$U$605,"Despesa",Nov!$G$5:$G$605,DRE!$D454)</f>
        <v>0</v>
      </c>
      <c r="P454" s="63">
        <f>SUMIFS(Dez!$I$5:$I$605,Dez!$U$5:$U$605,"Despesa",Dez!$G$5:$G$605,DRE!$D454)</f>
        <v>0</v>
      </c>
      <c r="Q454" s="63">
        <f t="shared" si="26"/>
        <v>0</v>
      </c>
    </row>
    <row r="455" spans="2:17" ht="28.5" customHeight="1" thickTop="1" thickBot="1" x14ac:dyDescent="0.3">
      <c r="B455" s="85">
        <v>452</v>
      </c>
      <c r="C455" s="46" t="str">
        <f>'PC Despesas'!L33</f>
        <v>5.4.29</v>
      </c>
      <c r="D455" s="47" t="str">
        <f>VLOOKUP(C455,'PC Despesas'!$L$4:$M$103,2,FALSE)</f>
        <v>-</v>
      </c>
      <c r="E455" s="63">
        <f>SUMIFS(Jan!$I$5:$I$605,Jan!$U$5:$U$605,"Despesa",Jan!$G$5:$G$605,DRE!$D455)</f>
        <v>0</v>
      </c>
      <c r="F455" s="63">
        <f>SUMIFS(Fev!$I$5:$I$605,Fev!$U$5:$U$605,"Despesa",Fev!$G$5:$G$605,DRE!$D455)</f>
        <v>0</v>
      </c>
      <c r="G455" s="63">
        <f>SUMIFS(Mar!$I$5:$I$605,Mar!$U$5:$U$605,"Despesa",Mar!$G$5:$G$605,DRE!$D455)</f>
        <v>0</v>
      </c>
      <c r="H455" s="63">
        <f>SUMIFS(Abr!$I$5:$I$605,Abr!$U$5:$U$605,"Despesa",Abr!$G$5:$G$605,DRE!$D455)</f>
        <v>0</v>
      </c>
      <c r="I455" s="63">
        <f>SUMIFS(Mai!$I$5:$I$605,Mai!$U$5:$U$605,"Despesa",Mai!$G$5:$G$605,DRE!$D455)</f>
        <v>0</v>
      </c>
      <c r="J455" s="63">
        <f>SUMIFS(Jun!$I$5:$I$605,Jun!$U$5:$U$605,"Despesa",Jun!$G$5:$G$605,DRE!$D455)</f>
        <v>0</v>
      </c>
      <c r="K455" s="63">
        <f>SUMIFS(Jul!$I$5:$I$605,Jul!$U$5:$U$605,"Despesa",Jul!$G$5:$G$605,DRE!$D455)</f>
        <v>0</v>
      </c>
      <c r="L455" s="63">
        <f>SUMIFS(Ago!$I$5:$I$605,Ago!$U$5:$U$605,"Despesa",Ago!$G$5:$G$605,DRE!$D455)</f>
        <v>0</v>
      </c>
      <c r="M455" s="63">
        <f>SUMIFS(Set!$I$5:$I$605,Set!$U$5:$U$605,"Despesa",Set!$G$5:$G$605,DRE!$D455)</f>
        <v>0</v>
      </c>
      <c r="N455" s="63">
        <f>SUMIFS(Out!$I$5:$I$605,Out!$U$5:$U$605,"Despesa",Out!$G$5:$G$605,DRE!$D455)</f>
        <v>0</v>
      </c>
      <c r="O455" s="63">
        <f>SUMIFS(Nov!$I$5:$I$605,Nov!$U$5:$U$605,"Despesa",Nov!$G$5:$G$605,DRE!$D455)</f>
        <v>0</v>
      </c>
      <c r="P455" s="63">
        <f>SUMIFS(Dez!$I$5:$I$605,Dez!$U$5:$U$605,"Despesa",Dez!$G$5:$G$605,DRE!$D455)</f>
        <v>0</v>
      </c>
      <c r="Q455" s="63">
        <f t="shared" si="26"/>
        <v>0</v>
      </c>
    </row>
    <row r="456" spans="2:17" ht="28.5" customHeight="1" thickTop="1" thickBot="1" x14ac:dyDescent="0.3">
      <c r="B456" s="85">
        <v>453</v>
      </c>
      <c r="C456" s="46" t="str">
        <f>'PC Despesas'!L34</f>
        <v>5.4.30</v>
      </c>
      <c r="D456" s="47" t="str">
        <f>VLOOKUP(C456,'PC Despesas'!$L$4:$M$103,2,FALSE)</f>
        <v>-</v>
      </c>
      <c r="E456" s="63">
        <f>SUMIFS(Jan!$I$5:$I$605,Jan!$U$5:$U$605,"Despesa",Jan!$G$5:$G$605,DRE!$D456)</f>
        <v>0</v>
      </c>
      <c r="F456" s="63">
        <f>SUMIFS(Fev!$I$5:$I$605,Fev!$U$5:$U$605,"Despesa",Fev!$G$5:$G$605,DRE!$D456)</f>
        <v>0</v>
      </c>
      <c r="G456" s="63">
        <f>SUMIFS(Mar!$I$5:$I$605,Mar!$U$5:$U$605,"Despesa",Mar!$G$5:$G$605,DRE!$D456)</f>
        <v>0</v>
      </c>
      <c r="H456" s="63">
        <f>SUMIFS(Abr!$I$5:$I$605,Abr!$U$5:$U$605,"Despesa",Abr!$G$5:$G$605,DRE!$D456)</f>
        <v>0</v>
      </c>
      <c r="I456" s="63">
        <f>SUMIFS(Mai!$I$5:$I$605,Mai!$U$5:$U$605,"Despesa",Mai!$G$5:$G$605,DRE!$D456)</f>
        <v>0</v>
      </c>
      <c r="J456" s="63">
        <f>SUMIFS(Jun!$I$5:$I$605,Jun!$U$5:$U$605,"Despesa",Jun!$G$5:$G$605,DRE!$D456)</f>
        <v>0</v>
      </c>
      <c r="K456" s="63">
        <f>SUMIFS(Jul!$I$5:$I$605,Jul!$U$5:$U$605,"Despesa",Jul!$G$5:$G$605,DRE!$D456)</f>
        <v>0</v>
      </c>
      <c r="L456" s="63">
        <f>SUMIFS(Ago!$I$5:$I$605,Ago!$U$5:$U$605,"Despesa",Ago!$G$5:$G$605,DRE!$D456)</f>
        <v>0</v>
      </c>
      <c r="M456" s="63">
        <f>SUMIFS(Set!$I$5:$I$605,Set!$U$5:$U$605,"Despesa",Set!$G$5:$G$605,DRE!$D456)</f>
        <v>0</v>
      </c>
      <c r="N456" s="63">
        <f>SUMIFS(Out!$I$5:$I$605,Out!$U$5:$U$605,"Despesa",Out!$G$5:$G$605,DRE!$D456)</f>
        <v>0</v>
      </c>
      <c r="O456" s="63">
        <f>SUMIFS(Nov!$I$5:$I$605,Nov!$U$5:$U$605,"Despesa",Nov!$G$5:$G$605,DRE!$D456)</f>
        <v>0</v>
      </c>
      <c r="P456" s="63">
        <f>SUMIFS(Dez!$I$5:$I$605,Dez!$U$5:$U$605,"Despesa",Dez!$G$5:$G$605,DRE!$D456)</f>
        <v>0</v>
      </c>
      <c r="Q456" s="63">
        <f t="shared" si="26"/>
        <v>0</v>
      </c>
    </row>
    <row r="457" spans="2:17" ht="28.5" customHeight="1" thickTop="1" thickBot="1" x14ac:dyDescent="0.3">
      <c r="B457" s="85">
        <v>454</v>
      </c>
      <c r="C457" s="46" t="str">
        <f>'PC Despesas'!L35</f>
        <v>5.4.31</v>
      </c>
      <c r="D457" s="47" t="str">
        <f>VLOOKUP(C457,'PC Despesas'!$L$4:$M$103,2,FALSE)</f>
        <v>-</v>
      </c>
      <c r="E457" s="63">
        <f>SUMIFS(Jan!$I$5:$I$605,Jan!$U$5:$U$605,"Despesa",Jan!$G$5:$G$605,DRE!$D457)</f>
        <v>0</v>
      </c>
      <c r="F457" s="63">
        <f>SUMIFS(Fev!$I$5:$I$605,Fev!$U$5:$U$605,"Despesa",Fev!$G$5:$G$605,DRE!$D457)</f>
        <v>0</v>
      </c>
      <c r="G457" s="63">
        <f>SUMIFS(Mar!$I$5:$I$605,Mar!$U$5:$U$605,"Despesa",Mar!$G$5:$G$605,DRE!$D457)</f>
        <v>0</v>
      </c>
      <c r="H457" s="63">
        <f>SUMIFS(Abr!$I$5:$I$605,Abr!$U$5:$U$605,"Despesa",Abr!$G$5:$G$605,DRE!$D457)</f>
        <v>0</v>
      </c>
      <c r="I457" s="63">
        <f>SUMIFS(Mai!$I$5:$I$605,Mai!$U$5:$U$605,"Despesa",Mai!$G$5:$G$605,DRE!$D457)</f>
        <v>0</v>
      </c>
      <c r="J457" s="63">
        <f>SUMIFS(Jun!$I$5:$I$605,Jun!$U$5:$U$605,"Despesa",Jun!$G$5:$G$605,DRE!$D457)</f>
        <v>0</v>
      </c>
      <c r="K457" s="63">
        <f>SUMIFS(Jul!$I$5:$I$605,Jul!$U$5:$U$605,"Despesa",Jul!$G$5:$G$605,DRE!$D457)</f>
        <v>0</v>
      </c>
      <c r="L457" s="63">
        <f>SUMIFS(Ago!$I$5:$I$605,Ago!$U$5:$U$605,"Despesa",Ago!$G$5:$G$605,DRE!$D457)</f>
        <v>0</v>
      </c>
      <c r="M457" s="63">
        <f>SUMIFS(Set!$I$5:$I$605,Set!$U$5:$U$605,"Despesa",Set!$G$5:$G$605,DRE!$D457)</f>
        <v>0</v>
      </c>
      <c r="N457" s="63">
        <f>SUMIFS(Out!$I$5:$I$605,Out!$U$5:$U$605,"Despesa",Out!$G$5:$G$605,DRE!$D457)</f>
        <v>0</v>
      </c>
      <c r="O457" s="63">
        <f>SUMIFS(Nov!$I$5:$I$605,Nov!$U$5:$U$605,"Despesa",Nov!$G$5:$G$605,DRE!$D457)</f>
        <v>0</v>
      </c>
      <c r="P457" s="63">
        <f>SUMIFS(Dez!$I$5:$I$605,Dez!$U$5:$U$605,"Despesa",Dez!$G$5:$G$605,DRE!$D457)</f>
        <v>0</v>
      </c>
      <c r="Q457" s="63">
        <f t="shared" si="26"/>
        <v>0</v>
      </c>
    </row>
    <row r="458" spans="2:17" ht="28.5" customHeight="1" thickTop="1" thickBot="1" x14ac:dyDescent="0.3">
      <c r="B458" s="85">
        <v>455</v>
      </c>
      <c r="C458" s="46" t="str">
        <f>'PC Despesas'!L36</f>
        <v>5.4.32</v>
      </c>
      <c r="D458" s="47" t="str">
        <f>VLOOKUP(C458,'PC Despesas'!$L$4:$M$103,2,FALSE)</f>
        <v>-</v>
      </c>
      <c r="E458" s="63">
        <f>SUMIFS(Jan!$I$5:$I$605,Jan!$U$5:$U$605,"Despesa",Jan!$G$5:$G$605,DRE!$D458)</f>
        <v>0</v>
      </c>
      <c r="F458" s="63">
        <f>SUMIFS(Fev!$I$5:$I$605,Fev!$U$5:$U$605,"Despesa",Fev!$G$5:$G$605,DRE!$D458)</f>
        <v>0</v>
      </c>
      <c r="G458" s="63">
        <f>SUMIFS(Mar!$I$5:$I$605,Mar!$U$5:$U$605,"Despesa",Mar!$G$5:$G$605,DRE!$D458)</f>
        <v>0</v>
      </c>
      <c r="H458" s="63">
        <f>SUMIFS(Abr!$I$5:$I$605,Abr!$U$5:$U$605,"Despesa",Abr!$G$5:$G$605,DRE!$D458)</f>
        <v>0</v>
      </c>
      <c r="I458" s="63">
        <f>SUMIFS(Mai!$I$5:$I$605,Mai!$U$5:$U$605,"Despesa",Mai!$G$5:$G$605,DRE!$D458)</f>
        <v>0</v>
      </c>
      <c r="J458" s="63">
        <f>SUMIFS(Jun!$I$5:$I$605,Jun!$U$5:$U$605,"Despesa",Jun!$G$5:$G$605,DRE!$D458)</f>
        <v>0</v>
      </c>
      <c r="K458" s="63">
        <f>SUMIFS(Jul!$I$5:$I$605,Jul!$U$5:$U$605,"Despesa",Jul!$G$5:$G$605,DRE!$D458)</f>
        <v>0</v>
      </c>
      <c r="L458" s="63">
        <f>SUMIFS(Ago!$I$5:$I$605,Ago!$U$5:$U$605,"Despesa",Ago!$G$5:$G$605,DRE!$D458)</f>
        <v>0</v>
      </c>
      <c r="M458" s="63">
        <f>SUMIFS(Set!$I$5:$I$605,Set!$U$5:$U$605,"Despesa",Set!$G$5:$G$605,DRE!$D458)</f>
        <v>0</v>
      </c>
      <c r="N458" s="63">
        <f>SUMIFS(Out!$I$5:$I$605,Out!$U$5:$U$605,"Despesa",Out!$G$5:$G$605,DRE!$D458)</f>
        <v>0</v>
      </c>
      <c r="O458" s="63">
        <f>SUMIFS(Nov!$I$5:$I$605,Nov!$U$5:$U$605,"Despesa",Nov!$G$5:$G$605,DRE!$D458)</f>
        <v>0</v>
      </c>
      <c r="P458" s="63">
        <f>SUMIFS(Dez!$I$5:$I$605,Dez!$U$5:$U$605,"Despesa",Dez!$G$5:$G$605,DRE!$D458)</f>
        <v>0</v>
      </c>
      <c r="Q458" s="63">
        <f t="shared" si="26"/>
        <v>0</v>
      </c>
    </row>
    <row r="459" spans="2:17" ht="28.5" customHeight="1" thickTop="1" thickBot="1" x14ac:dyDescent="0.3">
      <c r="B459" s="85">
        <v>456</v>
      </c>
      <c r="C459" s="46" t="str">
        <f>'PC Despesas'!L37</f>
        <v>5.4.33</v>
      </c>
      <c r="D459" s="47" t="str">
        <f>VLOOKUP(C459,'PC Despesas'!$L$4:$M$103,2,FALSE)</f>
        <v>-</v>
      </c>
      <c r="E459" s="63">
        <f>SUMIFS(Jan!$I$5:$I$605,Jan!$U$5:$U$605,"Despesa",Jan!$G$5:$G$605,DRE!$D459)</f>
        <v>0</v>
      </c>
      <c r="F459" s="63">
        <f>SUMIFS(Fev!$I$5:$I$605,Fev!$U$5:$U$605,"Despesa",Fev!$G$5:$G$605,DRE!$D459)</f>
        <v>0</v>
      </c>
      <c r="G459" s="63">
        <f>SUMIFS(Mar!$I$5:$I$605,Mar!$U$5:$U$605,"Despesa",Mar!$G$5:$G$605,DRE!$D459)</f>
        <v>0</v>
      </c>
      <c r="H459" s="63">
        <f>SUMIFS(Abr!$I$5:$I$605,Abr!$U$5:$U$605,"Despesa",Abr!$G$5:$G$605,DRE!$D459)</f>
        <v>0</v>
      </c>
      <c r="I459" s="63">
        <f>SUMIFS(Mai!$I$5:$I$605,Mai!$U$5:$U$605,"Despesa",Mai!$G$5:$G$605,DRE!$D459)</f>
        <v>0</v>
      </c>
      <c r="J459" s="63">
        <f>SUMIFS(Jun!$I$5:$I$605,Jun!$U$5:$U$605,"Despesa",Jun!$G$5:$G$605,DRE!$D459)</f>
        <v>0</v>
      </c>
      <c r="K459" s="63">
        <f>SUMIFS(Jul!$I$5:$I$605,Jul!$U$5:$U$605,"Despesa",Jul!$G$5:$G$605,DRE!$D459)</f>
        <v>0</v>
      </c>
      <c r="L459" s="63">
        <f>SUMIFS(Ago!$I$5:$I$605,Ago!$U$5:$U$605,"Despesa",Ago!$G$5:$G$605,DRE!$D459)</f>
        <v>0</v>
      </c>
      <c r="M459" s="63">
        <f>SUMIFS(Set!$I$5:$I$605,Set!$U$5:$U$605,"Despesa",Set!$G$5:$G$605,DRE!$D459)</f>
        <v>0</v>
      </c>
      <c r="N459" s="63">
        <f>SUMIFS(Out!$I$5:$I$605,Out!$U$5:$U$605,"Despesa",Out!$G$5:$G$605,DRE!$D459)</f>
        <v>0</v>
      </c>
      <c r="O459" s="63">
        <f>SUMIFS(Nov!$I$5:$I$605,Nov!$U$5:$U$605,"Despesa",Nov!$G$5:$G$605,DRE!$D459)</f>
        <v>0</v>
      </c>
      <c r="P459" s="63">
        <f>SUMIFS(Dez!$I$5:$I$605,Dez!$U$5:$U$605,"Despesa",Dez!$G$5:$G$605,DRE!$D459)</f>
        <v>0</v>
      </c>
      <c r="Q459" s="63">
        <f t="shared" si="26"/>
        <v>0</v>
      </c>
    </row>
    <row r="460" spans="2:17" ht="28.5" customHeight="1" thickTop="1" thickBot="1" x14ac:dyDescent="0.3">
      <c r="B460" s="85">
        <v>457</v>
      </c>
      <c r="C460" s="46" t="str">
        <f>'PC Despesas'!L38</f>
        <v>5.4.34</v>
      </c>
      <c r="D460" s="47" t="str">
        <f>VLOOKUP(C460,'PC Despesas'!$L$4:$M$103,2,FALSE)</f>
        <v>-</v>
      </c>
      <c r="E460" s="63">
        <f>SUMIFS(Jan!$I$5:$I$605,Jan!$U$5:$U$605,"Despesa",Jan!$G$5:$G$605,DRE!$D460)</f>
        <v>0</v>
      </c>
      <c r="F460" s="63">
        <f>SUMIFS(Fev!$I$5:$I$605,Fev!$U$5:$U$605,"Despesa",Fev!$G$5:$G$605,DRE!$D460)</f>
        <v>0</v>
      </c>
      <c r="G460" s="63">
        <f>SUMIFS(Mar!$I$5:$I$605,Mar!$U$5:$U$605,"Despesa",Mar!$G$5:$G$605,DRE!$D460)</f>
        <v>0</v>
      </c>
      <c r="H460" s="63">
        <f>SUMIFS(Abr!$I$5:$I$605,Abr!$U$5:$U$605,"Despesa",Abr!$G$5:$G$605,DRE!$D460)</f>
        <v>0</v>
      </c>
      <c r="I460" s="63">
        <f>SUMIFS(Mai!$I$5:$I$605,Mai!$U$5:$U$605,"Despesa",Mai!$G$5:$G$605,DRE!$D460)</f>
        <v>0</v>
      </c>
      <c r="J460" s="63">
        <f>SUMIFS(Jun!$I$5:$I$605,Jun!$U$5:$U$605,"Despesa",Jun!$G$5:$G$605,DRE!$D460)</f>
        <v>0</v>
      </c>
      <c r="K460" s="63">
        <f>SUMIFS(Jul!$I$5:$I$605,Jul!$U$5:$U$605,"Despesa",Jul!$G$5:$G$605,DRE!$D460)</f>
        <v>0</v>
      </c>
      <c r="L460" s="63">
        <f>SUMIFS(Ago!$I$5:$I$605,Ago!$U$5:$U$605,"Despesa",Ago!$G$5:$G$605,DRE!$D460)</f>
        <v>0</v>
      </c>
      <c r="M460" s="63">
        <f>SUMIFS(Set!$I$5:$I$605,Set!$U$5:$U$605,"Despesa",Set!$G$5:$G$605,DRE!$D460)</f>
        <v>0</v>
      </c>
      <c r="N460" s="63">
        <f>SUMIFS(Out!$I$5:$I$605,Out!$U$5:$U$605,"Despesa",Out!$G$5:$G$605,DRE!$D460)</f>
        <v>0</v>
      </c>
      <c r="O460" s="63">
        <f>SUMIFS(Nov!$I$5:$I$605,Nov!$U$5:$U$605,"Despesa",Nov!$G$5:$G$605,DRE!$D460)</f>
        <v>0</v>
      </c>
      <c r="P460" s="63">
        <f>SUMIFS(Dez!$I$5:$I$605,Dez!$U$5:$U$605,"Despesa",Dez!$G$5:$G$605,DRE!$D460)</f>
        <v>0</v>
      </c>
      <c r="Q460" s="63">
        <f t="shared" si="26"/>
        <v>0</v>
      </c>
    </row>
    <row r="461" spans="2:17" ht="28.5" customHeight="1" thickTop="1" thickBot="1" x14ac:dyDescent="0.3">
      <c r="B461" s="85">
        <v>458</v>
      </c>
      <c r="C461" s="46" t="str">
        <f>'PC Despesas'!L39</f>
        <v>5.4.35</v>
      </c>
      <c r="D461" s="47" t="str">
        <f>VLOOKUP(C461,'PC Despesas'!$L$4:$M$103,2,FALSE)</f>
        <v>-</v>
      </c>
      <c r="E461" s="63">
        <f>SUMIFS(Jan!$I$5:$I$605,Jan!$U$5:$U$605,"Despesa",Jan!$G$5:$G$605,DRE!$D461)</f>
        <v>0</v>
      </c>
      <c r="F461" s="63">
        <f>SUMIFS(Fev!$I$5:$I$605,Fev!$U$5:$U$605,"Despesa",Fev!$G$5:$G$605,DRE!$D461)</f>
        <v>0</v>
      </c>
      <c r="G461" s="63">
        <f>SUMIFS(Mar!$I$5:$I$605,Mar!$U$5:$U$605,"Despesa",Mar!$G$5:$G$605,DRE!$D461)</f>
        <v>0</v>
      </c>
      <c r="H461" s="63">
        <f>SUMIFS(Abr!$I$5:$I$605,Abr!$U$5:$U$605,"Despesa",Abr!$G$5:$G$605,DRE!$D461)</f>
        <v>0</v>
      </c>
      <c r="I461" s="63">
        <f>SUMIFS(Mai!$I$5:$I$605,Mai!$U$5:$U$605,"Despesa",Mai!$G$5:$G$605,DRE!$D461)</f>
        <v>0</v>
      </c>
      <c r="J461" s="63">
        <f>SUMIFS(Jun!$I$5:$I$605,Jun!$U$5:$U$605,"Despesa",Jun!$G$5:$G$605,DRE!$D461)</f>
        <v>0</v>
      </c>
      <c r="K461" s="63">
        <f>SUMIFS(Jul!$I$5:$I$605,Jul!$U$5:$U$605,"Despesa",Jul!$G$5:$G$605,DRE!$D461)</f>
        <v>0</v>
      </c>
      <c r="L461" s="63">
        <f>SUMIFS(Ago!$I$5:$I$605,Ago!$U$5:$U$605,"Despesa",Ago!$G$5:$G$605,DRE!$D461)</f>
        <v>0</v>
      </c>
      <c r="M461" s="63">
        <f>SUMIFS(Set!$I$5:$I$605,Set!$U$5:$U$605,"Despesa",Set!$G$5:$G$605,DRE!$D461)</f>
        <v>0</v>
      </c>
      <c r="N461" s="63">
        <f>SUMIFS(Out!$I$5:$I$605,Out!$U$5:$U$605,"Despesa",Out!$G$5:$G$605,DRE!$D461)</f>
        <v>0</v>
      </c>
      <c r="O461" s="63">
        <f>SUMIFS(Nov!$I$5:$I$605,Nov!$U$5:$U$605,"Despesa",Nov!$G$5:$G$605,DRE!$D461)</f>
        <v>0</v>
      </c>
      <c r="P461" s="63">
        <f>SUMIFS(Dez!$I$5:$I$605,Dez!$U$5:$U$605,"Despesa",Dez!$G$5:$G$605,DRE!$D461)</f>
        <v>0</v>
      </c>
      <c r="Q461" s="63">
        <f t="shared" si="26"/>
        <v>0</v>
      </c>
    </row>
    <row r="462" spans="2:17" ht="28.5" customHeight="1" thickTop="1" thickBot="1" x14ac:dyDescent="0.3">
      <c r="B462" s="85">
        <v>459</v>
      </c>
      <c r="C462" s="46" t="str">
        <f>'PC Despesas'!L40</f>
        <v>5.4.36</v>
      </c>
      <c r="D462" s="47" t="str">
        <f>VLOOKUP(C462,'PC Despesas'!$L$4:$M$103,2,FALSE)</f>
        <v>-</v>
      </c>
      <c r="E462" s="63">
        <f>SUMIFS(Jan!$I$5:$I$605,Jan!$U$5:$U$605,"Despesa",Jan!$G$5:$G$605,DRE!$D462)</f>
        <v>0</v>
      </c>
      <c r="F462" s="63">
        <f>SUMIFS(Fev!$I$5:$I$605,Fev!$U$5:$U$605,"Despesa",Fev!$G$5:$G$605,DRE!$D462)</f>
        <v>0</v>
      </c>
      <c r="G462" s="63">
        <f>SUMIFS(Mar!$I$5:$I$605,Mar!$U$5:$U$605,"Despesa",Mar!$G$5:$G$605,DRE!$D462)</f>
        <v>0</v>
      </c>
      <c r="H462" s="63">
        <f>SUMIFS(Abr!$I$5:$I$605,Abr!$U$5:$U$605,"Despesa",Abr!$G$5:$G$605,DRE!$D462)</f>
        <v>0</v>
      </c>
      <c r="I462" s="63">
        <f>SUMIFS(Mai!$I$5:$I$605,Mai!$U$5:$U$605,"Despesa",Mai!$G$5:$G$605,DRE!$D462)</f>
        <v>0</v>
      </c>
      <c r="J462" s="63">
        <f>SUMIFS(Jun!$I$5:$I$605,Jun!$U$5:$U$605,"Despesa",Jun!$G$5:$G$605,DRE!$D462)</f>
        <v>0</v>
      </c>
      <c r="K462" s="63">
        <f>SUMIFS(Jul!$I$5:$I$605,Jul!$U$5:$U$605,"Despesa",Jul!$G$5:$G$605,DRE!$D462)</f>
        <v>0</v>
      </c>
      <c r="L462" s="63">
        <f>SUMIFS(Ago!$I$5:$I$605,Ago!$U$5:$U$605,"Despesa",Ago!$G$5:$G$605,DRE!$D462)</f>
        <v>0</v>
      </c>
      <c r="M462" s="63">
        <f>SUMIFS(Set!$I$5:$I$605,Set!$U$5:$U$605,"Despesa",Set!$G$5:$G$605,DRE!$D462)</f>
        <v>0</v>
      </c>
      <c r="N462" s="63">
        <f>SUMIFS(Out!$I$5:$I$605,Out!$U$5:$U$605,"Despesa",Out!$G$5:$G$605,DRE!$D462)</f>
        <v>0</v>
      </c>
      <c r="O462" s="63">
        <f>SUMIFS(Nov!$I$5:$I$605,Nov!$U$5:$U$605,"Despesa",Nov!$G$5:$G$605,DRE!$D462)</f>
        <v>0</v>
      </c>
      <c r="P462" s="63">
        <f>SUMIFS(Dez!$I$5:$I$605,Dez!$U$5:$U$605,"Despesa",Dez!$G$5:$G$605,DRE!$D462)</f>
        <v>0</v>
      </c>
      <c r="Q462" s="63">
        <f t="shared" si="26"/>
        <v>0</v>
      </c>
    </row>
    <row r="463" spans="2:17" ht="28.5" customHeight="1" thickTop="1" thickBot="1" x14ac:dyDescent="0.3">
      <c r="B463" s="85">
        <v>460</v>
      </c>
      <c r="C463" s="46" t="str">
        <f>'PC Despesas'!L41</f>
        <v>5.4.37</v>
      </c>
      <c r="D463" s="47" t="str">
        <f>VLOOKUP(C463,'PC Despesas'!$L$4:$M$103,2,FALSE)</f>
        <v>-</v>
      </c>
      <c r="E463" s="63">
        <f>SUMIFS(Jan!$I$5:$I$605,Jan!$U$5:$U$605,"Despesa",Jan!$G$5:$G$605,DRE!$D463)</f>
        <v>0</v>
      </c>
      <c r="F463" s="63">
        <f>SUMIFS(Fev!$I$5:$I$605,Fev!$U$5:$U$605,"Despesa",Fev!$G$5:$G$605,DRE!$D463)</f>
        <v>0</v>
      </c>
      <c r="G463" s="63">
        <f>SUMIFS(Mar!$I$5:$I$605,Mar!$U$5:$U$605,"Despesa",Mar!$G$5:$G$605,DRE!$D463)</f>
        <v>0</v>
      </c>
      <c r="H463" s="63">
        <f>SUMIFS(Abr!$I$5:$I$605,Abr!$U$5:$U$605,"Despesa",Abr!$G$5:$G$605,DRE!$D463)</f>
        <v>0</v>
      </c>
      <c r="I463" s="63">
        <f>SUMIFS(Mai!$I$5:$I$605,Mai!$U$5:$U$605,"Despesa",Mai!$G$5:$G$605,DRE!$D463)</f>
        <v>0</v>
      </c>
      <c r="J463" s="63">
        <f>SUMIFS(Jun!$I$5:$I$605,Jun!$U$5:$U$605,"Despesa",Jun!$G$5:$G$605,DRE!$D463)</f>
        <v>0</v>
      </c>
      <c r="K463" s="63">
        <f>SUMIFS(Jul!$I$5:$I$605,Jul!$U$5:$U$605,"Despesa",Jul!$G$5:$G$605,DRE!$D463)</f>
        <v>0</v>
      </c>
      <c r="L463" s="63">
        <f>SUMIFS(Ago!$I$5:$I$605,Ago!$U$5:$U$605,"Despesa",Ago!$G$5:$G$605,DRE!$D463)</f>
        <v>0</v>
      </c>
      <c r="M463" s="63">
        <f>SUMIFS(Set!$I$5:$I$605,Set!$U$5:$U$605,"Despesa",Set!$G$5:$G$605,DRE!$D463)</f>
        <v>0</v>
      </c>
      <c r="N463" s="63">
        <f>SUMIFS(Out!$I$5:$I$605,Out!$U$5:$U$605,"Despesa",Out!$G$5:$G$605,DRE!$D463)</f>
        <v>0</v>
      </c>
      <c r="O463" s="63">
        <f>SUMIFS(Nov!$I$5:$I$605,Nov!$U$5:$U$605,"Despesa",Nov!$G$5:$G$605,DRE!$D463)</f>
        <v>0</v>
      </c>
      <c r="P463" s="63">
        <f>SUMIFS(Dez!$I$5:$I$605,Dez!$U$5:$U$605,"Despesa",Dez!$G$5:$G$605,DRE!$D463)</f>
        <v>0</v>
      </c>
      <c r="Q463" s="63">
        <f t="shared" si="26"/>
        <v>0</v>
      </c>
    </row>
    <row r="464" spans="2:17" ht="28.5" customHeight="1" thickTop="1" thickBot="1" x14ac:dyDescent="0.3">
      <c r="B464" s="85">
        <v>461</v>
      </c>
      <c r="C464" s="46" t="str">
        <f>'PC Despesas'!L42</f>
        <v>5.4.38</v>
      </c>
      <c r="D464" s="47" t="str">
        <f>VLOOKUP(C464,'PC Despesas'!$L$4:$M$103,2,FALSE)</f>
        <v>-</v>
      </c>
      <c r="E464" s="63">
        <f>SUMIFS(Jan!$I$5:$I$605,Jan!$U$5:$U$605,"Despesa",Jan!$G$5:$G$605,DRE!$D464)</f>
        <v>0</v>
      </c>
      <c r="F464" s="63">
        <f>SUMIFS(Fev!$I$5:$I$605,Fev!$U$5:$U$605,"Despesa",Fev!$G$5:$G$605,DRE!$D464)</f>
        <v>0</v>
      </c>
      <c r="G464" s="63">
        <f>SUMIFS(Mar!$I$5:$I$605,Mar!$U$5:$U$605,"Despesa",Mar!$G$5:$G$605,DRE!$D464)</f>
        <v>0</v>
      </c>
      <c r="H464" s="63">
        <f>SUMIFS(Abr!$I$5:$I$605,Abr!$U$5:$U$605,"Despesa",Abr!$G$5:$G$605,DRE!$D464)</f>
        <v>0</v>
      </c>
      <c r="I464" s="63">
        <f>SUMIFS(Mai!$I$5:$I$605,Mai!$U$5:$U$605,"Despesa",Mai!$G$5:$G$605,DRE!$D464)</f>
        <v>0</v>
      </c>
      <c r="J464" s="63">
        <f>SUMIFS(Jun!$I$5:$I$605,Jun!$U$5:$U$605,"Despesa",Jun!$G$5:$G$605,DRE!$D464)</f>
        <v>0</v>
      </c>
      <c r="K464" s="63">
        <f>SUMIFS(Jul!$I$5:$I$605,Jul!$U$5:$U$605,"Despesa",Jul!$G$5:$G$605,DRE!$D464)</f>
        <v>0</v>
      </c>
      <c r="L464" s="63">
        <f>SUMIFS(Ago!$I$5:$I$605,Ago!$U$5:$U$605,"Despesa",Ago!$G$5:$G$605,DRE!$D464)</f>
        <v>0</v>
      </c>
      <c r="M464" s="63">
        <f>SUMIFS(Set!$I$5:$I$605,Set!$U$5:$U$605,"Despesa",Set!$G$5:$G$605,DRE!$D464)</f>
        <v>0</v>
      </c>
      <c r="N464" s="63">
        <f>SUMIFS(Out!$I$5:$I$605,Out!$U$5:$U$605,"Despesa",Out!$G$5:$G$605,DRE!$D464)</f>
        <v>0</v>
      </c>
      <c r="O464" s="63">
        <f>SUMIFS(Nov!$I$5:$I$605,Nov!$U$5:$U$605,"Despesa",Nov!$G$5:$G$605,DRE!$D464)</f>
        <v>0</v>
      </c>
      <c r="P464" s="63">
        <f>SUMIFS(Dez!$I$5:$I$605,Dez!$U$5:$U$605,"Despesa",Dez!$G$5:$G$605,DRE!$D464)</f>
        <v>0</v>
      </c>
      <c r="Q464" s="63">
        <f t="shared" si="26"/>
        <v>0</v>
      </c>
    </row>
    <row r="465" spans="2:17" ht="28.5" customHeight="1" thickTop="1" thickBot="1" x14ac:dyDescent="0.3">
      <c r="B465" s="85">
        <v>462</v>
      </c>
      <c r="C465" s="46" t="str">
        <f>'PC Despesas'!L43</f>
        <v>5.4.39</v>
      </c>
      <c r="D465" s="47" t="str">
        <f>VLOOKUP(C465,'PC Despesas'!$L$4:$M$103,2,FALSE)</f>
        <v>-</v>
      </c>
      <c r="E465" s="63">
        <f>SUMIFS(Jan!$I$5:$I$605,Jan!$U$5:$U$605,"Despesa",Jan!$G$5:$G$605,DRE!$D465)</f>
        <v>0</v>
      </c>
      <c r="F465" s="63">
        <f>SUMIFS(Fev!$I$5:$I$605,Fev!$U$5:$U$605,"Despesa",Fev!$G$5:$G$605,DRE!$D465)</f>
        <v>0</v>
      </c>
      <c r="G465" s="63">
        <f>SUMIFS(Mar!$I$5:$I$605,Mar!$U$5:$U$605,"Despesa",Mar!$G$5:$G$605,DRE!$D465)</f>
        <v>0</v>
      </c>
      <c r="H465" s="63">
        <f>SUMIFS(Abr!$I$5:$I$605,Abr!$U$5:$U$605,"Despesa",Abr!$G$5:$G$605,DRE!$D465)</f>
        <v>0</v>
      </c>
      <c r="I465" s="63">
        <f>SUMIFS(Mai!$I$5:$I$605,Mai!$U$5:$U$605,"Despesa",Mai!$G$5:$G$605,DRE!$D465)</f>
        <v>0</v>
      </c>
      <c r="J465" s="63">
        <f>SUMIFS(Jun!$I$5:$I$605,Jun!$U$5:$U$605,"Despesa",Jun!$G$5:$G$605,DRE!$D465)</f>
        <v>0</v>
      </c>
      <c r="K465" s="63">
        <f>SUMIFS(Jul!$I$5:$I$605,Jul!$U$5:$U$605,"Despesa",Jul!$G$5:$G$605,DRE!$D465)</f>
        <v>0</v>
      </c>
      <c r="L465" s="63">
        <f>SUMIFS(Ago!$I$5:$I$605,Ago!$U$5:$U$605,"Despesa",Ago!$G$5:$G$605,DRE!$D465)</f>
        <v>0</v>
      </c>
      <c r="M465" s="63">
        <f>SUMIFS(Set!$I$5:$I$605,Set!$U$5:$U$605,"Despesa",Set!$G$5:$G$605,DRE!$D465)</f>
        <v>0</v>
      </c>
      <c r="N465" s="63">
        <f>SUMIFS(Out!$I$5:$I$605,Out!$U$5:$U$605,"Despesa",Out!$G$5:$G$605,DRE!$D465)</f>
        <v>0</v>
      </c>
      <c r="O465" s="63">
        <f>SUMIFS(Nov!$I$5:$I$605,Nov!$U$5:$U$605,"Despesa",Nov!$G$5:$G$605,DRE!$D465)</f>
        <v>0</v>
      </c>
      <c r="P465" s="63">
        <f>SUMIFS(Dez!$I$5:$I$605,Dez!$U$5:$U$605,"Despesa",Dez!$G$5:$G$605,DRE!$D465)</f>
        <v>0</v>
      </c>
      <c r="Q465" s="63">
        <f t="shared" si="26"/>
        <v>0</v>
      </c>
    </row>
    <row r="466" spans="2:17" ht="28.5" customHeight="1" thickTop="1" thickBot="1" x14ac:dyDescent="0.3">
      <c r="B466" s="85">
        <v>463</v>
      </c>
      <c r="C466" s="46" t="str">
        <f>'PC Despesas'!L44</f>
        <v>5.4.40</v>
      </c>
      <c r="D466" s="47" t="str">
        <f>VLOOKUP(C466,'PC Despesas'!$L$4:$M$103,2,FALSE)</f>
        <v>-</v>
      </c>
      <c r="E466" s="63">
        <f>SUMIFS(Jan!$I$5:$I$605,Jan!$U$5:$U$605,"Despesa",Jan!$G$5:$G$605,DRE!$D466)</f>
        <v>0</v>
      </c>
      <c r="F466" s="63">
        <f>SUMIFS(Fev!$I$5:$I$605,Fev!$U$5:$U$605,"Despesa",Fev!$G$5:$G$605,DRE!$D466)</f>
        <v>0</v>
      </c>
      <c r="G466" s="63">
        <f>SUMIFS(Mar!$I$5:$I$605,Mar!$U$5:$U$605,"Despesa",Mar!$G$5:$G$605,DRE!$D466)</f>
        <v>0</v>
      </c>
      <c r="H466" s="63">
        <f>SUMIFS(Abr!$I$5:$I$605,Abr!$U$5:$U$605,"Despesa",Abr!$G$5:$G$605,DRE!$D466)</f>
        <v>0</v>
      </c>
      <c r="I466" s="63">
        <f>SUMIFS(Mai!$I$5:$I$605,Mai!$U$5:$U$605,"Despesa",Mai!$G$5:$G$605,DRE!$D466)</f>
        <v>0</v>
      </c>
      <c r="J466" s="63">
        <f>SUMIFS(Jun!$I$5:$I$605,Jun!$U$5:$U$605,"Despesa",Jun!$G$5:$G$605,DRE!$D466)</f>
        <v>0</v>
      </c>
      <c r="K466" s="63">
        <f>SUMIFS(Jul!$I$5:$I$605,Jul!$U$5:$U$605,"Despesa",Jul!$G$5:$G$605,DRE!$D466)</f>
        <v>0</v>
      </c>
      <c r="L466" s="63">
        <f>SUMIFS(Ago!$I$5:$I$605,Ago!$U$5:$U$605,"Despesa",Ago!$G$5:$G$605,DRE!$D466)</f>
        <v>0</v>
      </c>
      <c r="M466" s="63">
        <f>SUMIFS(Set!$I$5:$I$605,Set!$U$5:$U$605,"Despesa",Set!$G$5:$G$605,DRE!$D466)</f>
        <v>0</v>
      </c>
      <c r="N466" s="63">
        <f>SUMIFS(Out!$I$5:$I$605,Out!$U$5:$U$605,"Despesa",Out!$G$5:$G$605,DRE!$D466)</f>
        <v>0</v>
      </c>
      <c r="O466" s="63">
        <f>SUMIFS(Nov!$I$5:$I$605,Nov!$U$5:$U$605,"Despesa",Nov!$G$5:$G$605,DRE!$D466)</f>
        <v>0</v>
      </c>
      <c r="P466" s="63">
        <f>SUMIFS(Dez!$I$5:$I$605,Dez!$U$5:$U$605,"Despesa",Dez!$G$5:$G$605,DRE!$D466)</f>
        <v>0</v>
      </c>
      <c r="Q466" s="63">
        <f t="shared" si="26"/>
        <v>0</v>
      </c>
    </row>
    <row r="467" spans="2:17" ht="28.5" customHeight="1" thickTop="1" thickBot="1" x14ac:dyDescent="0.3">
      <c r="B467" s="85">
        <v>464</v>
      </c>
      <c r="C467" s="46" t="str">
        <f>'PC Despesas'!L45</f>
        <v>5.4.41</v>
      </c>
      <c r="D467" s="47" t="str">
        <f>VLOOKUP(C467,'PC Despesas'!$L$4:$M$103,2,FALSE)</f>
        <v>-</v>
      </c>
      <c r="E467" s="63">
        <f>SUMIFS(Jan!$I$5:$I$605,Jan!$U$5:$U$605,"Despesa",Jan!$G$5:$G$605,DRE!$D467)</f>
        <v>0</v>
      </c>
      <c r="F467" s="63">
        <f>SUMIFS(Fev!$I$5:$I$605,Fev!$U$5:$U$605,"Despesa",Fev!$G$5:$G$605,DRE!$D467)</f>
        <v>0</v>
      </c>
      <c r="G467" s="63">
        <f>SUMIFS(Mar!$I$5:$I$605,Mar!$U$5:$U$605,"Despesa",Mar!$G$5:$G$605,DRE!$D467)</f>
        <v>0</v>
      </c>
      <c r="H467" s="63">
        <f>SUMIFS(Abr!$I$5:$I$605,Abr!$U$5:$U$605,"Despesa",Abr!$G$5:$G$605,DRE!$D467)</f>
        <v>0</v>
      </c>
      <c r="I467" s="63">
        <f>SUMIFS(Mai!$I$5:$I$605,Mai!$U$5:$U$605,"Despesa",Mai!$G$5:$G$605,DRE!$D467)</f>
        <v>0</v>
      </c>
      <c r="J467" s="63">
        <f>SUMIFS(Jun!$I$5:$I$605,Jun!$U$5:$U$605,"Despesa",Jun!$G$5:$G$605,DRE!$D467)</f>
        <v>0</v>
      </c>
      <c r="K467" s="63">
        <f>SUMIFS(Jul!$I$5:$I$605,Jul!$U$5:$U$605,"Despesa",Jul!$G$5:$G$605,DRE!$D467)</f>
        <v>0</v>
      </c>
      <c r="L467" s="63">
        <f>SUMIFS(Ago!$I$5:$I$605,Ago!$U$5:$U$605,"Despesa",Ago!$G$5:$G$605,DRE!$D467)</f>
        <v>0</v>
      </c>
      <c r="M467" s="63">
        <f>SUMIFS(Set!$I$5:$I$605,Set!$U$5:$U$605,"Despesa",Set!$G$5:$G$605,DRE!$D467)</f>
        <v>0</v>
      </c>
      <c r="N467" s="63">
        <f>SUMIFS(Out!$I$5:$I$605,Out!$U$5:$U$605,"Despesa",Out!$G$5:$G$605,DRE!$D467)</f>
        <v>0</v>
      </c>
      <c r="O467" s="63">
        <f>SUMIFS(Nov!$I$5:$I$605,Nov!$U$5:$U$605,"Despesa",Nov!$G$5:$G$605,DRE!$D467)</f>
        <v>0</v>
      </c>
      <c r="P467" s="63">
        <f>SUMIFS(Dez!$I$5:$I$605,Dez!$U$5:$U$605,"Despesa",Dez!$G$5:$G$605,DRE!$D467)</f>
        <v>0</v>
      </c>
      <c r="Q467" s="63">
        <f t="shared" si="26"/>
        <v>0</v>
      </c>
    </row>
    <row r="468" spans="2:17" ht="28.5" customHeight="1" thickTop="1" thickBot="1" x14ac:dyDescent="0.3">
      <c r="B468" s="85">
        <v>465</v>
      </c>
      <c r="C468" s="46" t="str">
        <f>'PC Despesas'!L46</f>
        <v>5.4.42</v>
      </c>
      <c r="D468" s="47" t="str">
        <f>VLOOKUP(C468,'PC Despesas'!$L$4:$M$103,2,FALSE)</f>
        <v>-</v>
      </c>
      <c r="E468" s="63">
        <f>SUMIFS(Jan!$I$5:$I$605,Jan!$U$5:$U$605,"Despesa",Jan!$G$5:$G$605,DRE!$D468)</f>
        <v>0</v>
      </c>
      <c r="F468" s="63">
        <f>SUMIFS(Fev!$I$5:$I$605,Fev!$U$5:$U$605,"Despesa",Fev!$G$5:$G$605,DRE!$D468)</f>
        <v>0</v>
      </c>
      <c r="G468" s="63">
        <f>SUMIFS(Mar!$I$5:$I$605,Mar!$U$5:$U$605,"Despesa",Mar!$G$5:$G$605,DRE!$D468)</f>
        <v>0</v>
      </c>
      <c r="H468" s="63">
        <f>SUMIFS(Abr!$I$5:$I$605,Abr!$U$5:$U$605,"Despesa",Abr!$G$5:$G$605,DRE!$D468)</f>
        <v>0</v>
      </c>
      <c r="I468" s="63">
        <f>SUMIFS(Mai!$I$5:$I$605,Mai!$U$5:$U$605,"Despesa",Mai!$G$5:$G$605,DRE!$D468)</f>
        <v>0</v>
      </c>
      <c r="J468" s="63">
        <f>SUMIFS(Jun!$I$5:$I$605,Jun!$U$5:$U$605,"Despesa",Jun!$G$5:$G$605,DRE!$D468)</f>
        <v>0</v>
      </c>
      <c r="K468" s="63">
        <f>SUMIFS(Jul!$I$5:$I$605,Jul!$U$5:$U$605,"Despesa",Jul!$G$5:$G$605,DRE!$D468)</f>
        <v>0</v>
      </c>
      <c r="L468" s="63">
        <f>SUMIFS(Ago!$I$5:$I$605,Ago!$U$5:$U$605,"Despesa",Ago!$G$5:$G$605,DRE!$D468)</f>
        <v>0</v>
      </c>
      <c r="M468" s="63">
        <f>SUMIFS(Set!$I$5:$I$605,Set!$U$5:$U$605,"Despesa",Set!$G$5:$G$605,DRE!$D468)</f>
        <v>0</v>
      </c>
      <c r="N468" s="63">
        <f>SUMIFS(Out!$I$5:$I$605,Out!$U$5:$U$605,"Despesa",Out!$G$5:$G$605,DRE!$D468)</f>
        <v>0</v>
      </c>
      <c r="O468" s="63">
        <f>SUMIFS(Nov!$I$5:$I$605,Nov!$U$5:$U$605,"Despesa",Nov!$G$5:$G$605,DRE!$D468)</f>
        <v>0</v>
      </c>
      <c r="P468" s="63">
        <f>SUMIFS(Dez!$I$5:$I$605,Dez!$U$5:$U$605,"Despesa",Dez!$G$5:$G$605,DRE!$D468)</f>
        <v>0</v>
      </c>
      <c r="Q468" s="63">
        <f t="shared" si="26"/>
        <v>0</v>
      </c>
    </row>
    <row r="469" spans="2:17" ht="28.5" customHeight="1" thickTop="1" thickBot="1" x14ac:dyDescent="0.3">
      <c r="B469" s="85">
        <v>466</v>
      </c>
      <c r="C469" s="46" t="str">
        <f>'PC Despesas'!L47</f>
        <v>5.4.43</v>
      </c>
      <c r="D469" s="47" t="str">
        <f>VLOOKUP(C469,'PC Despesas'!$L$4:$M$103,2,FALSE)</f>
        <v>-</v>
      </c>
      <c r="E469" s="63">
        <f>SUMIFS(Jan!$I$5:$I$605,Jan!$U$5:$U$605,"Despesa",Jan!$G$5:$G$605,DRE!$D469)</f>
        <v>0</v>
      </c>
      <c r="F469" s="63">
        <f>SUMIFS(Fev!$I$5:$I$605,Fev!$U$5:$U$605,"Despesa",Fev!$G$5:$G$605,DRE!$D469)</f>
        <v>0</v>
      </c>
      <c r="G469" s="63">
        <f>SUMIFS(Mar!$I$5:$I$605,Mar!$U$5:$U$605,"Despesa",Mar!$G$5:$G$605,DRE!$D469)</f>
        <v>0</v>
      </c>
      <c r="H469" s="63">
        <f>SUMIFS(Abr!$I$5:$I$605,Abr!$U$5:$U$605,"Despesa",Abr!$G$5:$G$605,DRE!$D469)</f>
        <v>0</v>
      </c>
      <c r="I469" s="63">
        <f>SUMIFS(Mai!$I$5:$I$605,Mai!$U$5:$U$605,"Despesa",Mai!$G$5:$G$605,DRE!$D469)</f>
        <v>0</v>
      </c>
      <c r="J469" s="63">
        <f>SUMIFS(Jun!$I$5:$I$605,Jun!$U$5:$U$605,"Despesa",Jun!$G$5:$G$605,DRE!$D469)</f>
        <v>0</v>
      </c>
      <c r="K469" s="63">
        <f>SUMIFS(Jul!$I$5:$I$605,Jul!$U$5:$U$605,"Despesa",Jul!$G$5:$G$605,DRE!$D469)</f>
        <v>0</v>
      </c>
      <c r="L469" s="63">
        <f>SUMIFS(Ago!$I$5:$I$605,Ago!$U$5:$U$605,"Despesa",Ago!$G$5:$G$605,DRE!$D469)</f>
        <v>0</v>
      </c>
      <c r="M469" s="63">
        <f>SUMIFS(Set!$I$5:$I$605,Set!$U$5:$U$605,"Despesa",Set!$G$5:$G$605,DRE!$D469)</f>
        <v>0</v>
      </c>
      <c r="N469" s="63">
        <f>SUMIFS(Out!$I$5:$I$605,Out!$U$5:$U$605,"Despesa",Out!$G$5:$G$605,DRE!$D469)</f>
        <v>0</v>
      </c>
      <c r="O469" s="63">
        <f>SUMIFS(Nov!$I$5:$I$605,Nov!$U$5:$U$605,"Despesa",Nov!$G$5:$G$605,DRE!$D469)</f>
        <v>0</v>
      </c>
      <c r="P469" s="63">
        <f>SUMIFS(Dez!$I$5:$I$605,Dez!$U$5:$U$605,"Despesa",Dez!$G$5:$G$605,DRE!$D469)</f>
        <v>0</v>
      </c>
      <c r="Q469" s="63">
        <f t="shared" si="26"/>
        <v>0</v>
      </c>
    </row>
    <row r="470" spans="2:17" ht="28.5" customHeight="1" thickTop="1" thickBot="1" x14ac:dyDescent="0.3">
      <c r="B470" s="85">
        <v>467</v>
      </c>
      <c r="C470" s="46" t="str">
        <f>'PC Despesas'!L48</f>
        <v>5.4.44</v>
      </c>
      <c r="D470" s="47" t="str">
        <f>VLOOKUP(C470,'PC Despesas'!$L$4:$M$103,2,FALSE)</f>
        <v>-</v>
      </c>
      <c r="E470" s="63">
        <f>SUMIFS(Jan!$I$5:$I$605,Jan!$U$5:$U$605,"Despesa",Jan!$G$5:$G$605,DRE!$D470)</f>
        <v>0</v>
      </c>
      <c r="F470" s="63">
        <f>SUMIFS(Fev!$I$5:$I$605,Fev!$U$5:$U$605,"Despesa",Fev!$G$5:$G$605,DRE!$D470)</f>
        <v>0</v>
      </c>
      <c r="G470" s="63">
        <f>SUMIFS(Mar!$I$5:$I$605,Mar!$U$5:$U$605,"Despesa",Mar!$G$5:$G$605,DRE!$D470)</f>
        <v>0</v>
      </c>
      <c r="H470" s="63">
        <f>SUMIFS(Abr!$I$5:$I$605,Abr!$U$5:$U$605,"Despesa",Abr!$G$5:$G$605,DRE!$D470)</f>
        <v>0</v>
      </c>
      <c r="I470" s="63">
        <f>SUMIFS(Mai!$I$5:$I$605,Mai!$U$5:$U$605,"Despesa",Mai!$G$5:$G$605,DRE!$D470)</f>
        <v>0</v>
      </c>
      <c r="J470" s="63">
        <f>SUMIFS(Jun!$I$5:$I$605,Jun!$U$5:$U$605,"Despesa",Jun!$G$5:$G$605,DRE!$D470)</f>
        <v>0</v>
      </c>
      <c r="K470" s="63">
        <f>SUMIFS(Jul!$I$5:$I$605,Jul!$U$5:$U$605,"Despesa",Jul!$G$5:$G$605,DRE!$D470)</f>
        <v>0</v>
      </c>
      <c r="L470" s="63">
        <f>SUMIFS(Ago!$I$5:$I$605,Ago!$U$5:$U$605,"Despesa",Ago!$G$5:$G$605,DRE!$D470)</f>
        <v>0</v>
      </c>
      <c r="M470" s="63">
        <f>SUMIFS(Set!$I$5:$I$605,Set!$U$5:$U$605,"Despesa",Set!$G$5:$G$605,DRE!$D470)</f>
        <v>0</v>
      </c>
      <c r="N470" s="63">
        <f>SUMIFS(Out!$I$5:$I$605,Out!$U$5:$U$605,"Despesa",Out!$G$5:$G$605,DRE!$D470)</f>
        <v>0</v>
      </c>
      <c r="O470" s="63">
        <f>SUMIFS(Nov!$I$5:$I$605,Nov!$U$5:$U$605,"Despesa",Nov!$G$5:$G$605,DRE!$D470)</f>
        <v>0</v>
      </c>
      <c r="P470" s="63">
        <f>SUMIFS(Dez!$I$5:$I$605,Dez!$U$5:$U$605,"Despesa",Dez!$G$5:$G$605,DRE!$D470)</f>
        <v>0</v>
      </c>
      <c r="Q470" s="63">
        <f t="shared" si="26"/>
        <v>0</v>
      </c>
    </row>
    <row r="471" spans="2:17" ht="28.5" customHeight="1" thickTop="1" thickBot="1" x14ac:dyDescent="0.3">
      <c r="B471" s="85">
        <v>468</v>
      </c>
      <c r="C471" s="46" t="str">
        <f>'PC Despesas'!L49</f>
        <v>5.4.45</v>
      </c>
      <c r="D471" s="47" t="str">
        <f>VLOOKUP(C471,'PC Despesas'!$L$4:$M$103,2,FALSE)</f>
        <v>-</v>
      </c>
      <c r="E471" s="63">
        <f>SUMIFS(Jan!$I$5:$I$605,Jan!$U$5:$U$605,"Despesa",Jan!$G$5:$G$605,DRE!$D471)</f>
        <v>0</v>
      </c>
      <c r="F471" s="63">
        <f>SUMIFS(Fev!$I$5:$I$605,Fev!$U$5:$U$605,"Despesa",Fev!$G$5:$G$605,DRE!$D471)</f>
        <v>0</v>
      </c>
      <c r="G471" s="63">
        <f>SUMIFS(Mar!$I$5:$I$605,Mar!$U$5:$U$605,"Despesa",Mar!$G$5:$G$605,DRE!$D471)</f>
        <v>0</v>
      </c>
      <c r="H471" s="63">
        <f>SUMIFS(Abr!$I$5:$I$605,Abr!$U$5:$U$605,"Despesa",Abr!$G$5:$G$605,DRE!$D471)</f>
        <v>0</v>
      </c>
      <c r="I471" s="63">
        <f>SUMIFS(Mai!$I$5:$I$605,Mai!$U$5:$U$605,"Despesa",Mai!$G$5:$G$605,DRE!$D471)</f>
        <v>0</v>
      </c>
      <c r="J471" s="63">
        <f>SUMIFS(Jun!$I$5:$I$605,Jun!$U$5:$U$605,"Despesa",Jun!$G$5:$G$605,DRE!$D471)</f>
        <v>0</v>
      </c>
      <c r="K471" s="63">
        <f>SUMIFS(Jul!$I$5:$I$605,Jul!$U$5:$U$605,"Despesa",Jul!$G$5:$G$605,DRE!$D471)</f>
        <v>0</v>
      </c>
      <c r="L471" s="63">
        <f>SUMIFS(Ago!$I$5:$I$605,Ago!$U$5:$U$605,"Despesa",Ago!$G$5:$G$605,DRE!$D471)</f>
        <v>0</v>
      </c>
      <c r="M471" s="63">
        <f>SUMIFS(Set!$I$5:$I$605,Set!$U$5:$U$605,"Despesa",Set!$G$5:$G$605,DRE!$D471)</f>
        <v>0</v>
      </c>
      <c r="N471" s="63">
        <f>SUMIFS(Out!$I$5:$I$605,Out!$U$5:$U$605,"Despesa",Out!$G$5:$G$605,DRE!$D471)</f>
        <v>0</v>
      </c>
      <c r="O471" s="63">
        <f>SUMIFS(Nov!$I$5:$I$605,Nov!$U$5:$U$605,"Despesa",Nov!$G$5:$G$605,DRE!$D471)</f>
        <v>0</v>
      </c>
      <c r="P471" s="63">
        <f>SUMIFS(Dez!$I$5:$I$605,Dez!$U$5:$U$605,"Despesa",Dez!$G$5:$G$605,DRE!$D471)</f>
        <v>0</v>
      </c>
      <c r="Q471" s="63">
        <f t="shared" si="26"/>
        <v>0</v>
      </c>
    </row>
    <row r="472" spans="2:17" ht="28.5" customHeight="1" thickTop="1" thickBot="1" x14ac:dyDescent="0.3">
      <c r="B472" s="85">
        <v>469</v>
      </c>
      <c r="C472" s="46" t="str">
        <f>'PC Despesas'!L50</f>
        <v>5.4.46</v>
      </c>
      <c r="D472" s="47" t="str">
        <f>VLOOKUP(C472,'PC Despesas'!$L$4:$M$103,2,FALSE)</f>
        <v>-</v>
      </c>
      <c r="E472" s="63">
        <f>SUMIFS(Jan!$I$5:$I$605,Jan!$U$5:$U$605,"Despesa",Jan!$G$5:$G$605,DRE!$D472)</f>
        <v>0</v>
      </c>
      <c r="F472" s="63">
        <f>SUMIFS(Fev!$I$5:$I$605,Fev!$U$5:$U$605,"Despesa",Fev!$G$5:$G$605,DRE!$D472)</f>
        <v>0</v>
      </c>
      <c r="G472" s="63">
        <f>SUMIFS(Mar!$I$5:$I$605,Mar!$U$5:$U$605,"Despesa",Mar!$G$5:$G$605,DRE!$D472)</f>
        <v>0</v>
      </c>
      <c r="H472" s="63">
        <f>SUMIFS(Abr!$I$5:$I$605,Abr!$U$5:$U$605,"Despesa",Abr!$G$5:$G$605,DRE!$D472)</f>
        <v>0</v>
      </c>
      <c r="I472" s="63">
        <f>SUMIFS(Mai!$I$5:$I$605,Mai!$U$5:$U$605,"Despesa",Mai!$G$5:$G$605,DRE!$D472)</f>
        <v>0</v>
      </c>
      <c r="J472" s="63">
        <f>SUMIFS(Jun!$I$5:$I$605,Jun!$U$5:$U$605,"Despesa",Jun!$G$5:$G$605,DRE!$D472)</f>
        <v>0</v>
      </c>
      <c r="K472" s="63">
        <f>SUMIFS(Jul!$I$5:$I$605,Jul!$U$5:$U$605,"Despesa",Jul!$G$5:$G$605,DRE!$D472)</f>
        <v>0</v>
      </c>
      <c r="L472" s="63">
        <f>SUMIFS(Ago!$I$5:$I$605,Ago!$U$5:$U$605,"Despesa",Ago!$G$5:$G$605,DRE!$D472)</f>
        <v>0</v>
      </c>
      <c r="M472" s="63">
        <f>SUMIFS(Set!$I$5:$I$605,Set!$U$5:$U$605,"Despesa",Set!$G$5:$G$605,DRE!$D472)</f>
        <v>0</v>
      </c>
      <c r="N472" s="63">
        <f>SUMIFS(Out!$I$5:$I$605,Out!$U$5:$U$605,"Despesa",Out!$G$5:$G$605,DRE!$D472)</f>
        <v>0</v>
      </c>
      <c r="O472" s="63">
        <f>SUMIFS(Nov!$I$5:$I$605,Nov!$U$5:$U$605,"Despesa",Nov!$G$5:$G$605,DRE!$D472)</f>
        <v>0</v>
      </c>
      <c r="P472" s="63">
        <f>SUMIFS(Dez!$I$5:$I$605,Dez!$U$5:$U$605,"Despesa",Dez!$G$5:$G$605,DRE!$D472)</f>
        <v>0</v>
      </c>
      <c r="Q472" s="63">
        <f t="shared" si="26"/>
        <v>0</v>
      </c>
    </row>
    <row r="473" spans="2:17" ht="28.5" customHeight="1" thickTop="1" thickBot="1" x14ac:dyDescent="0.3">
      <c r="B473" s="85">
        <v>470</v>
      </c>
      <c r="C473" s="46" t="str">
        <f>'PC Despesas'!L51</f>
        <v>5.4.47</v>
      </c>
      <c r="D473" s="47" t="str">
        <f>VLOOKUP(C473,'PC Despesas'!$L$4:$M$103,2,FALSE)</f>
        <v>-</v>
      </c>
      <c r="E473" s="63">
        <f>SUMIFS(Jan!$I$5:$I$605,Jan!$U$5:$U$605,"Despesa",Jan!$G$5:$G$605,DRE!$D473)</f>
        <v>0</v>
      </c>
      <c r="F473" s="63">
        <f>SUMIFS(Fev!$I$5:$I$605,Fev!$U$5:$U$605,"Despesa",Fev!$G$5:$G$605,DRE!$D473)</f>
        <v>0</v>
      </c>
      <c r="G473" s="63">
        <f>SUMIFS(Mar!$I$5:$I$605,Mar!$U$5:$U$605,"Despesa",Mar!$G$5:$G$605,DRE!$D473)</f>
        <v>0</v>
      </c>
      <c r="H473" s="63">
        <f>SUMIFS(Abr!$I$5:$I$605,Abr!$U$5:$U$605,"Despesa",Abr!$G$5:$G$605,DRE!$D473)</f>
        <v>0</v>
      </c>
      <c r="I473" s="63">
        <f>SUMIFS(Mai!$I$5:$I$605,Mai!$U$5:$U$605,"Despesa",Mai!$G$5:$G$605,DRE!$D473)</f>
        <v>0</v>
      </c>
      <c r="J473" s="63">
        <f>SUMIFS(Jun!$I$5:$I$605,Jun!$U$5:$U$605,"Despesa",Jun!$G$5:$G$605,DRE!$D473)</f>
        <v>0</v>
      </c>
      <c r="K473" s="63">
        <f>SUMIFS(Jul!$I$5:$I$605,Jul!$U$5:$U$605,"Despesa",Jul!$G$5:$G$605,DRE!$D473)</f>
        <v>0</v>
      </c>
      <c r="L473" s="63">
        <f>SUMIFS(Ago!$I$5:$I$605,Ago!$U$5:$U$605,"Despesa",Ago!$G$5:$G$605,DRE!$D473)</f>
        <v>0</v>
      </c>
      <c r="M473" s="63">
        <f>SUMIFS(Set!$I$5:$I$605,Set!$U$5:$U$605,"Despesa",Set!$G$5:$G$605,DRE!$D473)</f>
        <v>0</v>
      </c>
      <c r="N473" s="63">
        <f>SUMIFS(Out!$I$5:$I$605,Out!$U$5:$U$605,"Despesa",Out!$G$5:$G$605,DRE!$D473)</f>
        <v>0</v>
      </c>
      <c r="O473" s="63">
        <f>SUMIFS(Nov!$I$5:$I$605,Nov!$U$5:$U$605,"Despesa",Nov!$G$5:$G$605,DRE!$D473)</f>
        <v>0</v>
      </c>
      <c r="P473" s="63">
        <f>SUMIFS(Dez!$I$5:$I$605,Dez!$U$5:$U$605,"Despesa",Dez!$G$5:$G$605,DRE!$D473)</f>
        <v>0</v>
      </c>
      <c r="Q473" s="63">
        <f t="shared" si="26"/>
        <v>0</v>
      </c>
    </row>
    <row r="474" spans="2:17" ht="28.5" customHeight="1" thickTop="1" thickBot="1" x14ac:dyDescent="0.3">
      <c r="B474" s="85">
        <v>471</v>
      </c>
      <c r="C474" s="46" t="str">
        <f>'PC Despesas'!L52</f>
        <v>5.4.48</v>
      </c>
      <c r="D474" s="47" t="str">
        <f>VLOOKUP(C474,'PC Despesas'!$L$4:$M$103,2,FALSE)</f>
        <v>-</v>
      </c>
      <c r="E474" s="63">
        <f>SUMIFS(Jan!$I$5:$I$605,Jan!$U$5:$U$605,"Despesa",Jan!$G$5:$G$605,DRE!$D474)</f>
        <v>0</v>
      </c>
      <c r="F474" s="63">
        <f>SUMIFS(Fev!$I$5:$I$605,Fev!$U$5:$U$605,"Despesa",Fev!$G$5:$G$605,DRE!$D474)</f>
        <v>0</v>
      </c>
      <c r="G474" s="63">
        <f>SUMIFS(Mar!$I$5:$I$605,Mar!$U$5:$U$605,"Despesa",Mar!$G$5:$G$605,DRE!$D474)</f>
        <v>0</v>
      </c>
      <c r="H474" s="63">
        <f>SUMIFS(Abr!$I$5:$I$605,Abr!$U$5:$U$605,"Despesa",Abr!$G$5:$G$605,DRE!$D474)</f>
        <v>0</v>
      </c>
      <c r="I474" s="63">
        <f>SUMIFS(Mai!$I$5:$I$605,Mai!$U$5:$U$605,"Despesa",Mai!$G$5:$G$605,DRE!$D474)</f>
        <v>0</v>
      </c>
      <c r="J474" s="63">
        <f>SUMIFS(Jun!$I$5:$I$605,Jun!$U$5:$U$605,"Despesa",Jun!$G$5:$G$605,DRE!$D474)</f>
        <v>0</v>
      </c>
      <c r="K474" s="63">
        <f>SUMIFS(Jul!$I$5:$I$605,Jul!$U$5:$U$605,"Despesa",Jul!$G$5:$G$605,DRE!$D474)</f>
        <v>0</v>
      </c>
      <c r="L474" s="63">
        <f>SUMIFS(Ago!$I$5:$I$605,Ago!$U$5:$U$605,"Despesa",Ago!$G$5:$G$605,DRE!$D474)</f>
        <v>0</v>
      </c>
      <c r="M474" s="63">
        <f>SUMIFS(Set!$I$5:$I$605,Set!$U$5:$U$605,"Despesa",Set!$G$5:$G$605,DRE!$D474)</f>
        <v>0</v>
      </c>
      <c r="N474" s="63">
        <f>SUMIFS(Out!$I$5:$I$605,Out!$U$5:$U$605,"Despesa",Out!$G$5:$G$605,DRE!$D474)</f>
        <v>0</v>
      </c>
      <c r="O474" s="63">
        <f>SUMIFS(Nov!$I$5:$I$605,Nov!$U$5:$U$605,"Despesa",Nov!$G$5:$G$605,DRE!$D474)</f>
        <v>0</v>
      </c>
      <c r="P474" s="63">
        <f>SUMIFS(Dez!$I$5:$I$605,Dez!$U$5:$U$605,"Despesa",Dez!$G$5:$G$605,DRE!$D474)</f>
        <v>0</v>
      </c>
      <c r="Q474" s="63">
        <f t="shared" si="26"/>
        <v>0</v>
      </c>
    </row>
    <row r="475" spans="2:17" ht="28.5" customHeight="1" thickTop="1" thickBot="1" x14ac:dyDescent="0.3">
      <c r="B475" s="85">
        <v>472</v>
      </c>
      <c r="C475" s="46" t="str">
        <f>'PC Despesas'!L53</f>
        <v>5.4.49</v>
      </c>
      <c r="D475" s="47" t="str">
        <f>VLOOKUP(C475,'PC Despesas'!$L$4:$M$103,2,FALSE)</f>
        <v>-</v>
      </c>
      <c r="E475" s="63">
        <f>SUMIFS(Jan!$I$5:$I$605,Jan!$U$5:$U$605,"Despesa",Jan!$G$5:$G$605,DRE!$D475)</f>
        <v>0</v>
      </c>
      <c r="F475" s="63">
        <f>SUMIFS(Fev!$I$5:$I$605,Fev!$U$5:$U$605,"Despesa",Fev!$G$5:$G$605,DRE!$D475)</f>
        <v>0</v>
      </c>
      <c r="G475" s="63">
        <f>SUMIFS(Mar!$I$5:$I$605,Mar!$U$5:$U$605,"Despesa",Mar!$G$5:$G$605,DRE!$D475)</f>
        <v>0</v>
      </c>
      <c r="H475" s="63">
        <f>SUMIFS(Abr!$I$5:$I$605,Abr!$U$5:$U$605,"Despesa",Abr!$G$5:$G$605,DRE!$D475)</f>
        <v>0</v>
      </c>
      <c r="I475" s="63">
        <f>SUMIFS(Mai!$I$5:$I$605,Mai!$U$5:$U$605,"Despesa",Mai!$G$5:$G$605,DRE!$D475)</f>
        <v>0</v>
      </c>
      <c r="J475" s="63">
        <f>SUMIFS(Jun!$I$5:$I$605,Jun!$U$5:$U$605,"Despesa",Jun!$G$5:$G$605,DRE!$D475)</f>
        <v>0</v>
      </c>
      <c r="K475" s="63">
        <f>SUMIFS(Jul!$I$5:$I$605,Jul!$U$5:$U$605,"Despesa",Jul!$G$5:$G$605,DRE!$D475)</f>
        <v>0</v>
      </c>
      <c r="L475" s="63">
        <f>SUMIFS(Ago!$I$5:$I$605,Ago!$U$5:$U$605,"Despesa",Ago!$G$5:$G$605,DRE!$D475)</f>
        <v>0</v>
      </c>
      <c r="M475" s="63">
        <f>SUMIFS(Set!$I$5:$I$605,Set!$U$5:$U$605,"Despesa",Set!$G$5:$G$605,DRE!$D475)</f>
        <v>0</v>
      </c>
      <c r="N475" s="63">
        <f>SUMIFS(Out!$I$5:$I$605,Out!$U$5:$U$605,"Despesa",Out!$G$5:$G$605,DRE!$D475)</f>
        <v>0</v>
      </c>
      <c r="O475" s="63">
        <f>SUMIFS(Nov!$I$5:$I$605,Nov!$U$5:$U$605,"Despesa",Nov!$G$5:$G$605,DRE!$D475)</f>
        <v>0</v>
      </c>
      <c r="P475" s="63">
        <f>SUMIFS(Dez!$I$5:$I$605,Dez!$U$5:$U$605,"Despesa",Dez!$G$5:$G$605,DRE!$D475)</f>
        <v>0</v>
      </c>
      <c r="Q475" s="63">
        <f t="shared" si="26"/>
        <v>0</v>
      </c>
    </row>
    <row r="476" spans="2:17" ht="28.5" customHeight="1" thickTop="1" thickBot="1" x14ac:dyDescent="0.3">
      <c r="B476" s="85">
        <v>473</v>
      </c>
      <c r="C476" s="46" t="str">
        <f>'PC Despesas'!L54</f>
        <v>5.4.50</v>
      </c>
      <c r="D476" s="47" t="str">
        <f>VLOOKUP(C476,'PC Despesas'!$L$4:$M$103,2,FALSE)</f>
        <v>-</v>
      </c>
      <c r="E476" s="63">
        <f>SUMIFS(Jan!$I$5:$I$605,Jan!$U$5:$U$605,"Despesa",Jan!$G$5:$G$605,DRE!$D476)</f>
        <v>0</v>
      </c>
      <c r="F476" s="63">
        <f>SUMIFS(Fev!$I$5:$I$605,Fev!$U$5:$U$605,"Despesa",Fev!$G$5:$G$605,DRE!$D476)</f>
        <v>0</v>
      </c>
      <c r="G476" s="63">
        <f>SUMIFS(Mar!$I$5:$I$605,Mar!$U$5:$U$605,"Despesa",Mar!$G$5:$G$605,DRE!$D476)</f>
        <v>0</v>
      </c>
      <c r="H476" s="63">
        <f>SUMIFS(Abr!$I$5:$I$605,Abr!$U$5:$U$605,"Despesa",Abr!$G$5:$G$605,DRE!$D476)</f>
        <v>0</v>
      </c>
      <c r="I476" s="63">
        <f>SUMIFS(Mai!$I$5:$I$605,Mai!$U$5:$U$605,"Despesa",Mai!$G$5:$G$605,DRE!$D476)</f>
        <v>0</v>
      </c>
      <c r="J476" s="63">
        <f>SUMIFS(Jun!$I$5:$I$605,Jun!$U$5:$U$605,"Despesa",Jun!$G$5:$G$605,DRE!$D476)</f>
        <v>0</v>
      </c>
      <c r="K476" s="63">
        <f>SUMIFS(Jul!$I$5:$I$605,Jul!$U$5:$U$605,"Despesa",Jul!$G$5:$G$605,DRE!$D476)</f>
        <v>0</v>
      </c>
      <c r="L476" s="63">
        <f>SUMIFS(Ago!$I$5:$I$605,Ago!$U$5:$U$605,"Despesa",Ago!$G$5:$G$605,DRE!$D476)</f>
        <v>0</v>
      </c>
      <c r="M476" s="63">
        <f>SUMIFS(Set!$I$5:$I$605,Set!$U$5:$U$605,"Despesa",Set!$G$5:$G$605,DRE!$D476)</f>
        <v>0</v>
      </c>
      <c r="N476" s="63">
        <f>SUMIFS(Out!$I$5:$I$605,Out!$U$5:$U$605,"Despesa",Out!$G$5:$G$605,DRE!$D476)</f>
        <v>0</v>
      </c>
      <c r="O476" s="63">
        <f>SUMIFS(Nov!$I$5:$I$605,Nov!$U$5:$U$605,"Despesa",Nov!$G$5:$G$605,DRE!$D476)</f>
        <v>0</v>
      </c>
      <c r="P476" s="63">
        <f>SUMIFS(Dez!$I$5:$I$605,Dez!$U$5:$U$605,"Despesa",Dez!$G$5:$G$605,DRE!$D476)</f>
        <v>0</v>
      </c>
      <c r="Q476" s="63">
        <f t="shared" si="26"/>
        <v>0</v>
      </c>
    </row>
    <row r="477" spans="2:17" ht="28.5" customHeight="1" thickTop="1" thickBot="1" x14ac:dyDescent="0.3">
      <c r="B477" s="85">
        <v>474</v>
      </c>
      <c r="C477" s="46" t="str">
        <f>'PC Despesas'!L55</f>
        <v>5.4.51</v>
      </c>
      <c r="D477" s="47" t="str">
        <f>VLOOKUP(C477,'PC Despesas'!$L$4:$M$103,2,FALSE)</f>
        <v>-</v>
      </c>
      <c r="E477" s="63">
        <f>SUMIFS(Jan!$I$5:$I$605,Jan!$U$5:$U$605,"Despesa",Jan!$G$5:$G$605,DRE!$D477)</f>
        <v>0</v>
      </c>
      <c r="F477" s="63">
        <f>SUMIFS(Fev!$I$5:$I$605,Fev!$U$5:$U$605,"Despesa",Fev!$G$5:$G$605,DRE!$D477)</f>
        <v>0</v>
      </c>
      <c r="G477" s="63">
        <f>SUMIFS(Mar!$I$5:$I$605,Mar!$U$5:$U$605,"Despesa",Mar!$G$5:$G$605,DRE!$D477)</f>
        <v>0</v>
      </c>
      <c r="H477" s="63">
        <f>SUMIFS(Abr!$I$5:$I$605,Abr!$U$5:$U$605,"Despesa",Abr!$G$5:$G$605,DRE!$D477)</f>
        <v>0</v>
      </c>
      <c r="I477" s="63">
        <f>SUMIFS(Mai!$I$5:$I$605,Mai!$U$5:$U$605,"Despesa",Mai!$G$5:$G$605,DRE!$D477)</f>
        <v>0</v>
      </c>
      <c r="J477" s="63">
        <f>SUMIFS(Jun!$I$5:$I$605,Jun!$U$5:$U$605,"Despesa",Jun!$G$5:$G$605,DRE!$D477)</f>
        <v>0</v>
      </c>
      <c r="K477" s="63">
        <f>SUMIFS(Jul!$I$5:$I$605,Jul!$U$5:$U$605,"Despesa",Jul!$G$5:$G$605,DRE!$D477)</f>
        <v>0</v>
      </c>
      <c r="L477" s="63">
        <f>SUMIFS(Ago!$I$5:$I$605,Ago!$U$5:$U$605,"Despesa",Ago!$G$5:$G$605,DRE!$D477)</f>
        <v>0</v>
      </c>
      <c r="M477" s="63">
        <f>SUMIFS(Set!$I$5:$I$605,Set!$U$5:$U$605,"Despesa",Set!$G$5:$G$605,DRE!$D477)</f>
        <v>0</v>
      </c>
      <c r="N477" s="63">
        <f>SUMIFS(Out!$I$5:$I$605,Out!$U$5:$U$605,"Despesa",Out!$G$5:$G$605,DRE!$D477)</f>
        <v>0</v>
      </c>
      <c r="O477" s="63">
        <f>SUMIFS(Nov!$I$5:$I$605,Nov!$U$5:$U$605,"Despesa",Nov!$G$5:$G$605,DRE!$D477)</f>
        <v>0</v>
      </c>
      <c r="P477" s="63">
        <f>SUMIFS(Dez!$I$5:$I$605,Dez!$U$5:$U$605,"Despesa",Dez!$G$5:$G$605,DRE!$D477)</f>
        <v>0</v>
      </c>
      <c r="Q477" s="63">
        <f t="shared" si="26"/>
        <v>0</v>
      </c>
    </row>
    <row r="478" spans="2:17" ht="28.5" customHeight="1" thickTop="1" thickBot="1" x14ac:dyDescent="0.3">
      <c r="B478" s="85">
        <v>475</v>
      </c>
      <c r="C478" s="46" t="str">
        <f>'PC Despesas'!L56</f>
        <v>5.4.52</v>
      </c>
      <c r="D478" s="47" t="str">
        <f>VLOOKUP(C478,'PC Despesas'!$L$4:$M$103,2,FALSE)</f>
        <v>-</v>
      </c>
      <c r="E478" s="63">
        <f>SUMIFS(Jan!$I$5:$I$605,Jan!$U$5:$U$605,"Despesa",Jan!$G$5:$G$605,DRE!$D478)</f>
        <v>0</v>
      </c>
      <c r="F478" s="63">
        <f>SUMIFS(Fev!$I$5:$I$605,Fev!$U$5:$U$605,"Despesa",Fev!$G$5:$G$605,DRE!$D478)</f>
        <v>0</v>
      </c>
      <c r="G478" s="63">
        <f>SUMIFS(Mar!$I$5:$I$605,Mar!$U$5:$U$605,"Despesa",Mar!$G$5:$G$605,DRE!$D478)</f>
        <v>0</v>
      </c>
      <c r="H478" s="63">
        <f>SUMIFS(Abr!$I$5:$I$605,Abr!$U$5:$U$605,"Despesa",Abr!$G$5:$G$605,DRE!$D478)</f>
        <v>0</v>
      </c>
      <c r="I478" s="63">
        <f>SUMIFS(Mai!$I$5:$I$605,Mai!$U$5:$U$605,"Despesa",Mai!$G$5:$G$605,DRE!$D478)</f>
        <v>0</v>
      </c>
      <c r="J478" s="63">
        <f>SUMIFS(Jun!$I$5:$I$605,Jun!$U$5:$U$605,"Despesa",Jun!$G$5:$G$605,DRE!$D478)</f>
        <v>0</v>
      </c>
      <c r="K478" s="63">
        <f>SUMIFS(Jul!$I$5:$I$605,Jul!$U$5:$U$605,"Despesa",Jul!$G$5:$G$605,DRE!$D478)</f>
        <v>0</v>
      </c>
      <c r="L478" s="63">
        <f>SUMIFS(Ago!$I$5:$I$605,Ago!$U$5:$U$605,"Despesa",Ago!$G$5:$G$605,DRE!$D478)</f>
        <v>0</v>
      </c>
      <c r="M478" s="63">
        <f>SUMIFS(Set!$I$5:$I$605,Set!$U$5:$U$605,"Despesa",Set!$G$5:$G$605,DRE!$D478)</f>
        <v>0</v>
      </c>
      <c r="N478" s="63">
        <f>SUMIFS(Out!$I$5:$I$605,Out!$U$5:$U$605,"Despesa",Out!$G$5:$G$605,DRE!$D478)</f>
        <v>0</v>
      </c>
      <c r="O478" s="63">
        <f>SUMIFS(Nov!$I$5:$I$605,Nov!$U$5:$U$605,"Despesa",Nov!$G$5:$G$605,DRE!$D478)</f>
        <v>0</v>
      </c>
      <c r="P478" s="63">
        <f>SUMIFS(Dez!$I$5:$I$605,Dez!$U$5:$U$605,"Despesa",Dez!$G$5:$G$605,DRE!$D478)</f>
        <v>0</v>
      </c>
      <c r="Q478" s="63">
        <f t="shared" si="26"/>
        <v>0</v>
      </c>
    </row>
    <row r="479" spans="2:17" ht="28.5" customHeight="1" thickTop="1" thickBot="1" x14ac:dyDescent="0.3">
      <c r="B479" s="85">
        <v>476</v>
      </c>
      <c r="C479" s="46" t="str">
        <f>'PC Despesas'!L57</f>
        <v>5.4.53</v>
      </c>
      <c r="D479" s="47" t="str">
        <f>VLOOKUP(C479,'PC Despesas'!$L$4:$M$103,2,FALSE)</f>
        <v>-</v>
      </c>
      <c r="E479" s="63">
        <f>SUMIFS(Jan!$I$5:$I$605,Jan!$U$5:$U$605,"Despesa",Jan!$G$5:$G$605,DRE!$D479)</f>
        <v>0</v>
      </c>
      <c r="F479" s="63">
        <f>SUMIFS(Fev!$I$5:$I$605,Fev!$U$5:$U$605,"Despesa",Fev!$G$5:$G$605,DRE!$D479)</f>
        <v>0</v>
      </c>
      <c r="G479" s="63">
        <f>SUMIFS(Mar!$I$5:$I$605,Mar!$U$5:$U$605,"Despesa",Mar!$G$5:$G$605,DRE!$D479)</f>
        <v>0</v>
      </c>
      <c r="H479" s="63">
        <f>SUMIFS(Abr!$I$5:$I$605,Abr!$U$5:$U$605,"Despesa",Abr!$G$5:$G$605,DRE!$D479)</f>
        <v>0</v>
      </c>
      <c r="I479" s="63">
        <f>SUMIFS(Mai!$I$5:$I$605,Mai!$U$5:$U$605,"Despesa",Mai!$G$5:$G$605,DRE!$D479)</f>
        <v>0</v>
      </c>
      <c r="J479" s="63">
        <f>SUMIFS(Jun!$I$5:$I$605,Jun!$U$5:$U$605,"Despesa",Jun!$G$5:$G$605,DRE!$D479)</f>
        <v>0</v>
      </c>
      <c r="K479" s="63">
        <f>SUMIFS(Jul!$I$5:$I$605,Jul!$U$5:$U$605,"Despesa",Jul!$G$5:$G$605,DRE!$D479)</f>
        <v>0</v>
      </c>
      <c r="L479" s="63">
        <f>SUMIFS(Ago!$I$5:$I$605,Ago!$U$5:$U$605,"Despesa",Ago!$G$5:$G$605,DRE!$D479)</f>
        <v>0</v>
      </c>
      <c r="M479" s="63">
        <f>SUMIFS(Set!$I$5:$I$605,Set!$U$5:$U$605,"Despesa",Set!$G$5:$G$605,DRE!$D479)</f>
        <v>0</v>
      </c>
      <c r="N479" s="63">
        <f>SUMIFS(Out!$I$5:$I$605,Out!$U$5:$U$605,"Despesa",Out!$G$5:$G$605,DRE!$D479)</f>
        <v>0</v>
      </c>
      <c r="O479" s="63">
        <f>SUMIFS(Nov!$I$5:$I$605,Nov!$U$5:$U$605,"Despesa",Nov!$G$5:$G$605,DRE!$D479)</f>
        <v>0</v>
      </c>
      <c r="P479" s="63">
        <f>SUMIFS(Dez!$I$5:$I$605,Dez!$U$5:$U$605,"Despesa",Dez!$G$5:$G$605,DRE!$D479)</f>
        <v>0</v>
      </c>
      <c r="Q479" s="63">
        <f t="shared" si="26"/>
        <v>0</v>
      </c>
    </row>
    <row r="480" spans="2:17" ht="28.5" customHeight="1" thickTop="1" thickBot="1" x14ac:dyDescent="0.3">
      <c r="B480" s="85">
        <v>477</v>
      </c>
      <c r="C480" s="46" t="str">
        <f>'PC Despesas'!L58</f>
        <v>5.4.54</v>
      </c>
      <c r="D480" s="47" t="str">
        <f>VLOOKUP(C480,'PC Despesas'!$L$4:$M$103,2,FALSE)</f>
        <v>-</v>
      </c>
      <c r="E480" s="63">
        <f>SUMIFS(Jan!$I$5:$I$605,Jan!$U$5:$U$605,"Despesa",Jan!$G$5:$G$605,DRE!$D480)</f>
        <v>0</v>
      </c>
      <c r="F480" s="63">
        <f>SUMIFS(Fev!$I$5:$I$605,Fev!$U$5:$U$605,"Despesa",Fev!$G$5:$G$605,DRE!$D480)</f>
        <v>0</v>
      </c>
      <c r="G480" s="63">
        <f>SUMIFS(Mar!$I$5:$I$605,Mar!$U$5:$U$605,"Despesa",Mar!$G$5:$G$605,DRE!$D480)</f>
        <v>0</v>
      </c>
      <c r="H480" s="63">
        <f>SUMIFS(Abr!$I$5:$I$605,Abr!$U$5:$U$605,"Despesa",Abr!$G$5:$G$605,DRE!$D480)</f>
        <v>0</v>
      </c>
      <c r="I480" s="63">
        <f>SUMIFS(Mai!$I$5:$I$605,Mai!$U$5:$U$605,"Despesa",Mai!$G$5:$G$605,DRE!$D480)</f>
        <v>0</v>
      </c>
      <c r="J480" s="63">
        <f>SUMIFS(Jun!$I$5:$I$605,Jun!$U$5:$U$605,"Despesa",Jun!$G$5:$G$605,DRE!$D480)</f>
        <v>0</v>
      </c>
      <c r="K480" s="63">
        <f>SUMIFS(Jul!$I$5:$I$605,Jul!$U$5:$U$605,"Despesa",Jul!$G$5:$G$605,DRE!$D480)</f>
        <v>0</v>
      </c>
      <c r="L480" s="63">
        <f>SUMIFS(Ago!$I$5:$I$605,Ago!$U$5:$U$605,"Despesa",Ago!$G$5:$G$605,DRE!$D480)</f>
        <v>0</v>
      </c>
      <c r="M480" s="63">
        <f>SUMIFS(Set!$I$5:$I$605,Set!$U$5:$U$605,"Despesa",Set!$G$5:$G$605,DRE!$D480)</f>
        <v>0</v>
      </c>
      <c r="N480" s="63">
        <f>SUMIFS(Out!$I$5:$I$605,Out!$U$5:$U$605,"Despesa",Out!$G$5:$G$605,DRE!$D480)</f>
        <v>0</v>
      </c>
      <c r="O480" s="63">
        <f>SUMIFS(Nov!$I$5:$I$605,Nov!$U$5:$U$605,"Despesa",Nov!$G$5:$G$605,DRE!$D480)</f>
        <v>0</v>
      </c>
      <c r="P480" s="63">
        <f>SUMIFS(Dez!$I$5:$I$605,Dez!$U$5:$U$605,"Despesa",Dez!$G$5:$G$605,DRE!$D480)</f>
        <v>0</v>
      </c>
      <c r="Q480" s="63">
        <f t="shared" si="26"/>
        <v>0</v>
      </c>
    </row>
    <row r="481" spans="2:17" ht="28.5" customHeight="1" thickTop="1" thickBot="1" x14ac:dyDescent="0.3">
      <c r="B481" s="85">
        <v>478</v>
      </c>
      <c r="C481" s="46" t="str">
        <f>'PC Despesas'!L59</f>
        <v>5.4.55</v>
      </c>
      <c r="D481" s="47" t="str">
        <f>VLOOKUP(C481,'PC Despesas'!$L$4:$M$103,2,FALSE)</f>
        <v>-</v>
      </c>
      <c r="E481" s="63">
        <f>SUMIFS(Jan!$I$5:$I$605,Jan!$U$5:$U$605,"Despesa",Jan!$G$5:$G$605,DRE!$D481)</f>
        <v>0</v>
      </c>
      <c r="F481" s="63">
        <f>SUMIFS(Fev!$I$5:$I$605,Fev!$U$5:$U$605,"Despesa",Fev!$G$5:$G$605,DRE!$D481)</f>
        <v>0</v>
      </c>
      <c r="G481" s="63">
        <f>SUMIFS(Mar!$I$5:$I$605,Mar!$U$5:$U$605,"Despesa",Mar!$G$5:$G$605,DRE!$D481)</f>
        <v>0</v>
      </c>
      <c r="H481" s="63">
        <f>SUMIFS(Abr!$I$5:$I$605,Abr!$U$5:$U$605,"Despesa",Abr!$G$5:$G$605,DRE!$D481)</f>
        <v>0</v>
      </c>
      <c r="I481" s="63">
        <f>SUMIFS(Mai!$I$5:$I$605,Mai!$U$5:$U$605,"Despesa",Mai!$G$5:$G$605,DRE!$D481)</f>
        <v>0</v>
      </c>
      <c r="J481" s="63">
        <f>SUMIFS(Jun!$I$5:$I$605,Jun!$U$5:$U$605,"Despesa",Jun!$G$5:$G$605,DRE!$D481)</f>
        <v>0</v>
      </c>
      <c r="K481" s="63">
        <f>SUMIFS(Jul!$I$5:$I$605,Jul!$U$5:$U$605,"Despesa",Jul!$G$5:$G$605,DRE!$D481)</f>
        <v>0</v>
      </c>
      <c r="L481" s="63">
        <f>SUMIFS(Ago!$I$5:$I$605,Ago!$U$5:$U$605,"Despesa",Ago!$G$5:$G$605,DRE!$D481)</f>
        <v>0</v>
      </c>
      <c r="M481" s="63">
        <f>SUMIFS(Set!$I$5:$I$605,Set!$U$5:$U$605,"Despesa",Set!$G$5:$G$605,DRE!$D481)</f>
        <v>0</v>
      </c>
      <c r="N481" s="63">
        <f>SUMIFS(Out!$I$5:$I$605,Out!$U$5:$U$605,"Despesa",Out!$G$5:$G$605,DRE!$D481)</f>
        <v>0</v>
      </c>
      <c r="O481" s="63">
        <f>SUMIFS(Nov!$I$5:$I$605,Nov!$U$5:$U$605,"Despesa",Nov!$G$5:$G$605,DRE!$D481)</f>
        <v>0</v>
      </c>
      <c r="P481" s="63">
        <f>SUMIFS(Dez!$I$5:$I$605,Dez!$U$5:$U$605,"Despesa",Dez!$G$5:$G$605,DRE!$D481)</f>
        <v>0</v>
      </c>
      <c r="Q481" s="63">
        <f t="shared" si="26"/>
        <v>0</v>
      </c>
    </row>
    <row r="482" spans="2:17" ht="28.5" customHeight="1" thickTop="1" thickBot="1" x14ac:dyDescent="0.3">
      <c r="B482" s="85">
        <v>479</v>
      </c>
      <c r="C482" s="46" t="str">
        <f>'PC Despesas'!L60</f>
        <v>5.4.56</v>
      </c>
      <c r="D482" s="47" t="str">
        <f>VLOOKUP(C482,'PC Despesas'!$L$4:$M$103,2,FALSE)</f>
        <v>-</v>
      </c>
      <c r="E482" s="63">
        <f>SUMIFS(Jan!$I$5:$I$605,Jan!$U$5:$U$605,"Despesa",Jan!$G$5:$G$605,DRE!$D482)</f>
        <v>0</v>
      </c>
      <c r="F482" s="63">
        <f>SUMIFS(Fev!$I$5:$I$605,Fev!$U$5:$U$605,"Despesa",Fev!$G$5:$G$605,DRE!$D482)</f>
        <v>0</v>
      </c>
      <c r="G482" s="63">
        <f>SUMIFS(Mar!$I$5:$I$605,Mar!$U$5:$U$605,"Despesa",Mar!$G$5:$G$605,DRE!$D482)</f>
        <v>0</v>
      </c>
      <c r="H482" s="63">
        <f>SUMIFS(Abr!$I$5:$I$605,Abr!$U$5:$U$605,"Despesa",Abr!$G$5:$G$605,DRE!$D482)</f>
        <v>0</v>
      </c>
      <c r="I482" s="63">
        <f>SUMIFS(Mai!$I$5:$I$605,Mai!$U$5:$U$605,"Despesa",Mai!$G$5:$G$605,DRE!$D482)</f>
        <v>0</v>
      </c>
      <c r="J482" s="63">
        <f>SUMIFS(Jun!$I$5:$I$605,Jun!$U$5:$U$605,"Despesa",Jun!$G$5:$G$605,DRE!$D482)</f>
        <v>0</v>
      </c>
      <c r="K482" s="63">
        <f>SUMIFS(Jul!$I$5:$I$605,Jul!$U$5:$U$605,"Despesa",Jul!$G$5:$G$605,DRE!$D482)</f>
        <v>0</v>
      </c>
      <c r="L482" s="63">
        <f>SUMIFS(Ago!$I$5:$I$605,Ago!$U$5:$U$605,"Despesa",Ago!$G$5:$G$605,DRE!$D482)</f>
        <v>0</v>
      </c>
      <c r="M482" s="63">
        <f>SUMIFS(Set!$I$5:$I$605,Set!$U$5:$U$605,"Despesa",Set!$G$5:$G$605,DRE!$D482)</f>
        <v>0</v>
      </c>
      <c r="N482" s="63">
        <f>SUMIFS(Out!$I$5:$I$605,Out!$U$5:$U$605,"Despesa",Out!$G$5:$G$605,DRE!$D482)</f>
        <v>0</v>
      </c>
      <c r="O482" s="63">
        <f>SUMIFS(Nov!$I$5:$I$605,Nov!$U$5:$U$605,"Despesa",Nov!$G$5:$G$605,DRE!$D482)</f>
        <v>0</v>
      </c>
      <c r="P482" s="63">
        <f>SUMIFS(Dez!$I$5:$I$605,Dez!$U$5:$U$605,"Despesa",Dez!$G$5:$G$605,DRE!$D482)</f>
        <v>0</v>
      </c>
      <c r="Q482" s="63">
        <f t="shared" si="26"/>
        <v>0</v>
      </c>
    </row>
    <row r="483" spans="2:17" ht="28.5" customHeight="1" thickTop="1" thickBot="1" x14ac:dyDescent="0.3">
      <c r="B483" s="85">
        <v>480</v>
      </c>
      <c r="C483" s="46" t="str">
        <f>'PC Despesas'!L61</f>
        <v>5.4.57</v>
      </c>
      <c r="D483" s="47" t="str">
        <f>VLOOKUP(C483,'PC Despesas'!$L$4:$M$103,2,FALSE)</f>
        <v>-</v>
      </c>
      <c r="E483" s="63">
        <f>SUMIFS(Jan!$I$5:$I$605,Jan!$U$5:$U$605,"Despesa",Jan!$G$5:$G$605,DRE!$D483)</f>
        <v>0</v>
      </c>
      <c r="F483" s="63">
        <f>SUMIFS(Fev!$I$5:$I$605,Fev!$U$5:$U$605,"Despesa",Fev!$G$5:$G$605,DRE!$D483)</f>
        <v>0</v>
      </c>
      <c r="G483" s="63">
        <f>SUMIFS(Mar!$I$5:$I$605,Mar!$U$5:$U$605,"Despesa",Mar!$G$5:$G$605,DRE!$D483)</f>
        <v>0</v>
      </c>
      <c r="H483" s="63">
        <f>SUMIFS(Abr!$I$5:$I$605,Abr!$U$5:$U$605,"Despesa",Abr!$G$5:$G$605,DRE!$D483)</f>
        <v>0</v>
      </c>
      <c r="I483" s="63">
        <f>SUMIFS(Mai!$I$5:$I$605,Mai!$U$5:$U$605,"Despesa",Mai!$G$5:$G$605,DRE!$D483)</f>
        <v>0</v>
      </c>
      <c r="J483" s="63">
        <f>SUMIFS(Jun!$I$5:$I$605,Jun!$U$5:$U$605,"Despesa",Jun!$G$5:$G$605,DRE!$D483)</f>
        <v>0</v>
      </c>
      <c r="K483" s="63">
        <f>SUMIFS(Jul!$I$5:$I$605,Jul!$U$5:$U$605,"Despesa",Jul!$G$5:$G$605,DRE!$D483)</f>
        <v>0</v>
      </c>
      <c r="L483" s="63">
        <f>SUMIFS(Ago!$I$5:$I$605,Ago!$U$5:$U$605,"Despesa",Ago!$G$5:$G$605,DRE!$D483)</f>
        <v>0</v>
      </c>
      <c r="M483" s="63">
        <f>SUMIFS(Set!$I$5:$I$605,Set!$U$5:$U$605,"Despesa",Set!$G$5:$G$605,DRE!$D483)</f>
        <v>0</v>
      </c>
      <c r="N483" s="63">
        <f>SUMIFS(Out!$I$5:$I$605,Out!$U$5:$U$605,"Despesa",Out!$G$5:$G$605,DRE!$D483)</f>
        <v>0</v>
      </c>
      <c r="O483" s="63">
        <f>SUMIFS(Nov!$I$5:$I$605,Nov!$U$5:$U$605,"Despesa",Nov!$G$5:$G$605,DRE!$D483)</f>
        <v>0</v>
      </c>
      <c r="P483" s="63">
        <f>SUMIFS(Dez!$I$5:$I$605,Dez!$U$5:$U$605,"Despesa",Dez!$G$5:$G$605,DRE!$D483)</f>
        <v>0</v>
      </c>
      <c r="Q483" s="63">
        <f t="shared" si="26"/>
        <v>0</v>
      </c>
    </row>
    <row r="484" spans="2:17" ht="28.5" customHeight="1" thickTop="1" thickBot="1" x14ac:dyDescent="0.3">
      <c r="B484" s="85">
        <v>481</v>
      </c>
      <c r="C484" s="46" t="str">
        <f>'PC Despesas'!L62</f>
        <v>5.4.58</v>
      </c>
      <c r="D484" s="47" t="str">
        <f>VLOOKUP(C484,'PC Despesas'!$L$4:$M$103,2,FALSE)</f>
        <v>-</v>
      </c>
      <c r="E484" s="63">
        <f>SUMIFS(Jan!$I$5:$I$605,Jan!$U$5:$U$605,"Despesa",Jan!$G$5:$G$605,DRE!$D484)</f>
        <v>0</v>
      </c>
      <c r="F484" s="63">
        <f>SUMIFS(Fev!$I$5:$I$605,Fev!$U$5:$U$605,"Despesa",Fev!$G$5:$G$605,DRE!$D484)</f>
        <v>0</v>
      </c>
      <c r="G484" s="63">
        <f>SUMIFS(Mar!$I$5:$I$605,Mar!$U$5:$U$605,"Despesa",Mar!$G$5:$G$605,DRE!$D484)</f>
        <v>0</v>
      </c>
      <c r="H484" s="63">
        <f>SUMIFS(Abr!$I$5:$I$605,Abr!$U$5:$U$605,"Despesa",Abr!$G$5:$G$605,DRE!$D484)</f>
        <v>0</v>
      </c>
      <c r="I484" s="63">
        <f>SUMIFS(Mai!$I$5:$I$605,Mai!$U$5:$U$605,"Despesa",Mai!$G$5:$G$605,DRE!$D484)</f>
        <v>0</v>
      </c>
      <c r="J484" s="63">
        <f>SUMIFS(Jun!$I$5:$I$605,Jun!$U$5:$U$605,"Despesa",Jun!$G$5:$G$605,DRE!$D484)</f>
        <v>0</v>
      </c>
      <c r="K484" s="63">
        <f>SUMIFS(Jul!$I$5:$I$605,Jul!$U$5:$U$605,"Despesa",Jul!$G$5:$G$605,DRE!$D484)</f>
        <v>0</v>
      </c>
      <c r="L484" s="63">
        <f>SUMIFS(Ago!$I$5:$I$605,Ago!$U$5:$U$605,"Despesa",Ago!$G$5:$G$605,DRE!$D484)</f>
        <v>0</v>
      </c>
      <c r="M484" s="63">
        <f>SUMIFS(Set!$I$5:$I$605,Set!$U$5:$U$605,"Despesa",Set!$G$5:$G$605,DRE!$D484)</f>
        <v>0</v>
      </c>
      <c r="N484" s="63">
        <f>SUMIFS(Out!$I$5:$I$605,Out!$U$5:$U$605,"Despesa",Out!$G$5:$G$605,DRE!$D484)</f>
        <v>0</v>
      </c>
      <c r="O484" s="63">
        <f>SUMIFS(Nov!$I$5:$I$605,Nov!$U$5:$U$605,"Despesa",Nov!$G$5:$G$605,DRE!$D484)</f>
        <v>0</v>
      </c>
      <c r="P484" s="63">
        <f>SUMIFS(Dez!$I$5:$I$605,Dez!$U$5:$U$605,"Despesa",Dez!$G$5:$G$605,DRE!$D484)</f>
        <v>0</v>
      </c>
      <c r="Q484" s="63">
        <f t="shared" si="26"/>
        <v>0</v>
      </c>
    </row>
    <row r="485" spans="2:17" ht="28.5" customHeight="1" thickTop="1" thickBot="1" x14ac:dyDescent="0.3">
      <c r="B485" s="85">
        <v>482</v>
      </c>
      <c r="C485" s="46" t="str">
        <f>'PC Despesas'!L63</f>
        <v>5.4.59</v>
      </c>
      <c r="D485" s="47" t="str">
        <f>VLOOKUP(C485,'PC Despesas'!$L$4:$M$103,2,FALSE)</f>
        <v>-</v>
      </c>
      <c r="E485" s="63">
        <f>SUMIFS(Jan!$I$5:$I$605,Jan!$U$5:$U$605,"Despesa",Jan!$G$5:$G$605,DRE!$D485)</f>
        <v>0</v>
      </c>
      <c r="F485" s="63">
        <f>SUMIFS(Fev!$I$5:$I$605,Fev!$U$5:$U$605,"Despesa",Fev!$G$5:$G$605,DRE!$D485)</f>
        <v>0</v>
      </c>
      <c r="G485" s="63">
        <f>SUMIFS(Mar!$I$5:$I$605,Mar!$U$5:$U$605,"Despesa",Mar!$G$5:$G$605,DRE!$D485)</f>
        <v>0</v>
      </c>
      <c r="H485" s="63">
        <f>SUMIFS(Abr!$I$5:$I$605,Abr!$U$5:$U$605,"Despesa",Abr!$G$5:$G$605,DRE!$D485)</f>
        <v>0</v>
      </c>
      <c r="I485" s="63">
        <f>SUMIFS(Mai!$I$5:$I$605,Mai!$U$5:$U$605,"Despesa",Mai!$G$5:$G$605,DRE!$D485)</f>
        <v>0</v>
      </c>
      <c r="J485" s="63">
        <f>SUMIFS(Jun!$I$5:$I$605,Jun!$U$5:$U$605,"Despesa",Jun!$G$5:$G$605,DRE!$D485)</f>
        <v>0</v>
      </c>
      <c r="K485" s="63">
        <f>SUMIFS(Jul!$I$5:$I$605,Jul!$U$5:$U$605,"Despesa",Jul!$G$5:$G$605,DRE!$D485)</f>
        <v>0</v>
      </c>
      <c r="L485" s="63">
        <f>SUMIFS(Ago!$I$5:$I$605,Ago!$U$5:$U$605,"Despesa",Ago!$G$5:$G$605,DRE!$D485)</f>
        <v>0</v>
      </c>
      <c r="M485" s="63">
        <f>SUMIFS(Set!$I$5:$I$605,Set!$U$5:$U$605,"Despesa",Set!$G$5:$G$605,DRE!$D485)</f>
        <v>0</v>
      </c>
      <c r="N485" s="63">
        <f>SUMIFS(Out!$I$5:$I$605,Out!$U$5:$U$605,"Despesa",Out!$G$5:$G$605,DRE!$D485)</f>
        <v>0</v>
      </c>
      <c r="O485" s="63">
        <f>SUMIFS(Nov!$I$5:$I$605,Nov!$U$5:$U$605,"Despesa",Nov!$G$5:$G$605,DRE!$D485)</f>
        <v>0</v>
      </c>
      <c r="P485" s="63">
        <f>SUMIFS(Dez!$I$5:$I$605,Dez!$U$5:$U$605,"Despesa",Dez!$G$5:$G$605,DRE!$D485)</f>
        <v>0</v>
      </c>
      <c r="Q485" s="63">
        <f t="shared" si="26"/>
        <v>0</v>
      </c>
    </row>
    <row r="486" spans="2:17" ht="28.5" customHeight="1" thickTop="1" thickBot="1" x14ac:dyDescent="0.3">
      <c r="B486" s="85">
        <v>483</v>
      </c>
      <c r="C486" s="46" t="str">
        <f>'PC Despesas'!L64</f>
        <v>5.4.60</v>
      </c>
      <c r="D486" s="47" t="str">
        <f>VLOOKUP(C486,'PC Despesas'!$L$4:$M$103,2,FALSE)</f>
        <v>-</v>
      </c>
      <c r="E486" s="63">
        <f>SUMIFS(Jan!$I$5:$I$605,Jan!$U$5:$U$605,"Despesa",Jan!$G$5:$G$605,DRE!$D486)</f>
        <v>0</v>
      </c>
      <c r="F486" s="63">
        <f>SUMIFS(Fev!$I$5:$I$605,Fev!$U$5:$U$605,"Despesa",Fev!$G$5:$G$605,DRE!$D486)</f>
        <v>0</v>
      </c>
      <c r="G486" s="63">
        <f>SUMIFS(Mar!$I$5:$I$605,Mar!$U$5:$U$605,"Despesa",Mar!$G$5:$G$605,DRE!$D486)</f>
        <v>0</v>
      </c>
      <c r="H486" s="63">
        <f>SUMIFS(Abr!$I$5:$I$605,Abr!$U$5:$U$605,"Despesa",Abr!$G$5:$G$605,DRE!$D486)</f>
        <v>0</v>
      </c>
      <c r="I486" s="63">
        <f>SUMIFS(Mai!$I$5:$I$605,Mai!$U$5:$U$605,"Despesa",Mai!$G$5:$G$605,DRE!$D486)</f>
        <v>0</v>
      </c>
      <c r="J486" s="63">
        <f>SUMIFS(Jun!$I$5:$I$605,Jun!$U$5:$U$605,"Despesa",Jun!$G$5:$G$605,DRE!$D486)</f>
        <v>0</v>
      </c>
      <c r="K486" s="63">
        <f>SUMIFS(Jul!$I$5:$I$605,Jul!$U$5:$U$605,"Despesa",Jul!$G$5:$G$605,DRE!$D486)</f>
        <v>0</v>
      </c>
      <c r="L486" s="63">
        <f>SUMIFS(Ago!$I$5:$I$605,Ago!$U$5:$U$605,"Despesa",Ago!$G$5:$G$605,DRE!$D486)</f>
        <v>0</v>
      </c>
      <c r="M486" s="63">
        <f>SUMIFS(Set!$I$5:$I$605,Set!$U$5:$U$605,"Despesa",Set!$G$5:$G$605,DRE!$D486)</f>
        <v>0</v>
      </c>
      <c r="N486" s="63">
        <f>SUMIFS(Out!$I$5:$I$605,Out!$U$5:$U$605,"Despesa",Out!$G$5:$G$605,DRE!$D486)</f>
        <v>0</v>
      </c>
      <c r="O486" s="63">
        <f>SUMIFS(Nov!$I$5:$I$605,Nov!$U$5:$U$605,"Despesa",Nov!$G$5:$G$605,DRE!$D486)</f>
        <v>0</v>
      </c>
      <c r="P486" s="63">
        <f>SUMIFS(Dez!$I$5:$I$605,Dez!$U$5:$U$605,"Despesa",Dez!$G$5:$G$605,DRE!$D486)</f>
        <v>0</v>
      </c>
      <c r="Q486" s="63">
        <f t="shared" si="26"/>
        <v>0</v>
      </c>
    </row>
    <row r="487" spans="2:17" ht="28.5" customHeight="1" thickTop="1" thickBot="1" x14ac:dyDescent="0.3">
      <c r="B487" s="85">
        <v>484</v>
      </c>
      <c r="C487" s="46" t="str">
        <f>'PC Despesas'!L65</f>
        <v>5.4.61</v>
      </c>
      <c r="D487" s="47" t="str">
        <f>VLOOKUP(C487,'PC Despesas'!$L$4:$M$103,2,FALSE)</f>
        <v>-</v>
      </c>
      <c r="E487" s="63">
        <f>SUMIFS(Jan!$I$5:$I$605,Jan!$U$5:$U$605,"Despesa",Jan!$G$5:$G$605,DRE!$D487)</f>
        <v>0</v>
      </c>
      <c r="F487" s="63">
        <f>SUMIFS(Fev!$I$5:$I$605,Fev!$U$5:$U$605,"Despesa",Fev!$G$5:$G$605,DRE!$D487)</f>
        <v>0</v>
      </c>
      <c r="G487" s="63">
        <f>SUMIFS(Mar!$I$5:$I$605,Mar!$U$5:$U$605,"Despesa",Mar!$G$5:$G$605,DRE!$D487)</f>
        <v>0</v>
      </c>
      <c r="H487" s="63">
        <f>SUMIFS(Abr!$I$5:$I$605,Abr!$U$5:$U$605,"Despesa",Abr!$G$5:$G$605,DRE!$D487)</f>
        <v>0</v>
      </c>
      <c r="I487" s="63">
        <f>SUMIFS(Mai!$I$5:$I$605,Mai!$U$5:$U$605,"Despesa",Mai!$G$5:$G$605,DRE!$D487)</f>
        <v>0</v>
      </c>
      <c r="J487" s="63">
        <f>SUMIFS(Jun!$I$5:$I$605,Jun!$U$5:$U$605,"Despesa",Jun!$G$5:$G$605,DRE!$D487)</f>
        <v>0</v>
      </c>
      <c r="K487" s="63">
        <f>SUMIFS(Jul!$I$5:$I$605,Jul!$U$5:$U$605,"Despesa",Jul!$G$5:$G$605,DRE!$D487)</f>
        <v>0</v>
      </c>
      <c r="L487" s="63">
        <f>SUMIFS(Ago!$I$5:$I$605,Ago!$U$5:$U$605,"Despesa",Ago!$G$5:$G$605,DRE!$D487)</f>
        <v>0</v>
      </c>
      <c r="M487" s="63">
        <f>SUMIFS(Set!$I$5:$I$605,Set!$U$5:$U$605,"Despesa",Set!$G$5:$G$605,DRE!$D487)</f>
        <v>0</v>
      </c>
      <c r="N487" s="63">
        <f>SUMIFS(Out!$I$5:$I$605,Out!$U$5:$U$605,"Despesa",Out!$G$5:$G$605,DRE!$D487)</f>
        <v>0</v>
      </c>
      <c r="O487" s="63">
        <f>SUMIFS(Nov!$I$5:$I$605,Nov!$U$5:$U$605,"Despesa",Nov!$G$5:$G$605,DRE!$D487)</f>
        <v>0</v>
      </c>
      <c r="P487" s="63">
        <f>SUMIFS(Dez!$I$5:$I$605,Dez!$U$5:$U$605,"Despesa",Dez!$G$5:$G$605,DRE!$D487)</f>
        <v>0</v>
      </c>
      <c r="Q487" s="63">
        <f t="shared" si="26"/>
        <v>0</v>
      </c>
    </row>
    <row r="488" spans="2:17" ht="28.5" customHeight="1" thickTop="1" thickBot="1" x14ac:dyDescent="0.3">
      <c r="B488" s="85">
        <v>485</v>
      </c>
      <c r="C488" s="46" t="str">
        <f>'PC Despesas'!L66</f>
        <v>5.4.62</v>
      </c>
      <c r="D488" s="47" t="str">
        <f>VLOOKUP(C488,'PC Despesas'!$L$4:$M$103,2,FALSE)</f>
        <v>-</v>
      </c>
      <c r="E488" s="63">
        <f>SUMIFS(Jan!$I$5:$I$605,Jan!$U$5:$U$605,"Despesa",Jan!$G$5:$G$605,DRE!$D488)</f>
        <v>0</v>
      </c>
      <c r="F488" s="63">
        <f>SUMIFS(Fev!$I$5:$I$605,Fev!$U$5:$U$605,"Despesa",Fev!$G$5:$G$605,DRE!$D488)</f>
        <v>0</v>
      </c>
      <c r="G488" s="63">
        <f>SUMIFS(Mar!$I$5:$I$605,Mar!$U$5:$U$605,"Despesa",Mar!$G$5:$G$605,DRE!$D488)</f>
        <v>0</v>
      </c>
      <c r="H488" s="63">
        <f>SUMIFS(Abr!$I$5:$I$605,Abr!$U$5:$U$605,"Despesa",Abr!$G$5:$G$605,DRE!$D488)</f>
        <v>0</v>
      </c>
      <c r="I488" s="63">
        <f>SUMIFS(Mai!$I$5:$I$605,Mai!$U$5:$U$605,"Despesa",Mai!$G$5:$G$605,DRE!$D488)</f>
        <v>0</v>
      </c>
      <c r="J488" s="63">
        <f>SUMIFS(Jun!$I$5:$I$605,Jun!$U$5:$U$605,"Despesa",Jun!$G$5:$G$605,DRE!$D488)</f>
        <v>0</v>
      </c>
      <c r="K488" s="63">
        <f>SUMIFS(Jul!$I$5:$I$605,Jul!$U$5:$U$605,"Despesa",Jul!$G$5:$G$605,DRE!$D488)</f>
        <v>0</v>
      </c>
      <c r="L488" s="63">
        <f>SUMIFS(Ago!$I$5:$I$605,Ago!$U$5:$U$605,"Despesa",Ago!$G$5:$G$605,DRE!$D488)</f>
        <v>0</v>
      </c>
      <c r="M488" s="63">
        <f>SUMIFS(Set!$I$5:$I$605,Set!$U$5:$U$605,"Despesa",Set!$G$5:$G$605,DRE!$D488)</f>
        <v>0</v>
      </c>
      <c r="N488" s="63">
        <f>SUMIFS(Out!$I$5:$I$605,Out!$U$5:$U$605,"Despesa",Out!$G$5:$G$605,DRE!$D488)</f>
        <v>0</v>
      </c>
      <c r="O488" s="63">
        <f>SUMIFS(Nov!$I$5:$I$605,Nov!$U$5:$U$605,"Despesa",Nov!$G$5:$G$605,DRE!$D488)</f>
        <v>0</v>
      </c>
      <c r="P488" s="63">
        <f>SUMIFS(Dez!$I$5:$I$605,Dez!$U$5:$U$605,"Despesa",Dez!$G$5:$G$605,DRE!$D488)</f>
        <v>0</v>
      </c>
      <c r="Q488" s="63">
        <f t="shared" si="26"/>
        <v>0</v>
      </c>
    </row>
    <row r="489" spans="2:17" ht="28.5" customHeight="1" thickTop="1" thickBot="1" x14ac:dyDescent="0.3">
      <c r="B489" s="85">
        <v>486</v>
      </c>
      <c r="C489" s="46" t="str">
        <f>'PC Despesas'!L67</f>
        <v>5.4.63</v>
      </c>
      <c r="D489" s="47" t="str">
        <f>VLOOKUP(C489,'PC Despesas'!$L$4:$M$103,2,FALSE)</f>
        <v>-</v>
      </c>
      <c r="E489" s="63">
        <f>SUMIFS(Jan!$I$5:$I$605,Jan!$U$5:$U$605,"Despesa",Jan!$G$5:$G$605,DRE!$D489)</f>
        <v>0</v>
      </c>
      <c r="F489" s="63">
        <f>SUMIFS(Fev!$I$5:$I$605,Fev!$U$5:$U$605,"Despesa",Fev!$G$5:$G$605,DRE!$D489)</f>
        <v>0</v>
      </c>
      <c r="G489" s="63">
        <f>SUMIFS(Mar!$I$5:$I$605,Mar!$U$5:$U$605,"Despesa",Mar!$G$5:$G$605,DRE!$D489)</f>
        <v>0</v>
      </c>
      <c r="H489" s="63">
        <f>SUMIFS(Abr!$I$5:$I$605,Abr!$U$5:$U$605,"Despesa",Abr!$G$5:$G$605,DRE!$D489)</f>
        <v>0</v>
      </c>
      <c r="I489" s="63">
        <f>SUMIFS(Mai!$I$5:$I$605,Mai!$U$5:$U$605,"Despesa",Mai!$G$5:$G$605,DRE!$D489)</f>
        <v>0</v>
      </c>
      <c r="J489" s="63">
        <f>SUMIFS(Jun!$I$5:$I$605,Jun!$U$5:$U$605,"Despesa",Jun!$G$5:$G$605,DRE!$D489)</f>
        <v>0</v>
      </c>
      <c r="K489" s="63">
        <f>SUMIFS(Jul!$I$5:$I$605,Jul!$U$5:$U$605,"Despesa",Jul!$G$5:$G$605,DRE!$D489)</f>
        <v>0</v>
      </c>
      <c r="L489" s="63">
        <f>SUMIFS(Ago!$I$5:$I$605,Ago!$U$5:$U$605,"Despesa",Ago!$G$5:$G$605,DRE!$D489)</f>
        <v>0</v>
      </c>
      <c r="M489" s="63">
        <f>SUMIFS(Set!$I$5:$I$605,Set!$U$5:$U$605,"Despesa",Set!$G$5:$G$605,DRE!$D489)</f>
        <v>0</v>
      </c>
      <c r="N489" s="63">
        <f>SUMIFS(Out!$I$5:$I$605,Out!$U$5:$U$605,"Despesa",Out!$G$5:$G$605,DRE!$D489)</f>
        <v>0</v>
      </c>
      <c r="O489" s="63">
        <f>SUMIFS(Nov!$I$5:$I$605,Nov!$U$5:$U$605,"Despesa",Nov!$G$5:$G$605,DRE!$D489)</f>
        <v>0</v>
      </c>
      <c r="P489" s="63">
        <f>SUMIFS(Dez!$I$5:$I$605,Dez!$U$5:$U$605,"Despesa",Dez!$G$5:$G$605,DRE!$D489)</f>
        <v>0</v>
      </c>
      <c r="Q489" s="63">
        <f t="shared" si="26"/>
        <v>0</v>
      </c>
    </row>
    <row r="490" spans="2:17" ht="28.5" customHeight="1" thickTop="1" thickBot="1" x14ac:dyDescent="0.3">
      <c r="B490" s="85">
        <v>487</v>
      </c>
      <c r="C490" s="46" t="str">
        <f>'PC Despesas'!L68</f>
        <v>5.4.64</v>
      </c>
      <c r="D490" s="47" t="str">
        <f>VLOOKUP(C490,'PC Despesas'!$L$4:$M$103,2,FALSE)</f>
        <v>-</v>
      </c>
      <c r="E490" s="63">
        <f>SUMIFS(Jan!$I$5:$I$605,Jan!$U$5:$U$605,"Despesa",Jan!$G$5:$G$605,DRE!$D490)</f>
        <v>0</v>
      </c>
      <c r="F490" s="63">
        <f>SUMIFS(Fev!$I$5:$I$605,Fev!$U$5:$U$605,"Despesa",Fev!$G$5:$G$605,DRE!$D490)</f>
        <v>0</v>
      </c>
      <c r="G490" s="63">
        <f>SUMIFS(Mar!$I$5:$I$605,Mar!$U$5:$U$605,"Despesa",Mar!$G$5:$G$605,DRE!$D490)</f>
        <v>0</v>
      </c>
      <c r="H490" s="63">
        <f>SUMIFS(Abr!$I$5:$I$605,Abr!$U$5:$U$605,"Despesa",Abr!$G$5:$G$605,DRE!$D490)</f>
        <v>0</v>
      </c>
      <c r="I490" s="63">
        <f>SUMIFS(Mai!$I$5:$I$605,Mai!$U$5:$U$605,"Despesa",Mai!$G$5:$G$605,DRE!$D490)</f>
        <v>0</v>
      </c>
      <c r="J490" s="63">
        <f>SUMIFS(Jun!$I$5:$I$605,Jun!$U$5:$U$605,"Despesa",Jun!$G$5:$G$605,DRE!$D490)</f>
        <v>0</v>
      </c>
      <c r="K490" s="63">
        <f>SUMIFS(Jul!$I$5:$I$605,Jul!$U$5:$U$605,"Despesa",Jul!$G$5:$G$605,DRE!$D490)</f>
        <v>0</v>
      </c>
      <c r="L490" s="63">
        <f>SUMIFS(Ago!$I$5:$I$605,Ago!$U$5:$U$605,"Despesa",Ago!$G$5:$G$605,DRE!$D490)</f>
        <v>0</v>
      </c>
      <c r="M490" s="63">
        <f>SUMIFS(Set!$I$5:$I$605,Set!$U$5:$U$605,"Despesa",Set!$G$5:$G$605,DRE!$D490)</f>
        <v>0</v>
      </c>
      <c r="N490" s="63">
        <f>SUMIFS(Out!$I$5:$I$605,Out!$U$5:$U$605,"Despesa",Out!$G$5:$G$605,DRE!$D490)</f>
        <v>0</v>
      </c>
      <c r="O490" s="63">
        <f>SUMIFS(Nov!$I$5:$I$605,Nov!$U$5:$U$605,"Despesa",Nov!$G$5:$G$605,DRE!$D490)</f>
        <v>0</v>
      </c>
      <c r="P490" s="63">
        <f>SUMIFS(Dez!$I$5:$I$605,Dez!$U$5:$U$605,"Despesa",Dez!$G$5:$G$605,DRE!$D490)</f>
        <v>0</v>
      </c>
      <c r="Q490" s="63">
        <f t="shared" si="26"/>
        <v>0</v>
      </c>
    </row>
    <row r="491" spans="2:17" ht="28.5" customHeight="1" thickTop="1" thickBot="1" x14ac:dyDescent="0.3">
      <c r="B491" s="85">
        <v>488</v>
      </c>
      <c r="C491" s="46" t="str">
        <f>'PC Despesas'!L69</f>
        <v>5.4.65</v>
      </c>
      <c r="D491" s="47" t="str">
        <f>VLOOKUP(C491,'PC Despesas'!$L$4:$M$103,2,FALSE)</f>
        <v>-</v>
      </c>
      <c r="E491" s="63">
        <f>SUMIFS(Jan!$I$5:$I$605,Jan!$U$5:$U$605,"Despesa",Jan!$G$5:$G$605,DRE!$D491)</f>
        <v>0</v>
      </c>
      <c r="F491" s="63">
        <f>SUMIFS(Fev!$I$5:$I$605,Fev!$U$5:$U$605,"Despesa",Fev!$G$5:$G$605,DRE!$D491)</f>
        <v>0</v>
      </c>
      <c r="G491" s="63">
        <f>SUMIFS(Mar!$I$5:$I$605,Mar!$U$5:$U$605,"Despesa",Mar!$G$5:$G$605,DRE!$D491)</f>
        <v>0</v>
      </c>
      <c r="H491" s="63">
        <f>SUMIFS(Abr!$I$5:$I$605,Abr!$U$5:$U$605,"Despesa",Abr!$G$5:$G$605,DRE!$D491)</f>
        <v>0</v>
      </c>
      <c r="I491" s="63">
        <f>SUMIFS(Mai!$I$5:$I$605,Mai!$U$5:$U$605,"Despesa",Mai!$G$5:$G$605,DRE!$D491)</f>
        <v>0</v>
      </c>
      <c r="J491" s="63">
        <f>SUMIFS(Jun!$I$5:$I$605,Jun!$U$5:$U$605,"Despesa",Jun!$G$5:$G$605,DRE!$D491)</f>
        <v>0</v>
      </c>
      <c r="K491" s="63">
        <f>SUMIFS(Jul!$I$5:$I$605,Jul!$U$5:$U$605,"Despesa",Jul!$G$5:$G$605,DRE!$D491)</f>
        <v>0</v>
      </c>
      <c r="L491" s="63">
        <f>SUMIFS(Ago!$I$5:$I$605,Ago!$U$5:$U$605,"Despesa",Ago!$G$5:$G$605,DRE!$D491)</f>
        <v>0</v>
      </c>
      <c r="M491" s="63">
        <f>SUMIFS(Set!$I$5:$I$605,Set!$U$5:$U$605,"Despesa",Set!$G$5:$G$605,DRE!$D491)</f>
        <v>0</v>
      </c>
      <c r="N491" s="63">
        <f>SUMIFS(Out!$I$5:$I$605,Out!$U$5:$U$605,"Despesa",Out!$G$5:$G$605,DRE!$D491)</f>
        <v>0</v>
      </c>
      <c r="O491" s="63">
        <f>SUMIFS(Nov!$I$5:$I$605,Nov!$U$5:$U$605,"Despesa",Nov!$G$5:$G$605,DRE!$D491)</f>
        <v>0</v>
      </c>
      <c r="P491" s="63">
        <f>SUMIFS(Dez!$I$5:$I$605,Dez!$U$5:$U$605,"Despesa",Dez!$G$5:$G$605,DRE!$D491)</f>
        <v>0</v>
      </c>
      <c r="Q491" s="63">
        <f t="shared" si="26"/>
        <v>0</v>
      </c>
    </row>
    <row r="492" spans="2:17" ht="28.5" customHeight="1" thickTop="1" thickBot="1" x14ac:dyDescent="0.3">
      <c r="B492" s="85">
        <v>489</v>
      </c>
      <c r="C492" s="46" t="str">
        <f>'PC Despesas'!L70</f>
        <v>5.4.66</v>
      </c>
      <c r="D492" s="47" t="str">
        <f>VLOOKUP(C492,'PC Despesas'!$L$4:$M$103,2,FALSE)</f>
        <v>-</v>
      </c>
      <c r="E492" s="63">
        <f>SUMIFS(Jan!$I$5:$I$605,Jan!$U$5:$U$605,"Despesa",Jan!$G$5:$G$605,DRE!$D492)</f>
        <v>0</v>
      </c>
      <c r="F492" s="63">
        <f>SUMIFS(Fev!$I$5:$I$605,Fev!$U$5:$U$605,"Despesa",Fev!$G$5:$G$605,DRE!$D492)</f>
        <v>0</v>
      </c>
      <c r="G492" s="63">
        <f>SUMIFS(Mar!$I$5:$I$605,Mar!$U$5:$U$605,"Despesa",Mar!$G$5:$G$605,DRE!$D492)</f>
        <v>0</v>
      </c>
      <c r="H492" s="63">
        <f>SUMIFS(Abr!$I$5:$I$605,Abr!$U$5:$U$605,"Despesa",Abr!$G$5:$G$605,DRE!$D492)</f>
        <v>0</v>
      </c>
      <c r="I492" s="63">
        <f>SUMIFS(Mai!$I$5:$I$605,Mai!$U$5:$U$605,"Despesa",Mai!$G$5:$G$605,DRE!$D492)</f>
        <v>0</v>
      </c>
      <c r="J492" s="63">
        <f>SUMIFS(Jun!$I$5:$I$605,Jun!$U$5:$U$605,"Despesa",Jun!$G$5:$G$605,DRE!$D492)</f>
        <v>0</v>
      </c>
      <c r="K492" s="63">
        <f>SUMIFS(Jul!$I$5:$I$605,Jul!$U$5:$U$605,"Despesa",Jul!$G$5:$G$605,DRE!$D492)</f>
        <v>0</v>
      </c>
      <c r="L492" s="63">
        <f>SUMIFS(Ago!$I$5:$I$605,Ago!$U$5:$U$605,"Despesa",Ago!$G$5:$G$605,DRE!$D492)</f>
        <v>0</v>
      </c>
      <c r="M492" s="63">
        <f>SUMIFS(Set!$I$5:$I$605,Set!$U$5:$U$605,"Despesa",Set!$G$5:$G$605,DRE!$D492)</f>
        <v>0</v>
      </c>
      <c r="N492" s="63">
        <f>SUMIFS(Out!$I$5:$I$605,Out!$U$5:$U$605,"Despesa",Out!$G$5:$G$605,DRE!$D492)</f>
        <v>0</v>
      </c>
      <c r="O492" s="63">
        <f>SUMIFS(Nov!$I$5:$I$605,Nov!$U$5:$U$605,"Despesa",Nov!$G$5:$G$605,DRE!$D492)</f>
        <v>0</v>
      </c>
      <c r="P492" s="63">
        <f>SUMIFS(Dez!$I$5:$I$605,Dez!$U$5:$U$605,"Despesa",Dez!$G$5:$G$605,DRE!$D492)</f>
        <v>0</v>
      </c>
      <c r="Q492" s="63">
        <f t="shared" ref="Q492:Q525" si="27">SUM(E492:P492)</f>
        <v>0</v>
      </c>
    </row>
    <row r="493" spans="2:17" ht="28.5" customHeight="1" thickTop="1" thickBot="1" x14ac:dyDescent="0.3">
      <c r="B493" s="85">
        <v>490</v>
      </c>
      <c r="C493" s="46" t="str">
        <f>'PC Despesas'!L71</f>
        <v>5.4.67</v>
      </c>
      <c r="D493" s="47" t="str">
        <f>VLOOKUP(C493,'PC Despesas'!$L$4:$M$103,2,FALSE)</f>
        <v>-</v>
      </c>
      <c r="E493" s="63">
        <f>SUMIFS(Jan!$I$5:$I$605,Jan!$U$5:$U$605,"Despesa",Jan!$G$5:$G$605,DRE!$D493)</f>
        <v>0</v>
      </c>
      <c r="F493" s="63">
        <f>SUMIFS(Fev!$I$5:$I$605,Fev!$U$5:$U$605,"Despesa",Fev!$G$5:$G$605,DRE!$D493)</f>
        <v>0</v>
      </c>
      <c r="G493" s="63">
        <f>SUMIFS(Mar!$I$5:$I$605,Mar!$U$5:$U$605,"Despesa",Mar!$G$5:$G$605,DRE!$D493)</f>
        <v>0</v>
      </c>
      <c r="H493" s="63">
        <f>SUMIFS(Abr!$I$5:$I$605,Abr!$U$5:$U$605,"Despesa",Abr!$G$5:$G$605,DRE!$D493)</f>
        <v>0</v>
      </c>
      <c r="I493" s="63">
        <f>SUMIFS(Mai!$I$5:$I$605,Mai!$U$5:$U$605,"Despesa",Mai!$G$5:$G$605,DRE!$D493)</f>
        <v>0</v>
      </c>
      <c r="J493" s="63">
        <f>SUMIFS(Jun!$I$5:$I$605,Jun!$U$5:$U$605,"Despesa",Jun!$G$5:$G$605,DRE!$D493)</f>
        <v>0</v>
      </c>
      <c r="K493" s="63">
        <f>SUMIFS(Jul!$I$5:$I$605,Jul!$U$5:$U$605,"Despesa",Jul!$G$5:$G$605,DRE!$D493)</f>
        <v>0</v>
      </c>
      <c r="L493" s="63">
        <f>SUMIFS(Ago!$I$5:$I$605,Ago!$U$5:$U$605,"Despesa",Ago!$G$5:$G$605,DRE!$D493)</f>
        <v>0</v>
      </c>
      <c r="M493" s="63">
        <f>SUMIFS(Set!$I$5:$I$605,Set!$U$5:$U$605,"Despesa",Set!$G$5:$G$605,DRE!$D493)</f>
        <v>0</v>
      </c>
      <c r="N493" s="63">
        <f>SUMIFS(Out!$I$5:$I$605,Out!$U$5:$U$605,"Despesa",Out!$G$5:$G$605,DRE!$D493)</f>
        <v>0</v>
      </c>
      <c r="O493" s="63">
        <f>SUMIFS(Nov!$I$5:$I$605,Nov!$U$5:$U$605,"Despesa",Nov!$G$5:$G$605,DRE!$D493)</f>
        <v>0</v>
      </c>
      <c r="P493" s="63">
        <f>SUMIFS(Dez!$I$5:$I$605,Dez!$U$5:$U$605,"Despesa",Dez!$G$5:$G$605,DRE!$D493)</f>
        <v>0</v>
      </c>
      <c r="Q493" s="63">
        <f t="shared" si="27"/>
        <v>0</v>
      </c>
    </row>
    <row r="494" spans="2:17" ht="28.5" customHeight="1" thickTop="1" thickBot="1" x14ac:dyDescent="0.3">
      <c r="B494" s="85">
        <v>491</v>
      </c>
      <c r="C494" s="46" t="str">
        <f>'PC Despesas'!L72</f>
        <v>5.4.68</v>
      </c>
      <c r="D494" s="47" t="str">
        <f>VLOOKUP(C494,'PC Despesas'!$L$4:$M$103,2,FALSE)</f>
        <v>-</v>
      </c>
      <c r="E494" s="63">
        <f>SUMIFS(Jan!$I$5:$I$605,Jan!$U$5:$U$605,"Despesa",Jan!$G$5:$G$605,DRE!$D494)</f>
        <v>0</v>
      </c>
      <c r="F494" s="63">
        <f>SUMIFS(Fev!$I$5:$I$605,Fev!$U$5:$U$605,"Despesa",Fev!$G$5:$G$605,DRE!$D494)</f>
        <v>0</v>
      </c>
      <c r="G494" s="63">
        <f>SUMIFS(Mar!$I$5:$I$605,Mar!$U$5:$U$605,"Despesa",Mar!$G$5:$G$605,DRE!$D494)</f>
        <v>0</v>
      </c>
      <c r="H494" s="63">
        <f>SUMIFS(Abr!$I$5:$I$605,Abr!$U$5:$U$605,"Despesa",Abr!$G$5:$G$605,DRE!$D494)</f>
        <v>0</v>
      </c>
      <c r="I494" s="63">
        <f>SUMIFS(Mai!$I$5:$I$605,Mai!$U$5:$U$605,"Despesa",Mai!$G$5:$G$605,DRE!$D494)</f>
        <v>0</v>
      </c>
      <c r="J494" s="63">
        <f>SUMIFS(Jun!$I$5:$I$605,Jun!$U$5:$U$605,"Despesa",Jun!$G$5:$G$605,DRE!$D494)</f>
        <v>0</v>
      </c>
      <c r="K494" s="63">
        <f>SUMIFS(Jul!$I$5:$I$605,Jul!$U$5:$U$605,"Despesa",Jul!$G$5:$G$605,DRE!$D494)</f>
        <v>0</v>
      </c>
      <c r="L494" s="63">
        <f>SUMIFS(Ago!$I$5:$I$605,Ago!$U$5:$U$605,"Despesa",Ago!$G$5:$G$605,DRE!$D494)</f>
        <v>0</v>
      </c>
      <c r="M494" s="63">
        <f>SUMIFS(Set!$I$5:$I$605,Set!$U$5:$U$605,"Despesa",Set!$G$5:$G$605,DRE!$D494)</f>
        <v>0</v>
      </c>
      <c r="N494" s="63">
        <f>SUMIFS(Out!$I$5:$I$605,Out!$U$5:$U$605,"Despesa",Out!$G$5:$G$605,DRE!$D494)</f>
        <v>0</v>
      </c>
      <c r="O494" s="63">
        <f>SUMIFS(Nov!$I$5:$I$605,Nov!$U$5:$U$605,"Despesa",Nov!$G$5:$G$605,DRE!$D494)</f>
        <v>0</v>
      </c>
      <c r="P494" s="63">
        <f>SUMIFS(Dez!$I$5:$I$605,Dez!$U$5:$U$605,"Despesa",Dez!$G$5:$G$605,DRE!$D494)</f>
        <v>0</v>
      </c>
      <c r="Q494" s="63">
        <f t="shared" si="27"/>
        <v>0</v>
      </c>
    </row>
    <row r="495" spans="2:17" ht="28.5" customHeight="1" thickTop="1" thickBot="1" x14ac:dyDescent="0.3">
      <c r="B495" s="85">
        <v>492</v>
      </c>
      <c r="C495" s="46" t="str">
        <f>'PC Despesas'!L73</f>
        <v>5.4.69</v>
      </c>
      <c r="D495" s="47" t="str">
        <f>VLOOKUP(C495,'PC Despesas'!$L$4:$M$103,2,FALSE)</f>
        <v>-</v>
      </c>
      <c r="E495" s="63">
        <f>SUMIFS(Jan!$I$5:$I$605,Jan!$U$5:$U$605,"Despesa",Jan!$G$5:$G$605,DRE!$D495)</f>
        <v>0</v>
      </c>
      <c r="F495" s="63">
        <f>SUMIFS(Fev!$I$5:$I$605,Fev!$U$5:$U$605,"Despesa",Fev!$G$5:$G$605,DRE!$D495)</f>
        <v>0</v>
      </c>
      <c r="G495" s="63">
        <f>SUMIFS(Mar!$I$5:$I$605,Mar!$U$5:$U$605,"Despesa",Mar!$G$5:$G$605,DRE!$D495)</f>
        <v>0</v>
      </c>
      <c r="H495" s="63">
        <f>SUMIFS(Abr!$I$5:$I$605,Abr!$U$5:$U$605,"Despesa",Abr!$G$5:$G$605,DRE!$D495)</f>
        <v>0</v>
      </c>
      <c r="I495" s="63">
        <f>SUMIFS(Mai!$I$5:$I$605,Mai!$U$5:$U$605,"Despesa",Mai!$G$5:$G$605,DRE!$D495)</f>
        <v>0</v>
      </c>
      <c r="J495" s="63">
        <f>SUMIFS(Jun!$I$5:$I$605,Jun!$U$5:$U$605,"Despesa",Jun!$G$5:$G$605,DRE!$D495)</f>
        <v>0</v>
      </c>
      <c r="K495" s="63">
        <f>SUMIFS(Jul!$I$5:$I$605,Jul!$U$5:$U$605,"Despesa",Jul!$G$5:$G$605,DRE!$D495)</f>
        <v>0</v>
      </c>
      <c r="L495" s="63">
        <f>SUMIFS(Ago!$I$5:$I$605,Ago!$U$5:$U$605,"Despesa",Ago!$G$5:$G$605,DRE!$D495)</f>
        <v>0</v>
      </c>
      <c r="M495" s="63">
        <f>SUMIFS(Set!$I$5:$I$605,Set!$U$5:$U$605,"Despesa",Set!$G$5:$G$605,DRE!$D495)</f>
        <v>0</v>
      </c>
      <c r="N495" s="63">
        <f>SUMIFS(Out!$I$5:$I$605,Out!$U$5:$U$605,"Despesa",Out!$G$5:$G$605,DRE!$D495)</f>
        <v>0</v>
      </c>
      <c r="O495" s="63">
        <f>SUMIFS(Nov!$I$5:$I$605,Nov!$U$5:$U$605,"Despesa",Nov!$G$5:$G$605,DRE!$D495)</f>
        <v>0</v>
      </c>
      <c r="P495" s="63">
        <f>SUMIFS(Dez!$I$5:$I$605,Dez!$U$5:$U$605,"Despesa",Dez!$G$5:$G$605,DRE!$D495)</f>
        <v>0</v>
      </c>
      <c r="Q495" s="63">
        <f t="shared" si="27"/>
        <v>0</v>
      </c>
    </row>
    <row r="496" spans="2:17" ht="28.5" customHeight="1" thickTop="1" thickBot="1" x14ac:dyDescent="0.3">
      <c r="B496" s="85">
        <v>493</v>
      </c>
      <c r="C496" s="46" t="str">
        <f>'PC Despesas'!L74</f>
        <v>5.4.70</v>
      </c>
      <c r="D496" s="47" t="str">
        <f>VLOOKUP(C496,'PC Despesas'!$L$4:$M$103,2,FALSE)</f>
        <v>-</v>
      </c>
      <c r="E496" s="63">
        <f>SUMIFS(Jan!$I$5:$I$605,Jan!$U$5:$U$605,"Despesa",Jan!$G$5:$G$605,DRE!$D496)</f>
        <v>0</v>
      </c>
      <c r="F496" s="63">
        <f>SUMIFS(Fev!$I$5:$I$605,Fev!$U$5:$U$605,"Despesa",Fev!$G$5:$G$605,DRE!$D496)</f>
        <v>0</v>
      </c>
      <c r="G496" s="63">
        <f>SUMIFS(Mar!$I$5:$I$605,Mar!$U$5:$U$605,"Despesa",Mar!$G$5:$G$605,DRE!$D496)</f>
        <v>0</v>
      </c>
      <c r="H496" s="63">
        <f>SUMIFS(Abr!$I$5:$I$605,Abr!$U$5:$U$605,"Despesa",Abr!$G$5:$G$605,DRE!$D496)</f>
        <v>0</v>
      </c>
      <c r="I496" s="63">
        <f>SUMIFS(Mai!$I$5:$I$605,Mai!$U$5:$U$605,"Despesa",Mai!$G$5:$G$605,DRE!$D496)</f>
        <v>0</v>
      </c>
      <c r="J496" s="63">
        <f>SUMIFS(Jun!$I$5:$I$605,Jun!$U$5:$U$605,"Despesa",Jun!$G$5:$G$605,DRE!$D496)</f>
        <v>0</v>
      </c>
      <c r="K496" s="63">
        <f>SUMIFS(Jul!$I$5:$I$605,Jul!$U$5:$U$605,"Despesa",Jul!$G$5:$G$605,DRE!$D496)</f>
        <v>0</v>
      </c>
      <c r="L496" s="63">
        <f>SUMIFS(Ago!$I$5:$I$605,Ago!$U$5:$U$605,"Despesa",Ago!$G$5:$G$605,DRE!$D496)</f>
        <v>0</v>
      </c>
      <c r="M496" s="63">
        <f>SUMIFS(Set!$I$5:$I$605,Set!$U$5:$U$605,"Despesa",Set!$G$5:$G$605,DRE!$D496)</f>
        <v>0</v>
      </c>
      <c r="N496" s="63">
        <f>SUMIFS(Out!$I$5:$I$605,Out!$U$5:$U$605,"Despesa",Out!$G$5:$G$605,DRE!$D496)</f>
        <v>0</v>
      </c>
      <c r="O496" s="63">
        <f>SUMIFS(Nov!$I$5:$I$605,Nov!$U$5:$U$605,"Despesa",Nov!$G$5:$G$605,DRE!$D496)</f>
        <v>0</v>
      </c>
      <c r="P496" s="63">
        <f>SUMIFS(Dez!$I$5:$I$605,Dez!$U$5:$U$605,"Despesa",Dez!$G$5:$G$605,DRE!$D496)</f>
        <v>0</v>
      </c>
      <c r="Q496" s="63">
        <f t="shared" si="27"/>
        <v>0</v>
      </c>
    </row>
    <row r="497" spans="2:17" ht="28.5" customHeight="1" thickTop="1" thickBot="1" x14ac:dyDescent="0.3">
      <c r="B497" s="85">
        <v>494</v>
      </c>
      <c r="C497" s="46" t="str">
        <f>'PC Despesas'!L75</f>
        <v>5.4.71</v>
      </c>
      <c r="D497" s="47" t="str">
        <f>VLOOKUP(C497,'PC Despesas'!$L$4:$M$103,2,FALSE)</f>
        <v>-</v>
      </c>
      <c r="E497" s="63">
        <f>SUMIFS(Jan!$I$5:$I$605,Jan!$U$5:$U$605,"Despesa",Jan!$G$5:$G$605,DRE!$D497)</f>
        <v>0</v>
      </c>
      <c r="F497" s="63">
        <f>SUMIFS(Fev!$I$5:$I$605,Fev!$U$5:$U$605,"Despesa",Fev!$G$5:$G$605,DRE!$D497)</f>
        <v>0</v>
      </c>
      <c r="G497" s="63">
        <f>SUMIFS(Mar!$I$5:$I$605,Mar!$U$5:$U$605,"Despesa",Mar!$G$5:$G$605,DRE!$D497)</f>
        <v>0</v>
      </c>
      <c r="H497" s="63">
        <f>SUMIFS(Abr!$I$5:$I$605,Abr!$U$5:$U$605,"Despesa",Abr!$G$5:$G$605,DRE!$D497)</f>
        <v>0</v>
      </c>
      <c r="I497" s="63">
        <f>SUMIFS(Mai!$I$5:$I$605,Mai!$U$5:$U$605,"Despesa",Mai!$G$5:$G$605,DRE!$D497)</f>
        <v>0</v>
      </c>
      <c r="J497" s="63">
        <f>SUMIFS(Jun!$I$5:$I$605,Jun!$U$5:$U$605,"Despesa",Jun!$G$5:$G$605,DRE!$D497)</f>
        <v>0</v>
      </c>
      <c r="K497" s="63">
        <f>SUMIFS(Jul!$I$5:$I$605,Jul!$U$5:$U$605,"Despesa",Jul!$G$5:$G$605,DRE!$D497)</f>
        <v>0</v>
      </c>
      <c r="L497" s="63">
        <f>SUMIFS(Ago!$I$5:$I$605,Ago!$U$5:$U$605,"Despesa",Ago!$G$5:$G$605,DRE!$D497)</f>
        <v>0</v>
      </c>
      <c r="M497" s="63">
        <f>SUMIFS(Set!$I$5:$I$605,Set!$U$5:$U$605,"Despesa",Set!$G$5:$G$605,DRE!$D497)</f>
        <v>0</v>
      </c>
      <c r="N497" s="63">
        <f>SUMIFS(Out!$I$5:$I$605,Out!$U$5:$U$605,"Despesa",Out!$G$5:$G$605,DRE!$D497)</f>
        <v>0</v>
      </c>
      <c r="O497" s="63">
        <f>SUMIFS(Nov!$I$5:$I$605,Nov!$U$5:$U$605,"Despesa",Nov!$G$5:$G$605,DRE!$D497)</f>
        <v>0</v>
      </c>
      <c r="P497" s="63">
        <f>SUMIFS(Dez!$I$5:$I$605,Dez!$U$5:$U$605,"Despesa",Dez!$G$5:$G$605,DRE!$D497)</f>
        <v>0</v>
      </c>
      <c r="Q497" s="63">
        <f t="shared" si="27"/>
        <v>0</v>
      </c>
    </row>
    <row r="498" spans="2:17" ht="28.5" customHeight="1" thickTop="1" thickBot="1" x14ac:dyDescent="0.3">
      <c r="B498" s="85">
        <v>495</v>
      </c>
      <c r="C498" s="46" t="str">
        <f>'PC Despesas'!L76</f>
        <v>5.4.72</v>
      </c>
      <c r="D498" s="47" t="str">
        <f>VLOOKUP(C498,'PC Despesas'!$L$4:$M$103,2,FALSE)</f>
        <v>-</v>
      </c>
      <c r="E498" s="63">
        <f>SUMIFS(Jan!$I$5:$I$605,Jan!$U$5:$U$605,"Despesa",Jan!$G$5:$G$605,DRE!$D498)</f>
        <v>0</v>
      </c>
      <c r="F498" s="63">
        <f>SUMIFS(Fev!$I$5:$I$605,Fev!$U$5:$U$605,"Despesa",Fev!$G$5:$G$605,DRE!$D498)</f>
        <v>0</v>
      </c>
      <c r="G498" s="63">
        <f>SUMIFS(Mar!$I$5:$I$605,Mar!$U$5:$U$605,"Despesa",Mar!$G$5:$G$605,DRE!$D498)</f>
        <v>0</v>
      </c>
      <c r="H498" s="63">
        <f>SUMIFS(Abr!$I$5:$I$605,Abr!$U$5:$U$605,"Despesa",Abr!$G$5:$G$605,DRE!$D498)</f>
        <v>0</v>
      </c>
      <c r="I498" s="63">
        <f>SUMIFS(Mai!$I$5:$I$605,Mai!$U$5:$U$605,"Despesa",Mai!$G$5:$G$605,DRE!$D498)</f>
        <v>0</v>
      </c>
      <c r="J498" s="63">
        <f>SUMIFS(Jun!$I$5:$I$605,Jun!$U$5:$U$605,"Despesa",Jun!$G$5:$G$605,DRE!$D498)</f>
        <v>0</v>
      </c>
      <c r="K498" s="63">
        <f>SUMIFS(Jul!$I$5:$I$605,Jul!$U$5:$U$605,"Despesa",Jul!$G$5:$G$605,DRE!$D498)</f>
        <v>0</v>
      </c>
      <c r="L498" s="63">
        <f>SUMIFS(Ago!$I$5:$I$605,Ago!$U$5:$U$605,"Despesa",Ago!$G$5:$G$605,DRE!$D498)</f>
        <v>0</v>
      </c>
      <c r="M498" s="63">
        <f>SUMIFS(Set!$I$5:$I$605,Set!$U$5:$U$605,"Despesa",Set!$G$5:$G$605,DRE!$D498)</f>
        <v>0</v>
      </c>
      <c r="N498" s="63">
        <f>SUMIFS(Out!$I$5:$I$605,Out!$U$5:$U$605,"Despesa",Out!$G$5:$G$605,DRE!$D498)</f>
        <v>0</v>
      </c>
      <c r="O498" s="63">
        <f>SUMIFS(Nov!$I$5:$I$605,Nov!$U$5:$U$605,"Despesa",Nov!$G$5:$G$605,DRE!$D498)</f>
        <v>0</v>
      </c>
      <c r="P498" s="63">
        <f>SUMIFS(Dez!$I$5:$I$605,Dez!$U$5:$U$605,"Despesa",Dez!$G$5:$G$605,DRE!$D498)</f>
        <v>0</v>
      </c>
      <c r="Q498" s="63">
        <f t="shared" si="27"/>
        <v>0</v>
      </c>
    </row>
    <row r="499" spans="2:17" ht="28.5" customHeight="1" thickTop="1" thickBot="1" x14ac:dyDescent="0.3">
      <c r="B499" s="85">
        <v>496</v>
      </c>
      <c r="C499" s="46" t="str">
        <f>'PC Despesas'!L77</f>
        <v>5.4.73</v>
      </c>
      <c r="D499" s="47" t="str">
        <f>VLOOKUP(C499,'PC Despesas'!$L$4:$M$103,2,FALSE)</f>
        <v>-</v>
      </c>
      <c r="E499" s="63">
        <f>SUMIFS(Jan!$I$5:$I$605,Jan!$U$5:$U$605,"Despesa",Jan!$G$5:$G$605,DRE!$D499)</f>
        <v>0</v>
      </c>
      <c r="F499" s="63">
        <f>SUMIFS(Fev!$I$5:$I$605,Fev!$U$5:$U$605,"Despesa",Fev!$G$5:$G$605,DRE!$D499)</f>
        <v>0</v>
      </c>
      <c r="G499" s="63">
        <f>SUMIFS(Mar!$I$5:$I$605,Mar!$U$5:$U$605,"Despesa",Mar!$G$5:$G$605,DRE!$D499)</f>
        <v>0</v>
      </c>
      <c r="H499" s="63">
        <f>SUMIFS(Abr!$I$5:$I$605,Abr!$U$5:$U$605,"Despesa",Abr!$G$5:$G$605,DRE!$D499)</f>
        <v>0</v>
      </c>
      <c r="I499" s="63">
        <f>SUMIFS(Mai!$I$5:$I$605,Mai!$U$5:$U$605,"Despesa",Mai!$G$5:$G$605,DRE!$D499)</f>
        <v>0</v>
      </c>
      <c r="J499" s="63">
        <f>SUMIFS(Jun!$I$5:$I$605,Jun!$U$5:$U$605,"Despesa",Jun!$G$5:$G$605,DRE!$D499)</f>
        <v>0</v>
      </c>
      <c r="K499" s="63">
        <f>SUMIFS(Jul!$I$5:$I$605,Jul!$U$5:$U$605,"Despesa",Jul!$G$5:$G$605,DRE!$D499)</f>
        <v>0</v>
      </c>
      <c r="L499" s="63">
        <f>SUMIFS(Ago!$I$5:$I$605,Ago!$U$5:$U$605,"Despesa",Ago!$G$5:$G$605,DRE!$D499)</f>
        <v>0</v>
      </c>
      <c r="M499" s="63">
        <f>SUMIFS(Set!$I$5:$I$605,Set!$U$5:$U$605,"Despesa",Set!$G$5:$G$605,DRE!$D499)</f>
        <v>0</v>
      </c>
      <c r="N499" s="63">
        <f>SUMIFS(Out!$I$5:$I$605,Out!$U$5:$U$605,"Despesa",Out!$G$5:$G$605,DRE!$D499)</f>
        <v>0</v>
      </c>
      <c r="O499" s="63">
        <f>SUMIFS(Nov!$I$5:$I$605,Nov!$U$5:$U$605,"Despesa",Nov!$G$5:$G$605,DRE!$D499)</f>
        <v>0</v>
      </c>
      <c r="P499" s="63">
        <f>SUMIFS(Dez!$I$5:$I$605,Dez!$U$5:$U$605,"Despesa",Dez!$G$5:$G$605,DRE!$D499)</f>
        <v>0</v>
      </c>
      <c r="Q499" s="63">
        <f t="shared" si="27"/>
        <v>0</v>
      </c>
    </row>
    <row r="500" spans="2:17" ht="28.5" customHeight="1" thickTop="1" thickBot="1" x14ac:dyDescent="0.3">
      <c r="B500" s="85">
        <v>497</v>
      </c>
      <c r="C500" s="46" t="str">
        <f>'PC Despesas'!L78</f>
        <v>5.4.74</v>
      </c>
      <c r="D500" s="47" t="str">
        <f>VLOOKUP(C500,'PC Despesas'!$L$4:$M$103,2,FALSE)</f>
        <v>-</v>
      </c>
      <c r="E500" s="63">
        <f>SUMIFS(Jan!$I$5:$I$605,Jan!$U$5:$U$605,"Despesa",Jan!$G$5:$G$605,DRE!$D500)</f>
        <v>0</v>
      </c>
      <c r="F500" s="63">
        <f>SUMIFS(Fev!$I$5:$I$605,Fev!$U$5:$U$605,"Despesa",Fev!$G$5:$G$605,DRE!$D500)</f>
        <v>0</v>
      </c>
      <c r="G500" s="63">
        <f>SUMIFS(Mar!$I$5:$I$605,Mar!$U$5:$U$605,"Despesa",Mar!$G$5:$G$605,DRE!$D500)</f>
        <v>0</v>
      </c>
      <c r="H500" s="63">
        <f>SUMIFS(Abr!$I$5:$I$605,Abr!$U$5:$U$605,"Despesa",Abr!$G$5:$G$605,DRE!$D500)</f>
        <v>0</v>
      </c>
      <c r="I500" s="63">
        <f>SUMIFS(Mai!$I$5:$I$605,Mai!$U$5:$U$605,"Despesa",Mai!$G$5:$G$605,DRE!$D500)</f>
        <v>0</v>
      </c>
      <c r="J500" s="63">
        <f>SUMIFS(Jun!$I$5:$I$605,Jun!$U$5:$U$605,"Despesa",Jun!$G$5:$G$605,DRE!$D500)</f>
        <v>0</v>
      </c>
      <c r="K500" s="63">
        <f>SUMIFS(Jul!$I$5:$I$605,Jul!$U$5:$U$605,"Despesa",Jul!$G$5:$G$605,DRE!$D500)</f>
        <v>0</v>
      </c>
      <c r="L500" s="63">
        <f>SUMIFS(Ago!$I$5:$I$605,Ago!$U$5:$U$605,"Despesa",Ago!$G$5:$G$605,DRE!$D500)</f>
        <v>0</v>
      </c>
      <c r="M500" s="63">
        <f>SUMIFS(Set!$I$5:$I$605,Set!$U$5:$U$605,"Despesa",Set!$G$5:$G$605,DRE!$D500)</f>
        <v>0</v>
      </c>
      <c r="N500" s="63">
        <f>SUMIFS(Out!$I$5:$I$605,Out!$U$5:$U$605,"Despesa",Out!$G$5:$G$605,DRE!$D500)</f>
        <v>0</v>
      </c>
      <c r="O500" s="63">
        <f>SUMIFS(Nov!$I$5:$I$605,Nov!$U$5:$U$605,"Despesa",Nov!$G$5:$G$605,DRE!$D500)</f>
        <v>0</v>
      </c>
      <c r="P500" s="63">
        <f>SUMIFS(Dez!$I$5:$I$605,Dez!$U$5:$U$605,"Despesa",Dez!$G$5:$G$605,DRE!$D500)</f>
        <v>0</v>
      </c>
      <c r="Q500" s="63">
        <f t="shared" si="27"/>
        <v>0</v>
      </c>
    </row>
    <row r="501" spans="2:17" ht="28.5" customHeight="1" thickTop="1" thickBot="1" x14ac:dyDescent="0.3">
      <c r="B501" s="85">
        <v>498</v>
      </c>
      <c r="C501" s="46" t="str">
        <f>'PC Despesas'!L79</f>
        <v>5.4.75</v>
      </c>
      <c r="D501" s="47" t="str">
        <f>VLOOKUP(C501,'PC Despesas'!$L$4:$M$103,2,FALSE)</f>
        <v>-</v>
      </c>
      <c r="E501" s="63">
        <f>SUMIFS(Jan!$I$5:$I$605,Jan!$U$5:$U$605,"Despesa",Jan!$G$5:$G$605,DRE!$D501)</f>
        <v>0</v>
      </c>
      <c r="F501" s="63">
        <f>SUMIFS(Fev!$I$5:$I$605,Fev!$U$5:$U$605,"Despesa",Fev!$G$5:$G$605,DRE!$D501)</f>
        <v>0</v>
      </c>
      <c r="G501" s="63">
        <f>SUMIFS(Mar!$I$5:$I$605,Mar!$U$5:$U$605,"Despesa",Mar!$G$5:$G$605,DRE!$D501)</f>
        <v>0</v>
      </c>
      <c r="H501" s="63">
        <f>SUMIFS(Abr!$I$5:$I$605,Abr!$U$5:$U$605,"Despesa",Abr!$G$5:$G$605,DRE!$D501)</f>
        <v>0</v>
      </c>
      <c r="I501" s="63">
        <f>SUMIFS(Mai!$I$5:$I$605,Mai!$U$5:$U$605,"Despesa",Mai!$G$5:$G$605,DRE!$D501)</f>
        <v>0</v>
      </c>
      <c r="J501" s="63">
        <f>SUMIFS(Jun!$I$5:$I$605,Jun!$U$5:$U$605,"Despesa",Jun!$G$5:$G$605,DRE!$D501)</f>
        <v>0</v>
      </c>
      <c r="K501" s="63">
        <f>SUMIFS(Jul!$I$5:$I$605,Jul!$U$5:$U$605,"Despesa",Jul!$G$5:$G$605,DRE!$D501)</f>
        <v>0</v>
      </c>
      <c r="L501" s="63">
        <f>SUMIFS(Ago!$I$5:$I$605,Ago!$U$5:$U$605,"Despesa",Ago!$G$5:$G$605,DRE!$D501)</f>
        <v>0</v>
      </c>
      <c r="M501" s="63">
        <f>SUMIFS(Set!$I$5:$I$605,Set!$U$5:$U$605,"Despesa",Set!$G$5:$G$605,DRE!$D501)</f>
        <v>0</v>
      </c>
      <c r="N501" s="63">
        <f>SUMIFS(Out!$I$5:$I$605,Out!$U$5:$U$605,"Despesa",Out!$G$5:$G$605,DRE!$D501)</f>
        <v>0</v>
      </c>
      <c r="O501" s="63">
        <f>SUMIFS(Nov!$I$5:$I$605,Nov!$U$5:$U$605,"Despesa",Nov!$G$5:$G$605,DRE!$D501)</f>
        <v>0</v>
      </c>
      <c r="P501" s="63">
        <f>SUMIFS(Dez!$I$5:$I$605,Dez!$U$5:$U$605,"Despesa",Dez!$G$5:$G$605,DRE!$D501)</f>
        <v>0</v>
      </c>
      <c r="Q501" s="63">
        <f t="shared" si="27"/>
        <v>0</v>
      </c>
    </row>
    <row r="502" spans="2:17" ht="28.5" customHeight="1" thickTop="1" thickBot="1" x14ac:dyDescent="0.3">
      <c r="B502" s="85">
        <v>499</v>
      </c>
      <c r="C502" s="46" t="str">
        <f>'PC Despesas'!L80</f>
        <v>5.4.76</v>
      </c>
      <c r="D502" s="47" t="str">
        <f>VLOOKUP(C502,'PC Despesas'!$L$4:$M$103,2,FALSE)</f>
        <v>-</v>
      </c>
      <c r="E502" s="63">
        <f>SUMIFS(Jan!$I$5:$I$605,Jan!$U$5:$U$605,"Despesa",Jan!$G$5:$G$605,DRE!$D502)</f>
        <v>0</v>
      </c>
      <c r="F502" s="63">
        <f>SUMIFS(Fev!$I$5:$I$605,Fev!$U$5:$U$605,"Despesa",Fev!$G$5:$G$605,DRE!$D502)</f>
        <v>0</v>
      </c>
      <c r="G502" s="63">
        <f>SUMIFS(Mar!$I$5:$I$605,Mar!$U$5:$U$605,"Despesa",Mar!$G$5:$G$605,DRE!$D502)</f>
        <v>0</v>
      </c>
      <c r="H502" s="63">
        <f>SUMIFS(Abr!$I$5:$I$605,Abr!$U$5:$U$605,"Despesa",Abr!$G$5:$G$605,DRE!$D502)</f>
        <v>0</v>
      </c>
      <c r="I502" s="63">
        <f>SUMIFS(Mai!$I$5:$I$605,Mai!$U$5:$U$605,"Despesa",Mai!$G$5:$G$605,DRE!$D502)</f>
        <v>0</v>
      </c>
      <c r="J502" s="63">
        <f>SUMIFS(Jun!$I$5:$I$605,Jun!$U$5:$U$605,"Despesa",Jun!$G$5:$G$605,DRE!$D502)</f>
        <v>0</v>
      </c>
      <c r="K502" s="63">
        <f>SUMIFS(Jul!$I$5:$I$605,Jul!$U$5:$U$605,"Despesa",Jul!$G$5:$G$605,DRE!$D502)</f>
        <v>0</v>
      </c>
      <c r="L502" s="63">
        <f>SUMIFS(Ago!$I$5:$I$605,Ago!$U$5:$U$605,"Despesa",Ago!$G$5:$G$605,DRE!$D502)</f>
        <v>0</v>
      </c>
      <c r="M502" s="63">
        <f>SUMIFS(Set!$I$5:$I$605,Set!$U$5:$U$605,"Despesa",Set!$G$5:$G$605,DRE!$D502)</f>
        <v>0</v>
      </c>
      <c r="N502" s="63">
        <f>SUMIFS(Out!$I$5:$I$605,Out!$U$5:$U$605,"Despesa",Out!$G$5:$G$605,DRE!$D502)</f>
        <v>0</v>
      </c>
      <c r="O502" s="63">
        <f>SUMIFS(Nov!$I$5:$I$605,Nov!$U$5:$U$605,"Despesa",Nov!$G$5:$G$605,DRE!$D502)</f>
        <v>0</v>
      </c>
      <c r="P502" s="63">
        <f>SUMIFS(Dez!$I$5:$I$605,Dez!$U$5:$U$605,"Despesa",Dez!$G$5:$G$605,DRE!$D502)</f>
        <v>0</v>
      </c>
      <c r="Q502" s="63">
        <f t="shared" si="27"/>
        <v>0</v>
      </c>
    </row>
    <row r="503" spans="2:17" ht="28.5" customHeight="1" thickTop="1" thickBot="1" x14ac:dyDescent="0.3">
      <c r="B503" s="85">
        <v>500</v>
      </c>
      <c r="C503" s="46" t="str">
        <f>'PC Despesas'!L81</f>
        <v>5.4.77</v>
      </c>
      <c r="D503" s="47" t="str">
        <f>VLOOKUP(C503,'PC Despesas'!$L$4:$M$103,2,FALSE)</f>
        <v>-</v>
      </c>
      <c r="E503" s="63">
        <f>SUMIFS(Jan!$I$5:$I$605,Jan!$U$5:$U$605,"Despesa",Jan!$G$5:$G$605,DRE!$D503)</f>
        <v>0</v>
      </c>
      <c r="F503" s="63">
        <f>SUMIFS(Fev!$I$5:$I$605,Fev!$U$5:$U$605,"Despesa",Fev!$G$5:$G$605,DRE!$D503)</f>
        <v>0</v>
      </c>
      <c r="G503" s="63">
        <f>SUMIFS(Mar!$I$5:$I$605,Mar!$U$5:$U$605,"Despesa",Mar!$G$5:$G$605,DRE!$D503)</f>
        <v>0</v>
      </c>
      <c r="H503" s="63">
        <f>SUMIFS(Abr!$I$5:$I$605,Abr!$U$5:$U$605,"Despesa",Abr!$G$5:$G$605,DRE!$D503)</f>
        <v>0</v>
      </c>
      <c r="I503" s="63">
        <f>SUMIFS(Mai!$I$5:$I$605,Mai!$U$5:$U$605,"Despesa",Mai!$G$5:$G$605,DRE!$D503)</f>
        <v>0</v>
      </c>
      <c r="J503" s="63">
        <f>SUMIFS(Jun!$I$5:$I$605,Jun!$U$5:$U$605,"Despesa",Jun!$G$5:$G$605,DRE!$D503)</f>
        <v>0</v>
      </c>
      <c r="K503" s="63">
        <f>SUMIFS(Jul!$I$5:$I$605,Jul!$U$5:$U$605,"Despesa",Jul!$G$5:$G$605,DRE!$D503)</f>
        <v>0</v>
      </c>
      <c r="L503" s="63">
        <f>SUMIFS(Ago!$I$5:$I$605,Ago!$U$5:$U$605,"Despesa",Ago!$G$5:$G$605,DRE!$D503)</f>
        <v>0</v>
      </c>
      <c r="M503" s="63">
        <f>SUMIFS(Set!$I$5:$I$605,Set!$U$5:$U$605,"Despesa",Set!$G$5:$G$605,DRE!$D503)</f>
        <v>0</v>
      </c>
      <c r="N503" s="63">
        <f>SUMIFS(Out!$I$5:$I$605,Out!$U$5:$U$605,"Despesa",Out!$G$5:$G$605,DRE!$D503)</f>
        <v>0</v>
      </c>
      <c r="O503" s="63">
        <f>SUMIFS(Nov!$I$5:$I$605,Nov!$U$5:$U$605,"Despesa",Nov!$G$5:$G$605,DRE!$D503)</f>
        <v>0</v>
      </c>
      <c r="P503" s="63">
        <f>SUMIFS(Dez!$I$5:$I$605,Dez!$U$5:$U$605,"Despesa",Dez!$G$5:$G$605,DRE!$D503)</f>
        <v>0</v>
      </c>
      <c r="Q503" s="63">
        <f t="shared" si="27"/>
        <v>0</v>
      </c>
    </row>
    <row r="504" spans="2:17" ht="28.5" customHeight="1" thickTop="1" thickBot="1" x14ac:dyDescent="0.3">
      <c r="B504" s="85">
        <v>501</v>
      </c>
      <c r="C504" s="46" t="str">
        <f>'PC Despesas'!L82</f>
        <v>5.4.78</v>
      </c>
      <c r="D504" s="47" t="str">
        <f>VLOOKUP(C504,'PC Despesas'!$L$4:$M$103,2,FALSE)</f>
        <v>-</v>
      </c>
      <c r="E504" s="63">
        <f>SUMIFS(Jan!$I$5:$I$605,Jan!$U$5:$U$605,"Despesa",Jan!$G$5:$G$605,DRE!$D504)</f>
        <v>0</v>
      </c>
      <c r="F504" s="63">
        <f>SUMIFS(Fev!$I$5:$I$605,Fev!$U$5:$U$605,"Despesa",Fev!$G$5:$G$605,DRE!$D504)</f>
        <v>0</v>
      </c>
      <c r="G504" s="63">
        <f>SUMIFS(Mar!$I$5:$I$605,Mar!$U$5:$U$605,"Despesa",Mar!$G$5:$G$605,DRE!$D504)</f>
        <v>0</v>
      </c>
      <c r="H504" s="63">
        <f>SUMIFS(Abr!$I$5:$I$605,Abr!$U$5:$U$605,"Despesa",Abr!$G$5:$G$605,DRE!$D504)</f>
        <v>0</v>
      </c>
      <c r="I504" s="63">
        <f>SUMIFS(Mai!$I$5:$I$605,Mai!$U$5:$U$605,"Despesa",Mai!$G$5:$G$605,DRE!$D504)</f>
        <v>0</v>
      </c>
      <c r="J504" s="63">
        <f>SUMIFS(Jun!$I$5:$I$605,Jun!$U$5:$U$605,"Despesa",Jun!$G$5:$G$605,DRE!$D504)</f>
        <v>0</v>
      </c>
      <c r="K504" s="63">
        <f>SUMIFS(Jul!$I$5:$I$605,Jul!$U$5:$U$605,"Despesa",Jul!$G$5:$G$605,DRE!$D504)</f>
        <v>0</v>
      </c>
      <c r="L504" s="63">
        <f>SUMIFS(Ago!$I$5:$I$605,Ago!$U$5:$U$605,"Despesa",Ago!$G$5:$G$605,DRE!$D504)</f>
        <v>0</v>
      </c>
      <c r="M504" s="63">
        <f>SUMIFS(Set!$I$5:$I$605,Set!$U$5:$U$605,"Despesa",Set!$G$5:$G$605,DRE!$D504)</f>
        <v>0</v>
      </c>
      <c r="N504" s="63">
        <f>SUMIFS(Out!$I$5:$I$605,Out!$U$5:$U$605,"Despesa",Out!$G$5:$G$605,DRE!$D504)</f>
        <v>0</v>
      </c>
      <c r="O504" s="63">
        <f>SUMIFS(Nov!$I$5:$I$605,Nov!$U$5:$U$605,"Despesa",Nov!$G$5:$G$605,DRE!$D504)</f>
        <v>0</v>
      </c>
      <c r="P504" s="63">
        <f>SUMIFS(Dez!$I$5:$I$605,Dez!$U$5:$U$605,"Despesa",Dez!$G$5:$G$605,DRE!$D504)</f>
        <v>0</v>
      </c>
      <c r="Q504" s="63">
        <f t="shared" si="27"/>
        <v>0</v>
      </c>
    </row>
    <row r="505" spans="2:17" ht="28.5" customHeight="1" thickTop="1" thickBot="1" x14ac:dyDescent="0.3">
      <c r="B505" s="85">
        <v>502</v>
      </c>
      <c r="C505" s="46" t="str">
        <f>'PC Despesas'!L83</f>
        <v>5.4.79</v>
      </c>
      <c r="D505" s="47" t="str">
        <f>VLOOKUP(C505,'PC Despesas'!$L$4:$M$103,2,FALSE)</f>
        <v>-</v>
      </c>
      <c r="E505" s="63">
        <f>SUMIFS(Jan!$I$5:$I$605,Jan!$U$5:$U$605,"Despesa",Jan!$G$5:$G$605,DRE!$D505)</f>
        <v>0</v>
      </c>
      <c r="F505" s="63">
        <f>SUMIFS(Fev!$I$5:$I$605,Fev!$U$5:$U$605,"Despesa",Fev!$G$5:$G$605,DRE!$D505)</f>
        <v>0</v>
      </c>
      <c r="G505" s="63">
        <f>SUMIFS(Mar!$I$5:$I$605,Mar!$U$5:$U$605,"Despesa",Mar!$G$5:$G$605,DRE!$D505)</f>
        <v>0</v>
      </c>
      <c r="H505" s="63">
        <f>SUMIFS(Abr!$I$5:$I$605,Abr!$U$5:$U$605,"Despesa",Abr!$G$5:$G$605,DRE!$D505)</f>
        <v>0</v>
      </c>
      <c r="I505" s="63">
        <f>SUMIFS(Mai!$I$5:$I$605,Mai!$U$5:$U$605,"Despesa",Mai!$G$5:$G$605,DRE!$D505)</f>
        <v>0</v>
      </c>
      <c r="J505" s="63">
        <f>SUMIFS(Jun!$I$5:$I$605,Jun!$U$5:$U$605,"Despesa",Jun!$G$5:$G$605,DRE!$D505)</f>
        <v>0</v>
      </c>
      <c r="K505" s="63">
        <f>SUMIFS(Jul!$I$5:$I$605,Jul!$U$5:$U$605,"Despesa",Jul!$G$5:$G$605,DRE!$D505)</f>
        <v>0</v>
      </c>
      <c r="L505" s="63">
        <f>SUMIFS(Ago!$I$5:$I$605,Ago!$U$5:$U$605,"Despesa",Ago!$G$5:$G$605,DRE!$D505)</f>
        <v>0</v>
      </c>
      <c r="M505" s="63">
        <f>SUMIFS(Set!$I$5:$I$605,Set!$U$5:$U$605,"Despesa",Set!$G$5:$G$605,DRE!$D505)</f>
        <v>0</v>
      </c>
      <c r="N505" s="63">
        <f>SUMIFS(Out!$I$5:$I$605,Out!$U$5:$U$605,"Despesa",Out!$G$5:$G$605,DRE!$D505)</f>
        <v>0</v>
      </c>
      <c r="O505" s="63">
        <f>SUMIFS(Nov!$I$5:$I$605,Nov!$U$5:$U$605,"Despesa",Nov!$G$5:$G$605,DRE!$D505)</f>
        <v>0</v>
      </c>
      <c r="P505" s="63">
        <f>SUMIFS(Dez!$I$5:$I$605,Dez!$U$5:$U$605,"Despesa",Dez!$G$5:$G$605,DRE!$D505)</f>
        <v>0</v>
      </c>
      <c r="Q505" s="63">
        <f t="shared" si="27"/>
        <v>0</v>
      </c>
    </row>
    <row r="506" spans="2:17" ht="28.5" customHeight="1" thickTop="1" thickBot="1" x14ac:dyDescent="0.3">
      <c r="B506" s="85">
        <v>503</v>
      </c>
      <c r="C506" s="46" t="str">
        <f>'PC Despesas'!L84</f>
        <v>5.4.80</v>
      </c>
      <c r="D506" s="47" t="str">
        <f>VLOOKUP(C506,'PC Despesas'!$L$4:$M$103,2,FALSE)</f>
        <v>-</v>
      </c>
      <c r="E506" s="63">
        <f>SUMIFS(Jan!$I$5:$I$605,Jan!$U$5:$U$605,"Despesa",Jan!$G$5:$G$605,DRE!$D506)</f>
        <v>0</v>
      </c>
      <c r="F506" s="63">
        <f>SUMIFS(Fev!$I$5:$I$605,Fev!$U$5:$U$605,"Despesa",Fev!$G$5:$G$605,DRE!$D506)</f>
        <v>0</v>
      </c>
      <c r="G506" s="63">
        <f>SUMIFS(Mar!$I$5:$I$605,Mar!$U$5:$U$605,"Despesa",Mar!$G$5:$G$605,DRE!$D506)</f>
        <v>0</v>
      </c>
      <c r="H506" s="63">
        <f>SUMIFS(Abr!$I$5:$I$605,Abr!$U$5:$U$605,"Despesa",Abr!$G$5:$G$605,DRE!$D506)</f>
        <v>0</v>
      </c>
      <c r="I506" s="63">
        <f>SUMIFS(Mai!$I$5:$I$605,Mai!$U$5:$U$605,"Despesa",Mai!$G$5:$G$605,DRE!$D506)</f>
        <v>0</v>
      </c>
      <c r="J506" s="63">
        <f>SUMIFS(Jun!$I$5:$I$605,Jun!$U$5:$U$605,"Despesa",Jun!$G$5:$G$605,DRE!$D506)</f>
        <v>0</v>
      </c>
      <c r="K506" s="63">
        <f>SUMIFS(Jul!$I$5:$I$605,Jul!$U$5:$U$605,"Despesa",Jul!$G$5:$G$605,DRE!$D506)</f>
        <v>0</v>
      </c>
      <c r="L506" s="63">
        <f>SUMIFS(Ago!$I$5:$I$605,Ago!$U$5:$U$605,"Despesa",Ago!$G$5:$G$605,DRE!$D506)</f>
        <v>0</v>
      </c>
      <c r="M506" s="63">
        <f>SUMIFS(Set!$I$5:$I$605,Set!$U$5:$U$605,"Despesa",Set!$G$5:$G$605,DRE!$D506)</f>
        <v>0</v>
      </c>
      <c r="N506" s="63">
        <f>SUMIFS(Out!$I$5:$I$605,Out!$U$5:$U$605,"Despesa",Out!$G$5:$G$605,DRE!$D506)</f>
        <v>0</v>
      </c>
      <c r="O506" s="63">
        <f>SUMIFS(Nov!$I$5:$I$605,Nov!$U$5:$U$605,"Despesa",Nov!$G$5:$G$605,DRE!$D506)</f>
        <v>0</v>
      </c>
      <c r="P506" s="63">
        <f>SUMIFS(Dez!$I$5:$I$605,Dez!$U$5:$U$605,"Despesa",Dez!$G$5:$G$605,DRE!$D506)</f>
        <v>0</v>
      </c>
      <c r="Q506" s="63">
        <f t="shared" si="27"/>
        <v>0</v>
      </c>
    </row>
    <row r="507" spans="2:17" ht="28.5" customHeight="1" thickTop="1" thickBot="1" x14ac:dyDescent="0.3">
      <c r="B507" s="85">
        <v>504</v>
      </c>
      <c r="C507" s="46" t="str">
        <f>'PC Despesas'!L85</f>
        <v>5.4.81</v>
      </c>
      <c r="D507" s="47" t="str">
        <f>VLOOKUP(C507,'PC Despesas'!$L$4:$M$103,2,FALSE)</f>
        <v>-</v>
      </c>
      <c r="E507" s="63">
        <f>SUMIFS(Jan!$I$5:$I$605,Jan!$U$5:$U$605,"Despesa",Jan!$G$5:$G$605,DRE!$D507)</f>
        <v>0</v>
      </c>
      <c r="F507" s="63">
        <f>SUMIFS(Fev!$I$5:$I$605,Fev!$U$5:$U$605,"Despesa",Fev!$G$5:$G$605,DRE!$D507)</f>
        <v>0</v>
      </c>
      <c r="G507" s="63">
        <f>SUMIFS(Mar!$I$5:$I$605,Mar!$U$5:$U$605,"Despesa",Mar!$G$5:$G$605,DRE!$D507)</f>
        <v>0</v>
      </c>
      <c r="H507" s="63">
        <f>SUMIFS(Abr!$I$5:$I$605,Abr!$U$5:$U$605,"Despesa",Abr!$G$5:$G$605,DRE!$D507)</f>
        <v>0</v>
      </c>
      <c r="I507" s="63">
        <f>SUMIFS(Mai!$I$5:$I$605,Mai!$U$5:$U$605,"Despesa",Mai!$G$5:$G$605,DRE!$D507)</f>
        <v>0</v>
      </c>
      <c r="J507" s="63">
        <f>SUMIFS(Jun!$I$5:$I$605,Jun!$U$5:$U$605,"Despesa",Jun!$G$5:$G$605,DRE!$D507)</f>
        <v>0</v>
      </c>
      <c r="K507" s="63">
        <f>SUMIFS(Jul!$I$5:$I$605,Jul!$U$5:$U$605,"Despesa",Jul!$G$5:$G$605,DRE!$D507)</f>
        <v>0</v>
      </c>
      <c r="L507" s="63">
        <f>SUMIFS(Ago!$I$5:$I$605,Ago!$U$5:$U$605,"Despesa",Ago!$G$5:$G$605,DRE!$D507)</f>
        <v>0</v>
      </c>
      <c r="M507" s="63">
        <f>SUMIFS(Set!$I$5:$I$605,Set!$U$5:$U$605,"Despesa",Set!$G$5:$G$605,DRE!$D507)</f>
        <v>0</v>
      </c>
      <c r="N507" s="63">
        <f>SUMIFS(Out!$I$5:$I$605,Out!$U$5:$U$605,"Despesa",Out!$G$5:$G$605,DRE!$D507)</f>
        <v>0</v>
      </c>
      <c r="O507" s="63">
        <f>SUMIFS(Nov!$I$5:$I$605,Nov!$U$5:$U$605,"Despesa",Nov!$G$5:$G$605,DRE!$D507)</f>
        <v>0</v>
      </c>
      <c r="P507" s="63">
        <f>SUMIFS(Dez!$I$5:$I$605,Dez!$U$5:$U$605,"Despesa",Dez!$G$5:$G$605,DRE!$D507)</f>
        <v>0</v>
      </c>
      <c r="Q507" s="63">
        <f t="shared" si="27"/>
        <v>0</v>
      </c>
    </row>
    <row r="508" spans="2:17" ht="28.5" customHeight="1" thickTop="1" thickBot="1" x14ac:dyDescent="0.3">
      <c r="B508" s="85">
        <v>505</v>
      </c>
      <c r="C508" s="46" t="str">
        <f>'PC Despesas'!L86</f>
        <v>5.4.82</v>
      </c>
      <c r="D508" s="47" t="str">
        <f>VLOOKUP(C508,'PC Despesas'!$L$4:$M$103,2,FALSE)</f>
        <v>-</v>
      </c>
      <c r="E508" s="63">
        <f>SUMIFS(Jan!$I$5:$I$605,Jan!$U$5:$U$605,"Despesa",Jan!$G$5:$G$605,DRE!$D508)</f>
        <v>0</v>
      </c>
      <c r="F508" s="63">
        <f>SUMIFS(Fev!$I$5:$I$605,Fev!$U$5:$U$605,"Despesa",Fev!$G$5:$G$605,DRE!$D508)</f>
        <v>0</v>
      </c>
      <c r="G508" s="63">
        <f>SUMIFS(Mar!$I$5:$I$605,Mar!$U$5:$U$605,"Despesa",Mar!$G$5:$G$605,DRE!$D508)</f>
        <v>0</v>
      </c>
      <c r="H508" s="63">
        <f>SUMIFS(Abr!$I$5:$I$605,Abr!$U$5:$U$605,"Despesa",Abr!$G$5:$G$605,DRE!$D508)</f>
        <v>0</v>
      </c>
      <c r="I508" s="63">
        <f>SUMIFS(Mai!$I$5:$I$605,Mai!$U$5:$U$605,"Despesa",Mai!$G$5:$G$605,DRE!$D508)</f>
        <v>0</v>
      </c>
      <c r="J508" s="63">
        <f>SUMIFS(Jun!$I$5:$I$605,Jun!$U$5:$U$605,"Despesa",Jun!$G$5:$G$605,DRE!$D508)</f>
        <v>0</v>
      </c>
      <c r="K508" s="63">
        <f>SUMIFS(Jul!$I$5:$I$605,Jul!$U$5:$U$605,"Despesa",Jul!$G$5:$G$605,DRE!$D508)</f>
        <v>0</v>
      </c>
      <c r="L508" s="63">
        <f>SUMIFS(Ago!$I$5:$I$605,Ago!$U$5:$U$605,"Despesa",Ago!$G$5:$G$605,DRE!$D508)</f>
        <v>0</v>
      </c>
      <c r="M508" s="63">
        <f>SUMIFS(Set!$I$5:$I$605,Set!$U$5:$U$605,"Despesa",Set!$G$5:$G$605,DRE!$D508)</f>
        <v>0</v>
      </c>
      <c r="N508" s="63">
        <f>SUMIFS(Out!$I$5:$I$605,Out!$U$5:$U$605,"Despesa",Out!$G$5:$G$605,DRE!$D508)</f>
        <v>0</v>
      </c>
      <c r="O508" s="63">
        <f>SUMIFS(Nov!$I$5:$I$605,Nov!$U$5:$U$605,"Despesa",Nov!$G$5:$G$605,DRE!$D508)</f>
        <v>0</v>
      </c>
      <c r="P508" s="63">
        <f>SUMIFS(Dez!$I$5:$I$605,Dez!$U$5:$U$605,"Despesa",Dez!$G$5:$G$605,DRE!$D508)</f>
        <v>0</v>
      </c>
      <c r="Q508" s="63">
        <f t="shared" si="27"/>
        <v>0</v>
      </c>
    </row>
    <row r="509" spans="2:17" ht="28.5" customHeight="1" thickTop="1" thickBot="1" x14ac:dyDescent="0.3">
      <c r="B509" s="85">
        <v>506</v>
      </c>
      <c r="C509" s="46" t="str">
        <f>'PC Despesas'!L87</f>
        <v>5.4.83</v>
      </c>
      <c r="D509" s="47" t="str">
        <f>VLOOKUP(C509,'PC Despesas'!$L$4:$M$103,2,FALSE)</f>
        <v>-</v>
      </c>
      <c r="E509" s="63">
        <f>SUMIFS(Jan!$I$5:$I$605,Jan!$U$5:$U$605,"Despesa",Jan!$G$5:$G$605,DRE!$D509)</f>
        <v>0</v>
      </c>
      <c r="F509" s="63">
        <f>SUMIFS(Fev!$I$5:$I$605,Fev!$U$5:$U$605,"Despesa",Fev!$G$5:$G$605,DRE!$D509)</f>
        <v>0</v>
      </c>
      <c r="G509" s="63">
        <f>SUMIFS(Mar!$I$5:$I$605,Mar!$U$5:$U$605,"Despesa",Mar!$G$5:$G$605,DRE!$D509)</f>
        <v>0</v>
      </c>
      <c r="H509" s="63">
        <f>SUMIFS(Abr!$I$5:$I$605,Abr!$U$5:$U$605,"Despesa",Abr!$G$5:$G$605,DRE!$D509)</f>
        <v>0</v>
      </c>
      <c r="I509" s="63">
        <f>SUMIFS(Mai!$I$5:$I$605,Mai!$U$5:$U$605,"Despesa",Mai!$G$5:$G$605,DRE!$D509)</f>
        <v>0</v>
      </c>
      <c r="J509" s="63">
        <f>SUMIFS(Jun!$I$5:$I$605,Jun!$U$5:$U$605,"Despesa",Jun!$G$5:$G$605,DRE!$D509)</f>
        <v>0</v>
      </c>
      <c r="K509" s="63">
        <f>SUMIFS(Jul!$I$5:$I$605,Jul!$U$5:$U$605,"Despesa",Jul!$G$5:$G$605,DRE!$D509)</f>
        <v>0</v>
      </c>
      <c r="L509" s="63">
        <f>SUMIFS(Ago!$I$5:$I$605,Ago!$U$5:$U$605,"Despesa",Ago!$G$5:$G$605,DRE!$D509)</f>
        <v>0</v>
      </c>
      <c r="M509" s="63">
        <f>SUMIFS(Set!$I$5:$I$605,Set!$U$5:$U$605,"Despesa",Set!$G$5:$G$605,DRE!$D509)</f>
        <v>0</v>
      </c>
      <c r="N509" s="63">
        <f>SUMIFS(Out!$I$5:$I$605,Out!$U$5:$U$605,"Despesa",Out!$G$5:$G$605,DRE!$D509)</f>
        <v>0</v>
      </c>
      <c r="O509" s="63">
        <f>SUMIFS(Nov!$I$5:$I$605,Nov!$U$5:$U$605,"Despesa",Nov!$G$5:$G$605,DRE!$D509)</f>
        <v>0</v>
      </c>
      <c r="P509" s="63">
        <f>SUMIFS(Dez!$I$5:$I$605,Dez!$U$5:$U$605,"Despesa",Dez!$G$5:$G$605,DRE!$D509)</f>
        <v>0</v>
      </c>
      <c r="Q509" s="63">
        <f t="shared" si="27"/>
        <v>0</v>
      </c>
    </row>
    <row r="510" spans="2:17" ht="28.5" customHeight="1" thickTop="1" thickBot="1" x14ac:dyDescent="0.3">
      <c r="B510" s="85">
        <v>507</v>
      </c>
      <c r="C510" s="46" t="str">
        <f>'PC Despesas'!L88</f>
        <v>5.4.84</v>
      </c>
      <c r="D510" s="47" t="str">
        <f>VLOOKUP(C510,'PC Despesas'!$L$4:$M$103,2,FALSE)</f>
        <v>-</v>
      </c>
      <c r="E510" s="63">
        <f>SUMIFS(Jan!$I$5:$I$605,Jan!$U$5:$U$605,"Despesa",Jan!$G$5:$G$605,DRE!$D510)</f>
        <v>0</v>
      </c>
      <c r="F510" s="63">
        <f>SUMIFS(Fev!$I$5:$I$605,Fev!$U$5:$U$605,"Despesa",Fev!$G$5:$G$605,DRE!$D510)</f>
        <v>0</v>
      </c>
      <c r="G510" s="63">
        <f>SUMIFS(Mar!$I$5:$I$605,Mar!$U$5:$U$605,"Despesa",Mar!$G$5:$G$605,DRE!$D510)</f>
        <v>0</v>
      </c>
      <c r="H510" s="63">
        <f>SUMIFS(Abr!$I$5:$I$605,Abr!$U$5:$U$605,"Despesa",Abr!$G$5:$G$605,DRE!$D510)</f>
        <v>0</v>
      </c>
      <c r="I510" s="63">
        <f>SUMIFS(Mai!$I$5:$I$605,Mai!$U$5:$U$605,"Despesa",Mai!$G$5:$G$605,DRE!$D510)</f>
        <v>0</v>
      </c>
      <c r="J510" s="63">
        <f>SUMIFS(Jun!$I$5:$I$605,Jun!$U$5:$U$605,"Despesa",Jun!$G$5:$G$605,DRE!$D510)</f>
        <v>0</v>
      </c>
      <c r="K510" s="63">
        <f>SUMIFS(Jul!$I$5:$I$605,Jul!$U$5:$U$605,"Despesa",Jul!$G$5:$G$605,DRE!$D510)</f>
        <v>0</v>
      </c>
      <c r="L510" s="63">
        <f>SUMIFS(Ago!$I$5:$I$605,Ago!$U$5:$U$605,"Despesa",Ago!$G$5:$G$605,DRE!$D510)</f>
        <v>0</v>
      </c>
      <c r="M510" s="63">
        <f>SUMIFS(Set!$I$5:$I$605,Set!$U$5:$U$605,"Despesa",Set!$G$5:$G$605,DRE!$D510)</f>
        <v>0</v>
      </c>
      <c r="N510" s="63">
        <f>SUMIFS(Out!$I$5:$I$605,Out!$U$5:$U$605,"Despesa",Out!$G$5:$G$605,DRE!$D510)</f>
        <v>0</v>
      </c>
      <c r="O510" s="63">
        <f>SUMIFS(Nov!$I$5:$I$605,Nov!$U$5:$U$605,"Despesa",Nov!$G$5:$G$605,DRE!$D510)</f>
        <v>0</v>
      </c>
      <c r="P510" s="63">
        <f>SUMIFS(Dez!$I$5:$I$605,Dez!$U$5:$U$605,"Despesa",Dez!$G$5:$G$605,DRE!$D510)</f>
        <v>0</v>
      </c>
      <c r="Q510" s="63">
        <f t="shared" si="27"/>
        <v>0</v>
      </c>
    </row>
    <row r="511" spans="2:17" ht="28.5" customHeight="1" thickTop="1" thickBot="1" x14ac:dyDescent="0.3">
      <c r="B511" s="85">
        <v>508</v>
      </c>
      <c r="C511" s="46" t="str">
        <f>'PC Despesas'!L89</f>
        <v>5.4.85</v>
      </c>
      <c r="D511" s="47" t="str">
        <f>VLOOKUP(C511,'PC Despesas'!$L$4:$M$103,2,FALSE)</f>
        <v>-</v>
      </c>
      <c r="E511" s="63">
        <f>SUMIFS(Jan!$I$5:$I$605,Jan!$U$5:$U$605,"Despesa",Jan!$G$5:$G$605,DRE!$D511)</f>
        <v>0</v>
      </c>
      <c r="F511" s="63">
        <f>SUMIFS(Fev!$I$5:$I$605,Fev!$U$5:$U$605,"Despesa",Fev!$G$5:$G$605,DRE!$D511)</f>
        <v>0</v>
      </c>
      <c r="G511" s="63">
        <f>SUMIFS(Mar!$I$5:$I$605,Mar!$U$5:$U$605,"Despesa",Mar!$G$5:$G$605,DRE!$D511)</f>
        <v>0</v>
      </c>
      <c r="H511" s="63">
        <f>SUMIFS(Abr!$I$5:$I$605,Abr!$U$5:$U$605,"Despesa",Abr!$G$5:$G$605,DRE!$D511)</f>
        <v>0</v>
      </c>
      <c r="I511" s="63">
        <f>SUMIFS(Mai!$I$5:$I$605,Mai!$U$5:$U$605,"Despesa",Mai!$G$5:$G$605,DRE!$D511)</f>
        <v>0</v>
      </c>
      <c r="J511" s="63">
        <f>SUMIFS(Jun!$I$5:$I$605,Jun!$U$5:$U$605,"Despesa",Jun!$G$5:$G$605,DRE!$D511)</f>
        <v>0</v>
      </c>
      <c r="K511" s="63">
        <f>SUMIFS(Jul!$I$5:$I$605,Jul!$U$5:$U$605,"Despesa",Jul!$G$5:$G$605,DRE!$D511)</f>
        <v>0</v>
      </c>
      <c r="L511" s="63">
        <f>SUMIFS(Ago!$I$5:$I$605,Ago!$U$5:$U$605,"Despesa",Ago!$G$5:$G$605,DRE!$D511)</f>
        <v>0</v>
      </c>
      <c r="M511" s="63">
        <f>SUMIFS(Set!$I$5:$I$605,Set!$U$5:$U$605,"Despesa",Set!$G$5:$G$605,DRE!$D511)</f>
        <v>0</v>
      </c>
      <c r="N511" s="63">
        <f>SUMIFS(Out!$I$5:$I$605,Out!$U$5:$U$605,"Despesa",Out!$G$5:$G$605,DRE!$D511)</f>
        <v>0</v>
      </c>
      <c r="O511" s="63">
        <f>SUMIFS(Nov!$I$5:$I$605,Nov!$U$5:$U$605,"Despesa",Nov!$G$5:$G$605,DRE!$D511)</f>
        <v>0</v>
      </c>
      <c r="P511" s="63">
        <f>SUMIFS(Dez!$I$5:$I$605,Dez!$U$5:$U$605,"Despesa",Dez!$G$5:$G$605,DRE!$D511)</f>
        <v>0</v>
      </c>
      <c r="Q511" s="63">
        <f t="shared" si="27"/>
        <v>0</v>
      </c>
    </row>
    <row r="512" spans="2:17" ht="28.5" customHeight="1" thickTop="1" thickBot="1" x14ac:dyDescent="0.3">
      <c r="B512" s="85">
        <v>509</v>
      </c>
      <c r="C512" s="46" t="str">
        <f>'PC Despesas'!L90</f>
        <v>5.4.86</v>
      </c>
      <c r="D512" s="47" t="str">
        <f>VLOOKUP(C512,'PC Despesas'!$L$4:$M$103,2,FALSE)</f>
        <v>-</v>
      </c>
      <c r="E512" s="63">
        <f>SUMIFS(Jan!$I$5:$I$605,Jan!$U$5:$U$605,"Despesa",Jan!$G$5:$G$605,DRE!$D512)</f>
        <v>0</v>
      </c>
      <c r="F512" s="63">
        <f>SUMIFS(Fev!$I$5:$I$605,Fev!$U$5:$U$605,"Despesa",Fev!$G$5:$G$605,DRE!$D512)</f>
        <v>0</v>
      </c>
      <c r="G512" s="63">
        <f>SUMIFS(Mar!$I$5:$I$605,Mar!$U$5:$U$605,"Despesa",Mar!$G$5:$G$605,DRE!$D512)</f>
        <v>0</v>
      </c>
      <c r="H512" s="63">
        <f>SUMIFS(Abr!$I$5:$I$605,Abr!$U$5:$U$605,"Despesa",Abr!$G$5:$G$605,DRE!$D512)</f>
        <v>0</v>
      </c>
      <c r="I512" s="63">
        <f>SUMIFS(Mai!$I$5:$I$605,Mai!$U$5:$U$605,"Despesa",Mai!$G$5:$G$605,DRE!$D512)</f>
        <v>0</v>
      </c>
      <c r="J512" s="63">
        <f>SUMIFS(Jun!$I$5:$I$605,Jun!$U$5:$U$605,"Despesa",Jun!$G$5:$G$605,DRE!$D512)</f>
        <v>0</v>
      </c>
      <c r="K512" s="63">
        <f>SUMIFS(Jul!$I$5:$I$605,Jul!$U$5:$U$605,"Despesa",Jul!$G$5:$G$605,DRE!$D512)</f>
        <v>0</v>
      </c>
      <c r="L512" s="63">
        <f>SUMIFS(Ago!$I$5:$I$605,Ago!$U$5:$U$605,"Despesa",Ago!$G$5:$G$605,DRE!$D512)</f>
        <v>0</v>
      </c>
      <c r="M512" s="63">
        <f>SUMIFS(Set!$I$5:$I$605,Set!$U$5:$U$605,"Despesa",Set!$G$5:$G$605,DRE!$D512)</f>
        <v>0</v>
      </c>
      <c r="N512" s="63">
        <f>SUMIFS(Out!$I$5:$I$605,Out!$U$5:$U$605,"Despesa",Out!$G$5:$G$605,DRE!$D512)</f>
        <v>0</v>
      </c>
      <c r="O512" s="63">
        <f>SUMIFS(Nov!$I$5:$I$605,Nov!$U$5:$U$605,"Despesa",Nov!$G$5:$G$605,DRE!$D512)</f>
        <v>0</v>
      </c>
      <c r="P512" s="63">
        <f>SUMIFS(Dez!$I$5:$I$605,Dez!$U$5:$U$605,"Despesa",Dez!$G$5:$G$605,DRE!$D512)</f>
        <v>0</v>
      </c>
      <c r="Q512" s="63">
        <f t="shared" si="27"/>
        <v>0</v>
      </c>
    </row>
    <row r="513" spans="2:17" ht="28.5" customHeight="1" thickTop="1" thickBot="1" x14ac:dyDescent="0.3">
      <c r="B513" s="85">
        <v>510</v>
      </c>
      <c r="C513" s="46" t="str">
        <f>'PC Despesas'!L91</f>
        <v>5.4.87</v>
      </c>
      <c r="D513" s="47" t="str">
        <f>VLOOKUP(C513,'PC Despesas'!$L$4:$M$103,2,FALSE)</f>
        <v>-</v>
      </c>
      <c r="E513" s="63">
        <f>SUMIFS(Jan!$I$5:$I$605,Jan!$U$5:$U$605,"Despesa",Jan!$G$5:$G$605,DRE!$D513)</f>
        <v>0</v>
      </c>
      <c r="F513" s="63">
        <f>SUMIFS(Fev!$I$5:$I$605,Fev!$U$5:$U$605,"Despesa",Fev!$G$5:$G$605,DRE!$D513)</f>
        <v>0</v>
      </c>
      <c r="G513" s="63">
        <f>SUMIFS(Mar!$I$5:$I$605,Mar!$U$5:$U$605,"Despesa",Mar!$G$5:$G$605,DRE!$D513)</f>
        <v>0</v>
      </c>
      <c r="H513" s="63">
        <f>SUMIFS(Abr!$I$5:$I$605,Abr!$U$5:$U$605,"Despesa",Abr!$G$5:$G$605,DRE!$D513)</f>
        <v>0</v>
      </c>
      <c r="I513" s="63">
        <f>SUMIFS(Mai!$I$5:$I$605,Mai!$U$5:$U$605,"Despesa",Mai!$G$5:$G$605,DRE!$D513)</f>
        <v>0</v>
      </c>
      <c r="J513" s="63">
        <f>SUMIFS(Jun!$I$5:$I$605,Jun!$U$5:$U$605,"Despesa",Jun!$G$5:$G$605,DRE!$D513)</f>
        <v>0</v>
      </c>
      <c r="K513" s="63">
        <f>SUMIFS(Jul!$I$5:$I$605,Jul!$U$5:$U$605,"Despesa",Jul!$G$5:$G$605,DRE!$D513)</f>
        <v>0</v>
      </c>
      <c r="L513" s="63">
        <f>SUMIFS(Ago!$I$5:$I$605,Ago!$U$5:$U$605,"Despesa",Ago!$G$5:$G$605,DRE!$D513)</f>
        <v>0</v>
      </c>
      <c r="M513" s="63">
        <f>SUMIFS(Set!$I$5:$I$605,Set!$U$5:$U$605,"Despesa",Set!$G$5:$G$605,DRE!$D513)</f>
        <v>0</v>
      </c>
      <c r="N513" s="63">
        <f>SUMIFS(Out!$I$5:$I$605,Out!$U$5:$U$605,"Despesa",Out!$G$5:$G$605,DRE!$D513)</f>
        <v>0</v>
      </c>
      <c r="O513" s="63">
        <f>SUMIFS(Nov!$I$5:$I$605,Nov!$U$5:$U$605,"Despesa",Nov!$G$5:$G$605,DRE!$D513)</f>
        <v>0</v>
      </c>
      <c r="P513" s="63">
        <f>SUMIFS(Dez!$I$5:$I$605,Dez!$U$5:$U$605,"Despesa",Dez!$G$5:$G$605,DRE!$D513)</f>
        <v>0</v>
      </c>
      <c r="Q513" s="63">
        <f t="shared" si="27"/>
        <v>0</v>
      </c>
    </row>
    <row r="514" spans="2:17" ht="28.5" customHeight="1" thickTop="1" thickBot="1" x14ac:dyDescent="0.3">
      <c r="B514" s="85">
        <v>511</v>
      </c>
      <c r="C514" s="46" t="str">
        <f>'PC Despesas'!L92</f>
        <v>5.4.88</v>
      </c>
      <c r="D514" s="47" t="str">
        <f>VLOOKUP(C514,'PC Despesas'!$L$4:$M$103,2,FALSE)</f>
        <v>-</v>
      </c>
      <c r="E514" s="63">
        <f>SUMIFS(Jan!$I$5:$I$605,Jan!$U$5:$U$605,"Despesa",Jan!$G$5:$G$605,DRE!$D514)</f>
        <v>0</v>
      </c>
      <c r="F514" s="63">
        <f>SUMIFS(Fev!$I$5:$I$605,Fev!$U$5:$U$605,"Despesa",Fev!$G$5:$G$605,DRE!$D514)</f>
        <v>0</v>
      </c>
      <c r="G514" s="63">
        <f>SUMIFS(Mar!$I$5:$I$605,Mar!$U$5:$U$605,"Despesa",Mar!$G$5:$G$605,DRE!$D514)</f>
        <v>0</v>
      </c>
      <c r="H514" s="63">
        <f>SUMIFS(Abr!$I$5:$I$605,Abr!$U$5:$U$605,"Despesa",Abr!$G$5:$G$605,DRE!$D514)</f>
        <v>0</v>
      </c>
      <c r="I514" s="63">
        <f>SUMIFS(Mai!$I$5:$I$605,Mai!$U$5:$U$605,"Despesa",Mai!$G$5:$G$605,DRE!$D514)</f>
        <v>0</v>
      </c>
      <c r="J514" s="63">
        <f>SUMIFS(Jun!$I$5:$I$605,Jun!$U$5:$U$605,"Despesa",Jun!$G$5:$G$605,DRE!$D514)</f>
        <v>0</v>
      </c>
      <c r="K514" s="63">
        <f>SUMIFS(Jul!$I$5:$I$605,Jul!$U$5:$U$605,"Despesa",Jul!$G$5:$G$605,DRE!$D514)</f>
        <v>0</v>
      </c>
      <c r="L514" s="63">
        <f>SUMIFS(Ago!$I$5:$I$605,Ago!$U$5:$U$605,"Despesa",Ago!$G$5:$G$605,DRE!$D514)</f>
        <v>0</v>
      </c>
      <c r="M514" s="63">
        <f>SUMIFS(Set!$I$5:$I$605,Set!$U$5:$U$605,"Despesa",Set!$G$5:$G$605,DRE!$D514)</f>
        <v>0</v>
      </c>
      <c r="N514" s="63">
        <f>SUMIFS(Out!$I$5:$I$605,Out!$U$5:$U$605,"Despesa",Out!$G$5:$G$605,DRE!$D514)</f>
        <v>0</v>
      </c>
      <c r="O514" s="63">
        <f>SUMIFS(Nov!$I$5:$I$605,Nov!$U$5:$U$605,"Despesa",Nov!$G$5:$G$605,DRE!$D514)</f>
        <v>0</v>
      </c>
      <c r="P514" s="63">
        <f>SUMIFS(Dez!$I$5:$I$605,Dez!$U$5:$U$605,"Despesa",Dez!$G$5:$G$605,DRE!$D514)</f>
        <v>0</v>
      </c>
      <c r="Q514" s="63">
        <f t="shared" si="27"/>
        <v>0</v>
      </c>
    </row>
    <row r="515" spans="2:17" ht="28.5" customHeight="1" thickTop="1" thickBot="1" x14ac:dyDescent="0.3">
      <c r="B515" s="85">
        <v>512</v>
      </c>
      <c r="C515" s="46" t="str">
        <f>'PC Despesas'!L93</f>
        <v>5.4.89</v>
      </c>
      <c r="D515" s="47" t="str">
        <f>VLOOKUP(C515,'PC Despesas'!$L$4:$M$103,2,FALSE)</f>
        <v>-</v>
      </c>
      <c r="E515" s="63">
        <f>SUMIFS(Jan!$I$5:$I$605,Jan!$U$5:$U$605,"Despesa",Jan!$G$5:$G$605,DRE!$D515)</f>
        <v>0</v>
      </c>
      <c r="F515" s="63">
        <f>SUMIFS(Fev!$I$5:$I$605,Fev!$U$5:$U$605,"Despesa",Fev!$G$5:$G$605,DRE!$D515)</f>
        <v>0</v>
      </c>
      <c r="G515" s="63">
        <f>SUMIFS(Mar!$I$5:$I$605,Mar!$U$5:$U$605,"Despesa",Mar!$G$5:$G$605,DRE!$D515)</f>
        <v>0</v>
      </c>
      <c r="H515" s="63">
        <f>SUMIFS(Abr!$I$5:$I$605,Abr!$U$5:$U$605,"Despesa",Abr!$G$5:$G$605,DRE!$D515)</f>
        <v>0</v>
      </c>
      <c r="I515" s="63">
        <f>SUMIFS(Mai!$I$5:$I$605,Mai!$U$5:$U$605,"Despesa",Mai!$G$5:$G$605,DRE!$D515)</f>
        <v>0</v>
      </c>
      <c r="J515" s="63">
        <f>SUMIFS(Jun!$I$5:$I$605,Jun!$U$5:$U$605,"Despesa",Jun!$G$5:$G$605,DRE!$D515)</f>
        <v>0</v>
      </c>
      <c r="K515" s="63">
        <f>SUMIFS(Jul!$I$5:$I$605,Jul!$U$5:$U$605,"Despesa",Jul!$G$5:$G$605,DRE!$D515)</f>
        <v>0</v>
      </c>
      <c r="L515" s="63">
        <f>SUMIFS(Ago!$I$5:$I$605,Ago!$U$5:$U$605,"Despesa",Ago!$G$5:$G$605,DRE!$D515)</f>
        <v>0</v>
      </c>
      <c r="M515" s="63">
        <f>SUMIFS(Set!$I$5:$I$605,Set!$U$5:$U$605,"Despesa",Set!$G$5:$G$605,DRE!$D515)</f>
        <v>0</v>
      </c>
      <c r="N515" s="63">
        <f>SUMIFS(Out!$I$5:$I$605,Out!$U$5:$U$605,"Despesa",Out!$G$5:$G$605,DRE!$D515)</f>
        <v>0</v>
      </c>
      <c r="O515" s="63">
        <f>SUMIFS(Nov!$I$5:$I$605,Nov!$U$5:$U$605,"Despesa",Nov!$G$5:$G$605,DRE!$D515)</f>
        <v>0</v>
      </c>
      <c r="P515" s="63">
        <f>SUMIFS(Dez!$I$5:$I$605,Dez!$U$5:$U$605,"Despesa",Dez!$G$5:$G$605,DRE!$D515)</f>
        <v>0</v>
      </c>
      <c r="Q515" s="63">
        <f t="shared" si="27"/>
        <v>0</v>
      </c>
    </row>
    <row r="516" spans="2:17" ht="28.5" customHeight="1" thickTop="1" thickBot="1" x14ac:dyDescent="0.3">
      <c r="B516" s="85">
        <v>513</v>
      </c>
      <c r="C516" s="46" t="str">
        <f>'PC Despesas'!L94</f>
        <v>5.4.90</v>
      </c>
      <c r="D516" s="47" t="str">
        <f>VLOOKUP(C516,'PC Despesas'!$L$4:$M$103,2,FALSE)</f>
        <v>-</v>
      </c>
      <c r="E516" s="63">
        <f>SUMIFS(Jan!$I$5:$I$605,Jan!$U$5:$U$605,"Despesa",Jan!$G$5:$G$605,DRE!$D516)</f>
        <v>0</v>
      </c>
      <c r="F516" s="63">
        <f>SUMIFS(Fev!$I$5:$I$605,Fev!$U$5:$U$605,"Despesa",Fev!$G$5:$G$605,DRE!$D516)</f>
        <v>0</v>
      </c>
      <c r="G516" s="63">
        <f>SUMIFS(Mar!$I$5:$I$605,Mar!$U$5:$U$605,"Despesa",Mar!$G$5:$G$605,DRE!$D516)</f>
        <v>0</v>
      </c>
      <c r="H516" s="63">
        <f>SUMIFS(Abr!$I$5:$I$605,Abr!$U$5:$U$605,"Despesa",Abr!$G$5:$G$605,DRE!$D516)</f>
        <v>0</v>
      </c>
      <c r="I516" s="63">
        <f>SUMIFS(Mai!$I$5:$I$605,Mai!$U$5:$U$605,"Despesa",Mai!$G$5:$G$605,DRE!$D516)</f>
        <v>0</v>
      </c>
      <c r="J516" s="63">
        <f>SUMIFS(Jun!$I$5:$I$605,Jun!$U$5:$U$605,"Despesa",Jun!$G$5:$G$605,DRE!$D516)</f>
        <v>0</v>
      </c>
      <c r="K516" s="63">
        <f>SUMIFS(Jul!$I$5:$I$605,Jul!$U$5:$U$605,"Despesa",Jul!$G$5:$G$605,DRE!$D516)</f>
        <v>0</v>
      </c>
      <c r="L516" s="63">
        <f>SUMIFS(Ago!$I$5:$I$605,Ago!$U$5:$U$605,"Despesa",Ago!$G$5:$G$605,DRE!$D516)</f>
        <v>0</v>
      </c>
      <c r="M516" s="63">
        <f>SUMIFS(Set!$I$5:$I$605,Set!$U$5:$U$605,"Despesa",Set!$G$5:$G$605,DRE!$D516)</f>
        <v>0</v>
      </c>
      <c r="N516" s="63">
        <f>SUMIFS(Out!$I$5:$I$605,Out!$U$5:$U$605,"Despesa",Out!$G$5:$G$605,DRE!$D516)</f>
        <v>0</v>
      </c>
      <c r="O516" s="63">
        <f>SUMIFS(Nov!$I$5:$I$605,Nov!$U$5:$U$605,"Despesa",Nov!$G$5:$G$605,DRE!$D516)</f>
        <v>0</v>
      </c>
      <c r="P516" s="63">
        <f>SUMIFS(Dez!$I$5:$I$605,Dez!$U$5:$U$605,"Despesa",Dez!$G$5:$G$605,DRE!$D516)</f>
        <v>0</v>
      </c>
      <c r="Q516" s="63">
        <f t="shared" si="27"/>
        <v>0</v>
      </c>
    </row>
    <row r="517" spans="2:17" ht="28.5" customHeight="1" thickTop="1" thickBot="1" x14ac:dyDescent="0.3">
      <c r="B517" s="85">
        <v>514</v>
      </c>
      <c r="C517" s="46" t="str">
        <f>'PC Despesas'!L95</f>
        <v>5.4.91</v>
      </c>
      <c r="D517" s="47" t="str">
        <f>VLOOKUP(C517,'PC Despesas'!$L$4:$M$103,2,FALSE)</f>
        <v>-</v>
      </c>
      <c r="E517" s="63">
        <f>SUMIFS(Jan!$I$5:$I$605,Jan!$U$5:$U$605,"Despesa",Jan!$G$5:$G$605,DRE!$D517)</f>
        <v>0</v>
      </c>
      <c r="F517" s="63">
        <f>SUMIFS(Fev!$I$5:$I$605,Fev!$U$5:$U$605,"Despesa",Fev!$G$5:$G$605,DRE!$D517)</f>
        <v>0</v>
      </c>
      <c r="G517" s="63">
        <f>SUMIFS(Mar!$I$5:$I$605,Mar!$U$5:$U$605,"Despesa",Mar!$G$5:$G$605,DRE!$D517)</f>
        <v>0</v>
      </c>
      <c r="H517" s="63">
        <f>SUMIFS(Abr!$I$5:$I$605,Abr!$U$5:$U$605,"Despesa",Abr!$G$5:$G$605,DRE!$D517)</f>
        <v>0</v>
      </c>
      <c r="I517" s="63">
        <f>SUMIFS(Mai!$I$5:$I$605,Mai!$U$5:$U$605,"Despesa",Mai!$G$5:$G$605,DRE!$D517)</f>
        <v>0</v>
      </c>
      <c r="J517" s="63">
        <f>SUMIFS(Jun!$I$5:$I$605,Jun!$U$5:$U$605,"Despesa",Jun!$G$5:$G$605,DRE!$D517)</f>
        <v>0</v>
      </c>
      <c r="K517" s="63">
        <f>SUMIFS(Jul!$I$5:$I$605,Jul!$U$5:$U$605,"Despesa",Jul!$G$5:$G$605,DRE!$D517)</f>
        <v>0</v>
      </c>
      <c r="L517" s="63">
        <f>SUMIFS(Ago!$I$5:$I$605,Ago!$U$5:$U$605,"Despesa",Ago!$G$5:$G$605,DRE!$D517)</f>
        <v>0</v>
      </c>
      <c r="M517" s="63">
        <f>SUMIFS(Set!$I$5:$I$605,Set!$U$5:$U$605,"Despesa",Set!$G$5:$G$605,DRE!$D517)</f>
        <v>0</v>
      </c>
      <c r="N517" s="63">
        <f>SUMIFS(Out!$I$5:$I$605,Out!$U$5:$U$605,"Despesa",Out!$G$5:$G$605,DRE!$D517)</f>
        <v>0</v>
      </c>
      <c r="O517" s="63">
        <f>SUMIFS(Nov!$I$5:$I$605,Nov!$U$5:$U$605,"Despesa",Nov!$G$5:$G$605,DRE!$D517)</f>
        <v>0</v>
      </c>
      <c r="P517" s="63">
        <f>SUMIFS(Dez!$I$5:$I$605,Dez!$U$5:$U$605,"Despesa",Dez!$G$5:$G$605,DRE!$D517)</f>
        <v>0</v>
      </c>
      <c r="Q517" s="63">
        <f t="shared" si="27"/>
        <v>0</v>
      </c>
    </row>
    <row r="518" spans="2:17" ht="28.5" customHeight="1" thickTop="1" thickBot="1" x14ac:dyDescent="0.3">
      <c r="B518" s="85">
        <v>515</v>
      </c>
      <c r="C518" s="46" t="str">
        <f>'PC Despesas'!L96</f>
        <v>5.4.92</v>
      </c>
      <c r="D518" s="47" t="str">
        <f>VLOOKUP(C518,'PC Despesas'!$L$4:$M$103,2,FALSE)</f>
        <v>-</v>
      </c>
      <c r="E518" s="63">
        <f>SUMIFS(Jan!$I$5:$I$605,Jan!$U$5:$U$605,"Despesa",Jan!$G$5:$G$605,DRE!$D518)</f>
        <v>0</v>
      </c>
      <c r="F518" s="63">
        <f>SUMIFS(Fev!$I$5:$I$605,Fev!$U$5:$U$605,"Despesa",Fev!$G$5:$G$605,DRE!$D518)</f>
        <v>0</v>
      </c>
      <c r="G518" s="63">
        <f>SUMIFS(Mar!$I$5:$I$605,Mar!$U$5:$U$605,"Despesa",Mar!$G$5:$G$605,DRE!$D518)</f>
        <v>0</v>
      </c>
      <c r="H518" s="63">
        <f>SUMIFS(Abr!$I$5:$I$605,Abr!$U$5:$U$605,"Despesa",Abr!$G$5:$G$605,DRE!$D518)</f>
        <v>0</v>
      </c>
      <c r="I518" s="63">
        <f>SUMIFS(Mai!$I$5:$I$605,Mai!$U$5:$U$605,"Despesa",Mai!$G$5:$G$605,DRE!$D518)</f>
        <v>0</v>
      </c>
      <c r="J518" s="63">
        <f>SUMIFS(Jun!$I$5:$I$605,Jun!$U$5:$U$605,"Despesa",Jun!$G$5:$G$605,DRE!$D518)</f>
        <v>0</v>
      </c>
      <c r="K518" s="63">
        <f>SUMIFS(Jul!$I$5:$I$605,Jul!$U$5:$U$605,"Despesa",Jul!$G$5:$G$605,DRE!$D518)</f>
        <v>0</v>
      </c>
      <c r="L518" s="63">
        <f>SUMIFS(Ago!$I$5:$I$605,Ago!$U$5:$U$605,"Despesa",Ago!$G$5:$G$605,DRE!$D518)</f>
        <v>0</v>
      </c>
      <c r="M518" s="63">
        <f>SUMIFS(Set!$I$5:$I$605,Set!$U$5:$U$605,"Despesa",Set!$G$5:$G$605,DRE!$D518)</f>
        <v>0</v>
      </c>
      <c r="N518" s="63">
        <f>SUMIFS(Out!$I$5:$I$605,Out!$U$5:$U$605,"Despesa",Out!$G$5:$G$605,DRE!$D518)</f>
        <v>0</v>
      </c>
      <c r="O518" s="63">
        <f>SUMIFS(Nov!$I$5:$I$605,Nov!$U$5:$U$605,"Despesa",Nov!$G$5:$G$605,DRE!$D518)</f>
        <v>0</v>
      </c>
      <c r="P518" s="63">
        <f>SUMIFS(Dez!$I$5:$I$605,Dez!$U$5:$U$605,"Despesa",Dez!$G$5:$G$605,DRE!$D518)</f>
        <v>0</v>
      </c>
      <c r="Q518" s="63">
        <f t="shared" si="27"/>
        <v>0</v>
      </c>
    </row>
    <row r="519" spans="2:17" ht="28.5" customHeight="1" thickTop="1" thickBot="1" x14ac:dyDescent="0.3">
      <c r="B519" s="85">
        <v>516</v>
      </c>
      <c r="C519" s="46" t="str">
        <f>'PC Despesas'!L97</f>
        <v>5.4.93</v>
      </c>
      <c r="D519" s="47" t="str">
        <f>VLOOKUP(C519,'PC Despesas'!$L$4:$M$103,2,FALSE)</f>
        <v>-</v>
      </c>
      <c r="E519" s="63">
        <f>SUMIFS(Jan!$I$5:$I$605,Jan!$U$5:$U$605,"Despesa",Jan!$G$5:$G$605,DRE!$D519)</f>
        <v>0</v>
      </c>
      <c r="F519" s="63">
        <f>SUMIFS(Fev!$I$5:$I$605,Fev!$U$5:$U$605,"Despesa",Fev!$G$5:$G$605,DRE!$D519)</f>
        <v>0</v>
      </c>
      <c r="G519" s="63">
        <f>SUMIFS(Mar!$I$5:$I$605,Mar!$U$5:$U$605,"Despesa",Mar!$G$5:$G$605,DRE!$D519)</f>
        <v>0</v>
      </c>
      <c r="H519" s="63">
        <f>SUMIFS(Abr!$I$5:$I$605,Abr!$U$5:$U$605,"Despesa",Abr!$G$5:$G$605,DRE!$D519)</f>
        <v>0</v>
      </c>
      <c r="I519" s="63">
        <f>SUMIFS(Mai!$I$5:$I$605,Mai!$U$5:$U$605,"Despesa",Mai!$G$5:$G$605,DRE!$D519)</f>
        <v>0</v>
      </c>
      <c r="J519" s="63">
        <f>SUMIFS(Jun!$I$5:$I$605,Jun!$U$5:$U$605,"Despesa",Jun!$G$5:$G$605,DRE!$D519)</f>
        <v>0</v>
      </c>
      <c r="K519" s="63">
        <f>SUMIFS(Jul!$I$5:$I$605,Jul!$U$5:$U$605,"Despesa",Jul!$G$5:$G$605,DRE!$D519)</f>
        <v>0</v>
      </c>
      <c r="L519" s="63">
        <f>SUMIFS(Ago!$I$5:$I$605,Ago!$U$5:$U$605,"Despesa",Ago!$G$5:$G$605,DRE!$D519)</f>
        <v>0</v>
      </c>
      <c r="M519" s="63">
        <f>SUMIFS(Set!$I$5:$I$605,Set!$U$5:$U$605,"Despesa",Set!$G$5:$G$605,DRE!$D519)</f>
        <v>0</v>
      </c>
      <c r="N519" s="63">
        <f>SUMIFS(Out!$I$5:$I$605,Out!$U$5:$U$605,"Despesa",Out!$G$5:$G$605,DRE!$D519)</f>
        <v>0</v>
      </c>
      <c r="O519" s="63">
        <f>SUMIFS(Nov!$I$5:$I$605,Nov!$U$5:$U$605,"Despesa",Nov!$G$5:$G$605,DRE!$D519)</f>
        <v>0</v>
      </c>
      <c r="P519" s="63">
        <f>SUMIFS(Dez!$I$5:$I$605,Dez!$U$5:$U$605,"Despesa",Dez!$G$5:$G$605,DRE!$D519)</f>
        <v>0</v>
      </c>
      <c r="Q519" s="63">
        <f t="shared" si="27"/>
        <v>0</v>
      </c>
    </row>
    <row r="520" spans="2:17" ht="28.5" customHeight="1" thickTop="1" thickBot="1" x14ac:dyDescent="0.3">
      <c r="B520" s="85">
        <v>517</v>
      </c>
      <c r="C520" s="46" t="str">
        <f>'PC Despesas'!L98</f>
        <v>5.4.94</v>
      </c>
      <c r="D520" s="47" t="str">
        <f>VLOOKUP(C520,'PC Despesas'!$L$4:$M$103,2,FALSE)</f>
        <v>-</v>
      </c>
      <c r="E520" s="63">
        <f>SUMIFS(Jan!$I$5:$I$605,Jan!$U$5:$U$605,"Despesa",Jan!$G$5:$G$605,DRE!$D520)</f>
        <v>0</v>
      </c>
      <c r="F520" s="63">
        <f>SUMIFS(Fev!$I$5:$I$605,Fev!$U$5:$U$605,"Despesa",Fev!$G$5:$G$605,DRE!$D520)</f>
        <v>0</v>
      </c>
      <c r="G520" s="63">
        <f>SUMIFS(Mar!$I$5:$I$605,Mar!$U$5:$U$605,"Despesa",Mar!$G$5:$G$605,DRE!$D520)</f>
        <v>0</v>
      </c>
      <c r="H520" s="63">
        <f>SUMIFS(Abr!$I$5:$I$605,Abr!$U$5:$U$605,"Despesa",Abr!$G$5:$G$605,DRE!$D520)</f>
        <v>0</v>
      </c>
      <c r="I520" s="63">
        <f>SUMIFS(Mai!$I$5:$I$605,Mai!$U$5:$U$605,"Despesa",Mai!$G$5:$G$605,DRE!$D520)</f>
        <v>0</v>
      </c>
      <c r="J520" s="63">
        <f>SUMIFS(Jun!$I$5:$I$605,Jun!$U$5:$U$605,"Despesa",Jun!$G$5:$G$605,DRE!$D520)</f>
        <v>0</v>
      </c>
      <c r="K520" s="63">
        <f>SUMIFS(Jul!$I$5:$I$605,Jul!$U$5:$U$605,"Despesa",Jul!$G$5:$G$605,DRE!$D520)</f>
        <v>0</v>
      </c>
      <c r="L520" s="63">
        <f>SUMIFS(Ago!$I$5:$I$605,Ago!$U$5:$U$605,"Despesa",Ago!$G$5:$G$605,DRE!$D520)</f>
        <v>0</v>
      </c>
      <c r="M520" s="63">
        <f>SUMIFS(Set!$I$5:$I$605,Set!$U$5:$U$605,"Despesa",Set!$G$5:$G$605,DRE!$D520)</f>
        <v>0</v>
      </c>
      <c r="N520" s="63">
        <f>SUMIFS(Out!$I$5:$I$605,Out!$U$5:$U$605,"Despesa",Out!$G$5:$G$605,DRE!$D520)</f>
        <v>0</v>
      </c>
      <c r="O520" s="63">
        <f>SUMIFS(Nov!$I$5:$I$605,Nov!$U$5:$U$605,"Despesa",Nov!$G$5:$G$605,DRE!$D520)</f>
        <v>0</v>
      </c>
      <c r="P520" s="63">
        <f>SUMIFS(Dez!$I$5:$I$605,Dez!$U$5:$U$605,"Despesa",Dez!$G$5:$G$605,DRE!$D520)</f>
        <v>0</v>
      </c>
      <c r="Q520" s="63">
        <f t="shared" si="27"/>
        <v>0</v>
      </c>
    </row>
    <row r="521" spans="2:17" ht="28.5" customHeight="1" thickTop="1" thickBot="1" x14ac:dyDescent="0.3">
      <c r="B521" s="85">
        <v>518</v>
      </c>
      <c r="C521" s="46" t="str">
        <f>'PC Despesas'!L99</f>
        <v>5.4.95</v>
      </c>
      <c r="D521" s="47" t="str">
        <f>VLOOKUP(C521,'PC Despesas'!$L$4:$M$103,2,FALSE)</f>
        <v>-</v>
      </c>
      <c r="E521" s="63">
        <f>SUMIFS(Jan!$I$5:$I$605,Jan!$U$5:$U$605,"Despesa",Jan!$G$5:$G$605,DRE!$D521)</f>
        <v>0</v>
      </c>
      <c r="F521" s="63">
        <f>SUMIFS(Fev!$I$5:$I$605,Fev!$U$5:$U$605,"Despesa",Fev!$G$5:$G$605,DRE!$D521)</f>
        <v>0</v>
      </c>
      <c r="G521" s="63">
        <f>SUMIFS(Mar!$I$5:$I$605,Mar!$U$5:$U$605,"Despesa",Mar!$G$5:$G$605,DRE!$D521)</f>
        <v>0</v>
      </c>
      <c r="H521" s="63">
        <f>SUMIFS(Abr!$I$5:$I$605,Abr!$U$5:$U$605,"Despesa",Abr!$G$5:$G$605,DRE!$D521)</f>
        <v>0</v>
      </c>
      <c r="I521" s="63">
        <f>SUMIFS(Mai!$I$5:$I$605,Mai!$U$5:$U$605,"Despesa",Mai!$G$5:$G$605,DRE!$D521)</f>
        <v>0</v>
      </c>
      <c r="J521" s="63">
        <f>SUMIFS(Jun!$I$5:$I$605,Jun!$U$5:$U$605,"Despesa",Jun!$G$5:$G$605,DRE!$D521)</f>
        <v>0</v>
      </c>
      <c r="K521" s="63">
        <f>SUMIFS(Jul!$I$5:$I$605,Jul!$U$5:$U$605,"Despesa",Jul!$G$5:$G$605,DRE!$D521)</f>
        <v>0</v>
      </c>
      <c r="L521" s="63">
        <f>SUMIFS(Ago!$I$5:$I$605,Ago!$U$5:$U$605,"Despesa",Ago!$G$5:$G$605,DRE!$D521)</f>
        <v>0</v>
      </c>
      <c r="M521" s="63">
        <f>SUMIFS(Set!$I$5:$I$605,Set!$U$5:$U$605,"Despesa",Set!$G$5:$G$605,DRE!$D521)</f>
        <v>0</v>
      </c>
      <c r="N521" s="63">
        <f>SUMIFS(Out!$I$5:$I$605,Out!$U$5:$U$605,"Despesa",Out!$G$5:$G$605,DRE!$D521)</f>
        <v>0</v>
      </c>
      <c r="O521" s="63">
        <f>SUMIFS(Nov!$I$5:$I$605,Nov!$U$5:$U$605,"Despesa",Nov!$G$5:$G$605,DRE!$D521)</f>
        <v>0</v>
      </c>
      <c r="P521" s="63">
        <f>SUMIFS(Dez!$I$5:$I$605,Dez!$U$5:$U$605,"Despesa",Dez!$G$5:$G$605,DRE!$D521)</f>
        <v>0</v>
      </c>
      <c r="Q521" s="63">
        <f t="shared" si="27"/>
        <v>0</v>
      </c>
    </row>
    <row r="522" spans="2:17" ht="28.5" customHeight="1" thickTop="1" thickBot="1" x14ac:dyDescent="0.3">
      <c r="B522" s="85">
        <v>519</v>
      </c>
      <c r="C522" s="46" t="str">
        <f>'PC Despesas'!L100</f>
        <v>5.4.96</v>
      </c>
      <c r="D522" s="47" t="str">
        <f>VLOOKUP(C522,'PC Despesas'!$L$4:$M$103,2,FALSE)</f>
        <v>-</v>
      </c>
      <c r="E522" s="63">
        <f>SUMIFS(Jan!$I$5:$I$605,Jan!$U$5:$U$605,"Despesa",Jan!$G$5:$G$605,DRE!$D522)</f>
        <v>0</v>
      </c>
      <c r="F522" s="63">
        <f>SUMIFS(Fev!$I$5:$I$605,Fev!$U$5:$U$605,"Despesa",Fev!$G$5:$G$605,DRE!$D522)</f>
        <v>0</v>
      </c>
      <c r="G522" s="63">
        <f>SUMIFS(Mar!$I$5:$I$605,Mar!$U$5:$U$605,"Despesa",Mar!$G$5:$G$605,DRE!$D522)</f>
        <v>0</v>
      </c>
      <c r="H522" s="63">
        <f>SUMIFS(Abr!$I$5:$I$605,Abr!$U$5:$U$605,"Despesa",Abr!$G$5:$G$605,DRE!$D522)</f>
        <v>0</v>
      </c>
      <c r="I522" s="63">
        <f>SUMIFS(Mai!$I$5:$I$605,Mai!$U$5:$U$605,"Despesa",Mai!$G$5:$G$605,DRE!$D522)</f>
        <v>0</v>
      </c>
      <c r="J522" s="63">
        <f>SUMIFS(Jun!$I$5:$I$605,Jun!$U$5:$U$605,"Despesa",Jun!$G$5:$G$605,DRE!$D522)</f>
        <v>0</v>
      </c>
      <c r="K522" s="63">
        <f>SUMIFS(Jul!$I$5:$I$605,Jul!$U$5:$U$605,"Despesa",Jul!$G$5:$G$605,DRE!$D522)</f>
        <v>0</v>
      </c>
      <c r="L522" s="63">
        <f>SUMIFS(Ago!$I$5:$I$605,Ago!$U$5:$U$605,"Despesa",Ago!$G$5:$G$605,DRE!$D522)</f>
        <v>0</v>
      </c>
      <c r="M522" s="63">
        <f>SUMIFS(Set!$I$5:$I$605,Set!$U$5:$U$605,"Despesa",Set!$G$5:$G$605,DRE!$D522)</f>
        <v>0</v>
      </c>
      <c r="N522" s="63">
        <f>SUMIFS(Out!$I$5:$I$605,Out!$U$5:$U$605,"Despesa",Out!$G$5:$G$605,DRE!$D522)</f>
        <v>0</v>
      </c>
      <c r="O522" s="63">
        <f>SUMIFS(Nov!$I$5:$I$605,Nov!$U$5:$U$605,"Despesa",Nov!$G$5:$G$605,DRE!$D522)</f>
        <v>0</v>
      </c>
      <c r="P522" s="63">
        <f>SUMIFS(Dez!$I$5:$I$605,Dez!$U$5:$U$605,"Despesa",Dez!$G$5:$G$605,DRE!$D522)</f>
        <v>0</v>
      </c>
      <c r="Q522" s="63">
        <f t="shared" si="27"/>
        <v>0</v>
      </c>
    </row>
    <row r="523" spans="2:17" ht="28.5" customHeight="1" thickTop="1" thickBot="1" x14ac:dyDescent="0.3">
      <c r="B523" s="85">
        <v>520</v>
      </c>
      <c r="C523" s="46" t="str">
        <f>'PC Despesas'!L101</f>
        <v>5.4.97</v>
      </c>
      <c r="D523" s="47" t="str">
        <f>VLOOKUP(C523,'PC Despesas'!$L$4:$M$103,2,FALSE)</f>
        <v>-</v>
      </c>
      <c r="E523" s="63">
        <f>SUMIFS(Jan!$I$5:$I$605,Jan!$U$5:$U$605,"Despesa",Jan!$G$5:$G$605,DRE!$D523)</f>
        <v>0</v>
      </c>
      <c r="F523" s="63">
        <f>SUMIFS(Fev!$I$5:$I$605,Fev!$U$5:$U$605,"Despesa",Fev!$G$5:$G$605,DRE!$D523)</f>
        <v>0</v>
      </c>
      <c r="G523" s="63">
        <f>SUMIFS(Mar!$I$5:$I$605,Mar!$U$5:$U$605,"Despesa",Mar!$G$5:$G$605,DRE!$D523)</f>
        <v>0</v>
      </c>
      <c r="H523" s="63">
        <f>SUMIFS(Abr!$I$5:$I$605,Abr!$U$5:$U$605,"Despesa",Abr!$G$5:$G$605,DRE!$D523)</f>
        <v>0</v>
      </c>
      <c r="I523" s="63">
        <f>SUMIFS(Mai!$I$5:$I$605,Mai!$U$5:$U$605,"Despesa",Mai!$G$5:$G$605,DRE!$D523)</f>
        <v>0</v>
      </c>
      <c r="J523" s="63">
        <f>SUMIFS(Jun!$I$5:$I$605,Jun!$U$5:$U$605,"Despesa",Jun!$G$5:$G$605,DRE!$D523)</f>
        <v>0</v>
      </c>
      <c r="K523" s="63">
        <f>SUMIFS(Jul!$I$5:$I$605,Jul!$U$5:$U$605,"Despesa",Jul!$G$5:$G$605,DRE!$D523)</f>
        <v>0</v>
      </c>
      <c r="L523" s="63">
        <f>SUMIFS(Ago!$I$5:$I$605,Ago!$U$5:$U$605,"Despesa",Ago!$G$5:$G$605,DRE!$D523)</f>
        <v>0</v>
      </c>
      <c r="M523" s="63">
        <f>SUMIFS(Set!$I$5:$I$605,Set!$U$5:$U$605,"Despesa",Set!$G$5:$G$605,DRE!$D523)</f>
        <v>0</v>
      </c>
      <c r="N523" s="63">
        <f>SUMIFS(Out!$I$5:$I$605,Out!$U$5:$U$605,"Despesa",Out!$G$5:$G$605,DRE!$D523)</f>
        <v>0</v>
      </c>
      <c r="O523" s="63">
        <f>SUMIFS(Nov!$I$5:$I$605,Nov!$U$5:$U$605,"Despesa",Nov!$G$5:$G$605,DRE!$D523)</f>
        <v>0</v>
      </c>
      <c r="P523" s="63">
        <f>SUMIFS(Dez!$I$5:$I$605,Dez!$U$5:$U$605,"Despesa",Dez!$G$5:$G$605,DRE!$D523)</f>
        <v>0</v>
      </c>
      <c r="Q523" s="63">
        <f t="shared" si="27"/>
        <v>0</v>
      </c>
    </row>
    <row r="524" spans="2:17" ht="28.5" customHeight="1" thickTop="1" thickBot="1" x14ac:dyDescent="0.3">
      <c r="B524" s="85">
        <v>521</v>
      </c>
      <c r="C524" s="46" t="str">
        <f>'PC Despesas'!L102</f>
        <v>5.4.98</v>
      </c>
      <c r="D524" s="47" t="str">
        <f>VLOOKUP(C524,'PC Despesas'!$L$4:$M$103,2,FALSE)</f>
        <v>-</v>
      </c>
      <c r="E524" s="63">
        <f>SUMIFS(Jan!$I$5:$I$605,Jan!$U$5:$U$605,"Despesa",Jan!$G$5:$G$605,DRE!$D524)</f>
        <v>0</v>
      </c>
      <c r="F524" s="63">
        <f>SUMIFS(Fev!$I$5:$I$605,Fev!$U$5:$U$605,"Despesa",Fev!$G$5:$G$605,DRE!$D524)</f>
        <v>0</v>
      </c>
      <c r="G524" s="63">
        <f>SUMIFS(Mar!$I$5:$I$605,Mar!$U$5:$U$605,"Despesa",Mar!$G$5:$G$605,DRE!$D524)</f>
        <v>0</v>
      </c>
      <c r="H524" s="63">
        <f>SUMIFS(Abr!$I$5:$I$605,Abr!$U$5:$U$605,"Despesa",Abr!$G$5:$G$605,DRE!$D524)</f>
        <v>0</v>
      </c>
      <c r="I524" s="63">
        <f>SUMIFS(Mai!$I$5:$I$605,Mai!$U$5:$U$605,"Despesa",Mai!$G$5:$G$605,DRE!$D524)</f>
        <v>0</v>
      </c>
      <c r="J524" s="63">
        <f>SUMIFS(Jun!$I$5:$I$605,Jun!$U$5:$U$605,"Despesa",Jun!$G$5:$G$605,DRE!$D524)</f>
        <v>0</v>
      </c>
      <c r="K524" s="63">
        <f>SUMIFS(Jul!$I$5:$I$605,Jul!$U$5:$U$605,"Despesa",Jul!$G$5:$G$605,DRE!$D524)</f>
        <v>0</v>
      </c>
      <c r="L524" s="63">
        <f>SUMIFS(Ago!$I$5:$I$605,Ago!$U$5:$U$605,"Despesa",Ago!$G$5:$G$605,DRE!$D524)</f>
        <v>0</v>
      </c>
      <c r="M524" s="63">
        <f>SUMIFS(Set!$I$5:$I$605,Set!$U$5:$U$605,"Despesa",Set!$G$5:$G$605,DRE!$D524)</f>
        <v>0</v>
      </c>
      <c r="N524" s="63">
        <f>SUMIFS(Out!$I$5:$I$605,Out!$U$5:$U$605,"Despesa",Out!$G$5:$G$605,DRE!$D524)</f>
        <v>0</v>
      </c>
      <c r="O524" s="63">
        <f>SUMIFS(Nov!$I$5:$I$605,Nov!$U$5:$U$605,"Despesa",Nov!$G$5:$G$605,DRE!$D524)</f>
        <v>0</v>
      </c>
      <c r="P524" s="63">
        <f>SUMIFS(Dez!$I$5:$I$605,Dez!$U$5:$U$605,"Despesa",Dez!$G$5:$G$605,DRE!$D524)</f>
        <v>0</v>
      </c>
      <c r="Q524" s="63">
        <f t="shared" si="27"/>
        <v>0</v>
      </c>
    </row>
    <row r="525" spans="2:17" ht="27.75" customHeight="1" thickTop="1" thickBot="1" x14ac:dyDescent="0.3">
      <c r="B525" s="85">
        <v>522</v>
      </c>
      <c r="C525" s="46" t="str">
        <f>'PC Despesas'!L103</f>
        <v>5.4.99</v>
      </c>
      <c r="D525" s="47" t="str">
        <f>VLOOKUP(C525,'PC Despesas'!$L$4:$M$103,2,FALSE)</f>
        <v>Outras Despesas com RH</v>
      </c>
      <c r="E525" s="63">
        <f>SUMIFS(Jan!$I$5:$I$605,Jan!$U$5:$U$605,"Despesa",Jan!$G$5:$G$605,DRE!$D525)</f>
        <v>0</v>
      </c>
      <c r="F525" s="63">
        <f>SUMIFS(Fev!$I$5:$I$605,Fev!$U$5:$U$605,"Despesa",Fev!$G$5:$G$605,DRE!$D525)</f>
        <v>0</v>
      </c>
      <c r="G525" s="63">
        <f>SUMIFS(Mar!$I$5:$I$605,Mar!$U$5:$U$605,"Despesa",Mar!$G$5:$G$605,DRE!$D525)</f>
        <v>0</v>
      </c>
      <c r="H525" s="63">
        <f>SUMIFS(Abr!$I$5:$I$605,Abr!$U$5:$U$605,"Despesa",Abr!$G$5:$G$605,DRE!$D525)</f>
        <v>0</v>
      </c>
      <c r="I525" s="63">
        <f>SUMIFS(Mai!$I$5:$I$605,Mai!$U$5:$U$605,"Despesa",Mai!$G$5:$G$605,DRE!$D525)</f>
        <v>0</v>
      </c>
      <c r="J525" s="63">
        <f>SUMIFS(Jun!$I$5:$I$605,Jun!$U$5:$U$605,"Despesa",Jun!$G$5:$G$605,DRE!$D525)</f>
        <v>0</v>
      </c>
      <c r="K525" s="63">
        <f>SUMIFS(Jul!$I$5:$I$605,Jul!$U$5:$U$605,"Despesa",Jul!$G$5:$G$605,DRE!$D525)</f>
        <v>0</v>
      </c>
      <c r="L525" s="63">
        <f>SUMIFS(Ago!$I$5:$I$605,Ago!$U$5:$U$605,"Despesa",Ago!$G$5:$G$605,DRE!$D525)</f>
        <v>0</v>
      </c>
      <c r="M525" s="63">
        <f>SUMIFS(Set!$I$5:$I$605,Set!$U$5:$U$605,"Despesa",Set!$G$5:$G$605,DRE!$D525)</f>
        <v>0</v>
      </c>
      <c r="N525" s="63">
        <f>SUMIFS(Out!$I$5:$I$605,Out!$U$5:$U$605,"Despesa",Out!$G$5:$G$605,DRE!$D525)</f>
        <v>0</v>
      </c>
      <c r="O525" s="63">
        <f>SUMIFS(Nov!$I$5:$I$605,Nov!$U$5:$U$605,"Despesa",Nov!$G$5:$G$605,DRE!$D525)</f>
        <v>0</v>
      </c>
      <c r="P525" s="63">
        <f>SUMIFS(Dez!$I$5:$I$605,Dez!$U$5:$U$605,"Despesa",Dez!$G$5:$G$605,DRE!$D525)</f>
        <v>0</v>
      </c>
      <c r="Q525" s="63">
        <f t="shared" si="27"/>
        <v>0</v>
      </c>
    </row>
    <row r="526" spans="2:17" ht="34.5" customHeight="1" thickTop="1" thickBot="1" x14ac:dyDescent="0.3">
      <c r="B526" s="85">
        <v>523</v>
      </c>
      <c r="C526" s="173" t="s">
        <v>149</v>
      </c>
      <c r="D526" s="43" t="str">
        <f>VLOOKUP(C526,'PC Despesas'!$O$4:$P$103,2,FALSE)</f>
        <v>DESPESAS OPERACIONAIS</v>
      </c>
      <c r="E526" s="100">
        <f t="shared" ref="E526:Q526" si="28">SUM(E527:E625)</f>
        <v>0</v>
      </c>
      <c r="F526" s="100">
        <f t="shared" si="28"/>
        <v>0</v>
      </c>
      <c r="G526" s="100">
        <f t="shared" si="28"/>
        <v>0</v>
      </c>
      <c r="H526" s="100">
        <f t="shared" si="28"/>
        <v>0</v>
      </c>
      <c r="I526" s="100">
        <f t="shared" si="28"/>
        <v>0</v>
      </c>
      <c r="J526" s="100">
        <f t="shared" si="28"/>
        <v>0</v>
      </c>
      <c r="K526" s="100">
        <f t="shared" si="28"/>
        <v>0</v>
      </c>
      <c r="L526" s="100">
        <f t="shared" si="28"/>
        <v>4513.58</v>
      </c>
      <c r="M526" s="100">
        <f t="shared" si="28"/>
        <v>2685.33</v>
      </c>
      <c r="N526" s="100">
        <f t="shared" si="28"/>
        <v>2685.33</v>
      </c>
      <c r="O526" s="100">
        <f t="shared" si="28"/>
        <v>2685.33</v>
      </c>
      <c r="P526" s="100">
        <f t="shared" si="28"/>
        <v>2685.33</v>
      </c>
      <c r="Q526" s="100">
        <f t="shared" si="28"/>
        <v>15254.900000000001</v>
      </c>
    </row>
    <row r="527" spans="2:17" ht="27.75" customHeight="1" thickTop="1" thickBot="1" x14ac:dyDescent="0.3">
      <c r="B527" s="85">
        <v>524</v>
      </c>
      <c r="C527" s="46" t="str">
        <f>'PC Despesas'!O5</f>
        <v>5.5.1</v>
      </c>
      <c r="D527" s="47" t="str">
        <f>VLOOKUP(C527,'PC Despesas'!$O$5:$P$103,2,FALSE)</f>
        <v>INTERNET E TEL.FIXO</v>
      </c>
      <c r="E527" s="63">
        <f>SUMIFS(Jan!$I$5:$I$605,Jan!$U$5:$U$605,"Despesa",Jan!$G$5:$G$605,DRE!$D527)</f>
        <v>0</v>
      </c>
      <c r="F527" s="63">
        <f>SUMIFS(Fev!$I$5:$I$605,Fev!$U$5:$U$605,"Despesa",Fev!$G$5:$G$605,DRE!$D527)</f>
        <v>0</v>
      </c>
      <c r="G527" s="63">
        <f>SUMIFS(Mar!$I$5:$I$605,Mar!$U$5:$U$605,"Despesa",Mar!$G$5:$G$605,DRE!$D527)</f>
        <v>0</v>
      </c>
      <c r="H527" s="63">
        <f>SUMIFS(Abr!$I$5:$I$605,Abr!$U$5:$U$605,"Despesa",Abr!$G$5:$G$605,DRE!$D527)</f>
        <v>0</v>
      </c>
      <c r="I527" s="63">
        <f>SUMIFS(Mai!$I$5:$I$605,Mai!$U$5:$U$605,"Despesa",Mai!$G$5:$G$605,DRE!$D527)</f>
        <v>0</v>
      </c>
      <c r="J527" s="63">
        <f>SUMIFS(Jun!$I$5:$I$605,Jun!$U$5:$U$605,"Despesa",Jun!$G$5:$G$605,DRE!$D527)</f>
        <v>0</v>
      </c>
      <c r="K527" s="63">
        <f>SUMIFS(Jul!$I$5:$I$605,Jul!$U$5:$U$605,"Despesa",Jul!$G$5:$G$605,DRE!$D527)</f>
        <v>0</v>
      </c>
      <c r="L527" s="63">
        <f>SUMIFS(Ago!$I$5:$I$605,Ago!$U$5:$U$605,"Despesa",Ago!$G$5:$G$605,DRE!$D527)</f>
        <v>243</v>
      </c>
      <c r="M527" s="63">
        <f>SUMIFS(Set!$I$5:$I$605,Set!$U$5:$U$605,"Despesa",Set!$G$5:$G$605,DRE!$D527)</f>
        <v>105</v>
      </c>
      <c r="N527" s="63">
        <f>SUMIFS(Out!$I$5:$I$605,Out!$U$5:$U$605,"Despesa",Out!$G$5:$G$605,DRE!$D527)</f>
        <v>105</v>
      </c>
      <c r="O527" s="63">
        <f>SUMIFS(Nov!$I$5:$I$605,Nov!$U$5:$U$605,"Despesa",Nov!$G$5:$G$605,DRE!$D527)</f>
        <v>105</v>
      </c>
      <c r="P527" s="63">
        <f>SUMIFS(Dez!$I$5:$I$605,Dez!$U$5:$U$605,"Despesa",Dez!$G$5:$G$605,DRE!$D527)</f>
        <v>105</v>
      </c>
      <c r="Q527" s="63">
        <f>SUM(E527:P527)</f>
        <v>663</v>
      </c>
    </row>
    <row r="528" spans="2:17" ht="28.5" customHeight="1" thickTop="1" thickBot="1" x14ac:dyDescent="0.3">
      <c r="B528" s="85">
        <v>525</v>
      </c>
      <c r="C528" s="46" t="str">
        <f>'PC Despesas'!O6</f>
        <v>5.5.2</v>
      </c>
      <c r="D528" s="47" t="str">
        <f>VLOOKUP(C528,'PC Despesas'!$O$5:$P$103,2,FALSE)</f>
        <v>TELEFONE CELULAR</v>
      </c>
      <c r="E528" s="63">
        <f>SUMIFS(Jan!$I$5:$I$605,Jan!$U$5:$U$605,"Despesa",Jan!$G$5:$G$605,DRE!$D528)</f>
        <v>0</v>
      </c>
      <c r="F528" s="63">
        <f>SUMIFS(Fev!$I$5:$I$605,Fev!$U$5:$U$605,"Despesa",Fev!$G$5:$G$605,DRE!$D528)</f>
        <v>0</v>
      </c>
      <c r="G528" s="63">
        <f>SUMIFS(Mar!$I$5:$I$605,Mar!$U$5:$U$605,"Despesa",Mar!$G$5:$G$605,DRE!$D528)</f>
        <v>0</v>
      </c>
      <c r="H528" s="63">
        <f>SUMIFS(Abr!$I$5:$I$605,Abr!$U$5:$U$605,"Despesa",Abr!$G$5:$G$605,DRE!$D528)</f>
        <v>0</v>
      </c>
      <c r="I528" s="63">
        <f>SUMIFS(Mai!$I$5:$I$605,Mai!$U$5:$U$605,"Despesa",Mai!$G$5:$G$605,DRE!$D528)</f>
        <v>0</v>
      </c>
      <c r="J528" s="63">
        <f>SUMIFS(Jun!$I$5:$I$605,Jun!$U$5:$U$605,"Despesa",Jun!$G$5:$G$605,DRE!$D528)</f>
        <v>0</v>
      </c>
      <c r="K528" s="63">
        <f>SUMIFS(Jul!$I$5:$I$605,Jul!$U$5:$U$605,"Despesa",Jul!$G$5:$G$605,DRE!$D528)</f>
        <v>0</v>
      </c>
      <c r="L528" s="63">
        <f>SUMIFS(Ago!$I$5:$I$605,Ago!$U$5:$U$605,"Despesa",Ago!$G$5:$G$605,DRE!$D528)</f>
        <v>2.4500000000000002</v>
      </c>
      <c r="M528" s="63">
        <f>SUMIFS(Set!$I$5:$I$605,Set!$U$5:$U$605,"Despesa",Set!$G$5:$G$605,DRE!$D528)</f>
        <v>107</v>
      </c>
      <c r="N528" s="63">
        <f>SUMIFS(Out!$I$5:$I$605,Out!$U$5:$U$605,"Despesa",Out!$G$5:$G$605,DRE!$D528)</f>
        <v>107</v>
      </c>
      <c r="O528" s="63">
        <f>SUMIFS(Nov!$I$5:$I$605,Nov!$U$5:$U$605,"Despesa",Nov!$G$5:$G$605,DRE!$D528)</f>
        <v>107</v>
      </c>
      <c r="P528" s="63">
        <f>SUMIFS(Dez!$I$5:$I$605,Dez!$U$5:$U$605,"Despesa",Dez!$G$5:$G$605,DRE!$D528)</f>
        <v>107</v>
      </c>
      <c r="Q528" s="63">
        <f t="shared" ref="Q528:Q591" si="29">SUM(E528:P528)</f>
        <v>430.45</v>
      </c>
    </row>
    <row r="529" spans="2:17" ht="28.5" customHeight="1" thickTop="1" thickBot="1" x14ac:dyDescent="0.3">
      <c r="B529" s="85">
        <v>526</v>
      </c>
      <c r="C529" s="46" t="str">
        <f>'PC Despesas'!O7</f>
        <v>5.5.3</v>
      </c>
      <c r="D529" s="47" t="str">
        <f>VLOOKUP(C529,'PC Despesas'!$O$5:$P$103,2,FALSE)</f>
        <v>IPVA</v>
      </c>
      <c r="E529" s="63">
        <f>SUMIFS(Jan!$I$5:$I$605,Jan!$U$5:$U$605,"Despesa",Jan!$G$5:$G$605,DRE!$D529)</f>
        <v>0</v>
      </c>
      <c r="F529" s="63">
        <f>SUMIFS(Fev!$I$5:$I$605,Fev!$U$5:$U$605,"Despesa",Fev!$G$5:$G$605,DRE!$D529)</f>
        <v>0</v>
      </c>
      <c r="G529" s="63">
        <f>SUMIFS(Mar!$I$5:$I$605,Mar!$U$5:$U$605,"Despesa",Mar!$G$5:$G$605,DRE!$D529)</f>
        <v>0</v>
      </c>
      <c r="H529" s="63">
        <f>SUMIFS(Abr!$I$5:$I$605,Abr!$U$5:$U$605,"Despesa",Abr!$G$5:$G$605,DRE!$D529)</f>
        <v>0</v>
      </c>
      <c r="I529" s="63">
        <f>SUMIFS(Mai!$I$5:$I$605,Mai!$U$5:$U$605,"Despesa",Mai!$G$5:$G$605,DRE!$D529)</f>
        <v>0</v>
      </c>
      <c r="J529" s="63">
        <f>SUMIFS(Jun!$I$5:$I$605,Jun!$U$5:$U$605,"Despesa",Jun!$G$5:$G$605,DRE!$D529)</f>
        <v>0</v>
      </c>
      <c r="K529" s="63">
        <f>SUMIFS(Jul!$I$5:$I$605,Jul!$U$5:$U$605,"Despesa",Jul!$G$5:$G$605,DRE!$D529)</f>
        <v>0</v>
      </c>
      <c r="L529" s="63">
        <f>SUMIFS(Ago!$I$5:$I$605,Ago!$U$5:$U$605,"Despesa",Ago!$G$5:$G$605,DRE!$D529)</f>
        <v>2.4500000000000002</v>
      </c>
      <c r="M529" s="63">
        <f>SUMIFS(Set!$I$5:$I$605,Set!$U$5:$U$605,"Despesa",Set!$G$5:$G$605,DRE!$D529)</f>
        <v>108.33</v>
      </c>
      <c r="N529" s="63">
        <f>SUMIFS(Out!$I$5:$I$605,Out!$U$5:$U$605,"Despesa",Out!$G$5:$G$605,DRE!$D529)</f>
        <v>108.33</v>
      </c>
      <c r="O529" s="63">
        <f>SUMIFS(Nov!$I$5:$I$605,Nov!$U$5:$U$605,"Despesa",Nov!$G$5:$G$605,DRE!$D529)</f>
        <v>108.33</v>
      </c>
      <c r="P529" s="63">
        <f>SUMIFS(Dez!$I$5:$I$605,Dez!$U$5:$U$605,"Despesa",Dez!$G$5:$G$605,DRE!$D529)</f>
        <v>108.33</v>
      </c>
      <c r="Q529" s="63">
        <f t="shared" si="29"/>
        <v>435.77</v>
      </c>
    </row>
    <row r="530" spans="2:17" ht="28.5" customHeight="1" thickTop="1" thickBot="1" x14ac:dyDescent="0.3">
      <c r="B530" s="85">
        <v>527</v>
      </c>
      <c r="C530" s="46" t="str">
        <f>'PC Despesas'!O8</f>
        <v>5.5.4</v>
      </c>
      <c r="D530" s="47" t="str">
        <f>VLOOKUP(C530,'PC Despesas'!$O$5:$P$103,2,FALSE)</f>
        <v>ENERGIA ELETRICA</v>
      </c>
      <c r="E530" s="63">
        <f>SUMIFS(Jan!$I$5:$I$605,Jan!$U$5:$U$605,"Despesa",Jan!$G$5:$G$605,DRE!$D530)</f>
        <v>0</v>
      </c>
      <c r="F530" s="63">
        <f>SUMIFS(Fev!$I$5:$I$605,Fev!$U$5:$U$605,"Despesa",Fev!$G$5:$G$605,DRE!$D530)</f>
        <v>0</v>
      </c>
      <c r="G530" s="63">
        <f>SUMIFS(Mar!$I$5:$I$605,Mar!$U$5:$U$605,"Despesa",Mar!$G$5:$G$605,DRE!$D530)</f>
        <v>0</v>
      </c>
      <c r="H530" s="63">
        <f>SUMIFS(Abr!$I$5:$I$605,Abr!$U$5:$U$605,"Despesa",Abr!$G$5:$G$605,DRE!$D530)</f>
        <v>0</v>
      </c>
      <c r="I530" s="63">
        <f>SUMIFS(Mai!$I$5:$I$605,Mai!$U$5:$U$605,"Despesa",Mai!$G$5:$G$605,DRE!$D530)</f>
        <v>0</v>
      </c>
      <c r="J530" s="63">
        <f>SUMIFS(Jun!$I$5:$I$605,Jun!$U$5:$U$605,"Despesa",Jun!$G$5:$G$605,DRE!$D530)</f>
        <v>0</v>
      </c>
      <c r="K530" s="63">
        <f>SUMIFS(Jul!$I$5:$I$605,Jul!$U$5:$U$605,"Despesa",Jul!$G$5:$G$605,DRE!$D530)</f>
        <v>0</v>
      </c>
      <c r="L530" s="63">
        <f>SUMIFS(Ago!$I$5:$I$605,Ago!$U$5:$U$605,"Despesa",Ago!$G$5:$G$605,DRE!$D530)</f>
        <v>547</v>
      </c>
      <c r="M530" s="63">
        <f>SUMIFS(Set!$I$5:$I$605,Set!$U$5:$U$605,"Despesa",Set!$G$5:$G$605,DRE!$D530)</f>
        <v>85</v>
      </c>
      <c r="N530" s="63">
        <f>SUMIFS(Out!$I$5:$I$605,Out!$U$5:$U$605,"Despesa",Out!$G$5:$G$605,DRE!$D530)</f>
        <v>85</v>
      </c>
      <c r="O530" s="63">
        <f>SUMIFS(Nov!$I$5:$I$605,Nov!$U$5:$U$605,"Despesa",Nov!$G$5:$G$605,DRE!$D530)</f>
        <v>85</v>
      </c>
      <c r="P530" s="63">
        <f>SUMIFS(Dez!$I$5:$I$605,Dez!$U$5:$U$605,"Despesa",Dez!$G$5:$G$605,DRE!$D530)</f>
        <v>85</v>
      </c>
      <c r="Q530" s="63">
        <f t="shared" si="29"/>
        <v>887</v>
      </c>
    </row>
    <row r="531" spans="2:17" ht="28.5" customHeight="1" thickTop="1" thickBot="1" x14ac:dyDescent="0.3">
      <c r="B531" s="85">
        <v>528</v>
      </c>
      <c r="C531" s="46" t="str">
        <f>'PC Despesas'!O9</f>
        <v>5.5.5</v>
      </c>
      <c r="D531" s="47" t="str">
        <f>VLOOKUP(C531,'PC Despesas'!$O$5:$P$103,2,FALSE)</f>
        <v>HONORARIOS</v>
      </c>
      <c r="E531" s="63">
        <f>SUMIFS(Jan!$I$5:$I$605,Jan!$U$5:$U$605,"Despesa",Jan!$G$5:$G$605,DRE!$D531)</f>
        <v>0</v>
      </c>
      <c r="F531" s="63">
        <f>SUMIFS(Fev!$I$5:$I$605,Fev!$U$5:$U$605,"Despesa",Fev!$G$5:$G$605,DRE!$D531)</f>
        <v>0</v>
      </c>
      <c r="G531" s="63">
        <f>SUMIFS(Mar!$I$5:$I$605,Mar!$U$5:$U$605,"Despesa",Mar!$G$5:$G$605,DRE!$D531)</f>
        <v>0</v>
      </c>
      <c r="H531" s="63">
        <f>SUMIFS(Abr!$I$5:$I$605,Abr!$U$5:$U$605,"Despesa",Abr!$G$5:$G$605,DRE!$D531)</f>
        <v>0</v>
      </c>
      <c r="I531" s="63">
        <f>SUMIFS(Mai!$I$5:$I$605,Mai!$U$5:$U$605,"Despesa",Mai!$G$5:$G$605,DRE!$D531)</f>
        <v>0</v>
      </c>
      <c r="J531" s="63">
        <f>SUMIFS(Jun!$I$5:$I$605,Jun!$U$5:$U$605,"Despesa",Jun!$G$5:$G$605,DRE!$D531)</f>
        <v>0</v>
      </c>
      <c r="K531" s="63">
        <f>SUMIFS(Jul!$I$5:$I$605,Jul!$U$5:$U$605,"Despesa",Jul!$G$5:$G$605,DRE!$D531)</f>
        <v>0</v>
      </c>
      <c r="L531" s="63">
        <f>SUMIFS(Ago!$I$5:$I$605,Ago!$U$5:$U$605,"Despesa",Ago!$G$5:$G$605,DRE!$D531)</f>
        <v>439</v>
      </c>
      <c r="M531" s="63">
        <f>SUMIFS(Set!$I$5:$I$605,Set!$U$5:$U$605,"Despesa",Set!$G$5:$G$605,DRE!$D531)</f>
        <v>350</v>
      </c>
      <c r="N531" s="63">
        <f>SUMIFS(Out!$I$5:$I$605,Out!$U$5:$U$605,"Despesa",Out!$G$5:$G$605,DRE!$D531)</f>
        <v>350</v>
      </c>
      <c r="O531" s="63">
        <f>SUMIFS(Nov!$I$5:$I$605,Nov!$U$5:$U$605,"Despesa",Nov!$G$5:$G$605,DRE!$D531)</f>
        <v>350</v>
      </c>
      <c r="P531" s="63">
        <f>SUMIFS(Dez!$I$5:$I$605,Dez!$U$5:$U$605,"Despesa",Dez!$G$5:$G$605,DRE!$D531)</f>
        <v>350</v>
      </c>
      <c r="Q531" s="63">
        <f t="shared" si="29"/>
        <v>1839</v>
      </c>
    </row>
    <row r="532" spans="2:17" ht="28.5" customHeight="1" thickTop="1" thickBot="1" x14ac:dyDescent="0.3">
      <c r="B532" s="85">
        <v>529</v>
      </c>
      <c r="C532" s="46" t="str">
        <f>'PC Despesas'!O10</f>
        <v>5.5.6</v>
      </c>
      <c r="D532" s="47" t="str">
        <f>VLOOKUP(C532,'PC Despesas'!$O$5:$P$103,2,FALSE)</f>
        <v>PRO-LABORE</v>
      </c>
      <c r="E532" s="63">
        <f>SUMIFS(Jan!$I$5:$I$605,Jan!$U$5:$U$605,"Despesa",Jan!$G$5:$G$605,DRE!$D532)</f>
        <v>0</v>
      </c>
      <c r="F532" s="63">
        <f>SUMIFS(Fev!$I$5:$I$605,Fev!$U$5:$U$605,"Despesa",Fev!$G$5:$G$605,DRE!$D532)</f>
        <v>0</v>
      </c>
      <c r="G532" s="63">
        <f>SUMIFS(Mar!$I$5:$I$605,Mar!$U$5:$U$605,"Despesa",Mar!$G$5:$G$605,DRE!$D532)</f>
        <v>0</v>
      </c>
      <c r="H532" s="63">
        <f>SUMIFS(Abr!$I$5:$I$605,Abr!$U$5:$U$605,"Despesa",Abr!$G$5:$G$605,DRE!$D532)</f>
        <v>0</v>
      </c>
      <c r="I532" s="63">
        <f>SUMIFS(Mai!$I$5:$I$605,Mai!$U$5:$U$605,"Despesa",Mai!$G$5:$G$605,DRE!$D532)</f>
        <v>0</v>
      </c>
      <c r="J532" s="63">
        <f>SUMIFS(Jun!$I$5:$I$605,Jun!$U$5:$U$605,"Despesa",Jun!$G$5:$G$605,DRE!$D532)</f>
        <v>0</v>
      </c>
      <c r="K532" s="63">
        <f>SUMIFS(Jul!$I$5:$I$605,Jul!$U$5:$U$605,"Despesa",Jul!$G$5:$G$605,DRE!$D532)</f>
        <v>0</v>
      </c>
      <c r="L532" s="63">
        <f>SUMIFS(Ago!$I$5:$I$605,Ago!$U$5:$U$605,"Despesa",Ago!$G$5:$G$605,DRE!$D532)</f>
        <v>0</v>
      </c>
      <c r="M532" s="63">
        <f>SUMIFS(Set!$I$5:$I$605,Set!$U$5:$U$605,"Despesa",Set!$G$5:$G$605,DRE!$D532)</f>
        <v>0</v>
      </c>
      <c r="N532" s="63">
        <f>SUMIFS(Out!$I$5:$I$605,Out!$U$5:$U$605,"Despesa",Out!$G$5:$G$605,DRE!$D532)</f>
        <v>0</v>
      </c>
      <c r="O532" s="63">
        <f>SUMIFS(Nov!$I$5:$I$605,Nov!$U$5:$U$605,"Despesa",Nov!$G$5:$G$605,DRE!$D532)</f>
        <v>0</v>
      </c>
      <c r="P532" s="63">
        <f>SUMIFS(Dez!$I$5:$I$605,Dez!$U$5:$U$605,"Despesa",Dez!$G$5:$G$605,DRE!$D532)</f>
        <v>0</v>
      </c>
      <c r="Q532" s="63">
        <f t="shared" si="29"/>
        <v>0</v>
      </c>
    </row>
    <row r="533" spans="2:17" ht="28.5" customHeight="1" thickTop="1" thickBot="1" x14ac:dyDescent="0.3">
      <c r="B533" s="85">
        <v>530</v>
      </c>
      <c r="C533" s="46" t="str">
        <f>'PC Despesas'!O11</f>
        <v>5.5.7</v>
      </c>
      <c r="D533" s="47" t="str">
        <f>VLOOKUP(C533,'PC Despesas'!$O$5:$P$103,2,FALSE)</f>
        <v>TAXAS</v>
      </c>
      <c r="E533" s="63">
        <f>SUMIFS(Jan!$I$5:$I$605,Jan!$U$5:$U$605,"Despesa",Jan!$G$5:$G$605,DRE!$D533)</f>
        <v>0</v>
      </c>
      <c r="F533" s="63">
        <f>SUMIFS(Fev!$I$5:$I$605,Fev!$U$5:$U$605,"Despesa",Fev!$G$5:$G$605,DRE!$D533)</f>
        <v>0</v>
      </c>
      <c r="G533" s="63">
        <f>SUMIFS(Mar!$I$5:$I$605,Mar!$U$5:$U$605,"Despesa",Mar!$G$5:$G$605,DRE!$D533)</f>
        <v>0</v>
      </c>
      <c r="H533" s="63">
        <f>SUMIFS(Abr!$I$5:$I$605,Abr!$U$5:$U$605,"Despesa",Abr!$G$5:$G$605,DRE!$D533)</f>
        <v>0</v>
      </c>
      <c r="I533" s="63">
        <f>SUMIFS(Mai!$I$5:$I$605,Mai!$U$5:$U$605,"Despesa",Mai!$G$5:$G$605,DRE!$D533)</f>
        <v>0</v>
      </c>
      <c r="J533" s="63">
        <f>SUMIFS(Jun!$I$5:$I$605,Jun!$U$5:$U$605,"Despesa",Jun!$G$5:$G$605,DRE!$D533)</f>
        <v>0</v>
      </c>
      <c r="K533" s="63">
        <f>SUMIFS(Jul!$I$5:$I$605,Jul!$U$5:$U$605,"Despesa",Jul!$G$5:$G$605,DRE!$D533)</f>
        <v>0</v>
      </c>
      <c r="L533" s="63">
        <f>SUMIFS(Ago!$I$5:$I$605,Ago!$U$5:$U$605,"Despesa",Ago!$G$5:$G$605,DRE!$D533)</f>
        <v>0</v>
      </c>
      <c r="M533" s="63">
        <f>SUMIFS(Set!$I$5:$I$605,Set!$U$5:$U$605,"Despesa",Set!$G$5:$G$605,DRE!$D533)</f>
        <v>0</v>
      </c>
      <c r="N533" s="63">
        <f>SUMIFS(Out!$I$5:$I$605,Out!$U$5:$U$605,"Despesa",Out!$G$5:$G$605,DRE!$D533)</f>
        <v>0</v>
      </c>
      <c r="O533" s="63">
        <f>SUMIFS(Nov!$I$5:$I$605,Nov!$U$5:$U$605,"Despesa",Nov!$G$5:$G$605,DRE!$D533)</f>
        <v>0</v>
      </c>
      <c r="P533" s="63">
        <f>SUMIFS(Dez!$I$5:$I$605,Dez!$U$5:$U$605,"Despesa",Dez!$G$5:$G$605,DRE!$D533)</f>
        <v>0</v>
      </c>
      <c r="Q533" s="63">
        <f t="shared" si="29"/>
        <v>0</v>
      </c>
    </row>
    <row r="534" spans="2:17" ht="28.5" customHeight="1" thickTop="1" thickBot="1" x14ac:dyDescent="0.3">
      <c r="B534" s="85">
        <v>531</v>
      </c>
      <c r="C534" s="46" t="str">
        <f>'PC Despesas'!O12</f>
        <v>5.5.8</v>
      </c>
      <c r="D534" s="47" t="str">
        <f>VLOOKUP(C534,'PC Despesas'!$O$5:$P$103,2,FALSE)</f>
        <v>INFORMATICA</v>
      </c>
      <c r="E534" s="63">
        <f>SUMIFS(Jan!$I$5:$I$605,Jan!$U$5:$U$605,"Despesa",Jan!$G$5:$G$605,DRE!$D534)</f>
        <v>0</v>
      </c>
      <c r="F534" s="63">
        <f>SUMIFS(Fev!$I$5:$I$605,Fev!$U$5:$U$605,"Despesa",Fev!$G$5:$G$605,DRE!$D534)</f>
        <v>0</v>
      </c>
      <c r="G534" s="63">
        <f>SUMIFS(Mar!$I$5:$I$605,Mar!$U$5:$U$605,"Despesa",Mar!$G$5:$G$605,DRE!$D534)</f>
        <v>0</v>
      </c>
      <c r="H534" s="63">
        <f>SUMIFS(Abr!$I$5:$I$605,Abr!$U$5:$U$605,"Despesa",Abr!$G$5:$G$605,DRE!$D534)</f>
        <v>0</v>
      </c>
      <c r="I534" s="63">
        <f>SUMIFS(Mai!$I$5:$I$605,Mai!$U$5:$U$605,"Despesa",Mai!$G$5:$G$605,DRE!$D534)</f>
        <v>0</v>
      </c>
      <c r="J534" s="63">
        <f>SUMIFS(Jun!$I$5:$I$605,Jun!$U$5:$U$605,"Despesa",Jun!$G$5:$G$605,DRE!$D534)</f>
        <v>0</v>
      </c>
      <c r="K534" s="63">
        <f>SUMIFS(Jul!$I$5:$I$605,Jul!$U$5:$U$605,"Despesa",Jul!$G$5:$G$605,DRE!$D534)</f>
        <v>0</v>
      </c>
      <c r="L534" s="63">
        <f>SUMIFS(Ago!$I$5:$I$605,Ago!$U$5:$U$605,"Despesa",Ago!$G$5:$G$605,DRE!$D534)</f>
        <v>123.98</v>
      </c>
      <c r="M534" s="63">
        <f>SUMIFS(Set!$I$5:$I$605,Set!$U$5:$U$605,"Despesa",Set!$G$5:$G$605,DRE!$D534)</f>
        <v>30</v>
      </c>
      <c r="N534" s="63">
        <f>SUMIFS(Out!$I$5:$I$605,Out!$U$5:$U$605,"Despesa",Out!$G$5:$G$605,DRE!$D534)</f>
        <v>30</v>
      </c>
      <c r="O534" s="63">
        <f>SUMIFS(Nov!$I$5:$I$605,Nov!$U$5:$U$605,"Despesa",Nov!$G$5:$G$605,DRE!$D534)</f>
        <v>30</v>
      </c>
      <c r="P534" s="63">
        <f>SUMIFS(Dez!$I$5:$I$605,Dez!$U$5:$U$605,"Despesa",Dez!$G$5:$G$605,DRE!$D534)</f>
        <v>30</v>
      </c>
      <c r="Q534" s="63">
        <f t="shared" si="29"/>
        <v>243.98000000000002</v>
      </c>
    </row>
    <row r="535" spans="2:17" ht="28.5" customHeight="1" thickTop="1" thickBot="1" x14ac:dyDescent="0.3">
      <c r="B535" s="85">
        <v>532</v>
      </c>
      <c r="C535" s="46" t="str">
        <f>'PC Despesas'!O13</f>
        <v>5.5.9</v>
      </c>
      <c r="D535" s="47" t="str">
        <f>VLOOKUP(C535,'PC Despesas'!$O$5:$P$103,2,FALSE)</f>
        <v>MATERIAL DE USO E CONSUMO</v>
      </c>
      <c r="E535" s="63">
        <f>SUMIFS(Jan!$I$5:$I$605,Jan!$U$5:$U$605,"Despesa",Jan!$G$5:$G$605,DRE!$D535)</f>
        <v>0</v>
      </c>
      <c r="F535" s="63">
        <f>SUMIFS(Fev!$I$5:$I$605,Fev!$U$5:$U$605,"Despesa",Fev!$G$5:$G$605,DRE!$D535)</f>
        <v>0</v>
      </c>
      <c r="G535" s="63">
        <f>SUMIFS(Mar!$I$5:$I$605,Mar!$U$5:$U$605,"Despesa",Mar!$G$5:$G$605,DRE!$D535)</f>
        <v>0</v>
      </c>
      <c r="H535" s="63">
        <f>SUMIFS(Abr!$I$5:$I$605,Abr!$U$5:$U$605,"Despesa",Abr!$G$5:$G$605,DRE!$D535)</f>
        <v>0</v>
      </c>
      <c r="I535" s="63">
        <f>SUMIFS(Mai!$I$5:$I$605,Mai!$U$5:$U$605,"Despesa",Mai!$G$5:$G$605,DRE!$D535)</f>
        <v>0</v>
      </c>
      <c r="J535" s="63">
        <f>SUMIFS(Jun!$I$5:$I$605,Jun!$U$5:$U$605,"Despesa",Jun!$G$5:$G$605,DRE!$D535)</f>
        <v>0</v>
      </c>
      <c r="K535" s="63">
        <f>SUMIFS(Jul!$I$5:$I$605,Jul!$U$5:$U$605,"Despesa",Jul!$G$5:$G$605,DRE!$D535)</f>
        <v>0</v>
      </c>
      <c r="L535" s="63">
        <f>SUMIFS(Ago!$I$5:$I$605,Ago!$U$5:$U$605,"Despesa",Ago!$G$5:$G$605,DRE!$D535)</f>
        <v>123</v>
      </c>
      <c r="M535" s="63">
        <f>SUMIFS(Set!$I$5:$I$605,Set!$U$5:$U$605,"Despesa",Set!$G$5:$G$605,DRE!$D535)</f>
        <v>0</v>
      </c>
      <c r="N535" s="63">
        <f>SUMIFS(Out!$I$5:$I$605,Out!$U$5:$U$605,"Despesa",Out!$G$5:$G$605,DRE!$D535)</f>
        <v>0</v>
      </c>
      <c r="O535" s="63">
        <f>SUMIFS(Nov!$I$5:$I$605,Nov!$U$5:$U$605,"Despesa",Nov!$G$5:$G$605,DRE!$D535)</f>
        <v>0</v>
      </c>
      <c r="P535" s="63">
        <f>SUMIFS(Dez!$I$5:$I$605,Dez!$U$5:$U$605,"Despesa",Dez!$G$5:$G$605,DRE!$D535)</f>
        <v>0</v>
      </c>
      <c r="Q535" s="63">
        <f t="shared" si="29"/>
        <v>123</v>
      </c>
    </row>
    <row r="536" spans="2:17" ht="28.5" customHeight="1" thickTop="1" thickBot="1" x14ac:dyDescent="0.3">
      <c r="B536" s="85">
        <v>533</v>
      </c>
      <c r="C536" s="46" t="str">
        <f>'PC Despesas'!O14</f>
        <v>5.5.10</v>
      </c>
      <c r="D536" s="47" t="str">
        <f>VLOOKUP(C536,'PC Despesas'!$O$5:$P$103,2,FALSE)</f>
        <v>DESPESA C/CARTÃO DE CREDITO</v>
      </c>
      <c r="E536" s="63">
        <f>SUMIFS(Jan!$I$5:$I$605,Jan!$U$5:$U$605,"Despesa",Jan!$G$5:$G$605,DRE!$D536)</f>
        <v>0</v>
      </c>
      <c r="F536" s="63">
        <f>SUMIFS(Fev!$I$5:$I$605,Fev!$U$5:$U$605,"Despesa",Fev!$G$5:$G$605,DRE!$D536)</f>
        <v>0</v>
      </c>
      <c r="G536" s="63">
        <f>SUMIFS(Mar!$I$5:$I$605,Mar!$U$5:$U$605,"Despesa",Mar!$G$5:$G$605,DRE!$D536)</f>
        <v>0</v>
      </c>
      <c r="H536" s="63">
        <f>SUMIFS(Abr!$I$5:$I$605,Abr!$U$5:$U$605,"Despesa",Abr!$G$5:$G$605,DRE!$D536)</f>
        <v>0</v>
      </c>
      <c r="I536" s="63">
        <f>SUMIFS(Mai!$I$5:$I$605,Mai!$U$5:$U$605,"Despesa",Mai!$G$5:$G$605,DRE!$D536)</f>
        <v>0</v>
      </c>
      <c r="J536" s="63">
        <f>SUMIFS(Jun!$I$5:$I$605,Jun!$U$5:$U$605,"Despesa",Jun!$G$5:$G$605,DRE!$D536)</f>
        <v>0</v>
      </c>
      <c r="K536" s="63">
        <f>SUMIFS(Jul!$I$5:$I$605,Jul!$U$5:$U$605,"Despesa",Jul!$G$5:$G$605,DRE!$D536)</f>
        <v>0</v>
      </c>
      <c r="L536" s="63">
        <f>SUMIFS(Ago!$I$5:$I$605,Ago!$U$5:$U$605,"Despesa",Ago!$G$5:$G$605,DRE!$D536)</f>
        <v>0</v>
      </c>
      <c r="M536" s="63">
        <f>SUMIFS(Set!$I$5:$I$605,Set!$U$5:$U$605,"Despesa",Set!$G$5:$G$605,DRE!$D536)</f>
        <v>0</v>
      </c>
      <c r="N536" s="63">
        <f>SUMIFS(Out!$I$5:$I$605,Out!$U$5:$U$605,"Despesa",Out!$G$5:$G$605,DRE!$D536)</f>
        <v>0</v>
      </c>
      <c r="O536" s="63">
        <f>SUMIFS(Nov!$I$5:$I$605,Nov!$U$5:$U$605,"Despesa",Nov!$G$5:$G$605,DRE!$D536)</f>
        <v>0</v>
      </c>
      <c r="P536" s="63">
        <f>SUMIFS(Dez!$I$5:$I$605,Dez!$U$5:$U$605,"Despesa",Dez!$G$5:$G$605,DRE!$D536)</f>
        <v>0</v>
      </c>
      <c r="Q536" s="63">
        <f t="shared" si="29"/>
        <v>0</v>
      </c>
    </row>
    <row r="537" spans="2:17" ht="28.5" customHeight="1" thickTop="1" thickBot="1" x14ac:dyDescent="0.3">
      <c r="B537" s="85">
        <v>534</v>
      </c>
      <c r="C537" s="46" t="str">
        <f>'PC Despesas'!O15</f>
        <v>5.5.11</v>
      </c>
      <c r="D537" s="47" t="str">
        <f>VLOOKUP(C537,'PC Despesas'!$O$5:$P$103,2,FALSE)</f>
        <v>COMBUSTÍVEIS E LUBRIFICANTES</v>
      </c>
      <c r="E537" s="63">
        <f>SUMIFS(Jan!$I$5:$I$605,Jan!$U$5:$U$605,"Despesa",Jan!$G$5:$G$605,DRE!$D537)</f>
        <v>0</v>
      </c>
      <c r="F537" s="63">
        <f>SUMIFS(Fev!$I$5:$I$605,Fev!$U$5:$U$605,"Despesa",Fev!$G$5:$G$605,DRE!$D537)</f>
        <v>0</v>
      </c>
      <c r="G537" s="63">
        <f>SUMIFS(Mar!$I$5:$I$605,Mar!$U$5:$U$605,"Despesa",Mar!$G$5:$G$605,DRE!$D537)</f>
        <v>0</v>
      </c>
      <c r="H537" s="63">
        <f>SUMIFS(Abr!$I$5:$I$605,Abr!$U$5:$U$605,"Despesa",Abr!$G$5:$G$605,DRE!$D537)</f>
        <v>0</v>
      </c>
      <c r="I537" s="63">
        <f>SUMIFS(Mai!$I$5:$I$605,Mai!$U$5:$U$605,"Despesa",Mai!$G$5:$G$605,DRE!$D537)</f>
        <v>0</v>
      </c>
      <c r="J537" s="63">
        <f>SUMIFS(Jun!$I$5:$I$605,Jun!$U$5:$U$605,"Despesa",Jun!$G$5:$G$605,DRE!$D537)</f>
        <v>0</v>
      </c>
      <c r="K537" s="63">
        <f>SUMIFS(Jul!$I$5:$I$605,Jul!$U$5:$U$605,"Despesa",Jul!$G$5:$G$605,DRE!$D537)</f>
        <v>0</v>
      </c>
      <c r="L537" s="63">
        <f>SUMIFS(Ago!$I$5:$I$605,Ago!$U$5:$U$605,"Despesa",Ago!$G$5:$G$605,DRE!$D537)</f>
        <v>1591.35</v>
      </c>
      <c r="M537" s="63">
        <f>SUMIFS(Set!$I$5:$I$605,Set!$U$5:$U$605,"Despesa",Set!$G$5:$G$605,DRE!$D537)</f>
        <v>0</v>
      </c>
      <c r="N537" s="63">
        <f>SUMIFS(Out!$I$5:$I$605,Out!$U$5:$U$605,"Despesa",Out!$G$5:$G$605,DRE!$D537)</f>
        <v>0</v>
      </c>
      <c r="O537" s="63">
        <f>SUMIFS(Nov!$I$5:$I$605,Nov!$U$5:$U$605,"Despesa",Nov!$G$5:$G$605,DRE!$D537)</f>
        <v>0</v>
      </c>
      <c r="P537" s="63">
        <f>SUMIFS(Dez!$I$5:$I$605,Dez!$U$5:$U$605,"Despesa",Dez!$G$5:$G$605,DRE!$D537)</f>
        <v>0</v>
      </c>
      <c r="Q537" s="63">
        <f t="shared" si="29"/>
        <v>1591.35</v>
      </c>
    </row>
    <row r="538" spans="2:17" ht="28.5" customHeight="1" thickTop="1" thickBot="1" x14ac:dyDescent="0.3">
      <c r="B538" s="85">
        <v>535</v>
      </c>
      <c r="C538" s="46" t="str">
        <f>'PC Despesas'!O16</f>
        <v>5.5.12</v>
      </c>
      <c r="D538" s="47" t="str">
        <f>VLOOKUP(C538,'PC Despesas'!$O$5:$P$103,2,FALSE)</f>
        <v>MANUTENÇÃO DE VEICULOS</v>
      </c>
      <c r="E538" s="63">
        <f>SUMIFS(Jan!$I$5:$I$605,Jan!$U$5:$U$605,"Despesa",Jan!$G$5:$G$605,DRE!$D538)</f>
        <v>0</v>
      </c>
      <c r="F538" s="63">
        <f>SUMIFS(Fev!$I$5:$I$605,Fev!$U$5:$U$605,"Despesa",Fev!$G$5:$G$605,DRE!$D538)</f>
        <v>0</v>
      </c>
      <c r="G538" s="63">
        <f>SUMIFS(Mar!$I$5:$I$605,Mar!$U$5:$U$605,"Despesa",Mar!$G$5:$G$605,DRE!$D538)</f>
        <v>0</v>
      </c>
      <c r="H538" s="63">
        <f>SUMIFS(Abr!$I$5:$I$605,Abr!$U$5:$U$605,"Despesa",Abr!$G$5:$G$605,DRE!$D538)</f>
        <v>0</v>
      </c>
      <c r="I538" s="63">
        <f>SUMIFS(Mai!$I$5:$I$605,Mai!$U$5:$U$605,"Despesa",Mai!$G$5:$G$605,DRE!$D538)</f>
        <v>0</v>
      </c>
      <c r="J538" s="63">
        <f>SUMIFS(Jun!$I$5:$I$605,Jun!$U$5:$U$605,"Despesa",Jun!$G$5:$G$605,DRE!$D538)</f>
        <v>0</v>
      </c>
      <c r="K538" s="63">
        <f>SUMIFS(Jul!$I$5:$I$605,Jul!$U$5:$U$605,"Despesa",Jul!$G$5:$G$605,DRE!$D538)</f>
        <v>0</v>
      </c>
      <c r="L538" s="63">
        <f>SUMIFS(Ago!$I$5:$I$605,Ago!$U$5:$U$605,"Despesa",Ago!$G$5:$G$605,DRE!$D538)</f>
        <v>0</v>
      </c>
      <c r="M538" s="63">
        <f>SUMIFS(Set!$I$5:$I$605,Set!$U$5:$U$605,"Despesa",Set!$G$5:$G$605,DRE!$D538)</f>
        <v>0</v>
      </c>
      <c r="N538" s="63">
        <f>SUMIFS(Out!$I$5:$I$605,Out!$U$5:$U$605,"Despesa",Out!$G$5:$G$605,DRE!$D538)</f>
        <v>0</v>
      </c>
      <c r="O538" s="63">
        <f>SUMIFS(Nov!$I$5:$I$605,Nov!$U$5:$U$605,"Despesa",Nov!$G$5:$G$605,DRE!$D538)</f>
        <v>0</v>
      </c>
      <c r="P538" s="63">
        <f>SUMIFS(Dez!$I$5:$I$605,Dez!$U$5:$U$605,"Despesa",Dez!$G$5:$G$605,DRE!$D538)</f>
        <v>0</v>
      </c>
      <c r="Q538" s="63">
        <f t="shared" si="29"/>
        <v>0</v>
      </c>
    </row>
    <row r="539" spans="2:17" ht="28.5" customHeight="1" thickTop="1" thickBot="1" x14ac:dyDescent="0.3">
      <c r="B539" s="85">
        <v>536</v>
      </c>
      <c r="C539" s="46" t="str">
        <f>'PC Despesas'!O17</f>
        <v>5.5.13</v>
      </c>
      <c r="D539" s="47" t="str">
        <f>VLOOKUP(C539,'PC Despesas'!$O$5:$P$103,2,FALSE)</f>
        <v xml:space="preserve">ESTACIONAMENTO </v>
      </c>
      <c r="E539" s="63">
        <f>SUMIFS(Jan!$I$5:$I$605,Jan!$U$5:$U$605,"Despesa",Jan!$G$5:$G$605,DRE!$D539)</f>
        <v>0</v>
      </c>
      <c r="F539" s="63">
        <f>SUMIFS(Fev!$I$5:$I$605,Fev!$U$5:$U$605,"Despesa",Fev!$G$5:$G$605,DRE!$D539)</f>
        <v>0</v>
      </c>
      <c r="G539" s="63">
        <f>SUMIFS(Mar!$I$5:$I$605,Mar!$U$5:$U$605,"Despesa",Mar!$G$5:$G$605,DRE!$D539)</f>
        <v>0</v>
      </c>
      <c r="H539" s="63">
        <f>SUMIFS(Abr!$I$5:$I$605,Abr!$U$5:$U$605,"Despesa",Abr!$G$5:$G$605,DRE!$D539)</f>
        <v>0</v>
      </c>
      <c r="I539" s="63">
        <f>SUMIFS(Mai!$I$5:$I$605,Mai!$U$5:$U$605,"Despesa",Mai!$G$5:$G$605,DRE!$D539)</f>
        <v>0</v>
      </c>
      <c r="J539" s="63">
        <f>SUMIFS(Jun!$I$5:$I$605,Jun!$U$5:$U$605,"Despesa",Jun!$G$5:$G$605,DRE!$D539)</f>
        <v>0</v>
      </c>
      <c r="K539" s="63">
        <f>SUMIFS(Jul!$I$5:$I$605,Jul!$U$5:$U$605,"Despesa",Jul!$G$5:$G$605,DRE!$D539)</f>
        <v>0</v>
      </c>
      <c r="L539" s="63">
        <f>SUMIFS(Ago!$I$5:$I$605,Ago!$U$5:$U$605,"Despesa",Ago!$G$5:$G$605,DRE!$D539)</f>
        <v>0</v>
      </c>
      <c r="M539" s="63">
        <f>SUMIFS(Set!$I$5:$I$605,Set!$U$5:$U$605,"Despesa",Set!$G$5:$G$605,DRE!$D539)</f>
        <v>0</v>
      </c>
      <c r="N539" s="63">
        <f>SUMIFS(Out!$I$5:$I$605,Out!$U$5:$U$605,"Despesa",Out!$G$5:$G$605,DRE!$D539)</f>
        <v>0</v>
      </c>
      <c r="O539" s="63">
        <f>SUMIFS(Nov!$I$5:$I$605,Nov!$U$5:$U$605,"Despesa",Nov!$G$5:$G$605,DRE!$D539)</f>
        <v>0</v>
      </c>
      <c r="P539" s="63">
        <f>SUMIFS(Dez!$I$5:$I$605,Dez!$U$5:$U$605,"Despesa",Dez!$G$5:$G$605,DRE!$D539)</f>
        <v>0</v>
      </c>
      <c r="Q539" s="63">
        <f t="shared" si="29"/>
        <v>0</v>
      </c>
    </row>
    <row r="540" spans="2:17" ht="28.5" customHeight="1" thickTop="1" thickBot="1" x14ac:dyDescent="0.3">
      <c r="B540" s="85">
        <v>537</v>
      </c>
      <c r="C540" s="46" t="str">
        <f>'PC Despesas'!O18</f>
        <v>5.5.14</v>
      </c>
      <c r="D540" s="47" t="str">
        <f>VLOOKUP(C540,'PC Despesas'!$O$5:$P$103,2,FALSE)</f>
        <v>SERVIÇOS TOMADOS</v>
      </c>
      <c r="E540" s="63">
        <f>SUMIFS(Jan!$I$5:$I$605,Jan!$U$5:$U$605,"Despesa",Jan!$G$5:$G$605,DRE!$D540)</f>
        <v>0</v>
      </c>
      <c r="F540" s="63">
        <f>SUMIFS(Fev!$I$5:$I$605,Fev!$U$5:$U$605,"Despesa",Fev!$G$5:$G$605,DRE!$D540)</f>
        <v>0</v>
      </c>
      <c r="G540" s="63">
        <f>SUMIFS(Mar!$I$5:$I$605,Mar!$U$5:$U$605,"Despesa",Mar!$G$5:$G$605,DRE!$D540)</f>
        <v>0</v>
      </c>
      <c r="H540" s="63">
        <f>SUMIFS(Abr!$I$5:$I$605,Abr!$U$5:$U$605,"Despesa",Abr!$G$5:$G$605,DRE!$D540)</f>
        <v>0</v>
      </c>
      <c r="I540" s="63">
        <f>SUMIFS(Mai!$I$5:$I$605,Mai!$U$5:$U$605,"Despesa",Mai!$G$5:$G$605,DRE!$D540)</f>
        <v>0</v>
      </c>
      <c r="J540" s="63">
        <f>SUMIFS(Jun!$I$5:$I$605,Jun!$U$5:$U$605,"Despesa",Jun!$G$5:$G$605,DRE!$D540)</f>
        <v>0</v>
      </c>
      <c r="K540" s="63">
        <f>SUMIFS(Jul!$I$5:$I$605,Jul!$U$5:$U$605,"Despesa",Jul!$G$5:$G$605,DRE!$D540)</f>
        <v>0</v>
      </c>
      <c r="L540" s="63">
        <f>SUMIFS(Ago!$I$5:$I$605,Ago!$U$5:$U$605,"Despesa",Ago!$G$5:$G$605,DRE!$D540)</f>
        <v>0</v>
      </c>
      <c r="M540" s="63">
        <f>SUMIFS(Set!$I$5:$I$605,Set!$U$5:$U$605,"Despesa",Set!$G$5:$G$605,DRE!$D540)</f>
        <v>0</v>
      </c>
      <c r="N540" s="63">
        <f>SUMIFS(Out!$I$5:$I$605,Out!$U$5:$U$605,"Despesa",Out!$G$5:$G$605,DRE!$D540)</f>
        <v>0</v>
      </c>
      <c r="O540" s="63">
        <f>SUMIFS(Nov!$I$5:$I$605,Nov!$U$5:$U$605,"Despesa",Nov!$G$5:$G$605,DRE!$D540)</f>
        <v>0</v>
      </c>
      <c r="P540" s="63">
        <f>SUMIFS(Dez!$I$5:$I$605,Dez!$U$5:$U$605,"Despesa",Dez!$G$5:$G$605,DRE!$D540)</f>
        <v>0</v>
      </c>
      <c r="Q540" s="63">
        <f t="shared" si="29"/>
        <v>0</v>
      </c>
    </row>
    <row r="541" spans="2:17" ht="28.5" customHeight="1" thickTop="1" thickBot="1" x14ac:dyDescent="0.3">
      <c r="B541" s="85">
        <v>538</v>
      </c>
      <c r="C541" s="46" t="str">
        <f>'PC Despesas'!O19</f>
        <v>5.5.15</v>
      </c>
      <c r="D541" s="47" t="str">
        <f>VLOOKUP(C541,'PC Despesas'!$O$5:$P$103,2,FALSE)</f>
        <v>ALUGUEL</v>
      </c>
      <c r="E541" s="63">
        <f>SUMIFS(Jan!$I$5:$I$605,Jan!$U$5:$U$605,"Despesa",Jan!$G$5:$G$605,DRE!$D541)</f>
        <v>0</v>
      </c>
      <c r="F541" s="63">
        <f>SUMIFS(Fev!$I$5:$I$605,Fev!$U$5:$U$605,"Despesa",Fev!$G$5:$G$605,DRE!$D541)</f>
        <v>0</v>
      </c>
      <c r="G541" s="63">
        <f>SUMIFS(Mar!$I$5:$I$605,Mar!$U$5:$U$605,"Despesa",Mar!$G$5:$G$605,DRE!$D541)</f>
        <v>0</v>
      </c>
      <c r="H541" s="63">
        <f>SUMIFS(Abr!$I$5:$I$605,Abr!$U$5:$U$605,"Despesa",Abr!$G$5:$G$605,DRE!$D541)</f>
        <v>0</v>
      </c>
      <c r="I541" s="63">
        <f>SUMIFS(Mai!$I$5:$I$605,Mai!$U$5:$U$605,"Despesa",Mai!$G$5:$G$605,DRE!$D541)</f>
        <v>0</v>
      </c>
      <c r="J541" s="63">
        <f>SUMIFS(Jun!$I$5:$I$605,Jun!$U$5:$U$605,"Despesa",Jun!$G$5:$G$605,DRE!$D541)</f>
        <v>0</v>
      </c>
      <c r="K541" s="63">
        <f>SUMIFS(Jul!$I$5:$I$605,Jul!$U$5:$U$605,"Despesa",Jul!$G$5:$G$605,DRE!$D541)</f>
        <v>0</v>
      </c>
      <c r="L541" s="63">
        <f>SUMIFS(Ago!$I$5:$I$605,Ago!$U$5:$U$605,"Despesa",Ago!$G$5:$G$605,DRE!$D541)</f>
        <v>1232</v>
      </c>
      <c r="M541" s="63">
        <f>SUMIFS(Set!$I$5:$I$605,Set!$U$5:$U$605,"Despesa",Set!$G$5:$G$605,DRE!$D541)</f>
        <v>1500</v>
      </c>
      <c r="N541" s="63">
        <f>SUMIFS(Out!$I$5:$I$605,Out!$U$5:$U$605,"Despesa",Out!$G$5:$G$605,DRE!$D541)</f>
        <v>1500</v>
      </c>
      <c r="O541" s="63">
        <f>SUMIFS(Nov!$I$5:$I$605,Nov!$U$5:$U$605,"Despesa",Nov!$G$5:$G$605,DRE!$D541)</f>
        <v>1500</v>
      </c>
      <c r="P541" s="63">
        <f>SUMIFS(Dez!$I$5:$I$605,Dez!$U$5:$U$605,"Despesa",Dez!$G$5:$G$605,DRE!$D541)</f>
        <v>1500</v>
      </c>
      <c r="Q541" s="63">
        <f t="shared" si="29"/>
        <v>7232</v>
      </c>
    </row>
    <row r="542" spans="2:17" ht="28.5" customHeight="1" thickTop="1" thickBot="1" x14ac:dyDescent="0.3">
      <c r="B542" s="85">
        <v>539</v>
      </c>
      <c r="C542" s="46" t="str">
        <f>'PC Despesas'!O20</f>
        <v>5.5.16</v>
      </c>
      <c r="D542" s="47" t="str">
        <f>VLOOKUP(C542,'PC Despesas'!$O$5:$P$103,2,FALSE)</f>
        <v>IPTU</v>
      </c>
      <c r="E542" s="63">
        <f>SUMIFS(Jan!$I$5:$I$605,Jan!$U$5:$U$605,"Despesa",Jan!$G$5:$G$605,DRE!$D542)</f>
        <v>0</v>
      </c>
      <c r="F542" s="63">
        <f>SUMIFS(Fev!$I$5:$I$605,Fev!$U$5:$U$605,"Despesa",Fev!$G$5:$G$605,DRE!$D542)</f>
        <v>0</v>
      </c>
      <c r="G542" s="63">
        <f>SUMIFS(Mar!$I$5:$I$605,Mar!$U$5:$U$605,"Despesa",Mar!$G$5:$G$605,DRE!$D542)</f>
        <v>0</v>
      </c>
      <c r="H542" s="63">
        <f>SUMIFS(Abr!$I$5:$I$605,Abr!$U$5:$U$605,"Despesa",Abr!$G$5:$G$605,DRE!$D542)</f>
        <v>0</v>
      </c>
      <c r="I542" s="63">
        <f>SUMIFS(Mai!$I$5:$I$605,Mai!$U$5:$U$605,"Despesa",Mai!$G$5:$G$605,DRE!$D542)</f>
        <v>0</v>
      </c>
      <c r="J542" s="63">
        <f>SUMIFS(Jun!$I$5:$I$605,Jun!$U$5:$U$605,"Despesa",Jun!$G$5:$G$605,DRE!$D542)</f>
        <v>0</v>
      </c>
      <c r="K542" s="63">
        <f>SUMIFS(Jul!$I$5:$I$605,Jul!$U$5:$U$605,"Despesa",Jul!$G$5:$G$605,DRE!$D542)</f>
        <v>0</v>
      </c>
      <c r="L542" s="63">
        <f>SUMIFS(Ago!$I$5:$I$605,Ago!$U$5:$U$605,"Despesa",Ago!$G$5:$G$605,DRE!$D542)</f>
        <v>209.35</v>
      </c>
      <c r="M542" s="63">
        <f>SUMIFS(Set!$I$5:$I$605,Set!$U$5:$U$605,"Despesa",Set!$G$5:$G$605,DRE!$D542)</f>
        <v>400</v>
      </c>
      <c r="N542" s="63">
        <f>SUMIFS(Out!$I$5:$I$605,Out!$U$5:$U$605,"Despesa",Out!$G$5:$G$605,DRE!$D542)</f>
        <v>400</v>
      </c>
      <c r="O542" s="63">
        <f>SUMIFS(Nov!$I$5:$I$605,Nov!$U$5:$U$605,"Despesa",Nov!$G$5:$G$605,DRE!$D542)</f>
        <v>400</v>
      </c>
      <c r="P542" s="63">
        <f>SUMIFS(Dez!$I$5:$I$605,Dez!$U$5:$U$605,"Despesa",Dez!$G$5:$G$605,DRE!$D542)</f>
        <v>400</v>
      </c>
      <c r="Q542" s="63">
        <f t="shared" si="29"/>
        <v>1809.35</v>
      </c>
    </row>
    <row r="543" spans="2:17" ht="28.5" customHeight="1" thickTop="1" thickBot="1" x14ac:dyDescent="0.3">
      <c r="B543" s="85">
        <v>540</v>
      </c>
      <c r="C543" s="46" t="str">
        <f>'PC Despesas'!O21</f>
        <v>5.5.17</v>
      </c>
      <c r="D543" s="47">
        <f>VLOOKUP(C543,'PC Despesas'!$O$5:$P$103,2,FALSE)</f>
        <v>0</v>
      </c>
      <c r="E543" s="63">
        <f>SUMIFS(Jan!$I$5:$I$605,Jan!$U$5:$U$605,"Despesa",Jan!$G$5:$G$605,DRE!$D543)</f>
        <v>0</v>
      </c>
      <c r="F543" s="63">
        <f>SUMIFS(Fev!$I$5:$I$605,Fev!$U$5:$U$605,"Despesa",Fev!$G$5:$G$605,DRE!$D543)</f>
        <v>0</v>
      </c>
      <c r="G543" s="63">
        <f>SUMIFS(Mar!$I$5:$I$605,Mar!$U$5:$U$605,"Despesa",Mar!$G$5:$G$605,DRE!$D543)</f>
        <v>0</v>
      </c>
      <c r="H543" s="63">
        <f>SUMIFS(Abr!$I$5:$I$605,Abr!$U$5:$U$605,"Despesa",Abr!$G$5:$G$605,DRE!$D543)</f>
        <v>0</v>
      </c>
      <c r="I543" s="63">
        <f>SUMIFS(Mai!$I$5:$I$605,Mai!$U$5:$U$605,"Despesa",Mai!$G$5:$G$605,DRE!$D543)</f>
        <v>0</v>
      </c>
      <c r="J543" s="63">
        <f>SUMIFS(Jun!$I$5:$I$605,Jun!$U$5:$U$605,"Despesa",Jun!$G$5:$G$605,DRE!$D543)</f>
        <v>0</v>
      </c>
      <c r="K543" s="63">
        <f>SUMIFS(Jul!$I$5:$I$605,Jul!$U$5:$U$605,"Despesa",Jul!$G$5:$G$605,DRE!$D543)</f>
        <v>0</v>
      </c>
      <c r="L543" s="63">
        <f>SUMIFS(Ago!$I$5:$I$605,Ago!$U$5:$U$605,"Despesa",Ago!$G$5:$G$605,DRE!$D543)</f>
        <v>0</v>
      </c>
      <c r="M543" s="63">
        <f>SUMIFS(Set!$I$5:$I$605,Set!$U$5:$U$605,"Despesa",Set!$G$5:$G$605,DRE!$D543)</f>
        <v>0</v>
      </c>
      <c r="N543" s="63">
        <f>SUMIFS(Out!$I$5:$I$605,Out!$U$5:$U$605,"Despesa",Out!$G$5:$G$605,DRE!$D543)</f>
        <v>0</v>
      </c>
      <c r="O543" s="63">
        <f>SUMIFS(Nov!$I$5:$I$605,Nov!$U$5:$U$605,"Despesa",Nov!$G$5:$G$605,DRE!$D543)</f>
        <v>0</v>
      </c>
      <c r="P543" s="63">
        <f>SUMIFS(Dez!$I$5:$I$605,Dez!$U$5:$U$605,"Despesa",Dez!$G$5:$G$605,DRE!$D543)</f>
        <v>0</v>
      </c>
      <c r="Q543" s="63">
        <f t="shared" si="29"/>
        <v>0</v>
      </c>
    </row>
    <row r="544" spans="2:17" ht="28.5" customHeight="1" thickTop="1" thickBot="1" x14ac:dyDescent="0.3">
      <c r="B544" s="85">
        <v>541</v>
      </c>
      <c r="C544" s="46" t="str">
        <f>'PC Despesas'!O22</f>
        <v>5.5.18</v>
      </c>
      <c r="D544" s="47">
        <f>VLOOKUP(C544,'PC Despesas'!$O$5:$P$103,2,FALSE)</f>
        <v>0</v>
      </c>
      <c r="E544" s="63">
        <f>SUMIFS(Jan!$I$5:$I$605,Jan!$U$5:$U$605,"Despesa",Jan!$G$5:$G$605,DRE!$D544)</f>
        <v>0</v>
      </c>
      <c r="F544" s="63">
        <f>SUMIFS(Fev!$I$5:$I$605,Fev!$U$5:$U$605,"Despesa",Fev!$G$5:$G$605,DRE!$D544)</f>
        <v>0</v>
      </c>
      <c r="G544" s="63">
        <f>SUMIFS(Mar!$I$5:$I$605,Mar!$U$5:$U$605,"Despesa",Mar!$G$5:$G$605,DRE!$D544)</f>
        <v>0</v>
      </c>
      <c r="H544" s="63">
        <f>SUMIFS(Abr!$I$5:$I$605,Abr!$U$5:$U$605,"Despesa",Abr!$G$5:$G$605,DRE!$D544)</f>
        <v>0</v>
      </c>
      <c r="I544" s="63">
        <f>SUMIFS(Mai!$I$5:$I$605,Mai!$U$5:$U$605,"Despesa",Mai!$G$5:$G$605,DRE!$D544)</f>
        <v>0</v>
      </c>
      <c r="J544" s="63">
        <f>SUMIFS(Jun!$I$5:$I$605,Jun!$U$5:$U$605,"Despesa",Jun!$G$5:$G$605,DRE!$D544)</f>
        <v>0</v>
      </c>
      <c r="K544" s="63">
        <f>SUMIFS(Jul!$I$5:$I$605,Jul!$U$5:$U$605,"Despesa",Jul!$G$5:$G$605,DRE!$D544)</f>
        <v>0</v>
      </c>
      <c r="L544" s="63">
        <f>SUMIFS(Ago!$I$5:$I$605,Ago!$U$5:$U$605,"Despesa",Ago!$G$5:$G$605,DRE!$D544)</f>
        <v>0</v>
      </c>
      <c r="M544" s="63">
        <f>SUMIFS(Set!$I$5:$I$605,Set!$U$5:$U$605,"Despesa",Set!$G$5:$G$605,DRE!$D544)</f>
        <v>0</v>
      </c>
      <c r="N544" s="63">
        <f>SUMIFS(Out!$I$5:$I$605,Out!$U$5:$U$605,"Despesa",Out!$G$5:$G$605,DRE!$D544)</f>
        <v>0</v>
      </c>
      <c r="O544" s="63">
        <f>SUMIFS(Nov!$I$5:$I$605,Nov!$U$5:$U$605,"Despesa",Nov!$G$5:$G$605,DRE!$D544)</f>
        <v>0</v>
      </c>
      <c r="P544" s="63">
        <f>SUMIFS(Dez!$I$5:$I$605,Dez!$U$5:$U$605,"Despesa",Dez!$G$5:$G$605,DRE!$D544)</f>
        <v>0</v>
      </c>
      <c r="Q544" s="63">
        <f t="shared" si="29"/>
        <v>0</v>
      </c>
    </row>
    <row r="545" spans="2:17" ht="28.5" customHeight="1" thickTop="1" thickBot="1" x14ac:dyDescent="0.3">
      <c r="B545" s="85">
        <v>542</v>
      </c>
      <c r="C545" s="46" t="str">
        <f>'PC Despesas'!O23</f>
        <v>5.5.19</v>
      </c>
      <c r="D545" s="47">
        <f>VLOOKUP(C545,'PC Despesas'!$O$5:$P$103,2,FALSE)</f>
        <v>0</v>
      </c>
      <c r="E545" s="63">
        <f>SUMIFS(Jan!$I$5:$I$605,Jan!$U$5:$U$605,"Despesa",Jan!$G$5:$G$605,DRE!$D545)</f>
        <v>0</v>
      </c>
      <c r="F545" s="63">
        <f>SUMIFS(Fev!$I$5:$I$605,Fev!$U$5:$U$605,"Despesa",Fev!$G$5:$G$605,DRE!$D545)</f>
        <v>0</v>
      </c>
      <c r="G545" s="63">
        <f>SUMIFS(Mar!$I$5:$I$605,Mar!$U$5:$U$605,"Despesa",Mar!$G$5:$G$605,DRE!$D545)</f>
        <v>0</v>
      </c>
      <c r="H545" s="63">
        <f>SUMIFS(Abr!$I$5:$I$605,Abr!$U$5:$U$605,"Despesa",Abr!$G$5:$G$605,DRE!$D545)</f>
        <v>0</v>
      </c>
      <c r="I545" s="63">
        <f>SUMIFS(Mai!$I$5:$I$605,Mai!$U$5:$U$605,"Despesa",Mai!$G$5:$G$605,DRE!$D545)</f>
        <v>0</v>
      </c>
      <c r="J545" s="63">
        <f>SUMIFS(Jun!$I$5:$I$605,Jun!$U$5:$U$605,"Despesa",Jun!$G$5:$G$605,DRE!$D545)</f>
        <v>0</v>
      </c>
      <c r="K545" s="63">
        <f>SUMIFS(Jul!$I$5:$I$605,Jul!$U$5:$U$605,"Despesa",Jul!$G$5:$G$605,DRE!$D545)</f>
        <v>0</v>
      </c>
      <c r="L545" s="63">
        <f>SUMIFS(Ago!$I$5:$I$605,Ago!$U$5:$U$605,"Despesa",Ago!$G$5:$G$605,DRE!$D545)</f>
        <v>0</v>
      </c>
      <c r="M545" s="63">
        <f>SUMIFS(Set!$I$5:$I$605,Set!$U$5:$U$605,"Despesa",Set!$G$5:$G$605,DRE!$D545)</f>
        <v>0</v>
      </c>
      <c r="N545" s="63">
        <f>SUMIFS(Out!$I$5:$I$605,Out!$U$5:$U$605,"Despesa",Out!$G$5:$G$605,DRE!$D545)</f>
        <v>0</v>
      </c>
      <c r="O545" s="63">
        <f>SUMIFS(Nov!$I$5:$I$605,Nov!$U$5:$U$605,"Despesa",Nov!$G$5:$G$605,DRE!$D545)</f>
        <v>0</v>
      </c>
      <c r="P545" s="63">
        <f>SUMIFS(Dez!$I$5:$I$605,Dez!$U$5:$U$605,"Despesa",Dez!$G$5:$G$605,DRE!$D545)</f>
        <v>0</v>
      </c>
      <c r="Q545" s="63">
        <f t="shared" si="29"/>
        <v>0</v>
      </c>
    </row>
    <row r="546" spans="2:17" ht="28.5" customHeight="1" thickTop="1" thickBot="1" x14ac:dyDescent="0.3">
      <c r="B546" s="85">
        <v>543</v>
      </c>
      <c r="C546" s="46" t="str">
        <f>'PC Despesas'!O24</f>
        <v>5.5.20</v>
      </c>
      <c r="D546" s="47">
        <f>VLOOKUP(C546,'PC Despesas'!$O$5:$P$103,2,FALSE)</f>
        <v>0</v>
      </c>
      <c r="E546" s="63">
        <f>SUMIFS(Jan!$I$5:$I$605,Jan!$U$5:$U$605,"Despesa",Jan!$G$5:$G$605,DRE!$D546)</f>
        <v>0</v>
      </c>
      <c r="F546" s="63">
        <f>SUMIFS(Fev!$I$5:$I$605,Fev!$U$5:$U$605,"Despesa",Fev!$G$5:$G$605,DRE!$D546)</f>
        <v>0</v>
      </c>
      <c r="G546" s="63">
        <f>SUMIFS(Mar!$I$5:$I$605,Mar!$U$5:$U$605,"Despesa",Mar!$G$5:$G$605,DRE!$D546)</f>
        <v>0</v>
      </c>
      <c r="H546" s="63">
        <f>SUMIFS(Abr!$I$5:$I$605,Abr!$U$5:$U$605,"Despesa",Abr!$G$5:$G$605,DRE!$D546)</f>
        <v>0</v>
      </c>
      <c r="I546" s="63">
        <f>SUMIFS(Mai!$I$5:$I$605,Mai!$U$5:$U$605,"Despesa",Mai!$G$5:$G$605,DRE!$D546)</f>
        <v>0</v>
      </c>
      <c r="J546" s="63">
        <f>SUMIFS(Jun!$I$5:$I$605,Jun!$U$5:$U$605,"Despesa",Jun!$G$5:$G$605,DRE!$D546)</f>
        <v>0</v>
      </c>
      <c r="K546" s="63">
        <f>SUMIFS(Jul!$I$5:$I$605,Jul!$U$5:$U$605,"Despesa",Jul!$G$5:$G$605,DRE!$D546)</f>
        <v>0</v>
      </c>
      <c r="L546" s="63">
        <f>SUMIFS(Ago!$I$5:$I$605,Ago!$U$5:$U$605,"Despesa",Ago!$G$5:$G$605,DRE!$D546)</f>
        <v>0</v>
      </c>
      <c r="M546" s="63">
        <f>SUMIFS(Set!$I$5:$I$605,Set!$U$5:$U$605,"Despesa",Set!$G$5:$G$605,DRE!$D546)</f>
        <v>0</v>
      </c>
      <c r="N546" s="63">
        <f>SUMIFS(Out!$I$5:$I$605,Out!$U$5:$U$605,"Despesa",Out!$G$5:$G$605,DRE!$D546)</f>
        <v>0</v>
      </c>
      <c r="O546" s="63">
        <f>SUMIFS(Nov!$I$5:$I$605,Nov!$U$5:$U$605,"Despesa",Nov!$G$5:$G$605,DRE!$D546)</f>
        <v>0</v>
      </c>
      <c r="P546" s="63">
        <f>SUMIFS(Dez!$I$5:$I$605,Dez!$U$5:$U$605,"Despesa",Dez!$G$5:$G$605,DRE!$D546)</f>
        <v>0</v>
      </c>
      <c r="Q546" s="63">
        <f t="shared" si="29"/>
        <v>0</v>
      </c>
    </row>
    <row r="547" spans="2:17" ht="28.5" customHeight="1" thickTop="1" thickBot="1" x14ac:dyDescent="0.3">
      <c r="B547" s="85">
        <v>544</v>
      </c>
      <c r="C547" s="46" t="str">
        <f>'PC Despesas'!O25</f>
        <v>5.5.21</v>
      </c>
      <c r="D547" s="47" t="str">
        <f>VLOOKUP(C547,'PC Despesas'!$O$5:$P$103,2,FALSE)</f>
        <v>-</v>
      </c>
      <c r="E547" s="63">
        <f>SUMIFS(Jan!$I$5:$I$605,Jan!$U$5:$U$605,"Despesa",Jan!$G$5:$G$605,DRE!$D547)</f>
        <v>0</v>
      </c>
      <c r="F547" s="63">
        <f>SUMIFS(Fev!$I$5:$I$605,Fev!$U$5:$U$605,"Despesa",Fev!$G$5:$G$605,DRE!$D547)</f>
        <v>0</v>
      </c>
      <c r="G547" s="63">
        <f>SUMIFS(Mar!$I$5:$I$605,Mar!$U$5:$U$605,"Despesa",Mar!$G$5:$G$605,DRE!$D547)</f>
        <v>0</v>
      </c>
      <c r="H547" s="63">
        <f>SUMIFS(Abr!$I$5:$I$605,Abr!$U$5:$U$605,"Despesa",Abr!$G$5:$G$605,DRE!$D547)</f>
        <v>0</v>
      </c>
      <c r="I547" s="63">
        <f>SUMIFS(Mai!$I$5:$I$605,Mai!$U$5:$U$605,"Despesa",Mai!$G$5:$G$605,DRE!$D547)</f>
        <v>0</v>
      </c>
      <c r="J547" s="63">
        <f>SUMIFS(Jun!$I$5:$I$605,Jun!$U$5:$U$605,"Despesa",Jun!$G$5:$G$605,DRE!$D547)</f>
        <v>0</v>
      </c>
      <c r="K547" s="63">
        <f>SUMIFS(Jul!$I$5:$I$605,Jul!$U$5:$U$605,"Despesa",Jul!$G$5:$G$605,DRE!$D547)</f>
        <v>0</v>
      </c>
      <c r="L547" s="63">
        <f>SUMIFS(Ago!$I$5:$I$605,Ago!$U$5:$U$605,"Despesa",Ago!$G$5:$G$605,DRE!$D547)</f>
        <v>0</v>
      </c>
      <c r="M547" s="63">
        <f>SUMIFS(Set!$I$5:$I$605,Set!$U$5:$U$605,"Despesa",Set!$G$5:$G$605,DRE!$D547)</f>
        <v>0</v>
      </c>
      <c r="N547" s="63">
        <f>SUMIFS(Out!$I$5:$I$605,Out!$U$5:$U$605,"Despesa",Out!$G$5:$G$605,DRE!$D547)</f>
        <v>0</v>
      </c>
      <c r="O547" s="63">
        <f>SUMIFS(Nov!$I$5:$I$605,Nov!$U$5:$U$605,"Despesa",Nov!$G$5:$G$605,DRE!$D547)</f>
        <v>0</v>
      </c>
      <c r="P547" s="63">
        <f>SUMIFS(Dez!$I$5:$I$605,Dez!$U$5:$U$605,"Despesa",Dez!$G$5:$G$605,DRE!$D547)</f>
        <v>0</v>
      </c>
      <c r="Q547" s="63">
        <f t="shared" si="29"/>
        <v>0</v>
      </c>
    </row>
    <row r="548" spans="2:17" ht="28.5" customHeight="1" thickTop="1" thickBot="1" x14ac:dyDescent="0.3">
      <c r="B548" s="85">
        <v>545</v>
      </c>
      <c r="C548" s="46" t="str">
        <f>'PC Despesas'!O26</f>
        <v>5.5.22</v>
      </c>
      <c r="D548" s="47" t="str">
        <f>VLOOKUP(C548,'PC Despesas'!$O$5:$P$103,2,FALSE)</f>
        <v>-</v>
      </c>
      <c r="E548" s="63">
        <f>SUMIFS(Jan!$I$5:$I$605,Jan!$U$5:$U$605,"Despesa",Jan!$G$5:$G$605,DRE!$D548)</f>
        <v>0</v>
      </c>
      <c r="F548" s="63">
        <f>SUMIFS(Fev!$I$5:$I$605,Fev!$U$5:$U$605,"Despesa",Fev!$G$5:$G$605,DRE!$D548)</f>
        <v>0</v>
      </c>
      <c r="G548" s="63">
        <f>SUMIFS(Mar!$I$5:$I$605,Mar!$U$5:$U$605,"Despesa",Mar!$G$5:$G$605,DRE!$D548)</f>
        <v>0</v>
      </c>
      <c r="H548" s="63">
        <f>SUMIFS(Abr!$I$5:$I$605,Abr!$U$5:$U$605,"Despesa",Abr!$G$5:$G$605,DRE!$D548)</f>
        <v>0</v>
      </c>
      <c r="I548" s="63">
        <f>SUMIFS(Mai!$I$5:$I$605,Mai!$U$5:$U$605,"Despesa",Mai!$G$5:$G$605,DRE!$D548)</f>
        <v>0</v>
      </c>
      <c r="J548" s="63">
        <f>SUMIFS(Jun!$I$5:$I$605,Jun!$U$5:$U$605,"Despesa",Jun!$G$5:$G$605,DRE!$D548)</f>
        <v>0</v>
      </c>
      <c r="K548" s="63">
        <f>SUMIFS(Jul!$I$5:$I$605,Jul!$U$5:$U$605,"Despesa",Jul!$G$5:$G$605,DRE!$D548)</f>
        <v>0</v>
      </c>
      <c r="L548" s="63">
        <f>SUMIFS(Ago!$I$5:$I$605,Ago!$U$5:$U$605,"Despesa",Ago!$G$5:$G$605,DRE!$D548)</f>
        <v>0</v>
      </c>
      <c r="M548" s="63">
        <f>SUMIFS(Set!$I$5:$I$605,Set!$U$5:$U$605,"Despesa",Set!$G$5:$G$605,DRE!$D548)</f>
        <v>0</v>
      </c>
      <c r="N548" s="63">
        <f>SUMIFS(Out!$I$5:$I$605,Out!$U$5:$U$605,"Despesa",Out!$G$5:$G$605,DRE!$D548)</f>
        <v>0</v>
      </c>
      <c r="O548" s="63">
        <f>SUMIFS(Nov!$I$5:$I$605,Nov!$U$5:$U$605,"Despesa",Nov!$G$5:$G$605,DRE!$D548)</f>
        <v>0</v>
      </c>
      <c r="P548" s="63">
        <f>SUMIFS(Dez!$I$5:$I$605,Dez!$U$5:$U$605,"Despesa",Dez!$G$5:$G$605,DRE!$D548)</f>
        <v>0</v>
      </c>
      <c r="Q548" s="63">
        <f t="shared" si="29"/>
        <v>0</v>
      </c>
    </row>
    <row r="549" spans="2:17" ht="28.5" customHeight="1" thickTop="1" thickBot="1" x14ac:dyDescent="0.3">
      <c r="B549" s="85">
        <v>546</v>
      </c>
      <c r="C549" s="46" t="str">
        <f>'PC Despesas'!O27</f>
        <v>5.5.23</v>
      </c>
      <c r="D549" s="47" t="str">
        <f>VLOOKUP(C549,'PC Despesas'!$O$5:$P$103,2,FALSE)</f>
        <v>-</v>
      </c>
      <c r="E549" s="63">
        <f>SUMIFS(Jan!$I$5:$I$605,Jan!$U$5:$U$605,"Despesa",Jan!$G$5:$G$605,DRE!$D549)</f>
        <v>0</v>
      </c>
      <c r="F549" s="63">
        <f>SUMIFS(Fev!$I$5:$I$605,Fev!$U$5:$U$605,"Despesa",Fev!$G$5:$G$605,DRE!$D549)</f>
        <v>0</v>
      </c>
      <c r="G549" s="63">
        <f>SUMIFS(Mar!$I$5:$I$605,Mar!$U$5:$U$605,"Despesa",Mar!$G$5:$G$605,DRE!$D549)</f>
        <v>0</v>
      </c>
      <c r="H549" s="63">
        <f>SUMIFS(Abr!$I$5:$I$605,Abr!$U$5:$U$605,"Despesa",Abr!$G$5:$G$605,DRE!$D549)</f>
        <v>0</v>
      </c>
      <c r="I549" s="63">
        <f>SUMIFS(Mai!$I$5:$I$605,Mai!$U$5:$U$605,"Despesa",Mai!$G$5:$G$605,DRE!$D549)</f>
        <v>0</v>
      </c>
      <c r="J549" s="63">
        <f>SUMIFS(Jun!$I$5:$I$605,Jun!$U$5:$U$605,"Despesa",Jun!$G$5:$G$605,DRE!$D549)</f>
        <v>0</v>
      </c>
      <c r="K549" s="63">
        <f>SUMIFS(Jul!$I$5:$I$605,Jul!$U$5:$U$605,"Despesa",Jul!$G$5:$G$605,DRE!$D549)</f>
        <v>0</v>
      </c>
      <c r="L549" s="63">
        <f>SUMIFS(Ago!$I$5:$I$605,Ago!$U$5:$U$605,"Despesa",Ago!$G$5:$G$605,DRE!$D549)</f>
        <v>0</v>
      </c>
      <c r="M549" s="63">
        <f>SUMIFS(Set!$I$5:$I$605,Set!$U$5:$U$605,"Despesa",Set!$G$5:$G$605,DRE!$D549)</f>
        <v>0</v>
      </c>
      <c r="N549" s="63">
        <f>SUMIFS(Out!$I$5:$I$605,Out!$U$5:$U$605,"Despesa",Out!$G$5:$G$605,DRE!$D549)</f>
        <v>0</v>
      </c>
      <c r="O549" s="63">
        <f>SUMIFS(Nov!$I$5:$I$605,Nov!$U$5:$U$605,"Despesa",Nov!$G$5:$G$605,DRE!$D549)</f>
        <v>0</v>
      </c>
      <c r="P549" s="63">
        <f>SUMIFS(Dez!$I$5:$I$605,Dez!$U$5:$U$605,"Despesa",Dez!$G$5:$G$605,DRE!$D549)</f>
        <v>0</v>
      </c>
      <c r="Q549" s="63">
        <f t="shared" si="29"/>
        <v>0</v>
      </c>
    </row>
    <row r="550" spans="2:17" ht="28.5" customHeight="1" thickTop="1" thickBot="1" x14ac:dyDescent="0.3">
      <c r="B550" s="85">
        <v>547</v>
      </c>
      <c r="C550" s="46" t="str">
        <f>'PC Despesas'!O28</f>
        <v>5.5.24</v>
      </c>
      <c r="D550" s="47" t="str">
        <f>VLOOKUP(C550,'PC Despesas'!$O$5:$P$103,2,FALSE)</f>
        <v>-</v>
      </c>
      <c r="E550" s="63">
        <f>SUMIFS(Jan!$I$5:$I$605,Jan!$U$5:$U$605,"Despesa",Jan!$G$5:$G$605,DRE!$D550)</f>
        <v>0</v>
      </c>
      <c r="F550" s="63">
        <f>SUMIFS(Fev!$I$5:$I$605,Fev!$U$5:$U$605,"Despesa",Fev!$G$5:$G$605,DRE!$D550)</f>
        <v>0</v>
      </c>
      <c r="G550" s="63">
        <f>SUMIFS(Mar!$I$5:$I$605,Mar!$U$5:$U$605,"Despesa",Mar!$G$5:$G$605,DRE!$D550)</f>
        <v>0</v>
      </c>
      <c r="H550" s="63">
        <f>SUMIFS(Abr!$I$5:$I$605,Abr!$U$5:$U$605,"Despesa",Abr!$G$5:$G$605,DRE!$D550)</f>
        <v>0</v>
      </c>
      <c r="I550" s="63">
        <f>SUMIFS(Mai!$I$5:$I$605,Mai!$U$5:$U$605,"Despesa",Mai!$G$5:$G$605,DRE!$D550)</f>
        <v>0</v>
      </c>
      <c r="J550" s="63">
        <f>SUMIFS(Jun!$I$5:$I$605,Jun!$U$5:$U$605,"Despesa",Jun!$G$5:$G$605,DRE!$D550)</f>
        <v>0</v>
      </c>
      <c r="K550" s="63">
        <f>SUMIFS(Jul!$I$5:$I$605,Jul!$U$5:$U$605,"Despesa",Jul!$G$5:$G$605,DRE!$D550)</f>
        <v>0</v>
      </c>
      <c r="L550" s="63">
        <f>SUMIFS(Ago!$I$5:$I$605,Ago!$U$5:$U$605,"Despesa",Ago!$G$5:$G$605,DRE!$D550)</f>
        <v>0</v>
      </c>
      <c r="M550" s="63">
        <f>SUMIFS(Set!$I$5:$I$605,Set!$U$5:$U$605,"Despesa",Set!$G$5:$G$605,DRE!$D550)</f>
        <v>0</v>
      </c>
      <c r="N550" s="63">
        <f>SUMIFS(Out!$I$5:$I$605,Out!$U$5:$U$605,"Despesa",Out!$G$5:$G$605,DRE!$D550)</f>
        <v>0</v>
      </c>
      <c r="O550" s="63">
        <f>SUMIFS(Nov!$I$5:$I$605,Nov!$U$5:$U$605,"Despesa",Nov!$G$5:$G$605,DRE!$D550)</f>
        <v>0</v>
      </c>
      <c r="P550" s="63">
        <f>SUMIFS(Dez!$I$5:$I$605,Dez!$U$5:$U$605,"Despesa",Dez!$G$5:$G$605,DRE!$D550)</f>
        <v>0</v>
      </c>
      <c r="Q550" s="63">
        <f t="shared" si="29"/>
        <v>0</v>
      </c>
    </row>
    <row r="551" spans="2:17" ht="28.5" customHeight="1" thickTop="1" thickBot="1" x14ac:dyDescent="0.3">
      <c r="B551" s="85">
        <v>548</v>
      </c>
      <c r="C551" s="46" t="str">
        <f>'PC Despesas'!O29</f>
        <v>5.5.25</v>
      </c>
      <c r="D551" s="47" t="str">
        <f>VLOOKUP(C551,'PC Despesas'!$O$5:$P$103,2,FALSE)</f>
        <v>-</v>
      </c>
      <c r="E551" s="63">
        <f>SUMIFS(Jan!$I$5:$I$605,Jan!$U$5:$U$605,"Despesa",Jan!$G$5:$G$605,DRE!$D551)</f>
        <v>0</v>
      </c>
      <c r="F551" s="63">
        <f>SUMIFS(Fev!$I$5:$I$605,Fev!$U$5:$U$605,"Despesa",Fev!$G$5:$G$605,DRE!$D551)</f>
        <v>0</v>
      </c>
      <c r="G551" s="63">
        <f>SUMIFS(Mar!$I$5:$I$605,Mar!$U$5:$U$605,"Despesa",Mar!$G$5:$G$605,DRE!$D551)</f>
        <v>0</v>
      </c>
      <c r="H551" s="63">
        <f>SUMIFS(Abr!$I$5:$I$605,Abr!$U$5:$U$605,"Despesa",Abr!$G$5:$G$605,DRE!$D551)</f>
        <v>0</v>
      </c>
      <c r="I551" s="63">
        <f>SUMIFS(Mai!$I$5:$I$605,Mai!$U$5:$U$605,"Despesa",Mai!$G$5:$G$605,DRE!$D551)</f>
        <v>0</v>
      </c>
      <c r="J551" s="63">
        <f>SUMIFS(Jun!$I$5:$I$605,Jun!$U$5:$U$605,"Despesa",Jun!$G$5:$G$605,DRE!$D551)</f>
        <v>0</v>
      </c>
      <c r="K551" s="63">
        <f>SUMIFS(Jul!$I$5:$I$605,Jul!$U$5:$U$605,"Despesa",Jul!$G$5:$G$605,DRE!$D551)</f>
        <v>0</v>
      </c>
      <c r="L551" s="63">
        <f>SUMIFS(Ago!$I$5:$I$605,Ago!$U$5:$U$605,"Despesa",Ago!$G$5:$G$605,DRE!$D551)</f>
        <v>0</v>
      </c>
      <c r="M551" s="63">
        <f>SUMIFS(Set!$I$5:$I$605,Set!$U$5:$U$605,"Despesa",Set!$G$5:$G$605,DRE!$D551)</f>
        <v>0</v>
      </c>
      <c r="N551" s="63">
        <f>SUMIFS(Out!$I$5:$I$605,Out!$U$5:$U$605,"Despesa",Out!$G$5:$G$605,DRE!$D551)</f>
        <v>0</v>
      </c>
      <c r="O551" s="63">
        <f>SUMIFS(Nov!$I$5:$I$605,Nov!$U$5:$U$605,"Despesa",Nov!$G$5:$G$605,DRE!$D551)</f>
        <v>0</v>
      </c>
      <c r="P551" s="63">
        <f>SUMIFS(Dez!$I$5:$I$605,Dez!$U$5:$U$605,"Despesa",Dez!$G$5:$G$605,DRE!$D551)</f>
        <v>0</v>
      </c>
      <c r="Q551" s="63">
        <f t="shared" si="29"/>
        <v>0</v>
      </c>
    </row>
    <row r="552" spans="2:17" ht="28.5" customHeight="1" thickTop="1" thickBot="1" x14ac:dyDescent="0.3">
      <c r="B552" s="85">
        <v>549</v>
      </c>
      <c r="C552" s="46" t="str">
        <f>'PC Despesas'!O30</f>
        <v>5.5.26</v>
      </c>
      <c r="D552" s="47" t="str">
        <f>VLOOKUP(C552,'PC Despesas'!$O$5:$P$103,2,FALSE)</f>
        <v>-</v>
      </c>
      <c r="E552" s="63">
        <f>SUMIFS(Jan!$I$5:$I$605,Jan!$U$5:$U$605,"Despesa",Jan!$G$5:$G$605,DRE!$D552)</f>
        <v>0</v>
      </c>
      <c r="F552" s="63">
        <f>SUMIFS(Fev!$I$5:$I$605,Fev!$U$5:$U$605,"Despesa",Fev!$G$5:$G$605,DRE!$D552)</f>
        <v>0</v>
      </c>
      <c r="G552" s="63">
        <f>SUMIFS(Mar!$I$5:$I$605,Mar!$U$5:$U$605,"Despesa",Mar!$G$5:$G$605,DRE!$D552)</f>
        <v>0</v>
      </c>
      <c r="H552" s="63">
        <f>SUMIFS(Abr!$I$5:$I$605,Abr!$U$5:$U$605,"Despesa",Abr!$G$5:$G$605,DRE!$D552)</f>
        <v>0</v>
      </c>
      <c r="I552" s="63">
        <f>SUMIFS(Mai!$I$5:$I$605,Mai!$U$5:$U$605,"Despesa",Mai!$G$5:$G$605,DRE!$D552)</f>
        <v>0</v>
      </c>
      <c r="J552" s="63">
        <f>SUMIFS(Jun!$I$5:$I$605,Jun!$U$5:$U$605,"Despesa",Jun!$G$5:$G$605,DRE!$D552)</f>
        <v>0</v>
      </c>
      <c r="K552" s="63">
        <f>SUMIFS(Jul!$I$5:$I$605,Jul!$U$5:$U$605,"Despesa",Jul!$G$5:$G$605,DRE!$D552)</f>
        <v>0</v>
      </c>
      <c r="L552" s="63">
        <f>SUMIFS(Ago!$I$5:$I$605,Ago!$U$5:$U$605,"Despesa",Ago!$G$5:$G$605,DRE!$D552)</f>
        <v>0</v>
      </c>
      <c r="M552" s="63">
        <f>SUMIFS(Set!$I$5:$I$605,Set!$U$5:$U$605,"Despesa",Set!$G$5:$G$605,DRE!$D552)</f>
        <v>0</v>
      </c>
      <c r="N552" s="63">
        <f>SUMIFS(Out!$I$5:$I$605,Out!$U$5:$U$605,"Despesa",Out!$G$5:$G$605,DRE!$D552)</f>
        <v>0</v>
      </c>
      <c r="O552" s="63">
        <f>SUMIFS(Nov!$I$5:$I$605,Nov!$U$5:$U$605,"Despesa",Nov!$G$5:$G$605,DRE!$D552)</f>
        <v>0</v>
      </c>
      <c r="P552" s="63">
        <f>SUMIFS(Dez!$I$5:$I$605,Dez!$U$5:$U$605,"Despesa",Dez!$G$5:$G$605,DRE!$D552)</f>
        <v>0</v>
      </c>
      <c r="Q552" s="63">
        <f t="shared" si="29"/>
        <v>0</v>
      </c>
    </row>
    <row r="553" spans="2:17" ht="28.5" customHeight="1" thickTop="1" thickBot="1" x14ac:dyDescent="0.3">
      <c r="B553" s="85">
        <v>550</v>
      </c>
      <c r="C553" s="46" t="str">
        <f>'PC Despesas'!O31</f>
        <v>5.5.27</v>
      </c>
      <c r="D553" s="47" t="str">
        <f>VLOOKUP(C553,'PC Despesas'!$O$5:$P$103,2,FALSE)</f>
        <v>-</v>
      </c>
      <c r="E553" s="63">
        <f>SUMIFS(Jan!$I$5:$I$605,Jan!$U$5:$U$605,"Despesa",Jan!$G$5:$G$605,DRE!$D553)</f>
        <v>0</v>
      </c>
      <c r="F553" s="63">
        <f>SUMIFS(Fev!$I$5:$I$605,Fev!$U$5:$U$605,"Despesa",Fev!$G$5:$G$605,DRE!$D553)</f>
        <v>0</v>
      </c>
      <c r="G553" s="63">
        <f>SUMIFS(Mar!$I$5:$I$605,Mar!$U$5:$U$605,"Despesa",Mar!$G$5:$G$605,DRE!$D553)</f>
        <v>0</v>
      </c>
      <c r="H553" s="63">
        <f>SUMIFS(Abr!$I$5:$I$605,Abr!$U$5:$U$605,"Despesa",Abr!$G$5:$G$605,DRE!$D553)</f>
        <v>0</v>
      </c>
      <c r="I553" s="63">
        <f>SUMIFS(Mai!$I$5:$I$605,Mai!$U$5:$U$605,"Despesa",Mai!$G$5:$G$605,DRE!$D553)</f>
        <v>0</v>
      </c>
      <c r="J553" s="63">
        <f>SUMIFS(Jun!$I$5:$I$605,Jun!$U$5:$U$605,"Despesa",Jun!$G$5:$G$605,DRE!$D553)</f>
        <v>0</v>
      </c>
      <c r="K553" s="63">
        <f>SUMIFS(Jul!$I$5:$I$605,Jul!$U$5:$U$605,"Despesa",Jul!$G$5:$G$605,DRE!$D553)</f>
        <v>0</v>
      </c>
      <c r="L553" s="63">
        <f>SUMIFS(Ago!$I$5:$I$605,Ago!$U$5:$U$605,"Despesa",Ago!$G$5:$G$605,DRE!$D553)</f>
        <v>0</v>
      </c>
      <c r="M553" s="63">
        <f>SUMIFS(Set!$I$5:$I$605,Set!$U$5:$U$605,"Despesa",Set!$G$5:$G$605,DRE!$D553)</f>
        <v>0</v>
      </c>
      <c r="N553" s="63">
        <f>SUMIFS(Out!$I$5:$I$605,Out!$U$5:$U$605,"Despesa",Out!$G$5:$G$605,DRE!$D553)</f>
        <v>0</v>
      </c>
      <c r="O553" s="63">
        <f>SUMIFS(Nov!$I$5:$I$605,Nov!$U$5:$U$605,"Despesa",Nov!$G$5:$G$605,DRE!$D553)</f>
        <v>0</v>
      </c>
      <c r="P553" s="63">
        <f>SUMIFS(Dez!$I$5:$I$605,Dez!$U$5:$U$605,"Despesa",Dez!$G$5:$G$605,DRE!$D553)</f>
        <v>0</v>
      </c>
      <c r="Q553" s="63">
        <f t="shared" si="29"/>
        <v>0</v>
      </c>
    </row>
    <row r="554" spans="2:17" ht="28.5" customHeight="1" thickTop="1" thickBot="1" x14ac:dyDescent="0.3">
      <c r="B554" s="85">
        <v>551</v>
      </c>
      <c r="C554" s="46" t="str">
        <f>'PC Despesas'!O32</f>
        <v>5.5.28</v>
      </c>
      <c r="D554" s="47" t="str">
        <f>VLOOKUP(C554,'PC Despesas'!$O$5:$P$103,2,FALSE)</f>
        <v>-</v>
      </c>
      <c r="E554" s="63">
        <f>SUMIFS(Jan!$I$5:$I$605,Jan!$U$5:$U$605,"Despesa",Jan!$G$5:$G$605,DRE!$D554)</f>
        <v>0</v>
      </c>
      <c r="F554" s="63">
        <f>SUMIFS(Fev!$I$5:$I$605,Fev!$U$5:$U$605,"Despesa",Fev!$G$5:$G$605,DRE!$D554)</f>
        <v>0</v>
      </c>
      <c r="G554" s="63">
        <f>SUMIFS(Mar!$I$5:$I$605,Mar!$U$5:$U$605,"Despesa",Mar!$G$5:$G$605,DRE!$D554)</f>
        <v>0</v>
      </c>
      <c r="H554" s="63">
        <f>SUMIFS(Abr!$I$5:$I$605,Abr!$U$5:$U$605,"Despesa",Abr!$G$5:$G$605,DRE!$D554)</f>
        <v>0</v>
      </c>
      <c r="I554" s="63">
        <f>SUMIFS(Mai!$I$5:$I$605,Mai!$U$5:$U$605,"Despesa",Mai!$G$5:$G$605,DRE!$D554)</f>
        <v>0</v>
      </c>
      <c r="J554" s="63">
        <f>SUMIFS(Jun!$I$5:$I$605,Jun!$U$5:$U$605,"Despesa",Jun!$G$5:$G$605,DRE!$D554)</f>
        <v>0</v>
      </c>
      <c r="K554" s="63">
        <f>SUMIFS(Jul!$I$5:$I$605,Jul!$U$5:$U$605,"Despesa",Jul!$G$5:$G$605,DRE!$D554)</f>
        <v>0</v>
      </c>
      <c r="L554" s="63">
        <f>SUMIFS(Ago!$I$5:$I$605,Ago!$U$5:$U$605,"Despesa",Ago!$G$5:$G$605,DRE!$D554)</f>
        <v>0</v>
      </c>
      <c r="M554" s="63">
        <f>SUMIFS(Set!$I$5:$I$605,Set!$U$5:$U$605,"Despesa",Set!$G$5:$G$605,DRE!$D554)</f>
        <v>0</v>
      </c>
      <c r="N554" s="63">
        <f>SUMIFS(Out!$I$5:$I$605,Out!$U$5:$U$605,"Despesa",Out!$G$5:$G$605,DRE!$D554)</f>
        <v>0</v>
      </c>
      <c r="O554" s="63">
        <f>SUMIFS(Nov!$I$5:$I$605,Nov!$U$5:$U$605,"Despesa",Nov!$G$5:$G$605,DRE!$D554)</f>
        <v>0</v>
      </c>
      <c r="P554" s="63">
        <f>SUMIFS(Dez!$I$5:$I$605,Dez!$U$5:$U$605,"Despesa",Dez!$G$5:$G$605,DRE!$D554)</f>
        <v>0</v>
      </c>
      <c r="Q554" s="63">
        <f t="shared" si="29"/>
        <v>0</v>
      </c>
    </row>
    <row r="555" spans="2:17" ht="28.5" customHeight="1" thickTop="1" thickBot="1" x14ac:dyDescent="0.3">
      <c r="B555" s="85">
        <v>552</v>
      </c>
      <c r="C555" s="46" t="str">
        <f>'PC Despesas'!O33</f>
        <v>5.5.29</v>
      </c>
      <c r="D555" s="47" t="str">
        <f>VLOOKUP(C555,'PC Despesas'!$O$5:$P$103,2,FALSE)</f>
        <v>-</v>
      </c>
      <c r="E555" s="63">
        <f>SUMIFS(Jan!$I$5:$I$605,Jan!$U$5:$U$605,"Despesa",Jan!$G$5:$G$605,DRE!$D555)</f>
        <v>0</v>
      </c>
      <c r="F555" s="63">
        <f>SUMIFS(Fev!$I$5:$I$605,Fev!$U$5:$U$605,"Despesa",Fev!$G$5:$G$605,DRE!$D555)</f>
        <v>0</v>
      </c>
      <c r="G555" s="63">
        <f>SUMIFS(Mar!$I$5:$I$605,Mar!$U$5:$U$605,"Despesa",Mar!$G$5:$G$605,DRE!$D555)</f>
        <v>0</v>
      </c>
      <c r="H555" s="63">
        <f>SUMIFS(Abr!$I$5:$I$605,Abr!$U$5:$U$605,"Despesa",Abr!$G$5:$G$605,DRE!$D555)</f>
        <v>0</v>
      </c>
      <c r="I555" s="63">
        <f>SUMIFS(Mai!$I$5:$I$605,Mai!$U$5:$U$605,"Despesa",Mai!$G$5:$G$605,DRE!$D555)</f>
        <v>0</v>
      </c>
      <c r="J555" s="63">
        <f>SUMIFS(Jun!$I$5:$I$605,Jun!$U$5:$U$605,"Despesa",Jun!$G$5:$G$605,DRE!$D555)</f>
        <v>0</v>
      </c>
      <c r="K555" s="63">
        <f>SUMIFS(Jul!$I$5:$I$605,Jul!$U$5:$U$605,"Despesa",Jul!$G$5:$G$605,DRE!$D555)</f>
        <v>0</v>
      </c>
      <c r="L555" s="63">
        <f>SUMIFS(Ago!$I$5:$I$605,Ago!$U$5:$U$605,"Despesa",Ago!$G$5:$G$605,DRE!$D555)</f>
        <v>0</v>
      </c>
      <c r="M555" s="63">
        <f>SUMIFS(Set!$I$5:$I$605,Set!$U$5:$U$605,"Despesa",Set!$G$5:$G$605,DRE!$D555)</f>
        <v>0</v>
      </c>
      <c r="N555" s="63">
        <f>SUMIFS(Out!$I$5:$I$605,Out!$U$5:$U$605,"Despesa",Out!$G$5:$G$605,DRE!$D555)</f>
        <v>0</v>
      </c>
      <c r="O555" s="63">
        <f>SUMIFS(Nov!$I$5:$I$605,Nov!$U$5:$U$605,"Despesa",Nov!$G$5:$G$605,DRE!$D555)</f>
        <v>0</v>
      </c>
      <c r="P555" s="63">
        <f>SUMIFS(Dez!$I$5:$I$605,Dez!$U$5:$U$605,"Despesa",Dez!$G$5:$G$605,DRE!$D555)</f>
        <v>0</v>
      </c>
      <c r="Q555" s="63">
        <f t="shared" si="29"/>
        <v>0</v>
      </c>
    </row>
    <row r="556" spans="2:17" ht="28.5" customHeight="1" thickTop="1" thickBot="1" x14ac:dyDescent="0.3">
      <c r="B556" s="85">
        <v>553</v>
      </c>
      <c r="C556" s="46" t="str">
        <f>'PC Despesas'!O34</f>
        <v>5.5.30</v>
      </c>
      <c r="D556" s="47" t="str">
        <f>VLOOKUP(C556,'PC Despesas'!$O$5:$P$103,2,FALSE)</f>
        <v>-</v>
      </c>
      <c r="E556" s="63">
        <f>SUMIFS(Jan!$I$5:$I$605,Jan!$U$5:$U$605,"Despesa",Jan!$G$5:$G$605,DRE!$D556)</f>
        <v>0</v>
      </c>
      <c r="F556" s="63">
        <f>SUMIFS(Fev!$I$5:$I$605,Fev!$U$5:$U$605,"Despesa",Fev!$G$5:$G$605,DRE!$D556)</f>
        <v>0</v>
      </c>
      <c r="G556" s="63">
        <f>SUMIFS(Mar!$I$5:$I$605,Mar!$U$5:$U$605,"Despesa",Mar!$G$5:$G$605,DRE!$D556)</f>
        <v>0</v>
      </c>
      <c r="H556" s="63">
        <f>SUMIFS(Abr!$I$5:$I$605,Abr!$U$5:$U$605,"Despesa",Abr!$G$5:$G$605,DRE!$D556)</f>
        <v>0</v>
      </c>
      <c r="I556" s="63">
        <f>SUMIFS(Mai!$I$5:$I$605,Mai!$U$5:$U$605,"Despesa",Mai!$G$5:$G$605,DRE!$D556)</f>
        <v>0</v>
      </c>
      <c r="J556" s="63">
        <f>SUMIFS(Jun!$I$5:$I$605,Jun!$U$5:$U$605,"Despesa",Jun!$G$5:$G$605,DRE!$D556)</f>
        <v>0</v>
      </c>
      <c r="K556" s="63">
        <f>SUMIFS(Jul!$I$5:$I$605,Jul!$U$5:$U$605,"Despesa",Jul!$G$5:$G$605,DRE!$D556)</f>
        <v>0</v>
      </c>
      <c r="L556" s="63">
        <f>SUMIFS(Ago!$I$5:$I$605,Ago!$U$5:$U$605,"Despesa",Ago!$G$5:$G$605,DRE!$D556)</f>
        <v>0</v>
      </c>
      <c r="M556" s="63">
        <f>SUMIFS(Set!$I$5:$I$605,Set!$U$5:$U$605,"Despesa",Set!$G$5:$G$605,DRE!$D556)</f>
        <v>0</v>
      </c>
      <c r="N556" s="63">
        <f>SUMIFS(Out!$I$5:$I$605,Out!$U$5:$U$605,"Despesa",Out!$G$5:$G$605,DRE!$D556)</f>
        <v>0</v>
      </c>
      <c r="O556" s="63">
        <f>SUMIFS(Nov!$I$5:$I$605,Nov!$U$5:$U$605,"Despesa",Nov!$G$5:$G$605,DRE!$D556)</f>
        <v>0</v>
      </c>
      <c r="P556" s="63">
        <f>SUMIFS(Dez!$I$5:$I$605,Dez!$U$5:$U$605,"Despesa",Dez!$G$5:$G$605,DRE!$D556)</f>
        <v>0</v>
      </c>
      <c r="Q556" s="63">
        <f t="shared" si="29"/>
        <v>0</v>
      </c>
    </row>
    <row r="557" spans="2:17" ht="28.5" customHeight="1" thickTop="1" thickBot="1" x14ac:dyDescent="0.3">
      <c r="B557" s="85">
        <v>554</v>
      </c>
      <c r="C557" s="46" t="str">
        <f>'PC Despesas'!O35</f>
        <v>5.5.31</v>
      </c>
      <c r="D557" s="47" t="str">
        <f>VLOOKUP(C557,'PC Despesas'!$O$5:$P$103,2,FALSE)</f>
        <v>-</v>
      </c>
      <c r="E557" s="63">
        <f>SUMIFS(Jan!$I$5:$I$605,Jan!$U$5:$U$605,"Despesa",Jan!$G$5:$G$605,DRE!$D557)</f>
        <v>0</v>
      </c>
      <c r="F557" s="63">
        <f>SUMIFS(Fev!$I$5:$I$605,Fev!$U$5:$U$605,"Despesa",Fev!$G$5:$G$605,DRE!$D557)</f>
        <v>0</v>
      </c>
      <c r="G557" s="63">
        <f>SUMIFS(Mar!$I$5:$I$605,Mar!$U$5:$U$605,"Despesa",Mar!$G$5:$G$605,DRE!$D557)</f>
        <v>0</v>
      </c>
      <c r="H557" s="63">
        <f>SUMIFS(Abr!$I$5:$I$605,Abr!$U$5:$U$605,"Despesa",Abr!$G$5:$G$605,DRE!$D557)</f>
        <v>0</v>
      </c>
      <c r="I557" s="63">
        <f>SUMIFS(Mai!$I$5:$I$605,Mai!$U$5:$U$605,"Despesa",Mai!$G$5:$G$605,DRE!$D557)</f>
        <v>0</v>
      </c>
      <c r="J557" s="63">
        <f>SUMIFS(Jun!$I$5:$I$605,Jun!$U$5:$U$605,"Despesa",Jun!$G$5:$G$605,DRE!$D557)</f>
        <v>0</v>
      </c>
      <c r="K557" s="63">
        <f>SUMIFS(Jul!$I$5:$I$605,Jul!$U$5:$U$605,"Despesa",Jul!$G$5:$G$605,DRE!$D557)</f>
        <v>0</v>
      </c>
      <c r="L557" s="63">
        <f>SUMIFS(Ago!$I$5:$I$605,Ago!$U$5:$U$605,"Despesa",Ago!$G$5:$G$605,DRE!$D557)</f>
        <v>0</v>
      </c>
      <c r="M557" s="63">
        <f>SUMIFS(Set!$I$5:$I$605,Set!$U$5:$U$605,"Despesa",Set!$G$5:$G$605,DRE!$D557)</f>
        <v>0</v>
      </c>
      <c r="N557" s="63">
        <f>SUMIFS(Out!$I$5:$I$605,Out!$U$5:$U$605,"Despesa",Out!$G$5:$G$605,DRE!$D557)</f>
        <v>0</v>
      </c>
      <c r="O557" s="63">
        <f>SUMIFS(Nov!$I$5:$I$605,Nov!$U$5:$U$605,"Despesa",Nov!$G$5:$G$605,DRE!$D557)</f>
        <v>0</v>
      </c>
      <c r="P557" s="63">
        <f>SUMIFS(Dez!$I$5:$I$605,Dez!$U$5:$U$605,"Despesa",Dez!$G$5:$G$605,DRE!$D557)</f>
        <v>0</v>
      </c>
      <c r="Q557" s="63">
        <f t="shared" si="29"/>
        <v>0</v>
      </c>
    </row>
    <row r="558" spans="2:17" ht="28.5" customHeight="1" thickTop="1" thickBot="1" x14ac:dyDescent="0.3">
      <c r="B558" s="85">
        <v>555</v>
      </c>
      <c r="C558" s="46" t="str">
        <f>'PC Despesas'!O36</f>
        <v>5.5.32</v>
      </c>
      <c r="D558" s="47" t="str">
        <f>VLOOKUP(C558,'PC Despesas'!$O$5:$P$103,2,FALSE)</f>
        <v>-</v>
      </c>
      <c r="E558" s="63">
        <f>SUMIFS(Jan!$I$5:$I$605,Jan!$U$5:$U$605,"Despesa",Jan!$G$5:$G$605,DRE!$D558)</f>
        <v>0</v>
      </c>
      <c r="F558" s="63">
        <f>SUMIFS(Fev!$I$5:$I$605,Fev!$U$5:$U$605,"Despesa",Fev!$G$5:$G$605,DRE!$D558)</f>
        <v>0</v>
      </c>
      <c r="G558" s="63">
        <f>SUMIFS(Mar!$I$5:$I$605,Mar!$U$5:$U$605,"Despesa",Mar!$G$5:$G$605,DRE!$D558)</f>
        <v>0</v>
      </c>
      <c r="H558" s="63">
        <f>SUMIFS(Abr!$I$5:$I$605,Abr!$U$5:$U$605,"Despesa",Abr!$G$5:$G$605,DRE!$D558)</f>
        <v>0</v>
      </c>
      <c r="I558" s="63">
        <f>SUMIFS(Mai!$I$5:$I$605,Mai!$U$5:$U$605,"Despesa",Mai!$G$5:$G$605,DRE!$D558)</f>
        <v>0</v>
      </c>
      <c r="J558" s="63">
        <f>SUMIFS(Jun!$I$5:$I$605,Jun!$U$5:$U$605,"Despesa",Jun!$G$5:$G$605,DRE!$D558)</f>
        <v>0</v>
      </c>
      <c r="K558" s="63">
        <f>SUMIFS(Jul!$I$5:$I$605,Jul!$U$5:$U$605,"Despesa",Jul!$G$5:$G$605,DRE!$D558)</f>
        <v>0</v>
      </c>
      <c r="L558" s="63">
        <f>SUMIFS(Ago!$I$5:$I$605,Ago!$U$5:$U$605,"Despesa",Ago!$G$5:$G$605,DRE!$D558)</f>
        <v>0</v>
      </c>
      <c r="M558" s="63">
        <f>SUMIFS(Set!$I$5:$I$605,Set!$U$5:$U$605,"Despesa",Set!$G$5:$G$605,DRE!$D558)</f>
        <v>0</v>
      </c>
      <c r="N558" s="63">
        <f>SUMIFS(Out!$I$5:$I$605,Out!$U$5:$U$605,"Despesa",Out!$G$5:$G$605,DRE!$D558)</f>
        <v>0</v>
      </c>
      <c r="O558" s="63">
        <f>SUMIFS(Nov!$I$5:$I$605,Nov!$U$5:$U$605,"Despesa",Nov!$G$5:$G$605,DRE!$D558)</f>
        <v>0</v>
      </c>
      <c r="P558" s="63">
        <f>SUMIFS(Dez!$I$5:$I$605,Dez!$U$5:$U$605,"Despesa",Dez!$G$5:$G$605,DRE!$D558)</f>
        <v>0</v>
      </c>
      <c r="Q558" s="63">
        <f t="shared" si="29"/>
        <v>0</v>
      </c>
    </row>
    <row r="559" spans="2:17" ht="28.5" customHeight="1" thickTop="1" thickBot="1" x14ac:dyDescent="0.3">
      <c r="B559" s="85">
        <v>556</v>
      </c>
      <c r="C559" s="46" t="str">
        <f>'PC Despesas'!O37</f>
        <v>5.5.33</v>
      </c>
      <c r="D559" s="47" t="str">
        <f>VLOOKUP(C559,'PC Despesas'!$O$5:$P$103,2,FALSE)</f>
        <v>-</v>
      </c>
      <c r="E559" s="63">
        <f>SUMIFS(Jan!$I$5:$I$605,Jan!$U$5:$U$605,"Despesa",Jan!$G$5:$G$605,DRE!$D559)</f>
        <v>0</v>
      </c>
      <c r="F559" s="63">
        <f>SUMIFS(Fev!$I$5:$I$605,Fev!$U$5:$U$605,"Despesa",Fev!$G$5:$G$605,DRE!$D559)</f>
        <v>0</v>
      </c>
      <c r="G559" s="63">
        <f>SUMIFS(Mar!$I$5:$I$605,Mar!$U$5:$U$605,"Despesa",Mar!$G$5:$G$605,DRE!$D559)</f>
        <v>0</v>
      </c>
      <c r="H559" s="63">
        <f>SUMIFS(Abr!$I$5:$I$605,Abr!$U$5:$U$605,"Despesa",Abr!$G$5:$G$605,DRE!$D559)</f>
        <v>0</v>
      </c>
      <c r="I559" s="63">
        <f>SUMIFS(Mai!$I$5:$I$605,Mai!$U$5:$U$605,"Despesa",Mai!$G$5:$G$605,DRE!$D559)</f>
        <v>0</v>
      </c>
      <c r="J559" s="63">
        <f>SUMIFS(Jun!$I$5:$I$605,Jun!$U$5:$U$605,"Despesa",Jun!$G$5:$G$605,DRE!$D559)</f>
        <v>0</v>
      </c>
      <c r="K559" s="63">
        <f>SUMIFS(Jul!$I$5:$I$605,Jul!$U$5:$U$605,"Despesa",Jul!$G$5:$G$605,DRE!$D559)</f>
        <v>0</v>
      </c>
      <c r="L559" s="63">
        <f>SUMIFS(Ago!$I$5:$I$605,Ago!$U$5:$U$605,"Despesa",Ago!$G$5:$G$605,DRE!$D559)</f>
        <v>0</v>
      </c>
      <c r="M559" s="63">
        <f>SUMIFS(Set!$I$5:$I$605,Set!$U$5:$U$605,"Despesa",Set!$G$5:$G$605,DRE!$D559)</f>
        <v>0</v>
      </c>
      <c r="N559" s="63">
        <f>SUMIFS(Out!$I$5:$I$605,Out!$U$5:$U$605,"Despesa",Out!$G$5:$G$605,DRE!$D559)</f>
        <v>0</v>
      </c>
      <c r="O559" s="63">
        <f>SUMIFS(Nov!$I$5:$I$605,Nov!$U$5:$U$605,"Despesa",Nov!$G$5:$G$605,DRE!$D559)</f>
        <v>0</v>
      </c>
      <c r="P559" s="63">
        <f>SUMIFS(Dez!$I$5:$I$605,Dez!$U$5:$U$605,"Despesa",Dez!$G$5:$G$605,DRE!$D559)</f>
        <v>0</v>
      </c>
      <c r="Q559" s="63">
        <f t="shared" si="29"/>
        <v>0</v>
      </c>
    </row>
    <row r="560" spans="2:17" ht="28.5" customHeight="1" thickTop="1" thickBot="1" x14ac:dyDescent="0.3">
      <c r="B560" s="85">
        <v>557</v>
      </c>
      <c r="C560" s="46" t="str">
        <f>'PC Despesas'!O38</f>
        <v>5.5.34</v>
      </c>
      <c r="D560" s="47" t="str">
        <f>VLOOKUP(C560,'PC Despesas'!$O$5:$P$103,2,FALSE)</f>
        <v>-</v>
      </c>
      <c r="E560" s="63">
        <f>SUMIFS(Jan!$I$5:$I$605,Jan!$U$5:$U$605,"Despesa",Jan!$G$5:$G$605,DRE!$D560)</f>
        <v>0</v>
      </c>
      <c r="F560" s="63">
        <f>SUMIFS(Fev!$I$5:$I$605,Fev!$U$5:$U$605,"Despesa",Fev!$G$5:$G$605,DRE!$D560)</f>
        <v>0</v>
      </c>
      <c r="G560" s="63">
        <f>SUMIFS(Mar!$I$5:$I$605,Mar!$U$5:$U$605,"Despesa",Mar!$G$5:$G$605,DRE!$D560)</f>
        <v>0</v>
      </c>
      <c r="H560" s="63">
        <f>SUMIFS(Abr!$I$5:$I$605,Abr!$U$5:$U$605,"Despesa",Abr!$G$5:$G$605,DRE!$D560)</f>
        <v>0</v>
      </c>
      <c r="I560" s="63">
        <f>SUMIFS(Mai!$I$5:$I$605,Mai!$U$5:$U$605,"Despesa",Mai!$G$5:$G$605,DRE!$D560)</f>
        <v>0</v>
      </c>
      <c r="J560" s="63">
        <f>SUMIFS(Jun!$I$5:$I$605,Jun!$U$5:$U$605,"Despesa",Jun!$G$5:$G$605,DRE!$D560)</f>
        <v>0</v>
      </c>
      <c r="K560" s="63">
        <f>SUMIFS(Jul!$I$5:$I$605,Jul!$U$5:$U$605,"Despesa",Jul!$G$5:$G$605,DRE!$D560)</f>
        <v>0</v>
      </c>
      <c r="L560" s="63">
        <f>SUMIFS(Ago!$I$5:$I$605,Ago!$U$5:$U$605,"Despesa",Ago!$G$5:$G$605,DRE!$D560)</f>
        <v>0</v>
      </c>
      <c r="M560" s="63">
        <f>SUMIFS(Set!$I$5:$I$605,Set!$U$5:$U$605,"Despesa",Set!$G$5:$G$605,DRE!$D560)</f>
        <v>0</v>
      </c>
      <c r="N560" s="63">
        <f>SUMIFS(Out!$I$5:$I$605,Out!$U$5:$U$605,"Despesa",Out!$G$5:$G$605,DRE!$D560)</f>
        <v>0</v>
      </c>
      <c r="O560" s="63">
        <f>SUMIFS(Nov!$I$5:$I$605,Nov!$U$5:$U$605,"Despesa",Nov!$G$5:$G$605,DRE!$D560)</f>
        <v>0</v>
      </c>
      <c r="P560" s="63">
        <f>SUMIFS(Dez!$I$5:$I$605,Dez!$U$5:$U$605,"Despesa",Dez!$G$5:$G$605,DRE!$D560)</f>
        <v>0</v>
      </c>
      <c r="Q560" s="63">
        <f t="shared" si="29"/>
        <v>0</v>
      </c>
    </row>
    <row r="561" spans="2:17" ht="28.5" customHeight="1" thickTop="1" thickBot="1" x14ac:dyDescent="0.3">
      <c r="B561" s="85">
        <v>558</v>
      </c>
      <c r="C561" s="46" t="str">
        <f>'PC Despesas'!O39</f>
        <v>5.5.35</v>
      </c>
      <c r="D561" s="47" t="str">
        <f>VLOOKUP(C561,'PC Despesas'!$O$5:$P$103,2,FALSE)</f>
        <v>-</v>
      </c>
      <c r="E561" s="63">
        <f>SUMIFS(Jan!$I$5:$I$605,Jan!$U$5:$U$605,"Despesa",Jan!$G$5:$G$605,DRE!$D561)</f>
        <v>0</v>
      </c>
      <c r="F561" s="63">
        <f>SUMIFS(Fev!$I$5:$I$605,Fev!$U$5:$U$605,"Despesa",Fev!$G$5:$G$605,DRE!$D561)</f>
        <v>0</v>
      </c>
      <c r="G561" s="63">
        <f>SUMIFS(Mar!$I$5:$I$605,Mar!$U$5:$U$605,"Despesa",Mar!$G$5:$G$605,DRE!$D561)</f>
        <v>0</v>
      </c>
      <c r="H561" s="63">
        <f>SUMIFS(Abr!$I$5:$I$605,Abr!$U$5:$U$605,"Despesa",Abr!$G$5:$G$605,DRE!$D561)</f>
        <v>0</v>
      </c>
      <c r="I561" s="63">
        <f>SUMIFS(Mai!$I$5:$I$605,Mai!$U$5:$U$605,"Despesa",Mai!$G$5:$G$605,DRE!$D561)</f>
        <v>0</v>
      </c>
      <c r="J561" s="63">
        <f>SUMIFS(Jun!$I$5:$I$605,Jun!$U$5:$U$605,"Despesa",Jun!$G$5:$G$605,DRE!$D561)</f>
        <v>0</v>
      </c>
      <c r="K561" s="63">
        <f>SUMIFS(Jul!$I$5:$I$605,Jul!$U$5:$U$605,"Despesa",Jul!$G$5:$G$605,DRE!$D561)</f>
        <v>0</v>
      </c>
      <c r="L561" s="63">
        <f>SUMIFS(Ago!$I$5:$I$605,Ago!$U$5:$U$605,"Despesa",Ago!$G$5:$G$605,DRE!$D561)</f>
        <v>0</v>
      </c>
      <c r="M561" s="63">
        <f>SUMIFS(Set!$I$5:$I$605,Set!$U$5:$U$605,"Despesa",Set!$G$5:$G$605,DRE!$D561)</f>
        <v>0</v>
      </c>
      <c r="N561" s="63">
        <f>SUMIFS(Out!$I$5:$I$605,Out!$U$5:$U$605,"Despesa",Out!$G$5:$G$605,DRE!$D561)</f>
        <v>0</v>
      </c>
      <c r="O561" s="63">
        <f>SUMIFS(Nov!$I$5:$I$605,Nov!$U$5:$U$605,"Despesa",Nov!$G$5:$G$605,DRE!$D561)</f>
        <v>0</v>
      </c>
      <c r="P561" s="63">
        <f>SUMIFS(Dez!$I$5:$I$605,Dez!$U$5:$U$605,"Despesa",Dez!$G$5:$G$605,DRE!$D561)</f>
        <v>0</v>
      </c>
      <c r="Q561" s="63">
        <f t="shared" si="29"/>
        <v>0</v>
      </c>
    </row>
    <row r="562" spans="2:17" ht="28.5" customHeight="1" thickTop="1" thickBot="1" x14ac:dyDescent="0.3">
      <c r="B562" s="85">
        <v>559</v>
      </c>
      <c r="C562" s="46" t="str">
        <f>'PC Despesas'!O40</f>
        <v>5.5.36</v>
      </c>
      <c r="D562" s="47" t="str">
        <f>VLOOKUP(C562,'PC Despesas'!$O$5:$P$103,2,FALSE)</f>
        <v>-</v>
      </c>
      <c r="E562" s="63">
        <f>SUMIFS(Jan!$I$5:$I$605,Jan!$U$5:$U$605,"Despesa",Jan!$G$5:$G$605,DRE!$D562)</f>
        <v>0</v>
      </c>
      <c r="F562" s="63">
        <f>SUMIFS(Fev!$I$5:$I$605,Fev!$U$5:$U$605,"Despesa",Fev!$G$5:$G$605,DRE!$D562)</f>
        <v>0</v>
      </c>
      <c r="G562" s="63">
        <f>SUMIFS(Mar!$I$5:$I$605,Mar!$U$5:$U$605,"Despesa",Mar!$G$5:$G$605,DRE!$D562)</f>
        <v>0</v>
      </c>
      <c r="H562" s="63">
        <f>SUMIFS(Abr!$I$5:$I$605,Abr!$U$5:$U$605,"Despesa",Abr!$G$5:$G$605,DRE!$D562)</f>
        <v>0</v>
      </c>
      <c r="I562" s="63">
        <f>SUMIFS(Mai!$I$5:$I$605,Mai!$U$5:$U$605,"Despesa",Mai!$G$5:$G$605,DRE!$D562)</f>
        <v>0</v>
      </c>
      <c r="J562" s="63">
        <f>SUMIFS(Jun!$I$5:$I$605,Jun!$U$5:$U$605,"Despesa",Jun!$G$5:$G$605,DRE!$D562)</f>
        <v>0</v>
      </c>
      <c r="K562" s="63">
        <f>SUMIFS(Jul!$I$5:$I$605,Jul!$U$5:$U$605,"Despesa",Jul!$G$5:$G$605,DRE!$D562)</f>
        <v>0</v>
      </c>
      <c r="L562" s="63">
        <f>SUMIFS(Ago!$I$5:$I$605,Ago!$U$5:$U$605,"Despesa",Ago!$G$5:$G$605,DRE!$D562)</f>
        <v>0</v>
      </c>
      <c r="M562" s="63">
        <f>SUMIFS(Set!$I$5:$I$605,Set!$U$5:$U$605,"Despesa",Set!$G$5:$G$605,DRE!$D562)</f>
        <v>0</v>
      </c>
      <c r="N562" s="63">
        <f>SUMIFS(Out!$I$5:$I$605,Out!$U$5:$U$605,"Despesa",Out!$G$5:$G$605,DRE!$D562)</f>
        <v>0</v>
      </c>
      <c r="O562" s="63">
        <f>SUMIFS(Nov!$I$5:$I$605,Nov!$U$5:$U$605,"Despesa",Nov!$G$5:$G$605,DRE!$D562)</f>
        <v>0</v>
      </c>
      <c r="P562" s="63">
        <f>SUMIFS(Dez!$I$5:$I$605,Dez!$U$5:$U$605,"Despesa",Dez!$G$5:$G$605,DRE!$D562)</f>
        <v>0</v>
      </c>
      <c r="Q562" s="63">
        <f t="shared" si="29"/>
        <v>0</v>
      </c>
    </row>
    <row r="563" spans="2:17" ht="28.5" customHeight="1" thickTop="1" thickBot="1" x14ac:dyDescent="0.3">
      <c r="B563" s="85">
        <v>560</v>
      </c>
      <c r="C563" s="46" t="str">
        <f>'PC Despesas'!O41</f>
        <v>5.5.37</v>
      </c>
      <c r="D563" s="47" t="str">
        <f>VLOOKUP(C563,'PC Despesas'!$O$5:$P$103,2,FALSE)</f>
        <v>-</v>
      </c>
      <c r="E563" s="63">
        <f>SUMIFS(Jan!$I$5:$I$605,Jan!$U$5:$U$605,"Despesa",Jan!$G$5:$G$605,DRE!$D563)</f>
        <v>0</v>
      </c>
      <c r="F563" s="63">
        <f>SUMIFS(Fev!$I$5:$I$605,Fev!$U$5:$U$605,"Despesa",Fev!$G$5:$G$605,DRE!$D563)</f>
        <v>0</v>
      </c>
      <c r="G563" s="63">
        <f>SUMIFS(Mar!$I$5:$I$605,Mar!$U$5:$U$605,"Despesa",Mar!$G$5:$G$605,DRE!$D563)</f>
        <v>0</v>
      </c>
      <c r="H563" s="63">
        <f>SUMIFS(Abr!$I$5:$I$605,Abr!$U$5:$U$605,"Despesa",Abr!$G$5:$G$605,DRE!$D563)</f>
        <v>0</v>
      </c>
      <c r="I563" s="63">
        <f>SUMIFS(Mai!$I$5:$I$605,Mai!$U$5:$U$605,"Despesa",Mai!$G$5:$G$605,DRE!$D563)</f>
        <v>0</v>
      </c>
      <c r="J563" s="63">
        <f>SUMIFS(Jun!$I$5:$I$605,Jun!$U$5:$U$605,"Despesa",Jun!$G$5:$G$605,DRE!$D563)</f>
        <v>0</v>
      </c>
      <c r="K563" s="63">
        <f>SUMIFS(Jul!$I$5:$I$605,Jul!$U$5:$U$605,"Despesa",Jul!$G$5:$G$605,DRE!$D563)</f>
        <v>0</v>
      </c>
      <c r="L563" s="63">
        <f>SUMIFS(Ago!$I$5:$I$605,Ago!$U$5:$U$605,"Despesa",Ago!$G$5:$G$605,DRE!$D563)</f>
        <v>0</v>
      </c>
      <c r="M563" s="63">
        <f>SUMIFS(Set!$I$5:$I$605,Set!$U$5:$U$605,"Despesa",Set!$G$5:$G$605,DRE!$D563)</f>
        <v>0</v>
      </c>
      <c r="N563" s="63">
        <f>SUMIFS(Out!$I$5:$I$605,Out!$U$5:$U$605,"Despesa",Out!$G$5:$G$605,DRE!$D563)</f>
        <v>0</v>
      </c>
      <c r="O563" s="63">
        <f>SUMIFS(Nov!$I$5:$I$605,Nov!$U$5:$U$605,"Despesa",Nov!$G$5:$G$605,DRE!$D563)</f>
        <v>0</v>
      </c>
      <c r="P563" s="63">
        <f>SUMIFS(Dez!$I$5:$I$605,Dez!$U$5:$U$605,"Despesa",Dez!$G$5:$G$605,DRE!$D563)</f>
        <v>0</v>
      </c>
      <c r="Q563" s="63">
        <f t="shared" si="29"/>
        <v>0</v>
      </c>
    </row>
    <row r="564" spans="2:17" ht="28.5" customHeight="1" thickTop="1" thickBot="1" x14ac:dyDescent="0.3">
      <c r="B564" s="85">
        <v>561</v>
      </c>
      <c r="C564" s="46" t="str">
        <f>'PC Despesas'!O42</f>
        <v>5.5.38</v>
      </c>
      <c r="D564" s="47" t="str">
        <f>VLOOKUP(C564,'PC Despesas'!$O$5:$P$103,2,FALSE)</f>
        <v>-</v>
      </c>
      <c r="E564" s="63">
        <f>SUMIFS(Jan!$I$5:$I$605,Jan!$U$5:$U$605,"Despesa",Jan!$G$5:$G$605,DRE!$D564)</f>
        <v>0</v>
      </c>
      <c r="F564" s="63">
        <f>SUMIFS(Fev!$I$5:$I$605,Fev!$U$5:$U$605,"Despesa",Fev!$G$5:$G$605,DRE!$D564)</f>
        <v>0</v>
      </c>
      <c r="G564" s="63">
        <f>SUMIFS(Mar!$I$5:$I$605,Mar!$U$5:$U$605,"Despesa",Mar!$G$5:$G$605,DRE!$D564)</f>
        <v>0</v>
      </c>
      <c r="H564" s="63">
        <f>SUMIFS(Abr!$I$5:$I$605,Abr!$U$5:$U$605,"Despesa",Abr!$G$5:$G$605,DRE!$D564)</f>
        <v>0</v>
      </c>
      <c r="I564" s="63">
        <f>SUMIFS(Mai!$I$5:$I$605,Mai!$U$5:$U$605,"Despesa",Mai!$G$5:$G$605,DRE!$D564)</f>
        <v>0</v>
      </c>
      <c r="J564" s="63">
        <f>SUMIFS(Jun!$I$5:$I$605,Jun!$U$5:$U$605,"Despesa",Jun!$G$5:$G$605,DRE!$D564)</f>
        <v>0</v>
      </c>
      <c r="K564" s="63">
        <f>SUMIFS(Jul!$I$5:$I$605,Jul!$U$5:$U$605,"Despesa",Jul!$G$5:$G$605,DRE!$D564)</f>
        <v>0</v>
      </c>
      <c r="L564" s="63">
        <f>SUMIFS(Ago!$I$5:$I$605,Ago!$U$5:$U$605,"Despesa",Ago!$G$5:$G$605,DRE!$D564)</f>
        <v>0</v>
      </c>
      <c r="M564" s="63">
        <f>SUMIFS(Set!$I$5:$I$605,Set!$U$5:$U$605,"Despesa",Set!$G$5:$G$605,DRE!$D564)</f>
        <v>0</v>
      </c>
      <c r="N564" s="63">
        <f>SUMIFS(Out!$I$5:$I$605,Out!$U$5:$U$605,"Despesa",Out!$G$5:$G$605,DRE!$D564)</f>
        <v>0</v>
      </c>
      <c r="O564" s="63">
        <f>SUMIFS(Nov!$I$5:$I$605,Nov!$U$5:$U$605,"Despesa",Nov!$G$5:$G$605,DRE!$D564)</f>
        <v>0</v>
      </c>
      <c r="P564" s="63">
        <f>SUMIFS(Dez!$I$5:$I$605,Dez!$U$5:$U$605,"Despesa",Dez!$G$5:$G$605,DRE!$D564)</f>
        <v>0</v>
      </c>
      <c r="Q564" s="63">
        <f t="shared" si="29"/>
        <v>0</v>
      </c>
    </row>
    <row r="565" spans="2:17" ht="28.5" customHeight="1" thickTop="1" thickBot="1" x14ac:dyDescent="0.3">
      <c r="B565" s="85">
        <v>562</v>
      </c>
      <c r="C565" s="46" t="str">
        <f>'PC Despesas'!O43</f>
        <v>5.5.39</v>
      </c>
      <c r="D565" s="47" t="str">
        <f>VLOOKUP(C565,'PC Despesas'!$O$5:$P$103,2,FALSE)</f>
        <v>-</v>
      </c>
      <c r="E565" s="63">
        <f>SUMIFS(Jan!$I$5:$I$605,Jan!$U$5:$U$605,"Despesa",Jan!$G$5:$G$605,DRE!$D565)</f>
        <v>0</v>
      </c>
      <c r="F565" s="63">
        <f>SUMIFS(Fev!$I$5:$I$605,Fev!$U$5:$U$605,"Despesa",Fev!$G$5:$G$605,DRE!$D565)</f>
        <v>0</v>
      </c>
      <c r="G565" s="63">
        <f>SUMIFS(Mar!$I$5:$I$605,Mar!$U$5:$U$605,"Despesa",Mar!$G$5:$G$605,DRE!$D565)</f>
        <v>0</v>
      </c>
      <c r="H565" s="63">
        <f>SUMIFS(Abr!$I$5:$I$605,Abr!$U$5:$U$605,"Despesa",Abr!$G$5:$G$605,DRE!$D565)</f>
        <v>0</v>
      </c>
      <c r="I565" s="63">
        <f>SUMIFS(Mai!$I$5:$I$605,Mai!$U$5:$U$605,"Despesa",Mai!$G$5:$G$605,DRE!$D565)</f>
        <v>0</v>
      </c>
      <c r="J565" s="63">
        <f>SUMIFS(Jun!$I$5:$I$605,Jun!$U$5:$U$605,"Despesa",Jun!$G$5:$G$605,DRE!$D565)</f>
        <v>0</v>
      </c>
      <c r="K565" s="63">
        <f>SUMIFS(Jul!$I$5:$I$605,Jul!$U$5:$U$605,"Despesa",Jul!$G$5:$G$605,DRE!$D565)</f>
        <v>0</v>
      </c>
      <c r="L565" s="63">
        <f>SUMIFS(Ago!$I$5:$I$605,Ago!$U$5:$U$605,"Despesa",Ago!$G$5:$G$605,DRE!$D565)</f>
        <v>0</v>
      </c>
      <c r="M565" s="63">
        <f>SUMIFS(Set!$I$5:$I$605,Set!$U$5:$U$605,"Despesa",Set!$G$5:$G$605,DRE!$D565)</f>
        <v>0</v>
      </c>
      <c r="N565" s="63">
        <f>SUMIFS(Out!$I$5:$I$605,Out!$U$5:$U$605,"Despesa",Out!$G$5:$G$605,DRE!$D565)</f>
        <v>0</v>
      </c>
      <c r="O565" s="63">
        <f>SUMIFS(Nov!$I$5:$I$605,Nov!$U$5:$U$605,"Despesa",Nov!$G$5:$G$605,DRE!$D565)</f>
        <v>0</v>
      </c>
      <c r="P565" s="63">
        <f>SUMIFS(Dez!$I$5:$I$605,Dez!$U$5:$U$605,"Despesa",Dez!$G$5:$G$605,DRE!$D565)</f>
        <v>0</v>
      </c>
      <c r="Q565" s="63">
        <f t="shared" si="29"/>
        <v>0</v>
      </c>
    </row>
    <row r="566" spans="2:17" ht="28.5" customHeight="1" thickTop="1" thickBot="1" x14ac:dyDescent="0.3">
      <c r="B566" s="85">
        <v>563</v>
      </c>
      <c r="C566" s="46" t="str">
        <f>'PC Despesas'!O44</f>
        <v>5.5.40</v>
      </c>
      <c r="D566" s="47" t="str">
        <f>VLOOKUP(C566,'PC Despesas'!$O$5:$P$103,2,FALSE)</f>
        <v>-</v>
      </c>
      <c r="E566" s="63">
        <f>SUMIFS(Jan!$I$5:$I$605,Jan!$U$5:$U$605,"Despesa",Jan!$G$5:$G$605,DRE!$D566)</f>
        <v>0</v>
      </c>
      <c r="F566" s="63">
        <f>SUMIFS(Fev!$I$5:$I$605,Fev!$U$5:$U$605,"Despesa",Fev!$G$5:$G$605,DRE!$D566)</f>
        <v>0</v>
      </c>
      <c r="G566" s="63">
        <f>SUMIFS(Mar!$I$5:$I$605,Mar!$U$5:$U$605,"Despesa",Mar!$G$5:$G$605,DRE!$D566)</f>
        <v>0</v>
      </c>
      <c r="H566" s="63">
        <f>SUMIFS(Abr!$I$5:$I$605,Abr!$U$5:$U$605,"Despesa",Abr!$G$5:$G$605,DRE!$D566)</f>
        <v>0</v>
      </c>
      <c r="I566" s="63">
        <f>SUMIFS(Mai!$I$5:$I$605,Mai!$U$5:$U$605,"Despesa",Mai!$G$5:$G$605,DRE!$D566)</f>
        <v>0</v>
      </c>
      <c r="J566" s="63">
        <f>SUMIFS(Jun!$I$5:$I$605,Jun!$U$5:$U$605,"Despesa",Jun!$G$5:$G$605,DRE!$D566)</f>
        <v>0</v>
      </c>
      <c r="K566" s="63">
        <f>SUMIFS(Jul!$I$5:$I$605,Jul!$U$5:$U$605,"Despesa",Jul!$G$5:$G$605,DRE!$D566)</f>
        <v>0</v>
      </c>
      <c r="L566" s="63">
        <f>SUMIFS(Ago!$I$5:$I$605,Ago!$U$5:$U$605,"Despesa",Ago!$G$5:$G$605,DRE!$D566)</f>
        <v>0</v>
      </c>
      <c r="M566" s="63">
        <f>SUMIFS(Set!$I$5:$I$605,Set!$U$5:$U$605,"Despesa",Set!$G$5:$G$605,DRE!$D566)</f>
        <v>0</v>
      </c>
      <c r="N566" s="63">
        <f>SUMIFS(Out!$I$5:$I$605,Out!$U$5:$U$605,"Despesa",Out!$G$5:$G$605,DRE!$D566)</f>
        <v>0</v>
      </c>
      <c r="O566" s="63">
        <f>SUMIFS(Nov!$I$5:$I$605,Nov!$U$5:$U$605,"Despesa",Nov!$G$5:$G$605,DRE!$D566)</f>
        <v>0</v>
      </c>
      <c r="P566" s="63">
        <f>SUMIFS(Dez!$I$5:$I$605,Dez!$U$5:$U$605,"Despesa",Dez!$G$5:$G$605,DRE!$D566)</f>
        <v>0</v>
      </c>
      <c r="Q566" s="63">
        <f t="shared" si="29"/>
        <v>0</v>
      </c>
    </row>
    <row r="567" spans="2:17" ht="28.5" customHeight="1" thickTop="1" thickBot="1" x14ac:dyDescent="0.3">
      <c r="B567" s="85">
        <v>564</v>
      </c>
      <c r="C567" s="46" t="str">
        <f>'PC Despesas'!O45</f>
        <v>5.5.41</v>
      </c>
      <c r="D567" s="47" t="str">
        <f>VLOOKUP(C567,'PC Despesas'!$O$5:$P$103,2,FALSE)</f>
        <v>-</v>
      </c>
      <c r="E567" s="63">
        <f>SUMIFS(Jan!$I$5:$I$605,Jan!$U$5:$U$605,"Despesa",Jan!$G$5:$G$605,DRE!$D567)</f>
        <v>0</v>
      </c>
      <c r="F567" s="63">
        <f>SUMIFS(Fev!$I$5:$I$605,Fev!$U$5:$U$605,"Despesa",Fev!$G$5:$G$605,DRE!$D567)</f>
        <v>0</v>
      </c>
      <c r="G567" s="63">
        <f>SUMIFS(Mar!$I$5:$I$605,Mar!$U$5:$U$605,"Despesa",Mar!$G$5:$G$605,DRE!$D567)</f>
        <v>0</v>
      </c>
      <c r="H567" s="63">
        <f>SUMIFS(Abr!$I$5:$I$605,Abr!$U$5:$U$605,"Despesa",Abr!$G$5:$G$605,DRE!$D567)</f>
        <v>0</v>
      </c>
      <c r="I567" s="63">
        <f>SUMIFS(Mai!$I$5:$I$605,Mai!$U$5:$U$605,"Despesa",Mai!$G$5:$G$605,DRE!$D567)</f>
        <v>0</v>
      </c>
      <c r="J567" s="63">
        <f>SUMIFS(Jun!$I$5:$I$605,Jun!$U$5:$U$605,"Despesa",Jun!$G$5:$G$605,DRE!$D567)</f>
        <v>0</v>
      </c>
      <c r="K567" s="63">
        <f>SUMIFS(Jul!$I$5:$I$605,Jul!$U$5:$U$605,"Despesa",Jul!$G$5:$G$605,DRE!$D567)</f>
        <v>0</v>
      </c>
      <c r="L567" s="63">
        <f>SUMIFS(Ago!$I$5:$I$605,Ago!$U$5:$U$605,"Despesa",Ago!$G$5:$G$605,DRE!$D567)</f>
        <v>0</v>
      </c>
      <c r="M567" s="63">
        <f>SUMIFS(Set!$I$5:$I$605,Set!$U$5:$U$605,"Despesa",Set!$G$5:$G$605,DRE!$D567)</f>
        <v>0</v>
      </c>
      <c r="N567" s="63">
        <f>SUMIFS(Out!$I$5:$I$605,Out!$U$5:$U$605,"Despesa",Out!$G$5:$G$605,DRE!$D567)</f>
        <v>0</v>
      </c>
      <c r="O567" s="63">
        <f>SUMIFS(Nov!$I$5:$I$605,Nov!$U$5:$U$605,"Despesa",Nov!$G$5:$G$605,DRE!$D567)</f>
        <v>0</v>
      </c>
      <c r="P567" s="63">
        <f>SUMIFS(Dez!$I$5:$I$605,Dez!$U$5:$U$605,"Despesa",Dez!$G$5:$G$605,DRE!$D567)</f>
        <v>0</v>
      </c>
      <c r="Q567" s="63">
        <f t="shared" si="29"/>
        <v>0</v>
      </c>
    </row>
    <row r="568" spans="2:17" ht="28.5" customHeight="1" thickTop="1" thickBot="1" x14ac:dyDescent="0.3">
      <c r="B568" s="85">
        <v>565</v>
      </c>
      <c r="C568" s="46" t="str">
        <f>'PC Despesas'!O46</f>
        <v>5.5.42</v>
      </c>
      <c r="D568" s="47" t="str">
        <f>VLOOKUP(C568,'PC Despesas'!$O$5:$P$103,2,FALSE)</f>
        <v>-</v>
      </c>
      <c r="E568" s="63">
        <f>SUMIFS(Jan!$I$5:$I$605,Jan!$U$5:$U$605,"Despesa",Jan!$G$5:$G$605,DRE!$D568)</f>
        <v>0</v>
      </c>
      <c r="F568" s="63">
        <f>SUMIFS(Fev!$I$5:$I$605,Fev!$U$5:$U$605,"Despesa",Fev!$G$5:$G$605,DRE!$D568)</f>
        <v>0</v>
      </c>
      <c r="G568" s="63">
        <f>SUMIFS(Mar!$I$5:$I$605,Mar!$U$5:$U$605,"Despesa",Mar!$G$5:$G$605,DRE!$D568)</f>
        <v>0</v>
      </c>
      <c r="H568" s="63">
        <f>SUMIFS(Abr!$I$5:$I$605,Abr!$U$5:$U$605,"Despesa",Abr!$G$5:$G$605,DRE!$D568)</f>
        <v>0</v>
      </c>
      <c r="I568" s="63">
        <f>SUMIFS(Mai!$I$5:$I$605,Mai!$U$5:$U$605,"Despesa",Mai!$G$5:$G$605,DRE!$D568)</f>
        <v>0</v>
      </c>
      <c r="J568" s="63">
        <f>SUMIFS(Jun!$I$5:$I$605,Jun!$U$5:$U$605,"Despesa",Jun!$G$5:$G$605,DRE!$D568)</f>
        <v>0</v>
      </c>
      <c r="K568" s="63">
        <f>SUMIFS(Jul!$I$5:$I$605,Jul!$U$5:$U$605,"Despesa",Jul!$G$5:$G$605,DRE!$D568)</f>
        <v>0</v>
      </c>
      <c r="L568" s="63">
        <f>SUMIFS(Ago!$I$5:$I$605,Ago!$U$5:$U$605,"Despesa",Ago!$G$5:$G$605,DRE!$D568)</f>
        <v>0</v>
      </c>
      <c r="M568" s="63">
        <f>SUMIFS(Set!$I$5:$I$605,Set!$U$5:$U$605,"Despesa",Set!$G$5:$G$605,DRE!$D568)</f>
        <v>0</v>
      </c>
      <c r="N568" s="63">
        <f>SUMIFS(Out!$I$5:$I$605,Out!$U$5:$U$605,"Despesa",Out!$G$5:$G$605,DRE!$D568)</f>
        <v>0</v>
      </c>
      <c r="O568" s="63">
        <f>SUMIFS(Nov!$I$5:$I$605,Nov!$U$5:$U$605,"Despesa",Nov!$G$5:$G$605,DRE!$D568)</f>
        <v>0</v>
      </c>
      <c r="P568" s="63">
        <f>SUMIFS(Dez!$I$5:$I$605,Dez!$U$5:$U$605,"Despesa",Dez!$G$5:$G$605,DRE!$D568)</f>
        <v>0</v>
      </c>
      <c r="Q568" s="63">
        <f t="shared" si="29"/>
        <v>0</v>
      </c>
    </row>
    <row r="569" spans="2:17" ht="28.5" customHeight="1" thickTop="1" thickBot="1" x14ac:dyDescent="0.3">
      <c r="B569" s="85">
        <v>566</v>
      </c>
      <c r="C569" s="46" t="str">
        <f>'PC Despesas'!O47</f>
        <v>5.5.43</v>
      </c>
      <c r="D569" s="47" t="str">
        <f>VLOOKUP(C569,'PC Despesas'!$O$5:$P$103,2,FALSE)</f>
        <v>-</v>
      </c>
      <c r="E569" s="63">
        <f>SUMIFS(Jan!$I$5:$I$605,Jan!$U$5:$U$605,"Despesa",Jan!$G$5:$G$605,DRE!$D569)</f>
        <v>0</v>
      </c>
      <c r="F569" s="63">
        <f>SUMIFS(Fev!$I$5:$I$605,Fev!$U$5:$U$605,"Despesa",Fev!$G$5:$G$605,DRE!$D569)</f>
        <v>0</v>
      </c>
      <c r="G569" s="63">
        <f>SUMIFS(Mar!$I$5:$I$605,Mar!$U$5:$U$605,"Despesa",Mar!$G$5:$G$605,DRE!$D569)</f>
        <v>0</v>
      </c>
      <c r="H569" s="63">
        <f>SUMIFS(Abr!$I$5:$I$605,Abr!$U$5:$U$605,"Despesa",Abr!$G$5:$G$605,DRE!$D569)</f>
        <v>0</v>
      </c>
      <c r="I569" s="63">
        <f>SUMIFS(Mai!$I$5:$I$605,Mai!$U$5:$U$605,"Despesa",Mai!$G$5:$G$605,DRE!$D569)</f>
        <v>0</v>
      </c>
      <c r="J569" s="63">
        <f>SUMIFS(Jun!$I$5:$I$605,Jun!$U$5:$U$605,"Despesa",Jun!$G$5:$G$605,DRE!$D569)</f>
        <v>0</v>
      </c>
      <c r="K569" s="63">
        <f>SUMIFS(Jul!$I$5:$I$605,Jul!$U$5:$U$605,"Despesa",Jul!$G$5:$G$605,DRE!$D569)</f>
        <v>0</v>
      </c>
      <c r="L569" s="63">
        <f>SUMIFS(Ago!$I$5:$I$605,Ago!$U$5:$U$605,"Despesa",Ago!$G$5:$G$605,DRE!$D569)</f>
        <v>0</v>
      </c>
      <c r="M569" s="63">
        <f>SUMIFS(Set!$I$5:$I$605,Set!$U$5:$U$605,"Despesa",Set!$G$5:$G$605,DRE!$D569)</f>
        <v>0</v>
      </c>
      <c r="N569" s="63">
        <f>SUMIFS(Out!$I$5:$I$605,Out!$U$5:$U$605,"Despesa",Out!$G$5:$G$605,DRE!$D569)</f>
        <v>0</v>
      </c>
      <c r="O569" s="63">
        <f>SUMIFS(Nov!$I$5:$I$605,Nov!$U$5:$U$605,"Despesa",Nov!$G$5:$G$605,DRE!$D569)</f>
        <v>0</v>
      </c>
      <c r="P569" s="63">
        <f>SUMIFS(Dez!$I$5:$I$605,Dez!$U$5:$U$605,"Despesa",Dez!$G$5:$G$605,DRE!$D569)</f>
        <v>0</v>
      </c>
      <c r="Q569" s="63">
        <f t="shared" si="29"/>
        <v>0</v>
      </c>
    </row>
    <row r="570" spans="2:17" ht="28.5" customHeight="1" thickTop="1" thickBot="1" x14ac:dyDescent="0.3">
      <c r="B570" s="85">
        <v>567</v>
      </c>
      <c r="C570" s="46" t="str">
        <f>'PC Despesas'!O48</f>
        <v>5.5.44</v>
      </c>
      <c r="D570" s="47" t="str">
        <f>VLOOKUP(C570,'PC Despesas'!$O$5:$P$103,2,FALSE)</f>
        <v>-</v>
      </c>
      <c r="E570" s="63">
        <f>SUMIFS(Jan!$I$5:$I$605,Jan!$U$5:$U$605,"Despesa",Jan!$G$5:$G$605,DRE!$D570)</f>
        <v>0</v>
      </c>
      <c r="F570" s="63">
        <f>SUMIFS(Fev!$I$5:$I$605,Fev!$U$5:$U$605,"Despesa",Fev!$G$5:$G$605,DRE!$D570)</f>
        <v>0</v>
      </c>
      <c r="G570" s="63">
        <f>SUMIFS(Mar!$I$5:$I$605,Mar!$U$5:$U$605,"Despesa",Mar!$G$5:$G$605,DRE!$D570)</f>
        <v>0</v>
      </c>
      <c r="H570" s="63">
        <f>SUMIFS(Abr!$I$5:$I$605,Abr!$U$5:$U$605,"Despesa",Abr!$G$5:$G$605,DRE!$D570)</f>
        <v>0</v>
      </c>
      <c r="I570" s="63">
        <f>SUMIFS(Mai!$I$5:$I$605,Mai!$U$5:$U$605,"Despesa",Mai!$G$5:$G$605,DRE!$D570)</f>
        <v>0</v>
      </c>
      <c r="J570" s="63">
        <f>SUMIFS(Jun!$I$5:$I$605,Jun!$U$5:$U$605,"Despesa",Jun!$G$5:$G$605,DRE!$D570)</f>
        <v>0</v>
      </c>
      <c r="K570" s="63">
        <f>SUMIFS(Jul!$I$5:$I$605,Jul!$U$5:$U$605,"Despesa",Jul!$G$5:$G$605,DRE!$D570)</f>
        <v>0</v>
      </c>
      <c r="L570" s="63">
        <f>SUMIFS(Ago!$I$5:$I$605,Ago!$U$5:$U$605,"Despesa",Ago!$G$5:$G$605,DRE!$D570)</f>
        <v>0</v>
      </c>
      <c r="M570" s="63">
        <f>SUMIFS(Set!$I$5:$I$605,Set!$U$5:$U$605,"Despesa",Set!$G$5:$G$605,DRE!$D570)</f>
        <v>0</v>
      </c>
      <c r="N570" s="63">
        <f>SUMIFS(Out!$I$5:$I$605,Out!$U$5:$U$605,"Despesa",Out!$G$5:$G$605,DRE!$D570)</f>
        <v>0</v>
      </c>
      <c r="O570" s="63">
        <f>SUMIFS(Nov!$I$5:$I$605,Nov!$U$5:$U$605,"Despesa",Nov!$G$5:$G$605,DRE!$D570)</f>
        <v>0</v>
      </c>
      <c r="P570" s="63">
        <f>SUMIFS(Dez!$I$5:$I$605,Dez!$U$5:$U$605,"Despesa",Dez!$G$5:$G$605,DRE!$D570)</f>
        <v>0</v>
      </c>
      <c r="Q570" s="63">
        <f t="shared" si="29"/>
        <v>0</v>
      </c>
    </row>
    <row r="571" spans="2:17" ht="28.5" customHeight="1" thickTop="1" thickBot="1" x14ac:dyDescent="0.3">
      <c r="B571" s="85">
        <v>568</v>
      </c>
      <c r="C571" s="46" t="str">
        <f>'PC Despesas'!O49</f>
        <v>5.5.45</v>
      </c>
      <c r="D571" s="47" t="str">
        <f>VLOOKUP(C571,'PC Despesas'!$O$5:$P$103,2,FALSE)</f>
        <v>-</v>
      </c>
      <c r="E571" s="63">
        <f>SUMIFS(Jan!$I$5:$I$605,Jan!$U$5:$U$605,"Despesa",Jan!$G$5:$G$605,DRE!$D571)</f>
        <v>0</v>
      </c>
      <c r="F571" s="63">
        <f>SUMIFS(Fev!$I$5:$I$605,Fev!$U$5:$U$605,"Despesa",Fev!$G$5:$G$605,DRE!$D571)</f>
        <v>0</v>
      </c>
      <c r="G571" s="63">
        <f>SUMIFS(Mar!$I$5:$I$605,Mar!$U$5:$U$605,"Despesa",Mar!$G$5:$G$605,DRE!$D571)</f>
        <v>0</v>
      </c>
      <c r="H571" s="63">
        <f>SUMIFS(Abr!$I$5:$I$605,Abr!$U$5:$U$605,"Despesa",Abr!$G$5:$G$605,DRE!$D571)</f>
        <v>0</v>
      </c>
      <c r="I571" s="63">
        <f>SUMIFS(Mai!$I$5:$I$605,Mai!$U$5:$U$605,"Despesa",Mai!$G$5:$G$605,DRE!$D571)</f>
        <v>0</v>
      </c>
      <c r="J571" s="63">
        <f>SUMIFS(Jun!$I$5:$I$605,Jun!$U$5:$U$605,"Despesa",Jun!$G$5:$G$605,DRE!$D571)</f>
        <v>0</v>
      </c>
      <c r="K571" s="63">
        <f>SUMIFS(Jul!$I$5:$I$605,Jul!$U$5:$U$605,"Despesa",Jul!$G$5:$G$605,DRE!$D571)</f>
        <v>0</v>
      </c>
      <c r="L571" s="63">
        <f>SUMIFS(Ago!$I$5:$I$605,Ago!$U$5:$U$605,"Despesa",Ago!$G$5:$G$605,DRE!$D571)</f>
        <v>0</v>
      </c>
      <c r="M571" s="63">
        <f>SUMIFS(Set!$I$5:$I$605,Set!$U$5:$U$605,"Despesa",Set!$G$5:$G$605,DRE!$D571)</f>
        <v>0</v>
      </c>
      <c r="N571" s="63">
        <f>SUMIFS(Out!$I$5:$I$605,Out!$U$5:$U$605,"Despesa",Out!$G$5:$G$605,DRE!$D571)</f>
        <v>0</v>
      </c>
      <c r="O571" s="63">
        <f>SUMIFS(Nov!$I$5:$I$605,Nov!$U$5:$U$605,"Despesa",Nov!$G$5:$G$605,DRE!$D571)</f>
        <v>0</v>
      </c>
      <c r="P571" s="63">
        <f>SUMIFS(Dez!$I$5:$I$605,Dez!$U$5:$U$605,"Despesa",Dez!$G$5:$G$605,DRE!$D571)</f>
        <v>0</v>
      </c>
      <c r="Q571" s="63">
        <f t="shared" si="29"/>
        <v>0</v>
      </c>
    </row>
    <row r="572" spans="2:17" ht="28.5" customHeight="1" thickTop="1" thickBot="1" x14ac:dyDescent="0.3">
      <c r="B572" s="85">
        <v>569</v>
      </c>
      <c r="C572" s="46" t="str">
        <f>'PC Despesas'!O50</f>
        <v>5.5.46</v>
      </c>
      <c r="D572" s="47" t="str">
        <f>VLOOKUP(C572,'PC Despesas'!$O$5:$P$103,2,FALSE)</f>
        <v>-</v>
      </c>
      <c r="E572" s="63">
        <f>SUMIFS(Jan!$I$5:$I$605,Jan!$U$5:$U$605,"Despesa",Jan!$G$5:$G$605,DRE!$D572)</f>
        <v>0</v>
      </c>
      <c r="F572" s="63">
        <f>SUMIFS(Fev!$I$5:$I$605,Fev!$U$5:$U$605,"Despesa",Fev!$G$5:$G$605,DRE!$D572)</f>
        <v>0</v>
      </c>
      <c r="G572" s="63">
        <f>SUMIFS(Mar!$I$5:$I$605,Mar!$U$5:$U$605,"Despesa",Mar!$G$5:$G$605,DRE!$D572)</f>
        <v>0</v>
      </c>
      <c r="H572" s="63">
        <f>SUMIFS(Abr!$I$5:$I$605,Abr!$U$5:$U$605,"Despesa",Abr!$G$5:$G$605,DRE!$D572)</f>
        <v>0</v>
      </c>
      <c r="I572" s="63">
        <f>SUMIFS(Mai!$I$5:$I$605,Mai!$U$5:$U$605,"Despesa",Mai!$G$5:$G$605,DRE!$D572)</f>
        <v>0</v>
      </c>
      <c r="J572" s="63">
        <f>SUMIFS(Jun!$I$5:$I$605,Jun!$U$5:$U$605,"Despesa",Jun!$G$5:$G$605,DRE!$D572)</f>
        <v>0</v>
      </c>
      <c r="K572" s="63">
        <f>SUMIFS(Jul!$I$5:$I$605,Jul!$U$5:$U$605,"Despesa",Jul!$G$5:$G$605,DRE!$D572)</f>
        <v>0</v>
      </c>
      <c r="L572" s="63">
        <f>SUMIFS(Ago!$I$5:$I$605,Ago!$U$5:$U$605,"Despesa",Ago!$G$5:$G$605,DRE!$D572)</f>
        <v>0</v>
      </c>
      <c r="M572" s="63">
        <f>SUMIFS(Set!$I$5:$I$605,Set!$U$5:$U$605,"Despesa",Set!$G$5:$G$605,DRE!$D572)</f>
        <v>0</v>
      </c>
      <c r="N572" s="63">
        <f>SUMIFS(Out!$I$5:$I$605,Out!$U$5:$U$605,"Despesa",Out!$G$5:$G$605,DRE!$D572)</f>
        <v>0</v>
      </c>
      <c r="O572" s="63">
        <f>SUMIFS(Nov!$I$5:$I$605,Nov!$U$5:$U$605,"Despesa",Nov!$G$5:$G$605,DRE!$D572)</f>
        <v>0</v>
      </c>
      <c r="P572" s="63">
        <f>SUMIFS(Dez!$I$5:$I$605,Dez!$U$5:$U$605,"Despesa",Dez!$G$5:$G$605,DRE!$D572)</f>
        <v>0</v>
      </c>
      <c r="Q572" s="63">
        <f t="shared" si="29"/>
        <v>0</v>
      </c>
    </row>
    <row r="573" spans="2:17" ht="28.5" customHeight="1" thickTop="1" thickBot="1" x14ac:dyDescent="0.3">
      <c r="B573" s="85">
        <v>570</v>
      </c>
      <c r="C573" s="46" t="str">
        <f>'PC Despesas'!O51</f>
        <v>5.5.47</v>
      </c>
      <c r="D573" s="47" t="str">
        <f>VLOOKUP(C573,'PC Despesas'!$O$5:$P$103,2,FALSE)</f>
        <v>-</v>
      </c>
      <c r="E573" s="63">
        <f>SUMIFS(Jan!$I$5:$I$605,Jan!$U$5:$U$605,"Despesa",Jan!$G$5:$G$605,DRE!$D573)</f>
        <v>0</v>
      </c>
      <c r="F573" s="63">
        <f>SUMIFS(Fev!$I$5:$I$605,Fev!$U$5:$U$605,"Despesa",Fev!$G$5:$G$605,DRE!$D573)</f>
        <v>0</v>
      </c>
      <c r="G573" s="63">
        <f>SUMIFS(Mar!$I$5:$I$605,Mar!$U$5:$U$605,"Despesa",Mar!$G$5:$G$605,DRE!$D573)</f>
        <v>0</v>
      </c>
      <c r="H573" s="63">
        <f>SUMIFS(Abr!$I$5:$I$605,Abr!$U$5:$U$605,"Despesa",Abr!$G$5:$G$605,DRE!$D573)</f>
        <v>0</v>
      </c>
      <c r="I573" s="63">
        <f>SUMIFS(Mai!$I$5:$I$605,Mai!$U$5:$U$605,"Despesa",Mai!$G$5:$G$605,DRE!$D573)</f>
        <v>0</v>
      </c>
      <c r="J573" s="63">
        <f>SUMIFS(Jun!$I$5:$I$605,Jun!$U$5:$U$605,"Despesa",Jun!$G$5:$G$605,DRE!$D573)</f>
        <v>0</v>
      </c>
      <c r="K573" s="63">
        <f>SUMIFS(Jul!$I$5:$I$605,Jul!$U$5:$U$605,"Despesa",Jul!$G$5:$G$605,DRE!$D573)</f>
        <v>0</v>
      </c>
      <c r="L573" s="63">
        <f>SUMIFS(Ago!$I$5:$I$605,Ago!$U$5:$U$605,"Despesa",Ago!$G$5:$G$605,DRE!$D573)</f>
        <v>0</v>
      </c>
      <c r="M573" s="63">
        <f>SUMIFS(Set!$I$5:$I$605,Set!$U$5:$U$605,"Despesa",Set!$G$5:$G$605,DRE!$D573)</f>
        <v>0</v>
      </c>
      <c r="N573" s="63">
        <f>SUMIFS(Out!$I$5:$I$605,Out!$U$5:$U$605,"Despesa",Out!$G$5:$G$605,DRE!$D573)</f>
        <v>0</v>
      </c>
      <c r="O573" s="63">
        <f>SUMIFS(Nov!$I$5:$I$605,Nov!$U$5:$U$605,"Despesa",Nov!$G$5:$G$605,DRE!$D573)</f>
        <v>0</v>
      </c>
      <c r="P573" s="63">
        <f>SUMIFS(Dez!$I$5:$I$605,Dez!$U$5:$U$605,"Despesa",Dez!$G$5:$G$605,DRE!$D573)</f>
        <v>0</v>
      </c>
      <c r="Q573" s="63">
        <f t="shared" si="29"/>
        <v>0</v>
      </c>
    </row>
    <row r="574" spans="2:17" ht="28.5" customHeight="1" thickTop="1" thickBot="1" x14ac:dyDescent="0.3">
      <c r="B574" s="85">
        <v>571</v>
      </c>
      <c r="C574" s="46" t="str">
        <f>'PC Despesas'!O52</f>
        <v>5.5.48</v>
      </c>
      <c r="D574" s="47" t="str">
        <f>VLOOKUP(C574,'PC Despesas'!$O$5:$P$103,2,FALSE)</f>
        <v>-</v>
      </c>
      <c r="E574" s="63">
        <f>SUMIFS(Jan!$I$5:$I$605,Jan!$U$5:$U$605,"Despesa",Jan!$G$5:$G$605,DRE!$D574)</f>
        <v>0</v>
      </c>
      <c r="F574" s="63">
        <f>SUMIFS(Fev!$I$5:$I$605,Fev!$U$5:$U$605,"Despesa",Fev!$G$5:$G$605,DRE!$D574)</f>
        <v>0</v>
      </c>
      <c r="G574" s="63">
        <f>SUMIFS(Mar!$I$5:$I$605,Mar!$U$5:$U$605,"Despesa",Mar!$G$5:$G$605,DRE!$D574)</f>
        <v>0</v>
      </c>
      <c r="H574" s="63">
        <f>SUMIFS(Abr!$I$5:$I$605,Abr!$U$5:$U$605,"Despesa",Abr!$G$5:$G$605,DRE!$D574)</f>
        <v>0</v>
      </c>
      <c r="I574" s="63">
        <f>SUMIFS(Mai!$I$5:$I$605,Mai!$U$5:$U$605,"Despesa",Mai!$G$5:$G$605,DRE!$D574)</f>
        <v>0</v>
      </c>
      <c r="J574" s="63">
        <f>SUMIFS(Jun!$I$5:$I$605,Jun!$U$5:$U$605,"Despesa",Jun!$G$5:$G$605,DRE!$D574)</f>
        <v>0</v>
      </c>
      <c r="K574" s="63">
        <f>SUMIFS(Jul!$I$5:$I$605,Jul!$U$5:$U$605,"Despesa",Jul!$G$5:$G$605,DRE!$D574)</f>
        <v>0</v>
      </c>
      <c r="L574" s="63">
        <f>SUMIFS(Ago!$I$5:$I$605,Ago!$U$5:$U$605,"Despesa",Ago!$G$5:$G$605,DRE!$D574)</f>
        <v>0</v>
      </c>
      <c r="M574" s="63">
        <f>SUMIFS(Set!$I$5:$I$605,Set!$U$5:$U$605,"Despesa",Set!$G$5:$G$605,DRE!$D574)</f>
        <v>0</v>
      </c>
      <c r="N574" s="63">
        <f>SUMIFS(Out!$I$5:$I$605,Out!$U$5:$U$605,"Despesa",Out!$G$5:$G$605,DRE!$D574)</f>
        <v>0</v>
      </c>
      <c r="O574" s="63">
        <f>SUMIFS(Nov!$I$5:$I$605,Nov!$U$5:$U$605,"Despesa",Nov!$G$5:$G$605,DRE!$D574)</f>
        <v>0</v>
      </c>
      <c r="P574" s="63">
        <f>SUMIFS(Dez!$I$5:$I$605,Dez!$U$5:$U$605,"Despesa",Dez!$G$5:$G$605,DRE!$D574)</f>
        <v>0</v>
      </c>
      <c r="Q574" s="63">
        <f t="shared" si="29"/>
        <v>0</v>
      </c>
    </row>
    <row r="575" spans="2:17" ht="28.5" customHeight="1" thickTop="1" thickBot="1" x14ac:dyDescent="0.3">
      <c r="B575" s="85">
        <v>572</v>
      </c>
      <c r="C575" s="46" t="str">
        <f>'PC Despesas'!O53</f>
        <v>5.5.49</v>
      </c>
      <c r="D575" s="47" t="str">
        <f>VLOOKUP(C575,'PC Despesas'!$O$5:$P$103,2,FALSE)</f>
        <v>-</v>
      </c>
      <c r="E575" s="63">
        <f>SUMIFS(Jan!$I$5:$I$605,Jan!$U$5:$U$605,"Despesa",Jan!$G$5:$G$605,DRE!$D575)</f>
        <v>0</v>
      </c>
      <c r="F575" s="63">
        <f>SUMIFS(Fev!$I$5:$I$605,Fev!$U$5:$U$605,"Despesa",Fev!$G$5:$G$605,DRE!$D575)</f>
        <v>0</v>
      </c>
      <c r="G575" s="63">
        <f>SUMIFS(Mar!$I$5:$I$605,Mar!$U$5:$U$605,"Despesa",Mar!$G$5:$G$605,DRE!$D575)</f>
        <v>0</v>
      </c>
      <c r="H575" s="63">
        <f>SUMIFS(Abr!$I$5:$I$605,Abr!$U$5:$U$605,"Despesa",Abr!$G$5:$G$605,DRE!$D575)</f>
        <v>0</v>
      </c>
      <c r="I575" s="63">
        <f>SUMIFS(Mai!$I$5:$I$605,Mai!$U$5:$U$605,"Despesa",Mai!$G$5:$G$605,DRE!$D575)</f>
        <v>0</v>
      </c>
      <c r="J575" s="63">
        <f>SUMIFS(Jun!$I$5:$I$605,Jun!$U$5:$U$605,"Despesa",Jun!$G$5:$G$605,DRE!$D575)</f>
        <v>0</v>
      </c>
      <c r="K575" s="63">
        <f>SUMIFS(Jul!$I$5:$I$605,Jul!$U$5:$U$605,"Despesa",Jul!$G$5:$G$605,DRE!$D575)</f>
        <v>0</v>
      </c>
      <c r="L575" s="63">
        <f>SUMIFS(Ago!$I$5:$I$605,Ago!$U$5:$U$605,"Despesa",Ago!$G$5:$G$605,DRE!$D575)</f>
        <v>0</v>
      </c>
      <c r="M575" s="63">
        <f>SUMIFS(Set!$I$5:$I$605,Set!$U$5:$U$605,"Despesa",Set!$G$5:$G$605,DRE!$D575)</f>
        <v>0</v>
      </c>
      <c r="N575" s="63">
        <f>SUMIFS(Out!$I$5:$I$605,Out!$U$5:$U$605,"Despesa",Out!$G$5:$G$605,DRE!$D575)</f>
        <v>0</v>
      </c>
      <c r="O575" s="63">
        <f>SUMIFS(Nov!$I$5:$I$605,Nov!$U$5:$U$605,"Despesa",Nov!$G$5:$G$605,DRE!$D575)</f>
        <v>0</v>
      </c>
      <c r="P575" s="63">
        <f>SUMIFS(Dez!$I$5:$I$605,Dez!$U$5:$U$605,"Despesa",Dez!$G$5:$G$605,DRE!$D575)</f>
        <v>0</v>
      </c>
      <c r="Q575" s="63">
        <f t="shared" si="29"/>
        <v>0</v>
      </c>
    </row>
    <row r="576" spans="2:17" ht="28.5" customHeight="1" thickTop="1" thickBot="1" x14ac:dyDescent="0.3">
      <c r="B576" s="85">
        <v>573</v>
      </c>
      <c r="C576" s="46" t="str">
        <f>'PC Despesas'!O54</f>
        <v>5.5.50</v>
      </c>
      <c r="D576" s="47" t="str">
        <f>VLOOKUP(C576,'PC Despesas'!$O$5:$P$103,2,FALSE)</f>
        <v>-</v>
      </c>
      <c r="E576" s="63">
        <f>SUMIFS(Jan!$I$5:$I$605,Jan!$U$5:$U$605,"Despesa",Jan!$G$5:$G$605,DRE!$D576)</f>
        <v>0</v>
      </c>
      <c r="F576" s="63">
        <f>SUMIFS(Fev!$I$5:$I$605,Fev!$U$5:$U$605,"Despesa",Fev!$G$5:$G$605,DRE!$D576)</f>
        <v>0</v>
      </c>
      <c r="G576" s="63">
        <f>SUMIFS(Mar!$I$5:$I$605,Mar!$U$5:$U$605,"Despesa",Mar!$G$5:$G$605,DRE!$D576)</f>
        <v>0</v>
      </c>
      <c r="H576" s="63">
        <f>SUMIFS(Abr!$I$5:$I$605,Abr!$U$5:$U$605,"Despesa",Abr!$G$5:$G$605,DRE!$D576)</f>
        <v>0</v>
      </c>
      <c r="I576" s="63">
        <f>SUMIFS(Mai!$I$5:$I$605,Mai!$U$5:$U$605,"Despesa",Mai!$G$5:$G$605,DRE!$D576)</f>
        <v>0</v>
      </c>
      <c r="J576" s="63">
        <f>SUMIFS(Jun!$I$5:$I$605,Jun!$U$5:$U$605,"Despesa",Jun!$G$5:$G$605,DRE!$D576)</f>
        <v>0</v>
      </c>
      <c r="K576" s="63">
        <f>SUMIFS(Jul!$I$5:$I$605,Jul!$U$5:$U$605,"Despesa",Jul!$G$5:$G$605,DRE!$D576)</f>
        <v>0</v>
      </c>
      <c r="L576" s="63">
        <f>SUMIFS(Ago!$I$5:$I$605,Ago!$U$5:$U$605,"Despesa",Ago!$G$5:$G$605,DRE!$D576)</f>
        <v>0</v>
      </c>
      <c r="M576" s="63">
        <f>SUMIFS(Set!$I$5:$I$605,Set!$U$5:$U$605,"Despesa",Set!$G$5:$G$605,DRE!$D576)</f>
        <v>0</v>
      </c>
      <c r="N576" s="63">
        <f>SUMIFS(Out!$I$5:$I$605,Out!$U$5:$U$605,"Despesa",Out!$G$5:$G$605,DRE!$D576)</f>
        <v>0</v>
      </c>
      <c r="O576" s="63">
        <f>SUMIFS(Nov!$I$5:$I$605,Nov!$U$5:$U$605,"Despesa",Nov!$G$5:$G$605,DRE!$D576)</f>
        <v>0</v>
      </c>
      <c r="P576" s="63">
        <f>SUMIFS(Dez!$I$5:$I$605,Dez!$U$5:$U$605,"Despesa",Dez!$G$5:$G$605,DRE!$D576)</f>
        <v>0</v>
      </c>
      <c r="Q576" s="63">
        <f t="shared" si="29"/>
        <v>0</v>
      </c>
    </row>
    <row r="577" spans="2:17" ht="28.5" customHeight="1" thickTop="1" thickBot="1" x14ac:dyDescent="0.3">
      <c r="B577" s="85">
        <v>574</v>
      </c>
      <c r="C577" s="46" t="str">
        <f>'PC Despesas'!O55</f>
        <v>5.5.51</v>
      </c>
      <c r="D577" s="47" t="str">
        <f>VLOOKUP(C577,'PC Despesas'!$O$5:$P$103,2,FALSE)</f>
        <v>-</v>
      </c>
      <c r="E577" s="63">
        <f>SUMIFS(Jan!$I$5:$I$605,Jan!$U$5:$U$605,"Despesa",Jan!$G$5:$G$605,DRE!$D577)</f>
        <v>0</v>
      </c>
      <c r="F577" s="63">
        <f>SUMIFS(Fev!$I$5:$I$605,Fev!$U$5:$U$605,"Despesa",Fev!$G$5:$G$605,DRE!$D577)</f>
        <v>0</v>
      </c>
      <c r="G577" s="63">
        <f>SUMIFS(Mar!$I$5:$I$605,Mar!$U$5:$U$605,"Despesa",Mar!$G$5:$G$605,DRE!$D577)</f>
        <v>0</v>
      </c>
      <c r="H577" s="63">
        <f>SUMIFS(Abr!$I$5:$I$605,Abr!$U$5:$U$605,"Despesa",Abr!$G$5:$G$605,DRE!$D577)</f>
        <v>0</v>
      </c>
      <c r="I577" s="63">
        <f>SUMIFS(Mai!$I$5:$I$605,Mai!$U$5:$U$605,"Despesa",Mai!$G$5:$G$605,DRE!$D577)</f>
        <v>0</v>
      </c>
      <c r="J577" s="63">
        <f>SUMIFS(Jun!$I$5:$I$605,Jun!$U$5:$U$605,"Despesa",Jun!$G$5:$G$605,DRE!$D577)</f>
        <v>0</v>
      </c>
      <c r="K577" s="63">
        <f>SUMIFS(Jul!$I$5:$I$605,Jul!$U$5:$U$605,"Despesa",Jul!$G$5:$G$605,DRE!$D577)</f>
        <v>0</v>
      </c>
      <c r="L577" s="63">
        <f>SUMIFS(Ago!$I$5:$I$605,Ago!$U$5:$U$605,"Despesa",Ago!$G$5:$G$605,DRE!$D577)</f>
        <v>0</v>
      </c>
      <c r="M577" s="63">
        <f>SUMIFS(Set!$I$5:$I$605,Set!$U$5:$U$605,"Despesa",Set!$G$5:$G$605,DRE!$D577)</f>
        <v>0</v>
      </c>
      <c r="N577" s="63">
        <f>SUMIFS(Out!$I$5:$I$605,Out!$U$5:$U$605,"Despesa",Out!$G$5:$G$605,DRE!$D577)</f>
        <v>0</v>
      </c>
      <c r="O577" s="63">
        <f>SUMIFS(Nov!$I$5:$I$605,Nov!$U$5:$U$605,"Despesa",Nov!$G$5:$G$605,DRE!$D577)</f>
        <v>0</v>
      </c>
      <c r="P577" s="63">
        <f>SUMIFS(Dez!$I$5:$I$605,Dez!$U$5:$U$605,"Despesa",Dez!$G$5:$G$605,DRE!$D577)</f>
        <v>0</v>
      </c>
      <c r="Q577" s="63">
        <f t="shared" si="29"/>
        <v>0</v>
      </c>
    </row>
    <row r="578" spans="2:17" ht="28.5" customHeight="1" thickTop="1" thickBot="1" x14ac:dyDescent="0.3">
      <c r="B578" s="85">
        <v>575</v>
      </c>
      <c r="C578" s="46" t="str">
        <f>'PC Despesas'!O56</f>
        <v>5.5.52</v>
      </c>
      <c r="D578" s="47" t="str">
        <f>VLOOKUP(C578,'PC Despesas'!$O$5:$P$103,2,FALSE)</f>
        <v>-</v>
      </c>
      <c r="E578" s="63">
        <f>SUMIFS(Jan!$I$5:$I$605,Jan!$U$5:$U$605,"Despesa",Jan!$G$5:$G$605,DRE!$D578)</f>
        <v>0</v>
      </c>
      <c r="F578" s="63">
        <f>SUMIFS(Fev!$I$5:$I$605,Fev!$U$5:$U$605,"Despesa",Fev!$G$5:$G$605,DRE!$D578)</f>
        <v>0</v>
      </c>
      <c r="G578" s="63">
        <f>SUMIFS(Mar!$I$5:$I$605,Mar!$U$5:$U$605,"Despesa",Mar!$G$5:$G$605,DRE!$D578)</f>
        <v>0</v>
      </c>
      <c r="H578" s="63">
        <f>SUMIFS(Abr!$I$5:$I$605,Abr!$U$5:$U$605,"Despesa",Abr!$G$5:$G$605,DRE!$D578)</f>
        <v>0</v>
      </c>
      <c r="I578" s="63">
        <f>SUMIFS(Mai!$I$5:$I$605,Mai!$U$5:$U$605,"Despesa",Mai!$G$5:$G$605,DRE!$D578)</f>
        <v>0</v>
      </c>
      <c r="J578" s="63">
        <f>SUMIFS(Jun!$I$5:$I$605,Jun!$U$5:$U$605,"Despesa",Jun!$G$5:$G$605,DRE!$D578)</f>
        <v>0</v>
      </c>
      <c r="K578" s="63">
        <f>SUMIFS(Jul!$I$5:$I$605,Jul!$U$5:$U$605,"Despesa",Jul!$G$5:$G$605,DRE!$D578)</f>
        <v>0</v>
      </c>
      <c r="L578" s="63">
        <f>SUMIFS(Ago!$I$5:$I$605,Ago!$U$5:$U$605,"Despesa",Ago!$G$5:$G$605,DRE!$D578)</f>
        <v>0</v>
      </c>
      <c r="M578" s="63">
        <f>SUMIFS(Set!$I$5:$I$605,Set!$U$5:$U$605,"Despesa",Set!$G$5:$G$605,DRE!$D578)</f>
        <v>0</v>
      </c>
      <c r="N578" s="63">
        <f>SUMIFS(Out!$I$5:$I$605,Out!$U$5:$U$605,"Despesa",Out!$G$5:$G$605,DRE!$D578)</f>
        <v>0</v>
      </c>
      <c r="O578" s="63">
        <f>SUMIFS(Nov!$I$5:$I$605,Nov!$U$5:$U$605,"Despesa",Nov!$G$5:$G$605,DRE!$D578)</f>
        <v>0</v>
      </c>
      <c r="P578" s="63">
        <f>SUMIFS(Dez!$I$5:$I$605,Dez!$U$5:$U$605,"Despesa",Dez!$G$5:$G$605,DRE!$D578)</f>
        <v>0</v>
      </c>
      <c r="Q578" s="63">
        <f t="shared" si="29"/>
        <v>0</v>
      </c>
    </row>
    <row r="579" spans="2:17" ht="28.5" customHeight="1" thickTop="1" thickBot="1" x14ac:dyDescent="0.3">
      <c r="B579" s="85">
        <v>576</v>
      </c>
      <c r="C579" s="46" t="str">
        <f>'PC Despesas'!O57</f>
        <v>5.5.53</v>
      </c>
      <c r="D579" s="47" t="str">
        <f>VLOOKUP(C579,'PC Despesas'!$O$5:$P$103,2,FALSE)</f>
        <v>-</v>
      </c>
      <c r="E579" s="63">
        <f>SUMIFS(Jan!$I$5:$I$605,Jan!$U$5:$U$605,"Despesa",Jan!$G$5:$G$605,DRE!$D579)</f>
        <v>0</v>
      </c>
      <c r="F579" s="63">
        <f>SUMIFS(Fev!$I$5:$I$605,Fev!$U$5:$U$605,"Despesa",Fev!$G$5:$G$605,DRE!$D579)</f>
        <v>0</v>
      </c>
      <c r="G579" s="63">
        <f>SUMIFS(Mar!$I$5:$I$605,Mar!$U$5:$U$605,"Despesa",Mar!$G$5:$G$605,DRE!$D579)</f>
        <v>0</v>
      </c>
      <c r="H579" s="63">
        <f>SUMIFS(Abr!$I$5:$I$605,Abr!$U$5:$U$605,"Despesa",Abr!$G$5:$G$605,DRE!$D579)</f>
        <v>0</v>
      </c>
      <c r="I579" s="63">
        <f>SUMIFS(Mai!$I$5:$I$605,Mai!$U$5:$U$605,"Despesa",Mai!$G$5:$G$605,DRE!$D579)</f>
        <v>0</v>
      </c>
      <c r="J579" s="63">
        <f>SUMIFS(Jun!$I$5:$I$605,Jun!$U$5:$U$605,"Despesa",Jun!$G$5:$G$605,DRE!$D579)</f>
        <v>0</v>
      </c>
      <c r="K579" s="63">
        <f>SUMIFS(Jul!$I$5:$I$605,Jul!$U$5:$U$605,"Despesa",Jul!$G$5:$G$605,DRE!$D579)</f>
        <v>0</v>
      </c>
      <c r="L579" s="63">
        <f>SUMIFS(Ago!$I$5:$I$605,Ago!$U$5:$U$605,"Despesa",Ago!$G$5:$G$605,DRE!$D579)</f>
        <v>0</v>
      </c>
      <c r="M579" s="63">
        <f>SUMIFS(Set!$I$5:$I$605,Set!$U$5:$U$605,"Despesa",Set!$G$5:$G$605,DRE!$D579)</f>
        <v>0</v>
      </c>
      <c r="N579" s="63">
        <f>SUMIFS(Out!$I$5:$I$605,Out!$U$5:$U$605,"Despesa",Out!$G$5:$G$605,DRE!$D579)</f>
        <v>0</v>
      </c>
      <c r="O579" s="63">
        <f>SUMIFS(Nov!$I$5:$I$605,Nov!$U$5:$U$605,"Despesa",Nov!$G$5:$G$605,DRE!$D579)</f>
        <v>0</v>
      </c>
      <c r="P579" s="63">
        <f>SUMIFS(Dez!$I$5:$I$605,Dez!$U$5:$U$605,"Despesa",Dez!$G$5:$G$605,DRE!$D579)</f>
        <v>0</v>
      </c>
      <c r="Q579" s="63">
        <f t="shared" si="29"/>
        <v>0</v>
      </c>
    </row>
    <row r="580" spans="2:17" ht="28.5" customHeight="1" thickTop="1" thickBot="1" x14ac:dyDescent="0.3">
      <c r="B580" s="85">
        <v>577</v>
      </c>
      <c r="C580" s="46" t="str">
        <f>'PC Despesas'!O58</f>
        <v>5.5.54</v>
      </c>
      <c r="D580" s="47" t="str">
        <f>VLOOKUP(C580,'PC Despesas'!$O$5:$P$103,2,FALSE)</f>
        <v>-</v>
      </c>
      <c r="E580" s="63">
        <f>SUMIFS(Jan!$I$5:$I$605,Jan!$U$5:$U$605,"Despesa",Jan!$G$5:$G$605,DRE!$D580)</f>
        <v>0</v>
      </c>
      <c r="F580" s="63">
        <f>SUMIFS(Fev!$I$5:$I$605,Fev!$U$5:$U$605,"Despesa",Fev!$G$5:$G$605,DRE!$D580)</f>
        <v>0</v>
      </c>
      <c r="G580" s="63">
        <f>SUMIFS(Mar!$I$5:$I$605,Mar!$U$5:$U$605,"Despesa",Mar!$G$5:$G$605,DRE!$D580)</f>
        <v>0</v>
      </c>
      <c r="H580" s="63">
        <f>SUMIFS(Abr!$I$5:$I$605,Abr!$U$5:$U$605,"Despesa",Abr!$G$5:$G$605,DRE!$D580)</f>
        <v>0</v>
      </c>
      <c r="I580" s="63">
        <f>SUMIFS(Mai!$I$5:$I$605,Mai!$U$5:$U$605,"Despesa",Mai!$G$5:$G$605,DRE!$D580)</f>
        <v>0</v>
      </c>
      <c r="J580" s="63">
        <f>SUMIFS(Jun!$I$5:$I$605,Jun!$U$5:$U$605,"Despesa",Jun!$G$5:$G$605,DRE!$D580)</f>
        <v>0</v>
      </c>
      <c r="K580" s="63">
        <f>SUMIFS(Jul!$I$5:$I$605,Jul!$U$5:$U$605,"Despesa",Jul!$G$5:$G$605,DRE!$D580)</f>
        <v>0</v>
      </c>
      <c r="L580" s="63">
        <f>SUMIFS(Ago!$I$5:$I$605,Ago!$U$5:$U$605,"Despesa",Ago!$G$5:$G$605,DRE!$D580)</f>
        <v>0</v>
      </c>
      <c r="M580" s="63">
        <f>SUMIFS(Set!$I$5:$I$605,Set!$U$5:$U$605,"Despesa",Set!$G$5:$G$605,DRE!$D580)</f>
        <v>0</v>
      </c>
      <c r="N580" s="63">
        <f>SUMIFS(Out!$I$5:$I$605,Out!$U$5:$U$605,"Despesa",Out!$G$5:$G$605,DRE!$D580)</f>
        <v>0</v>
      </c>
      <c r="O580" s="63">
        <f>SUMIFS(Nov!$I$5:$I$605,Nov!$U$5:$U$605,"Despesa",Nov!$G$5:$G$605,DRE!$D580)</f>
        <v>0</v>
      </c>
      <c r="P580" s="63">
        <f>SUMIFS(Dez!$I$5:$I$605,Dez!$U$5:$U$605,"Despesa",Dez!$G$5:$G$605,DRE!$D580)</f>
        <v>0</v>
      </c>
      <c r="Q580" s="63">
        <f t="shared" si="29"/>
        <v>0</v>
      </c>
    </row>
    <row r="581" spans="2:17" ht="28.5" customHeight="1" thickTop="1" thickBot="1" x14ac:dyDescent="0.3">
      <c r="B581" s="85">
        <v>578</v>
      </c>
      <c r="C581" s="46" t="str">
        <f>'PC Despesas'!O59</f>
        <v>5.5.55</v>
      </c>
      <c r="D581" s="47" t="str">
        <f>VLOOKUP(C581,'PC Despesas'!$O$5:$P$103,2,FALSE)</f>
        <v>-</v>
      </c>
      <c r="E581" s="63">
        <f>SUMIFS(Jan!$I$5:$I$605,Jan!$U$5:$U$605,"Despesa",Jan!$G$5:$G$605,DRE!$D581)</f>
        <v>0</v>
      </c>
      <c r="F581" s="63">
        <f>SUMIFS(Fev!$I$5:$I$605,Fev!$U$5:$U$605,"Despesa",Fev!$G$5:$G$605,DRE!$D581)</f>
        <v>0</v>
      </c>
      <c r="G581" s="63">
        <f>SUMIFS(Mar!$I$5:$I$605,Mar!$U$5:$U$605,"Despesa",Mar!$G$5:$G$605,DRE!$D581)</f>
        <v>0</v>
      </c>
      <c r="H581" s="63">
        <f>SUMIFS(Abr!$I$5:$I$605,Abr!$U$5:$U$605,"Despesa",Abr!$G$5:$G$605,DRE!$D581)</f>
        <v>0</v>
      </c>
      <c r="I581" s="63">
        <f>SUMIFS(Mai!$I$5:$I$605,Mai!$U$5:$U$605,"Despesa",Mai!$G$5:$G$605,DRE!$D581)</f>
        <v>0</v>
      </c>
      <c r="J581" s="63">
        <f>SUMIFS(Jun!$I$5:$I$605,Jun!$U$5:$U$605,"Despesa",Jun!$G$5:$G$605,DRE!$D581)</f>
        <v>0</v>
      </c>
      <c r="K581" s="63">
        <f>SUMIFS(Jul!$I$5:$I$605,Jul!$U$5:$U$605,"Despesa",Jul!$G$5:$G$605,DRE!$D581)</f>
        <v>0</v>
      </c>
      <c r="L581" s="63">
        <f>SUMIFS(Ago!$I$5:$I$605,Ago!$U$5:$U$605,"Despesa",Ago!$G$5:$G$605,DRE!$D581)</f>
        <v>0</v>
      </c>
      <c r="M581" s="63">
        <f>SUMIFS(Set!$I$5:$I$605,Set!$U$5:$U$605,"Despesa",Set!$G$5:$G$605,DRE!$D581)</f>
        <v>0</v>
      </c>
      <c r="N581" s="63">
        <f>SUMIFS(Out!$I$5:$I$605,Out!$U$5:$U$605,"Despesa",Out!$G$5:$G$605,DRE!$D581)</f>
        <v>0</v>
      </c>
      <c r="O581" s="63">
        <f>SUMIFS(Nov!$I$5:$I$605,Nov!$U$5:$U$605,"Despesa",Nov!$G$5:$G$605,DRE!$D581)</f>
        <v>0</v>
      </c>
      <c r="P581" s="63">
        <f>SUMIFS(Dez!$I$5:$I$605,Dez!$U$5:$U$605,"Despesa",Dez!$G$5:$G$605,DRE!$D581)</f>
        <v>0</v>
      </c>
      <c r="Q581" s="63">
        <f t="shared" si="29"/>
        <v>0</v>
      </c>
    </row>
    <row r="582" spans="2:17" ht="28.5" customHeight="1" thickTop="1" thickBot="1" x14ac:dyDescent="0.3">
      <c r="B582" s="85">
        <v>579</v>
      </c>
      <c r="C582" s="46" t="str">
        <f>'PC Despesas'!O60</f>
        <v>5.5.56</v>
      </c>
      <c r="D582" s="47" t="str">
        <f>VLOOKUP(C582,'PC Despesas'!$O$5:$P$103,2,FALSE)</f>
        <v>-</v>
      </c>
      <c r="E582" s="63">
        <f>SUMIFS(Jan!$I$5:$I$605,Jan!$U$5:$U$605,"Despesa",Jan!$G$5:$G$605,DRE!$D582)</f>
        <v>0</v>
      </c>
      <c r="F582" s="63">
        <f>SUMIFS(Fev!$I$5:$I$605,Fev!$U$5:$U$605,"Despesa",Fev!$G$5:$G$605,DRE!$D582)</f>
        <v>0</v>
      </c>
      <c r="G582" s="63">
        <f>SUMIFS(Mar!$I$5:$I$605,Mar!$U$5:$U$605,"Despesa",Mar!$G$5:$G$605,DRE!$D582)</f>
        <v>0</v>
      </c>
      <c r="H582" s="63">
        <f>SUMIFS(Abr!$I$5:$I$605,Abr!$U$5:$U$605,"Despesa",Abr!$G$5:$G$605,DRE!$D582)</f>
        <v>0</v>
      </c>
      <c r="I582" s="63">
        <f>SUMIFS(Mai!$I$5:$I$605,Mai!$U$5:$U$605,"Despesa",Mai!$G$5:$G$605,DRE!$D582)</f>
        <v>0</v>
      </c>
      <c r="J582" s="63">
        <f>SUMIFS(Jun!$I$5:$I$605,Jun!$U$5:$U$605,"Despesa",Jun!$G$5:$G$605,DRE!$D582)</f>
        <v>0</v>
      </c>
      <c r="K582" s="63">
        <f>SUMIFS(Jul!$I$5:$I$605,Jul!$U$5:$U$605,"Despesa",Jul!$G$5:$G$605,DRE!$D582)</f>
        <v>0</v>
      </c>
      <c r="L582" s="63">
        <f>SUMIFS(Ago!$I$5:$I$605,Ago!$U$5:$U$605,"Despesa",Ago!$G$5:$G$605,DRE!$D582)</f>
        <v>0</v>
      </c>
      <c r="M582" s="63">
        <f>SUMIFS(Set!$I$5:$I$605,Set!$U$5:$U$605,"Despesa",Set!$G$5:$G$605,DRE!$D582)</f>
        <v>0</v>
      </c>
      <c r="N582" s="63">
        <f>SUMIFS(Out!$I$5:$I$605,Out!$U$5:$U$605,"Despesa",Out!$G$5:$G$605,DRE!$D582)</f>
        <v>0</v>
      </c>
      <c r="O582" s="63">
        <f>SUMIFS(Nov!$I$5:$I$605,Nov!$U$5:$U$605,"Despesa",Nov!$G$5:$G$605,DRE!$D582)</f>
        <v>0</v>
      </c>
      <c r="P582" s="63">
        <f>SUMIFS(Dez!$I$5:$I$605,Dez!$U$5:$U$605,"Despesa",Dez!$G$5:$G$605,DRE!$D582)</f>
        <v>0</v>
      </c>
      <c r="Q582" s="63">
        <f t="shared" si="29"/>
        <v>0</v>
      </c>
    </row>
    <row r="583" spans="2:17" ht="28.5" customHeight="1" thickTop="1" thickBot="1" x14ac:dyDescent="0.3">
      <c r="B583" s="85">
        <v>580</v>
      </c>
      <c r="C583" s="46" t="str">
        <f>'PC Despesas'!O61</f>
        <v>5.5.57</v>
      </c>
      <c r="D583" s="47" t="str">
        <f>VLOOKUP(C583,'PC Despesas'!$O$5:$P$103,2,FALSE)</f>
        <v>-</v>
      </c>
      <c r="E583" s="63">
        <f>SUMIFS(Jan!$I$5:$I$605,Jan!$U$5:$U$605,"Despesa",Jan!$G$5:$G$605,DRE!$D583)</f>
        <v>0</v>
      </c>
      <c r="F583" s="63">
        <f>SUMIFS(Fev!$I$5:$I$605,Fev!$U$5:$U$605,"Despesa",Fev!$G$5:$G$605,DRE!$D583)</f>
        <v>0</v>
      </c>
      <c r="G583" s="63">
        <f>SUMIFS(Mar!$I$5:$I$605,Mar!$U$5:$U$605,"Despesa",Mar!$G$5:$G$605,DRE!$D583)</f>
        <v>0</v>
      </c>
      <c r="H583" s="63">
        <f>SUMIFS(Abr!$I$5:$I$605,Abr!$U$5:$U$605,"Despesa",Abr!$G$5:$G$605,DRE!$D583)</f>
        <v>0</v>
      </c>
      <c r="I583" s="63">
        <f>SUMIFS(Mai!$I$5:$I$605,Mai!$U$5:$U$605,"Despesa",Mai!$G$5:$G$605,DRE!$D583)</f>
        <v>0</v>
      </c>
      <c r="J583" s="63">
        <f>SUMIFS(Jun!$I$5:$I$605,Jun!$U$5:$U$605,"Despesa",Jun!$G$5:$G$605,DRE!$D583)</f>
        <v>0</v>
      </c>
      <c r="K583" s="63">
        <f>SUMIFS(Jul!$I$5:$I$605,Jul!$U$5:$U$605,"Despesa",Jul!$G$5:$G$605,DRE!$D583)</f>
        <v>0</v>
      </c>
      <c r="L583" s="63">
        <f>SUMIFS(Ago!$I$5:$I$605,Ago!$U$5:$U$605,"Despesa",Ago!$G$5:$G$605,DRE!$D583)</f>
        <v>0</v>
      </c>
      <c r="M583" s="63">
        <f>SUMIFS(Set!$I$5:$I$605,Set!$U$5:$U$605,"Despesa",Set!$G$5:$G$605,DRE!$D583)</f>
        <v>0</v>
      </c>
      <c r="N583" s="63">
        <f>SUMIFS(Out!$I$5:$I$605,Out!$U$5:$U$605,"Despesa",Out!$G$5:$G$605,DRE!$D583)</f>
        <v>0</v>
      </c>
      <c r="O583" s="63">
        <f>SUMIFS(Nov!$I$5:$I$605,Nov!$U$5:$U$605,"Despesa",Nov!$G$5:$G$605,DRE!$D583)</f>
        <v>0</v>
      </c>
      <c r="P583" s="63">
        <f>SUMIFS(Dez!$I$5:$I$605,Dez!$U$5:$U$605,"Despesa",Dez!$G$5:$G$605,DRE!$D583)</f>
        <v>0</v>
      </c>
      <c r="Q583" s="63">
        <f t="shared" si="29"/>
        <v>0</v>
      </c>
    </row>
    <row r="584" spans="2:17" ht="28.5" customHeight="1" thickTop="1" thickBot="1" x14ac:dyDescent="0.3">
      <c r="B584" s="85">
        <v>581</v>
      </c>
      <c r="C584" s="46" t="str">
        <f>'PC Despesas'!O62</f>
        <v>5.5.58</v>
      </c>
      <c r="D584" s="47" t="str">
        <f>VLOOKUP(C584,'PC Despesas'!$O$5:$P$103,2,FALSE)</f>
        <v>-</v>
      </c>
      <c r="E584" s="63">
        <f>SUMIFS(Jan!$I$5:$I$605,Jan!$U$5:$U$605,"Despesa",Jan!$G$5:$G$605,DRE!$D584)</f>
        <v>0</v>
      </c>
      <c r="F584" s="63">
        <f>SUMIFS(Fev!$I$5:$I$605,Fev!$U$5:$U$605,"Despesa",Fev!$G$5:$G$605,DRE!$D584)</f>
        <v>0</v>
      </c>
      <c r="G584" s="63">
        <f>SUMIFS(Mar!$I$5:$I$605,Mar!$U$5:$U$605,"Despesa",Mar!$G$5:$G$605,DRE!$D584)</f>
        <v>0</v>
      </c>
      <c r="H584" s="63">
        <f>SUMIFS(Abr!$I$5:$I$605,Abr!$U$5:$U$605,"Despesa",Abr!$G$5:$G$605,DRE!$D584)</f>
        <v>0</v>
      </c>
      <c r="I584" s="63">
        <f>SUMIFS(Mai!$I$5:$I$605,Mai!$U$5:$U$605,"Despesa",Mai!$G$5:$G$605,DRE!$D584)</f>
        <v>0</v>
      </c>
      <c r="J584" s="63">
        <f>SUMIFS(Jun!$I$5:$I$605,Jun!$U$5:$U$605,"Despesa",Jun!$G$5:$G$605,DRE!$D584)</f>
        <v>0</v>
      </c>
      <c r="K584" s="63">
        <f>SUMIFS(Jul!$I$5:$I$605,Jul!$U$5:$U$605,"Despesa",Jul!$G$5:$G$605,DRE!$D584)</f>
        <v>0</v>
      </c>
      <c r="L584" s="63">
        <f>SUMIFS(Ago!$I$5:$I$605,Ago!$U$5:$U$605,"Despesa",Ago!$G$5:$G$605,DRE!$D584)</f>
        <v>0</v>
      </c>
      <c r="M584" s="63">
        <f>SUMIFS(Set!$I$5:$I$605,Set!$U$5:$U$605,"Despesa",Set!$G$5:$G$605,DRE!$D584)</f>
        <v>0</v>
      </c>
      <c r="N584" s="63">
        <f>SUMIFS(Out!$I$5:$I$605,Out!$U$5:$U$605,"Despesa",Out!$G$5:$G$605,DRE!$D584)</f>
        <v>0</v>
      </c>
      <c r="O584" s="63">
        <f>SUMIFS(Nov!$I$5:$I$605,Nov!$U$5:$U$605,"Despesa",Nov!$G$5:$G$605,DRE!$D584)</f>
        <v>0</v>
      </c>
      <c r="P584" s="63">
        <f>SUMIFS(Dez!$I$5:$I$605,Dez!$U$5:$U$605,"Despesa",Dez!$G$5:$G$605,DRE!$D584)</f>
        <v>0</v>
      </c>
      <c r="Q584" s="63">
        <f t="shared" si="29"/>
        <v>0</v>
      </c>
    </row>
    <row r="585" spans="2:17" ht="28.5" customHeight="1" thickTop="1" thickBot="1" x14ac:dyDescent="0.3">
      <c r="B585" s="85">
        <v>582</v>
      </c>
      <c r="C585" s="46" t="str">
        <f>'PC Despesas'!O63</f>
        <v>5.5.59</v>
      </c>
      <c r="D585" s="47" t="str">
        <f>VLOOKUP(C585,'PC Despesas'!$O$5:$P$103,2,FALSE)</f>
        <v>-</v>
      </c>
      <c r="E585" s="63">
        <f>SUMIFS(Jan!$I$5:$I$605,Jan!$U$5:$U$605,"Despesa",Jan!$G$5:$G$605,DRE!$D585)</f>
        <v>0</v>
      </c>
      <c r="F585" s="63">
        <f>SUMIFS(Fev!$I$5:$I$605,Fev!$U$5:$U$605,"Despesa",Fev!$G$5:$G$605,DRE!$D585)</f>
        <v>0</v>
      </c>
      <c r="G585" s="63">
        <f>SUMIFS(Mar!$I$5:$I$605,Mar!$U$5:$U$605,"Despesa",Mar!$G$5:$G$605,DRE!$D585)</f>
        <v>0</v>
      </c>
      <c r="H585" s="63">
        <f>SUMIFS(Abr!$I$5:$I$605,Abr!$U$5:$U$605,"Despesa",Abr!$G$5:$G$605,DRE!$D585)</f>
        <v>0</v>
      </c>
      <c r="I585" s="63">
        <f>SUMIFS(Mai!$I$5:$I$605,Mai!$U$5:$U$605,"Despesa",Mai!$G$5:$G$605,DRE!$D585)</f>
        <v>0</v>
      </c>
      <c r="J585" s="63">
        <f>SUMIFS(Jun!$I$5:$I$605,Jun!$U$5:$U$605,"Despesa",Jun!$G$5:$G$605,DRE!$D585)</f>
        <v>0</v>
      </c>
      <c r="K585" s="63">
        <f>SUMIFS(Jul!$I$5:$I$605,Jul!$U$5:$U$605,"Despesa",Jul!$G$5:$G$605,DRE!$D585)</f>
        <v>0</v>
      </c>
      <c r="L585" s="63">
        <f>SUMIFS(Ago!$I$5:$I$605,Ago!$U$5:$U$605,"Despesa",Ago!$G$5:$G$605,DRE!$D585)</f>
        <v>0</v>
      </c>
      <c r="M585" s="63">
        <f>SUMIFS(Set!$I$5:$I$605,Set!$U$5:$U$605,"Despesa",Set!$G$5:$G$605,DRE!$D585)</f>
        <v>0</v>
      </c>
      <c r="N585" s="63">
        <f>SUMIFS(Out!$I$5:$I$605,Out!$U$5:$U$605,"Despesa",Out!$G$5:$G$605,DRE!$D585)</f>
        <v>0</v>
      </c>
      <c r="O585" s="63">
        <f>SUMIFS(Nov!$I$5:$I$605,Nov!$U$5:$U$605,"Despesa",Nov!$G$5:$G$605,DRE!$D585)</f>
        <v>0</v>
      </c>
      <c r="P585" s="63">
        <f>SUMIFS(Dez!$I$5:$I$605,Dez!$U$5:$U$605,"Despesa",Dez!$G$5:$G$605,DRE!$D585)</f>
        <v>0</v>
      </c>
      <c r="Q585" s="63">
        <f t="shared" si="29"/>
        <v>0</v>
      </c>
    </row>
    <row r="586" spans="2:17" ht="28.5" customHeight="1" thickTop="1" thickBot="1" x14ac:dyDescent="0.3">
      <c r="B586" s="85">
        <v>583</v>
      </c>
      <c r="C586" s="46" t="str">
        <f>'PC Despesas'!O64</f>
        <v>5.5.60</v>
      </c>
      <c r="D586" s="47" t="str">
        <f>VLOOKUP(C586,'PC Despesas'!$O$5:$P$103,2,FALSE)</f>
        <v>-</v>
      </c>
      <c r="E586" s="63">
        <f>SUMIFS(Jan!$I$5:$I$605,Jan!$U$5:$U$605,"Despesa",Jan!$G$5:$G$605,DRE!$D586)</f>
        <v>0</v>
      </c>
      <c r="F586" s="63">
        <f>SUMIFS(Fev!$I$5:$I$605,Fev!$U$5:$U$605,"Despesa",Fev!$G$5:$G$605,DRE!$D586)</f>
        <v>0</v>
      </c>
      <c r="G586" s="63">
        <f>SUMIFS(Mar!$I$5:$I$605,Mar!$U$5:$U$605,"Despesa",Mar!$G$5:$G$605,DRE!$D586)</f>
        <v>0</v>
      </c>
      <c r="H586" s="63">
        <f>SUMIFS(Abr!$I$5:$I$605,Abr!$U$5:$U$605,"Despesa",Abr!$G$5:$G$605,DRE!$D586)</f>
        <v>0</v>
      </c>
      <c r="I586" s="63">
        <f>SUMIFS(Mai!$I$5:$I$605,Mai!$U$5:$U$605,"Despesa",Mai!$G$5:$G$605,DRE!$D586)</f>
        <v>0</v>
      </c>
      <c r="J586" s="63">
        <f>SUMIFS(Jun!$I$5:$I$605,Jun!$U$5:$U$605,"Despesa",Jun!$G$5:$G$605,DRE!$D586)</f>
        <v>0</v>
      </c>
      <c r="K586" s="63">
        <f>SUMIFS(Jul!$I$5:$I$605,Jul!$U$5:$U$605,"Despesa",Jul!$G$5:$G$605,DRE!$D586)</f>
        <v>0</v>
      </c>
      <c r="L586" s="63">
        <f>SUMIFS(Ago!$I$5:$I$605,Ago!$U$5:$U$605,"Despesa",Ago!$G$5:$G$605,DRE!$D586)</f>
        <v>0</v>
      </c>
      <c r="M586" s="63">
        <f>SUMIFS(Set!$I$5:$I$605,Set!$U$5:$U$605,"Despesa",Set!$G$5:$G$605,DRE!$D586)</f>
        <v>0</v>
      </c>
      <c r="N586" s="63">
        <f>SUMIFS(Out!$I$5:$I$605,Out!$U$5:$U$605,"Despesa",Out!$G$5:$G$605,DRE!$D586)</f>
        <v>0</v>
      </c>
      <c r="O586" s="63">
        <f>SUMIFS(Nov!$I$5:$I$605,Nov!$U$5:$U$605,"Despesa",Nov!$G$5:$G$605,DRE!$D586)</f>
        <v>0</v>
      </c>
      <c r="P586" s="63">
        <f>SUMIFS(Dez!$I$5:$I$605,Dez!$U$5:$U$605,"Despesa",Dez!$G$5:$G$605,DRE!$D586)</f>
        <v>0</v>
      </c>
      <c r="Q586" s="63">
        <f t="shared" si="29"/>
        <v>0</v>
      </c>
    </row>
    <row r="587" spans="2:17" ht="28.5" customHeight="1" thickTop="1" thickBot="1" x14ac:dyDescent="0.3">
      <c r="B587" s="85">
        <v>584</v>
      </c>
      <c r="C587" s="46" t="str">
        <f>'PC Despesas'!O65</f>
        <v>5.5.61</v>
      </c>
      <c r="D587" s="47" t="str">
        <f>VLOOKUP(C587,'PC Despesas'!$O$5:$P$103,2,FALSE)</f>
        <v>-</v>
      </c>
      <c r="E587" s="63">
        <f>SUMIFS(Jan!$I$5:$I$605,Jan!$U$5:$U$605,"Despesa",Jan!$G$5:$G$605,DRE!$D587)</f>
        <v>0</v>
      </c>
      <c r="F587" s="63">
        <f>SUMIFS(Fev!$I$5:$I$605,Fev!$U$5:$U$605,"Despesa",Fev!$G$5:$G$605,DRE!$D587)</f>
        <v>0</v>
      </c>
      <c r="G587" s="63">
        <f>SUMIFS(Mar!$I$5:$I$605,Mar!$U$5:$U$605,"Despesa",Mar!$G$5:$G$605,DRE!$D587)</f>
        <v>0</v>
      </c>
      <c r="H587" s="63">
        <f>SUMIFS(Abr!$I$5:$I$605,Abr!$U$5:$U$605,"Despesa",Abr!$G$5:$G$605,DRE!$D587)</f>
        <v>0</v>
      </c>
      <c r="I587" s="63">
        <f>SUMIFS(Mai!$I$5:$I$605,Mai!$U$5:$U$605,"Despesa",Mai!$G$5:$G$605,DRE!$D587)</f>
        <v>0</v>
      </c>
      <c r="J587" s="63">
        <f>SUMIFS(Jun!$I$5:$I$605,Jun!$U$5:$U$605,"Despesa",Jun!$G$5:$G$605,DRE!$D587)</f>
        <v>0</v>
      </c>
      <c r="K587" s="63">
        <f>SUMIFS(Jul!$I$5:$I$605,Jul!$U$5:$U$605,"Despesa",Jul!$G$5:$G$605,DRE!$D587)</f>
        <v>0</v>
      </c>
      <c r="L587" s="63">
        <f>SUMIFS(Ago!$I$5:$I$605,Ago!$U$5:$U$605,"Despesa",Ago!$G$5:$G$605,DRE!$D587)</f>
        <v>0</v>
      </c>
      <c r="M587" s="63">
        <f>SUMIFS(Set!$I$5:$I$605,Set!$U$5:$U$605,"Despesa",Set!$G$5:$G$605,DRE!$D587)</f>
        <v>0</v>
      </c>
      <c r="N587" s="63">
        <f>SUMIFS(Out!$I$5:$I$605,Out!$U$5:$U$605,"Despesa",Out!$G$5:$G$605,DRE!$D587)</f>
        <v>0</v>
      </c>
      <c r="O587" s="63">
        <f>SUMIFS(Nov!$I$5:$I$605,Nov!$U$5:$U$605,"Despesa",Nov!$G$5:$G$605,DRE!$D587)</f>
        <v>0</v>
      </c>
      <c r="P587" s="63">
        <f>SUMIFS(Dez!$I$5:$I$605,Dez!$U$5:$U$605,"Despesa",Dez!$G$5:$G$605,DRE!$D587)</f>
        <v>0</v>
      </c>
      <c r="Q587" s="63">
        <f t="shared" si="29"/>
        <v>0</v>
      </c>
    </row>
    <row r="588" spans="2:17" ht="28.5" customHeight="1" thickTop="1" thickBot="1" x14ac:dyDescent="0.3">
      <c r="B588" s="85">
        <v>585</v>
      </c>
      <c r="C588" s="46" t="str">
        <f>'PC Despesas'!O66</f>
        <v>5.5.62</v>
      </c>
      <c r="D588" s="47" t="str">
        <f>VLOOKUP(C588,'PC Despesas'!$O$5:$P$103,2,FALSE)</f>
        <v>-</v>
      </c>
      <c r="E588" s="63">
        <f>SUMIFS(Jan!$I$5:$I$605,Jan!$U$5:$U$605,"Despesa",Jan!$G$5:$G$605,DRE!$D588)</f>
        <v>0</v>
      </c>
      <c r="F588" s="63">
        <f>SUMIFS(Fev!$I$5:$I$605,Fev!$U$5:$U$605,"Despesa",Fev!$G$5:$G$605,DRE!$D588)</f>
        <v>0</v>
      </c>
      <c r="G588" s="63">
        <f>SUMIFS(Mar!$I$5:$I$605,Mar!$U$5:$U$605,"Despesa",Mar!$G$5:$G$605,DRE!$D588)</f>
        <v>0</v>
      </c>
      <c r="H588" s="63">
        <f>SUMIFS(Abr!$I$5:$I$605,Abr!$U$5:$U$605,"Despesa",Abr!$G$5:$G$605,DRE!$D588)</f>
        <v>0</v>
      </c>
      <c r="I588" s="63">
        <f>SUMIFS(Mai!$I$5:$I$605,Mai!$U$5:$U$605,"Despesa",Mai!$G$5:$G$605,DRE!$D588)</f>
        <v>0</v>
      </c>
      <c r="J588" s="63">
        <f>SUMIFS(Jun!$I$5:$I$605,Jun!$U$5:$U$605,"Despesa",Jun!$G$5:$G$605,DRE!$D588)</f>
        <v>0</v>
      </c>
      <c r="K588" s="63">
        <f>SUMIFS(Jul!$I$5:$I$605,Jul!$U$5:$U$605,"Despesa",Jul!$G$5:$G$605,DRE!$D588)</f>
        <v>0</v>
      </c>
      <c r="L588" s="63">
        <f>SUMIFS(Ago!$I$5:$I$605,Ago!$U$5:$U$605,"Despesa",Ago!$G$5:$G$605,DRE!$D588)</f>
        <v>0</v>
      </c>
      <c r="M588" s="63">
        <f>SUMIFS(Set!$I$5:$I$605,Set!$U$5:$U$605,"Despesa",Set!$G$5:$G$605,DRE!$D588)</f>
        <v>0</v>
      </c>
      <c r="N588" s="63">
        <f>SUMIFS(Out!$I$5:$I$605,Out!$U$5:$U$605,"Despesa",Out!$G$5:$G$605,DRE!$D588)</f>
        <v>0</v>
      </c>
      <c r="O588" s="63">
        <f>SUMIFS(Nov!$I$5:$I$605,Nov!$U$5:$U$605,"Despesa",Nov!$G$5:$G$605,DRE!$D588)</f>
        <v>0</v>
      </c>
      <c r="P588" s="63">
        <f>SUMIFS(Dez!$I$5:$I$605,Dez!$U$5:$U$605,"Despesa",Dez!$G$5:$G$605,DRE!$D588)</f>
        <v>0</v>
      </c>
      <c r="Q588" s="63">
        <f t="shared" si="29"/>
        <v>0</v>
      </c>
    </row>
    <row r="589" spans="2:17" ht="28.5" customHeight="1" thickTop="1" thickBot="1" x14ac:dyDescent="0.3">
      <c r="B589" s="85">
        <v>586</v>
      </c>
      <c r="C589" s="46" t="str">
        <f>'PC Despesas'!O67</f>
        <v>5.5.63</v>
      </c>
      <c r="D589" s="47" t="str">
        <f>VLOOKUP(C589,'PC Despesas'!$O$5:$P$103,2,FALSE)</f>
        <v>-</v>
      </c>
      <c r="E589" s="63">
        <f>SUMIFS(Jan!$I$5:$I$605,Jan!$U$5:$U$605,"Despesa",Jan!$G$5:$G$605,DRE!$D589)</f>
        <v>0</v>
      </c>
      <c r="F589" s="63">
        <f>SUMIFS(Fev!$I$5:$I$605,Fev!$U$5:$U$605,"Despesa",Fev!$G$5:$G$605,DRE!$D589)</f>
        <v>0</v>
      </c>
      <c r="G589" s="63">
        <f>SUMIFS(Mar!$I$5:$I$605,Mar!$U$5:$U$605,"Despesa",Mar!$G$5:$G$605,DRE!$D589)</f>
        <v>0</v>
      </c>
      <c r="H589" s="63">
        <f>SUMIFS(Abr!$I$5:$I$605,Abr!$U$5:$U$605,"Despesa",Abr!$G$5:$G$605,DRE!$D589)</f>
        <v>0</v>
      </c>
      <c r="I589" s="63">
        <f>SUMIFS(Mai!$I$5:$I$605,Mai!$U$5:$U$605,"Despesa",Mai!$G$5:$G$605,DRE!$D589)</f>
        <v>0</v>
      </c>
      <c r="J589" s="63">
        <f>SUMIFS(Jun!$I$5:$I$605,Jun!$U$5:$U$605,"Despesa",Jun!$G$5:$G$605,DRE!$D589)</f>
        <v>0</v>
      </c>
      <c r="K589" s="63">
        <f>SUMIFS(Jul!$I$5:$I$605,Jul!$U$5:$U$605,"Despesa",Jul!$G$5:$G$605,DRE!$D589)</f>
        <v>0</v>
      </c>
      <c r="L589" s="63">
        <f>SUMIFS(Ago!$I$5:$I$605,Ago!$U$5:$U$605,"Despesa",Ago!$G$5:$G$605,DRE!$D589)</f>
        <v>0</v>
      </c>
      <c r="M589" s="63">
        <f>SUMIFS(Set!$I$5:$I$605,Set!$U$5:$U$605,"Despesa",Set!$G$5:$G$605,DRE!$D589)</f>
        <v>0</v>
      </c>
      <c r="N589" s="63">
        <f>SUMIFS(Out!$I$5:$I$605,Out!$U$5:$U$605,"Despesa",Out!$G$5:$G$605,DRE!$D589)</f>
        <v>0</v>
      </c>
      <c r="O589" s="63">
        <f>SUMIFS(Nov!$I$5:$I$605,Nov!$U$5:$U$605,"Despesa",Nov!$G$5:$G$605,DRE!$D589)</f>
        <v>0</v>
      </c>
      <c r="P589" s="63">
        <f>SUMIFS(Dez!$I$5:$I$605,Dez!$U$5:$U$605,"Despesa",Dez!$G$5:$G$605,DRE!$D589)</f>
        <v>0</v>
      </c>
      <c r="Q589" s="63">
        <f t="shared" si="29"/>
        <v>0</v>
      </c>
    </row>
    <row r="590" spans="2:17" ht="28.5" customHeight="1" thickTop="1" thickBot="1" x14ac:dyDescent="0.3">
      <c r="B590" s="85">
        <v>587</v>
      </c>
      <c r="C590" s="46" t="str">
        <f>'PC Despesas'!O68</f>
        <v>5.5.64</v>
      </c>
      <c r="D590" s="47" t="str">
        <f>VLOOKUP(C590,'PC Despesas'!$O$5:$P$103,2,FALSE)</f>
        <v>-</v>
      </c>
      <c r="E590" s="63">
        <f>SUMIFS(Jan!$I$5:$I$605,Jan!$U$5:$U$605,"Despesa",Jan!$G$5:$G$605,DRE!$D590)</f>
        <v>0</v>
      </c>
      <c r="F590" s="63">
        <f>SUMIFS(Fev!$I$5:$I$605,Fev!$U$5:$U$605,"Despesa",Fev!$G$5:$G$605,DRE!$D590)</f>
        <v>0</v>
      </c>
      <c r="G590" s="63">
        <f>SUMIFS(Mar!$I$5:$I$605,Mar!$U$5:$U$605,"Despesa",Mar!$G$5:$G$605,DRE!$D590)</f>
        <v>0</v>
      </c>
      <c r="H590" s="63">
        <f>SUMIFS(Abr!$I$5:$I$605,Abr!$U$5:$U$605,"Despesa",Abr!$G$5:$G$605,DRE!$D590)</f>
        <v>0</v>
      </c>
      <c r="I590" s="63">
        <f>SUMIFS(Mai!$I$5:$I$605,Mai!$U$5:$U$605,"Despesa",Mai!$G$5:$G$605,DRE!$D590)</f>
        <v>0</v>
      </c>
      <c r="J590" s="63">
        <f>SUMIFS(Jun!$I$5:$I$605,Jun!$U$5:$U$605,"Despesa",Jun!$G$5:$G$605,DRE!$D590)</f>
        <v>0</v>
      </c>
      <c r="K590" s="63">
        <f>SUMIFS(Jul!$I$5:$I$605,Jul!$U$5:$U$605,"Despesa",Jul!$G$5:$G$605,DRE!$D590)</f>
        <v>0</v>
      </c>
      <c r="L590" s="63">
        <f>SUMIFS(Ago!$I$5:$I$605,Ago!$U$5:$U$605,"Despesa",Ago!$G$5:$G$605,DRE!$D590)</f>
        <v>0</v>
      </c>
      <c r="M590" s="63">
        <f>SUMIFS(Set!$I$5:$I$605,Set!$U$5:$U$605,"Despesa",Set!$G$5:$G$605,DRE!$D590)</f>
        <v>0</v>
      </c>
      <c r="N590" s="63">
        <f>SUMIFS(Out!$I$5:$I$605,Out!$U$5:$U$605,"Despesa",Out!$G$5:$G$605,DRE!$D590)</f>
        <v>0</v>
      </c>
      <c r="O590" s="63">
        <f>SUMIFS(Nov!$I$5:$I$605,Nov!$U$5:$U$605,"Despesa",Nov!$G$5:$G$605,DRE!$D590)</f>
        <v>0</v>
      </c>
      <c r="P590" s="63">
        <f>SUMIFS(Dez!$I$5:$I$605,Dez!$U$5:$U$605,"Despesa",Dez!$G$5:$G$605,DRE!$D590)</f>
        <v>0</v>
      </c>
      <c r="Q590" s="63">
        <f t="shared" si="29"/>
        <v>0</v>
      </c>
    </row>
    <row r="591" spans="2:17" ht="28.5" customHeight="1" thickTop="1" thickBot="1" x14ac:dyDescent="0.3">
      <c r="B591" s="85">
        <v>588</v>
      </c>
      <c r="C591" s="46" t="str">
        <f>'PC Despesas'!O69</f>
        <v>5.5.65</v>
      </c>
      <c r="D591" s="47" t="str">
        <f>VLOOKUP(C591,'PC Despesas'!$O$5:$P$103,2,FALSE)</f>
        <v>-</v>
      </c>
      <c r="E591" s="63">
        <f>SUMIFS(Jan!$I$5:$I$605,Jan!$U$5:$U$605,"Despesa",Jan!$G$5:$G$605,DRE!$D591)</f>
        <v>0</v>
      </c>
      <c r="F591" s="63">
        <f>SUMIFS(Fev!$I$5:$I$605,Fev!$U$5:$U$605,"Despesa",Fev!$G$5:$G$605,DRE!$D591)</f>
        <v>0</v>
      </c>
      <c r="G591" s="63">
        <f>SUMIFS(Mar!$I$5:$I$605,Mar!$U$5:$U$605,"Despesa",Mar!$G$5:$G$605,DRE!$D591)</f>
        <v>0</v>
      </c>
      <c r="H591" s="63">
        <f>SUMIFS(Abr!$I$5:$I$605,Abr!$U$5:$U$605,"Despesa",Abr!$G$5:$G$605,DRE!$D591)</f>
        <v>0</v>
      </c>
      <c r="I591" s="63">
        <f>SUMIFS(Mai!$I$5:$I$605,Mai!$U$5:$U$605,"Despesa",Mai!$G$5:$G$605,DRE!$D591)</f>
        <v>0</v>
      </c>
      <c r="J591" s="63">
        <f>SUMIFS(Jun!$I$5:$I$605,Jun!$U$5:$U$605,"Despesa",Jun!$G$5:$G$605,DRE!$D591)</f>
        <v>0</v>
      </c>
      <c r="K591" s="63">
        <f>SUMIFS(Jul!$I$5:$I$605,Jul!$U$5:$U$605,"Despesa",Jul!$G$5:$G$605,DRE!$D591)</f>
        <v>0</v>
      </c>
      <c r="L591" s="63">
        <f>SUMIFS(Ago!$I$5:$I$605,Ago!$U$5:$U$605,"Despesa",Ago!$G$5:$G$605,DRE!$D591)</f>
        <v>0</v>
      </c>
      <c r="M591" s="63">
        <f>SUMIFS(Set!$I$5:$I$605,Set!$U$5:$U$605,"Despesa",Set!$G$5:$G$605,DRE!$D591)</f>
        <v>0</v>
      </c>
      <c r="N591" s="63">
        <f>SUMIFS(Out!$I$5:$I$605,Out!$U$5:$U$605,"Despesa",Out!$G$5:$G$605,DRE!$D591)</f>
        <v>0</v>
      </c>
      <c r="O591" s="63">
        <f>SUMIFS(Nov!$I$5:$I$605,Nov!$U$5:$U$605,"Despesa",Nov!$G$5:$G$605,DRE!$D591)</f>
        <v>0</v>
      </c>
      <c r="P591" s="63">
        <f>SUMIFS(Dez!$I$5:$I$605,Dez!$U$5:$U$605,"Despesa",Dez!$G$5:$G$605,DRE!$D591)</f>
        <v>0</v>
      </c>
      <c r="Q591" s="63">
        <f t="shared" si="29"/>
        <v>0</v>
      </c>
    </row>
    <row r="592" spans="2:17" ht="28.5" customHeight="1" thickTop="1" thickBot="1" x14ac:dyDescent="0.3">
      <c r="B592" s="85">
        <v>589</v>
      </c>
      <c r="C592" s="46" t="str">
        <f>'PC Despesas'!O70</f>
        <v>5.5.66</v>
      </c>
      <c r="D592" s="47" t="str">
        <f>VLOOKUP(C592,'PC Despesas'!$O$5:$P$103,2,FALSE)</f>
        <v>-</v>
      </c>
      <c r="E592" s="63">
        <f>SUMIFS(Jan!$I$5:$I$605,Jan!$U$5:$U$605,"Despesa",Jan!$G$5:$G$605,DRE!$D592)</f>
        <v>0</v>
      </c>
      <c r="F592" s="63">
        <f>SUMIFS(Fev!$I$5:$I$605,Fev!$U$5:$U$605,"Despesa",Fev!$G$5:$G$605,DRE!$D592)</f>
        <v>0</v>
      </c>
      <c r="G592" s="63">
        <f>SUMIFS(Mar!$I$5:$I$605,Mar!$U$5:$U$605,"Despesa",Mar!$G$5:$G$605,DRE!$D592)</f>
        <v>0</v>
      </c>
      <c r="H592" s="63">
        <f>SUMIFS(Abr!$I$5:$I$605,Abr!$U$5:$U$605,"Despesa",Abr!$G$5:$G$605,DRE!$D592)</f>
        <v>0</v>
      </c>
      <c r="I592" s="63">
        <f>SUMIFS(Mai!$I$5:$I$605,Mai!$U$5:$U$605,"Despesa",Mai!$G$5:$G$605,DRE!$D592)</f>
        <v>0</v>
      </c>
      <c r="J592" s="63">
        <f>SUMIFS(Jun!$I$5:$I$605,Jun!$U$5:$U$605,"Despesa",Jun!$G$5:$G$605,DRE!$D592)</f>
        <v>0</v>
      </c>
      <c r="K592" s="63">
        <f>SUMIFS(Jul!$I$5:$I$605,Jul!$U$5:$U$605,"Despesa",Jul!$G$5:$G$605,DRE!$D592)</f>
        <v>0</v>
      </c>
      <c r="L592" s="63">
        <f>SUMIFS(Ago!$I$5:$I$605,Ago!$U$5:$U$605,"Despesa",Ago!$G$5:$G$605,DRE!$D592)</f>
        <v>0</v>
      </c>
      <c r="M592" s="63">
        <f>SUMIFS(Set!$I$5:$I$605,Set!$U$5:$U$605,"Despesa",Set!$G$5:$G$605,DRE!$D592)</f>
        <v>0</v>
      </c>
      <c r="N592" s="63">
        <f>SUMIFS(Out!$I$5:$I$605,Out!$U$5:$U$605,"Despesa",Out!$G$5:$G$605,DRE!$D592)</f>
        <v>0</v>
      </c>
      <c r="O592" s="63">
        <f>SUMIFS(Nov!$I$5:$I$605,Nov!$U$5:$U$605,"Despesa",Nov!$G$5:$G$605,DRE!$D592)</f>
        <v>0</v>
      </c>
      <c r="P592" s="63">
        <f>SUMIFS(Dez!$I$5:$I$605,Dez!$U$5:$U$605,"Despesa",Dez!$G$5:$G$605,DRE!$D592)</f>
        <v>0</v>
      </c>
      <c r="Q592" s="63">
        <f t="shared" ref="Q592:Q625" si="30">SUM(E592:P592)</f>
        <v>0</v>
      </c>
    </row>
    <row r="593" spans="2:17" ht="28.5" customHeight="1" thickTop="1" thickBot="1" x14ac:dyDescent="0.3">
      <c r="B593" s="85">
        <v>590</v>
      </c>
      <c r="C593" s="46" t="str">
        <f>'PC Despesas'!O71</f>
        <v>5.5.67</v>
      </c>
      <c r="D593" s="47" t="str">
        <f>VLOOKUP(C593,'PC Despesas'!$O$5:$P$103,2,FALSE)</f>
        <v>-</v>
      </c>
      <c r="E593" s="63">
        <f>SUMIFS(Jan!$I$5:$I$605,Jan!$U$5:$U$605,"Despesa",Jan!$G$5:$G$605,DRE!$D593)</f>
        <v>0</v>
      </c>
      <c r="F593" s="63">
        <f>SUMIFS(Fev!$I$5:$I$605,Fev!$U$5:$U$605,"Despesa",Fev!$G$5:$G$605,DRE!$D593)</f>
        <v>0</v>
      </c>
      <c r="G593" s="63">
        <f>SUMIFS(Mar!$I$5:$I$605,Mar!$U$5:$U$605,"Despesa",Mar!$G$5:$G$605,DRE!$D593)</f>
        <v>0</v>
      </c>
      <c r="H593" s="63">
        <f>SUMIFS(Abr!$I$5:$I$605,Abr!$U$5:$U$605,"Despesa",Abr!$G$5:$G$605,DRE!$D593)</f>
        <v>0</v>
      </c>
      <c r="I593" s="63">
        <f>SUMIFS(Mai!$I$5:$I$605,Mai!$U$5:$U$605,"Despesa",Mai!$G$5:$G$605,DRE!$D593)</f>
        <v>0</v>
      </c>
      <c r="J593" s="63">
        <f>SUMIFS(Jun!$I$5:$I$605,Jun!$U$5:$U$605,"Despesa",Jun!$G$5:$G$605,DRE!$D593)</f>
        <v>0</v>
      </c>
      <c r="K593" s="63">
        <f>SUMIFS(Jul!$I$5:$I$605,Jul!$U$5:$U$605,"Despesa",Jul!$G$5:$G$605,DRE!$D593)</f>
        <v>0</v>
      </c>
      <c r="L593" s="63">
        <f>SUMIFS(Ago!$I$5:$I$605,Ago!$U$5:$U$605,"Despesa",Ago!$G$5:$G$605,DRE!$D593)</f>
        <v>0</v>
      </c>
      <c r="M593" s="63">
        <f>SUMIFS(Set!$I$5:$I$605,Set!$U$5:$U$605,"Despesa",Set!$G$5:$G$605,DRE!$D593)</f>
        <v>0</v>
      </c>
      <c r="N593" s="63">
        <f>SUMIFS(Out!$I$5:$I$605,Out!$U$5:$U$605,"Despesa",Out!$G$5:$G$605,DRE!$D593)</f>
        <v>0</v>
      </c>
      <c r="O593" s="63">
        <f>SUMIFS(Nov!$I$5:$I$605,Nov!$U$5:$U$605,"Despesa",Nov!$G$5:$G$605,DRE!$D593)</f>
        <v>0</v>
      </c>
      <c r="P593" s="63">
        <f>SUMIFS(Dez!$I$5:$I$605,Dez!$U$5:$U$605,"Despesa",Dez!$G$5:$G$605,DRE!$D593)</f>
        <v>0</v>
      </c>
      <c r="Q593" s="63">
        <f t="shared" si="30"/>
        <v>0</v>
      </c>
    </row>
    <row r="594" spans="2:17" ht="28.5" customHeight="1" thickTop="1" thickBot="1" x14ac:dyDescent="0.3">
      <c r="B594" s="85">
        <v>591</v>
      </c>
      <c r="C594" s="46" t="str">
        <f>'PC Despesas'!O72</f>
        <v>5.5.68</v>
      </c>
      <c r="D594" s="47" t="str">
        <f>VLOOKUP(C594,'PC Despesas'!$O$5:$P$103,2,FALSE)</f>
        <v>-</v>
      </c>
      <c r="E594" s="63">
        <f>SUMIFS(Jan!$I$5:$I$605,Jan!$U$5:$U$605,"Despesa",Jan!$G$5:$G$605,DRE!$D594)</f>
        <v>0</v>
      </c>
      <c r="F594" s="63">
        <f>SUMIFS(Fev!$I$5:$I$605,Fev!$U$5:$U$605,"Despesa",Fev!$G$5:$G$605,DRE!$D594)</f>
        <v>0</v>
      </c>
      <c r="G594" s="63">
        <f>SUMIFS(Mar!$I$5:$I$605,Mar!$U$5:$U$605,"Despesa",Mar!$G$5:$G$605,DRE!$D594)</f>
        <v>0</v>
      </c>
      <c r="H594" s="63">
        <f>SUMIFS(Abr!$I$5:$I$605,Abr!$U$5:$U$605,"Despesa",Abr!$G$5:$G$605,DRE!$D594)</f>
        <v>0</v>
      </c>
      <c r="I594" s="63">
        <f>SUMIFS(Mai!$I$5:$I$605,Mai!$U$5:$U$605,"Despesa",Mai!$G$5:$G$605,DRE!$D594)</f>
        <v>0</v>
      </c>
      <c r="J594" s="63">
        <f>SUMIFS(Jun!$I$5:$I$605,Jun!$U$5:$U$605,"Despesa",Jun!$G$5:$G$605,DRE!$D594)</f>
        <v>0</v>
      </c>
      <c r="K594" s="63">
        <f>SUMIFS(Jul!$I$5:$I$605,Jul!$U$5:$U$605,"Despesa",Jul!$G$5:$G$605,DRE!$D594)</f>
        <v>0</v>
      </c>
      <c r="L594" s="63">
        <f>SUMIFS(Ago!$I$5:$I$605,Ago!$U$5:$U$605,"Despesa",Ago!$G$5:$G$605,DRE!$D594)</f>
        <v>0</v>
      </c>
      <c r="M594" s="63">
        <f>SUMIFS(Set!$I$5:$I$605,Set!$U$5:$U$605,"Despesa",Set!$G$5:$G$605,DRE!$D594)</f>
        <v>0</v>
      </c>
      <c r="N594" s="63">
        <f>SUMIFS(Out!$I$5:$I$605,Out!$U$5:$U$605,"Despesa",Out!$G$5:$G$605,DRE!$D594)</f>
        <v>0</v>
      </c>
      <c r="O594" s="63">
        <f>SUMIFS(Nov!$I$5:$I$605,Nov!$U$5:$U$605,"Despesa",Nov!$G$5:$G$605,DRE!$D594)</f>
        <v>0</v>
      </c>
      <c r="P594" s="63">
        <f>SUMIFS(Dez!$I$5:$I$605,Dez!$U$5:$U$605,"Despesa",Dez!$G$5:$G$605,DRE!$D594)</f>
        <v>0</v>
      </c>
      <c r="Q594" s="63">
        <f t="shared" si="30"/>
        <v>0</v>
      </c>
    </row>
    <row r="595" spans="2:17" ht="28.5" customHeight="1" thickTop="1" thickBot="1" x14ac:dyDescent="0.3">
      <c r="B595" s="85">
        <v>592</v>
      </c>
      <c r="C595" s="46" t="str">
        <f>'PC Despesas'!O73</f>
        <v>5.5.69</v>
      </c>
      <c r="D595" s="47" t="str">
        <f>VLOOKUP(C595,'PC Despesas'!$O$5:$P$103,2,FALSE)</f>
        <v>-</v>
      </c>
      <c r="E595" s="63">
        <f>SUMIFS(Jan!$I$5:$I$605,Jan!$U$5:$U$605,"Despesa",Jan!$G$5:$G$605,DRE!$D595)</f>
        <v>0</v>
      </c>
      <c r="F595" s="63">
        <f>SUMIFS(Fev!$I$5:$I$605,Fev!$U$5:$U$605,"Despesa",Fev!$G$5:$G$605,DRE!$D595)</f>
        <v>0</v>
      </c>
      <c r="G595" s="63">
        <f>SUMIFS(Mar!$I$5:$I$605,Mar!$U$5:$U$605,"Despesa",Mar!$G$5:$G$605,DRE!$D595)</f>
        <v>0</v>
      </c>
      <c r="H595" s="63">
        <f>SUMIFS(Abr!$I$5:$I$605,Abr!$U$5:$U$605,"Despesa",Abr!$G$5:$G$605,DRE!$D595)</f>
        <v>0</v>
      </c>
      <c r="I595" s="63">
        <f>SUMIFS(Mai!$I$5:$I$605,Mai!$U$5:$U$605,"Despesa",Mai!$G$5:$G$605,DRE!$D595)</f>
        <v>0</v>
      </c>
      <c r="J595" s="63">
        <f>SUMIFS(Jun!$I$5:$I$605,Jun!$U$5:$U$605,"Despesa",Jun!$G$5:$G$605,DRE!$D595)</f>
        <v>0</v>
      </c>
      <c r="K595" s="63">
        <f>SUMIFS(Jul!$I$5:$I$605,Jul!$U$5:$U$605,"Despesa",Jul!$G$5:$G$605,DRE!$D595)</f>
        <v>0</v>
      </c>
      <c r="L595" s="63">
        <f>SUMIFS(Ago!$I$5:$I$605,Ago!$U$5:$U$605,"Despesa",Ago!$G$5:$G$605,DRE!$D595)</f>
        <v>0</v>
      </c>
      <c r="M595" s="63">
        <f>SUMIFS(Set!$I$5:$I$605,Set!$U$5:$U$605,"Despesa",Set!$G$5:$G$605,DRE!$D595)</f>
        <v>0</v>
      </c>
      <c r="N595" s="63">
        <f>SUMIFS(Out!$I$5:$I$605,Out!$U$5:$U$605,"Despesa",Out!$G$5:$G$605,DRE!$D595)</f>
        <v>0</v>
      </c>
      <c r="O595" s="63">
        <f>SUMIFS(Nov!$I$5:$I$605,Nov!$U$5:$U$605,"Despesa",Nov!$G$5:$G$605,DRE!$D595)</f>
        <v>0</v>
      </c>
      <c r="P595" s="63">
        <f>SUMIFS(Dez!$I$5:$I$605,Dez!$U$5:$U$605,"Despesa",Dez!$G$5:$G$605,DRE!$D595)</f>
        <v>0</v>
      </c>
      <c r="Q595" s="63">
        <f t="shared" si="30"/>
        <v>0</v>
      </c>
    </row>
    <row r="596" spans="2:17" ht="28.5" customHeight="1" thickTop="1" thickBot="1" x14ac:dyDescent="0.3">
      <c r="B596" s="85">
        <v>593</v>
      </c>
      <c r="C596" s="46" t="str">
        <f>'PC Despesas'!O74</f>
        <v>5.5.70</v>
      </c>
      <c r="D596" s="47" t="str">
        <f>VLOOKUP(C596,'PC Despesas'!$O$5:$P$103,2,FALSE)</f>
        <v>-</v>
      </c>
      <c r="E596" s="63">
        <f>SUMIFS(Jan!$I$5:$I$605,Jan!$U$5:$U$605,"Despesa",Jan!$G$5:$G$605,DRE!$D596)</f>
        <v>0</v>
      </c>
      <c r="F596" s="63">
        <f>SUMIFS(Fev!$I$5:$I$605,Fev!$U$5:$U$605,"Despesa",Fev!$G$5:$G$605,DRE!$D596)</f>
        <v>0</v>
      </c>
      <c r="G596" s="63">
        <f>SUMIFS(Mar!$I$5:$I$605,Mar!$U$5:$U$605,"Despesa",Mar!$G$5:$G$605,DRE!$D596)</f>
        <v>0</v>
      </c>
      <c r="H596" s="63">
        <f>SUMIFS(Abr!$I$5:$I$605,Abr!$U$5:$U$605,"Despesa",Abr!$G$5:$G$605,DRE!$D596)</f>
        <v>0</v>
      </c>
      <c r="I596" s="63">
        <f>SUMIFS(Mai!$I$5:$I$605,Mai!$U$5:$U$605,"Despesa",Mai!$G$5:$G$605,DRE!$D596)</f>
        <v>0</v>
      </c>
      <c r="J596" s="63">
        <f>SUMIFS(Jun!$I$5:$I$605,Jun!$U$5:$U$605,"Despesa",Jun!$G$5:$G$605,DRE!$D596)</f>
        <v>0</v>
      </c>
      <c r="K596" s="63">
        <f>SUMIFS(Jul!$I$5:$I$605,Jul!$U$5:$U$605,"Despesa",Jul!$G$5:$G$605,DRE!$D596)</f>
        <v>0</v>
      </c>
      <c r="L596" s="63">
        <f>SUMIFS(Ago!$I$5:$I$605,Ago!$U$5:$U$605,"Despesa",Ago!$G$5:$G$605,DRE!$D596)</f>
        <v>0</v>
      </c>
      <c r="M596" s="63">
        <f>SUMIFS(Set!$I$5:$I$605,Set!$U$5:$U$605,"Despesa",Set!$G$5:$G$605,DRE!$D596)</f>
        <v>0</v>
      </c>
      <c r="N596" s="63">
        <f>SUMIFS(Out!$I$5:$I$605,Out!$U$5:$U$605,"Despesa",Out!$G$5:$G$605,DRE!$D596)</f>
        <v>0</v>
      </c>
      <c r="O596" s="63">
        <f>SUMIFS(Nov!$I$5:$I$605,Nov!$U$5:$U$605,"Despesa",Nov!$G$5:$G$605,DRE!$D596)</f>
        <v>0</v>
      </c>
      <c r="P596" s="63">
        <f>SUMIFS(Dez!$I$5:$I$605,Dez!$U$5:$U$605,"Despesa",Dez!$G$5:$G$605,DRE!$D596)</f>
        <v>0</v>
      </c>
      <c r="Q596" s="63">
        <f t="shared" si="30"/>
        <v>0</v>
      </c>
    </row>
    <row r="597" spans="2:17" ht="28.5" customHeight="1" thickTop="1" thickBot="1" x14ac:dyDescent="0.3">
      <c r="B597" s="85">
        <v>594</v>
      </c>
      <c r="C597" s="46" t="str">
        <f>'PC Despesas'!O75</f>
        <v>5.5.71</v>
      </c>
      <c r="D597" s="47" t="str">
        <f>VLOOKUP(C597,'PC Despesas'!$O$5:$P$103,2,FALSE)</f>
        <v>-</v>
      </c>
      <c r="E597" s="63">
        <f>SUMIFS(Jan!$I$5:$I$605,Jan!$U$5:$U$605,"Despesa",Jan!$G$5:$G$605,DRE!$D597)</f>
        <v>0</v>
      </c>
      <c r="F597" s="63">
        <f>SUMIFS(Fev!$I$5:$I$605,Fev!$U$5:$U$605,"Despesa",Fev!$G$5:$G$605,DRE!$D597)</f>
        <v>0</v>
      </c>
      <c r="G597" s="63">
        <f>SUMIFS(Mar!$I$5:$I$605,Mar!$U$5:$U$605,"Despesa",Mar!$G$5:$G$605,DRE!$D597)</f>
        <v>0</v>
      </c>
      <c r="H597" s="63">
        <f>SUMIFS(Abr!$I$5:$I$605,Abr!$U$5:$U$605,"Despesa",Abr!$G$5:$G$605,DRE!$D597)</f>
        <v>0</v>
      </c>
      <c r="I597" s="63">
        <f>SUMIFS(Mai!$I$5:$I$605,Mai!$U$5:$U$605,"Despesa",Mai!$G$5:$G$605,DRE!$D597)</f>
        <v>0</v>
      </c>
      <c r="J597" s="63">
        <f>SUMIFS(Jun!$I$5:$I$605,Jun!$U$5:$U$605,"Despesa",Jun!$G$5:$G$605,DRE!$D597)</f>
        <v>0</v>
      </c>
      <c r="K597" s="63">
        <f>SUMIFS(Jul!$I$5:$I$605,Jul!$U$5:$U$605,"Despesa",Jul!$G$5:$G$605,DRE!$D597)</f>
        <v>0</v>
      </c>
      <c r="L597" s="63">
        <f>SUMIFS(Ago!$I$5:$I$605,Ago!$U$5:$U$605,"Despesa",Ago!$G$5:$G$605,DRE!$D597)</f>
        <v>0</v>
      </c>
      <c r="M597" s="63">
        <f>SUMIFS(Set!$I$5:$I$605,Set!$U$5:$U$605,"Despesa",Set!$G$5:$G$605,DRE!$D597)</f>
        <v>0</v>
      </c>
      <c r="N597" s="63">
        <f>SUMIFS(Out!$I$5:$I$605,Out!$U$5:$U$605,"Despesa",Out!$G$5:$G$605,DRE!$D597)</f>
        <v>0</v>
      </c>
      <c r="O597" s="63">
        <f>SUMIFS(Nov!$I$5:$I$605,Nov!$U$5:$U$605,"Despesa",Nov!$G$5:$G$605,DRE!$D597)</f>
        <v>0</v>
      </c>
      <c r="P597" s="63">
        <f>SUMIFS(Dez!$I$5:$I$605,Dez!$U$5:$U$605,"Despesa",Dez!$G$5:$G$605,DRE!$D597)</f>
        <v>0</v>
      </c>
      <c r="Q597" s="63">
        <f t="shared" si="30"/>
        <v>0</v>
      </c>
    </row>
    <row r="598" spans="2:17" ht="28.5" customHeight="1" thickTop="1" thickBot="1" x14ac:dyDescent="0.3">
      <c r="B598" s="85">
        <v>595</v>
      </c>
      <c r="C598" s="46" t="str">
        <f>'PC Despesas'!O76</f>
        <v>5.5.72</v>
      </c>
      <c r="D598" s="47" t="str">
        <f>VLOOKUP(C598,'PC Despesas'!$O$5:$P$103,2,FALSE)</f>
        <v>-</v>
      </c>
      <c r="E598" s="63">
        <f>SUMIFS(Jan!$I$5:$I$605,Jan!$U$5:$U$605,"Despesa",Jan!$G$5:$G$605,DRE!$D598)</f>
        <v>0</v>
      </c>
      <c r="F598" s="63">
        <f>SUMIFS(Fev!$I$5:$I$605,Fev!$U$5:$U$605,"Despesa",Fev!$G$5:$G$605,DRE!$D598)</f>
        <v>0</v>
      </c>
      <c r="G598" s="63">
        <f>SUMIFS(Mar!$I$5:$I$605,Mar!$U$5:$U$605,"Despesa",Mar!$G$5:$G$605,DRE!$D598)</f>
        <v>0</v>
      </c>
      <c r="H598" s="63">
        <f>SUMIFS(Abr!$I$5:$I$605,Abr!$U$5:$U$605,"Despesa",Abr!$G$5:$G$605,DRE!$D598)</f>
        <v>0</v>
      </c>
      <c r="I598" s="63">
        <f>SUMIFS(Mai!$I$5:$I$605,Mai!$U$5:$U$605,"Despesa",Mai!$G$5:$G$605,DRE!$D598)</f>
        <v>0</v>
      </c>
      <c r="J598" s="63">
        <f>SUMIFS(Jun!$I$5:$I$605,Jun!$U$5:$U$605,"Despesa",Jun!$G$5:$G$605,DRE!$D598)</f>
        <v>0</v>
      </c>
      <c r="K598" s="63">
        <f>SUMIFS(Jul!$I$5:$I$605,Jul!$U$5:$U$605,"Despesa",Jul!$G$5:$G$605,DRE!$D598)</f>
        <v>0</v>
      </c>
      <c r="L598" s="63">
        <f>SUMIFS(Ago!$I$5:$I$605,Ago!$U$5:$U$605,"Despesa",Ago!$G$5:$G$605,DRE!$D598)</f>
        <v>0</v>
      </c>
      <c r="M598" s="63">
        <f>SUMIFS(Set!$I$5:$I$605,Set!$U$5:$U$605,"Despesa",Set!$G$5:$G$605,DRE!$D598)</f>
        <v>0</v>
      </c>
      <c r="N598" s="63">
        <f>SUMIFS(Out!$I$5:$I$605,Out!$U$5:$U$605,"Despesa",Out!$G$5:$G$605,DRE!$D598)</f>
        <v>0</v>
      </c>
      <c r="O598" s="63">
        <f>SUMIFS(Nov!$I$5:$I$605,Nov!$U$5:$U$605,"Despesa",Nov!$G$5:$G$605,DRE!$D598)</f>
        <v>0</v>
      </c>
      <c r="P598" s="63">
        <f>SUMIFS(Dez!$I$5:$I$605,Dez!$U$5:$U$605,"Despesa",Dez!$G$5:$G$605,DRE!$D598)</f>
        <v>0</v>
      </c>
      <c r="Q598" s="63">
        <f t="shared" si="30"/>
        <v>0</v>
      </c>
    </row>
    <row r="599" spans="2:17" ht="28.5" customHeight="1" thickTop="1" thickBot="1" x14ac:dyDescent="0.3">
      <c r="B599" s="85">
        <v>596</v>
      </c>
      <c r="C599" s="46" t="str">
        <f>'PC Despesas'!O77</f>
        <v>5.5.73</v>
      </c>
      <c r="D599" s="47" t="str">
        <f>VLOOKUP(C599,'PC Despesas'!$O$5:$P$103,2,FALSE)</f>
        <v>-</v>
      </c>
      <c r="E599" s="63">
        <f>SUMIFS(Jan!$I$5:$I$605,Jan!$U$5:$U$605,"Despesa",Jan!$G$5:$G$605,DRE!$D599)</f>
        <v>0</v>
      </c>
      <c r="F599" s="63">
        <f>SUMIFS(Fev!$I$5:$I$605,Fev!$U$5:$U$605,"Despesa",Fev!$G$5:$G$605,DRE!$D599)</f>
        <v>0</v>
      </c>
      <c r="G599" s="63">
        <f>SUMIFS(Mar!$I$5:$I$605,Mar!$U$5:$U$605,"Despesa",Mar!$G$5:$G$605,DRE!$D599)</f>
        <v>0</v>
      </c>
      <c r="H599" s="63">
        <f>SUMIFS(Abr!$I$5:$I$605,Abr!$U$5:$U$605,"Despesa",Abr!$G$5:$G$605,DRE!$D599)</f>
        <v>0</v>
      </c>
      <c r="I599" s="63">
        <f>SUMIFS(Mai!$I$5:$I$605,Mai!$U$5:$U$605,"Despesa",Mai!$G$5:$G$605,DRE!$D599)</f>
        <v>0</v>
      </c>
      <c r="J599" s="63">
        <f>SUMIFS(Jun!$I$5:$I$605,Jun!$U$5:$U$605,"Despesa",Jun!$G$5:$G$605,DRE!$D599)</f>
        <v>0</v>
      </c>
      <c r="K599" s="63">
        <f>SUMIFS(Jul!$I$5:$I$605,Jul!$U$5:$U$605,"Despesa",Jul!$G$5:$G$605,DRE!$D599)</f>
        <v>0</v>
      </c>
      <c r="L599" s="63">
        <f>SUMIFS(Ago!$I$5:$I$605,Ago!$U$5:$U$605,"Despesa",Ago!$G$5:$G$605,DRE!$D599)</f>
        <v>0</v>
      </c>
      <c r="M599" s="63">
        <f>SUMIFS(Set!$I$5:$I$605,Set!$U$5:$U$605,"Despesa",Set!$G$5:$G$605,DRE!$D599)</f>
        <v>0</v>
      </c>
      <c r="N599" s="63">
        <f>SUMIFS(Out!$I$5:$I$605,Out!$U$5:$U$605,"Despesa",Out!$G$5:$G$605,DRE!$D599)</f>
        <v>0</v>
      </c>
      <c r="O599" s="63">
        <f>SUMIFS(Nov!$I$5:$I$605,Nov!$U$5:$U$605,"Despesa",Nov!$G$5:$G$605,DRE!$D599)</f>
        <v>0</v>
      </c>
      <c r="P599" s="63">
        <f>SUMIFS(Dez!$I$5:$I$605,Dez!$U$5:$U$605,"Despesa",Dez!$G$5:$G$605,DRE!$D599)</f>
        <v>0</v>
      </c>
      <c r="Q599" s="63">
        <f t="shared" si="30"/>
        <v>0</v>
      </c>
    </row>
    <row r="600" spans="2:17" ht="28.5" customHeight="1" thickTop="1" thickBot="1" x14ac:dyDescent="0.3">
      <c r="B600" s="85">
        <v>597</v>
      </c>
      <c r="C600" s="46" t="str">
        <f>'PC Despesas'!O78</f>
        <v>5.5.74</v>
      </c>
      <c r="D600" s="47" t="str">
        <f>VLOOKUP(C600,'PC Despesas'!$O$5:$P$103,2,FALSE)</f>
        <v>-</v>
      </c>
      <c r="E600" s="63">
        <f>SUMIFS(Jan!$I$5:$I$605,Jan!$U$5:$U$605,"Despesa",Jan!$G$5:$G$605,DRE!$D600)</f>
        <v>0</v>
      </c>
      <c r="F600" s="63">
        <f>SUMIFS(Fev!$I$5:$I$605,Fev!$U$5:$U$605,"Despesa",Fev!$G$5:$G$605,DRE!$D600)</f>
        <v>0</v>
      </c>
      <c r="G600" s="63">
        <f>SUMIFS(Mar!$I$5:$I$605,Mar!$U$5:$U$605,"Despesa",Mar!$G$5:$G$605,DRE!$D600)</f>
        <v>0</v>
      </c>
      <c r="H600" s="63">
        <f>SUMIFS(Abr!$I$5:$I$605,Abr!$U$5:$U$605,"Despesa",Abr!$G$5:$G$605,DRE!$D600)</f>
        <v>0</v>
      </c>
      <c r="I600" s="63">
        <f>SUMIFS(Mai!$I$5:$I$605,Mai!$U$5:$U$605,"Despesa",Mai!$G$5:$G$605,DRE!$D600)</f>
        <v>0</v>
      </c>
      <c r="J600" s="63">
        <f>SUMIFS(Jun!$I$5:$I$605,Jun!$U$5:$U$605,"Despesa",Jun!$G$5:$G$605,DRE!$D600)</f>
        <v>0</v>
      </c>
      <c r="K600" s="63">
        <f>SUMIFS(Jul!$I$5:$I$605,Jul!$U$5:$U$605,"Despesa",Jul!$G$5:$G$605,DRE!$D600)</f>
        <v>0</v>
      </c>
      <c r="L600" s="63">
        <f>SUMIFS(Ago!$I$5:$I$605,Ago!$U$5:$U$605,"Despesa",Ago!$G$5:$G$605,DRE!$D600)</f>
        <v>0</v>
      </c>
      <c r="M600" s="63">
        <f>SUMIFS(Set!$I$5:$I$605,Set!$U$5:$U$605,"Despesa",Set!$G$5:$G$605,DRE!$D600)</f>
        <v>0</v>
      </c>
      <c r="N600" s="63">
        <f>SUMIFS(Out!$I$5:$I$605,Out!$U$5:$U$605,"Despesa",Out!$G$5:$G$605,DRE!$D600)</f>
        <v>0</v>
      </c>
      <c r="O600" s="63">
        <f>SUMIFS(Nov!$I$5:$I$605,Nov!$U$5:$U$605,"Despesa",Nov!$G$5:$G$605,DRE!$D600)</f>
        <v>0</v>
      </c>
      <c r="P600" s="63">
        <f>SUMIFS(Dez!$I$5:$I$605,Dez!$U$5:$U$605,"Despesa",Dez!$G$5:$G$605,DRE!$D600)</f>
        <v>0</v>
      </c>
      <c r="Q600" s="63">
        <f t="shared" si="30"/>
        <v>0</v>
      </c>
    </row>
    <row r="601" spans="2:17" ht="28.5" customHeight="1" thickTop="1" thickBot="1" x14ac:dyDescent="0.3">
      <c r="B601" s="85">
        <v>598</v>
      </c>
      <c r="C601" s="46" t="str">
        <f>'PC Despesas'!O79</f>
        <v>5.5.75</v>
      </c>
      <c r="D601" s="47" t="str">
        <f>VLOOKUP(C601,'PC Despesas'!$O$5:$P$103,2,FALSE)</f>
        <v>-</v>
      </c>
      <c r="E601" s="63">
        <f>SUMIFS(Jan!$I$5:$I$605,Jan!$U$5:$U$605,"Despesa",Jan!$G$5:$G$605,DRE!$D601)</f>
        <v>0</v>
      </c>
      <c r="F601" s="63">
        <f>SUMIFS(Fev!$I$5:$I$605,Fev!$U$5:$U$605,"Despesa",Fev!$G$5:$G$605,DRE!$D601)</f>
        <v>0</v>
      </c>
      <c r="G601" s="63">
        <f>SUMIFS(Mar!$I$5:$I$605,Mar!$U$5:$U$605,"Despesa",Mar!$G$5:$G$605,DRE!$D601)</f>
        <v>0</v>
      </c>
      <c r="H601" s="63">
        <f>SUMIFS(Abr!$I$5:$I$605,Abr!$U$5:$U$605,"Despesa",Abr!$G$5:$G$605,DRE!$D601)</f>
        <v>0</v>
      </c>
      <c r="I601" s="63">
        <f>SUMIFS(Mai!$I$5:$I$605,Mai!$U$5:$U$605,"Despesa",Mai!$G$5:$G$605,DRE!$D601)</f>
        <v>0</v>
      </c>
      <c r="J601" s="63">
        <f>SUMIFS(Jun!$I$5:$I$605,Jun!$U$5:$U$605,"Despesa",Jun!$G$5:$G$605,DRE!$D601)</f>
        <v>0</v>
      </c>
      <c r="K601" s="63">
        <f>SUMIFS(Jul!$I$5:$I$605,Jul!$U$5:$U$605,"Despesa",Jul!$G$5:$G$605,DRE!$D601)</f>
        <v>0</v>
      </c>
      <c r="L601" s="63">
        <f>SUMIFS(Ago!$I$5:$I$605,Ago!$U$5:$U$605,"Despesa",Ago!$G$5:$G$605,DRE!$D601)</f>
        <v>0</v>
      </c>
      <c r="M601" s="63">
        <f>SUMIFS(Set!$I$5:$I$605,Set!$U$5:$U$605,"Despesa",Set!$G$5:$G$605,DRE!$D601)</f>
        <v>0</v>
      </c>
      <c r="N601" s="63">
        <f>SUMIFS(Out!$I$5:$I$605,Out!$U$5:$U$605,"Despesa",Out!$G$5:$G$605,DRE!$D601)</f>
        <v>0</v>
      </c>
      <c r="O601" s="63">
        <f>SUMIFS(Nov!$I$5:$I$605,Nov!$U$5:$U$605,"Despesa",Nov!$G$5:$G$605,DRE!$D601)</f>
        <v>0</v>
      </c>
      <c r="P601" s="63">
        <f>SUMIFS(Dez!$I$5:$I$605,Dez!$U$5:$U$605,"Despesa",Dez!$G$5:$G$605,DRE!$D601)</f>
        <v>0</v>
      </c>
      <c r="Q601" s="63">
        <f t="shared" si="30"/>
        <v>0</v>
      </c>
    </row>
    <row r="602" spans="2:17" ht="28.5" customHeight="1" thickTop="1" thickBot="1" x14ac:dyDescent="0.3">
      <c r="B602" s="85">
        <v>599</v>
      </c>
      <c r="C602" s="46" t="str">
        <f>'PC Despesas'!O80</f>
        <v>5.5.76</v>
      </c>
      <c r="D602" s="47" t="str">
        <f>VLOOKUP(C602,'PC Despesas'!$O$5:$P$103,2,FALSE)</f>
        <v>-</v>
      </c>
      <c r="E602" s="63">
        <f>SUMIFS(Jan!$I$5:$I$605,Jan!$U$5:$U$605,"Despesa",Jan!$G$5:$G$605,DRE!$D602)</f>
        <v>0</v>
      </c>
      <c r="F602" s="63">
        <f>SUMIFS(Fev!$I$5:$I$605,Fev!$U$5:$U$605,"Despesa",Fev!$G$5:$G$605,DRE!$D602)</f>
        <v>0</v>
      </c>
      <c r="G602" s="63">
        <f>SUMIFS(Mar!$I$5:$I$605,Mar!$U$5:$U$605,"Despesa",Mar!$G$5:$G$605,DRE!$D602)</f>
        <v>0</v>
      </c>
      <c r="H602" s="63">
        <f>SUMIFS(Abr!$I$5:$I$605,Abr!$U$5:$U$605,"Despesa",Abr!$G$5:$G$605,DRE!$D602)</f>
        <v>0</v>
      </c>
      <c r="I602" s="63">
        <f>SUMIFS(Mai!$I$5:$I$605,Mai!$U$5:$U$605,"Despesa",Mai!$G$5:$G$605,DRE!$D602)</f>
        <v>0</v>
      </c>
      <c r="J602" s="63">
        <f>SUMIFS(Jun!$I$5:$I$605,Jun!$U$5:$U$605,"Despesa",Jun!$G$5:$G$605,DRE!$D602)</f>
        <v>0</v>
      </c>
      <c r="K602" s="63">
        <f>SUMIFS(Jul!$I$5:$I$605,Jul!$U$5:$U$605,"Despesa",Jul!$G$5:$G$605,DRE!$D602)</f>
        <v>0</v>
      </c>
      <c r="L602" s="63">
        <f>SUMIFS(Ago!$I$5:$I$605,Ago!$U$5:$U$605,"Despesa",Ago!$G$5:$G$605,DRE!$D602)</f>
        <v>0</v>
      </c>
      <c r="M602" s="63">
        <f>SUMIFS(Set!$I$5:$I$605,Set!$U$5:$U$605,"Despesa",Set!$G$5:$G$605,DRE!$D602)</f>
        <v>0</v>
      </c>
      <c r="N602" s="63">
        <f>SUMIFS(Out!$I$5:$I$605,Out!$U$5:$U$605,"Despesa",Out!$G$5:$G$605,DRE!$D602)</f>
        <v>0</v>
      </c>
      <c r="O602" s="63">
        <f>SUMIFS(Nov!$I$5:$I$605,Nov!$U$5:$U$605,"Despesa",Nov!$G$5:$G$605,DRE!$D602)</f>
        <v>0</v>
      </c>
      <c r="P602" s="63">
        <f>SUMIFS(Dez!$I$5:$I$605,Dez!$U$5:$U$605,"Despesa",Dez!$G$5:$G$605,DRE!$D602)</f>
        <v>0</v>
      </c>
      <c r="Q602" s="63">
        <f t="shared" si="30"/>
        <v>0</v>
      </c>
    </row>
    <row r="603" spans="2:17" ht="28.5" customHeight="1" thickTop="1" thickBot="1" x14ac:dyDescent="0.3">
      <c r="B603" s="85">
        <v>600</v>
      </c>
      <c r="C603" s="46" t="str">
        <f>'PC Despesas'!O81</f>
        <v>5.5.77</v>
      </c>
      <c r="D603" s="47" t="str">
        <f>VLOOKUP(C603,'PC Despesas'!$O$5:$P$103,2,FALSE)</f>
        <v>-</v>
      </c>
      <c r="E603" s="63">
        <f>SUMIFS(Jan!$I$5:$I$605,Jan!$U$5:$U$605,"Despesa",Jan!$G$5:$G$605,DRE!$D603)</f>
        <v>0</v>
      </c>
      <c r="F603" s="63">
        <f>SUMIFS(Fev!$I$5:$I$605,Fev!$U$5:$U$605,"Despesa",Fev!$G$5:$G$605,DRE!$D603)</f>
        <v>0</v>
      </c>
      <c r="G603" s="63">
        <f>SUMIFS(Mar!$I$5:$I$605,Mar!$U$5:$U$605,"Despesa",Mar!$G$5:$G$605,DRE!$D603)</f>
        <v>0</v>
      </c>
      <c r="H603" s="63">
        <f>SUMIFS(Abr!$I$5:$I$605,Abr!$U$5:$U$605,"Despesa",Abr!$G$5:$G$605,DRE!$D603)</f>
        <v>0</v>
      </c>
      <c r="I603" s="63">
        <f>SUMIFS(Mai!$I$5:$I$605,Mai!$U$5:$U$605,"Despesa",Mai!$G$5:$G$605,DRE!$D603)</f>
        <v>0</v>
      </c>
      <c r="J603" s="63">
        <f>SUMIFS(Jun!$I$5:$I$605,Jun!$U$5:$U$605,"Despesa",Jun!$G$5:$G$605,DRE!$D603)</f>
        <v>0</v>
      </c>
      <c r="K603" s="63">
        <f>SUMIFS(Jul!$I$5:$I$605,Jul!$U$5:$U$605,"Despesa",Jul!$G$5:$G$605,DRE!$D603)</f>
        <v>0</v>
      </c>
      <c r="L603" s="63">
        <f>SUMIFS(Ago!$I$5:$I$605,Ago!$U$5:$U$605,"Despesa",Ago!$G$5:$G$605,DRE!$D603)</f>
        <v>0</v>
      </c>
      <c r="M603" s="63">
        <f>SUMIFS(Set!$I$5:$I$605,Set!$U$5:$U$605,"Despesa",Set!$G$5:$G$605,DRE!$D603)</f>
        <v>0</v>
      </c>
      <c r="N603" s="63">
        <f>SUMIFS(Out!$I$5:$I$605,Out!$U$5:$U$605,"Despesa",Out!$G$5:$G$605,DRE!$D603)</f>
        <v>0</v>
      </c>
      <c r="O603" s="63">
        <f>SUMIFS(Nov!$I$5:$I$605,Nov!$U$5:$U$605,"Despesa",Nov!$G$5:$G$605,DRE!$D603)</f>
        <v>0</v>
      </c>
      <c r="P603" s="63">
        <f>SUMIFS(Dez!$I$5:$I$605,Dez!$U$5:$U$605,"Despesa",Dez!$G$5:$G$605,DRE!$D603)</f>
        <v>0</v>
      </c>
      <c r="Q603" s="63">
        <f t="shared" si="30"/>
        <v>0</v>
      </c>
    </row>
    <row r="604" spans="2:17" ht="28.5" customHeight="1" thickTop="1" thickBot="1" x14ac:dyDescent="0.3">
      <c r="B604" s="85">
        <v>601</v>
      </c>
      <c r="C604" s="46" t="str">
        <f>'PC Despesas'!O82</f>
        <v>5.5.78</v>
      </c>
      <c r="D604" s="47" t="str">
        <f>VLOOKUP(C604,'PC Despesas'!$O$5:$P$103,2,FALSE)</f>
        <v>-</v>
      </c>
      <c r="E604" s="63">
        <f>SUMIFS(Jan!$I$5:$I$605,Jan!$U$5:$U$605,"Despesa",Jan!$G$5:$G$605,DRE!$D604)</f>
        <v>0</v>
      </c>
      <c r="F604" s="63">
        <f>SUMIFS(Fev!$I$5:$I$605,Fev!$U$5:$U$605,"Despesa",Fev!$G$5:$G$605,DRE!$D604)</f>
        <v>0</v>
      </c>
      <c r="G604" s="63">
        <f>SUMIFS(Mar!$I$5:$I$605,Mar!$U$5:$U$605,"Despesa",Mar!$G$5:$G$605,DRE!$D604)</f>
        <v>0</v>
      </c>
      <c r="H604" s="63">
        <f>SUMIFS(Abr!$I$5:$I$605,Abr!$U$5:$U$605,"Despesa",Abr!$G$5:$G$605,DRE!$D604)</f>
        <v>0</v>
      </c>
      <c r="I604" s="63">
        <f>SUMIFS(Mai!$I$5:$I$605,Mai!$U$5:$U$605,"Despesa",Mai!$G$5:$G$605,DRE!$D604)</f>
        <v>0</v>
      </c>
      <c r="J604" s="63">
        <f>SUMIFS(Jun!$I$5:$I$605,Jun!$U$5:$U$605,"Despesa",Jun!$G$5:$G$605,DRE!$D604)</f>
        <v>0</v>
      </c>
      <c r="K604" s="63">
        <f>SUMIFS(Jul!$I$5:$I$605,Jul!$U$5:$U$605,"Despesa",Jul!$G$5:$G$605,DRE!$D604)</f>
        <v>0</v>
      </c>
      <c r="L604" s="63">
        <f>SUMIFS(Ago!$I$5:$I$605,Ago!$U$5:$U$605,"Despesa",Ago!$G$5:$G$605,DRE!$D604)</f>
        <v>0</v>
      </c>
      <c r="M604" s="63">
        <f>SUMIFS(Set!$I$5:$I$605,Set!$U$5:$U$605,"Despesa",Set!$G$5:$G$605,DRE!$D604)</f>
        <v>0</v>
      </c>
      <c r="N604" s="63">
        <f>SUMIFS(Out!$I$5:$I$605,Out!$U$5:$U$605,"Despesa",Out!$G$5:$G$605,DRE!$D604)</f>
        <v>0</v>
      </c>
      <c r="O604" s="63">
        <f>SUMIFS(Nov!$I$5:$I$605,Nov!$U$5:$U$605,"Despesa",Nov!$G$5:$G$605,DRE!$D604)</f>
        <v>0</v>
      </c>
      <c r="P604" s="63">
        <f>SUMIFS(Dez!$I$5:$I$605,Dez!$U$5:$U$605,"Despesa",Dez!$G$5:$G$605,DRE!$D604)</f>
        <v>0</v>
      </c>
      <c r="Q604" s="63">
        <f t="shared" si="30"/>
        <v>0</v>
      </c>
    </row>
    <row r="605" spans="2:17" ht="28.5" customHeight="1" thickTop="1" thickBot="1" x14ac:dyDescent="0.3">
      <c r="B605" s="85">
        <v>602</v>
      </c>
      <c r="C605" s="46" t="str">
        <f>'PC Despesas'!O83</f>
        <v>5.5.79</v>
      </c>
      <c r="D605" s="47" t="str">
        <f>VLOOKUP(C605,'PC Despesas'!$O$5:$P$103,2,FALSE)</f>
        <v>-</v>
      </c>
      <c r="E605" s="63">
        <f>SUMIFS(Jan!$I$5:$I$605,Jan!$U$5:$U$605,"Despesa",Jan!$G$5:$G$605,DRE!$D605)</f>
        <v>0</v>
      </c>
      <c r="F605" s="63">
        <f>SUMIFS(Fev!$I$5:$I$605,Fev!$U$5:$U$605,"Despesa",Fev!$G$5:$G$605,DRE!$D605)</f>
        <v>0</v>
      </c>
      <c r="G605" s="63">
        <f>SUMIFS(Mar!$I$5:$I$605,Mar!$U$5:$U$605,"Despesa",Mar!$G$5:$G$605,DRE!$D605)</f>
        <v>0</v>
      </c>
      <c r="H605" s="63">
        <f>SUMIFS(Abr!$I$5:$I$605,Abr!$U$5:$U$605,"Despesa",Abr!$G$5:$G$605,DRE!$D605)</f>
        <v>0</v>
      </c>
      <c r="I605" s="63">
        <f>SUMIFS(Mai!$I$5:$I$605,Mai!$U$5:$U$605,"Despesa",Mai!$G$5:$G$605,DRE!$D605)</f>
        <v>0</v>
      </c>
      <c r="J605" s="63">
        <f>SUMIFS(Jun!$I$5:$I$605,Jun!$U$5:$U$605,"Despesa",Jun!$G$5:$G$605,DRE!$D605)</f>
        <v>0</v>
      </c>
      <c r="K605" s="63">
        <f>SUMIFS(Jul!$I$5:$I$605,Jul!$U$5:$U$605,"Despesa",Jul!$G$5:$G$605,DRE!$D605)</f>
        <v>0</v>
      </c>
      <c r="L605" s="63">
        <f>SUMIFS(Ago!$I$5:$I$605,Ago!$U$5:$U$605,"Despesa",Ago!$G$5:$G$605,DRE!$D605)</f>
        <v>0</v>
      </c>
      <c r="M605" s="63">
        <f>SUMIFS(Set!$I$5:$I$605,Set!$U$5:$U$605,"Despesa",Set!$G$5:$G$605,DRE!$D605)</f>
        <v>0</v>
      </c>
      <c r="N605" s="63">
        <f>SUMIFS(Out!$I$5:$I$605,Out!$U$5:$U$605,"Despesa",Out!$G$5:$G$605,DRE!$D605)</f>
        <v>0</v>
      </c>
      <c r="O605" s="63">
        <f>SUMIFS(Nov!$I$5:$I$605,Nov!$U$5:$U$605,"Despesa",Nov!$G$5:$G$605,DRE!$D605)</f>
        <v>0</v>
      </c>
      <c r="P605" s="63">
        <f>SUMIFS(Dez!$I$5:$I$605,Dez!$U$5:$U$605,"Despesa",Dez!$G$5:$G$605,DRE!$D605)</f>
        <v>0</v>
      </c>
      <c r="Q605" s="63">
        <f t="shared" si="30"/>
        <v>0</v>
      </c>
    </row>
    <row r="606" spans="2:17" ht="28.5" customHeight="1" thickTop="1" thickBot="1" x14ac:dyDescent="0.3">
      <c r="B606" s="85">
        <v>603</v>
      </c>
      <c r="C606" s="46" t="str">
        <f>'PC Despesas'!O84</f>
        <v>5.5.80</v>
      </c>
      <c r="D606" s="47" t="str">
        <f>VLOOKUP(C606,'PC Despesas'!$O$5:$P$103,2,FALSE)</f>
        <v>-</v>
      </c>
      <c r="E606" s="63">
        <f>SUMIFS(Jan!$I$5:$I$605,Jan!$U$5:$U$605,"Despesa",Jan!$G$5:$G$605,DRE!$D606)</f>
        <v>0</v>
      </c>
      <c r="F606" s="63">
        <f>SUMIFS(Fev!$I$5:$I$605,Fev!$U$5:$U$605,"Despesa",Fev!$G$5:$G$605,DRE!$D606)</f>
        <v>0</v>
      </c>
      <c r="G606" s="63">
        <f>SUMIFS(Mar!$I$5:$I$605,Mar!$U$5:$U$605,"Despesa",Mar!$G$5:$G$605,DRE!$D606)</f>
        <v>0</v>
      </c>
      <c r="H606" s="63">
        <f>SUMIFS(Abr!$I$5:$I$605,Abr!$U$5:$U$605,"Despesa",Abr!$G$5:$G$605,DRE!$D606)</f>
        <v>0</v>
      </c>
      <c r="I606" s="63">
        <f>SUMIFS(Mai!$I$5:$I$605,Mai!$U$5:$U$605,"Despesa",Mai!$G$5:$G$605,DRE!$D606)</f>
        <v>0</v>
      </c>
      <c r="J606" s="63">
        <f>SUMIFS(Jun!$I$5:$I$605,Jun!$U$5:$U$605,"Despesa",Jun!$G$5:$G$605,DRE!$D606)</f>
        <v>0</v>
      </c>
      <c r="K606" s="63">
        <f>SUMIFS(Jul!$I$5:$I$605,Jul!$U$5:$U$605,"Despesa",Jul!$G$5:$G$605,DRE!$D606)</f>
        <v>0</v>
      </c>
      <c r="L606" s="63">
        <f>SUMIFS(Ago!$I$5:$I$605,Ago!$U$5:$U$605,"Despesa",Ago!$G$5:$G$605,DRE!$D606)</f>
        <v>0</v>
      </c>
      <c r="M606" s="63">
        <f>SUMIFS(Set!$I$5:$I$605,Set!$U$5:$U$605,"Despesa",Set!$G$5:$G$605,DRE!$D606)</f>
        <v>0</v>
      </c>
      <c r="N606" s="63">
        <f>SUMIFS(Out!$I$5:$I$605,Out!$U$5:$U$605,"Despesa",Out!$G$5:$G$605,DRE!$D606)</f>
        <v>0</v>
      </c>
      <c r="O606" s="63">
        <f>SUMIFS(Nov!$I$5:$I$605,Nov!$U$5:$U$605,"Despesa",Nov!$G$5:$G$605,DRE!$D606)</f>
        <v>0</v>
      </c>
      <c r="P606" s="63">
        <f>SUMIFS(Dez!$I$5:$I$605,Dez!$U$5:$U$605,"Despesa",Dez!$G$5:$G$605,DRE!$D606)</f>
        <v>0</v>
      </c>
      <c r="Q606" s="63">
        <f t="shared" si="30"/>
        <v>0</v>
      </c>
    </row>
    <row r="607" spans="2:17" ht="28.5" customHeight="1" thickTop="1" thickBot="1" x14ac:dyDescent="0.3">
      <c r="B607" s="85">
        <v>604</v>
      </c>
      <c r="C607" s="46" t="str">
        <f>'PC Despesas'!O85</f>
        <v>5.5.81</v>
      </c>
      <c r="D607" s="47" t="str">
        <f>VLOOKUP(C607,'PC Despesas'!$O$5:$P$103,2,FALSE)</f>
        <v>-</v>
      </c>
      <c r="E607" s="63">
        <f>SUMIFS(Jan!$I$5:$I$605,Jan!$U$5:$U$605,"Despesa",Jan!$G$5:$G$605,DRE!$D607)</f>
        <v>0</v>
      </c>
      <c r="F607" s="63">
        <f>SUMIFS(Fev!$I$5:$I$605,Fev!$U$5:$U$605,"Despesa",Fev!$G$5:$G$605,DRE!$D607)</f>
        <v>0</v>
      </c>
      <c r="G607" s="63">
        <f>SUMIFS(Mar!$I$5:$I$605,Mar!$U$5:$U$605,"Despesa",Mar!$G$5:$G$605,DRE!$D607)</f>
        <v>0</v>
      </c>
      <c r="H607" s="63">
        <f>SUMIFS(Abr!$I$5:$I$605,Abr!$U$5:$U$605,"Despesa",Abr!$G$5:$G$605,DRE!$D607)</f>
        <v>0</v>
      </c>
      <c r="I607" s="63">
        <f>SUMIFS(Mai!$I$5:$I$605,Mai!$U$5:$U$605,"Despesa",Mai!$G$5:$G$605,DRE!$D607)</f>
        <v>0</v>
      </c>
      <c r="J607" s="63">
        <f>SUMIFS(Jun!$I$5:$I$605,Jun!$U$5:$U$605,"Despesa",Jun!$G$5:$G$605,DRE!$D607)</f>
        <v>0</v>
      </c>
      <c r="K607" s="63">
        <f>SUMIFS(Jul!$I$5:$I$605,Jul!$U$5:$U$605,"Despesa",Jul!$G$5:$G$605,DRE!$D607)</f>
        <v>0</v>
      </c>
      <c r="L607" s="63">
        <f>SUMIFS(Ago!$I$5:$I$605,Ago!$U$5:$U$605,"Despesa",Ago!$G$5:$G$605,DRE!$D607)</f>
        <v>0</v>
      </c>
      <c r="M607" s="63">
        <f>SUMIFS(Set!$I$5:$I$605,Set!$U$5:$U$605,"Despesa",Set!$G$5:$G$605,DRE!$D607)</f>
        <v>0</v>
      </c>
      <c r="N607" s="63">
        <f>SUMIFS(Out!$I$5:$I$605,Out!$U$5:$U$605,"Despesa",Out!$G$5:$G$605,DRE!$D607)</f>
        <v>0</v>
      </c>
      <c r="O607" s="63">
        <f>SUMIFS(Nov!$I$5:$I$605,Nov!$U$5:$U$605,"Despesa",Nov!$G$5:$G$605,DRE!$D607)</f>
        <v>0</v>
      </c>
      <c r="P607" s="63">
        <f>SUMIFS(Dez!$I$5:$I$605,Dez!$U$5:$U$605,"Despesa",Dez!$G$5:$G$605,DRE!$D607)</f>
        <v>0</v>
      </c>
      <c r="Q607" s="63">
        <f t="shared" si="30"/>
        <v>0</v>
      </c>
    </row>
    <row r="608" spans="2:17" ht="28.5" customHeight="1" thickTop="1" thickBot="1" x14ac:dyDescent="0.3">
      <c r="B608" s="85">
        <v>605</v>
      </c>
      <c r="C608" s="46" t="str">
        <f>'PC Despesas'!O86</f>
        <v>5.5.82</v>
      </c>
      <c r="D608" s="47" t="str">
        <f>VLOOKUP(C608,'PC Despesas'!$O$5:$P$103,2,FALSE)</f>
        <v>-</v>
      </c>
      <c r="E608" s="63">
        <f>SUMIFS(Jan!$I$5:$I$605,Jan!$U$5:$U$605,"Despesa",Jan!$G$5:$G$605,DRE!$D608)</f>
        <v>0</v>
      </c>
      <c r="F608" s="63">
        <f>SUMIFS(Fev!$I$5:$I$605,Fev!$U$5:$U$605,"Despesa",Fev!$G$5:$G$605,DRE!$D608)</f>
        <v>0</v>
      </c>
      <c r="G608" s="63">
        <f>SUMIFS(Mar!$I$5:$I$605,Mar!$U$5:$U$605,"Despesa",Mar!$G$5:$G$605,DRE!$D608)</f>
        <v>0</v>
      </c>
      <c r="H608" s="63">
        <f>SUMIFS(Abr!$I$5:$I$605,Abr!$U$5:$U$605,"Despesa",Abr!$G$5:$G$605,DRE!$D608)</f>
        <v>0</v>
      </c>
      <c r="I608" s="63">
        <f>SUMIFS(Mai!$I$5:$I$605,Mai!$U$5:$U$605,"Despesa",Mai!$G$5:$G$605,DRE!$D608)</f>
        <v>0</v>
      </c>
      <c r="J608" s="63">
        <f>SUMIFS(Jun!$I$5:$I$605,Jun!$U$5:$U$605,"Despesa",Jun!$G$5:$G$605,DRE!$D608)</f>
        <v>0</v>
      </c>
      <c r="K608" s="63">
        <f>SUMIFS(Jul!$I$5:$I$605,Jul!$U$5:$U$605,"Despesa",Jul!$G$5:$G$605,DRE!$D608)</f>
        <v>0</v>
      </c>
      <c r="L608" s="63">
        <f>SUMIFS(Ago!$I$5:$I$605,Ago!$U$5:$U$605,"Despesa",Ago!$G$5:$G$605,DRE!$D608)</f>
        <v>0</v>
      </c>
      <c r="M608" s="63">
        <f>SUMIFS(Set!$I$5:$I$605,Set!$U$5:$U$605,"Despesa",Set!$G$5:$G$605,DRE!$D608)</f>
        <v>0</v>
      </c>
      <c r="N608" s="63">
        <f>SUMIFS(Out!$I$5:$I$605,Out!$U$5:$U$605,"Despesa",Out!$G$5:$G$605,DRE!$D608)</f>
        <v>0</v>
      </c>
      <c r="O608" s="63">
        <f>SUMIFS(Nov!$I$5:$I$605,Nov!$U$5:$U$605,"Despesa",Nov!$G$5:$G$605,DRE!$D608)</f>
        <v>0</v>
      </c>
      <c r="P608" s="63">
        <f>SUMIFS(Dez!$I$5:$I$605,Dez!$U$5:$U$605,"Despesa",Dez!$G$5:$G$605,DRE!$D608)</f>
        <v>0</v>
      </c>
      <c r="Q608" s="63">
        <f t="shared" si="30"/>
        <v>0</v>
      </c>
    </row>
    <row r="609" spans="2:17" ht="28.5" customHeight="1" thickTop="1" thickBot="1" x14ac:dyDescent="0.3">
      <c r="B609" s="85">
        <v>606</v>
      </c>
      <c r="C609" s="46" t="str">
        <f>'PC Despesas'!O87</f>
        <v>5.5.83</v>
      </c>
      <c r="D609" s="47" t="str">
        <f>VLOOKUP(C609,'PC Despesas'!$O$5:$P$103,2,FALSE)</f>
        <v>-</v>
      </c>
      <c r="E609" s="63">
        <f>SUMIFS(Jan!$I$5:$I$605,Jan!$U$5:$U$605,"Despesa",Jan!$G$5:$G$605,DRE!$D609)</f>
        <v>0</v>
      </c>
      <c r="F609" s="63">
        <f>SUMIFS(Fev!$I$5:$I$605,Fev!$U$5:$U$605,"Despesa",Fev!$G$5:$G$605,DRE!$D609)</f>
        <v>0</v>
      </c>
      <c r="G609" s="63">
        <f>SUMIFS(Mar!$I$5:$I$605,Mar!$U$5:$U$605,"Despesa",Mar!$G$5:$G$605,DRE!$D609)</f>
        <v>0</v>
      </c>
      <c r="H609" s="63">
        <f>SUMIFS(Abr!$I$5:$I$605,Abr!$U$5:$U$605,"Despesa",Abr!$G$5:$G$605,DRE!$D609)</f>
        <v>0</v>
      </c>
      <c r="I609" s="63">
        <f>SUMIFS(Mai!$I$5:$I$605,Mai!$U$5:$U$605,"Despesa",Mai!$G$5:$G$605,DRE!$D609)</f>
        <v>0</v>
      </c>
      <c r="J609" s="63">
        <f>SUMIFS(Jun!$I$5:$I$605,Jun!$U$5:$U$605,"Despesa",Jun!$G$5:$G$605,DRE!$D609)</f>
        <v>0</v>
      </c>
      <c r="K609" s="63">
        <f>SUMIFS(Jul!$I$5:$I$605,Jul!$U$5:$U$605,"Despesa",Jul!$G$5:$G$605,DRE!$D609)</f>
        <v>0</v>
      </c>
      <c r="L609" s="63">
        <f>SUMIFS(Ago!$I$5:$I$605,Ago!$U$5:$U$605,"Despesa",Ago!$G$5:$G$605,DRE!$D609)</f>
        <v>0</v>
      </c>
      <c r="M609" s="63">
        <f>SUMIFS(Set!$I$5:$I$605,Set!$U$5:$U$605,"Despesa",Set!$G$5:$G$605,DRE!$D609)</f>
        <v>0</v>
      </c>
      <c r="N609" s="63">
        <f>SUMIFS(Out!$I$5:$I$605,Out!$U$5:$U$605,"Despesa",Out!$G$5:$G$605,DRE!$D609)</f>
        <v>0</v>
      </c>
      <c r="O609" s="63">
        <f>SUMIFS(Nov!$I$5:$I$605,Nov!$U$5:$U$605,"Despesa",Nov!$G$5:$G$605,DRE!$D609)</f>
        <v>0</v>
      </c>
      <c r="P609" s="63">
        <f>SUMIFS(Dez!$I$5:$I$605,Dez!$U$5:$U$605,"Despesa",Dez!$G$5:$G$605,DRE!$D609)</f>
        <v>0</v>
      </c>
      <c r="Q609" s="63">
        <f t="shared" si="30"/>
        <v>0</v>
      </c>
    </row>
    <row r="610" spans="2:17" ht="28.5" customHeight="1" thickTop="1" thickBot="1" x14ac:dyDescent="0.3">
      <c r="B610" s="85">
        <v>607</v>
      </c>
      <c r="C610" s="46" t="str">
        <f>'PC Despesas'!O88</f>
        <v>5.5.84</v>
      </c>
      <c r="D610" s="47" t="str">
        <f>VLOOKUP(C610,'PC Despesas'!$O$5:$P$103,2,FALSE)</f>
        <v>-</v>
      </c>
      <c r="E610" s="63">
        <f>SUMIFS(Jan!$I$5:$I$605,Jan!$U$5:$U$605,"Despesa",Jan!$G$5:$G$605,DRE!$D610)</f>
        <v>0</v>
      </c>
      <c r="F610" s="63">
        <f>SUMIFS(Fev!$I$5:$I$605,Fev!$U$5:$U$605,"Despesa",Fev!$G$5:$G$605,DRE!$D610)</f>
        <v>0</v>
      </c>
      <c r="G610" s="63">
        <f>SUMIFS(Mar!$I$5:$I$605,Mar!$U$5:$U$605,"Despesa",Mar!$G$5:$G$605,DRE!$D610)</f>
        <v>0</v>
      </c>
      <c r="H610" s="63">
        <f>SUMIFS(Abr!$I$5:$I$605,Abr!$U$5:$U$605,"Despesa",Abr!$G$5:$G$605,DRE!$D610)</f>
        <v>0</v>
      </c>
      <c r="I610" s="63">
        <f>SUMIFS(Mai!$I$5:$I$605,Mai!$U$5:$U$605,"Despesa",Mai!$G$5:$G$605,DRE!$D610)</f>
        <v>0</v>
      </c>
      <c r="J610" s="63">
        <f>SUMIFS(Jun!$I$5:$I$605,Jun!$U$5:$U$605,"Despesa",Jun!$G$5:$G$605,DRE!$D610)</f>
        <v>0</v>
      </c>
      <c r="K610" s="63">
        <f>SUMIFS(Jul!$I$5:$I$605,Jul!$U$5:$U$605,"Despesa",Jul!$G$5:$G$605,DRE!$D610)</f>
        <v>0</v>
      </c>
      <c r="L610" s="63">
        <f>SUMIFS(Ago!$I$5:$I$605,Ago!$U$5:$U$605,"Despesa",Ago!$G$5:$G$605,DRE!$D610)</f>
        <v>0</v>
      </c>
      <c r="M610" s="63">
        <f>SUMIFS(Set!$I$5:$I$605,Set!$U$5:$U$605,"Despesa",Set!$G$5:$G$605,DRE!$D610)</f>
        <v>0</v>
      </c>
      <c r="N610" s="63">
        <f>SUMIFS(Out!$I$5:$I$605,Out!$U$5:$U$605,"Despesa",Out!$G$5:$G$605,DRE!$D610)</f>
        <v>0</v>
      </c>
      <c r="O610" s="63">
        <f>SUMIFS(Nov!$I$5:$I$605,Nov!$U$5:$U$605,"Despesa",Nov!$G$5:$G$605,DRE!$D610)</f>
        <v>0</v>
      </c>
      <c r="P610" s="63">
        <f>SUMIFS(Dez!$I$5:$I$605,Dez!$U$5:$U$605,"Despesa",Dez!$G$5:$G$605,DRE!$D610)</f>
        <v>0</v>
      </c>
      <c r="Q610" s="63">
        <f t="shared" si="30"/>
        <v>0</v>
      </c>
    </row>
    <row r="611" spans="2:17" ht="28.5" customHeight="1" thickTop="1" thickBot="1" x14ac:dyDescent="0.3">
      <c r="B611" s="85">
        <v>608</v>
      </c>
      <c r="C611" s="46" t="str">
        <f>'PC Despesas'!O89</f>
        <v>5.5.85</v>
      </c>
      <c r="D611" s="47" t="str">
        <f>VLOOKUP(C611,'PC Despesas'!$O$5:$P$103,2,FALSE)</f>
        <v>-</v>
      </c>
      <c r="E611" s="63">
        <f>SUMIFS(Jan!$I$5:$I$605,Jan!$U$5:$U$605,"Despesa",Jan!$G$5:$G$605,DRE!$D611)</f>
        <v>0</v>
      </c>
      <c r="F611" s="63">
        <f>SUMIFS(Fev!$I$5:$I$605,Fev!$U$5:$U$605,"Despesa",Fev!$G$5:$G$605,DRE!$D611)</f>
        <v>0</v>
      </c>
      <c r="G611" s="63">
        <f>SUMIFS(Mar!$I$5:$I$605,Mar!$U$5:$U$605,"Despesa",Mar!$G$5:$G$605,DRE!$D611)</f>
        <v>0</v>
      </c>
      <c r="H611" s="63">
        <f>SUMIFS(Abr!$I$5:$I$605,Abr!$U$5:$U$605,"Despesa",Abr!$G$5:$G$605,DRE!$D611)</f>
        <v>0</v>
      </c>
      <c r="I611" s="63">
        <f>SUMIFS(Mai!$I$5:$I$605,Mai!$U$5:$U$605,"Despesa",Mai!$G$5:$G$605,DRE!$D611)</f>
        <v>0</v>
      </c>
      <c r="J611" s="63">
        <f>SUMIFS(Jun!$I$5:$I$605,Jun!$U$5:$U$605,"Despesa",Jun!$G$5:$G$605,DRE!$D611)</f>
        <v>0</v>
      </c>
      <c r="K611" s="63">
        <f>SUMIFS(Jul!$I$5:$I$605,Jul!$U$5:$U$605,"Despesa",Jul!$G$5:$G$605,DRE!$D611)</f>
        <v>0</v>
      </c>
      <c r="L611" s="63">
        <f>SUMIFS(Ago!$I$5:$I$605,Ago!$U$5:$U$605,"Despesa",Ago!$G$5:$G$605,DRE!$D611)</f>
        <v>0</v>
      </c>
      <c r="M611" s="63">
        <f>SUMIFS(Set!$I$5:$I$605,Set!$U$5:$U$605,"Despesa",Set!$G$5:$G$605,DRE!$D611)</f>
        <v>0</v>
      </c>
      <c r="N611" s="63">
        <f>SUMIFS(Out!$I$5:$I$605,Out!$U$5:$U$605,"Despesa",Out!$G$5:$G$605,DRE!$D611)</f>
        <v>0</v>
      </c>
      <c r="O611" s="63">
        <f>SUMIFS(Nov!$I$5:$I$605,Nov!$U$5:$U$605,"Despesa",Nov!$G$5:$G$605,DRE!$D611)</f>
        <v>0</v>
      </c>
      <c r="P611" s="63">
        <f>SUMIFS(Dez!$I$5:$I$605,Dez!$U$5:$U$605,"Despesa",Dez!$G$5:$G$605,DRE!$D611)</f>
        <v>0</v>
      </c>
      <c r="Q611" s="63">
        <f t="shared" si="30"/>
        <v>0</v>
      </c>
    </row>
    <row r="612" spans="2:17" ht="27.75" customHeight="1" thickTop="1" thickBot="1" x14ac:dyDescent="0.3">
      <c r="B612" s="85">
        <v>609</v>
      </c>
      <c r="C612" s="46" t="str">
        <f>'PC Despesas'!O90</f>
        <v>5.5.86</v>
      </c>
      <c r="D612" s="47" t="str">
        <f>VLOOKUP(C612,'PC Despesas'!$O$5:$P$103,2,FALSE)</f>
        <v>-</v>
      </c>
      <c r="E612" s="63">
        <f>SUMIFS(Jan!$I$5:$I$605,Jan!$U$5:$U$605,"Despesa",Jan!$G$5:$G$605,DRE!$D612)</f>
        <v>0</v>
      </c>
      <c r="F612" s="63">
        <f>SUMIFS(Fev!$I$5:$I$605,Fev!$U$5:$U$605,"Despesa",Fev!$G$5:$G$605,DRE!$D612)</f>
        <v>0</v>
      </c>
      <c r="G612" s="63">
        <f>SUMIFS(Mar!$I$5:$I$605,Mar!$U$5:$U$605,"Despesa",Mar!$G$5:$G$605,DRE!$D612)</f>
        <v>0</v>
      </c>
      <c r="H612" s="63">
        <f>SUMIFS(Abr!$I$5:$I$605,Abr!$U$5:$U$605,"Despesa",Abr!$G$5:$G$605,DRE!$D612)</f>
        <v>0</v>
      </c>
      <c r="I612" s="63">
        <f>SUMIFS(Mai!$I$5:$I$605,Mai!$U$5:$U$605,"Despesa",Mai!$G$5:$G$605,DRE!$D612)</f>
        <v>0</v>
      </c>
      <c r="J612" s="63">
        <f>SUMIFS(Jun!$I$5:$I$605,Jun!$U$5:$U$605,"Despesa",Jun!$G$5:$G$605,DRE!$D612)</f>
        <v>0</v>
      </c>
      <c r="K612" s="63">
        <f>SUMIFS(Jul!$I$5:$I$605,Jul!$U$5:$U$605,"Despesa",Jul!$G$5:$G$605,DRE!$D612)</f>
        <v>0</v>
      </c>
      <c r="L612" s="63">
        <f>SUMIFS(Ago!$I$5:$I$605,Ago!$U$5:$U$605,"Despesa",Ago!$G$5:$G$605,DRE!$D612)</f>
        <v>0</v>
      </c>
      <c r="M612" s="63">
        <f>SUMIFS(Set!$I$5:$I$605,Set!$U$5:$U$605,"Despesa",Set!$G$5:$G$605,DRE!$D612)</f>
        <v>0</v>
      </c>
      <c r="N612" s="63">
        <f>SUMIFS(Out!$I$5:$I$605,Out!$U$5:$U$605,"Despesa",Out!$G$5:$G$605,DRE!$D612)</f>
        <v>0</v>
      </c>
      <c r="O612" s="63">
        <f>SUMIFS(Nov!$I$5:$I$605,Nov!$U$5:$U$605,"Despesa",Nov!$G$5:$G$605,DRE!$D612)</f>
        <v>0</v>
      </c>
      <c r="P612" s="63">
        <f>SUMIFS(Dez!$I$5:$I$605,Dez!$U$5:$U$605,"Despesa",Dez!$G$5:$G$605,DRE!$D612)</f>
        <v>0</v>
      </c>
      <c r="Q612" s="63">
        <f t="shared" si="30"/>
        <v>0</v>
      </c>
    </row>
    <row r="613" spans="2:17" ht="27.75" customHeight="1" thickTop="1" thickBot="1" x14ac:dyDescent="0.3">
      <c r="B613" s="85">
        <v>610</v>
      </c>
      <c r="C613" s="46" t="str">
        <f>'PC Despesas'!O91</f>
        <v>5.5.87</v>
      </c>
      <c r="D613" s="47" t="str">
        <f>VLOOKUP(C613,'PC Despesas'!$O$5:$P$103,2,FALSE)</f>
        <v>-</v>
      </c>
      <c r="E613" s="63">
        <f>SUMIFS(Jan!$I$5:$I$605,Jan!$U$5:$U$605,"Despesa",Jan!$G$5:$G$605,DRE!$D613)</f>
        <v>0</v>
      </c>
      <c r="F613" s="63">
        <f>SUMIFS(Fev!$I$5:$I$605,Fev!$U$5:$U$605,"Despesa",Fev!$G$5:$G$605,DRE!$D613)</f>
        <v>0</v>
      </c>
      <c r="G613" s="63">
        <f>SUMIFS(Mar!$I$5:$I$605,Mar!$U$5:$U$605,"Despesa",Mar!$G$5:$G$605,DRE!$D613)</f>
        <v>0</v>
      </c>
      <c r="H613" s="63">
        <f>SUMIFS(Abr!$I$5:$I$605,Abr!$U$5:$U$605,"Despesa",Abr!$G$5:$G$605,DRE!$D613)</f>
        <v>0</v>
      </c>
      <c r="I613" s="63">
        <f>SUMIFS(Mai!$I$5:$I$605,Mai!$U$5:$U$605,"Despesa",Mai!$G$5:$G$605,DRE!$D613)</f>
        <v>0</v>
      </c>
      <c r="J613" s="63">
        <f>SUMIFS(Jun!$I$5:$I$605,Jun!$U$5:$U$605,"Despesa",Jun!$G$5:$G$605,DRE!$D613)</f>
        <v>0</v>
      </c>
      <c r="K613" s="63">
        <f>SUMIFS(Jul!$I$5:$I$605,Jul!$U$5:$U$605,"Despesa",Jul!$G$5:$G$605,DRE!$D613)</f>
        <v>0</v>
      </c>
      <c r="L613" s="63">
        <f>SUMIFS(Ago!$I$5:$I$605,Ago!$U$5:$U$605,"Despesa",Ago!$G$5:$G$605,DRE!$D613)</f>
        <v>0</v>
      </c>
      <c r="M613" s="63">
        <f>SUMIFS(Set!$I$5:$I$605,Set!$U$5:$U$605,"Despesa",Set!$G$5:$G$605,DRE!$D613)</f>
        <v>0</v>
      </c>
      <c r="N613" s="63">
        <f>SUMIFS(Out!$I$5:$I$605,Out!$U$5:$U$605,"Despesa",Out!$G$5:$G$605,DRE!$D613)</f>
        <v>0</v>
      </c>
      <c r="O613" s="63">
        <f>SUMIFS(Nov!$I$5:$I$605,Nov!$U$5:$U$605,"Despesa",Nov!$G$5:$G$605,DRE!$D613)</f>
        <v>0</v>
      </c>
      <c r="P613" s="63">
        <f>SUMIFS(Dez!$I$5:$I$605,Dez!$U$5:$U$605,"Despesa",Dez!$G$5:$G$605,DRE!$D613)</f>
        <v>0</v>
      </c>
      <c r="Q613" s="63">
        <f t="shared" si="30"/>
        <v>0</v>
      </c>
    </row>
    <row r="614" spans="2:17" ht="27.75" customHeight="1" thickTop="1" thickBot="1" x14ac:dyDescent="0.3">
      <c r="B614" s="85">
        <v>611</v>
      </c>
      <c r="C614" s="46" t="str">
        <f>'PC Despesas'!O92</f>
        <v>5.5.88</v>
      </c>
      <c r="D614" s="47" t="str">
        <f>VLOOKUP(C614,'PC Despesas'!$O$5:$P$103,2,FALSE)</f>
        <v>-</v>
      </c>
      <c r="E614" s="63">
        <f>SUMIFS(Jan!$I$5:$I$605,Jan!$U$5:$U$605,"Despesa",Jan!$G$5:$G$605,DRE!$D614)</f>
        <v>0</v>
      </c>
      <c r="F614" s="63">
        <f>SUMIFS(Fev!$I$5:$I$605,Fev!$U$5:$U$605,"Despesa",Fev!$G$5:$G$605,DRE!$D614)</f>
        <v>0</v>
      </c>
      <c r="G614" s="63">
        <f>SUMIFS(Mar!$I$5:$I$605,Mar!$U$5:$U$605,"Despesa",Mar!$G$5:$G$605,DRE!$D614)</f>
        <v>0</v>
      </c>
      <c r="H614" s="63">
        <f>SUMIFS(Abr!$I$5:$I$605,Abr!$U$5:$U$605,"Despesa",Abr!$G$5:$G$605,DRE!$D614)</f>
        <v>0</v>
      </c>
      <c r="I614" s="63">
        <f>SUMIFS(Mai!$I$5:$I$605,Mai!$U$5:$U$605,"Despesa",Mai!$G$5:$G$605,DRE!$D614)</f>
        <v>0</v>
      </c>
      <c r="J614" s="63">
        <f>SUMIFS(Jun!$I$5:$I$605,Jun!$U$5:$U$605,"Despesa",Jun!$G$5:$G$605,DRE!$D614)</f>
        <v>0</v>
      </c>
      <c r="K614" s="63">
        <f>SUMIFS(Jul!$I$5:$I$605,Jul!$U$5:$U$605,"Despesa",Jul!$G$5:$G$605,DRE!$D614)</f>
        <v>0</v>
      </c>
      <c r="L614" s="63">
        <f>SUMIFS(Ago!$I$5:$I$605,Ago!$U$5:$U$605,"Despesa",Ago!$G$5:$G$605,DRE!$D614)</f>
        <v>0</v>
      </c>
      <c r="M614" s="63">
        <f>SUMIFS(Set!$I$5:$I$605,Set!$U$5:$U$605,"Despesa",Set!$G$5:$G$605,DRE!$D614)</f>
        <v>0</v>
      </c>
      <c r="N614" s="63">
        <f>SUMIFS(Out!$I$5:$I$605,Out!$U$5:$U$605,"Despesa",Out!$G$5:$G$605,DRE!$D614)</f>
        <v>0</v>
      </c>
      <c r="O614" s="63">
        <f>SUMIFS(Nov!$I$5:$I$605,Nov!$U$5:$U$605,"Despesa",Nov!$G$5:$G$605,DRE!$D614)</f>
        <v>0</v>
      </c>
      <c r="P614" s="63">
        <f>SUMIFS(Dez!$I$5:$I$605,Dez!$U$5:$U$605,"Despesa",Dez!$G$5:$G$605,DRE!$D614)</f>
        <v>0</v>
      </c>
      <c r="Q614" s="63">
        <f t="shared" si="30"/>
        <v>0</v>
      </c>
    </row>
    <row r="615" spans="2:17" ht="27.75" customHeight="1" thickTop="1" thickBot="1" x14ac:dyDescent="0.3">
      <c r="B615" s="85">
        <v>612</v>
      </c>
      <c r="C615" s="46" t="str">
        <f>'PC Despesas'!O93</f>
        <v>5.5.89</v>
      </c>
      <c r="D615" s="47" t="str">
        <f>VLOOKUP(C615,'PC Despesas'!$O$5:$P$103,2,FALSE)</f>
        <v>-</v>
      </c>
      <c r="E615" s="63">
        <f>SUMIFS(Jan!$I$5:$I$605,Jan!$U$5:$U$605,"Despesa",Jan!$G$5:$G$605,DRE!$D615)</f>
        <v>0</v>
      </c>
      <c r="F615" s="63">
        <f>SUMIFS(Fev!$I$5:$I$605,Fev!$U$5:$U$605,"Despesa",Fev!$G$5:$G$605,DRE!$D615)</f>
        <v>0</v>
      </c>
      <c r="G615" s="63">
        <f>SUMIFS(Mar!$I$5:$I$605,Mar!$U$5:$U$605,"Despesa",Mar!$G$5:$G$605,DRE!$D615)</f>
        <v>0</v>
      </c>
      <c r="H615" s="63">
        <f>SUMIFS(Abr!$I$5:$I$605,Abr!$U$5:$U$605,"Despesa",Abr!$G$5:$G$605,DRE!$D615)</f>
        <v>0</v>
      </c>
      <c r="I615" s="63">
        <f>SUMIFS(Mai!$I$5:$I$605,Mai!$U$5:$U$605,"Despesa",Mai!$G$5:$G$605,DRE!$D615)</f>
        <v>0</v>
      </c>
      <c r="J615" s="63">
        <f>SUMIFS(Jun!$I$5:$I$605,Jun!$U$5:$U$605,"Despesa",Jun!$G$5:$G$605,DRE!$D615)</f>
        <v>0</v>
      </c>
      <c r="K615" s="63">
        <f>SUMIFS(Jul!$I$5:$I$605,Jul!$U$5:$U$605,"Despesa",Jul!$G$5:$G$605,DRE!$D615)</f>
        <v>0</v>
      </c>
      <c r="L615" s="63">
        <f>SUMIFS(Ago!$I$5:$I$605,Ago!$U$5:$U$605,"Despesa",Ago!$G$5:$G$605,DRE!$D615)</f>
        <v>0</v>
      </c>
      <c r="M615" s="63">
        <f>SUMIFS(Set!$I$5:$I$605,Set!$U$5:$U$605,"Despesa",Set!$G$5:$G$605,DRE!$D615)</f>
        <v>0</v>
      </c>
      <c r="N615" s="63">
        <f>SUMIFS(Out!$I$5:$I$605,Out!$U$5:$U$605,"Despesa",Out!$G$5:$G$605,DRE!$D615)</f>
        <v>0</v>
      </c>
      <c r="O615" s="63">
        <f>SUMIFS(Nov!$I$5:$I$605,Nov!$U$5:$U$605,"Despesa",Nov!$G$5:$G$605,DRE!$D615)</f>
        <v>0</v>
      </c>
      <c r="P615" s="63">
        <f>SUMIFS(Dez!$I$5:$I$605,Dez!$U$5:$U$605,"Despesa",Dez!$G$5:$G$605,DRE!$D615)</f>
        <v>0</v>
      </c>
      <c r="Q615" s="63">
        <f t="shared" si="30"/>
        <v>0</v>
      </c>
    </row>
    <row r="616" spans="2:17" ht="27.75" customHeight="1" thickTop="1" thickBot="1" x14ac:dyDescent="0.3">
      <c r="B616" s="85">
        <v>613</v>
      </c>
      <c r="C616" s="46" t="str">
        <f>'PC Despesas'!O94</f>
        <v>5.5.90</v>
      </c>
      <c r="D616" s="47" t="str">
        <f>VLOOKUP(C616,'PC Despesas'!$O$5:$P$103,2,FALSE)</f>
        <v>-</v>
      </c>
      <c r="E616" s="63">
        <f>SUMIFS(Jan!$I$5:$I$605,Jan!$U$5:$U$605,"Despesa",Jan!$G$5:$G$605,DRE!$D616)</f>
        <v>0</v>
      </c>
      <c r="F616" s="63">
        <f>SUMIFS(Fev!$I$5:$I$605,Fev!$U$5:$U$605,"Despesa",Fev!$G$5:$G$605,DRE!$D616)</f>
        <v>0</v>
      </c>
      <c r="G616" s="63">
        <f>SUMIFS(Mar!$I$5:$I$605,Mar!$U$5:$U$605,"Despesa",Mar!$G$5:$G$605,DRE!$D616)</f>
        <v>0</v>
      </c>
      <c r="H616" s="63">
        <f>SUMIFS(Abr!$I$5:$I$605,Abr!$U$5:$U$605,"Despesa",Abr!$G$5:$G$605,DRE!$D616)</f>
        <v>0</v>
      </c>
      <c r="I616" s="63">
        <f>SUMIFS(Mai!$I$5:$I$605,Mai!$U$5:$U$605,"Despesa",Mai!$G$5:$G$605,DRE!$D616)</f>
        <v>0</v>
      </c>
      <c r="J616" s="63">
        <f>SUMIFS(Jun!$I$5:$I$605,Jun!$U$5:$U$605,"Despesa",Jun!$G$5:$G$605,DRE!$D616)</f>
        <v>0</v>
      </c>
      <c r="K616" s="63">
        <f>SUMIFS(Jul!$I$5:$I$605,Jul!$U$5:$U$605,"Despesa",Jul!$G$5:$G$605,DRE!$D616)</f>
        <v>0</v>
      </c>
      <c r="L616" s="63">
        <f>SUMIFS(Ago!$I$5:$I$605,Ago!$U$5:$U$605,"Despesa",Ago!$G$5:$G$605,DRE!$D616)</f>
        <v>0</v>
      </c>
      <c r="M616" s="63">
        <f>SUMIFS(Set!$I$5:$I$605,Set!$U$5:$U$605,"Despesa",Set!$G$5:$G$605,DRE!$D616)</f>
        <v>0</v>
      </c>
      <c r="N616" s="63">
        <f>SUMIFS(Out!$I$5:$I$605,Out!$U$5:$U$605,"Despesa",Out!$G$5:$G$605,DRE!$D616)</f>
        <v>0</v>
      </c>
      <c r="O616" s="63">
        <f>SUMIFS(Nov!$I$5:$I$605,Nov!$U$5:$U$605,"Despesa",Nov!$G$5:$G$605,DRE!$D616)</f>
        <v>0</v>
      </c>
      <c r="P616" s="63">
        <f>SUMIFS(Dez!$I$5:$I$605,Dez!$U$5:$U$605,"Despesa",Dez!$G$5:$G$605,DRE!$D616)</f>
        <v>0</v>
      </c>
      <c r="Q616" s="63">
        <f t="shared" si="30"/>
        <v>0</v>
      </c>
    </row>
    <row r="617" spans="2:17" ht="27.75" customHeight="1" thickTop="1" thickBot="1" x14ac:dyDescent="0.3">
      <c r="B617" s="85">
        <v>614</v>
      </c>
      <c r="C617" s="46" t="str">
        <f>'PC Despesas'!O95</f>
        <v>5.5.91</v>
      </c>
      <c r="D617" s="47" t="str">
        <f>VLOOKUP(C617,'PC Despesas'!$O$5:$P$103,2,FALSE)</f>
        <v>-</v>
      </c>
      <c r="E617" s="63">
        <f>SUMIFS(Jan!$I$5:$I$605,Jan!$U$5:$U$605,"Despesa",Jan!$G$5:$G$605,DRE!$D617)</f>
        <v>0</v>
      </c>
      <c r="F617" s="63">
        <f>SUMIFS(Fev!$I$5:$I$605,Fev!$U$5:$U$605,"Despesa",Fev!$G$5:$G$605,DRE!$D617)</f>
        <v>0</v>
      </c>
      <c r="G617" s="63">
        <f>SUMIFS(Mar!$I$5:$I$605,Mar!$U$5:$U$605,"Despesa",Mar!$G$5:$G$605,DRE!$D617)</f>
        <v>0</v>
      </c>
      <c r="H617" s="63">
        <f>SUMIFS(Abr!$I$5:$I$605,Abr!$U$5:$U$605,"Despesa",Abr!$G$5:$G$605,DRE!$D617)</f>
        <v>0</v>
      </c>
      <c r="I617" s="63">
        <f>SUMIFS(Mai!$I$5:$I$605,Mai!$U$5:$U$605,"Despesa",Mai!$G$5:$G$605,DRE!$D617)</f>
        <v>0</v>
      </c>
      <c r="J617" s="63">
        <f>SUMIFS(Jun!$I$5:$I$605,Jun!$U$5:$U$605,"Despesa",Jun!$G$5:$G$605,DRE!$D617)</f>
        <v>0</v>
      </c>
      <c r="K617" s="63">
        <f>SUMIFS(Jul!$I$5:$I$605,Jul!$U$5:$U$605,"Despesa",Jul!$G$5:$G$605,DRE!$D617)</f>
        <v>0</v>
      </c>
      <c r="L617" s="63">
        <f>SUMIFS(Ago!$I$5:$I$605,Ago!$U$5:$U$605,"Despesa",Ago!$G$5:$G$605,DRE!$D617)</f>
        <v>0</v>
      </c>
      <c r="M617" s="63">
        <f>SUMIFS(Set!$I$5:$I$605,Set!$U$5:$U$605,"Despesa",Set!$G$5:$G$605,DRE!$D617)</f>
        <v>0</v>
      </c>
      <c r="N617" s="63">
        <f>SUMIFS(Out!$I$5:$I$605,Out!$U$5:$U$605,"Despesa",Out!$G$5:$G$605,DRE!$D617)</f>
        <v>0</v>
      </c>
      <c r="O617" s="63">
        <f>SUMIFS(Nov!$I$5:$I$605,Nov!$U$5:$U$605,"Despesa",Nov!$G$5:$G$605,DRE!$D617)</f>
        <v>0</v>
      </c>
      <c r="P617" s="63">
        <f>SUMIFS(Dez!$I$5:$I$605,Dez!$U$5:$U$605,"Despesa",Dez!$G$5:$G$605,DRE!$D617)</f>
        <v>0</v>
      </c>
      <c r="Q617" s="63">
        <f t="shared" si="30"/>
        <v>0</v>
      </c>
    </row>
    <row r="618" spans="2:17" ht="27.75" customHeight="1" thickTop="1" thickBot="1" x14ac:dyDescent="0.3">
      <c r="B618" s="85">
        <v>615</v>
      </c>
      <c r="C618" s="46" t="str">
        <f>'PC Despesas'!O96</f>
        <v>5.5.92</v>
      </c>
      <c r="D618" s="47" t="str">
        <f>VLOOKUP(C618,'PC Despesas'!$O$5:$P$103,2,FALSE)</f>
        <v>-</v>
      </c>
      <c r="E618" s="63">
        <f>SUMIFS(Jan!$I$5:$I$605,Jan!$U$5:$U$605,"Despesa",Jan!$G$5:$G$605,DRE!$D618)</f>
        <v>0</v>
      </c>
      <c r="F618" s="63">
        <f>SUMIFS(Fev!$I$5:$I$605,Fev!$U$5:$U$605,"Despesa",Fev!$G$5:$G$605,DRE!$D618)</f>
        <v>0</v>
      </c>
      <c r="G618" s="63">
        <f>SUMIFS(Mar!$I$5:$I$605,Mar!$U$5:$U$605,"Despesa",Mar!$G$5:$G$605,DRE!$D618)</f>
        <v>0</v>
      </c>
      <c r="H618" s="63">
        <f>SUMIFS(Abr!$I$5:$I$605,Abr!$U$5:$U$605,"Despesa",Abr!$G$5:$G$605,DRE!$D618)</f>
        <v>0</v>
      </c>
      <c r="I618" s="63">
        <f>SUMIFS(Mai!$I$5:$I$605,Mai!$U$5:$U$605,"Despesa",Mai!$G$5:$G$605,DRE!$D618)</f>
        <v>0</v>
      </c>
      <c r="J618" s="63">
        <f>SUMIFS(Jun!$I$5:$I$605,Jun!$U$5:$U$605,"Despesa",Jun!$G$5:$G$605,DRE!$D618)</f>
        <v>0</v>
      </c>
      <c r="K618" s="63">
        <f>SUMIFS(Jul!$I$5:$I$605,Jul!$U$5:$U$605,"Despesa",Jul!$G$5:$G$605,DRE!$D618)</f>
        <v>0</v>
      </c>
      <c r="L618" s="63">
        <f>SUMIFS(Ago!$I$5:$I$605,Ago!$U$5:$U$605,"Despesa",Ago!$G$5:$G$605,DRE!$D618)</f>
        <v>0</v>
      </c>
      <c r="M618" s="63">
        <f>SUMIFS(Set!$I$5:$I$605,Set!$U$5:$U$605,"Despesa",Set!$G$5:$G$605,DRE!$D618)</f>
        <v>0</v>
      </c>
      <c r="N618" s="63">
        <f>SUMIFS(Out!$I$5:$I$605,Out!$U$5:$U$605,"Despesa",Out!$G$5:$G$605,DRE!$D618)</f>
        <v>0</v>
      </c>
      <c r="O618" s="63">
        <f>SUMIFS(Nov!$I$5:$I$605,Nov!$U$5:$U$605,"Despesa",Nov!$G$5:$G$605,DRE!$D618)</f>
        <v>0</v>
      </c>
      <c r="P618" s="63">
        <f>SUMIFS(Dez!$I$5:$I$605,Dez!$U$5:$U$605,"Despesa",Dez!$G$5:$G$605,DRE!$D618)</f>
        <v>0</v>
      </c>
      <c r="Q618" s="63">
        <f t="shared" si="30"/>
        <v>0</v>
      </c>
    </row>
    <row r="619" spans="2:17" ht="27.75" customHeight="1" thickTop="1" thickBot="1" x14ac:dyDescent="0.3">
      <c r="B619" s="85">
        <v>616</v>
      </c>
      <c r="C619" s="46" t="str">
        <f>'PC Despesas'!O97</f>
        <v>5.5.93</v>
      </c>
      <c r="D619" s="47" t="str">
        <f>VLOOKUP(C619,'PC Despesas'!$O$5:$P$103,2,FALSE)</f>
        <v>-</v>
      </c>
      <c r="E619" s="63">
        <f>SUMIFS(Jan!$I$5:$I$605,Jan!$U$5:$U$605,"Despesa",Jan!$G$5:$G$605,DRE!$D619)</f>
        <v>0</v>
      </c>
      <c r="F619" s="63">
        <f>SUMIFS(Fev!$I$5:$I$605,Fev!$U$5:$U$605,"Despesa",Fev!$G$5:$G$605,DRE!$D619)</f>
        <v>0</v>
      </c>
      <c r="G619" s="63">
        <f>SUMIFS(Mar!$I$5:$I$605,Mar!$U$5:$U$605,"Despesa",Mar!$G$5:$G$605,DRE!$D619)</f>
        <v>0</v>
      </c>
      <c r="H619" s="63">
        <f>SUMIFS(Abr!$I$5:$I$605,Abr!$U$5:$U$605,"Despesa",Abr!$G$5:$G$605,DRE!$D619)</f>
        <v>0</v>
      </c>
      <c r="I619" s="63">
        <f>SUMIFS(Mai!$I$5:$I$605,Mai!$U$5:$U$605,"Despesa",Mai!$G$5:$G$605,DRE!$D619)</f>
        <v>0</v>
      </c>
      <c r="J619" s="63">
        <f>SUMIFS(Jun!$I$5:$I$605,Jun!$U$5:$U$605,"Despesa",Jun!$G$5:$G$605,DRE!$D619)</f>
        <v>0</v>
      </c>
      <c r="K619" s="63">
        <f>SUMIFS(Jul!$I$5:$I$605,Jul!$U$5:$U$605,"Despesa",Jul!$G$5:$G$605,DRE!$D619)</f>
        <v>0</v>
      </c>
      <c r="L619" s="63">
        <f>SUMIFS(Ago!$I$5:$I$605,Ago!$U$5:$U$605,"Despesa",Ago!$G$5:$G$605,DRE!$D619)</f>
        <v>0</v>
      </c>
      <c r="M619" s="63">
        <f>SUMIFS(Set!$I$5:$I$605,Set!$U$5:$U$605,"Despesa",Set!$G$5:$G$605,DRE!$D619)</f>
        <v>0</v>
      </c>
      <c r="N619" s="63">
        <f>SUMIFS(Out!$I$5:$I$605,Out!$U$5:$U$605,"Despesa",Out!$G$5:$G$605,DRE!$D619)</f>
        <v>0</v>
      </c>
      <c r="O619" s="63">
        <f>SUMIFS(Nov!$I$5:$I$605,Nov!$U$5:$U$605,"Despesa",Nov!$G$5:$G$605,DRE!$D619)</f>
        <v>0</v>
      </c>
      <c r="P619" s="63">
        <f>SUMIFS(Dez!$I$5:$I$605,Dez!$U$5:$U$605,"Despesa",Dez!$G$5:$G$605,DRE!$D619)</f>
        <v>0</v>
      </c>
      <c r="Q619" s="63">
        <f t="shared" si="30"/>
        <v>0</v>
      </c>
    </row>
    <row r="620" spans="2:17" ht="27.75" customHeight="1" thickTop="1" thickBot="1" x14ac:dyDescent="0.3">
      <c r="B620" s="85">
        <v>617</v>
      </c>
      <c r="C620" s="46" t="str">
        <f>'PC Despesas'!O98</f>
        <v>5.5.94</v>
      </c>
      <c r="D620" s="47" t="str">
        <f>VLOOKUP(C620,'PC Despesas'!$O$5:$P$103,2,FALSE)</f>
        <v>-</v>
      </c>
      <c r="E620" s="63">
        <f>SUMIFS(Jan!$I$5:$I$605,Jan!$U$5:$U$605,"Despesa",Jan!$G$5:$G$605,DRE!$D620)</f>
        <v>0</v>
      </c>
      <c r="F620" s="63">
        <f>SUMIFS(Fev!$I$5:$I$605,Fev!$U$5:$U$605,"Despesa",Fev!$G$5:$G$605,DRE!$D620)</f>
        <v>0</v>
      </c>
      <c r="G620" s="63">
        <f>SUMIFS(Mar!$I$5:$I$605,Mar!$U$5:$U$605,"Despesa",Mar!$G$5:$G$605,DRE!$D620)</f>
        <v>0</v>
      </c>
      <c r="H620" s="63">
        <f>SUMIFS(Abr!$I$5:$I$605,Abr!$U$5:$U$605,"Despesa",Abr!$G$5:$G$605,DRE!$D620)</f>
        <v>0</v>
      </c>
      <c r="I620" s="63">
        <f>SUMIFS(Mai!$I$5:$I$605,Mai!$U$5:$U$605,"Despesa",Mai!$G$5:$G$605,DRE!$D620)</f>
        <v>0</v>
      </c>
      <c r="J620" s="63">
        <f>SUMIFS(Jun!$I$5:$I$605,Jun!$U$5:$U$605,"Despesa",Jun!$G$5:$G$605,DRE!$D620)</f>
        <v>0</v>
      </c>
      <c r="K620" s="63">
        <f>SUMIFS(Jul!$I$5:$I$605,Jul!$U$5:$U$605,"Despesa",Jul!$G$5:$G$605,DRE!$D620)</f>
        <v>0</v>
      </c>
      <c r="L620" s="63">
        <f>SUMIFS(Ago!$I$5:$I$605,Ago!$U$5:$U$605,"Despesa",Ago!$G$5:$G$605,DRE!$D620)</f>
        <v>0</v>
      </c>
      <c r="M620" s="63">
        <f>SUMIFS(Set!$I$5:$I$605,Set!$U$5:$U$605,"Despesa",Set!$G$5:$G$605,DRE!$D620)</f>
        <v>0</v>
      </c>
      <c r="N620" s="63">
        <f>SUMIFS(Out!$I$5:$I$605,Out!$U$5:$U$605,"Despesa",Out!$G$5:$G$605,DRE!$D620)</f>
        <v>0</v>
      </c>
      <c r="O620" s="63">
        <f>SUMIFS(Nov!$I$5:$I$605,Nov!$U$5:$U$605,"Despesa",Nov!$G$5:$G$605,DRE!$D620)</f>
        <v>0</v>
      </c>
      <c r="P620" s="63">
        <f>SUMIFS(Dez!$I$5:$I$605,Dez!$U$5:$U$605,"Despesa",Dez!$G$5:$G$605,DRE!$D620)</f>
        <v>0</v>
      </c>
      <c r="Q620" s="63">
        <f t="shared" si="30"/>
        <v>0</v>
      </c>
    </row>
    <row r="621" spans="2:17" ht="27.75" customHeight="1" thickTop="1" thickBot="1" x14ac:dyDescent="0.3">
      <c r="B621" s="85">
        <v>618</v>
      </c>
      <c r="C621" s="46" t="str">
        <f>'PC Despesas'!O99</f>
        <v>5.5.95</v>
      </c>
      <c r="D621" s="47" t="str">
        <f>VLOOKUP(C621,'PC Despesas'!$O$5:$P$103,2,FALSE)</f>
        <v>-</v>
      </c>
      <c r="E621" s="63">
        <f>SUMIFS(Jan!$I$5:$I$605,Jan!$U$5:$U$605,"Despesa",Jan!$G$5:$G$605,DRE!$D621)</f>
        <v>0</v>
      </c>
      <c r="F621" s="63">
        <f>SUMIFS(Fev!$I$5:$I$605,Fev!$U$5:$U$605,"Despesa",Fev!$G$5:$G$605,DRE!$D621)</f>
        <v>0</v>
      </c>
      <c r="G621" s="63">
        <f>SUMIFS(Mar!$I$5:$I$605,Mar!$U$5:$U$605,"Despesa",Mar!$G$5:$G$605,DRE!$D621)</f>
        <v>0</v>
      </c>
      <c r="H621" s="63">
        <f>SUMIFS(Abr!$I$5:$I$605,Abr!$U$5:$U$605,"Despesa",Abr!$G$5:$G$605,DRE!$D621)</f>
        <v>0</v>
      </c>
      <c r="I621" s="63">
        <f>SUMIFS(Mai!$I$5:$I$605,Mai!$U$5:$U$605,"Despesa",Mai!$G$5:$G$605,DRE!$D621)</f>
        <v>0</v>
      </c>
      <c r="J621" s="63">
        <f>SUMIFS(Jun!$I$5:$I$605,Jun!$U$5:$U$605,"Despesa",Jun!$G$5:$G$605,DRE!$D621)</f>
        <v>0</v>
      </c>
      <c r="K621" s="63">
        <f>SUMIFS(Jul!$I$5:$I$605,Jul!$U$5:$U$605,"Despesa",Jul!$G$5:$G$605,DRE!$D621)</f>
        <v>0</v>
      </c>
      <c r="L621" s="63">
        <f>SUMIFS(Ago!$I$5:$I$605,Ago!$U$5:$U$605,"Despesa",Ago!$G$5:$G$605,DRE!$D621)</f>
        <v>0</v>
      </c>
      <c r="M621" s="63">
        <f>SUMIFS(Set!$I$5:$I$605,Set!$U$5:$U$605,"Despesa",Set!$G$5:$G$605,DRE!$D621)</f>
        <v>0</v>
      </c>
      <c r="N621" s="63">
        <f>SUMIFS(Out!$I$5:$I$605,Out!$U$5:$U$605,"Despesa",Out!$G$5:$G$605,DRE!$D621)</f>
        <v>0</v>
      </c>
      <c r="O621" s="63">
        <f>SUMIFS(Nov!$I$5:$I$605,Nov!$U$5:$U$605,"Despesa",Nov!$G$5:$G$605,DRE!$D621)</f>
        <v>0</v>
      </c>
      <c r="P621" s="63">
        <f>SUMIFS(Dez!$I$5:$I$605,Dez!$U$5:$U$605,"Despesa",Dez!$G$5:$G$605,DRE!$D621)</f>
        <v>0</v>
      </c>
      <c r="Q621" s="63">
        <f t="shared" si="30"/>
        <v>0</v>
      </c>
    </row>
    <row r="622" spans="2:17" ht="27.75" customHeight="1" thickTop="1" thickBot="1" x14ac:dyDescent="0.3">
      <c r="B622" s="85">
        <v>619</v>
      </c>
      <c r="C622" s="46" t="str">
        <f>'PC Despesas'!O100</f>
        <v>5.5.96</v>
      </c>
      <c r="D622" s="47" t="str">
        <f>VLOOKUP(C622,'PC Despesas'!$O$5:$P$103,2,FALSE)</f>
        <v>-</v>
      </c>
      <c r="E622" s="63">
        <f>SUMIFS(Jan!$I$5:$I$605,Jan!$U$5:$U$605,"Despesa",Jan!$G$5:$G$605,DRE!$D622)</f>
        <v>0</v>
      </c>
      <c r="F622" s="63">
        <f>SUMIFS(Fev!$I$5:$I$605,Fev!$U$5:$U$605,"Despesa",Fev!$G$5:$G$605,DRE!$D622)</f>
        <v>0</v>
      </c>
      <c r="G622" s="63">
        <f>SUMIFS(Mar!$I$5:$I$605,Mar!$U$5:$U$605,"Despesa",Mar!$G$5:$G$605,DRE!$D622)</f>
        <v>0</v>
      </c>
      <c r="H622" s="63">
        <f>SUMIFS(Abr!$I$5:$I$605,Abr!$U$5:$U$605,"Despesa",Abr!$G$5:$G$605,DRE!$D622)</f>
        <v>0</v>
      </c>
      <c r="I622" s="63">
        <f>SUMIFS(Mai!$I$5:$I$605,Mai!$U$5:$U$605,"Despesa",Mai!$G$5:$G$605,DRE!$D622)</f>
        <v>0</v>
      </c>
      <c r="J622" s="63">
        <f>SUMIFS(Jun!$I$5:$I$605,Jun!$U$5:$U$605,"Despesa",Jun!$G$5:$G$605,DRE!$D622)</f>
        <v>0</v>
      </c>
      <c r="K622" s="63">
        <f>SUMIFS(Jul!$I$5:$I$605,Jul!$U$5:$U$605,"Despesa",Jul!$G$5:$G$605,DRE!$D622)</f>
        <v>0</v>
      </c>
      <c r="L622" s="63">
        <f>SUMIFS(Ago!$I$5:$I$605,Ago!$U$5:$U$605,"Despesa",Ago!$G$5:$G$605,DRE!$D622)</f>
        <v>0</v>
      </c>
      <c r="M622" s="63">
        <f>SUMIFS(Set!$I$5:$I$605,Set!$U$5:$U$605,"Despesa",Set!$G$5:$G$605,DRE!$D622)</f>
        <v>0</v>
      </c>
      <c r="N622" s="63">
        <f>SUMIFS(Out!$I$5:$I$605,Out!$U$5:$U$605,"Despesa",Out!$G$5:$G$605,DRE!$D622)</f>
        <v>0</v>
      </c>
      <c r="O622" s="63">
        <f>SUMIFS(Nov!$I$5:$I$605,Nov!$U$5:$U$605,"Despesa",Nov!$G$5:$G$605,DRE!$D622)</f>
        <v>0</v>
      </c>
      <c r="P622" s="63">
        <f>SUMIFS(Dez!$I$5:$I$605,Dez!$U$5:$U$605,"Despesa",Dez!$G$5:$G$605,DRE!$D622)</f>
        <v>0</v>
      </c>
      <c r="Q622" s="63">
        <f t="shared" si="30"/>
        <v>0</v>
      </c>
    </row>
    <row r="623" spans="2:17" ht="27.75" customHeight="1" thickTop="1" thickBot="1" x14ac:dyDescent="0.3">
      <c r="B623" s="85">
        <v>620</v>
      </c>
      <c r="C623" s="46" t="str">
        <f>'PC Despesas'!O101</f>
        <v>5.5.97</v>
      </c>
      <c r="D623" s="47" t="str">
        <f>VLOOKUP(C623,'PC Despesas'!$O$5:$P$103,2,FALSE)</f>
        <v>-</v>
      </c>
      <c r="E623" s="63">
        <f>SUMIFS(Jan!$I$5:$I$605,Jan!$U$5:$U$605,"Despesa",Jan!$G$5:$G$605,DRE!$D623)</f>
        <v>0</v>
      </c>
      <c r="F623" s="63">
        <f>SUMIFS(Fev!$I$5:$I$605,Fev!$U$5:$U$605,"Despesa",Fev!$G$5:$G$605,DRE!$D623)</f>
        <v>0</v>
      </c>
      <c r="G623" s="63">
        <f>SUMIFS(Mar!$I$5:$I$605,Mar!$U$5:$U$605,"Despesa",Mar!$G$5:$G$605,DRE!$D623)</f>
        <v>0</v>
      </c>
      <c r="H623" s="63">
        <f>SUMIFS(Abr!$I$5:$I$605,Abr!$U$5:$U$605,"Despesa",Abr!$G$5:$G$605,DRE!$D623)</f>
        <v>0</v>
      </c>
      <c r="I623" s="63">
        <f>SUMIFS(Mai!$I$5:$I$605,Mai!$U$5:$U$605,"Despesa",Mai!$G$5:$G$605,DRE!$D623)</f>
        <v>0</v>
      </c>
      <c r="J623" s="63">
        <f>SUMIFS(Jun!$I$5:$I$605,Jun!$U$5:$U$605,"Despesa",Jun!$G$5:$G$605,DRE!$D623)</f>
        <v>0</v>
      </c>
      <c r="K623" s="63">
        <f>SUMIFS(Jul!$I$5:$I$605,Jul!$U$5:$U$605,"Despesa",Jul!$G$5:$G$605,DRE!$D623)</f>
        <v>0</v>
      </c>
      <c r="L623" s="63">
        <f>SUMIFS(Ago!$I$5:$I$605,Ago!$U$5:$U$605,"Despesa",Ago!$G$5:$G$605,DRE!$D623)</f>
        <v>0</v>
      </c>
      <c r="M623" s="63">
        <f>SUMIFS(Set!$I$5:$I$605,Set!$U$5:$U$605,"Despesa",Set!$G$5:$G$605,DRE!$D623)</f>
        <v>0</v>
      </c>
      <c r="N623" s="63">
        <f>SUMIFS(Out!$I$5:$I$605,Out!$U$5:$U$605,"Despesa",Out!$G$5:$G$605,DRE!$D623)</f>
        <v>0</v>
      </c>
      <c r="O623" s="63">
        <f>SUMIFS(Nov!$I$5:$I$605,Nov!$U$5:$U$605,"Despesa",Nov!$G$5:$G$605,DRE!$D623)</f>
        <v>0</v>
      </c>
      <c r="P623" s="63">
        <f>SUMIFS(Dez!$I$5:$I$605,Dez!$U$5:$U$605,"Despesa",Dez!$G$5:$G$605,DRE!$D623)</f>
        <v>0</v>
      </c>
      <c r="Q623" s="63">
        <f t="shared" si="30"/>
        <v>0</v>
      </c>
    </row>
    <row r="624" spans="2:17" ht="27.75" customHeight="1" thickTop="1" thickBot="1" x14ac:dyDescent="0.3">
      <c r="B624" s="85">
        <v>621</v>
      </c>
      <c r="C624" s="46" t="str">
        <f>'PC Despesas'!O102</f>
        <v>5.5.98</v>
      </c>
      <c r="D624" s="47" t="str">
        <f>VLOOKUP(C624,'PC Despesas'!$O$5:$P$103,2,FALSE)</f>
        <v>-</v>
      </c>
      <c r="E624" s="63">
        <f>SUMIFS(Jan!$I$5:$I$605,Jan!$U$5:$U$605,"Despesa",Jan!$G$5:$G$605,DRE!$D624)</f>
        <v>0</v>
      </c>
      <c r="F624" s="63">
        <f>SUMIFS(Fev!$I$5:$I$605,Fev!$U$5:$U$605,"Despesa",Fev!$G$5:$G$605,DRE!$D624)</f>
        <v>0</v>
      </c>
      <c r="G624" s="63">
        <f>SUMIFS(Mar!$I$5:$I$605,Mar!$U$5:$U$605,"Despesa",Mar!$G$5:$G$605,DRE!$D624)</f>
        <v>0</v>
      </c>
      <c r="H624" s="63">
        <f>SUMIFS(Abr!$I$5:$I$605,Abr!$U$5:$U$605,"Despesa",Abr!$G$5:$G$605,DRE!$D624)</f>
        <v>0</v>
      </c>
      <c r="I624" s="63">
        <f>SUMIFS(Mai!$I$5:$I$605,Mai!$U$5:$U$605,"Despesa",Mai!$G$5:$G$605,DRE!$D624)</f>
        <v>0</v>
      </c>
      <c r="J624" s="63">
        <f>SUMIFS(Jun!$I$5:$I$605,Jun!$U$5:$U$605,"Despesa",Jun!$G$5:$G$605,DRE!$D624)</f>
        <v>0</v>
      </c>
      <c r="K624" s="63">
        <f>SUMIFS(Jul!$I$5:$I$605,Jul!$U$5:$U$605,"Despesa",Jul!$G$5:$G$605,DRE!$D624)</f>
        <v>0</v>
      </c>
      <c r="L624" s="63">
        <f>SUMIFS(Ago!$I$5:$I$605,Ago!$U$5:$U$605,"Despesa",Ago!$G$5:$G$605,DRE!$D624)</f>
        <v>0</v>
      </c>
      <c r="M624" s="63">
        <f>SUMIFS(Set!$I$5:$I$605,Set!$U$5:$U$605,"Despesa",Set!$G$5:$G$605,DRE!$D624)</f>
        <v>0</v>
      </c>
      <c r="N624" s="63">
        <f>SUMIFS(Out!$I$5:$I$605,Out!$U$5:$U$605,"Despesa",Out!$G$5:$G$605,DRE!$D624)</f>
        <v>0</v>
      </c>
      <c r="O624" s="63">
        <f>SUMIFS(Nov!$I$5:$I$605,Nov!$U$5:$U$605,"Despesa",Nov!$G$5:$G$605,DRE!$D624)</f>
        <v>0</v>
      </c>
      <c r="P624" s="63">
        <f>SUMIFS(Dez!$I$5:$I$605,Dez!$U$5:$U$605,"Despesa",Dez!$G$5:$G$605,DRE!$D624)</f>
        <v>0</v>
      </c>
      <c r="Q624" s="63">
        <f t="shared" si="30"/>
        <v>0</v>
      </c>
    </row>
    <row r="625" spans="2:17" ht="27.75" customHeight="1" thickTop="1" thickBot="1" x14ac:dyDescent="0.3">
      <c r="B625" s="85">
        <v>622</v>
      </c>
      <c r="C625" s="46" t="str">
        <f>'PC Despesas'!O103</f>
        <v>5.5.99</v>
      </c>
      <c r="D625" s="47" t="str">
        <f>VLOOKUP(C625,'PC Despesas'!$O$5:$P$103,2,FALSE)</f>
        <v>Outras Despesas Operacionais</v>
      </c>
      <c r="E625" s="63">
        <f>SUMIFS(Jan!$I$5:$I$605,Jan!$U$5:$U$605,"Despesa",Jan!$G$5:$G$605,DRE!$D625)</f>
        <v>0</v>
      </c>
      <c r="F625" s="63">
        <f>SUMIFS(Fev!$I$5:$I$605,Fev!$U$5:$U$605,"Despesa",Fev!$G$5:$G$605,DRE!$D625)</f>
        <v>0</v>
      </c>
      <c r="G625" s="63">
        <f>SUMIFS(Mar!$I$5:$I$605,Mar!$U$5:$U$605,"Despesa",Mar!$G$5:$G$605,DRE!$D625)</f>
        <v>0</v>
      </c>
      <c r="H625" s="63">
        <f>SUMIFS(Abr!$I$5:$I$605,Abr!$U$5:$U$605,"Despesa",Abr!$G$5:$G$605,DRE!$D625)</f>
        <v>0</v>
      </c>
      <c r="I625" s="63">
        <f>SUMIFS(Mai!$I$5:$I$605,Mai!$U$5:$U$605,"Despesa",Mai!$G$5:$G$605,DRE!$D625)</f>
        <v>0</v>
      </c>
      <c r="J625" s="63">
        <f>SUMIFS(Jun!$I$5:$I$605,Jun!$U$5:$U$605,"Despesa",Jun!$G$5:$G$605,DRE!$D625)</f>
        <v>0</v>
      </c>
      <c r="K625" s="63">
        <f>SUMIFS(Jul!$I$5:$I$605,Jul!$U$5:$U$605,"Despesa",Jul!$G$5:$G$605,DRE!$D625)</f>
        <v>0</v>
      </c>
      <c r="L625" s="63">
        <f>SUMIFS(Ago!$I$5:$I$605,Ago!$U$5:$U$605,"Despesa",Ago!$G$5:$G$605,DRE!$D625)</f>
        <v>0</v>
      </c>
      <c r="M625" s="63">
        <f>SUMIFS(Set!$I$5:$I$605,Set!$U$5:$U$605,"Despesa",Set!$G$5:$G$605,DRE!$D625)</f>
        <v>0</v>
      </c>
      <c r="N625" s="63">
        <f>SUMIFS(Out!$I$5:$I$605,Out!$U$5:$U$605,"Despesa",Out!$G$5:$G$605,DRE!$D625)</f>
        <v>0</v>
      </c>
      <c r="O625" s="63">
        <f>SUMIFS(Nov!$I$5:$I$605,Nov!$U$5:$U$605,"Despesa",Nov!$G$5:$G$605,DRE!$D625)</f>
        <v>0</v>
      </c>
      <c r="P625" s="63">
        <f>SUMIFS(Dez!$I$5:$I$605,Dez!$U$5:$U$605,"Despesa",Dez!$G$5:$G$605,DRE!$D625)</f>
        <v>0</v>
      </c>
      <c r="Q625" s="63">
        <f t="shared" si="30"/>
        <v>0</v>
      </c>
    </row>
    <row r="626" spans="2:17" ht="35.25" customHeight="1" thickTop="1" thickBot="1" x14ac:dyDescent="0.3">
      <c r="B626" s="85">
        <v>623</v>
      </c>
      <c r="C626" s="173" t="s">
        <v>150</v>
      </c>
      <c r="D626" s="43" t="str">
        <f>VLOOKUP(C626,'PC Despesas'!$R$4:$S$103,2,FALSE)</f>
        <v>DESPESAS DE MARKETING</v>
      </c>
      <c r="E626" s="100">
        <f t="shared" ref="E626:Q626" si="31">SUM(E627:E725)</f>
        <v>0</v>
      </c>
      <c r="F626" s="100">
        <f t="shared" si="31"/>
        <v>0</v>
      </c>
      <c r="G626" s="100">
        <f t="shared" si="31"/>
        <v>0</v>
      </c>
      <c r="H626" s="100">
        <f t="shared" si="31"/>
        <v>0</v>
      </c>
      <c r="I626" s="100">
        <f t="shared" si="31"/>
        <v>0</v>
      </c>
      <c r="J626" s="100">
        <f t="shared" si="31"/>
        <v>0</v>
      </c>
      <c r="K626" s="100">
        <f t="shared" si="31"/>
        <v>0</v>
      </c>
      <c r="L626" s="100">
        <f t="shared" si="31"/>
        <v>0</v>
      </c>
      <c r="M626" s="100">
        <f t="shared" si="31"/>
        <v>0</v>
      </c>
      <c r="N626" s="100">
        <f t="shared" si="31"/>
        <v>0</v>
      </c>
      <c r="O626" s="100">
        <f t="shared" si="31"/>
        <v>0</v>
      </c>
      <c r="P626" s="100">
        <f t="shared" si="31"/>
        <v>0</v>
      </c>
      <c r="Q626" s="100">
        <f t="shared" si="31"/>
        <v>0</v>
      </c>
    </row>
    <row r="627" spans="2:17" ht="27.75" customHeight="1" thickTop="1" thickBot="1" x14ac:dyDescent="0.3">
      <c r="B627" s="85">
        <v>624</v>
      </c>
      <c r="C627" s="46" t="str">
        <f>'PC Despesas'!R5</f>
        <v>5.6.1</v>
      </c>
      <c r="D627" s="47" t="str">
        <f>VLOOKUP(C627,'PC Despesas'!$R$5:$S$103,2,FALSE)</f>
        <v>PUBLICIDADE E PROPAGANDA</v>
      </c>
      <c r="E627" s="63">
        <f>SUMIFS(Jan!$I$5:$I$605,Jan!$U$5:$U$605,"Despesa",Jan!$G$5:$G$605,DRE!$D627)</f>
        <v>0</v>
      </c>
      <c r="F627" s="63">
        <f>SUMIFS(Fev!$I$5:$I$605,Fev!$U$5:$U$605,"Despesa",Fev!$G$5:$G$605,DRE!$D627)</f>
        <v>0</v>
      </c>
      <c r="G627" s="63">
        <f>SUMIFS(Mar!$I$5:$I$605,Mar!$U$5:$U$605,"Despesa",Mar!$G$5:$G$605,DRE!$D627)</f>
        <v>0</v>
      </c>
      <c r="H627" s="63">
        <f>SUMIFS(Abr!$I$5:$I$605,Abr!$U$5:$U$605,"Despesa",Abr!$G$5:$G$605,DRE!$D627)</f>
        <v>0</v>
      </c>
      <c r="I627" s="63">
        <f>SUMIFS(Mai!$I$5:$I$605,Mai!$U$5:$U$605,"Despesa",Mai!$G$5:$G$605,DRE!$D627)</f>
        <v>0</v>
      </c>
      <c r="J627" s="63">
        <f>SUMIFS(Jun!$I$5:$I$605,Jun!$U$5:$U$605,"Despesa",Jun!$G$5:$G$605,DRE!$D627)</f>
        <v>0</v>
      </c>
      <c r="K627" s="63">
        <f>SUMIFS(Jul!$I$5:$I$605,Jul!$U$5:$U$605,"Despesa",Jul!$G$5:$G$605,DRE!$D627)</f>
        <v>0</v>
      </c>
      <c r="L627" s="63">
        <f>SUMIFS(Ago!$I$5:$I$605,Ago!$U$5:$U$605,"Despesa",Ago!$G$5:$G$605,DRE!$D627)</f>
        <v>0</v>
      </c>
      <c r="M627" s="63">
        <f>SUMIFS(Set!$I$5:$I$605,Set!$U$5:$U$605,"Despesa",Set!$G$5:$G$605,DRE!$D627)</f>
        <v>0</v>
      </c>
      <c r="N627" s="63">
        <f>SUMIFS(Out!$I$5:$I$605,Out!$U$5:$U$605,"Despesa",Out!$G$5:$G$605,DRE!$D627)</f>
        <v>0</v>
      </c>
      <c r="O627" s="63">
        <f>SUMIFS(Nov!$I$5:$I$605,Nov!$U$5:$U$605,"Despesa",Nov!$G$5:$G$605,DRE!$D627)</f>
        <v>0</v>
      </c>
      <c r="P627" s="63">
        <f>SUMIFS(Dez!$I$5:$I$605,Dez!$U$5:$U$605,"Despesa",Dez!$G$5:$G$605,DRE!$D627)</f>
        <v>0</v>
      </c>
      <c r="Q627" s="63">
        <f>SUM(E627:P627)</f>
        <v>0</v>
      </c>
    </row>
    <row r="628" spans="2:17" ht="28.5" customHeight="1" thickTop="1" thickBot="1" x14ac:dyDescent="0.3">
      <c r="B628" s="85">
        <v>625</v>
      </c>
      <c r="C628" s="46" t="str">
        <f>'PC Despesas'!R6</f>
        <v>5.6.2</v>
      </c>
      <c r="D628" s="47" t="str">
        <f>VLOOKUP(C628,'PC Despesas'!$R$5:$S$103,2,FALSE)</f>
        <v>-</v>
      </c>
      <c r="E628" s="63">
        <f>SUMIFS(Jan!$I$5:$I$605,Jan!$U$5:$U$605,"Despesa",Jan!$G$5:$G$605,DRE!$D628)</f>
        <v>0</v>
      </c>
      <c r="F628" s="63">
        <f>SUMIFS(Fev!$I$5:$I$605,Fev!$U$5:$U$605,"Despesa",Fev!$G$5:$G$605,DRE!$D628)</f>
        <v>0</v>
      </c>
      <c r="G628" s="63">
        <f>SUMIFS(Mar!$I$5:$I$605,Mar!$U$5:$U$605,"Despesa",Mar!$G$5:$G$605,DRE!$D628)</f>
        <v>0</v>
      </c>
      <c r="H628" s="63">
        <f>SUMIFS(Abr!$I$5:$I$605,Abr!$U$5:$U$605,"Despesa",Abr!$G$5:$G$605,DRE!$D628)</f>
        <v>0</v>
      </c>
      <c r="I628" s="63">
        <f>SUMIFS(Mai!$I$5:$I$605,Mai!$U$5:$U$605,"Despesa",Mai!$G$5:$G$605,DRE!$D628)</f>
        <v>0</v>
      </c>
      <c r="J628" s="63">
        <f>SUMIFS(Jun!$I$5:$I$605,Jun!$U$5:$U$605,"Despesa",Jun!$G$5:$G$605,DRE!$D628)</f>
        <v>0</v>
      </c>
      <c r="K628" s="63">
        <f>SUMIFS(Jul!$I$5:$I$605,Jul!$U$5:$U$605,"Despesa",Jul!$G$5:$G$605,DRE!$D628)</f>
        <v>0</v>
      </c>
      <c r="L628" s="63">
        <f>SUMIFS(Ago!$I$5:$I$605,Ago!$U$5:$U$605,"Despesa",Ago!$G$5:$G$605,DRE!$D628)</f>
        <v>0</v>
      </c>
      <c r="M628" s="63">
        <f>SUMIFS(Set!$I$5:$I$605,Set!$U$5:$U$605,"Despesa",Set!$G$5:$G$605,DRE!$D628)</f>
        <v>0</v>
      </c>
      <c r="N628" s="63">
        <f>SUMIFS(Out!$I$5:$I$605,Out!$U$5:$U$605,"Despesa",Out!$G$5:$G$605,DRE!$D628)</f>
        <v>0</v>
      </c>
      <c r="O628" s="63">
        <f>SUMIFS(Nov!$I$5:$I$605,Nov!$U$5:$U$605,"Despesa",Nov!$G$5:$G$605,DRE!$D628)</f>
        <v>0</v>
      </c>
      <c r="P628" s="63">
        <f>SUMIFS(Dez!$I$5:$I$605,Dez!$U$5:$U$605,"Despesa",Dez!$G$5:$G$605,DRE!$D628)</f>
        <v>0</v>
      </c>
      <c r="Q628" s="63">
        <f t="shared" ref="Q628:Q691" si="32">SUM(E628:P628)</f>
        <v>0</v>
      </c>
    </row>
    <row r="629" spans="2:17" ht="28.5" customHeight="1" thickTop="1" thickBot="1" x14ac:dyDescent="0.3">
      <c r="B629" s="85">
        <v>626</v>
      </c>
      <c r="C629" s="46" t="str">
        <f>'PC Despesas'!R7</f>
        <v>5.6.3</v>
      </c>
      <c r="D629" s="47" t="str">
        <f>VLOOKUP(C629,'PC Despesas'!$R$5:$S$103,2,FALSE)</f>
        <v>-</v>
      </c>
      <c r="E629" s="63">
        <f>SUMIFS(Jan!$I$5:$I$605,Jan!$U$5:$U$605,"Despesa",Jan!$G$5:$G$605,DRE!$D629)</f>
        <v>0</v>
      </c>
      <c r="F629" s="63">
        <f>SUMIFS(Fev!$I$5:$I$605,Fev!$U$5:$U$605,"Despesa",Fev!$G$5:$G$605,DRE!$D629)</f>
        <v>0</v>
      </c>
      <c r="G629" s="63">
        <f>SUMIFS(Mar!$I$5:$I$605,Mar!$U$5:$U$605,"Despesa",Mar!$G$5:$G$605,DRE!$D629)</f>
        <v>0</v>
      </c>
      <c r="H629" s="63">
        <f>SUMIFS(Abr!$I$5:$I$605,Abr!$U$5:$U$605,"Despesa",Abr!$G$5:$G$605,DRE!$D629)</f>
        <v>0</v>
      </c>
      <c r="I629" s="63">
        <f>SUMIFS(Mai!$I$5:$I$605,Mai!$U$5:$U$605,"Despesa",Mai!$G$5:$G$605,DRE!$D629)</f>
        <v>0</v>
      </c>
      <c r="J629" s="63">
        <f>SUMIFS(Jun!$I$5:$I$605,Jun!$U$5:$U$605,"Despesa",Jun!$G$5:$G$605,DRE!$D629)</f>
        <v>0</v>
      </c>
      <c r="K629" s="63">
        <f>SUMIFS(Jul!$I$5:$I$605,Jul!$U$5:$U$605,"Despesa",Jul!$G$5:$G$605,DRE!$D629)</f>
        <v>0</v>
      </c>
      <c r="L629" s="63">
        <f>SUMIFS(Ago!$I$5:$I$605,Ago!$U$5:$U$605,"Despesa",Ago!$G$5:$G$605,DRE!$D629)</f>
        <v>0</v>
      </c>
      <c r="M629" s="63">
        <f>SUMIFS(Set!$I$5:$I$605,Set!$U$5:$U$605,"Despesa",Set!$G$5:$G$605,DRE!$D629)</f>
        <v>0</v>
      </c>
      <c r="N629" s="63">
        <f>SUMIFS(Out!$I$5:$I$605,Out!$U$5:$U$605,"Despesa",Out!$G$5:$G$605,DRE!$D629)</f>
        <v>0</v>
      </c>
      <c r="O629" s="63">
        <f>SUMIFS(Nov!$I$5:$I$605,Nov!$U$5:$U$605,"Despesa",Nov!$G$5:$G$605,DRE!$D629)</f>
        <v>0</v>
      </c>
      <c r="P629" s="63">
        <f>SUMIFS(Dez!$I$5:$I$605,Dez!$U$5:$U$605,"Despesa",Dez!$G$5:$G$605,DRE!$D629)</f>
        <v>0</v>
      </c>
      <c r="Q629" s="63">
        <f t="shared" si="32"/>
        <v>0</v>
      </c>
    </row>
    <row r="630" spans="2:17" ht="28.5" customHeight="1" thickTop="1" thickBot="1" x14ac:dyDescent="0.3">
      <c r="B630" s="85">
        <v>627</v>
      </c>
      <c r="C630" s="46" t="str">
        <f>'PC Despesas'!R8</f>
        <v>5.6.4</v>
      </c>
      <c r="D630" s="47" t="str">
        <f>VLOOKUP(C630,'PC Despesas'!$R$5:$S$103,2,FALSE)</f>
        <v>-</v>
      </c>
      <c r="E630" s="63">
        <f>SUMIFS(Jan!$I$5:$I$605,Jan!$U$5:$U$605,"Despesa",Jan!$G$5:$G$605,DRE!$D630)</f>
        <v>0</v>
      </c>
      <c r="F630" s="63">
        <f>SUMIFS(Fev!$I$5:$I$605,Fev!$U$5:$U$605,"Despesa",Fev!$G$5:$G$605,DRE!$D630)</f>
        <v>0</v>
      </c>
      <c r="G630" s="63">
        <f>SUMIFS(Mar!$I$5:$I$605,Mar!$U$5:$U$605,"Despesa",Mar!$G$5:$G$605,DRE!$D630)</f>
        <v>0</v>
      </c>
      <c r="H630" s="63">
        <f>SUMIFS(Abr!$I$5:$I$605,Abr!$U$5:$U$605,"Despesa",Abr!$G$5:$G$605,DRE!$D630)</f>
        <v>0</v>
      </c>
      <c r="I630" s="63">
        <f>SUMIFS(Mai!$I$5:$I$605,Mai!$U$5:$U$605,"Despesa",Mai!$G$5:$G$605,DRE!$D630)</f>
        <v>0</v>
      </c>
      <c r="J630" s="63">
        <f>SUMIFS(Jun!$I$5:$I$605,Jun!$U$5:$U$605,"Despesa",Jun!$G$5:$G$605,DRE!$D630)</f>
        <v>0</v>
      </c>
      <c r="K630" s="63">
        <f>SUMIFS(Jul!$I$5:$I$605,Jul!$U$5:$U$605,"Despesa",Jul!$G$5:$G$605,DRE!$D630)</f>
        <v>0</v>
      </c>
      <c r="L630" s="63">
        <f>SUMIFS(Ago!$I$5:$I$605,Ago!$U$5:$U$605,"Despesa",Ago!$G$5:$G$605,DRE!$D630)</f>
        <v>0</v>
      </c>
      <c r="M630" s="63">
        <f>SUMIFS(Set!$I$5:$I$605,Set!$U$5:$U$605,"Despesa",Set!$G$5:$G$605,DRE!$D630)</f>
        <v>0</v>
      </c>
      <c r="N630" s="63">
        <f>SUMIFS(Out!$I$5:$I$605,Out!$U$5:$U$605,"Despesa",Out!$G$5:$G$605,DRE!$D630)</f>
        <v>0</v>
      </c>
      <c r="O630" s="63">
        <f>SUMIFS(Nov!$I$5:$I$605,Nov!$U$5:$U$605,"Despesa",Nov!$G$5:$G$605,DRE!$D630)</f>
        <v>0</v>
      </c>
      <c r="P630" s="63">
        <f>SUMIFS(Dez!$I$5:$I$605,Dez!$U$5:$U$605,"Despesa",Dez!$G$5:$G$605,DRE!$D630)</f>
        <v>0</v>
      </c>
      <c r="Q630" s="63">
        <f t="shared" si="32"/>
        <v>0</v>
      </c>
    </row>
    <row r="631" spans="2:17" ht="28.5" customHeight="1" thickTop="1" thickBot="1" x14ac:dyDescent="0.3">
      <c r="B631" s="85">
        <v>628</v>
      </c>
      <c r="C631" s="46" t="str">
        <f>'PC Despesas'!R9</f>
        <v>5.6.5</v>
      </c>
      <c r="D631" s="47" t="str">
        <f>VLOOKUP(C631,'PC Despesas'!$R$5:$S$103,2,FALSE)</f>
        <v>-</v>
      </c>
      <c r="E631" s="63">
        <f>SUMIFS(Jan!$I$5:$I$605,Jan!$U$5:$U$605,"Despesa",Jan!$G$5:$G$605,DRE!$D631)</f>
        <v>0</v>
      </c>
      <c r="F631" s="63">
        <f>SUMIFS(Fev!$I$5:$I$605,Fev!$U$5:$U$605,"Despesa",Fev!$G$5:$G$605,DRE!$D631)</f>
        <v>0</v>
      </c>
      <c r="G631" s="63">
        <f>SUMIFS(Mar!$I$5:$I$605,Mar!$U$5:$U$605,"Despesa",Mar!$G$5:$G$605,DRE!$D631)</f>
        <v>0</v>
      </c>
      <c r="H631" s="63">
        <f>SUMIFS(Abr!$I$5:$I$605,Abr!$U$5:$U$605,"Despesa",Abr!$G$5:$G$605,DRE!$D631)</f>
        <v>0</v>
      </c>
      <c r="I631" s="63">
        <f>SUMIFS(Mai!$I$5:$I$605,Mai!$U$5:$U$605,"Despesa",Mai!$G$5:$G$605,DRE!$D631)</f>
        <v>0</v>
      </c>
      <c r="J631" s="63">
        <f>SUMIFS(Jun!$I$5:$I$605,Jun!$U$5:$U$605,"Despesa",Jun!$G$5:$G$605,DRE!$D631)</f>
        <v>0</v>
      </c>
      <c r="K631" s="63">
        <f>SUMIFS(Jul!$I$5:$I$605,Jul!$U$5:$U$605,"Despesa",Jul!$G$5:$G$605,DRE!$D631)</f>
        <v>0</v>
      </c>
      <c r="L631" s="63">
        <f>SUMIFS(Ago!$I$5:$I$605,Ago!$U$5:$U$605,"Despesa",Ago!$G$5:$G$605,DRE!$D631)</f>
        <v>0</v>
      </c>
      <c r="M631" s="63">
        <f>SUMIFS(Set!$I$5:$I$605,Set!$U$5:$U$605,"Despesa",Set!$G$5:$G$605,DRE!$D631)</f>
        <v>0</v>
      </c>
      <c r="N631" s="63">
        <f>SUMIFS(Out!$I$5:$I$605,Out!$U$5:$U$605,"Despesa",Out!$G$5:$G$605,DRE!$D631)</f>
        <v>0</v>
      </c>
      <c r="O631" s="63">
        <f>SUMIFS(Nov!$I$5:$I$605,Nov!$U$5:$U$605,"Despesa",Nov!$G$5:$G$605,DRE!$D631)</f>
        <v>0</v>
      </c>
      <c r="P631" s="63">
        <f>SUMIFS(Dez!$I$5:$I$605,Dez!$U$5:$U$605,"Despesa",Dez!$G$5:$G$605,DRE!$D631)</f>
        <v>0</v>
      </c>
      <c r="Q631" s="63">
        <f t="shared" si="32"/>
        <v>0</v>
      </c>
    </row>
    <row r="632" spans="2:17" ht="28.5" customHeight="1" thickTop="1" thickBot="1" x14ac:dyDescent="0.3">
      <c r="B632" s="85">
        <v>629</v>
      </c>
      <c r="C632" s="46" t="str">
        <f>'PC Despesas'!R10</f>
        <v>5.6.6</v>
      </c>
      <c r="D632" s="47" t="str">
        <f>VLOOKUP(C632,'PC Despesas'!$R$5:$S$103,2,FALSE)</f>
        <v>-</v>
      </c>
      <c r="E632" s="63">
        <f>SUMIFS(Jan!$I$5:$I$605,Jan!$U$5:$U$605,"Despesa",Jan!$G$5:$G$605,DRE!$D632)</f>
        <v>0</v>
      </c>
      <c r="F632" s="63">
        <f>SUMIFS(Fev!$I$5:$I$605,Fev!$U$5:$U$605,"Despesa",Fev!$G$5:$G$605,DRE!$D632)</f>
        <v>0</v>
      </c>
      <c r="G632" s="63">
        <f>SUMIFS(Mar!$I$5:$I$605,Mar!$U$5:$U$605,"Despesa",Mar!$G$5:$G$605,DRE!$D632)</f>
        <v>0</v>
      </c>
      <c r="H632" s="63">
        <f>SUMIFS(Abr!$I$5:$I$605,Abr!$U$5:$U$605,"Despesa",Abr!$G$5:$G$605,DRE!$D632)</f>
        <v>0</v>
      </c>
      <c r="I632" s="63">
        <f>SUMIFS(Mai!$I$5:$I$605,Mai!$U$5:$U$605,"Despesa",Mai!$G$5:$G$605,DRE!$D632)</f>
        <v>0</v>
      </c>
      <c r="J632" s="63">
        <f>SUMIFS(Jun!$I$5:$I$605,Jun!$U$5:$U$605,"Despesa",Jun!$G$5:$G$605,DRE!$D632)</f>
        <v>0</v>
      </c>
      <c r="K632" s="63">
        <f>SUMIFS(Jul!$I$5:$I$605,Jul!$U$5:$U$605,"Despesa",Jul!$G$5:$G$605,DRE!$D632)</f>
        <v>0</v>
      </c>
      <c r="L632" s="63">
        <f>SUMIFS(Ago!$I$5:$I$605,Ago!$U$5:$U$605,"Despesa",Ago!$G$5:$G$605,DRE!$D632)</f>
        <v>0</v>
      </c>
      <c r="M632" s="63">
        <f>SUMIFS(Set!$I$5:$I$605,Set!$U$5:$U$605,"Despesa",Set!$G$5:$G$605,DRE!$D632)</f>
        <v>0</v>
      </c>
      <c r="N632" s="63">
        <f>SUMIFS(Out!$I$5:$I$605,Out!$U$5:$U$605,"Despesa",Out!$G$5:$G$605,DRE!$D632)</f>
        <v>0</v>
      </c>
      <c r="O632" s="63">
        <f>SUMIFS(Nov!$I$5:$I$605,Nov!$U$5:$U$605,"Despesa",Nov!$G$5:$G$605,DRE!$D632)</f>
        <v>0</v>
      </c>
      <c r="P632" s="63">
        <f>SUMIFS(Dez!$I$5:$I$605,Dez!$U$5:$U$605,"Despesa",Dez!$G$5:$G$605,DRE!$D632)</f>
        <v>0</v>
      </c>
      <c r="Q632" s="63">
        <f t="shared" si="32"/>
        <v>0</v>
      </c>
    </row>
    <row r="633" spans="2:17" ht="28.5" customHeight="1" thickTop="1" thickBot="1" x14ac:dyDescent="0.3">
      <c r="B633" s="85">
        <v>630</v>
      </c>
      <c r="C633" s="46" t="str">
        <f>'PC Despesas'!R11</f>
        <v>5.6.7</v>
      </c>
      <c r="D633" s="47" t="str">
        <f>VLOOKUP(C633,'PC Despesas'!$R$5:$S$103,2,FALSE)</f>
        <v>-</v>
      </c>
      <c r="E633" s="63">
        <f>SUMIFS(Jan!$I$5:$I$605,Jan!$U$5:$U$605,"Despesa",Jan!$G$5:$G$605,DRE!$D633)</f>
        <v>0</v>
      </c>
      <c r="F633" s="63">
        <f>SUMIFS(Fev!$I$5:$I$605,Fev!$U$5:$U$605,"Despesa",Fev!$G$5:$G$605,DRE!$D633)</f>
        <v>0</v>
      </c>
      <c r="G633" s="63">
        <f>SUMIFS(Mar!$I$5:$I$605,Mar!$U$5:$U$605,"Despesa",Mar!$G$5:$G$605,DRE!$D633)</f>
        <v>0</v>
      </c>
      <c r="H633" s="63">
        <f>SUMIFS(Abr!$I$5:$I$605,Abr!$U$5:$U$605,"Despesa",Abr!$G$5:$G$605,DRE!$D633)</f>
        <v>0</v>
      </c>
      <c r="I633" s="63">
        <f>SUMIFS(Mai!$I$5:$I$605,Mai!$U$5:$U$605,"Despesa",Mai!$G$5:$G$605,DRE!$D633)</f>
        <v>0</v>
      </c>
      <c r="J633" s="63">
        <f>SUMIFS(Jun!$I$5:$I$605,Jun!$U$5:$U$605,"Despesa",Jun!$G$5:$G$605,DRE!$D633)</f>
        <v>0</v>
      </c>
      <c r="K633" s="63">
        <f>SUMIFS(Jul!$I$5:$I$605,Jul!$U$5:$U$605,"Despesa",Jul!$G$5:$G$605,DRE!$D633)</f>
        <v>0</v>
      </c>
      <c r="L633" s="63">
        <f>SUMIFS(Ago!$I$5:$I$605,Ago!$U$5:$U$605,"Despesa",Ago!$G$5:$G$605,DRE!$D633)</f>
        <v>0</v>
      </c>
      <c r="M633" s="63">
        <f>SUMIFS(Set!$I$5:$I$605,Set!$U$5:$U$605,"Despesa",Set!$G$5:$G$605,DRE!$D633)</f>
        <v>0</v>
      </c>
      <c r="N633" s="63">
        <f>SUMIFS(Out!$I$5:$I$605,Out!$U$5:$U$605,"Despesa",Out!$G$5:$G$605,DRE!$D633)</f>
        <v>0</v>
      </c>
      <c r="O633" s="63">
        <f>SUMIFS(Nov!$I$5:$I$605,Nov!$U$5:$U$605,"Despesa",Nov!$G$5:$G$605,DRE!$D633)</f>
        <v>0</v>
      </c>
      <c r="P633" s="63">
        <f>SUMIFS(Dez!$I$5:$I$605,Dez!$U$5:$U$605,"Despesa",Dez!$G$5:$G$605,DRE!$D633)</f>
        <v>0</v>
      </c>
      <c r="Q633" s="63">
        <f t="shared" si="32"/>
        <v>0</v>
      </c>
    </row>
    <row r="634" spans="2:17" ht="28.5" customHeight="1" thickTop="1" thickBot="1" x14ac:dyDescent="0.3">
      <c r="B634" s="85">
        <v>631</v>
      </c>
      <c r="C634" s="46" t="str">
        <f>'PC Despesas'!R12</f>
        <v>5.6.8</v>
      </c>
      <c r="D634" s="47" t="str">
        <f>VLOOKUP(C634,'PC Despesas'!$R$5:$S$103,2,FALSE)</f>
        <v>-</v>
      </c>
      <c r="E634" s="63">
        <f>SUMIFS(Jan!$I$5:$I$605,Jan!$U$5:$U$605,"Despesa",Jan!$G$5:$G$605,DRE!$D634)</f>
        <v>0</v>
      </c>
      <c r="F634" s="63">
        <f>SUMIFS(Fev!$I$5:$I$605,Fev!$U$5:$U$605,"Despesa",Fev!$G$5:$G$605,DRE!$D634)</f>
        <v>0</v>
      </c>
      <c r="G634" s="63">
        <f>SUMIFS(Mar!$I$5:$I$605,Mar!$U$5:$U$605,"Despesa",Mar!$G$5:$G$605,DRE!$D634)</f>
        <v>0</v>
      </c>
      <c r="H634" s="63">
        <f>SUMIFS(Abr!$I$5:$I$605,Abr!$U$5:$U$605,"Despesa",Abr!$G$5:$G$605,DRE!$D634)</f>
        <v>0</v>
      </c>
      <c r="I634" s="63">
        <f>SUMIFS(Mai!$I$5:$I$605,Mai!$U$5:$U$605,"Despesa",Mai!$G$5:$G$605,DRE!$D634)</f>
        <v>0</v>
      </c>
      <c r="J634" s="63">
        <f>SUMIFS(Jun!$I$5:$I$605,Jun!$U$5:$U$605,"Despesa",Jun!$G$5:$G$605,DRE!$D634)</f>
        <v>0</v>
      </c>
      <c r="K634" s="63">
        <f>SUMIFS(Jul!$I$5:$I$605,Jul!$U$5:$U$605,"Despesa",Jul!$G$5:$G$605,DRE!$D634)</f>
        <v>0</v>
      </c>
      <c r="L634" s="63">
        <f>SUMIFS(Ago!$I$5:$I$605,Ago!$U$5:$U$605,"Despesa",Ago!$G$5:$G$605,DRE!$D634)</f>
        <v>0</v>
      </c>
      <c r="M634" s="63">
        <f>SUMIFS(Set!$I$5:$I$605,Set!$U$5:$U$605,"Despesa",Set!$G$5:$G$605,DRE!$D634)</f>
        <v>0</v>
      </c>
      <c r="N634" s="63">
        <f>SUMIFS(Out!$I$5:$I$605,Out!$U$5:$U$605,"Despesa",Out!$G$5:$G$605,DRE!$D634)</f>
        <v>0</v>
      </c>
      <c r="O634" s="63">
        <f>SUMIFS(Nov!$I$5:$I$605,Nov!$U$5:$U$605,"Despesa",Nov!$G$5:$G$605,DRE!$D634)</f>
        <v>0</v>
      </c>
      <c r="P634" s="63">
        <f>SUMIFS(Dez!$I$5:$I$605,Dez!$U$5:$U$605,"Despesa",Dez!$G$5:$G$605,DRE!$D634)</f>
        <v>0</v>
      </c>
      <c r="Q634" s="63">
        <f t="shared" si="32"/>
        <v>0</v>
      </c>
    </row>
    <row r="635" spans="2:17" ht="28.5" customHeight="1" thickTop="1" thickBot="1" x14ac:dyDescent="0.3">
      <c r="B635" s="85">
        <v>632</v>
      </c>
      <c r="C635" s="46" t="str">
        <f>'PC Despesas'!R13</f>
        <v>5.6.9</v>
      </c>
      <c r="D635" s="47" t="str">
        <f>VLOOKUP(C635,'PC Despesas'!$R$5:$S$103,2,FALSE)</f>
        <v>-</v>
      </c>
      <c r="E635" s="63">
        <f>SUMIFS(Jan!$I$5:$I$605,Jan!$U$5:$U$605,"Despesa",Jan!$G$5:$G$605,DRE!$D635)</f>
        <v>0</v>
      </c>
      <c r="F635" s="63">
        <f>SUMIFS(Fev!$I$5:$I$605,Fev!$U$5:$U$605,"Despesa",Fev!$G$5:$G$605,DRE!$D635)</f>
        <v>0</v>
      </c>
      <c r="G635" s="63">
        <f>SUMIFS(Mar!$I$5:$I$605,Mar!$U$5:$U$605,"Despesa",Mar!$G$5:$G$605,DRE!$D635)</f>
        <v>0</v>
      </c>
      <c r="H635" s="63">
        <f>SUMIFS(Abr!$I$5:$I$605,Abr!$U$5:$U$605,"Despesa",Abr!$G$5:$G$605,DRE!$D635)</f>
        <v>0</v>
      </c>
      <c r="I635" s="63">
        <f>SUMIFS(Mai!$I$5:$I$605,Mai!$U$5:$U$605,"Despesa",Mai!$G$5:$G$605,DRE!$D635)</f>
        <v>0</v>
      </c>
      <c r="J635" s="63">
        <f>SUMIFS(Jun!$I$5:$I$605,Jun!$U$5:$U$605,"Despesa",Jun!$G$5:$G$605,DRE!$D635)</f>
        <v>0</v>
      </c>
      <c r="K635" s="63">
        <f>SUMIFS(Jul!$I$5:$I$605,Jul!$U$5:$U$605,"Despesa",Jul!$G$5:$G$605,DRE!$D635)</f>
        <v>0</v>
      </c>
      <c r="L635" s="63">
        <f>SUMIFS(Ago!$I$5:$I$605,Ago!$U$5:$U$605,"Despesa",Ago!$G$5:$G$605,DRE!$D635)</f>
        <v>0</v>
      </c>
      <c r="M635" s="63">
        <f>SUMIFS(Set!$I$5:$I$605,Set!$U$5:$U$605,"Despesa",Set!$G$5:$G$605,DRE!$D635)</f>
        <v>0</v>
      </c>
      <c r="N635" s="63">
        <f>SUMIFS(Out!$I$5:$I$605,Out!$U$5:$U$605,"Despesa",Out!$G$5:$G$605,DRE!$D635)</f>
        <v>0</v>
      </c>
      <c r="O635" s="63">
        <f>SUMIFS(Nov!$I$5:$I$605,Nov!$U$5:$U$605,"Despesa",Nov!$G$5:$G$605,DRE!$D635)</f>
        <v>0</v>
      </c>
      <c r="P635" s="63">
        <f>SUMIFS(Dez!$I$5:$I$605,Dez!$U$5:$U$605,"Despesa",Dez!$G$5:$G$605,DRE!$D635)</f>
        <v>0</v>
      </c>
      <c r="Q635" s="63">
        <f t="shared" si="32"/>
        <v>0</v>
      </c>
    </row>
    <row r="636" spans="2:17" ht="28.5" customHeight="1" thickTop="1" thickBot="1" x14ac:dyDescent="0.3">
      <c r="B636" s="85">
        <v>633</v>
      </c>
      <c r="C636" s="46" t="str">
        <f>'PC Despesas'!R14</f>
        <v>5.6.10</v>
      </c>
      <c r="D636" s="47" t="str">
        <f>VLOOKUP(C636,'PC Despesas'!$R$5:$S$103,2,FALSE)</f>
        <v>-</v>
      </c>
      <c r="E636" s="63">
        <f>SUMIFS(Jan!$I$5:$I$605,Jan!$U$5:$U$605,"Despesa",Jan!$G$5:$G$605,DRE!$D636)</f>
        <v>0</v>
      </c>
      <c r="F636" s="63">
        <f>SUMIFS(Fev!$I$5:$I$605,Fev!$U$5:$U$605,"Despesa",Fev!$G$5:$G$605,DRE!$D636)</f>
        <v>0</v>
      </c>
      <c r="G636" s="63">
        <f>SUMIFS(Mar!$I$5:$I$605,Mar!$U$5:$U$605,"Despesa",Mar!$G$5:$G$605,DRE!$D636)</f>
        <v>0</v>
      </c>
      <c r="H636" s="63">
        <f>SUMIFS(Abr!$I$5:$I$605,Abr!$U$5:$U$605,"Despesa",Abr!$G$5:$G$605,DRE!$D636)</f>
        <v>0</v>
      </c>
      <c r="I636" s="63">
        <f>SUMIFS(Mai!$I$5:$I$605,Mai!$U$5:$U$605,"Despesa",Mai!$G$5:$G$605,DRE!$D636)</f>
        <v>0</v>
      </c>
      <c r="J636" s="63">
        <f>SUMIFS(Jun!$I$5:$I$605,Jun!$U$5:$U$605,"Despesa",Jun!$G$5:$G$605,DRE!$D636)</f>
        <v>0</v>
      </c>
      <c r="K636" s="63">
        <f>SUMIFS(Jul!$I$5:$I$605,Jul!$U$5:$U$605,"Despesa",Jul!$G$5:$G$605,DRE!$D636)</f>
        <v>0</v>
      </c>
      <c r="L636" s="63">
        <f>SUMIFS(Ago!$I$5:$I$605,Ago!$U$5:$U$605,"Despesa",Ago!$G$5:$G$605,DRE!$D636)</f>
        <v>0</v>
      </c>
      <c r="M636" s="63">
        <f>SUMIFS(Set!$I$5:$I$605,Set!$U$5:$U$605,"Despesa",Set!$G$5:$G$605,DRE!$D636)</f>
        <v>0</v>
      </c>
      <c r="N636" s="63">
        <f>SUMIFS(Out!$I$5:$I$605,Out!$U$5:$U$605,"Despesa",Out!$G$5:$G$605,DRE!$D636)</f>
        <v>0</v>
      </c>
      <c r="O636" s="63">
        <f>SUMIFS(Nov!$I$5:$I$605,Nov!$U$5:$U$605,"Despesa",Nov!$G$5:$G$605,DRE!$D636)</f>
        <v>0</v>
      </c>
      <c r="P636" s="63">
        <f>SUMIFS(Dez!$I$5:$I$605,Dez!$U$5:$U$605,"Despesa",Dez!$G$5:$G$605,DRE!$D636)</f>
        <v>0</v>
      </c>
      <c r="Q636" s="63">
        <f t="shared" si="32"/>
        <v>0</v>
      </c>
    </row>
    <row r="637" spans="2:17" ht="28.5" customHeight="1" thickTop="1" thickBot="1" x14ac:dyDescent="0.3">
      <c r="B637" s="85">
        <v>634</v>
      </c>
      <c r="C637" s="46" t="str">
        <f>'PC Despesas'!R15</f>
        <v>5.6.11</v>
      </c>
      <c r="D637" s="47" t="str">
        <f>VLOOKUP(C637,'PC Despesas'!$R$5:$S$103,2,FALSE)</f>
        <v>-</v>
      </c>
      <c r="E637" s="63">
        <f>SUMIFS(Jan!$I$5:$I$605,Jan!$U$5:$U$605,"Despesa",Jan!$G$5:$G$605,DRE!$D637)</f>
        <v>0</v>
      </c>
      <c r="F637" s="63">
        <f>SUMIFS(Fev!$I$5:$I$605,Fev!$U$5:$U$605,"Despesa",Fev!$G$5:$G$605,DRE!$D637)</f>
        <v>0</v>
      </c>
      <c r="G637" s="63">
        <f>SUMIFS(Mar!$I$5:$I$605,Mar!$U$5:$U$605,"Despesa",Mar!$G$5:$G$605,DRE!$D637)</f>
        <v>0</v>
      </c>
      <c r="H637" s="63">
        <f>SUMIFS(Abr!$I$5:$I$605,Abr!$U$5:$U$605,"Despesa",Abr!$G$5:$G$605,DRE!$D637)</f>
        <v>0</v>
      </c>
      <c r="I637" s="63">
        <f>SUMIFS(Mai!$I$5:$I$605,Mai!$U$5:$U$605,"Despesa",Mai!$G$5:$G$605,DRE!$D637)</f>
        <v>0</v>
      </c>
      <c r="J637" s="63">
        <f>SUMIFS(Jun!$I$5:$I$605,Jun!$U$5:$U$605,"Despesa",Jun!$G$5:$G$605,DRE!$D637)</f>
        <v>0</v>
      </c>
      <c r="K637" s="63">
        <f>SUMIFS(Jul!$I$5:$I$605,Jul!$U$5:$U$605,"Despesa",Jul!$G$5:$G$605,DRE!$D637)</f>
        <v>0</v>
      </c>
      <c r="L637" s="63">
        <f>SUMIFS(Ago!$I$5:$I$605,Ago!$U$5:$U$605,"Despesa",Ago!$G$5:$G$605,DRE!$D637)</f>
        <v>0</v>
      </c>
      <c r="M637" s="63">
        <f>SUMIFS(Set!$I$5:$I$605,Set!$U$5:$U$605,"Despesa",Set!$G$5:$G$605,DRE!$D637)</f>
        <v>0</v>
      </c>
      <c r="N637" s="63">
        <f>SUMIFS(Out!$I$5:$I$605,Out!$U$5:$U$605,"Despesa",Out!$G$5:$G$605,DRE!$D637)</f>
        <v>0</v>
      </c>
      <c r="O637" s="63">
        <f>SUMIFS(Nov!$I$5:$I$605,Nov!$U$5:$U$605,"Despesa",Nov!$G$5:$G$605,DRE!$D637)</f>
        <v>0</v>
      </c>
      <c r="P637" s="63">
        <f>SUMIFS(Dez!$I$5:$I$605,Dez!$U$5:$U$605,"Despesa",Dez!$G$5:$G$605,DRE!$D637)</f>
        <v>0</v>
      </c>
      <c r="Q637" s="63">
        <f t="shared" si="32"/>
        <v>0</v>
      </c>
    </row>
    <row r="638" spans="2:17" ht="28.5" customHeight="1" thickTop="1" thickBot="1" x14ac:dyDescent="0.3">
      <c r="B638" s="85">
        <v>635</v>
      </c>
      <c r="C638" s="46" t="str">
        <f>'PC Despesas'!R16</f>
        <v>5.6.12</v>
      </c>
      <c r="D638" s="47" t="str">
        <f>VLOOKUP(C638,'PC Despesas'!$R$5:$S$103,2,FALSE)</f>
        <v>-</v>
      </c>
      <c r="E638" s="63">
        <f>SUMIFS(Jan!$I$5:$I$605,Jan!$U$5:$U$605,"Despesa",Jan!$G$5:$G$605,DRE!$D638)</f>
        <v>0</v>
      </c>
      <c r="F638" s="63">
        <f>SUMIFS(Fev!$I$5:$I$605,Fev!$U$5:$U$605,"Despesa",Fev!$G$5:$G$605,DRE!$D638)</f>
        <v>0</v>
      </c>
      <c r="G638" s="63">
        <f>SUMIFS(Mar!$I$5:$I$605,Mar!$U$5:$U$605,"Despesa",Mar!$G$5:$G$605,DRE!$D638)</f>
        <v>0</v>
      </c>
      <c r="H638" s="63">
        <f>SUMIFS(Abr!$I$5:$I$605,Abr!$U$5:$U$605,"Despesa",Abr!$G$5:$G$605,DRE!$D638)</f>
        <v>0</v>
      </c>
      <c r="I638" s="63">
        <f>SUMIFS(Mai!$I$5:$I$605,Mai!$U$5:$U$605,"Despesa",Mai!$G$5:$G$605,DRE!$D638)</f>
        <v>0</v>
      </c>
      <c r="J638" s="63">
        <f>SUMIFS(Jun!$I$5:$I$605,Jun!$U$5:$U$605,"Despesa",Jun!$G$5:$G$605,DRE!$D638)</f>
        <v>0</v>
      </c>
      <c r="K638" s="63">
        <f>SUMIFS(Jul!$I$5:$I$605,Jul!$U$5:$U$605,"Despesa",Jul!$G$5:$G$605,DRE!$D638)</f>
        <v>0</v>
      </c>
      <c r="L638" s="63">
        <f>SUMIFS(Ago!$I$5:$I$605,Ago!$U$5:$U$605,"Despesa",Ago!$G$5:$G$605,DRE!$D638)</f>
        <v>0</v>
      </c>
      <c r="M638" s="63">
        <f>SUMIFS(Set!$I$5:$I$605,Set!$U$5:$U$605,"Despesa",Set!$G$5:$G$605,DRE!$D638)</f>
        <v>0</v>
      </c>
      <c r="N638" s="63">
        <f>SUMIFS(Out!$I$5:$I$605,Out!$U$5:$U$605,"Despesa",Out!$G$5:$G$605,DRE!$D638)</f>
        <v>0</v>
      </c>
      <c r="O638" s="63">
        <f>SUMIFS(Nov!$I$5:$I$605,Nov!$U$5:$U$605,"Despesa",Nov!$G$5:$G$605,DRE!$D638)</f>
        <v>0</v>
      </c>
      <c r="P638" s="63">
        <f>SUMIFS(Dez!$I$5:$I$605,Dez!$U$5:$U$605,"Despesa",Dez!$G$5:$G$605,DRE!$D638)</f>
        <v>0</v>
      </c>
      <c r="Q638" s="63">
        <f t="shared" si="32"/>
        <v>0</v>
      </c>
    </row>
    <row r="639" spans="2:17" ht="28.5" customHeight="1" thickTop="1" thickBot="1" x14ac:dyDescent="0.3">
      <c r="B639" s="85">
        <v>636</v>
      </c>
      <c r="C639" s="46" t="str">
        <f>'PC Despesas'!R17</f>
        <v>5.6.13</v>
      </c>
      <c r="D639" s="47" t="str">
        <f>VLOOKUP(C639,'PC Despesas'!$R$5:$S$103,2,FALSE)</f>
        <v>-</v>
      </c>
      <c r="E639" s="63">
        <f>SUMIFS(Jan!$I$5:$I$605,Jan!$U$5:$U$605,"Despesa",Jan!$G$5:$G$605,DRE!$D639)</f>
        <v>0</v>
      </c>
      <c r="F639" s="63">
        <f>SUMIFS(Fev!$I$5:$I$605,Fev!$U$5:$U$605,"Despesa",Fev!$G$5:$G$605,DRE!$D639)</f>
        <v>0</v>
      </c>
      <c r="G639" s="63">
        <f>SUMIFS(Mar!$I$5:$I$605,Mar!$U$5:$U$605,"Despesa",Mar!$G$5:$G$605,DRE!$D639)</f>
        <v>0</v>
      </c>
      <c r="H639" s="63">
        <f>SUMIFS(Abr!$I$5:$I$605,Abr!$U$5:$U$605,"Despesa",Abr!$G$5:$G$605,DRE!$D639)</f>
        <v>0</v>
      </c>
      <c r="I639" s="63">
        <f>SUMIFS(Mai!$I$5:$I$605,Mai!$U$5:$U$605,"Despesa",Mai!$G$5:$G$605,DRE!$D639)</f>
        <v>0</v>
      </c>
      <c r="J639" s="63">
        <f>SUMIFS(Jun!$I$5:$I$605,Jun!$U$5:$U$605,"Despesa",Jun!$G$5:$G$605,DRE!$D639)</f>
        <v>0</v>
      </c>
      <c r="K639" s="63">
        <f>SUMIFS(Jul!$I$5:$I$605,Jul!$U$5:$U$605,"Despesa",Jul!$G$5:$G$605,DRE!$D639)</f>
        <v>0</v>
      </c>
      <c r="L639" s="63">
        <f>SUMIFS(Ago!$I$5:$I$605,Ago!$U$5:$U$605,"Despesa",Ago!$G$5:$G$605,DRE!$D639)</f>
        <v>0</v>
      </c>
      <c r="M639" s="63">
        <f>SUMIFS(Set!$I$5:$I$605,Set!$U$5:$U$605,"Despesa",Set!$G$5:$G$605,DRE!$D639)</f>
        <v>0</v>
      </c>
      <c r="N639" s="63">
        <f>SUMIFS(Out!$I$5:$I$605,Out!$U$5:$U$605,"Despesa",Out!$G$5:$G$605,DRE!$D639)</f>
        <v>0</v>
      </c>
      <c r="O639" s="63">
        <f>SUMIFS(Nov!$I$5:$I$605,Nov!$U$5:$U$605,"Despesa",Nov!$G$5:$G$605,DRE!$D639)</f>
        <v>0</v>
      </c>
      <c r="P639" s="63">
        <f>SUMIFS(Dez!$I$5:$I$605,Dez!$U$5:$U$605,"Despesa",Dez!$G$5:$G$605,DRE!$D639)</f>
        <v>0</v>
      </c>
      <c r="Q639" s="63">
        <f t="shared" si="32"/>
        <v>0</v>
      </c>
    </row>
    <row r="640" spans="2:17" ht="28.5" customHeight="1" thickTop="1" thickBot="1" x14ac:dyDescent="0.3">
      <c r="B640" s="85">
        <v>637</v>
      </c>
      <c r="C640" s="46" t="str">
        <f>'PC Despesas'!R18</f>
        <v>5.6.14</v>
      </c>
      <c r="D640" s="47" t="str">
        <f>VLOOKUP(C640,'PC Despesas'!$R$5:$S$103,2,FALSE)</f>
        <v>-</v>
      </c>
      <c r="E640" s="63">
        <f>SUMIFS(Jan!$I$5:$I$605,Jan!$U$5:$U$605,"Despesa",Jan!$G$5:$G$605,DRE!$D640)</f>
        <v>0</v>
      </c>
      <c r="F640" s="63">
        <f>SUMIFS(Fev!$I$5:$I$605,Fev!$U$5:$U$605,"Despesa",Fev!$G$5:$G$605,DRE!$D640)</f>
        <v>0</v>
      </c>
      <c r="G640" s="63">
        <f>SUMIFS(Mar!$I$5:$I$605,Mar!$U$5:$U$605,"Despesa",Mar!$G$5:$G$605,DRE!$D640)</f>
        <v>0</v>
      </c>
      <c r="H640" s="63">
        <f>SUMIFS(Abr!$I$5:$I$605,Abr!$U$5:$U$605,"Despesa",Abr!$G$5:$G$605,DRE!$D640)</f>
        <v>0</v>
      </c>
      <c r="I640" s="63">
        <f>SUMIFS(Mai!$I$5:$I$605,Mai!$U$5:$U$605,"Despesa",Mai!$G$5:$G$605,DRE!$D640)</f>
        <v>0</v>
      </c>
      <c r="J640" s="63">
        <f>SUMIFS(Jun!$I$5:$I$605,Jun!$U$5:$U$605,"Despesa",Jun!$G$5:$G$605,DRE!$D640)</f>
        <v>0</v>
      </c>
      <c r="K640" s="63">
        <f>SUMIFS(Jul!$I$5:$I$605,Jul!$U$5:$U$605,"Despesa",Jul!$G$5:$G$605,DRE!$D640)</f>
        <v>0</v>
      </c>
      <c r="L640" s="63">
        <f>SUMIFS(Ago!$I$5:$I$605,Ago!$U$5:$U$605,"Despesa",Ago!$G$5:$G$605,DRE!$D640)</f>
        <v>0</v>
      </c>
      <c r="M640" s="63">
        <f>SUMIFS(Set!$I$5:$I$605,Set!$U$5:$U$605,"Despesa",Set!$G$5:$G$605,DRE!$D640)</f>
        <v>0</v>
      </c>
      <c r="N640" s="63">
        <f>SUMIFS(Out!$I$5:$I$605,Out!$U$5:$U$605,"Despesa",Out!$G$5:$G$605,DRE!$D640)</f>
        <v>0</v>
      </c>
      <c r="O640" s="63">
        <f>SUMIFS(Nov!$I$5:$I$605,Nov!$U$5:$U$605,"Despesa",Nov!$G$5:$G$605,DRE!$D640)</f>
        <v>0</v>
      </c>
      <c r="P640" s="63">
        <f>SUMIFS(Dez!$I$5:$I$605,Dez!$U$5:$U$605,"Despesa",Dez!$G$5:$G$605,DRE!$D640)</f>
        <v>0</v>
      </c>
      <c r="Q640" s="63">
        <f t="shared" si="32"/>
        <v>0</v>
      </c>
    </row>
    <row r="641" spans="2:17" ht="28.5" customHeight="1" thickTop="1" thickBot="1" x14ac:dyDescent="0.3">
      <c r="B641" s="85">
        <v>638</v>
      </c>
      <c r="C641" s="46" t="str">
        <f>'PC Despesas'!R19</f>
        <v>5.6.15</v>
      </c>
      <c r="D641" s="47" t="str">
        <f>VLOOKUP(C641,'PC Despesas'!$R$5:$S$103,2,FALSE)</f>
        <v>-</v>
      </c>
      <c r="E641" s="63">
        <f>SUMIFS(Jan!$I$5:$I$605,Jan!$U$5:$U$605,"Despesa",Jan!$G$5:$G$605,DRE!$D641)</f>
        <v>0</v>
      </c>
      <c r="F641" s="63">
        <f>SUMIFS(Fev!$I$5:$I$605,Fev!$U$5:$U$605,"Despesa",Fev!$G$5:$G$605,DRE!$D641)</f>
        <v>0</v>
      </c>
      <c r="G641" s="63">
        <f>SUMIFS(Mar!$I$5:$I$605,Mar!$U$5:$U$605,"Despesa",Mar!$G$5:$G$605,DRE!$D641)</f>
        <v>0</v>
      </c>
      <c r="H641" s="63">
        <f>SUMIFS(Abr!$I$5:$I$605,Abr!$U$5:$U$605,"Despesa",Abr!$G$5:$G$605,DRE!$D641)</f>
        <v>0</v>
      </c>
      <c r="I641" s="63">
        <f>SUMIFS(Mai!$I$5:$I$605,Mai!$U$5:$U$605,"Despesa",Mai!$G$5:$G$605,DRE!$D641)</f>
        <v>0</v>
      </c>
      <c r="J641" s="63">
        <f>SUMIFS(Jun!$I$5:$I$605,Jun!$U$5:$U$605,"Despesa",Jun!$G$5:$G$605,DRE!$D641)</f>
        <v>0</v>
      </c>
      <c r="K641" s="63">
        <f>SUMIFS(Jul!$I$5:$I$605,Jul!$U$5:$U$605,"Despesa",Jul!$G$5:$G$605,DRE!$D641)</f>
        <v>0</v>
      </c>
      <c r="L641" s="63">
        <f>SUMIFS(Ago!$I$5:$I$605,Ago!$U$5:$U$605,"Despesa",Ago!$G$5:$G$605,DRE!$D641)</f>
        <v>0</v>
      </c>
      <c r="M641" s="63">
        <f>SUMIFS(Set!$I$5:$I$605,Set!$U$5:$U$605,"Despesa",Set!$G$5:$G$605,DRE!$D641)</f>
        <v>0</v>
      </c>
      <c r="N641" s="63">
        <f>SUMIFS(Out!$I$5:$I$605,Out!$U$5:$U$605,"Despesa",Out!$G$5:$G$605,DRE!$D641)</f>
        <v>0</v>
      </c>
      <c r="O641" s="63">
        <f>SUMIFS(Nov!$I$5:$I$605,Nov!$U$5:$U$605,"Despesa",Nov!$G$5:$G$605,DRE!$D641)</f>
        <v>0</v>
      </c>
      <c r="P641" s="63">
        <f>SUMIFS(Dez!$I$5:$I$605,Dez!$U$5:$U$605,"Despesa",Dez!$G$5:$G$605,DRE!$D641)</f>
        <v>0</v>
      </c>
      <c r="Q641" s="63">
        <f t="shared" si="32"/>
        <v>0</v>
      </c>
    </row>
    <row r="642" spans="2:17" ht="28.5" customHeight="1" thickTop="1" thickBot="1" x14ac:dyDescent="0.3">
      <c r="B642" s="85">
        <v>639</v>
      </c>
      <c r="C642" s="46" t="str">
        <f>'PC Despesas'!R20</f>
        <v>5.6.16</v>
      </c>
      <c r="D642" s="47" t="str">
        <f>VLOOKUP(C642,'PC Despesas'!$R$5:$S$103,2,FALSE)</f>
        <v>-</v>
      </c>
      <c r="E642" s="63">
        <f>SUMIFS(Jan!$I$5:$I$605,Jan!$U$5:$U$605,"Despesa",Jan!$G$5:$G$605,DRE!$D642)</f>
        <v>0</v>
      </c>
      <c r="F642" s="63">
        <f>SUMIFS(Fev!$I$5:$I$605,Fev!$U$5:$U$605,"Despesa",Fev!$G$5:$G$605,DRE!$D642)</f>
        <v>0</v>
      </c>
      <c r="G642" s="63">
        <f>SUMIFS(Mar!$I$5:$I$605,Mar!$U$5:$U$605,"Despesa",Mar!$G$5:$G$605,DRE!$D642)</f>
        <v>0</v>
      </c>
      <c r="H642" s="63">
        <f>SUMIFS(Abr!$I$5:$I$605,Abr!$U$5:$U$605,"Despesa",Abr!$G$5:$G$605,DRE!$D642)</f>
        <v>0</v>
      </c>
      <c r="I642" s="63">
        <f>SUMIFS(Mai!$I$5:$I$605,Mai!$U$5:$U$605,"Despesa",Mai!$G$5:$G$605,DRE!$D642)</f>
        <v>0</v>
      </c>
      <c r="J642" s="63">
        <f>SUMIFS(Jun!$I$5:$I$605,Jun!$U$5:$U$605,"Despesa",Jun!$G$5:$G$605,DRE!$D642)</f>
        <v>0</v>
      </c>
      <c r="K642" s="63">
        <f>SUMIFS(Jul!$I$5:$I$605,Jul!$U$5:$U$605,"Despesa",Jul!$G$5:$G$605,DRE!$D642)</f>
        <v>0</v>
      </c>
      <c r="L642" s="63">
        <f>SUMIFS(Ago!$I$5:$I$605,Ago!$U$5:$U$605,"Despesa",Ago!$G$5:$G$605,DRE!$D642)</f>
        <v>0</v>
      </c>
      <c r="M642" s="63">
        <f>SUMIFS(Set!$I$5:$I$605,Set!$U$5:$U$605,"Despesa",Set!$G$5:$G$605,DRE!$D642)</f>
        <v>0</v>
      </c>
      <c r="N642" s="63">
        <f>SUMIFS(Out!$I$5:$I$605,Out!$U$5:$U$605,"Despesa",Out!$G$5:$G$605,DRE!$D642)</f>
        <v>0</v>
      </c>
      <c r="O642" s="63">
        <f>SUMIFS(Nov!$I$5:$I$605,Nov!$U$5:$U$605,"Despesa",Nov!$G$5:$G$605,DRE!$D642)</f>
        <v>0</v>
      </c>
      <c r="P642" s="63">
        <f>SUMIFS(Dez!$I$5:$I$605,Dez!$U$5:$U$605,"Despesa",Dez!$G$5:$G$605,DRE!$D642)</f>
        <v>0</v>
      </c>
      <c r="Q642" s="63">
        <f t="shared" si="32"/>
        <v>0</v>
      </c>
    </row>
    <row r="643" spans="2:17" ht="28.5" customHeight="1" thickTop="1" thickBot="1" x14ac:dyDescent="0.3">
      <c r="B643" s="85">
        <v>640</v>
      </c>
      <c r="C643" s="46" t="str">
        <f>'PC Despesas'!R21</f>
        <v>5.6.17</v>
      </c>
      <c r="D643" s="47" t="str">
        <f>VLOOKUP(C643,'PC Despesas'!$R$5:$S$103,2,FALSE)</f>
        <v>-</v>
      </c>
      <c r="E643" s="63">
        <f>SUMIFS(Jan!$I$5:$I$605,Jan!$U$5:$U$605,"Despesa",Jan!$G$5:$G$605,DRE!$D643)</f>
        <v>0</v>
      </c>
      <c r="F643" s="63">
        <f>SUMIFS(Fev!$I$5:$I$605,Fev!$U$5:$U$605,"Despesa",Fev!$G$5:$G$605,DRE!$D643)</f>
        <v>0</v>
      </c>
      <c r="G643" s="63">
        <f>SUMIFS(Mar!$I$5:$I$605,Mar!$U$5:$U$605,"Despesa",Mar!$G$5:$G$605,DRE!$D643)</f>
        <v>0</v>
      </c>
      <c r="H643" s="63">
        <f>SUMIFS(Abr!$I$5:$I$605,Abr!$U$5:$U$605,"Despesa",Abr!$G$5:$G$605,DRE!$D643)</f>
        <v>0</v>
      </c>
      <c r="I643" s="63">
        <f>SUMIFS(Mai!$I$5:$I$605,Mai!$U$5:$U$605,"Despesa",Mai!$G$5:$G$605,DRE!$D643)</f>
        <v>0</v>
      </c>
      <c r="J643" s="63">
        <f>SUMIFS(Jun!$I$5:$I$605,Jun!$U$5:$U$605,"Despesa",Jun!$G$5:$G$605,DRE!$D643)</f>
        <v>0</v>
      </c>
      <c r="K643" s="63">
        <f>SUMIFS(Jul!$I$5:$I$605,Jul!$U$5:$U$605,"Despesa",Jul!$G$5:$G$605,DRE!$D643)</f>
        <v>0</v>
      </c>
      <c r="L643" s="63">
        <f>SUMIFS(Ago!$I$5:$I$605,Ago!$U$5:$U$605,"Despesa",Ago!$G$5:$G$605,DRE!$D643)</f>
        <v>0</v>
      </c>
      <c r="M643" s="63">
        <f>SUMIFS(Set!$I$5:$I$605,Set!$U$5:$U$605,"Despesa",Set!$G$5:$G$605,DRE!$D643)</f>
        <v>0</v>
      </c>
      <c r="N643" s="63">
        <f>SUMIFS(Out!$I$5:$I$605,Out!$U$5:$U$605,"Despesa",Out!$G$5:$G$605,DRE!$D643)</f>
        <v>0</v>
      </c>
      <c r="O643" s="63">
        <f>SUMIFS(Nov!$I$5:$I$605,Nov!$U$5:$U$605,"Despesa",Nov!$G$5:$G$605,DRE!$D643)</f>
        <v>0</v>
      </c>
      <c r="P643" s="63">
        <f>SUMIFS(Dez!$I$5:$I$605,Dez!$U$5:$U$605,"Despesa",Dez!$G$5:$G$605,DRE!$D643)</f>
        <v>0</v>
      </c>
      <c r="Q643" s="63">
        <f t="shared" si="32"/>
        <v>0</v>
      </c>
    </row>
    <row r="644" spans="2:17" ht="28.5" customHeight="1" thickTop="1" thickBot="1" x14ac:dyDescent="0.3">
      <c r="B644" s="85">
        <v>641</v>
      </c>
      <c r="C644" s="46" t="str">
        <f>'PC Despesas'!R22</f>
        <v>5.6.18</v>
      </c>
      <c r="D644" s="47" t="str">
        <f>VLOOKUP(C644,'PC Despesas'!$R$5:$S$103,2,FALSE)</f>
        <v>-</v>
      </c>
      <c r="E644" s="63">
        <f>SUMIFS(Jan!$I$5:$I$605,Jan!$U$5:$U$605,"Despesa",Jan!$G$5:$G$605,DRE!$D644)</f>
        <v>0</v>
      </c>
      <c r="F644" s="63">
        <f>SUMIFS(Fev!$I$5:$I$605,Fev!$U$5:$U$605,"Despesa",Fev!$G$5:$G$605,DRE!$D644)</f>
        <v>0</v>
      </c>
      <c r="G644" s="63">
        <f>SUMIFS(Mar!$I$5:$I$605,Mar!$U$5:$U$605,"Despesa",Mar!$G$5:$G$605,DRE!$D644)</f>
        <v>0</v>
      </c>
      <c r="H644" s="63">
        <f>SUMIFS(Abr!$I$5:$I$605,Abr!$U$5:$U$605,"Despesa",Abr!$G$5:$G$605,DRE!$D644)</f>
        <v>0</v>
      </c>
      <c r="I644" s="63">
        <f>SUMIFS(Mai!$I$5:$I$605,Mai!$U$5:$U$605,"Despesa",Mai!$G$5:$G$605,DRE!$D644)</f>
        <v>0</v>
      </c>
      <c r="J644" s="63">
        <f>SUMIFS(Jun!$I$5:$I$605,Jun!$U$5:$U$605,"Despesa",Jun!$G$5:$G$605,DRE!$D644)</f>
        <v>0</v>
      </c>
      <c r="K644" s="63">
        <f>SUMIFS(Jul!$I$5:$I$605,Jul!$U$5:$U$605,"Despesa",Jul!$G$5:$G$605,DRE!$D644)</f>
        <v>0</v>
      </c>
      <c r="L644" s="63">
        <f>SUMIFS(Ago!$I$5:$I$605,Ago!$U$5:$U$605,"Despesa",Ago!$G$5:$G$605,DRE!$D644)</f>
        <v>0</v>
      </c>
      <c r="M644" s="63">
        <f>SUMIFS(Set!$I$5:$I$605,Set!$U$5:$U$605,"Despesa",Set!$G$5:$G$605,DRE!$D644)</f>
        <v>0</v>
      </c>
      <c r="N644" s="63">
        <f>SUMIFS(Out!$I$5:$I$605,Out!$U$5:$U$605,"Despesa",Out!$G$5:$G$605,DRE!$D644)</f>
        <v>0</v>
      </c>
      <c r="O644" s="63">
        <f>SUMIFS(Nov!$I$5:$I$605,Nov!$U$5:$U$605,"Despesa",Nov!$G$5:$G$605,DRE!$D644)</f>
        <v>0</v>
      </c>
      <c r="P644" s="63">
        <f>SUMIFS(Dez!$I$5:$I$605,Dez!$U$5:$U$605,"Despesa",Dez!$G$5:$G$605,DRE!$D644)</f>
        <v>0</v>
      </c>
      <c r="Q644" s="63">
        <f t="shared" si="32"/>
        <v>0</v>
      </c>
    </row>
    <row r="645" spans="2:17" ht="28.5" customHeight="1" thickTop="1" thickBot="1" x14ac:dyDescent="0.3">
      <c r="B645" s="85">
        <v>642</v>
      </c>
      <c r="C645" s="46" t="str">
        <f>'PC Despesas'!R23</f>
        <v>5.6.19</v>
      </c>
      <c r="D645" s="47" t="str">
        <f>VLOOKUP(C645,'PC Despesas'!$R$5:$S$103,2,FALSE)</f>
        <v>-</v>
      </c>
      <c r="E645" s="63">
        <f>SUMIFS(Jan!$I$5:$I$605,Jan!$U$5:$U$605,"Despesa",Jan!$G$5:$G$605,DRE!$D645)</f>
        <v>0</v>
      </c>
      <c r="F645" s="63">
        <f>SUMIFS(Fev!$I$5:$I$605,Fev!$U$5:$U$605,"Despesa",Fev!$G$5:$G$605,DRE!$D645)</f>
        <v>0</v>
      </c>
      <c r="G645" s="63">
        <f>SUMIFS(Mar!$I$5:$I$605,Mar!$U$5:$U$605,"Despesa",Mar!$G$5:$G$605,DRE!$D645)</f>
        <v>0</v>
      </c>
      <c r="H645" s="63">
        <f>SUMIFS(Abr!$I$5:$I$605,Abr!$U$5:$U$605,"Despesa",Abr!$G$5:$G$605,DRE!$D645)</f>
        <v>0</v>
      </c>
      <c r="I645" s="63">
        <f>SUMIFS(Mai!$I$5:$I$605,Mai!$U$5:$U$605,"Despesa",Mai!$G$5:$G$605,DRE!$D645)</f>
        <v>0</v>
      </c>
      <c r="J645" s="63">
        <f>SUMIFS(Jun!$I$5:$I$605,Jun!$U$5:$U$605,"Despesa",Jun!$G$5:$G$605,DRE!$D645)</f>
        <v>0</v>
      </c>
      <c r="K645" s="63">
        <f>SUMIFS(Jul!$I$5:$I$605,Jul!$U$5:$U$605,"Despesa",Jul!$G$5:$G$605,DRE!$D645)</f>
        <v>0</v>
      </c>
      <c r="L645" s="63">
        <f>SUMIFS(Ago!$I$5:$I$605,Ago!$U$5:$U$605,"Despesa",Ago!$G$5:$G$605,DRE!$D645)</f>
        <v>0</v>
      </c>
      <c r="M645" s="63">
        <f>SUMIFS(Set!$I$5:$I$605,Set!$U$5:$U$605,"Despesa",Set!$G$5:$G$605,DRE!$D645)</f>
        <v>0</v>
      </c>
      <c r="N645" s="63">
        <f>SUMIFS(Out!$I$5:$I$605,Out!$U$5:$U$605,"Despesa",Out!$G$5:$G$605,DRE!$D645)</f>
        <v>0</v>
      </c>
      <c r="O645" s="63">
        <f>SUMIFS(Nov!$I$5:$I$605,Nov!$U$5:$U$605,"Despesa",Nov!$G$5:$G$605,DRE!$D645)</f>
        <v>0</v>
      </c>
      <c r="P645" s="63">
        <f>SUMIFS(Dez!$I$5:$I$605,Dez!$U$5:$U$605,"Despesa",Dez!$G$5:$G$605,DRE!$D645)</f>
        <v>0</v>
      </c>
      <c r="Q645" s="63">
        <f t="shared" si="32"/>
        <v>0</v>
      </c>
    </row>
    <row r="646" spans="2:17" ht="28.5" customHeight="1" thickTop="1" thickBot="1" x14ac:dyDescent="0.3">
      <c r="B646" s="85">
        <v>643</v>
      </c>
      <c r="C646" s="46" t="str">
        <f>'PC Despesas'!R24</f>
        <v>5.6.20</v>
      </c>
      <c r="D646" s="47" t="str">
        <f>VLOOKUP(C646,'PC Despesas'!$R$5:$S$103,2,FALSE)</f>
        <v>-</v>
      </c>
      <c r="E646" s="63">
        <f>SUMIFS(Jan!$I$5:$I$605,Jan!$U$5:$U$605,"Despesa",Jan!$G$5:$G$605,DRE!$D646)</f>
        <v>0</v>
      </c>
      <c r="F646" s="63">
        <f>SUMIFS(Fev!$I$5:$I$605,Fev!$U$5:$U$605,"Despesa",Fev!$G$5:$G$605,DRE!$D646)</f>
        <v>0</v>
      </c>
      <c r="G646" s="63">
        <f>SUMIFS(Mar!$I$5:$I$605,Mar!$U$5:$U$605,"Despesa",Mar!$G$5:$G$605,DRE!$D646)</f>
        <v>0</v>
      </c>
      <c r="H646" s="63">
        <f>SUMIFS(Abr!$I$5:$I$605,Abr!$U$5:$U$605,"Despesa",Abr!$G$5:$G$605,DRE!$D646)</f>
        <v>0</v>
      </c>
      <c r="I646" s="63">
        <f>SUMIFS(Mai!$I$5:$I$605,Mai!$U$5:$U$605,"Despesa",Mai!$G$5:$G$605,DRE!$D646)</f>
        <v>0</v>
      </c>
      <c r="J646" s="63">
        <f>SUMIFS(Jun!$I$5:$I$605,Jun!$U$5:$U$605,"Despesa",Jun!$G$5:$G$605,DRE!$D646)</f>
        <v>0</v>
      </c>
      <c r="K646" s="63">
        <f>SUMIFS(Jul!$I$5:$I$605,Jul!$U$5:$U$605,"Despesa",Jul!$G$5:$G$605,DRE!$D646)</f>
        <v>0</v>
      </c>
      <c r="L646" s="63">
        <f>SUMIFS(Ago!$I$5:$I$605,Ago!$U$5:$U$605,"Despesa",Ago!$G$5:$G$605,DRE!$D646)</f>
        <v>0</v>
      </c>
      <c r="M646" s="63">
        <f>SUMIFS(Set!$I$5:$I$605,Set!$U$5:$U$605,"Despesa",Set!$G$5:$G$605,DRE!$D646)</f>
        <v>0</v>
      </c>
      <c r="N646" s="63">
        <f>SUMIFS(Out!$I$5:$I$605,Out!$U$5:$U$605,"Despesa",Out!$G$5:$G$605,DRE!$D646)</f>
        <v>0</v>
      </c>
      <c r="O646" s="63">
        <f>SUMIFS(Nov!$I$5:$I$605,Nov!$U$5:$U$605,"Despesa",Nov!$G$5:$G$605,DRE!$D646)</f>
        <v>0</v>
      </c>
      <c r="P646" s="63">
        <f>SUMIFS(Dez!$I$5:$I$605,Dez!$U$5:$U$605,"Despesa",Dez!$G$5:$G$605,DRE!$D646)</f>
        <v>0</v>
      </c>
      <c r="Q646" s="63">
        <f t="shared" si="32"/>
        <v>0</v>
      </c>
    </row>
    <row r="647" spans="2:17" ht="28.5" customHeight="1" thickTop="1" thickBot="1" x14ac:dyDescent="0.3">
      <c r="B647" s="85">
        <v>644</v>
      </c>
      <c r="C647" s="46" t="str">
        <f>'PC Despesas'!R25</f>
        <v>5.6.21</v>
      </c>
      <c r="D647" s="47" t="str">
        <f>VLOOKUP(C647,'PC Despesas'!$R$5:$S$103,2,FALSE)</f>
        <v>-</v>
      </c>
      <c r="E647" s="63">
        <f>SUMIFS(Jan!$I$5:$I$605,Jan!$U$5:$U$605,"Despesa",Jan!$G$5:$G$605,DRE!$D647)</f>
        <v>0</v>
      </c>
      <c r="F647" s="63">
        <f>SUMIFS(Fev!$I$5:$I$605,Fev!$U$5:$U$605,"Despesa",Fev!$G$5:$G$605,DRE!$D647)</f>
        <v>0</v>
      </c>
      <c r="G647" s="63">
        <f>SUMIFS(Mar!$I$5:$I$605,Mar!$U$5:$U$605,"Despesa",Mar!$G$5:$G$605,DRE!$D647)</f>
        <v>0</v>
      </c>
      <c r="H647" s="63">
        <f>SUMIFS(Abr!$I$5:$I$605,Abr!$U$5:$U$605,"Despesa",Abr!$G$5:$G$605,DRE!$D647)</f>
        <v>0</v>
      </c>
      <c r="I647" s="63">
        <f>SUMIFS(Mai!$I$5:$I$605,Mai!$U$5:$U$605,"Despesa",Mai!$G$5:$G$605,DRE!$D647)</f>
        <v>0</v>
      </c>
      <c r="J647" s="63">
        <f>SUMIFS(Jun!$I$5:$I$605,Jun!$U$5:$U$605,"Despesa",Jun!$G$5:$G$605,DRE!$D647)</f>
        <v>0</v>
      </c>
      <c r="K647" s="63">
        <f>SUMIFS(Jul!$I$5:$I$605,Jul!$U$5:$U$605,"Despesa",Jul!$G$5:$G$605,DRE!$D647)</f>
        <v>0</v>
      </c>
      <c r="L647" s="63">
        <f>SUMIFS(Ago!$I$5:$I$605,Ago!$U$5:$U$605,"Despesa",Ago!$G$5:$G$605,DRE!$D647)</f>
        <v>0</v>
      </c>
      <c r="M647" s="63">
        <f>SUMIFS(Set!$I$5:$I$605,Set!$U$5:$U$605,"Despesa",Set!$G$5:$G$605,DRE!$D647)</f>
        <v>0</v>
      </c>
      <c r="N647" s="63">
        <f>SUMIFS(Out!$I$5:$I$605,Out!$U$5:$U$605,"Despesa",Out!$G$5:$G$605,DRE!$D647)</f>
        <v>0</v>
      </c>
      <c r="O647" s="63">
        <f>SUMIFS(Nov!$I$5:$I$605,Nov!$U$5:$U$605,"Despesa",Nov!$G$5:$G$605,DRE!$D647)</f>
        <v>0</v>
      </c>
      <c r="P647" s="63">
        <f>SUMIFS(Dez!$I$5:$I$605,Dez!$U$5:$U$605,"Despesa",Dez!$G$5:$G$605,DRE!$D647)</f>
        <v>0</v>
      </c>
      <c r="Q647" s="63">
        <f t="shared" si="32"/>
        <v>0</v>
      </c>
    </row>
    <row r="648" spans="2:17" ht="28.5" customHeight="1" thickTop="1" thickBot="1" x14ac:dyDescent="0.3">
      <c r="B648" s="85">
        <v>645</v>
      </c>
      <c r="C648" s="46" t="str">
        <f>'PC Despesas'!R26</f>
        <v>5.6.22</v>
      </c>
      <c r="D648" s="47" t="str">
        <f>VLOOKUP(C648,'PC Despesas'!$R$5:$S$103,2,FALSE)</f>
        <v>-</v>
      </c>
      <c r="E648" s="63">
        <f>SUMIFS(Jan!$I$5:$I$605,Jan!$U$5:$U$605,"Despesa",Jan!$G$5:$G$605,DRE!$D648)</f>
        <v>0</v>
      </c>
      <c r="F648" s="63">
        <f>SUMIFS(Fev!$I$5:$I$605,Fev!$U$5:$U$605,"Despesa",Fev!$G$5:$G$605,DRE!$D648)</f>
        <v>0</v>
      </c>
      <c r="G648" s="63">
        <f>SUMIFS(Mar!$I$5:$I$605,Mar!$U$5:$U$605,"Despesa",Mar!$G$5:$G$605,DRE!$D648)</f>
        <v>0</v>
      </c>
      <c r="H648" s="63">
        <f>SUMIFS(Abr!$I$5:$I$605,Abr!$U$5:$U$605,"Despesa",Abr!$G$5:$G$605,DRE!$D648)</f>
        <v>0</v>
      </c>
      <c r="I648" s="63">
        <f>SUMIFS(Mai!$I$5:$I$605,Mai!$U$5:$U$605,"Despesa",Mai!$G$5:$G$605,DRE!$D648)</f>
        <v>0</v>
      </c>
      <c r="J648" s="63">
        <f>SUMIFS(Jun!$I$5:$I$605,Jun!$U$5:$U$605,"Despesa",Jun!$G$5:$G$605,DRE!$D648)</f>
        <v>0</v>
      </c>
      <c r="K648" s="63">
        <f>SUMIFS(Jul!$I$5:$I$605,Jul!$U$5:$U$605,"Despesa",Jul!$G$5:$G$605,DRE!$D648)</f>
        <v>0</v>
      </c>
      <c r="L648" s="63">
        <f>SUMIFS(Ago!$I$5:$I$605,Ago!$U$5:$U$605,"Despesa",Ago!$G$5:$G$605,DRE!$D648)</f>
        <v>0</v>
      </c>
      <c r="M648" s="63">
        <f>SUMIFS(Set!$I$5:$I$605,Set!$U$5:$U$605,"Despesa",Set!$G$5:$G$605,DRE!$D648)</f>
        <v>0</v>
      </c>
      <c r="N648" s="63">
        <f>SUMIFS(Out!$I$5:$I$605,Out!$U$5:$U$605,"Despesa",Out!$G$5:$G$605,DRE!$D648)</f>
        <v>0</v>
      </c>
      <c r="O648" s="63">
        <f>SUMIFS(Nov!$I$5:$I$605,Nov!$U$5:$U$605,"Despesa",Nov!$G$5:$G$605,DRE!$D648)</f>
        <v>0</v>
      </c>
      <c r="P648" s="63">
        <f>SUMIFS(Dez!$I$5:$I$605,Dez!$U$5:$U$605,"Despesa",Dez!$G$5:$G$605,DRE!$D648)</f>
        <v>0</v>
      </c>
      <c r="Q648" s="63">
        <f t="shared" si="32"/>
        <v>0</v>
      </c>
    </row>
    <row r="649" spans="2:17" ht="28.5" customHeight="1" thickTop="1" thickBot="1" x14ac:dyDescent="0.3">
      <c r="B649" s="85">
        <v>646</v>
      </c>
      <c r="C649" s="46" t="str">
        <f>'PC Despesas'!R27</f>
        <v>5.6.23</v>
      </c>
      <c r="D649" s="47" t="str">
        <f>VLOOKUP(C649,'PC Despesas'!$R$5:$S$103,2,FALSE)</f>
        <v>-</v>
      </c>
      <c r="E649" s="63">
        <f>SUMIFS(Jan!$I$5:$I$605,Jan!$U$5:$U$605,"Despesa",Jan!$G$5:$G$605,DRE!$D649)</f>
        <v>0</v>
      </c>
      <c r="F649" s="63">
        <f>SUMIFS(Fev!$I$5:$I$605,Fev!$U$5:$U$605,"Despesa",Fev!$G$5:$G$605,DRE!$D649)</f>
        <v>0</v>
      </c>
      <c r="G649" s="63">
        <f>SUMIFS(Mar!$I$5:$I$605,Mar!$U$5:$U$605,"Despesa",Mar!$G$5:$G$605,DRE!$D649)</f>
        <v>0</v>
      </c>
      <c r="H649" s="63">
        <f>SUMIFS(Abr!$I$5:$I$605,Abr!$U$5:$U$605,"Despesa",Abr!$G$5:$G$605,DRE!$D649)</f>
        <v>0</v>
      </c>
      <c r="I649" s="63">
        <f>SUMIFS(Mai!$I$5:$I$605,Mai!$U$5:$U$605,"Despesa",Mai!$G$5:$G$605,DRE!$D649)</f>
        <v>0</v>
      </c>
      <c r="J649" s="63">
        <f>SUMIFS(Jun!$I$5:$I$605,Jun!$U$5:$U$605,"Despesa",Jun!$G$5:$G$605,DRE!$D649)</f>
        <v>0</v>
      </c>
      <c r="K649" s="63">
        <f>SUMIFS(Jul!$I$5:$I$605,Jul!$U$5:$U$605,"Despesa",Jul!$G$5:$G$605,DRE!$D649)</f>
        <v>0</v>
      </c>
      <c r="L649" s="63">
        <f>SUMIFS(Ago!$I$5:$I$605,Ago!$U$5:$U$605,"Despesa",Ago!$G$5:$G$605,DRE!$D649)</f>
        <v>0</v>
      </c>
      <c r="M649" s="63">
        <f>SUMIFS(Set!$I$5:$I$605,Set!$U$5:$U$605,"Despesa",Set!$G$5:$G$605,DRE!$D649)</f>
        <v>0</v>
      </c>
      <c r="N649" s="63">
        <f>SUMIFS(Out!$I$5:$I$605,Out!$U$5:$U$605,"Despesa",Out!$G$5:$G$605,DRE!$D649)</f>
        <v>0</v>
      </c>
      <c r="O649" s="63">
        <f>SUMIFS(Nov!$I$5:$I$605,Nov!$U$5:$U$605,"Despesa",Nov!$G$5:$G$605,DRE!$D649)</f>
        <v>0</v>
      </c>
      <c r="P649" s="63">
        <f>SUMIFS(Dez!$I$5:$I$605,Dez!$U$5:$U$605,"Despesa",Dez!$G$5:$G$605,DRE!$D649)</f>
        <v>0</v>
      </c>
      <c r="Q649" s="63">
        <f t="shared" si="32"/>
        <v>0</v>
      </c>
    </row>
    <row r="650" spans="2:17" ht="28.5" customHeight="1" thickTop="1" thickBot="1" x14ac:dyDescent="0.3">
      <c r="B650" s="85">
        <v>647</v>
      </c>
      <c r="C650" s="46" t="str">
        <f>'PC Despesas'!R28</f>
        <v>5.6.24</v>
      </c>
      <c r="D650" s="47" t="str">
        <f>VLOOKUP(C650,'PC Despesas'!$R$5:$S$103,2,FALSE)</f>
        <v>-</v>
      </c>
      <c r="E650" s="63">
        <f>SUMIFS(Jan!$I$5:$I$605,Jan!$U$5:$U$605,"Despesa",Jan!$G$5:$G$605,DRE!$D650)</f>
        <v>0</v>
      </c>
      <c r="F650" s="63">
        <f>SUMIFS(Fev!$I$5:$I$605,Fev!$U$5:$U$605,"Despesa",Fev!$G$5:$G$605,DRE!$D650)</f>
        <v>0</v>
      </c>
      <c r="G650" s="63">
        <f>SUMIFS(Mar!$I$5:$I$605,Mar!$U$5:$U$605,"Despesa",Mar!$G$5:$G$605,DRE!$D650)</f>
        <v>0</v>
      </c>
      <c r="H650" s="63">
        <f>SUMIFS(Abr!$I$5:$I$605,Abr!$U$5:$U$605,"Despesa",Abr!$G$5:$G$605,DRE!$D650)</f>
        <v>0</v>
      </c>
      <c r="I650" s="63">
        <f>SUMIFS(Mai!$I$5:$I$605,Mai!$U$5:$U$605,"Despesa",Mai!$G$5:$G$605,DRE!$D650)</f>
        <v>0</v>
      </c>
      <c r="J650" s="63">
        <f>SUMIFS(Jun!$I$5:$I$605,Jun!$U$5:$U$605,"Despesa",Jun!$G$5:$G$605,DRE!$D650)</f>
        <v>0</v>
      </c>
      <c r="K650" s="63">
        <f>SUMIFS(Jul!$I$5:$I$605,Jul!$U$5:$U$605,"Despesa",Jul!$G$5:$G$605,DRE!$D650)</f>
        <v>0</v>
      </c>
      <c r="L650" s="63">
        <f>SUMIFS(Ago!$I$5:$I$605,Ago!$U$5:$U$605,"Despesa",Ago!$G$5:$G$605,DRE!$D650)</f>
        <v>0</v>
      </c>
      <c r="M650" s="63">
        <f>SUMIFS(Set!$I$5:$I$605,Set!$U$5:$U$605,"Despesa",Set!$G$5:$G$605,DRE!$D650)</f>
        <v>0</v>
      </c>
      <c r="N650" s="63">
        <f>SUMIFS(Out!$I$5:$I$605,Out!$U$5:$U$605,"Despesa",Out!$G$5:$G$605,DRE!$D650)</f>
        <v>0</v>
      </c>
      <c r="O650" s="63">
        <f>SUMIFS(Nov!$I$5:$I$605,Nov!$U$5:$U$605,"Despesa",Nov!$G$5:$G$605,DRE!$D650)</f>
        <v>0</v>
      </c>
      <c r="P650" s="63">
        <f>SUMIFS(Dez!$I$5:$I$605,Dez!$U$5:$U$605,"Despesa",Dez!$G$5:$G$605,DRE!$D650)</f>
        <v>0</v>
      </c>
      <c r="Q650" s="63">
        <f t="shared" si="32"/>
        <v>0</v>
      </c>
    </row>
    <row r="651" spans="2:17" ht="28.5" customHeight="1" thickTop="1" thickBot="1" x14ac:dyDescent="0.3">
      <c r="B651" s="85">
        <v>648</v>
      </c>
      <c r="C651" s="46" t="str">
        <f>'PC Despesas'!R29</f>
        <v>5.6.25</v>
      </c>
      <c r="D651" s="47" t="str">
        <f>VLOOKUP(C651,'PC Despesas'!$R$5:$S$103,2,FALSE)</f>
        <v>-</v>
      </c>
      <c r="E651" s="63">
        <f>SUMIFS(Jan!$I$5:$I$605,Jan!$U$5:$U$605,"Despesa",Jan!$G$5:$G$605,DRE!$D651)</f>
        <v>0</v>
      </c>
      <c r="F651" s="63">
        <f>SUMIFS(Fev!$I$5:$I$605,Fev!$U$5:$U$605,"Despesa",Fev!$G$5:$G$605,DRE!$D651)</f>
        <v>0</v>
      </c>
      <c r="G651" s="63">
        <f>SUMIFS(Mar!$I$5:$I$605,Mar!$U$5:$U$605,"Despesa",Mar!$G$5:$G$605,DRE!$D651)</f>
        <v>0</v>
      </c>
      <c r="H651" s="63">
        <f>SUMIFS(Abr!$I$5:$I$605,Abr!$U$5:$U$605,"Despesa",Abr!$G$5:$G$605,DRE!$D651)</f>
        <v>0</v>
      </c>
      <c r="I651" s="63">
        <f>SUMIFS(Mai!$I$5:$I$605,Mai!$U$5:$U$605,"Despesa",Mai!$G$5:$G$605,DRE!$D651)</f>
        <v>0</v>
      </c>
      <c r="J651" s="63">
        <f>SUMIFS(Jun!$I$5:$I$605,Jun!$U$5:$U$605,"Despesa",Jun!$G$5:$G$605,DRE!$D651)</f>
        <v>0</v>
      </c>
      <c r="K651" s="63">
        <f>SUMIFS(Jul!$I$5:$I$605,Jul!$U$5:$U$605,"Despesa",Jul!$G$5:$G$605,DRE!$D651)</f>
        <v>0</v>
      </c>
      <c r="L651" s="63">
        <f>SUMIFS(Ago!$I$5:$I$605,Ago!$U$5:$U$605,"Despesa",Ago!$G$5:$G$605,DRE!$D651)</f>
        <v>0</v>
      </c>
      <c r="M651" s="63">
        <f>SUMIFS(Set!$I$5:$I$605,Set!$U$5:$U$605,"Despesa",Set!$G$5:$G$605,DRE!$D651)</f>
        <v>0</v>
      </c>
      <c r="N651" s="63">
        <f>SUMIFS(Out!$I$5:$I$605,Out!$U$5:$U$605,"Despesa",Out!$G$5:$G$605,DRE!$D651)</f>
        <v>0</v>
      </c>
      <c r="O651" s="63">
        <f>SUMIFS(Nov!$I$5:$I$605,Nov!$U$5:$U$605,"Despesa",Nov!$G$5:$G$605,DRE!$D651)</f>
        <v>0</v>
      </c>
      <c r="P651" s="63">
        <f>SUMIFS(Dez!$I$5:$I$605,Dez!$U$5:$U$605,"Despesa",Dez!$G$5:$G$605,DRE!$D651)</f>
        <v>0</v>
      </c>
      <c r="Q651" s="63">
        <f t="shared" si="32"/>
        <v>0</v>
      </c>
    </row>
    <row r="652" spans="2:17" ht="28.5" customHeight="1" thickTop="1" thickBot="1" x14ac:dyDescent="0.3">
      <c r="B652" s="85">
        <v>649</v>
      </c>
      <c r="C652" s="46" t="str">
        <f>'PC Despesas'!R30</f>
        <v>5.6.26</v>
      </c>
      <c r="D652" s="47" t="str">
        <f>VLOOKUP(C652,'PC Despesas'!$R$5:$S$103,2,FALSE)</f>
        <v>-</v>
      </c>
      <c r="E652" s="63">
        <f>SUMIFS(Jan!$I$5:$I$605,Jan!$U$5:$U$605,"Despesa",Jan!$G$5:$G$605,DRE!$D652)</f>
        <v>0</v>
      </c>
      <c r="F652" s="63">
        <f>SUMIFS(Fev!$I$5:$I$605,Fev!$U$5:$U$605,"Despesa",Fev!$G$5:$G$605,DRE!$D652)</f>
        <v>0</v>
      </c>
      <c r="G652" s="63">
        <f>SUMIFS(Mar!$I$5:$I$605,Mar!$U$5:$U$605,"Despesa",Mar!$G$5:$G$605,DRE!$D652)</f>
        <v>0</v>
      </c>
      <c r="H652" s="63">
        <f>SUMIFS(Abr!$I$5:$I$605,Abr!$U$5:$U$605,"Despesa",Abr!$G$5:$G$605,DRE!$D652)</f>
        <v>0</v>
      </c>
      <c r="I652" s="63">
        <f>SUMIFS(Mai!$I$5:$I$605,Mai!$U$5:$U$605,"Despesa",Mai!$G$5:$G$605,DRE!$D652)</f>
        <v>0</v>
      </c>
      <c r="J652" s="63">
        <f>SUMIFS(Jun!$I$5:$I$605,Jun!$U$5:$U$605,"Despesa",Jun!$G$5:$G$605,DRE!$D652)</f>
        <v>0</v>
      </c>
      <c r="K652" s="63">
        <f>SUMIFS(Jul!$I$5:$I$605,Jul!$U$5:$U$605,"Despesa",Jul!$G$5:$G$605,DRE!$D652)</f>
        <v>0</v>
      </c>
      <c r="L652" s="63">
        <f>SUMIFS(Ago!$I$5:$I$605,Ago!$U$5:$U$605,"Despesa",Ago!$G$5:$G$605,DRE!$D652)</f>
        <v>0</v>
      </c>
      <c r="M652" s="63">
        <f>SUMIFS(Set!$I$5:$I$605,Set!$U$5:$U$605,"Despesa",Set!$G$5:$G$605,DRE!$D652)</f>
        <v>0</v>
      </c>
      <c r="N652" s="63">
        <f>SUMIFS(Out!$I$5:$I$605,Out!$U$5:$U$605,"Despesa",Out!$G$5:$G$605,DRE!$D652)</f>
        <v>0</v>
      </c>
      <c r="O652" s="63">
        <f>SUMIFS(Nov!$I$5:$I$605,Nov!$U$5:$U$605,"Despesa",Nov!$G$5:$G$605,DRE!$D652)</f>
        <v>0</v>
      </c>
      <c r="P652" s="63">
        <f>SUMIFS(Dez!$I$5:$I$605,Dez!$U$5:$U$605,"Despesa",Dez!$G$5:$G$605,DRE!$D652)</f>
        <v>0</v>
      </c>
      <c r="Q652" s="63">
        <f t="shared" si="32"/>
        <v>0</v>
      </c>
    </row>
    <row r="653" spans="2:17" ht="28.5" customHeight="1" thickTop="1" thickBot="1" x14ac:dyDescent="0.3">
      <c r="B653" s="85">
        <v>650</v>
      </c>
      <c r="C653" s="46" t="str">
        <f>'PC Despesas'!R31</f>
        <v>5.6.27</v>
      </c>
      <c r="D653" s="47" t="str">
        <f>VLOOKUP(C653,'PC Despesas'!$R$5:$S$103,2,FALSE)</f>
        <v>-</v>
      </c>
      <c r="E653" s="63">
        <f>SUMIFS(Jan!$I$5:$I$605,Jan!$U$5:$U$605,"Despesa",Jan!$G$5:$G$605,DRE!$D653)</f>
        <v>0</v>
      </c>
      <c r="F653" s="63">
        <f>SUMIFS(Fev!$I$5:$I$605,Fev!$U$5:$U$605,"Despesa",Fev!$G$5:$G$605,DRE!$D653)</f>
        <v>0</v>
      </c>
      <c r="G653" s="63">
        <f>SUMIFS(Mar!$I$5:$I$605,Mar!$U$5:$U$605,"Despesa",Mar!$G$5:$G$605,DRE!$D653)</f>
        <v>0</v>
      </c>
      <c r="H653" s="63">
        <f>SUMIFS(Abr!$I$5:$I$605,Abr!$U$5:$U$605,"Despesa",Abr!$G$5:$G$605,DRE!$D653)</f>
        <v>0</v>
      </c>
      <c r="I653" s="63">
        <f>SUMIFS(Mai!$I$5:$I$605,Mai!$U$5:$U$605,"Despesa",Mai!$G$5:$G$605,DRE!$D653)</f>
        <v>0</v>
      </c>
      <c r="J653" s="63">
        <f>SUMIFS(Jun!$I$5:$I$605,Jun!$U$5:$U$605,"Despesa",Jun!$G$5:$G$605,DRE!$D653)</f>
        <v>0</v>
      </c>
      <c r="K653" s="63">
        <f>SUMIFS(Jul!$I$5:$I$605,Jul!$U$5:$U$605,"Despesa",Jul!$G$5:$G$605,DRE!$D653)</f>
        <v>0</v>
      </c>
      <c r="L653" s="63">
        <f>SUMIFS(Ago!$I$5:$I$605,Ago!$U$5:$U$605,"Despesa",Ago!$G$5:$G$605,DRE!$D653)</f>
        <v>0</v>
      </c>
      <c r="M653" s="63">
        <f>SUMIFS(Set!$I$5:$I$605,Set!$U$5:$U$605,"Despesa",Set!$G$5:$G$605,DRE!$D653)</f>
        <v>0</v>
      </c>
      <c r="N653" s="63">
        <f>SUMIFS(Out!$I$5:$I$605,Out!$U$5:$U$605,"Despesa",Out!$G$5:$G$605,DRE!$D653)</f>
        <v>0</v>
      </c>
      <c r="O653" s="63">
        <f>SUMIFS(Nov!$I$5:$I$605,Nov!$U$5:$U$605,"Despesa",Nov!$G$5:$G$605,DRE!$D653)</f>
        <v>0</v>
      </c>
      <c r="P653" s="63">
        <f>SUMIFS(Dez!$I$5:$I$605,Dez!$U$5:$U$605,"Despesa",Dez!$G$5:$G$605,DRE!$D653)</f>
        <v>0</v>
      </c>
      <c r="Q653" s="63">
        <f t="shared" si="32"/>
        <v>0</v>
      </c>
    </row>
    <row r="654" spans="2:17" ht="28.5" customHeight="1" thickTop="1" thickBot="1" x14ac:dyDescent="0.3">
      <c r="B654" s="85">
        <v>651</v>
      </c>
      <c r="C654" s="46" t="str">
        <f>'PC Despesas'!R32</f>
        <v>5.6.28</v>
      </c>
      <c r="D654" s="47" t="str">
        <f>VLOOKUP(C654,'PC Despesas'!$R$5:$S$103,2,FALSE)</f>
        <v>-</v>
      </c>
      <c r="E654" s="63">
        <f>SUMIFS(Jan!$I$5:$I$605,Jan!$U$5:$U$605,"Despesa",Jan!$G$5:$G$605,DRE!$D654)</f>
        <v>0</v>
      </c>
      <c r="F654" s="63">
        <f>SUMIFS(Fev!$I$5:$I$605,Fev!$U$5:$U$605,"Despesa",Fev!$G$5:$G$605,DRE!$D654)</f>
        <v>0</v>
      </c>
      <c r="G654" s="63">
        <f>SUMIFS(Mar!$I$5:$I$605,Mar!$U$5:$U$605,"Despesa",Mar!$G$5:$G$605,DRE!$D654)</f>
        <v>0</v>
      </c>
      <c r="H654" s="63">
        <f>SUMIFS(Abr!$I$5:$I$605,Abr!$U$5:$U$605,"Despesa",Abr!$G$5:$G$605,DRE!$D654)</f>
        <v>0</v>
      </c>
      <c r="I654" s="63">
        <f>SUMIFS(Mai!$I$5:$I$605,Mai!$U$5:$U$605,"Despesa",Mai!$G$5:$G$605,DRE!$D654)</f>
        <v>0</v>
      </c>
      <c r="J654" s="63">
        <f>SUMIFS(Jun!$I$5:$I$605,Jun!$U$5:$U$605,"Despesa",Jun!$G$5:$G$605,DRE!$D654)</f>
        <v>0</v>
      </c>
      <c r="K654" s="63">
        <f>SUMIFS(Jul!$I$5:$I$605,Jul!$U$5:$U$605,"Despesa",Jul!$G$5:$G$605,DRE!$D654)</f>
        <v>0</v>
      </c>
      <c r="L654" s="63">
        <f>SUMIFS(Ago!$I$5:$I$605,Ago!$U$5:$U$605,"Despesa",Ago!$G$5:$G$605,DRE!$D654)</f>
        <v>0</v>
      </c>
      <c r="M654" s="63">
        <f>SUMIFS(Set!$I$5:$I$605,Set!$U$5:$U$605,"Despesa",Set!$G$5:$G$605,DRE!$D654)</f>
        <v>0</v>
      </c>
      <c r="N654" s="63">
        <f>SUMIFS(Out!$I$5:$I$605,Out!$U$5:$U$605,"Despesa",Out!$G$5:$G$605,DRE!$D654)</f>
        <v>0</v>
      </c>
      <c r="O654" s="63">
        <f>SUMIFS(Nov!$I$5:$I$605,Nov!$U$5:$U$605,"Despesa",Nov!$G$5:$G$605,DRE!$D654)</f>
        <v>0</v>
      </c>
      <c r="P654" s="63">
        <f>SUMIFS(Dez!$I$5:$I$605,Dez!$U$5:$U$605,"Despesa",Dez!$G$5:$G$605,DRE!$D654)</f>
        <v>0</v>
      </c>
      <c r="Q654" s="63">
        <f t="shared" si="32"/>
        <v>0</v>
      </c>
    </row>
    <row r="655" spans="2:17" ht="28.5" customHeight="1" thickTop="1" thickBot="1" x14ac:dyDescent="0.3">
      <c r="B655" s="85">
        <v>652</v>
      </c>
      <c r="C655" s="46" t="str">
        <f>'PC Despesas'!R33</f>
        <v>5.6.29</v>
      </c>
      <c r="D655" s="47" t="str">
        <f>VLOOKUP(C655,'PC Despesas'!$R$5:$S$103,2,FALSE)</f>
        <v>-</v>
      </c>
      <c r="E655" s="63">
        <f>SUMIFS(Jan!$I$5:$I$605,Jan!$U$5:$U$605,"Despesa",Jan!$G$5:$G$605,DRE!$D655)</f>
        <v>0</v>
      </c>
      <c r="F655" s="63">
        <f>SUMIFS(Fev!$I$5:$I$605,Fev!$U$5:$U$605,"Despesa",Fev!$G$5:$G$605,DRE!$D655)</f>
        <v>0</v>
      </c>
      <c r="G655" s="63">
        <f>SUMIFS(Mar!$I$5:$I$605,Mar!$U$5:$U$605,"Despesa",Mar!$G$5:$G$605,DRE!$D655)</f>
        <v>0</v>
      </c>
      <c r="H655" s="63">
        <f>SUMIFS(Abr!$I$5:$I$605,Abr!$U$5:$U$605,"Despesa",Abr!$G$5:$G$605,DRE!$D655)</f>
        <v>0</v>
      </c>
      <c r="I655" s="63">
        <f>SUMIFS(Mai!$I$5:$I$605,Mai!$U$5:$U$605,"Despesa",Mai!$G$5:$G$605,DRE!$D655)</f>
        <v>0</v>
      </c>
      <c r="J655" s="63">
        <f>SUMIFS(Jun!$I$5:$I$605,Jun!$U$5:$U$605,"Despesa",Jun!$G$5:$G$605,DRE!$D655)</f>
        <v>0</v>
      </c>
      <c r="K655" s="63">
        <f>SUMIFS(Jul!$I$5:$I$605,Jul!$U$5:$U$605,"Despesa",Jul!$G$5:$G$605,DRE!$D655)</f>
        <v>0</v>
      </c>
      <c r="L655" s="63">
        <f>SUMIFS(Ago!$I$5:$I$605,Ago!$U$5:$U$605,"Despesa",Ago!$G$5:$G$605,DRE!$D655)</f>
        <v>0</v>
      </c>
      <c r="M655" s="63">
        <f>SUMIFS(Set!$I$5:$I$605,Set!$U$5:$U$605,"Despesa",Set!$G$5:$G$605,DRE!$D655)</f>
        <v>0</v>
      </c>
      <c r="N655" s="63">
        <f>SUMIFS(Out!$I$5:$I$605,Out!$U$5:$U$605,"Despesa",Out!$G$5:$G$605,DRE!$D655)</f>
        <v>0</v>
      </c>
      <c r="O655" s="63">
        <f>SUMIFS(Nov!$I$5:$I$605,Nov!$U$5:$U$605,"Despesa",Nov!$G$5:$G$605,DRE!$D655)</f>
        <v>0</v>
      </c>
      <c r="P655" s="63">
        <f>SUMIFS(Dez!$I$5:$I$605,Dez!$U$5:$U$605,"Despesa",Dez!$G$5:$G$605,DRE!$D655)</f>
        <v>0</v>
      </c>
      <c r="Q655" s="63">
        <f t="shared" si="32"/>
        <v>0</v>
      </c>
    </row>
    <row r="656" spans="2:17" ht="28.5" customHeight="1" thickTop="1" thickBot="1" x14ac:dyDescent="0.3">
      <c r="B656" s="85">
        <v>653</v>
      </c>
      <c r="C656" s="46" t="str">
        <f>'PC Despesas'!R34</f>
        <v>5.6.30</v>
      </c>
      <c r="D656" s="47" t="str">
        <f>VLOOKUP(C656,'PC Despesas'!$R$5:$S$103,2,FALSE)</f>
        <v>-</v>
      </c>
      <c r="E656" s="63">
        <f>SUMIFS(Jan!$I$5:$I$605,Jan!$U$5:$U$605,"Despesa",Jan!$G$5:$G$605,DRE!$D656)</f>
        <v>0</v>
      </c>
      <c r="F656" s="63">
        <f>SUMIFS(Fev!$I$5:$I$605,Fev!$U$5:$U$605,"Despesa",Fev!$G$5:$G$605,DRE!$D656)</f>
        <v>0</v>
      </c>
      <c r="G656" s="63">
        <f>SUMIFS(Mar!$I$5:$I$605,Mar!$U$5:$U$605,"Despesa",Mar!$G$5:$G$605,DRE!$D656)</f>
        <v>0</v>
      </c>
      <c r="H656" s="63">
        <f>SUMIFS(Abr!$I$5:$I$605,Abr!$U$5:$U$605,"Despesa",Abr!$G$5:$G$605,DRE!$D656)</f>
        <v>0</v>
      </c>
      <c r="I656" s="63">
        <f>SUMIFS(Mai!$I$5:$I$605,Mai!$U$5:$U$605,"Despesa",Mai!$G$5:$G$605,DRE!$D656)</f>
        <v>0</v>
      </c>
      <c r="J656" s="63">
        <f>SUMIFS(Jun!$I$5:$I$605,Jun!$U$5:$U$605,"Despesa",Jun!$G$5:$G$605,DRE!$D656)</f>
        <v>0</v>
      </c>
      <c r="K656" s="63">
        <f>SUMIFS(Jul!$I$5:$I$605,Jul!$U$5:$U$605,"Despesa",Jul!$G$5:$G$605,DRE!$D656)</f>
        <v>0</v>
      </c>
      <c r="L656" s="63">
        <f>SUMIFS(Ago!$I$5:$I$605,Ago!$U$5:$U$605,"Despesa",Ago!$G$5:$G$605,DRE!$D656)</f>
        <v>0</v>
      </c>
      <c r="M656" s="63">
        <f>SUMIFS(Set!$I$5:$I$605,Set!$U$5:$U$605,"Despesa",Set!$G$5:$G$605,DRE!$D656)</f>
        <v>0</v>
      </c>
      <c r="N656" s="63">
        <f>SUMIFS(Out!$I$5:$I$605,Out!$U$5:$U$605,"Despesa",Out!$G$5:$G$605,DRE!$D656)</f>
        <v>0</v>
      </c>
      <c r="O656" s="63">
        <f>SUMIFS(Nov!$I$5:$I$605,Nov!$U$5:$U$605,"Despesa",Nov!$G$5:$G$605,DRE!$D656)</f>
        <v>0</v>
      </c>
      <c r="P656" s="63">
        <f>SUMIFS(Dez!$I$5:$I$605,Dez!$U$5:$U$605,"Despesa",Dez!$G$5:$G$605,DRE!$D656)</f>
        <v>0</v>
      </c>
      <c r="Q656" s="63">
        <f t="shared" si="32"/>
        <v>0</v>
      </c>
    </row>
    <row r="657" spans="2:17" ht="28.5" customHeight="1" thickTop="1" thickBot="1" x14ac:dyDescent="0.3">
      <c r="B657" s="85">
        <v>654</v>
      </c>
      <c r="C657" s="46" t="str">
        <f>'PC Despesas'!R35</f>
        <v>5.6.31</v>
      </c>
      <c r="D657" s="47" t="str">
        <f>VLOOKUP(C657,'PC Despesas'!$R$5:$S$103,2,FALSE)</f>
        <v>-</v>
      </c>
      <c r="E657" s="63">
        <f>SUMIFS(Jan!$I$5:$I$605,Jan!$U$5:$U$605,"Despesa",Jan!$G$5:$G$605,DRE!$D657)</f>
        <v>0</v>
      </c>
      <c r="F657" s="63">
        <f>SUMIFS(Fev!$I$5:$I$605,Fev!$U$5:$U$605,"Despesa",Fev!$G$5:$G$605,DRE!$D657)</f>
        <v>0</v>
      </c>
      <c r="G657" s="63">
        <f>SUMIFS(Mar!$I$5:$I$605,Mar!$U$5:$U$605,"Despesa",Mar!$G$5:$G$605,DRE!$D657)</f>
        <v>0</v>
      </c>
      <c r="H657" s="63">
        <f>SUMIFS(Abr!$I$5:$I$605,Abr!$U$5:$U$605,"Despesa",Abr!$G$5:$G$605,DRE!$D657)</f>
        <v>0</v>
      </c>
      <c r="I657" s="63">
        <f>SUMIFS(Mai!$I$5:$I$605,Mai!$U$5:$U$605,"Despesa",Mai!$G$5:$G$605,DRE!$D657)</f>
        <v>0</v>
      </c>
      <c r="J657" s="63">
        <f>SUMIFS(Jun!$I$5:$I$605,Jun!$U$5:$U$605,"Despesa",Jun!$G$5:$G$605,DRE!$D657)</f>
        <v>0</v>
      </c>
      <c r="K657" s="63">
        <f>SUMIFS(Jul!$I$5:$I$605,Jul!$U$5:$U$605,"Despesa",Jul!$G$5:$G$605,DRE!$D657)</f>
        <v>0</v>
      </c>
      <c r="L657" s="63">
        <f>SUMIFS(Ago!$I$5:$I$605,Ago!$U$5:$U$605,"Despesa",Ago!$G$5:$G$605,DRE!$D657)</f>
        <v>0</v>
      </c>
      <c r="M657" s="63">
        <f>SUMIFS(Set!$I$5:$I$605,Set!$U$5:$U$605,"Despesa",Set!$G$5:$G$605,DRE!$D657)</f>
        <v>0</v>
      </c>
      <c r="N657" s="63">
        <f>SUMIFS(Out!$I$5:$I$605,Out!$U$5:$U$605,"Despesa",Out!$G$5:$G$605,DRE!$D657)</f>
        <v>0</v>
      </c>
      <c r="O657" s="63">
        <f>SUMIFS(Nov!$I$5:$I$605,Nov!$U$5:$U$605,"Despesa",Nov!$G$5:$G$605,DRE!$D657)</f>
        <v>0</v>
      </c>
      <c r="P657" s="63">
        <f>SUMIFS(Dez!$I$5:$I$605,Dez!$U$5:$U$605,"Despesa",Dez!$G$5:$G$605,DRE!$D657)</f>
        <v>0</v>
      </c>
      <c r="Q657" s="63">
        <f t="shared" si="32"/>
        <v>0</v>
      </c>
    </row>
    <row r="658" spans="2:17" ht="28.5" customHeight="1" thickTop="1" thickBot="1" x14ac:dyDescent="0.3">
      <c r="B658" s="85">
        <v>655</v>
      </c>
      <c r="C658" s="46" t="str">
        <f>'PC Despesas'!R36</f>
        <v>5.6.32</v>
      </c>
      <c r="D658" s="47" t="str">
        <f>VLOOKUP(C658,'PC Despesas'!$R$5:$S$103,2,FALSE)</f>
        <v>-</v>
      </c>
      <c r="E658" s="63">
        <f>SUMIFS(Jan!$I$5:$I$605,Jan!$U$5:$U$605,"Despesa",Jan!$G$5:$G$605,DRE!$D658)</f>
        <v>0</v>
      </c>
      <c r="F658" s="63">
        <f>SUMIFS(Fev!$I$5:$I$605,Fev!$U$5:$U$605,"Despesa",Fev!$G$5:$G$605,DRE!$D658)</f>
        <v>0</v>
      </c>
      <c r="G658" s="63">
        <f>SUMIFS(Mar!$I$5:$I$605,Mar!$U$5:$U$605,"Despesa",Mar!$G$5:$G$605,DRE!$D658)</f>
        <v>0</v>
      </c>
      <c r="H658" s="63">
        <f>SUMIFS(Abr!$I$5:$I$605,Abr!$U$5:$U$605,"Despesa",Abr!$G$5:$G$605,DRE!$D658)</f>
        <v>0</v>
      </c>
      <c r="I658" s="63">
        <f>SUMIFS(Mai!$I$5:$I$605,Mai!$U$5:$U$605,"Despesa",Mai!$G$5:$G$605,DRE!$D658)</f>
        <v>0</v>
      </c>
      <c r="J658" s="63">
        <f>SUMIFS(Jun!$I$5:$I$605,Jun!$U$5:$U$605,"Despesa",Jun!$G$5:$G$605,DRE!$D658)</f>
        <v>0</v>
      </c>
      <c r="K658" s="63">
        <f>SUMIFS(Jul!$I$5:$I$605,Jul!$U$5:$U$605,"Despesa",Jul!$G$5:$G$605,DRE!$D658)</f>
        <v>0</v>
      </c>
      <c r="L658" s="63">
        <f>SUMIFS(Ago!$I$5:$I$605,Ago!$U$5:$U$605,"Despesa",Ago!$G$5:$G$605,DRE!$D658)</f>
        <v>0</v>
      </c>
      <c r="M658" s="63">
        <f>SUMIFS(Set!$I$5:$I$605,Set!$U$5:$U$605,"Despesa",Set!$G$5:$G$605,DRE!$D658)</f>
        <v>0</v>
      </c>
      <c r="N658" s="63">
        <f>SUMIFS(Out!$I$5:$I$605,Out!$U$5:$U$605,"Despesa",Out!$G$5:$G$605,DRE!$D658)</f>
        <v>0</v>
      </c>
      <c r="O658" s="63">
        <f>SUMIFS(Nov!$I$5:$I$605,Nov!$U$5:$U$605,"Despesa",Nov!$G$5:$G$605,DRE!$D658)</f>
        <v>0</v>
      </c>
      <c r="P658" s="63">
        <f>SUMIFS(Dez!$I$5:$I$605,Dez!$U$5:$U$605,"Despesa",Dez!$G$5:$G$605,DRE!$D658)</f>
        <v>0</v>
      </c>
      <c r="Q658" s="63">
        <f t="shared" si="32"/>
        <v>0</v>
      </c>
    </row>
    <row r="659" spans="2:17" ht="28.5" customHeight="1" thickTop="1" thickBot="1" x14ac:dyDescent="0.3">
      <c r="B659" s="85">
        <v>656</v>
      </c>
      <c r="C659" s="46" t="str">
        <f>'PC Despesas'!R37</f>
        <v>5.6.33</v>
      </c>
      <c r="D659" s="47" t="str">
        <f>VLOOKUP(C659,'PC Despesas'!$R$5:$S$103,2,FALSE)</f>
        <v>-</v>
      </c>
      <c r="E659" s="63">
        <f>SUMIFS(Jan!$I$5:$I$605,Jan!$U$5:$U$605,"Despesa",Jan!$G$5:$G$605,DRE!$D659)</f>
        <v>0</v>
      </c>
      <c r="F659" s="63">
        <f>SUMIFS(Fev!$I$5:$I$605,Fev!$U$5:$U$605,"Despesa",Fev!$G$5:$G$605,DRE!$D659)</f>
        <v>0</v>
      </c>
      <c r="G659" s="63">
        <f>SUMIFS(Mar!$I$5:$I$605,Mar!$U$5:$U$605,"Despesa",Mar!$G$5:$G$605,DRE!$D659)</f>
        <v>0</v>
      </c>
      <c r="H659" s="63">
        <f>SUMIFS(Abr!$I$5:$I$605,Abr!$U$5:$U$605,"Despesa",Abr!$G$5:$G$605,DRE!$D659)</f>
        <v>0</v>
      </c>
      <c r="I659" s="63">
        <f>SUMIFS(Mai!$I$5:$I$605,Mai!$U$5:$U$605,"Despesa",Mai!$G$5:$G$605,DRE!$D659)</f>
        <v>0</v>
      </c>
      <c r="J659" s="63">
        <f>SUMIFS(Jun!$I$5:$I$605,Jun!$U$5:$U$605,"Despesa",Jun!$G$5:$G$605,DRE!$D659)</f>
        <v>0</v>
      </c>
      <c r="K659" s="63">
        <f>SUMIFS(Jul!$I$5:$I$605,Jul!$U$5:$U$605,"Despesa",Jul!$G$5:$G$605,DRE!$D659)</f>
        <v>0</v>
      </c>
      <c r="L659" s="63">
        <f>SUMIFS(Ago!$I$5:$I$605,Ago!$U$5:$U$605,"Despesa",Ago!$G$5:$G$605,DRE!$D659)</f>
        <v>0</v>
      </c>
      <c r="M659" s="63">
        <f>SUMIFS(Set!$I$5:$I$605,Set!$U$5:$U$605,"Despesa",Set!$G$5:$G$605,DRE!$D659)</f>
        <v>0</v>
      </c>
      <c r="N659" s="63">
        <f>SUMIFS(Out!$I$5:$I$605,Out!$U$5:$U$605,"Despesa",Out!$G$5:$G$605,DRE!$D659)</f>
        <v>0</v>
      </c>
      <c r="O659" s="63">
        <f>SUMIFS(Nov!$I$5:$I$605,Nov!$U$5:$U$605,"Despesa",Nov!$G$5:$G$605,DRE!$D659)</f>
        <v>0</v>
      </c>
      <c r="P659" s="63">
        <f>SUMIFS(Dez!$I$5:$I$605,Dez!$U$5:$U$605,"Despesa",Dez!$G$5:$G$605,DRE!$D659)</f>
        <v>0</v>
      </c>
      <c r="Q659" s="63">
        <f t="shared" si="32"/>
        <v>0</v>
      </c>
    </row>
    <row r="660" spans="2:17" ht="28.5" customHeight="1" thickTop="1" thickBot="1" x14ac:dyDescent="0.3">
      <c r="B660" s="85">
        <v>657</v>
      </c>
      <c r="C660" s="46" t="str">
        <f>'PC Despesas'!R38</f>
        <v>5.6.34</v>
      </c>
      <c r="D660" s="47" t="str">
        <f>VLOOKUP(C660,'PC Despesas'!$R$5:$S$103,2,FALSE)</f>
        <v>-</v>
      </c>
      <c r="E660" s="63">
        <f>SUMIFS(Jan!$I$5:$I$605,Jan!$U$5:$U$605,"Despesa",Jan!$G$5:$G$605,DRE!$D660)</f>
        <v>0</v>
      </c>
      <c r="F660" s="63">
        <f>SUMIFS(Fev!$I$5:$I$605,Fev!$U$5:$U$605,"Despesa",Fev!$G$5:$G$605,DRE!$D660)</f>
        <v>0</v>
      </c>
      <c r="G660" s="63">
        <f>SUMIFS(Mar!$I$5:$I$605,Mar!$U$5:$U$605,"Despesa",Mar!$G$5:$G$605,DRE!$D660)</f>
        <v>0</v>
      </c>
      <c r="H660" s="63">
        <f>SUMIFS(Abr!$I$5:$I$605,Abr!$U$5:$U$605,"Despesa",Abr!$G$5:$G$605,DRE!$D660)</f>
        <v>0</v>
      </c>
      <c r="I660" s="63">
        <f>SUMIFS(Mai!$I$5:$I$605,Mai!$U$5:$U$605,"Despesa",Mai!$G$5:$G$605,DRE!$D660)</f>
        <v>0</v>
      </c>
      <c r="J660" s="63">
        <f>SUMIFS(Jun!$I$5:$I$605,Jun!$U$5:$U$605,"Despesa",Jun!$G$5:$G$605,DRE!$D660)</f>
        <v>0</v>
      </c>
      <c r="K660" s="63">
        <f>SUMIFS(Jul!$I$5:$I$605,Jul!$U$5:$U$605,"Despesa",Jul!$G$5:$G$605,DRE!$D660)</f>
        <v>0</v>
      </c>
      <c r="L660" s="63">
        <f>SUMIFS(Ago!$I$5:$I$605,Ago!$U$5:$U$605,"Despesa",Ago!$G$5:$G$605,DRE!$D660)</f>
        <v>0</v>
      </c>
      <c r="M660" s="63">
        <f>SUMIFS(Set!$I$5:$I$605,Set!$U$5:$U$605,"Despesa",Set!$G$5:$G$605,DRE!$D660)</f>
        <v>0</v>
      </c>
      <c r="N660" s="63">
        <f>SUMIFS(Out!$I$5:$I$605,Out!$U$5:$U$605,"Despesa",Out!$G$5:$G$605,DRE!$D660)</f>
        <v>0</v>
      </c>
      <c r="O660" s="63">
        <f>SUMIFS(Nov!$I$5:$I$605,Nov!$U$5:$U$605,"Despesa",Nov!$G$5:$G$605,DRE!$D660)</f>
        <v>0</v>
      </c>
      <c r="P660" s="63">
        <f>SUMIFS(Dez!$I$5:$I$605,Dez!$U$5:$U$605,"Despesa",Dez!$G$5:$G$605,DRE!$D660)</f>
        <v>0</v>
      </c>
      <c r="Q660" s="63">
        <f t="shared" si="32"/>
        <v>0</v>
      </c>
    </row>
    <row r="661" spans="2:17" ht="28.5" customHeight="1" thickTop="1" thickBot="1" x14ac:dyDescent="0.3">
      <c r="B661" s="85">
        <v>658</v>
      </c>
      <c r="C661" s="46" t="str">
        <f>'PC Despesas'!R39</f>
        <v>5.6.35</v>
      </c>
      <c r="D661" s="47" t="str">
        <f>VLOOKUP(C661,'PC Despesas'!$R$5:$S$103,2,FALSE)</f>
        <v>-</v>
      </c>
      <c r="E661" s="63">
        <f>SUMIFS(Jan!$I$5:$I$605,Jan!$U$5:$U$605,"Despesa",Jan!$G$5:$G$605,DRE!$D661)</f>
        <v>0</v>
      </c>
      <c r="F661" s="63">
        <f>SUMIFS(Fev!$I$5:$I$605,Fev!$U$5:$U$605,"Despesa",Fev!$G$5:$G$605,DRE!$D661)</f>
        <v>0</v>
      </c>
      <c r="G661" s="63">
        <f>SUMIFS(Mar!$I$5:$I$605,Mar!$U$5:$U$605,"Despesa",Mar!$G$5:$G$605,DRE!$D661)</f>
        <v>0</v>
      </c>
      <c r="H661" s="63">
        <f>SUMIFS(Abr!$I$5:$I$605,Abr!$U$5:$U$605,"Despesa",Abr!$G$5:$G$605,DRE!$D661)</f>
        <v>0</v>
      </c>
      <c r="I661" s="63">
        <f>SUMIFS(Mai!$I$5:$I$605,Mai!$U$5:$U$605,"Despesa",Mai!$G$5:$G$605,DRE!$D661)</f>
        <v>0</v>
      </c>
      <c r="J661" s="63">
        <f>SUMIFS(Jun!$I$5:$I$605,Jun!$U$5:$U$605,"Despesa",Jun!$G$5:$G$605,DRE!$D661)</f>
        <v>0</v>
      </c>
      <c r="K661" s="63">
        <f>SUMIFS(Jul!$I$5:$I$605,Jul!$U$5:$U$605,"Despesa",Jul!$G$5:$G$605,DRE!$D661)</f>
        <v>0</v>
      </c>
      <c r="L661" s="63">
        <f>SUMIFS(Ago!$I$5:$I$605,Ago!$U$5:$U$605,"Despesa",Ago!$G$5:$G$605,DRE!$D661)</f>
        <v>0</v>
      </c>
      <c r="M661" s="63">
        <f>SUMIFS(Set!$I$5:$I$605,Set!$U$5:$U$605,"Despesa",Set!$G$5:$G$605,DRE!$D661)</f>
        <v>0</v>
      </c>
      <c r="N661" s="63">
        <f>SUMIFS(Out!$I$5:$I$605,Out!$U$5:$U$605,"Despesa",Out!$G$5:$G$605,DRE!$D661)</f>
        <v>0</v>
      </c>
      <c r="O661" s="63">
        <f>SUMIFS(Nov!$I$5:$I$605,Nov!$U$5:$U$605,"Despesa",Nov!$G$5:$G$605,DRE!$D661)</f>
        <v>0</v>
      </c>
      <c r="P661" s="63">
        <f>SUMIFS(Dez!$I$5:$I$605,Dez!$U$5:$U$605,"Despesa",Dez!$G$5:$G$605,DRE!$D661)</f>
        <v>0</v>
      </c>
      <c r="Q661" s="63">
        <f t="shared" si="32"/>
        <v>0</v>
      </c>
    </row>
    <row r="662" spans="2:17" ht="28.5" customHeight="1" thickTop="1" thickBot="1" x14ac:dyDescent="0.3">
      <c r="B662" s="85">
        <v>659</v>
      </c>
      <c r="C662" s="46" t="str">
        <f>'PC Despesas'!R40</f>
        <v>5.6.36</v>
      </c>
      <c r="D662" s="47" t="str">
        <f>VLOOKUP(C662,'PC Despesas'!$R$5:$S$103,2,FALSE)</f>
        <v>-</v>
      </c>
      <c r="E662" s="63">
        <f>SUMIFS(Jan!$I$5:$I$605,Jan!$U$5:$U$605,"Despesa",Jan!$G$5:$G$605,DRE!$D662)</f>
        <v>0</v>
      </c>
      <c r="F662" s="63">
        <f>SUMIFS(Fev!$I$5:$I$605,Fev!$U$5:$U$605,"Despesa",Fev!$G$5:$G$605,DRE!$D662)</f>
        <v>0</v>
      </c>
      <c r="G662" s="63">
        <f>SUMIFS(Mar!$I$5:$I$605,Mar!$U$5:$U$605,"Despesa",Mar!$G$5:$G$605,DRE!$D662)</f>
        <v>0</v>
      </c>
      <c r="H662" s="63">
        <f>SUMIFS(Abr!$I$5:$I$605,Abr!$U$5:$U$605,"Despesa",Abr!$G$5:$G$605,DRE!$D662)</f>
        <v>0</v>
      </c>
      <c r="I662" s="63">
        <f>SUMIFS(Mai!$I$5:$I$605,Mai!$U$5:$U$605,"Despesa",Mai!$G$5:$G$605,DRE!$D662)</f>
        <v>0</v>
      </c>
      <c r="J662" s="63">
        <f>SUMIFS(Jun!$I$5:$I$605,Jun!$U$5:$U$605,"Despesa",Jun!$G$5:$G$605,DRE!$D662)</f>
        <v>0</v>
      </c>
      <c r="K662" s="63">
        <f>SUMIFS(Jul!$I$5:$I$605,Jul!$U$5:$U$605,"Despesa",Jul!$G$5:$G$605,DRE!$D662)</f>
        <v>0</v>
      </c>
      <c r="L662" s="63">
        <f>SUMIFS(Ago!$I$5:$I$605,Ago!$U$5:$U$605,"Despesa",Ago!$G$5:$G$605,DRE!$D662)</f>
        <v>0</v>
      </c>
      <c r="M662" s="63">
        <f>SUMIFS(Set!$I$5:$I$605,Set!$U$5:$U$605,"Despesa",Set!$G$5:$G$605,DRE!$D662)</f>
        <v>0</v>
      </c>
      <c r="N662" s="63">
        <f>SUMIFS(Out!$I$5:$I$605,Out!$U$5:$U$605,"Despesa",Out!$G$5:$G$605,DRE!$D662)</f>
        <v>0</v>
      </c>
      <c r="O662" s="63">
        <f>SUMIFS(Nov!$I$5:$I$605,Nov!$U$5:$U$605,"Despesa",Nov!$G$5:$G$605,DRE!$D662)</f>
        <v>0</v>
      </c>
      <c r="P662" s="63">
        <f>SUMIFS(Dez!$I$5:$I$605,Dez!$U$5:$U$605,"Despesa",Dez!$G$5:$G$605,DRE!$D662)</f>
        <v>0</v>
      </c>
      <c r="Q662" s="63">
        <f t="shared" si="32"/>
        <v>0</v>
      </c>
    </row>
    <row r="663" spans="2:17" ht="28.5" customHeight="1" thickTop="1" thickBot="1" x14ac:dyDescent="0.3">
      <c r="B663" s="85">
        <v>660</v>
      </c>
      <c r="C663" s="46" t="str">
        <f>'PC Despesas'!R41</f>
        <v>5.6.37</v>
      </c>
      <c r="D663" s="47" t="str">
        <f>VLOOKUP(C663,'PC Despesas'!$R$5:$S$103,2,FALSE)</f>
        <v>-</v>
      </c>
      <c r="E663" s="63">
        <f>SUMIFS(Jan!$I$5:$I$605,Jan!$U$5:$U$605,"Despesa",Jan!$G$5:$G$605,DRE!$D663)</f>
        <v>0</v>
      </c>
      <c r="F663" s="63">
        <f>SUMIFS(Fev!$I$5:$I$605,Fev!$U$5:$U$605,"Despesa",Fev!$G$5:$G$605,DRE!$D663)</f>
        <v>0</v>
      </c>
      <c r="G663" s="63">
        <f>SUMIFS(Mar!$I$5:$I$605,Mar!$U$5:$U$605,"Despesa",Mar!$G$5:$G$605,DRE!$D663)</f>
        <v>0</v>
      </c>
      <c r="H663" s="63">
        <f>SUMIFS(Abr!$I$5:$I$605,Abr!$U$5:$U$605,"Despesa",Abr!$G$5:$G$605,DRE!$D663)</f>
        <v>0</v>
      </c>
      <c r="I663" s="63">
        <f>SUMIFS(Mai!$I$5:$I$605,Mai!$U$5:$U$605,"Despesa",Mai!$G$5:$G$605,DRE!$D663)</f>
        <v>0</v>
      </c>
      <c r="J663" s="63">
        <f>SUMIFS(Jun!$I$5:$I$605,Jun!$U$5:$U$605,"Despesa",Jun!$G$5:$G$605,DRE!$D663)</f>
        <v>0</v>
      </c>
      <c r="K663" s="63">
        <f>SUMIFS(Jul!$I$5:$I$605,Jul!$U$5:$U$605,"Despesa",Jul!$G$5:$G$605,DRE!$D663)</f>
        <v>0</v>
      </c>
      <c r="L663" s="63">
        <f>SUMIFS(Ago!$I$5:$I$605,Ago!$U$5:$U$605,"Despesa",Ago!$G$5:$G$605,DRE!$D663)</f>
        <v>0</v>
      </c>
      <c r="M663" s="63">
        <f>SUMIFS(Set!$I$5:$I$605,Set!$U$5:$U$605,"Despesa",Set!$G$5:$G$605,DRE!$D663)</f>
        <v>0</v>
      </c>
      <c r="N663" s="63">
        <f>SUMIFS(Out!$I$5:$I$605,Out!$U$5:$U$605,"Despesa",Out!$G$5:$G$605,DRE!$D663)</f>
        <v>0</v>
      </c>
      <c r="O663" s="63">
        <f>SUMIFS(Nov!$I$5:$I$605,Nov!$U$5:$U$605,"Despesa",Nov!$G$5:$G$605,DRE!$D663)</f>
        <v>0</v>
      </c>
      <c r="P663" s="63">
        <f>SUMIFS(Dez!$I$5:$I$605,Dez!$U$5:$U$605,"Despesa",Dez!$G$5:$G$605,DRE!$D663)</f>
        <v>0</v>
      </c>
      <c r="Q663" s="63">
        <f t="shared" si="32"/>
        <v>0</v>
      </c>
    </row>
    <row r="664" spans="2:17" ht="28.5" customHeight="1" thickTop="1" thickBot="1" x14ac:dyDescent="0.3">
      <c r="B664" s="85">
        <v>661</v>
      </c>
      <c r="C664" s="46" t="str">
        <f>'PC Despesas'!R42</f>
        <v>5.6.38</v>
      </c>
      <c r="D664" s="47" t="str">
        <f>VLOOKUP(C664,'PC Despesas'!$R$5:$S$103,2,FALSE)</f>
        <v>-</v>
      </c>
      <c r="E664" s="63">
        <f>SUMIFS(Jan!$I$5:$I$605,Jan!$U$5:$U$605,"Despesa",Jan!$G$5:$G$605,DRE!$D664)</f>
        <v>0</v>
      </c>
      <c r="F664" s="63">
        <f>SUMIFS(Fev!$I$5:$I$605,Fev!$U$5:$U$605,"Despesa",Fev!$G$5:$G$605,DRE!$D664)</f>
        <v>0</v>
      </c>
      <c r="G664" s="63">
        <f>SUMIFS(Mar!$I$5:$I$605,Mar!$U$5:$U$605,"Despesa",Mar!$G$5:$G$605,DRE!$D664)</f>
        <v>0</v>
      </c>
      <c r="H664" s="63">
        <f>SUMIFS(Abr!$I$5:$I$605,Abr!$U$5:$U$605,"Despesa",Abr!$G$5:$G$605,DRE!$D664)</f>
        <v>0</v>
      </c>
      <c r="I664" s="63">
        <f>SUMIFS(Mai!$I$5:$I$605,Mai!$U$5:$U$605,"Despesa",Mai!$G$5:$G$605,DRE!$D664)</f>
        <v>0</v>
      </c>
      <c r="J664" s="63">
        <f>SUMIFS(Jun!$I$5:$I$605,Jun!$U$5:$U$605,"Despesa",Jun!$G$5:$G$605,DRE!$D664)</f>
        <v>0</v>
      </c>
      <c r="K664" s="63">
        <f>SUMIFS(Jul!$I$5:$I$605,Jul!$U$5:$U$605,"Despesa",Jul!$G$5:$G$605,DRE!$D664)</f>
        <v>0</v>
      </c>
      <c r="L664" s="63">
        <f>SUMIFS(Ago!$I$5:$I$605,Ago!$U$5:$U$605,"Despesa",Ago!$G$5:$G$605,DRE!$D664)</f>
        <v>0</v>
      </c>
      <c r="M664" s="63">
        <f>SUMIFS(Set!$I$5:$I$605,Set!$U$5:$U$605,"Despesa",Set!$G$5:$G$605,DRE!$D664)</f>
        <v>0</v>
      </c>
      <c r="N664" s="63">
        <f>SUMIFS(Out!$I$5:$I$605,Out!$U$5:$U$605,"Despesa",Out!$G$5:$G$605,DRE!$D664)</f>
        <v>0</v>
      </c>
      <c r="O664" s="63">
        <f>SUMIFS(Nov!$I$5:$I$605,Nov!$U$5:$U$605,"Despesa",Nov!$G$5:$G$605,DRE!$D664)</f>
        <v>0</v>
      </c>
      <c r="P664" s="63">
        <f>SUMIFS(Dez!$I$5:$I$605,Dez!$U$5:$U$605,"Despesa",Dez!$G$5:$G$605,DRE!$D664)</f>
        <v>0</v>
      </c>
      <c r="Q664" s="63">
        <f t="shared" si="32"/>
        <v>0</v>
      </c>
    </row>
    <row r="665" spans="2:17" ht="28.5" customHeight="1" thickTop="1" thickBot="1" x14ac:dyDescent="0.3">
      <c r="B665" s="85">
        <v>662</v>
      </c>
      <c r="C665" s="46" t="str">
        <f>'PC Despesas'!R43</f>
        <v>5.6.39</v>
      </c>
      <c r="D665" s="47" t="str">
        <f>VLOOKUP(C665,'PC Despesas'!$R$5:$S$103,2,FALSE)</f>
        <v>-</v>
      </c>
      <c r="E665" s="63">
        <f>SUMIFS(Jan!$I$5:$I$605,Jan!$U$5:$U$605,"Despesa",Jan!$G$5:$G$605,DRE!$D665)</f>
        <v>0</v>
      </c>
      <c r="F665" s="63">
        <f>SUMIFS(Fev!$I$5:$I$605,Fev!$U$5:$U$605,"Despesa",Fev!$G$5:$G$605,DRE!$D665)</f>
        <v>0</v>
      </c>
      <c r="G665" s="63">
        <f>SUMIFS(Mar!$I$5:$I$605,Mar!$U$5:$U$605,"Despesa",Mar!$G$5:$G$605,DRE!$D665)</f>
        <v>0</v>
      </c>
      <c r="H665" s="63">
        <f>SUMIFS(Abr!$I$5:$I$605,Abr!$U$5:$U$605,"Despesa",Abr!$G$5:$G$605,DRE!$D665)</f>
        <v>0</v>
      </c>
      <c r="I665" s="63">
        <f>SUMIFS(Mai!$I$5:$I$605,Mai!$U$5:$U$605,"Despesa",Mai!$G$5:$G$605,DRE!$D665)</f>
        <v>0</v>
      </c>
      <c r="J665" s="63">
        <f>SUMIFS(Jun!$I$5:$I$605,Jun!$U$5:$U$605,"Despesa",Jun!$G$5:$G$605,DRE!$D665)</f>
        <v>0</v>
      </c>
      <c r="K665" s="63">
        <f>SUMIFS(Jul!$I$5:$I$605,Jul!$U$5:$U$605,"Despesa",Jul!$G$5:$G$605,DRE!$D665)</f>
        <v>0</v>
      </c>
      <c r="L665" s="63">
        <f>SUMIFS(Ago!$I$5:$I$605,Ago!$U$5:$U$605,"Despesa",Ago!$G$5:$G$605,DRE!$D665)</f>
        <v>0</v>
      </c>
      <c r="M665" s="63">
        <f>SUMIFS(Set!$I$5:$I$605,Set!$U$5:$U$605,"Despesa",Set!$G$5:$G$605,DRE!$D665)</f>
        <v>0</v>
      </c>
      <c r="N665" s="63">
        <f>SUMIFS(Out!$I$5:$I$605,Out!$U$5:$U$605,"Despesa",Out!$G$5:$G$605,DRE!$D665)</f>
        <v>0</v>
      </c>
      <c r="O665" s="63">
        <f>SUMIFS(Nov!$I$5:$I$605,Nov!$U$5:$U$605,"Despesa",Nov!$G$5:$G$605,DRE!$D665)</f>
        <v>0</v>
      </c>
      <c r="P665" s="63">
        <f>SUMIFS(Dez!$I$5:$I$605,Dez!$U$5:$U$605,"Despesa",Dez!$G$5:$G$605,DRE!$D665)</f>
        <v>0</v>
      </c>
      <c r="Q665" s="63">
        <f t="shared" si="32"/>
        <v>0</v>
      </c>
    </row>
    <row r="666" spans="2:17" ht="28.5" customHeight="1" thickTop="1" thickBot="1" x14ac:dyDescent="0.3">
      <c r="B666" s="85">
        <v>663</v>
      </c>
      <c r="C666" s="46" t="str">
        <f>'PC Despesas'!R44</f>
        <v>5.6.40</v>
      </c>
      <c r="D666" s="47" t="str">
        <f>VLOOKUP(C666,'PC Despesas'!$R$5:$S$103,2,FALSE)</f>
        <v>-</v>
      </c>
      <c r="E666" s="63">
        <f>SUMIFS(Jan!$I$5:$I$605,Jan!$U$5:$U$605,"Despesa",Jan!$G$5:$G$605,DRE!$D666)</f>
        <v>0</v>
      </c>
      <c r="F666" s="63">
        <f>SUMIFS(Fev!$I$5:$I$605,Fev!$U$5:$U$605,"Despesa",Fev!$G$5:$G$605,DRE!$D666)</f>
        <v>0</v>
      </c>
      <c r="G666" s="63">
        <f>SUMIFS(Mar!$I$5:$I$605,Mar!$U$5:$U$605,"Despesa",Mar!$G$5:$G$605,DRE!$D666)</f>
        <v>0</v>
      </c>
      <c r="H666" s="63">
        <f>SUMIFS(Abr!$I$5:$I$605,Abr!$U$5:$U$605,"Despesa",Abr!$G$5:$G$605,DRE!$D666)</f>
        <v>0</v>
      </c>
      <c r="I666" s="63">
        <f>SUMIFS(Mai!$I$5:$I$605,Mai!$U$5:$U$605,"Despesa",Mai!$G$5:$G$605,DRE!$D666)</f>
        <v>0</v>
      </c>
      <c r="J666" s="63">
        <f>SUMIFS(Jun!$I$5:$I$605,Jun!$U$5:$U$605,"Despesa",Jun!$G$5:$G$605,DRE!$D666)</f>
        <v>0</v>
      </c>
      <c r="K666" s="63">
        <f>SUMIFS(Jul!$I$5:$I$605,Jul!$U$5:$U$605,"Despesa",Jul!$G$5:$G$605,DRE!$D666)</f>
        <v>0</v>
      </c>
      <c r="L666" s="63">
        <f>SUMIFS(Ago!$I$5:$I$605,Ago!$U$5:$U$605,"Despesa",Ago!$G$5:$G$605,DRE!$D666)</f>
        <v>0</v>
      </c>
      <c r="M666" s="63">
        <f>SUMIFS(Set!$I$5:$I$605,Set!$U$5:$U$605,"Despesa",Set!$G$5:$G$605,DRE!$D666)</f>
        <v>0</v>
      </c>
      <c r="N666" s="63">
        <f>SUMIFS(Out!$I$5:$I$605,Out!$U$5:$U$605,"Despesa",Out!$G$5:$G$605,DRE!$D666)</f>
        <v>0</v>
      </c>
      <c r="O666" s="63">
        <f>SUMIFS(Nov!$I$5:$I$605,Nov!$U$5:$U$605,"Despesa",Nov!$G$5:$G$605,DRE!$D666)</f>
        <v>0</v>
      </c>
      <c r="P666" s="63">
        <f>SUMIFS(Dez!$I$5:$I$605,Dez!$U$5:$U$605,"Despesa",Dez!$G$5:$G$605,DRE!$D666)</f>
        <v>0</v>
      </c>
      <c r="Q666" s="63">
        <f t="shared" si="32"/>
        <v>0</v>
      </c>
    </row>
    <row r="667" spans="2:17" ht="28.5" customHeight="1" thickTop="1" thickBot="1" x14ac:dyDescent="0.3">
      <c r="B667" s="85">
        <v>664</v>
      </c>
      <c r="C667" s="46" t="str">
        <f>'PC Despesas'!R45</f>
        <v>5.6.41</v>
      </c>
      <c r="D667" s="47" t="str">
        <f>VLOOKUP(C667,'PC Despesas'!$R$5:$S$103,2,FALSE)</f>
        <v>-</v>
      </c>
      <c r="E667" s="63">
        <f>SUMIFS(Jan!$I$5:$I$605,Jan!$U$5:$U$605,"Despesa",Jan!$G$5:$G$605,DRE!$D667)</f>
        <v>0</v>
      </c>
      <c r="F667" s="63">
        <f>SUMIFS(Fev!$I$5:$I$605,Fev!$U$5:$U$605,"Despesa",Fev!$G$5:$G$605,DRE!$D667)</f>
        <v>0</v>
      </c>
      <c r="G667" s="63">
        <f>SUMIFS(Mar!$I$5:$I$605,Mar!$U$5:$U$605,"Despesa",Mar!$G$5:$G$605,DRE!$D667)</f>
        <v>0</v>
      </c>
      <c r="H667" s="63">
        <f>SUMIFS(Abr!$I$5:$I$605,Abr!$U$5:$U$605,"Despesa",Abr!$G$5:$G$605,DRE!$D667)</f>
        <v>0</v>
      </c>
      <c r="I667" s="63">
        <f>SUMIFS(Mai!$I$5:$I$605,Mai!$U$5:$U$605,"Despesa",Mai!$G$5:$G$605,DRE!$D667)</f>
        <v>0</v>
      </c>
      <c r="J667" s="63">
        <f>SUMIFS(Jun!$I$5:$I$605,Jun!$U$5:$U$605,"Despesa",Jun!$G$5:$G$605,DRE!$D667)</f>
        <v>0</v>
      </c>
      <c r="K667" s="63">
        <f>SUMIFS(Jul!$I$5:$I$605,Jul!$U$5:$U$605,"Despesa",Jul!$G$5:$G$605,DRE!$D667)</f>
        <v>0</v>
      </c>
      <c r="L667" s="63">
        <f>SUMIFS(Ago!$I$5:$I$605,Ago!$U$5:$U$605,"Despesa",Ago!$G$5:$G$605,DRE!$D667)</f>
        <v>0</v>
      </c>
      <c r="M667" s="63">
        <f>SUMIFS(Set!$I$5:$I$605,Set!$U$5:$U$605,"Despesa",Set!$G$5:$G$605,DRE!$D667)</f>
        <v>0</v>
      </c>
      <c r="N667" s="63">
        <f>SUMIFS(Out!$I$5:$I$605,Out!$U$5:$U$605,"Despesa",Out!$G$5:$G$605,DRE!$D667)</f>
        <v>0</v>
      </c>
      <c r="O667" s="63">
        <f>SUMIFS(Nov!$I$5:$I$605,Nov!$U$5:$U$605,"Despesa",Nov!$G$5:$G$605,DRE!$D667)</f>
        <v>0</v>
      </c>
      <c r="P667" s="63">
        <f>SUMIFS(Dez!$I$5:$I$605,Dez!$U$5:$U$605,"Despesa",Dez!$G$5:$G$605,DRE!$D667)</f>
        <v>0</v>
      </c>
      <c r="Q667" s="63">
        <f t="shared" si="32"/>
        <v>0</v>
      </c>
    </row>
    <row r="668" spans="2:17" ht="28.5" customHeight="1" thickTop="1" thickBot="1" x14ac:dyDescent="0.3">
      <c r="B668" s="85">
        <v>665</v>
      </c>
      <c r="C668" s="46" t="str">
        <f>'PC Despesas'!R46</f>
        <v>5.6.42</v>
      </c>
      <c r="D668" s="47" t="str">
        <f>VLOOKUP(C668,'PC Despesas'!$R$5:$S$103,2,FALSE)</f>
        <v>-</v>
      </c>
      <c r="E668" s="63">
        <f>SUMIFS(Jan!$I$5:$I$605,Jan!$U$5:$U$605,"Despesa",Jan!$G$5:$G$605,DRE!$D668)</f>
        <v>0</v>
      </c>
      <c r="F668" s="63">
        <f>SUMIFS(Fev!$I$5:$I$605,Fev!$U$5:$U$605,"Despesa",Fev!$G$5:$G$605,DRE!$D668)</f>
        <v>0</v>
      </c>
      <c r="G668" s="63">
        <f>SUMIFS(Mar!$I$5:$I$605,Mar!$U$5:$U$605,"Despesa",Mar!$G$5:$G$605,DRE!$D668)</f>
        <v>0</v>
      </c>
      <c r="H668" s="63">
        <f>SUMIFS(Abr!$I$5:$I$605,Abr!$U$5:$U$605,"Despesa",Abr!$G$5:$G$605,DRE!$D668)</f>
        <v>0</v>
      </c>
      <c r="I668" s="63">
        <f>SUMIFS(Mai!$I$5:$I$605,Mai!$U$5:$U$605,"Despesa",Mai!$G$5:$G$605,DRE!$D668)</f>
        <v>0</v>
      </c>
      <c r="J668" s="63">
        <f>SUMIFS(Jun!$I$5:$I$605,Jun!$U$5:$U$605,"Despesa",Jun!$G$5:$G$605,DRE!$D668)</f>
        <v>0</v>
      </c>
      <c r="K668" s="63">
        <f>SUMIFS(Jul!$I$5:$I$605,Jul!$U$5:$U$605,"Despesa",Jul!$G$5:$G$605,DRE!$D668)</f>
        <v>0</v>
      </c>
      <c r="L668" s="63">
        <f>SUMIFS(Ago!$I$5:$I$605,Ago!$U$5:$U$605,"Despesa",Ago!$G$5:$G$605,DRE!$D668)</f>
        <v>0</v>
      </c>
      <c r="M668" s="63">
        <f>SUMIFS(Set!$I$5:$I$605,Set!$U$5:$U$605,"Despesa",Set!$G$5:$G$605,DRE!$D668)</f>
        <v>0</v>
      </c>
      <c r="N668" s="63">
        <f>SUMIFS(Out!$I$5:$I$605,Out!$U$5:$U$605,"Despesa",Out!$G$5:$G$605,DRE!$D668)</f>
        <v>0</v>
      </c>
      <c r="O668" s="63">
        <f>SUMIFS(Nov!$I$5:$I$605,Nov!$U$5:$U$605,"Despesa",Nov!$G$5:$G$605,DRE!$D668)</f>
        <v>0</v>
      </c>
      <c r="P668" s="63">
        <f>SUMIFS(Dez!$I$5:$I$605,Dez!$U$5:$U$605,"Despesa",Dez!$G$5:$G$605,DRE!$D668)</f>
        <v>0</v>
      </c>
      <c r="Q668" s="63">
        <f t="shared" si="32"/>
        <v>0</v>
      </c>
    </row>
    <row r="669" spans="2:17" ht="28.5" customHeight="1" thickTop="1" thickBot="1" x14ac:dyDescent="0.3">
      <c r="B669" s="85">
        <v>666</v>
      </c>
      <c r="C669" s="46" t="str">
        <f>'PC Despesas'!R47</f>
        <v>5.6.43</v>
      </c>
      <c r="D669" s="47" t="str">
        <f>VLOOKUP(C669,'PC Despesas'!$R$5:$S$103,2,FALSE)</f>
        <v>-</v>
      </c>
      <c r="E669" s="63">
        <f>SUMIFS(Jan!$I$5:$I$605,Jan!$U$5:$U$605,"Despesa",Jan!$G$5:$G$605,DRE!$D669)</f>
        <v>0</v>
      </c>
      <c r="F669" s="63">
        <f>SUMIFS(Fev!$I$5:$I$605,Fev!$U$5:$U$605,"Despesa",Fev!$G$5:$G$605,DRE!$D669)</f>
        <v>0</v>
      </c>
      <c r="G669" s="63">
        <f>SUMIFS(Mar!$I$5:$I$605,Mar!$U$5:$U$605,"Despesa",Mar!$G$5:$G$605,DRE!$D669)</f>
        <v>0</v>
      </c>
      <c r="H669" s="63">
        <f>SUMIFS(Abr!$I$5:$I$605,Abr!$U$5:$U$605,"Despesa",Abr!$G$5:$G$605,DRE!$D669)</f>
        <v>0</v>
      </c>
      <c r="I669" s="63">
        <f>SUMIFS(Mai!$I$5:$I$605,Mai!$U$5:$U$605,"Despesa",Mai!$G$5:$G$605,DRE!$D669)</f>
        <v>0</v>
      </c>
      <c r="J669" s="63">
        <f>SUMIFS(Jun!$I$5:$I$605,Jun!$U$5:$U$605,"Despesa",Jun!$G$5:$G$605,DRE!$D669)</f>
        <v>0</v>
      </c>
      <c r="K669" s="63">
        <f>SUMIFS(Jul!$I$5:$I$605,Jul!$U$5:$U$605,"Despesa",Jul!$G$5:$G$605,DRE!$D669)</f>
        <v>0</v>
      </c>
      <c r="L669" s="63">
        <f>SUMIFS(Ago!$I$5:$I$605,Ago!$U$5:$U$605,"Despesa",Ago!$G$5:$G$605,DRE!$D669)</f>
        <v>0</v>
      </c>
      <c r="M669" s="63">
        <f>SUMIFS(Set!$I$5:$I$605,Set!$U$5:$U$605,"Despesa",Set!$G$5:$G$605,DRE!$D669)</f>
        <v>0</v>
      </c>
      <c r="N669" s="63">
        <f>SUMIFS(Out!$I$5:$I$605,Out!$U$5:$U$605,"Despesa",Out!$G$5:$G$605,DRE!$D669)</f>
        <v>0</v>
      </c>
      <c r="O669" s="63">
        <f>SUMIFS(Nov!$I$5:$I$605,Nov!$U$5:$U$605,"Despesa",Nov!$G$5:$G$605,DRE!$D669)</f>
        <v>0</v>
      </c>
      <c r="P669" s="63">
        <f>SUMIFS(Dez!$I$5:$I$605,Dez!$U$5:$U$605,"Despesa",Dez!$G$5:$G$605,DRE!$D669)</f>
        <v>0</v>
      </c>
      <c r="Q669" s="63">
        <f t="shared" si="32"/>
        <v>0</v>
      </c>
    </row>
    <row r="670" spans="2:17" ht="28.5" customHeight="1" thickTop="1" thickBot="1" x14ac:dyDescent="0.3">
      <c r="B670" s="85">
        <v>667</v>
      </c>
      <c r="C670" s="46" t="str">
        <f>'PC Despesas'!R48</f>
        <v>5.6.44</v>
      </c>
      <c r="D670" s="47" t="str">
        <f>VLOOKUP(C670,'PC Despesas'!$R$5:$S$103,2,FALSE)</f>
        <v>-</v>
      </c>
      <c r="E670" s="63">
        <f>SUMIFS(Jan!$I$5:$I$605,Jan!$U$5:$U$605,"Despesa",Jan!$G$5:$G$605,DRE!$D670)</f>
        <v>0</v>
      </c>
      <c r="F670" s="63">
        <f>SUMIFS(Fev!$I$5:$I$605,Fev!$U$5:$U$605,"Despesa",Fev!$G$5:$G$605,DRE!$D670)</f>
        <v>0</v>
      </c>
      <c r="G670" s="63">
        <f>SUMIFS(Mar!$I$5:$I$605,Mar!$U$5:$U$605,"Despesa",Mar!$G$5:$G$605,DRE!$D670)</f>
        <v>0</v>
      </c>
      <c r="H670" s="63">
        <f>SUMIFS(Abr!$I$5:$I$605,Abr!$U$5:$U$605,"Despesa",Abr!$G$5:$G$605,DRE!$D670)</f>
        <v>0</v>
      </c>
      <c r="I670" s="63">
        <f>SUMIFS(Mai!$I$5:$I$605,Mai!$U$5:$U$605,"Despesa",Mai!$G$5:$G$605,DRE!$D670)</f>
        <v>0</v>
      </c>
      <c r="J670" s="63">
        <f>SUMIFS(Jun!$I$5:$I$605,Jun!$U$5:$U$605,"Despesa",Jun!$G$5:$G$605,DRE!$D670)</f>
        <v>0</v>
      </c>
      <c r="K670" s="63">
        <f>SUMIFS(Jul!$I$5:$I$605,Jul!$U$5:$U$605,"Despesa",Jul!$G$5:$G$605,DRE!$D670)</f>
        <v>0</v>
      </c>
      <c r="L670" s="63">
        <f>SUMIFS(Ago!$I$5:$I$605,Ago!$U$5:$U$605,"Despesa",Ago!$G$5:$G$605,DRE!$D670)</f>
        <v>0</v>
      </c>
      <c r="M670" s="63">
        <f>SUMIFS(Set!$I$5:$I$605,Set!$U$5:$U$605,"Despesa",Set!$G$5:$G$605,DRE!$D670)</f>
        <v>0</v>
      </c>
      <c r="N670" s="63">
        <f>SUMIFS(Out!$I$5:$I$605,Out!$U$5:$U$605,"Despesa",Out!$G$5:$G$605,DRE!$D670)</f>
        <v>0</v>
      </c>
      <c r="O670" s="63">
        <f>SUMIFS(Nov!$I$5:$I$605,Nov!$U$5:$U$605,"Despesa",Nov!$G$5:$G$605,DRE!$D670)</f>
        <v>0</v>
      </c>
      <c r="P670" s="63">
        <f>SUMIFS(Dez!$I$5:$I$605,Dez!$U$5:$U$605,"Despesa",Dez!$G$5:$G$605,DRE!$D670)</f>
        <v>0</v>
      </c>
      <c r="Q670" s="63">
        <f t="shared" si="32"/>
        <v>0</v>
      </c>
    </row>
    <row r="671" spans="2:17" ht="28.5" customHeight="1" thickTop="1" thickBot="1" x14ac:dyDescent="0.3">
      <c r="B671" s="85">
        <v>668</v>
      </c>
      <c r="C671" s="46" t="str">
        <f>'PC Despesas'!R49</f>
        <v>5.6.45</v>
      </c>
      <c r="D671" s="47" t="str">
        <f>VLOOKUP(C671,'PC Despesas'!$R$5:$S$103,2,FALSE)</f>
        <v>-</v>
      </c>
      <c r="E671" s="63">
        <f>SUMIFS(Jan!$I$5:$I$605,Jan!$U$5:$U$605,"Despesa",Jan!$G$5:$G$605,DRE!$D671)</f>
        <v>0</v>
      </c>
      <c r="F671" s="63">
        <f>SUMIFS(Fev!$I$5:$I$605,Fev!$U$5:$U$605,"Despesa",Fev!$G$5:$G$605,DRE!$D671)</f>
        <v>0</v>
      </c>
      <c r="G671" s="63">
        <f>SUMIFS(Mar!$I$5:$I$605,Mar!$U$5:$U$605,"Despesa",Mar!$G$5:$G$605,DRE!$D671)</f>
        <v>0</v>
      </c>
      <c r="H671" s="63">
        <f>SUMIFS(Abr!$I$5:$I$605,Abr!$U$5:$U$605,"Despesa",Abr!$G$5:$G$605,DRE!$D671)</f>
        <v>0</v>
      </c>
      <c r="I671" s="63">
        <f>SUMIFS(Mai!$I$5:$I$605,Mai!$U$5:$U$605,"Despesa",Mai!$G$5:$G$605,DRE!$D671)</f>
        <v>0</v>
      </c>
      <c r="J671" s="63">
        <f>SUMIFS(Jun!$I$5:$I$605,Jun!$U$5:$U$605,"Despesa",Jun!$G$5:$G$605,DRE!$D671)</f>
        <v>0</v>
      </c>
      <c r="K671" s="63">
        <f>SUMIFS(Jul!$I$5:$I$605,Jul!$U$5:$U$605,"Despesa",Jul!$G$5:$G$605,DRE!$D671)</f>
        <v>0</v>
      </c>
      <c r="L671" s="63">
        <f>SUMIFS(Ago!$I$5:$I$605,Ago!$U$5:$U$605,"Despesa",Ago!$G$5:$G$605,DRE!$D671)</f>
        <v>0</v>
      </c>
      <c r="M671" s="63">
        <f>SUMIFS(Set!$I$5:$I$605,Set!$U$5:$U$605,"Despesa",Set!$G$5:$G$605,DRE!$D671)</f>
        <v>0</v>
      </c>
      <c r="N671" s="63">
        <f>SUMIFS(Out!$I$5:$I$605,Out!$U$5:$U$605,"Despesa",Out!$G$5:$G$605,DRE!$D671)</f>
        <v>0</v>
      </c>
      <c r="O671" s="63">
        <f>SUMIFS(Nov!$I$5:$I$605,Nov!$U$5:$U$605,"Despesa",Nov!$G$5:$G$605,DRE!$D671)</f>
        <v>0</v>
      </c>
      <c r="P671" s="63">
        <f>SUMIFS(Dez!$I$5:$I$605,Dez!$U$5:$U$605,"Despesa",Dez!$G$5:$G$605,DRE!$D671)</f>
        <v>0</v>
      </c>
      <c r="Q671" s="63">
        <f t="shared" si="32"/>
        <v>0</v>
      </c>
    </row>
    <row r="672" spans="2:17" ht="28.5" customHeight="1" thickTop="1" thickBot="1" x14ac:dyDescent="0.3">
      <c r="B672" s="85">
        <v>669</v>
      </c>
      <c r="C672" s="46" t="str">
        <f>'PC Despesas'!R50</f>
        <v>5.6.46</v>
      </c>
      <c r="D672" s="47" t="str">
        <f>VLOOKUP(C672,'PC Despesas'!$R$5:$S$103,2,FALSE)</f>
        <v>-</v>
      </c>
      <c r="E672" s="63">
        <f>SUMIFS(Jan!$I$5:$I$605,Jan!$U$5:$U$605,"Despesa",Jan!$G$5:$G$605,DRE!$D672)</f>
        <v>0</v>
      </c>
      <c r="F672" s="63">
        <f>SUMIFS(Fev!$I$5:$I$605,Fev!$U$5:$U$605,"Despesa",Fev!$G$5:$G$605,DRE!$D672)</f>
        <v>0</v>
      </c>
      <c r="G672" s="63">
        <f>SUMIFS(Mar!$I$5:$I$605,Mar!$U$5:$U$605,"Despesa",Mar!$G$5:$G$605,DRE!$D672)</f>
        <v>0</v>
      </c>
      <c r="H672" s="63">
        <f>SUMIFS(Abr!$I$5:$I$605,Abr!$U$5:$U$605,"Despesa",Abr!$G$5:$G$605,DRE!$D672)</f>
        <v>0</v>
      </c>
      <c r="I672" s="63">
        <f>SUMIFS(Mai!$I$5:$I$605,Mai!$U$5:$U$605,"Despesa",Mai!$G$5:$G$605,DRE!$D672)</f>
        <v>0</v>
      </c>
      <c r="J672" s="63">
        <f>SUMIFS(Jun!$I$5:$I$605,Jun!$U$5:$U$605,"Despesa",Jun!$G$5:$G$605,DRE!$D672)</f>
        <v>0</v>
      </c>
      <c r="K672" s="63">
        <f>SUMIFS(Jul!$I$5:$I$605,Jul!$U$5:$U$605,"Despesa",Jul!$G$5:$G$605,DRE!$D672)</f>
        <v>0</v>
      </c>
      <c r="L672" s="63">
        <f>SUMIFS(Ago!$I$5:$I$605,Ago!$U$5:$U$605,"Despesa",Ago!$G$5:$G$605,DRE!$D672)</f>
        <v>0</v>
      </c>
      <c r="M672" s="63">
        <f>SUMIFS(Set!$I$5:$I$605,Set!$U$5:$U$605,"Despesa",Set!$G$5:$G$605,DRE!$D672)</f>
        <v>0</v>
      </c>
      <c r="N672" s="63">
        <f>SUMIFS(Out!$I$5:$I$605,Out!$U$5:$U$605,"Despesa",Out!$G$5:$G$605,DRE!$D672)</f>
        <v>0</v>
      </c>
      <c r="O672" s="63">
        <f>SUMIFS(Nov!$I$5:$I$605,Nov!$U$5:$U$605,"Despesa",Nov!$G$5:$G$605,DRE!$D672)</f>
        <v>0</v>
      </c>
      <c r="P672" s="63">
        <f>SUMIFS(Dez!$I$5:$I$605,Dez!$U$5:$U$605,"Despesa",Dez!$G$5:$G$605,DRE!$D672)</f>
        <v>0</v>
      </c>
      <c r="Q672" s="63">
        <f t="shared" si="32"/>
        <v>0</v>
      </c>
    </row>
    <row r="673" spans="2:17" ht="28.5" customHeight="1" thickTop="1" thickBot="1" x14ac:dyDescent="0.3">
      <c r="B673" s="85">
        <v>670</v>
      </c>
      <c r="C673" s="46" t="str">
        <f>'PC Despesas'!R51</f>
        <v>5.6.47</v>
      </c>
      <c r="D673" s="47" t="str">
        <f>VLOOKUP(C673,'PC Despesas'!$R$5:$S$103,2,FALSE)</f>
        <v>-</v>
      </c>
      <c r="E673" s="63">
        <f>SUMIFS(Jan!$I$5:$I$605,Jan!$U$5:$U$605,"Despesa",Jan!$G$5:$G$605,DRE!$D673)</f>
        <v>0</v>
      </c>
      <c r="F673" s="63">
        <f>SUMIFS(Fev!$I$5:$I$605,Fev!$U$5:$U$605,"Despesa",Fev!$G$5:$G$605,DRE!$D673)</f>
        <v>0</v>
      </c>
      <c r="G673" s="63">
        <f>SUMIFS(Mar!$I$5:$I$605,Mar!$U$5:$U$605,"Despesa",Mar!$G$5:$G$605,DRE!$D673)</f>
        <v>0</v>
      </c>
      <c r="H673" s="63">
        <f>SUMIFS(Abr!$I$5:$I$605,Abr!$U$5:$U$605,"Despesa",Abr!$G$5:$G$605,DRE!$D673)</f>
        <v>0</v>
      </c>
      <c r="I673" s="63">
        <f>SUMIFS(Mai!$I$5:$I$605,Mai!$U$5:$U$605,"Despesa",Mai!$G$5:$G$605,DRE!$D673)</f>
        <v>0</v>
      </c>
      <c r="J673" s="63">
        <f>SUMIFS(Jun!$I$5:$I$605,Jun!$U$5:$U$605,"Despesa",Jun!$G$5:$G$605,DRE!$D673)</f>
        <v>0</v>
      </c>
      <c r="K673" s="63">
        <f>SUMIFS(Jul!$I$5:$I$605,Jul!$U$5:$U$605,"Despesa",Jul!$G$5:$G$605,DRE!$D673)</f>
        <v>0</v>
      </c>
      <c r="L673" s="63">
        <f>SUMIFS(Ago!$I$5:$I$605,Ago!$U$5:$U$605,"Despesa",Ago!$G$5:$G$605,DRE!$D673)</f>
        <v>0</v>
      </c>
      <c r="M673" s="63">
        <f>SUMIFS(Set!$I$5:$I$605,Set!$U$5:$U$605,"Despesa",Set!$G$5:$G$605,DRE!$D673)</f>
        <v>0</v>
      </c>
      <c r="N673" s="63">
        <f>SUMIFS(Out!$I$5:$I$605,Out!$U$5:$U$605,"Despesa",Out!$G$5:$G$605,DRE!$D673)</f>
        <v>0</v>
      </c>
      <c r="O673" s="63">
        <f>SUMIFS(Nov!$I$5:$I$605,Nov!$U$5:$U$605,"Despesa",Nov!$G$5:$G$605,DRE!$D673)</f>
        <v>0</v>
      </c>
      <c r="P673" s="63">
        <f>SUMIFS(Dez!$I$5:$I$605,Dez!$U$5:$U$605,"Despesa",Dez!$G$5:$G$605,DRE!$D673)</f>
        <v>0</v>
      </c>
      <c r="Q673" s="63">
        <f t="shared" si="32"/>
        <v>0</v>
      </c>
    </row>
    <row r="674" spans="2:17" ht="28.5" customHeight="1" thickTop="1" thickBot="1" x14ac:dyDescent="0.3">
      <c r="B674" s="85">
        <v>671</v>
      </c>
      <c r="C674" s="46" t="str">
        <f>'PC Despesas'!R52</f>
        <v>5.6.48</v>
      </c>
      <c r="D674" s="47" t="str">
        <f>VLOOKUP(C674,'PC Despesas'!$R$5:$S$103,2,FALSE)</f>
        <v>-</v>
      </c>
      <c r="E674" s="63">
        <f>SUMIFS(Jan!$I$5:$I$605,Jan!$U$5:$U$605,"Despesa",Jan!$G$5:$G$605,DRE!$D674)</f>
        <v>0</v>
      </c>
      <c r="F674" s="63">
        <f>SUMIFS(Fev!$I$5:$I$605,Fev!$U$5:$U$605,"Despesa",Fev!$G$5:$G$605,DRE!$D674)</f>
        <v>0</v>
      </c>
      <c r="G674" s="63">
        <f>SUMIFS(Mar!$I$5:$I$605,Mar!$U$5:$U$605,"Despesa",Mar!$G$5:$G$605,DRE!$D674)</f>
        <v>0</v>
      </c>
      <c r="H674" s="63">
        <f>SUMIFS(Abr!$I$5:$I$605,Abr!$U$5:$U$605,"Despesa",Abr!$G$5:$G$605,DRE!$D674)</f>
        <v>0</v>
      </c>
      <c r="I674" s="63">
        <f>SUMIFS(Mai!$I$5:$I$605,Mai!$U$5:$U$605,"Despesa",Mai!$G$5:$G$605,DRE!$D674)</f>
        <v>0</v>
      </c>
      <c r="J674" s="63">
        <f>SUMIFS(Jun!$I$5:$I$605,Jun!$U$5:$U$605,"Despesa",Jun!$G$5:$G$605,DRE!$D674)</f>
        <v>0</v>
      </c>
      <c r="K674" s="63">
        <f>SUMIFS(Jul!$I$5:$I$605,Jul!$U$5:$U$605,"Despesa",Jul!$G$5:$G$605,DRE!$D674)</f>
        <v>0</v>
      </c>
      <c r="L674" s="63">
        <f>SUMIFS(Ago!$I$5:$I$605,Ago!$U$5:$U$605,"Despesa",Ago!$G$5:$G$605,DRE!$D674)</f>
        <v>0</v>
      </c>
      <c r="M674" s="63">
        <f>SUMIFS(Set!$I$5:$I$605,Set!$U$5:$U$605,"Despesa",Set!$G$5:$G$605,DRE!$D674)</f>
        <v>0</v>
      </c>
      <c r="N674" s="63">
        <f>SUMIFS(Out!$I$5:$I$605,Out!$U$5:$U$605,"Despesa",Out!$G$5:$G$605,DRE!$D674)</f>
        <v>0</v>
      </c>
      <c r="O674" s="63">
        <f>SUMIFS(Nov!$I$5:$I$605,Nov!$U$5:$U$605,"Despesa",Nov!$G$5:$G$605,DRE!$D674)</f>
        <v>0</v>
      </c>
      <c r="P674" s="63">
        <f>SUMIFS(Dez!$I$5:$I$605,Dez!$U$5:$U$605,"Despesa",Dez!$G$5:$G$605,DRE!$D674)</f>
        <v>0</v>
      </c>
      <c r="Q674" s="63">
        <f t="shared" si="32"/>
        <v>0</v>
      </c>
    </row>
    <row r="675" spans="2:17" ht="28.5" customHeight="1" thickTop="1" thickBot="1" x14ac:dyDescent="0.3">
      <c r="B675" s="85">
        <v>672</v>
      </c>
      <c r="C675" s="46" t="str">
        <f>'PC Despesas'!R53</f>
        <v>5.6.49</v>
      </c>
      <c r="D675" s="47" t="str">
        <f>VLOOKUP(C675,'PC Despesas'!$R$5:$S$103,2,FALSE)</f>
        <v>-</v>
      </c>
      <c r="E675" s="63">
        <f>SUMIFS(Jan!$I$5:$I$605,Jan!$U$5:$U$605,"Despesa",Jan!$G$5:$G$605,DRE!$D675)</f>
        <v>0</v>
      </c>
      <c r="F675" s="63">
        <f>SUMIFS(Fev!$I$5:$I$605,Fev!$U$5:$U$605,"Despesa",Fev!$G$5:$G$605,DRE!$D675)</f>
        <v>0</v>
      </c>
      <c r="G675" s="63">
        <f>SUMIFS(Mar!$I$5:$I$605,Mar!$U$5:$U$605,"Despesa",Mar!$G$5:$G$605,DRE!$D675)</f>
        <v>0</v>
      </c>
      <c r="H675" s="63">
        <f>SUMIFS(Abr!$I$5:$I$605,Abr!$U$5:$U$605,"Despesa",Abr!$G$5:$G$605,DRE!$D675)</f>
        <v>0</v>
      </c>
      <c r="I675" s="63">
        <f>SUMIFS(Mai!$I$5:$I$605,Mai!$U$5:$U$605,"Despesa",Mai!$G$5:$G$605,DRE!$D675)</f>
        <v>0</v>
      </c>
      <c r="J675" s="63">
        <f>SUMIFS(Jun!$I$5:$I$605,Jun!$U$5:$U$605,"Despesa",Jun!$G$5:$G$605,DRE!$D675)</f>
        <v>0</v>
      </c>
      <c r="K675" s="63">
        <f>SUMIFS(Jul!$I$5:$I$605,Jul!$U$5:$U$605,"Despesa",Jul!$G$5:$G$605,DRE!$D675)</f>
        <v>0</v>
      </c>
      <c r="L675" s="63">
        <f>SUMIFS(Ago!$I$5:$I$605,Ago!$U$5:$U$605,"Despesa",Ago!$G$5:$G$605,DRE!$D675)</f>
        <v>0</v>
      </c>
      <c r="M675" s="63">
        <f>SUMIFS(Set!$I$5:$I$605,Set!$U$5:$U$605,"Despesa",Set!$G$5:$G$605,DRE!$D675)</f>
        <v>0</v>
      </c>
      <c r="N675" s="63">
        <f>SUMIFS(Out!$I$5:$I$605,Out!$U$5:$U$605,"Despesa",Out!$G$5:$G$605,DRE!$D675)</f>
        <v>0</v>
      </c>
      <c r="O675" s="63">
        <f>SUMIFS(Nov!$I$5:$I$605,Nov!$U$5:$U$605,"Despesa",Nov!$G$5:$G$605,DRE!$D675)</f>
        <v>0</v>
      </c>
      <c r="P675" s="63">
        <f>SUMIFS(Dez!$I$5:$I$605,Dez!$U$5:$U$605,"Despesa",Dez!$G$5:$G$605,DRE!$D675)</f>
        <v>0</v>
      </c>
      <c r="Q675" s="63">
        <f t="shared" si="32"/>
        <v>0</v>
      </c>
    </row>
    <row r="676" spans="2:17" ht="28.5" customHeight="1" thickTop="1" thickBot="1" x14ac:dyDescent="0.3">
      <c r="B676" s="85">
        <v>673</v>
      </c>
      <c r="C676" s="46" t="str">
        <f>'PC Despesas'!R54</f>
        <v>5.6.50</v>
      </c>
      <c r="D676" s="47" t="str">
        <f>VLOOKUP(C676,'PC Despesas'!$R$5:$S$103,2,FALSE)</f>
        <v>-</v>
      </c>
      <c r="E676" s="63">
        <f>SUMIFS(Jan!$I$5:$I$605,Jan!$U$5:$U$605,"Despesa",Jan!$G$5:$G$605,DRE!$D676)</f>
        <v>0</v>
      </c>
      <c r="F676" s="63">
        <f>SUMIFS(Fev!$I$5:$I$605,Fev!$U$5:$U$605,"Despesa",Fev!$G$5:$G$605,DRE!$D676)</f>
        <v>0</v>
      </c>
      <c r="G676" s="63">
        <f>SUMIFS(Mar!$I$5:$I$605,Mar!$U$5:$U$605,"Despesa",Mar!$G$5:$G$605,DRE!$D676)</f>
        <v>0</v>
      </c>
      <c r="H676" s="63">
        <f>SUMIFS(Abr!$I$5:$I$605,Abr!$U$5:$U$605,"Despesa",Abr!$G$5:$G$605,DRE!$D676)</f>
        <v>0</v>
      </c>
      <c r="I676" s="63">
        <f>SUMIFS(Mai!$I$5:$I$605,Mai!$U$5:$U$605,"Despesa",Mai!$G$5:$G$605,DRE!$D676)</f>
        <v>0</v>
      </c>
      <c r="J676" s="63">
        <f>SUMIFS(Jun!$I$5:$I$605,Jun!$U$5:$U$605,"Despesa",Jun!$G$5:$G$605,DRE!$D676)</f>
        <v>0</v>
      </c>
      <c r="K676" s="63">
        <f>SUMIFS(Jul!$I$5:$I$605,Jul!$U$5:$U$605,"Despesa",Jul!$G$5:$G$605,DRE!$D676)</f>
        <v>0</v>
      </c>
      <c r="L676" s="63">
        <f>SUMIFS(Ago!$I$5:$I$605,Ago!$U$5:$U$605,"Despesa",Ago!$G$5:$G$605,DRE!$D676)</f>
        <v>0</v>
      </c>
      <c r="M676" s="63">
        <f>SUMIFS(Set!$I$5:$I$605,Set!$U$5:$U$605,"Despesa",Set!$G$5:$G$605,DRE!$D676)</f>
        <v>0</v>
      </c>
      <c r="N676" s="63">
        <f>SUMIFS(Out!$I$5:$I$605,Out!$U$5:$U$605,"Despesa",Out!$G$5:$G$605,DRE!$D676)</f>
        <v>0</v>
      </c>
      <c r="O676" s="63">
        <f>SUMIFS(Nov!$I$5:$I$605,Nov!$U$5:$U$605,"Despesa",Nov!$G$5:$G$605,DRE!$D676)</f>
        <v>0</v>
      </c>
      <c r="P676" s="63">
        <f>SUMIFS(Dez!$I$5:$I$605,Dez!$U$5:$U$605,"Despesa",Dez!$G$5:$G$605,DRE!$D676)</f>
        <v>0</v>
      </c>
      <c r="Q676" s="63">
        <f t="shared" si="32"/>
        <v>0</v>
      </c>
    </row>
    <row r="677" spans="2:17" ht="28.5" customHeight="1" thickTop="1" thickBot="1" x14ac:dyDescent="0.3">
      <c r="B677" s="85">
        <v>674</v>
      </c>
      <c r="C677" s="46" t="str">
        <f>'PC Despesas'!R55</f>
        <v>5.6.51</v>
      </c>
      <c r="D677" s="47" t="str">
        <f>VLOOKUP(C677,'PC Despesas'!$R$5:$S$103,2,FALSE)</f>
        <v>-</v>
      </c>
      <c r="E677" s="63">
        <f>SUMIFS(Jan!$I$5:$I$605,Jan!$U$5:$U$605,"Despesa",Jan!$G$5:$G$605,DRE!$D677)</f>
        <v>0</v>
      </c>
      <c r="F677" s="63">
        <f>SUMIFS(Fev!$I$5:$I$605,Fev!$U$5:$U$605,"Despesa",Fev!$G$5:$G$605,DRE!$D677)</f>
        <v>0</v>
      </c>
      <c r="G677" s="63">
        <f>SUMIFS(Mar!$I$5:$I$605,Mar!$U$5:$U$605,"Despesa",Mar!$G$5:$G$605,DRE!$D677)</f>
        <v>0</v>
      </c>
      <c r="H677" s="63">
        <f>SUMIFS(Abr!$I$5:$I$605,Abr!$U$5:$U$605,"Despesa",Abr!$G$5:$G$605,DRE!$D677)</f>
        <v>0</v>
      </c>
      <c r="I677" s="63">
        <f>SUMIFS(Mai!$I$5:$I$605,Mai!$U$5:$U$605,"Despesa",Mai!$G$5:$G$605,DRE!$D677)</f>
        <v>0</v>
      </c>
      <c r="J677" s="63">
        <f>SUMIFS(Jun!$I$5:$I$605,Jun!$U$5:$U$605,"Despesa",Jun!$G$5:$G$605,DRE!$D677)</f>
        <v>0</v>
      </c>
      <c r="K677" s="63">
        <f>SUMIFS(Jul!$I$5:$I$605,Jul!$U$5:$U$605,"Despesa",Jul!$G$5:$G$605,DRE!$D677)</f>
        <v>0</v>
      </c>
      <c r="L677" s="63">
        <f>SUMIFS(Ago!$I$5:$I$605,Ago!$U$5:$U$605,"Despesa",Ago!$G$5:$G$605,DRE!$D677)</f>
        <v>0</v>
      </c>
      <c r="M677" s="63">
        <f>SUMIFS(Set!$I$5:$I$605,Set!$U$5:$U$605,"Despesa",Set!$G$5:$G$605,DRE!$D677)</f>
        <v>0</v>
      </c>
      <c r="N677" s="63">
        <f>SUMIFS(Out!$I$5:$I$605,Out!$U$5:$U$605,"Despesa",Out!$G$5:$G$605,DRE!$D677)</f>
        <v>0</v>
      </c>
      <c r="O677" s="63">
        <f>SUMIFS(Nov!$I$5:$I$605,Nov!$U$5:$U$605,"Despesa",Nov!$G$5:$G$605,DRE!$D677)</f>
        <v>0</v>
      </c>
      <c r="P677" s="63">
        <f>SUMIFS(Dez!$I$5:$I$605,Dez!$U$5:$U$605,"Despesa",Dez!$G$5:$G$605,DRE!$D677)</f>
        <v>0</v>
      </c>
      <c r="Q677" s="63">
        <f t="shared" si="32"/>
        <v>0</v>
      </c>
    </row>
    <row r="678" spans="2:17" ht="28.5" customHeight="1" thickTop="1" thickBot="1" x14ac:dyDescent="0.3">
      <c r="B678" s="85">
        <v>675</v>
      </c>
      <c r="C678" s="46" t="str">
        <f>'PC Despesas'!R56</f>
        <v>5.6.52</v>
      </c>
      <c r="D678" s="47" t="str">
        <f>VLOOKUP(C678,'PC Despesas'!$R$5:$S$103,2,FALSE)</f>
        <v>-</v>
      </c>
      <c r="E678" s="63">
        <f>SUMIFS(Jan!$I$5:$I$605,Jan!$U$5:$U$605,"Despesa",Jan!$G$5:$G$605,DRE!$D678)</f>
        <v>0</v>
      </c>
      <c r="F678" s="63">
        <f>SUMIFS(Fev!$I$5:$I$605,Fev!$U$5:$U$605,"Despesa",Fev!$G$5:$G$605,DRE!$D678)</f>
        <v>0</v>
      </c>
      <c r="G678" s="63">
        <f>SUMIFS(Mar!$I$5:$I$605,Mar!$U$5:$U$605,"Despesa",Mar!$G$5:$G$605,DRE!$D678)</f>
        <v>0</v>
      </c>
      <c r="H678" s="63">
        <f>SUMIFS(Abr!$I$5:$I$605,Abr!$U$5:$U$605,"Despesa",Abr!$G$5:$G$605,DRE!$D678)</f>
        <v>0</v>
      </c>
      <c r="I678" s="63">
        <f>SUMIFS(Mai!$I$5:$I$605,Mai!$U$5:$U$605,"Despesa",Mai!$G$5:$G$605,DRE!$D678)</f>
        <v>0</v>
      </c>
      <c r="J678" s="63">
        <f>SUMIFS(Jun!$I$5:$I$605,Jun!$U$5:$U$605,"Despesa",Jun!$G$5:$G$605,DRE!$D678)</f>
        <v>0</v>
      </c>
      <c r="K678" s="63">
        <f>SUMIFS(Jul!$I$5:$I$605,Jul!$U$5:$U$605,"Despesa",Jul!$G$5:$G$605,DRE!$D678)</f>
        <v>0</v>
      </c>
      <c r="L678" s="63">
        <f>SUMIFS(Ago!$I$5:$I$605,Ago!$U$5:$U$605,"Despesa",Ago!$G$5:$G$605,DRE!$D678)</f>
        <v>0</v>
      </c>
      <c r="M678" s="63">
        <f>SUMIFS(Set!$I$5:$I$605,Set!$U$5:$U$605,"Despesa",Set!$G$5:$G$605,DRE!$D678)</f>
        <v>0</v>
      </c>
      <c r="N678" s="63">
        <f>SUMIFS(Out!$I$5:$I$605,Out!$U$5:$U$605,"Despesa",Out!$G$5:$G$605,DRE!$D678)</f>
        <v>0</v>
      </c>
      <c r="O678" s="63">
        <f>SUMIFS(Nov!$I$5:$I$605,Nov!$U$5:$U$605,"Despesa",Nov!$G$5:$G$605,DRE!$D678)</f>
        <v>0</v>
      </c>
      <c r="P678" s="63">
        <f>SUMIFS(Dez!$I$5:$I$605,Dez!$U$5:$U$605,"Despesa",Dez!$G$5:$G$605,DRE!$D678)</f>
        <v>0</v>
      </c>
      <c r="Q678" s="63">
        <f t="shared" si="32"/>
        <v>0</v>
      </c>
    </row>
    <row r="679" spans="2:17" ht="28.5" customHeight="1" thickTop="1" thickBot="1" x14ac:dyDescent="0.3">
      <c r="B679" s="85">
        <v>676</v>
      </c>
      <c r="C679" s="46" t="str">
        <f>'PC Despesas'!R57</f>
        <v>5.6.53</v>
      </c>
      <c r="D679" s="47" t="str">
        <f>VLOOKUP(C679,'PC Despesas'!$R$5:$S$103,2,FALSE)</f>
        <v>-</v>
      </c>
      <c r="E679" s="63">
        <f>SUMIFS(Jan!$I$5:$I$605,Jan!$U$5:$U$605,"Despesa",Jan!$G$5:$G$605,DRE!$D679)</f>
        <v>0</v>
      </c>
      <c r="F679" s="63">
        <f>SUMIFS(Fev!$I$5:$I$605,Fev!$U$5:$U$605,"Despesa",Fev!$G$5:$G$605,DRE!$D679)</f>
        <v>0</v>
      </c>
      <c r="G679" s="63">
        <f>SUMIFS(Mar!$I$5:$I$605,Mar!$U$5:$U$605,"Despesa",Mar!$G$5:$G$605,DRE!$D679)</f>
        <v>0</v>
      </c>
      <c r="H679" s="63">
        <f>SUMIFS(Abr!$I$5:$I$605,Abr!$U$5:$U$605,"Despesa",Abr!$G$5:$G$605,DRE!$D679)</f>
        <v>0</v>
      </c>
      <c r="I679" s="63">
        <f>SUMIFS(Mai!$I$5:$I$605,Mai!$U$5:$U$605,"Despesa",Mai!$G$5:$G$605,DRE!$D679)</f>
        <v>0</v>
      </c>
      <c r="J679" s="63">
        <f>SUMIFS(Jun!$I$5:$I$605,Jun!$U$5:$U$605,"Despesa",Jun!$G$5:$G$605,DRE!$D679)</f>
        <v>0</v>
      </c>
      <c r="K679" s="63">
        <f>SUMIFS(Jul!$I$5:$I$605,Jul!$U$5:$U$605,"Despesa",Jul!$G$5:$G$605,DRE!$D679)</f>
        <v>0</v>
      </c>
      <c r="L679" s="63">
        <f>SUMIFS(Ago!$I$5:$I$605,Ago!$U$5:$U$605,"Despesa",Ago!$G$5:$G$605,DRE!$D679)</f>
        <v>0</v>
      </c>
      <c r="M679" s="63">
        <f>SUMIFS(Set!$I$5:$I$605,Set!$U$5:$U$605,"Despesa",Set!$G$5:$G$605,DRE!$D679)</f>
        <v>0</v>
      </c>
      <c r="N679" s="63">
        <f>SUMIFS(Out!$I$5:$I$605,Out!$U$5:$U$605,"Despesa",Out!$G$5:$G$605,DRE!$D679)</f>
        <v>0</v>
      </c>
      <c r="O679" s="63">
        <f>SUMIFS(Nov!$I$5:$I$605,Nov!$U$5:$U$605,"Despesa",Nov!$G$5:$G$605,DRE!$D679)</f>
        <v>0</v>
      </c>
      <c r="P679" s="63">
        <f>SUMIFS(Dez!$I$5:$I$605,Dez!$U$5:$U$605,"Despesa",Dez!$G$5:$G$605,DRE!$D679)</f>
        <v>0</v>
      </c>
      <c r="Q679" s="63">
        <f t="shared" si="32"/>
        <v>0</v>
      </c>
    </row>
    <row r="680" spans="2:17" ht="28.5" customHeight="1" thickTop="1" thickBot="1" x14ac:dyDescent="0.3">
      <c r="B680" s="85">
        <v>677</v>
      </c>
      <c r="C680" s="46" t="str">
        <f>'PC Despesas'!R58</f>
        <v>5.6.54</v>
      </c>
      <c r="D680" s="47" t="str">
        <f>VLOOKUP(C680,'PC Despesas'!$R$5:$S$103,2,FALSE)</f>
        <v>-</v>
      </c>
      <c r="E680" s="63">
        <f>SUMIFS(Jan!$I$5:$I$605,Jan!$U$5:$U$605,"Despesa",Jan!$G$5:$G$605,DRE!$D680)</f>
        <v>0</v>
      </c>
      <c r="F680" s="63">
        <f>SUMIFS(Fev!$I$5:$I$605,Fev!$U$5:$U$605,"Despesa",Fev!$G$5:$G$605,DRE!$D680)</f>
        <v>0</v>
      </c>
      <c r="G680" s="63">
        <f>SUMIFS(Mar!$I$5:$I$605,Mar!$U$5:$U$605,"Despesa",Mar!$G$5:$G$605,DRE!$D680)</f>
        <v>0</v>
      </c>
      <c r="H680" s="63">
        <f>SUMIFS(Abr!$I$5:$I$605,Abr!$U$5:$U$605,"Despesa",Abr!$G$5:$G$605,DRE!$D680)</f>
        <v>0</v>
      </c>
      <c r="I680" s="63">
        <f>SUMIFS(Mai!$I$5:$I$605,Mai!$U$5:$U$605,"Despesa",Mai!$G$5:$G$605,DRE!$D680)</f>
        <v>0</v>
      </c>
      <c r="J680" s="63">
        <f>SUMIFS(Jun!$I$5:$I$605,Jun!$U$5:$U$605,"Despesa",Jun!$G$5:$G$605,DRE!$D680)</f>
        <v>0</v>
      </c>
      <c r="K680" s="63">
        <f>SUMIFS(Jul!$I$5:$I$605,Jul!$U$5:$U$605,"Despesa",Jul!$G$5:$G$605,DRE!$D680)</f>
        <v>0</v>
      </c>
      <c r="L680" s="63">
        <f>SUMIFS(Ago!$I$5:$I$605,Ago!$U$5:$U$605,"Despesa",Ago!$G$5:$G$605,DRE!$D680)</f>
        <v>0</v>
      </c>
      <c r="M680" s="63">
        <f>SUMIFS(Set!$I$5:$I$605,Set!$U$5:$U$605,"Despesa",Set!$G$5:$G$605,DRE!$D680)</f>
        <v>0</v>
      </c>
      <c r="N680" s="63">
        <f>SUMIFS(Out!$I$5:$I$605,Out!$U$5:$U$605,"Despesa",Out!$G$5:$G$605,DRE!$D680)</f>
        <v>0</v>
      </c>
      <c r="O680" s="63">
        <f>SUMIFS(Nov!$I$5:$I$605,Nov!$U$5:$U$605,"Despesa",Nov!$G$5:$G$605,DRE!$D680)</f>
        <v>0</v>
      </c>
      <c r="P680" s="63">
        <f>SUMIFS(Dez!$I$5:$I$605,Dez!$U$5:$U$605,"Despesa",Dez!$G$5:$G$605,DRE!$D680)</f>
        <v>0</v>
      </c>
      <c r="Q680" s="63">
        <f t="shared" si="32"/>
        <v>0</v>
      </c>
    </row>
    <row r="681" spans="2:17" ht="28.5" customHeight="1" thickTop="1" thickBot="1" x14ac:dyDescent="0.3">
      <c r="B681" s="85">
        <v>678</v>
      </c>
      <c r="C681" s="46" t="str">
        <f>'PC Despesas'!R59</f>
        <v>5.6.55</v>
      </c>
      <c r="D681" s="47" t="str">
        <f>VLOOKUP(C681,'PC Despesas'!$R$5:$S$103,2,FALSE)</f>
        <v>-</v>
      </c>
      <c r="E681" s="63">
        <f>SUMIFS(Jan!$I$5:$I$605,Jan!$U$5:$U$605,"Despesa",Jan!$G$5:$G$605,DRE!$D681)</f>
        <v>0</v>
      </c>
      <c r="F681" s="63">
        <f>SUMIFS(Fev!$I$5:$I$605,Fev!$U$5:$U$605,"Despesa",Fev!$G$5:$G$605,DRE!$D681)</f>
        <v>0</v>
      </c>
      <c r="G681" s="63">
        <f>SUMIFS(Mar!$I$5:$I$605,Mar!$U$5:$U$605,"Despesa",Mar!$G$5:$G$605,DRE!$D681)</f>
        <v>0</v>
      </c>
      <c r="H681" s="63">
        <f>SUMIFS(Abr!$I$5:$I$605,Abr!$U$5:$U$605,"Despesa",Abr!$G$5:$G$605,DRE!$D681)</f>
        <v>0</v>
      </c>
      <c r="I681" s="63">
        <f>SUMIFS(Mai!$I$5:$I$605,Mai!$U$5:$U$605,"Despesa",Mai!$G$5:$G$605,DRE!$D681)</f>
        <v>0</v>
      </c>
      <c r="J681" s="63">
        <f>SUMIFS(Jun!$I$5:$I$605,Jun!$U$5:$U$605,"Despesa",Jun!$G$5:$G$605,DRE!$D681)</f>
        <v>0</v>
      </c>
      <c r="K681" s="63">
        <f>SUMIFS(Jul!$I$5:$I$605,Jul!$U$5:$U$605,"Despesa",Jul!$G$5:$G$605,DRE!$D681)</f>
        <v>0</v>
      </c>
      <c r="L681" s="63">
        <f>SUMIFS(Ago!$I$5:$I$605,Ago!$U$5:$U$605,"Despesa",Ago!$G$5:$G$605,DRE!$D681)</f>
        <v>0</v>
      </c>
      <c r="M681" s="63">
        <f>SUMIFS(Set!$I$5:$I$605,Set!$U$5:$U$605,"Despesa",Set!$G$5:$G$605,DRE!$D681)</f>
        <v>0</v>
      </c>
      <c r="N681" s="63">
        <f>SUMIFS(Out!$I$5:$I$605,Out!$U$5:$U$605,"Despesa",Out!$G$5:$G$605,DRE!$D681)</f>
        <v>0</v>
      </c>
      <c r="O681" s="63">
        <f>SUMIFS(Nov!$I$5:$I$605,Nov!$U$5:$U$605,"Despesa",Nov!$G$5:$G$605,DRE!$D681)</f>
        <v>0</v>
      </c>
      <c r="P681" s="63">
        <f>SUMIFS(Dez!$I$5:$I$605,Dez!$U$5:$U$605,"Despesa",Dez!$G$5:$G$605,DRE!$D681)</f>
        <v>0</v>
      </c>
      <c r="Q681" s="63">
        <f t="shared" si="32"/>
        <v>0</v>
      </c>
    </row>
    <row r="682" spans="2:17" ht="28.5" customHeight="1" thickTop="1" thickBot="1" x14ac:dyDescent="0.3">
      <c r="B682" s="85">
        <v>679</v>
      </c>
      <c r="C682" s="46" t="str">
        <f>'PC Despesas'!R60</f>
        <v>5.6.56</v>
      </c>
      <c r="D682" s="47" t="str">
        <f>VLOOKUP(C682,'PC Despesas'!$R$5:$S$103,2,FALSE)</f>
        <v>-</v>
      </c>
      <c r="E682" s="63">
        <f>SUMIFS(Jan!$I$5:$I$605,Jan!$U$5:$U$605,"Despesa",Jan!$G$5:$G$605,DRE!$D682)</f>
        <v>0</v>
      </c>
      <c r="F682" s="63">
        <f>SUMIFS(Fev!$I$5:$I$605,Fev!$U$5:$U$605,"Despesa",Fev!$G$5:$G$605,DRE!$D682)</f>
        <v>0</v>
      </c>
      <c r="G682" s="63">
        <f>SUMIFS(Mar!$I$5:$I$605,Mar!$U$5:$U$605,"Despesa",Mar!$G$5:$G$605,DRE!$D682)</f>
        <v>0</v>
      </c>
      <c r="H682" s="63">
        <f>SUMIFS(Abr!$I$5:$I$605,Abr!$U$5:$U$605,"Despesa",Abr!$G$5:$G$605,DRE!$D682)</f>
        <v>0</v>
      </c>
      <c r="I682" s="63">
        <f>SUMIFS(Mai!$I$5:$I$605,Mai!$U$5:$U$605,"Despesa",Mai!$G$5:$G$605,DRE!$D682)</f>
        <v>0</v>
      </c>
      <c r="J682" s="63">
        <f>SUMIFS(Jun!$I$5:$I$605,Jun!$U$5:$U$605,"Despesa",Jun!$G$5:$G$605,DRE!$D682)</f>
        <v>0</v>
      </c>
      <c r="K682" s="63">
        <f>SUMIFS(Jul!$I$5:$I$605,Jul!$U$5:$U$605,"Despesa",Jul!$G$5:$G$605,DRE!$D682)</f>
        <v>0</v>
      </c>
      <c r="L682" s="63">
        <f>SUMIFS(Ago!$I$5:$I$605,Ago!$U$5:$U$605,"Despesa",Ago!$G$5:$G$605,DRE!$D682)</f>
        <v>0</v>
      </c>
      <c r="M682" s="63">
        <f>SUMIFS(Set!$I$5:$I$605,Set!$U$5:$U$605,"Despesa",Set!$G$5:$G$605,DRE!$D682)</f>
        <v>0</v>
      </c>
      <c r="N682" s="63">
        <f>SUMIFS(Out!$I$5:$I$605,Out!$U$5:$U$605,"Despesa",Out!$G$5:$G$605,DRE!$D682)</f>
        <v>0</v>
      </c>
      <c r="O682" s="63">
        <f>SUMIFS(Nov!$I$5:$I$605,Nov!$U$5:$U$605,"Despesa",Nov!$G$5:$G$605,DRE!$D682)</f>
        <v>0</v>
      </c>
      <c r="P682" s="63">
        <f>SUMIFS(Dez!$I$5:$I$605,Dez!$U$5:$U$605,"Despesa",Dez!$G$5:$G$605,DRE!$D682)</f>
        <v>0</v>
      </c>
      <c r="Q682" s="63">
        <f t="shared" si="32"/>
        <v>0</v>
      </c>
    </row>
    <row r="683" spans="2:17" ht="28.5" customHeight="1" thickTop="1" thickBot="1" x14ac:dyDescent="0.3">
      <c r="B683" s="85">
        <v>680</v>
      </c>
      <c r="C683" s="46" t="str">
        <f>'PC Despesas'!R61</f>
        <v>5.6.57</v>
      </c>
      <c r="D683" s="47" t="str">
        <f>VLOOKUP(C683,'PC Despesas'!$R$5:$S$103,2,FALSE)</f>
        <v>-</v>
      </c>
      <c r="E683" s="63">
        <f>SUMIFS(Jan!$I$5:$I$605,Jan!$U$5:$U$605,"Despesa",Jan!$G$5:$G$605,DRE!$D683)</f>
        <v>0</v>
      </c>
      <c r="F683" s="63">
        <f>SUMIFS(Fev!$I$5:$I$605,Fev!$U$5:$U$605,"Despesa",Fev!$G$5:$G$605,DRE!$D683)</f>
        <v>0</v>
      </c>
      <c r="G683" s="63">
        <f>SUMIFS(Mar!$I$5:$I$605,Mar!$U$5:$U$605,"Despesa",Mar!$G$5:$G$605,DRE!$D683)</f>
        <v>0</v>
      </c>
      <c r="H683" s="63">
        <f>SUMIFS(Abr!$I$5:$I$605,Abr!$U$5:$U$605,"Despesa",Abr!$G$5:$G$605,DRE!$D683)</f>
        <v>0</v>
      </c>
      <c r="I683" s="63">
        <f>SUMIFS(Mai!$I$5:$I$605,Mai!$U$5:$U$605,"Despesa",Mai!$G$5:$G$605,DRE!$D683)</f>
        <v>0</v>
      </c>
      <c r="J683" s="63">
        <f>SUMIFS(Jun!$I$5:$I$605,Jun!$U$5:$U$605,"Despesa",Jun!$G$5:$G$605,DRE!$D683)</f>
        <v>0</v>
      </c>
      <c r="K683" s="63">
        <f>SUMIFS(Jul!$I$5:$I$605,Jul!$U$5:$U$605,"Despesa",Jul!$G$5:$G$605,DRE!$D683)</f>
        <v>0</v>
      </c>
      <c r="L683" s="63">
        <f>SUMIFS(Ago!$I$5:$I$605,Ago!$U$5:$U$605,"Despesa",Ago!$G$5:$G$605,DRE!$D683)</f>
        <v>0</v>
      </c>
      <c r="M683" s="63">
        <f>SUMIFS(Set!$I$5:$I$605,Set!$U$5:$U$605,"Despesa",Set!$G$5:$G$605,DRE!$D683)</f>
        <v>0</v>
      </c>
      <c r="N683" s="63">
        <f>SUMIFS(Out!$I$5:$I$605,Out!$U$5:$U$605,"Despesa",Out!$G$5:$G$605,DRE!$D683)</f>
        <v>0</v>
      </c>
      <c r="O683" s="63">
        <f>SUMIFS(Nov!$I$5:$I$605,Nov!$U$5:$U$605,"Despesa",Nov!$G$5:$G$605,DRE!$D683)</f>
        <v>0</v>
      </c>
      <c r="P683" s="63">
        <f>SUMIFS(Dez!$I$5:$I$605,Dez!$U$5:$U$605,"Despesa",Dez!$G$5:$G$605,DRE!$D683)</f>
        <v>0</v>
      </c>
      <c r="Q683" s="63">
        <f t="shared" si="32"/>
        <v>0</v>
      </c>
    </row>
    <row r="684" spans="2:17" ht="28.5" customHeight="1" thickTop="1" thickBot="1" x14ac:dyDescent="0.3">
      <c r="B684" s="85">
        <v>681</v>
      </c>
      <c r="C684" s="46" t="str">
        <f>'PC Despesas'!R62</f>
        <v>5.6.58</v>
      </c>
      <c r="D684" s="47" t="str">
        <f>VLOOKUP(C684,'PC Despesas'!$R$5:$S$103,2,FALSE)</f>
        <v>-</v>
      </c>
      <c r="E684" s="63">
        <f>SUMIFS(Jan!$I$5:$I$605,Jan!$U$5:$U$605,"Despesa",Jan!$G$5:$G$605,DRE!$D684)</f>
        <v>0</v>
      </c>
      <c r="F684" s="63">
        <f>SUMIFS(Fev!$I$5:$I$605,Fev!$U$5:$U$605,"Despesa",Fev!$G$5:$G$605,DRE!$D684)</f>
        <v>0</v>
      </c>
      <c r="G684" s="63">
        <f>SUMIFS(Mar!$I$5:$I$605,Mar!$U$5:$U$605,"Despesa",Mar!$G$5:$G$605,DRE!$D684)</f>
        <v>0</v>
      </c>
      <c r="H684" s="63">
        <f>SUMIFS(Abr!$I$5:$I$605,Abr!$U$5:$U$605,"Despesa",Abr!$G$5:$G$605,DRE!$D684)</f>
        <v>0</v>
      </c>
      <c r="I684" s="63">
        <f>SUMIFS(Mai!$I$5:$I$605,Mai!$U$5:$U$605,"Despesa",Mai!$G$5:$G$605,DRE!$D684)</f>
        <v>0</v>
      </c>
      <c r="J684" s="63">
        <f>SUMIFS(Jun!$I$5:$I$605,Jun!$U$5:$U$605,"Despesa",Jun!$G$5:$G$605,DRE!$D684)</f>
        <v>0</v>
      </c>
      <c r="K684" s="63">
        <f>SUMIFS(Jul!$I$5:$I$605,Jul!$U$5:$U$605,"Despesa",Jul!$G$5:$G$605,DRE!$D684)</f>
        <v>0</v>
      </c>
      <c r="L684" s="63">
        <f>SUMIFS(Ago!$I$5:$I$605,Ago!$U$5:$U$605,"Despesa",Ago!$G$5:$G$605,DRE!$D684)</f>
        <v>0</v>
      </c>
      <c r="M684" s="63">
        <f>SUMIFS(Set!$I$5:$I$605,Set!$U$5:$U$605,"Despesa",Set!$G$5:$G$605,DRE!$D684)</f>
        <v>0</v>
      </c>
      <c r="N684" s="63">
        <f>SUMIFS(Out!$I$5:$I$605,Out!$U$5:$U$605,"Despesa",Out!$G$5:$G$605,DRE!$D684)</f>
        <v>0</v>
      </c>
      <c r="O684" s="63">
        <f>SUMIFS(Nov!$I$5:$I$605,Nov!$U$5:$U$605,"Despesa",Nov!$G$5:$G$605,DRE!$D684)</f>
        <v>0</v>
      </c>
      <c r="P684" s="63">
        <f>SUMIFS(Dez!$I$5:$I$605,Dez!$U$5:$U$605,"Despesa",Dez!$G$5:$G$605,DRE!$D684)</f>
        <v>0</v>
      </c>
      <c r="Q684" s="63">
        <f t="shared" si="32"/>
        <v>0</v>
      </c>
    </row>
    <row r="685" spans="2:17" ht="28.5" customHeight="1" thickTop="1" thickBot="1" x14ac:dyDescent="0.3">
      <c r="B685" s="85">
        <v>682</v>
      </c>
      <c r="C685" s="46" t="str">
        <f>'PC Despesas'!R63</f>
        <v>5.6.59</v>
      </c>
      <c r="D685" s="47" t="str">
        <f>VLOOKUP(C685,'PC Despesas'!$R$5:$S$103,2,FALSE)</f>
        <v>-</v>
      </c>
      <c r="E685" s="63">
        <f>SUMIFS(Jan!$I$5:$I$605,Jan!$U$5:$U$605,"Despesa",Jan!$G$5:$G$605,DRE!$D685)</f>
        <v>0</v>
      </c>
      <c r="F685" s="63">
        <f>SUMIFS(Fev!$I$5:$I$605,Fev!$U$5:$U$605,"Despesa",Fev!$G$5:$G$605,DRE!$D685)</f>
        <v>0</v>
      </c>
      <c r="G685" s="63">
        <f>SUMIFS(Mar!$I$5:$I$605,Mar!$U$5:$U$605,"Despesa",Mar!$G$5:$G$605,DRE!$D685)</f>
        <v>0</v>
      </c>
      <c r="H685" s="63">
        <f>SUMIFS(Abr!$I$5:$I$605,Abr!$U$5:$U$605,"Despesa",Abr!$G$5:$G$605,DRE!$D685)</f>
        <v>0</v>
      </c>
      <c r="I685" s="63">
        <f>SUMIFS(Mai!$I$5:$I$605,Mai!$U$5:$U$605,"Despesa",Mai!$G$5:$G$605,DRE!$D685)</f>
        <v>0</v>
      </c>
      <c r="J685" s="63">
        <f>SUMIFS(Jun!$I$5:$I$605,Jun!$U$5:$U$605,"Despesa",Jun!$G$5:$G$605,DRE!$D685)</f>
        <v>0</v>
      </c>
      <c r="K685" s="63">
        <f>SUMIFS(Jul!$I$5:$I$605,Jul!$U$5:$U$605,"Despesa",Jul!$G$5:$G$605,DRE!$D685)</f>
        <v>0</v>
      </c>
      <c r="L685" s="63">
        <f>SUMIFS(Ago!$I$5:$I$605,Ago!$U$5:$U$605,"Despesa",Ago!$G$5:$G$605,DRE!$D685)</f>
        <v>0</v>
      </c>
      <c r="M685" s="63">
        <f>SUMIFS(Set!$I$5:$I$605,Set!$U$5:$U$605,"Despesa",Set!$G$5:$G$605,DRE!$D685)</f>
        <v>0</v>
      </c>
      <c r="N685" s="63">
        <f>SUMIFS(Out!$I$5:$I$605,Out!$U$5:$U$605,"Despesa",Out!$G$5:$G$605,DRE!$D685)</f>
        <v>0</v>
      </c>
      <c r="O685" s="63">
        <f>SUMIFS(Nov!$I$5:$I$605,Nov!$U$5:$U$605,"Despesa",Nov!$G$5:$G$605,DRE!$D685)</f>
        <v>0</v>
      </c>
      <c r="P685" s="63">
        <f>SUMIFS(Dez!$I$5:$I$605,Dez!$U$5:$U$605,"Despesa",Dez!$G$5:$G$605,DRE!$D685)</f>
        <v>0</v>
      </c>
      <c r="Q685" s="63">
        <f t="shared" si="32"/>
        <v>0</v>
      </c>
    </row>
    <row r="686" spans="2:17" ht="28.5" customHeight="1" thickTop="1" thickBot="1" x14ac:dyDescent="0.3">
      <c r="B686" s="85">
        <v>683</v>
      </c>
      <c r="C686" s="46" t="str">
        <f>'PC Despesas'!R64</f>
        <v>5.6.60</v>
      </c>
      <c r="D686" s="47" t="str">
        <f>VLOOKUP(C686,'PC Despesas'!$R$5:$S$103,2,FALSE)</f>
        <v>-</v>
      </c>
      <c r="E686" s="63">
        <f>SUMIFS(Jan!$I$5:$I$605,Jan!$U$5:$U$605,"Despesa",Jan!$G$5:$G$605,DRE!$D686)</f>
        <v>0</v>
      </c>
      <c r="F686" s="63">
        <f>SUMIFS(Fev!$I$5:$I$605,Fev!$U$5:$U$605,"Despesa",Fev!$G$5:$G$605,DRE!$D686)</f>
        <v>0</v>
      </c>
      <c r="G686" s="63">
        <f>SUMIFS(Mar!$I$5:$I$605,Mar!$U$5:$U$605,"Despesa",Mar!$G$5:$G$605,DRE!$D686)</f>
        <v>0</v>
      </c>
      <c r="H686" s="63">
        <f>SUMIFS(Abr!$I$5:$I$605,Abr!$U$5:$U$605,"Despesa",Abr!$G$5:$G$605,DRE!$D686)</f>
        <v>0</v>
      </c>
      <c r="I686" s="63">
        <f>SUMIFS(Mai!$I$5:$I$605,Mai!$U$5:$U$605,"Despesa",Mai!$G$5:$G$605,DRE!$D686)</f>
        <v>0</v>
      </c>
      <c r="J686" s="63">
        <f>SUMIFS(Jun!$I$5:$I$605,Jun!$U$5:$U$605,"Despesa",Jun!$G$5:$G$605,DRE!$D686)</f>
        <v>0</v>
      </c>
      <c r="K686" s="63">
        <f>SUMIFS(Jul!$I$5:$I$605,Jul!$U$5:$U$605,"Despesa",Jul!$G$5:$G$605,DRE!$D686)</f>
        <v>0</v>
      </c>
      <c r="L686" s="63">
        <f>SUMIFS(Ago!$I$5:$I$605,Ago!$U$5:$U$605,"Despesa",Ago!$G$5:$G$605,DRE!$D686)</f>
        <v>0</v>
      </c>
      <c r="M686" s="63">
        <f>SUMIFS(Set!$I$5:$I$605,Set!$U$5:$U$605,"Despesa",Set!$G$5:$G$605,DRE!$D686)</f>
        <v>0</v>
      </c>
      <c r="N686" s="63">
        <f>SUMIFS(Out!$I$5:$I$605,Out!$U$5:$U$605,"Despesa",Out!$G$5:$G$605,DRE!$D686)</f>
        <v>0</v>
      </c>
      <c r="O686" s="63">
        <f>SUMIFS(Nov!$I$5:$I$605,Nov!$U$5:$U$605,"Despesa",Nov!$G$5:$G$605,DRE!$D686)</f>
        <v>0</v>
      </c>
      <c r="P686" s="63">
        <f>SUMIFS(Dez!$I$5:$I$605,Dez!$U$5:$U$605,"Despesa",Dez!$G$5:$G$605,DRE!$D686)</f>
        <v>0</v>
      </c>
      <c r="Q686" s="63">
        <f t="shared" si="32"/>
        <v>0</v>
      </c>
    </row>
    <row r="687" spans="2:17" ht="28.5" customHeight="1" thickTop="1" thickBot="1" x14ac:dyDescent="0.3">
      <c r="B687" s="85">
        <v>684</v>
      </c>
      <c r="C687" s="46" t="str">
        <f>'PC Despesas'!R65</f>
        <v>5.6.61</v>
      </c>
      <c r="D687" s="47" t="str">
        <f>VLOOKUP(C687,'PC Despesas'!$R$5:$S$103,2,FALSE)</f>
        <v>-</v>
      </c>
      <c r="E687" s="63">
        <f>SUMIFS(Jan!$I$5:$I$605,Jan!$U$5:$U$605,"Despesa",Jan!$G$5:$G$605,DRE!$D687)</f>
        <v>0</v>
      </c>
      <c r="F687" s="63">
        <f>SUMIFS(Fev!$I$5:$I$605,Fev!$U$5:$U$605,"Despesa",Fev!$G$5:$G$605,DRE!$D687)</f>
        <v>0</v>
      </c>
      <c r="G687" s="63">
        <f>SUMIFS(Mar!$I$5:$I$605,Mar!$U$5:$U$605,"Despesa",Mar!$G$5:$G$605,DRE!$D687)</f>
        <v>0</v>
      </c>
      <c r="H687" s="63">
        <f>SUMIFS(Abr!$I$5:$I$605,Abr!$U$5:$U$605,"Despesa",Abr!$G$5:$G$605,DRE!$D687)</f>
        <v>0</v>
      </c>
      <c r="I687" s="63">
        <f>SUMIFS(Mai!$I$5:$I$605,Mai!$U$5:$U$605,"Despesa",Mai!$G$5:$G$605,DRE!$D687)</f>
        <v>0</v>
      </c>
      <c r="J687" s="63">
        <f>SUMIFS(Jun!$I$5:$I$605,Jun!$U$5:$U$605,"Despesa",Jun!$G$5:$G$605,DRE!$D687)</f>
        <v>0</v>
      </c>
      <c r="K687" s="63">
        <f>SUMIFS(Jul!$I$5:$I$605,Jul!$U$5:$U$605,"Despesa",Jul!$G$5:$G$605,DRE!$D687)</f>
        <v>0</v>
      </c>
      <c r="L687" s="63">
        <f>SUMIFS(Ago!$I$5:$I$605,Ago!$U$5:$U$605,"Despesa",Ago!$G$5:$G$605,DRE!$D687)</f>
        <v>0</v>
      </c>
      <c r="M687" s="63">
        <f>SUMIFS(Set!$I$5:$I$605,Set!$U$5:$U$605,"Despesa",Set!$G$5:$G$605,DRE!$D687)</f>
        <v>0</v>
      </c>
      <c r="N687" s="63">
        <f>SUMIFS(Out!$I$5:$I$605,Out!$U$5:$U$605,"Despesa",Out!$G$5:$G$605,DRE!$D687)</f>
        <v>0</v>
      </c>
      <c r="O687" s="63">
        <f>SUMIFS(Nov!$I$5:$I$605,Nov!$U$5:$U$605,"Despesa",Nov!$G$5:$G$605,DRE!$D687)</f>
        <v>0</v>
      </c>
      <c r="P687" s="63">
        <f>SUMIFS(Dez!$I$5:$I$605,Dez!$U$5:$U$605,"Despesa",Dez!$G$5:$G$605,DRE!$D687)</f>
        <v>0</v>
      </c>
      <c r="Q687" s="63">
        <f t="shared" si="32"/>
        <v>0</v>
      </c>
    </row>
    <row r="688" spans="2:17" ht="28.5" customHeight="1" thickTop="1" thickBot="1" x14ac:dyDescent="0.3">
      <c r="B688" s="85">
        <v>685</v>
      </c>
      <c r="C688" s="46" t="str">
        <f>'PC Despesas'!R66</f>
        <v>5.6.62</v>
      </c>
      <c r="D688" s="47" t="str">
        <f>VLOOKUP(C688,'PC Despesas'!$R$5:$S$103,2,FALSE)</f>
        <v>-</v>
      </c>
      <c r="E688" s="63">
        <f>SUMIFS(Jan!$I$5:$I$605,Jan!$U$5:$U$605,"Despesa",Jan!$G$5:$G$605,DRE!$D688)</f>
        <v>0</v>
      </c>
      <c r="F688" s="63">
        <f>SUMIFS(Fev!$I$5:$I$605,Fev!$U$5:$U$605,"Despesa",Fev!$G$5:$G$605,DRE!$D688)</f>
        <v>0</v>
      </c>
      <c r="G688" s="63">
        <f>SUMIFS(Mar!$I$5:$I$605,Mar!$U$5:$U$605,"Despesa",Mar!$G$5:$G$605,DRE!$D688)</f>
        <v>0</v>
      </c>
      <c r="H688" s="63">
        <f>SUMIFS(Abr!$I$5:$I$605,Abr!$U$5:$U$605,"Despesa",Abr!$G$5:$G$605,DRE!$D688)</f>
        <v>0</v>
      </c>
      <c r="I688" s="63">
        <f>SUMIFS(Mai!$I$5:$I$605,Mai!$U$5:$U$605,"Despesa",Mai!$G$5:$G$605,DRE!$D688)</f>
        <v>0</v>
      </c>
      <c r="J688" s="63">
        <f>SUMIFS(Jun!$I$5:$I$605,Jun!$U$5:$U$605,"Despesa",Jun!$G$5:$G$605,DRE!$D688)</f>
        <v>0</v>
      </c>
      <c r="K688" s="63">
        <f>SUMIFS(Jul!$I$5:$I$605,Jul!$U$5:$U$605,"Despesa",Jul!$G$5:$G$605,DRE!$D688)</f>
        <v>0</v>
      </c>
      <c r="L688" s="63">
        <f>SUMIFS(Ago!$I$5:$I$605,Ago!$U$5:$U$605,"Despesa",Ago!$G$5:$G$605,DRE!$D688)</f>
        <v>0</v>
      </c>
      <c r="M688" s="63">
        <f>SUMIFS(Set!$I$5:$I$605,Set!$U$5:$U$605,"Despesa",Set!$G$5:$G$605,DRE!$D688)</f>
        <v>0</v>
      </c>
      <c r="N688" s="63">
        <f>SUMIFS(Out!$I$5:$I$605,Out!$U$5:$U$605,"Despesa",Out!$G$5:$G$605,DRE!$D688)</f>
        <v>0</v>
      </c>
      <c r="O688" s="63">
        <f>SUMIFS(Nov!$I$5:$I$605,Nov!$U$5:$U$605,"Despesa",Nov!$G$5:$G$605,DRE!$D688)</f>
        <v>0</v>
      </c>
      <c r="P688" s="63">
        <f>SUMIFS(Dez!$I$5:$I$605,Dez!$U$5:$U$605,"Despesa",Dez!$G$5:$G$605,DRE!$D688)</f>
        <v>0</v>
      </c>
      <c r="Q688" s="63">
        <f t="shared" si="32"/>
        <v>0</v>
      </c>
    </row>
    <row r="689" spans="2:17" ht="28.5" customHeight="1" thickTop="1" thickBot="1" x14ac:dyDescent="0.3">
      <c r="B689" s="85">
        <v>686</v>
      </c>
      <c r="C689" s="46" t="str">
        <f>'PC Despesas'!R67</f>
        <v>5.6.63</v>
      </c>
      <c r="D689" s="47" t="str">
        <f>VLOOKUP(C689,'PC Despesas'!$R$5:$S$103,2,FALSE)</f>
        <v>-</v>
      </c>
      <c r="E689" s="63">
        <f>SUMIFS(Jan!$I$5:$I$605,Jan!$U$5:$U$605,"Despesa",Jan!$G$5:$G$605,DRE!$D689)</f>
        <v>0</v>
      </c>
      <c r="F689" s="63">
        <f>SUMIFS(Fev!$I$5:$I$605,Fev!$U$5:$U$605,"Despesa",Fev!$G$5:$G$605,DRE!$D689)</f>
        <v>0</v>
      </c>
      <c r="G689" s="63">
        <f>SUMIFS(Mar!$I$5:$I$605,Mar!$U$5:$U$605,"Despesa",Mar!$G$5:$G$605,DRE!$D689)</f>
        <v>0</v>
      </c>
      <c r="H689" s="63">
        <f>SUMIFS(Abr!$I$5:$I$605,Abr!$U$5:$U$605,"Despesa",Abr!$G$5:$G$605,DRE!$D689)</f>
        <v>0</v>
      </c>
      <c r="I689" s="63">
        <f>SUMIFS(Mai!$I$5:$I$605,Mai!$U$5:$U$605,"Despesa",Mai!$G$5:$G$605,DRE!$D689)</f>
        <v>0</v>
      </c>
      <c r="J689" s="63">
        <f>SUMIFS(Jun!$I$5:$I$605,Jun!$U$5:$U$605,"Despesa",Jun!$G$5:$G$605,DRE!$D689)</f>
        <v>0</v>
      </c>
      <c r="K689" s="63">
        <f>SUMIFS(Jul!$I$5:$I$605,Jul!$U$5:$U$605,"Despesa",Jul!$G$5:$G$605,DRE!$D689)</f>
        <v>0</v>
      </c>
      <c r="L689" s="63">
        <f>SUMIFS(Ago!$I$5:$I$605,Ago!$U$5:$U$605,"Despesa",Ago!$G$5:$G$605,DRE!$D689)</f>
        <v>0</v>
      </c>
      <c r="M689" s="63">
        <f>SUMIFS(Set!$I$5:$I$605,Set!$U$5:$U$605,"Despesa",Set!$G$5:$G$605,DRE!$D689)</f>
        <v>0</v>
      </c>
      <c r="N689" s="63">
        <f>SUMIFS(Out!$I$5:$I$605,Out!$U$5:$U$605,"Despesa",Out!$G$5:$G$605,DRE!$D689)</f>
        <v>0</v>
      </c>
      <c r="O689" s="63">
        <f>SUMIFS(Nov!$I$5:$I$605,Nov!$U$5:$U$605,"Despesa",Nov!$G$5:$G$605,DRE!$D689)</f>
        <v>0</v>
      </c>
      <c r="P689" s="63">
        <f>SUMIFS(Dez!$I$5:$I$605,Dez!$U$5:$U$605,"Despesa",Dez!$G$5:$G$605,DRE!$D689)</f>
        <v>0</v>
      </c>
      <c r="Q689" s="63">
        <f t="shared" si="32"/>
        <v>0</v>
      </c>
    </row>
    <row r="690" spans="2:17" ht="28.5" customHeight="1" thickTop="1" thickBot="1" x14ac:dyDescent="0.3">
      <c r="B690" s="85">
        <v>687</v>
      </c>
      <c r="C690" s="46" t="str">
        <f>'PC Despesas'!R68</f>
        <v>5.6.64</v>
      </c>
      <c r="D690" s="47" t="str">
        <f>VLOOKUP(C690,'PC Despesas'!$R$5:$S$103,2,FALSE)</f>
        <v>-</v>
      </c>
      <c r="E690" s="63">
        <f>SUMIFS(Jan!$I$5:$I$605,Jan!$U$5:$U$605,"Despesa",Jan!$G$5:$G$605,DRE!$D690)</f>
        <v>0</v>
      </c>
      <c r="F690" s="63">
        <f>SUMIFS(Fev!$I$5:$I$605,Fev!$U$5:$U$605,"Despesa",Fev!$G$5:$G$605,DRE!$D690)</f>
        <v>0</v>
      </c>
      <c r="G690" s="63">
        <f>SUMIFS(Mar!$I$5:$I$605,Mar!$U$5:$U$605,"Despesa",Mar!$G$5:$G$605,DRE!$D690)</f>
        <v>0</v>
      </c>
      <c r="H690" s="63">
        <f>SUMIFS(Abr!$I$5:$I$605,Abr!$U$5:$U$605,"Despesa",Abr!$G$5:$G$605,DRE!$D690)</f>
        <v>0</v>
      </c>
      <c r="I690" s="63">
        <f>SUMIFS(Mai!$I$5:$I$605,Mai!$U$5:$U$605,"Despesa",Mai!$G$5:$G$605,DRE!$D690)</f>
        <v>0</v>
      </c>
      <c r="J690" s="63">
        <f>SUMIFS(Jun!$I$5:$I$605,Jun!$U$5:$U$605,"Despesa",Jun!$G$5:$G$605,DRE!$D690)</f>
        <v>0</v>
      </c>
      <c r="K690" s="63">
        <f>SUMIFS(Jul!$I$5:$I$605,Jul!$U$5:$U$605,"Despesa",Jul!$G$5:$G$605,DRE!$D690)</f>
        <v>0</v>
      </c>
      <c r="L690" s="63">
        <f>SUMIFS(Ago!$I$5:$I$605,Ago!$U$5:$U$605,"Despesa",Ago!$G$5:$G$605,DRE!$D690)</f>
        <v>0</v>
      </c>
      <c r="M690" s="63">
        <f>SUMIFS(Set!$I$5:$I$605,Set!$U$5:$U$605,"Despesa",Set!$G$5:$G$605,DRE!$D690)</f>
        <v>0</v>
      </c>
      <c r="N690" s="63">
        <f>SUMIFS(Out!$I$5:$I$605,Out!$U$5:$U$605,"Despesa",Out!$G$5:$G$605,DRE!$D690)</f>
        <v>0</v>
      </c>
      <c r="O690" s="63">
        <f>SUMIFS(Nov!$I$5:$I$605,Nov!$U$5:$U$605,"Despesa",Nov!$G$5:$G$605,DRE!$D690)</f>
        <v>0</v>
      </c>
      <c r="P690" s="63">
        <f>SUMIFS(Dez!$I$5:$I$605,Dez!$U$5:$U$605,"Despesa",Dez!$G$5:$G$605,DRE!$D690)</f>
        <v>0</v>
      </c>
      <c r="Q690" s="63">
        <f t="shared" si="32"/>
        <v>0</v>
      </c>
    </row>
    <row r="691" spans="2:17" ht="28.5" customHeight="1" thickTop="1" thickBot="1" x14ac:dyDescent="0.3">
      <c r="B691" s="85">
        <v>688</v>
      </c>
      <c r="C691" s="46" t="str">
        <f>'PC Despesas'!R69</f>
        <v>5.6.65</v>
      </c>
      <c r="D691" s="47" t="str">
        <f>VLOOKUP(C691,'PC Despesas'!$R$5:$S$103,2,FALSE)</f>
        <v>-</v>
      </c>
      <c r="E691" s="63">
        <f>SUMIFS(Jan!$I$5:$I$605,Jan!$U$5:$U$605,"Despesa",Jan!$G$5:$G$605,DRE!$D691)</f>
        <v>0</v>
      </c>
      <c r="F691" s="63">
        <f>SUMIFS(Fev!$I$5:$I$605,Fev!$U$5:$U$605,"Despesa",Fev!$G$5:$G$605,DRE!$D691)</f>
        <v>0</v>
      </c>
      <c r="G691" s="63">
        <f>SUMIFS(Mar!$I$5:$I$605,Mar!$U$5:$U$605,"Despesa",Mar!$G$5:$G$605,DRE!$D691)</f>
        <v>0</v>
      </c>
      <c r="H691" s="63">
        <f>SUMIFS(Abr!$I$5:$I$605,Abr!$U$5:$U$605,"Despesa",Abr!$G$5:$G$605,DRE!$D691)</f>
        <v>0</v>
      </c>
      <c r="I691" s="63">
        <f>SUMIFS(Mai!$I$5:$I$605,Mai!$U$5:$U$605,"Despesa",Mai!$G$5:$G$605,DRE!$D691)</f>
        <v>0</v>
      </c>
      <c r="J691" s="63">
        <f>SUMIFS(Jun!$I$5:$I$605,Jun!$U$5:$U$605,"Despesa",Jun!$G$5:$G$605,DRE!$D691)</f>
        <v>0</v>
      </c>
      <c r="K691" s="63">
        <f>SUMIFS(Jul!$I$5:$I$605,Jul!$U$5:$U$605,"Despesa",Jul!$G$5:$G$605,DRE!$D691)</f>
        <v>0</v>
      </c>
      <c r="L691" s="63">
        <f>SUMIFS(Ago!$I$5:$I$605,Ago!$U$5:$U$605,"Despesa",Ago!$G$5:$G$605,DRE!$D691)</f>
        <v>0</v>
      </c>
      <c r="M691" s="63">
        <f>SUMIFS(Set!$I$5:$I$605,Set!$U$5:$U$605,"Despesa",Set!$G$5:$G$605,DRE!$D691)</f>
        <v>0</v>
      </c>
      <c r="N691" s="63">
        <f>SUMIFS(Out!$I$5:$I$605,Out!$U$5:$U$605,"Despesa",Out!$G$5:$G$605,DRE!$D691)</f>
        <v>0</v>
      </c>
      <c r="O691" s="63">
        <f>SUMIFS(Nov!$I$5:$I$605,Nov!$U$5:$U$605,"Despesa",Nov!$G$5:$G$605,DRE!$D691)</f>
        <v>0</v>
      </c>
      <c r="P691" s="63">
        <f>SUMIFS(Dez!$I$5:$I$605,Dez!$U$5:$U$605,"Despesa",Dez!$G$5:$G$605,DRE!$D691)</f>
        <v>0</v>
      </c>
      <c r="Q691" s="63">
        <f t="shared" si="32"/>
        <v>0</v>
      </c>
    </row>
    <row r="692" spans="2:17" ht="28.5" customHeight="1" thickTop="1" thickBot="1" x14ac:dyDescent="0.3">
      <c r="B692" s="85">
        <v>689</v>
      </c>
      <c r="C692" s="46" t="str">
        <f>'PC Despesas'!R70</f>
        <v>5.6.66</v>
      </c>
      <c r="D692" s="47" t="str">
        <f>VLOOKUP(C692,'PC Despesas'!$R$5:$S$103,2,FALSE)</f>
        <v>-</v>
      </c>
      <c r="E692" s="63">
        <f>SUMIFS(Jan!$I$5:$I$605,Jan!$U$5:$U$605,"Despesa",Jan!$G$5:$G$605,DRE!$D692)</f>
        <v>0</v>
      </c>
      <c r="F692" s="63">
        <f>SUMIFS(Fev!$I$5:$I$605,Fev!$U$5:$U$605,"Despesa",Fev!$G$5:$G$605,DRE!$D692)</f>
        <v>0</v>
      </c>
      <c r="G692" s="63">
        <f>SUMIFS(Mar!$I$5:$I$605,Mar!$U$5:$U$605,"Despesa",Mar!$G$5:$G$605,DRE!$D692)</f>
        <v>0</v>
      </c>
      <c r="H692" s="63">
        <f>SUMIFS(Abr!$I$5:$I$605,Abr!$U$5:$U$605,"Despesa",Abr!$G$5:$G$605,DRE!$D692)</f>
        <v>0</v>
      </c>
      <c r="I692" s="63">
        <f>SUMIFS(Mai!$I$5:$I$605,Mai!$U$5:$U$605,"Despesa",Mai!$G$5:$G$605,DRE!$D692)</f>
        <v>0</v>
      </c>
      <c r="J692" s="63">
        <f>SUMIFS(Jun!$I$5:$I$605,Jun!$U$5:$U$605,"Despesa",Jun!$G$5:$G$605,DRE!$D692)</f>
        <v>0</v>
      </c>
      <c r="K692" s="63">
        <f>SUMIFS(Jul!$I$5:$I$605,Jul!$U$5:$U$605,"Despesa",Jul!$G$5:$G$605,DRE!$D692)</f>
        <v>0</v>
      </c>
      <c r="L692" s="63">
        <f>SUMIFS(Ago!$I$5:$I$605,Ago!$U$5:$U$605,"Despesa",Ago!$G$5:$G$605,DRE!$D692)</f>
        <v>0</v>
      </c>
      <c r="M692" s="63">
        <f>SUMIFS(Set!$I$5:$I$605,Set!$U$5:$U$605,"Despesa",Set!$G$5:$G$605,DRE!$D692)</f>
        <v>0</v>
      </c>
      <c r="N692" s="63">
        <f>SUMIFS(Out!$I$5:$I$605,Out!$U$5:$U$605,"Despesa",Out!$G$5:$G$605,DRE!$D692)</f>
        <v>0</v>
      </c>
      <c r="O692" s="63">
        <f>SUMIFS(Nov!$I$5:$I$605,Nov!$U$5:$U$605,"Despesa",Nov!$G$5:$G$605,DRE!$D692)</f>
        <v>0</v>
      </c>
      <c r="P692" s="63">
        <f>SUMIFS(Dez!$I$5:$I$605,Dez!$U$5:$U$605,"Despesa",Dez!$G$5:$G$605,DRE!$D692)</f>
        <v>0</v>
      </c>
      <c r="Q692" s="63">
        <f t="shared" ref="Q692:Q725" si="33">SUM(E692:P692)</f>
        <v>0</v>
      </c>
    </row>
    <row r="693" spans="2:17" ht="28.5" customHeight="1" thickTop="1" thickBot="1" x14ac:dyDescent="0.3">
      <c r="B693" s="85">
        <v>690</v>
      </c>
      <c r="C693" s="46" t="str">
        <f>'PC Despesas'!R71</f>
        <v>5.6.67</v>
      </c>
      <c r="D693" s="47" t="str">
        <f>VLOOKUP(C693,'PC Despesas'!$R$5:$S$103,2,FALSE)</f>
        <v>-</v>
      </c>
      <c r="E693" s="63">
        <f>SUMIFS(Jan!$I$5:$I$605,Jan!$U$5:$U$605,"Despesa",Jan!$G$5:$G$605,DRE!$D693)</f>
        <v>0</v>
      </c>
      <c r="F693" s="63">
        <f>SUMIFS(Fev!$I$5:$I$605,Fev!$U$5:$U$605,"Despesa",Fev!$G$5:$G$605,DRE!$D693)</f>
        <v>0</v>
      </c>
      <c r="G693" s="63">
        <f>SUMIFS(Mar!$I$5:$I$605,Mar!$U$5:$U$605,"Despesa",Mar!$G$5:$G$605,DRE!$D693)</f>
        <v>0</v>
      </c>
      <c r="H693" s="63">
        <f>SUMIFS(Abr!$I$5:$I$605,Abr!$U$5:$U$605,"Despesa",Abr!$G$5:$G$605,DRE!$D693)</f>
        <v>0</v>
      </c>
      <c r="I693" s="63">
        <f>SUMIFS(Mai!$I$5:$I$605,Mai!$U$5:$U$605,"Despesa",Mai!$G$5:$G$605,DRE!$D693)</f>
        <v>0</v>
      </c>
      <c r="J693" s="63">
        <f>SUMIFS(Jun!$I$5:$I$605,Jun!$U$5:$U$605,"Despesa",Jun!$G$5:$G$605,DRE!$D693)</f>
        <v>0</v>
      </c>
      <c r="K693" s="63">
        <f>SUMIFS(Jul!$I$5:$I$605,Jul!$U$5:$U$605,"Despesa",Jul!$G$5:$G$605,DRE!$D693)</f>
        <v>0</v>
      </c>
      <c r="L693" s="63">
        <f>SUMIFS(Ago!$I$5:$I$605,Ago!$U$5:$U$605,"Despesa",Ago!$G$5:$G$605,DRE!$D693)</f>
        <v>0</v>
      </c>
      <c r="M693" s="63">
        <f>SUMIFS(Set!$I$5:$I$605,Set!$U$5:$U$605,"Despesa",Set!$G$5:$G$605,DRE!$D693)</f>
        <v>0</v>
      </c>
      <c r="N693" s="63">
        <f>SUMIFS(Out!$I$5:$I$605,Out!$U$5:$U$605,"Despesa",Out!$G$5:$G$605,DRE!$D693)</f>
        <v>0</v>
      </c>
      <c r="O693" s="63">
        <f>SUMIFS(Nov!$I$5:$I$605,Nov!$U$5:$U$605,"Despesa",Nov!$G$5:$G$605,DRE!$D693)</f>
        <v>0</v>
      </c>
      <c r="P693" s="63">
        <f>SUMIFS(Dez!$I$5:$I$605,Dez!$U$5:$U$605,"Despesa",Dez!$G$5:$G$605,DRE!$D693)</f>
        <v>0</v>
      </c>
      <c r="Q693" s="63">
        <f t="shared" si="33"/>
        <v>0</v>
      </c>
    </row>
    <row r="694" spans="2:17" ht="28.5" customHeight="1" thickTop="1" thickBot="1" x14ac:dyDescent="0.3">
      <c r="B694" s="85">
        <v>691</v>
      </c>
      <c r="C694" s="46" t="str">
        <f>'PC Despesas'!R72</f>
        <v>5.6.68</v>
      </c>
      <c r="D694" s="47" t="str">
        <f>VLOOKUP(C694,'PC Despesas'!$R$5:$S$103,2,FALSE)</f>
        <v>-</v>
      </c>
      <c r="E694" s="63">
        <f>SUMIFS(Jan!$I$5:$I$605,Jan!$U$5:$U$605,"Despesa",Jan!$G$5:$G$605,DRE!$D694)</f>
        <v>0</v>
      </c>
      <c r="F694" s="63">
        <f>SUMIFS(Fev!$I$5:$I$605,Fev!$U$5:$U$605,"Despesa",Fev!$G$5:$G$605,DRE!$D694)</f>
        <v>0</v>
      </c>
      <c r="G694" s="63">
        <f>SUMIFS(Mar!$I$5:$I$605,Mar!$U$5:$U$605,"Despesa",Mar!$G$5:$G$605,DRE!$D694)</f>
        <v>0</v>
      </c>
      <c r="H694" s="63">
        <f>SUMIFS(Abr!$I$5:$I$605,Abr!$U$5:$U$605,"Despesa",Abr!$G$5:$G$605,DRE!$D694)</f>
        <v>0</v>
      </c>
      <c r="I694" s="63">
        <f>SUMIFS(Mai!$I$5:$I$605,Mai!$U$5:$U$605,"Despesa",Mai!$G$5:$G$605,DRE!$D694)</f>
        <v>0</v>
      </c>
      <c r="J694" s="63">
        <f>SUMIFS(Jun!$I$5:$I$605,Jun!$U$5:$U$605,"Despesa",Jun!$G$5:$G$605,DRE!$D694)</f>
        <v>0</v>
      </c>
      <c r="K694" s="63">
        <f>SUMIFS(Jul!$I$5:$I$605,Jul!$U$5:$U$605,"Despesa",Jul!$G$5:$G$605,DRE!$D694)</f>
        <v>0</v>
      </c>
      <c r="L694" s="63">
        <f>SUMIFS(Ago!$I$5:$I$605,Ago!$U$5:$U$605,"Despesa",Ago!$G$5:$G$605,DRE!$D694)</f>
        <v>0</v>
      </c>
      <c r="M694" s="63">
        <f>SUMIFS(Set!$I$5:$I$605,Set!$U$5:$U$605,"Despesa",Set!$G$5:$G$605,DRE!$D694)</f>
        <v>0</v>
      </c>
      <c r="N694" s="63">
        <f>SUMIFS(Out!$I$5:$I$605,Out!$U$5:$U$605,"Despesa",Out!$G$5:$G$605,DRE!$D694)</f>
        <v>0</v>
      </c>
      <c r="O694" s="63">
        <f>SUMIFS(Nov!$I$5:$I$605,Nov!$U$5:$U$605,"Despesa",Nov!$G$5:$G$605,DRE!$D694)</f>
        <v>0</v>
      </c>
      <c r="P694" s="63">
        <f>SUMIFS(Dez!$I$5:$I$605,Dez!$U$5:$U$605,"Despesa",Dez!$G$5:$G$605,DRE!$D694)</f>
        <v>0</v>
      </c>
      <c r="Q694" s="63">
        <f t="shared" si="33"/>
        <v>0</v>
      </c>
    </row>
    <row r="695" spans="2:17" ht="28.5" customHeight="1" thickTop="1" thickBot="1" x14ac:dyDescent="0.3">
      <c r="B695" s="85">
        <v>692</v>
      </c>
      <c r="C695" s="46" t="str">
        <f>'PC Despesas'!R73</f>
        <v>5.6.69</v>
      </c>
      <c r="D695" s="47" t="str">
        <f>VLOOKUP(C695,'PC Despesas'!$R$5:$S$103,2,FALSE)</f>
        <v>-</v>
      </c>
      <c r="E695" s="63">
        <f>SUMIFS(Jan!$I$5:$I$605,Jan!$U$5:$U$605,"Despesa",Jan!$G$5:$G$605,DRE!$D695)</f>
        <v>0</v>
      </c>
      <c r="F695" s="63">
        <f>SUMIFS(Fev!$I$5:$I$605,Fev!$U$5:$U$605,"Despesa",Fev!$G$5:$G$605,DRE!$D695)</f>
        <v>0</v>
      </c>
      <c r="G695" s="63">
        <f>SUMIFS(Mar!$I$5:$I$605,Mar!$U$5:$U$605,"Despesa",Mar!$G$5:$G$605,DRE!$D695)</f>
        <v>0</v>
      </c>
      <c r="H695" s="63">
        <f>SUMIFS(Abr!$I$5:$I$605,Abr!$U$5:$U$605,"Despesa",Abr!$G$5:$G$605,DRE!$D695)</f>
        <v>0</v>
      </c>
      <c r="I695" s="63">
        <f>SUMIFS(Mai!$I$5:$I$605,Mai!$U$5:$U$605,"Despesa",Mai!$G$5:$G$605,DRE!$D695)</f>
        <v>0</v>
      </c>
      <c r="J695" s="63">
        <f>SUMIFS(Jun!$I$5:$I$605,Jun!$U$5:$U$605,"Despesa",Jun!$G$5:$G$605,DRE!$D695)</f>
        <v>0</v>
      </c>
      <c r="K695" s="63">
        <f>SUMIFS(Jul!$I$5:$I$605,Jul!$U$5:$U$605,"Despesa",Jul!$G$5:$G$605,DRE!$D695)</f>
        <v>0</v>
      </c>
      <c r="L695" s="63">
        <f>SUMIFS(Ago!$I$5:$I$605,Ago!$U$5:$U$605,"Despesa",Ago!$G$5:$G$605,DRE!$D695)</f>
        <v>0</v>
      </c>
      <c r="M695" s="63">
        <f>SUMIFS(Set!$I$5:$I$605,Set!$U$5:$U$605,"Despesa",Set!$G$5:$G$605,DRE!$D695)</f>
        <v>0</v>
      </c>
      <c r="N695" s="63">
        <f>SUMIFS(Out!$I$5:$I$605,Out!$U$5:$U$605,"Despesa",Out!$G$5:$G$605,DRE!$D695)</f>
        <v>0</v>
      </c>
      <c r="O695" s="63">
        <f>SUMIFS(Nov!$I$5:$I$605,Nov!$U$5:$U$605,"Despesa",Nov!$G$5:$G$605,DRE!$D695)</f>
        <v>0</v>
      </c>
      <c r="P695" s="63">
        <f>SUMIFS(Dez!$I$5:$I$605,Dez!$U$5:$U$605,"Despesa",Dez!$G$5:$G$605,DRE!$D695)</f>
        <v>0</v>
      </c>
      <c r="Q695" s="63">
        <f t="shared" si="33"/>
        <v>0</v>
      </c>
    </row>
    <row r="696" spans="2:17" ht="28.5" customHeight="1" thickTop="1" thickBot="1" x14ac:dyDescent="0.3">
      <c r="B696" s="85">
        <v>693</v>
      </c>
      <c r="C696" s="46" t="str">
        <f>'PC Despesas'!R74</f>
        <v>5.6.70</v>
      </c>
      <c r="D696" s="47" t="str">
        <f>VLOOKUP(C696,'PC Despesas'!$R$5:$S$103,2,FALSE)</f>
        <v>-</v>
      </c>
      <c r="E696" s="63">
        <f>SUMIFS(Jan!$I$5:$I$605,Jan!$U$5:$U$605,"Despesa",Jan!$G$5:$G$605,DRE!$D696)</f>
        <v>0</v>
      </c>
      <c r="F696" s="63">
        <f>SUMIFS(Fev!$I$5:$I$605,Fev!$U$5:$U$605,"Despesa",Fev!$G$5:$G$605,DRE!$D696)</f>
        <v>0</v>
      </c>
      <c r="G696" s="63">
        <f>SUMIFS(Mar!$I$5:$I$605,Mar!$U$5:$U$605,"Despesa",Mar!$G$5:$G$605,DRE!$D696)</f>
        <v>0</v>
      </c>
      <c r="H696" s="63">
        <f>SUMIFS(Abr!$I$5:$I$605,Abr!$U$5:$U$605,"Despesa",Abr!$G$5:$G$605,DRE!$D696)</f>
        <v>0</v>
      </c>
      <c r="I696" s="63">
        <f>SUMIFS(Mai!$I$5:$I$605,Mai!$U$5:$U$605,"Despesa",Mai!$G$5:$G$605,DRE!$D696)</f>
        <v>0</v>
      </c>
      <c r="J696" s="63">
        <f>SUMIFS(Jun!$I$5:$I$605,Jun!$U$5:$U$605,"Despesa",Jun!$G$5:$G$605,DRE!$D696)</f>
        <v>0</v>
      </c>
      <c r="K696" s="63">
        <f>SUMIFS(Jul!$I$5:$I$605,Jul!$U$5:$U$605,"Despesa",Jul!$G$5:$G$605,DRE!$D696)</f>
        <v>0</v>
      </c>
      <c r="L696" s="63">
        <f>SUMIFS(Ago!$I$5:$I$605,Ago!$U$5:$U$605,"Despesa",Ago!$G$5:$G$605,DRE!$D696)</f>
        <v>0</v>
      </c>
      <c r="M696" s="63">
        <f>SUMIFS(Set!$I$5:$I$605,Set!$U$5:$U$605,"Despesa",Set!$G$5:$G$605,DRE!$D696)</f>
        <v>0</v>
      </c>
      <c r="N696" s="63">
        <f>SUMIFS(Out!$I$5:$I$605,Out!$U$5:$U$605,"Despesa",Out!$G$5:$G$605,DRE!$D696)</f>
        <v>0</v>
      </c>
      <c r="O696" s="63">
        <f>SUMIFS(Nov!$I$5:$I$605,Nov!$U$5:$U$605,"Despesa",Nov!$G$5:$G$605,DRE!$D696)</f>
        <v>0</v>
      </c>
      <c r="P696" s="63">
        <f>SUMIFS(Dez!$I$5:$I$605,Dez!$U$5:$U$605,"Despesa",Dez!$G$5:$G$605,DRE!$D696)</f>
        <v>0</v>
      </c>
      <c r="Q696" s="63">
        <f t="shared" si="33"/>
        <v>0</v>
      </c>
    </row>
    <row r="697" spans="2:17" ht="28.5" customHeight="1" thickTop="1" thickBot="1" x14ac:dyDescent="0.3">
      <c r="B697" s="85">
        <v>694</v>
      </c>
      <c r="C697" s="46" t="str">
        <f>'PC Despesas'!R75</f>
        <v>5.6.71</v>
      </c>
      <c r="D697" s="47" t="str">
        <f>VLOOKUP(C697,'PC Despesas'!$R$5:$S$103,2,FALSE)</f>
        <v>-</v>
      </c>
      <c r="E697" s="63">
        <f>SUMIFS(Jan!$I$5:$I$605,Jan!$U$5:$U$605,"Despesa",Jan!$G$5:$G$605,DRE!$D697)</f>
        <v>0</v>
      </c>
      <c r="F697" s="63">
        <f>SUMIFS(Fev!$I$5:$I$605,Fev!$U$5:$U$605,"Despesa",Fev!$G$5:$G$605,DRE!$D697)</f>
        <v>0</v>
      </c>
      <c r="G697" s="63">
        <f>SUMIFS(Mar!$I$5:$I$605,Mar!$U$5:$U$605,"Despesa",Mar!$G$5:$G$605,DRE!$D697)</f>
        <v>0</v>
      </c>
      <c r="H697" s="63">
        <f>SUMIFS(Abr!$I$5:$I$605,Abr!$U$5:$U$605,"Despesa",Abr!$G$5:$G$605,DRE!$D697)</f>
        <v>0</v>
      </c>
      <c r="I697" s="63">
        <f>SUMIFS(Mai!$I$5:$I$605,Mai!$U$5:$U$605,"Despesa",Mai!$G$5:$G$605,DRE!$D697)</f>
        <v>0</v>
      </c>
      <c r="J697" s="63">
        <f>SUMIFS(Jun!$I$5:$I$605,Jun!$U$5:$U$605,"Despesa",Jun!$G$5:$G$605,DRE!$D697)</f>
        <v>0</v>
      </c>
      <c r="K697" s="63">
        <f>SUMIFS(Jul!$I$5:$I$605,Jul!$U$5:$U$605,"Despesa",Jul!$G$5:$G$605,DRE!$D697)</f>
        <v>0</v>
      </c>
      <c r="L697" s="63">
        <f>SUMIFS(Ago!$I$5:$I$605,Ago!$U$5:$U$605,"Despesa",Ago!$G$5:$G$605,DRE!$D697)</f>
        <v>0</v>
      </c>
      <c r="M697" s="63">
        <f>SUMIFS(Set!$I$5:$I$605,Set!$U$5:$U$605,"Despesa",Set!$G$5:$G$605,DRE!$D697)</f>
        <v>0</v>
      </c>
      <c r="N697" s="63">
        <f>SUMIFS(Out!$I$5:$I$605,Out!$U$5:$U$605,"Despesa",Out!$G$5:$G$605,DRE!$D697)</f>
        <v>0</v>
      </c>
      <c r="O697" s="63">
        <f>SUMIFS(Nov!$I$5:$I$605,Nov!$U$5:$U$605,"Despesa",Nov!$G$5:$G$605,DRE!$D697)</f>
        <v>0</v>
      </c>
      <c r="P697" s="63">
        <f>SUMIFS(Dez!$I$5:$I$605,Dez!$U$5:$U$605,"Despesa",Dez!$G$5:$G$605,DRE!$D697)</f>
        <v>0</v>
      </c>
      <c r="Q697" s="63">
        <f t="shared" si="33"/>
        <v>0</v>
      </c>
    </row>
    <row r="698" spans="2:17" ht="28.5" customHeight="1" thickTop="1" thickBot="1" x14ac:dyDescent="0.3">
      <c r="B698" s="85">
        <v>695</v>
      </c>
      <c r="C698" s="46" t="str">
        <f>'PC Despesas'!R76</f>
        <v>5.6.72</v>
      </c>
      <c r="D698" s="47" t="str">
        <f>VLOOKUP(C698,'PC Despesas'!$R$5:$S$103,2,FALSE)</f>
        <v>-</v>
      </c>
      <c r="E698" s="63">
        <f>SUMIFS(Jan!$I$5:$I$605,Jan!$U$5:$U$605,"Despesa",Jan!$G$5:$G$605,DRE!$D698)</f>
        <v>0</v>
      </c>
      <c r="F698" s="63">
        <f>SUMIFS(Fev!$I$5:$I$605,Fev!$U$5:$U$605,"Despesa",Fev!$G$5:$G$605,DRE!$D698)</f>
        <v>0</v>
      </c>
      <c r="G698" s="63">
        <f>SUMIFS(Mar!$I$5:$I$605,Mar!$U$5:$U$605,"Despesa",Mar!$G$5:$G$605,DRE!$D698)</f>
        <v>0</v>
      </c>
      <c r="H698" s="63">
        <f>SUMIFS(Abr!$I$5:$I$605,Abr!$U$5:$U$605,"Despesa",Abr!$G$5:$G$605,DRE!$D698)</f>
        <v>0</v>
      </c>
      <c r="I698" s="63">
        <f>SUMIFS(Mai!$I$5:$I$605,Mai!$U$5:$U$605,"Despesa",Mai!$G$5:$G$605,DRE!$D698)</f>
        <v>0</v>
      </c>
      <c r="J698" s="63">
        <f>SUMIFS(Jun!$I$5:$I$605,Jun!$U$5:$U$605,"Despesa",Jun!$G$5:$G$605,DRE!$D698)</f>
        <v>0</v>
      </c>
      <c r="K698" s="63">
        <f>SUMIFS(Jul!$I$5:$I$605,Jul!$U$5:$U$605,"Despesa",Jul!$G$5:$G$605,DRE!$D698)</f>
        <v>0</v>
      </c>
      <c r="L698" s="63">
        <f>SUMIFS(Ago!$I$5:$I$605,Ago!$U$5:$U$605,"Despesa",Ago!$G$5:$G$605,DRE!$D698)</f>
        <v>0</v>
      </c>
      <c r="M698" s="63">
        <f>SUMIFS(Set!$I$5:$I$605,Set!$U$5:$U$605,"Despesa",Set!$G$5:$G$605,DRE!$D698)</f>
        <v>0</v>
      </c>
      <c r="N698" s="63">
        <f>SUMIFS(Out!$I$5:$I$605,Out!$U$5:$U$605,"Despesa",Out!$G$5:$G$605,DRE!$D698)</f>
        <v>0</v>
      </c>
      <c r="O698" s="63">
        <f>SUMIFS(Nov!$I$5:$I$605,Nov!$U$5:$U$605,"Despesa",Nov!$G$5:$G$605,DRE!$D698)</f>
        <v>0</v>
      </c>
      <c r="P698" s="63">
        <f>SUMIFS(Dez!$I$5:$I$605,Dez!$U$5:$U$605,"Despesa",Dez!$G$5:$G$605,DRE!$D698)</f>
        <v>0</v>
      </c>
      <c r="Q698" s="63">
        <f t="shared" si="33"/>
        <v>0</v>
      </c>
    </row>
    <row r="699" spans="2:17" ht="28.5" customHeight="1" thickTop="1" thickBot="1" x14ac:dyDescent="0.3">
      <c r="B699" s="85">
        <v>696</v>
      </c>
      <c r="C699" s="46" t="str">
        <f>'PC Despesas'!R77</f>
        <v>5.6.73</v>
      </c>
      <c r="D699" s="47" t="str">
        <f>VLOOKUP(C699,'PC Despesas'!$R$5:$S$103,2,FALSE)</f>
        <v>-</v>
      </c>
      <c r="E699" s="63">
        <f>SUMIFS(Jan!$I$5:$I$605,Jan!$U$5:$U$605,"Despesa",Jan!$G$5:$G$605,DRE!$D699)</f>
        <v>0</v>
      </c>
      <c r="F699" s="63">
        <f>SUMIFS(Fev!$I$5:$I$605,Fev!$U$5:$U$605,"Despesa",Fev!$G$5:$G$605,DRE!$D699)</f>
        <v>0</v>
      </c>
      <c r="G699" s="63">
        <f>SUMIFS(Mar!$I$5:$I$605,Mar!$U$5:$U$605,"Despesa",Mar!$G$5:$G$605,DRE!$D699)</f>
        <v>0</v>
      </c>
      <c r="H699" s="63">
        <f>SUMIFS(Abr!$I$5:$I$605,Abr!$U$5:$U$605,"Despesa",Abr!$G$5:$G$605,DRE!$D699)</f>
        <v>0</v>
      </c>
      <c r="I699" s="63">
        <f>SUMIFS(Mai!$I$5:$I$605,Mai!$U$5:$U$605,"Despesa",Mai!$G$5:$G$605,DRE!$D699)</f>
        <v>0</v>
      </c>
      <c r="J699" s="63">
        <f>SUMIFS(Jun!$I$5:$I$605,Jun!$U$5:$U$605,"Despesa",Jun!$G$5:$G$605,DRE!$D699)</f>
        <v>0</v>
      </c>
      <c r="K699" s="63">
        <f>SUMIFS(Jul!$I$5:$I$605,Jul!$U$5:$U$605,"Despesa",Jul!$G$5:$G$605,DRE!$D699)</f>
        <v>0</v>
      </c>
      <c r="L699" s="63">
        <f>SUMIFS(Ago!$I$5:$I$605,Ago!$U$5:$U$605,"Despesa",Ago!$G$5:$G$605,DRE!$D699)</f>
        <v>0</v>
      </c>
      <c r="M699" s="63">
        <f>SUMIFS(Set!$I$5:$I$605,Set!$U$5:$U$605,"Despesa",Set!$G$5:$G$605,DRE!$D699)</f>
        <v>0</v>
      </c>
      <c r="N699" s="63">
        <f>SUMIFS(Out!$I$5:$I$605,Out!$U$5:$U$605,"Despesa",Out!$G$5:$G$605,DRE!$D699)</f>
        <v>0</v>
      </c>
      <c r="O699" s="63">
        <f>SUMIFS(Nov!$I$5:$I$605,Nov!$U$5:$U$605,"Despesa",Nov!$G$5:$G$605,DRE!$D699)</f>
        <v>0</v>
      </c>
      <c r="P699" s="63">
        <f>SUMIFS(Dez!$I$5:$I$605,Dez!$U$5:$U$605,"Despesa",Dez!$G$5:$G$605,DRE!$D699)</f>
        <v>0</v>
      </c>
      <c r="Q699" s="63">
        <f t="shared" si="33"/>
        <v>0</v>
      </c>
    </row>
    <row r="700" spans="2:17" ht="28.5" customHeight="1" thickTop="1" thickBot="1" x14ac:dyDescent="0.3">
      <c r="B700" s="85">
        <v>697</v>
      </c>
      <c r="C700" s="46" t="str">
        <f>'PC Despesas'!R78</f>
        <v>5.6.74</v>
      </c>
      <c r="D700" s="47" t="str">
        <f>VLOOKUP(C700,'PC Despesas'!$R$5:$S$103,2,FALSE)</f>
        <v>-</v>
      </c>
      <c r="E700" s="63">
        <f>SUMIFS(Jan!$I$5:$I$605,Jan!$U$5:$U$605,"Despesa",Jan!$G$5:$G$605,DRE!$D700)</f>
        <v>0</v>
      </c>
      <c r="F700" s="63">
        <f>SUMIFS(Fev!$I$5:$I$605,Fev!$U$5:$U$605,"Despesa",Fev!$G$5:$G$605,DRE!$D700)</f>
        <v>0</v>
      </c>
      <c r="G700" s="63">
        <f>SUMIFS(Mar!$I$5:$I$605,Mar!$U$5:$U$605,"Despesa",Mar!$G$5:$G$605,DRE!$D700)</f>
        <v>0</v>
      </c>
      <c r="H700" s="63">
        <f>SUMIFS(Abr!$I$5:$I$605,Abr!$U$5:$U$605,"Despesa",Abr!$G$5:$G$605,DRE!$D700)</f>
        <v>0</v>
      </c>
      <c r="I700" s="63">
        <f>SUMIFS(Mai!$I$5:$I$605,Mai!$U$5:$U$605,"Despesa",Mai!$G$5:$G$605,DRE!$D700)</f>
        <v>0</v>
      </c>
      <c r="J700" s="63">
        <f>SUMIFS(Jun!$I$5:$I$605,Jun!$U$5:$U$605,"Despesa",Jun!$G$5:$G$605,DRE!$D700)</f>
        <v>0</v>
      </c>
      <c r="K700" s="63">
        <f>SUMIFS(Jul!$I$5:$I$605,Jul!$U$5:$U$605,"Despesa",Jul!$G$5:$G$605,DRE!$D700)</f>
        <v>0</v>
      </c>
      <c r="L700" s="63">
        <f>SUMIFS(Ago!$I$5:$I$605,Ago!$U$5:$U$605,"Despesa",Ago!$G$5:$G$605,DRE!$D700)</f>
        <v>0</v>
      </c>
      <c r="M700" s="63">
        <f>SUMIFS(Set!$I$5:$I$605,Set!$U$5:$U$605,"Despesa",Set!$G$5:$G$605,DRE!$D700)</f>
        <v>0</v>
      </c>
      <c r="N700" s="63">
        <f>SUMIFS(Out!$I$5:$I$605,Out!$U$5:$U$605,"Despesa",Out!$G$5:$G$605,DRE!$D700)</f>
        <v>0</v>
      </c>
      <c r="O700" s="63">
        <f>SUMIFS(Nov!$I$5:$I$605,Nov!$U$5:$U$605,"Despesa",Nov!$G$5:$G$605,DRE!$D700)</f>
        <v>0</v>
      </c>
      <c r="P700" s="63">
        <f>SUMIFS(Dez!$I$5:$I$605,Dez!$U$5:$U$605,"Despesa",Dez!$G$5:$G$605,DRE!$D700)</f>
        <v>0</v>
      </c>
      <c r="Q700" s="63">
        <f t="shared" si="33"/>
        <v>0</v>
      </c>
    </row>
    <row r="701" spans="2:17" ht="28.5" customHeight="1" thickTop="1" thickBot="1" x14ac:dyDescent="0.3">
      <c r="B701" s="85">
        <v>698</v>
      </c>
      <c r="C701" s="46" t="str">
        <f>'PC Despesas'!R79</f>
        <v>5.6.75</v>
      </c>
      <c r="D701" s="47" t="str">
        <f>VLOOKUP(C701,'PC Despesas'!$R$5:$S$103,2,FALSE)</f>
        <v>-</v>
      </c>
      <c r="E701" s="63">
        <f>SUMIFS(Jan!$I$5:$I$605,Jan!$U$5:$U$605,"Despesa",Jan!$G$5:$G$605,DRE!$D701)</f>
        <v>0</v>
      </c>
      <c r="F701" s="63">
        <f>SUMIFS(Fev!$I$5:$I$605,Fev!$U$5:$U$605,"Despesa",Fev!$G$5:$G$605,DRE!$D701)</f>
        <v>0</v>
      </c>
      <c r="G701" s="63">
        <f>SUMIFS(Mar!$I$5:$I$605,Mar!$U$5:$U$605,"Despesa",Mar!$G$5:$G$605,DRE!$D701)</f>
        <v>0</v>
      </c>
      <c r="H701" s="63">
        <f>SUMIFS(Abr!$I$5:$I$605,Abr!$U$5:$U$605,"Despesa",Abr!$G$5:$G$605,DRE!$D701)</f>
        <v>0</v>
      </c>
      <c r="I701" s="63">
        <f>SUMIFS(Mai!$I$5:$I$605,Mai!$U$5:$U$605,"Despesa",Mai!$G$5:$G$605,DRE!$D701)</f>
        <v>0</v>
      </c>
      <c r="J701" s="63">
        <f>SUMIFS(Jun!$I$5:$I$605,Jun!$U$5:$U$605,"Despesa",Jun!$G$5:$G$605,DRE!$D701)</f>
        <v>0</v>
      </c>
      <c r="K701" s="63">
        <f>SUMIFS(Jul!$I$5:$I$605,Jul!$U$5:$U$605,"Despesa",Jul!$G$5:$G$605,DRE!$D701)</f>
        <v>0</v>
      </c>
      <c r="L701" s="63">
        <f>SUMIFS(Ago!$I$5:$I$605,Ago!$U$5:$U$605,"Despesa",Ago!$G$5:$G$605,DRE!$D701)</f>
        <v>0</v>
      </c>
      <c r="M701" s="63">
        <f>SUMIFS(Set!$I$5:$I$605,Set!$U$5:$U$605,"Despesa",Set!$G$5:$G$605,DRE!$D701)</f>
        <v>0</v>
      </c>
      <c r="N701" s="63">
        <f>SUMIFS(Out!$I$5:$I$605,Out!$U$5:$U$605,"Despesa",Out!$G$5:$G$605,DRE!$D701)</f>
        <v>0</v>
      </c>
      <c r="O701" s="63">
        <f>SUMIFS(Nov!$I$5:$I$605,Nov!$U$5:$U$605,"Despesa",Nov!$G$5:$G$605,DRE!$D701)</f>
        <v>0</v>
      </c>
      <c r="P701" s="63">
        <f>SUMIFS(Dez!$I$5:$I$605,Dez!$U$5:$U$605,"Despesa",Dez!$G$5:$G$605,DRE!$D701)</f>
        <v>0</v>
      </c>
      <c r="Q701" s="63">
        <f t="shared" si="33"/>
        <v>0</v>
      </c>
    </row>
    <row r="702" spans="2:17" ht="28.5" customHeight="1" thickTop="1" thickBot="1" x14ac:dyDescent="0.3">
      <c r="B702" s="85">
        <v>699</v>
      </c>
      <c r="C702" s="46" t="str">
        <f>'PC Despesas'!R80</f>
        <v>5.6.76</v>
      </c>
      <c r="D702" s="47" t="str">
        <f>VLOOKUP(C702,'PC Despesas'!$R$5:$S$103,2,FALSE)</f>
        <v>-</v>
      </c>
      <c r="E702" s="63">
        <f>SUMIFS(Jan!$I$5:$I$605,Jan!$U$5:$U$605,"Despesa",Jan!$G$5:$G$605,DRE!$D702)</f>
        <v>0</v>
      </c>
      <c r="F702" s="63">
        <f>SUMIFS(Fev!$I$5:$I$605,Fev!$U$5:$U$605,"Despesa",Fev!$G$5:$G$605,DRE!$D702)</f>
        <v>0</v>
      </c>
      <c r="G702" s="63">
        <f>SUMIFS(Mar!$I$5:$I$605,Mar!$U$5:$U$605,"Despesa",Mar!$G$5:$G$605,DRE!$D702)</f>
        <v>0</v>
      </c>
      <c r="H702" s="63">
        <f>SUMIFS(Abr!$I$5:$I$605,Abr!$U$5:$U$605,"Despesa",Abr!$G$5:$G$605,DRE!$D702)</f>
        <v>0</v>
      </c>
      <c r="I702" s="63">
        <f>SUMIFS(Mai!$I$5:$I$605,Mai!$U$5:$U$605,"Despesa",Mai!$G$5:$G$605,DRE!$D702)</f>
        <v>0</v>
      </c>
      <c r="J702" s="63">
        <f>SUMIFS(Jun!$I$5:$I$605,Jun!$U$5:$U$605,"Despesa",Jun!$G$5:$G$605,DRE!$D702)</f>
        <v>0</v>
      </c>
      <c r="K702" s="63">
        <f>SUMIFS(Jul!$I$5:$I$605,Jul!$U$5:$U$605,"Despesa",Jul!$G$5:$G$605,DRE!$D702)</f>
        <v>0</v>
      </c>
      <c r="L702" s="63">
        <f>SUMIFS(Ago!$I$5:$I$605,Ago!$U$5:$U$605,"Despesa",Ago!$G$5:$G$605,DRE!$D702)</f>
        <v>0</v>
      </c>
      <c r="M702" s="63">
        <f>SUMIFS(Set!$I$5:$I$605,Set!$U$5:$U$605,"Despesa",Set!$G$5:$G$605,DRE!$D702)</f>
        <v>0</v>
      </c>
      <c r="N702" s="63">
        <f>SUMIFS(Out!$I$5:$I$605,Out!$U$5:$U$605,"Despesa",Out!$G$5:$G$605,DRE!$D702)</f>
        <v>0</v>
      </c>
      <c r="O702" s="63">
        <f>SUMIFS(Nov!$I$5:$I$605,Nov!$U$5:$U$605,"Despesa",Nov!$G$5:$G$605,DRE!$D702)</f>
        <v>0</v>
      </c>
      <c r="P702" s="63">
        <f>SUMIFS(Dez!$I$5:$I$605,Dez!$U$5:$U$605,"Despesa",Dez!$G$5:$G$605,DRE!$D702)</f>
        <v>0</v>
      </c>
      <c r="Q702" s="63">
        <f t="shared" si="33"/>
        <v>0</v>
      </c>
    </row>
    <row r="703" spans="2:17" ht="28.5" customHeight="1" thickTop="1" thickBot="1" x14ac:dyDescent="0.3">
      <c r="B703" s="85">
        <v>700</v>
      </c>
      <c r="C703" s="46" t="str">
        <f>'PC Despesas'!R81</f>
        <v>5.6.77</v>
      </c>
      <c r="D703" s="47" t="str">
        <f>VLOOKUP(C703,'PC Despesas'!$R$5:$S$103,2,FALSE)</f>
        <v>-</v>
      </c>
      <c r="E703" s="63">
        <f>SUMIFS(Jan!$I$5:$I$605,Jan!$U$5:$U$605,"Despesa",Jan!$G$5:$G$605,DRE!$D703)</f>
        <v>0</v>
      </c>
      <c r="F703" s="63">
        <f>SUMIFS(Fev!$I$5:$I$605,Fev!$U$5:$U$605,"Despesa",Fev!$G$5:$G$605,DRE!$D703)</f>
        <v>0</v>
      </c>
      <c r="G703" s="63">
        <f>SUMIFS(Mar!$I$5:$I$605,Mar!$U$5:$U$605,"Despesa",Mar!$G$5:$G$605,DRE!$D703)</f>
        <v>0</v>
      </c>
      <c r="H703" s="63">
        <f>SUMIFS(Abr!$I$5:$I$605,Abr!$U$5:$U$605,"Despesa",Abr!$G$5:$G$605,DRE!$D703)</f>
        <v>0</v>
      </c>
      <c r="I703" s="63">
        <f>SUMIFS(Mai!$I$5:$I$605,Mai!$U$5:$U$605,"Despesa",Mai!$G$5:$G$605,DRE!$D703)</f>
        <v>0</v>
      </c>
      <c r="J703" s="63">
        <f>SUMIFS(Jun!$I$5:$I$605,Jun!$U$5:$U$605,"Despesa",Jun!$G$5:$G$605,DRE!$D703)</f>
        <v>0</v>
      </c>
      <c r="K703" s="63">
        <f>SUMIFS(Jul!$I$5:$I$605,Jul!$U$5:$U$605,"Despesa",Jul!$G$5:$G$605,DRE!$D703)</f>
        <v>0</v>
      </c>
      <c r="L703" s="63">
        <f>SUMIFS(Ago!$I$5:$I$605,Ago!$U$5:$U$605,"Despesa",Ago!$G$5:$G$605,DRE!$D703)</f>
        <v>0</v>
      </c>
      <c r="M703" s="63">
        <f>SUMIFS(Set!$I$5:$I$605,Set!$U$5:$U$605,"Despesa",Set!$G$5:$G$605,DRE!$D703)</f>
        <v>0</v>
      </c>
      <c r="N703" s="63">
        <f>SUMIFS(Out!$I$5:$I$605,Out!$U$5:$U$605,"Despesa",Out!$G$5:$G$605,DRE!$D703)</f>
        <v>0</v>
      </c>
      <c r="O703" s="63">
        <f>SUMIFS(Nov!$I$5:$I$605,Nov!$U$5:$U$605,"Despesa",Nov!$G$5:$G$605,DRE!$D703)</f>
        <v>0</v>
      </c>
      <c r="P703" s="63">
        <f>SUMIFS(Dez!$I$5:$I$605,Dez!$U$5:$U$605,"Despesa",Dez!$G$5:$G$605,DRE!$D703)</f>
        <v>0</v>
      </c>
      <c r="Q703" s="63">
        <f t="shared" si="33"/>
        <v>0</v>
      </c>
    </row>
    <row r="704" spans="2:17" ht="28.5" customHeight="1" thickTop="1" thickBot="1" x14ac:dyDescent="0.3">
      <c r="B704" s="85">
        <v>701</v>
      </c>
      <c r="C704" s="46" t="str">
        <f>'PC Despesas'!R82</f>
        <v>5.6.78</v>
      </c>
      <c r="D704" s="47" t="str">
        <f>VLOOKUP(C704,'PC Despesas'!$R$5:$S$103,2,FALSE)</f>
        <v>-</v>
      </c>
      <c r="E704" s="63">
        <f>SUMIFS(Jan!$I$5:$I$605,Jan!$U$5:$U$605,"Despesa",Jan!$G$5:$G$605,DRE!$D704)</f>
        <v>0</v>
      </c>
      <c r="F704" s="63">
        <f>SUMIFS(Fev!$I$5:$I$605,Fev!$U$5:$U$605,"Despesa",Fev!$G$5:$G$605,DRE!$D704)</f>
        <v>0</v>
      </c>
      <c r="G704" s="63">
        <f>SUMIFS(Mar!$I$5:$I$605,Mar!$U$5:$U$605,"Despesa",Mar!$G$5:$G$605,DRE!$D704)</f>
        <v>0</v>
      </c>
      <c r="H704" s="63">
        <f>SUMIFS(Abr!$I$5:$I$605,Abr!$U$5:$U$605,"Despesa",Abr!$G$5:$G$605,DRE!$D704)</f>
        <v>0</v>
      </c>
      <c r="I704" s="63">
        <f>SUMIFS(Mai!$I$5:$I$605,Mai!$U$5:$U$605,"Despesa",Mai!$G$5:$G$605,DRE!$D704)</f>
        <v>0</v>
      </c>
      <c r="J704" s="63">
        <f>SUMIFS(Jun!$I$5:$I$605,Jun!$U$5:$U$605,"Despesa",Jun!$G$5:$G$605,DRE!$D704)</f>
        <v>0</v>
      </c>
      <c r="K704" s="63">
        <f>SUMIFS(Jul!$I$5:$I$605,Jul!$U$5:$U$605,"Despesa",Jul!$G$5:$G$605,DRE!$D704)</f>
        <v>0</v>
      </c>
      <c r="L704" s="63">
        <f>SUMIFS(Ago!$I$5:$I$605,Ago!$U$5:$U$605,"Despesa",Ago!$G$5:$G$605,DRE!$D704)</f>
        <v>0</v>
      </c>
      <c r="M704" s="63">
        <f>SUMIFS(Set!$I$5:$I$605,Set!$U$5:$U$605,"Despesa",Set!$G$5:$G$605,DRE!$D704)</f>
        <v>0</v>
      </c>
      <c r="N704" s="63">
        <f>SUMIFS(Out!$I$5:$I$605,Out!$U$5:$U$605,"Despesa",Out!$G$5:$G$605,DRE!$D704)</f>
        <v>0</v>
      </c>
      <c r="O704" s="63">
        <f>SUMIFS(Nov!$I$5:$I$605,Nov!$U$5:$U$605,"Despesa",Nov!$G$5:$G$605,DRE!$D704)</f>
        <v>0</v>
      </c>
      <c r="P704" s="63">
        <f>SUMIFS(Dez!$I$5:$I$605,Dez!$U$5:$U$605,"Despesa",Dez!$G$5:$G$605,DRE!$D704)</f>
        <v>0</v>
      </c>
      <c r="Q704" s="63">
        <f t="shared" si="33"/>
        <v>0</v>
      </c>
    </row>
    <row r="705" spans="2:17" ht="28.5" customHeight="1" thickTop="1" thickBot="1" x14ac:dyDescent="0.3">
      <c r="B705" s="85">
        <v>702</v>
      </c>
      <c r="C705" s="46" t="str">
        <f>'PC Despesas'!R83</f>
        <v>5.6.79</v>
      </c>
      <c r="D705" s="47" t="str">
        <f>VLOOKUP(C705,'PC Despesas'!$R$5:$S$103,2,FALSE)</f>
        <v>-</v>
      </c>
      <c r="E705" s="63">
        <f>SUMIFS(Jan!$I$5:$I$605,Jan!$U$5:$U$605,"Despesa",Jan!$G$5:$G$605,DRE!$D705)</f>
        <v>0</v>
      </c>
      <c r="F705" s="63">
        <f>SUMIFS(Fev!$I$5:$I$605,Fev!$U$5:$U$605,"Despesa",Fev!$G$5:$G$605,DRE!$D705)</f>
        <v>0</v>
      </c>
      <c r="G705" s="63">
        <f>SUMIFS(Mar!$I$5:$I$605,Mar!$U$5:$U$605,"Despesa",Mar!$G$5:$G$605,DRE!$D705)</f>
        <v>0</v>
      </c>
      <c r="H705" s="63">
        <f>SUMIFS(Abr!$I$5:$I$605,Abr!$U$5:$U$605,"Despesa",Abr!$G$5:$G$605,DRE!$D705)</f>
        <v>0</v>
      </c>
      <c r="I705" s="63">
        <f>SUMIFS(Mai!$I$5:$I$605,Mai!$U$5:$U$605,"Despesa",Mai!$G$5:$G$605,DRE!$D705)</f>
        <v>0</v>
      </c>
      <c r="J705" s="63">
        <f>SUMIFS(Jun!$I$5:$I$605,Jun!$U$5:$U$605,"Despesa",Jun!$G$5:$G$605,DRE!$D705)</f>
        <v>0</v>
      </c>
      <c r="K705" s="63">
        <f>SUMIFS(Jul!$I$5:$I$605,Jul!$U$5:$U$605,"Despesa",Jul!$G$5:$G$605,DRE!$D705)</f>
        <v>0</v>
      </c>
      <c r="L705" s="63">
        <f>SUMIFS(Ago!$I$5:$I$605,Ago!$U$5:$U$605,"Despesa",Ago!$G$5:$G$605,DRE!$D705)</f>
        <v>0</v>
      </c>
      <c r="M705" s="63">
        <f>SUMIFS(Set!$I$5:$I$605,Set!$U$5:$U$605,"Despesa",Set!$G$5:$G$605,DRE!$D705)</f>
        <v>0</v>
      </c>
      <c r="N705" s="63">
        <f>SUMIFS(Out!$I$5:$I$605,Out!$U$5:$U$605,"Despesa",Out!$G$5:$G$605,DRE!$D705)</f>
        <v>0</v>
      </c>
      <c r="O705" s="63">
        <f>SUMIFS(Nov!$I$5:$I$605,Nov!$U$5:$U$605,"Despesa",Nov!$G$5:$G$605,DRE!$D705)</f>
        <v>0</v>
      </c>
      <c r="P705" s="63">
        <f>SUMIFS(Dez!$I$5:$I$605,Dez!$U$5:$U$605,"Despesa",Dez!$G$5:$G$605,DRE!$D705)</f>
        <v>0</v>
      </c>
      <c r="Q705" s="63">
        <f t="shared" si="33"/>
        <v>0</v>
      </c>
    </row>
    <row r="706" spans="2:17" ht="28.5" customHeight="1" thickTop="1" thickBot="1" x14ac:dyDescent="0.3">
      <c r="B706" s="85">
        <v>703</v>
      </c>
      <c r="C706" s="46" t="str">
        <f>'PC Despesas'!R84</f>
        <v>5.6.80</v>
      </c>
      <c r="D706" s="47" t="str">
        <f>VLOOKUP(C706,'PC Despesas'!$R$5:$S$103,2,FALSE)</f>
        <v>-</v>
      </c>
      <c r="E706" s="63">
        <f>SUMIFS(Jan!$I$5:$I$605,Jan!$U$5:$U$605,"Despesa",Jan!$G$5:$G$605,DRE!$D706)</f>
        <v>0</v>
      </c>
      <c r="F706" s="63">
        <f>SUMIFS(Fev!$I$5:$I$605,Fev!$U$5:$U$605,"Despesa",Fev!$G$5:$G$605,DRE!$D706)</f>
        <v>0</v>
      </c>
      <c r="G706" s="63">
        <f>SUMIFS(Mar!$I$5:$I$605,Mar!$U$5:$U$605,"Despesa",Mar!$G$5:$G$605,DRE!$D706)</f>
        <v>0</v>
      </c>
      <c r="H706" s="63">
        <f>SUMIFS(Abr!$I$5:$I$605,Abr!$U$5:$U$605,"Despesa",Abr!$G$5:$G$605,DRE!$D706)</f>
        <v>0</v>
      </c>
      <c r="I706" s="63">
        <f>SUMIFS(Mai!$I$5:$I$605,Mai!$U$5:$U$605,"Despesa",Mai!$G$5:$G$605,DRE!$D706)</f>
        <v>0</v>
      </c>
      <c r="J706" s="63">
        <f>SUMIFS(Jun!$I$5:$I$605,Jun!$U$5:$U$605,"Despesa",Jun!$G$5:$G$605,DRE!$D706)</f>
        <v>0</v>
      </c>
      <c r="K706" s="63">
        <f>SUMIFS(Jul!$I$5:$I$605,Jul!$U$5:$U$605,"Despesa",Jul!$G$5:$G$605,DRE!$D706)</f>
        <v>0</v>
      </c>
      <c r="L706" s="63">
        <f>SUMIFS(Ago!$I$5:$I$605,Ago!$U$5:$U$605,"Despesa",Ago!$G$5:$G$605,DRE!$D706)</f>
        <v>0</v>
      </c>
      <c r="M706" s="63">
        <f>SUMIFS(Set!$I$5:$I$605,Set!$U$5:$U$605,"Despesa",Set!$G$5:$G$605,DRE!$D706)</f>
        <v>0</v>
      </c>
      <c r="N706" s="63">
        <f>SUMIFS(Out!$I$5:$I$605,Out!$U$5:$U$605,"Despesa",Out!$G$5:$G$605,DRE!$D706)</f>
        <v>0</v>
      </c>
      <c r="O706" s="63">
        <f>SUMIFS(Nov!$I$5:$I$605,Nov!$U$5:$U$605,"Despesa",Nov!$G$5:$G$605,DRE!$D706)</f>
        <v>0</v>
      </c>
      <c r="P706" s="63">
        <f>SUMIFS(Dez!$I$5:$I$605,Dez!$U$5:$U$605,"Despesa",Dez!$G$5:$G$605,DRE!$D706)</f>
        <v>0</v>
      </c>
      <c r="Q706" s="63">
        <f t="shared" si="33"/>
        <v>0</v>
      </c>
    </row>
    <row r="707" spans="2:17" ht="28.5" customHeight="1" thickTop="1" thickBot="1" x14ac:dyDescent="0.3">
      <c r="B707" s="85">
        <v>704</v>
      </c>
      <c r="C707" s="46" t="str">
        <f>'PC Despesas'!R85</f>
        <v>5.6.81</v>
      </c>
      <c r="D707" s="47" t="str">
        <f>VLOOKUP(C707,'PC Despesas'!$R$5:$S$103,2,FALSE)</f>
        <v>-</v>
      </c>
      <c r="E707" s="63">
        <f>SUMIFS(Jan!$I$5:$I$605,Jan!$U$5:$U$605,"Despesa",Jan!$G$5:$G$605,DRE!$D707)</f>
        <v>0</v>
      </c>
      <c r="F707" s="63">
        <f>SUMIFS(Fev!$I$5:$I$605,Fev!$U$5:$U$605,"Despesa",Fev!$G$5:$G$605,DRE!$D707)</f>
        <v>0</v>
      </c>
      <c r="G707" s="63">
        <f>SUMIFS(Mar!$I$5:$I$605,Mar!$U$5:$U$605,"Despesa",Mar!$G$5:$G$605,DRE!$D707)</f>
        <v>0</v>
      </c>
      <c r="H707" s="63">
        <f>SUMIFS(Abr!$I$5:$I$605,Abr!$U$5:$U$605,"Despesa",Abr!$G$5:$G$605,DRE!$D707)</f>
        <v>0</v>
      </c>
      <c r="I707" s="63">
        <f>SUMIFS(Mai!$I$5:$I$605,Mai!$U$5:$U$605,"Despesa",Mai!$G$5:$G$605,DRE!$D707)</f>
        <v>0</v>
      </c>
      <c r="J707" s="63">
        <f>SUMIFS(Jun!$I$5:$I$605,Jun!$U$5:$U$605,"Despesa",Jun!$G$5:$G$605,DRE!$D707)</f>
        <v>0</v>
      </c>
      <c r="K707" s="63">
        <f>SUMIFS(Jul!$I$5:$I$605,Jul!$U$5:$U$605,"Despesa",Jul!$G$5:$G$605,DRE!$D707)</f>
        <v>0</v>
      </c>
      <c r="L707" s="63">
        <f>SUMIFS(Ago!$I$5:$I$605,Ago!$U$5:$U$605,"Despesa",Ago!$G$5:$G$605,DRE!$D707)</f>
        <v>0</v>
      </c>
      <c r="M707" s="63">
        <f>SUMIFS(Set!$I$5:$I$605,Set!$U$5:$U$605,"Despesa",Set!$G$5:$G$605,DRE!$D707)</f>
        <v>0</v>
      </c>
      <c r="N707" s="63">
        <f>SUMIFS(Out!$I$5:$I$605,Out!$U$5:$U$605,"Despesa",Out!$G$5:$G$605,DRE!$D707)</f>
        <v>0</v>
      </c>
      <c r="O707" s="63">
        <f>SUMIFS(Nov!$I$5:$I$605,Nov!$U$5:$U$605,"Despesa",Nov!$G$5:$G$605,DRE!$D707)</f>
        <v>0</v>
      </c>
      <c r="P707" s="63">
        <f>SUMIFS(Dez!$I$5:$I$605,Dez!$U$5:$U$605,"Despesa",Dez!$G$5:$G$605,DRE!$D707)</f>
        <v>0</v>
      </c>
      <c r="Q707" s="63">
        <f t="shared" si="33"/>
        <v>0</v>
      </c>
    </row>
    <row r="708" spans="2:17" ht="28.5" customHeight="1" thickTop="1" thickBot="1" x14ac:dyDescent="0.3">
      <c r="B708" s="85">
        <v>705</v>
      </c>
      <c r="C708" s="46" t="str">
        <f>'PC Despesas'!R86</f>
        <v>5.6.82</v>
      </c>
      <c r="D708" s="47" t="str">
        <f>VLOOKUP(C708,'PC Despesas'!$R$5:$S$103,2,FALSE)</f>
        <v>-</v>
      </c>
      <c r="E708" s="63">
        <f>SUMIFS(Jan!$I$5:$I$605,Jan!$U$5:$U$605,"Despesa",Jan!$G$5:$G$605,DRE!$D708)</f>
        <v>0</v>
      </c>
      <c r="F708" s="63">
        <f>SUMIFS(Fev!$I$5:$I$605,Fev!$U$5:$U$605,"Despesa",Fev!$G$5:$G$605,DRE!$D708)</f>
        <v>0</v>
      </c>
      <c r="G708" s="63">
        <f>SUMIFS(Mar!$I$5:$I$605,Mar!$U$5:$U$605,"Despesa",Mar!$G$5:$G$605,DRE!$D708)</f>
        <v>0</v>
      </c>
      <c r="H708" s="63">
        <f>SUMIFS(Abr!$I$5:$I$605,Abr!$U$5:$U$605,"Despesa",Abr!$G$5:$G$605,DRE!$D708)</f>
        <v>0</v>
      </c>
      <c r="I708" s="63">
        <f>SUMIFS(Mai!$I$5:$I$605,Mai!$U$5:$U$605,"Despesa",Mai!$G$5:$G$605,DRE!$D708)</f>
        <v>0</v>
      </c>
      <c r="J708" s="63">
        <f>SUMIFS(Jun!$I$5:$I$605,Jun!$U$5:$U$605,"Despesa",Jun!$G$5:$G$605,DRE!$D708)</f>
        <v>0</v>
      </c>
      <c r="K708" s="63">
        <f>SUMIFS(Jul!$I$5:$I$605,Jul!$U$5:$U$605,"Despesa",Jul!$G$5:$G$605,DRE!$D708)</f>
        <v>0</v>
      </c>
      <c r="L708" s="63">
        <f>SUMIFS(Ago!$I$5:$I$605,Ago!$U$5:$U$605,"Despesa",Ago!$G$5:$G$605,DRE!$D708)</f>
        <v>0</v>
      </c>
      <c r="M708" s="63">
        <f>SUMIFS(Set!$I$5:$I$605,Set!$U$5:$U$605,"Despesa",Set!$G$5:$G$605,DRE!$D708)</f>
        <v>0</v>
      </c>
      <c r="N708" s="63">
        <f>SUMIFS(Out!$I$5:$I$605,Out!$U$5:$U$605,"Despesa",Out!$G$5:$G$605,DRE!$D708)</f>
        <v>0</v>
      </c>
      <c r="O708" s="63">
        <f>SUMIFS(Nov!$I$5:$I$605,Nov!$U$5:$U$605,"Despesa",Nov!$G$5:$G$605,DRE!$D708)</f>
        <v>0</v>
      </c>
      <c r="P708" s="63">
        <f>SUMIFS(Dez!$I$5:$I$605,Dez!$U$5:$U$605,"Despesa",Dez!$G$5:$G$605,DRE!$D708)</f>
        <v>0</v>
      </c>
      <c r="Q708" s="63">
        <f t="shared" si="33"/>
        <v>0</v>
      </c>
    </row>
    <row r="709" spans="2:17" ht="28.5" customHeight="1" thickTop="1" thickBot="1" x14ac:dyDescent="0.3">
      <c r="B709" s="85">
        <v>706</v>
      </c>
      <c r="C709" s="46" t="str">
        <f>'PC Despesas'!R87</f>
        <v>5.6.83</v>
      </c>
      <c r="D709" s="47" t="str">
        <f>VLOOKUP(C709,'PC Despesas'!$R$5:$S$103,2,FALSE)</f>
        <v>-</v>
      </c>
      <c r="E709" s="63">
        <f>SUMIFS(Jan!$I$5:$I$605,Jan!$U$5:$U$605,"Despesa",Jan!$G$5:$G$605,DRE!$D709)</f>
        <v>0</v>
      </c>
      <c r="F709" s="63">
        <f>SUMIFS(Fev!$I$5:$I$605,Fev!$U$5:$U$605,"Despesa",Fev!$G$5:$G$605,DRE!$D709)</f>
        <v>0</v>
      </c>
      <c r="G709" s="63">
        <f>SUMIFS(Mar!$I$5:$I$605,Mar!$U$5:$U$605,"Despesa",Mar!$G$5:$G$605,DRE!$D709)</f>
        <v>0</v>
      </c>
      <c r="H709" s="63">
        <f>SUMIFS(Abr!$I$5:$I$605,Abr!$U$5:$U$605,"Despesa",Abr!$G$5:$G$605,DRE!$D709)</f>
        <v>0</v>
      </c>
      <c r="I709" s="63">
        <f>SUMIFS(Mai!$I$5:$I$605,Mai!$U$5:$U$605,"Despesa",Mai!$G$5:$G$605,DRE!$D709)</f>
        <v>0</v>
      </c>
      <c r="J709" s="63">
        <f>SUMIFS(Jun!$I$5:$I$605,Jun!$U$5:$U$605,"Despesa",Jun!$G$5:$G$605,DRE!$D709)</f>
        <v>0</v>
      </c>
      <c r="K709" s="63">
        <f>SUMIFS(Jul!$I$5:$I$605,Jul!$U$5:$U$605,"Despesa",Jul!$G$5:$G$605,DRE!$D709)</f>
        <v>0</v>
      </c>
      <c r="L709" s="63">
        <f>SUMIFS(Ago!$I$5:$I$605,Ago!$U$5:$U$605,"Despesa",Ago!$G$5:$G$605,DRE!$D709)</f>
        <v>0</v>
      </c>
      <c r="M709" s="63">
        <f>SUMIFS(Set!$I$5:$I$605,Set!$U$5:$U$605,"Despesa",Set!$G$5:$G$605,DRE!$D709)</f>
        <v>0</v>
      </c>
      <c r="N709" s="63">
        <f>SUMIFS(Out!$I$5:$I$605,Out!$U$5:$U$605,"Despesa",Out!$G$5:$G$605,DRE!$D709)</f>
        <v>0</v>
      </c>
      <c r="O709" s="63">
        <f>SUMIFS(Nov!$I$5:$I$605,Nov!$U$5:$U$605,"Despesa",Nov!$G$5:$G$605,DRE!$D709)</f>
        <v>0</v>
      </c>
      <c r="P709" s="63">
        <f>SUMIFS(Dez!$I$5:$I$605,Dez!$U$5:$U$605,"Despesa",Dez!$G$5:$G$605,DRE!$D709)</f>
        <v>0</v>
      </c>
      <c r="Q709" s="63">
        <f t="shared" si="33"/>
        <v>0</v>
      </c>
    </row>
    <row r="710" spans="2:17" ht="28.5" customHeight="1" thickTop="1" thickBot="1" x14ac:dyDescent="0.3">
      <c r="B710" s="85">
        <v>707</v>
      </c>
      <c r="C710" s="46" t="str">
        <f>'PC Despesas'!R88</f>
        <v>5.6.84</v>
      </c>
      <c r="D710" s="47" t="str">
        <f>VLOOKUP(C710,'PC Despesas'!$R$5:$S$103,2,FALSE)</f>
        <v>-</v>
      </c>
      <c r="E710" s="63">
        <f>SUMIFS(Jan!$I$5:$I$605,Jan!$U$5:$U$605,"Despesa",Jan!$G$5:$G$605,DRE!$D710)</f>
        <v>0</v>
      </c>
      <c r="F710" s="63">
        <f>SUMIFS(Fev!$I$5:$I$605,Fev!$U$5:$U$605,"Despesa",Fev!$G$5:$G$605,DRE!$D710)</f>
        <v>0</v>
      </c>
      <c r="G710" s="63">
        <f>SUMIFS(Mar!$I$5:$I$605,Mar!$U$5:$U$605,"Despesa",Mar!$G$5:$G$605,DRE!$D710)</f>
        <v>0</v>
      </c>
      <c r="H710" s="63">
        <f>SUMIFS(Abr!$I$5:$I$605,Abr!$U$5:$U$605,"Despesa",Abr!$G$5:$G$605,DRE!$D710)</f>
        <v>0</v>
      </c>
      <c r="I710" s="63">
        <f>SUMIFS(Mai!$I$5:$I$605,Mai!$U$5:$U$605,"Despesa",Mai!$G$5:$G$605,DRE!$D710)</f>
        <v>0</v>
      </c>
      <c r="J710" s="63">
        <f>SUMIFS(Jun!$I$5:$I$605,Jun!$U$5:$U$605,"Despesa",Jun!$G$5:$G$605,DRE!$D710)</f>
        <v>0</v>
      </c>
      <c r="K710" s="63">
        <f>SUMIFS(Jul!$I$5:$I$605,Jul!$U$5:$U$605,"Despesa",Jul!$G$5:$G$605,DRE!$D710)</f>
        <v>0</v>
      </c>
      <c r="L710" s="63">
        <f>SUMIFS(Ago!$I$5:$I$605,Ago!$U$5:$U$605,"Despesa",Ago!$G$5:$G$605,DRE!$D710)</f>
        <v>0</v>
      </c>
      <c r="M710" s="63">
        <f>SUMIFS(Set!$I$5:$I$605,Set!$U$5:$U$605,"Despesa",Set!$G$5:$G$605,DRE!$D710)</f>
        <v>0</v>
      </c>
      <c r="N710" s="63">
        <f>SUMIFS(Out!$I$5:$I$605,Out!$U$5:$U$605,"Despesa",Out!$G$5:$G$605,DRE!$D710)</f>
        <v>0</v>
      </c>
      <c r="O710" s="63">
        <f>SUMIFS(Nov!$I$5:$I$605,Nov!$U$5:$U$605,"Despesa",Nov!$G$5:$G$605,DRE!$D710)</f>
        <v>0</v>
      </c>
      <c r="P710" s="63">
        <f>SUMIFS(Dez!$I$5:$I$605,Dez!$U$5:$U$605,"Despesa",Dez!$G$5:$G$605,DRE!$D710)</f>
        <v>0</v>
      </c>
      <c r="Q710" s="63">
        <f t="shared" si="33"/>
        <v>0</v>
      </c>
    </row>
    <row r="711" spans="2:17" ht="28.5" customHeight="1" thickTop="1" thickBot="1" x14ac:dyDescent="0.3">
      <c r="B711" s="85">
        <v>708</v>
      </c>
      <c r="C711" s="46" t="str">
        <f>'PC Despesas'!R89</f>
        <v>5.6.85</v>
      </c>
      <c r="D711" s="47" t="str">
        <f>VLOOKUP(C711,'PC Despesas'!$R$5:$S$103,2,FALSE)</f>
        <v>-</v>
      </c>
      <c r="E711" s="63">
        <f>SUMIFS(Jan!$I$5:$I$605,Jan!$U$5:$U$605,"Despesa",Jan!$G$5:$G$605,DRE!$D711)</f>
        <v>0</v>
      </c>
      <c r="F711" s="63">
        <f>SUMIFS(Fev!$I$5:$I$605,Fev!$U$5:$U$605,"Despesa",Fev!$G$5:$G$605,DRE!$D711)</f>
        <v>0</v>
      </c>
      <c r="G711" s="63">
        <f>SUMIFS(Mar!$I$5:$I$605,Mar!$U$5:$U$605,"Despesa",Mar!$G$5:$G$605,DRE!$D711)</f>
        <v>0</v>
      </c>
      <c r="H711" s="63">
        <f>SUMIFS(Abr!$I$5:$I$605,Abr!$U$5:$U$605,"Despesa",Abr!$G$5:$G$605,DRE!$D711)</f>
        <v>0</v>
      </c>
      <c r="I711" s="63">
        <f>SUMIFS(Mai!$I$5:$I$605,Mai!$U$5:$U$605,"Despesa",Mai!$G$5:$G$605,DRE!$D711)</f>
        <v>0</v>
      </c>
      <c r="J711" s="63">
        <f>SUMIFS(Jun!$I$5:$I$605,Jun!$U$5:$U$605,"Despesa",Jun!$G$5:$G$605,DRE!$D711)</f>
        <v>0</v>
      </c>
      <c r="K711" s="63">
        <f>SUMIFS(Jul!$I$5:$I$605,Jul!$U$5:$U$605,"Despesa",Jul!$G$5:$G$605,DRE!$D711)</f>
        <v>0</v>
      </c>
      <c r="L711" s="63">
        <f>SUMIFS(Ago!$I$5:$I$605,Ago!$U$5:$U$605,"Despesa",Ago!$G$5:$G$605,DRE!$D711)</f>
        <v>0</v>
      </c>
      <c r="M711" s="63">
        <f>SUMIFS(Set!$I$5:$I$605,Set!$U$5:$U$605,"Despesa",Set!$G$5:$G$605,DRE!$D711)</f>
        <v>0</v>
      </c>
      <c r="N711" s="63">
        <f>SUMIFS(Out!$I$5:$I$605,Out!$U$5:$U$605,"Despesa",Out!$G$5:$G$605,DRE!$D711)</f>
        <v>0</v>
      </c>
      <c r="O711" s="63">
        <f>SUMIFS(Nov!$I$5:$I$605,Nov!$U$5:$U$605,"Despesa",Nov!$G$5:$G$605,DRE!$D711)</f>
        <v>0</v>
      </c>
      <c r="P711" s="63">
        <f>SUMIFS(Dez!$I$5:$I$605,Dez!$U$5:$U$605,"Despesa",Dez!$G$5:$G$605,DRE!$D711)</f>
        <v>0</v>
      </c>
      <c r="Q711" s="63">
        <f t="shared" si="33"/>
        <v>0</v>
      </c>
    </row>
    <row r="712" spans="2:17" ht="27.75" customHeight="1" thickTop="1" thickBot="1" x14ac:dyDescent="0.3">
      <c r="B712" s="85">
        <v>709</v>
      </c>
      <c r="C712" s="46" t="str">
        <f>'PC Despesas'!R90</f>
        <v>5.6.86</v>
      </c>
      <c r="D712" s="47" t="str">
        <f>VLOOKUP(C712,'PC Despesas'!$R$5:$S$103,2,FALSE)</f>
        <v>-</v>
      </c>
      <c r="E712" s="63">
        <f>SUMIFS(Jan!$I$5:$I$605,Jan!$U$5:$U$605,"Despesa",Jan!$G$5:$G$605,DRE!$D712)</f>
        <v>0</v>
      </c>
      <c r="F712" s="63">
        <f>SUMIFS(Fev!$I$5:$I$605,Fev!$U$5:$U$605,"Despesa",Fev!$G$5:$G$605,DRE!$D712)</f>
        <v>0</v>
      </c>
      <c r="G712" s="63">
        <f>SUMIFS(Mar!$I$5:$I$605,Mar!$U$5:$U$605,"Despesa",Mar!$G$5:$G$605,DRE!$D712)</f>
        <v>0</v>
      </c>
      <c r="H712" s="63">
        <f>SUMIFS(Abr!$I$5:$I$605,Abr!$U$5:$U$605,"Despesa",Abr!$G$5:$G$605,DRE!$D712)</f>
        <v>0</v>
      </c>
      <c r="I712" s="63">
        <f>SUMIFS(Mai!$I$5:$I$605,Mai!$U$5:$U$605,"Despesa",Mai!$G$5:$G$605,DRE!$D712)</f>
        <v>0</v>
      </c>
      <c r="J712" s="63">
        <f>SUMIFS(Jun!$I$5:$I$605,Jun!$U$5:$U$605,"Despesa",Jun!$G$5:$G$605,DRE!$D712)</f>
        <v>0</v>
      </c>
      <c r="K712" s="63">
        <f>SUMIFS(Jul!$I$5:$I$605,Jul!$U$5:$U$605,"Despesa",Jul!$G$5:$G$605,DRE!$D712)</f>
        <v>0</v>
      </c>
      <c r="L712" s="63">
        <f>SUMIFS(Ago!$I$5:$I$605,Ago!$U$5:$U$605,"Despesa",Ago!$G$5:$G$605,DRE!$D712)</f>
        <v>0</v>
      </c>
      <c r="M712" s="63">
        <f>SUMIFS(Set!$I$5:$I$605,Set!$U$5:$U$605,"Despesa",Set!$G$5:$G$605,DRE!$D712)</f>
        <v>0</v>
      </c>
      <c r="N712" s="63">
        <f>SUMIFS(Out!$I$5:$I$605,Out!$U$5:$U$605,"Despesa",Out!$G$5:$G$605,DRE!$D712)</f>
        <v>0</v>
      </c>
      <c r="O712" s="63">
        <f>SUMIFS(Nov!$I$5:$I$605,Nov!$U$5:$U$605,"Despesa",Nov!$G$5:$G$605,DRE!$D712)</f>
        <v>0</v>
      </c>
      <c r="P712" s="63">
        <f>SUMIFS(Dez!$I$5:$I$605,Dez!$U$5:$U$605,"Despesa",Dez!$G$5:$G$605,DRE!$D712)</f>
        <v>0</v>
      </c>
      <c r="Q712" s="63">
        <f t="shared" si="33"/>
        <v>0</v>
      </c>
    </row>
    <row r="713" spans="2:17" ht="27.75" customHeight="1" thickTop="1" thickBot="1" x14ac:dyDescent="0.3">
      <c r="B713" s="85">
        <v>710</v>
      </c>
      <c r="C713" s="46" t="str">
        <f>'PC Despesas'!R91</f>
        <v>5.6.87</v>
      </c>
      <c r="D713" s="47" t="str">
        <f>VLOOKUP(C713,'PC Despesas'!$R$5:$S$103,2,FALSE)</f>
        <v>-</v>
      </c>
      <c r="E713" s="63">
        <f>SUMIFS(Jan!$I$5:$I$605,Jan!$U$5:$U$605,"Despesa",Jan!$G$5:$G$605,DRE!$D713)</f>
        <v>0</v>
      </c>
      <c r="F713" s="63">
        <f>SUMIFS(Fev!$I$5:$I$605,Fev!$U$5:$U$605,"Despesa",Fev!$G$5:$G$605,DRE!$D713)</f>
        <v>0</v>
      </c>
      <c r="G713" s="63">
        <f>SUMIFS(Mar!$I$5:$I$605,Mar!$U$5:$U$605,"Despesa",Mar!$G$5:$G$605,DRE!$D713)</f>
        <v>0</v>
      </c>
      <c r="H713" s="63">
        <f>SUMIFS(Abr!$I$5:$I$605,Abr!$U$5:$U$605,"Despesa",Abr!$G$5:$G$605,DRE!$D713)</f>
        <v>0</v>
      </c>
      <c r="I713" s="63">
        <f>SUMIFS(Mai!$I$5:$I$605,Mai!$U$5:$U$605,"Despesa",Mai!$G$5:$G$605,DRE!$D713)</f>
        <v>0</v>
      </c>
      <c r="J713" s="63">
        <f>SUMIFS(Jun!$I$5:$I$605,Jun!$U$5:$U$605,"Despesa",Jun!$G$5:$G$605,DRE!$D713)</f>
        <v>0</v>
      </c>
      <c r="K713" s="63">
        <f>SUMIFS(Jul!$I$5:$I$605,Jul!$U$5:$U$605,"Despesa",Jul!$G$5:$G$605,DRE!$D713)</f>
        <v>0</v>
      </c>
      <c r="L713" s="63">
        <f>SUMIFS(Ago!$I$5:$I$605,Ago!$U$5:$U$605,"Despesa",Ago!$G$5:$G$605,DRE!$D713)</f>
        <v>0</v>
      </c>
      <c r="M713" s="63">
        <f>SUMIFS(Set!$I$5:$I$605,Set!$U$5:$U$605,"Despesa",Set!$G$5:$G$605,DRE!$D713)</f>
        <v>0</v>
      </c>
      <c r="N713" s="63">
        <f>SUMIFS(Out!$I$5:$I$605,Out!$U$5:$U$605,"Despesa",Out!$G$5:$G$605,DRE!$D713)</f>
        <v>0</v>
      </c>
      <c r="O713" s="63">
        <f>SUMIFS(Nov!$I$5:$I$605,Nov!$U$5:$U$605,"Despesa",Nov!$G$5:$G$605,DRE!$D713)</f>
        <v>0</v>
      </c>
      <c r="P713" s="63">
        <f>SUMIFS(Dez!$I$5:$I$605,Dez!$U$5:$U$605,"Despesa",Dez!$G$5:$G$605,DRE!$D713)</f>
        <v>0</v>
      </c>
      <c r="Q713" s="63">
        <f t="shared" si="33"/>
        <v>0</v>
      </c>
    </row>
    <row r="714" spans="2:17" ht="27.75" customHeight="1" thickTop="1" thickBot="1" x14ac:dyDescent="0.3">
      <c r="B714" s="85">
        <v>711</v>
      </c>
      <c r="C714" s="46" t="str">
        <f>'PC Despesas'!R92</f>
        <v>5.6.88</v>
      </c>
      <c r="D714" s="47" t="str">
        <f>VLOOKUP(C714,'PC Despesas'!$R$5:$S$103,2,FALSE)</f>
        <v>-</v>
      </c>
      <c r="E714" s="63">
        <f>SUMIFS(Jan!$I$5:$I$605,Jan!$U$5:$U$605,"Despesa",Jan!$G$5:$G$605,DRE!$D714)</f>
        <v>0</v>
      </c>
      <c r="F714" s="63">
        <f>SUMIFS(Fev!$I$5:$I$605,Fev!$U$5:$U$605,"Despesa",Fev!$G$5:$G$605,DRE!$D714)</f>
        <v>0</v>
      </c>
      <c r="G714" s="63">
        <f>SUMIFS(Mar!$I$5:$I$605,Mar!$U$5:$U$605,"Despesa",Mar!$G$5:$G$605,DRE!$D714)</f>
        <v>0</v>
      </c>
      <c r="H714" s="63">
        <f>SUMIFS(Abr!$I$5:$I$605,Abr!$U$5:$U$605,"Despesa",Abr!$G$5:$G$605,DRE!$D714)</f>
        <v>0</v>
      </c>
      <c r="I714" s="63">
        <f>SUMIFS(Mai!$I$5:$I$605,Mai!$U$5:$U$605,"Despesa",Mai!$G$5:$G$605,DRE!$D714)</f>
        <v>0</v>
      </c>
      <c r="J714" s="63">
        <f>SUMIFS(Jun!$I$5:$I$605,Jun!$U$5:$U$605,"Despesa",Jun!$G$5:$G$605,DRE!$D714)</f>
        <v>0</v>
      </c>
      <c r="K714" s="63">
        <f>SUMIFS(Jul!$I$5:$I$605,Jul!$U$5:$U$605,"Despesa",Jul!$G$5:$G$605,DRE!$D714)</f>
        <v>0</v>
      </c>
      <c r="L714" s="63">
        <f>SUMIFS(Ago!$I$5:$I$605,Ago!$U$5:$U$605,"Despesa",Ago!$G$5:$G$605,DRE!$D714)</f>
        <v>0</v>
      </c>
      <c r="M714" s="63">
        <f>SUMIFS(Set!$I$5:$I$605,Set!$U$5:$U$605,"Despesa",Set!$G$5:$G$605,DRE!$D714)</f>
        <v>0</v>
      </c>
      <c r="N714" s="63">
        <f>SUMIFS(Out!$I$5:$I$605,Out!$U$5:$U$605,"Despesa",Out!$G$5:$G$605,DRE!$D714)</f>
        <v>0</v>
      </c>
      <c r="O714" s="63">
        <f>SUMIFS(Nov!$I$5:$I$605,Nov!$U$5:$U$605,"Despesa",Nov!$G$5:$G$605,DRE!$D714)</f>
        <v>0</v>
      </c>
      <c r="P714" s="63">
        <f>SUMIFS(Dez!$I$5:$I$605,Dez!$U$5:$U$605,"Despesa",Dez!$G$5:$G$605,DRE!$D714)</f>
        <v>0</v>
      </c>
      <c r="Q714" s="63">
        <f t="shared" si="33"/>
        <v>0</v>
      </c>
    </row>
    <row r="715" spans="2:17" ht="27.75" customHeight="1" thickTop="1" thickBot="1" x14ac:dyDescent="0.3">
      <c r="B715" s="85">
        <v>712</v>
      </c>
      <c r="C715" s="46" t="str">
        <f>'PC Despesas'!R93</f>
        <v>5.6.89</v>
      </c>
      <c r="D715" s="47" t="str">
        <f>VLOOKUP(C715,'PC Despesas'!$R$5:$S$103,2,FALSE)</f>
        <v>-</v>
      </c>
      <c r="E715" s="63">
        <f>SUMIFS(Jan!$I$5:$I$605,Jan!$U$5:$U$605,"Despesa",Jan!$G$5:$G$605,DRE!$D715)</f>
        <v>0</v>
      </c>
      <c r="F715" s="63">
        <f>SUMIFS(Fev!$I$5:$I$605,Fev!$U$5:$U$605,"Despesa",Fev!$G$5:$G$605,DRE!$D715)</f>
        <v>0</v>
      </c>
      <c r="G715" s="63">
        <f>SUMIFS(Mar!$I$5:$I$605,Mar!$U$5:$U$605,"Despesa",Mar!$G$5:$G$605,DRE!$D715)</f>
        <v>0</v>
      </c>
      <c r="H715" s="63">
        <f>SUMIFS(Abr!$I$5:$I$605,Abr!$U$5:$U$605,"Despesa",Abr!$G$5:$G$605,DRE!$D715)</f>
        <v>0</v>
      </c>
      <c r="I715" s="63">
        <f>SUMIFS(Mai!$I$5:$I$605,Mai!$U$5:$U$605,"Despesa",Mai!$G$5:$G$605,DRE!$D715)</f>
        <v>0</v>
      </c>
      <c r="J715" s="63">
        <f>SUMIFS(Jun!$I$5:$I$605,Jun!$U$5:$U$605,"Despesa",Jun!$G$5:$G$605,DRE!$D715)</f>
        <v>0</v>
      </c>
      <c r="K715" s="63">
        <f>SUMIFS(Jul!$I$5:$I$605,Jul!$U$5:$U$605,"Despesa",Jul!$G$5:$G$605,DRE!$D715)</f>
        <v>0</v>
      </c>
      <c r="L715" s="63">
        <f>SUMIFS(Ago!$I$5:$I$605,Ago!$U$5:$U$605,"Despesa",Ago!$G$5:$G$605,DRE!$D715)</f>
        <v>0</v>
      </c>
      <c r="M715" s="63">
        <f>SUMIFS(Set!$I$5:$I$605,Set!$U$5:$U$605,"Despesa",Set!$G$5:$G$605,DRE!$D715)</f>
        <v>0</v>
      </c>
      <c r="N715" s="63">
        <f>SUMIFS(Out!$I$5:$I$605,Out!$U$5:$U$605,"Despesa",Out!$G$5:$G$605,DRE!$D715)</f>
        <v>0</v>
      </c>
      <c r="O715" s="63">
        <f>SUMIFS(Nov!$I$5:$I$605,Nov!$U$5:$U$605,"Despesa",Nov!$G$5:$G$605,DRE!$D715)</f>
        <v>0</v>
      </c>
      <c r="P715" s="63">
        <f>SUMIFS(Dez!$I$5:$I$605,Dez!$U$5:$U$605,"Despesa",Dez!$G$5:$G$605,DRE!$D715)</f>
        <v>0</v>
      </c>
      <c r="Q715" s="63">
        <f t="shared" si="33"/>
        <v>0</v>
      </c>
    </row>
    <row r="716" spans="2:17" ht="27.75" customHeight="1" thickTop="1" thickBot="1" x14ac:dyDescent="0.3">
      <c r="B716" s="85">
        <v>713</v>
      </c>
      <c r="C716" s="46" t="str">
        <f>'PC Despesas'!R94</f>
        <v>5.6.90</v>
      </c>
      <c r="D716" s="47" t="str">
        <f>VLOOKUP(C716,'PC Despesas'!$R$5:$S$103,2,FALSE)</f>
        <v>-</v>
      </c>
      <c r="E716" s="63">
        <f>SUMIFS(Jan!$I$5:$I$605,Jan!$U$5:$U$605,"Despesa",Jan!$G$5:$G$605,DRE!$D716)</f>
        <v>0</v>
      </c>
      <c r="F716" s="63">
        <f>SUMIFS(Fev!$I$5:$I$605,Fev!$U$5:$U$605,"Despesa",Fev!$G$5:$G$605,DRE!$D716)</f>
        <v>0</v>
      </c>
      <c r="G716" s="63">
        <f>SUMIFS(Mar!$I$5:$I$605,Mar!$U$5:$U$605,"Despesa",Mar!$G$5:$G$605,DRE!$D716)</f>
        <v>0</v>
      </c>
      <c r="H716" s="63">
        <f>SUMIFS(Abr!$I$5:$I$605,Abr!$U$5:$U$605,"Despesa",Abr!$G$5:$G$605,DRE!$D716)</f>
        <v>0</v>
      </c>
      <c r="I716" s="63">
        <f>SUMIFS(Mai!$I$5:$I$605,Mai!$U$5:$U$605,"Despesa",Mai!$G$5:$G$605,DRE!$D716)</f>
        <v>0</v>
      </c>
      <c r="J716" s="63">
        <f>SUMIFS(Jun!$I$5:$I$605,Jun!$U$5:$U$605,"Despesa",Jun!$G$5:$G$605,DRE!$D716)</f>
        <v>0</v>
      </c>
      <c r="K716" s="63">
        <f>SUMIFS(Jul!$I$5:$I$605,Jul!$U$5:$U$605,"Despesa",Jul!$G$5:$G$605,DRE!$D716)</f>
        <v>0</v>
      </c>
      <c r="L716" s="63">
        <f>SUMIFS(Ago!$I$5:$I$605,Ago!$U$5:$U$605,"Despesa",Ago!$G$5:$G$605,DRE!$D716)</f>
        <v>0</v>
      </c>
      <c r="M716" s="63">
        <f>SUMIFS(Set!$I$5:$I$605,Set!$U$5:$U$605,"Despesa",Set!$G$5:$G$605,DRE!$D716)</f>
        <v>0</v>
      </c>
      <c r="N716" s="63">
        <f>SUMIFS(Out!$I$5:$I$605,Out!$U$5:$U$605,"Despesa",Out!$G$5:$G$605,DRE!$D716)</f>
        <v>0</v>
      </c>
      <c r="O716" s="63">
        <f>SUMIFS(Nov!$I$5:$I$605,Nov!$U$5:$U$605,"Despesa",Nov!$G$5:$G$605,DRE!$D716)</f>
        <v>0</v>
      </c>
      <c r="P716" s="63">
        <f>SUMIFS(Dez!$I$5:$I$605,Dez!$U$5:$U$605,"Despesa",Dez!$G$5:$G$605,DRE!$D716)</f>
        <v>0</v>
      </c>
      <c r="Q716" s="63">
        <f t="shared" si="33"/>
        <v>0</v>
      </c>
    </row>
    <row r="717" spans="2:17" ht="27.75" customHeight="1" thickTop="1" thickBot="1" x14ac:dyDescent="0.3">
      <c r="B717" s="85">
        <v>714</v>
      </c>
      <c r="C717" s="46" t="str">
        <f>'PC Despesas'!R95</f>
        <v>5.6.91</v>
      </c>
      <c r="D717" s="47" t="str">
        <f>VLOOKUP(C717,'PC Despesas'!$R$5:$S$103,2,FALSE)</f>
        <v>-</v>
      </c>
      <c r="E717" s="63">
        <f>SUMIFS(Jan!$I$5:$I$605,Jan!$U$5:$U$605,"Despesa",Jan!$G$5:$G$605,DRE!$D717)</f>
        <v>0</v>
      </c>
      <c r="F717" s="63">
        <f>SUMIFS(Fev!$I$5:$I$605,Fev!$U$5:$U$605,"Despesa",Fev!$G$5:$G$605,DRE!$D717)</f>
        <v>0</v>
      </c>
      <c r="G717" s="63">
        <f>SUMIFS(Mar!$I$5:$I$605,Mar!$U$5:$U$605,"Despesa",Mar!$G$5:$G$605,DRE!$D717)</f>
        <v>0</v>
      </c>
      <c r="H717" s="63">
        <f>SUMIFS(Abr!$I$5:$I$605,Abr!$U$5:$U$605,"Despesa",Abr!$G$5:$G$605,DRE!$D717)</f>
        <v>0</v>
      </c>
      <c r="I717" s="63">
        <f>SUMIFS(Mai!$I$5:$I$605,Mai!$U$5:$U$605,"Despesa",Mai!$G$5:$G$605,DRE!$D717)</f>
        <v>0</v>
      </c>
      <c r="J717" s="63">
        <f>SUMIFS(Jun!$I$5:$I$605,Jun!$U$5:$U$605,"Despesa",Jun!$G$5:$G$605,DRE!$D717)</f>
        <v>0</v>
      </c>
      <c r="K717" s="63">
        <f>SUMIFS(Jul!$I$5:$I$605,Jul!$U$5:$U$605,"Despesa",Jul!$G$5:$G$605,DRE!$D717)</f>
        <v>0</v>
      </c>
      <c r="L717" s="63">
        <f>SUMIFS(Ago!$I$5:$I$605,Ago!$U$5:$U$605,"Despesa",Ago!$G$5:$G$605,DRE!$D717)</f>
        <v>0</v>
      </c>
      <c r="M717" s="63">
        <f>SUMIFS(Set!$I$5:$I$605,Set!$U$5:$U$605,"Despesa",Set!$G$5:$G$605,DRE!$D717)</f>
        <v>0</v>
      </c>
      <c r="N717" s="63">
        <f>SUMIFS(Out!$I$5:$I$605,Out!$U$5:$U$605,"Despesa",Out!$G$5:$G$605,DRE!$D717)</f>
        <v>0</v>
      </c>
      <c r="O717" s="63">
        <f>SUMIFS(Nov!$I$5:$I$605,Nov!$U$5:$U$605,"Despesa",Nov!$G$5:$G$605,DRE!$D717)</f>
        <v>0</v>
      </c>
      <c r="P717" s="63">
        <f>SUMIFS(Dez!$I$5:$I$605,Dez!$U$5:$U$605,"Despesa",Dez!$G$5:$G$605,DRE!$D717)</f>
        <v>0</v>
      </c>
      <c r="Q717" s="63">
        <f t="shared" si="33"/>
        <v>0</v>
      </c>
    </row>
    <row r="718" spans="2:17" ht="27.75" customHeight="1" thickTop="1" thickBot="1" x14ac:dyDescent="0.3">
      <c r="B718" s="85">
        <v>715</v>
      </c>
      <c r="C718" s="46" t="str">
        <f>'PC Despesas'!R96</f>
        <v>5.6.92</v>
      </c>
      <c r="D718" s="47" t="str">
        <f>VLOOKUP(C718,'PC Despesas'!$R$5:$S$103,2,FALSE)</f>
        <v>-</v>
      </c>
      <c r="E718" s="63">
        <f>SUMIFS(Jan!$I$5:$I$605,Jan!$U$5:$U$605,"Despesa",Jan!$G$5:$G$605,DRE!$D718)</f>
        <v>0</v>
      </c>
      <c r="F718" s="63">
        <f>SUMIFS(Fev!$I$5:$I$605,Fev!$U$5:$U$605,"Despesa",Fev!$G$5:$G$605,DRE!$D718)</f>
        <v>0</v>
      </c>
      <c r="G718" s="63">
        <f>SUMIFS(Mar!$I$5:$I$605,Mar!$U$5:$U$605,"Despesa",Mar!$G$5:$G$605,DRE!$D718)</f>
        <v>0</v>
      </c>
      <c r="H718" s="63">
        <f>SUMIFS(Abr!$I$5:$I$605,Abr!$U$5:$U$605,"Despesa",Abr!$G$5:$G$605,DRE!$D718)</f>
        <v>0</v>
      </c>
      <c r="I718" s="63">
        <f>SUMIFS(Mai!$I$5:$I$605,Mai!$U$5:$U$605,"Despesa",Mai!$G$5:$G$605,DRE!$D718)</f>
        <v>0</v>
      </c>
      <c r="J718" s="63">
        <f>SUMIFS(Jun!$I$5:$I$605,Jun!$U$5:$U$605,"Despesa",Jun!$G$5:$G$605,DRE!$D718)</f>
        <v>0</v>
      </c>
      <c r="K718" s="63">
        <f>SUMIFS(Jul!$I$5:$I$605,Jul!$U$5:$U$605,"Despesa",Jul!$G$5:$G$605,DRE!$D718)</f>
        <v>0</v>
      </c>
      <c r="L718" s="63">
        <f>SUMIFS(Ago!$I$5:$I$605,Ago!$U$5:$U$605,"Despesa",Ago!$G$5:$G$605,DRE!$D718)</f>
        <v>0</v>
      </c>
      <c r="M718" s="63">
        <f>SUMIFS(Set!$I$5:$I$605,Set!$U$5:$U$605,"Despesa",Set!$G$5:$G$605,DRE!$D718)</f>
        <v>0</v>
      </c>
      <c r="N718" s="63">
        <f>SUMIFS(Out!$I$5:$I$605,Out!$U$5:$U$605,"Despesa",Out!$G$5:$G$605,DRE!$D718)</f>
        <v>0</v>
      </c>
      <c r="O718" s="63">
        <f>SUMIFS(Nov!$I$5:$I$605,Nov!$U$5:$U$605,"Despesa",Nov!$G$5:$G$605,DRE!$D718)</f>
        <v>0</v>
      </c>
      <c r="P718" s="63">
        <f>SUMIFS(Dez!$I$5:$I$605,Dez!$U$5:$U$605,"Despesa",Dez!$G$5:$G$605,DRE!$D718)</f>
        <v>0</v>
      </c>
      <c r="Q718" s="63">
        <f t="shared" si="33"/>
        <v>0</v>
      </c>
    </row>
    <row r="719" spans="2:17" ht="27.75" customHeight="1" thickTop="1" thickBot="1" x14ac:dyDescent="0.3">
      <c r="B719" s="85">
        <v>716</v>
      </c>
      <c r="C719" s="46" t="str">
        <f>'PC Despesas'!R97</f>
        <v>5.6.93</v>
      </c>
      <c r="D719" s="47" t="str">
        <f>VLOOKUP(C719,'PC Despesas'!$R$5:$S$103,2,FALSE)</f>
        <v>-</v>
      </c>
      <c r="E719" s="63">
        <f>SUMIFS(Jan!$I$5:$I$605,Jan!$U$5:$U$605,"Despesa",Jan!$G$5:$G$605,DRE!$D719)</f>
        <v>0</v>
      </c>
      <c r="F719" s="63">
        <f>SUMIFS(Fev!$I$5:$I$605,Fev!$U$5:$U$605,"Despesa",Fev!$G$5:$G$605,DRE!$D719)</f>
        <v>0</v>
      </c>
      <c r="G719" s="63">
        <f>SUMIFS(Mar!$I$5:$I$605,Mar!$U$5:$U$605,"Despesa",Mar!$G$5:$G$605,DRE!$D719)</f>
        <v>0</v>
      </c>
      <c r="H719" s="63">
        <f>SUMIFS(Abr!$I$5:$I$605,Abr!$U$5:$U$605,"Despesa",Abr!$G$5:$G$605,DRE!$D719)</f>
        <v>0</v>
      </c>
      <c r="I719" s="63">
        <f>SUMIFS(Mai!$I$5:$I$605,Mai!$U$5:$U$605,"Despesa",Mai!$G$5:$G$605,DRE!$D719)</f>
        <v>0</v>
      </c>
      <c r="J719" s="63">
        <f>SUMIFS(Jun!$I$5:$I$605,Jun!$U$5:$U$605,"Despesa",Jun!$G$5:$G$605,DRE!$D719)</f>
        <v>0</v>
      </c>
      <c r="K719" s="63">
        <f>SUMIFS(Jul!$I$5:$I$605,Jul!$U$5:$U$605,"Despesa",Jul!$G$5:$G$605,DRE!$D719)</f>
        <v>0</v>
      </c>
      <c r="L719" s="63">
        <f>SUMIFS(Ago!$I$5:$I$605,Ago!$U$5:$U$605,"Despesa",Ago!$G$5:$G$605,DRE!$D719)</f>
        <v>0</v>
      </c>
      <c r="M719" s="63">
        <f>SUMIFS(Set!$I$5:$I$605,Set!$U$5:$U$605,"Despesa",Set!$G$5:$G$605,DRE!$D719)</f>
        <v>0</v>
      </c>
      <c r="N719" s="63">
        <f>SUMIFS(Out!$I$5:$I$605,Out!$U$5:$U$605,"Despesa",Out!$G$5:$G$605,DRE!$D719)</f>
        <v>0</v>
      </c>
      <c r="O719" s="63">
        <f>SUMIFS(Nov!$I$5:$I$605,Nov!$U$5:$U$605,"Despesa",Nov!$G$5:$G$605,DRE!$D719)</f>
        <v>0</v>
      </c>
      <c r="P719" s="63">
        <f>SUMIFS(Dez!$I$5:$I$605,Dez!$U$5:$U$605,"Despesa",Dez!$G$5:$G$605,DRE!$D719)</f>
        <v>0</v>
      </c>
      <c r="Q719" s="63">
        <f t="shared" si="33"/>
        <v>0</v>
      </c>
    </row>
    <row r="720" spans="2:17" ht="27.75" customHeight="1" thickTop="1" thickBot="1" x14ac:dyDescent="0.3">
      <c r="B720" s="85">
        <v>717</v>
      </c>
      <c r="C720" s="46" t="str">
        <f>'PC Despesas'!R98</f>
        <v>5.6.94</v>
      </c>
      <c r="D720" s="47" t="str">
        <f>VLOOKUP(C720,'PC Despesas'!$R$5:$S$103,2,FALSE)</f>
        <v>-</v>
      </c>
      <c r="E720" s="63">
        <f>SUMIFS(Jan!$I$5:$I$605,Jan!$U$5:$U$605,"Despesa",Jan!$G$5:$G$605,DRE!$D720)</f>
        <v>0</v>
      </c>
      <c r="F720" s="63">
        <f>SUMIFS(Fev!$I$5:$I$605,Fev!$U$5:$U$605,"Despesa",Fev!$G$5:$G$605,DRE!$D720)</f>
        <v>0</v>
      </c>
      <c r="G720" s="63">
        <f>SUMIFS(Mar!$I$5:$I$605,Mar!$U$5:$U$605,"Despesa",Mar!$G$5:$G$605,DRE!$D720)</f>
        <v>0</v>
      </c>
      <c r="H720" s="63">
        <f>SUMIFS(Abr!$I$5:$I$605,Abr!$U$5:$U$605,"Despesa",Abr!$G$5:$G$605,DRE!$D720)</f>
        <v>0</v>
      </c>
      <c r="I720" s="63">
        <f>SUMIFS(Mai!$I$5:$I$605,Mai!$U$5:$U$605,"Despesa",Mai!$G$5:$G$605,DRE!$D720)</f>
        <v>0</v>
      </c>
      <c r="J720" s="63">
        <f>SUMIFS(Jun!$I$5:$I$605,Jun!$U$5:$U$605,"Despesa",Jun!$G$5:$G$605,DRE!$D720)</f>
        <v>0</v>
      </c>
      <c r="K720" s="63">
        <f>SUMIFS(Jul!$I$5:$I$605,Jul!$U$5:$U$605,"Despesa",Jul!$G$5:$G$605,DRE!$D720)</f>
        <v>0</v>
      </c>
      <c r="L720" s="63">
        <f>SUMIFS(Ago!$I$5:$I$605,Ago!$U$5:$U$605,"Despesa",Ago!$G$5:$G$605,DRE!$D720)</f>
        <v>0</v>
      </c>
      <c r="M720" s="63">
        <f>SUMIFS(Set!$I$5:$I$605,Set!$U$5:$U$605,"Despesa",Set!$G$5:$G$605,DRE!$D720)</f>
        <v>0</v>
      </c>
      <c r="N720" s="63">
        <f>SUMIFS(Out!$I$5:$I$605,Out!$U$5:$U$605,"Despesa",Out!$G$5:$G$605,DRE!$D720)</f>
        <v>0</v>
      </c>
      <c r="O720" s="63">
        <f>SUMIFS(Nov!$I$5:$I$605,Nov!$U$5:$U$605,"Despesa",Nov!$G$5:$G$605,DRE!$D720)</f>
        <v>0</v>
      </c>
      <c r="P720" s="63">
        <f>SUMIFS(Dez!$I$5:$I$605,Dez!$U$5:$U$605,"Despesa",Dez!$G$5:$G$605,DRE!$D720)</f>
        <v>0</v>
      </c>
      <c r="Q720" s="63">
        <f t="shared" si="33"/>
        <v>0</v>
      </c>
    </row>
    <row r="721" spans="2:17" ht="27.75" customHeight="1" thickTop="1" thickBot="1" x14ac:dyDescent="0.3">
      <c r="B721" s="85">
        <v>718</v>
      </c>
      <c r="C721" s="46" t="str">
        <f>'PC Despesas'!R99</f>
        <v>5.6.95</v>
      </c>
      <c r="D721" s="47" t="str">
        <f>VLOOKUP(C721,'PC Despesas'!$R$5:$S$103,2,FALSE)</f>
        <v>-</v>
      </c>
      <c r="E721" s="63">
        <f>SUMIFS(Jan!$I$5:$I$605,Jan!$U$5:$U$605,"Despesa",Jan!$G$5:$G$605,DRE!$D721)</f>
        <v>0</v>
      </c>
      <c r="F721" s="63">
        <f>SUMIFS(Fev!$I$5:$I$605,Fev!$U$5:$U$605,"Despesa",Fev!$G$5:$G$605,DRE!$D721)</f>
        <v>0</v>
      </c>
      <c r="G721" s="63">
        <f>SUMIFS(Mar!$I$5:$I$605,Mar!$U$5:$U$605,"Despesa",Mar!$G$5:$G$605,DRE!$D721)</f>
        <v>0</v>
      </c>
      <c r="H721" s="63">
        <f>SUMIFS(Abr!$I$5:$I$605,Abr!$U$5:$U$605,"Despesa",Abr!$G$5:$G$605,DRE!$D721)</f>
        <v>0</v>
      </c>
      <c r="I721" s="63">
        <f>SUMIFS(Mai!$I$5:$I$605,Mai!$U$5:$U$605,"Despesa",Mai!$G$5:$G$605,DRE!$D721)</f>
        <v>0</v>
      </c>
      <c r="J721" s="63">
        <f>SUMIFS(Jun!$I$5:$I$605,Jun!$U$5:$U$605,"Despesa",Jun!$G$5:$G$605,DRE!$D721)</f>
        <v>0</v>
      </c>
      <c r="K721" s="63">
        <f>SUMIFS(Jul!$I$5:$I$605,Jul!$U$5:$U$605,"Despesa",Jul!$G$5:$G$605,DRE!$D721)</f>
        <v>0</v>
      </c>
      <c r="L721" s="63">
        <f>SUMIFS(Ago!$I$5:$I$605,Ago!$U$5:$U$605,"Despesa",Ago!$G$5:$G$605,DRE!$D721)</f>
        <v>0</v>
      </c>
      <c r="M721" s="63">
        <f>SUMIFS(Set!$I$5:$I$605,Set!$U$5:$U$605,"Despesa",Set!$G$5:$G$605,DRE!$D721)</f>
        <v>0</v>
      </c>
      <c r="N721" s="63">
        <f>SUMIFS(Out!$I$5:$I$605,Out!$U$5:$U$605,"Despesa",Out!$G$5:$G$605,DRE!$D721)</f>
        <v>0</v>
      </c>
      <c r="O721" s="63">
        <f>SUMIFS(Nov!$I$5:$I$605,Nov!$U$5:$U$605,"Despesa",Nov!$G$5:$G$605,DRE!$D721)</f>
        <v>0</v>
      </c>
      <c r="P721" s="63">
        <f>SUMIFS(Dez!$I$5:$I$605,Dez!$U$5:$U$605,"Despesa",Dez!$G$5:$G$605,DRE!$D721)</f>
        <v>0</v>
      </c>
      <c r="Q721" s="63">
        <f t="shared" si="33"/>
        <v>0</v>
      </c>
    </row>
    <row r="722" spans="2:17" ht="27.75" customHeight="1" thickTop="1" thickBot="1" x14ac:dyDescent="0.3">
      <c r="B722" s="85">
        <v>719</v>
      </c>
      <c r="C722" s="46" t="str">
        <f>'PC Despesas'!R100</f>
        <v>5.6.96</v>
      </c>
      <c r="D722" s="47" t="str">
        <f>VLOOKUP(C722,'PC Despesas'!$R$5:$S$103,2,FALSE)</f>
        <v>-</v>
      </c>
      <c r="E722" s="63">
        <f>SUMIFS(Jan!$I$5:$I$605,Jan!$U$5:$U$605,"Despesa",Jan!$G$5:$G$605,DRE!$D722)</f>
        <v>0</v>
      </c>
      <c r="F722" s="63">
        <f>SUMIFS(Fev!$I$5:$I$605,Fev!$U$5:$U$605,"Despesa",Fev!$G$5:$G$605,DRE!$D722)</f>
        <v>0</v>
      </c>
      <c r="G722" s="63">
        <f>SUMIFS(Mar!$I$5:$I$605,Mar!$U$5:$U$605,"Despesa",Mar!$G$5:$G$605,DRE!$D722)</f>
        <v>0</v>
      </c>
      <c r="H722" s="63">
        <f>SUMIFS(Abr!$I$5:$I$605,Abr!$U$5:$U$605,"Despesa",Abr!$G$5:$G$605,DRE!$D722)</f>
        <v>0</v>
      </c>
      <c r="I722" s="63">
        <f>SUMIFS(Mai!$I$5:$I$605,Mai!$U$5:$U$605,"Despesa",Mai!$G$5:$G$605,DRE!$D722)</f>
        <v>0</v>
      </c>
      <c r="J722" s="63">
        <f>SUMIFS(Jun!$I$5:$I$605,Jun!$U$5:$U$605,"Despesa",Jun!$G$5:$G$605,DRE!$D722)</f>
        <v>0</v>
      </c>
      <c r="K722" s="63">
        <f>SUMIFS(Jul!$I$5:$I$605,Jul!$U$5:$U$605,"Despesa",Jul!$G$5:$G$605,DRE!$D722)</f>
        <v>0</v>
      </c>
      <c r="L722" s="63">
        <f>SUMIFS(Ago!$I$5:$I$605,Ago!$U$5:$U$605,"Despesa",Ago!$G$5:$G$605,DRE!$D722)</f>
        <v>0</v>
      </c>
      <c r="M722" s="63">
        <f>SUMIFS(Set!$I$5:$I$605,Set!$U$5:$U$605,"Despesa",Set!$G$5:$G$605,DRE!$D722)</f>
        <v>0</v>
      </c>
      <c r="N722" s="63">
        <f>SUMIFS(Out!$I$5:$I$605,Out!$U$5:$U$605,"Despesa",Out!$G$5:$G$605,DRE!$D722)</f>
        <v>0</v>
      </c>
      <c r="O722" s="63">
        <f>SUMIFS(Nov!$I$5:$I$605,Nov!$U$5:$U$605,"Despesa",Nov!$G$5:$G$605,DRE!$D722)</f>
        <v>0</v>
      </c>
      <c r="P722" s="63">
        <f>SUMIFS(Dez!$I$5:$I$605,Dez!$U$5:$U$605,"Despesa",Dez!$G$5:$G$605,DRE!$D722)</f>
        <v>0</v>
      </c>
      <c r="Q722" s="63">
        <f t="shared" si="33"/>
        <v>0</v>
      </c>
    </row>
    <row r="723" spans="2:17" ht="27.75" customHeight="1" thickTop="1" thickBot="1" x14ac:dyDescent="0.3">
      <c r="B723" s="85">
        <v>720</v>
      </c>
      <c r="C723" s="46" t="str">
        <f>'PC Despesas'!R101</f>
        <v>5.6.97</v>
      </c>
      <c r="D723" s="47" t="str">
        <f>VLOOKUP(C723,'PC Despesas'!$R$5:$S$103,2,FALSE)</f>
        <v>-</v>
      </c>
      <c r="E723" s="63">
        <f>SUMIFS(Jan!$I$5:$I$605,Jan!$U$5:$U$605,"Despesa",Jan!$G$5:$G$605,DRE!$D723)</f>
        <v>0</v>
      </c>
      <c r="F723" s="63">
        <f>SUMIFS(Fev!$I$5:$I$605,Fev!$U$5:$U$605,"Despesa",Fev!$G$5:$G$605,DRE!$D723)</f>
        <v>0</v>
      </c>
      <c r="G723" s="63">
        <f>SUMIFS(Mar!$I$5:$I$605,Mar!$U$5:$U$605,"Despesa",Mar!$G$5:$G$605,DRE!$D723)</f>
        <v>0</v>
      </c>
      <c r="H723" s="63">
        <f>SUMIFS(Abr!$I$5:$I$605,Abr!$U$5:$U$605,"Despesa",Abr!$G$5:$G$605,DRE!$D723)</f>
        <v>0</v>
      </c>
      <c r="I723" s="63">
        <f>SUMIFS(Mai!$I$5:$I$605,Mai!$U$5:$U$605,"Despesa",Mai!$G$5:$G$605,DRE!$D723)</f>
        <v>0</v>
      </c>
      <c r="J723" s="63">
        <f>SUMIFS(Jun!$I$5:$I$605,Jun!$U$5:$U$605,"Despesa",Jun!$G$5:$G$605,DRE!$D723)</f>
        <v>0</v>
      </c>
      <c r="K723" s="63">
        <f>SUMIFS(Jul!$I$5:$I$605,Jul!$U$5:$U$605,"Despesa",Jul!$G$5:$G$605,DRE!$D723)</f>
        <v>0</v>
      </c>
      <c r="L723" s="63">
        <f>SUMIFS(Ago!$I$5:$I$605,Ago!$U$5:$U$605,"Despesa",Ago!$G$5:$G$605,DRE!$D723)</f>
        <v>0</v>
      </c>
      <c r="M723" s="63">
        <f>SUMIFS(Set!$I$5:$I$605,Set!$U$5:$U$605,"Despesa",Set!$G$5:$G$605,DRE!$D723)</f>
        <v>0</v>
      </c>
      <c r="N723" s="63">
        <f>SUMIFS(Out!$I$5:$I$605,Out!$U$5:$U$605,"Despesa",Out!$G$5:$G$605,DRE!$D723)</f>
        <v>0</v>
      </c>
      <c r="O723" s="63">
        <f>SUMIFS(Nov!$I$5:$I$605,Nov!$U$5:$U$605,"Despesa",Nov!$G$5:$G$605,DRE!$D723)</f>
        <v>0</v>
      </c>
      <c r="P723" s="63">
        <f>SUMIFS(Dez!$I$5:$I$605,Dez!$U$5:$U$605,"Despesa",Dez!$G$5:$G$605,DRE!$D723)</f>
        <v>0</v>
      </c>
      <c r="Q723" s="63">
        <f t="shared" si="33"/>
        <v>0</v>
      </c>
    </row>
    <row r="724" spans="2:17" ht="27.75" customHeight="1" thickTop="1" thickBot="1" x14ac:dyDescent="0.3">
      <c r="B724" s="85">
        <v>721</v>
      </c>
      <c r="C724" s="46" t="str">
        <f>'PC Despesas'!R102</f>
        <v>5.6.98</v>
      </c>
      <c r="D724" s="47" t="str">
        <f>VLOOKUP(C724,'PC Despesas'!$R$5:$S$103,2,FALSE)</f>
        <v>-</v>
      </c>
      <c r="E724" s="63">
        <f>SUMIFS(Jan!$I$5:$I$605,Jan!$U$5:$U$605,"Despesa",Jan!$G$5:$G$605,DRE!$D724)</f>
        <v>0</v>
      </c>
      <c r="F724" s="63">
        <f>SUMIFS(Fev!$I$5:$I$605,Fev!$U$5:$U$605,"Despesa",Fev!$G$5:$G$605,DRE!$D724)</f>
        <v>0</v>
      </c>
      <c r="G724" s="63">
        <f>SUMIFS(Mar!$I$5:$I$605,Mar!$U$5:$U$605,"Despesa",Mar!$G$5:$G$605,DRE!$D724)</f>
        <v>0</v>
      </c>
      <c r="H724" s="63">
        <f>SUMIFS(Abr!$I$5:$I$605,Abr!$U$5:$U$605,"Despesa",Abr!$G$5:$G$605,DRE!$D724)</f>
        <v>0</v>
      </c>
      <c r="I724" s="63">
        <f>SUMIFS(Mai!$I$5:$I$605,Mai!$U$5:$U$605,"Despesa",Mai!$G$5:$G$605,DRE!$D724)</f>
        <v>0</v>
      </c>
      <c r="J724" s="63">
        <f>SUMIFS(Jun!$I$5:$I$605,Jun!$U$5:$U$605,"Despesa",Jun!$G$5:$G$605,DRE!$D724)</f>
        <v>0</v>
      </c>
      <c r="K724" s="63">
        <f>SUMIFS(Jul!$I$5:$I$605,Jul!$U$5:$U$605,"Despesa",Jul!$G$5:$G$605,DRE!$D724)</f>
        <v>0</v>
      </c>
      <c r="L724" s="63">
        <f>SUMIFS(Ago!$I$5:$I$605,Ago!$U$5:$U$605,"Despesa",Ago!$G$5:$G$605,DRE!$D724)</f>
        <v>0</v>
      </c>
      <c r="M724" s="63">
        <f>SUMIFS(Set!$I$5:$I$605,Set!$U$5:$U$605,"Despesa",Set!$G$5:$G$605,DRE!$D724)</f>
        <v>0</v>
      </c>
      <c r="N724" s="63">
        <f>SUMIFS(Out!$I$5:$I$605,Out!$U$5:$U$605,"Despesa",Out!$G$5:$G$605,DRE!$D724)</f>
        <v>0</v>
      </c>
      <c r="O724" s="63">
        <f>SUMIFS(Nov!$I$5:$I$605,Nov!$U$5:$U$605,"Despesa",Nov!$G$5:$G$605,DRE!$D724)</f>
        <v>0</v>
      </c>
      <c r="P724" s="63">
        <f>SUMIFS(Dez!$I$5:$I$605,Dez!$U$5:$U$605,"Despesa",Dez!$G$5:$G$605,DRE!$D724)</f>
        <v>0</v>
      </c>
      <c r="Q724" s="63">
        <f t="shared" si="33"/>
        <v>0</v>
      </c>
    </row>
    <row r="725" spans="2:17" ht="27.75" customHeight="1" thickTop="1" thickBot="1" x14ac:dyDescent="0.3">
      <c r="B725" s="85">
        <v>722</v>
      </c>
      <c r="C725" s="46" t="str">
        <f>'PC Despesas'!R103</f>
        <v>5.6.99</v>
      </c>
      <c r="D725" s="47" t="str">
        <f>VLOOKUP(C725,'PC Despesas'!$R$5:$S$103,2,FALSE)</f>
        <v>Outras Despesas de Marketing</v>
      </c>
      <c r="E725" s="63">
        <f>SUMIFS(Jan!$I$5:$I$605,Jan!$U$5:$U$605,"Despesa",Jan!$G$5:$G$605,DRE!$D725)</f>
        <v>0</v>
      </c>
      <c r="F725" s="63">
        <f>SUMIFS(Fev!$I$5:$I$605,Fev!$U$5:$U$605,"Despesa",Fev!$G$5:$G$605,DRE!$D725)</f>
        <v>0</v>
      </c>
      <c r="G725" s="63">
        <f>SUMIFS(Mar!$I$5:$I$605,Mar!$U$5:$U$605,"Despesa",Mar!$G$5:$G$605,DRE!$D725)</f>
        <v>0</v>
      </c>
      <c r="H725" s="63">
        <f>SUMIFS(Abr!$I$5:$I$605,Abr!$U$5:$U$605,"Despesa",Abr!$G$5:$G$605,DRE!$D725)</f>
        <v>0</v>
      </c>
      <c r="I725" s="63">
        <f>SUMIFS(Mai!$I$5:$I$605,Mai!$U$5:$U$605,"Despesa",Mai!$G$5:$G$605,DRE!$D725)</f>
        <v>0</v>
      </c>
      <c r="J725" s="63">
        <f>SUMIFS(Jun!$I$5:$I$605,Jun!$U$5:$U$605,"Despesa",Jun!$G$5:$G$605,DRE!$D725)</f>
        <v>0</v>
      </c>
      <c r="K725" s="63">
        <f>SUMIFS(Jul!$I$5:$I$605,Jul!$U$5:$U$605,"Despesa",Jul!$G$5:$G$605,DRE!$D725)</f>
        <v>0</v>
      </c>
      <c r="L725" s="63">
        <f>SUMIFS(Ago!$I$5:$I$605,Ago!$U$5:$U$605,"Despesa",Ago!$G$5:$G$605,DRE!$D725)</f>
        <v>0</v>
      </c>
      <c r="M725" s="63">
        <f>SUMIFS(Set!$I$5:$I$605,Set!$U$5:$U$605,"Despesa",Set!$G$5:$G$605,DRE!$D725)</f>
        <v>0</v>
      </c>
      <c r="N725" s="63">
        <f>SUMIFS(Out!$I$5:$I$605,Out!$U$5:$U$605,"Despesa",Out!$G$5:$G$605,DRE!$D725)</f>
        <v>0</v>
      </c>
      <c r="O725" s="63">
        <f>SUMIFS(Nov!$I$5:$I$605,Nov!$U$5:$U$605,"Despesa",Nov!$G$5:$G$605,DRE!$D725)</f>
        <v>0</v>
      </c>
      <c r="P725" s="63">
        <f>SUMIFS(Dez!$I$5:$I$605,Dez!$U$5:$U$605,"Despesa",Dez!$G$5:$G$605,DRE!$D725)</f>
        <v>0</v>
      </c>
      <c r="Q725" s="63">
        <f t="shared" si="33"/>
        <v>0</v>
      </c>
    </row>
    <row r="726" spans="2:17" ht="12.75" customHeight="1" thickTop="1" thickBot="1" x14ac:dyDescent="0.3">
      <c r="B726" s="85">
        <v>723</v>
      </c>
      <c r="E726" s="106"/>
      <c r="F726" s="106"/>
      <c r="G726" s="106"/>
      <c r="H726" s="106"/>
      <c r="I726" s="106"/>
      <c r="J726" s="106"/>
      <c r="K726" s="106"/>
      <c r="L726" s="106"/>
      <c r="M726" s="106"/>
      <c r="N726" s="106"/>
      <c r="O726" s="106"/>
      <c r="P726" s="106"/>
      <c r="Q726" s="106"/>
    </row>
    <row r="727" spans="2:17" ht="33.75" customHeight="1" thickTop="1" thickBot="1" x14ac:dyDescent="0.3">
      <c r="B727" s="85">
        <v>724</v>
      </c>
      <c r="C727" s="233" t="s">
        <v>93</v>
      </c>
      <c r="D727" s="234"/>
      <c r="E727" s="103">
        <f>E729-E829</f>
        <v>0</v>
      </c>
      <c r="F727" s="103">
        <f t="shared" ref="F727:Q727" si="34">F729-F829</f>
        <v>0</v>
      </c>
      <c r="G727" s="103">
        <f t="shared" si="34"/>
        <v>0</v>
      </c>
      <c r="H727" s="103">
        <f t="shared" si="34"/>
        <v>0</v>
      </c>
      <c r="I727" s="103">
        <f t="shared" si="34"/>
        <v>0</v>
      </c>
      <c r="J727" s="103">
        <f t="shared" si="34"/>
        <v>0</v>
      </c>
      <c r="K727" s="103">
        <f t="shared" si="34"/>
        <v>0</v>
      </c>
      <c r="L727" s="103">
        <f t="shared" si="34"/>
        <v>-1577</v>
      </c>
      <c r="M727" s="103">
        <f t="shared" si="34"/>
        <v>0</v>
      </c>
      <c r="N727" s="103">
        <f t="shared" si="34"/>
        <v>0</v>
      </c>
      <c r="O727" s="103">
        <f t="shared" si="34"/>
        <v>0</v>
      </c>
      <c r="P727" s="103">
        <f t="shared" si="34"/>
        <v>0</v>
      </c>
      <c r="Q727" s="103">
        <f t="shared" si="34"/>
        <v>-1577</v>
      </c>
    </row>
    <row r="728" spans="2:17" ht="12.75" customHeight="1" thickTop="1" thickBot="1" x14ac:dyDescent="0.3">
      <c r="B728" s="85">
        <v>725</v>
      </c>
      <c r="C728" s="17"/>
      <c r="D728" s="17"/>
      <c r="E728" s="105"/>
      <c r="F728" s="105"/>
      <c r="G728" s="105"/>
      <c r="H728" s="105"/>
      <c r="I728" s="105"/>
      <c r="J728" s="105"/>
      <c r="K728" s="105"/>
      <c r="L728" s="105"/>
      <c r="M728" s="105"/>
      <c r="N728" s="105"/>
      <c r="O728" s="105"/>
      <c r="P728" s="105"/>
      <c r="Q728" s="105"/>
    </row>
    <row r="729" spans="2:17" ht="35.25" customHeight="1" thickTop="1" thickBot="1" x14ac:dyDescent="0.3">
      <c r="B729" s="85">
        <v>726</v>
      </c>
      <c r="C729" s="44" t="str">
        <f>'PC Receitas'!J$4</f>
        <v>4.3</v>
      </c>
      <c r="D729" s="18" t="str">
        <f>VLOOKUP(C729,'PC Receitas'!$J$4:$K$19,2,FALSE)</f>
        <v>RECEITAS NÃO OPERACIONAIS</v>
      </c>
      <c r="E729" s="100">
        <f t="shared" ref="E729:Q729" si="35">SUM(E730:E828)</f>
        <v>0</v>
      </c>
      <c r="F729" s="100">
        <f t="shared" si="35"/>
        <v>0</v>
      </c>
      <c r="G729" s="100">
        <f t="shared" si="35"/>
        <v>0</v>
      </c>
      <c r="H729" s="100">
        <f t="shared" si="35"/>
        <v>0</v>
      </c>
      <c r="I729" s="100">
        <f t="shared" si="35"/>
        <v>0</v>
      </c>
      <c r="J729" s="100">
        <f t="shared" si="35"/>
        <v>0</v>
      </c>
      <c r="K729" s="100">
        <f t="shared" si="35"/>
        <v>0</v>
      </c>
      <c r="L729" s="100">
        <f t="shared" si="35"/>
        <v>0</v>
      </c>
      <c r="M729" s="100">
        <f t="shared" si="35"/>
        <v>0</v>
      </c>
      <c r="N729" s="100">
        <f t="shared" si="35"/>
        <v>0</v>
      </c>
      <c r="O729" s="100">
        <f t="shared" si="35"/>
        <v>0</v>
      </c>
      <c r="P729" s="100">
        <f t="shared" si="35"/>
        <v>0</v>
      </c>
      <c r="Q729" s="100">
        <f t="shared" si="35"/>
        <v>0</v>
      </c>
    </row>
    <row r="730" spans="2:17" ht="27.75" customHeight="1" thickTop="1" thickBot="1" x14ac:dyDescent="0.3">
      <c r="B730" s="85">
        <v>727</v>
      </c>
      <c r="C730" s="46" t="str">
        <f>'PC Receitas'!J5</f>
        <v>4.3.1</v>
      </c>
      <c r="D730" s="47" t="str">
        <f>VLOOKUP(C730,'PC Receitas'!$J$4:$K$103,2,FALSE)</f>
        <v>-</v>
      </c>
      <c r="E730" s="63">
        <f>SUMIFS(Jan!$I$5:$I$605,Jan!$U$5:$U$605,"Receita",Jan!$G$5:$G$605,DRE!$D730)</f>
        <v>0</v>
      </c>
      <c r="F730" s="63">
        <f>SUMIFS(Fev!$I$5:$I$605,Fev!$U$5:$U$605,"Receita",Fev!$G$5:$G$605,DRE!$D730)</f>
        <v>0</v>
      </c>
      <c r="G730" s="63">
        <f>SUMIFS(Mar!$I$5:$I$605,Mar!$U$5:$U$605,"Receita",Mar!$G$5:$G$605,DRE!$D730)</f>
        <v>0</v>
      </c>
      <c r="H730" s="63">
        <f>SUMIFS(Abr!$I$5:$I$605,Abr!$U$5:$U$605,"Receita",Abr!$G$5:$G$605,DRE!$D730)</f>
        <v>0</v>
      </c>
      <c r="I730" s="63">
        <f>SUMIFS(Mai!$I$5:$I$605,Mai!$U$5:$U$605,"Receita",Mai!$G$5:$G$605,DRE!$D730)</f>
        <v>0</v>
      </c>
      <c r="J730" s="63">
        <f>SUMIFS(Jun!$I$5:$I$605,Jun!$U$5:$U$605,"Receita",Jun!$G$5:$G$605,DRE!$D730)</f>
        <v>0</v>
      </c>
      <c r="K730" s="63">
        <f>SUMIFS(Jul!$I$5:$I$605,Jul!$U$5:$U$605,"Receita",Jul!$G$5:$G$605,DRE!$D730)</f>
        <v>0</v>
      </c>
      <c r="L730" s="63">
        <f>SUMIFS(Ago!$I$5:$I$605,Ago!$U$5:$U$605,"Receita",Ago!$G$5:$G$605,DRE!$D730)</f>
        <v>0</v>
      </c>
      <c r="M730" s="63">
        <f>SUMIFS(Set!$I$5:$I$605,Set!$U$5:$U$605,"Receita",Set!$G$5:$G$605,DRE!$D730)</f>
        <v>0</v>
      </c>
      <c r="N730" s="63">
        <f>SUMIFS(Out!$I$5:$I$605,Out!$U$5:$U$605,"Receita",Out!$G$5:$G$605,DRE!$D730)</f>
        <v>0</v>
      </c>
      <c r="O730" s="63">
        <f>SUMIFS(Nov!$I$5:$I$605,Nov!$U$5:$U$605,"Receita",Nov!$G$5:$G$605,DRE!$D730)</f>
        <v>0</v>
      </c>
      <c r="P730" s="63">
        <f>SUMIFS(Dez!$I$5:$I$605,Dez!$U$5:$U$605,"Receita",Dez!$G$5:$G$605,DRE!$D730)</f>
        <v>0</v>
      </c>
      <c r="Q730" s="63">
        <f>SUM(E730:P730)</f>
        <v>0</v>
      </c>
    </row>
    <row r="731" spans="2:17" ht="28.5" customHeight="1" thickTop="1" thickBot="1" x14ac:dyDescent="0.3">
      <c r="B731" s="85">
        <v>728</v>
      </c>
      <c r="C731" s="46" t="str">
        <f>'PC Receitas'!J6</f>
        <v>4.3.2</v>
      </c>
      <c r="D731" s="47" t="str">
        <f>VLOOKUP(C731,'PC Receitas'!$J$4:$K$103,2,FALSE)</f>
        <v>-</v>
      </c>
      <c r="E731" s="63">
        <f>SUMIFS(Jan!$I$5:$I$605,Jan!$U$5:$U$605,"Receita",Jan!$G$5:$G$605,DRE!$D731)</f>
        <v>0</v>
      </c>
      <c r="F731" s="63">
        <f>SUMIFS(Fev!$I$5:$I$605,Fev!$U$5:$U$605,"Receita",Fev!$G$5:$G$605,DRE!$D731)</f>
        <v>0</v>
      </c>
      <c r="G731" s="63">
        <f>SUMIFS(Mar!$I$5:$I$605,Mar!$U$5:$U$605,"Receita",Mar!$G$5:$G$605,DRE!$D731)</f>
        <v>0</v>
      </c>
      <c r="H731" s="63">
        <f>SUMIFS(Abr!$I$5:$I$605,Abr!$U$5:$U$605,"Receita",Abr!$G$5:$G$605,DRE!$D731)</f>
        <v>0</v>
      </c>
      <c r="I731" s="63">
        <f>SUMIFS(Mai!$I$5:$I$605,Mai!$U$5:$U$605,"Receita",Mai!$G$5:$G$605,DRE!$D731)</f>
        <v>0</v>
      </c>
      <c r="J731" s="63">
        <f>SUMIFS(Jun!$I$5:$I$605,Jun!$U$5:$U$605,"Receita",Jun!$G$5:$G$605,DRE!$D731)</f>
        <v>0</v>
      </c>
      <c r="K731" s="63">
        <f>SUMIFS(Jul!$I$5:$I$605,Jul!$U$5:$U$605,"Receita",Jul!$G$5:$G$605,DRE!$D731)</f>
        <v>0</v>
      </c>
      <c r="L731" s="63">
        <f>SUMIFS(Ago!$I$5:$I$605,Ago!$U$5:$U$605,"Receita",Ago!$G$5:$G$605,DRE!$D731)</f>
        <v>0</v>
      </c>
      <c r="M731" s="63">
        <f>SUMIFS(Set!$I$5:$I$605,Set!$U$5:$U$605,"Receita",Set!$G$5:$G$605,DRE!$D731)</f>
        <v>0</v>
      </c>
      <c r="N731" s="63">
        <f>SUMIFS(Out!$I$5:$I$605,Out!$U$5:$U$605,"Receita",Out!$G$5:$G$605,DRE!$D731)</f>
        <v>0</v>
      </c>
      <c r="O731" s="63">
        <f>SUMIFS(Nov!$I$5:$I$605,Nov!$U$5:$U$605,"Receita",Nov!$G$5:$G$605,DRE!$D731)</f>
        <v>0</v>
      </c>
      <c r="P731" s="63">
        <f>SUMIFS(Dez!$I$5:$I$605,Dez!$U$5:$U$605,"Receita",Dez!$G$5:$G$605,DRE!$D731)</f>
        <v>0</v>
      </c>
      <c r="Q731" s="63">
        <f t="shared" ref="Q731:Q794" si="36">SUM(E731:P731)</f>
        <v>0</v>
      </c>
    </row>
    <row r="732" spans="2:17" ht="28.5" customHeight="1" thickTop="1" thickBot="1" x14ac:dyDescent="0.3">
      <c r="B732" s="85">
        <v>729</v>
      </c>
      <c r="C732" s="46" t="str">
        <f>'PC Receitas'!J7</f>
        <v>4.3.3</v>
      </c>
      <c r="D732" s="47" t="str">
        <f>VLOOKUP(C732,'PC Receitas'!$J$4:$K$103,2,FALSE)</f>
        <v>-</v>
      </c>
      <c r="E732" s="63">
        <f>SUMIFS(Jan!$I$5:$I$605,Jan!$U$5:$U$605,"Receita",Jan!$G$5:$G$605,DRE!$D732)</f>
        <v>0</v>
      </c>
      <c r="F732" s="63">
        <f>SUMIFS(Fev!$I$5:$I$605,Fev!$U$5:$U$605,"Receita",Fev!$G$5:$G$605,DRE!$D732)</f>
        <v>0</v>
      </c>
      <c r="G732" s="63">
        <f>SUMIFS(Mar!$I$5:$I$605,Mar!$U$5:$U$605,"Receita",Mar!$G$5:$G$605,DRE!$D732)</f>
        <v>0</v>
      </c>
      <c r="H732" s="63">
        <f>SUMIFS(Abr!$I$5:$I$605,Abr!$U$5:$U$605,"Receita",Abr!$G$5:$G$605,DRE!$D732)</f>
        <v>0</v>
      </c>
      <c r="I732" s="63">
        <f>SUMIFS(Mai!$I$5:$I$605,Mai!$U$5:$U$605,"Receita",Mai!$G$5:$G$605,DRE!$D732)</f>
        <v>0</v>
      </c>
      <c r="J732" s="63">
        <f>SUMIFS(Jun!$I$5:$I$605,Jun!$U$5:$U$605,"Receita",Jun!$G$5:$G$605,DRE!$D732)</f>
        <v>0</v>
      </c>
      <c r="K732" s="63">
        <f>SUMIFS(Jul!$I$5:$I$605,Jul!$U$5:$U$605,"Receita",Jul!$G$5:$G$605,DRE!$D732)</f>
        <v>0</v>
      </c>
      <c r="L732" s="63">
        <f>SUMIFS(Ago!$I$5:$I$605,Ago!$U$5:$U$605,"Receita",Ago!$G$5:$G$605,DRE!$D732)</f>
        <v>0</v>
      </c>
      <c r="M732" s="63">
        <f>SUMIFS(Set!$I$5:$I$605,Set!$U$5:$U$605,"Receita",Set!$G$5:$G$605,DRE!$D732)</f>
        <v>0</v>
      </c>
      <c r="N732" s="63">
        <f>SUMIFS(Out!$I$5:$I$605,Out!$U$5:$U$605,"Receita",Out!$G$5:$G$605,DRE!$D732)</f>
        <v>0</v>
      </c>
      <c r="O732" s="63">
        <f>SUMIFS(Nov!$I$5:$I$605,Nov!$U$5:$U$605,"Receita",Nov!$G$5:$G$605,DRE!$D732)</f>
        <v>0</v>
      </c>
      <c r="P732" s="63">
        <f>SUMIFS(Dez!$I$5:$I$605,Dez!$U$5:$U$605,"Receita",Dez!$G$5:$G$605,DRE!$D732)</f>
        <v>0</v>
      </c>
      <c r="Q732" s="63">
        <f t="shared" si="36"/>
        <v>0</v>
      </c>
    </row>
    <row r="733" spans="2:17" ht="28.5" customHeight="1" thickTop="1" thickBot="1" x14ac:dyDescent="0.3">
      <c r="B733" s="85">
        <v>730</v>
      </c>
      <c r="C733" s="46" t="str">
        <f>'PC Receitas'!J8</f>
        <v>4.3.4</v>
      </c>
      <c r="D733" s="47" t="str">
        <f>VLOOKUP(C733,'PC Receitas'!$J$4:$K$103,2,FALSE)</f>
        <v>-</v>
      </c>
      <c r="E733" s="63">
        <f>SUMIFS(Jan!$I$5:$I$605,Jan!$U$5:$U$605,"Receita",Jan!$G$5:$G$605,DRE!$D733)</f>
        <v>0</v>
      </c>
      <c r="F733" s="63">
        <f>SUMIFS(Fev!$I$5:$I$605,Fev!$U$5:$U$605,"Receita",Fev!$G$5:$G$605,DRE!$D733)</f>
        <v>0</v>
      </c>
      <c r="G733" s="63">
        <f>SUMIFS(Mar!$I$5:$I$605,Mar!$U$5:$U$605,"Receita",Mar!$G$5:$G$605,DRE!$D733)</f>
        <v>0</v>
      </c>
      <c r="H733" s="63">
        <f>SUMIFS(Abr!$I$5:$I$605,Abr!$U$5:$U$605,"Receita",Abr!$G$5:$G$605,DRE!$D733)</f>
        <v>0</v>
      </c>
      <c r="I733" s="63">
        <f>SUMIFS(Mai!$I$5:$I$605,Mai!$U$5:$U$605,"Receita",Mai!$G$5:$G$605,DRE!$D733)</f>
        <v>0</v>
      </c>
      <c r="J733" s="63">
        <f>SUMIFS(Jun!$I$5:$I$605,Jun!$U$5:$U$605,"Receita",Jun!$G$5:$G$605,DRE!$D733)</f>
        <v>0</v>
      </c>
      <c r="K733" s="63">
        <f>SUMIFS(Jul!$I$5:$I$605,Jul!$U$5:$U$605,"Receita",Jul!$G$5:$G$605,DRE!$D733)</f>
        <v>0</v>
      </c>
      <c r="L733" s="63">
        <f>SUMIFS(Ago!$I$5:$I$605,Ago!$U$5:$U$605,"Receita",Ago!$G$5:$G$605,DRE!$D733)</f>
        <v>0</v>
      </c>
      <c r="M733" s="63">
        <f>SUMIFS(Set!$I$5:$I$605,Set!$U$5:$U$605,"Receita",Set!$G$5:$G$605,DRE!$D733)</f>
        <v>0</v>
      </c>
      <c r="N733" s="63">
        <f>SUMIFS(Out!$I$5:$I$605,Out!$U$5:$U$605,"Receita",Out!$G$5:$G$605,DRE!$D733)</f>
        <v>0</v>
      </c>
      <c r="O733" s="63">
        <f>SUMIFS(Nov!$I$5:$I$605,Nov!$U$5:$U$605,"Receita",Nov!$G$5:$G$605,DRE!$D733)</f>
        <v>0</v>
      </c>
      <c r="P733" s="63">
        <f>SUMIFS(Dez!$I$5:$I$605,Dez!$U$5:$U$605,"Receita",Dez!$G$5:$G$605,DRE!$D733)</f>
        <v>0</v>
      </c>
      <c r="Q733" s="63">
        <f t="shared" si="36"/>
        <v>0</v>
      </c>
    </row>
    <row r="734" spans="2:17" ht="28.5" customHeight="1" thickTop="1" thickBot="1" x14ac:dyDescent="0.3">
      <c r="B734" s="85">
        <v>731</v>
      </c>
      <c r="C734" s="46" t="str">
        <f>'PC Receitas'!J9</f>
        <v>4.3.5</v>
      </c>
      <c r="D734" s="47" t="str">
        <f>VLOOKUP(C734,'PC Receitas'!$J$4:$K$103,2,FALSE)</f>
        <v>-</v>
      </c>
      <c r="E734" s="63">
        <f>SUMIFS(Jan!$I$5:$I$605,Jan!$U$5:$U$605,"Receita",Jan!$G$5:$G$605,DRE!$D734)</f>
        <v>0</v>
      </c>
      <c r="F734" s="63">
        <f>SUMIFS(Fev!$I$5:$I$605,Fev!$U$5:$U$605,"Receita",Fev!$G$5:$G$605,DRE!$D734)</f>
        <v>0</v>
      </c>
      <c r="G734" s="63">
        <f>SUMIFS(Mar!$I$5:$I$605,Mar!$U$5:$U$605,"Receita",Mar!$G$5:$G$605,DRE!$D734)</f>
        <v>0</v>
      </c>
      <c r="H734" s="63">
        <f>SUMIFS(Abr!$I$5:$I$605,Abr!$U$5:$U$605,"Receita",Abr!$G$5:$G$605,DRE!$D734)</f>
        <v>0</v>
      </c>
      <c r="I734" s="63">
        <f>SUMIFS(Mai!$I$5:$I$605,Mai!$U$5:$U$605,"Receita",Mai!$G$5:$G$605,DRE!$D734)</f>
        <v>0</v>
      </c>
      <c r="J734" s="63">
        <f>SUMIFS(Jun!$I$5:$I$605,Jun!$U$5:$U$605,"Receita",Jun!$G$5:$G$605,DRE!$D734)</f>
        <v>0</v>
      </c>
      <c r="K734" s="63">
        <f>SUMIFS(Jul!$I$5:$I$605,Jul!$U$5:$U$605,"Receita",Jul!$G$5:$G$605,DRE!$D734)</f>
        <v>0</v>
      </c>
      <c r="L734" s="63">
        <f>SUMIFS(Ago!$I$5:$I$605,Ago!$U$5:$U$605,"Receita",Ago!$G$5:$G$605,DRE!$D734)</f>
        <v>0</v>
      </c>
      <c r="M734" s="63">
        <f>SUMIFS(Set!$I$5:$I$605,Set!$U$5:$U$605,"Receita",Set!$G$5:$G$605,DRE!$D734)</f>
        <v>0</v>
      </c>
      <c r="N734" s="63">
        <f>SUMIFS(Out!$I$5:$I$605,Out!$U$5:$U$605,"Receita",Out!$G$5:$G$605,DRE!$D734)</f>
        <v>0</v>
      </c>
      <c r="O734" s="63">
        <f>SUMIFS(Nov!$I$5:$I$605,Nov!$U$5:$U$605,"Receita",Nov!$G$5:$G$605,DRE!$D734)</f>
        <v>0</v>
      </c>
      <c r="P734" s="63">
        <f>SUMIFS(Dez!$I$5:$I$605,Dez!$U$5:$U$605,"Receita",Dez!$G$5:$G$605,DRE!$D734)</f>
        <v>0</v>
      </c>
      <c r="Q734" s="63">
        <f t="shared" si="36"/>
        <v>0</v>
      </c>
    </row>
    <row r="735" spans="2:17" ht="28.5" customHeight="1" thickTop="1" thickBot="1" x14ac:dyDescent="0.3">
      <c r="B735" s="85">
        <v>732</v>
      </c>
      <c r="C735" s="46" t="str">
        <f>'PC Receitas'!J10</f>
        <v>4.3.6</v>
      </c>
      <c r="D735" s="47" t="str">
        <f>VLOOKUP(C735,'PC Receitas'!$J$4:$K$103,2,FALSE)</f>
        <v>-</v>
      </c>
      <c r="E735" s="63">
        <f>SUMIFS(Jan!$I$5:$I$605,Jan!$U$5:$U$605,"Receita",Jan!$G$5:$G$605,DRE!$D735)</f>
        <v>0</v>
      </c>
      <c r="F735" s="63">
        <f>SUMIFS(Fev!$I$5:$I$605,Fev!$U$5:$U$605,"Receita",Fev!$G$5:$G$605,DRE!$D735)</f>
        <v>0</v>
      </c>
      <c r="G735" s="63">
        <f>SUMIFS(Mar!$I$5:$I$605,Mar!$U$5:$U$605,"Receita",Mar!$G$5:$G$605,DRE!$D735)</f>
        <v>0</v>
      </c>
      <c r="H735" s="63">
        <f>SUMIFS(Abr!$I$5:$I$605,Abr!$U$5:$U$605,"Receita",Abr!$G$5:$G$605,DRE!$D735)</f>
        <v>0</v>
      </c>
      <c r="I735" s="63">
        <f>SUMIFS(Mai!$I$5:$I$605,Mai!$U$5:$U$605,"Receita",Mai!$G$5:$G$605,DRE!$D735)</f>
        <v>0</v>
      </c>
      <c r="J735" s="63">
        <f>SUMIFS(Jun!$I$5:$I$605,Jun!$U$5:$U$605,"Receita",Jun!$G$5:$G$605,DRE!$D735)</f>
        <v>0</v>
      </c>
      <c r="K735" s="63">
        <f>SUMIFS(Jul!$I$5:$I$605,Jul!$U$5:$U$605,"Receita",Jul!$G$5:$G$605,DRE!$D735)</f>
        <v>0</v>
      </c>
      <c r="L735" s="63">
        <f>SUMIFS(Ago!$I$5:$I$605,Ago!$U$5:$U$605,"Receita",Ago!$G$5:$G$605,DRE!$D735)</f>
        <v>0</v>
      </c>
      <c r="M735" s="63">
        <f>SUMIFS(Set!$I$5:$I$605,Set!$U$5:$U$605,"Receita",Set!$G$5:$G$605,DRE!$D735)</f>
        <v>0</v>
      </c>
      <c r="N735" s="63">
        <f>SUMIFS(Out!$I$5:$I$605,Out!$U$5:$U$605,"Receita",Out!$G$5:$G$605,DRE!$D735)</f>
        <v>0</v>
      </c>
      <c r="O735" s="63">
        <f>SUMIFS(Nov!$I$5:$I$605,Nov!$U$5:$U$605,"Receita",Nov!$G$5:$G$605,DRE!$D735)</f>
        <v>0</v>
      </c>
      <c r="P735" s="63">
        <f>SUMIFS(Dez!$I$5:$I$605,Dez!$U$5:$U$605,"Receita",Dez!$G$5:$G$605,DRE!$D735)</f>
        <v>0</v>
      </c>
      <c r="Q735" s="63">
        <f t="shared" si="36"/>
        <v>0</v>
      </c>
    </row>
    <row r="736" spans="2:17" ht="28.5" customHeight="1" thickTop="1" thickBot="1" x14ac:dyDescent="0.3">
      <c r="B736" s="85">
        <v>733</v>
      </c>
      <c r="C736" s="46" t="str">
        <f>'PC Receitas'!J11</f>
        <v>4.3.7</v>
      </c>
      <c r="D736" s="47" t="str">
        <f>VLOOKUP(C736,'PC Receitas'!$J$4:$K$103,2,FALSE)</f>
        <v>-</v>
      </c>
      <c r="E736" s="63">
        <f>SUMIFS(Jan!$I$5:$I$605,Jan!$U$5:$U$605,"Receita",Jan!$G$5:$G$605,DRE!$D736)</f>
        <v>0</v>
      </c>
      <c r="F736" s="63">
        <f>SUMIFS(Fev!$I$5:$I$605,Fev!$U$5:$U$605,"Receita",Fev!$G$5:$G$605,DRE!$D736)</f>
        <v>0</v>
      </c>
      <c r="G736" s="63">
        <f>SUMIFS(Mar!$I$5:$I$605,Mar!$U$5:$U$605,"Receita",Mar!$G$5:$G$605,DRE!$D736)</f>
        <v>0</v>
      </c>
      <c r="H736" s="63">
        <f>SUMIFS(Abr!$I$5:$I$605,Abr!$U$5:$U$605,"Receita",Abr!$G$5:$G$605,DRE!$D736)</f>
        <v>0</v>
      </c>
      <c r="I736" s="63">
        <f>SUMIFS(Mai!$I$5:$I$605,Mai!$U$5:$U$605,"Receita",Mai!$G$5:$G$605,DRE!$D736)</f>
        <v>0</v>
      </c>
      <c r="J736" s="63">
        <f>SUMIFS(Jun!$I$5:$I$605,Jun!$U$5:$U$605,"Receita",Jun!$G$5:$G$605,DRE!$D736)</f>
        <v>0</v>
      </c>
      <c r="K736" s="63">
        <f>SUMIFS(Jul!$I$5:$I$605,Jul!$U$5:$U$605,"Receita",Jul!$G$5:$G$605,DRE!$D736)</f>
        <v>0</v>
      </c>
      <c r="L736" s="63">
        <f>SUMIFS(Ago!$I$5:$I$605,Ago!$U$5:$U$605,"Receita",Ago!$G$5:$G$605,DRE!$D736)</f>
        <v>0</v>
      </c>
      <c r="M736" s="63">
        <f>SUMIFS(Set!$I$5:$I$605,Set!$U$5:$U$605,"Receita",Set!$G$5:$G$605,DRE!$D736)</f>
        <v>0</v>
      </c>
      <c r="N736" s="63">
        <f>SUMIFS(Out!$I$5:$I$605,Out!$U$5:$U$605,"Receita",Out!$G$5:$G$605,DRE!$D736)</f>
        <v>0</v>
      </c>
      <c r="O736" s="63">
        <f>SUMIFS(Nov!$I$5:$I$605,Nov!$U$5:$U$605,"Receita",Nov!$G$5:$G$605,DRE!$D736)</f>
        <v>0</v>
      </c>
      <c r="P736" s="63">
        <f>SUMIFS(Dez!$I$5:$I$605,Dez!$U$5:$U$605,"Receita",Dez!$G$5:$G$605,DRE!$D736)</f>
        <v>0</v>
      </c>
      <c r="Q736" s="63">
        <f t="shared" si="36"/>
        <v>0</v>
      </c>
    </row>
    <row r="737" spans="2:17" ht="28.5" customHeight="1" thickTop="1" thickBot="1" x14ac:dyDescent="0.3">
      <c r="B737" s="85">
        <v>734</v>
      </c>
      <c r="C737" s="46" t="str">
        <f>'PC Receitas'!J12</f>
        <v>4.3.8</v>
      </c>
      <c r="D737" s="47" t="str">
        <f>VLOOKUP(C737,'PC Receitas'!$J$4:$K$103,2,FALSE)</f>
        <v>-</v>
      </c>
      <c r="E737" s="63">
        <f>SUMIFS(Jan!$I$5:$I$605,Jan!$U$5:$U$605,"Receita",Jan!$G$5:$G$605,DRE!$D737)</f>
        <v>0</v>
      </c>
      <c r="F737" s="63">
        <f>SUMIFS(Fev!$I$5:$I$605,Fev!$U$5:$U$605,"Receita",Fev!$G$5:$G$605,DRE!$D737)</f>
        <v>0</v>
      </c>
      <c r="G737" s="63">
        <f>SUMIFS(Mar!$I$5:$I$605,Mar!$U$5:$U$605,"Receita",Mar!$G$5:$G$605,DRE!$D737)</f>
        <v>0</v>
      </c>
      <c r="H737" s="63">
        <f>SUMIFS(Abr!$I$5:$I$605,Abr!$U$5:$U$605,"Receita",Abr!$G$5:$G$605,DRE!$D737)</f>
        <v>0</v>
      </c>
      <c r="I737" s="63">
        <f>SUMIFS(Mai!$I$5:$I$605,Mai!$U$5:$U$605,"Receita",Mai!$G$5:$G$605,DRE!$D737)</f>
        <v>0</v>
      </c>
      <c r="J737" s="63">
        <f>SUMIFS(Jun!$I$5:$I$605,Jun!$U$5:$U$605,"Receita",Jun!$G$5:$G$605,DRE!$D737)</f>
        <v>0</v>
      </c>
      <c r="K737" s="63">
        <f>SUMIFS(Jul!$I$5:$I$605,Jul!$U$5:$U$605,"Receita",Jul!$G$5:$G$605,DRE!$D737)</f>
        <v>0</v>
      </c>
      <c r="L737" s="63">
        <f>SUMIFS(Ago!$I$5:$I$605,Ago!$U$5:$U$605,"Receita",Ago!$G$5:$G$605,DRE!$D737)</f>
        <v>0</v>
      </c>
      <c r="M737" s="63">
        <f>SUMIFS(Set!$I$5:$I$605,Set!$U$5:$U$605,"Receita",Set!$G$5:$G$605,DRE!$D737)</f>
        <v>0</v>
      </c>
      <c r="N737" s="63">
        <f>SUMIFS(Out!$I$5:$I$605,Out!$U$5:$U$605,"Receita",Out!$G$5:$G$605,DRE!$D737)</f>
        <v>0</v>
      </c>
      <c r="O737" s="63">
        <f>SUMIFS(Nov!$I$5:$I$605,Nov!$U$5:$U$605,"Receita",Nov!$G$5:$G$605,DRE!$D737)</f>
        <v>0</v>
      </c>
      <c r="P737" s="63">
        <f>SUMIFS(Dez!$I$5:$I$605,Dez!$U$5:$U$605,"Receita",Dez!$G$5:$G$605,DRE!$D737)</f>
        <v>0</v>
      </c>
      <c r="Q737" s="63">
        <f t="shared" si="36"/>
        <v>0</v>
      </c>
    </row>
    <row r="738" spans="2:17" ht="28.5" customHeight="1" thickTop="1" thickBot="1" x14ac:dyDescent="0.3">
      <c r="B738" s="85">
        <v>735</v>
      </c>
      <c r="C738" s="46" t="str">
        <f>'PC Receitas'!J13</f>
        <v>4.3.9</v>
      </c>
      <c r="D738" s="47" t="str">
        <f>VLOOKUP(C738,'PC Receitas'!$J$4:$K$103,2,FALSE)</f>
        <v>-</v>
      </c>
      <c r="E738" s="63">
        <f>SUMIFS(Jan!$I$5:$I$605,Jan!$U$5:$U$605,"Receita",Jan!$G$5:$G$605,DRE!$D738)</f>
        <v>0</v>
      </c>
      <c r="F738" s="63">
        <f>SUMIFS(Fev!$I$5:$I$605,Fev!$U$5:$U$605,"Receita",Fev!$G$5:$G$605,DRE!$D738)</f>
        <v>0</v>
      </c>
      <c r="G738" s="63">
        <f>SUMIFS(Mar!$I$5:$I$605,Mar!$U$5:$U$605,"Receita",Mar!$G$5:$G$605,DRE!$D738)</f>
        <v>0</v>
      </c>
      <c r="H738" s="63">
        <f>SUMIFS(Abr!$I$5:$I$605,Abr!$U$5:$U$605,"Receita",Abr!$G$5:$G$605,DRE!$D738)</f>
        <v>0</v>
      </c>
      <c r="I738" s="63">
        <f>SUMIFS(Mai!$I$5:$I$605,Mai!$U$5:$U$605,"Receita",Mai!$G$5:$G$605,DRE!$D738)</f>
        <v>0</v>
      </c>
      <c r="J738" s="63">
        <f>SUMIFS(Jun!$I$5:$I$605,Jun!$U$5:$U$605,"Receita",Jun!$G$5:$G$605,DRE!$D738)</f>
        <v>0</v>
      </c>
      <c r="K738" s="63">
        <f>SUMIFS(Jul!$I$5:$I$605,Jul!$U$5:$U$605,"Receita",Jul!$G$5:$G$605,DRE!$D738)</f>
        <v>0</v>
      </c>
      <c r="L738" s="63">
        <f>SUMIFS(Ago!$I$5:$I$605,Ago!$U$5:$U$605,"Receita",Ago!$G$5:$G$605,DRE!$D738)</f>
        <v>0</v>
      </c>
      <c r="M738" s="63">
        <f>SUMIFS(Set!$I$5:$I$605,Set!$U$5:$U$605,"Receita",Set!$G$5:$G$605,DRE!$D738)</f>
        <v>0</v>
      </c>
      <c r="N738" s="63">
        <f>SUMIFS(Out!$I$5:$I$605,Out!$U$5:$U$605,"Receita",Out!$G$5:$G$605,DRE!$D738)</f>
        <v>0</v>
      </c>
      <c r="O738" s="63">
        <f>SUMIFS(Nov!$I$5:$I$605,Nov!$U$5:$U$605,"Receita",Nov!$G$5:$G$605,DRE!$D738)</f>
        <v>0</v>
      </c>
      <c r="P738" s="63">
        <f>SUMIFS(Dez!$I$5:$I$605,Dez!$U$5:$U$605,"Receita",Dez!$G$5:$G$605,DRE!$D738)</f>
        <v>0</v>
      </c>
      <c r="Q738" s="63">
        <f t="shared" si="36"/>
        <v>0</v>
      </c>
    </row>
    <row r="739" spans="2:17" ht="28.5" customHeight="1" thickTop="1" thickBot="1" x14ac:dyDescent="0.3">
      <c r="B739" s="85">
        <v>736</v>
      </c>
      <c r="C739" s="46" t="str">
        <f>'PC Receitas'!J14</f>
        <v>4.3.10</v>
      </c>
      <c r="D739" s="47" t="str">
        <f>VLOOKUP(C739,'PC Receitas'!$J$4:$K$103,2,FALSE)</f>
        <v>-</v>
      </c>
      <c r="E739" s="63">
        <f>SUMIFS(Jan!$I$5:$I$605,Jan!$U$5:$U$605,"Receita",Jan!$G$5:$G$605,DRE!$D739)</f>
        <v>0</v>
      </c>
      <c r="F739" s="63">
        <f>SUMIFS(Fev!$I$5:$I$605,Fev!$U$5:$U$605,"Receita",Fev!$G$5:$G$605,DRE!$D739)</f>
        <v>0</v>
      </c>
      <c r="G739" s="63">
        <f>SUMIFS(Mar!$I$5:$I$605,Mar!$U$5:$U$605,"Receita",Mar!$G$5:$G$605,DRE!$D739)</f>
        <v>0</v>
      </c>
      <c r="H739" s="63">
        <f>SUMIFS(Abr!$I$5:$I$605,Abr!$U$5:$U$605,"Receita",Abr!$G$5:$G$605,DRE!$D739)</f>
        <v>0</v>
      </c>
      <c r="I739" s="63">
        <f>SUMIFS(Mai!$I$5:$I$605,Mai!$U$5:$U$605,"Receita",Mai!$G$5:$G$605,DRE!$D739)</f>
        <v>0</v>
      </c>
      <c r="J739" s="63">
        <f>SUMIFS(Jun!$I$5:$I$605,Jun!$U$5:$U$605,"Receita",Jun!$G$5:$G$605,DRE!$D739)</f>
        <v>0</v>
      </c>
      <c r="K739" s="63">
        <f>SUMIFS(Jul!$I$5:$I$605,Jul!$U$5:$U$605,"Receita",Jul!$G$5:$G$605,DRE!$D739)</f>
        <v>0</v>
      </c>
      <c r="L739" s="63">
        <f>SUMIFS(Ago!$I$5:$I$605,Ago!$U$5:$U$605,"Receita",Ago!$G$5:$G$605,DRE!$D739)</f>
        <v>0</v>
      </c>
      <c r="M739" s="63">
        <f>SUMIFS(Set!$I$5:$I$605,Set!$U$5:$U$605,"Receita",Set!$G$5:$G$605,DRE!$D739)</f>
        <v>0</v>
      </c>
      <c r="N739" s="63">
        <f>SUMIFS(Out!$I$5:$I$605,Out!$U$5:$U$605,"Receita",Out!$G$5:$G$605,DRE!$D739)</f>
        <v>0</v>
      </c>
      <c r="O739" s="63">
        <f>SUMIFS(Nov!$I$5:$I$605,Nov!$U$5:$U$605,"Receita",Nov!$G$5:$G$605,DRE!$D739)</f>
        <v>0</v>
      </c>
      <c r="P739" s="63">
        <f>SUMIFS(Dez!$I$5:$I$605,Dez!$U$5:$U$605,"Receita",Dez!$G$5:$G$605,DRE!$D739)</f>
        <v>0</v>
      </c>
      <c r="Q739" s="63">
        <f t="shared" si="36"/>
        <v>0</v>
      </c>
    </row>
    <row r="740" spans="2:17" ht="28.5" customHeight="1" thickTop="1" thickBot="1" x14ac:dyDescent="0.3">
      <c r="B740" s="85">
        <v>737</v>
      </c>
      <c r="C740" s="46" t="str">
        <f>'PC Receitas'!J15</f>
        <v>4.3.11</v>
      </c>
      <c r="D740" s="47" t="str">
        <f>VLOOKUP(C740,'PC Receitas'!$J$4:$K$103,2,FALSE)</f>
        <v>-</v>
      </c>
      <c r="E740" s="63">
        <f>SUMIFS(Jan!$I$5:$I$605,Jan!$U$5:$U$605,"Receita",Jan!$G$5:$G$605,DRE!$D740)</f>
        <v>0</v>
      </c>
      <c r="F740" s="63">
        <f>SUMIFS(Fev!$I$5:$I$605,Fev!$U$5:$U$605,"Receita",Fev!$G$5:$G$605,DRE!$D740)</f>
        <v>0</v>
      </c>
      <c r="G740" s="63">
        <f>SUMIFS(Mar!$I$5:$I$605,Mar!$U$5:$U$605,"Receita",Mar!$G$5:$G$605,DRE!$D740)</f>
        <v>0</v>
      </c>
      <c r="H740" s="63">
        <f>SUMIFS(Abr!$I$5:$I$605,Abr!$U$5:$U$605,"Receita",Abr!$G$5:$G$605,DRE!$D740)</f>
        <v>0</v>
      </c>
      <c r="I740" s="63">
        <f>SUMIFS(Mai!$I$5:$I$605,Mai!$U$5:$U$605,"Receita",Mai!$G$5:$G$605,DRE!$D740)</f>
        <v>0</v>
      </c>
      <c r="J740" s="63">
        <f>SUMIFS(Jun!$I$5:$I$605,Jun!$U$5:$U$605,"Receita",Jun!$G$5:$G$605,DRE!$D740)</f>
        <v>0</v>
      </c>
      <c r="K740" s="63">
        <f>SUMIFS(Jul!$I$5:$I$605,Jul!$U$5:$U$605,"Receita",Jul!$G$5:$G$605,DRE!$D740)</f>
        <v>0</v>
      </c>
      <c r="L740" s="63">
        <f>SUMIFS(Ago!$I$5:$I$605,Ago!$U$5:$U$605,"Receita",Ago!$G$5:$G$605,DRE!$D740)</f>
        <v>0</v>
      </c>
      <c r="M740" s="63">
        <f>SUMIFS(Set!$I$5:$I$605,Set!$U$5:$U$605,"Receita",Set!$G$5:$G$605,DRE!$D740)</f>
        <v>0</v>
      </c>
      <c r="N740" s="63">
        <f>SUMIFS(Out!$I$5:$I$605,Out!$U$5:$U$605,"Receita",Out!$G$5:$G$605,DRE!$D740)</f>
        <v>0</v>
      </c>
      <c r="O740" s="63">
        <f>SUMIFS(Nov!$I$5:$I$605,Nov!$U$5:$U$605,"Receita",Nov!$G$5:$G$605,DRE!$D740)</f>
        <v>0</v>
      </c>
      <c r="P740" s="63">
        <f>SUMIFS(Dez!$I$5:$I$605,Dez!$U$5:$U$605,"Receita",Dez!$G$5:$G$605,DRE!$D740)</f>
        <v>0</v>
      </c>
      <c r="Q740" s="63">
        <f t="shared" si="36"/>
        <v>0</v>
      </c>
    </row>
    <row r="741" spans="2:17" ht="28.5" customHeight="1" thickTop="1" thickBot="1" x14ac:dyDescent="0.3">
      <c r="B741" s="85">
        <v>738</v>
      </c>
      <c r="C741" s="46" t="str">
        <f>'PC Receitas'!J16</f>
        <v>4.3.12</v>
      </c>
      <c r="D741" s="47" t="str">
        <f>VLOOKUP(C741,'PC Receitas'!$J$4:$K$103,2,FALSE)</f>
        <v>-</v>
      </c>
      <c r="E741" s="63">
        <f>SUMIFS(Jan!$I$5:$I$605,Jan!$U$5:$U$605,"Receita",Jan!$G$5:$G$605,DRE!$D741)</f>
        <v>0</v>
      </c>
      <c r="F741" s="63">
        <f>SUMIFS(Fev!$I$5:$I$605,Fev!$U$5:$U$605,"Receita",Fev!$G$5:$G$605,DRE!$D741)</f>
        <v>0</v>
      </c>
      <c r="G741" s="63">
        <f>SUMIFS(Mar!$I$5:$I$605,Mar!$U$5:$U$605,"Receita",Mar!$G$5:$G$605,DRE!$D741)</f>
        <v>0</v>
      </c>
      <c r="H741" s="63">
        <f>SUMIFS(Abr!$I$5:$I$605,Abr!$U$5:$U$605,"Receita",Abr!$G$5:$G$605,DRE!$D741)</f>
        <v>0</v>
      </c>
      <c r="I741" s="63">
        <f>SUMIFS(Mai!$I$5:$I$605,Mai!$U$5:$U$605,"Receita",Mai!$G$5:$G$605,DRE!$D741)</f>
        <v>0</v>
      </c>
      <c r="J741" s="63">
        <f>SUMIFS(Jun!$I$5:$I$605,Jun!$U$5:$U$605,"Receita",Jun!$G$5:$G$605,DRE!$D741)</f>
        <v>0</v>
      </c>
      <c r="K741" s="63">
        <f>SUMIFS(Jul!$I$5:$I$605,Jul!$U$5:$U$605,"Receita",Jul!$G$5:$G$605,DRE!$D741)</f>
        <v>0</v>
      </c>
      <c r="L741" s="63">
        <f>SUMIFS(Ago!$I$5:$I$605,Ago!$U$5:$U$605,"Receita",Ago!$G$5:$G$605,DRE!$D741)</f>
        <v>0</v>
      </c>
      <c r="M741" s="63">
        <f>SUMIFS(Set!$I$5:$I$605,Set!$U$5:$U$605,"Receita",Set!$G$5:$G$605,DRE!$D741)</f>
        <v>0</v>
      </c>
      <c r="N741" s="63">
        <f>SUMIFS(Out!$I$5:$I$605,Out!$U$5:$U$605,"Receita",Out!$G$5:$G$605,DRE!$D741)</f>
        <v>0</v>
      </c>
      <c r="O741" s="63">
        <f>SUMIFS(Nov!$I$5:$I$605,Nov!$U$5:$U$605,"Receita",Nov!$G$5:$G$605,DRE!$D741)</f>
        <v>0</v>
      </c>
      <c r="P741" s="63">
        <f>SUMIFS(Dez!$I$5:$I$605,Dez!$U$5:$U$605,"Receita",Dez!$G$5:$G$605,DRE!$D741)</f>
        <v>0</v>
      </c>
      <c r="Q741" s="63">
        <f t="shared" si="36"/>
        <v>0</v>
      </c>
    </row>
    <row r="742" spans="2:17" ht="28.5" customHeight="1" thickTop="1" thickBot="1" x14ac:dyDescent="0.3">
      <c r="B742" s="85">
        <v>739</v>
      </c>
      <c r="C742" s="46" t="str">
        <f>'PC Receitas'!J17</f>
        <v>4.3.13</v>
      </c>
      <c r="D742" s="47" t="str">
        <f>VLOOKUP(C742,'PC Receitas'!$J$4:$K$103,2,FALSE)</f>
        <v>-</v>
      </c>
      <c r="E742" s="63">
        <f>SUMIFS(Jan!$I$5:$I$605,Jan!$U$5:$U$605,"Receita",Jan!$G$5:$G$605,DRE!$D742)</f>
        <v>0</v>
      </c>
      <c r="F742" s="63">
        <f>SUMIFS(Fev!$I$5:$I$605,Fev!$U$5:$U$605,"Receita",Fev!$G$5:$G$605,DRE!$D742)</f>
        <v>0</v>
      </c>
      <c r="G742" s="63">
        <f>SUMIFS(Mar!$I$5:$I$605,Mar!$U$5:$U$605,"Receita",Mar!$G$5:$G$605,DRE!$D742)</f>
        <v>0</v>
      </c>
      <c r="H742" s="63">
        <f>SUMIFS(Abr!$I$5:$I$605,Abr!$U$5:$U$605,"Receita",Abr!$G$5:$G$605,DRE!$D742)</f>
        <v>0</v>
      </c>
      <c r="I742" s="63">
        <f>SUMIFS(Mai!$I$5:$I$605,Mai!$U$5:$U$605,"Receita",Mai!$G$5:$G$605,DRE!$D742)</f>
        <v>0</v>
      </c>
      <c r="J742" s="63">
        <f>SUMIFS(Jun!$I$5:$I$605,Jun!$U$5:$U$605,"Receita",Jun!$G$5:$G$605,DRE!$D742)</f>
        <v>0</v>
      </c>
      <c r="K742" s="63">
        <f>SUMIFS(Jul!$I$5:$I$605,Jul!$U$5:$U$605,"Receita",Jul!$G$5:$G$605,DRE!$D742)</f>
        <v>0</v>
      </c>
      <c r="L742" s="63">
        <f>SUMIFS(Ago!$I$5:$I$605,Ago!$U$5:$U$605,"Receita",Ago!$G$5:$G$605,DRE!$D742)</f>
        <v>0</v>
      </c>
      <c r="M742" s="63">
        <f>SUMIFS(Set!$I$5:$I$605,Set!$U$5:$U$605,"Receita",Set!$G$5:$G$605,DRE!$D742)</f>
        <v>0</v>
      </c>
      <c r="N742" s="63">
        <f>SUMIFS(Out!$I$5:$I$605,Out!$U$5:$U$605,"Receita",Out!$G$5:$G$605,DRE!$D742)</f>
        <v>0</v>
      </c>
      <c r="O742" s="63">
        <f>SUMIFS(Nov!$I$5:$I$605,Nov!$U$5:$U$605,"Receita",Nov!$G$5:$G$605,DRE!$D742)</f>
        <v>0</v>
      </c>
      <c r="P742" s="63">
        <f>SUMIFS(Dez!$I$5:$I$605,Dez!$U$5:$U$605,"Receita",Dez!$G$5:$G$605,DRE!$D742)</f>
        <v>0</v>
      </c>
      <c r="Q742" s="63">
        <f t="shared" si="36"/>
        <v>0</v>
      </c>
    </row>
    <row r="743" spans="2:17" ht="28.5" customHeight="1" thickTop="1" thickBot="1" x14ac:dyDescent="0.3">
      <c r="B743" s="85">
        <v>740</v>
      </c>
      <c r="C743" s="46" t="str">
        <f>'PC Receitas'!J18</f>
        <v>4.3.14</v>
      </c>
      <c r="D743" s="47" t="str">
        <f>VLOOKUP(C743,'PC Receitas'!$J$4:$K$103,2,FALSE)</f>
        <v>-</v>
      </c>
      <c r="E743" s="63">
        <f>SUMIFS(Jan!$I$5:$I$605,Jan!$U$5:$U$605,"Receita",Jan!$G$5:$G$605,DRE!$D743)</f>
        <v>0</v>
      </c>
      <c r="F743" s="63">
        <f>SUMIFS(Fev!$I$5:$I$605,Fev!$U$5:$U$605,"Receita",Fev!$G$5:$G$605,DRE!$D743)</f>
        <v>0</v>
      </c>
      <c r="G743" s="63">
        <f>SUMIFS(Mar!$I$5:$I$605,Mar!$U$5:$U$605,"Receita",Mar!$G$5:$G$605,DRE!$D743)</f>
        <v>0</v>
      </c>
      <c r="H743" s="63">
        <f>SUMIFS(Abr!$I$5:$I$605,Abr!$U$5:$U$605,"Receita",Abr!$G$5:$G$605,DRE!$D743)</f>
        <v>0</v>
      </c>
      <c r="I743" s="63">
        <f>SUMIFS(Mai!$I$5:$I$605,Mai!$U$5:$U$605,"Receita",Mai!$G$5:$G$605,DRE!$D743)</f>
        <v>0</v>
      </c>
      <c r="J743" s="63">
        <f>SUMIFS(Jun!$I$5:$I$605,Jun!$U$5:$U$605,"Receita",Jun!$G$5:$G$605,DRE!$D743)</f>
        <v>0</v>
      </c>
      <c r="K743" s="63">
        <f>SUMIFS(Jul!$I$5:$I$605,Jul!$U$5:$U$605,"Receita",Jul!$G$5:$G$605,DRE!$D743)</f>
        <v>0</v>
      </c>
      <c r="L743" s="63">
        <f>SUMIFS(Ago!$I$5:$I$605,Ago!$U$5:$U$605,"Receita",Ago!$G$5:$G$605,DRE!$D743)</f>
        <v>0</v>
      </c>
      <c r="M743" s="63">
        <f>SUMIFS(Set!$I$5:$I$605,Set!$U$5:$U$605,"Receita",Set!$G$5:$G$605,DRE!$D743)</f>
        <v>0</v>
      </c>
      <c r="N743" s="63">
        <f>SUMIFS(Out!$I$5:$I$605,Out!$U$5:$U$605,"Receita",Out!$G$5:$G$605,DRE!$D743)</f>
        <v>0</v>
      </c>
      <c r="O743" s="63">
        <f>SUMIFS(Nov!$I$5:$I$605,Nov!$U$5:$U$605,"Receita",Nov!$G$5:$G$605,DRE!$D743)</f>
        <v>0</v>
      </c>
      <c r="P743" s="63">
        <f>SUMIFS(Dez!$I$5:$I$605,Dez!$U$5:$U$605,"Receita",Dez!$G$5:$G$605,DRE!$D743)</f>
        <v>0</v>
      </c>
      <c r="Q743" s="63">
        <f t="shared" si="36"/>
        <v>0</v>
      </c>
    </row>
    <row r="744" spans="2:17" ht="28.5" customHeight="1" thickTop="1" thickBot="1" x14ac:dyDescent="0.3">
      <c r="B744" s="85">
        <v>741</v>
      </c>
      <c r="C744" s="46" t="str">
        <f>'PC Receitas'!J19</f>
        <v>4.3.15</v>
      </c>
      <c r="D744" s="47" t="str">
        <f>VLOOKUP(C744,'PC Receitas'!$J$4:$K$103,2,FALSE)</f>
        <v>-</v>
      </c>
      <c r="E744" s="63">
        <f>SUMIFS(Jan!$I$5:$I$605,Jan!$U$5:$U$605,"Receita",Jan!$G$5:$G$605,DRE!$D744)</f>
        <v>0</v>
      </c>
      <c r="F744" s="63">
        <f>SUMIFS(Fev!$I$5:$I$605,Fev!$U$5:$U$605,"Receita",Fev!$G$5:$G$605,DRE!$D744)</f>
        <v>0</v>
      </c>
      <c r="G744" s="63">
        <f>SUMIFS(Mar!$I$5:$I$605,Mar!$U$5:$U$605,"Receita",Mar!$G$5:$G$605,DRE!$D744)</f>
        <v>0</v>
      </c>
      <c r="H744" s="63">
        <f>SUMIFS(Abr!$I$5:$I$605,Abr!$U$5:$U$605,"Receita",Abr!$G$5:$G$605,DRE!$D744)</f>
        <v>0</v>
      </c>
      <c r="I744" s="63">
        <f>SUMIFS(Mai!$I$5:$I$605,Mai!$U$5:$U$605,"Receita",Mai!$G$5:$G$605,DRE!$D744)</f>
        <v>0</v>
      </c>
      <c r="J744" s="63">
        <f>SUMIFS(Jun!$I$5:$I$605,Jun!$U$5:$U$605,"Receita",Jun!$G$5:$G$605,DRE!$D744)</f>
        <v>0</v>
      </c>
      <c r="K744" s="63">
        <f>SUMIFS(Jul!$I$5:$I$605,Jul!$U$5:$U$605,"Receita",Jul!$G$5:$G$605,DRE!$D744)</f>
        <v>0</v>
      </c>
      <c r="L744" s="63">
        <f>SUMIFS(Ago!$I$5:$I$605,Ago!$U$5:$U$605,"Receita",Ago!$G$5:$G$605,DRE!$D744)</f>
        <v>0</v>
      </c>
      <c r="M744" s="63">
        <f>SUMIFS(Set!$I$5:$I$605,Set!$U$5:$U$605,"Receita",Set!$G$5:$G$605,DRE!$D744)</f>
        <v>0</v>
      </c>
      <c r="N744" s="63">
        <f>SUMIFS(Out!$I$5:$I$605,Out!$U$5:$U$605,"Receita",Out!$G$5:$G$605,DRE!$D744)</f>
        <v>0</v>
      </c>
      <c r="O744" s="63">
        <f>SUMIFS(Nov!$I$5:$I$605,Nov!$U$5:$U$605,"Receita",Nov!$G$5:$G$605,DRE!$D744)</f>
        <v>0</v>
      </c>
      <c r="P744" s="63">
        <f>SUMIFS(Dez!$I$5:$I$605,Dez!$U$5:$U$605,"Receita",Dez!$G$5:$G$605,DRE!$D744)</f>
        <v>0</v>
      </c>
      <c r="Q744" s="63">
        <f t="shared" si="36"/>
        <v>0</v>
      </c>
    </row>
    <row r="745" spans="2:17" ht="28.5" customHeight="1" thickTop="1" thickBot="1" x14ac:dyDescent="0.3">
      <c r="B745" s="85">
        <v>742</v>
      </c>
      <c r="C745" s="46" t="str">
        <f>'PC Receitas'!J20</f>
        <v>4.3.16</v>
      </c>
      <c r="D745" s="47" t="str">
        <f>VLOOKUP(C745,'PC Receitas'!$J$4:$K$103,2,FALSE)</f>
        <v>-</v>
      </c>
      <c r="E745" s="63">
        <f>SUMIFS(Jan!$I$5:$I$605,Jan!$U$5:$U$605,"Receita",Jan!$G$5:$G$605,DRE!$D745)</f>
        <v>0</v>
      </c>
      <c r="F745" s="63">
        <f>SUMIFS(Fev!$I$5:$I$605,Fev!$U$5:$U$605,"Receita",Fev!$G$5:$G$605,DRE!$D745)</f>
        <v>0</v>
      </c>
      <c r="G745" s="63">
        <f>SUMIFS(Mar!$I$5:$I$605,Mar!$U$5:$U$605,"Receita",Mar!$G$5:$G$605,DRE!$D745)</f>
        <v>0</v>
      </c>
      <c r="H745" s="63">
        <f>SUMIFS(Abr!$I$5:$I$605,Abr!$U$5:$U$605,"Receita",Abr!$G$5:$G$605,DRE!$D745)</f>
        <v>0</v>
      </c>
      <c r="I745" s="63">
        <f>SUMIFS(Mai!$I$5:$I$605,Mai!$U$5:$U$605,"Receita",Mai!$G$5:$G$605,DRE!$D745)</f>
        <v>0</v>
      </c>
      <c r="J745" s="63">
        <f>SUMIFS(Jun!$I$5:$I$605,Jun!$U$5:$U$605,"Receita",Jun!$G$5:$G$605,DRE!$D745)</f>
        <v>0</v>
      </c>
      <c r="K745" s="63">
        <f>SUMIFS(Jul!$I$5:$I$605,Jul!$U$5:$U$605,"Receita",Jul!$G$5:$G$605,DRE!$D745)</f>
        <v>0</v>
      </c>
      <c r="L745" s="63">
        <f>SUMIFS(Ago!$I$5:$I$605,Ago!$U$5:$U$605,"Receita",Ago!$G$5:$G$605,DRE!$D745)</f>
        <v>0</v>
      </c>
      <c r="M745" s="63">
        <f>SUMIFS(Set!$I$5:$I$605,Set!$U$5:$U$605,"Receita",Set!$G$5:$G$605,DRE!$D745)</f>
        <v>0</v>
      </c>
      <c r="N745" s="63">
        <f>SUMIFS(Out!$I$5:$I$605,Out!$U$5:$U$605,"Receita",Out!$G$5:$G$605,DRE!$D745)</f>
        <v>0</v>
      </c>
      <c r="O745" s="63">
        <f>SUMIFS(Nov!$I$5:$I$605,Nov!$U$5:$U$605,"Receita",Nov!$G$5:$G$605,DRE!$D745)</f>
        <v>0</v>
      </c>
      <c r="P745" s="63">
        <f>SUMIFS(Dez!$I$5:$I$605,Dez!$U$5:$U$605,"Receita",Dez!$G$5:$G$605,DRE!$D745)</f>
        <v>0</v>
      </c>
      <c r="Q745" s="63">
        <f t="shared" si="36"/>
        <v>0</v>
      </c>
    </row>
    <row r="746" spans="2:17" ht="28.5" customHeight="1" thickTop="1" thickBot="1" x14ac:dyDescent="0.3">
      <c r="B746" s="85">
        <v>743</v>
      </c>
      <c r="C746" s="46" t="str">
        <f>'PC Receitas'!J21</f>
        <v>4.3.17</v>
      </c>
      <c r="D746" s="47" t="str">
        <f>VLOOKUP(C746,'PC Receitas'!$J$4:$K$103,2,FALSE)</f>
        <v>-</v>
      </c>
      <c r="E746" s="63">
        <f>SUMIFS(Jan!$I$5:$I$605,Jan!$U$5:$U$605,"Receita",Jan!$G$5:$G$605,DRE!$D746)</f>
        <v>0</v>
      </c>
      <c r="F746" s="63">
        <f>SUMIFS(Fev!$I$5:$I$605,Fev!$U$5:$U$605,"Receita",Fev!$G$5:$G$605,DRE!$D746)</f>
        <v>0</v>
      </c>
      <c r="G746" s="63">
        <f>SUMIFS(Mar!$I$5:$I$605,Mar!$U$5:$U$605,"Receita",Mar!$G$5:$G$605,DRE!$D746)</f>
        <v>0</v>
      </c>
      <c r="H746" s="63">
        <f>SUMIFS(Abr!$I$5:$I$605,Abr!$U$5:$U$605,"Receita",Abr!$G$5:$G$605,DRE!$D746)</f>
        <v>0</v>
      </c>
      <c r="I746" s="63">
        <f>SUMIFS(Mai!$I$5:$I$605,Mai!$U$5:$U$605,"Receita",Mai!$G$5:$G$605,DRE!$D746)</f>
        <v>0</v>
      </c>
      <c r="J746" s="63">
        <f>SUMIFS(Jun!$I$5:$I$605,Jun!$U$5:$U$605,"Receita",Jun!$G$5:$G$605,DRE!$D746)</f>
        <v>0</v>
      </c>
      <c r="K746" s="63">
        <f>SUMIFS(Jul!$I$5:$I$605,Jul!$U$5:$U$605,"Receita",Jul!$G$5:$G$605,DRE!$D746)</f>
        <v>0</v>
      </c>
      <c r="L746" s="63">
        <f>SUMIFS(Ago!$I$5:$I$605,Ago!$U$5:$U$605,"Receita",Ago!$G$5:$G$605,DRE!$D746)</f>
        <v>0</v>
      </c>
      <c r="M746" s="63">
        <f>SUMIFS(Set!$I$5:$I$605,Set!$U$5:$U$605,"Receita",Set!$G$5:$G$605,DRE!$D746)</f>
        <v>0</v>
      </c>
      <c r="N746" s="63">
        <f>SUMIFS(Out!$I$5:$I$605,Out!$U$5:$U$605,"Receita",Out!$G$5:$G$605,DRE!$D746)</f>
        <v>0</v>
      </c>
      <c r="O746" s="63">
        <f>SUMIFS(Nov!$I$5:$I$605,Nov!$U$5:$U$605,"Receita",Nov!$G$5:$G$605,DRE!$D746)</f>
        <v>0</v>
      </c>
      <c r="P746" s="63">
        <f>SUMIFS(Dez!$I$5:$I$605,Dez!$U$5:$U$605,"Receita",Dez!$G$5:$G$605,DRE!$D746)</f>
        <v>0</v>
      </c>
      <c r="Q746" s="63">
        <f t="shared" si="36"/>
        <v>0</v>
      </c>
    </row>
    <row r="747" spans="2:17" ht="28.5" customHeight="1" thickTop="1" thickBot="1" x14ac:dyDescent="0.3">
      <c r="B747" s="85">
        <v>744</v>
      </c>
      <c r="C747" s="46" t="str">
        <f>'PC Receitas'!J22</f>
        <v>4.3.18</v>
      </c>
      <c r="D747" s="47" t="str">
        <f>VLOOKUP(C747,'PC Receitas'!$J$4:$K$103,2,FALSE)</f>
        <v>-</v>
      </c>
      <c r="E747" s="63">
        <f>SUMIFS(Jan!$I$5:$I$605,Jan!$U$5:$U$605,"Receita",Jan!$G$5:$G$605,DRE!$D747)</f>
        <v>0</v>
      </c>
      <c r="F747" s="63">
        <f>SUMIFS(Fev!$I$5:$I$605,Fev!$U$5:$U$605,"Receita",Fev!$G$5:$G$605,DRE!$D747)</f>
        <v>0</v>
      </c>
      <c r="G747" s="63">
        <f>SUMIFS(Mar!$I$5:$I$605,Mar!$U$5:$U$605,"Receita",Mar!$G$5:$G$605,DRE!$D747)</f>
        <v>0</v>
      </c>
      <c r="H747" s="63">
        <f>SUMIFS(Abr!$I$5:$I$605,Abr!$U$5:$U$605,"Receita",Abr!$G$5:$G$605,DRE!$D747)</f>
        <v>0</v>
      </c>
      <c r="I747" s="63">
        <f>SUMIFS(Mai!$I$5:$I$605,Mai!$U$5:$U$605,"Receita",Mai!$G$5:$G$605,DRE!$D747)</f>
        <v>0</v>
      </c>
      <c r="J747" s="63">
        <f>SUMIFS(Jun!$I$5:$I$605,Jun!$U$5:$U$605,"Receita",Jun!$G$5:$G$605,DRE!$D747)</f>
        <v>0</v>
      </c>
      <c r="K747" s="63">
        <f>SUMIFS(Jul!$I$5:$I$605,Jul!$U$5:$U$605,"Receita",Jul!$G$5:$G$605,DRE!$D747)</f>
        <v>0</v>
      </c>
      <c r="L747" s="63">
        <f>SUMIFS(Ago!$I$5:$I$605,Ago!$U$5:$U$605,"Receita",Ago!$G$5:$G$605,DRE!$D747)</f>
        <v>0</v>
      </c>
      <c r="M747" s="63">
        <f>SUMIFS(Set!$I$5:$I$605,Set!$U$5:$U$605,"Receita",Set!$G$5:$G$605,DRE!$D747)</f>
        <v>0</v>
      </c>
      <c r="N747" s="63">
        <f>SUMIFS(Out!$I$5:$I$605,Out!$U$5:$U$605,"Receita",Out!$G$5:$G$605,DRE!$D747)</f>
        <v>0</v>
      </c>
      <c r="O747" s="63">
        <f>SUMIFS(Nov!$I$5:$I$605,Nov!$U$5:$U$605,"Receita",Nov!$G$5:$G$605,DRE!$D747)</f>
        <v>0</v>
      </c>
      <c r="P747" s="63">
        <f>SUMIFS(Dez!$I$5:$I$605,Dez!$U$5:$U$605,"Receita",Dez!$G$5:$G$605,DRE!$D747)</f>
        <v>0</v>
      </c>
      <c r="Q747" s="63">
        <f t="shared" si="36"/>
        <v>0</v>
      </c>
    </row>
    <row r="748" spans="2:17" ht="28.5" customHeight="1" thickTop="1" thickBot="1" x14ac:dyDescent="0.3">
      <c r="B748" s="85">
        <v>745</v>
      </c>
      <c r="C748" s="46" t="str">
        <f>'PC Receitas'!J23</f>
        <v>4.3.19</v>
      </c>
      <c r="D748" s="47" t="str">
        <f>VLOOKUP(C748,'PC Receitas'!$J$4:$K$103,2,FALSE)</f>
        <v>-</v>
      </c>
      <c r="E748" s="63">
        <f>SUMIFS(Jan!$I$5:$I$605,Jan!$U$5:$U$605,"Receita",Jan!$G$5:$G$605,DRE!$D748)</f>
        <v>0</v>
      </c>
      <c r="F748" s="63">
        <f>SUMIFS(Fev!$I$5:$I$605,Fev!$U$5:$U$605,"Receita",Fev!$G$5:$G$605,DRE!$D748)</f>
        <v>0</v>
      </c>
      <c r="G748" s="63">
        <f>SUMIFS(Mar!$I$5:$I$605,Mar!$U$5:$U$605,"Receita",Mar!$G$5:$G$605,DRE!$D748)</f>
        <v>0</v>
      </c>
      <c r="H748" s="63">
        <f>SUMIFS(Abr!$I$5:$I$605,Abr!$U$5:$U$605,"Receita",Abr!$G$5:$G$605,DRE!$D748)</f>
        <v>0</v>
      </c>
      <c r="I748" s="63">
        <f>SUMIFS(Mai!$I$5:$I$605,Mai!$U$5:$U$605,"Receita",Mai!$G$5:$G$605,DRE!$D748)</f>
        <v>0</v>
      </c>
      <c r="J748" s="63">
        <f>SUMIFS(Jun!$I$5:$I$605,Jun!$U$5:$U$605,"Receita",Jun!$G$5:$G$605,DRE!$D748)</f>
        <v>0</v>
      </c>
      <c r="K748" s="63">
        <f>SUMIFS(Jul!$I$5:$I$605,Jul!$U$5:$U$605,"Receita",Jul!$G$5:$G$605,DRE!$D748)</f>
        <v>0</v>
      </c>
      <c r="L748" s="63">
        <f>SUMIFS(Ago!$I$5:$I$605,Ago!$U$5:$U$605,"Receita",Ago!$G$5:$G$605,DRE!$D748)</f>
        <v>0</v>
      </c>
      <c r="M748" s="63">
        <f>SUMIFS(Set!$I$5:$I$605,Set!$U$5:$U$605,"Receita",Set!$G$5:$G$605,DRE!$D748)</f>
        <v>0</v>
      </c>
      <c r="N748" s="63">
        <f>SUMIFS(Out!$I$5:$I$605,Out!$U$5:$U$605,"Receita",Out!$G$5:$G$605,DRE!$D748)</f>
        <v>0</v>
      </c>
      <c r="O748" s="63">
        <f>SUMIFS(Nov!$I$5:$I$605,Nov!$U$5:$U$605,"Receita",Nov!$G$5:$G$605,DRE!$D748)</f>
        <v>0</v>
      </c>
      <c r="P748" s="63">
        <f>SUMIFS(Dez!$I$5:$I$605,Dez!$U$5:$U$605,"Receita",Dez!$G$5:$G$605,DRE!$D748)</f>
        <v>0</v>
      </c>
      <c r="Q748" s="63">
        <f t="shared" si="36"/>
        <v>0</v>
      </c>
    </row>
    <row r="749" spans="2:17" ht="28.5" customHeight="1" thickTop="1" thickBot="1" x14ac:dyDescent="0.3">
      <c r="B749" s="85">
        <v>746</v>
      </c>
      <c r="C749" s="46" t="str">
        <f>'PC Receitas'!J24</f>
        <v>4.3.20</v>
      </c>
      <c r="D749" s="47" t="str">
        <f>VLOOKUP(C749,'PC Receitas'!$J$4:$K$103,2,FALSE)</f>
        <v>-</v>
      </c>
      <c r="E749" s="63">
        <f>SUMIFS(Jan!$I$5:$I$605,Jan!$U$5:$U$605,"Receita",Jan!$G$5:$G$605,DRE!$D749)</f>
        <v>0</v>
      </c>
      <c r="F749" s="63">
        <f>SUMIFS(Fev!$I$5:$I$605,Fev!$U$5:$U$605,"Receita",Fev!$G$5:$G$605,DRE!$D749)</f>
        <v>0</v>
      </c>
      <c r="G749" s="63">
        <f>SUMIFS(Mar!$I$5:$I$605,Mar!$U$5:$U$605,"Receita",Mar!$G$5:$G$605,DRE!$D749)</f>
        <v>0</v>
      </c>
      <c r="H749" s="63">
        <f>SUMIFS(Abr!$I$5:$I$605,Abr!$U$5:$U$605,"Receita",Abr!$G$5:$G$605,DRE!$D749)</f>
        <v>0</v>
      </c>
      <c r="I749" s="63">
        <f>SUMIFS(Mai!$I$5:$I$605,Mai!$U$5:$U$605,"Receita",Mai!$G$5:$G$605,DRE!$D749)</f>
        <v>0</v>
      </c>
      <c r="J749" s="63">
        <f>SUMIFS(Jun!$I$5:$I$605,Jun!$U$5:$U$605,"Receita",Jun!$G$5:$G$605,DRE!$D749)</f>
        <v>0</v>
      </c>
      <c r="K749" s="63">
        <f>SUMIFS(Jul!$I$5:$I$605,Jul!$U$5:$U$605,"Receita",Jul!$G$5:$G$605,DRE!$D749)</f>
        <v>0</v>
      </c>
      <c r="L749" s="63">
        <f>SUMIFS(Ago!$I$5:$I$605,Ago!$U$5:$U$605,"Receita",Ago!$G$5:$G$605,DRE!$D749)</f>
        <v>0</v>
      </c>
      <c r="M749" s="63">
        <f>SUMIFS(Set!$I$5:$I$605,Set!$U$5:$U$605,"Receita",Set!$G$5:$G$605,DRE!$D749)</f>
        <v>0</v>
      </c>
      <c r="N749" s="63">
        <f>SUMIFS(Out!$I$5:$I$605,Out!$U$5:$U$605,"Receita",Out!$G$5:$G$605,DRE!$D749)</f>
        <v>0</v>
      </c>
      <c r="O749" s="63">
        <f>SUMIFS(Nov!$I$5:$I$605,Nov!$U$5:$U$605,"Receita",Nov!$G$5:$G$605,DRE!$D749)</f>
        <v>0</v>
      </c>
      <c r="P749" s="63">
        <f>SUMIFS(Dez!$I$5:$I$605,Dez!$U$5:$U$605,"Receita",Dez!$G$5:$G$605,DRE!$D749)</f>
        <v>0</v>
      </c>
      <c r="Q749" s="63">
        <f t="shared" si="36"/>
        <v>0</v>
      </c>
    </row>
    <row r="750" spans="2:17" ht="28.5" customHeight="1" thickTop="1" thickBot="1" x14ac:dyDescent="0.3">
      <c r="B750" s="85">
        <v>747</v>
      </c>
      <c r="C750" s="46" t="str">
        <f>'PC Receitas'!J25</f>
        <v>4.3.21</v>
      </c>
      <c r="D750" s="47" t="str">
        <f>VLOOKUP(C750,'PC Receitas'!$J$4:$K$103,2,FALSE)</f>
        <v>-</v>
      </c>
      <c r="E750" s="63">
        <f>SUMIFS(Jan!$I$5:$I$605,Jan!$U$5:$U$605,"Receita",Jan!$G$5:$G$605,DRE!$D750)</f>
        <v>0</v>
      </c>
      <c r="F750" s="63">
        <f>SUMIFS(Fev!$I$5:$I$605,Fev!$U$5:$U$605,"Receita",Fev!$G$5:$G$605,DRE!$D750)</f>
        <v>0</v>
      </c>
      <c r="G750" s="63">
        <f>SUMIFS(Mar!$I$5:$I$605,Mar!$U$5:$U$605,"Receita",Mar!$G$5:$G$605,DRE!$D750)</f>
        <v>0</v>
      </c>
      <c r="H750" s="63">
        <f>SUMIFS(Abr!$I$5:$I$605,Abr!$U$5:$U$605,"Receita",Abr!$G$5:$G$605,DRE!$D750)</f>
        <v>0</v>
      </c>
      <c r="I750" s="63">
        <f>SUMIFS(Mai!$I$5:$I$605,Mai!$U$5:$U$605,"Receita",Mai!$G$5:$G$605,DRE!$D750)</f>
        <v>0</v>
      </c>
      <c r="J750" s="63">
        <f>SUMIFS(Jun!$I$5:$I$605,Jun!$U$5:$U$605,"Receita",Jun!$G$5:$G$605,DRE!$D750)</f>
        <v>0</v>
      </c>
      <c r="K750" s="63">
        <f>SUMIFS(Jul!$I$5:$I$605,Jul!$U$5:$U$605,"Receita",Jul!$G$5:$G$605,DRE!$D750)</f>
        <v>0</v>
      </c>
      <c r="L750" s="63">
        <f>SUMIFS(Ago!$I$5:$I$605,Ago!$U$5:$U$605,"Receita",Ago!$G$5:$G$605,DRE!$D750)</f>
        <v>0</v>
      </c>
      <c r="M750" s="63">
        <f>SUMIFS(Set!$I$5:$I$605,Set!$U$5:$U$605,"Receita",Set!$G$5:$G$605,DRE!$D750)</f>
        <v>0</v>
      </c>
      <c r="N750" s="63">
        <f>SUMIFS(Out!$I$5:$I$605,Out!$U$5:$U$605,"Receita",Out!$G$5:$G$605,DRE!$D750)</f>
        <v>0</v>
      </c>
      <c r="O750" s="63">
        <f>SUMIFS(Nov!$I$5:$I$605,Nov!$U$5:$U$605,"Receita",Nov!$G$5:$G$605,DRE!$D750)</f>
        <v>0</v>
      </c>
      <c r="P750" s="63">
        <f>SUMIFS(Dez!$I$5:$I$605,Dez!$U$5:$U$605,"Receita",Dez!$G$5:$G$605,DRE!$D750)</f>
        <v>0</v>
      </c>
      <c r="Q750" s="63">
        <f t="shared" si="36"/>
        <v>0</v>
      </c>
    </row>
    <row r="751" spans="2:17" ht="28.5" customHeight="1" thickTop="1" thickBot="1" x14ac:dyDescent="0.3">
      <c r="B751" s="85">
        <v>748</v>
      </c>
      <c r="C751" s="46" t="str">
        <f>'PC Receitas'!J26</f>
        <v>4.3.22</v>
      </c>
      <c r="D751" s="47" t="str">
        <f>VLOOKUP(C751,'PC Receitas'!$J$4:$K$103,2,FALSE)</f>
        <v>-</v>
      </c>
      <c r="E751" s="63">
        <f>SUMIFS(Jan!$I$5:$I$605,Jan!$U$5:$U$605,"Receita",Jan!$G$5:$G$605,DRE!$D751)</f>
        <v>0</v>
      </c>
      <c r="F751" s="63">
        <f>SUMIFS(Fev!$I$5:$I$605,Fev!$U$5:$U$605,"Receita",Fev!$G$5:$G$605,DRE!$D751)</f>
        <v>0</v>
      </c>
      <c r="G751" s="63">
        <f>SUMIFS(Mar!$I$5:$I$605,Mar!$U$5:$U$605,"Receita",Mar!$G$5:$G$605,DRE!$D751)</f>
        <v>0</v>
      </c>
      <c r="H751" s="63">
        <f>SUMIFS(Abr!$I$5:$I$605,Abr!$U$5:$U$605,"Receita",Abr!$G$5:$G$605,DRE!$D751)</f>
        <v>0</v>
      </c>
      <c r="I751" s="63">
        <f>SUMIFS(Mai!$I$5:$I$605,Mai!$U$5:$U$605,"Receita",Mai!$G$5:$G$605,DRE!$D751)</f>
        <v>0</v>
      </c>
      <c r="J751" s="63">
        <f>SUMIFS(Jun!$I$5:$I$605,Jun!$U$5:$U$605,"Receita",Jun!$G$5:$G$605,DRE!$D751)</f>
        <v>0</v>
      </c>
      <c r="K751" s="63">
        <f>SUMIFS(Jul!$I$5:$I$605,Jul!$U$5:$U$605,"Receita",Jul!$G$5:$G$605,DRE!$D751)</f>
        <v>0</v>
      </c>
      <c r="L751" s="63">
        <f>SUMIFS(Ago!$I$5:$I$605,Ago!$U$5:$U$605,"Receita",Ago!$G$5:$G$605,DRE!$D751)</f>
        <v>0</v>
      </c>
      <c r="M751" s="63">
        <f>SUMIFS(Set!$I$5:$I$605,Set!$U$5:$U$605,"Receita",Set!$G$5:$G$605,DRE!$D751)</f>
        <v>0</v>
      </c>
      <c r="N751" s="63">
        <f>SUMIFS(Out!$I$5:$I$605,Out!$U$5:$U$605,"Receita",Out!$G$5:$G$605,DRE!$D751)</f>
        <v>0</v>
      </c>
      <c r="O751" s="63">
        <f>SUMIFS(Nov!$I$5:$I$605,Nov!$U$5:$U$605,"Receita",Nov!$G$5:$G$605,DRE!$D751)</f>
        <v>0</v>
      </c>
      <c r="P751" s="63">
        <f>SUMIFS(Dez!$I$5:$I$605,Dez!$U$5:$U$605,"Receita",Dez!$G$5:$G$605,DRE!$D751)</f>
        <v>0</v>
      </c>
      <c r="Q751" s="63">
        <f t="shared" si="36"/>
        <v>0</v>
      </c>
    </row>
    <row r="752" spans="2:17" ht="28.5" customHeight="1" thickTop="1" thickBot="1" x14ac:dyDescent="0.3">
      <c r="B752" s="85">
        <v>749</v>
      </c>
      <c r="C752" s="46" t="str">
        <f>'PC Receitas'!J27</f>
        <v>4.3.23</v>
      </c>
      <c r="D752" s="47" t="str">
        <f>VLOOKUP(C752,'PC Receitas'!$J$4:$K$103,2,FALSE)</f>
        <v>-</v>
      </c>
      <c r="E752" s="63">
        <f>SUMIFS(Jan!$I$5:$I$605,Jan!$U$5:$U$605,"Receita",Jan!$G$5:$G$605,DRE!$D752)</f>
        <v>0</v>
      </c>
      <c r="F752" s="63">
        <f>SUMIFS(Fev!$I$5:$I$605,Fev!$U$5:$U$605,"Receita",Fev!$G$5:$G$605,DRE!$D752)</f>
        <v>0</v>
      </c>
      <c r="G752" s="63">
        <f>SUMIFS(Mar!$I$5:$I$605,Mar!$U$5:$U$605,"Receita",Mar!$G$5:$G$605,DRE!$D752)</f>
        <v>0</v>
      </c>
      <c r="H752" s="63">
        <f>SUMIFS(Abr!$I$5:$I$605,Abr!$U$5:$U$605,"Receita",Abr!$G$5:$G$605,DRE!$D752)</f>
        <v>0</v>
      </c>
      <c r="I752" s="63">
        <f>SUMIFS(Mai!$I$5:$I$605,Mai!$U$5:$U$605,"Receita",Mai!$G$5:$G$605,DRE!$D752)</f>
        <v>0</v>
      </c>
      <c r="J752" s="63">
        <f>SUMIFS(Jun!$I$5:$I$605,Jun!$U$5:$U$605,"Receita",Jun!$G$5:$G$605,DRE!$D752)</f>
        <v>0</v>
      </c>
      <c r="K752" s="63">
        <f>SUMIFS(Jul!$I$5:$I$605,Jul!$U$5:$U$605,"Receita",Jul!$G$5:$G$605,DRE!$D752)</f>
        <v>0</v>
      </c>
      <c r="L752" s="63">
        <f>SUMIFS(Ago!$I$5:$I$605,Ago!$U$5:$U$605,"Receita",Ago!$G$5:$G$605,DRE!$D752)</f>
        <v>0</v>
      </c>
      <c r="M752" s="63">
        <f>SUMIFS(Set!$I$5:$I$605,Set!$U$5:$U$605,"Receita",Set!$G$5:$G$605,DRE!$D752)</f>
        <v>0</v>
      </c>
      <c r="N752" s="63">
        <f>SUMIFS(Out!$I$5:$I$605,Out!$U$5:$U$605,"Receita",Out!$G$5:$G$605,DRE!$D752)</f>
        <v>0</v>
      </c>
      <c r="O752" s="63">
        <f>SUMIFS(Nov!$I$5:$I$605,Nov!$U$5:$U$605,"Receita",Nov!$G$5:$G$605,DRE!$D752)</f>
        <v>0</v>
      </c>
      <c r="P752" s="63">
        <f>SUMIFS(Dez!$I$5:$I$605,Dez!$U$5:$U$605,"Receita",Dez!$G$5:$G$605,DRE!$D752)</f>
        <v>0</v>
      </c>
      <c r="Q752" s="63">
        <f t="shared" si="36"/>
        <v>0</v>
      </c>
    </row>
    <row r="753" spans="2:17" ht="28.5" customHeight="1" thickTop="1" thickBot="1" x14ac:dyDescent="0.3">
      <c r="B753" s="85">
        <v>750</v>
      </c>
      <c r="C753" s="46" t="str">
        <f>'PC Receitas'!J28</f>
        <v>4.3.24</v>
      </c>
      <c r="D753" s="47" t="str">
        <f>VLOOKUP(C753,'PC Receitas'!$J$4:$K$103,2,FALSE)</f>
        <v>-</v>
      </c>
      <c r="E753" s="63">
        <f>SUMIFS(Jan!$I$5:$I$605,Jan!$U$5:$U$605,"Receita",Jan!$G$5:$G$605,DRE!$D753)</f>
        <v>0</v>
      </c>
      <c r="F753" s="63">
        <f>SUMIFS(Fev!$I$5:$I$605,Fev!$U$5:$U$605,"Receita",Fev!$G$5:$G$605,DRE!$D753)</f>
        <v>0</v>
      </c>
      <c r="G753" s="63">
        <f>SUMIFS(Mar!$I$5:$I$605,Mar!$U$5:$U$605,"Receita",Mar!$G$5:$G$605,DRE!$D753)</f>
        <v>0</v>
      </c>
      <c r="H753" s="63">
        <f>SUMIFS(Abr!$I$5:$I$605,Abr!$U$5:$U$605,"Receita",Abr!$G$5:$G$605,DRE!$D753)</f>
        <v>0</v>
      </c>
      <c r="I753" s="63">
        <f>SUMIFS(Mai!$I$5:$I$605,Mai!$U$5:$U$605,"Receita",Mai!$G$5:$G$605,DRE!$D753)</f>
        <v>0</v>
      </c>
      <c r="J753" s="63">
        <f>SUMIFS(Jun!$I$5:$I$605,Jun!$U$5:$U$605,"Receita",Jun!$G$5:$G$605,DRE!$D753)</f>
        <v>0</v>
      </c>
      <c r="K753" s="63">
        <f>SUMIFS(Jul!$I$5:$I$605,Jul!$U$5:$U$605,"Receita",Jul!$G$5:$G$605,DRE!$D753)</f>
        <v>0</v>
      </c>
      <c r="L753" s="63">
        <f>SUMIFS(Ago!$I$5:$I$605,Ago!$U$5:$U$605,"Receita",Ago!$G$5:$G$605,DRE!$D753)</f>
        <v>0</v>
      </c>
      <c r="M753" s="63">
        <f>SUMIFS(Set!$I$5:$I$605,Set!$U$5:$U$605,"Receita",Set!$G$5:$G$605,DRE!$D753)</f>
        <v>0</v>
      </c>
      <c r="N753" s="63">
        <f>SUMIFS(Out!$I$5:$I$605,Out!$U$5:$U$605,"Receita",Out!$G$5:$G$605,DRE!$D753)</f>
        <v>0</v>
      </c>
      <c r="O753" s="63">
        <f>SUMIFS(Nov!$I$5:$I$605,Nov!$U$5:$U$605,"Receita",Nov!$G$5:$G$605,DRE!$D753)</f>
        <v>0</v>
      </c>
      <c r="P753" s="63">
        <f>SUMIFS(Dez!$I$5:$I$605,Dez!$U$5:$U$605,"Receita",Dez!$G$5:$G$605,DRE!$D753)</f>
        <v>0</v>
      </c>
      <c r="Q753" s="63">
        <f t="shared" si="36"/>
        <v>0</v>
      </c>
    </row>
    <row r="754" spans="2:17" ht="28.5" customHeight="1" thickTop="1" thickBot="1" x14ac:dyDescent="0.3">
      <c r="B754" s="85">
        <v>751</v>
      </c>
      <c r="C754" s="46" t="str">
        <f>'PC Receitas'!J29</f>
        <v>4.3.25</v>
      </c>
      <c r="D754" s="47" t="str">
        <f>VLOOKUP(C754,'PC Receitas'!$J$4:$K$103,2,FALSE)</f>
        <v>-</v>
      </c>
      <c r="E754" s="63">
        <f>SUMIFS(Jan!$I$5:$I$605,Jan!$U$5:$U$605,"Receita",Jan!$G$5:$G$605,DRE!$D754)</f>
        <v>0</v>
      </c>
      <c r="F754" s="63">
        <f>SUMIFS(Fev!$I$5:$I$605,Fev!$U$5:$U$605,"Receita",Fev!$G$5:$G$605,DRE!$D754)</f>
        <v>0</v>
      </c>
      <c r="G754" s="63">
        <f>SUMIFS(Mar!$I$5:$I$605,Mar!$U$5:$U$605,"Receita",Mar!$G$5:$G$605,DRE!$D754)</f>
        <v>0</v>
      </c>
      <c r="H754" s="63">
        <f>SUMIFS(Abr!$I$5:$I$605,Abr!$U$5:$U$605,"Receita",Abr!$G$5:$G$605,DRE!$D754)</f>
        <v>0</v>
      </c>
      <c r="I754" s="63">
        <f>SUMIFS(Mai!$I$5:$I$605,Mai!$U$5:$U$605,"Receita",Mai!$G$5:$G$605,DRE!$D754)</f>
        <v>0</v>
      </c>
      <c r="J754" s="63">
        <f>SUMIFS(Jun!$I$5:$I$605,Jun!$U$5:$U$605,"Receita",Jun!$G$5:$G$605,DRE!$D754)</f>
        <v>0</v>
      </c>
      <c r="K754" s="63">
        <f>SUMIFS(Jul!$I$5:$I$605,Jul!$U$5:$U$605,"Receita",Jul!$G$5:$G$605,DRE!$D754)</f>
        <v>0</v>
      </c>
      <c r="L754" s="63">
        <f>SUMIFS(Ago!$I$5:$I$605,Ago!$U$5:$U$605,"Receita",Ago!$G$5:$G$605,DRE!$D754)</f>
        <v>0</v>
      </c>
      <c r="M754" s="63">
        <f>SUMIFS(Set!$I$5:$I$605,Set!$U$5:$U$605,"Receita",Set!$G$5:$G$605,DRE!$D754)</f>
        <v>0</v>
      </c>
      <c r="N754" s="63">
        <f>SUMIFS(Out!$I$5:$I$605,Out!$U$5:$U$605,"Receita",Out!$G$5:$G$605,DRE!$D754)</f>
        <v>0</v>
      </c>
      <c r="O754" s="63">
        <f>SUMIFS(Nov!$I$5:$I$605,Nov!$U$5:$U$605,"Receita",Nov!$G$5:$G$605,DRE!$D754)</f>
        <v>0</v>
      </c>
      <c r="P754" s="63">
        <f>SUMIFS(Dez!$I$5:$I$605,Dez!$U$5:$U$605,"Receita",Dez!$G$5:$G$605,DRE!$D754)</f>
        <v>0</v>
      </c>
      <c r="Q754" s="63">
        <f t="shared" si="36"/>
        <v>0</v>
      </c>
    </row>
    <row r="755" spans="2:17" ht="28.5" customHeight="1" thickTop="1" thickBot="1" x14ac:dyDescent="0.3">
      <c r="B755" s="85">
        <v>752</v>
      </c>
      <c r="C755" s="46" t="str">
        <f>'PC Receitas'!J30</f>
        <v>4.3.26</v>
      </c>
      <c r="D755" s="47" t="str">
        <f>VLOOKUP(C755,'PC Receitas'!$J$4:$K$103,2,FALSE)</f>
        <v>-</v>
      </c>
      <c r="E755" s="63">
        <f>SUMIFS(Jan!$I$5:$I$605,Jan!$U$5:$U$605,"Receita",Jan!$G$5:$G$605,DRE!$D755)</f>
        <v>0</v>
      </c>
      <c r="F755" s="63">
        <f>SUMIFS(Fev!$I$5:$I$605,Fev!$U$5:$U$605,"Receita",Fev!$G$5:$G$605,DRE!$D755)</f>
        <v>0</v>
      </c>
      <c r="G755" s="63">
        <f>SUMIFS(Mar!$I$5:$I$605,Mar!$U$5:$U$605,"Receita",Mar!$G$5:$G$605,DRE!$D755)</f>
        <v>0</v>
      </c>
      <c r="H755" s="63">
        <f>SUMIFS(Abr!$I$5:$I$605,Abr!$U$5:$U$605,"Receita",Abr!$G$5:$G$605,DRE!$D755)</f>
        <v>0</v>
      </c>
      <c r="I755" s="63">
        <f>SUMIFS(Mai!$I$5:$I$605,Mai!$U$5:$U$605,"Receita",Mai!$G$5:$G$605,DRE!$D755)</f>
        <v>0</v>
      </c>
      <c r="J755" s="63">
        <f>SUMIFS(Jun!$I$5:$I$605,Jun!$U$5:$U$605,"Receita",Jun!$G$5:$G$605,DRE!$D755)</f>
        <v>0</v>
      </c>
      <c r="K755" s="63">
        <f>SUMIFS(Jul!$I$5:$I$605,Jul!$U$5:$U$605,"Receita",Jul!$G$5:$G$605,DRE!$D755)</f>
        <v>0</v>
      </c>
      <c r="L755" s="63">
        <f>SUMIFS(Ago!$I$5:$I$605,Ago!$U$5:$U$605,"Receita",Ago!$G$5:$G$605,DRE!$D755)</f>
        <v>0</v>
      </c>
      <c r="M755" s="63">
        <f>SUMIFS(Set!$I$5:$I$605,Set!$U$5:$U$605,"Receita",Set!$G$5:$G$605,DRE!$D755)</f>
        <v>0</v>
      </c>
      <c r="N755" s="63">
        <f>SUMIFS(Out!$I$5:$I$605,Out!$U$5:$U$605,"Receita",Out!$G$5:$G$605,DRE!$D755)</f>
        <v>0</v>
      </c>
      <c r="O755" s="63">
        <f>SUMIFS(Nov!$I$5:$I$605,Nov!$U$5:$U$605,"Receita",Nov!$G$5:$G$605,DRE!$D755)</f>
        <v>0</v>
      </c>
      <c r="P755" s="63">
        <f>SUMIFS(Dez!$I$5:$I$605,Dez!$U$5:$U$605,"Receita",Dez!$G$5:$G$605,DRE!$D755)</f>
        <v>0</v>
      </c>
      <c r="Q755" s="63">
        <f t="shared" si="36"/>
        <v>0</v>
      </c>
    </row>
    <row r="756" spans="2:17" ht="28.5" customHeight="1" thickTop="1" thickBot="1" x14ac:dyDescent="0.3">
      <c r="B756" s="85">
        <v>753</v>
      </c>
      <c r="C756" s="46" t="str">
        <f>'PC Receitas'!J31</f>
        <v>4.3.27</v>
      </c>
      <c r="D756" s="47" t="str">
        <f>VLOOKUP(C756,'PC Receitas'!$J$4:$K$103,2,FALSE)</f>
        <v>-</v>
      </c>
      <c r="E756" s="63">
        <f>SUMIFS(Jan!$I$5:$I$605,Jan!$U$5:$U$605,"Receita",Jan!$G$5:$G$605,DRE!$D756)</f>
        <v>0</v>
      </c>
      <c r="F756" s="63">
        <f>SUMIFS(Fev!$I$5:$I$605,Fev!$U$5:$U$605,"Receita",Fev!$G$5:$G$605,DRE!$D756)</f>
        <v>0</v>
      </c>
      <c r="G756" s="63">
        <f>SUMIFS(Mar!$I$5:$I$605,Mar!$U$5:$U$605,"Receita",Mar!$G$5:$G$605,DRE!$D756)</f>
        <v>0</v>
      </c>
      <c r="H756" s="63">
        <f>SUMIFS(Abr!$I$5:$I$605,Abr!$U$5:$U$605,"Receita",Abr!$G$5:$G$605,DRE!$D756)</f>
        <v>0</v>
      </c>
      <c r="I756" s="63">
        <f>SUMIFS(Mai!$I$5:$I$605,Mai!$U$5:$U$605,"Receita",Mai!$G$5:$G$605,DRE!$D756)</f>
        <v>0</v>
      </c>
      <c r="J756" s="63">
        <f>SUMIFS(Jun!$I$5:$I$605,Jun!$U$5:$U$605,"Receita",Jun!$G$5:$G$605,DRE!$D756)</f>
        <v>0</v>
      </c>
      <c r="K756" s="63">
        <f>SUMIFS(Jul!$I$5:$I$605,Jul!$U$5:$U$605,"Receita",Jul!$G$5:$G$605,DRE!$D756)</f>
        <v>0</v>
      </c>
      <c r="L756" s="63">
        <f>SUMIFS(Ago!$I$5:$I$605,Ago!$U$5:$U$605,"Receita",Ago!$G$5:$G$605,DRE!$D756)</f>
        <v>0</v>
      </c>
      <c r="M756" s="63">
        <f>SUMIFS(Set!$I$5:$I$605,Set!$U$5:$U$605,"Receita",Set!$G$5:$G$605,DRE!$D756)</f>
        <v>0</v>
      </c>
      <c r="N756" s="63">
        <f>SUMIFS(Out!$I$5:$I$605,Out!$U$5:$U$605,"Receita",Out!$G$5:$G$605,DRE!$D756)</f>
        <v>0</v>
      </c>
      <c r="O756" s="63">
        <f>SUMIFS(Nov!$I$5:$I$605,Nov!$U$5:$U$605,"Receita",Nov!$G$5:$G$605,DRE!$D756)</f>
        <v>0</v>
      </c>
      <c r="P756" s="63">
        <f>SUMIFS(Dez!$I$5:$I$605,Dez!$U$5:$U$605,"Receita",Dez!$G$5:$G$605,DRE!$D756)</f>
        <v>0</v>
      </c>
      <c r="Q756" s="63">
        <f t="shared" si="36"/>
        <v>0</v>
      </c>
    </row>
    <row r="757" spans="2:17" ht="28.5" customHeight="1" thickTop="1" thickBot="1" x14ac:dyDescent="0.3">
      <c r="B757" s="85">
        <v>754</v>
      </c>
      <c r="C757" s="46" t="str">
        <f>'PC Receitas'!J32</f>
        <v>4.3.28</v>
      </c>
      <c r="D757" s="47" t="str">
        <f>VLOOKUP(C757,'PC Receitas'!$J$4:$K$103,2,FALSE)</f>
        <v>-</v>
      </c>
      <c r="E757" s="63">
        <f>SUMIFS(Jan!$I$5:$I$605,Jan!$U$5:$U$605,"Receita",Jan!$G$5:$G$605,DRE!$D757)</f>
        <v>0</v>
      </c>
      <c r="F757" s="63">
        <f>SUMIFS(Fev!$I$5:$I$605,Fev!$U$5:$U$605,"Receita",Fev!$G$5:$G$605,DRE!$D757)</f>
        <v>0</v>
      </c>
      <c r="G757" s="63">
        <f>SUMIFS(Mar!$I$5:$I$605,Mar!$U$5:$U$605,"Receita",Mar!$G$5:$G$605,DRE!$D757)</f>
        <v>0</v>
      </c>
      <c r="H757" s="63">
        <f>SUMIFS(Abr!$I$5:$I$605,Abr!$U$5:$U$605,"Receita",Abr!$G$5:$G$605,DRE!$D757)</f>
        <v>0</v>
      </c>
      <c r="I757" s="63">
        <f>SUMIFS(Mai!$I$5:$I$605,Mai!$U$5:$U$605,"Receita",Mai!$G$5:$G$605,DRE!$D757)</f>
        <v>0</v>
      </c>
      <c r="J757" s="63">
        <f>SUMIFS(Jun!$I$5:$I$605,Jun!$U$5:$U$605,"Receita",Jun!$G$5:$G$605,DRE!$D757)</f>
        <v>0</v>
      </c>
      <c r="K757" s="63">
        <f>SUMIFS(Jul!$I$5:$I$605,Jul!$U$5:$U$605,"Receita",Jul!$G$5:$G$605,DRE!$D757)</f>
        <v>0</v>
      </c>
      <c r="L757" s="63">
        <f>SUMIFS(Ago!$I$5:$I$605,Ago!$U$5:$U$605,"Receita",Ago!$G$5:$G$605,DRE!$D757)</f>
        <v>0</v>
      </c>
      <c r="M757" s="63">
        <f>SUMIFS(Set!$I$5:$I$605,Set!$U$5:$U$605,"Receita",Set!$G$5:$G$605,DRE!$D757)</f>
        <v>0</v>
      </c>
      <c r="N757" s="63">
        <f>SUMIFS(Out!$I$5:$I$605,Out!$U$5:$U$605,"Receita",Out!$G$5:$G$605,DRE!$D757)</f>
        <v>0</v>
      </c>
      <c r="O757" s="63">
        <f>SUMIFS(Nov!$I$5:$I$605,Nov!$U$5:$U$605,"Receita",Nov!$G$5:$G$605,DRE!$D757)</f>
        <v>0</v>
      </c>
      <c r="P757" s="63">
        <f>SUMIFS(Dez!$I$5:$I$605,Dez!$U$5:$U$605,"Receita",Dez!$G$5:$G$605,DRE!$D757)</f>
        <v>0</v>
      </c>
      <c r="Q757" s="63">
        <f t="shared" si="36"/>
        <v>0</v>
      </c>
    </row>
    <row r="758" spans="2:17" ht="28.5" customHeight="1" thickTop="1" thickBot="1" x14ac:dyDescent="0.3">
      <c r="B758" s="85">
        <v>755</v>
      </c>
      <c r="C758" s="46" t="str">
        <f>'PC Receitas'!J33</f>
        <v>4.3.29</v>
      </c>
      <c r="D758" s="47" t="str">
        <f>VLOOKUP(C758,'PC Receitas'!$J$4:$K$103,2,FALSE)</f>
        <v>-</v>
      </c>
      <c r="E758" s="63">
        <f>SUMIFS(Jan!$I$5:$I$605,Jan!$U$5:$U$605,"Receita",Jan!$G$5:$G$605,DRE!$D758)</f>
        <v>0</v>
      </c>
      <c r="F758" s="63">
        <f>SUMIFS(Fev!$I$5:$I$605,Fev!$U$5:$U$605,"Receita",Fev!$G$5:$G$605,DRE!$D758)</f>
        <v>0</v>
      </c>
      <c r="G758" s="63">
        <f>SUMIFS(Mar!$I$5:$I$605,Mar!$U$5:$U$605,"Receita",Mar!$G$5:$G$605,DRE!$D758)</f>
        <v>0</v>
      </c>
      <c r="H758" s="63">
        <f>SUMIFS(Abr!$I$5:$I$605,Abr!$U$5:$U$605,"Receita",Abr!$G$5:$G$605,DRE!$D758)</f>
        <v>0</v>
      </c>
      <c r="I758" s="63">
        <f>SUMIFS(Mai!$I$5:$I$605,Mai!$U$5:$U$605,"Receita",Mai!$G$5:$G$605,DRE!$D758)</f>
        <v>0</v>
      </c>
      <c r="J758" s="63">
        <f>SUMIFS(Jun!$I$5:$I$605,Jun!$U$5:$U$605,"Receita",Jun!$G$5:$G$605,DRE!$D758)</f>
        <v>0</v>
      </c>
      <c r="K758" s="63">
        <f>SUMIFS(Jul!$I$5:$I$605,Jul!$U$5:$U$605,"Receita",Jul!$G$5:$G$605,DRE!$D758)</f>
        <v>0</v>
      </c>
      <c r="L758" s="63">
        <f>SUMIFS(Ago!$I$5:$I$605,Ago!$U$5:$U$605,"Receita",Ago!$G$5:$G$605,DRE!$D758)</f>
        <v>0</v>
      </c>
      <c r="M758" s="63">
        <f>SUMIFS(Set!$I$5:$I$605,Set!$U$5:$U$605,"Receita",Set!$G$5:$G$605,DRE!$D758)</f>
        <v>0</v>
      </c>
      <c r="N758" s="63">
        <f>SUMIFS(Out!$I$5:$I$605,Out!$U$5:$U$605,"Receita",Out!$G$5:$G$605,DRE!$D758)</f>
        <v>0</v>
      </c>
      <c r="O758" s="63">
        <f>SUMIFS(Nov!$I$5:$I$605,Nov!$U$5:$U$605,"Receita",Nov!$G$5:$G$605,DRE!$D758)</f>
        <v>0</v>
      </c>
      <c r="P758" s="63">
        <f>SUMIFS(Dez!$I$5:$I$605,Dez!$U$5:$U$605,"Receita",Dez!$G$5:$G$605,DRE!$D758)</f>
        <v>0</v>
      </c>
      <c r="Q758" s="63">
        <f t="shared" si="36"/>
        <v>0</v>
      </c>
    </row>
    <row r="759" spans="2:17" ht="28.5" customHeight="1" thickTop="1" thickBot="1" x14ac:dyDescent="0.3">
      <c r="B759" s="85">
        <v>756</v>
      </c>
      <c r="C759" s="46" t="str">
        <f>'PC Receitas'!J34</f>
        <v>4.3.30</v>
      </c>
      <c r="D759" s="47" t="str">
        <f>VLOOKUP(C759,'PC Receitas'!$J$4:$K$103,2,FALSE)</f>
        <v>-</v>
      </c>
      <c r="E759" s="63">
        <f>SUMIFS(Jan!$I$5:$I$605,Jan!$U$5:$U$605,"Receita",Jan!$G$5:$G$605,DRE!$D759)</f>
        <v>0</v>
      </c>
      <c r="F759" s="63">
        <f>SUMIFS(Fev!$I$5:$I$605,Fev!$U$5:$U$605,"Receita",Fev!$G$5:$G$605,DRE!$D759)</f>
        <v>0</v>
      </c>
      <c r="G759" s="63">
        <f>SUMIFS(Mar!$I$5:$I$605,Mar!$U$5:$U$605,"Receita",Mar!$G$5:$G$605,DRE!$D759)</f>
        <v>0</v>
      </c>
      <c r="H759" s="63">
        <f>SUMIFS(Abr!$I$5:$I$605,Abr!$U$5:$U$605,"Receita",Abr!$G$5:$G$605,DRE!$D759)</f>
        <v>0</v>
      </c>
      <c r="I759" s="63">
        <f>SUMIFS(Mai!$I$5:$I$605,Mai!$U$5:$U$605,"Receita",Mai!$G$5:$G$605,DRE!$D759)</f>
        <v>0</v>
      </c>
      <c r="J759" s="63">
        <f>SUMIFS(Jun!$I$5:$I$605,Jun!$U$5:$U$605,"Receita",Jun!$G$5:$G$605,DRE!$D759)</f>
        <v>0</v>
      </c>
      <c r="K759" s="63">
        <f>SUMIFS(Jul!$I$5:$I$605,Jul!$U$5:$U$605,"Receita",Jul!$G$5:$G$605,DRE!$D759)</f>
        <v>0</v>
      </c>
      <c r="L759" s="63">
        <f>SUMIFS(Ago!$I$5:$I$605,Ago!$U$5:$U$605,"Receita",Ago!$G$5:$G$605,DRE!$D759)</f>
        <v>0</v>
      </c>
      <c r="M759" s="63">
        <f>SUMIFS(Set!$I$5:$I$605,Set!$U$5:$U$605,"Receita",Set!$G$5:$G$605,DRE!$D759)</f>
        <v>0</v>
      </c>
      <c r="N759" s="63">
        <f>SUMIFS(Out!$I$5:$I$605,Out!$U$5:$U$605,"Receita",Out!$G$5:$G$605,DRE!$D759)</f>
        <v>0</v>
      </c>
      <c r="O759" s="63">
        <f>SUMIFS(Nov!$I$5:$I$605,Nov!$U$5:$U$605,"Receita",Nov!$G$5:$G$605,DRE!$D759)</f>
        <v>0</v>
      </c>
      <c r="P759" s="63">
        <f>SUMIFS(Dez!$I$5:$I$605,Dez!$U$5:$U$605,"Receita",Dez!$G$5:$G$605,DRE!$D759)</f>
        <v>0</v>
      </c>
      <c r="Q759" s="63">
        <f t="shared" si="36"/>
        <v>0</v>
      </c>
    </row>
    <row r="760" spans="2:17" ht="28.5" customHeight="1" thickTop="1" thickBot="1" x14ac:dyDescent="0.3">
      <c r="B760" s="85">
        <v>757</v>
      </c>
      <c r="C760" s="46" t="str">
        <f>'PC Receitas'!J35</f>
        <v>4.3.31</v>
      </c>
      <c r="D760" s="47" t="str">
        <f>VLOOKUP(C760,'PC Receitas'!$J$4:$K$103,2,FALSE)</f>
        <v>-</v>
      </c>
      <c r="E760" s="63">
        <f>SUMIFS(Jan!$I$5:$I$605,Jan!$U$5:$U$605,"Receita",Jan!$G$5:$G$605,DRE!$D760)</f>
        <v>0</v>
      </c>
      <c r="F760" s="63">
        <f>SUMIFS(Fev!$I$5:$I$605,Fev!$U$5:$U$605,"Receita",Fev!$G$5:$G$605,DRE!$D760)</f>
        <v>0</v>
      </c>
      <c r="G760" s="63">
        <f>SUMIFS(Mar!$I$5:$I$605,Mar!$U$5:$U$605,"Receita",Mar!$G$5:$G$605,DRE!$D760)</f>
        <v>0</v>
      </c>
      <c r="H760" s="63">
        <f>SUMIFS(Abr!$I$5:$I$605,Abr!$U$5:$U$605,"Receita",Abr!$G$5:$G$605,DRE!$D760)</f>
        <v>0</v>
      </c>
      <c r="I760" s="63">
        <f>SUMIFS(Mai!$I$5:$I$605,Mai!$U$5:$U$605,"Receita",Mai!$G$5:$G$605,DRE!$D760)</f>
        <v>0</v>
      </c>
      <c r="J760" s="63">
        <f>SUMIFS(Jun!$I$5:$I$605,Jun!$U$5:$U$605,"Receita",Jun!$G$5:$G$605,DRE!$D760)</f>
        <v>0</v>
      </c>
      <c r="K760" s="63">
        <f>SUMIFS(Jul!$I$5:$I$605,Jul!$U$5:$U$605,"Receita",Jul!$G$5:$G$605,DRE!$D760)</f>
        <v>0</v>
      </c>
      <c r="L760" s="63">
        <f>SUMIFS(Ago!$I$5:$I$605,Ago!$U$5:$U$605,"Receita",Ago!$G$5:$G$605,DRE!$D760)</f>
        <v>0</v>
      </c>
      <c r="M760" s="63">
        <f>SUMIFS(Set!$I$5:$I$605,Set!$U$5:$U$605,"Receita",Set!$G$5:$G$605,DRE!$D760)</f>
        <v>0</v>
      </c>
      <c r="N760" s="63">
        <f>SUMIFS(Out!$I$5:$I$605,Out!$U$5:$U$605,"Receita",Out!$G$5:$G$605,DRE!$D760)</f>
        <v>0</v>
      </c>
      <c r="O760" s="63">
        <f>SUMIFS(Nov!$I$5:$I$605,Nov!$U$5:$U$605,"Receita",Nov!$G$5:$G$605,DRE!$D760)</f>
        <v>0</v>
      </c>
      <c r="P760" s="63">
        <f>SUMIFS(Dez!$I$5:$I$605,Dez!$U$5:$U$605,"Receita",Dez!$G$5:$G$605,DRE!$D760)</f>
        <v>0</v>
      </c>
      <c r="Q760" s="63">
        <f t="shared" si="36"/>
        <v>0</v>
      </c>
    </row>
    <row r="761" spans="2:17" ht="28.5" customHeight="1" thickTop="1" thickBot="1" x14ac:dyDescent="0.3">
      <c r="B761" s="85">
        <v>758</v>
      </c>
      <c r="C761" s="46" t="str">
        <f>'PC Receitas'!J36</f>
        <v>4.3.32</v>
      </c>
      <c r="D761" s="47" t="str">
        <f>VLOOKUP(C761,'PC Receitas'!$J$4:$K$103,2,FALSE)</f>
        <v>-</v>
      </c>
      <c r="E761" s="63">
        <f>SUMIFS(Jan!$I$5:$I$605,Jan!$U$5:$U$605,"Receita",Jan!$G$5:$G$605,DRE!$D761)</f>
        <v>0</v>
      </c>
      <c r="F761" s="63">
        <f>SUMIFS(Fev!$I$5:$I$605,Fev!$U$5:$U$605,"Receita",Fev!$G$5:$G$605,DRE!$D761)</f>
        <v>0</v>
      </c>
      <c r="G761" s="63">
        <f>SUMIFS(Mar!$I$5:$I$605,Mar!$U$5:$U$605,"Receita",Mar!$G$5:$G$605,DRE!$D761)</f>
        <v>0</v>
      </c>
      <c r="H761" s="63">
        <f>SUMIFS(Abr!$I$5:$I$605,Abr!$U$5:$U$605,"Receita",Abr!$G$5:$G$605,DRE!$D761)</f>
        <v>0</v>
      </c>
      <c r="I761" s="63">
        <f>SUMIFS(Mai!$I$5:$I$605,Mai!$U$5:$U$605,"Receita",Mai!$G$5:$G$605,DRE!$D761)</f>
        <v>0</v>
      </c>
      <c r="J761" s="63">
        <f>SUMIFS(Jun!$I$5:$I$605,Jun!$U$5:$U$605,"Receita",Jun!$G$5:$G$605,DRE!$D761)</f>
        <v>0</v>
      </c>
      <c r="K761" s="63">
        <f>SUMIFS(Jul!$I$5:$I$605,Jul!$U$5:$U$605,"Receita",Jul!$G$5:$G$605,DRE!$D761)</f>
        <v>0</v>
      </c>
      <c r="L761" s="63">
        <f>SUMIFS(Ago!$I$5:$I$605,Ago!$U$5:$U$605,"Receita",Ago!$G$5:$G$605,DRE!$D761)</f>
        <v>0</v>
      </c>
      <c r="M761" s="63">
        <f>SUMIFS(Set!$I$5:$I$605,Set!$U$5:$U$605,"Receita",Set!$G$5:$G$605,DRE!$D761)</f>
        <v>0</v>
      </c>
      <c r="N761" s="63">
        <f>SUMIFS(Out!$I$5:$I$605,Out!$U$5:$U$605,"Receita",Out!$G$5:$G$605,DRE!$D761)</f>
        <v>0</v>
      </c>
      <c r="O761" s="63">
        <f>SUMIFS(Nov!$I$5:$I$605,Nov!$U$5:$U$605,"Receita",Nov!$G$5:$G$605,DRE!$D761)</f>
        <v>0</v>
      </c>
      <c r="P761" s="63">
        <f>SUMIFS(Dez!$I$5:$I$605,Dez!$U$5:$U$605,"Receita",Dez!$G$5:$G$605,DRE!$D761)</f>
        <v>0</v>
      </c>
      <c r="Q761" s="63">
        <f t="shared" si="36"/>
        <v>0</v>
      </c>
    </row>
    <row r="762" spans="2:17" ht="28.5" customHeight="1" thickTop="1" thickBot="1" x14ac:dyDescent="0.3">
      <c r="B762" s="85">
        <v>759</v>
      </c>
      <c r="C762" s="46" t="str">
        <f>'PC Receitas'!J37</f>
        <v>4.3.33</v>
      </c>
      <c r="D762" s="47" t="str">
        <f>VLOOKUP(C762,'PC Receitas'!$J$4:$K$103,2,FALSE)</f>
        <v>-</v>
      </c>
      <c r="E762" s="63">
        <f>SUMIFS(Jan!$I$5:$I$605,Jan!$U$5:$U$605,"Receita",Jan!$G$5:$G$605,DRE!$D762)</f>
        <v>0</v>
      </c>
      <c r="F762" s="63">
        <f>SUMIFS(Fev!$I$5:$I$605,Fev!$U$5:$U$605,"Receita",Fev!$G$5:$G$605,DRE!$D762)</f>
        <v>0</v>
      </c>
      <c r="G762" s="63">
        <f>SUMIFS(Mar!$I$5:$I$605,Mar!$U$5:$U$605,"Receita",Mar!$G$5:$G$605,DRE!$D762)</f>
        <v>0</v>
      </c>
      <c r="H762" s="63">
        <f>SUMIFS(Abr!$I$5:$I$605,Abr!$U$5:$U$605,"Receita",Abr!$G$5:$G$605,DRE!$D762)</f>
        <v>0</v>
      </c>
      <c r="I762" s="63">
        <f>SUMIFS(Mai!$I$5:$I$605,Mai!$U$5:$U$605,"Receita",Mai!$G$5:$G$605,DRE!$D762)</f>
        <v>0</v>
      </c>
      <c r="J762" s="63">
        <f>SUMIFS(Jun!$I$5:$I$605,Jun!$U$5:$U$605,"Receita",Jun!$G$5:$G$605,DRE!$D762)</f>
        <v>0</v>
      </c>
      <c r="K762" s="63">
        <f>SUMIFS(Jul!$I$5:$I$605,Jul!$U$5:$U$605,"Receita",Jul!$G$5:$G$605,DRE!$D762)</f>
        <v>0</v>
      </c>
      <c r="L762" s="63">
        <f>SUMIFS(Ago!$I$5:$I$605,Ago!$U$5:$U$605,"Receita",Ago!$G$5:$G$605,DRE!$D762)</f>
        <v>0</v>
      </c>
      <c r="M762" s="63">
        <f>SUMIFS(Set!$I$5:$I$605,Set!$U$5:$U$605,"Receita",Set!$G$5:$G$605,DRE!$D762)</f>
        <v>0</v>
      </c>
      <c r="N762" s="63">
        <f>SUMIFS(Out!$I$5:$I$605,Out!$U$5:$U$605,"Receita",Out!$G$5:$G$605,DRE!$D762)</f>
        <v>0</v>
      </c>
      <c r="O762" s="63">
        <f>SUMIFS(Nov!$I$5:$I$605,Nov!$U$5:$U$605,"Receita",Nov!$G$5:$G$605,DRE!$D762)</f>
        <v>0</v>
      </c>
      <c r="P762" s="63">
        <f>SUMIFS(Dez!$I$5:$I$605,Dez!$U$5:$U$605,"Receita",Dez!$G$5:$G$605,DRE!$D762)</f>
        <v>0</v>
      </c>
      <c r="Q762" s="63">
        <f t="shared" si="36"/>
        <v>0</v>
      </c>
    </row>
    <row r="763" spans="2:17" ht="28.5" customHeight="1" thickTop="1" thickBot="1" x14ac:dyDescent="0.3">
      <c r="B763" s="85">
        <v>760</v>
      </c>
      <c r="C763" s="46" t="str">
        <f>'PC Receitas'!J38</f>
        <v>4.3.34</v>
      </c>
      <c r="D763" s="47" t="str">
        <f>VLOOKUP(C763,'PC Receitas'!$J$4:$K$103,2,FALSE)</f>
        <v>-</v>
      </c>
      <c r="E763" s="63">
        <f>SUMIFS(Jan!$I$5:$I$605,Jan!$U$5:$U$605,"Receita",Jan!$G$5:$G$605,DRE!$D763)</f>
        <v>0</v>
      </c>
      <c r="F763" s="63">
        <f>SUMIFS(Fev!$I$5:$I$605,Fev!$U$5:$U$605,"Receita",Fev!$G$5:$G$605,DRE!$D763)</f>
        <v>0</v>
      </c>
      <c r="G763" s="63">
        <f>SUMIFS(Mar!$I$5:$I$605,Mar!$U$5:$U$605,"Receita",Mar!$G$5:$G$605,DRE!$D763)</f>
        <v>0</v>
      </c>
      <c r="H763" s="63">
        <f>SUMIFS(Abr!$I$5:$I$605,Abr!$U$5:$U$605,"Receita",Abr!$G$5:$G$605,DRE!$D763)</f>
        <v>0</v>
      </c>
      <c r="I763" s="63">
        <f>SUMIFS(Mai!$I$5:$I$605,Mai!$U$5:$U$605,"Receita",Mai!$G$5:$G$605,DRE!$D763)</f>
        <v>0</v>
      </c>
      <c r="J763" s="63">
        <f>SUMIFS(Jun!$I$5:$I$605,Jun!$U$5:$U$605,"Receita",Jun!$G$5:$G$605,DRE!$D763)</f>
        <v>0</v>
      </c>
      <c r="K763" s="63">
        <f>SUMIFS(Jul!$I$5:$I$605,Jul!$U$5:$U$605,"Receita",Jul!$G$5:$G$605,DRE!$D763)</f>
        <v>0</v>
      </c>
      <c r="L763" s="63">
        <f>SUMIFS(Ago!$I$5:$I$605,Ago!$U$5:$U$605,"Receita",Ago!$G$5:$G$605,DRE!$D763)</f>
        <v>0</v>
      </c>
      <c r="M763" s="63">
        <f>SUMIFS(Set!$I$5:$I$605,Set!$U$5:$U$605,"Receita",Set!$G$5:$G$605,DRE!$D763)</f>
        <v>0</v>
      </c>
      <c r="N763" s="63">
        <f>SUMIFS(Out!$I$5:$I$605,Out!$U$5:$U$605,"Receita",Out!$G$5:$G$605,DRE!$D763)</f>
        <v>0</v>
      </c>
      <c r="O763" s="63">
        <f>SUMIFS(Nov!$I$5:$I$605,Nov!$U$5:$U$605,"Receita",Nov!$G$5:$G$605,DRE!$D763)</f>
        <v>0</v>
      </c>
      <c r="P763" s="63">
        <f>SUMIFS(Dez!$I$5:$I$605,Dez!$U$5:$U$605,"Receita",Dez!$G$5:$G$605,DRE!$D763)</f>
        <v>0</v>
      </c>
      <c r="Q763" s="63">
        <f t="shared" si="36"/>
        <v>0</v>
      </c>
    </row>
    <row r="764" spans="2:17" ht="28.5" customHeight="1" thickTop="1" thickBot="1" x14ac:dyDescent="0.3">
      <c r="B764" s="85">
        <v>761</v>
      </c>
      <c r="C764" s="46" t="str">
        <f>'PC Receitas'!J39</f>
        <v>4.3.35</v>
      </c>
      <c r="D764" s="47" t="str">
        <f>VLOOKUP(C764,'PC Receitas'!$J$4:$K$103,2,FALSE)</f>
        <v>-</v>
      </c>
      <c r="E764" s="63">
        <f>SUMIFS(Jan!$I$5:$I$605,Jan!$U$5:$U$605,"Receita",Jan!$G$5:$G$605,DRE!$D764)</f>
        <v>0</v>
      </c>
      <c r="F764" s="63">
        <f>SUMIFS(Fev!$I$5:$I$605,Fev!$U$5:$U$605,"Receita",Fev!$G$5:$G$605,DRE!$D764)</f>
        <v>0</v>
      </c>
      <c r="G764" s="63">
        <f>SUMIFS(Mar!$I$5:$I$605,Mar!$U$5:$U$605,"Receita",Mar!$G$5:$G$605,DRE!$D764)</f>
        <v>0</v>
      </c>
      <c r="H764" s="63">
        <f>SUMIFS(Abr!$I$5:$I$605,Abr!$U$5:$U$605,"Receita",Abr!$G$5:$G$605,DRE!$D764)</f>
        <v>0</v>
      </c>
      <c r="I764" s="63">
        <f>SUMIFS(Mai!$I$5:$I$605,Mai!$U$5:$U$605,"Receita",Mai!$G$5:$G$605,DRE!$D764)</f>
        <v>0</v>
      </c>
      <c r="J764" s="63">
        <f>SUMIFS(Jun!$I$5:$I$605,Jun!$U$5:$U$605,"Receita",Jun!$G$5:$G$605,DRE!$D764)</f>
        <v>0</v>
      </c>
      <c r="K764" s="63">
        <f>SUMIFS(Jul!$I$5:$I$605,Jul!$U$5:$U$605,"Receita",Jul!$G$5:$G$605,DRE!$D764)</f>
        <v>0</v>
      </c>
      <c r="L764" s="63">
        <f>SUMIFS(Ago!$I$5:$I$605,Ago!$U$5:$U$605,"Receita",Ago!$G$5:$G$605,DRE!$D764)</f>
        <v>0</v>
      </c>
      <c r="M764" s="63">
        <f>SUMIFS(Set!$I$5:$I$605,Set!$U$5:$U$605,"Receita",Set!$G$5:$G$605,DRE!$D764)</f>
        <v>0</v>
      </c>
      <c r="N764" s="63">
        <f>SUMIFS(Out!$I$5:$I$605,Out!$U$5:$U$605,"Receita",Out!$G$5:$G$605,DRE!$D764)</f>
        <v>0</v>
      </c>
      <c r="O764" s="63">
        <f>SUMIFS(Nov!$I$5:$I$605,Nov!$U$5:$U$605,"Receita",Nov!$G$5:$G$605,DRE!$D764)</f>
        <v>0</v>
      </c>
      <c r="P764" s="63">
        <f>SUMIFS(Dez!$I$5:$I$605,Dez!$U$5:$U$605,"Receita",Dez!$G$5:$G$605,DRE!$D764)</f>
        <v>0</v>
      </c>
      <c r="Q764" s="63">
        <f t="shared" si="36"/>
        <v>0</v>
      </c>
    </row>
    <row r="765" spans="2:17" ht="28.5" customHeight="1" thickTop="1" thickBot="1" x14ac:dyDescent="0.3">
      <c r="B765" s="85">
        <v>762</v>
      </c>
      <c r="C765" s="46" t="str">
        <f>'PC Receitas'!J40</f>
        <v>4.3.36</v>
      </c>
      <c r="D765" s="47" t="str">
        <f>VLOOKUP(C765,'PC Receitas'!$J$4:$K$103,2,FALSE)</f>
        <v>-</v>
      </c>
      <c r="E765" s="63">
        <f>SUMIFS(Jan!$I$5:$I$605,Jan!$U$5:$U$605,"Receita",Jan!$G$5:$G$605,DRE!$D765)</f>
        <v>0</v>
      </c>
      <c r="F765" s="63">
        <f>SUMIFS(Fev!$I$5:$I$605,Fev!$U$5:$U$605,"Receita",Fev!$G$5:$G$605,DRE!$D765)</f>
        <v>0</v>
      </c>
      <c r="G765" s="63">
        <f>SUMIFS(Mar!$I$5:$I$605,Mar!$U$5:$U$605,"Receita",Mar!$G$5:$G$605,DRE!$D765)</f>
        <v>0</v>
      </c>
      <c r="H765" s="63">
        <f>SUMIFS(Abr!$I$5:$I$605,Abr!$U$5:$U$605,"Receita",Abr!$G$5:$G$605,DRE!$D765)</f>
        <v>0</v>
      </c>
      <c r="I765" s="63">
        <f>SUMIFS(Mai!$I$5:$I$605,Mai!$U$5:$U$605,"Receita",Mai!$G$5:$G$605,DRE!$D765)</f>
        <v>0</v>
      </c>
      <c r="J765" s="63">
        <f>SUMIFS(Jun!$I$5:$I$605,Jun!$U$5:$U$605,"Receita",Jun!$G$5:$G$605,DRE!$D765)</f>
        <v>0</v>
      </c>
      <c r="K765" s="63">
        <f>SUMIFS(Jul!$I$5:$I$605,Jul!$U$5:$U$605,"Receita",Jul!$G$5:$G$605,DRE!$D765)</f>
        <v>0</v>
      </c>
      <c r="L765" s="63">
        <f>SUMIFS(Ago!$I$5:$I$605,Ago!$U$5:$U$605,"Receita",Ago!$G$5:$G$605,DRE!$D765)</f>
        <v>0</v>
      </c>
      <c r="M765" s="63">
        <f>SUMIFS(Set!$I$5:$I$605,Set!$U$5:$U$605,"Receita",Set!$G$5:$G$605,DRE!$D765)</f>
        <v>0</v>
      </c>
      <c r="N765" s="63">
        <f>SUMIFS(Out!$I$5:$I$605,Out!$U$5:$U$605,"Receita",Out!$G$5:$G$605,DRE!$D765)</f>
        <v>0</v>
      </c>
      <c r="O765" s="63">
        <f>SUMIFS(Nov!$I$5:$I$605,Nov!$U$5:$U$605,"Receita",Nov!$G$5:$G$605,DRE!$D765)</f>
        <v>0</v>
      </c>
      <c r="P765" s="63">
        <f>SUMIFS(Dez!$I$5:$I$605,Dez!$U$5:$U$605,"Receita",Dez!$G$5:$G$605,DRE!$D765)</f>
        <v>0</v>
      </c>
      <c r="Q765" s="63">
        <f t="shared" si="36"/>
        <v>0</v>
      </c>
    </row>
    <row r="766" spans="2:17" ht="28.5" customHeight="1" thickTop="1" thickBot="1" x14ac:dyDescent="0.3">
      <c r="B766" s="85">
        <v>763</v>
      </c>
      <c r="C766" s="46" t="str">
        <f>'PC Receitas'!J41</f>
        <v>4.3.37</v>
      </c>
      <c r="D766" s="47" t="str">
        <f>VLOOKUP(C766,'PC Receitas'!$J$4:$K$103,2,FALSE)</f>
        <v>-</v>
      </c>
      <c r="E766" s="63">
        <f>SUMIFS(Jan!$I$5:$I$605,Jan!$U$5:$U$605,"Receita",Jan!$G$5:$G$605,DRE!$D766)</f>
        <v>0</v>
      </c>
      <c r="F766" s="63">
        <f>SUMIFS(Fev!$I$5:$I$605,Fev!$U$5:$U$605,"Receita",Fev!$G$5:$G$605,DRE!$D766)</f>
        <v>0</v>
      </c>
      <c r="G766" s="63">
        <f>SUMIFS(Mar!$I$5:$I$605,Mar!$U$5:$U$605,"Receita",Mar!$G$5:$G$605,DRE!$D766)</f>
        <v>0</v>
      </c>
      <c r="H766" s="63">
        <f>SUMIFS(Abr!$I$5:$I$605,Abr!$U$5:$U$605,"Receita",Abr!$G$5:$G$605,DRE!$D766)</f>
        <v>0</v>
      </c>
      <c r="I766" s="63">
        <f>SUMIFS(Mai!$I$5:$I$605,Mai!$U$5:$U$605,"Receita",Mai!$G$5:$G$605,DRE!$D766)</f>
        <v>0</v>
      </c>
      <c r="J766" s="63">
        <f>SUMIFS(Jun!$I$5:$I$605,Jun!$U$5:$U$605,"Receita",Jun!$G$5:$G$605,DRE!$D766)</f>
        <v>0</v>
      </c>
      <c r="K766" s="63">
        <f>SUMIFS(Jul!$I$5:$I$605,Jul!$U$5:$U$605,"Receita",Jul!$G$5:$G$605,DRE!$D766)</f>
        <v>0</v>
      </c>
      <c r="L766" s="63">
        <f>SUMIFS(Ago!$I$5:$I$605,Ago!$U$5:$U$605,"Receita",Ago!$G$5:$G$605,DRE!$D766)</f>
        <v>0</v>
      </c>
      <c r="M766" s="63">
        <f>SUMIFS(Set!$I$5:$I$605,Set!$U$5:$U$605,"Receita",Set!$G$5:$G$605,DRE!$D766)</f>
        <v>0</v>
      </c>
      <c r="N766" s="63">
        <f>SUMIFS(Out!$I$5:$I$605,Out!$U$5:$U$605,"Receita",Out!$G$5:$G$605,DRE!$D766)</f>
        <v>0</v>
      </c>
      <c r="O766" s="63">
        <f>SUMIFS(Nov!$I$5:$I$605,Nov!$U$5:$U$605,"Receita",Nov!$G$5:$G$605,DRE!$D766)</f>
        <v>0</v>
      </c>
      <c r="P766" s="63">
        <f>SUMIFS(Dez!$I$5:$I$605,Dez!$U$5:$U$605,"Receita",Dez!$G$5:$G$605,DRE!$D766)</f>
        <v>0</v>
      </c>
      <c r="Q766" s="63">
        <f t="shared" si="36"/>
        <v>0</v>
      </c>
    </row>
    <row r="767" spans="2:17" ht="28.5" customHeight="1" thickTop="1" thickBot="1" x14ac:dyDescent="0.3">
      <c r="B767" s="85">
        <v>764</v>
      </c>
      <c r="C767" s="46" t="str">
        <f>'PC Receitas'!J42</f>
        <v>4.3.38</v>
      </c>
      <c r="D767" s="47" t="str">
        <f>VLOOKUP(C767,'PC Receitas'!$J$4:$K$103,2,FALSE)</f>
        <v>-</v>
      </c>
      <c r="E767" s="63">
        <f>SUMIFS(Jan!$I$5:$I$605,Jan!$U$5:$U$605,"Receita",Jan!$G$5:$G$605,DRE!$D767)</f>
        <v>0</v>
      </c>
      <c r="F767" s="63">
        <f>SUMIFS(Fev!$I$5:$I$605,Fev!$U$5:$U$605,"Receita",Fev!$G$5:$G$605,DRE!$D767)</f>
        <v>0</v>
      </c>
      <c r="G767" s="63">
        <f>SUMIFS(Mar!$I$5:$I$605,Mar!$U$5:$U$605,"Receita",Mar!$G$5:$G$605,DRE!$D767)</f>
        <v>0</v>
      </c>
      <c r="H767" s="63">
        <f>SUMIFS(Abr!$I$5:$I$605,Abr!$U$5:$U$605,"Receita",Abr!$G$5:$G$605,DRE!$D767)</f>
        <v>0</v>
      </c>
      <c r="I767" s="63">
        <f>SUMIFS(Mai!$I$5:$I$605,Mai!$U$5:$U$605,"Receita",Mai!$G$5:$G$605,DRE!$D767)</f>
        <v>0</v>
      </c>
      <c r="J767" s="63">
        <f>SUMIFS(Jun!$I$5:$I$605,Jun!$U$5:$U$605,"Receita",Jun!$G$5:$G$605,DRE!$D767)</f>
        <v>0</v>
      </c>
      <c r="K767" s="63">
        <f>SUMIFS(Jul!$I$5:$I$605,Jul!$U$5:$U$605,"Receita",Jul!$G$5:$G$605,DRE!$D767)</f>
        <v>0</v>
      </c>
      <c r="L767" s="63">
        <f>SUMIFS(Ago!$I$5:$I$605,Ago!$U$5:$U$605,"Receita",Ago!$G$5:$G$605,DRE!$D767)</f>
        <v>0</v>
      </c>
      <c r="M767" s="63">
        <f>SUMIFS(Set!$I$5:$I$605,Set!$U$5:$U$605,"Receita",Set!$G$5:$G$605,DRE!$D767)</f>
        <v>0</v>
      </c>
      <c r="N767" s="63">
        <f>SUMIFS(Out!$I$5:$I$605,Out!$U$5:$U$605,"Receita",Out!$G$5:$G$605,DRE!$D767)</f>
        <v>0</v>
      </c>
      <c r="O767" s="63">
        <f>SUMIFS(Nov!$I$5:$I$605,Nov!$U$5:$U$605,"Receita",Nov!$G$5:$G$605,DRE!$D767)</f>
        <v>0</v>
      </c>
      <c r="P767" s="63">
        <f>SUMIFS(Dez!$I$5:$I$605,Dez!$U$5:$U$605,"Receita",Dez!$G$5:$G$605,DRE!$D767)</f>
        <v>0</v>
      </c>
      <c r="Q767" s="63">
        <f t="shared" si="36"/>
        <v>0</v>
      </c>
    </row>
    <row r="768" spans="2:17" ht="28.5" customHeight="1" thickTop="1" thickBot="1" x14ac:dyDescent="0.3">
      <c r="B768" s="85">
        <v>765</v>
      </c>
      <c r="C768" s="46" t="str">
        <f>'PC Receitas'!J43</f>
        <v>4.3.39</v>
      </c>
      <c r="D768" s="47" t="str">
        <f>VLOOKUP(C768,'PC Receitas'!$J$4:$K$103,2,FALSE)</f>
        <v>-</v>
      </c>
      <c r="E768" s="63">
        <f>SUMIFS(Jan!$I$5:$I$605,Jan!$U$5:$U$605,"Receita",Jan!$G$5:$G$605,DRE!$D768)</f>
        <v>0</v>
      </c>
      <c r="F768" s="63">
        <f>SUMIFS(Fev!$I$5:$I$605,Fev!$U$5:$U$605,"Receita",Fev!$G$5:$G$605,DRE!$D768)</f>
        <v>0</v>
      </c>
      <c r="G768" s="63">
        <f>SUMIFS(Mar!$I$5:$I$605,Mar!$U$5:$U$605,"Receita",Mar!$G$5:$G$605,DRE!$D768)</f>
        <v>0</v>
      </c>
      <c r="H768" s="63">
        <f>SUMIFS(Abr!$I$5:$I$605,Abr!$U$5:$U$605,"Receita",Abr!$G$5:$G$605,DRE!$D768)</f>
        <v>0</v>
      </c>
      <c r="I768" s="63">
        <f>SUMIFS(Mai!$I$5:$I$605,Mai!$U$5:$U$605,"Receita",Mai!$G$5:$G$605,DRE!$D768)</f>
        <v>0</v>
      </c>
      <c r="J768" s="63">
        <f>SUMIFS(Jun!$I$5:$I$605,Jun!$U$5:$U$605,"Receita",Jun!$G$5:$G$605,DRE!$D768)</f>
        <v>0</v>
      </c>
      <c r="K768" s="63">
        <f>SUMIFS(Jul!$I$5:$I$605,Jul!$U$5:$U$605,"Receita",Jul!$G$5:$G$605,DRE!$D768)</f>
        <v>0</v>
      </c>
      <c r="L768" s="63">
        <f>SUMIFS(Ago!$I$5:$I$605,Ago!$U$5:$U$605,"Receita",Ago!$G$5:$G$605,DRE!$D768)</f>
        <v>0</v>
      </c>
      <c r="M768" s="63">
        <f>SUMIFS(Set!$I$5:$I$605,Set!$U$5:$U$605,"Receita",Set!$G$5:$G$605,DRE!$D768)</f>
        <v>0</v>
      </c>
      <c r="N768" s="63">
        <f>SUMIFS(Out!$I$5:$I$605,Out!$U$5:$U$605,"Receita",Out!$G$5:$G$605,DRE!$D768)</f>
        <v>0</v>
      </c>
      <c r="O768" s="63">
        <f>SUMIFS(Nov!$I$5:$I$605,Nov!$U$5:$U$605,"Receita",Nov!$G$5:$G$605,DRE!$D768)</f>
        <v>0</v>
      </c>
      <c r="P768" s="63">
        <f>SUMIFS(Dez!$I$5:$I$605,Dez!$U$5:$U$605,"Receita",Dez!$G$5:$G$605,DRE!$D768)</f>
        <v>0</v>
      </c>
      <c r="Q768" s="63">
        <f t="shared" si="36"/>
        <v>0</v>
      </c>
    </row>
    <row r="769" spans="2:17" ht="28.5" customHeight="1" thickTop="1" thickBot="1" x14ac:dyDescent="0.3">
      <c r="B769" s="85">
        <v>766</v>
      </c>
      <c r="C769" s="46" t="str">
        <f>'PC Receitas'!J44</f>
        <v>4.3.40</v>
      </c>
      <c r="D769" s="47" t="str">
        <f>VLOOKUP(C769,'PC Receitas'!$J$4:$K$103,2,FALSE)</f>
        <v>-</v>
      </c>
      <c r="E769" s="63">
        <f>SUMIFS(Jan!$I$5:$I$605,Jan!$U$5:$U$605,"Receita",Jan!$G$5:$G$605,DRE!$D769)</f>
        <v>0</v>
      </c>
      <c r="F769" s="63">
        <f>SUMIFS(Fev!$I$5:$I$605,Fev!$U$5:$U$605,"Receita",Fev!$G$5:$G$605,DRE!$D769)</f>
        <v>0</v>
      </c>
      <c r="G769" s="63">
        <f>SUMIFS(Mar!$I$5:$I$605,Mar!$U$5:$U$605,"Receita",Mar!$G$5:$G$605,DRE!$D769)</f>
        <v>0</v>
      </c>
      <c r="H769" s="63">
        <f>SUMIFS(Abr!$I$5:$I$605,Abr!$U$5:$U$605,"Receita",Abr!$G$5:$G$605,DRE!$D769)</f>
        <v>0</v>
      </c>
      <c r="I769" s="63">
        <f>SUMIFS(Mai!$I$5:$I$605,Mai!$U$5:$U$605,"Receita",Mai!$G$5:$G$605,DRE!$D769)</f>
        <v>0</v>
      </c>
      <c r="J769" s="63">
        <f>SUMIFS(Jun!$I$5:$I$605,Jun!$U$5:$U$605,"Receita",Jun!$G$5:$G$605,DRE!$D769)</f>
        <v>0</v>
      </c>
      <c r="K769" s="63">
        <f>SUMIFS(Jul!$I$5:$I$605,Jul!$U$5:$U$605,"Receita",Jul!$G$5:$G$605,DRE!$D769)</f>
        <v>0</v>
      </c>
      <c r="L769" s="63">
        <f>SUMIFS(Ago!$I$5:$I$605,Ago!$U$5:$U$605,"Receita",Ago!$G$5:$G$605,DRE!$D769)</f>
        <v>0</v>
      </c>
      <c r="M769" s="63">
        <f>SUMIFS(Set!$I$5:$I$605,Set!$U$5:$U$605,"Receita",Set!$G$5:$G$605,DRE!$D769)</f>
        <v>0</v>
      </c>
      <c r="N769" s="63">
        <f>SUMIFS(Out!$I$5:$I$605,Out!$U$5:$U$605,"Receita",Out!$G$5:$G$605,DRE!$D769)</f>
        <v>0</v>
      </c>
      <c r="O769" s="63">
        <f>SUMIFS(Nov!$I$5:$I$605,Nov!$U$5:$U$605,"Receita",Nov!$G$5:$G$605,DRE!$D769)</f>
        <v>0</v>
      </c>
      <c r="P769" s="63">
        <f>SUMIFS(Dez!$I$5:$I$605,Dez!$U$5:$U$605,"Receita",Dez!$G$5:$G$605,DRE!$D769)</f>
        <v>0</v>
      </c>
      <c r="Q769" s="63">
        <f t="shared" si="36"/>
        <v>0</v>
      </c>
    </row>
    <row r="770" spans="2:17" ht="28.5" customHeight="1" thickTop="1" thickBot="1" x14ac:dyDescent="0.3">
      <c r="B770" s="85">
        <v>767</v>
      </c>
      <c r="C770" s="46" t="str">
        <f>'PC Receitas'!J45</f>
        <v>4.3.41</v>
      </c>
      <c r="D770" s="47" t="str">
        <f>VLOOKUP(C770,'PC Receitas'!$J$4:$K$103,2,FALSE)</f>
        <v>-</v>
      </c>
      <c r="E770" s="63">
        <f>SUMIFS(Jan!$I$5:$I$605,Jan!$U$5:$U$605,"Receita",Jan!$G$5:$G$605,DRE!$D770)</f>
        <v>0</v>
      </c>
      <c r="F770" s="63">
        <f>SUMIFS(Fev!$I$5:$I$605,Fev!$U$5:$U$605,"Receita",Fev!$G$5:$G$605,DRE!$D770)</f>
        <v>0</v>
      </c>
      <c r="G770" s="63">
        <f>SUMIFS(Mar!$I$5:$I$605,Mar!$U$5:$U$605,"Receita",Mar!$G$5:$G$605,DRE!$D770)</f>
        <v>0</v>
      </c>
      <c r="H770" s="63">
        <f>SUMIFS(Abr!$I$5:$I$605,Abr!$U$5:$U$605,"Receita",Abr!$G$5:$G$605,DRE!$D770)</f>
        <v>0</v>
      </c>
      <c r="I770" s="63">
        <f>SUMIFS(Mai!$I$5:$I$605,Mai!$U$5:$U$605,"Receita",Mai!$G$5:$G$605,DRE!$D770)</f>
        <v>0</v>
      </c>
      <c r="J770" s="63">
        <f>SUMIFS(Jun!$I$5:$I$605,Jun!$U$5:$U$605,"Receita",Jun!$G$5:$G$605,DRE!$D770)</f>
        <v>0</v>
      </c>
      <c r="K770" s="63">
        <f>SUMIFS(Jul!$I$5:$I$605,Jul!$U$5:$U$605,"Receita",Jul!$G$5:$G$605,DRE!$D770)</f>
        <v>0</v>
      </c>
      <c r="L770" s="63">
        <f>SUMIFS(Ago!$I$5:$I$605,Ago!$U$5:$U$605,"Receita",Ago!$G$5:$G$605,DRE!$D770)</f>
        <v>0</v>
      </c>
      <c r="M770" s="63">
        <f>SUMIFS(Set!$I$5:$I$605,Set!$U$5:$U$605,"Receita",Set!$G$5:$G$605,DRE!$D770)</f>
        <v>0</v>
      </c>
      <c r="N770" s="63">
        <f>SUMIFS(Out!$I$5:$I$605,Out!$U$5:$U$605,"Receita",Out!$G$5:$G$605,DRE!$D770)</f>
        <v>0</v>
      </c>
      <c r="O770" s="63">
        <f>SUMIFS(Nov!$I$5:$I$605,Nov!$U$5:$U$605,"Receita",Nov!$G$5:$G$605,DRE!$D770)</f>
        <v>0</v>
      </c>
      <c r="P770" s="63">
        <f>SUMIFS(Dez!$I$5:$I$605,Dez!$U$5:$U$605,"Receita",Dez!$G$5:$G$605,DRE!$D770)</f>
        <v>0</v>
      </c>
      <c r="Q770" s="63">
        <f t="shared" si="36"/>
        <v>0</v>
      </c>
    </row>
    <row r="771" spans="2:17" ht="28.5" customHeight="1" thickTop="1" thickBot="1" x14ac:dyDescent="0.3">
      <c r="B771" s="85">
        <v>768</v>
      </c>
      <c r="C771" s="46" t="str">
        <f>'PC Receitas'!J46</f>
        <v>4.3.42</v>
      </c>
      <c r="D771" s="47" t="str">
        <f>VLOOKUP(C771,'PC Receitas'!$J$4:$K$103,2,FALSE)</f>
        <v>-</v>
      </c>
      <c r="E771" s="63">
        <f>SUMIFS(Jan!$I$5:$I$605,Jan!$U$5:$U$605,"Receita",Jan!$G$5:$G$605,DRE!$D771)</f>
        <v>0</v>
      </c>
      <c r="F771" s="63">
        <f>SUMIFS(Fev!$I$5:$I$605,Fev!$U$5:$U$605,"Receita",Fev!$G$5:$G$605,DRE!$D771)</f>
        <v>0</v>
      </c>
      <c r="G771" s="63">
        <f>SUMIFS(Mar!$I$5:$I$605,Mar!$U$5:$U$605,"Receita",Mar!$G$5:$G$605,DRE!$D771)</f>
        <v>0</v>
      </c>
      <c r="H771" s="63">
        <f>SUMIFS(Abr!$I$5:$I$605,Abr!$U$5:$U$605,"Receita",Abr!$G$5:$G$605,DRE!$D771)</f>
        <v>0</v>
      </c>
      <c r="I771" s="63">
        <f>SUMIFS(Mai!$I$5:$I$605,Mai!$U$5:$U$605,"Receita",Mai!$G$5:$G$605,DRE!$D771)</f>
        <v>0</v>
      </c>
      <c r="J771" s="63">
        <f>SUMIFS(Jun!$I$5:$I$605,Jun!$U$5:$U$605,"Receita",Jun!$G$5:$G$605,DRE!$D771)</f>
        <v>0</v>
      </c>
      <c r="K771" s="63">
        <f>SUMIFS(Jul!$I$5:$I$605,Jul!$U$5:$U$605,"Receita",Jul!$G$5:$G$605,DRE!$D771)</f>
        <v>0</v>
      </c>
      <c r="L771" s="63">
        <f>SUMIFS(Ago!$I$5:$I$605,Ago!$U$5:$U$605,"Receita",Ago!$G$5:$G$605,DRE!$D771)</f>
        <v>0</v>
      </c>
      <c r="M771" s="63">
        <f>SUMIFS(Set!$I$5:$I$605,Set!$U$5:$U$605,"Receita",Set!$G$5:$G$605,DRE!$D771)</f>
        <v>0</v>
      </c>
      <c r="N771" s="63">
        <f>SUMIFS(Out!$I$5:$I$605,Out!$U$5:$U$605,"Receita",Out!$G$5:$G$605,DRE!$D771)</f>
        <v>0</v>
      </c>
      <c r="O771" s="63">
        <f>SUMIFS(Nov!$I$5:$I$605,Nov!$U$5:$U$605,"Receita",Nov!$G$5:$G$605,DRE!$D771)</f>
        <v>0</v>
      </c>
      <c r="P771" s="63">
        <f>SUMIFS(Dez!$I$5:$I$605,Dez!$U$5:$U$605,"Receita",Dez!$G$5:$G$605,DRE!$D771)</f>
        <v>0</v>
      </c>
      <c r="Q771" s="63">
        <f t="shared" si="36"/>
        <v>0</v>
      </c>
    </row>
    <row r="772" spans="2:17" ht="28.5" customHeight="1" thickTop="1" thickBot="1" x14ac:dyDescent="0.3">
      <c r="B772" s="85">
        <v>769</v>
      </c>
      <c r="C772" s="46" t="str">
        <f>'PC Receitas'!J47</f>
        <v>4.3.43</v>
      </c>
      <c r="D772" s="47" t="str">
        <f>VLOOKUP(C772,'PC Receitas'!$J$4:$K$103,2,FALSE)</f>
        <v>-</v>
      </c>
      <c r="E772" s="63">
        <f>SUMIFS(Jan!$I$5:$I$605,Jan!$U$5:$U$605,"Receita",Jan!$G$5:$G$605,DRE!$D772)</f>
        <v>0</v>
      </c>
      <c r="F772" s="63">
        <f>SUMIFS(Fev!$I$5:$I$605,Fev!$U$5:$U$605,"Receita",Fev!$G$5:$G$605,DRE!$D772)</f>
        <v>0</v>
      </c>
      <c r="G772" s="63">
        <f>SUMIFS(Mar!$I$5:$I$605,Mar!$U$5:$U$605,"Receita",Mar!$G$5:$G$605,DRE!$D772)</f>
        <v>0</v>
      </c>
      <c r="H772" s="63">
        <f>SUMIFS(Abr!$I$5:$I$605,Abr!$U$5:$U$605,"Receita",Abr!$G$5:$G$605,DRE!$D772)</f>
        <v>0</v>
      </c>
      <c r="I772" s="63">
        <f>SUMIFS(Mai!$I$5:$I$605,Mai!$U$5:$U$605,"Receita",Mai!$G$5:$G$605,DRE!$D772)</f>
        <v>0</v>
      </c>
      <c r="J772" s="63">
        <f>SUMIFS(Jun!$I$5:$I$605,Jun!$U$5:$U$605,"Receita",Jun!$G$5:$G$605,DRE!$D772)</f>
        <v>0</v>
      </c>
      <c r="K772" s="63">
        <f>SUMIFS(Jul!$I$5:$I$605,Jul!$U$5:$U$605,"Receita",Jul!$G$5:$G$605,DRE!$D772)</f>
        <v>0</v>
      </c>
      <c r="L772" s="63">
        <f>SUMIFS(Ago!$I$5:$I$605,Ago!$U$5:$U$605,"Receita",Ago!$G$5:$G$605,DRE!$D772)</f>
        <v>0</v>
      </c>
      <c r="M772" s="63">
        <f>SUMIFS(Set!$I$5:$I$605,Set!$U$5:$U$605,"Receita",Set!$G$5:$G$605,DRE!$D772)</f>
        <v>0</v>
      </c>
      <c r="N772" s="63">
        <f>SUMIFS(Out!$I$5:$I$605,Out!$U$5:$U$605,"Receita",Out!$G$5:$G$605,DRE!$D772)</f>
        <v>0</v>
      </c>
      <c r="O772" s="63">
        <f>SUMIFS(Nov!$I$5:$I$605,Nov!$U$5:$U$605,"Receita",Nov!$G$5:$G$605,DRE!$D772)</f>
        <v>0</v>
      </c>
      <c r="P772" s="63">
        <f>SUMIFS(Dez!$I$5:$I$605,Dez!$U$5:$U$605,"Receita",Dez!$G$5:$G$605,DRE!$D772)</f>
        <v>0</v>
      </c>
      <c r="Q772" s="63">
        <f t="shared" si="36"/>
        <v>0</v>
      </c>
    </row>
    <row r="773" spans="2:17" ht="28.5" customHeight="1" thickTop="1" thickBot="1" x14ac:dyDescent="0.3">
      <c r="B773" s="85">
        <v>770</v>
      </c>
      <c r="C773" s="46" t="str">
        <f>'PC Receitas'!J48</f>
        <v>4.3.44</v>
      </c>
      <c r="D773" s="47" t="str">
        <f>VLOOKUP(C773,'PC Receitas'!$J$4:$K$103,2,FALSE)</f>
        <v>-</v>
      </c>
      <c r="E773" s="63">
        <f>SUMIFS(Jan!$I$5:$I$605,Jan!$U$5:$U$605,"Receita",Jan!$G$5:$G$605,DRE!$D773)</f>
        <v>0</v>
      </c>
      <c r="F773" s="63">
        <f>SUMIFS(Fev!$I$5:$I$605,Fev!$U$5:$U$605,"Receita",Fev!$G$5:$G$605,DRE!$D773)</f>
        <v>0</v>
      </c>
      <c r="G773" s="63">
        <f>SUMIFS(Mar!$I$5:$I$605,Mar!$U$5:$U$605,"Receita",Mar!$G$5:$G$605,DRE!$D773)</f>
        <v>0</v>
      </c>
      <c r="H773" s="63">
        <f>SUMIFS(Abr!$I$5:$I$605,Abr!$U$5:$U$605,"Receita",Abr!$G$5:$G$605,DRE!$D773)</f>
        <v>0</v>
      </c>
      <c r="I773" s="63">
        <f>SUMIFS(Mai!$I$5:$I$605,Mai!$U$5:$U$605,"Receita",Mai!$G$5:$G$605,DRE!$D773)</f>
        <v>0</v>
      </c>
      <c r="J773" s="63">
        <f>SUMIFS(Jun!$I$5:$I$605,Jun!$U$5:$U$605,"Receita",Jun!$G$5:$G$605,DRE!$D773)</f>
        <v>0</v>
      </c>
      <c r="K773" s="63">
        <f>SUMIFS(Jul!$I$5:$I$605,Jul!$U$5:$U$605,"Receita",Jul!$G$5:$G$605,DRE!$D773)</f>
        <v>0</v>
      </c>
      <c r="L773" s="63">
        <f>SUMIFS(Ago!$I$5:$I$605,Ago!$U$5:$U$605,"Receita",Ago!$G$5:$G$605,DRE!$D773)</f>
        <v>0</v>
      </c>
      <c r="M773" s="63">
        <f>SUMIFS(Set!$I$5:$I$605,Set!$U$5:$U$605,"Receita",Set!$G$5:$G$605,DRE!$D773)</f>
        <v>0</v>
      </c>
      <c r="N773" s="63">
        <f>SUMIFS(Out!$I$5:$I$605,Out!$U$5:$U$605,"Receita",Out!$G$5:$G$605,DRE!$D773)</f>
        <v>0</v>
      </c>
      <c r="O773" s="63">
        <f>SUMIFS(Nov!$I$5:$I$605,Nov!$U$5:$U$605,"Receita",Nov!$G$5:$G$605,DRE!$D773)</f>
        <v>0</v>
      </c>
      <c r="P773" s="63">
        <f>SUMIFS(Dez!$I$5:$I$605,Dez!$U$5:$U$605,"Receita",Dez!$G$5:$G$605,DRE!$D773)</f>
        <v>0</v>
      </c>
      <c r="Q773" s="63">
        <f t="shared" si="36"/>
        <v>0</v>
      </c>
    </row>
    <row r="774" spans="2:17" ht="28.5" customHeight="1" thickTop="1" thickBot="1" x14ac:dyDescent="0.3">
      <c r="B774" s="85">
        <v>771</v>
      </c>
      <c r="C774" s="46" t="str">
        <f>'PC Receitas'!J49</f>
        <v>4.3.45</v>
      </c>
      <c r="D774" s="47" t="str">
        <f>VLOOKUP(C774,'PC Receitas'!$J$4:$K$103,2,FALSE)</f>
        <v>-</v>
      </c>
      <c r="E774" s="63">
        <f>SUMIFS(Jan!$I$5:$I$605,Jan!$U$5:$U$605,"Receita",Jan!$G$5:$G$605,DRE!$D774)</f>
        <v>0</v>
      </c>
      <c r="F774" s="63">
        <f>SUMIFS(Fev!$I$5:$I$605,Fev!$U$5:$U$605,"Receita",Fev!$G$5:$G$605,DRE!$D774)</f>
        <v>0</v>
      </c>
      <c r="G774" s="63">
        <f>SUMIFS(Mar!$I$5:$I$605,Mar!$U$5:$U$605,"Receita",Mar!$G$5:$G$605,DRE!$D774)</f>
        <v>0</v>
      </c>
      <c r="H774" s="63">
        <f>SUMIFS(Abr!$I$5:$I$605,Abr!$U$5:$U$605,"Receita",Abr!$G$5:$G$605,DRE!$D774)</f>
        <v>0</v>
      </c>
      <c r="I774" s="63">
        <f>SUMIFS(Mai!$I$5:$I$605,Mai!$U$5:$U$605,"Receita",Mai!$G$5:$G$605,DRE!$D774)</f>
        <v>0</v>
      </c>
      <c r="J774" s="63">
        <f>SUMIFS(Jun!$I$5:$I$605,Jun!$U$5:$U$605,"Receita",Jun!$G$5:$G$605,DRE!$D774)</f>
        <v>0</v>
      </c>
      <c r="K774" s="63">
        <f>SUMIFS(Jul!$I$5:$I$605,Jul!$U$5:$U$605,"Receita",Jul!$G$5:$G$605,DRE!$D774)</f>
        <v>0</v>
      </c>
      <c r="L774" s="63">
        <f>SUMIFS(Ago!$I$5:$I$605,Ago!$U$5:$U$605,"Receita",Ago!$G$5:$G$605,DRE!$D774)</f>
        <v>0</v>
      </c>
      <c r="M774" s="63">
        <f>SUMIFS(Set!$I$5:$I$605,Set!$U$5:$U$605,"Receita",Set!$G$5:$G$605,DRE!$D774)</f>
        <v>0</v>
      </c>
      <c r="N774" s="63">
        <f>SUMIFS(Out!$I$5:$I$605,Out!$U$5:$U$605,"Receita",Out!$G$5:$G$605,DRE!$D774)</f>
        <v>0</v>
      </c>
      <c r="O774" s="63">
        <f>SUMIFS(Nov!$I$5:$I$605,Nov!$U$5:$U$605,"Receita",Nov!$G$5:$G$605,DRE!$D774)</f>
        <v>0</v>
      </c>
      <c r="P774" s="63">
        <f>SUMIFS(Dez!$I$5:$I$605,Dez!$U$5:$U$605,"Receita",Dez!$G$5:$G$605,DRE!$D774)</f>
        <v>0</v>
      </c>
      <c r="Q774" s="63">
        <f t="shared" si="36"/>
        <v>0</v>
      </c>
    </row>
    <row r="775" spans="2:17" ht="28.5" customHeight="1" thickTop="1" thickBot="1" x14ac:dyDescent="0.3">
      <c r="B775" s="85">
        <v>772</v>
      </c>
      <c r="C775" s="46" t="str">
        <f>'PC Receitas'!J50</f>
        <v>4.3.46</v>
      </c>
      <c r="D775" s="47" t="str">
        <f>VLOOKUP(C775,'PC Receitas'!$J$4:$K$103,2,FALSE)</f>
        <v>-</v>
      </c>
      <c r="E775" s="63">
        <f>SUMIFS(Jan!$I$5:$I$605,Jan!$U$5:$U$605,"Receita",Jan!$G$5:$G$605,DRE!$D775)</f>
        <v>0</v>
      </c>
      <c r="F775" s="63">
        <f>SUMIFS(Fev!$I$5:$I$605,Fev!$U$5:$U$605,"Receita",Fev!$G$5:$G$605,DRE!$D775)</f>
        <v>0</v>
      </c>
      <c r="G775" s="63">
        <f>SUMIFS(Mar!$I$5:$I$605,Mar!$U$5:$U$605,"Receita",Mar!$G$5:$G$605,DRE!$D775)</f>
        <v>0</v>
      </c>
      <c r="H775" s="63">
        <f>SUMIFS(Abr!$I$5:$I$605,Abr!$U$5:$U$605,"Receita",Abr!$G$5:$G$605,DRE!$D775)</f>
        <v>0</v>
      </c>
      <c r="I775" s="63">
        <f>SUMIFS(Mai!$I$5:$I$605,Mai!$U$5:$U$605,"Receita",Mai!$G$5:$G$605,DRE!$D775)</f>
        <v>0</v>
      </c>
      <c r="J775" s="63">
        <f>SUMIFS(Jun!$I$5:$I$605,Jun!$U$5:$U$605,"Receita",Jun!$G$5:$G$605,DRE!$D775)</f>
        <v>0</v>
      </c>
      <c r="K775" s="63">
        <f>SUMIFS(Jul!$I$5:$I$605,Jul!$U$5:$U$605,"Receita",Jul!$G$5:$G$605,DRE!$D775)</f>
        <v>0</v>
      </c>
      <c r="L775" s="63">
        <f>SUMIFS(Ago!$I$5:$I$605,Ago!$U$5:$U$605,"Receita",Ago!$G$5:$G$605,DRE!$D775)</f>
        <v>0</v>
      </c>
      <c r="M775" s="63">
        <f>SUMIFS(Set!$I$5:$I$605,Set!$U$5:$U$605,"Receita",Set!$G$5:$G$605,DRE!$D775)</f>
        <v>0</v>
      </c>
      <c r="N775" s="63">
        <f>SUMIFS(Out!$I$5:$I$605,Out!$U$5:$U$605,"Receita",Out!$G$5:$G$605,DRE!$D775)</f>
        <v>0</v>
      </c>
      <c r="O775" s="63">
        <f>SUMIFS(Nov!$I$5:$I$605,Nov!$U$5:$U$605,"Receita",Nov!$G$5:$G$605,DRE!$D775)</f>
        <v>0</v>
      </c>
      <c r="P775" s="63">
        <f>SUMIFS(Dez!$I$5:$I$605,Dez!$U$5:$U$605,"Receita",Dez!$G$5:$G$605,DRE!$D775)</f>
        <v>0</v>
      </c>
      <c r="Q775" s="63">
        <f t="shared" si="36"/>
        <v>0</v>
      </c>
    </row>
    <row r="776" spans="2:17" ht="28.5" customHeight="1" thickTop="1" thickBot="1" x14ac:dyDescent="0.3">
      <c r="B776" s="85">
        <v>773</v>
      </c>
      <c r="C776" s="46" t="str">
        <f>'PC Receitas'!J51</f>
        <v>4.3.47</v>
      </c>
      <c r="D776" s="47" t="str">
        <f>VLOOKUP(C776,'PC Receitas'!$J$4:$K$103,2,FALSE)</f>
        <v>-</v>
      </c>
      <c r="E776" s="63">
        <f>SUMIFS(Jan!$I$5:$I$605,Jan!$U$5:$U$605,"Receita",Jan!$G$5:$G$605,DRE!$D776)</f>
        <v>0</v>
      </c>
      <c r="F776" s="63">
        <f>SUMIFS(Fev!$I$5:$I$605,Fev!$U$5:$U$605,"Receita",Fev!$G$5:$G$605,DRE!$D776)</f>
        <v>0</v>
      </c>
      <c r="G776" s="63">
        <f>SUMIFS(Mar!$I$5:$I$605,Mar!$U$5:$U$605,"Receita",Mar!$G$5:$G$605,DRE!$D776)</f>
        <v>0</v>
      </c>
      <c r="H776" s="63">
        <f>SUMIFS(Abr!$I$5:$I$605,Abr!$U$5:$U$605,"Receita",Abr!$G$5:$G$605,DRE!$D776)</f>
        <v>0</v>
      </c>
      <c r="I776" s="63">
        <f>SUMIFS(Mai!$I$5:$I$605,Mai!$U$5:$U$605,"Receita",Mai!$G$5:$G$605,DRE!$D776)</f>
        <v>0</v>
      </c>
      <c r="J776" s="63">
        <f>SUMIFS(Jun!$I$5:$I$605,Jun!$U$5:$U$605,"Receita",Jun!$G$5:$G$605,DRE!$D776)</f>
        <v>0</v>
      </c>
      <c r="K776" s="63">
        <f>SUMIFS(Jul!$I$5:$I$605,Jul!$U$5:$U$605,"Receita",Jul!$G$5:$G$605,DRE!$D776)</f>
        <v>0</v>
      </c>
      <c r="L776" s="63">
        <f>SUMIFS(Ago!$I$5:$I$605,Ago!$U$5:$U$605,"Receita",Ago!$G$5:$G$605,DRE!$D776)</f>
        <v>0</v>
      </c>
      <c r="M776" s="63">
        <f>SUMIFS(Set!$I$5:$I$605,Set!$U$5:$U$605,"Receita",Set!$G$5:$G$605,DRE!$D776)</f>
        <v>0</v>
      </c>
      <c r="N776" s="63">
        <f>SUMIFS(Out!$I$5:$I$605,Out!$U$5:$U$605,"Receita",Out!$G$5:$G$605,DRE!$D776)</f>
        <v>0</v>
      </c>
      <c r="O776" s="63">
        <f>SUMIFS(Nov!$I$5:$I$605,Nov!$U$5:$U$605,"Receita",Nov!$G$5:$G$605,DRE!$D776)</f>
        <v>0</v>
      </c>
      <c r="P776" s="63">
        <f>SUMIFS(Dez!$I$5:$I$605,Dez!$U$5:$U$605,"Receita",Dez!$G$5:$G$605,DRE!$D776)</f>
        <v>0</v>
      </c>
      <c r="Q776" s="63">
        <f t="shared" si="36"/>
        <v>0</v>
      </c>
    </row>
    <row r="777" spans="2:17" ht="28.5" customHeight="1" thickTop="1" thickBot="1" x14ac:dyDescent="0.3">
      <c r="B777" s="85">
        <v>774</v>
      </c>
      <c r="C777" s="46" t="str">
        <f>'PC Receitas'!J52</f>
        <v>4.3.48</v>
      </c>
      <c r="D777" s="47" t="str">
        <f>VLOOKUP(C777,'PC Receitas'!$J$4:$K$103,2,FALSE)</f>
        <v>-</v>
      </c>
      <c r="E777" s="63">
        <f>SUMIFS(Jan!$I$5:$I$605,Jan!$U$5:$U$605,"Receita",Jan!$G$5:$G$605,DRE!$D777)</f>
        <v>0</v>
      </c>
      <c r="F777" s="63">
        <f>SUMIFS(Fev!$I$5:$I$605,Fev!$U$5:$U$605,"Receita",Fev!$G$5:$G$605,DRE!$D777)</f>
        <v>0</v>
      </c>
      <c r="G777" s="63">
        <f>SUMIFS(Mar!$I$5:$I$605,Mar!$U$5:$U$605,"Receita",Mar!$G$5:$G$605,DRE!$D777)</f>
        <v>0</v>
      </c>
      <c r="H777" s="63">
        <f>SUMIFS(Abr!$I$5:$I$605,Abr!$U$5:$U$605,"Receita",Abr!$G$5:$G$605,DRE!$D777)</f>
        <v>0</v>
      </c>
      <c r="I777" s="63">
        <f>SUMIFS(Mai!$I$5:$I$605,Mai!$U$5:$U$605,"Receita",Mai!$G$5:$G$605,DRE!$D777)</f>
        <v>0</v>
      </c>
      <c r="J777" s="63">
        <f>SUMIFS(Jun!$I$5:$I$605,Jun!$U$5:$U$605,"Receita",Jun!$G$5:$G$605,DRE!$D777)</f>
        <v>0</v>
      </c>
      <c r="K777" s="63">
        <f>SUMIFS(Jul!$I$5:$I$605,Jul!$U$5:$U$605,"Receita",Jul!$G$5:$G$605,DRE!$D777)</f>
        <v>0</v>
      </c>
      <c r="L777" s="63">
        <f>SUMIFS(Ago!$I$5:$I$605,Ago!$U$5:$U$605,"Receita",Ago!$G$5:$G$605,DRE!$D777)</f>
        <v>0</v>
      </c>
      <c r="M777" s="63">
        <f>SUMIFS(Set!$I$5:$I$605,Set!$U$5:$U$605,"Receita",Set!$G$5:$G$605,DRE!$D777)</f>
        <v>0</v>
      </c>
      <c r="N777" s="63">
        <f>SUMIFS(Out!$I$5:$I$605,Out!$U$5:$U$605,"Receita",Out!$G$5:$G$605,DRE!$D777)</f>
        <v>0</v>
      </c>
      <c r="O777" s="63">
        <f>SUMIFS(Nov!$I$5:$I$605,Nov!$U$5:$U$605,"Receita",Nov!$G$5:$G$605,DRE!$D777)</f>
        <v>0</v>
      </c>
      <c r="P777" s="63">
        <f>SUMIFS(Dez!$I$5:$I$605,Dez!$U$5:$U$605,"Receita",Dez!$G$5:$G$605,DRE!$D777)</f>
        <v>0</v>
      </c>
      <c r="Q777" s="63">
        <f t="shared" si="36"/>
        <v>0</v>
      </c>
    </row>
    <row r="778" spans="2:17" ht="28.5" customHeight="1" thickTop="1" thickBot="1" x14ac:dyDescent="0.3">
      <c r="B778" s="85">
        <v>775</v>
      </c>
      <c r="C778" s="46" t="str">
        <f>'PC Receitas'!J53</f>
        <v>4.3.49</v>
      </c>
      <c r="D778" s="47" t="str">
        <f>VLOOKUP(C778,'PC Receitas'!$J$4:$K$103,2,FALSE)</f>
        <v>-</v>
      </c>
      <c r="E778" s="63">
        <f>SUMIFS(Jan!$I$5:$I$605,Jan!$U$5:$U$605,"Receita",Jan!$G$5:$G$605,DRE!$D778)</f>
        <v>0</v>
      </c>
      <c r="F778" s="63">
        <f>SUMIFS(Fev!$I$5:$I$605,Fev!$U$5:$U$605,"Receita",Fev!$G$5:$G$605,DRE!$D778)</f>
        <v>0</v>
      </c>
      <c r="G778" s="63">
        <f>SUMIFS(Mar!$I$5:$I$605,Mar!$U$5:$U$605,"Receita",Mar!$G$5:$G$605,DRE!$D778)</f>
        <v>0</v>
      </c>
      <c r="H778" s="63">
        <f>SUMIFS(Abr!$I$5:$I$605,Abr!$U$5:$U$605,"Receita",Abr!$G$5:$G$605,DRE!$D778)</f>
        <v>0</v>
      </c>
      <c r="I778" s="63">
        <f>SUMIFS(Mai!$I$5:$I$605,Mai!$U$5:$U$605,"Receita",Mai!$G$5:$G$605,DRE!$D778)</f>
        <v>0</v>
      </c>
      <c r="J778" s="63">
        <f>SUMIFS(Jun!$I$5:$I$605,Jun!$U$5:$U$605,"Receita",Jun!$G$5:$G$605,DRE!$D778)</f>
        <v>0</v>
      </c>
      <c r="K778" s="63">
        <f>SUMIFS(Jul!$I$5:$I$605,Jul!$U$5:$U$605,"Receita",Jul!$G$5:$G$605,DRE!$D778)</f>
        <v>0</v>
      </c>
      <c r="L778" s="63">
        <f>SUMIFS(Ago!$I$5:$I$605,Ago!$U$5:$U$605,"Receita",Ago!$G$5:$G$605,DRE!$D778)</f>
        <v>0</v>
      </c>
      <c r="M778" s="63">
        <f>SUMIFS(Set!$I$5:$I$605,Set!$U$5:$U$605,"Receita",Set!$G$5:$G$605,DRE!$D778)</f>
        <v>0</v>
      </c>
      <c r="N778" s="63">
        <f>SUMIFS(Out!$I$5:$I$605,Out!$U$5:$U$605,"Receita",Out!$G$5:$G$605,DRE!$D778)</f>
        <v>0</v>
      </c>
      <c r="O778" s="63">
        <f>SUMIFS(Nov!$I$5:$I$605,Nov!$U$5:$U$605,"Receita",Nov!$G$5:$G$605,DRE!$D778)</f>
        <v>0</v>
      </c>
      <c r="P778" s="63">
        <f>SUMIFS(Dez!$I$5:$I$605,Dez!$U$5:$U$605,"Receita",Dez!$G$5:$G$605,DRE!$D778)</f>
        <v>0</v>
      </c>
      <c r="Q778" s="63">
        <f t="shared" si="36"/>
        <v>0</v>
      </c>
    </row>
    <row r="779" spans="2:17" ht="28.5" customHeight="1" thickTop="1" thickBot="1" x14ac:dyDescent="0.3">
      <c r="B779" s="85">
        <v>776</v>
      </c>
      <c r="C779" s="46" t="str">
        <f>'PC Receitas'!J54</f>
        <v>4.3.50</v>
      </c>
      <c r="D779" s="47" t="str">
        <f>VLOOKUP(C779,'PC Receitas'!$J$4:$K$103,2,FALSE)</f>
        <v>-</v>
      </c>
      <c r="E779" s="63">
        <f>SUMIFS(Jan!$I$5:$I$605,Jan!$U$5:$U$605,"Receita",Jan!$G$5:$G$605,DRE!$D779)</f>
        <v>0</v>
      </c>
      <c r="F779" s="63">
        <f>SUMIFS(Fev!$I$5:$I$605,Fev!$U$5:$U$605,"Receita",Fev!$G$5:$G$605,DRE!$D779)</f>
        <v>0</v>
      </c>
      <c r="G779" s="63">
        <f>SUMIFS(Mar!$I$5:$I$605,Mar!$U$5:$U$605,"Receita",Mar!$G$5:$G$605,DRE!$D779)</f>
        <v>0</v>
      </c>
      <c r="H779" s="63">
        <f>SUMIFS(Abr!$I$5:$I$605,Abr!$U$5:$U$605,"Receita",Abr!$G$5:$G$605,DRE!$D779)</f>
        <v>0</v>
      </c>
      <c r="I779" s="63">
        <f>SUMIFS(Mai!$I$5:$I$605,Mai!$U$5:$U$605,"Receita",Mai!$G$5:$G$605,DRE!$D779)</f>
        <v>0</v>
      </c>
      <c r="J779" s="63">
        <f>SUMIFS(Jun!$I$5:$I$605,Jun!$U$5:$U$605,"Receita",Jun!$G$5:$G$605,DRE!$D779)</f>
        <v>0</v>
      </c>
      <c r="K779" s="63">
        <f>SUMIFS(Jul!$I$5:$I$605,Jul!$U$5:$U$605,"Receita",Jul!$G$5:$G$605,DRE!$D779)</f>
        <v>0</v>
      </c>
      <c r="L779" s="63">
        <f>SUMIFS(Ago!$I$5:$I$605,Ago!$U$5:$U$605,"Receita",Ago!$G$5:$G$605,DRE!$D779)</f>
        <v>0</v>
      </c>
      <c r="M779" s="63">
        <f>SUMIFS(Set!$I$5:$I$605,Set!$U$5:$U$605,"Receita",Set!$G$5:$G$605,DRE!$D779)</f>
        <v>0</v>
      </c>
      <c r="N779" s="63">
        <f>SUMIFS(Out!$I$5:$I$605,Out!$U$5:$U$605,"Receita",Out!$G$5:$G$605,DRE!$D779)</f>
        <v>0</v>
      </c>
      <c r="O779" s="63">
        <f>SUMIFS(Nov!$I$5:$I$605,Nov!$U$5:$U$605,"Receita",Nov!$G$5:$G$605,DRE!$D779)</f>
        <v>0</v>
      </c>
      <c r="P779" s="63">
        <f>SUMIFS(Dez!$I$5:$I$605,Dez!$U$5:$U$605,"Receita",Dez!$G$5:$G$605,DRE!$D779)</f>
        <v>0</v>
      </c>
      <c r="Q779" s="63">
        <f t="shared" si="36"/>
        <v>0</v>
      </c>
    </row>
    <row r="780" spans="2:17" ht="28.5" customHeight="1" thickTop="1" thickBot="1" x14ac:dyDescent="0.3">
      <c r="B780" s="85">
        <v>777</v>
      </c>
      <c r="C780" s="46" t="str">
        <f>'PC Receitas'!J55</f>
        <v>4.3.51</v>
      </c>
      <c r="D780" s="47" t="str">
        <f>VLOOKUP(C780,'PC Receitas'!$J$4:$K$103,2,FALSE)</f>
        <v>-</v>
      </c>
      <c r="E780" s="63">
        <f>SUMIFS(Jan!$I$5:$I$605,Jan!$U$5:$U$605,"Receita",Jan!$G$5:$G$605,DRE!$D780)</f>
        <v>0</v>
      </c>
      <c r="F780" s="63">
        <f>SUMIFS(Fev!$I$5:$I$605,Fev!$U$5:$U$605,"Receita",Fev!$G$5:$G$605,DRE!$D780)</f>
        <v>0</v>
      </c>
      <c r="G780" s="63">
        <f>SUMIFS(Mar!$I$5:$I$605,Mar!$U$5:$U$605,"Receita",Mar!$G$5:$G$605,DRE!$D780)</f>
        <v>0</v>
      </c>
      <c r="H780" s="63">
        <f>SUMIFS(Abr!$I$5:$I$605,Abr!$U$5:$U$605,"Receita",Abr!$G$5:$G$605,DRE!$D780)</f>
        <v>0</v>
      </c>
      <c r="I780" s="63">
        <f>SUMIFS(Mai!$I$5:$I$605,Mai!$U$5:$U$605,"Receita",Mai!$G$5:$G$605,DRE!$D780)</f>
        <v>0</v>
      </c>
      <c r="J780" s="63">
        <f>SUMIFS(Jun!$I$5:$I$605,Jun!$U$5:$U$605,"Receita",Jun!$G$5:$G$605,DRE!$D780)</f>
        <v>0</v>
      </c>
      <c r="K780" s="63">
        <f>SUMIFS(Jul!$I$5:$I$605,Jul!$U$5:$U$605,"Receita",Jul!$G$5:$G$605,DRE!$D780)</f>
        <v>0</v>
      </c>
      <c r="L780" s="63">
        <f>SUMIFS(Ago!$I$5:$I$605,Ago!$U$5:$U$605,"Receita",Ago!$G$5:$G$605,DRE!$D780)</f>
        <v>0</v>
      </c>
      <c r="M780" s="63">
        <f>SUMIFS(Set!$I$5:$I$605,Set!$U$5:$U$605,"Receita",Set!$G$5:$G$605,DRE!$D780)</f>
        <v>0</v>
      </c>
      <c r="N780" s="63">
        <f>SUMIFS(Out!$I$5:$I$605,Out!$U$5:$U$605,"Receita",Out!$G$5:$G$605,DRE!$D780)</f>
        <v>0</v>
      </c>
      <c r="O780" s="63">
        <f>SUMIFS(Nov!$I$5:$I$605,Nov!$U$5:$U$605,"Receita",Nov!$G$5:$G$605,DRE!$D780)</f>
        <v>0</v>
      </c>
      <c r="P780" s="63">
        <f>SUMIFS(Dez!$I$5:$I$605,Dez!$U$5:$U$605,"Receita",Dez!$G$5:$G$605,DRE!$D780)</f>
        <v>0</v>
      </c>
      <c r="Q780" s="63">
        <f t="shared" si="36"/>
        <v>0</v>
      </c>
    </row>
    <row r="781" spans="2:17" ht="28.5" customHeight="1" thickTop="1" thickBot="1" x14ac:dyDescent="0.3">
      <c r="B781" s="85">
        <v>778</v>
      </c>
      <c r="C781" s="46" t="str">
        <f>'PC Receitas'!J56</f>
        <v>4.3.52</v>
      </c>
      <c r="D781" s="47" t="str">
        <f>VLOOKUP(C781,'PC Receitas'!$J$4:$K$103,2,FALSE)</f>
        <v>-</v>
      </c>
      <c r="E781" s="63">
        <f>SUMIFS(Jan!$I$5:$I$605,Jan!$U$5:$U$605,"Receita",Jan!$G$5:$G$605,DRE!$D781)</f>
        <v>0</v>
      </c>
      <c r="F781" s="63">
        <f>SUMIFS(Fev!$I$5:$I$605,Fev!$U$5:$U$605,"Receita",Fev!$G$5:$G$605,DRE!$D781)</f>
        <v>0</v>
      </c>
      <c r="G781" s="63">
        <f>SUMIFS(Mar!$I$5:$I$605,Mar!$U$5:$U$605,"Receita",Mar!$G$5:$G$605,DRE!$D781)</f>
        <v>0</v>
      </c>
      <c r="H781" s="63">
        <f>SUMIFS(Abr!$I$5:$I$605,Abr!$U$5:$U$605,"Receita",Abr!$G$5:$G$605,DRE!$D781)</f>
        <v>0</v>
      </c>
      <c r="I781" s="63">
        <f>SUMIFS(Mai!$I$5:$I$605,Mai!$U$5:$U$605,"Receita",Mai!$G$5:$G$605,DRE!$D781)</f>
        <v>0</v>
      </c>
      <c r="J781" s="63">
        <f>SUMIFS(Jun!$I$5:$I$605,Jun!$U$5:$U$605,"Receita",Jun!$G$5:$G$605,DRE!$D781)</f>
        <v>0</v>
      </c>
      <c r="K781" s="63">
        <f>SUMIFS(Jul!$I$5:$I$605,Jul!$U$5:$U$605,"Receita",Jul!$G$5:$G$605,DRE!$D781)</f>
        <v>0</v>
      </c>
      <c r="L781" s="63">
        <f>SUMIFS(Ago!$I$5:$I$605,Ago!$U$5:$U$605,"Receita",Ago!$G$5:$G$605,DRE!$D781)</f>
        <v>0</v>
      </c>
      <c r="M781" s="63">
        <f>SUMIFS(Set!$I$5:$I$605,Set!$U$5:$U$605,"Receita",Set!$G$5:$G$605,DRE!$D781)</f>
        <v>0</v>
      </c>
      <c r="N781" s="63">
        <f>SUMIFS(Out!$I$5:$I$605,Out!$U$5:$U$605,"Receita",Out!$G$5:$G$605,DRE!$D781)</f>
        <v>0</v>
      </c>
      <c r="O781" s="63">
        <f>SUMIFS(Nov!$I$5:$I$605,Nov!$U$5:$U$605,"Receita",Nov!$G$5:$G$605,DRE!$D781)</f>
        <v>0</v>
      </c>
      <c r="P781" s="63">
        <f>SUMIFS(Dez!$I$5:$I$605,Dez!$U$5:$U$605,"Receita",Dez!$G$5:$G$605,DRE!$D781)</f>
        <v>0</v>
      </c>
      <c r="Q781" s="63">
        <f t="shared" si="36"/>
        <v>0</v>
      </c>
    </row>
    <row r="782" spans="2:17" ht="28.5" customHeight="1" thickTop="1" thickBot="1" x14ac:dyDescent="0.3">
      <c r="B782" s="85">
        <v>779</v>
      </c>
      <c r="C782" s="46" t="str">
        <f>'PC Receitas'!J57</f>
        <v>4.3.53</v>
      </c>
      <c r="D782" s="47" t="str">
        <f>VLOOKUP(C782,'PC Receitas'!$J$4:$K$103,2,FALSE)</f>
        <v>-</v>
      </c>
      <c r="E782" s="63">
        <f>SUMIFS(Jan!$I$5:$I$605,Jan!$U$5:$U$605,"Receita",Jan!$G$5:$G$605,DRE!$D782)</f>
        <v>0</v>
      </c>
      <c r="F782" s="63">
        <f>SUMIFS(Fev!$I$5:$I$605,Fev!$U$5:$U$605,"Receita",Fev!$G$5:$G$605,DRE!$D782)</f>
        <v>0</v>
      </c>
      <c r="G782" s="63">
        <f>SUMIFS(Mar!$I$5:$I$605,Mar!$U$5:$U$605,"Receita",Mar!$G$5:$G$605,DRE!$D782)</f>
        <v>0</v>
      </c>
      <c r="H782" s="63">
        <f>SUMIFS(Abr!$I$5:$I$605,Abr!$U$5:$U$605,"Receita",Abr!$G$5:$G$605,DRE!$D782)</f>
        <v>0</v>
      </c>
      <c r="I782" s="63">
        <f>SUMIFS(Mai!$I$5:$I$605,Mai!$U$5:$U$605,"Receita",Mai!$G$5:$G$605,DRE!$D782)</f>
        <v>0</v>
      </c>
      <c r="J782" s="63">
        <f>SUMIFS(Jun!$I$5:$I$605,Jun!$U$5:$U$605,"Receita",Jun!$G$5:$G$605,DRE!$D782)</f>
        <v>0</v>
      </c>
      <c r="K782" s="63">
        <f>SUMIFS(Jul!$I$5:$I$605,Jul!$U$5:$U$605,"Receita",Jul!$G$5:$G$605,DRE!$D782)</f>
        <v>0</v>
      </c>
      <c r="L782" s="63">
        <f>SUMIFS(Ago!$I$5:$I$605,Ago!$U$5:$U$605,"Receita",Ago!$G$5:$G$605,DRE!$D782)</f>
        <v>0</v>
      </c>
      <c r="M782" s="63">
        <f>SUMIFS(Set!$I$5:$I$605,Set!$U$5:$U$605,"Receita",Set!$G$5:$G$605,DRE!$D782)</f>
        <v>0</v>
      </c>
      <c r="N782" s="63">
        <f>SUMIFS(Out!$I$5:$I$605,Out!$U$5:$U$605,"Receita",Out!$G$5:$G$605,DRE!$D782)</f>
        <v>0</v>
      </c>
      <c r="O782" s="63">
        <f>SUMIFS(Nov!$I$5:$I$605,Nov!$U$5:$U$605,"Receita",Nov!$G$5:$G$605,DRE!$D782)</f>
        <v>0</v>
      </c>
      <c r="P782" s="63">
        <f>SUMIFS(Dez!$I$5:$I$605,Dez!$U$5:$U$605,"Receita",Dez!$G$5:$G$605,DRE!$D782)</f>
        <v>0</v>
      </c>
      <c r="Q782" s="63">
        <f t="shared" si="36"/>
        <v>0</v>
      </c>
    </row>
    <row r="783" spans="2:17" ht="28.5" customHeight="1" thickTop="1" thickBot="1" x14ac:dyDescent="0.3">
      <c r="B783" s="85">
        <v>780</v>
      </c>
      <c r="C783" s="46" t="str">
        <f>'PC Receitas'!J58</f>
        <v>4.3.54</v>
      </c>
      <c r="D783" s="47" t="str">
        <f>VLOOKUP(C783,'PC Receitas'!$J$4:$K$103,2,FALSE)</f>
        <v>-</v>
      </c>
      <c r="E783" s="63">
        <f>SUMIFS(Jan!$I$5:$I$605,Jan!$U$5:$U$605,"Receita",Jan!$G$5:$G$605,DRE!$D783)</f>
        <v>0</v>
      </c>
      <c r="F783" s="63">
        <f>SUMIFS(Fev!$I$5:$I$605,Fev!$U$5:$U$605,"Receita",Fev!$G$5:$G$605,DRE!$D783)</f>
        <v>0</v>
      </c>
      <c r="G783" s="63">
        <f>SUMIFS(Mar!$I$5:$I$605,Mar!$U$5:$U$605,"Receita",Mar!$G$5:$G$605,DRE!$D783)</f>
        <v>0</v>
      </c>
      <c r="H783" s="63">
        <f>SUMIFS(Abr!$I$5:$I$605,Abr!$U$5:$U$605,"Receita",Abr!$G$5:$G$605,DRE!$D783)</f>
        <v>0</v>
      </c>
      <c r="I783" s="63">
        <f>SUMIFS(Mai!$I$5:$I$605,Mai!$U$5:$U$605,"Receita",Mai!$G$5:$G$605,DRE!$D783)</f>
        <v>0</v>
      </c>
      <c r="J783" s="63">
        <f>SUMIFS(Jun!$I$5:$I$605,Jun!$U$5:$U$605,"Receita",Jun!$G$5:$G$605,DRE!$D783)</f>
        <v>0</v>
      </c>
      <c r="K783" s="63">
        <f>SUMIFS(Jul!$I$5:$I$605,Jul!$U$5:$U$605,"Receita",Jul!$G$5:$G$605,DRE!$D783)</f>
        <v>0</v>
      </c>
      <c r="L783" s="63">
        <f>SUMIFS(Ago!$I$5:$I$605,Ago!$U$5:$U$605,"Receita",Ago!$G$5:$G$605,DRE!$D783)</f>
        <v>0</v>
      </c>
      <c r="M783" s="63">
        <f>SUMIFS(Set!$I$5:$I$605,Set!$U$5:$U$605,"Receita",Set!$G$5:$G$605,DRE!$D783)</f>
        <v>0</v>
      </c>
      <c r="N783" s="63">
        <f>SUMIFS(Out!$I$5:$I$605,Out!$U$5:$U$605,"Receita",Out!$G$5:$G$605,DRE!$D783)</f>
        <v>0</v>
      </c>
      <c r="O783" s="63">
        <f>SUMIFS(Nov!$I$5:$I$605,Nov!$U$5:$U$605,"Receita",Nov!$G$5:$G$605,DRE!$D783)</f>
        <v>0</v>
      </c>
      <c r="P783" s="63">
        <f>SUMIFS(Dez!$I$5:$I$605,Dez!$U$5:$U$605,"Receita",Dez!$G$5:$G$605,DRE!$D783)</f>
        <v>0</v>
      </c>
      <c r="Q783" s="63">
        <f t="shared" si="36"/>
        <v>0</v>
      </c>
    </row>
    <row r="784" spans="2:17" ht="28.5" customHeight="1" thickTop="1" thickBot="1" x14ac:dyDescent="0.3">
      <c r="B784" s="85">
        <v>781</v>
      </c>
      <c r="C784" s="46" t="str">
        <f>'PC Receitas'!J59</f>
        <v>4.3.55</v>
      </c>
      <c r="D784" s="47" t="str">
        <f>VLOOKUP(C784,'PC Receitas'!$J$4:$K$103,2,FALSE)</f>
        <v>-</v>
      </c>
      <c r="E784" s="63">
        <f>SUMIFS(Jan!$I$5:$I$605,Jan!$U$5:$U$605,"Receita",Jan!$G$5:$G$605,DRE!$D784)</f>
        <v>0</v>
      </c>
      <c r="F784" s="63">
        <f>SUMIFS(Fev!$I$5:$I$605,Fev!$U$5:$U$605,"Receita",Fev!$G$5:$G$605,DRE!$D784)</f>
        <v>0</v>
      </c>
      <c r="G784" s="63">
        <f>SUMIFS(Mar!$I$5:$I$605,Mar!$U$5:$U$605,"Receita",Mar!$G$5:$G$605,DRE!$D784)</f>
        <v>0</v>
      </c>
      <c r="H784" s="63">
        <f>SUMIFS(Abr!$I$5:$I$605,Abr!$U$5:$U$605,"Receita",Abr!$G$5:$G$605,DRE!$D784)</f>
        <v>0</v>
      </c>
      <c r="I784" s="63">
        <f>SUMIFS(Mai!$I$5:$I$605,Mai!$U$5:$U$605,"Receita",Mai!$G$5:$G$605,DRE!$D784)</f>
        <v>0</v>
      </c>
      <c r="J784" s="63">
        <f>SUMIFS(Jun!$I$5:$I$605,Jun!$U$5:$U$605,"Receita",Jun!$G$5:$G$605,DRE!$D784)</f>
        <v>0</v>
      </c>
      <c r="K784" s="63">
        <f>SUMIFS(Jul!$I$5:$I$605,Jul!$U$5:$U$605,"Receita",Jul!$G$5:$G$605,DRE!$D784)</f>
        <v>0</v>
      </c>
      <c r="L784" s="63">
        <f>SUMIFS(Ago!$I$5:$I$605,Ago!$U$5:$U$605,"Receita",Ago!$G$5:$G$605,DRE!$D784)</f>
        <v>0</v>
      </c>
      <c r="M784" s="63">
        <f>SUMIFS(Set!$I$5:$I$605,Set!$U$5:$U$605,"Receita",Set!$G$5:$G$605,DRE!$D784)</f>
        <v>0</v>
      </c>
      <c r="N784" s="63">
        <f>SUMIFS(Out!$I$5:$I$605,Out!$U$5:$U$605,"Receita",Out!$G$5:$G$605,DRE!$D784)</f>
        <v>0</v>
      </c>
      <c r="O784" s="63">
        <f>SUMIFS(Nov!$I$5:$I$605,Nov!$U$5:$U$605,"Receita",Nov!$G$5:$G$605,DRE!$D784)</f>
        <v>0</v>
      </c>
      <c r="P784" s="63">
        <f>SUMIFS(Dez!$I$5:$I$605,Dez!$U$5:$U$605,"Receita",Dez!$G$5:$G$605,DRE!$D784)</f>
        <v>0</v>
      </c>
      <c r="Q784" s="63">
        <f t="shared" si="36"/>
        <v>0</v>
      </c>
    </row>
    <row r="785" spans="2:17" ht="28.5" customHeight="1" thickTop="1" thickBot="1" x14ac:dyDescent="0.3">
      <c r="B785" s="85">
        <v>782</v>
      </c>
      <c r="C785" s="46" t="str">
        <f>'PC Receitas'!J60</f>
        <v>4.3.56</v>
      </c>
      <c r="D785" s="47" t="str">
        <f>VLOOKUP(C785,'PC Receitas'!$J$4:$K$103,2,FALSE)</f>
        <v>-</v>
      </c>
      <c r="E785" s="63">
        <f>SUMIFS(Jan!$I$5:$I$605,Jan!$U$5:$U$605,"Receita",Jan!$G$5:$G$605,DRE!$D785)</f>
        <v>0</v>
      </c>
      <c r="F785" s="63">
        <f>SUMIFS(Fev!$I$5:$I$605,Fev!$U$5:$U$605,"Receita",Fev!$G$5:$G$605,DRE!$D785)</f>
        <v>0</v>
      </c>
      <c r="G785" s="63">
        <f>SUMIFS(Mar!$I$5:$I$605,Mar!$U$5:$U$605,"Receita",Mar!$G$5:$G$605,DRE!$D785)</f>
        <v>0</v>
      </c>
      <c r="H785" s="63">
        <f>SUMIFS(Abr!$I$5:$I$605,Abr!$U$5:$U$605,"Receita",Abr!$G$5:$G$605,DRE!$D785)</f>
        <v>0</v>
      </c>
      <c r="I785" s="63">
        <f>SUMIFS(Mai!$I$5:$I$605,Mai!$U$5:$U$605,"Receita",Mai!$G$5:$G$605,DRE!$D785)</f>
        <v>0</v>
      </c>
      <c r="J785" s="63">
        <f>SUMIFS(Jun!$I$5:$I$605,Jun!$U$5:$U$605,"Receita",Jun!$G$5:$G$605,DRE!$D785)</f>
        <v>0</v>
      </c>
      <c r="K785" s="63">
        <f>SUMIFS(Jul!$I$5:$I$605,Jul!$U$5:$U$605,"Receita",Jul!$G$5:$G$605,DRE!$D785)</f>
        <v>0</v>
      </c>
      <c r="L785" s="63">
        <f>SUMIFS(Ago!$I$5:$I$605,Ago!$U$5:$U$605,"Receita",Ago!$G$5:$G$605,DRE!$D785)</f>
        <v>0</v>
      </c>
      <c r="M785" s="63">
        <f>SUMIFS(Set!$I$5:$I$605,Set!$U$5:$U$605,"Receita",Set!$G$5:$G$605,DRE!$D785)</f>
        <v>0</v>
      </c>
      <c r="N785" s="63">
        <f>SUMIFS(Out!$I$5:$I$605,Out!$U$5:$U$605,"Receita",Out!$G$5:$G$605,DRE!$D785)</f>
        <v>0</v>
      </c>
      <c r="O785" s="63">
        <f>SUMIFS(Nov!$I$5:$I$605,Nov!$U$5:$U$605,"Receita",Nov!$G$5:$G$605,DRE!$D785)</f>
        <v>0</v>
      </c>
      <c r="P785" s="63">
        <f>SUMIFS(Dez!$I$5:$I$605,Dez!$U$5:$U$605,"Receita",Dez!$G$5:$G$605,DRE!$D785)</f>
        <v>0</v>
      </c>
      <c r="Q785" s="63">
        <f t="shared" si="36"/>
        <v>0</v>
      </c>
    </row>
    <row r="786" spans="2:17" ht="28.5" customHeight="1" thickTop="1" thickBot="1" x14ac:dyDescent="0.3">
      <c r="B786" s="85">
        <v>783</v>
      </c>
      <c r="C786" s="46" t="str">
        <f>'PC Receitas'!J61</f>
        <v>4.3.57</v>
      </c>
      <c r="D786" s="47" t="str">
        <f>VLOOKUP(C786,'PC Receitas'!$J$4:$K$103,2,FALSE)</f>
        <v>-</v>
      </c>
      <c r="E786" s="63">
        <f>SUMIFS(Jan!$I$5:$I$605,Jan!$U$5:$U$605,"Receita",Jan!$G$5:$G$605,DRE!$D786)</f>
        <v>0</v>
      </c>
      <c r="F786" s="63">
        <f>SUMIFS(Fev!$I$5:$I$605,Fev!$U$5:$U$605,"Receita",Fev!$G$5:$G$605,DRE!$D786)</f>
        <v>0</v>
      </c>
      <c r="G786" s="63">
        <f>SUMIFS(Mar!$I$5:$I$605,Mar!$U$5:$U$605,"Receita",Mar!$G$5:$G$605,DRE!$D786)</f>
        <v>0</v>
      </c>
      <c r="H786" s="63">
        <f>SUMIFS(Abr!$I$5:$I$605,Abr!$U$5:$U$605,"Receita",Abr!$G$5:$G$605,DRE!$D786)</f>
        <v>0</v>
      </c>
      <c r="I786" s="63">
        <f>SUMIFS(Mai!$I$5:$I$605,Mai!$U$5:$U$605,"Receita",Mai!$G$5:$G$605,DRE!$D786)</f>
        <v>0</v>
      </c>
      <c r="J786" s="63">
        <f>SUMIFS(Jun!$I$5:$I$605,Jun!$U$5:$U$605,"Receita",Jun!$G$5:$G$605,DRE!$D786)</f>
        <v>0</v>
      </c>
      <c r="K786" s="63">
        <f>SUMIFS(Jul!$I$5:$I$605,Jul!$U$5:$U$605,"Receita",Jul!$G$5:$G$605,DRE!$D786)</f>
        <v>0</v>
      </c>
      <c r="L786" s="63">
        <f>SUMIFS(Ago!$I$5:$I$605,Ago!$U$5:$U$605,"Receita",Ago!$G$5:$G$605,DRE!$D786)</f>
        <v>0</v>
      </c>
      <c r="M786" s="63">
        <f>SUMIFS(Set!$I$5:$I$605,Set!$U$5:$U$605,"Receita",Set!$G$5:$G$605,DRE!$D786)</f>
        <v>0</v>
      </c>
      <c r="N786" s="63">
        <f>SUMIFS(Out!$I$5:$I$605,Out!$U$5:$U$605,"Receita",Out!$G$5:$G$605,DRE!$D786)</f>
        <v>0</v>
      </c>
      <c r="O786" s="63">
        <f>SUMIFS(Nov!$I$5:$I$605,Nov!$U$5:$U$605,"Receita",Nov!$G$5:$G$605,DRE!$D786)</f>
        <v>0</v>
      </c>
      <c r="P786" s="63">
        <f>SUMIFS(Dez!$I$5:$I$605,Dez!$U$5:$U$605,"Receita",Dez!$G$5:$G$605,DRE!$D786)</f>
        <v>0</v>
      </c>
      <c r="Q786" s="63">
        <f t="shared" si="36"/>
        <v>0</v>
      </c>
    </row>
    <row r="787" spans="2:17" ht="28.5" customHeight="1" thickTop="1" thickBot="1" x14ac:dyDescent="0.3">
      <c r="B787" s="85">
        <v>784</v>
      </c>
      <c r="C787" s="46" t="str">
        <f>'PC Receitas'!J62</f>
        <v>4.3.58</v>
      </c>
      <c r="D787" s="47" t="str">
        <f>VLOOKUP(C787,'PC Receitas'!$J$4:$K$103,2,FALSE)</f>
        <v>-</v>
      </c>
      <c r="E787" s="63">
        <f>SUMIFS(Jan!$I$5:$I$605,Jan!$U$5:$U$605,"Receita",Jan!$G$5:$G$605,DRE!$D787)</f>
        <v>0</v>
      </c>
      <c r="F787" s="63">
        <f>SUMIFS(Fev!$I$5:$I$605,Fev!$U$5:$U$605,"Receita",Fev!$G$5:$G$605,DRE!$D787)</f>
        <v>0</v>
      </c>
      <c r="G787" s="63">
        <f>SUMIFS(Mar!$I$5:$I$605,Mar!$U$5:$U$605,"Receita",Mar!$G$5:$G$605,DRE!$D787)</f>
        <v>0</v>
      </c>
      <c r="H787" s="63">
        <f>SUMIFS(Abr!$I$5:$I$605,Abr!$U$5:$U$605,"Receita",Abr!$G$5:$G$605,DRE!$D787)</f>
        <v>0</v>
      </c>
      <c r="I787" s="63">
        <f>SUMIFS(Mai!$I$5:$I$605,Mai!$U$5:$U$605,"Receita",Mai!$G$5:$G$605,DRE!$D787)</f>
        <v>0</v>
      </c>
      <c r="J787" s="63">
        <f>SUMIFS(Jun!$I$5:$I$605,Jun!$U$5:$U$605,"Receita",Jun!$G$5:$G$605,DRE!$D787)</f>
        <v>0</v>
      </c>
      <c r="K787" s="63">
        <f>SUMIFS(Jul!$I$5:$I$605,Jul!$U$5:$U$605,"Receita",Jul!$G$5:$G$605,DRE!$D787)</f>
        <v>0</v>
      </c>
      <c r="L787" s="63">
        <f>SUMIFS(Ago!$I$5:$I$605,Ago!$U$5:$U$605,"Receita",Ago!$G$5:$G$605,DRE!$D787)</f>
        <v>0</v>
      </c>
      <c r="M787" s="63">
        <f>SUMIFS(Set!$I$5:$I$605,Set!$U$5:$U$605,"Receita",Set!$G$5:$G$605,DRE!$D787)</f>
        <v>0</v>
      </c>
      <c r="N787" s="63">
        <f>SUMIFS(Out!$I$5:$I$605,Out!$U$5:$U$605,"Receita",Out!$G$5:$G$605,DRE!$D787)</f>
        <v>0</v>
      </c>
      <c r="O787" s="63">
        <f>SUMIFS(Nov!$I$5:$I$605,Nov!$U$5:$U$605,"Receita",Nov!$G$5:$G$605,DRE!$D787)</f>
        <v>0</v>
      </c>
      <c r="P787" s="63">
        <f>SUMIFS(Dez!$I$5:$I$605,Dez!$U$5:$U$605,"Receita",Dez!$G$5:$G$605,DRE!$D787)</f>
        <v>0</v>
      </c>
      <c r="Q787" s="63">
        <f t="shared" si="36"/>
        <v>0</v>
      </c>
    </row>
    <row r="788" spans="2:17" ht="28.5" customHeight="1" thickTop="1" thickBot="1" x14ac:dyDescent="0.3">
      <c r="B788" s="85">
        <v>785</v>
      </c>
      <c r="C788" s="46" t="str">
        <f>'PC Receitas'!J63</f>
        <v>4.3.59</v>
      </c>
      <c r="D788" s="47" t="str">
        <f>VLOOKUP(C788,'PC Receitas'!$J$4:$K$103,2,FALSE)</f>
        <v>-</v>
      </c>
      <c r="E788" s="63">
        <f>SUMIFS(Jan!$I$5:$I$605,Jan!$U$5:$U$605,"Receita",Jan!$G$5:$G$605,DRE!$D788)</f>
        <v>0</v>
      </c>
      <c r="F788" s="63">
        <f>SUMIFS(Fev!$I$5:$I$605,Fev!$U$5:$U$605,"Receita",Fev!$G$5:$G$605,DRE!$D788)</f>
        <v>0</v>
      </c>
      <c r="G788" s="63">
        <f>SUMIFS(Mar!$I$5:$I$605,Mar!$U$5:$U$605,"Receita",Mar!$G$5:$G$605,DRE!$D788)</f>
        <v>0</v>
      </c>
      <c r="H788" s="63">
        <f>SUMIFS(Abr!$I$5:$I$605,Abr!$U$5:$U$605,"Receita",Abr!$G$5:$G$605,DRE!$D788)</f>
        <v>0</v>
      </c>
      <c r="I788" s="63">
        <f>SUMIFS(Mai!$I$5:$I$605,Mai!$U$5:$U$605,"Receita",Mai!$G$5:$G$605,DRE!$D788)</f>
        <v>0</v>
      </c>
      <c r="J788" s="63">
        <f>SUMIFS(Jun!$I$5:$I$605,Jun!$U$5:$U$605,"Receita",Jun!$G$5:$G$605,DRE!$D788)</f>
        <v>0</v>
      </c>
      <c r="K788" s="63">
        <f>SUMIFS(Jul!$I$5:$I$605,Jul!$U$5:$U$605,"Receita",Jul!$G$5:$G$605,DRE!$D788)</f>
        <v>0</v>
      </c>
      <c r="L788" s="63">
        <f>SUMIFS(Ago!$I$5:$I$605,Ago!$U$5:$U$605,"Receita",Ago!$G$5:$G$605,DRE!$D788)</f>
        <v>0</v>
      </c>
      <c r="M788" s="63">
        <f>SUMIFS(Set!$I$5:$I$605,Set!$U$5:$U$605,"Receita",Set!$G$5:$G$605,DRE!$D788)</f>
        <v>0</v>
      </c>
      <c r="N788" s="63">
        <f>SUMIFS(Out!$I$5:$I$605,Out!$U$5:$U$605,"Receita",Out!$G$5:$G$605,DRE!$D788)</f>
        <v>0</v>
      </c>
      <c r="O788" s="63">
        <f>SUMIFS(Nov!$I$5:$I$605,Nov!$U$5:$U$605,"Receita",Nov!$G$5:$G$605,DRE!$D788)</f>
        <v>0</v>
      </c>
      <c r="P788" s="63">
        <f>SUMIFS(Dez!$I$5:$I$605,Dez!$U$5:$U$605,"Receita",Dez!$G$5:$G$605,DRE!$D788)</f>
        <v>0</v>
      </c>
      <c r="Q788" s="63">
        <f t="shared" si="36"/>
        <v>0</v>
      </c>
    </row>
    <row r="789" spans="2:17" ht="28.5" customHeight="1" thickTop="1" thickBot="1" x14ac:dyDescent="0.3">
      <c r="B789" s="85">
        <v>786</v>
      </c>
      <c r="C789" s="46" t="str">
        <f>'PC Receitas'!J64</f>
        <v>4.3.60</v>
      </c>
      <c r="D789" s="47" t="str">
        <f>VLOOKUP(C789,'PC Receitas'!$J$4:$K$103,2,FALSE)</f>
        <v>-</v>
      </c>
      <c r="E789" s="63">
        <f>SUMIFS(Jan!$I$5:$I$605,Jan!$U$5:$U$605,"Receita",Jan!$G$5:$G$605,DRE!$D789)</f>
        <v>0</v>
      </c>
      <c r="F789" s="63">
        <f>SUMIFS(Fev!$I$5:$I$605,Fev!$U$5:$U$605,"Receita",Fev!$G$5:$G$605,DRE!$D789)</f>
        <v>0</v>
      </c>
      <c r="G789" s="63">
        <f>SUMIFS(Mar!$I$5:$I$605,Mar!$U$5:$U$605,"Receita",Mar!$G$5:$G$605,DRE!$D789)</f>
        <v>0</v>
      </c>
      <c r="H789" s="63">
        <f>SUMIFS(Abr!$I$5:$I$605,Abr!$U$5:$U$605,"Receita",Abr!$G$5:$G$605,DRE!$D789)</f>
        <v>0</v>
      </c>
      <c r="I789" s="63">
        <f>SUMIFS(Mai!$I$5:$I$605,Mai!$U$5:$U$605,"Receita",Mai!$G$5:$G$605,DRE!$D789)</f>
        <v>0</v>
      </c>
      <c r="J789" s="63">
        <f>SUMIFS(Jun!$I$5:$I$605,Jun!$U$5:$U$605,"Receita",Jun!$G$5:$G$605,DRE!$D789)</f>
        <v>0</v>
      </c>
      <c r="K789" s="63">
        <f>SUMIFS(Jul!$I$5:$I$605,Jul!$U$5:$U$605,"Receita",Jul!$G$5:$G$605,DRE!$D789)</f>
        <v>0</v>
      </c>
      <c r="L789" s="63">
        <f>SUMIFS(Ago!$I$5:$I$605,Ago!$U$5:$U$605,"Receita",Ago!$G$5:$G$605,DRE!$D789)</f>
        <v>0</v>
      </c>
      <c r="M789" s="63">
        <f>SUMIFS(Set!$I$5:$I$605,Set!$U$5:$U$605,"Receita",Set!$G$5:$G$605,DRE!$D789)</f>
        <v>0</v>
      </c>
      <c r="N789" s="63">
        <f>SUMIFS(Out!$I$5:$I$605,Out!$U$5:$U$605,"Receita",Out!$G$5:$G$605,DRE!$D789)</f>
        <v>0</v>
      </c>
      <c r="O789" s="63">
        <f>SUMIFS(Nov!$I$5:$I$605,Nov!$U$5:$U$605,"Receita",Nov!$G$5:$G$605,DRE!$D789)</f>
        <v>0</v>
      </c>
      <c r="P789" s="63">
        <f>SUMIFS(Dez!$I$5:$I$605,Dez!$U$5:$U$605,"Receita",Dez!$G$5:$G$605,DRE!$D789)</f>
        <v>0</v>
      </c>
      <c r="Q789" s="63">
        <f t="shared" si="36"/>
        <v>0</v>
      </c>
    </row>
    <row r="790" spans="2:17" ht="28.5" customHeight="1" thickTop="1" thickBot="1" x14ac:dyDescent="0.3">
      <c r="B790" s="85">
        <v>787</v>
      </c>
      <c r="C790" s="46" t="str">
        <f>'PC Receitas'!J65</f>
        <v>4.3.61</v>
      </c>
      <c r="D790" s="47" t="str">
        <f>VLOOKUP(C790,'PC Receitas'!$J$4:$K$103,2,FALSE)</f>
        <v>-</v>
      </c>
      <c r="E790" s="63">
        <f>SUMIFS(Jan!$I$5:$I$605,Jan!$U$5:$U$605,"Receita",Jan!$G$5:$G$605,DRE!$D790)</f>
        <v>0</v>
      </c>
      <c r="F790" s="63">
        <f>SUMIFS(Fev!$I$5:$I$605,Fev!$U$5:$U$605,"Receita",Fev!$G$5:$G$605,DRE!$D790)</f>
        <v>0</v>
      </c>
      <c r="G790" s="63">
        <f>SUMIFS(Mar!$I$5:$I$605,Mar!$U$5:$U$605,"Receita",Mar!$G$5:$G$605,DRE!$D790)</f>
        <v>0</v>
      </c>
      <c r="H790" s="63">
        <f>SUMIFS(Abr!$I$5:$I$605,Abr!$U$5:$U$605,"Receita",Abr!$G$5:$G$605,DRE!$D790)</f>
        <v>0</v>
      </c>
      <c r="I790" s="63">
        <f>SUMIFS(Mai!$I$5:$I$605,Mai!$U$5:$U$605,"Receita",Mai!$G$5:$G$605,DRE!$D790)</f>
        <v>0</v>
      </c>
      <c r="J790" s="63">
        <f>SUMIFS(Jun!$I$5:$I$605,Jun!$U$5:$U$605,"Receita",Jun!$G$5:$G$605,DRE!$D790)</f>
        <v>0</v>
      </c>
      <c r="K790" s="63">
        <f>SUMIFS(Jul!$I$5:$I$605,Jul!$U$5:$U$605,"Receita",Jul!$G$5:$G$605,DRE!$D790)</f>
        <v>0</v>
      </c>
      <c r="L790" s="63">
        <f>SUMIFS(Ago!$I$5:$I$605,Ago!$U$5:$U$605,"Receita",Ago!$G$5:$G$605,DRE!$D790)</f>
        <v>0</v>
      </c>
      <c r="M790" s="63">
        <f>SUMIFS(Set!$I$5:$I$605,Set!$U$5:$U$605,"Receita",Set!$G$5:$G$605,DRE!$D790)</f>
        <v>0</v>
      </c>
      <c r="N790" s="63">
        <f>SUMIFS(Out!$I$5:$I$605,Out!$U$5:$U$605,"Receita",Out!$G$5:$G$605,DRE!$D790)</f>
        <v>0</v>
      </c>
      <c r="O790" s="63">
        <f>SUMIFS(Nov!$I$5:$I$605,Nov!$U$5:$U$605,"Receita",Nov!$G$5:$G$605,DRE!$D790)</f>
        <v>0</v>
      </c>
      <c r="P790" s="63">
        <f>SUMIFS(Dez!$I$5:$I$605,Dez!$U$5:$U$605,"Receita",Dez!$G$5:$G$605,DRE!$D790)</f>
        <v>0</v>
      </c>
      <c r="Q790" s="63">
        <f t="shared" si="36"/>
        <v>0</v>
      </c>
    </row>
    <row r="791" spans="2:17" ht="28.5" customHeight="1" thickTop="1" thickBot="1" x14ac:dyDescent="0.3">
      <c r="B791" s="85">
        <v>788</v>
      </c>
      <c r="C791" s="46" t="str">
        <f>'PC Receitas'!J66</f>
        <v>4.3.62</v>
      </c>
      <c r="D791" s="47" t="str">
        <f>VLOOKUP(C791,'PC Receitas'!$J$4:$K$103,2,FALSE)</f>
        <v>-</v>
      </c>
      <c r="E791" s="63">
        <f>SUMIFS(Jan!$I$5:$I$605,Jan!$U$5:$U$605,"Receita",Jan!$G$5:$G$605,DRE!$D791)</f>
        <v>0</v>
      </c>
      <c r="F791" s="63">
        <f>SUMIFS(Fev!$I$5:$I$605,Fev!$U$5:$U$605,"Receita",Fev!$G$5:$G$605,DRE!$D791)</f>
        <v>0</v>
      </c>
      <c r="G791" s="63">
        <f>SUMIFS(Mar!$I$5:$I$605,Mar!$U$5:$U$605,"Receita",Mar!$G$5:$G$605,DRE!$D791)</f>
        <v>0</v>
      </c>
      <c r="H791" s="63">
        <f>SUMIFS(Abr!$I$5:$I$605,Abr!$U$5:$U$605,"Receita",Abr!$G$5:$G$605,DRE!$D791)</f>
        <v>0</v>
      </c>
      <c r="I791" s="63">
        <f>SUMIFS(Mai!$I$5:$I$605,Mai!$U$5:$U$605,"Receita",Mai!$G$5:$G$605,DRE!$D791)</f>
        <v>0</v>
      </c>
      <c r="J791" s="63">
        <f>SUMIFS(Jun!$I$5:$I$605,Jun!$U$5:$U$605,"Receita",Jun!$G$5:$G$605,DRE!$D791)</f>
        <v>0</v>
      </c>
      <c r="K791" s="63">
        <f>SUMIFS(Jul!$I$5:$I$605,Jul!$U$5:$U$605,"Receita",Jul!$G$5:$G$605,DRE!$D791)</f>
        <v>0</v>
      </c>
      <c r="L791" s="63">
        <f>SUMIFS(Ago!$I$5:$I$605,Ago!$U$5:$U$605,"Receita",Ago!$G$5:$G$605,DRE!$D791)</f>
        <v>0</v>
      </c>
      <c r="M791" s="63">
        <f>SUMIFS(Set!$I$5:$I$605,Set!$U$5:$U$605,"Receita",Set!$G$5:$G$605,DRE!$D791)</f>
        <v>0</v>
      </c>
      <c r="N791" s="63">
        <f>SUMIFS(Out!$I$5:$I$605,Out!$U$5:$U$605,"Receita",Out!$G$5:$G$605,DRE!$D791)</f>
        <v>0</v>
      </c>
      <c r="O791" s="63">
        <f>SUMIFS(Nov!$I$5:$I$605,Nov!$U$5:$U$605,"Receita",Nov!$G$5:$G$605,DRE!$D791)</f>
        <v>0</v>
      </c>
      <c r="P791" s="63">
        <f>SUMIFS(Dez!$I$5:$I$605,Dez!$U$5:$U$605,"Receita",Dez!$G$5:$G$605,DRE!$D791)</f>
        <v>0</v>
      </c>
      <c r="Q791" s="63">
        <f t="shared" si="36"/>
        <v>0</v>
      </c>
    </row>
    <row r="792" spans="2:17" ht="28.5" customHeight="1" thickTop="1" thickBot="1" x14ac:dyDescent="0.3">
      <c r="B792" s="85">
        <v>789</v>
      </c>
      <c r="C792" s="46" t="str">
        <f>'PC Receitas'!J67</f>
        <v>4.3.63</v>
      </c>
      <c r="D792" s="47" t="str">
        <f>VLOOKUP(C792,'PC Receitas'!$J$4:$K$103,2,FALSE)</f>
        <v>-</v>
      </c>
      <c r="E792" s="63">
        <f>SUMIFS(Jan!$I$5:$I$605,Jan!$U$5:$U$605,"Receita",Jan!$G$5:$G$605,DRE!$D792)</f>
        <v>0</v>
      </c>
      <c r="F792" s="63">
        <f>SUMIFS(Fev!$I$5:$I$605,Fev!$U$5:$U$605,"Receita",Fev!$G$5:$G$605,DRE!$D792)</f>
        <v>0</v>
      </c>
      <c r="G792" s="63">
        <f>SUMIFS(Mar!$I$5:$I$605,Mar!$U$5:$U$605,"Receita",Mar!$G$5:$G$605,DRE!$D792)</f>
        <v>0</v>
      </c>
      <c r="H792" s="63">
        <f>SUMIFS(Abr!$I$5:$I$605,Abr!$U$5:$U$605,"Receita",Abr!$G$5:$G$605,DRE!$D792)</f>
        <v>0</v>
      </c>
      <c r="I792" s="63">
        <f>SUMIFS(Mai!$I$5:$I$605,Mai!$U$5:$U$605,"Receita",Mai!$G$5:$G$605,DRE!$D792)</f>
        <v>0</v>
      </c>
      <c r="J792" s="63">
        <f>SUMIFS(Jun!$I$5:$I$605,Jun!$U$5:$U$605,"Receita",Jun!$G$5:$G$605,DRE!$D792)</f>
        <v>0</v>
      </c>
      <c r="K792" s="63">
        <f>SUMIFS(Jul!$I$5:$I$605,Jul!$U$5:$U$605,"Receita",Jul!$G$5:$G$605,DRE!$D792)</f>
        <v>0</v>
      </c>
      <c r="L792" s="63">
        <f>SUMIFS(Ago!$I$5:$I$605,Ago!$U$5:$U$605,"Receita",Ago!$G$5:$G$605,DRE!$D792)</f>
        <v>0</v>
      </c>
      <c r="M792" s="63">
        <f>SUMIFS(Set!$I$5:$I$605,Set!$U$5:$U$605,"Receita",Set!$G$5:$G$605,DRE!$D792)</f>
        <v>0</v>
      </c>
      <c r="N792" s="63">
        <f>SUMIFS(Out!$I$5:$I$605,Out!$U$5:$U$605,"Receita",Out!$G$5:$G$605,DRE!$D792)</f>
        <v>0</v>
      </c>
      <c r="O792" s="63">
        <f>SUMIFS(Nov!$I$5:$I$605,Nov!$U$5:$U$605,"Receita",Nov!$G$5:$G$605,DRE!$D792)</f>
        <v>0</v>
      </c>
      <c r="P792" s="63">
        <f>SUMIFS(Dez!$I$5:$I$605,Dez!$U$5:$U$605,"Receita",Dez!$G$5:$G$605,DRE!$D792)</f>
        <v>0</v>
      </c>
      <c r="Q792" s="63">
        <f t="shared" si="36"/>
        <v>0</v>
      </c>
    </row>
    <row r="793" spans="2:17" ht="28.5" customHeight="1" thickTop="1" thickBot="1" x14ac:dyDescent="0.3">
      <c r="B793" s="85">
        <v>790</v>
      </c>
      <c r="C793" s="46" t="str">
        <f>'PC Receitas'!J68</f>
        <v>4.3.64</v>
      </c>
      <c r="D793" s="47" t="str">
        <f>VLOOKUP(C793,'PC Receitas'!$J$4:$K$103,2,FALSE)</f>
        <v>-</v>
      </c>
      <c r="E793" s="63">
        <f>SUMIFS(Jan!$I$5:$I$605,Jan!$U$5:$U$605,"Receita",Jan!$G$5:$G$605,DRE!$D793)</f>
        <v>0</v>
      </c>
      <c r="F793" s="63">
        <f>SUMIFS(Fev!$I$5:$I$605,Fev!$U$5:$U$605,"Receita",Fev!$G$5:$G$605,DRE!$D793)</f>
        <v>0</v>
      </c>
      <c r="G793" s="63">
        <f>SUMIFS(Mar!$I$5:$I$605,Mar!$U$5:$U$605,"Receita",Mar!$G$5:$G$605,DRE!$D793)</f>
        <v>0</v>
      </c>
      <c r="H793" s="63">
        <f>SUMIFS(Abr!$I$5:$I$605,Abr!$U$5:$U$605,"Receita",Abr!$G$5:$G$605,DRE!$D793)</f>
        <v>0</v>
      </c>
      <c r="I793" s="63">
        <f>SUMIFS(Mai!$I$5:$I$605,Mai!$U$5:$U$605,"Receita",Mai!$G$5:$G$605,DRE!$D793)</f>
        <v>0</v>
      </c>
      <c r="J793" s="63">
        <f>SUMIFS(Jun!$I$5:$I$605,Jun!$U$5:$U$605,"Receita",Jun!$G$5:$G$605,DRE!$D793)</f>
        <v>0</v>
      </c>
      <c r="K793" s="63">
        <f>SUMIFS(Jul!$I$5:$I$605,Jul!$U$5:$U$605,"Receita",Jul!$G$5:$G$605,DRE!$D793)</f>
        <v>0</v>
      </c>
      <c r="L793" s="63">
        <f>SUMIFS(Ago!$I$5:$I$605,Ago!$U$5:$U$605,"Receita",Ago!$G$5:$G$605,DRE!$D793)</f>
        <v>0</v>
      </c>
      <c r="M793" s="63">
        <f>SUMIFS(Set!$I$5:$I$605,Set!$U$5:$U$605,"Receita",Set!$G$5:$G$605,DRE!$D793)</f>
        <v>0</v>
      </c>
      <c r="N793" s="63">
        <f>SUMIFS(Out!$I$5:$I$605,Out!$U$5:$U$605,"Receita",Out!$G$5:$G$605,DRE!$D793)</f>
        <v>0</v>
      </c>
      <c r="O793" s="63">
        <f>SUMIFS(Nov!$I$5:$I$605,Nov!$U$5:$U$605,"Receita",Nov!$G$5:$G$605,DRE!$D793)</f>
        <v>0</v>
      </c>
      <c r="P793" s="63">
        <f>SUMIFS(Dez!$I$5:$I$605,Dez!$U$5:$U$605,"Receita",Dez!$G$5:$G$605,DRE!$D793)</f>
        <v>0</v>
      </c>
      <c r="Q793" s="63">
        <f t="shared" si="36"/>
        <v>0</v>
      </c>
    </row>
    <row r="794" spans="2:17" ht="28.5" customHeight="1" thickTop="1" thickBot="1" x14ac:dyDescent="0.3">
      <c r="B794" s="85">
        <v>791</v>
      </c>
      <c r="C794" s="46" t="str">
        <f>'PC Receitas'!J69</f>
        <v>4.3.65</v>
      </c>
      <c r="D794" s="47" t="str">
        <f>VLOOKUP(C794,'PC Receitas'!$J$4:$K$103,2,FALSE)</f>
        <v>-</v>
      </c>
      <c r="E794" s="63">
        <f>SUMIFS(Jan!$I$5:$I$605,Jan!$U$5:$U$605,"Receita",Jan!$G$5:$G$605,DRE!$D794)</f>
        <v>0</v>
      </c>
      <c r="F794" s="63">
        <f>SUMIFS(Fev!$I$5:$I$605,Fev!$U$5:$U$605,"Receita",Fev!$G$5:$G$605,DRE!$D794)</f>
        <v>0</v>
      </c>
      <c r="G794" s="63">
        <f>SUMIFS(Mar!$I$5:$I$605,Mar!$U$5:$U$605,"Receita",Mar!$G$5:$G$605,DRE!$D794)</f>
        <v>0</v>
      </c>
      <c r="H794" s="63">
        <f>SUMIFS(Abr!$I$5:$I$605,Abr!$U$5:$U$605,"Receita",Abr!$G$5:$G$605,DRE!$D794)</f>
        <v>0</v>
      </c>
      <c r="I794" s="63">
        <f>SUMIFS(Mai!$I$5:$I$605,Mai!$U$5:$U$605,"Receita",Mai!$G$5:$G$605,DRE!$D794)</f>
        <v>0</v>
      </c>
      <c r="J794" s="63">
        <f>SUMIFS(Jun!$I$5:$I$605,Jun!$U$5:$U$605,"Receita",Jun!$G$5:$G$605,DRE!$D794)</f>
        <v>0</v>
      </c>
      <c r="K794" s="63">
        <f>SUMIFS(Jul!$I$5:$I$605,Jul!$U$5:$U$605,"Receita",Jul!$G$5:$G$605,DRE!$D794)</f>
        <v>0</v>
      </c>
      <c r="L794" s="63">
        <f>SUMIFS(Ago!$I$5:$I$605,Ago!$U$5:$U$605,"Receita",Ago!$G$5:$G$605,DRE!$D794)</f>
        <v>0</v>
      </c>
      <c r="M794" s="63">
        <f>SUMIFS(Set!$I$5:$I$605,Set!$U$5:$U$605,"Receita",Set!$G$5:$G$605,DRE!$D794)</f>
        <v>0</v>
      </c>
      <c r="N794" s="63">
        <f>SUMIFS(Out!$I$5:$I$605,Out!$U$5:$U$605,"Receita",Out!$G$5:$G$605,DRE!$D794)</f>
        <v>0</v>
      </c>
      <c r="O794" s="63">
        <f>SUMIFS(Nov!$I$5:$I$605,Nov!$U$5:$U$605,"Receita",Nov!$G$5:$G$605,DRE!$D794)</f>
        <v>0</v>
      </c>
      <c r="P794" s="63">
        <f>SUMIFS(Dez!$I$5:$I$605,Dez!$U$5:$U$605,"Receita",Dez!$G$5:$G$605,DRE!$D794)</f>
        <v>0</v>
      </c>
      <c r="Q794" s="63">
        <f t="shared" si="36"/>
        <v>0</v>
      </c>
    </row>
    <row r="795" spans="2:17" ht="28.5" customHeight="1" thickTop="1" thickBot="1" x14ac:dyDescent="0.3">
      <c r="B795" s="85">
        <v>792</v>
      </c>
      <c r="C795" s="46" t="str">
        <f>'PC Receitas'!J70</f>
        <v>4.3.66</v>
      </c>
      <c r="D795" s="47" t="str">
        <f>VLOOKUP(C795,'PC Receitas'!$J$4:$K$103,2,FALSE)</f>
        <v>-</v>
      </c>
      <c r="E795" s="63">
        <f>SUMIFS(Jan!$I$5:$I$605,Jan!$U$5:$U$605,"Receita",Jan!$G$5:$G$605,DRE!$D795)</f>
        <v>0</v>
      </c>
      <c r="F795" s="63">
        <f>SUMIFS(Fev!$I$5:$I$605,Fev!$U$5:$U$605,"Receita",Fev!$G$5:$G$605,DRE!$D795)</f>
        <v>0</v>
      </c>
      <c r="G795" s="63">
        <f>SUMIFS(Mar!$I$5:$I$605,Mar!$U$5:$U$605,"Receita",Mar!$G$5:$G$605,DRE!$D795)</f>
        <v>0</v>
      </c>
      <c r="H795" s="63">
        <f>SUMIFS(Abr!$I$5:$I$605,Abr!$U$5:$U$605,"Receita",Abr!$G$5:$G$605,DRE!$D795)</f>
        <v>0</v>
      </c>
      <c r="I795" s="63">
        <f>SUMIFS(Mai!$I$5:$I$605,Mai!$U$5:$U$605,"Receita",Mai!$G$5:$G$605,DRE!$D795)</f>
        <v>0</v>
      </c>
      <c r="J795" s="63">
        <f>SUMIFS(Jun!$I$5:$I$605,Jun!$U$5:$U$605,"Receita",Jun!$G$5:$G$605,DRE!$D795)</f>
        <v>0</v>
      </c>
      <c r="K795" s="63">
        <f>SUMIFS(Jul!$I$5:$I$605,Jul!$U$5:$U$605,"Receita",Jul!$G$5:$G$605,DRE!$D795)</f>
        <v>0</v>
      </c>
      <c r="L795" s="63">
        <f>SUMIFS(Ago!$I$5:$I$605,Ago!$U$5:$U$605,"Receita",Ago!$G$5:$G$605,DRE!$D795)</f>
        <v>0</v>
      </c>
      <c r="M795" s="63">
        <f>SUMIFS(Set!$I$5:$I$605,Set!$U$5:$U$605,"Receita",Set!$G$5:$G$605,DRE!$D795)</f>
        <v>0</v>
      </c>
      <c r="N795" s="63">
        <f>SUMIFS(Out!$I$5:$I$605,Out!$U$5:$U$605,"Receita",Out!$G$5:$G$605,DRE!$D795)</f>
        <v>0</v>
      </c>
      <c r="O795" s="63">
        <f>SUMIFS(Nov!$I$5:$I$605,Nov!$U$5:$U$605,"Receita",Nov!$G$5:$G$605,DRE!$D795)</f>
        <v>0</v>
      </c>
      <c r="P795" s="63">
        <f>SUMIFS(Dez!$I$5:$I$605,Dez!$U$5:$U$605,"Receita",Dez!$G$5:$G$605,DRE!$D795)</f>
        <v>0</v>
      </c>
      <c r="Q795" s="63">
        <f t="shared" ref="Q795:Q827" si="37">SUM(E795:P795)</f>
        <v>0</v>
      </c>
    </row>
    <row r="796" spans="2:17" ht="28.5" customHeight="1" thickTop="1" thickBot="1" x14ac:dyDescent="0.3">
      <c r="B796" s="85">
        <v>793</v>
      </c>
      <c r="C796" s="46" t="str">
        <f>'PC Receitas'!J71</f>
        <v>4.3.67</v>
      </c>
      <c r="D796" s="47" t="str">
        <f>VLOOKUP(C796,'PC Receitas'!$J$4:$K$103,2,FALSE)</f>
        <v>-</v>
      </c>
      <c r="E796" s="63">
        <f>SUMIFS(Jan!$I$5:$I$605,Jan!$U$5:$U$605,"Receita",Jan!$G$5:$G$605,DRE!$D796)</f>
        <v>0</v>
      </c>
      <c r="F796" s="63">
        <f>SUMIFS(Fev!$I$5:$I$605,Fev!$U$5:$U$605,"Receita",Fev!$G$5:$G$605,DRE!$D796)</f>
        <v>0</v>
      </c>
      <c r="G796" s="63">
        <f>SUMIFS(Mar!$I$5:$I$605,Mar!$U$5:$U$605,"Receita",Mar!$G$5:$G$605,DRE!$D796)</f>
        <v>0</v>
      </c>
      <c r="H796" s="63">
        <f>SUMIFS(Abr!$I$5:$I$605,Abr!$U$5:$U$605,"Receita",Abr!$G$5:$G$605,DRE!$D796)</f>
        <v>0</v>
      </c>
      <c r="I796" s="63">
        <f>SUMIFS(Mai!$I$5:$I$605,Mai!$U$5:$U$605,"Receita",Mai!$G$5:$G$605,DRE!$D796)</f>
        <v>0</v>
      </c>
      <c r="J796" s="63">
        <f>SUMIFS(Jun!$I$5:$I$605,Jun!$U$5:$U$605,"Receita",Jun!$G$5:$G$605,DRE!$D796)</f>
        <v>0</v>
      </c>
      <c r="K796" s="63">
        <f>SUMIFS(Jul!$I$5:$I$605,Jul!$U$5:$U$605,"Receita",Jul!$G$5:$G$605,DRE!$D796)</f>
        <v>0</v>
      </c>
      <c r="L796" s="63">
        <f>SUMIFS(Ago!$I$5:$I$605,Ago!$U$5:$U$605,"Receita",Ago!$G$5:$G$605,DRE!$D796)</f>
        <v>0</v>
      </c>
      <c r="M796" s="63">
        <f>SUMIFS(Set!$I$5:$I$605,Set!$U$5:$U$605,"Receita",Set!$G$5:$G$605,DRE!$D796)</f>
        <v>0</v>
      </c>
      <c r="N796" s="63">
        <f>SUMIFS(Out!$I$5:$I$605,Out!$U$5:$U$605,"Receita",Out!$G$5:$G$605,DRE!$D796)</f>
        <v>0</v>
      </c>
      <c r="O796" s="63">
        <f>SUMIFS(Nov!$I$5:$I$605,Nov!$U$5:$U$605,"Receita",Nov!$G$5:$G$605,DRE!$D796)</f>
        <v>0</v>
      </c>
      <c r="P796" s="63">
        <f>SUMIFS(Dez!$I$5:$I$605,Dez!$U$5:$U$605,"Receita",Dez!$G$5:$G$605,DRE!$D796)</f>
        <v>0</v>
      </c>
      <c r="Q796" s="63">
        <f t="shared" si="37"/>
        <v>0</v>
      </c>
    </row>
    <row r="797" spans="2:17" ht="28.5" customHeight="1" thickTop="1" thickBot="1" x14ac:dyDescent="0.3">
      <c r="B797" s="85">
        <v>794</v>
      </c>
      <c r="C797" s="46" t="str">
        <f>'PC Receitas'!J72</f>
        <v>4.3.68</v>
      </c>
      <c r="D797" s="47" t="str">
        <f>VLOOKUP(C797,'PC Receitas'!$J$4:$K$103,2,FALSE)</f>
        <v>-</v>
      </c>
      <c r="E797" s="63">
        <f>SUMIFS(Jan!$I$5:$I$605,Jan!$U$5:$U$605,"Receita",Jan!$G$5:$G$605,DRE!$D797)</f>
        <v>0</v>
      </c>
      <c r="F797" s="63">
        <f>SUMIFS(Fev!$I$5:$I$605,Fev!$U$5:$U$605,"Receita",Fev!$G$5:$G$605,DRE!$D797)</f>
        <v>0</v>
      </c>
      <c r="G797" s="63">
        <f>SUMIFS(Mar!$I$5:$I$605,Mar!$U$5:$U$605,"Receita",Mar!$G$5:$G$605,DRE!$D797)</f>
        <v>0</v>
      </c>
      <c r="H797" s="63">
        <f>SUMIFS(Abr!$I$5:$I$605,Abr!$U$5:$U$605,"Receita",Abr!$G$5:$G$605,DRE!$D797)</f>
        <v>0</v>
      </c>
      <c r="I797" s="63">
        <f>SUMIFS(Mai!$I$5:$I$605,Mai!$U$5:$U$605,"Receita",Mai!$G$5:$G$605,DRE!$D797)</f>
        <v>0</v>
      </c>
      <c r="J797" s="63">
        <f>SUMIFS(Jun!$I$5:$I$605,Jun!$U$5:$U$605,"Receita",Jun!$G$5:$G$605,DRE!$D797)</f>
        <v>0</v>
      </c>
      <c r="K797" s="63">
        <f>SUMIFS(Jul!$I$5:$I$605,Jul!$U$5:$U$605,"Receita",Jul!$G$5:$G$605,DRE!$D797)</f>
        <v>0</v>
      </c>
      <c r="L797" s="63">
        <f>SUMIFS(Ago!$I$5:$I$605,Ago!$U$5:$U$605,"Receita",Ago!$G$5:$G$605,DRE!$D797)</f>
        <v>0</v>
      </c>
      <c r="M797" s="63">
        <f>SUMIFS(Set!$I$5:$I$605,Set!$U$5:$U$605,"Receita",Set!$G$5:$G$605,DRE!$D797)</f>
        <v>0</v>
      </c>
      <c r="N797" s="63">
        <f>SUMIFS(Out!$I$5:$I$605,Out!$U$5:$U$605,"Receita",Out!$G$5:$G$605,DRE!$D797)</f>
        <v>0</v>
      </c>
      <c r="O797" s="63">
        <f>SUMIFS(Nov!$I$5:$I$605,Nov!$U$5:$U$605,"Receita",Nov!$G$5:$G$605,DRE!$D797)</f>
        <v>0</v>
      </c>
      <c r="P797" s="63">
        <f>SUMIFS(Dez!$I$5:$I$605,Dez!$U$5:$U$605,"Receita",Dez!$G$5:$G$605,DRE!$D797)</f>
        <v>0</v>
      </c>
      <c r="Q797" s="63">
        <f t="shared" si="37"/>
        <v>0</v>
      </c>
    </row>
    <row r="798" spans="2:17" ht="28.5" customHeight="1" thickTop="1" thickBot="1" x14ac:dyDescent="0.3">
      <c r="B798" s="85">
        <v>795</v>
      </c>
      <c r="C798" s="46" t="str">
        <f>'PC Receitas'!J73</f>
        <v>4.3.69</v>
      </c>
      <c r="D798" s="47" t="str">
        <f>VLOOKUP(C798,'PC Receitas'!$J$4:$K$103,2,FALSE)</f>
        <v>-</v>
      </c>
      <c r="E798" s="63">
        <f>SUMIFS(Jan!$I$5:$I$605,Jan!$U$5:$U$605,"Receita",Jan!$G$5:$G$605,DRE!$D798)</f>
        <v>0</v>
      </c>
      <c r="F798" s="63">
        <f>SUMIFS(Fev!$I$5:$I$605,Fev!$U$5:$U$605,"Receita",Fev!$G$5:$G$605,DRE!$D798)</f>
        <v>0</v>
      </c>
      <c r="G798" s="63">
        <f>SUMIFS(Mar!$I$5:$I$605,Mar!$U$5:$U$605,"Receita",Mar!$G$5:$G$605,DRE!$D798)</f>
        <v>0</v>
      </c>
      <c r="H798" s="63">
        <f>SUMIFS(Abr!$I$5:$I$605,Abr!$U$5:$U$605,"Receita",Abr!$G$5:$G$605,DRE!$D798)</f>
        <v>0</v>
      </c>
      <c r="I798" s="63">
        <f>SUMIFS(Mai!$I$5:$I$605,Mai!$U$5:$U$605,"Receita",Mai!$G$5:$G$605,DRE!$D798)</f>
        <v>0</v>
      </c>
      <c r="J798" s="63">
        <f>SUMIFS(Jun!$I$5:$I$605,Jun!$U$5:$U$605,"Receita",Jun!$G$5:$G$605,DRE!$D798)</f>
        <v>0</v>
      </c>
      <c r="K798" s="63">
        <f>SUMIFS(Jul!$I$5:$I$605,Jul!$U$5:$U$605,"Receita",Jul!$G$5:$G$605,DRE!$D798)</f>
        <v>0</v>
      </c>
      <c r="L798" s="63">
        <f>SUMIFS(Ago!$I$5:$I$605,Ago!$U$5:$U$605,"Receita",Ago!$G$5:$G$605,DRE!$D798)</f>
        <v>0</v>
      </c>
      <c r="M798" s="63">
        <f>SUMIFS(Set!$I$5:$I$605,Set!$U$5:$U$605,"Receita",Set!$G$5:$G$605,DRE!$D798)</f>
        <v>0</v>
      </c>
      <c r="N798" s="63">
        <f>SUMIFS(Out!$I$5:$I$605,Out!$U$5:$U$605,"Receita",Out!$G$5:$G$605,DRE!$D798)</f>
        <v>0</v>
      </c>
      <c r="O798" s="63">
        <f>SUMIFS(Nov!$I$5:$I$605,Nov!$U$5:$U$605,"Receita",Nov!$G$5:$G$605,DRE!$D798)</f>
        <v>0</v>
      </c>
      <c r="P798" s="63">
        <f>SUMIFS(Dez!$I$5:$I$605,Dez!$U$5:$U$605,"Receita",Dez!$G$5:$G$605,DRE!$D798)</f>
        <v>0</v>
      </c>
      <c r="Q798" s="63">
        <f t="shared" si="37"/>
        <v>0</v>
      </c>
    </row>
    <row r="799" spans="2:17" ht="28.5" customHeight="1" thickTop="1" thickBot="1" x14ac:dyDescent="0.3">
      <c r="B799" s="85">
        <v>796</v>
      </c>
      <c r="C799" s="46" t="str">
        <f>'PC Receitas'!J74</f>
        <v>4.3.70</v>
      </c>
      <c r="D799" s="47" t="str">
        <f>VLOOKUP(C799,'PC Receitas'!$J$4:$K$103,2,FALSE)</f>
        <v>-</v>
      </c>
      <c r="E799" s="63">
        <f>SUMIFS(Jan!$I$5:$I$605,Jan!$U$5:$U$605,"Receita",Jan!$G$5:$G$605,DRE!$D799)</f>
        <v>0</v>
      </c>
      <c r="F799" s="63">
        <f>SUMIFS(Fev!$I$5:$I$605,Fev!$U$5:$U$605,"Receita",Fev!$G$5:$G$605,DRE!$D799)</f>
        <v>0</v>
      </c>
      <c r="G799" s="63">
        <f>SUMIFS(Mar!$I$5:$I$605,Mar!$U$5:$U$605,"Receita",Mar!$G$5:$G$605,DRE!$D799)</f>
        <v>0</v>
      </c>
      <c r="H799" s="63">
        <f>SUMIFS(Abr!$I$5:$I$605,Abr!$U$5:$U$605,"Receita",Abr!$G$5:$G$605,DRE!$D799)</f>
        <v>0</v>
      </c>
      <c r="I799" s="63">
        <f>SUMIFS(Mai!$I$5:$I$605,Mai!$U$5:$U$605,"Receita",Mai!$G$5:$G$605,DRE!$D799)</f>
        <v>0</v>
      </c>
      <c r="J799" s="63">
        <f>SUMIFS(Jun!$I$5:$I$605,Jun!$U$5:$U$605,"Receita",Jun!$G$5:$G$605,DRE!$D799)</f>
        <v>0</v>
      </c>
      <c r="K799" s="63">
        <f>SUMIFS(Jul!$I$5:$I$605,Jul!$U$5:$U$605,"Receita",Jul!$G$5:$G$605,DRE!$D799)</f>
        <v>0</v>
      </c>
      <c r="L799" s="63">
        <f>SUMIFS(Ago!$I$5:$I$605,Ago!$U$5:$U$605,"Receita",Ago!$G$5:$G$605,DRE!$D799)</f>
        <v>0</v>
      </c>
      <c r="M799" s="63">
        <f>SUMIFS(Set!$I$5:$I$605,Set!$U$5:$U$605,"Receita",Set!$G$5:$G$605,DRE!$D799)</f>
        <v>0</v>
      </c>
      <c r="N799" s="63">
        <f>SUMIFS(Out!$I$5:$I$605,Out!$U$5:$U$605,"Receita",Out!$G$5:$G$605,DRE!$D799)</f>
        <v>0</v>
      </c>
      <c r="O799" s="63">
        <f>SUMIFS(Nov!$I$5:$I$605,Nov!$U$5:$U$605,"Receita",Nov!$G$5:$G$605,DRE!$D799)</f>
        <v>0</v>
      </c>
      <c r="P799" s="63">
        <f>SUMIFS(Dez!$I$5:$I$605,Dez!$U$5:$U$605,"Receita",Dez!$G$5:$G$605,DRE!$D799)</f>
        <v>0</v>
      </c>
      <c r="Q799" s="63">
        <f t="shared" si="37"/>
        <v>0</v>
      </c>
    </row>
    <row r="800" spans="2:17" ht="28.5" customHeight="1" thickTop="1" thickBot="1" x14ac:dyDescent="0.3">
      <c r="B800" s="85">
        <v>797</v>
      </c>
      <c r="C800" s="46" t="str">
        <f>'PC Receitas'!J75</f>
        <v>4.3.71</v>
      </c>
      <c r="D800" s="47" t="str">
        <f>VLOOKUP(C800,'PC Receitas'!$J$4:$K$103,2,FALSE)</f>
        <v>-</v>
      </c>
      <c r="E800" s="63">
        <f>SUMIFS(Jan!$I$5:$I$605,Jan!$U$5:$U$605,"Receita",Jan!$G$5:$G$605,DRE!$D800)</f>
        <v>0</v>
      </c>
      <c r="F800" s="63">
        <f>SUMIFS(Fev!$I$5:$I$605,Fev!$U$5:$U$605,"Receita",Fev!$G$5:$G$605,DRE!$D800)</f>
        <v>0</v>
      </c>
      <c r="G800" s="63">
        <f>SUMIFS(Mar!$I$5:$I$605,Mar!$U$5:$U$605,"Receita",Mar!$G$5:$G$605,DRE!$D800)</f>
        <v>0</v>
      </c>
      <c r="H800" s="63">
        <f>SUMIFS(Abr!$I$5:$I$605,Abr!$U$5:$U$605,"Receita",Abr!$G$5:$G$605,DRE!$D800)</f>
        <v>0</v>
      </c>
      <c r="I800" s="63">
        <f>SUMIFS(Mai!$I$5:$I$605,Mai!$U$5:$U$605,"Receita",Mai!$G$5:$G$605,DRE!$D800)</f>
        <v>0</v>
      </c>
      <c r="J800" s="63">
        <f>SUMIFS(Jun!$I$5:$I$605,Jun!$U$5:$U$605,"Receita",Jun!$G$5:$G$605,DRE!$D800)</f>
        <v>0</v>
      </c>
      <c r="K800" s="63">
        <f>SUMIFS(Jul!$I$5:$I$605,Jul!$U$5:$U$605,"Receita",Jul!$G$5:$G$605,DRE!$D800)</f>
        <v>0</v>
      </c>
      <c r="L800" s="63">
        <f>SUMIFS(Ago!$I$5:$I$605,Ago!$U$5:$U$605,"Receita",Ago!$G$5:$G$605,DRE!$D800)</f>
        <v>0</v>
      </c>
      <c r="M800" s="63">
        <f>SUMIFS(Set!$I$5:$I$605,Set!$U$5:$U$605,"Receita",Set!$G$5:$G$605,DRE!$D800)</f>
        <v>0</v>
      </c>
      <c r="N800" s="63">
        <f>SUMIFS(Out!$I$5:$I$605,Out!$U$5:$U$605,"Receita",Out!$G$5:$G$605,DRE!$D800)</f>
        <v>0</v>
      </c>
      <c r="O800" s="63">
        <f>SUMIFS(Nov!$I$5:$I$605,Nov!$U$5:$U$605,"Receita",Nov!$G$5:$G$605,DRE!$D800)</f>
        <v>0</v>
      </c>
      <c r="P800" s="63">
        <f>SUMIFS(Dez!$I$5:$I$605,Dez!$U$5:$U$605,"Receita",Dez!$G$5:$G$605,DRE!$D800)</f>
        <v>0</v>
      </c>
      <c r="Q800" s="63">
        <f t="shared" si="37"/>
        <v>0</v>
      </c>
    </row>
    <row r="801" spans="2:17" ht="28.5" customHeight="1" thickTop="1" thickBot="1" x14ac:dyDescent="0.3">
      <c r="B801" s="85">
        <v>798</v>
      </c>
      <c r="C801" s="46" t="str">
        <f>'PC Receitas'!J76</f>
        <v>4.3.72</v>
      </c>
      <c r="D801" s="47" t="str">
        <f>VLOOKUP(C801,'PC Receitas'!$J$4:$K$103,2,FALSE)</f>
        <v>-</v>
      </c>
      <c r="E801" s="63">
        <f>SUMIFS(Jan!$I$5:$I$605,Jan!$U$5:$U$605,"Receita",Jan!$G$5:$G$605,DRE!$D801)</f>
        <v>0</v>
      </c>
      <c r="F801" s="63">
        <f>SUMIFS(Fev!$I$5:$I$605,Fev!$U$5:$U$605,"Receita",Fev!$G$5:$G$605,DRE!$D801)</f>
        <v>0</v>
      </c>
      <c r="G801" s="63">
        <f>SUMIFS(Mar!$I$5:$I$605,Mar!$U$5:$U$605,"Receita",Mar!$G$5:$G$605,DRE!$D801)</f>
        <v>0</v>
      </c>
      <c r="H801" s="63">
        <f>SUMIFS(Abr!$I$5:$I$605,Abr!$U$5:$U$605,"Receita",Abr!$G$5:$G$605,DRE!$D801)</f>
        <v>0</v>
      </c>
      <c r="I801" s="63">
        <f>SUMIFS(Mai!$I$5:$I$605,Mai!$U$5:$U$605,"Receita",Mai!$G$5:$G$605,DRE!$D801)</f>
        <v>0</v>
      </c>
      <c r="J801" s="63">
        <f>SUMIFS(Jun!$I$5:$I$605,Jun!$U$5:$U$605,"Receita",Jun!$G$5:$G$605,DRE!$D801)</f>
        <v>0</v>
      </c>
      <c r="K801" s="63">
        <f>SUMIFS(Jul!$I$5:$I$605,Jul!$U$5:$U$605,"Receita",Jul!$G$5:$G$605,DRE!$D801)</f>
        <v>0</v>
      </c>
      <c r="L801" s="63">
        <f>SUMIFS(Ago!$I$5:$I$605,Ago!$U$5:$U$605,"Receita",Ago!$G$5:$G$605,DRE!$D801)</f>
        <v>0</v>
      </c>
      <c r="M801" s="63">
        <f>SUMIFS(Set!$I$5:$I$605,Set!$U$5:$U$605,"Receita",Set!$G$5:$G$605,DRE!$D801)</f>
        <v>0</v>
      </c>
      <c r="N801" s="63">
        <f>SUMIFS(Out!$I$5:$I$605,Out!$U$5:$U$605,"Receita",Out!$G$5:$G$605,DRE!$D801)</f>
        <v>0</v>
      </c>
      <c r="O801" s="63">
        <f>SUMIFS(Nov!$I$5:$I$605,Nov!$U$5:$U$605,"Receita",Nov!$G$5:$G$605,DRE!$D801)</f>
        <v>0</v>
      </c>
      <c r="P801" s="63">
        <f>SUMIFS(Dez!$I$5:$I$605,Dez!$U$5:$U$605,"Receita",Dez!$G$5:$G$605,DRE!$D801)</f>
        <v>0</v>
      </c>
      <c r="Q801" s="63">
        <f t="shared" si="37"/>
        <v>0</v>
      </c>
    </row>
    <row r="802" spans="2:17" ht="28.5" customHeight="1" thickTop="1" thickBot="1" x14ac:dyDescent="0.3">
      <c r="B802" s="85">
        <v>799</v>
      </c>
      <c r="C802" s="46" t="str">
        <f>'PC Receitas'!J77</f>
        <v>4.3.73</v>
      </c>
      <c r="D802" s="47" t="str">
        <f>VLOOKUP(C802,'PC Receitas'!$J$4:$K$103,2,FALSE)</f>
        <v>-</v>
      </c>
      <c r="E802" s="63">
        <f>SUMIFS(Jan!$I$5:$I$605,Jan!$U$5:$U$605,"Receita",Jan!$G$5:$G$605,DRE!$D802)</f>
        <v>0</v>
      </c>
      <c r="F802" s="63">
        <f>SUMIFS(Fev!$I$5:$I$605,Fev!$U$5:$U$605,"Receita",Fev!$G$5:$G$605,DRE!$D802)</f>
        <v>0</v>
      </c>
      <c r="G802" s="63">
        <f>SUMIFS(Mar!$I$5:$I$605,Mar!$U$5:$U$605,"Receita",Mar!$G$5:$G$605,DRE!$D802)</f>
        <v>0</v>
      </c>
      <c r="H802" s="63">
        <f>SUMIFS(Abr!$I$5:$I$605,Abr!$U$5:$U$605,"Receita",Abr!$G$5:$G$605,DRE!$D802)</f>
        <v>0</v>
      </c>
      <c r="I802" s="63">
        <f>SUMIFS(Mai!$I$5:$I$605,Mai!$U$5:$U$605,"Receita",Mai!$G$5:$G$605,DRE!$D802)</f>
        <v>0</v>
      </c>
      <c r="J802" s="63">
        <f>SUMIFS(Jun!$I$5:$I$605,Jun!$U$5:$U$605,"Receita",Jun!$G$5:$G$605,DRE!$D802)</f>
        <v>0</v>
      </c>
      <c r="K802" s="63">
        <f>SUMIFS(Jul!$I$5:$I$605,Jul!$U$5:$U$605,"Receita",Jul!$G$5:$G$605,DRE!$D802)</f>
        <v>0</v>
      </c>
      <c r="L802" s="63">
        <f>SUMIFS(Ago!$I$5:$I$605,Ago!$U$5:$U$605,"Receita",Ago!$G$5:$G$605,DRE!$D802)</f>
        <v>0</v>
      </c>
      <c r="M802" s="63">
        <f>SUMIFS(Set!$I$5:$I$605,Set!$U$5:$U$605,"Receita",Set!$G$5:$G$605,DRE!$D802)</f>
        <v>0</v>
      </c>
      <c r="N802" s="63">
        <f>SUMIFS(Out!$I$5:$I$605,Out!$U$5:$U$605,"Receita",Out!$G$5:$G$605,DRE!$D802)</f>
        <v>0</v>
      </c>
      <c r="O802" s="63">
        <f>SUMIFS(Nov!$I$5:$I$605,Nov!$U$5:$U$605,"Receita",Nov!$G$5:$G$605,DRE!$D802)</f>
        <v>0</v>
      </c>
      <c r="P802" s="63">
        <f>SUMIFS(Dez!$I$5:$I$605,Dez!$U$5:$U$605,"Receita",Dez!$G$5:$G$605,DRE!$D802)</f>
        <v>0</v>
      </c>
      <c r="Q802" s="63">
        <f t="shared" si="37"/>
        <v>0</v>
      </c>
    </row>
    <row r="803" spans="2:17" ht="28.5" customHeight="1" thickTop="1" thickBot="1" x14ac:dyDescent="0.3">
      <c r="B803" s="85">
        <v>800</v>
      </c>
      <c r="C803" s="46" t="str">
        <f>'PC Receitas'!J78</f>
        <v>4.3.74</v>
      </c>
      <c r="D803" s="47" t="str">
        <f>VLOOKUP(C803,'PC Receitas'!$J$4:$K$103,2,FALSE)</f>
        <v>-</v>
      </c>
      <c r="E803" s="63">
        <f>SUMIFS(Jan!$I$5:$I$605,Jan!$U$5:$U$605,"Receita",Jan!$G$5:$G$605,DRE!$D803)</f>
        <v>0</v>
      </c>
      <c r="F803" s="63">
        <f>SUMIFS(Fev!$I$5:$I$605,Fev!$U$5:$U$605,"Receita",Fev!$G$5:$G$605,DRE!$D803)</f>
        <v>0</v>
      </c>
      <c r="G803" s="63">
        <f>SUMIFS(Mar!$I$5:$I$605,Mar!$U$5:$U$605,"Receita",Mar!$G$5:$G$605,DRE!$D803)</f>
        <v>0</v>
      </c>
      <c r="H803" s="63">
        <f>SUMIFS(Abr!$I$5:$I$605,Abr!$U$5:$U$605,"Receita",Abr!$G$5:$G$605,DRE!$D803)</f>
        <v>0</v>
      </c>
      <c r="I803" s="63">
        <f>SUMIFS(Mai!$I$5:$I$605,Mai!$U$5:$U$605,"Receita",Mai!$G$5:$G$605,DRE!$D803)</f>
        <v>0</v>
      </c>
      <c r="J803" s="63">
        <f>SUMIFS(Jun!$I$5:$I$605,Jun!$U$5:$U$605,"Receita",Jun!$G$5:$G$605,DRE!$D803)</f>
        <v>0</v>
      </c>
      <c r="K803" s="63">
        <f>SUMIFS(Jul!$I$5:$I$605,Jul!$U$5:$U$605,"Receita",Jul!$G$5:$G$605,DRE!$D803)</f>
        <v>0</v>
      </c>
      <c r="L803" s="63">
        <f>SUMIFS(Ago!$I$5:$I$605,Ago!$U$5:$U$605,"Receita",Ago!$G$5:$G$605,DRE!$D803)</f>
        <v>0</v>
      </c>
      <c r="M803" s="63">
        <f>SUMIFS(Set!$I$5:$I$605,Set!$U$5:$U$605,"Receita",Set!$G$5:$G$605,DRE!$D803)</f>
        <v>0</v>
      </c>
      <c r="N803" s="63">
        <f>SUMIFS(Out!$I$5:$I$605,Out!$U$5:$U$605,"Receita",Out!$G$5:$G$605,DRE!$D803)</f>
        <v>0</v>
      </c>
      <c r="O803" s="63">
        <f>SUMIFS(Nov!$I$5:$I$605,Nov!$U$5:$U$605,"Receita",Nov!$G$5:$G$605,DRE!$D803)</f>
        <v>0</v>
      </c>
      <c r="P803" s="63">
        <f>SUMIFS(Dez!$I$5:$I$605,Dez!$U$5:$U$605,"Receita",Dez!$G$5:$G$605,DRE!$D803)</f>
        <v>0</v>
      </c>
      <c r="Q803" s="63">
        <f t="shared" si="37"/>
        <v>0</v>
      </c>
    </row>
    <row r="804" spans="2:17" ht="28.5" customHeight="1" thickTop="1" thickBot="1" x14ac:dyDescent="0.3">
      <c r="B804" s="85">
        <v>801</v>
      </c>
      <c r="C804" s="46" t="str">
        <f>'PC Receitas'!J79</f>
        <v>4.3.75</v>
      </c>
      <c r="D804" s="47" t="str">
        <f>VLOOKUP(C804,'PC Receitas'!$J$4:$K$103,2,FALSE)</f>
        <v>-</v>
      </c>
      <c r="E804" s="63">
        <f>SUMIFS(Jan!$I$5:$I$605,Jan!$U$5:$U$605,"Receita",Jan!$G$5:$G$605,DRE!$D804)</f>
        <v>0</v>
      </c>
      <c r="F804" s="63">
        <f>SUMIFS(Fev!$I$5:$I$605,Fev!$U$5:$U$605,"Receita",Fev!$G$5:$G$605,DRE!$D804)</f>
        <v>0</v>
      </c>
      <c r="G804" s="63">
        <f>SUMIFS(Mar!$I$5:$I$605,Mar!$U$5:$U$605,"Receita",Mar!$G$5:$G$605,DRE!$D804)</f>
        <v>0</v>
      </c>
      <c r="H804" s="63">
        <f>SUMIFS(Abr!$I$5:$I$605,Abr!$U$5:$U$605,"Receita",Abr!$G$5:$G$605,DRE!$D804)</f>
        <v>0</v>
      </c>
      <c r="I804" s="63">
        <f>SUMIFS(Mai!$I$5:$I$605,Mai!$U$5:$U$605,"Receita",Mai!$G$5:$G$605,DRE!$D804)</f>
        <v>0</v>
      </c>
      <c r="J804" s="63">
        <f>SUMIFS(Jun!$I$5:$I$605,Jun!$U$5:$U$605,"Receita",Jun!$G$5:$G$605,DRE!$D804)</f>
        <v>0</v>
      </c>
      <c r="K804" s="63">
        <f>SUMIFS(Jul!$I$5:$I$605,Jul!$U$5:$U$605,"Receita",Jul!$G$5:$G$605,DRE!$D804)</f>
        <v>0</v>
      </c>
      <c r="L804" s="63">
        <f>SUMIFS(Ago!$I$5:$I$605,Ago!$U$5:$U$605,"Receita",Ago!$G$5:$G$605,DRE!$D804)</f>
        <v>0</v>
      </c>
      <c r="M804" s="63">
        <f>SUMIFS(Set!$I$5:$I$605,Set!$U$5:$U$605,"Receita",Set!$G$5:$G$605,DRE!$D804)</f>
        <v>0</v>
      </c>
      <c r="N804" s="63">
        <f>SUMIFS(Out!$I$5:$I$605,Out!$U$5:$U$605,"Receita",Out!$G$5:$G$605,DRE!$D804)</f>
        <v>0</v>
      </c>
      <c r="O804" s="63">
        <f>SUMIFS(Nov!$I$5:$I$605,Nov!$U$5:$U$605,"Receita",Nov!$G$5:$G$605,DRE!$D804)</f>
        <v>0</v>
      </c>
      <c r="P804" s="63">
        <f>SUMIFS(Dez!$I$5:$I$605,Dez!$U$5:$U$605,"Receita",Dez!$G$5:$G$605,DRE!$D804)</f>
        <v>0</v>
      </c>
      <c r="Q804" s="63">
        <f t="shared" si="37"/>
        <v>0</v>
      </c>
    </row>
    <row r="805" spans="2:17" ht="28.5" customHeight="1" thickTop="1" thickBot="1" x14ac:dyDescent="0.3">
      <c r="B805" s="85">
        <v>802</v>
      </c>
      <c r="C805" s="46" t="str">
        <f>'PC Receitas'!J80</f>
        <v>4.3.76</v>
      </c>
      <c r="D805" s="47" t="str">
        <f>VLOOKUP(C805,'PC Receitas'!$J$4:$K$103,2,FALSE)</f>
        <v>-</v>
      </c>
      <c r="E805" s="63">
        <f>SUMIFS(Jan!$I$5:$I$605,Jan!$U$5:$U$605,"Receita",Jan!$G$5:$G$605,DRE!$D805)</f>
        <v>0</v>
      </c>
      <c r="F805" s="63">
        <f>SUMIFS(Fev!$I$5:$I$605,Fev!$U$5:$U$605,"Receita",Fev!$G$5:$G$605,DRE!$D805)</f>
        <v>0</v>
      </c>
      <c r="G805" s="63">
        <f>SUMIFS(Mar!$I$5:$I$605,Mar!$U$5:$U$605,"Receita",Mar!$G$5:$G$605,DRE!$D805)</f>
        <v>0</v>
      </c>
      <c r="H805" s="63">
        <f>SUMIFS(Abr!$I$5:$I$605,Abr!$U$5:$U$605,"Receita",Abr!$G$5:$G$605,DRE!$D805)</f>
        <v>0</v>
      </c>
      <c r="I805" s="63">
        <f>SUMIFS(Mai!$I$5:$I$605,Mai!$U$5:$U$605,"Receita",Mai!$G$5:$G$605,DRE!$D805)</f>
        <v>0</v>
      </c>
      <c r="J805" s="63">
        <f>SUMIFS(Jun!$I$5:$I$605,Jun!$U$5:$U$605,"Receita",Jun!$G$5:$G$605,DRE!$D805)</f>
        <v>0</v>
      </c>
      <c r="K805" s="63">
        <f>SUMIFS(Jul!$I$5:$I$605,Jul!$U$5:$U$605,"Receita",Jul!$G$5:$G$605,DRE!$D805)</f>
        <v>0</v>
      </c>
      <c r="L805" s="63">
        <f>SUMIFS(Ago!$I$5:$I$605,Ago!$U$5:$U$605,"Receita",Ago!$G$5:$G$605,DRE!$D805)</f>
        <v>0</v>
      </c>
      <c r="M805" s="63">
        <f>SUMIFS(Set!$I$5:$I$605,Set!$U$5:$U$605,"Receita",Set!$G$5:$G$605,DRE!$D805)</f>
        <v>0</v>
      </c>
      <c r="N805" s="63">
        <f>SUMIFS(Out!$I$5:$I$605,Out!$U$5:$U$605,"Receita",Out!$G$5:$G$605,DRE!$D805)</f>
        <v>0</v>
      </c>
      <c r="O805" s="63">
        <f>SUMIFS(Nov!$I$5:$I$605,Nov!$U$5:$U$605,"Receita",Nov!$G$5:$G$605,DRE!$D805)</f>
        <v>0</v>
      </c>
      <c r="P805" s="63">
        <f>SUMIFS(Dez!$I$5:$I$605,Dez!$U$5:$U$605,"Receita",Dez!$G$5:$G$605,DRE!$D805)</f>
        <v>0</v>
      </c>
      <c r="Q805" s="63">
        <f t="shared" si="37"/>
        <v>0</v>
      </c>
    </row>
    <row r="806" spans="2:17" ht="28.5" customHeight="1" thickTop="1" thickBot="1" x14ac:dyDescent="0.3">
      <c r="B806" s="85">
        <v>803</v>
      </c>
      <c r="C806" s="46" t="str">
        <f>'PC Receitas'!J81</f>
        <v>4.3.77</v>
      </c>
      <c r="D806" s="47" t="str">
        <f>VLOOKUP(C806,'PC Receitas'!$J$4:$K$103,2,FALSE)</f>
        <v>-</v>
      </c>
      <c r="E806" s="63">
        <f>SUMIFS(Jan!$I$5:$I$605,Jan!$U$5:$U$605,"Receita",Jan!$G$5:$G$605,DRE!$D806)</f>
        <v>0</v>
      </c>
      <c r="F806" s="63">
        <f>SUMIFS(Fev!$I$5:$I$605,Fev!$U$5:$U$605,"Receita",Fev!$G$5:$G$605,DRE!$D806)</f>
        <v>0</v>
      </c>
      <c r="G806" s="63">
        <f>SUMIFS(Mar!$I$5:$I$605,Mar!$U$5:$U$605,"Receita",Mar!$G$5:$G$605,DRE!$D806)</f>
        <v>0</v>
      </c>
      <c r="H806" s="63">
        <f>SUMIFS(Abr!$I$5:$I$605,Abr!$U$5:$U$605,"Receita",Abr!$G$5:$G$605,DRE!$D806)</f>
        <v>0</v>
      </c>
      <c r="I806" s="63">
        <f>SUMIFS(Mai!$I$5:$I$605,Mai!$U$5:$U$605,"Receita",Mai!$G$5:$G$605,DRE!$D806)</f>
        <v>0</v>
      </c>
      <c r="J806" s="63">
        <f>SUMIFS(Jun!$I$5:$I$605,Jun!$U$5:$U$605,"Receita",Jun!$G$5:$G$605,DRE!$D806)</f>
        <v>0</v>
      </c>
      <c r="K806" s="63">
        <f>SUMIFS(Jul!$I$5:$I$605,Jul!$U$5:$U$605,"Receita",Jul!$G$5:$G$605,DRE!$D806)</f>
        <v>0</v>
      </c>
      <c r="L806" s="63">
        <f>SUMIFS(Ago!$I$5:$I$605,Ago!$U$5:$U$605,"Receita",Ago!$G$5:$G$605,DRE!$D806)</f>
        <v>0</v>
      </c>
      <c r="M806" s="63">
        <f>SUMIFS(Set!$I$5:$I$605,Set!$U$5:$U$605,"Receita",Set!$G$5:$G$605,DRE!$D806)</f>
        <v>0</v>
      </c>
      <c r="N806" s="63">
        <f>SUMIFS(Out!$I$5:$I$605,Out!$U$5:$U$605,"Receita",Out!$G$5:$G$605,DRE!$D806)</f>
        <v>0</v>
      </c>
      <c r="O806" s="63">
        <f>SUMIFS(Nov!$I$5:$I$605,Nov!$U$5:$U$605,"Receita",Nov!$G$5:$G$605,DRE!$D806)</f>
        <v>0</v>
      </c>
      <c r="P806" s="63">
        <f>SUMIFS(Dez!$I$5:$I$605,Dez!$U$5:$U$605,"Receita",Dez!$G$5:$G$605,DRE!$D806)</f>
        <v>0</v>
      </c>
      <c r="Q806" s="63">
        <f t="shared" si="37"/>
        <v>0</v>
      </c>
    </row>
    <row r="807" spans="2:17" ht="28.5" customHeight="1" thickTop="1" thickBot="1" x14ac:dyDescent="0.3">
      <c r="B807" s="85">
        <v>804</v>
      </c>
      <c r="C807" s="46" t="str">
        <f>'PC Receitas'!J82</f>
        <v>4.3.78</v>
      </c>
      <c r="D807" s="47" t="str">
        <f>VLOOKUP(C807,'PC Receitas'!$J$4:$K$103,2,FALSE)</f>
        <v>-</v>
      </c>
      <c r="E807" s="63">
        <f>SUMIFS(Jan!$I$5:$I$605,Jan!$U$5:$U$605,"Receita",Jan!$G$5:$G$605,DRE!$D807)</f>
        <v>0</v>
      </c>
      <c r="F807" s="63">
        <f>SUMIFS(Fev!$I$5:$I$605,Fev!$U$5:$U$605,"Receita",Fev!$G$5:$G$605,DRE!$D807)</f>
        <v>0</v>
      </c>
      <c r="G807" s="63">
        <f>SUMIFS(Mar!$I$5:$I$605,Mar!$U$5:$U$605,"Receita",Mar!$G$5:$G$605,DRE!$D807)</f>
        <v>0</v>
      </c>
      <c r="H807" s="63">
        <f>SUMIFS(Abr!$I$5:$I$605,Abr!$U$5:$U$605,"Receita",Abr!$G$5:$G$605,DRE!$D807)</f>
        <v>0</v>
      </c>
      <c r="I807" s="63">
        <f>SUMIFS(Mai!$I$5:$I$605,Mai!$U$5:$U$605,"Receita",Mai!$G$5:$G$605,DRE!$D807)</f>
        <v>0</v>
      </c>
      <c r="J807" s="63">
        <f>SUMIFS(Jun!$I$5:$I$605,Jun!$U$5:$U$605,"Receita",Jun!$G$5:$G$605,DRE!$D807)</f>
        <v>0</v>
      </c>
      <c r="K807" s="63">
        <f>SUMIFS(Jul!$I$5:$I$605,Jul!$U$5:$U$605,"Receita",Jul!$G$5:$G$605,DRE!$D807)</f>
        <v>0</v>
      </c>
      <c r="L807" s="63">
        <f>SUMIFS(Ago!$I$5:$I$605,Ago!$U$5:$U$605,"Receita",Ago!$G$5:$G$605,DRE!$D807)</f>
        <v>0</v>
      </c>
      <c r="M807" s="63">
        <f>SUMIFS(Set!$I$5:$I$605,Set!$U$5:$U$605,"Receita",Set!$G$5:$G$605,DRE!$D807)</f>
        <v>0</v>
      </c>
      <c r="N807" s="63">
        <f>SUMIFS(Out!$I$5:$I$605,Out!$U$5:$U$605,"Receita",Out!$G$5:$G$605,DRE!$D807)</f>
        <v>0</v>
      </c>
      <c r="O807" s="63">
        <f>SUMIFS(Nov!$I$5:$I$605,Nov!$U$5:$U$605,"Receita",Nov!$G$5:$G$605,DRE!$D807)</f>
        <v>0</v>
      </c>
      <c r="P807" s="63">
        <f>SUMIFS(Dez!$I$5:$I$605,Dez!$U$5:$U$605,"Receita",Dez!$G$5:$G$605,DRE!$D807)</f>
        <v>0</v>
      </c>
      <c r="Q807" s="63">
        <f t="shared" si="37"/>
        <v>0</v>
      </c>
    </row>
    <row r="808" spans="2:17" ht="28.5" customHeight="1" thickTop="1" thickBot="1" x14ac:dyDescent="0.3">
      <c r="B808" s="85">
        <v>805</v>
      </c>
      <c r="C808" s="46" t="str">
        <f>'PC Receitas'!J83</f>
        <v>4.3.79</v>
      </c>
      <c r="D808" s="47" t="str">
        <f>VLOOKUP(C808,'PC Receitas'!$J$4:$K$103,2,FALSE)</f>
        <v>-</v>
      </c>
      <c r="E808" s="63">
        <f>SUMIFS(Jan!$I$5:$I$605,Jan!$U$5:$U$605,"Receita",Jan!$G$5:$G$605,DRE!$D808)</f>
        <v>0</v>
      </c>
      <c r="F808" s="63">
        <f>SUMIFS(Fev!$I$5:$I$605,Fev!$U$5:$U$605,"Receita",Fev!$G$5:$G$605,DRE!$D808)</f>
        <v>0</v>
      </c>
      <c r="G808" s="63">
        <f>SUMIFS(Mar!$I$5:$I$605,Mar!$U$5:$U$605,"Receita",Mar!$G$5:$G$605,DRE!$D808)</f>
        <v>0</v>
      </c>
      <c r="H808" s="63">
        <f>SUMIFS(Abr!$I$5:$I$605,Abr!$U$5:$U$605,"Receita",Abr!$G$5:$G$605,DRE!$D808)</f>
        <v>0</v>
      </c>
      <c r="I808" s="63">
        <f>SUMIFS(Mai!$I$5:$I$605,Mai!$U$5:$U$605,"Receita",Mai!$G$5:$G$605,DRE!$D808)</f>
        <v>0</v>
      </c>
      <c r="J808" s="63">
        <f>SUMIFS(Jun!$I$5:$I$605,Jun!$U$5:$U$605,"Receita",Jun!$G$5:$G$605,DRE!$D808)</f>
        <v>0</v>
      </c>
      <c r="K808" s="63">
        <f>SUMIFS(Jul!$I$5:$I$605,Jul!$U$5:$U$605,"Receita",Jul!$G$5:$G$605,DRE!$D808)</f>
        <v>0</v>
      </c>
      <c r="L808" s="63">
        <f>SUMIFS(Ago!$I$5:$I$605,Ago!$U$5:$U$605,"Receita",Ago!$G$5:$G$605,DRE!$D808)</f>
        <v>0</v>
      </c>
      <c r="M808" s="63">
        <f>SUMIFS(Set!$I$5:$I$605,Set!$U$5:$U$605,"Receita",Set!$G$5:$G$605,DRE!$D808)</f>
        <v>0</v>
      </c>
      <c r="N808" s="63">
        <f>SUMIFS(Out!$I$5:$I$605,Out!$U$5:$U$605,"Receita",Out!$G$5:$G$605,DRE!$D808)</f>
        <v>0</v>
      </c>
      <c r="O808" s="63">
        <f>SUMIFS(Nov!$I$5:$I$605,Nov!$U$5:$U$605,"Receita",Nov!$G$5:$G$605,DRE!$D808)</f>
        <v>0</v>
      </c>
      <c r="P808" s="63">
        <f>SUMIFS(Dez!$I$5:$I$605,Dez!$U$5:$U$605,"Receita",Dez!$G$5:$G$605,DRE!$D808)</f>
        <v>0</v>
      </c>
      <c r="Q808" s="63">
        <f t="shared" si="37"/>
        <v>0</v>
      </c>
    </row>
    <row r="809" spans="2:17" ht="28.5" customHeight="1" thickTop="1" thickBot="1" x14ac:dyDescent="0.3">
      <c r="B809" s="85">
        <v>806</v>
      </c>
      <c r="C809" s="46" t="str">
        <f>'PC Receitas'!J84</f>
        <v>4.3.80</v>
      </c>
      <c r="D809" s="47" t="str">
        <f>VLOOKUP(C809,'PC Receitas'!$J$4:$K$103,2,FALSE)</f>
        <v>-</v>
      </c>
      <c r="E809" s="63">
        <f>SUMIFS(Jan!$I$5:$I$605,Jan!$U$5:$U$605,"Receita",Jan!$G$5:$G$605,DRE!$D809)</f>
        <v>0</v>
      </c>
      <c r="F809" s="63">
        <f>SUMIFS(Fev!$I$5:$I$605,Fev!$U$5:$U$605,"Receita",Fev!$G$5:$G$605,DRE!$D809)</f>
        <v>0</v>
      </c>
      <c r="G809" s="63">
        <f>SUMIFS(Mar!$I$5:$I$605,Mar!$U$5:$U$605,"Receita",Mar!$G$5:$G$605,DRE!$D809)</f>
        <v>0</v>
      </c>
      <c r="H809" s="63">
        <f>SUMIFS(Abr!$I$5:$I$605,Abr!$U$5:$U$605,"Receita",Abr!$G$5:$G$605,DRE!$D809)</f>
        <v>0</v>
      </c>
      <c r="I809" s="63">
        <f>SUMIFS(Mai!$I$5:$I$605,Mai!$U$5:$U$605,"Receita",Mai!$G$5:$G$605,DRE!$D809)</f>
        <v>0</v>
      </c>
      <c r="J809" s="63">
        <f>SUMIFS(Jun!$I$5:$I$605,Jun!$U$5:$U$605,"Receita",Jun!$G$5:$G$605,DRE!$D809)</f>
        <v>0</v>
      </c>
      <c r="K809" s="63">
        <f>SUMIFS(Jul!$I$5:$I$605,Jul!$U$5:$U$605,"Receita",Jul!$G$5:$G$605,DRE!$D809)</f>
        <v>0</v>
      </c>
      <c r="L809" s="63">
        <f>SUMIFS(Ago!$I$5:$I$605,Ago!$U$5:$U$605,"Receita",Ago!$G$5:$G$605,DRE!$D809)</f>
        <v>0</v>
      </c>
      <c r="M809" s="63">
        <f>SUMIFS(Set!$I$5:$I$605,Set!$U$5:$U$605,"Receita",Set!$G$5:$G$605,DRE!$D809)</f>
        <v>0</v>
      </c>
      <c r="N809" s="63">
        <f>SUMIFS(Out!$I$5:$I$605,Out!$U$5:$U$605,"Receita",Out!$G$5:$G$605,DRE!$D809)</f>
        <v>0</v>
      </c>
      <c r="O809" s="63">
        <f>SUMIFS(Nov!$I$5:$I$605,Nov!$U$5:$U$605,"Receita",Nov!$G$5:$G$605,DRE!$D809)</f>
        <v>0</v>
      </c>
      <c r="P809" s="63">
        <f>SUMIFS(Dez!$I$5:$I$605,Dez!$U$5:$U$605,"Receita",Dez!$G$5:$G$605,DRE!$D809)</f>
        <v>0</v>
      </c>
      <c r="Q809" s="63">
        <f t="shared" si="37"/>
        <v>0</v>
      </c>
    </row>
    <row r="810" spans="2:17" ht="28.5" customHeight="1" thickTop="1" thickBot="1" x14ac:dyDescent="0.3">
      <c r="B810" s="85">
        <v>807</v>
      </c>
      <c r="C810" s="46" t="str">
        <f>'PC Receitas'!J85</f>
        <v>4.3.81</v>
      </c>
      <c r="D810" s="47" t="str">
        <f>VLOOKUP(C810,'PC Receitas'!$J$4:$K$103,2,FALSE)</f>
        <v>-</v>
      </c>
      <c r="E810" s="63">
        <f>SUMIFS(Jan!$I$5:$I$605,Jan!$U$5:$U$605,"Receita",Jan!$G$5:$G$605,DRE!$D810)</f>
        <v>0</v>
      </c>
      <c r="F810" s="63">
        <f>SUMIFS(Fev!$I$5:$I$605,Fev!$U$5:$U$605,"Receita",Fev!$G$5:$G$605,DRE!$D810)</f>
        <v>0</v>
      </c>
      <c r="G810" s="63">
        <f>SUMIFS(Mar!$I$5:$I$605,Mar!$U$5:$U$605,"Receita",Mar!$G$5:$G$605,DRE!$D810)</f>
        <v>0</v>
      </c>
      <c r="H810" s="63">
        <f>SUMIFS(Abr!$I$5:$I$605,Abr!$U$5:$U$605,"Receita",Abr!$G$5:$G$605,DRE!$D810)</f>
        <v>0</v>
      </c>
      <c r="I810" s="63">
        <f>SUMIFS(Mai!$I$5:$I$605,Mai!$U$5:$U$605,"Receita",Mai!$G$5:$G$605,DRE!$D810)</f>
        <v>0</v>
      </c>
      <c r="J810" s="63">
        <f>SUMIFS(Jun!$I$5:$I$605,Jun!$U$5:$U$605,"Receita",Jun!$G$5:$G$605,DRE!$D810)</f>
        <v>0</v>
      </c>
      <c r="K810" s="63">
        <f>SUMIFS(Jul!$I$5:$I$605,Jul!$U$5:$U$605,"Receita",Jul!$G$5:$G$605,DRE!$D810)</f>
        <v>0</v>
      </c>
      <c r="L810" s="63">
        <f>SUMIFS(Ago!$I$5:$I$605,Ago!$U$5:$U$605,"Receita",Ago!$G$5:$G$605,DRE!$D810)</f>
        <v>0</v>
      </c>
      <c r="M810" s="63">
        <f>SUMIFS(Set!$I$5:$I$605,Set!$U$5:$U$605,"Receita",Set!$G$5:$G$605,DRE!$D810)</f>
        <v>0</v>
      </c>
      <c r="N810" s="63">
        <f>SUMIFS(Out!$I$5:$I$605,Out!$U$5:$U$605,"Receita",Out!$G$5:$G$605,DRE!$D810)</f>
        <v>0</v>
      </c>
      <c r="O810" s="63">
        <f>SUMIFS(Nov!$I$5:$I$605,Nov!$U$5:$U$605,"Receita",Nov!$G$5:$G$605,DRE!$D810)</f>
        <v>0</v>
      </c>
      <c r="P810" s="63">
        <f>SUMIFS(Dez!$I$5:$I$605,Dez!$U$5:$U$605,"Receita",Dez!$G$5:$G$605,DRE!$D810)</f>
        <v>0</v>
      </c>
      <c r="Q810" s="63">
        <f t="shared" si="37"/>
        <v>0</v>
      </c>
    </row>
    <row r="811" spans="2:17" ht="28.5" customHeight="1" thickTop="1" thickBot="1" x14ac:dyDescent="0.3">
      <c r="B811" s="85">
        <v>808</v>
      </c>
      <c r="C811" s="46" t="str">
        <f>'PC Receitas'!J86</f>
        <v>4.3.82</v>
      </c>
      <c r="D811" s="47" t="str">
        <f>VLOOKUP(C811,'PC Receitas'!$J$4:$K$103,2,FALSE)</f>
        <v>-</v>
      </c>
      <c r="E811" s="63">
        <f>SUMIFS(Jan!$I$5:$I$605,Jan!$U$5:$U$605,"Receita",Jan!$G$5:$G$605,DRE!$D811)</f>
        <v>0</v>
      </c>
      <c r="F811" s="63">
        <f>SUMIFS(Fev!$I$5:$I$605,Fev!$U$5:$U$605,"Receita",Fev!$G$5:$G$605,DRE!$D811)</f>
        <v>0</v>
      </c>
      <c r="G811" s="63">
        <f>SUMIFS(Mar!$I$5:$I$605,Mar!$U$5:$U$605,"Receita",Mar!$G$5:$G$605,DRE!$D811)</f>
        <v>0</v>
      </c>
      <c r="H811" s="63">
        <f>SUMIFS(Abr!$I$5:$I$605,Abr!$U$5:$U$605,"Receita",Abr!$G$5:$G$605,DRE!$D811)</f>
        <v>0</v>
      </c>
      <c r="I811" s="63">
        <f>SUMIFS(Mai!$I$5:$I$605,Mai!$U$5:$U$605,"Receita",Mai!$G$5:$G$605,DRE!$D811)</f>
        <v>0</v>
      </c>
      <c r="J811" s="63">
        <f>SUMIFS(Jun!$I$5:$I$605,Jun!$U$5:$U$605,"Receita",Jun!$G$5:$G$605,DRE!$D811)</f>
        <v>0</v>
      </c>
      <c r="K811" s="63">
        <f>SUMIFS(Jul!$I$5:$I$605,Jul!$U$5:$U$605,"Receita",Jul!$G$5:$G$605,DRE!$D811)</f>
        <v>0</v>
      </c>
      <c r="L811" s="63">
        <f>SUMIFS(Ago!$I$5:$I$605,Ago!$U$5:$U$605,"Receita",Ago!$G$5:$G$605,DRE!$D811)</f>
        <v>0</v>
      </c>
      <c r="M811" s="63">
        <f>SUMIFS(Set!$I$5:$I$605,Set!$U$5:$U$605,"Receita",Set!$G$5:$G$605,DRE!$D811)</f>
        <v>0</v>
      </c>
      <c r="N811" s="63">
        <f>SUMIFS(Out!$I$5:$I$605,Out!$U$5:$U$605,"Receita",Out!$G$5:$G$605,DRE!$D811)</f>
        <v>0</v>
      </c>
      <c r="O811" s="63">
        <f>SUMIFS(Nov!$I$5:$I$605,Nov!$U$5:$U$605,"Receita",Nov!$G$5:$G$605,DRE!$D811)</f>
        <v>0</v>
      </c>
      <c r="P811" s="63">
        <f>SUMIFS(Dez!$I$5:$I$605,Dez!$U$5:$U$605,"Receita",Dez!$G$5:$G$605,DRE!$D811)</f>
        <v>0</v>
      </c>
      <c r="Q811" s="63">
        <f t="shared" si="37"/>
        <v>0</v>
      </c>
    </row>
    <row r="812" spans="2:17" ht="28.5" customHeight="1" thickTop="1" thickBot="1" x14ac:dyDescent="0.3">
      <c r="B812" s="85">
        <v>809</v>
      </c>
      <c r="C812" s="46" t="str">
        <f>'PC Receitas'!J87</f>
        <v>4.3.83</v>
      </c>
      <c r="D812" s="47" t="str">
        <f>VLOOKUP(C812,'PC Receitas'!$J$4:$K$103,2,FALSE)</f>
        <v>-</v>
      </c>
      <c r="E812" s="63">
        <f>SUMIFS(Jan!$I$5:$I$605,Jan!$U$5:$U$605,"Receita",Jan!$G$5:$G$605,DRE!$D812)</f>
        <v>0</v>
      </c>
      <c r="F812" s="63">
        <f>SUMIFS(Fev!$I$5:$I$605,Fev!$U$5:$U$605,"Receita",Fev!$G$5:$G$605,DRE!$D812)</f>
        <v>0</v>
      </c>
      <c r="G812" s="63">
        <f>SUMIFS(Mar!$I$5:$I$605,Mar!$U$5:$U$605,"Receita",Mar!$G$5:$G$605,DRE!$D812)</f>
        <v>0</v>
      </c>
      <c r="H812" s="63">
        <f>SUMIFS(Abr!$I$5:$I$605,Abr!$U$5:$U$605,"Receita",Abr!$G$5:$G$605,DRE!$D812)</f>
        <v>0</v>
      </c>
      <c r="I812" s="63">
        <f>SUMIFS(Mai!$I$5:$I$605,Mai!$U$5:$U$605,"Receita",Mai!$G$5:$G$605,DRE!$D812)</f>
        <v>0</v>
      </c>
      <c r="J812" s="63">
        <f>SUMIFS(Jun!$I$5:$I$605,Jun!$U$5:$U$605,"Receita",Jun!$G$5:$G$605,DRE!$D812)</f>
        <v>0</v>
      </c>
      <c r="K812" s="63">
        <f>SUMIFS(Jul!$I$5:$I$605,Jul!$U$5:$U$605,"Receita",Jul!$G$5:$G$605,DRE!$D812)</f>
        <v>0</v>
      </c>
      <c r="L812" s="63">
        <f>SUMIFS(Ago!$I$5:$I$605,Ago!$U$5:$U$605,"Receita",Ago!$G$5:$G$605,DRE!$D812)</f>
        <v>0</v>
      </c>
      <c r="M812" s="63">
        <f>SUMIFS(Set!$I$5:$I$605,Set!$U$5:$U$605,"Receita",Set!$G$5:$G$605,DRE!$D812)</f>
        <v>0</v>
      </c>
      <c r="N812" s="63">
        <f>SUMIFS(Out!$I$5:$I$605,Out!$U$5:$U$605,"Receita",Out!$G$5:$G$605,DRE!$D812)</f>
        <v>0</v>
      </c>
      <c r="O812" s="63">
        <f>SUMIFS(Nov!$I$5:$I$605,Nov!$U$5:$U$605,"Receita",Nov!$G$5:$G$605,DRE!$D812)</f>
        <v>0</v>
      </c>
      <c r="P812" s="63">
        <f>SUMIFS(Dez!$I$5:$I$605,Dez!$U$5:$U$605,"Receita",Dez!$G$5:$G$605,DRE!$D812)</f>
        <v>0</v>
      </c>
      <c r="Q812" s="63">
        <f t="shared" si="37"/>
        <v>0</v>
      </c>
    </row>
    <row r="813" spans="2:17" ht="28.5" customHeight="1" thickTop="1" thickBot="1" x14ac:dyDescent="0.3">
      <c r="B813" s="85">
        <v>810</v>
      </c>
      <c r="C813" s="46" t="str">
        <f>'PC Receitas'!J88</f>
        <v>4.3.84</v>
      </c>
      <c r="D813" s="47" t="str">
        <f>VLOOKUP(C813,'PC Receitas'!$J$4:$K$103,2,FALSE)</f>
        <v>-</v>
      </c>
      <c r="E813" s="63">
        <f>SUMIFS(Jan!$I$5:$I$605,Jan!$U$5:$U$605,"Receita",Jan!$G$5:$G$605,DRE!$D813)</f>
        <v>0</v>
      </c>
      <c r="F813" s="63">
        <f>SUMIFS(Fev!$I$5:$I$605,Fev!$U$5:$U$605,"Receita",Fev!$G$5:$G$605,DRE!$D813)</f>
        <v>0</v>
      </c>
      <c r="G813" s="63">
        <f>SUMIFS(Mar!$I$5:$I$605,Mar!$U$5:$U$605,"Receita",Mar!$G$5:$G$605,DRE!$D813)</f>
        <v>0</v>
      </c>
      <c r="H813" s="63">
        <f>SUMIFS(Abr!$I$5:$I$605,Abr!$U$5:$U$605,"Receita",Abr!$G$5:$G$605,DRE!$D813)</f>
        <v>0</v>
      </c>
      <c r="I813" s="63">
        <f>SUMIFS(Mai!$I$5:$I$605,Mai!$U$5:$U$605,"Receita",Mai!$G$5:$G$605,DRE!$D813)</f>
        <v>0</v>
      </c>
      <c r="J813" s="63">
        <f>SUMIFS(Jun!$I$5:$I$605,Jun!$U$5:$U$605,"Receita",Jun!$G$5:$G$605,DRE!$D813)</f>
        <v>0</v>
      </c>
      <c r="K813" s="63">
        <f>SUMIFS(Jul!$I$5:$I$605,Jul!$U$5:$U$605,"Receita",Jul!$G$5:$G$605,DRE!$D813)</f>
        <v>0</v>
      </c>
      <c r="L813" s="63">
        <f>SUMIFS(Ago!$I$5:$I$605,Ago!$U$5:$U$605,"Receita",Ago!$G$5:$G$605,DRE!$D813)</f>
        <v>0</v>
      </c>
      <c r="M813" s="63">
        <f>SUMIFS(Set!$I$5:$I$605,Set!$U$5:$U$605,"Receita",Set!$G$5:$G$605,DRE!$D813)</f>
        <v>0</v>
      </c>
      <c r="N813" s="63">
        <f>SUMIFS(Out!$I$5:$I$605,Out!$U$5:$U$605,"Receita",Out!$G$5:$G$605,DRE!$D813)</f>
        <v>0</v>
      </c>
      <c r="O813" s="63">
        <f>SUMIFS(Nov!$I$5:$I$605,Nov!$U$5:$U$605,"Receita",Nov!$G$5:$G$605,DRE!$D813)</f>
        <v>0</v>
      </c>
      <c r="P813" s="63">
        <f>SUMIFS(Dez!$I$5:$I$605,Dez!$U$5:$U$605,"Receita",Dez!$G$5:$G$605,DRE!$D813)</f>
        <v>0</v>
      </c>
      <c r="Q813" s="63">
        <f t="shared" si="37"/>
        <v>0</v>
      </c>
    </row>
    <row r="814" spans="2:17" ht="28.5" customHeight="1" thickTop="1" thickBot="1" x14ac:dyDescent="0.3">
      <c r="B814" s="85">
        <v>811</v>
      </c>
      <c r="C814" s="46" t="str">
        <f>'PC Receitas'!J89</f>
        <v>4.3.85</v>
      </c>
      <c r="D814" s="47" t="str">
        <f>VLOOKUP(C814,'PC Receitas'!$J$4:$K$103,2,FALSE)</f>
        <v>-</v>
      </c>
      <c r="E814" s="63">
        <f>SUMIFS(Jan!$I$5:$I$605,Jan!$U$5:$U$605,"Receita",Jan!$G$5:$G$605,DRE!$D814)</f>
        <v>0</v>
      </c>
      <c r="F814" s="63">
        <f>SUMIFS(Fev!$I$5:$I$605,Fev!$U$5:$U$605,"Receita",Fev!$G$5:$G$605,DRE!$D814)</f>
        <v>0</v>
      </c>
      <c r="G814" s="63">
        <f>SUMIFS(Mar!$I$5:$I$605,Mar!$U$5:$U$605,"Receita",Mar!$G$5:$G$605,DRE!$D814)</f>
        <v>0</v>
      </c>
      <c r="H814" s="63">
        <f>SUMIFS(Abr!$I$5:$I$605,Abr!$U$5:$U$605,"Receita",Abr!$G$5:$G$605,DRE!$D814)</f>
        <v>0</v>
      </c>
      <c r="I814" s="63">
        <f>SUMIFS(Mai!$I$5:$I$605,Mai!$U$5:$U$605,"Receita",Mai!$G$5:$G$605,DRE!$D814)</f>
        <v>0</v>
      </c>
      <c r="J814" s="63">
        <f>SUMIFS(Jun!$I$5:$I$605,Jun!$U$5:$U$605,"Receita",Jun!$G$5:$G$605,DRE!$D814)</f>
        <v>0</v>
      </c>
      <c r="K814" s="63">
        <f>SUMIFS(Jul!$I$5:$I$605,Jul!$U$5:$U$605,"Receita",Jul!$G$5:$G$605,DRE!$D814)</f>
        <v>0</v>
      </c>
      <c r="L814" s="63">
        <f>SUMIFS(Ago!$I$5:$I$605,Ago!$U$5:$U$605,"Receita",Ago!$G$5:$G$605,DRE!$D814)</f>
        <v>0</v>
      </c>
      <c r="M814" s="63">
        <f>SUMIFS(Set!$I$5:$I$605,Set!$U$5:$U$605,"Receita",Set!$G$5:$G$605,DRE!$D814)</f>
        <v>0</v>
      </c>
      <c r="N814" s="63">
        <f>SUMIFS(Out!$I$5:$I$605,Out!$U$5:$U$605,"Receita",Out!$G$5:$G$605,DRE!$D814)</f>
        <v>0</v>
      </c>
      <c r="O814" s="63">
        <f>SUMIFS(Nov!$I$5:$I$605,Nov!$U$5:$U$605,"Receita",Nov!$G$5:$G$605,DRE!$D814)</f>
        <v>0</v>
      </c>
      <c r="P814" s="63">
        <f>SUMIFS(Dez!$I$5:$I$605,Dez!$U$5:$U$605,"Receita",Dez!$G$5:$G$605,DRE!$D814)</f>
        <v>0</v>
      </c>
      <c r="Q814" s="63">
        <f t="shared" si="37"/>
        <v>0</v>
      </c>
    </row>
    <row r="815" spans="2:17" ht="27.75" customHeight="1" thickTop="1" thickBot="1" x14ac:dyDescent="0.3">
      <c r="B815" s="85">
        <v>812</v>
      </c>
      <c r="C815" s="46" t="str">
        <f>'PC Receitas'!J90</f>
        <v>4.3.86</v>
      </c>
      <c r="D815" s="47" t="str">
        <f>VLOOKUP(C815,'PC Receitas'!$J$4:$K$103,2,FALSE)</f>
        <v>-</v>
      </c>
      <c r="E815" s="63">
        <f>SUMIFS(Jan!$I$5:$I$605,Jan!$U$5:$U$605,"Receita",Jan!$G$5:$G$605,DRE!$D815)</f>
        <v>0</v>
      </c>
      <c r="F815" s="63">
        <f>SUMIFS(Fev!$I$5:$I$605,Fev!$U$5:$U$605,"Receita",Fev!$G$5:$G$605,DRE!$D815)</f>
        <v>0</v>
      </c>
      <c r="G815" s="63">
        <f>SUMIFS(Mar!$I$5:$I$605,Mar!$U$5:$U$605,"Receita",Mar!$G$5:$G$605,DRE!$D815)</f>
        <v>0</v>
      </c>
      <c r="H815" s="63">
        <f>SUMIFS(Abr!$I$5:$I$605,Abr!$U$5:$U$605,"Receita",Abr!$G$5:$G$605,DRE!$D815)</f>
        <v>0</v>
      </c>
      <c r="I815" s="63">
        <f>SUMIFS(Mai!$I$5:$I$605,Mai!$U$5:$U$605,"Receita",Mai!$G$5:$G$605,DRE!$D815)</f>
        <v>0</v>
      </c>
      <c r="J815" s="63">
        <f>SUMIFS(Jun!$I$5:$I$605,Jun!$U$5:$U$605,"Receita",Jun!$G$5:$G$605,DRE!$D815)</f>
        <v>0</v>
      </c>
      <c r="K815" s="63">
        <f>SUMIFS(Jul!$I$5:$I$605,Jul!$U$5:$U$605,"Receita",Jul!$G$5:$G$605,DRE!$D815)</f>
        <v>0</v>
      </c>
      <c r="L815" s="63">
        <f>SUMIFS(Ago!$I$5:$I$605,Ago!$U$5:$U$605,"Receita",Ago!$G$5:$G$605,DRE!$D815)</f>
        <v>0</v>
      </c>
      <c r="M815" s="63">
        <f>SUMIFS(Set!$I$5:$I$605,Set!$U$5:$U$605,"Receita",Set!$G$5:$G$605,DRE!$D815)</f>
        <v>0</v>
      </c>
      <c r="N815" s="63">
        <f>SUMIFS(Out!$I$5:$I$605,Out!$U$5:$U$605,"Receita",Out!$G$5:$G$605,DRE!$D815)</f>
        <v>0</v>
      </c>
      <c r="O815" s="63">
        <f>SUMIFS(Nov!$I$5:$I$605,Nov!$U$5:$U$605,"Receita",Nov!$G$5:$G$605,DRE!$D815)</f>
        <v>0</v>
      </c>
      <c r="P815" s="63">
        <f>SUMIFS(Dez!$I$5:$I$605,Dez!$U$5:$U$605,"Receita",Dez!$G$5:$G$605,DRE!$D815)</f>
        <v>0</v>
      </c>
      <c r="Q815" s="63">
        <f t="shared" si="37"/>
        <v>0</v>
      </c>
    </row>
    <row r="816" spans="2:17" ht="27.75" customHeight="1" thickTop="1" thickBot="1" x14ac:dyDescent="0.3">
      <c r="B816" s="85">
        <v>813</v>
      </c>
      <c r="C816" s="46" t="str">
        <f>'PC Receitas'!J91</f>
        <v>4.3.87</v>
      </c>
      <c r="D816" s="47" t="str">
        <f>VLOOKUP(C816,'PC Receitas'!$J$4:$K$103,2,FALSE)</f>
        <v>-</v>
      </c>
      <c r="E816" s="63">
        <f>SUMIFS(Jan!$I$5:$I$605,Jan!$U$5:$U$605,"Receita",Jan!$G$5:$G$605,DRE!$D816)</f>
        <v>0</v>
      </c>
      <c r="F816" s="63">
        <f>SUMIFS(Fev!$I$5:$I$605,Fev!$U$5:$U$605,"Receita",Fev!$G$5:$G$605,DRE!$D816)</f>
        <v>0</v>
      </c>
      <c r="G816" s="63">
        <f>SUMIFS(Mar!$I$5:$I$605,Mar!$U$5:$U$605,"Receita",Mar!$G$5:$G$605,DRE!$D816)</f>
        <v>0</v>
      </c>
      <c r="H816" s="63">
        <f>SUMIFS(Abr!$I$5:$I$605,Abr!$U$5:$U$605,"Receita",Abr!$G$5:$G$605,DRE!$D816)</f>
        <v>0</v>
      </c>
      <c r="I816" s="63">
        <f>SUMIFS(Mai!$I$5:$I$605,Mai!$U$5:$U$605,"Receita",Mai!$G$5:$G$605,DRE!$D816)</f>
        <v>0</v>
      </c>
      <c r="J816" s="63">
        <f>SUMIFS(Jun!$I$5:$I$605,Jun!$U$5:$U$605,"Receita",Jun!$G$5:$G$605,DRE!$D816)</f>
        <v>0</v>
      </c>
      <c r="K816" s="63">
        <f>SUMIFS(Jul!$I$5:$I$605,Jul!$U$5:$U$605,"Receita",Jul!$G$5:$G$605,DRE!$D816)</f>
        <v>0</v>
      </c>
      <c r="L816" s="63">
        <f>SUMIFS(Ago!$I$5:$I$605,Ago!$U$5:$U$605,"Receita",Ago!$G$5:$G$605,DRE!$D816)</f>
        <v>0</v>
      </c>
      <c r="M816" s="63">
        <f>SUMIFS(Set!$I$5:$I$605,Set!$U$5:$U$605,"Receita",Set!$G$5:$G$605,DRE!$D816)</f>
        <v>0</v>
      </c>
      <c r="N816" s="63">
        <f>SUMIFS(Out!$I$5:$I$605,Out!$U$5:$U$605,"Receita",Out!$G$5:$G$605,DRE!$D816)</f>
        <v>0</v>
      </c>
      <c r="O816" s="63">
        <f>SUMIFS(Nov!$I$5:$I$605,Nov!$U$5:$U$605,"Receita",Nov!$G$5:$G$605,DRE!$D816)</f>
        <v>0</v>
      </c>
      <c r="P816" s="63">
        <f>SUMIFS(Dez!$I$5:$I$605,Dez!$U$5:$U$605,"Receita",Dez!$G$5:$G$605,DRE!$D816)</f>
        <v>0</v>
      </c>
      <c r="Q816" s="63">
        <f t="shared" si="37"/>
        <v>0</v>
      </c>
    </row>
    <row r="817" spans="2:17" ht="27.75" customHeight="1" thickTop="1" thickBot="1" x14ac:dyDescent="0.3">
      <c r="B817" s="85">
        <v>814</v>
      </c>
      <c r="C817" s="46" t="str">
        <f>'PC Receitas'!J92</f>
        <v>4.3.88</v>
      </c>
      <c r="D817" s="47" t="str">
        <f>VLOOKUP(C817,'PC Receitas'!$J$4:$K$103,2,FALSE)</f>
        <v>-</v>
      </c>
      <c r="E817" s="63">
        <f>SUMIFS(Jan!$I$5:$I$605,Jan!$U$5:$U$605,"Receita",Jan!$G$5:$G$605,DRE!$D817)</f>
        <v>0</v>
      </c>
      <c r="F817" s="63">
        <f>SUMIFS(Fev!$I$5:$I$605,Fev!$U$5:$U$605,"Receita",Fev!$G$5:$G$605,DRE!$D817)</f>
        <v>0</v>
      </c>
      <c r="G817" s="63">
        <f>SUMIFS(Mar!$I$5:$I$605,Mar!$U$5:$U$605,"Receita",Mar!$G$5:$G$605,DRE!$D817)</f>
        <v>0</v>
      </c>
      <c r="H817" s="63">
        <f>SUMIFS(Abr!$I$5:$I$605,Abr!$U$5:$U$605,"Receita",Abr!$G$5:$G$605,DRE!$D817)</f>
        <v>0</v>
      </c>
      <c r="I817" s="63">
        <f>SUMIFS(Mai!$I$5:$I$605,Mai!$U$5:$U$605,"Receita",Mai!$G$5:$G$605,DRE!$D817)</f>
        <v>0</v>
      </c>
      <c r="J817" s="63">
        <f>SUMIFS(Jun!$I$5:$I$605,Jun!$U$5:$U$605,"Receita",Jun!$G$5:$G$605,DRE!$D817)</f>
        <v>0</v>
      </c>
      <c r="K817" s="63">
        <f>SUMIFS(Jul!$I$5:$I$605,Jul!$U$5:$U$605,"Receita",Jul!$G$5:$G$605,DRE!$D817)</f>
        <v>0</v>
      </c>
      <c r="L817" s="63">
        <f>SUMIFS(Ago!$I$5:$I$605,Ago!$U$5:$U$605,"Receita",Ago!$G$5:$G$605,DRE!$D817)</f>
        <v>0</v>
      </c>
      <c r="M817" s="63">
        <f>SUMIFS(Set!$I$5:$I$605,Set!$U$5:$U$605,"Receita",Set!$G$5:$G$605,DRE!$D817)</f>
        <v>0</v>
      </c>
      <c r="N817" s="63">
        <f>SUMIFS(Out!$I$5:$I$605,Out!$U$5:$U$605,"Receita",Out!$G$5:$G$605,DRE!$D817)</f>
        <v>0</v>
      </c>
      <c r="O817" s="63">
        <f>SUMIFS(Nov!$I$5:$I$605,Nov!$U$5:$U$605,"Receita",Nov!$G$5:$G$605,DRE!$D817)</f>
        <v>0</v>
      </c>
      <c r="P817" s="63">
        <f>SUMIFS(Dez!$I$5:$I$605,Dez!$U$5:$U$605,"Receita",Dez!$G$5:$G$605,DRE!$D817)</f>
        <v>0</v>
      </c>
      <c r="Q817" s="63">
        <f t="shared" si="37"/>
        <v>0</v>
      </c>
    </row>
    <row r="818" spans="2:17" ht="27.75" customHeight="1" thickTop="1" thickBot="1" x14ac:dyDescent="0.3">
      <c r="B818" s="85">
        <v>815</v>
      </c>
      <c r="C818" s="46" t="str">
        <f>'PC Receitas'!J93</f>
        <v>4.3.89</v>
      </c>
      <c r="D818" s="47" t="str">
        <f>VLOOKUP(C818,'PC Receitas'!$J$4:$K$103,2,FALSE)</f>
        <v>-</v>
      </c>
      <c r="E818" s="63">
        <f>SUMIFS(Jan!$I$5:$I$605,Jan!$U$5:$U$605,"Receita",Jan!$G$5:$G$605,DRE!$D818)</f>
        <v>0</v>
      </c>
      <c r="F818" s="63">
        <f>SUMIFS(Fev!$I$5:$I$605,Fev!$U$5:$U$605,"Receita",Fev!$G$5:$G$605,DRE!$D818)</f>
        <v>0</v>
      </c>
      <c r="G818" s="63">
        <f>SUMIFS(Mar!$I$5:$I$605,Mar!$U$5:$U$605,"Receita",Mar!$G$5:$G$605,DRE!$D818)</f>
        <v>0</v>
      </c>
      <c r="H818" s="63">
        <f>SUMIFS(Abr!$I$5:$I$605,Abr!$U$5:$U$605,"Receita",Abr!$G$5:$G$605,DRE!$D818)</f>
        <v>0</v>
      </c>
      <c r="I818" s="63">
        <f>SUMIFS(Mai!$I$5:$I$605,Mai!$U$5:$U$605,"Receita",Mai!$G$5:$G$605,DRE!$D818)</f>
        <v>0</v>
      </c>
      <c r="J818" s="63">
        <f>SUMIFS(Jun!$I$5:$I$605,Jun!$U$5:$U$605,"Receita",Jun!$G$5:$G$605,DRE!$D818)</f>
        <v>0</v>
      </c>
      <c r="K818" s="63">
        <f>SUMIFS(Jul!$I$5:$I$605,Jul!$U$5:$U$605,"Receita",Jul!$G$5:$G$605,DRE!$D818)</f>
        <v>0</v>
      </c>
      <c r="L818" s="63">
        <f>SUMIFS(Ago!$I$5:$I$605,Ago!$U$5:$U$605,"Receita",Ago!$G$5:$G$605,DRE!$D818)</f>
        <v>0</v>
      </c>
      <c r="M818" s="63">
        <f>SUMIFS(Set!$I$5:$I$605,Set!$U$5:$U$605,"Receita",Set!$G$5:$G$605,DRE!$D818)</f>
        <v>0</v>
      </c>
      <c r="N818" s="63">
        <f>SUMIFS(Out!$I$5:$I$605,Out!$U$5:$U$605,"Receita",Out!$G$5:$G$605,DRE!$D818)</f>
        <v>0</v>
      </c>
      <c r="O818" s="63">
        <f>SUMIFS(Nov!$I$5:$I$605,Nov!$U$5:$U$605,"Receita",Nov!$G$5:$G$605,DRE!$D818)</f>
        <v>0</v>
      </c>
      <c r="P818" s="63">
        <f>SUMIFS(Dez!$I$5:$I$605,Dez!$U$5:$U$605,"Receita",Dez!$G$5:$G$605,DRE!$D818)</f>
        <v>0</v>
      </c>
      <c r="Q818" s="63">
        <f t="shared" si="37"/>
        <v>0</v>
      </c>
    </row>
    <row r="819" spans="2:17" ht="27.75" customHeight="1" thickTop="1" thickBot="1" x14ac:dyDescent="0.3">
      <c r="B819" s="85">
        <v>816</v>
      </c>
      <c r="C819" s="46" t="str">
        <f>'PC Receitas'!J94</f>
        <v>4.3.90</v>
      </c>
      <c r="D819" s="47" t="str">
        <f>VLOOKUP(C819,'PC Receitas'!$J$4:$K$103,2,FALSE)</f>
        <v>-</v>
      </c>
      <c r="E819" s="63">
        <f>SUMIFS(Jan!$I$5:$I$605,Jan!$U$5:$U$605,"Receita",Jan!$G$5:$G$605,DRE!$D819)</f>
        <v>0</v>
      </c>
      <c r="F819" s="63">
        <f>SUMIFS(Fev!$I$5:$I$605,Fev!$U$5:$U$605,"Receita",Fev!$G$5:$G$605,DRE!$D819)</f>
        <v>0</v>
      </c>
      <c r="G819" s="63">
        <f>SUMIFS(Mar!$I$5:$I$605,Mar!$U$5:$U$605,"Receita",Mar!$G$5:$G$605,DRE!$D819)</f>
        <v>0</v>
      </c>
      <c r="H819" s="63">
        <f>SUMIFS(Abr!$I$5:$I$605,Abr!$U$5:$U$605,"Receita",Abr!$G$5:$G$605,DRE!$D819)</f>
        <v>0</v>
      </c>
      <c r="I819" s="63">
        <f>SUMIFS(Mai!$I$5:$I$605,Mai!$U$5:$U$605,"Receita",Mai!$G$5:$G$605,DRE!$D819)</f>
        <v>0</v>
      </c>
      <c r="J819" s="63">
        <f>SUMIFS(Jun!$I$5:$I$605,Jun!$U$5:$U$605,"Receita",Jun!$G$5:$G$605,DRE!$D819)</f>
        <v>0</v>
      </c>
      <c r="K819" s="63">
        <f>SUMIFS(Jul!$I$5:$I$605,Jul!$U$5:$U$605,"Receita",Jul!$G$5:$G$605,DRE!$D819)</f>
        <v>0</v>
      </c>
      <c r="L819" s="63">
        <f>SUMIFS(Ago!$I$5:$I$605,Ago!$U$5:$U$605,"Receita",Ago!$G$5:$G$605,DRE!$D819)</f>
        <v>0</v>
      </c>
      <c r="M819" s="63">
        <f>SUMIFS(Set!$I$5:$I$605,Set!$U$5:$U$605,"Receita",Set!$G$5:$G$605,DRE!$D819)</f>
        <v>0</v>
      </c>
      <c r="N819" s="63">
        <f>SUMIFS(Out!$I$5:$I$605,Out!$U$5:$U$605,"Receita",Out!$G$5:$G$605,DRE!$D819)</f>
        <v>0</v>
      </c>
      <c r="O819" s="63">
        <f>SUMIFS(Nov!$I$5:$I$605,Nov!$U$5:$U$605,"Receita",Nov!$G$5:$G$605,DRE!$D819)</f>
        <v>0</v>
      </c>
      <c r="P819" s="63">
        <f>SUMIFS(Dez!$I$5:$I$605,Dez!$U$5:$U$605,"Receita",Dez!$G$5:$G$605,DRE!$D819)</f>
        <v>0</v>
      </c>
      <c r="Q819" s="63">
        <f t="shared" si="37"/>
        <v>0</v>
      </c>
    </row>
    <row r="820" spans="2:17" ht="27.75" customHeight="1" thickTop="1" thickBot="1" x14ac:dyDescent="0.3">
      <c r="B820" s="85">
        <v>817</v>
      </c>
      <c r="C820" s="46" t="str">
        <f>'PC Receitas'!J95</f>
        <v>4.3.91</v>
      </c>
      <c r="D820" s="47" t="str">
        <f>VLOOKUP(C820,'PC Receitas'!$J$4:$K$103,2,FALSE)</f>
        <v>-</v>
      </c>
      <c r="E820" s="63">
        <f>SUMIFS(Jan!$I$5:$I$605,Jan!$U$5:$U$605,"Receita",Jan!$G$5:$G$605,DRE!$D820)</f>
        <v>0</v>
      </c>
      <c r="F820" s="63">
        <f>SUMIFS(Fev!$I$5:$I$605,Fev!$U$5:$U$605,"Receita",Fev!$G$5:$G$605,DRE!$D820)</f>
        <v>0</v>
      </c>
      <c r="G820" s="63">
        <f>SUMIFS(Mar!$I$5:$I$605,Mar!$U$5:$U$605,"Receita",Mar!$G$5:$G$605,DRE!$D820)</f>
        <v>0</v>
      </c>
      <c r="H820" s="63">
        <f>SUMIFS(Abr!$I$5:$I$605,Abr!$U$5:$U$605,"Receita",Abr!$G$5:$G$605,DRE!$D820)</f>
        <v>0</v>
      </c>
      <c r="I820" s="63">
        <f>SUMIFS(Mai!$I$5:$I$605,Mai!$U$5:$U$605,"Receita",Mai!$G$5:$G$605,DRE!$D820)</f>
        <v>0</v>
      </c>
      <c r="J820" s="63">
        <f>SUMIFS(Jun!$I$5:$I$605,Jun!$U$5:$U$605,"Receita",Jun!$G$5:$G$605,DRE!$D820)</f>
        <v>0</v>
      </c>
      <c r="K820" s="63">
        <f>SUMIFS(Jul!$I$5:$I$605,Jul!$U$5:$U$605,"Receita",Jul!$G$5:$G$605,DRE!$D820)</f>
        <v>0</v>
      </c>
      <c r="L820" s="63">
        <f>SUMIFS(Ago!$I$5:$I$605,Ago!$U$5:$U$605,"Receita",Ago!$G$5:$G$605,DRE!$D820)</f>
        <v>0</v>
      </c>
      <c r="M820" s="63">
        <f>SUMIFS(Set!$I$5:$I$605,Set!$U$5:$U$605,"Receita",Set!$G$5:$G$605,DRE!$D820)</f>
        <v>0</v>
      </c>
      <c r="N820" s="63">
        <f>SUMIFS(Out!$I$5:$I$605,Out!$U$5:$U$605,"Receita",Out!$G$5:$G$605,DRE!$D820)</f>
        <v>0</v>
      </c>
      <c r="O820" s="63">
        <f>SUMIFS(Nov!$I$5:$I$605,Nov!$U$5:$U$605,"Receita",Nov!$G$5:$G$605,DRE!$D820)</f>
        <v>0</v>
      </c>
      <c r="P820" s="63">
        <f>SUMIFS(Dez!$I$5:$I$605,Dez!$U$5:$U$605,"Receita",Dez!$G$5:$G$605,DRE!$D820)</f>
        <v>0</v>
      </c>
      <c r="Q820" s="63">
        <f t="shared" si="37"/>
        <v>0</v>
      </c>
    </row>
    <row r="821" spans="2:17" ht="27.75" customHeight="1" thickTop="1" thickBot="1" x14ac:dyDescent="0.3">
      <c r="B821" s="85">
        <v>818</v>
      </c>
      <c r="C821" s="46" t="str">
        <f>'PC Receitas'!J96</f>
        <v>4.3.92</v>
      </c>
      <c r="D821" s="47" t="str">
        <f>VLOOKUP(C821,'PC Receitas'!$J$4:$K$103,2,FALSE)</f>
        <v>-</v>
      </c>
      <c r="E821" s="63">
        <f>SUMIFS(Jan!$I$5:$I$605,Jan!$U$5:$U$605,"Receita",Jan!$G$5:$G$605,DRE!$D821)</f>
        <v>0</v>
      </c>
      <c r="F821" s="63">
        <f>SUMIFS(Fev!$I$5:$I$605,Fev!$U$5:$U$605,"Receita",Fev!$G$5:$G$605,DRE!$D821)</f>
        <v>0</v>
      </c>
      <c r="G821" s="63">
        <f>SUMIFS(Mar!$I$5:$I$605,Mar!$U$5:$U$605,"Receita",Mar!$G$5:$G$605,DRE!$D821)</f>
        <v>0</v>
      </c>
      <c r="H821" s="63">
        <f>SUMIFS(Abr!$I$5:$I$605,Abr!$U$5:$U$605,"Receita",Abr!$G$5:$G$605,DRE!$D821)</f>
        <v>0</v>
      </c>
      <c r="I821" s="63">
        <f>SUMIFS(Mai!$I$5:$I$605,Mai!$U$5:$U$605,"Receita",Mai!$G$5:$G$605,DRE!$D821)</f>
        <v>0</v>
      </c>
      <c r="J821" s="63">
        <f>SUMIFS(Jun!$I$5:$I$605,Jun!$U$5:$U$605,"Receita",Jun!$G$5:$G$605,DRE!$D821)</f>
        <v>0</v>
      </c>
      <c r="K821" s="63">
        <f>SUMIFS(Jul!$I$5:$I$605,Jul!$U$5:$U$605,"Receita",Jul!$G$5:$G$605,DRE!$D821)</f>
        <v>0</v>
      </c>
      <c r="L821" s="63">
        <f>SUMIFS(Ago!$I$5:$I$605,Ago!$U$5:$U$605,"Receita",Ago!$G$5:$G$605,DRE!$D821)</f>
        <v>0</v>
      </c>
      <c r="M821" s="63">
        <f>SUMIFS(Set!$I$5:$I$605,Set!$U$5:$U$605,"Receita",Set!$G$5:$G$605,DRE!$D821)</f>
        <v>0</v>
      </c>
      <c r="N821" s="63">
        <f>SUMIFS(Out!$I$5:$I$605,Out!$U$5:$U$605,"Receita",Out!$G$5:$G$605,DRE!$D821)</f>
        <v>0</v>
      </c>
      <c r="O821" s="63">
        <f>SUMIFS(Nov!$I$5:$I$605,Nov!$U$5:$U$605,"Receita",Nov!$G$5:$G$605,DRE!$D821)</f>
        <v>0</v>
      </c>
      <c r="P821" s="63">
        <f>SUMIFS(Dez!$I$5:$I$605,Dez!$U$5:$U$605,"Receita",Dez!$G$5:$G$605,DRE!$D821)</f>
        <v>0</v>
      </c>
      <c r="Q821" s="63">
        <f t="shared" si="37"/>
        <v>0</v>
      </c>
    </row>
    <row r="822" spans="2:17" ht="27.75" customHeight="1" thickTop="1" thickBot="1" x14ac:dyDescent="0.3">
      <c r="B822" s="85">
        <v>819</v>
      </c>
      <c r="C822" s="46" t="str">
        <f>'PC Receitas'!J97</f>
        <v>4.3.93</v>
      </c>
      <c r="D822" s="47" t="str">
        <f>VLOOKUP(C822,'PC Receitas'!$J$4:$K$103,2,FALSE)</f>
        <v>-</v>
      </c>
      <c r="E822" s="63">
        <f>SUMIFS(Jan!$I$5:$I$605,Jan!$U$5:$U$605,"Receita",Jan!$G$5:$G$605,DRE!$D822)</f>
        <v>0</v>
      </c>
      <c r="F822" s="63">
        <f>SUMIFS(Fev!$I$5:$I$605,Fev!$U$5:$U$605,"Receita",Fev!$G$5:$G$605,DRE!$D822)</f>
        <v>0</v>
      </c>
      <c r="G822" s="63">
        <f>SUMIFS(Mar!$I$5:$I$605,Mar!$U$5:$U$605,"Receita",Mar!$G$5:$G$605,DRE!$D822)</f>
        <v>0</v>
      </c>
      <c r="H822" s="63">
        <f>SUMIFS(Abr!$I$5:$I$605,Abr!$U$5:$U$605,"Receita",Abr!$G$5:$G$605,DRE!$D822)</f>
        <v>0</v>
      </c>
      <c r="I822" s="63">
        <f>SUMIFS(Mai!$I$5:$I$605,Mai!$U$5:$U$605,"Receita",Mai!$G$5:$G$605,DRE!$D822)</f>
        <v>0</v>
      </c>
      <c r="J822" s="63">
        <f>SUMIFS(Jun!$I$5:$I$605,Jun!$U$5:$U$605,"Receita",Jun!$G$5:$G$605,DRE!$D822)</f>
        <v>0</v>
      </c>
      <c r="K822" s="63">
        <f>SUMIFS(Jul!$I$5:$I$605,Jul!$U$5:$U$605,"Receita",Jul!$G$5:$G$605,DRE!$D822)</f>
        <v>0</v>
      </c>
      <c r="L822" s="63">
        <f>SUMIFS(Ago!$I$5:$I$605,Ago!$U$5:$U$605,"Receita",Ago!$G$5:$G$605,DRE!$D822)</f>
        <v>0</v>
      </c>
      <c r="M822" s="63">
        <f>SUMIFS(Set!$I$5:$I$605,Set!$U$5:$U$605,"Receita",Set!$G$5:$G$605,DRE!$D822)</f>
        <v>0</v>
      </c>
      <c r="N822" s="63">
        <f>SUMIFS(Out!$I$5:$I$605,Out!$U$5:$U$605,"Receita",Out!$G$5:$G$605,DRE!$D822)</f>
        <v>0</v>
      </c>
      <c r="O822" s="63">
        <f>SUMIFS(Nov!$I$5:$I$605,Nov!$U$5:$U$605,"Receita",Nov!$G$5:$G$605,DRE!$D822)</f>
        <v>0</v>
      </c>
      <c r="P822" s="63">
        <f>SUMIFS(Dez!$I$5:$I$605,Dez!$U$5:$U$605,"Receita",Dez!$G$5:$G$605,DRE!$D822)</f>
        <v>0</v>
      </c>
      <c r="Q822" s="63">
        <f t="shared" si="37"/>
        <v>0</v>
      </c>
    </row>
    <row r="823" spans="2:17" ht="27.75" customHeight="1" thickTop="1" thickBot="1" x14ac:dyDescent="0.3">
      <c r="B823" s="85">
        <v>820</v>
      </c>
      <c r="C823" s="46" t="str">
        <f>'PC Receitas'!J98</f>
        <v>4.3.94</v>
      </c>
      <c r="D823" s="47" t="str">
        <f>VLOOKUP(C823,'PC Receitas'!$J$4:$K$103,2,FALSE)</f>
        <v>-</v>
      </c>
      <c r="E823" s="63">
        <f>SUMIFS(Jan!$I$5:$I$605,Jan!$U$5:$U$605,"Receita",Jan!$G$5:$G$605,DRE!$D823)</f>
        <v>0</v>
      </c>
      <c r="F823" s="63">
        <f>SUMIFS(Fev!$I$5:$I$605,Fev!$U$5:$U$605,"Receita",Fev!$G$5:$G$605,DRE!$D823)</f>
        <v>0</v>
      </c>
      <c r="G823" s="63">
        <f>SUMIFS(Mar!$I$5:$I$605,Mar!$U$5:$U$605,"Receita",Mar!$G$5:$G$605,DRE!$D823)</f>
        <v>0</v>
      </c>
      <c r="H823" s="63">
        <f>SUMIFS(Abr!$I$5:$I$605,Abr!$U$5:$U$605,"Receita",Abr!$G$5:$G$605,DRE!$D823)</f>
        <v>0</v>
      </c>
      <c r="I823" s="63">
        <f>SUMIFS(Mai!$I$5:$I$605,Mai!$U$5:$U$605,"Receita",Mai!$G$5:$G$605,DRE!$D823)</f>
        <v>0</v>
      </c>
      <c r="J823" s="63">
        <f>SUMIFS(Jun!$I$5:$I$605,Jun!$U$5:$U$605,"Receita",Jun!$G$5:$G$605,DRE!$D823)</f>
        <v>0</v>
      </c>
      <c r="K823" s="63">
        <f>SUMIFS(Jul!$I$5:$I$605,Jul!$U$5:$U$605,"Receita",Jul!$G$5:$G$605,DRE!$D823)</f>
        <v>0</v>
      </c>
      <c r="L823" s="63">
        <f>SUMIFS(Ago!$I$5:$I$605,Ago!$U$5:$U$605,"Receita",Ago!$G$5:$G$605,DRE!$D823)</f>
        <v>0</v>
      </c>
      <c r="M823" s="63">
        <f>SUMIFS(Set!$I$5:$I$605,Set!$U$5:$U$605,"Receita",Set!$G$5:$G$605,DRE!$D823)</f>
        <v>0</v>
      </c>
      <c r="N823" s="63">
        <f>SUMIFS(Out!$I$5:$I$605,Out!$U$5:$U$605,"Receita",Out!$G$5:$G$605,DRE!$D823)</f>
        <v>0</v>
      </c>
      <c r="O823" s="63">
        <f>SUMIFS(Nov!$I$5:$I$605,Nov!$U$5:$U$605,"Receita",Nov!$G$5:$G$605,DRE!$D823)</f>
        <v>0</v>
      </c>
      <c r="P823" s="63">
        <f>SUMIFS(Dez!$I$5:$I$605,Dez!$U$5:$U$605,"Receita",Dez!$G$5:$G$605,DRE!$D823)</f>
        <v>0</v>
      </c>
      <c r="Q823" s="63">
        <f t="shared" si="37"/>
        <v>0</v>
      </c>
    </row>
    <row r="824" spans="2:17" ht="27.75" customHeight="1" thickTop="1" thickBot="1" x14ac:dyDescent="0.3">
      <c r="B824" s="85">
        <v>821</v>
      </c>
      <c r="C824" s="46" t="str">
        <f>'PC Receitas'!J99</f>
        <v>4.3.95</v>
      </c>
      <c r="D824" s="47" t="str">
        <f>VLOOKUP(C824,'PC Receitas'!$J$4:$K$103,2,FALSE)</f>
        <v>-</v>
      </c>
      <c r="E824" s="63">
        <f>SUMIFS(Jan!$I$5:$I$605,Jan!$U$5:$U$605,"Receita",Jan!$G$5:$G$605,DRE!$D824)</f>
        <v>0</v>
      </c>
      <c r="F824" s="63">
        <f>SUMIFS(Fev!$I$5:$I$605,Fev!$U$5:$U$605,"Receita",Fev!$G$5:$G$605,DRE!$D824)</f>
        <v>0</v>
      </c>
      <c r="G824" s="63">
        <f>SUMIFS(Mar!$I$5:$I$605,Mar!$U$5:$U$605,"Receita",Mar!$G$5:$G$605,DRE!$D824)</f>
        <v>0</v>
      </c>
      <c r="H824" s="63">
        <f>SUMIFS(Abr!$I$5:$I$605,Abr!$U$5:$U$605,"Receita",Abr!$G$5:$G$605,DRE!$D824)</f>
        <v>0</v>
      </c>
      <c r="I824" s="63">
        <f>SUMIFS(Mai!$I$5:$I$605,Mai!$U$5:$U$605,"Receita",Mai!$G$5:$G$605,DRE!$D824)</f>
        <v>0</v>
      </c>
      <c r="J824" s="63">
        <f>SUMIFS(Jun!$I$5:$I$605,Jun!$U$5:$U$605,"Receita",Jun!$G$5:$G$605,DRE!$D824)</f>
        <v>0</v>
      </c>
      <c r="K824" s="63">
        <f>SUMIFS(Jul!$I$5:$I$605,Jul!$U$5:$U$605,"Receita",Jul!$G$5:$G$605,DRE!$D824)</f>
        <v>0</v>
      </c>
      <c r="L824" s="63">
        <f>SUMIFS(Ago!$I$5:$I$605,Ago!$U$5:$U$605,"Receita",Ago!$G$5:$G$605,DRE!$D824)</f>
        <v>0</v>
      </c>
      <c r="M824" s="63">
        <f>SUMIFS(Set!$I$5:$I$605,Set!$U$5:$U$605,"Receita",Set!$G$5:$G$605,DRE!$D824)</f>
        <v>0</v>
      </c>
      <c r="N824" s="63">
        <f>SUMIFS(Out!$I$5:$I$605,Out!$U$5:$U$605,"Receita",Out!$G$5:$G$605,DRE!$D824)</f>
        <v>0</v>
      </c>
      <c r="O824" s="63">
        <f>SUMIFS(Nov!$I$5:$I$605,Nov!$U$5:$U$605,"Receita",Nov!$G$5:$G$605,DRE!$D824)</f>
        <v>0</v>
      </c>
      <c r="P824" s="63">
        <f>SUMIFS(Dez!$I$5:$I$605,Dez!$U$5:$U$605,"Receita",Dez!$G$5:$G$605,DRE!$D824)</f>
        <v>0</v>
      </c>
      <c r="Q824" s="63">
        <f t="shared" si="37"/>
        <v>0</v>
      </c>
    </row>
    <row r="825" spans="2:17" ht="27.75" customHeight="1" thickTop="1" thickBot="1" x14ac:dyDescent="0.3">
      <c r="B825" s="85">
        <v>822</v>
      </c>
      <c r="C825" s="46" t="str">
        <f>'PC Receitas'!J100</f>
        <v>4.3.96</v>
      </c>
      <c r="D825" s="47" t="str">
        <f>VLOOKUP(C825,'PC Receitas'!$J$4:$K$103,2,FALSE)</f>
        <v>-</v>
      </c>
      <c r="E825" s="63">
        <f>SUMIFS(Jan!$I$5:$I$605,Jan!$U$5:$U$605,"Receita",Jan!$G$5:$G$605,DRE!$D825)</f>
        <v>0</v>
      </c>
      <c r="F825" s="63">
        <f>SUMIFS(Fev!$I$5:$I$605,Fev!$U$5:$U$605,"Receita",Fev!$G$5:$G$605,DRE!$D825)</f>
        <v>0</v>
      </c>
      <c r="G825" s="63">
        <f>SUMIFS(Mar!$I$5:$I$605,Mar!$U$5:$U$605,"Receita",Mar!$G$5:$G$605,DRE!$D825)</f>
        <v>0</v>
      </c>
      <c r="H825" s="63">
        <f>SUMIFS(Abr!$I$5:$I$605,Abr!$U$5:$U$605,"Receita",Abr!$G$5:$G$605,DRE!$D825)</f>
        <v>0</v>
      </c>
      <c r="I825" s="63">
        <f>SUMIFS(Mai!$I$5:$I$605,Mai!$U$5:$U$605,"Receita",Mai!$G$5:$G$605,DRE!$D825)</f>
        <v>0</v>
      </c>
      <c r="J825" s="63">
        <f>SUMIFS(Jun!$I$5:$I$605,Jun!$U$5:$U$605,"Receita",Jun!$G$5:$G$605,DRE!$D825)</f>
        <v>0</v>
      </c>
      <c r="K825" s="63">
        <f>SUMIFS(Jul!$I$5:$I$605,Jul!$U$5:$U$605,"Receita",Jul!$G$5:$G$605,DRE!$D825)</f>
        <v>0</v>
      </c>
      <c r="L825" s="63">
        <f>SUMIFS(Ago!$I$5:$I$605,Ago!$U$5:$U$605,"Receita",Ago!$G$5:$G$605,DRE!$D825)</f>
        <v>0</v>
      </c>
      <c r="M825" s="63">
        <f>SUMIFS(Set!$I$5:$I$605,Set!$U$5:$U$605,"Receita",Set!$G$5:$G$605,DRE!$D825)</f>
        <v>0</v>
      </c>
      <c r="N825" s="63">
        <f>SUMIFS(Out!$I$5:$I$605,Out!$U$5:$U$605,"Receita",Out!$G$5:$G$605,DRE!$D825)</f>
        <v>0</v>
      </c>
      <c r="O825" s="63">
        <f>SUMIFS(Nov!$I$5:$I$605,Nov!$U$5:$U$605,"Receita",Nov!$G$5:$G$605,DRE!$D825)</f>
        <v>0</v>
      </c>
      <c r="P825" s="63">
        <f>SUMIFS(Dez!$I$5:$I$605,Dez!$U$5:$U$605,"Receita",Dez!$G$5:$G$605,DRE!$D825)</f>
        <v>0</v>
      </c>
      <c r="Q825" s="63">
        <f t="shared" si="37"/>
        <v>0</v>
      </c>
    </row>
    <row r="826" spans="2:17" ht="27.75" customHeight="1" thickTop="1" thickBot="1" x14ac:dyDescent="0.3">
      <c r="B826" s="85">
        <v>823</v>
      </c>
      <c r="C826" s="46" t="str">
        <f>'PC Receitas'!J101</f>
        <v>4.3.97</v>
      </c>
      <c r="D826" s="47" t="str">
        <f>VLOOKUP(C826,'PC Receitas'!$J$4:$K$103,2,FALSE)</f>
        <v>-</v>
      </c>
      <c r="E826" s="63">
        <f>SUMIFS(Jan!$I$5:$I$605,Jan!$U$5:$U$605,"Receita",Jan!$G$5:$G$605,DRE!$D826)</f>
        <v>0</v>
      </c>
      <c r="F826" s="63">
        <f>SUMIFS(Fev!$I$5:$I$605,Fev!$U$5:$U$605,"Receita",Fev!$G$5:$G$605,DRE!$D826)</f>
        <v>0</v>
      </c>
      <c r="G826" s="63">
        <f>SUMIFS(Mar!$I$5:$I$605,Mar!$U$5:$U$605,"Receita",Mar!$G$5:$G$605,DRE!$D826)</f>
        <v>0</v>
      </c>
      <c r="H826" s="63">
        <f>SUMIFS(Abr!$I$5:$I$605,Abr!$U$5:$U$605,"Receita",Abr!$G$5:$G$605,DRE!$D826)</f>
        <v>0</v>
      </c>
      <c r="I826" s="63">
        <f>SUMIFS(Mai!$I$5:$I$605,Mai!$U$5:$U$605,"Receita",Mai!$G$5:$G$605,DRE!$D826)</f>
        <v>0</v>
      </c>
      <c r="J826" s="63">
        <f>SUMIFS(Jun!$I$5:$I$605,Jun!$U$5:$U$605,"Receita",Jun!$G$5:$G$605,DRE!$D826)</f>
        <v>0</v>
      </c>
      <c r="K826" s="63">
        <f>SUMIFS(Jul!$I$5:$I$605,Jul!$U$5:$U$605,"Receita",Jul!$G$5:$G$605,DRE!$D826)</f>
        <v>0</v>
      </c>
      <c r="L826" s="63">
        <f>SUMIFS(Ago!$I$5:$I$605,Ago!$U$5:$U$605,"Receita",Ago!$G$5:$G$605,DRE!$D826)</f>
        <v>0</v>
      </c>
      <c r="M826" s="63">
        <f>SUMIFS(Set!$I$5:$I$605,Set!$U$5:$U$605,"Receita",Set!$G$5:$G$605,DRE!$D826)</f>
        <v>0</v>
      </c>
      <c r="N826" s="63">
        <f>SUMIFS(Out!$I$5:$I$605,Out!$U$5:$U$605,"Receita",Out!$G$5:$G$605,DRE!$D826)</f>
        <v>0</v>
      </c>
      <c r="O826" s="63">
        <f>SUMIFS(Nov!$I$5:$I$605,Nov!$U$5:$U$605,"Receita",Nov!$G$5:$G$605,DRE!$D826)</f>
        <v>0</v>
      </c>
      <c r="P826" s="63">
        <f>SUMIFS(Dez!$I$5:$I$605,Dez!$U$5:$U$605,"Receita",Dez!$G$5:$G$605,DRE!$D826)</f>
        <v>0</v>
      </c>
      <c r="Q826" s="63">
        <f t="shared" si="37"/>
        <v>0</v>
      </c>
    </row>
    <row r="827" spans="2:17" ht="27.75" customHeight="1" thickTop="1" thickBot="1" x14ac:dyDescent="0.3">
      <c r="B827" s="85">
        <v>824</v>
      </c>
      <c r="C827" s="46" t="str">
        <f>'PC Receitas'!J102</f>
        <v>4.3.98</v>
      </c>
      <c r="D827" s="47" t="str">
        <f>VLOOKUP(C827,'PC Receitas'!$J$4:$K$103,2,FALSE)</f>
        <v>-</v>
      </c>
      <c r="E827" s="63">
        <f>SUMIFS(Jan!$I$5:$I$605,Jan!$U$5:$U$605,"Receita",Jan!$G$5:$G$605,DRE!$D827)</f>
        <v>0</v>
      </c>
      <c r="F827" s="63">
        <f>SUMIFS(Fev!$I$5:$I$605,Fev!$U$5:$U$605,"Receita",Fev!$G$5:$G$605,DRE!$D827)</f>
        <v>0</v>
      </c>
      <c r="G827" s="63">
        <f>SUMIFS(Mar!$I$5:$I$605,Mar!$U$5:$U$605,"Receita",Mar!$G$5:$G$605,DRE!$D827)</f>
        <v>0</v>
      </c>
      <c r="H827" s="63">
        <f>SUMIFS(Abr!$I$5:$I$605,Abr!$U$5:$U$605,"Receita",Abr!$G$5:$G$605,DRE!$D827)</f>
        <v>0</v>
      </c>
      <c r="I827" s="63">
        <f>SUMIFS(Mai!$I$5:$I$605,Mai!$U$5:$U$605,"Receita",Mai!$G$5:$G$605,DRE!$D827)</f>
        <v>0</v>
      </c>
      <c r="J827" s="63">
        <f>SUMIFS(Jun!$I$5:$I$605,Jun!$U$5:$U$605,"Receita",Jun!$G$5:$G$605,DRE!$D827)</f>
        <v>0</v>
      </c>
      <c r="K827" s="63">
        <f>SUMIFS(Jul!$I$5:$I$605,Jul!$U$5:$U$605,"Receita",Jul!$G$5:$G$605,DRE!$D827)</f>
        <v>0</v>
      </c>
      <c r="L827" s="63">
        <f>SUMIFS(Ago!$I$5:$I$605,Ago!$U$5:$U$605,"Receita",Ago!$G$5:$G$605,DRE!$D827)</f>
        <v>0</v>
      </c>
      <c r="M827" s="63">
        <f>SUMIFS(Set!$I$5:$I$605,Set!$U$5:$U$605,"Receita",Set!$G$5:$G$605,DRE!$D827)</f>
        <v>0</v>
      </c>
      <c r="N827" s="63">
        <f>SUMIFS(Out!$I$5:$I$605,Out!$U$5:$U$605,"Receita",Out!$G$5:$G$605,DRE!$D827)</f>
        <v>0</v>
      </c>
      <c r="O827" s="63">
        <f>SUMIFS(Nov!$I$5:$I$605,Nov!$U$5:$U$605,"Receita",Nov!$G$5:$G$605,DRE!$D827)</f>
        <v>0</v>
      </c>
      <c r="P827" s="63">
        <f>SUMIFS(Dez!$I$5:$I$605,Dez!$U$5:$U$605,"Receita",Dez!$G$5:$G$605,DRE!$D827)</f>
        <v>0</v>
      </c>
      <c r="Q827" s="63">
        <f t="shared" si="37"/>
        <v>0</v>
      </c>
    </row>
    <row r="828" spans="2:17" ht="27.75" customHeight="1" thickTop="1" thickBot="1" x14ac:dyDescent="0.3">
      <c r="B828" s="85">
        <v>825</v>
      </c>
      <c r="C828" s="46" t="str">
        <f>'PC Receitas'!J103</f>
        <v>4.3.99</v>
      </c>
      <c r="D828" s="47" t="str">
        <f>VLOOKUP(C828,'PC Receitas'!$J$4:$K$103,2,FALSE)</f>
        <v>Outras Receitas Não Operacionais</v>
      </c>
      <c r="E828" s="63">
        <f>SUMIFS(Jan!$I$5:$I$605,Jan!$U$5:$U$605,"Receita",Jan!$G$5:$G$605,DRE!$D828)</f>
        <v>0</v>
      </c>
      <c r="F828" s="63">
        <f>SUMIFS(Fev!$I$5:$I$605,Fev!$U$5:$U$605,"Receita",Fev!$G$5:$G$605,DRE!$D828)</f>
        <v>0</v>
      </c>
      <c r="G828" s="63">
        <f>SUMIFS(Mar!$I$5:$I$605,Mar!$U$5:$U$605,"Receita",Mar!$G$5:$G$605,DRE!$D828)</f>
        <v>0</v>
      </c>
      <c r="H828" s="63">
        <f>SUMIFS(Abr!$I$5:$I$605,Abr!$U$5:$U$605,"Receita",Abr!$G$5:$G$605,DRE!$D828)</f>
        <v>0</v>
      </c>
      <c r="I828" s="63">
        <f>SUMIFS(Mai!$I$5:$I$605,Mai!$U$5:$U$605,"Receita",Mai!$G$5:$G$605,DRE!$D828)</f>
        <v>0</v>
      </c>
      <c r="J828" s="63">
        <f>SUMIFS(Jun!$I$5:$I$605,Jun!$U$5:$U$605,"Receita",Jun!$G$5:$G$605,DRE!$D828)</f>
        <v>0</v>
      </c>
      <c r="K828" s="63">
        <f>SUMIFS(Jul!$I$5:$I$605,Jul!$U$5:$U$605,"Receita",Jul!$G$5:$G$605,DRE!$D828)</f>
        <v>0</v>
      </c>
      <c r="L828" s="63">
        <f>SUMIFS(Ago!$I$5:$I$605,Ago!$U$5:$U$605,"Receita",Ago!$G$5:$G$605,DRE!$D828)</f>
        <v>0</v>
      </c>
      <c r="M828" s="63">
        <f>SUMIFS(Set!$I$5:$I$605,Set!$U$5:$U$605,"Receita",Set!$G$5:$G$605,DRE!$D828)</f>
        <v>0</v>
      </c>
      <c r="N828" s="63">
        <f>SUMIFS(Out!$I$5:$I$605,Out!$U$5:$U$605,"Receita",Out!$G$5:$G$605,DRE!$D828)</f>
        <v>0</v>
      </c>
      <c r="O828" s="63">
        <f>SUMIFS(Nov!$I$5:$I$605,Nov!$U$5:$U$605,"Receita",Nov!$G$5:$G$605,DRE!$D828)</f>
        <v>0</v>
      </c>
      <c r="P828" s="63">
        <f>SUMIFS(Dez!$I$5:$I$605,Dez!$U$5:$U$605,"Receita",Dez!$G$5:$G$605,DRE!$D828)</f>
        <v>0</v>
      </c>
      <c r="Q828" s="63">
        <f>SUM(E828:P828)</f>
        <v>0</v>
      </c>
    </row>
    <row r="829" spans="2:17" ht="35.25" customHeight="1" thickTop="1" thickBot="1" x14ac:dyDescent="0.3">
      <c r="B829" s="85">
        <v>826</v>
      </c>
      <c r="C829" s="42" t="str">
        <f>'PC Despesas'!I4</f>
        <v>5.3</v>
      </c>
      <c r="D829" s="43" t="str">
        <f>VLOOKUP(C829,'PC Despesas'!$I$4:$J$103,2,FALSE)</f>
        <v>DESPESAS NÃO OPERACIONAIS</v>
      </c>
      <c r="E829" s="100">
        <f t="shared" ref="E829:Q829" si="38">SUM(E830:E928)</f>
        <v>0</v>
      </c>
      <c r="F829" s="100">
        <f t="shared" si="38"/>
        <v>0</v>
      </c>
      <c r="G829" s="100">
        <f t="shared" si="38"/>
        <v>0</v>
      </c>
      <c r="H829" s="100">
        <f t="shared" si="38"/>
        <v>0</v>
      </c>
      <c r="I829" s="100">
        <f t="shared" si="38"/>
        <v>0</v>
      </c>
      <c r="J829" s="100">
        <f t="shared" si="38"/>
        <v>0</v>
      </c>
      <c r="K829" s="100">
        <f t="shared" si="38"/>
        <v>0</v>
      </c>
      <c r="L829" s="100">
        <f t="shared" si="38"/>
        <v>1577</v>
      </c>
      <c r="M829" s="100">
        <f t="shared" si="38"/>
        <v>0</v>
      </c>
      <c r="N829" s="100">
        <f t="shared" si="38"/>
        <v>0</v>
      </c>
      <c r="O829" s="100">
        <f t="shared" si="38"/>
        <v>0</v>
      </c>
      <c r="P829" s="100">
        <f t="shared" si="38"/>
        <v>0</v>
      </c>
      <c r="Q829" s="100">
        <f t="shared" si="38"/>
        <v>1577</v>
      </c>
    </row>
    <row r="830" spans="2:17" ht="27.75" customHeight="1" thickTop="1" thickBot="1" x14ac:dyDescent="0.3">
      <c r="B830" s="85">
        <v>827</v>
      </c>
      <c r="C830" s="46" t="str">
        <f>'PC Despesas'!I5</f>
        <v>5.3.1</v>
      </c>
      <c r="D830" s="47" t="str">
        <f>VLOOKUP(C830,'PC Despesas'!$I$4:$J$103,2,FALSE)</f>
        <v>DISTRIBUIÇÃO DE LUCROS</v>
      </c>
      <c r="E830" s="63">
        <f>SUMIFS(Jan!$I$5:$I$605,Jan!$U$5:$U$605,"Despesa",Jan!$G$5:$G$605,DRE!$D830)</f>
        <v>0</v>
      </c>
      <c r="F830" s="63">
        <f>SUMIFS(Fev!$I$5:$I$605,Fev!$U$5:$U$605,"Despesa",Fev!$G$5:$G$605,DRE!$D830)</f>
        <v>0</v>
      </c>
      <c r="G830" s="63">
        <f>SUMIFS(Mar!$I$5:$I$605,Mar!$U$5:$U$605,"Despesa",Mar!$G$5:$G$605,DRE!$D830)</f>
        <v>0</v>
      </c>
      <c r="H830" s="63">
        <f>SUMIFS(Abr!$I$5:$I$605,Abr!$U$5:$U$605,"Despesa",Abr!$G$5:$G$605,DRE!$D830)</f>
        <v>0</v>
      </c>
      <c r="I830" s="63">
        <f>SUMIFS(Mai!$I$5:$I$605,Mai!$U$5:$U$605,"Despesa",Mai!$G$5:$G$605,DRE!$D830)</f>
        <v>0</v>
      </c>
      <c r="J830" s="63">
        <f>SUMIFS(Jun!$I$5:$I$605,Jun!$U$5:$U$605,"Despesa",Jun!$G$5:$G$605,DRE!$D830)</f>
        <v>0</v>
      </c>
      <c r="K830" s="63">
        <f>SUMIFS(Jul!$I$5:$I$605,Jul!$U$5:$U$605,"Despesa",Jul!$G$5:$G$605,DRE!$D830)</f>
        <v>0</v>
      </c>
      <c r="L830" s="63">
        <f>SUMIFS(Ago!$I$5:$I$605,Ago!$U$5:$U$605,"Despesa",Ago!$G$5:$G$605,DRE!$D830)</f>
        <v>1577</v>
      </c>
      <c r="M830" s="63">
        <f>SUMIFS(Set!$I$5:$I$605,Set!$U$5:$U$605,"Despesa",Set!$G$5:$G$605,DRE!$D830)</f>
        <v>0</v>
      </c>
      <c r="N830" s="63">
        <f>SUMIFS(Out!$I$5:$I$605,Out!$U$5:$U$605,"Despesa",Out!$G$5:$G$605,DRE!$D830)</f>
        <v>0</v>
      </c>
      <c r="O830" s="63">
        <f>SUMIFS(Nov!$I$5:$I$605,Nov!$U$5:$U$605,"Despesa",Nov!$G$5:$G$605,DRE!$D830)</f>
        <v>0</v>
      </c>
      <c r="P830" s="63">
        <f>SUMIFS(Dez!$I$5:$I$605,Dez!$U$5:$U$605,"Despesa",Dez!$G$5:$G$605,DRE!$D830)</f>
        <v>0</v>
      </c>
      <c r="Q830" s="63">
        <f>SUM(E830:P830)</f>
        <v>1577</v>
      </c>
    </row>
    <row r="831" spans="2:17" ht="28.5" customHeight="1" thickTop="1" thickBot="1" x14ac:dyDescent="0.3">
      <c r="B831" s="85">
        <v>828</v>
      </c>
      <c r="C831" s="46" t="str">
        <f>'PC Despesas'!I6</f>
        <v>5.3.2</v>
      </c>
      <c r="D831" s="47" t="str">
        <f>VLOOKUP(C831,'PC Despesas'!$I$4:$J$103,2,FALSE)</f>
        <v>-</v>
      </c>
      <c r="E831" s="63">
        <f>SUMIFS(Jan!$I$5:$I$605,Jan!$U$5:$U$605,"Despesa",Jan!$G$5:$G$605,DRE!$D831)</f>
        <v>0</v>
      </c>
      <c r="F831" s="63">
        <f>SUMIFS(Fev!$I$5:$I$605,Fev!$U$5:$U$605,"Despesa",Fev!$G$5:$G$605,DRE!$D831)</f>
        <v>0</v>
      </c>
      <c r="G831" s="63">
        <f>SUMIFS(Mar!$I$5:$I$605,Mar!$U$5:$U$605,"Despesa",Mar!$G$5:$G$605,DRE!$D831)</f>
        <v>0</v>
      </c>
      <c r="H831" s="63">
        <f>SUMIFS(Abr!$I$5:$I$605,Abr!$U$5:$U$605,"Despesa",Abr!$G$5:$G$605,DRE!$D831)</f>
        <v>0</v>
      </c>
      <c r="I831" s="63">
        <f>SUMIFS(Mai!$I$5:$I$605,Mai!$U$5:$U$605,"Despesa",Mai!$G$5:$G$605,DRE!$D831)</f>
        <v>0</v>
      </c>
      <c r="J831" s="63">
        <f>SUMIFS(Jun!$I$5:$I$605,Jun!$U$5:$U$605,"Despesa",Jun!$G$5:$G$605,DRE!$D831)</f>
        <v>0</v>
      </c>
      <c r="K831" s="63">
        <f>SUMIFS(Jul!$I$5:$I$605,Jul!$U$5:$U$605,"Despesa",Jul!$G$5:$G$605,DRE!$D831)</f>
        <v>0</v>
      </c>
      <c r="L831" s="63">
        <f>SUMIFS(Ago!$I$5:$I$605,Ago!$U$5:$U$605,"Despesa",Ago!$G$5:$G$605,DRE!$D831)</f>
        <v>0</v>
      </c>
      <c r="M831" s="63">
        <f>SUMIFS(Set!$I$5:$I$605,Set!$U$5:$U$605,"Despesa",Set!$G$5:$G$605,DRE!$D831)</f>
        <v>0</v>
      </c>
      <c r="N831" s="63">
        <f>SUMIFS(Out!$I$5:$I$605,Out!$U$5:$U$605,"Despesa",Out!$G$5:$G$605,DRE!$D831)</f>
        <v>0</v>
      </c>
      <c r="O831" s="63">
        <f>SUMIFS(Nov!$I$5:$I$605,Nov!$U$5:$U$605,"Despesa",Nov!$G$5:$G$605,DRE!$D831)</f>
        <v>0</v>
      </c>
      <c r="P831" s="63">
        <f>SUMIFS(Dez!$I$5:$I$605,Dez!$U$5:$U$605,"Despesa",Dez!$G$5:$G$605,DRE!$D831)</f>
        <v>0</v>
      </c>
      <c r="Q831" s="63">
        <f t="shared" ref="Q831:Q894" si="39">SUM(E831:P831)</f>
        <v>0</v>
      </c>
    </row>
    <row r="832" spans="2:17" ht="28.5" customHeight="1" thickTop="1" thickBot="1" x14ac:dyDescent="0.3">
      <c r="B832" s="85">
        <v>829</v>
      </c>
      <c r="C832" s="46" t="str">
        <f>'PC Despesas'!I7</f>
        <v>5.3.3</v>
      </c>
      <c r="D832" s="47" t="str">
        <f>VLOOKUP(C832,'PC Despesas'!$I$4:$J$103,2,FALSE)</f>
        <v>-</v>
      </c>
      <c r="E832" s="63">
        <f>SUMIFS(Jan!$I$5:$I$605,Jan!$U$5:$U$605,"Despesa",Jan!$G$5:$G$605,DRE!$D832)</f>
        <v>0</v>
      </c>
      <c r="F832" s="63">
        <f>SUMIFS(Fev!$I$5:$I$605,Fev!$U$5:$U$605,"Despesa",Fev!$G$5:$G$605,DRE!$D832)</f>
        <v>0</v>
      </c>
      <c r="G832" s="63">
        <f>SUMIFS(Mar!$I$5:$I$605,Mar!$U$5:$U$605,"Despesa",Mar!$G$5:$G$605,DRE!$D832)</f>
        <v>0</v>
      </c>
      <c r="H832" s="63">
        <f>SUMIFS(Abr!$I$5:$I$605,Abr!$U$5:$U$605,"Despesa",Abr!$G$5:$G$605,DRE!$D832)</f>
        <v>0</v>
      </c>
      <c r="I832" s="63">
        <f>SUMIFS(Mai!$I$5:$I$605,Mai!$U$5:$U$605,"Despesa",Mai!$G$5:$G$605,DRE!$D832)</f>
        <v>0</v>
      </c>
      <c r="J832" s="63">
        <f>SUMIFS(Jun!$I$5:$I$605,Jun!$U$5:$U$605,"Despesa",Jun!$G$5:$G$605,DRE!$D832)</f>
        <v>0</v>
      </c>
      <c r="K832" s="63">
        <f>SUMIFS(Jul!$I$5:$I$605,Jul!$U$5:$U$605,"Despesa",Jul!$G$5:$G$605,DRE!$D832)</f>
        <v>0</v>
      </c>
      <c r="L832" s="63">
        <f>SUMIFS(Ago!$I$5:$I$605,Ago!$U$5:$U$605,"Despesa",Ago!$G$5:$G$605,DRE!$D832)</f>
        <v>0</v>
      </c>
      <c r="M832" s="63">
        <f>SUMIFS(Set!$I$5:$I$605,Set!$U$5:$U$605,"Despesa",Set!$G$5:$G$605,DRE!$D832)</f>
        <v>0</v>
      </c>
      <c r="N832" s="63">
        <f>SUMIFS(Out!$I$5:$I$605,Out!$U$5:$U$605,"Despesa",Out!$G$5:$G$605,DRE!$D832)</f>
        <v>0</v>
      </c>
      <c r="O832" s="63">
        <f>SUMIFS(Nov!$I$5:$I$605,Nov!$U$5:$U$605,"Despesa",Nov!$G$5:$G$605,DRE!$D832)</f>
        <v>0</v>
      </c>
      <c r="P832" s="63">
        <f>SUMIFS(Dez!$I$5:$I$605,Dez!$U$5:$U$605,"Despesa",Dez!$G$5:$G$605,DRE!$D832)</f>
        <v>0</v>
      </c>
      <c r="Q832" s="63">
        <f t="shared" si="39"/>
        <v>0</v>
      </c>
    </row>
    <row r="833" spans="2:17" ht="28.5" customHeight="1" thickTop="1" thickBot="1" x14ac:dyDescent="0.3">
      <c r="B833" s="85">
        <v>830</v>
      </c>
      <c r="C833" s="46" t="str">
        <f>'PC Despesas'!I8</f>
        <v>5.3.4</v>
      </c>
      <c r="D833" s="47" t="str">
        <f>VLOOKUP(C833,'PC Despesas'!$I$4:$J$103,2,FALSE)</f>
        <v>-</v>
      </c>
      <c r="E833" s="63">
        <f>SUMIFS(Jan!$I$5:$I$605,Jan!$U$5:$U$605,"Despesa",Jan!$G$5:$G$605,DRE!$D833)</f>
        <v>0</v>
      </c>
      <c r="F833" s="63">
        <f>SUMIFS(Fev!$I$5:$I$605,Fev!$U$5:$U$605,"Despesa",Fev!$G$5:$G$605,DRE!$D833)</f>
        <v>0</v>
      </c>
      <c r="G833" s="63">
        <f>SUMIFS(Mar!$I$5:$I$605,Mar!$U$5:$U$605,"Despesa",Mar!$G$5:$G$605,DRE!$D833)</f>
        <v>0</v>
      </c>
      <c r="H833" s="63">
        <f>SUMIFS(Abr!$I$5:$I$605,Abr!$U$5:$U$605,"Despesa",Abr!$G$5:$G$605,DRE!$D833)</f>
        <v>0</v>
      </c>
      <c r="I833" s="63">
        <f>SUMIFS(Mai!$I$5:$I$605,Mai!$U$5:$U$605,"Despesa",Mai!$G$5:$G$605,DRE!$D833)</f>
        <v>0</v>
      </c>
      <c r="J833" s="63">
        <f>SUMIFS(Jun!$I$5:$I$605,Jun!$U$5:$U$605,"Despesa",Jun!$G$5:$G$605,DRE!$D833)</f>
        <v>0</v>
      </c>
      <c r="K833" s="63">
        <f>SUMIFS(Jul!$I$5:$I$605,Jul!$U$5:$U$605,"Despesa",Jul!$G$5:$G$605,DRE!$D833)</f>
        <v>0</v>
      </c>
      <c r="L833" s="63">
        <f>SUMIFS(Ago!$I$5:$I$605,Ago!$U$5:$U$605,"Despesa",Ago!$G$5:$G$605,DRE!$D833)</f>
        <v>0</v>
      </c>
      <c r="M833" s="63">
        <f>SUMIFS(Set!$I$5:$I$605,Set!$U$5:$U$605,"Despesa",Set!$G$5:$G$605,DRE!$D833)</f>
        <v>0</v>
      </c>
      <c r="N833" s="63">
        <f>SUMIFS(Out!$I$5:$I$605,Out!$U$5:$U$605,"Despesa",Out!$G$5:$G$605,DRE!$D833)</f>
        <v>0</v>
      </c>
      <c r="O833" s="63">
        <f>SUMIFS(Nov!$I$5:$I$605,Nov!$U$5:$U$605,"Despesa",Nov!$G$5:$G$605,DRE!$D833)</f>
        <v>0</v>
      </c>
      <c r="P833" s="63">
        <f>SUMIFS(Dez!$I$5:$I$605,Dez!$U$5:$U$605,"Despesa",Dez!$G$5:$G$605,DRE!$D833)</f>
        <v>0</v>
      </c>
      <c r="Q833" s="63">
        <f t="shared" si="39"/>
        <v>0</v>
      </c>
    </row>
    <row r="834" spans="2:17" ht="28.5" customHeight="1" thickTop="1" thickBot="1" x14ac:dyDescent="0.3">
      <c r="B834" s="85">
        <v>831</v>
      </c>
      <c r="C834" s="46" t="str">
        <f>'PC Despesas'!I9</f>
        <v>5.3.5</v>
      </c>
      <c r="D834" s="47" t="str">
        <f>VLOOKUP(C834,'PC Despesas'!$I$4:$J$103,2,FALSE)</f>
        <v>-</v>
      </c>
      <c r="E834" s="63">
        <f>SUMIFS(Jan!$I$5:$I$605,Jan!$U$5:$U$605,"Despesa",Jan!$G$5:$G$605,DRE!$D834)</f>
        <v>0</v>
      </c>
      <c r="F834" s="63">
        <f>SUMIFS(Fev!$I$5:$I$605,Fev!$U$5:$U$605,"Despesa",Fev!$G$5:$G$605,DRE!$D834)</f>
        <v>0</v>
      </c>
      <c r="G834" s="63">
        <f>SUMIFS(Mar!$I$5:$I$605,Mar!$U$5:$U$605,"Despesa",Mar!$G$5:$G$605,DRE!$D834)</f>
        <v>0</v>
      </c>
      <c r="H834" s="63">
        <f>SUMIFS(Abr!$I$5:$I$605,Abr!$U$5:$U$605,"Despesa",Abr!$G$5:$G$605,DRE!$D834)</f>
        <v>0</v>
      </c>
      <c r="I834" s="63">
        <f>SUMIFS(Mai!$I$5:$I$605,Mai!$U$5:$U$605,"Despesa",Mai!$G$5:$G$605,DRE!$D834)</f>
        <v>0</v>
      </c>
      <c r="J834" s="63">
        <f>SUMIFS(Jun!$I$5:$I$605,Jun!$U$5:$U$605,"Despesa",Jun!$G$5:$G$605,DRE!$D834)</f>
        <v>0</v>
      </c>
      <c r="K834" s="63">
        <f>SUMIFS(Jul!$I$5:$I$605,Jul!$U$5:$U$605,"Despesa",Jul!$G$5:$G$605,DRE!$D834)</f>
        <v>0</v>
      </c>
      <c r="L834" s="63">
        <f>SUMIFS(Ago!$I$5:$I$605,Ago!$U$5:$U$605,"Despesa",Ago!$G$5:$G$605,DRE!$D834)</f>
        <v>0</v>
      </c>
      <c r="M834" s="63">
        <f>SUMIFS(Set!$I$5:$I$605,Set!$U$5:$U$605,"Despesa",Set!$G$5:$G$605,DRE!$D834)</f>
        <v>0</v>
      </c>
      <c r="N834" s="63">
        <f>SUMIFS(Out!$I$5:$I$605,Out!$U$5:$U$605,"Despesa",Out!$G$5:$G$605,DRE!$D834)</f>
        <v>0</v>
      </c>
      <c r="O834" s="63">
        <f>SUMIFS(Nov!$I$5:$I$605,Nov!$U$5:$U$605,"Despesa",Nov!$G$5:$G$605,DRE!$D834)</f>
        <v>0</v>
      </c>
      <c r="P834" s="63">
        <f>SUMIFS(Dez!$I$5:$I$605,Dez!$U$5:$U$605,"Despesa",Dez!$G$5:$G$605,DRE!$D834)</f>
        <v>0</v>
      </c>
      <c r="Q834" s="63">
        <f t="shared" si="39"/>
        <v>0</v>
      </c>
    </row>
    <row r="835" spans="2:17" ht="28.5" customHeight="1" thickTop="1" thickBot="1" x14ac:dyDescent="0.3">
      <c r="B835" s="85">
        <v>832</v>
      </c>
      <c r="C835" s="46" t="str">
        <f>'PC Despesas'!I10</f>
        <v>5.3.6</v>
      </c>
      <c r="D835" s="47" t="str">
        <f>VLOOKUP(C835,'PC Despesas'!$I$4:$J$103,2,FALSE)</f>
        <v>-</v>
      </c>
      <c r="E835" s="63">
        <f>SUMIFS(Jan!$I$5:$I$605,Jan!$U$5:$U$605,"Despesa",Jan!$G$5:$G$605,DRE!$D835)</f>
        <v>0</v>
      </c>
      <c r="F835" s="63">
        <f>SUMIFS(Fev!$I$5:$I$605,Fev!$U$5:$U$605,"Despesa",Fev!$G$5:$G$605,DRE!$D835)</f>
        <v>0</v>
      </c>
      <c r="G835" s="63">
        <f>SUMIFS(Mar!$I$5:$I$605,Mar!$U$5:$U$605,"Despesa",Mar!$G$5:$G$605,DRE!$D835)</f>
        <v>0</v>
      </c>
      <c r="H835" s="63">
        <f>SUMIFS(Abr!$I$5:$I$605,Abr!$U$5:$U$605,"Despesa",Abr!$G$5:$G$605,DRE!$D835)</f>
        <v>0</v>
      </c>
      <c r="I835" s="63">
        <f>SUMIFS(Mai!$I$5:$I$605,Mai!$U$5:$U$605,"Despesa",Mai!$G$5:$G$605,DRE!$D835)</f>
        <v>0</v>
      </c>
      <c r="J835" s="63">
        <f>SUMIFS(Jun!$I$5:$I$605,Jun!$U$5:$U$605,"Despesa",Jun!$G$5:$G$605,DRE!$D835)</f>
        <v>0</v>
      </c>
      <c r="K835" s="63">
        <f>SUMIFS(Jul!$I$5:$I$605,Jul!$U$5:$U$605,"Despesa",Jul!$G$5:$G$605,DRE!$D835)</f>
        <v>0</v>
      </c>
      <c r="L835" s="63">
        <f>SUMIFS(Ago!$I$5:$I$605,Ago!$U$5:$U$605,"Despesa",Ago!$G$5:$G$605,DRE!$D835)</f>
        <v>0</v>
      </c>
      <c r="M835" s="63">
        <f>SUMIFS(Set!$I$5:$I$605,Set!$U$5:$U$605,"Despesa",Set!$G$5:$G$605,DRE!$D835)</f>
        <v>0</v>
      </c>
      <c r="N835" s="63">
        <f>SUMIFS(Out!$I$5:$I$605,Out!$U$5:$U$605,"Despesa",Out!$G$5:$G$605,DRE!$D835)</f>
        <v>0</v>
      </c>
      <c r="O835" s="63">
        <f>SUMIFS(Nov!$I$5:$I$605,Nov!$U$5:$U$605,"Despesa",Nov!$G$5:$G$605,DRE!$D835)</f>
        <v>0</v>
      </c>
      <c r="P835" s="63">
        <f>SUMIFS(Dez!$I$5:$I$605,Dez!$U$5:$U$605,"Despesa",Dez!$G$5:$G$605,DRE!$D835)</f>
        <v>0</v>
      </c>
      <c r="Q835" s="63">
        <f t="shared" si="39"/>
        <v>0</v>
      </c>
    </row>
    <row r="836" spans="2:17" ht="28.5" customHeight="1" thickTop="1" thickBot="1" x14ac:dyDescent="0.3">
      <c r="B836" s="85">
        <v>833</v>
      </c>
      <c r="C836" s="46" t="str">
        <f>'PC Despesas'!I11</f>
        <v>5.3.7</v>
      </c>
      <c r="D836" s="47" t="str">
        <f>VLOOKUP(C836,'PC Despesas'!$I$4:$J$103,2,FALSE)</f>
        <v>-</v>
      </c>
      <c r="E836" s="63">
        <f>SUMIFS(Jan!$I$5:$I$605,Jan!$U$5:$U$605,"Despesa",Jan!$G$5:$G$605,DRE!$D836)</f>
        <v>0</v>
      </c>
      <c r="F836" s="63">
        <f>SUMIFS(Fev!$I$5:$I$605,Fev!$U$5:$U$605,"Despesa",Fev!$G$5:$G$605,DRE!$D836)</f>
        <v>0</v>
      </c>
      <c r="G836" s="63">
        <f>SUMIFS(Mar!$I$5:$I$605,Mar!$U$5:$U$605,"Despesa",Mar!$G$5:$G$605,DRE!$D836)</f>
        <v>0</v>
      </c>
      <c r="H836" s="63">
        <f>SUMIFS(Abr!$I$5:$I$605,Abr!$U$5:$U$605,"Despesa",Abr!$G$5:$G$605,DRE!$D836)</f>
        <v>0</v>
      </c>
      <c r="I836" s="63">
        <f>SUMIFS(Mai!$I$5:$I$605,Mai!$U$5:$U$605,"Despesa",Mai!$G$5:$G$605,DRE!$D836)</f>
        <v>0</v>
      </c>
      <c r="J836" s="63">
        <f>SUMIFS(Jun!$I$5:$I$605,Jun!$U$5:$U$605,"Despesa",Jun!$G$5:$G$605,DRE!$D836)</f>
        <v>0</v>
      </c>
      <c r="K836" s="63">
        <f>SUMIFS(Jul!$I$5:$I$605,Jul!$U$5:$U$605,"Despesa",Jul!$G$5:$G$605,DRE!$D836)</f>
        <v>0</v>
      </c>
      <c r="L836" s="63">
        <f>SUMIFS(Ago!$I$5:$I$605,Ago!$U$5:$U$605,"Despesa",Ago!$G$5:$G$605,DRE!$D836)</f>
        <v>0</v>
      </c>
      <c r="M836" s="63">
        <f>SUMIFS(Set!$I$5:$I$605,Set!$U$5:$U$605,"Despesa",Set!$G$5:$G$605,DRE!$D836)</f>
        <v>0</v>
      </c>
      <c r="N836" s="63">
        <f>SUMIFS(Out!$I$5:$I$605,Out!$U$5:$U$605,"Despesa",Out!$G$5:$G$605,DRE!$D836)</f>
        <v>0</v>
      </c>
      <c r="O836" s="63">
        <f>SUMIFS(Nov!$I$5:$I$605,Nov!$U$5:$U$605,"Despesa",Nov!$G$5:$G$605,DRE!$D836)</f>
        <v>0</v>
      </c>
      <c r="P836" s="63">
        <f>SUMIFS(Dez!$I$5:$I$605,Dez!$U$5:$U$605,"Despesa",Dez!$G$5:$G$605,DRE!$D836)</f>
        <v>0</v>
      </c>
      <c r="Q836" s="63">
        <f t="shared" si="39"/>
        <v>0</v>
      </c>
    </row>
    <row r="837" spans="2:17" ht="28.5" customHeight="1" thickTop="1" thickBot="1" x14ac:dyDescent="0.3">
      <c r="B837" s="85">
        <v>834</v>
      </c>
      <c r="C837" s="46" t="str">
        <f>'PC Despesas'!I12</f>
        <v>5.3.8</v>
      </c>
      <c r="D837" s="47" t="str">
        <f>VLOOKUP(C837,'PC Despesas'!$I$4:$J$103,2,FALSE)</f>
        <v>-</v>
      </c>
      <c r="E837" s="63">
        <f>SUMIFS(Jan!$I$5:$I$605,Jan!$U$5:$U$605,"Despesa",Jan!$G$5:$G$605,DRE!$D837)</f>
        <v>0</v>
      </c>
      <c r="F837" s="63">
        <f>SUMIFS(Fev!$I$5:$I$605,Fev!$U$5:$U$605,"Despesa",Fev!$G$5:$G$605,DRE!$D837)</f>
        <v>0</v>
      </c>
      <c r="G837" s="63">
        <f>SUMIFS(Mar!$I$5:$I$605,Mar!$U$5:$U$605,"Despesa",Mar!$G$5:$G$605,DRE!$D837)</f>
        <v>0</v>
      </c>
      <c r="H837" s="63">
        <f>SUMIFS(Abr!$I$5:$I$605,Abr!$U$5:$U$605,"Despesa",Abr!$G$5:$G$605,DRE!$D837)</f>
        <v>0</v>
      </c>
      <c r="I837" s="63">
        <f>SUMIFS(Mai!$I$5:$I$605,Mai!$U$5:$U$605,"Despesa",Mai!$G$5:$G$605,DRE!$D837)</f>
        <v>0</v>
      </c>
      <c r="J837" s="63">
        <f>SUMIFS(Jun!$I$5:$I$605,Jun!$U$5:$U$605,"Despesa",Jun!$G$5:$G$605,DRE!$D837)</f>
        <v>0</v>
      </c>
      <c r="K837" s="63">
        <f>SUMIFS(Jul!$I$5:$I$605,Jul!$U$5:$U$605,"Despesa",Jul!$G$5:$G$605,DRE!$D837)</f>
        <v>0</v>
      </c>
      <c r="L837" s="63">
        <f>SUMIFS(Ago!$I$5:$I$605,Ago!$U$5:$U$605,"Despesa",Ago!$G$5:$G$605,DRE!$D837)</f>
        <v>0</v>
      </c>
      <c r="M837" s="63">
        <f>SUMIFS(Set!$I$5:$I$605,Set!$U$5:$U$605,"Despesa",Set!$G$5:$G$605,DRE!$D837)</f>
        <v>0</v>
      </c>
      <c r="N837" s="63">
        <f>SUMIFS(Out!$I$5:$I$605,Out!$U$5:$U$605,"Despesa",Out!$G$5:$G$605,DRE!$D837)</f>
        <v>0</v>
      </c>
      <c r="O837" s="63">
        <f>SUMIFS(Nov!$I$5:$I$605,Nov!$U$5:$U$605,"Despesa",Nov!$G$5:$G$605,DRE!$D837)</f>
        <v>0</v>
      </c>
      <c r="P837" s="63">
        <f>SUMIFS(Dez!$I$5:$I$605,Dez!$U$5:$U$605,"Despesa",Dez!$G$5:$G$605,DRE!$D837)</f>
        <v>0</v>
      </c>
      <c r="Q837" s="63">
        <f t="shared" si="39"/>
        <v>0</v>
      </c>
    </row>
    <row r="838" spans="2:17" ht="28.5" customHeight="1" thickTop="1" thickBot="1" x14ac:dyDescent="0.3">
      <c r="B838" s="85">
        <v>835</v>
      </c>
      <c r="C838" s="46" t="str">
        <f>'PC Despesas'!I13</f>
        <v>5.3.9</v>
      </c>
      <c r="D838" s="47" t="str">
        <f>VLOOKUP(C838,'PC Despesas'!$I$4:$J$103,2,FALSE)</f>
        <v>-</v>
      </c>
      <c r="E838" s="63">
        <f>SUMIFS(Jan!$I$5:$I$605,Jan!$U$5:$U$605,"Despesa",Jan!$G$5:$G$605,DRE!$D838)</f>
        <v>0</v>
      </c>
      <c r="F838" s="63">
        <f>SUMIFS(Fev!$I$5:$I$605,Fev!$U$5:$U$605,"Despesa",Fev!$G$5:$G$605,DRE!$D838)</f>
        <v>0</v>
      </c>
      <c r="G838" s="63">
        <f>SUMIFS(Mar!$I$5:$I$605,Mar!$U$5:$U$605,"Despesa",Mar!$G$5:$G$605,DRE!$D838)</f>
        <v>0</v>
      </c>
      <c r="H838" s="63">
        <f>SUMIFS(Abr!$I$5:$I$605,Abr!$U$5:$U$605,"Despesa",Abr!$G$5:$G$605,DRE!$D838)</f>
        <v>0</v>
      </c>
      <c r="I838" s="63">
        <f>SUMIFS(Mai!$I$5:$I$605,Mai!$U$5:$U$605,"Despesa",Mai!$G$5:$G$605,DRE!$D838)</f>
        <v>0</v>
      </c>
      <c r="J838" s="63">
        <f>SUMIFS(Jun!$I$5:$I$605,Jun!$U$5:$U$605,"Despesa",Jun!$G$5:$G$605,DRE!$D838)</f>
        <v>0</v>
      </c>
      <c r="K838" s="63">
        <f>SUMIFS(Jul!$I$5:$I$605,Jul!$U$5:$U$605,"Despesa",Jul!$G$5:$G$605,DRE!$D838)</f>
        <v>0</v>
      </c>
      <c r="L838" s="63">
        <f>SUMIFS(Ago!$I$5:$I$605,Ago!$U$5:$U$605,"Despesa",Ago!$G$5:$G$605,DRE!$D838)</f>
        <v>0</v>
      </c>
      <c r="M838" s="63">
        <f>SUMIFS(Set!$I$5:$I$605,Set!$U$5:$U$605,"Despesa",Set!$G$5:$G$605,DRE!$D838)</f>
        <v>0</v>
      </c>
      <c r="N838" s="63">
        <f>SUMIFS(Out!$I$5:$I$605,Out!$U$5:$U$605,"Despesa",Out!$G$5:$G$605,DRE!$D838)</f>
        <v>0</v>
      </c>
      <c r="O838" s="63">
        <f>SUMIFS(Nov!$I$5:$I$605,Nov!$U$5:$U$605,"Despesa",Nov!$G$5:$G$605,DRE!$D838)</f>
        <v>0</v>
      </c>
      <c r="P838" s="63">
        <f>SUMIFS(Dez!$I$5:$I$605,Dez!$U$5:$U$605,"Despesa",Dez!$G$5:$G$605,DRE!$D838)</f>
        <v>0</v>
      </c>
      <c r="Q838" s="63">
        <f t="shared" si="39"/>
        <v>0</v>
      </c>
    </row>
    <row r="839" spans="2:17" ht="28.5" customHeight="1" thickTop="1" thickBot="1" x14ac:dyDescent="0.3">
      <c r="B839" s="85">
        <v>836</v>
      </c>
      <c r="C839" s="46" t="str">
        <f>'PC Despesas'!I14</f>
        <v>5.3.10</v>
      </c>
      <c r="D839" s="47" t="str">
        <f>VLOOKUP(C839,'PC Despesas'!$I$4:$J$103,2,FALSE)</f>
        <v>-</v>
      </c>
      <c r="E839" s="63">
        <f>SUMIFS(Jan!$I$5:$I$605,Jan!$U$5:$U$605,"Despesa",Jan!$G$5:$G$605,DRE!$D839)</f>
        <v>0</v>
      </c>
      <c r="F839" s="63">
        <f>SUMIFS(Fev!$I$5:$I$605,Fev!$U$5:$U$605,"Despesa",Fev!$G$5:$G$605,DRE!$D839)</f>
        <v>0</v>
      </c>
      <c r="G839" s="63">
        <f>SUMIFS(Mar!$I$5:$I$605,Mar!$U$5:$U$605,"Despesa",Mar!$G$5:$G$605,DRE!$D839)</f>
        <v>0</v>
      </c>
      <c r="H839" s="63">
        <f>SUMIFS(Abr!$I$5:$I$605,Abr!$U$5:$U$605,"Despesa",Abr!$G$5:$G$605,DRE!$D839)</f>
        <v>0</v>
      </c>
      <c r="I839" s="63">
        <f>SUMIFS(Mai!$I$5:$I$605,Mai!$U$5:$U$605,"Despesa",Mai!$G$5:$G$605,DRE!$D839)</f>
        <v>0</v>
      </c>
      <c r="J839" s="63">
        <f>SUMIFS(Jun!$I$5:$I$605,Jun!$U$5:$U$605,"Despesa",Jun!$G$5:$G$605,DRE!$D839)</f>
        <v>0</v>
      </c>
      <c r="K839" s="63">
        <f>SUMIFS(Jul!$I$5:$I$605,Jul!$U$5:$U$605,"Despesa",Jul!$G$5:$G$605,DRE!$D839)</f>
        <v>0</v>
      </c>
      <c r="L839" s="63">
        <f>SUMIFS(Ago!$I$5:$I$605,Ago!$U$5:$U$605,"Despesa",Ago!$G$5:$G$605,DRE!$D839)</f>
        <v>0</v>
      </c>
      <c r="M839" s="63">
        <f>SUMIFS(Set!$I$5:$I$605,Set!$U$5:$U$605,"Despesa",Set!$G$5:$G$605,DRE!$D839)</f>
        <v>0</v>
      </c>
      <c r="N839" s="63">
        <f>SUMIFS(Out!$I$5:$I$605,Out!$U$5:$U$605,"Despesa",Out!$G$5:$G$605,DRE!$D839)</f>
        <v>0</v>
      </c>
      <c r="O839" s="63">
        <f>SUMIFS(Nov!$I$5:$I$605,Nov!$U$5:$U$605,"Despesa",Nov!$G$5:$G$605,DRE!$D839)</f>
        <v>0</v>
      </c>
      <c r="P839" s="63">
        <f>SUMIFS(Dez!$I$5:$I$605,Dez!$U$5:$U$605,"Despesa",Dez!$G$5:$G$605,DRE!$D839)</f>
        <v>0</v>
      </c>
      <c r="Q839" s="63">
        <f t="shared" si="39"/>
        <v>0</v>
      </c>
    </row>
    <row r="840" spans="2:17" ht="28.5" customHeight="1" thickTop="1" thickBot="1" x14ac:dyDescent="0.3">
      <c r="B840" s="85">
        <v>837</v>
      </c>
      <c r="C840" s="46" t="str">
        <f>'PC Despesas'!I15</f>
        <v>5.3.11</v>
      </c>
      <c r="D840" s="47" t="str">
        <f>VLOOKUP(C840,'PC Despesas'!$I$4:$J$103,2,FALSE)</f>
        <v>-</v>
      </c>
      <c r="E840" s="63">
        <f>SUMIFS(Jan!$I$5:$I$605,Jan!$U$5:$U$605,"Despesa",Jan!$G$5:$G$605,DRE!$D840)</f>
        <v>0</v>
      </c>
      <c r="F840" s="63">
        <f>SUMIFS(Fev!$I$5:$I$605,Fev!$U$5:$U$605,"Despesa",Fev!$G$5:$G$605,DRE!$D840)</f>
        <v>0</v>
      </c>
      <c r="G840" s="63">
        <f>SUMIFS(Mar!$I$5:$I$605,Mar!$U$5:$U$605,"Despesa",Mar!$G$5:$G$605,DRE!$D840)</f>
        <v>0</v>
      </c>
      <c r="H840" s="63">
        <f>SUMIFS(Abr!$I$5:$I$605,Abr!$U$5:$U$605,"Despesa",Abr!$G$5:$G$605,DRE!$D840)</f>
        <v>0</v>
      </c>
      <c r="I840" s="63">
        <f>SUMIFS(Mai!$I$5:$I$605,Mai!$U$5:$U$605,"Despesa",Mai!$G$5:$G$605,DRE!$D840)</f>
        <v>0</v>
      </c>
      <c r="J840" s="63">
        <f>SUMIFS(Jun!$I$5:$I$605,Jun!$U$5:$U$605,"Despesa",Jun!$G$5:$G$605,DRE!$D840)</f>
        <v>0</v>
      </c>
      <c r="K840" s="63">
        <f>SUMIFS(Jul!$I$5:$I$605,Jul!$U$5:$U$605,"Despesa",Jul!$G$5:$G$605,DRE!$D840)</f>
        <v>0</v>
      </c>
      <c r="L840" s="63">
        <f>SUMIFS(Ago!$I$5:$I$605,Ago!$U$5:$U$605,"Despesa",Ago!$G$5:$G$605,DRE!$D840)</f>
        <v>0</v>
      </c>
      <c r="M840" s="63">
        <f>SUMIFS(Set!$I$5:$I$605,Set!$U$5:$U$605,"Despesa",Set!$G$5:$G$605,DRE!$D840)</f>
        <v>0</v>
      </c>
      <c r="N840" s="63">
        <f>SUMIFS(Out!$I$5:$I$605,Out!$U$5:$U$605,"Despesa",Out!$G$5:$G$605,DRE!$D840)</f>
        <v>0</v>
      </c>
      <c r="O840" s="63">
        <f>SUMIFS(Nov!$I$5:$I$605,Nov!$U$5:$U$605,"Despesa",Nov!$G$5:$G$605,DRE!$D840)</f>
        <v>0</v>
      </c>
      <c r="P840" s="63">
        <f>SUMIFS(Dez!$I$5:$I$605,Dez!$U$5:$U$605,"Despesa",Dez!$G$5:$G$605,DRE!$D840)</f>
        <v>0</v>
      </c>
      <c r="Q840" s="63">
        <f t="shared" si="39"/>
        <v>0</v>
      </c>
    </row>
    <row r="841" spans="2:17" ht="28.5" customHeight="1" thickTop="1" thickBot="1" x14ac:dyDescent="0.3">
      <c r="B841" s="85">
        <v>838</v>
      </c>
      <c r="C841" s="46" t="str">
        <f>'PC Despesas'!I16</f>
        <v>5.3.12</v>
      </c>
      <c r="D841" s="47" t="str">
        <f>VLOOKUP(C841,'PC Despesas'!$I$4:$J$103,2,FALSE)</f>
        <v>-</v>
      </c>
      <c r="E841" s="63">
        <f>SUMIFS(Jan!$I$5:$I$605,Jan!$U$5:$U$605,"Despesa",Jan!$G$5:$G$605,DRE!$D841)</f>
        <v>0</v>
      </c>
      <c r="F841" s="63">
        <f>SUMIFS(Fev!$I$5:$I$605,Fev!$U$5:$U$605,"Despesa",Fev!$G$5:$G$605,DRE!$D841)</f>
        <v>0</v>
      </c>
      <c r="G841" s="63">
        <f>SUMIFS(Mar!$I$5:$I$605,Mar!$U$5:$U$605,"Despesa",Mar!$G$5:$G$605,DRE!$D841)</f>
        <v>0</v>
      </c>
      <c r="H841" s="63">
        <f>SUMIFS(Abr!$I$5:$I$605,Abr!$U$5:$U$605,"Despesa",Abr!$G$5:$G$605,DRE!$D841)</f>
        <v>0</v>
      </c>
      <c r="I841" s="63">
        <f>SUMIFS(Mai!$I$5:$I$605,Mai!$U$5:$U$605,"Despesa",Mai!$G$5:$G$605,DRE!$D841)</f>
        <v>0</v>
      </c>
      <c r="J841" s="63">
        <f>SUMIFS(Jun!$I$5:$I$605,Jun!$U$5:$U$605,"Despesa",Jun!$G$5:$G$605,DRE!$D841)</f>
        <v>0</v>
      </c>
      <c r="K841" s="63">
        <f>SUMIFS(Jul!$I$5:$I$605,Jul!$U$5:$U$605,"Despesa",Jul!$G$5:$G$605,DRE!$D841)</f>
        <v>0</v>
      </c>
      <c r="L841" s="63">
        <f>SUMIFS(Ago!$I$5:$I$605,Ago!$U$5:$U$605,"Despesa",Ago!$G$5:$G$605,DRE!$D841)</f>
        <v>0</v>
      </c>
      <c r="M841" s="63">
        <f>SUMIFS(Set!$I$5:$I$605,Set!$U$5:$U$605,"Despesa",Set!$G$5:$G$605,DRE!$D841)</f>
        <v>0</v>
      </c>
      <c r="N841" s="63">
        <f>SUMIFS(Out!$I$5:$I$605,Out!$U$5:$U$605,"Despesa",Out!$G$5:$G$605,DRE!$D841)</f>
        <v>0</v>
      </c>
      <c r="O841" s="63">
        <f>SUMIFS(Nov!$I$5:$I$605,Nov!$U$5:$U$605,"Despesa",Nov!$G$5:$G$605,DRE!$D841)</f>
        <v>0</v>
      </c>
      <c r="P841" s="63">
        <f>SUMIFS(Dez!$I$5:$I$605,Dez!$U$5:$U$605,"Despesa",Dez!$G$5:$G$605,DRE!$D841)</f>
        <v>0</v>
      </c>
      <c r="Q841" s="63">
        <f t="shared" si="39"/>
        <v>0</v>
      </c>
    </row>
    <row r="842" spans="2:17" ht="28.5" customHeight="1" thickTop="1" thickBot="1" x14ac:dyDescent="0.3">
      <c r="B842" s="85">
        <v>839</v>
      </c>
      <c r="C842" s="46" t="str">
        <f>'PC Despesas'!I17</f>
        <v>5.3.13</v>
      </c>
      <c r="D842" s="47" t="str">
        <f>VLOOKUP(C842,'PC Despesas'!$I$4:$J$103,2,FALSE)</f>
        <v>-</v>
      </c>
      <c r="E842" s="63">
        <f>SUMIFS(Jan!$I$5:$I$605,Jan!$U$5:$U$605,"Despesa",Jan!$G$5:$G$605,DRE!$D842)</f>
        <v>0</v>
      </c>
      <c r="F842" s="63">
        <f>SUMIFS(Fev!$I$5:$I$605,Fev!$U$5:$U$605,"Despesa",Fev!$G$5:$G$605,DRE!$D842)</f>
        <v>0</v>
      </c>
      <c r="G842" s="63">
        <f>SUMIFS(Mar!$I$5:$I$605,Mar!$U$5:$U$605,"Despesa",Mar!$G$5:$G$605,DRE!$D842)</f>
        <v>0</v>
      </c>
      <c r="H842" s="63">
        <f>SUMIFS(Abr!$I$5:$I$605,Abr!$U$5:$U$605,"Despesa",Abr!$G$5:$G$605,DRE!$D842)</f>
        <v>0</v>
      </c>
      <c r="I842" s="63">
        <f>SUMIFS(Mai!$I$5:$I$605,Mai!$U$5:$U$605,"Despesa",Mai!$G$5:$G$605,DRE!$D842)</f>
        <v>0</v>
      </c>
      <c r="J842" s="63">
        <f>SUMIFS(Jun!$I$5:$I$605,Jun!$U$5:$U$605,"Despesa",Jun!$G$5:$G$605,DRE!$D842)</f>
        <v>0</v>
      </c>
      <c r="K842" s="63">
        <f>SUMIFS(Jul!$I$5:$I$605,Jul!$U$5:$U$605,"Despesa",Jul!$G$5:$G$605,DRE!$D842)</f>
        <v>0</v>
      </c>
      <c r="L842" s="63">
        <f>SUMIFS(Ago!$I$5:$I$605,Ago!$U$5:$U$605,"Despesa",Ago!$G$5:$G$605,DRE!$D842)</f>
        <v>0</v>
      </c>
      <c r="M842" s="63">
        <f>SUMIFS(Set!$I$5:$I$605,Set!$U$5:$U$605,"Despesa",Set!$G$5:$G$605,DRE!$D842)</f>
        <v>0</v>
      </c>
      <c r="N842" s="63">
        <f>SUMIFS(Out!$I$5:$I$605,Out!$U$5:$U$605,"Despesa",Out!$G$5:$G$605,DRE!$D842)</f>
        <v>0</v>
      </c>
      <c r="O842" s="63">
        <f>SUMIFS(Nov!$I$5:$I$605,Nov!$U$5:$U$605,"Despesa",Nov!$G$5:$G$605,DRE!$D842)</f>
        <v>0</v>
      </c>
      <c r="P842" s="63">
        <f>SUMIFS(Dez!$I$5:$I$605,Dez!$U$5:$U$605,"Despesa",Dez!$G$5:$G$605,DRE!$D842)</f>
        <v>0</v>
      </c>
      <c r="Q842" s="63">
        <f t="shared" si="39"/>
        <v>0</v>
      </c>
    </row>
    <row r="843" spans="2:17" ht="28.5" customHeight="1" thickTop="1" thickBot="1" x14ac:dyDescent="0.3">
      <c r="B843" s="85">
        <v>840</v>
      </c>
      <c r="C843" s="46" t="str">
        <f>'PC Despesas'!I18</f>
        <v>5.3.14</v>
      </c>
      <c r="D843" s="47" t="str">
        <f>VLOOKUP(C843,'PC Despesas'!$I$4:$J$103,2,FALSE)</f>
        <v>-</v>
      </c>
      <c r="E843" s="63">
        <f>SUMIFS(Jan!$I$5:$I$605,Jan!$U$5:$U$605,"Despesa",Jan!$G$5:$G$605,DRE!$D843)</f>
        <v>0</v>
      </c>
      <c r="F843" s="63">
        <f>SUMIFS(Fev!$I$5:$I$605,Fev!$U$5:$U$605,"Despesa",Fev!$G$5:$G$605,DRE!$D843)</f>
        <v>0</v>
      </c>
      <c r="G843" s="63">
        <f>SUMIFS(Mar!$I$5:$I$605,Mar!$U$5:$U$605,"Despesa",Mar!$G$5:$G$605,DRE!$D843)</f>
        <v>0</v>
      </c>
      <c r="H843" s="63">
        <f>SUMIFS(Abr!$I$5:$I$605,Abr!$U$5:$U$605,"Despesa",Abr!$G$5:$G$605,DRE!$D843)</f>
        <v>0</v>
      </c>
      <c r="I843" s="63">
        <f>SUMIFS(Mai!$I$5:$I$605,Mai!$U$5:$U$605,"Despesa",Mai!$G$5:$G$605,DRE!$D843)</f>
        <v>0</v>
      </c>
      <c r="J843" s="63">
        <f>SUMIFS(Jun!$I$5:$I$605,Jun!$U$5:$U$605,"Despesa",Jun!$G$5:$G$605,DRE!$D843)</f>
        <v>0</v>
      </c>
      <c r="K843" s="63">
        <f>SUMIFS(Jul!$I$5:$I$605,Jul!$U$5:$U$605,"Despesa",Jul!$G$5:$G$605,DRE!$D843)</f>
        <v>0</v>
      </c>
      <c r="L843" s="63">
        <f>SUMIFS(Ago!$I$5:$I$605,Ago!$U$5:$U$605,"Despesa",Ago!$G$5:$G$605,DRE!$D843)</f>
        <v>0</v>
      </c>
      <c r="M843" s="63">
        <f>SUMIFS(Set!$I$5:$I$605,Set!$U$5:$U$605,"Despesa",Set!$G$5:$G$605,DRE!$D843)</f>
        <v>0</v>
      </c>
      <c r="N843" s="63">
        <f>SUMIFS(Out!$I$5:$I$605,Out!$U$5:$U$605,"Despesa",Out!$G$5:$G$605,DRE!$D843)</f>
        <v>0</v>
      </c>
      <c r="O843" s="63">
        <f>SUMIFS(Nov!$I$5:$I$605,Nov!$U$5:$U$605,"Despesa",Nov!$G$5:$G$605,DRE!$D843)</f>
        <v>0</v>
      </c>
      <c r="P843" s="63">
        <f>SUMIFS(Dez!$I$5:$I$605,Dez!$U$5:$U$605,"Despesa",Dez!$G$5:$G$605,DRE!$D843)</f>
        <v>0</v>
      </c>
      <c r="Q843" s="63">
        <f t="shared" si="39"/>
        <v>0</v>
      </c>
    </row>
    <row r="844" spans="2:17" ht="28.5" customHeight="1" thickTop="1" thickBot="1" x14ac:dyDescent="0.3">
      <c r="B844" s="85">
        <v>841</v>
      </c>
      <c r="C844" s="46" t="str">
        <f>'PC Despesas'!I19</f>
        <v>5.3.15</v>
      </c>
      <c r="D844" s="47" t="str">
        <f>VLOOKUP(C844,'PC Despesas'!$I$4:$J$103,2,FALSE)</f>
        <v>-</v>
      </c>
      <c r="E844" s="63">
        <f>SUMIFS(Jan!$I$5:$I$605,Jan!$U$5:$U$605,"Despesa",Jan!$G$5:$G$605,DRE!$D844)</f>
        <v>0</v>
      </c>
      <c r="F844" s="63">
        <f>SUMIFS(Fev!$I$5:$I$605,Fev!$U$5:$U$605,"Despesa",Fev!$G$5:$G$605,DRE!$D844)</f>
        <v>0</v>
      </c>
      <c r="G844" s="63">
        <f>SUMIFS(Mar!$I$5:$I$605,Mar!$U$5:$U$605,"Despesa",Mar!$G$5:$G$605,DRE!$D844)</f>
        <v>0</v>
      </c>
      <c r="H844" s="63">
        <f>SUMIFS(Abr!$I$5:$I$605,Abr!$U$5:$U$605,"Despesa",Abr!$G$5:$G$605,DRE!$D844)</f>
        <v>0</v>
      </c>
      <c r="I844" s="63">
        <f>SUMIFS(Mai!$I$5:$I$605,Mai!$U$5:$U$605,"Despesa",Mai!$G$5:$G$605,DRE!$D844)</f>
        <v>0</v>
      </c>
      <c r="J844" s="63">
        <f>SUMIFS(Jun!$I$5:$I$605,Jun!$U$5:$U$605,"Despesa",Jun!$G$5:$G$605,DRE!$D844)</f>
        <v>0</v>
      </c>
      <c r="K844" s="63">
        <f>SUMIFS(Jul!$I$5:$I$605,Jul!$U$5:$U$605,"Despesa",Jul!$G$5:$G$605,DRE!$D844)</f>
        <v>0</v>
      </c>
      <c r="L844" s="63">
        <f>SUMIFS(Ago!$I$5:$I$605,Ago!$U$5:$U$605,"Despesa",Ago!$G$5:$G$605,DRE!$D844)</f>
        <v>0</v>
      </c>
      <c r="M844" s="63">
        <f>SUMIFS(Set!$I$5:$I$605,Set!$U$5:$U$605,"Despesa",Set!$G$5:$G$605,DRE!$D844)</f>
        <v>0</v>
      </c>
      <c r="N844" s="63">
        <f>SUMIFS(Out!$I$5:$I$605,Out!$U$5:$U$605,"Despesa",Out!$G$5:$G$605,DRE!$D844)</f>
        <v>0</v>
      </c>
      <c r="O844" s="63">
        <f>SUMIFS(Nov!$I$5:$I$605,Nov!$U$5:$U$605,"Despesa",Nov!$G$5:$G$605,DRE!$D844)</f>
        <v>0</v>
      </c>
      <c r="P844" s="63">
        <f>SUMIFS(Dez!$I$5:$I$605,Dez!$U$5:$U$605,"Despesa",Dez!$G$5:$G$605,DRE!$D844)</f>
        <v>0</v>
      </c>
      <c r="Q844" s="63">
        <f t="shared" si="39"/>
        <v>0</v>
      </c>
    </row>
    <row r="845" spans="2:17" ht="28.5" customHeight="1" thickTop="1" thickBot="1" x14ac:dyDescent="0.3">
      <c r="B845" s="85">
        <v>842</v>
      </c>
      <c r="C845" s="46" t="str">
        <f>'PC Despesas'!I20</f>
        <v>5.3.16</v>
      </c>
      <c r="D845" s="47" t="str">
        <f>VLOOKUP(C845,'PC Despesas'!$I$4:$J$103,2,FALSE)</f>
        <v>-</v>
      </c>
      <c r="E845" s="63">
        <f>SUMIFS(Jan!$I$5:$I$605,Jan!$U$5:$U$605,"Despesa",Jan!$G$5:$G$605,DRE!$D845)</f>
        <v>0</v>
      </c>
      <c r="F845" s="63">
        <f>SUMIFS(Fev!$I$5:$I$605,Fev!$U$5:$U$605,"Despesa",Fev!$G$5:$G$605,DRE!$D845)</f>
        <v>0</v>
      </c>
      <c r="G845" s="63">
        <f>SUMIFS(Mar!$I$5:$I$605,Mar!$U$5:$U$605,"Despesa",Mar!$G$5:$G$605,DRE!$D845)</f>
        <v>0</v>
      </c>
      <c r="H845" s="63">
        <f>SUMIFS(Abr!$I$5:$I$605,Abr!$U$5:$U$605,"Despesa",Abr!$G$5:$G$605,DRE!$D845)</f>
        <v>0</v>
      </c>
      <c r="I845" s="63">
        <f>SUMIFS(Mai!$I$5:$I$605,Mai!$U$5:$U$605,"Despesa",Mai!$G$5:$G$605,DRE!$D845)</f>
        <v>0</v>
      </c>
      <c r="J845" s="63">
        <f>SUMIFS(Jun!$I$5:$I$605,Jun!$U$5:$U$605,"Despesa",Jun!$G$5:$G$605,DRE!$D845)</f>
        <v>0</v>
      </c>
      <c r="K845" s="63">
        <f>SUMIFS(Jul!$I$5:$I$605,Jul!$U$5:$U$605,"Despesa",Jul!$G$5:$G$605,DRE!$D845)</f>
        <v>0</v>
      </c>
      <c r="L845" s="63">
        <f>SUMIFS(Ago!$I$5:$I$605,Ago!$U$5:$U$605,"Despesa",Ago!$G$5:$G$605,DRE!$D845)</f>
        <v>0</v>
      </c>
      <c r="M845" s="63">
        <f>SUMIFS(Set!$I$5:$I$605,Set!$U$5:$U$605,"Despesa",Set!$G$5:$G$605,DRE!$D845)</f>
        <v>0</v>
      </c>
      <c r="N845" s="63">
        <f>SUMIFS(Out!$I$5:$I$605,Out!$U$5:$U$605,"Despesa",Out!$G$5:$G$605,DRE!$D845)</f>
        <v>0</v>
      </c>
      <c r="O845" s="63">
        <f>SUMIFS(Nov!$I$5:$I$605,Nov!$U$5:$U$605,"Despesa",Nov!$G$5:$G$605,DRE!$D845)</f>
        <v>0</v>
      </c>
      <c r="P845" s="63">
        <f>SUMIFS(Dez!$I$5:$I$605,Dez!$U$5:$U$605,"Despesa",Dez!$G$5:$G$605,DRE!$D845)</f>
        <v>0</v>
      </c>
      <c r="Q845" s="63">
        <f t="shared" si="39"/>
        <v>0</v>
      </c>
    </row>
    <row r="846" spans="2:17" ht="28.5" customHeight="1" thickTop="1" thickBot="1" x14ac:dyDescent="0.3">
      <c r="B846" s="85">
        <v>843</v>
      </c>
      <c r="C846" s="46" t="str">
        <f>'PC Despesas'!I21</f>
        <v>5.3.17</v>
      </c>
      <c r="D846" s="47" t="str">
        <f>VLOOKUP(C846,'PC Despesas'!$I$4:$J$103,2,FALSE)</f>
        <v>-</v>
      </c>
      <c r="E846" s="63">
        <f>SUMIFS(Jan!$I$5:$I$605,Jan!$U$5:$U$605,"Despesa",Jan!$G$5:$G$605,DRE!$D846)</f>
        <v>0</v>
      </c>
      <c r="F846" s="63">
        <f>SUMIFS(Fev!$I$5:$I$605,Fev!$U$5:$U$605,"Despesa",Fev!$G$5:$G$605,DRE!$D846)</f>
        <v>0</v>
      </c>
      <c r="G846" s="63">
        <f>SUMIFS(Mar!$I$5:$I$605,Mar!$U$5:$U$605,"Despesa",Mar!$G$5:$G$605,DRE!$D846)</f>
        <v>0</v>
      </c>
      <c r="H846" s="63">
        <f>SUMIFS(Abr!$I$5:$I$605,Abr!$U$5:$U$605,"Despesa",Abr!$G$5:$G$605,DRE!$D846)</f>
        <v>0</v>
      </c>
      <c r="I846" s="63">
        <f>SUMIFS(Mai!$I$5:$I$605,Mai!$U$5:$U$605,"Despesa",Mai!$G$5:$G$605,DRE!$D846)</f>
        <v>0</v>
      </c>
      <c r="J846" s="63">
        <f>SUMIFS(Jun!$I$5:$I$605,Jun!$U$5:$U$605,"Despesa",Jun!$G$5:$G$605,DRE!$D846)</f>
        <v>0</v>
      </c>
      <c r="K846" s="63">
        <f>SUMIFS(Jul!$I$5:$I$605,Jul!$U$5:$U$605,"Despesa",Jul!$G$5:$G$605,DRE!$D846)</f>
        <v>0</v>
      </c>
      <c r="L846" s="63">
        <f>SUMIFS(Ago!$I$5:$I$605,Ago!$U$5:$U$605,"Despesa",Ago!$G$5:$G$605,DRE!$D846)</f>
        <v>0</v>
      </c>
      <c r="M846" s="63">
        <f>SUMIFS(Set!$I$5:$I$605,Set!$U$5:$U$605,"Despesa",Set!$G$5:$G$605,DRE!$D846)</f>
        <v>0</v>
      </c>
      <c r="N846" s="63">
        <f>SUMIFS(Out!$I$5:$I$605,Out!$U$5:$U$605,"Despesa",Out!$G$5:$G$605,DRE!$D846)</f>
        <v>0</v>
      </c>
      <c r="O846" s="63">
        <f>SUMIFS(Nov!$I$5:$I$605,Nov!$U$5:$U$605,"Despesa",Nov!$G$5:$G$605,DRE!$D846)</f>
        <v>0</v>
      </c>
      <c r="P846" s="63">
        <f>SUMIFS(Dez!$I$5:$I$605,Dez!$U$5:$U$605,"Despesa",Dez!$G$5:$G$605,DRE!$D846)</f>
        <v>0</v>
      </c>
      <c r="Q846" s="63">
        <f t="shared" si="39"/>
        <v>0</v>
      </c>
    </row>
    <row r="847" spans="2:17" ht="28.5" customHeight="1" thickTop="1" thickBot="1" x14ac:dyDescent="0.3">
      <c r="B847" s="85">
        <v>844</v>
      </c>
      <c r="C847" s="46" t="str">
        <f>'PC Despesas'!I22</f>
        <v>5.3.18</v>
      </c>
      <c r="D847" s="47" t="str">
        <f>VLOOKUP(C847,'PC Despesas'!$I$4:$J$103,2,FALSE)</f>
        <v>-</v>
      </c>
      <c r="E847" s="63">
        <f>SUMIFS(Jan!$I$5:$I$605,Jan!$U$5:$U$605,"Despesa",Jan!$G$5:$G$605,DRE!$D847)</f>
        <v>0</v>
      </c>
      <c r="F847" s="63">
        <f>SUMIFS(Fev!$I$5:$I$605,Fev!$U$5:$U$605,"Despesa",Fev!$G$5:$G$605,DRE!$D847)</f>
        <v>0</v>
      </c>
      <c r="G847" s="63">
        <f>SUMIFS(Mar!$I$5:$I$605,Mar!$U$5:$U$605,"Despesa",Mar!$G$5:$G$605,DRE!$D847)</f>
        <v>0</v>
      </c>
      <c r="H847" s="63">
        <f>SUMIFS(Abr!$I$5:$I$605,Abr!$U$5:$U$605,"Despesa",Abr!$G$5:$G$605,DRE!$D847)</f>
        <v>0</v>
      </c>
      <c r="I847" s="63">
        <f>SUMIFS(Mai!$I$5:$I$605,Mai!$U$5:$U$605,"Despesa",Mai!$G$5:$G$605,DRE!$D847)</f>
        <v>0</v>
      </c>
      <c r="J847" s="63">
        <f>SUMIFS(Jun!$I$5:$I$605,Jun!$U$5:$U$605,"Despesa",Jun!$G$5:$G$605,DRE!$D847)</f>
        <v>0</v>
      </c>
      <c r="K847" s="63">
        <f>SUMIFS(Jul!$I$5:$I$605,Jul!$U$5:$U$605,"Despesa",Jul!$G$5:$G$605,DRE!$D847)</f>
        <v>0</v>
      </c>
      <c r="L847" s="63">
        <f>SUMIFS(Ago!$I$5:$I$605,Ago!$U$5:$U$605,"Despesa",Ago!$G$5:$G$605,DRE!$D847)</f>
        <v>0</v>
      </c>
      <c r="M847" s="63">
        <f>SUMIFS(Set!$I$5:$I$605,Set!$U$5:$U$605,"Despesa",Set!$G$5:$G$605,DRE!$D847)</f>
        <v>0</v>
      </c>
      <c r="N847" s="63">
        <f>SUMIFS(Out!$I$5:$I$605,Out!$U$5:$U$605,"Despesa",Out!$G$5:$G$605,DRE!$D847)</f>
        <v>0</v>
      </c>
      <c r="O847" s="63">
        <f>SUMIFS(Nov!$I$5:$I$605,Nov!$U$5:$U$605,"Despesa",Nov!$G$5:$G$605,DRE!$D847)</f>
        <v>0</v>
      </c>
      <c r="P847" s="63">
        <f>SUMIFS(Dez!$I$5:$I$605,Dez!$U$5:$U$605,"Despesa",Dez!$G$5:$G$605,DRE!$D847)</f>
        <v>0</v>
      </c>
      <c r="Q847" s="63">
        <f t="shared" si="39"/>
        <v>0</v>
      </c>
    </row>
    <row r="848" spans="2:17" ht="28.5" customHeight="1" thickTop="1" thickBot="1" x14ac:dyDescent="0.3">
      <c r="B848" s="85">
        <v>845</v>
      </c>
      <c r="C848" s="46" t="str">
        <f>'PC Despesas'!I23</f>
        <v>5.3.19</v>
      </c>
      <c r="D848" s="47" t="str">
        <f>VLOOKUP(C848,'PC Despesas'!$I$4:$J$103,2,FALSE)</f>
        <v>-</v>
      </c>
      <c r="E848" s="63">
        <f>SUMIFS(Jan!$I$5:$I$605,Jan!$U$5:$U$605,"Despesa",Jan!$G$5:$G$605,DRE!$D848)</f>
        <v>0</v>
      </c>
      <c r="F848" s="63">
        <f>SUMIFS(Fev!$I$5:$I$605,Fev!$U$5:$U$605,"Despesa",Fev!$G$5:$G$605,DRE!$D848)</f>
        <v>0</v>
      </c>
      <c r="G848" s="63">
        <f>SUMIFS(Mar!$I$5:$I$605,Mar!$U$5:$U$605,"Despesa",Mar!$G$5:$G$605,DRE!$D848)</f>
        <v>0</v>
      </c>
      <c r="H848" s="63">
        <f>SUMIFS(Abr!$I$5:$I$605,Abr!$U$5:$U$605,"Despesa",Abr!$G$5:$G$605,DRE!$D848)</f>
        <v>0</v>
      </c>
      <c r="I848" s="63">
        <f>SUMIFS(Mai!$I$5:$I$605,Mai!$U$5:$U$605,"Despesa",Mai!$G$5:$G$605,DRE!$D848)</f>
        <v>0</v>
      </c>
      <c r="J848" s="63">
        <f>SUMIFS(Jun!$I$5:$I$605,Jun!$U$5:$U$605,"Despesa",Jun!$G$5:$G$605,DRE!$D848)</f>
        <v>0</v>
      </c>
      <c r="K848" s="63">
        <f>SUMIFS(Jul!$I$5:$I$605,Jul!$U$5:$U$605,"Despesa",Jul!$G$5:$G$605,DRE!$D848)</f>
        <v>0</v>
      </c>
      <c r="L848" s="63">
        <f>SUMIFS(Ago!$I$5:$I$605,Ago!$U$5:$U$605,"Despesa",Ago!$G$5:$G$605,DRE!$D848)</f>
        <v>0</v>
      </c>
      <c r="M848" s="63">
        <f>SUMIFS(Set!$I$5:$I$605,Set!$U$5:$U$605,"Despesa",Set!$G$5:$G$605,DRE!$D848)</f>
        <v>0</v>
      </c>
      <c r="N848" s="63">
        <f>SUMIFS(Out!$I$5:$I$605,Out!$U$5:$U$605,"Despesa",Out!$G$5:$G$605,DRE!$D848)</f>
        <v>0</v>
      </c>
      <c r="O848" s="63">
        <f>SUMIFS(Nov!$I$5:$I$605,Nov!$U$5:$U$605,"Despesa",Nov!$G$5:$G$605,DRE!$D848)</f>
        <v>0</v>
      </c>
      <c r="P848" s="63">
        <f>SUMIFS(Dez!$I$5:$I$605,Dez!$U$5:$U$605,"Despesa",Dez!$G$5:$G$605,DRE!$D848)</f>
        <v>0</v>
      </c>
      <c r="Q848" s="63">
        <f t="shared" si="39"/>
        <v>0</v>
      </c>
    </row>
    <row r="849" spans="2:17" ht="28.5" customHeight="1" thickTop="1" thickBot="1" x14ac:dyDescent="0.3">
      <c r="B849" s="85">
        <v>846</v>
      </c>
      <c r="C849" s="46" t="str">
        <f>'PC Despesas'!I24</f>
        <v>5.3.20</v>
      </c>
      <c r="D849" s="47" t="str">
        <f>VLOOKUP(C849,'PC Despesas'!$I$4:$J$103,2,FALSE)</f>
        <v>-</v>
      </c>
      <c r="E849" s="63">
        <f>SUMIFS(Jan!$I$5:$I$605,Jan!$U$5:$U$605,"Despesa",Jan!$G$5:$G$605,DRE!$D849)</f>
        <v>0</v>
      </c>
      <c r="F849" s="63">
        <f>SUMIFS(Fev!$I$5:$I$605,Fev!$U$5:$U$605,"Despesa",Fev!$G$5:$G$605,DRE!$D849)</f>
        <v>0</v>
      </c>
      <c r="G849" s="63">
        <f>SUMIFS(Mar!$I$5:$I$605,Mar!$U$5:$U$605,"Despesa",Mar!$G$5:$G$605,DRE!$D849)</f>
        <v>0</v>
      </c>
      <c r="H849" s="63">
        <f>SUMIFS(Abr!$I$5:$I$605,Abr!$U$5:$U$605,"Despesa",Abr!$G$5:$G$605,DRE!$D849)</f>
        <v>0</v>
      </c>
      <c r="I849" s="63">
        <f>SUMIFS(Mai!$I$5:$I$605,Mai!$U$5:$U$605,"Despesa",Mai!$G$5:$G$605,DRE!$D849)</f>
        <v>0</v>
      </c>
      <c r="J849" s="63">
        <f>SUMIFS(Jun!$I$5:$I$605,Jun!$U$5:$U$605,"Despesa",Jun!$G$5:$G$605,DRE!$D849)</f>
        <v>0</v>
      </c>
      <c r="K849" s="63">
        <f>SUMIFS(Jul!$I$5:$I$605,Jul!$U$5:$U$605,"Despesa",Jul!$G$5:$G$605,DRE!$D849)</f>
        <v>0</v>
      </c>
      <c r="L849" s="63">
        <f>SUMIFS(Ago!$I$5:$I$605,Ago!$U$5:$U$605,"Despesa",Ago!$G$5:$G$605,DRE!$D849)</f>
        <v>0</v>
      </c>
      <c r="M849" s="63">
        <f>SUMIFS(Set!$I$5:$I$605,Set!$U$5:$U$605,"Despesa",Set!$G$5:$G$605,DRE!$D849)</f>
        <v>0</v>
      </c>
      <c r="N849" s="63">
        <f>SUMIFS(Out!$I$5:$I$605,Out!$U$5:$U$605,"Despesa",Out!$G$5:$G$605,DRE!$D849)</f>
        <v>0</v>
      </c>
      <c r="O849" s="63">
        <f>SUMIFS(Nov!$I$5:$I$605,Nov!$U$5:$U$605,"Despesa",Nov!$G$5:$G$605,DRE!$D849)</f>
        <v>0</v>
      </c>
      <c r="P849" s="63">
        <f>SUMIFS(Dez!$I$5:$I$605,Dez!$U$5:$U$605,"Despesa",Dez!$G$5:$G$605,DRE!$D849)</f>
        <v>0</v>
      </c>
      <c r="Q849" s="63">
        <f t="shared" si="39"/>
        <v>0</v>
      </c>
    </row>
    <row r="850" spans="2:17" ht="28.5" customHeight="1" thickTop="1" thickBot="1" x14ac:dyDescent="0.3">
      <c r="B850" s="85">
        <v>847</v>
      </c>
      <c r="C850" s="46" t="str">
        <f>'PC Despesas'!I25</f>
        <v>5.3.21</v>
      </c>
      <c r="D850" s="47" t="str">
        <f>VLOOKUP(C850,'PC Despesas'!$I$4:$J$103,2,FALSE)</f>
        <v>-</v>
      </c>
      <c r="E850" s="63">
        <f>SUMIFS(Jan!$I$5:$I$605,Jan!$U$5:$U$605,"Despesa",Jan!$G$5:$G$605,DRE!$D850)</f>
        <v>0</v>
      </c>
      <c r="F850" s="63">
        <f>SUMIFS(Fev!$I$5:$I$605,Fev!$U$5:$U$605,"Despesa",Fev!$G$5:$G$605,DRE!$D850)</f>
        <v>0</v>
      </c>
      <c r="G850" s="63">
        <f>SUMIFS(Mar!$I$5:$I$605,Mar!$U$5:$U$605,"Despesa",Mar!$G$5:$G$605,DRE!$D850)</f>
        <v>0</v>
      </c>
      <c r="H850" s="63">
        <f>SUMIFS(Abr!$I$5:$I$605,Abr!$U$5:$U$605,"Despesa",Abr!$G$5:$G$605,DRE!$D850)</f>
        <v>0</v>
      </c>
      <c r="I850" s="63">
        <f>SUMIFS(Mai!$I$5:$I$605,Mai!$U$5:$U$605,"Despesa",Mai!$G$5:$G$605,DRE!$D850)</f>
        <v>0</v>
      </c>
      <c r="J850" s="63">
        <f>SUMIFS(Jun!$I$5:$I$605,Jun!$U$5:$U$605,"Despesa",Jun!$G$5:$G$605,DRE!$D850)</f>
        <v>0</v>
      </c>
      <c r="K850" s="63">
        <f>SUMIFS(Jul!$I$5:$I$605,Jul!$U$5:$U$605,"Despesa",Jul!$G$5:$G$605,DRE!$D850)</f>
        <v>0</v>
      </c>
      <c r="L850" s="63">
        <f>SUMIFS(Ago!$I$5:$I$605,Ago!$U$5:$U$605,"Despesa",Ago!$G$5:$G$605,DRE!$D850)</f>
        <v>0</v>
      </c>
      <c r="M850" s="63">
        <f>SUMIFS(Set!$I$5:$I$605,Set!$U$5:$U$605,"Despesa",Set!$G$5:$G$605,DRE!$D850)</f>
        <v>0</v>
      </c>
      <c r="N850" s="63">
        <f>SUMIFS(Out!$I$5:$I$605,Out!$U$5:$U$605,"Despesa",Out!$G$5:$G$605,DRE!$D850)</f>
        <v>0</v>
      </c>
      <c r="O850" s="63">
        <f>SUMIFS(Nov!$I$5:$I$605,Nov!$U$5:$U$605,"Despesa",Nov!$G$5:$G$605,DRE!$D850)</f>
        <v>0</v>
      </c>
      <c r="P850" s="63">
        <f>SUMIFS(Dez!$I$5:$I$605,Dez!$U$5:$U$605,"Despesa",Dez!$G$5:$G$605,DRE!$D850)</f>
        <v>0</v>
      </c>
      <c r="Q850" s="63">
        <f t="shared" si="39"/>
        <v>0</v>
      </c>
    </row>
    <row r="851" spans="2:17" ht="28.5" customHeight="1" thickTop="1" thickBot="1" x14ac:dyDescent="0.3">
      <c r="B851" s="85">
        <v>848</v>
      </c>
      <c r="C851" s="46" t="str">
        <f>'PC Despesas'!I26</f>
        <v>5.3.22</v>
      </c>
      <c r="D851" s="47" t="str">
        <f>VLOOKUP(C851,'PC Despesas'!$I$4:$J$103,2,FALSE)</f>
        <v>-</v>
      </c>
      <c r="E851" s="63">
        <f>SUMIFS(Jan!$I$5:$I$605,Jan!$U$5:$U$605,"Despesa",Jan!$G$5:$G$605,DRE!$D851)</f>
        <v>0</v>
      </c>
      <c r="F851" s="63">
        <f>SUMIFS(Fev!$I$5:$I$605,Fev!$U$5:$U$605,"Despesa",Fev!$G$5:$G$605,DRE!$D851)</f>
        <v>0</v>
      </c>
      <c r="G851" s="63">
        <f>SUMIFS(Mar!$I$5:$I$605,Mar!$U$5:$U$605,"Despesa",Mar!$G$5:$G$605,DRE!$D851)</f>
        <v>0</v>
      </c>
      <c r="H851" s="63">
        <f>SUMIFS(Abr!$I$5:$I$605,Abr!$U$5:$U$605,"Despesa",Abr!$G$5:$G$605,DRE!$D851)</f>
        <v>0</v>
      </c>
      <c r="I851" s="63">
        <f>SUMIFS(Mai!$I$5:$I$605,Mai!$U$5:$U$605,"Despesa",Mai!$G$5:$G$605,DRE!$D851)</f>
        <v>0</v>
      </c>
      <c r="J851" s="63">
        <f>SUMIFS(Jun!$I$5:$I$605,Jun!$U$5:$U$605,"Despesa",Jun!$G$5:$G$605,DRE!$D851)</f>
        <v>0</v>
      </c>
      <c r="K851" s="63">
        <f>SUMIFS(Jul!$I$5:$I$605,Jul!$U$5:$U$605,"Despesa",Jul!$G$5:$G$605,DRE!$D851)</f>
        <v>0</v>
      </c>
      <c r="L851" s="63">
        <f>SUMIFS(Ago!$I$5:$I$605,Ago!$U$5:$U$605,"Despesa",Ago!$G$5:$G$605,DRE!$D851)</f>
        <v>0</v>
      </c>
      <c r="M851" s="63">
        <f>SUMIFS(Set!$I$5:$I$605,Set!$U$5:$U$605,"Despesa",Set!$G$5:$G$605,DRE!$D851)</f>
        <v>0</v>
      </c>
      <c r="N851" s="63">
        <f>SUMIFS(Out!$I$5:$I$605,Out!$U$5:$U$605,"Despesa",Out!$G$5:$G$605,DRE!$D851)</f>
        <v>0</v>
      </c>
      <c r="O851" s="63">
        <f>SUMIFS(Nov!$I$5:$I$605,Nov!$U$5:$U$605,"Despesa",Nov!$G$5:$G$605,DRE!$D851)</f>
        <v>0</v>
      </c>
      <c r="P851" s="63">
        <f>SUMIFS(Dez!$I$5:$I$605,Dez!$U$5:$U$605,"Despesa",Dez!$G$5:$G$605,DRE!$D851)</f>
        <v>0</v>
      </c>
      <c r="Q851" s="63">
        <f t="shared" si="39"/>
        <v>0</v>
      </c>
    </row>
    <row r="852" spans="2:17" ht="28.5" customHeight="1" thickTop="1" thickBot="1" x14ac:dyDescent="0.3">
      <c r="B852" s="85">
        <v>849</v>
      </c>
      <c r="C852" s="46" t="str">
        <f>'PC Despesas'!I27</f>
        <v>5.3.23</v>
      </c>
      <c r="D852" s="47" t="str">
        <f>VLOOKUP(C852,'PC Despesas'!$I$4:$J$103,2,FALSE)</f>
        <v>-</v>
      </c>
      <c r="E852" s="63">
        <f>SUMIFS(Jan!$I$5:$I$605,Jan!$U$5:$U$605,"Despesa",Jan!$G$5:$G$605,DRE!$D852)</f>
        <v>0</v>
      </c>
      <c r="F852" s="63">
        <f>SUMIFS(Fev!$I$5:$I$605,Fev!$U$5:$U$605,"Despesa",Fev!$G$5:$G$605,DRE!$D852)</f>
        <v>0</v>
      </c>
      <c r="G852" s="63">
        <f>SUMIFS(Mar!$I$5:$I$605,Mar!$U$5:$U$605,"Despesa",Mar!$G$5:$G$605,DRE!$D852)</f>
        <v>0</v>
      </c>
      <c r="H852" s="63">
        <f>SUMIFS(Abr!$I$5:$I$605,Abr!$U$5:$U$605,"Despesa",Abr!$G$5:$G$605,DRE!$D852)</f>
        <v>0</v>
      </c>
      <c r="I852" s="63">
        <f>SUMIFS(Mai!$I$5:$I$605,Mai!$U$5:$U$605,"Despesa",Mai!$G$5:$G$605,DRE!$D852)</f>
        <v>0</v>
      </c>
      <c r="J852" s="63">
        <f>SUMIFS(Jun!$I$5:$I$605,Jun!$U$5:$U$605,"Despesa",Jun!$G$5:$G$605,DRE!$D852)</f>
        <v>0</v>
      </c>
      <c r="K852" s="63">
        <f>SUMIFS(Jul!$I$5:$I$605,Jul!$U$5:$U$605,"Despesa",Jul!$G$5:$G$605,DRE!$D852)</f>
        <v>0</v>
      </c>
      <c r="L852" s="63">
        <f>SUMIFS(Ago!$I$5:$I$605,Ago!$U$5:$U$605,"Despesa",Ago!$G$5:$G$605,DRE!$D852)</f>
        <v>0</v>
      </c>
      <c r="M852" s="63">
        <f>SUMIFS(Set!$I$5:$I$605,Set!$U$5:$U$605,"Despesa",Set!$G$5:$G$605,DRE!$D852)</f>
        <v>0</v>
      </c>
      <c r="N852" s="63">
        <f>SUMIFS(Out!$I$5:$I$605,Out!$U$5:$U$605,"Despesa",Out!$G$5:$G$605,DRE!$D852)</f>
        <v>0</v>
      </c>
      <c r="O852" s="63">
        <f>SUMIFS(Nov!$I$5:$I$605,Nov!$U$5:$U$605,"Despesa",Nov!$G$5:$G$605,DRE!$D852)</f>
        <v>0</v>
      </c>
      <c r="P852" s="63">
        <f>SUMIFS(Dez!$I$5:$I$605,Dez!$U$5:$U$605,"Despesa",Dez!$G$5:$G$605,DRE!$D852)</f>
        <v>0</v>
      </c>
      <c r="Q852" s="63">
        <f t="shared" si="39"/>
        <v>0</v>
      </c>
    </row>
    <row r="853" spans="2:17" ht="28.5" customHeight="1" thickTop="1" thickBot="1" x14ac:dyDescent="0.3">
      <c r="B853" s="85">
        <v>850</v>
      </c>
      <c r="C853" s="46" t="str">
        <f>'PC Despesas'!I28</f>
        <v>5.3.24</v>
      </c>
      <c r="D853" s="47" t="str">
        <f>VLOOKUP(C853,'PC Despesas'!$I$4:$J$103,2,FALSE)</f>
        <v>-</v>
      </c>
      <c r="E853" s="63">
        <f>SUMIFS(Jan!$I$5:$I$605,Jan!$U$5:$U$605,"Despesa",Jan!$G$5:$G$605,DRE!$D853)</f>
        <v>0</v>
      </c>
      <c r="F853" s="63">
        <f>SUMIFS(Fev!$I$5:$I$605,Fev!$U$5:$U$605,"Despesa",Fev!$G$5:$G$605,DRE!$D853)</f>
        <v>0</v>
      </c>
      <c r="G853" s="63">
        <f>SUMIFS(Mar!$I$5:$I$605,Mar!$U$5:$U$605,"Despesa",Mar!$G$5:$G$605,DRE!$D853)</f>
        <v>0</v>
      </c>
      <c r="H853" s="63">
        <f>SUMIFS(Abr!$I$5:$I$605,Abr!$U$5:$U$605,"Despesa",Abr!$G$5:$G$605,DRE!$D853)</f>
        <v>0</v>
      </c>
      <c r="I853" s="63">
        <f>SUMIFS(Mai!$I$5:$I$605,Mai!$U$5:$U$605,"Despesa",Mai!$G$5:$G$605,DRE!$D853)</f>
        <v>0</v>
      </c>
      <c r="J853" s="63">
        <f>SUMIFS(Jun!$I$5:$I$605,Jun!$U$5:$U$605,"Despesa",Jun!$G$5:$G$605,DRE!$D853)</f>
        <v>0</v>
      </c>
      <c r="K853" s="63">
        <f>SUMIFS(Jul!$I$5:$I$605,Jul!$U$5:$U$605,"Despesa",Jul!$G$5:$G$605,DRE!$D853)</f>
        <v>0</v>
      </c>
      <c r="L853" s="63">
        <f>SUMIFS(Ago!$I$5:$I$605,Ago!$U$5:$U$605,"Despesa",Ago!$G$5:$G$605,DRE!$D853)</f>
        <v>0</v>
      </c>
      <c r="M853" s="63">
        <f>SUMIFS(Set!$I$5:$I$605,Set!$U$5:$U$605,"Despesa",Set!$G$5:$G$605,DRE!$D853)</f>
        <v>0</v>
      </c>
      <c r="N853" s="63">
        <f>SUMIFS(Out!$I$5:$I$605,Out!$U$5:$U$605,"Despesa",Out!$G$5:$G$605,DRE!$D853)</f>
        <v>0</v>
      </c>
      <c r="O853" s="63">
        <f>SUMIFS(Nov!$I$5:$I$605,Nov!$U$5:$U$605,"Despesa",Nov!$G$5:$G$605,DRE!$D853)</f>
        <v>0</v>
      </c>
      <c r="P853" s="63">
        <f>SUMIFS(Dez!$I$5:$I$605,Dez!$U$5:$U$605,"Despesa",Dez!$G$5:$G$605,DRE!$D853)</f>
        <v>0</v>
      </c>
      <c r="Q853" s="63">
        <f t="shared" si="39"/>
        <v>0</v>
      </c>
    </row>
    <row r="854" spans="2:17" ht="28.5" customHeight="1" thickTop="1" thickBot="1" x14ac:dyDescent="0.3">
      <c r="B854" s="85">
        <v>851</v>
      </c>
      <c r="C854" s="46" t="str">
        <f>'PC Despesas'!I29</f>
        <v>5.3.25</v>
      </c>
      <c r="D854" s="47" t="str">
        <f>VLOOKUP(C854,'PC Despesas'!$I$4:$J$103,2,FALSE)</f>
        <v>-</v>
      </c>
      <c r="E854" s="63">
        <f>SUMIFS(Jan!$I$5:$I$605,Jan!$U$5:$U$605,"Despesa",Jan!$G$5:$G$605,DRE!$D854)</f>
        <v>0</v>
      </c>
      <c r="F854" s="63">
        <f>SUMIFS(Fev!$I$5:$I$605,Fev!$U$5:$U$605,"Despesa",Fev!$G$5:$G$605,DRE!$D854)</f>
        <v>0</v>
      </c>
      <c r="G854" s="63">
        <f>SUMIFS(Mar!$I$5:$I$605,Mar!$U$5:$U$605,"Despesa",Mar!$G$5:$G$605,DRE!$D854)</f>
        <v>0</v>
      </c>
      <c r="H854" s="63">
        <f>SUMIFS(Abr!$I$5:$I$605,Abr!$U$5:$U$605,"Despesa",Abr!$G$5:$G$605,DRE!$D854)</f>
        <v>0</v>
      </c>
      <c r="I854" s="63">
        <f>SUMIFS(Mai!$I$5:$I$605,Mai!$U$5:$U$605,"Despesa",Mai!$G$5:$G$605,DRE!$D854)</f>
        <v>0</v>
      </c>
      <c r="J854" s="63">
        <f>SUMIFS(Jun!$I$5:$I$605,Jun!$U$5:$U$605,"Despesa",Jun!$G$5:$G$605,DRE!$D854)</f>
        <v>0</v>
      </c>
      <c r="K854" s="63">
        <f>SUMIFS(Jul!$I$5:$I$605,Jul!$U$5:$U$605,"Despesa",Jul!$G$5:$G$605,DRE!$D854)</f>
        <v>0</v>
      </c>
      <c r="L854" s="63">
        <f>SUMIFS(Ago!$I$5:$I$605,Ago!$U$5:$U$605,"Despesa",Ago!$G$5:$G$605,DRE!$D854)</f>
        <v>0</v>
      </c>
      <c r="M854" s="63">
        <f>SUMIFS(Set!$I$5:$I$605,Set!$U$5:$U$605,"Despesa",Set!$G$5:$G$605,DRE!$D854)</f>
        <v>0</v>
      </c>
      <c r="N854" s="63">
        <f>SUMIFS(Out!$I$5:$I$605,Out!$U$5:$U$605,"Despesa",Out!$G$5:$G$605,DRE!$D854)</f>
        <v>0</v>
      </c>
      <c r="O854" s="63">
        <f>SUMIFS(Nov!$I$5:$I$605,Nov!$U$5:$U$605,"Despesa",Nov!$G$5:$G$605,DRE!$D854)</f>
        <v>0</v>
      </c>
      <c r="P854" s="63">
        <f>SUMIFS(Dez!$I$5:$I$605,Dez!$U$5:$U$605,"Despesa",Dez!$G$5:$G$605,DRE!$D854)</f>
        <v>0</v>
      </c>
      <c r="Q854" s="63">
        <f t="shared" si="39"/>
        <v>0</v>
      </c>
    </row>
    <row r="855" spans="2:17" ht="28.5" customHeight="1" thickTop="1" thickBot="1" x14ac:dyDescent="0.3">
      <c r="B855" s="85">
        <v>852</v>
      </c>
      <c r="C855" s="46" t="str">
        <f>'PC Despesas'!I30</f>
        <v>5.3.26</v>
      </c>
      <c r="D855" s="47" t="str">
        <f>VLOOKUP(C855,'PC Despesas'!$I$4:$J$103,2,FALSE)</f>
        <v>-</v>
      </c>
      <c r="E855" s="63">
        <f>SUMIFS(Jan!$I$5:$I$605,Jan!$U$5:$U$605,"Despesa",Jan!$G$5:$G$605,DRE!$D855)</f>
        <v>0</v>
      </c>
      <c r="F855" s="63">
        <f>SUMIFS(Fev!$I$5:$I$605,Fev!$U$5:$U$605,"Despesa",Fev!$G$5:$G$605,DRE!$D855)</f>
        <v>0</v>
      </c>
      <c r="G855" s="63">
        <f>SUMIFS(Mar!$I$5:$I$605,Mar!$U$5:$U$605,"Despesa",Mar!$G$5:$G$605,DRE!$D855)</f>
        <v>0</v>
      </c>
      <c r="H855" s="63">
        <f>SUMIFS(Abr!$I$5:$I$605,Abr!$U$5:$U$605,"Despesa",Abr!$G$5:$G$605,DRE!$D855)</f>
        <v>0</v>
      </c>
      <c r="I855" s="63">
        <f>SUMIFS(Mai!$I$5:$I$605,Mai!$U$5:$U$605,"Despesa",Mai!$G$5:$G$605,DRE!$D855)</f>
        <v>0</v>
      </c>
      <c r="J855" s="63">
        <f>SUMIFS(Jun!$I$5:$I$605,Jun!$U$5:$U$605,"Despesa",Jun!$G$5:$G$605,DRE!$D855)</f>
        <v>0</v>
      </c>
      <c r="K855" s="63">
        <f>SUMIFS(Jul!$I$5:$I$605,Jul!$U$5:$U$605,"Despesa",Jul!$G$5:$G$605,DRE!$D855)</f>
        <v>0</v>
      </c>
      <c r="L855" s="63">
        <f>SUMIFS(Ago!$I$5:$I$605,Ago!$U$5:$U$605,"Despesa",Ago!$G$5:$G$605,DRE!$D855)</f>
        <v>0</v>
      </c>
      <c r="M855" s="63">
        <f>SUMIFS(Set!$I$5:$I$605,Set!$U$5:$U$605,"Despesa",Set!$G$5:$G$605,DRE!$D855)</f>
        <v>0</v>
      </c>
      <c r="N855" s="63">
        <f>SUMIFS(Out!$I$5:$I$605,Out!$U$5:$U$605,"Despesa",Out!$G$5:$G$605,DRE!$D855)</f>
        <v>0</v>
      </c>
      <c r="O855" s="63">
        <f>SUMIFS(Nov!$I$5:$I$605,Nov!$U$5:$U$605,"Despesa",Nov!$G$5:$G$605,DRE!$D855)</f>
        <v>0</v>
      </c>
      <c r="P855" s="63">
        <f>SUMIFS(Dez!$I$5:$I$605,Dez!$U$5:$U$605,"Despesa",Dez!$G$5:$G$605,DRE!$D855)</f>
        <v>0</v>
      </c>
      <c r="Q855" s="63">
        <f t="shared" si="39"/>
        <v>0</v>
      </c>
    </row>
    <row r="856" spans="2:17" ht="28.5" customHeight="1" thickTop="1" thickBot="1" x14ac:dyDescent="0.3">
      <c r="B856" s="85">
        <v>853</v>
      </c>
      <c r="C856" s="46" t="str">
        <f>'PC Despesas'!I31</f>
        <v>5.3.27</v>
      </c>
      <c r="D856" s="47" t="str">
        <f>VLOOKUP(C856,'PC Despesas'!$I$4:$J$103,2,FALSE)</f>
        <v>-</v>
      </c>
      <c r="E856" s="63">
        <f>SUMIFS(Jan!$I$5:$I$605,Jan!$U$5:$U$605,"Despesa",Jan!$G$5:$G$605,DRE!$D856)</f>
        <v>0</v>
      </c>
      <c r="F856" s="63">
        <f>SUMIFS(Fev!$I$5:$I$605,Fev!$U$5:$U$605,"Despesa",Fev!$G$5:$G$605,DRE!$D856)</f>
        <v>0</v>
      </c>
      <c r="G856" s="63">
        <f>SUMIFS(Mar!$I$5:$I$605,Mar!$U$5:$U$605,"Despesa",Mar!$G$5:$G$605,DRE!$D856)</f>
        <v>0</v>
      </c>
      <c r="H856" s="63">
        <f>SUMIFS(Abr!$I$5:$I$605,Abr!$U$5:$U$605,"Despesa",Abr!$G$5:$G$605,DRE!$D856)</f>
        <v>0</v>
      </c>
      <c r="I856" s="63">
        <f>SUMIFS(Mai!$I$5:$I$605,Mai!$U$5:$U$605,"Despesa",Mai!$G$5:$G$605,DRE!$D856)</f>
        <v>0</v>
      </c>
      <c r="J856" s="63">
        <f>SUMIFS(Jun!$I$5:$I$605,Jun!$U$5:$U$605,"Despesa",Jun!$G$5:$G$605,DRE!$D856)</f>
        <v>0</v>
      </c>
      <c r="K856" s="63">
        <f>SUMIFS(Jul!$I$5:$I$605,Jul!$U$5:$U$605,"Despesa",Jul!$G$5:$G$605,DRE!$D856)</f>
        <v>0</v>
      </c>
      <c r="L856" s="63">
        <f>SUMIFS(Ago!$I$5:$I$605,Ago!$U$5:$U$605,"Despesa",Ago!$G$5:$G$605,DRE!$D856)</f>
        <v>0</v>
      </c>
      <c r="M856" s="63">
        <f>SUMIFS(Set!$I$5:$I$605,Set!$U$5:$U$605,"Despesa",Set!$G$5:$G$605,DRE!$D856)</f>
        <v>0</v>
      </c>
      <c r="N856" s="63">
        <f>SUMIFS(Out!$I$5:$I$605,Out!$U$5:$U$605,"Despesa",Out!$G$5:$G$605,DRE!$D856)</f>
        <v>0</v>
      </c>
      <c r="O856" s="63">
        <f>SUMIFS(Nov!$I$5:$I$605,Nov!$U$5:$U$605,"Despesa",Nov!$G$5:$G$605,DRE!$D856)</f>
        <v>0</v>
      </c>
      <c r="P856" s="63">
        <f>SUMIFS(Dez!$I$5:$I$605,Dez!$U$5:$U$605,"Despesa",Dez!$G$5:$G$605,DRE!$D856)</f>
        <v>0</v>
      </c>
      <c r="Q856" s="63">
        <f t="shared" si="39"/>
        <v>0</v>
      </c>
    </row>
    <row r="857" spans="2:17" ht="28.5" customHeight="1" thickTop="1" thickBot="1" x14ac:dyDescent="0.3">
      <c r="B857" s="85">
        <v>854</v>
      </c>
      <c r="C857" s="46" t="str">
        <f>'PC Despesas'!I32</f>
        <v>5.3.28</v>
      </c>
      <c r="D857" s="47" t="str">
        <f>VLOOKUP(C857,'PC Despesas'!$I$4:$J$103,2,FALSE)</f>
        <v>-</v>
      </c>
      <c r="E857" s="63">
        <f>SUMIFS(Jan!$I$5:$I$605,Jan!$U$5:$U$605,"Despesa",Jan!$G$5:$G$605,DRE!$D857)</f>
        <v>0</v>
      </c>
      <c r="F857" s="63">
        <f>SUMIFS(Fev!$I$5:$I$605,Fev!$U$5:$U$605,"Despesa",Fev!$G$5:$G$605,DRE!$D857)</f>
        <v>0</v>
      </c>
      <c r="G857" s="63">
        <f>SUMIFS(Mar!$I$5:$I$605,Mar!$U$5:$U$605,"Despesa",Mar!$G$5:$G$605,DRE!$D857)</f>
        <v>0</v>
      </c>
      <c r="H857" s="63">
        <f>SUMIFS(Abr!$I$5:$I$605,Abr!$U$5:$U$605,"Despesa",Abr!$G$5:$G$605,DRE!$D857)</f>
        <v>0</v>
      </c>
      <c r="I857" s="63">
        <f>SUMIFS(Mai!$I$5:$I$605,Mai!$U$5:$U$605,"Despesa",Mai!$G$5:$G$605,DRE!$D857)</f>
        <v>0</v>
      </c>
      <c r="J857" s="63">
        <f>SUMIFS(Jun!$I$5:$I$605,Jun!$U$5:$U$605,"Despesa",Jun!$G$5:$G$605,DRE!$D857)</f>
        <v>0</v>
      </c>
      <c r="K857" s="63">
        <f>SUMIFS(Jul!$I$5:$I$605,Jul!$U$5:$U$605,"Despesa",Jul!$G$5:$G$605,DRE!$D857)</f>
        <v>0</v>
      </c>
      <c r="L857" s="63">
        <f>SUMIFS(Ago!$I$5:$I$605,Ago!$U$5:$U$605,"Despesa",Ago!$G$5:$G$605,DRE!$D857)</f>
        <v>0</v>
      </c>
      <c r="M857" s="63">
        <f>SUMIFS(Set!$I$5:$I$605,Set!$U$5:$U$605,"Despesa",Set!$G$5:$G$605,DRE!$D857)</f>
        <v>0</v>
      </c>
      <c r="N857" s="63">
        <f>SUMIFS(Out!$I$5:$I$605,Out!$U$5:$U$605,"Despesa",Out!$G$5:$G$605,DRE!$D857)</f>
        <v>0</v>
      </c>
      <c r="O857" s="63">
        <f>SUMIFS(Nov!$I$5:$I$605,Nov!$U$5:$U$605,"Despesa",Nov!$G$5:$G$605,DRE!$D857)</f>
        <v>0</v>
      </c>
      <c r="P857" s="63">
        <f>SUMIFS(Dez!$I$5:$I$605,Dez!$U$5:$U$605,"Despesa",Dez!$G$5:$G$605,DRE!$D857)</f>
        <v>0</v>
      </c>
      <c r="Q857" s="63">
        <f t="shared" si="39"/>
        <v>0</v>
      </c>
    </row>
    <row r="858" spans="2:17" ht="28.5" customHeight="1" thickTop="1" thickBot="1" x14ac:dyDescent="0.3">
      <c r="B858" s="85">
        <v>855</v>
      </c>
      <c r="C858" s="46" t="str">
        <f>'PC Despesas'!I33</f>
        <v>5.3.29</v>
      </c>
      <c r="D858" s="47" t="str">
        <f>VLOOKUP(C858,'PC Despesas'!$I$4:$J$103,2,FALSE)</f>
        <v>-</v>
      </c>
      <c r="E858" s="63">
        <f>SUMIFS(Jan!$I$5:$I$605,Jan!$U$5:$U$605,"Despesa",Jan!$G$5:$G$605,DRE!$D858)</f>
        <v>0</v>
      </c>
      <c r="F858" s="63">
        <f>SUMIFS(Fev!$I$5:$I$605,Fev!$U$5:$U$605,"Despesa",Fev!$G$5:$G$605,DRE!$D858)</f>
        <v>0</v>
      </c>
      <c r="G858" s="63">
        <f>SUMIFS(Mar!$I$5:$I$605,Mar!$U$5:$U$605,"Despesa",Mar!$G$5:$G$605,DRE!$D858)</f>
        <v>0</v>
      </c>
      <c r="H858" s="63">
        <f>SUMIFS(Abr!$I$5:$I$605,Abr!$U$5:$U$605,"Despesa",Abr!$G$5:$G$605,DRE!$D858)</f>
        <v>0</v>
      </c>
      <c r="I858" s="63">
        <f>SUMIFS(Mai!$I$5:$I$605,Mai!$U$5:$U$605,"Despesa",Mai!$G$5:$G$605,DRE!$D858)</f>
        <v>0</v>
      </c>
      <c r="J858" s="63">
        <f>SUMIFS(Jun!$I$5:$I$605,Jun!$U$5:$U$605,"Despesa",Jun!$G$5:$G$605,DRE!$D858)</f>
        <v>0</v>
      </c>
      <c r="K858" s="63">
        <f>SUMIFS(Jul!$I$5:$I$605,Jul!$U$5:$U$605,"Despesa",Jul!$G$5:$G$605,DRE!$D858)</f>
        <v>0</v>
      </c>
      <c r="L858" s="63">
        <f>SUMIFS(Ago!$I$5:$I$605,Ago!$U$5:$U$605,"Despesa",Ago!$G$5:$G$605,DRE!$D858)</f>
        <v>0</v>
      </c>
      <c r="M858" s="63">
        <f>SUMIFS(Set!$I$5:$I$605,Set!$U$5:$U$605,"Despesa",Set!$G$5:$G$605,DRE!$D858)</f>
        <v>0</v>
      </c>
      <c r="N858" s="63">
        <f>SUMIFS(Out!$I$5:$I$605,Out!$U$5:$U$605,"Despesa",Out!$G$5:$G$605,DRE!$D858)</f>
        <v>0</v>
      </c>
      <c r="O858" s="63">
        <f>SUMIFS(Nov!$I$5:$I$605,Nov!$U$5:$U$605,"Despesa",Nov!$G$5:$G$605,DRE!$D858)</f>
        <v>0</v>
      </c>
      <c r="P858" s="63">
        <f>SUMIFS(Dez!$I$5:$I$605,Dez!$U$5:$U$605,"Despesa",Dez!$G$5:$G$605,DRE!$D858)</f>
        <v>0</v>
      </c>
      <c r="Q858" s="63">
        <f t="shared" si="39"/>
        <v>0</v>
      </c>
    </row>
    <row r="859" spans="2:17" ht="28.5" customHeight="1" thickTop="1" thickBot="1" x14ac:dyDescent="0.3">
      <c r="B859" s="85">
        <v>856</v>
      </c>
      <c r="C859" s="46" t="str">
        <f>'PC Despesas'!I34</f>
        <v>5.3.30</v>
      </c>
      <c r="D859" s="47" t="str">
        <f>VLOOKUP(C859,'PC Despesas'!$I$4:$J$103,2,FALSE)</f>
        <v>-</v>
      </c>
      <c r="E859" s="63">
        <f>SUMIFS(Jan!$I$5:$I$605,Jan!$U$5:$U$605,"Despesa",Jan!$G$5:$G$605,DRE!$D859)</f>
        <v>0</v>
      </c>
      <c r="F859" s="63">
        <f>SUMIFS(Fev!$I$5:$I$605,Fev!$U$5:$U$605,"Despesa",Fev!$G$5:$G$605,DRE!$D859)</f>
        <v>0</v>
      </c>
      <c r="G859" s="63">
        <f>SUMIFS(Mar!$I$5:$I$605,Mar!$U$5:$U$605,"Despesa",Mar!$G$5:$G$605,DRE!$D859)</f>
        <v>0</v>
      </c>
      <c r="H859" s="63">
        <f>SUMIFS(Abr!$I$5:$I$605,Abr!$U$5:$U$605,"Despesa",Abr!$G$5:$G$605,DRE!$D859)</f>
        <v>0</v>
      </c>
      <c r="I859" s="63">
        <f>SUMIFS(Mai!$I$5:$I$605,Mai!$U$5:$U$605,"Despesa",Mai!$G$5:$G$605,DRE!$D859)</f>
        <v>0</v>
      </c>
      <c r="J859" s="63">
        <f>SUMIFS(Jun!$I$5:$I$605,Jun!$U$5:$U$605,"Despesa",Jun!$G$5:$G$605,DRE!$D859)</f>
        <v>0</v>
      </c>
      <c r="K859" s="63">
        <f>SUMIFS(Jul!$I$5:$I$605,Jul!$U$5:$U$605,"Despesa",Jul!$G$5:$G$605,DRE!$D859)</f>
        <v>0</v>
      </c>
      <c r="L859" s="63">
        <f>SUMIFS(Ago!$I$5:$I$605,Ago!$U$5:$U$605,"Despesa",Ago!$G$5:$G$605,DRE!$D859)</f>
        <v>0</v>
      </c>
      <c r="M859" s="63">
        <f>SUMIFS(Set!$I$5:$I$605,Set!$U$5:$U$605,"Despesa",Set!$G$5:$G$605,DRE!$D859)</f>
        <v>0</v>
      </c>
      <c r="N859" s="63">
        <f>SUMIFS(Out!$I$5:$I$605,Out!$U$5:$U$605,"Despesa",Out!$G$5:$G$605,DRE!$D859)</f>
        <v>0</v>
      </c>
      <c r="O859" s="63">
        <f>SUMIFS(Nov!$I$5:$I$605,Nov!$U$5:$U$605,"Despesa",Nov!$G$5:$G$605,DRE!$D859)</f>
        <v>0</v>
      </c>
      <c r="P859" s="63">
        <f>SUMIFS(Dez!$I$5:$I$605,Dez!$U$5:$U$605,"Despesa",Dez!$G$5:$G$605,DRE!$D859)</f>
        <v>0</v>
      </c>
      <c r="Q859" s="63">
        <f t="shared" si="39"/>
        <v>0</v>
      </c>
    </row>
    <row r="860" spans="2:17" ht="28.5" customHeight="1" thickTop="1" thickBot="1" x14ac:dyDescent="0.3">
      <c r="B860" s="85">
        <v>857</v>
      </c>
      <c r="C860" s="46" t="str">
        <f>'PC Despesas'!I35</f>
        <v>5.3.31</v>
      </c>
      <c r="D860" s="47" t="str">
        <f>VLOOKUP(C860,'PC Despesas'!$I$4:$J$103,2,FALSE)</f>
        <v>-</v>
      </c>
      <c r="E860" s="63">
        <f>SUMIFS(Jan!$I$5:$I$605,Jan!$U$5:$U$605,"Despesa",Jan!$G$5:$G$605,DRE!$D860)</f>
        <v>0</v>
      </c>
      <c r="F860" s="63">
        <f>SUMIFS(Fev!$I$5:$I$605,Fev!$U$5:$U$605,"Despesa",Fev!$G$5:$G$605,DRE!$D860)</f>
        <v>0</v>
      </c>
      <c r="G860" s="63">
        <f>SUMIFS(Mar!$I$5:$I$605,Mar!$U$5:$U$605,"Despesa",Mar!$G$5:$G$605,DRE!$D860)</f>
        <v>0</v>
      </c>
      <c r="H860" s="63">
        <f>SUMIFS(Abr!$I$5:$I$605,Abr!$U$5:$U$605,"Despesa",Abr!$G$5:$G$605,DRE!$D860)</f>
        <v>0</v>
      </c>
      <c r="I860" s="63">
        <f>SUMIFS(Mai!$I$5:$I$605,Mai!$U$5:$U$605,"Despesa",Mai!$G$5:$G$605,DRE!$D860)</f>
        <v>0</v>
      </c>
      <c r="J860" s="63">
        <f>SUMIFS(Jun!$I$5:$I$605,Jun!$U$5:$U$605,"Despesa",Jun!$G$5:$G$605,DRE!$D860)</f>
        <v>0</v>
      </c>
      <c r="K860" s="63">
        <f>SUMIFS(Jul!$I$5:$I$605,Jul!$U$5:$U$605,"Despesa",Jul!$G$5:$G$605,DRE!$D860)</f>
        <v>0</v>
      </c>
      <c r="L860" s="63">
        <f>SUMIFS(Ago!$I$5:$I$605,Ago!$U$5:$U$605,"Despesa",Ago!$G$5:$G$605,DRE!$D860)</f>
        <v>0</v>
      </c>
      <c r="M860" s="63">
        <f>SUMIFS(Set!$I$5:$I$605,Set!$U$5:$U$605,"Despesa",Set!$G$5:$G$605,DRE!$D860)</f>
        <v>0</v>
      </c>
      <c r="N860" s="63">
        <f>SUMIFS(Out!$I$5:$I$605,Out!$U$5:$U$605,"Despesa",Out!$G$5:$G$605,DRE!$D860)</f>
        <v>0</v>
      </c>
      <c r="O860" s="63">
        <f>SUMIFS(Nov!$I$5:$I$605,Nov!$U$5:$U$605,"Despesa",Nov!$G$5:$G$605,DRE!$D860)</f>
        <v>0</v>
      </c>
      <c r="P860" s="63">
        <f>SUMIFS(Dez!$I$5:$I$605,Dez!$U$5:$U$605,"Despesa",Dez!$G$5:$G$605,DRE!$D860)</f>
        <v>0</v>
      </c>
      <c r="Q860" s="63">
        <f t="shared" si="39"/>
        <v>0</v>
      </c>
    </row>
    <row r="861" spans="2:17" ht="28.5" customHeight="1" thickTop="1" thickBot="1" x14ac:dyDescent="0.3">
      <c r="B861" s="85">
        <v>858</v>
      </c>
      <c r="C861" s="46" t="str">
        <f>'PC Despesas'!I36</f>
        <v>5.3.32</v>
      </c>
      <c r="D861" s="47" t="str">
        <f>VLOOKUP(C861,'PC Despesas'!$I$4:$J$103,2,FALSE)</f>
        <v>-</v>
      </c>
      <c r="E861" s="63">
        <f>SUMIFS(Jan!$I$5:$I$605,Jan!$U$5:$U$605,"Despesa",Jan!$G$5:$G$605,DRE!$D861)</f>
        <v>0</v>
      </c>
      <c r="F861" s="63">
        <f>SUMIFS(Fev!$I$5:$I$605,Fev!$U$5:$U$605,"Despesa",Fev!$G$5:$G$605,DRE!$D861)</f>
        <v>0</v>
      </c>
      <c r="G861" s="63">
        <f>SUMIFS(Mar!$I$5:$I$605,Mar!$U$5:$U$605,"Despesa",Mar!$G$5:$G$605,DRE!$D861)</f>
        <v>0</v>
      </c>
      <c r="H861" s="63">
        <f>SUMIFS(Abr!$I$5:$I$605,Abr!$U$5:$U$605,"Despesa",Abr!$G$5:$G$605,DRE!$D861)</f>
        <v>0</v>
      </c>
      <c r="I861" s="63">
        <f>SUMIFS(Mai!$I$5:$I$605,Mai!$U$5:$U$605,"Despesa",Mai!$G$5:$G$605,DRE!$D861)</f>
        <v>0</v>
      </c>
      <c r="J861" s="63">
        <f>SUMIFS(Jun!$I$5:$I$605,Jun!$U$5:$U$605,"Despesa",Jun!$G$5:$G$605,DRE!$D861)</f>
        <v>0</v>
      </c>
      <c r="K861" s="63">
        <f>SUMIFS(Jul!$I$5:$I$605,Jul!$U$5:$U$605,"Despesa",Jul!$G$5:$G$605,DRE!$D861)</f>
        <v>0</v>
      </c>
      <c r="L861" s="63">
        <f>SUMIFS(Ago!$I$5:$I$605,Ago!$U$5:$U$605,"Despesa",Ago!$G$5:$G$605,DRE!$D861)</f>
        <v>0</v>
      </c>
      <c r="M861" s="63">
        <f>SUMIFS(Set!$I$5:$I$605,Set!$U$5:$U$605,"Despesa",Set!$G$5:$G$605,DRE!$D861)</f>
        <v>0</v>
      </c>
      <c r="N861" s="63">
        <f>SUMIFS(Out!$I$5:$I$605,Out!$U$5:$U$605,"Despesa",Out!$G$5:$G$605,DRE!$D861)</f>
        <v>0</v>
      </c>
      <c r="O861" s="63">
        <f>SUMIFS(Nov!$I$5:$I$605,Nov!$U$5:$U$605,"Despesa",Nov!$G$5:$G$605,DRE!$D861)</f>
        <v>0</v>
      </c>
      <c r="P861" s="63">
        <f>SUMIFS(Dez!$I$5:$I$605,Dez!$U$5:$U$605,"Despesa",Dez!$G$5:$G$605,DRE!$D861)</f>
        <v>0</v>
      </c>
      <c r="Q861" s="63">
        <f t="shared" si="39"/>
        <v>0</v>
      </c>
    </row>
    <row r="862" spans="2:17" ht="28.5" customHeight="1" thickTop="1" thickBot="1" x14ac:dyDescent="0.3">
      <c r="B862" s="85">
        <v>859</v>
      </c>
      <c r="C862" s="46" t="str">
        <f>'PC Despesas'!I37</f>
        <v>5.3.33</v>
      </c>
      <c r="D862" s="47" t="str">
        <f>VLOOKUP(C862,'PC Despesas'!$I$4:$J$103,2,FALSE)</f>
        <v>-</v>
      </c>
      <c r="E862" s="63">
        <f>SUMIFS(Jan!$I$5:$I$605,Jan!$U$5:$U$605,"Despesa",Jan!$G$5:$G$605,DRE!$D862)</f>
        <v>0</v>
      </c>
      <c r="F862" s="63">
        <f>SUMIFS(Fev!$I$5:$I$605,Fev!$U$5:$U$605,"Despesa",Fev!$G$5:$G$605,DRE!$D862)</f>
        <v>0</v>
      </c>
      <c r="G862" s="63">
        <f>SUMIFS(Mar!$I$5:$I$605,Mar!$U$5:$U$605,"Despesa",Mar!$G$5:$G$605,DRE!$D862)</f>
        <v>0</v>
      </c>
      <c r="H862" s="63">
        <f>SUMIFS(Abr!$I$5:$I$605,Abr!$U$5:$U$605,"Despesa",Abr!$G$5:$G$605,DRE!$D862)</f>
        <v>0</v>
      </c>
      <c r="I862" s="63">
        <f>SUMIFS(Mai!$I$5:$I$605,Mai!$U$5:$U$605,"Despesa",Mai!$G$5:$G$605,DRE!$D862)</f>
        <v>0</v>
      </c>
      <c r="J862" s="63">
        <f>SUMIFS(Jun!$I$5:$I$605,Jun!$U$5:$U$605,"Despesa",Jun!$G$5:$G$605,DRE!$D862)</f>
        <v>0</v>
      </c>
      <c r="K862" s="63">
        <f>SUMIFS(Jul!$I$5:$I$605,Jul!$U$5:$U$605,"Despesa",Jul!$G$5:$G$605,DRE!$D862)</f>
        <v>0</v>
      </c>
      <c r="L862" s="63">
        <f>SUMIFS(Ago!$I$5:$I$605,Ago!$U$5:$U$605,"Despesa",Ago!$G$5:$G$605,DRE!$D862)</f>
        <v>0</v>
      </c>
      <c r="M862" s="63">
        <f>SUMIFS(Set!$I$5:$I$605,Set!$U$5:$U$605,"Despesa",Set!$G$5:$G$605,DRE!$D862)</f>
        <v>0</v>
      </c>
      <c r="N862" s="63">
        <f>SUMIFS(Out!$I$5:$I$605,Out!$U$5:$U$605,"Despesa",Out!$G$5:$G$605,DRE!$D862)</f>
        <v>0</v>
      </c>
      <c r="O862" s="63">
        <f>SUMIFS(Nov!$I$5:$I$605,Nov!$U$5:$U$605,"Despesa",Nov!$G$5:$G$605,DRE!$D862)</f>
        <v>0</v>
      </c>
      <c r="P862" s="63">
        <f>SUMIFS(Dez!$I$5:$I$605,Dez!$U$5:$U$605,"Despesa",Dez!$G$5:$G$605,DRE!$D862)</f>
        <v>0</v>
      </c>
      <c r="Q862" s="63">
        <f t="shared" si="39"/>
        <v>0</v>
      </c>
    </row>
    <row r="863" spans="2:17" ht="28.5" customHeight="1" thickTop="1" thickBot="1" x14ac:dyDescent="0.3">
      <c r="B863" s="85">
        <v>860</v>
      </c>
      <c r="C863" s="46" t="str">
        <f>'PC Despesas'!I38</f>
        <v>5.3.34</v>
      </c>
      <c r="D863" s="47" t="str">
        <f>VLOOKUP(C863,'PC Despesas'!$I$4:$J$103,2,FALSE)</f>
        <v>-</v>
      </c>
      <c r="E863" s="63">
        <f>SUMIFS(Jan!$I$5:$I$605,Jan!$U$5:$U$605,"Despesa",Jan!$G$5:$G$605,DRE!$D863)</f>
        <v>0</v>
      </c>
      <c r="F863" s="63">
        <f>SUMIFS(Fev!$I$5:$I$605,Fev!$U$5:$U$605,"Despesa",Fev!$G$5:$G$605,DRE!$D863)</f>
        <v>0</v>
      </c>
      <c r="G863" s="63">
        <f>SUMIFS(Mar!$I$5:$I$605,Mar!$U$5:$U$605,"Despesa",Mar!$G$5:$G$605,DRE!$D863)</f>
        <v>0</v>
      </c>
      <c r="H863" s="63">
        <f>SUMIFS(Abr!$I$5:$I$605,Abr!$U$5:$U$605,"Despesa",Abr!$G$5:$G$605,DRE!$D863)</f>
        <v>0</v>
      </c>
      <c r="I863" s="63">
        <f>SUMIFS(Mai!$I$5:$I$605,Mai!$U$5:$U$605,"Despesa",Mai!$G$5:$G$605,DRE!$D863)</f>
        <v>0</v>
      </c>
      <c r="J863" s="63">
        <f>SUMIFS(Jun!$I$5:$I$605,Jun!$U$5:$U$605,"Despesa",Jun!$G$5:$G$605,DRE!$D863)</f>
        <v>0</v>
      </c>
      <c r="K863" s="63">
        <f>SUMIFS(Jul!$I$5:$I$605,Jul!$U$5:$U$605,"Despesa",Jul!$G$5:$G$605,DRE!$D863)</f>
        <v>0</v>
      </c>
      <c r="L863" s="63">
        <f>SUMIFS(Ago!$I$5:$I$605,Ago!$U$5:$U$605,"Despesa",Ago!$G$5:$G$605,DRE!$D863)</f>
        <v>0</v>
      </c>
      <c r="M863" s="63">
        <f>SUMIFS(Set!$I$5:$I$605,Set!$U$5:$U$605,"Despesa",Set!$G$5:$G$605,DRE!$D863)</f>
        <v>0</v>
      </c>
      <c r="N863" s="63">
        <f>SUMIFS(Out!$I$5:$I$605,Out!$U$5:$U$605,"Despesa",Out!$G$5:$G$605,DRE!$D863)</f>
        <v>0</v>
      </c>
      <c r="O863" s="63">
        <f>SUMIFS(Nov!$I$5:$I$605,Nov!$U$5:$U$605,"Despesa",Nov!$G$5:$G$605,DRE!$D863)</f>
        <v>0</v>
      </c>
      <c r="P863" s="63">
        <f>SUMIFS(Dez!$I$5:$I$605,Dez!$U$5:$U$605,"Despesa",Dez!$G$5:$G$605,DRE!$D863)</f>
        <v>0</v>
      </c>
      <c r="Q863" s="63">
        <f t="shared" si="39"/>
        <v>0</v>
      </c>
    </row>
    <row r="864" spans="2:17" ht="28.5" customHeight="1" thickTop="1" thickBot="1" x14ac:dyDescent="0.3">
      <c r="B864" s="85">
        <v>861</v>
      </c>
      <c r="C864" s="46" t="str">
        <f>'PC Despesas'!I39</f>
        <v>5.3.35</v>
      </c>
      <c r="D864" s="47" t="str">
        <f>VLOOKUP(C864,'PC Despesas'!$I$4:$J$103,2,FALSE)</f>
        <v>-</v>
      </c>
      <c r="E864" s="63">
        <f>SUMIFS(Jan!$I$5:$I$605,Jan!$U$5:$U$605,"Despesa",Jan!$G$5:$G$605,DRE!$D864)</f>
        <v>0</v>
      </c>
      <c r="F864" s="63">
        <f>SUMIFS(Fev!$I$5:$I$605,Fev!$U$5:$U$605,"Despesa",Fev!$G$5:$G$605,DRE!$D864)</f>
        <v>0</v>
      </c>
      <c r="G864" s="63">
        <f>SUMIFS(Mar!$I$5:$I$605,Mar!$U$5:$U$605,"Despesa",Mar!$G$5:$G$605,DRE!$D864)</f>
        <v>0</v>
      </c>
      <c r="H864" s="63">
        <f>SUMIFS(Abr!$I$5:$I$605,Abr!$U$5:$U$605,"Despesa",Abr!$G$5:$G$605,DRE!$D864)</f>
        <v>0</v>
      </c>
      <c r="I864" s="63">
        <f>SUMIFS(Mai!$I$5:$I$605,Mai!$U$5:$U$605,"Despesa",Mai!$G$5:$G$605,DRE!$D864)</f>
        <v>0</v>
      </c>
      <c r="J864" s="63">
        <f>SUMIFS(Jun!$I$5:$I$605,Jun!$U$5:$U$605,"Despesa",Jun!$G$5:$G$605,DRE!$D864)</f>
        <v>0</v>
      </c>
      <c r="K864" s="63">
        <f>SUMIFS(Jul!$I$5:$I$605,Jul!$U$5:$U$605,"Despesa",Jul!$G$5:$G$605,DRE!$D864)</f>
        <v>0</v>
      </c>
      <c r="L864" s="63">
        <f>SUMIFS(Ago!$I$5:$I$605,Ago!$U$5:$U$605,"Despesa",Ago!$G$5:$G$605,DRE!$D864)</f>
        <v>0</v>
      </c>
      <c r="M864" s="63">
        <f>SUMIFS(Set!$I$5:$I$605,Set!$U$5:$U$605,"Despesa",Set!$G$5:$G$605,DRE!$D864)</f>
        <v>0</v>
      </c>
      <c r="N864" s="63">
        <f>SUMIFS(Out!$I$5:$I$605,Out!$U$5:$U$605,"Despesa",Out!$G$5:$G$605,DRE!$D864)</f>
        <v>0</v>
      </c>
      <c r="O864" s="63">
        <f>SUMIFS(Nov!$I$5:$I$605,Nov!$U$5:$U$605,"Despesa",Nov!$G$5:$G$605,DRE!$D864)</f>
        <v>0</v>
      </c>
      <c r="P864" s="63">
        <f>SUMIFS(Dez!$I$5:$I$605,Dez!$U$5:$U$605,"Despesa",Dez!$G$5:$G$605,DRE!$D864)</f>
        <v>0</v>
      </c>
      <c r="Q864" s="63">
        <f t="shared" si="39"/>
        <v>0</v>
      </c>
    </row>
    <row r="865" spans="2:17" ht="28.5" customHeight="1" thickTop="1" thickBot="1" x14ac:dyDescent="0.3">
      <c r="B865" s="85">
        <v>862</v>
      </c>
      <c r="C865" s="46" t="str">
        <f>'PC Despesas'!I40</f>
        <v>5.3.36</v>
      </c>
      <c r="D865" s="47" t="str">
        <f>VLOOKUP(C865,'PC Despesas'!$I$4:$J$103,2,FALSE)</f>
        <v>-</v>
      </c>
      <c r="E865" s="63">
        <f>SUMIFS(Jan!$I$5:$I$605,Jan!$U$5:$U$605,"Despesa",Jan!$G$5:$G$605,DRE!$D865)</f>
        <v>0</v>
      </c>
      <c r="F865" s="63">
        <f>SUMIFS(Fev!$I$5:$I$605,Fev!$U$5:$U$605,"Despesa",Fev!$G$5:$G$605,DRE!$D865)</f>
        <v>0</v>
      </c>
      <c r="G865" s="63">
        <f>SUMIFS(Mar!$I$5:$I$605,Mar!$U$5:$U$605,"Despesa",Mar!$G$5:$G$605,DRE!$D865)</f>
        <v>0</v>
      </c>
      <c r="H865" s="63">
        <f>SUMIFS(Abr!$I$5:$I$605,Abr!$U$5:$U$605,"Despesa",Abr!$G$5:$G$605,DRE!$D865)</f>
        <v>0</v>
      </c>
      <c r="I865" s="63">
        <f>SUMIFS(Mai!$I$5:$I$605,Mai!$U$5:$U$605,"Despesa",Mai!$G$5:$G$605,DRE!$D865)</f>
        <v>0</v>
      </c>
      <c r="J865" s="63">
        <f>SUMIFS(Jun!$I$5:$I$605,Jun!$U$5:$U$605,"Despesa",Jun!$G$5:$G$605,DRE!$D865)</f>
        <v>0</v>
      </c>
      <c r="K865" s="63">
        <f>SUMIFS(Jul!$I$5:$I$605,Jul!$U$5:$U$605,"Despesa",Jul!$G$5:$G$605,DRE!$D865)</f>
        <v>0</v>
      </c>
      <c r="L865" s="63">
        <f>SUMIFS(Ago!$I$5:$I$605,Ago!$U$5:$U$605,"Despesa",Ago!$G$5:$G$605,DRE!$D865)</f>
        <v>0</v>
      </c>
      <c r="M865" s="63">
        <f>SUMIFS(Set!$I$5:$I$605,Set!$U$5:$U$605,"Despesa",Set!$G$5:$G$605,DRE!$D865)</f>
        <v>0</v>
      </c>
      <c r="N865" s="63">
        <f>SUMIFS(Out!$I$5:$I$605,Out!$U$5:$U$605,"Despesa",Out!$G$5:$G$605,DRE!$D865)</f>
        <v>0</v>
      </c>
      <c r="O865" s="63">
        <f>SUMIFS(Nov!$I$5:$I$605,Nov!$U$5:$U$605,"Despesa",Nov!$G$5:$G$605,DRE!$D865)</f>
        <v>0</v>
      </c>
      <c r="P865" s="63">
        <f>SUMIFS(Dez!$I$5:$I$605,Dez!$U$5:$U$605,"Despesa",Dez!$G$5:$G$605,DRE!$D865)</f>
        <v>0</v>
      </c>
      <c r="Q865" s="63">
        <f t="shared" si="39"/>
        <v>0</v>
      </c>
    </row>
    <row r="866" spans="2:17" ht="28.5" customHeight="1" thickTop="1" thickBot="1" x14ac:dyDescent="0.3">
      <c r="B866" s="85">
        <v>863</v>
      </c>
      <c r="C866" s="46" t="str">
        <f>'PC Despesas'!I41</f>
        <v>5.3.37</v>
      </c>
      <c r="D866" s="47" t="str">
        <f>VLOOKUP(C866,'PC Despesas'!$I$4:$J$103,2,FALSE)</f>
        <v>-</v>
      </c>
      <c r="E866" s="63">
        <f>SUMIFS(Jan!$I$5:$I$605,Jan!$U$5:$U$605,"Despesa",Jan!$G$5:$G$605,DRE!$D866)</f>
        <v>0</v>
      </c>
      <c r="F866" s="63">
        <f>SUMIFS(Fev!$I$5:$I$605,Fev!$U$5:$U$605,"Despesa",Fev!$G$5:$G$605,DRE!$D866)</f>
        <v>0</v>
      </c>
      <c r="G866" s="63">
        <f>SUMIFS(Mar!$I$5:$I$605,Mar!$U$5:$U$605,"Despesa",Mar!$G$5:$G$605,DRE!$D866)</f>
        <v>0</v>
      </c>
      <c r="H866" s="63">
        <f>SUMIFS(Abr!$I$5:$I$605,Abr!$U$5:$U$605,"Despesa",Abr!$G$5:$G$605,DRE!$D866)</f>
        <v>0</v>
      </c>
      <c r="I866" s="63">
        <f>SUMIFS(Mai!$I$5:$I$605,Mai!$U$5:$U$605,"Despesa",Mai!$G$5:$G$605,DRE!$D866)</f>
        <v>0</v>
      </c>
      <c r="J866" s="63">
        <f>SUMIFS(Jun!$I$5:$I$605,Jun!$U$5:$U$605,"Despesa",Jun!$G$5:$G$605,DRE!$D866)</f>
        <v>0</v>
      </c>
      <c r="K866" s="63">
        <f>SUMIFS(Jul!$I$5:$I$605,Jul!$U$5:$U$605,"Despesa",Jul!$G$5:$G$605,DRE!$D866)</f>
        <v>0</v>
      </c>
      <c r="L866" s="63">
        <f>SUMIFS(Ago!$I$5:$I$605,Ago!$U$5:$U$605,"Despesa",Ago!$G$5:$G$605,DRE!$D866)</f>
        <v>0</v>
      </c>
      <c r="M866" s="63">
        <f>SUMIFS(Set!$I$5:$I$605,Set!$U$5:$U$605,"Despesa",Set!$G$5:$G$605,DRE!$D866)</f>
        <v>0</v>
      </c>
      <c r="N866" s="63">
        <f>SUMIFS(Out!$I$5:$I$605,Out!$U$5:$U$605,"Despesa",Out!$G$5:$G$605,DRE!$D866)</f>
        <v>0</v>
      </c>
      <c r="O866" s="63">
        <f>SUMIFS(Nov!$I$5:$I$605,Nov!$U$5:$U$605,"Despesa",Nov!$G$5:$G$605,DRE!$D866)</f>
        <v>0</v>
      </c>
      <c r="P866" s="63">
        <f>SUMIFS(Dez!$I$5:$I$605,Dez!$U$5:$U$605,"Despesa",Dez!$G$5:$G$605,DRE!$D866)</f>
        <v>0</v>
      </c>
      <c r="Q866" s="63">
        <f t="shared" si="39"/>
        <v>0</v>
      </c>
    </row>
    <row r="867" spans="2:17" ht="28.5" customHeight="1" thickTop="1" thickBot="1" x14ac:dyDescent="0.3">
      <c r="B867" s="85">
        <v>864</v>
      </c>
      <c r="C867" s="46" t="str">
        <f>'PC Despesas'!I42</f>
        <v>5.3.38</v>
      </c>
      <c r="D867" s="47" t="str">
        <f>VLOOKUP(C867,'PC Despesas'!$I$4:$J$103,2,FALSE)</f>
        <v>-</v>
      </c>
      <c r="E867" s="63">
        <f>SUMIFS(Jan!$I$5:$I$605,Jan!$U$5:$U$605,"Despesa",Jan!$G$5:$G$605,DRE!$D867)</f>
        <v>0</v>
      </c>
      <c r="F867" s="63">
        <f>SUMIFS(Fev!$I$5:$I$605,Fev!$U$5:$U$605,"Despesa",Fev!$G$5:$G$605,DRE!$D867)</f>
        <v>0</v>
      </c>
      <c r="G867" s="63">
        <f>SUMIFS(Mar!$I$5:$I$605,Mar!$U$5:$U$605,"Despesa",Mar!$G$5:$G$605,DRE!$D867)</f>
        <v>0</v>
      </c>
      <c r="H867" s="63">
        <f>SUMIFS(Abr!$I$5:$I$605,Abr!$U$5:$U$605,"Despesa",Abr!$G$5:$G$605,DRE!$D867)</f>
        <v>0</v>
      </c>
      <c r="I867" s="63">
        <f>SUMIFS(Mai!$I$5:$I$605,Mai!$U$5:$U$605,"Despesa",Mai!$G$5:$G$605,DRE!$D867)</f>
        <v>0</v>
      </c>
      <c r="J867" s="63">
        <f>SUMIFS(Jun!$I$5:$I$605,Jun!$U$5:$U$605,"Despesa",Jun!$G$5:$G$605,DRE!$D867)</f>
        <v>0</v>
      </c>
      <c r="K867" s="63">
        <f>SUMIFS(Jul!$I$5:$I$605,Jul!$U$5:$U$605,"Despesa",Jul!$G$5:$G$605,DRE!$D867)</f>
        <v>0</v>
      </c>
      <c r="L867" s="63">
        <f>SUMIFS(Ago!$I$5:$I$605,Ago!$U$5:$U$605,"Despesa",Ago!$G$5:$G$605,DRE!$D867)</f>
        <v>0</v>
      </c>
      <c r="M867" s="63">
        <f>SUMIFS(Set!$I$5:$I$605,Set!$U$5:$U$605,"Despesa",Set!$G$5:$G$605,DRE!$D867)</f>
        <v>0</v>
      </c>
      <c r="N867" s="63">
        <f>SUMIFS(Out!$I$5:$I$605,Out!$U$5:$U$605,"Despesa",Out!$G$5:$G$605,DRE!$D867)</f>
        <v>0</v>
      </c>
      <c r="O867" s="63">
        <f>SUMIFS(Nov!$I$5:$I$605,Nov!$U$5:$U$605,"Despesa",Nov!$G$5:$G$605,DRE!$D867)</f>
        <v>0</v>
      </c>
      <c r="P867" s="63">
        <f>SUMIFS(Dez!$I$5:$I$605,Dez!$U$5:$U$605,"Despesa",Dez!$G$5:$G$605,DRE!$D867)</f>
        <v>0</v>
      </c>
      <c r="Q867" s="63">
        <f t="shared" si="39"/>
        <v>0</v>
      </c>
    </row>
    <row r="868" spans="2:17" ht="28.5" customHeight="1" thickTop="1" thickBot="1" x14ac:dyDescent="0.3">
      <c r="B868" s="85">
        <v>865</v>
      </c>
      <c r="C868" s="46" t="str">
        <f>'PC Despesas'!I43</f>
        <v>5.3.39</v>
      </c>
      <c r="D868" s="47" t="str">
        <f>VLOOKUP(C868,'PC Despesas'!$I$4:$J$103,2,FALSE)</f>
        <v>-</v>
      </c>
      <c r="E868" s="63">
        <f>SUMIFS(Jan!$I$5:$I$605,Jan!$U$5:$U$605,"Despesa",Jan!$G$5:$G$605,DRE!$D868)</f>
        <v>0</v>
      </c>
      <c r="F868" s="63">
        <f>SUMIFS(Fev!$I$5:$I$605,Fev!$U$5:$U$605,"Despesa",Fev!$G$5:$G$605,DRE!$D868)</f>
        <v>0</v>
      </c>
      <c r="G868" s="63">
        <f>SUMIFS(Mar!$I$5:$I$605,Mar!$U$5:$U$605,"Despesa",Mar!$G$5:$G$605,DRE!$D868)</f>
        <v>0</v>
      </c>
      <c r="H868" s="63">
        <f>SUMIFS(Abr!$I$5:$I$605,Abr!$U$5:$U$605,"Despesa",Abr!$G$5:$G$605,DRE!$D868)</f>
        <v>0</v>
      </c>
      <c r="I868" s="63">
        <f>SUMIFS(Mai!$I$5:$I$605,Mai!$U$5:$U$605,"Despesa",Mai!$G$5:$G$605,DRE!$D868)</f>
        <v>0</v>
      </c>
      <c r="J868" s="63">
        <f>SUMIFS(Jun!$I$5:$I$605,Jun!$U$5:$U$605,"Despesa",Jun!$G$5:$G$605,DRE!$D868)</f>
        <v>0</v>
      </c>
      <c r="K868" s="63">
        <f>SUMIFS(Jul!$I$5:$I$605,Jul!$U$5:$U$605,"Despesa",Jul!$G$5:$G$605,DRE!$D868)</f>
        <v>0</v>
      </c>
      <c r="L868" s="63">
        <f>SUMIFS(Ago!$I$5:$I$605,Ago!$U$5:$U$605,"Despesa",Ago!$G$5:$G$605,DRE!$D868)</f>
        <v>0</v>
      </c>
      <c r="M868" s="63">
        <f>SUMIFS(Set!$I$5:$I$605,Set!$U$5:$U$605,"Despesa",Set!$G$5:$G$605,DRE!$D868)</f>
        <v>0</v>
      </c>
      <c r="N868" s="63">
        <f>SUMIFS(Out!$I$5:$I$605,Out!$U$5:$U$605,"Despesa",Out!$G$5:$G$605,DRE!$D868)</f>
        <v>0</v>
      </c>
      <c r="O868" s="63">
        <f>SUMIFS(Nov!$I$5:$I$605,Nov!$U$5:$U$605,"Despesa",Nov!$G$5:$G$605,DRE!$D868)</f>
        <v>0</v>
      </c>
      <c r="P868" s="63">
        <f>SUMIFS(Dez!$I$5:$I$605,Dez!$U$5:$U$605,"Despesa",Dez!$G$5:$G$605,DRE!$D868)</f>
        <v>0</v>
      </c>
      <c r="Q868" s="63">
        <f t="shared" si="39"/>
        <v>0</v>
      </c>
    </row>
    <row r="869" spans="2:17" ht="28.5" customHeight="1" thickTop="1" thickBot="1" x14ac:dyDescent="0.3">
      <c r="B869" s="85">
        <v>866</v>
      </c>
      <c r="C869" s="46" t="str">
        <f>'PC Despesas'!I44</f>
        <v>5.3.40</v>
      </c>
      <c r="D869" s="47" t="str">
        <f>VLOOKUP(C869,'PC Despesas'!$I$4:$J$103,2,FALSE)</f>
        <v>-</v>
      </c>
      <c r="E869" s="63">
        <f>SUMIFS(Jan!$I$5:$I$605,Jan!$U$5:$U$605,"Despesa",Jan!$G$5:$G$605,DRE!$D869)</f>
        <v>0</v>
      </c>
      <c r="F869" s="63">
        <f>SUMIFS(Fev!$I$5:$I$605,Fev!$U$5:$U$605,"Despesa",Fev!$G$5:$G$605,DRE!$D869)</f>
        <v>0</v>
      </c>
      <c r="G869" s="63">
        <f>SUMIFS(Mar!$I$5:$I$605,Mar!$U$5:$U$605,"Despesa",Mar!$G$5:$G$605,DRE!$D869)</f>
        <v>0</v>
      </c>
      <c r="H869" s="63">
        <f>SUMIFS(Abr!$I$5:$I$605,Abr!$U$5:$U$605,"Despesa",Abr!$G$5:$G$605,DRE!$D869)</f>
        <v>0</v>
      </c>
      <c r="I869" s="63">
        <f>SUMIFS(Mai!$I$5:$I$605,Mai!$U$5:$U$605,"Despesa",Mai!$G$5:$G$605,DRE!$D869)</f>
        <v>0</v>
      </c>
      <c r="J869" s="63">
        <f>SUMIFS(Jun!$I$5:$I$605,Jun!$U$5:$U$605,"Despesa",Jun!$G$5:$G$605,DRE!$D869)</f>
        <v>0</v>
      </c>
      <c r="K869" s="63">
        <f>SUMIFS(Jul!$I$5:$I$605,Jul!$U$5:$U$605,"Despesa",Jul!$G$5:$G$605,DRE!$D869)</f>
        <v>0</v>
      </c>
      <c r="L869" s="63">
        <f>SUMIFS(Ago!$I$5:$I$605,Ago!$U$5:$U$605,"Despesa",Ago!$G$5:$G$605,DRE!$D869)</f>
        <v>0</v>
      </c>
      <c r="M869" s="63">
        <f>SUMIFS(Set!$I$5:$I$605,Set!$U$5:$U$605,"Despesa",Set!$G$5:$G$605,DRE!$D869)</f>
        <v>0</v>
      </c>
      <c r="N869" s="63">
        <f>SUMIFS(Out!$I$5:$I$605,Out!$U$5:$U$605,"Despesa",Out!$G$5:$G$605,DRE!$D869)</f>
        <v>0</v>
      </c>
      <c r="O869" s="63">
        <f>SUMIFS(Nov!$I$5:$I$605,Nov!$U$5:$U$605,"Despesa",Nov!$G$5:$G$605,DRE!$D869)</f>
        <v>0</v>
      </c>
      <c r="P869" s="63">
        <f>SUMIFS(Dez!$I$5:$I$605,Dez!$U$5:$U$605,"Despesa",Dez!$G$5:$G$605,DRE!$D869)</f>
        <v>0</v>
      </c>
      <c r="Q869" s="63">
        <f t="shared" si="39"/>
        <v>0</v>
      </c>
    </row>
    <row r="870" spans="2:17" ht="28.5" customHeight="1" thickTop="1" thickBot="1" x14ac:dyDescent="0.3">
      <c r="B870" s="85">
        <v>867</v>
      </c>
      <c r="C870" s="46" t="str">
        <f>'PC Despesas'!I45</f>
        <v>5.3.41</v>
      </c>
      <c r="D870" s="47" t="str">
        <f>VLOOKUP(C870,'PC Despesas'!$I$4:$J$103,2,FALSE)</f>
        <v>-</v>
      </c>
      <c r="E870" s="63">
        <f>SUMIFS(Jan!$I$5:$I$605,Jan!$U$5:$U$605,"Despesa",Jan!$G$5:$G$605,DRE!$D870)</f>
        <v>0</v>
      </c>
      <c r="F870" s="63">
        <f>SUMIFS(Fev!$I$5:$I$605,Fev!$U$5:$U$605,"Despesa",Fev!$G$5:$G$605,DRE!$D870)</f>
        <v>0</v>
      </c>
      <c r="G870" s="63">
        <f>SUMIFS(Mar!$I$5:$I$605,Mar!$U$5:$U$605,"Despesa",Mar!$G$5:$G$605,DRE!$D870)</f>
        <v>0</v>
      </c>
      <c r="H870" s="63">
        <f>SUMIFS(Abr!$I$5:$I$605,Abr!$U$5:$U$605,"Despesa",Abr!$G$5:$G$605,DRE!$D870)</f>
        <v>0</v>
      </c>
      <c r="I870" s="63">
        <f>SUMIFS(Mai!$I$5:$I$605,Mai!$U$5:$U$605,"Despesa",Mai!$G$5:$G$605,DRE!$D870)</f>
        <v>0</v>
      </c>
      <c r="J870" s="63">
        <f>SUMIFS(Jun!$I$5:$I$605,Jun!$U$5:$U$605,"Despesa",Jun!$G$5:$G$605,DRE!$D870)</f>
        <v>0</v>
      </c>
      <c r="K870" s="63">
        <f>SUMIFS(Jul!$I$5:$I$605,Jul!$U$5:$U$605,"Despesa",Jul!$G$5:$G$605,DRE!$D870)</f>
        <v>0</v>
      </c>
      <c r="L870" s="63">
        <f>SUMIFS(Ago!$I$5:$I$605,Ago!$U$5:$U$605,"Despesa",Ago!$G$5:$G$605,DRE!$D870)</f>
        <v>0</v>
      </c>
      <c r="M870" s="63">
        <f>SUMIFS(Set!$I$5:$I$605,Set!$U$5:$U$605,"Despesa",Set!$G$5:$G$605,DRE!$D870)</f>
        <v>0</v>
      </c>
      <c r="N870" s="63">
        <f>SUMIFS(Out!$I$5:$I$605,Out!$U$5:$U$605,"Despesa",Out!$G$5:$G$605,DRE!$D870)</f>
        <v>0</v>
      </c>
      <c r="O870" s="63">
        <f>SUMIFS(Nov!$I$5:$I$605,Nov!$U$5:$U$605,"Despesa",Nov!$G$5:$G$605,DRE!$D870)</f>
        <v>0</v>
      </c>
      <c r="P870" s="63">
        <f>SUMIFS(Dez!$I$5:$I$605,Dez!$U$5:$U$605,"Despesa",Dez!$G$5:$G$605,DRE!$D870)</f>
        <v>0</v>
      </c>
      <c r="Q870" s="63">
        <f t="shared" si="39"/>
        <v>0</v>
      </c>
    </row>
    <row r="871" spans="2:17" ht="28.5" customHeight="1" thickTop="1" thickBot="1" x14ac:dyDescent="0.3">
      <c r="B871" s="85">
        <v>868</v>
      </c>
      <c r="C871" s="46" t="str">
        <f>'PC Despesas'!I46</f>
        <v>5.3.42</v>
      </c>
      <c r="D871" s="47" t="str">
        <f>VLOOKUP(C871,'PC Despesas'!$I$4:$J$103,2,FALSE)</f>
        <v>-</v>
      </c>
      <c r="E871" s="63">
        <f>SUMIFS(Jan!$I$5:$I$605,Jan!$U$5:$U$605,"Despesa",Jan!$G$5:$G$605,DRE!$D871)</f>
        <v>0</v>
      </c>
      <c r="F871" s="63">
        <f>SUMIFS(Fev!$I$5:$I$605,Fev!$U$5:$U$605,"Despesa",Fev!$G$5:$G$605,DRE!$D871)</f>
        <v>0</v>
      </c>
      <c r="G871" s="63">
        <f>SUMIFS(Mar!$I$5:$I$605,Mar!$U$5:$U$605,"Despesa",Mar!$G$5:$G$605,DRE!$D871)</f>
        <v>0</v>
      </c>
      <c r="H871" s="63">
        <f>SUMIFS(Abr!$I$5:$I$605,Abr!$U$5:$U$605,"Despesa",Abr!$G$5:$G$605,DRE!$D871)</f>
        <v>0</v>
      </c>
      <c r="I871" s="63">
        <f>SUMIFS(Mai!$I$5:$I$605,Mai!$U$5:$U$605,"Despesa",Mai!$G$5:$G$605,DRE!$D871)</f>
        <v>0</v>
      </c>
      <c r="J871" s="63">
        <f>SUMIFS(Jun!$I$5:$I$605,Jun!$U$5:$U$605,"Despesa",Jun!$G$5:$G$605,DRE!$D871)</f>
        <v>0</v>
      </c>
      <c r="K871" s="63">
        <f>SUMIFS(Jul!$I$5:$I$605,Jul!$U$5:$U$605,"Despesa",Jul!$G$5:$G$605,DRE!$D871)</f>
        <v>0</v>
      </c>
      <c r="L871" s="63">
        <f>SUMIFS(Ago!$I$5:$I$605,Ago!$U$5:$U$605,"Despesa",Ago!$G$5:$G$605,DRE!$D871)</f>
        <v>0</v>
      </c>
      <c r="M871" s="63">
        <f>SUMIFS(Set!$I$5:$I$605,Set!$U$5:$U$605,"Despesa",Set!$G$5:$G$605,DRE!$D871)</f>
        <v>0</v>
      </c>
      <c r="N871" s="63">
        <f>SUMIFS(Out!$I$5:$I$605,Out!$U$5:$U$605,"Despesa",Out!$G$5:$G$605,DRE!$D871)</f>
        <v>0</v>
      </c>
      <c r="O871" s="63">
        <f>SUMIFS(Nov!$I$5:$I$605,Nov!$U$5:$U$605,"Despesa",Nov!$G$5:$G$605,DRE!$D871)</f>
        <v>0</v>
      </c>
      <c r="P871" s="63">
        <f>SUMIFS(Dez!$I$5:$I$605,Dez!$U$5:$U$605,"Despesa",Dez!$G$5:$G$605,DRE!$D871)</f>
        <v>0</v>
      </c>
      <c r="Q871" s="63">
        <f t="shared" si="39"/>
        <v>0</v>
      </c>
    </row>
    <row r="872" spans="2:17" ht="28.5" customHeight="1" thickTop="1" thickBot="1" x14ac:dyDescent="0.3">
      <c r="B872" s="85">
        <v>869</v>
      </c>
      <c r="C872" s="46" t="str">
        <f>'PC Despesas'!I47</f>
        <v>5.3.43</v>
      </c>
      <c r="D872" s="47" t="str">
        <f>VLOOKUP(C872,'PC Despesas'!$I$4:$J$103,2,FALSE)</f>
        <v>-</v>
      </c>
      <c r="E872" s="63">
        <f>SUMIFS(Jan!$I$5:$I$605,Jan!$U$5:$U$605,"Despesa",Jan!$G$5:$G$605,DRE!$D872)</f>
        <v>0</v>
      </c>
      <c r="F872" s="63">
        <f>SUMIFS(Fev!$I$5:$I$605,Fev!$U$5:$U$605,"Despesa",Fev!$G$5:$G$605,DRE!$D872)</f>
        <v>0</v>
      </c>
      <c r="G872" s="63">
        <f>SUMIFS(Mar!$I$5:$I$605,Mar!$U$5:$U$605,"Despesa",Mar!$G$5:$G$605,DRE!$D872)</f>
        <v>0</v>
      </c>
      <c r="H872" s="63">
        <f>SUMIFS(Abr!$I$5:$I$605,Abr!$U$5:$U$605,"Despesa",Abr!$G$5:$G$605,DRE!$D872)</f>
        <v>0</v>
      </c>
      <c r="I872" s="63">
        <f>SUMIFS(Mai!$I$5:$I$605,Mai!$U$5:$U$605,"Despesa",Mai!$G$5:$G$605,DRE!$D872)</f>
        <v>0</v>
      </c>
      <c r="J872" s="63">
        <f>SUMIFS(Jun!$I$5:$I$605,Jun!$U$5:$U$605,"Despesa",Jun!$G$5:$G$605,DRE!$D872)</f>
        <v>0</v>
      </c>
      <c r="K872" s="63">
        <f>SUMIFS(Jul!$I$5:$I$605,Jul!$U$5:$U$605,"Despesa",Jul!$G$5:$G$605,DRE!$D872)</f>
        <v>0</v>
      </c>
      <c r="L872" s="63">
        <f>SUMIFS(Ago!$I$5:$I$605,Ago!$U$5:$U$605,"Despesa",Ago!$G$5:$G$605,DRE!$D872)</f>
        <v>0</v>
      </c>
      <c r="M872" s="63">
        <f>SUMIFS(Set!$I$5:$I$605,Set!$U$5:$U$605,"Despesa",Set!$G$5:$G$605,DRE!$D872)</f>
        <v>0</v>
      </c>
      <c r="N872" s="63">
        <f>SUMIFS(Out!$I$5:$I$605,Out!$U$5:$U$605,"Despesa",Out!$G$5:$G$605,DRE!$D872)</f>
        <v>0</v>
      </c>
      <c r="O872" s="63">
        <f>SUMIFS(Nov!$I$5:$I$605,Nov!$U$5:$U$605,"Despesa",Nov!$G$5:$G$605,DRE!$D872)</f>
        <v>0</v>
      </c>
      <c r="P872" s="63">
        <f>SUMIFS(Dez!$I$5:$I$605,Dez!$U$5:$U$605,"Despesa",Dez!$G$5:$G$605,DRE!$D872)</f>
        <v>0</v>
      </c>
      <c r="Q872" s="63">
        <f t="shared" si="39"/>
        <v>0</v>
      </c>
    </row>
    <row r="873" spans="2:17" ht="28.5" customHeight="1" thickTop="1" thickBot="1" x14ac:dyDescent="0.3">
      <c r="B873" s="85">
        <v>870</v>
      </c>
      <c r="C873" s="46" t="str">
        <f>'PC Despesas'!I48</f>
        <v>5.3.44</v>
      </c>
      <c r="D873" s="47" t="str">
        <f>VLOOKUP(C873,'PC Despesas'!$I$4:$J$103,2,FALSE)</f>
        <v>-</v>
      </c>
      <c r="E873" s="63">
        <f>SUMIFS(Jan!$I$5:$I$605,Jan!$U$5:$U$605,"Despesa",Jan!$G$5:$G$605,DRE!$D873)</f>
        <v>0</v>
      </c>
      <c r="F873" s="63">
        <f>SUMIFS(Fev!$I$5:$I$605,Fev!$U$5:$U$605,"Despesa",Fev!$G$5:$G$605,DRE!$D873)</f>
        <v>0</v>
      </c>
      <c r="G873" s="63">
        <f>SUMIFS(Mar!$I$5:$I$605,Mar!$U$5:$U$605,"Despesa",Mar!$G$5:$G$605,DRE!$D873)</f>
        <v>0</v>
      </c>
      <c r="H873" s="63">
        <f>SUMIFS(Abr!$I$5:$I$605,Abr!$U$5:$U$605,"Despesa",Abr!$G$5:$G$605,DRE!$D873)</f>
        <v>0</v>
      </c>
      <c r="I873" s="63">
        <f>SUMIFS(Mai!$I$5:$I$605,Mai!$U$5:$U$605,"Despesa",Mai!$G$5:$G$605,DRE!$D873)</f>
        <v>0</v>
      </c>
      <c r="J873" s="63">
        <f>SUMIFS(Jun!$I$5:$I$605,Jun!$U$5:$U$605,"Despesa",Jun!$G$5:$G$605,DRE!$D873)</f>
        <v>0</v>
      </c>
      <c r="K873" s="63">
        <f>SUMIFS(Jul!$I$5:$I$605,Jul!$U$5:$U$605,"Despesa",Jul!$G$5:$G$605,DRE!$D873)</f>
        <v>0</v>
      </c>
      <c r="L873" s="63">
        <f>SUMIFS(Ago!$I$5:$I$605,Ago!$U$5:$U$605,"Despesa",Ago!$G$5:$G$605,DRE!$D873)</f>
        <v>0</v>
      </c>
      <c r="M873" s="63">
        <f>SUMIFS(Set!$I$5:$I$605,Set!$U$5:$U$605,"Despesa",Set!$G$5:$G$605,DRE!$D873)</f>
        <v>0</v>
      </c>
      <c r="N873" s="63">
        <f>SUMIFS(Out!$I$5:$I$605,Out!$U$5:$U$605,"Despesa",Out!$G$5:$G$605,DRE!$D873)</f>
        <v>0</v>
      </c>
      <c r="O873" s="63">
        <f>SUMIFS(Nov!$I$5:$I$605,Nov!$U$5:$U$605,"Despesa",Nov!$G$5:$G$605,DRE!$D873)</f>
        <v>0</v>
      </c>
      <c r="P873" s="63">
        <f>SUMIFS(Dez!$I$5:$I$605,Dez!$U$5:$U$605,"Despesa",Dez!$G$5:$G$605,DRE!$D873)</f>
        <v>0</v>
      </c>
      <c r="Q873" s="63">
        <f t="shared" si="39"/>
        <v>0</v>
      </c>
    </row>
    <row r="874" spans="2:17" ht="28.5" customHeight="1" thickTop="1" thickBot="1" x14ac:dyDescent="0.3">
      <c r="B874" s="85">
        <v>871</v>
      </c>
      <c r="C874" s="46" t="str">
        <f>'PC Despesas'!I49</f>
        <v>5.3.45</v>
      </c>
      <c r="D874" s="47" t="str">
        <f>VLOOKUP(C874,'PC Despesas'!$I$4:$J$103,2,FALSE)</f>
        <v>-</v>
      </c>
      <c r="E874" s="63">
        <f>SUMIFS(Jan!$I$5:$I$605,Jan!$U$5:$U$605,"Despesa",Jan!$G$5:$G$605,DRE!$D874)</f>
        <v>0</v>
      </c>
      <c r="F874" s="63">
        <f>SUMIFS(Fev!$I$5:$I$605,Fev!$U$5:$U$605,"Despesa",Fev!$G$5:$G$605,DRE!$D874)</f>
        <v>0</v>
      </c>
      <c r="G874" s="63">
        <f>SUMIFS(Mar!$I$5:$I$605,Mar!$U$5:$U$605,"Despesa",Mar!$G$5:$G$605,DRE!$D874)</f>
        <v>0</v>
      </c>
      <c r="H874" s="63">
        <f>SUMIFS(Abr!$I$5:$I$605,Abr!$U$5:$U$605,"Despesa",Abr!$G$5:$G$605,DRE!$D874)</f>
        <v>0</v>
      </c>
      <c r="I874" s="63">
        <f>SUMIFS(Mai!$I$5:$I$605,Mai!$U$5:$U$605,"Despesa",Mai!$G$5:$G$605,DRE!$D874)</f>
        <v>0</v>
      </c>
      <c r="J874" s="63">
        <f>SUMIFS(Jun!$I$5:$I$605,Jun!$U$5:$U$605,"Despesa",Jun!$G$5:$G$605,DRE!$D874)</f>
        <v>0</v>
      </c>
      <c r="K874" s="63">
        <f>SUMIFS(Jul!$I$5:$I$605,Jul!$U$5:$U$605,"Despesa",Jul!$G$5:$G$605,DRE!$D874)</f>
        <v>0</v>
      </c>
      <c r="L874" s="63">
        <f>SUMIFS(Ago!$I$5:$I$605,Ago!$U$5:$U$605,"Despesa",Ago!$G$5:$G$605,DRE!$D874)</f>
        <v>0</v>
      </c>
      <c r="M874" s="63">
        <f>SUMIFS(Set!$I$5:$I$605,Set!$U$5:$U$605,"Despesa",Set!$G$5:$G$605,DRE!$D874)</f>
        <v>0</v>
      </c>
      <c r="N874" s="63">
        <f>SUMIFS(Out!$I$5:$I$605,Out!$U$5:$U$605,"Despesa",Out!$G$5:$G$605,DRE!$D874)</f>
        <v>0</v>
      </c>
      <c r="O874" s="63">
        <f>SUMIFS(Nov!$I$5:$I$605,Nov!$U$5:$U$605,"Despesa",Nov!$G$5:$G$605,DRE!$D874)</f>
        <v>0</v>
      </c>
      <c r="P874" s="63">
        <f>SUMIFS(Dez!$I$5:$I$605,Dez!$U$5:$U$605,"Despesa",Dez!$G$5:$G$605,DRE!$D874)</f>
        <v>0</v>
      </c>
      <c r="Q874" s="63">
        <f t="shared" si="39"/>
        <v>0</v>
      </c>
    </row>
    <row r="875" spans="2:17" ht="28.5" customHeight="1" thickTop="1" thickBot="1" x14ac:dyDescent="0.3">
      <c r="B875" s="85">
        <v>872</v>
      </c>
      <c r="C875" s="46" t="str">
        <f>'PC Despesas'!I50</f>
        <v>5.3.46</v>
      </c>
      <c r="D875" s="47" t="str">
        <f>VLOOKUP(C875,'PC Despesas'!$I$4:$J$103,2,FALSE)</f>
        <v>-</v>
      </c>
      <c r="E875" s="63">
        <f>SUMIFS(Jan!$I$5:$I$605,Jan!$U$5:$U$605,"Despesa",Jan!$G$5:$G$605,DRE!$D875)</f>
        <v>0</v>
      </c>
      <c r="F875" s="63">
        <f>SUMIFS(Fev!$I$5:$I$605,Fev!$U$5:$U$605,"Despesa",Fev!$G$5:$G$605,DRE!$D875)</f>
        <v>0</v>
      </c>
      <c r="G875" s="63">
        <f>SUMIFS(Mar!$I$5:$I$605,Mar!$U$5:$U$605,"Despesa",Mar!$G$5:$G$605,DRE!$D875)</f>
        <v>0</v>
      </c>
      <c r="H875" s="63">
        <f>SUMIFS(Abr!$I$5:$I$605,Abr!$U$5:$U$605,"Despesa",Abr!$G$5:$G$605,DRE!$D875)</f>
        <v>0</v>
      </c>
      <c r="I875" s="63">
        <f>SUMIFS(Mai!$I$5:$I$605,Mai!$U$5:$U$605,"Despesa",Mai!$G$5:$G$605,DRE!$D875)</f>
        <v>0</v>
      </c>
      <c r="J875" s="63">
        <f>SUMIFS(Jun!$I$5:$I$605,Jun!$U$5:$U$605,"Despesa",Jun!$G$5:$G$605,DRE!$D875)</f>
        <v>0</v>
      </c>
      <c r="K875" s="63">
        <f>SUMIFS(Jul!$I$5:$I$605,Jul!$U$5:$U$605,"Despesa",Jul!$G$5:$G$605,DRE!$D875)</f>
        <v>0</v>
      </c>
      <c r="L875" s="63">
        <f>SUMIFS(Ago!$I$5:$I$605,Ago!$U$5:$U$605,"Despesa",Ago!$G$5:$G$605,DRE!$D875)</f>
        <v>0</v>
      </c>
      <c r="M875" s="63">
        <f>SUMIFS(Set!$I$5:$I$605,Set!$U$5:$U$605,"Despesa",Set!$G$5:$G$605,DRE!$D875)</f>
        <v>0</v>
      </c>
      <c r="N875" s="63">
        <f>SUMIFS(Out!$I$5:$I$605,Out!$U$5:$U$605,"Despesa",Out!$G$5:$G$605,DRE!$D875)</f>
        <v>0</v>
      </c>
      <c r="O875" s="63">
        <f>SUMIFS(Nov!$I$5:$I$605,Nov!$U$5:$U$605,"Despesa",Nov!$G$5:$G$605,DRE!$D875)</f>
        <v>0</v>
      </c>
      <c r="P875" s="63">
        <f>SUMIFS(Dez!$I$5:$I$605,Dez!$U$5:$U$605,"Despesa",Dez!$G$5:$G$605,DRE!$D875)</f>
        <v>0</v>
      </c>
      <c r="Q875" s="63">
        <f t="shared" si="39"/>
        <v>0</v>
      </c>
    </row>
    <row r="876" spans="2:17" ht="28.5" customHeight="1" thickTop="1" thickBot="1" x14ac:dyDescent="0.3">
      <c r="B876" s="85">
        <v>873</v>
      </c>
      <c r="C876" s="46" t="str">
        <f>'PC Despesas'!I51</f>
        <v>5.3.47</v>
      </c>
      <c r="D876" s="47" t="str">
        <f>VLOOKUP(C876,'PC Despesas'!$I$4:$J$103,2,FALSE)</f>
        <v>-</v>
      </c>
      <c r="E876" s="63">
        <f>SUMIFS(Jan!$I$5:$I$605,Jan!$U$5:$U$605,"Despesa",Jan!$G$5:$G$605,DRE!$D876)</f>
        <v>0</v>
      </c>
      <c r="F876" s="63">
        <f>SUMIFS(Fev!$I$5:$I$605,Fev!$U$5:$U$605,"Despesa",Fev!$G$5:$G$605,DRE!$D876)</f>
        <v>0</v>
      </c>
      <c r="G876" s="63">
        <f>SUMIFS(Mar!$I$5:$I$605,Mar!$U$5:$U$605,"Despesa",Mar!$G$5:$G$605,DRE!$D876)</f>
        <v>0</v>
      </c>
      <c r="H876" s="63">
        <f>SUMIFS(Abr!$I$5:$I$605,Abr!$U$5:$U$605,"Despesa",Abr!$G$5:$G$605,DRE!$D876)</f>
        <v>0</v>
      </c>
      <c r="I876" s="63">
        <f>SUMIFS(Mai!$I$5:$I$605,Mai!$U$5:$U$605,"Despesa",Mai!$G$5:$G$605,DRE!$D876)</f>
        <v>0</v>
      </c>
      <c r="J876" s="63">
        <f>SUMIFS(Jun!$I$5:$I$605,Jun!$U$5:$U$605,"Despesa",Jun!$G$5:$G$605,DRE!$D876)</f>
        <v>0</v>
      </c>
      <c r="K876" s="63">
        <f>SUMIFS(Jul!$I$5:$I$605,Jul!$U$5:$U$605,"Despesa",Jul!$G$5:$G$605,DRE!$D876)</f>
        <v>0</v>
      </c>
      <c r="L876" s="63">
        <f>SUMIFS(Ago!$I$5:$I$605,Ago!$U$5:$U$605,"Despesa",Ago!$G$5:$G$605,DRE!$D876)</f>
        <v>0</v>
      </c>
      <c r="M876" s="63">
        <f>SUMIFS(Set!$I$5:$I$605,Set!$U$5:$U$605,"Despesa",Set!$G$5:$G$605,DRE!$D876)</f>
        <v>0</v>
      </c>
      <c r="N876" s="63">
        <f>SUMIFS(Out!$I$5:$I$605,Out!$U$5:$U$605,"Despesa",Out!$G$5:$G$605,DRE!$D876)</f>
        <v>0</v>
      </c>
      <c r="O876" s="63">
        <f>SUMIFS(Nov!$I$5:$I$605,Nov!$U$5:$U$605,"Despesa",Nov!$G$5:$G$605,DRE!$D876)</f>
        <v>0</v>
      </c>
      <c r="P876" s="63">
        <f>SUMIFS(Dez!$I$5:$I$605,Dez!$U$5:$U$605,"Despesa",Dez!$G$5:$G$605,DRE!$D876)</f>
        <v>0</v>
      </c>
      <c r="Q876" s="63">
        <f t="shared" si="39"/>
        <v>0</v>
      </c>
    </row>
    <row r="877" spans="2:17" ht="28.5" customHeight="1" thickTop="1" thickBot="1" x14ac:dyDescent="0.3">
      <c r="B877" s="85">
        <v>874</v>
      </c>
      <c r="C877" s="46" t="str">
        <f>'PC Despesas'!I52</f>
        <v>5.3.48</v>
      </c>
      <c r="D877" s="47" t="str">
        <f>VLOOKUP(C877,'PC Despesas'!$I$4:$J$103,2,FALSE)</f>
        <v>-</v>
      </c>
      <c r="E877" s="63">
        <f>SUMIFS(Jan!$I$5:$I$605,Jan!$U$5:$U$605,"Despesa",Jan!$G$5:$G$605,DRE!$D877)</f>
        <v>0</v>
      </c>
      <c r="F877" s="63">
        <f>SUMIFS(Fev!$I$5:$I$605,Fev!$U$5:$U$605,"Despesa",Fev!$G$5:$G$605,DRE!$D877)</f>
        <v>0</v>
      </c>
      <c r="G877" s="63">
        <f>SUMIFS(Mar!$I$5:$I$605,Mar!$U$5:$U$605,"Despesa",Mar!$G$5:$G$605,DRE!$D877)</f>
        <v>0</v>
      </c>
      <c r="H877" s="63">
        <f>SUMIFS(Abr!$I$5:$I$605,Abr!$U$5:$U$605,"Despesa",Abr!$G$5:$G$605,DRE!$D877)</f>
        <v>0</v>
      </c>
      <c r="I877" s="63">
        <f>SUMIFS(Mai!$I$5:$I$605,Mai!$U$5:$U$605,"Despesa",Mai!$G$5:$G$605,DRE!$D877)</f>
        <v>0</v>
      </c>
      <c r="J877" s="63">
        <f>SUMIFS(Jun!$I$5:$I$605,Jun!$U$5:$U$605,"Despesa",Jun!$G$5:$G$605,DRE!$D877)</f>
        <v>0</v>
      </c>
      <c r="K877" s="63">
        <f>SUMIFS(Jul!$I$5:$I$605,Jul!$U$5:$U$605,"Despesa",Jul!$G$5:$G$605,DRE!$D877)</f>
        <v>0</v>
      </c>
      <c r="L877" s="63">
        <f>SUMIFS(Ago!$I$5:$I$605,Ago!$U$5:$U$605,"Despesa",Ago!$G$5:$G$605,DRE!$D877)</f>
        <v>0</v>
      </c>
      <c r="M877" s="63">
        <f>SUMIFS(Set!$I$5:$I$605,Set!$U$5:$U$605,"Despesa",Set!$G$5:$G$605,DRE!$D877)</f>
        <v>0</v>
      </c>
      <c r="N877" s="63">
        <f>SUMIFS(Out!$I$5:$I$605,Out!$U$5:$U$605,"Despesa",Out!$G$5:$G$605,DRE!$D877)</f>
        <v>0</v>
      </c>
      <c r="O877" s="63">
        <f>SUMIFS(Nov!$I$5:$I$605,Nov!$U$5:$U$605,"Despesa",Nov!$G$5:$G$605,DRE!$D877)</f>
        <v>0</v>
      </c>
      <c r="P877" s="63">
        <f>SUMIFS(Dez!$I$5:$I$605,Dez!$U$5:$U$605,"Despesa",Dez!$G$5:$G$605,DRE!$D877)</f>
        <v>0</v>
      </c>
      <c r="Q877" s="63">
        <f t="shared" si="39"/>
        <v>0</v>
      </c>
    </row>
    <row r="878" spans="2:17" ht="28.5" customHeight="1" thickTop="1" thickBot="1" x14ac:dyDescent="0.3">
      <c r="B878" s="85">
        <v>875</v>
      </c>
      <c r="C878" s="46" t="str">
        <f>'PC Despesas'!I53</f>
        <v>5.3.49</v>
      </c>
      <c r="D878" s="47" t="str">
        <f>VLOOKUP(C878,'PC Despesas'!$I$4:$J$103,2,FALSE)</f>
        <v>-</v>
      </c>
      <c r="E878" s="63">
        <f>SUMIFS(Jan!$I$5:$I$605,Jan!$U$5:$U$605,"Despesa",Jan!$G$5:$G$605,DRE!$D878)</f>
        <v>0</v>
      </c>
      <c r="F878" s="63">
        <f>SUMIFS(Fev!$I$5:$I$605,Fev!$U$5:$U$605,"Despesa",Fev!$G$5:$G$605,DRE!$D878)</f>
        <v>0</v>
      </c>
      <c r="G878" s="63">
        <f>SUMIFS(Mar!$I$5:$I$605,Mar!$U$5:$U$605,"Despesa",Mar!$G$5:$G$605,DRE!$D878)</f>
        <v>0</v>
      </c>
      <c r="H878" s="63">
        <f>SUMIFS(Abr!$I$5:$I$605,Abr!$U$5:$U$605,"Despesa",Abr!$G$5:$G$605,DRE!$D878)</f>
        <v>0</v>
      </c>
      <c r="I878" s="63">
        <f>SUMIFS(Mai!$I$5:$I$605,Mai!$U$5:$U$605,"Despesa",Mai!$G$5:$G$605,DRE!$D878)</f>
        <v>0</v>
      </c>
      <c r="J878" s="63">
        <f>SUMIFS(Jun!$I$5:$I$605,Jun!$U$5:$U$605,"Despesa",Jun!$G$5:$G$605,DRE!$D878)</f>
        <v>0</v>
      </c>
      <c r="K878" s="63">
        <f>SUMIFS(Jul!$I$5:$I$605,Jul!$U$5:$U$605,"Despesa",Jul!$G$5:$G$605,DRE!$D878)</f>
        <v>0</v>
      </c>
      <c r="L878" s="63">
        <f>SUMIFS(Ago!$I$5:$I$605,Ago!$U$5:$U$605,"Despesa",Ago!$G$5:$G$605,DRE!$D878)</f>
        <v>0</v>
      </c>
      <c r="M878" s="63">
        <f>SUMIFS(Set!$I$5:$I$605,Set!$U$5:$U$605,"Despesa",Set!$G$5:$G$605,DRE!$D878)</f>
        <v>0</v>
      </c>
      <c r="N878" s="63">
        <f>SUMIFS(Out!$I$5:$I$605,Out!$U$5:$U$605,"Despesa",Out!$G$5:$G$605,DRE!$D878)</f>
        <v>0</v>
      </c>
      <c r="O878" s="63">
        <f>SUMIFS(Nov!$I$5:$I$605,Nov!$U$5:$U$605,"Despesa",Nov!$G$5:$G$605,DRE!$D878)</f>
        <v>0</v>
      </c>
      <c r="P878" s="63">
        <f>SUMIFS(Dez!$I$5:$I$605,Dez!$U$5:$U$605,"Despesa",Dez!$G$5:$G$605,DRE!$D878)</f>
        <v>0</v>
      </c>
      <c r="Q878" s="63">
        <f t="shared" si="39"/>
        <v>0</v>
      </c>
    </row>
    <row r="879" spans="2:17" ht="28.5" customHeight="1" thickTop="1" thickBot="1" x14ac:dyDescent="0.3">
      <c r="B879" s="85">
        <v>876</v>
      </c>
      <c r="C879" s="46" t="str">
        <f>'PC Despesas'!I54</f>
        <v>5.3.50</v>
      </c>
      <c r="D879" s="47" t="str">
        <f>VLOOKUP(C879,'PC Despesas'!$I$4:$J$103,2,FALSE)</f>
        <v>-</v>
      </c>
      <c r="E879" s="63">
        <f>SUMIFS(Jan!$I$5:$I$605,Jan!$U$5:$U$605,"Despesa",Jan!$G$5:$G$605,DRE!$D879)</f>
        <v>0</v>
      </c>
      <c r="F879" s="63">
        <f>SUMIFS(Fev!$I$5:$I$605,Fev!$U$5:$U$605,"Despesa",Fev!$G$5:$G$605,DRE!$D879)</f>
        <v>0</v>
      </c>
      <c r="G879" s="63">
        <f>SUMIFS(Mar!$I$5:$I$605,Mar!$U$5:$U$605,"Despesa",Mar!$G$5:$G$605,DRE!$D879)</f>
        <v>0</v>
      </c>
      <c r="H879" s="63">
        <f>SUMIFS(Abr!$I$5:$I$605,Abr!$U$5:$U$605,"Despesa",Abr!$G$5:$G$605,DRE!$D879)</f>
        <v>0</v>
      </c>
      <c r="I879" s="63">
        <f>SUMIFS(Mai!$I$5:$I$605,Mai!$U$5:$U$605,"Despesa",Mai!$G$5:$G$605,DRE!$D879)</f>
        <v>0</v>
      </c>
      <c r="J879" s="63">
        <f>SUMIFS(Jun!$I$5:$I$605,Jun!$U$5:$U$605,"Despesa",Jun!$G$5:$G$605,DRE!$D879)</f>
        <v>0</v>
      </c>
      <c r="K879" s="63">
        <f>SUMIFS(Jul!$I$5:$I$605,Jul!$U$5:$U$605,"Despesa",Jul!$G$5:$G$605,DRE!$D879)</f>
        <v>0</v>
      </c>
      <c r="L879" s="63">
        <f>SUMIFS(Ago!$I$5:$I$605,Ago!$U$5:$U$605,"Despesa",Ago!$G$5:$G$605,DRE!$D879)</f>
        <v>0</v>
      </c>
      <c r="M879" s="63">
        <f>SUMIFS(Set!$I$5:$I$605,Set!$U$5:$U$605,"Despesa",Set!$G$5:$G$605,DRE!$D879)</f>
        <v>0</v>
      </c>
      <c r="N879" s="63">
        <f>SUMIFS(Out!$I$5:$I$605,Out!$U$5:$U$605,"Despesa",Out!$G$5:$G$605,DRE!$D879)</f>
        <v>0</v>
      </c>
      <c r="O879" s="63">
        <f>SUMIFS(Nov!$I$5:$I$605,Nov!$U$5:$U$605,"Despesa",Nov!$G$5:$G$605,DRE!$D879)</f>
        <v>0</v>
      </c>
      <c r="P879" s="63">
        <f>SUMIFS(Dez!$I$5:$I$605,Dez!$U$5:$U$605,"Despesa",Dez!$G$5:$G$605,DRE!$D879)</f>
        <v>0</v>
      </c>
      <c r="Q879" s="63">
        <f t="shared" si="39"/>
        <v>0</v>
      </c>
    </row>
    <row r="880" spans="2:17" ht="28.5" customHeight="1" thickTop="1" thickBot="1" x14ac:dyDescent="0.3">
      <c r="B880" s="85">
        <v>877</v>
      </c>
      <c r="C880" s="46" t="str">
        <f>'PC Despesas'!I55</f>
        <v>5.3.51</v>
      </c>
      <c r="D880" s="47" t="str">
        <f>VLOOKUP(C880,'PC Despesas'!$I$4:$J$103,2,FALSE)</f>
        <v>-</v>
      </c>
      <c r="E880" s="63">
        <f>SUMIFS(Jan!$I$5:$I$605,Jan!$U$5:$U$605,"Despesa",Jan!$G$5:$G$605,DRE!$D880)</f>
        <v>0</v>
      </c>
      <c r="F880" s="63">
        <f>SUMIFS(Fev!$I$5:$I$605,Fev!$U$5:$U$605,"Despesa",Fev!$G$5:$G$605,DRE!$D880)</f>
        <v>0</v>
      </c>
      <c r="G880" s="63">
        <f>SUMIFS(Mar!$I$5:$I$605,Mar!$U$5:$U$605,"Despesa",Mar!$G$5:$G$605,DRE!$D880)</f>
        <v>0</v>
      </c>
      <c r="H880" s="63">
        <f>SUMIFS(Abr!$I$5:$I$605,Abr!$U$5:$U$605,"Despesa",Abr!$G$5:$G$605,DRE!$D880)</f>
        <v>0</v>
      </c>
      <c r="I880" s="63">
        <f>SUMIFS(Mai!$I$5:$I$605,Mai!$U$5:$U$605,"Despesa",Mai!$G$5:$G$605,DRE!$D880)</f>
        <v>0</v>
      </c>
      <c r="J880" s="63">
        <f>SUMIFS(Jun!$I$5:$I$605,Jun!$U$5:$U$605,"Despesa",Jun!$G$5:$G$605,DRE!$D880)</f>
        <v>0</v>
      </c>
      <c r="K880" s="63">
        <f>SUMIFS(Jul!$I$5:$I$605,Jul!$U$5:$U$605,"Despesa",Jul!$G$5:$G$605,DRE!$D880)</f>
        <v>0</v>
      </c>
      <c r="L880" s="63">
        <f>SUMIFS(Ago!$I$5:$I$605,Ago!$U$5:$U$605,"Despesa",Ago!$G$5:$G$605,DRE!$D880)</f>
        <v>0</v>
      </c>
      <c r="M880" s="63">
        <f>SUMIFS(Set!$I$5:$I$605,Set!$U$5:$U$605,"Despesa",Set!$G$5:$G$605,DRE!$D880)</f>
        <v>0</v>
      </c>
      <c r="N880" s="63">
        <f>SUMIFS(Out!$I$5:$I$605,Out!$U$5:$U$605,"Despesa",Out!$G$5:$G$605,DRE!$D880)</f>
        <v>0</v>
      </c>
      <c r="O880" s="63">
        <f>SUMIFS(Nov!$I$5:$I$605,Nov!$U$5:$U$605,"Despesa",Nov!$G$5:$G$605,DRE!$D880)</f>
        <v>0</v>
      </c>
      <c r="P880" s="63">
        <f>SUMIFS(Dez!$I$5:$I$605,Dez!$U$5:$U$605,"Despesa",Dez!$G$5:$G$605,DRE!$D880)</f>
        <v>0</v>
      </c>
      <c r="Q880" s="63">
        <f t="shared" si="39"/>
        <v>0</v>
      </c>
    </row>
    <row r="881" spans="2:17" ht="28.5" customHeight="1" thickTop="1" thickBot="1" x14ac:dyDescent="0.3">
      <c r="B881" s="85">
        <v>878</v>
      </c>
      <c r="C881" s="46" t="str">
        <f>'PC Despesas'!I56</f>
        <v>5.3.52</v>
      </c>
      <c r="D881" s="47" t="str">
        <f>VLOOKUP(C881,'PC Despesas'!$I$4:$J$103,2,FALSE)</f>
        <v>-</v>
      </c>
      <c r="E881" s="63">
        <f>SUMIFS(Jan!$I$5:$I$605,Jan!$U$5:$U$605,"Despesa",Jan!$G$5:$G$605,DRE!$D881)</f>
        <v>0</v>
      </c>
      <c r="F881" s="63">
        <f>SUMIFS(Fev!$I$5:$I$605,Fev!$U$5:$U$605,"Despesa",Fev!$G$5:$G$605,DRE!$D881)</f>
        <v>0</v>
      </c>
      <c r="G881" s="63">
        <f>SUMIFS(Mar!$I$5:$I$605,Mar!$U$5:$U$605,"Despesa",Mar!$G$5:$G$605,DRE!$D881)</f>
        <v>0</v>
      </c>
      <c r="H881" s="63">
        <f>SUMIFS(Abr!$I$5:$I$605,Abr!$U$5:$U$605,"Despesa",Abr!$G$5:$G$605,DRE!$D881)</f>
        <v>0</v>
      </c>
      <c r="I881" s="63">
        <f>SUMIFS(Mai!$I$5:$I$605,Mai!$U$5:$U$605,"Despesa",Mai!$G$5:$G$605,DRE!$D881)</f>
        <v>0</v>
      </c>
      <c r="J881" s="63">
        <f>SUMIFS(Jun!$I$5:$I$605,Jun!$U$5:$U$605,"Despesa",Jun!$G$5:$G$605,DRE!$D881)</f>
        <v>0</v>
      </c>
      <c r="K881" s="63">
        <f>SUMIFS(Jul!$I$5:$I$605,Jul!$U$5:$U$605,"Despesa",Jul!$G$5:$G$605,DRE!$D881)</f>
        <v>0</v>
      </c>
      <c r="L881" s="63">
        <f>SUMIFS(Ago!$I$5:$I$605,Ago!$U$5:$U$605,"Despesa",Ago!$G$5:$G$605,DRE!$D881)</f>
        <v>0</v>
      </c>
      <c r="M881" s="63">
        <f>SUMIFS(Set!$I$5:$I$605,Set!$U$5:$U$605,"Despesa",Set!$G$5:$G$605,DRE!$D881)</f>
        <v>0</v>
      </c>
      <c r="N881" s="63">
        <f>SUMIFS(Out!$I$5:$I$605,Out!$U$5:$U$605,"Despesa",Out!$G$5:$G$605,DRE!$D881)</f>
        <v>0</v>
      </c>
      <c r="O881" s="63">
        <f>SUMIFS(Nov!$I$5:$I$605,Nov!$U$5:$U$605,"Despesa",Nov!$G$5:$G$605,DRE!$D881)</f>
        <v>0</v>
      </c>
      <c r="P881" s="63">
        <f>SUMIFS(Dez!$I$5:$I$605,Dez!$U$5:$U$605,"Despesa",Dez!$G$5:$G$605,DRE!$D881)</f>
        <v>0</v>
      </c>
      <c r="Q881" s="63">
        <f t="shared" si="39"/>
        <v>0</v>
      </c>
    </row>
    <row r="882" spans="2:17" ht="28.5" customHeight="1" thickTop="1" thickBot="1" x14ac:dyDescent="0.3">
      <c r="B882" s="85">
        <v>879</v>
      </c>
      <c r="C882" s="46" t="str">
        <f>'PC Despesas'!I57</f>
        <v>5.3.53</v>
      </c>
      <c r="D882" s="47" t="str">
        <f>VLOOKUP(C882,'PC Despesas'!$I$4:$J$103,2,FALSE)</f>
        <v>-</v>
      </c>
      <c r="E882" s="63">
        <f>SUMIFS(Jan!$I$5:$I$605,Jan!$U$5:$U$605,"Despesa",Jan!$G$5:$G$605,DRE!$D882)</f>
        <v>0</v>
      </c>
      <c r="F882" s="63">
        <f>SUMIFS(Fev!$I$5:$I$605,Fev!$U$5:$U$605,"Despesa",Fev!$G$5:$G$605,DRE!$D882)</f>
        <v>0</v>
      </c>
      <c r="G882" s="63">
        <f>SUMIFS(Mar!$I$5:$I$605,Mar!$U$5:$U$605,"Despesa",Mar!$G$5:$G$605,DRE!$D882)</f>
        <v>0</v>
      </c>
      <c r="H882" s="63">
        <f>SUMIFS(Abr!$I$5:$I$605,Abr!$U$5:$U$605,"Despesa",Abr!$G$5:$G$605,DRE!$D882)</f>
        <v>0</v>
      </c>
      <c r="I882" s="63">
        <f>SUMIFS(Mai!$I$5:$I$605,Mai!$U$5:$U$605,"Despesa",Mai!$G$5:$G$605,DRE!$D882)</f>
        <v>0</v>
      </c>
      <c r="J882" s="63">
        <f>SUMIFS(Jun!$I$5:$I$605,Jun!$U$5:$U$605,"Despesa",Jun!$G$5:$G$605,DRE!$D882)</f>
        <v>0</v>
      </c>
      <c r="K882" s="63">
        <f>SUMIFS(Jul!$I$5:$I$605,Jul!$U$5:$U$605,"Despesa",Jul!$G$5:$G$605,DRE!$D882)</f>
        <v>0</v>
      </c>
      <c r="L882" s="63">
        <f>SUMIFS(Ago!$I$5:$I$605,Ago!$U$5:$U$605,"Despesa",Ago!$G$5:$G$605,DRE!$D882)</f>
        <v>0</v>
      </c>
      <c r="M882" s="63">
        <f>SUMIFS(Set!$I$5:$I$605,Set!$U$5:$U$605,"Despesa",Set!$G$5:$G$605,DRE!$D882)</f>
        <v>0</v>
      </c>
      <c r="N882" s="63">
        <f>SUMIFS(Out!$I$5:$I$605,Out!$U$5:$U$605,"Despesa",Out!$G$5:$G$605,DRE!$D882)</f>
        <v>0</v>
      </c>
      <c r="O882" s="63">
        <f>SUMIFS(Nov!$I$5:$I$605,Nov!$U$5:$U$605,"Despesa",Nov!$G$5:$G$605,DRE!$D882)</f>
        <v>0</v>
      </c>
      <c r="P882" s="63">
        <f>SUMIFS(Dez!$I$5:$I$605,Dez!$U$5:$U$605,"Despesa",Dez!$G$5:$G$605,DRE!$D882)</f>
        <v>0</v>
      </c>
      <c r="Q882" s="63">
        <f t="shared" si="39"/>
        <v>0</v>
      </c>
    </row>
    <row r="883" spans="2:17" ht="28.5" customHeight="1" thickTop="1" thickBot="1" x14ac:dyDescent="0.3">
      <c r="B883" s="85">
        <v>880</v>
      </c>
      <c r="C883" s="46" t="str">
        <f>'PC Despesas'!I58</f>
        <v>5.3.54</v>
      </c>
      <c r="D883" s="47" t="str">
        <f>VLOOKUP(C883,'PC Despesas'!$I$4:$J$103,2,FALSE)</f>
        <v>-</v>
      </c>
      <c r="E883" s="63">
        <f>SUMIFS(Jan!$I$5:$I$605,Jan!$U$5:$U$605,"Despesa",Jan!$G$5:$G$605,DRE!$D883)</f>
        <v>0</v>
      </c>
      <c r="F883" s="63">
        <f>SUMIFS(Fev!$I$5:$I$605,Fev!$U$5:$U$605,"Despesa",Fev!$G$5:$G$605,DRE!$D883)</f>
        <v>0</v>
      </c>
      <c r="G883" s="63">
        <f>SUMIFS(Mar!$I$5:$I$605,Mar!$U$5:$U$605,"Despesa",Mar!$G$5:$G$605,DRE!$D883)</f>
        <v>0</v>
      </c>
      <c r="H883" s="63">
        <f>SUMIFS(Abr!$I$5:$I$605,Abr!$U$5:$U$605,"Despesa",Abr!$G$5:$G$605,DRE!$D883)</f>
        <v>0</v>
      </c>
      <c r="I883" s="63">
        <f>SUMIFS(Mai!$I$5:$I$605,Mai!$U$5:$U$605,"Despesa",Mai!$G$5:$G$605,DRE!$D883)</f>
        <v>0</v>
      </c>
      <c r="J883" s="63">
        <f>SUMIFS(Jun!$I$5:$I$605,Jun!$U$5:$U$605,"Despesa",Jun!$G$5:$G$605,DRE!$D883)</f>
        <v>0</v>
      </c>
      <c r="K883" s="63">
        <f>SUMIFS(Jul!$I$5:$I$605,Jul!$U$5:$U$605,"Despesa",Jul!$G$5:$G$605,DRE!$D883)</f>
        <v>0</v>
      </c>
      <c r="L883" s="63">
        <f>SUMIFS(Ago!$I$5:$I$605,Ago!$U$5:$U$605,"Despesa",Ago!$G$5:$G$605,DRE!$D883)</f>
        <v>0</v>
      </c>
      <c r="M883" s="63">
        <f>SUMIFS(Set!$I$5:$I$605,Set!$U$5:$U$605,"Despesa",Set!$G$5:$G$605,DRE!$D883)</f>
        <v>0</v>
      </c>
      <c r="N883" s="63">
        <f>SUMIFS(Out!$I$5:$I$605,Out!$U$5:$U$605,"Despesa",Out!$G$5:$G$605,DRE!$D883)</f>
        <v>0</v>
      </c>
      <c r="O883" s="63">
        <f>SUMIFS(Nov!$I$5:$I$605,Nov!$U$5:$U$605,"Despesa",Nov!$G$5:$G$605,DRE!$D883)</f>
        <v>0</v>
      </c>
      <c r="P883" s="63">
        <f>SUMIFS(Dez!$I$5:$I$605,Dez!$U$5:$U$605,"Despesa",Dez!$G$5:$G$605,DRE!$D883)</f>
        <v>0</v>
      </c>
      <c r="Q883" s="63">
        <f t="shared" si="39"/>
        <v>0</v>
      </c>
    </row>
    <row r="884" spans="2:17" ht="28.5" customHeight="1" thickTop="1" thickBot="1" x14ac:dyDescent="0.3">
      <c r="B884" s="85">
        <v>881</v>
      </c>
      <c r="C884" s="46" t="str">
        <f>'PC Despesas'!I59</f>
        <v>5.3.55</v>
      </c>
      <c r="D884" s="47" t="str">
        <f>VLOOKUP(C884,'PC Despesas'!$I$4:$J$103,2,FALSE)</f>
        <v>-</v>
      </c>
      <c r="E884" s="63">
        <f>SUMIFS(Jan!$I$5:$I$605,Jan!$U$5:$U$605,"Despesa",Jan!$G$5:$G$605,DRE!$D884)</f>
        <v>0</v>
      </c>
      <c r="F884" s="63">
        <f>SUMIFS(Fev!$I$5:$I$605,Fev!$U$5:$U$605,"Despesa",Fev!$G$5:$G$605,DRE!$D884)</f>
        <v>0</v>
      </c>
      <c r="G884" s="63">
        <f>SUMIFS(Mar!$I$5:$I$605,Mar!$U$5:$U$605,"Despesa",Mar!$G$5:$G$605,DRE!$D884)</f>
        <v>0</v>
      </c>
      <c r="H884" s="63">
        <f>SUMIFS(Abr!$I$5:$I$605,Abr!$U$5:$U$605,"Despesa",Abr!$G$5:$G$605,DRE!$D884)</f>
        <v>0</v>
      </c>
      <c r="I884" s="63">
        <f>SUMIFS(Mai!$I$5:$I$605,Mai!$U$5:$U$605,"Despesa",Mai!$G$5:$G$605,DRE!$D884)</f>
        <v>0</v>
      </c>
      <c r="J884" s="63">
        <f>SUMIFS(Jun!$I$5:$I$605,Jun!$U$5:$U$605,"Despesa",Jun!$G$5:$G$605,DRE!$D884)</f>
        <v>0</v>
      </c>
      <c r="K884" s="63">
        <f>SUMIFS(Jul!$I$5:$I$605,Jul!$U$5:$U$605,"Despesa",Jul!$G$5:$G$605,DRE!$D884)</f>
        <v>0</v>
      </c>
      <c r="L884" s="63">
        <f>SUMIFS(Ago!$I$5:$I$605,Ago!$U$5:$U$605,"Despesa",Ago!$G$5:$G$605,DRE!$D884)</f>
        <v>0</v>
      </c>
      <c r="M884" s="63">
        <f>SUMIFS(Set!$I$5:$I$605,Set!$U$5:$U$605,"Despesa",Set!$G$5:$G$605,DRE!$D884)</f>
        <v>0</v>
      </c>
      <c r="N884" s="63">
        <f>SUMIFS(Out!$I$5:$I$605,Out!$U$5:$U$605,"Despesa",Out!$G$5:$G$605,DRE!$D884)</f>
        <v>0</v>
      </c>
      <c r="O884" s="63">
        <f>SUMIFS(Nov!$I$5:$I$605,Nov!$U$5:$U$605,"Despesa",Nov!$G$5:$G$605,DRE!$D884)</f>
        <v>0</v>
      </c>
      <c r="P884" s="63">
        <f>SUMIFS(Dez!$I$5:$I$605,Dez!$U$5:$U$605,"Despesa",Dez!$G$5:$G$605,DRE!$D884)</f>
        <v>0</v>
      </c>
      <c r="Q884" s="63">
        <f t="shared" si="39"/>
        <v>0</v>
      </c>
    </row>
    <row r="885" spans="2:17" ht="28.5" customHeight="1" thickTop="1" thickBot="1" x14ac:dyDescent="0.3">
      <c r="B885" s="85">
        <v>882</v>
      </c>
      <c r="C885" s="46" t="str">
        <f>'PC Despesas'!I60</f>
        <v>5.3.56</v>
      </c>
      <c r="D885" s="47" t="str">
        <f>VLOOKUP(C885,'PC Despesas'!$I$4:$J$103,2,FALSE)</f>
        <v>-</v>
      </c>
      <c r="E885" s="63">
        <f>SUMIFS(Jan!$I$5:$I$605,Jan!$U$5:$U$605,"Despesa",Jan!$G$5:$G$605,DRE!$D885)</f>
        <v>0</v>
      </c>
      <c r="F885" s="63">
        <f>SUMIFS(Fev!$I$5:$I$605,Fev!$U$5:$U$605,"Despesa",Fev!$G$5:$G$605,DRE!$D885)</f>
        <v>0</v>
      </c>
      <c r="G885" s="63">
        <f>SUMIFS(Mar!$I$5:$I$605,Mar!$U$5:$U$605,"Despesa",Mar!$G$5:$G$605,DRE!$D885)</f>
        <v>0</v>
      </c>
      <c r="H885" s="63">
        <f>SUMIFS(Abr!$I$5:$I$605,Abr!$U$5:$U$605,"Despesa",Abr!$G$5:$G$605,DRE!$D885)</f>
        <v>0</v>
      </c>
      <c r="I885" s="63">
        <f>SUMIFS(Mai!$I$5:$I$605,Mai!$U$5:$U$605,"Despesa",Mai!$G$5:$G$605,DRE!$D885)</f>
        <v>0</v>
      </c>
      <c r="J885" s="63">
        <f>SUMIFS(Jun!$I$5:$I$605,Jun!$U$5:$U$605,"Despesa",Jun!$G$5:$G$605,DRE!$D885)</f>
        <v>0</v>
      </c>
      <c r="K885" s="63">
        <f>SUMIFS(Jul!$I$5:$I$605,Jul!$U$5:$U$605,"Despesa",Jul!$G$5:$G$605,DRE!$D885)</f>
        <v>0</v>
      </c>
      <c r="L885" s="63">
        <f>SUMIFS(Ago!$I$5:$I$605,Ago!$U$5:$U$605,"Despesa",Ago!$G$5:$G$605,DRE!$D885)</f>
        <v>0</v>
      </c>
      <c r="M885" s="63">
        <f>SUMIFS(Set!$I$5:$I$605,Set!$U$5:$U$605,"Despesa",Set!$G$5:$G$605,DRE!$D885)</f>
        <v>0</v>
      </c>
      <c r="N885" s="63">
        <f>SUMIFS(Out!$I$5:$I$605,Out!$U$5:$U$605,"Despesa",Out!$G$5:$G$605,DRE!$D885)</f>
        <v>0</v>
      </c>
      <c r="O885" s="63">
        <f>SUMIFS(Nov!$I$5:$I$605,Nov!$U$5:$U$605,"Despesa",Nov!$G$5:$G$605,DRE!$D885)</f>
        <v>0</v>
      </c>
      <c r="P885" s="63">
        <f>SUMIFS(Dez!$I$5:$I$605,Dez!$U$5:$U$605,"Despesa",Dez!$G$5:$G$605,DRE!$D885)</f>
        <v>0</v>
      </c>
      <c r="Q885" s="63">
        <f t="shared" si="39"/>
        <v>0</v>
      </c>
    </row>
    <row r="886" spans="2:17" ht="28.5" customHeight="1" thickTop="1" thickBot="1" x14ac:dyDescent="0.3">
      <c r="B886" s="85">
        <v>883</v>
      </c>
      <c r="C886" s="46" t="str">
        <f>'PC Despesas'!I61</f>
        <v>5.3.57</v>
      </c>
      <c r="D886" s="47" t="str">
        <f>VLOOKUP(C886,'PC Despesas'!$I$4:$J$103,2,FALSE)</f>
        <v>-</v>
      </c>
      <c r="E886" s="63">
        <f>SUMIFS(Jan!$I$5:$I$605,Jan!$U$5:$U$605,"Despesa",Jan!$G$5:$G$605,DRE!$D886)</f>
        <v>0</v>
      </c>
      <c r="F886" s="63">
        <f>SUMIFS(Fev!$I$5:$I$605,Fev!$U$5:$U$605,"Despesa",Fev!$G$5:$G$605,DRE!$D886)</f>
        <v>0</v>
      </c>
      <c r="G886" s="63">
        <f>SUMIFS(Mar!$I$5:$I$605,Mar!$U$5:$U$605,"Despesa",Mar!$G$5:$G$605,DRE!$D886)</f>
        <v>0</v>
      </c>
      <c r="H886" s="63">
        <f>SUMIFS(Abr!$I$5:$I$605,Abr!$U$5:$U$605,"Despesa",Abr!$G$5:$G$605,DRE!$D886)</f>
        <v>0</v>
      </c>
      <c r="I886" s="63">
        <f>SUMIFS(Mai!$I$5:$I$605,Mai!$U$5:$U$605,"Despesa",Mai!$G$5:$G$605,DRE!$D886)</f>
        <v>0</v>
      </c>
      <c r="J886" s="63">
        <f>SUMIFS(Jun!$I$5:$I$605,Jun!$U$5:$U$605,"Despesa",Jun!$G$5:$G$605,DRE!$D886)</f>
        <v>0</v>
      </c>
      <c r="K886" s="63">
        <f>SUMIFS(Jul!$I$5:$I$605,Jul!$U$5:$U$605,"Despesa",Jul!$G$5:$G$605,DRE!$D886)</f>
        <v>0</v>
      </c>
      <c r="L886" s="63">
        <f>SUMIFS(Ago!$I$5:$I$605,Ago!$U$5:$U$605,"Despesa",Ago!$G$5:$G$605,DRE!$D886)</f>
        <v>0</v>
      </c>
      <c r="M886" s="63">
        <f>SUMIFS(Set!$I$5:$I$605,Set!$U$5:$U$605,"Despesa",Set!$G$5:$G$605,DRE!$D886)</f>
        <v>0</v>
      </c>
      <c r="N886" s="63">
        <f>SUMIFS(Out!$I$5:$I$605,Out!$U$5:$U$605,"Despesa",Out!$G$5:$G$605,DRE!$D886)</f>
        <v>0</v>
      </c>
      <c r="O886" s="63">
        <f>SUMIFS(Nov!$I$5:$I$605,Nov!$U$5:$U$605,"Despesa",Nov!$G$5:$G$605,DRE!$D886)</f>
        <v>0</v>
      </c>
      <c r="P886" s="63">
        <f>SUMIFS(Dez!$I$5:$I$605,Dez!$U$5:$U$605,"Despesa",Dez!$G$5:$G$605,DRE!$D886)</f>
        <v>0</v>
      </c>
      <c r="Q886" s="63">
        <f t="shared" si="39"/>
        <v>0</v>
      </c>
    </row>
    <row r="887" spans="2:17" ht="28.5" customHeight="1" thickTop="1" thickBot="1" x14ac:dyDescent="0.3">
      <c r="B887" s="85">
        <v>884</v>
      </c>
      <c r="C887" s="46" t="str">
        <f>'PC Despesas'!I62</f>
        <v>5.3.58</v>
      </c>
      <c r="D887" s="47" t="str">
        <f>VLOOKUP(C887,'PC Despesas'!$I$4:$J$103,2,FALSE)</f>
        <v>-</v>
      </c>
      <c r="E887" s="63">
        <f>SUMIFS(Jan!$I$5:$I$605,Jan!$U$5:$U$605,"Despesa",Jan!$G$5:$G$605,DRE!$D887)</f>
        <v>0</v>
      </c>
      <c r="F887" s="63">
        <f>SUMIFS(Fev!$I$5:$I$605,Fev!$U$5:$U$605,"Despesa",Fev!$G$5:$G$605,DRE!$D887)</f>
        <v>0</v>
      </c>
      <c r="G887" s="63">
        <f>SUMIFS(Mar!$I$5:$I$605,Mar!$U$5:$U$605,"Despesa",Mar!$G$5:$G$605,DRE!$D887)</f>
        <v>0</v>
      </c>
      <c r="H887" s="63">
        <f>SUMIFS(Abr!$I$5:$I$605,Abr!$U$5:$U$605,"Despesa",Abr!$G$5:$G$605,DRE!$D887)</f>
        <v>0</v>
      </c>
      <c r="I887" s="63">
        <f>SUMIFS(Mai!$I$5:$I$605,Mai!$U$5:$U$605,"Despesa",Mai!$G$5:$G$605,DRE!$D887)</f>
        <v>0</v>
      </c>
      <c r="J887" s="63">
        <f>SUMIFS(Jun!$I$5:$I$605,Jun!$U$5:$U$605,"Despesa",Jun!$G$5:$G$605,DRE!$D887)</f>
        <v>0</v>
      </c>
      <c r="K887" s="63">
        <f>SUMIFS(Jul!$I$5:$I$605,Jul!$U$5:$U$605,"Despesa",Jul!$G$5:$G$605,DRE!$D887)</f>
        <v>0</v>
      </c>
      <c r="L887" s="63">
        <f>SUMIFS(Ago!$I$5:$I$605,Ago!$U$5:$U$605,"Despesa",Ago!$G$5:$G$605,DRE!$D887)</f>
        <v>0</v>
      </c>
      <c r="M887" s="63">
        <f>SUMIFS(Set!$I$5:$I$605,Set!$U$5:$U$605,"Despesa",Set!$G$5:$G$605,DRE!$D887)</f>
        <v>0</v>
      </c>
      <c r="N887" s="63">
        <f>SUMIFS(Out!$I$5:$I$605,Out!$U$5:$U$605,"Despesa",Out!$G$5:$G$605,DRE!$D887)</f>
        <v>0</v>
      </c>
      <c r="O887" s="63">
        <f>SUMIFS(Nov!$I$5:$I$605,Nov!$U$5:$U$605,"Despesa",Nov!$G$5:$G$605,DRE!$D887)</f>
        <v>0</v>
      </c>
      <c r="P887" s="63">
        <f>SUMIFS(Dez!$I$5:$I$605,Dez!$U$5:$U$605,"Despesa",Dez!$G$5:$G$605,DRE!$D887)</f>
        <v>0</v>
      </c>
      <c r="Q887" s="63">
        <f t="shared" si="39"/>
        <v>0</v>
      </c>
    </row>
    <row r="888" spans="2:17" ht="28.5" customHeight="1" thickTop="1" thickBot="1" x14ac:dyDescent="0.3">
      <c r="B888" s="85">
        <v>885</v>
      </c>
      <c r="C888" s="46" t="str">
        <f>'PC Despesas'!I63</f>
        <v>5.3.59</v>
      </c>
      <c r="D888" s="47" t="str">
        <f>VLOOKUP(C888,'PC Despesas'!$I$4:$J$103,2,FALSE)</f>
        <v>-</v>
      </c>
      <c r="E888" s="63">
        <f>SUMIFS(Jan!$I$5:$I$605,Jan!$U$5:$U$605,"Despesa",Jan!$G$5:$G$605,DRE!$D888)</f>
        <v>0</v>
      </c>
      <c r="F888" s="63">
        <f>SUMIFS(Fev!$I$5:$I$605,Fev!$U$5:$U$605,"Despesa",Fev!$G$5:$G$605,DRE!$D888)</f>
        <v>0</v>
      </c>
      <c r="G888" s="63">
        <f>SUMIFS(Mar!$I$5:$I$605,Mar!$U$5:$U$605,"Despesa",Mar!$G$5:$G$605,DRE!$D888)</f>
        <v>0</v>
      </c>
      <c r="H888" s="63">
        <f>SUMIFS(Abr!$I$5:$I$605,Abr!$U$5:$U$605,"Despesa",Abr!$G$5:$G$605,DRE!$D888)</f>
        <v>0</v>
      </c>
      <c r="I888" s="63">
        <f>SUMIFS(Mai!$I$5:$I$605,Mai!$U$5:$U$605,"Despesa",Mai!$G$5:$G$605,DRE!$D888)</f>
        <v>0</v>
      </c>
      <c r="J888" s="63">
        <f>SUMIFS(Jun!$I$5:$I$605,Jun!$U$5:$U$605,"Despesa",Jun!$G$5:$G$605,DRE!$D888)</f>
        <v>0</v>
      </c>
      <c r="K888" s="63">
        <f>SUMIFS(Jul!$I$5:$I$605,Jul!$U$5:$U$605,"Despesa",Jul!$G$5:$G$605,DRE!$D888)</f>
        <v>0</v>
      </c>
      <c r="L888" s="63">
        <f>SUMIFS(Ago!$I$5:$I$605,Ago!$U$5:$U$605,"Despesa",Ago!$G$5:$G$605,DRE!$D888)</f>
        <v>0</v>
      </c>
      <c r="M888" s="63">
        <f>SUMIFS(Set!$I$5:$I$605,Set!$U$5:$U$605,"Despesa",Set!$G$5:$G$605,DRE!$D888)</f>
        <v>0</v>
      </c>
      <c r="N888" s="63">
        <f>SUMIFS(Out!$I$5:$I$605,Out!$U$5:$U$605,"Despesa",Out!$G$5:$G$605,DRE!$D888)</f>
        <v>0</v>
      </c>
      <c r="O888" s="63">
        <f>SUMIFS(Nov!$I$5:$I$605,Nov!$U$5:$U$605,"Despesa",Nov!$G$5:$G$605,DRE!$D888)</f>
        <v>0</v>
      </c>
      <c r="P888" s="63">
        <f>SUMIFS(Dez!$I$5:$I$605,Dez!$U$5:$U$605,"Despesa",Dez!$G$5:$G$605,DRE!$D888)</f>
        <v>0</v>
      </c>
      <c r="Q888" s="63">
        <f t="shared" si="39"/>
        <v>0</v>
      </c>
    </row>
    <row r="889" spans="2:17" ht="28.5" customHeight="1" thickTop="1" thickBot="1" x14ac:dyDescent="0.3">
      <c r="B889" s="85">
        <v>886</v>
      </c>
      <c r="C889" s="46" t="str">
        <f>'PC Despesas'!I64</f>
        <v>5.3.60</v>
      </c>
      <c r="D889" s="47" t="str">
        <f>VLOOKUP(C889,'PC Despesas'!$I$4:$J$103,2,FALSE)</f>
        <v>-</v>
      </c>
      <c r="E889" s="63">
        <f>SUMIFS(Jan!$I$5:$I$605,Jan!$U$5:$U$605,"Despesa",Jan!$G$5:$G$605,DRE!$D889)</f>
        <v>0</v>
      </c>
      <c r="F889" s="63">
        <f>SUMIFS(Fev!$I$5:$I$605,Fev!$U$5:$U$605,"Despesa",Fev!$G$5:$G$605,DRE!$D889)</f>
        <v>0</v>
      </c>
      <c r="G889" s="63">
        <f>SUMIFS(Mar!$I$5:$I$605,Mar!$U$5:$U$605,"Despesa",Mar!$G$5:$G$605,DRE!$D889)</f>
        <v>0</v>
      </c>
      <c r="H889" s="63">
        <f>SUMIFS(Abr!$I$5:$I$605,Abr!$U$5:$U$605,"Despesa",Abr!$G$5:$G$605,DRE!$D889)</f>
        <v>0</v>
      </c>
      <c r="I889" s="63">
        <f>SUMIFS(Mai!$I$5:$I$605,Mai!$U$5:$U$605,"Despesa",Mai!$G$5:$G$605,DRE!$D889)</f>
        <v>0</v>
      </c>
      <c r="J889" s="63">
        <f>SUMIFS(Jun!$I$5:$I$605,Jun!$U$5:$U$605,"Despesa",Jun!$G$5:$G$605,DRE!$D889)</f>
        <v>0</v>
      </c>
      <c r="K889" s="63">
        <f>SUMIFS(Jul!$I$5:$I$605,Jul!$U$5:$U$605,"Despesa",Jul!$G$5:$G$605,DRE!$D889)</f>
        <v>0</v>
      </c>
      <c r="L889" s="63">
        <f>SUMIFS(Ago!$I$5:$I$605,Ago!$U$5:$U$605,"Despesa",Ago!$G$5:$G$605,DRE!$D889)</f>
        <v>0</v>
      </c>
      <c r="M889" s="63">
        <f>SUMIFS(Set!$I$5:$I$605,Set!$U$5:$U$605,"Despesa",Set!$G$5:$G$605,DRE!$D889)</f>
        <v>0</v>
      </c>
      <c r="N889" s="63">
        <f>SUMIFS(Out!$I$5:$I$605,Out!$U$5:$U$605,"Despesa",Out!$G$5:$G$605,DRE!$D889)</f>
        <v>0</v>
      </c>
      <c r="O889" s="63">
        <f>SUMIFS(Nov!$I$5:$I$605,Nov!$U$5:$U$605,"Despesa",Nov!$G$5:$G$605,DRE!$D889)</f>
        <v>0</v>
      </c>
      <c r="P889" s="63">
        <f>SUMIFS(Dez!$I$5:$I$605,Dez!$U$5:$U$605,"Despesa",Dez!$G$5:$G$605,DRE!$D889)</f>
        <v>0</v>
      </c>
      <c r="Q889" s="63">
        <f t="shared" si="39"/>
        <v>0</v>
      </c>
    </row>
    <row r="890" spans="2:17" ht="28.5" customHeight="1" thickTop="1" thickBot="1" x14ac:dyDescent="0.3">
      <c r="B890" s="85">
        <v>887</v>
      </c>
      <c r="C890" s="46" t="str">
        <f>'PC Despesas'!I65</f>
        <v>5.3.61</v>
      </c>
      <c r="D890" s="47" t="str">
        <f>VLOOKUP(C890,'PC Despesas'!$I$4:$J$103,2,FALSE)</f>
        <v>-</v>
      </c>
      <c r="E890" s="63">
        <f>SUMIFS(Jan!$I$5:$I$605,Jan!$U$5:$U$605,"Despesa",Jan!$G$5:$G$605,DRE!$D890)</f>
        <v>0</v>
      </c>
      <c r="F890" s="63">
        <f>SUMIFS(Fev!$I$5:$I$605,Fev!$U$5:$U$605,"Despesa",Fev!$G$5:$G$605,DRE!$D890)</f>
        <v>0</v>
      </c>
      <c r="G890" s="63">
        <f>SUMIFS(Mar!$I$5:$I$605,Mar!$U$5:$U$605,"Despesa",Mar!$G$5:$G$605,DRE!$D890)</f>
        <v>0</v>
      </c>
      <c r="H890" s="63">
        <f>SUMIFS(Abr!$I$5:$I$605,Abr!$U$5:$U$605,"Despesa",Abr!$G$5:$G$605,DRE!$D890)</f>
        <v>0</v>
      </c>
      <c r="I890" s="63">
        <f>SUMIFS(Mai!$I$5:$I$605,Mai!$U$5:$U$605,"Despesa",Mai!$G$5:$G$605,DRE!$D890)</f>
        <v>0</v>
      </c>
      <c r="J890" s="63">
        <f>SUMIFS(Jun!$I$5:$I$605,Jun!$U$5:$U$605,"Despesa",Jun!$G$5:$G$605,DRE!$D890)</f>
        <v>0</v>
      </c>
      <c r="K890" s="63">
        <f>SUMIFS(Jul!$I$5:$I$605,Jul!$U$5:$U$605,"Despesa",Jul!$G$5:$G$605,DRE!$D890)</f>
        <v>0</v>
      </c>
      <c r="L890" s="63">
        <f>SUMIFS(Ago!$I$5:$I$605,Ago!$U$5:$U$605,"Despesa",Ago!$G$5:$G$605,DRE!$D890)</f>
        <v>0</v>
      </c>
      <c r="M890" s="63">
        <f>SUMIFS(Set!$I$5:$I$605,Set!$U$5:$U$605,"Despesa",Set!$G$5:$G$605,DRE!$D890)</f>
        <v>0</v>
      </c>
      <c r="N890" s="63">
        <f>SUMIFS(Out!$I$5:$I$605,Out!$U$5:$U$605,"Despesa",Out!$G$5:$G$605,DRE!$D890)</f>
        <v>0</v>
      </c>
      <c r="O890" s="63">
        <f>SUMIFS(Nov!$I$5:$I$605,Nov!$U$5:$U$605,"Despesa",Nov!$G$5:$G$605,DRE!$D890)</f>
        <v>0</v>
      </c>
      <c r="P890" s="63">
        <f>SUMIFS(Dez!$I$5:$I$605,Dez!$U$5:$U$605,"Despesa",Dez!$G$5:$G$605,DRE!$D890)</f>
        <v>0</v>
      </c>
      <c r="Q890" s="63">
        <f t="shared" si="39"/>
        <v>0</v>
      </c>
    </row>
    <row r="891" spans="2:17" ht="28.5" customHeight="1" thickTop="1" thickBot="1" x14ac:dyDescent="0.3">
      <c r="B891" s="85">
        <v>888</v>
      </c>
      <c r="C891" s="46" t="str">
        <f>'PC Despesas'!I66</f>
        <v>5.3.62</v>
      </c>
      <c r="D891" s="47" t="str">
        <f>VLOOKUP(C891,'PC Despesas'!$I$4:$J$103,2,FALSE)</f>
        <v>-</v>
      </c>
      <c r="E891" s="63">
        <f>SUMIFS(Jan!$I$5:$I$605,Jan!$U$5:$U$605,"Despesa",Jan!$G$5:$G$605,DRE!$D891)</f>
        <v>0</v>
      </c>
      <c r="F891" s="63">
        <f>SUMIFS(Fev!$I$5:$I$605,Fev!$U$5:$U$605,"Despesa",Fev!$G$5:$G$605,DRE!$D891)</f>
        <v>0</v>
      </c>
      <c r="G891" s="63">
        <f>SUMIFS(Mar!$I$5:$I$605,Mar!$U$5:$U$605,"Despesa",Mar!$G$5:$G$605,DRE!$D891)</f>
        <v>0</v>
      </c>
      <c r="H891" s="63">
        <f>SUMIFS(Abr!$I$5:$I$605,Abr!$U$5:$U$605,"Despesa",Abr!$G$5:$G$605,DRE!$D891)</f>
        <v>0</v>
      </c>
      <c r="I891" s="63">
        <f>SUMIFS(Mai!$I$5:$I$605,Mai!$U$5:$U$605,"Despesa",Mai!$G$5:$G$605,DRE!$D891)</f>
        <v>0</v>
      </c>
      <c r="J891" s="63">
        <f>SUMIFS(Jun!$I$5:$I$605,Jun!$U$5:$U$605,"Despesa",Jun!$G$5:$G$605,DRE!$D891)</f>
        <v>0</v>
      </c>
      <c r="K891" s="63">
        <f>SUMIFS(Jul!$I$5:$I$605,Jul!$U$5:$U$605,"Despesa",Jul!$G$5:$G$605,DRE!$D891)</f>
        <v>0</v>
      </c>
      <c r="L891" s="63">
        <f>SUMIFS(Ago!$I$5:$I$605,Ago!$U$5:$U$605,"Despesa",Ago!$G$5:$G$605,DRE!$D891)</f>
        <v>0</v>
      </c>
      <c r="M891" s="63">
        <f>SUMIFS(Set!$I$5:$I$605,Set!$U$5:$U$605,"Despesa",Set!$G$5:$G$605,DRE!$D891)</f>
        <v>0</v>
      </c>
      <c r="N891" s="63">
        <f>SUMIFS(Out!$I$5:$I$605,Out!$U$5:$U$605,"Despesa",Out!$G$5:$G$605,DRE!$D891)</f>
        <v>0</v>
      </c>
      <c r="O891" s="63">
        <f>SUMIFS(Nov!$I$5:$I$605,Nov!$U$5:$U$605,"Despesa",Nov!$G$5:$G$605,DRE!$D891)</f>
        <v>0</v>
      </c>
      <c r="P891" s="63">
        <f>SUMIFS(Dez!$I$5:$I$605,Dez!$U$5:$U$605,"Despesa",Dez!$G$5:$G$605,DRE!$D891)</f>
        <v>0</v>
      </c>
      <c r="Q891" s="63">
        <f t="shared" si="39"/>
        <v>0</v>
      </c>
    </row>
    <row r="892" spans="2:17" ht="28.5" customHeight="1" thickTop="1" thickBot="1" x14ac:dyDescent="0.3">
      <c r="B892" s="85">
        <v>889</v>
      </c>
      <c r="C892" s="46" t="str">
        <f>'PC Despesas'!I67</f>
        <v>5.3.63</v>
      </c>
      <c r="D892" s="47" t="str">
        <f>VLOOKUP(C892,'PC Despesas'!$I$4:$J$103,2,FALSE)</f>
        <v>-</v>
      </c>
      <c r="E892" s="63">
        <f>SUMIFS(Jan!$I$5:$I$605,Jan!$U$5:$U$605,"Despesa",Jan!$G$5:$G$605,DRE!$D892)</f>
        <v>0</v>
      </c>
      <c r="F892" s="63">
        <f>SUMIFS(Fev!$I$5:$I$605,Fev!$U$5:$U$605,"Despesa",Fev!$G$5:$G$605,DRE!$D892)</f>
        <v>0</v>
      </c>
      <c r="G892" s="63">
        <f>SUMIFS(Mar!$I$5:$I$605,Mar!$U$5:$U$605,"Despesa",Mar!$G$5:$G$605,DRE!$D892)</f>
        <v>0</v>
      </c>
      <c r="H892" s="63">
        <f>SUMIFS(Abr!$I$5:$I$605,Abr!$U$5:$U$605,"Despesa",Abr!$G$5:$G$605,DRE!$D892)</f>
        <v>0</v>
      </c>
      <c r="I892" s="63">
        <f>SUMIFS(Mai!$I$5:$I$605,Mai!$U$5:$U$605,"Despesa",Mai!$G$5:$G$605,DRE!$D892)</f>
        <v>0</v>
      </c>
      <c r="J892" s="63">
        <f>SUMIFS(Jun!$I$5:$I$605,Jun!$U$5:$U$605,"Despesa",Jun!$G$5:$G$605,DRE!$D892)</f>
        <v>0</v>
      </c>
      <c r="K892" s="63">
        <f>SUMIFS(Jul!$I$5:$I$605,Jul!$U$5:$U$605,"Despesa",Jul!$G$5:$G$605,DRE!$D892)</f>
        <v>0</v>
      </c>
      <c r="L892" s="63">
        <f>SUMIFS(Ago!$I$5:$I$605,Ago!$U$5:$U$605,"Despesa",Ago!$G$5:$G$605,DRE!$D892)</f>
        <v>0</v>
      </c>
      <c r="M892" s="63">
        <f>SUMIFS(Set!$I$5:$I$605,Set!$U$5:$U$605,"Despesa",Set!$G$5:$G$605,DRE!$D892)</f>
        <v>0</v>
      </c>
      <c r="N892" s="63">
        <f>SUMIFS(Out!$I$5:$I$605,Out!$U$5:$U$605,"Despesa",Out!$G$5:$G$605,DRE!$D892)</f>
        <v>0</v>
      </c>
      <c r="O892" s="63">
        <f>SUMIFS(Nov!$I$5:$I$605,Nov!$U$5:$U$605,"Despesa",Nov!$G$5:$G$605,DRE!$D892)</f>
        <v>0</v>
      </c>
      <c r="P892" s="63">
        <f>SUMIFS(Dez!$I$5:$I$605,Dez!$U$5:$U$605,"Despesa",Dez!$G$5:$G$605,DRE!$D892)</f>
        <v>0</v>
      </c>
      <c r="Q892" s="63">
        <f t="shared" si="39"/>
        <v>0</v>
      </c>
    </row>
    <row r="893" spans="2:17" ht="28.5" customHeight="1" thickTop="1" thickBot="1" x14ac:dyDescent="0.3">
      <c r="B893" s="85">
        <v>890</v>
      </c>
      <c r="C893" s="46" t="str">
        <f>'PC Despesas'!I68</f>
        <v>5.3.64</v>
      </c>
      <c r="D893" s="47" t="str">
        <f>VLOOKUP(C893,'PC Despesas'!$I$4:$J$103,2,FALSE)</f>
        <v>-</v>
      </c>
      <c r="E893" s="63">
        <f>SUMIFS(Jan!$I$5:$I$605,Jan!$U$5:$U$605,"Despesa",Jan!$G$5:$G$605,DRE!$D893)</f>
        <v>0</v>
      </c>
      <c r="F893" s="63">
        <f>SUMIFS(Fev!$I$5:$I$605,Fev!$U$5:$U$605,"Despesa",Fev!$G$5:$G$605,DRE!$D893)</f>
        <v>0</v>
      </c>
      <c r="G893" s="63">
        <f>SUMIFS(Mar!$I$5:$I$605,Mar!$U$5:$U$605,"Despesa",Mar!$G$5:$G$605,DRE!$D893)</f>
        <v>0</v>
      </c>
      <c r="H893" s="63">
        <f>SUMIFS(Abr!$I$5:$I$605,Abr!$U$5:$U$605,"Despesa",Abr!$G$5:$G$605,DRE!$D893)</f>
        <v>0</v>
      </c>
      <c r="I893" s="63">
        <f>SUMIFS(Mai!$I$5:$I$605,Mai!$U$5:$U$605,"Despesa",Mai!$G$5:$G$605,DRE!$D893)</f>
        <v>0</v>
      </c>
      <c r="J893" s="63">
        <f>SUMIFS(Jun!$I$5:$I$605,Jun!$U$5:$U$605,"Despesa",Jun!$G$5:$G$605,DRE!$D893)</f>
        <v>0</v>
      </c>
      <c r="K893" s="63">
        <f>SUMIFS(Jul!$I$5:$I$605,Jul!$U$5:$U$605,"Despesa",Jul!$G$5:$G$605,DRE!$D893)</f>
        <v>0</v>
      </c>
      <c r="L893" s="63">
        <f>SUMIFS(Ago!$I$5:$I$605,Ago!$U$5:$U$605,"Despesa",Ago!$G$5:$G$605,DRE!$D893)</f>
        <v>0</v>
      </c>
      <c r="M893" s="63">
        <f>SUMIFS(Set!$I$5:$I$605,Set!$U$5:$U$605,"Despesa",Set!$G$5:$G$605,DRE!$D893)</f>
        <v>0</v>
      </c>
      <c r="N893" s="63">
        <f>SUMIFS(Out!$I$5:$I$605,Out!$U$5:$U$605,"Despesa",Out!$G$5:$G$605,DRE!$D893)</f>
        <v>0</v>
      </c>
      <c r="O893" s="63">
        <f>SUMIFS(Nov!$I$5:$I$605,Nov!$U$5:$U$605,"Despesa",Nov!$G$5:$G$605,DRE!$D893)</f>
        <v>0</v>
      </c>
      <c r="P893" s="63">
        <f>SUMIFS(Dez!$I$5:$I$605,Dez!$U$5:$U$605,"Despesa",Dez!$G$5:$G$605,DRE!$D893)</f>
        <v>0</v>
      </c>
      <c r="Q893" s="63">
        <f t="shared" si="39"/>
        <v>0</v>
      </c>
    </row>
    <row r="894" spans="2:17" ht="28.5" customHeight="1" thickTop="1" thickBot="1" x14ac:dyDescent="0.3">
      <c r="B894" s="85">
        <v>891</v>
      </c>
      <c r="C894" s="46" t="str">
        <f>'PC Despesas'!I69</f>
        <v>5.3.65</v>
      </c>
      <c r="D894" s="47" t="str">
        <f>VLOOKUP(C894,'PC Despesas'!$I$4:$J$103,2,FALSE)</f>
        <v>-</v>
      </c>
      <c r="E894" s="63">
        <f>SUMIFS(Jan!$I$5:$I$605,Jan!$U$5:$U$605,"Despesa",Jan!$G$5:$G$605,DRE!$D894)</f>
        <v>0</v>
      </c>
      <c r="F894" s="63">
        <f>SUMIFS(Fev!$I$5:$I$605,Fev!$U$5:$U$605,"Despesa",Fev!$G$5:$G$605,DRE!$D894)</f>
        <v>0</v>
      </c>
      <c r="G894" s="63">
        <f>SUMIFS(Mar!$I$5:$I$605,Mar!$U$5:$U$605,"Despesa",Mar!$G$5:$G$605,DRE!$D894)</f>
        <v>0</v>
      </c>
      <c r="H894" s="63">
        <f>SUMIFS(Abr!$I$5:$I$605,Abr!$U$5:$U$605,"Despesa",Abr!$G$5:$G$605,DRE!$D894)</f>
        <v>0</v>
      </c>
      <c r="I894" s="63">
        <f>SUMIFS(Mai!$I$5:$I$605,Mai!$U$5:$U$605,"Despesa",Mai!$G$5:$G$605,DRE!$D894)</f>
        <v>0</v>
      </c>
      <c r="J894" s="63">
        <f>SUMIFS(Jun!$I$5:$I$605,Jun!$U$5:$U$605,"Despesa",Jun!$G$5:$G$605,DRE!$D894)</f>
        <v>0</v>
      </c>
      <c r="K894" s="63">
        <f>SUMIFS(Jul!$I$5:$I$605,Jul!$U$5:$U$605,"Despesa",Jul!$G$5:$G$605,DRE!$D894)</f>
        <v>0</v>
      </c>
      <c r="L894" s="63">
        <f>SUMIFS(Ago!$I$5:$I$605,Ago!$U$5:$U$605,"Despesa",Ago!$G$5:$G$605,DRE!$D894)</f>
        <v>0</v>
      </c>
      <c r="M894" s="63">
        <f>SUMIFS(Set!$I$5:$I$605,Set!$U$5:$U$605,"Despesa",Set!$G$5:$G$605,DRE!$D894)</f>
        <v>0</v>
      </c>
      <c r="N894" s="63">
        <f>SUMIFS(Out!$I$5:$I$605,Out!$U$5:$U$605,"Despesa",Out!$G$5:$G$605,DRE!$D894)</f>
        <v>0</v>
      </c>
      <c r="O894" s="63">
        <f>SUMIFS(Nov!$I$5:$I$605,Nov!$U$5:$U$605,"Despesa",Nov!$G$5:$G$605,DRE!$D894)</f>
        <v>0</v>
      </c>
      <c r="P894" s="63">
        <f>SUMIFS(Dez!$I$5:$I$605,Dez!$U$5:$U$605,"Despesa",Dez!$G$5:$G$605,DRE!$D894)</f>
        <v>0</v>
      </c>
      <c r="Q894" s="63">
        <f t="shared" si="39"/>
        <v>0</v>
      </c>
    </row>
    <row r="895" spans="2:17" ht="28.5" customHeight="1" thickTop="1" thickBot="1" x14ac:dyDescent="0.3">
      <c r="B895" s="85">
        <v>892</v>
      </c>
      <c r="C895" s="46" t="str">
        <f>'PC Despesas'!I70</f>
        <v>5.3.66</v>
      </c>
      <c r="D895" s="47" t="str">
        <f>VLOOKUP(C895,'PC Despesas'!$I$4:$J$103,2,FALSE)</f>
        <v>-</v>
      </c>
      <c r="E895" s="63">
        <f>SUMIFS(Jan!$I$5:$I$605,Jan!$U$5:$U$605,"Despesa",Jan!$G$5:$G$605,DRE!$D895)</f>
        <v>0</v>
      </c>
      <c r="F895" s="63">
        <f>SUMIFS(Fev!$I$5:$I$605,Fev!$U$5:$U$605,"Despesa",Fev!$G$5:$G$605,DRE!$D895)</f>
        <v>0</v>
      </c>
      <c r="G895" s="63">
        <f>SUMIFS(Mar!$I$5:$I$605,Mar!$U$5:$U$605,"Despesa",Mar!$G$5:$G$605,DRE!$D895)</f>
        <v>0</v>
      </c>
      <c r="H895" s="63">
        <f>SUMIFS(Abr!$I$5:$I$605,Abr!$U$5:$U$605,"Despesa",Abr!$G$5:$G$605,DRE!$D895)</f>
        <v>0</v>
      </c>
      <c r="I895" s="63">
        <f>SUMIFS(Mai!$I$5:$I$605,Mai!$U$5:$U$605,"Despesa",Mai!$G$5:$G$605,DRE!$D895)</f>
        <v>0</v>
      </c>
      <c r="J895" s="63">
        <f>SUMIFS(Jun!$I$5:$I$605,Jun!$U$5:$U$605,"Despesa",Jun!$G$5:$G$605,DRE!$D895)</f>
        <v>0</v>
      </c>
      <c r="K895" s="63">
        <f>SUMIFS(Jul!$I$5:$I$605,Jul!$U$5:$U$605,"Despesa",Jul!$G$5:$G$605,DRE!$D895)</f>
        <v>0</v>
      </c>
      <c r="L895" s="63">
        <f>SUMIFS(Ago!$I$5:$I$605,Ago!$U$5:$U$605,"Despesa",Ago!$G$5:$G$605,DRE!$D895)</f>
        <v>0</v>
      </c>
      <c r="M895" s="63">
        <f>SUMIFS(Set!$I$5:$I$605,Set!$U$5:$U$605,"Despesa",Set!$G$5:$G$605,DRE!$D895)</f>
        <v>0</v>
      </c>
      <c r="N895" s="63">
        <f>SUMIFS(Out!$I$5:$I$605,Out!$U$5:$U$605,"Despesa",Out!$G$5:$G$605,DRE!$D895)</f>
        <v>0</v>
      </c>
      <c r="O895" s="63">
        <f>SUMIFS(Nov!$I$5:$I$605,Nov!$U$5:$U$605,"Despesa",Nov!$G$5:$G$605,DRE!$D895)</f>
        <v>0</v>
      </c>
      <c r="P895" s="63">
        <f>SUMIFS(Dez!$I$5:$I$605,Dez!$U$5:$U$605,"Despesa",Dez!$G$5:$G$605,DRE!$D895)</f>
        <v>0</v>
      </c>
      <c r="Q895" s="63">
        <f t="shared" ref="Q895:Q928" si="40">SUM(E895:P895)</f>
        <v>0</v>
      </c>
    </row>
    <row r="896" spans="2:17" ht="28.5" customHeight="1" thickTop="1" thickBot="1" x14ac:dyDescent="0.3">
      <c r="B896" s="85">
        <v>893</v>
      </c>
      <c r="C896" s="46" t="str">
        <f>'PC Despesas'!I71</f>
        <v>5.3.67</v>
      </c>
      <c r="D896" s="47" t="str">
        <f>VLOOKUP(C896,'PC Despesas'!$I$4:$J$103,2,FALSE)</f>
        <v>-</v>
      </c>
      <c r="E896" s="63">
        <f>SUMIFS(Jan!$I$5:$I$605,Jan!$U$5:$U$605,"Despesa",Jan!$G$5:$G$605,DRE!$D896)</f>
        <v>0</v>
      </c>
      <c r="F896" s="63">
        <f>SUMIFS(Fev!$I$5:$I$605,Fev!$U$5:$U$605,"Despesa",Fev!$G$5:$G$605,DRE!$D896)</f>
        <v>0</v>
      </c>
      <c r="G896" s="63">
        <f>SUMIFS(Mar!$I$5:$I$605,Mar!$U$5:$U$605,"Despesa",Mar!$G$5:$G$605,DRE!$D896)</f>
        <v>0</v>
      </c>
      <c r="H896" s="63">
        <f>SUMIFS(Abr!$I$5:$I$605,Abr!$U$5:$U$605,"Despesa",Abr!$G$5:$G$605,DRE!$D896)</f>
        <v>0</v>
      </c>
      <c r="I896" s="63">
        <f>SUMIFS(Mai!$I$5:$I$605,Mai!$U$5:$U$605,"Despesa",Mai!$G$5:$G$605,DRE!$D896)</f>
        <v>0</v>
      </c>
      <c r="J896" s="63">
        <f>SUMIFS(Jun!$I$5:$I$605,Jun!$U$5:$U$605,"Despesa",Jun!$G$5:$G$605,DRE!$D896)</f>
        <v>0</v>
      </c>
      <c r="K896" s="63">
        <f>SUMIFS(Jul!$I$5:$I$605,Jul!$U$5:$U$605,"Despesa",Jul!$G$5:$G$605,DRE!$D896)</f>
        <v>0</v>
      </c>
      <c r="L896" s="63">
        <f>SUMIFS(Ago!$I$5:$I$605,Ago!$U$5:$U$605,"Despesa",Ago!$G$5:$G$605,DRE!$D896)</f>
        <v>0</v>
      </c>
      <c r="M896" s="63">
        <f>SUMIFS(Set!$I$5:$I$605,Set!$U$5:$U$605,"Despesa",Set!$G$5:$G$605,DRE!$D896)</f>
        <v>0</v>
      </c>
      <c r="N896" s="63">
        <f>SUMIFS(Out!$I$5:$I$605,Out!$U$5:$U$605,"Despesa",Out!$G$5:$G$605,DRE!$D896)</f>
        <v>0</v>
      </c>
      <c r="O896" s="63">
        <f>SUMIFS(Nov!$I$5:$I$605,Nov!$U$5:$U$605,"Despesa",Nov!$G$5:$G$605,DRE!$D896)</f>
        <v>0</v>
      </c>
      <c r="P896" s="63">
        <f>SUMIFS(Dez!$I$5:$I$605,Dez!$U$5:$U$605,"Despesa",Dez!$G$5:$G$605,DRE!$D896)</f>
        <v>0</v>
      </c>
      <c r="Q896" s="63">
        <f t="shared" si="40"/>
        <v>0</v>
      </c>
    </row>
    <row r="897" spans="2:17" ht="28.5" customHeight="1" thickTop="1" thickBot="1" x14ac:dyDescent="0.3">
      <c r="B897" s="85">
        <v>894</v>
      </c>
      <c r="C897" s="46" t="str">
        <f>'PC Despesas'!I72</f>
        <v>5.3.68</v>
      </c>
      <c r="D897" s="47" t="str">
        <f>VLOOKUP(C897,'PC Despesas'!$I$4:$J$103,2,FALSE)</f>
        <v>-</v>
      </c>
      <c r="E897" s="63">
        <f>SUMIFS(Jan!$I$5:$I$605,Jan!$U$5:$U$605,"Despesa",Jan!$G$5:$G$605,DRE!$D897)</f>
        <v>0</v>
      </c>
      <c r="F897" s="63">
        <f>SUMIFS(Fev!$I$5:$I$605,Fev!$U$5:$U$605,"Despesa",Fev!$G$5:$G$605,DRE!$D897)</f>
        <v>0</v>
      </c>
      <c r="G897" s="63">
        <f>SUMIFS(Mar!$I$5:$I$605,Mar!$U$5:$U$605,"Despesa",Mar!$G$5:$G$605,DRE!$D897)</f>
        <v>0</v>
      </c>
      <c r="H897" s="63">
        <f>SUMIFS(Abr!$I$5:$I$605,Abr!$U$5:$U$605,"Despesa",Abr!$G$5:$G$605,DRE!$D897)</f>
        <v>0</v>
      </c>
      <c r="I897" s="63">
        <f>SUMIFS(Mai!$I$5:$I$605,Mai!$U$5:$U$605,"Despesa",Mai!$G$5:$G$605,DRE!$D897)</f>
        <v>0</v>
      </c>
      <c r="J897" s="63">
        <f>SUMIFS(Jun!$I$5:$I$605,Jun!$U$5:$U$605,"Despesa",Jun!$G$5:$G$605,DRE!$D897)</f>
        <v>0</v>
      </c>
      <c r="K897" s="63">
        <f>SUMIFS(Jul!$I$5:$I$605,Jul!$U$5:$U$605,"Despesa",Jul!$G$5:$G$605,DRE!$D897)</f>
        <v>0</v>
      </c>
      <c r="L897" s="63">
        <f>SUMIFS(Ago!$I$5:$I$605,Ago!$U$5:$U$605,"Despesa",Ago!$G$5:$G$605,DRE!$D897)</f>
        <v>0</v>
      </c>
      <c r="M897" s="63">
        <f>SUMIFS(Set!$I$5:$I$605,Set!$U$5:$U$605,"Despesa",Set!$G$5:$G$605,DRE!$D897)</f>
        <v>0</v>
      </c>
      <c r="N897" s="63">
        <f>SUMIFS(Out!$I$5:$I$605,Out!$U$5:$U$605,"Despesa",Out!$G$5:$G$605,DRE!$D897)</f>
        <v>0</v>
      </c>
      <c r="O897" s="63">
        <f>SUMIFS(Nov!$I$5:$I$605,Nov!$U$5:$U$605,"Despesa",Nov!$G$5:$G$605,DRE!$D897)</f>
        <v>0</v>
      </c>
      <c r="P897" s="63">
        <f>SUMIFS(Dez!$I$5:$I$605,Dez!$U$5:$U$605,"Despesa",Dez!$G$5:$G$605,DRE!$D897)</f>
        <v>0</v>
      </c>
      <c r="Q897" s="63">
        <f t="shared" si="40"/>
        <v>0</v>
      </c>
    </row>
    <row r="898" spans="2:17" ht="28.5" customHeight="1" thickTop="1" thickBot="1" x14ac:dyDescent="0.3">
      <c r="B898" s="85">
        <v>895</v>
      </c>
      <c r="C898" s="46" t="str">
        <f>'PC Despesas'!I73</f>
        <v>5.3.69</v>
      </c>
      <c r="D898" s="47" t="str">
        <f>VLOOKUP(C898,'PC Despesas'!$I$4:$J$103,2,FALSE)</f>
        <v>-</v>
      </c>
      <c r="E898" s="63">
        <f>SUMIFS(Jan!$I$5:$I$605,Jan!$U$5:$U$605,"Despesa",Jan!$G$5:$G$605,DRE!$D898)</f>
        <v>0</v>
      </c>
      <c r="F898" s="63">
        <f>SUMIFS(Fev!$I$5:$I$605,Fev!$U$5:$U$605,"Despesa",Fev!$G$5:$G$605,DRE!$D898)</f>
        <v>0</v>
      </c>
      <c r="G898" s="63">
        <f>SUMIFS(Mar!$I$5:$I$605,Mar!$U$5:$U$605,"Despesa",Mar!$G$5:$G$605,DRE!$D898)</f>
        <v>0</v>
      </c>
      <c r="H898" s="63">
        <f>SUMIFS(Abr!$I$5:$I$605,Abr!$U$5:$U$605,"Despesa",Abr!$G$5:$G$605,DRE!$D898)</f>
        <v>0</v>
      </c>
      <c r="I898" s="63">
        <f>SUMIFS(Mai!$I$5:$I$605,Mai!$U$5:$U$605,"Despesa",Mai!$G$5:$G$605,DRE!$D898)</f>
        <v>0</v>
      </c>
      <c r="J898" s="63">
        <f>SUMIFS(Jun!$I$5:$I$605,Jun!$U$5:$U$605,"Despesa",Jun!$G$5:$G$605,DRE!$D898)</f>
        <v>0</v>
      </c>
      <c r="K898" s="63">
        <f>SUMIFS(Jul!$I$5:$I$605,Jul!$U$5:$U$605,"Despesa",Jul!$G$5:$G$605,DRE!$D898)</f>
        <v>0</v>
      </c>
      <c r="L898" s="63">
        <f>SUMIFS(Ago!$I$5:$I$605,Ago!$U$5:$U$605,"Despesa",Ago!$G$5:$G$605,DRE!$D898)</f>
        <v>0</v>
      </c>
      <c r="M898" s="63">
        <f>SUMIFS(Set!$I$5:$I$605,Set!$U$5:$U$605,"Despesa",Set!$G$5:$G$605,DRE!$D898)</f>
        <v>0</v>
      </c>
      <c r="N898" s="63">
        <f>SUMIFS(Out!$I$5:$I$605,Out!$U$5:$U$605,"Despesa",Out!$G$5:$G$605,DRE!$D898)</f>
        <v>0</v>
      </c>
      <c r="O898" s="63">
        <f>SUMIFS(Nov!$I$5:$I$605,Nov!$U$5:$U$605,"Despesa",Nov!$G$5:$G$605,DRE!$D898)</f>
        <v>0</v>
      </c>
      <c r="P898" s="63">
        <f>SUMIFS(Dez!$I$5:$I$605,Dez!$U$5:$U$605,"Despesa",Dez!$G$5:$G$605,DRE!$D898)</f>
        <v>0</v>
      </c>
      <c r="Q898" s="63">
        <f t="shared" si="40"/>
        <v>0</v>
      </c>
    </row>
    <row r="899" spans="2:17" ht="28.5" customHeight="1" thickTop="1" thickBot="1" x14ac:dyDescent="0.3">
      <c r="B899" s="85">
        <v>896</v>
      </c>
      <c r="C899" s="46" t="str">
        <f>'PC Despesas'!I74</f>
        <v>5.3.70</v>
      </c>
      <c r="D899" s="47" t="str">
        <f>VLOOKUP(C899,'PC Despesas'!$I$4:$J$103,2,FALSE)</f>
        <v>-</v>
      </c>
      <c r="E899" s="63">
        <f>SUMIFS(Jan!$I$5:$I$605,Jan!$U$5:$U$605,"Despesa",Jan!$G$5:$G$605,DRE!$D899)</f>
        <v>0</v>
      </c>
      <c r="F899" s="63">
        <f>SUMIFS(Fev!$I$5:$I$605,Fev!$U$5:$U$605,"Despesa",Fev!$G$5:$G$605,DRE!$D899)</f>
        <v>0</v>
      </c>
      <c r="G899" s="63">
        <f>SUMIFS(Mar!$I$5:$I$605,Mar!$U$5:$U$605,"Despesa",Mar!$G$5:$G$605,DRE!$D899)</f>
        <v>0</v>
      </c>
      <c r="H899" s="63">
        <f>SUMIFS(Abr!$I$5:$I$605,Abr!$U$5:$U$605,"Despesa",Abr!$G$5:$G$605,DRE!$D899)</f>
        <v>0</v>
      </c>
      <c r="I899" s="63">
        <f>SUMIFS(Mai!$I$5:$I$605,Mai!$U$5:$U$605,"Despesa",Mai!$G$5:$G$605,DRE!$D899)</f>
        <v>0</v>
      </c>
      <c r="J899" s="63">
        <f>SUMIFS(Jun!$I$5:$I$605,Jun!$U$5:$U$605,"Despesa",Jun!$G$5:$G$605,DRE!$D899)</f>
        <v>0</v>
      </c>
      <c r="K899" s="63">
        <f>SUMIFS(Jul!$I$5:$I$605,Jul!$U$5:$U$605,"Despesa",Jul!$G$5:$G$605,DRE!$D899)</f>
        <v>0</v>
      </c>
      <c r="L899" s="63">
        <f>SUMIFS(Ago!$I$5:$I$605,Ago!$U$5:$U$605,"Despesa",Ago!$G$5:$G$605,DRE!$D899)</f>
        <v>0</v>
      </c>
      <c r="M899" s="63">
        <f>SUMIFS(Set!$I$5:$I$605,Set!$U$5:$U$605,"Despesa",Set!$G$5:$G$605,DRE!$D899)</f>
        <v>0</v>
      </c>
      <c r="N899" s="63">
        <f>SUMIFS(Out!$I$5:$I$605,Out!$U$5:$U$605,"Despesa",Out!$G$5:$G$605,DRE!$D899)</f>
        <v>0</v>
      </c>
      <c r="O899" s="63">
        <f>SUMIFS(Nov!$I$5:$I$605,Nov!$U$5:$U$605,"Despesa",Nov!$G$5:$G$605,DRE!$D899)</f>
        <v>0</v>
      </c>
      <c r="P899" s="63">
        <f>SUMIFS(Dez!$I$5:$I$605,Dez!$U$5:$U$605,"Despesa",Dez!$G$5:$G$605,DRE!$D899)</f>
        <v>0</v>
      </c>
      <c r="Q899" s="63">
        <f t="shared" si="40"/>
        <v>0</v>
      </c>
    </row>
    <row r="900" spans="2:17" ht="28.5" customHeight="1" thickTop="1" thickBot="1" x14ac:dyDescent="0.3">
      <c r="B900" s="85">
        <v>897</v>
      </c>
      <c r="C900" s="46" t="str">
        <f>'PC Despesas'!I75</f>
        <v>5.3.71</v>
      </c>
      <c r="D900" s="47" t="str">
        <f>VLOOKUP(C900,'PC Despesas'!$I$4:$J$103,2,FALSE)</f>
        <v>-</v>
      </c>
      <c r="E900" s="63">
        <f>SUMIFS(Jan!$I$5:$I$605,Jan!$U$5:$U$605,"Despesa",Jan!$G$5:$G$605,DRE!$D900)</f>
        <v>0</v>
      </c>
      <c r="F900" s="63">
        <f>SUMIFS(Fev!$I$5:$I$605,Fev!$U$5:$U$605,"Despesa",Fev!$G$5:$G$605,DRE!$D900)</f>
        <v>0</v>
      </c>
      <c r="G900" s="63">
        <f>SUMIFS(Mar!$I$5:$I$605,Mar!$U$5:$U$605,"Despesa",Mar!$G$5:$G$605,DRE!$D900)</f>
        <v>0</v>
      </c>
      <c r="H900" s="63">
        <f>SUMIFS(Abr!$I$5:$I$605,Abr!$U$5:$U$605,"Despesa",Abr!$G$5:$G$605,DRE!$D900)</f>
        <v>0</v>
      </c>
      <c r="I900" s="63">
        <f>SUMIFS(Mai!$I$5:$I$605,Mai!$U$5:$U$605,"Despesa",Mai!$G$5:$G$605,DRE!$D900)</f>
        <v>0</v>
      </c>
      <c r="J900" s="63">
        <f>SUMIFS(Jun!$I$5:$I$605,Jun!$U$5:$U$605,"Despesa",Jun!$G$5:$G$605,DRE!$D900)</f>
        <v>0</v>
      </c>
      <c r="K900" s="63">
        <f>SUMIFS(Jul!$I$5:$I$605,Jul!$U$5:$U$605,"Despesa",Jul!$G$5:$G$605,DRE!$D900)</f>
        <v>0</v>
      </c>
      <c r="L900" s="63">
        <f>SUMIFS(Ago!$I$5:$I$605,Ago!$U$5:$U$605,"Despesa",Ago!$G$5:$G$605,DRE!$D900)</f>
        <v>0</v>
      </c>
      <c r="M900" s="63">
        <f>SUMIFS(Set!$I$5:$I$605,Set!$U$5:$U$605,"Despesa",Set!$G$5:$G$605,DRE!$D900)</f>
        <v>0</v>
      </c>
      <c r="N900" s="63">
        <f>SUMIFS(Out!$I$5:$I$605,Out!$U$5:$U$605,"Despesa",Out!$G$5:$G$605,DRE!$D900)</f>
        <v>0</v>
      </c>
      <c r="O900" s="63">
        <f>SUMIFS(Nov!$I$5:$I$605,Nov!$U$5:$U$605,"Despesa",Nov!$G$5:$G$605,DRE!$D900)</f>
        <v>0</v>
      </c>
      <c r="P900" s="63">
        <f>SUMIFS(Dez!$I$5:$I$605,Dez!$U$5:$U$605,"Despesa",Dez!$G$5:$G$605,DRE!$D900)</f>
        <v>0</v>
      </c>
      <c r="Q900" s="63">
        <f t="shared" si="40"/>
        <v>0</v>
      </c>
    </row>
    <row r="901" spans="2:17" ht="28.5" customHeight="1" thickTop="1" thickBot="1" x14ac:dyDescent="0.3">
      <c r="B901" s="85">
        <v>898</v>
      </c>
      <c r="C901" s="46" t="str">
        <f>'PC Despesas'!I76</f>
        <v>5.3.72</v>
      </c>
      <c r="D901" s="47" t="str">
        <f>VLOOKUP(C901,'PC Despesas'!$I$4:$J$103,2,FALSE)</f>
        <v>-</v>
      </c>
      <c r="E901" s="63">
        <f>SUMIFS(Jan!$I$5:$I$605,Jan!$U$5:$U$605,"Despesa",Jan!$G$5:$G$605,DRE!$D901)</f>
        <v>0</v>
      </c>
      <c r="F901" s="63">
        <f>SUMIFS(Fev!$I$5:$I$605,Fev!$U$5:$U$605,"Despesa",Fev!$G$5:$G$605,DRE!$D901)</f>
        <v>0</v>
      </c>
      <c r="G901" s="63">
        <f>SUMIFS(Mar!$I$5:$I$605,Mar!$U$5:$U$605,"Despesa",Mar!$G$5:$G$605,DRE!$D901)</f>
        <v>0</v>
      </c>
      <c r="H901" s="63">
        <f>SUMIFS(Abr!$I$5:$I$605,Abr!$U$5:$U$605,"Despesa",Abr!$G$5:$G$605,DRE!$D901)</f>
        <v>0</v>
      </c>
      <c r="I901" s="63">
        <f>SUMIFS(Mai!$I$5:$I$605,Mai!$U$5:$U$605,"Despesa",Mai!$G$5:$G$605,DRE!$D901)</f>
        <v>0</v>
      </c>
      <c r="J901" s="63">
        <f>SUMIFS(Jun!$I$5:$I$605,Jun!$U$5:$U$605,"Despesa",Jun!$G$5:$G$605,DRE!$D901)</f>
        <v>0</v>
      </c>
      <c r="K901" s="63">
        <f>SUMIFS(Jul!$I$5:$I$605,Jul!$U$5:$U$605,"Despesa",Jul!$G$5:$G$605,DRE!$D901)</f>
        <v>0</v>
      </c>
      <c r="L901" s="63">
        <f>SUMIFS(Ago!$I$5:$I$605,Ago!$U$5:$U$605,"Despesa",Ago!$G$5:$G$605,DRE!$D901)</f>
        <v>0</v>
      </c>
      <c r="M901" s="63">
        <f>SUMIFS(Set!$I$5:$I$605,Set!$U$5:$U$605,"Despesa",Set!$G$5:$G$605,DRE!$D901)</f>
        <v>0</v>
      </c>
      <c r="N901" s="63">
        <f>SUMIFS(Out!$I$5:$I$605,Out!$U$5:$U$605,"Despesa",Out!$G$5:$G$605,DRE!$D901)</f>
        <v>0</v>
      </c>
      <c r="O901" s="63">
        <f>SUMIFS(Nov!$I$5:$I$605,Nov!$U$5:$U$605,"Despesa",Nov!$G$5:$G$605,DRE!$D901)</f>
        <v>0</v>
      </c>
      <c r="P901" s="63">
        <f>SUMIFS(Dez!$I$5:$I$605,Dez!$U$5:$U$605,"Despesa",Dez!$G$5:$G$605,DRE!$D901)</f>
        <v>0</v>
      </c>
      <c r="Q901" s="63">
        <f t="shared" si="40"/>
        <v>0</v>
      </c>
    </row>
    <row r="902" spans="2:17" ht="28.5" customHeight="1" thickTop="1" thickBot="1" x14ac:dyDescent="0.3">
      <c r="B902" s="85">
        <v>899</v>
      </c>
      <c r="C902" s="46" t="str">
        <f>'PC Despesas'!I77</f>
        <v>5.3.73</v>
      </c>
      <c r="D902" s="47" t="str">
        <f>VLOOKUP(C902,'PC Despesas'!$I$4:$J$103,2,FALSE)</f>
        <v>-</v>
      </c>
      <c r="E902" s="63">
        <f>SUMIFS(Jan!$I$5:$I$605,Jan!$U$5:$U$605,"Despesa",Jan!$G$5:$G$605,DRE!$D902)</f>
        <v>0</v>
      </c>
      <c r="F902" s="63">
        <f>SUMIFS(Fev!$I$5:$I$605,Fev!$U$5:$U$605,"Despesa",Fev!$G$5:$G$605,DRE!$D902)</f>
        <v>0</v>
      </c>
      <c r="G902" s="63">
        <f>SUMIFS(Mar!$I$5:$I$605,Mar!$U$5:$U$605,"Despesa",Mar!$G$5:$G$605,DRE!$D902)</f>
        <v>0</v>
      </c>
      <c r="H902" s="63">
        <f>SUMIFS(Abr!$I$5:$I$605,Abr!$U$5:$U$605,"Despesa",Abr!$G$5:$G$605,DRE!$D902)</f>
        <v>0</v>
      </c>
      <c r="I902" s="63">
        <f>SUMIFS(Mai!$I$5:$I$605,Mai!$U$5:$U$605,"Despesa",Mai!$G$5:$G$605,DRE!$D902)</f>
        <v>0</v>
      </c>
      <c r="J902" s="63">
        <f>SUMIFS(Jun!$I$5:$I$605,Jun!$U$5:$U$605,"Despesa",Jun!$G$5:$G$605,DRE!$D902)</f>
        <v>0</v>
      </c>
      <c r="K902" s="63">
        <f>SUMIFS(Jul!$I$5:$I$605,Jul!$U$5:$U$605,"Despesa",Jul!$G$5:$G$605,DRE!$D902)</f>
        <v>0</v>
      </c>
      <c r="L902" s="63">
        <f>SUMIFS(Ago!$I$5:$I$605,Ago!$U$5:$U$605,"Despesa",Ago!$G$5:$G$605,DRE!$D902)</f>
        <v>0</v>
      </c>
      <c r="M902" s="63">
        <f>SUMIFS(Set!$I$5:$I$605,Set!$U$5:$U$605,"Despesa",Set!$G$5:$G$605,DRE!$D902)</f>
        <v>0</v>
      </c>
      <c r="N902" s="63">
        <f>SUMIFS(Out!$I$5:$I$605,Out!$U$5:$U$605,"Despesa",Out!$G$5:$G$605,DRE!$D902)</f>
        <v>0</v>
      </c>
      <c r="O902" s="63">
        <f>SUMIFS(Nov!$I$5:$I$605,Nov!$U$5:$U$605,"Despesa",Nov!$G$5:$G$605,DRE!$D902)</f>
        <v>0</v>
      </c>
      <c r="P902" s="63">
        <f>SUMIFS(Dez!$I$5:$I$605,Dez!$U$5:$U$605,"Despesa",Dez!$G$5:$G$605,DRE!$D902)</f>
        <v>0</v>
      </c>
      <c r="Q902" s="63">
        <f t="shared" si="40"/>
        <v>0</v>
      </c>
    </row>
    <row r="903" spans="2:17" ht="28.5" customHeight="1" thickTop="1" thickBot="1" x14ac:dyDescent="0.3">
      <c r="B903" s="85">
        <v>900</v>
      </c>
      <c r="C903" s="46" t="str">
        <f>'PC Despesas'!I78</f>
        <v>5.3.74</v>
      </c>
      <c r="D903" s="47" t="str">
        <f>VLOOKUP(C903,'PC Despesas'!$I$4:$J$103,2,FALSE)</f>
        <v>-</v>
      </c>
      <c r="E903" s="63">
        <f>SUMIFS(Jan!$I$5:$I$605,Jan!$U$5:$U$605,"Despesa",Jan!$G$5:$G$605,DRE!$D903)</f>
        <v>0</v>
      </c>
      <c r="F903" s="63">
        <f>SUMIFS(Fev!$I$5:$I$605,Fev!$U$5:$U$605,"Despesa",Fev!$G$5:$G$605,DRE!$D903)</f>
        <v>0</v>
      </c>
      <c r="G903" s="63">
        <f>SUMIFS(Mar!$I$5:$I$605,Mar!$U$5:$U$605,"Despesa",Mar!$G$5:$G$605,DRE!$D903)</f>
        <v>0</v>
      </c>
      <c r="H903" s="63">
        <f>SUMIFS(Abr!$I$5:$I$605,Abr!$U$5:$U$605,"Despesa",Abr!$G$5:$G$605,DRE!$D903)</f>
        <v>0</v>
      </c>
      <c r="I903" s="63">
        <f>SUMIFS(Mai!$I$5:$I$605,Mai!$U$5:$U$605,"Despesa",Mai!$G$5:$G$605,DRE!$D903)</f>
        <v>0</v>
      </c>
      <c r="J903" s="63">
        <f>SUMIFS(Jun!$I$5:$I$605,Jun!$U$5:$U$605,"Despesa",Jun!$G$5:$G$605,DRE!$D903)</f>
        <v>0</v>
      </c>
      <c r="K903" s="63">
        <f>SUMIFS(Jul!$I$5:$I$605,Jul!$U$5:$U$605,"Despesa",Jul!$G$5:$G$605,DRE!$D903)</f>
        <v>0</v>
      </c>
      <c r="L903" s="63">
        <f>SUMIFS(Ago!$I$5:$I$605,Ago!$U$5:$U$605,"Despesa",Ago!$G$5:$G$605,DRE!$D903)</f>
        <v>0</v>
      </c>
      <c r="M903" s="63">
        <f>SUMIFS(Set!$I$5:$I$605,Set!$U$5:$U$605,"Despesa",Set!$G$5:$G$605,DRE!$D903)</f>
        <v>0</v>
      </c>
      <c r="N903" s="63">
        <f>SUMIFS(Out!$I$5:$I$605,Out!$U$5:$U$605,"Despesa",Out!$G$5:$G$605,DRE!$D903)</f>
        <v>0</v>
      </c>
      <c r="O903" s="63">
        <f>SUMIFS(Nov!$I$5:$I$605,Nov!$U$5:$U$605,"Despesa",Nov!$G$5:$G$605,DRE!$D903)</f>
        <v>0</v>
      </c>
      <c r="P903" s="63">
        <f>SUMIFS(Dez!$I$5:$I$605,Dez!$U$5:$U$605,"Despesa",Dez!$G$5:$G$605,DRE!$D903)</f>
        <v>0</v>
      </c>
      <c r="Q903" s="63">
        <f t="shared" si="40"/>
        <v>0</v>
      </c>
    </row>
    <row r="904" spans="2:17" ht="28.5" customHeight="1" thickTop="1" thickBot="1" x14ac:dyDescent="0.3">
      <c r="B904" s="85">
        <v>901</v>
      </c>
      <c r="C904" s="46" t="str">
        <f>'PC Despesas'!I79</f>
        <v>5.3.75</v>
      </c>
      <c r="D904" s="47" t="str">
        <f>VLOOKUP(C904,'PC Despesas'!$I$4:$J$103,2,FALSE)</f>
        <v>-</v>
      </c>
      <c r="E904" s="63">
        <f>SUMIFS(Jan!$I$5:$I$605,Jan!$U$5:$U$605,"Despesa",Jan!$G$5:$G$605,DRE!$D904)</f>
        <v>0</v>
      </c>
      <c r="F904" s="63">
        <f>SUMIFS(Fev!$I$5:$I$605,Fev!$U$5:$U$605,"Despesa",Fev!$G$5:$G$605,DRE!$D904)</f>
        <v>0</v>
      </c>
      <c r="G904" s="63">
        <f>SUMIFS(Mar!$I$5:$I$605,Mar!$U$5:$U$605,"Despesa",Mar!$G$5:$G$605,DRE!$D904)</f>
        <v>0</v>
      </c>
      <c r="H904" s="63">
        <f>SUMIFS(Abr!$I$5:$I$605,Abr!$U$5:$U$605,"Despesa",Abr!$G$5:$G$605,DRE!$D904)</f>
        <v>0</v>
      </c>
      <c r="I904" s="63">
        <f>SUMIFS(Mai!$I$5:$I$605,Mai!$U$5:$U$605,"Despesa",Mai!$G$5:$G$605,DRE!$D904)</f>
        <v>0</v>
      </c>
      <c r="J904" s="63">
        <f>SUMIFS(Jun!$I$5:$I$605,Jun!$U$5:$U$605,"Despesa",Jun!$G$5:$G$605,DRE!$D904)</f>
        <v>0</v>
      </c>
      <c r="K904" s="63">
        <f>SUMIFS(Jul!$I$5:$I$605,Jul!$U$5:$U$605,"Despesa",Jul!$G$5:$G$605,DRE!$D904)</f>
        <v>0</v>
      </c>
      <c r="L904" s="63">
        <f>SUMIFS(Ago!$I$5:$I$605,Ago!$U$5:$U$605,"Despesa",Ago!$G$5:$G$605,DRE!$D904)</f>
        <v>0</v>
      </c>
      <c r="M904" s="63">
        <f>SUMIFS(Set!$I$5:$I$605,Set!$U$5:$U$605,"Despesa",Set!$G$5:$G$605,DRE!$D904)</f>
        <v>0</v>
      </c>
      <c r="N904" s="63">
        <f>SUMIFS(Out!$I$5:$I$605,Out!$U$5:$U$605,"Despesa",Out!$G$5:$G$605,DRE!$D904)</f>
        <v>0</v>
      </c>
      <c r="O904" s="63">
        <f>SUMIFS(Nov!$I$5:$I$605,Nov!$U$5:$U$605,"Despesa",Nov!$G$5:$G$605,DRE!$D904)</f>
        <v>0</v>
      </c>
      <c r="P904" s="63">
        <f>SUMIFS(Dez!$I$5:$I$605,Dez!$U$5:$U$605,"Despesa",Dez!$G$5:$G$605,DRE!$D904)</f>
        <v>0</v>
      </c>
      <c r="Q904" s="63">
        <f t="shared" si="40"/>
        <v>0</v>
      </c>
    </row>
    <row r="905" spans="2:17" ht="28.5" customHeight="1" thickTop="1" thickBot="1" x14ac:dyDescent="0.3">
      <c r="B905" s="85">
        <v>902</v>
      </c>
      <c r="C905" s="46" t="str">
        <f>'PC Despesas'!I80</f>
        <v>5.3.76</v>
      </c>
      <c r="D905" s="47" t="str">
        <f>VLOOKUP(C905,'PC Despesas'!$I$4:$J$103,2,FALSE)</f>
        <v>-</v>
      </c>
      <c r="E905" s="63">
        <f>SUMIFS(Jan!$I$5:$I$605,Jan!$U$5:$U$605,"Despesa",Jan!$G$5:$G$605,DRE!$D905)</f>
        <v>0</v>
      </c>
      <c r="F905" s="63">
        <f>SUMIFS(Fev!$I$5:$I$605,Fev!$U$5:$U$605,"Despesa",Fev!$G$5:$G$605,DRE!$D905)</f>
        <v>0</v>
      </c>
      <c r="G905" s="63">
        <f>SUMIFS(Mar!$I$5:$I$605,Mar!$U$5:$U$605,"Despesa",Mar!$G$5:$G$605,DRE!$D905)</f>
        <v>0</v>
      </c>
      <c r="H905" s="63">
        <f>SUMIFS(Abr!$I$5:$I$605,Abr!$U$5:$U$605,"Despesa",Abr!$G$5:$G$605,DRE!$D905)</f>
        <v>0</v>
      </c>
      <c r="I905" s="63">
        <f>SUMIFS(Mai!$I$5:$I$605,Mai!$U$5:$U$605,"Despesa",Mai!$G$5:$G$605,DRE!$D905)</f>
        <v>0</v>
      </c>
      <c r="J905" s="63">
        <f>SUMIFS(Jun!$I$5:$I$605,Jun!$U$5:$U$605,"Despesa",Jun!$G$5:$G$605,DRE!$D905)</f>
        <v>0</v>
      </c>
      <c r="K905" s="63">
        <f>SUMIFS(Jul!$I$5:$I$605,Jul!$U$5:$U$605,"Despesa",Jul!$G$5:$G$605,DRE!$D905)</f>
        <v>0</v>
      </c>
      <c r="L905" s="63">
        <f>SUMIFS(Ago!$I$5:$I$605,Ago!$U$5:$U$605,"Despesa",Ago!$G$5:$G$605,DRE!$D905)</f>
        <v>0</v>
      </c>
      <c r="M905" s="63">
        <f>SUMIFS(Set!$I$5:$I$605,Set!$U$5:$U$605,"Despesa",Set!$G$5:$G$605,DRE!$D905)</f>
        <v>0</v>
      </c>
      <c r="N905" s="63">
        <f>SUMIFS(Out!$I$5:$I$605,Out!$U$5:$U$605,"Despesa",Out!$G$5:$G$605,DRE!$D905)</f>
        <v>0</v>
      </c>
      <c r="O905" s="63">
        <f>SUMIFS(Nov!$I$5:$I$605,Nov!$U$5:$U$605,"Despesa",Nov!$G$5:$G$605,DRE!$D905)</f>
        <v>0</v>
      </c>
      <c r="P905" s="63">
        <f>SUMIFS(Dez!$I$5:$I$605,Dez!$U$5:$U$605,"Despesa",Dez!$G$5:$G$605,DRE!$D905)</f>
        <v>0</v>
      </c>
      <c r="Q905" s="63">
        <f t="shared" si="40"/>
        <v>0</v>
      </c>
    </row>
    <row r="906" spans="2:17" ht="28.5" customHeight="1" thickTop="1" thickBot="1" x14ac:dyDescent="0.3">
      <c r="B906" s="85">
        <v>903</v>
      </c>
      <c r="C906" s="46" t="str">
        <f>'PC Despesas'!I81</f>
        <v>5.3.77</v>
      </c>
      <c r="D906" s="47" t="str">
        <f>VLOOKUP(C906,'PC Despesas'!$I$4:$J$103,2,FALSE)</f>
        <v>-</v>
      </c>
      <c r="E906" s="63">
        <f>SUMIFS(Jan!$I$5:$I$605,Jan!$U$5:$U$605,"Despesa",Jan!$G$5:$G$605,DRE!$D906)</f>
        <v>0</v>
      </c>
      <c r="F906" s="63">
        <f>SUMIFS(Fev!$I$5:$I$605,Fev!$U$5:$U$605,"Despesa",Fev!$G$5:$G$605,DRE!$D906)</f>
        <v>0</v>
      </c>
      <c r="G906" s="63">
        <f>SUMIFS(Mar!$I$5:$I$605,Mar!$U$5:$U$605,"Despesa",Mar!$G$5:$G$605,DRE!$D906)</f>
        <v>0</v>
      </c>
      <c r="H906" s="63">
        <f>SUMIFS(Abr!$I$5:$I$605,Abr!$U$5:$U$605,"Despesa",Abr!$G$5:$G$605,DRE!$D906)</f>
        <v>0</v>
      </c>
      <c r="I906" s="63">
        <f>SUMIFS(Mai!$I$5:$I$605,Mai!$U$5:$U$605,"Despesa",Mai!$G$5:$G$605,DRE!$D906)</f>
        <v>0</v>
      </c>
      <c r="J906" s="63">
        <f>SUMIFS(Jun!$I$5:$I$605,Jun!$U$5:$U$605,"Despesa",Jun!$G$5:$G$605,DRE!$D906)</f>
        <v>0</v>
      </c>
      <c r="K906" s="63">
        <f>SUMIFS(Jul!$I$5:$I$605,Jul!$U$5:$U$605,"Despesa",Jul!$G$5:$G$605,DRE!$D906)</f>
        <v>0</v>
      </c>
      <c r="L906" s="63">
        <f>SUMIFS(Ago!$I$5:$I$605,Ago!$U$5:$U$605,"Despesa",Ago!$G$5:$G$605,DRE!$D906)</f>
        <v>0</v>
      </c>
      <c r="M906" s="63">
        <f>SUMIFS(Set!$I$5:$I$605,Set!$U$5:$U$605,"Despesa",Set!$G$5:$G$605,DRE!$D906)</f>
        <v>0</v>
      </c>
      <c r="N906" s="63">
        <f>SUMIFS(Out!$I$5:$I$605,Out!$U$5:$U$605,"Despesa",Out!$G$5:$G$605,DRE!$D906)</f>
        <v>0</v>
      </c>
      <c r="O906" s="63">
        <f>SUMIFS(Nov!$I$5:$I$605,Nov!$U$5:$U$605,"Despesa",Nov!$G$5:$G$605,DRE!$D906)</f>
        <v>0</v>
      </c>
      <c r="P906" s="63">
        <f>SUMIFS(Dez!$I$5:$I$605,Dez!$U$5:$U$605,"Despesa",Dez!$G$5:$G$605,DRE!$D906)</f>
        <v>0</v>
      </c>
      <c r="Q906" s="63">
        <f t="shared" si="40"/>
        <v>0</v>
      </c>
    </row>
    <row r="907" spans="2:17" ht="28.5" customHeight="1" thickTop="1" thickBot="1" x14ac:dyDescent="0.3">
      <c r="B907" s="85">
        <v>904</v>
      </c>
      <c r="C907" s="46" t="str">
        <f>'PC Despesas'!I82</f>
        <v>5.3.78</v>
      </c>
      <c r="D907" s="47" t="str">
        <f>VLOOKUP(C907,'PC Despesas'!$I$4:$J$103,2,FALSE)</f>
        <v>-</v>
      </c>
      <c r="E907" s="63">
        <f>SUMIFS(Jan!$I$5:$I$605,Jan!$U$5:$U$605,"Despesa",Jan!$G$5:$G$605,DRE!$D907)</f>
        <v>0</v>
      </c>
      <c r="F907" s="63">
        <f>SUMIFS(Fev!$I$5:$I$605,Fev!$U$5:$U$605,"Despesa",Fev!$G$5:$G$605,DRE!$D907)</f>
        <v>0</v>
      </c>
      <c r="G907" s="63">
        <f>SUMIFS(Mar!$I$5:$I$605,Mar!$U$5:$U$605,"Despesa",Mar!$G$5:$G$605,DRE!$D907)</f>
        <v>0</v>
      </c>
      <c r="H907" s="63">
        <f>SUMIFS(Abr!$I$5:$I$605,Abr!$U$5:$U$605,"Despesa",Abr!$G$5:$G$605,DRE!$D907)</f>
        <v>0</v>
      </c>
      <c r="I907" s="63">
        <f>SUMIFS(Mai!$I$5:$I$605,Mai!$U$5:$U$605,"Despesa",Mai!$G$5:$G$605,DRE!$D907)</f>
        <v>0</v>
      </c>
      <c r="J907" s="63">
        <f>SUMIFS(Jun!$I$5:$I$605,Jun!$U$5:$U$605,"Despesa",Jun!$G$5:$G$605,DRE!$D907)</f>
        <v>0</v>
      </c>
      <c r="K907" s="63">
        <f>SUMIFS(Jul!$I$5:$I$605,Jul!$U$5:$U$605,"Despesa",Jul!$G$5:$G$605,DRE!$D907)</f>
        <v>0</v>
      </c>
      <c r="L907" s="63">
        <f>SUMIFS(Ago!$I$5:$I$605,Ago!$U$5:$U$605,"Despesa",Ago!$G$5:$G$605,DRE!$D907)</f>
        <v>0</v>
      </c>
      <c r="M907" s="63">
        <f>SUMIFS(Set!$I$5:$I$605,Set!$U$5:$U$605,"Despesa",Set!$G$5:$G$605,DRE!$D907)</f>
        <v>0</v>
      </c>
      <c r="N907" s="63">
        <f>SUMIFS(Out!$I$5:$I$605,Out!$U$5:$U$605,"Despesa",Out!$G$5:$G$605,DRE!$D907)</f>
        <v>0</v>
      </c>
      <c r="O907" s="63">
        <f>SUMIFS(Nov!$I$5:$I$605,Nov!$U$5:$U$605,"Despesa",Nov!$G$5:$G$605,DRE!$D907)</f>
        <v>0</v>
      </c>
      <c r="P907" s="63">
        <f>SUMIFS(Dez!$I$5:$I$605,Dez!$U$5:$U$605,"Despesa",Dez!$G$5:$G$605,DRE!$D907)</f>
        <v>0</v>
      </c>
      <c r="Q907" s="63">
        <f t="shared" si="40"/>
        <v>0</v>
      </c>
    </row>
    <row r="908" spans="2:17" ht="28.5" customHeight="1" thickTop="1" thickBot="1" x14ac:dyDescent="0.3">
      <c r="B908" s="85">
        <v>905</v>
      </c>
      <c r="C908" s="46" t="str">
        <f>'PC Despesas'!I83</f>
        <v>5.3.79</v>
      </c>
      <c r="D908" s="47" t="str">
        <f>VLOOKUP(C908,'PC Despesas'!$I$4:$J$103,2,FALSE)</f>
        <v>-</v>
      </c>
      <c r="E908" s="63">
        <f>SUMIFS(Jan!$I$5:$I$605,Jan!$U$5:$U$605,"Despesa",Jan!$G$5:$G$605,DRE!$D908)</f>
        <v>0</v>
      </c>
      <c r="F908" s="63">
        <f>SUMIFS(Fev!$I$5:$I$605,Fev!$U$5:$U$605,"Despesa",Fev!$G$5:$G$605,DRE!$D908)</f>
        <v>0</v>
      </c>
      <c r="G908" s="63">
        <f>SUMIFS(Mar!$I$5:$I$605,Mar!$U$5:$U$605,"Despesa",Mar!$G$5:$G$605,DRE!$D908)</f>
        <v>0</v>
      </c>
      <c r="H908" s="63">
        <f>SUMIFS(Abr!$I$5:$I$605,Abr!$U$5:$U$605,"Despesa",Abr!$G$5:$G$605,DRE!$D908)</f>
        <v>0</v>
      </c>
      <c r="I908" s="63">
        <f>SUMIFS(Mai!$I$5:$I$605,Mai!$U$5:$U$605,"Despesa",Mai!$G$5:$G$605,DRE!$D908)</f>
        <v>0</v>
      </c>
      <c r="J908" s="63">
        <f>SUMIFS(Jun!$I$5:$I$605,Jun!$U$5:$U$605,"Despesa",Jun!$G$5:$G$605,DRE!$D908)</f>
        <v>0</v>
      </c>
      <c r="K908" s="63">
        <f>SUMIFS(Jul!$I$5:$I$605,Jul!$U$5:$U$605,"Despesa",Jul!$G$5:$G$605,DRE!$D908)</f>
        <v>0</v>
      </c>
      <c r="L908" s="63">
        <f>SUMIFS(Ago!$I$5:$I$605,Ago!$U$5:$U$605,"Despesa",Ago!$G$5:$G$605,DRE!$D908)</f>
        <v>0</v>
      </c>
      <c r="M908" s="63">
        <f>SUMIFS(Set!$I$5:$I$605,Set!$U$5:$U$605,"Despesa",Set!$G$5:$G$605,DRE!$D908)</f>
        <v>0</v>
      </c>
      <c r="N908" s="63">
        <f>SUMIFS(Out!$I$5:$I$605,Out!$U$5:$U$605,"Despesa",Out!$G$5:$G$605,DRE!$D908)</f>
        <v>0</v>
      </c>
      <c r="O908" s="63">
        <f>SUMIFS(Nov!$I$5:$I$605,Nov!$U$5:$U$605,"Despesa",Nov!$G$5:$G$605,DRE!$D908)</f>
        <v>0</v>
      </c>
      <c r="P908" s="63">
        <f>SUMIFS(Dez!$I$5:$I$605,Dez!$U$5:$U$605,"Despesa",Dez!$G$5:$G$605,DRE!$D908)</f>
        <v>0</v>
      </c>
      <c r="Q908" s="63">
        <f t="shared" si="40"/>
        <v>0</v>
      </c>
    </row>
    <row r="909" spans="2:17" ht="28.5" customHeight="1" thickTop="1" thickBot="1" x14ac:dyDescent="0.3">
      <c r="B909" s="85">
        <v>906</v>
      </c>
      <c r="C909" s="46" t="str">
        <f>'PC Despesas'!I84</f>
        <v>5.3.80</v>
      </c>
      <c r="D909" s="47" t="str">
        <f>VLOOKUP(C909,'PC Despesas'!$I$4:$J$103,2,FALSE)</f>
        <v>-</v>
      </c>
      <c r="E909" s="63">
        <f>SUMIFS(Jan!$I$5:$I$605,Jan!$U$5:$U$605,"Despesa",Jan!$G$5:$G$605,DRE!$D909)</f>
        <v>0</v>
      </c>
      <c r="F909" s="63">
        <f>SUMIFS(Fev!$I$5:$I$605,Fev!$U$5:$U$605,"Despesa",Fev!$G$5:$G$605,DRE!$D909)</f>
        <v>0</v>
      </c>
      <c r="G909" s="63">
        <f>SUMIFS(Mar!$I$5:$I$605,Mar!$U$5:$U$605,"Despesa",Mar!$G$5:$G$605,DRE!$D909)</f>
        <v>0</v>
      </c>
      <c r="H909" s="63">
        <f>SUMIFS(Abr!$I$5:$I$605,Abr!$U$5:$U$605,"Despesa",Abr!$G$5:$G$605,DRE!$D909)</f>
        <v>0</v>
      </c>
      <c r="I909" s="63">
        <f>SUMIFS(Mai!$I$5:$I$605,Mai!$U$5:$U$605,"Despesa",Mai!$G$5:$G$605,DRE!$D909)</f>
        <v>0</v>
      </c>
      <c r="J909" s="63">
        <f>SUMIFS(Jun!$I$5:$I$605,Jun!$U$5:$U$605,"Despesa",Jun!$G$5:$G$605,DRE!$D909)</f>
        <v>0</v>
      </c>
      <c r="K909" s="63">
        <f>SUMIFS(Jul!$I$5:$I$605,Jul!$U$5:$U$605,"Despesa",Jul!$G$5:$G$605,DRE!$D909)</f>
        <v>0</v>
      </c>
      <c r="L909" s="63">
        <f>SUMIFS(Ago!$I$5:$I$605,Ago!$U$5:$U$605,"Despesa",Ago!$G$5:$G$605,DRE!$D909)</f>
        <v>0</v>
      </c>
      <c r="M909" s="63">
        <f>SUMIFS(Set!$I$5:$I$605,Set!$U$5:$U$605,"Despesa",Set!$G$5:$G$605,DRE!$D909)</f>
        <v>0</v>
      </c>
      <c r="N909" s="63">
        <f>SUMIFS(Out!$I$5:$I$605,Out!$U$5:$U$605,"Despesa",Out!$G$5:$G$605,DRE!$D909)</f>
        <v>0</v>
      </c>
      <c r="O909" s="63">
        <f>SUMIFS(Nov!$I$5:$I$605,Nov!$U$5:$U$605,"Despesa",Nov!$G$5:$G$605,DRE!$D909)</f>
        <v>0</v>
      </c>
      <c r="P909" s="63">
        <f>SUMIFS(Dez!$I$5:$I$605,Dez!$U$5:$U$605,"Despesa",Dez!$G$5:$G$605,DRE!$D909)</f>
        <v>0</v>
      </c>
      <c r="Q909" s="63">
        <f t="shared" si="40"/>
        <v>0</v>
      </c>
    </row>
    <row r="910" spans="2:17" ht="28.5" customHeight="1" thickTop="1" thickBot="1" x14ac:dyDescent="0.3">
      <c r="B910" s="85">
        <v>907</v>
      </c>
      <c r="C910" s="46" t="str">
        <f>'PC Despesas'!I85</f>
        <v>5.3.81</v>
      </c>
      <c r="D910" s="47" t="str">
        <f>VLOOKUP(C910,'PC Despesas'!$I$4:$J$103,2,FALSE)</f>
        <v>-</v>
      </c>
      <c r="E910" s="63">
        <f>SUMIFS(Jan!$I$5:$I$605,Jan!$U$5:$U$605,"Despesa",Jan!$G$5:$G$605,DRE!$D910)</f>
        <v>0</v>
      </c>
      <c r="F910" s="63">
        <f>SUMIFS(Fev!$I$5:$I$605,Fev!$U$5:$U$605,"Despesa",Fev!$G$5:$G$605,DRE!$D910)</f>
        <v>0</v>
      </c>
      <c r="G910" s="63">
        <f>SUMIFS(Mar!$I$5:$I$605,Mar!$U$5:$U$605,"Despesa",Mar!$G$5:$G$605,DRE!$D910)</f>
        <v>0</v>
      </c>
      <c r="H910" s="63">
        <f>SUMIFS(Abr!$I$5:$I$605,Abr!$U$5:$U$605,"Despesa",Abr!$G$5:$G$605,DRE!$D910)</f>
        <v>0</v>
      </c>
      <c r="I910" s="63">
        <f>SUMIFS(Mai!$I$5:$I$605,Mai!$U$5:$U$605,"Despesa",Mai!$G$5:$G$605,DRE!$D910)</f>
        <v>0</v>
      </c>
      <c r="J910" s="63">
        <f>SUMIFS(Jun!$I$5:$I$605,Jun!$U$5:$U$605,"Despesa",Jun!$G$5:$G$605,DRE!$D910)</f>
        <v>0</v>
      </c>
      <c r="K910" s="63">
        <f>SUMIFS(Jul!$I$5:$I$605,Jul!$U$5:$U$605,"Despesa",Jul!$G$5:$G$605,DRE!$D910)</f>
        <v>0</v>
      </c>
      <c r="L910" s="63">
        <f>SUMIFS(Ago!$I$5:$I$605,Ago!$U$5:$U$605,"Despesa",Ago!$G$5:$G$605,DRE!$D910)</f>
        <v>0</v>
      </c>
      <c r="M910" s="63">
        <f>SUMIFS(Set!$I$5:$I$605,Set!$U$5:$U$605,"Despesa",Set!$G$5:$G$605,DRE!$D910)</f>
        <v>0</v>
      </c>
      <c r="N910" s="63">
        <f>SUMIFS(Out!$I$5:$I$605,Out!$U$5:$U$605,"Despesa",Out!$G$5:$G$605,DRE!$D910)</f>
        <v>0</v>
      </c>
      <c r="O910" s="63">
        <f>SUMIFS(Nov!$I$5:$I$605,Nov!$U$5:$U$605,"Despesa",Nov!$G$5:$G$605,DRE!$D910)</f>
        <v>0</v>
      </c>
      <c r="P910" s="63">
        <f>SUMIFS(Dez!$I$5:$I$605,Dez!$U$5:$U$605,"Despesa",Dez!$G$5:$G$605,DRE!$D910)</f>
        <v>0</v>
      </c>
      <c r="Q910" s="63">
        <f t="shared" si="40"/>
        <v>0</v>
      </c>
    </row>
    <row r="911" spans="2:17" ht="28.5" customHeight="1" thickTop="1" thickBot="1" x14ac:dyDescent="0.3">
      <c r="B911" s="85">
        <v>908</v>
      </c>
      <c r="C911" s="46" t="str">
        <f>'PC Despesas'!I86</f>
        <v>5.3.82</v>
      </c>
      <c r="D911" s="47" t="str">
        <f>VLOOKUP(C911,'PC Despesas'!$I$4:$J$103,2,FALSE)</f>
        <v>-</v>
      </c>
      <c r="E911" s="63">
        <f>SUMIFS(Jan!$I$5:$I$605,Jan!$U$5:$U$605,"Despesa",Jan!$G$5:$G$605,DRE!$D911)</f>
        <v>0</v>
      </c>
      <c r="F911" s="63">
        <f>SUMIFS(Fev!$I$5:$I$605,Fev!$U$5:$U$605,"Despesa",Fev!$G$5:$G$605,DRE!$D911)</f>
        <v>0</v>
      </c>
      <c r="G911" s="63">
        <f>SUMIFS(Mar!$I$5:$I$605,Mar!$U$5:$U$605,"Despesa",Mar!$G$5:$G$605,DRE!$D911)</f>
        <v>0</v>
      </c>
      <c r="H911" s="63">
        <f>SUMIFS(Abr!$I$5:$I$605,Abr!$U$5:$U$605,"Despesa",Abr!$G$5:$G$605,DRE!$D911)</f>
        <v>0</v>
      </c>
      <c r="I911" s="63">
        <f>SUMIFS(Mai!$I$5:$I$605,Mai!$U$5:$U$605,"Despesa",Mai!$G$5:$G$605,DRE!$D911)</f>
        <v>0</v>
      </c>
      <c r="J911" s="63">
        <f>SUMIFS(Jun!$I$5:$I$605,Jun!$U$5:$U$605,"Despesa",Jun!$G$5:$G$605,DRE!$D911)</f>
        <v>0</v>
      </c>
      <c r="K911" s="63">
        <f>SUMIFS(Jul!$I$5:$I$605,Jul!$U$5:$U$605,"Despesa",Jul!$G$5:$G$605,DRE!$D911)</f>
        <v>0</v>
      </c>
      <c r="L911" s="63">
        <f>SUMIFS(Ago!$I$5:$I$605,Ago!$U$5:$U$605,"Despesa",Ago!$G$5:$G$605,DRE!$D911)</f>
        <v>0</v>
      </c>
      <c r="M911" s="63">
        <f>SUMIFS(Set!$I$5:$I$605,Set!$U$5:$U$605,"Despesa",Set!$G$5:$G$605,DRE!$D911)</f>
        <v>0</v>
      </c>
      <c r="N911" s="63">
        <f>SUMIFS(Out!$I$5:$I$605,Out!$U$5:$U$605,"Despesa",Out!$G$5:$G$605,DRE!$D911)</f>
        <v>0</v>
      </c>
      <c r="O911" s="63">
        <f>SUMIFS(Nov!$I$5:$I$605,Nov!$U$5:$U$605,"Despesa",Nov!$G$5:$G$605,DRE!$D911)</f>
        <v>0</v>
      </c>
      <c r="P911" s="63">
        <f>SUMIFS(Dez!$I$5:$I$605,Dez!$U$5:$U$605,"Despesa",Dez!$G$5:$G$605,DRE!$D911)</f>
        <v>0</v>
      </c>
      <c r="Q911" s="63">
        <f t="shared" si="40"/>
        <v>0</v>
      </c>
    </row>
    <row r="912" spans="2:17" ht="28.5" customHeight="1" thickTop="1" thickBot="1" x14ac:dyDescent="0.3">
      <c r="B912" s="85">
        <v>909</v>
      </c>
      <c r="C912" s="46" t="str">
        <f>'PC Despesas'!I87</f>
        <v>5.3.83</v>
      </c>
      <c r="D912" s="47" t="str">
        <f>VLOOKUP(C912,'PC Despesas'!$I$4:$J$103,2,FALSE)</f>
        <v>-</v>
      </c>
      <c r="E912" s="63">
        <f>SUMIFS(Jan!$I$5:$I$605,Jan!$U$5:$U$605,"Despesa",Jan!$G$5:$G$605,DRE!$D912)</f>
        <v>0</v>
      </c>
      <c r="F912" s="63">
        <f>SUMIFS(Fev!$I$5:$I$605,Fev!$U$5:$U$605,"Despesa",Fev!$G$5:$G$605,DRE!$D912)</f>
        <v>0</v>
      </c>
      <c r="G912" s="63">
        <f>SUMIFS(Mar!$I$5:$I$605,Mar!$U$5:$U$605,"Despesa",Mar!$G$5:$G$605,DRE!$D912)</f>
        <v>0</v>
      </c>
      <c r="H912" s="63">
        <f>SUMIFS(Abr!$I$5:$I$605,Abr!$U$5:$U$605,"Despesa",Abr!$G$5:$G$605,DRE!$D912)</f>
        <v>0</v>
      </c>
      <c r="I912" s="63">
        <f>SUMIFS(Mai!$I$5:$I$605,Mai!$U$5:$U$605,"Despesa",Mai!$G$5:$G$605,DRE!$D912)</f>
        <v>0</v>
      </c>
      <c r="J912" s="63">
        <f>SUMIFS(Jun!$I$5:$I$605,Jun!$U$5:$U$605,"Despesa",Jun!$G$5:$G$605,DRE!$D912)</f>
        <v>0</v>
      </c>
      <c r="K912" s="63">
        <f>SUMIFS(Jul!$I$5:$I$605,Jul!$U$5:$U$605,"Despesa",Jul!$G$5:$G$605,DRE!$D912)</f>
        <v>0</v>
      </c>
      <c r="L912" s="63">
        <f>SUMIFS(Ago!$I$5:$I$605,Ago!$U$5:$U$605,"Despesa",Ago!$G$5:$G$605,DRE!$D912)</f>
        <v>0</v>
      </c>
      <c r="M912" s="63">
        <f>SUMIFS(Set!$I$5:$I$605,Set!$U$5:$U$605,"Despesa",Set!$G$5:$G$605,DRE!$D912)</f>
        <v>0</v>
      </c>
      <c r="N912" s="63">
        <f>SUMIFS(Out!$I$5:$I$605,Out!$U$5:$U$605,"Despesa",Out!$G$5:$G$605,DRE!$D912)</f>
        <v>0</v>
      </c>
      <c r="O912" s="63">
        <f>SUMIFS(Nov!$I$5:$I$605,Nov!$U$5:$U$605,"Despesa",Nov!$G$5:$G$605,DRE!$D912)</f>
        <v>0</v>
      </c>
      <c r="P912" s="63">
        <f>SUMIFS(Dez!$I$5:$I$605,Dez!$U$5:$U$605,"Despesa",Dez!$G$5:$G$605,DRE!$D912)</f>
        <v>0</v>
      </c>
      <c r="Q912" s="63">
        <f t="shared" si="40"/>
        <v>0</v>
      </c>
    </row>
    <row r="913" spans="2:17" ht="28.5" customHeight="1" thickTop="1" thickBot="1" x14ac:dyDescent="0.3">
      <c r="B913" s="85">
        <v>910</v>
      </c>
      <c r="C913" s="46" t="str">
        <f>'PC Despesas'!I88</f>
        <v>5.3.84</v>
      </c>
      <c r="D913" s="47" t="str">
        <f>VLOOKUP(C913,'PC Despesas'!$I$4:$J$103,2,FALSE)</f>
        <v>-</v>
      </c>
      <c r="E913" s="63">
        <f>SUMIFS(Jan!$I$5:$I$605,Jan!$U$5:$U$605,"Despesa",Jan!$G$5:$G$605,DRE!$D913)</f>
        <v>0</v>
      </c>
      <c r="F913" s="63">
        <f>SUMIFS(Fev!$I$5:$I$605,Fev!$U$5:$U$605,"Despesa",Fev!$G$5:$G$605,DRE!$D913)</f>
        <v>0</v>
      </c>
      <c r="G913" s="63">
        <f>SUMIFS(Mar!$I$5:$I$605,Mar!$U$5:$U$605,"Despesa",Mar!$G$5:$G$605,DRE!$D913)</f>
        <v>0</v>
      </c>
      <c r="H913" s="63">
        <f>SUMIFS(Abr!$I$5:$I$605,Abr!$U$5:$U$605,"Despesa",Abr!$G$5:$G$605,DRE!$D913)</f>
        <v>0</v>
      </c>
      <c r="I913" s="63">
        <f>SUMIFS(Mai!$I$5:$I$605,Mai!$U$5:$U$605,"Despesa",Mai!$G$5:$G$605,DRE!$D913)</f>
        <v>0</v>
      </c>
      <c r="J913" s="63">
        <f>SUMIFS(Jun!$I$5:$I$605,Jun!$U$5:$U$605,"Despesa",Jun!$G$5:$G$605,DRE!$D913)</f>
        <v>0</v>
      </c>
      <c r="K913" s="63">
        <f>SUMIFS(Jul!$I$5:$I$605,Jul!$U$5:$U$605,"Despesa",Jul!$G$5:$G$605,DRE!$D913)</f>
        <v>0</v>
      </c>
      <c r="L913" s="63">
        <f>SUMIFS(Ago!$I$5:$I$605,Ago!$U$5:$U$605,"Despesa",Ago!$G$5:$G$605,DRE!$D913)</f>
        <v>0</v>
      </c>
      <c r="M913" s="63">
        <f>SUMIFS(Set!$I$5:$I$605,Set!$U$5:$U$605,"Despesa",Set!$G$5:$G$605,DRE!$D913)</f>
        <v>0</v>
      </c>
      <c r="N913" s="63">
        <f>SUMIFS(Out!$I$5:$I$605,Out!$U$5:$U$605,"Despesa",Out!$G$5:$G$605,DRE!$D913)</f>
        <v>0</v>
      </c>
      <c r="O913" s="63">
        <f>SUMIFS(Nov!$I$5:$I$605,Nov!$U$5:$U$605,"Despesa",Nov!$G$5:$G$605,DRE!$D913)</f>
        <v>0</v>
      </c>
      <c r="P913" s="63">
        <f>SUMIFS(Dez!$I$5:$I$605,Dez!$U$5:$U$605,"Despesa",Dez!$G$5:$G$605,DRE!$D913)</f>
        <v>0</v>
      </c>
      <c r="Q913" s="63">
        <f t="shared" si="40"/>
        <v>0</v>
      </c>
    </row>
    <row r="914" spans="2:17" ht="28.5" customHeight="1" thickTop="1" thickBot="1" x14ac:dyDescent="0.3">
      <c r="B914" s="85">
        <v>911</v>
      </c>
      <c r="C914" s="46" t="str">
        <f>'PC Despesas'!I89</f>
        <v>5.3.85</v>
      </c>
      <c r="D914" s="47" t="str">
        <f>VLOOKUP(C914,'PC Despesas'!$I$4:$J$103,2,FALSE)</f>
        <v>-</v>
      </c>
      <c r="E914" s="63">
        <f>SUMIFS(Jan!$I$5:$I$605,Jan!$U$5:$U$605,"Despesa",Jan!$G$5:$G$605,DRE!$D914)</f>
        <v>0</v>
      </c>
      <c r="F914" s="63">
        <f>SUMIFS(Fev!$I$5:$I$605,Fev!$U$5:$U$605,"Despesa",Fev!$G$5:$G$605,DRE!$D914)</f>
        <v>0</v>
      </c>
      <c r="G914" s="63">
        <f>SUMIFS(Mar!$I$5:$I$605,Mar!$U$5:$U$605,"Despesa",Mar!$G$5:$G$605,DRE!$D914)</f>
        <v>0</v>
      </c>
      <c r="H914" s="63">
        <f>SUMIFS(Abr!$I$5:$I$605,Abr!$U$5:$U$605,"Despesa",Abr!$G$5:$G$605,DRE!$D914)</f>
        <v>0</v>
      </c>
      <c r="I914" s="63">
        <f>SUMIFS(Mai!$I$5:$I$605,Mai!$U$5:$U$605,"Despesa",Mai!$G$5:$G$605,DRE!$D914)</f>
        <v>0</v>
      </c>
      <c r="J914" s="63">
        <f>SUMIFS(Jun!$I$5:$I$605,Jun!$U$5:$U$605,"Despesa",Jun!$G$5:$G$605,DRE!$D914)</f>
        <v>0</v>
      </c>
      <c r="K914" s="63">
        <f>SUMIFS(Jul!$I$5:$I$605,Jul!$U$5:$U$605,"Despesa",Jul!$G$5:$G$605,DRE!$D914)</f>
        <v>0</v>
      </c>
      <c r="L914" s="63">
        <f>SUMIFS(Ago!$I$5:$I$605,Ago!$U$5:$U$605,"Despesa",Ago!$G$5:$G$605,DRE!$D914)</f>
        <v>0</v>
      </c>
      <c r="M914" s="63">
        <f>SUMIFS(Set!$I$5:$I$605,Set!$U$5:$U$605,"Despesa",Set!$G$5:$G$605,DRE!$D914)</f>
        <v>0</v>
      </c>
      <c r="N914" s="63">
        <f>SUMIFS(Out!$I$5:$I$605,Out!$U$5:$U$605,"Despesa",Out!$G$5:$G$605,DRE!$D914)</f>
        <v>0</v>
      </c>
      <c r="O914" s="63">
        <f>SUMIFS(Nov!$I$5:$I$605,Nov!$U$5:$U$605,"Despesa",Nov!$G$5:$G$605,DRE!$D914)</f>
        <v>0</v>
      </c>
      <c r="P914" s="63">
        <f>SUMIFS(Dez!$I$5:$I$605,Dez!$U$5:$U$605,"Despesa",Dez!$G$5:$G$605,DRE!$D914)</f>
        <v>0</v>
      </c>
      <c r="Q914" s="63">
        <f t="shared" si="40"/>
        <v>0</v>
      </c>
    </row>
    <row r="915" spans="2:17" ht="27.75" customHeight="1" thickTop="1" thickBot="1" x14ac:dyDescent="0.3">
      <c r="B915" s="85">
        <v>912</v>
      </c>
      <c r="C915" s="46" t="str">
        <f>'PC Despesas'!I90</f>
        <v>5.3.86</v>
      </c>
      <c r="D915" s="47" t="str">
        <f>VLOOKUP(C915,'PC Despesas'!$I$4:$J$103,2,FALSE)</f>
        <v>-</v>
      </c>
      <c r="E915" s="63">
        <f>SUMIFS(Jan!$I$5:$I$605,Jan!$U$5:$U$605,"Despesa",Jan!$G$5:$G$605,DRE!$D915)</f>
        <v>0</v>
      </c>
      <c r="F915" s="63">
        <f>SUMIFS(Fev!$I$5:$I$605,Fev!$U$5:$U$605,"Despesa",Fev!$G$5:$G$605,DRE!$D915)</f>
        <v>0</v>
      </c>
      <c r="G915" s="63">
        <f>SUMIFS(Mar!$I$5:$I$605,Mar!$U$5:$U$605,"Despesa",Mar!$G$5:$G$605,DRE!$D915)</f>
        <v>0</v>
      </c>
      <c r="H915" s="63">
        <f>SUMIFS(Abr!$I$5:$I$605,Abr!$U$5:$U$605,"Despesa",Abr!$G$5:$G$605,DRE!$D915)</f>
        <v>0</v>
      </c>
      <c r="I915" s="63">
        <f>SUMIFS(Mai!$I$5:$I$605,Mai!$U$5:$U$605,"Despesa",Mai!$G$5:$G$605,DRE!$D915)</f>
        <v>0</v>
      </c>
      <c r="J915" s="63">
        <f>SUMIFS(Jun!$I$5:$I$605,Jun!$U$5:$U$605,"Despesa",Jun!$G$5:$G$605,DRE!$D915)</f>
        <v>0</v>
      </c>
      <c r="K915" s="63">
        <f>SUMIFS(Jul!$I$5:$I$605,Jul!$U$5:$U$605,"Despesa",Jul!$G$5:$G$605,DRE!$D915)</f>
        <v>0</v>
      </c>
      <c r="L915" s="63">
        <f>SUMIFS(Ago!$I$5:$I$605,Ago!$U$5:$U$605,"Despesa",Ago!$G$5:$G$605,DRE!$D915)</f>
        <v>0</v>
      </c>
      <c r="M915" s="63">
        <f>SUMIFS(Set!$I$5:$I$605,Set!$U$5:$U$605,"Despesa",Set!$G$5:$G$605,DRE!$D915)</f>
        <v>0</v>
      </c>
      <c r="N915" s="63">
        <f>SUMIFS(Out!$I$5:$I$605,Out!$U$5:$U$605,"Despesa",Out!$G$5:$G$605,DRE!$D915)</f>
        <v>0</v>
      </c>
      <c r="O915" s="63">
        <f>SUMIFS(Nov!$I$5:$I$605,Nov!$U$5:$U$605,"Despesa",Nov!$G$5:$G$605,DRE!$D915)</f>
        <v>0</v>
      </c>
      <c r="P915" s="63">
        <f>SUMIFS(Dez!$I$5:$I$605,Dez!$U$5:$U$605,"Despesa",Dez!$G$5:$G$605,DRE!$D915)</f>
        <v>0</v>
      </c>
      <c r="Q915" s="63">
        <f t="shared" si="40"/>
        <v>0</v>
      </c>
    </row>
    <row r="916" spans="2:17" ht="27.75" customHeight="1" thickTop="1" thickBot="1" x14ac:dyDescent="0.3">
      <c r="B916" s="85">
        <v>913</v>
      </c>
      <c r="C916" s="46" t="str">
        <f>'PC Despesas'!I91</f>
        <v>5.3.87</v>
      </c>
      <c r="D916" s="47" t="str">
        <f>VLOOKUP(C916,'PC Despesas'!$I$4:$J$103,2,FALSE)</f>
        <v>-</v>
      </c>
      <c r="E916" s="63">
        <f>SUMIFS(Jan!$I$5:$I$605,Jan!$U$5:$U$605,"Despesa",Jan!$G$5:$G$605,DRE!$D916)</f>
        <v>0</v>
      </c>
      <c r="F916" s="63">
        <f>SUMIFS(Fev!$I$5:$I$605,Fev!$U$5:$U$605,"Despesa",Fev!$G$5:$G$605,DRE!$D916)</f>
        <v>0</v>
      </c>
      <c r="G916" s="63">
        <f>SUMIFS(Mar!$I$5:$I$605,Mar!$U$5:$U$605,"Despesa",Mar!$G$5:$G$605,DRE!$D916)</f>
        <v>0</v>
      </c>
      <c r="H916" s="63">
        <f>SUMIFS(Abr!$I$5:$I$605,Abr!$U$5:$U$605,"Despesa",Abr!$G$5:$G$605,DRE!$D916)</f>
        <v>0</v>
      </c>
      <c r="I916" s="63">
        <f>SUMIFS(Mai!$I$5:$I$605,Mai!$U$5:$U$605,"Despesa",Mai!$G$5:$G$605,DRE!$D916)</f>
        <v>0</v>
      </c>
      <c r="J916" s="63">
        <f>SUMIFS(Jun!$I$5:$I$605,Jun!$U$5:$U$605,"Despesa",Jun!$G$5:$G$605,DRE!$D916)</f>
        <v>0</v>
      </c>
      <c r="K916" s="63">
        <f>SUMIFS(Jul!$I$5:$I$605,Jul!$U$5:$U$605,"Despesa",Jul!$G$5:$G$605,DRE!$D916)</f>
        <v>0</v>
      </c>
      <c r="L916" s="63">
        <f>SUMIFS(Ago!$I$5:$I$605,Ago!$U$5:$U$605,"Despesa",Ago!$G$5:$G$605,DRE!$D916)</f>
        <v>0</v>
      </c>
      <c r="M916" s="63">
        <f>SUMIFS(Set!$I$5:$I$605,Set!$U$5:$U$605,"Despesa",Set!$G$5:$G$605,DRE!$D916)</f>
        <v>0</v>
      </c>
      <c r="N916" s="63">
        <f>SUMIFS(Out!$I$5:$I$605,Out!$U$5:$U$605,"Despesa",Out!$G$5:$G$605,DRE!$D916)</f>
        <v>0</v>
      </c>
      <c r="O916" s="63">
        <f>SUMIFS(Nov!$I$5:$I$605,Nov!$U$5:$U$605,"Despesa",Nov!$G$5:$G$605,DRE!$D916)</f>
        <v>0</v>
      </c>
      <c r="P916" s="63">
        <f>SUMIFS(Dez!$I$5:$I$605,Dez!$U$5:$U$605,"Despesa",Dez!$G$5:$G$605,DRE!$D916)</f>
        <v>0</v>
      </c>
      <c r="Q916" s="63">
        <f t="shared" si="40"/>
        <v>0</v>
      </c>
    </row>
    <row r="917" spans="2:17" ht="27.75" customHeight="1" thickTop="1" thickBot="1" x14ac:dyDescent="0.3">
      <c r="B917" s="85">
        <v>914</v>
      </c>
      <c r="C917" s="46" t="str">
        <f>'PC Despesas'!I92</f>
        <v>5.3.88</v>
      </c>
      <c r="D917" s="47" t="str">
        <f>VLOOKUP(C917,'PC Despesas'!$I$4:$J$103,2,FALSE)</f>
        <v>-</v>
      </c>
      <c r="E917" s="63">
        <f>SUMIFS(Jan!$I$5:$I$605,Jan!$U$5:$U$605,"Despesa",Jan!$G$5:$G$605,DRE!$D917)</f>
        <v>0</v>
      </c>
      <c r="F917" s="63">
        <f>SUMIFS(Fev!$I$5:$I$605,Fev!$U$5:$U$605,"Despesa",Fev!$G$5:$G$605,DRE!$D917)</f>
        <v>0</v>
      </c>
      <c r="G917" s="63">
        <f>SUMIFS(Mar!$I$5:$I$605,Mar!$U$5:$U$605,"Despesa",Mar!$G$5:$G$605,DRE!$D917)</f>
        <v>0</v>
      </c>
      <c r="H917" s="63">
        <f>SUMIFS(Abr!$I$5:$I$605,Abr!$U$5:$U$605,"Despesa",Abr!$G$5:$G$605,DRE!$D917)</f>
        <v>0</v>
      </c>
      <c r="I917" s="63">
        <f>SUMIFS(Mai!$I$5:$I$605,Mai!$U$5:$U$605,"Despesa",Mai!$G$5:$G$605,DRE!$D917)</f>
        <v>0</v>
      </c>
      <c r="J917" s="63">
        <f>SUMIFS(Jun!$I$5:$I$605,Jun!$U$5:$U$605,"Despesa",Jun!$G$5:$G$605,DRE!$D917)</f>
        <v>0</v>
      </c>
      <c r="K917" s="63">
        <f>SUMIFS(Jul!$I$5:$I$605,Jul!$U$5:$U$605,"Despesa",Jul!$G$5:$G$605,DRE!$D917)</f>
        <v>0</v>
      </c>
      <c r="L917" s="63">
        <f>SUMIFS(Ago!$I$5:$I$605,Ago!$U$5:$U$605,"Despesa",Ago!$G$5:$G$605,DRE!$D917)</f>
        <v>0</v>
      </c>
      <c r="M917" s="63">
        <f>SUMIFS(Set!$I$5:$I$605,Set!$U$5:$U$605,"Despesa",Set!$G$5:$G$605,DRE!$D917)</f>
        <v>0</v>
      </c>
      <c r="N917" s="63">
        <f>SUMIFS(Out!$I$5:$I$605,Out!$U$5:$U$605,"Despesa",Out!$G$5:$G$605,DRE!$D917)</f>
        <v>0</v>
      </c>
      <c r="O917" s="63">
        <f>SUMIFS(Nov!$I$5:$I$605,Nov!$U$5:$U$605,"Despesa",Nov!$G$5:$G$605,DRE!$D917)</f>
        <v>0</v>
      </c>
      <c r="P917" s="63">
        <f>SUMIFS(Dez!$I$5:$I$605,Dez!$U$5:$U$605,"Despesa",Dez!$G$5:$G$605,DRE!$D917)</f>
        <v>0</v>
      </c>
      <c r="Q917" s="63">
        <f t="shared" si="40"/>
        <v>0</v>
      </c>
    </row>
    <row r="918" spans="2:17" ht="27.75" customHeight="1" thickTop="1" thickBot="1" x14ac:dyDescent="0.3">
      <c r="B918" s="85">
        <v>915</v>
      </c>
      <c r="C918" s="46" t="str">
        <f>'PC Despesas'!I93</f>
        <v>5.3.89</v>
      </c>
      <c r="D918" s="47" t="str">
        <f>VLOOKUP(C918,'PC Despesas'!$I$4:$J$103,2,FALSE)</f>
        <v>-</v>
      </c>
      <c r="E918" s="63">
        <f>SUMIFS(Jan!$I$5:$I$605,Jan!$U$5:$U$605,"Despesa",Jan!$G$5:$G$605,DRE!$D918)</f>
        <v>0</v>
      </c>
      <c r="F918" s="63">
        <f>SUMIFS(Fev!$I$5:$I$605,Fev!$U$5:$U$605,"Despesa",Fev!$G$5:$G$605,DRE!$D918)</f>
        <v>0</v>
      </c>
      <c r="G918" s="63">
        <f>SUMIFS(Mar!$I$5:$I$605,Mar!$U$5:$U$605,"Despesa",Mar!$G$5:$G$605,DRE!$D918)</f>
        <v>0</v>
      </c>
      <c r="H918" s="63">
        <f>SUMIFS(Abr!$I$5:$I$605,Abr!$U$5:$U$605,"Despesa",Abr!$G$5:$G$605,DRE!$D918)</f>
        <v>0</v>
      </c>
      <c r="I918" s="63">
        <f>SUMIFS(Mai!$I$5:$I$605,Mai!$U$5:$U$605,"Despesa",Mai!$G$5:$G$605,DRE!$D918)</f>
        <v>0</v>
      </c>
      <c r="J918" s="63">
        <f>SUMIFS(Jun!$I$5:$I$605,Jun!$U$5:$U$605,"Despesa",Jun!$G$5:$G$605,DRE!$D918)</f>
        <v>0</v>
      </c>
      <c r="K918" s="63">
        <f>SUMIFS(Jul!$I$5:$I$605,Jul!$U$5:$U$605,"Despesa",Jul!$G$5:$G$605,DRE!$D918)</f>
        <v>0</v>
      </c>
      <c r="L918" s="63">
        <f>SUMIFS(Ago!$I$5:$I$605,Ago!$U$5:$U$605,"Despesa",Ago!$G$5:$G$605,DRE!$D918)</f>
        <v>0</v>
      </c>
      <c r="M918" s="63">
        <f>SUMIFS(Set!$I$5:$I$605,Set!$U$5:$U$605,"Despesa",Set!$G$5:$G$605,DRE!$D918)</f>
        <v>0</v>
      </c>
      <c r="N918" s="63">
        <f>SUMIFS(Out!$I$5:$I$605,Out!$U$5:$U$605,"Despesa",Out!$G$5:$G$605,DRE!$D918)</f>
        <v>0</v>
      </c>
      <c r="O918" s="63">
        <f>SUMIFS(Nov!$I$5:$I$605,Nov!$U$5:$U$605,"Despesa",Nov!$G$5:$G$605,DRE!$D918)</f>
        <v>0</v>
      </c>
      <c r="P918" s="63">
        <f>SUMIFS(Dez!$I$5:$I$605,Dez!$U$5:$U$605,"Despesa",Dez!$G$5:$G$605,DRE!$D918)</f>
        <v>0</v>
      </c>
      <c r="Q918" s="63">
        <f t="shared" si="40"/>
        <v>0</v>
      </c>
    </row>
    <row r="919" spans="2:17" ht="27.75" customHeight="1" thickTop="1" thickBot="1" x14ac:dyDescent="0.3">
      <c r="B919" s="85">
        <v>916</v>
      </c>
      <c r="C919" s="46" t="str">
        <f>'PC Despesas'!I94</f>
        <v>5.3.90</v>
      </c>
      <c r="D919" s="47" t="str">
        <f>VLOOKUP(C919,'PC Despesas'!$I$4:$J$103,2,FALSE)</f>
        <v>-</v>
      </c>
      <c r="E919" s="63">
        <f>SUMIFS(Jan!$I$5:$I$605,Jan!$U$5:$U$605,"Despesa",Jan!$G$5:$G$605,DRE!$D919)</f>
        <v>0</v>
      </c>
      <c r="F919" s="63">
        <f>SUMIFS(Fev!$I$5:$I$605,Fev!$U$5:$U$605,"Despesa",Fev!$G$5:$G$605,DRE!$D919)</f>
        <v>0</v>
      </c>
      <c r="G919" s="63">
        <f>SUMIFS(Mar!$I$5:$I$605,Mar!$U$5:$U$605,"Despesa",Mar!$G$5:$G$605,DRE!$D919)</f>
        <v>0</v>
      </c>
      <c r="H919" s="63">
        <f>SUMIFS(Abr!$I$5:$I$605,Abr!$U$5:$U$605,"Despesa",Abr!$G$5:$G$605,DRE!$D919)</f>
        <v>0</v>
      </c>
      <c r="I919" s="63">
        <f>SUMIFS(Mai!$I$5:$I$605,Mai!$U$5:$U$605,"Despesa",Mai!$G$5:$G$605,DRE!$D919)</f>
        <v>0</v>
      </c>
      <c r="J919" s="63">
        <f>SUMIFS(Jun!$I$5:$I$605,Jun!$U$5:$U$605,"Despesa",Jun!$G$5:$G$605,DRE!$D919)</f>
        <v>0</v>
      </c>
      <c r="K919" s="63">
        <f>SUMIFS(Jul!$I$5:$I$605,Jul!$U$5:$U$605,"Despesa",Jul!$G$5:$G$605,DRE!$D919)</f>
        <v>0</v>
      </c>
      <c r="L919" s="63">
        <f>SUMIFS(Ago!$I$5:$I$605,Ago!$U$5:$U$605,"Despesa",Ago!$G$5:$G$605,DRE!$D919)</f>
        <v>0</v>
      </c>
      <c r="M919" s="63">
        <f>SUMIFS(Set!$I$5:$I$605,Set!$U$5:$U$605,"Despesa",Set!$G$5:$G$605,DRE!$D919)</f>
        <v>0</v>
      </c>
      <c r="N919" s="63">
        <f>SUMIFS(Out!$I$5:$I$605,Out!$U$5:$U$605,"Despesa",Out!$G$5:$G$605,DRE!$D919)</f>
        <v>0</v>
      </c>
      <c r="O919" s="63">
        <f>SUMIFS(Nov!$I$5:$I$605,Nov!$U$5:$U$605,"Despesa",Nov!$G$5:$G$605,DRE!$D919)</f>
        <v>0</v>
      </c>
      <c r="P919" s="63">
        <f>SUMIFS(Dez!$I$5:$I$605,Dez!$U$5:$U$605,"Despesa",Dez!$G$5:$G$605,DRE!$D919)</f>
        <v>0</v>
      </c>
      <c r="Q919" s="63">
        <f t="shared" si="40"/>
        <v>0</v>
      </c>
    </row>
    <row r="920" spans="2:17" ht="27.75" customHeight="1" thickTop="1" thickBot="1" x14ac:dyDescent="0.3">
      <c r="B920" s="85">
        <v>917</v>
      </c>
      <c r="C920" s="46" t="str">
        <f>'PC Despesas'!I95</f>
        <v>5.3.91</v>
      </c>
      <c r="D920" s="47" t="str">
        <f>VLOOKUP(C920,'PC Despesas'!$I$4:$J$103,2,FALSE)</f>
        <v>-</v>
      </c>
      <c r="E920" s="63">
        <f>SUMIFS(Jan!$I$5:$I$605,Jan!$U$5:$U$605,"Despesa",Jan!$G$5:$G$605,DRE!$D920)</f>
        <v>0</v>
      </c>
      <c r="F920" s="63">
        <f>SUMIFS(Fev!$I$5:$I$605,Fev!$U$5:$U$605,"Despesa",Fev!$G$5:$G$605,DRE!$D920)</f>
        <v>0</v>
      </c>
      <c r="G920" s="63">
        <f>SUMIFS(Mar!$I$5:$I$605,Mar!$U$5:$U$605,"Despesa",Mar!$G$5:$G$605,DRE!$D920)</f>
        <v>0</v>
      </c>
      <c r="H920" s="63">
        <f>SUMIFS(Abr!$I$5:$I$605,Abr!$U$5:$U$605,"Despesa",Abr!$G$5:$G$605,DRE!$D920)</f>
        <v>0</v>
      </c>
      <c r="I920" s="63">
        <f>SUMIFS(Mai!$I$5:$I$605,Mai!$U$5:$U$605,"Despesa",Mai!$G$5:$G$605,DRE!$D920)</f>
        <v>0</v>
      </c>
      <c r="J920" s="63">
        <f>SUMIFS(Jun!$I$5:$I$605,Jun!$U$5:$U$605,"Despesa",Jun!$G$5:$G$605,DRE!$D920)</f>
        <v>0</v>
      </c>
      <c r="K920" s="63">
        <f>SUMIFS(Jul!$I$5:$I$605,Jul!$U$5:$U$605,"Despesa",Jul!$G$5:$G$605,DRE!$D920)</f>
        <v>0</v>
      </c>
      <c r="L920" s="63">
        <f>SUMIFS(Ago!$I$5:$I$605,Ago!$U$5:$U$605,"Despesa",Ago!$G$5:$G$605,DRE!$D920)</f>
        <v>0</v>
      </c>
      <c r="M920" s="63">
        <f>SUMIFS(Set!$I$5:$I$605,Set!$U$5:$U$605,"Despesa",Set!$G$5:$G$605,DRE!$D920)</f>
        <v>0</v>
      </c>
      <c r="N920" s="63">
        <f>SUMIFS(Out!$I$5:$I$605,Out!$U$5:$U$605,"Despesa",Out!$G$5:$G$605,DRE!$D920)</f>
        <v>0</v>
      </c>
      <c r="O920" s="63">
        <f>SUMIFS(Nov!$I$5:$I$605,Nov!$U$5:$U$605,"Despesa",Nov!$G$5:$G$605,DRE!$D920)</f>
        <v>0</v>
      </c>
      <c r="P920" s="63">
        <f>SUMIFS(Dez!$I$5:$I$605,Dez!$U$5:$U$605,"Despesa",Dez!$G$5:$G$605,DRE!$D920)</f>
        <v>0</v>
      </c>
      <c r="Q920" s="63">
        <f t="shared" si="40"/>
        <v>0</v>
      </c>
    </row>
    <row r="921" spans="2:17" ht="27.75" customHeight="1" thickTop="1" thickBot="1" x14ac:dyDescent="0.3">
      <c r="B921" s="85">
        <v>918</v>
      </c>
      <c r="C921" s="46" t="str">
        <f>'PC Despesas'!I96</f>
        <v>5.3.92</v>
      </c>
      <c r="D921" s="47" t="str">
        <f>VLOOKUP(C921,'PC Despesas'!$I$4:$J$103,2,FALSE)</f>
        <v>-</v>
      </c>
      <c r="E921" s="63">
        <f>SUMIFS(Jan!$I$5:$I$605,Jan!$U$5:$U$605,"Despesa",Jan!$G$5:$G$605,DRE!$D921)</f>
        <v>0</v>
      </c>
      <c r="F921" s="63">
        <f>SUMIFS(Fev!$I$5:$I$605,Fev!$U$5:$U$605,"Despesa",Fev!$G$5:$G$605,DRE!$D921)</f>
        <v>0</v>
      </c>
      <c r="G921" s="63">
        <f>SUMIFS(Mar!$I$5:$I$605,Mar!$U$5:$U$605,"Despesa",Mar!$G$5:$G$605,DRE!$D921)</f>
        <v>0</v>
      </c>
      <c r="H921" s="63">
        <f>SUMIFS(Abr!$I$5:$I$605,Abr!$U$5:$U$605,"Despesa",Abr!$G$5:$G$605,DRE!$D921)</f>
        <v>0</v>
      </c>
      <c r="I921" s="63">
        <f>SUMIFS(Mai!$I$5:$I$605,Mai!$U$5:$U$605,"Despesa",Mai!$G$5:$G$605,DRE!$D921)</f>
        <v>0</v>
      </c>
      <c r="J921" s="63">
        <f>SUMIFS(Jun!$I$5:$I$605,Jun!$U$5:$U$605,"Despesa",Jun!$G$5:$G$605,DRE!$D921)</f>
        <v>0</v>
      </c>
      <c r="K921" s="63">
        <f>SUMIFS(Jul!$I$5:$I$605,Jul!$U$5:$U$605,"Despesa",Jul!$G$5:$G$605,DRE!$D921)</f>
        <v>0</v>
      </c>
      <c r="L921" s="63">
        <f>SUMIFS(Ago!$I$5:$I$605,Ago!$U$5:$U$605,"Despesa",Ago!$G$5:$G$605,DRE!$D921)</f>
        <v>0</v>
      </c>
      <c r="M921" s="63">
        <f>SUMIFS(Set!$I$5:$I$605,Set!$U$5:$U$605,"Despesa",Set!$G$5:$G$605,DRE!$D921)</f>
        <v>0</v>
      </c>
      <c r="N921" s="63">
        <f>SUMIFS(Out!$I$5:$I$605,Out!$U$5:$U$605,"Despesa",Out!$G$5:$G$605,DRE!$D921)</f>
        <v>0</v>
      </c>
      <c r="O921" s="63">
        <f>SUMIFS(Nov!$I$5:$I$605,Nov!$U$5:$U$605,"Despesa",Nov!$G$5:$G$605,DRE!$D921)</f>
        <v>0</v>
      </c>
      <c r="P921" s="63">
        <f>SUMIFS(Dez!$I$5:$I$605,Dez!$U$5:$U$605,"Despesa",Dez!$G$5:$G$605,DRE!$D921)</f>
        <v>0</v>
      </c>
      <c r="Q921" s="63">
        <f t="shared" si="40"/>
        <v>0</v>
      </c>
    </row>
    <row r="922" spans="2:17" ht="27.75" customHeight="1" thickTop="1" thickBot="1" x14ac:dyDescent="0.3">
      <c r="B922" s="85">
        <v>919</v>
      </c>
      <c r="C922" s="46" t="str">
        <f>'PC Despesas'!I97</f>
        <v>5.3.93</v>
      </c>
      <c r="D922" s="47" t="str">
        <f>VLOOKUP(C922,'PC Despesas'!$I$4:$J$103,2,FALSE)</f>
        <v>-</v>
      </c>
      <c r="E922" s="63">
        <f>SUMIFS(Jan!$I$5:$I$605,Jan!$U$5:$U$605,"Despesa",Jan!$G$5:$G$605,DRE!$D922)</f>
        <v>0</v>
      </c>
      <c r="F922" s="63">
        <f>SUMIFS(Fev!$I$5:$I$605,Fev!$U$5:$U$605,"Despesa",Fev!$G$5:$G$605,DRE!$D922)</f>
        <v>0</v>
      </c>
      <c r="G922" s="63">
        <f>SUMIFS(Mar!$I$5:$I$605,Mar!$U$5:$U$605,"Despesa",Mar!$G$5:$G$605,DRE!$D922)</f>
        <v>0</v>
      </c>
      <c r="H922" s="63">
        <f>SUMIFS(Abr!$I$5:$I$605,Abr!$U$5:$U$605,"Despesa",Abr!$G$5:$G$605,DRE!$D922)</f>
        <v>0</v>
      </c>
      <c r="I922" s="63">
        <f>SUMIFS(Mai!$I$5:$I$605,Mai!$U$5:$U$605,"Despesa",Mai!$G$5:$G$605,DRE!$D922)</f>
        <v>0</v>
      </c>
      <c r="J922" s="63">
        <f>SUMIFS(Jun!$I$5:$I$605,Jun!$U$5:$U$605,"Despesa",Jun!$G$5:$G$605,DRE!$D922)</f>
        <v>0</v>
      </c>
      <c r="K922" s="63">
        <f>SUMIFS(Jul!$I$5:$I$605,Jul!$U$5:$U$605,"Despesa",Jul!$G$5:$G$605,DRE!$D922)</f>
        <v>0</v>
      </c>
      <c r="L922" s="63">
        <f>SUMIFS(Ago!$I$5:$I$605,Ago!$U$5:$U$605,"Despesa",Ago!$G$5:$G$605,DRE!$D922)</f>
        <v>0</v>
      </c>
      <c r="M922" s="63">
        <f>SUMIFS(Set!$I$5:$I$605,Set!$U$5:$U$605,"Despesa",Set!$G$5:$G$605,DRE!$D922)</f>
        <v>0</v>
      </c>
      <c r="N922" s="63">
        <f>SUMIFS(Out!$I$5:$I$605,Out!$U$5:$U$605,"Despesa",Out!$G$5:$G$605,DRE!$D922)</f>
        <v>0</v>
      </c>
      <c r="O922" s="63">
        <f>SUMIFS(Nov!$I$5:$I$605,Nov!$U$5:$U$605,"Despesa",Nov!$G$5:$G$605,DRE!$D922)</f>
        <v>0</v>
      </c>
      <c r="P922" s="63">
        <f>SUMIFS(Dez!$I$5:$I$605,Dez!$U$5:$U$605,"Despesa",Dez!$G$5:$G$605,DRE!$D922)</f>
        <v>0</v>
      </c>
      <c r="Q922" s="63">
        <f t="shared" si="40"/>
        <v>0</v>
      </c>
    </row>
    <row r="923" spans="2:17" ht="27.75" customHeight="1" thickTop="1" thickBot="1" x14ac:dyDescent="0.3">
      <c r="B923" s="85">
        <v>920</v>
      </c>
      <c r="C923" s="46" t="str">
        <f>'PC Despesas'!I98</f>
        <v>5.3.94</v>
      </c>
      <c r="D923" s="47" t="str">
        <f>VLOOKUP(C923,'PC Despesas'!$I$4:$J$103,2,FALSE)</f>
        <v>-</v>
      </c>
      <c r="E923" s="63">
        <f>SUMIFS(Jan!$I$5:$I$605,Jan!$U$5:$U$605,"Despesa",Jan!$G$5:$G$605,DRE!$D923)</f>
        <v>0</v>
      </c>
      <c r="F923" s="63">
        <f>SUMIFS(Fev!$I$5:$I$605,Fev!$U$5:$U$605,"Despesa",Fev!$G$5:$G$605,DRE!$D923)</f>
        <v>0</v>
      </c>
      <c r="G923" s="63">
        <f>SUMIFS(Mar!$I$5:$I$605,Mar!$U$5:$U$605,"Despesa",Mar!$G$5:$G$605,DRE!$D923)</f>
        <v>0</v>
      </c>
      <c r="H923" s="63">
        <f>SUMIFS(Abr!$I$5:$I$605,Abr!$U$5:$U$605,"Despesa",Abr!$G$5:$G$605,DRE!$D923)</f>
        <v>0</v>
      </c>
      <c r="I923" s="63">
        <f>SUMIFS(Mai!$I$5:$I$605,Mai!$U$5:$U$605,"Despesa",Mai!$G$5:$G$605,DRE!$D923)</f>
        <v>0</v>
      </c>
      <c r="J923" s="63">
        <f>SUMIFS(Jun!$I$5:$I$605,Jun!$U$5:$U$605,"Despesa",Jun!$G$5:$G$605,DRE!$D923)</f>
        <v>0</v>
      </c>
      <c r="K923" s="63">
        <f>SUMIFS(Jul!$I$5:$I$605,Jul!$U$5:$U$605,"Despesa",Jul!$G$5:$G$605,DRE!$D923)</f>
        <v>0</v>
      </c>
      <c r="L923" s="63">
        <f>SUMIFS(Ago!$I$5:$I$605,Ago!$U$5:$U$605,"Despesa",Ago!$G$5:$G$605,DRE!$D923)</f>
        <v>0</v>
      </c>
      <c r="M923" s="63">
        <f>SUMIFS(Set!$I$5:$I$605,Set!$U$5:$U$605,"Despesa",Set!$G$5:$G$605,DRE!$D923)</f>
        <v>0</v>
      </c>
      <c r="N923" s="63">
        <f>SUMIFS(Out!$I$5:$I$605,Out!$U$5:$U$605,"Despesa",Out!$G$5:$G$605,DRE!$D923)</f>
        <v>0</v>
      </c>
      <c r="O923" s="63">
        <f>SUMIFS(Nov!$I$5:$I$605,Nov!$U$5:$U$605,"Despesa",Nov!$G$5:$G$605,DRE!$D923)</f>
        <v>0</v>
      </c>
      <c r="P923" s="63">
        <f>SUMIFS(Dez!$I$5:$I$605,Dez!$U$5:$U$605,"Despesa",Dez!$G$5:$G$605,DRE!$D923)</f>
        <v>0</v>
      </c>
      <c r="Q923" s="63">
        <f t="shared" si="40"/>
        <v>0</v>
      </c>
    </row>
    <row r="924" spans="2:17" ht="27.75" customHeight="1" thickTop="1" thickBot="1" x14ac:dyDescent="0.3">
      <c r="B924" s="85">
        <v>921</v>
      </c>
      <c r="C924" s="46" t="str">
        <f>'PC Despesas'!I99</f>
        <v>5.3.95</v>
      </c>
      <c r="D924" s="47" t="str">
        <f>VLOOKUP(C924,'PC Despesas'!$I$4:$J$103,2,FALSE)</f>
        <v>-</v>
      </c>
      <c r="E924" s="63">
        <f>SUMIFS(Jan!$I$5:$I$605,Jan!$U$5:$U$605,"Despesa",Jan!$G$5:$G$605,DRE!$D924)</f>
        <v>0</v>
      </c>
      <c r="F924" s="63">
        <f>SUMIFS(Fev!$I$5:$I$605,Fev!$U$5:$U$605,"Despesa",Fev!$G$5:$G$605,DRE!$D924)</f>
        <v>0</v>
      </c>
      <c r="G924" s="63">
        <f>SUMIFS(Mar!$I$5:$I$605,Mar!$U$5:$U$605,"Despesa",Mar!$G$5:$G$605,DRE!$D924)</f>
        <v>0</v>
      </c>
      <c r="H924" s="63">
        <f>SUMIFS(Abr!$I$5:$I$605,Abr!$U$5:$U$605,"Despesa",Abr!$G$5:$G$605,DRE!$D924)</f>
        <v>0</v>
      </c>
      <c r="I924" s="63">
        <f>SUMIFS(Mai!$I$5:$I$605,Mai!$U$5:$U$605,"Despesa",Mai!$G$5:$G$605,DRE!$D924)</f>
        <v>0</v>
      </c>
      <c r="J924" s="63">
        <f>SUMIFS(Jun!$I$5:$I$605,Jun!$U$5:$U$605,"Despesa",Jun!$G$5:$G$605,DRE!$D924)</f>
        <v>0</v>
      </c>
      <c r="K924" s="63">
        <f>SUMIFS(Jul!$I$5:$I$605,Jul!$U$5:$U$605,"Despesa",Jul!$G$5:$G$605,DRE!$D924)</f>
        <v>0</v>
      </c>
      <c r="L924" s="63">
        <f>SUMIFS(Ago!$I$5:$I$605,Ago!$U$5:$U$605,"Despesa",Ago!$G$5:$G$605,DRE!$D924)</f>
        <v>0</v>
      </c>
      <c r="M924" s="63">
        <f>SUMIFS(Set!$I$5:$I$605,Set!$U$5:$U$605,"Despesa",Set!$G$5:$G$605,DRE!$D924)</f>
        <v>0</v>
      </c>
      <c r="N924" s="63">
        <f>SUMIFS(Out!$I$5:$I$605,Out!$U$5:$U$605,"Despesa",Out!$G$5:$G$605,DRE!$D924)</f>
        <v>0</v>
      </c>
      <c r="O924" s="63">
        <f>SUMIFS(Nov!$I$5:$I$605,Nov!$U$5:$U$605,"Despesa",Nov!$G$5:$G$605,DRE!$D924)</f>
        <v>0</v>
      </c>
      <c r="P924" s="63">
        <f>SUMIFS(Dez!$I$5:$I$605,Dez!$U$5:$U$605,"Despesa",Dez!$G$5:$G$605,DRE!$D924)</f>
        <v>0</v>
      </c>
      <c r="Q924" s="63">
        <f t="shared" si="40"/>
        <v>0</v>
      </c>
    </row>
    <row r="925" spans="2:17" ht="28.5" customHeight="1" thickTop="1" thickBot="1" x14ac:dyDescent="0.3">
      <c r="B925" s="85">
        <v>922</v>
      </c>
      <c r="C925" s="46" t="str">
        <f>'PC Despesas'!I100</f>
        <v>5.3.96</v>
      </c>
      <c r="D925" s="47" t="str">
        <f>VLOOKUP(C925,'PC Despesas'!$I$4:$J$103,2,FALSE)</f>
        <v>-</v>
      </c>
      <c r="E925" s="63">
        <f>SUMIFS(Jan!$I$5:$I$605,Jan!$U$5:$U$605,"Despesa",Jan!$G$5:$G$605,DRE!$D925)</f>
        <v>0</v>
      </c>
      <c r="F925" s="63">
        <f>SUMIFS(Fev!$I$5:$I$605,Fev!$U$5:$U$605,"Despesa",Fev!$G$5:$G$605,DRE!$D925)</f>
        <v>0</v>
      </c>
      <c r="G925" s="63">
        <f>SUMIFS(Mar!$I$5:$I$605,Mar!$U$5:$U$605,"Despesa",Mar!$G$5:$G$605,DRE!$D925)</f>
        <v>0</v>
      </c>
      <c r="H925" s="63">
        <f>SUMIFS(Abr!$I$5:$I$605,Abr!$U$5:$U$605,"Despesa",Abr!$G$5:$G$605,DRE!$D925)</f>
        <v>0</v>
      </c>
      <c r="I925" s="63">
        <f>SUMIFS(Mai!$I$5:$I$605,Mai!$U$5:$U$605,"Despesa",Mai!$G$5:$G$605,DRE!$D925)</f>
        <v>0</v>
      </c>
      <c r="J925" s="63">
        <f>SUMIFS(Jun!$I$5:$I$605,Jun!$U$5:$U$605,"Despesa",Jun!$G$5:$G$605,DRE!$D925)</f>
        <v>0</v>
      </c>
      <c r="K925" s="63">
        <f>SUMIFS(Jul!$I$5:$I$605,Jul!$U$5:$U$605,"Despesa",Jul!$G$5:$G$605,DRE!$D925)</f>
        <v>0</v>
      </c>
      <c r="L925" s="63">
        <f>SUMIFS(Ago!$I$5:$I$605,Ago!$U$5:$U$605,"Despesa",Ago!$G$5:$G$605,DRE!$D925)</f>
        <v>0</v>
      </c>
      <c r="M925" s="63">
        <f>SUMIFS(Set!$I$5:$I$605,Set!$U$5:$U$605,"Despesa",Set!$G$5:$G$605,DRE!$D925)</f>
        <v>0</v>
      </c>
      <c r="N925" s="63">
        <f>SUMIFS(Out!$I$5:$I$605,Out!$U$5:$U$605,"Despesa",Out!$G$5:$G$605,DRE!$D925)</f>
        <v>0</v>
      </c>
      <c r="O925" s="63">
        <f>SUMIFS(Nov!$I$5:$I$605,Nov!$U$5:$U$605,"Despesa",Nov!$G$5:$G$605,DRE!$D925)</f>
        <v>0</v>
      </c>
      <c r="P925" s="63">
        <f>SUMIFS(Dez!$I$5:$I$605,Dez!$U$5:$U$605,"Despesa",Dez!$G$5:$G$605,DRE!$D925)</f>
        <v>0</v>
      </c>
      <c r="Q925" s="63">
        <f t="shared" si="40"/>
        <v>0</v>
      </c>
    </row>
    <row r="926" spans="2:17" ht="28.5" customHeight="1" thickTop="1" thickBot="1" x14ac:dyDescent="0.3">
      <c r="B926" s="85">
        <v>923</v>
      </c>
      <c r="C926" s="46" t="str">
        <f>'PC Despesas'!I101</f>
        <v>5.3.97</v>
      </c>
      <c r="D926" s="47" t="str">
        <f>VLOOKUP(C926,'PC Despesas'!$I$4:$J$103,2,FALSE)</f>
        <v>-</v>
      </c>
      <c r="E926" s="63">
        <f>SUMIFS(Jan!$I$5:$I$605,Jan!$U$5:$U$605,"Despesa",Jan!$G$5:$G$605,DRE!$D926)</f>
        <v>0</v>
      </c>
      <c r="F926" s="63">
        <f>SUMIFS(Fev!$I$5:$I$605,Fev!$U$5:$U$605,"Despesa",Fev!$G$5:$G$605,DRE!$D926)</f>
        <v>0</v>
      </c>
      <c r="G926" s="63">
        <f>SUMIFS(Mar!$I$5:$I$605,Mar!$U$5:$U$605,"Despesa",Mar!$G$5:$G$605,DRE!$D926)</f>
        <v>0</v>
      </c>
      <c r="H926" s="63">
        <f>SUMIFS(Abr!$I$5:$I$605,Abr!$U$5:$U$605,"Despesa",Abr!$G$5:$G$605,DRE!$D926)</f>
        <v>0</v>
      </c>
      <c r="I926" s="63">
        <f>SUMIFS(Mai!$I$5:$I$605,Mai!$U$5:$U$605,"Despesa",Mai!$G$5:$G$605,DRE!$D926)</f>
        <v>0</v>
      </c>
      <c r="J926" s="63">
        <f>SUMIFS(Jun!$I$5:$I$605,Jun!$U$5:$U$605,"Despesa",Jun!$G$5:$G$605,DRE!$D926)</f>
        <v>0</v>
      </c>
      <c r="K926" s="63">
        <f>SUMIFS(Jul!$I$5:$I$605,Jul!$U$5:$U$605,"Despesa",Jul!$G$5:$G$605,DRE!$D926)</f>
        <v>0</v>
      </c>
      <c r="L926" s="63">
        <f>SUMIFS(Ago!$I$5:$I$605,Ago!$U$5:$U$605,"Despesa",Ago!$G$5:$G$605,DRE!$D926)</f>
        <v>0</v>
      </c>
      <c r="M926" s="63">
        <f>SUMIFS(Set!$I$5:$I$605,Set!$U$5:$U$605,"Despesa",Set!$G$5:$G$605,DRE!$D926)</f>
        <v>0</v>
      </c>
      <c r="N926" s="63">
        <f>SUMIFS(Out!$I$5:$I$605,Out!$U$5:$U$605,"Despesa",Out!$G$5:$G$605,DRE!$D926)</f>
        <v>0</v>
      </c>
      <c r="O926" s="63">
        <f>SUMIFS(Nov!$I$5:$I$605,Nov!$U$5:$U$605,"Despesa",Nov!$G$5:$G$605,DRE!$D926)</f>
        <v>0</v>
      </c>
      <c r="P926" s="63">
        <f>SUMIFS(Dez!$I$5:$I$605,Dez!$U$5:$U$605,"Despesa",Dez!$G$5:$G$605,DRE!$D926)</f>
        <v>0</v>
      </c>
      <c r="Q926" s="63">
        <f t="shared" si="40"/>
        <v>0</v>
      </c>
    </row>
    <row r="927" spans="2:17" ht="28.5" customHeight="1" thickTop="1" thickBot="1" x14ac:dyDescent="0.3">
      <c r="B927" s="85">
        <v>924</v>
      </c>
      <c r="C927" s="46" t="str">
        <f>'PC Despesas'!I102</f>
        <v>5.3.98</v>
      </c>
      <c r="D927" s="47" t="str">
        <f>VLOOKUP(C927,'PC Despesas'!$I$4:$J$103,2,FALSE)</f>
        <v>-</v>
      </c>
      <c r="E927" s="63">
        <f>SUMIFS(Jan!$I$5:$I$605,Jan!$U$5:$U$605,"Despesa",Jan!$G$5:$G$605,DRE!$D927)</f>
        <v>0</v>
      </c>
      <c r="F927" s="63">
        <f>SUMIFS(Fev!$I$5:$I$605,Fev!$U$5:$U$605,"Despesa",Fev!$G$5:$G$605,DRE!$D927)</f>
        <v>0</v>
      </c>
      <c r="G927" s="63">
        <f>SUMIFS(Mar!$I$5:$I$605,Mar!$U$5:$U$605,"Despesa",Mar!$G$5:$G$605,DRE!$D927)</f>
        <v>0</v>
      </c>
      <c r="H927" s="63">
        <f>SUMIFS(Abr!$I$5:$I$605,Abr!$U$5:$U$605,"Despesa",Abr!$G$5:$G$605,DRE!$D927)</f>
        <v>0</v>
      </c>
      <c r="I927" s="63">
        <f>SUMIFS(Mai!$I$5:$I$605,Mai!$U$5:$U$605,"Despesa",Mai!$G$5:$G$605,DRE!$D927)</f>
        <v>0</v>
      </c>
      <c r="J927" s="63">
        <f>SUMIFS(Jun!$I$5:$I$605,Jun!$U$5:$U$605,"Despesa",Jun!$G$5:$G$605,DRE!$D927)</f>
        <v>0</v>
      </c>
      <c r="K927" s="63">
        <f>SUMIFS(Jul!$I$5:$I$605,Jul!$U$5:$U$605,"Despesa",Jul!$G$5:$G$605,DRE!$D927)</f>
        <v>0</v>
      </c>
      <c r="L927" s="63">
        <f>SUMIFS(Ago!$I$5:$I$605,Ago!$U$5:$U$605,"Despesa",Ago!$G$5:$G$605,DRE!$D927)</f>
        <v>0</v>
      </c>
      <c r="M927" s="63">
        <f>SUMIFS(Set!$I$5:$I$605,Set!$U$5:$U$605,"Despesa",Set!$G$5:$G$605,DRE!$D927)</f>
        <v>0</v>
      </c>
      <c r="N927" s="63">
        <f>SUMIFS(Out!$I$5:$I$605,Out!$U$5:$U$605,"Despesa",Out!$G$5:$G$605,DRE!$D927)</f>
        <v>0</v>
      </c>
      <c r="O927" s="63">
        <f>SUMIFS(Nov!$I$5:$I$605,Nov!$U$5:$U$605,"Despesa",Nov!$G$5:$G$605,DRE!$D927)</f>
        <v>0</v>
      </c>
      <c r="P927" s="63">
        <f>SUMIFS(Dez!$I$5:$I$605,Dez!$U$5:$U$605,"Despesa",Dez!$G$5:$G$605,DRE!$D927)</f>
        <v>0</v>
      </c>
      <c r="Q927" s="63">
        <f t="shared" si="40"/>
        <v>0</v>
      </c>
    </row>
    <row r="928" spans="2:17" ht="28.5" customHeight="1" thickTop="1" thickBot="1" x14ac:dyDescent="0.3">
      <c r="B928" s="85">
        <v>925</v>
      </c>
      <c r="C928" s="46" t="str">
        <f>'PC Despesas'!I103</f>
        <v>5.3.99</v>
      </c>
      <c r="D928" s="47" t="str">
        <f>VLOOKUP(C928,'PC Despesas'!$I$4:$J$103,2,FALSE)</f>
        <v>Outras Desp. Não Operacionais</v>
      </c>
      <c r="E928" s="63">
        <f>SUMIFS(Jan!$I$5:$I$605,Jan!$U$5:$U$605,"Despesa",Jan!$G$5:$G$605,DRE!$D928)</f>
        <v>0</v>
      </c>
      <c r="F928" s="63">
        <f>SUMIFS(Fev!$I$5:$I$605,Fev!$U$5:$U$605,"Despesa",Fev!$G$5:$G$605,DRE!$D928)</f>
        <v>0</v>
      </c>
      <c r="G928" s="63">
        <f>SUMIFS(Mar!$I$5:$I$605,Mar!$U$5:$U$605,"Despesa",Mar!$G$5:$G$605,DRE!$D928)</f>
        <v>0</v>
      </c>
      <c r="H928" s="63">
        <f>SUMIFS(Abr!$I$5:$I$605,Abr!$U$5:$U$605,"Despesa",Abr!$G$5:$G$605,DRE!$D928)</f>
        <v>0</v>
      </c>
      <c r="I928" s="63">
        <f>SUMIFS(Mai!$I$5:$I$605,Mai!$U$5:$U$605,"Despesa",Mai!$G$5:$G$605,DRE!$D928)</f>
        <v>0</v>
      </c>
      <c r="J928" s="63">
        <f>SUMIFS(Jun!$I$5:$I$605,Jun!$U$5:$U$605,"Despesa",Jun!$G$5:$G$605,DRE!$D928)</f>
        <v>0</v>
      </c>
      <c r="K928" s="63">
        <f>SUMIFS(Jul!$I$5:$I$605,Jul!$U$5:$U$605,"Despesa",Jul!$G$5:$G$605,DRE!$D928)</f>
        <v>0</v>
      </c>
      <c r="L928" s="63">
        <f>SUMIFS(Ago!$I$5:$I$605,Ago!$U$5:$U$605,"Despesa",Ago!$G$5:$G$605,DRE!$D928)</f>
        <v>0</v>
      </c>
      <c r="M928" s="63">
        <f>SUMIFS(Set!$I$5:$I$605,Set!$U$5:$U$605,"Despesa",Set!$G$5:$G$605,DRE!$D928)</f>
        <v>0</v>
      </c>
      <c r="N928" s="63">
        <f>SUMIFS(Out!$I$5:$I$605,Out!$U$5:$U$605,"Despesa",Out!$G$5:$G$605,DRE!$D928)</f>
        <v>0</v>
      </c>
      <c r="O928" s="63">
        <f>SUMIFS(Nov!$I$5:$I$605,Nov!$U$5:$U$605,"Despesa",Nov!$G$5:$G$605,DRE!$D928)</f>
        <v>0</v>
      </c>
      <c r="P928" s="63">
        <f>SUMIFS(Dez!$I$5:$I$605,Dez!$U$5:$U$605,"Despesa",Dez!$G$5:$G$605,DRE!$D928)</f>
        <v>0</v>
      </c>
      <c r="Q928" s="63">
        <f t="shared" si="40"/>
        <v>0</v>
      </c>
    </row>
    <row r="929" spans="2:17" ht="12.75" customHeight="1" thickTop="1" thickBot="1" x14ac:dyDescent="0.3">
      <c r="B929" s="85">
        <v>926</v>
      </c>
      <c r="E929" s="106"/>
      <c r="F929" s="106"/>
      <c r="G929" s="106"/>
      <c r="H929" s="106"/>
      <c r="I929" s="106"/>
      <c r="J929" s="106"/>
      <c r="K929" s="106"/>
      <c r="L929" s="106"/>
      <c r="M929" s="106"/>
      <c r="N929" s="106"/>
      <c r="O929" s="106"/>
      <c r="P929" s="106"/>
      <c r="Q929" s="106"/>
    </row>
    <row r="930" spans="2:17" ht="35.25" customHeight="1" thickTop="1" thickBot="1" x14ac:dyDescent="0.3">
      <c r="B930" s="85">
        <v>927</v>
      </c>
      <c r="C930" s="173" t="s">
        <v>151</v>
      </c>
      <c r="D930" s="43" t="str">
        <f>VLOOKUP(C930,'PC Despesas'!$U$4:$V$103,2,FALSE)</f>
        <v>IMPOSTOS</v>
      </c>
      <c r="E930" s="100">
        <f>SUM(E931:E1029)</f>
        <v>0</v>
      </c>
      <c r="F930" s="100">
        <f t="shared" ref="F930:O930" si="41">SUM(F931:F1029)</f>
        <v>0</v>
      </c>
      <c r="G930" s="100">
        <f t="shared" si="41"/>
        <v>0</v>
      </c>
      <c r="H930" s="100">
        <f t="shared" si="41"/>
        <v>0</v>
      </c>
      <c r="I930" s="100">
        <f t="shared" si="41"/>
        <v>0</v>
      </c>
      <c r="J930" s="100">
        <f t="shared" si="41"/>
        <v>0</v>
      </c>
      <c r="K930" s="100">
        <f t="shared" si="41"/>
        <v>0</v>
      </c>
      <c r="L930" s="100">
        <f t="shared" si="41"/>
        <v>999.35</v>
      </c>
      <c r="M930" s="100">
        <f t="shared" si="41"/>
        <v>859.17</v>
      </c>
      <c r="N930" s="100">
        <f t="shared" si="41"/>
        <v>732</v>
      </c>
      <c r="O930" s="100">
        <f t="shared" si="41"/>
        <v>732</v>
      </c>
      <c r="P930" s="100">
        <f>SUM(P931:P1029)</f>
        <v>732</v>
      </c>
      <c r="Q930" s="100">
        <f>SUM(Q931:Q1029)</f>
        <v>4054.52</v>
      </c>
    </row>
    <row r="931" spans="2:17" ht="28.5" customHeight="1" thickTop="1" thickBot="1" x14ac:dyDescent="0.3">
      <c r="B931" s="85">
        <v>928</v>
      </c>
      <c r="C931" s="46" t="str">
        <f>'PC Despesas'!U5</f>
        <v>5.7.1</v>
      </c>
      <c r="D931" s="47" t="str">
        <f>VLOOKUP(C931,'PC Despesas'!$U$5:$V$103,2,FALSE)</f>
        <v>IRPJ E CSLL</v>
      </c>
      <c r="E931" s="63">
        <f>SUMIFS(Jan!$I$5:$I$605,Jan!$U$5:$U$605,"Despesa",Jan!$G$5:$G$605,DRE!$D931)</f>
        <v>0</v>
      </c>
      <c r="F931" s="63">
        <f>SUMIFS(Fev!$I$5:$I$605,Fev!$U$5:$U$605,"Despesa",Fev!$G$5:$G$605,DRE!$D931)</f>
        <v>0</v>
      </c>
      <c r="G931" s="63">
        <f>SUMIFS(Mar!$I$5:$I$605,Mar!$U$5:$U$605,"Despesa",Mar!$G$5:$G$605,DRE!$D931)</f>
        <v>0</v>
      </c>
      <c r="H931" s="63">
        <f>SUMIFS(Abr!$I$5:$I$605,Abr!$U$5:$U$605,"Despesa",Abr!$G$5:$G$605,DRE!$D931)</f>
        <v>0</v>
      </c>
      <c r="I931" s="63">
        <f>SUMIFS(Mai!$I$5:$I$605,Mai!$U$5:$U$605,"Despesa",Mai!$G$5:$G$605,DRE!$D931)</f>
        <v>0</v>
      </c>
      <c r="J931" s="63">
        <f>SUMIFS(Jun!$I$5:$I$605,Jun!$U$5:$U$605,"Despesa",Jun!$G$5:$G$605,DRE!$D931)</f>
        <v>0</v>
      </c>
      <c r="K931" s="63">
        <f>SUMIFS(Jul!$I$5:$I$605,Jul!$U$5:$U$605,"Despesa",Jul!$G$5:$G$605,DRE!$D931)</f>
        <v>0</v>
      </c>
      <c r="L931" s="63">
        <f>SUMIFS(Ago!$I$5:$I$605,Ago!$U$5:$U$605,"Despesa",Ago!$G$5:$G$605,DRE!$D931)</f>
        <v>547</v>
      </c>
      <c r="M931" s="63">
        <f>SUMIFS(Set!$I$5:$I$605,Set!$U$5:$U$605,"Despesa",Set!$G$5:$G$605,DRE!$D931)</f>
        <v>502</v>
      </c>
      <c r="N931" s="63">
        <f>SUMIFS(Out!$I$5:$I$605,Out!$U$5:$U$605,"Despesa",Out!$G$5:$G$605,DRE!$D931)</f>
        <v>502</v>
      </c>
      <c r="O931" s="63">
        <f>SUMIFS(Nov!$I$5:$I$605,Nov!$U$5:$U$605,"Despesa",Nov!$G$5:$G$605,DRE!$D931)</f>
        <v>502</v>
      </c>
      <c r="P931" s="63">
        <f>SUMIFS(Dez!$I$5:$I$605,Dez!$U$5:$U$605,"Despesa",Dez!$G$5:$G$605,DRE!$D931)</f>
        <v>502</v>
      </c>
      <c r="Q931" s="63">
        <f>SUM(E931:P931)</f>
        <v>2555</v>
      </c>
    </row>
    <row r="932" spans="2:17" ht="28.5" customHeight="1" thickTop="1" thickBot="1" x14ac:dyDescent="0.3">
      <c r="B932" s="85">
        <v>929</v>
      </c>
      <c r="C932" s="46" t="str">
        <f>'PC Despesas'!U6</f>
        <v>5.7.2</v>
      </c>
      <c r="D932" s="47" t="str">
        <f>VLOOKUP(C932,'PC Despesas'!$U$5:$V$103,2,FALSE)</f>
        <v>GPS</v>
      </c>
      <c r="E932" s="63">
        <f>SUMIFS(Jan!$I$5:$I$605,Jan!$U$5:$U$605,"Despesa",Jan!$G$5:$G$605,DRE!$D932)</f>
        <v>0</v>
      </c>
      <c r="F932" s="63">
        <f>SUMIFS(Fev!$I$5:$I$605,Fev!$U$5:$U$605,"Despesa",Fev!$G$5:$G$605,DRE!$D932)</f>
        <v>0</v>
      </c>
      <c r="G932" s="63">
        <f>SUMIFS(Mar!$I$5:$I$605,Mar!$U$5:$U$605,"Despesa",Mar!$G$5:$G$605,DRE!$D932)</f>
        <v>0</v>
      </c>
      <c r="H932" s="63">
        <f>SUMIFS(Abr!$I$5:$I$605,Abr!$U$5:$U$605,"Despesa",Abr!$G$5:$G$605,DRE!$D932)</f>
        <v>0</v>
      </c>
      <c r="I932" s="63">
        <f>SUMIFS(Mai!$I$5:$I$605,Mai!$U$5:$U$605,"Despesa",Mai!$G$5:$G$605,DRE!$D932)</f>
        <v>0</v>
      </c>
      <c r="J932" s="63">
        <f>SUMIFS(Jun!$I$5:$I$605,Jun!$U$5:$U$605,"Despesa",Jun!$G$5:$G$605,DRE!$D932)</f>
        <v>0</v>
      </c>
      <c r="K932" s="63">
        <f>SUMIFS(Jul!$I$5:$I$605,Jul!$U$5:$U$605,"Despesa",Jul!$G$5:$G$605,DRE!$D932)</f>
        <v>0</v>
      </c>
      <c r="L932" s="63">
        <f>SUMIFS(Ago!$I$5:$I$605,Ago!$U$5:$U$605,"Despesa",Ago!$G$5:$G$605,DRE!$D932)</f>
        <v>243</v>
      </c>
      <c r="M932" s="63">
        <f>SUMIFS(Set!$I$5:$I$605,Set!$U$5:$U$605,"Despesa",Set!$G$5:$G$605,DRE!$D932)</f>
        <v>230</v>
      </c>
      <c r="N932" s="63">
        <f>SUMIFS(Out!$I$5:$I$605,Out!$U$5:$U$605,"Despesa",Out!$G$5:$G$605,DRE!$D932)</f>
        <v>230</v>
      </c>
      <c r="O932" s="63">
        <f>SUMIFS(Nov!$I$5:$I$605,Nov!$U$5:$U$605,"Despesa",Nov!$G$5:$G$605,DRE!$D932)</f>
        <v>230</v>
      </c>
      <c r="P932" s="63">
        <f>SUMIFS(Dez!$I$5:$I$605,Dez!$U$5:$U$605,"Despesa",Dez!$G$5:$G$605,DRE!$D932)</f>
        <v>230</v>
      </c>
      <c r="Q932" s="63">
        <f t="shared" ref="Q932:Q995" si="42">SUM(E932:P932)</f>
        <v>1163</v>
      </c>
    </row>
    <row r="933" spans="2:17" ht="28.5" customHeight="1" thickTop="1" thickBot="1" x14ac:dyDescent="0.3">
      <c r="B933" s="85">
        <v>930</v>
      </c>
      <c r="C933" s="46" t="str">
        <f>'PC Despesas'!U7</f>
        <v>5.7.3</v>
      </c>
      <c r="D933" s="47" t="str">
        <f>VLOOKUP(C933,'PC Despesas'!$U$5:$V$103,2,FALSE)</f>
        <v>FGTS</v>
      </c>
      <c r="E933" s="63">
        <f>SUMIFS(Jan!$I$5:$I$605,Jan!$U$5:$U$605,"Despesa",Jan!$G$5:$G$605,DRE!$D933)</f>
        <v>0</v>
      </c>
      <c r="F933" s="63">
        <f>SUMIFS(Fev!$I$5:$I$605,Fev!$U$5:$U$605,"Despesa",Fev!$G$5:$G$605,DRE!$D933)</f>
        <v>0</v>
      </c>
      <c r="G933" s="63">
        <f>SUMIFS(Mar!$I$5:$I$605,Mar!$U$5:$U$605,"Despesa",Mar!$G$5:$G$605,DRE!$D933)</f>
        <v>0</v>
      </c>
      <c r="H933" s="63">
        <f>SUMIFS(Abr!$I$5:$I$605,Abr!$U$5:$U$605,"Despesa",Abr!$G$5:$G$605,DRE!$D933)</f>
        <v>0</v>
      </c>
      <c r="I933" s="63">
        <f>SUMIFS(Mai!$I$5:$I$605,Mai!$U$5:$U$605,"Despesa",Mai!$G$5:$G$605,DRE!$D933)</f>
        <v>0</v>
      </c>
      <c r="J933" s="63">
        <f>SUMIFS(Jun!$I$5:$I$605,Jun!$U$5:$U$605,"Despesa",Jun!$G$5:$G$605,DRE!$D933)</f>
        <v>0</v>
      </c>
      <c r="K933" s="63">
        <f>SUMIFS(Jul!$I$5:$I$605,Jul!$U$5:$U$605,"Despesa",Jul!$G$5:$G$605,DRE!$D933)</f>
        <v>0</v>
      </c>
      <c r="L933" s="63">
        <f>SUMIFS(Ago!$I$5:$I$605,Ago!$U$5:$U$605,"Despesa",Ago!$G$5:$G$605,DRE!$D933)</f>
        <v>209.35</v>
      </c>
      <c r="M933" s="63">
        <f>SUMIFS(Set!$I$5:$I$605,Set!$U$5:$U$605,"Despesa",Set!$G$5:$G$605,DRE!$D933)</f>
        <v>127.17</v>
      </c>
      <c r="N933" s="63">
        <f>SUMIFS(Out!$I$5:$I$605,Out!$U$5:$U$605,"Despesa",Out!$G$5:$G$605,DRE!$D933)</f>
        <v>0</v>
      </c>
      <c r="O933" s="63">
        <f>SUMIFS(Nov!$I$5:$I$605,Nov!$U$5:$U$605,"Despesa",Nov!$G$5:$G$605,DRE!$D933)</f>
        <v>0</v>
      </c>
      <c r="P933" s="63">
        <f>SUMIFS(Dez!$I$5:$I$605,Dez!$U$5:$U$605,"Despesa",Dez!$G$5:$G$605,DRE!$D933)</f>
        <v>0</v>
      </c>
      <c r="Q933" s="63">
        <f t="shared" si="42"/>
        <v>336.52</v>
      </c>
    </row>
    <row r="934" spans="2:17" ht="28.5" customHeight="1" thickTop="1" thickBot="1" x14ac:dyDescent="0.3">
      <c r="B934" s="85">
        <v>931</v>
      </c>
      <c r="C934" s="46" t="str">
        <f>'PC Despesas'!U8</f>
        <v>5.7.4</v>
      </c>
      <c r="D934" s="47">
        <f>VLOOKUP(C934,'PC Despesas'!$U$5:$V$103,2,FALSE)</f>
        <v>0</v>
      </c>
      <c r="E934" s="63">
        <f>SUMIFS(Jan!$I$5:$I$605,Jan!$U$5:$U$605,"Despesa",Jan!$G$5:$G$605,DRE!$D934)</f>
        <v>0</v>
      </c>
      <c r="F934" s="63">
        <f>SUMIFS(Fev!$I$5:$I$605,Fev!$U$5:$U$605,"Despesa",Fev!$G$5:$G$605,DRE!$D934)</f>
        <v>0</v>
      </c>
      <c r="G934" s="63">
        <f>SUMIFS(Mar!$I$5:$I$605,Mar!$U$5:$U$605,"Despesa",Mar!$G$5:$G$605,DRE!$D934)</f>
        <v>0</v>
      </c>
      <c r="H934" s="63">
        <f>SUMIFS(Abr!$I$5:$I$605,Abr!$U$5:$U$605,"Despesa",Abr!$G$5:$G$605,DRE!$D934)</f>
        <v>0</v>
      </c>
      <c r="I934" s="63">
        <f>SUMIFS(Mai!$I$5:$I$605,Mai!$U$5:$U$605,"Despesa",Mai!$G$5:$G$605,DRE!$D934)</f>
        <v>0</v>
      </c>
      <c r="J934" s="63">
        <f>SUMIFS(Jun!$I$5:$I$605,Jun!$U$5:$U$605,"Despesa",Jun!$G$5:$G$605,DRE!$D934)</f>
        <v>0</v>
      </c>
      <c r="K934" s="63">
        <f>SUMIFS(Jul!$I$5:$I$605,Jul!$U$5:$U$605,"Despesa",Jul!$G$5:$G$605,DRE!$D934)</f>
        <v>0</v>
      </c>
      <c r="L934" s="63">
        <f>SUMIFS(Ago!$I$5:$I$605,Ago!$U$5:$U$605,"Despesa",Ago!$G$5:$G$605,DRE!$D934)</f>
        <v>0</v>
      </c>
      <c r="M934" s="63">
        <f>SUMIFS(Set!$I$5:$I$605,Set!$U$5:$U$605,"Despesa",Set!$G$5:$G$605,DRE!$D934)</f>
        <v>0</v>
      </c>
      <c r="N934" s="63">
        <f>SUMIFS(Out!$I$5:$I$605,Out!$U$5:$U$605,"Despesa",Out!$G$5:$G$605,DRE!$D934)</f>
        <v>0</v>
      </c>
      <c r="O934" s="63">
        <f>SUMIFS(Nov!$I$5:$I$605,Nov!$U$5:$U$605,"Despesa",Nov!$G$5:$G$605,DRE!$D934)</f>
        <v>0</v>
      </c>
      <c r="P934" s="63">
        <f>SUMIFS(Dez!$I$5:$I$605,Dez!$U$5:$U$605,"Despesa",Dez!$G$5:$G$605,DRE!$D934)</f>
        <v>0</v>
      </c>
      <c r="Q934" s="63">
        <f t="shared" si="42"/>
        <v>0</v>
      </c>
    </row>
    <row r="935" spans="2:17" ht="28.5" customHeight="1" thickTop="1" thickBot="1" x14ac:dyDescent="0.3">
      <c r="B935" s="85">
        <v>932</v>
      </c>
      <c r="C935" s="46" t="str">
        <f>'PC Despesas'!U9</f>
        <v>5.7.5</v>
      </c>
      <c r="D935" s="47" t="str">
        <f>VLOOKUP(C935,'PC Despesas'!$U$5:$V$103,2,FALSE)</f>
        <v>-</v>
      </c>
      <c r="E935" s="63">
        <f>SUMIFS(Jan!$I$5:$I$605,Jan!$U$5:$U$605,"Despesa",Jan!$G$5:$G$605,DRE!$D935)</f>
        <v>0</v>
      </c>
      <c r="F935" s="63">
        <f>SUMIFS(Fev!$I$5:$I$605,Fev!$U$5:$U$605,"Despesa",Fev!$G$5:$G$605,DRE!$D935)</f>
        <v>0</v>
      </c>
      <c r="G935" s="63">
        <f>SUMIFS(Mar!$I$5:$I$605,Mar!$U$5:$U$605,"Despesa",Mar!$G$5:$G$605,DRE!$D935)</f>
        <v>0</v>
      </c>
      <c r="H935" s="63">
        <f>SUMIFS(Abr!$I$5:$I$605,Abr!$U$5:$U$605,"Despesa",Abr!$G$5:$G$605,DRE!$D935)</f>
        <v>0</v>
      </c>
      <c r="I935" s="63">
        <f>SUMIFS(Mai!$I$5:$I$605,Mai!$U$5:$U$605,"Despesa",Mai!$G$5:$G$605,DRE!$D935)</f>
        <v>0</v>
      </c>
      <c r="J935" s="63">
        <f>SUMIFS(Jun!$I$5:$I$605,Jun!$U$5:$U$605,"Despesa",Jun!$G$5:$G$605,DRE!$D935)</f>
        <v>0</v>
      </c>
      <c r="K935" s="63">
        <f>SUMIFS(Jul!$I$5:$I$605,Jul!$U$5:$U$605,"Despesa",Jul!$G$5:$G$605,DRE!$D935)</f>
        <v>0</v>
      </c>
      <c r="L935" s="63">
        <f>SUMIFS(Ago!$I$5:$I$605,Ago!$U$5:$U$605,"Despesa",Ago!$G$5:$G$605,DRE!$D935)</f>
        <v>0</v>
      </c>
      <c r="M935" s="63">
        <f>SUMIFS(Set!$I$5:$I$605,Set!$U$5:$U$605,"Despesa",Set!$G$5:$G$605,DRE!$D935)</f>
        <v>0</v>
      </c>
      <c r="N935" s="63">
        <f>SUMIFS(Out!$I$5:$I$605,Out!$U$5:$U$605,"Despesa",Out!$G$5:$G$605,DRE!$D935)</f>
        <v>0</v>
      </c>
      <c r="O935" s="63">
        <f>SUMIFS(Nov!$I$5:$I$605,Nov!$U$5:$U$605,"Despesa",Nov!$G$5:$G$605,DRE!$D935)</f>
        <v>0</v>
      </c>
      <c r="P935" s="63">
        <f>SUMIFS(Dez!$I$5:$I$605,Dez!$U$5:$U$605,"Despesa",Dez!$G$5:$G$605,DRE!$D935)</f>
        <v>0</v>
      </c>
      <c r="Q935" s="63">
        <f t="shared" si="42"/>
        <v>0</v>
      </c>
    </row>
    <row r="936" spans="2:17" ht="28.5" customHeight="1" thickTop="1" thickBot="1" x14ac:dyDescent="0.3">
      <c r="B936" s="85">
        <v>933</v>
      </c>
      <c r="C936" s="46" t="str">
        <f>'PC Despesas'!U10</f>
        <v>5.7.6</v>
      </c>
      <c r="D936" s="47" t="str">
        <f>VLOOKUP(C936,'PC Despesas'!$U$5:$V$103,2,FALSE)</f>
        <v>-</v>
      </c>
      <c r="E936" s="63">
        <f>SUMIFS(Jan!$I$5:$I$605,Jan!$U$5:$U$605,"Despesa",Jan!$G$5:$G$605,DRE!$D936)</f>
        <v>0</v>
      </c>
      <c r="F936" s="63">
        <f>SUMIFS(Fev!$I$5:$I$605,Fev!$U$5:$U$605,"Despesa",Fev!$G$5:$G$605,DRE!$D936)</f>
        <v>0</v>
      </c>
      <c r="G936" s="63">
        <f>SUMIFS(Mar!$I$5:$I$605,Mar!$U$5:$U$605,"Despesa",Mar!$G$5:$G$605,DRE!$D936)</f>
        <v>0</v>
      </c>
      <c r="H936" s="63">
        <f>SUMIFS(Abr!$I$5:$I$605,Abr!$U$5:$U$605,"Despesa",Abr!$G$5:$G$605,DRE!$D936)</f>
        <v>0</v>
      </c>
      <c r="I936" s="63">
        <f>SUMIFS(Mai!$I$5:$I$605,Mai!$U$5:$U$605,"Despesa",Mai!$G$5:$G$605,DRE!$D936)</f>
        <v>0</v>
      </c>
      <c r="J936" s="63">
        <f>SUMIFS(Jun!$I$5:$I$605,Jun!$U$5:$U$605,"Despesa",Jun!$G$5:$G$605,DRE!$D936)</f>
        <v>0</v>
      </c>
      <c r="K936" s="63">
        <f>SUMIFS(Jul!$I$5:$I$605,Jul!$U$5:$U$605,"Despesa",Jul!$G$5:$G$605,DRE!$D936)</f>
        <v>0</v>
      </c>
      <c r="L936" s="63">
        <f>SUMIFS(Ago!$I$5:$I$605,Ago!$U$5:$U$605,"Despesa",Ago!$G$5:$G$605,DRE!$D936)</f>
        <v>0</v>
      </c>
      <c r="M936" s="63">
        <f>SUMIFS(Set!$I$5:$I$605,Set!$U$5:$U$605,"Despesa",Set!$G$5:$G$605,DRE!$D936)</f>
        <v>0</v>
      </c>
      <c r="N936" s="63">
        <f>SUMIFS(Out!$I$5:$I$605,Out!$U$5:$U$605,"Despesa",Out!$G$5:$G$605,DRE!$D936)</f>
        <v>0</v>
      </c>
      <c r="O936" s="63">
        <f>SUMIFS(Nov!$I$5:$I$605,Nov!$U$5:$U$605,"Despesa",Nov!$G$5:$G$605,DRE!$D936)</f>
        <v>0</v>
      </c>
      <c r="P936" s="63">
        <f>SUMIFS(Dez!$I$5:$I$605,Dez!$U$5:$U$605,"Despesa",Dez!$G$5:$G$605,DRE!$D936)</f>
        <v>0</v>
      </c>
      <c r="Q936" s="63">
        <f t="shared" si="42"/>
        <v>0</v>
      </c>
    </row>
    <row r="937" spans="2:17" ht="28.5" customHeight="1" thickTop="1" thickBot="1" x14ac:dyDescent="0.3">
      <c r="B937" s="85">
        <v>934</v>
      </c>
      <c r="C937" s="46" t="str">
        <f>'PC Despesas'!U11</f>
        <v>5.7.7</v>
      </c>
      <c r="D937" s="47" t="str">
        <f>VLOOKUP(C937,'PC Despesas'!$U$5:$V$103,2,FALSE)</f>
        <v>-</v>
      </c>
      <c r="E937" s="63">
        <f>SUMIFS(Jan!$I$5:$I$605,Jan!$U$5:$U$605,"Despesa",Jan!$G$5:$G$605,DRE!$D937)</f>
        <v>0</v>
      </c>
      <c r="F937" s="63">
        <f>SUMIFS(Fev!$I$5:$I$605,Fev!$U$5:$U$605,"Despesa",Fev!$G$5:$G$605,DRE!$D937)</f>
        <v>0</v>
      </c>
      <c r="G937" s="63">
        <f>SUMIFS(Mar!$I$5:$I$605,Mar!$U$5:$U$605,"Despesa",Mar!$G$5:$G$605,DRE!$D937)</f>
        <v>0</v>
      </c>
      <c r="H937" s="63">
        <f>SUMIFS(Abr!$I$5:$I$605,Abr!$U$5:$U$605,"Despesa",Abr!$G$5:$G$605,DRE!$D937)</f>
        <v>0</v>
      </c>
      <c r="I937" s="63">
        <f>SUMIFS(Mai!$I$5:$I$605,Mai!$U$5:$U$605,"Despesa",Mai!$G$5:$G$605,DRE!$D937)</f>
        <v>0</v>
      </c>
      <c r="J937" s="63">
        <f>SUMIFS(Jun!$I$5:$I$605,Jun!$U$5:$U$605,"Despesa",Jun!$G$5:$G$605,DRE!$D937)</f>
        <v>0</v>
      </c>
      <c r="K937" s="63">
        <f>SUMIFS(Jul!$I$5:$I$605,Jul!$U$5:$U$605,"Despesa",Jul!$G$5:$G$605,DRE!$D937)</f>
        <v>0</v>
      </c>
      <c r="L937" s="63">
        <f>SUMIFS(Ago!$I$5:$I$605,Ago!$U$5:$U$605,"Despesa",Ago!$G$5:$G$605,DRE!$D937)</f>
        <v>0</v>
      </c>
      <c r="M937" s="63">
        <f>SUMIFS(Set!$I$5:$I$605,Set!$U$5:$U$605,"Despesa",Set!$G$5:$G$605,DRE!$D937)</f>
        <v>0</v>
      </c>
      <c r="N937" s="63">
        <f>SUMIFS(Out!$I$5:$I$605,Out!$U$5:$U$605,"Despesa",Out!$G$5:$G$605,DRE!$D937)</f>
        <v>0</v>
      </c>
      <c r="O937" s="63">
        <f>SUMIFS(Nov!$I$5:$I$605,Nov!$U$5:$U$605,"Despesa",Nov!$G$5:$G$605,DRE!$D937)</f>
        <v>0</v>
      </c>
      <c r="P937" s="63">
        <f>SUMIFS(Dez!$I$5:$I$605,Dez!$U$5:$U$605,"Despesa",Dez!$G$5:$G$605,DRE!$D937)</f>
        <v>0</v>
      </c>
      <c r="Q937" s="63">
        <f t="shared" si="42"/>
        <v>0</v>
      </c>
    </row>
    <row r="938" spans="2:17" ht="28.5" customHeight="1" thickTop="1" thickBot="1" x14ac:dyDescent="0.3">
      <c r="B938" s="85">
        <v>935</v>
      </c>
      <c r="C938" s="46" t="str">
        <f>'PC Despesas'!U12</f>
        <v>5.7.8</v>
      </c>
      <c r="D938" s="47" t="str">
        <f>VLOOKUP(C938,'PC Despesas'!$U$5:$V$103,2,FALSE)</f>
        <v>-</v>
      </c>
      <c r="E938" s="63">
        <f>SUMIFS(Jan!$I$5:$I$605,Jan!$U$5:$U$605,"Despesa",Jan!$G$5:$G$605,DRE!$D938)</f>
        <v>0</v>
      </c>
      <c r="F938" s="63">
        <f>SUMIFS(Fev!$I$5:$I$605,Fev!$U$5:$U$605,"Despesa",Fev!$G$5:$G$605,DRE!$D938)</f>
        <v>0</v>
      </c>
      <c r="G938" s="63">
        <f>SUMIFS(Mar!$I$5:$I$605,Mar!$U$5:$U$605,"Despesa",Mar!$G$5:$G$605,DRE!$D938)</f>
        <v>0</v>
      </c>
      <c r="H938" s="63">
        <f>SUMIFS(Abr!$I$5:$I$605,Abr!$U$5:$U$605,"Despesa",Abr!$G$5:$G$605,DRE!$D938)</f>
        <v>0</v>
      </c>
      <c r="I938" s="63">
        <f>SUMIFS(Mai!$I$5:$I$605,Mai!$U$5:$U$605,"Despesa",Mai!$G$5:$G$605,DRE!$D938)</f>
        <v>0</v>
      </c>
      <c r="J938" s="63">
        <f>SUMIFS(Jun!$I$5:$I$605,Jun!$U$5:$U$605,"Despesa",Jun!$G$5:$G$605,DRE!$D938)</f>
        <v>0</v>
      </c>
      <c r="K938" s="63">
        <f>SUMIFS(Jul!$I$5:$I$605,Jul!$U$5:$U$605,"Despesa",Jul!$G$5:$G$605,DRE!$D938)</f>
        <v>0</v>
      </c>
      <c r="L938" s="63">
        <f>SUMIFS(Ago!$I$5:$I$605,Ago!$U$5:$U$605,"Despesa",Ago!$G$5:$G$605,DRE!$D938)</f>
        <v>0</v>
      </c>
      <c r="M938" s="63">
        <f>SUMIFS(Set!$I$5:$I$605,Set!$U$5:$U$605,"Despesa",Set!$G$5:$G$605,DRE!$D938)</f>
        <v>0</v>
      </c>
      <c r="N938" s="63">
        <f>SUMIFS(Out!$I$5:$I$605,Out!$U$5:$U$605,"Despesa",Out!$G$5:$G$605,DRE!$D938)</f>
        <v>0</v>
      </c>
      <c r="O938" s="63">
        <f>SUMIFS(Nov!$I$5:$I$605,Nov!$U$5:$U$605,"Despesa",Nov!$G$5:$G$605,DRE!$D938)</f>
        <v>0</v>
      </c>
      <c r="P938" s="63">
        <f>SUMIFS(Dez!$I$5:$I$605,Dez!$U$5:$U$605,"Despesa",Dez!$G$5:$G$605,DRE!$D938)</f>
        <v>0</v>
      </c>
      <c r="Q938" s="63">
        <f t="shared" si="42"/>
        <v>0</v>
      </c>
    </row>
    <row r="939" spans="2:17" ht="28.5" customHeight="1" thickTop="1" thickBot="1" x14ac:dyDescent="0.3">
      <c r="B939" s="85">
        <v>936</v>
      </c>
      <c r="C939" s="46" t="str">
        <f>'PC Despesas'!U13</f>
        <v>5.7.9</v>
      </c>
      <c r="D939" s="47" t="str">
        <f>VLOOKUP(C939,'PC Despesas'!$U$5:$V$103,2,FALSE)</f>
        <v>-</v>
      </c>
      <c r="E939" s="63">
        <f>SUMIFS(Jan!$I$5:$I$605,Jan!$U$5:$U$605,"Despesa",Jan!$G$5:$G$605,DRE!$D939)</f>
        <v>0</v>
      </c>
      <c r="F939" s="63">
        <f>SUMIFS(Fev!$I$5:$I$605,Fev!$U$5:$U$605,"Despesa",Fev!$G$5:$G$605,DRE!$D939)</f>
        <v>0</v>
      </c>
      <c r="G939" s="63">
        <f>SUMIFS(Mar!$I$5:$I$605,Mar!$U$5:$U$605,"Despesa",Mar!$G$5:$G$605,DRE!$D939)</f>
        <v>0</v>
      </c>
      <c r="H939" s="63">
        <f>SUMIFS(Abr!$I$5:$I$605,Abr!$U$5:$U$605,"Despesa",Abr!$G$5:$G$605,DRE!$D939)</f>
        <v>0</v>
      </c>
      <c r="I939" s="63">
        <f>SUMIFS(Mai!$I$5:$I$605,Mai!$U$5:$U$605,"Despesa",Mai!$G$5:$G$605,DRE!$D939)</f>
        <v>0</v>
      </c>
      <c r="J939" s="63">
        <f>SUMIFS(Jun!$I$5:$I$605,Jun!$U$5:$U$605,"Despesa",Jun!$G$5:$G$605,DRE!$D939)</f>
        <v>0</v>
      </c>
      <c r="K939" s="63">
        <f>SUMIFS(Jul!$I$5:$I$605,Jul!$U$5:$U$605,"Despesa",Jul!$G$5:$G$605,DRE!$D939)</f>
        <v>0</v>
      </c>
      <c r="L939" s="63">
        <f>SUMIFS(Ago!$I$5:$I$605,Ago!$U$5:$U$605,"Despesa",Ago!$G$5:$G$605,DRE!$D939)</f>
        <v>0</v>
      </c>
      <c r="M939" s="63">
        <f>SUMIFS(Set!$I$5:$I$605,Set!$U$5:$U$605,"Despesa",Set!$G$5:$G$605,DRE!$D939)</f>
        <v>0</v>
      </c>
      <c r="N939" s="63">
        <f>SUMIFS(Out!$I$5:$I$605,Out!$U$5:$U$605,"Despesa",Out!$G$5:$G$605,DRE!$D939)</f>
        <v>0</v>
      </c>
      <c r="O939" s="63">
        <f>SUMIFS(Nov!$I$5:$I$605,Nov!$U$5:$U$605,"Despesa",Nov!$G$5:$G$605,DRE!$D939)</f>
        <v>0</v>
      </c>
      <c r="P939" s="63">
        <f>SUMIFS(Dez!$I$5:$I$605,Dez!$U$5:$U$605,"Despesa",Dez!$G$5:$G$605,DRE!$D939)</f>
        <v>0</v>
      </c>
      <c r="Q939" s="63">
        <f t="shared" si="42"/>
        <v>0</v>
      </c>
    </row>
    <row r="940" spans="2:17" ht="28.5" customHeight="1" thickTop="1" thickBot="1" x14ac:dyDescent="0.3">
      <c r="B940" s="85">
        <v>937</v>
      </c>
      <c r="C940" s="46" t="str">
        <f>'PC Despesas'!U14</f>
        <v>5.7.10</v>
      </c>
      <c r="D940" s="47" t="str">
        <f>VLOOKUP(C940,'PC Despesas'!$U$5:$V$103,2,FALSE)</f>
        <v>-</v>
      </c>
      <c r="E940" s="63">
        <f>SUMIFS(Jan!$I$5:$I$605,Jan!$U$5:$U$605,"Despesa",Jan!$G$5:$G$605,DRE!$D940)</f>
        <v>0</v>
      </c>
      <c r="F940" s="63">
        <f>SUMIFS(Fev!$I$5:$I$605,Fev!$U$5:$U$605,"Despesa",Fev!$G$5:$G$605,DRE!$D940)</f>
        <v>0</v>
      </c>
      <c r="G940" s="63">
        <f>SUMIFS(Mar!$I$5:$I$605,Mar!$U$5:$U$605,"Despesa",Mar!$G$5:$G$605,DRE!$D940)</f>
        <v>0</v>
      </c>
      <c r="H940" s="63">
        <f>SUMIFS(Abr!$I$5:$I$605,Abr!$U$5:$U$605,"Despesa",Abr!$G$5:$G$605,DRE!$D940)</f>
        <v>0</v>
      </c>
      <c r="I940" s="63">
        <f>SUMIFS(Mai!$I$5:$I$605,Mai!$U$5:$U$605,"Despesa",Mai!$G$5:$G$605,DRE!$D940)</f>
        <v>0</v>
      </c>
      <c r="J940" s="63">
        <f>SUMIFS(Jun!$I$5:$I$605,Jun!$U$5:$U$605,"Despesa",Jun!$G$5:$G$605,DRE!$D940)</f>
        <v>0</v>
      </c>
      <c r="K940" s="63">
        <f>SUMIFS(Jul!$I$5:$I$605,Jul!$U$5:$U$605,"Despesa",Jul!$G$5:$G$605,DRE!$D940)</f>
        <v>0</v>
      </c>
      <c r="L940" s="63">
        <f>SUMIFS(Ago!$I$5:$I$605,Ago!$U$5:$U$605,"Despesa",Ago!$G$5:$G$605,DRE!$D940)</f>
        <v>0</v>
      </c>
      <c r="M940" s="63">
        <f>SUMIFS(Set!$I$5:$I$605,Set!$U$5:$U$605,"Despesa",Set!$G$5:$G$605,DRE!$D940)</f>
        <v>0</v>
      </c>
      <c r="N940" s="63">
        <f>SUMIFS(Out!$I$5:$I$605,Out!$U$5:$U$605,"Despesa",Out!$G$5:$G$605,DRE!$D940)</f>
        <v>0</v>
      </c>
      <c r="O940" s="63">
        <f>SUMIFS(Nov!$I$5:$I$605,Nov!$U$5:$U$605,"Despesa",Nov!$G$5:$G$605,DRE!$D940)</f>
        <v>0</v>
      </c>
      <c r="P940" s="63">
        <f>SUMIFS(Dez!$I$5:$I$605,Dez!$U$5:$U$605,"Despesa",Dez!$G$5:$G$605,DRE!$D940)</f>
        <v>0</v>
      </c>
      <c r="Q940" s="63">
        <f t="shared" si="42"/>
        <v>0</v>
      </c>
    </row>
    <row r="941" spans="2:17" ht="28.5" customHeight="1" thickTop="1" thickBot="1" x14ac:dyDescent="0.3">
      <c r="B941" s="85">
        <v>938</v>
      </c>
      <c r="C941" s="46" t="str">
        <f>'PC Despesas'!U15</f>
        <v>5.7.11</v>
      </c>
      <c r="D941" s="47" t="str">
        <f>VLOOKUP(C941,'PC Despesas'!$U$5:$V$103,2,FALSE)</f>
        <v>-</v>
      </c>
      <c r="E941" s="63">
        <f>SUMIFS(Jan!$I$5:$I$605,Jan!$U$5:$U$605,"Despesa",Jan!$G$5:$G$605,DRE!$D941)</f>
        <v>0</v>
      </c>
      <c r="F941" s="63">
        <f>SUMIFS(Fev!$I$5:$I$605,Fev!$U$5:$U$605,"Despesa",Fev!$G$5:$G$605,DRE!$D941)</f>
        <v>0</v>
      </c>
      <c r="G941" s="63">
        <f>SUMIFS(Mar!$I$5:$I$605,Mar!$U$5:$U$605,"Despesa",Mar!$G$5:$G$605,DRE!$D941)</f>
        <v>0</v>
      </c>
      <c r="H941" s="63">
        <f>SUMIFS(Abr!$I$5:$I$605,Abr!$U$5:$U$605,"Despesa",Abr!$G$5:$G$605,DRE!$D941)</f>
        <v>0</v>
      </c>
      <c r="I941" s="63">
        <f>SUMIFS(Mai!$I$5:$I$605,Mai!$U$5:$U$605,"Despesa",Mai!$G$5:$G$605,DRE!$D941)</f>
        <v>0</v>
      </c>
      <c r="J941" s="63">
        <f>SUMIFS(Jun!$I$5:$I$605,Jun!$U$5:$U$605,"Despesa",Jun!$G$5:$G$605,DRE!$D941)</f>
        <v>0</v>
      </c>
      <c r="K941" s="63">
        <f>SUMIFS(Jul!$I$5:$I$605,Jul!$U$5:$U$605,"Despesa",Jul!$G$5:$G$605,DRE!$D941)</f>
        <v>0</v>
      </c>
      <c r="L941" s="63">
        <f>SUMIFS(Ago!$I$5:$I$605,Ago!$U$5:$U$605,"Despesa",Ago!$G$5:$G$605,DRE!$D941)</f>
        <v>0</v>
      </c>
      <c r="M941" s="63">
        <f>SUMIFS(Set!$I$5:$I$605,Set!$U$5:$U$605,"Despesa",Set!$G$5:$G$605,DRE!$D941)</f>
        <v>0</v>
      </c>
      <c r="N941" s="63">
        <f>SUMIFS(Out!$I$5:$I$605,Out!$U$5:$U$605,"Despesa",Out!$G$5:$G$605,DRE!$D941)</f>
        <v>0</v>
      </c>
      <c r="O941" s="63">
        <f>SUMIFS(Nov!$I$5:$I$605,Nov!$U$5:$U$605,"Despesa",Nov!$G$5:$G$605,DRE!$D941)</f>
        <v>0</v>
      </c>
      <c r="P941" s="63">
        <f>SUMIFS(Dez!$I$5:$I$605,Dez!$U$5:$U$605,"Despesa",Dez!$G$5:$G$605,DRE!$D941)</f>
        <v>0</v>
      </c>
      <c r="Q941" s="63">
        <f t="shared" si="42"/>
        <v>0</v>
      </c>
    </row>
    <row r="942" spans="2:17" ht="28.5" customHeight="1" thickTop="1" thickBot="1" x14ac:dyDescent="0.3">
      <c r="B942" s="85">
        <v>939</v>
      </c>
      <c r="C942" s="46" t="str">
        <f>'PC Despesas'!U16</f>
        <v>5.7.12</v>
      </c>
      <c r="D942" s="47" t="str">
        <f>VLOOKUP(C942,'PC Despesas'!$U$5:$V$103,2,FALSE)</f>
        <v>-</v>
      </c>
      <c r="E942" s="63">
        <f>SUMIFS(Jan!$I$5:$I$605,Jan!$U$5:$U$605,"Despesa",Jan!$G$5:$G$605,DRE!$D942)</f>
        <v>0</v>
      </c>
      <c r="F942" s="63">
        <f>SUMIFS(Fev!$I$5:$I$605,Fev!$U$5:$U$605,"Despesa",Fev!$G$5:$G$605,DRE!$D942)</f>
        <v>0</v>
      </c>
      <c r="G942" s="63">
        <f>SUMIFS(Mar!$I$5:$I$605,Mar!$U$5:$U$605,"Despesa",Mar!$G$5:$G$605,DRE!$D942)</f>
        <v>0</v>
      </c>
      <c r="H942" s="63">
        <f>SUMIFS(Abr!$I$5:$I$605,Abr!$U$5:$U$605,"Despesa",Abr!$G$5:$G$605,DRE!$D942)</f>
        <v>0</v>
      </c>
      <c r="I942" s="63">
        <f>SUMIFS(Mai!$I$5:$I$605,Mai!$U$5:$U$605,"Despesa",Mai!$G$5:$G$605,DRE!$D942)</f>
        <v>0</v>
      </c>
      <c r="J942" s="63">
        <f>SUMIFS(Jun!$I$5:$I$605,Jun!$U$5:$U$605,"Despesa",Jun!$G$5:$G$605,DRE!$D942)</f>
        <v>0</v>
      </c>
      <c r="K942" s="63">
        <f>SUMIFS(Jul!$I$5:$I$605,Jul!$U$5:$U$605,"Despesa",Jul!$G$5:$G$605,DRE!$D942)</f>
        <v>0</v>
      </c>
      <c r="L942" s="63">
        <f>SUMIFS(Ago!$I$5:$I$605,Ago!$U$5:$U$605,"Despesa",Ago!$G$5:$G$605,DRE!$D942)</f>
        <v>0</v>
      </c>
      <c r="M942" s="63">
        <f>SUMIFS(Set!$I$5:$I$605,Set!$U$5:$U$605,"Despesa",Set!$G$5:$G$605,DRE!$D942)</f>
        <v>0</v>
      </c>
      <c r="N942" s="63">
        <f>SUMIFS(Out!$I$5:$I$605,Out!$U$5:$U$605,"Despesa",Out!$G$5:$G$605,DRE!$D942)</f>
        <v>0</v>
      </c>
      <c r="O942" s="63">
        <f>SUMIFS(Nov!$I$5:$I$605,Nov!$U$5:$U$605,"Despesa",Nov!$G$5:$G$605,DRE!$D942)</f>
        <v>0</v>
      </c>
      <c r="P942" s="63">
        <f>SUMIFS(Dez!$I$5:$I$605,Dez!$U$5:$U$605,"Despesa",Dez!$G$5:$G$605,DRE!$D942)</f>
        <v>0</v>
      </c>
      <c r="Q942" s="63">
        <f t="shared" si="42"/>
        <v>0</v>
      </c>
    </row>
    <row r="943" spans="2:17" ht="28.5" customHeight="1" thickTop="1" thickBot="1" x14ac:dyDescent="0.3">
      <c r="B943" s="85">
        <v>940</v>
      </c>
      <c r="C943" s="46" t="str">
        <f>'PC Despesas'!U17</f>
        <v>5.7.13</v>
      </c>
      <c r="D943" s="47" t="str">
        <f>VLOOKUP(C943,'PC Despesas'!$U$5:$V$103,2,FALSE)</f>
        <v>-</v>
      </c>
      <c r="E943" s="63">
        <f>SUMIFS(Jan!$I$5:$I$605,Jan!$U$5:$U$605,"Despesa",Jan!$G$5:$G$605,DRE!$D943)</f>
        <v>0</v>
      </c>
      <c r="F943" s="63">
        <f>SUMIFS(Fev!$I$5:$I$605,Fev!$U$5:$U$605,"Despesa",Fev!$G$5:$G$605,DRE!$D943)</f>
        <v>0</v>
      </c>
      <c r="G943" s="63">
        <f>SUMIFS(Mar!$I$5:$I$605,Mar!$U$5:$U$605,"Despesa",Mar!$G$5:$G$605,DRE!$D943)</f>
        <v>0</v>
      </c>
      <c r="H943" s="63">
        <f>SUMIFS(Abr!$I$5:$I$605,Abr!$U$5:$U$605,"Despesa",Abr!$G$5:$G$605,DRE!$D943)</f>
        <v>0</v>
      </c>
      <c r="I943" s="63">
        <f>SUMIFS(Mai!$I$5:$I$605,Mai!$U$5:$U$605,"Despesa",Mai!$G$5:$G$605,DRE!$D943)</f>
        <v>0</v>
      </c>
      <c r="J943" s="63">
        <f>SUMIFS(Jun!$I$5:$I$605,Jun!$U$5:$U$605,"Despesa",Jun!$G$5:$G$605,DRE!$D943)</f>
        <v>0</v>
      </c>
      <c r="K943" s="63">
        <f>SUMIFS(Jul!$I$5:$I$605,Jul!$U$5:$U$605,"Despesa",Jul!$G$5:$G$605,DRE!$D943)</f>
        <v>0</v>
      </c>
      <c r="L943" s="63">
        <f>SUMIFS(Ago!$I$5:$I$605,Ago!$U$5:$U$605,"Despesa",Ago!$G$5:$G$605,DRE!$D943)</f>
        <v>0</v>
      </c>
      <c r="M943" s="63">
        <f>SUMIFS(Set!$I$5:$I$605,Set!$U$5:$U$605,"Despesa",Set!$G$5:$G$605,DRE!$D943)</f>
        <v>0</v>
      </c>
      <c r="N943" s="63">
        <f>SUMIFS(Out!$I$5:$I$605,Out!$U$5:$U$605,"Despesa",Out!$G$5:$G$605,DRE!$D943)</f>
        <v>0</v>
      </c>
      <c r="O943" s="63">
        <f>SUMIFS(Nov!$I$5:$I$605,Nov!$U$5:$U$605,"Despesa",Nov!$G$5:$G$605,DRE!$D943)</f>
        <v>0</v>
      </c>
      <c r="P943" s="63">
        <f>SUMIFS(Dez!$I$5:$I$605,Dez!$U$5:$U$605,"Despesa",Dez!$G$5:$G$605,DRE!$D943)</f>
        <v>0</v>
      </c>
      <c r="Q943" s="63">
        <f t="shared" si="42"/>
        <v>0</v>
      </c>
    </row>
    <row r="944" spans="2:17" ht="28.5" customHeight="1" thickTop="1" thickBot="1" x14ac:dyDescent="0.3">
      <c r="B944" s="85">
        <v>941</v>
      </c>
      <c r="C944" s="46" t="str">
        <f>'PC Despesas'!U18</f>
        <v>5.7.14</v>
      </c>
      <c r="D944" s="47" t="str">
        <f>VLOOKUP(C944,'PC Despesas'!$U$5:$V$103,2,FALSE)</f>
        <v>-</v>
      </c>
      <c r="E944" s="63">
        <f>SUMIFS(Jan!$I$5:$I$605,Jan!$U$5:$U$605,"Despesa",Jan!$G$5:$G$605,DRE!$D944)</f>
        <v>0</v>
      </c>
      <c r="F944" s="63">
        <f>SUMIFS(Fev!$I$5:$I$605,Fev!$U$5:$U$605,"Despesa",Fev!$G$5:$G$605,DRE!$D944)</f>
        <v>0</v>
      </c>
      <c r="G944" s="63">
        <f>SUMIFS(Mar!$I$5:$I$605,Mar!$U$5:$U$605,"Despesa",Mar!$G$5:$G$605,DRE!$D944)</f>
        <v>0</v>
      </c>
      <c r="H944" s="63">
        <f>SUMIFS(Abr!$I$5:$I$605,Abr!$U$5:$U$605,"Despesa",Abr!$G$5:$G$605,DRE!$D944)</f>
        <v>0</v>
      </c>
      <c r="I944" s="63">
        <f>SUMIFS(Mai!$I$5:$I$605,Mai!$U$5:$U$605,"Despesa",Mai!$G$5:$G$605,DRE!$D944)</f>
        <v>0</v>
      </c>
      <c r="J944" s="63">
        <f>SUMIFS(Jun!$I$5:$I$605,Jun!$U$5:$U$605,"Despesa",Jun!$G$5:$G$605,DRE!$D944)</f>
        <v>0</v>
      </c>
      <c r="K944" s="63">
        <f>SUMIFS(Jul!$I$5:$I$605,Jul!$U$5:$U$605,"Despesa",Jul!$G$5:$G$605,DRE!$D944)</f>
        <v>0</v>
      </c>
      <c r="L944" s="63">
        <f>SUMIFS(Ago!$I$5:$I$605,Ago!$U$5:$U$605,"Despesa",Ago!$G$5:$G$605,DRE!$D944)</f>
        <v>0</v>
      </c>
      <c r="M944" s="63">
        <f>SUMIFS(Set!$I$5:$I$605,Set!$U$5:$U$605,"Despesa",Set!$G$5:$G$605,DRE!$D944)</f>
        <v>0</v>
      </c>
      <c r="N944" s="63">
        <f>SUMIFS(Out!$I$5:$I$605,Out!$U$5:$U$605,"Despesa",Out!$G$5:$G$605,DRE!$D944)</f>
        <v>0</v>
      </c>
      <c r="O944" s="63">
        <f>SUMIFS(Nov!$I$5:$I$605,Nov!$U$5:$U$605,"Despesa",Nov!$G$5:$G$605,DRE!$D944)</f>
        <v>0</v>
      </c>
      <c r="P944" s="63">
        <f>SUMIFS(Dez!$I$5:$I$605,Dez!$U$5:$U$605,"Despesa",Dez!$G$5:$G$605,DRE!$D944)</f>
        <v>0</v>
      </c>
      <c r="Q944" s="63">
        <f t="shared" si="42"/>
        <v>0</v>
      </c>
    </row>
    <row r="945" spans="2:17" ht="28.5" customHeight="1" thickTop="1" thickBot="1" x14ac:dyDescent="0.3">
      <c r="B945" s="85">
        <v>942</v>
      </c>
      <c r="C945" s="46" t="str">
        <f>'PC Despesas'!U19</f>
        <v>5.7.15</v>
      </c>
      <c r="D945" s="47" t="str">
        <f>VLOOKUP(C945,'PC Despesas'!$U$5:$V$103,2,FALSE)</f>
        <v>-</v>
      </c>
      <c r="E945" s="63">
        <f>SUMIFS(Jan!$I$5:$I$605,Jan!$U$5:$U$605,"Despesa",Jan!$G$5:$G$605,DRE!$D945)</f>
        <v>0</v>
      </c>
      <c r="F945" s="63">
        <f>SUMIFS(Fev!$I$5:$I$605,Fev!$U$5:$U$605,"Despesa",Fev!$G$5:$G$605,DRE!$D945)</f>
        <v>0</v>
      </c>
      <c r="G945" s="63">
        <f>SUMIFS(Mar!$I$5:$I$605,Mar!$U$5:$U$605,"Despesa",Mar!$G$5:$G$605,DRE!$D945)</f>
        <v>0</v>
      </c>
      <c r="H945" s="63">
        <f>SUMIFS(Abr!$I$5:$I$605,Abr!$U$5:$U$605,"Despesa",Abr!$G$5:$G$605,DRE!$D945)</f>
        <v>0</v>
      </c>
      <c r="I945" s="63">
        <f>SUMIFS(Mai!$I$5:$I$605,Mai!$U$5:$U$605,"Despesa",Mai!$G$5:$G$605,DRE!$D945)</f>
        <v>0</v>
      </c>
      <c r="J945" s="63">
        <f>SUMIFS(Jun!$I$5:$I$605,Jun!$U$5:$U$605,"Despesa",Jun!$G$5:$G$605,DRE!$D945)</f>
        <v>0</v>
      </c>
      <c r="K945" s="63">
        <f>SUMIFS(Jul!$I$5:$I$605,Jul!$U$5:$U$605,"Despesa",Jul!$G$5:$G$605,DRE!$D945)</f>
        <v>0</v>
      </c>
      <c r="L945" s="63">
        <f>SUMIFS(Ago!$I$5:$I$605,Ago!$U$5:$U$605,"Despesa",Ago!$G$5:$G$605,DRE!$D945)</f>
        <v>0</v>
      </c>
      <c r="M945" s="63">
        <f>SUMIFS(Set!$I$5:$I$605,Set!$U$5:$U$605,"Despesa",Set!$G$5:$G$605,DRE!$D945)</f>
        <v>0</v>
      </c>
      <c r="N945" s="63">
        <f>SUMIFS(Out!$I$5:$I$605,Out!$U$5:$U$605,"Despesa",Out!$G$5:$G$605,DRE!$D945)</f>
        <v>0</v>
      </c>
      <c r="O945" s="63">
        <f>SUMIFS(Nov!$I$5:$I$605,Nov!$U$5:$U$605,"Despesa",Nov!$G$5:$G$605,DRE!$D945)</f>
        <v>0</v>
      </c>
      <c r="P945" s="63">
        <f>SUMIFS(Dez!$I$5:$I$605,Dez!$U$5:$U$605,"Despesa",Dez!$G$5:$G$605,DRE!$D945)</f>
        <v>0</v>
      </c>
      <c r="Q945" s="63">
        <f t="shared" si="42"/>
        <v>0</v>
      </c>
    </row>
    <row r="946" spans="2:17" ht="28.5" customHeight="1" thickTop="1" thickBot="1" x14ac:dyDescent="0.3">
      <c r="B946" s="85">
        <v>943</v>
      </c>
      <c r="C946" s="46" t="str">
        <f>'PC Despesas'!U20</f>
        <v>5.7.16</v>
      </c>
      <c r="D946" s="47" t="str">
        <f>VLOOKUP(C946,'PC Despesas'!$U$5:$V$103,2,FALSE)</f>
        <v>-</v>
      </c>
      <c r="E946" s="63">
        <f>SUMIFS(Jan!$I$5:$I$605,Jan!$U$5:$U$605,"Despesa",Jan!$G$5:$G$605,DRE!$D946)</f>
        <v>0</v>
      </c>
      <c r="F946" s="63">
        <f>SUMIFS(Fev!$I$5:$I$605,Fev!$U$5:$U$605,"Despesa",Fev!$G$5:$G$605,DRE!$D946)</f>
        <v>0</v>
      </c>
      <c r="G946" s="63">
        <f>SUMIFS(Mar!$I$5:$I$605,Mar!$U$5:$U$605,"Despesa",Mar!$G$5:$G$605,DRE!$D946)</f>
        <v>0</v>
      </c>
      <c r="H946" s="63">
        <f>SUMIFS(Abr!$I$5:$I$605,Abr!$U$5:$U$605,"Despesa",Abr!$G$5:$G$605,DRE!$D946)</f>
        <v>0</v>
      </c>
      <c r="I946" s="63">
        <f>SUMIFS(Mai!$I$5:$I$605,Mai!$U$5:$U$605,"Despesa",Mai!$G$5:$G$605,DRE!$D946)</f>
        <v>0</v>
      </c>
      <c r="J946" s="63">
        <f>SUMIFS(Jun!$I$5:$I$605,Jun!$U$5:$U$605,"Despesa",Jun!$G$5:$G$605,DRE!$D946)</f>
        <v>0</v>
      </c>
      <c r="K946" s="63">
        <f>SUMIFS(Jul!$I$5:$I$605,Jul!$U$5:$U$605,"Despesa",Jul!$G$5:$G$605,DRE!$D946)</f>
        <v>0</v>
      </c>
      <c r="L946" s="63">
        <f>SUMIFS(Ago!$I$5:$I$605,Ago!$U$5:$U$605,"Despesa",Ago!$G$5:$G$605,DRE!$D946)</f>
        <v>0</v>
      </c>
      <c r="M946" s="63">
        <f>SUMIFS(Set!$I$5:$I$605,Set!$U$5:$U$605,"Despesa",Set!$G$5:$G$605,DRE!$D946)</f>
        <v>0</v>
      </c>
      <c r="N946" s="63">
        <f>SUMIFS(Out!$I$5:$I$605,Out!$U$5:$U$605,"Despesa",Out!$G$5:$G$605,DRE!$D946)</f>
        <v>0</v>
      </c>
      <c r="O946" s="63">
        <f>SUMIFS(Nov!$I$5:$I$605,Nov!$U$5:$U$605,"Despesa",Nov!$G$5:$G$605,DRE!$D946)</f>
        <v>0</v>
      </c>
      <c r="P946" s="63">
        <f>SUMIFS(Dez!$I$5:$I$605,Dez!$U$5:$U$605,"Despesa",Dez!$G$5:$G$605,DRE!$D946)</f>
        <v>0</v>
      </c>
      <c r="Q946" s="63">
        <f t="shared" si="42"/>
        <v>0</v>
      </c>
    </row>
    <row r="947" spans="2:17" ht="28.5" customHeight="1" thickTop="1" thickBot="1" x14ac:dyDescent="0.3">
      <c r="B947" s="85">
        <v>944</v>
      </c>
      <c r="C947" s="46" t="str">
        <f>'PC Despesas'!U21</f>
        <v>5.7.17</v>
      </c>
      <c r="D947" s="47" t="str">
        <f>VLOOKUP(C947,'PC Despesas'!$U$5:$V$103,2,FALSE)</f>
        <v>-</v>
      </c>
      <c r="E947" s="63">
        <f>SUMIFS(Jan!$I$5:$I$605,Jan!$U$5:$U$605,"Despesa",Jan!$G$5:$G$605,DRE!$D947)</f>
        <v>0</v>
      </c>
      <c r="F947" s="63">
        <f>SUMIFS(Fev!$I$5:$I$605,Fev!$U$5:$U$605,"Despesa",Fev!$G$5:$G$605,DRE!$D947)</f>
        <v>0</v>
      </c>
      <c r="G947" s="63">
        <f>SUMIFS(Mar!$I$5:$I$605,Mar!$U$5:$U$605,"Despesa",Mar!$G$5:$G$605,DRE!$D947)</f>
        <v>0</v>
      </c>
      <c r="H947" s="63">
        <f>SUMIFS(Abr!$I$5:$I$605,Abr!$U$5:$U$605,"Despesa",Abr!$G$5:$G$605,DRE!$D947)</f>
        <v>0</v>
      </c>
      <c r="I947" s="63">
        <f>SUMIFS(Mai!$I$5:$I$605,Mai!$U$5:$U$605,"Despesa",Mai!$G$5:$G$605,DRE!$D947)</f>
        <v>0</v>
      </c>
      <c r="J947" s="63">
        <f>SUMIFS(Jun!$I$5:$I$605,Jun!$U$5:$U$605,"Despesa",Jun!$G$5:$G$605,DRE!$D947)</f>
        <v>0</v>
      </c>
      <c r="K947" s="63">
        <f>SUMIFS(Jul!$I$5:$I$605,Jul!$U$5:$U$605,"Despesa",Jul!$G$5:$G$605,DRE!$D947)</f>
        <v>0</v>
      </c>
      <c r="L947" s="63">
        <f>SUMIFS(Ago!$I$5:$I$605,Ago!$U$5:$U$605,"Despesa",Ago!$G$5:$G$605,DRE!$D947)</f>
        <v>0</v>
      </c>
      <c r="M947" s="63">
        <f>SUMIFS(Set!$I$5:$I$605,Set!$U$5:$U$605,"Despesa",Set!$G$5:$G$605,DRE!$D947)</f>
        <v>0</v>
      </c>
      <c r="N947" s="63">
        <f>SUMIFS(Out!$I$5:$I$605,Out!$U$5:$U$605,"Despesa",Out!$G$5:$G$605,DRE!$D947)</f>
        <v>0</v>
      </c>
      <c r="O947" s="63">
        <f>SUMIFS(Nov!$I$5:$I$605,Nov!$U$5:$U$605,"Despesa",Nov!$G$5:$G$605,DRE!$D947)</f>
        <v>0</v>
      </c>
      <c r="P947" s="63">
        <f>SUMIFS(Dez!$I$5:$I$605,Dez!$U$5:$U$605,"Despesa",Dez!$G$5:$G$605,DRE!$D947)</f>
        <v>0</v>
      </c>
      <c r="Q947" s="63">
        <f t="shared" si="42"/>
        <v>0</v>
      </c>
    </row>
    <row r="948" spans="2:17" ht="28.5" customHeight="1" thickTop="1" thickBot="1" x14ac:dyDescent="0.3">
      <c r="B948" s="85">
        <v>945</v>
      </c>
      <c r="C948" s="46" t="str">
        <f>'PC Despesas'!U22</f>
        <v>5.7.18</v>
      </c>
      <c r="D948" s="47" t="str">
        <f>VLOOKUP(C948,'PC Despesas'!$U$5:$V$103,2,FALSE)</f>
        <v>-</v>
      </c>
      <c r="E948" s="63">
        <f>SUMIFS(Jan!$I$5:$I$605,Jan!$U$5:$U$605,"Despesa",Jan!$G$5:$G$605,DRE!$D948)</f>
        <v>0</v>
      </c>
      <c r="F948" s="63">
        <f>SUMIFS(Fev!$I$5:$I$605,Fev!$U$5:$U$605,"Despesa",Fev!$G$5:$G$605,DRE!$D948)</f>
        <v>0</v>
      </c>
      <c r="G948" s="63">
        <f>SUMIFS(Mar!$I$5:$I$605,Mar!$U$5:$U$605,"Despesa",Mar!$G$5:$G$605,DRE!$D948)</f>
        <v>0</v>
      </c>
      <c r="H948" s="63">
        <f>SUMIFS(Abr!$I$5:$I$605,Abr!$U$5:$U$605,"Despesa",Abr!$G$5:$G$605,DRE!$D948)</f>
        <v>0</v>
      </c>
      <c r="I948" s="63">
        <f>SUMIFS(Mai!$I$5:$I$605,Mai!$U$5:$U$605,"Despesa",Mai!$G$5:$G$605,DRE!$D948)</f>
        <v>0</v>
      </c>
      <c r="J948" s="63">
        <f>SUMIFS(Jun!$I$5:$I$605,Jun!$U$5:$U$605,"Despesa",Jun!$G$5:$G$605,DRE!$D948)</f>
        <v>0</v>
      </c>
      <c r="K948" s="63">
        <f>SUMIFS(Jul!$I$5:$I$605,Jul!$U$5:$U$605,"Despesa",Jul!$G$5:$G$605,DRE!$D948)</f>
        <v>0</v>
      </c>
      <c r="L948" s="63">
        <f>SUMIFS(Ago!$I$5:$I$605,Ago!$U$5:$U$605,"Despesa",Ago!$G$5:$G$605,DRE!$D948)</f>
        <v>0</v>
      </c>
      <c r="M948" s="63">
        <f>SUMIFS(Set!$I$5:$I$605,Set!$U$5:$U$605,"Despesa",Set!$G$5:$G$605,DRE!$D948)</f>
        <v>0</v>
      </c>
      <c r="N948" s="63">
        <f>SUMIFS(Out!$I$5:$I$605,Out!$U$5:$U$605,"Despesa",Out!$G$5:$G$605,DRE!$D948)</f>
        <v>0</v>
      </c>
      <c r="O948" s="63">
        <f>SUMIFS(Nov!$I$5:$I$605,Nov!$U$5:$U$605,"Despesa",Nov!$G$5:$G$605,DRE!$D948)</f>
        <v>0</v>
      </c>
      <c r="P948" s="63">
        <f>SUMIFS(Dez!$I$5:$I$605,Dez!$U$5:$U$605,"Despesa",Dez!$G$5:$G$605,DRE!$D948)</f>
        <v>0</v>
      </c>
      <c r="Q948" s="63">
        <f t="shared" si="42"/>
        <v>0</v>
      </c>
    </row>
    <row r="949" spans="2:17" ht="28.5" customHeight="1" thickTop="1" thickBot="1" x14ac:dyDescent="0.3">
      <c r="B949" s="85">
        <v>946</v>
      </c>
      <c r="C949" s="46" t="str">
        <f>'PC Despesas'!U23</f>
        <v>5.7.19</v>
      </c>
      <c r="D949" s="47" t="str">
        <f>VLOOKUP(C949,'PC Despesas'!$U$5:$V$103,2,FALSE)</f>
        <v>-</v>
      </c>
      <c r="E949" s="63">
        <f>SUMIFS(Jan!$I$5:$I$605,Jan!$U$5:$U$605,"Despesa",Jan!$G$5:$G$605,DRE!$D949)</f>
        <v>0</v>
      </c>
      <c r="F949" s="63">
        <f>SUMIFS(Fev!$I$5:$I$605,Fev!$U$5:$U$605,"Despesa",Fev!$G$5:$G$605,DRE!$D949)</f>
        <v>0</v>
      </c>
      <c r="G949" s="63">
        <f>SUMIFS(Mar!$I$5:$I$605,Mar!$U$5:$U$605,"Despesa",Mar!$G$5:$G$605,DRE!$D949)</f>
        <v>0</v>
      </c>
      <c r="H949" s="63">
        <f>SUMIFS(Abr!$I$5:$I$605,Abr!$U$5:$U$605,"Despesa",Abr!$G$5:$G$605,DRE!$D949)</f>
        <v>0</v>
      </c>
      <c r="I949" s="63">
        <f>SUMIFS(Mai!$I$5:$I$605,Mai!$U$5:$U$605,"Despesa",Mai!$G$5:$G$605,DRE!$D949)</f>
        <v>0</v>
      </c>
      <c r="J949" s="63">
        <f>SUMIFS(Jun!$I$5:$I$605,Jun!$U$5:$U$605,"Despesa",Jun!$G$5:$G$605,DRE!$D949)</f>
        <v>0</v>
      </c>
      <c r="K949" s="63">
        <f>SUMIFS(Jul!$I$5:$I$605,Jul!$U$5:$U$605,"Despesa",Jul!$G$5:$G$605,DRE!$D949)</f>
        <v>0</v>
      </c>
      <c r="L949" s="63">
        <f>SUMIFS(Ago!$I$5:$I$605,Ago!$U$5:$U$605,"Despesa",Ago!$G$5:$G$605,DRE!$D949)</f>
        <v>0</v>
      </c>
      <c r="M949" s="63">
        <f>SUMIFS(Set!$I$5:$I$605,Set!$U$5:$U$605,"Despesa",Set!$G$5:$G$605,DRE!$D949)</f>
        <v>0</v>
      </c>
      <c r="N949" s="63">
        <f>SUMIFS(Out!$I$5:$I$605,Out!$U$5:$U$605,"Despesa",Out!$G$5:$G$605,DRE!$D949)</f>
        <v>0</v>
      </c>
      <c r="O949" s="63">
        <f>SUMIFS(Nov!$I$5:$I$605,Nov!$U$5:$U$605,"Despesa",Nov!$G$5:$G$605,DRE!$D949)</f>
        <v>0</v>
      </c>
      <c r="P949" s="63">
        <f>SUMIFS(Dez!$I$5:$I$605,Dez!$U$5:$U$605,"Despesa",Dez!$G$5:$G$605,DRE!$D949)</f>
        <v>0</v>
      </c>
      <c r="Q949" s="63">
        <f t="shared" si="42"/>
        <v>0</v>
      </c>
    </row>
    <row r="950" spans="2:17" ht="28.5" customHeight="1" thickTop="1" thickBot="1" x14ac:dyDescent="0.3">
      <c r="B950" s="85">
        <v>947</v>
      </c>
      <c r="C950" s="46" t="str">
        <f>'PC Despesas'!U24</f>
        <v>5.7.20</v>
      </c>
      <c r="D950" s="47" t="str">
        <f>VLOOKUP(C950,'PC Despesas'!$U$5:$V$103,2,FALSE)</f>
        <v>-</v>
      </c>
      <c r="E950" s="63">
        <f>SUMIFS(Jan!$I$5:$I$605,Jan!$U$5:$U$605,"Despesa",Jan!$G$5:$G$605,DRE!$D950)</f>
        <v>0</v>
      </c>
      <c r="F950" s="63">
        <f>SUMIFS(Fev!$I$5:$I$605,Fev!$U$5:$U$605,"Despesa",Fev!$G$5:$G$605,DRE!$D950)</f>
        <v>0</v>
      </c>
      <c r="G950" s="63">
        <f>SUMIFS(Mar!$I$5:$I$605,Mar!$U$5:$U$605,"Despesa",Mar!$G$5:$G$605,DRE!$D950)</f>
        <v>0</v>
      </c>
      <c r="H950" s="63">
        <f>SUMIFS(Abr!$I$5:$I$605,Abr!$U$5:$U$605,"Despesa",Abr!$G$5:$G$605,DRE!$D950)</f>
        <v>0</v>
      </c>
      <c r="I950" s="63">
        <f>SUMIFS(Mai!$I$5:$I$605,Mai!$U$5:$U$605,"Despesa",Mai!$G$5:$G$605,DRE!$D950)</f>
        <v>0</v>
      </c>
      <c r="J950" s="63">
        <f>SUMIFS(Jun!$I$5:$I$605,Jun!$U$5:$U$605,"Despesa",Jun!$G$5:$G$605,DRE!$D950)</f>
        <v>0</v>
      </c>
      <c r="K950" s="63">
        <f>SUMIFS(Jul!$I$5:$I$605,Jul!$U$5:$U$605,"Despesa",Jul!$G$5:$G$605,DRE!$D950)</f>
        <v>0</v>
      </c>
      <c r="L950" s="63">
        <f>SUMIFS(Ago!$I$5:$I$605,Ago!$U$5:$U$605,"Despesa",Ago!$G$5:$G$605,DRE!$D950)</f>
        <v>0</v>
      </c>
      <c r="M950" s="63">
        <f>SUMIFS(Set!$I$5:$I$605,Set!$U$5:$U$605,"Despesa",Set!$G$5:$G$605,DRE!$D950)</f>
        <v>0</v>
      </c>
      <c r="N950" s="63">
        <f>SUMIFS(Out!$I$5:$I$605,Out!$U$5:$U$605,"Despesa",Out!$G$5:$G$605,DRE!$D950)</f>
        <v>0</v>
      </c>
      <c r="O950" s="63">
        <f>SUMIFS(Nov!$I$5:$I$605,Nov!$U$5:$U$605,"Despesa",Nov!$G$5:$G$605,DRE!$D950)</f>
        <v>0</v>
      </c>
      <c r="P950" s="63">
        <f>SUMIFS(Dez!$I$5:$I$605,Dez!$U$5:$U$605,"Despesa",Dez!$G$5:$G$605,DRE!$D950)</f>
        <v>0</v>
      </c>
      <c r="Q950" s="63">
        <f t="shared" si="42"/>
        <v>0</v>
      </c>
    </row>
    <row r="951" spans="2:17" ht="28.5" customHeight="1" thickTop="1" thickBot="1" x14ac:dyDescent="0.3">
      <c r="B951" s="85">
        <v>948</v>
      </c>
      <c r="C951" s="46" t="str">
        <f>'PC Despesas'!U25</f>
        <v>5.7.21</v>
      </c>
      <c r="D951" s="47" t="str">
        <f>VLOOKUP(C951,'PC Despesas'!$U$5:$V$103,2,FALSE)</f>
        <v>-</v>
      </c>
      <c r="E951" s="63">
        <f>SUMIFS(Jan!$I$5:$I$605,Jan!$U$5:$U$605,"Despesa",Jan!$G$5:$G$605,DRE!$D951)</f>
        <v>0</v>
      </c>
      <c r="F951" s="63">
        <f>SUMIFS(Fev!$I$5:$I$605,Fev!$U$5:$U$605,"Despesa",Fev!$G$5:$G$605,DRE!$D951)</f>
        <v>0</v>
      </c>
      <c r="G951" s="63">
        <f>SUMIFS(Mar!$I$5:$I$605,Mar!$U$5:$U$605,"Despesa",Mar!$G$5:$G$605,DRE!$D951)</f>
        <v>0</v>
      </c>
      <c r="H951" s="63">
        <f>SUMIFS(Abr!$I$5:$I$605,Abr!$U$5:$U$605,"Despesa",Abr!$G$5:$G$605,DRE!$D951)</f>
        <v>0</v>
      </c>
      <c r="I951" s="63">
        <f>SUMIFS(Mai!$I$5:$I$605,Mai!$U$5:$U$605,"Despesa",Mai!$G$5:$G$605,DRE!$D951)</f>
        <v>0</v>
      </c>
      <c r="J951" s="63">
        <f>SUMIFS(Jun!$I$5:$I$605,Jun!$U$5:$U$605,"Despesa",Jun!$G$5:$G$605,DRE!$D951)</f>
        <v>0</v>
      </c>
      <c r="K951" s="63">
        <f>SUMIFS(Jul!$I$5:$I$605,Jul!$U$5:$U$605,"Despesa",Jul!$G$5:$G$605,DRE!$D951)</f>
        <v>0</v>
      </c>
      <c r="L951" s="63">
        <f>SUMIFS(Ago!$I$5:$I$605,Ago!$U$5:$U$605,"Despesa",Ago!$G$5:$G$605,DRE!$D951)</f>
        <v>0</v>
      </c>
      <c r="M951" s="63">
        <f>SUMIFS(Set!$I$5:$I$605,Set!$U$5:$U$605,"Despesa",Set!$G$5:$G$605,DRE!$D951)</f>
        <v>0</v>
      </c>
      <c r="N951" s="63">
        <f>SUMIFS(Out!$I$5:$I$605,Out!$U$5:$U$605,"Despesa",Out!$G$5:$G$605,DRE!$D951)</f>
        <v>0</v>
      </c>
      <c r="O951" s="63">
        <f>SUMIFS(Nov!$I$5:$I$605,Nov!$U$5:$U$605,"Despesa",Nov!$G$5:$G$605,DRE!$D951)</f>
        <v>0</v>
      </c>
      <c r="P951" s="63">
        <f>SUMIFS(Dez!$I$5:$I$605,Dez!$U$5:$U$605,"Despesa",Dez!$G$5:$G$605,DRE!$D951)</f>
        <v>0</v>
      </c>
      <c r="Q951" s="63">
        <f t="shared" si="42"/>
        <v>0</v>
      </c>
    </row>
    <row r="952" spans="2:17" ht="28.5" customHeight="1" thickTop="1" thickBot="1" x14ac:dyDescent="0.3">
      <c r="B952" s="85">
        <v>949</v>
      </c>
      <c r="C952" s="46" t="str">
        <f>'PC Despesas'!U26</f>
        <v>5.7.22</v>
      </c>
      <c r="D952" s="47" t="str">
        <f>VLOOKUP(C952,'PC Despesas'!$U$5:$V$103,2,FALSE)</f>
        <v>-</v>
      </c>
      <c r="E952" s="63">
        <f>SUMIFS(Jan!$I$5:$I$605,Jan!$U$5:$U$605,"Despesa",Jan!$G$5:$G$605,DRE!$D952)</f>
        <v>0</v>
      </c>
      <c r="F952" s="63">
        <f>SUMIFS(Fev!$I$5:$I$605,Fev!$U$5:$U$605,"Despesa",Fev!$G$5:$G$605,DRE!$D952)</f>
        <v>0</v>
      </c>
      <c r="G952" s="63">
        <f>SUMIFS(Mar!$I$5:$I$605,Mar!$U$5:$U$605,"Despesa",Mar!$G$5:$G$605,DRE!$D952)</f>
        <v>0</v>
      </c>
      <c r="H952" s="63">
        <f>SUMIFS(Abr!$I$5:$I$605,Abr!$U$5:$U$605,"Despesa",Abr!$G$5:$G$605,DRE!$D952)</f>
        <v>0</v>
      </c>
      <c r="I952" s="63">
        <f>SUMIFS(Mai!$I$5:$I$605,Mai!$U$5:$U$605,"Despesa",Mai!$G$5:$G$605,DRE!$D952)</f>
        <v>0</v>
      </c>
      <c r="J952" s="63">
        <f>SUMIFS(Jun!$I$5:$I$605,Jun!$U$5:$U$605,"Despesa",Jun!$G$5:$G$605,DRE!$D952)</f>
        <v>0</v>
      </c>
      <c r="K952" s="63">
        <f>SUMIFS(Jul!$I$5:$I$605,Jul!$U$5:$U$605,"Despesa",Jul!$G$5:$G$605,DRE!$D952)</f>
        <v>0</v>
      </c>
      <c r="L952" s="63">
        <f>SUMIFS(Ago!$I$5:$I$605,Ago!$U$5:$U$605,"Despesa",Ago!$G$5:$G$605,DRE!$D952)</f>
        <v>0</v>
      </c>
      <c r="M952" s="63">
        <f>SUMIFS(Set!$I$5:$I$605,Set!$U$5:$U$605,"Despesa",Set!$G$5:$G$605,DRE!$D952)</f>
        <v>0</v>
      </c>
      <c r="N952" s="63">
        <f>SUMIFS(Out!$I$5:$I$605,Out!$U$5:$U$605,"Despesa",Out!$G$5:$G$605,DRE!$D952)</f>
        <v>0</v>
      </c>
      <c r="O952" s="63">
        <f>SUMIFS(Nov!$I$5:$I$605,Nov!$U$5:$U$605,"Despesa",Nov!$G$5:$G$605,DRE!$D952)</f>
        <v>0</v>
      </c>
      <c r="P952" s="63">
        <f>SUMIFS(Dez!$I$5:$I$605,Dez!$U$5:$U$605,"Despesa",Dez!$G$5:$G$605,DRE!$D952)</f>
        <v>0</v>
      </c>
      <c r="Q952" s="63">
        <f t="shared" si="42"/>
        <v>0</v>
      </c>
    </row>
    <row r="953" spans="2:17" ht="28.5" customHeight="1" thickTop="1" thickBot="1" x14ac:dyDescent="0.3">
      <c r="B953" s="85">
        <v>950</v>
      </c>
      <c r="C953" s="46" t="str">
        <f>'PC Despesas'!U27</f>
        <v>5.7.23</v>
      </c>
      <c r="D953" s="47" t="str">
        <f>VLOOKUP(C953,'PC Despesas'!$U$5:$V$103,2,FALSE)</f>
        <v>-</v>
      </c>
      <c r="E953" s="63">
        <f>SUMIFS(Jan!$I$5:$I$605,Jan!$U$5:$U$605,"Despesa",Jan!$G$5:$G$605,DRE!$D953)</f>
        <v>0</v>
      </c>
      <c r="F953" s="63">
        <f>SUMIFS(Fev!$I$5:$I$605,Fev!$U$5:$U$605,"Despesa",Fev!$G$5:$G$605,DRE!$D953)</f>
        <v>0</v>
      </c>
      <c r="G953" s="63">
        <f>SUMIFS(Mar!$I$5:$I$605,Mar!$U$5:$U$605,"Despesa",Mar!$G$5:$G$605,DRE!$D953)</f>
        <v>0</v>
      </c>
      <c r="H953" s="63">
        <f>SUMIFS(Abr!$I$5:$I$605,Abr!$U$5:$U$605,"Despesa",Abr!$G$5:$G$605,DRE!$D953)</f>
        <v>0</v>
      </c>
      <c r="I953" s="63">
        <f>SUMIFS(Mai!$I$5:$I$605,Mai!$U$5:$U$605,"Despesa",Mai!$G$5:$G$605,DRE!$D953)</f>
        <v>0</v>
      </c>
      <c r="J953" s="63">
        <f>SUMIFS(Jun!$I$5:$I$605,Jun!$U$5:$U$605,"Despesa",Jun!$G$5:$G$605,DRE!$D953)</f>
        <v>0</v>
      </c>
      <c r="K953" s="63">
        <f>SUMIFS(Jul!$I$5:$I$605,Jul!$U$5:$U$605,"Despesa",Jul!$G$5:$G$605,DRE!$D953)</f>
        <v>0</v>
      </c>
      <c r="L953" s="63">
        <f>SUMIFS(Ago!$I$5:$I$605,Ago!$U$5:$U$605,"Despesa",Ago!$G$5:$G$605,DRE!$D953)</f>
        <v>0</v>
      </c>
      <c r="M953" s="63">
        <f>SUMIFS(Set!$I$5:$I$605,Set!$U$5:$U$605,"Despesa",Set!$G$5:$G$605,DRE!$D953)</f>
        <v>0</v>
      </c>
      <c r="N953" s="63">
        <f>SUMIFS(Out!$I$5:$I$605,Out!$U$5:$U$605,"Despesa",Out!$G$5:$G$605,DRE!$D953)</f>
        <v>0</v>
      </c>
      <c r="O953" s="63">
        <f>SUMIFS(Nov!$I$5:$I$605,Nov!$U$5:$U$605,"Despesa",Nov!$G$5:$G$605,DRE!$D953)</f>
        <v>0</v>
      </c>
      <c r="P953" s="63">
        <f>SUMIFS(Dez!$I$5:$I$605,Dez!$U$5:$U$605,"Despesa",Dez!$G$5:$G$605,DRE!$D953)</f>
        <v>0</v>
      </c>
      <c r="Q953" s="63">
        <f t="shared" si="42"/>
        <v>0</v>
      </c>
    </row>
    <row r="954" spans="2:17" ht="28.5" customHeight="1" thickTop="1" thickBot="1" x14ac:dyDescent="0.3">
      <c r="B954" s="85">
        <v>951</v>
      </c>
      <c r="C954" s="46" t="str">
        <f>'PC Despesas'!U28</f>
        <v>5.7.24</v>
      </c>
      <c r="D954" s="47" t="str">
        <f>VLOOKUP(C954,'PC Despesas'!$U$5:$V$103,2,FALSE)</f>
        <v>-</v>
      </c>
      <c r="E954" s="63">
        <f>SUMIFS(Jan!$I$5:$I$605,Jan!$U$5:$U$605,"Despesa",Jan!$G$5:$G$605,DRE!$D954)</f>
        <v>0</v>
      </c>
      <c r="F954" s="63">
        <f>SUMIFS(Fev!$I$5:$I$605,Fev!$U$5:$U$605,"Despesa",Fev!$G$5:$G$605,DRE!$D954)</f>
        <v>0</v>
      </c>
      <c r="G954" s="63">
        <f>SUMIFS(Mar!$I$5:$I$605,Mar!$U$5:$U$605,"Despesa",Mar!$G$5:$G$605,DRE!$D954)</f>
        <v>0</v>
      </c>
      <c r="H954" s="63">
        <f>SUMIFS(Abr!$I$5:$I$605,Abr!$U$5:$U$605,"Despesa",Abr!$G$5:$G$605,DRE!$D954)</f>
        <v>0</v>
      </c>
      <c r="I954" s="63">
        <f>SUMIFS(Mai!$I$5:$I$605,Mai!$U$5:$U$605,"Despesa",Mai!$G$5:$G$605,DRE!$D954)</f>
        <v>0</v>
      </c>
      <c r="J954" s="63">
        <f>SUMIFS(Jun!$I$5:$I$605,Jun!$U$5:$U$605,"Despesa",Jun!$G$5:$G$605,DRE!$D954)</f>
        <v>0</v>
      </c>
      <c r="K954" s="63">
        <f>SUMIFS(Jul!$I$5:$I$605,Jul!$U$5:$U$605,"Despesa",Jul!$G$5:$G$605,DRE!$D954)</f>
        <v>0</v>
      </c>
      <c r="L954" s="63">
        <f>SUMIFS(Ago!$I$5:$I$605,Ago!$U$5:$U$605,"Despesa",Ago!$G$5:$G$605,DRE!$D954)</f>
        <v>0</v>
      </c>
      <c r="M954" s="63">
        <f>SUMIFS(Set!$I$5:$I$605,Set!$U$5:$U$605,"Despesa",Set!$G$5:$G$605,DRE!$D954)</f>
        <v>0</v>
      </c>
      <c r="N954" s="63">
        <f>SUMIFS(Out!$I$5:$I$605,Out!$U$5:$U$605,"Despesa",Out!$G$5:$G$605,DRE!$D954)</f>
        <v>0</v>
      </c>
      <c r="O954" s="63">
        <f>SUMIFS(Nov!$I$5:$I$605,Nov!$U$5:$U$605,"Despesa",Nov!$G$5:$G$605,DRE!$D954)</f>
        <v>0</v>
      </c>
      <c r="P954" s="63">
        <f>SUMIFS(Dez!$I$5:$I$605,Dez!$U$5:$U$605,"Despesa",Dez!$G$5:$G$605,DRE!$D954)</f>
        <v>0</v>
      </c>
      <c r="Q954" s="63">
        <f t="shared" si="42"/>
        <v>0</v>
      </c>
    </row>
    <row r="955" spans="2:17" ht="28.5" customHeight="1" thickTop="1" thickBot="1" x14ac:dyDescent="0.3">
      <c r="B955" s="85">
        <v>952</v>
      </c>
      <c r="C955" s="46" t="str">
        <f>'PC Despesas'!U29</f>
        <v>5.7.25</v>
      </c>
      <c r="D955" s="47" t="str">
        <f>VLOOKUP(C955,'PC Despesas'!$U$5:$V$103,2,FALSE)</f>
        <v>-</v>
      </c>
      <c r="E955" s="63">
        <f>SUMIFS(Jan!$I$5:$I$605,Jan!$U$5:$U$605,"Despesa",Jan!$G$5:$G$605,DRE!$D955)</f>
        <v>0</v>
      </c>
      <c r="F955" s="63">
        <f>SUMIFS(Fev!$I$5:$I$605,Fev!$U$5:$U$605,"Despesa",Fev!$G$5:$G$605,DRE!$D955)</f>
        <v>0</v>
      </c>
      <c r="G955" s="63">
        <f>SUMIFS(Mar!$I$5:$I$605,Mar!$U$5:$U$605,"Despesa",Mar!$G$5:$G$605,DRE!$D955)</f>
        <v>0</v>
      </c>
      <c r="H955" s="63">
        <f>SUMIFS(Abr!$I$5:$I$605,Abr!$U$5:$U$605,"Despesa",Abr!$G$5:$G$605,DRE!$D955)</f>
        <v>0</v>
      </c>
      <c r="I955" s="63">
        <f>SUMIFS(Mai!$I$5:$I$605,Mai!$U$5:$U$605,"Despesa",Mai!$G$5:$G$605,DRE!$D955)</f>
        <v>0</v>
      </c>
      <c r="J955" s="63">
        <f>SUMIFS(Jun!$I$5:$I$605,Jun!$U$5:$U$605,"Despesa",Jun!$G$5:$G$605,DRE!$D955)</f>
        <v>0</v>
      </c>
      <c r="K955" s="63">
        <f>SUMIFS(Jul!$I$5:$I$605,Jul!$U$5:$U$605,"Despesa",Jul!$G$5:$G$605,DRE!$D955)</f>
        <v>0</v>
      </c>
      <c r="L955" s="63">
        <f>SUMIFS(Ago!$I$5:$I$605,Ago!$U$5:$U$605,"Despesa",Ago!$G$5:$G$605,DRE!$D955)</f>
        <v>0</v>
      </c>
      <c r="M955" s="63">
        <f>SUMIFS(Set!$I$5:$I$605,Set!$U$5:$U$605,"Despesa",Set!$G$5:$G$605,DRE!$D955)</f>
        <v>0</v>
      </c>
      <c r="N955" s="63">
        <f>SUMIFS(Out!$I$5:$I$605,Out!$U$5:$U$605,"Despesa",Out!$G$5:$G$605,DRE!$D955)</f>
        <v>0</v>
      </c>
      <c r="O955" s="63">
        <f>SUMIFS(Nov!$I$5:$I$605,Nov!$U$5:$U$605,"Despesa",Nov!$G$5:$G$605,DRE!$D955)</f>
        <v>0</v>
      </c>
      <c r="P955" s="63">
        <f>SUMIFS(Dez!$I$5:$I$605,Dez!$U$5:$U$605,"Despesa",Dez!$G$5:$G$605,DRE!$D955)</f>
        <v>0</v>
      </c>
      <c r="Q955" s="63">
        <f t="shared" si="42"/>
        <v>0</v>
      </c>
    </row>
    <row r="956" spans="2:17" ht="28.5" customHeight="1" thickTop="1" thickBot="1" x14ac:dyDescent="0.3">
      <c r="B956" s="85">
        <v>953</v>
      </c>
      <c r="C956" s="46" t="str">
        <f>'PC Despesas'!U30</f>
        <v>5.7.26</v>
      </c>
      <c r="D956" s="47" t="str">
        <f>VLOOKUP(C956,'PC Despesas'!$U$5:$V$103,2,FALSE)</f>
        <v>-</v>
      </c>
      <c r="E956" s="63">
        <f>SUMIFS(Jan!$I$5:$I$605,Jan!$U$5:$U$605,"Despesa",Jan!$G$5:$G$605,DRE!$D956)</f>
        <v>0</v>
      </c>
      <c r="F956" s="63">
        <f>SUMIFS(Fev!$I$5:$I$605,Fev!$U$5:$U$605,"Despesa",Fev!$G$5:$G$605,DRE!$D956)</f>
        <v>0</v>
      </c>
      <c r="G956" s="63">
        <f>SUMIFS(Mar!$I$5:$I$605,Mar!$U$5:$U$605,"Despesa",Mar!$G$5:$G$605,DRE!$D956)</f>
        <v>0</v>
      </c>
      <c r="H956" s="63">
        <f>SUMIFS(Abr!$I$5:$I$605,Abr!$U$5:$U$605,"Despesa",Abr!$G$5:$G$605,DRE!$D956)</f>
        <v>0</v>
      </c>
      <c r="I956" s="63">
        <f>SUMIFS(Mai!$I$5:$I$605,Mai!$U$5:$U$605,"Despesa",Mai!$G$5:$G$605,DRE!$D956)</f>
        <v>0</v>
      </c>
      <c r="J956" s="63">
        <f>SUMIFS(Jun!$I$5:$I$605,Jun!$U$5:$U$605,"Despesa",Jun!$G$5:$G$605,DRE!$D956)</f>
        <v>0</v>
      </c>
      <c r="K956" s="63">
        <f>SUMIFS(Jul!$I$5:$I$605,Jul!$U$5:$U$605,"Despesa",Jul!$G$5:$G$605,DRE!$D956)</f>
        <v>0</v>
      </c>
      <c r="L956" s="63">
        <f>SUMIFS(Ago!$I$5:$I$605,Ago!$U$5:$U$605,"Despesa",Ago!$G$5:$G$605,DRE!$D956)</f>
        <v>0</v>
      </c>
      <c r="M956" s="63">
        <f>SUMIFS(Set!$I$5:$I$605,Set!$U$5:$U$605,"Despesa",Set!$G$5:$G$605,DRE!$D956)</f>
        <v>0</v>
      </c>
      <c r="N956" s="63">
        <f>SUMIFS(Out!$I$5:$I$605,Out!$U$5:$U$605,"Despesa",Out!$G$5:$G$605,DRE!$D956)</f>
        <v>0</v>
      </c>
      <c r="O956" s="63">
        <f>SUMIFS(Nov!$I$5:$I$605,Nov!$U$5:$U$605,"Despesa",Nov!$G$5:$G$605,DRE!$D956)</f>
        <v>0</v>
      </c>
      <c r="P956" s="63">
        <f>SUMIFS(Dez!$I$5:$I$605,Dez!$U$5:$U$605,"Despesa",Dez!$G$5:$G$605,DRE!$D956)</f>
        <v>0</v>
      </c>
      <c r="Q956" s="63">
        <f t="shared" si="42"/>
        <v>0</v>
      </c>
    </row>
    <row r="957" spans="2:17" ht="28.5" customHeight="1" thickTop="1" thickBot="1" x14ac:dyDescent="0.3">
      <c r="B957" s="85">
        <v>954</v>
      </c>
      <c r="C957" s="46" t="str">
        <f>'PC Despesas'!U31</f>
        <v>5.7.27</v>
      </c>
      <c r="D957" s="47" t="str">
        <f>VLOOKUP(C957,'PC Despesas'!$U$5:$V$103,2,FALSE)</f>
        <v>-</v>
      </c>
      <c r="E957" s="63">
        <f>SUMIFS(Jan!$I$5:$I$605,Jan!$U$5:$U$605,"Despesa",Jan!$G$5:$G$605,DRE!$D957)</f>
        <v>0</v>
      </c>
      <c r="F957" s="63">
        <f>SUMIFS(Fev!$I$5:$I$605,Fev!$U$5:$U$605,"Despesa",Fev!$G$5:$G$605,DRE!$D957)</f>
        <v>0</v>
      </c>
      <c r="G957" s="63">
        <f>SUMIFS(Mar!$I$5:$I$605,Mar!$U$5:$U$605,"Despesa",Mar!$G$5:$G$605,DRE!$D957)</f>
        <v>0</v>
      </c>
      <c r="H957" s="63">
        <f>SUMIFS(Abr!$I$5:$I$605,Abr!$U$5:$U$605,"Despesa",Abr!$G$5:$G$605,DRE!$D957)</f>
        <v>0</v>
      </c>
      <c r="I957" s="63">
        <f>SUMIFS(Mai!$I$5:$I$605,Mai!$U$5:$U$605,"Despesa",Mai!$G$5:$G$605,DRE!$D957)</f>
        <v>0</v>
      </c>
      <c r="J957" s="63">
        <f>SUMIFS(Jun!$I$5:$I$605,Jun!$U$5:$U$605,"Despesa",Jun!$G$5:$G$605,DRE!$D957)</f>
        <v>0</v>
      </c>
      <c r="K957" s="63">
        <f>SUMIFS(Jul!$I$5:$I$605,Jul!$U$5:$U$605,"Despesa",Jul!$G$5:$G$605,DRE!$D957)</f>
        <v>0</v>
      </c>
      <c r="L957" s="63">
        <f>SUMIFS(Ago!$I$5:$I$605,Ago!$U$5:$U$605,"Despesa",Ago!$G$5:$G$605,DRE!$D957)</f>
        <v>0</v>
      </c>
      <c r="M957" s="63">
        <f>SUMIFS(Set!$I$5:$I$605,Set!$U$5:$U$605,"Despesa",Set!$G$5:$G$605,DRE!$D957)</f>
        <v>0</v>
      </c>
      <c r="N957" s="63">
        <f>SUMIFS(Out!$I$5:$I$605,Out!$U$5:$U$605,"Despesa",Out!$G$5:$G$605,DRE!$D957)</f>
        <v>0</v>
      </c>
      <c r="O957" s="63">
        <f>SUMIFS(Nov!$I$5:$I$605,Nov!$U$5:$U$605,"Despesa",Nov!$G$5:$G$605,DRE!$D957)</f>
        <v>0</v>
      </c>
      <c r="P957" s="63">
        <f>SUMIFS(Dez!$I$5:$I$605,Dez!$U$5:$U$605,"Despesa",Dez!$G$5:$G$605,DRE!$D957)</f>
        <v>0</v>
      </c>
      <c r="Q957" s="63">
        <f t="shared" si="42"/>
        <v>0</v>
      </c>
    </row>
    <row r="958" spans="2:17" ht="28.5" customHeight="1" thickTop="1" thickBot="1" x14ac:dyDescent="0.3">
      <c r="B958" s="85">
        <v>955</v>
      </c>
      <c r="C958" s="46" t="str">
        <f>'PC Despesas'!U32</f>
        <v>5.7.28</v>
      </c>
      <c r="D958" s="47" t="str">
        <f>VLOOKUP(C958,'PC Despesas'!$U$5:$V$103,2,FALSE)</f>
        <v>-</v>
      </c>
      <c r="E958" s="63">
        <f>SUMIFS(Jan!$I$5:$I$605,Jan!$U$5:$U$605,"Despesa",Jan!$G$5:$G$605,DRE!$D958)</f>
        <v>0</v>
      </c>
      <c r="F958" s="63">
        <f>SUMIFS(Fev!$I$5:$I$605,Fev!$U$5:$U$605,"Despesa",Fev!$G$5:$G$605,DRE!$D958)</f>
        <v>0</v>
      </c>
      <c r="G958" s="63">
        <f>SUMIFS(Mar!$I$5:$I$605,Mar!$U$5:$U$605,"Despesa",Mar!$G$5:$G$605,DRE!$D958)</f>
        <v>0</v>
      </c>
      <c r="H958" s="63">
        <f>SUMIFS(Abr!$I$5:$I$605,Abr!$U$5:$U$605,"Despesa",Abr!$G$5:$G$605,DRE!$D958)</f>
        <v>0</v>
      </c>
      <c r="I958" s="63">
        <f>SUMIFS(Mai!$I$5:$I$605,Mai!$U$5:$U$605,"Despesa",Mai!$G$5:$G$605,DRE!$D958)</f>
        <v>0</v>
      </c>
      <c r="J958" s="63">
        <f>SUMIFS(Jun!$I$5:$I$605,Jun!$U$5:$U$605,"Despesa",Jun!$G$5:$G$605,DRE!$D958)</f>
        <v>0</v>
      </c>
      <c r="K958" s="63">
        <f>SUMIFS(Jul!$I$5:$I$605,Jul!$U$5:$U$605,"Despesa",Jul!$G$5:$G$605,DRE!$D958)</f>
        <v>0</v>
      </c>
      <c r="L958" s="63">
        <f>SUMIFS(Ago!$I$5:$I$605,Ago!$U$5:$U$605,"Despesa",Ago!$G$5:$G$605,DRE!$D958)</f>
        <v>0</v>
      </c>
      <c r="M958" s="63">
        <f>SUMIFS(Set!$I$5:$I$605,Set!$U$5:$U$605,"Despesa",Set!$G$5:$G$605,DRE!$D958)</f>
        <v>0</v>
      </c>
      <c r="N958" s="63">
        <f>SUMIFS(Out!$I$5:$I$605,Out!$U$5:$U$605,"Despesa",Out!$G$5:$G$605,DRE!$D958)</f>
        <v>0</v>
      </c>
      <c r="O958" s="63">
        <f>SUMIFS(Nov!$I$5:$I$605,Nov!$U$5:$U$605,"Despesa",Nov!$G$5:$G$605,DRE!$D958)</f>
        <v>0</v>
      </c>
      <c r="P958" s="63">
        <f>SUMIFS(Dez!$I$5:$I$605,Dez!$U$5:$U$605,"Despesa",Dez!$G$5:$G$605,DRE!$D958)</f>
        <v>0</v>
      </c>
      <c r="Q958" s="63">
        <f t="shared" si="42"/>
        <v>0</v>
      </c>
    </row>
    <row r="959" spans="2:17" ht="28.5" customHeight="1" thickTop="1" thickBot="1" x14ac:dyDescent="0.3">
      <c r="B959" s="85">
        <v>956</v>
      </c>
      <c r="C959" s="46" t="str">
        <f>'PC Despesas'!U33</f>
        <v>5.7.29</v>
      </c>
      <c r="D959" s="47" t="str">
        <f>VLOOKUP(C959,'PC Despesas'!$U$5:$V$103,2,FALSE)</f>
        <v>-</v>
      </c>
      <c r="E959" s="63">
        <f>SUMIFS(Jan!$I$5:$I$605,Jan!$U$5:$U$605,"Despesa",Jan!$G$5:$G$605,DRE!$D959)</f>
        <v>0</v>
      </c>
      <c r="F959" s="63">
        <f>SUMIFS(Fev!$I$5:$I$605,Fev!$U$5:$U$605,"Despesa",Fev!$G$5:$G$605,DRE!$D959)</f>
        <v>0</v>
      </c>
      <c r="G959" s="63">
        <f>SUMIFS(Mar!$I$5:$I$605,Mar!$U$5:$U$605,"Despesa",Mar!$G$5:$G$605,DRE!$D959)</f>
        <v>0</v>
      </c>
      <c r="H959" s="63">
        <f>SUMIFS(Abr!$I$5:$I$605,Abr!$U$5:$U$605,"Despesa",Abr!$G$5:$G$605,DRE!$D959)</f>
        <v>0</v>
      </c>
      <c r="I959" s="63">
        <f>SUMIFS(Mai!$I$5:$I$605,Mai!$U$5:$U$605,"Despesa",Mai!$G$5:$G$605,DRE!$D959)</f>
        <v>0</v>
      </c>
      <c r="J959" s="63">
        <f>SUMIFS(Jun!$I$5:$I$605,Jun!$U$5:$U$605,"Despesa",Jun!$G$5:$G$605,DRE!$D959)</f>
        <v>0</v>
      </c>
      <c r="K959" s="63">
        <f>SUMIFS(Jul!$I$5:$I$605,Jul!$U$5:$U$605,"Despesa",Jul!$G$5:$G$605,DRE!$D959)</f>
        <v>0</v>
      </c>
      <c r="L959" s="63">
        <f>SUMIFS(Ago!$I$5:$I$605,Ago!$U$5:$U$605,"Despesa",Ago!$G$5:$G$605,DRE!$D959)</f>
        <v>0</v>
      </c>
      <c r="M959" s="63">
        <f>SUMIFS(Set!$I$5:$I$605,Set!$U$5:$U$605,"Despesa",Set!$G$5:$G$605,DRE!$D959)</f>
        <v>0</v>
      </c>
      <c r="N959" s="63">
        <f>SUMIFS(Out!$I$5:$I$605,Out!$U$5:$U$605,"Despesa",Out!$G$5:$G$605,DRE!$D959)</f>
        <v>0</v>
      </c>
      <c r="O959" s="63">
        <f>SUMIFS(Nov!$I$5:$I$605,Nov!$U$5:$U$605,"Despesa",Nov!$G$5:$G$605,DRE!$D959)</f>
        <v>0</v>
      </c>
      <c r="P959" s="63">
        <f>SUMIFS(Dez!$I$5:$I$605,Dez!$U$5:$U$605,"Despesa",Dez!$G$5:$G$605,DRE!$D959)</f>
        <v>0</v>
      </c>
      <c r="Q959" s="63">
        <f t="shared" si="42"/>
        <v>0</v>
      </c>
    </row>
    <row r="960" spans="2:17" ht="28.5" customHeight="1" thickTop="1" thickBot="1" x14ac:dyDescent="0.3">
      <c r="B960" s="85">
        <v>957</v>
      </c>
      <c r="C960" s="46" t="str">
        <f>'PC Despesas'!U34</f>
        <v>5.7.30</v>
      </c>
      <c r="D960" s="47" t="str">
        <f>VLOOKUP(C960,'PC Despesas'!$U$5:$V$103,2,FALSE)</f>
        <v>-</v>
      </c>
      <c r="E960" s="63">
        <f>SUMIFS(Jan!$I$5:$I$605,Jan!$U$5:$U$605,"Despesa",Jan!$G$5:$G$605,DRE!$D960)</f>
        <v>0</v>
      </c>
      <c r="F960" s="63">
        <f>SUMIFS(Fev!$I$5:$I$605,Fev!$U$5:$U$605,"Despesa",Fev!$G$5:$G$605,DRE!$D960)</f>
        <v>0</v>
      </c>
      <c r="G960" s="63">
        <f>SUMIFS(Mar!$I$5:$I$605,Mar!$U$5:$U$605,"Despesa",Mar!$G$5:$G$605,DRE!$D960)</f>
        <v>0</v>
      </c>
      <c r="H960" s="63">
        <f>SUMIFS(Abr!$I$5:$I$605,Abr!$U$5:$U$605,"Despesa",Abr!$G$5:$G$605,DRE!$D960)</f>
        <v>0</v>
      </c>
      <c r="I960" s="63">
        <f>SUMIFS(Mai!$I$5:$I$605,Mai!$U$5:$U$605,"Despesa",Mai!$G$5:$G$605,DRE!$D960)</f>
        <v>0</v>
      </c>
      <c r="J960" s="63">
        <f>SUMIFS(Jun!$I$5:$I$605,Jun!$U$5:$U$605,"Despesa",Jun!$G$5:$G$605,DRE!$D960)</f>
        <v>0</v>
      </c>
      <c r="K960" s="63">
        <f>SUMIFS(Jul!$I$5:$I$605,Jul!$U$5:$U$605,"Despesa",Jul!$G$5:$G$605,DRE!$D960)</f>
        <v>0</v>
      </c>
      <c r="L960" s="63">
        <f>SUMIFS(Ago!$I$5:$I$605,Ago!$U$5:$U$605,"Despesa",Ago!$G$5:$G$605,DRE!$D960)</f>
        <v>0</v>
      </c>
      <c r="M960" s="63">
        <f>SUMIFS(Set!$I$5:$I$605,Set!$U$5:$U$605,"Despesa",Set!$G$5:$G$605,DRE!$D960)</f>
        <v>0</v>
      </c>
      <c r="N960" s="63">
        <f>SUMIFS(Out!$I$5:$I$605,Out!$U$5:$U$605,"Despesa",Out!$G$5:$G$605,DRE!$D960)</f>
        <v>0</v>
      </c>
      <c r="O960" s="63">
        <f>SUMIFS(Nov!$I$5:$I$605,Nov!$U$5:$U$605,"Despesa",Nov!$G$5:$G$605,DRE!$D960)</f>
        <v>0</v>
      </c>
      <c r="P960" s="63">
        <f>SUMIFS(Dez!$I$5:$I$605,Dez!$U$5:$U$605,"Despesa",Dez!$G$5:$G$605,DRE!$D960)</f>
        <v>0</v>
      </c>
      <c r="Q960" s="63">
        <f t="shared" si="42"/>
        <v>0</v>
      </c>
    </row>
    <row r="961" spans="2:17" ht="28.5" customHeight="1" thickTop="1" thickBot="1" x14ac:dyDescent="0.3">
      <c r="B961" s="85">
        <v>958</v>
      </c>
      <c r="C961" s="46" t="str">
        <f>'PC Despesas'!U35</f>
        <v>5.7.31</v>
      </c>
      <c r="D961" s="47" t="str">
        <f>VLOOKUP(C961,'PC Despesas'!$U$5:$V$103,2,FALSE)</f>
        <v>-</v>
      </c>
      <c r="E961" s="63">
        <f>SUMIFS(Jan!$I$5:$I$605,Jan!$U$5:$U$605,"Despesa",Jan!$G$5:$G$605,DRE!$D961)</f>
        <v>0</v>
      </c>
      <c r="F961" s="63">
        <f>SUMIFS(Fev!$I$5:$I$605,Fev!$U$5:$U$605,"Despesa",Fev!$G$5:$G$605,DRE!$D961)</f>
        <v>0</v>
      </c>
      <c r="G961" s="63">
        <f>SUMIFS(Mar!$I$5:$I$605,Mar!$U$5:$U$605,"Despesa",Mar!$G$5:$G$605,DRE!$D961)</f>
        <v>0</v>
      </c>
      <c r="H961" s="63">
        <f>SUMIFS(Abr!$I$5:$I$605,Abr!$U$5:$U$605,"Despesa",Abr!$G$5:$G$605,DRE!$D961)</f>
        <v>0</v>
      </c>
      <c r="I961" s="63">
        <f>SUMIFS(Mai!$I$5:$I$605,Mai!$U$5:$U$605,"Despesa",Mai!$G$5:$G$605,DRE!$D961)</f>
        <v>0</v>
      </c>
      <c r="J961" s="63">
        <f>SUMIFS(Jun!$I$5:$I$605,Jun!$U$5:$U$605,"Despesa",Jun!$G$5:$G$605,DRE!$D961)</f>
        <v>0</v>
      </c>
      <c r="K961" s="63">
        <f>SUMIFS(Jul!$I$5:$I$605,Jul!$U$5:$U$605,"Despesa",Jul!$G$5:$G$605,DRE!$D961)</f>
        <v>0</v>
      </c>
      <c r="L961" s="63">
        <f>SUMIFS(Ago!$I$5:$I$605,Ago!$U$5:$U$605,"Despesa",Ago!$G$5:$G$605,DRE!$D961)</f>
        <v>0</v>
      </c>
      <c r="M961" s="63">
        <f>SUMIFS(Set!$I$5:$I$605,Set!$U$5:$U$605,"Despesa",Set!$G$5:$G$605,DRE!$D961)</f>
        <v>0</v>
      </c>
      <c r="N961" s="63">
        <f>SUMIFS(Out!$I$5:$I$605,Out!$U$5:$U$605,"Despesa",Out!$G$5:$G$605,DRE!$D961)</f>
        <v>0</v>
      </c>
      <c r="O961" s="63">
        <f>SUMIFS(Nov!$I$5:$I$605,Nov!$U$5:$U$605,"Despesa",Nov!$G$5:$G$605,DRE!$D961)</f>
        <v>0</v>
      </c>
      <c r="P961" s="63">
        <f>SUMIFS(Dez!$I$5:$I$605,Dez!$U$5:$U$605,"Despesa",Dez!$G$5:$G$605,DRE!$D961)</f>
        <v>0</v>
      </c>
      <c r="Q961" s="63">
        <f t="shared" si="42"/>
        <v>0</v>
      </c>
    </row>
    <row r="962" spans="2:17" ht="28.5" customHeight="1" thickTop="1" thickBot="1" x14ac:dyDescent="0.3">
      <c r="B962" s="85">
        <v>959</v>
      </c>
      <c r="C962" s="46" t="str">
        <f>'PC Despesas'!U36</f>
        <v>5.7.32</v>
      </c>
      <c r="D962" s="47" t="str">
        <f>VLOOKUP(C962,'PC Despesas'!$U$5:$V$103,2,FALSE)</f>
        <v>-</v>
      </c>
      <c r="E962" s="63">
        <f>SUMIFS(Jan!$I$5:$I$605,Jan!$U$5:$U$605,"Despesa",Jan!$G$5:$G$605,DRE!$D962)</f>
        <v>0</v>
      </c>
      <c r="F962" s="63">
        <f>SUMIFS(Fev!$I$5:$I$605,Fev!$U$5:$U$605,"Despesa",Fev!$G$5:$G$605,DRE!$D962)</f>
        <v>0</v>
      </c>
      <c r="G962" s="63">
        <f>SUMIFS(Mar!$I$5:$I$605,Mar!$U$5:$U$605,"Despesa",Mar!$G$5:$G$605,DRE!$D962)</f>
        <v>0</v>
      </c>
      <c r="H962" s="63">
        <f>SUMIFS(Abr!$I$5:$I$605,Abr!$U$5:$U$605,"Despesa",Abr!$G$5:$G$605,DRE!$D962)</f>
        <v>0</v>
      </c>
      <c r="I962" s="63">
        <f>SUMIFS(Mai!$I$5:$I$605,Mai!$U$5:$U$605,"Despesa",Mai!$G$5:$G$605,DRE!$D962)</f>
        <v>0</v>
      </c>
      <c r="J962" s="63">
        <f>SUMIFS(Jun!$I$5:$I$605,Jun!$U$5:$U$605,"Despesa",Jun!$G$5:$G$605,DRE!$D962)</f>
        <v>0</v>
      </c>
      <c r="K962" s="63">
        <f>SUMIFS(Jul!$I$5:$I$605,Jul!$U$5:$U$605,"Despesa",Jul!$G$5:$G$605,DRE!$D962)</f>
        <v>0</v>
      </c>
      <c r="L962" s="63">
        <f>SUMIFS(Ago!$I$5:$I$605,Ago!$U$5:$U$605,"Despesa",Ago!$G$5:$G$605,DRE!$D962)</f>
        <v>0</v>
      </c>
      <c r="M962" s="63">
        <f>SUMIFS(Set!$I$5:$I$605,Set!$U$5:$U$605,"Despesa",Set!$G$5:$G$605,DRE!$D962)</f>
        <v>0</v>
      </c>
      <c r="N962" s="63">
        <f>SUMIFS(Out!$I$5:$I$605,Out!$U$5:$U$605,"Despesa",Out!$G$5:$G$605,DRE!$D962)</f>
        <v>0</v>
      </c>
      <c r="O962" s="63">
        <f>SUMIFS(Nov!$I$5:$I$605,Nov!$U$5:$U$605,"Despesa",Nov!$G$5:$G$605,DRE!$D962)</f>
        <v>0</v>
      </c>
      <c r="P962" s="63">
        <f>SUMIFS(Dez!$I$5:$I$605,Dez!$U$5:$U$605,"Despesa",Dez!$G$5:$G$605,DRE!$D962)</f>
        <v>0</v>
      </c>
      <c r="Q962" s="63">
        <f t="shared" si="42"/>
        <v>0</v>
      </c>
    </row>
    <row r="963" spans="2:17" ht="28.5" customHeight="1" thickTop="1" thickBot="1" x14ac:dyDescent="0.3">
      <c r="B963" s="85">
        <v>960</v>
      </c>
      <c r="C963" s="46" t="str">
        <f>'PC Despesas'!U37</f>
        <v>5.7.33</v>
      </c>
      <c r="D963" s="47" t="str">
        <f>VLOOKUP(C963,'PC Despesas'!$U$5:$V$103,2,FALSE)</f>
        <v>-</v>
      </c>
      <c r="E963" s="63">
        <f>SUMIFS(Jan!$I$5:$I$605,Jan!$U$5:$U$605,"Despesa",Jan!$G$5:$G$605,DRE!$D963)</f>
        <v>0</v>
      </c>
      <c r="F963" s="63">
        <f>SUMIFS(Fev!$I$5:$I$605,Fev!$U$5:$U$605,"Despesa",Fev!$G$5:$G$605,DRE!$D963)</f>
        <v>0</v>
      </c>
      <c r="G963" s="63">
        <f>SUMIFS(Mar!$I$5:$I$605,Mar!$U$5:$U$605,"Despesa",Mar!$G$5:$G$605,DRE!$D963)</f>
        <v>0</v>
      </c>
      <c r="H963" s="63">
        <f>SUMIFS(Abr!$I$5:$I$605,Abr!$U$5:$U$605,"Despesa",Abr!$G$5:$G$605,DRE!$D963)</f>
        <v>0</v>
      </c>
      <c r="I963" s="63">
        <f>SUMIFS(Mai!$I$5:$I$605,Mai!$U$5:$U$605,"Despesa",Mai!$G$5:$G$605,DRE!$D963)</f>
        <v>0</v>
      </c>
      <c r="J963" s="63">
        <f>SUMIFS(Jun!$I$5:$I$605,Jun!$U$5:$U$605,"Despesa",Jun!$G$5:$G$605,DRE!$D963)</f>
        <v>0</v>
      </c>
      <c r="K963" s="63">
        <f>SUMIFS(Jul!$I$5:$I$605,Jul!$U$5:$U$605,"Despesa",Jul!$G$5:$G$605,DRE!$D963)</f>
        <v>0</v>
      </c>
      <c r="L963" s="63">
        <f>SUMIFS(Ago!$I$5:$I$605,Ago!$U$5:$U$605,"Despesa",Ago!$G$5:$G$605,DRE!$D963)</f>
        <v>0</v>
      </c>
      <c r="M963" s="63">
        <f>SUMIFS(Set!$I$5:$I$605,Set!$U$5:$U$605,"Despesa",Set!$G$5:$G$605,DRE!$D963)</f>
        <v>0</v>
      </c>
      <c r="N963" s="63">
        <f>SUMIFS(Out!$I$5:$I$605,Out!$U$5:$U$605,"Despesa",Out!$G$5:$G$605,DRE!$D963)</f>
        <v>0</v>
      </c>
      <c r="O963" s="63">
        <f>SUMIFS(Nov!$I$5:$I$605,Nov!$U$5:$U$605,"Despesa",Nov!$G$5:$G$605,DRE!$D963)</f>
        <v>0</v>
      </c>
      <c r="P963" s="63">
        <f>SUMIFS(Dez!$I$5:$I$605,Dez!$U$5:$U$605,"Despesa",Dez!$G$5:$G$605,DRE!$D963)</f>
        <v>0</v>
      </c>
      <c r="Q963" s="63">
        <f t="shared" si="42"/>
        <v>0</v>
      </c>
    </row>
    <row r="964" spans="2:17" ht="28.5" customHeight="1" thickTop="1" thickBot="1" x14ac:dyDescent="0.3">
      <c r="B964" s="85">
        <v>961</v>
      </c>
      <c r="C964" s="46" t="str">
        <f>'PC Despesas'!U38</f>
        <v>5.7.34</v>
      </c>
      <c r="D964" s="47" t="str">
        <f>VLOOKUP(C964,'PC Despesas'!$U$5:$V$103,2,FALSE)</f>
        <v>-</v>
      </c>
      <c r="E964" s="63">
        <f>SUMIFS(Jan!$I$5:$I$605,Jan!$U$5:$U$605,"Despesa",Jan!$G$5:$G$605,DRE!$D964)</f>
        <v>0</v>
      </c>
      <c r="F964" s="63">
        <f>SUMIFS(Fev!$I$5:$I$605,Fev!$U$5:$U$605,"Despesa",Fev!$G$5:$G$605,DRE!$D964)</f>
        <v>0</v>
      </c>
      <c r="G964" s="63">
        <f>SUMIFS(Mar!$I$5:$I$605,Mar!$U$5:$U$605,"Despesa",Mar!$G$5:$G$605,DRE!$D964)</f>
        <v>0</v>
      </c>
      <c r="H964" s="63">
        <f>SUMIFS(Abr!$I$5:$I$605,Abr!$U$5:$U$605,"Despesa",Abr!$G$5:$G$605,DRE!$D964)</f>
        <v>0</v>
      </c>
      <c r="I964" s="63">
        <f>SUMIFS(Mai!$I$5:$I$605,Mai!$U$5:$U$605,"Despesa",Mai!$G$5:$G$605,DRE!$D964)</f>
        <v>0</v>
      </c>
      <c r="J964" s="63">
        <f>SUMIFS(Jun!$I$5:$I$605,Jun!$U$5:$U$605,"Despesa",Jun!$G$5:$G$605,DRE!$D964)</f>
        <v>0</v>
      </c>
      <c r="K964" s="63">
        <f>SUMIFS(Jul!$I$5:$I$605,Jul!$U$5:$U$605,"Despesa",Jul!$G$5:$G$605,DRE!$D964)</f>
        <v>0</v>
      </c>
      <c r="L964" s="63">
        <f>SUMIFS(Ago!$I$5:$I$605,Ago!$U$5:$U$605,"Despesa",Ago!$G$5:$G$605,DRE!$D964)</f>
        <v>0</v>
      </c>
      <c r="M964" s="63">
        <f>SUMIFS(Set!$I$5:$I$605,Set!$U$5:$U$605,"Despesa",Set!$G$5:$G$605,DRE!$D964)</f>
        <v>0</v>
      </c>
      <c r="N964" s="63">
        <f>SUMIFS(Out!$I$5:$I$605,Out!$U$5:$U$605,"Despesa",Out!$G$5:$G$605,DRE!$D964)</f>
        <v>0</v>
      </c>
      <c r="O964" s="63">
        <f>SUMIFS(Nov!$I$5:$I$605,Nov!$U$5:$U$605,"Despesa",Nov!$G$5:$G$605,DRE!$D964)</f>
        <v>0</v>
      </c>
      <c r="P964" s="63">
        <f>SUMIFS(Dez!$I$5:$I$605,Dez!$U$5:$U$605,"Despesa",Dez!$G$5:$G$605,DRE!$D964)</f>
        <v>0</v>
      </c>
      <c r="Q964" s="63">
        <f t="shared" si="42"/>
        <v>0</v>
      </c>
    </row>
    <row r="965" spans="2:17" ht="28.5" customHeight="1" thickTop="1" thickBot="1" x14ac:dyDescent="0.3">
      <c r="B965" s="85">
        <v>962</v>
      </c>
      <c r="C965" s="46" t="str">
        <f>'PC Despesas'!U39</f>
        <v>5.7.35</v>
      </c>
      <c r="D965" s="47" t="str">
        <f>VLOOKUP(C965,'PC Despesas'!$U$5:$V$103,2,FALSE)</f>
        <v>-</v>
      </c>
      <c r="E965" s="63">
        <f>SUMIFS(Jan!$I$5:$I$605,Jan!$U$5:$U$605,"Despesa",Jan!$G$5:$G$605,DRE!$D965)</f>
        <v>0</v>
      </c>
      <c r="F965" s="63">
        <f>SUMIFS(Fev!$I$5:$I$605,Fev!$U$5:$U$605,"Despesa",Fev!$G$5:$G$605,DRE!$D965)</f>
        <v>0</v>
      </c>
      <c r="G965" s="63">
        <f>SUMIFS(Mar!$I$5:$I$605,Mar!$U$5:$U$605,"Despesa",Mar!$G$5:$G$605,DRE!$D965)</f>
        <v>0</v>
      </c>
      <c r="H965" s="63">
        <f>SUMIFS(Abr!$I$5:$I$605,Abr!$U$5:$U$605,"Despesa",Abr!$G$5:$G$605,DRE!$D965)</f>
        <v>0</v>
      </c>
      <c r="I965" s="63">
        <f>SUMIFS(Mai!$I$5:$I$605,Mai!$U$5:$U$605,"Despesa",Mai!$G$5:$G$605,DRE!$D965)</f>
        <v>0</v>
      </c>
      <c r="J965" s="63">
        <f>SUMIFS(Jun!$I$5:$I$605,Jun!$U$5:$U$605,"Despesa",Jun!$G$5:$G$605,DRE!$D965)</f>
        <v>0</v>
      </c>
      <c r="K965" s="63">
        <f>SUMIFS(Jul!$I$5:$I$605,Jul!$U$5:$U$605,"Despesa",Jul!$G$5:$G$605,DRE!$D965)</f>
        <v>0</v>
      </c>
      <c r="L965" s="63">
        <f>SUMIFS(Ago!$I$5:$I$605,Ago!$U$5:$U$605,"Despesa",Ago!$G$5:$G$605,DRE!$D965)</f>
        <v>0</v>
      </c>
      <c r="M965" s="63">
        <f>SUMIFS(Set!$I$5:$I$605,Set!$U$5:$U$605,"Despesa",Set!$G$5:$G$605,DRE!$D965)</f>
        <v>0</v>
      </c>
      <c r="N965" s="63">
        <f>SUMIFS(Out!$I$5:$I$605,Out!$U$5:$U$605,"Despesa",Out!$G$5:$G$605,DRE!$D965)</f>
        <v>0</v>
      </c>
      <c r="O965" s="63">
        <f>SUMIFS(Nov!$I$5:$I$605,Nov!$U$5:$U$605,"Despesa",Nov!$G$5:$G$605,DRE!$D965)</f>
        <v>0</v>
      </c>
      <c r="P965" s="63">
        <f>SUMIFS(Dez!$I$5:$I$605,Dez!$U$5:$U$605,"Despesa",Dez!$G$5:$G$605,DRE!$D965)</f>
        <v>0</v>
      </c>
      <c r="Q965" s="63">
        <f t="shared" si="42"/>
        <v>0</v>
      </c>
    </row>
    <row r="966" spans="2:17" ht="28.5" customHeight="1" thickTop="1" thickBot="1" x14ac:dyDescent="0.3">
      <c r="B966" s="85">
        <v>963</v>
      </c>
      <c r="C966" s="46" t="str">
        <f>'PC Despesas'!U40</f>
        <v>5.7.36</v>
      </c>
      <c r="D966" s="47" t="str">
        <f>VLOOKUP(C966,'PC Despesas'!$U$5:$V$103,2,FALSE)</f>
        <v>-</v>
      </c>
      <c r="E966" s="63">
        <f>SUMIFS(Jan!$I$5:$I$605,Jan!$U$5:$U$605,"Despesa",Jan!$G$5:$G$605,DRE!$D966)</f>
        <v>0</v>
      </c>
      <c r="F966" s="63">
        <f>SUMIFS(Fev!$I$5:$I$605,Fev!$U$5:$U$605,"Despesa",Fev!$G$5:$G$605,DRE!$D966)</f>
        <v>0</v>
      </c>
      <c r="G966" s="63">
        <f>SUMIFS(Mar!$I$5:$I$605,Mar!$U$5:$U$605,"Despesa",Mar!$G$5:$G$605,DRE!$D966)</f>
        <v>0</v>
      </c>
      <c r="H966" s="63">
        <f>SUMIFS(Abr!$I$5:$I$605,Abr!$U$5:$U$605,"Despesa",Abr!$G$5:$G$605,DRE!$D966)</f>
        <v>0</v>
      </c>
      <c r="I966" s="63">
        <f>SUMIFS(Mai!$I$5:$I$605,Mai!$U$5:$U$605,"Despesa",Mai!$G$5:$G$605,DRE!$D966)</f>
        <v>0</v>
      </c>
      <c r="J966" s="63">
        <f>SUMIFS(Jun!$I$5:$I$605,Jun!$U$5:$U$605,"Despesa",Jun!$G$5:$G$605,DRE!$D966)</f>
        <v>0</v>
      </c>
      <c r="K966" s="63">
        <f>SUMIFS(Jul!$I$5:$I$605,Jul!$U$5:$U$605,"Despesa",Jul!$G$5:$G$605,DRE!$D966)</f>
        <v>0</v>
      </c>
      <c r="L966" s="63">
        <f>SUMIFS(Ago!$I$5:$I$605,Ago!$U$5:$U$605,"Despesa",Ago!$G$5:$G$605,DRE!$D966)</f>
        <v>0</v>
      </c>
      <c r="M966" s="63">
        <f>SUMIFS(Set!$I$5:$I$605,Set!$U$5:$U$605,"Despesa",Set!$G$5:$G$605,DRE!$D966)</f>
        <v>0</v>
      </c>
      <c r="N966" s="63">
        <f>SUMIFS(Out!$I$5:$I$605,Out!$U$5:$U$605,"Despesa",Out!$G$5:$G$605,DRE!$D966)</f>
        <v>0</v>
      </c>
      <c r="O966" s="63">
        <f>SUMIFS(Nov!$I$5:$I$605,Nov!$U$5:$U$605,"Despesa",Nov!$G$5:$G$605,DRE!$D966)</f>
        <v>0</v>
      </c>
      <c r="P966" s="63">
        <f>SUMIFS(Dez!$I$5:$I$605,Dez!$U$5:$U$605,"Despesa",Dez!$G$5:$G$605,DRE!$D966)</f>
        <v>0</v>
      </c>
      <c r="Q966" s="63">
        <f t="shared" si="42"/>
        <v>0</v>
      </c>
    </row>
    <row r="967" spans="2:17" ht="28.5" customHeight="1" thickTop="1" thickBot="1" x14ac:dyDescent="0.3">
      <c r="B967" s="85">
        <v>964</v>
      </c>
      <c r="C967" s="46" t="str">
        <f>'PC Despesas'!U41</f>
        <v>5.7.37</v>
      </c>
      <c r="D967" s="47" t="str">
        <f>VLOOKUP(C967,'PC Despesas'!$U$5:$V$103,2,FALSE)</f>
        <v>-</v>
      </c>
      <c r="E967" s="63">
        <f>SUMIFS(Jan!$I$5:$I$605,Jan!$U$5:$U$605,"Despesa",Jan!$G$5:$G$605,DRE!$D967)</f>
        <v>0</v>
      </c>
      <c r="F967" s="63">
        <f>SUMIFS(Fev!$I$5:$I$605,Fev!$U$5:$U$605,"Despesa",Fev!$G$5:$G$605,DRE!$D967)</f>
        <v>0</v>
      </c>
      <c r="G967" s="63">
        <f>SUMIFS(Mar!$I$5:$I$605,Mar!$U$5:$U$605,"Despesa",Mar!$G$5:$G$605,DRE!$D967)</f>
        <v>0</v>
      </c>
      <c r="H967" s="63">
        <f>SUMIFS(Abr!$I$5:$I$605,Abr!$U$5:$U$605,"Despesa",Abr!$G$5:$G$605,DRE!$D967)</f>
        <v>0</v>
      </c>
      <c r="I967" s="63">
        <f>SUMIFS(Mai!$I$5:$I$605,Mai!$U$5:$U$605,"Despesa",Mai!$G$5:$G$605,DRE!$D967)</f>
        <v>0</v>
      </c>
      <c r="J967" s="63">
        <f>SUMIFS(Jun!$I$5:$I$605,Jun!$U$5:$U$605,"Despesa",Jun!$G$5:$G$605,DRE!$D967)</f>
        <v>0</v>
      </c>
      <c r="K967" s="63">
        <f>SUMIFS(Jul!$I$5:$I$605,Jul!$U$5:$U$605,"Despesa",Jul!$G$5:$G$605,DRE!$D967)</f>
        <v>0</v>
      </c>
      <c r="L967" s="63">
        <f>SUMIFS(Ago!$I$5:$I$605,Ago!$U$5:$U$605,"Despesa",Ago!$G$5:$G$605,DRE!$D967)</f>
        <v>0</v>
      </c>
      <c r="M967" s="63">
        <f>SUMIFS(Set!$I$5:$I$605,Set!$U$5:$U$605,"Despesa",Set!$G$5:$G$605,DRE!$D967)</f>
        <v>0</v>
      </c>
      <c r="N967" s="63">
        <f>SUMIFS(Out!$I$5:$I$605,Out!$U$5:$U$605,"Despesa",Out!$G$5:$G$605,DRE!$D967)</f>
        <v>0</v>
      </c>
      <c r="O967" s="63">
        <f>SUMIFS(Nov!$I$5:$I$605,Nov!$U$5:$U$605,"Despesa",Nov!$G$5:$G$605,DRE!$D967)</f>
        <v>0</v>
      </c>
      <c r="P967" s="63">
        <f>SUMIFS(Dez!$I$5:$I$605,Dez!$U$5:$U$605,"Despesa",Dez!$G$5:$G$605,DRE!$D967)</f>
        <v>0</v>
      </c>
      <c r="Q967" s="63">
        <f t="shared" si="42"/>
        <v>0</v>
      </c>
    </row>
    <row r="968" spans="2:17" ht="28.5" customHeight="1" thickTop="1" thickBot="1" x14ac:dyDescent="0.3">
      <c r="B968" s="85">
        <v>965</v>
      </c>
      <c r="C968" s="46" t="str">
        <f>'PC Despesas'!U42</f>
        <v>5.7.38</v>
      </c>
      <c r="D968" s="47" t="str">
        <f>VLOOKUP(C968,'PC Despesas'!$U$5:$V$103,2,FALSE)</f>
        <v>-</v>
      </c>
      <c r="E968" s="63">
        <f>SUMIFS(Jan!$I$5:$I$605,Jan!$U$5:$U$605,"Despesa",Jan!$G$5:$G$605,DRE!$D968)</f>
        <v>0</v>
      </c>
      <c r="F968" s="63">
        <f>SUMIFS(Fev!$I$5:$I$605,Fev!$U$5:$U$605,"Despesa",Fev!$G$5:$G$605,DRE!$D968)</f>
        <v>0</v>
      </c>
      <c r="G968" s="63">
        <f>SUMIFS(Mar!$I$5:$I$605,Mar!$U$5:$U$605,"Despesa",Mar!$G$5:$G$605,DRE!$D968)</f>
        <v>0</v>
      </c>
      <c r="H968" s="63">
        <f>SUMIFS(Abr!$I$5:$I$605,Abr!$U$5:$U$605,"Despesa",Abr!$G$5:$G$605,DRE!$D968)</f>
        <v>0</v>
      </c>
      <c r="I968" s="63">
        <f>SUMIFS(Mai!$I$5:$I$605,Mai!$U$5:$U$605,"Despesa",Mai!$G$5:$G$605,DRE!$D968)</f>
        <v>0</v>
      </c>
      <c r="J968" s="63">
        <f>SUMIFS(Jun!$I$5:$I$605,Jun!$U$5:$U$605,"Despesa",Jun!$G$5:$G$605,DRE!$D968)</f>
        <v>0</v>
      </c>
      <c r="K968" s="63">
        <f>SUMIFS(Jul!$I$5:$I$605,Jul!$U$5:$U$605,"Despesa",Jul!$G$5:$G$605,DRE!$D968)</f>
        <v>0</v>
      </c>
      <c r="L968" s="63">
        <f>SUMIFS(Ago!$I$5:$I$605,Ago!$U$5:$U$605,"Despesa",Ago!$G$5:$G$605,DRE!$D968)</f>
        <v>0</v>
      </c>
      <c r="M968" s="63">
        <f>SUMIFS(Set!$I$5:$I$605,Set!$U$5:$U$605,"Despesa",Set!$G$5:$G$605,DRE!$D968)</f>
        <v>0</v>
      </c>
      <c r="N968" s="63">
        <f>SUMIFS(Out!$I$5:$I$605,Out!$U$5:$U$605,"Despesa",Out!$G$5:$G$605,DRE!$D968)</f>
        <v>0</v>
      </c>
      <c r="O968" s="63">
        <f>SUMIFS(Nov!$I$5:$I$605,Nov!$U$5:$U$605,"Despesa",Nov!$G$5:$G$605,DRE!$D968)</f>
        <v>0</v>
      </c>
      <c r="P968" s="63">
        <f>SUMIFS(Dez!$I$5:$I$605,Dez!$U$5:$U$605,"Despesa",Dez!$G$5:$G$605,DRE!$D968)</f>
        <v>0</v>
      </c>
      <c r="Q968" s="63">
        <f t="shared" si="42"/>
        <v>0</v>
      </c>
    </row>
    <row r="969" spans="2:17" ht="28.5" customHeight="1" thickTop="1" thickBot="1" x14ac:dyDescent="0.3">
      <c r="B969" s="85">
        <v>966</v>
      </c>
      <c r="C969" s="46" t="str">
        <f>'PC Despesas'!U43</f>
        <v>5.7.39</v>
      </c>
      <c r="D969" s="47" t="str">
        <f>VLOOKUP(C969,'PC Despesas'!$U$5:$V$103,2,FALSE)</f>
        <v>-</v>
      </c>
      <c r="E969" s="63">
        <f>SUMIFS(Jan!$I$5:$I$605,Jan!$U$5:$U$605,"Despesa",Jan!$G$5:$G$605,DRE!$D969)</f>
        <v>0</v>
      </c>
      <c r="F969" s="63">
        <f>SUMIFS(Fev!$I$5:$I$605,Fev!$U$5:$U$605,"Despesa",Fev!$G$5:$G$605,DRE!$D969)</f>
        <v>0</v>
      </c>
      <c r="G969" s="63">
        <f>SUMIFS(Mar!$I$5:$I$605,Mar!$U$5:$U$605,"Despesa",Mar!$G$5:$G$605,DRE!$D969)</f>
        <v>0</v>
      </c>
      <c r="H969" s="63">
        <f>SUMIFS(Abr!$I$5:$I$605,Abr!$U$5:$U$605,"Despesa",Abr!$G$5:$G$605,DRE!$D969)</f>
        <v>0</v>
      </c>
      <c r="I969" s="63">
        <f>SUMIFS(Mai!$I$5:$I$605,Mai!$U$5:$U$605,"Despesa",Mai!$G$5:$G$605,DRE!$D969)</f>
        <v>0</v>
      </c>
      <c r="J969" s="63">
        <f>SUMIFS(Jun!$I$5:$I$605,Jun!$U$5:$U$605,"Despesa",Jun!$G$5:$G$605,DRE!$D969)</f>
        <v>0</v>
      </c>
      <c r="K969" s="63">
        <f>SUMIFS(Jul!$I$5:$I$605,Jul!$U$5:$U$605,"Despesa",Jul!$G$5:$G$605,DRE!$D969)</f>
        <v>0</v>
      </c>
      <c r="L969" s="63">
        <f>SUMIFS(Ago!$I$5:$I$605,Ago!$U$5:$U$605,"Despesa",Ago!$G$5:$G$605,DRE!$D969)</f>
        <v>0</v>
      </c>
      <c r="M969" s="63">
        <f>SUMIFS(Set!$I$5:$I$605,Set!$U$5:$U$605,"Despesa",Set!$G$5:$G$605,DRE!$D969)</f>
        <v>0</v>
      </c>
      <c r="N969" s="63">
        <f>SUMIFS(Out!$I$5:$I$605,Out!$U$5:$U$605,"Despesa",Out!$G$5:$G$605,DRE!$D969)</f>
        <v>0</v>
      </c>
      <c r="O969" s="63">
        <f>SUMIFS(Nov!$I$5:$I$605,Nov!$U$5:$U$605,"Despesa",Nov!$G$5:$G$605,DRE!$D969)</f>
        <v>0</v>
      </c>
      <c r="P969" s="63">
        <f>SUMIFS(Dez!$I$5:$I$605,Dez!$U$5:$U$605,"Despesa",Dez!$G$5:$G$605,DRE!$D969)</f>
        <v>0</v>
      </c>
      <c r="Q969" s="63">
        <f t="shared" si="42"/>
        <v>0</v>
      </c>
    </row>
    <row r="970" spans="2:17" ht="28.5" customHeight="1" thickTop="1" thickBot="1" x14ac:dyDescent="0.3">
      <c r="B970" s="85">
        <v>967</v>
      </c>
      <c r="C970" s="46" t="str">
        <f>'PC Despesas'!U44</f>
        <v>5.7.40</v>
      </c>
      <c r="D970" s="47" t="str">
        <f>VLOOKUP(C970,'PC Despesas'!$U$5:$V$103,2,FALSE)</f>
        <v>-</v>
      </c>
      <c r="E970" s="63">
        <f>SUMIFS(Jan!$I$5:$I$605,Jan!$U$5:$U$605,"Despesa",Jan!$G$5:$G$605,DRE!$D970)</f>
        <v>0</v>
      </c>
      <c r="F970" s="63">
        <f>SUMIFS(Fev!$I$5:$I$605,Fev!$U$5:$U$605,"Despesa",Fev!$G$5:$G$605,DRE!$D970)</f>
        <v>0</v>
      </c>
      <c r="G970" s="63">
        <f>SUMIFS(Mar!$I$5:$I$605,Mar!$U$5:$U$605,"Despesa",Mar!$G$5:$G$605,DRE!$D970)</f>
        <v>0</v>
      </c>
      <c r="H970" s="63">
        <f>SUMIFS(Abr!$I$5:$I$605,Abr!$U$5:$U$605,"Despesa",Abr!$G$5:$G$605,DRE!$D970)</f>
        <v>0</v>
      </c>
      <c r="I970" s="63">
        <f>SUMIFS(Mai!$I$5:$I$605,Mai!$U$5:$U$605,"Despesa",Mai!$G$5:$G$605,DRE!$D970)</f>
        <v>0</v>
      </c>
      <c r="J970" s="63">
        <f>SUMIFS(Jun!$I$5:$I$605,Jun!$U$5:$U$605,"Despesa",Jun!$G$5:$G$605,DRE!$D970)</f>
        <v>0</v>
      </c>
      <c r="K970" s="63">
        <f>SUMIFS(Jul!$I$5:$I$605,Jul!$U$5:$U$605,"Despesa",Jul!$G$5:$G$605,DRE!$D970)</f>
        <v>0</v>
      </c>
      <c r="L970" s="63">
        <f>SUMIFS(Ago!$I$5:$I$605,Ago!$U$5:$U$605,"Despesa",Ago!$G$5:$G$605,DRE!$D970)</f>
        <v>0</v>
      </c>
      <c r="M970" s="63">
        <f>SUMIFS(Set!$I$5:$I$605,Set!$U$5:$U$605,"Despesa",Set!$G$5:$G$605,DRE!$D970)</f>
        <v>0</v>
      </c>
      <c r="N970" s="63">
        <f>SUMIFS(Out!$I$5:$I$605,Out!$U$5:$U$605,"Despesa",Out!$G$5:$G$605,DRE!$D970)</f>
        <v>0</v>
      </c>
      <c r="O970" s="63">
        <f>SUMIFS(Nov!$I$5:$I$605,Nov!$U$5:$U$605,"Despesa",Nov!$G$5:$G$605,DRE!$D970)</f>
        <v>0</v>
      </c>
      <c r="P970" s="63">
        <f>SUMIFS(Dez!$I$5:$I$605,Dez!$U$5:$U$605,"Despesa",Dez!$G$5:$G$605,DRE!$D970)</f>
        <v>0</v>
      </c>
      <c r="Q970" s="63">
        <f t="shared" si="42"/>
        <v>0</v>
      </c>
    </row>
    <row r="971" spans="2:17" ht="28.5" customHeight="1" thickTop="1" thickBot="1" x14ac:dyDescent="0.3">
      <c r="B971" s="85">
        <v>968</v>
      </c>
      <c r="C971" s="46" t="str">
        <f>'PC Despesas'!U45</f>
        <v>5.7.41</v>
      </c>
      <c r="D971" s="47" t="str">
        <f>VLOOKUP(C971,'PC Despesas'!$U$5:$V$103,2,FALSE)</f>
        <v>-</v>
      </c>
      <c r="E971" s="63">
        <f>SUMIFS(Jan!$I$5:$I$605,Jan!$U$5:$U$605,"Despesa",Jan!$G$5:$G$605,DRE!$D971)</f>
        <v>0</v>
      </c>
      <c r="F971" s="63">
        <f>SUMIFS(Fev!$I$5:$I$605,Fev!$U$5:$U$605,"Despesa",Fev!$G$5:$G$605,DRE!$D971)</f>
        <v>0</v>
      </c>
      <c r="G971" s="63">
        <f>SUMIFS(Mar!$I$5:$I$605,Mar!$U$5:$U$605,"Despesa",Mar!$G$5:$G$605,DRE!$D971)</f>
        <v>0</v>
      </c>
      <c r="H971" s="63">
        <f>SUMIFS(Abr!$I$5:$I$605,Abr!$U$5:$U$605,"Despesa",Abr!$G$5:$G$605,DRE!$D971)</f>
        <v>0</v>
      </c>
      <c r="I971" s="63">
        <f>SUMIFS(Mai!$I$5:$I$605,Mai!$U$5:$U$605,"Despesa",Mai!$G$5:$G$605,DRE!$D971)</f>
        <v>0</v>
      </c>
      <c r="J971" s="63">
        <f>SUMIFS(Jun!$I$5:$I$605,Jun!$U$5:$U$605,"Despesa",Jun!$G$5:$G$605,DRE!$D971)</f>
        <v>0</v>
      </c>
      <c r="K971" s="63">
        <f>SUMIFS(Jul!$I$5:$I$605,Jul!$U$5:$U$605,"Despesa",Jul!$G$5:$G$605,DRE!$D971)</f>
        <v>0</v>
      </c>
      <c r="L971" s="63">
        <f>SUMIFS(Ago!$I$5:$I$605,Ago!$U$5:$U$605,"Despesa",Ago!$G$5:$G$605,DRE!$D971)</f>
        <v>0</v>
      </c>
      <c r="M971" s="63">
        <f>SUMIFS(Set!$I$5:$I$605,Set!$U$5:$U$605,"Despesa",Set!$G$5:$G$605,DRE!$D971)</f>
        <v>0</v>
      </c>
      <c r="N971" s="63">
        <f>SUMIFS(Out!$I$5:$I$605,Out!$U$5:$U$605,"Despesa",Out!$G$5:$G$605,DRE!$D971)</f>
        <v>0</v>
      </c>
      <c r="O971" s="63">
        <f>SUMIFS(Nov!$I$5:$I$605,Nov!$U$5:$U$605,"Despesa",Nov!$G$5:$G$605,DRE!$D971)</f>
        <v>0</v>
      </c>
      <c r="P971" s="63">
        <f>SUMIFS(Dez!$I$5:$I$605,Dez!$U$5:$U$605,"Despesa",Dez!$G$5:$G$605,DRE!$D971)</f>
        <v>0</v>
      </c>
      <c r="Q971" s="63">
        <f t="shared" si="42"/>
        <v>0</v>
      </c>
    </row>
    <row r="972" spans="2:17" ht="28.5" customHeight="1" thickTop="1" thickBot="1" x14ac:dyDescent="0.3">
      <c r="B972" s="85">
        <v>969</v>
      </c>
      <c r="C972" s="46" t="str">
        <f>'PC Despesas'!U46</f>
        <v>5.7.42</v>
      </c>
      <c r="D972" s="47" t="str">
        <f>VLOOKUP(C972,'PC Despesas'!$U$5:$V$103,2,FALSE)</f>
        <v>-</v>
      </c>
      <c r="E972" s="63">
        <f>SUMIFS(Jan!$I$5:$I$605,Jan!$U$5:$U$605,"Despesa",Jan!$G$5:$G$605,DRE!$D972)</f>
        <v>0</v>
      </c>
      <c r="F972" s="63">
        <f>SUMIFS(Fev!$I$5:$I$605,Fev!$U$5:$U$605,"Despesa",Fev!$G$5:$G$605,DRE!$D972)</f>
        <v>0</v>
      </c>
      <c r="G972" s="63">
        <f>SUMIFS(Mar!$I$5:$I$605,Mar!$U$5:$U$605,"Despesa",Mar!$G$5:$G$605,DRE!$D972)</f>
        <v>0</v>
      </c>
      <c r="H972" s="63">
        <f>SUMIFS(Abr!$I$5:$I$605,Abr!$U$5:$U$605,"Despesa",Abr!$G$5:$G$605,DRE!$D972)</f>
        <v>0</v>
      </c>
      <c r="I972" s="63">
        <f>SUMIFS(Mai!$I$5:$I$605,Mai!$U$5:$U$605,"Despesa",Mai!$G$5:$G$605,DRE!$D972)</f>
        <v>0</v>
      </c>
      <c r="J972" s="63">
        <f>SUMIFS(Jun!$I$5:$I$605,Jun!$U$5:$U$605,"Despesa",Jun!$G$5:$G$605,DRE!$D972)</f>
        <v>0</v>
      </c>
      <c r="K972" s="63">
        <f>SUMIFS(Jul!$I$5:$I$605,Jul!$U$5:$U$605,"Despesa",Jul!$G$5:$G$605,DRE!$D972)</f>
        <v>0</v>
      </c>
      <c r="L972" s="63">
        <f>SUMIFS(Ago!$I$5:$I$605,Ago!$U$5:$U$605,"Despesa",Ago!$G$5:$G$605,DRE!$D972)</f>
        <v>0</v>
      </c>
      <c r="M972" s="63">
        <f>SUMIFS(Set!$I$5:$I$605,Set!$U$5:$U$605,"Despesa",Set!$G$5:$G$605,DRE!$D972)</f>
        <v>0</v>
      </c>
      <c r="N972" s="63">
        <f>SUMIFS(Out!$I$5:$I$605,Out!$U$5:$U$605,"Despesa",Out!$G$5:$G$605,DRE!$D972)</f>
        <v>0</v>
      </c>
      <c r="O972" s="63">
        <f>SUMIFS(Nov!$I$5:$I$605,Nov!$U$5:$U$605,"Despesa",Nov!$G$5:$G$605,DRE!$D972)</f>
        <v>0</v>
      </c>
      <c r="P972" s="63">
        <f>SUMIFS(Dez!$I$5:$I$605,Dez!$U$5:$U$605,"Despesa",Dez!$G$5:$G$605,DRE!$D972)</f>
        <v>0</v>
      </c>
      <c r="Q972" s="63">
        <f t="shared" si="42"/>
        <v>0</v>
      </c>
    </row>
    <row r="973" spans="2:17" ht="28.5" customHeight="1" thickTop="1" thickBot="1" x14ac:dyDescent="0.3">
      <c r="B973" s="85">
        <v>970</v>
      </c>
      <c r="C973" s="46" t="str">
        <f>'PC Despesas'!U47</f>
        <v>5.7.43</v>
      </c>
      <c r="D973" s="47" t="str">
        <f>VLOOKUP(C973,'PC Despesas'!$U$5:$V$103,2,FALSE)</f>
        <v>-</v>
      </c>
      <c r="E973" s="63">
        <f>SUMIFS(Jan!$I$5:$I$605,Jan!$U$5:$U$605,"Despesa",Jan!$G$5:$G$605,DRE!$D973)</f>
        <v>0</v>
      </c>
      <c r="F973" s="63">
        <f>SUMIFS(Fev!$I$5:$I$605,Fev!$U$5:$U$605,"Despesa",Fev!$G$5:$G$605,DRE!$D973)</f>
        <v>0</v>
      </c>
      <c r="G973" s="63">
        <f>SUMIFS(Mar!$I$5:$I$605,Mar!$U$5:$U$605,"Despesa",Mar!$G$5:$G$605,DRE!$D973)</f>
        <v>0</v>
      </c>
      <c r="H973" s="63">
        <f>SUMIFS(Abr!$I$5:$I$605,Abr!$U$5:$U$605,"Despesa",Abr!$G$5:$G$605,DRE!$D973)</f>
        <v>0</v>
      </c>
      <c r="I973" s="63">
        <f>SUMIFS(Mai!$I$5:$I$605,Mai!$U$5:$U$605,"Despesa",Mai!$G$5:$G$605,DRE!$D973)</f>
        <v>0</v>
      </c>
      <c r="J973" s="63">
        <f>SUMIFS(Jun!$I$5:$I$605,Jun!$U$5:$U$605,"Despesa",Jun!$G$5:$G$605,DRE!$D973)</f>
        <v>0</v>
      </c>
      <c r="K973" s="63">
        <f>SUMIFS(Jul!$I$5:$I$605,Jul!$U$5:$U$605,"Despesa",Jul!$G$5:$G$605,DRE!$D973)</f>
        <v>0</v>
      </c>
      <c r="L973" s="63">
        <f>SUMIFS(Ago!$I$5:$I$605,Ago!$U$5:$U$605,"Despesa",Ago!$G$5:$G$605,DRE!$D973)</f>
        <v>0</v>
      </c>
      <c r="M973" s="63">
        <f>SUMIFS(Set!$I$5:$I$605,Set!$U$5:$U$605,"Despesa",Set!$G$5:$G$605,DRE!$D973)</f>
        <v>0</v>
      </c>
      <c r="N973" s="63">
        <f>SUMIFS(Out!$I$5:$I$605,Out!$U$5:$U$605,"Despesa",Out!$G$5:$G$605,DRE!$D973)</f>
        <v>0</v>
      </c>
      <c r="O973" s="63">
        <f>SUMIFS(Nov!$I$5:$I$605,Nov!$U$5:$U$605,"Despesa",Nov!$G$5:$G$605,DRE!$D973)</f>
        <v>0</v>
      </c>
      <c r="P973" s="63">
        <f>SUMIFS(Dez!$I$5:$I$605,Dez!$U$5:$U$605,"Despesa",Dez!$G$5:$G$605,DRE!$D973)</f>
        <v>0</v>
      </c>
      <c r="Q973" s="63">
        <f t="shared" si="42"/>
        <v>0</v>
      </c>
    </row>
    <row r="974" spans="2:17" ht="28.5" customHeight="1" thickTop="1" thickBot="1" x14ac:dyDescent="0.3">
      <c r="B974" s="85">
        <v>971</v>
      </c>
      <c r="C974" s="46" t="str">
        <f>'PC Despesas'!U48</f>
        <v>5.7.44</v>
      </c>
      <c r="D974" s="47" t="str">
        <f>VLOOKUP(C974,'PC Despesas'!$U$5:$V$103,2,FALSE)</f>
        <v>-</v>
      </c>
      <c r="E974" s="63">
        <f>SUMIFS(Jan!$I$5:$I$605,Jan!$U$5:$U$605,"Despesa",Jan!$G$5:$G$605,DRE!$D974)</f>
        <v>0</v>
      </c>
      <c r="F974" s="63">
        <f>SUMIFS(Fev!$I$5:$I$605,Fev!$U$5:$U$605,"Despesa",Fev!$G$5:$G$605,DRE!$D974)</f>
        <v>0</v>
      </c>
      <c r="G974" s="63">
        <f>SUMIFS(Mar!$I$5:$I$605,Mar!$U$5:$U$605,"Despesa",Mar!$G$5:$G$605,DRE!$D974)</f>
        <v>0</v>
      </c>
      <c r="H974" s="63">
        <f>SUMIFS(Abr!$I$5:$I$605,Abr!$U$5:$U$605,"Despesa",Abr!$G$5:$G$605,DRE!$D974)</f>
        <v>0</v>
      </c>
      <c r="I974" s="63">
        <f>SUMIFS(Mai!$I$5:$I$605,Mai!$U$5:$U$605,"Despesa",Mai!$G$5:$G$605,DRE!$D974)</f>
        <v>0</v>
      </c>
      <c r="J974" s="63">
        <f>SUMIFS(Jun!$I$5:$I$605,Jun!$U$5:$U$605,"Despesa",Jun!$G$5:$G$605,DRE!$D974)</f>
        <v>0</v>
      </c>
      <c r="K974" s="63">
        <f>SUMIFS(Jul!$I$5:$I$605,Jul!$U$5:$U$605,"Despesa",Jul!$G$5:$G$605,DRE!$D974)</f>
        <v>0</v>
      </c>
      <c r="L974" s="63">
        <f>SUMIFS(Ago!$I$5:$I$605,Ago!$U$5:$U$605,"Despesa",Ago!$G$5:$G$605,DRE!$D974)</f>
        <v>0</v>
      </c>
      <c r="M974" s="63">
        <f>SUMIFS(Set!$I$5:$I$605,Set!$U$5:$U$605,"Despesa",Set!$G$5:$G$605,DRE!$D974)</f>
        <v>0</v>
      </c>
      <c r="N974" s="63">
        <f>SUMIFS(Out!$I$5:$I$605,Out!$U$5:$U$605,"Despesa",Out!$G$5:$G$605,DRE!$D974)</f>
        <v>0</v>
      </c>
      <c r="O974" s="63">
        <f>SUMIFS(Nov!$I$5:$I$605,Nov!$U$5:$U$605,"Despesa",Nov!$G$5:$G$605,DRE!$D974)</f>
        <v>0</v>
      </c>
      <c r="P974" s="63">
        <f>SUMIFS(Dez!$I$5:$I$605,Dez!$U$5:$U$605,"Despesa",Dez!$G$5:$G$605,DRE!$D974)</f>
        <v>0</v>
      </c>
      <c r="Q974" s="63">
        <f t="shared" si="42"/>
        <v>0</v>
      </c>
    </row>
    <row r="975" spans="2:17" ht="28.5" customHeight="1" thickTop="1" thickBot="1" x14ac:dyDescent="0.3">
      <c r="B975" s="85">
        <v>972</v>
      </c>
      <c r="C975" s="46" t="str">
        <f>'PC Despesas'!U49</f>
        <v>5.7.45</v>
      </c>
      <c r="D975" s="47" t="str">
        <f>VLOOKUP(C975,'PC Despesas'!$U$5:$V$103,2,FALSE)</f>
        <v>-</v>
      </c>
      <c r="E975" s="63">
        <f>SUMIFS(Jan!$I$5:$I$605,Jan!$U$5:$U$605,"Despesa",Jan!$G$5:$G$605,DRE!$D975)</f>
        <v>0</v>
      </c>
      <c r="F975" s="63">
        <f>SUMIFS(Fev!$I$5:$I$605,Fev!$U$5:$U$605,"Despesa",Fev!$G$5:$G$605,DRE!$D975)</f>
        <v>0</v>
      </c>
      <c r="G975" s="63">
        <f>SUMIFS(Mar!$I$5:$I$605,Mar!$U$5:$U$605,"Despesa",Mar!$G$5:$G$605,DRE!$D975)</f>
        <v>0</v>
      </c>
      <c r="H975" s="63">
        <f>SUMIFS(Abr!$I$5:$I$605,Abr!$U$5:$U$605,"Despesa",Abr!$G$5:$G$605,DRE!$D975)</f>
        <v>0</v>
      </c>
      <c r="I975" s="63">
        <f>SUMIFS(Mai!$I$5:$I$605,Mai!$U$5:$U$605,"Despesa",Mai!$G$5:$G$605,DRE!$D975)</f>
        <v>0</v>
      </c>
      <c r="J975" s="63">
        <f>SUMIFS(Jun!$I$5:$I$605,Jun!$U$5:$U$605,"Despesa",Jun!$G$5:$G$605,DRE!$D975)</f>
        <v>0</v>
      </c>
      <c r="K975" s="63">
        <f>SUMIFS(Jul!$I$5:$I$605,Jul!$U$5:$U$605,"Despesa",Jul!$G$5:$G$605,DRE!$D975)</f>
        <v>0</v>
      </c>
      <c r="L975" s="63">
        <f>SUMIFS(Ago!$I$5:$I$605,Ago!$U$5:$U$605,"Despesa",Ago!$G$5:$G$605,DRE!$D975)</f>
        <v>0</v>
      </c>
      <c r="M975" s="63">
        <f>SUMIFS(Set!$I$5:$I$605,Set!$U$5:$U$605,"Despesa",Set!$G$5:$G$605,DRE!$D975)</f>
        <v>0</v>
      </c>
      <c r="N975" s="63">
        <f>SUMIFS(Out!$I$5:$I$605,Out!$U$5:$U$605,"Despesa",Out!$G$5:$G$605,DRE!$D975)</f>
        <v>0</v>
      </c>
      <c r="O975" s="63">
        <f>SUMIFS(Nov!$I$5:$I$605,Nov!$U$5:$U$605,"Despesa",Nov!$G$5:$G$605,DRE!$D975)</f>
        <v>0</v>
      </c>
      <c r="P975" s="63">
        <f>SUMIFS(Dez!$I$5:$I$605,Dez!$U$5:$U$605,"Despesa",Dez!$G$5:$G$605,DRE!$D975)</f>
        <v>0</v>
      </c>
      <c r="Q975" s="63">
        <f t="shared" si="42"/>
        <v>0</v>
      </c>
    </row>
    <row r="976" spans="2:17" ht="28.5" customHeight="1" thickTop="1" thickBot="1" x14ac:dyDescent="0.3">
      <c r="B976" s="85">
        <v>973</v>
      </c>
      <c r="C976" s="46" t="str">
        <f>'PC Despesas'!U50</f>
        <v>5.7.46</v>
      </c>
      <c r="D976" s="47" t="str">
        <f>VLOOKUP(C976,'PC Despesas'!$U$5:$V$103,2,FALSE)</f>
        <v>-</v>
      </c>
      <c r="E976" s="63">
        <f>SUMIFS(Jan!$I$5:$I$605,Jan!$U$5:$U$605,"Despesa",Jan!$G$5:$G$605,DRE!$D976)</f>
        <v>0</v>
      </c>
      <c r="F976" s="63">
        <f>SUMIFS(Fev!$I$5:$I$605,Fev!$U$5:$U$605,"Despesa",Fev!$G$5:$G$605,DRE!$D976)</f>
        <v>0</v>
      </c>
      <c r="G976" s="63">
        <f>SUMIFS(Mar!$I$5:$I$605,Mar!$U$5:$U$605,"Despesa",Mar!$G$5:$G$605,DRE!$D976)</f>
        <v>0</v>
      </c>
      <c r="H976" s="63">
        <f>SUMIFS(Abr!$I$5:$I$605,Abr!$U$5:$U$605,"Despesa",Abr!$G$5:$G$605,DRE!$D976)</f>
        <v>0</v>
      </c>
      <c r="I976" s="63">
        <f>SUMIFS(Mai!$I$5:$I$605,Mai!$U$5:$U$605,"Despesa",Mai!$G$5:$G$605,DRE!$D976)</f>
        <v>0</v>
      </c>
      <c r="J976" s="63">
        <f>SUMIFS(Jun!$I$5:$I$605,Jun!$U$5:$U$605,"Despesa",Jun!$G$5:$G$605,DRE!$D976)</f>
        <v>0</v>
      </c>
      <c r="K976" s="63">
        <f>SUMIFS(Jul!$I$5:$I$605,Jul!$U$5:$U$605,"Despesa",Jul!$G$5:$G$605,DRE!$D976)</f>
        <v>0</v>
      </c>
      <c r="L976" s="63">
        <f>SUMIFS(Ago!$I$5:$I$605,Ago!$U$5:$U$605,"Despesa",Ago!$G$5:$G$605,DRE!$D976)</f>
        <v>0</v>
      </c>
      <c r="M976" s="63">
        <f>SUMIFS(Set!$I$5:$I$605,Set!$U$5:$U$605,"Despesa",Set!$G$5:$G$605,DRE!$D976)</f>
        <v>0</v>
      </c>
      <c r="N976" s="63">
        <f>SUMIFS(Out!$I$5:$I$605,Out!$U$5:$U$605,"Despesa",Out!$G$5:$G$605,DRE!$D976)</f>
        <v>0</v>
      </c>
      <c r="O976" s="63">
        <f>SUMIFS(Nov!$I$5:$I$605,Nov!$U$5:$U$605,"Despesa",Nov!$G$5:$G$605,DRE!$D976)</f>
        <v>0</v>
      </c>
      <c r="P976" s="63">
        <f>SUMIFS(Dez!$I$5:$I$605,Dez!$U$5:$U$605,"Despesa",Dez!$G$5:$G$605,DRE!$D976)</f>
        <v>0</v>
      </c>
      <c r="Q976" s="63">
        <f t="shared" si="42"/>
        <v>0</v>
      </c>
    </row>
    <row r="977" spans="2:17" ht="28.5" customHeight="1" thickTop="1" thickBot="1" x14ac:dyDescent="0.3">
      <c r="B977" s="85">
        <v>974</v>
      </c>
      <c r="C977" s="46" t="str">
        <f>'PC Despesas'!U51</f>
        <v>5.7.47</v>
      </c>
      <c r="D977" s="47" t="str">
        <f>VLOOKUP(C977,'PC Despesas'!$U$5:$V$103,2,FALSE)</f>
        <v>-</v>
      </c>
      <c r="E977" s="63">
        <f>SUMIFS(Jan!$I$5:$I$605,Jan!$U$5:$U$605,"Despesa",Jan!$G$5:$G$605,DRE!$D977)</f>
        <v>0</v>
      </c>
      <c r="F977" s="63">
        <f>SUMIFS(Fev!$I$5:$I$605,Fev!$U$5:$U$605,"Despesa",Fev!$G$5:$G$605,DRE!$D977)</f>
        <v>0</v>
      </c>
      <c r="G977" s="63">
        <f>SUMIFS(Mar!$I$5:$I$605,Mar!$U$5:$U$605,"Despesa",Mar!$G$5:$G$605,DRE!$D977)</f>
        <v>0</v>
      </c>
      <c r="H977" s="63">
        <f>SUMIFS(Abr!$I$5:$I$605,Abr!$U$5:$U$605,"Despesa",Abr!$G$5:$G$605,DRE!$D977)</f>
        <v>0</v>
      </c>
      <c r="I977" s="63">
        <f>SUMIFS(Mai!$I$5:$I$605,Mai!$U$5:$U$605,"Despesa",Mai!$G$5:$G$605,DRE!$D977)</f>
        <v>0</v>
      </c>
      <c r="J977" s="63">
        <f>SUMIFS(Jun!$I$5:$I$605,Jun!$U$5:$U$605,"Despesa",Jun!$G$5:$G$605,DRE!$D977)</f>
        <v>0</v>
      </c>
      <c r="K977" s="63">
        <f>SUMIFS(Jul!$I$5:$I$605,Jul!$U$5:$U$605,"Despesa",Jul!$G$5:$G$605,DRE!$D977)</f>
        <v>0</v>
      </c>
      <c r="L977" s="63">
        <f>SUMIFS(Ago!$I$5:$I$605,Ago!$U$5:$U$605,"Despesa",Ago!$G$5:$G$605,DRE!$D977)</f>
        <v>0</v>
      </c>
      <c r="M977" s="63">
        <f>SUMIFS(Set!$I$5:$I$605,Set!$U$5:$U$605,"Despesa",Set!$G$5:$G$605,DRE!$D977)</f>
        <v>0</v>
      </c>
      <c r="N977" s="63">
        <f>SUMIFS(Out!$I$5:$I$605,Out!$U$5:$U$605,"Despesa",Out!$G$5:$G$605,DRE!$D977)</f>
        <v>0</v>
      </c>
      <c r="O977" s="63">
        <f>SUMIFS(Nov!$I$5:$I$605,Nov!$U$5:$U$605,"Despesa",Nov!$G$5:$G$605,DRE!$D977)</f>
        <v>0</v>
      </c>
      <c r="P977" s="63">
        <f>SUMIFS(Dez!$I$5:$I$605,Dez!$U$5:$U$605,"Despesa",Dez!$G$5:$G$605,DRE!$D977)</f>
        <v>0</v>
      </c>
      <c r="Q977" s="63">
        <f t="shared" si="42"/>
        <v>0</v>
      </c>
    </row>
    <row r="978" spans="2:17" ht="28.5" customHeight="1" thickTop="1" thickBot="1" x14ac:dyDescent="0.3">
      <c r="B978" s="85">
        <v>975</v>
      </c>
      <c r="C978" s="46" t="str">
        <f>'PC Despesas'!U52</f>
        <v>5.7.48</v>
      </c>
      <c r="D978" s="47" t="str">
        <f>VLOOKUP(C978,'PC Despesas'!$U$5:$V$103,2,FALSE)</f>
        <v>-</v>
      </c>
      <c r="E978" s="63">
        <f>SUMIFS(Jan!$I$5:$I$605,Jan!$U$5:$U$605,"Despesa",Jan!$G$5:$G$605,DRE!$D978)</f>
        <v>0</v>
      </c>
      <c r="F978" s="63">
        <f>SUMIFS(Fev!$I$5:$I$605,Fev!$U$5:$U$605,"Despesa",Fev!$G$5:$G$605,DRE!$D978)</f>
        <v>0</v>
      </c>
      <c r="G978" s="63">
        <f>SUMIFS(Mar!$I$5:$I$605,Mar!$U$5:$U$605,"Despesa",Mar!$G$5:$G$605,DRE!$D978)</f>
        <v>0</v>
      </c>
      <c r="H978" s="63">
        <f>SUMIFS(Abr!$I$5:$I$605,Abr!$U$5:$U$605,"Despesa",Abr!$G$5:$G$605,DRE!$D978)</f>
        <v>0</v>
      </c>
      <c r="I978" s="63">
        <f>SUMIFS(Mai!$I$5:$I$605,Mai!$U$5:$U$605,"Despesa",Mai!$G$5:$G$605,DRE!$D978)</f>
        <v>0</v>
      </c>
      <c r="J978" s="63">
        <f>SUMIFS(Jun!$I$5:$I$605,Jun!$U$5:$U$605,"Despesa",Jun!$G$5:$G$605,DRE!$D978)</f>
        <v>0</v>
      </c>
      <c r="K978" s="63">
        <f>SUMIFS(Jul!$I$5:$I$605,Jul!$U$5:$U$605,"Despesa",Jul!$G$5:$G$605,DRE!$D978)</f>
        <v>0</v>
      </c>
      <c r="L978" s="63">
        <f>SUMIFS(Ago!$I$5:$I$605,Ago!$U$5:$U$605,"Despesa",Ago!$G$5:$G$605,DRE!$D978)</f>
        <v>0</v>
      </c>
      <c r="M978" s="63">
        <f>SUMIFS(Set!$I$5:$I$605,Set!$U$5:$U$605,"Despesa",Set!$G$5:$G$605,DRE!$D978)</f>
        <v>0</v>
      </c>
      <c r="N978" s="63">
        <f>SUMIFS(Out!$I$5:$I$605,Out!$U$5:$U$605,"Despesa",Out!$G$5:$G$605,DRE!$D978)</f>
        <v>0</v>
      </c>
      <c r="O978" s="63">
        <f>SUMIFS(Nov!$I$5:$I$605,Nov!$U$5:$U$605,"Despesa",Nov!$G$5:$G$605,DRE!$D978)</f>
        <v>0</v>
      </c>
      <c r="P978" s="63">
        <f>SUMIFS(Dez!$I$5:$I$605,Dez!$U$5:$U$605,"Despesa",Dez!$G$5:$G$605,DRE!$D978)</f>
        <v>0</v>
      </c>
      <c r="Q978" s="63">
        <f t="shared" si="42"/>
        <v>0</v>
      </c>
    </row>
    <row r="979" spans="2:17" ht="28.5" customHeight="1" thickTop="1" thickBot="1" x14ac:dyDescent="0.3">
      <c r="B979" s="85">
        <v>976</v>
      </c>
      <c r="C979" s="46" t="str">
        <f>'PC Despesas'!U53</f>
        <v>5.7.49</v>
      </c>
      <c r="D979" s="47" t="str">
        <f>VLOOKUP(C979,'PC Despesas'!$U$5:$V$103,2,FALSE)</f>
        <v>-</v>
      </c>
      <c r="E979" s="63">
        <f>SUMIFS(Jan!$I$5:$I$605,Jan!$U$5:$U$605,"Despesa",Jan!$G$5:$G$605,DRE!$D979)</f>
        <v>0</v>
      </c>
      <c r="F979" s="63">
        <f>SUMIFS(Fev!$I$5:$I$605,Fev!$U$5:$U$605,"Despesa",Fev!$G$5:$G$605,DRE!$D979)</f>
        <v>0</v>
      </c>
      <c r="G979" s="63">
        <f>SUMIFS(Mar!$I$5:$I$605,Mar!$U$5:$U$605,"Despesa",Mar!$G$5:$G$605,DRE!$D979)</f>
        <v>0</v>
      </c>
      <c r="H979" s="63">
        <f>SUMIFS(Abr!$I$5:$I$605,Abr!$U$5:$U$605,"Despesa",Abr!$G$5:$G$605,DRE!$D979)</f>
        <v>0</v>
      </c>
      <c r="I979" s="63">
        <f>SUMIFS(Mai!$I$5:$I$605,Mai!$U$5:$U$605,"Despesa",Mai!$G$5:$G$605,DRE!$D979)</f>
        <v>0</v>
      </c>
      <c r="J979" s="63">
        <f>SUMIFS(Jun!$I$5:$I$605,Jun!$U$5:$U$605,"Despesa",Jun!$G$5:$G$605,DRE!$D979)</f>
        <v>0</v>
      </c>
      <c r="K979" s="63">
        <f>SUMIFS(Jul!$I$5:$I$605,Jul!$U$5:$U$605,"Despesa",Jul!$G$5:$G$605,DRE!$D979)</f>
        <v>0</v>
      </c>
      <c r="L979" s="63">
        <f>SUMIFS(Ago!$I$5:$I$605,Ago!$U$5:$U$605,"Despesa",Ago!$G$5:$G$605,DRE!$D979)</f>
        <v>0</v>
      </c>
      <c r="M979" s="63">
        <f>SUMIFS(Set!$I$5:$I$605,Set!$U$5:$U$605,"Despesa",Set!$G$5:$G$605,DRE!$D979)</f>
        <v>0</v>
      </c>
      <c r="N979" s="63">
        <f>SUMIFS(Out!$I$5:$I$605,Out!$U$5:$U$605,"Despesa",Out!$G$5:$G$605,DRE!$D979)</f>
        <v>0</v>
      </c>
      <c r="O979" s="63">
        <f>SUMIFS(Nov!$I$5:$I$605,Nov!$U$5:$U$605,"Despesa",Nov!$G$5:$G$605,DRE!$D979)</f>
        <v>0</v>
      </c>
      <c r="P979" s="63">
        <f>SUMIFS(Dez!$I$5:$I$605,Dez!$U$5:$U$605,"Despesa",Dez!$G$5:$G$605,DRE!$D979)</f>
        <v>0</v>
      </c>
      <c r="Q979" s="63">
        <f t="shared" si="42"/>
        <v>0</v>
      </c>
    </row>
    <row r="980" spans="2:17" ht="28.5" customHeight="1" thickTop="1" thickBot="1" x14ac:dyDescent="0.3">
      <c r="B980" s="85">
        <v>977</v>
      </c>
      <c r="C980" s="46" t="str">
        <f>'PC Despesas'!U54</f>
        <v>5.7.50</v>
      </c>
      <c r="D980" s="47" t="str">
        <f>VLOOKUP(C980,'PC Despesas'!$U$5:$V$103,2,FALSE)</f>
        <v>-</v>
      </c>
      <c r="E980" s="63">
        <f>SUMIFS(Jan!$I$5:$I$605,Jan!$U$5:$U$605,"Despesa",Jan!$G$5:$G$605,DRE!$D980)</f>
        <v>0</v>
      </c>
      <c r="F980" s="63">
        <f>SUMIFS(Fev!$I$5:$I$605,Fev!$U$5:$U$605,"Despesa",Fev!$G$5:$G$605,DRE!$D980)</f>
        <v>0</v>
      </c>
      <c r="G980" s="63">
        <f>SUMIFS(Mar!$I$5:$I$605,Mar!$U$5:$U$605,"Despesa",Mar!$G$5:$G$605,DRE!$D980)</f>
        <v>0</v>
      </c>
      <c r="H980" s="63">
        <f>SUMIFS(Abr!$I$5:$I$605,Abr!$U$5:$U$605,"Despesa",Abr!$G$5:$G$605,DRE!$D980)</f>
        <v>0</v>
      </c>
      <c r="I980" s="63">
        <f>SUMIFS(Mai!$I$5:$I$605,Mai!$U$5:$U$605,"Despesa",Mai!$G$5:$G$605,DRE!$D980)</f>
        <v>0</v>
      </c>
      <c r="J980" s="63">
        <f>SUMIFS(Jun!$I$5:$I$605,Jun!$U$5:$U$605,"Despesa",Jun!$G$5:$G$605,DRE!$D980)</f>
        <v>0</v>
      </c>
      <c r="K980" s="63">
        <f>SUMIFS(Jul!$I$5:$I$605,Jul!$U$5:$U$605,"Despesa",Jul!$G$5:$G$605,DRE!$D980)</f>
        <v>0</v>
      </c>
      <c r="L980" s="63">
        <f>SUMIFS(Ago!$I$5:$I$605,Ago!$U$5:$U$605,"Despesa",Ago!$G$5:$G$605,DRE!$D980)</f>
        <v>0</v>
      </c>
      <c r="M980" s="63">
        <f>SUMIFS(Set!$I$5:$I$605,Set!$U$5:$U$605,"Despesa",Set!$G$5:$G$605,DRE!$D980)</f>
        <v>0</v>
      </c>
      <c r="N980" s="63">
        <f>SUMIFS(Out!$I$5:$I$605,Out!$U$5:$U$605,"Despesa",Out!$G$5:$G$605,DRE!$D980)</f>
        <v>0</v>
      </c>
      <c r="O980" s="63">
        <f>SUMIFS(Nov!$I$5:$I$605,Nov!$U$5:$U$605,"Despesa",Nov!$G$5:$G$605,DRE!$D980)</f>
        <v>0</v>
      </c>
      <c r="P980" s="63">
        <f>SUMIFS(Dez!$I$5:$I$605,Dez!$U$5:$U$605,"Despesa",Dez!$G$5:$G$605,DRE!$D980)</f>
        <v>0</v>
      </c>
      <c r="Q980" s="63">
        <f t="shared" si="42"/>
        <v>0</v>
      </c>
    </row>
    <row r="981" spans="2:17" ht="28.5" customHeight="1" thickTop="1" thickBot="1" x14ac:dyDescent="0.3">
      <c r="B981" s="85">
        <v>978</v>
      </c>
      <c r="C981" s="46" t="str">
        <f>'PC Despesas'!U55</f>
        <v>5.7.51</v>
      </c>
      <c r="D981" s="47" t="str">
        <f>VLOOKUP(C981,'PC Despesas'!$U$5:$V$103,2,FALSE)</f>
        <v>-</v>
      </c>
      <c r="E981" s="63">
        <f>SUMIFS(Jan!$I$5:$I$605,Jan!$U$5:$U$605,"Despesa",Jan!$G$5:$G$605,DRE!$D981)</f>
        <v>0</v>
      </c>
      <c r="F981" s="63">
        <f>SUMIFS(Fev!$I$5:$I$605,Fev!$U$5:$U$605,"Despesa",Fev!$G$5:$G$605,DRE!$D981)</f>
        <v>0</v>
      </c>
      <c r="G981" s="63">
        <f>SUMIFS(Mar!$I$5:$I$605,Mar!$U$5:$U$605,"Despesa",Mar!$G$5:$G$605,DRE!$D981)</f>
        <v>0</v>
      </c>
      <c r="H981" s="63">
        <f>SUMIFS(Abr!$I$5:$I$605,Abr!$U$5:$U$605,"Despesa",Abr!$G$5:$G$605,DRE!$D981)</f>
        <v>0</v>
      </c>
      <c r="I981" s="63">
        <f>SUMIFS(Mai!$I$5:$I$605,Mai!$U$5:$U$605,"Despesa",Mai!$G$5:$G$605,DRE!$D981)</f>
        <v>0</v>
      </c>
      <c r="J981" s="63">
        <f>SUMIFS(Jun!$I$5:$I$605,Jun!$U$5:$U$605,"Despesa",Jun!$G$5:$G$605,DRE!$D981)</f>
        <v>0</v>
      </c>
      <c r="K981" s="63">
        <f>SUMIFS(Jul!$I$5:$I$605,Jul!$U$5:$U$605,"Despesa",Jul!$G$5:$G$605,DRE!$D981)</f>
        <v>0</v>
      </c>
      <c r="L981" s="63">
        <f>SUMIFS(Ago!$I$5:$I$605,Ago!$U$5:$U$605,"Despesa",Ago!$G$5:$G$605,DRE!$D981)</f>
        <v>0</v>
      </c>
      <c r="M981" s="63">
        <f>SUMIFS(Set!$I$5:$I$605,Set!$U$5:$U$605,"Despesa",Set!$G$5:$G$605,DRE!$D981)</f>
        <v>0</v>
      </c>
      <c r="N981" s="63">
        <f>SUMIFS(Out!$I$5:$I$605,Out!$U$5:$U$605,"Despesa",Out!$G$5:$G$605,DRE!$D981)</f>
        <v>0</v>
      </c>
      <c r="O981" s="63">
        <f>SUMIFS(Nov!$I$5:$I$605,Nov!$U$5:$U$605,"Despesa",Nov!$G$5:$G$605,DRE!$D981)</f>
        <v>0</v>
      </c>
      <c r="P981" s="63">
        <f>SUMIFS(Dez!$I$5:$I$605,Dez!$U$5:$U$605,"Despesa",Dez!$G$5:$G$605,DRE!$D981)</f>
        <v>0</v>
      </c>
      <c r="Q981" s="63">
        <f t="shared" si="42"/>
        <v>0</v>
      </c>
    </row>
    <row r="982" spans="2:17" ht="28.5" customHeight="1" thickTop="1" thickBot="1" x14ac:dyDescent="0.3">
      <c r="B982" s="85">
        <v>979</v>
      </c>
      <c r="C982" s="46" t="str">
        <f>'PC Despesas'!U56</f>
        <v>5.7.52</v>
      </c>
      <c r="D982" s="47" t="str">
        <f>VLOOKUP(C982,'PC Despesas'!$U$5:$V$103,2,FALSE)</f>
        <v>-</v>
      </c>
      <c r="E982" s="63">
        <f>SUMIFS(Jan!$I$5:$I$605,Jan!$U$5:$U$605,"Despesa",Jan!$G$5:$G$605,DRE!$D982)</f>
        <v>0</v>
      </c>
      <c r="F982" s="63">
        <f>SUMIFS(Fev!$I$5:$I$605,Fev!$U$5:$U$605,"Despesa",Fev!$G$5:$G$605,DRE!$D982)</f>
        <v>0</v>
      </c>
      <c r="G982" s="63">
        <f>SUMIFS(Mar!$I$5:$I$605,Mar!$U$5:$U$605,"Despesa",Mar!$G$5:$G$605,DRE!$D982)</f>
        <v>0</v>
      </c>
      <c r="H982" s="63">
        <f>SUMIFS(Abr!$I$5:$I$605,Abr!$U$5:$U$605,"Despesa",Abr!$G$5:$G$605,DRE!$D982)</f>
        <v>0</v>
      </c>
      <c r="I982" s="63">
        <f>SUMIFS(Mai!$I$5:$I$605,Mai!$U$5:$U$605,"Despesa",Mai!$G$5:$G$605,DRE!$D982)</f>
        <v>0</v>
      </c>
      <c r="J982" s="63">
        <f>SUMIFS(Jun!$I$5:$I$605,Jun!$U$5:$U$605,"Despesa",Jun!$G$5:$G$605,DRE!$D982)</f>
        <v>0</v>
      </c>
      <c r="K982" s="63">
        <f>SUMIFS(Jul!$I$5:$I$605,Jul!$U$5:$U$605,"Despesa",Jul!$G$5:$G$605,DRE!$D982)</f>
        <v>0</v>
      </c>
      <c r="L982" s="63">
        <f>SUMIFS(Ago!$I$5:$I$605,Ago!$U$5:$U$605,"Despesa",Ago!$G$5:$G$605,DRE!$D982)</f>
        <v>0</v>
      </c>
      <c r="M982" s="63">
        <f>SUMIFS(Set!$I$5:$I$605,Set!$U$5:$U$605,"Despesa",Set!$G$5:$G$605,DRE!$D982)</f>
        <v>0</v>
      </c>
      <c r="N982" s="63">
        <f>SUMIFS(Out!$I$5:$I$605,Out!$U$5:$U$605,"Despesa",Out!$G$5:$G$605,DRE!$D982)</f>
        <v>0</v>
      </c>
      <c r="O982" s="63">
        <f>SUMIFS(Nov!$I$5:$I$605,Nov!$U$5:$U$605,"Despesa",Nov!$G$5:$G$605,DRE!$D982)</f>
        <v>0</v>
      </c>
      <c r="P982" s="63">
        <f>SUMIFS(Dez!$I$5:$I$605,Dez!$U$5:$U$605,"Despesa",Dez!$G$5:$G$605,DRE!$D982)</f>
        <v>0</v>
      </c>
      <c r="Q982" s="63">
        <f t="shared" si="42"/>
        <v>0</v>
      </c>
    </row>
    <row r="983" spans="2:17" ht="28.5" customHeight="1" thickTop="1" thickBot="1" x14ac:dyDescent="0.3">
      <c r="B983" s="85">
        <v>980</v>
      </c>
      <c r="C983" s="46" t="str">
        <f>'PC Despesas'!U57</f>
        <v>5.7.53</v>
      </c>
      <c r="D983" s="47" t="str">
        <f>VLOOKUP(C983,'PC Despesas'!$U$5:$V$103,2,FALSE)</f>
        <v>-</v>
      </c>
      <c r="E983" s="63">
        <f>SUMIFS(Jan!$I$5:$I$605,Jan!$U$5:$U$605,"Despesa",Jan!$G$5:$G$605,DRE!$D983)</f>
        <v>0</v>
      </c>
      <c r="F983" s="63">
        <f>SUMIFS(Fev!$I$5:$I$605,Fev!$U$5:$U$605,"Despesa",Fev!$G$5:$G$605,DRE!$D983)</f>
        <v>0</v>
      </c>
      <c r="G983" s="63">
        <f>SUMIFS(Mar!$I$5:$I$605,Mar!$U$5:$U$605,"Despesa",Mar!$G$5:$G$605,DRE!$D983)</f>
        <v>0</v>
      </c>
      <c r="H983" s="63">
        <f>SUMIFS(Abr!$I$5:$I$605,Abr!$U$5:$U$605,"Despesa",Abr!$G$5:$G$605,DRE!$D983)</f>
        <v>0</v>
      </c>
      <c r="I983" s="63">
        <f>SUMIFS(Mai!$I$5:$I$605,Mai!$U$5:$U$605,"Despesa",Mai!$G$5:$G$605,DRE!$D983)</f>
        <v>0</v>
      </c>
      <c r="J983" s="63">
        <f>SUMIFS(Jun!$I$5:$I$605,Jun!$U$5:$U$605,"Despesa",Jun!$G$5:$G$605,DRE!$D983)</f>
        <v>0</v>
      </c>
      <c r="K983" s="63">
        <f>SUMIFS(Jul!$I$5:$I$605,Jul!$U$5:$U$605,"Despesa",Jul!$G$5:$G$605,DRE!$D983)</f>
        <v>0</v>
      </c>
      <c r="L983" s="63">
        <f>SUMIFS(Ago!$I$5:$I$605,Ago!$U$5:$U$605,"Despesa",Ago!$G$5:$G$605,DRE!$D983)</f>
        <v>0</v>
      </c>
      <c r="M983" s="63">
        <f>SUMIFS(Set!$I$5:$I$605,Set!$U$5:$U$605,"Despesa",Set!$G$5:$G$605,DRE!$D983)</f>
        <v>0</v>
      </c>
      <c r="N983" s="63">
        <f>SUMIFS(Out!$I$5:$I$605,Out!$U$5:$U$605,"Despesa",Out!$G$5:$G$605,DRE!$D983)</f>
        <v>0</v>
      </c>
      <c r="O983" s="63">
        <f>SUMIFS(Nov!$I$5:$I$605,Nov!$U$5:$U$605,"Despesa",Nov!$G$5:$G$605,DRE!$D983)</f>
        <v>0</v>
      </c>
      <c r="P983" s="63">
        <f>SUMIFS(Dez!$I$5:$I$605,Dez!$U$5:$U$605,"Despesa",Dez!$G$5:$G$605,DRE!$D983)</f>
        <v>0</v>
      </c>
      <c r="Q983" s="63">
        <f t="shared" si="42"/>
        <v>0</v>
      </c>
    </row>
    <row r="984" spans="2:17" ht="28.5" customHeight="1" thickTop="1" thickBot="1" x14ac:dyDescent="0.3">
      <c r="B984" s="85">
        <v>981</v>
      </c>
      <c r="C984" s="46" t="str">
        <f>'PC Despesas'!U58</f>
        <v>5.7.54</v>
      </c>
      <c r="D984" s="47" t="str">
        <f>VLOOKUP(C984,'PC Despesas'!$U$5:$V$103,2,FALSE)</f>
        <v>-</v>
      </c>
      <c r="E984" s="63">
        <f>SUMIFS(Jan!$I$5:$I$605,Jan!$U$5:$U$605,"Despesa",Jan!$G$5:$G$605,DRE!$D984)</f>
        <v>0</v>
      </c>
      <c r="F984" s="63">
        <f>SUMIFS(Fev!$I$5:$I$605,Fev!$U$5:$U$605,"Despesa",Fev!$G$5:$G$605,DRE!$D984)</f>
        <v>0</v>
      </c>
      <c r="G984" s="63">
        <f>SUMIFS(Mar!$I$5:$I$605,Mar!$U$5:$U$605,"Despesa",Mar!$G$5:$G$605,DRE!$D984)</f>
        <v>0</v>
      </c>
      <c r="H984" s="63">
        <f>SUMIFS(Abr!$I$5:$I$605,Abr!$U$5:$U$605,"Despesa",Abr!$G$5:$G$605,DRE!$D984)</f>
        <v>0</v>
      </c>
      <c r="I984" s="63">
        <f>SUMIFS(Mai!$I$5:$I$605,Mai!$U$5:$U$605,"Despesa",Mai!$G$5:$G$605,DRE!$D984)</f>
        <v>0</v>
      </c>
      <c r="J984" s="63">
        <f>SUMIFS(Jun!$I$5:$I$605,Jun!$U$5:$U$605,"Despesa",Jun!$G$5:$G$605,DRE!$D984)</f>
        <v>0</v>
      </c>
      <c r="K984" s="63">
        <f>SUMIFS(Jul!$I$5:$I$605,Jul!$U$5:$U$605,"Despesa",Jul!$G$5:$G$605,DRE!$D984)</f>
        <v>0</v>
      </c>
      <c r="L984" s="63">
        <f>SUMIFS(Ago!$I$5:$I$605,Ago!$U$5:$U$605,"Despesa",Ago!$G$5:$G$605,DRE!$D984)</f>
        <v>0</v>
      </c>
      <c r="M984" s="63">
        <f>SUMIFS(Set!$I$5:$I$605,Set!$U$5:$U$605,"Despesa",Set!$G$5:$G$605,DRE!$D984)</f>
        <v>0</v>
      </c>
      <c r="N984" s="63">
        <f>SUMIFS(Out!$I$5:$I$605,Out!$U$5:$U$605,"Despesa",Out!$G$5:$G$605,DRE!$D984)</f>
        <v>0</v>
      </c>
      <c r="O984" s="63">
        <f>SUMIFS(Nov!$I$5:$I$605,Nov!$U$5:$U$605,"Despesa",Nov!$G$5:$G$605,DRE!$D984)</f>
        <v>0</v>
      </c>
      <c r="P984" s="63">
        <f>SUMIFS(Dez!$I$5:$I$605,Dez!$U$5:$U$605,"Despesa",Dez!$G$5:$G$605,DRE!$D984)</f>
        <v>0</v>
      </c>
      <c r="Q984" s="63">
        <f t="shared" si="42"/>
        <v>0</v>
      </c>
    </row>
    <row r="985" spans="2:17" ht="28.5" customHeight="1" thickTop="1" thickBot="1" x14ac:dyDescent="0.3">
      <c r="B985" s="85">
        <v>982</v>
      </c>
      <c r="C985" s="46" t="str">
        <f>'PC Despesas'!U59</f>
        <v>5.7.55</v>
      </c>
      <c r="D985" s="47" t="str">
        <f>VLOOKUP(C985,'PC Despesas'!$U$5:$V$103,2,FALSE)</f>
        <v>-</v>
      </c>
      <c r="E985" s="63">
        <f>SUMIFS(Jan!$I$5:$I$605,Jan!$U$5:$U$605,"Despesa",Jan!$G$5:$G$605,DRE!$D985)</f>
        <v>0</v>
      </c>
      <c r="F985" s="63">
        <f>SUMIFS(Fev!$I$5:$I$605,Fev!$U$5:$U$605,"Despesa",Fev!$G$5:$G$605,DRE!$D985)</f>
        <v>0</v>
      </c>
      <c r="G985" s="63">
        <f>SUMIFS(Mar!$I$5:$I$605,Mar!$U$5:$U$605,"Despesa",Mar!$G$5:$G$605,DRE!$D985)</f>
        <v>0</v>
      </c>
      <c r="H985" s="63">
        <f>SUMIFS(Abr!$I$5:$I$605,Abr!$U$5:$U$605,"Despesa",Abr!$G$5:$G$605,DRE!$D985)</f>
        <v>0</v>
      </c>
      <c r="I985" s="63">
        <f>SUMIFS(Mai!$I$5:$I$605,Mai!$U$5:$U$605,"Despesa",Mai!$G$5:$G$605,DRE!$D985)</f>
        <v>0</v>
      </c>
      <c r="J985" s="63">
        <f>SUMIFS(Jun!$I$5:$I$605,Jun!$U$5:$U$605,"Despesa",Jun!$G$5:$G$605,DRE!$D985)</f>
        <v>0</v>
      </c>
      <c r="K985" s="63">
        <f>SUMIFS(Jul!$I$5:$I$605,Jul!$U$5:$U$605,"Despesa",Jul!$G$5:$G$605,DRE!$D985)</f>
        <v>0</v>
      </c>
      <c r="L985" s="63">
        <f>SUMIFS(Ago!$I$5:$I$605,Ago!$U$5:$U$605,"Despesa",Ago!$G$5:$G$605,DRE!$D985)</f>
        <v>0</v>
      </c>
      <c r="M985" s="63">
        <f>SUMIFS(Set!$I$5:$I$605,Set!$U$5:$U$605,"Despesa",Set!$G$5:$G$605,DRE!$D985)</f>
        <v>0</v>
      </c>
      <c r="N985" s="63">
        <f>SUMIFS(Out!$I$5:$I$605,Out!$U$5:$U$605,"Despesa",Out!$G$5:$G$605,DRE!$D985)</f>
        <v>0</v>
      </c>
      <c r="O985" s="63">
        <f>SUMIFS(Nov!$I$5:$I$605,Nov!$U$5:$U$605,"Despesa",Nov!$G$5:$G$605,DRE!$D985)</f>
        <v>0</v>
      </c>
      <c r="P985" s="63">
        <f>SUMIFS(Dez!$I$5:$I$605,Dez!$U$5:$U$605,"Despesa",Dez!$G$5:$G$605,DRE!$D985)</f>
        <v>0</v>
      </c>
      <c r="Q985" s="63">
        <f t="shared" si="42"/>
        <v>0</v>
      </c>
    </row>
    <row r="986" spans="2:17" ht="28.5" customHeight="1" thickTop="1" thickBot="1" x14ac:dyDescent="0.3">
      <c r="B986" s="85">
        <v>983</v>
      </c>
      <c r="C986" s="46" t="str">
        <f>'PC Despesas'!U60</f>
        <v>5.7.56</v>
      </c>
      <c r="D986" s="47" t="str">
        <f>VLOOKUP(C986,'PC Despesas'!$U$5:$V$103,2,FALSE)</f>
        <v>-</v>
      </c>
      <c r="E986" s="63">
        <f>SUMIFS(Jan!$I$5:$I$605,Jan!$U$5:$U$605,"Despesa",Jan!$G$5:$G$605,DRE!$D986)</f>
        <v>0</v>
      </c>
      <c r="F986" s="63">
        <f>SUMIFS(Fev!$I$5:$I$605,Fev!$U$5:$U$605,"Despesa",Fev!$G$5:$G$605,DRE!$D986)</f>
        <v>0</v>
      </c>
      <c r="G986" s="63">
        <f>SUMIFS(Mar!$I$5:$I$605,Mar!$U$5:$U$605,"Despesa",Mar!$G$5:$G$605,DRE!$D986)</f>
        <v>0</v>
      </c>
      <c r="H986" s="63">
        <f>SUMIFS(Abr!$I$5:$I$605,Abr!$U$5:$U$605,"Despesa",Abr!$G$5:$G$605,DRE!$D986)</f>
        <v>0</v>
      </c>
      <c r="I986" s="63">
        <f>SUMIFS(Mai!$I$5:$I$605,Mai!$U$5:$U$605,"Despesa",Mai!$G$5:$G$605,DRE!$D986)</f>
        <v>0</v>
      </c>
      <c r="J986" s="63">
        <f>SUMIFS(Jun!$I$5:$I$605,Jun!$U$5:$U$605,"Despesa",Jun!$G$5:$G$605,DRE!$D986)</f>
        <v>0</v>
      </c>
      <c r="K986" s="63">
        <f>SUMIFS(Jul!$I$5:$I$605,Jul!$U$5:$U$605,"Despesa",Jul!$G$5:$G$605,DRE!$D986)</f>
        <v>0</v>
      </c>
      <c r="L986" s="63">
        <f>SUMIFS(Ago!$I$5:$I$605,Ago!$U$5:$U$605,"Despesa",Ago!$G$5:$G$605,DRE!$D986)</f>
        <v>0</v>
      </c>
      <c r="M986" s="63">
        <f>SUMIFS(Set!$I$5:$I$605,Set!$U$5:$U$605,"Despesa",Set!$G$5:$G$605,DRE!$D986)</f>
        <v>0</v>
      </c>
      <c r="N986" s="63">
        <f>SUMIFS(Out!$I$5:$I$605,Out!$U$5:$U$605,"Despesa",Out!$G$5:$G$605,DRE!$D986)</f>
        <v>0</v>
      </c>
      <c r="O986" s="63">
        <f>SUMIFS(Nov!$I$5:$I$605,Nov!$U$5:$U$605,"Despesa",Nov!$G$5:$G$605,DRE!$D986)</f>
        <v>0</v>
      </c>
      <c r="P986" s="63">
        <f>SUMIFS(Dez!$I$5:$I$605,Dez!$U$5:$U$605,"Despesa",Dez!$G$5:$G$605,DRE!$D986)</f>
        <v>0</v>
      </c>
      <c r="Q986" s="63">
        <f t="shared" si="42"/>
        <v>0</v>
      </c>
    </row>
    <row r="987" spans="2:17" ht="28.5" customHeight="1" thickTop="1" thickBot="1" x14ac:dyDescent="0.3">
      <c r="B987" s="85">
        <v>984</v>
      </c>
      <c r="C987" s="46" t="str">
        <f>'PC Despesas'!U61</f>
        <v>5.7.57</v>
      </c>
      <c r="D987" s="47" t="str">
        <f>VLOOKUP(C987,'PC Despesas'!$U$5:$V$103,2,FALSE)</f>
        <v>-</v>
      </c>
      <c r="E987" s="63">
        <f>SUMIFS(Jan!$I$5:$I$605,Jan!$U$5:$U$605,"Despesa",Jan!$G$5:$G$605,DRE!$D987)</f>
        <v>0</v>
      </c>
      <c r="F987" s="63">
        <f>SUMIFS(Fev!$I$5:$I$605,Fev!$U$5:$U$605,"Despesa",Fev!$G$5:$G$605,DRE!$D987)</f>
        <v>0</v>
      </c>
      <c r="G987" s="63">
        <f>SUMIFS(Mar!$I$5:$I$605,Mar!$U$5:$U$605,"Despesa",Mar!$G$5:$G$605,DRE!$D987)</f>
        <v>0</v>
      </c>
      <c r="H987" s="63">
        <f>SUMIFS(Abr!$I$5:$I$605,Abr!$U$5:$U$605,"Despesa",Abr!$G$5:$G$605,DRE!$D987)</f>
        <v>0</v>
      </c>
      <c r="I987" s="63">
        <f>SUMIFS(Mai!$I$5:$I$605,Mai!$U$5:$U$605,"Despesa",Mai!$G$5:$G$605,DRE!$D987)</f>
        <v>0</v>
      </c>
      <c r="J987" s="63">
        <f>SUMIFS(Jun!$I$5:$I$605,Jun!$U$5:$U$605,"Despesa",Jun!$G$5:$G$605,DRE!$D987)</f>
        <v>0</v>
      </c>
      <c r="K987" s="63">
        <f>SUMIFS(Jul!$I$5:$I$605,Jul!$U$5:$U$605,"Despesa",Jul!$G$5:$G$605,DRE!$D987)</f>
        <v>0</v>
      </c>
      <c r="L987" s="63">
        <f>SUMIFS(Ago!$I$5:$I$605,Ago!$U$5:$U$605,"Despesa",Ago!$G$5:$G$605,DRE!$D987)</f>
        <v>0</v>
      </c>
      <c r="M987" s="63">
        <f>SUMIFS(Set!$I$5:$I$605,Set!$U$5:$U$605,"Despesa",Set!$G$5:$G$605,DRE!$D987)</f>
        <v>0</v>
      </c>
      <c r="N987" s="63">
        <f>SUMIFS(Out!$I$5:$I$605,Out!$U$5:$U$605,"Despesa",Out!$G$5:$G$605,DRE!$D987)</f>
        <v>0</v>
      </c>
      <c r="O987" s="63">
        <f>SUMIFS(Nov!$I$5:$I$605,Nov!$U$5:$U$605,"Despesa",Nov!$G$5:$G$605,DRE!$D987)</f>
        <v>0</v>
      </c>
      <c r="P987" s="63">
        <f>SUMIFS(Dez!$I$5:$I$605,Dez!$U$5:$U$605,"Despesa",Dez!$G$5:$G$605,DRE!$D987)</f>
        <v>0</v>
      </c>
      <c r="Q987" s="63">
        <f t="shared" si="42"/>
        <v>0</v>
      </c>
    </row>
    <row r="988" spans="2:17" ht="28.5" customHeight="1" thickTop="1" thickBot="1" x14ac:dyDescent="0.3">
      <c r="B988" s="85">
        <v>985</v>
      </c>
      <c r="C988" s="46" t="str">
        <f>'PC Despesas'!U62</f>
        <v>5.7.58</v>
      </c>
      <c r="D988" s="47" t="str">
        <f>VLOOKUP(C988,'PC Despesas'!$U$5:$V$103,2,FALSE)</f>
        <v>-</v>
      </c>
      <c r="E988" s="63">
        <f>SUMIFS(Jan!$I$5:$I$605,Jan!$U$5:$U$605,"Despesa",Jan!$G$5:$G$605,DRE!$D988)</f>
        <v>0</v>
      </c>
      <c r="F988" s="63">
        <f>SUMIFS(Fev!$I$5:$I$605,Fev!$U$5:$U$605,"Despesa",Fev!$G$5:$G$605,DRE!$D988)</f>
        <v>0</v>
      </c>
      <c r="G988" s="63">
        <f>SUMIFS(Mar!$I$5:$I$605,Mar!$U$5:$U$605,"Despesa",Mar!$G$5:$G$605,DRE!$D988)</f>
        <v>0</v>
      </c>
      <c r="H988" s="63">
        <f>SUMIFS(Abr!$I$5:$I$605,Abr!$U$5:$U$605,"Despesa",Abr!$G$5:$G$605,DRE!$D988)</f>
        <v>0</v>
      </c>
      <c r="I988" s="63">
        <f>SUMIFS(Mai!$I$5:$I$605,Mai!$U$5:$U$605,"Despesa",Mai!$G$5:$G$605,DRE!$D988)</f>
        <v>0</v>
      </c>
      <c r="J988" s="63">
        <f>SUMIFS(Jun!$I$5:$I$605,Jun!$U$5:$U$605,"Despesa",Jun!$G$5:$G$605,DRE!$D988)</f>
        <v>0</v>
      </c>
      <c r="K988" s="63">
        <f>SUMIFS(Jul!$I$5:$I$605,Jul!$U$5:$U$605,"Despesa",Jul!$G$5:$G$605,DRE!$D988)</f>
        <v>0</v>
      </c>
      <c r="L988" s="63">
        <f>SUMIFS(Ago!$I$5:$I$605,Ago!$U$5:$U$605,"Despesa",Ago!$G$5:$G$605,DRE!$D988)</f>
        <v>0</v>
      </c>
      <c r="M988" s="63">
        <f>SUMIFS(Set!$I$5:$I$605,Set!$U$5:$U$605,"Despesa",Set!$G$5:$G$605,DRE!$D988)</f>
        <v>0</v>
      </c>
      <c r="N988" s="63">
        <f>SUMIFS(Out!$I$5:$I$605,Out!$U$5:$U$605,"Despesa",Out!$G$5:$G$605,DRE!$D988)</f>
        <v>0</v>
      </c>
      <c r="O988" s="63">
        <f>SUMIFS(Nov!$I$5:$I$605,Nov!$U$5:$U$605,"Despesa",Nov!$G$5:$G$605,DRE!$D988)</f>
        <v>0</v>
      </c>
      <c r="P988" s="63">
        <f>SUMIFS(Dez!$I$5:$I$605,Dez!$U$5:$U$605,"Despesa",Dez!$G$5:$G$605,DRE!$D988)</f>
        <v>0</v>
      </c>
      <c r="Q988" s="63">
        <f t="shared" si="42"/>
        <v>0</v>
      </c>
    </row>
    <row r="989" spans="2:17" ht="28.5" customHeight="1" thickTop="1" thickBot="1" x14ac:dyDescent="0.3">
      <c r="B989" s="85">
        <v>986</v>
      </c>
      <c r="C989" s="46" t="str">
        <f>'PC Despesas'!U63</f>
        <v>5.7.59</v>
      </c>
      <c r="D989" s="47" t="str">
        <f>VLOOKUP(C989,'PC Despesas'!$U$5:$V$103,2,FALSE)</f>
        <v>-</v>
      </c>
      <c r="E989" s="63">
        <f>SUMIFS(Jan!$I$5:$I$605,Jan!$U$5:$U$605,"Despesa",Jan!$G$5:$G$605,DRE!$D989)</f>
        <v>0</v>
      </c>
      <c r="F989" s="63">
        <f>SUMIFS(Fev!$I$5:$I$605,Fev!$U$5:$U$605,"Despesa",Fev!$G$5:$G$605,DRE!$D989)</f>
        <v>0</v>
      </c>
      <c r="G989" s="63">
        <f>SUMIFS(Mar!$I$5:$I$605,Mar!$U$5:$U$605,"Despesa",Mar!$G$5:$G$605,DRE!$D989)</f>
        <v>0</v>
      </c>
      <c r="H989" s="63">
        <f>SUMIFS(Abr!$I$5:$I$605,Abr!$U$5:$U$605,"Despesa",Abr!$G$5:$G$605,DRE!$D989)</f>
        <v>0</v>
      </c>
      <c r="I989" s="63">
        <f>SUMIFS(Mai!$I$5:$I$605,Mai!$U$5:$U$605,"Despesa",Mai!$G$5:$G$605,DRE!$D989)</f>
        <v>0</v>
      </c>
      <c r="J989" s="63">
        <f>SUMIFS(Jun!$I$5:$I$605,Jun!$U$5:$U$605,"Despesa",Jun!$G$5:$G$605,DRE!$D989)</f>
        <v>0</v>
      </c>
      <c r="K989" s="63">
        <f>SUMIFS(Jul!$I$5:$I$605,Jul!$U$5:$U$605,"Despesa",Jul!$G$5:$G$605,DRE!$D989)</f>
        <v>0</v>
      </c>
      <c r="L989" s="63">
        <f>SUMIFS(Ago!$I$5:$I$605,Ago!$U$5:$U$605,"Despesa",Ago!$G$5:$G$605,DRE!$D989)</f>
        <v>0</v>
      </c>
      <c r="M989" s="63">
        <f>SUMIFS(Set!$I$5:$I$605,Set!$U$5:$U$605,"Despesa",Set!$G$5:$G$605,DRE!$D989)</f>
        <v>0</v>
      </c>
      <c r="N989" s="63">
        <f>SUMIFS(Out!$I$5:$I$605,Out!$U$5:$U$605,"Despesa",Out!$G$5:$G$605,DRE!$D989)</f>
        <v>0</v>
      </c>
      <c r="O989" s="63">
        <f>SUMIFS(Nov!$I$5:$I$605,Nov!$U$5:$U$605,"Despesa",Nov!$G$5:$G$605,DRE!$D989)</f>
        <v>0</v>
      </c>
      <c r="P989" s="63">
        <f>SUMIFS(Dez!$I$5:$I$605,Dez!$U$5:$U$605,"Despesa",Dez!$G$5:$G$605,DRE!$D989)</f>
        <v>0</v>
      </c>
      <c r="Q989" s="63">
        <f t="shared" si="42"/>
        <v>0</v>
      </c>
    </row>
    <row r="990" spans="2:17" ht="28.5" customHeight="1" thickTop="1" thickBot="1" x14ac:dyDescent="0.3">
      <c r="B990" s="85">
        <v>987</v>
      </c>
      <c r="C990" s="46" t="str">
        <f>'PC Despesas'!U64</f>
        <v>5.7.60</v>
      </c>
      <c r="D990" s="47" t="str">
        <f>VLOOKUP(C990,'PC Despesas'!$U$5:$V$103,2,FALSE)</f>
        <v>-</v>
      </c>
      <c r="E990" s="63">
        <f>SUMIFS(Jan!$I$5:$I$605,Jan!$U$5:$U$605,"Despesa",Jan!$G$5:$G$605,DRE!$D990)</f>
        <v>0</v>
      </c>
      <c r="F990" s="63">
        <f>SUMIFS(Fev!$I$5:$I$605,Fev!$U$5:$U$605,"Despesa",Fev!$G$5:$G$605,DRE!$D990)</f>
        <v>0</v>
      </c>
      <c r="G990" s="63">
        <f>SUMIFS(Mar!$I$5:$I$605,Mar!$U$5:$U$605,"Despesa",Mar!$G$5:$G$605,DRE!$D990)</f>
        <v>0</v>
      </c>
      <c r="H990" s="63">
        <f>SUMIFS(Abr!$I$5:$I$605,Abr!$U$5:$U$605,"Despesa",Abr!$G$5:$G$605,DRE!$D990)</f>
        <v>0</v>
      </c>
      <c r="I990" s="63">
        <f>SUMIFS(Mai!$I$5:$I$605,Mai!$U$5:$U$605,"Despesa",Mai!$G$5:$G$605,DRE!$D990)</f>
        <v>0</v>
      </c>
      <c r="J990" s="63">
        <f>SUMIFS(Jun!$I$5:$I$605,Jun!$U$5:$U$605,"Despesa",Jun!$G$5:$G$605,DRE!$D990)</f>
        <v>0</v>
      </c>
      <c r="K990" s="63">
        <f>SUMIFS(Jul!$I$5:$I$605,Jul!$U$5:$U$605,"Despesa",Jul!$G$5:$G$605,DRE!$D990)</f>
        <v>0</v>
      </c>
      <c r="L990" s="63">
        <f>SUMIFS(Ago!$I$5:$I$605,Ago!$U$5:$U$605,"Despesa",Ago!$G$5:$G$605,DRE!$D990)</f>
        <v>0</v>
      </c>
      <c r="M990" s="63">
        <f>SUMIFS(Set!$I$5:$I$605,Set!$U$5:$U$605,"Despesa",Set!$G$5:$G$605,DRE!$D990)</f>
        <v>0</v>
      </c>
      <c r="N990" s="63">
        <f>SUMIFS(Out!$I$5:$I$605,Out!$U$5:$U$605,"Despesa",Out!$G$5:$G$605,DRE!$D990)</f>
        <v>0</v>
      </c>
      <c r="O990" s="63">
        <f>SUMIFS(Nov!$I$5:$I$605,Nov!$U$5:$U$605,"Despesa",Nov!$G$5:$G$605,DRE!$D990)</f>
        <v>0</v>
      </c>
      <c r="P990" s="63">
        <f>SUMIFS(Dez!$I$5:$I$605,Dez!$U$5:$U$605,"Despesa",Dez!$G$5:$G$605,DRE!$D990)</f>
        <v>0</v>
      </c>
      <c r="Q990" s="63">
        <f t="shared" si="42"/>
        <v>0</v>
      </c>
    </row>
    <row r="991" spans="2:17" ht="28.5" customHeight="1" thickTop="1" thickBot="1" x14ac:dyDescent="0.3">
      <c r="B991" s="85">
        <v>988</v>
      </c>
      <c r="C991" s="46" t="str">
        <f>'PC Despesas'!U65</f>
        <v>5.7.61</v>
      </c>
      <c r="D991" s="47" t="str">
        <f>VLOOKUP(C991,'PC Despesas'!$U$5:$V$103,2,FALSE)</f>
        <v>-</v>
      </c>
      <c r="E991" s="63">
        <f>SUMIFS(Jan!$I$5:$I$605,Jan!$U$5:$U$605,"Despesa",Jan!$G$5:$G$605,DRE!$D991)</f>
        <v>0</v>
      </c>
      <c r="F991" s="63">
        <f>SUMIFS(Fev!$I$5:$I$605,Fev!$U$5:$U$605,"Despesa",Fev!$G$5:$G$605,DRE!$D991)</f>
        <v>0</v>
      </c>
      <c r="G991" s="63">
        <f>SUMIFS(Mar!$I$5:$I$605,Mar!$U$5:$U$605,"Despesa",Mar!$G$5:$G$605,DRE!$D991)</f>
        <v>0</v>
      </c>
      <c r="H991" s="63">
        <f>SUMIFS(Abr!$I$5:$I$605,Abr!$U$5:$U$605,"Despesa",Abr!$G$5:$G$605,DRE!$D991)</f>
        <v>0</v>
      </c>
      <c r="I991" s="63">
        <f>SUMIFS(Mai!$I$5:$I$605,Mai!$U$5:$U$605,"Despesa",Mai!$G$5:$G$605,DRE!$D991)</f>
        <v>0</v>
      </c>
      <c r="J991" s="63">
        <f>SUMIFS(Jun!$I$5:$I$605,Jun!$U$5:$U$605,"Despesa",Jun!$G$5:$G$605,DRE!$D991)</f>
        <v>0</v>
      </c>
      <c r="K991" s="63">
        <f>SUMIFS(Jul!$I$5:$I$605,Jul!$U$5:$U$605,"Despesa",Jul!$G$5:$G$605,DRE!$D991)</f>
        <v>0</v>
      </c>
      <c r="L991" s="63">
        <f>SUMIFS(Ago!$I$5:$I$605,Ago!$U$5:$U$605,"Despesa",Ago!$G$5:$G$605,DRE!$D991)</f>
        <v>0</v>
      </c>
      <c r="M991" s="63">
        <f>SUMIFS(Set!$I$5:$I$605,Set!$U$5:$U$605,"Despesa",Set!$G$5:$G$605,DRE!$D991)</f>
        <v>0</v>
      </c>
      <c r="N991" s="63">
        <f>SUMIFS(Out!$I$5:$I$605,Out!$U$5:$U$605,"Despesa",Out!$G$5:$G$605,DRE!$D991)</f>
        <v>0</v>
      </c>
      <c r="O991" s="63">
        <f>SUMIFS(Nov!$I$5:$I$605,Nov!$U$5:$U$605,"Despesa",Nov!$G$5:$G$605,DRE!$D991)</f>
        <v>0</v>
      </c>
      <c r="P991" s="63">
        <f>SUMIFS(Dez!$I$5:$I$605,Dez!$U$5:$U$605,"Despesa",Dez!$G$5:$G$605,DRE!$D991)</f>
        <v>0</v>
      </c>
      <c r="Q991" s="63">
        <f t="shared" si="42"/>
        <v>0</v>
      </c>
    </row>
    <row r="992" spans="2:17" ht="28.5" customHeight="1" thickTop="1" thickBot="1" x14ac:dyDescent="0.3">
      <c r="B992" s="85">
        <v>989</v>
      </c>
      <c r="C992" s="46" t="str">
        <f>'PC Despesas'!U66</f>
        <v>5.7.62</v>
      </c>
      <c r="D992" s="47" t="str">
        <f>VLOOKUP(C992,'PC Despesas'!$U$5:$V$103,2,FALSE)</f>
        <v>-</v>
      </c>
      <c r="E992" s="63">
        <f>SUMIFS(Jan!$I$5:$I$605,Jan!$U$5:$U$605,"Despesa",Jan!$G$5:$G$605,DRE!$D992)</f>
        <v>0</v>
      </c>
      <c r="F992" s="63">
        <f>SUMIFS(Fev!$I$5:$I$605,Fev!$U$5:$U$605,"Despesa",Fev!$G$5:$G$605,DRE!$D992)</f>
        <v>0</v>
      </c>
      <c r="G992" s="63">
        <f>SUMIFS(Mar!$I$5:$I$605,Mar!$U$5:$U$605,"Despesa",Mar!$G$5:$G$605,DRE!$D992)</f>
        <v>0</v>
      </c>
      <c r="H992" s="63">
        <f>SUMIFS(Abr!$I$5:$I$605,Abr!$U$5:$U$605,"Despesa",Abr!$G$5:$G$605,DRE!$D992)</f>
        <v>0</v>
      </c>
      <c r="I992" s="63">
        <f>SUMIFS(Mai!$I$5:$I$605,Mai!$U$5:$U$605,"Despesa",Mai!$G$5:$G$605,DRE!$D992)</f>
        <v>0</v>
      </c>
      <c r="J992" s="63">
        <f>SUMIFS(Jun!$I$5:$I$605,Jun!$U$5:$U$605,"Despesa",Jun!$G$5:$G$605,DRE!$D992)</f>
        <v>0</v>
      </c>
      <c r="K992" s="63">
        <f>SUMIFS(Jul!$I$5:$I$605,Jul!$U$5:$U$605,"Despesa",Jul!$G$5:$G$605,DRE!$D992)</f>
        <v>0</v>
      </c>
      <c r="L992" s="63">
        <f>SUMIFS(Ago!$I$5:$I$605,Ago!$U$5:$U$605,"Despesa",Ago!$G$5:$G$605,DRE!$D992)</f>
        <v>0</v>
      </c>
      <c r="M992" s="63">
        <f>SUMIFS(Set!$I$5:$I$605,Set!$U$5:$U$605,"Despesa",Set!$G$5:$G$605,DRE!$D992)</f>
        <v>0</v>
      </c>
      <c r="N992" s="63">
        <f>SUMIFS(Out!$I$5:$I$605,Out!$U$5:$U$605,"Despesa",Out!$G$5:$G$605,DRE!$D992)</f>
        <v>0</v>
      </c>
      <c r="O992" s="63">
        <f>SUMIFS(Nov!$I$5:$I$605,Nov!$U$5:$U$605,"Despesa",Nov!$G$5:$G$605,DRE!$D992)</f>
        <v>0</v>
      </c>
      <c r="P992" s="63">
        <f>SUMIFS(Dez!$I$5:$I$605,Dez!$U$5:$U$605,"Despesa",Dez!$G$5:$G$605,DRE!$D992)</f>
        <v>0</v>
      </c>
      <c r="Q992" s="63">
        <f t="shared" si="42"/>
        <v>0</v>
      </c>
    </row>
    <row r="993" spans="2:17" ht="28.5" customHeight="1" thickTop="1" thickBot="1" x14ac:dyDescent="0.3">
      <c r="B993" s="85">
        <v>990</v>
      </c>
      <c r="C993" s="46" t="str">
        <f>'PC Despesas'!U67</f>
        <v>5.7.63</v>
      </c>
      <c r="D993" s="47" t="str">
        <f>VLOOKUP(C993,'PC Despesas'!$U$5:$V$103,2,FALSE)</f>
        <v>-</v>
      </c>
      <c r="E993" s="63">
        <f>SUMIFS(Jan!$I$5:$I$605,Jan!$U$5:$U$605,"Despesa",Jan!$G$5:$G$605,DRE!$D993)</f>
        <v>0</v>
      </c>
      <c r="F993" s="63">
        <f>SUMIFS(Fev!$I$5:$I$605,Fev!$U$5:$U$605,"Despesa",Fev!$G$5:$G$605,DRE!$D993)</f>
        <v>0</v>
      </c>
      <c r="G993" s="63">
        <f>SUMIFS(Mar!$I$5:$I$605,Mar!$U$5:$U$605,"Despesa",Mar!$G$5:$G$605,DRE!$D993)</f>
        <v>0</v>
      </c>
      <c r="H993" s="63">
        <f>SUMIFS(Abr!$I$5:$I$605,Abr!$U$5:$U$605,"Despesa",Abr!$G$5:$G$605,DRE!$D993)</f>
        <v>0</v>
      </c>
      <c r="I993" s="63">
        <f>SUMIFS(Mai!$I$5:$I$605,Mai!$U$5:$U$605,"Despesa",Mai!$G$5:$G$605,DRE!$D993)</f>
        <v>0</v>
      </c>
      <c r="J993" s="63">
        <f>SUMIFS(Jun!$I$5:$I$605,Jun!$U$5:$U$605,"Despesa",Jun!$G$5:$G$605,DRE!$D993)</f>
        <v>0</v>
      </c>
      <c r="K993" s="63">
        <f>SUMIFS(Jul!$I$5:$I$605,Jul!$U$5:$U$605,"Despesa",Jul!$G$5:$G$605,DRE!$D993)</f>
        <v>0</v>
      </c>
      <c r="L993" s="63">
        <f>SUMIFS(Ago!$I$5:$I$605,Ago!$U$5:$U$605,"Despesa",Ago!$G$5:$G$605,DRE!$D993)</f>
        <v>0</v>
      </c>
      <c r="M993" s="63">
        <f>SUMIFS(Set!$I$5:$I$605,Set!$U$5:$U$605,"Despesa",Set!$G$5:$G$605,DRE!$D993)</f>
        <v>0</v>
      </c>
      <c r="N993" s="63">
        <f>SUMIFS(Out!$I$5:$I$605,Out!$U$5:$U$605,"Despesa",Out!$G$5:$G$605,DRE!$D993)</f>
        <v>0</v>
      </c>
      <c r="O993" s="63">
        <f>SUMIFS(Nov!$I$5:$I$605,Nov!$U$5:$U$605,"Despesa",Nov!$G$5:$G$605,DRE!$D993)</f>
        <v>0</v>
      </c>
      <c r="P993" s="63">
        <f>SUMIFS(Dez!$I$5:$I$605,Dez!$U$5:$U$605,"Despesa",Dez!$G$5:$G$605,DRE!$D993)</f>
        <v>0</v>
      </c>
      <c r="Q993" s="63">
        <f t="shared" si="42"/>
        <v>0</v>
      </c>
    </row>
    <row r="994" spans="2:17" ht="28.5" customHeight="1" thickTop="1" thickBot="1" x14ac:dyDescent="0.3">
      <c r="B994" s="85">
        <v>991</v>
      </c>
      <c r="C994" s="46" t="str">
        <f>'PC Despesas'!U68</f>
        <v>5.7.64</v>
      </c>
      <c r="D994" s="47" t="str">
        <f>VLOOKUP(C994,'PC Despesas'!$U$5:$V$103,2,FALSE)</f>
        <v>-</v>
      </c>
      <c r="E994" s="63">
        <f>SUMIFS(Jan!$I$5:$I$605,Jan!$U$5:$U$605,"Despesa",Jan!$G$5:$G$605,DRE!$D994)</f>
        <v>0</v>
      </c>
      <c r="F994" s="63">
        <f>SUMIFS(Fev!$I$5:$I$605,Fev!$U$5:$U$605,"Despesa",Fev!$G$5:$G$605,DRE!$D994)</f>
        <v>0</v>
      </c>
      <c r="G994" s="63">
        <f>SUMIFS(Mar!$I$5:$I$605,Mar!$U$5:$U$605,"Despesa",Mar!$G$5:$G$605,DRE!$D994)</f>
        <v>0</v>
      </c>
      <c r="H994" s="63">
        <f>SUMIFS(Abr!$I$5:$I$605,Abr!$U$5:$U$605,"Despesa",Abr!$G$5:$G$605,DRE!$D994)</f>
        <v>0</v>
      </c>
      <c r="I994" s="63">
        <f>SUMIFS(Mai!$I$5:$I$605,Mai!$U$5:$U$605,"Despesa",Mai!$G$5:$G$605,DRE!$D994)</f>
        <v>0</v>
      </c>
      <c r="J994" s="63">
        <f>SUMIFS(Jun!$I$5:$I$605,Jun!$U$5:$U$605,"Despesa",Jun!$G$5:$G$605,DRE!$D994)</f>
        <v>0</v>
      </c>
      <c r="K994" s="63">
        <f>SUMIFS(Jul!$I$5:$I$605,Jul!$U$5:$U$605,"Despesa",Jul!$G$5:$G$605,DRE!$D994)</f>
        <v>0</v>
      </c>
      <c r="L994" s="63">
        <f>SUMIFS(Ago!$I$5:$I$605,Ago!$U$5:$U$605,"Despesa",Ago!$G$5:$G$605,DRE!$D994)</f>
        <v>0</v>
      </c>
      <c r="M994" s="63">
        <f>SUMIFS(Set!$I$5:$I$605,Set!$U$5:$U$605,"Despesa",Set!$G$5:$G$605,DRE!$D994)</f>
        <v>0</v>
      </c>
      <c r="N994" s="63">
        <f>SUMIFS(Out!$I$5:$I$605,Out!$U$5:$U$605,"Despesa",Out!$G$5:$G$605,DRE!$D994)</f>
        <v>0</v>
      </c>
      <c r="O994" s="63">
        <f>SUMIFS(Nov!$I$5:$I$605,Nov!$U$5:$U$605,"Despesa",Nov!$G$5:$G$605,DRE!$D994)</f>
        <v>0</v>
      </c>
      <c r="P994" s="63">
        <f>SUMIFS(Dez!$I$5:$I$605,Dez!$U$5:$U$605,"Despesa",Dez!$G$5:$G$605,DRE!$D994)</f>
        <v>0</v>
      </c>
      <c r="Q994" s="63">
        <f t="shared" si="42"/>
        <v>0</v>
      </c>
    </row>
    <row r="995" spans="2:17" ht="28.5" customHeight="1" thickTop="1" thickBot="1" x14ac:dyDescent="0.3">
      <c r="B995" s="85">
        <v>992</v>
      </c>
      <c r="C995" s="46" t="str">
        <f>'PC Despesas'!U69</f>
        <v>5.7.65</v>
      </c>
      <c r="D995" s="47" t="str">
        <f>VLOOKUP(C995,'PC Despesas'!$U$5:$V$103,2,FALSE)</f>
        <v>-</v>
      </c>
      <c r="E995" s="63">
        <f>SUMIFS(Jan!$I$5:$I$605,Jan!$U$5:$U$605,"Despesa",Jan!$G$5:$G$605,DRE!$D995)</f>
        <v>0</v>
      </c>
      <c r="F995" s="63">
        <f>SUMIFS(Fev!$I$5:$I$605,Fev!$U$5:$U$605,"Despesa",Fev!$G$5:$G$605,DRE!$D995)</f>
        <v>0</v>
      </c>
      <c r="G995" s="63">
        <f>SUMIFS(Mar!$I$5:$I$605,Mar!$U$5:$U$605,"Despesa",Mar!$G$5:$G$605,DRE!$D995)</f>
        <v>0</v>
      </c>
      <c r="H995" s="63">
        <f>SUMIFS(Abr!$I$5:$I$605,Abr!$U$5:$U$605,"Despesa",Abr!$G$5:$G$605,DRE!$D995)</f>
        <v>0</v>
      </c>
      <c r="I995" s="63">
        <f>SUMIFS(Mai!$I$5:$I$605,Mai!$U$5:$U$605,"Despesa",Mai!$G$5:$G$605,DRE!$D995)</f>
        <v>0</v>
      </c>
      <c r="J995" s="63">
        <f>SUMIFS(Jun!$I$5:$I$605,Jun!$U$5:$U$605,"Despesa",Jun!$G$5:$G$605,DRE!$D995)</f>
        <v>0</v>
      </c>
      <c r="K995" s="63">
        <f>SUMIFS(Jul!$I$5:$I$605,Jul!$U$5:$U$605,"Despesa",Jul!$G$5:$G$605,DRE!$D995)</f>
        <v>0</v>
      </c>
      <c r="L995" s="63">
        <f>SUMIFS(Ago!$I$5:$I$605,Ago!$U$5:$U$605,"Despesa",Ago!$G$5:$G$605,DRE!$D995)</f>
        <v>0</v>
      </c>
      <c r="M995" s="63">
        <f>SUMIFS(Set!$I$5:$I$605,Set!$U$5:$U$605,"Despesa",Set!$G$5:$G$605,DRE!$D995)</f>
        <v>0</v>
      </c>
      <c r="N995" s="63">
        <f>SUMIFS(Out!$I$5:$I$605,Out!$U$5:$U$605,"Despesa",Out!$G$5:$G$605,DRE!$D995)</f>
        <v>0</v>
      </c>
      <c r="O995" s="63">
        <f>SUMIFS(Nov!$I$5:$I$605,Nov!$U$5:$U$605,"Despesa",Nov!$G$5:$G$605,DRE!$D995)</f>
        <v>0</v>
      </c>
      <c r="P995" s="63">
        <f>SUMIFS(Dez!$I$5:$I$605,Dez!$U$5:$U$605,"Despesa",Dez!$G$5:$G$605,DRE!$D995)</f>
        <v>0</v>
      </c>
      <c r="Q995" s="63">
        <f t="shared" si="42"/>
        <v>0</v>
      </c>
    </row>
    <row r="996" spans="2:17" ht="28.5" customHeight="1" thickTop="1" thickBot="1" x14ac:dyDescent="0.3">
      <c r="B996" s="85">
        <v>993</v>
      </c>
      <c r="C996" s="46" t="str">
        <f>'PC Despesas'!U70</f>
        <v>5.7.66</v>
      </c>
      <c r="D996" s="47" t="str">
        <f>VLOOKUP(C996,'PC Despesas'!$U$5:$V$103,2,FALSE)</f>
        <v>-</v>
      </c>
      <c r="E996" s="63">
        <f>SUMIFS(Jan!$I$5:$I$605,Jan!$U$5:$U$605,"Despesa",Jan!$G$5:$G$605,DRE!$D996)</f>
        <v>0</v>
      </c>
      <c r="F996" s="63">
        <f>SUMIFS(Fev!$I$5:$I$605,Fev!$U$5:$U$605,"Despesa",Fev!$G$5:$G$605,DRE!$D996)</f>
        <v>0</v>
      </c>
      <c r="G996" s="63">
        <f>SUMIFS(Mar!$I$5:$I$605,Mar!$U$5:$U$605,"Despesa",Mar!$G$5:$G$605,DRE!$D996)</f>
        <v>0</v>
      </c>
      <c r="H996" s="63">
        <f>SUMIFS(Abr!$I$5:$I$605,Abr!$U$5:$U$605,"Despesa",Abr!$G$5:$G$605,DRE!$D996)</f>
        <v>0</v>
      </c>
      <c r="I996" s="63">
        <f>SUMIFS(Mai!$I$5:$I$605,Mai!$U$5:$U$605,"Despesa",Mai!$G$5:$G$605,DRE!$D996)</f>
        <v>0</v>
      </c>
      <c r="J996" s="63">
        <f>SUMIFS(Jun!$I$5:$I$605,Jun!$U$5:$U$605,"Despesa",Jun!$G$5:$G$605,DRE!$D996)</f>
        <v>0</v>
      </c>
      <c r="K996" s="63">
        <f>SUMIFS(Jul!$I$5:$I$605,Jul!$U$5:$U$605,"Despesa",Jul!$G$5:$G$605,DRE!$D996)</f>
        <v>0</v>
      </c>
      <c r="L996" s="63">
        <f>SUMIFS(Ago!$I$5:$I$605,Ago!$U$5:$U$605,"Despesa",Ago!$G$5:$G$605,DRE!$D996)</f>
        <v>0</v>
      </c>
      <c r="M996" s="63">
        <f>SUMIFS(Set!$I$5:$I$605,Set!$U$5:$U$605,"Despesa",Set!$G$5:$G$605,DRE!$D996)</f>
        <v>0</v>
      </c>
      <c r="N996" s="63">
        <f>SUMIFS(Out!$I$5:$I$605,Out!$U$5:$U$605,"Despesa",Out!$G$5:$G$605,DRE!$D996)</f>
        <v>0</v>
      </c>
      <c r="O996" s="63">
        <f>SUMIFS(Nov!$I$5:$I$605,Nov!$U$5:$U$605,"Despesa",Nov!$G$5:$G$605,DRE!$D996)</f>
        <v>0</v>
      </c>
      <c r="P996" s="63">
        <f>SUMIFS(Dez!$I$5:$I$605,Dez!$U$5:$U$605,"Despesa",Dez!$G$5:$G$605,DRE!$D996)</f>
        <v>0</v>
      </c>
      <c r="Q996" s="63">
        <f t="shared" ref="Q996:Q1029" si="43">SUM(E996:P996)</f>
        <v>0</v>
      </c>
    </row>
    <row r="997" spans="2:17" ht="28.5" customHeight="1" thickTop="1" thickBot="1" x14ac:dyDescent="0.3">
      <c r="B997" s="85">
        <v>994</v>
      </c>
      <c r="C997" s="46" t="str">
        <f>'PC Despesas'!U71</f>
        <v>5.7.67</v>
      </c>
      <c r="D997" s="47" t="str">
        <f>VLOOKUP(C997,'PC Despesas'!$U$5:$V$103,2,FALSE)</f>
        <v>-</v>
      </c>
      <c r="E997" s="63">
        <f>SUMIFS(Jan!$I$5:$I$605,Jan!$U$5:$U$605,"Despesa",Jan!$G$5:$G$605,DRE!$D997)</f>
        <v>0</v>
      </c>
      <c r="F997" s="63">
        <f>SUMIFS(Fev!$I$5:$I$605,Fev!$U$5:$U$605,"Despesa",Fev!$G$5:$G$605,DRE!$D997)</f>
        <v>0</v>
      </c>
      <c r="G997" s="63">
        <f>SUMIFS(Mar!$I$5:$I$605,Mar!$U$5:$U$605,"Despesa",Mar!$G$5:$G$605,DRE!$D997)</f>
        <v>0</v>
      </c>
      <c r="H997" s="63">
        <f>SUMIFS(Abr!$I$5:$I$605,Abr!$U$5:$U$605,"Despesa",Abr!$G$5:$G$605,DRE!$D997)</f>
        <v>0</v>
      </c>
      <c r="I997" s="63">
        <f>SUMIFS(Mai!$I$5:$I$605,Mai!$U$5:$U$605,"Despesa",Mai!$G$5:$G$605,DRE!$D997)</f>
        <v>0</v>
      </c>
      <c r="J997" s="63">
        <f>SUMIFS(Jun!$I$5:$I$605,Jun!$U$5:$U$605,"Despesa",Jun!$G$5:$G$605,DRE!$D997)</f>
        <v>0</v>
      </c>
      <c r="K997" s="63">
        <f>SUMIFS(Jul!$I$5:$I$605,Jul!$U$5:$U$605,"Despesa",Jul!$G$5:$G$605,DRE!$D997)</f>
        <v>0</v>
      </c>
      <c r="L997" s="63">
        <f>SUMIFS(Ago!$I$5:$I$605,Ago!$U$5:$U$605,"Despesa",Ago!$G$5:$G$605,DRE!$D997)</f>
        <v>0</v>
      </c>
      <c r="M997" s="63">
        <f>SUMIFS(Set!$I$5:$I$605,Set!$U$5:$U$605,"Despesa",Set!$G$5:$G$605,DRE!$D997)</f>
        <v>0</v>
      </c>
      <c r="N997" s="63">
        <f>SUMIFS(Out!$I$5:$I$605,Out!$U$5:$U$605,"Despesa",Out!$G$5:$G$605,DRE!$D997)</f>
        <v>0</v>
      </c>
      <c r="O997" s="63">
        <f>SUMIFS(Nov!$I$5:$I$605,Nov!$U$5:$U$605,"Despesa",Nov!$G$5:$G$605,DRE!$D997)</f>
        <v>0</v>
      </c>
      <c r="P997" s="63">
        <f>SUMIFS(Dez!$I$5:$I$605,Dez!$U$5:$U$605,"Despesa",Dez!$G$5:$G$605,DRE!$D997)</f>
        <v>0</v>
      </c>
      <c r="Q997" s="63">
        <f t="shared" si="43"/>
        <v>0</v>
      </c>
    </row>
    <row r="998" spans="2:17" ht="28.5" customHeight="1" thickTop="1" thickBot="1" x14ac:dyDescent="0.3">
      <c r="B998" s="85">
        <v>995</v>
      </c>
      <c r="C998" s="46" t="str">
        <f>'PC Despesas'!U72</f>
        <v>5.7.68</v>
      </c>
      <c r="D998" s="47" t="str">
        <f>VLOOKUP(C998,'PC Despesas'!$U$5:$V$103,2,FALSE)</f>
        <v>-</v>
      </c>
      <c r="E998" s="63">
        <f>SUMIFS(Jan!$I$5:$I$605,Jan!$U$5:$U$605,"Despesa",Jan!$G$5:$G$605,DRE!$D998)</f>
        <v>0</v>
      </c>
      <c r="F998" s="63">
        <f>SUMIFS(Fev!$I$5:$I$605,Fev!$U$5:$U$605,"Despesa",Fev!$G$5:$G$605,DRE!$D998)</f>
        <v>0</v>
      </c>
      <c r="G998" s="63">
        <f>SUMIFS(Mar!$I$5:$I$605,Mar!$U$5:$U$605,"Despesa",Mar!$G$5:$G$605,DRE!$D998)</f>
        <v>0</v>
      </c>
      <c r="H998" s="63">
        <f>SUMIFS(Abr!$I$5:$I$605,Abr!$U$5:$U$605,"Despesa",Abr!$G$5:$G$605,DRE!$D998)</f>
        <v>0</v>
      </c>
      <c r="I998" s="63">
        <f>SUMIFS(Mai!$I$5:$I$605,Mai!$U$5:$U$605,"Despesa",Mai!$G$5:$G$605,DRE!$D998)</f>
        <v>0</v>
      </c>
      <c r="J998" s="63">
        <f>SUMIFS(Jun!$I$5:$I$605,Jun!$U$5:$U$605,"Despesa",Jun!$G$5:$G$605,DRE!$D998)</f>
        <v>0</v>
      </c>
      <c r="K998" s="63">
        <f>SUMIFS(Jul!$I$5:$I$605,Jul!$U$5:$U$605,"Despesa",Jul!$G$5:$G$605,DRE!$D998)</f>
        <v>0</v>
      </c>
      <c r="L998" s="63">
        <f>SUMIFS(Ago!$I$5:$I$605,Ago!$U$5:$U$605,"Despesa",Ago!$G$5:$G$605,DRE!$D998)</f>
        <v>0</v>
      </c>
      <c r="M998" s="63">
        <f>SUMIFS(Set!$I$5:$I$605,Set!$U$5:$U$605,"Despesa",Set!$G$5:$G$605,DRE!$D998)</f>
        <v>0</v>
      </c>
      <c r="N998" s="63">
        <f>SUMIFS(Out!$I$5:$I$605,Out!$U$5:$U$605,"Despesa",Out!$G$5:$G$605,DRE!$D998)</f>
        <v>0</v>
      </c>
      <c r="O998" s="63">
        <f>SUMIFS(Nov!$I$5:$I$605,Nov!$U$5:$U$605,"Despesa",Nov!$G$5:$G$605,DRE!$D998)</f>
        <v>0</v>
      </c>
      <c r="P998" s="63">
        <f>SUMIFS(Dez!$I$5:$I$605,Dez!$U$5:$U$605,"Despesa",Dez!$G$5:$G$605,DRE!$D998)</f>
        <v>0</v>
      </c>
      <c r="Q998" s="63">
        <f t="shared" si="43"/>
        <v>0</v>
      </c>
    </row>
    <row r="999" spans="2:17" ht="28.5" customHeight="1" thickTop="1" thickBot="1" x14ac:dyDescent="0.3">
      <c r="B999" s="85">
        <v>996</v>
      </c>
      <c r="C999" s="46" t="str">
        <f>'PC Despesas'!U73</f>
        <v>5.7.69</v>
      </c>
      <c r="D999" s="47" t="str">
        <f>VLOOKUP(C999,'PC Despesas'!$U$5:$V$103,2,FALSE)</f>
        <v>-</v>
      </c>
      <c r="E999" s="63">
        <f>SUMIFS(Jan!$I$5:$I$605,Jan!$U$5:$U$605,"Despesa",Jan!$G$5:$G$605,DRE!$D999)</f>
        <v>0</v>
      </c>
      <c r="F999" s="63">
        <f>SUMIFS(Fev!$I$5:$I$605,Fev!$U$5:$U$605,"Despesa",Fev!$G$5:$G$605,DRE!$D999)</f>
        <v>0</v>
      </c>
      <c r="G999" s="63">
        <f>SUMIFS(Mar!$I$5:$I$605,Mar!$U$5:$U$605,"Despesa",Mar!$G$5:$G$605,DRE!$D999)</f>
        <v>0</v>
      </c>
      <c r="H999" s="63">
        <f>SUMIFS(Abr!$I$5:$I$605,Abr!$U$5:$U$605,"Despesa",Abr!$G$5:$G$605,DRE!$D999)</f>
        <v>0</v>
      </c>
      <c r="I999" s="63">
        <f>SUMIFS(Mai!$I$5:$I$605,Mai!$U$5:$U$605,"Despesa",Mai!$G$5:$G$605,DRE!$D999)</f>
        <v>0</v>
      </c>
      <c r="J999" s="63">
        <f>SUMIFS(Jun!$I$5:$I$605,Jun!$U$5:$U$605,"Despesa",Jun!$G$5:$G$605,DRE!$D999)</f>
        <v>0</v>
      </c>
      <c r="K999" s="63">
        <f>SUMIFS(Jul!$I$5:$I$605,Jul!$U$5:$U$605,"Despesa",Jul!$G$5:$G$605,DRE!$D999)</f>
        <v>0</v>
      </c>
      <c r="L999" s="63">
        <f>SUMIFS(Ago!$I$5:$I$605,Ago!$U$5:$U$605,"Despesa",Ago!$G$5:$G$605,DRE!$D999)</f>
        <v>0</v>
      </c>
      <c r="M999" s="63">
        <f>SUMIFS(Set!$I$5:$I$605,Set!$U$5:$U$605,"Despesa",Set!$G$5:$G$605,DRE!$D999)</f>
        <v>0</v>
      </c>
      <c r="N999" s="63">
        <f>SUMIFS(Out!$I$5:$I$605,Out!$U$5:$U$605,"Despesa",Out!$G$5:$G$605,DRE!$D999)</f>
        <v>0</v>
      </c>
      <c r="O999" s="63">
        <f>SUMIFS(Nov!$I$5:$I$605,Nov!$U$5:$U$605,"Despesa",Nov!$G$5:$G$605,DRE!$D999)</f>
        <v>0</v>
      </c>
      <c r="P999" s="63">
        <f>SUMIFS(Dez!$I$5:$I$605,Dez!$U$5:$U$605,"Despesa",Dez!$G$5:$G$605,DRE!$D999)</f>
        <v>0</v>
      </c>
      <c r="Q999" s="63">
        <f t="shared" si="43"/>
        <v>0</v>
      </c>
    </row>
    <row r="1000" spans="2:17" ht="28.5" customHeight="1" thickTop="1" thickBot="1" x14ac:dyDescent="0.3">
      <c r="B1000" s="85">
        <v>997</v>
      </c>
      <c r="C1000" s="46" t="str">
        <f>'PC Despesas'!U74</f>
        <v>5.7.70</v>
      </c>
      <c r="D1000" s="47" t="str">
        <f>VLOOKUP(C1000,'PC Despesas'!$U$5:$V$103,2,FALSE)</f>
        <v>-</v>
      </c>
      <c r="E1000" s="63">
        <f>SUMIFS(Jan!$I$5:$I$605,Jan!$U$5:$U$605,"Despesa",Jan!$G$5:$G$605,DRE!$D1000)</f>
        <v>0</v>
      </c>
      <c r="F1000" s="63">
        <f>SUMIFS(Fev!$I$5:$I$605,Fev!$U$5:$U$605,"Despesa",Fev!$G$5:$G$605,DRE!$D1000)</f>
        <v>0</v>
      </c>
      <c r="G1000" s="63">
        <f>SUMIFS(Mar!$I$5:$I$605,Mar!$U$5:$U$605,"Despesa",Mar!$G$5:$G$605,DRE!$D1000)</f>
        <v>0</v>
      </c>
      <c r="H1000" s="63">
        <f>SUMIFS(Abr!$I$5:$I$605,Abr!$U$5:$U$605,"Despesa",Abr!$G$5:$G$605,DRE!$D1000)</f>
        <v>0</v>
      </c>
      <c r="I1000" s="63">
        <f>SUMIFS(Mai!$I$5:$I$605,Mai!$U$5:$U$605,"Despesa",Mai!$G$5:$G$605,DRE!$D1000)</f>
        <v>0</v>
      </c>
      <c r="J1000" s="63">
        <f>SUMIFS(Jun!$I$5:$I$605,Jun!$U$5:$U$605,"Despesa",Jun!$G$5:$G$605,DRE!$D1000)</f>
        <v>0</v>
      </c>
      <c r="K1000" s="63">
        <f>SUMIFS(Jul!$I$5:$I$605,Jul!$U$5:$U$605,"Despesa",Jul!$G$5:$G$605,DRE!$D1000)</f>
        <v>0</v>
      </c>
      <c r="L1000" s="63">
        <f>SUMIFS(Ago!$I$5:$I$605,Ago!$U$5:$U$605,"Despesa",Ago!$G$5:$G$605,DRE!$D1000)</f>
        <v>0</v>
      </c>
      <c r="M1000" s="63">
        <f>SUMIFS(Set!$I$5:$I$605,Set!$U$5:$U$605,"Despesa",Set!$G$5:$G$605,DRE!$D1000)</f>
        <v>0</v>
      </c>
      <c r="N1000" s="63">
        <f>SUMIFS(Out!$I$5:$I$605,Out!$U$5:$U$605,"Despesa",Out!$G$5:$G$605,DRE!$D1000)</f>
        <v>0</v>
      </c>
      <c r="O1000" s="63">
        <f>SUMIFS(Nov!$I$5:$I$605,Nov!$U$5:$U$605,"Despesa",Nov!$G$5:$G$605,DRE!$D1000)</f>
        <v>0</v>
      </c>
      <c r="P1000" s="63">
        <f>SUMIFS(Dez!$I$5:$I$605,Dez!$U$5:$U$605,"Despesa",Dez!$G$5:$G$605,DRE!$D1000)</f>
        <v>0</v>
      </c>
      <c r="Q1000" s="63">
        <f t="shared" si="43"/>
        <v>0</v>
      </c>
    </row>
    <row r="1001" spans="2:17" ht="28.5" customHeight="1" thickTop="1" thickBot="1" x14ac:dyDescent="0.3">
      <c r="B1001" s="85">
        <v>998</v>
      </c>
      <c r="C1001" s="46" t="str">
        <f>'PC Despesas'!U75</f>
        <v>5.7.71</v>
      </c>
      <c r="D1001" s="47" t="str">
        <f>VLOOKUP(C1001,'PC Despesas'!$U$5:$V$103,2,FALSE)</f>
        <v>-</v>
      </c>
      <c r="E1001" s="63">
        <f>SUMIFS(Jan!$I$5:$I$605,Jan!$U$5:$U$605,"Despesa",Jan!$G$5:$G$605,DRE!$D1001)</f>
        <v>0</v>
      </c>
      <c r="F1001" s="63">
        <f>SUMIFS(Fev!$I$5:$I$605,Fev!$U$5:$U$605,"Despesa",Fev!$G$5:$G$605,DRE!$D1001)</f>
        <v>0</v>
      </c>
      <c r="G1001" s="63">
        <f>SUMIFS(Mar!$I$5:$I$605,Mar!$U$5:$U$605,"Despesa",Mar!$G$5:$G$605,DRE!$D1001)</f>
        <v>0</v>
      </c>
      <c r="H1001" s="63">
        <f>SUMIFS(Abr!$I$5:$I$605,Abr!$U$5:$U$605,"Despesa",Abr!$G$5:$G$605,DRE!$D1001)</f>
        <v>0</v>
      </c>
      <c r="I1001" s="63">
        <f>SUMIFS(Mai!$I$5:$I$605,Mai!$U$5:$U$605,"Despesa",Mai!$G$5:$G$605,DRE!$D1001)</f>
        <v>0</v>
      </c>
      <c r="J1001" s="63">
        <f>SUMIFS(Jun!$I$5:$I$605,Jun!$U$5:$U$605,"Despesa",Jun!$G$5:$G$605,DRE!$D1001)</f>
        <v>0</v>
      </c>
      <c r="K1001" s="63">
        <f>SUMIFS(Jul!$I$5:$I$605,Jul!$U$5:$U$605,"Despesa",Jul!$G$5:$G$605,DRE!$D1001)</f>
        <v>0</v>
      </c>
      <c r="L1001" s="63">
        <f>SUMIFS(Ago!$I$5:$I$605,Ago!$U$5:$U$605,"Despesa",Ago!$G$5:$G$605,DRE!$D1001)</f>
        <v>0</v>
      </c>
      <c r="M1001" s="63">
        <f>SUMIFS(Set!$I$5:$I$605,Set!$U$5:$U$605,"Despesa",Set!$G$5:$G$605,DRE!$D1001)</f>
        <v>0</v>
      </c>
      <c r="N1001" s="63">
        <f>SUMIFS(Out!$I$5:$I$605,Out!$U$5:$U$605,"Despesa",Out!$G$5:$G$605,DRE!$D1001)</f>
        <v>0</v>
      </c>
      <c r="O1001" s="63">
        <f>SUMIFS(Nov!$I$5:$I$605,Nov!$U$5:$U$605,"Despesa",Nov!$G$5:$G$605,DRE!$D1001)</f>
        <v>0</v>
      </c>
      <c r="P1001" s="63">
        <f>SUMIFS(Dez!$I$5:$I$605,Dez!$U$5:$U$605,"Despesa",Dez!$G$5:$G$605,DRE!$D1001)</f>
        <v>0</v>
      </c>
      <c r="Q1001" s="63">
        <f t="shared" si="43"/>
        <v>0</v>
      </c>
    </row>
    <row r="1002" spans="2:17" ht="28.5" customHeight="1" thickTop="1" thickBot="1" x14ac:dyDescent="0.3">
      <c r="B1002" s="85">
        <v>999</v>
      </c>
      <c r="C1002" s="46" t="str">
        <f>'PC Despesas'!U76</f>
        <v>5.7.72</v>
      </c>
      <c r="D1002" s="47" t="str">
        <f>VLOOKUP(C1002,'PC Despesas'!$U$5:$V$103,2,FALSE)</f>
        <v>-</v>
      </c>
      <c r="E1002" s="63">
        <f>SUMIFS(Jan!$I$5:$I$605,Jan!$U$5:$U$605,"Despesa",Jan!$G$5:$G$605,DRE!$D1002)</f>
        <v>0</v>
      </c>
      <c r="F1002" s="63">
        <f>SUMIFS(Fev!$I$5:$I$605,Fev!$U$5:$U$605,"Despesa",Fev!$G$5:$G$605,DRE!$D1002)</f>
        <v>0</v>
      </c>
      <c r="G1002" s="63">
        <f>SUMIFS(Mar!$I$5:$I$605,Mar!$U$5:$U$605,"Despesa",Mar!$G$5:$G$605,DRE!$D1002)</f>
        <v>0</v>
      </c>
      <c r="H1002" s="63">
        <f>SUMIFS(Abr!$I$5:$I$605,Abr!$U$5:$U$605,"Despesa",Abr!$G$5:$G$605,DRE!$D1002)</f>
        <v>0</v>
      </c>
      <c r="I1002" s="63">
        <f>SUMIFS(Mai!$I$5:$I$605,Mai!$U$5:$U$605,"Despesa",Mai!$G$5:$G$605,DRE!$D1002)</f>
        <v>0</v>
      </c>
      <c r="J1002" s="63">
        <f>SUMIFS(Jun!$I$5:$I$605,Jun!$U$5:$U$605,"Despesa",Jun!$G$5:$G$605,DRE!$D1002)</f>
        <v>0</v>
      </c>
      <c r="K1002" s="63">
        <f>SUMIFS(Jul!$I$5:$I$605,Jul!$U$5:$U$605,"Despesa",Jul!$G$5:$G$605,DRE!$D1002)</f>
        <v>0</v>
      </c>
      <c r="L1002" s="63">
        <f>SUMIFS(Ago!$I$5:$I$605,Ago!$U$5:$U$605,"Despesa",Ago!$G$5:$G$605,DRE!$D1002)</f>
        <v>0</v>
      </c>
      <c r="M1002" s="63">
        <f>SUMIFS(Set!$I$5:$I$605,Set!$U$5:$U$605,"Despesa",Set!$G$5:$G$605,DRE!$D1002)</f>
        <v>0</v>
      </c>
      <c r="N1002" s="63">
        <f>SUMIFS(Out!$I$5:$I$605,Out!$U$5:$U$605,"Despesa",Out!$G$5:$G$605,DRE!$D1002)</f>
        <v>0</v>
      </c>
      <c r="O1002" s="63">
        <f>SUMIFS(Nov!$I$5:$I$605,Nov!$U$5:$U$605,"Despesa",Nov!$G$5:$G$605,DRE!$D1002)</f>
        <v>0</v>
      </c>
      <c r="P1002" s="63">
        <f>SUMIFS(Dez!$I$5:$I$605,Dez!$U$5:$U$605,"Despesa",Dez!$G$5:$G$605,DRE!$D1002)</f>
        <v>0</v>
      </c>
      <c r="Q1002" s="63">
        <f t="shared" si="43"/>
        <v>0</v>
      </c>
    </row>
    <row r="1003" spans="2:17" ht="28.5" customHeight="1" thickTop="1" thickBot="1" x14ac:dyDescent="0.3">
      <c r="B1003" s="85">
        <v>1000</v>
      </c>
      <c r="C1003" s="46" t="str">
        <f>'PC Despesas'!U77</f>
        <v>5.7.73</v>
      </c>
      <c r="D1003" s="47" t="str">
        <f>VLOOKUP(C1003,'PC Despesas'!$U$5:$V$103,2,FALSE)</f>
        <v>-</v>
      </c>
      <c r="E1003" s="63">
        <f>SUMIFS(Jan!$I$5:$I$605,Jan!$U$5:$U$605,"Despesa",Jan!$G$5:$G$605,DRE!$D1003)</f>
        <v>0</v>
      </c>
      <c r="F1003" s="63">
        <f>SUMIFS(Fev!$I$5:$I$605,Fev!$U$5:$U$605,"Despesa",Fev!$G$5:$G$605,DRE!$D1003)</f>
        <v>0</v>
      </c>
      <c r="G1003" s="63">
        <f>SUMIFS(Mar!$I$5:$I$605,Mar!$U$5:$U$605,"Despesa",Mar!$G$5:$G$605,DRE!$D1003)</f>
        <v>0</v>
      </c>
      <c r="H1003" s="63">
        <f>SUMIFS(Abr!$I$5:$I$605,Abr!$U$5:$U$605,"Despesa",Abr!$G$5:$G$605,DRE!$D1003)</f>
        <v>0</v>
      </c>
      <c r="I1003" s="63">
        <f>SUMIFS(Mai!$I$5:$I$605,Mai!$U$5:$U$605,"Despesa",Mai!$G$5:$G$605,DRE!$D1003)</f>
        <v>0</v>
      </c>
      <c r="J1003" s="63">
        <f>SUMIFS(Jun!$I$5:$I$605,Jun!$U$5:$U$605,"Despesa",Jun!$G$5:$G$605,DRE!$D1003)</f>
        <v>0</v>
      </c>
      <c r="K1003" s="63">
        <f>SUMIFS(Jul!$I$5:$I$605,Jul!$U$5:$U$605,"Despesa",Jul!$G$5:$G$605,DRE!$D1003)</f>
        <v>0</v>
      </c>
      <c r="L1003" s="63">
        <f>SUMIFS(Ago!$I$5:$I$605,Ago!$U$5:$U$605,"Despesa",Ago!$G$5:$G$605,DRE!$D1003)</f>
        <v>0</v>
      </c>
      <c r="M1003" s="63">
        <f>SUMIFS(Set!$I$5:$I$605,Set!$U$5:$U$605,"Despesa",Set!$G$5:$G$605,DRE!$D1003)</f>
        <v>0</v>
      </c>
      <c r="N1003" s="63">
        <f>SUMIFS(Out!$I$5:$I$605,Out!$U$5:$U$605,"Despesa",Out!$G$5:$G$605,DRE!$D1003)</f>
        <v>0</v>
      </c>
      <c r="O1003" s="63">
        <f>SUMIFS(Nov!$I$5:$I$605,Nov!$U$5:$U$605,"Despesa",Nov!$G$5:$G$605,DRE!$D1003)</f>
        <v>0</v>
      </c>
      <c r="P1003" s="63">
        <f>SUMIFS(Dez!$I$5:$I$605,Dez!$U$5:$U$605,"Despesa",Dez!$G$5:$G$605,DRE!$D1003)</f>
        <v>0</v>
      </c>
      <c r="Q1003" s="63">
        <f t="shared" si="43"/>
        <v>0</v>
      </c>
    </row>
    <row r="1004" spans="2:17" ht="28.5" customHeight="1" thickTop="1" thickBot="1" x14ac:dyDescent="0.3">
      <c r="B1004" s="85">
        <v>1001</v>
      </c>
      <c r="C1004" s="46" t="str">
        <f>'PC Despesas'!U78</f>
        <v>5.7.74</v>
      </c>
      <c r="D1004" s="47" t="str">
        <f>VLOOKUP(C1004,'PC Despesas'!$U$5:$V$103,2,FALSE)</f>
        <v>-</v>
      </c>
      <c r="E1004" s="63">
        <f>SUMIFS(Jan!$I$5:$I$605,Jan!$U$5:$U$605,"Despesa",Jan!$G$5:$G$605,DRE!$D1004)</f>
        <v>0</v>
      </c>
      <c r="F1004" s="63">
        <f>SUMIFS(Fev!$I$5:$I$605,Fev!$U$5:$U$605,"Despesa",Fev!$G$5:$G$605,DRE!$D1004)</f>
        <v>0</v>
      </c>
      <c r="G1004" s="63">
        <f>SUMIFS(Mar!$I$5:$I$605,Mar!$U$5:$U$605,"Despesa",Mar!$G$5:$G$605,DRE!$D1004)</f>
        <v>0</v>
      </c>
      <c r="H1004" s="63">
        <f>SUMIFS(Abr!$I$5:$I$605,Abr!$U$5:$U$605,"Despesa",Abr!$G$5:$G$605,DRE!$D1004)</f>
        <v>0</v>
      </c>
      <c r="I1004" s="63">
        <f>SUMIFS(Mai!$I$5:$I$605,Mai!$U$5:$U$605,"Despesa",Mai!$G$5:$G$605,DRE!$D1004)</f>
        <v>0</v>
      </c>
      <c r="J1004" s="63">
        <f>SUMIFS(Jun!$I$5:$I$605,Jun!$U$5:$U$605,"Despesa",Jun!$G$5:$G$605,DRE!$D1004)</f>
        <v>0</v>
      </c>
      <c r="K1004" s="63">
        <f>SUMIFS(Jul!$I$5:$I$605,Jul!$U$5:$U$605,"Despesa",Jul!$G$5:$G$605,DRE!$D1004)</f>
        <v>0</v>
      </c>
      <c r="L1004" s="63">
        <f>SUMIFS(Ago!$I$5:$I$605,Ago!$U$5:$U$605,"Despesa",Ago!$G$5:$G$605,DRE!$D1004)</f>
        <v>0</v>
      </c>
      <c r="M1004" s="63">
        <f>SUMIFS(Set!$I$5:$I$605,Set!$U$5:$U$605,"Despesa",Set!$G$5:$G$605,DRE!$D1004)</f>
        <v>0</v>
      </c>
      <c r="N1004" s="63">
        <f>SUMIFS(Out!$I$5:$I$605,Out!$U$5:$U$605,"Despesa",Out!$G$5:$G$605,DRE!$D1004)</f>
        <v>0</v>
      </c>
      <c r="O1004" s="63">
        <f>SUMIFS(Nov!$I$5:$I$605,Nov!$U$5:$U$605,"Despesa",Nov!$G$5:$G$605,DRE!$D1004)</f>
        <v>0</v>
      </c>
      <c r="P1004" s="63">
        <f>SUMIFS(Dez!$I$5:$I$605,Dez!$U$5:$U$605,"Despesa",Dez!$G$5:$G$605,DRE!$D1004)</f>
        <v>0</v>
      </c>
      <c r="Q1004" s="63">
        <f t="shared" si="43"/>
        <v>0</v>
      </c>
    </row>
    <row r="1005" spans="2:17" ht="28.5" customHeight="1" thickTop="1" thickBot="1" x14ac:dyDescent="0.3">
      <c r="B1005" s="85">
        <v>1002</v>
      </c>
      <c r="C1005" s="46" t="str">
        <f>'PC Despesas'!U79</f>
        <v>5.7.75</v>
      </c>
      <c r="D1005" s="47" t="str">
        <f>VLOOKUP(C1005,'PC Despesas'!$U$5:$V$103,2,FALSE)</f>
        <v>-</v>
      </c>
      <c r="E1005" s="63">
        <f>SUMIFS(Jan!$I$5:$I$605,Jan!$U$5:$U$605,"Despesa",Jan!$G$5:$G$605,DRE!$D1005)</f>
        <v>0</v>
      </c>
      <c r="F1005" s="63">
        <f>SUMIFS(Fev!$I$5:$I$605,Fev!$U$5:$U$605,"Despesa",Fev!$G$5:$G$605,DRE!$D1005)</f>
        <v>0</v>
      </c>
      <c r="G1005" s="63">
        <f>SUMIFS(Mar!$I$5:$I$605,Mar!$U$5:$U$605,"Despesa",Mar!$G$5:$G$605,DRE!$D1005)</f>
        <v>0</v>
      </c>
      <c r="H1005" s="63">
        <f>SUMIFS(Abr!$I$5:$I$605,Abr!$U$5:$U$605,"Despesa",Abr!$G$5:$G$605,DRE!$D1005)</f>
        <v>0</v>
      </c>
      <c r="I1005" s="63">
        <f>SUMIFS(Mai!$I$5:$I$605,Mai!$U$5:$U$605,"Despesa",Mai!$G$5:$G$605,DRE!$D1005)</f>
        <v>0</v>
      </c>
      <c r="J1005" s="63">
        <f>SUMIFS(Jun!$I$5:$I$605,Jun!$U$5:$U$605,"Despesa",Jun!$G$5:$G$605,DRE!$D1005)</f>
        <v>0</v>
      </c>
      <c r="K1005" s="63">
        <f>SUMIFS(Jul!$I$5:$I$605,Jul!$U$5:$U$605,"Despesa",Jul!$G$5:$G$605,DRE!$D1005)</f>
        <v>0</v>
      </c>
      <c r="L1005" s="63">
        <f>SUMIFS(Ago!$I$5:$I$605,Ago!$U$5:$U$605,"Despesa",Ago!$G$5:$G$605,DRE!$D1005)</f>
        <v>0</v>
      </c>
      <c r="M1005" s="63">
        <f>SUMIFS(Set!$I$5:$I$605,Set!$U$5:$U$605,"Despesa",Set!$G$5:$G$605,DRE!$D1005)</f>
        <v>0</v>
      </c>
      <c r="N1005" s="63">
        <f>SUMIFS(Out!$I$5:$I$605,Out!$U$5:$U$605,"Despesa",Out!$G$5:$G$605,DRE!$D1005)</f>
        <v>0</v>
      </c>
      <c r="O1005" s="63">
        <f>SUMIFS(Nov!$I$5:$I$605,Nov!$U$5:$U$605,"Despesa",Nov!$G$5:$G$605,DRE!$D1005)</f>
        <v>0</v>
      </c>
      <c r="P1005" s="63">
        <f>SUMIFS(Dez!$I$5:$I$605,Dez!$U$5:$U$605,"Despesa",Dez!$G$5:$G$605,DRE!$D1005)</f>
        <v>0</v>
      </c>
      <c r="Q1005" s="63">
        <f t="shared" si="43"/>
        <v>0</v>
      </c>
    </row>
    <row r="1006" spans="2:17" ht="28.5" customHeight="1" thickTop="1" thickBot="1" x14ac:dyDescent="0.3">
      <c r="B1006" s="85">
        <v>1003</v>
      </c>
      <c r="C1006" s="46" t="str">
        <f>'PC Despesas'!U80</f>
        <v>5.7.76</v>
      </c>
      <c r="D1006" s="47" t="str">
        <f>VLOOKUP(C1006,'PC Despesas'!$U$5:$V$103,2,FALSE)</f>
        <v>-</v>
      </c>
      <c r="E1006" s="63">
        <f>SUMIFS(Jan!$I$5:$I$605,Jan!$U$5:$U$605,"Despesa",Jan!$G$5:$G$605,DRE!$D1006)</f>
        <v>0</v>
      </c>
      <c r="F1006" s="63">
        <f>SUMIFS(Fev!$I$5:$I$605,Fev!$U$5:$U$605,"Despesa",Fev!$G$5:$G$605,DRE!$D1006)</f>
        <v>0</v>
      </c>
      <c r="G1006" s="63">
        <f>SUMIFS(Mar!$I$5:$I$605,Mar!$U$5:$U$605,"Despesa",Mar!$G$5:$G$605,DRE!$D1006)</f>
        <v>0</v>
      </c>
      <c r="H1006" s="63">
        <f>SUMIFS(Abr!$I$5:$I$605,Abr!$U$5:$U$605,"Despesa",Abr!$G$5:$G$605,DRE!$D1006)</f>
        <v>0</v>
      </c>
      <c r="I1006" s="63">
        <f>SUMIFS(Mai!$I$5:$I$605,Mai!$U$5:$U$605,"Despesa",Mai!$G$5:$G$605,DRE!$D1006)</f>
        <v>0</v>
      </c>
      <c r="J1006" s="63">
        <f>SUMIFS(Jun!$I$5:$I$605,Jun!$U$5:$U$605,"Despesa",Jun!$G$5:$G$605,DRE!$D1006)</f>
        <v>0</v>
      </c>
      <c r="K1006" s="63">
        <f>SUMIFS(Jul!$I$5:$I$605,Jul!$U$5:$U$605,"Despesa",Jul!$G$5:$G$605,DRE!$D1006)</f>
        <v>0</v>
      </c>
      <c r="L1006" s="63">
        <f>SUMIFS(Ago!$I$5:$I$605,Ago!$U$5:$U$605,"Despesa",Ago!$G$5:$G$605,DRE!$D1006)</f>
        <v>0</v>
      </c>
      <c r="M1006" s="63">
        <f>SUMIFS(Set!$I$5:$I$605,Set!$U$5:$U$605,"Despesa",Set!$G$5:$G$605,DRE!$D1006)</f>
        <v>0</v>
      </c>
      <c r="N1006" s="63">
        <f>SUMIFS(Out!$I$5:$I$605,Out!$U$5:$U$605,"Despesa",Out!$G$5:$G$605,DRE!$D1006)</f>
        <v>0</v>
      </c>
      <c r="O1006" s="63">
        <f>SUMIFS(Nov!$I$5:$I$605,Nov!$U$5:$U$605,"Despesa",Nov!$G$5:$G$605,DRE!$D1006)</f>
        <v>0</v>
      </c>
      <c r="P1006" s="63">
        <f>SUMIFS(Dez!$I$5:$I$605,Dez!$U$5:$U$605,"Despesa",Dez!$G$5:$G$605,DRE!$D1006)</f>
        <v>0</v>
      </c>
      <c r="Q1006" s="63">
        <f t="shared" si="43"/>
        <v>0</v>
      </c>
    </row>
    <row r="1007" spans="2:17" ht="28.5" customHeight="1" thickTop="1" thickBot="1" x14ac:dyDescent="0.3">
      <c r="B1007" s="85">
        <v>1004</v>
      </c>
      <c r="C1007" s="46" t="str">
        <f>'PC Despesas'!U81</f>
        <v>5.7.77</v>
      </c>
      <c r="D1007" s="47" t="str">
        <f>VLOOKUP(C1007,'PC Despesas'!$U$5:$V$103,2,FALSE)</f>
        <v>-</v>
      </c>
      <c r="E1007" s="63">
        <f>SUMIFS(Jan!$I$5:$I$605,Jan!$U$5:$U$605,"Despesa",Jan!$G$5:$G$605,DRE!$D1007)</f>
        <v>0</v>
      </c>
      <c r="F1007" s="63">
        <f>SUMIFS(Fev!$I$5:$I$605,Fev!$U$5:$U$605,"Despesa",Fev!$G$5:$G$605,DRE!$D1007)</f>
        <v>0</v>
      </c>
      <c r="G1007" s="63">
        <f>SUMIFS(Mar!$I$5:$I$605,Mar!$U$5:$U$605,"Despesa",Mar!$G$5:$G$605,DRE!$D1007)</f>
        <v>0</v>
      </c>
      <c r="H1007" s="63">
        <f>SUMIFS(Abr!$I$5:$I$605,Abr!$U$5:$U$605,"Despesa",Abr!$G$5:$G$605,DRE!$D1007)</f>
        <v>0</v>
      </c>
      <c r="I1007" s="63">
        <f>SUMIFS(Mai!$I$5:$I$605,Mai!$U$5:$U$605,"Despesa",Mai!$G$5:$G$605,DRE!$D1007)</f>
        <v>0</v>
      </c>
      <c r="J1007" s="63">
        <f>SUMIFS(Jun!$I$5:$I$605,Jun!$U$5:$U$605,"Despesa",Jun!$G$5:$G$605,DRE!$D1007)</f>
        <v>0</v>
      </c>
      <c r="K1007" s="63">
        <f>SUMIFS(Jul!$I$5:$I$605,Jul!$U$5:$U$605,"Despesa",Jul!$G$5:$G$605,DRE!$D1007)</f>
        <v>0</v>
      </c>
      <c r="L1007" s="63">
        <f>SUMIFS(Ago!$I$5:$I$605,Ago!$U$5:$U$605,"Despesa",Ago!$G$5:$G$605,DRE!$D1007)</f>
        <v>0</v>
      </c>
      <c r="M1007" s="63">
        <f>SUMIFS(Set!$I$5:$I$605,Set!$U$5:$U$605,"Despesa",Set!$G$5:$G$605,DRE!$D1007)</f>
        <v>0</v>
      </c>
      <c r="N1007" s="63">
        <f>SUMIFS(Out!$I$5:$I$605,Out!$U$5:$U$605,"Despesa",Out!$G$5:$G$605,DRE!$D1007)</f>
        <v>0</v>
      </c>
      <c r="O1007" s="63">
        <f>SUMIFS(Nov!$I$5:$I$605,Nov!$U$5:$U$605,"Despesa",Nov!$G$5:$G$605,DRE!$D1007)</f>
        <v>0</v>
      </c>
      <c r="P1007" s="63">
        <f>SUMIFS(Dez!$I$5:$I$605,Dez!$U$5:$U$605,"Despesa",Dez!$G$5:$G$605,DRE!$D1007)</f>
        <v>0</v>
      </c>
      <c r="Q1007" s="63">
        <f t="shared" si="43"/>
        <v>0</v>
      </c>
    </row>
    <row r="1008" spans="2:17" ht="28.5" customHeight="1" thickTop="1" thickBot="1" x14ac:dyDescent="0.3">
      <c r="B1008" s="85">
        <v>1005</v>
      </c>
      <c r="C1008" s="46" t="str">
        <f>'PC Despesas'!U82</f>
        <v>5.7.78</v>
      </c>
      <c r="D1008" s="47" t="str">
        <f>VLOOKUP(C1008,'PC Despesas'!$U$5:$V$103,2,FALSE)</f>
        <v>-</v>
      </c>
      <c r="E1008" s="63">
        <f>SUMIFS(Jan!$I$5:$I$605,Jan!$U$5:$U$605,"Despesa",Jan!$G$5:$G$605,DRE!$D1008)</f>
        <v>0</v>
      </c>
      <c r="F1008" s="63">
        <f>SUMIFS(Fev!$I$5:$I$605,Fev!$U$5:$U$605,"Despesa",Fev!$G$5:$G$605,DRE!$D1008)</f>
        <v>0</v>
      </c>
      <c r="G1008" s="63">
        <f>SUMIFS(Mar!$I$5:$I$605,Mar!$U$5:$U$605,"Despesa",Mar!$G$5:$G$605,DRE!$D1008)</f>
        <v>0</v>
      </c>
      <c r="H1008" s="63">
        <f>SUMIFS(Abr!$I$5:$I$605,Abr!$U$5:$U$605,"Despesa",Abr!$G$5:$G$605,DRE!$D1008)</f>
        <v>0</v>
      </c>
      <c r="I1008" s="63">
        <f>SUMIFS(Mai!$I$5:$I$605,Mai!$U$5:$U$605,"Despesa",Mai!$G$5:$G$605,DRE!$D1008)</f>
        <v>0</v>
      </c>
      <c r="J1008" s="63">
        <f>SUMIFS(Jun!$I$5:$I$605,Jun!$U$5:$U$605,"Despesa",Jun!$G$5:$G$605,DRE!$D1008)</f>
        <v>0</v>
      </c>
      <c r="K1008" s="63">
        <f>SUMIFS(Jul!$I$5:$I$605,Jul!$U$5:$U$605,"Despesa",Jul!$G$5:$G$605,DRE!$D1008)</f>
        <v>0</v>
      </c>
      <c r="L1008" s="63">
        <f>SUMIFS(Ago!$I$5:$I$605,Ago!$U$5:$U$605,"Despesa",Ago!$G$5:$G$605,DRE!$D1008)</f>
        <v>0</v>
      </c>
      <c r="M1008" s="63">
        <f>SUMIFS(Set!$I$5:$I$605,Set!$U$5:$U$605,"Despesa",Set!$G$5:$G$605,DRE!$D1008)</f>
        <v>0</v>
      </c>
      <c r="N1008" s="63">
        <f>SUMIFS(Out!$I$5:$I$605,Out!$U$5:$U$605,"Despesa",Out!$G$5:$G$605,DRE!$D1008)</f>
        <v>0</v>
      </c>
      <c r="O1008" s="63">
        <f>SUMIFS(Nov!$I$5:$I$605,Nov!$U$5:$U$605,"Despesa",Nov!$G$5:$G$605,DRE!$D1008)</f>
        <v>0</v>
      </c>
      <c r="P1008" s="63">
        <f>SUMIFS(Dez!$I$5:$I$605,Dez!$U$5:$U$605,"Despesa",Dez!$G$5:$G$605,DRE!$D1008)</f>
        <v>0</v>
      </c>
      <c r="Q1008" s="63">
        <f t="shared" si="43"/>
        <v>0</v>
      </c>
    </row>
    <row r="1009" spans="2:17" ht="28.5" customHeight="1" thickTop="1" thickBot="1" x14ac:dyDescent="0.3">
      <c r="B1009" s="85">
        <v>1006</v>
      </c>
      <c r="C1009" s="46" t="str">
        <f>'PC Despesas'!U83</f>
        <v>5.7.79</v>
      </c>
      <c r="D1009" s="47" t="str">
        <f>VLOOKUP(C1009,'PC Despesas'!$U$5:$V$103,2,FALSE)</f>
        <v>-</v>
      </c>
      <c r="E1009" s="63">
        <f>SUMIFS(Jan!$I$5:$I$605,Jan!$U$5:$U$605,"Despesa",Jan!$G$5:$G$605,DRE!$D1009)</f>
        <v>0</v>
      </c>
      <c r="F1009" s="63">
        <f>SUMIFS(Fev!$I$5:$I$605,Fev!$U$5:$U$605,"Despesa",Fev!$G$5:$G$605,DRE!$D1009)</f>
        <v>0</v>
      </c>
      <c r="G1009" s="63">
        <f>SUMIFS(Mar!$I$5:$I$605,Mar!$U$5:$U$605,"Despesa",Mar!$G$5:$G$605,DRE!$D1009)</f>
        <v>0</v>
      </c>
      <c r="H1009" s="63">
        <f>SUMIFS(Abr!$I$5:$I$605,Abr!$U$5:$U$605,"Despesa",Abr!$G$5:$G$605,DRE!$D1009)</f>
        <v>0</v>
      </c>
      <c r="I1009" s="63">
        <f>SUMIFS(Mai!$I$5:$I$605,Mai!$U$5:$U$605,"Despesa",Mai!$G$5:$G$605,DRE!$D1009)</f>
        <v>0</v>
      </c>
      <c r="J1009" s="63">
        <f>SUMIFS(Jun!$I$5:$I$605,Jun!$U$5:$U$605,"Despesa",Jun!$G$5:$G$605,DRE!$D1009)</f>
        <v>0</v>
      </c>
      <c r="K1009" s="63">
        <f>SUMIFS(Jul!$I$5:$I$605,Jul!$U$5:$U$605,"Despesa",Jul!$G$5:$G$605,DRE!$D1009)</f>
        <v>0</v>
      </c>
      <c r="L1009" s="63">
        <f>SUMIFS(Ago!$I$5:$I$605,Ago!$U$5:$U$605,"Despesa",Ago!$G$5:$G$605,DRE!$D1009)</f>
        <v>0</v>
      </c>
      <c r="M1009" s="63">
        <f>SUMIFS(Set!$I$5:$I$605,Set!$U$5:$U$605,"Despesa",Set!$G$5:$G$605,DRE!$D1009)</f>
        <v>0</v>
      </c>
      <c r="N1009" s="63">
        <f>SUMIFS(Out!$I$5:$I$605,Out!$U$5:$U$605,"Despesa",Out!$G$5:$G$605,DRE!$D1009)</f>
        <v>0</v>
      </c>
      <c r="O1009" s="63">
        <f>SUMIFS(Nov!$I$5:$I$605,Nov!$U$5:$U$605,"Despesa",Nov!$G$5:$G$605,DRE!$D1009)</f>
        <v>0</v>
      </c>
      <c r="P1009" s="63">
        <f>SUMIFS(Dez!$I$5:$I$605,Dez!$U$5:$U$605,"Despesa",Dez!$G$5:$G$605,DRE!$D1009)</f>
        <v>0</v>
      </c>
      <c r="Q1009" s="63">
        <f t="shared" si="43"/>
        <v>0</v>
      </c>
    </row>
    <row r="1010" spans="2:17" ht="28.5" customHeight="1" thickTop="1" thickBot="1" x14ac:dyDescent="0.3">
      <c r="B1010" s="85">
        <v>1007</v>
      </c>
      <c r="C1010" s="46" t="str">
        <f>'PC Despesas'!U84</f>
        <v>5.7.80</v>
      </c>
      <c r="D1010" s="47" t="str">
        <f>VLOOKUP(C1010,'PC Despesas'!$U$5:$V$103,2,FALSE)</f>
        <v>-</v>
      </c>
      <c r="E1010" s="63">
        <f>SUMIFS(Jan!$I$5:$I$605,Jan!$U$5:$U$605,"Despesa",Jan!$G$5:$G$605,DRE!$D1010)</f>
        <v>0</v>
      </c>
      <c r="F1010" s="63">
        <f>SUMIFS(Fev!$I$5:$I$605,Fev!$U$5:$U$605,"Despesa",Fev!$G$5:$G$605,DRE!$D1010)</f>
        <v>0</v>
      </c>
      <c r="G1010" s="63">
        <f>SUMIFS(Mar!$I$5:$I$605,Mar!$U$5:$U$605,"Despesa",Mar!$G$5:$G$605,DRE!$D1010)</f>
        <v>0</v>
      </c>
      <c r="H1010" s="63">
        <f>SUMIFS(Abr!$I$5:$I$605,Abr!$U$5:$U$605,"Despesa",Abr!$G$5:$G$605,DRE!$D1010)</f>
        <v>0</v>
      </c>
      <c r="I1010" s="63">
        <f>SUMIFS(Mai!$I$5:$I$605,Mai!$U$5:$U$605,"Despesa",Mai!$G$5:$G$605,DRE!$D1010)</f>
        <v>0</v>
      </c>
      <c r="J1010" s="63">
        <f>SUMIFS(Jun!$I$5:$I$605,Jun!$U$5:$U$605,"Despesa",Jun!$G$5:$G$605,DRE!$D1010)</f>
        <v>0</v>
      </c>
      <c r="K1010" s="63">
        <f>SUMIFS(Jul!$I$5:$I$605,Jul!$U$5:$U$605,"Despesa",Jul!$G$5:$G$605,DRE!$D1010)</f>
        <v>0</v>
      </c>
      <c r="L1010" s="63">
        <f>SUMIFS(Ago!$I$5:$I$605,Ago!$U$5:$U$605,"Despesa",Ago!$G$5:$G$605,DRE!$D1010)</f>
        <v>0</v>
      </c>
      <c r="M1010" s="63">
        <f>SUMIFS(Set!$I$5:$I$605,Set!$U$5:$U$605,"Despesa",Set!$G$5:$G$605,DRE!$D1010)</f>
        <v>0</v>
      </c>
      <c r="N1010" s="63">
        <f>SUMIFS(Out!$I$5:$I$605,Out!$U$5:$U$605,"Despesa",Out!$G$5:$G$605,DRE!$D1010)</f>
        <v>0</v>
      </c>
      <c r="O1010" s="63">
        <f>SUMIFS(Nov!$I$5:$I$605,Nov!$U$5:$U$605,"Despesa",Nov!$G$5:$G$605,DRE!$D1010)</f>
        <v>0</v>
      </c>
      <c r="P1010" s="63">
        <f>SUMIFS(Dez!$I$5:$I$605,Dez!$U$5:$U$605,"Despesa",Dez!$G$5:$G$605,DRE!$D1010)</f>
        <v>0</v>
      </c>
      <c r="Q1010" s="63">
        <f t="shared" si="43"/>
        <v>0</v>
      </c>
    </row>
    <row r="1011" spans="2:17" ht="28.5" customHeight="1" thickTop="1" thickBot="1" x14ac:dyDescent="0.3">
      <c r="B1011" s="85">
        <v>1008</v>
      </c>
      <c r="C1011" s="46" t="str">
        <f>'PC Despesas'!U85</f>
        <v>5.7.81</v>
      </c>
      <c r="D1011" s="47" t="str">
        <f>VLOOKUP(C1011,'PC Despesas'!$U$5:$V$103,2,FALSE)</f>
        <v>-</v>
      </c>
      <c r="E1011" s="63">
        <f>SUMIFS(Jan!$I$5:$I$605,Jan!$U$5:$U$605,"Despesa",Jan!$G$5:$G$605,DRE!$D1011)</f>
        <v>0</v>
      </c>
      <c r="F1011" s="63">
        <f>SUMIFS(Fev!$I$5:$I$605,Fev!$U$5:$U$605,"Despesa",Fev!$G$5:$G$605,DRE!$D1011)</f>
        <v>0</v>
      </c>
      <c r="G1011" s="63">
        <f>SUMIFS(Mar!$I$5:$I$605,Mar!$U$5:$U$605,"Despesa",Mar!$G$5:$G$605,DRE!$D1011)</f>
        <v>0</v>
      </c>
      <c r="H1011" s="63">
        <f>SUMIFS(Abr!$I$5:$I$605,Abr!$U$5:$U$605,"Despesa",Abr!$G$5:$G$605,DRE!$D1011)</f>
        <v>0</v>
      </c>
      <c r="I1011" s="63">
        <f>SUMIFS(Mai!$I$5:$I$605,Mai!$U$5:$U$605,"Despesa",Mai!$G$5:$G$605,DRE!$D1011)</f>
        <v>0</v>
      </c>
      <c r="J1011" s="63">
        <f>SUMIFS(Jun!$I$5:$I$605,Jun!$U$5:$U$605,"Despesa",Jun!$G$5:$G$605,DRE!$D1011)</f>
        <v>0</v>
      </c>
      <c r="K1011" s="63">
        <f>SUMIFS(Jul!$I$5:$I$605,Jul!$U$5:$U$605,"Despesa",Jul!$G$5:$G$605,DRE!$D1011)</f>
        <v>0</v>
      </c>
      <c r="L1011" s="63">
        <f>SUMIFS(Ago!$I$5:$I$605,Ago!$U$5:$U$605,"Despesa",Ago!$G$5:$G$605,DRE!$D1011)</f>
        <v>0</v>
      </c>
      <c r="M1011" s="63">
        <f>SUMIFS(Set!$I$5:$I$605,Set!$U$5:$U$605,"Despesa",Set!$G$5:$G$605,DRE!$D1011)</f>
        <v>0</v>
      </c>
      <c r="N1011" s="63">
        <f>SUMIFS(Out!$I$5:$I$605,Out!$U$5:$U$605,"Despesa",Out!$G$5:$G$605,DRE!$D1011)</f>
        <v>0</v>
      </c>
      <c r="O1011" s="63">
        <f>SUMIFS(Nov!$I$5:$I$605,Nov!$U$5:$U$605,"Despesa",Nov!$G$5:$G$605,DRE!$D1011)</f>
        <v>0</v>
      </c>
      <c r="P1011" s="63">
        <f>SUMIFS(Dez!$I$5:$I$605,Dez!$U$5:$U$605,"Despesa",Dez!$G$5:$G$605,DRE!$D1011)</f>
        <v>0</v>
      </c>
      <c r="Q1011" s="63">
        <f t="shared" si="43"/>
        <v>0</v>
      </c>
    </row>
    <row r="1012" spans="2:17" ht="28.5" customHeight="1" thickTop="1" thickBot="1" x14ac:dyDescent="0.3">
      <c r="B1012" s="85">
        <v>1009</v>
      </c>
      <c r="C1012" s="46" t="str">
        <f>'PC Despesas'!U86</f>
        <v>5.7.82</v>
      </c>
      <c r="D1012" s="47" t="str">
        <f>VLOOKUP(C1012,'PC Despesas'!$U$5:$V$103,2,FALSE)</f>
        <v>-</v>
      </c>
      <c r="E1012" s="63">
        <f>SUMIFS(Jan!$I$5:$I$605,Jan!$U$5:$U$605,"Despesa",Jan!$G$5:$G$605,DRE!$D1012)</f>
        <v>0</v>
      </c>
      <c r="F1012" s="63">
        <f>SUMIFS(Fev!$I$5:$I$605,Fev!$U$5:$U$605,"Despesa",Fev!$G$5:$G$605,DRE!$D1012)</f>
        <v>0</v>
      </c>
      <c r="G1012" s="63">
        <f>SUMIFS(Mar!$I$5:$I$605,Mar!$U$5:$U$605,"Despesa",Mar!$G$5:$G$605,DRE!$D1012)</f>
        <v>0</v>
      </c>
      <c r="H1012" s="63">
        <f>SUMIFS(Abr!$I$5:$I$605,Abr!$U$5:$U$605,"Despesa",Abr!$G$5:$G$605,DRE!$D1012)</f>
        <v>0</v>
      </c>
      <c r="I1012" s="63">
        <f>SUMIFS(Mai!$I$5:$I$605,Mai!$U$5:$U$605,"Despesa",Mai!$G$5:$G$605,DRE!$D1012)</f>
        <v>0</v>
      </c>
      <c r="J1012" s="63">
        <f>SUMIFS(Jun!$I$5:$I$605,Jun!$U$5:$U$605,"Despesa",Jun!$G$5:$G$605,DRE!$D1012)</f>
        <v>0</v>
      </c>
      <c r="K1012" s="63">
        <f>SUMIFS(Jul!$I$5:$I$605,Jul!$U$5:$U$605,"Despesa",Jul!$G$5:$G$605,DRE!$D1012)</f>
        <v>0</v>
      </c>
      <c r="L1012" s="63">
        <f>SUMIFS(Ago!$I$5:$I$605,Ago!$U$5:$U$605,"Despesa",Ago!$G$5:$G$605,DRE!$D1012)</f>
        <v>0</v>
      </c>
      <c r="M1012" s="63">
        <f>SUMIFS(Set!$I$5:$I$605,Set!$U$5:$U$605,"Despesa",Set!$G$5:$G$605,DRE!$D1012)</f>
        <v>0</v>
      </c>
      <c r="N1012" s="63">
        <f>SUMIFS(Out!$I$5:$I$605,Out!$U$5:$U$605,"Despesa",Out!$G$5:$G$605,DRE!$D1012)</f>
        <v>0</v>
      </c>
      <c r="O1012" s="63">
        <f>SUMIFS(Nov!$I$5:$I$605,Nov!$U$5:$U$605,"Despesa",Nov!$G$5:$G$605,DRE!$D1012)</f>
        <v>0</v>
      </c>
      <c r="P1012" s="63">
        <f>SUMIFS(Dez!$I$5:$I$605,Dez!$U$5:$U$605,"Despesa",Dez!$G$5:$G$605,DRE!$D1012)</f>
        <v>0</v>
      </c>
      <c r="Q1012" s="63">
        <f t="shared" si="43"/>
        <v>0</v>
      </c>
    </row>
    <row r="1013" spans="2:17" ht="28.5" customHeight="1" thickTop="1" thickBot="1" x14ac:dyDescent="0.3">
      <c r="B1013" s="85">
        <v>1010</v>
      </c>
      <c r="C1013" s="46" t="str">
        <f>'PC Despesas'!U87</f>
        <v>5.7.83</v>
      </c>
      <c r="D1013" s="47" t="str">
        <f>VLOOKUP(C1013,'PC Despesas'!$U$5:$V$103,2,FALSE)</f>
        <v>-</v>
      </c>
      <c r="E1013" s="63">
        <f>SUMIFS(Jan!$I$5:$I$605,Jan!$U$5:$U$605,"Despesa",Jan!$G$5:$G$605,DRE!$D1013)</f>
        <v>0</v>
      </c>
      <c r="F1013" s="63">
        <f>SUMIFS(Fev!$I$5:$I$605,Fev!$U$5:$U$605,"Despesa",Fev!$G$5:$G$605,DRE!$D1013)</f>
        <v>0</v>
      </c>
      <c r="G1013" s="63">
        <f>SUMIFS(Mar!$I$5:$I$605,Mar!$U$5:$U$605,"Despesa",Mar!$G$5:$G$605,DRE!$D1013)</f>
        <v>0</v>
      </c>
      <c r="H1013" s="63">
        <f>SUMIFS(Abr!$I$5:$I$605,Abr!$U$5:$U$605,"Despesa",Abr!$G$5:$G$605,DRE!$D1013)</f>
        <v>0</v>
      </c>
      <c r="I1013" s="63">
        <f>SUMIFS(Mai!$I$5:$I$605,Mai!$U$5:$U$605,"Despesa",Mai!$G$5:$G$605,DRE!$D1013)</f>
        <v>0</v>
      </c>
      <c r="J1013" s="63">
        <f>SUMIFS(Jun!$I$5:$I$605,Jun!$U$5:$U$605,"Despesa",Jun!$G$5:$G$605,DRE!$D1013)</f>
        <v>0</v>
      </c>
      <c r="K1013" s="63">
        <f>SUMIFS(Jul!$I$5:$I$605,Jul!$U$5:$U$605,"Despesa",Jul!$G$5:$G$605,DRE!$D1013)</f>
        <v>0</v>
      </c>
      <c r="L1013" s="63">
        <f>SUMIFS(Ago!$I$5:$I$605,Ago!$U$5:$U$605,"Despesa",Ago!$G$5:$G$605,DRE!$D1013)</f>
        <v>0</v>
      </c>
      <c r="M1013" s="63">
        <f>SUMIFS(Set!$I$5:$I$605,Set!$U$5:$U$605,"Despesa",Set!$G$5:$G$605,DRE!$D1013)</f>
        <v>0</v>
      </c>
      <c r="N1013" s="63">
        <f>SUMIFS(Out!$I$5:$I$605,Out!$U$5:$U$605,"Despesa",Out!$G$5:$G$605,DRE!$D1013)</f>
        <v>0</v>
      </c>
      <c r="O1013" s="63">
        <f>SUMIFS(Nov!$I$5:$I$605,Nov!$U$5:$U$605,"Despesa",Nov!$G$5:$G$605,DRE!$D1013)</f>
        <v>0</v>
      </c>
      <c r="P1013" s="63">
        <f>SUMIFS(Dez!$I$5:$I$605,Dez!$U$5:$U$605,"Despesa",Dez!$G$5:$G$605,DRE!$D1013)</f>
        <v>0</v>
      </c>
      <c r="Q1013" s="63">
        <f t="shared" si="43"/>
        <v>0</v>
      </c>
    </row>
    <row r="1014" spans="2:17" ht="28.5" customHeight="1" thickTop="1" thickBot="1" x14ac:dyDescent="0.3">
      <c r="B1014" s="85">
        <v>1011</v>
      </c>
      <c r="C1014" s="46" t="str">
        <f>'PC Despesas'!U88</f>
        <v>5.7.84</v>
      </c>
      <c r="D1014" s="47" t="str">
        <f>VLOOKUP(C1014,'PC Despesas'!$U$5:$V$103,2,FALSE)</f>
        <v>-</v>
      </c>
      <c r="E1014" s="63">
        <f>SUMIFS(Jan!$I$5:$I$605,Jan!$U$5:$U$605,"Despesa",Jan!$G$5:$G$605,DRE!$D1014)</f>
        <v>0</v>
      </c>
      <c r="F1014" s="63">
        <f>SUMIFS(Fev!$I$5:$I$605,Fev!$U$5:$U$605,"Despesa",Fev!$G$5:$G$605,DRE!$D1014)</f>
        <v>0</v>
      </c>
      <c r="G1014" s="63">
        <f>SUMIFS(Mar!$I$5:$I$605,Mar!$U$5:$U$605,"Despesa",Mar!$G$5:$G$605,DRE!$D1014)</f>
        <v>0</v>
      </c>
      <c r="H1014" s="63">
        <f>SUMIFS(Abr!$I$5:$I$605,Abr!$U$5:$U$605,"Despesa",Abr!$G$5:$G$605,DRE!$D1014)</f>
        <v>0</v>
      </c>
      <c r="I1014" s="63">
        <f>SUMIFS(Mai!$I$5:$I$605,Mai!$U$5:$U$605,"Despesa",Mai!$G$5:$G$605,DRE!$D1014)</f>
        <v>0</v>
      </c>
      <c r="J1014" s="63">
        <f>SUMIFS(Jun!$I$5:$I$605,Jun!$U$5:$U$605,"Despesa",Jun!$G$5:$G$605,DRE!$D1014)</f>
        <v>0</v>
      </c>
      <c r="K1014" s="63">
        <f>SUMIFS(Jul!$I$5:$I$605,Jul!$U$5:$U$605,"Despesa",Jul!$G$5:$G$605,DRE!$D1014)</f>
        <v>0</v>
      </c>
      <c r="L1014" s="63">
        <f>SUMIFS(Ago!$I$5:$I$605,Ago!$U$5:$U$605,"Despesa",Ago!$G$5:$G$605,DRE!$D1014)</f>
        <v>0</v>
      </c>
      <c r="M1014" s="63">
        <f>SUMIFS(Set!$I$5:$I$605,Set!$U$5:$U$605,"Despesa",Set!$G$5:$G$605,DRE!$D1014)</f>
        <v>0</v>
      </c>
      <c r="N1014" s="63">
        <f>SUMIFS(Out!$I$5:$I$605,Out!$U$5:$U$605,"Despesa",Out!$G$5:$G$605,DRE!$D1014)</f>
        <v>0</v>
      </c>
      <c r="O1014" s="63">
        <f>SUMIFS(Nov!$I$5:$I$605,Nov!$U$5:$U$605,"Despesa",Nov!$G$5:$G$605,DRE!$D1014)</f>
        <v>0</v>
      </c>
      <c r="P1014" s="63">
        <f>SUMIFS(Dez!$I$5:$I$605,Dez!$U$5:$U$605,"Despesa",Dez!$G$5:$G$605,DRE!$D1014)</f>
        <v>0</v>
      </c>
      <c r="Q1014" s="63">
        <f t="shared" si="43"/>
        <v>0</v>
      </c>
    </row>
    <row r="1015" spans="2:17" ht="28.5" customHeight="1" thickTop="1" thickBot="1" x14ac:dyDescent="0.3">
      <c r="B1015" s="85">
        <v>1012</v>
      </c>
      <c r="C1015" s="46" t="str">
        <f>'PC Despesas'!U89</f>
        <v>5.7.85</v>
      </c>
      <c r="D1015" s="47" t="str">
        <f>VLOOKUP(C1015,'PC Despesas'!$U$5:$V$103,2,FALSE)</f>
        <v>-</v>
      </c>
      <c r="E1015" s="63">
        <f>SUMIFS(Jan!$I$5:$I$605,Jan!$U$5:$U$605,"Despesa",Jan!$G$5:$G$605,DRE!$D1015)</f>
        <v>0</v>
      </c>
      <c r="F1015" s="63">
        <f>SUMIFS(Fev!$I$5:$I$605,Fev!$U$5:$U$605,"Despesa",Fev!$G$5:$G$605,DRE!$D1015)</f>
        <v>0</v>
      </c>
      <c r="G1015" s="63">
        <f>SUMIFS(Mar!$I$5:$I$605,Mar!$U$5:$U$605,"Despesa",Mar!$G$5:$G$605,DRE!$D1015)</f>
        <v>0</v>
      </c>
      <c r="H1015" s="63">
        <f>SUMIFS(Abr!$I$5:$I$605,Abr!$U$5:$U$605,"Despesa",Abr!$G$5:$G$605,DRE!$D1015)</f>
        <v>0</v>
      </c>
      <c r="I1015" s="63">
        <f>SUMIFS(Mai!$I$5:$I$605,Mai!$U$5:$U$605,"Despesa",Mai!$G$5:$G$605,DRE!$D1015)</f>
        <v>0</v>
      </c>
      <c r="J1015" s="63">
        <f>SUMIFS(Jun!$I$5:$I$605,Jun!$U$5:$U$605,"Despesa",Jun!$G$5:$G$605,DRE!$D1015)</f>
        <v>0</v>
      </c>
      <c r="K1015" s="63">
        <f>SUMIFS(Jul!$I$5:$I$605,Jul!$U$5:$U$605,"Despesa",Jul!$G$5:$G$605,DRE!$D1015)</f>
        <v>0</v>
      </c>
      <c r="L1015" s="63">
        <f>SUMIFS(Ago!$I$5:$I$605,Ago!$U$5:$U$605,"Despesa",Ago!$G$5:$G$605,DRE!$D1015)</f>
        <v>0</v>
      </c>
      <c r="M1015" s="63">
        <f>SUMIFS(Set!$I$5:$I$605,Set!$U$5:$U$605,"Despesa",Set!$G$5:$G$605,DRE!$D1015)</f>
        <v>0</v>
      </c>
      <c r="N1015" s="63">
        <f>SUMIFS(Out!$I$5:$I$605,Out!$U$5:$U$605,"Despesa",Out!$G$5:$G$605,DRE!$D1015)</f>
        <v>0</v>
      </c>
      <c r="O1015" s="63">
        <f>SUMIFS(Nov!$I$5:$I$605,Nov!$U$5:$U$605,"Despesa",Nov!$G$5:$G$605,DRE!$D1015)</f>
        <v>0</v>
      </c>
      <c r="P1015" s="63">
        <f>SUMIFS(Dez!$I$5:$I$605,Dez!$U$5:$U$605,"Despesa",Dez!$G$5:$G$605,DRE!$D1015)</f>
        <v>0</v>
      </c>
      <c r="Q1015" s="63">
        <f t="shared" si="43"/>
        <v>0</v>
      </c>
    </row>
    <row r="1016" spans="2:17" ht="28.5" customHeight="1" thickTop="1" thickBot="1" x14ac:dyDescent="0.3">
      <c r="B1016" s="85">
        <v>1013</v>
      </c>
      <c r="C1016" s="46" t="str">
        <f>'PC Despesas'!U90</f>
        <v>5.7.86</v>
      </c>
      <c r="D1016" s="47" t="str">
        <f>VLOOKUP(C1016,'PC Despesas'!$U$5:$V$103,2,FALSE)</f>
        <v>-</v>
      </c>
      <c r="E1016" s="63">
        <f>SUMIFS(Jan!$I$5:$I$605,Jan!$U$5:$U$605,"Despesa",Jan!$G$5:$G$605,DRE!$D1016)</f>
        <v>0</v>
      </c>
      <c r="F1016" s="63">
        <f>SUMIFS(Fev!$I$5:$I$605,Fev!$U$5:$U$605,"Despesa",Fev!$G$5:$G$605,DRE!$D1016)</f>
        <v>0</v>
      </c>
      <c r="G1016" s="63">
        <f>SUMIFS(Mar!$I$5:$I$605,Mar!$U$5:$U$605,"Despesa",Mar!$G$5:$G$605,DRE!$D1016)</f>
        <v>0</v>
      </c>
      <c r="H1016" s="63">
        <f>SUMIFS(Abr!$I$5:$I$605,Abr!$U$5:$U$605,"Despesa",Abr!$G$5:$G$605,DRE!$D1016)</f>
        <v>0</v>
      </c>
      <c r="I1016" s="63">
        <f>SUMIFS(Mai!$I$5:$I$605,Mai!$U$5:$U$605,"Despesa",Mai!$G$5:$G$605,DRE!$D1016)</f>
        <v>0</v>
      </c>
      <c r="J1016" s="63">
        <f>SUMIFS(Jun!$I$5:$I$605,Jun!$U$5:$U$605,"Despesa",Jun!$G$5:$G$605,DRE!$D1016)</f>
        <v>0</v>
      </c>
      <c r="K1016" s="63">
        <f>SUMIFS(Jul!$I$5:$I$605,Jul!$U$5:$U$605,"Despesa",Jul!$G$5:$G$605,DRE!$D1016)</f>
        <v>0</v>
      </c>
      <c r="L1016" s="63">
        <f>SUMIFS(Ago!$I$5:$I$605,Ago!$U$5:$U$605,"Despesa",Ago!$G$5:$G$605,DRE!$D1016)</f>
        <v>0</v>
      </c>
      <c r="M1016" s="63">
        <f>SUMIFS(Set!$I$5:$I$605,Set!$U$5:$U$605,"Despesa",Set!$G$5:$G$605,DRE!$D1016)</f>
        <v>0</v>
      </c>
      <c r="N1016" s="63">
        <f>SUMIFS(Out!$I$5:$I$605,Out!$U$5:$U$605,"Despesa",Out!$G$5:$G$605,DRE!$D1016)</f>
        <v>0</v>
      </c>
      <c r="O1016" s="63">
        <f>SUMIFS(Nov!$I$5:$I$605,Nov!$U$5:$U$605,"Despesa",Nov!$G$5:$G$605,DRE!$D1016)</f>
        <v>0</v>
      </c>
      <c r="P1016" s="63">
        <f>SUMIFS(Dez!$I$5:$I$605,Dez!$U$5:$U$605,"Despesa",Dez!$G$5:$G$605,DRE!$D1016)</f>
        <v>0</v>
      </c>
      <c r="Q1016" s="63">
        <f t="shared" si="43"/>
        <v>0</v>
      </c>
    </row>
    <row r="1017" spans="2:17" ht="28.5" customHeight="1" thickTop="1" thickBot="1" x14ac:dyDescent="0.3">
      <c r="B1017" s="85">
        <v>1014</v>
      </c>
      <c r="C1017" s="46" t="str">
        <f>'PC Despesas'!U91</f>
        <v>5.7.87</v>
      </c>
      <c r="D1017" s="47" t="str">
        <f>VLOOKUP(C1017,'PC Despesas'!$U$5:$V$103,2,FALSE)</f>
        <v>-</v>
      </c>
      <c r="E1017" s="63">
        <f>SUMIFS(Jan!$I$5:$I$605,Jan!$U$5:$U$605,"Despesa",Jan!$G$5:$G$605,DRE!$D1017)</f>
        <v>0</v>
      </c>
      <c r="F1017" s="63">
        <f>SUMIFS(Fev!$I$5:$I$605,Fev!$U$5:$U$605,"Despesa",Fev!$G$5:$G$605,DRE!$D1017)</f>
        <v>0</v>
      </c>
      <c r="G1017" s="63">
        <f>SUMIFS(Mar!$I$5:$I$605,Mar!$U$5:$U$605,"Despesa",Mar!$G$5:$G$605,DRE!$D1017)</f>
        <v>0</v>
      </c>
      <c r="H1017" s="63">
        <f>SUMIFS(Abr!$I$5:$I$605,Abr!$U$5:$U$605,"Despesa",Abr!$G$5:$G$605,DRE!$D1017)</f>
        <v>0</v>
      </c>
      <c r="I1017" s="63">
        <f>SUMIFS(Mai!$I$5:$I$605,Mai!$U$5:$U$605,"Despesa",Mai!$G$5:$G$605,DRE!$D1017)</f>
        <v>0</v>
      </c>
      <c r="J1017" s="63">
        <f>SUMIFS(Jun!$I$5:$I$605,Jun!$U$5:$U$605,"Despesa",Jun!$G$5:$G$605,DRE!$D1017)</f>
        <v>0</v>
      </c>
      <c r="K1017" s="63">
        <f>SUMIFS(Jul!$I$5:$I$605,Jul!$U$5:$U$605,"Despesa",Jul!$G$5:$G$605,DRE!$D1017)</f>
        <v>0</v>
      </c>
      <c r="L1017" s="63">
        <f>SUMIFS(Ago!$I$5:$I$605,Ago!$U$5:$U$605,"Despesa",Ago!$G$5:$G$605,DRE!$D1017)</f>
        <v>0</v>
      </c>
      <c r="M1017" s="63">
        <f>SUMIFS(Set!$I$5:$I$605,Set!$U$5:$U$605,"Despesa",Set!$G$5:$G$605,DRE!$D1017)</f>
        <v>0</v>
      </c>
      <c r="N1017" s="63">
        <f>SUMIFS(Out!$I$5:$I$605,Out!$U$5:$U$605,"Despesa",Out!$G$5:$G$605,DRE!$D1017)</f>
        <v>0</v>
      </c>
      <c r="O1017" s="63">
        <f>SUMIFS(Nov!$I$5:$I$605,Nov!$U$5:$U$605,"Despesa",Nov!$G$5:$G$605,DRE!$D1017)</f>
        <v>0</v>
      </c>
      <c r="P1017" s="63">
        <f>SUMIFS(Dez!$I$5:$I$605,Dez!$U$5:$U$605,"Despesa",Dez!$G$5:$G$605,DRE!$D1017)</f>
        <v>0</v>
      </c>
      <c r="Q1017" s="63">
        <f t="shared" si="43"/>
        <v>0</v>
      </c>
    </row>
    <row r="1018" spans="2:17" ht="28.5" customHeight="1" thickTop="1" thickBot="1" x14ac:dyDescent="0.3">
      <c r="B1018" s="85">
        <v>1015</v>
      </c>
      <c r="C1018" s="46" t="str">
        <f>'PC Despesas'!U92</f>
        <v>5.7.88</v>
      </c>
      <c r="D1018" s="47" t="str">
        <f>VLOOKUP(C1018,'PC Despesas'!$U$5:$V$103,2,FALSE)</f>
        <v>-</v>
      </c>
      <c r="E1018" s="63">
        <f>SUMIFS(Jan!$I$5:$I$605,Jan!$U$5:$U$605,"Despesa",Jan!$G$5:$G$605,DRE!$D1018)</f>
        <v>0</v>
      </c>
      <c r="F1018" s="63">
        <f>SUMIFS(Fev!$I$5:$I$605,Fev!$U$5:$U$605,"Despesa",Fev!$G$5:$G$605,DRE!$D1018)</f>
        <v>0</v>
      </c>
      <c r="G1018" s="63">
        <f>SUMIFS(Mar!$I$5:$I$605,Mar!$U$5:$U$605,"Despesa",Mar!$G$5:$G$605,DRE!$D1018)</f>
        <v>0</v>
      </c>
      <c r="H1018" s="63">
        <f>SUMIFS(Abr!$I$5:$I$605,Abr!$U$5:$U$605,"Despesa",Abr!$G$5:$G$605,DRE!$D1018)</f>
        <v>0</v>
      </c>
      <c r="I1018" s="63">
        <f>SUMIFS(Mai!$I$5:$I$605,Mai!$U$5:$U$605,"Despesa",Mai!$G$5:$G$605,DRE!$D1018)</f>
        <v>0</v>
      </c>
      <c r="J1018" s="63">
        <f>SUMIFS(Jun!$I$5:$I$605,Jun!$U$5:$U$605,"Despesa",Jun!$G$5:$G$605,DRE!$D1018)</f>
        <v>0</v>
      </c>
      <c r="K1018" s="63">
        <f>SUMIFS(Jul!$I$5:$I$605,Jul!$U$5:$U$605,"Despesa",Jul!$G$5:$G$605,DRE!$D1018)</f>
        <v>0</v>
      </c>
      <c r="L1018" s="63">
        <f>SUMIFS(Ago!$I$5:$I$605,Ago!$U$5:$U$605,"Despesa",Ago!$G$5:$G$605,DRE!$D1018)</f>
        <v>0</v>
      </c>
      <c r="M1018" s="63">
        <f>SUMIFS(Set!$I$5:$I$605,Set!$U$5:$U$605,"Despesa",Set!$G$5:$G$605,DRE!$D1018)</f>
        <v>0</v>
      </c>
      <c r="N1018" s="63">
        <f>SUMIFS(Out!$I$5:$I$605,Out!$U$5:$U$605,"Despesa",Out!$G$5:$G$605,DRE!$D1018)</f>
        <v>0</v>
      </c>
      <c r="O1018" s="63">
        <f>SUMIFS(Nov!$I$5:$I$605,Nov!$U$5:$U$605,"Despesa",Nov!$G$5:$G$605,DRE!$D1018)</f>
        <v>0</v>
      </c>
      <c r="P1018" s="63">
        <f>SUMIFS(Dez!$I$5:$I$605,Dez!$U$5:$U$605,"Despesa",Dez!$G$5:$G$605,DRE!$D1018)</f>
        <v>0</v>
      </c>
      <c r="Q1018" s="63">
        <f t="shared" si="43"/>
        <v>0</v>
      </c>
    </row>
    <row r="1019" spans="2:17" ht="28.5" customHeight="1" thickTop="1" thickBot="1" x14ac:dyDescent="0.3">
      <c r="B1019" s="85">
        <v>1016</v>
      </c>
      <c r="C1019" s="46" t="str">
        <f>'PC Despesas'!U93</f>
        <v>5.7.89</v>
      </c>
      <c r="D1019" s="47" t="str">
        <f>VLOOKUP(C1019,'PC Despesas'!$U$5:$V$103,2,FALSE)</f>
        <v>-</v>
      </c>
      <c r="E1019" s="63">
        <f>SUMIFS(Jan!$I$5:$I$605,Jan!$U$5:$U$605,"Despesa",Jan!$G$5:$G$605,DRE!$D1019)</f>
        <v>0</v>
      </c>
      <c r="F1019" s="63">
        <f>SUMIFS(Fev!$I$5:$I$605,Fev!$U$5:$U$605,"Despesa",Fev!$G$5:$G$605,DRE!$D1019)</f>
        <v>0</v>
      </c>
      <c r="G1019" s="63">
        <f>SUMIFS(Mar!$I$5:$I$605,Mar!$U$5:$U$605,"Despesa",Mar!$G$5:$G$605,DRE!$D1019)</f>
        <v>0</v>
      </c>
      <c r="H1019" s="63">
        <f>SUMIFS(Abr!$I$5:$I$605,Abr!$U$5:$U$605,"Despesa",Abr!$G$5:$G$605,DRE!$D1019)</f>
        <v>0</v>
      </c>
      <c r="I1019" s="63">
        <f>SUMIFS(Mai!$I$5:$I$605,Mai!$U$5:$U$605,"Despesa",Mai!$G$5:$G$605,DRE!$D1019)</f>
        <v>0</v>
      </c>
      <c r="J1019" s="63">
        <f>SUMIFS(Jun!$I$5:$I$605,Jun!$U$5:$U$605,"Despesa",Jun!$G$5:$G$605,DRE!$D1019)</f>
        <v>0</v>
      </c>
      <c r="K1019" s="63">
        <f>SUMIFS(Jul!$I$5:$I$605,Jul!$U$5:$U$605,"Despesa",Jul!$G$5:$G$605,DRE!$D1019)</f>
        <v>0</v>
      </c>
      <c r="L1019" s="63">
        <f>SUMIFS(Ago!$I$5:$I$605,Ago!$U$5:$U$605,"Despesa",Ago!$G$5:$G$605,DRE!$D1019)</f>
        <v>0</v>
      </c>
      <c r="M1019" s="63">
        <f>SUMIFS(Set!$I$5:$I$605,Set!$U$5:$U$605,"Despesa",Set!$G$5:$G$605,DRE!$D1019)</f>
        <v>0</v>
      </c>
      <c r="N1019" s="63">
        <f>SUMIFS(Out!$I$5:$I$605,Out!$U$5:$U$605,"Despesa",Out!$G$5:$G$605,DRE!$D1019)</f>
        <v>0</v>
      </c>
      <c r="O1019" s="63">
        <f>SUMIFS(Nov!$I$5:$I$605,Nov!$U$5:$U$605,"Despesa",Nov!$G$5:$G$605,DRE!$D1019)</f>
        <v>0</v>
      </c>
      <c r="P1019" s="63">
        <f>SUMIFS(Dez!$I$5:$I$605,Dez!$U$5:$U$605,"Despesa",Dez!$G$5:$G$605,DRE!$D1019)</f>
        <v>0</v>
      </c>
      <c r="Q1019" s="63">
        <f t="shared" si="43"/>
        <v>0</v>
      </c>
    </row>
    <row r="1020" spans="2:17" ht="28.5" customHeight="1" thickTop="1" thickBot="1" x14ac:dyDescent="0.3">
      <c r="B1020" s="85">
        <v>1017</v>
      </c>
      <c r="C1020" s="46" t="str">
        <f>'PC Despesas'!U94</f>
        <v>5.7.90</v>
      </c>
      <c r="D1020" s="47" t="str">
        <f>VLOOKUP(C1020,'PC Despesas'!$U$5:$V$103,2,FALSE)</f>
        <v>-</v>
      </c>
      <c r="E1020" s="63">
        <f>SUMIFS(Jan!$I$5:$I$605,Jan!$U$5:$U$605,"Despesa",Jan!$G$5:$G$605,DRE!$D1020)</f>
        <v>0</v>
      </c>
      <c r="F1020" s="63">
        <f>SUMIFS(Fev!$I$5:$I$605,Fev!$U$5:$U$605,"Despesa",Fev!$G$5:$G$605,DRE!$D1020)</f>
        <v>0</v>
      </c>
      <c r="G1020" s="63">
        <f>SUMIFS(Mar!$I$5:$I$605,Mar!$U$5:$U$605,"Despesa",Mar!$G$5:$G$605,DRE!$D1020)</f>
        <v>0</v>
      </c>
      <c r="H1020" s="63">
        <f>SUMIFS(Abr!$I$5:$I$605,Abr!$U$5:$U$605,"Despesa",Abr!$G$5:$G$605,DRE!$D1020)</f>
        <v>0</v>
      </c>
      <c r="I1020" s="63">
        <f>SUMIFS(Mai!$I$5:$I$605,Mai!$U$5:$U$605,"Despesa",Mai!$G$5:$G$605,DRE!$D1020)</f>
        <v>0</v>
      </c>
      <c r="J1020" s="63">
        <f>SUMIFS(Jun!$I$5:$I$605,Jun!$U$5:$U$605,"Despesa",Jun!$G$5:$G$605,DRE!$D1020)</f>
        <v>0</v>
      </c>
      <c r="K1020" s="63">
        <f>SUMIFS(Jul!$I$5:$I$605,Jul!$U$5:$U$605,"Despesa",Jul!$G$5:$G$605,DRE!$D1020)</f>
        <v>0</v>
      </c>
      <c r="L1020" s="63">
        <f>SUMIFS(Ago!$I$5:$I$605,Ago!$U$5:$U$605,"Despesa",Ago!$G$5:$G$605,DRE!$D1020)</f>
        <v>0</v>
      </c>
      <c r="M1020" s="63">
        <f>SUMIFS(Set!$I$5:$I$605,Set!$U$5:$U$605,"Despesa",Set!$G$5:$G$605,DRE!$D1020)</f>
        <v>0</v>
      </c>
      <c r="N1020" s="63">
        <f>SUMIFS(Out!$I$5:$I$605,Out!$U$5:$U$605,"Despesa",Out!$G$5:$G$605,DRE!$D1020)</f>
        <v>0</v>
      </c>
      <c r="O1020" s="63">
        <f>SUMIFS(Nov!$I$5:$I$605,Nov!$U$5:$U$605,"Despesa",Nov!$G$5:$G$605,DRE!$D1020)</f>
        <v>0</v>
      </c>
      <c r="P1020" s="63">
        <f>SUMIFS(Dez!$I$5:$I$605,Dez!$U$5:$U$605,"Despesa",Dez!$G$5:$G$605,DRE!$D1020)</f>
        <v>0</v>
      </c>
      <c r="Q1020" s="63">
        <f t="shared" si="43"/>
        <v>0</v>
      </c>
    </row>
    <row r="1021" spans="2:17" ht="28.5" customHeight="1" thickTop="1" thickBot="1" x14ac:dyDescent="0.3">
      <c r="B1021" s="85">
        <v>1018</v>
      </c>
      <c r="C1021" s="46" t="str">
        <f>'PC Despesas'!U95</f>
        <v>5.7.91</v>
      </c>
      <c r="D1021" s="47" t="str">
        <f>VLOOKUP(C1021,'PC Despesas'!$U$5:$V$103,2,FALSE)</f>
        <v>-</v>
      </c>
      <c r="E1021" s="63">
        <f>SUMIFS(Jan!$I$5:$I$605,Jan!$U$5:$U$605,"Despesa",Jan!$G$5:$G$605,DRE!$D1021)</f>
        <v>0</v>
      </c>
      <c r="F1021" s="63">
        <f>SUMIFS(Fev!$I$5:$I$605,Fev!$U$5:$U$605,"Despesa",Fev!$G$5:$G$605,DRE!$D1021)</f>
        <v>0</v>
      </c>
      <c r="G1021" s="63">
        <f>SUMIFS(Mar!$I$5:$I$605,Mar!$U$5:$U$605,"Despesa",Mar!$G$5:$G$605,DRE!$D1021)</f>
        <v>0</v>
      </c>
      <c r="H1021" s="63">
        <f>SUMIFS(Abr!$I$5:$I$605,Abr!$U$5:$U$605,"Despesa",Abr!$G$5:$G$605,DRE!$D1021)</f>
        <v>0</v>
      </c>
      <c r="I1021" s="63">
        <f>SUMIFS(Mai!$I$5:$I$605,Mai!$U$5:$U$605,"Despesa",Mai!$G$5:$G$605,DRE!$D1021)</f>
        <v>0</v>
      </c>
      <c r="J1021" s="63">
        <f>SUMIFS(Jun!$I$5:$I$605,Jun!$U$5:$U$605,"Despesa",Jun!$G$5:$G$605,DRE!$D1021)</f>
        <v>0</v>
      </c>
      <c r="K1021" s="63">
        <f>SUMIFS(Jul!$I$5:$I$605,Jul!$U$5:$U$605,"Despesa",Jul!$G$5:$G$605,DRE!$D1021)</f>
        <v>0</v>
      </c>
      <c r="L1021" s="63">
        <f>SUMIFS(Ago!$I$5:$I$605,Ago!$U$5:$U$605,"Despesa",Ago!$G$5:$G$605,DRE!$D1021)</f>
        <v>0</v>
      </c>
      <c r="M1021" s="63">
        <f>SUMIFS(Set!$I$5:$I$605,Set!$U$5:$U$605,"Despesa",Set!$G$5:$G$605,DRE!$D1021)</f>
        <v>0</v>
      </c>
      <c r="N1021" s="63">
        <f>SUMIFS(Out!$I$5:$I$605,Out!$U$5:$U$605,"Despesa",Out!$G$5:$G$605,DRE!$D1021)</f>
        <v>0</v>
      </c>
      <c r="O1021" s="63">
        <f>SUMIFS(Nov!$I$5:$I$605,Nov!$U$5:$U$605,"Despesa",Nov!$G$5:$G$605,DRE!$D1021)</f>
        <v>0</v>
      </c>
      <c r="P1021" s="63">
        <f>SUMIFS(Dez!$I$5:$I$605,Dez!$U$5:$U$605,"Despesa",Dez!$G$5:$G$605,DRE!$D1021)</f>
        <v>0</v>
      </c>
      <c r="Q1021" s="63">
        <f t="shared" si="43"/>
        <v>0</v>
      </c>
    </row>
    <row r="1022" spans="2:17" ht="28.5" customHeight="1" thickTop="1" thickBot="1" x14ac:dyDescent="0.3">
      <c r="B1022" s="85">
        <v>1019</v>
      </c>
      <c r="C1022" s="46" t="str">
        <f>'PC Despesas'!U96</f>
        <v>5.7.92</v>
      </c>
      <c r="D1022" s="47" t="str">
        <f>VLOOKUP(C1022,'PC Despesas'!$U$5:$V$103,2,FALSE)</f>
        <v>-</v>
      </c>
      <c r="E1022" s="63">
        <f>SUMIFS(Jan!$I$5:$I$605,Jan!$U$5:$U$605,"Despesa",Jan!$G$5:$G$605,DRE!$D1022)</f>
        <v>0</v>
      </c>
      <c r="F1022" s="63">
        <f>SUMIFS(Fev!$I$5:$I$605,Fev!$U$5:$U$605,"Despesa",Fev!$G$5:$G$605,DRE!$D1022)</f>
        <v>0</v>
      </c>
      <c r="G1022" s="63">
        <f>SUMIFS(Mar!$I$5:$I$605,Mar!$U$5:$U$605,"Despesa",Mar!$G$5:$G$605,DRE!$D1022)</f>
        <v>0</v>
      </c>
      <c r="H1022" s="63">
        <f>SUMIFS(Abr!$I$5:$I$605,Abr!$U$5:$U$605,"Despesa",Abr!$G$5:$G$605,DRE!$D1022)</f>
        <v>0</v>
      </c>
      <c r="I1022" s="63">
        <f>SUMIFS(Mai!$I$5:$I$605,Mai!$U$5:$U$605,"Despesa",Mai!$G$5:$G$605,DRE!$D1022)</f>
        <v>0</v>
      </c>
      <c r="J1022" s="63">
        <f>SUMIFS(Jun!$I$5:$I$605,Jun!$U$5:$U$605,"Despesa",Jun!$G$5:$G$605,DRE!$D1022)</f>
        <v>0</v>
      </c>
      <c r="K1022" s="63">
        <f>SUMIFS(Jul!$I$5:$I$605,Jul!$U$5:$U$605,"Despesa",Jul!$G$5:$G$605,DRE!$D1022)</f>
        <v>0</v>
      </c>
      <c r="L1022" s="63">
        <f>SUMIFS(Ago!$I$5:$I$605,Ago!$U$5:$U$605,"Despesa",Ago!$G$5:$G$605,DRE!$D1022)</f>
        <v>0</v>
      </c>
      <c r="M1022" s="63">
        <f>SUMIFS(Set!$I$5:$I$605,Set!$U$5:$U$605,"Despesa",Set!$G$5:$G$605,DRE!$D1022)</f>
        <v>0</v>
      </c>
      <c r="N1022" s="63">
        <f>SUMIFS(Out!$I$5:$I$605,Out!$U$5:$U$605,"Despesa",Out!$G$5:$G$605,DRE!$D1022)</f>
        <v>0</v>
      </c>
      <c r="O1022" s="63">
        <f>SUMIFS(Nov!$I$5:$I$605,Nov!$U$5:$U$605,"Despesa",Nov!$G$5:$G$605,DRE!$D1022)</f>
        <v>0</v>
      </c>
      <c r="P1022" s="63">
        <f>SUMIFS(Dez!$I$5:$I$605,Dez!$U$5:$U$605,"Despesa",Dez!$G$5:$G$605,DRE!$D1022)</f>
        <v>0</v>
      </c>
      <c r="Q1022" s="63">
        <f t="shared" si="43"/>
        <v>0</v>
      </c>
    </row>
    <row r="1023" spans="2:17" ht="28.5" customHeight="1" thickTop="1" thickBot="1" x14ac:dyDescent="0.3">
      <c r="B1023" s="85">
        <v>1020</v>
      </c>
      <c r="C1023" s="46" t="str">
        <f>'PC Despesas'!U97</f>
        <v>5.7.93</v>
      </c>
      <c r="D1023" s="47" t="str">
        <f>VLOOKUP(C1023,'PC Despesas'!$U$5:$V$103,2,FALSE)</f>
        <v>-</v>
      </c>
      <c r="E1023" s="63">
        <f>SUMIFS(Jan!$I$5:$I$605,Jan!$U$5:$U$605,"Despesa",Jan!$G$5:$G$605,DRE!$D1023)</f>
        <v>0</v>
      </c>
      <c r="F1023" s="63">
        <f>SUMIFS(Fev!$I$5:$I$605,Fev!$U$5:$U$605,"Despesa",Fev!$G$5:$G$605,DRE!$D1023)</f>
        <v>0</v>
      </c>
      <c r="G1023" s="63">
        <f>SUMIFS(Mar!$I$5:$I$605,Mar!$U$5:$U$605,"Despesa",Mar!$G$5:$G$605,DRE!$D1023)</f>
        <v>0</v>
      </c>
      <c r="H1023" s="63">
        <f>SUMIFS(Abr!$I$5:$I$605,Abr!$U$5:$U$605,"Despesa",Abr!$G$5:$G$605,DRE!$D1023)</f>
        <v>0</v>
      </c>
      <c r="I1023" s="63">
        <f>SUMIFS(Mai!$I$5:$I$605,Mai!$U$5:$U$605,"Despesa",Mai!$G$5:$G$605,DRE!$D1023)</f>
        <v>0</v>
      </c>
      <c r="J1023" s="63">
        <f>SUMIFS(Jun!$I$5:$I$605,Jun!$U$5:$U$605,"Despesa",Jun!$G$5:$G$605,DRE!$D1023)</f>
        <v>0</v>
      </c>
      <c r="K1023" s="63">
        <f>SUMIFS(Jul!$I$5:$I$605,Jul!$U$5:$U$605,"Despesa",Jul!$G$5:$G$605,DRE!$D1023)</f>
        <v>0</v>
      </c>
      <c r="L1023" s="63">
        <f>SUMIFS(Ago!$I$5:$I$605,Ago!$U$5:$U$605,"Despesa",Ago!$G$5:$G$605,DRE!$D1023)</f>
        <v>0</v>
      </c>
      <c r="M1023" s="63">
        <f>SUMIFS(Set!$I$5:$I$605,Set!$U$5:$U$605,"Despesa",Set!$G$5:$G$605,DRE!$D1023)</f>
        <v>0</v>
      </c>
      <c r="N1023" s="63">
        <f>SUMIFS(Out!$I$5:$I$605,Out!$U$5:$U$605,"Despesa",Out!$G$5:$G$605,DRE!$D1023)</f>
        <v>0</v>
      </c>
      <c r="O1023" s="63">
        <f>SUMIFS(Nov!$I$5:$I$605,Nov!$U$5:$U$605,"Despesa",Nov!$G$5:$G$605,DRE!$D1023)</f>
        <v>0</v>
      </c>
      <c r="P1023" s="63">
        <f>SUMIFS(Dez!$I$5:$I$605,Dez!$U$5:$U$605,"Despesa",Dez!$G$5:$G$605,DRE!$D1023)</f>
        <v>0</v>
      </c>
      <c r="Q1023" s="63">
        <f t="shared" si="43"/>
        <v>0</v>
      </c>
    </row>
    <row r="1024" spans="2:17" ht="28.5" customHeight="1" thickTop="1" thickBot="1" x14ac:dyDescent="0.3">
      <c r="B1024" s="85">
        <v>1021</v>
      </c>
      <c r="C1024" s="46" t="str">
        <f>'PC Despesas'!U98</f>
        <v>5.7.94</v>
      </c>
      <c r="D1024" s="47" t="str">
        <f>VLOOKUP(C1024,'PC Despesas'!$U$5:$V$103,2,FALSE)</f>
        <v>-</v>
      </c>
      <c r="E1024" s="63">
        <f>SUMIFS(Jan!$I$5:$I$605,Jan!$U$5:$U$605,"Despesa",Jan!$G$5:$G$605,DRE!$D1024)</f>
        <v>0</v>
      </c>
      <c r="F1024" s="63">
        <f>SUMIFS(Fev!$I$5:$I$605,Fev!$U$5:$U$605,"Despesa",Fev!$G$5:$G$605,DRE!$D1024)</f>
        <v>0</v>
      </c>
      <c r="G1024" s="63">
        <f>SUMIFS(Mar!$I$5:$I$605,Mar!$U$5:$U$605,"Despesa",Mar!$G$5:$G$605,DRE!$D1024)</f>
        <v>0</v>
      </c>
      <c r="H1024" s="63">
        <f>SUMIFS(Abr!$I$5:$I$605,Abr!$U$5:$U$605,"Despesa",Abr!$G$5:$G$605,DRE!$D1024)</f>
        <v>0</v>
      </c>
      <c r="I1024" s="63">
        <f>SUMIFS(Mai!$I$5:$I$605,Mai!$U$5:$U$605,"Despesa",Mai!$G$5:$G$605,DRE!$D1024)</f>
        <v>0</v>
      </c>
      <c r="J1024" s="63">
        <f>SUMIFS(Jun!$I$5:$I$605,Jun!$U$5:$U$605,"Despesa",Jun!$G$5:$G$605,DRE!$D1024)</f>
        <v>0</v>
      </c>
      <c r="K1024" s="63">
        <f>SUMIFS(Jul!$I$5:$I$605,Jul!$U$5:$U$605,"Despesa",Jul!$G$5:$G$605,DRE!$D1024)</f>
        <v>0</v>
      </c>
      <c r="L1024" s="63">
        <f>SUMIFS(Ago!$I$5:$I$605,Ago!$U$5:$U$605,"Despesa",Ago!$G$5:$G$605,DRE!$D1024)</f>
        <v>0</v>
      </c>
      <c r="M1024" s="63">
        <f>SUMIFS(Set!$I$5:$I$605,Set!$U$5:$U$605,"Despesa",Set!$G$5:$G$605,DRE!$D1024)</f>
        <v>0</v>
      </c>
      <c r="N1024" s="63">
        <f>SUMIFS(Out!$I$5:$I$605,Out!$U$5:$U$605,"Despesa",Out!$G$5:$G$605,DRE!$D1024)</f>
        <v>0</v>
      </c>
      <c r="O1024" s="63">
        <f>SUMIFS(Nov!$I$5:$I$605,Nov!$U$5:$U$605,"Despesa",Nov!$G$5:$G$605,DRE!$D1024)</f>
        <v>0</v>
      </c>
      <c r="P1024" s="63">
        <f>SUMIFS(Dez!$I$5:$I$605,Dez!$U$5:$U$605,"Despesa",Dez!$G$5:$G$605,DRE!$D1024)</f>
        <v>0</v>
      </c>
      <c r="Q1024" s="63">
        <f t="shared" si="43"/>
        <v>0</v>
      </c>
    </row>
    <row r="1025" spans="2:17" ht="28.5" customHeight="1" thickTop="1" thickBot="1" x14ac:dyDescent="0.3">
      <c r="B1025" s="85">
        <v>1022</v>
      </c>
      <c r="C1025" s="46" t="str">
        <f>'PC Despesas'!U99</f>
        <v>5.7.95</v>
      </c>
      <c r="D1025" s="47" t="str">
        <f>VLOOKUP(C1025,'PC Despesas'!$U$5:$V$103,2,FALSE)</f>
        <v>-</v>
      </c>
      <c r="E1025" s="63">
        <f>SUMIFS(Jan!$I$5:$I$605,Jan!$U$5:$U$605,"Despesa",Jan!$G$5:$G$605,DRE!$D1025)</f>
        <v>0</v>
      </c>
      <c r="F1025" s="63">
        <f>SUMIFS(Fev!$I$5:$I$605,Fev!$U$5:$U$605,"Despesa",Fev!$G$5:$G$605,DRE!$D1025)</f>
        <v>0</v>
      </c>
      <c r="G1025" s="63">
        <f>SUMIFS(Mar!$I$5:$I$605,Mar!$U$5:$U$605,"Despesa",Mar!$G$5:$G$605,DRE!$D1025)</f>
        <v>0</v>
      </c>
      <c r="H1025" s="63">
        <f>SUMIFS(Abr!$I$5:$I$605,Abr!$U$5:$U$605,"Despesa",Abr!$G$5:$G$605,DRE!$D1025)</f>
        <v>0</v>
      </c>
      <c r="I1025" s="63">
        <f>SUMIFS(Mai!$I$5:$I$605,Mai!$U$5:$U$605,"Despesa",Mai!$G$5:$G$605,DRE!$D1025)</f>
        <v>0</v>
      </c>
      <c r="J1025" s="63">
        <f>SUMIFS(Jun!$I$5:$I$605,Jun!$U$5:$U$605,"Despesa",Jun!$G$5:$G$605,DRE!$D1025)</f>
        <v>0</v>
      </c>
      <c r="K1025" s="63">
        <f>SUMIFS(Jul!$I$5:$I$605,Jul!$U$5:$U$605,"Despesa",Jul!$G$5:$G$605,DRE!$D1025)</f>
        <v>0</v>
      </c>
      <c r="L1025" s="63">
        <f>SUMIFS(Ago!$I$5:$I$605,Ago!$U$5:$U$605,"Despesa",Ago!$G$5:$G$605,DRE!$D1025)</f>
        <v>0</v>
      </c>
      <c r="M1025" s="63">
        <f>SUMIFS(Set!$I$5:$I$605,Set!$U$5:$U$605,"Despesa",Set!$G$5:$G$605,DRE!$D1025)</f>
        <v>0</v>
      </c>
      <c r="N1025" s="63">
        <f>SUMIFS(Out!$I$5:$I$605,Out!$U$5:$U$605,"Despesa",Out!$G$5:$G$605,DRE!$D1025)</f>
        <v>0</v>
      </c>
      <c r="O1025" s="63">
        <f>SUMIFS(Nov!$I$5:$I$605,Nov!$U$5:$U$605,"Despesa",Nov!$G$5:$G$605,DRE!$D1025)</f>
        <v>0</v>
      </c>
      <c r="P1025" s="63">
        <f>SUMIFS(Dez!$I$5:$I$605,Dez!$U$5:$U$605,"Despesa",Dez!$G$5:$G$605,DRE!$D1025)</f>
        <v>0</v>
      </c>
      <c r="Q1025" s="63">
        <f t="shared" si="43"/>
        <v>0</v>
      </c>
    </row>
    <row r="1026" spans="2:17" ht="28.5" customHeight="1" thickTop="1" thickBot="1" x14ac:dyDescent="0.3">
      <c r="B1026" s="85">
        <v>1023</v>
      </c>
      <c r="C1026" s="46" t="str">
        <f>'PC Despesas'!U100</f>
        <v>5.7.96</v>
      </c>
      <c r="D1026" s="47" t="str">
        <f>VLOOKUP(C1026,'PC Despesas'!$U$5:$V$103,2,FALSE)</f>
        <v>-</v>
      </c>
      <c r="E1026" s="63">
        <f>SUMIFS(Jan!$I$5:$I$605,Jan!$U$5:$U$605,"Despesa",Jan!$G$5:$G$605,DRE!$D1026)</f>
        <v>0</v>
      </c>
      <c r="F1026" s="63">
        <f>SUMIFS(Fev!$I$5:$I$605,Fev!$U$5:$U$605,"Despesa",Fev!$G$5:$G$605,DRE!$D1026)</f>
        <v>0</v>
      </c>
      <c r="G1026" s="63">
        <f>SUMIFS(Mar!$I$5:$I$605,Mar!$U$5:$U$605,"Despesa",Mar!$G$5:$G$605,DRE!$D1026)</f>
        <v>0</v>
      </c>
      <c r="H1026" s="63">
        <f>SUMIFS(Abr!$I$5:$I$605,Abr!$U$5:$U$605,"Despesa",Abr!$G$5:$G$605,DRE!$D1026)</f>
        <v>0</v>
      </c>
      <c r="I1026" s="63">
        <f>SUMIFS(Mai!$I$5:$I$605,Mai!$U$5:$U$605,"Despesa",Mai!$G$5:$G$605,DRE!$D1026)</f>
        <v>0</v>
      </c>
      <c r="J1026" s="63">
        <f>SUMIFS(Jun!$I$5:$I$605,Jun!$U$5:$U$605,"Despesa",Jun!$G$5:$G$605,DRE!$D1026)</f>
        <v>0</v>
      </c>
      <c r="K1026" s="63">
        <f>SUMIFS(Jul!$I$5:$I$605,Jul!$U$5:$U$605,"Despesa",Jul!$G$5:$G$605,DRE!$D1026)</f>
        <v>0</v>
      </c>
      <c r="L1026" s="63">
        <f>SUMIFS(Ago!$I$5:$I$605,Ago!$U$5:$U$605,"Despesa",Ago!$G$5:$G$605,DRE!$D1026)</f>
        <v>0</v>
      </c>
      <c r="M1026" s="63">
        <f>SUMIFS(Set!$I$5:$I$605,Set!$U$5:$U$605,"Despesa",Set!$G$5:$G$605,DRE!$D1026)</f>
        <v>0</v>
      </c>
      <c r="N1026" s="63">
        <f>SUMIFS(Out!$I$5:$I$605,Out!$U$5:$U$605,"Despesa",Out!$G$5:$G$605,DRE!$D1026)</f>
        <v>0</v>
      </c>
      <c r="O1026" s="63">
        <f>SUMIFS(Nov!$I$5:$I$605,Nov!$U$5:$U$605,"Despesa",Nov!$G$5:$G$605,DRE!$D1026)</f>
        <v>0</v>
      </c>
      <c r="P1026" s="63">
        <f>SUMIFS(Dez!$I$5:$I$605,Dez!$U$5:$U$605,"Despesa",Dez!$G$5:$G$605,DRE!$D1026)</f>
        <v>0</v>
      </c>
      <c r="Q1026" s="63">
        <f t="shared" si="43"/>
        <v>0</v>
      </c>
    </row>
    <row r="1027" spans="2:17" ht="28.5" customHeight="1" thickTop="1" thickBot="1" x14ac:dyDescent="0.3">
      <c r="B1027" s="85">
        <v>1024</v>
      </c>
      <c r="C1027" s="46" t="str">
        <f>'PC Despesas'!U101</f>
        <v>5.7.97</v>
      </c>
      <c r="D1027" s="47" t="str">
        <f>VLOOKUP(C1027,'PC Despesas'!$U$5:$V$103,2,FALSE)</f>
        <v>-</v>
      </c>
      <c r="E1027" s="63">
        <f>SUMIFS(Jan!$I$5:$I$605,Jan!$U$5:$U$605,"Despesa",Jan!$G$5:$G$605,DRE!$D1027)</f>
        <v>0</v>
      </c>
      <c r="F1027" s="63">
        <f>SUMIFS(Fev!$I$5:$I$605,Fev!$U$5:$U$605,"Despesa",Fev!$G$5:$G$605,DRE!$D1027)</f>
        <v>0</v>
      </c>
      <c r="G1027" s="63">
        <f>SUMIFS(Mar!$I$5:$I$605,Mar!$U$5:$U$605,"Despesa",Mar!$G$5:$G$605,DRE!$D1027)</f>
        <v>0</v>
      </c>
      <c r="H1027" s="63">
        <f>SUMIFS(Abr!$I$5:$I$605,Abr!$U$5:$U$605,"Despesa",Abr!$G$5:$G$605,DRE!$D1027)</f>
        <v>0</v>
      </c>
      <c r="I1027" s="63">
        <f>SUMIFS(Mai!$I$5:$I$605,Mai!$U$5:$U$605,"Despesa",Mai!$G$5:$G$605,DRE!$D1027)</f>
        <v>0</v>
      </c>
      <c r="J1027" s="63">
        <f>SUMIFS(Jun!$I$5:$I$605,Jun!$U$5:$U$605,"Despesa",Jun!$G$5:$G$605,DRE!$D1027)</f>
        <v>0</v>
      </c>
      <c r="K1027" s="63">
        <f>SUMIFS(Jul!$I$5:$I$605,Jul!$U$5:$U$605,"Despesa",Jul!$G$5:$G$605,DRE!$D1027)</f>
        <v>0</v>
      </c>
      <c r="L1027" s="63">
        <f>SUMIFS(Ago!$I$5:$I$605,Ago!$U$5:$U$605,"Despesa",Ago!$G$5:$G$605,DRE!$D1027)</f>
        <v>0</v>
      </c>
      <c r="M1027" s="63">
        <f>SUMIFS(Set!$I$5:$I$605,Set!$U$5:$U$605,"Despesa",Set!$G$5:$G$605,DRE!$D1027)</f>
        <v>0</v>
      </c>
      <c r="N1027" s="63">
        <f>SUMIFS(Out!$I$5:$I$605,Out!$U$5:$U$605,"Despesa",Out!$G$5:$G$605,DRE!$D1027)</f>
        <v>0</v>
      </c>
      <c r="O1027" s="63">
        <f>SUMIFS(Nov!$I$5:$I$605,Nov!$U$5:$U$605,"Despesa",Nov!$G$5:$G$605,DRE!$D1027)</f>
        <v>0</v>
      </c>
      <c r="P1027" s="63">
        <f>SUMIFS(Dez!$I$5:$I$605,Dez!$U$5:$U$605,"Despesa",Dez!$G$5:$G$605,DRE!$D1027)</f>
        <v>0</v>
      </c>
      <c r="Q1027" s="63">
        <f t="shared" si="43"/>
        <v>0</v>
      </c>
    </row>
    <row r="1028" spans="2:17" ht="28.5" customHeight="1" thickTop="1" thickBot="1" x14ac:dyDescent="0.3">
      <c r="B1028" s="85">
        <v>1025</v>
      </c>
      <c r="C1028" s="46" t="str">
        <f>'PC Despesas'!U102</f>
        <v>5.7.98</v>
      </c>
      <c r="D1028" s="47" t="str">
        <f>VLOOKUP(C1028,'PC Despesas'!$U$5:$V$103,2,FALSE)</f>
        <v>-</v>
      </c>
      <c r="E1028" s="63">
        <f>SUMIFS(Jan!$I$5:$I$605,Jan!$U$5:$U$605,"Despesa",Jan!$G$5:$G$605,DRE!$D1028)</f>
        <v>0</v>
      </c>
      <c r="F1028" s="63">
        <f>SUMIFS(Fev!$I$5:$I$605,Fev!$U$5:$U$605,"Despesa",Fev!$G$5:$G$605,DRE!$D1028)</f>
        <v>0</v>
      </c>
      <c r="G1028" s="63">
        <f>SUMIFS(Mar!$I$5:$I$605,Mar!$U$5:$U$605,"Despesa",Mar!$G$5:$G$605,DRE!$D1028)</f>
        <v>0</v>
      </c>
      <c r="H1028" s="63">
        <f>SUMIFS(Abr!$I$5:$I$605,Abr!$U$5:$U$605,"Despesa",Abr!$G$5:$G$605,DRE!$D1028)</f>
        <v>0</v>
      </c>
      <c r="I1028" s="63">
        <f>SUMIFS(Mai!$I$5:$I$605,Mai!$U$5:$U$605,"Despesa",Mai!$G$5:$G$605,DRE!$D1028)</f>
        <v>0</v>
      </c>
      <c r="J1028" s="63">
        <f>SUMIFS(Jun!$I$5:$I$605,Jun!$U$5:$U$605,"Despesa",Jun!$G$5:$G$605,DRE!$D1028)</f>
        <v>0</v>
      </c>
      <c r="K1028" s="63">
        <f>SUMIFS(Jul!$I$5:$I$605,Jul!$U$5:$U$605,"Despesa",Jul!$G$5:$G$605,DRE!$D1028)</f>
        <v>0</v>
      </c>
      <c r="L1028" s="63">
        <f>SUMIFS(Ago!$I$5:$I$605,Ago!$U$5:$U$605,"Despesa",Ago!$G$5:$G$605,DRE!$D1028)</f>
        <v>0</v>
      </c>
      <c r="M1028" s="63">
        <f>SUMIFS(Set!$I$5:$I$605,Set!$U$5:$U$605,"Despesa",Set!$G$5:$G$605,DRE!$D1028)</f>
        <v>0</v>
      </c>
      <c r="N1028" s="63">
        <f>SUMIFS(Out!$I$5:$I$605,Out!$U$5:$U$605,"Despesa",Out!$G$5:$G$605,DRE!$D1028)</f>
        <v>0</v>
      </c>
      <c r="O1028" s="63">
        <f>SUMIFS(Nov!$I$5:$I$605,Nov!$U$5:$U$605,"Despesa",Nov!$G$5:$G$605,DRE!$D1028)</f>
        <v>0</v>
      </c>
      <c r="P1028" s="63">
        <f>SUMIFS(Dez!$I$5:$I$605,Dez!$U$5:$U$605,"Despesa",Dez!$G$5:$G$605,DRE!$D1028)</f>
        <v>0</v>
      </c>
      <c r="Q1028" s="63">
        <f t="shared" si="43"/>
        <v>0</v>
      </c>
    </row>
    <row r="1029" spans="2:17" ht="28.5" customHeight="1" thickTop="1" thickBot="1" x14ac:dyDescent="0.3">
      <c r="B1029" s="85">
        <v>1026</v>
      </c>
      <c r="C1029" s="46" t="str">
        <f>'PC Despesas'!U103</f>
        <v>5.7.99</v>
      </c>
      <c r="D1029" s="47" t="str">
        <f>VLOOKUP(C1029,'PC Despesas'!$U$5:$V$103,2,FALSE)</f>
        <v>Outros Impostos</v>
      </c>
      <c r="E1029" s="63">
        <f>SUMIFS(Jan!$I$5:$I$605,Jan!$U$5:$U$605,"Despesa",Jan!$G$5:$G$605,DRE!$D1029)</f>
        <v>0</v>
      </c>
      <c r="F1029" s="63">
        <f>SUMIFS(Fev!$I$5:$I$605,Fev!$U$5:$U$605,"Despesa",Fev!$G$5:$G$605,DRE!$D1029)</f>
        <v>0</v>
      </c>
      <c r="G1029" s="63">
        <f>SUMIFS(Mar!$I$5:$I$605,Mar!$U$5:$U$605,"Despesa",Mar!$G$5:$G$605,DRE!$D1029)</f>
        <v>0</v>
      </c>
      <c r="H1029" s="63">
        <f>SUMIFS(Abr!$I$5:$I$605,Abr!$U$5:$U$605,"Despesa",Abr!$G$5:$G$605,DRE!$D1029)</f>
        <v>0</v>
      </c>
      <c r="I1029" s="63">
        <f>SUMIFS(Mai!$I$5:$I$605,Mai!$U$5:$U$605,"Despesa",Mai!$G$5:$G$605,DRE!$D1029)</f>
        <v>0</v>
      </c>
      <c r="J1029" s="63">
        <f>SUMIFS(Jun!$I$5:$I$605,Jun!$U$5:$U$605,"Despesa",Jun!$G$5:$G$605,DRE!$D1029)</f>
        <v>0</v>
      </c>
      <c r="K1029" s="63">
        <f>SUMIFS(Jul!$I$5:$I$605,Jul!$U$5:$U$605,"Despesa",Jul!$G$5:$G$605,DRE!$D1029)</f>
        <v>0</v>
      </c>
      <c r="L1029" s="63">
        <f>SUMIFS(Ago!$I$5:$I$605,Ago!$U$5:$U$605,"Despesa",Ago!$G$5:$G$605,DRE!$D1029)</f>
        <v>0</v>
      </c>
      <c r="M1029" s="63">
        <f>SUMIFS(Set!$I$5:$I$605,Set!$U$5:$U$605,"Despesa",Set!$G$5:$G$605,DRE!$D1029)</f>
        <v>0</v>
      </c>
      <c r="N1029" s="63">
        <f>SUMIFS(Out!$I$5:$I$605,Out!$U$5:$U$605,"Despesa",Out!$G$5:$G$605,DRE!$D1029)</f>
        <v>0</v>
      </c>
      <c r="O1029" s="63">
        <f>SUMIFS(Nov!$I$5:$I$605,Nov!$U$5:$U$605,"Despesa",Nov!$G$5:$G$605,DRE!$D1029)</f>
        <v>0</v>
      </c>
      <c r="P1029" s="63">
        <f>SUMIFS(Dez!$I$5:$I$605,Dez!$U$5:$U$605,"Despesa",Dez!$G$5:$G$605,DRE!$D1029)</f>
        <v>0</v>
      </c>
      <c r="Q1029" s="63">
        <f t="shared" si="43"/>
        <v>0</v>
      </c>
    </row>
    <row r="1030" spans="2:17" ht="12.75" customHeight="1" thickTop="1" thickBot="1" x14ac:dyDescent="0.3">
      <c r="B1030" s="85">
        <v>1027</v>
      </c>
      <c r="E1030" s="106"/>
      <c r="F1030" s="106"/>
      <c r="G1030" s="106"/>
      <c r="H1030" s="106"/>
      <c r="I1030" s="106"/>
      <c r="J1030" s="106"/>
      <c r="K1030" s="106"/>
      <c r="L1030" s="106"/>
      <c r="M1030" s="106"/>
      <c r="N1030" s="106"/>
      <c r="O1030" s="106"/>
      <c r="P1030" s="106"/>
      <c r="Q1030" s="106"/>
    </row>
    <row r="1031" spans="2:17" ht="34.5" customHeight="1" thickTop="1" thickBot="1" x14ac:dyDescent="0.3">
      <c r="B1031" s="85">
        <v>1028</v>
      </c>
      <c r="C1031" s="231" t="s">
        <v>230</v>
      </c>
      <c r="D1031" s="232"/>
      <c r="E1031" s="103">
        <f>E422-E424+E727-E930</f>
        <v>0</v>
      </c>
      <c r="F1031" s="103">
        <f t="shared" ref="F1031:Q1031" si="44">F422-F424+F727-F930</f>
        <v>0</v>
      </c>
      <c r="G1031" s="103">
        <f t="shared" si="44"/>
        <v>0</v>
      </c>
      <c r="H1031" s="103">
        <f t="shared" si="44"/>
        <v>0</v>
      </c>
      <c r="I1031" s="103">
        <f t="shared" si="44"/>
        <v>0</v>
      </c>
      <c r="J1031" s="103">
        <f t="shared" si="44"/>
        <v>0</v>
      </c>
      <c r="K1031" s="103">
        <f t="shared" si="44"/>
        <v>1630</v>
      </c>
      <c r="L1031" s="103">
        <f t="shared" si="44"/>
        <v>-7531.93</v>
      </c>
      <c r="M1031" s="103">
        <f t="shared" si="44"/>
        <v>-4076.67</v>
      </c>
      <c r="N1031" s="103">
        <f t="shared" si="44"/>
        <v>-3822.33</v>
      </c>
      <c r="O1031" s="103">
        <f t="shared" si="44"/>
        <v>-3822.33</v>
      </c>
      <c r="P1031" s="103">
        <f t="shared" si="44"/>
        <v>-3822.33</v>
      </c>
      <c r="Q1031" s="103">
        <f t="shared" si="44"/>
        <v>-21445.59</v>
      </c>
    </row>
    <row r="1032" spans="2:17" ht="16.5" thickTop="1" thickBot="1" x14ac:dyDescent="0.3">
      <c r="B1032" s="85">
        <v>1029</v>
      </c>
      <c r="E1032" s="107"/>
      <c r="F1032" s="107"/>
      <c r="G1032" s="107"/>
      <c r="H1032" s="107"/>
      <c r="I1032" s="107"/>
      <c r="J1032" s="107"/>
      <c r="K1032" s="107"/>
      <c r="L1032" s="107"/>
      <c r="M1032" s="107"/>
      <c r="N1032" s="107"/>
      <c r="O1032" s="107"/>
      <c r="P1032" s="107"/>
      <c r="Q1032" s="107"/>
    </row>
    <row r="1033" spans="2:17" ht="34.5" customHeight="1" thickTop="1" thickBot="1" x14ac:dyDescent="0.3">
      <c r="B1033" s="85">
        <v>1030</v>
      </c>
      <c r="C1033" s="173" t="s">
        <v>302</v>
      </c>
      <c r="D1033" s="43" t="str">
        <f>VLOOKUP(C1033,'PC Despesas'!$X$4:$Y$103,2,FALSE)</f>
        <v>INVESTIMENTOS</v>
      </c>
      <c r="E1033" s="100">
        <f>SUM(E1034:E1132)</f>
        <v>0</v>
      </c>
      <c r="F1033" s="100">
        <f t="shared" ref="F1033:O1033" si="45">SUM(F1034:F1132)</f>
        <v>0</v>
      </c>
      <c r="G1033" s="100">
        <f t="shared" si="45"/>
        <v>0</v>
      </c>
      <c r="H1033" s="100">
        <f t="shared" si="45"/>
        <v>0</v>
      </c>
      <c r="I1033" s="100">
        <f t="shared" si="45"/>
        <v>0</v>
      </c>
      <c r="J1033" s="100">
        <f t="shared" si="45"/>
        <v>0</v>
      </c>
      <c r="K1033" s="100">
        <f t="shared" si="45"/>
        <v>0</v>
      </c>
      <c r="L1033" s="100">
        <f t="shared" si="45"/>
        <v>123.98</v>
      </c>
      <c r="M1033" s="100">
        <f t="shared" si="45"/>
        <v>850</v>
      </c>
      <c r="N1033" s="100">
        <f t="shared" si="45"/>
        <v>850</v>
      </c>
      <c r="O1033" s="100">
        <f t="shared" si="45"/>
        <v>850</v>
      </c>
      <c r="P1033" s="100">
        <f>SUM(P1034:P1132)</f>
        <v>850</v>
      </c>
      <c r="Q1033" s="100">
        <f>SUM(Q1034:Q1132)</f>
        <v>3523.98</v>
      </c>
    </row>
    <row r="1034" spans="2:17" ht="28.5" customHeight="1" thickTop="1" thickBot="1" x14ac:dyDescent="0.3">
      <c r="B1034" s="85">
        <v>1031</v>
      </c>
      <c r="C1034" s="46" t="str">
        <f>'PC Despesas'!X5</f>
        <v>5.8.1</v>
      </c>
      <c r="D1034" s="47" t="str">
        <f>VLOOKUP(C1034,'PC Despesas'!$X$5:$Y$103,2,FALSE)</f>
        <v>PRESTAÇÃO STRADA</v>
      </c>
      <c r="E1034" s="63">
        <f>SUMIFS(Jan!$I$5:$I$605,Jan!$U$5:$U$605,"Despesa",Jan!$G$5:$G$605,DRE!$D1034)</f>
        <v>0</v>
      </c>
      <c r="F1034" s="63">
        <f>SUMIFS(Fev!$I$5:$I$605,Fev!$U$5:$U$605,"Despesa",Fev!$G$5:$G$605,DRE!$D1034)</f>
        <v>0</v>
      </c>
      <c r="G1034" s="63">
        <f>SUMIFS(Mar!$I$5:$I$605,Mar!$U$5:$U$605,"Despesa",Mar!$G$5:$G$605,DRE!$D1034)</f>
        <v>0</v>
      </c>
      <c r="H1034" s="63">
        <f>SUMIFS(Abr!$I$5:$I$605,Abr!$U$5:$U$605,"Despesa",Abr!$G$5:$G$605,DRE!$D1034)</f>
        <v>0</v>
      </c>
      <c r="I1034" s="63">
        <f>SUMIFS(Mai!$I$5:$I$605,Mai!$U$5:$U$605,"Despesa",Mai!$G$5:$G$605,DRE!$D1034)</f>
        <v>0</v>
      </c>
      <c r="J1034" s="63">
        <f>SUMIFS(Jun!$I$5:$I$605,Jun!$U$5:$U$605,"Despesa",Jun!$G$5:$G$605,DRE!$D1034)</f>
        <v>0</v>
      </c>
      <c r="K1034" s="63">
        <f>SUMIFS(Jul!$I$5:$I$605,Jul!$U$5:$U$605,"Despesa",Jul!$G$5:$G$605,DRE!$D1034)</f>
        <v>0</v>
      </c>
      <c r="L1034" s="63">
        <f>SUMIFS(Ago!$I$5:$I$605,Ago!$U$5:$U$605,"Despesa",Ago!$G$5:$G$605,DRE!$D1034)</f>
        <v>123.98</v>
      </c>
      <c r="M1034" s="63">
        <f>SUMIFS(Set!$I$5:$I$605,Set!$U$5:$U$605,"Despesa",Set!$G$5:$G$605,DRE!$D1034)</f>
        <v>850</v>
      </c>
      <c r="N1034" s="63">
        <f>SUMIFS(Out!$I$5:$I$605,Out!$U$5:$U$605,"Despesa",Out!$G$5:$G$605,DRE!$D1034)</f>
        <v>850</v>
      </c>
      <c r="O1034" s="63">
        <f>SUMIFS(Nov!$I$5:$I$605,Nov!$U$5:$U$605,"Despesa",Nov!$G$5:$G$605,DRE!$D1034)</f>
        <v>850</v>
      </c>
      <c r="P1034" s="63">
        <f>SUMIFS(Dez!$I$5:$I$605,Dez!$U$5:$U$605,"Despesa",Dez!$G$5:$G$605,DRE!$D1034)</f>
        <v>850</v>
      </c>
      <c r="Q1034" s="63">
        <f>SUM(E1034:P1034)</f>
        <v>3523.98</v>
      </c>
    </row>
    <row r="1035" spans="2:17" ht="28.5" customHeight="1" thickTop="1" thickBot="1" x14ac:dyDescent="0.3">
      <c r="B1035" s="85">
        <v>1032</v>
      </c>
      <c r="C1035" s="46" t="str">
        <f>'PC Despesas'!X6</f>
        <v>5.8.2</v>
      </c>
      <c r="D1035" s="47">
        <f>VLOOKUP(C1035,'PC Despesas'!$X$5:$Y$103,2,FALSE)</f>
        <v>0</v>
      </c>
      <c r="E1035" s="63">
        <f>SUMIFS(Jan!$I$5:$I$605,Jan!$U$5:$U$605,"Despesa",Jan!$G$5:$G$605,DRE!$D1035)</f>
        <v>0</v>
      </c>
      <c r="F1035" s="63">
        <f>SUMIFS(Fev!$I$5:$I$605,Fev!$U$5:$U$605,"Despesa",Fev!$G$5:$G$605,DRE!$D1035)</f>
        <v>0</v>
      </c>
      <c r="G1035" s="63">
        <f>SUMIFS(Mar!$I$5:$I$605,Mar!$U$5:$U$605,"Despesa",Mar!$G$5:$G$605,DRE!$D1035)</f>
        <v>0</v>
      </c>
      <c r="H1035" s="63">
        <f>SUMIFS(Abr!$I$5:$I$605,Abr!$U$5:$U$605,"Despesa",Abr!$G$5:$G$605,DRE!$D1035)</f>
        <v>0</v>
      </c>
      <c r="I1035" s="63">
        <f>SUMIFS(Mai!$I$5:$I$605,Mai!$U$5:$U$605,"Despesa",Mai!$G$5:$G$605,DRE!$D1035)</f>
        <v>0</v>
      </c>
      <c r="J1035" s="63">
        <f>SUMIFS(Jun!$I$5:$I$605,Jun!$U$5:$U$605,"Despesa",Jun!$G$5:$G$605,DRE!$D1035)</f>
        <v>0</v>
      </c>
      <c r="K1035" s="63">
        <f>SUMIFS(Jul!$I$5:$I$605,Jul!$U$5:$U$605,"Despesa",Jul!$G$5:$G$605,DRE!$D1035)</f>
        <v>0</v>
      </c>
      <c r="L1035" s="63">
        <f>SUMIFS(Ago!$I$5:$I$605,Ago!$U$5:$U$605,"Despesa",Ago!$G$5:$G$605,DRE!$D1035)</f>
        <v>0</v>
      </c>
      <c r="M1035" s="63">
        <f>SUMIFS(Set!$I$5:$I$605,Set!$U$5:$U$605,"Despesa",Set!$G$5:$G$605,DRE!$D1035)</f>
        <v>0</v>
      </c>
      <c r="N1035" s="63">
        <f>SUMIFS(Out!$I$5:$I$605,Out!$U$5:$U$605,"Despesa",Out!$G$5:$G$605,DRE!$D1035)</f>
        <v>0</v>
      </c>
      <c r="O1035" s="63">
        <f>SUMIFS(Nov!$I$5:$I$605,Nov!$U$5:$U$605,"Despesa",Nov!$G$5:$G$605,DRE!$D1035)</f>
        <v>0</v>
      </c>
      <c r="P1035" s="63">
        <f>SUMIFS(Dez!$I$5:$I$605,Dez!$U$5:$U$605,"Despesa",Dez!$G$5:$G$605,DRE!$D1035)</f>
        <v>0</v>
      </c>
      <c r="Q1035" s="63">
        <f t="shared" ref="Q1035:Q1098" si="46">SUM(E1035:P1035)</f>
        <v>0</v>
      </c>
    </row>
    <row r="1036" spans="2:17" ht="28.5" customHeight="1" thickTop="1" thickBot="1" x14ac:dyDescent="0.3">
      <c r="B1036" s="85">
        <v>1033</v>
      </c>
      <c r="C1036" s="46" t="str">
        <f>'PC Despesas'!X7</f>
        <v>5.8.3</v>
      </c>
      <c r="D1036" s="47" t="str">
        <f>VLOOKUP(C1036,'PC Despesas'!$X$5:$Y$103,2,FALSE)</f>
        <v>-</v>
      </c>
      <c r="E1036" s="63">
        <f>SUMIFS(Jan!$I$5:$I$605,Jan!$U$5:$U$605,"Despesa",Jan!$G$5:$G$605,DRE!$D1036)</f>
        <v>0</v>
      </c>
      <c r="F1036" s="63">
        <f>SUMIFS(Fev!$I$5:$I$605,Fev!$U$5:$U$605,"Despesa",Fev!$G$5:$G$605,DRE!$D1036)</f>
        <v>0</v>
      </c>
      <c r="G1036" s="63">
        <f>SUMIFS(Mar!$I$5:$I$605,Mar!$U$5:$U$605,"Despesa",Mar!$G$5:$G$605,DRE!$D1036)</f>
        <v>0</v>
      </c>
      <c r="H1036" s="63">
        <f>SUMIFS(Abr!$I$5:$I$605,Abr!$U$5:$U$605,"Despesa",Abr!$G$5:$G$605,DRE!$D1036)</f>
        <v>0</v>
      </c>
      <c r="I1036" s="63">
        <f>SUMIFS(Mai!$I$5:$I$605,Mai!$U$5:$U$605,"Despesa",Mai!$G$5:$G$605,DRE!$D1036)</f>
        <v>0</v>
      </c>
      <c r="J1036" s="63">
        <f>SUMIFS(Jun!$I$5:$I$605,Jun!$U$5:$U$605,"Despesa",Jun!$G$5:$G$605,DRE!$D1036)</f>
        <v>0</v>
      </c>
      <c r="K1036" s="63">
        <f>SUMIFS(Jul!$I$5:$I$605,Jul!$U$5:$U$605,"Despesa",Jul!$G$5:$G$605,DRE!$D1036)</f>
        <v>0</v>
      </c>
      <c r="L1036" s="63">
        <f>SUMIFS(Ago!$I$5:$I$605,Ago!$U$5:$U$605,"Despesa",Ago!$G$5:$G$605,DRE!$D1036)</f>
        <v>0</v>
      </c>
      <c r="M1036" s="63">
        <f>SUMIFS(Set!$I$5:$I$605,Set!$U$5:$U$605,"Despesa",Set!$G$5:$G$605,DRE!$D1036)</f>
        <v>0</v>
      </c>
      <c r="N1036" s="63">
        <f>SUMIFS(Out!$I$5:$I$605,Out!$U$5:$U$605,"Despesa",Out!$G$5:$G$605,DRE!$D1036)</f>
        <v>0</v>
      </c>
      <c r="O1036" s="63">
        <f>SUMIFS(Nov!$I$5:$I$605,Nov!$U$5:$U$605,"Despesa",Nov!$G$5:$G$605,DRE!$D1036)</f>
        <v>0</v>
      </c>
      <c r="P1036" s="63">
        <f>SUMIFS(Dez!$I$5:$I$605,Dez!$U$5:$U$605,"Despesa",Dez!$G$5:$G$605,DRE!$D1036)</f>
        <v>0</v>
      </c>
      <c r="Q1036" s="63">
        <f t="shared" si="46"/>
        <v>0</v>
      </c>
    </row>
    <row r="1037" spans="2:17" ht="28.5" customHeight="1" thickTop="1" thickBot="1" x14ac:dyDescent="0.3">
      <c r="B1037" s="85">
        <v>1034</v>
      </c>
      <c r="C1037" s="46" t="str">
        <f>'PC Despesas'!X8</f>
        <v>5.8.4</v>
      </c>
      <c r="D1037" s="47" t="str">
        <f>VLOOKUP(C1037,'PC Despesas'!$X$5:$Y$103,2,FALSE)</f>
        <v>-</v>
      </c>
      <c r="E1037" s="63">
        <f>SUMIFS(Jan!$I$5:$I$605,Jan!$U$5:$U$605,"Despesa",Jan!$G$5:$G$605,DRE!$D1037)</f>
        <v>0</v>
      </c>
      <c r="F1037" s="63">
        <f>SUMIFS(Fev!$I$5:$I$605,Fev!$U$5:$U$605,"Despesa",Fev!$G$5:$G$605,DRE!$D1037)</f>
        <v>0</v>
      </c>
      <c r="G1037" s="63">
        <f>SUMIFS(Mar!$I$5:$I$605,Mar!$U$5:$U$605,"Despesa",Mar!$G$5:$G$605,DRE!$D1037)</f>
        <v>0</v>
      </c>
      <c r="H1037" s="63">
        <f>SUMIFS(Abr!$I$5:$I$605,Abr!$U$5:$U$605,"Despesa",Abr!$G$5:$G$605,DRE!$D1037)</f>
        <v>0</v>
      </c>
      <c r="I1037" s="63">
        <f>SUMIFS(Mai!$I$5:$I$605,Mai!$U$5:$U$605,"Despesa",Mai!$G$5:$G$605,DRE!$D1037)</f>
        <v>0</v>
      </c>
      <c r="J1037" s="63">
        <f>SUMIFS(Jun!$I$5:$I$605,Jun!$U$5:$U$605,"Despesa",Jun!$G$5:$G$605,DRE!$D1037)</f>
        <v>0</v>
      </c>
      <c r="K1037" s="63">
        <f>SUMIFS(Jul!$I$5:$I$605,Jul!$U$5:$U$605,"Despesa",Jul!$G$5:$G$605,DRE!$D1037)</f>
        <v>0</v>
      </c>
      <c r="L1037" s="63">
        <f>SUMIFS(Ago!$I$5:$I$605,Ago!$U$5:$U$605,"Despesa",Ago!$G$5:$G$605,DRE!$D1037)</f>
        <v>0</v>
      </c>
      <c r="M1037" s="63">
        <f>SUMIFS(Set!$I$5:$I$605,Set!$U$5:$U$605,"Despesa",Set!$G$5:$G$605,DRE!$D1037)</f>
        <v>0</v>
      </c>
      <c r="N1037" s="63">
        <f>SUMIFS(Out!$I$5:$I$605,Out!$U$5:$U$605,"Despesa",Out!$G$5:$G$605,DRE!$D1037)</f>
        <v>0</v>
      </c>
      <c r="O1037" s="63">
        <f>SUMIFS(Nov!$I$5:$I$605,Nov!$U$5:$U$605,"Despesa",Nov!$G$5:$G$605,DRE!$D1037)</f>
        <v>0</v>
      </c>
      <c r="P1037" s="63">
        <f>SUMIFS(Dez!$I$5:$I$605,Dez!$U$5:$U$605,"Despesa",Dez!$G$5:$G$605,DRE!$D1037)</f>
        <v>0</v>
      </c>
      <c r="Q1037" s="63">
        <f t="shared" si="46"/>
        <v>0</v>
      </c>
    </row>
    <row r="1038" spans="2:17" ht="28.5" customHeight="1" thickTop="1" thickBot="1" x14ac:dyDescent="0.3">
      <c r="B1038" s="85">
        <v>1035</v>
      </c>
      <c r="C1038" s="46" t="str">
        <f>'PC Despesas'!X9</f>
        <v>5.8.5</v>
      </c>
      <c r="D1038" s="47" t="str">
        <f>VLOOKUP(C1038,'PC Despesas'!$X$5:$Y$103,2,FALSE)</f>
        <v>-</v>
      </c>
      <c r="E1038" s="63">
        <f>SUMIFS(Jan!$I$5:$I$605,Jan!$U$5:$U$605,"Despesa",Jan!$G$5:$G$605,DRE!$D1038)</f>
        <v>0</v>
      </c>
      <c r="F1038" s="63">
        <f>SUMIFS(Fev!$I$5:$I$605,Fev!$U$5:$U$605,"Despesa",Fev!$G$5:$G$605,DRE!$D1038)</f>
        <v>0</v>
      </c>
      <c r="G1038" s="63">
        <f>SUMIFS(Mar!$I$5:$I$605,Mar!$U$5:$U$605,"Despesa",Mar!$G$5:$G$605,DRE!$D1038)</f>
        <v>0</v>
      </c>
      <c r="H1038" s="63">
        <f>SUMIFS(Abr!$I$5:$I$605,Abr!$U$5:$U$605,"Despesa",Abr!$G$5:$G$605,DRE!$D1038)</f>
        <v>0</v>
      </c>
      <c r="I1038" s="63">
        <f>SUMIFS(Mai!$I$5:$I$605,Mai!$U$5:$U$605,"Despesa",Mai!$G$5:$G$605,DRE!$D1038)</f>
        <v>0</v>
      </c>
      <c r="J1038" s="63">
        <f>SUMIFS(Jun!$I$5:$I$605,Jun!$U$5:$U$605,"Despesa",Jun!$G$5:$G$605,DRE!$D1038)</f>
        <v>0</v>
      </c>
      <c r="K1038" s="63">
        <f>SUMIFS(Jul!$I$5:$I$605,Jul!$U$5:$U$605,"Despesa",Jul!$G$5:$G$605,DRE!$D1038)</f>
        <v>0</v>
      </c>
      <c r="L1038" s="63">
        <f>SUMIFS(Ago!$I$5:$I$605,Ago!$U$5:$U$605,"Despesa",Ago!$G$5:$G$605,DRE!$D1038)</f>
        <v>0</v>
      </c>
      <c r="M1038" s="63">
        <f>SUMIFS(Set!$I$5:$I$605,Set!$U$5:$U$605,"Despesa",Set!$G$5:$G$605,DRE!$D1038)</f>
        <v>0</v>
      </c>
      <c r="N1038" s="63">
        <f>SUMIFS(Out!$I$5:$I$605,Out!$U$5:$U$605,"Despesa",Out!$G$5:$G$605,DRE!$D1038)</f>
        <v>0</v>
      </c>
      <c r="O1038" s="63">
        <f>SUMIFS(Nov!$I$5:$I$605,Nov!$U$5:$U$605,"Despesa",Nov!$G$5:$G$605,DRE!$D1038)</f>
        <v>0</v>
      </c>
      <c r="P1038" s="63">
        <f>SUMIFS(Dez!$I$5:$I$605,Dez!$U$5:$U$605,"Despesa",Dez!$G$5:$G$605,DRE!$D1038)</f>
        <v>0</v>
      </c>
      <c r="Q1038" s="63">
        <f t="shared" si="46"/>
        <v>0</v>
      </c>
    </row>
    <row r="1039" spans="2:17" ht="28.5" customHeight="1" thickTop="1" thickBot="1" x14ac:dyDescent="0.3">
      <c r="B1039" s="85">
        <v>1036</v>
      </c>
      <c r="C1039" s="46" t="str">
        <f>'PC Despesas'!X10</f>
        <v>5.8.6</v>
      </c>
      <c r="D1039" s="47" t="str">
        <f>VLOOKUP(C1039,'PC Despesas'!$X$5:$Y$103,2,FALSE)</f>
        <v>-</v>
      </c>
      <c r="E1039" s="63">
        <f>SUMIFS(Jan!$I$5:$I$605,Jan!$U$5:$U$605,"Despesa",Jan!$G$5:$G$605,DRE!$D1039)</f>
        <v>0</v>
      </c>
      <c r="F1039" s="63">
        <f>SUMIFS(Fev!$I$5:$I$605,Fev!$U$5:$U$605,"Despesa",Fev!$G$5:$G$605,DRE!$D1039)</f>
        <v>0</v>
      </c>
      <c r="G1039" s="63">
        <f>SUMIFS(Mar!$I$5:$I$605,Mar!$U$5:$U$605,"Despesa",Mar!$G$5:$G$605,DRE!$D1039)</f>
        <v>0</v>
      </c>
      <c r="H1039" s="63">
        <f>SUMIFS(Abr!$I$5:$I$605,Abr!$U$5:$U$605,"Despesa",Abr!$G$5:$G$605,DRE!$D1039)</f>
        <v>0</v>
      </c>
      <c r="I1039" s="63">
        <f>SUMIFS(Mai!$I$5:$I$605,Mai!$U$5:$U$605,"Despesa",Mai!$G$5:$G$605,DRE!$D1039)</f>
        <v>0</v>
      </c>
      <c r="J1039" s="63">
        <f>SUMIFS(Jun!$I$5:$I$605,Jun!$U$5:$U$605,"Despesa",Jun!$G$5:$G$605,DRE!$D1039)</f>
        <v>0</v>
      </c>
      <c r="K1039" s="63">
        <f>SUMIFS(Jul!$I$5:$I$605,Jul!$U$5:$U$605,"Despesa",Jul!$G$5:$G$605,DRE!$D1039)</f>
        <v>0</v>
      </c>
      <c r="L1039" s="63">
        <f>SUMIFS(Ago!$I$5:$I$605,Ago!$U$5:$U$605,"Despesa",Ago!$G$5:$G$605,DRE!$D1039)</f>
        <v>0</v>
      </c>
      <c r="M1039" s="63">
        <f>SUMIFS(Set!$I$5:$I$605,Set!$U$5:$U$605,"Despesa",Set!$G$5:$G$605,DRE!$D1039)</f>
        <v>0</v>
      </c>
      <c r="N1039" s="63">
        <f>SUMIFS(Out!$I$5:$I$605,Out!$U$5:$U$605,"Despesa",Out!$G$5:$G$605,DRE!$D1039)</f>
        <v>0</v>
      </c>
      <c r="O1039" s="63">
        <f>SUMIFS(Nov!$I$5:$I$605,Nov!$U$5:$U$605,"Despesa",Nov!$G$5:$G$605,DRE!$D1039)</f>
        <v>0</v>
      </c>
      <c r="P1039" s="63">
        <f>SUMIFS(Dez!$I$5:$I$605,Dez!$U$5:$U$605,"Despesa",Dez!$G$5:$G$605,DRE!$D1039)</f>
        <v>0</v>
      </c>
      <c r="Q1039" s="63">
        <f t="shared" si="46"/>
        <v>0</v>
      </c>
    </row>
    <row r="1040" spans="2:17" ht="28.5" customHeight="1" thickTop="1" thickBot="1" x14ac:dyDescent="0.3">
      <c r="B1040" s="85">
        <v>1037</v>
      </c>
      <c r="C1040" s="46" t="str">
        <f>'PC Despesas'!X11</f>
        <v>5.8.7</v>
      </c>
      <c r="D1040" s="47" t="str">
        <f>VLOOKUP(C1040,'PC Despesas'!$X$5:$Y$103,2,FALSE)</f>
        <v>-</v>
      </c>
      <c r="E1040" s="63">
        <f>SUMIFS(Jan!$I$5:$I$605,Jan!$U$5:$U$605,"Despesa",Jan!$G$5:$G$605,DRE!$D1040)</f>
        <v>0</v>
      </c>
      <c r="F1040" s="63">
        <f>SUMIFS(Fev!$I$5:$I$605,Fev!$U$5:$U$605,"Despesa",Fev!$G$5:$G$605,DRE!$D1040)</f>
        <v>0</v>
      </c>
      <c r="G1040" s="63">
        <f>SUMIFS(Mar!$I$5:$I$605,Mar!$U$5:$U$605,"Despesa",Mar!$G$5:$G$605,DRE!$D1040)</f>
        <v>0</v>
      </c>
      <c r="H1040" s="63">
        <f>SUMIFS(Abr!$I$5:$I$605,Abr!$U$5:$U$605,"Despesa",Abr!$G$5:$G$605,DRE!$D1040)</f>
        <v>0</v>
      </c>
      <c r="I1040" s="63">
        <f>SUMIFS(Mai!$I$5:$I$605,Mai!$U$5:$U$605,"Despesa",Mai!$G$5:$G$605,DRE!$D1040)</f>
        <v>0</v>
      </c>
      <c r="J1040" s="63">
        <f>SUMIFS(Jun!$I$5:$I$605,Jun!$U$5:$U$605,"Despesa",Jun!$G$5:$G$605,DRE!$D1040)</f>
        <v>0</v>
      </c>
      <c r="K1040" s="63">
        <f>SUMIFS(Jul!$I$5:$I$605,Jul!$U$5:$U$605,"Despesa",Jul!$G$5:$G$605,DRE!$D1040)</f>
        <v>0</v>
      </c>
      <c r="L1040" s="63">
        <f>SUMIFS(Ago!$I$5:$I$605,Ago!$U$5:$U$605,"Despesa",Ago!$G$5:$G$605,DRE!$D1040)</f>
        <v>0</v>
      </c>
      <c r="M1040" s="63">
        <f>SUMIFS(Set!$I$5:$I$605,Set!$U$5:$U$605,"Despesa",Set!$G$5:$G$605,DRE!$D1040)</f>
        <v>0</v>
      </c>
      <c r="N1040" s="63">
        <f>SUMIFS(Out!$I$5:$I$605,Out!$U$5:$U$605,"Despesa",Out!$G$5:$G$605,DRE!$D1040)</f>
        <v>0</v>
      </c>
      <c r="O1040" s="63">
        <f>SUMIFS(Nov!$I$5:$I$605,Nov!$U$5:$U$605,"Despesa",Nov!$G$5:$G$605,DRE!$D1040)</f>
        <v>0</v>
      </c>
      <c r="P1040" s="63">
        <f>SUMIFS(Dez!$I$5:$I$605,Dez!$U$5:$U$605,"Despesa",Dez!$G$5:$G$605,DRE!$D1040)</f>
        <v>0</v>
      </c>
      <c r="Q1040" s="63">
        <f t="shared" si="46"/>
        <v>0</v>
      </c>
    </row>
    <row r="1041" spans="2:17" ht="28.5" customHeight="1" thickTop="1" thickBot="1" x14ac:dyDescent="0.3">
      <c r="B1041" s="85">
        <v>1038</v>
      </c>
      <c r="C1041" s="46" t="str">
        <f>'PC Despesas'!X12</f>
        <v>5.8.8</v>
      </c>
      <c r="D1041" s="47" t="str">
        <f>VLOOKUP(C1041,'PC Despesas'!$X$5:$Y$103,2,FALSE)</f>
        <v>-</v>
      </c>
      <c r="E1041" s="63">
        <f>SUMIFS(Jan!$I$5:$I$605,Jan!$U$5:$U$605,"Despesa",Jan!$G$5:$G$605,DRE!$D1041)</f>
        <v>0</v>
      </c>
      <c r="F1041" s="63">
        <f>SUMIFS(Fev!$I$5:$I$605,Fev!$U$5:$U$605,"Despesa",Fev!$G$5:$G$605,DRE!$D1041)</f>
        <v>0</v>
      </c>
      <c r="G1041" s="63">
        <f>SUMIFS(Mar!$I$5:$I$605,Mar!$U$5:$U$605,"Despesa",Mar!$G$5:$G$605,DRE!$D1041)</f>
        <v>0</v>
      </c>
      <c r="H1041" s="63">
        <f>SUMIFS(Abr!$I$5:$I$605,Abr!$U$5:$U$605,"Despesa",Abr!$G$5:$G$605,DRE!$D1041)</f>
        <v>0</v>
      </c>
      <c r="I1041" s="63">
        <f>SUMIFS(Mai!$I$5:$I$605,Mai!$U$5:$U$605,"Despesa",Mai!$G$5:$G$605,DRE!$D1041)</f>
        <v>0</v>
      </c>
      <c r="J1041" s="63">
        <f>SUMIFS(Jun!$I$5:$I$605,Jun!$U$5:$U$605,"Despesa",Jun!$G$5:$G$605,DRE!$D1041)</f>
        <v>0</v>
      </c>
      <c r="K1041" s="63">
        <f>SUMIFS(Jul!$I$5:$I$605,Jul!$U$5:$U$605,"Despesa",Jul!$G$5:$G$605,DRE!$D1041)</f>
        <v>0</v>
      </c>
      <c r="L1041" s="63">
        <f>SUMIFS(Ago!$I$5:$I$605,Ago!$U$5:$U$605,"Despesa",Ago!$G$5:$G$605,DRE!$D1041)</f>
        <v>0</v>
      </c>
      <c r="M1041" s="63">
        <f>SUMIFS(Set!$I$5:$I$605,Set!$U$5:$U$605,"Despesa",Set!$G$5:$G$605,DRE!$D1041)</f>
        <v>0</v>
      </c>
      <c r="N1041" s="63">
        <f>SUMIFS(Out!$I$5:$I$605,Out!$U$5:$U$605,"Despesa",Out!$G$5:$G$605,DRE!$D1041)</f>
        <v>0</v>
      </c>
      <c r="O1041" s="63">
        <f>SUMIFS(Nov!$I$5:$I$605,Nov!$U$5:$U$605,"Despesa",Nov!$G$5:$G$605,DRE!$D1041)</f>
        <v>0</v>
      </c>
      <c r="P1041" s="63">
        <f>SUMIFS(Dez!$I$5:$I$605,Dez!$U$5:$U$605,"Despesa",Dez!$G$5:$G$605,DRE!$D1041)</f>
        <v>0</v>
      </c>
      <c r="Q1041" s="63">
        <f t="shared" si="46"/>
        <v>0</v>
      </c>
    </row>
    <row r="1042" spans="2:17" ht="28.5" customHeight="1" thickTop="1" thickBot="1" x14ac:dyDescent="0.3">
      <c r="B1042" s="85">
        <v>1039</v>
      </c>
      <c r="C1042" s="46" t="str">
        <f>'PC Despesas'!X13</f>
        <v>5.8.9</v>
      </c>
      <c r="D1042" s="47" t="str">
        <f>VLOOKUP(C1042,'PC Despesas'!$X$5:$Y$103,2,FALSE)</f>
        <v>-</v>
      </c>
      <c r="E1042" s="63">
        <f>SUMIFS(Jan!$I$5:$I$605,Jan!$U$5:$U$605,"Despesa",Jan!$G$5:$G$605,DRE!$D1042)</f>
        <v>0</v>
      </c>
      <c r="F1042" s="63">
        <f>SUMIFS(Fev!$I$5:$I$605,Fev!$U$5:$U$605,"Despesa",Fev!$G$5:$G$605,DRE!$D1042)</f>
        <v>0</v>
      </c>
      <c r="G1042" s="63">
        <f>SUMIFS(Mar!$I$5:$I$605,Mar!$U$5:$U$605,"Despesa",Mar!$G$5:$G$605,DRE!$D1042)</f>
        <v>0</v>
      </c>
      <c r="H1042" s="63">
        <f>SUMIFS(Abr!$I$5:$I$605,Abr!$U$5:$U$605,"Despesa",Abr!$G$5:$G$605,DRE!$D1042)</f>
        <v>0</v>
      </c>
      <c r="I1042" s="63">
        <f>SUMIFS(Mai!$I$5:$I$605,Mai!$U$5:$U$605,"Despesa",Mai!$G$5:$G$605,DRE!$D1042)</f>
        <v>0</v>
      </c>
      <c r="J1042" s="63">
        <f>SUMIFS(Jun!$I$5:$I$605,Jun!$U$5:$U$605,"Despesa",Jun!$G$5:$G$605,DRE!$D1042)</f>
        <v>0</v>
      </c>
      <c r="K1042" s="63">
        <f>SUMIFS(Jul!$I$5:$I$605,Jul!$U$5:$U$605,"Despesa",Jul!$G$5:$G$605,DRE!$D1042)</f>
        <v>0</v>
      </c>
      <c r="L1042" s="63">
        <f>SUMIFS(Ago!$I$5:$I$605,Ago!$U$5:$U$605,"Despesa",Ago!$G$5:$G$605,DRE!$D1042)</f>
        <v>0</v>
      </c>
      <c r="M1042" s="63">
        <f>SUMIFS(Set!$I$5:$I$605,Set!$U$5:$U$605,"Despesa",Set!$G$5:$G$605,DRE!$D1042)</f>
        <v>0</v>
      </c>
      <c r="N1042" s="63">
        <f>SUMIFS(Out!$I$5:$I$605,Out!$U$5:$U$605,"Despesa",Out!$G$5:$G$605,DRE!$D1042)</f>
        <v>0</v>
      </c>
      <c r="O1042" s="63">
        <f>SUMIFS(Nov!$I$5:$I$605,Nov!$U$5:$U$605,"Despesa",Nov!$G$5:$G$605,DRE!$D1042)</f>
        <v>0</v>
      </c>
      <c r="P1042" s="63">
        <f>SUMIFS(Dez!$I$5:$I$605,Dez!$U$5:$U$605,"Despesa",Dez!$G$5:$G$605,DRE!$D1042)</f>
        <v>0</v>
      </c>
      <c r="Q1042" s="63">
        <f t="shared" si="46"/>
        <v>0</v>
      </c>
    </row>
    <row r="1043" spans="2:17" ht="28.5" customHeight="1" thickTop="1" thickBot="1" x14ac:dyDescent="0.3">
      <c r="B1043" s="85">
        <v>1040</v>
      </c>
      <c r="C1043" s="46" t="str">
        <f>'PC Despesas'!X14</f>
        <v>5.8.10</v>
      </c>
      <c r="D1043" s="47" t="str">
        <f>VLOOKUP(C1043,'PC Despesas'!$X$5:$Y$103,2,FALSE)</f>
        <v>-</v>
      </c>
      <c r="E1043" s="63">
        <f>SUMIFS(Jan!$I$5:$I$605,Jan!$U$5:$U$605,"Despesa",Jan!$G$5:$G$605,DRE!$D1043)</f>
        <v>0</v>
      </c>
      <c r="F1043" s="63">
        <f>SUMIFS(Fev!$I$5:$I$605,Fev!$U$5:$U$605,"Despesa",Fev!$G$5:$G$605,DRE!$D1043)</f>
        <v>0</v>
      </c>
      <c r="G1043" s="63">
        <f>SUMIFS(Mar!$I$5:$I$605,Mar!$U$5:$U$605,"Despesa",Mar!$G$5:$G$605,DRE!$D1043)</f>
        <v>0</v>
      </c>
      <c r="H1043" s="63">
        <f>SUMIFS(Abr!$I$5:$I$605,Abr!$U$5:$U$605,"Despesa",Abr!$G$5:$G$605,DRE!$D1043)</f>
        <v>0</v>
      </c>
      <c r="I1043" s="63">
        <f>SUMIFS(Mai!$I$5:$I$605,Mai!$U$5:$U$605,"Despesa",Mai!$G$5:$G$605,DRE!$D1043)</f>
        <v>0</v>
      </c>
      <c r="J1043" s="63">
        <f>SUMIFS(Jun!$I$5:$I$605,Jun!$U$5:$U$605,"Despesa",Jun!$G$5:$G$605,DRE!$D1043)</f>
        <v>0</v>
      </c>
      <c r="K1043" s="63">
        <f>SUMIFS(Jul!$I$5:$I$605,Jul!$U$5:$U$605,"Despesa",Jul!$G$5:$G$605,DRE!$D1043)</f>
        <v>0</v>
      </c>
      <c r="L1043" s="63">
        <f>SUMIFS(Ago!$I$5:$I$605,Ago!$U$5:$U$605,"Despesa",Ago!$G$5:$G$605,DRE!$D1043)</f>
        <v>0</v>
      </c>
      <c r="M1043" s="63">
        <f>SUMIFS(Set!$I$5:$I$605,Set!$U$5:$U$605,"Despesa",Set!$G$5:$G$605,DRE!$D1043)</f>
        <v>0</v>
      </c>
      <c r="N1043" s="63">
        <f>SUMIFS(Out!$I$5:$I$605,Out!$U$5:$U$605,"Despesa",Out!$G$5:$G$605,DRE!$D1043)</f>
        <v>0</v>
      </c>
      <c r="O1043" s="63">
        <f>SUMIFS(Nov!$I$5:$I$605,Nov!$U$5:$U$605,"Despesa",Nov!$G$5:$G$605,DRE!$D1043)</f>
        <v>0</v>
      </c>
      <c r="P1043" s="63">
        <f>SUMIFS(Dez!$I$5:$I$605,Dez!$U$5:$U$605,"Despesa",Dez!$G$5:$G$605,DRE!$D1043)</f>
        <v>0</v>
      </c>
      <c r="Q1043" s="63">
        <f t="shared" si="46"/>
        <v>0</v>
      </c>
    </row>
    <row r="1044" spans="2:17" ht="28.5" customHeight="1" thickTop="1" thickBot="1" x14ac:dyDescent="0.3">
      <c r="B1044" s="85">
        <v>1041</v>
      </c>
      <c r="C1044" s="46" t="str">
        <f>'PC Despesas'!X15</f>
        <v>5.8.11</v>
      </c>
      <c r="D1044" s="47" t="str">
        <f>VLOOKUP(C1044,'PC Despesas'!$X$5:$Y$103,2,FALSE)</f>
        <v>-</v>
      </c>
      <c r="E1044" s="63">
        <f>SUMIFS(Jan!$I$5:$I$605,Jan!$U$5:$U$605,"Despesa",Jan!$G$5:$G$605,DRE!$D1044)</f>
        <v>0</v>
      </c>
      <c r="F1044" s="63">
        <f>SUMIFS(Fev!$I$5:$I$605,Fev!$U$5:$U$605,"Despesa",Fev!$G$5:$G$605,DRE!$D1044)</f>
        <v>0</v>
      </c>
      <c r="G1044" s="63">
        <f>SUMIFS(Mar!$I$5:$I$605,Mar!$U$5:$U$605,"Despesa",Mar!$G$5:$G$605,DRE!$D1044)</f>
        <v>0</v>
      </c>
      <c r="H1044" s="63">
        <f>SUMIFS(Abr!$I$5:$I$605,Abr!$U$5:$U$605,"Despesa",Abr!$G$5:$G$605,DRE!$D1044)</f>
        <v>0</v>
      </c>
      <c r="I1044" s="63">
        <f>SUMIFS(Mai!$I$5:$I$605,Mai!$U$5:$U$605,"Despesa",Mai!$G$5:$G$605,DRE!$D1044)</f>
        <v>0</v>
      </c>
      <c r="J1044" s="63">
        <f>SUMIFS(Jun!$I$5:$I$605,Jun!$U$5:$U$605,"Despesa",Jun!$G$5:$G$605,DRE!$D1044)</f>
        <v>0</v>
      </c>
      <c r="K1044" s="63">
        <f>SUMIFS(Jul!$I$5:$I$605,Jul!$U$5:$U$605,"Despesa",Jul!$G$5:$G$605,DRE!$D1044)</f>
        <v>0</v>
      </c>
      <c r="L1044" s="63">
        <f>SUMIFS(Ago!$I$5:$I$605,Ago!$U$5:$U$605,"Despesa",Ago!$G$5:$G$605,DRE!$D1044)</f>
        <v>0</v>
      </c>
      <c r="M1044" s="63">
        <f>SUMIFS(Set!$I$5:$I$605,Set!$U$5:$U$605,"Despesa",Set!$G$5:$G$605,DRE!$D1044)</f>
        <v>0</v>
      </c>
      <c r="N1044" s="63">
        <f>SUMIFS(Out!$I$5:$I$605,Out!$U$5:$U$605,"Despesa",Out!$G$5:$G$605,DRE!$D1044)</f>
        <v>0</v>
      </c>
      <c r="O1044" s="63">
        <f>SUMIFS(Nov!$I$5:$I$605,Nov!$U$5:$U$605,"Despesa",Nov!$G$5:$G$605,DRE!$D1044)</f>
        <v>0</v>
      </c>
      <c r="P1044" s="63">
        <f>SUMIFS(Dez!$I$5:$I$605,Dez!$U$5:$U$605,"Despesa",Dez!$G$5:$G$605,DRE!$D1044)</f>
        <v>0</v>
      </c>
      <c r="Q1044" s="63">
        <f t="shared" si="46"/>
        <v>0</v>
      </c>
    </row>
    <row r="1045" spans="2:17" ht="28.5" customHeight="1" thickTop="1" thickBot="1" x14ac:dyDescent="0.3">
      <c r="B1045" s="85">
        <v>1042</v>
      </c>
      <c r="C1045" s="46" t="str">
        <f>'PC Despesas'!X16</f>
        <v>5.8.12</v>
      </c>
      <c r="D1045" s="47" t="str">
        <f>VLOOKUP(C1045,'PC Despesas'!$X$5:$Y$103,2,FALSE)</f>
        <v>-</v>
      </c>
      <c r="E1045" s="63">
        <f>SUMIFS(Jan!$I$5:$I$605,Jan!$U$5:$U$605,"Despesa",Jan!$G$5:$G$605,DRE!$D1045)</f>
        <v>0</v>
      </c>
      <c r="F1045" s="63">
        <f>SUMIFS(Fev!$I$5:$I$605,Fev!$U$5:$U$605,"Despesa",Fev!$G$5:$G$605,DRE!$D1045)</f>
        <v>0</v>
      </c>
      <c r="G1045" s="63">
        <f>SUMIFS(Mar!$I$5:$I$605,Mar!$U$5:$U$605,"Despesa",Mar!$G$5:$G$605,DRE!$D1045)</f>
        <v>0</v>
      </c>
      <c r="H1045" s="63">
        <f>SUMIFS(Abr!$I$5:$I$605,Abr!$U$5:$U$605,"Despesa",Abr!$G$5:$G$605,DRE!$D1045)</f>
        <v>0</v>
      </c>
      <c r="I1045" s="63">
        <f>SUMIFS(Mai!$I$5:$I$605,Mai!$U$5:$U$605,"Despesa",Mai!$G$5:$G$605,DRE!$D1045)</f>
        <v>0</v>
      </c>
      <c r="J1045" s="63">
        <f>SUMIFS(Jun!$I$5:$I$605,Jun!$U$5:$U$605,"Despesa",Jun!$G$5:$G$605,DRE!$D1045)</f>
        <v>0</v>
      </c>
      <c r="K1045" s="63">
        <f>SUMIFS(Jul!$I$5:$I$605,Jul!$U$5:$U$605,"Despesa",Jul!$G$5:$G$605,DRE!$D1045)</f>
        <v>0</v>
      </c>
      <c r="L1045" s="63">
        <f>SUMIFS(Ago!$I$5:$I$605,Ago!$U$5:$U$605,"Despesa",Ago!$G$5:$G$605,DRE!$D1045)</f>
        <v>0</v>
      </c>
      <c r="M1045" s="63">
        <f>SUMIFS(Set!$I$5:$I$605,Set!$U$5:$U$605,"Despesa",Set!$G$5:$G$605,DRE!$D1045)</f>
        <v>0</v>
      </c>
      <c r="N1045" s="63">
        <f>SUMIFS(Out!$I$5:$I$605,Out!$U$5:$U$605,"Despesa",Out!$G$5:$G$605,DRE!$D1045)</f>
        <v>0</v>
      </c>
      <c r="O1045" s="63">
        <f>SUMIFS(Nov!$I$5:$I$605,Nov!$U$5:$U$605,"Despesa",Nov!$G$5:$G$605,DRE!$D1045)</f>
        <v>0</v>
      </c>
      <c r="P1045" s="63">
        <f>SUMIFS(Dez!$I$5:$I$605,Dez!$U$5:$U$605,"Despesa",Dez!$G$5:$G$605,DRE!$D1045)</f>
        <v>0</v>
      </c>
      <c r="Q1045" s="63">
        <f t="shared" si="46"/>
        <v>0</v>
      </c>
    </row>
    <row r="1046" spans="2:17" ht="28.5" customHeight="1" thickTop="1" thickBot="1" x14ac:dyDescent="0.3">
      <c r="B1046" s="85">
        <v>1043</v>
      </c>
      <c r="C1046" s="46" t="str">
        <f>'PC Despesas'!X17</f>
        <v>5.8.13</v>
      </c>
      <c r="D1046" s="47" t="str">
        <f>VLOOKUP(C1046,'PC Despesas'!$X$5:$Y$103,2,FALSE)</f>
        <v>-</v>
      </c>
      <c r="E1046" s="63">
        <f>SUMIFS(Jan!$I$5:$I$605,Jan!$U$5:$U$605,"Despesa",Jan!$G$5:$G$605,DRE!$D1046)</f>
        <v>0</v>
      </c>
      <c r="F1046" s="63">
        <f>SUMIFS(Fev!$I$5:$I$605,Fev!$U$5:$U$605,"Despesa",Fev!$G$5:$G$605,DRE!$D1046)</f>
        <v>0</v>
      </c>
      <c r="G1046" s="63">
        <f>SUMIFS(Mar!$I$5:$I$605,Mar!$U$5:$U$605,"Despesa",Mar!$G$5:$G$605,DRE!$D1046)</f>
        <v>0</v>
      </c>
      <c r="H1046" s="63">
        <f>SUMIFS(Abr!$I$5:$I$605,Abr!$U$5:$U$605,"Despesa",Abr!$G$5:$G$605,DRE!$D1046)</f>
        <v>0</v>
      </c>
      <c r="I1046" s="63">
        <f>SUMIFS(Mai!$I$5:$I$605,Mai!$U$5:$U$605,"Despesa",Mai!$G$5:$G$605,DRE!$D1046)</f>
        <v>0</v>
      </c>
      <c r="J1046" s="63">
        <f>SUMIFS(Jun!$I$5:$I$605,Jun!$U$5:$U$605,"Despesa",Jun!$G$5:$G$605,DRE!$D1046)</f>
        <v>0</v>
      </c>
      <c r="K1046" s="63">
        <f>SUMIFS(Jul!$I$5:$I$605,Jul!$U$5:$U$605,"Despesa",Jul!$G$5:$G$605,DRE!$D1046)</f>
        <v>0</v>
      </c>
      <c r="L1046" s="63">
        <f>SUMIFS(Ago!$I$5:$I$605,Ago!$U$5:$U$605,"Despesa",Ago!$G$5:$G$605,DRE!$D1046)</f>
        <v>0</v>
      </c>
      <c r="M1046" s="63">
        <f>SUMIFS(Set!$I$5:$I$605,Set!$U$5:$U$605,"Despesa",Set!$G$5:$G$605,DRE!$D1046)</f>
        <v>0</v>
      </c>
      <c r="N1046" s="63">
        <f>SUMIFS(Out!$I$5:$I$605,Out!$U$5:$U$605,"Despesa",Out!$G$5:$G$605,DRE!$D1046)</f>
        <v>0</v>
      </c>
      <c r="O1046" s="63">
        <f>SUMIFS(Nov!$I$5:$I$605,Nov!$U$5:$U$605,"Despesa",Nov!$G$5:$G$605,DRE!$D1046)</f>
        <v>0</v>
      </c>
      <c r="P1046" s="63">
        <f>SUMIFS(Dez!$I$5:$I$605,Dez!$U$5:$U$605,"Despesa",Dez!$G$5:$G$605,DRE!$D1046)</f>
        <v>0</v>
      </c>
      <c r="Q1046" s="63">
        <f t="shared" si="46"/>
        <v>0</v>
      </c>
    </row>
    <row r="1047" spans="2:17" ht="28.5" customHeight="1" thickTop="1" thickBot="1" x14ac:dyDescent="0.3">
      <c r="B1047" s="85">
        <v>1044</v>
      </c>
      <c r="C1047" s="46" t="str">
        <f>'PC Despesas'!X18</f>
        <v>5.8.14</v>
      </c>
      <c r="D1047" s="47" t="str">
        <f>VLOOKUP(C1047,'PC Despesas'!$X$5:$Y$103,2,FALSE)</f>
        <v>-</v>
      </c>
      <c r="E1047" s="63">
        <f>SUMIFS(Jan!$I$5:$I$605,Jan!$U$5:$U$605,"Despesa",Jan!$G$5:$G$605,DRE!$D1047)</f>
        <v>0</v>
      </c>
      <c r="F1047" s="63">
        <f>SUMIFS(Fev!$I$5:$I$605,Fev!$U$5:$U$605,"Despesa",Fev!$G$5:$G$605,DRE!$D1047)</f>
        <v>0</v>
      </c>
      <c r="G1047" s="63">
        <f>SUMIFS(Mar!$I$5:$I$605,Mar!$U$5:$U$605,"Despesa",Mar!$G$5:$G$605,DRE!$D1047)</f>
        <v>0</v>
      </c>
      <c r="H1047" s="63">
        <f>SUMIFS(Abr!$I$5:$I$605,Abr!$U$5:$U$605,"Despesa",Abr!$G$5:$G$605,DRE!$D1047)</f>
        <v>0</v>
      </c>
      <c r="I1047" s="63">
        <f>SUMIFS(Mai!$I$5:$I$605,Mai!$U$5:$U$605,"Despesa",Mai!$G$5:$G$605,DRE!$D1047)</f>
        <v>0</v>
      </c>
      <c r="J1047" s="63">
        <f>SUMIFS(Jun!$I$5:$I$605,Jun!$U$5:$U$605,"Despesa",Jun!$G$5:$G$605,DRE!$D1047)</f>
        <v>0</v>
      </c>
      <c r="K1047" s="63">
        <f>SUMIFS(Jul!$I$5:$I$605,Jul!$U$5:$U$605,"Despesa",Jul!$G$5:$G$605,DRE!$D1047)</f>
        <v>0</v>
      </c>
      <c r="L1047" s="63">
        <f>SUMIFS(Ago!$I$5:$I$605,Ago!$U$5:$U$605,"Despesa",Ago!$G$5:$G$605,DRE!$D1047)</f>
        <v>0</v>
      </c>
      <c r="M1047" s="63">
        <f>SUMIFS(Set!$I$5:$I$605,Set!$U$5:$U$605,"Despesa",Set!$G$5:$G$605,DRE!$D1047)</f>
        <v>0</v>
      </c>
      <c r="N1047" s="63">
        <f>SUMIFS(Out!$I$5:$I$605,Out!$U$5:$U$605,"Despesa",Out!$G$5:$G$605,DRE!$D1047)</f>
        <v>0</v>
      </c>
      <c r="O1047" s="63">
        <f>SUMIFS(Nov!$I$5:$I$605,Nov!$U$5:$U$605,"Despesa",Nov!$G$5:$G$605,DRE!$D1047)</f>
        <v>0</v>
      </c>
      <c r="P1047" s="63">
        <f>SUMIFS(Dez!$I$5:$I$605,Dez!$U$5:$U$605,"Despesa",Dez!$G$5:$G$605,DRE!$D1047)</f>
        <v>0</v>
      </c>
      <c r="Q1047" s="63">
        <f t="shared" si="46"/>
        <v>0</v>
      </c>
    </row>
    <row r="1048" spans="2:17" ht="28.5" customHeight="1" thickTop="1" thickBot="1" x14ac:dyDescent="0.3">
      <c r="B1048" s="85">
        <v>1045</v>
      </c>
      <c r="C1048" s="46" t="str">
        <f>'PC Despesas'!X19</f>
        <v>5.8.15</v>
      </c>
      <c r="D1048" s="47" t="str">
        <f>VLOOKUP(C1048,'PC Despesas'!$X$5:$Y$103,2,FALSE)</f>
        <v>-</v>
      </c>
      <c r="E1048" s="63">
        <f>SUMIFS(Jan!$I$5:$I$605,Jan!$U$5:$U$605,"Despesa",Jan!$G$5:$G$605,DRE!$D1048)</f>
        <v>0</v>
      </c>
      <c r="F1048" s="63">
        <f>SUMIFS(Fev!$I$5:$I$605,Fev!$U$5:$U$605,"Despesa",Fev!$G$5:$G$605,DRE!$D1048)</f>
        <v>0</v>
      </c>
      <c r="G1048" s="63">
        <f>SUMIFS(Mar!$I$5:$I$605,Mar!$U$5:$U$605,"Despesa",Mar!$G$5:$G$605,DRE!$D1048)</f>
        <v>0</v>
      </c>
      <c r="H1048" s="63">
        <f>SUMIFS(Abr!$I$5:$I$605,Abr!$U$5:$U$605,"Despesa",Abr!$G$5:$G$605,DRE!$D1048)</f>
        <v>0</v>
      </c>
      <c r="I1048" s="63">
        <f>SUMIFS(Mai!$I$5:$I$605,Mai!$U$5:$U$605,"Despesa",Mai!$G$5:$G$605,DRE!$D1048)</f>
        <v>0</v>
      </c>
      <c r="J1048" s="63">
        <f>SUMIFS(Jun!$I$5:$I$605,Jun!$U$5:$U$605,"Despesa",Jun!$G$5:$G$605,DRE!$D1048)</f>
        <v>0</v>
      </c>
      <c r="K1048" s="63">
        <f>SUMIFS(Jul!$I$5:$I$605,Jul!$U$5:$U$605,"Despesa",Jul!$G$5:$G$605,DRE!$D1048)</f>
        <v>0</v>
      </c>
      <c r="L1048" s="63">
        <f>SUMIFS(Ago!$I$5:$I$605,Ago!$U$5:$U$605,"Despesa",Ago!$G$5:$G$605,DRE!$D1048)</f>
        <v>0</v>
      </c>
      <c r="M1048" s="63">
        <f>SUMIFS(Set!$I$5:$I$605,Set!$U$5:$U$605,"Despesa",Set!$G$5:$G$605,DRE!$D1048)</f>
        <v>0</v>
      </c>
      <c r="N1048" s="63">
        <f>SUMIFS(Out!$I$5:$I$605,Out!$U$5:$U$605,"Despesa",Out!$G$5:$G$605,DRE!$D1048)</f>
        <v>0</v>
      </c>
      <c r="O1048" s="63">
        <f>SUMIFS(Nov!$I$5:$I$605,Nov!$U$5:$U$605,"Despesa",Nov!$G$5:$G$605,DRE!$D1048)</f>
        <v>0</v>
      </c>
      <c r="P1048" s="63">
        <f>SUMIFS(Dez!$I$5:$I$605,Dez!$U$5:$U$605,"Despesa",Dez!$G$5:$G$605,DRE!$D1048)</f>
        <v>0</v>
      </c>
      <c r="Q1048" s="63">
        <f t="shared" si="46"/>
        <v>0</v>
      </c>
    </row>
    <row r="1049" spans="2:17" ht="28.5" customHeight="1" thickTop="1" thickBot="1" x14ac:dyDescent="0.3">
      <c r="B1049" s="85">
        <v>1046</v>
      </c>
      <c r="C1049" s="46" t="str">
        <f>'PC Despesas'!X20</f>
        <v>5.8.16</v>
      </c>
      <c r="D1049" s="47" t="str">
        <f>VLOOKUP(C1049,'PC Despesas'!$X$5:$Y$103,2,FALSE)</f>
        <v>-</v>
      </c>
      <c r="E1049" s="63">
        <f>SUMIFS(Jan!$I$5:$I$605,Jan!$U$5:$U$605,"Despesa",Jan!$G$5:$G$605,DRE!$D1049)</f>
        <v>0</v>
      </c>
      <c r="F1049" s="63">
        <f>SUMIFS(Fev!$I$5:$I$605,Fev!$U$5:$U$605,"Despesa",Fev!$G$5:$G$605,DRE!$D1049)</f>
        <v>0</v>
      </c>
      <c r="G1049" s="63">
        <f>SUMIFS(Mar!$I$5:$I$605,Mar!$U$5:$U$605,"Despesa",Mar!$G$5:$G$605,DRE!$D1049)</f>
        <v>0</v>
      </c>
      <c r="H1049" s="63">
        <f>SUMIFS(Abr!$I$5:$I$605,Abr!$U$5:$U$605,"Despesa",Abr!$G$5:$G$605,DRE!$D1049)</f>
        <v>0</v>
      </c>
      <c r="I1049" s="63">
        <f>SUMIFS(Mai!$I$5:$I$605,Mai!$U$5:$U$605,"Despesa",Mai!$G$5:$G$605,DRE!$D1049)</f>
        <v>0</v>
      </c>
      <c r="J1049" s="63">
        <f>SUMIFS(Jun!$I$5:$I$605,Jun!$U$5:$U$605,"Despesa",Jun!$G$5:$G$605,DRE!$D1049)</f>
        <v>0</v>
      </c>
      <c r="K1049" s="63">
        <f>SUMIFS(Jul!$I$5:$I$605,Jul!$U$5:$U$605,"Despesa",Jul!$G$5:$G$605,DRE!$D1049)</f>
        <v>0</v>
      </c>
      <c r="L1049" s="63">
        <f>SUMIFS(Ago!$I$5:$I$605,Ago!$U$5:$U$605,"Despesa",Ago!$G$5:$G$605,DRE!$D1049)</f>
        <v>0</v>
      </c>
      <c r="M1049" s="63">
        <f>SUMIFS(Set!$I$5:$I$605,Set!$U$5:$U$605,"Despesa",Set!$G$5:$G$605,DRE!$D1049)</f>
        <v>0</v>
      </c>
      <c r="N1049" s="63">
        <f>SUMIFS(Out!$I$5:$I$605,Out!$U$5:$U$605,"Despesa",Out!$G$5:$G$605,DRE!$D1049)</f>
        <v>0</v>
      </c>
      <c r="O1049" s="63">
        <f>SUMIFS(Nov!$I$5:$I$605,Nov!$U$5:$U$605,"Despesa",Nov!$G$5:$G$605,DRE!$D1049)</f>
        <v>0</v>
      </c>
      <c r="P1049" s="63">
        <f>SUMIFS(Dez!$I$5:$I$605,Dez!$U$5:$U$605,"Despesa",Dez!$G$5:$G$605,DRE!$D1049)</f>
        <v>0</v>
      </c>
      <c r="Q1049" s="63">
        <f t="shared" si="46"/>
        <v>0</v>
      </c>
    </row>
    <row r="1050" spans="2:17" ht="28.5" customHeight="1" thickTop="1" thickBot="1" x14ac:dyDescent="0.3">
      <c r="B1050" s="85">
        <v>1047</v>
      </c>
      <c r="C1050" s="46" t="str">
        <f>'PC Despesas'!X21</f>
        <v>5.8.17</v>
      </c>
      <c r="D1050" s="47" t="str">
        <f>VLOOKUP(C1050,'PC Despesas'!$X$5:$Y$103,2,FALSE)</f>
        <v>-</v>
      </c>
      <c r="E1050" s="63">
        <f>SUMIFS(Jan!$I$5:$I$605,Jan!$U$5:$U$605,"Despesa",Jan!$G$5:$G$605,DRE!$D1050)</f>
        <v>0</v>
      </c>
      <c r="F1050" s="63">
        <f>SUMIFS(Fev!$I$5:$I$605,Fev!$U$5:$U$605,"Despesa",Fev!$G$5:$G$605,DRE!$D1050)</f>
        <v>0</v>
      </c>
      <c r="G1050" s="63">
        <f>SUMIFS(Mar!$I$5:$I$605,Mar!$U$5:$U$605,"Despesa",Mar!$G$5:$G$605,DRE!$D1050)</f>
        <v>0</v>
      </c>
      <c r="H1050" s="63">
        <f>SUMIFS(Abr!$I$5:$I$605,Abr!$U$5:$U$605,"Despesa",Abr!$G$5:$G$605,DRE!$D1050)</f>
        <v>0</v>
      </c>
      <c r="I1050" s="63">
        <f>SUMIFS(Mai!$I$5:$I$605,Mai!$U$5:$U$605,"Despesa",Mai!$G$5:$G$605,DRE!$D1050)</f>
        <v>0</v>
      </c>
      <c r="J1050" s="63">
        <f>SUMIFS(Jun!$I$5:$I$605,Jun!$U$5:$U$605,"Despesa",Jun!$G$5:$G$605,DRE!$D1050)</f>
        <v>0</v>
      </c>
      <c r="K1050" s="63">
        <f>SUMIFS(Jul!$I$5:$I$605,Jul!$U$5:$U$605,"Despesa",Jul!$G$5:$G$605,DRE!$D1050)</f>
        <v>0</v>
      </c>
      <c r="L1050" s="63">
        <f>SUMIFS(Ago!$I$5:$I$605,Ago!$U$5:$U$605,"Despesa",Ago!$G$5:$G$605,DRE!$D1050)</f>
        <v>0</v>
      </c>
      <c r="M1050" s="63">
        <f>SUMIFS(Set!$I$5:$I$605,Set!$U$5:$U$605,"Despesa",Set!$G$5:$G$605,DRE!$D1050)</f>
        <v>0</v>
      </c>
      <c r="N1050" s="63">
        <f>SUMIFS(Out!$I$5:$I$605,Out!$U$5:$U$605,"Despesa",Out!$G$5:$G$605,DRE!$D1050)</f>
        <v>0</v>
      </c>
      <c r="O1050" s="63">
        <f>SUMIFS(Nov!$I$5:$I$605,Nov!$U$5:$U$605,"Despesa",Nov!$G$5:$G$605,DRE!$D1050)</f>
        <v>0</v>
      </c>
      <c r="P1050" s="63">
        <f>SUMIFS(Dez!$I$5:$I$605,Dez!$U$5:$U$605,"Despesa",Dez!$G$5:$G$605,DRE!$D1050)</f>
        <v>0</v>
      </c>
      <c r="Q1050" s="63">
        <f t="shared" si="46"/>
        <v>0</v>
      </c>
    </row>
    <row r="1051" spans="2:17" ht="28.5" customHeight="1" thickTop="1" thickBot="1" x14ac:dyDescent="0.3">
      <c r="B1051" s="85">
        <v>1048</v>
      </c>
      <c r="C1051" s="46" t="str">
        <f>'PC Despesas'!X22</f>
        <v>5.8.18</v>
      </c>
      <c r="D1051" s="47" t="str">
        <f>VLOOKUP(C1051,'PC Despesas'!$X$5:$Y$103,2,FALSE)</f>
        <v>-</v>
      </c>
      <c r="E1051" s="63">
        <f>SUMIFS(Jan!$I$5:$I$605,Jan!$U$5:$U$605,"Despesa",Jan!$G$5:$G$605,DRE!$D1051)</f>
        <v>0</v>
      </c>
      <c r="F1051" s="63">
        <f>SUMIFS(Fev!$I$5:$I$605,Fev!$U$5:$U$605,"Despesa",Fev!$G$5:$G$605,DRE!$D1051)</f>
        <v>0</v>
      </c>
      <c r="G1051" s="63">
        <f>SUMIFS(Mar!$I$5:$I$605,Mar!$U$5:$U$605,"Despesa",Mar!$G$5:$G$605,DRE!$D1051)</f>
        <v>0</v>
      </c>
      <c r="H1051" s="63">
        <f>SUMIFS(Abr!$I$5:$I$605,Abr!$U$5:$U$605,"Despesa",Abr!$G$5:$G$605,DRE!$D1051)</f>
        <v>0</v>
      </c>
      <c r="I1051" s="63">
        <f>SUMIFS(Mai!$I$5:$I$605,Mai!$U$5:$U$605,"Despesa",Mai!$G$5:$G$605,DRE!$D1051)</f>
        <v>0</v>
      </c>
      <c r="J1051" s="63">
        <f>SUMIFS(Jun!$I$5:$I$605,Jun!$U$5:$U$605,"Despesa",Jun!$G$5:$G$605,DRE!$D1051)</f>
        <v>0</v>
      </c>
      <c r="K1051" s="63">
        <f>SUMIFS(Jul!$I$5:$I$605,Jul!$U$5:$U$605,"Despesa",Jul!$G$5:$G$605,DRE!$D1051)</f>
        <v>0</v>
      </c>
      <c r="L1051" s="63">
        <f>SUMIFS(Ago!$I$5:$I$605,Ago!$U$5:$U$605,"Despesa",Ago!$G$5:$G$605,DRE!$D1051)</f>
        <v>0</v>
      </c>
      <c r="M1051" s="63">
        <f>SUMIFS(Set!$I$5:$I$605,Set!$U$5:$U$605,"Despesa",Set!$G$5:$G$605,DRE!$D1051)</f>
        <v>0</v>
      </c>
      <c r="N1051" s="63">
        <f>SUMIFS(Out!$I$5:$I$605,Out!$U$5:$U$605,"Despesa",Out!$G$5:$G$605,DRE!$D1051)</f>
        <v>0</v>
      </c>
      <c r="O1051" s="63">
        <f>SUMIFS(Nov!$I$5:$I$605,Nov!$U$5:$U$605,"Despesa",Nov!$G$5:$G$605,DRE!$D1051)</f>
        <v>0</v>
      </c>
      <c r="P1051" s="63">
        <f>SUMIFS(Dez!$I$5:$I$605,Dez!$U$5:$U$605,"Despesa",Dez!$G$5:$G$605,DRE!$D1051)</f>
        <v>0</v>
      </c>
      <c r="Q1051" s="63">
        <f t="shared" si="46"/>
        <v>0</v>
      </c>
    </row>
    <row r="1052" spans="2:17" ht="28.5" customHeight="1" thickTop="1" thickBot="1" x14ac:dyDescent="0.3">
      <c r="B1052" s="85">
        <v>1049</v>
      </c>
      <c r="C1052" s="46" t="str">
        <f>'PC Despesas'!X23</f>
        <v>5.8.19</v>
      </c>
      <c r="D1052" s="47" t="str">
        <f>VLOOKUP(C1052,'PC Despesas'!$X$5:$Y$103,2,FALSE)</f>
        <v>-</v>
      </c>
      <c r="E1052" s="63">
        <f>SUMIFS(Jan!$I$5:$I$605,Jan!$U$5:$U$605,"Despesa",Jan!$G$5:$G$605,DRE!$D1052)</f>
        <v>0</v>
      </c>
      <c r="F1052" s="63">
        <f>SUMIFS(Fev!$I$5:$I$605,Fev!$U$5:$U$605,"Despesa",Fev!$G$5:$G$605,DRE!$D1052)</f>
        <v>0</v>
      </c>
      <c r="G1052" s="63">
        <f>SUMIFS(Mar!$I$5:$I$605,Mar!$U$5:$U$605,"Despesa",Mar!$G$5:$G$605,DRE!$D1052)</f>
        <v>0</v>
      </c>
      <c r="H1052" s="63">
        <f>SUMIFS(Abr!$I$5:$I$605,Abr!$U$5:$U$605,"Despesa",Abr!$G$5:$G$605,DRE!$D1052)</f>
        <v>0</v>
      </c>
      <c r="I1052" s="63">
        <f>SUMIFS(Mai!$I$5:$I$605,Mai!$U$5:$U$605,"Despesa",Mai!$G$5:$G$605,DRE!$D1052)</f>
        <v>0</v>
      </c>
      <c r="J1052" s="63">
        <f>SUMIFS(Jun!$I$5:$I$605,Jun!$U$5:$U$605,"Despesa",Jun!$G$5:$G$605,DRE!$D1052)</f>
        <v>0</v>
      </c>
      <c r="K1052" s="63">
        <f>SUMIFS(Jul!$I$5:$I$605,Jul!$U$5:$U$605,"Despesa",Jul!$G$5:$G$605,DRE!$D1052)</f>
        <v>0</v>
      </c>
      <c r="L1052" s="63">
        <f>SUMIFS(Ago!$I$5:$I$605,Ago!$U$5:$U$605,"Despesa",Ago!$G$5:$G$605,DRE!$D1052)</f>
        <v>0</v>
      </c>
      <c r="M1052" s="63">
        <f>SUMIFS(Set!$I$5:$I$605,Set!$U$5:$U$605,"Despesa",Set!$G$5:$G$605,DRE!$D1052)</f>
        <v>0</v>
      </c>
      <c r="N1052" s="63">
        <f>SUMIFS(Out!$I$5:$I$605,Out!$U$5:$U$605,"Despesa",Out!$G$5:$G$605,DRE!$D1052)</f>
        <v>0</v>
      </c>
      <c r="O1052" s="63">
        <f>SUMIFS(Nov!$I$5:$I$605,Nov!$U$5:$U$605,"Despesa",Nov!$G$5:$G$605,DRE!$D1052)</f>
        <v>0</v>
      </c>
      <c r="P1052" s="63">
        <f>SUMIFS(Dez!$I$5:$I$605,Dez!$U$5:$U$605,"Despesa",Dez!$G$5:$G$605,DRE!$D1052)</f>
        <v>0</v>
      </c>
      <c r="Q1052" s="63">
        <f t="shared" si="46"/>
        <v>0</v>
      </c>
    </row>
    <row r="1053" spans="2:17" ht="28.5" customHeight="1" thickTop="1" thickBot="1" x14ac:dyDescent="0.3">
      <c r="B1053" s="85">
        <v>1050</v>
      </c>
      <c r="C1053" s="46" t="str">
        <f>'PC Despesas'!X24</f>
        <v>5.8.20</v>
      </c>
      <c r="D1053" s="47" t="str">
        <f>VLOOKUP(C1053,'PC Despesas'!$X$5:$Y$103,2,FALSE)</f>
        <v>-</v>
      </c>
      <c r="E1053" s="63">
        <f>SUMIFS(Jan!$I$5:$I$605,Jan!$U$5:$U$605,"Despesa",Jan!$G$5:$G$605,DRE!$D1053)</f>
        <v>0</v>
      </c>
      <c r="F1053" s="63">
        <f>SUMIFS(Fev!$I$5:$I$605,Fev!$U$5:$U$605,"Despesa",Fev!$G$5:$G$605,DRE!$D1053)</f>
        <v>0</v>
      </c>
      <c r="G1053" s="63">
        <f>SUMIFS(Mar!$I$5:$I$605,Mar!$U$5:$U$605,"Despesa",Mar!$G$5:$G$605,DRE!$D1053)</f>
        <v>0</v>
      </c>
      <c r="H1053" s="63">
        <f>SUMIFS(Abr!$I$5:$I$605,Abr!$U$5:$U$605,"Despesa",Abr!$G$5:$G$605,DRE!$D1053)</f>
        <v>0</v>
      </c>
      <c r="I1053" s="63">
        <f>SUMIFS(Mai!$I$5:$I$605,Mai!$U$5:$U$605,"Despesa",Mai!$G$5:$G$605,DRE!$D1053)</f>
        <v>0</v>
      </c>
      <c r="J1053" s="63">
        <f>SUMIFS(Jun!$I$5:$I$605,Jun!$U$5:$U$605,"Despesa",Jun!$G$5:$G$605,DRE!$D1053)</f>
        <v>0</v>
      </c>
      <c r="K1053" s="63">
        <f>SUMIFS(Jul!$I$5:$I$605,Jul!$U$5:$U$605,"Despesa",Jul!$G$5:$G$605,DRE!$D1053)</f>
        <v>0</v>
      </c>
      <c r="L1053" s="63">
        <f>SUMIFS(Ago!$I$5:$I$605,Ago!$U$5:$U$605,"Despesa",Ago!$G$5:$G$605,DRE!$D1053)</f>
        <v>0</v>
      </c>
      <c r="M1053" s="63">
        <f>SUMIFS(Set!$I$5:$I$605,Set!$U$5:$U$605,"Despesa",Set!$G$5:$G$605,DRE!$D1053)</f>
        <v>0</v>
      </c>
      <c r="N1053" s="63">
        <f>SUMIFS(Out!$I$5:$I$605,Out!$U$5:$U$605,"Despesa",Out!$G$5:$G$605,DRE!$D1053)</f>
        <v>0</v>
      </c>
      <c r="O1053" s="63">
        <f>SUMIFS(Nov!$I$5:$I$605,Nov!$U$5:$U$605,"Despesa",Nov!$G$5:$G$605,DRE!$D1053)</f>
        <v>0</v>
      </c>
      <c r="P1053" s="63">
        <f>SUMIFS(Dez!$I$5:$I$605,Dez!$U$5:$U$605,"Despesa",Dez!$G$5:$G$605,DRE!$D1053)</f>
        <v>0</v>
      </c>
      <c r="Q1053" s="63">
        <f t="shared" si="46"/>
        <v>0</v>
      </c>
    </row>
    <row r="1054" spans="2:17" ht="28.5" customHeight="1" thickTop="1" thickBot="1" x14ac:dyDescent="0.3">
      <c r="B1054" s="85">
        <v>1051</v>
      </c>
      <c r="C1054" s="46" t="str">
        <f>'PC Despesas'!X25</f>
        <v>5.8.21</v>
      </c>
      <c r="D1054" s="47" t="str">
        <f>VLOOKUP(C1054,'PC Despesas'!$X$5:$Y$103,2,FALSE)</f>
        <v>-</v>
      </c>
      <c r="E1054" s="63">
        <f>SUMIFS(Jan!$I$5:$I$605,Jan!$U$5:$U$605,"Despesa",Jan!$G$5:$G$605,DRE!$D1054)</f>
        <v>0</v>
      </c>
      <c r="F1054" s="63">
        <f>SUMIFS(Fev!$I$5:$I$605,Fev!$U$5:$U$605,"Despesa",Fev!$G$5:$G$605,DRE!$D1054)</f>
        <v>0</v>
      </c>
      <c r="G1054" s="63">
        <f>SUMIFS(Mar!$I$5:$I$605,Mar!$U$5:$U$605,"Despesa",Mar!$G$5:$G$605,DRE!$D1054)</f>
        <v>0</v>
      </c>
      <c r="H1054" s="63">
        <f>SUMIFS(Abr!$I$5:$I$605,Abr!$U$5:$U$605,"Despesa",Abr!$G$5:$G$605,DRE!$D1054)</f>
        <v>0</v>
      </c>
      <c r="I1054" s="63">
        <f>SUMIFS(Mai!$I$5:$I$605,Mai!$U$5:$U$605,"Despesa",Mai!$G$5:$G$605,DRE!$D1054)</f>
        <v>0</v>
      </c>
      <c r="J1054" s="63">
        <f>SUMIFS(Jun!$I$5:$I$605,Jun!$U$5:$U$605,"Despesa",Jun!$G$5:$G$605,DRE!$D1054)</f>
        <v>0</v>
      </c>
      <c r="K1054" s="63">
        <f>SUMIFS(Jul!$I$5:$I$605,Jul!$U$5:$U$605,"Despesa",Jul!$G$5:$G$605,DRE!$D1054)</f>
        <v>0</v>
      </c>
      <c r="L1054" s="63">
        <f>SUMIFS(Ago!$I$5:$I$605,Ago!$U$5:$U$605,"Despesa",Ago!$G$5:$G$605,DRE!$D1054)</f>
        <v>0</v>
      </c>
      <c r="M1054" s="63">
        <f>SUMIFS(Set!$I$5:$I$605,Set!$U$5:$U$605,"Despesa",Set!$G$5:$G$605,DRE!$D1054)</f>
        <v>0</v>
      </c>
      <c r="N1054" s="63">
        <f>SUMIFS(Out!$I$5:$I$605,Out!$U$5:$U$605,"Despesa",Out!$G$5:$G$605,DRE!$D1054)</f>
        <v>0</v>
      </c>
      <c r="O1054" s="63">
        <f>SUMIFS(Nov!$I$5:$I$605,Nov!$U$5:$U$605,"Despesa",Nov!$G$5:$G$605,DRE!$D1054)</f>
        <v>0</v>
      </c>
      <c r="P1054" s="63">
        <f>SUMIFS(Dez!$I$5:$I$605,Dez!$U$5:$U$605,"Despesa",Dez!$G$5:$G$605,DRE!$D1054)</f>
        <v>0</v>
      </c>
      <c r="Q1054" s="63">
        <f t="shared" si="46"/>
        <v>0</v>
      </c>
    </row>
    <row r="1055" spans="2:17" ht="28.5" customHeight="1" thickTop="1" thickBot="1" x14ac:dyDescent="0.3">
      <c r="B1055" s="85">
        <v>1052</v>
      </c>
      <c r="C1055" s="46" t="str">
        <f>'PC Despesas'!X26</f>
        <v>5.8.22</v>
      </c>
      <c r="D1055" s="47" t="str">
        <f>VLOOKUP(C1055,'PC Despesas'!$X$5:$Y$103,2,FALSE)</f>
        <v>-</v>
      </c>
      <c r="E1055" s="63">
        <f>SUMIFS(Jan!$I$5:$I$605,Jan!$U$5:$U$605,"Despesa",Jan!$G$5:$G$605,DRE!$D1055)</f>
        <v>0</v>
      </c>
      <c r="F1055" s="63">
        <f>SUMIFS(Fev!$I$5:$I$605,Fev!$U$5:$U$605,"Despesa",Fev!$G$5:$G$605,DRE!$D1055)</f>
        <v>0</v>
      </c>
      <c r="G1055" s="63">
        <f>SUMIFS(Mar!$I$5:$I$605,Mar!$U$5:$U$605,"Despesa",Mar!$G$5:$G$605,DRE!$D1055)</f>
        <v>0</v>
      </c>
      <c r="H1055" s="63">
        <f>SUMIFS(Abr!$I$5:$I$605,Abr!$U$5:$U$605,"Despesa",Abr!$G$5:$G$605,DRE!$D1055)</f>
        <v>0</v>
      </c>
      <c r="I1055" s="63">
        <f>SUMIFS(Mai!$I$5:$I$605,Mai!$U$5:$U$605,"Despesa",Mai!$G$5:$G$605,DRE!$D1055)</f>
        <v>0</v>
      </c>
      <c r="J1055" s="63">
        <f>SUMIFS(Jun!$I$5:$I$605,Jun!$U$5:$U$605,"Despesa",Jun!$G$5:$G$605,DRE!$D1055)</f>
        <v>0</v>
      </c>
      <c r="K1055" s="63">
        <f>SUMIFS(Jul!$I$5:$I$605,Jul!$U$5:$U$605,"Despesa",Jul!$G$5:$G$605,DRE!$D1055)</f>
        <v>0</v>
      </c>
      <c r="L1055" s="63">
        <f>SUMIFS(Ago!$I$5:$I$605,Ago!$U$5:$U$605,"Despesa",Ago!$G$5:$G$605,DRE!$D1055)</f>
        <v>0</v>
      </c>
      <c r="M1055" s="63">
        <f>SUMIFS(Set!$I$5:$I$605,Set!$U$5:$U$605,"Despesa",Set!$G$5:$G$605,DRE!$D1055)</f>
        <v>0</v>
      </c>
      <c r="N1055" s="63">
        <f>SUMIFS(Out!$I$5:$I$605,Out!$U$5:$U$605,"Despesa",Out!$G$5:$G$605,DRE!$D1055)</f>
        <v>0</v>
      </c>
      <c r="O1055" s="63">
        <f>SUMIFS(Nov!$I$5:$I$605,Nov!$U$5:$U$605,"Despesa",Nov!$G$5:$G$605,DRE!$D1055)</f>
        <v>0</v>
      </c>
      <c r="P1055" s="63">
        <f>SUMIFS(Dez!$I$5:$I$605,Dez!$U$5:$U$605,"Despesa",Dez!$G$5:$G$605,DRE!$D1055)</f>
        <v>0</v>
      </c>
      <c r="Q1055" s="63">
        <f t="shared" si="46"/>
        <v>0</v>
      </c>
    </row>
    <row r="1056" spans="2:17" ht="28.5" customHeight="1" thickTop="1" thickBot="1" x14ac:dyDescent="0.3">
      <c r="B1056" s="85">
        <v>1053</v>
      </c>
      <c r="C1056" s="46" t="str">
        <f>'PC Despesas'!X27</f>
        <v>5.8.23</v>
      </c>
      <c r="D1056" s="47" t="str">
        <f>VLOOKUP(C1056,'PC Despesas'!$X$5:$Y$103,2,FALSE)</f>
        <v>-</v>
      </c>
      <c r="E1056" s="63">
        <f>SUMIFS(Jan!$I$5:$I$605,Jan!$U$5:$U$605,"Despesa",Jan!$G$5:$G$605,DRE!$D1056)</f>
        <v>0</v>
      </c>
      <c r="F1056" s="63">
        <f>SUMIFS(Fev!$I$5:$I$605,Fev!$U$5:$U$605,"Despesa",Fev!$G$5:$G$605,DRE!$D1056)</f>
        <v>0</v>
      </c>
      <c r="G1056" s="63">
        <f>SUMIFS(Mar!$I$5:$I$605,Mar!$U$5:$U$605,"Despesa",Mar!$G$5:$G$605,DRE!$D1056)</f>
        <v>0</v>
      </c>
      <c r="H1056" s="63">
        <f>SUMIFS(Abr!$I$5:$I$605,Abr!$U$5:$U$605,"Despesa",Abr!$G$5:$G$605,DRE!$D1056)</f>
        <v>0</v>
      </c>
      <c r="I1056" s="63">
        <f>SUMIFS(Mai!$I$5:$I$605,Mai!$U$5:$U$605,"Despesa",Mai!$G$5:$G$605,DRE!$D1056)</f>
        <v>0</v>
      </c>
      <c r="J1056" s="63">
        <f>SUMIFS(Jun!$I$5:$I$605,Jun!$U$5:$U$605,"Despesa",Jun!$G$5:$G$605,DRE!$D1056)</f>
        <v>0</v>
      </c>
      <c r="K1056" s="63">
        <f>SUMIFS(Jul!$I$5:$I$605,Jul!$U$5:$U$605,"Despesa",Jul!$G$5:$G$605,DRE!$D1056)</f>
        <v>0</v>
      </c>
      <c r="L1056" s="63">
        <f>SUMIFS(Ago!$I$5:$I$605,Ago!$U$5:$U$605,"Despesa",Ago!$G$5:$G$605,DRE!$D1056)</f>
        <v>0</v>
      </c>
      <c r="M1056" s="63">
        <f>SUMIFS(Set!$I$5:$I$605,Set!$U$5:$U$605,"Despesa",Set!$G$5:$G$605,DRE!$D1056)</f>
        <v>0</v>
      </c>
      <c r="N1056" s="63">
        <f>SUMIFS(Out!$I$5:$I$605,Out!$U$5:$U$605,"Despesa",Out!$G$5:$G$605,DRE!$D1056)</f>
        <v>0</v>
      </c>
      <c r="O1056" s="63">
        <f>SUMIFS(Nov!$I$5:$I$605,Nov!$U$5:$U$605,"Despesa",Nov!$G$5:$G$605,DRE!$D1056)</f>
        <v>0</v>
      </c>
      <c r="P1056" s="63">
        <f>SUMIFS(Dez!$I$5:$I$605,Dez!$U$5:$U$605,"Despesa",Dez!$G$5:$G$605,DRE!$D1056)</f>
        <v>0</v>
      </c>
      <c r="Q1056" s="63">
        <f t="shared" si="46"/>
        <v>0</v>
      </c>
    </row>
    <row r="1057" spans="2:17" ht="28.5" customHeight="1" thickTop="1" thickBot="1" x14ac:dyDescent="0.3">
      <c r="B1057" s="85">
        <v>1054</v>
      </c>
      <c r="C1057" s="46" t="str">
        <f>'PC Despesas'!X28</f>
        <v>5.8.24</v>
      </c>
      <c r="D1057" s="47" t="str">
        <f>VLOOKUP(C1057,'PC Despesas'!$X$5:$Y$103,2,FALSE)</f>
        <v>-</v>
      </c>
      <c r="E1057" s="63">
        <f>SUMIFS(Jan!$I$5:$I$605,Jan!$U$5:$U$605,"Despesa",Jan!$G$5:$G$605,DRE!$D1057)</f>
        <v>0</v>
      </c>
      <c r="F1057" s="63">
        <f>SUMIFS(Fev!$I$5:$I$605,Fev!$U$5:$U$605,"Despesa",Fev!$G$5:$G$605,DRE!$D1057)</f>
        <v>0</v>
      </c>
      <c r="G1057" s="63">
        <f>SUMIFS(Mar!$I$5:$I$605,Mar!$U$5:$U$605,"Despesa",Mar!$G$5:$G$605,DRE!$D1057)</f>
        <v>0</v>
      </c>
      <c r="H1057" s="63">
        <f>SUMIFS(Abr!$I$5:$I$605,Abr!$U$5:$U$605,"Despesa",Abr!$G$5:$G$605,DRE!$D1057)</f>
        <v>0</v>
      </c>
      <c r="I1057" s="63">
        <f>SUMIFS(Mai!$I$5:$I$605,Mai!$U$5:$U$605,"Despesa",Mai!$G$5:$G$605,DRE!$D1057)</f>
        <v>0</v>
      </c>
      <c r="J1057" s="63">
        <f>SUMIFS(Jun!$I$5:$I$605,Jun!$U$5:$U$605,"Despesa",Jun!$G$5:$G$605,DRE!$D1057)</f>
        <v>0</v>
      </c>
      <c r="K1057" s="63">
        <f>SUMIFS(Jul!$I$5:$I$605,Jul!$U$5:$U$605,"Despesa",Jul!$G$5:$G$605,DRE!$D1057)</f>
        <v>0</v>
      </c>
      <c r="L1057" s="63">
        <f>SUMIFS(Ago!$I$5:$I$605,Ago!$U$5:$U$605,"Despesa",Ago!$G$5:$G$605,DRE!$D1057)</f>
        <v>0</v>
      </c>
      <c r="M1057" s="63">
        <f>SUMIFS(Set!$I$5:$I$605,Set!$U$5:$U$605,"Despesa",Set!$G$5:$G$605,DRE!$D1057)</f>
        <v>0</v>
      </c>
      <c r="N1057" s="63">
        <f>SUMIFS(Out!$I$5:$I$605,Out!$U$5:$U$605,"Despesa",Out!$G$5:$G$605,DRE!$D1057)</f>
        <v>0</v>
      </c>
      <c r="O1057" s="63">
        <f>SUMIFS(Nov!$I$5:$I$605,Nov!$U$5:$U$605,"Despesa",Nov!$G$5:$G$605,DRE!$D1057)</f>
        <v>0</v>
      </c>
      <c r="P1057" s="63">
        <f>SUMIFS(Dez!$I$5:$I$605,Dez!$U$5:$U$605,"Despesa",Dez!$G$5:$G$605,DRE!$D1057)</f>
        <v>0</v>
      </c>
      <c r="Q1057" s="63">
        <f t="shared" si="46"/>
        <v>0</v>
      </c>
    </row>
    <row r="1058" spans="2:17" ht="28.5" customHeight="1" thickTop="1" thickBot="1" x14ac:dyDescent="0.3">
      <c r="B1058" s="85">
        <v>1055</v>
      </c>
      <c r="C1058" s="46" t="str">
        <f>'PC Despesas'!X29</f>
        <v>5.8.25</v>
      </c>
      <c r="D1058" s="47" t="str">
        <f>VLOOKUP(C1058,'PC Despesas'!$X$5:$Y$103,2,FALSE)</f>
        <v>-</v>
      </c>
      <c r="E1058" s="63">
        <f>SUMIFS(Jan!$I$5:$I$605,Jan!$U$5:$U$605,"Despesa",Jan!$G$5:$G$605,DRE!$D1058)</f>
        <v>0</v>
      </c>
      <c r="F1058" s="63">
        <f>SUMIFS(Fev!$I$5:$I$605,Fev!$U$5:$U$605,"Despesa",Fev!$G$5:$G$605,DRE!$D1058)</f>
        <v>0</v>
      </c>
      <c r="G1058" s="63">
        <f>SUMIFS(Mar!$I$5:$I$605,Mar!$U$5:$U$605,"Despesa",Mar!$G$5:$G$605,DRE!$D1058)</f>
        <v>0</v>
      </c>
      <c r="H1058" s="63">
        <f>SUMIFS(Abr!$I$5:$I$605,Abr!$U$5:$U$605,"Despesa",Abr!$G$5:$G$605,DRE!$D1058)</f>
        <v>0</v>
      </c>
      <c r="I1058" s="63">
        <f>SUMIFS(Mai!$I$5:$I$605,Mai!$U$5:$U$605,"Despesa",Mai!$G$5:$G$605,DRE!$D1058)</f>
        <v>0</v>
      </c>
      <c r="J1058" s="63">
        <f>SUMIFS(Jun!$I$5:$I$605,Jun!$U$5:$U$605,"Despesa",Jun!$G$5:$G$605,DRE!$D1058)</f>
        <v>0</v>
      </c>
      <c r="K1058" s="63">
        <f>SUMIFS(Jul!$I$5:$I$605,Jul!$U$5:$U$605,"Despesa",Jul!$G$5:$G$605,DRE!$D1058)</f>
        <v>0</v>
      </c>
      <c r="L1058" s="63">
        <f>SUMIFS(Ago!$I$5:$I$605,Ago!$U$5:$U$605,"Despesa",Ago!$G$5:$G$605,DRE!$D1058)</f>
        <v>0</v>
      </c>
      <c r="M1058" s="63">
        <f>SUMIFS(Set!$I$5:$I$605,Set!$U$5:$U$605,"Despesa",Set!$G$5:$G$605,DRE!$D1058)</f>
        <v>0</v>
      </c>
      <c r="N1058" s="63">
        <f>SUMIFS(Out!$I$5:$I$605,Out!$U$5:$U$605,"Despesa",Out!$G$5:$G$605,DRE!$D1058)</f>
        <v>0</v>
      </c>
      <c r="O1058" s="63">
        <f>SUMIFS(Nov!$I$5:$I$605,Nov!$U$5:$U$605,"Despesa",Nov!$G$5:$G$605,DRE!$D1058)</f>
        <v>0</v>
      </c>
      <c r="P1058" s="63">
        <f>SUMIFS(Dez!$I$5:$I$605,Dez!$U$5:$U$605,"Despesa",Dez!$G$5:$G$605,DRE!$D1058)</f>
        <v>0</v>
      </c>
      <c r="Q1058" s="63">
        <f t="shared" si="46"/>
        <v>0</v>
      </c>
    </row>
    <row r="1059" spans="2:17" ht="28.5" customHeight="1" thickTop="1" thickBot="1" x14ac:dyDescent="0.3">
      <c r="B1059" s="85">
        <v>1056</v>
      </c>
      <c r="C1059" s="46" t="str">
        <f>'PC Despesas'!X30</f>
        <v>5.8.26</v>
      </c>
      <c r="D1059" s="47" t="str">
        <f>VLOOKUP(C1059,'PC Despesas'!$X$5:$Y$103,2,FALSE)</f>
        <v>-</v>
      </c>
      <c r="E1059" s="63">
        <f>SUMIFS(Jan!$I$5:$I$605,Jan!$U$5:$U$605,"Despesa",Jan!$G$5:$G$605,DRE!$D1059)</f>
        <v>0</v>
      </c>
      <c r="F1059" s="63">
        <f>SUMIFS(Fev!$I$5:$I$605,Fev!$U$5:$U$605,"Despesa",Fev!$G$5:$G$605,DRE!$D1059)</f>
        <v>0</v>
      </c>
      <c r="G1059" s="63">
        <f>SUMIFS(Mar!$I$5:$I$605,Mar!$U$5:$U$605,"Despesa",Mar!$G$5:$G$605,DRE!$D1059)</f>
        <v>0</v>
      </c>
      <c r="H1059" s="63">
        <f>SUMIFS(Abr!$I$5:$I$605,Abr!$U$5:$U$605,"Despesa",Abr!$G$5:$G$605,DRE!$D1059)</f>
        <v>0</v>
      </c>
      <c r="I1059" s="63">
        <f>SUMIFS(Mai!$I$5:$I$605,Mai!$U$5:$U$605,"Despesa",Mai!$G$5:$G$605,DRE!$D1059)</f>
        <v>0</v>
      </c>
      <c r="J1059" s="63">
        <f>SUMIFS(Jun!$I$5:$I$605,Jun!$U$5:$U$605,"Despesa",Jun!$G$5:$G$605,DRE!$D1059)</f>
        <v>0</v>
      </c>
      <c r="K1059" s="63">
        <f>SUMIFS(Jul!$I$5:$I$605,Jul!$U$5:$U$605,"Despesa",Jul!$G$5:$G$605,DRE!$D1059)</f>
        <v>0</v>
      </c>
      <c r="L1059" s="63">
        <f>SUMIFS(Ago!$I$5:$I$605,Ago!$U$5:$U$605,"Despesa",Ago!$G$5:$G$605,DRE!$D1059)</f>
        <v>0</v>
      </c>
      <c r="M1059" s="63">
        <f>SUMIFS(Set!$I$5:$I$605,Set!$U$5:$U$605,"Despesa",Set!$G$5:$G$605,DRE!$D1059)</f>
        <v>0</v>
      </c>
      <c r="N1059" s="63">
        <f>SUMIFS(Out!$I$5:$I$605,Out!$U$5:$U$605,"Despesa",Out!$G$5:$G$605,DRE!$D1059)</f>
        <v>0</v>
      </c>
      <c r="O1059" s="63">
        <f>SUMIFS(Nov!$I$5:$I$605,Nov!$U$5:$U$605,"Despesa",Nov!$G$5:$G$605,DRE!$D1059)</f>
        <v>0</v>
      </c>
      <c r="P1059" s="63">
        <f>SUMIFS(Dez!$I$5:$I$605,Dez!$U$5:$U$605,"Despesa",Dez!$G$5:$G$605,DRE!$D1059)</f>
        <v>0</v>
      </c>
      <c r="Q1059" s="63">
        <f t="shared" si="46"/>
        <v>0</v>
      </c>
    </row>
    <row r="1060" spans="2:17" ht="28.5" customHeight="1" thickTop="1" thickBot="1" x14ac:dyDescent="0.3">
      <c r="B1060" s="85">
        <v>1057</v>
      </c>
      <c r="C1060" s="46" t="str">
        <f>'PC Despesas'!X31</f>
        <v>5.8.27</v>
      </c>
      <c r="D1060" s="47" t="str">
        <f>VLOOKUP(C1060,'PC Despesas'!$X$5:$Y$103,2,FALSE)</f>
        <v>-</v>
      </c>
      <c r="E1060" s="63">
        <f>SUMIFS(Jan!$I$5:$I$605,Jan!$U$5:$U$605,"Despesa",Jan!$G$5:$G$605,DRE!$D1060)</f>
        <v>0</v>
      </c>
      <c r="F1060" s="63">
        <f>SUMIFS(Fev!$I$5:$I$605,Fev!$U$5:$U$605,"Despesa",Fev!$G$5:$G$605,DRE!$D1060)</f>
        <v>0</v>
      </c>
      <c r="G1060" s="63">
        <f>SUMIFS(Mar!$I$5:$I$605,Mar!$U$5:$U$605,"Despesa",Mar!$G$5:$G$605,DRE!$D1060)</f>
        <v>0</v>
      </c>
      <c r="H1060" s="63">
        <f>SUMIFS(Abr!$I$5:$I$605,Abr!$U$5:$U$605,"Despesa",Abr!$G$5:$G$605,DRE!$D1060)</f>
        <v>0</v>
      </c>
      <c r="I1060" s="63">
        <f>SUMIFS(Mai!$I$5:$I$605,Mai!$U$5:$U$605,"Despesa",Mai!$G$5:$G$605,DRE!$D1060)</f>
        <v>0</v>
      </c>
      <c r="J1060" s="63">
        <f>SUMIFS(Jun!$I$5:$I$605,Jun!$U$5:$U$605,"Despesa",Jun!$G$5:$G$605,DRE!$D1060)</f>
        <v>0</v>
      </c>
      <c r="K1060" s="63">
        <f>SUMIFS(Jul!$I$5:$I$605,Jul!$U$5:$U$605,"Despesa",Jul!$G$5:$G$605,DRE!$D1060)</f>
        <v>0</v>
      </c>
      <c r="L1060" s="63">
        <f>SUMIFS(Ago!$I$5:$I$605,Ago!$U$5:$U$605,"Despesa",Ago!$G$5:$G$605,DRE!$D1060)</f>
        <v>0</v>
      </c>
      <c r="M1060" s="63">
        <f>SUMIFS(Set!$I$5:$I$605,Set!$U$5:$U$605,"Despesa",Set!$G$5:$G$605,DRE!$D1060)</f>
        <v>0</v>
      </c>
      <c r="N1060" s="63">
        <f>SUMIFS(Out!$I$5:$I$605,Out!$U$5:$U$605,"Despesa",Out!$G$5:$G$605,DRE!$D1060)</f>
        <v>0</v>
      </c>
      <c r="O1060" s="63">
        <f>SUMIFS(Nov!$I$5:$I$605,Nov!$U$5:$U$605,"Despesa",Nov!$G$5:$G$605,DRE!$D1060)</f>
        <v>0</v>
      </c>
      <c r="P1060" s="63">
        <f>SUMIFS(Dez!$I$5:$I$605,Dez!$U$5:$U$605,"Despesa",Dez!$G$5:$G$605,DRE!$D1060)</f>
        <v>0</v>
      </c>
      <c r="Q1060" s="63">
        <f t="shared" si="46"/>
        <v>0</v>
      </c>
    </row>
    <row r="1061" spans="2:17" ht="28.5" customHeight="1" thickTop="1" thickBot="1" x14ac:dyDescent="0.3">
      <c r="B1061" s="85">
        <v>1058</v>
      </c>
      <c r="C1061" s="46" t="str">
        <f>'PC Despesas'!X32</f>
        <v>5.8.28</v>
      </c>
      <c r="D1061" s="47" t="str">
        <f>VLOOKUP(C1061,'PC Despesas'!$X$5:$Y$103,2,FALSE)</f>
        <v>-</v>
      </c>
      <c r="E1061" s="63">
        <f>SUMIFS(Jan!$I$5:$I$605,Jan!$U$5:$U$605,"Despesa",Jan!$G$5:$G$605,DRE!$D1061)</f>
        <v>0</v>
      </c>
      <c r="F1061" s="63">
        <f>SUMIFS(Fev!$I$5:$I$605,Fev!$U$5:$U$605,"Despesa",Fev!$G$5:$G$605,DRE!$D1061)</f>
        <v>0</v>
      </c>
      <c r="G1061" s="63">
        <f>SUMIFS(Mar!$I$5:$I$605,Mar!$U$5:$U$605,"Despesa",Mar!$G$5:$G$605,DRE!$D1061)</f>
        <v>0</v>
      </c>
      <c r="H1061" s="63">
        <f>SUMIFS(Abr!$I$5:$I$605,Abr!$U$5:$U$605,"Despesa",Abr!$G$5:$G$605,DRE!$D1061)</f>
        <v>0</v>
      </c>
      <c r="I1061" s="63">
        <f>SUMIFS(Mai!$I$5:$I$605,Mai!$U$5:$U$605,"Despesa",Mai!$G$5:$G$605,DRE!$D1061)</f>
        <v>0</v>
      </c>
      <c r="J1061" s="63">
        <f>SUMIFS(Jun!$I$5:$I$605,Jun!$U$5:$U$605,"Despesa",Jun!$G$5:$G$605,DRE!$D1061)</f>
        <v>0</v>
      </c>
      <c r="K1061" s="63">
        <f>SUMIFS(Jul!$I$5:$I$605,Jul!$U$5:$U$605,"Despesa",Jul!$G$5:$G$605,DRE!$D1061)</f>
        <v>0</v>
      </c>
      <c r="L1061" s="63">
        <f>SUMIFS(Ago!$I$5:$I$605,Ago!$U$5:$U$605,"Despesa",Ago!$G$5:$G$605,DRE!$D1061)</f>
        <v>0</v>
      </c>
      <c r="M1061" s="63">
        <f>SUMIFS(Set!$I$5:$I$605,Set!$U$5:$U$605,"Despesa",Set!$G$5:$G$605,DRE!$D1061)</f>
        <v>0</v>
      </c>
      <c r="N1061" s="63">
        <f>SUMIFS(Out!$I$5:$I$605,Out!$U$5:$U$605,"Despesa",Out!$G$5:$G$605,DRE!$D1061)</f>
        <v>0</v>
      </c>
      <c r="O1061" s="63">
        <f>SUMIFS(Nov!$I$5:$I$605,Nov!$U$5:$U$605,"Despesa",Nov!$G$5:$G$605,DRE!$D1061)</f>
        <v>0</v>
      </c>
      <c r="P1061" s="63">
        <f>SUMIFS(Dez!$I$5:$I$605,Dez!$U$5:$U$605,"Despesa",Dez!$G$5:$G$605,DRE!$D1061)</f>
        <v>0</v>
      </c>
      <c r="Q1061" s="63">
        <f t="shared" si="46"/>
        <v>0</v>
      </c>
    </row>
    <row r="1062" spans="2:17" ht="28.5" customHeight="1" thickTop="1" thickBot="1" x14ac:dyDescent="0.3">
      <c r="B1062" s="85">
        <v>1059</v>
      </c>
      <c r="C1062" s="46" t="str">
        <f>'PC Despesas'!X33</f>
        <v>5.8.29</v>
      </c>
      <c r="D1062" s="47" t="str">
        <f>VLOOKUP(C1062,'PC Despesas'!$X$5:$Y$103,2,FALSE)</f>
        <v>-</v>
      </c>
      <c r="E1062" s="63">
        <f>SUMIFS(Jan!$I$5:$I$605,Jan!$U$5:$U$605,"Despesa",Jan!$G$5:$G$605,DRE!$D1062)</f>
        <v>0</v>
      </c>
      <c r="F1062" s="63">
        <f>SUMIFS(Fev!$I$5:$I$605,Fev!$U$5:$U$605,"Despesa",Fev!$G$5:$G$605,DRE!$D1062)</f>
        <v>0</v>
      </c>
      <c r="G1062" s="63">
        <f>SUMIFS(Mar!$I$5:$I$605,Mar!$U$5:$U$605,"Despesa",Mar!$G$5:$G$605,DRE!$D1062)</f>
        <v>0</v>
      </c>
      <c r="H1062" s="63">
        <f>SUMIFS(Abr!$I$5:$I$605,Abr!$U$5:$U$605,"Despesa",Abr!$G$5:$G$605,DRE!$D1062)</f>
        <v>0</v>
      </c>
      <c r="I1062" s="63">
        <f>SUMIFS(Mai!$I$5:$I$605,Mai!$U$5:$U$605,"Despesa",Mai!$G$5:$G$605,DRE!$D1062)</f>
        <v>0</v>
      </c>
      <c r="J1062" s="63">
        <f>SUMIFS(Jun!$I$5:$I$605,Jun!$U$5:$U$605,"Despesa",Jun!$G$5:$G$605,DRE!$D1062)</f>
        <v>0</v>
      </c>
      <c r="K1062" s="63">
        <f>SUMIFS(Jul!$I$5:$I$605,Jul!$U$5:$U$605,"Despesa",Jul!$G$5:$G$605,DRE!$D1062)</f>
        <v>0</v>
      </c>
      <c r="L1062" s="63">
        <f>SUMIFS(Ago!$I$5:$I$605,Ago!$U$5:$U$605,"Despesa",Ago!$G$5:$G$605,DRE!$D1062)</f>
        <v>0</v>
      </c>
      <c r="M1062" s="63">
        <f>SUMIFS(Set!$I$5:$I$605,Set!$U$5:$U$605,"Despesa",Set!$G$5:$G$605,DRE!$D1062)</f>
        <v>0</v>
      </c>
      <c r="N1062" s="63">
        <f>SUMIFS(Out!$I$5:$I$605,Out!$U$5:$U$605,"Despesa",Out!$G$5:$G$605,DRE!$D1062)</f>
        <v>0</v>
      </c>
      <c r="O1062" s="63">
        <f>SUMIFS(Nov!$I$5:$I$605,Nov!$U$5:$U$605,"Despesa",Nov!$G$5:$G$605,DRE!$D1062)</f>
        <v>0</v>
      </c>
      <c r="P1062" s="63">
        <f>SUMIFS(Dez!$I$5:$I$605,Dez!$U$5:$U$605,"Despesa",Dez!$G$5:$G$605,DRE!$D1062)</f>
        <v>0</v>
      </c>
      <c r="Q1062" s="63">
        <f t="shared" si="46"/>
        <v>0</v>
      </c>
    </row>
    <row r="1063" spans="2:17" ht="28.5" customHeight="1" thickTop="1" thickBot="1" x14ac:dyDescent="0.3">
      <c r="B1063" s="85">
        <v>1060</v>
      </c>
      <c r="C1063" s="46" t="str">
        <f>'PC Despesas'!X34</f>
        <v>5.8.30</v>
      </c>
      <c r="D1063" s="47" t="str">
        <f>VLOOKUP(C1063,'PC Despesas'!$X$5:$Y$103,2,FALSE)</f>
        <v>-</v>
      </c>
      <c r="E1063" s="63">
        <f>SUMIFS(Jan!$I$5:$I$605,Jan!$U$5:$U$605,"Despesa",Jan!$G$5:$G$605,DRE!$D1063)</f>
        <v>0</v>
      </c>
      <c r="F1063" s="63">
        <f>SUMIFS(Fev!$I$5:$I$605,Fev!$U$5:$U$605,"Despesa",Fev!$G$5:$G$605,DRE!$D1063)</f>
        <v>0</v>
      </c>
      <c r="G1063" s="63">
        <f>SUMIFS(Mar!$I$5:$I$605,Mar!$U$5:$U$605,"Despesa",Mar!$G$5:$G$605,DRE!$D1063)</f>
        <v>0</v>
      </c>
      <c r="H1063" s="63">
        <f>SUMIFS(Abr!$I$5:$I$605,Abr!$U$5:$U$605,"Despesa",Abr!$G$5:$G$605,DRE!$D1063)</f>
        <v>0</v>
      </c>
      <c r="I1063" s="63">
        <f>SUMIFS(Mai!$I$5:$I$605,Mai!$U$5:$U$605,"Despesa",Mai!$G$5:$G$605,DRE!$D1063)</f>
        <v>0</v>
      </c>
      <c r="J1063" s="63">
        <f>SUMIFS(Jun!$I$5:$I$605,Jun!$U$5:$U$605,"Despesa",Jun!$G$5:$G$605,DRE!$D1063)</f>
        <v>0</v>
      </c>
      <c r="K1063" s="63">
        <f>SUMIFS(Jul!$I$5:$I$605,Jul!$U$5:$U$605,"Despesa",Jul!$G$5:$G$605,DRE!$D1063)</f>
        <v>0</v>
      </c>
      <c r="L1063" s="63">
        <f>SUMIFS(Ago!$I$5:$I$605,Ago!$U$5:$U$605,"Despesa",Ago!$G$5:$G$605,DRE!$D1063)</f>
        <v>0</v>
      </c>
      <c r="M1063" s="63">
        <f>SUMIFS(Set!$I$5:$I$605,Set!$U$5:$U$605,"Despesa",Set!$G$5:$G$605,DRE!$D1063)</f>
        <v>0</v>
      </c>
      <c r="N1063" s="63">
        <f>SUMIFS(Out!$I$5:$I$605,Out!$U$5:$U$605,"Despesa",Out!$G$5:$G$605,DRE!$D1063)</f>
        <v>0</v>
      </c>
      <c r="O1063" s="63">
        <f>SUMIFS(Nov!$I$5:$I$605,Nov!$U$5:$U$605,"Despesa",Nov!$G$5:$G$605,DRE!$D1063)</f>
        <v>0</v>
      </c>
      <c r="P1063" s="63">
        <f>SUMIFS(Dez!$I$5:$I$605,Dez!$U$5:$U$605,"Despesa",Dez!$G$5:$G$605,DRE!$D1063)</f>
        <v>0</v>
      </c>
      <c r="Q1063" s="63">
        <f t="shared" si="46"/>
        <v>0</v>
      </c>
    </row>
    <row r="1064" spans="2:17" ht="28.5" customHeight="1" thickTop="1" thickBot="1" x14ac:dyDescent="0.3">
      <c r="B1064" s="85">
        <v>1061</v>
      </c>
      <c r="C1064" s="46" t="str">
        <f>'PC Despesas'!X35</f>
        <v>5.8.31</v>
      </c>
      <c r="D1064" s="47" t="str">
        <f>VLOOKUP(C1064,'PC Despesas'!$X$5:$Y$103,2,FALSE)</f>
        <v>-</v>
      </c>
      <c r="E1064" s="63">
        <f>SUMIFS(Jan!$I$5:$I$605,Jan!$U$5:$U$605,"Despesa",Jan!$G$5:$G$605,DRE!$D1064)</f>
        <v>0</v>
      </c>
      <c r="F1064" s="63">
        <f>SUMIFS(Fev!$I$5:$I$605,Fev!$U$5:$U$605,"Despesa",Fev!$G$5:$G$605,DRE!$D1064)</f>
        <v>0</v>
      </c>
      <c r="G1064" s="63">
        <f>SUMIFS(Mar!$I$5:$I$605,Mar!$U$5:$U$605,"Despesa",Mar!$G$5:$G$605,DRE!$D1064)</f>
        <v>0</v>
      </c>
      <c r="H1064" s="63">
        <f>SUMIFS(Abr!$I$5:$I$605,Abr!$U$5:$U$605,"Despesa",Abr!$G$5:$G$605,DRE!$D1064)</f>
        <v>0</v>
      </c>
      <c r="I1064" s="63">
        <f>SUMIFS(Mai!$I$5:$I$605,Mai!$U$5:$U$605,"Despesa",Mai!$G$5:$G$605,DRE!$D1064)</f>
        <v>0</v>
      </c>
      <c r="J1064" s="63">
        <f>SUMIFS(Jun!$I$5:$I$605,Jun!$U$5:$U$605,"Despesa",Jun!$G$5:$G$605,DRE!$D1064)</f>
        <v>0</v>
      </c>
      <c r="K1064" s="63">
        <f>SUMIFS(Jul!$I$5:$I$605,Jul!$U$5:$U$605,"Despesa",Jul!$G$5:$G$605,DRE!$D1064)</f>
        <v>0</v>
      </c>
      <c r="L1064" s="63">
        <f>SUMIFS(Ago!$I$5:$I$605,Ago!$U$5:$U$605,"Despesa",Ago!$G$5:$G$605,DRE!$D1064)</f>
        <v>0</v>
      </c>
      <c r="M1064" s="63">
        <f>SUMIFS(Set!$I$5:$I$605,Set!$U$5:$U$605,"Despesa",Set!$G$5:$G$605,DRE!$D1064)</f>
        <v>0</v>
      </c>
      <c r="N1064" s="63">
        <f>SUMIFS(Out!$I$5:$I$605,Out!$U$5:$U$605,"Despesa",Out!$G$5:$G$605,DRE!$D1064)</f>
        <v>0</v>
      </c>
      <c r="O1064" s="63">
        <f>SUMIFS(Nov!$I$5:$I$605,Nov!$U$5:$U$605,"Despesa",Nov!$G$5:$G$605,DRE!$D1064)</f>
        <v>0</v>
      </c>
      <c r="P1064" s="63">
        <f>SUMIFS(Dez!$I$5:$I$605,Dez!$U$5:$U$605,"Despesa",Dez!$G$5:$G$605,DRE!$D1064)</f>
        <v>0</v>
      </c>
      <c r="Q1064" s="63">
        <f t="shared" si="46"/>
        <v>0</v>
      </c>
    </row>
    <row r="1065" spans="2:17" ht="28.5" customHeight="1" thickTop="1" thickBot="1" x14ac:dyDescent="0.3">
      <c r="B1065" s="85">
        <v>1062</v>
      </c>
      <c r="C1065" s="46" t="str">
        <f>'PC Despesas'!X36</f>
        <v>5.8.32</v>
      </c>
      <c r="D1065" s="47" t="str">
        <f>VLOOKUP(C1065,'PC Despesas'!$X$5:$Y$103,2,FALSE)</f>
        <v>-</v>
      </c>
      <c r="E1065" s="63">
        <f>SUMIFS(Jan!$I$5:$I$605,Jan!$U$5:$U$605,"Despesa",Jan!$G$5:$G$605,DRE!$D1065)</f>
        <v>0</v>
      </c>
      <c r="F1065" s="63">
        <f>SUMIFS(Fev!$I$5:$I$605,Fev!$U$5:$U$605,"Despesa",Fev!$G$5:$G$605,DRE!$D1065)</f>
        <v>0</v>
      </c>
      <c r="G1065" s="63">
        <f>SUMIFS(Mar!$I$5:$I$605,Mar!$U$5:$U$605,"Despesa",Mar!$G$5:$G$605,DRE!$D1065)</f>
        <v>0</v>
      </c>
      <c r="H1065" s="63">
        <f>SUMIFS(Abr!$I$5:$I$605,Abr!$U$5:$U$605,"Despesa",Abr!$G$5:$G$605,DRE!$D1065)</f>
        <v>0</v>
      </c>
      <c r="I1065" s="63">
        <f>SUMIFS(Mai!$I$5:$I$605,Mai!$U$5:$U$605,"Despesa",Mai!$G$5:$G$605,DRE!$D1065)</f>
        <v>0</v>
      </c>
      <c r="J1065" s="63">
        <f>SUMIFS(Jun!$I$5:$I$605,Jun!$U$5:$U$605,"Despesa",Jun!$G$5:$G$605,DRE!$D1065)</f>
        <v>0</v>
      </c>
      <c r="K1065" s="63">
        <f>SUMIFS(Jul!$I$5:$I$605,Jul!$U$5:$U$605,"Despesa",Jul!$G$5:$G$605,DRE!$D1065)</f>
        <v>0</v>
      </c>
      <c r="L1065" s="63">
        <f>SUMIFS(Ago!$I$5:$I$605,Ago!$U$5:$U$605,"Despesa",Ago!$G$5:$G$605,DRE!$D1065)</f>
        <v>0</v>
      </c>
      <c r="M1065" s="63">
        <f>SUMIFS(Set!$I$5:$I$605,Set!$U$5:$U$605,"Despesa",Set!$G$5:$G$605,DRE!$D1065)</f>
        <v>0</v>
      </c>
      <c r="N1065" s="63">
        <f>SUMIFS(Out!$I$5:$I$605,Out!$U$5:$U$605,"Despesa",Out!$G$5:$G$605,DRE!$D1065)</f>
        <v>0</v>
      </c>
      <c r="O1065" s="63">
        <f>SUMIFS(Nov!$I$5:$I$605,Nov!$U$5:$U$605,"Despesa",Nov!$G$5:$G$605,DRE!$D1065)</f>
        <v>0</v>
      </c>
      <c r="P1065" s="63">
        <f>SUMIFS(Dez!$I$5:$I$605,Dez!$U$5:$U$605,"Despesa",Dez!$G$5:$G$605,DRE!$D1065)</f>
        <v>0</v>
      </c>
      <c r="Q1065" s="63">
        <f t="shared" si="46"/>
        <v>0</v>
      </c>
    </row>
    <row r="1066" spans="2:17" ht="28.5" customHeight="1" thickTop="1" thickBot="1" x14ac:dyDescent="0.3">
      <c r="B1066" s="85">
        <v>1063</v>
      </c>
      <c r="C1066" s="46" t="str">
        <f>'PC Despesas'!X37</f>
        <v>5.8.33</v>
      </c>
      <c r="D1066" s="47" t="str">
        <f>VLOOKUP(C1066,'PC Despesas'!$X$5:$Y$103,2,FALSE)</f>
        <v>-</v>
      </c>
      <c r="E1066" s="63">
        <f>SUMIFS(Jan!$I$5:$I$605,Jan!$U$5:$U$605,"Despesa",Jan!$G$5:$G$605,DRE!$D1066)</f>
        <v>0</v>
      </c>
      <c r="F1066" s="63">
        <f>SUMIFS(Fev!$I$5:$I$605,Fev!$U$5:$U$605,"Despesa",Fev!$G$5:$G$605,DRE!$D1066)</f>
        <v>0</v>
      </c>
      <c r="G1066" s="63">
        <f>SUMIFS(Mar!$I$5:$I$605,Mar!$U$5:$U$605,"Despesa",Mar!$G$5:$G$605,DRE!$D1066)</f>
        <v>0</v>
      </c>
      <c r="H1066" s="63">
        <f>SUMIFS(Abr!$I$5:$I$605,Abr!$U$5:$U$605,"Despesa",Abr!$G$5:$G$605,DRE!$D1066)</f>
        <v>0</v>
      </c>
      <c r="I1066" s="63">
        <f>SUMIFS(Mai!$I$5:$I$605,Mai!$U$5:$U$605,"Despesa",Mai!$G$5:$G$605,DRE!$D1066)</f>
        <v>0</v>
      </c>
      <c r="J1066" s="63">
        <f>SUMIFS(Jun!$I$5:$I$605,Jun!$U$5:$U$605,"Despesa",Jun!$G$5:$G$605,DRE!$D1066)</f>
        <v>0</v>
      </c>
      <c r="K1066" s="63">
        <f>SUMIFS(Jul!$I$5:$I$605,Jul!$U$5:$U$605,"Despesa",Jul!$G$5:$G$605,DRE!$D1066)</f>
        <v>0</v>
      </c>
      <c r="L1066" s="63">
        <f>SUMIFS(Ago!$I$5:$I$605,Ago!$U$5:$U$605,"Despesa",Ago!$G$5:$G$605,DRE!$D1066)</f>
        <v>0</v>
      </c>
      <c r="M1066" s="63">
        <f>SUMIFS(Set!$I$5:$I$605,Set!$U$5:$U$605,"Despesa",Set!$G$5:$G$605,DRE!$D1066)</f>
        <v>0</v>
      </c>
      <c r="N1066" s="63">
        <f>SUMIFS(Out!$I$5:$I$605,Out!$U$5:$U$605,"Despesa",Out!$G$5:$G$605,DRE!$D1066)</f>
        <v>0</v>
      </c>
      <c r="O1066" s="63">
        <f>SUMIFS(Nov!$I$5:$I$605,Nov!$U$5:$U$605,"Despesa",Nov!$G$5:$G$605,DRE!$D1066)</f>
        <v>0</v>
      </c>
      <c r="P1066" s="63">
        <f>SUMIFS(Dez!$I$5:$I$605,Dez!$U$5:$U$605,"Despesa",Dez!$G$5:$G$605,DRE!$D1066)</f>
        <v>0</v>
      </c>
      <c r="Q1066" s="63">
        <f t="shared" si="46"/>
        <v>0</v>
      </c>
    </row>
    <row r="1067" spans="2:17" ht="28.5" customHeight="1" thickTop="1" thickBot="1" x14ac:dyDescent="0.3">
      <c r="B1067" s="85">
        <v>1064</v>
      </c>
      <c r="C1067" s="46" t="str">
        <f>'PC Despesas'!X38</f>
        <v>5.8.34</v>
      </c>
      <c r="D1067" s="47" t="str">
        <f>VLOOKUP(C1067,'PC Despesas'!$X$5:$Y$103,2,FALSE)</f>
        <v>-</v>
      </c>
      <c r="E1067" s="63">
        <f>SUMIFS(Jan!$I$5:$I$605,Jan!$U$5:$U$605,"Despesa",Jan!$G$5:$G$605,DRE!$D1067)</f>
        <v>0</v>
      </c>
      <c r="F1067" s="63">
        <f>SUMIFS(Fev!$I$5:$I$605,Fev!$U$5:$U$605,"Despesa",Fev!$G$5:$G$605,DRE!$D1067)</f>
        <v>0</v>
      </c>
      <c r="G1067" s="63">
        <f>SUMIFS(Mar!$I$5:$I$605,Mar!$U$5:$U$605,"Despesa",Mar!$G$5:$G$605,DRE!$D1067)</f>
        <v>0</v>
      </c>
      <c r="H1067" s="63">
        <f>SUMIFS(Abr!$I$5:$I$605,Abr!$U$5:$U$605,"Despesa",Abr!$G$5:$G$605,DRE!$D1067)</f>
        <v>0</v>
      </c>
      <c r="I1067" s="63">
        <f>SUMIFS(Mai!$I$5:$I$605,Mai!$U$5:$U$605,"Despesa",Mai!$G$5:$G$605,DRE!$D1067)</f>
        <v>0</v>
      </c>
      <c r="J1067" s="63">
        <f>SUMIFS(Jun!$I$5:$I$605,Jun!$U$5:$U$605,"Despesa",Jun!$G$5:$G$605,DRE!$D1067)</f>
        <v>0</v>
      </c>
      <c r="K1067" s="63">
        <f>SUMIFS(Jul!$I$5:$I$605,Jul!$U$5:$U$605,"Despesa",Jul!$G$5:$G$605,DRE!$D1067)</f>
        <v>0</v>
      </c>
      <c r="L1067" s="63">
        <f>SUMIFS(Ago!$I$5:$I$605,Ago!$U$5:$U$605,"Despesa",Ago!$G$5:$G$605,DRE!$D1067)</f>
        <v>0</v>
      </c>
      <c r="M1067" s="63">
        <f>SUMIFS(Set!$I$5:$I$605,Set!$U$5:$U$605,"Despesa",Set!$G$5:$G$605,DRE!$D1067)</f>
        <v>0</v>
      </c>
      <c r="N1067" s="63">
        <f>SUMIFS(Out!$I$5:$I$605,Out!$U$5:$U$605,"Despesa",Out!$G$5:$G$605,DRE!$D1067)</f>
        <v>0</v>
      </c>
      <c r="O1067" s="63">
        <f>SUMIFS(Nov!$I$5:$I$605,Nov!$U$5:$U$605,"Despesa",Nov!$G$5:$G$605,DRE!$D1067)</f>
        <v>0</v>
      </c>
      <c r="P1067" s="63">
        <f>SUMIFS(Dez!$I$5:$I$605,Dez!$U$5:$U$605,"Despesa",Dez!$G$5:$G$605,DRE!$D1067)</f>
        <v>0</v>
      </c>
      <c r="Q1067" s="63">
        <f t="shared" si="46"/>
        <v>0</v>
      </c>
    </row>
    <row r="1068" spans="2:17" ht="28.5" customHeight="1" thickTop="1" thickBot="1" x14ac:dyDescent="0.3">
      <c r="B1068" s="85">
        <v>1065</v>
      </c>
      <c r="C1068" s="46" t="str">
        <f>'PC Despesas'!X39</f>
        <v>5.8.35</v>
      </c>
      <c r="D1068" s="47" t="str">
        <f>VLOOKUP(C1068,'PC Despesas'!$X$5:$Y$103,2,FALSE)</f>
        <v>-</v>
      </c>
      <c r="E1068" s="63">
        <f>SUMIFS(Jan!$I$5:$I$605,Jan!$U$5:$U$605,"Despesa",Jan!$G$5:$G$605,DRE!$D1068)</f>
        <v>0</v>
      </c>
      <c r="F1068" s="63">
        <f>SUMIFS(Fev!$I$5:$I$605,Fev!$U$5:$U$605,"Despesa",Fev!$G$5:$G$605,DRE!$D1068)</f>
        <v>0</v>
      </c>
      <c r="G1068" s="63">
        <f>SUMIFS(Mar!$I$5:$I$605,Mar!$U$5:$U$605,"Despesa",Mar!$G$5:$G$605,DRE!$D1068)</f>
        <v>0</v>
      </c>
      <c r="H1068" s="63">
        <f>SUMIFS(Abr!$I$5:$I$605,Abr!$U$5:$U$605,"Despesa",Abr!$G$5:$G$605,DRE!$D1068)</f>
        <v>0</v>
      </c>
      <c r="I1068" s="63">
        <f>SUMIFS(Mai!$I$5:$I$605,Mai!$U$5:$U$605,"Despesa",Mai!$G$5:$G$605,DRE!$D1068)</f>
        <v>0</v>
      </c>
      <c r="J1068" s="63">
        <f>SUMIFS(Jun!$I$5:$I$605,Jun!$U$5:$U$605,"Despesa",Jun!$G$5:$G$605,DRE!$D1068)</f>
        <v>0</v>
      </c>
      <c r="K1068" s="63">
        <f>SUMIFS(Jul!$I$5:$I$605,Jul!$U$5:$U$605,"Despesa",Jul!$G$5:$G$605,DRE!$D1068)</f>
        <v>0</v>
      </c>
      <c r="L1068" s="63">
        <f>SUMIFS(Ago!$I$5:$I$605,Ago!$U$5:$U$605,"Despesa",Ago!$G$5:$G$605,DRE!$D1068)</f>
        <v>0</v>
      </c>
      <c r="M1068" s="63">
        <f>SUMIFS(Set!$I$5:$I$605,Set!$U$5:$U$605,"Despesa",Set!$G$5:$G$605,DRE!$D1068)</f>
        <v>0</v>
      </c>
      <c r="N1068" s="63">
        <f>SUMIFS(Out!$I$5:$I$605,Out!$U$5:$U$605,"Despesa",Out!$G$5:$G$605,DRE!$D1068)</f>
        <v>0</v>
      </c>
      <c r="O1068" s="63">
        <f>SUMIFS(Nov!$I$5:$I$605,Nov!$U$5:$U$605,"Despesa",Nov!$G$5:$G$605,DRE!$D1068)</f>
        <v>0</v>
      </c>
      <c r="P1068" s="63">
        <f>SUMIFS(Dez!$I$5:$I$605,Dez!$U$5:$U$605,"Despesa",Dez!$G$5:$G$605,DRE!$D1068)</f>
        <v>0</v>
      </c>
      <c r="Q1068" s="63">
        <f t="shared" si="46"/>
        <v>0</v>
      </c>
    </row>
    <row r="1069" spans="2:17" ht="28.5" customHeight="1" thickTop="1" thickBot="1" x14ac:dyDescent="0.3">
      <c r="B1069" s="85">
        <v>1066</v>
      </c>
      <c r="C1069" s="46" t="str">
        <f>'PC Despesas'!X40</f>
        <v>5.8.36</v>
      </c>
      <c r="D1069" s="47" t="str">
        <f>VLOOKUP(C1069,'PC Despesas'!$X$5:$Y$103,2,FALSE)</f>
        <v>-</v>
      </c>
      <c r="E1069" s="63">
        <f>SUMIFS(Jan!$I$5:$I$605,Jan!$U$5:$U$605,"Despesa",Jan!$G$5:$G$605,DRE!$D1069)</f>
        <v>0</v>
      </c>
      <c r="F1069" s="63">
        <f>SUMIFS(Fev!$I$5:$I$605,Fev!$U$5:$U$605,"Despesa",Fev!$G$5:$G$605,DRE!$D1069)</f>
        <v>0</v>
      </c>
      <c r="G1069" s="63">
        <f>SUMIFS(Mar!$I$5:$I$605,Mar!$U$5:$U$605,"Despesa",Mar!$G$5:$G$605,DRE!$D1069)</f>
        <v>0</v>
      </c>
      <c r="H1069" s="63">
        <f>SUMIFS(Abr!$I$5:$I$605,Abr!$U$5:$U$605,"Despesa",Abr!$G$5:$G$605,DRE!$D1069)</f>
        <v>0</v>
      </c>
      <c r="I1069" s="63">
        <f>SUMIFS(Mai!$I$5:$I$605,Mai!$U$5:$U$605,"Despesa",Mai!$G$5:$G$605,DRE!$D1069)</f>
        <v>0</v>
      </c>
      <c r="J1069" s="63">
        <f>SUMIFS(Jun!$I$5:$I$605,Jun!$U$5:$U$605,"Despesa",Jun!$G$5:$G$605,DRE!$D1069)</f>
        <v>0</v>
      </c>
      <c r="K1069" s="63">
        <f>SUMIFS(Jul!$I$5:$I$605,Jul!$U$5:$U$605,"Despesa",Jul!$G$5:$G$605,DRE!$D1069)</f>
        <v>0</v>
      </c>
      <c r="L1069" s="63">
        <f>SUMIFS(Ago!$I$5:$I$605,Ago!$U$5:$U$605,"Despesa",Ago!$G$5:$G$605,DRE!$D1069)</f>
        <v>0</v>
      </c>
      <c r="M1069" s="63">
        <f>SUMIFS(Set!$I$5:$I$605,Set!$U$5:$U$605,"Despesa",Set!$G$5:$G$605,DRE!$D1069)</f>
        <v>0</v>
      </c>
      <c r="N1069" s="63">
        <f>SUMIFS(Out!$I$5:$I$605,Out!$U$5:$U$605,"Despesa",Out!$G$5:$G$605,DRE!$D1069)</f>
        <v>0</v>
      </c>
      <c r="O1069" s="63">
        <f>SUMIFS(Nov!$I$5:$I$605,Nov!$U$5:$U$605,"Despesa",Nov!$G$5:$G$605,DRE!$D1069)</f>
        <v>0</v>
      </c>
      <c r="P1069" s="63">
        <f>SUMIFS(Dez!$I$5:$I$605,Dez!$U$5:$U$605,"Despesa",Dez!$G$5:$G$605,DRE!$D1069)</f>
        <v>0</v>
      </c>
      <c r="Q1069" s="63">
        <f t="shared" si="46"/>
        <v>0</v>
      </c>
    </row>
    <row r="1070" spans="2:17" ht="28.5" customHeight="1" thickTop="1" thickBot="1" x14ac:dyDescent="0.3">
      <c r="B1070" s="85">
        <v>1067</v>
      </c>
      <c r="C1070" s="46" t="str">
        <f>'PC Despesas'!X41</f>
        <v>5.8.37</v>
      </c>
      <c r="D1070" s="47" t="str">
        <f>VLOOKUP(C1070,'PC Despesas'!$X$5:$Y$103,2,FALSE)</f>
        <v>-</v>
      </c>
      <c r="E1070" s="63">
        <f>SUMIFS(Jan!$I$5:$I$605,Jan!$U$5:$U$605,"Despesa",Jan!$G$5:$G$605,DRE!$D1070)</f>
        <v>0</v>
      </c>
      <c r="F1070" s="63">
        <f>SUMIFS(Fev!$I$5:$I$605,Fev!$U$5:$U$605,"Despesa",Fev!$G$5:$G$605,DRE!$D1070)</f>
        <v>0</v>
      </c>
      <c r="G1070" s="63">
        <f>SUMIFS(Mar!$I$5:$I$605,Mar!$U$5:$U$605,"Despesa",Mar!$G$5:$G$605,DRE!$D1070)</f>
        <v>0</v>
      </c>
      <c r="H1070" s="63">
        <f>SUMIFS(Abr!$I$5:$I$605,Abr!$U$5:$U$605,"Despesa",Abr!$G$5:$G$605,DRE!$D1070)</f>
        <v>0</v>
      </c>
      <c r="I1070" s="63">
        <f>SUMIFS(Mai!$I$5:$I$605,Mai!$U$5:$U$605,"Despesa",Mai!$G$5:$G$605,DRE!$D1070)</f>
        <v>0</v>
      </c>
      <c r="J1070" s="63">
        <f>SUMIFS(Jun!$I$5:$I$605,Jun!$U$5:$U$605,"Despesa",Jun!$G$5:$G$605,DRE!$D1070)</f>
        <v>0</v>
      </c>
      <c r="K1070" s="63">
        <f>SUMIFS(Jul!$I$5:$I$605,Jul!$U$5:$U$605,"Despesa",Jul!$G$5:$G$605,DRE!$D1070)</f>
        <v>0</v>
      </c>
      <c r="L1070" s="63">
        <f>SUMIFS(Ago!$I$5:$I$605,Ago!$U$5:$U$605,"Despesa",Ago!$G$5:$G$605,DRE!$D1070)</f>
        <v>0</v>
      </c>
      <c r="M1070" s="63">
        <f>SUMIFS(Set!$I$5:$I$605,Set!$U$5:$U$605,"Despesa",Set!$G$5:$G$605,DRE!$D1070)</f>
        <v>0</v>
      </c>
      <c r="N1070" s="63">
        <f>SUMIFS(Out!$I$5:$I$605,Out!$U$5:$U$605,"Despesa",Out!$G$5:$G$605,DRE!$D1070)</f>
        <v>0</v>
      </c>
      <c r="O1070" s="63">
        <f>SUMIFS(Nov!$I$5:$I$605,Nov!$U$5:$U$605,"Despesa",Nov!$G$5:$G$605,DRE!$D1070)</f>
        <v>0</v>
      </c>
      <c r="P1070" s="63">
        <f>SUMIFS(Dez!$I$5:$I$605,Dez!$U$5:$U$605,"Despesa",Dez!$G$5:$G$605,DRE!$D1070)</f>
        <v>0</v>
      </c>
      <c r="Q1070" s="63">
        <f t="shared" si="46"/>
        <v>0</v>
      </c>
    </row>
    <row r="1071" spans="2:17" ht="28.5" customHeight="1" thickTop="1" thickBot="1" x14ac:dyDescent="0.3">
      <c r="B1071" s="85">
        <v>1068</v>
      </c>
      <c r="C1071" s="46" t="str">
        <f>'PC Despesas'!X42</f>
        <v>5.8.38</v>
      </c>
      <c r="D1071" s="47" t="str">
        <f>VLOOKUP(C1071,'PC Despesas'!$X$5:$Y$103,2,FALSE)</f>
        <v>-</v>
      </c>
      <c r="E1071" s="63">
        <f>SUMIFS(Jan!$I$5:$I$605,Jan!$U$5:$U$605,"Despesa",Jan!$G$5:$G$605,DRE!$D1071)</f>
        <v>0</v>
      </c>
      <c r="F1071" s="63">
        <f>SUMIFS(Fev!$I$5:$I$605,Fev!$U$5:$U$605,"Despesa",Fev!$G$5:$G$605,DRE!$D1071)</f>
        <v>0</v>
      </c>
      <c r="G1071" s="63">
        <f>SUMIFS(Mar!$I$5:$I$605,Mar!$U$5:$U$605,"Despesa",Mar!$G$5:$G$605,DRE!$D1071)</f>
        <v>0</v>
      </c>
      <c r="H1071" s="63">
        <f>SUMIFS(Abr!$I$5:$I$605,Abr!$U$5:$U$605,"Despesa",Abr!$G$5:$G$605,DRE!$D1071)</f>
        <v>0</v>
      </c>
      <c r="I1071" s="63">
        <f>SUMIFS(Mai!$I$5:$I$605,Mai!$U$5:$U$605,"Despesa",Mai!$G$5:$G$605,DRE!$D1071)</f>
        <v>0</v>
      </c>
      <c r="J1071" s="63">
        <f>SUMIFS(Jun!$I$5:$I$605,Jun!$U$5:$U$605,"Despesa",Jun!$G$5:$G$605,DRE!$D1071)</f>
        <v>0</v>
      </c>
      <c r="K1071" s="63">
        <f>SUMIFS(Jul!$I$5:$I$605,Jul!$U$5:$U$605,"Despesa",Jul!$G$5:$G$605,DRE!$D1071)</f>
        <v>0</v>
      </c>
      <c r="L1071" s="63">
        <f>SUMIFS(Ago!$I$5:$I$605,Ago!$U$5:$U$605,"Despesa",Ago!$G$5:$G$605,DRE!$D1071)</f>
        <v>0</v>
      </c>
      <c r="M1071" s="63">
        <f>SUMIFS(Set!$I$5:$I$605,Set!$U$5:$U$605,"Despesa",Set!$G$5:$G$605,DRE!$D1071)</f>
        <v>0</v>
      </c>
      <c r="N1071" s="63">
        <f>SUMIFS(Out!$I$5:$I$605,Out!$U$5:$U$605,"Despesa",Out!$G$5:$G$605,DRE!$D1071)</f>
        <v>0</v>
      </c>
      <c r="O1071" s="63">
        <f>SUMIFS(Nov!$I$5:$I$605,Nov!$U$5:$U$605,"Despesa",Nov!$G$5:$G$605,DRE!$D1071)</f>
        <v>0</v>
      </c>
      <c r="P1071" s="63">
        <f>SUMIFS(Dez!$I$5:$I$605,Dez!$U$5:$U$605,"Despesa",Dez!$G$5:$G$605,DRE!$D1071)</f>
        <v>0</v>
      </c>
      <c r="Q1071" s="63">
        <f t="shared" si="46"/>
        <v>0</v>
      </c>
    </row>
    <row r="1072" spans="2:17" ht="28.5" customHeight="1" thickTop="1" thickBot="1" x14ac:dyDescent="0.3">
      <c r="B1072" s="85">
        <v>1069</v>
      </c>
      <c r="C1072" s="46" t="str">
        <f>'PC Despesas'!X43</f>
        <v>5.8.39</v>
      </c>
      <c r="D1072" s="47" t="str">
        <f>VLOOKUP(C1072,'PC Despesas'!$X$5:$Y$103,2,FALSE)</f>
        <v>-</v>
      </c>
      <c r="E1072" s="63">
        <f>SUMIFS(Jan!$I$5:$I$605,Jan!$U$5:$U$605,"Despesa",Jan!$G$5:$G$605,DRE!$D1072)</f>
        <v>0</v>
      </c>
      <c r="F1072" s="63">
        <f>SUMIFS(Fev!$I$5:$I$605,Fev!$U$5:$U$605,"Despesa",Fev!$G$5:$G$605,DRE!$D1072)</f>
        <v>0</v>
      </c>
      <c r="G1072" s="63">
        <f>SUMIFS(Mar!$I$5:$I$605,Mar!$U$5:$U$605,"Despesa",Mar!$G$5:$G$605,DRE!$D1072)</f>
        <v>0</v>
      </c>
      <c r="H1072" s="63">
        <f>SUMIFS(Abr!$I$5:$I$605,Abr!$U$5:$U$605,"Despesa",Abr!$G$5:$G$605,DRE!$D1072)</f>
        <v>0</v>
      </c>
      <c r="I1072" s="63">
        <f>SUMIFS(Mai!$I$5:$I$605,Mai!$U$5:$U$605,"Despesa",Mai!$G$5:$G$605,DRE!$D1072)</f>
        <v>0</v>
      </c>
      <c r="J1072" s="63">
        <f>SUMIFS(Jun!$I$5:$I$605,Jun!$U$5:$U$605,"Despesa",Jun!$G$5:$G$605,DRE!$D1072)</f>
        <v>0</v>
      </c>
      <c r="K1072" s="63">
        <f>SUMIFS(Jul!$I$5:$I$605,Jul!$U$5:$U$605,"Despesa",Jul!$G$5:$G$605,DRE!$D1072)</f>
        <v>0</v>
      </c>
      <c r="L1072" s="63">
        <f>SUMIFS(Ago!$I$5:$I$605,Ago!$U$5:$U$605,"Despesa",Ago!$G$5:$G$605,DRE!$D1072)</f>
        <v>0</v>
      </c>
      <c r="M1072" s="63">
        <f>SUMIFS(Set!$I$5:$I$605,Set!$U$5:$U$605,"Despesa",Set!$G$5:$G$605,DRE!$D1072)</f>
        <v>0</v>
      </c>
      <c r="N1072" s="63">
        <f>SUMIFS(Out!$I$5:$I$605,Out!$U$5:$U$605,"Despesa",Out!$G$5:$G$605,DRE!$D1072)</f>
        <v>0</v>
      </c>
      <c r="O1072" s="63">
        <f>SUMIFS(Nov!$I$5:$I$605,Nov!$U$5:$U$605,"Despesa",Nov!$G$5:$G$605,DRE!$D1072)</f>
        <v>0</v>
      </c>
      <c r="P1072" s="63">
        <f>SUMIFS(Dez!$I$5:$I$605,Dez!$U$5:$U$605,"Despesa",Dez!$G$5:$G$605,DRE!$D1072)</f>
        <v>0</v>
      </c>
      <c r="Q1072" s="63">
        <f t="shared" si="46"/>
        <v>0</v>
      </c>
    </row>
    <row r="1073" spans="2:17" ht="28.5" customHeight="1" thickTop="1" thickBot="1" x14ac:dyDescent="0.3">
      <c r="B1073" s="85">
        <v>1070</v>
      </c>
      <c r="C1073" s="46" t="str">
        <f>'PC Despesas'!X44</f>
        <v>5.8.40</v>
      </c>
      <c r="D1073" s="47" t="str">
        <f>VLOOKUP(C1073,'PC Despesas'!$X$5:$Y$103,2,FALSE)</f>
        <v>-</v>
      </c>
      <c r="E1073" s="63">
        <f>SUMIFS(Jan!$I$5:$I$605,Jan!$U$5:$U$605,"Despesa",Jan!$G$5:$G$605,DRE!$D1073)</f>
        <v>0</v>
      </c>
      <c r="F1073" s="63">
        <f>SUMIFS(Fev!$I$5:$I$605,Fev!$U$5:$U$605,"Despesa",Fev!$G$5:$G$605,DRE!$D1073)</f>
        <v>0</v>
      </c>
      <c r="G1073" s="63">
        <f>SUMIFS(Mar!$I$5:$I$605,Mar!$U$5:$U$605,"Despesa",Mar!$G$5:$G$605,DRE!$D1073)</f>
        <v>0</v>
      </c>
      <c r="H1073" s="63">
        <f>SUMIFS(Abr!$I$5:$I$605,Abr!$U$5:$U$605,"Despesa",Abr!$G$5:$G$605,DRE!$D1073)</f>
        <v>0</v>
      </c>
      <c r="I1073" s="63">
        <f>SUMIFS(Mai!$I$5:$I$605,Mai!$U$5:$U$605,"Despesa",Mai!$G$5:$G$605,DRE!$D1073)</f>
        <v>0</v>
      </c>
      <c r="J1073" s="63">
        <f>SUMIFS(Jun!$I$5:$I$605,Jun!$U$5:$U$605,"Despesa",Jun!$G$5:$G$605,DRE!$D1073)</f>
        <v>0</v>
      </c>
      <c r="K1073" s="63">
        <f>SUMIFS(Jul!$I$5:$I$605,Jul!$U$5:$U$605,"Despesa",Jul!$G$5:$G$605,DRE!$D1073)</f>
        <v>0</v>
      </c>
      <c r="L1073" s="63">
        <f>SUMIFS(Ago!$I$5:$I$605,Ago!$U$5:$U$605,"Despesa",Ago!$G$5:$G$605,DRE!$D1073)</f>
        <v>0</v>
      </c>
      <c r="M1073" s="63">
        <f>SUMIFS(Set!$I$5:$I$605,Set!$U$5:$U$605,"Despesa",Set!$G$5:$G$605,DRE!$D1073)</f>
        <v>0</v>
      </c>
      <c r="N1073" s="63">
        <f>SUMIFS(Out!$I$5:$I$605,Out!$U$5:$U$605,"Despesa",Out!$G$5:$G$605,DRE!$D1073)</f>
        <v>0</v>
      </c>
      <c r="O1073" s="63">
        <f>SUMIFS(Nov!$I$5:$I$605,Nov!$U$5:$U$605,"Despesa",Nov!$G$5:$G$605,DRE!$D1073)</f>
        <v>0</v>
      </c>
      <c r="P1073" s="63">
        <f>SUMIFS(Dez!$I$5:$I$605,Dez!$U$5:$U$605,"Despesa",Dez!$G$5:$G$605,DRE!$D1073)</f>
        <v>0</v>
      </c>
      <c r="Q1073" s="63">
        <f t="shared" si="46"/>
        <v>0</v>
      </c>
    </row>
    <row r="1074" spans="2:17" ht="28.5" customHeight="1" thickTop="1" thickBot="1" x14ac:dyDescent="0.3">
      <c r="B1074" s="85">
        <v>1071</v>
      </c>
      <c r="C1074" s="46" t="str">
        <f>'PC Despesas'!X45</f>
        <v>5.8.41</v>
      </c>
      <c r="D1074" s="47" t="str">
        <f>VLOOKUP(C1074,'PC Despesas'!$X$5:$Y$103,2,FALSE)</f>
        <v>-</v>
      </c>
      <c r="E1074" s="63">
        <f>SUMIFS(Jan!$I$5:$I$605,Jan!$U$5:$U$605,"Despesa",Jan!$G$5:$G$605,DRE!$D1074)</f>
        <v>0</v>
      </c>
      <c r="F1074" s="63">
        <f>SUMIFS(Fev!$I$5:$I$605,Fev!$U$5:$U$605,"Despesa",Fev!$G$5:$G$605,DRE!$D1074)</f>
        <v>0</v>
      </c>
      <c r="G1074" s="63">
        <f>SUMIFS(Mar!$I$5:$I$605,Mar!$U$5:$U$605,"Despesa",Mar!$G$5:$G$605,DRE!$D1074)</f>
        <v>0</v>
      </c>
      <c r="H1074" s="63">
        <f>SUMIFS(Abr!$I$5:$I$605,Abr!$U$5:$U$605,"Despesa",Abr!$G$5:$G$605,DRE!$D1074)</f>
        <v>0</v>
      </c>
      <c r="I1074" s="63">
        <f>SUMIFS(Mai!$I$5:$I$605,Mai!$U$5:$U$605,"Despesa",Mai!$G$5:$G$605,DRE!$D1074)</f>
        <v>0</v>
      </c>
      <c r="J1074" s="63">
        <f>SUMIFS(Jun!$I$5:$I$605,Jun!$U$5:$U$605,"Despesa",Jun!$G$5:$G$605,DRE!$D1074)</f>
        <v>0</v>
      </c>
      <c r="K1074" s="63">
        <f>SUMIFS(Jul!$I$5:$I$605,Jul!$U$5:$U$605,"Despesa",Jul!$G$5:$G$605,DRE!$D1074)</f>
        <v>0</v>
      </c>
      <c r="L1074" s="63">
        <f>SUMIFS(Ago!$I$5:$I$605,Ago!$U$5:$U$605,"Despesa",Ago!$G$5:$G$605,DRE!$D1074)</f>
        <v>0</v>
      </c>
      <c r="M1074" s="63">
        <f>SUMIFS(Set!$I$5:$I$605,Set!$U$5:$U$605,"Despesa",Set!$G$5:$G$605,DRE!$D1074)</f>
        <v>0</v>
      </c>
      <c r="N1074" s="63">
        <f>SUMIFS(Out!$I$5:$I$605,Out!$U$5:$U$605,"Despesa",Out!$G$5:$G$605,DRE!$D1074)</f>
        <v>0</v>
      </c>
      <c r="O1074" s="63">
        <f>SUMIFS(Nov!$I$5:$I$605,Nov!$U$5:$U$605,"Despesa",Nov!$G$5:$G$605,DRE!$D1074)</f>
        <v>0</v>
      </c>
      <c r="P1074" s="63">
        <f>SUMIFS(Dez!$I$5:$I$605,Dez!$U$5:$U$605,"Despesa",Dez!$G$5:$G$605,DRE!$D1074)</f>
        <v>0</v>
      </c>
      <c r="Q1074" s="63">
        <f t="shared" si="46"/>
        <v>0</v>
      </c>
    </row>
    <row r="1075" spans="2:17" ht="28.5" customHeight="1" thickTop="1" thickBot="1" x14ac:dyDescent="0.3">
      <c r="B1075" s="85">
        <v>1072</v>
      </c>
      <c r="C1075" s="46" t="str">
        <f>'PC Despesas'!X46</f>
        <v>5.8.42</v>
      </c>
      <c r="D1075" s="47" t="str">
        <f>VLOOKUP(C1075,'PC Despesas'!$X$5:$Y$103,2,FALSE)</f>
        <v>-</v>
      </c>
      <c r="E1075" s="63">
        <f>SUMIFS(Jan!$I$5:$I$605,Jan!$U$5:$U$605,"Despesa",Jan!$G$5:$G$605,DRE!$D1075)</f>
        <v>0</v>
      </c>
      <c r="F1075" s="63">
        <f>SUMIFS(Fev!$I$5:$I$605,Fev!$U$5:$U$605,"Despesa",Fev!$G$5:$G$605,DRE!$D1075)</f>
        <v>0</v>
      </c>
      <c r="G1075" s="63">
        <f>SUMIFS(Mar!$I$5:$I$605,Mar!$U$5:$U$605,"Despesa",Mar!$G$5:$G$605,DRE!$D1075)</f>
        <v>0</v>
      </c>
      <c r="H1075" s="63">
        <f>SUMIFS(Abr!$I$5:$I$605,Abr!$U$5:$U$605,"Despesa",Abr!$G$5:$G$605,DRE!$D1075)</f>
        <v>0</v>
      </c>
      <c r="I1075" s="63">
        <f>SUMIFS(Mai!$I$5:$I$605,Mai!$U$5:$U$605,"Despesa",Mai!$G$5:$G$605,DRE!$D1075)</f>
        <v>0</v>
      </c>
      <c r="J1075" s="63">
        <f>SUMIFS(Jun!$I$5:$I$605,Jun!$U$5:$U$605,"Despesa",Jun!$G$5:$G$605,DRE!$D1075)</f>
        <v>0</v>
      </c>
      <c r="K1075" s="63">
        <f>SUMIFS(Jul!$I$5:$I$605,Jul!$U$5:$U$605,"Despesa",Jul!$G$5:$G$605,DRE!$D1075)</f>
        <v>0</v>
      </c>
      <c r="L1075" s="63">
        <f>SUMIFS(Ago!$I$5:$I$605,Ago!$U$5:$U$605,"Despesa",Ago!$G$5:$G$605,DRE!$D1075)</f>
        <v>0</v>
      </c>
      <c r="M1075" s="63">
        <f>SUMIFS(Set!$I$5:$I$605,Set!$U$5:$U$605,"Despesa",Set!$G$5:$G$605,DRE!$D1075)</f>
        <v>0</v>
      </c>
      <c r="N1075" s="63">
        <f>SUMIFS(Out!$I$5:$I$605,Out!$U$5:$U$605,"Despesa",Out!$G$5:$G$605,DRE!$D1075)</f>
        <v>0</v>
      </c>
      <c r="O1075" s="63">
        <f>SUMIFS(Nov!$I$5:$I$605,Nov!$U$5:$U$605,"Despesa",Nov!$G$5:$G$605,DRE!$D1075)</f>
        <v>0</v>
      </c>
      <c r="P1075" s="63">
        <f>SUMIFS(Dez!$I$5:$I$605,Dez!$U$5:$U$605,"Despesa",Dez!$G$5:$G$605,DRE!$D1075)</f>
        <v>0</v>
      </c>
      <c r="Q1075" s="63">
        <f t="shared" si="46"/>
        <v>0</v>
      </c>
    </row>
    <row r="1076" spans="2:17" ht="28.5" customHeight="1" thickTop="1" thickBot="1" x14ac:dyDescent="0.3">
      <c r="B1076" s="85">
        <v>1073</v>
      </c>
      <c r="C1076" s="46" t="str">
        <f>'PC Despesas'!X47</f>
        <v>5.8.43</v>
      </c>
      <c r="D1076" s="47" t="str">
        <f>VLOOKUP(C1076,'PC Despesas'!$X$5:$Y$103,2,FALSE)</f>
        <v>-</v>
      </c>
      <c r="E1076" s="63">
        <f>SUMIFS(Jan!$I$5:$I$605,Jan!$U$5:$U$605,"Despesa",Jan!$G$5:$G$605,DRE!$D1076)</f>
        <v>0</v>
      </c>
      <c r="F1076" s="63">
        <f>SUMIFS(Fev!$I$5:$I$605,Fev!$U$5:$U$605,"Despesa",Fev!$G$5:$G$605,DRE!$D1076)</f>
        <v>0</v>
      </c>
      <c r="G1076" s="63">
        <f>SUMIFS(Mar!$I$5:$I$605,Mar!$U$5:$U$605,"Despesa",Mar!$G$5:$G$605,DRE!$D1076)</f>
        <v>0</v>
      </c>
      <c r="H1076" s="63">
        <f>SUMIFS(Abr!$I$5:$I$605,Abr!$U$5:$U$605,"Despesa",Abr!$G$5:$G$605,DRE!$D1076)</f>
        <v>0</v>
      </c>
      <c r="I1076" s="63">
        <f>SUMIFS(Mai!$I$5:$I$605,Mai!$U$5:$U$605,"Despesa",Mai!$G$5:$G$605,DRE!$D1076)</f>
        <v>0</v>
      </c>
      <c r="J1076" s="63">
        <f>SUMIFS(Jun!$I$5:$I$605,Jun!$U$5:$U$605,"Despesa",Jun!$G$5:$G$605,DRE!$D1076)</f>
        <v>0</v>
      </c>
      <c r="K1076" s="63">
        <f>SUMIFS(Jul!$I$5:$I$605,Jul!$U$5:$U$605,"Despesa",Jul!$G$5:$G$605,DRE!$D1076)</f>
        <v>0</v>
      </c>
      <c r="L1076" s="63">
        <f>SUMIFS(Ago!$I$5:$I$605,Ago!$U$5:$U$605,"Despesa",Ago!$G$5:$G$605,DRE!$D1076)</f>
        <v>0</v>
      </c>
      <c r="M1076" s="63">
        <f>SUMIFS(Set!$I$5:$I$605,Set!$U$5:$U$605,"Despesa",Set!$G$5:$G$605,DRE!$D1076)</f>
        <v>0</v>
      </c>
      <c r="N1076" s="63">
        <f>SUMIFS(Out!$I$5:$I$605,Out!$U$5:$U$605,"Despesa",Out!$G$5:$G$605,DRE!$D1076)</f>
        <v>0</v>
      </c>
      <c r="O1076" s="63">
        <f>SUMIFS(Nov!$I$5:$I$605,Nov!$U$5:$U$605,"Despesa",Nov!$G$5:$G$605,DRE!$D1076)</f>
        <v>0</v>
      </c>
      <c r="P1076" s="63">
        <f>SUMIFS(Dez!$I$5:$I$605,Dez!$U$5:$U$605,"Despesa",Dez!$G$5:$G$605,DRE!$D1076)</f>
        <v>0</v>
      </c>
      <c r="Q1076" s="63">
        <f t="shared" si="46"/>
        <v>0</v>
      </c>
    </row>
    <row r="1077" spans="2:17" ht="28.5" customHeight="1" thickTop="1" thickBot="1" x14ac:dyDescent="0.3">
      <c r="B1077" s="85">
        <v>1074</v>
      </c>
      <c r="C1077" s="46" t="str">
        <f>'PC Despesas'!X48</f>
        <v>5.8.44</v>
      </c>
      <c r="D1077" s="47" t="str">
        <f>VLOOKUP(C1077,'PC Despesas'!$X$5:$Y$103,2,FALSE)</f>
        <v>-</v>
      </c>
      <c r="E1077" s="63">
        <f>SUMIFS(Jan!$I$5:$I$605,Jan!$U$5:$U$605,"Despesa",Jan!$G$5:$G$605,DRE!$D1077)</f>
        <v>0</v>
      </c>
      <c r="F1077" s="63">
        <f>SUMIFS(Fev!$I$5:$I$605,Fev!$U$5:$U$605,"Despesa",Fev!$G$5:$G$605,DRE!$D1077)</f>
        <v>0</v>
      </c>
      <c r="G1077" s="63">
        <f>SUMIFS(Mar!$I$5:$I$605,Mar!$U$5:$U$605,"Despesa",Mar!$G$5:$G$605,DRE!$D1077)</f>
        <v>0</v>
      </c>
      <c r="H1077" s="63">
        <f>SUMIFS(Abr!$I$5:$I$605,Abr!$U$5:$U$605,"Despesa",Abr!$G$5:$G$605,DRE!$D1077)</f>
        <v>0</v>
      </c>
      <c r="I1077" s="63">
        <f>SUMIFS(Mai!$I$5:$I$605,Mai!$U$5:$U$605,"Despesa",Mai!$G$5:$G$605,DRE!$D1077)</f>
        <v>0</v>
      </c>
      <c r="J1077" s="63">
        <f>SUMIFS(Jun!$I$5:$I$605,Jun!$U$5:$U$605,"Despesa",Jun!$G$5:$G$605,DRE!$D1077)</f>
        <v>0</v>
      </c>
      <c r="K1077" s="63">
        <f>SUMIFS(Jul!$I$5:$I$605,Jul!$U$5:$U$605,"Despesa",Jul!$G$5:$G$605,DRE!$D1077)</f>
        <v>0</v>
      </c>
      <c r="L1077" s="63">
        <f>SUMIFS(Ago!$I$5:$I$605,Ago!$U$5:$U$605,"Despesa",Ago!$G$5:$G$605,DRE!$D1077)</f>
        <v>0</v>
      </c>
      <c r="M1077" s="63">
        <f>SUMIFS(Set!$I$5:$I$605,Set!$U$5:$U$605,"Despesa",Set!$G$5:$G$605,DRE!$D1077)</f>
        <v>0</v>
      </c>
      <c r="N1077" s="63">
        <f>SUMIFS(Out!$I$5:$I$605,Out!$U$5:$U$605,"Despesa",Out!$G$5:$G$605,DRE!$D1077)</f>
        <v>0</v>
      </c>
      <c r="O1077" s="63">
        <f>SUMIFS(Nov!$I$5:$I$605,Nov!$U$5:$U$605,"Despesa",Nov!$G$5:$G$605,DRE!$D1077)</f>
        <v>0</v>
      </c>
      <c r="P1077" s="63">
        <f>SUMIFS(Dez!$I$5:$I$605,Dez!$U$5:$U$605,"Despesa",Dez!$G$5:$G$605,DRE!$D1077)</f>
        <v>0</v>
      </c>
      <c r="Q1077" s="63">
        <f t="shared" si="46"/>
        <v>0</v>
      </c>
    </row>
    <row r="1078" spans="2:17" ht="28.5" customHeight="1" thickTop="1" thickBot="1" x14ac:dyDescent="0.3">
      <c r="B1078" s="85">
        <v>1075</v>
      </c>
      <c r="C1078" s="46" t="str">
        <f>'PC Despesas'!X49</f>
        <v>5.8.45</v>
      </c>
      <c r="D1078" s="47" t="str">
        <f>VLOOKUP(C1078,'PC Despesas'!$X$5:$Y$103,2,FALSE)</f>
        <v>-</v>
      </c>
      <c r="E1078" s="63">
        <f>SUMIFS(Jan!$I$5:$I$605,Jan!$U$5:$U$605,"Despesa",Jan!$G$5:$G$605,DRE!$D1078)</f>
        <v>0</v>
      </c>
      <c r="F1078" s="63">
        <f>SUMIFS(Fev!$I$5:$I$605,Fev!$U$5:$U$605,"Despesa",Fev!$G$5:$G$605,DRE!$D1078)</f>
        <v>0</v>
      </c>
      <c r="G1078" s="63">
        <f>SUMIFS(Mar!$I$5:$I$605,Mar!$U$5:$U$605,"Despesa",Mar!$G$5:$G$605,DRE!$D1078)</f>
        <v>0</v>
      </c>
      <c r="H1078" s="63">
        <f>SUMIFS(Abr!$I$5:$I$605,Abr!$U$5:$U$605,"Despesa",Abr!$G$5:$G$605,DRE!$D1078)</f>
        <v>0</v>
      </c>
      <c r="I1078" s="63">
        <f>SUMIFS(Mai!$I$5:$I$605,Mai!$U$5:$U$605,"Despesa",Mai!$G$5:$G$605,DRE!$D1078)</f>
        <v>0</v>
      </c>
      <c r="J1078" s="63">
        <f>SUMIFS(Jun!$I$5:$I$605,Jun!$U$5:$U$605,"Despesa",Jun!$G$5:$G$605,DRE!$D1078)</f>
        <v>0</v>
      </c>
      <c r="K1078" s="63">
        <f>SUMIFS(Jul!$I$5:$I$605,Jul!$U$5:$U$605,"Despesa",Jul!$G$5:$G$605,DRE!$D1078)</f>
        <v>0</v>
      </c>
      <c r="L1078" s="63">
        <f>SUMIFS(Ago!$I$5:$I$605,Ago!$U$5:$U$605,"Despesa",Ago!$G$5:$G$605,DRE!$D1078)</f>
        <v>0</v>
      </c>
      <c r="M1078" s="63">
        <f>SUMIFS(Set!$I$5:$I$605,Set!$U$5:$U$605,"Despesa",Set!$G$5:$G$605,DRE!$D1078)</f>
        <v>0</v>
      </c>
      <c r="N1078" s="63">
        <f>SUMIFS(Out!$I$5:$I$605,Out!$U$5:$U$605,"Despesa",Out!$G$5:$G$605,DRE!$D1078)</f>
        <v>0</v>
      </c>
      <c r="O1078" s="63">
        <f>SUMIFS(Nov!$I$5:$I$605,Nov!$U$5:$U$605,"Despesa",Nov!$G$5:$G$605,DRE!$D1078)</f>
        <v>0</v>
      </c>
      <c r="P1078" s="63">
        <f>SUMIFS(Dez!$I$5:$I$605,Dez!$U$5:$U$605,"Despesa",Dez!$G$5:$G$605,DRE!$D1078)</f>
        <v>0</v>
      </c>
      <c r="Q1078" s="63">
        <f t="shared" si="46"/>
        <v>0</v>
      </c>
    </row>
    <row r="1079" spans="2:17" ht="28.5" customHeight="1" thickTop="1" thickBot="1" x14ac:dyDescent="0.3">
      <c r="B1079" s="85">
        <v>1076</v>
      </c>
      <c r="C1079" s="46" t="str">
        <f>'PC Despesas'!X50</f>
        <v>5.8.46</v>
      </c>
      <c r="D1079" s="47" t="str">
        <f>VLOOKUP(C1079,'PC Despesas'!$X$5:$Y$103,2,FALSE)</f>
        <v>-</v>
      </c>
      <c r="E1079" s="63">
        <f>SUMIFS(Jan!$I$5:$I$605,Jan!$U$5:$U$605,"Despesa",Jan!$G$5:$G$605,DRE!$D1079)</f>
        <v>0</v>
      </c>
      <c r="F1079" s="63">
        <f>SUMIFS(Fev!$I$5:$I$605,Fev!$U$5:$U$605,"Despesa",Fev!$G$5:$G$605,DRE!$D1079)</f>
        <v>0</v>
      </c>
      <c r="G1079" s="63">
        <f>SUMIFS(Mar!$I$5:$I$605,Mar!$U$5:$U$605,"Despesa",Mar!$G$5:$G$605,DRE!$D1079)</f>
        <v>0</v>
      </c>
      <c r="H1079" s="63">
        <f>SUMIFS(Abr!$I$5:$I$605,Abr!$U$5:$U$605,"Despesa",Abr!$G$5:$G$605,DRE!$D1079)</f>
        <v>0</v>
      </c>
      <c r="I1079" s="63">
        <f>SUMIFS(Mai!$I$5:$I$605,Mai!$U$5:$U$605,"Despesa",Mai!$G$5:$G$605,DRE!$D1079)</f>
        <v>0</v>
      </c>
      <c r="J1079" s="63">
        <f>SUMIFS(Jun!$I$5:$I$605,Jun!$U$5:$U$605,"Despesa",Jun!$G$5:$G$605,DRE!$D1079)</f>
        <v>0</v>
      </c>
      <c r="K1079" s="63">
        <f>SUMIFS(Jul!$I$5:$I$605,Jul!$U$5:$U$605,"Despesa",Jul!$G$5:$G$605,DRE!$D1079)</f>
        <v>0</v>
      </c>
      <c r="L1079" s="63">
        <f>SUMIFS(Ago!$I$5:$I$605,Ago!$U$5:$U$605,"Despesa",Ago!$G$5:$G$605,DRE!$D1079)</f>
        <v>0</v>
      </c>
      <c r="M1079" s="63">
        <f>SUMIFS(Set!$I$5:$I$605,Set!$U$5:$U$605,"Despesa",Set!$G$5:$G$605,DRE!$D1079)</f>
        <v>0</v>
      </c>
      <c r="N1079" s="63">
        <f>SUMIFS(Out!$I$5:$I$605,Out!$U$5:$U$605,"Despesa",Out!$G$5:$G$605,DRE!$D1079)</f>
        <v>0</v>
      </c>
      <c r="O1079" s="63">
        <f>SUMIFS(Nov!$I$5:$I$605,Nov!$U$5:$U$605,"Despesa",Nov!$G$5:$G$605,DRE!$D1079)</f>
        <v>0</v>
      </c>
      <c r="P1079" s="63">
        <f>SUMIFS(Dez!$I$5:$I$605,Dez!$U$5:$U$605,"Despesa",Dez!$G$5:$G$605,DRE!$D1079)</f>
        <v>0</v>
      </c>
      <c r="Q1079" s="63">
        <f t="shared" si="46"/>
        <v>0</v>
      </c>
    </row>
    <row r="1080" spans="2:17" ht="28.5" customHeight="1" thickTop="1" thickBot="1" x14ac:dyDescent="0.3">
      <c r="B1080" s="85">
        <v>1077</v>
      </c>
      <c r="C1080" s="46" t="str">
        <f>'PC Despesas'!X51</f>
        <v>5.8.47</v>
      </c>
      <c r="D1080" s="47" t="str">
        <f>VLOOKUP(C1080,'PC Despesas'!$X$5:$Y$103,2,FALSE)</f>
        <v>-</v>
      </c>
      <c r="E1080" s="63">
        <f>SUMIFS(Jan!$I$5:$I$605,Jan!$U$5:$U$605,"Despesa",Jan!$G$5:$G$605,DRE!$D1080)</f>
        <v>0</v>
      </c>
      <c r="F1080" s="63">
        <f>SUMIFS(Fev!$I$5:$I$605,Fev!$U$5:$U$605,"Despesa",Fev!$G$5:$G$605,DRE!$D1080)</f>
        <v>0</v>
      </c>
      <c r="G1080" s="63">
        <f>SUMIFS(Mar!$I$5:$I$605,Mar!$U$5:$U$605,"Despesa",Mar!$G$5:$G$605,DRE!$D1080)</f>
        <v>0</v>
      </c>
      <c r="H1080" s="63">
        <f>SUMIFS(Abr!$I$5:$I$605,Abr!$U$5:$U$605,"Despesa",Abr!$G$5:$G$605,DRE!$D1080)</f>
        <v>0</v>
      </c>
      <c r="I1080" s="63">
        <f>SUMIFS(Mai!$I$5:$I$605,Mai!$U$5:$U$605,"Despesa",Mai!$G$5:$G$605,DRE!$D1080)</f>
        <v>0</v>
      </c>
      <c r="J1080" s="63">
        <f>SUMIFS(Jun!$I$5:$I$605,Jun!$U$5:$U$605,"Despesa",Jun!$G$5:$G$605,DRE!$D1080)</f>
        <v>0</v>
      </c>
      <c r="K1080" s="63">
        <f>SUMIFS(Jul!$I$5:$I$605,Jul!$U$5:$U$605,"Despesa",Jul!$G$5:$G$605,DRE!$D1080)</f>
        <v>0</v>
      </c>
      <c r="L1080" s="63">
        <f>SUMIFS(Ago!$I$5:$I$605,Ago!$U$5:$U$605,"Despesa",Ago!$G$5:$G$605,DRE!$D1080)</f>
        <v>0</v>
      </c>
      <c r="M1080" s="63">
        <f>SUMIFS(Set!$I$5:$I$605,Set!$U$5:$U$605,"Despesa",Set!$G$5:$G$605,DRE!$D1080)</f>
        <v>0</v>
      </c>
      <c r="N1080" s="63">
        <f>SUMIFS(Out!$I$5:$I$605,Out!$U$5:$U$605,"Despesa",Out!$G$5:$G$605,DRE!$D1080)</f>
        <v>0</v>
      </c>
      <c r="O1080" s="63">
        <f>SUMIFS(Nov!$I$5:$I$605,Nov!$U$5:$U$605,"Despesa",Nov!$G$5:$G$605,DRE!$D1080)</f>
        <v>0</v>
      </c>
      <c r="P1080" s="63">
        <f>SUMIFS(Dez!$I$5:$I$605,Dez!$U$5:$U$605,"Despesa",Dez!$G$5:$G$605,DRE!$D1080)</f>
        <v>0</v>
      </c>
      <c r="Q1080" s="63">
        <f t="shared" si="46"/>
        <v>0</v>
      </c>
    </row>
    <row r="1081" spans="2:17" ht="28.5" customHeight="1" thickTop="1" thickBot="1" x14ac:dyDescent="0.3">
      <c r="B1081" s="85">
        <v>1078</v>
      </c>
      <c r="C1081" s="46" t="str">
        <f>'PC Despesas'!X52</f>
        <v>5.8.48</v>
      </c>
      <c r="D1081" s="47" t="str">
        <f>VLOOKUP(C1081,'PC Despesas'!$X$5:$Y$103,2,FALSE)</f>
        <v>-</v>
      </c>
      <c r="E1081" s="63">
        <f>SUMIFS(Jan!$I$5:$I$605,Jan!$U$5:$U$605,"Despesa",Jan!$G$5:$G$605,DRE!$D1081)</f>
        <v>0</v>
      </c>
      <c r="F1081" s="63">
        <f>SUMIFS(Fev!$I$5:$I$605,Fev!$U$5:$U$605,"Despesa",Fev!$G$5:$G$605,DRE!$D1081)</f>
        <v>0</v>
      </c>
      <c r="G1081" s="63">
        <f>SUMIFS(Mar!$I$5:$I$605,Mar!$U$5:$U$605,"Despesa",Mar!$G$5:$G$605,DRE!$D1081)</f>
        <v>0</v>
      </c>
      <c r="H1081" s="63">
        <f>SUMIFS(Abr!$I$5:$I$605,Abr!$U$5:$U$605,"Despesa",Abr!$G$5:$G$605,DRE!$D1081)</f>
        <v>0</v>
      </c>
      <c r="I1081" s="63">
        <f>SUMIFS(Mai!$I$5:$I$605,Mai!$U$5:$U$605,"Despesa",Mai!$G$5:$G$605,DRE!$D1081)</f>
        <v>0</v>
      </c>
      <c r="J1081" s="63">
        <f>SUMIFS(Jun!$I$5:$I$605,Jun!$U$5:$U$605,"Despesa",Jun!$G$5:$G$605,DRE!$D1081)</f>
        <v>0</v>
      </c>
      <c r="K1081" s="63">
        <f>SUMIFS(Jul!$I$5:$I$605,Jul!$U$5:$U$605,"Despesa",Jul!$G$5:$G$605,DRE!$D1081)</f>
        <v>0</v>
      </c>
      <c r="L1081" s="63">
        <f>SUMIFS(Ago!$I$5:$I$605,Ago!$U$5:$U$605,"Despesa",Ago!$G$5:$G$605,DRE!$D1081)</f>
        <v>0</v>
      </c>
      <c r="M1081" s="63">
        <f>SUMIFS(Set!$I$5:$I$605,Set!$U$5:$U$605,"Despesa",Set!$G$5:$G$605,DRE!$D1081)</f>
        <v>0</v>
      </c>
      <c r="N1081" s="63">
        <f>SUMIFS(Out!$I$5:$I$605,Out!$U$5:$U$605,"Despesa",Out!$G$5:$G$605,DRE!$D1081)</f>
        <v>0</v>
      </c>
      <c r="O1081" s="63">
        <f>SUMIFS(Nov!$I$5:$I$605,Nov!$U$5:$U$605,"Despesa",Nov!$G$5:$G$605,DRE!$D1081)</f>
        <v>0</v>
      </c>
      <c r="P1081" s="63">
        <f>SUMIFS(Dez!$I$5:$I$605,Dez!$U$5:$U$605,"Despesa",Dez!$G$5:$G$605,DRE!$D1081)</f>
        <v>0</v>
      </c>
      <c r="Q1081" s="63">
        <f t="shared" si="46"/>
        <v>0</v>
      </c>
    </row>
    <row r="1082" spans="2:17" ht="28.5" customHeight="1" thickTop="1" thickBot="1" x14ac:dyDescent="0.3">
      <c r="B1082" s="85">
        <v>1079</v>
      </c>
      <c r="C1082" s="46" t="str">
        <f>'PC Despesas'!X53</f>
        <v>5.8.49</v>
      </c>
      <c r="D1082" s="47" t="str">
        <f>VLOOKUP(C1082,'PC Despesas'!$X$5:$Y$103,2,FALSE)</f>
        <v>-</v>
      </c>
      <c r="E1082" s="63">
        <f>SUMIFS(Jan!$I$5:$I$605,Jan!$U$5:$U$605,"Despesa",Jan!$G$5:$G$605,DRE!$D1082)</f>
        <v>0</v>
      </c>
      <c r="F1082" s="63">
        <f>SUMIFS(Fev!$I$5:$I$605,Fev!$U$5:$U$605,"Despesa",Fev!$G$5:$G$605,DRE!$D1082)</f>
        <v>0</v>
      </c>
      <c r="G1082" s="63">
        <f>SUMIFS(Mar!$I$5:$I$605,Mar!$U$5:$U$605,"Despesa",Mar!$G$5:$G$605,DRE!$D1082)</f>
        <v>0</v>
      </c>
      <c r="H1082" s="63">
        <f>SUMIFS(Abr!$I$5:$I$605,Abr!$U$5:$U$605,"Despesa",Abr!$G$5:$G$605,DRE!$D1082)</f>
        <v>0</v>
      </c>
      <c r="I1082" s="63">
        <f>SUMIFS(Mai!$I$5:$I$605,Mai!$U$5:$U$605,"Despesa",Mai!$G$5:$G$605,DRE!$D1082)</f>
        <v>0</v>
      </c>
      <c r="J1082" s="63">
        <f>SUMIFS(Jun!$I$5:$I$605,Jun!$U$5:$U$605,"Despesa",Jun!$G$5:$G$605,DRE!$D1082)</f>
        <v>0</v>
      </c>
      <c r="K1082" s="63">
        <f>SUMIFS(Jul!$I$5:$I$605,Jul!$U$5:$U$605,"Despesa",Jul!$G$5:$G$605,DRE!$D1082)</f>
        <v>0</v>
      </c>
      <c r="L1082" s="63">
        <f>SUMIFS(Ago!$I$5:$I$605,Ago!$U$5:$U$605,"Despesa",Ago!$G$5:$G$605,DRE!$D1082)</f>
        <v>0</v>
      </c>
      <c r="M1082" s="63">
        <f>SUMIFS(Set!$I$5:$I$605,Set!$U$5:$U$605,"Despesa",Set!$G$5:$G$605,DRE!$D1082)</f>
        <v>0</v>
      </c>
      <c r="N1082" s="63">
        <f>SUMIFS(Out!$I$5:$I$605,Out!$U$5:$U$605,"Despesa",Out!$G$5:$G$605,DRE!$D1082)</f>
        <v>0</v>
      </c>
      <c r="O1082" s="63">
        <f>SUMIFS(Nov!$I$5:$I$605,Nov!$U$5:$U$605,"Despesa",Nov!$G$5:$G$605,DRE!$D1082)</f>
        <v>0</v>
      </c>
      <c r="P1082" s="63">
        <f>SUMIFS(Dez!$I$5:$I$605,Dez!$U$5:$U$605,"Despesa",Dez!$G$5:$G$605,DRE!$D1082)</f>
        <v>0</v>
      </c>
      <c r="Q1082" s="63">
        <f t="shared" si="46"/>
        <v>0</v>
      </c>
    </row>
    <row r="1083" spans="2:17" ht="28.5" customHeight="1" thickTop="1" thickBot="1" x14ac:dyDescent="0.3">
      <c r="B1083" s="85">
        <v>1080</v>
      </c>
      <c r="C1083" s="46" t="str">
        <f>'PC Despesas'!X54</f>
        <v>5.8.50</v>
      </c>
      <c r="D1083" s="47" t="str">
        <f>VLOOKUP(C1083,'PC Despesas'!$X$5:$Y$103,2,FALSE)</f>
        <v>-</v>
      </c>
      <c r="E1083" s="63">
        <f>SUMIFS(Jan!$I$5:$I$605,Jan!$U$5:$U$605,"Despesa",Jan!$G$5:$G$605,DRE!$D1083)</f>
        <v>0</v>
      </c>
      <c r="F1083" s="63">
        <f>SUMIFS(Fev!$I$5:$I$605,Fev!$U$5:$U$605,"Despesa",Fev!$G$5:$G$605,DRE!$D1083)</f>
        <v>0</v>
      </c>
      <c r="G1083" s="63">
        <f>SUMIFS(Mar!$I$5:$I$605,Mar!$U$5:$U$605,"Despesa",Mar!$G$5:$G$605,DRE!$D1083)</f>
        <v>0</v>
      </c>
      <c r="H1083" s="63">
        <f>SUMIFS(Abr!$I$5:$I$605,Abr!$U$5:$U$605,"Despesa",Abr!$G$5:$G$605,DRE!$D1083)</f>
        <v>0</v>
      </c>
      <c r="I1083" s="63">
        <f>SUMIFS(Mai!$I$5:$I$605,Mai!$U$5:$U$605,"Despesa",Mai!$G$5:$G$605,DRE!$D1083)</f>
        <v>0</v>
      </c>
      <c r="J1083" s="63">
        <f>SUMIFS(Jun!$I$5:$I$605,Jun!$U$5:$U$605,"Despesa",Jun!$G$5:$G$605,DRE!$D1083)</f>
        <v>0</v>
      </c>
      <c r="K1083" s="63">
        <f>SUMIFS(Jul!$I$5:$I$605,Jul!$U$5:$U$605,"Despesa",Jul!$G$5:$G$605,DRE!$D1083)</f>
        <v>0</v>
      </c>
      <c r="L1083" s="63">
        <f>SUMIFS(Ago!$I$5:$I$605,Ago!$U$5:$U$605,"Despesa",Ago!$G$5:$G$605,DRE!$D1083)</f>
        <v>0</v>
      </c>
      <c r="M1083" s="63">
        <f>SUMIFS(Set!$I$5:$I$605,Set!$U$5:$U$605,"Despesa",Set!$G$5:$G$605,DRE!$D1083)</f>
        <v>0</v>
      </c>
      <c r="N1083" s="63">
        <f>SUMIFS(Out!$I$5:$I$605,Out!$U$5:$U$605,"Despesa",Out!$G$5:$G$605,DRE!$D1083)</f>
        <v>0</v>
      </c>
      <c r="O1083" s="63">
        <f>SUMIFS(Nov!$I$5:$I$605,Nov!$U$5:$U$605,"Despesa",Nov!$G$5:$G$605,DRE!$D1083)</f>
        <v>0</v>
      </c>
      <c r="P1083" s="63">
        <f>SUMIFS(Dez!$I$5:$I$605,Dez!$U$5:$U$605,"Despesa",Dez!$G$5:$G$605,DRE!$D1083)</f>
        <v>0</v>
      </c>
      <c r="Q1083" s="63">
        <f t="shared" si="46"/>
        <v>0</v>
      </c>
    </row>
    <row r="1084" spans="2:17" ht="28.5" customHeight="1" thickTop="1" thickBot="1" x14ac:dyDescent="0.3">
      <c r="B1084" s="85">
        <v>1081</v>
      </c>
      <c r="C1084" s="46" t="str">
        <f>'PC Despesas'!X55</f>
        <v>5.8.51</v>
      </c>
      <c r="D1084" s="47" t="str">
        <f>VLOOKUP(C1084,'PC Despesas'!$X$5:$Y$103,2,FALSE)</f>
        <v>-</v>
      </c>
      <c r="E1084" s="63">
        <f>SUMIFS(Jan!$I$5:$I$605,Jan!$U$5:$U$605,"Despesa",Jan!$G$5:$G$605,DRE!$D1084)</f>
        <v>0</v>
      </c>
      <c r="F1084" s="63">
        <f>SUMIFS(Fev!$I$5:$I$605,Fev!$U$5:$U$605,"Despesa",Fev!$G$5:$G$605,DRE!$D1084)</f>
        <v>0</v>
      </c>
      <c r="G1084" s="63">
        <f>SUMIFS(Mar!$I$5:$I$605,Mar!$U$5:$U$605,"Despesa",Mar!$G$5:$G$605,DRE!$D1084)</f>
        <v>0</v>
      </c>
      <c r="H1084" s="63">
        <f>SUMIFS(Abr!$I$5:$I$605,Abr!$U$5:$U$605,"Despesa",Abr!$G$5:$G$605,DRE!$D1084)</f>
        <v>0</v>
      </c>
      <c r="I1084" s="63">
        <f>SUMIFS(Mai!$I$5:$I$605,Mai!$U$5:$U$605,"Despesa",Mai!$G$5:$G$605,DRE!$D1084)</f>
        <v>0</v>
      </c>
      <c r="J1084" s="63">
        <f>SUMIFS(Jun!$I$5:$I$605,Jun!$U$5:$U$605,"Despesa",Jun!$G$5:$G$605,DRE!$D1084)</f>
        <v>0</v>
      </c>
      <c r="K1084" s="63">
        <f>SUMIFS(Jul!$I$5:$I$605,Jul!$U$5:$U$605,"Despesa",Jul!$G$5:$G$605,DRE!$D1084)</f>
        <v>0</v>
      </c>
      <c r="L1084" s="63">
        <f>SUMIFS(Ago!$I$5:$I$605,Ago!$U$5:$U$605,"Despesa",Ago!$G$5:$G$605,DRE!$D1084)</f>
        <v>0</v>
      </c>
      <c r="M1084" s="63">
        <f>SUMIFS(Set!$I$5:$I$605,Set!$U$5:$U$605,"Despesa",Set!$G$5:$G$605,DRE!$D1084)</f>
        <v>0</v>
      </c>
      <c r="N1084" s="63">
        <f>SUMIFS(Out!$I$5:$I$605,Out!$U$5:$U$605,"Despesa",Out!$G$5:$G$605,DRE!$D1084)</f>
        <v>0</v>
      </c>
      <c r="O1084" s="63">
        <f>SUMIFS(Nov!$I$5:$I$605,Nov!$U$5:$U$605,"Despesa",Nov!$G$5:$G$605,DRE!$D1084)</f>
        <v>0</v>
      </c>
      <c r="P1084" s="63">
        <f>SUMIFS(Dez!$I$5:$I$605,Dez!$U$5:$U$605,"Despesa",Dez!$G$5:$G$605,DRE!$D1084)</f>
        <v>0</v>
      </c>
      <c r="Q1084" s="63">
        <f t="shared" si="46"/>
        <v>0</v>
      </c>
    </row>
    <row r="1085" spans="2:17" ht="28.5" customHeight="1" thickTop="1" thickBot="1" x14ac:dyDescent="0.3">
      <c r="B1085" s="85">
        <v>1082</v>
      </c>
      <c r="C1085" s="46" t="str">
        <f>'PC Despesas'!X56</f>
        <v>5.8.52</v>
      </c>
      <c r="D1085" s="47" t="str">
        <f>VLOOKUP(C1085,'PC Despesas'!$X$5:$Y$103,2,FALSE)</f>
        <v>-</v>
      </c>
      <c r="E1085" s="63">
        <f>SUMIFS(Jan!$I$5:$I$605,Jan!$U$5:$U$605,"Despesa",Jan!$G$5:$G$605,DRE!$D1085)</f>
        <v>0</v>
      </c>
      <c r="F1085" s="63">
        <f>SUMIFS(Fev!$I$5:$I$605,Fev!$U$5:$U$605,"Despesa",Fev!$G$5:$G$605,DRE!$D1085)</f>
        <v>0</v>
      </c>
      <c r="G1085" s="63">
        <f>SUMIFS(Mar!$I$5:$I$605,Mar!$U$5:$U$605,"Despesa",Mar!$G$5:$G$605,DRE!$D1085)</f>
        <v>0</v>
      </c>
      <c r="H1085" s="63">
        <f>SUMIFS(Abr!$I$5:$I$605,Abr!$U$5:$U$605,"Despesa",Abr!$G$5:$G$605,DRE!$D1085)</f>
        <v>0</v>
      </c>
      <c r="I1085" s="63">
        <f>SUMIFS(Mai!$I$5:$I$605,Mai!$U$5:$U$605,"Despesa",Mai!$G$5:$G$605,DRE!$D1085)</f>
        <v>0</v>
      </c>
      <c r="J1085" s="63">
        <f>SUMIFS(Jun!$I$5:$I$605,Jun!$U$5:$U$605,"Despesa",Jun!$G$5:$G$605,DRE!$D1085)</f>
        <v>0</v>
      </c>
      <c r="K1085" s="63">
        <f>SUMIFS(Jul!$I$5:$I$605,Jul!$U$5:$U$605,"Despesa",Jul!$G$5:$G$605,DRE!$D1085)</f>
        <v>0</v>
      </c>
      <c r="L1085" s="63">
        <f>SUMIFS(Ago!$I$5:$I$605,Ago!$U$5:$U$605,"Despesa",Ago!$G$5:$G$605,DRE!$D1085)</f>
        <v>0</v>
      </c>
      <c r="M1085" s="63">
        <f>SUMIFS(Set!$I$5:$I$605,Set!$U$5:$U$605,"Despesa",Set!$G$5:$G$605,DRE!$D1085)</f>
        <v>0</v>
      </c>
      <c r="N1085" s="63">
        <f>SUMIFS(Out!$I$5:$I$605,Out!$U$5:$U$605,"Despesa",Out!$G$5:$G$605,DRE!$D1085)</f>
        <v>0</v>
      </c>
      <c r="O1085" s="63">
        <f>SUMIFS(Nov!$I$5:$I$605,Nov!$U$5:$U$605,"Despesa",Nov!$G$5:$G$605,DRE!$D1085)</f>
        <v>0</v>
      </c>
      <c r="P1085" s="63">
        <f>SUMIFS(Dez!$I$5:$I$605,Dez!$U$5:$U$605,"Despesa",Dez!$G$5:$G$605,DRE!$D1085)</f>
        <v>0</v>
      </c>
      <c r="Q1085" s="63">
        <f t="shared" si="46"/>
        <v>0</v>
      </c>
    </row>
    <row r="1086" spans="2:17" ht="28.5" customHeight="1" thickTop="1" thickBot="1" x14ac:dyDescent="0.3">
      <c r="B1086" s="85">
        <v>1083</v>
      </c>
      <c r="C1086" s="46" t="str">
        <f>'PC Despesas'!X57</f>
        <v>5.8.53</v>
      </c>
      <c r="D1086" s="47" t="str">
        <f>VLOOKUP(C1086,'PC Despesas'!$X$5:$Y$103,2,FALSE)</f>
        <v>-</v>
      </c>
      <c r="E1086" s="63">
        <f>SUMIFS(Jan!$I$5:$I$605,Jan!$U$5:$U$605,"Despesa",Jan!$G$5:$G$605,DRE!$D1086)</f>
        <v>0</v>
      </c>
      <c r="F1086" s="63">
        <f>SUMIFS(Fev!$I$5:$I$605,Fev!$U$5:$U$605,"Despesa",Fev!$G$5:$G$605,DRE!$D1086)</f>
        <v>0</v>
      </c>
      <c r="G1086" s="63">
        <f>SUMIFS(Mar!$I$5:$I$605,Mar!$U$5:$U$605,"Despesa",Mar!$G$5:$G$605,DRE!$D1086)</f>
        <v>0</v>
      </c>
      <c r="H1086" s="63">
        <f>SUMIFS(Abr!$I$5:$I$605,Abr!$U$5:$U$605,"Despesa",Abr!$G$5:$G$605,DRE!$D1086)</f>
        <v>0</v>
      </c>
      <c r="I1086" s="63">
        <f>SUMIFS(Mai!$I$5:$I$605,Mai!$U$5:$U$605,"Despesa",Mai!$G$5:$G$605,DRE!$D1086)</f>
        <v>0</v>
      </c>
      <c r="J1086" s="63">
        <f>SUMIFS(Jun!$I$5:$I$605,Jun!$U$5:$U$605,"Despesa",Jun!$G$5:$G$605,DRE!$D1086)</f>
        <v>0</v>
      </c>
      <c r="K1086" s="63">
        <f>SUMIFS(Jul!$I$5:$I$605,Jul!$U$5:$U$605,"Despesa",Jul!$G$5:$G$605,DRE!$D1086)</f>
        <v>0</v>
      </c>
      <c r="L1086" s="63">
        <f>SUMIFS(Ago!$I$5:$I$605,Ago!$U$5:$U$605,"Despesa",Ago!$G$5:$G$605,DRE!$D1086)</f>
        <v>0</v>
      </c>
      <c r="M1086" s="63">
        <f>SUMIFS(Set!$I$5:$I$605,Set!$U$5:$U$605,"Despesa",Set!$G$5:$G$605,DRE!$D1086)</f>
        <v>0</v>
      </c>
      <c r="N1086" s="63">
        <f>SUMIFS(Out!$I$5:$I$605,Out!$U$5:$U$605,"Despesa",Out!$G$5:$G$605,DRE!$D1086)</f>
        <v>0</v>
      </c>
      <c r="O1086" s="63">
        <f>SUMIFS(Nov!$I$5:$I$605,Nov!$U$5:$U$605,"Despesa",Nov!$G$5:$G$605,DRE!$D1086)</f>
        <v>0</v>
      </c>
      <c r="P1086" s="63">
        <f>SUMIFS(Dez!$I$5:$I$605,Dez!$U$5:$U$605,"Despesa",Dez!$G$5:$G$605,DRE!$D1086)</f>
        <v>0</v>
      </c>
      <c r="Q1086" s="63">
        <f t="shared" si="46"/>
        <v>0</v>
      </c>
    </row>
    <row r="1087" spans="2:17" ht="28.5" customHeight="1" thickTop="1" thickBot="1" x14ac:dyDescent="0.3">
      <c r="B1087" s="85">
        <v>1084</v>
      </c>
      <c r="C1087" s="46" t="str">
        <f>'PC Despesas'!X58</f>
        <v>5.8.54</v>
      </c>
      <c r="D1087" s="47" t="str">
        <f>VLOOKUP(C1087,'PC Despesas'!$X$5:$Y$103,2,FALSE)</f>
        <v>-</v>
      </c>
      <c r="E1087" s="63">
        <f>SUMIFS(Jan!$I$5:$I$605,Jan!$U$5:$U$605,"Despesa",Jan!$G$5:$G$605,DRE!$D1087)</f>
        <v>0</v>
      </c>
      <c r="F1087" s="63">
        <f>SUMIFS(Fev!$I$5:$I$605,Fev!$U$5:$U$605,"Despesa",Fev!$G$5:$G$605,DRE!$D1087)</f>
        <v>0</v>
      </c>
      <c r="G1087" s="63">
        <f>SUMIFS(Mar!$I$5:$I$605,Mar!$U$5:$U$605,"Despesa",Mar!$G$5:$G$605,DRE!$D1087)</f>
        <v>0</v>
      </c>
      <c r="H1087" s="63">
        <f>SUMIFS(Abr!$I$5:$I$605,Abr!$U$5:$U$605,"Despesa",Abr!$G$5:$G$605,DRE!$D1087)</f>
        <v>0</v>
      </c>
      <c r="I1087" s="63">
        <f>SUMIFS(Mai!$I$5:$I$605,Mai!$U$5:$U$605,"Despesa",Mai!$G$5:$G$605,DRE!$D1087)</f>
        <v>0</v>
      </c>
      <c r="J1087" s="63">
        <f>SUMIFS(Jun!$I$5:$I$605,Jun!$U$5:$U$605,"Despesa",Jun!$G$5:$G$605,DRE!$D1087)</f>
        <v>0</v>
      </c>
      <c r="K1087" s="63">
        <f>SUMIFS(Jul!$I$5:$I$605,Jul!$U$5:$U$605,"Despesa",Jul!$G$5:$G$605,DRE!$D1087)</f>
        <v>0</v>
      </c>
      <c r="L1087" s="63">
        <f>SUMIFS(Ago!$I$5:$I$605,Ago!$U$5:$U$605,"Despesa",Ago!$G$5:$G$605,DRE!$D1087)</f>
        <v>0</v>
      </c>
      <c r="M1087" s="63">
        <f>SUMIFS(Set!$I$5:$I$605,Set!$U$5:$U$605,"Despesa",Set!$G$5:$G$605,DRE!$D1087)</f>
        <v>0</v>
      </c>
      <c r="N1087" s="63">
        <f>SUMIFS(Out!$I$5:$I$605,Out!$U$5:$U$605,"Despesa",Out!$G$5:$G$605,DRE!$D1087)</f>
        <v>0</v>
      </c>
      <c r="O1087" s="63">
        <f>SUMIFS(Nov!$I$5:$I$605,Nov!$U$5:$U$605,"Despesa",Nov!$G$5:$G$605,DRE!$D1087)</f>
        <v>0</v>
      </c>
      <c r="P1087" s="63">
        <f>SUMIFS(Dez!$I$5:$I$605,Dez!$U$5:$U$605,"Despesa",Dez!$G$5:$G$605,DRE!$D1087)</f>
        <v>0</v>
      </c>
      <c r="Q1087" s="63">
        <f t="shared" si="46"/>
        <v>0</v>
      </c>
    </row>
    <row r="1088" spans="2:17" ht="28.5" customHeight="1" thickTop="1" thickBot="1" x14ac:dyDescent="0.3">
      <c r="B1088" s="85">
        <v>1085</v>
      </c>
      <c r="C1088" s="46" t="str">
        <f>'PC Despesas'!X59</f>
        <v>5.8.55</v>
      </c>
      <c r="D1088" s="47" t="str">
        <f>VLOOKUP(C1088,'PC Despesas'!$X$5:$Y$103,2,FALSE)</f>
        <v>-</v>
      </c>
      <c r="E1088" s="63">
        <f>SUMIFS(Jan!$I$5:$I$605,Jan!$U$5:$U$605,"Despesa",Jan!$G$5:$G$605,DRE!$D1088)</f>
        <v>0</v>
      </c>
      <c r="F1088" s="63">
        <f>SUMIFS(Fev!$I$5:$I$605,Fev!$U$5:$U$605,"Despesa",Fev!$G$5:$G$605,DRE!$D1088)</f>
        <v>0</v>
      </c>
      <c r="G1088" s="63">
        <f>SUMIFS(Mar!$I$5:$I$605,Mar!$U$5:$U$605,"Despesa",Mar!$G$5:$G$605,DRE!$D1088)</f>
        <v>0</v>
      </c>
      <c r="H1088" s="63">
        <f>SUMIFS(Abr!$I$5:$I$605,Abr!$U$5:$U$605,"Despesa",Abr!$G$5:$G$605,DRE!$D1088)</f>
        <v>0</v>
      </c>
      <c r="I1088" s="63">
        <f>SUMIFS(Mai!$I$5:$I$605,Mai!$U$5:$U$605,"Despesa",Mai!$G$5:$G$605,DRE!$D1088)</f>
        <v>0</v>
      </c>
      <c r="J1088" s="63">
        <f>SUMIFS(Jun!$I$5:$I$605,Jun!$U$5:$U$605,"Despesa",Jun!$G$5:$G$605,DRE!$D1088)</f>
        <v>0</v>
      </c>
      <c r="K1088" s="63">
        <f>SUMIFS(Jul!$I$5:$I$605,Jul!$U$5:$U$605,"Despesa",Jul!$G$5:$G$605,DRE!$D1088)</f>
        <v>0</v>
      </c>
      <c r="L1088" s="63">
        <f>SUMIFS(Ago!$I$5:$I$605,Ago!$U$5:$U$605,"Despesa",Ago!$G$5:$G$605,DRE!$D1088)</f>
        <v>0</v>
      </c>
      <c r="M1088" s="63">
        <f>SUMIFS(Set!$I$5:$I$605,Set!$U$5:$U$605,"Despesa",Set!$G$5:$G$605,DRE!$D1088)</f>
        <v>0</v>
      </c>
      <c r="N1088" s="63">
        <f>SUMIFS(Out!$I$5:$I$605,Out!$U$5:$U$605,"Despesa",Out!$G$5:$G$605,DRE!$D1088)</f>
        <v>0</v>
      </c>
      <c r="O1088" s="63">
        <f>SUMIFS(Nov!$I$5:$I$605,Nov!$U$5:$U$605,"Despesa",Nov!$G$5:$G$605,DRE!$D1088)</f>
        <v>0</v>
      </c>
      <c r="P1088" s="63">
        <f>SUMIFS(Dez!$I$5:$I$605,Dez!$U$5:$U$605,"Despesa",Dez!$G$5:$G$605,DRE!$D1088)</f>
        <v>0</v>
      </c>
      <c r="Q1088" s="63">
        <f t="shared" si="46"/>
        <v>0</v>
      </c>
    </row>
    <row r="1089" spans="2:17" ht="28.5" customHeight="1" thickTop="1" thickBot="1" x14ac:dyDescent="0.3">
      <c r="B1089" s="85">
        <v>1086</v>
      </c>
      <c r="C1089" s="46" t="str">
        <f>'PC Despesas'!X60</f>
        <v>5.8.56</v>
      </c>
      <c r="D1089" s="47" t="str">
        <f>VLOOKUP(C1089,'PC Despesas'!$X$5:$Y$103,2,FALSE)</f>
        <v>-</v>
      </c>
      <c r="E1089" s="63">
        <f>SUMIFS(Jan!$I$5:$I$605,Jan!$U$5:$U$605,"Despesa",Jan!$G$5:$G$605,DRE!$D1089)</f>
        <v>0</v>
      </c>
      <c r="F1089" s="63">
        <f>SUMIFS(Fev!$I$5:$I$605,Fev!$U$5:$U$605,"Despesa",Fev!$G$5:$G$605,DRE!$D1089)</f>
        <v>0</v>
      </c>
      <c r="G1089" s="63">
        <f>SUMIFS(Mar!$I$5:$I$605,Mar!$U$5:$U$605,"Despesa",Mar!$G$5:$G$605,DRE!$D1089)</f>
        <v>0</v>
      </c>
      <c r="H1089" s="63">
        <f>SUMIFS(Abr!$I$5:$I$605,Abr!$U$5:$U$605,"Despesa",Abr!$G$5:$G$605,DRE!$D1089)</f>
        <v>0</v>
      </c>
      <c r="I1089" s="63">
        <f>SUMIFS(Mai!$I$5:$I$605,Mai!$U$5:$U$605,"Despesa",Mai!$G$5:$G$605,DRE!$D1089)</f>
        <v>0</v>
      </c>
      <c r="J1089" s="63">
        <f>SUMIFS(Jun!$I$5:$I$605,Jun!$U$5:$U$605,"Despesa",Jun!$G$5:$G$605,DRE!$D1089)</f>
        <v>0</v>
      </c>
      <c r="K1089" s="63">
        <f>SUMIFS(Jul!$I$5:$I$605,Jul!$U$5:$U$605,"Despesa",Jul!$G$5:$G$605,DRE!$D1089)</f>
        <v>0</v>
      </c>
      <c r="L1089" s="63">
        <f>SUMIFS(Ago!$I$5:$I$605,Ago!$U$5:$U$605,"Despesa",Ago!$G$5:$G$605,DRE!$D1089)</f>
        <v>0</v>
      </c>
      <c r="M1089" s="63">
        <f>SUMIFS(Set!$I$5:$I$605,Set!$U$5:$U$605,"Despesa",Set!$G$5:$G$605,DRE!$D1089)</f>
        <v>0</v>
      </c>
      <c r="N1089" s="63">
        <f>SUMIFS(Out!$I$5:$I$605,Out!$U$5:$U$605,"Despesa",Out!$G$5:$G$605,DRE!$D1089)</f>
        <v>0</v>
      </c>
      <c r="O1089" s="63">
        <f>SUMIFS(Nov!$I$5:$I$605,Nov!$U$5:$U$605,"Despesa",Nov!$G$5:$G$605,DRE!$D1089)</f>
        <v>0</v>
      </c>
      <c r="P1089" s="63">
        <f>SUMIFS(Dez!$I$5:$I$605,Dez!$U$5:$U$605,"Despesa",Dez!$G$5:$G$605,DRE!$D1089)</f>
        <v>0</v>
      </c>
      <c r="Q1089" s="63">
        <f t="shared" si="46"/>
        <v>0</v>
      </c>
    </row>
    <row r="1090" spans="2:17" ht="28.5" customHeight="1" thickTop="1" thickBot="1" x14ac:dyDescent="0.3">
      <c r="B1090" s="85">
        <v>1087</v>
      </c>
      <c r="C1090" s="46" t="str">
        <f>'PC Despesas'!X61</f>
        <v>5.8.57</v>
      </c>
      <c r="D1090" s="47" t="str">
        <f>VLOOKUP(C1090,'PC Despesas'!$X$5:$Y$103,2,FALSE)</f>
        <v>-</v>
      </c>
      <c r="E1090" s="63">
        <f>SUMIFS(Jan!$I$5:$I$605,Jan!$U$5:$U$605,"Despesa",Jan!$G$5:$G$605,DRE!$D1090)</f>
        <v>0</v>
      </c>
      <c r="F1090" s="63">
        <f>SUMIFS(Fev!$I$5:$I$605,Fev!$U$5:$U$605,"Despesa",Fev!$G$5:$G$605,DRE!$D1090)</f>
        <v>0</v>
      </c>
      <c r="G1090" s="63">
        <f>SUMIFS(Mar!$I$5:$I$605,Mar!$U$5:$U$605,"Despesa",Mar!$G$5:$G$605,DRE!$D1090)</f>
        <v>0</v>
      </c>
      <c r="H1090" s="63">
        <f>SUMIFS(Abr!$I$5:$I$605,Abr!$U$5:$U$605,"Despesa",Abr!$G$5:$G$605,DRE!$D1090)</f>
        <v>0</v>
      </c>
      <c r="I1090" s="63">
        <f>SUMIFS(Mai!$I$5:$I$605,Mai!$U$5:$U$605,"Despesa",Mai!$G$5:$G$605,DRE!$D1090)</f>
        <v>0</v>
      </c>
      <c r="J1090" s="63">
        <f>SUMIFS(Jun!$I$5:$I$605,Jun!$U$5:$U$605,"Despesa",Jun!$G$5:$G$605,DRE!$D1090)</f>
        <v>0</v>
      </c>
      <c r="K1090" s="63">
        <f>SUMIFS(Jul!$I$5:$I$605,Jul!$U$5:$U$605,"Despesa",Jul!$G$5:$G$605,DRE!$D1090)</f>
        <v>0</v>
      </c>
      <c r="L1090" s="63">
        <f>SUMIFS(Ago!$I$5:$I$605,Ago!$U$5:$U$605,"Despesa",Ago!$G$5:$G$605,DRE!$D1090)</f>
        <v>0</v>
      </c>
      <c r="M1090" s="63">
        <f>SUMIFS(Set!$I$5:$I$605,Set!$U$5:$U$605,"Despesa",Set!$G$5:$G$605,DRE!$D1090)</f>
        <v>0</v>
      </c>
      <c r="N1090" s="63">
        <f>SUMIFS(Out!$I$5:$I$605,Out!$U$5:$U$605,"Despesa",Out!$G$5:$G$605,DRE!$D1090)</f>
        <v>0</v>
      </c>
      <c r="O1090" s="63">
        <f>SUMIFS(Nov!$I$5:$I$605,Nov!$U$5:$U$605,"Despesa",Nov!$G$5:$G$605,DRE!$D1090)</f>
        <v>0</v>
      </c>
      <c r="P1090" s="63">
        <f>SUMIFS(Dez!$I$5:$I$605,Dez!$U$5:$U$605,"Despesa",Dez!$G$5:$G$605,DRE!$D1090)</f>
        <v>0</v>
      </c>
      <c r="Q1090" s="63">
        <f t="shared" si="46"/>
        <v>0</v>
      </c>
    </row>
    <row r="1091" spans="2:17" ht="28.5" customHeight="1" thickTop="1" thickBot="1" x14ac:dyDescent="0.3">
      <c r="B1091" s="85">
        <v>1088</v>
      </c>
      <c r="C1091" s="46" t="str">
        <f>'PC Despesas'!X62</f>
        <v>5.8.58</v>
      </c>
      <c r="D1091" s="47" t="str">
        <f>VLOOKUP(C1091,'PC Despesas'!$X$5:$Y$103,2,FALSE)</f>
        <v>-</v>
      </c>
      <c r="E1091" s="63">
        <f>SUMIFS(Jan!$I$5:$I$605,Jan!$U$5:$U$605,"Despesa",Jan!$G$5:$G$605,DRE!$D1091)</f>
        <v>0</v>
      </c>
      <c r="F1091" s="63">
        <f>SUMIFS(Fev!$I$5:$I$605,Fev!$U$5:$U$605,"Despesa",Fev!$G$5:$G$605,DRE!$D1091)</f>
        <v>0</v>
      </c>
      <c r="G1091" s="63">
        <f>SUMIFS(Mar!$I$5:$I$605,Mar!$U$5:$U$605,"Despesa",Mar!$G$5:$G$605,DRE!$D1091)</f>
        <v>0</v>
      </c>
      <c r="H1091" s="63">
        <f>SUMIFS(Abr!$I$5:$I$605,Abr!$U$5:$U$605,"Despesa",Abr!$G$5:$G$605,DRE!$D1091)</f>
        <v>0</v>
      </c>
      <c r="I1091" s="63">
        <f>SUMIFS(Mai!$I$5:$I$605,Mai!$U$5:$U$605,"Despesa",Mai!$G$5:$G$605,DRE!$D1091)</f>
        <v>0</v>
      </c>
      <c r="J1091" s="63">
        <f>SUMIFS(Jun!$I$5:$I$605,Jun!$U$5:$U$605,"Despesa",Jun!$G$5:$G$605,DRE!$D1091)</f>
        <v>0</v>
      </c>
      <c r="K1091" s="63">
        <f>SUMIFS(Jul!$I$5:$I$605,Jul!$U$5:$U$605,"Despesa",Jul!$G$5:$G$605,DRE!$D1091)</f>
        <v>0</v>
      </c>
      <c r="L1091" s="63">
        <f>SUMIFS(Ago!$I$5:$I$605,Ago!$U$5:$U$605,"Despesa",Ago!$G$5:$G$605,DRE!$D1091)</f>
        <v>0</v>
      </c>
      <c r="M1091" s="63">
        <f>SUMIFS(Set!$I$5:$I$605,Set!$U$5:$U$605,"Despesa",Set!$G$5:$G$605,DRE!$D1091)</f>
        <v>0</v>
      </c>
      <c r="N1091" s="63">
        <f>SUMIFS(Out!$I$5:$I$605,Out!$U$5:$U$605,"Despesa",Out!$G$5:$G$605,DRE!$D1091)</f>
        <v>0</v>
      </c>
      <c r="O1091" s="63">
        <f>SUMIFS(Nov!$I$5:$I$605,Nov!$U$5:$U$605,"Despesa",Nov!$G$5:$G$605,DRE!$D1091)</f>
        <v>0</v>
      </c>
      <c r="P1091" s="63">
        <f>SUMIFS(Dez!$I$5:$I$605,Dez!$U$5:$U$605,"Despesa",Dez!$G$5:$G$605,DRE!$D1091)</f>
        <v>0</v>
      </c>
      <c r="Q1091" s="63">
        <f t="shared" si="46"/>
        <v>0</v>
      </c>
    </row>
    <row r="1092" spans="2:17" ht="28.5" customHeight="1" thickTop="1" thickBot="1" x14ac:dyDescent="0.3">
      <c r="B1092" s="85">
        <v>1089</v>
      </c>
      <c r="C1092" s="46" t="str">
        <f>'PC Despesas'!X63</f>
        <v>5.8.59</v>
      </c>
      <c r="D1092" s="47" t="str">
        <f>VLOOKUP(C1092,'PC Despesas'!$X$5:$Y$103,2,FALSE)</f>
        <v>-</v>
      </c>
      <c r="E1092" s="63">
        <f>SUMIFS(Jan!$I$5:$I$605,Jan!$U$5:$U$605,"Despesa",Jan!$G$5:$G$605,DRE!$D1092)</f>
        <v>0</v>
      </c>
      <c r="F1092" s="63">
        <f>SUMIFS(Fev!$I$5:$I$605,Fev!$U$5:$U$605,"Despesa",Fev!$G$5:$G$605,DRE!$D1092)</f>
        <v>0</v>
      </c>
      <c r="G1092" s="63">
        <f>SUMIFS(Mar!$I$5:$I$605,Mar!$U$5:$U$605,"Despesa",Mar!$G$5:$G$605,DRE!$D1092)</f>
        <v>0</v>
      </c>
      <c r="H1092" s="63">
        <f>SUMIFS(Abr!$I$5:$I$605,Abr!$U$5:$U$605,"Despesa",Abr!$G$5:$G$605,DRE!$D1092)</f>
        <v>0</v>
      </c>
      <c r="I1092" s="63">
        <f>SUMIFS(Mai!$I$5:$I$605,Mai!$U$5:$U$605,"Despesa",Mai!$G$5:$G$605,DRE!$D1092)</f>
        <v>0</v>
      </c>
      <c r="J1092" s="63">
        <f>SUMIFS(Jun!$I$5:$I$605,Jun!$U$5:$U$605,"Despesa",Jun!$G$5:$G$605,DRE!$D1092)</f>
        <v>0</v>
      </c>
      <c r="K1092" s="63">
        <f>SUMIFS(Jul!$I$5:$I$605,Jul!$U$5:$U$605,"Despesa",Jul!$G$5:$G$605,DRE!$D1092)</f>
        <v>0</v>
      </c>
      <c r="L1092" s="63">
        <f>SUMIFS(Ago!$I$5:$I$605,Ago!$U$5:$U$605,"Despesa",Ago!$G$5:$G$605,DRE!$D1092)</f>
        <v>0</v>
      </c>
      <c r="M1092" s="63">
        <f>SUMIFS(Set!$I$5:$I$605,Set!$U$5:$U$605,"Despesa",Set!$G$5:$G$605,DRE!$D1092)</f>
        <v>0</v>
      </c>
      <c r="N1092" s="63">
        <f>SUMIFS(Out!$I$5:$I$605,Out!$U$5:$U$605,"Despesa",Out!$G$5:$G$605,DRE!$D1092)</f>
        <v>0</v>
      </c>
      <c r="O1092" s="63">
        <f>SUMIFS(Nov!$I$5:$I$605,Nov!$U$5:$U$605,"Despesa",Nov!$G$5:$G$605,DRE!$D1092)</f>
        <v>0</v>
      </c>
      <c r="P1092" s="63">
        <f>SUMIFS(Dez!$I$5:$I$605,Dez!$U$5:$U$605,"Despesa",Dez!$G$5:$G$605,DRE!$D1092)</f>
        <v>0</v>
      </c>
      <c r="Q1092" s="63">
        <f t="shared" si="46"/>
        <v>0</v>
      </c>
    </row>
    <row r="1093" spans="2:17" ht="28.5" customHeight="1" thickTop="1" thickBot="1" x14ac:dyDescent="0.3">
      <c r="B1093" s="85">
        <v>1090</v>
      </c>
      <c r="C1093" s="46" t="str">
        <f>'PC Despesas'!X64</f>
        <v>5.8.60</v>
      </c>
      <c r="D1093" s="47" t="str">
        <f>VLOOKUP(C1093,'PC Despesas'!$X$5:$Y$103,2,FALSE)</f>
        <v>-</v>
      </c>
      <c r="E1093" s="63">
        <f>SUMIFS(Jan!$I$5:$I$605,Jan!$U$5:$U$605,"Despesa",Jan!$G$5:$G$605,DRE!$D1093)</f>
        <v>0</v>
      </c>
      <c r="F1093" s="63">
        <f>SUMIFS(Fev!$I$5:$I$605,Fev!$U$5:$U$605,"Despesa",Fev!$G$5:$G$605,DRE!$D1093)</f>
        <v>0</v>
      </c>
      <c r="G1093" s="63">
        <f>SUMIFS(Mar!$I$5:$I$605,Mar!$U$5:$U$605,"Despesa",Mar!$G$5:$G$605,DRE!$D1093)</f>
        <v>0</v>
      </c>
      <c r="H1093" s="63">
        <f>SUMIFS(Abr!$I$5:$I$605,Abr!$U$5:$U$605,"Despesa",Abr!$G$5:$G$605,DRE!$D1093)</f>
        <v>0</v>
      </c>
      <c r="I1093" s="63">
        <f>SUMIFS(Mai!$I$5:$I$605,Mai!$U$5:$U$605,"Despesa",Mai!$G$5:$G$605,DRE!$D1093)</f>
        <v>0</v>
      </c>
      <c r="J1093" s="63">
        <f>SUMIFS(Jun!$I$5:$I$605,Jun!$U$5:$U$605,"Despesa",Jun!$G$5:$G$605,DRE!$D1093)</f>
        <v>0</v>
      </c>
      <c r="K1093" s="63">
        <f>SUMIFS(Jul!$I$5:$I$605,Jul!$U$5:$U$605,"Despesa",Jul!$G$5:$G$605,DRE!$D1093)</f>
        <v>0</v>
      </c>
      <c r="L1093" s="63">
        <f>SUMIFS(Ago!$I$5:$I$605,Ago!$U$5:$U$605,"Despesa",Ago!$G$5:$G$605,DRE!$D1093)</f>
        <v>0</v>
      </c>
      <c r="M1093" s="63">
        <f>SUMIFS(Set!$I$5:$I$605,Set!$U$5:$U$605,"Despesa",Set!$G$5:$G$605,DRE!$D1093)</f>
        <v>0</v>
      </c>
      <c r="N1093" s="63">
        <f>SUMIFS(Out!$I$5:$I$605,Out!$U$5:$U$605,"Despesa",Out!$G$5:$G$605,DRE!$D1093)</f>
        <v>0</v>
      </c>
      <c r="O1093" s="63">
        <f>SUMIFS(Nov!$I$5:$I$605,Nov!$U$5:$U$605,"Despesa",Nov!$G$5:$G$605,DRE!$D1093)</f>
        <v>0</v>
      </c>
      <c r="P1093" s="63">
        <f>SUMIFS(Dez!$I$5:$I$605,Dez!$U$5:$U$605,"Despesa",Dez!$G$5:$G$605,DRE!$D1093)</f>
        <v>0</v>
      </c>
      <c r="Q1093" s="63">
        <f t="shared" si="46"/>
        <v>0</v>
      </c>
    </row>
    <row r="1094" spans="2:17" ht="28.5" customHeight="1" thickTop="1" thickBot="1" x14ac:dyDescent="0.3">
      <c r="B1094" s="85">
        <v>1091</v>
      </c>
      <c r="C1094" s="46" t="str">
        <f>'PC Despesas'!X65</f>
        <v>5.8.61</v>
      </c>
      <c r="D1094" s="47" t="str">
        <f>VLOOKUP(C1094,'PC Despesas'!$X$5:$Y$103,2,FALSE)</f>
        <v>-</v>
      </c>
      <c r="E1094" s="63">
        <f>SUMIFS(Jan!$I$5:$I$605,Jan!$U$5:$U$605,"Despesa",Jan!$G$5:$G$605,DRE!$D1094)</f>
        <v>0</v>
      </c>
      <c r="F1094" s="63">
        <f>SUMIFS(Fev!$I$5:$I$605,Fev!$U$5:$U$605,"Despesa",Fev!$G$5:$G$605,DRE!$D1094)</f>
        <v>0</v>
      </c>
      <c r="G1094" s="63">
        <f>SUMIFS(Mar!$I$5:$I$605,Mar!$U$5:$U$605,"Despesa",Mar!$G$5:$G$605,DRE!$D1094)</f>
        <v>0</v>
      </c>
      <c r="H1094" s="63">
        <f>SUMIFS(Abr!$I$5:$I$605,Abr!$U$5:$U$605,"Despesa",Abr!$G$5:$G$605,DRE!$D1094)</f>
        <v>0</v>
      </c>
      <c r="I1094" s="63">
        <f>SUMIFS(Mai!$I$5:$I$605,Mai!$U$5:$U$605,"Despesa",Mai!$G$5:$G$605,DRE!$D1094)</f>
        <v>0</v>
      </c>
      <c r="J1094" s="63">
        <f>SUMIFS(Jun!$I$5:$I$605,Jun!$U$5:$U$605,"Despesa",Jun!$G$5:$G$605,DRE!$D1094)</f>
        <v>0</v>
      </c>
      <c r="K1094" s="63">
        <f>SUMIFS(Jul!$I$5:$I$605,Jul!$U$5:$U$605,"Despesa",Jul!$G$5:$G$605,DRE!$D1094)</f>
        <v>0</v>
      </c>
      <c r="L1094" s="63">
        <f>SUMIFS(Ago!$I$5:$I$605,Ago!$U$5:$U$605,"Despesa",Ago!$G$5:$G$605,DRE!$D1094)</f>
        <v>0</v>
      </c>
      <c r="M1094" s="63">
        <f>SUMIFS(Set!$I$5:$I$605,Set!$U$5:$U$605,"Despesa",Set!$G$5:$G$605,DRE!$D1094)</f>
        <v>0</v>
      </c>
      <c r="N1094" s="63">
        <f>SUMIFS(Out!$I$5:$I$605,Out!$U$5:$U$605,"Despesa",Out!$G$5:$G$605,DRE!$D1094)</f>
        <v>0</v>
      </c>
      <c r="O1094" s="63">
        <f>SUMIFS(Nov!$I$5:$I$605,Nov!$U$5:$U$605,"Despesa",Nov!$G$5:$G$605,DRE!$D1094)</f>
        <v>0</v>
      </c>
      <c r="P1094" s="63">
        <f>SUMIFS(Dez!$I$5:$I$605,Dez!$U$5:$U$605,"Despesa",Dez!$G$5:$G$605,DRE!$D1094)</f>
        <v>0</v>
      </c>
      <c r="Q1094" s="63">
        <f t="shared" si="46"/>
        <v>0</v>
      </c>
    </row>
    <row r="1095" spans="2:17" ht="28.5" customHeight="1" thickTop="1" thickBot="1" x14ac:dyDescent="0.3">
      <c r="B1095" s="85">
        <v>1092</v>
      </c>
      <c r="C1095" s="46" t="str">
        <f>'PC Despesas'!X66</f>
        <v>5.8.62</v>
      </c>
      <c r="D1095" s="47" t="str">
        <f>VLOOKUP(C1095,'PC Despesas'!$X$5:$Y$103,2,FALSE)</f>
        <v>-</v>
      </c>
      <c r="E1095" s="63">
        <f>SUMIFS(Jan!$I$5:$I$605,Jan!$U$5:$U$605,"Despesa",Jan!$G$5:$G$605,DRE!$D1095)</f>
        <v>0</v>
      </c>
      <c r="F1095" s="63">
        <f>SUMIFS(Fev!$I$5:$I$605,Fev!$U$5:$U$605,"Despesa",Fev!$G$5:$G$605,DRE!$D1095)</f>
        <v>0</v>
      </c>
      <c r="G1095" s="63">
        <f>SUMIFS(Mar!$I$5:$I$605,Mar!$U$5:$U$605,"Despesa",Mar!$G$5:$G$605,DRE!$D1095)</f>
        <v>0</v>
      </c>
      <c r="H1095" s="63">
        <f>SUMIFS(Abr!$I$5:$I$605,Abr!$U$5:$U$605,"Despesa",Abr!$G$5:$G$605,DRE!$D1095)</f>
        <v>0</v>
      </c>
      <c r="I1095" s="63">
        <f>SUMIFS(Mai!$I$5:$I$605,Mai!$U$5:$U$605,"Despesa",Mai!$G$5:$G$605,DRE!$D1095)</f>
        <v>0</v>
      </c>
      <c r="J1095" s="63">
        <f>SUMIFS(Jun!$I$5:$I$605,Jun!$U$5:$U$605,"Despesa",Jun!$G$5:$G$605,DRE!$D1095)</f>
        <v>0</v>
      </c>
      <c r="K1095" s="63">
        <f>SUMIFS(Jul!$I$5:$I$605,Jul!$U$5:$U$605,"Despesa",Jul!$G$5:$G$605,DRE!$D1095)</f>
        <v>0</v>
      </c>
      <c r="L1095" s="63">
        <f>SUMIFS(Ago!$I$5:$I$605,Ago!$U$5:$U$605,"Despesa",Ago!$G$5:$G$605,DRE!$D1095)</f>
        <v>0</v>
      </c>
      <c r="M1095" s="63">
        <f>SUMIFS(Set!$I$5:$I$605,Set!$U$5:$U$605,"Despesa",Set!$G$5:$G$605,DRE!$D1095)</f>
        <v>0</v>
      </c>
      <c r="N1095" s="63">
        <f>SUMIFS(Out!$I$5:$I$605,Out!$U$5:$U$605,"Despesa",Out!$G$5:$G$605,DRE!$D1095)</f>
        <v>0</v>
      </c>
      <c r="O1095" s="63">
        <f>SUMIFS(Nov!$I$5:$I$605,Nov!$U$5:$U$605,"Despesa",Nov!$G$5:$G$605,DRE!$D1095)</f>
        <v>0</v>
      </c>
      <c r="P1095" s="63">
        <f>SUMIFS(Dez!$I$5:$I$605,Dez!$U$5:$U$605,"Despesa",Dez!$G$5:$G$605,DRE!$D1095)</f>
        <v>0</v>
      </c>
      <c r="Q1095" s="63">
        <f t="shared" si="46"/>
        <v>0</v>
      </c>
    </row>
    <row r="1096" spans="2:17" ht="28.5" customHeight="1" thickTop="1" thickBot="1" x14ac:dyDescent="0.3">
      <c r="B1096" s="85">
        <v>1093</v>
      </c>
      <c r="C1096" s="46" t="str">
        <f>'PC Despesas'!X67</f>
        <v>5.8.63</v>
      </c>
      <c r="D1096" s="47" t="str">
        <f>VLOOKUP(C1096,'PC Despesas'!$X$5:$Y$103,2,FALSE)</f>
        <v>-</v>
      </c>
      <c r="E1096" s="63">
        <f>SUMIFS(Jan!$I$5:$I$605,Jan!$U$5:$U$605,"Despesa",Jan!$G$5:$G$605,DRE!$D1096)</f>
        <v>0</v>
      </c>
      <c r="F1096" s="63">
        <f>SUMIFS(Fev!$I$5:$I$605,Fev!$U$5:$U$605,"Despesa",Fev!$G$5:$G$605,DRE!$D1096)</f>
        <v>0</v>
      </c>
      <c r="G1096" s="63">
        <f>SUMIFS(Mar!$I$5:$I$605,Mar!$U$5:$U$605,"Despesa",Mar!$G$5:$G$605,DRE!$D1096)</f>
        <v>0</v>
      </c>
      <c r="H1096" s="63">
        <f>SUMIFS(Abr!$I$5:$I$605,Abr!$U$5:$U$605,"Despesa",Abr!$G$5:$G$605,DRE!$D1096)</f>
        <v>0</v>
      </c>
      <c r="I1096" s="63">
        <f>SUMIFS(Mai!$I$5:$I$605,Mai!$U$5:$U$605,"Despesa",Mai!$G$5:$G$605,DRE!$D1096)</f>
        <v>0</v>
      </c>
      <c r="J1096" s="63">
        <f>SUMIFS(Jun!$I$5:$I$605,Jun!$U$5:$U$605,"Despesa",Jun!$G$5:$G$605,DRE!$D1096)</f>
        <v>0</v>
      </c>
      <c r="K1096" s="63">
        <f>SUMIFS(Jul!$I$5:$I$605,Jul!$U$5:$U$605,"Despesa",Jul!$G$5:$G$605,DRE!$D1096)</f>
        <v>0</v>
      </c>
      <c r="L1096" s="63">
        <f>SUMIFS(Ago!$I$5:$I$605,Ago!$U$5:$U$605,"Despesa",Ago!$G$5:$G$605,DRE!$D1096)</f>
        <v>0</v>
      </c>
      <c r="M1096" s="63">
        <f>SUMIFS(Set!$I$5:$I$605,Set!$U$5:$U$605,"Despesa",Set!$G$5:$G$605,DRE!$D1096)</f>
        <v>0</v>
      </c>
      <c r="N1096" s="63">
        <f>SUMIFS(Out!$I$5:$I$605,Out!$U$5:$U$605,"Despesa",Out!$G$5:$G$605,DRE!$D1096)</f>
        <v>0</v>
      </c>
      <c r="O1096" s="63">
        <f>SUMIFS(Nov!$I$5:$I$605,Nov!$U$5:$U$605,"Despesa",Nov!$G$5:$G$605,DRE!$D1096)</f>
        <v>0</v>
      </c>
      <c r="P1096" s="63">
        <f>SUMIFS(Dez!$I$5:$I$605,Dez!$U$5:$U$605,"Despesa",Dez!$G$5:$G$605,DRE!$D1096)</f>
        <v>0</v>
      </c>
      <c r="Q1096" s="63">
        <f t="shared" si="46"/>
        <v>0</v>
      </c>
    </row>
    <row r="1097" spans="2:17" ht="28.5" customHeight="1" thickTop="1" thickBot="1" x14ac:dyDescent="0.3">
      <c r="B1097" s="85">
        <v>1094</v>
      </c>
      <c r="C1097" s="46" t="str">
        <f>'PC Despesas'!X68</f>
        <v>5.8.64</v>
      </c>
      <c r="D1097" s="47" t="str">
        <f>VLOOKUP(C1097,'PC Despesas'!$X$5:$Y$103,2,FALSE)</f>
        <v>-</v>
      </c>
      <c r="E1097" s="63">
        <f>SUMIFS(Jan!$I$5:$I$605,Jan!$U$5:$U$605,"Despesa",Jan!$G$5:$G$605,DRE!$D1097)</f>
        <v>0</v>
      </c>
      <c r="F1097" s="63">
        <f>SUMIFS(Fev!$I$5:$I$605,Fev!$U$5:$U$605,"Despesa",Fev!$G$5:$G$605,DRE!$D1097)</f>
        <v>0</v>
      </c>
      <c r="G1097" s="63">
        <f>SUMIFS(Mar!$I$5:$I$605,Mar!$U$5:$U$605,"Despesa",Mar!$G$5:$G$605,DRE!$D1097)</f>
        <v>0</v>
      </c>
      <c r="H1097" s="63">
        <f>SUMIFS(Abr!$I$5:$I$605,Abr!$U$5:$U$605,"Despesa",Abr!$G$5:$G$605,DRE!$D1097)</f>
        <v>0</v>
      </c>
      <c r="I1097" s="63">
        <f>SUMIFS(Mai!$I$5:$I$605,Mai!$U$5:$U$605,"Despesa",Mai!$G$5:$G$605,DRE!$D1097)</f>
        <v>0</v>
      </c>
      <c r="J1097" s="63">
        <f>SUMIFS(Jun!$I$5:$I$605,Jun!$U$5:$U$605,"Despesa",Jun!$G$5:$G$605,DRE!$D1097)</f>
        <v>0</v>
      </c>
      <c r="K1097" s="63">
        <f>SUMIFS(Jul!$I$5:$I$605,Jul!$U$5:$U$605,"Despesa",Jul!$G$5:$G$605,DRE!$D1097)</f>
        <v>0</v>
      </c>
      <c r="L1097" s="63">
        <f>SUMIFS(Ago!$I$5:$I$605,Ago!$U$5:$U$605,"Despesa",Ago!$G$5:$G$605,DRE!$D1097)</f>
        <v>0</v>
      </c>
      <c r="M1097" s="63">
        <f>SUMIFS(Set!$I$5:$I$605,Set!$U$5:$U$605,"Despesa",Set!$G$5:$G$605,DRE!$D1097)</f>
        <v>0</v>
      </c>
      <c r="N1097" s="63">
        <f>SUMIFS(Out!$I$5:$I$605,Out!$U$5:$U$605,"Despesa",Out!$G$5:$G$605,DRE!$D1097)</f>
        <v>0</v>
      </c>
      <c r="O1097" s="63">
        <f>SUMIFS(Nov!$I$5:$I$605,Nov!$U$5:$U$605,"Despesa",Nov!$G$5:$G$605,DRE!$D1097)</f>
        <v>0</v>
      </c>
      <c r="P1097" s="63">
        <f>SUMIFS(Dez!$I$5:$I$605,Dez!$U$5:$U$605,"Despesa",Dez!$G$5:$G$605,DRE!$D1097)</f>
        <v>0</v>
      </c>
      <c r="Q1097" s="63">
        <f t="shared" si="46"/>
        <v>0</v>
      </c>
    </row>
    <row r="1098" spans="2:17" ht="28.5" customHeight="1" thickTop="1" thickBot="1" x14ac:dyDescent="0.3">
      <c r="B1098" s="85">
        <v>1095</v>
      </c>
      <c r="C1098" s="46" t="str">
        <f>'PC Despesas'!X69</f>
        <v>5.8.65</v>
      </c>
      <c r="D1098" s="47" t="str">
        <f>VLOOKUP(C1098,'PC Despesas'!$X$5:$Y$103,2,FALSE)</f>
        <v>-</v>
      </c>
      <c r="E1098" s="63">
        <f>SUMIFS(Jan!$I$5:$I$605,Jan!$U$5:$U$605,"Despesa",Jan!$G$5:$G$605,DRE!$D1098)</f>
        <v>0</v>
      </c>
      <c r="F1098" s="63">
        <f>SUMIFS(Fev!$I$5:$I$605,Fev!$U$5:$U$605,"Despesa",Fev!$G$5:$G$605,DRE!$D1098)</f>
        <v>0</v>
      </c>
      <c r="G1098" s="63">
        <f>SUMIFS(Mar!$I$5:$I$605,Mar!$U$5:$U$605,"Despesa",Mar!$G$5:$G$605,DRE!$D1098)</f>
        <v>0</v>
      </c>
      <c r="H1098" s="63">
        <f>SUMIFS(Abr!$I$5:$I$605,Abr!$U$5:$U$605,"Despesa",Abr!$G$5:$G$605,DRE!$D1098)</f>
        <v>0</v>
      </c>
      <c r="I1098" s="63">
        <f>SUMIFS(Mai!$I$5:$I$605,Mai!$U$5:$U$605,"Despesa",Mai!$G$5:$G$605,DRE!$D1098)</f>
        <v>0</v>
      </c>
      <c r="J1098" s="63">
        <f>SUMIFS(Jun!$I$5:$I$605,Jun!$U$5:$U$605,"Despesa",Jun!$G$5:$G$605,DRE!$D1098)</f>
        <v>0</v>
      </c>
      <c r="K1098" s="63">
        <f>SUMIFS(Jul!$I$5:$I$605,Jul!$U$5:$U$605,"Despesa",Jul!$G$5:$G$605,DRE!$D1098)</f>
        <v>0</v>
      </c>
      <c r="L1098" s="63">
        <f>SUMIFS(Ago!$I$5:$I$605,Ago!$U$5:$U$605,"Despesa",Ago!$G$5:$G$605,DRE!$D1098)</f>
        <v>0</v>
      </c>
      <c r="M1098" s="63">
        <f>SUMIFS(Set!$I$5:$I$605,Set!$U$5:$U$605,"Despesa",Set!$G$5:$G$605,DRE!$D1098)</f>
        <v>0</v>
      </c>
      <c r="N1098" s="63">
        <f>SUMIFS(Out!$I$5:$I$605,Out!$U$5:$U$605,"Despesa",Out!$G$5:$G$605,DRE!$D1098)</f>
        <v>0</v>
      </c>
      <c r="O1098" s="63">
        <f>SUMIFS(Nov!$I$5:$I$605,Nov!$U$5:$U$605,"Despesa",Nov!$G$5:$G$605,DRE!$D1098)</f>
        <v>0</v>
      </c>
      <c r="P1098" s="63">
        <f>SUMIFS(Dez!$I$5:$I$605,Dez!$U$5:$U$605,"Despesa",Dez!$G$5:$G$605,DRE!$D1098)</f>
        <v>0</v>
      </c>
      <c r="Q1098" s="63">
        <f t="shared" si="46"/>
        <v>0</v>
      </c>
    </row>
    <row r="1099" spans="2:17" ht="28.5" customHeight="1" thickTop="1" thickBot="1" x14ac:dyDescent="0.3">
      <c r="B1099" s="85">
        <v>1096</v>
      </c>
      <c r="C1099" s="46" t="str">
        <f>'PC Despesas'!X70</f>
        <v>5.8.66</v>
      </c>
      <c r="D1099" s="47" t="str">
        <f>VLOOKUP(C1099,'PC Despesas'!$X$5:$Y$103,2,FALSE)</f>
        <v>-</v>
      </c>
      <c r="E1099" s="63">
        <f>SUMIFS(Jan!$I$5:$I$605,Jan!$U$5:$U$605,"Despesa",Jan!$G$5:$G$605,DRE!$D1099)</f>
        <v>0</v>
      </c>
      <c r="F1099" s="63">
        <f>SUMIFS(Fev!$I$5:$I$605,Fev!$U$5:$U$605,"Despesa",Fev!$G$5:$G$605,DRE!$D1099)</f>
        <v>0</v>
      </c>
      <c r="G1099" s="63">
        <f>SUMIFS(Mar!$I$5:$I$605,Mar!$U$5:$U$605,"Despesa",Mar!$G$5:$G$605,DRE!$D1099)</f>
        <v>0</v>
      </c>
      <c r="H1099" s="63">
        <f>SUMIFS(Abr!$I$5:$I$605,Abr!$U$5:$U$605,"Despesa",Abr!$G$5:$G$605,DRE!$D1099)</f>
        <v>0</v>
      </c>
      <c r="I1099" s="63">
        <f>SUMIFS(Mai!$I$5:$I$605,Mai!$U$5:$U$605,"Despesa",Mai!$G$5:$G$605,DRE!$D1099)</f>
        <v>0</v>
      </c>
      <c r="J1099" s="63">
        <f>SUMIFS(Jun!$I$5:$I$605,Jun!$U$5:$U$605,"Despesa",Jun!$G$5:$G$605,DRE!$D1099)</f>
        <v>0</v>
      </c>
      <c r="K1099" s="63">
        <f>SUMIFS(Jul!$I$5:$I$605,Jul!$U$5:$U$605,"Despesa",Jul!$G$5:$G$605,DRE!$D1099)</f>
        <v>0</v>
      </c>
      <c r="L1099" s="63">
        <f>SUMIFS(Ago!$I$5:$I$605,Ago!$U$5:$U$605,"Despesa",Ago!$G$5:$G$605,DRE!$D1099)</f>
        <v>0</v>
      </c>
      <c r="M1099" s="63">
        <f>SUMIFS(Set!$I$5:$I$605,Set!$U$5:$U$605,"Despesa",Set!$G$5:$G$605,DRE!$D1099)</f>
        <v>0</v>
      </c>
      <c r="N1099" s="63">
        <f>SUMIFS(Out!$I$5:$I$605,Out!$U$5:$U$605,"Despesa",Out!$G$5:$G$605,DRE!$D1099)</f>
        <v>0</v>
      </c>
      <c r="O1099" s="63">
        <f>SUMIFS(Nov!$I$5:$I$605,Nov!$U$5:$U$605,"Despesa",Nov!$G$5:$G$605,DRE!$D1099)</f>
        <v>0</v>
      </c>
      <c r="P1099" s="63">
        <f>SUMIFS(Dez!$I$5:$I$605,Dez!$U$5:$U$605,"Despesa",Dez!$G$5:$G$605,DRE!$D1099)</f>
        <v>0</v>
      </c>
      <c r="Q1099" s="63">
        <f t="shared" ref="Q1099:Q1132" si="47">SUM(E1099:P1099)</f>
        <v>0</v>
      </c>
    </row>
    <row r="1100" spans="2:17" ht="28.5" customHeight="1" thickTop="1" thickBot="1" x14ac:dyDescent="0.3">
      <c r="B1100" s="85">
        <v>1097</v>
      </c>
      <c r="C1100" s="46" t="str">
        <f>'PC Despesas'!X71</f>
        <v>5.8.67</v>
      </c>
      <c r="D1100" s="47" t="str">
        <f>VLOOKUP(C1100,'PC Despesas'!$X$5:$Y$103,2,FALSE)</f>
        <v>-</v>
      </c>
      <c r="E1100" s="63">
        <f>SUMIFS(Jan!$I$5:$I$605,Jan!$U$5:$U$605,"Despesa",Jan!$G$5:$G$605,DRE!$D1100)</f>
        <v>0</v>
      </c>
      <c r="F1100" s="63">
        <f>SUMIFS(Fev!$I$5:$I$605,Fev!$U$5:$U$605,"Despesa",Fev!$G$5:$G$605,DRE!$D1100)</f>
        <v>0</v>
      </c>
      <c r="G1100" s="63">
        <f>SUMIFS(Mar!$I$5:$I$605,Mar!$U$5:$U$605,"Despesa",Mar!$G$5:$G$605,DRE!$D1100)</f>
        <v>0</v>
      </c>
      <c r="H1100" s="63">
        <f>SUMIFS(Abr!$I$5:$I$605,Abr!$U$5:$U$605,"Despesa",Abr!$G$5:$G$605,DRE!$D1100)</f>
        <v>0</v>
      </c>
      <c r="I1100" s="63">
        <f>SUMIFS(Mai!$I$5:$I$605,Mai!$U$5:$U$605,"Despesa",Mai!$G$5:$G$605,DRE!$D1100)</f>
        <v>0</v>
      </c>
      <c r="J1100" s="63">
        <f>SUMIFS(Jun!$I$5:$I$605,Jun!$U$5:$U$605,"Despesa",Jun!$G$5:$G$605,DRE!$D1100)</f>
        <v>0</v>
      </c>
      <c r="K1100" s="63">
        <f>SUMIFS(Jul!$I$5:$I$605,Jul!$U$5:$U$605,"Despesa",Jul!$G$5:$G$605,DRE!$D1100)</f>
        <v>0</v>
      </c>
      <c r="L1100" s="63">
        <f>SUMIFS(Ago!$I$5:$I$605,Ago!$U$5:$U$605,"Despesa",Ago!$G$5:$G$605,DRE!$D1100)</f>
        <v>0</v>
      </c>
      <c r="M1100" s="63">
        <f>SUMIFS(Set!$I$5:$I$605,Set!$U$5:$U$605,"Despesa",Set!$G$5:$G$605,DRE!$D1100)</f>
        <v>0</v>
      </c>
      <c r="N1100" s="63">
        <f>SUMIFS(Out!$I$5:$I$605,Out!$U$5:$U$605,"Despesa",Out!$G$5:$G$605,DRE!$D1100)</f>
        <v>0</v>
      </c>
      <c r="O1100" s="63">
        <f>SUMIFS(Nov!$I$5:$I$605,Nov!$U$5:$U$605,"Despesa",Nov!$G$5:$G$605,DRE!$D1100)</f>
        <v>0</v>
      </c>
      <c r="P1100" s="63">
        <f>SUMIFS(Dez!$I$5:$I$605,Dez!$U$5:$U$605,"Despesa",Dez!$G$5:$G$605,DRE!$D1100)</f>
        <v>0</v>
      </c>
      <c r="Q1100" s="63">
        <f t="shared" si="47"/>
        <v>0</v>
      </c>
    </row>
    <row r="1101" spans="2:17" ht="28.5" customHeight="1" thickTop="1" thickBot="1" x14ac:dyDescent="0.3">
      <c r="B1101" s="85">
        <v>1098</v>
      </c>
      <c r="C1101" s="46" t="str">
        <f>'PC Despesas'!X72</f>
        <v>5.8.68</v>
      </c>
      <c r="D1101" s="47" t="str">
        <f>VLOOKUP(C1101,'PC Despesas'!$X$5:$Y$103,2,FALSE)</f>
        <v>-</v>
      </c>
      <c r="E1101" s="63">
        <f>SUMIFS(Jan!$I$5:$I$605,Jan!$U$5:$U$605,"Despesa",Jan!$G$5:$G$605,DRE!$D1101)</f>
        <v>0</v>
      </c>
      <c r="F1101" s="63">
        <f>SUMIFS(Fev!$I$5:$I$605,Fev!$U$5:$U$605,"Despesa",Fev!$G$5:$G$605,DRE!$D1101)</f>
        <v>0</v>
      </c>
      <c r="G1101" s="63">
        <f>SUMIFS(Mar!$I$5:$I$605,Mar!$U$5:$U$605,"Despesa",Mar!$G$5:$G$605,DRE!$D1101)</f>
        <v>0</v>
      </c>
      <c r="H1101" s="63">
        <f>SUMIFS(Abr!$I$5:$I$605,Abr!$U$5:$U$605,"Despesa",Abr!$G$5:$G$605,DRE!$D1101)</f>
        <v>0</v>
      </c>
      <c r="I1101" s="63">
        <f>SUMIFS(Mai!$I$5:$I$605,Mai!$U$5:$U$605,"Despesa",Mai!$G$5:$G$605,DRE!$D1101)</f>
        <v>0</v>
      </c>
      <c r="J1101" s="63">
        <f>SUMIFS(Jun!$I$5:$I$605,Jun!$U$5:$U$605,"Despesa",Jun!$G$5:$G$605,DRE!$D1101)</f>
        <v>0</v>
      </c>
      <c r="K1101" s="63">
        <f>SUMIFS(Jul!$I$5:$I$605,Jul!$U$5:$U$605,"Despesa",Jul!$G$5:$G$605,DRE!$D1101)</f>
        <v>0</v>
      </c>
      <c r="L1101" s="63">
        <f>SUMIFS(Ago!$I$5:$I$605,Ago!$U$5:$U$605,"Despesa",Ago!$G$5:$G$605,DRE!$D1101)</f>
        <v>0</v>
      </c>
      <c r="M1101" s="63">
        <f>SUMIFS(Set!$I$5:$I$605,Set!$U$5:$U$605,"Despesa",Set!$G$5:$G$605,DRE!$D1101)</f>
        <v>0</v>
      </c>
      <c r="N1101" s="63">
        <f>SUMIFS(Out!$I$5:$I$605,Out!$U$5:$U$605,"Despesa",Out!$G$5:$G$605,DRE!$D1101)</f>
        <v>0</v>
      </c>
      <c r="O1101" s="63">
        <f>SUMIFS(Nov!$I$5:$I$605,Nov!$U$5:$U$605,"Despesa",Nov!$G$5:$G$605,DRE!$D1101)</f>
        <v>0</v>
      </c>
      <c r="P1101" s="63">
        <f>SUMIFS(Dez!$I$5:$I$605,Dez!$U$5:$U$605,"Despesa",Dez!$G$5:$G$605,DRE!$D1101)</f>
        <v>0</v>
      </c>
      <c r="Q1101" s="63">
        <f t="shared" si="47"/>
        <v>0</v>
      </c>
    </row>
    <row r="1102" spans="2:17" ht="28.5" customHeight="1" thickTop="1" thickBot="1" x14ac:dyDescent="0.3">
      <c r="B1102" s="85">
        <v>1099</v>
      </c>
      <c r="C1102" s="46" t="str">
        <f>'PC Despesas'!X73</f>
        <v>5.8.69</v>
      </c>
      <c r="D1102" s="47" t="str">
        <f>VLOOKUP(C1102,'PC Despesas'!$X$5:$Y$103,2,FALSE)</f>
        <v>-</v>
      </c>
      <c r="E1102" s="63">
        <f>SUMIFS(Jan!$I$5:$I$605,Jan!$U$5:$U$605,"Despesa",Jan!$G$5:$G$605,DRE!$D1102)</f>
        <v>0</v>
      </c>
      <c r="F1102" s="63">
        <f>SUMIFS(Fev!$I$5:$I$605,Fev!$U$5:$U$605,"Despesa",Fev!$G$5:$G$605,DRE!$D1102)</f>
        <v>0</v>
      </c>
      <c r="G1102" s="63">
        <f>SUMIFS(Mar!$I$5:$I$605,Mar!$U$5:$U$605,"Despesa",Mar!$G$5:$G$605,DRE!$D1102)</f>
        <v>0</v>
      </c>
      <c r="H1102" s="63">
        <f>SUMIFS(Abr!$I$5:$I$605,Abr!$U$5:$U$605,"Despesa",Abr!$G$5:$G$605,DRE!$D1102)</f>
        <v>0</v>
      </c>
      <c r="I1102" s="63">
        <f>SUMIFS(Mai!$I$5:$I$605,Mai!$U$5:$U$605,"Despesa",Mai!$G$5:$G$605,DRE!$D1102)</f>
        <v>0</v>
      </c>
      <c r="J1102" s="63">
        <f>SUMIFS(Jun!$I$5:$I$605,Jun!$U$5:$U$605,"Despesa",Jun!$G$5:$G$605,DRE!$D1102)</f>
        <v>0</v>
      </c>
      <c r="K1102" s="63">
        <f>SUMIFS(Jul!$I$5:$I$605,Jul!$U$5:$U$605,"Despesa",Jul!$G$5:$G$605,DRE!$D1102)</f>
        <v>0</v>
      </c>
      <c r="L1102" s="63">
        <f>SUMIFS(Ago!$I$5:$I$605,Ago!$U$5:$U$605,"Despesa",Ago!$G$5:$G$605,DRE!$D1102)</f>
        <v>0</v>
      </c>
      <c r="M1102" s="63">
        <f>SUMIFS(Set!$I$5:$I$605,Set!$U$5:$U$605,"Despesa",Set!$G$5:$G$605,DRE!$D1102)</f>
        <v>0</v>
      </c>
      <c r="N1102" s="63">
        <f>SUMIFS(Out!$I$5:$I$605,Out!$U$5:$U$605,"Despesa",Out!$G$5:$G$605,DRE!$D1102)</f>
        <v>0</v>
      </c>
      <c r="O1102" s="63">
        <f>SUMIFS(Nov!$I$5:$I$605,Nov!$U$5:$U$605,"Despesa",Nov!$G$5:$G$605,DRE!$D1102)</f>
        <v>0</v>
      </c>
      <c r="P1102" s="63">
        <f>SUMIFS(Dez!$I$5:$I$605,Dez!$U$5:$U$605,"Despesa",Dez!$G$5:$G$605,DRE!$D1102)</f>
        <v>0</v>
      </c>
      <c r="Q1102" s="63">
        <f t="shared" si="47"/>
        <v>0</v>
      </c>
    </row>
    <row r="1103" spans="2:17" ht="28.5" customHeight="1" thickTop="1" thickBot="1" x14ac:dyDescent="0.3">
      <c r="B1103" s="85">
        <v>1100</v>
      </c>
      <c r="C1103" s="46" t="str">
        <f>'PC Despesas'!X74</f>
        <v>5.8.70</v>
      </c>
      <c r="D1103" s="47" t="str">
        <f>VLOOKUP(C1103,'PC Despesas'!$X$5:$Y$103,2,FALSE)</f>
        <v>-</v>
      </c>
      <c r="E1103" s="63">
        <f>SUMIFS(Jan!$I$5:$I$605,Jan!$U$5:$U$605,"Despesa",Jan!$G$5:$G$605,DRE!$D1103)</f>
        <v>0</v>
      </c>
      <c r="F1103" s="63">
        <f>SUMIFS(Fev!$I$5:$I$605,Fev!$U$5:$U$605,"Despesa",Fev!$G$5:$G$605,DRE!$D1103)</f>
        <v>0</v>
      </c>
      <c r="G1103" s="63">
        <f>SUMIFS(Mar!$I$5:$I$605,Mar!$U$5:$U$605,"Despesa",Mar!$G$5:$G$605,DRE!$D1103)</f>
        <v>0</v>
      </c>
      <c r="H1103" s="63">
        <f>SUMIFS(Abr!$I$5:$I$605,Abr!$U$5:$U$605,"Despesa",Abr!$G$5:$G$605,DRE!$D1103)</f>
        <v>0</v>
      </c>
      <c r="I1103" s="63">
        <f>SUMIFS(Mai!$I$5:$I$605,Mai!$U$5:$U$605,"Despesa",Mai!$G$5:$G$605,DRE!$D1103)</f>
        <v>0</v>
      </c>
      <c r="J1103" s="63">
        <f>SUMIFS(Jun!$I$5:$I$605,Jun!$U$5:$U$605,"Despesa",Jun!$G$5:$G$605,DRE!$D1103)</f>
        <v>0</v>
      </c>
      <c r="K1103" s="63">
        <f>SUMIFS(Jul!$I$5:$I$605,Jul!$U$5:$U$605,"Despesa",Jul!$G$5:$G$605,DRE!$D1103)</f>
        <v>0</v>
      </c>
      <c r="L1103" s="63">
        <f>SUMIFS(Ago!$I$5:$I$605,Ago!$U$5:$U$605,"Despesa",Ago!$G$5:$G$605,DRE!$D1103)</f>
        <v>0</v>
      </c>
      <c r="M1103" s="63">
        <f>SUMIFS(Set!$I$5:$I$605,Set!$U$5:$U$605,"Despesa",Set!$G$5:$G$605,DRE!$D1103)</f>
        <v>0</v>
      </c>
      <c r="N1103" s="63">
        <f>SUMIFS(Out!$I$5:$I$605,Out!$U$5:$U$605,"Despesa",Out!$G$5:$G$605,DRE!$D1103)</f>
        <v>0</v>
      </c>
      <c r="O1103" s="63">
        <f>SUMIFS(Nov!$I$5:$I$605,Nov!$U$5:$U$605,"Despesa",Nov!$G$5:$G$605,DRE!$D1103)</f>
        <v>0</v>
      </c>
      <c r="P1103" s="63">
        <f>SUMIFS(Dez!$I$5:$I$605,Dez!$U$5:$U$605,"Despesa",Dez!$G$5:$G$605,DRE!$D1103)</f>
        <v>0</v>
      </c>
      <c r="Q1103" s="63">
        <f t="shared" si="47"/>
        <v>0</v>
      </c>
    </row>
    <row r="1104" spans="2:17" ht="28.5" customHeight="1" thickTop="1" thickBot="1" x14ac:dyDescent="0.3">
      <c r="B1104" s="85">
        <v>1101</v>
      </c>
      <c r="C1104" s="46" t="str">
        <f>'PC Despesas'!X75</f>
        <v>5.8.71</v>
      </c>
      <c r="D1104" s="47" t="str">
        <f>VLOOKUP(C1104,'PC Despesas'!$X$5:$Y$103,2,FALSE)</f>
        <v>-</v>
      </c>
      <c r="E1104" s="63">
        <f>SUMIFS(Jan!$I$5:$I$605,Jan!$U$5:$U$605,"Despesa",Jan!$G$5:$G$605,DRE!$D1104)</f>
        <v>0</v>
      </c>
      <c r="F1104" s="63">
        <f>SUMIFS(Fev!$I$5:$I$605,Fev!$U$5:$U$605,"Despesa",Fev!$G$5:$G$605,DRE!$D1104)</f>
        <v>0</v>
      </c>
      <c r="G1104" s="63">
        <f>SUMIFS(Mar!$I$5:$I$605,Mar!$U$5:$U$605,"Despesa",Mar!$G$5:$G$605,DRE!$D1104)</f>
        <v>0</v>
      </c>
      <c r="H1104" s="63">
        <f>SUMIFS(Abr!$I$5:$I$605,Abr!$U$5:$U$605,"Despesa",Abr!$G$5:$G$605,DRE!$D1104)</f>
        <v>0</v>
      </c>
      <c r="I1104" s="63">
        <f>SUMIFS(Mai!$I$5:$I$605,Mai!$U$5:$U$605,"Despesa",Mai!$G$5:$G$605,DRE!$D1104)</f>
        <v>0</v>
      </c>
      <c r="J1104" s="63">
        <f>SUMIFS(Jun!$I$5:$I$605,Jun!$U$5:$U$605,"Despesa",Jun!$G$5:$G$605,DRE!$D1104)</f>
        <v>0</v>
      </c>
      <c r="K1104" s="63">
        <f>SUMIFS(Jul!$I$5:$I$605,Jul!$U$5:$U$605,"Despesa",Jul!$G$5:$G$605,DRE!$D1104)</f>
        <v>0</v>
      </c>
      <c r="L1104" s="63">
        <f>SUMIFS(Ago!$I$5:$I$605,Ago!$U$5:$U$605,"Despesa",Ago!$G$5:$G$605,DRE!$D1104)</f>
        <v>0</v>
      </c>
      <c r="M1104" s="63">
        <f>SUMIFS(Set!$I$5:$I$605,Set!$U$5:$U$605,"Despesa",Set!$G$5:$G$605,DRE!$D1104)</f>
        <v>0</v>
      </c>
      <c r="N1104" s="63">
        <f>SUMIFS(Out!$I$5:$I$605,Out!$U$5:$U$605,"Despesa",Out!$G$5:$G$605,DRE!$D1104)</f>
        <v>0</v>
      </c>
      <c r="O1104" s="63">
        <f>SUMIFS(Nov!$I$5:$I$605,Nov!$U$5:$U$605,"Despesa",Nov!$G$5:$G$605,DRE!$D1104)</f>
        <v>0</v>
      </c>
      <c r="P1104" s="63">
        <f>SUMIFS(Dez!$I$5:$I$605,Dez!$U$5:$U$605,"Despesa",Dez!$G$5:$G$605,DRE!$D1104)</f>
        <v>0</v>
      </c>
      <c r="Q1104" s="63">
        <f t="shared" si="47"/>
        <v>0</v>
      </c>
    </row>
    <row r="1105" spans="2:17" ht="28.5" customHeight="1" thickTop="1" thickBot="1" x14ac:dyDescent="0.3">
      <c r="B1105" s="85">
        <v>1102</v>
      </c>
      <c r="C1105" s="46" t="str">
        <f>'PC Despesas'!X76</f>
        <v>5.8.72</v>
      </c>
      <c r="D1105" s="47" t="str">
        <f>VLOOKUP(C1105,'PC Despesas'!$X$5:$Y$103,2,FALSE)</f>
        <v>-</v>
      </c>
      <c r="E1105" s="63">
        <f>SUMIFS(Jan!$I$5:$I$605,Jan!$U$5:$U$605,"Despesa",Jan!$G$5:$G$605,DRE!$D1105)</f>
        <v>0</v>
      </c>
      <c r="F1105" s="63">
        <f>SUMIFS(Fev!$I$5:$I$605,Fev!$U$5:$U$605,"Despesa",Fev!$G$5:$G$605,DRE!$D1105)</f>
        <v>0</v>
      </c>
      <c r="G1105" s="63">
        <f>SUMIFS(Mar!$I$5:$I$605,Mar!$U$5:$U$605,"Despesa",Mar!$G$5:$G$605,DRE!$D1105)</f>
        <v>0</v>
      </c>
      <c r="H1105" s="63">
        <f>SUMIFS(Abr!$I$5:$I$605,Abr!$U$5:$U$605,"Despesa",Abr!$G$5:$G$605,DRE!$D1105)</f>
        <v>0</v>
      </c>
      <c r="I1105" s="63">
        <f>SUMIFS(Mai!$I$5:$I$605,Mai!$U$5:$U$605,"Despesa",Mai!$G$5:$G$605,DRE!$D1105)</f>
        <v>0</v>
      </c>
      <c r="J1105" s="63">
        <f>SUMIFS(Jun!$I$5:$I$605,Jun!$U$5:$U$605,"Despesa",Jun!$G$5:$G$605,DRE!$D1105)</f>
        <v>0</v>
      </c>
      <c r="K1105" s="63">
        <f>SUMIFS(Jul!$I$5:$I$605,Jul!$U$5:$U$605,"Despesa",Jul!$G$5:$G$605,DRE!$D1105)</f>
        <v>0</v>
      </c>
      <c r="L1105" s="63">
        <f>SUMIFS(Ago!$I$5:$I$605,Ago!$U$5:$U$605,"Despesa",Ago!$G$5:$G$605,DRE!$D1105)</f>
        <v>0</v>
      </c>
      <c r="M1105" s="63">
        <f>SUMIFS(Set!$I$5:$I$605,Set!$U$5:$U$605,"Despesa",Set!$G$5:$G$605,DRE!$D1105)</f>
        <v>0</v>
      </c>
      <c r="N1105" s="63">
        <f>SUMIFS(Out!$I$5:$I$605,Out!$U$5:$U$605,"Despesa",Out!$G$5:$G$605,DRE!$D1105)</f>
        <v>0</v>
      </c>
      <c r="O1105" s="63">
        <f>SUMIFS(Nov!$I$5:$I$605,Nov!$U$5:$U$605,"Despesa",Nov!$G$5:$G$605,DRE!$D1105)</f>
        <v>0</v>
      </c>
      <c r="P1105" s="63">
        <f>SUMIFS(Dez!$I$5:$I$605,Dez!$U$5:$U$605,"Despesa",Dez!$G$5:$G$605,DRE!$D1105)</f>
        <v>0</v>
      </c>
      <c r="Q1105" s="63">
        <f t="shared" si="47"/>
        <v>0</v>
      </c>
    </row>
    <row r="1106" spans="2:17" ht="28.5" customHeight="1" thickTop="1" thickBot="1" x14ac:dyDescent="0.3">
      <c r="B1106" s="85">
        <v>1103</v>
      </c>
      <c r="C1106" s="46" t="str">
        <f>'PC Despesas'!X77</f>
        <v>5.8.73</v>
      </c>
      <c r="D1106" s="47" t="str">
        <f>VLOOKUP(C1106,'PC Despesas'!$X$5:$Y$103,2,FALSE)</f>
        <v>-</v>
      </c>
      <c r="E1106" s="63">
        <f>SUMIFS(Jan!$I$5:$I$605,Jan!$U$5:$U$605,"Despesa",Jan!$G$5:$G$605,DRE!$D1106)</f>
        <v>0</v>
      </c>
      <c r="F1106" s="63">
        <f>SUMIFS(Fev!$I$5:$I$605,Fev!$U$5:$U$605,"Despesa",Fev!$G$5:$G$605,DRE!$D1106)</f>
        <v>0</v>
      </c>
      <c r="G1106" s="63">
        <f>SUMIFS(Mar!$I$5:$I$605,Mar!$U$5:$U$605,"Despesa",Mar!$G$5:$G$605,DRE!$D1106)</f>
        <v>0</v>
      </c>
      <c r="H1106" s="63">
        <f>SUMIFS(Abr!$I$5:$I$605,Abr!$U$5:$U$605,"Despesa",Abr!$G$5:$G$605,DRE!$D1106)</f>
        <v>0</v>
      </c>
      <c r="I1106" s="63">
        <f>SUMIFS(Mai!$I$5:$I$605,Mai!$U$5:$U$605,"Despesa",Mai!$G$5:$G$605,DRE!$D1106)</f>
        <v>0</v>
      </c>
      <c r="J1106" s="63">
        <f>SUMIFS(Jun!$I$5:$I$605,Jun!$U$5:$U$605,"Despesa",Jun!$G$5:$G$605,DRE!$D1106)</f>
        <v>0</v>
      </c>
      <c r="K1106" s="63">
        <f>SUMIFS(Jul!$I$5:$I$605,Jul!$U$5:$U$605,"Despesa",Jul!$G$5:$G$605,DRE!$D1106)</f>
        <v>0</v>
      </c>
      <c r="L1106" s="63">
        <f>SUMIFS(Ago!$I$5:$I$605,Ago!$U$5:$U$605,"Despesa",Ago!$G$5:$G$605,DRE!$D1106)</f>
        <v>0</v>
      </c>
      <c r="M1106" s="63">
        <f>SUMIFS(Set!$I$5:$I$605,Set!$U$5:$U$605,"Despesa",Set!$G$5:$G$605,DRE!$D1106)</f>
        <v>0</v>
      </c>
      <c r="N1106" s="63">
        <f>SUMIFS(Out!$I$5:$I$605,Out!$U$5:$U$605,"Despesa",Out!$G$5:$G$605,DRE!$D1106)</f>
        <v>0</v>
      </c>
      <c r="O1106" s="63">
        <f>SUMIFS(Nov!$I$5:$I$605,Nov!$U$5:$U$605,"Despesa",Nov!$G$5:$G$605,DRE!$D1106)</f>
        <v>0</v>
      </c>
      <c r="P1106" s="63">
        <f>SUMIFS(Dez!$I$5:$I$605,Dez!$U$5:$U$605,"Despesa",Dez!$G$5:$G$605,DRE!$D1106)</f>
        <v>0</v>
      </c>
      <c r="Q1106" s="63">
        <f t="shared" si="47"/>
        <v>0</v>
      </c>
    </row>
    <row r="1107" spans="2:17" ht="28.5" customHeight="1" thickTop="1" thickBot="1" x14ac:dyDescent="0.3">
      <c r="B1107" s="85">
        <v>1104</v>
      </c>
      <c r="C1107" s="46" t="str">
        <f>'PC Despesas'!X78</f>
        <v>5.8.74</v>
      </c>
      <c r="D1107" s="47" t="str">
        <f>VLOOKUP(C1107,'PC Despesas'!$X$5:$Y$103,2,FALSE)</f>
        <v>-</v>
      </c>
      <c r="E1107" s="63">
        <f>SUMIFS(Jan!$I$5:$I$605,Jan!$U$5:$U$605,"Despesa",Jan!$G$5:$G$605,DRE!$D1107)</f>
        <v>0</v>
      </c>
      <c r="F1107" s="63">
        <f>SUMIFS(Fev!$I$5:$I$605,Fev!$U$5:$U$605,"Despesa",Fev!$G$5:$G$605,DRE!$D1107)</f>
        <v>0</v>
      </c>
      <c r="G1107" s="63">
        <f>SUMIFS(Mar!$I$5:$I$605,Mar!$U$5:$U$605,"Despesa",Mar!$G$5:$G$605,DRE!$D1107)</f>
        <v>0</v>
      </c>
      <c r="H1107" s="63">
        <f>SUMIFS(Abr!$I$5:$I$605,Abr!$U$5:$U$605,"Despesa",Abr!$G$5:$G$605,DRE!$D1107)</f>
        <v>0</v>
      </c>
      <c r="I1107" s="63">
        <f>SUMIFS(Mai!$I$5:$I$605,Mai!$U$5:$U$605,"Despesa",Mai!$G$5:$G$605,DRE!$D1107)</f>
        <v>0</v>
      </c>
      <c r="J1107" s="63">
        <f>SUMIFS(Jun!$I$5:$I$605,Jun!$U$5:$U$605,"Despesa",Jun!$G$5:$G$605,DRE!$D1107)</f>
        <v>0</v>
      </c>
      <c r="K1107" s="63">
        <f>SUMIFS(Jul!$I$5:$I$605,Jul!$U$5:$U$605,"Despesa",Jul!$G$5:$G$605,DRE!$D1107)</f>
        <v>0</v>
      </c>
      <c r="L1107" s="63">
        <f>SUMIFS(Ago!$I$5:$I$605,Ago!$U$5:$U$605,"Despesa",Ago!$G$5:$G$605,DRE!$D1107)</f>
        <v>0</v>
      </c>
      <c r="M1107" s="63">
        <f>SUMIFS(Set!$I$5:$I$605,Set!$U$5:$U$605,"Despesa",Set!$G$5:$G$605,DRE!$D1107)</f>
        <v>0</v>
      </c>
      <c r="N1107" s="63">
        <f>SUMIFS(Out!$I$5:$I$605,Out!$U$5:$U$605,"Despesa",Out!$G$5:$G$605,DRE!$D1107)</f>
        <v>0</v>
      </c>
      <c r="O1107" s="63">
        <f>SUMIFS(Nov!$I$5:$I$605,Nov!$U$5:$U$605,"Despesa",Nov!$G$5:$G$605,DRE!$D1107)</f>
        <v>0</v>
      </c>
      <c r="P1107" s="63">
        <f>SUMIFS(Dez!$I$5:$I$605,Dez!$U$5:$U$605,"Despesa",Dez!$G$5:$G$605,DRE!$D1107)</f>
        <v>0</v>
      </c>
      <c r="Q1107" s="63">
        <f t="shared" si="47"/>
        <v>0</v>
      </c>
    </row>
    <row r="1108" spans="2:17" ht="28.5" customHeight="1" thickTop="1" thickBot="1" x14ac:dyDescent="0.3">
      <c r="B1108" s="85">
        <v>1105</v>
      </c>
      <c r="C1108" s="46" t="str">
        <f>'PC Despesas'!X79</f>
        <v>5.8.75</v>
      </c>
      <c r="D1108" s="47" t="str">
        <f>VLOOKUP(C1108,'PC Despesas'!$X$5:$Y$103,2,FALSE)</f>
        <v>-</v>
      </c>
      <c r="E1108" s="63">
        <f>SUMIFS(Jan!$I$5:$I$605,Jan!$U$5:$U$605,"Despesa",Jan!$G$5:$G$605,DRE!$D1108)</f>
        <v>0</v>
      </c>
      <c r="F1108" s="63">
        <f>SUMIFS(Fev!$I$5:$I$605,Fev!$U$5:$U$605,"Despesa",Fev!$G$5:$G$605,DRE!$D1108)</f>
        <v>0</v>
      </c>
      <c r="G1108" s="63">
        <f>SUMIFS(Mar!$I$5:$I$605,Mar!$U$5:$U$605,"Despesa",Mar!$G$5:$G$605,DRE!$D1108)</f>
        <v>0</v>
      </c>
      <c r="H1108" s="63">
        <f>SUMIFS(Abr!$I$5:$I$605,Abr!$U$5:$U$605,"Despesa",Abr!$G$5:$G$605,DRE!$D1108)</f>
        <v>0</v>
      </c>
      <c r="I1108" s="63">
        <f>SUMIFS(Mai!$I$5:$I$605,Mai!$U$5:$U$605,"Despesa",Mai!$G$5:$G$605,DRE!$D1108)</f>
        <v>0</v>
      </c>
      <c r="J1108" s="63">
        <f>SUMIFS(Jun!$I$5:$I$605,Jun!$U$5:$U$605,"Despesa",Jun!$G$5:$G$605,DRE!$D1108)</f>
        <v>0</v>
      </c>
      <c r="K1108" s="63">
        <f>SUMIFS(Jul!$I$5:$I$605,Jul!$U$5:$U$605,"Despesa",Jul!$G$5:$G$605,DRE!$D1108)</f>
        <v>0</v>
      </c>
      <c r="L1108" s="63">
        <f>SUMIFS(Ago!$I$5:$I$605,Ago!$U$5:$U$605,"Despesa",Ago!$G$5:$G$605,DRE!$D1108)</f>
        <v>0</v>
      </c>
      <c r="M1108" s="63">
        <f>SUMIFS(Set!$I$5:$I$605,Set!$U$5:$U$605,"Despesa",Set!$G$5:$G$605,DRE!$D1108)</f>
        <v>0</v>
      </c>
      <c r="N1108" s="63">
        <f>SUMIFS(Out!$I$5:$I$605,Out!$U$5:$U$605,"Despesa",Out!$G$5:$G$605,DRE!$D1108)</f>
        <v>0</v>
      </c>
      <c r="O1108" s="63">
        <f>SUMIFS(Nov!$I$5:$I$605,Nov!$U$5:$U$605,"Despesa",Nov!$G$5:$G$605,DRE!$D1108)</f>
        <v>0</v>
      </c>
      <c r="P1108" s="63">
        <f>SUMIFS(Dez!$I$5:$I$605,Dez!$U$5:$U$605,"Despesa",Dez!$G$5:$G$605,DRE!$D1108)</f>
        <v>0</v>
      </c>
      <c r="Q1108" s="63">
        <f t="shared" si="47"/>
        <v>0</v>
      </c>
    </row>
    <row r="1109" spans="2:17" ht="28.5" customHeight="1" thickTop="1" thickBot="1" x14ac:dyDescent="0.3">
      <c r="B1109" s="85">
        <v>1106</v>
      </c>
      <c r="C1109" s="46" t="str">
        <f>'PC Despesas'!X80</f>
        <v>5.8.76</v>
      </c>
      <c r="D1109" s="47" t="str">
        <f>VLOOKUP(C1109,'PC Despesas'!$X$5:$Y$103,2,FALSE)</f>
        <v>-</v>
      </c>
      <c r="E1109" s="63">
        <f>SUMIFS(Jan!$I$5:$I$605,Jan!$U$5:$U$605,"Despesa",Jan!$G$5:$G$605,DRE!$D1109)</f>
        <v>0</v>
      </c>
      <c r="F1109" s="63">
        <f>SUMIFS(Fev!$I$5:$I$605,Fev!$U$5:$U$605,"Despesa",Fev!$G$5:$G$605,DRE!$D1109)</f>
        <v>0</v>
      </c>
      <c r="G1109" s="63">
        <f>SUMIFS(Mar!$I$5:$I$605,Mar!$U$5:$U$605,"Despesa",Mar!$G$5:$G$605,DRE!$D1109)</f>
        <v>0</v>
      </c>
      <c r="H1109" s="63">
        <f>SUMIFS(Abr!$I$5:$I$605,Abr!$U$5:$U$605,"Despesa",Abr!$G$5:$G$605,DRE!$D1109)</f>
        <v>0</v>
      </c>
      <c r="I1109" s="63">
        <f>SUMIFS(Mai!$I$5:$I$605,Mai!$U$5:$U$605,"Despesa",Mai!$G$5:$G$605,DRE!$D1109)</f>
        <v>0</v>
      </c>
      <c r="J1109" s="63">
        <f>SUMIFS(Jun!$I$5:$I$605,Jun!$U$5:$U$605,"Despesa",Jun!$G$5:$G$605,DRE!$D1109)</f>
        <v>0</v>
      </c>
      <c r="K1109" s="63">
        <f>SUMIFS(Jul!$I$5:$I$605,Jul!$U$5:$U$605,"Despesa",Jul!$G$5:$G$605,DRE!$D1109)</f>
        <v>0</v>
      </c>
      <c r="L1109" s="63">
        <f>SUMIFS(Ago!$I$5:$I$605,Ago!$U$5:$U$605,"Despesa",Ago!$G$5:$G$605,DRE!$D1109)</f>
        <v>0</v>
      </c>
      <c r="M1109" s="63">
        <f>SUMIFS(Set!$I$5:$I$605,Set!$U$5:$U$605,"Despesa",Set!$G$5:$G$605,DRE!$D1109)</f>
        <v>0</v>
      </c>
      <c r="N1109" s="63">
        <f>SUMIFS(Out!$I$5:$I$605,Out!$U$5:$U$605,"Despesa",Out!$G$5:$G$605,DRE!$D1109)</f>
        <v>0</v>
      </c>
      <c r="O1109" s="63">
        <f>SUMIFS(Nov!$I$5:$I$605,Nov!$U$5:$U$605,"Despesa",Nov!$G$5:$G$605,DRE!$D1109)</f>
        <v>0</v>
      </c>
      <c r="P1109" s="63">
        <f>SUMIFS(Dez!$I$5:$I$605,Dez!$U$5:$U$605,"Despesa",Dez!$G$5:$G$605,DRE!$D1109)</f>
        <v>0</v>
      </c>
      <c r="Q1109" s="63">
        <f t="shared" si="47"/>
        <v>0</v>
      </c>
    </row>
    <row r="1110" spans="2:17" ht="28.5" customHeight="1" thickTop="1" thickBot="1" x14ac:dyDescent="0.3">
      <c r="B1110" s="85">
        <v>1107</v>
      </c>
      <c r="C1110" s="46" t="str">
        <f>'PC Despesas'!X81</f>
        <v>5.8.77</v>
      </c>
      <c r="D1110" s="47" t="str">
        <f>VLOOKUP(C1110,'PC Despesas'!$X$5:$Y$103,2,FALSE)</f>
        <v>-</v>
      </c>
      <c r="E1110" s="63">
        <f>SUMIFS(Jan!$I$5:$I$605,Jan!$U$5:$U$605,"Despesa",Jan!$G$5:$G$605,DRE!$D1110)</f>
        <v>0</v>
      </c>
      <c r="F1110" s="63">
        <f>SUMIFS(Fev!$I$5:$I$605,Fev!$U$5:$U$605,"Despesa",Fev!$G$5:$G$605,DRE!$D1110)</f>
        <v>0</v>
      </c>
      <c r="G1110" s="63">
        <f>SUMIFS(Mar!$I$5:$I$605,Mar!$U$5:$U$605,"Despesa",Mar!$G$5:$G$605,DRE!$D1110)</f>
        <v>0</v>
      </c>
      <c r="H1110" s="63">
        <f>SUMIFS(Abr!$I$5:$I$605,Abr!$U$5:$U$605,"Despesa",Abr!$G$5:$G$605,DRE!$D1110)</f>
        <v>0</v>
      </c>
      <c r="I1110" s="63">
        <f>SUMIFS(Mai!$I$5:$I$605,Mai!$U$5:$U$605,"Despesa",Mai!$G$5:$G$605,DRE!$D1110)</f>
        <v>0</v>
      </c>
      <c r="J1110" s="63">
        <f>SUMIFS(Jun!$I$5:$I$605,Jun!$U$5:$U$605,"Despesa",Jun!$G$5:$G$605,DRE!$D1110)</f>
        <v>0</v>
      </c>
      <c r="K1110" s="63">
        <f>SUMIFS(Jul!$I$5:$I$605,Jul!$U$5:$U$605,"Despesa",Jul!$G$5:$G$605,DRE!$D1110)</f>
        <v>0</v>
      </c>
      <c r="L1110" s="63">
        <f>SUMIFS(Ago!$I$5:$I$605,Ago!$U$5:$U$605,"Despesa",Ago!$G$5:$G$605,DRE!$D1110)</f>
        <v>0</v>
      </c>
      <c r="M1110" s="63">
        <f>SUMIFS(Set!$I$5:$I$605,Set!$U$5:$U$605,"Despesa",Set!$G$5:$G$605,DRE!$D1110)</f>
        <v>0</v>
      </c>
      <c r="N1110" s="63">
        <f>SUMIFS(Out!$I$5:$I$605,Out!$U$5:$U$605,"Despesa",Out!$G$5:$G$605,DRE!$D1110)</f>
        <v>0</v>
      </c>
      <c r="O1110" s="63">
        <f>SUMIFS(Nov!$I$5:$I$605,Nov!$U$5:$U$605,"Despesa",Nov!$G$5:$G$605,DRE!$D1110)</f>
        <v>0</v>
      </c>
      <c r="P1110" s="63">
        <f>SUMIFS(Dez!$I$5:$I$605,Dez!$U$5:$U$605,"Despesa",Dez!$G$5:$G$605,DRE!$D1110)</f>
        <v>0</v>
      </c>
      <c r="Q1110" s="63">
        <f t="shared" si="47"/>
        <v>0</v>
      </c>
    </row>
    <row r="1111" spans="2:17" ht="28.5" customHeight="1" thickTop="1" thickBot="1" x14ac:dyDescent="0.3">
      <c r="B1111" s="85">
        <v>1108</v>
      </c>
      <c r="C1111" s="46" t="str">
        <f>'PC Despesas'!X82</f>
        <v>5.8.78</v>
      </c>
      <c r="D1111" s="47" t="str">
        <f>VLOOKUP(C1111,'PC Despesas'!$X$5:$Y$103,2,FALSE)</f>
        <v>-</v>
      </c>
      <c r="E1111" s="63">
        <f>SUMIFS(Jan!$I$5:$I$605,Jan!$U$5:$U$605,"Despesa",Jan!$G$5:$G$605,DRE!$D1111)</f>
        <v>0</v>
      </c>
      <c r="F1111" s="63">
        <f>SUMIFS(Fev!$I$5:$I$605,Fev!$U$5:$U$605,"Despesa",Fev!$G$5:$G$605,DRE!$D1111)</f>
        <v>0</v>
      </c>
      <c r="G1111" s="63">
        <f>SUMIFS(Mar!$I$5:$I$605,Mar!$U$5:$U$605,"Despesa",Mar!$G$5:$G$605,DRE!$D1111)</f>
        <v>0</v>
      </c>
      <c r="H1111" s="63">
        <f>SUMIFS(Abr!$I$5:$I$605,Abr!$U$5:$U$605,"Despesa",Abr!$G$5:$G$605,DRE!$D1111)</f>
        <v>0</v>
      </c>
      <c r="I1111" s="63">
        <f>SUMIFS(Mai!$I$5:$I$605,Mai!$U$5:$U$605,"Despesa",Mai!$G$5:$G$605,DRE!$D1111)</f>
        <v>0</v>
      </c>
      <c r="J1111" s="63">
        <f>SUMIFS(Jun!$I$5:$I$605,Jun!$U$5:$U$605,"Despesa",Jun!$G$5:$G$605,DRE!$D1111)</f>
        <v>0</v>
      </c>
      <c r="K1111" s="63">
        <f>SUMIFS(Jul!$I$5:$I$605,Jul!$U$5:$U$605,"Despesa",Jul!$G$5:$G$605,DRE!$D1111)</f>
        <v>0</v>
      </c>
      <c r="L1111" s="63">
        <f>SUMIFS(Ago!$I$5:$I$605,Ago!$U$5:$U$605,"Despesa",Ago!$G$5:$G$605,DRE!$D1111)</f>
        <v>0</v>
      </c>
      <c r="M1111" s="63">
        <f>SUMIFS(Set!$I$5:$I$605,Set!$U$5:$U$605,"Despesa",Set!$G$5:$G$605,DRE!$D1111)</f>
        <v>0</v>
      </c>
      <c r="N1111" s="63">
        <f>SUMIFS(Out!$I$5:$I$605,Out!$U$5:$U$605,"Despesa",Out!$G$5:$G$605,DRE!$D1111)</f>
        <v>0</v>
      </c>
      <c r="O1111" s="63">
        <f>SUMIFS(Nov!$I$5:$I$605,Nov!$U$5:$U$605,"Despesa",Nov!$G$5:$G$605,DRE!$D1111)</f>
        <v>0</v>
      </c>
      <c r="P1111" s="63">
        <f>SUMIFS(Dez!$I$5:$I$605,Dez!$U$5:$U$605,"Despesa",Dez!$G$5:$G$605,DRE!$D1111)</f>
        <v>0</v>
      </c>
      <c r="Q1111" s="63">
        <f t="shared" si="47"/>
        <v>0</v>
      </c>
    </row>
    <row r="1112" spans="2:17" ht="28.5" customHeight="1" thickTop="1" thickBot="1" x14ac:dyDescent="0.3">
      <c r="B1112" s="85">
        <v>1109</v>
      </c>
      <c r="C1112" s="46" t="str">
        <f>'PC Despesas'!X83</f>
        <v>5.8.79</v>
      </c>
      <c r="D1112" s="47" t="str">
        <f>VLOOKUP(C1112,'PC Despesas'!$X$5:$Y$103,2,FALSE)</f>
        <v>-</v>
      </c>
      <c r="E1112" s="63">
        <f>SUMIFS(Jan!$I$5:$I$605,Jan!$U$5:$U$605,"Despesa",Jan!$G$5:$G$605,DRE!$D1112)</f>
        <v>0</v>
      </c>
      <c r="F1112" s="63">
        <f>SUMIFS(Fev!$I$5:$I$605,Fev!$U$5:$U$605,"Despesa",Fev!$G$5:$G$605,DRE!$D1112)</f>
        <v>0</v>
      </c>
      <c r="G1112" s="63">
        <f>SUMIFS(Mar!$I$5:$I$605,Mar!$U$5:$U$605,"Despesa",Mar!$G$5:$G$605,DRE!$D1112)</f>
        <v>0</v>
      </c>
      <c r="H1112" s="63">
        <f>SUMIFS(Abr!$I$5:$I$605,Abr!$U$5:$U$605,"Despesa",Abr!$G$5:$G$605,DRE!$D1112)</f>
        <v>0</v>
      </c>
      <c r="I1112" s="63">
        <f>SUMIFS(Mai!$I$5:$I$605,Mai!$U$5:$U$605,"Despesa",Mai!$G$5:$G$605,DRE!$D1112)</f>
        <v>0</v>
      </c>
      <c r="J1112" s="63">
        <f>SUMIFS(Jun!$I$5:$I$605,Jun!$U$5:$U$605,"Despesa",Jun!$G$5:$G$605,DRE!$D1112)</f>
        <v>0</v>
      </c>
      <c r="K1112" s="63">
        <f>SUMIFS(Jul!$I$5:$I$605,Jul!$U$5:$U$605,"Despesa",Jul!$G$5:$G$605,DRE!$D1112)</f>
        <v>0</v>
      </c>
      <c r="L1112" s="63">
        <f>SUMIFS(Ago!$I$5:$I$605,Ago!$U$5:$U$605,"Despesa",Ago!$G$5:$G$605,DRE!$D1112)</f>
        <v>0</v>
      </c>
      <c r="M1112" s="63">
        <f>SUMIFS(Set!$I$5:$I$605,Set!$U$5:$U$605,"Despesa",Set!$G$5:$G$605,DRE!$D1112)</f>
        <v>0</v>
      </c>
      <c r="N1112" s="63">
        <f>SUMIFS(Out!$I$5:$I$605,Out!$U$5:$U$605,"Despesa",Out!$G$5:$G$605,DRE!$D1112)</f>
        <v>0</v>
      </c>
      <c r="O1112" s="63">
        <f>SUMIFS(Nov!$I$5:$I$605,Nov!$U$5:$U$605,"Despesa",Nov!$G$5:$G$605,DRE!$D1112)</f>
        <v>0</v>
      </c>
      <c r="P1112" s="63">
        <f>SUMIFS(Dez!$I$5:$I$605,Dez!$U$5:$U$605,"Despesa",Dez!$G$5:$G$605,DRE!$D1112)</f>
        <v>0</v>
      </c>
      <c r="Q1112" s="63">
        <f t="shared" si="47"/>
        <v>0</v>
      </c>
    </row>
    <row r="1113" spans="2:17" ht="28.5" customHeight="1" thickTop="1" thickBot="1" x14ac:dyDescent="0.3">
      <c r="B1113" s="85">
        <v>1110</v>
      </c>
      <c r="C1113" s="46" t="str">
        <f>'PC Despesas'!X84</f>
        <v>5.8.80</v>
      </c>
      <c r="D1113" s="47" t="str">
        <f>VLOOKUP(C1113,'PC Despesas'!$X$5:$Y$103,2,FALSE)</f>
        <v>-</v>
      </c>
      <c r="E1113" s="63">
        <f>SUMIFS(Jan!$I$5:$I$605,Jan!$U$5:$U$605,"Despesa",Jan!$G$5:$G$605,DRE!$D1113)</f>
        <v>0</v>
      </c>
      <c r="F1113" s="63">
        <f>SUMIFS(Fev!$I$5:$I$605,Fev!$U$5:$U$605,"Despesa",Fev!$G$5:$G$605,DRE!$D1113)</f>
        <v>0</v>
      </c>
      <c r="G1113" s="63">
        <f>SUMIFS(Mar!$I$5:$I$605,Mar!$U$5:$U$605,"Despesa",Mar!$G$5:$G$605,DRE!$D1113)</f>
        <v>0</v>
      </c>
      <c r="H1113" s="63">
        <f>SUMIFS(Abr!$I$5:$I$605,Abr!$U$5:$U$605,"Despesa",Abr!$G$5:$G$605,DRE!$D1113)</f>
        <v>0</v>
      </c>
      <c r="I1113" s="63">
        <f>SUMIFS(Mai!$I$5:$I$605,Mai!$U$5:$U$605,"Despesa",Mai!$G$5:$G$605,DRE!$D1113)</f>
        <v>0</v>
      </c>
      <c r="J1113" s="63">
        <f>SUMIFS(Jun!$I$5:$I$605,Jun!$U$5:$U$605,"Despesa",Jun!$G$5:$G$605,DRE!$D1113)</f>
        <v>0</v>
      </c>
      <c r="K1113" s="63">
        <f>SUMIFS(Jul!$I$5:$I$605,Jul!$U$5:$U$605,"Despesa",Jul!$G$5:$G$605,DRE!$D1113)</f>
        <v>0</v>
      </c>
      <c r="L1113" s="63">
        <f>SUMIFS(Ago!$I$5:$I$605,Ago!$U$5:$U$605,"Despesa",Ago!$G$5:$G$605,DRE!$D1113)</f>
        <v>0</v>
      </c>
      <c r="M1113" s="63">
        <f>SUMIFS(Set!$I$5:$I$605,Set!$U$5:$U$605,"Despesa",Set!$G$5:$G$605,DRE!$D1113)</f>
        <v>0</v>
      </c>
      <c r="N1113" s="63">
        <f>SUMIFS(Out!$I$5:$I$605,Out!$U$5:$U$605,"Despesa",Out!$G$5:$G$605,DRE!$D1113)</f>
        <v>0</v>
      </c>
      <c r="O1113" s="63">
        <f>SUMIFS(Nov!$I$5:$I$605,Nov!$U$5:$U$605,"Despesa",Nov!$G$5:$G$605,DRE!$D1113)</f>
        <v>0</v>
      </c>
      <c r="P1113" s="63">
        <f>SUMIFS(Dez!$I$5:$I$605,Dez!$U$5:$U$605,"Despesa",Dez!$G$5:$G$605,DRE!$D1113)</f>
        <v>0</v>
      </c>
      <c r="Q1113" s="63">
        <f t="shared" si="47"/>
        <v>0</v>
      </c>
    </row>
    <row r="1114" spans="2:17" ht="28.5" customHeight="1" thickTop="1" thickBot="1" x14ac:dyDescent="0.3">
      <c r="B1114" s="85">
        <v>1111</v>
      </c>
      <c r="C1114" s="46" t="str">
        <f>'PC Despesas'!X85</f>
        <v>5.8.81</v>
      </c>
      <c r="D1114" s="47" t="str">
        <f>VLOOKUP(C1114,'PC Despesas'!$X$5:$Y$103,2,FALSE)</f>
        <v>-</v>
      </c>
      <c r="E1114" s="63">
        <f>SUMIFS(Jan!$I$5:$I$605,Jan!$U$5:$U$605,"Despesa",Jan!$G$5:$G$605,DRE!$D1114)</f>
        <v>0</v>
      </c>
      <c r="F1114" s="63">
        <f>SUMIFS(Fev!$I$5:$I$605,Fev!$U$5:$U$605,"Despesa",Fev!$G$5:$G$605,DRE!$D1114)</f>
        <v>0</v>
      </c>
      <c r="G1114" s="63">
        <f>SUMIFS(Mar!$I$5:$I$605,Mar!$U$5:$U$605,"Despesa",Mar!$G$5:$G$605,DRE!$D1114)</f>
        <v>0</v>
      </c>
      <c r="H1114" s="63">
        <f>SUMIFS(Abr!$I$5:$I$605,Abr!$U$5:$U$605,"Despesa",Abr!$G$5:$G$605,DRE!$D1114)</f>
        <v>0</v>
      </c>
      <c r="I1114" s="63">
        <f>SUMIFS(Mai!$I$5:$I$605,Mai!$U$5:$U$605,"Despesa",Mai!$G$5:$G$605,DRE!$D1114)</f>
        <v>0</v>
      </c>
      <c r="J1114" s="63">
        <f>SUMIFS(Jun!$I$5:$I$605,Jun!$U$5:$U$605,"Despesa",Jun!$G$5:$G$605,DRE!$D1114)</f>
        <v>0</v>
      </c>
      <c r="K1114" s="63">
        <f>SUMIFS(Jul!$I$5:$I$605,Jul!$U$5:$U$605,"Despesa",Jul!$G$5:$G$605,DRE!$D1114)</f>
        <v>0</v>
      </c>
      <c r="L1114" s="63">
        <f>SUMIFS(Ago!$I$5:$I$605,Ago!$U$5:$U$605,"Despesa",Ago!$G$5:$G$605,DRE!$D1114)</f>
        <v>0</v>
      </c>
      <c r="M1114" s="63">
        <f>SUMIFS(Set!$I$5:$I$605,Set!$U$5:$U$605,"Despesa",Set!$G$5:$G$605,DRE!$D1114)</f>
        <v>0</v>
      </c>
      <c r="N1114" s="63">
        <f>SUMIFS(Out!$I$5:$I$605,Out!$U$5:$U$605,"Despesa",Out!$G$5:$G$605,DRE!$D1114)</f>
        <v>0</v>
      </c>
      <c r="O1114" s="63">
        <f>SUMIFS(Nov!$I$5:$I$605,Nov!$U$5:$U$605,"Despesa",Nov!$G$5:$G$605,DRE!$D1114)</f>
        <v>0</v>
      </c>
      <c r="P1114" s="63">
        <f>SUMIFS(Dez!$I$5:$I$605,Dez!$U$5:$U$605,"Despesa",Dez!$G$5:$G$605,DRE!$D1114)</f>
        <v>0</v>
      </c>
      <c r="Q1114" s="63">
        <f t="shared" si="47"/>
        <v>0</v>
      </c>
    </row>
    <row r="1115" spans="2:17" ht="28.5" customHeight="1" thickTop="1" thickBot="1" x14ac:dyDescent="0.3">
      <c r="B1115" s="85">
        <v>1112</v>
      </c>
      <c r="C1115" s="46" t="str">
        <f>'PC Despesas'!X86</f>
        <v>5.8.82</v>
      </c>
      <c r="D1115" s="47" t="str">
        <f>VLOOKUP(C1115,'PC Despesas'!$X$5:$Y$103,2,FALSE)</f>
        <v>-</v>
      </c>
      <c r="E1115" s="63">
        <f>SUMIFS(Jan!$I$5:$I$605,Jan!$U$5:$U$605,"Despesa",Jan!$G$5:$G$605,DRE!$D1115)</f>
        <v>0</v>
      </c>
      <c r="F1115" s="63">
        <f>SUMIFS(Fev!$I$5:$I$605,Fev!$U$5:$U$605,"Despesa",Fev!$G$5:$G$605,DRE!$D1115)</f>
        <v>0</v>
      </c>
      <c r="G1115" s="63">
        <f>SUMIFS(Mar!$I$5:$I$605,Mar!$U$5:$U$605,"Despesa",Mar!$G$5:$G$605,DRE!$D1115)</f>
        <v>0</v>
      </c>
      <c r="H1115" s="63">
        <f>SUMIFS(Abr!$I$5:$I$605,Abr!$U$5:$U$605,"Despesa",Abr!$G$5:$G$605,DRE!$D1115)</f>
        <v>0</v>
      </c>
      <c r="I1115" s="63">
        <f>SUMIFS(Mai!$I$5:$I$605,Mai!$U$5:$U$605,"Despesa",Mai!$G$5:$G$605,DRE!$D1115)</f>
        <v>0</v>
      </c>
      <c r="J1115" s="63">
        <f>SUMIFS(Jun!$I$5:$I$605,Jun!$U$5:$U$605,"Despesa",Jun!$G$5:$G$605,DRE!$D1115)</f>
        <v>0</v>
      </c>
      <c r="K1115" s="63">
        <f>SUMIFS(Jul!$I$5:$I$605,Jul!$U$5:$U$605,"Despesa",Jul!$G$5:$G$605,DRE!$D1115)</f>
        <v>0</v>
      </c>
      <c r="L1115" s="63">
        <f>SUMIFS(Ago!$I$5:$I$605,Ago!$U$5:$U$605,"Despesa",Ago!$G$5:$G$605,DRE!$D1115)</f>
        <v>0</v>
      </c>
      <c r="M1115" s="63">
        <f>SUMIFS(Set!$I$5:$I$605,Set!$U$5:$U$605,"Despesa",Set!$G$5:$G$605,DRE!$D1115)</f>
        <v>0</v>
      </c>
      <c r="N1115" s="63">
        <f>SUMIFS(Out!$I$5:$I$605,Out!$U$5:$U$605,"Despesa",Out!$G$5:$G$605,DRE!$D1115)</f>
        <v>0</v>
      </c>
      <c r="O1115" s="63">
        <f>SUMIFS(Nov!$I$5:$I$605,Nov!$U$5:$U$605,"Despesa",Nov!$G$5:$G$605,DRE!$D1115)</f>
        <v>0</v>
      </c>
      <c r="P1115" s="63">
        <f>SUMIFS(Dez!$I$5:$I$605,Dez!$U$5:$U$605,"Despesa",Dez!$G$5:$G$605,DRE!$D1115)</f>
        <v>0</v>
      </c>
      <c r="Q1115" s="63">
        <f t="shared" si="47"/>
        <v>0</v>
      </c>
    </row>
    <row r="1116" spans="2:17" ht="28.5" customHeight="1" thickTop="1" thickBot="1" x14ac:dyDescent="0.3">
      <c r="B1116" s="85">
        <v>1113</v>
      </c>
      <c r="C1116" s="46" t="str">
        <f>'PC Despesas'!X87</f>
        <v>5.8.83</v>
      </c>
      <c r="D1116" s="47" t="str">
        <f>VLOOKUP(C1116,'PC Despesas'!$X$5:$Y$103,2,FALSE)</f>
        <v>-</v>
      </c>
      <c r="E1116" s="63">
        <f>SUMIFS(Jan!$I$5:$I$605,Jan!$U$5:$U$605,"Despesa",Jan!$G$5:$G$605,DRE!$D1116)</f>
        <v>0</v>
      </c>
      <c r="F1116" s="63">
        <f>SUMIFS(Fev!$I$5:$I$605,Fev!$U$5:$U$605,"Despesa",Fev!$G$5:$G$605,DRE!$D1116)</f>
        <v>0</v>
      </c>
      <c r="G1116" s="63">
        <f>SUMIFS(Mar!$I$5:$I$605,Mar!$U$5:$U$605,"Despesa",Mar!$G$5:$G$605,DRE!$D1116)</f>
        <v>0</v>
      </c>
      <c r="H1116" s="63">
        <f>SUMIFS(Abr!$I$5:$I$605,Abr!$U$5:$U$605,"Despesa",Abr!$G$5:$G$605,DRE!$D1116)</f>
        <v>0</v>
      </c>
      <c r="I1116" s="63">
        <f>SUMIFS(Mai!$I$5:$I$605,Mai!$U$5:$U$605,"Despesa",Mai!$G$5:$G$605,DRE!$D1116)</f>
        <v>0</v>
      </c>
      <c r="J1116" s="63">
        <f>SUMIFS(Jun!$I$5:$I$605,Jun!$U$5:$U$605,"Despesa",Jun!$G$5:$G$605,DRE!$D1116)</f>
        <v>0</v>
      </c>
      <c r="K1116" s="63">
        <f>SUMIFS(Jul!$I$5:$I$605,Jul!$U$5:$U$605,"Despesa",Jul!$G$5:$G$605,DRE!$D1116)</f>
        <v>0</v>
      </c>
      <c r="L1116" s="63">
        <f>SUMIFS(Ago!$I$5:$I$605,Ago!$U$5:$U$605,"Despesa",Ago!$G$5:$G$605,DRE!$D1116)</f>
        <v>0</v>
      </c>
      <c r="M1116" s="63">
        <f>SUMIFS(Set!$I$5:$I$605,Set!$U$5:$U$605,"Despesa",Set!$G$5:$G$605,DRE!$D1116)</f>
        <v>0</v>
      </c>
      <c r="N1116" s="63">
        <f>SUMIFS(Out!$I$5:$I$605,Out!$U$5:$U$605,"Despesa",Out!$G$5:$G$605,DRE!$D1116)</f>
        <v>0</v>
      </c>
      <c r="O1116" s="63">
        <f>SUMIFS(Nov!$I$5:$I$605,Nov!$U$5:$U$605,"Despesa",Nov!$G$5:$G$605,DRE!$D1116)</f>
        <v>0</v>
      </c>
      <c r="P1116" s="63">
        <f>SUMIFS(Dez!$I$5:$I$605,Dez!$U$5:$U$605,"Despesa",Dez!$G$5:$G$605,DRE!$D1116)</f>
        <v>0</v>
      </c>
      <c r="Q1116" s="63">
        <f t="shared" si="47"/>
        <v>0</v>
      </c>
    </row>
    <row r="1117" spans="2:17" ht="28.5" customHeight="1" thickTop="1" thickBot="1" x14ac:dyDescent="0.3">
      <c r="B1117" s="85">
        <v>1114</v>
      </c>
      <c r="C1117" s="46" t="str">
        <f>'PC Despesas'!X88</f>
        <v>5.8.84</v>
      </c>
      <c r="D1117" s="47" t="str">
        <f>VLOOKUP(C1117,'PC Despesas'!$X$5:$Y$103,2,FALSE)</f>
        <v>-</v>
      </c>
      <c r="E1117" s="63">
        <f>SUMIFS(Jan!$I$5:$I$605,Jan!$U$5:$U$605,"Despesa",Jan!$G$5:$G$605,DRE!$D1117)</f>
        <v>0</v>
      </c>
      <c r="F1117" s="63">
        <f>SUMIFS(Fev!$I$5:$I$605,Fev!$U$5:$U$605,"Despesa",Fev!$G$5:$G$605,DRE!$D1117)</f>
        <v>0</v>
      </c>
      <c r="G1117" s="63">
        <f>SUMIFS(Mar!$I$5:$I$605,Mar!$U$5:$U$605,"Despesa",Mar!$G$5:$G$605,DRE!$D1117)</f>
        <v>0</v>
      </c>
      <c r="H1117" s="63">
        <f>SUMIFS(Abr!$I$5:$I$605,Abr!$U$5:$U$605,"Despesa",Abr!$G$5:$G$605,DRE!$D1117)</f>
        <v>0</v>
      </c>
      <c r="I1117" s="63">
        <f>SUMIFS(Mai!$I$5:$I$605,Mai!$U$5:$U$605,"Despesa",Mai!$G$5:$G$605,DRE!$D1117)</f>
        <v>0</v>
      </c>
      <c r="J1117" s="63">
        <f>SUMIFS(Jun!$I$5:$I$605,Jun!$U$5:$U$605,"Despesa",Jun!$G$5:$G$605,DRE!$D1117)</f>
        <v>0</v>
      </c>
      <c r="K1117" s="63">
        <f>SUMIFS(Jul!$I$5:$I$605,Jul!$U$5:$U$605,"Despesa",Jul!$G$5:$G$605,DRE!$D1117)</f>
        <v>0</v>
      </c>
      <c r="L1117" s="63">
        <f>SUMIFS(Ago!$I$5:$I$605,Ago!$U$5:$U$605,"Despesa",Ago!$G$5:$G$605,DRE!$D1117)</f>
        <v>0</v>
      </c>
      <c r="M1117" s="63">
        <f>SUMIFS(Set!$I$5:$I$605,Set!$U$5:$U$605,"Despesa",Set!$G$5:$G$605,DRE!$D1117)</f>
        <v>0</v>
      </c>
      <c r="N1117" s="63">
        <f>SUMIFS(Out!$I$5:$I$605,Out!$U$5:$U$605,"Despesa",Out!$G$5:$G$605,DRE!$D1117)</f>
        <v>0</v>
      </c>
      <c r="O1117" s="63">
        <f>SUMIFS(Nov!$I$5:$I$605,Nov!$U$5:$U$605,"Despesa",Nov!$G$5:$G$605,DRE!$D1117)</f>
        <v>0</v>
      </c>
      <c r="P1117" s="63">
        <f>SUMIFS(Dez!$I$5:$I$605,Dez!$U$5:$U$605,"Despesa",Dez!$G$5:$G$605,DRE!$D1117)</f>
        <v>0</v>
      </c>
      <c r="Q1117" s="63">
        <f t="shared" si="47"/>
        <v>0</v>
      </c>
    </row>
    <row r="1118" spans="2:17" ht="28.5" customHeight="1" thickTop="1" thickBot="1" x14ac:dyDescent="0.3">
      <c r="B1118" s="85">
        <v>1115</v>
      </c>
      <c r="C1118" s="46" t="str">
        <f>'PC Despesas'!X89</f>
        <v>5.8.85</v>
      </c>
      <c r="D1118" s="47" t="str">
        <f>VLOOKUP(C1118,'PC Despesas'!$X$5:$Y$103,2,FALSE)</f>
        <v>-</v>
      </c>
      <c r="E1118" s="63">
        <f>SUMIFS(Jan!$I$5:$I$605,Jan!$U$5:$U$605,"Despesa",Jan!$G$5:$G$605,DRE!$D1118)</f>
        <v>0</v>
      </c>
      <c r="F1118" s="63">
        <f>SUMIFS(Fev!$I$5:$I$605,Fev!$U$5:$U$605,"Despesa",Fev!$G$5:$G$605,DRE!$D1118)</f>
        <v>0</v>
      </c>
      <c r="G1118" s="63">
        <f>SUMIFS(Mar!$I$5:$I$605,Mar!$U$5:$U$605,"Despesa",Mar!$G$5:$G$605,DRE!$D1118)</f>
        <v>0</v>
      </c>
      <c r="H1118" s="63">
        <f>SUMIFS(Abr!$I$5:$I$605,Abr!$U$5:$U$605,"Despesa",Abr!$G$5:$G$605,DRE!$D1118)</f>
        <v>0</v>
      </c>
      <c r="I1118" s="63">
        <f>SUMIFS(Mai!$I$5:$I$605,Mai!$U$5:$U$605,"Despesa",Mai!$G$5:$G$605,DRE!$D1118)</f>
        <v>0</v>
      </c>
      <c r="J1118" s="63">
        <f>SUMIFS(Jun!$I$5:$I$605,Jun!$U$5:$U$605,"Despesa",Jun!$G$5:$G$605,DRE!$D1118)</f>
        <v>0</v>
      </c>
      <c r="K1118" s="63">
        <f>SUMIFS(Jul!$I$5:$I$605,Jul!$U$5:$U$605,"Despesa",Jul!$G$5:$G$605,DRE!$D1118)</f>
        <v>0</v>
      </c>
      <c r="L1118" s="63">
        <f>SUMIFS(Ago!$I$5:$I$605,Ago!$U$5:$U$605,"Despesa",Ago!$G$5:$G$605,DRE!$D1118)</f>
        <v>0</v>
      </c>
      <c r="M1118" s="63">
        <f>SUMIFS(Set!$I$5:$I$605,Set!$U$5:$U$605,"Despesa",Set!$G$5:$G$605,DRE!$D1118)</f>
        <v>0</v>
      </c>
      <c r="N1118" s="63">
        <f>SUMIFS(Out!$I$5:$I$605,Out!$U$5:$U$605,"Despesa",Out!$G$5:$G$605,DRE!$D1118)</f>
        <v>0</v>
      </c>
      <c r="O1118" s="63">
        <f>SUMIFS(Nov!$I$5:$I$605,Nov!$U$5:$U$605,"Despesa",Nov!$G$5:$G$605,DRE!$D1118)</f>
        <v>0</v>
      </c>
      <c r="P1118" s="63">
        <f>SUMIFS(Dez!$I$5:$I$605,Dez!$U$5:$U$605,"Despesa",Dez!$G$5:$G$605,DRE!$D1118)</f>
        <v>0</v>
      </c>
      <c r="Q1118" s="63">
        <f t="shared" si="47"/>
        <v>0</v>
      </c>
    </row>
    <row r="1119" spans="2:17" ht="28.5" customHeight="1" thickTop="1" thickBot="1" x14ac:dyDescent="0.3">
      <c r="B1119" s="85">
        <v>1116</v>
      </c>
      <c r="C1119" s="46" t="str">
        <f>'PC Despesas'!X90</f>
        <v>5.8.86</v>
      </c>
      <c r="D1119" s="47" t="str">
        <f>VLOOKUP(C1119,'PC Despesas'!$X$5:$Y$103,2,FALSE)</f>
        <v>-</v>
      </c>
      <c r="E1119" s="63">
        <f>SUMIFS(Jan!$I$5:$I$605,Jan!$U$5:$U$605,"Despesa",Jan!$G$5:$G$605,DRE!$D1119)</f>
        <v>0</v>
      </c>
      <c r="F1119" s="63">
        <f>SUMIFS(Fev!$I$5:$I$605,Fev!$U$5:$U$605,"Despesa",Fev!$G$5:$G$605,DRE!$D1119)</f>
        <v>0</v>
      </c>
      <c r="G1119" s="63">
        <f>SUMIFS(Mar!$I$5:$I$605,Mar!$U$5:$U$605,"Despesa",Mar!$G$5:$G$605,DRE!$D1119)</f>
        <v>0</v>
      </c>
      <c r="H1119" s="63">
        <f>SUMIFS(Abr!$I$5:$I$605,Abr!$U$5:$U$605,"Despesa",Abr!$G$5:$G$605,DRE!$D1119)</f>
        <v>0</v>
      </c>
      <c r="I1119" s="63">
        <f>SUMIFS(Mai!$I$5:$I$605,Mai!$U$5:$U$605,"Despesa",Mai!$G$5:$G$605,DRE!$D1119)</f>
        <v>0</v>
      </c>
      <c r="J1119" s="63">
        <f>SUMIFS(Jun!$I$5:$I$605,Jun!$U$5:$U$605,"Despesa",Jun!$G$5:$G$605,DRE!$D1119)</f>
        <v>0</v>
      </c>
      <c r="K1119" s="63">
        <f>SUMIFS(Jul!$I$5:$I$605,Jul!$U$5:$U$605,"Despesa",Jul!$G$5:$G$605,DRE!$D1119)</f>
        <v>0</v>
      </c>
      <c r="L1119" s="63">
        <f>SUMIFS(Ago!$I$5:$I$605,Ago!$U$5:$U$605,"Despesa",Ago!$G$5:$G$605,DRE!$D1119)</f>
        <v>0</v>
      </c>
      <c r="M1119" s="63">
        <f>SUMIFS(Set!$I$5:$I$605,Set!$U$5:$U$605,"Despesa",Set!$G$5:$G$605,DRE!$D1119)</f>
        <v>0</v>
      </c>
      <c r="N1119" s="63">
        <f>SUMIFS(Out!$I$5:$I$605,Out!$U$5:$U$605,"Despesa",Out!$G$5:$G$605,DRE!$D1119)</f>
        <v>0</v>
      </c>
      <c r="O1119" s="63">
        <f>SUMIFS(Nov!$I$5:$I$605,Nov!$U$5:$U$605,"Despesa",Nov!$G$5:$G$605,DRE!$D1119)</f>
        <v>0</v>
      </c>
      <c r="P1119" s="63">
        <f>SUMIFS(Dez!$I$5:$I$605,Dez!$U$5:$U$605,"Despesa",Dez!$G$5:$G$605,DRE!$D1119)</f>
        <v>0</v>
      </c>
      <c r="Q1119" s="63">
        <f t="shared" si="47"/>
        <v>0</v>
      </c>
    </row>
    <row r="1120" spans="2:17" ht="28.5" customHeight="1" thickTop="1" thickBot="1" x14ac:dyDescent="0.3">
      <c r="B1120" s="85">
        <v>1117</v>
      </c>
      <c r="C1120" s="46" t="str">
        <f>'PC Despesas'!X91</f>
        <v>5.8.87</v>
      </c>
      <c r="D1120" s="47" t="str">
        <f>VLOOKUP(C1120,'PC Despesas'!$X$5:$Y$103,2,FALSE)</f>
        <v>-</v>
      </c>
      <c r="E1120" s="63">
        <f>SUMIFS(Jan!$I$5:$I$605,Jan!$U$5:$U$605,"Despesa",Jan!$G$5:$G$605,DRE!$D1120)</f>
        <v>0</v>
      </c>
      <c r="F1120" s="63">
        <f>SUMIFS(Fev!$I$5:$I$605,Fev!$U$5:$U$605,"Despesa",Fev!$G$5:$G$605,DRE!$D1120)</f>
        <v>0</v>
      </c>
      <c r="G1120" s="63">
        <f>SUMIFS(Mar!$I$5:$I$605,Mar!$U$5:$U$605,"Despesa",Mar!$G$5:$G$605,DRE!$D1120)</f>
        <v>0</v>
      </c>
      <c r="H1120" s="63">
        <f>SUMIFS(Abr!$I$5:$I$605,Abr!$U$5:$U$605,"Despesa",Abr!$G$5:$G$605,DRE!$D1120)</f>
        <v>0</v>
      </c>
      <c r="I1120" s="63">
        <f>SUMIFS(Mai!$I$5:$I$605,Mai!$U$5:$U$605,"Despesa",Mai!$G$5:$G$605,DRE!$D1120)</f>
        <v>0</v>
      </c>
      <c r="J1120" s="63">
        <f>SUMIFS(Jun!$I$5:$I$605,Jun!$U$5:$U$605,"Despesa",Jun!$G$5:$G$605,DRE!$D1120)</f>
        <v>0</v>
      </c>
      <c r="K1120" s="63">
        <f>SUMIFS(Jul!$I$5:$I$605,Jul!$U$5:$U$605,"Despesa",Jul!$G$5:$G$605,DRE!$D1120)</f>
        <v>0</v>
      </c>
      <c r="L1120" s="63">
        <f>SUMIFS(Ago!$I$5:$I$605,Ago!$U$5:$U$605,"Despesa",Ago!$G$5:$G$605,DRE!$D1120)</f>
        <v>0</v>
      </c>
      <c r="M1120" s="63">
        <f>SUMIFS(Set!$I$5:$I$605,Set!$U$5:$U$605,"Despesa",Set!$G$5:$G$605,DRE!$D1120)</f>
        <v>0</v>
      </c>
      <c r="N1120" s="63">
        <f>SUMIFS(Out!$I$5:$I$605,Out!$U$5:$U$605,"Despesa",Out!$G$5:$G$605,DRE!$D1120)</f>
        <v>0</v>
      </c>
      <c r="O1120" s="63">
        <f>SUMIFS(Nov!$I$5:$I$605,Nov!$U$5:$U$605,"Despesa",Nov!$G$5:$G$605,DRE!$D1120)</f>
        <v>0</v>
      </c>
      <c r="P1120" s="63">
        <f>SUMIFS(Dez!$I$5:$I$605,Dez!$U$5:$U$605,"Despesa",Dez!$G$5:$G$605,DRE!$D1120)</f>
        <v>0</v>
      </c>
      <c r="Q1120" s="63">
        <f t="shared" si="47"/>
        <v>0</v>
      </c>
    </row>
    <row r="1121" spans="2:17" ht="28.5" customHeight="1" thickTop="1" thickBot="1" x14ac:dyDescent="0.3">
      <c r="B1121" s="85">
        <v>1118</v>
      </c>
      <c r="C1121" s="46" t="str">
        <f>'PC Despesas'!X92</f>
        <v>5.8.88</v>
      </c>
      <c r="D1121" s="47" t="str">
        <f>VLOOKUP(C1121,'PC Despesas'!$X$5:$Y$103,2,FALSE)</f>
        <v>-</v>
      </c>
      <c r="E1121" s="63">
        <f>SUMIFS(Jan!$I$5:$I$605,Jan!$U$5:$U$605,"Despesa",Jan!$G$5:$G$605,DRE!$D1121)</f>
        <v>0</v>
      </c>
      <c r="F1121" s="63">
        <f>SUMIFS(Fev!$I$5:$I$605,Fev!$U$5:$U$605,"Despesa",Fev!$G$5:$G$605,DRE!$D1121)</f>
        <v>0</v>
      </c>
      <c r="G1121" s="63">
        <f>SUMIFS(Mar!$I$5:$I$605,Mar!$U$5:$U$605,"Despesa",Mar!$G$5:$G$605,DRE!$D1121)</f>
        <v>0</v>
      </c>
      <c r="H1121" s="63">
        <f>SUMIFS(Abr!$I$5:$I$605,Abr!$U$5:$U$605,"Despesa",Abr!$G$5:$G$605,DRE!$D1121)</f>
        <v>0</v>
      </c>
      <c r="I1121" s="63">
        <f>SUMIFS(Mai!$I$5:$I$605,Mai!$U$5:$U$605,"Despesa",Mai!$G$5:$G$605,DRE!$D1121)</f>
        <v>0</v>
      </c>
      <c r="J1121" s="63">
        <f>SUMIFS(Jun!$I$5:$I$605,Jun!$U$5:$U$605,"Despesa",Jun!$G$5:$G$605,DRE!$D1121)</f>
        <v>0</v>
      </c>
      <c r="K1121" s="63">
        <f>SUMIFS(Jul!$I$5:$I$605,Jul!$U$5:$U$605,"Despesa",Jul!$G$5:$G$605,DRE!$D1121)</f>
        <v>0</v>
      </c>
      <c r="L1121" s="63">
        <f>SUMIFS(Ago!$I$5:$I$605,Ago!$U$5:$U$605,"Despesa",Ago!$G$5:$G$605,DRE!$D1121)</f>
        <v>0</v>
      </c>
      <c r="M1121" s="63">
        <f>SUMIFS(Set!$I$5:$I$605,Set!$U$5:$U$605,"Despesa",Set!$G$5:$G$605,DRE!$D1121)</f>
        <v>0</v>
      </c>
      <c r="N1121" s="63">
        <f>SUMIFS(Out!$I$5:$I$605,Out!$U$5:$U$605,"Despesa",Out!$G$5:$G$605,DRE!$D1121)</f>
        <v>0</v>
      </c>
      <c r="O1121" s="63">
        <f>SUMIFS(Nov!$I$5:$I$605,Nov!$U$5:$U$605,"Despesa",Nov!$G$5:$G$605,DRE!$D1121)</f>
        <v>0</v>
      </c>
      <c r="P1121" s="63">
        <f>SUMIFS(Dez!$I$5:$I$605,Dez!$U$5:$U$605,"Despesa",Dez!$G$5:$G$605,DRE!$D1121)</f>
        <v>0</v>
      </c>
      <c r="Q1121" s="63">
        <f t="shared" si="47"/>
        <v>0</v>
      </c>
    </row>
    <row r="1122" spans="2:17" ht="28.5" customHeight="1" thickTop="1" thickBot="1" x14ac:dyDescent="0.3">
      <c r="B1122" s="85">
        <v>1119</v>
      </c>
      <c r="C1122" s="46" t="str">
        <f>'PC Despesas'!X93</f>
        <v>5.8.89</v>
      </c>
      <c r="D1122" s="47" t="str">
        <f>VLOOKUP(C1122,'PC Despesas'!$X$5:$Y$103,2,FALSE)</f>
        <v>-</v>
      </c>
      <c r="E1122" s="63">
        <f>SUMIFS(Jan!$I$5:$I$605,Jan!$U$5:$U$605,"Despesa",Jan!$G$5:$G$605,DRE!$D1122)</f>
        <v>0</v>
      </c>
      <c r="F1122" s="63">
        <f>SUMIFS(Fev!$I$5:$I$605,Fev!$U$5:$U$605,"Despesa",Fev!$G$5:$G$605,DRE!$D1122)</f>
        <v>0</v>
      </c>
      <c r="G1122" s="63">
        <f>SUMIFS(Mar!$I$5:$I$605,Mar!$U$5:$U$605,"Despesa",Mar!$G$5:$G$605,DRE!$D1122)</f>
        <v>0</v>
      </c>
      <c r="H1122" s="63">
        <f>SUMIFS(Abr!$I$5:$I$605,Abr!$U$5:$U$605,"Despesa",Abr!$G$5:$G$605,DRE!$D1122)</f>
        <v>0</v>
      </c>
      <c r="I1122" s="63">
        <f>SUMIFS(Mai!$I$5:$I$605,Mai!$U$5:$U$605,"Despesa",Mai!$G$5:$G$605,DRE!$D1122)</f>
        <v>0</v>
      </c>
      <c r="J1122" s="63">
        <f>SUMIFS(Jun!$I$5:$I$605,Jun!$U$5:$U$605,"Despesa",Jun!$G$5:$G$605,DRE!$D1122)</f>
        <v>0</v>
      </c>
      <c r="K1122" s="63">
        <f>SUMIFS(Jul!$I$5:$I$605,Jul!$U$5:$U$605,"Despesa",Jul!$G$5:$G$605,DRE!$D1122)</f>
        <v>0</v>
      </c>
      <c r="L1122" s="63">
        <f>SUMIFS(Ago!$I$5:$I$605,Ago!$U$5:$U$605,"Despesa",Ago!$G$5:$G$605,DRE!$D1122)</f>
        <v>0</v>
      </c>
      <c r="M1122" s="63">
        <f>SUMIFS(Set!$I$5:$I$605,Set!$U$5:$U$605,"Despesa",Set!$G$5:$G$605,DRE!$D1122)</f>
        <v>0</v>
      </c>
      <c r="N1122" s="63">
        <f>SUMIFS(Out!$I$5:$I$605,Out!$U$5:$U$605,"Despesa",Out!$G$5:$G$605,DRE!$D1122)</f>
        <v>0</v>
      </c>
      <c r="O1122" s="63">
        <f>SUMIFS(Nov!$I$5:$I$605,Nov!$U$5:$U$605,"Despesa",Nov!$G$5:$G$605,DRE!$D1122)</f>
        <v>0</v>
      </c>
      <c r="P1122" s="63">
        <f>SUMIFS(Dez!$I$5:$I$605,Dez!$U$5:$U$605,"Despesa",Dez!$G$5:$G$605,DRE!$D1122)</f>
        <v>0</v>
      </c>
      <c r="Q1122" s="63">
        <f t="shared" si="47"/>
        <v>0</v>
      </c>
    </row>
    <row r="1123" spans="2:17" ht="28.5" customHeight="1" thickTop="1" thickBot="1" x14ac:dyDescent="0.3">
      <c r="B1123" s="85">
        <v>1120</v>
      </c>
      <c r="C1123" s="46" t="str">
        <f>'PC Despesas'!X94</f>
        <v>5.8.90</v>
      </c>
      <c r="D1123" s="47" t="str">
        <f>VLOOKUP(C1123,'PC Despesas'!$X$5:$Y$103,2,FALSE)</f>
        <v>-</v>
      </c>
      <c r="E1123" s="63">
        <f>SUMIFS(Jan!$I$5:$I$605,Jan!$U$5:$U$605,"Despesa",Jan!$G$5:$G$605,DRE!$D1123)</f>
        <v>0</v>
      </c>
      <c r="F1123" s="63">
        <f>SUMIFS(Fev!$I$5:$I$605,Fev!$U$5:$U$605,"Despesa",Fev!$G$5:$G$605,DRE!$D1123)</f>
        <v>0</v>
      </c>
      <c r="G1123" s="63">
        <f>SUMIFS(Mar!$I$5:$I$605,Mar!$U$5:$U$605,"Despesa",Mar!$G$5:$G$605,DRE!$D1123)</f>
        <v>0</v>
      </c>
      <c r="H1123" s="63">
        <f>SUMIFS(Abr!$I$5:$I$605,Abr!$U$5:$U$605,"Despesa",Abr!$G$5:$G$605,DRE!$D1123)</f>
        <v>0</v>
      </c>
      <c r="I1123" s="63">
        <f>SUMIFS(Mai!$I$5:$I$605,Mai!$U$5:$U$605,"Despesa",Mai!$G$5:$G$605,DRE!$D1123)</f>
        <v>0</v>
      </c>
      <c r="J1123" s="63">
        <f>SUMIFS(Jun!$I$5:$I$605,Jun!$U$5:$U$605,"Despesa",Jun!$G$5:$G$605,DRE!$D1123)</f>
        <v>0</v>
      </c>
      <c r="K1123" s="63">
        <f>SUMIFS(Jul!$I$5:$I$605,Jul!$U$5:$U$605,"Despesa",Jul!$G$5:$G$605,DRE!$D1123)</f>
        <v>0</v>
      </c>
      <c r="L1123" s="63">
        <f>SUMIFS(Ago!$I$5:$I$605,Ago!$U$5:$U$605,"Despesa",Ago!$G$5:$G$605,DRE!$D1123)</f>
        <v>0</v>
      </c>
      <c r="M1123" s="63">
        <f>SUMIFS(Set!$I$5:$I$605,Set!$U$5:$U$605,"Despesa",Set!$G$5:$G$605,DRE!$D1123)</f>
        <v>0</v>
      </c>
      <c r="N1123" s="63">
        <f>SUMIFS(Out!$I$5:$I$605,Out!$U$5:$U$605,"Despesa",Out!$G$5:$G$605,DRE!$D1123)</f>
        <v>0</v>
      </c>
      <c r="O1123" s="63">
        <f>SUMIFS(Nov!$I$5:$I$605,Nov!$U$5:$U$605,"Despesa",Nov!$G$5:$G$605,DRE!$D1123)</f>
        <v>0</v>
      </c>
      <c r="P1123" s="63">
        <f>SUMIFS(Dez!$I$5:$I$605,Dez!$U$5:$U$605,"Despesa",Dez!$G$5:$G$605,DRE!$D1123)</f>
        <v>0</v>
      </c>
      <c r="Q1123" s="63">
        <f t="shared" si="47"/>
        <v>0</v>
      </c>
    </row>
    <row r="1124" spans="2:17" ht="28.5" customHeight="1" thickTop="1" thickBot="1" x14ac:dyDescent="0.3">
      <c r="B1124" s="85">
        <v>1121</v>
      </c>
      <c r="C1124" s="46" t="str">
        <f>'PC Despesas'!X95</f>
        <v>5.8.91</v>
      </c>
      <c r="D1124" s="47" t="str">
        <f>VLOOKUP(C1124,'PC Despesas'!$X$5:$Y$103,2,FALSE)</f>
        <v>-</v>
      </c>
      <c r="E1124" s="63">
        <f>SUMIFS(Jan!$I$5:$I$605,Jan!$U$5:$U$605,"Despesa",Jan!$G$5:$G$605,DRE!$D1124)</f>
        <v>0</v>
      </c>
      <c r="F1124" s="63">
        <f>SUMIFS(Fev!$I$5:$I$605,Fev!$U$5:$U$605,"Despesa",Fev!$G$5:$G$605,DRE!$D1124)</f>
        <v>0</v>
      </c>
      <c r="G1124" s="63">
        <f>SUMIFS(Mar!$I$5:$I$605,Mar!$U$5:$U$605,"Despesa",Mar!$G$5:$G$605,DRE!$D1124)</f>
        <v>0</v>
      </c>
      <c r="H1124" s="63">
        <f>SUMIFS(Abr!$I$5:$I$605,Abr!$U$5:$U$605,"Despesa",Abr!$G$5:$G$605,DRE!$D1124)</f>
        <v>0</v>
      </c>
      <c r="I1124" s="63">
        <f>SUMIFS(Mai!$I$5:$I$605,Mai!$U$5:$U$605,"Despesa",Mai!$G$5:$G$605,DRE!$D1124)</f>
        <v>0</v>
      </c>
      <c r="J1124" s="63">
        <f>SUMIFS(Jun!$I$5:$I$605,Jun!$U$5:$U$605,"Despesa",Jun!$G$5:$G$605,DRE!$D1124)</f>
        <v>0</v>
      </c>
      <c r="K1124" s="63">
        <f>SUMIFS(Jul!$I$5:$I$605,Jul!$U$5:$U$605,"Despesa",Jul!$G$5:$G$605,DRE!$D1124)</f>
        <v>0</v>
      </c>
      <c r="L1124" s="63">
        <f>SUMIFS(Ago!$I$5:$I$605,Ago!$U$5:$U$605,"Despesa",Ago!$G$5:$G$605,DRE!$D1124)</f>
        <v>0</v>
      </c>
      <c r="M1124" s="63">
        <f>SUMIFS(Set!$I$5:$I$605,Set!$U$5:$U$605,"Despesa",Set!$G$5:$G$605,DRE!$D1124)</f>
        <v>0</v>
      </c>
      <c r="N1124" s="63">
        <f>SUMIFS(Out!$I$5:$I$605,Out!$U$5:$U$605,"Despesa",Out!$G$5:$G$605,DRE!$D1124)</f>
        <v>0</v>
      </c>
      <c r="O1124" s="63">
        <f>SUMIFS(Nov!$I$5:$I$605,Nov!$U$5:$U$605,"Despesa",Nov!$G$5:$G$605,DRE!$D1124)</f>
        <v>0</v>
      </c>
      <c r="P1124" s="63">
        <f>SUMIFS(Dez!$I$5:$I$605,Dez!$U$5:$U$605,"Despesa",Dez!$G$5:$G$605,DRE!$D1124)</f>
        <v>0</v>
      </c>
      <c r="Q1124" s="63">
        <f t="shared" si="47"/>
        <v>0</v>
      </c>
    </row>
    <row r="1125" spans="2:17" ht="28.5" customHeight="1" thickTop="1" thickBot="1" x14ac:dyDescent="0.3">
      <c r="B1125" s="85">
        <v>1122</v>
      </c>
      <c r="C1125" s="46" t="str">
        <f>'PC Despesas'!X96</f>
        <v>5.8.92</v>
      </c>
      <c r="D1125" s="47" t="str">
        <f>VLOOKUP(C1125,'PC Despesas'!$X$5:$Y$103,2,FALSE)</f>
        <v>-</v>
      </c>
      <c r="E1125" s="63">
        <f>SUMIFS(Jan!$I$5:$I$605,Jan!$U$5:$U$605,"Despesa",Jan!$G$5:$G$605,DRE!$D1125)</f>
        <v>0</v>
      </c>
      <c r="F1125" s="63">
        <f>SUMIFS(Fev!$I$5:$I$605,Fev!$U$5:$U$605,"Despesa",Fev!$G$5:$G$605,DRE!$D1125)</f>
        <v>0</v>
      </c>
      <c r="G1125" s="63">
        <f>SUMIFS(Mar!$I$5:$I$605,Mar!$U$5:$U$605,"Despesa",Mar!$G$5:$G$605,DRE!$D1125)</f>
        <v>0</v>
      </c>
      <c r="H1125" s="63">
        <f>SUMIFS(Abr!$I$5:$I$605,Abr!$U$5:$U$605,"Despesa",Abr!$G$5:$G$605,DRE!$D1125)</f>
        <v>0</v>
      </c>
      <c r="I1125" s="63">
        <f>SUMIFS(Mai!$I$5:$I$605,Mai!$U$5:$U$605,"Despesa",Mai!$G$5:$G$605,DRE!$D1125)</f>
        <v>0</v>
      </c>
      <c r="J1125" s="63">
        <f>SUMIFS(Jun!$I$5:$I$605,Jun!$U$5:$U$605,"Despesa",Jun!$G$5:$G$605,DRE!$D1125)</f>
        <v>0</v>
      </c>
      <c r="K1125" s="63">
        <f>SUMIFS(Jul!$I$5:$I$605,Jul!$U$5:$U$605,"Despesa",Jul!$G$5:$G$605,DRE!$D1125)</f>
        <v>0</v>
      </c>
      <c r="L1125" s="63">
        <f>SUMIFS(Ago!$I$5:$I$605,Ago!$U$5:$U$605,"Despesa",Ago!$G$5:$G$605,DRE!$D1125)</f>
        <v>0</v>
      </c>
      <c r="M1125" s="63">
        <f>SUMIFS(Set!$I$5:$I$605,Set!$U$5:$U$605,"Despesa",Set!$G$5:$G$605,DRE!$D1125)</f>
        <v>0</v>
      </c>
      <c r="N1125" s="63">
        <f>SUMIFS(Out!$I$5:$I$605,Out!$U$5:$U$605,"Despesa",Out!$G$5:$G$605,DRE!$D1125)</f>
        <v>0</v>
      </c>
      <c r="O1125" s="63">
        <f>SUMIFS(Nov!$I$5:$I$605,Nov!$U$5:$U$605,"Despesa",Nov!$G$5:$G$605,DRE!$D1125)</f>
        <v>0</v>
      </c>
      <c r="P1125" s="63">
        <f>SUMIFS(Dez!$I$5:$I$605,Dez!$U$5:$U$605,"Despesa",Dez!$G$5:$G$605,DRE!$D1125)</f>
        <v>0</v>
      </c>
      <c r="Q1125" s="63">
        <f t="shared" si="47"/>
        <v>0</v>
      </c>
    </row>
    <row r="1126" spans="2:17" ht="28.5" customHeight="1" thickTop="1" thickBot="1" x14ac:dyDescent="0.3">
      <c r="B1126" s="85">
        <v>1123</v>
      </c>
      <c r="C1126" s="46" t="str">
        <f>'PC Despesas'!X97</f>
        <v>5.8.93</v>
      </c>
      <c r="D1126" s="47" t="str">
        <f>VLOOKUP(C1126,'PC Despesas'!$X$5:$Y$103,2,FALSE)</f>
        <v>-</v>
      </c>
      <c r="E1126" s="63">
        <f>SUMIFS(Jan!$I$5:$I$605,Jan!$U$5:$U$605,"Despesa",Jan!$G$5:$G$605,DRE!$D1126)</f>
        <v>0</v>
      </c>
      <c r="F1126" s="63">
        <f>SUMIFS(Fev!$I$5:$I$605,Fev!$U$5:$U$605,"Despesa",Fev!$G$5:$G$605,DRE!$D1126)</f>
        <v>0</v>
      </c>
      <c r="G1126" s="63">
        <f>SUMIFS(Mar!$I$5:$I$605,Mar!$U$5:$U$605,"Despesa",Mar!$G$5:$G$605,DRE!$D1126)</f>
        <v>0</v>
      </c>
      <c r="H1126" s="63">
        <f>SUMIFS(Abr!$I$5:$I$605,Abr!$U$5:$U$605,"Despesa",Abr!$G$5:$G$605,DRE!$D1126)</f>
        <v>0</v>
      </c>
      <c r="I1126" s="63">
        <f>SUMIFS(Mai!$I$5:$I$605,Mai!$U$5:$U$605,"Despesa",Mai!$G$5:$G$605,DRE!$D1126)</f>
        <v>0</v>
      </c>
      <c r="J1126" s="63">
        <f>SUMIFS(Jun!$I$5:$I$605,Jun!$U$5:$U$605,"Despesa",Jun!$G$5:$G$605,DRE!$D1126)</f>
        <v>0</v>
      </c>
      <c r="K1126" s="63">
        <f>SUMIFS(Jul!$I$5:$I$605,Jul!$U$5:$U$605,"Despesa",Jul!$G$5:$G$605,DRE!$D1126)</f>
        <v>0</v>
      </c>
      <c r="L1126" s="63">
        <f>SUMIFS(Ago!$I$5:$I$605,Ago!$U$5:$U$605,"Despesa",Ago!$G$5:$G$605,DRE!$D1126)</f>
        <v>0</v>
      </c>
      <c r="M1126" s="63">
        <f>SUMIFS(Set!$I$5:$I$605,Set!$U$5:$U$605,"Despesa",Set!$G$5:$G$605,DRE!$D1126)</f>
        <v>0</v>
      </c>
      <c r="N1126" s="63">
        <f>SUMIFS(Out!$I$5:$I$605,Out!$U$5:$U$605,"Despesa",Out!$G$5:$G$605,DRE!$D1126)</f>
        <v>0</v>
      </c>
      <c r="O1126" s="63">
        <f>SUMIFS(Nov!$I$5:$I$605,Nov!$U$5:$U$605,"Despesa",Nov!$G$5:$G$605,DRE!$D1126)</f>
        <v>0</v>
      </c>
      <c r="P1126" s="63">
        <f>SUMIFS(Dez!$I$5:$I$605,Dez!$U$5:$U$605,"Despesa",Dez!$G$5:$G$605,DRE!$D1126)</f>
        <v>0</v>
      </c>
      <c r="Q1126" s="63">
        <f t="shared" si="47"/>
        <v>0</v>
      </c>
    </row>
    <row r="1127" spans="2:17" ht="28.5" customHeight="1" thickTop="1" thickBot="1" x14ac:dyDescent="0.3">
      <c r="B1127" s="85">
        <v>1124</v>
      </c>
      <c r="C1127" s="46" t="str">
        <f>'PC Despesas'!X98</f>
        <v>5.8.94</v>
      </c>
      <c r="D1127" s="47" t="str">
        <f>VLOOKUP(C1127,'PC Despesas'!$X$5:$Y$103,2,FALSE)</f>
        <v>-</v>
      </c>
      <c r="E1127" s="63">
        <f>SUMIFS(Jan!$I$5:$I$605,Jan!$U$5:$U$605,"Despesa",Jan!$G$5:$G$605,DRE!$D1127)</f>
        <v>0</v>
      </c>
      <c r="F1127" s="63">
        <f>SUMIFS(Fev!$I$5:$I$605,Fev!$U$5:$U$605,"Despesa",Fev!$G$5:$G$605,DRE!$D1127)</f>
        <v>0</v>
      </c>
      <c r="G1127" s="63">
        <f>SUMIFS(Mar!$I$5:$I$605,Mar!$U$5:$U$605,"Despesa",Mar!$G$5:$G$605,DRE!$D1127)</f>
        <v>0</v>
      </c>
      <c r="H1127" s="63">
        <f>SUMIFS(Abr!$I$5:$I$605,Abr!$U$5:$U$605,"Despesa",Abr!$G$5:$G$605,DRE!$D1127)</f>
        <v>0</v>
      </c>
      <c r="I1127" s="63">
        <f>SUMIFS(Mai!$I$5:$I$605,Mai!$U$5:$U$605,"Despesa",Mai!$G$5:$G$605,DRE!$D1127)</f>
        <v>0</v>
      </c>
      <c r="J1127" s="63">
        <f>SUMIFS(Jun!$I$5:$I$605,Jun!$U$5:$U$605,"Despesa",Jun!$G$5:$G$605,DRE!$D1127)</f>
        <v>0</v>
      </c>
      <c r="K1127" s="63">
        <f>SUMIFS(Jul!$I$5:$I$605,Jul!$U$5:$U$605,"Despesa",Jul!$G$5:$G$605,DRE!$D1127)</f>
        <v>0</v>
      </c>
      <c r="L1127" s="63">
        <f>SUMIFS(Ago!$I$5:$I$605,Ago!$U$5:$U$605,"Despesa",Ago!$G$5:$G$605,DRE!$D1127)</f>
        <v>0</v>
      </c>
      <c r="M1127" s="63">
        <f>SUMIFS(Set!$I$5:$I$605,Set!$U$5:$U$605,"Despesa",Set!$G$5:$G$605,DRE!$D1127)</f>
        <v>0</v>
      </c>
      <c r="N1127" s="63">
        <f>SUMIFS(Out!$I$5:$I$605,Out!$U$5:$U$605,"Despesa",Out!$G$5:$G$605,DRE!$D1127)</f>
        <v>0</v>
      </c>
      <c r="O1127" s="63">
        <f>SUMIFS(Nov!$I$5:$I$605,Nov!$U$5:$U$605,"Despesa",Nov!$G$5:$G$605,DRE!$D1127)</f>
        <v>0</v>
      </c>
      <c r="P1127" s="63">
        <f>SUMIFS(Dez!$I$5:$I$605,Dez!$U$5:$U$605,"Despesa",Dez!$G$5:$G$605,DRE!$D1127)</f>
        <v>0</v>
      </c>
      <c r="Q1127" s="63">
        <f t="shared" si="47"/>
        <v>0</v>
      </c>
    </row>
    <row r="1128" spans="2:17" ht="28.5" customHeight="1" thickTop="1" thickBot="1" x14ac:dyDescent="0.3">
      <c r="B1128" s="85">
        <v>1125</v>
      </c>
      <c r="C1128" s="46" t="str">
        <f>'PC Despesas'!X99</f>
        <v>5.8.95</v>
      </c>
      <c r="D1128" s="47" t="str">
        <f>VLOOKUP(C1128,'PC Despesas'!$X$5:$Y$103,2,FALSE)</f>
        <v>-</v>
      </c>
      <c r="E1128" s="63">
        <f>SUMIFS(Jan!$I$5:$I$605,Jan!$U$5:$U$605,"Despesa",Jan!$G$5:$G$605,DRE!$D1128)</f>
        <v>0</v>
      </c>
      <c r="F1128" s="63">
        <f>SUMIFS(Fev!$I$5:$I$605,Fev!$U$5:$U$605,"Despesa",Fev!$G$5:$G$605,DRE!$D1128)</f>
        <v>0</v>
      </c>
      <c r="G1128" s="63">
        <f>SUMIFS(Mar!$I$5:$I$605,Mar!$U$5:$U$605,"Despesa",Mar!$G$5:$G$605,DRE!$D1128)</f>
        <v>0</v>
      </c>
      <c r="H1128" s="63">
        <f>SUMIFS(Abr!$I$5:$I$605,Abr!$U$5:$U$605,"Despesa",Abr!$G$5:$G$605,DRE!$D1128)</f>
        <v>0</v>
      </c>
      <c r="I1128" s="63">
        <f>SUMIFS(Mai!$I$5:$I$605,Mai!$U$5:$U$605,"Despesa",Mai!$G$5:$G$605,DRE!$D1128)</f>
        <v>0</v>
      </c>
      <c r="J1128" s="63">
        <f>SUMIFS(Jun!$I$5:$I$605,Jun!$U$5:$U$605,"Despesa",Jun!$G$5:$G$605,DRE!$D1128)</f>
        <v>0</v>
      </c>
      <c r="K1128" s="63">
        <f>SUMIFS(Jul!$I$5:$I$605,Jul!$U$5:$U$605,"Despesa",Jul!$G$5:$G$605,DRE!$D1128)</f>
        <v>0</v>
      </c>
      <c r="L1128" s="63">
        <f>SUMIFS(Ago!$I$5:$I$605,Ago!$U$5:$U$605,"Despesa",Ago!$G$5:$G$605,DRE!$D1128)</f>
        <v>0</v>
      </c>
      <c r="M1128" s="63">
        <f>SUMIFS(Set!$I$5:$I$605,Set!$U$5:$U$605,"Despesa",Set!$G$5:$G$605,DRE!$D1128)</f>
        <v>0</v>
      </c>
      <c r="N1128" s="63">
        <f>SUMIFS(Out!$I$5:$I$605,Out!$U$5:$U$605,"Despesa",Out!$G$5:$G$605,DRE!$D1128)</f>
        <v>0</v>
      </c>
      <c r="O1128" s="63">
        <f>SUMIFS(Nov!$I$5:$I$605,Nov!$U$5:$U$605,"Despesa",Nov!$G$5:$G$605,DRE!$D1128)</f>
        <v>0</v>
      </c>
      <c r="P1128" s="63">
        <f>SUMIFS(Dez!$I$5:$I$605,Dez!$U$5:$U$605,"Despesa",Dez!$G$5:$G$605,DRE!$D1128)</f>
        <v>0</v>
      </c>
      <c r="Q1128" s="63">
        <f t="shared" si="47"/>
        <v>0</v>
      </c>
    </row>
    <row r="1129" spans="2:17" ht="28.5" customHeight="1" thickTop="1" thickBot="1" x14ac:dyDescent="0.3">
      <c r="B1129" s="85">
        <v>1126</v>
      </c>
      <c r="C1129" s="46" t="str">
        <f>'PC Despesas'!X100</f>
        <v>5.8.96</v>
      </c>
      <c r="D1129" s="47" t="str">
        <f>VLOOKUP(C1129,'PC Despesas'!$X$5:$Y$103,2,FALSE)</f>
        <v>-</v>
      </c>
      <c r="E1129" s="63">
        <f>SUMIFS(Jan!$I$5:$I$605,Jan!$U$5:$U$605,"Despesa",Jan!$G$5:$G$605,DRE!$D1129)</f>
        <v>0</v>
      </c>
      <c r="F1129" s="63">
        <f>SUMIFS(Fev!$I$5:$I$605,Fev!$U$5:$U$605,"Despesa",Fev!$G$5:$G$605,DRE!$D1129)</f>
        <v>0</v>
      </c>
      <c r="G1129" s="63">
        <f>SUMIFS(Mar!$I$5:$I$605,Mar!$U$5:$U$605,"Despesa",Mar!$G$5:$G$605,DRE!$D1129)</f>
        <v>0</v>
      </c>
      <c r="H1129" s="63">
        <f>SUMIFS(Abr!$I$5:$I$605,Abr!$U$5:$U$605,"Despesa",Abr!$G$5:$G$605,DRE!$D1129)</f>
        <v>0</v>
      </c>
      <c r="I1129" s="63">
        <f>SUMIFS(Mai!$I$5:$I$605,Mai!$U$5:$U$605,"Despesa",Mai!$G$5:$G$605,DRE!$D1129)</f>
        <v>0</v>
      </c>
      <c r="J1129" s="63">
        <f>SUMIFS(Jun!$I$5:$I$605,Jun!$U$5:$U$605,"Despesa",Jun!$G$5:$G$605,DRE!$D1129)</f>
        <v>0</v>
      </c>
      <c r="K1129" s="63">
        <f>SUMIFS(Jul!$I$5:$I$605,Jul!$U$5:$U$605,"Despesa",Jul!$G$5:$G$605,DRE!$D1129)</f>
        <v>0</v>
      </c>
      <c r="L1129" s="63">
        <f>SUMIFS(Ago!$I$5:$I$605,Ago!$U$5:$U$605,"Despesa",Ago!$G$5:$G$605,DRE!$D1129)</f>
        <v>0</v>
      </c>
      <c r="M1129" s="63">
        <f>SUMIFS(Set!$I$5:$I$605,Set!$U$5:$U$605,"Despesa",Set!$G$5:$G$605,DRE!$D1129)</f>
        <v>0</v>
      </c>
      <c r="N1129" s="63">
        <f>SUMIFS(Out!$I$5:$I$605,Out!$U$5:$U$605,"Despesa",Out!$G$5:$G$605,DRE!$D1129)</f>
        <v>0</v>
      </c>
      <c r="O1129" s="63">
        <f>SUMIFS(Nov!$I$5:$I$605,Nov!$U$5:$U$605,"Despesa",Nov!$G$5:$G$605,DRE!$D1129)</f>
        <v>0</v>
      </c>
      <c r="P1129" s="63">
        <f>SUMIFS(Dez!$I$5:$I$605,Dez!$U$5:$U$605,"Despesa",Dez!$G$5:$G$605,DRE!$D1129)</f>
        <v>0</v>
      </c>
      <c r="Q1129" s="63">
        <f t="shared" si="47"/>
        <v>0</v>
      </c>
    </row>
    <row r="1130" spans="2:17" ht="28.5" customHeight="1" thickTop="1" thickBot="1" x14ac:dyDescent="0.3">
      <c r="B1130" s="85">
        <v>1127</v>
      </c>
      <c r="C1130" s="46" t="str">
        <f>'PC Despesas'!X101</f>
        <v>5.8.97</v>
      </c>
      <c r="D1130" s="47" t="str">
        <f>VLOOKUP(C1130,'PC Despesas'!$X$5:$Y$103,2,FALSE)</f>
        <v>-</v>
      </c>
      <c r="E1130" s="63">
        <f>SUMIFS(Jan!$I$5:$I$605,Jan!$U$5:$U$605,"Despesa",Jan!$G$5:$G$605,DRE!$D1130)</f>
        <v>0</v>
      </c>
      <c r="F1130" s="63">
        <f>SUMIFS(Fev!$I$5:$I$605,Fev!$U$5:$U$605,"Despesa",Fev!$G$5:$G$605,DRE!$D1130)</f>
        <v>0</v>
      </c>
      <c r="G1130" s="63">
        <f>SUMIFS(Mar!$I$5:$I$605,Mar!$U$5:$U$605,"Despesa",Mar!$G$5:$G$605,DRE!$D1130)</f>
        <v>0</v>
      </c>
      <c r="H1130" s="63">
        <f>SUMIFS(Abr!$I$5:$I$605,Abr!$U$5:$U$605,"Despesa",Abr!$G$5:$G$605,DRE!$D1130)</f>
        <v>0</v>
      </c>
      <c r="I1130" s="63">
        <f>SUMIFS(Mai!$I$5:$I$605,Mai!$U$5:$U$605,"Despesa",Mai!$G$5:$G$605,DRE!$D1130)</f>
        <v>0</v>
      </c>
      <c r="J1130" s="63">
        <f>SUMIFS(Jun!$I$5:$I$605,Jun!$U$5:$U$605,"Despesa",Jun!$G$5:$G$605,DRE!$D1130)</f>
        <v>0</v>
      </c>
      <c r="K1130" s="63">
        <f>SUMIFS(Jul!$I$5:$I$605,Jul!$U$5:$U$605,"Despesa",Jul!$G$5:$G$605,DRE!$D1130)</f>
        <v>0</v>
      </c>
      <c r="L1130" s="63">
        <f>SUMIFS(Ago!$I$5:$I$605,Ago!$U$5:$U$605,"Despesa",Ago!$G$5:$G$605,DRE!$D1130)</f>
        <v>0</v>
      </c>
      <c r="M1130" s="63">
        <f>SUMIFS(Set!$I$5:$I$605,Set!$U$5:$U$605,"Despesa",Set!$G$5:$G$605,DRE!$D1130)</f>
        <v>0</v>
      </c>
      <c r="N1130" s="63">
        <f>SUMIFS(Out!$I$5:$I$605,Out!$U$5:$U$605,"Despesa",Out!$G$5:$G$605,DRE!$D1130)</f>
        <v>0</v>
      </c>
      <c r="O1130" s="63">
        <f>SUMIFS(Nov!$I$5:$I$605,Nov!$U$5:$U$605,"Despesa",Nov!$G$5:$G$605,DRE!$D1130)</f>
        <v>0</v>
      </c>
      <c r="P1130" s="63">
        <f>SUMIFS(Dez!$I$5:$I$605,Dez!$U$5:$U$605,"Despesa",Dez!$G$5:$G$605,DRE!$D1130)</f>
        <v>0</v>
      </c>
      <c r="Q1130" s="63">
        <f t="shared" si="47"/>
        <v>0</v>
      </c>
    </row>
    <row r="1131" spans="2:17" ht="28.5" customHeight="1" thickTop="1" thickBot="1" x14ac:dyDescent="0.3">
      <c r="B1131" s="85">
        <v>1128</v>
      </c>
      <c r="C1131" s="46" t="str">
        <f>'PC Despesas'!X102</f>
        <v>5.8.98</v>
      </c>
      <c r="D1131" s="47" t="str">
        <f>VLOOKUP(C1131,'PC Despesas'!$X$5:$Y$103,2,FALSE)</f>
        <v>-</v>
      </c>
      <c r="E1131" s="63">
        <f>SUMIFS(Jan!$I$5:$I$605,Jan!$U$5:$U$605,"Despesa",Jan!$G$5:$G$605,DRE!$D1131)</f>
        <v>0</v>
      </c>
      <c r="F1131" s="63">
        <f>SUMIFS(Fev!$I$5:$I$605,Fev!$U$5:$U$605,"Despesa",Fev!$G$5:$G$605,DRE!$D1131)</f>
        <v>0</v>
      </c>
      <c r="G1131" s="63">
        <f>SUMIFS(Mar!$I$5:$I$605,Mar!$U$5:$U$605,"Despesa",Mar!$G$5:$G$605,DRE!$D1131)</f>
        <v>0</v>
      </c>
      <c r="H1131" s="63">
        <f>SUMIFS(Abr!$I$5:$I$605,Abr!$U$5:$U$605,"Despesa",Abr!$G$5:$G$605,DRE!$D1131)</f>
        <v>0</v>
      </c>
      <c r="I1131" s="63">
        <f>SUMIFS(Mai!$I$5:$I$605,Mai!$U$5:$U$605,"Despesa",Mai!$G$5:$G$605,DRE!$D1131)</f>
        <v>0</v>
      </c>
      <c r="J1131" s="63">
        <f>SUMIFS(Jun!$I$5:$I$605,Jun!$U$5:$U$605,"Despesa",Jun!$G$5:$G$605,DRE!$D1131)</f>
        <v>0</v>
      </c>
      <c r="K1131" s="63">
        <f>SUMIFS(Jul!$I$5:$I$605,Jul!$U$5:$U$605,"Despesa",Jul!$G$5:$G$605,DRE!$D1131)</f>
        <v>0</v>
      </c>
      <c r="L1131" s="63">
        <f>SUMIFS(Ago!$I$5:$I$605,Ago!$U$5:$U$605,"Despesa",Ago!$G$5:$G$605,DRE!$D1131)</f>
        <v>0</v>
      </c>
      <c r="M1131" s="63">
        <f>SUMIFS(Set!$I$5:$I$605,Set!$U$5:$U$605,"Despesa",Set!$G$5:$G$605,DRE!$D1131)</f>
        <v>0</v>
      </c>
      <c r="N1131" s="63">
        <f>SUMIFS(Out!$I$5:$I$605,Out!$U$5:$U$605,"Despesa",Out!$G$5:$G$605,DRE!$D1131)</f>
        <v>0</v>
      </c>
      <c r="O1131" s="63">
        <f>SUMIFS(Nov!$I$5:$I$605,Nov!$U$5:$U$605,"Despesa",Nov!$G$5:$G$605,DRE!$D1131)</f>
        <v>0</v>
      </c>
      <c r="P1131" s="63">
        <f>SUMIFS(Dez!$I$5:$I$605,Dez!$U$5:$U$605,"Despesa",Dez!$G$5:$G$605,DRE!$D1131)</f>
        <v>0</v>
      </c>
      <c r="Q1131" s="63">
        <f t="shared" si="47"/>
        <v>0</v>
      </c>
    </row>
    <row r="1132" spans="2:17" ht="28.5" customHeight="1" thickTop="1" thickBot="1" x14ac:dyDescent="0.3">
      <c r="B1132" s="85">
        <v>1129</v>
      </c>
      <c r="C1132" s="46" t="str">
        <f>'PC Despesas'!X103</f>
        <v>5.8.99</v>
      </c>
      <c r="D1132" s="47" t="str">
        <f>VLOOKUP(C1132,'PC Despesas'!$X$5:$Y$103,2,FALSE)</f>
        <v>Outros Investimentos</v>
      </c>
      <c r="E1132" s="63">
        <f>SUMIFS(Jan!$I$5:$I$605,Jan!$U$5:$U$605,"Despesa",Jan!$G$5:$G$605,DRE!$D1132)</f>
        <v>0</v>
      </c>
      <c r="F1132" s="63">
        <f>SUMIFS(Fev!$I$5:$I$605,Fev!$U$5:$U$605,"Despesa",Fev!$G$5:$G$605,DRE!$D1132)</f>
        <v>0</v>
      </c>
      <c r="G1132" s="63">
        <f>SUMIFS(Mar!$I$5:$I$605,Mar!$U$5:$U$605,"Despesa",Mar!$G$5:$G$605,DRE!$D1132)</f>
        <v>0</v>
      </c>
      <c r="H1132" s="63">
        <f>SUMIFS(Abr!$I$5:$I$605,Abr!$U$5:$U$605,"Despesa",Abr!$G$5:$G$605,DRE!$D1132)</f>
        <v>0</v>
      </c>
      <c r="I1132" s="63">
        <f>SUMIFS(Mai!$I$5:$I$605,Mai!$U$5:$U$605,"Despesa",Mai!$G$5:$G$605,DRE!$D1132)</f>
        <v>0</v>
      </c>
      <c r="J1132" s="63">
        <f>SUMIFS(Jun!$I$5:$I$605,Jun!$U$5:$U$605,"Despesa",Jun!$G$5:$G$605,DRE!$D1132)</f>
        <v>0</v>
      </c>
      <c r="K1132" s="63">
        <f>SUMIFS(Jul!$I$5:$I$605,Jul!$U$5:$U$605,"Despesa",Jul!$G$5:$G$605,DRE!$D1132)</f>
        <v>0</v>
      </c>
      <c r="L1132" s="63">
        <f>SUMIFS(Ago!$I$5:$I$605,Ago!$U$5:$U$605,"Despesa",Ago!$G$5:$G$605,DRE!$D1132)</f>
        <v>0</v>
      </c>
      <c r="M1132" s="63">
        <f>SUMIFS(Set!$I$5:$I$605,Set!$U$5:$U$605,"Despesa",Set!$G$5:$G$605,DRE!$D1132)</f>
        <v>0</v>
      </c>
      <c r="N1132" s="63">
        <f>SUMIFS(Out!$I$5:$I$605,Out!$U$5:$U$605,"Despesa",Out!$G$5:$G$605,DRE!$D1132)</f>
        <v>0</v>
      </c>
      <c r="O1132" s="63">
        <f>SUMIFS(Nov!$I$5:$I$605,Nov!$U$5:$U$605,"Despesa",Nov!$G$5:$G$605,DRE!$D1132)</f>
        <v>0</v>
      </c>
      <c r="P1132" s="63">
        <f>SUMIFS(Dez!$I$5:$I$605,Dez!$U$5:$U$605,"Despesa",Dez!$G$5:$G$605,DRE!$D1132)</f>
        <v>0</v>
      </c>
      <c r="Q1132" s="63">
        <f t="shared" si="47"/>
        <v>0</v>
      </c>
    </row>
    <row r="1133" spans="2:17" ht="28.5" customHeight="1" thickTop="1" x14ac:dyDescent="0.25"/>
    <row r="1134" spans="2:17" ht="28.5" customHeight="1" x14ac:dyDescent="0.25"/>
    <row r="1135" spans="2:17" ht="28.5" hidden="1" customHeight="1" x14ac:dyDescent="0.25"/>
    <row r="1136" spans="2:17" ht="28.5" hidden="1" customHeight="1" x14ac:dyDescent="0.25"/>
    <row r="1137" ht="28.5" hidden="1" customHeight="1" x14ac:dyDescent="0.25"/>
    <row r="1138" ht="28.5" hidden="1" customHeight="1" x14ac:dyDescent="0.25"/>
    <row r="1139" ht="28.5" hidden="1" customHeight="1" x14ac:dyDescent="0.25"/>
    <row r="1140" ht="28.5" hidden="1" customHeight="1" x14ac:dyDescent="0.25"/>
    <row r="1141" ht="28.5" hidden="1" customHeight="1" x14ac:dyDescent="0.25"/>
    <row r="1142" ht="28.5" hidden="1" customHeight="1" x14ac:dyDescent="0.25"/>
    <row r="1143" x14ac:dyDescent="0.25"/>
    <row r="1144" x14ac:dyDescent="0.25"/>
    <row r="1145" x14ac:dyDescent="0.25"/>
  </sheetData>
  <sheetProtection selectLockedCells="1" selectUnlockedCells="1"/>
  <mergeCells count="18">
    <mergeCell ref="C1031:D1031"/>
    <mergeCell ref="C727:D727"/>
    <mergeCell ref="C219:D219"/>
    <mergeCell ref="C15:H15"/>
    <mergeCell ref="C16:D16"/>
    <mergeCell ref="C1:K1"/>
    <mergeCell ref="C4:D4"/>
    <mergeCell ref="C422:D422"/>
    <mergeCell ref="C424:D424"/>
    <mergeCell ref="C6:D6"/>
    <mergeCell ref="C8:D8"/>
    <mergeCell ref="C7:D7"/>
    <mergeCell ref="C9:D9"/>
    <mergeCell ref="C10:D10"/>
    <mergeCell ref="C11:D11"/>
    <mergeCell ref="C12:D12"/>
    <mergeCell ref="C14:D14"/>
    <mergeCell ref="C13:D13"/>
  </mergeCells>
  <conditionalFormatting sqref="E10:P10">
    <cfRule type="cellIs" dxfId="32" priority="7" operator="lessThan">
      <formula>0</formula>
    </cfRule>
    <cfRule type="cellIs" dxfId="31" priority="8" operator="greaterThan">
      <formula>0</formula>
    </cfRule>
  </conditionalFormatting>
  <conditionalFormatting sqref="E8:Q8">
    <cfRule type="cellIs" dxfId="30" priority="3" operator="lessThan">
      <formula>0</formula>
    </cfRule>
    <cfRule type="cellIs" dxfId="29" priority="4" operator="greaterThan">
      <formula>0</formula>
    </cfRule>
  </conditionalFormatting>
  <conditionalFormatting sqref="E12:Q12">
    <cfRule type="cellIs" dxfId="28" priority="1" operator="lessThan">
      <formula>0</formula>
    </cfRule>
    <cfRule type="cellIs" dxfId="27" priority="2" operator="greaterThan">
      <formula>0</formula>
    </cfRule>
  </conditionalFormatting>
  <pageMargins left="0.51181102362204722" right="0.51181102362204722" top="0.78740157480314965" bottom="0.78740157480314965" header="0.31496062992125984" footer="0.31496062992125984"/>
  <rowBreaks count="1" manualBreakCount="1">
    <brk id="828" min="2" max="16" man="1"/>
  </rowBreaks>
  <drawing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20">
    <pageSetUpPr fitToPage="1"/>
  </sheetPr>
  <dimension ref="A1:Z811"/>
  <sheetViews>
    <sheetView showGridLines="0" zoomScale="90" zoomScaleNormal="90" zoomScalePageLayoutView="90" workbookViewId="0"/>
  </sheetViews>
  <sheetFormatPr defaultColWidth="0" defaultRowHeight="15" zeroHeight="1" x14ac:dyDescent="0.25"/>
  <cols>
    <col min="1" max="1" width="27.42578125" style="75" customWidth="1"/>
    <col min="2" max="2" width="3.7109375" customWidth="1"/>
    <col min="3" max="3" width="9.140625" customWidth="1"/>
    <col min="4" max="4" width="16.42578125" customWidth="1"/>
    <col min="5" max="17" width="11.42578125" customWidth="1"/>
    <col min="18" max="26" width="8.85546875" customWidth="1"/>
    <col min="27" max="16384" width="8.85546875" hidden="1"/>
  </cols>
  <sheetData>
    <row r="1" spans="1:17" s="23" customFormat="1" ht="33.950000000000003" customHeight="1" x14ac:dyDescent="0.35">
      <c r="A1" s="191" t="s">
        <v>1368</v>
      </c>
      <c r="C1" s="210" t="s">
        <v>113</v>
      </c>
      <c r="D1" s="210"/>
      <c r="E1" s="210"/>
      <c r="F1" s="210"/>
      <c r="G1" s="210"/>
      <c r="H1" s="210"/>
      <c r="I1" s="210"/>
      <c r="J1" s="210"/>
      <c r="K1" s="210"/>
    </row>
    <row r="2" spans="1:17" s="23" customFormat="1" ht="37.5" customHeight="1" x14ac:dyDescent="0.25">
      <c r="A2" s="74"/>
      <c r="B2" s="78"/>
      <c r="C2" s="24"/>
      <c r="D2" s="24"/>
      <c r="E2" s="24"/>
      <c r="F2" s="24"/>
      <c r="G2" s="24"/>
      <c r="H2" s="24"/>
      <c r="I2" s="24"/>
      <c r="J2" s="24"/>
      <c r="K2" s="24"/>
      <c r="L2" s="24"/>
      <c r="M2" s="24"/>
      <c r="N2" s="24"/>
      <c r="O2" s="24"/>
      <c r="P2" s="24"/>
    </row>
    <row r="3" spans="1:17" ht="29.25" customHeight="1" thickBot="1" x14ac:dyDescent="0.3">
      <c r="B3" s="1"/>
      <c r="G3" s="14"/>
    </row>
    <row r="4" spans="1:17" ht="25.5" customHeight="1" thickTop="1" thickBot="1" x14ac:dyDescent="0.3">
      <c r="C4" s="237" t="s">
        <v>88</v>
      </c>
      <c r="D4" s="237"/>
      <c r="E4" s="49" t="s">
        <v>68</v>
      </c>
      <c r="F4" s="49" t="s">
        <v>69</v>
      </c>
      <c r="G4" s="49" t="s">
        <v>70</v>
      </c>
      <c r="H4" s="49" t="s">
        <v>71</v>
      </c>
      <c r="I4" s="49" t="s">
        <v>72</v>
      </c>
      <c r="J4" s="49" t="s">
        <v>73</v>
      </c>
      <c r="K4" s="49" t="s">
        <v>74</v>
      </c>
      <c r="L4" s="49" t="s">
        <v>75</v>
      </c>
      <c r="M4" s="49" t="s">
        <v>76</v>
      </c>
      <c r="N4" s="49" t="s">
        <v>77</v>
      </c>
      <c r="O4" s="49" t="s">
        <v>78</v>
      </c>
      <c r="P4" s="49" t="s">
        <v>79</v>
      </c>
      <c r="Q4" s="49" t="s">
        <v>80</v>
      </c>
    </row>
    <row r="5" spans="1:17" ht="6" customHeight="1" thickTop="1" thickBot="1" x14ac:dyDescent="0.3">
      <c r="C5" s="16"/>
      <c r="D5" s="11"/>
      <c r="E5" s="12"/>
      <c r="F5" s="11"/>
      <c r="G5" s="11"/>
      <c r="H5" s="11"/>
      <c r="I5" s="11"/>
      <c r="J5" s="12"/>
      <c r="K5" s="12"/>
      <c r="L5" s="12"/>
      <c r="M5" s="12"/>
      <c r="N5" s="12"/>
      <c r="O5" s="12"/>
      <c r="P5" s="12"/>
      <c r="Q5" s="12"/>
    </row>
    <row r="6" spans="1:17" ht="30" customHeight="1" thickTop="1" thickBot="1" x14ac:dyDescent="0.3">
      <c r="C6" s="237" t="s">
        <v>245</v>
      </c>
      <c r="D6" s="237"/>
      <c r="E6" s="68">
        <f>E8+E108+E208+E308+E408+E508+E608+E708</f>
        <v>0</v>
      </c>
      <c r="F6" s="68">
        <f t="shared" ref="F6:P6" si="0">F8+F108+F208+F308+F408+F508+F608+F708</f>
        <v>0</v>
      </c>
      <c r="G6" s="68">
        <f t="shared" si="0"/>
        <v>0</v>
      </c>
      <c r="H6" s="68">
        <f t="shared" si="0"/>
        <v>0</v>
      </c>
      <c r="I6" s="68">
        <f t="shared" si="0"/>
        <v>0</v>
      </c>
      <c r="J6" s="68">
        <f t="shared" si="0"/>
        <v>0</v>
      </c>
      <c r="K6" s="68">
        <f t="shared" si="0"/>
        <v>0</v>
      </c>
      <c r="L6" s="68">
        <f t="shared" si="0"/>
        <v>4395.2099999999991</v>
      </c>
      <c r="M6" s="68">
        <f t="shared" si="0"/>
        <v>4926.67</v>
      </c>
      <c r="N6" s="68">
        <f t="shared" si="0"/>
        <v>4672.33</v>
      </c>
      <c r="O6" s="68">
        <f t="shared" si="0"/>
        <v>4672.33</v>
      </c>
      <c r="P6" s="68">
        <f t="shared" si="0"/>
        <v>4672.33</v>
      </c>
      <c r="Q6" s="68"/>
    </row>
    <row r="7" spans="1:17" ht="17.25" customHeight="1" thickTop="1" thickBot="1" x14ac:dyDescent="0.3">
      <c r="C7" s="238"/>
      <c r="D7" s="238"/>
      <c r="E7" s="69"/>
      <c r="F7" s="69"/>
      <c r="G7" s="69"/>
      <c r="H7" s="69"/>
      <c r="I7" s="69"/>
      <c r="J7" s="69"/>
      <c r="K7" s="69"/>
      <c r="L7" s="69"/>
      <c r="M7" s="69"/>
      <c r="N7" s="69"/>
      <c r="O7" s="69"/>
      <c r="P7" s="69"/>
      <c r="Q7" s="69"/>
    </row>
    <row r="8" spans="1:17" ht="30.75" customHeight="1" thickTop="1" thickBot="1" x14ac:dyDescent="0.3">
      <c r="C8" s="42" t="str">
        <f>'PC Despesas'!C4</f>
        <v>5.1</v>
      </c>
      <c r="D8" s="43" t="str">
        <f>VLOOKUP(C8,'PC Despesas'!$C$4:$D$103,2,FALSE)</f>
        <v>DESPESAS COM PRODUTOS</v>
      </c>
      <c r="E8" s="91">
        <f>SUM(E9:E107)</f>
        <v>0</v>
      </c>
      <c r="F8" s="91">
        <f t="shared" ref="F8:Q8" si="1">SUM(F9:F107)</f>
        <v>0</v>
      </c>
      <c r="G8" s="91">
        <f t="shared" si="1"/>
        <v>0</v>
      </c>
      <c r="H8" s="91">
        <f t="shared" si="1"/>
        <v>0</v>
      </c>
      <c r="I8" s="91">
        <f t="shared" si="1"/>
        <v>0</v>
      </c>
      <c r="J8" s="91">
        <f t="shared" si="1"/>
        <v>0</v>
      </c>
      <c r="K8" s="91">
        <f t="shared" si="1"/>
        <v>0</v>
      </c>
      <c r="L8" s="91">
        <f t="shared" si="1"/>
        <v>0</v>
      </c>
      <c r="M8" s="91">
        <f t="shared" si="1"/>
        <v>0</v>
      </c>
      <c r="N8" s="91">
        <f t="shared" si="1"/>
        <v>0</v>
      </c>
      <c r="O8" s="91">
        <f t="shared" si="1"/>
        <v>0</v>
      </c>
      <c r="P8" s="91">
        <f t="shared" si="1"/>
        <v>0</v>
      </c>
      <c r="Q8" s="91">
        <f t="shared" si="1"/>
        <v>0</v>
      </c>
    </row>
    <row r="9" spans="1:17" ht="28.5" customHeight="1" thickTop="1" thickBot="1" x14ac:dyDescent="0.3">
      <c r="C9" s="46" t="str">
        <f>'PC Despesas'!C5</f>
        <v>5.1.1</v>
      </c>
      <c r="D9" s="47" t="str">
        <f>VLOOKUP(C9,'PC Despesas'!$C$4:$D$103,2,FALSE)</f>
        <v>CUSTO PRODUTO GLP 13 KG</v>
      </c>
      <c r="E9" s="65">
        <f>SUMIFS(Jan!$I$5:$I$605,Jan!$U$5:$U$605,"Despesa",Jan!$G$5:$G$605,CPagar!$D9,Jan!$K$5:$K$605,"Não Pago")</f>
        <v>0</v>
      </c>
      <c r="F9" s="65">
        <f>SUMIFS(Fev!$I$5:$I$605,Fev!$U$5:$U$605,"Despesa",Fev!$G$5:$G$605,CPagar!$D9,Fev!$K$5:$K$605,"Não Pago")</f>
        <v>0</v>
      </c>
      <c r="G9" s="65">
        <f>SUMIFS(Mar!$I$5:$I$605,Mar!$U$5:$U$605,"Despesa",Mar!$G$5:$G$605,CPagar!$D9,Mar!$K$5:$K$605,"Não Pago")</f>
        <v>0</v>
      </c>
      <c r="H9" s="65">
        <f>SUMIFS(Abr!$I$5:$I$605,Abr!$U$5:$U$605,"Despesa",Abr!$G$5:$G$605,CPagar!$D9,Abr!$K$5:$K$605,"Não Pago")</f>
        <v>0</v>
      </c>
      <c r="I9" s="65">
        <f>SUMIFS(Mai!$I$5:$I$605,Mai!$U$5:$U$605,"Despesa",Mai!$G$5:$G$605,CPagar!$D9,Mai!$K$5:$K$605,"Não Pago")</f>
        <v>0</v>
      </c>
      <c r="J9" s="65">
        <f>SUMIFS(Jun!$I$5:$I$605,Jun!$U$5:$U$605,"Despesa",Jun!$G$5:$G$605,CPagar!$D9,Jun!$K$5:$K$605,"Não Pago")</f>
        <v>0</v>
      </c>
      <c r="K9" s="65">
        <f>SUMIFS(Jul!$I$5:$I$605,Jul!$U$5:$U$605,"Despesa",Jul!$G$5:$G$605,CPagar!$D9,Jul!$K$5:$K$605,"Não Pago")</f>
        <v>0</v>
      </c>
      <c r="L9" s="65">
        <f>SUMIFS(Ago!$I$5:$I$605,Ago!$U$5:$U$605,"Despesa",Ago!$G$5:$G$605,CPagar!$D9,Ago!$K$5:$K$605,"Não Pago")</f>
        <v>0</v>
      </c>
      <c r="M9" s="65">
        <f>SUMIFS(Set!$I$5:$I$605,Set!$U$5:$U$605,"Despesa",Set!$G$5:$G$605,CPagar!$D9,Set!$K$5:$K$605,"Não Pago")</f>
        <v>0</v>
      </c>
      <c r="N9" s="65">
        <f>SUMIFS(Out!$I$5:$I$605,Out!$U$5:$U$605,"Despesa",Out!$G$5:$G$605,CPagar!$D9,Out!$K$5:$K$605,"Não Pago")</f>
        <v>0</v>
      </c>
      <c r="O9" s="65">
        <f>SUMIFS(Nov!$I$5:$I$605,Nov!$U$5:$U$605,"Despesa",Nov!$G$5:$G$605,CPagar!$D9,Nov!$K$5:$K$605,"Não Pago")</f>
        <v>0</v>
      </c>
      <c r="P9" s="65">
        <f>SUMIFS(Dez!$I$5:$I$605,Dez!$U$5:$U$605,"Despesa",Dez!$G$5:$G$605,CPagar!$D9,Dez!$K$5:$K$605,"Não Pago")</f>
        <v>0</v>
      </c>
      <c r="Q9" s="62">
        <f>SUM(E9:P9)</f>
        <v>0</v>
      </c>
    </row>
    <row r="10" spans="1:17" ht="28.5" customHeight="1" thickTop="1" thickBot="1" x14ac:dyDescent="0.3">
      <c r="C10" s="46" t="str">
        <f>'PC Despesas'!C6</f>
        <v>5.1.2</v>
      </c>
      <c r="D10" s="47" t="str">
        <f>VLOOKUP(C10,'PC Despesas'!$C$4:$D$103,2,FALSE)</f>
        <v>CUSTO PRODUTO GLP 45 KG</v>
      </c>
      <c r="E10" s="65">
        <f>SUMIFS(Jan!$I$5:$I$605,Jan!$U$5:$U$605,"Despesa",Jan!$G$5:$G$605,CPagar!$D10,Jan!$K$5:$K$605,"Não Pago")</f>
        <v>0</v>
      </c>
      <c r="F10" s="65">
        <f>SUMIFS(Fev!$I$5:$I$605,Fev!$U$5:$U$605,"Despesa",Fev!$G$5:$G$605,CPagar!$D10,Fev!$K$5:$K$605,"Não Pago")</f>
        <v>0</v>
      </c>
      <c r="G10" s="65">
        <f>SUMIFS(Mar!$I$5:$I$605,Mar!$U$5:$U$605,"Despesa",Mar!$G$5:$G$605,CPagar!$D10,Mar!$K$5:$K$605,"Não Pago")</f>
        <v>0</v>
      </c>
      <c r="H10" s="65">
        <f>SUMIFS(Abr!$I$5:$I$605,Abr!$U$5:$U$605,"Despesa",Abr!$G$5:$G$605,CPagar!$D10,Abr!$K$5:$K$605,"Não Pago")</f>
        <v>0</v>
      </c>
      <c r="I10" s="65">
        <f>SUMIFS(Mai!$I$5:$I$605,Mai!$U$5:$U$605,"Despesa",Mai!$G$5:$G$605,CPagar!$D10,Mai!$K$5:$K$605,"Não Pago")</f>
        <v>0</v>
      </c>
      <c r="J10" s="65">
        <f>SUMIFS(Jun!$I$5:$I$605,Jun!$U$5:$U$605,"Despesa",Jun!$G$5:$G$605,CPagar!$D10,Jun!$K$5:$K$605,"Não Pago")</f>
        <v>0</v>
      </c>
      <c r="K10" s="65">
        <f>SUMIFS(Jul!$I$5:$I$605,Jul!$U$5:$U$605,"Despesa",Jul!$G$5:$G$605,CPagar!$D10,Jul!$K$5:$K$605,"Não Pago")</f>
        <v>0</v>
      </c>
      <c r="L10" s="65">
        <f>SUMIFS(Ago!$I$5:$I$605,Ago!$U$5:$U$605,"Despesa",Ago!$G$5:$G$605,CPagar!$D10,Ago!$K$5:$K$605,"Não Pago")</f>
        <v>0</v>
      </c>
      <c r="M10" s="65">
        <f>SUMIFS(Set!$I$5:$I$605,Set!$U$5:$U$605,"Despesa",Set!$G$5:$G$605,CPagar!$D10,Set!$K$5:$K$605,"Não Pago")</f>
        <v>0</v>
      </c>
      <c r="N10" s="65">
        <f>SUMIFS(Out!$I$5:$I$605,Out!$U$5:$U$605,"Despesa",Out!$G$5:$G$605,CPagar!$D10,Out!$K$5:$K$605,"Não Pago")</f>
        <v>0</v>
      </c>
      <c r="O10" s="65">
        <f>SUMIFS(Nov!$I$5:$I$605,Nov!$U$5:$U$605,"Despesa",Nov!$G$5:$G$605,CPagar!$D10,Nov!$K$5:$K$605,"Não Pago")</f>
        <v>0</v>
      </c>
      <c r="P10" s="65">
        <f>SUMIFS(Dez!$I$5:$I$605,Dez!$U$5:$U$605,"Despesa",Dez!$G$5:$G$605,CPagar!$D10,Dez!$K$5:$K$605,"Não Pago")</f>
        <v>0</v>
      </c>
      <c r="Q10" s="62">
        <f t="shared" ref="Q10:Q73" si="2">SUM(E10:P10)</f>
        <v>0</v>
      </c>
    </row>
    <row r="11" spans="1:17" ht="28.5" customHeight="1" thickTop="1" thickBot="1" x14ac:dyDescent="0.3">
      <c r="C11" s="46" t="str">
        <f>'PC Despesas'!C7</f>
        <v>5.1.3</v>
      </c>
      <c r="D11" s="47" t="str">
        <f>VLOOKUP(C11,'PC Despesas'!$C$4:$D$103,2,FALSE)</f>
        <v>VASILHAME</v>
      </c>
      <c r="E11" s="65">
        <f>SUMIFS(Jan!$I$5:$I$605,Jan!$U$5:$U$605,"Despesa",Jan!$G$5:$G$605,CPagar!$D11,Jan!$K$5:$K$605,"Não Pago")</f>
        <v>0</v>
      </c>
      <c r="F11" s="65">
        <f>SUMIFS(Fev!$I$5:$I$605,Fev!$U$5:$U$605,"Despesa",Fev!$G$5:$G$605,CPagar!$D11,Fev!$K$5:$K$605,"Não Pago")</f>
        <v>0</v>
      </c>
      <c r="G11" s="65">
        <f>SUMIFS(Mar!$I$5:$I$605,Mar!$U$5:$U$605,"Despesa",Mar!$G$5:$G$605,CPagar!$D11,Mar!$K$5:$K$605,"Não Pago")</f>
        <v>0</v>
      </c>
      <c r="H11" s="65">
        <f>SUMIFS(Abr!$I$5:$I$605,Abr!$U$5:$U$605,"Despesa",Abr!$G$5:$G$605,CPagar!$D11,Abr!$K$5:$K$605,"Não Pago")</f>
        <v>0</v>
      </c>
      <c r="I11" s="65">
        <f>SUMIFS(Mai!$I$5:$I$605,Mai!$U$5:$U$605,"Despesa",Mai!$G$5:$G$605,CPagar!$D11,Mai!$K$5:$K$605,"Não Pago")</f>
        <v>0</v>
      </c>
      <c r="J11" s="65">
        <f>SUMIFS(Jun!$I$5:$I$605,Jun!$U$5:$U$605,"Despesa",Jun!$G$5:$G$605,CPagar!$D11,Jun!$K$5:$K$605,"Não Pago")</f>
        <v>0</v>
      </c>
      <c r="K11" s="65">
        <f>SUMIFS(Jul!$I$5:$I$605,Jul!$U$5:$U$605,"Despesa",Jul!$G$5:$G$605,CPagar!$D11,Jul!$K$5:$K$605,"Não Pago")</f>
        <v>0</v>
      </c>
      <c r="L11" s="65">
        <f>SUMIFS(Ago!$I$5:$I$605,Ago!$U$5:$U$605,"Despesa",Ago!$G$5:$G$605,CPagar!$D11,Ago!$K$5:$K$605,"Não Pago")</f>
        <v>0</v>
      </c>
      <c r="M11" s="65">
        <f>SUMIFS(Set!$I$5:$I$605,Set!$U$5:$U$605,"Despesa",Set!$G$5:$G$605,CPagar!$D11,Set!$K$5:$K$605,"Não Pago")</f>
        <v>0</v>
      </c>
      <c r="N11" s="65">
        <f>SUMIFS(Out!$I$5:$I$605,Out!$U$5:$U$605,"Despesa",Out!$G$5:$G$605,CPagar!$D11,Out!$K$5:$K$605,"Não Pago")</f>
        <v>0</v>
      </c>
      <c r="O11" s="65">
        <f>SUMIFS(Nov!$I$5:$I$605,Nov!$U$5:$U$605,"Despesa",Nov!$G$5:$G$605,CPagar!$D11,Nov!$K$5:$K$605,"Não Pago")</f>
        <v>0</v>
      </c>
      <c r="P11" s="65">
        <f>SUMIFS(Dez!$I$5:$I$605,Dez!$U$5:$U$605,"Despesa",Dez!$G$5:$G$605,CPagar!$D11,Dez!$K$5:$K$605,"Não Pago")</f>
        <v>0</v>
      </c>
      <c r="Q11" s="62">
        <f t="shared" si="2"/>
        <v>0</v>
      </c>
    </row>
    <row r="12" spans="1:17" ht="28.5" customHeight="1" thickTop="1" thickBot="1" x14ac:dyDescent="0.3">
      <c r="C12" s="46" t="str">
        <f>'PC Despesas'!C8</f>
        <v>5.1.4</v>
      </c>
      <c r="D12" s="47">
        <f>VLOOKUP(C12,'PC Despesas'!$C$4:$D$103,2,FALSE)</f>
        <v>0</v>
      </c>
      <c r="E12" s="65">
        <f>SUMIFS(Jan!$I$5:$I$605,Jan!$U$5:$U$605,"Despesa",Jan!$G$5:$G$605,CPagar!$D12,Jan!$K$5:$K$605,"Não Pago")</f>
        <v>0</v>
      </c>
      <c r="F12" s="65">
        <f>SUMIFS(Fev!$I$5:$I$605,Fev!$U$5:$U$605,"Despesa",Fev!$G$5:$G$605,CPagar!$D12,Fev!$K$5:$K$605,"Não Pago")</f>
        <v>0</v>
      </c>
      <c r="G12" s="65">
        <f>SUMIFS(Mar!$I$5:$I$605,Mar!$U$5:$U$605,"Despesa",Mar!$G$5:$G$605,CPagar!$D12,Mar!$K$5:$K$605,"Não Pago")</f>
        <v>0</v>
      </c>
      <c r="H12" s="65">
        <f>SUMIFS(Abr!$I$5:$I$605,Abr!$U$5:$U$605,"Despesa",Abr!$G$5:$G$605,CPagar!$D12,Abr!$K$5:$K$605,"Não Pago")</f>
        <v>0</v>
      </c>
      <c r="I12" s="65">
        <f>SUMIFS(Mai!$I$5:$I$605,Mai!$U$5:$U$605,"Despesa",Mai!$G$5:$G$605,CPagar!$D12,Mai!$K$5:$K$605,"Não Pago")</f>
        <v>0</v>
      </c>
      <c r="J12" s="65">
        <f>SUMIFS(Jun!$I$5:$I$605,Jun!$U$5:$U$605,"Despesa",Jun!$G$5:$G$605,CPagar!$D12,Jun!$K$5:$K$605,"Não Pago")</f>
        <v>0</v>
      </c>
      <c r="K12" s="65">
        <f>SUMIFS(Jul!$I$5:$I$605,Jul!$U$5:$U$605,"Despesa",Jul!$G$5:$G$605,CPagar!$D12,Jul!$K$5:$K$605,"Não Pago")</f>
        <v>0</v>
      </c>
      <c r="L12" s="65">
        <f>SUMIFS(Ago!$I$5:$I$605,Ago!$U$5:$U$605,"Despesa",Ago!$G$5:$G$605,CPagar!$D12,Ago!$K$5:$K$605,"Não Pago")</f>
        <v>0</v>
      </c>
      <c r="M12" s="65">
        <f>SUMIFS(Set!$I$5:$I$605,Set!$U$5:$U$605,"Despesa",Set!$G$5:$G$605,CPagar!$D12,Set!$K$5:$K$605,"Não Pago")</f>
        <v>0</v>
      </c>
      <c r="N12" s="65">
        <f>SUMIFS(Out!$I$5:$I$605,Out!$U$5:$U$605,"Despesa",Out!$G$5:$G$605,CPagar!$D12,Out!$K$5:$K$605,"Não Pago")</f>
        <v>0</v>
      </c>
      <c r="O12" s="65">
        <f>SUMIFS(Nov!$I$5:$I$605,Nov!$U$5:$U$605,"Despesa",Nov!$G$5:$G$605,CPagar!$D12,Nov!$K$5:$K$605,"Não Pago")</f>
        <v>0</v>
      </c>
      <c r="P12" s="65">
        <f>SUMIFS(Dez!$I$5:$I$605,Dez!$U$5:$U$605,"Despesa",Dez!$G$5:$G$605,CPagar!$D12,Dez!$K$5:$K$605,"Não Pago")</f>
        <v>0</v>
      </c>
      <c r="Q12" s="62">
        <f t="shared" si="2"/>
        <v>0</v>
      </c>
    </row>
    <row r="13" spans="1:17" ht="28.5" customHeight="1" thickTop="1" thickBot="1" x14ac:dyDescent="0.3">
      <c r="C13" s="46" t="str">
        <f>'PC Despesas'!C9</f>
        <v>5.1.5</v>
      </c>
      <c r="D13" s="47" t="str">
        <f>VLOOKUP(C13,'PC Despesas'!$C$4:$D$103,2,FALSE)</f>
        <v>-</v>
      </c>
      <c r="E13" s="65">
        <f>SUMIFS(Jan!$I$5:$I$605,Jan!$U$5:$U$605,"Despesa",Jan!$G$5:$G$605,CPagar!$D13,Jan!$K$5:$K$605,"Não Pago")</f>
        <v>0</v>
      </c>
      <c r="F13" s="65">
        <f>SUMIFS(Fev!$I$5:$I$605,Fev!$U$5:$U$605,"Despesa",Fev!$G$5:$G$605,CPagar!$D13,Fev!$K$5:$K$605,"Não Pago")</f>
        <v>0</v>
      </c>
      <c r="G13" s="65">
        <f>SUMIFS(Mar!$I$5:$I$605,Mar!$U$5:$U$605,"Despesa",Mar!$G$5:$G$605,CPagar!$D13,Mar!$K$5:$K$605,"Não Pago")</f>
        <v>0</v>
      </c>
      <c r="H13" s="65">
        <f>SUMIFS(Abr!$I$5:$I$605,Abr!$U$5:$U$605,"Despesa",Abr!$G$5:$G$605,CPagar!$D13,Abr!$K$5:$K$605,"Não Pago")</f>
        <v>0</v>
      </c>
      <c r="I13" s="65">
        <f>SUMIFS(Mai!$I$5:$I$605,Mai!$U$5:$U$605,"Despesa",Mai!$G$5:$G$605,CPagar!$D13,Mai!$K$5:$K$605,"Não Pago")</f>
        <v>0</v>
      </c>
      <c r="J13" s="65">
        <f>SUMIFS(Jun!$I$5:$I$605,Jun!$U$5:$U$605,"Despesa",Jun!$G$5:$G$605,CPagar!$D13,Jun!$K$5:$K$605,"Não Pago")</f>
        <v>0</v>
      </c>
      <c r="K13" s="65">
        <f>SUMIFS(Jul!$I$5:$I$605,Jul!$U$5:$U$605,"Despesa",Jul!$G$5:$G$605,CPagar!$D13,Jul!$K$5:$K$605,"Não Pago")</f>
        <v>0</v>
      </c>
      <c r="L13" s="65">
        <f>SUMIFS(Ago!$I$5:$I$605,Ago!$U$5:$U$605,"Despesa",Ago!$G$5:$G$605,CPagar!$D13,Ago!$K$5:$K$605,"Não Pago")</f>
        <v>0</v>
      </c>
      <c r="M13" s="65">
        <f>SUMIFS(Set!$I$5:$I$605,Set!$U$5:$U$605,"Despesa",Set!$G$5:$G$605,CPagar!$D13,Set!$K$5:$K$605,"Não Pago")</f>
        <v>0</v>
      </c>
      <c r="N13" s="65">
        <f>SUMIFS(Out!$I$5:$I$605,Out!$U$5:$U$605,"Despesa",Out!$G$5:$G$605,CPagar!$D13,Out!$K$5:$K$605,"Não Pago")</f>
        <v>0</v>
      </c>
      <c r="O13" s="65">
        <f>SUMIFS(Nov!$I$5:$I$605,Nov!$U$5:$U$605,"Despesa",Nov!$G$5:$G$605,CPagar!$D13,Nov!$K$5:$K$605,"Não Pago")</f>
        <v>0</v>
      </c>
      <c r="P13" s="65">
        <f>SUMIFS(Dez!$I$5:$I$605,Dez!$U$5:$U$605,"Despesa",Dez!$G$5:$G$605,CPagar!$D13,Dez!$K$5:$K$605,"Não Pago")</f>
        <v>0</v>
      </c>
      <c r="Q13" s="62">
        <f t="shared" si="2"/>
        <v>0</v>
      </c>
    </row>
    <row r="14" spans="1:17" ht="28.5" customHeight="1" thickTop="1" thickBot="1" x14ac:dyDescent="0.3">
      <c r="C14" s="46" t="str">
        <f>'PC Despesas'!C10</f>
        <v>5.1.6</v>
      </c>
      <c r="D14" s="47" t="str">
        <f>VLOOKUP(C14,'PC Despesas'!$C$4:$D$103,2,FALSE)</f>
        <v>-</v>
      </c>
      <c r="E14" s="65">
        <f>SUMIFS(Jan!$I$5:$I$605,Jan!$U$5:$U$605,"Despesa",Jan!$G$5:$G$605,CPagar!$D14,Jan!$K$5:$K$605,"Não Pago")</f>
        <v>0</v>
      </c>
      <c r="F14" s="65">
        <f>SUMIFS(Fev!$I$5:$I$605,Fev!$U$5:$U$605,"Despesa",Fev!$G$5:$G$605,CPagar!$D14,Fev!$K$5:$K$605,"Não Pago")</f>
        <v>0</v>
      </c>
      <c r="G14" s="65">
        <f>SUMIFS(Mar!$I$5:$I$605,Mar!$U$5:$U$605,"Despesa",Mar!$G$5:$G$605,CPagar!$D14,Mar!$K$5:$K$605,"Não Pago")</f>
        <v>0</v>
      </c>
      <c r="H14" s="65">
        <f>SUMIFS(Abr!$I$5:$I$605,Abr!$U$5:$U$605,"Despesa",Abr!$G$5:$G$605,CPagar!$D14,Abr!$K$5:$K$605,"Não Pago")</f>
        <v>0</v>
      </c>
      <c r="I14" s="65">
        <f>SUMIFS(Mai!$I$5:$I$605,Mai!$U$5:$U$605,"Despesa",Mai!$G$5:$G$605,CPagar!$D14,Mai!$K$5:$K$605,"Não Pago")</f>
        <v>0</v>
      </c>
      <c r="J14" s="65">
        <f>SUMIFS(Jun!$I$5:$I$605,Jun!$U$5:$U$605,"Despesa",Jun!$G$5:$G$605,CPagar!$D14,Jun!$K$5:$K$605,"Não Pago")</f>
        <v>0</v>
      </c>
      <c r="K14" s="65">
        <f>SUMIFS(Jul!$I$5:$I$605,Jul!$U$5:$U$605,"Despesa",Jul!$G$5:$G$605,CPagar!$D14,Jul!$K$5:$K$605,"Não Pago")</f>
        <v>0</v>
      </c>
      <c r="L14" s="65">
        <f>SUMIFS(Ago!$I$5:$I$605,Ago!$U$5:$U$605,"Despesa",Ago!$G$5:$G$605,CPagar!$D14,Ago!$K$5:$K$605,"Não Pago")</f>
        <v>0</v>
      </c>
      <c r="M14" s="65">
        <f>SUMIFS(Set!$I$5:$I$605,Set!$U$5:$U$605,"Despesa",Set!$G$5:$G$605,CPagar!$D14,Set!$K$5:$K$605,"Não Pago")</f>
        <v>0</v>
      </c>
      <c r="N14" s="65">
        <f>SUMIFS(Out!$I$5:$I$605,Out!$U$5:$U$605,"Despesa",Out!$G$5:$G$605,CPagar!$D14,Out!$K$5:$K$605,"Não Pago")</f>
        <v>0</v>
      </c>
      <c r="O14" s="65">
        <f>SUMIFS(Nov!$I$5:$I$605,Nov!$U$5:$U$605,"Despesa",Nov!$G$5:$G$605,CPagar!$D14,Nov!$K$5:$K$605,"Não Pago")</f>
        <v>0</v>
      </c>
      <c r="P14" s="65">
        <f>SUMIFS(Dez!$I$5:$I$605,Dez!$U$5:$U$605,"Despesa",Dez!$G$5:$G$605,CPagar!$D14,Dez!$K$5:$K$605,"Não Pago")</f>
        <v>0</v>
      </c>
      <c r="Q14" s="62">
        <f t="shared" si="2"/>
        <v>0</v>
      </c>
    </row>
    <row r="15" spans="1:17" ht="28.5" customHeight="1" thickTop="1" thickBot="1" x14ac:dyDescent="0.3">
      <c r="C15" s="46" t="str">
        <f>'PC Despesas'!C11</f>
        <v>5.1.7</v>
      </c>
      <c r="D15" s="47" t="str">
        <f>VLOOKUP(C15,'PC Despesas'!$C$4:$D$103,2,FALSE)</f>
        <v>-</v>
      </c>
      <c r="E15" s="65">
        <f>SUMIFS(Jan!$I$5:$I$605,Jan!$U$5:$U$605,"Despesa",Jan!$G$5:$G$605,CPagar!$D15,Jan!$K$5:$K$605,"Não Pago")</f>
        <v>0</v>
      </c>
      <c r="F15" s="65">
        <f>SUMIFS(Fev!$I$5:$I$605,Fev!$U$5:$U$605,"Despesa",Fev!$G$5:$G$605,CPagar!$D15,Fev!$K$5:$K$605,"Não Pago")</f>
        <v>0</v>
      </c>
      <c r="G15" s="65">
        <f>SUMIFS(Mar!$I$5:$I$605,Mar!$U$5:$U$605,"Despesa",Mar!$G$5:$G$605,CPagar!$D15,Mar!$K$5:$K$605,"Não Pago")</f>
        <v>0</v>
      </c>
      <c r="H15" s="65">
        <f>SUMIFS(Abr!$I$5:$I$605,Abr!$U$5:$U$605,"Despesa",Abr!$G$5:$G$605,CPagar!$D15,Abr!$K$5:$K$605,"Não Pago")</f>
        <v>0</v>
      </c>
      <c r="I15" s="65">
        <f>SUMIFS(Mai!$I$5:$I$605,Mai!$U$5:$U$605,"Despesa",Mai!$G$5:$G$605,CPagar!$D15,Mai!$K$5:$K$605,"Não Pago")</f>
        <v>0</v>
      </c>
      <c r="J15" s="65">
        <f>SUMIFS(Jun!$I$5:$I$605,Jun!$U$5:$U$605,"Despesa",Jun!$G$5:$G$605,CPagar!$D15,Jun!$K$5:$K$605,"Não Pago")</f>
        <v>0</v>
      </c>
      <c r="K15" s="65">
        <f>SUMIFS(Jul!$I$5:$I$605,Jul!$U$5:$U$605,"Despesa",Jul!$G$5:$G$605,CPagar!$D15,Jul!$K$5:$K$605,"Não Pago")</f>
        <v>0</v>
      </c>
      <c r="L15" s="65">
        <f>SUMIFS(Ago!$I$5:$I$605,Ago!$U$5:$U$605,"Despesa",Ago!$G$5:$G$605,CPagar!$D15,Ago!$K$5:$K$605,"Não Pago")</f>
        <v>0</v>
      </c>
      <c r="M15" s="65">
        <f>SUMIFS(Set!$I$5:$I$605,Set!$U$5:$U$605,"Despesa",Set!$G$5:$G$605,CPagar!$D15,Set!$K$5:$K$605,"Não Pago")</f>
        <v>0</v>
      </c>
      <c r="N15" s="65">
        <f>SUMIFS(Out!$I$5:$I$605,Out!$U$5:$U$605,"Despesa",Out!$G$5:$G$605,CPagar!$D15,Out!$K$5:$K$605,"Não Pago")</f>
        <v>0</v>
      </c>
      <c r="O15" s="65">
        <f>SUMIFS(Nov!$I$5:$I$605,Nov!$U$5:$U$605,"Despesa",Nov!$G$5:$G$605,CPagar!$D15,Nov!$K$5:$K$605,"Não Pago")</f>
        <v>0</v>
      </c>
      <c r="P15" s="65">
        <f>SUMIFS(Dez!$I$5:$I$605,Dez!$U$5:$U$605,"Despesa",Dez!$G$5:$G$605,CPagar!$D15,Dez!$K$5:$K$605,"Não Pago")</f>
        <v>0</v>
      </c>
      <c r="Q15" s="62">
        <f t="shared" si="2"/>
        <v>0</v>
      </c>
    </row>
    <row r="16" spans="1:17" ht="28.5" customHeight="1" thickTop="1" thickBot="1" x14ac:dyDescent="0.3">
      <c r="C16" s="46" t="str">
        <f>'PC Despesas'!C12</f>
        <v>5.1.8</v>
      </c>
      <c r="D16" s="47" t="str">
        <f>VLOOKUP(C16,'PC Despesas'!$C$4:$D$103,2,FALSE)</f>
        <v>-</v>
      </c>
      <c r="E16" s="65">
        <f>SUMIFS(Jan!$I$5:$I$605,Jan!$U$5:$U$605,"Despesa",Jan!$G$5:$G$605,CPagar!$D16,Jan!$K$5:$K$605,"Não Pago")</f>
        <v>0</v>
      </c>
      <c r="F16" s="65">
        <f>SUMIFS(Fev!$I$5:$I$605,Fev!$U$5:$U$605,"Despesa",Fev!$G$5:$G$605,CPagar!$D16,Fev!$K$5:$K$605,"Não Pago")</f>
        <v>0</v>
      </c>
      <c r="G16" s="65">
        <f>SUMIFS(Mar!$I$5:$I$605,Mar!$U$5:$U$605,"Despesa",Mar!$G$5:$G$605,CPagar!$D16,Mar!$K$5:$K$605,"Não Pago")</f>
        <v>0</v>
      </c>
      <c r="H16" s="65">
        <f>SUMIFS(Abr!$I$5:$I$605,Abr!$U$5:$U$605,"Despesa",Abr!$G$5:$G$605,CPagar!$D16,Abr!$K$5:$K$605,"Não Pago")</f>
        <v>0</v>
      </c>
      <c r="I16" s="65">
        <f>SUMIFS(Mai!$I$5:$I$605,Mai!$U$5:$U$605,"Despesa",Mai!$G$5:$G$605,CPagar!$D16,Mai!$K$5:$K$605,"Não Pago")</f>
        <v>0</v>
      </c>
      <c r="J16" s="65">
        <f>SUMIFS(Jun!$I$5:$I$605,Jun!$U$5:$U$605,"Despesa",Jun!$G$5:$G$605,CPagar!$D16,Jun!$K$5:$K$605,"Não Pago")</f>
        <v>0</v>
      </c>
      <c r="K16" s="65">
        <f>SUMIFS(Jul!$I$5:$I$605,Jul!$U$5:$U$605,"Despesa",Jul!$G$5:$G$605,CPagar!$D16,Jul!$K$5:$K$605,"Não Pago")</f>
        <v>0</v>
      </c>
      <c r="L16" s="65">
        <f>SUMIFS(Ago!$I$5:$I$605,Ago!$U$5:$U$605,"Despesa",Ago!$G$5:$G$605,CPagar!$D16,Ago!$K$5:$K$605,"Não Pago")</f>
        <v>0</v>
      </c>
      <c r="M16" s="65">
        <f>SUMIFS(Set!$I$5:$I$605,Set!$U$5:$U$605,"Despesa",Set!$G$5:$G$605,CPagar!$D16,Set!$K$5:$K$605,"Não Pago")</f>
        <v>0</v>
      </c>
      <c r="N16" s="65">
        <f>SUMIFS(Out!$I$5:$I$605,Out!$U$5:$U$605,"Despesa",Out!$G$5:$G$605,CPagar!$D16,Out!$K$5:$K$605,"Não Pago")</f>
        <v>0</v>
      </c>
      <c r="O16" s="65">
        <f>SUMIFS(Nov!$I$5:$I$605,Nov!$U$5:$U$605,"Despesa",Nov!$G$5:$G$605,CPagar!$D16,Nov!$K$5:$K$605,"Não Pago")</f>
        <v>0</v>
      </c>
      <c r="P16" s="65">
        <f>SUMIFS(Dez!$I$5:$I$605,Dez!$U$5:$U$605,"Despesa",Dez!$G$5:$G$605,CPagar!$D16,Dez!$K$5:$K$605,"Não Pago")</f>
        <v>0</v>
      </c>
      <c r="Q16" s="62">
        <f t="shared" si="2"/>
        <v>0</v>
      </c>
    </row>
    <row r="17" spans="3:17" ht="28.5" customHeight="1" thickTop="1" thickBot="1" x14ac:dyDescent="0.3">
      <c r="C17" s="46" t="str">
        <f>'PC Despesas'!C13</f>
        <v>5.1.9</v>
      </c>
      <c r="D17" s="47" t="str">
        <f>VLOOKUP(C17,'PC Despesas'!$C$4:$D$103,2,FALSE)</f>
        <v>-</v>
      </c>
      <c r="E17" s="65">
        <f>SUMIFS(Jan!$I$5:$I$605,Jan!$U$5:$U$605,"Despesa",Jan!$G$5:$G$605,CPagar!$D17,Jan!$K$5:$K$605,"Não Pago")</f>
        <v>0</v>
      </c>
      <c r="F17" s="65">
        <f>SUMIFS(Fev!$I$5:$I$605,Fev!$U$5:$U$605,"Despesa",Fev!$G$5:$G$605,CPagar!$D17,Fev!$K$5:$K$605,"Não Pago")</f>
        <v>0</v>
      </c>
      <c r="G17" s="65">
        <f>SUMIFS(Mar!$I$5:$I$605,Mar!$U$5:$U$605,"Despesa",Mar!$G$5:$G$605,CPagar!$D17,Mar!$K$5:$K$605,"Não Pago")</f>
        <v>0</v>
      </c>
      <c r="H17" s="65">
        <f>SUMIFS(Abr!$I$5:$I$605,Abr!$U$5:$U$605,"Despesa",Abr!$G$5:$G$605,CPagar!$D17,Abr!$K$5:$K$605,"Não Pago")</f>
        <v>0</v>
      </c>
      <c r="I17" s="65">
        <f>SUMIFS(Mai!$I$5:$I$605,Mai!$U$5:$U$605,"Despesa",Mai!$G$5:$G$605,CPagar!$D17,Mai!$K$5:$K$605,"Não Pago")</f>
        <v>0</v>
      </c>
      <c r="J17" s="65">
        <f>SUMIFS(Jun!$I$5:$I$605,Jun!$U$5:$U$605,"Despesa",Jun!$G$5:$G$605,CPagar!$D17,Jun!$K$5:$K$605,"Não Pago")</f>
        <v>0</v>
      </c>
      <c r="K17" s="65">
        <f>SUMIFS(Jul!$I$5:$I$605,Jul!$U$5:$U$605,"Despesa",Jul!$G$5:$G$605,CPagar!$D17,Jul!$K$5:$K$605,"Não Pago")</f>
        <v>0</v>
      </c>
      <c r="L17" s="65">
        <f>SUMIFS(Ago!$I$5:$I$605,Ago!$U$5:$U$605,"Despesa",Ago!$G$5:$G$605,CPagar!$D17,Ago!$K$5:$K$605,"Não Pago")</f>
        <v>0</v>
      </c>
      <c r="M17" s="65">
        <f>SUMIFS(Set!$I$5:$I$605,Set!$U$5:$U$605,"Despesa",Set!$G$5:$G$605,CPagar!$D17,Set!$K$5:$K$605,"Não Pago")</f>
        <v>0</v>
      </c>
      <c r="N17" s="65">
        <f>SUMIFS(Out!$I$5:$I$605,Out!$U$5:$U$605,"Despesa",Out!$G$5:$G$605,CPagar!$D17,Out!$K$5:$K$605,"Não Pago")</f>
        <v>0</v>
      </c>
      <c r="O17" s="65">
        <f>SUMIFS(Nov!$I$5:$I$605,Nov!$U$5:$U$605,"Despesa",Nov!$G$5:$G$605,CPagar!$D17,Nov!$K$5:$K$605,"Não Pago")</f>
        <v>0</v>
      </c>
      <c r="P17" s="65">
        <f>SUMIFS(Dez!$I$5:$I$605,Dez!$U$5:$U$605,"Despesa",Dez!$G$5:$G$605,CPagar!$D17,Dez!$K$5:$K$605,"Não Pago")</f>
        <v>0</v>
      </c>
      <c r="Q17" s="62">
        <f t="shared" si="2"/>
        <v>0</v>
      </c>
    </row>
    <row r="18" spans="3:17" ht="28.5" customHeight="1" thickTop="1" thickBot="1" x14ac:dyDescent="0.3">
      <c r="C18" s="46" t="str">
        <f>'PC Despesas'!C14</f>
        <v>5.1.10</v>
      </c>
      <c r="D18" s="47" t="str">
        <f>VLOOKUP(C18,'PC Despesas'!$C$4:$D$103,2,FALSE)</f>
        <v>-</v>
      </c>
      <c r="E18" s="65">
        <f>SUMIFS(Jan!$I$5:$I$605,Jan!$U$5:$U$605,"Despesa",Jan!$G$5:$G$605,CPagar!$D18,Jan!$K$5:$K$605,"Não Pago")</f>
        <v>0</v>
      </c>
      <c r="F18" s="65">
        <f>SUMIFS(Fev!$I$5:$I$605,Fev!$U$5:$U$605,"Despesa",Fev!$G$5:$G$605,CPagar!$D18,Fev!$K$5:$K$605,"Não Pago")</f>
        <v>0</v>
      </c>
      <c r="G18" s="65">
        <f>SUMIFS(Mar!$I$5:$I$605,Mar!$U$5:$U$605,"Despesa",Mar!$G$5:$G$605,CPagar!$D18,Mar!$K$5:$K$605,"Não Pago")</f>
        <v>0</v>
      </c>
      <c r="H18" s="65">
        <f>SUMIFS(Abr!$I$5:$I$605,Abr!$U$5:$U$605,"Despesa",Abr!$G$5:$G$605,CPagar!$D18,Abr!$K$5:$K$605,"Não Pago")</f>
        <v>0</v>
      </c>
      <c r="I18" s="65">
        <f>SUMIFS(Mai!$I$5:$I$605,Mai!$U$5:$U$605,"Despesa",Mai!$G$5:$G$605,CPagar!$D18,Mai!$K$5:$K$605,"Não Pago")</f>
        <v>0</v>
      </c>
      <c r="J18" s="65">
        <f>SUMIFS(Jun!$I$5:$I$605,Jun!$U$5:$U$605,"Despesa",Jun!$G$5:$G$605,CPagar!$D18,Jun!$K$5:$K$605,"Não Pago")</f>
        <v>0</v>
      </c>
      <c r="K18" s="65">
        <f>SUMIFS(Jul!$I$5:$I$605,Jul!$U$5:$U$605,"Despesa",Jul!$G$5:$G$605,CPagar!$D18,Jul!$K$5:$K$605,"Não Pago")</f>
        <v>0</v>
      </c>
      <c r="L18" s="65">
        <f>SUMIFS(Ago!$I$5:$I$605,Ago!$U$5:$U$605,"Despesa",Ago!$G$5:$G$605,CPagar!$D18,Ago!$K$5:$K$605,"Não Pago")</f>
        <v>0</v>
      </c>
      <c r="M18" s="65">
        <f>SUMIFS(Set!$I$5:$I$605,Set!$U$5:$U$605,"Despesa",Set!$G$5:$G$605,CPagar!$D18,Set!$K$5:$K$605,"Não Pago")</f>
        <v>0</v>
      </c>
      <c r="N18" s="65">
        <f>SUMIFS(Out!$I$5:$I$605,Out!$U$5:$U$605,"Despesa",Out!$G$5:$G$605,CPagar!$D18,Out!$K$5:$K$605,"Não Pago")</f>
        <v>0</v>
      </c>
      <c r="O18" s="65">
        <f>SUMIFS(Nov!$I$5:$I$605,Nov!$U$5:$U$605,"Despesa",Nov!$G$5:$G$605,CPagar!$D18,Nov!$K$5:$K$605,"Não Pago")</f>
        <v>0</v>
      </c>
      <c r="P18" s="65">
        <f>SUMIFS(Dez!$I$5:$I$605,Dez!$U$5:$U$605,"Despesa",Dez!$G$5:$G$605,CPagar!$D18,Dez!$K$5:$K$605,"Não Pago")</f>
        <v>0</v>
      </c>
      <c r="Q18" s="62">
        <f t="shared" si="2"/>
        <v>0</v>
      </c>
    </row>
    <row r="19" spans="3:17" ht="28.5" customHeight="1" thickTop="1" thickBot="1" x14ac:dyDescent="0.3">
      <c r="C19" s="46" t="str">
        <f>'PC Despesas'!C15</f>
        <v>5.1.11</v>
      </c>
      <c r="D19" s="47" t="str">
        <f>VLOOKUP(C19,'PC Despesas'!$C$4:$D$103,2,FALSE)</f>
        <v>-</v>
      </c>
      <c r="E19" s="65">
        <f>SUMIFS(Jan!$I$5:$I$605,Jan!$U$5:$U$605,"Despesa",Jan!$G$5:$G$605,CPagar!$D19,Jan!$K$5:$K$605,"Não Pago")</f>
        <v>0</v>
      </c>
      <c r="F19" s="65">
        <f>SUMIFS(Fev!$I$5:$I$605,Fev!$U$5:$U$605,"Despesa",Fev!$G$5:$G$605,CPagar!$D19,Fev!$K$5:$K$605,"Não Pago")</f>
        <v>0</v>
      </c>
      <c r="G19" s="65">
        <f>SUMIFS(Mar!$I$5:$I$605,Mar!$U$5:$U$605,"Despesa",Mar!$G$5:$G$605,CPagar!$D19,Mar!$K$5:$K$605,"Não Pago")</f>
        <v>0</v>
      </c>
      <c r="H19" s="65">
        <f>SUMIFS(Abr!$I$5:$I$605,Abr!$U$5:$U$605,"Despesa",Abr!$G$5:$G$605,CPagar!$D19,Abr!$K$5:$K$605,"Não Pago")</f>
        <v>0</v>
      </c>
      <c r="I19" s="65">
        <f>SUMIFS(Mai!$I$5:$I$605,Mai!$U$5:$U$605,"Despesa",Mai!$G$5:$G$605,CPagar!$D19,Mai!$K$5:$K$605,"Não Pago")</f>
        <v>0</v>
      </c>
      <c r="J19" s="65">
        <f>SUMIFS(Jun!$I$5:$I$605,Jun!$U$5:$U$605,"Despesa",Jun!$G$5:$G$605,CPagar!$D19,Jun!$K$5:$K$605,"Não Pago")</f>
        <v>0</v>
      </c>
      <c r="K19" s="65">
        <f>SUMIFS(Jul!$I$5:$I$605,Jul!$U$5:$U$605,"Despesa",Jul!$G$5:$G$605,CPagar!$D19,Jul!$K$5:$K$605,"Não Pago")</f>
        <v>0</v>
      </c>
      <c r="L19" s="65">
        <f>SUMIFS(Ago!$I$5:$I$605,Ago!$U$5:$U$605,"Despesa",Ago!$G$5:$G$605,CPagar!$D19,Ago!$K$5:$K$605,"Não Pago")</f>
        <v>0</v>
      </c>
      <c r="M19" s="65">
        <f>SUMIFS(Set!$I$5:$I$605,Set!$U$5:$U$605,"Despesa",Set!$G$5:$G$605,CPagar!$D19,Set!$K$5:$K$605,"Não Pago")</f>
        <v>0</v>
      </c>
      <c r="N19" s="65">
        <f>SUMIFS(Out!$I$5:$I$605,Out!$U$5:$U$605,"Despesa",Out!$G$5:$G$605,CPagar!$D19,Out!$K$5:$K$605,"Não Pago")</f>
        <v>0</v>
      </c>
      <c r="O19" s="65">
        <f>SUMIFS(Nov!$I$5:$I$605,Nov!$U$5:$U$605,"Despesa",Nov!$G$5:$G$605,CPagar!$D19,Nov!$K$5:$K$605,"Não Pago")</f>
        <v>0</v>
      </c>
      <c r="P19" s="65">
        <f>SUMIFS(Dez!$I$5:$I$605,Dez!$U$5:$U$605,"Despesa",Dez!$G$5:$G$605,CPagar!$D19,Dez!$K$5:$K$605,"Não Pago")</f>
        <v>0</v>
      </c>
      <c r="Q19" s="62">
        <f t="shared" si="2"/>
        <v>0</v>
      </c>
    </row>
    <row r="20" spans="3:17" ht="28.5" customHeight="1" thickTop="1" thickBot="1" x14ac:dyDescent="0.3">
      <c r="C20" s="46" t="str">
        <f>'PC Despesas'!C16</f>
        <v>5.1.12</v>
      </c>
      <c r="D20" s="47" t="str">
        <f>VLOOKUP(C20,'PC Despesas'!$C$4:$D$103,2,FALSE)</f>
        <v>-</v>
      </c>
      <c r="E20" s="65">
        <f>SUMIFS(Jan!$I$5:$I$605,Jan!$U$5:$U$605,"Despesa",Jan!$G$5:$G$605,CPagar!$D20,Jan!$K$5:$K$605,"Não Pago")</f>
        <v>0</v>
      </c>
      <c r="F20" s="65">
        <f>SUMIFS(Fev!$I$5:$I$605,Fev!$U$5:$U$605,"Despesa",Fev!$G$5:$G$605,CPagar!$D20,Fev!$K$5:$K$605,"Não Pago")</f>
        <v>0</v>
      </c>
      <c r="G20" s="65">
        <f>SUMIFS(Mar!$I$5:$I$605,Mar!$U$5:$U$605,"Despesa",Mar!$G$5:$G$605,CPagar!$D20,Mar!$K$5:$K$605,"Não Pago")</f>
        <v>0</v>
      </c>
      <c r="H20" s="65">
        <f>SUMIFS(Abr!$I$5:$I$605,Abr!$U$5:$U$605,"Despesa",Abr!$G$5:$G$605,CPagar!$D20,Abr!$K$5:$K$605,"Não Pago")</f>
        <v>0</v>
      </c>
      <c r="I20" s="65">
        <f>SUMIFS(Mai!$I$5:$I$605,Mai!$U$5:$U$605,"Despesa",Mai!$G$5:$G$605,CPagar!$D20,Mai!$K$5:$K$605,"Não Pago")</f>
        <v>0</v>
      </c>
      <c r="J20" s="65">
        <f>SUMIFS(Jun!$I$5:$I$605,Jun!$U$5:$U$605,"Despesa",Jun!$G$5:$G$605,CPagar!$D20,Jun!$K$5:$K$605,"Não Pago")</f>
        <v>0</v>
      </c>
      <c r="K20" s="65">
        <f>SUMIFS(Jul!$I$5:$I$605,Jul!$U$5:$U$605,"Despesa",Jul!$G$5:$G$605,CPagar!$D20,Jul!$K$5:$K$605,"Não Pago")</f>
        <v>0</v>
      </c>
      <c r="L20" s="65">
        <f>SUMIFS(Ago!$I$5:$I$605,Ago!$U$5:$U$605,"Despesa",Ago!$G$5:$G$605,CPagar!$D20,Ago!$K$5:$K$605,"Não Pago")</f>
        <v>0</v>
      </c>
      <c r="M20" s="65">
        <f>SUMIFS(Set!$I$5:$I$605,Set!$U$5:$U$605,"Despesa",Set!$G$5:$G$605,CPagar!$D20,Set!$K$5:$K$605,"Não Pago")</f>
        <v>0</v>
      </c>
      <c r="N20" s="65">
        <f>SUMIFS(Out!$I$5:$I$605,Out!$U$5:$U$605,"Despesa",Out!$G$5:$G$605,CPagar!$D20,Out!$K$5:$K$605,"Não Pago")</f>
        <v>0</v>
      </c>
      <c r="O20" s="65">
        <f>SUMIFS(Nov!$I$5:$I$605,Nov!$U$5:$U$605,"Despesa",Nov!$G$5:$G$605,CPagar!$D20,Nov!$K$5:$K$605,"Não Pago")</f>
        <v>0</v>
      </c>
      <c r="P20" s="65">
        <f>SUMIFS(Dez!$I$5:$I$605,Dez!$U$5:$U$605,"Despesa",Dez!$G$5:$G$605,CPagar!$D20,Dez!$K$5:$K$605,"Não Pago")</f>
        <v>0</v>
      </c>
      <c r="Q20" s="62">
        <f t="shared" si="2"/>
        <v>0</v>
      </c>
    </row>
    <row r="21" spans="3:17" ht="28.5" customHeight="1" thickTop="1" thickBot="1" x14ac:dyDescent="0.3">
      <c r="C21" s="46" t="str">
        <f>'PC Despesas'!C17</f>
        <v>5.1.13</v>
      </c>
      <c r="D21" s="47" t="str">
        <f>VLOOKUP(C21,'PC Despesas'!$C$4:$D$103,2,FALSE)</f>
        <v>-</v>
      </c>
      <c r="E21" s="65">
        <f>SUMIFS(Jan!$I$5:$I$605,Jan!$U$5:$U$605,"Despesa",Jan!$G$5:$G$605,CPagar!$D21,Jan!$K$5:$K$605,"Não Pago")</f>
        <v>0</v>
      </c>
      <c r="F21" s="65">
        <f>SUMIFS(Fev!$I$5:$I$605,Fev!$U$5:$U$605,"Despesa",Fev!$G$5:$G$605,CPagar!$D21,Fev!$K$5:$K$605,"Não Pago")</f>
        <v>0</v>
      </c>
      <c r="G21" s="65">
        <f>SUMIFS(Mar!$I$5:$I$605,Mar!$U$5:$U$605,"Despesa",Mar!$G$5:$G$605,CPagar!$D21,Mar!$K$5:$K$605,"Não Pago")</f>
        <v>0</v>
      </c>
      <c r="H21" s="65">
        <f>SUMIFS(Abr!$I$5:$I$605,Abr!$U$5:$U$605,"Despesa",Abr!$G$5:$G$605,CPagar!$D21,Abr!$K$5:$K$605,"Não Pago")</f>
        <v>0</v>
      </c>
      <c r="I21" s="65">
        <f>SUMIFS(Mai!$I$5:$I$605,Mai!$U$5:$U$605,"Despesa",Mai!$G$5:$G$605,CPagar!$D21,Mai!$K$5:$K$605,"Não Pago")</f>
        <v>0</v>
      </c>
      <c r="J21" s="65">
        <f>SUMIFS(Jun!$I$5:$I$605,Jun!$U$5:$U$605,"Despesa",Jun!$G$5:$G$605,CPagar!$D21,Jun!$K$5:$K$605,"Não Pago")</f>
        <v>0</v>
      </c>
      <c r="K21" s="65">
        <f>SUMIFS(Jul!$I$5:$I$605,Jul!$U$5:$U$605,"Despesa",Jul!$G$5:$G$605,CPagar!$D21,Jul!$K$5:$K$605,"Não Pago")</f>
        <v>0</v>
      </c>
      <c r="L21" s="65">
        <f>SUMIFS(Ago!$I$5:$I$605,Ago!$U$5:$U$605,"Despesa",Ago!$G$5:$G$605,CPagar!$D21,Ago!$K$5:$K$605,"Não Pago")</f>
        <v>0</v>
      </c>
      <c r="M21" s="65">
        <f>SUMIFS(Set!$I$5:$I$605,Set!$U$5:$U$605,"Despesa",Set!$G$5:$G$605,CPagar!$D21,Set!$K$5:$K$605,"Não Pago")</f>
        <v>0</v>
      </c>
      <c r="N21" s="65">
        <f>SUMIFS(Out!$I$5:$I$605,Out!$U$5:$U$605,"Despesa",Out!$G$5:$G$605,CPagar!$D21,Out!$K$5:$K$605,"Não Pago")</f>
        <v>0</v>
      </c>
      <c r="O21" s="65">
        <f>SUMIFS(Nov!$I$5:$I$605,Nov!$U$5:$U$605,"Despesa",Nov!$G$5:$G$605,CPagar!$D21,Nov!$K$5:$K$605,"Não Pago")</f>
        <v>0</v>
      </c>
      <c r="P21" s="65">
        <f>SUMIFS(Dez!$I$5:$I$605,Dez!$U$5:$U$605,"Despesa",Dez!$G$5:$G$605,CPagar!$D21,Dez!$K$5:$K$605,"Não Pago")</f>
        <v>0</v>
      </c>
      <c r="Q21" s="62">
        <f t="shared" si="2"/>
        <v>0</v>
      </c>
    </row>
    <row r="22" spans="3:17" ht="28.5" customHeight="1" thickTop="1" thickBot="1" x14ac:dyDescent="0.3">
      <c r="C22" s="46" t="str">
        <f>'PC Despesas'!C18</f>
        <v>5.1.14</v>
      </c>
      <c r="D22" s="47" t="str">
        <f>VLOOKUP(C22,'PC Despesas'!$C$4:$D$103,2,FALSE)</f>
        <v>-</v>
      </c>
      <c r="E22" s="65">
        <f>SUMIFS(Jan!$I$5:$I$605,Jan!$U$5:$U$605,"Despesa",Jan!$G$5:$G$605,CPagar!$D22,Jan!$K$5:$K$605,"Não Pago")</f>
        <v>0</v>
      </c>
      <c r="F22" s="65">
        <f>SUMIFS(Fev!$I$5:$I$605,Fev!$U$5:$U$605,"Despesa",Fev!$G$5:$G$605,CPagar!$D22,Fev!$K$5:$K$605,"Não Pago")</f>
        <v>0</v>
      </c>
      <c r="G22" s="65">
        <f>SUMIFS(Mar!$I$5:$I$605,Mar!$U$5:$U$605,"Despesa",Mar!$G$5:$G$605,CPagar!$D22,Mar!$K$5:$K$605,"Não Pago")</f>
        <v>0</v>
      </c>
      <c r="H22" s="65">
        <f>SUMIFS(Abr!$I$5:$I$605,Abr!$U$5:$U$605,"Despesa",Abr!$G$5:$G$605,CPagar!$D22,Abr!$K$5:$K$605,"Não Pago")</f>
        <v>0</v>
      </c>
      <c r="I22" s="65">
        <f>SUMIFS(Mai!$I$5:$I$605,Mai!$U$5:$U$605,"Despesa",Mai!$G$5:$G$605,CPagar!$D22,Mai!$K$5:$K$605,"Não Pago")</f>
        <v>0</v>
      </c>
      <c r="J22" s="65">
        <f>SUMIFS(Jun!$I$5:$I$605,Jun!$U$5:$U$605,"Despesa",Jun!$G$5:$G$605,CPagar!$D22,Jun!$K$5:$K$605,"Não Pago")</f>
        <v>0</v>
      </c>
      <c r="K22" s="65">
        <f>SUMIFS(Jul!$I$5:$I$605,Jul!$U$5:$U$605,"Despesa",Jul!$G$5:$G$605,CPagar!$D22,Jul!$K$5:$K$605,"Não Pago")</f>
        <v>0</v>
      </c>
      <c r="L22" s="65">
        <f>SUMIFS(Ago!$I$5:$I$605,Ago!$U$5:$U$605,"Despesa",Ago!$G$5:$G$605,CPagar!$D22,Ago!$K$5:$K$605,"Não Pago")</f>
        <v>0</v>
      </c>
      <c r="M22" s="65">
        <f>SUMIFS(Set!$I$5:$I$605,Set!$U$5:$U$605,"Despesa",Set!$G$5:$G$605,CPagar!$D22,Set!$K$5:$K$605,"Não Pago")</f>
        <v>0</v>
      </c>
      <c r="N22" s="65">
        <f>SUMIFS(Out!$I$5:$I$605,Out!$U$5:$U$605,"Despesa",Out!$G$5:$G$605,CPagar!$D22,Out!$K$5:$K$605,"Não Pago")</f>
        <v>0</v>
      </c>
      <c r="O22" s="65">
        <f>SUMIFS(Nov!$I$5:$I$605,Nov!$U$5:$U$605,"Despesa",Nov!$G$5:$G$605,CPagar!$D22,Nov!$K$5:$K$605,"Não Pago")</f>
        <v>0</v>
      </c>
      <c r="P22" s="65">
        <f>SUMIFS(Dez!$I$5:$I$605,Dez!$U$5:$U$605,"Despesa",Dez!$G$5:$G$605,CPagar!$D22,Dez!$K$5:$K$605,"Não Pago")</f>
        <v>0</v>
      </c>
      <c r="Q22" s="62">
        <f t="shared" si="2"/>
        <v>0</v>
      </c>
    </row>
    <row r="23" spans="3:17" ht="28.5" customHeight="1" thickTop="1" thickBot="1" x14ac:dyDescent="0.3">
      <c r="C23" s="46" t="str">
        <f>'PC Despesas'!C19</f>
        <v>5.1.15</v>
      </c>
      <c r="D23" s="47" t="str">
        <f>VLOOKUP(C23,'PC Despesas'!$C$4:$D$103,2,FALSE)</f>
        <v>-</v>
      </c>
      <c r="E23" s="65">
        <f>SUMIFS(Jan!$I$5:$I$605,Jan!$U$5:$U$605,"Despesa",Jan!$G$5:$G$605,CPagar!$D23,Jan!$K$5:$K$605,"Não Pago")</f>
        <v>0</v>
      </c>
      <c r="F23" s="65">
        <f>SUMIFS(Fev!$I$5:$I$605,Fev!$U$5:$U$605,"Despesa",Fev!$G$5:$G$605,CPagar!$D23,Fev!$K$5:$K$605,"Não Pago")</f>
        <v>0</v>
      </c>
      <c r="G23" s="65">
        <f>SUMIFS(Mar!$I$5:$I$605,Mar!$U$5:$U$605,"Despesa",Mar!$G$5:$G$605,CPagar!$D23,Mar!$K$5:$K$605,"Não Pago")</f>
        <v>0</v>
      </c>
      <c r="H23" s="65">
        <f>SUMIFS(Abr!$I$5:$I$605,Abr!$U$5:$U$605,"Despesa",Abr!$G$5:$G$605,CPagar!$D23,Abr!$K$5:$K$605,"Não Pago")</f>
        <v>0</v>
      </c>
      <c r="I23" s="65">
        <f>SUMIFS(Mai!$I$5:$I$605,Mai!$U$5:$U$605,"Despesa",Mai!$G$5:$G$605,CPagar!$D23,Mai!$K$5:$K$605,"Não Pago")</f>
        <v>0</v>
      </c>
      <c r="J23" s="65">
        <f>SUMIFS(Jun!$I$5:$I$605,Jun!$U$5:$U$605,"Despesa",Jun!$G$5:$G$605,CPagar!$D23,Jun!$K$5:$K$605,"Não Pago")</f>
        <v>0</v>
      </c>
      <c r="K23" s="65">
        <f>SUMIFS(Jul!$I$5:$I$605,Jul!$U$5:$U$605,"Despesa",Jul!$G$5:$G$605,CPagar!$D23,Jul!$K$5:$K$605,"Não Pago")</f>
        <v>0</v>
      </c>
      <c r="L23" s="65">
        <f>SUMIFS(Ago!$I$5:$I$605,Ago!$U$5:$U$605,"Despesa",Ago!$G$5:$G$605,CPagar!$D23,Ago!$K$5:$K$605,"Não Pago")</f>
        <v>0</v>
      </c>
      <c r="M23" s="65">
        <f>SUMIFS(Set!$I$5:$I$605,Set!$U$5:$U$605,"Despesa",Set!$G$5:$G$605,CPagar!$D23,Set!$K$5:$K$605,"Não Pago")</f>
        <v>0</v>
      </c>
      <c r="N23" s="65">
        <f>SUMIFS(Out!$I$5:$I$605,Out!$U$5:$U$605,"Despesa",Out!$G$5:$G$605,CPagar!$D23,Out!$K$5:$K$605,"Não Pago")</f>
        <v>0</v>
      </c>
      <c r="O23" s="65">
        <f>SUMIFS(Nov!$I$5:$I$605,Nov!$U$5:$U$605,"Despesa",Nov!$G$5:$G$605,CPagar!$D23,Nov!$K$5:$K$605,"Não Pago")</f>
        <v>0</v>
      </c>
      <c r="P23" s="65">
        <f>SUMIFS(Dez!$I$5:$I$605,Dez!$U$5:$U$605,"Despesa",Dez!$G$5:$G$605,CPagar!$D23,Dez!$K$5:$K$605,"Não Pago")</f>
        <v>0</v>
      </c>
      <c r="Q23" s="62">
        <f t="shared" si="2"/>
        <v>0</v>
      </c>
    </row>
    <row r="24" spans="3:17" ht="28.5" customHeight="1" thickTop="1" thickBot="1" x14ac:dyDescent="0.3">
      <c r="C24" s="46" t="str">
        <f>'PC Despesas'!C20</f>
        <v>5.1.16</v>
      </c>
      <c r="D24" s="47" t="str">
        <f>VLOOKUP(C24,'PC Despesas'!$C$4:$D$103,2,FALSE)</f>
        <v>-</v>
      </c>
      <c r="E24" s="65">
        <f>SUMIFS(Jan!$I$5:$I$605,Jan!$U$5:$U$605,"Despesa",Jan!$G$5:$G$605,CPagar!$D24,Jan!$K$5:$K$605,"Não Pago")</f>
        <v>0</v>
      </c>
      <c r="F24" s="65">
        <f>SUMIFS(Fev!$I$5:$I$605,Fev!$U$5:$U$605,"Despesa",Fev!$G$5:$G$605,CPagar!$D24,Fev!$K$5:$K$605,"Não Pago")</f>
        <v>0</v>
      </c>
      <c r="G24" s="65">
        <f>SUMIFS(Mar!$I$5:$I$605,Mar!$U$5:$U$605,"Despesa",Mar!$G$5:$G$605,CPagar!$D24,Mar!$K$5:$K$605,"Não Pago")</f>
        <v>0</v>
      </c>
      <c r="H24" s="65">
        <f>SUMIFS(Abr!$I$5:$I$605,Abr!$U$5:$U$605,"Despesa",Abr!$G$5:$G$605,CPagar!$D24,Abr!$K$5:$K$605,"Não Pago")</f>
        <v>0</v>
      </c>
      <c r="I24" s="65">
        <f>SUMIFS(Mai!$I$5:$I$605,Mai!$U$5:$U$605,"Despesa",Mai!$G$5:$G$605,CPagar!$D24,Mai!$K$5:$K$605,"Não Pago")</f>
        <v>0</v>
      </c>
      <c r="J24" s="65">
        <f>SUMIFS(Jun!$I$5:$I$605,Jun!$U$5:$U$605,"Despesa",Jun!$G$5:$G$605,CPagar!$D24,Jun!$K$5:$K$605,"Não Pago")</f>
        <v>0</v>
      </c>
      <c r="K24" s="65">
        <f>SUMIFS(Jul!$I$5:$I$605,Jul!$U$5:$U$605,"Despesa",Jul!$G$5:$G$605,CPagar!$D24,Jul!$K$5:$K$605,"Não Pago")</f>
        <v>0</v>
      </c>
      <c r="L24" s="65">
        <f>SUMIFS(Ago!$I$5:$I$605,Ago!$U$5:$U$605,"Despesa",Ago!$G$5:$G$605,CPagar!$D24,Ago!$K$5:$K$605,"Não Pago")</f>
        <v>0</v>
      </c>
      <c r="M24" s="65">
        <f>SUMIFS(Set!$I$5:$I$605,Set!$U$5:$U$605,"Despesa",Set!$G$5:$G$605,CPagar!$D24,Set!$K$5:$K$605,"Não Pago")</f>
        <v>0</v>
      </c>
      <c r="N24" s="65">
        <f>SUMIFS(Out!$I$5:$I$605,Out!$U$5:$U$605,"Despesa",Out!$G$5:$G$605,CPagar!$D24,Out!$K$5:$K$605,"Não Pago")</f>
        <v>0</v>
      </c>
      <c r="O24" s="65">
        <f>SUMIFS(Nov!$I$5:$I$605,Nov!$U$5:$U$605,"Despesa",Nov!$G$5:$G$605,CPagar!$D24,Nov!$K$5:$K$605,"Não Pago")</f>
        <v>0</v>
      </c>
      <c r="P24" s="65">
        <f>SUMIFS(Dez!$I$5:$I$605,Dez!$U$5:$U$605,"Despesa",Dez!$G$5:$G$605,CPagar!$D24,Dez!$K$5:$K$605,"Não Pago")</f>
        <v>0</v>
      </c>
      <c r="Q24" s="62">
        <f t="shared" si="2"/>
        <v>0</v>
      </c>
    </row>
    <row r="25" spans="3:17" ht="28.5" customHeight="1" thickTop="1" thickBot="1" x14ac:dyDescent="0.3">
      <c r="C25" s="46" t="str">
        <f>'PC Despesas'!C21</f>
        <v>5.1.17</v>
      </c>
      <c r="D25" s="47" t="str">
        <f>VLOOKUP(C25,'PC Despesas'!$C$4:$D$103,2,FALSE)</f>
        <v>-</v>
      </c>
      <c r="E25" s="65">
        <f>SUMIFS(Jan!$I$5:$I$605,Jan!$U$5:$U$605,"Despesa",Jan!$G$5:$G$605,CPagar!$D25,Jan!$K$5:$K$605,"Não Pago")</f>
        <v>0</v>
      </c>
      <c r="F25" s="65">
        <f>SUMIFS(Fev!$I$5:$I$605,Fev!$U$5:$U$605,"Despesa",Fev!$G$5:$G$605,CPagar!$D25,Fev!$K$5:$K$605,"Não Pago")</f>
        <v>0</v>
      </c>
      <c r="G25" s="65">
        <f>SUMIFS(Mar!$I$5:$I$605,Mar!$U$5:$U$605,"Despesa",Mar!$G$5:$G$605,CPagar!$D25,Mar!$K$5:$K$605,"Não Pago")</f>
        <v>0</v>
      </c>
      <c r="H25" s="65">
        <f>SUMIFS(Abr!$I$5:$I$605,Abr!$U$5:$U$605,"Despesa",Abr!$G$5:$G$605,CPagar!$D25,Abr!$K$5:$K$605,"Não Pago")</f>
        <v>0</v>
      </c>
      <c r="I25" s="65">
        <f>SUMIFS(Mai!$I$5:$I$605,Mai!$U$5:$U$605,"Despesa",Mai!$G$5:$G$605,CPagar!$D25,Mai!$K$5:$K$605,"Não Pago")</f>
        <v>0</v>
      </c>
      <c r="J25" s="65">
        <f>SUMIFS(Jun!$I$5:$I$605,Jun!$U$5:$U$605,"Despesa",Jun!$G$5:$G$605,CPagar!$D25,Jun!$K$5:$K$605,"Não Pago")</f>
        <v>0</v>
      </c>
      <c r="K25" s="65">
        <f>SUMIFS(Jul!$I$5:$I$605,Jul!$U$5:$U$605,"Despesa",Jul!$G$5:$G$605,CPagar!$D25,Jul!$K$5:$K$605,"Não Pago")</f>
        <v>0</v>
      </c>
      <c r="L25" s="65">
        <f>SUMIFS(Ago!$I$5:$I$605,Ago!$U$5:$U$605,"Despesa",Ago!$G$5:$G$605,CPagar!$D25,Ago!$K$5:$K$605,"Não Pago")</f>
        <v>0</v>
      </c>
      <c r="M25" s="65">
        <f>SUMIFS(Set!$I$5:$I$605,Set!$U$5:$U$605,"Despesa",Set!$G$5:$G$605,CPagar!$D25,Set!$K$5:$K$605,"Não Pago")</f>
        <v>0</v>
      </c>
      <c r="N25" s="65">
        <f>SUMIFS(Out!$I$5:$I$605,Out!$U$5:$U$605,"Despesa",Out!$G$5:$G$605,CPagar!$D25,Out!$K$5:$K$605,"Não Pago")</f>
        <v>0</v>
      </c>
      <c r="O25" s="65">
        <f>SUMIFS(Nov!$I$5:$I$605,Nov!$U$5:$U$605,"Despesa",Nov!$G$5:$G$605,CPagar!$D25,Nov!$K$5:$K$605,"Não Pago")</f>
        <v>0</v>
      </c>
      <c r="P25" s="65">
        <f>SUMIFS(Dez!$I$5:$I$605,Dez!$U$5:$U$605,"Despesa",Dez!$G$5:$G$605,CPagar!$D25,Dez!$K$5:$K$605,"Não Pago")</f>
        <v>0</v>
      </c>
      <c r="Q25" s="62">
        <f t="shared" si="2"/>
        <v>0</v>
      </c>
    </row>
    <row r="26" spans="3:17" ht="28.5" customHeight="1" thickTop="1" thickBot="1" x14ac:dyDescent="0.3">
      <c r="C26" s="46" t="str">
        <f>'PC Despesas'!C22</f>
        <v>5.1.18</v>
      </c>
      <c r="D26" s="47" t="str">
        <f>VLOOKUP(C26,'PC Despesas'!$C$4:$D$103,2,FALSE)</f>
        <v>-</v>
      </c>
      <c r="E26" s="65">
        <f>SUMIFS(Jan!$I$5:$I$605,Jan!$U$5:$U$605,"Despesa",Jan!$G$5:$G$605,CPagar!$D26,Jan!$K$5:$K$605,"Não Pago")</f>
        <v>0</v>
      </c>
      <c r="F26" s="65">
        <f>SUMIFS(Fev!$I$5:$I$605,Fev!$U$5:$U$605,"Despesa",Fev!$G$5:$G$605,CPagar!$D26,Fev!$K$5:$K$605,"Não Pago")</f>
        <v>0</v>
      </c>
      <c r="G26" s="65">
        <f>SUMIFS(Mar!$I$5:$I$605,Mar!$U$5:$U$605,"Despesa",Mar!$G$5:$G$605,CPagar!$D26,Mar!$K$5:$K$605,"Não Pago")</f>
        <v>0</v>
      </c>
      <c r="H26" s="65">
        <f>SUMIFS(Abr!$I$5:$I$605,Abr!$U$5:$U$605,"Despesa",Abr!$G$5:$G$605,CPagar!$D26,Abr!$K$5:$K$605,"Não Pago")</f>
        <v>0</v>
      </c>
      <c r="I26" s="65">
        <f>SUMIFS(Mai!$I$5:$I$605,Mai!$U$5:$U$605,"Despesa",Mai!$G$5:$G$605,CPagar!$D26,Mai!$K$5:$K$605,"Não Pago")</f>
        <v>0</v>
      </c>
      <c r="J26" s="65">
        <f>SUMIFS(Jun!$I$5:$I$605,Jun!$U$5:$U$605,"Despesa",Jun!$G$5:$G$605,CPagar!$D26,Jun!$K$5:$K$605,"Não Pago")</f>
        <v>0</v>
      </c>
      <c r="K26" s="65">
        <f>SUMIFS(Jul!$I$5:$I$605,Jul!$U$5:$U$605,"Despesa",Jul!$G$5:$G$605,CPagar!$D26,Jul!$K$5:$K$605,"Não Pago")</f>
        <v>0</v>
      </c>
      <c r="L26" s="65">
        <f>SUMIFS(Ago!$I$5:$I$605,Ago!$U$5:$U$605,"Despesa",Ago!$G$5:$G$605,CPagar!$D26,Ago!$K$5:$K$605,"Não Pago")</f>
        <v>0</v>
      </c>
      <c r="M26" s="65">
        <f>SUMIFS(Set!$I$5:$I$605,Set!$U$5:$U$605,"Despesa",Set!$G$5:$G$605,CPagar!$D26,Set!$K$5:$K$605,"Não Pago")</f>
        <v>0</v>
      </c>
      <c r="N26" s="65">
        <f>SUMIFS(Out!$I$5:$I$605,Out!$U$5:$U$605,"Despesa",Out!$G$5:$G$605,CPagar!$D26,Out!$K$5:$K$605,"Não Pago")</f>
        <v>0</v>
      </c>
      <c r="O26" s="65">
        <f>SUMIFS(Nov!$I$5:$I$605,Nov!$U$5:$U$605,"Despesa",Nov!$G$5:$G$605,CPagar!$D26,Nov!$K$5:$K$605,"Não Pago")</f>
        <v>0</v>
      </c>
      <c r="P26" s="65">
        <f>SUMIFS(Dez!$I$5:$I$605,Dez!$U$5:$U$605,"Despesa",Dez!$G$5:$G$605,CPagar!$D26,Dez!$K$5:$K$605,"Não Pago")</f>
        <v>0</v>
      </c>
      <c r="Q26" s="62">
        <f t="shared" si="2"/>
        <v>0</v>
      </c>
    </row>
    <row r="27" spans="3:17" ht="28.5" customHeight="1" thickTop="1" thickBot="1" x14ac:dyDescent="0.3">
      <c r="C27" s="46" t="str">
        <f>'PC Despesas'!C23</f>
        <v>5.1.19</v>
      </c>
      <c r="D27" s="47" t="str">
        <f>VLOOKUP(C27,'PC Despesas'!$C$4:$D$103,2,FALSE)</f>
        <v>-</v>
      </c>
      <c r="E27" s="65">
        <f>SUMIFS(Jan!$I$5:$I$605,Jan!$U$5:$U$605,"Despesa",Jan!$G$5:$G$605,CPagar!$D27,Jan!$K$5:$K$605,"Não Pago")</f>
        <v>0</v>
      </c>
      <c r="F27" s="65">
        <f>SUMIFS(Fev!$I$5:$I$605,Fev!$U$5:$U$605,"Despesa",Fev!$G$5:$G$605,CPagar!$D27,Fev!$K$5:$K$605,"Não Pago")</f>
        <v>0</v>
      </c>
      <c r="G27" s="65">
        <f>SUMIFS(Mar!$I$5:$I$605,Mar!$U$5:$U$605,"Despesa",Mar!$G$5:$G$605,CPagar!$D27,Mar!$K$5:$K$605,"Não Pago")</f>
        <v>0</v>
      </c>
      <c r="H27" s="65">
        <f>SUMIFS(Abr!$I$5:$I$605,Abr!$U$5:$U$605,"Despesa",Abr!$G$5:$G$605,CPagar!$D27,Abr!$K$5:$K$605,"Não Pago")</f>
        <v>0</v>
      </c>
      <c r="I27" s="65">
        <f>SUMIFS(Mai!$I$5:$I$605,Mai!$U$5:$U$605,"Despesa",Mai!$G$5:$G$605,CPagar!$D27,Mai!$K$5:$K$605,"Não Pago")</f>
        <v>0</v>
      </c>
      <c r="J27" s="65">
        <f>SUMIFS(Jun!$I$5:$I$605,Jun!$U$5:$U$605,"Despesa",Jun!$G$5:$G$605,CPagar!$D27,Jun!$K$5:$K$605,"Não Pago")</f>
        <v>0</v>
      </c>
      <c r="K27" s="65">
        <f>SUMIFS(Jul!$I$5:$I$605,Jul!$U$5:$U$605,"Despesa",Jul!$G$5:$G$605,CPagar!$D27,Jul!$K$5:$K$605,"Não Pago")</f>
        <v>0</v>
      </c>
      <c r="L27" s="65">
        <f>SUMIFS(Ago!$I$5:$I$605,Ago!$U$5:$U$605,"Despesa",Ago!$G$5:$G$605,CPagar!$D27,Ago!$K$5:$K$605,"Não Pago")</f>
        <v>0</v>
      </c>
      <c r="M27" s="65">
        <f>SUMIFS(Set!$I$5:$I$605,Set!$U$5:$U$605,"Despesa",Set!$G$5:$G$605,CPagar!$D27,Set!$K$5:$K$605,"Não Pago")</f>
        <v>0</v>
      </c>
      <c r="N27" s="65">
        <f>SUMIFS(Out!$I$5:$I$605,Out!$U$5:$U$605,"Despesa",Out!$G$5:$G$605,CPagar!$D27,Out!$K$5:$K$605,"Não Pago")</f>
        <v>0</v>
      </c>
      <c r="O27" s="65">
        <f>SUMIFS(Nov!$I$5:$I$605,Nov!$U$5:$U$605,"Despesa",Nov!$G$5:$G$605,CPagar!$D27,Nov!$K$5:$K$605,"Não Pago")</f>
        <v>0</v>
      </c>
      <c r="P27" s="65">
        <f>SUMIFS(Dez!$I$5:$I$605,Dez!$U$5:$U$605,"Despesa",Dez!$G$5:$G$605,CPagar!$D27,Dez!$K$5:$K$605,"Não Pago")</f>
        <v>0</v>
      </c>
      <c r="Q27" s="62">
        <f t="shared" si="2"/>
        <v>0</v>
      </c>
    </row>
    <row r="28" spans="3:17" ht="28.5" customHeight="1" thickTop="1" thickBot="1" x14ac:dyDescent="0.3">
      <c r="C28" s="46" t="str">
        <f>'PC Despesas'!C24</f>
        <v>5.1.20</v>
      </c>
      <c r="D28" s="47" t="str">
        <f>VLOOKUP(C28,'PC Despesas'!$C$4:$D$103,2,FALSE)</f>
        <v>-</v>
      </c>
      <c r="E28" s="65">
        <f>SUMIFS(Jan!$I$5:$I$605,Jan!$U$5:$U$605,"Despesa",Jan!$G$5:$G$605,CPagar!$D28,Jan!$K$5:$K$605,"Não Pago")</f>
        <v>0</v>
      </c>
      <c r="F28" s="65">
        <f>SUMIFS(Fev!$I$5:$I$605,Fev!$U$5:$U$605,"Despesa",Fev!$G$5:$G$605,CPagar!$D28,Fev!$K$5:$K$605,"Não Pago")</f>
        <v>0</v>
      </c>
      <c r="G28" s="65">
        <f>SUMIFS(Mar!$I$5:$I$605,Mar!$U$5:$U$605,"Despesa",Mar!$G$5:$G$605,CPagar!$D28,Mar!$K$5:$K$605,"Não Pago")</f>
        <v>0</v>
      </c>
      <c r="H28" s="65">
        <f>SUMIFS(Abr!$I$5:$I$605,Abr!$U$5:$U$605,"Despesa",Abr!$G$5:$G$605,CPagar!$D28,Abr!$K$5:$K$605,"Não Pago")</f>
        <v>0</v>
      </c>
      <c r="I28" s="65">
        <f>SUMIFS(Mai!$I$5:$I$605,Mai!$U$5:$U$605,"Despesa",Mai!$G$5:$G$605,CPagar!$D28,Mai!$K$5:$K$605,"Não Pago")</f>
        <v>0</v>
      </c>
      <c r="J28" s="65">
        <f>SUMIFS(Jun!$I$5:$I$605,Jun!$U$5:$U$605,"Despesa",Jun!$G$5:$G$605,CPagar!$D28,Jun!$K$5:$K$605,"Não Pago")</f>
        <v>0</v>
      </c>
      <c r="K28" s="65">
        <f>SUMIFS(Jul!$I$5:$I$605,Jul!$U$5:$U$605,"Despesa",Jul!$G$5:$G$605,CPagar!$D28,Jul!$K$5:$K$605,"Não Pago")</f>
        <v>0</v>
      </c>
      <c r="L28" s="65">
        <f>SUMIFS(Ago!$I$5:$I$605,Ago!$U$5:$U$605,"Despesa",Ago!$G$5:$G$605,CPagar!$D28,Ago!$K$5:$K$605,"Não Pago")</f>
        <v>0</v>
      </c>
      <c r="M28" s="65">
        <f>SUMIFS(Set!$I$5:$I$605,Set!$U$5:$U$605,"Despesa",Set!$G$5:$G$605,CPagar!$D28,Set!$K$5:$K$605,"Não Pago")</f>
        <v>0</v>
      </c>
      <c r="N28" s="65">
        <f>SUMIFS(Out!$I$5:$I$605,Out!$U$5:$U$605,"Despesa",Out!$G$5:$G$605,CPagar!$D28,Out!$K$5:$K$605,"Não Pago")</f>
        <v>0</v>
      </c>
      <c r="O28" s="65">
        <f>SUMIFS(Nov!$I$5:$I$605,Nov!$U$5:$U$605,"Despesa",Nov!$G$5:$G$605,CPagar!$D28,Nov!$K$5:$K$605,"Não Pago")</f>
        <v>0</v>
      </c>
      <c r="P28" s="65">
        <f>SUMIFS(Dez!$I$5:$I$605,Dez!$U$5:$U$605,"Despesa",Dez!$G$5:$G$605,CPagar!$D28,Dez!$K$5:$K$605,"Não Pago")</f>
        <v>0</v>
      </c>
      <c r="Q28" s="62">
        <f t="shared" si="2"/>
        <v>0</v>
      </c>
    </row>
    <row r="29" spans="3:17" ht="28.5" customHeight="1" thickTop="1" thickBot="1" x14ac:dyDescent="0.3">
      <c r="C29" s="46" t="str">
        <f>'PC Despesas'!C25</f>
        <v>5.1.21</v>
      </c>
      <c r="D29" s="47" t="str">
        <f>VLOOKUP(C29,'PC Despesas'!$C$4:$D$103,2,FALSE)</f>
        <v>-</v>
      </c>
      <c r="E29" s="65">
        <f>SUMIFS(Jan!$I$5:$I$605,Jan!$U$5:$U$605,"Despesa",Jan!$G$5:$G$605,CPagar!$D29,Jan!$K$5:$K$605,"Não Pago")</f>
        <v>0</v>
      </c>
      <c r="F29" s="65">
        <f>SUMIFS(Fev!$I$5:$I$605,Fev!$U$5:$U$605,"Despesa",Fev!$G$5:$G$605,CPagar!$D29,Fev!$K$5:$K$605,"Não Pago")</f>
        <v>0</v>
      </c>
      <c r="G29" s="65">
        <f>SUMIFS(Mar!$I$5:$I$605,Mar!$U$5:$U$605,"Despesa",Mar!$G$5:$G$605,CPagar!$D29,Mar!$K$5:$K$605,"Não Pago")</f>
        <v>0</v>
      </c>
      <c r="H29" s="65">
        <f>SUMIFS(Abr!$I$5:$I$605,Abr!$U$5:$U$605,"Despesa",Abr!$G$5:$G$605,CPagar!$D29,Abr!$K$5:$K$605,"Não Pago")</f>
        <v>0</v>
      </c>
      <c r="I29" s="65">
        <f>SUMIFS(Mai!$I$5:$I$605,Mai!$U$5:$U$605,"Despesa",Mai!$G$5:$G$605,CPagar!$D29,Mai!$K$5:$K$605,"Não Pago")</f>
        <v>0</v>
      </c>
      <c r="J29" s="65">
        <f>SUMIFS(Jun!$I$5:$I$605,Jun!$U$5:$U$605,"Despesa",Jun!$G$5:$G$605,CPagar!$D29,Jun!$K$5:$K$605,"Não Pago")</f>
        <v>0</v>
      </c>
      <c r="K29" s="65">
        <f>SUMIFS(Jul!$I$5:$I$605,Jul!$U$5:$U$605,"Despesa",Jul!$G$5:$G$605,CPagar!$D29,Jul!$K$5:$K$605,"Não Pago")</f>
        <v>0</v>
      </c>
      <c r="L29" s="65">
        <f>SUMIFS(Ago!$I$5:$I$605,Ago!$U$5:$U$605,"Despesa",Ago!$G$5:$G$605,CPagar!$D29,Ago!$K$5:$K$605,"Não Pago")</f>
        <v>0</v>
      </c>
      <c r="M29" s="65">
        <f>SUMIFS(Set!$I$5:$I$605,Set!$U$5:$U$605,"Despesa",Set!$G$5:$G$605,CPagar!$D29,Set!$K$5:$K$605,"Não Pago")</f>
        <v>0</v>
      </c>
      <c r="N29" s="65">
        <f>SUMIFS(Out!$I$5:$I$605,Out!$U$5:$U$605,"Despesa",Out!$G$5:$G$605,CPagar!$D29,Out!$K$5:$K$605,"Não Pago")</f>
        <v>0</v>
      </c>
      <c r="O29" s="65">
        <f>SUMIFS(Nov!$I$5:$I$605,Nov!$U$5:$U$605,"Despesa",Nov!$G$5:$G$605,CPagar!$D29,Nov!$K$5:$K$605,"Não Pago")</f>
        <v>0</v>
      </c>
      <c r="P29" s="65">
        <f>SUMIFS(Dez!$I$5:$I$605,Dez!$U$5:$U$605,"Despesa",Dez!$G$5:$G$605,CPagar!$D29,Dez!$K$5:$K$605,"Não Pago")</f>
        <v>0</v>
      </c>
      <c r="Q29" s="62">
        <f t="shared" si="2"/>
        <v>0</v>
      </c>
    </row>
    <row r="30" spans="3:17" ht="28.5" customHeight="1" thickTop="1" thickBot="1" x14ac:dyDescent="0.3">
      <c r="C30" s="46" t="str">
        <f>'PC Despesas'!C26</f>
        <v>5.1.22</v>
      </c>
      <c r="D30" s="47" t="str">
        <f>VLOOKUP(C30,'PC Despesas'!$C$4:$D$103,2,FALSE)</f>
        <v>-</v>
      </c>
      <c r="E30" s="65">
        <f>SUMIFS(Jan!$I$5:$I$605,Jan!$U$5:$U$605,"Despesa",Jan!$G$5:$G$605,CPagar!$D30,Jan!$K$5:$K$605,"Não Pago")</f>
        <v>0</v>
      </c>
      <c r="F30" s="65">
        <f>SUMIFS(Fev!$I$5:$I$605,Fev!$U$5:$U$605,"Despesa",Fev!$G$5:$G$605,CPagar!$D30,Fev!$K$5:$K$605,"Não Pago")</f>
        <v>0</v>
      </c>
      <c r="G30" s="65">
        <f>SUMIFS(Mar!$I$5:$I$605,Mar!$U$5:$U$605,"Despesa",Mar!$G$5:$G$605,CPagar!$D30,Mar!$K$5:$K$605,"Não Pago")</f>
        <v>0</v>
      </c>
      <c r="H30" s="65">
        <f>SUMIFS(Abr!$I$5:$I$605,Abr!$U$5:$U$605,"Despesa",Abr!$G$5:$G$605,CPagar!$D30,Abr!$K$5:$K$605,"Não Pago")</f>
        <v>0</v>
      </c>
      <c r="I30" s="65">
        <f>SUMIFS(Mai!$I$5:$I$605,Mai!$U$5:$U$605,"Despesa",Mai!$G$5:$G$605,CPagar!$D30,Mai!$K$5:$K$605,"Não Pago")</f>
        <v>0</v>
      </c>
      <c r="J30" s="65">
        <f>SUMIFS(Jun!$I$5:$I$605,Jun!$U$5:$U$605,"Despesa",Jun!$G$5:$G$605,CPagar!$D30,Jun!$K$5:$K$605,"Não Pago")</f>
        <v>0</v>
      </c>
      <c r="K30" s="65">
        <f>SUMIFS(Jul!$I$5:$I$605,Jul!$U$5:$U$605,"Despesa",Jul!$G$5:$G$605,CPagar!$D30,Jul!$K$5:$K$605,"Não Pago")</f>
        <v>0</v>
      </c>
      <c r="L30" s="65">
        <f>SUMIFS(Ago!$I$5:$I$605,Ago!$U$5:$U$605,"Despesa",Ago!$G$5:$G$605,CPagar!$D30,Ago!$K$5:$K$605,"Não Pago")</f>
        <v>0</v>
      </c>
      <c r="M30" s="65">
        <f>SUMIFS(Set!$I$5:$I$605,Set!$U$5:$U$605,"Despesa",Set!$G$5:$G$605,CPagar!$D30,Set!$K$5:$K$605,"Não Pago")</f>
        <v>0</v>
      </c>
      <c r="N30" s="65">
        <f>SUMIFS(Out!$I$5:$I$605,Out!$U$5:$U$605,"Despesa",Out!$G$5:$G$605,CPagar!$D30,Out!$K$5:$K$605,"Não Pago")</f>
        <v>0</v>
      </c>
      <c r="O30" s="65">
        <f>SUMIFS(Nov!$I$5:$I$605,Nov!$U$5:$U$605,"Despesa",Nov!$G$5:$G$605,CPagar!$D30,Nov!$K$5:$K$605,"Não Pago")</f>
        <v>0</v>
      </c>
      <c r="P30" s="65">
        <f>SUMIFS(Dez!$I$5:$I$605,Dez!$U$5:$U$605,"Despesa",Dez!$G$5:$G$605,CPagar!$D30,Dez!$K$5:$K$605,"Não Pago")</f>
        <v>0</v>
      </c>
      <c r="Q30" s="62">
        <f t="shared" si="2"/>
        <v>0</v>
      </c>
    </row>
    <row r="31" spans="3:17" ht="28.5" customHeight="1" thickTop="1" thickBot="1" x14ac:dyDescent="0.3">
      <c r="C31" s="46" t="str">
        <f>'PC Despesas'!C27</f>
        <v>5.1.23</v>
      </c>
      <c r="D31" s="47" t="str">
        <f>VLOOKUP(C31,'PC Despesas'!$C$4:$D$103,2,FALSE)</f>
        <v>-</v>
      </c>
      <c r="E31" s="65">
        <f>SUMIFS(Jan!$I$5:$I$605,Jan!$U$5:$U$605,"Despesa",Jan!$G$5:$G$605,CPagar!$D31,Jan!$K$5:$K$605,"Não Pago")</f>
        <v>0</v>
      </c>
      <c r="F31" s="65">
        <f>SUMIFS(Fev!$I$5:$I$605,Fev!$U$5:$U$605,"Despesa",Fev!$G$5:$G$605,CPagar!$D31,Fev!$K$5:$K$605,"Não Pago")</f>
        <v>0</v>
      </c>
      <c r="G31" s="65">
        <f>SUMIFS(Mar!$I$5:$I$605,Mar!$U$5:$U$605,"Despesa",Mar!$G$5:$G$605,CPagar!$D31,Mar!$K$5:$K$605,"Não Pago")</f>
        <v>0</v>
      </c>
      <c r="H31" s="65">
        <f>SUMIFS(Abr!$I$5:$I$605,Abr!$U$5:$U$605,"Despesa",Abr!$G$5:$G$605,CPagar!$D31,Abr!$K$5:$K$605,"Não Pago")</f>
        <v>0</v>
      </c>
      <c r="I31" s="65">
        <f>SUMIFS(Mai!$I$5:$I$605,Mai!$U$5:$U$605,"Despesa",Mai!$G$5:$G$605,CPagar!$D31,Mai!$K$5:$K$605,"Não Pago")</f>
        <v>0</v>
      </c>
      <c r="J31" s="65">
        <f>SUMIFS(Jun!$I$5:$I$605,Jun!$U$5:$U$605,"Despesa",Jun!$G$5:$G$605,CPagar!$D31,Jun!$K$5:$K$605,"Não Pago")</f>
        <v>0</v>
      </c>
      <c r="K31" s="65">
        <f>SUMIFS(Jul!$I$5:$I$605,Jul!$U$5:$U$605,"Despesa",Jul!$G$5:$G$605,CPagar!$D31,Jul!$K$5:$K$605,"Não Pago")</f>
        <v>0</v>
      </c>
      <c r="L31" s="65">
        <f>SUMIFS(Ago!$I$5:$I$605,Ago!$U$5:$U$605,"Despesa",Ago!$G$5:$G$605,CPagar!$D31,Ago!$K$5:$K$605,"Não Pago")</f>
        <v>0</v>
      </c>
      <c r="M31" s="65">
        <f>SUMIFS(Set!$I$5:$I$605,Set!$U$5:$U$605,"Despesa",Set!$G$5:$G$605,CPagar!$D31,Set!$K$5:$K$605,"Não Pago")</f>
        <v>0</v>
      </c>
      <c r="N31" s="65">
        <f>SUMIFS(Out!$I$5:$I$605,Out!$U$5:$U$605,"Despesa",Out!$G$5:$G$605,CPagar!$D31,Out!$K$5:$K$605,"Não Pago")</f>
        <v>0</v>
      </c>
      <c r="O31" s="65">
        <f>SUMIFS(Nov!$I$5:$I$605,Nov!$U$5:$U$605,"Despesa",Nov!$G$5:$G$605,CPagar!$D31,Nov!$K$5:$K$605,"Não Pago")</f>
        <v>0</v>
      </c>
      <c r="P31" s="65">
        <f>SUMIFS(Dez!$I$5:$I$605,Dez!$U$5:$U$605,"Despesa",Dez!$G$5:$G$605,CPagar!$D31,Dez!$K$5:$K$605,"Não Pago")</f>
        <v>0</v>
      </c>
      <c r="Q31" s="62">
        <f t="shared" si="2"/>
        <v>0</v>
      </c>
    </row>
    <row r="32" spans="3:17" ht="28.5" customHeight="1" thickTop="1" thickBot="1" x14ac:dyDescent="0.3">
      <c r="C32" s="46" t="str">
        <f>'PC Despesas'!C28</f>
        <v>5.1.24</v>
      </c>
      <c r="D32" s="47" t="str">
        <f>VLOOKUP(C32,'PC Despesas'!$C$4:$D$103,2,FALSE)</f>
        <v>-</v>
      </c>
      <c r="E32" s="65">
        <f>SUMIFS(Jan!$I$5:$I$605,Jan!$U$5:$U$605,"Despesa",Jan!$G$5:$G$605,CPagar!$D32,Jan!$K$5:$K$605,"Não Pago")</f>
        <v>0</v>
      </c>
      <c r="F32" s="65">
        <f>SUMIFS(Fev!$I$5:$I$605,Fev!$U$5:$U$605,"Despesa",Fev!$G$5:$G$605,CPagar!$D32,Fev!$K$5:$K$605,"Não Pago")</f>
        <v>0</v>
      </c>
      <c r="G32" s="65">
        <f>SUMIFS(Mar!$I$5:$I$605,Mar!$U$5:$U$605,"Despesa",Mar!$G$5:$G$605,CPagar!$D32,Mar!$K$5:$K$605,"Não Pago")</f>
        <v>0</v>
      </c>
      <c r="H32" s="65">
        <f>SUMIFS(Abr!$I$5:$I$605,Abr!$U$5:$U$605,"Despesa",Abr!$G$5:$G$605,CPagar!$D32,Abr!$K$5:$K$605,"Não Pago")</f>
        <v>0</v>
      </c>
      <c r="I32" s="65">
        <f>SUMIFS(Mai!$I$5:$I$605,Mai!$U$5:$U$605,"Despesa",Mai!$G$5:$G$605,CPagar!$D32,Mai!$K$5:$K$605,"Não Pago")</f>
        <v>0</v>
      </c>
      <c r="J32" s="65">
        <f>SUMIFS(Jun!$I$5:$I$605,Jun!$U$5:$U$605,"Despesa",Jun!$G$5:$G$605,CPagar!$D32,Jun!$K$5:$K$605,"Não Pago")</f>
        <v>0</v>
      </c>
      <c r="K32" s="65">
        <f>SUMIFS(Jul!$I$5:$I$605,Jul!$U$5:$U$605,"Despesa",Jul!$G$5:$G$605,CPagar!$D32,Jul!$K$5:$K$605,"Não Pago")</f>
        <v>0</v>
      </c>
      <c r="L32" s="65">
        <f>SUMIFS(Ago!$I$5:$I$605,Ago!$U$5:$U$605,"Despesa",Ago!$G$5:$G$605,CPagar!$D32,Ago!$K$5:$K$605,"Não Pago")</f>
        <v>0</v>
      </c>
      <c r="M32" s="65">
        <f>SUMIFS(Set!$I$5:$I$605,Set!$U$5:$U$605,"Despesa",Set!$G$5:$G$605,CPagar!$D32,Set!$K$5:$K$605,"Não Pago")</f>
        <v>0</v>
      </c>
      <c r="N32" s="65">
        <f>SUMIFS(Out!$I$5:$I$605,Out!$U$5:$U$605,"Despesa",Out!$G$5:$G$605,CPagar!$D32,Out!$K$5:$K$605,"Não Pago")</f>
        <v>0</v>
      </c>
      <c r="O32" s="65">
        <f>SUMIFS(Nov!$I$5:$I$605,Nov!$U$5:$U$605,"Despesa",Nov!$G$5:$G$605,CPagar!$D32,Nov!$K$5:$K$605,"Não Pago")</f>
        <v>0</v>
      </c>
      <c r="P32" s="65">
        <f>SUMIFS(Dez!$I$5:$I$605,Dez!$U$5:$U$605,"Despesa",Dez!$G$5:$G$605,CPagar!$D32,Dez!$K$5:$K$605,"Não Pago")</f>
        <v>0</v>
      </c>
      <c r="Q32" s="62">
        <f t="shared" si="2"/>
        <v>0</v>
      </c>
    </row>
    <row r="33" spans="3:17" ht="28.5" customHeight="1" thickTop="1" thickBot="1" x14ac:dyDescent="0.3">
      <c r="C33" s="46" t="str">
        <f>'PC Despesas'!C29</f>
        <v>5.1.25</v>
      </c>
      <c r="D33" s="47" t="str">
        <f>VLOOKUP(C33,'PC Despesas'!$C$4:$D$103,2,FALSE)</f>
        <v>-</v>
      </c>
      <c r="E33" s="65">
        <f>SUMIFS(Jan!$I$5:$I$605,Jan!$U$5:$U$605,"Despesa",Jan!$G$5:$G$605,CPagar!$D33,Jan!$K$5:$K$605,"Não Pago")</f>
        <v>0</v>
      </c>
      <c r="F33" s="65">
        <f>SUMIFS(Fev!$I$5:$I$605,Fev!$U$5:$U$605,"Despesa",Fev!$G$5:$G$605,CPagar!$D33,Fev!$K$5:$K$605,"Não Pago")</f>
        <v>0</v>
      </c>
      <c r="G33" s="65">
        <f>SUMIFS(Mar!$I$5:$I$605,Mar!$U$5:$U$605,"Despesa",Mar!$G$5:$G$605,CPagar!$D33,Mar!$K$5:$K$605,"Não Pago")</f>
        <v>0</v>
      </c>
      <c r="H33" s="65">
        <f>SUMIFS(Abr!$I$5:$I$605,Abr!$U$5:$U$605,"Despesa",Abr!$G$5:$G$605,CPagar!$D33,Abr!$K$5:$K$605,"Não Pago")</f>
        <v>0</v>
      </c>
      <c r="I33" s="65">
        <f>SUMIFS(Mai!$I$5:$I$605,Mai!$U$5:$U$605,"Despesa",Mai!$G$5:$G$605,CPagar!$D33,Mai!$K$5:$K$605,"Não Pago")</f>
        <v>0</v>
      </c>
      <c r="J33" s="65">
        <f>SUMIFS(Jun!$I$5:$I$605,Jun!$U$5:$U$605,"Despesa",Jun!$G$5:$G$605,CPagar!$D33,Jun!$K$5:$K$605,"Não Pago")</f>
        <v>0</v>
      </c>
      <c r="K33" s="65">
        <f>SUMIFS(Jul!$I$5:$I$605,Jul!$U$5:$U$605,"Despesa",Jul!$G$5:$G$605,CPagar!$D33,Jul!$K$5:$K$605,"Não Pago")</f>
        <v>0</v>
      </c>
      <c r="L33" s="65">
        <f>SUMIFS(Ago!$I$5:$I$605,Ago!$U$5:$U$605,"Despesa",Ago!$G$5:$G$605,CPagar!$D33,Ago!$K$5:$K$605,"Não Pago")</f>
        <v>0</v>
      </c>
      <c r="M33" s="65">
        <f>SUMIFS(Set!$I$5:$I$605,Set!$U$5:$U$605,"Despesa",Set!$G$5:$G$605,CPagar!$D33,Set!$K$5:$K$605,"Não Pago")</f>
        <v>0</v>
      </c>
      <c r="N33" s="65">
        <f>SUMIFS(Out!$I$5:$I$605,Out!$U$5:$U$605,"Despesa",Out!$G$5:$G$605,CPagar!$D33,Out!$K$5:$K$605,"Não Pago")</f>
        <v>0</v>
      </c>
      <c r="O33" s="65">
        <f>SUMIFS(Nov!$I$5:$I$605,Nov!$U$5:$U$605,"Despesa",Nov!$G$5:$G$605,CPagar!$D33,Nov!$K$5:$K$605,"Não Pago")</f>
        <v>0</v>
      </c>
      <c r="P33" s="65">
        <f>SUMIFS(Dez!$I$5:$I$605,Dez!$U$5:$U$605,"Despesa",Dez!$G$5:$G$605,CPagar!$D33,Dez!$K$5:$K$605,"Não Pago")</f>
        <v>0</v>
      </c>
      <c r="Q33" s="62">
        <f t="shared" si="2"/>
        <v>0</v>
      </c>
    </row>
    <row r="34" spans="3:17" ht="28.5" customHeight="1" thickTop="1" thickBot="1" x14ac:dyDescent="0.3">
      <c r="C34" s="46" t="str">
        <f>'PC Despesas'!C30</f>
        <v>5.1.26</v>
      </c>
      <c r="D34" s="47" t="str">
        <f>VLOOKUP(C34,'PC Despesas'!$C$4:$D$103,2,FALSE)</f>
        <v>-</v>
      </c>
      <c r="E34" s="65">
        <f>SUMIFS(Jan!$I$5:$I$605,Jan!$U$5:$U$605,"Despesa",Jan!$G$5:$G$605,CPagar!$D34,Jan!$K$5:$K$605,"Não Pago")</f>
        <v>0</v>
      </c>
      <c r="F34" s="65">
        <f>SUMIFS(Fev!$I$5:$I$605,Fev!$U$5:$U$605,"Despesa",Fev!$G$5:$G$605,CPagar!$D34,Fev!$K$5:$K$605,"Não Pago")</f>
        <v>0</v>
      </c>
      <c r="G34" s="65">
        <f>SUMIFS(Mar!$I$5:$I$605,Mar!$U$5:$U$605,"Despesa",Mar!$G$5:$G$605,CPagar!$D34,Mar!$K$5:$K$605,"Não Pago")</f>
        <v>0</v>
      </c>
      <c r="H34" s="65">
        <f>SUMIFS(Abr!$I$5:$I$605,Abr!$U$5:$U$605,"Despesa",Abr!$G$5:$G$605,CPagar!$D34,Abr!$K$5:$K$605,"Não Pago")</f>
        <v>0</v>
      </c>
      <c r="I34" s="65">
        <f>SUMIFS(Mai!$I$5:$I$605,Mai!$U$5:$U$605,"Despesa",Mai!$G$5:$G$605,CPagar!$D34,Mai!$K$5:$K$605,"Não Pago")</f>
        <v>0</v>
      </c>
      <c r="J34" s="65">
        <f>SUMIFS(Jun!$I$5:$I$605,Jun!$U$5:$U$605,"Despesa",Jun!$G$5:$G$605,CPagar!$D34,Jun!$K$5:$K$605,"Não Pago")</f>
        <v>0</v>
      </c>
      <c r="K34" s="65">
        <f>SUMIFS(Jul!$I$5:$I$605,Jul!$U$5:$U$605,"Despesa",Jul!$G$5:$G$605,CPagar!$D34,Jul!$K$5:$K$605,"Não Pago")</f>
        <v>0</v>
      </c>
      <c r="L34" s="65">
        <f>SUMIFS(Ago!$I$5:$I$605,Ago!$U$5:$U$605,"Despesa",Ago!$G$5:$G$605,CPagar!$D34,Ago!$K$5:$K$605,"Não Pago")</f>
        <v>0</v>
      </c>
      <c r="M34" s="65">
        <f>SUMIFS(Set!$I$5:$I$605,Set!$U$5:$U$605,"Despesa",Set!$G$5:$G$605,CPagar!$D34,Set!$K$5:$K$605,"Não Pago")</f>
        <v>0</v>
      </c>
      <c r="N34" s="65">
        <f>SUMIFS(Out!$I$5:$I$605,Out!$U$5:$U$605,"Despesa",Out!$G$5:$G$605,CPagar!$D34,Out!$K$5:$K$605,"Não Pago")</f>
        <v>0</v>
      </c>
      <c r="O34" s="65">
        <f>SUMIFS(Nov!$I$5:$I$605,Nov!$U$5:$U$605,"Despesa",Nov!$G$5:$G$605,CPagar!$D34,Nov!$K$5:$K$605,"Não Pago")</f>
        <v>0</v>
      </c>
      <c r="P34" s="65">
        <f>SUMIFS(Dez!$I$5:$I$605,Dez!$U$5:$U$605,"Despesa",Dez!$G$5:$G$605,CPagar!$D34,Dez!$K$5:$K$605,"Não Pago")</f>
        <v>0</v>
      </c>
      <c r="Q34" s="62">
        <f t="shared" si="2"/>
        <v>0</v>
      </c>
    </row>
    <row r="35" spans="3:17" ht="28.5" customHeight="1" thickTop="1" thickBot="1" x14ac:dyDescent="0.3">
      <c r="C35" s="46" t="str">
        <f>'PC Despesas'!C31</f>
        <v>5.1.27</v>
      </c>
      <c r="D35" s="47" t="str">
        <f>VLOOKUP(C35,'PC Despesas'!$C$4:$D$103,2,FALSE)</f>
        <v>-</v>
      </c>
      <c r="E35" s="65">
        <f>SUMIFS(Jan!$I$5:$I$605,Jan!$U$5:$U$605,"Despesa",Jan!$G$5:$G$605,CPagar!$D35,Jan!$K$5:$K$605,"Não Pago")</f>
        <v>0</v>
      </c>
      <c r="F35" s="65">
        <f>SUMIFS(Fev!$I$5:$I$605,Fev!$U$5:$U$605,"Despesa",Fev!$G$5:$G$605,CPagar!$D35,Fev!$K$5:$K$605,"Não Pago")</f>
        <v>0</v>
      </c>
      <c r="G35" s="65">
        <f>SUMIFS(Mar!$I$5:$I$605,Mar!$U$5:$U$605,"Despesa",Mar!$G$5:$G$605,CPagar!$D35,Mar!$K$5:$K$605,"Não Pago")</f>
        <v>0</v>
      </c>
      <c r="H35" s="65">
        <f>SUMIFS(Abr!$I$5:$I$605,Abr!$U$5:$U$605,"Despesa",Abr!$G$5:$G$605,CPagar!$D35,Abr!$K$5:$K$605,"Não Pago")</f>
        <v>0</v>
      </c>
      <c r="I35" s="65">
        <f>SUMIFS(Mai!$I$5:$I$605,Mai!$U$5:$U$605,"Despesa",Mai!$G$5:$G$605,CPagar!$D35,Mai!$K$5:$K$605,"Não Pago")</f>
        <v>0</v>
      </c>
      <c r="J35" s="65">
        <f>SUMIFS(Jun!$I$5:$I$605,Jun!$U$5:$U$605,"Despesa",Jun!$G$5:$G$605,CPagar!$D35,Jun!$K$5:$K$605,"Não Pago")</f>
        <v>0</v>
      </c>
      <c r="K35" s="65">
        <f>SUMIFS(Jul!$I$5:$I$605,Jul!$U$5:$U$605,"Despesa",Jul!$G$5:$G$605,CPagar!$D35,Jul!$K$5:$K$605,"Não Pago")</f>
        <v>0</v>
      </c>
      <c r="L35" s="65">
        <f>SUMIFS(Ago!$I$5:$I$605,Ago!$U$5:$U$605,"Despesa",Ago!$G$5:$G$605,CPagar!$D35,Ago!$K$5:$K$605,"Não Pago")</f>
        <v>0</v>
      </c>
      <c r="M35" s="65">
        <f>SUMIFS(Set!$I$5:$I$605,Set!$U$5:$U$605,"Despesa",Set!$G$5:$G$605,CPagar!$D35,Set!$K$5:$K$605,"Não Pago")</f>
        <v>0</v>
      </c>
      <c r="N35" s="65">
        <f>SUMIFS(Out!$I$5:$I$605,Out!$U$5:$U$605,"Despesa",Out!$G$5:$G$605,CPagar!$D35,Out!$K$5:$K$605,"Não Pago")</f>
        <v>0</v>
      </c>
      <c r="O35" s="65">
        <f>SUMIFS(Nov!$I$5:$I$605,Nov!$U$5:$U$605,"Despesa",Nov!$G$5:$G$605,CPagar!$D35,Nov!$K$5:$K$605,"Não Pago")</f>
        <v>0</v>
      </c>
      <c r="P35" s="65">
        <f>SUMIFS(Dez!$I$5:$I$605,Dez!$U$5:$U$605,"Despesa",Dez!$G$5:$G$605,CPagar!$D35,Dez!$K$5:$K$605,"Não Pago")</f>
        <v>0</v>
      </c>
      <c r="Q35" s="62">
        <f t="shared" si="2"/>
        <v>0</v>
      </c>
    </row>
    <row r="36" spans="3:17" ht="28.5" customHeight="1" thickTop="1" thickBot="1" x14ac:dyDescent="0.3">
      <c r="C36" s="46" t="str">
        <f>'PC Despesas'!C32</f>
        <v>5.1.28</v>
      </c>
      <c r="D36" s="47" t="str">
        <f>VLOOKUP(C36,'PC Despesas'!$C$4:$D$103,2,FALSE)</f>
        <v>-</v>
      </c>
      <c r="E36" s="65">
        <f>SUMIFS(Jan!$I$5:$I$605,Jan!$U$5:$U$605,"Despesa",Jan!$G$5:$G$605,CPagar!$D36,Jan!$K$5:$K$605,"Não Pago")</f>
        <v>0</v>
      </c>
      <c r="F36" s="65">
        <f>SUMIFS(Fev!$I$5:$I$605,Fev!$U$5:$U$605,"Despesa",Fev!$G$5:$G$605,CPagar!$D36,Fev!$K$5:$K$605,"Não Pago")</f>
        <v>0</v>
      </c>
      <c r="G36" s="65">
        <f>SUMIFS(Mar!$I$5:$I$605,Mar!$U$5:$U$605,"Despesa",Mar!$G$5:$G$605,CPagar!$D36,Mar!$K$5:$K$605,"Não Pago")</f>
        <v>0</v>
      </c>
      <c r="H36" s="65">
        <f>SUMIFS(Abr!$I$5:$I$605,Abr!$U$5:$U$605,"Despesa",Abr!$G$5:$G$605,CPagar!$D36,Abr!$K$5:$K$605,"Não Pago")</f>
        <v>0</v>
      </c>
      <c r="I36" s="65">
        <f>SUMIFS(Mai!$I$5:$I$605,Mai!$U$5:$U$605,"Despesa",Mai!$G$5:$G$605,CPagar!$D36,Mai!$K$5:$K$605,"Não Pago")</f>
        <v>0</v>
      </c>
      <c r="J36" s="65">
        <f>SUMIFS(Jun!$I$5:$I$605,Jun!$U$5:$U$605,"Despesa",Jun!$G$5:$G$605,CPagar!$D36,Jun!$K$5:$K$605,"Não Pago")</f>
        <v>0</v>
      </c>
      <c r="K36" s="65">
        <f>SUMIFS(Jul!$I$5:$I$605,Jul!$U$5:$U$605,"Despesa",Jul!$G$5:$G$605,CPagar!$D36,Jul!$K$5:$K$605,"Não Pago")</f>
        <v>0</v>
      </c>
      <c r="L36" s="65">
        <f>SUMIFS(Ago!$I$5:$I$605,Ago!$U$5:$U$605,"Despesa",Ago!$G$5:$G$605,CPagar!$D36,Ago!$K$5:$K$605,"Não Pago")</f>
        <v>0</v>
      </c>
      <c r="M36" s="65">
        <f>SUMIFS(Set!$I$5:$I$605,Set!$U$5:$U$605,"Despesa",Set!$G$5:$G$605,CPagar!$D36,Set!$K$5:$K$605,"Não Pago")</f>
        <v>0</v>
      </c>
      <c r="N36" s="65">
        <f>SUMIFS(Out!$I$5:$I$605,Out!$U$5:$U$605,"Despesa",Out!$G$5:$G$605,CPagar!$D36,Out!$K$5:$K$605,"Não Pago")</f>
        <v>0</v>
      </c>
      <c r="O36" s="65">
        <f>SUMIFS(Nov!$I$5:$I$605,Nov!$U$5:$U$605,"Despesa",Nov!$G$5:$G$605,CPagar!$D36,Nov!$K$5:$K$605,"Não Pago")</f>
        <v>0</v>
      </c>
      <c r="P36" s="65">
        <f>SUMIFS(Dez!$I$5:$I$605,Dez!$U$5:$U$605,"Despesa",Dez!$G$5:$G$605,CPagar!$D36,Dez!$K$5:$K$605,"Não Pago")</f>
        <v>0</v>
      </c>
      <c r="Q36" s="62">
        <f t="shared" si="2"/>
        <v>0</v>
      </c>
    </row>
    <row r="37" spans="3:17" ht="28.5" customHeight="1" thickTop="1" thickBot="1" x14ac:dyDescent="0.3">
      <c r="C37" s="46" t="str">
        <f>'PC Despesas'!C33</f>
        <v>5.1.29</v>
      </c>
      <c r="D37" s="47" t="str">
        <f>VLOOKUP(C37,'PC Despesas'!$C$4:$D$103,2,FALSE)</f>
        <v>-</v>
      </c>
      <c r="E37" s="65">
        <f>SUMIFS(Jan!$I$5:$I$605,Jan!$U$5:$U$605,"Despesa",Jan!$G$5:$G$605,CPagar!$D37,Jan!$K$5:$K$605,"Não Pago")</f>
        <v>0</v>
      </c>
      <c r="F37" s="65">
        <f>SUMIFS(Fev!$I$5:$I$605,Fev!$U$5:$U$605,"Despesa",Fev!$G$5:$G$605,CPagar!$D37,Fev!$K$5:$K$605,"Não Pago")</f>
        <v>0</v>
      </c>
      <c r="G37" s="65">
        <f>SUMIFS(Mar!$I$5:$I$605,Mar!$U$5:$U$605,"Despesa",Mar!$G$5:$G$605,CPagar!$D37,Mar!$K$5:$K$605,"Não Pago")</f>
        <v>0</v>
      </c>
      <c r="H37" s="65">
        <f>SUMIFS(Abr!$I$5:$I$605,Abr!$U$5:$U$605,"Despesa",Abr!$G$5:$G$605,CPagar!$D37,Abr!$K$5:$K$605,"Não Pago")</f>
        <v>0</v>
      </c>
      <c r="I37" s="65">
        <f>SUMIFS(Mai!$I$5:$I$605,Mai!$U$5:$U$605,"Despesa",Mai!$G$5:$G$605,CPagar!$D37,Mai!$K$5:$K$605,"Não Pago")</f>
        <v>0</v>
      </c>
      <c r="J37" s="65">
        <f>SUMIFS(Jun!$I$5:$I$605,Jun!$U$5:$U$605,"Despesa",Jun!$G$5:$G$605,CPagar!$D37,Jun!$K$5:$K$605,"Não Pago")</f>
        <v>0</v>
      </c>
      <c r="K37" s="65">
        <f>SUMIFS(Jul!$I$5:$I$605,Jul!$U$5:$U$605,"Despesa",Jul!$G$5:$G$605,CPagar!$D37,Jul!$K$5:$K$605,"Não Pago")</f>
        <v>0</v>
      </c>
      <c r="L37" s="65">
        <f>SUMIFS(Ago!$I$5:$I$605,Ago!$U$5:$U$605,"Despesa",Ago!$G$5:$G$605,CPagar!$D37,Ago!$K$5:$K$605,"Não Pago")</f>
        <v>0</v>
      </c>
      <c r="M37" s="65">
        <f>SUMIFS(Set!$I$5:$I$605,Set!$U$5:$U$605,"Despesa",Set!$G$5:$G$605,CPagar!$D37,Set!$K$5:$K$605,"Não Pago")</f>
        <v>0</v>
      </c>
      <c r="N37" s="65">
        <f>SUMIFS(Out!$I$5:$I$605,Out!$U$5:$U$605,"Despesa",Out!$G$5:$G$605,CPagar!$D37,Out!$K$5:$K$605,"Não Pago")</f>
        <v>0</v>
      </c>
      <c r="O37" s="65">
        <f>SUMIFS(Nov!$I$5:$I$605,Nov!$U$5:$U$605,"Despesa",Nov!$G$5:$G$605,CPagar!$D37,Nov!$K$5:$K$605,"Não Pago")</f>
        <v>0</v>
      </c>
      <c r="P37" s="65">
        <f>SUMIFS(Dez!$I$5:$I$605,Dez!$U$5:$U$605,"Despesa",Dez!$G$5:$G$605,CPagar!$D37,Dez!$K$5:$K$605,"Não Pago")</f>
        <v>0</v>
      </c>
      <c r="Q37" s="62">
        <f t="shared" si="2"/>
        <v>0</v>
      </c>
    </row>
    <row r="38" spans="3:17" ht="28.5" customHeight="1" thickTop="1" thickBot="1" x14ac:dyDescent="0.3">
      <c r="C38" s="46" t="str">
        <f>'PC Despesas'!C34</f>
        <v>5.1.30</v>
      </c>
      <c r="D38" s="47" t="str">
        <f>VLOOKUP(C38,'PC Despesas'!$C$4:$D$103,2,FALSE)</f>
        <v>-</v>
      </c>
      <c r="E38" s="65">
        <f>SUMIFS(Jan!$I$5:$I$605,Jan!$U$5:$U$605,"Despesa",Jan!$G$5:$G$605,CPagar!$D38,Jan!$K$5:$K$605,"Não Pago")</f>
        <v>0</v>
      </c>
      <c r="F38" s="65">
        <f>SUMIFS(Fev!$I$5:$I$605,Fev!$U$5:$U$605,"Despesa",Fev!$G$5:$G$605,CPagar!$D38,Fev!$K$5:$K$605,"Não Pago")</f>
        <v>0</v>
      </c>
      <c r="G38" s="65">
        <f>SUMIFS(Mar!$I$5:$I$605,Mar!$U$5:$U$605,"Despesa",Mar!$G$5:$G$605,CPagar!$D38,Mar!$K$5:$K$605,"Não Pago")</f>
        <v>0</v>
      </c>
      <c r="H38" s="65">
        <f>SUMIFS(Abr!$I$5:$I$605,Abr!$U$5:$U$605,"Despesa",Abr!$G$5:$G$605,CPagar!$D38,Abr!$K$5:$K$605,"Não Pago")</f>
        <v>0</v>
      </c>
      <c r="I38" s="65">
        <f>SUMIFS(Mai!$I$5:$I$605,Mai!$U$5:$U$605,"Despesa",Mai!$G$5:$G$605,CPagar!$D38,Mai!$K$5:$K$605,"Não Pago")</f>
        <v>0</v>
      </c>
      <c r="J38" s="65">
        <f>SUMIFS(Jun!$I$5:$I$605,Jun!$U$5:$U$605,"Despesa",Jun!$G$5:$G$605,CPagar!$D38,Jun!$K$5:$K$605,"Não Pago")</f>
        <v>0</v>
      </c>
      <c r="K38" s="65">
        <f>SUMIFS(Jul!$I$5:$I$605,Jul!$U$5:$U$605,"Despesa",Jul!$G$5:$G$605,CPagar!$D38,Jul!$K$5:$K$605,"Não Pago")</f>
        <v>0</v>
      </c>
      <c r="L38" s="65">
        <f>SUMIFS(Ago!$I$5:$I$605,Ago!$U$5:$U$605,"Despesa",Ago!$G$5:$G$605,CPagar!$D38,Ago!$K$5:$K$605,"Não Pago")</f>
        <v>0</v>
      </c>
      <c r="M38" s="65">
        <f>SUMIFS(Set!$I$5:$I$605,Set!$U$5:$U$605,"Despesa",Set!$G$5:$G$605,CPagar!$D38,Set!$K$5:$K$605,"Não Pago")</f>
        <v>0</v>
      </c>
      <c r="N38" s="65">
        <f>SUMIFS(Out!$I$5:$I$605,Out!$U$5:$U$605,"Despesa",Out!$G$5:$G$605,CPagar!$D38,Out!$K$5:$K$605,"Não Pago")</f>
        <v>0</v>
      </c>
      <c r="O38" s="65">
        <f>SUMIFS(Nov!$I$5:$I$605,Nov!$U$5:$U$605,"Despesa",Nov!$G$5:$G$605,CPagar!$D38,Nov!$K$5:$K$605,"Não Pago")</f>
        <v>0</v>
      </c>
      <c r="P38" s="65">
        <f>SUMIFS(Dez!$I$5:$I$605,Dez!$U$5:$U$605,"Despesa",Dez!$G$5:$G$605,CPagar!$D38,Dez!$K$5:$K$605,"Não Pago")</f>
        <v>0</v>
      </c>
      <c r="Q38" s="62">
        <f t="shared" si="2"/>
        <v>0</v>
      </c>
    </row>
    <row r="39" spans="3:17" ht="28.5" customHeight="1" thickTop="1" thickBot="1" x14ac:dyDescent="0.3">
      <c r="C39" s="46" t="str">
        <f>'PC Despesas'!C35</f>
        <v>5.1.31</v>
      </c>
      <c r="D39" s="47" t="str">
        <f>VLOOKUP(C39,'PC Despesas'!$C$4:$D$103,2,FALSE)</f>
        <v>-</v>
      </c>
      <c r="E39" s="65">
        <f>SUMIFS(Jan!$I$5:$I$605,Jan!$U$5:$U$605,"Despesa",Jan!$G$5:$G$605,CPagar!$D39,Jan!$K$5:$K$605,"Não Pago")</f>
        <v>0</v>
      </c>
      <c r="F39" s="65">
        <f>SUMIFS(Fev!$I$5:$I$605,Fev!$U$5:$U$605,"Despesa",Fev!$G$5:$G$605,CPagar!$D39,Fev!$K$5:$K$605,"Não Pago")</f>
        <v>0</v>
      </c>
      <c r="G39" s="65">
        <f>SUMIFS(Mar!$I$5:$I$605,Mar!$U$5:$U$605,"Despesa",Mar!$G$5:$G$605,CPagar!$D39,Mar!$K$5:$K$605,"Não Pago")</f>
        <v>0</v>
      </c>
      <c r="H39" s="65">
        <f>SUMIFS(Abr!$I$5:$I$605,Abr!$U$5:$U$605,"Despesa",Abr!$G$5:$G$605,CPagar!$D39,Abr!$K$5:$K$605,"Não Pago")</f>
        <v>0</v>
      </c>
      <c r="I39" s="65">
        <f>SUMIFS(Mai!$I$5:$I$605,Mai!$U$5:$U$605,"Despesa",Mai!$G$5:$G$605,CPagar!$D39,Mai!$K$5:$K$605,"Não Pago")</f>
        <v>0</v>
      </c>
      <c r="J39" s="65">
        <f>SUMIFS(Jun!$I$5:$I$605,Jun!$U$5:$U$605,"Despesa",Jun!$G$5:$G$605,CPagar!$D39,Jun!$K$5:$K$605,"Não Pago")</f>
        <v>0</v>
      </c>
      <c r="K39" s="65">
        <f>SUMIFS(Jul!$I$5:$I$605,Jul!$U$5:$U$605,"Despesa",Jul!$G$5:$G$605,CPagar!$D39,Jul!$K$5:$K$605,"Não Pago")</f>
        <v>0</v>
      </c>
      <c r="L39" s="65">
        <f>SUMIFS(Ago!$I$5:$I$605,Ago!$U$5:$U$605,"Despesa",Ago!$G$5:$G$605,CPagar!$D39,Ago!$K$5:$K$605,"Não Pago")</f>
        <v>0</v>
      </c>
      <c r="M39" s="65">
        <f>SUMIFS(Set!$I$5:$I$605,Set!$U$5:$U$605,"Despesa",Set!$G$5:$G$605,CPagar!$D39,Set!$K$5:$K$605,"Não Pago")</f>
        <v>0</v>
      </c>
      <c r="N39" s="65">
        <f>SUMIFS(Out!$I$5:$I$605,Out!$U$5:$U$605,"Despesa",Out!$G$5:$G$605,CPagar!$D39,Out!$K$5:$K$605,"Não Pago")</f>
        <v>0</v>
      </c>
      <c r="O39" s="65">
        <f>SUMIFS(Nov!$I$5:$I$605,Nov!$U$5:$U$605,"Despesa",Nov!$G$5:$G$605,CPagar!$D39,Nov!$K$5:$K$605,"Não Pago")</f>
        <v>0</v>
      </c>
      <c r="P39" s="65">
        <f>SUMIFS(Dez!$I$5:$I$605,Dez!$U$5:$U$605,"Despesa",Dez!$G$5:$G$605,CPagar!$D39,Dez!$K$5:$K$605,"Não Pago")</f>
        <v>0</v>
      </c>
      <c r="Q39" s="62">
        <f t="shared" si="2"/>
        <v>0</v>
      </c>
    </row>
    <row r="40" spans="3:17" ht="28.5" customHeight="1" thickTop="1" thickBot="1" x14ac:dyDescent="0.3">
      <c r="C40" s="46" t="str">
        <f>'PC Despesas'!C36</f>
        <v>5.1.32</v>
      </c>
      <c r="D40" s="47" t="str">
        <f>VLOOKUP(C40,'PC Despesas'!$C$4:$D$103,2,FALSE)</f>
        <v>-</v>
      </c>
      <c r="E40" s="65">
        <f>SUMIFS(Jan!$I$5:$I$605,Jan!$U$5:$U$605,"Despesa",Jan!$G$5:$G$605,CPagar!$D40,Jan!$K$5:$K$605,"Não Pago")</f>
        <v>0</v>
      </c>
      <c r="F40" s="65">
        <f>SUMIFS(Fev!$I$5:$I$605,Fev!$U$5:$U$605,"Despesa",Fev!$G$5:$G$605,CPagar!$D40,Fev!$K$5:$K$605,"Não Pago")</f>
        <v>0</v>
      </c>
      <c r="G40" s="65">
        <f>SUMIFS(Mar!$I$5:$I$605,Mar!$U$5:$U$605,"Despesa",Mar!$G$5:$G$605,CPagar!$D40,Mar!$K$5:$K$605,"Não Pago")</f>
        <v>0</v>
      </c>
      <c r="H40" s="65">
        <f>SUMIFS(Abr!$I$5:$I$605,Abr!$U$5:$U$605,"Despesa",Abr!$G$5:$G$605,CPagar!$D40,Abr!$K$5:$K$605,"Não Pago")</f>
        <v>0</v>
      </c>
      <c r="I40" s="65">
        <f>SUMIFS(Mai!$I$5:$I$605,Mai!$U$5:$U$605,"Despesa",Mai!$G$5:$G$605,CPagar!$D40,Mai!$K$5:$K$605,"Não Pago")</f>
        <v>0</v>
      </c>
      <c r="J40" s="65">
        <f>SUMIFS(Jun!$I$5:$I$605,Jun!$U$5:$U$605,"Despesa",Jun!$G$5:$G$605,CPagar!$D40,Jun!$K$5:$K$605,"Não Pago")</f>
        <v>0</v>
      </c>
      <c r="K40" s="65">
        <f>SUMIFS(Jul!$I$5:$I$605,Jul!$U$5:$U$605,"Despesa",Jul!$G$5:$G$605,CPagar!$D40,Jul!$K$5:$K$605,"Não Pago")</f>
        <v>0</v>
      </c>
      <c r="L40" s="65">
        <f>SUMIFS(Ago!$I$5:$I$605,Ago!$U$5:$U$605,"Despesa",Ago!$G$5:$G$605,CPagar!$D40,Ago!$K$5:$K$605,"Não Pago")</f>
        <v>0</v>
      </c>
      <c r="M40" s="65">
        <f>SUMIFS(Set!$I$5:$I$605,Set!$U$5:$U$605,"Despesa",Set!$G$5:$G$605,CPagar!$D40,Set!$K$5:$K$605,"Não Pago")</f>
        <v>0</v>
      </c>
      <c r="N40" s="65">
        <f>SUMIFS(Out!$I$5:$I$605,Out!$U$5:$U$605,"Despesa",Out!$G$5:$G$605,CPagar!$D40,Out!$K$5:$K$605,"Não Pago")</f>
        <v>0</v>
      </c>
      <c r="O40" s="65">
        <f>SUMIFS(Nov!$I$5:$I$605,Nov!$U$5:$U$605,"Despesa",Nov!$G$5:$G$605,CPagar!$D40,Nov!$K$5:$K$605,"Não Pago")</f>
        <v>0</v>
      </c>
      <c r="P40" s="65">
        <f>SUMIFS(Dez!$I$5:$I$605,Dez!$U$5:$U$605,"Despesa",Dez!$G$5:$G$605,CPagar!$D40,Dez!$K$5:$K$605,"Não Pago")</f>
        <v>0</v>
      </c>
      <c r="Q40" s="62">
        <f t="shared" si="2"/>
        <v>0</v>
      </c>
    </row>
    <row r="41" spans="3:17" ht="28.5" customHeight="1" thickTop="1" thickBot="1" x14ac:dyDescent="0.3">
      <c r="C41" s="46" t="str">
        <f>'PC Despesas'!C37</f>
        <v>5.1.33</v>
      </c>
      <c r="D41" s="47" t="str">
        <f>VLOOKUP(C41,'PC Despesas'!$C$4:$D$103,2,FALSE)</f>
        <v>-</v>
      </c>
      <c r="E41" s="65">
        <f>SUMIFS(Jan!$I$5:$I$605,Jan!$U$5:$U$605,"Despesa",Jan!$G$5:$G$605,CPagar!$D41,Jan!$K$5:$K$605,"Não Pago")</f>
        <v>0</v>
      </c>
      <c r="F41" s="65">
        <f>SUMIFS(Fev!$I$5:$I$605,Fev!$U$5:$U$605,"Despesa",Fev!$G$5:$G$605,CPagar!$D41,Fev!$K$5:$K$605,"Não Pago")</f>
        <v>0</v>
      </c>
      <c r="G41" s="65">
        <f>SUMIFS(Mar!$I$5:$I$605,Mar!$U$5:$U$605,"Despesa",Mar!$G$5:$G$605,CPagar!$D41,Mar!$K$5:$K$605,"Não Pago")</f>
        <v>0</v>
      </c>
      <c r="H41" s="65">
        <f>SUMIFS(Abr!$I$5:$I$605,Abr!$U$5:$U$605,"Despesa",Abr!$G$5:$G$605,CPagar!$D41,Abr!$K$5:$K$605,"Não Pago")</f>
        <v>0</v>
      </c>
      <c r="I41" s="65">
        <f>SUMIFS(Mai!$I$5:$I$605,Mai!$U$5:$U$605,"Despesa",Mai!$G$5:$G$605,CPagar!$D41,Mai!$K$5:$K$605,"Não Pago")</f>
        <v>0</v>
      </c>
      <c r="J41" s="65">
        <f>SUMIFS(Jun!$I$5:$I$605,Jun!$U$5:$U$605,"Despesa",Jun!$G$5:$G$605,CPagar!$D41,Jun!$K$5:$K$605,"Não Pago")</f>
        <v>0</v>
      </c>
      <c r="K41" s="65">
        <f>SUMIFS(Jul!$I$5:$I$605,Jul!$U$5:$U$605,"Despesa",Jul!$G$5:$G$605,CPagar!$D41,Jul!$K$5:$K$605,"Não Pago")</f>
        <v>0</v>
      </c>
      <c r="L41" s="65">
        <f>SUMIFS(Ago!$I$5:$I$605,Ago!$U$5:$U$605,"Despesa",Ago!$G$5:$G$605,CPagar!$D41,Ago!$K$5:$K$605,"Não Pago")</f>
        <v>0</v>
      </c>
      <c r="M41" s="65">
        <f>SUMIFS(Set!$I$5:$I$605,Set!$U$5:$U$605,"Despesa",Set!$G$5:$G$605,CPagar!$D41,Set!$K$5:$K$605,"Não Pago")</f>
        <v>0</v>
      </c>
      <c r="N41" s="65">
        <f>SUMIFS(Out!$I$5:$I$605,Out!$U$5:$U$605,"Despesa",Out!$G$5:$G$605,CPagar!$D41,Out!$K$5:$K$605,"Não Pago")</f>
        <v>0</v>
      </c>
      <c r="O41" s="65">
        <f>SUMIFS(Nov!$I$5:$I$605,Nov!$U$5:$U$605,"Despesa",Nov!$G$5:$G$605,CPagar!$D41,Nov!$K$5:$K$605,"Não Pago")</f>
        <v>0</v>
      </c>
      <c r="P41" s="65">
        <f>SUMIFS(Dez!$I$5:$I$605,Dez!$U$5:$U$605,"Despesa",Dez!$G$5:$G$605,CPagar!$D41,Dez!$K$5:$K$605,"Não Pago")</f>
        <v>0</v>
      </c>
      <c r="Q41" s="62">
        <f t="shared" si="2"/>
        <v>0</v>
      </c>
    </row>
    <row r="42" spans="3:17" ht="28.5" customHeight="1" thickTop="1" thickBot="1" x14ac:dyDescent="0.3">
      <c r="C42" s="46" t="str">
        <f>'PC Despesas'!C38</f>
        <v>5.1.34</v>
      </c>
      <c r="D42" s="47" t="str">
        <f>VLOOKUP(C42,'PC Despesas'!$C$4:$D$103,2,FALSE)</f>
        <v>-</v>
      </c>
      <c r="E42" s="65">
        <f>SUMIFS(Jan!$I$5:$I$605,Jan!$U$5:$U$605,"Despesa",Jan!$G$5:$G$605,CPagar!$D42,Jan!$K$5:$K$605,"Não Pago")</f>
        <v>0</v>
      </c>
      <c r="F42" s="65">
        <f>SUMIFS(Fev!$I$5:$I$605,Fev!$U$5:$U$605,"Despesa",Fev!$G$5:$G$605,CPagar!$D42,Fev!$K$5:$K$605,"Não Pago")</f>
        <v>0</v>
      </c>
      <c r="G42" s="65">
        <f>SUMIFS(Mar!$I$5:$I$605,Mar!$U$5:$U$605,"Despesa",Mar!$G$5:$G$605,CPagar!$D42,Mar!$K$5:$K$605,"Não Pago")</f>
        <v>0</v>
      </c>
      <c r="H42" s="65">
        <f>SUMIFS(Abr!$I$5:$I$605,Abr!$U$5:$U$605,"Despesa",Abr!$G$5:$G$605,CPagar!$D42,Abr!$K$5:$K$605,"Não Pago")</f>
        <v>0</v>
      </c>
      <c r="I42" s="65">
        <f>SUMIFS(Mai!$I$5:$I$605,Mai!$U$5:$U$605,"Despesa",Mai!$G$5:$G$605,CPagar!$D42,Mai!$K$5:$K$605,"Não Pago")</f>
        <v>0</v>
      </c>
      <c r="J42" s="65">
        <f>SUMIFS(Jun!$I$5:$I$605,Jun!$U$5:$U$605,"Despesa",Jun!$G$5:$G$605,CPagar!$D42,Jun!$K$5:$K$605,"Não Pago")</f>
        <v>0</v>
      </c>
      <c r="K42" s="65">
        <f>SUMIFS(Jul!$I$5:$I$605,Jul!$U$5:$U$605,"Despesa",Jul!$G$5:$G$605,CPagar!$D42,Jul!$K$5:$K$605,"Não Pago")</f>
        <v>0</v>
      </c>
      <c r="L42" s="65">
        <f>SUMIFS(Ago!$I$5:$I$605,Ago!$U$5:$U$605,"Despesa",Ago!$G$5:$G$605,CPagar!$D42,Ago!$K$5:$K$605,"Não Pago")</f>
        <v>0</v>
      </c>
      <c r="M42" s="65">
        <f>SUMIFS(Set!$I$5:$I$605,Set!$U$5:$U$605,"Despesa",Set!$G$5:$G$605,CPagar!$D42,Set!$K$5:$K$605,"Não Pago")</f>
        <v>0</v>
      </c>
      <c r="N42" s="65">
        <f>SUMIFS(Out!$I$5:$I$605,Out!$U$5:$U$605,"Despesa",Out!$G$5:$G$605,CPagar!$D42,Out!$K$5:$K$605,"Não Pago")</f>
        <v>0</v>
      </c>
      <c r="O42" s="65">
        <f>SUMIFS(Nov!$I$5:$I$605,Nov!$U$5:$U$605,"Despesa",Nov!$G$5:$G$605,CPagar!$D42,Nov!$K$5:$K$605,"Não Pago")</f>
        <v>0</v>
      </c>
      <c r="P42" s="65">
        <f>SUMIFS(Dez!$I$5:$I$605,Dez!$U$5:$U$605,"Despesa",Dez!$G$5:$G$605,CPagar!$D42,Dez!$K$5:$K$605,"Não Pago")</f>
        <v>0</v>
      </c>
      <c r="Q42" s="62">
        <f t="shared" si="2"/>
        <v>0</v>
      </c>
    </row>
    <row r="43" spans="3:17" ht="28.5" customHeight="1" thickTop="1" thickBot="1" x14ac:dyDescent="0.3">
      <c r="C43" s="46" t="str">
        <f>'PC Despesas'!C39</f>
        <v>5.1.35</v>
      </c>
      <c r="D43" s="47" t="str">
        <f>VLOOKUP(C43,'PC Despesas'!$C$4:$D$103,2,FALSE)</f>
        <v>-</v>
      </c>
      <c r="E43" s="65">
        <f>SUMIFS(Jan!$I$5:$I$605,Jan!$U$5:$U$605,"Despesa",Jan!$G$5:$G$605,CPagar!$D43,Jan!$K$5:$K$605,"Não Pago")</f>
        <v>0</v>
      </c>
      <c r="F43" s="65">
        <f>SUMIFS(Fev!$I$5:$I$605,Fev!$U$5:$U$605,"Despesa",Fev!$G$5:$G$605,CPagar!$D43,Fev!$K$5:$K$605,"Não Pago")</f>
        <v>0</v>
      </c>
      <c r="G43" s="65">
        <f>SUMIFS(Mar!$I$5:$I$605,Mar!$U$5:$U$605,"Despesa",Mar!$G$5:$G$605,CPagar!$D43,Mar!$K$5:$K$605,"Não Pago")</f>
        <v>0</v>
      </c>
      <c r="H43" s="65">
        <f>SUMIFS(Abr!$I$5:$I$605,Abr!$U$5:$U$605,"Despesa",Abr!$G$5:$G$605,CPagar!$D43,Abr!$K$5:$K$605,"Não Pago")</f>
        <v>0</v>
      </c>
      <c r="I43" s="65">
        <f>SUMIFS(Mai!$I$5:$I$605,Mai!$U$5:$U$605,"Despesa",Mai!$G$5:$G$605,CPagar!$D43,Mai!$K$5:$K$605,"Não Pago")</f>
        <v>0</v>
      </c>
      <c r="J43" s="65">
        <f>SUMIFS(Jun!$I$5:$I$605,Jun!$U$5:$U$605,"Despesa",Jun!$G$5:$G$605,CPagar!$D43,Jun!$K$5:$K$605,"Não Pago")</f>
        <v>0</v>
      </c>
      <c r="K43" s="65">
        <f>SUMIFS(Jul!$I$5:$I$605,Jul!$U$5:$U$605,"Despesa",Jul!$G$5:$G$605,CPagar!$D43,Jul!$K$5:$K$605,"Não Pago")</f>
        <v>0</v>
      </c>
      <c r="L43" s="65">
        <f>SUMIFS(Ago!$I$5:$I$605,Ago!$U$5:$U$605,"Despesa",Ago!$G$5:$G$605,CPagar!$D43,Ago!$K$5:$K$605,"Não Pago")</f>
        <v>0</v>
      </c>
      <c r="M43" s="65">
        <f>SUMIFS(Set!$I$5:$I$605,Set!$U$5:$U$605,"Despesa",Set!$G$5:$G$605,CPagar!$D43,Set!$K$5:$K$605,"Não Pago")</f>
        <v>0</v>
      </c>
      <c r="N43" s="65">
        <f>SUMIFS(Out!$I$5:$I$605,Out!$U$5:$U$605,"Despesa",Out!$G$5:$G$605,CPagar!$D43,Out!$K$5:$K$605,"Não Pago")</f>
        <v>0</v>
      </c>
      <c r="O43" s="65">
        <f>SUMIFS(Nov!$I$5:$I$605,Nov!$U$5:$U$605,"Despesa",Nov!$G$5:$G$605,CPagar!$D43,Nov!$K$5:$K$605,"Não Pago")</f>
        <v>0</v>
      </c>
      <c r="P43" s="65">
        <f>SUMIFS(Dez!$I$5:$I$605,Dez!$U$5:$U$605,"Despesa",Dez!$G$5:$G$605,CPagar!$D43,Dez!$K$5:$K$605,"Não Pago")</f>
        <v>0</v>
      </c>
      <c r="Q43" s="62">
        <f t="shared" si="2"/>
        <v>0</v>
      </c>
    </row>
    <row r="44" spans="3:17" ht="28.5" customHeight="1" thickTop="1" thickBot="1" x14ac:dyDescent="0.3">
      <c r="C44" s="46" t="str">
        <f>'PC Despesas'!C40</f>
        <v>5.1.36</v>
      </c>
      <c r="D44" s="47" t="str">
        <f>VLOOKUP(C44,'PC Despesas'!$C$4:$D$103,2,FALSE)</f>
        <v>-</v>
      </c>
      <c r="E44" s="65">
        <f>SUMIFS(Jan!$I$5:$I$605,Jan!$U$5:$U$605,"Despesa",Jan!$G$5:$G$605,CPagar!$D44,Jan!$K$5:$K$605,"Não Pago")</f>
        <v>0</v>
      </c>
      <c r="F44" s="65">
        <f>SUMIFS(Fev!$I$5:$I$605,Fev!$U$5:$U$605,"Despesa",Fev!$G$5:$G$605,CPagar!$D44,Fev!$K$5:$K$605,"Não Pago")</f>
        <v>0</v>
      </c>
      <c r="G44" s="65">
        <f>SUMIFS(Mar!$I$5:$I$605,Mar!$U$5:$U$605,"Despesa",Mar!$G$5:$G$605,CPagar!$D44,Mar!$K$5:$K$605,"Não Pago")</f>
        <v>0</v>
      </c>
      <c r="H44" s="65">
        <f>SUMIFS(Abr!$I$5:$I$605,Abr!$U$5:$U$605,"Despesa",Abr!$G$5:$G$605,CPagar!$D44,Abr!$K$5:$K$605,"Não Pago")</f>
        <v>0</v>
      </c>
      <c r="I44" s="65">
        <f>SUMIFS(Mai!$I$5:$I$605,Mai!$U$5:$U$605,"Despesa",Mai!$G$5:$G$605,CPagar!$D44,Mai!$K$5:$K$605,"Não Pago")</f>
        <v>0</v>
      </c>
      <c r="J44" s="65">
        <f>SUMIFS(Jun!$I$5:$I$605,Jun!$U$5:$U$605,"Despesa",Jun!$G$5:$G$605,CPagar!$D44,Jun!$K$5:$K$605,"Não Pago")</f>
        <v>0</v>
      </c>
      <c r="K44" s="65">
        <f>SUMIFS(Jul!$I$5:$I$605,Jul!$U$5:$U$605,"Despesa",Jul!$G$5:$G$605,CPagar!$D44,Jul!$K$5:$K$605,"Não Pago")</f>
        <v>0</v>
      </c>
      <c r="L44" s="65">
        <f>SUMIFS(Ago!$I$5:$I$605,Ago!$U$5:$U$605,"Despesa",Ago!$G$5:$G$605,CPagar!$D44,Ago!$K$5:$K$605,"Não Pago")</f>
        <v>0</v>
      </c>
      <c r="M44" s="65">
        <f>SUMIFS(Set!$I$5:$I$605,Set!$U$5:$U$605,"Despesa",Set!$G$5:$G$605,CPagar!$D44,Set!$K$5:$K$605,"Não Pago")</f>
        <v>0</v>
      </c>
      <c r="N44" s="65">
        <f>SUMIFS(Out!$I$5:$I$605,Out!$U$5:$U$605,"Despesa",Out!$G$5:$G$605,CPagar!$D44,Out!$K$5:$K$605,"Não Pago")</f>
        <v>0</v>
      </c>
      <c r="O44" s="65">
        <f>SUMIFS(Nov!$I$5:$I$605,Nov!$U$5:$U$605,"Despesa",Nov!$G$5:$G$605,CPagar!$D44,Nov!$K$5:$K$605,"Não Pago")</f>
        <v>0</v>
      </c>
      <c r="P44" s="65">
        <f>SUMIFS(Dez!$I$5:$I$605,Dez!$U$5:$U$605,"Despesa",Dez!$G$5:$G$605,CPagar!$D44,Dez!$K$5:$K$605,"Não Pago")</f>
        <v>0</v>
      </c>
      <c r="Q44" s="62">
        <f t="shared" si="2"/>
        <v>0</v>
      </c>
    </row>
    <row r="45" spans="3:17" ht="28.5" customHeight="1" thickTop="1" thickBot="1" x14ac:dyDescent="0.3">
      <c r="C45" s="46" t="str">
        <f>'PC Despesas'!C41</f>
        <v>5.1.37</v>
      </c>
      <c r="D45" s="47" t="str">
        <f>VLOOKUP(C45,'PC Despesas'!$C$4:$D$103,2,FALSE)</f>
        <v>-</v>
      </c>
      <c r="E45" s="65">
        <f>SUMIFS(Jan!$I$5:$I$605,Jan!$U$5:$U$605,"Despesa",Jan!$G$5:$G$605,CPagar!$D45,Jan!$K$5:$K$605,"Não Pago")</f>
        <v>0</v>
      </c>
      <c r="F45" s="65">
        <f>SUMIFS(Fev!$I$5:$I$605,Fev!$U$5:$U$605,"Despesa",Fev!$G$5:$G$605,CPagar!$D45,Fev!$K$5:$K$605,"Não Pago")</f>
        <v>0</v>
      </c>
      <c r="G45" s="65">
        <f>SUMIFS(Mar!$I$5:$I$605,Mar!$U$5:$U$605,"Despesa",Mar!$G$5:$G$605,CPagar!$D45,Mar!$K$5:$K$605,"Não Pago")</f>
        <v>0</v>
      </c>
      <c r="H45" s="65">
        <f>SUMIFS(Abr!$I$5:$I$605,Abr!$U$5:$U$605,"Despesa",Abr!$G$5:$G$605,CPagar!$D45,Abr!$K$5:$K$605,"Não Pago")</f>
        <v>0</v>
      </c>
      <c r="I45" s="65">
        <f>SUMIFS(Mai!$I$5:$I$605,Mai!$U$5:$U$605,"Despesa",Mai!$G$5:$G$605,CPagar!$D45,Mai!$K$5:$K$605,"Não Pago")</f>
        <v>0</v>
      </c>
      <c r="J45" s="65">
        <f>SUMIFS(Jun!$I$5:$I$605,Jun!$U$5:$U$605,"Despesa",Jun!$G$5:$G$605,CPagar!$D45,Jun!$K$5:$K$605,"Não Pago")</f>
        <v>0</v>
      </c>
      <c r="K45" s="65">
        <f>SUMIFS(Jul!$I$5:$I$605,Jul!$U$5:$U$605,"Despesa",Jul!$G$5:$G$605,CPagar!$D45,Jul!$K$5:$K$605,"Não Pago")</f>
        <v>0</v>
      </c>
      <c r="L45" s="65">
        <f>SUMIFS(Ago!$I$5:$I$605,Ago!$U$5:$U$605,"Despesa",Ago!$G$5:$G$605,CPagar!$D45,Ago!$K$5:$K$605,"Não Pago")</f>
        <v>0</v>
      </c>
      <c r="M45" s="65">
        <f>SUMIFS(Set!$I$5:$I$605,Set!$U$5:$U$605,"Despesa",Set!$G$5:$G$605,CPagar!$D45,Set!$K$5:$K$605,"Não Pago")</f>
        <v>0</v>
      </c>
      <c r="N45" s="65">
        <f>SUMIFS(Out!$I$5:$I$605,Out!$U$5:$U$605,"Despesa",Out!$G$5:$G$605,CPagar!$D45,Out!$K$5:$K$605,"Não Pago")</f>
        <v>0</v>
      </c>
      <c r="O45" s="65">
        <f>SUMIFS(Nov!$I$5:$I$605,Nov!$U$5:$U$605,"Despesa",Nov!$G$5:$G$605,CPagar!$D45,Nov!$K$5:$K$605,"Não Pago")</f>
        <v>0</v>
      </c>
      <c r="P45" s="65">
        <f>SUMIFS(Dez!$I$5:$I$605,Dez!$U$5:$U$605,"Despesa",Dez!$G$5:$G$605,CPagar!$D45,Dez!$K$5:$K$605,"Não Pago")</f>
        <v>0</v>
      </c>
      <c r="Q45" s="62">
        <f t="shared" si="2"/>
        <v>0</v>
      </c>
    </row>
    <row r="46" spans="3:17" ht="28.5" customHeight="1" thickTop="1" thickBot="1" x14ac:dyDescent="0.3">
      <c r="C46" s="46" t="str">
        <f>'PC Despesas'!C42</f>
        <v>5.1.38</v>
      </c>
      <c r="D46" s="47" t="str">
        <f>VLOOKUP(C46,'PC Despesas'!$C$4:$D$103,2,FALSE)</f>
        <v>-</v>
      </c>
      <c r="E46" s="65">
        <f>SUMIFS(Jan!$I$5:$I$605,Jan!$U$5:$U$605,"Despesa",Jan!$G$5:$G$605,CPagar!$D46,Jan!$K$5:$K$605,"Não Pago")</f>
        <v>0</v>
      </c>
      <c r="F46" s="65">
        <f>SUMIFS(Fev!$I$5:$I$605,Fev!$U$5:$U$605,"Despesa",Fev!$G$5:$G$605,CPagar!$D46,Fev!$K$5:$K$605,"Não Pago")</f>
        <v>0</v>
      </c>
      <c r="G46" s="65">
        <f>SUMIFS(Mar!$I$5:$I$605,Mar!$U$5:$U$605,"Despesa",Mar!$G$5:$G$605,CPagar!$D46,Mar!$K$5:$K$605,"Não Pago")</f>
        <v>0</v>
      </c>
      <c r="H46" s="65">
        <f>SUMIFS(Abr!$I$5:$I$605,Abr!$U$5:$U$605,"Despesa",Abr!$G$5:$G$605,CPagar!$D46,Abr!$K$5:$K$605,"Não Pago")</f>
        <v>0</v>
      </c>
      <c r="I46" s="65">
        <f>SUMIFS(Mai!$I$5:$I$605,Mai!$U$5:$U$605,"Despesa",Mai!$G$5:$G$605,CPagar!$D46,Mai!$K$5:$K$605,"Não Pago")</f>
        <v>0</v>
      </c>
      <c r="J46" s="65">
        <f>SUMIFS(Jun!$I$5:$I$605,Jun!$U$5:$U$605,"Despesa",Jun!$G$5:$G$605,CPagar!$D46,Jun!$K$5:$K$605,"Não Pago")</f>
        <v>0</v>
      </c>
      <c r="K46" s="65">
        <f>SUMIFS(Jul!$I$5:$I$605,Jul!$U$5:$U$605,"Despesa",Jul!$G$5:$G$605,CPagar!$D46,Jul!$K$5:$K$605,"Não Pago")</f>
        <v>0</v>
      </c>
      <c r="L46" s="65">
        <f>SUMIFS(Ago!$I$5:$I$605,Ago!$U$5:$U$605,"Despesa",Ago!$G$5:$G$605,CPagar!$D46,Ago!$K$5:$K$605,"Não Pago")</f>
        <v>0</v>
      </c>
      <c r="M46" s="65">
        <f>SUMIFS(Set!$I$5:$I$605,Set!$U$5:$U$605,"Despesa",Set!$G$5:$G$605,CPagar!$D46,Set!$K$5:$K$605,"Não Pago")</f>
        <v>0</v>
      </c>
      <c r="N46" s="65">
        <f>SUMIFS(Out!$I$5:$I$605,Out!$U$5:$U$605,"Despesa",Out!$G$5:$G$605,CPagar!$D46,Out!$K$5:$K$605,"Não Pago")</f>
        <v>0</v>
      </c>
      <c r="O46" s="65">
        <f>SUMIFS(Nov!$I$5:$I$605,Nov!$U$5:$U$605,"Despesa",Nov!$G$5:$G$605,CPagar!$D46,Nov!$K$5:$K$605,"Não Pago")</f>
        <v>0</v>
      </c>
      <c r="P46" s="65">
        <f>SUMIFS(Dez!$I$5:$I$605,Dez!$U$5:$U$605,"Despesa",Dez!$G$5:$G$605,CPagar!$D46,Dez!$K$5:$K$605,"Não Pago")</f>
        <v>0</v>
      </c>
      <c r="Q46" s="62">
        <f t="shared" si="2"/>
        <v>0</v>
      </c>
    </row>
    <row r="47" spans="3:17" ht="28.5" customHeight="1" thickTop="1" thickBot="1" x14ac:dyDescent="0.3">
      <c r="C47" s="46" t="str">
        <f>'PC Despesas'!C43</f>
        <v>5.1.39</v>
      </c>
      <c r="D47" s="47" t="str">
        <f>VLOOKUP(C47,'PC Despesas'!$C$4:$D$103,2,FALSE)</f>
        <v>-</v>
      </c>
      <c r="E47" s="65">
        <f>SUMIFS(Jan!$I$5:$I$605,Jan!$U$5:$U$605,"Despesa",Jan!$G$5:$G$605,CPagar!$D47,Jan!$K$5:$K$605,"Não Pago")</f>
        <v>0</v>
      </c>
      <c r="F47" s="65">
        <f>SUMIFS(Fev!$I$5:$I$605,Fev!$U$5:$U$605,"Despesa",Fev!$G$5:$G$605,CPagar!$D47,Fev!$K$5:$K$605,"Não Pago")</f>
        <v>0</v>
      </c>
      <c r="G47" s="65">
        <f>SUMIFS(Mar!$I$5:$I$605,Mar!$U$5:$U$605,"Despesa",Mar!$G$5:$G$605,CPagar!$D47,Mar!$K$5:$K$605,"Não Pago")</f>
        <v>0</v>
      </c>
      <c r="H47" s="65">
        <f>SUMIFS(Abr!$I$5:$I$605,Abr!$U$5:$U$605,"Despesa",Abr!$G$5:$G$605,CPagar!$D47,Abr!$K$5:$K$605,"Não Pago")</f>
        <v>0</v>
      </c>
      <c r="I47" s="65">
        <f>SUMIFS(Mai!$I$5:$I$605,Mai!$U$5:$U$605,"Despesa",Mai!$G$5:$G$605,CPagar!$D47,Mai!$K$5:$K$605,"Não Pago")</f>
        <v>0</v>
      </c>
      <c r="J47" s="65">
        <f>SUMIFS(Jun!$I$5:$I$605,Jun!$U$5:$U$605,"Despesa",Jun!$G$5:$G$605,CPagar!$D47,Jun!$K$5:$K$605,"Não Pago")</f>
        <v>0</v>
      </c>
      <c r="K47" s="65">
        <f>SUMIFS(Jul!$I$5:$I$605,Jul!$U$5:$U$605,"Despesa",Jul!$G$5:$G$605,CPagar!$D47,Jul!$K$5:$K$605,"Não Pago")</f>
        <v>0</v>
      </c>
      <c r="L47" s="65">
        <f>SUMIFS(Ago!$I$5:$I$605,Ago!$U$5:$U$605,"Despesa",Ago!$G$5:$G$605,CPagar!$D47,Ago!$K$5:$K$605,"Não Pago")</f>
        <v>0</v>
      </c>
      <c r="M47" s="65">
        <f>SUMIFS(Set!$I$5:$I$605,Set!$U$5:$U$605,"Despesa",Set!$G$5:$G$605,CPagar!$D47,Set!$K$5:$K$605,"Não Pago")</f>
        <v>0</v>
      </c>
      <c r="N47" s="65">
        <f>SUMIFS(Out!$I$5:$I$605,Out!$U$5:$U$605,"Despesa",Out!$G$5:$G$605,CPagar!$D47,Out!$K$5:$K$605,"Não Pago")</f>
        <v>0</v>
      </c>
      <c r="O47" s="65">
        <f>SUMIFS(Nov!$I$5:$I$605,Nov!$U$5:$U$605,"Despesa",Nov!$G$5:$G$605,CPagar!$D47,Nov!$K$5:$K$605,"Não Pago")</f>
        <v>0</v>
      </c>
      <c r="P47" s="65">
        <f>SUMIFS(Dez!$I$5:$I$605,Dez!$U$5:$U$605,"Despesa",Dez!$G$5:$G$605,CPagar!$D47,Dez!$K$5:$K$605,"Não Pago")</f>
        <v>0</v>
      </c>
      <c r="Q47" s="62">
        <f t="shared" si="2"/>
        <v>0</v>
      </c>
    </row>
    <row r="48" spans="3:17" ht="28.5" customHeight="1" thickTop="1" thickBot="1" x14ac:dyDescent="0.3">
      <c r="C48" s="46" t="str">
        <f>'PC Despesas'!C44</f>
        <v>5.1.40</v>
      </c>
      <c r="D48" s="47" t="str">
        <f>VLOOKUP(C48,'PC Despesas'!$C$4:$D$103,2,FALSE)</f>
        <v>-</v>
      </c>
      <c r="E48" s="65">
        <f>SUMIFS(Jan!$I$5:$I$605,Jan!$U$5:$U$605,"Despesa",Jan!$G$5:$G$605,CPagar!$D48,Jan!$K$5:$K$605,"Não Pago")</f>
        <v>0</v>
      </c>
      <c r="F48" s="65">
        <f>SUMIFS(Fev!$I$5:$I$605,Fev!$U$5:$U$605,"Despesa",Fev!$G$5:$G$605,CPagar!$D48,Fev!$K$5:$K$605,"Não Pago")</f>
        <v>0</v>
      </c>
      <c r="G48" s="65">
        <f>SUMIFS(Mar!$I$5:$I$605,Mar!$U$5:$U$605,"Despesa",Mar!$G$5:$G$605,CPagar!$D48,Mar!$K$5:$K$605,"Não Pago")</f>
        <v>0</v>
      </c>
      <c r="H48" s="65">
        <f>SUMIFS(Abr!$I$5:$I$605,Abr!$U$5:$U$605,"Despesa",Abr!$G$5:$G$605,CPagar!$D48,Abr!$K$5:$K$605,"Não Pago")</f>
        <v>0</v>
      </c>
      <c r="I48" s="65">
        <f>SUMIFS(Mai!$I$5:$I$605,Mai!$U$5:$U$605,"Despesa",Mai!$G$5:$G$605,CPagar!$D48,Mai!$K$5:$K$605,"Não Pago")</f>
        <v>0</v>
      </c>
      <c r="J48" s="65">
        <f>SUMIFS(Jun!$I$5:$I$605,Jun!$U$5:$U$605,"Despesa",Jun!$G$5:$G$605,CPagar!$D48,Jun!$K$5:$K$605,"Não Pago")</f>
        <v>0</v>
      </c>
      <c r="K48" s="65">
        <f>SUMIFS(Jul!$I$5:$I$605,Jul!$U$5:$U$605,"Despesa",Jul!$G$5:$G$605,CPagar!$D48,Jul!$K$5:$K$605,"Não Pago")</f>
        <v>0</v>
      </c>
      <c r="L48" s="65">
        <f>SUMIFS(Ago!$I$5:$I$605,Ago!$U$5:$U$605,"Despesa",Ago!$G$5:$G$605,CPagar!$D48,Ago!$K$5:$K$605,"Não Pago")</f>
        <v>0</v>
      </c>
      <c r="M48" s="65">
        <f>SUMIFS(Set!$I$5:$I$605,Set!$U$5:$U$605,"Despesa",Set!$G$5:$G$605,CPagar!$D48,Set!$K$5:$K$605,"Não Pago")</f>
        <v>0</v>
      </c>
      <c r="N48" s="65">
        <f>SUMIFS(Out!$I$5:$I$605,Out!$U$5:$U$605,"Despesa",Out!$G$5:$G$605,CPagar!$D48,Out!$K$5:$K$605,"Não Pago")</f>
        <v>0</v>
      </c>
      <c r="O48" s="65">
        <f>SUMIFS(Nov!$I$5:$I$605,Nov!$U$5:$U$605,"Despesa",Nov!$G$5:$G$605,CPagar!$D48,Nov!$K$5:$K$605,"Não Pago")</f>
        <v>0</v>
      </c>
      <c r="P48" s="65">
        <f>SUMIFS(Dez!$I$5:$I$605,Dez!$U$5:$U$605,"Despesa",Dez!$G$5:$G$605,CPagar!$D48,Dez!$K$5:$K$605,"Não Pago")</f>
        <v>0</v>
      </c>
      <c r="Q48" s="62">
        <f t="shared" si="2"/>
        <v>0</v>
      </c>
    </row>
    <row r="49" spans="3:17" ht="28.5" customHeight="1" thickTop="1" thickBot="1" x14ac:dyDescent="0.3">
      <c r="C49" s="46" t="str">
        <f>'PC Despesas'!C45</f>
        <v>5.1.41</v>
      </c>
      <c r="D49" s="47" t="str">
        <f>VLOOKUP(C49,'PC Despesas'!$C$4:$D$103,2,FALSE)</f>
        <v>-</v>
      </c>
      <c r="E49" s="65">
        <f>SUMIFS(Jan!$I$5:$I$605,Jan!$U$5:$U$605,"Despesa",Jan!$G$5:$G$605,CPagar!$D49,Jan!$K$5:$K$605,"Não Pago")</f>
        <v>0</v>
      </c>
      <c r="F49" s="65">
        <f>SUMIFS(Fev!$I$5:$I$605,Fev!$U$5:$U$605,"Despesa",Fev!$G$5:$G$605,CPagar!$D49,Fev!$K$5:$K$605,"Não Pago")</f>
        <v>0</v>
      </c>
      <c r="G49" s="65">
        <f>SUMIFS(Mar!$I$5:$I$605,Mar!$U$5:$U$605,"Despesa",Mar!$G$5:$G$605,CPagar!$D49,Mar!$K$5:$K$605,"Não Pago")</f>
        <v>0</v>
      </c>
      <c r="H49" s="65">
        <f>SUMIFS(Abr!$I$5:$I$605,Abr!$U$5:$U$605,"Despesa",Abr!$G$5:$G$605,CPagar!$D49,Abr!$K$5:$K$605,"Não Pago")</f>
        <v>0</v>
      </c>
      <c r="I49" s="65">
        <f>SUMIFS(Mai!$I$5:$I$605,Mai!$U$5:$U$605,"Despesa",Mai!$G$5:$G$605,CPagar!$D49,Mai!$K$5:$K$605,"Não Pago")</f>
        <v>0</v>
      </c>
      <c r="J49" s="65">
        <f>SUMIFS(Jun!$I$5:$I$605,Jun!$U$5:$U$605,"Despesa",Jun!$G$5:$G$605,CPagar!$D49,Jun!$K$5:$K$605,"Não Pago")</f>
        <v>0</v>
      </c>
      <c r="K49" s="65">
        <f>SUMIFS(Jul!$I$5:$I$605,Jul!$U$5:$U$605,"Despesa",Jul!$G$5:$G$605,CPagar!$D49,Jul!$K$5:$K$605,"Não Pago")</f>
        <v>0</v>
      </c>
      <c r="L49" s="65">
        <f>SUMIFS(Ago!$I$5:$I$605,Ago!$U$5:$U$605,"Despesa",Ago!$G$5:$G$605,CPagar!$D49,Ago!$K$5:$K$605,"Não Pago")</f>
        <v>0</v>
      </c>
      <c r="M49" s="65">
        <f>SUMIFS(Set!$I$5:$I$605,Set!$U$5:$U$605,"Despesa",Set!$G$5:$G$605,CPagar!$D49,Set!$K$5:$K$605,"Não Pago")</f>
        <v>0</v>
      </c>
      <c r="N49" s="65">
        <f>SUMIFS(Out!$I$5:$I$605,Out!$U$5:$U$605,"Despesa",Out!$G$5:$G$605,CPagar!$D49,Out!$K$5:$K$605,"Não Pago")</f>
        <v>0</v>
      </c>
      <c r="O49" s="65">
        <f>SUMIFS(Nov!$I$5:$I$605,Nov!$U$5:$U$605,"Despesa",Nov!$G$5:$G$605,CPagar!$D49,Nov!$K$5:$K$605,"Não Pago")</f>
        <v>0</v>
      </c>
      <c r="P49" s="65">
        <f>SUMIFS(Dez!$I$5:$I$605,Dez!$U$5:$U$605,"Despesa",Dez!$G$5:$G$605,CPagar!$D49,Dez!$K$5:$K$605,"Não Pago")</f>
        <v>0</v>
      </c>
      <c r="Q49" s="62">
        <f t="shared" si="2"/>
        <v>0</v>
      </c>
    </row>
    <row r="50" spans="3:17" ht="28.5" customHeight="1" thickTop="1" thickBot="1" x14ac:dyDescent="0.3">
      <c r="C50" s="46" t="str">
        <f>'PC Despesas'!C46</f>
        <v>5.1.42</v>
      </c>
      <c r="D50" s="47" t="str">
        <f>VLOOKUP(C50,'PC Despesas'!$C$4:$D$103,2,FALSE)</f>
        <v>-</v>
      </c>
      <c r="E50" s="65">
        <f>SUMIFS(Jan!$I$5:$I$605,Jan!$U$5:$U$605,"Despesa",Jan!$G$5:$G$605,CPagar!$D50,Jan!$K$5:$K$605,"Não Pago")</f>
        <v>0</v>
      </c>
      <c r="F50" s="65">
        <f>SUMIFS(Fev!$I$5:$I$605,Fev!$U$5:$U$605,"Despesa",Fev!$G$5:$G$605,CPagar!$D50,Fev!$K$5:$K$605,"Não Pago")</f>
        <v>0</v>
      </c>
      <c r="G50" s="65">
        <f>SUMIFS(Mar!$I$5:$I$605,Mar!$U$5:$U$605,"Despesa",Mar!$G$5:$G$605,CPagar!$D50,Mar!$K$5:$K$605,"Não Pago")</f>
        <v>0</v>
      </c>
      <c r="H50" s="65">
        <f>SUMIFS(Abr!$I$5:$I$605,Abr!$U$5:$U$605,"Despesa",Abr!$G$5:$G$605,CPagar!$D50,Abr!$K$5:$K$605,"Não Pago")</f>
        <v>0</v>
      </c>
      <c r="I50" s="65">
        <f>SUMIFS(Mai!$I$5:$I$605,Mai!$U$5:$U$605,"Despesa",Mai!$G$5:$G$605,CPagar!$D50,Mai!$K$5:$K$605,"Não Pago")</f>
        <v>0</v>
      </c>
      <c r="J50" s="65">
        <f>SUMIFS(Jun!$I$5:$I$605,Jun!$U$5:$U$605,"Despesa",Jun!$G$5:$G$605,CPagar!$D50,Jun!$K$5:$K$605,"Não Pago")</f>
        <v>0</v>
      </c>
      <c r="K50" s="65">
        <f>SUMIFS(Jul!$I$5:$I$605,Jul!$U$5:$U$605,"Despesa",Jul!$G$5:$G$605,CPagar!$D50,Jul!$K$5:$K$605,"Não Pago")</f>
        <v>0</v>
      </c>
      <c r="L50" s="65">
        <f>SUMIFS(Ago!$I$5:$I$605,Ago!$U$5:$U$605,"Despesa",Ago!$G$5:$G$605,CPagar!$D50,Ago!$K$5:$K$605,"Não Pago")</f>
        <v>0</v>
      </c>
      <c r="M50" s="65">
        <f>SUMIFS(Set!$I$5:$I$605,Set!$U$5:$U$605,"Despesa",Set!$G$5:$G$605,CPagar!$D50,Set!$K$5:$K$605,"Não Pago")</f>
        <v>0</v>
      </c>
      <c r="N50" s="65">
        <f>SUMIFS(Out!$I$5:$I$605,Out!$U$5:$U$605,"Despesa",Out!$G$5:$G$605,CPagar!$D50,Out!$K$5:$K$605,"Não Pago")</f>
        <v>0</v>
      </c>
      <c r="O50" s="65">
        <f>SUMIFS(Nov!$I$5:$I$605,Nov!$U$5:$U$605,"Despesa",Nov!$G$5:$G$605,CPagar!$D50,Nov!$K$5:$K$605,"Não Pago")</f>
        <v>0</v>
      </c>
      <c r="P50" s="65">
        <f>SUMIFS(Dez!$I$5:$I$605,Dez!$U$5:$U$605,"Despesa",Dez!$G$5:$G$605,CPagar!$D50,Dez!$K$5:$K$605,"Não Pago")</f>
        <v>0</v>
      </c>
      <c r="Q50" s="62">
        <f t="shared" si="2"/>
        <v>0</v>
      </c>
    </row>
    <row r="51" spans="3:17" ht="28.5" customHeight="1" thickTop="1" thickBot="1" x14ac:dyDescent="0.3">
      <c r="C51" s="46" t="str">
        <f>'PC Despesas'!C47</f>
        <v>5.1.43</v>
      </c>
      <c r="D51" s="47" t="str">
        <f>VLOOKUP(C51,'PC Despesas'!$C$4:$D$103,2,FALSE)</f>
        <v>-</v>
      </c>
      <c r="E51" s="65">
        <f>SUMIFS(Jan!$I$5:$I$605,Jan!$U$5:$U$605,"Despesa",Jan!$G$5:$G$605,CPagar!$D51,Jan!$K$5:$K$605,"Não Pago")</f>
        <v>0</v>
      </c>
      <c r="F51" s="65">
        <f>SUMIFS(Fev!$I$5:$I$605,Fev!$U$5:$U$605,"Despesa",Fev!$G$5:$G$605,CPagar!$D51,Fev!$K$5:$K$605,"Não Pago")</f>
        <v>0</v>
      </c>
      <c r="G51" s="65">
        <f>SUMIFS(Mar!$I$5:$I$605,Mar!$U$5:$U$605,"Despesa",Mar!$G$5:$G$605,CPagar!$D51,Mar!$K$5:$K$605,"Não Pago")</f>
        <v>0</v>
      </c>
      <c r="H51" s="65">
        <f>SUMIFS(Abr!$I$5:$I$605,Abr!$U$5:$U$605,"Despesa",Abr!$G$5:$G$605,CPagar!$D51,Abr!$K$5:$K$605,"Não Pago")</f>
        <v>0</v>
      </c>
      <c r="I51" s="65">
        <f>SUMIFS(Mai!$I$5:$I$605,Mai!$U$5:$U$605,"Despesa",Mai!$G$5:$G$605,CPagar!$D51,Mai!$K$5:$K$605,"Não Pago")</f>
        <v>0</v>
      </c>
      <c r="J51" s="65">
        <f>SUMIFS(Jun!$I$5:$I$605,Jun!$U$5:$U$605,"Despesa",Jun!$G$5:$G$605,CPagar!$D51,Jun!$K$5:$K$605,"Não Pago")</f>
        <v>0</v>
      </c>
      <c r="K51" s="65">
        <f>SUMIFS(Jul!$I$5:$I$605,Jul!$U$5:$U$605,"Despesa",Jul!$G$5:$G$605,CPagar!$D51,Jul!$K$5:$K$605,"Não Pago")</f>
        <v>0</v>
      </c>
      <c r="L51" s="65">
        <f>SUMIFS(Ago!$I$5:$I$605,Ago!$U$5:$U$605,"Despesa",Ago!$G$5:$G$605,CPagar!$D51,Ago!$K$5:$K$605,"Não Pago")</f>
        <v>0</v>
      </c>
      <c r="M51" s="65">
        <f>SUMIFS(Set!$I$5:$I$605,Set!$U$5:$U$605,"Despesa",Set!$G$5:$G$605,CPagar!$D51,Set!$K$5:$K$605,"Não Pago")</f>
        <v>0</v>
      </c>
      <c r="N51" s="65">
        <f>SUMIFS(Out!$I$5:$I$605,Out!$U$5:$U$605,"Despesa",Out!$G$5:$G$605,CPagar!$D51,Out!$K$5:$K$605,"Não Pago")</f>
        <v>0</v>
      </c>
      <c r="O51" s="65">
        <f>SUMIFS(Nov!$I$5:$I$605,Nov!$U$5:$U$605,"Despesa",Nov!$G$5:$G$605,CPagar!$D51,Nov!$K$5:$K$605,"Não Pago")</f>
        <v>0</v>
      </c>
      <c r="P51" s="65">
        <f>SUMIFS(Dez!$I$5:$I$605,Dez!$U$5:$U$605,"Despesa",Dez!$G$5:$G$605,CPagar!$D51,Dez!$K$5:$K$605,"Não Pago")</f>
        <v>0</v>
      </c>
      <c r="Q51" s="62">
        <f t="shared" si="2"/>
        <v>0</v>
      </c>
    </row>
    <row r="52" spans="3:17" ht="28.5" customHeight="1" thickTop="1" thickBot="1" x14ac:dyDescent="0.3">
      <c r="C52" s="46" t="str">
        <f>'PC Despesas'!C48</f>
        <v>5.1.44</v>
      </c>
      <c r="D52" s="47" t="str">
        <f>VLOOKUP(C52,'PC Despesas'!$C$4:$D$103,2,FALSE)</f>
        <v>-</v>
      </c>
      <c r="E52" s="65">
        <f>SUMIFS(Jan!$I$5:$I$605,Jan!$U$5:$U$605,"Despesa",Jan!$G$5:$G$605,CPagar!$D52,Jan!$K$5:$K$605,"Não Pago")</f>
        <v>0</v>
      </c>
      <c r="F52" s="65">
        <f>SUMIFS(Fev!$I$5:$I$605,Fev!$U$5:$U$605,"Despesa",Fev!$G$5:$G$605,CPagar!$D52,Fev!$K$5:$K$605,"Não Pago")</f>
        <v>0</v>
      </c>
      <c r="G52" s="65">
        <f>SUMIFS(Mar!$I$5:$I$605,Mar!$U$5:$U$605,"Despesa",Mar!$G$5:$G$605,CPagar!$D52,Mar!$K$5:$K$605,"Não Pago")</f>
        <v>0</v>
      </c>
      <c r="H52" s="65">
        <f>SUMIFS(Abr!$I$5:$I$605,Abr!$U$5:$U$605,"Despesa",Abr!$G$5:$G$605,CPagar!$D52,Abr!$K$5:$K$605,"Não Pago")</f>
        <v>0</v>
      </c>
      <c r="I52" s="65">
        <f>SUMIFS(Mai!$I$5:$I$605,Mai!$U$5:$U$605,"Despesa",Mai!$G$5:$G$605,CPagar!$D52,Mai!$K$5:$K$605,"Não Pago")</f>
        <v>0</v>
      </c>
      <c r="J52" s="65">
        <f>SUMIFS(Jun!$I$5:$I$605,Jun!$U$5:$U$605,"Despesa",Jun!$G$5:$G$605,CPagar!$D52,Jun!$K$5:$K$605,"Não Pago")</f>
        <v>0</v>
      </c>
      <c r="K52" s="65">
        <f>SUMIFS(Jul!$I$5:$I$605,Jul!$U$5:$U$605,"Despesa",Jul!$G$5:$G$605,CPagar!$D52,Jul!$K$5:$K$605,"Não Pago")</f>
        <v>0</v>
      </c>
      <c r="L52" s="65">
        <f>SUMIFS(Ago!$I$5:$I$605,Ago!$U$5:$U$605,"Despesa",Ago!$G$5:$G$605,CPagar!$D52,Ago!$K$5:$K$605,"Não Pago")</f>
        <v>0</v>
      </c>
      <c r="M52" s="65">
        <f>SUMIFS(Set!$I$5:$I$605,Set!$U$5:$U$605,"Despesa",Set!$G$5:$G$605,CPagar!$D52,Set!$K$5:$K$605,"Não Pago")</f>
        <v>0</v>
      </c>
      <c r="N52" s="65">
        <f>SUMIFS(Out!$I$5:$I$605,Out!$U$5:$U$605,"Despesa",Out!$G$5:$G$605,CPagar!$D52,Out!$K$5:$K$605,"Não Pago")</f>
        <v>0</v>
      </c>
      <c r="O52" s="65">
        <f>SUMIFS(Nov!$I$5:$I$605,Nov!$U$5:$U$605,"Despesa",Nov!$G$5:$G$605,CPagar!$D52,Nov!$K$5:$K$605,"Não Pago")</f>
        <v>0</v>
      </c>
      <c r="P52" s="65">
        <f>SUMIFS(Dez!$I$5:$I$605,Dez!$U$5:$U$605,"Despesa",Dez!$G$5:$G$605,CPagar!$D52,Dez!$K$5:$K$605,"Não Pago")</f>
        <v>0</v>
      </c>
      <c r="Q52" s="62">
        <f t="shared" si="2"/>
        <v>0</v>
      </c>
    </row>
    <row r="53" spans="3:17" ht="28.5" customHeight="1" thickTop="1" thickBot="1" x14ac:dyDescent="0.3">
      <c r="C53" s="46" t="str">
        <f>'PC Despesas'!C49</f>
        <v>5.1.45</v>
      </c>
      <c r="D53" s="47" t="str">
        <f>VLOOKUP(C53,'PC Despesas'!$C$4:$D$103,2,FALSE)</f>
        <v>-</v>
      </c>
      <c r="E53" s="65">
        <f>SUMIFS(Jan!$I$5:$I$605,Jan!$U$5:$U$605,"Despesa",Jan!$G$5:$G$605,CPagar!$D53,Jan!$K$5:$K$605,"Não Pago")</f>
        <v>0</v>
      </c>
      <c r="F53" s="65">
        <f>SUMIFS(Fev!$I$5:$I$605,Fev!$U$5:$U$605,"Despesa",Fev!$G$5:$G$605,CPagar!$D53,Fev!$K$5:$K$605,"Não Pago")</f>
        <v>0</v>
      </c>
      <c r="G53" s="65">
        <f>SUMIFS(Mar!$I$5:$I$605,Mar!$U$5:$U$605,"Despesa",Mar!$G$5:$G$605,CPagar!$D53,Mar!$K$5:$K$605,"Não Pago")</f>
        <v>0</v>
      </c>
      <c r="H53" s="65">
        <f>SUMIFS(Abr!$I$5:$I$605,Abr!$U$5:$U$605,"Despesa",Abr!$G$5:$G$605,CPagar!$D53,Abr!$K$5:$K$605,"Não Pago")</f>
        <v>0</v>
      </c>
      <c r="I53" s="65">
        <f>SUMIFS(Mai!$I$5:$I$605,Mai!$U$5:$U$605,"Despesa",Mai!$G$5:$G$605,CPagar!$D53,Mai!$K$5:$K$605,"Não Pago")</f>
        <v>0</v>
      </c>
      <c r="J53" s="65">
        <f>SUMIFS(Jun!$I$5:$I$605,Jun!$U$5:$U$605,"Despesa",Jun!$G$5:$G$605,CPagar!$D53,Jun!$K$5:$K$605,"Não Pago")</f>
        <v>0</v>
      </c>
      <c r="K53" s="65">
        <f>SUMIFS(Jul!$I$5:$I$605,Jul!$U$5:$U$605,"Despesa",Jul!$G$5:$G$605,CPagar!$D53,Jul!$K$5:$K$605,"Não Pago")</f>
        <v>0</v>
      </c>
      <c r="L53" s="65">
        <f>SUMIFS(Ago!$I$5:$I$605,Ago!$U$5:$U$605,"Despesa",Ago!$G$5:$G$605,CPagar!$D53,Ago!$K$5:$K$605,"Não Pago")</f>
        <v>0</v>
      </c>
      <c r="M53" s="65">
        <f>SUMIFS(Set!$I$5:$I$605,Set!$U$5:$U$605,"Despesa",Set!$G$5:$G$605,CPagar!$D53,Set!$K$5:$K$605,"Não Pago")</f>
        <v>0</v>
      </c>
      <c r="N53" s="65">
        <f>SUMIFS(Out!$I$5:$I$605,Out!$U$5:$U$605,"Despesa",Out!$G$5:$G$605,CPagar!$D53,Out!$K$5:$K$605,"Não Pago")</f>
        <v>0</v>
      </c>
      <c r="O53" s="65">
        <f>SUMIFS(Nov!$I$5:$I$605,Nov!$U$5:$U$605,"Despesa",Nov!$G$5:$G$605,CPagar!$D53,Nov!$K$5:$K$605,"Não Pago")</f>
        <v>0</v>
      </c>
      <c r="P53" s="65">
        <f>SUMIFS(Dez!$I$5:$I$605,Dez!$U$5:$U$605,"Despesa",Dez!$G$5:$G$605,CPagar!$D53,Dez!$K$5:$K$605,"Não Pago")</f>
        <v>0</v>
      </c>
      <c r="Q53" s="62">
        <f t="shared" si="2"/>
        <v>0</v>
      </c>
    </row>
    <row r="54" spans="3:17" ht="28.5" customHeight="1" thickTop="1" thickBot="1" x14ac:dyDescent="0.3">
      <c r="C54" s="46" t="str">
        <f>'PC Despesas'!C50</f>
        <v>5.1.46</v>
      </c>
      <c r="D54" s="47" t="str">
        <f>VLOOKUP(C54,'PC Despesas'!$C$4:$D$103,2,FALSE)</f>
        <v>-</v>
      </c>
      <c r="E54" s="65">
        <f>SUMIFS(Jan!$I$5:$I$605,Jan!$U$5:$U$605,"Despesa",Jan!$G$5:$G$605,CPagar!$D54,Jan!$K$5:$K$605,"Não Pago")</f>
        <v>0</v>
      </c>
      <c r="F54" s="65">
        <f>SUMIFS(Fev!$I$5:$I$605,Fev!$U$5:$U$605,"Despesa",Fev!$G$5:$G$605,CPagar!$D54,Fev!$K$5:$K$605,"Não Pago")</f>
        <v>0</v>
      </c>
      <c r="G54" s="65">
        <f>SUMIFS(Mar!$I$5:$I$605,Mar!$U$5:$U$605,"Despesa",Mar!$G$5:$G$605,CPagar!$D54,Mar!$K$5:$K$605,"Não Pago")</f>
        <v>0</v>
      </c>
      <c r="H54" s="65">
        <f>SUMIFS(Abr!$I$5:$I$605,Abr!$U$5:$U$605,"Despesa",Abr!$G$5:$G$605,CPagar!$D54,Abr!$K$5:$K$605,"Não Pago")</f>
        <v>0</v>
      </c>
      <c r="I54" s="65">
        <f>SUMIFS(Mai!$I$5:$I$605,Mai!$U$5:$U$605,"Despesa",Mai!$G$5:$G$605,CPagar!$D54,Mai!$K$5:$K$605,"Não Pago")</f>
        <v>0</v>
      </c>
      <c r="J54" s="65">
        <f>SUMIFS(Jun!$I$5:$I$605,Jun!$U$5:$U$605,"Despesa",Jun!$G$5:$G$605,CPagar!$D54,Jun!$K$5:$K$605,"Não Pago")</f>
        <v>0</v>
      </c>
      <c r="K54" s="65">
        <f>SUMIFS(Jul!$I$5:$I$605,Jul!$U$5:$U$605,"Despesa",Jul!$G$5:$G$605,CPagar!$D54,Jul!$K$5:$K$605,"Não Pago")</f>
        <v>0</v>
      </c>
      <c r="L54" s="65">
        <f>SUMIFS(Ago!$I$5:$I$605,Ago!$U$5:$U$605,"Despesa",Ago!$G$5:$G$605,CPagar!$D54,Ago!$K$5:$K$605,"Não Pago")</f>
        <v>0</v>
      </c>
      <c r="M54" s="65">
        <f>SUMIFS(Set!$I$5:$I$605,Set!$U$5:$U$605,"Despesa",Set!$G$5:$G$605,CPagar!$D54,Set!$K$5:$K$605,"Não Pago")</f>
        <v>0</v>
      </c>
      <c r="N54" s="65">
        <f>SUMIFS(Out!$I$5:$I$605,Out!$U$5:$U$605,"Despesa",Out!$G$5:$G$605,CPagar!$D54,Out!$K$5:$K$605,"Não Pago")</f>
        <v>0</v>
      </c>
      <c r="O54" s="65">
        <f>SUMIFS(Nov!$I$5:$I$605,Nov!$U$5:$U$605,"Despesa",Nov!$G$5:$G$605,CPagar!$D54,Nov!$K$5:$K$605,"Não Pago")</f>
        <v>0</v>
      </c>
      <c r="P54" s="65">
        <f>SUMIFS(Dez!$I$5:$I$605,Dez!$U$5:$U$605,"Despesa",Dez!$G$5:$G$605,CPagar!$D54,Dez!$K$5:$K$605,"Não Pago")</f>
        <v>0</v>
      </c>
      <c r="Q54" s="62">
        <f t="shared" si="2"/>
        <v>0</v>
      </c>
    </row>
    <row r="55" spans="3:17" ht="28.5" customHeight="1" thickTop="1" thickBot="1" x14ac:dyDescent="0.3">
      <c r="C55" s="46" t="str">
        <f>'PC Despesas'!C51</f>
        <v>5.1.47</v>
      </c>
      <c r="D55" s="47" t="str">
        <f>VLOOKUP(C55,'PC Despesas'!$C$4:$D$103,2,FALSE)</f>
        <v>-</v>
      </c>
      <c r="E55" s="65">
        <f>SUMIFS(Jan!$I$5:$I$605,Jan!$U$5:$U$605,"Despesa",Jan!$G$5:$G$605,CPagar!$D55,Jan!$K$5:$K$605,"Não Pago")</f>
        <v>0</v>
      </c>
      <c r="F55" s="65">
        <f>SUMIFS(Fev!$I$5:$I$605,Fev!$U$5:$U$605,"Despesa",Fev!$G$5:$G$605,CPagar!$D55,Fev!$K$5:$K$605,"Não Pago")</f>
        <v>0</v>
      </c>
      <c r="G55" s="65">
        <f>SUMIFS(Mar!$I$5:$I$605,Mar!$U$5:$U$605,"Despesa",Mar!$G$5:$G$605,CPagar!$D55,Mar!$K$5:$K$605,"Não Pago")</f>
        <v>0</v>
      </c>
      <c r="H55" s="65">
        <f>SUMIFS(Abr!$I$5:$I$605,Abr!$U$5:$U$605,"Despesa",Abr!$G$5:$G$605,CPagar!$D55,Abr!$K$5:$K$605,"Não Pago")</f>
        <v>0</v>
      </c>
      <c r="I55" s="65">
        <f>SUMIFS(Mai!$I$5:$I$605,Mai!$U$5:$U$605,"Despesa",Mai!$G$5:$G$605,CPagar!$D55,Mai!$K$5:$K$605,"Não Pago")</f>
        <v>0</v>
      </c>
      <c r="J55" s="65">
        <f>SUMIFS(Jun!$I$5:$I$605,Jun!$U$5:$U$605,"Despesa",Jun!$G$5:$G$605,CPagar!$D55,Jun!$K$5:$K$605,"Não Pago")</f>
        <v>0</v>
      </c>
      <c r="K55" s="65">
        <f>SUMIFS(Jul!$I$5:$I$605,Jul!$U$5:$U$605,"Despesa",Jul!$G$5:$G$605,CPagar!$D55,Jul!$K$5:$K$605,"Não Pago")</f>
        <v>0</v>
      </c>
      <c r="L55" s="65">
        <f>SUMIFS(Ago!$I$5:$I$605,Ago!$U$5:$U$605,"Despesa",Ago!$G$5:$G$605,CPagar!$D55,Ago!$K$5:$K$605,"Não Pago")</f>
        <v>0</v>
      </c>
      <c r="M55" s="65">
        <f>SUMIFS(Set!$I$5:$I$605,Set!$U$5:$U$605,"Despesa",Set!$G$5:$G$605,CPagar!$D55,Set!$K$5:$K$605,"Não Pago")</f>
        <v>0</v>
      </c>
      <c r="N55" s="65">
        <f>SUMIFS(Out!$I$5:$I$605,Out!$U$5:$U$605,"Despesa",Out!$G$5:$G$605,CPagar!$D55,Out!$K$5:$K$605,"Não Pago")</f>
        <v>0</v>
      </c>
      <c r="O55" s="65">
        <f>SUMIFS(Nov!$I$5:$I$605,Nov!$U$5:$U$605,"Despesa",Nov!$G$5:$G$605,CPagar!$D55,Nov!$K$5:$K$605,"Não Pago")</f>
        <v>0</v>
      </c>
      <c r="P55" s="65">
        <f>SUMIFS(Dez!$I$5:$I$605,Dez!$U$5:$U$605,"Despesa",Dez!$G$5:$G$605,CPagar!$D55,Dez!$K$5:$K$605,"Não Pago")</f>
        <v>0</v>
      </c>
      <c r="Q55" s="62">
        <f t="shared" si="2"/>
        <v>0</v>
      </c>
    </row>
    <row r="56" spans="3:17" ht="28.5" customHeight="1" thickTop="1" thickBot="1" x14ac:dyDescent="0.3">
      <c r="C56" s="46" t="str">
        <f>'PC Despesas'!C52</f>
        <v>5.1.48</v>
      </c>
      <c r="D56" s="47" t="str">
        <f>VLOOKUP(C56,'PC Despesas'!$C$4:$D$103,2,FALSE)</f>
        <v>-</v>
      </c>
      <c r="E56" s="65">
        <f>SUMIFS(Jan!$I$5:$I$605,Jan!$U$5:$U$605,"Despesa",Jan!$G$5:$G$605,CPagar!$D56,Jan!$K$5:$K$605,"Não Pago")</f>
        <v>0</v>
      </c>
      <c r="F56" s="65">
        <f>SUMIFS(Fev!$I$5:$I$605,Fev!$U$5:$U$605,"Despesa",Fev!$G$5:$G$605,CPagar!$D56,Fev!$K$5:$K$605,"Não Pago")</f>
        <v>0</v>
      </c>
      <c r="G56" s="65">
        <f>SUMIFS(Mar!$I$5:$I$605,Mar!$U$5:$U$605,"Despesa",Mar!$G$5:$G$605,CPagar!$D56,Mar!$K$5:$K$605,"Não Pago")</f>
        <v>0</v>
      </c>
      <c r="H56" s="65">
        <f>SUMIFS(Abr!$I$5:$I$605,Abr!$U$5:$U$605,"Despesa",Abr!$G$5:$G$605,CPagar!$D56,Abr!$K$5:$K$605,"Não Pago")</f>
        <v>0</v>
      </c>
      <c r="I56" s="65">
        <f>SUMIFS(Mai!$I$5:$I$605,Mai!$U$5:$U$605,"Despesa",Mai!$G$5:$G$605,CPagar!$D56,Mai!$K$5:$K$605,"Não Pago")</f>
        <v>0</v>
      </c>
      <c r="J56" s="65">
        <f>SUMIFS(Jun!$I$5:$I$605,Jun!$U$5:$U$605,"Despesa",Jun!$G$5:$G$605,CPagar!$D56,Jun!$K$5:$K$605,"Não Pago")</f>
        <v>0</v>
      </c>
      <c r="K56" s="65">
        <f>SUMIFS(Jul!$I$5:$I$605,Jul!$U$5:$U$605,"Despesa",Jul!$G$5:$G$605,CPagar!$D56,Jul!$K$5:$K$605,"Não Pago")</f>
        <v>0</v>
      </c>
      <c r="L56" s="65">
        <f>SUMIFS(Ago!$I$5:$I$605,Ago!$U$5:$U$605,"Despesa",Ago!$G$5:$G$605,CPagar!$D56,Ago!$K$5:$K$605,"Não Pago")</f>
        <v>0</v>
      </c>
      <c r="M56" s="65">
        <f>SUMIFS(Set!$I$5:$I$605,Set!$U$5:$U$605,"Despesa",Set!$G$5:$G$605,CPagar!$D56,Set!$K$5:$K$605,"Não Pago")</f>
        <v>0</v>
      </c>
      <c r="N56" s="65">
        <f>SUMIFS(Out!$I$5:$I$605,Out!$U$5:$U$605,"Despesa",Out!$G$5:$G$605,CPagar!$D56,Out!$K$5:$K$605,"Não Pago")</f>
        <v>0</v>
      </c>
      <c r="O56" s="65">
        <f>SUMIFS(Nov!$I$5:$I$605,Nov!$U$5:$U$605,"Despesa",Nov!$G$5:$G$605,CPagar!$D56,Nov!$K$5:$K$605,"Não Pago")</f>
        <v>0</v>
      </c>
      <c r="P56" s="65">
        <f>SUMIFS(Dez!$I$5:$I$605,Dez!$U$5:$U$605,"Despesa",Dez!$G$5:$G$605,CPagar!$D56,Dez!$K$5:$K$605,"Não Pago")</f>
        <v>0</v>
      </c>
      <c r="Q56" s="62">
        <f t="shared" si="2"/>
        <v>0</v>
      </c>
    </row>
    <row r="57" spans="3:17" ht="28.5" customHeight="1" thickTop="1" thickBot="1" x14ac:dyDescent="0.3">
      <c r="C57" s="46" t="str">
        <f>'PC Despesas'!C53</f>
        <v>5.1.49</v>
      </c>
      <c r="D57" s="47" t="str">
        <f>VLOOKUP(C57,'PC Despesas'!$C$4:$D$103,2,FALSE)</f>
        <v>-</v>
      </c>
      <c r="E57" s="65">
        <f>SUMIFS(Jan!$I$5:$I$605,Jan!$U$5:$U$605,"Despesa",Jan!$G$5:$G$605,CPagar!$D57,Jan!$K$5:$K$605,"Não Pago")</f>
        <v>0</v>
      </c>
      <c r="F57" s="65">
        <f>SUMIFS(Fev!$I$5:$I$605,Fev!$U$5:$U$605,"Despesa",Fev!$G$5:$G$605,CPagar!$D57,Fev!$K$5:$K$605,"Não Pago")</f>
        <v>0</v>
      </c>
      <c r="G57" s="65">
        <f>SUMIFS(Mar!$I$5:$I$605,Mar!$U$5:$U$605,"Despesa",Mar!$G$5:$G$605,CPagar!$D57,Mar!$K$5:$K$605,"Não Pago")</f>
        <v>0</v>
      </c>
      <c r="H57" s="65">
        <f>SUMIFS(Abr!$I$5:$I$605,Abr!$U$5:$U$605,"Despesa",Abr!$G$5:$G$605,CPagar!$D57,Abr!$K$5:$K$605,"Não Pago")</f>
        <v>0</v>
      </c>
      <c r="I57" s="65">
        <f>SUMIFS(Mai!$I$5:$I$605,Mai!$U$5:$U$605,"Despesa",Mai!$G$5:$G$605,CPagar!$D57,Mai!$K$5:$K$605,"Não Pago")</f>
        <v>0</v>
      </c>
      <c r="J57" s="65">
        <f>SUMIFS(Jun!$I$5:$I$605,Jun!$U$5:$U$605,"Despesa",Jun!$G$5:$G$605,CPagar!$D57,Jun!$K$5:$K$605,"Não Pago")</f>
        <v>0</v>
      </c>
      <c r="K57" s="65">
        <f>SUMIFS(Jul!$I$5:$I$605,Jul!$U$5:$U$605,"Despesa",Jul!$G$5:$G$605,CPagar!$D57,Jul!$K$5:$K$605,"Não Pago")</f>
        <v>0</v>
      </c>
      <c r="L57" s="65">
        <f>SUMIFS(Ago!$I$5:$I$605,Ago!$U$5:$U$605,"Despesa",Ago!$G$5:$G$605,CPagar!$D57,Ago!$K$5:$K$605,"Não Pago")</f>
        <v>0</v>
      </c>
      <c r="M57" s="65">
        <f>SUMIFS(Set!$I$5:$I$605,Set!$U$5:$U$605,"Despesa",Set!$G$5:$G$605,CPagar!$D57,Set!$K$5:$K$605,"Não Pago")</f>
        <v>0</v>
      </c>
      <c r="N57" s="65">
        <f>SUMIFS(Out!$I$5:$I$605,Out!$U$5:$U$605,"Despesa",Out!$G$5:$G$605,CPagar!$D57,Out!$K$5:$K$605,"Não Pago")</f>
        <v>0</v>
      </c>
      <c r="O57" s="65">
        <f>SUMIFS(Nov!$I$5:$I$605,Nov!$U$5:$U$605,"Despesa",Nov!$G$5:$G$605,CPagar!$D57,Nov!$K$5:$K$605,"Não Pago")</f>
        <v>0</v>
      </c>
      <c r="P57" s="65">
        <f>SUMIFS(Dez!$I$5:$I$605,Dez!$U$5:$U$605,"Despesa",Dez!$G$5:$G$605,CPagar!$D57,Dez!$K$5:$K$605,"Não Pago")</f>
        <v>0</v>
      </c>
      <c r="Q57" s="62">
        <f t="shared" si="2"/>
        <v>0</v>
      </c>
    </row>
    <row r="58" spans="3:17" ht="28.5" customHeight="1" thickTop="1" thickBot="1" x14ac:dyDescent="0.3">
      <c r="C58" s="46" t="str">
        <f>'PC Despesas'!C54</f>
        <v>5.1.50</v>
      </c>
      <c r="D58" s="47" t="str">
        <f>VLOOKUP(C58,'PC Despesas'!$C$4:$D$103,2,FALSE)</f>
        <v>-</v>
      </c>
      <c r="E58" s="65">
        <f>SUMIFS(Jan!$I$5:$I$605,Jan!$U$5:$U$605,"Despesa",Jan!$G$5:$G$605,CPagar!$D58,Jan!$K$5:$K$605,"Não Pago")</f>
        <v>0</v>
      </c>
      <c r="F58" s="65">
        <f>SUMIFS(Fev!$I$5:$I$605,Fev!$U$5:$U$605,"Despesa",Fev!$G$5:$G$605,CPagar!$D58,Fev!$K$5:$K$605,"Não Pago")</f>
        <v>0</v>
      </c>
      <c r="G58" s="65">
        <f>SUMIFS(Mar!$I$5:$I$605,Mar!$U$5:$U$605,"Despesa",Mar!$G$5:$G$605,CPagar!$D58,Mar!$K$5:$K$605,"Não Pago")</f>
        <v>0</v>
      </c>
      <c r="H58" s="65">
        <f>SUMIFS(Abr!$I$5:$I$605,Abr!$U$5:$U$605,"Despesa",Abr!$G$5:$G$605,CPagar!$D58,Abr!$K$5:$K$605,"Não Pago")</f>
        <v>0</v>
      </c>
      <c r="I58" s="65">
        <f>SUMIFS(Mai!$I$5:$I$605,Mai!$U$5:$U$605,"Despesa",Mai!$G$5:$G$605,CPagar!$D58,Mai!$K$5:$K$605,"Não Pago")</f>
        <v>0</v>
      </c>
      <c r="J58" s="65">
        <f>SUMIFS(Jun!$I$5:$I$605,Jun!$U$5:$U$605,"Despesa",Jun!$G$5:$G$605,CPagar!$D58,Jun!$K$5:$K$605,"Não Pago")</f>
        <v>0</v>
      </c>
      <c r="K58" s="65">
        <f>SUMIFS(Jul!$I$5:$I$605,Jul!$U$5:$U$605,"Despesa",Jul!$G$5:$G$605,CPagar!$D58,Jul!$K$5:$K$605,"Não Pago")</f>
        <v>0</v>
      </c>
      <c r="L58" s="65">
        <f>SUMIFS(Ago!$I$5:$I$605,Ago!$U$5:$U$605,"Despesa",Ago!$G$5:$G$605,CPagar!$D58,Ago!$K$5:$K$605,"Não Pago")</f>
        <v>0</v>
      </c>
      <c r="M58" s="65">
        <f>SUMIFS(Set!$I$5:$I$605,Set!$U$5:$U$605,"Despesa",Set!$G$5:$G$605,CPagar!$D58,Set!$K$5:$K$605,"Não Pago")</f>
        <v>0</v>
      </c>
      <c r="N58" s="65">
        <f>SUMIFS(Out!$I$5:$I$605,Out!$U$5:$U$605,"Despesa",Out!$G$5:$G$605,CPagar!$D58,Out!$K$5:$K$605,"Não Pago")</f>
        <v>0</v>
      </c>
      <c r="O58" s="65">
        <f>SUMIFS(Nov!$I$5:$I$605,Nov!$U$5:$U$605,"Despesa",Nov!$G$5:$G$605,CPagar!$D58,Nov!$K$5:$K$605,"Não Pago")</f>
        <v>0</v>
      </c>
      <c r="P58" s="65">
        <f>SUMIFS(Dez!$I$5:$I$605,Dez!$U$5:$U$605,"Despesa",Dez!$G$5:$G$605,CPagar!$D58,Dez!$K$5:$K$605,"Não Pago")</f>
        <v>0</v>
      </c>
      <c r="Q58" s="62">
        <f t="shared" si="2"/>
        <v>0</v>
      </c>
    </row>
    <row r="59" spans="3:17" ht="28.5" customHeight="1" thickTop="1" thickBot="1" x14ac:dyDescent="0.3">
      <c r="C59" s="46" t="str">
        <f>'PC Despesas'!C55</f>
        <v>5.1.51</v>
      </c>
      <c r="D59" s="47" t="str">
        <f>VLOOKUP(C59,'PC Despesas'!$C$4:$D$103,2,FALSE)</f>
        <v>-</v>
      </c>
      <c r="E59" s="65">
        <f>SUMIFS(Jan!$I$5:$I$605,Jan!$U$5:$U$605,"Despesa",Jan!$G$5:$G$605,CPagar!$D59,Jan!$K$5:$K$605,"Não Pago")</f>
        <v>0</v>
      </c>
      <c r="F59" s="65">
        <f>SUMIFS(Fev!$I$5:$I$605,Fev!$U$5:$U$605,"Despesa",Fev!$G$5:$G$605,CPagar!$D59,Fev!$K$5:$K$605,"Não Pago")</f>
        <v>0</v>
      </c>
      <c r="G59" s="65">
        <f>SUMIFS(Mar!$I$5:$I$605,Mar!$U$5:$U$605,"Despesa",Mar!$G$5:$G$605,CPagar!$D59,Mar!$K$5:$K$605,"Não Pago")</f>
        <v>0</v>
      </c>
      <c r="H59" s="65">
        <f>SUMIFS(Abr!$I$5:$I$605,Abr!$U$5:$U$605,"Despesa",Abr!$G$5:$G$605,CPagar!$D59,Abr!$K$5:$K$605,"Não Pago")</f>
        <v>0</v>
      </c>
      <c r="I59" s="65">
        <f>SUMIFS(Mai!$I$5:$I$605,Mai!$U$5:$U$605,"Despesa",Mai!$G$5:$G$605,CPagar!$D59,Mai!$K$5:$K$605,"Não Pago")</f>
        <v>0</v>
      </c>
      <c r="J59" s="65">
        <f>SUMIFS(Jun!$I$5:$I$605,Jun!$U$5:$U$605,"Despesa",Jun!$G$5:$G$605,CPagar!$D59,Jun!$K$5:$K$605,"Não Pago")</f>
        <v>0</v>
      </c>
      <c r="K59" s="65">
        <f>SUMIFS(Jul!$I$5:$I$605,Jul!$U$5:$U$605,"Despesa",Jul!$G$5:$G$605,CPagar!$D59,Jul!$K$5:$K$605,"Não Pago")</f>
        <v>0</v>
      </c>
      <c r="L59" s="65">
        <f>SUMIFS(Ago!$I$5:$I$605,Ago!$U$5:$U$605,"Despesa",Ago!$G$5:$G$605,CPagar!$D59,Ago!$K$5:$K$605,"Não Pago")</f>
        <v>0</v>
      </c>
      <c r="M59" s="65">
        <f>SUMIFS(Set!$I$5:$I$605,Set!$U$5:$U$605,"Despesa",Set!$G$5:$G$605,CPagar!$D59,Set!$K$5:$K$605,"Não Pago")</f>
        <v>0</v>
      </c>
      <c r="N59" s="65">
        <f>SUMIFS(Out!$I$5:$I$605,Out!$U$5:$U$605,"Despesa",Out!$G$5:$G$605,CPagar!$D59,Out!$K$5:$K$605,"Não Pago")</f>
        <v>0</v>
      </c>
      <c r="O59" s="65">
        <f>SUMIFS(Nov!$I$5:$I$605,Nov!$U$5:$U$605,"Despesa",Nov!$G$5:$G$605,CPagar!$D59,Nov!$K$5:$K$605,"Não Pago")</f>
        <v>0</v>
      </c>
      <c r="P59" s="65">
        <f>SUMIFS(Dez!$I$5:$I$605,Dez!$U$5:$U$605,"Despesa",Dez!$G$5:$G$605,CPagar!$D59,Dez!$K$5:$K$605,"Não Pago")</f>
        <v>0</v>
      </c>
      <c r="Q59" s="62">
        <f t="shared" si="2"/>
        <v>0</v>
      </c>
    </row>
    <row r="60" spans="3:17" ht="28.5" customHeight="1" thickTop="1" thickBot="1" x14ac:dyDescent="0.3">
      <c r="C60" s="46" t="str">
        <f>'PC Despesas'!C56</f>
        <v>5.1.52</v>
      </c>
      <c r="D60" s="47" t="str">
        <f>VLOOKUP(C60,'PC Despesas'!$C$4:$D$103,2,FALSE)</f>
        <v>-</v>
      </c>
      <c r="E60" s="65">
        <f>SUMIFS(Jan!$I$5:$I$605,Jan!$U$5:$U$605,"Despesa",Jan!$G$5:$G$605,CPagar!$D60,Jan!$K$5:$K$605,"Não Pago")</f>
        <v>0</v>
      </c>
      <c r="F60" s="65">
        <f>SUMIFS(Fev!$I$5:$I$605,Fev!$U$5:$U$605,"Despesa",Fev!$G$5:$G$605,CPagar!$D60,Fev!$K$5:$K$605,"Não Pago")</f>
        <v>0</v>
      </c>
      <c r="G60" s="65">
        <f>SUMIFS(Mar!$I$5:$I$605,Mar!$U$5:$U$605,"Despesa",Mar!$G$5:$G$605,CPagar!$D60,Mar!$K$5:$K$605,"Não Pago")</f>
        <v>0</v>
      </c>
      <c r="H60" s="65">
        <f>SUMIFS(Abr!$I$5:$I$605,Abr!$U$5:$U$605,"Despesa",Abr!$G$5:$G$605,CPagar!$D60,Abr!$K$5:$K$605,"Não Pago")</f>
        <v>0</v>
      </c>
      <c r="I60" s="65">
        <f>SUMIFS(Mai!$I$5:$I$605,Mai!$U$5:$U$605,"Despesa",Mai!$G$5:$G$605,CPagar!$D60,Mai!$K$5:$K$605,"Não Pago")</f>
        <v>0</v>
      </c>
      <c r="J60" s="65">
        <f>SUMIFS(Jun!$I$5:$I$605,Jun!$U$5:$U$605,"Despesa",Jun!$G$5:$G$605,CPagar!$D60,Jun!$K$5:$K$605,"Não Pago")</f>
        <v>0</v>
      </c>
      <c r="K60" s="65">
        <f>SUMIFS(Jul!$I$5:$I$605,Jul!$U$5:$U$605,"Despesa",Jul!$G$5:$G$605,CPagar!$D60,Jul!$K$5:$K$605,"Não Pago")</f>
        <v>0</v>
      </c>
      <c r="L60" s="65">
        <f>SUMIFS(Ago!$I$5:$I$605,Ago!$U$5:$U$605,"Despesa",Ago!$G$5:$G$605,CPagar!$D60,Ago!$K$5:$K$605,"Não Pago")</f>
        <v>0</v>
      </c>
      <c r="M60" s="65">
        <f>SUMIFS(Set!$I$5:$I$605,Set!$U$5:$U$605,"Despesa",Set!$G$5:$G$605,CPagar!$D60,Set!$K$5:$K$605,"Não Pago")</f>
        <v>0</v>
      </c>
      <c r="N60" s="65">
        <f>SUMIFS(Out!$I$5:$I$605,Out!$U$5:$U$605,"Despesa",Out!$G$5:$G$605,CPagar!$D60,Out!$K$5:$K$605,"Não Pago")</f>
        <v>0</v>
      </c>
      <c r="O60" s="65">
        <f>SUMIFS(Nov!$I$5:$I$605,Nov!$U$5:$U$605,"Despesa",Nov!$G$5:$G$605,CPagar!$D60,Nov!$K$5:$K$605,"Não Pago")</f>
        <v>0</v>
      </c>
      <c r="P60" s="65">
        <f>SUMIFS(Dez!$I$5:$I$605,Dez!$U$5:$U$605,"Despesa",Dez!$G$5:$G$605,CPagar!$D60,Dez!$K$5:$K$605,"Não Pago")</f>
        <v>0</v>
      </c>
      <c r="Q60" s="62">
        <f t="shared" si="2"/>
        <v>0</v>
      </c>
    </row>
    <row r="61" spans="3:17" ht="28.5" customHeight="1" thickTop="1" thickBot="1" x14ac:dyDescent="0.3">
      <c r="C61" s="46" t="str">
        <f>'PC Despesas'!C57</f>
        <v>5.1.53</v>
      </c>
      <c r="D61" s="47" t="str">
        <f>VLOOKUP(C61,'PC Despesas'!$C$4:$D$103,2,FALSE)</f>
        <v>-</v>
      </c>
      <c r="E61" s="65">
        <f>SUMIFS(Jan!$I$5:$I$605,Jan!$U$5:$U$605,"Despesa",Jan!$G$5:$G$605,CPagar!$D61,Jan!$K$5:$K$605,"Não Pago")</f>
        <v>0</v>
      </c>
      <c r="F61" s="65">
        <f>SUMIFS(Fev!$I$5:$I$605,Fev!$U$5:$U$605,"Despesa",Fev!$G$5:$G$605,CPagar!$D61,Fev!$K$5:$K$605,"Não Pago")</f>
        <v>0</v>
      </c>
      <c r="G61" s="65">
        <f>SUMIFS(Mar!$I$5:$I$605,Mar!$U$5:$U$605,"Despesa",Mar!$G$5:$G$605,CPagar!$D61,Mar!$K$5:$K$605,"Não Pago")</f>
        <v>0</v>
      </c>
      <c r="H61" s="65">
        <f>SUMIFS(Abr!$I$5:$I$605,Abr!$U$5:$U$605,"Despesa",Abr!$G$5:$G$605,CPagar!$D61,Abr!$K$5:$K$605,"Não Pago")</f>
        <v>0</v>
      </c>
      <c r="I61" s="65">
        <f>SUMIFS(Mai!$I$5:$I$605,Mai!$U$5:$U$605,"Despesa",Mai!$G$5:$G$605,CPagar!$D61,Mai!$K$5:$K$605,"Não Pago")</f>
        <v>0</v>
      </c>
      <c r="J61" s="65">
        <f>SUMIFS(Jun!$I$5:$I$605,Jun!$U$5:$U$605,"Despesa",Jun!$G$5:$G$605,CPagar!$D61,Jun!$K$5:$K$605,"Não Pago")</f>
        <v>0</v>
      </c>
      <c r="K61" s="65">
        <f>SUMIFS(Jul!$I$5:$I$605,Jul!$U$5:$U$605,"Despesa",Jul!$G$5:$G$605,CPagar!$D61,Jul!$K$5:$K$605,"Não Pago")</f>
        <v>0</v>
      </c>
      <c r="L61" s="65">
        <f>SUMIFS(Ago!$I$5:$I$605,Ago!$U$5:$U$605,"Despesa",Ago!$G$5:$G$605,CPagar!$D61,Ago!$K$5:$K$605,"Não Pago")</f>
        <v>0</v>
      </c>
      <c r="M61" s="65">
        <f>SUMIFS(Set!$I$5:$I$605,Set!$U$5:$U$605,"Despesa",Set!$G$5:$G$605,CPagar!$D61,Set!$K$5:$K$605,"Não Pago")</f>
        <v>0</v>
      </c>
      <c r="N61" s="65">
        <f>SUMIFS(Out!$I$5:$I$605,Out!$U$5:$U$605,"Despesa",Out!$G$5:$G$605,CPagar!$D61,Out!$K$5:$K$605,"Não Pago")</f>
        <v>0</v>
      </c>
      <c r="O61" s="65">
        <f>SUMIFS(Nov!$I$5:$I$605,Nov!$U$5:$U$605,"Despesa",Nov!$G$5:$G$605,CPagar!$D61,Nov!$K$5:$K$605,"Não Pago")</f>
        <v>0</v>
      </c>
      <c r="P61" s="65">
        <f>SUMIFS(Dez!$I$5:$I$605,Dez!$U$5:$U$605,"Despesa",Dez!$G$5:$G$605,CPagar!$D61,Dez!$K$5:$K$605,"Não Pago")</f>
        <v>0</v>
      </c>
      <c r="Q61" s="62">
        <f t="shared" si="2"/>
        <v>0</v>
      </c>
    </row>
    <row r="62" spans="3:17" ht="28.5" customHeight="1" thickTop="1" thickBot="1" x14ac:dyDescent="0.3">
      <c r="C62" s="46" t="str">
        <f>'PC Despesas'!C58</f>
        <v>5.1.54</v>
      </c>
      <c r="D62" s="47" t="str">
        <f>VLOOKUP(C62,'PC Despesas'!$C$4:$D$103,2,FALSE)</f>
        <v>-</v>
      </c>
      <c r="E62" s="65">
        <f>SUMIFS(Jan!$I$5:$I$605,Jan!$U$5:$U$605,"Despesa",Jan!$G$5:$G$605,CPagar!$D62,Jan!$K$5:$K$605,"Não Pago")</f>
        <v>0</v>
      </c>
      <c r="F62" s="65">
        <f>SUMIFS(Fev!$I$5:$I$605,Fev!$U$5:$U$605,"Despesa",Fev!$G$5:$G$605,CPagar!$D62,Fev!$K$5:$K$605,"Não Pago")</f>
        <v>0</v>
      </c>
      <c r="G62" s="65">
        <f>SUMIFS(Mar!$I$5:$I$605,Mar!$U$5:$U$605,"Despesa",Mar!$G$5:$G$605,CPagar!$D62,Mar!$K$5:$K$605,"Não Pago")</f>
        <v>0</v>
      </c>
      <c r="H62" s="65">
        <f>SUMIFS(Abr!$I$5:$I$605,Abr!$U$5:$U$605,"Despesa",Abr!$G$5:$G$605,CPagar!$D62,Abr!$K$5:$K$605,"Não Pago")</f>
        <v>0</v>
      </c>
      <c r="I62" s="65">
        <f>SUMIFS(Mai!$I$5:$I$605,Mai!$U$5:$U$605,"Despesa",Mai!$G$5:$G$605,CPagar!$D62,Mai!$K$5:$K$605,"Não Pago")</f>
        <v>0</v>
      </c>
      <c r="J62" s="65">
        <f>SUMIFS(Jun!$I$5:$I$605,Jun!$U$5:$U$605,"Despesa",Jun!$G$5:$G$605,CPagar!$D62,Jun!$K$5:$K$605,"Não Pago")</f>
        <v>0</v>
      </c>
      <c r="K62" s="65">
        <f>SUMIFS(Jul!$I$5:$I$605,Jul!$U$5:$U$605,"Despesa",Jul!$G$5:$G$605,CPagar!$D62,Jul!$K$5:$K$605,"Não Pago")</f>
        <v>0</v>
      </c>
      <c r="L62" s="65">
        <f>SUMIFS(Ago!$I$5:$I$605,Ago!$U$5:$U$605,"Despesa",Ago!$G$5:$G$605,CPagar!$D62,Ago!$K$5:$K$605,"Não Pago")</f>
        <v>0</v>
      </c>
      <c r="M62" s="65">
        <f>SUMIFS(Set!$I$5:$I$605,Set!$U$5:$U$605,"Despesa",Set!$G$5:$G$605,CPagar!$D62,Set!$K$5:$K$605,"Não Pago")</f>
        <v>0</v>
      </c>
      <c r="N62" s="65">
        <f>SUMIFS(Out!$I$5:$I$605,Out!$U$5:$U$605,"Despesa",Out!$G$5:$G$605,CPagar!$D62,Out!$K$5:$K$605,"Não Pago")</f>
        <v>0</v>
      </c>
      <c r="O62" s="65">
        <f>SUMIFS(Nov!$I$5:$I$605,Nov!$U$5:$U$605,"Despesa",Nov!$G$5:$G$605,CPagar!$D62,Nov!$K$5:$K$605,"Não Pago")</f>
        <v>0</v>
      </c>
      <c r="P62" s="65">
        <f>SUMIFS(Dez!$I$5:$I$605,Dez!$U$5:$U$605,"Despesa",Dez!$G$5:$G$605,CPagar!$D62,Dez!$K$5:$K$605,"Não Pago")</f>
        <v>0</v>
      </c>
      <c r="Q62" s="62">
        <f t="shared" si="2"/>
        <v>0</v>
      </c>
    </row>
    <row r="63" spans="3:17" ht="28.5" customHeight="1" thickTop="1" thickBot="1" x14ac:dyDescent="0.3">
      <c r="C63" s="46" t="str">
        <f>'PC Despesas'!C59</f>
        <v>5.1.55</v>
      </c>
      <c r="D63" s="47" t="str">
        <f>VLOOKUP(C63,'PC Despesas'!$C$4:$D$103,2,FALSE)</f>
        <v>-</v>
      </c>
      <c r="E63" s="65">
        <f>SUMIFS(Jan!$I$5:$I$605,Jan!$U$5:$U$605,"Despesa",Jan!$G$5:$G$605,CPagar!$D63,Jan!$K$5:$K$605,"Não Pago")</f>
        <v>0</v>
      </c>
      <c r="F63" s="65">
        <f>SUMIFS(Fev!$I$5:$I$605,Fev!$U$5:$U$605,"Despesa",Fev!$G$5:$G$605,CPagar!$D63,Fev!$K$5:$K$605,"Não Pago")</f>
        <v>0</v>
      </c>
      <c r="G63" s="65">
        <f>SUMIFS(Mar!$I$5:$I$605,Mar!$U$5:$U$605,"Despesa",Mar!$G$5:$G$605,CPagar!$D63,Mar!$K$5:$K$605,"Não Pago")</f>
        <v>0</v>
      </c>
      <c r="H63" s="65">
        <f>SUMIFS(Abr!$I$5:$I$605,Abr!$U$5:$U$605,"Despesa",Abr!$G$5:$G$605,CPagar!$D63,Abr!$K$5:$K$605,"Não Pago")</f>
        <v>0</v>
      </c>
      <c r="I63" s="65">
        <f>SUMIFS(Mai!$I$5:$I$605,Mai!$U$5:$U$605,"Despesa",Mai!$G$5:$G$605,CPagar!$D63,Mai!$K$5:$K$605,"Não Pago")</f>
        <v>0</v>
      </c>
      <c r="J63" s="65">
        <f>SUMIFS(Jun!$I$5:$I$605,Jun!$U$5:$U$605,"Despesa",Jun!$G$5:$G$605,CPagar!$D63,Jun!$K$5:$K$605,"Não Pago")</f>
        <v>0</v>
      </c>
      <c r="K63" s="65">
        <f>SUMIFS(Jul!$I$5:$I$605,Jul!$U$5:$U$605,"Despesa",Jul!$G$5:$G$605,CPagar!$D63,Jul!$K$5:$K$605,"Não Pago")</f>
        <v>0</v>
      </c>
      <c r="L63" s="65">
        <f>SUMIFS(Ago!$I$5:$I$605,Ago!$U$5:$U$605,"Despesa",Ago!$G$5:$G$605,CPagar!$D63,Ago!$K$5:$K$605,"Não Pago")</f>
        <v>0</v>
      </c>
      <c r="M63" s="65">
        <f>SUMIFS(Set!$I$5:$I$605,Set!$U$5:$U$605,"Despesa",Set!$G$5:$G$605,CPagar!$D63,Set!$K$5:$K$605,"Não Pago")</f>
        <v>0</v>
      </c>
      <c r="N63" s="65">
        <f>SUMIFS(Out!$I$5:$I$605,Out!$U$5:$U$605,"Despesa",Out!$G$5:$G$605,CPagar!$D63,Out!$K$5:$K$605,"Não Pago")</f>
        <v>0</v>
      </c>
      <c r="O63" s="65">
        <f>SUMIFS(Nov!$I$5:$I$605,Nov!$U$5:$U$605,"Despesa",Nov!$G$5:$G$605,CPagar!$D63,Nov!$K$5:$K$605,"Não Pago")</f>
        <v>0</v>
      </c>
      <c r="P63" s="65">
        <f>SUMIFS(Dez!$I$5:$I$605,Dez!$U$5:$U$605,"Despesa",Dez!$G$5:$G$605,CPagar!$D63,Dez!$K$5:$K$605,"Não Pago")</f>
        <v>0</v>
      </c>
      <c r="Q63" s="62">
        <f t="shared" si="2"/>
        <v>0</v>
      </c>
    </row>
    <row r="64" spans="3:17" ht="28.5" customHeight="1" thickTop="1" thickBot="1" x14ac:dyDescent="0.3">
      <c r="C64" s="46" t="str">
        <f>'PC Despesas'!C60</f>
        <v>5.1.56</v>
      </c>
      <c r="D64" s="47" t="str">
        <f>VLOOKUP(C64,'PC Despesas'!$C$4:$D$103,2,FALSE)</f>
        <v>-</v>
      </c>
      <c r="E64" s="65">
        <f>SUMIFS(Jan!$I$5:$I$605,Jan!$U$5:$U$605,"Despesa",Jan!$G$5:$G$605,CPagar!$D64,Jan!$K$5:$K$605,"Não Pago")</f>
        <v>0</v>
      </c>
      <c r="F64" s="65">
        <f>SUMIFS(Fev!$I$5:$I$605,Fev!$U$5:$U$605,"Despesa",Fev!$G$5:$G$605,CPagar!$D64,Fev!$K$5:$K$605,"Não Pago")</f>
        <v>0</v>
      </c>
      <c r="G64" s="65">
        <f>SUMIFS(Mar!$I$5:$I$605,Mar!$U$5:$U$605,"Despesa",Mar!$G$5:$G$605,CPagar!$D64,Mar!$K$5:$K$605,"Não Pago")</f>
        <v>0</v>
      </c>
      <c r="H64" s="65">
        <f>SUMIFS(Abr!$I$5:$I$605,Abr!$U$5:$U$605,"Despesa",Abr!$G$5:$G$605,CPagar!$D64,Abr!$K$5:$K$605,"Não Pago")</f>
        <v>0</v>
      </c>
      <c r="I64" s="65">
        <f>SUMIFS(Mai!$I$5:$I$605,Mai!$U$5:$U$605,"Despesa",Mai!$G$5:$G$605,CPagar!$D64,Mai!$K$5:$K$605,"Não Pago")</f>
        <v>0</v>
      </c>
      <c r="J64" s="65">
        <f>SUMIFS(Jun!$I$5:$I$605,Jun!$U$5:$U$605,"Despesa",Jun!$G$5:$G$605,CPagar!$D64,Jun!$K$5:$K$605,"Não Pago")</f>
        <v>0</v>
      </c>
      <c r="K64" s="65">
        <f>SUMIFS(Jul!$I$5:$I$605,Jul!$U$5:$U$605,"Despesa",Jul!$G$5:$G$605,CPagar!$D64,Jul!$K$5:$K$605,"Não Pago")</f>
        <v>0</v>
      </c>
      <c r="L64" s="65">
        <f>SUMIFS(Ago!$I$5:$I$605,Ago!$U$5:$U$605,"Despesa",Ago!$G$5:$G$605,CPagar!$D64,Ago!$K$5:$K$605,"Não Pago")</f>
        <v>0</v>
      </c>
      <c r="M64" s="65">
        <f>SUMIFS(Set!$I$5:$I$605,Set!$U$5:$U$605,"Despesa",Set!$G$5:$G$605,CPagar!$D64,Set!$K$5:$K$605,"Não Pago")</f>
        <v>0</v>
      </c>
      <c r="N64" s="65">
        <f>SUMIFS(Out!$I$5:$I$605,Out!$U$5:$U$605,"Despesa",Out!$G$5:$G$605,CPagar!$D64,Out!$K$5:$K$605,"Não Pago")</f>
        <v>0</v>
      </c>
      <c r="O64" s="65">
        <f>SUMIFS(Nov!$I$5:$I$605,Nov!$U$5:$U$605,"Despesa",Nov!$G$5:$G$605,CPagar!$D64,Nov!$K$5:$K$605,"Não Pago")</f>
        <v>0</v>
      </c>
      <c r="P64" s="65">
        <f>SUMIFS(Dez!$I$5:$I$605,Dez!$U$5:$U$605,"Despesa",Dez!$G$5:$G$605,CPagar!$D64,Dez!$K$5:$K$605,"Não Pago")</f>
        <v>0</v>
      </c>
      <c r="Q64" s="62">
        <f t="shared" si="2"/>
        <v>0</v>
      </c>
    </row>
    <row r="65" spans="3:17" ht="28.5" customHeight="1" thickTop="1" thickBot="1" x14ac:dyDescent="0.3">
      <c r="C65" s="46" t="str">
        <f>'PC Despesas'!C61</f>
        <v>5.1.57</v>
      </c>
      <c r="D65" s="47" t="str">
        <f>VLOOKUP(C65,'PC Despesas'!$C$4:$D$103,2,FALSE)</f>
        <v>-</v>
      </c>
      <c r="E65" s="65">
        <f>SUMIFS(Jan!$I$5:$I$605,Jan!$U$5:$U$605,"Despesa",Jan!$G$5:$G$605,CPagar!$D65,Jan!$K$5:$K$605,"Não Pago")</f>
        <v>0</v>
      </c>
      <c r="F65" s="65">
        <f>SUMIFS(Fev!$I$5:$I$605,Fev!$U$5:$U$605,"Despesa",Fev!$G$5:$G$605,CPagar!$D65,Fev!$K$5:$K$605,"Não Pago")</f>
        <v>0</v>
      </c>
      <c r="G65" s="65">
        <f>SUMIFS(Mar!$I$5:$I$605,Mar!$U$5:$U$605,"Despesa",Mar!$G$5:$G$605,CPagar!$D65,Mar!$K$5:$K$605,"Não Pago")</f>
        <v>0</v>
      </c>
      <c r="H65" s="65">
        <f>SUMIFS(Abr!$I$5:$I$605,Abr!$U$5:$U$605,"Despesa",Abr!$G$5:$G$605,CPagar!$D65,Abr!$K$5:$K$605,"Não Pago")</f>
        <v>0</v>
      </c>
      <c r="I65" s="65">
        <f>SUMIFS(Mai!$I$5:$I$605,Mai!$U$5:$U$605,"Despesa",Mai!$G$5:$G$605,CPagar!$D65,Mai!$K$5:$K$605,"Não Pago")</f>
        <v>0</v>
      </c>
      <c r="J65" s="65">
        <f>SUMIFS(Jun!$I$5:$I$605,Jun!$U$5:$U$605,"Despesa",Jun!$G$5:$G$605,CPagar!$D65,Jun!$K$5:$K$605,"Não Pago")</f>
        <v>0</v>
      </c>
      <c r="K65" s="65">
        <f>SUMIFS(Jul!$I$5:$I$605,Jul!$U$5:$U$605,"Despesa",Jul!$G$5:$G$605,CPagar!$D65,Jul!$K$5:$K$605,"Não Pago")</f>
        <v>0</v>
      </c>
      <c r="L65" s="65">
        <f>SUMIFS(Ago!$I$5:$I$605,Ago!$U$5:$U$605,"Despesa",Ago!$G$5:$G$605,CPagar!$D65,Ago!$K$5:$K$605,"Não Pago")</f>
        <v>0</v>
      </c>
      <c r="M65" s="65">
        <f>SUMIFS(Set!$I$5:$I$605,Set!$U$5:$U$605,"Despesa",Set!$G$5:$G$605,CPagar!$D65,Set!$K$5:$K$605,"Não Pago")</f>
        <v>0</v>
      </c>
      <c r="N65" s="65">
        <f>SUMIFS(Out!$I$5:$I$605,Out!$U$5:$U$605,"Despesa",Out!$G$5:$G$605,CPagar!$D65,Out!$K$5:$K$605,"Não Pago")</f>
        <v>0</v>
      </c>
      <c r="O65" s="65">
        <f>SUMIFS(Nov!$I$5:$I$605,Nov!$U$5:$U$605,"Despesa",Nov!$G$5:$G$605,CPagar!$D65,Nov!$K$5:$K$605,"Não Pago")</f>
        <v>0</v>
      </c>
      <c r="P65" s="65">
        <f>SUMIFS(Dez!$I$5:$I$605,Dez!$U$5:$U$605,"Despesa",Dez!$G$5:$G$605,CPagar!$D65,Dez!$K$5:$K$605,"Não Pago")</f>
        <v>0</v>
      </c>
      <c r="Q65" s="62">
        <f t="shared" si="2"/>
        <v>0</v>
      </c>
    </row>
    <row r="66" spans="3:17" ht="28.5" customHeight="1" thickTop="1" thickBot="1" x14ac:dyDescent="0.3">
      <c r="C66" s="46" t="str">
        <f>'PC Despesas'!C62</f>
        <v>5.1.58</v>
      </c>
      <c r="D66" s="47" t="str">
        <f>VLOOKUP(C66,'PC Despesas'!$C$4:$D$103,2,FALSE)</f>
        <v>-</v>
      </c>
      <c r="E66" s="65">
        <f>SUMIFS(Jan!$I$5:$I$605,Jan!$U$5:$U$605,"Despesa",Jan!$G$5:$G$605,CPagar!$D66,Jan!$K$5:$K$605,"Não Pago")</f>
        <v>0</v>
      </c>
      <c r="F66" s="65">
        <f>SUMIFS(Fev!$I$5:$I$605,Fev!$U$5:$U$605,"Despesa",Fev!$G$5:$G$605,CPagar!$D66,Fev!$K$5:$K$605,"Não Pago")</f>
        <v>0</v>
      </c>
      <c r="G66" s="65">
        <f>SUMIFS(Mar!$I$5:$I$605,Mar!$U$5:$U$605,"Despesa",Mar!$G$5:$G$605,CPagar!$D66,Mar!$K$5:$K$605,"Não Pago")</f>
        <v>0</v>
      </c>
      <c r="H66" s="65">
        <f>SUMIFS(Abr!$I$5:$I$605,Abr!$U$5:$U$605,"Despesa",Abr!$G$5:$G$605,CPagar!$D66,Abr!$K$5:$K$605,"Não Pago")</f>
        <v>0</v>
      </c>
      <c r="I66" s="65">
        <f>SUMIFS(Mai!$I$5:$I$605,Mai!$U$5:$U$605,"Despesa",Mai!$G$5:$G$605,CPagar!$D66,Mai!$K$5:$K$605,"Não Pago")</f>
        <v>0</v>
      </c>
      <c r="J66" s="65">
        <f>SUMIFS(Jun!$I$5:$I$605,Jun!$U$5:$U$605,"Despesa",Jun!$G$5:$G$605,CPagar!$D66,Jun!$K$5:$K$605,"Não Pago")</f>
        <v>0</v>
      </c>
      <c r="K66" s="65">
        <f>SUMIFS(Jul!$I$5:$I$605,Jul!$U$5:$U$605,"Despesa",Jul!$G$5:$G$605,CPagar!$D66,Jul!$K$5:$K$605,"Não Pago")</f>
        <v>0</v>
      </c>
      <c r="L66" s="65">
        <f>SUMIFS(Ago!$I$5:$I$605,Ago!$U$5:$U$605,"Despesa",Ago!$G$5:$G$605,CPagar!$D66,Ago!$K$5:$K$605,"Não Pago")</f>
        <v>0</v>
      </c>
      <c r="M66" s="65">
        <f>SUMIFS(Set!$I$5:$I$605,Set!$U$5:$U$605,"Despesa",Set!$G$5:$G$605,CPagar!$D66,Set!$K$5:$K$605,"Não Pago")</f>
        <v>0</v>
      </c>
      <c r="N66" s="65">
        <f>SUMIFS(Out!$I$5:$I$605,Out!$U$5:$U$605,"Despesa",Out!$G$5:$G$605,CPagar!$D66,Out!$K$5:$K$605,"Não Pago")</f>
        <v>0</v>
      </c>
      <c r="O66" s="65">
        <f>SUMIFS(Nov!$I$5:$I$605,Nov!$U$5:$U$605,"Despesa",Nov!$G$5:$G$605,CPagar!$D66,Nov!$K$5:$K$605,"Não Pago")</f>
        <v>0</v>
      </c>
      <c r="P66" s="65">
        <f>SUMIFS(Dez!$I$5:$I$605,Dez!$U$5:$U$605,"Despesa",Dez!$G$5:$G$605,CPagar!$D66,Dez!$K$5:$K$605,"Não Pago")</f>
        <v>0</v>
      </c>
      <c r="Q66" s="62">
        <f t="shared" si="2"/>
        <v>0</v>
      </c>
    </row>
    <row r="67" spans="3:17" ht="28.5" customHeight="1" thickTop="1" thickBot="1" x14ac:dyDescent="0.3">
      <c r="C67" s="46" t="str">
        <f>'PC Despesas'!C63</f>
        <v>5.1.59</v>
      </c>
      <c r="D67" s="47" t="str">
        <f>VLOOKUP(C67,'PC Despesas'!$C$4:$D$103,2,FALSE)</f>
        <v>-</v>
      </c>
      <c r="E67" s="65">
        <f>SUMIFS(Jan!$I$5:$I$605,Jan!$U$5:$U$605,"Despesa",Jan!$G$5:$G$605,CPagar!$D67,Jan!$K$5:$K$605,"Não Pago")</f>
        <v>0</v>
      </c>
      <c r="F67" s="65">
        <f>SUMIFS(Fev!$I$5:$I$605,Fev!$U$5:$U$605,"Despesa",Fev!$G$5:$G$605,CPagar!$D67,Fev!$K$5:$K$605,"Não Pago")</f>
        <v>0</v>
      </c>
      <c r="G67" s="65">
        <f>SUMIFS(Mar!$I$5:$I$605,Mar!$U$5:$U$605,"Despesa",Mar!$G$5:$G$605,CPagar!$D67,Mar!$K$5:$K$605,"Não Pago")</f>
        <v>0</v>
      </c>
      <c r="H67" s="65">
        <f>SUMIFS(Abr!$I$5:$I$605,Abr!$U$5:$U$605,"Despesa",Abr!$G$5:$G$605,CPagar!$D67,Abr!$K$5:$K$605,"Não Pago")</f>
        <v>0</v>
      </c>
      <c r="I67" s="65">
        <f>SUMIFS(Mai!$I$5:$I$605,Mai!$U$5:$U$605,"Despesa",Mai!$G$5:$G$605,CPagar!$D67,Mai!$K$5:$K$605,"Não Pago")</f>
        <v>0</v>
      </c>
      <c r="J67" s="65">
        <f>SUMIFS(Jun!$I$5:$I$605,Jun!$U$5:$U$605,"Despesa",Jun!$G$5:$G$605,CPagar!$D67,Jun!$K$5:$K$605,"Não Pago")</f>
        <v>0</v>
      </c>
      <c r="K67" s="65">
        <f>SUMIFS(Jul!$I$5:$I$605,Jul!$U$5:$U$605,"Despesa",Jul!$G$5:$G$605,CPagar!$D67,Jul!$K$5:$K$605,"Não Pago")</f>
        <v>0</v>
      </c>
      <c r="L67" s="65">
        <f>SUMIFS(Ago!$I$5:$I$605,Ago!$U$5:$U$605,"Despesa",Ago!$G$5:$G$605,CPagar!$D67,Ago!$K$5:$K$605,"Não Pago")</f>
        <v>0</v>
      </c>
      <c r="M67" s="65">
        <f>SUMIFS(Set!$I$5:$I$605,Set!$U$5:$U$605,"Despesa",Set!$G$5:$G$605,CPagar!$D67,Set!$K$5:$K$605,"Não Pago")</f>
        <v>0</v>
      </c>
      <c r="N67" s="65">
        <f>SUMIFS(Out!$I$5:$I$605,Out!$U$5:$U$605,"Despesa",Out!$G$5:$G$605,CPagar!$D67,Out!$K$5:$K$605,"Não Pago")</f>
        <v>0</v>
      </c>
      <c r="O67" s="65">
        <f>SUMIFS(Nov!$I$5:$I$605,Nov!$U$5:$U$605,"Despesa",Nov!$G$5:$G$605,CPagar!$D67,Nov!$K$5:$K$605,"Não Pago")</f>
        <v>0</v>
      </c>
      <c r="P67" s="65">
        <f>SUMIFS(Dez!$I$5:$I$605,Dez!$U$5:$U$605,"Despesa",Dez!$G$5:$G$605,CPagar!$D67,Dez!$K$5:$K$605,"Não Pago")</f>
        <v>0</v>
      </c>
      <c r="Q67" s="62">
        <f t="shared" si="2"/>
        <v>0</v>
      </c>
    </row>
    <row r="68" spans="3:17" ht="28.5" customHeight="1" thickTop="1" thickBot="1" x14ac:dyDescent="0.3">
      <c r="C68" s="46" t="str">
        <f>'PC Despesas'!C64</f>
        <v>5.1.60</v>
      </c>
      <c r="D68" s="47" t="str">
        <f>VLOOKUP(C68,'PC Despesas'!$C$4:$D$103,2,FALSE)</f>
        <v>-</v>
      </c>
      <c r="E68" s="65">
        <f>SUMIFS(Jan!$I$5:$I$605,Jan!$U$5:$U$605,"Despesa",Jan!$G$5:$G$605,CPagar!$D68,Jan!$K$5:$K$605,"Não Pago")</f>
        <v>0</v>
      </c>
      <c r="F68" s="65">
        <f>SUMIFS(Fev!$I$5:$I$605,Fev!$U$5:$U$605,"Despesa",Fev!$G$5:$G$605,CPagar!$D68,Fev!$K$5:$K$605,"Não Pago")</f>
        <v>0</v>
      </c>
      <c r="G68" s="65">
        <f>SUMIFS(Mar!$I$5:$I$605,Mar!$U$5:$U$605,"Despesa",Mar!$G$5:$G$605,CPagar!$D68,Mar!$K$5:$K$605,"Não Pago")</f>
        <v>0</v>
      </c>
      <c r="H68" s="65">
        <f>SUMIFS(Abr!$I$5:$I$605,Abr!$U$5:$U$605,"Despesa",Abr!$G$5:$G$605,CPagar!$D68,Abr!$K$5:$K$605,"Não Pago")</f>
        <v>0</v>
      </c>
      <c r="I68" s="65">
        <f>SUMIFS(Mai!$I$5:$I$605,Mai!$U$5:$U$605,"Despesa",Mai!$G$5:$G$605,CPagar!$D68,Mai!$K$5:$K$605,"Não Pago")</f>
        <v>0</v>
      </c>
      <c r="J68" s="65">
        <f>SUMIFS(Jun!$I$5:$I$605,Jun!$U$5:$U$605,"Despesa",Jun!$G$5:$G$605,CPagar!$D68,Jun!$K$5:$K$605,"Não Pago")</f>
        <v>0</v>
      </c>
      <c r="K68" s="65">
        <f>SUMIFS(Jul!$I$5:$I$605,Jul!$U$5:$U$605,"Despesa",Jul!$G$5:$G$605,CPagar!$D68,Jul!$K$5:$K$605,"Não Pago")</f>
        <v>0</v>
      </c>
      <c r="L68" s="65">
        <f>SUMIFS(Ago!$I$5:$I$605,Ago!$U$5:$U$605,"Despesa",Ago!$G$5:$G$605,CPagar!$D68,Ago!$K$5:$K$605,"Não Pago")</f>
        <v>0</v>
      </c>
      <c r="M68" s="65">
        <f>SUMIFS(Set!$I$5:$I$605,Set!$U$5:$U$605,"Despesa",Set!$G$5:$G$605,CPagar!$D68,Set!$K$5:$K$605,"Não Pago")</f>
        <v>0</v>
      </c>
      <c r="N68" s="65">
        <f>SUMIFS(Out!$I$5:$I$605,Out!$U$5:$U$605,"Despesa",Out!$G$5:$G$605,CPagar!$D68,Out!$K$5:$K$605,"Não Pago")</f>
        <v>0</v>
      </c>
      <c r="O68" s="65">
        <f>SUMIFS(Nov!$I$5:$I$605,Nov!$U$5:$U$605,"Despesa",Nov!$G$5:$G$605,CPagar!$D68,Nov!$K$5:$K$605,"Não Pago")</f>
        <v>0</v>
      </c>
      <c r="P68" s="65">
        <f>SUMIFS(Dez!$I$5:$I$605,Dez!$U$5:$U$605,"Despesa",Dez!$G$5:$G$605,CPagar!$D68,Dez!$K$5:$K$605,"Não Pago")</f>
        <v>0</v>
      </c>
      <c r="Q68" s="62">
        <f t="shared" si="2"/>
        <v>0</v>
      </c>
    </row>
    <row r="69" spans="3:17" ht="28.5" customHeight="1" thickTop="1" thickBot="1" x14ac:dyDescent="0.3">
      <c r="C69" s="46" t="str">
        <f>'PC Despesas'!C65</f>
        <v>5.1.61</v>
      </c>
      <c r="D69" s="47" t="str">
        <f>VLOOKUP(C69,'PC Despesas'!$C$4:$D$103,2,FALSE)</f>
        <v>-</v>
      </c>
      <c r="E69" s="65">
        <f>SUMIFS(Jan!$I$5:$I$605,Jan!$U$5:$U$605,"Despesa",Jan!$G$5:$G$605,CPagar!$D69,Jan!$K$5:$K$605,"Não Pago")</f>
        <v>0</v>
      </c>
      <c r="F69" s="65">
        <f>SUMIFS(Fev!$I$5:$I$605,Fev!$U$5:$U$605,"Despesa",Fev!$G$5:$G$605,CPagar!$D69,Fev!$K$5:$K$605,"Não Pago")</f>
        <v>0</v>
      </c>
      <c r="G69" s="65">
        <f>SUMIFS(Mar!$I$5:$I$605,Mar!$U$5:$U$605,"Despesa",Mar!$G$5:$G$605,CPagar!$D69,Mar!$K$5:$K$605,"Não Pago")</f>
        <v>0</v>
      </c>
      <c r="H69" s="65">
        <f>SUMIFS(Abr!$I$5:$I$605,Abr!$U$5:$U$605,"Despesa",Abr!$G$5:$G$605,CPagar!$D69,Abr!$K$5:$K$605,"Não Pago")</f>
        <v>0</v>
      </c>
      <c r="I69" s="65">
        <f>SUMIFS(Mai!$I$5:$I$605,Mai!$U$5:$U$605,"Despesa",Mai!$G$5:$G$605,CPagar!$D69,Mai!$K$5:$K$605,"Não Pago")</f>
        <v>0</v>
      </c>
      <c r="J69" s="65">
        <f>SUMIFS(Jun!$I$5:$I$605,Jun!$U$5:$U$605,"Despesa",Jun!$G$5:$G$605,CPagar!$D69,Jun!$K$5:$K$605,"Não Pago")</f>
        <v>0</v>
      </c>
      <c r="K69" s="65">
        <f>SUMIFS(Jul!$I$5:$I$605,Jul!$U$5:$U$605,"Despesa",Jul!$G$5:$G$605,CPagar!$D69,Jul!$K$5:$K$605,"Não Pago")</f>
        <v>0</v>
      </c>
      <c r="L69" s="65">
        <f>SUMIFS(Ago!$I$5:$I$605,Ago!$U$5:$U$605,"Despesa",Ago!$G$5:$G$605,CPagar!$D69,Ago!$K$5:$K$605,"Não Pago")</f>
        <v>0</v>
      </c>
      <c r="M69" s="65">
        <f>SUMIFS(Set!$I$5:$I$605,Set!$U$5:$U$605,"Despesa",Set!$G$5:$G$605,CPagar!$D69,Set!$K$5:$K$605,"Não Pago")</f>
        <v>0</v>
      </c>
      <c r="N69" s="65">
        <f>SUMIFS(Out!$I$5:$I$605,Out!$U$5:$U$605,"Despesa",Out!$G$5:$G$605,CPagar!$D69,Out!$K$5:$K$605,"Não Pago")</f>
        <v>0</v>
      </c>
      <c r="O69" s="65">
        <f>SUMIFS(Nov!$I$5:$I$605,Nov!$U$5:$U$605,"Despesa",Nov!$G$5:$G$605,CPagar!$D69,Nov!$K$5:$K$605,"Não Pago")</f>
        <v>0</v>
      </c>
      <c r="P69" s="65">
        <f>SUMIFS(Dez!$I$5:$I$605,Dez!$U$5:$U$605,"Despesa",Dez!$G$5:$G$605,CPagar!$D69,Dez!$K$5:$K$605,"Não Pago")</f>
        <v>0</v>
      </c>
      <c r="Q69" s="62">
        <f t="shared" si="2"/>
        <v>0</v>
      </c>
    </row>
    <row r="70" spans="3:17" ht="28.5" customHeight="1" thickTop="1" thickBot="1" x14ac:dyDescent="0.3">
      <c r="C70" s="46" t="str">
        <f>'PC Despesas'!C66</f>
        <v>5.1.62</v>
      </c>
      <c r="D70" s="47" t="str">
        <f>VLOOKUP(C70,'PC Despesas'!$C$4:$D$103,2,FALSE)</f>
        <v>-</v>
      </c>
      <c r="E70" s="65">
        <f>SUMIFS(Jan!$I$5:$I$605,Jan!$U$5:$U$605,"Despesa",Jan!$G$5:$G$605,CPagar!$D70,Jan!$K$5:$K$605,"Não Pago")</f>
        <v>0</v>
      </c>
      <c r="F70" s="65">
        <f>SUMIFS(Fev!$I$5:$I$605,Fev!$U$5:$U$605,"Despesa",Fev!$G$5:$G$605,CPagar!$D70,Fev!$K$5:$K$605,"Não Pago")</f>
        <v>0</v>
      </c>
      <c r="G70" s="65">
        <f>SUMIFS(Mar!$I$5:$I$605,Mar!$U$5:$U$605,"Despesa",Mar!$G$5:$G$605,CPagar!$D70,Mar!$K$5:$K$605,"Não Pago")</f>
        <v>0</v>
      </c>
      <c r="H70" s="65">
        <f>SUMIFS(Abr!$I$5:$I$605,Abr!$U$5:$U$605,"Despesa",Abr!$G$5:$G$605,CPagar!$D70,Abr!$K$5:$K$605,"Não Pago")</f>
        <v>0</v>
      </c>
      <c r="I70" s="65">
        <f>SUMIFS(Mai!$I$5:$I$605,Mai!$U$5:$U$605,"Despesa",Mai!$G$5:$G$605,CPagar!$D70,Mai!$K$5:$K$605,"Não Pago")</f>
        <v>0</v>
      </c>
      <c r="J70" s="65">
        <f>SUMIFS(Jun!$I$5:$I$605,Jun!$U$5:$U$605,"Despesa",Jun!$G$5:$G$605,CPagar!$D70,Jun!$K$5:$K$605,"Não Pago")</f>
        <v>0</v>
      </c>
      <c r="K70" s="65">
        <f>SUMIFS(Jul!$I$5:$I$605,Jul!$U$5:$U$605,"Despesa",Jul!$G$5:$G$605,CPagar!$D70,Jul!$K$5:$K$605,"Não Pago")</f>
        <v>0</v>
      </c>
      <c r="L70" s="65">
        <f>SUMIFS(Ago!$I$5:$I$605,Ago!$U$5:$U$605,"Despesa",Ago!$G$5:$G$605,CPagar!$D70,Ago!$K$5:$K$605,"Não Pago")</f>
        <v>0</v>
      </c>
      <c r="M70" s="65">
        <f>SUMIFS(Set!$I$5:$I$605,Set!$U$5:$U$605,"Despesa",Set!$G$5:$G$605,CPagar!$D70,Set!$K$5:$K$605,"Não Pago")</f>
        <v>0</v>
      </c>
      <c r="N70" s="65">
        <f>SUMIFS(Out!$I$5:$I$605,Out!$U$5:$U$605,"Despesa",Out!$G$5:$G$605,CPagar!$D70,Out!$K$5:$K$605,"Não Pago")</f>
        <v>0</v>
      </c>
      <c r="O70" s="65">
        <f>SUMIFS(Nov!$I$5:$I$605,Nov!$U$5:$U$605,"Despesa",Nov!$G$5:$G$605,CPagar!$D70,Nov!$K$5:$K$605,"Não Pago")</f>
        <v>0</v>
      </c>
      <c r="P70" s="65">
        <f>SUMIFS(Dez!$I$5:$I$605,Dez!$U$5:$U$605,"Despesa",Dez!$G$5:$G$605,CPagar!$D70,Dez!$K$5:$K$605,"Não Pago")</f>
        <v>0</v>
      </c>
      <c r="Q70" s="62">
        <f t="shared" si="2"/>
        <v>0</v>
      </c>
    </row>
    <row r="71" spans="3:17" ht="28.5" customHeight="1" thickTop="1" thickBot="1" x14ac:dyDescent="0.3">
      <c r="C71" s="46" t="str">
        <f>'PC Despesas'!C67</f>
        <v>5.1.63</v>
      </c>
      <c r="D71" s="47" t="str">
        <f>VLOOKUP(C71,'PC Despesas'!$C$4:$D$103,2,FALSE)</f>
        <v>-</v>
      </c>
      <c r="E71" s="65">
        <f>SUMIFS(Jan!$I$5:$I$605,Jan!$U$5:$U$605,"Despesa",Jan!$G$5:$G$605,CPagar!$D71,Jan!$K$5:$K$605,"Não Pago")</f>
        <v>0</v>
      </c>
      <c r="F71" s="65">
        <f>SUMIFS(Fev!$I$5:$I$605,Fev!$U$5:$U$605,"Despesa",Fev!$G$5:$G$605,CPagar!$D71,Fev!$K$5:$K$605,"Não Pago")</f>
        <v>0</v>
      </c>
      <c r="G71" s="65">
        <f>SUMIFS(Mar!$I$5:$I$605,Mar!$U$5:$U$605,"Despesa",Mar!$G$5:$G$605,CPagar!$D71,Mar!$K$5:$K$605,"Não Pago")</f>
        <v>0</v>
      </c>
      <c r="H71" s="65">
        <f>SUMIFS(Abr!$I$5:$I$605,Abr!$U$5:$U$605,"Despesa",Abr!$G$5:$G$605,CPagar!$D71,Abr!$K$5:$K$605,"Não Pago")</f>
        <v>0</v>
      </c>
      <c r="I71" s="65">
        <f>SUMIFS(Mai!$I$5:$I$605,Mai!$U$5:$U$605,"Despesa",Mai!$G$5:$G$605,CPagar!$D71,Mai!$K$5:$K$605,"Não Pago")</f>
        <v>0</v>
      </c>
      <c r="J71" s="65">
        <f>SUMIFS(Jun!$I$5:$I$605,Jun!$U$5:$U$605,"Despesa",Jun!$G$5:$G$605,CPagar!$D71,Jun!$K$5:$K$605,"Não Pago")</f>
        <v>0</v>
      </c>
      <c r="K71" s="65">
        <f>SUMIFS(Jul!$I$5:$I$605,Jul!$U$5:$U$605,"Despesa",Jul!$G$5:$G$605,CPagar!$D71,Jul!$K$5:$K$605,"Não Pago")</f>
        <v>0</v>
      </c>
      <c r="L71" s="65">
        <f>SUMIFS(Ago!$I$5:$I$605,Ago!$U$5:$U$605,"Despesa",Ago!$G$5:$G$605,CPagar!$D71,Ago!$K$5:$K$605,"Não Pago")</f>
        <v>0</v>
      </c>
      <c r="M71" s="65">
        <f>SUMIFS(Set!$I$5:$I$605,Set!$U$5:$U$605,"Despesa",Set!$G$5:$G$605,CPagar!$D71,Set!$K$5:$K$605,"Não Pago")</f>
        <v>0</v>
      </c>
      <c r="N71" s="65">
        <f>SUMIFS(Out!$I$5:$I$605,Out!$U$5:$U$605,"Despesa",Out!$G$5:$G$605,CPagar!$D71,Out!$K$5:$K$605,"Não Pago")</f>
        <v>0</v>
      </c>
      <c r="O71" s="65">
        <f>SUMIFS(Nov!$I$5:$I$605,Nov!$U$5:$U$605,"Despesa",Nov!$G$5:$G$605,CPagar!$D71,Nov!$K$5:$K$605,"Não Pago")</f>
        <v>0</v>
      </c>
      <c r="P71" s="65">
        <f>SUMIFS(Dez!$I$5:$I$605,Dez!$U$5:$U$605,"Despesa",Dez!$G$5:$G$605,CPagar!$D71,Dez!$K$5:$K$605,"Não Pago")</f>
        <v>0</v>
      </c>
      <c r="Q71" s="62">
        <f t="shared" si="2"/>
        <v>0</v>
      </c>
    </row>
    <row r="72" spans="3:17" ht="28.5" customHeight="1" thickTop="1" thickBot="1" x14ac:dyDescent="0.3">
      <c r="C72" s="46" t="str">
        <f>'PC Despesas'!C68</f>
        <v>5.1.64</v>
      </c>
      <c r="D72" s="47" t="str">
        <f>VLOOKUP(C72,'PC Despesas'!$C$4:$D$103,2,FALSE)</f>
        <v>-</v>
      </c>
      <c r="E72" s="65">
        <f>SUMIFS(Jan!$I$5:$I$605,Jan!$U$5:$U$605,"Despesa",Jan!$G$5:$G$605,CPagar!$D72,Jan!$K$5:$K$605,"Não Pago")</f>
        <v>0</v>
      </c>
      <c r="F72" s="65">
        <f>SUMIFS(Fev!$I$5:$I$605,Fev!$U$5:$U$605,"Despesa",Fev!$G$5:$G$605,CPagar!$D72,Fev!$K$5:$K$605,"Não Pago")</f>
        <v>0</v>
      </c>
      <c r="G72" s="65">
        <f>SUMIFS(Mar!$I$5:$I$605,Mar!$U$5:$U$605,"Despesa",Mar!$G$5:$G$605,CPagar!$D72,Mar!$K$5:$K$605,"Não Pago")</f>
        <v>0</v>
      </c>
      <c r="H72" s="65">
        <f>SUMIFS(Abr!$I$5:$I$605,Abr!$U$5:$U$605,"Despesa",Abr!$G$5:$G$605,CPagar!$D72,Abr!$K$5:$K$605,"Não Pago")</f>
        <v>0</v>
      </c>
      <c r="I72" s="65">
        <f>SUMIFS(Mai!$I$5:$I$605,Mai!$U$5:$U$605,"Despesa",Mai!$G$5:$G$605,CPagar!$D72,Mai!$K$5:$K$605,"Não Pago")</f>
        <v>0</v>
      </c>
      <c r="J72" s="65">
        <f>SUMIFS(Jun!$I$5:$I$605,Jun!$U$5:$U$605,"Despesa",Jun!$G$5:$G$605,CPagar!$D72,Jun!$K$5:$K$605,"Não Pago")</f>
        <v>0</v>
      </c>
      <c r="K72" s="65">
        <f>SUMIFS(Jul!$I$5:$I$605,Jul!$U$5:$U$605,"Despesa",Jul!$G$5:$G$605,CPagar!$D72,Jul!$K$5:$K$605,"Não Pago")</f>
        <v>0</v>
      </c>
      <c r="L72" s="65">
        <f>SUMIFS(Ago!$I$5:$I$605,Ago!$U$5:$U$605,"Despesa",Ago!$G$5:$G$605,CPagar!$D72,Ago!$K$5:$K$605,"Não Pago")</f>
        <v>0</v>
      </c>
      <c r="M72" s="65">
        <f>SUMIFS(Set!$I$5:$I$605,Set!$U$5:$U$605,"Despesa",Set!$G$5:$G$605,CPagar!$D72,Set!$K$5:$K$605,"Não Pago")</f>
        <v>0</v>
      </c>
      <c r="N72" s="65">
        <f>SUMIFS(Out!$I$5:$I$605,Out!$U$5:$U$605,"Despesa",Out!$G$5:$G$605,CPagar!$D72,Out!$K$5:$K$605,"Não Pago")</f>
        <v>0</v>
      </c>
      <c r="O72" s="65">
        <f>SUMIFS(Nov!$I$5:$I$605,Nov!$U$5:$U$605,"Despesa",Nov!$G$5:$G$605,CPagar!$D72,Nov!$K$5:$K$605,"Não Pago")</f>
        <v>0</v>
      </c>
      <c r="P72" s="65">
        <f>SUMIFS(Dez!$I$5:$I$605,Dez!$U$5:$U$605,"Despesa",Dez!$G$5:$G$605,CPagar!$D72,Dez!$K$5:$K$605,"Não Pago")</f>
        <v>0</v>
      </c>
      <c r="Q72" s="62">
        <f t="shared" si="2"/>
        <v>0</v>
      </c>
    </row>
    <row r="73" spans="3:17" ht="28.5" customHeight="1" thickTop="1" thickBot="1" x14ac:dyDescent="0.3">
      <c r="C73" s="46" t="str">
        <f>'PC Despesas'!C69</f>
        <v>5.1.65</v>
      </c>
      <c r="D73" s="47" t="str">
        <f>VLOOKUP(C73,'PC Despesas'!$C$4:$D$103,2,FALSE)</f>
        <v>-</v>
      </c>
      <c r="E73" s="65">
        <f>SUMIFS(Jan!$I$5:$I$605,Jan!$U$5:$U$605,"Despesa",Jan!$G$5:$G$605,CPagar!$D73,Jan!$K$5:$K$605,"Não Pago")</f>
        <v>0</v>
      </c>
      <c r="F73" s="65">
        <f>SUMIFS(Fev!$I$5:$I$605,Fev!$U$5:$U$605,"Despesa",Fev!$G$5:$G$605,CPagar!$D73,Fev!$K$5:$K$605,"Não Pago")</f>
        <v>0</v>
      </c>
      <c r="G73" s="65">
        <f>SUMIFS(Mar!$I$5:$I$605,Mar!$U$5:$U$605,"Despesa",Mar!$G$5:$G$605,CPagar!$D73,Mar!$K$5:$K$605,"Não Pago")</f>
        <v>0</v>
      </c>
      <c r="H73" s="65">
        <f>SUMIFS(Abr!$I$5:$I$605,Abr!$U$5:$U$605,"Despesa",Abr!$G$5:$G$605,CPagar!$D73,Abr!$K$5:$K$605,"Não Pago")</f>
        <v>0</v>
      </c>
      <c r="I73" s="65">
        <f>SUMIFS(Mai!$I$5:$I$605,Mai!$U$5:$U$605,"Despesa",Mai!$G$5:$G$605,CPagar!$D73,Mai!$K$5:$K$605,"Não Pago")</f>
        <v>0</v>
      </c>
      <c r="J73" s="65">
        <f>SUMIFS(Jun!$I$5:$I$605,Jun!$U$5:$U$605,"Despesa",Jun!$G$5:$G$605,CPagar!$D73,Jun!$K$5:$K$605,"Não Pago")</f>
        <v>0</v>
      </c>
      <c r="K73" s="65">
        <f>SUMIFS(Jul!$I$5:$I$605,Jul!$U$5:$U$605,"Despesa",Jul!$G$5:$G$605,CPagar!$D73,Jul!$K$5:$K$605,"Não Pago")</f>
        <v>0</v>
      </c>
      <c r="L73" s="65">
        <f>SUMIFS(Ago!$I$5:$I$605,Ago!$U$5:$U$605,"Despesa",Ago!$G$5:$G$605,CPagar!$D73,Ago!$K$5:$K$605,"Não Pago")</f>
        <v>0</v>
      </c>
      <c r="M73" s="65">
        <f>SUMIFS(Set!$I$5:$I$605,Set!$U$5:$U$605,"Despesa",Set!$G$5:$G$605,CPagar!$D73,Set!$K$5:$K$605,"Não Pago")</f>
        <v>0</v>
      </c>
      <c r="N73" s="65">
        <f>SUMIFS(Out!$I$5:$I$605,Out!$U$5:$U$605,"Despesa",Out!$G$5:$G$605,CPagar!$D73,Out!$K$5:$K$605,"Não Pago")</f>
        <v>0</v>
      </c>
      <c r="O73" s="65">
        <f>SUMIFS(Nov!$I$5:$I$605,Nov!$U$5:$U$605,"Despesa",Nov!$G$5:$G$605,CPagar!$D73,Nov!$K$5:$K$605,"Não Pago")</f>
        <v>0</v>
      </c>
      <c r="P73" s="65">
        <f>SUMIFS(Dez!$I$5:$I$605,Dez!$U$5:$U$605,"Despesa",Dez!$G$5:$G$605,CPagar!$D73,Dez!$K$5:$K$605,"Não Pago")</f>
        <v>0</v>
      </c>
      <c r="Q73" s="62">
        <f t="shared" si="2"/>
        <v>0</v>
      </c>
    </row>
    <row r="74" spans="3:17" ht="28.5" customHeight="1" thickTop="1" thickBot="1" x14ac:dyDescent="0.3">
      <c r="C74" s="46" t="str">
        <f>'PC Despesas'!C70</f>
        <v>5.1.66</v>
      </c>
      <c r="D74" s="47" t="str">
        <f>VLOOKUP(C74,'PC Despesas'!$C$4:$D$103,2,FALSE)</f>
        <v>-</v>
      </c>
      <c r="E74" s="65">
        <f>SUMIFS(Jan!$I$5:$I$605,Jan!$U$5:$U$605,"Despesa",Jan!$G$5:$G$605,CPagar!$D74,Jan!$K$5:$K$605,"Não Pago")</f>
        <v>0</v>
      </c>
      <c r="F74" s="65">
        <f>SUMIFS(Fev!$I$5:$I$605,Fev!$U$5:$U$605,"Despesa",Fev!$G$5:$G$605,CPagar!$D74,Fev!$K$5:$K$605,"Não Pago")</f>
        <v>0</v>
      </c>
      <c r="G74" s="65">
        <f>SUMIFS(Mar!$I$5:$I$605,Mar!$U$5:$U$605,"Despesa",Mar!$G$5:$G$605,CPagar!$D74,Mar!$K$5:$K$605,"Não Pago")</f>
        <v>0</v>
      </c>
      <c r="H74" s="65">
        <f>SUMIFS(Abr!$I$5:$I$605,Abr!$U$5:$U$605,"Despesa",Abr!$G$5:$G$605,CPagar!$D74,Abr!$K$5:$K$605,"Não Pago")</f>
        <v>0</v>
      </c>
      <c r="I74" s="65">
        <f>SUMIFS(Mai!$I$5:$I$605,Mai!$U$5:$U$605,"Despesa",Mai!$G$5:$G$605,CPagar!$D74,Mai!$K$5:$K$605,"Não Pago")</f>
        <v>0</v>
      </c>
      <c r="J74" s="65">
        <f>SUMIFS(Jun!$I$5:$I$605,Jun!$U$5:$U$605,"Despesa",Jun!$G$5:$G$605,CPagar!$D74,Jun!$K$5:$K$605,"Não Pago")</f>
        <v>0</v>
      </c>
      <c r="K74" s="65">
        <f>SUMIFS(Jul!$I$5:$I$605,Jul!$U$5:$U$605,"Despesa",Jul!$G$5:$G$605,CPagar!$D74,Jul!$K$5:$K$605,"Não Pago")</f>
        <v>0</v>
      </c>
      <c r="L74" s="65">
        <f>SUMIFS(Ago!$I$5:$I$605,Ago!$U$5:$U$605,"Despesa",Ago!$G$5:$G$605,CPagar!$D74,Ago!$K$5:$K$605,"Não Pago")</f>
        <v>0</v>
      </c>
      <c r="M74" s="65">
        <f>SUMIFS(Set!$I$5:$I$605,Set!$U$5:$U$605,"Despesa",Set!$G$5:$G$605,CPagar!$D74,Set!$K$5:$K$605,"Não Pago")</f>
        <v>0</v>
      </c>
      <c r="N74" s="65">
        <f>SUMIFS(Out!$I$5:$I$605,Out!$U$5:$U$605,"Despesa",Out!$G$5:$G$605,CPagar!$D74,Out!$K$5:$K$605,"Não Pago")</f>
        <v>0</v>
      </c>
      <c r="O74" s="65">
        <f>SUMIFS(Nov!$I$5:$I$605,Nov!$U$5:$U$605,"Despesa",Nov!$G$5:$G$605,CPagar!$D74,Nov!$K$5:$K$605,"Não Pago")</f>
        <v>0</v>
      </c>
      <c r="P74" s="65">
        <f>SUMIFS(Dez!$I$5:$I$605,Dez!$U$5:$U$605,"Despesa",Dez!$G$5:$G$605,CPagar!$D74,Dez!$K$5:$K$605,"Não Pago")</f>
        <v>0</v>
      </c>
      <c r="Q74" s="62">
        <f t="shared" ref="Q74:Q107" si="3">SUM(E74:P74)</f>
        <v>0</v>
      </c>
    </row>
    <row r="75" spans="3:17" ht="28.5" customHeight="1" thickTop="1" thickBot="1" x14ac:dyDescent="0.3">
      <c r="C75" s="46" t="str">
        <f>'PC Despesas'!C71</f>
        <v>5.1.67</v>
      </c>
      <c r="D75" s="47" t="str">
        <f>VLOOKUP(C75,'PC Despesas'!$C$4:$D$103,2,FALSE)</f>
        <v>-</v>
      </c>
      <c r="E75" s="65">
        <f>SUMIFS(Jan!$I$5:$I$605,Jan!$U$5:$U$605,"Despesa",Jan!$G$5:$G$605,CPagar!$D75,Jan!$K$5:$K$605,"Não Pago")</f>
        <v>0</v>
      </c>
      <c r="F75" s="65">
        <f>SUMIFS(Fev!$I$5:$I$605,Fev!$U$5:$U$605,"Despesa",Fev!$G$5:$G$605,CPagar!$D75,Fev!$K$5:$K$605,"Não Pago")</f>
        <v>0</v>
      </c>
      <c r="G75" s="65">
        <f>SUMIFS(Mar!$I$5:$I$605,Mar!$U$5:$U$605,"Despesa",Mar!$G$5:$G$605,CPagar!$D75,Mar!$K$5:$K$605,"Não Pago")</f>
        <v>0</v>
      </c>
      <c r="H75" s="65">
        <f>SUMIFS(Abr!$I$5:$I$605,Abr!$U$5:$U$605,"Despesa",Abr!$G$5:$G$605,CPagar!$D75,Abr!$K$5:$K$605,"Não Pago")</f>
        <v>0</v>
      </c>
      <c r="I75" s="65">
        <f>SUMIFS(Mai!$I$5:$I$605,Mai!$U$5:$U$605,"Despesa",Mai!$G$5:$G$605,CPagar!$D75,Mai!$K$5:$K$605,"Não Pago")</f>
        <v>0</v>
      </c>
      <c r="J75" s="65">
        <f>SUMIFS(Jun!$I$5:$I$605,Jun!$U$5:$U$605,"Despesa",Jun!$G$5:$G$605,CPagar!$D75,Jun!$K$5:$K$605,"Não Pago")</f>
        <v>0</v>
      </c>
      <c r="K75" s="65">
        <f>SUMIFS(Jul!$I$5:$I$605,Jul!$U$5:$U$605,"Despesa",Jul!$G$5:$G$605,CPagar!$D75,Jul!$K$5:$K$605,"Não Pago")</f>
        <v>0</v>
      </c>
      <c r="L75" s="65">
        <f>SUMIFS(Ago!$I$5:$I$605,Ago!$U$5:$U$605,"Despesa",Ago!$G$5:$G$605,CPagar!$D75,Ago!$K$5:$K$605,"Não Pago")</f>
        <v>0</v>
      </c>
      <c r="M75" s="65">
        <f>SUMIFS(Set!$I$5:$I$605,Set!$U$5:$U$605,"Despesa",Set!$G$5:$G$605,CPagar!$D75,Set!$K$5:$K$605,"Não Pago")</f>
        <v>0</v>
      </c>
      <c r="N75" s="65">
        <f>SUMIFS(Out!$I$5:$I$605,Out!$U$5:$U$605,"Despesa",Out!$G$5:$G$605,CPagar!$D75,Out!$K$5:$K$605,"Não Pago")</f>
        <v>0</v>
      </c>
      <c r="O75" s="65">
        <f>SUMIFS(Nov!$I$5:$I$605,Nov!$U$5:$U$605,"Despesa",Nov!$G$5:$G$605,CPagar!$D75,Nov!$K$5:$K$605,"Não Pago")</f>
        <v>0</v>
      </c>
      <c r="P75" s="65">
        <f>SUMIFS(Dez!$I$5:$I$605,Dez!$U$5:$U$605,"Despesa",Dez!$G$5:$G$605,CPagar!$D75,Dez!$K$5:$K$605,"Não Pago")</f>
        <v>0</v>
      </c>
      <c r="Q75" s="62">
        <f t="shared" si="3"/>
        <v>0</v>
      </c>
    </row>
    <row r="76" spans="3:17" ht="28.5" customHeight="1" thickTop="1" thickBot="1" x14ac:dyDescent="0.3">
      <c r="C76" s="46" t="str">
        <f>'PC Despesas'!C72</f>
        <v>5.1.68</v>
      </c>
      <c r="D76" s="47" t="str">
        <f>VLOOKUP(C76,'PC Despesas'!$C$4:$D$103,2,FALSE)</f>
        <v>-</v>
      </c>
      <c r="E76" s="65">
        <f>SUMIFS(Jan!$I$5:$I$605,Jan!$U$5:$U$605,"Despesa",Jan!$G$5:$G$605,CPagar!$D76,Jan!$K$5:$K$605,"Não Pago")</f>
        <v>0</v>
      </c>
      <c r="F76" s="65">
        <f>SUMIFS(Fev!$I$5:$I$605,Fev!$U$5:$U$605,"Despesa",Fev!$G$5:$G$605,CPagar!$D76,Fev!$K$5:$K$605,"Não Pago")</f>
        <v>0</v>
      </c>
      <c r="G76" s="65">
        <f>SUMIFS(Mar!$I$5:$I$605,Mar!$U$5:$U$605,"Despesa",Mar!$G$5:$G$605,CPagar!$D76,Mar!$K$5:$K$605,"Não Pago")</f>
        <v>0</v>
      </c>
      <c r="H76" s="65">
        <f>SUMIFS(Abr!$I$5:$I$605,Abr!$U$5:$U$605,"Despesa",Abr!$G$5:$G$605,CPagar!$D76,Abr!$K$5:$K$605,"Não Pago")</f>
        <v>0</v>
      </c>
      <c r="I76" s="65">
        <f>SUMIFS(Mai!$I$5:$I$605,Mai!$U$5:$U$605,"Despesa",Mai!$G$5:$G$605,CPagar!$D76,Mai!$K$5:$K$605,"Não Pago")</f>
        <v>0</v>
      </c>
      <c r="J76" s="65">
        <f>SUMIFS(Jun!$I$5:$I$605,Jun!$U$5:$U$605,"Despesa",Jun!$G$5:$G$605,CPagar!$D76,Jun!$K$5:$K$605,"Não Pago")</f>
        <v>0</v>
      </c>
      <c r="K76" s="65">
        <f>SUMIFS(Jul!$I$5:$I$605,Jul!$U$5:$U$605,"Despesa",Jul!$G$5:$G$605,CPagar!$D76,Jul!$K$5:$K$605,"Não Pago")</f>
        <v>0</v>
      </c>
      <c r="L76" s="65">
        <f>SUMIFS(Ago!$I$5:$I$605,Ago!$U$5:$U$605,"Despesa",Ago!$G$5:$G$605,CPagar!$D76,Ago!$K$5:$K$605,"Não Pago")</f>
        <v>0</v>
      </c>
      <c r="M76" s="65">
        <f>SUMIFS(Set!$I$5:$I$605,Set!$U$5:$U$605,"Despesa",Set!$G$5:$G$605,CPagar!$D76,Set!$K$5:$K$605,"Não Pago")</f>
        <v>0</v>
      </c>
      <c r="N76" s="65">
        <f>SUMIFS(Out!$I$5:$I$605,Out!$U$5:$U$605,"Despesa",Out!$G$5:$G$605,CPagar!$D76,Out!$K$5:$K$605,"Não Pago")</f>
        <v>0</v>
      </c>
      <c r="O76" s="65">
        <f>SUMIFS(Nov!$I$5:$I$605,Nov!$U$5:$U$605,"Despesa",Nov!$G$5:$G$605,CPagar!$D76,Nov!$K$5:$K$605,"Não Pago")</f>
        <v>0</v>
      </c>
      <c r="P76" s="65">
        <f>SUMIFS(Dez!$I$5:$I$605,Dez!$U$5:$U$605,"Despesa",Dez!$G$5:$G$605,CPagar!$D76,Dez!$K$5:$K$605,"Não Pago")</f>
        <v>0</v>
      </c>
      <c r="Q76" s="62">
        <f t="shared" si="3"/>
        <v>0</v>
      </c>
    </row>
    <row r="77" spans="3:17" ht="28.5" customHeight="1" thickTop="1" thickBot="1" x14ac:dyDescent="0.3">
      <c r="C77" s="46" t="str">
        <f>'PC Despesas'!C73</f>
        <v>5.1.69</v>
      </c>
      <c r="D77" s="47" t="str">
        <f>VLOOKUP(C77,'PC Despesas'!$C$4:$D$103,2,FALSE)</f>
        <v>-</v>
      </c>
      <c r="E77" s="65">
        <f>SUMIFS(Jan!$I$5:$I$605,Jan!$U$5:$U$605,"Despesa",Jan!$G$5:$G$605,CPagar!$D77,Jan!$K$5:$K$605,"Não Pago")</f>
        <v>0</v>
      </c>
      <c r="F77" s="65">
        <f>SUMIFS(Fev!$I$5:$I$605,Fev!$U$5:$U$605,"Despesa",Fev!$G$5:$G$605,CPagar!$D77,Fev!$K$5:$K$605,"Não Pago")</f>
        <v>0</v>
      </c>
      <c r="G77" s="65">
        <f>SUMIFS(Mar!$I$5:$I$605,Mar!$U$5:$U$605,"Despesa",Mar!$G$5:$G$605,CPagar!$D77,Mar!$K$5:$K$605,"Não Pago")</f>
        <v>0</v>
      </c>
      <c r="H77" s="65">
        <f>SUMIFS(Abr!$I$5:$I$605,Abr!$U$5:$U$605,"Despesa",Abr!$G$5:$G$605,CPagar!$D77,Abr!$K$5:$K$605,"Não Pago")</f>
        <v>0</v>
      </c>
      <c r="I77" s="65">
        <f>SUMIFS(Mai!$I$5:$I$605,Mai!$U$5:$U$605,"Despesa",Mai!$G$5:$G$605,CPagar!$D77,Mai!$K$5:$K$605,"Não Pago")</f>
        <v>0</v>
      </c>
      <c r="J77" s="65">
        <f>SUMIFS(Jun!$I$5:$I$605,Jun!$U$5:$U$605,"Despesa",Jun!$G$5:$G$605,CPagar!$D77,Jun!$K$5:$K$605,"Não Pago")</f>
        <v>0</v>
      </c>
      <c r="K77" s="65">
        <f>SUMIFS(Jul!$I$5:$I$605,Jul!$U$5:$U$605,"Despesa",Jul!$G$5:$G$605,CPagar!$D77,Jul!$K$5:$K$605,"Não Pago")</f>
        <v>0</v>
      </c>
      <c r="L77" s="65">
        <f>SUMIFS(Ago!$I$5:$I$605,Ago!$U$5:$U$605,"Despesa",Ago!$G$5:$G$605,CPagar!$D77,Ago!$K$5:$K$605,"Não Pago")</f>
        <v>0</v>
      </c>
      <c r="M77" s="65">
        <f>SUMIFS(Set!$I$5:$I$605,Set!$U$5:$U$605,"Despesa",Set!$G$5:$G$605,CPagar!$D77,Set!$K$5:$K$605,"Não Pago")</f>
        <v>0</v>
      </c>
      <c r="N77" s="65">
        <f>SUMIFS(Out!$I$5:$I$605,Out!$U$5:$U$605,"Despesa",Out!$G$5:$G$605,CPagar!$D77,Out!$K$5:$K$605,"Não Pago")</f>
        <v>0</v>
      </c>
      <c r="O77" s="65">
        <f>SUMIFS(Nov!$I$5:$I$605,Nov!$U$5:$U$605,"Despesa",Nov!$G$5:$G$605,CPagar!$D77,Nov!$K$5:$K$605,"Não Pago")</f>
        <v>0</v>
      </c>
      <c r="P77" s="65">
        <f>SUMIFS(Dez!$I$5:$I$605,Dez!$U$5:$U$605,"Despesa",Dez!$G$5:$G$605,CPagar!$D77,Dez!$K$5:$K$605,"Não Pago")</f>
        <v>0</v>
      </c>
      <c r="Q77" s="62">
        <f t="shared" si="3"/>
        <v>0</v>
      </c>
    </row>
    <row r="78" spans="3:17" ht="28.5" customHeight="1" thickTop="1" thickBot="1" x14ac:dyDescent="0.3">
      <c r="C78" s="46" t="str">
        <f>'PC Despesas'!C74</f>
        <v>5.1.70</v>
      </c>
      <c r="D78" s="47" t="str">
        <f>VLOOKUP(C78,'PC Despesas'!$C$4:$D$103,2,FALSE)</f>
        <v>-</v>
      </c>
      <c r="E78" s="65">
        <f>SUMIFS(Jan!$I$5:$I$605,Jan!$U$5:$U$605,"Despesa",Jan!$G$5:$G$605,CPagar!$D78,Jan!$K$5:$K$605,"Não Pago")</f>
        <v>0</v>
      </c>
      <c r="F78" s="65">
        <f>SUMIFS(Fev!$I$5:$I$605,Fev!$U$5:$U$605,"Despesa",Fev!$G$5:$G$605,CPagar!$D78,Fev!$K$5:$K$605,"Não Pago")</f>
        <v>0</v>
      </c>
      <c r="G78" s="65">
        <f>SUMIFS(Mar!$I$5:$I$605,Mar!$U$5:$U$605,"Despesa",Mar!$G$5:$G$605,CPagar!$D78,Mar!$K$5:$K$605,"Não Pago")</f>
        <v>0</v>
      </c>
      <c r="H78" s="65">
        <f>SUMIFS(Abr!$I$5:$I$605,Abr!$U$5:$U$605,"Despesa",Abr!$G$5:$G$605,CPagar!$D78,Abr!$K$5:$K$605,"Não Pago")</f>
        <v>0</v>
      </c>
      <c r="I78" s="65">
        <f>SUMIFS(Mai!$I$5:$I$605,Mai!$U$5:$U$605,"Despesa",Mai!$G$5:$G$605,CPagar!$D78,Mai!$K$5:$K$605,"Não Pago")</f>
        <v>0</v>
      </c>
      <c r="J78" s="65">
        <f>SUMIFS(Jun!$I$5:$I$605,Jun!$U$5:$U$605,"Despesa",Jun!$G$5:$G$605,CPagar!$D78,Jun!$K$5:$K$605,"Não Pago")</f>
        <v>0</v>
      </c>
      <c r="K78" s="65">
        <f>SUMIFS(Jul!$I$5:$I$605,Jul!$U$5:$U$605,"Despesa",Jul!$G$5:$G$605,CPagar!$D78,Jul!$K$5:$K$605,"Não Pago")</f>
        <v>0</v>
      </c>
      <c r="L78" s="65">
        <f>SUMIFS(Ago!$I$5:$I$605,Ago!$U$5:$U$605,"Despesa",Ago!$G$5:$G$605,CPagar!$D78,Ago!$K$5:$K$605,"Não Pago")</f>
        <v>0</v>
      </c>
      <c r="M78" s="65">
        <f>SUMIFS(Set!$I$5:$I$605,Set!$U$5:$U$605,"Despesa",Set!$G$5:$G$605,CPagar!$D78,Set!$K$5:$K$605,"Não Pago")</f>
        <v>0</v>
      </c>
      <c r="N78" s="65">
        <f>SUMIFS(Out!$I$5:$I$605,Out!$U$5:$U$605,"Despesa",Out!$G$5:$G$605,CPagar!$D78,Out!$K$5:$K$605,"Não Pago")</f>
        <v>0</v>
      </c>
      <c r="O78" s="65">
        <f>SUMIFS(Nov!$I$5:$I$605,Nov!$U$5:$U$605,"Despesa",Nov!$G$5:$G$605,CPagar!$D78,Nov!$K$5:$K$605,"Não Pago")</f>
        <v>0</v>
      </c>
      <c r="P78" s="65">
        <f>SUMIFS(Dez!$I$5:$I$605,Dez!$U$5:$U$605,"Despesa",Dez!$G$5:$G$605,CPagar!$D78,Dez!$K$5:$K$605,"Não Pago")</f>
        <v>0</v>
      </c>
      <c r="Q78" s="62">
        <f t="shared" si="3"/>
        <v>0</v>
      </c>
    </row>
    <row r="79" spans="3:17" ht="28.5" customHeight="1" thickTop="1" thickBot="1" x14ac:dyDescent="0.3">
      <c r="C79" s="46" t="str">
        <f>'PC Despesas'!C75</f>
        <v>5.1.71</v>
      </c>
      <c r="D79" s="47" t="str">
        <f>VLOOKUP(C79,'PC Despesas'!$C$4:$D$103,2,FALSE)</f>
        <v>-</v>
      </c>
      <c r="E79" s="65">
        <f>SUMIFS(Jan!$I$5:$I$605,Jan!$U$5:$U$605,"Despesa",Jan!$G$5:$G$605,CPagar!$D79,Jan!$K$5:$K$605,"Não Pago")</f>
        <v>0</v>
      </c>
      <c r="F79" s="65">
        <f>SUMIFS(Fev!$I$5:$I$605,Fev!$U$5:$U$605,"Despesa",Fev!$G$5:$G$605,CPagar!$D79,Fev!$K$5:$K$605,"Não Pago")</f>
        <v>0</v>
      </c>
      <c r="G79" s="65">
        <f>SUMIFS(Mar!$I$5:$I$605,Mar!$U$5:$U$605,"Despesa",Mar!$G$5:$G$605,CPagar!$D79,Mar!$K$5:$K$605,"Não Pago")</f>
        <v>0</v>
      </c>
      <c r="H79" s="65">
        <f>SUMIFS(Abr!$I$5:$I$605,Abr!$U$5:$U$605,"Despesa",Abr!$G$5:$G$605,CPagar!$D79,Abr!$K$5:$K$605,"Não Pago")</f>
        <v>0</v>
      </c>
      <c r="I79" s="65">
        <f>SUMIFS(Mai!$I$5:$I$605,Mai!$U$5:$U$605,"Despesa",Mai!$G$5:$G$605,CPagar!$D79,Mai!$K$5:$K$605,"Não Pago")</f>
        <v>0</v>
      </c>
      <c r="J79" s="65">
        <f>SUMIFS(Jun!$I$5:$I$605,Jun!$U$5:$U$605,"Despesa",Jun!$G$5:$G$605,CPagar!$D79,Jun!$K$5:$K$605,"Não Pago")</f>
        <v>0</v>
      </c>
      <c r="K79" s="65">
        <f>SUMIFS(Jul!$I$5:$I$605,Jul!$U$5:$U$605,"Despesa",Jul!$G$5:$G$605,CPagar!$D79,Jul!$K$5:$K$605,"Não Pago")</f>
        <v>0</v>
      </c>
      <c r="L79" s="65">
        <f>SUMIFS(Ago!$I$5:$I$605,Ago!$U$5:$U$605,"Despesa",Ago!$G$5:$G$605,CPagar!$D79,Ago!$K$5:$K$605,"Não Pago")</f>
        <v>0</v>
      </c>
      <c r="M79" s="65">
        <f>SUMIFS(Set!$I$5:$I$605,Set!$U$5:$U$605,"Despesa",Set!$G$5:$G$605,CPagar!$D79,Set!$K$5:$K$605,"Não Pago")</f>
        <v>0</v>
      </c>
      <c r="N79" s="65">
        <f>SUMIFS(Out!$I$5:$I$605,Out!$U$5:$U$605,"Despesa",Out!$G$5:$G$605,CPagar!$D79,Out!$K$5:$K$605,"Não Pago")</f>
        <v>0</v>
      </c>
      <c r="O79" s="65">
        <f>SUMIFS(Nov!$I$5:$I$605,Nov!$U$5:$U$605,"Despesa",Nov!$G$5:$G$605,CPagar!$D79,Nov!$K$5:$K$605,"Não Pago")</f>
        <v>0</v>
      </c>
      <c r="P79" s="65">
        <f>SUMIFS(Dez!$I$5:$I$605,Dez!$U$5:$U$605,"Despesa",Dez!$G$5:$G$605,CPagar!$D79,Dez!$K$5:$K$605,"Não Pago")</f>
        <v>0</v>
      </c>
      <c r="Q79" s="62">
        <f t="shared" si="3"/>
        <v>0</v>
      </c>
    </row>
    <row r="80" spans="3:17" ht="28.5" customHeight="1" thickTop="1" thickBot="1" x14ac:dyDescent="0.3">
      <c r="C80" s="46" t="str">
        <f>'PC Despesas'!C76</f>
        <v>5.1.72</v>
      </c>
      <c r="D80" s="47" t="str">
        <f>VLOOKUP(C80,'PC Despesas'!$C$4:$D$103,2,FALSE)</f>
        <v>-</v>
      </c>
      <c r="E80" s="65">
        <f>SUMIFS(Jan!$I$5:$I$605,Jan!$U$5:$U$605,"Despesa",Jan!$G$5:$G$605,CPagar!$D80,Jan!$K$5:$K$605,"Não Pago")</f>
        <v>0</v>
      </c>
      <c r="F80" s="65">
        <f>SUMIFS(Fev!$I$5:$I$605,Fev!$U$5:$U$605,"Despesa",Fev!$G$5:$G$605,CPagar!$D80,Fev!$K$5:$K$605,"Não Pago")</f>
        <v>0</v>
      </c>
      <c r="G80" s="65">
        <f>SUMIFS(Mar!$I$5:$I$605,Mar!$U$5:$U$605,"Despesa",Mar!$G$5:$G$605,CPagar!$D80,Mar!$K$5:$K$605,"Não Pago")</f>
        <v>0</v>
      </c>
      <c r="H80" s="65">
        <f>SUMIFS(Abr!$I$5:$I$605,Abr!$U$5:$U$605,"Despesa",Abr!$G$5:$G$605,CPagar!$D80,Abr!$K$5:$K$605,"Não Pago")</f>
        <v>0</v>
      </c>
      <c r="I80" s="65">
        <f>SUMIFS(Mai!$I$5:$I$605,Mai!$U$5:$U$605,"Despesa",Mai!$G$5:$G$605,CPagar!$D80,Mai!$K$5:$K$605,"Não Pago")</f>
        <v>0</v>
      </c>
      <c r="J80" s="65">
        <f>SUMIFS(Jun!$I$5:$I$605,Jun!$U$5:$U$605,"Despesa",Jun!$G$5:$G$605,CPagar!$D80,Jun!$K$5:$K$605,"Não Pago")</f>
        <v>0</v>
      </c>
      <c r="K80" s="65">
        <f>SUMIFS(Jul!$I$5:$I$605,Jul!$U$5:$U$605,"Despesa",Jul!$G$5:$G$605,CPagar!$D80,Jul!$K$5:$K$605,"Não Pago")</f>
        <v>0</v>
      </c>
      <c r="L80" s="65">
        <f>SUMIFS(Ago!$I$5:$I$605,Ago!$U$5:$U$605,"Despesa",Ago!$G$5:$G$605,CPagar!$D80,Ago!$K$5:$K$605,"Não Pago")</f>
        <v>0</v>
      </c>
      <c r="M80" s="65">
        <f>SUMIFS(Set!$I$5:$I$605,Set!$U$5:$U$605,"Despesa",Set!$G$5:$G$605,CPagar!$D80,Set!$K$5:$K$605,"Não Pago")</f>
        <v>0</v>
      </c>
      <c r="N80" s="65">
        <f>SUMIFS(Out!$I$5:$I$605,Out!$U$5:$U$605,"Despesa",Out!$G$5:$G$605,CPagar!$D80,Out!$K$5:$K$605,"Não Pago")</f>
        <v>0</v>
      </c>
      <c r="O80" s="65">
        <f>SUMIFS(Nov!$I$5:$I$605,Nov!$U$5:$U$605,"Despesa",Nov!$G$5:$G$605,CPagar!$D80,Nov!$K$5:$K$605,"Não Pago")</f>
        <v>0</v>
      </c>
      <c r="P80" s="65">
        <f>SUMIFS(Dez!$I$5:$I$605,Dez!$U$5:$U$605,"Despesa",Dez!$G$5:$G$605,CPagar!$D80,Dez!$K$5:$K$605,"Não Pago")</f>
        <v>0</v>
      </c>
      <c r="Q80" s="62">
        <f t="shared" si="3"/>
        <v>0</v>
      </c>
    </row>
    <row r="81" spans="3:17" ht="28.5" customHeight="1" thickTop="1" thickBot="1" x14ac:dyDescent="0.3">
      <c r="C81" s="46" t="str">
        <f>'PC Despesas'!C77</f>
        <v>5.1.73</v>
      </c>
      <c r="D81" s="47" t="str">
        <f>VLOOKUP(C81,'PC Despesas'!$C$4:$D$103,2,FALSE)</f>
        <v>-</v>
      </c>
      <c r="E81" s="65">
        <f>SUMIFS(Jan!$I$5:$I$605,Jan!$U$5:$U$605,"Despesa",Jan!$G$5:$G$605,CPagar!$D81,Jan!$K$5:$K$605,"Não Pago")</f>
        <v>0</v>
      </c>
      <c r="F81" s="65">
        <f>SUMIFS(Fev!$I$5:$I$605,Fev!$U$5:$U$605,"Despesa",Fev!$G$5:$G$605,CPagar!$D81,Fev!$K$5:$K$605,"Não Pago")</f>
        <v>0</v>
      </c>
      <c r="G81" s="65">
        <f>SUMIFS(Mar!$I$5:$I$605,Mar!$U$5:$U$605,"Despesa",Mar!$G$5:$G$605,CPagar!$D81,Mar!$K$5:$K$605,"Não Pago")</f>
        <v>0</v>
      </c>
      <c r="H81" s="65">
        <f>SUMIFS(Abr!$I$5:$I$605,Abr!$U$5:$U$605,"Despesa",Abr!$G$5:$G$605,CPagar!$D81,Abr!$K$5:$K$605,"Não Pago")</f>
        <v>0</v>
      </c>
      <c r="I81" s="65">
        <f>SUMIFS(Mai!$I$5:$I$605,Mai!$U$5:$U$605,"Despesa",Mai!$G$5:$G$605,CPagar!$D81,Mai!$K$5:$K$605,"Não Pago")</f>
        <v>0</v>
      </c>
      <c r="J81" s="65">
        <f>SUMIFS(Jun!$I$5:$I$605,Jun!$U$5:$U$605,"Despesa",Jun!$G$5:$G$605,CPagar!$D81,Jun!$K$5:$K$605,"Não Pago")</f>
        <v>0</v>
      </c>
      <c r="K81" s="65">
        <f>SUMIFS(Jul!$I$5:$I$605,Jul!$U$5:$U$605,"Despesa",Jul!$G$5:$G$605,CPagar!$D81,Jul!$K$5:$K$605,"Não Pago")</f>
        <v>0</v>
      </c>
      <c r="L81" s="65">
        <f>SUMIFS(Ago!$I$5:$I$605,Ago!$U$5:$U$605,"Despesa",Ago!$G$5:$G$605,CPagar!$D81,Ago!$K$5:$K$605,"Não Pago")</f>
        <v>0</v>
      </c>
      <c r="M81" s="65">
        <f>SUMIFS(Set!$I$5:$I$605,Set!$U$5:$U$605,"Despesa",Set!$G$5:$G$605,CPagar!$D81,Set!$K$5:$K$605,"Não Pago")</f>
        <v>0</v>
      </c>
      <c r="N81" s="65">
        <f>SUMIFS(Out!$I$5:$I$605,Out!$U$5:$U$605,"Despesa",Out!$G$5:$G$605,CPagar!$D81,Out!$K$5:$K$605,"Não Pago")</f>
        <v>0</v>
      </c>
      <c r="O81" s="65">
        <f>SUMIFS(Nov!$I$5:$I$605,Nov!$U$5:$U$605,"Despesa",Nov!$G$5:$G$605,CPagar!$D81,Nov!$K$5:$K$605,"Não Pago")</f>
        <v>0</v>
      </c>
      <c r="P81" s="65">
        <f>SUMIFS(Dez!$I$5:$I$605,Dez!$U$5:$U$605,"Despesa",Dez!$G$5:$G$605,CPagar!$D81,Dez!$K$5:$K$605,"Não Pago")</f>
        <v>0</v>
      </c>
      <c r="Q81" s="62">
        <f t="shared" si="3"/>
        <v>0</v>
      </c>
    </row>
    <row r="82" spans="3:17" ht="28.5" customHeight="1" thickTop="1" thickBot="1" x14ac:dyDescent="0.3">
      <c r="C82" s="46" t="str">
        <f>'PC Despesas'!C78</f>
        <v>5.1.74</v>
      </c>
      <c r="D82" s="47" t="str">
        <f>VLOOKUP(C82,'PC Despesas'!$C$4:$D$103,2,FALSE)</f>
        <v>-</v>
      </c>
      <c r="E82" s="65">
        <f>SUMIFS(Jan!$I$5:$I$605,Jan!$U$5:$U$605,"Despesa",Jan!$G$5:$G$605,CPagar!$D82,Jan!$K$5:$K$605,"Não Pago")</f>
        <v>0</v>
      </c>
      <c r="F82" s="65">
        <f>SUMIFS(Fev!$I$5:$I$605,Fev!$U$5:$U$605,"Despesa",Fev!$G$5:$G$605,CPagar!$D82,Fev!$K$5:$K$605,"Não Pago")</f>
        <v>0</v>
      </c>
      <c r="G82" s="65">
        <f>SUMIFS(Mar!$I$5:$I$605,Mar!$U$5:$U$605,"Despesa",Mar!$G$5:$G$605,CPagar!$D82,Mar!$K$5:$K$605,"Não Pago")</f>
        <v>0</v>
      </c>
      <c r="H82" s="65">
        <f>SUMIFS(Abr!$I$5:$I$605,Abr!$U$5:$U$605,"Despesa",Abr!$G$5:$G$605,CPagar!$D82,Abr!$K$5:$K$605,"Não Pago")</f>
        <v>0</v>
      </c>
      <c r="I82" s="65">
        <f>SUMIFS(Mai!$I$5:$I$605,Mai!$U$5:$U$605,"Despesa",Mai!$G$5:$G$605,CPagar!$D82,Mai!$K$5:$K$605,"Não Pago")</f>
        <v>0</v>
      </c>
      <c r="J82" s="65">
        <f>SUMIFS(Jun!$I$5:$I$605,Jun!$U$5:$U$605,"Despesa",Jun!$G$5:$G$605,CPagar!$D82,Jun!$K$5:$K$605,"Não Pago")</f>
        <v>0</v>
      </c>
      <c r="K82" s="65">
        <f>SUMIFS(Jul!$I$5:$I$605,Jul!$U$5:$U$605,"Despesa",Jul!$G$5:$G$605,CPagar!$D82,Jul!$K$5:$K$605,"Não Pago")</f>
        <v>0</v>
      </c>
      <c r="L82" s="65">
        <f>SUMIFS(Ago!$I$5:$I$605,Ago!$U$5:$U$605,"Despesa",Ago!$G$5:$G$605,CPagar!$D82,Ago!$K$5:$K$605,"Não Pago")</f>
        <v>0</v>
      </c>
      <c r="M82" s="65">
        <f>SUMIFS(Set!$I$5:$I$605,Set!$U$5:$U$605,"Despesa",Set!$G$5:$G$605,CPagar!$D82,Set!$K$5:$K$605,"Não Pago")</f>
        <v>0</v>
      </c>
      <c r="N82" s="65">
        <f>SUMIFS(Out!$I$5:$I$605,Out!$U$5:$U$605,"Despesa",Out!$G$5:$G$605,CPagar!$D82,Out!$K$5:$K$605,"Não Pago")</f>
        <v>0</v>
      </c>
      <c r="O82" s="65">
        <f>SUMIFS(Nov!$I$5:$I$605,Nov!$U$5:$U$605,"Despesa",Nov!$G$5:$G$605,CPagar!$D82,Nov!$K$5:$K$605,"Não Pago")</f>
        <v>0</v>
      </c>
      <c r="P82" s="65">
        <f>SUMIFS(Dez!$I$5:$I$605,Dez!$U$5:$U$605,"Despesa",Dez!$G$5:$G$605,CPagar!$D82,Dez!$K$5:$K$605,"Não Pago")</f>
        <v>0</v>
      </c>
      <c r="Q82" s="62">
        <f t="shared" si="3"/>
        <v>0</v>
      </c>
    </row>
    <row r="83" spans="3:17" ht="28.5" customHeight="1" thickTop="1" thickBot="1" x14ac:dyDescent="0.3">
      <c r="C83" s="46" t="str">
        <f>'PC Despesas'!C79</f>
        <v>5.1.75</v>
      </c>
      <c r="D83" s="47" t="str">
        <f>VLOOKUP(C83,'PC Despesas'!$C$4:$D$103,2,FALSE)</f>
        <v>-</v>
      </c>
      <c r="E83" s="65">
        <f>SUMIFS(Jan!$I$5:$I$605,Jan!$U$5:$U$605,"Despesa",Jan!$G$5:$G$605,CPagar!$D83,Jan!$K$5:$K$605,"Não Pago")</f>
        <v>0</v>
      </c>
      <c r="F83" s="65">
        <f>SUMIFS(Fev!$I$5:$I$605,Fev!$U$5:$U$605,"Despesa",Fev!$G$5:$G$605,CPagar!$D83,Fev!$K$5:$K$605,"Não Pago")</f>
        <v>0</v>
      </c>
      <c r="G83" s="65">
        <f>SUMIFS(Mar!$I$5:$I$605,Mar!$U$5:$U$605,"Despesa",Mar!$G$5:$G$605,CPagar!$D83,Mar!$K$5:$K$605,"Não Pago")</f>
        <v>0</v>
      </c>
      <c r="H83" s="65">
        <f>SUMIFS(Abr!$I$5:$I$605,Abr!$U$5:$U$605,"Despesa",Abr!$G$5:$G$605,CPagar!$D83,Abr!$K$5:$K$605,"Não Pago")</f>
        <v>0</v>
      </c>
      <c r="I83" s="65">
        <f>SUMIFS(Mai!$I$5:$I$605,Mai!$U$5:$U$605,"Despesa",Mai!$G$5:$G$605,CPagar!$D83,Mai!$K$5:$K$605,"Não Pago")</f>
        <v>0</v>
      </c>
      <c r="J83" s="65">
        <f>SUMIFS(Jun!$I$5:$I$605,Jun!$U$5:$U$605,"Despesa",Jun!$G$5:$G$605,CPagar!$D83,Jun!$K$5:$K$605,"Não Pago")</f>
        <v>0</v>
      </c>
      <c r="K83" s="65">
        <f>SUMIFS(Jul!$I$5:$I$605,Jul!$U$5:$U$605,"Despesa",Jul!$G$5:$G$605,CPagar!$D83,Jul!$K$5:$K$605,"Não Pago")</f>
        <v>0</v>
      </c>
      <c r="L83" s="65">
        <f>SUMIFS(Ago!$I$5:$I$605,Ago!$U$5:$U$605,"Despesa",Ago!$G$5:$G$605,CPagar!$D83,Ago!$K$5:$K$605,"Não Pago")</f>
        <v>0</v>
      </c>
      <c r="M83" s="65">
        <f>SUMIFS(Set!$I$5:$I$605,Set!$U$5:$U$605,"Despesa",Set!$G$5:$G$605,CPagar!$D83,Set!$K$5:$K$605,"Não Pago")</f>
        <v>0</v>
      </c>
      <c r="N83" s="65">
        <f>SUMIFS(Out!$I$5:$I$605,Out!$U$5:$U$605,"Despesa",Out!$G$5:$G$605,CPagar!$D83,Out!$K$5:$K$605,"Não Pago")</f>
        <v>0</v>
      </c>
      <c r="O83" s="65">
        <f>SUMIFS(Nov!$I$5:$I$605,Nov!$U$5:$U$605,"Despesa",Nov!$G$5:$G$605,CPagar!$D83,Nov!$K$5:$K$605,"Não Pago")</f>
        <v>0</v>
      </c>
      <c r="P83" s="65">
        <f>SUMIFS(Dez!$I$5:$I$605,Dez!$U$5:$U$605,"Despesa",Dez!$G$5:$G$605,CPagar!$D83,Dez!$K$5:$K$605,"Não Pago")</f>
        <v>0</v>
      </c>
      <c r="Q83" s="62">
        <f t="shared" si="3"/>
        <v>0</v>
      </c>
    </row>
    <row r="84" spans="3:17" ht="28.5" customHeight="1" thickTop="1" thickBot="1" x14ac:dyDescent="0.3">
      <c r="C84" s="46" t="str">
        <f>'PC Despesas'!C80</f>
        <v>5.1.76</v>
      </c>
      <c r="D84" s="47" t="str">
        <f>VLOOKUP(C84,'PC Despesas'!$C$4:$D$103,2,FALSE)</f>
        <v>-</v>
      </c>
      <c r="E84" s="65">
        <f>SUMIFS(Jan!$I$5:$I$605,Jan!$U$5:$U$605,"Despesa",Jan!$G$5:$G$605,CPagar!$D84,Jan!$K$5:$K$605,"Não Pago")</f>
        <v>0</v>
      </c>
      <c r="F84" s="65">
        <f>SUMIFS(Fev!$I$5:$I$605,Fev!$U$5:$U$605,"Despesa",Fev!$G$5:$G$605,CPagar!$D84,Fev!$K$5:$K$605,"Não Pago")</f>
        <v>0</v>
      </c>
      <c r="G84" s="65">
        <f>SUMIFS(Mar!$I$5:$I$605,Mar!$U$5:$U$605,"Despesa",Mar!$G$5:$G$605,CPagar!$D84,Mar!$K$5:$K$605,"Não Pago")</f>
        <v>0</v>
      </c>
      <c r="H84" s="65">
        <f>SUMIFS(Abr!$I$5:$I$605,Abr!$U$5:$U$605,"Despesa",Abr!$G$5:$G$605,CPagar!$D84,Abr!$K$5:$K$605,"Não Pago")</f>
        <v>0</v>
      </c>
      <c r="I84" s="65">
        <f>SUMIFS(Mai!$I$5:$I$605,Mai!$U$5:$U$605,"Despesa",Mai!$G$5:$G$605,CPagar!$D84,Mai!$K$5:$K$605,"Não Pago")</f>
        <v>0</v>
      </c>
      <c r="J84" s="65">
        <f>SUMIFS(Jun!$I$5:$I$605,Jun!$U$5:$U$605,"Despesa",Jun!$G$5:$G$605,CPagar!$D84,Jun!$K$5:$K$605,"Não Pago")</f>
        <v>0</v>
      </c>
      <c r="K84" s="65">
        <f>SUMIFS(Jul!$I$5:$I$605,Jul!$U$5:$U$605,"Despesa",Jul!$G$5:$G$605,CPagar!$D84,Jul!$K$5:$K$605,"Não Pago")</f>
        <v>0</v>
      </c>
      <c r="L84" s="65">
        <f>SUMIFS(Ago!$I$5:$I$605,Ago!$U$5:$U$605,"Despesa",Ago!$G$5:$G$605,CPagar!$D84,Ago!$K$5:$K$605,"Não Pago")</f>
        <v>0</v>
      </c>
      <c r="M84" s="65">
        <f>SUMIFS(Set!$I$5:$I$605,Set!$U$5:$U$605,"Despesa",Set!$G$5:$G$605,CPagar!$D84,Set!$K$5:$K$605,"Não Pago")</f>
        <v>0</v>
      </c>
      <c r="N84" s="65">
        <f>SUMIFS(Out!$I$5:$I$605,Out!$U$5:$U$605,"Despesa",Out!$G$5:$G$605,CPagar!$D84,Out!$K$5:$K$605,"Não Pago")</f>
        <v>0</v>
      </c>
      <c r="O84" s="65">
        <f>SUMIFS(Nov!$I$5:$I$605,Nov!$U$5:$U$605,"Despesa",Nov!$G$5:$G$605,CPagar!$D84,Nov!$K$5:$K$605,"Não Pago")</f>
        <v>0</v>
      </c>
      <c r="P84" s="65">
        <f>SUMIFS(Dez!$I$5:$I$605,Dez!$U$5:$U$605,"Despesa",Dez!$G$5:$G$605,CPagar!$D84,Dez!$K$5:$K$605,"Não Pago")</f>
        <v>0</v>
      </c>
      <c r="Q84" s="62">
        <f t="shared" si="3"/>
        <v>0</v>
      </c>
    </row>
    <row r="85" spans="3:17" ht="28.5" customHeight="1" thickTop="1" thickBot="1" x14ac:dyDescent="0.3">
      <c r="C85" s="46" t="str">
        <f>'PC Despesas'!C81</f>
        <v>5.1.77</v>
      </c>
      <c r="D85" s="47" t="str">
        <f>VLOOKUP(C85,'PC Despesas'!$C$4:$D$103,2,FALSE)</f>
        <v>-</v>
      </c>
      <c r="E85" s="65">
        <f>SUMIFS(Jan!$I$5:$I$605,Jan!$U$5:$U$605,"Despesa",Jan!$G$5:$G$605,CPagar!$D85,Jan!$K$5:$K$605,"Não Pago")</f>
        <v>0</v>
      </c>
      <c r="F85" s="65">
        <f>SUMIFS(Fev!$I$5:$I$605,Fev!$U$5:$U$605,"Despesa",Fev!$G$5:$G$605,CPagar!$D85,Fev!$K$5:$K$605,"Não Pago")</f>
        <v>0</v>
      </c>
      <c r="G85" s="65">
        <f>SUMIFS(Mar!$I$5:$I$605,Mar!$U$5:$U$605,"Despesa",Mar!$G$5:$G$605,CPagar!$D85,Mar!$K$5:$K$605,"Não Pago")</f>
        <v>0</v>
      </c>
      <c r="H85" s="65">
        <f>SUMIFS(Abr!$I$5:$I$605,Abr!$U$5:$U$605,"Despesa",Abr!$G$5:$G$605,CPagar!$D85,Abr!$K$5:$K$605,"Não Pago")</f>
        <v>0</v>
      </c>
      <c r="I85" s="65">
        <f>SUMIFS(Mai!$I$5:$I$605,Mai!$U$5:$U$605,"Despesa",Mai!$G$5:$G$605,CPagar!$D85,Mai!$K$5:$K$605,"Não Pago")</f>
        <v>0</v>
      </c>
      <c r="J85" s="65">
        <f>SUMIFS(Jun!$I$5:$I$605,Jun!$U$5:$U$605,"Despesa",Jun!$G$5:$G$605,CPagar!$D85,Jun!$K$5:$K$605,"Não Pago")</f>
        <v>0</v>
      </c>
      <c r="K85" s="65">
        <f>SUMIFS(Jul!$I$5:$I$605,Jul!$U$5:$U$605,"Despesa",Jul!$G$5:$G$605,CPagar!$D85,Jul!$K$5:$K$605,"Não Pago")</f>
        <v>0</v>
      </c>
      <c r="L85" s="65">
        <f>SUMIFS(Ago!$I$5:$I$605,Ago!$U$5:$U$605,"Despesa",Ago!$G$5:$G$605,CPagar!$D85,Ago!$K$5:$K$605,"Não Pago")</f>
        <v>0</v>
      </c>
      <c r="M85" s="65">
        <f>SUMIFS(Set!$I$5:$I$605,Set!$U$5:$U$605,"Despesa",Set!$G$5:$G$605,CPagar!$D85,Set!$K$5:$K$605,"Não Pago")</f>
        <v>0</v>
      </c>
      <c r="N85" s="65">
        <f>SUMIFS(Out!$I$5:$I$605,Out!$U$5:$U$605,"Despesa",Out!$G$5:$G$605,CPagar!$D85,Out!$K$5:$K$605,"Não Pago")</f>
        <v>0</v>
      </c>
      <c r="O85" s="65">
        <f>SUMIFS(Nov!$I$5:$I$605,Nov!$U$5:$U$605,"Despesa",Nov!$G$5:$G$605,CPagar!$D85,Nov!$K$5:$K$605,"Não Pago")</f>
        <v>0</v>
      </c>
      <c r="P85" s="65">
        <f>SUMIFS(Dez!$I$5:$I$605,Dez!$U$5:$U$605,"Despesa",Dez!$G$5:$G$605,CPagar!$D85,Dez!$K$5:$K$605,"Não Pago")</f>
        <v>0</v>
      </c>
      <c r="Q85" s="62">
        <f t="shared" si="3"/>
        <v>0</v>
      </c>
    </row>
    <row r="86" spans="3:17" ht="28.5" customHeight="1" thickTop="1" thickBot="1" x14ac:dyDescent="0.3">
      <c r="C86" s="46" t="str">
        <f>'PC Despesas'!C82</f>
        <v>5.1.78</v>
      </c>
      <c r="D86" s="47" t="str">
        <f>VLOOKUP(C86,'PC Despesas'!$C$4:$D$103,2,FALSE)</f>
        <v>-</v>
      </c>
      <c r="E86" s="65">
        <f>SUMIFS(Jan!$I$5:$I$605,Jan!$U$5:$U$605,"Despesa",Jan!$G$5:$G$605,CPagar!$D86,Jan!$K$5:$K$605,"Não Pago")</f>
        <v>0</v>
      </c>
      <c r="F86" s="65">
        <f>SUMIFS(Fev!$I$5:$I$605,Fev!$U$5:$U$605,"Despesa",Fev!$G$5:$G$605,CPagar!$D86,Fev!$K$5:$K$605,"Não Pago")</f>
        <v>0</v>
      </c>
      <c r="G86" s="65">
        <f>SUMIFS(Mar!$I$5:$I$605,Mar!$U$5:$U$605,"Despesa",Mar!$G$5:$G$605,CPagar!$D86,Mar!$K$5:$K$605,"Não Pago")</f>
        <v>0</v>
      </c>
      <c r="H86" s="65">
        <f>SUMIFS(Abr!$I$5:$I$605,Abr!$U$5:$U$605,"Despesa",Abr!$G$5:$G$605,CPagar!$D86,Abr!$K$5:$K$605,"Não Pago")</f>
        <v>0</v>
      </c>
      <c r="I86" s="65">
        <f>SUMIFS(Mai!$I$5:$I$605,Mai!$U$5:$U$605,"Despesa",Mai!$G$5:$G$605,CPagar!$D86,Mai!$K$5:$K$605,"Não Pago")</f>
        <v>0</v>
      </c>
      <c r="J86" s="65">
        <f>SUMIFS(Jun!$I$5:$I$605,Jun!$U$5:$U$605,"Despesa",Jun!$G$5:$G$605,CPagar!$D86,Jun!$K$5:$K$605,"Não Pago")</f>
        <v>0</v>
      </c>
      <c r="K86" s="65">
        <f>SUMIFS(Jul!$I$5:$I$605,Jul!$U$5:$U$605,"Despesa",Jul!$G$5:$G$605,CPagar!$D86,Jul!$K$5:$K$605,"Não Pago")</f>
        <v>0</v>
      </c>
      <c r="L86" s="65">
        <f>SUMIFS(Ago!$I$5:$I$605,Ago!$U$5:$U$605,"Despesa",Ago!$G$5:$G$605,CPagar!$D86,Ago!$K$5:$K$605,"Não Pago")</f>
        <v>0</v>
      </c>
      <c r="M86" s="65">
        <f>SUMIFS(Set!$I$5:$I$605,Set!$U$5:$U$605,"Despesa",Set!$G$5:$G$605,CPagar!$D86,Set!$K$5:$K$605,"Não Pago")</f>
        <v>0</v>
      </c>
      <c r="N86" s="65">
        <f>SUMIFS(Out!$I$5:$I$605,Out!$U$5:$U$605,"Despesa",Out!$G$5:$G$605,CPagar!$D86,Out!$K$5:$K$605,"Não Pago")</f>
        <v>0</v>
      </c>
      <c r="O86" s="65">
        <f>SUMIFS(Nov!$I$5:$I$605,Nov!$U$5:$U$605,"Despesa",Nov!$G$5:$G$605,CPagar!$D86,Nov!$K$5:$K$605,"Não Pago")</f>
        <v>0</v>
      </c>
      <c r="P86" s="65">
        <f>SUMIFS(Dez!$I$5:$I$605,Dez!$U$5:$U$605,"Despesa",Dez!$G$5:$G$605,CPagar!$D86,Dez!$K$5:$K$605,"Não Pago")</f>
        <v>0</v>
      </c>
      <c r="Q86" s="62">
        <f t="shared" si="3"/>
        <v>0</v>
      </c>
    </row>
    <row r="87" spans="3:17" ht="28.5" customHeight="1" thickTop="1" thickBot="1" x14ac:dyDescent="0.3">
      <c r="C87" s="46" t="str">
        <f>'PC Despesas'!C83</f>
        <v>5.1.79</v>
      </c>
      <c r="D87" s="47" t="str">
        <f>VLOOKUP(C87,'PC Despesas'!$C$4:$D$103,2,FALSE)</f>
        <v>-</v>
      </c>
      <c r="E87" s="65">
        <f>SUMIFS(Jan!$I$5:$I$605,Jan!$U$5:$U$605,"Despesa",Jan!$G$5:$G$605,CPagar!$D87,Jan!$K$5:$K$605,"Não Pago")</f>
        <v>0</v>
      </c>
      <c r="F87" s="65">
        <f>SUMIFS(Fev!$I$5:$I$605,Fev!$U$5:$U$605,"Despesa",Fev!$G$5:$G$605,CPagar!$D87,Fev!$K$5:$K$605,"Não Pago")</f>
        <v>0</v>
      </c>
      <c r="G87" s="65">
        <f>SUMIFS(Mar!$I$5:$I$605,Mar!$U$5:$U$605,"Despesa",Mar!$G$5:$G$605,CPagar!$D87,Mar!$K$5:$K$605,"Não Pago")</f>
        <v>0</v>
      </c>
      <c r="H87" s="65">
        <f>SUMIFS(Abr!$I$5:$I$605,Abr!$U$5:$U$605,"Despesa",Abr!$G$5:$G$605,CPagar!$D87,Abr!$K$5:$K$605,"Não Pago")</f>
        <v>0</v>
      </c>
      <c r="I87" s="65">
        <f>SUMIFS(Mai!$I$5:$I$605,Mai!$U$5:$U$605,"Despesa",Mai!$G$5:$G$605,CPagar!$D87,Mai!$K$5:$K$605,"Não Pago")</f>
        <v>0</v>
      </c>
      <c r="J87" s="65">
        <f>SUMIFS(Jun!$I$5:$I$605,Jun!$U$5:$U$605,"Despesa",Jun!$G$5:$G$605,CPagar!$D87,Jun!$K$5:$K$605,"Não Pago")</f>
        <v>0</v>
      </c>
      <c r="K87" s="65">
        <f>SUMIFS(Jul!$I$5:$I$605,Jul!$U$5:$U$605,"Despesa",Jul!$G$5:$G$605,CPagar!$D87,Jul!$K$5:$K$605,"Não Pago")</f>
        <v>0</v>
      </c>
      <c r="L87" s="65">
        <f>SUMIFS(Ago!$I$5:$I$605,Ago!$U$5:$U$605,"Despesa",Ago!$G$5:$G$605,CPagar!$D87,Ago!$K$5:$K$605,"Não Pago")</f>
        <v>0</v>
      </c>
      <c r="M87" s="65">
        <f>SUMIFS(Set!$I$5:$I$605,Set!$U$5:$U$605,"Despesa",Set!$G$5:$G$605,CPagar!$D87,Set!$K$5:$K$605,"Não Pago")</f>
        <v>0</v>
      </c>
      <c r="N87" s="65">
        <f>SUMIFS(Out!$I$5:$I$605,Out!$U$5:$U$605,"Despesa",Out!$G$5:$G$605,CPagar!$D87,Out!$K$5:$K$605,"Não Pago")</f>
        <v>0</v>
      </c>
      <c r="O87" s="65">
        <f>SUMIFS(Nov!$I$5:$I$605,Nov!$U$5:$U$605,"Despesa",Nov!$G$5:$G$605,CPagar!$D87,Nov!$K$5:$K$605,"Não Pago")</f>
        <v>0</v>
      </c>
      <c r="P87" s="65">
        <f>SUMIFS(Dez!$I$5:$I$605,Dez!$U$5:$U$605,"Despesa",Dez!$G$5:$G$605,CPagar!$D87,Dez!$K$5:$K$605,"Não Pago")</f>
        <v>0</v>
      </c>
      <c r="Q87" s="62">
        <f t="shared" si="3"/>
        <v>0</v>
      </c>
    </row>
    <row r="88" spans="3:17" ht="28.5" customHeight="1" thickTop="1" thickBot="1" x14ac:dyDescent="0.3">
      <c r="C88" s="46" t="str">
        <f>'PC Despesas'!C84</f>
        <v>5.1.80</v>
      </c>
      <c r="D88" s="47" t="str">
        <f>VLOOKUP(C88,'PC Despesas'!$C$4:$D$103,2,FALSE)</f>
        <v>-</v>
      </c>
      <c r="E88" s="65">
        <f>SUMIFS(Jan!$I$5:$I$605,Jan!$U$5:$U$605,"Despesa",Jan!$G$5:$G$605,CPagar!$D88,Jan!$K$5:$K$605,"Não Pago")</f>
        <v>0</v>
      </c>
      <c r="F88" s="65">
        <f>SUMIFS(Fev!$I$5:$I$605,Fev!$U$5:$U$605,"Despesa",Fev!$G$5:$G$605,CPagar!$D88,Fev!$K$5:$K$605,"Não Pago")</f>
        <v>0</v>
      </c>
      <c r="G88" s="65">
        <f>SUMIFS(Mar!$I$5:$I$605,Mar!$U$5:$U$605,"Despesa",Mar!$G$5:$G$605,CPagar!$D88,Mar!$K$5:$K$605,"Não Pago")</f>
        <v>0</v>
      </c>
      <c r="H88" s="65">
        <f>SUMIFS(Abr!$I$5:$I$605,Abr!$U$5:$U$605,"Despesa",Abr!$G$5:$G$605,CPagar!$D88,Abr!$K$5:$K$605,"Não Pago")</f>
        <v>0</v>
      </c>
      <c r="I88" s="65">
        <f>SUMIFS(Mai!$I$5:$I$605,Mai!$U$5:$U$605,"Despesa",Mai!$G$5:$G$605,CPagar!$D88,Mai!$K$5:$K$605,"Não Pago")</f>
        <v>0</v>
      </c>
      <c r="J88" s="65">
        <f>SUMIFS(Jun!$I$5:$I$605,Jun!$U$5:$U$605,"Despesa",Jun!$G$5:$G$605,CPagar!$D88,Jun!$K$5:$K$605,"Não Pago")</f>
        <v>0</v>
      </c>
      <c r="K88" s="65">
        <f>SUMIFS(Jul!$I$5:$I$605,Jul!$U$5:$U$605,"Despesa",Jul!$G$5:$G$605,CPagar!$D88,Jul!$K$5:$K$605,"Não Pago")</f>
        <v>0</v>
      </c>
      <c r="L88" s="65">
        <f>SUMIFS(Ago!$I$5:$I$605,Ago!$U$5:$U$605,"Despesa",Ago!$G$5:$G$605,CPagar!$D88,Ago!$K$5:$K$605,"Não Pago")</f>
        <v>0</v>
      </c>
      <c r="M88" s="65">
        <f>SUMIFS(Set!$I$5:$I$605,Set!$U$5:$U$605,"Despesa",Set!$G$5:$G$605,CPagar!$D88,Set!$K$5:$K$605,"Não Pago")</f>
        <v>0</v>
      </c>
      <c r="N88" s="65">
        <f>SUMIFS(Out!$I$5:$I$605,Out!$U$5:$U$605,"Despesa",Out!$G$5:$G$605,CPagar!$D88,Out!$K$5:$K$605,"Não Pago")</f>
        <v>0</v>
      </c>
      <c r="O88" s="65">
        <f>SUMIFS(Nov!$I$5:$I$605,Nov!$U$5:$U$605,"Despesa",Nov!$G$5:$G$605,CPagar!$D88,Nov!$K$5:$K$605,"Não Pago")</f>
        <v>0</v>
      </c>
      <c r="P88" s="65">
        <f>SUMIFS(Dez!$I$5:$I$605,Dez!$U$5:$U$605,"Despesa",Dez!$G$5:$G$605,CPagar!$D88,Dez!$K$5:$K$605,"Não Pago")</f>
        <v>0</v>
      </c>
      <c r="Q88" s="62">
        <f t="shared" si="3"/>
        <v>0</v>
      </c>
    </row>
    <row r="89" spans="3:17" ht="28.5" customHeight="1" thickTop="1" thickBot="1" x14ac:dyDescent="0.3">
      <c r="C89" s="46" t="str">
        <f>'PC Despesas'!C85</f>
        <v>5.1.81</v>
      </c>
      <c r="D89" s="47" t="str">
        <f>VLOOKUP(C89,'PC Despesas'!$C$4:$D$103,2,FALSE)</f>
        <v>-</v>
      </c>
      <c r="E89" s="65">
        <f>SUMIFS(Jan!$I$5:$I$605,Jan!$U$5:$U$605,"Despesa",Jan!$G$5:$G$605,CPagar!$D89,Jan!$K$5:$K$605,"Não Pago")</f>
        <v>0</v>
      </c>
      <c r="F89" s="65">
        <f>SUMIFS(Fev!$I$5:$I$605,Fev!$U$5:$U$605,"Despesa",Fev!$G$5:$G$605,CPagar!$D89,Fev!$K$5:$K$605,"Não Pago")</f>
        <v>0</v>
      </c>
      <c r="G89" s="65">
        <f>SUMIFS(Mar!$I$5:$I$605,Mar!$U$5:$U$605,"Despesa",Mar!$G$5:$G$605,CPagar!$D89,Mar!$K$5:$K$605,"Não Pago")</f>
        <v>0</v>
      </c>
      <c r="H89" s="65">
        <f>SUMIFS(Abr!$I$5:$I$605,Abr!$U$5:$U$605,"Despesa",Abr!$G$5:$G$605,CPagar!$D89,Abr!$K$5:$K$605,"Não Pago")</f>
        <v>0</v>
      </c>
      <c r="I89" s="65">
        <f>SUMIFS(Mai!$I$5:$I$605,Mai!$U$5:$U$605,"Despesa",Mai!$G$5:$G$605,CPagar!$D89,Mai!$K$5:$K$605,"Não Pago")</f>
        <v>0</v>
      </c>
      <c r="J89" s="65">
        <f>SUMIFS(Jun!$I$5:$I$605,Jun!$U$5:$U$605,"Despesa",Jun!$G$5:$G$605,CPagar!$D89,Jun!$K$5:$K$605,"Não Pago")</f>
        <v>0</v>
      </c>
      <c r="K89" s="65">
        <f>SUMIFS(Jul!$I$5:$I$605,Jul!$U$5:$U$605,"Despesa",Jul!$G$5:$G$605,CPagar!$D89,Jul!$K$5:$K$605,"Não Pago")</f>
        <v>0</v>
      </c>
      <c r="L89" s="65">
        <f>SUMIFS(Ago!$I$5:$I$605,Ago!$U$5:$U$605,"Despesa",Ago!$G$5:$G$605,CPagar!$D89,Ago!$K$5:$K$605,"Não Pago")</f>
        <v>0</v>
      </c>
      <c r="M89" s="65">
        <f>SUMIFS(Set!$I$5:$I$605,Set!$U$5:$U$605,"Despesa",Set!$G$5:$G$605,CPagar!$D89,Set!$K$5:$K$605,"Não Pago")</f>
        <v>0</v>
      </c>
      <c r="N89" s="65">
        <f>SUMIFS(Out!$I$5:$I$605,Out!$U$5:$U$605,"Despesa",Out!$G$5:$G$605,CPagar!$D89,Out!$K$5:$K$605,"Não Pago")</f>
        <v>0</v>
      </c>
      <c r="O89" s="65">
        <f>SUMIFS(Nov!$I$5:$I$605,Nov!$U$5:$U$605,"Despesa",Nov!$G$5:$G$605,CPagar!$D89,Nov!$K$5:$K$605,"Não Pago")</f>
        <v>0</v>
      </c>
      <c r="P89" s="65">
        <f>SUMIFS(Dez!$I$5:$I$605,Dez!$U$5:$U$605,"Despesa",Dez!$G$5:$G$605,CPagar!$D89,Dez!$K$5:$K$605,"Não Pago")</f>
        <v>0</v>
      </c>
      <c r="Q89" s="62">
        <f t="shared" si="3"/>
        <v>0</v>
      </c>
    </row>
    <row r="90" spans="3:17" ht="28.5" customHeight="1" thickTop="1" thickBot="1" x14ac:dyDescent="0.3">
      <c r="C90" s="46" t="str">
        <f>'PC Despesas'!C86</f>
        <v>5.1.82</v>
      </c>
      <c r="D90" s="47" t="str">
        <f>VLOOKUP(C90,'PC Despesas'!$C$4:$D$103,2,FALSE)</f>
        <v>-</v>
      </c>
      <c r="E90" s="65">
        <f>SUMIFS(Jan!$I$5:$I$605,Jan!$U$5:$U$605,"Despesa",Jan!$G$5:$G$605,CPagar!$D90,Jan!$K$5:$K$605,"Não Pago")</f>
        <v>0</v>
      </c>
      <c r="F90" s="65">
        <f>SUMIFS(Fev!$I$5:$I$605,Fev!$U$5:$U$605,"Despesa",Fev!$G$5:$G$605,CPagar!$D90,Fev!$K$5:$K$605,"Não Pago")</f>
        <v>0</v>
      </c>
      <c r="G90" s="65">
        <f>SUMIFS(Mar!$I$5:$I$605,Mar!$U$5:$U$605,"Despesa",Mar!$G$5:$G$605,CPagar!$D90,Mar!$K$5:$K$605,"Não Pago")</f>
        <v>0</v>
      </c>
      <c r="H90" s="65">
        <f>SUMIFS(Abr!$I$5:$I$605,Abr!$U$5:$U$605,"Despesa",Abr!$G$5:$G$605,CPagar!$D90,Abr!$K$5:$K$605,"Não Pago")</f>
        <v>0</v>
      </c>
      <c r="I90" s="65">
        <f>SUMIFS(Mai!$I$5:$I$605,Mai!$U$5:$U$605,"Despesa",Mai!$G$5:$G$605,CPagar!$D90,Mai!$K$5:$K$605,"Não Pago")</f>
        <v>0</v>
      </c>
      <c r="J90" s="65">
        <f>SUMIFS(Jun!$I$5:$I$605,Jun!$U$5:$U$605,"Despesa",Jun!$G$5:$G$605,CPagar!$D90,Jun!$K$5:$K$605,"Não Pago")</f>
        <v>0</v>
      </c>
      <c r="K90" s="65">
        <f>SUMIFS(Jul!$I$5:$I$605,Jul!$U$5:$U$605,"Despesa",Jul!$G$5:$G$605,CPagar!$D90,Jul!$K$5:$K$605,"Não Pago")</f>
        <v>0</v>
      </c>
      <c r="L90" s="65">
        <f>SUMIFS(Ago!$I$5:$I$605,Ago!$U$5:$U$605,"Despesa",Ago!$G$5:$G$605,CPagar!$D90,Ago!$K$5:$K$605,"Não Pago")</f>
        <v>0</v>
      </c>
      <c r="M90" s="65">
        <f>SUMIFS(Set!$I$5:$I$605,Set!$U$5:$U$605,"Despesa",Set!$G$5:$G$605,CPagar!$D90,Set!$K$5:$K$605,"Não Pago")</f>
        <v>0</v>
      </c>
      <c r="N90" s="65">
        <f>SUMIFS(Out!$I$5:$I$605,Out!$U$5:$U$605,"Despesa",Out!$G$5:$G$605,CPagar!$D90,Out!$K$5:$K$605,"Não Pago")</f>
        <v>0</v>
      </c>
      <c r="O90" s="65">
        <f>SUMIFS(Nov!$I$5:$I$605,Nov!$U$5:$U$605,"Despesa",Nov!$G$5:$G$605,CPagar!$D90,Nov!$K$5:$K$605,"Não Pago")</f>
        <v>0</v>
      </c>
      <c r="P90" s="65">
        <f>SUMIFS(Dez!$I$5:$I$605,Dez!$U$5:$U$605,"Despesa",Dez!$G$5:$G$605,CPagar!$D90,Dez!$K$5:$K$605,"Não Pago")</f>
        <v>0</v>
      </c>
      <c r="Q90" s="62">
        <f t="shared" si="3"/>
        <v>0</v>
      </c>
    </row>
    <row r="91" spans="3:17" ht="28.5" customHeight="1" thickTop="1" thickBot="1" x14ac:dyDescent="0.3">
      <c r="C91" s="46" t="str">
        <f>'PC Despesas'!C87</f>
        <v>5.1.83</v>
      </c>
      <c r="D91" s="47" t="str">
        <f>VLOOKUP(C91,'PC Despesas'!$C$4:$D$103,2,FALSE)</f>
        <v>-</v>
      </c>
      <c r="E91" s="65">
        <f>SUMIFS(Jan!$I$5:$I$605,Jan!$U$5:$U$605,"Despesa",Jan!$G$5:$G$605,CPagar!$D91,Jan!$K$5:$K$605,"Não Pago")</f>
        <v>0</v>
      </c>
      <c r="F91" s="65">
        <f>SUMIFS(Fev!$I$5:$I$605,Fev!$U$5:$U$605,"Despesa",Fev!$G$5:$G$605,CPagar!$D91,Fev!$K$5:$K$605,"Não Pago")</f>
        <v>0</v>
      </c>
      <c r="G91" s="65">
        <f>SUMIFS(Mar!$I$5:$I$605,Mar!$U$5:$U$605,"Despesa",Mar!$G$5:$G$605,CPagar!$D91,Mar!$K$5:$K$605,"Não Pago")</f>
        <v>0</v>
      </c>
      <c r="H91" s="65">
        <f>SUMIFS(Abr!$I$5:$I$605,Abr!$U$5:$U$605,"Despesa",Abr!$G$5:$G$605,CPagar!$D91,Abr!$K$5:$K$605,"Não Pago")</f>
        <v>0</v>
      </c>
      <c r="I91" s="65">
        <f>SUMIFS(Mai!$I$5:$I$605,Mai!$U$5:$U$605,"Despesa",Mai!$G$5:$G$605,CPagar!$D91,Mai!$K$5:$K$605,"Não Pago")</f>
        <v>0</v>
      </c>
      <c r="J91" s="65">
        <f>SUMIFS(Jun!$I$5:$I$605,Jun!$U$5:$U$605,"Despesa",Jun!$G$5:$G$605,CPagar!$D91,Jun!$K$5:$K$605,"Não Pago")</f>
        <v>0</v>
      </c>
      <c r="K91" s="65">
        <f>SUMIFS(Jul!$I$5:$I$605,Jul!$U$5:$U$605,"Despesa",Jul!$G$5:$G$605,CPagar!$D91,Jul!$K$5:$K$605,"Não Pago")</f>
        <v>0</v>
      </c>
      <c r="L91" s="65">
        <f>SUMIFS(Ago!$I$5:$I$605,Ago!$U$5:$U$605,"Despesa",Ago!$G$5:$G$605,CPagar!$D91,Ago!$K$5:$K$605,"Não Pago")</f>
        <v>0</v>
      </c>
      <c r="M91" s="65">
        <f>SUMIFS(Set!$I$5:$I$605,Set!$U$5:$U$605,"Despesa",Set!$G$5:$G$605,CPagar!$D91,Set!$K$5:$K$605,"Não Pago")</f>
        <v>0</v>
      </c>
      <c r="N91" s="65">
        <f>SUMIFS(Out!$I$5:$I$605,Out!$U$5:$U$605,"Despesa",Out!$G$5:$G$605,CPagar!$D91,Out!$K$5:$K$605,"Não Pago")</f>
        <v>0</v>
      </c>
      <c r="O91" s="65">
        <f>SUMIFS(Nov!$I$5:$I$605,Nov!$U$5:$U$605,"Despesa",Nov!$G$5:$G$605,CPagar!$D91,Nov!$K$5:$K$605,"Não Pago")</f>
        <v>0</v>
      </c>
      <c r="P91" s="65">
        <f>SUMIFS(Dez!$I$5:$I$605,Dez!$U$5:$U$605,"Despesa",Dez!$G$5:$G$605,CPagar!$D91,Dez!$K$5:$K$605,"Não Pago")</f>
        <v>0</v>
      </c>
      <c r="Q91" s="62">
        <f t="shared" si="3"/>
        <v>0</v>
      </c>
    </row>
    <row r="92" spans="3:17" ht="28.5" customHeight="1" thickTop="1" thickBot="1" x14ac:dyDescent="0.3">
      <c r="C92" s="46" t="str">
        <f>'PC Despesas'!C88</f>
        <v>5.1.84</v>
      </c>
      <c r="D92" s="47" t="str">
        <f>VLOOKUP(C92,'PC Despesas'!$C$4:$D$103,2,FALSE)</f>
        <v>-</v>
      </c>
      <c r="E92" s="65">
        <f>SUMIFS(Jan!$I$5:$I$605,Jan!$U$5:$U$605,"Despesa",Jan!$G$5:$G$605,CPagar!$D92,Jan!$K$5:$K$605,"Não Pago")</f>
        <v>0</v>
      </c>
      <c r="F92" s="65">
        <f>SUMIFS(Fev!$I$5:$I$605,Fev!$U$5:$U$605,"Despesa",Fev!$G$5:$G$605,CPagar!$D92,Fev!$K$5:$K$605,"Não Pago")</f>
        <v>0</v>
      </c>
      <c r="G92" s="65">
        <f>SUMIFS(Mar!$I$5:$I$605,Mar!$U$5:$U$605,"Despesa",Mar!$G$5:$G$605,CPagar!$D92,Mar!$K$5:$K$605,"Não Pago")</f>
        <v>0</v>
      </c>
      <c r="H92" s="65">
        <f>SUMIFS(Abr!$I$5:$I$605,Abr!$U$5:$U$605,"Despesa",Abr!$G$5:$G$605,CPagar!$D92,Abr!$K$5:$K$605,"Não Pago")</f>
        <v>0</v>
      </c>
      <c r="I92" s="65">
        <f>SUMIFS(Mai!$I$5:$I$605,Mai!$U$5:$U$605,"Despesa",Mai!$G$5:$G$605,CPagar!$D92,Mai!$K$5:$K$605,"Não Pago")</f>
        <v>0</v>
      </c>
      <c r="J92" s="65">
        <f>SUMIFS(Jun!$I$5:$I$605,Jun!$U$5:$U$605,"Despesa",Jun!$G$5:$G$605,CPagar!$D92,Jun!$K$5:$K$605,"Não Pago")</f>
        <v>0</v>
      </c>
      <c r="K92" s="65">
        <f>SUMIFS(Jul!$I$5:$I$605,Jul!$U$5:$U$605,"Despesa",Jul!$G$5:$G$605,CPagar!$D92,Jul!$K$5:$K$605,"Não Pago")</f>
        <v>0</v>
      </c>
      <c r="L92" s="65">
        <f>SUMIFS(Ago!$I$5:$I$605,Ago!$U$5:$U$605,"Despesa",Ago!$G$5:$G$605,CPagar!$D92,Ago!$K$5:$K$605,"Não Pago")</f>
        <v>0</v>
      </c>
      <c r="M92" s="65">
        <f>SUMIFS(Set!$I$5:$I$605,Set!$U$5:$U$605,"Despesa",Set!$G$5:$G$605,CPagar!$D92,Set!$K$5:$K$605,"Não Pago")</f>
        <v>0</v>
      </c>
      <c r="N92" s="65">
        <f>SUMIFS(Out!$I$5:$I$605,Out!$U$5:$U$605,"Despesa",Out!$G$5:$G$605,CPagar!$D92,Out!$K$5:$K$605,"Não Pago")</f>
        <v>0</v>
      </c>
      <c r="O92" s="65">
        <f>SUMIFS(Nov!$I$5:$I$605,Nov!$U$5:$U$605,"Despesa",Nov!$G$5:$G$605,CPagar!$D92,Nov!$K$5:$K$605,"Não Pago")</f>
        <v>0</v>
      </c>
      <c r="P92" s="65">
        <f>SUMIFS(Dez!$I$5:$I$605,Dez!$U$5:$U$605,"Despesa",Dez!$G$5:$G$605,CPagar!$D92,Dez!$K$5:$K$605,"Não Pago")</f>
        <v>0</v>
      </c>
      <c r="Q92" s="62">
        <f t="shared" si="3"/>
        <v>0</v>
      </c>
    </row>
    <row r="93" spans="3:17" ht="28.5" customHeight="1" thickTop="1" thickBot="1" x14ac:dyDescent="0.3">
      <c r="C93" s="46" t="str">
        <f>'PC Despesas'!C89</f>
        <v>5.1.85</v>
      </c>
      <c r="D93" s="47" t="str">
        <f>VLOOKUP(C93,'PC Despesas'!$C$4:$D$103,2,FALSE)</f>
        <v>-</v>
      </c>
      <c r="E93" s="65">
        <f>SUMIFS(Jan!$I$5:$I$605,Jan!$U$5:$U$605,"Despesa",Jan!$G$5:$G$605,CPagar!$D93,Jan!$K$5:$K$605,"Não Pago")</f>
        <v>0</v>
      </c>
      <c r="F93" s="65">
        <f>SUMIFS(Fev!$I$5:$I$605,Fev!$U$5:$U$605,"Despesa",Fev!$G$5:$G$605,CPagar!$D93,Fev!$K$5:$K$605,"Não Pago")</f>
        <v>0</v>
      </c>
      <c r="G93" s="65">
        <f>SUMIFS(Mar!$I$5:$I$605,Mar!$U$5:$U$605,"Despesa",Mar!$G$5:$G$605,CPagar!$D93,Mar!$K$5:$K$605,"Não Pago")</f>
        <v>0</v>
      </c>
      <c r="H93" s="65">
        <f>SUMIFS(Abr!$I$5:$I$605,Abr!$U$5:$U$605,"Despesa",Abr!$G$5:$G$605,CPagar!$D93,Abr!$K$5:$K$605,"Não Pago")</f>
        <v>0</v>
      </c>
      <c r="I93" s="65">
        <f>SUMIFS(Mai!$I$5:$I$605,Mai!$U$5:$U$605,"Despesa",Mai!$G$5:$G$605,CPagar!$D93,Mai!$K$5:$K$605,"Não Pago")</f>
        <v>0</v>
      </c>
      <c r="J93" s="65">
        <f>SUMIFS(Jun!$I$5:$I$605,Jun!$U$5:$U$605,"Despesa",Jun!$G$5:$G$605,CPagar!$D93,Jun!$K$5:$K$605,"Não Pago")</f>
        <v>0</v>
      </c>
      <c r="K93" s="65">
        <f>SUMIFS(Jul!$I$5:$I$605,Jul!$U$5:$U$605,"Despesa",Jul!$G$5:$G$605,CPagar!$D93,Jul!$K$5:$K$605,"Não Pago")</f>
        <v>0</v>
      </c>
      <c r="L93" s="65">
        <f>SUMIFS(Ago!$I$5:$I$605,Ago!$U$5:$U$605,"Despesa",Ago!$G$5:$G$605,CPagar!$D93,Ago!$K$5:$K$605,"Não Pago")</f>
        <v>0</v>
      </c>
      <c r="M93" s="65">
        <f>SUMIFS(Set!$I$5:$I$605,Set!$U$5:$U$605,"Despesa",Set!$G$5:$G$605,CPagar!$D93,Set!$K$5:$K$605,"Não Pago")</f>
        <v>0</v>
      </c>
      <c r="N93" s="65">
        <f>SUMIFS(Out!$I$5:$I$605,Out!$U$5:$U$605,"Despesa",Out!$G$5:$G$605,CPagar!$D93,Out!$K$5:$K$605,"Não Pago")</f>
        <v>0</v>
      </c>
      <c r="O93" s="65">
        <f>SUMIFS(Nov!$I$5:$I$605,Nov!$U$5:$U$605,"Despesa",Nov!$G$5:$G$605,CPagar!$D93,Nov!$K$5:$K$605,"Não Pago")</f>
        <v>0</v>
      </c>
      <c r="P93" s="65">
        <f>SUMIFS(Dez!$I$5:$I$605,Dez!$U$5:$U$605,"Despesa",Dez!$G$5:$G$605,CPagar!$D93,Dez!$K$5:$K$605,"Não Pago")</f>
        <v>0</v>
      </c>
      <c r="Q93" s="62">
        <f t="shared" si="3"/>
        <v>0</v>
      </c>
    </row>
    <row r="94" spans="3:17" ht="28.5" customHeight="1" thickTop="1" thickBot="1" x14ac:dyDescent="0.3">
      <c r="C94" s="46" t="str">
        <f>'PC Despesas'!C90</f>
        <v>5.1.86</v>
      </c>
      <c r="D94" s="47" t="str">
        <f>VLOOKUP(C94,'PC Despesas'!$C$4:$D$103,2,FALSE)</f>
        <v>-</v>
      </c>
      <c r="E94" s="65">
        <f>SUMIFS(Jan!$I$5:$I$605,Jan!$U$5:$U$605,"Despesa",Jan!$G$5:$G$605,CPagar!$D94,Jan!$K$5:$K$605,"Não Pago")</f>
        <v>0</v>
      </c>
      <c r="F94" s="65">
        <f>SUMIFS(Fev!$I$5:$I$605,Fev!$U$5:$U$605,"Despesa",Fev!$G$5:$G$605,CPagar!$D94,Fev!$K$5:$K$605,"Não Pago")</f>
        <v>0</v>
      </c>
      <c r="G94" s="65">
        <f>SUMIFS(Mar!$I$5:$I$605,Mar!$U$5:$U$605,"Despesa",Mar!$G$5:$G$605,CPagar!$D94,Mar!$K$5:$K$605,"Não Pago")</f>
        <v>0</v>
      </c>
      <c r="H94" s="65">
        <f>SUMIFS(Abr!$I$5:$I$605,Abr!$U$5:$U$605,"Despesa",Abr!$G$5:$G$605,CPagar!$D94,Abr!$K$5:$K$605,"Não Pago")</f>
        <v>0</v>
      </c>
      <c r="I94" s="65">
        <f>SUMIFS(Mai!$I$5:$I$605,Mai!$U$5:$U$605,"Despesa",Mai!$G$5:$G$605,CPagar!$D94,Mai!$K$5:$K$605,"Não Pago")</f>
        <v>0</v>
      </c>
      <c r="J94" s="65">
        <f>SUMIFS(Jun!$I$5:$I$605,Jun!$U$5:$U$605,"Despesa",Jun!$G$5:$G$605,CPagar!$D94,Jun!$K$5:$K$605,"Não Pago")</f>
        <v>0</v>
      </c>
      <c r="K94" s="65">
        <f>SUMIFS(Jul!$I$5:$I$605,Jul!$U$5:$U$605,"Despesa",Jul!$G$5:$G$605,CPagar!$D94,Jul!$K$5:$K$605,"Não Pago")</f>
        <v>0</v>
      </c>
      <c r="L94" s="65">
        <f>SUMIFS(Ago!$I$5:$I$605,Ago!$U$5:$U$605,"Despesa",Ago!$G$5:$G$605,CPagar!$D94,Ago!$K$5:$K$605,"Não Pago")</f>
        <v>0</v>
      </c>
      <c r="M94" s="65">
        <f>SUMIFS(Set!$I$5:$I$605,Set!$U$5:$U$605,"Despesa",Set!$G$5:$G$605,CPagar!$D94,Set!$K$5:$K$605,"Não Pago")</f>
        <v>0</v>
      </c>
      <c r="N94" s="65">
        <f>SUMIFS(Out!$I$5:$I$605,Out!$U$5:$U$605,"Despesa",Out!$G$5:$G$605,CPagar!$D94,Out!$K$5:$K$605,"Não Pago")</f>
        <v>0</v>
      </c>
      <c r="O94" s="65">
        <f>SUMIFS(Nov!$I$5:$I$605,Nov!$U$5:$U$605,"Despesa",Nov!$G$5:$G$605,CPagar!$D94,Nov!$K$5:$K$605,"Não Pago")</f>
        <v>0</v>
      </c>
      <c r="P94" s="65">
        <f>SUMIFS(Dez!$I$5:$I$605,Dez!$U$5:$U$605,"Despesa",Dez!$G$5:$G$605,CPagar!$D94,Dez!$K$5:$K$605,"Não Pago")</f>
        <v>0</v>
      </c>
      <c r="Q94" s="62">
        <f t="shared" si="3"/>
        <v>0</v>
      </c>
    </row>
    <row r="95" spans="3:17" ht="28.5" customHeight="1" thickTop="1" thickBot="1" x14ac:dyDescent="0.3">
      <c r="C95" s="46" t="str">
        <f>'PC Despesas'!C91</f>
        <v>5.1.87</v>
      </c>
      <c r="D95" s="47" t="str">
        <f>VLOOKUP(C95,'PC Despesas'!$C$4:$D$103,2,FALSE)</f>
        <v>-</v>
      </c>
      <c r="E95" s="65">
        <f>SUMIFS(Jan!$I$5:$I$605,Jan!$U$5:$U$605,"Despesa",Jan!$G$5:$G$605,CPagar!$D95,Jan!$K$5:$K$605,"Não Pago")</f>
        <v>0</v>
      </c>
      <c r="F95" s="65">
        <f>SUMIFS(Fev!$I$5:$I$605,Fev!$U$5:$U$605,"Despesa",Fev!$G$5:$G$605,CPagar!$D95,Fev!$K$5:$K$605,"Não Pago")</f>
        <v>0</v>
      </c>
      <c r="G95" s="65">
        <f>SUMIFS(Mar!$I$5:$I$605,Mar!$U$5:$U$605,"Despesa",Mar!$G$5:$G$605,CPagar!$D95,Mar!$K$5:$K$605,"Não Pago")</f>
        <v>0</v>
      </c>
      <c r="H95" s="65">
        <f>SUMIFS(Abr!$I$5:$I$605,Abr!$U$5:$U$605,"Despesa",Abr!$G$5:$G$605,CPagar!$D95,Abr!$K$5:$K$605,"Não Pago")</f>
        <v>0</v>
      </c>
      <c r="I95" s="65">
        <f>SUMIFS(Mai!$I$5:$I$605,Mai!$U$5:$U$605,"Despesa",Mai!$G$5:$G$605,CPagar!$D95,Mai!$K$5:$K$605,"Não Pago")</f>
        <v>0</v>
      </c>
      <c r="J95" s="65">
        <f>SUMIFS(Jun!$I$5:$I$605,Jun!$U$5:$U$605,"Despesa",Jun!$G$5:$G$605,CPagar!$D95,Jun!$K$5:$K$605,"Não Pago")</f>
        <v>0</v>
      </c>
      <c r="K95" s="65">
        <f>SUMIFS(Jul!$I$5:$I$605,Jul!$U$5:$U$605,"Despesa",Jul!$G$5:$G$605,CPagar!$D95,Jul!$K$5:$K$605,"Não Pago")</f>
        <v>0</v>
      </c>
      <c r="L95" s="65">
        <f>SUMIFS(Ago!$I$5:$I$605,Ago!$U$5:$U$605,"Despesa",Ago!$G$5:$G$605,CPagar!$D95,Ago!$K$5:$K$605,"Não Pago")</f>
        <v>0</v>
      </c>
      <c r="M95" s="65">
        <f>SUMIFS(Set!$I$5:$I$605,Set!$U$5:$U$605,"Despesa",Set!$G$5:$G$605,CPagar!$D95,Set!$K$5:$K$605,"Não Pago")</f>
        <v>0</v>
      </c>
      <c r="N95" s="65">
        <f>SUMIFS(Out!$I$5:$I$605,Out!$U$5:$U$605,"Despesa",Out!$G$5:$G$605,CPagar!$D95,Out!$K$5:$K$605,"Não Pago")</f>
        <v>0</v>
      </c>
      <c r="O95" s="65">
        <f>SUMIFS(Nov!$I$5:$I$605,Nov!$U$5:$U$605,"Despesa",Nov!$G$5:$G$605,CPagar!$D95,Nov!$K$5:$K$605,"Não Pago")</f>
        <v>0</v>
      </c>
      <c r="P95" s="65">
        <f>SUMIFS(Dez!$I$5:$I$605,Dez!$U$5:$U$605,"Despesa",Dez!$G$5:$G$605,CPagar!$D95,Dez!$K$5:$K$605,"Não Pago")</f>
        <v>0</v>
      </c>
      <c r="Q95" s="62">
        <f t="shared" si="3"/>
        <v>0</v>
      </c>
    </row>
    <row r="96" spans="3:17" ht="28.5" customHeight="1" thickTop="1" thickBot="1" x14ac:dyDescent="0.3">
      <c r="C96" s="46" t="str">
        <f>'PC Despesas'!C92</f>
        <v>5.1.88</v>
      </c>
      <c r="D96" s="47" t="str">
        <f>VLOOKUP(C96,'PC Despesas'!$C$4:$D$103,2,FALSE)</f>
        <v>-</v>
      </c>
      <c r="E96" s="65">
        <f>SUMIFS(Jan!$I$5:$I$605,Jan!$U$5:$U$605,"Despesa",Jan!$G$5:$G$605,CPagar!$D96,Jan!$K$5:$K$605,"Não Pago")</f>
        <v>0</v>
      </c>
      <c r="F96" s="65">
        <f>SUMIFS(Fev!$I$5:$I$605,Fev!$U$5:$U$605,"Despesa",Fev!$G$5:$G$605,CPagar!$D96,Fev!$K$5:$K$605,"Não Pago")</f>
        <v>0</v>
      </c>
      <c r="G96" s="65">
        <f>SUMIFS(Mar!$I$5:$I$605,Mar!$U$5:$U$605,"Despesa",Mar!$G$5:$G$605,CPagar!$D96,Mar!$K$5:$K$605,"Não Pago")</f>
        <v>0</v>
      </c>
      <c r="H96" s="65">
        <f>SUMIFS(Abr!$I$5:$I$605,Abr!$U$5:$U$605,"Despesa",Abr!$G$5:$G$605,CPagar!$D96,Abr!$K$5:$K$605,"Não Pago")</f>
        <v>0</v>
      </c>
      <c r="I96" s="65">
        <f>SUMIFS(Mai!$I$5:$I$605,Mai!$U$5:$U$605,"Despesa",Mai!$G$5:$G$605,CPagar!$D96,Mai!$K$5:$K$605,"Não Pago")</f>
        <v>0</v>
      </c>
      <c r="J96" s="65">
        <f>SUMIFS(Jun!$I$5:$I$605,Jun!$U$5:$U$605,"Despesa",Jun!$G$5:$G$605,CPagar!$D96,Jun!$K$5:$K$605,"Não Pago")</f>
        <v>0</v>
      </c>
      <c r="K96" s="65">
        <f>SUMIFS(Jul!$I$5:$I$605,Jul!$U$5:$U$605,"Despesa",Jul!$G$5:$G$605,CPagar!$D96,Jul!$K$5:$K$605,"Não Pago")</f>
        <v>0</v>
      </c>
      <c r="L96" s="65">
        <f>SUMIFS(Ago!$I$5:$I$605,Ago!$U$5:$U$605,"Despesa",Ago!$G$5:$G$605,CPagar!$D96,Ago!$K$5:$K$605,"Não Pago")</f>
        <v>0</v>
      </c>
      <c r="M96" s="65">
        <f>SUMIFS(Set!$I$5:$I$605,Set!$U$5:$U$605,"Despesa",Set!$G$5:$G$605,CPagar!$D96,Set!$K$5:$K$605,"Não Pago")</f>
        <v>0</v>
      </c>
      <c r="N96" s="65">
        <f>SUMIFS(Out!$I$5:$I$605,Out!$U$5:$U$605,"Despesa",Out!$G$5:$G$605,CPagar!$D96,Out!$K$5:$K$605,"Não Pago")</f>
        <v>0</v>
      </c>
      <c r="O96" s="65">
        <f>SUMIFS(Nov!$I$5:$I$605,Nov!$U$5:$U$605,"Despesa",Nov!$G$5:$G$605,CPagar!$D96,Nov!$K$5:$K$605,"Não Pago")</f>
        <v>0</v>
      </c>
      <c r="P96" s="65">
        <f>SUMIFS(Dez!$I$5:$I$605,Dez!$U$5:$U$605,"Despesa",Dez!$G$5:$G$605,CPagar!$D96,Dez!$K$5:$K$605,"Não Pago")</f>
        <v>0</v>
      </c>
      <c r="Q96" s="62">
        <f t="shared" si="3"/>
        <v>0</v>
      </c>
    </row>
    <row r="97" spans="3:17" ht="28.5" customHeight="1" thickTop="1" thickBot="1" x14ac:dyDescent="0.3">
      <c r="C97" s="46" t="str">
        <f>'PC Despesas'!C93</f>
        <v>5.1.89</v>
      </c>
      <c r="D97" s="47" t="str">
        <f>VLOOKUP(C97,'PC Despesas'!$C$4:$D$103,2,FALSE)</f>
        <v>-</v>
      </c>
      <c r="E97" s="65">
        <f>SUMIFS(Jan!$I$5:$I$605,Jan!$U$5:$U$605,"Despesa",Jan!$G$5:$G$605,CPagar!$D97,Jan!$K$5:$K$605,"Não Pago")</f>
        <v>0</v>
      </c>
      <c r="F97" s="65">
        <f>SUMIFS(Fev!$I$5:$I$605,Fev!$U$5:$U$605,"Despesa",Fev!$G$5:$G$605,CPagar!$D97,Fev!$K$5:$K$605,"Não Pago")</f>
        <v>0</v>
      </c>
      <c r="G97" s="65">
        <f>SUMIFS(Mar!$I$5:$I$605,Mar!$U$5:$U$605,"Despesa",Mar!$G$5:$G$605,CPagar!$D97,Mar!$K$5:$K$605,"Não Pago")</f>
        <v>0</v>
      </c>
      <c r="H97" s="65">
        <f>SUMIFS(Abr!$I$5:$I$605,Abr!$U$5:$U$605,"Despesa",Abr!$G$5:$G$605,CPagar!$D97,Abr!$K$5:$K$605,"Não Pago")</f>
        <v>0</v>
      </c>
      <c r="I97" s="65">
        <f>SUMIFS(Mai!$I$5:$I$605,Mai!$U$5:$U$605,"Despesa",Mai!$G$5:$G$605,CPagar!$D97,Mai!$K$5:$K$605,"Não Pago")</f>
        <v>0</v>
      </c>
      <c r="J97" s="65">
        <f>SUMIFS(Jun!$I$5:$I$605,Jun!$U$5:$U$605,"Despesa",Jun!$G$5:$G$605,CPagar!$D97,Jun!$K$5:$K$605,"Não Pago")</f>
        <v>0</v>
      </c>
      <c r="K97" s="65">
        <f>SUMIFS(Jul!$I$5:$I$605,Jul!$U$5:$U$605,"Despesa",Jul!$G$5:$G$605,CPagar!$D97,Jul!$K$5:$K$605,"Não Pago")</f>
        <v>0</v>
      </c>
      <c r="L97" s="65">
        <f>SUMIFS(Ago!$I$5:$I$605,Ago!$U$5:$U$605,"Despesa",Ago!$G$5:$G$605,CPagar!$D97,Ago!$K$5:$K$605,"Não Pago")</f>
        <v>0</v>
      </c>
      <c r="M97" s="65">
        <f>SUMIFS(Set!$I$5:$I$605,Set!$U$5:$U$605,"Despesa",Set!$G$5:$G$605,CPagar!$D97,Set!$K$5:$K$605,"Não Pago")</f>
        <v>0</v>
      </c>
      <c r="N97" s="65">
        <f>SUMIFS(Out!$I$5:$I$605,Out!$U$5:$U$605,"Despesa",Out!$G$5:$G$605,CPagar!$D97,Out!$K$5:$K$605,"Não Pago")</f>
        <v>0</v>
      </c>
      <c r="O97" s="65">
        <f>SUMIFS(Nov!$I$5:$I$605,Nov!$U$5:$U$605,"Despesa",Nov!$G$5:$G$605,CPagar!$D97,Nov!$K$5:$K$605,"Não Pago")</f>
        <v>0</v>
      </c>
      <c r="P97" s="65">
        <f>SUMIFS(Dez!$I$5:$I$605,Dez!$U$5:$U$605,"Despesa",Dez!$G$5:$G$605,CPagar!$D97,Dez!$K$5:$K$605,"Não Pago")</f>
        <v>0</v>
      </c>
      <c r="Q97" s="62">
        <f t="shared" si="3"/>
        <v>0</v>
      </c>
    </row>
    <row r="98" spans="3:17" ht="28.5" customHeight="1" thickTop="1" thickBot="1" x14ac:dyDescent="0.3">
      <c r="C98" s="46" t="str">
        <f>'PC Despesas'!C94</f>
        <v>5.1.90</v>
      </c>
      <c r="D98" s="47" t="str">
        <f>VLOOKUP(C98,'PC Despesas'!$C$4:$D$103,2,FALSE)</f>
        <v>-</v>
      </c>
      <c r="E98" s="65">
        <f>SUMIFS(Jan!$I$5:$I$605,Jan!$U$5:$U$605,"Despesa",Jan!$G$5:$G$605,CPagar!$D98,Jan!$K$5:$K$605,"Não Pago")</f>
        <v>0</v>
      </c>
      <c r="F98" s="65">
        <f>SUMIFS(Fev!$I$5:$I$605,Fev!$U$5:$U$605,"Despesa",Fev!$G$5:$G$605,CPagar!$D98,Fev!$K$5:$K$605,"Não Pago")</f>
        <v>0</v>
      </c>
      <c r="G98" s="65">
        <f>SUMIFS(Mar!$I$5:$I$605,Mar!$U$5:$U$605,"Despesa",Mar!$G$5:$G$605,CPagar!$D98,Mar!$K$5:$K$605,"Não Pago")</f>
        <v>0</v>
      </c>
      <c r="H98" s="65">
        <f>SUMIFS(Abr!$I$5:$I$605,Abr!$U$5:$U$605,"Despesa",Abr!$G$5:$G$605,CPagar!$D98,Abr!$K$5:$K$605,"Não Pago")</f>
        <v>0</v>
      </c>
      <c r="I98" s="65">
        <f>SUMIFS(Mai!$I$5:$I$605,Mai!$U$5:$U$605,"Despesa",Mai!$G$5:$G$605,CPagar!$D98,Mai!$K$5:$K$605,"Não Pago")</f>
        <v>0</v>
      </c>
      <c r="J98" s="65">
        <f>SUMIFS(Jun!$I$5:$I$605,Jun!$U$5:$U$605,"Despesa",Jun!$G$5:$G$605,CPagar!$D98,Jun!$K$5:$K$605,"Não Pago")</f>
        <v>0</v>
      </c>
      <c r="K98" s="65">
        <f>SUMIFS(Jul!$I$5:$I$605,Jul!$U$5:$U$605,"Despesa",Jul!$G$5:$G$605,CPagar!$D98,Jul!$K$5:$K$605,"Não Pago")</f>
        <v>0</v>
      </c>
      <c r="L98" s="65">
        <f>SUMIFS(Ago!$I$5:$I$605,Ago!$U$5:$U$605,"Despesa",Ago!$G$5:$G$605,CPagar!$D98,Ago!$K$5:$K$605,"Não Pago")</f>
        <v>0</v>
      </c>
      <c r="M98" s="65">
        <f>SUMIFS(Set!$I$5:$I$605,Set!$U$5:$U$605,"Despesa",Set!$G$5:$G$605,CPagar!$D98,Set!$K$5:$K$605,"Não Pago")</f>
        <v>0</v>
      </c>
      <c r="N98" s="65">
        <f>SUMIFS(Out!$I$5:$I$605,Out!$U$5:$U$605,"Despesa",Out!$G$5:$G$605,CPagar!$D98,Out!$K$5:$K$605,"Não Pago")</f>
        <v>0</v>
      </c>
      <c r="O98" s="65">
        <f>SUMIFS(Nov!$I$5:$I$605,Nov!$U$5:$U$605,"Despesa",Nov!$G$5:$G$605,CPagar!$D98,Nov!$K$5:$K$605,"Não Pago")</f>
        <v>0</v>
      </c>
      <c r="P98" s="65">
        <f>SUMIFS(Dez!$I$5:$I$605,Dez!$U$5:$U$605,"Despesa",Dez!$G$5:$G$605,CPagar!$D98,Dez!$K$5:$K$605,"Não Pago")</f>
        <v>0</v>
      </c>
      <c r="Q98" s="62">
        <f t="shared" si="3"/>
        <v>0</v>
      </c>
    </row>
    <row r="99" spans="3:17" ht="28.5" customHeight="1" thickTop="1" thickBot="1" x14ac:dyDescent="0.3">
      <c r="C99" s="46" t="str">
        <f>'PC Despesas'!C95</f>
        <v>5.1.91</v>
      </c>
      <c r="D99" s="47" t="str">
        <f>VLOOKUP(C99,'PC Despesas'!$C$4:$D$103,2,FALSE)</f>
        <v>-</v>
      </c>
      <c r="E99" s="65">
        <f>SUMIFS(Jan!$I$5:$I$605,Jan!$U$5:$U$605,"Despesa",Jan!$G$5:$G$605,CPagar!$D99,Jan!$K$5:$K$605,"Não Pago")</f>
        <v>0</v>
      </c>
      <c r="F99" s="65">
        <f>SUMIFS(Fev!$I$5:$I$605,Fev!$U$5:$U$605,"Despesa",Fev!$G$5:$G$605,CPagar!$D99,Fev!$K$5:$K$605,"Não Pago")</f>
        <v>0</v>
      </c>
      <c r="G99" s="65">
        <f>SUMIFS(Mar!$I$5:$I$605,Mar!$U$5:$U$605,"Despesa",Mar!$G$5:$G$605,CPagar!$D99,Mar!$K$5:$K$605,"Não Pago")</f>
        <v>0</v>
      </c>
      <c r="H99" s="65">
        <f>SUMIFS(Abr!$I$5:$I$605,Abr!$U$5:$U$605,"Despesa",Abr!$G$5:$G$605,CPagar!$D99,Abr!$K$5:$K$605,"Não Pago")</f>
        <v>0</v>
      </c>
      <c r="I99" s="65">
        <f>SUMIFS(Mai!$I$5:$I$605,Mai!$U$5:$U$605,"Despesa",Mai!$G$5:$G$605,CPagar!$D99,Mai!$K$5:$K$605,"Não Pago")</f>
        <v>0</v>
      </c>
      <c r="J99" s="65">
        <f>SUMIFS(Jun!$I$5:$I$605,Jun!$U$5:$U$605,"Despesa",Jun!$G$5:$G$605,CPagar!$D99,Jun!$K$5:$K$605,"Não Pago")</f>
        <v>0</v>
      </c>
      <c r="K99" s="65">
        <f>SUMIFS(Jul!$I$5:$I$605,Jul!$U$5:$U$605,"Despesa",Jul!$G$5:$G$605,CPagar!$D99,Jul!$K$5:$K$605,"Não Pago")</f>
        <v>0</v>
      </c>
      <c r="L99" s="65">
        <f>SUMIFS(Ago!$I$5:$I$605,Ago!$U$5:$U$605,"Despesa",Ago!$G$5:$G$605,CPagar!$D99,Ago!$K$5:$K$605,"Não Pago")</f>
        <v>0</v>
      </c>
      <c r="M99" s="65">
        <f>SUMIFS(Set!$I$5:$I$605,Set!$U$5:$U$605,"Despesa",Set!$G$5:$G$605,CPagar!$D99,Set!$K$5:$K$605,"Não Pago")</f>
        <v>0</v>
      </c>
      <c r="N99" s="65">
        <f>SUMIFS(Out!$I$5:$I$605,Out!$U$5:$U$605,"Despesa",Out!$G$5:$G$605,CPagar!$D99,Out!$K$5:$K$605,"Não Pago")</f>
        <v>0</v>
      </c>
      <c r="O99" s="65">
        <f>SUMIFS(Nov!$I$5:$I$605,Nov!$U$5:$U$605,"Despesa",Nov!$G$5:$G$605,CPagar!$D99,Nov!$K$5:$K$605,"Não Pago")</f>
        <v>0</v>
      </c>
      <c r="P99" s="65">
        <f>SUMIFS(Dez!$I$5:$I$605,Dez!$U$5:$U$605,"Despesa",Dez!$G$5:$G$605,CPagar!$D99,Dez!$K$5:$K$605,"Não Pago")</f>
        <v>0</v>
      </c>
      <c r="Q99" s="62">
        <f t="shared" si="3"/>
        <v>0</v>
      </c>
    </row>
    <row r="100" spans="3:17" ht="28.5" customHeight="1" thickTop="1" thickBot="1" x14ac:dyDescent="0.3">
      <c r="C100" s="46" t="str">
        <f>'PC Despesas'!C96</f>
        <v>5.1.92</v>
      </c>
      <c r="D100" s="47" t="str">
        <f>VLOOKUP(C100,'PC Despesas'!$C$4:$D$103,2,FALSE)</f>
        <v>-</v>
      </c>
      <c r="E100" s="65">
        <f>SUMIFS(Jan!$I$5:$I$605,Jan!$U$5:$U$605,"Despesa",Jan!$G$5:$G$605,CPagar!$D100,Jan!$K$5:$K$605,"Não Pago")</f>
        <v>0</v>
      </c>
      <c r="F100" s="65">
        <f>SUMIFS(Fev!$I$5:$I$605,Fev!$U$5:$U$605,"Despesa",Fev!$G$5:$G$605,CPagar!$D100,Fev!$K$5:$K$605,"Não Pago")</f>
        <v>0</v>
      </c>
      <c r="G100" s="65">
        <f>SUMIFS(Mar!$I$5:$I$605,Mar!$U$5:$U$605,"Despesa",Mar!$G$5:$G$605,CPagar!$D100,Mar!$K$5:$K$605,"Não Pago")</f>
        <v>0</v>
      </c>
      <c r="H100" s="65">
        <f>SUMIFS(Abr!$I$5:$I$605,Abr!$U$5:$U$605,"Despesa",Abr!$G$5:$G$605,CPagar!$D100,Abr!$K$5:$K$605,"Não Pago")</f>
        <v>0</v>
      </c>
      <c r="I100" s="65">
        <f>SUMIFS(Mai!$I$5:$I$605,Mai!$U$5:$U$605,"Despesa",Mai!$G$5:$G$605,CPagar!$D100,Mai!$K$5:$K$605,"Não Pago")</f>
        <v>0</v>
      </c>
      <c r="J100" s="65">
        <f>SUMIFS(Jun!$I$5:$I$605,Jun!$U$5:$U$605,"Despesa",Jun!$G$5:$G$605,CPagar!$D100,Jun!$K$5:$K$605,"Não Pago")</f>
        <v>0</v>
      </c>
      <c r="K100" s="65">
        <f>SUMIFS(Jul!$I$5:$I$605,Jul!$U$5:$U$605,"Despesa",Jul!$G$5:$G$605,CPagar!$D100,Jul!$K$5:$K$605,"Não Pago")</f>
        <v>0</v>
      </c>
      <c r="L100" s="65">
        <f>SUMIFS(Ago!$I$5:$I$605,Ago!$U$5:$U$605,"Despesa",Ago!$G$5:$G$605,CPagar!$D100,Ago!$K$5:$K$605,"Não Pago")</f>
        <v>0</v>
      </c>
      <c r="M100" s="65">
        <f>SUMIFS(Set!$I$5:$I$605,Set!$U$5:$U$605,"Despesa",Set!$G$5:$G$605,CPagar!$D100,Set!$K$5:$K$605,"Não Pago")</f>
        <v>0</v>
      </c>
      <c r="N100" s="65">
        <f>SUMIFS(Out!$I$5:$I$605,Out!$U$5:$U$605,"Despesa",Out!$G$5:$G$605,CPagar!$D100,Out!$K$5:$K$605,"Não Pago")</f>
        <v>0</v>
      </c>
      <c r="O100" s="65">
        <f>SUMIFS(Nov!$I$5:$I$605,Nov!$U$5:$U$605,"Despesa",Nov!$G$5:$G$605,CPagar!$D100,Nov!$K$5:$K$605,"Não Pago")</f>
        <v>0</v>
      </c>
      <c r="P100" s="65">
        <f>SUMIFS(Dez!$I$5:$I$605,Dez!$U$5:$U$605,"Despesa",Dez!$G$5:$G$605,CPagar!$D100,Dez!$K$5:$K$605,"Não Pago")</f>
        <v>0</v>
      </c>
      <c r="Q100" s="62">
        <f t="shared" si="3"/>
        <v>0</v>
      </c>
    </row>
    <row r="101" spans="3:17" ht="28.5" customHeight="1" thickTop="1" thickBot="1" x14ac:dyDescent="0.3">
      <c r="C101" s="46" t="str">
        <f>'PC Despesas'!C97</f>
        <v>5.1.93</v>
      </c>
      <c r="D101" s="47" t="str">
        <f>VLOOKUP(C101,'PC Despesas'!$C$4:$D$103,2,FALSE)</f>
        <v>-</v>
      </c>
      <c r="E101" s="65">
        <f>SUMIFS(Jan!$I$5:$I$605,Jan!$U$5:$U$605,"Despesa",Jan!$G$5:$G$605,CPagar!$D101,Jan!$K$5:$K$605,"Não Pago")</f>
        <v>0</v>
      </c>
      <c r="F101" s="65">
        <f>SUMIFS(Fev!$I$5:$I$605,Fev!$U$5:$U$605,"Despesa",Fev!$G$5:$G$605,CPagar!$D101,Fev!$K$5:$K$605,"Não Pago")</f>
        <v>0</v>
      </c>
      <c r="G101" s="65">
        <f>SUMIFS(Mar!$I$5:$I$605,Mar!$U$5:$U$605,"Despesa",Mar!$G$5:$G$605,CPagar!$D101,Mar!$K$5:$K$605,"Não Pago")</f>
        <v>0</v>
      </c>
      <c r="H101" s="65">
        <f>SUMIFS(Abr!$I$5:$I$605,Abr!$U$5:$U$605,"Despesa",Abr!$G$5:$G$605,CPagar!$D101,Abr!$K$5:$K$605,"Não Pago")</f>
        <v>0</v>
      </c>
      <c r="I101" s="65">
        <f>SUMIFS(Mai!$I$5:$I$605,Mai!$U$5:$U$605,"Despesa",Mai!$G$5:$G$605,CPagar!$D101,Mai!$K$5:$K$605,"Não Pago")</f>
        <v>0</v>
      </c>
      <c r="J101" s="65">
        <f>SUMIFS(Jun!$I$5:$I$605,Jun!$U$5:$U$605,"Despesa",Jun!$G$5:$G$605,CPagar!$D101,Jun!$K$5:$K$605,"Não Pago")</f>
        <v>0</v>
      </c>
      <c r="K101" s="65">
        <f>SUMIFS(Jul!$I$5:$I$605,Jul!$U$5:$U$605,"Despesa",Jul!$G$5:$G$605,CPagar!$D101,Jul!$K$5:$K$605,"Não Pago")</f>
        <v>0</v>
      </c>
      <c r="L101" s="65">
        <f>SUMIFS(Ago!$I$5:$I$605,Ago!$U$5:$U$605,"Despesa",Ago!$G$5:$G$605,CPagar!$D101,Ago!$K$5:$K$605,"Não Pago")</f>
        <v>0</v>
      </c>
      <c r="M101" s="65">
        <f>SUMIFS(Set!$I$5:$I$605,Set!$U$5:$U$605,"Despesa",Set!$G$5:$G$605,CPagar!$D101,Set!$K$5:$K$605,"Não Pago")</f>
        <v>0</v>
      </c>
      <c r="N101" s="65">
        <f>SUMIFS(Out!$I$5:$I$605,Out!$U$5:$U$605,"Despesa",Out!$G$5:$G$605,CPagar!$D101,Out!$K$5:$K$605,"Não Pago")</f>
        <v>0</v>
      </c>
      <c r="O101" s="65">
        <f>SUMIFS(Nov!$I$5:$I$605,Nov!$U$5:$U$605,"Despesa",Nov!$G$5:$G$605,CPagar!$D101,Nov!$K$5:$K$605,"Não Pago")</f>
        <v>0</v>
      </c>
      <c r="P101" s="65">
        <f>SUMIFS(Dez!$I$5:$I$605,Dez!$U$5:$U$605,"Despesa",Dez!$G$5:$G$605,CPagar!$D101,Dez!$K$5:$K$605,"Não Pago")</f>
        <v>0</v>
      </c>
      <c r="Q101" s="62">
        <f t="shared" si="3"/>
        <v>0</v>
      </c>
    </row>
    <row r="102" spans="3:17" ht="28.5" customHeight="1" thickTop="1" thickBot="1" x14ac:dyDescent="0.3">
      <c r="C102" s="46" t="str">
        <f>'PC Despesas'!C98</f>
        <v>5.1.94</v>
      </c>
      <c r="D102" s="47" t="str">
        <f>VLOOKUP(C102,'PC Despesas'!$C$4:$D$103,2,FALSE)</f>
        <v>-</v>
      </c>
      <c r="E102" s="65">
        <f>SUMIFS(Jan!$I$5:$I$605,Jan!$U$5:$U$605,"Despesa",Jan!$G$5:$G$605,CPagar!$D102,Jan!$K$5:$K$605,"Não Pago")</f>
        <v>0</v>
      </c>
      <c r="F102" s="65">
        <f>SUMIFS(Fev!$I$5:$I$605,Fev!$U$5:$U$605,"Despesa",Fev!$G$5:$G$605,CPagar!$D102,Fev!$K$5:$K$605,"Não Pago")</f>
        <v>0</v>
      </c>
      <c r="G102" s="65">
        <f>SUMIFS(Mar!$I$5:$I$605,Mar!$U$5:$U$605,"Despesa",Mar!$G$5:$G$605,CPagar!$D102,Mar!$K$5:$K$605,"Não Pago")</f>
        <v>0</v>
      </c>
      <c r="H102" s="65">
        <f>SUMIFS(Abr!$I$5:$I$605,Abr!$U$5:$U$605,"Despesa",Abr!$G$5:$G$605,CPagar!$D102,Abr!$K$5:$K$605,"Não Pago")</f>
        <v>0</v>
      </c>
      <c r="I102" s="65">
        <f>SUMIFS(Mai!$I$5:$I$605,Mai!$U$5:$U$605,"Despesa",Mai!$G$5:$G$605,CPagar!$D102,Mai!$K$5:$K$605,"Não Pago")</f>
        <v>0</v>
      </c>
      <c r="J102" s="65">
        <f>SUMIFS(Jun!$I$5:$I$605,Jun!$U$5:$U$605,"Despesa",Jun!$G$5:$G$605,CPagar!$D102,Jun!$K$5:$K$605,"Não Pago")</f>
        <v>0</v>
      </c>
      <c r="K102" s="65">
        <f>SUMIFS(Jul!$I$5:$I$605,Jul!$U$5:$U$605,"Despesa",Jul!$G$5:$G$605,CPagar!$D102,Jul!$K$5:$K$605,"Não Pago")</f>
        <v>0</v>
      </c>
      <c r="L102" s="65">
        <f>SUMIFS(Ago!$I$5:$I$605,Ago!$U$5:$U$605,"Despesa",Ago!$G$5:$G$605,CPagar!$D102,Ago!$K$5:$K$605,"Não Pago")</f>
        <v>0</v>
      </c>
      <c r="M102" s="65">
        <f>SUMIFS(Set!$I$5:$I$605,Set!$U$5:$U$605,"Despesa",Set!$G$5:$G$605,CPagar!$D102,Set!$K$5:$K$605,"Não Pago")</f>
        <v>0</v>
      </c>
      <c r="N102" s="65">
        <f>SUMIFS(Out!$I$5:$I$605,Out!$U$5:$U$605,"Despesa",Out!$G$5:$G$605,CPagar!$D102,Out!$K$5:$K$605,"Não Pago")</f>
        <v>0</v>
      </c>
      <c r="O102" s="65">
        <f>SUMIFS(Nov!$I$5:$I$605,Nov!$U$5:$U$605,"Despesa",Nov!$G$5:$G$605,CPagar!$D102,Nov!$K$5:$K$605,"Não Pago")</f>
        <v>0</v>
      </c>
      <c r="P102" s="65">
        <f>SUMIFS(Dez!$I$5:$I$605,Dez!$U$5:$U$605,"Despesa",Dez!$G$5:$G$605,CPagar!$D102,Dez!$K$5:$K$605,"Não Pago")</f>
        <v>0</v>
      </c>
      <c r="Q102" s="62">
        <f t="shared" si="3"/>
        <v>0</v>
      </c>
    </row>
    <row r="103" spans="3:17" ht="28.5" customHeight="1" thickTop="1" thickBot="1" x14ac:dyDescent="0.3">
      <c r="C103" s="46" t="str">
        <f>'PC Despesas'!C99</f>
        <v>5.1.95</v>
      </c>
      <c r="D103" s="47" t="str">
        <f>VLOOKUP(C103,'PC Despesas'!$C$4:$D$103,2,FALSE)</f>
        <v>-</v>
      </c>
      <c r="E103" s="65">
        <f>SUMIFS(Jan!$I$5:$I$605,Jan!$U$5:$U$605,"Despesa",Jan!$G$5:$G$605,CPagar!$D103,Jan!$K$5:$K$605,"Não Pago")</f>
        <v>0</v>
      </c>
      <c r="F103" s="65">
        <f>SUMIFS(Fev!$I$5:$I$605,Fev!$U$5:$U$605,"Despesa",Fev!$G$5:$G$605,CPagar!$D103,Fev!$K$5:$K$605,"Não Pago")</f>
        <v>0</v>
      </c>
      <c r="G103" s="65">
        <f>SUMIFS(Mar!$I$5:$I$605,Mar!$U$5:$U$605,"Despesa",Mar!$G$5:$G$605,CPagar!$D103,Mar!$K$5:$K$605,"Não Pago")</f>
        <v>0</v>
      </c>
      <c r="H103" s="65">
        <f>SUMIFS(Abr!$I$5:$I$605,Abr!$U$5:$U$605,"Despesa",Abr!$G$5:$G$605,CPagar!$D103,Abr!$K$5:$K$605,"Não Pago")</f>
        <v>0</v>
      </c>
      <c r="I103" s="65">
        <f>SUMIFS(Mai!$I$5:$I$605,Mai!$U$5:$U$605,"Despesa",Mai!$G$5:$G$605,CPagar!$D103,Mai!$K$5:$K$605,"Não Pago")</f>
        <v>0</v>
      </c>
      <c r="J103" s="65">
        <f>SUMIFS(Jun!$I$5:$I$605,Jun!$U$5:$U$605,"Despesa",Jun!$G$5:$G$605,CPagar!$D103,Jun!$K$5:$K$605,"Não Pago")</f>
        <v>0</v>
      </c>
      <c r="K103" s="65">
        <f>SUMIFS(Jul!$I$5:$I$605,Jul!$U$5:$U$605,"Despesa",Jul!$G$5:$G$605,CPagar!$D103,Jul!$K$5:$K$605,"Não Pago")</f>
        <v>0</v>
      </c>
      <c r="L103" s="65">
        <f>SUMIFS(Ago!$I$5:$I$605,Ago!$U$5:$U$605,"Despesa",Ago!$G$5:$G$605,CPagar!$D103,Ago!$K$5:$K$605,"Não Pago")</f>
        <v>0</v>
      </c>
      <c r="M103" s="65">
        <f>SUMIFS(Set!$I$5:$I$605,Set!$U$5:$U$605,"Despesa",Set!$G$5:$G$605,CPagar!$D103,Set!$K$5:$K$605,"Não Pago")</f>
        <v>0</v>
      </c>
      <c r="N103" s="65">
        <f>SUMIFS(Out!$I$5:$I$605,Out!$U$5:$U$605,"Despesa",Out!$G$5:$G$605,CPagar!$D103,Out!$K$5:$K$605,"Não Pago")</f>
        <v>0</v>
      </c>
      <c r="O103" s="65">
        <f>SUMIFS(Nov!$I$5:$I$605,Nov!$U$5:$U$605,"Despesa",Nov!$G$5:$G$605,CPagar!$D103,Nov!$K$5:$K$605,"Não Pago")</f>
        <v>0</v>
      </c>
      <c r="P103" s="65">
        <f>SUMIFS(Dez!$I$5:$I$605,Dez!$U$5:$U$605,"Despesa",Dez!$G$5:$G$605,CPagar!$D103,Dez!$K$5:$K$605,"Não Pago")</f>
        <v>0</v>
      </c>
      <c r="Q103" s="62">
        <f t="shared" si="3"/>
        <v>0</v>
      </c>
    </row>
    <row r="104" spans="3:17" ht="28.5" customHeight="1" thickTop="1" thickBot="1" x14ac:dyDescent="0.3">
      <c r="C104" s="46" t="str">
        <f>'PC Despesas'!C100</f>
        <v>5.1.96</v>
      </c>
      <c r="D104" s="47" t="str">
        <f>VLOOKUP(C104,'PC Despesas'!$C$4:$D$103,2,FALSE)</f>
        <v>-</v>
      </c>
      <c r="E104" s="65">
        <f>SUMIFS(Jan!$I$5:$I$605,Jan!$U$5:$U$605,"Despesa",Jan!$G$5:$G$605,CPagar!$D104,Jan!$K$5:$K$605,"Não Pago")</f>
        <v>0</v>
      </c>
      <c r="F104" s="65">
        <f>SUMIFS(Fev!$I$5:$I$605,Fev!$U$5:$U$605,"Despesa",Fev!$G$5:$G$605,CPagar!$D104,Fev!$K$5:$K$605,"Não Pago")</f>
        <v>0</v>
      </c>
      <c r="G104" s="65">
        <f>SUMIFS(Mar!$I$5:$I$605,Mar!$U$5:$U$605,"Despesa",Mar!$G$5:$G$605,CPagar!$D104,Mar!$K$5:$K$605,"Não Pago")</f>
        <v>0</v>
      </c>
      <c r="H104" s="65">
        <f>SUMIFS(Abr!$I$5:$I$605,Abr!$U$5:$U$605,"Despesa",Abr!$G$5:$G$605,CPagar!$D104,Abr!$K$5:$K$605,"Não Pago")</f>
        <v>0</v>
      </c>
      <c r="I104" s="65">
        <f>SUMIFS(Mai!$I$5:$I$605,Mai!$U$5:$U$605,"Despesa",Mai!$G$5:$G$605,CPagar!$D104,Mai!$K$5:$K$605,"Não Pago")</f>
        <v>0</v>
      </c>
      <c r="J104" s="65">
        <f>SUMIFS(Jun!$I$5:$I$605,Jun!$U$5:$U$605,"Despesa",Jun!$G$5:$G$605,CPagar!$D104,Jun!$K$5:$K$605,"Não Pago")</f>
        <v>0</v>
      </c>
      <c r="K104" s="65">
        <f>SUMIFS(Jul!$I$5:$I$605,Jul!$U$5:$U$605,"Despesa",Jul!$G$5:$G$605,CPagar!$D104,Jul!$K$5:$K$605,"Não Pago")</f>
        <v>0</v>
      </c>
      <c r="L104" s="65">
        <f>SUMIFS(Ago!$I$5:$I$605,Ago!$U$5:$U$605,"Despesa",Ago!$G$5:$G$605,CPagar!$D104,Ago!$K$5:$K$605,"Não Pago")</f>
        <v>0</v>
      </c>
      <c r="M104" s="65">
        <f>SUMIFS(Set!$I$5:$I$605,Set!$U$5:$U$605,"Despesa",Set!$G$5:$G$605,CPagar!$D104,Set!$K$5:$K$605,"Não Pago")</f>
        <v>0</v>
      </c>
      <c r="N104" s="65">
        <f>SUMIFS(Out!$I$5:$I$605,Out!$U$5:$U$605,"Despesa",Out!$G$5:$G$605,CPagar!$D104,Out!$K$5:$K$605,"Não Pago")</f>
        <v>0</v>
      </c>
      <c r="O104" s="65">
        <f>SUMIFS(Nov!$I$5:$I$605,Nov!$U$5:$U$605,"Despesa",Nov!$G$5:$G$605,CPagar!$D104,Nov!$K$5:$K$605,"Não Pago")</f>
        <v>0</v>
      </c>
      <c r="P104" s="65">
        <f>SUMIFS(Dez!$I$5:$I$605,Dez!$U$5:$U$605,"Despesa",Dez!$G$5:$G$605,CPagar!$D104,Dez!$K$5:$K$605,"Não Pago")</f>
        <v>0</v>
      </c>
      <c r="Q104" s="62">
        <f t="shared" si="3"/>
        <v>0</v>
      </c>
    </row>
    <row r="105" spans="3:17" ht="28.5" customHeight="1" thickTop="1" thickBot="1" x14ac:dyDescent="0.3">
      <c r="C105" s="46" t="str">
        <f>'PC Despesas'!C101</f>
        <v>5.1.97</v>
      </c>
      <c r="D105" s="47" t="str">
        <f>VLOOKUP(C105,'PC Despesas'!$C$4:$D$103,2,FALSE)</f>
        <v>-</v>
      </c>
      <c r="E105" s="65">
        <f>SUMIFS(Jan!$I$5:$I$605,Jan!$U$5:$U$605,"Despesa",Jan!$G$5:$G$605,CPagar!$D105,Jan!$K$5:$K$605,"Não Pago")</f>
        <v>0</v>
      </c>
      <c r="F105" s="65">
        <f>SUMIFS(Fev!$I$5:$I$605,Fev!$U$5:$U$605,"Despesa",Fev!$G$5:$G$605,CPagar!$D105,Fev!$K$5:$K$605,"Não Pago")</f>
        <v>0</v>
      </c>
      <c r="G105" s="65">
        <f>SUMIFS(Mar!$I$5:$I$605,Mar!$U$5:$U$605,"Despesa",Mar!$G$5:$G$605,CPagar!$D105,Mar!$K$5:$K$605,"Não Pago")</f>
        <v>0</v>
      </c>
      <c r="H105" s="65">
        <f>SUMIFS(Abr!$I$5:$I$605,Abr!$U$5:$U$605,"Despesa",Abr!$G$5:$G$605,CPagar!$D105,Abr!$K$5:$K$605,"Não Pago")</f>
        <v>0</v>
      </c>
      <c r="I105" s="65">
        <f>SUMIFS(Mai!$I$5:$I$605,Mai!$U$5:$U$605,"Despesa",Mai!$G$5:$G$605,CPagar!$D105,Mai!$K$5:$K$605,"Não Pago")</f>
        <v>0</v>
      </c>
      <c r="J105" s="65">
        <f>SUMIFS(Jun!$I$5:$I$605,Jun!$U$5:$U$605,"Despesa",Jun!$G$5:$G$605,CPagar!$D105,Jun!$K$5:$K$605,"Não Pago")</f>
        <v>0</v>
      </c>
      <c r="K105" s="65">
        <f>SUMIFS(Jul!$I$5:$I$605,Jul!$U$5:$U$605,"Despesa",Jul!$G$5:$G$605,CPagar!$D105,Jul!$K$5:$K$605,"Não Pago")</f>
        <v>0</v>
      </c>
      <c r="L105" s="65">
        <f>SUMIFS(Ago!$I$5:$I$605,Ago!$U$5:$U$605,"Despesa",Ago!$G$5:$G$605,CPagar!$D105,Ago!$K$5:$K$605,"Não Pago")</f>
        <v>0</v>
      </c>
      <c r="M105" s="65">
        <f>SUMIFS(Set!$I$5:$I$605,Set!$U$5:$U$605,"Despesa",Set!$G$5:$G$605,CPagar!$D105,Set!$K$5:$K$605,"Não Pago")</f>
        <v>0</v>
      </c>
      <c r="N105" s="65">
        <f>SUMIFS(Out!$I$5:$I$605,Out!$U$5:$U$605,"Despesa",Out!$G$5:$G$605,CPagar!$D105,Out!$K$5:$K$605,"Não Pago")</f>
        <v>0</v>
      </c>
      <c r="O105" s="65">
        <f>SUMIFS(Nov!$I$5:$I$605,Nov!$U$5:$U$605,"Despesa",Nov!$G$5:$G$605,CPagar!$D105,Nov!$K$5:$K$605,"Não Pago")</f>
        <v>0</v>
      </c>
      <c r="P105" s="65">
        <f>SUMIFS(Dez!$I$5:$I$605,Dez!$U$5:$U$605,"Despesa",Dez!$G$5:$G$605,CPagar!$D105,Dez!$K$5:$K$605,"Não Pago")</f>
        <v>0</v>
      </c>
      <c r="Q105" s="62">
        <f t="shared" si="3"/>
        <v>0</v>
      </c>
    </row>
    <row r="106" spans="3:17" ht="28.5" customHeight="1" thickTop="1" thickBot="1" x14ac:dyDescent="0.3">
      <c r="C106" s="46" t="str">
        <f>'PC Despesas'!C102</f>
        <v>5.1.98</v>
      </c>
      <c r="D106" s="47" t="str">
        <f>VLOOKUP(C106,'PC Despesas'!$C$4:$D$103,2,FALSE)</f>
        <v>-</v>
      </c>
      <c r="E106" s="65">
        <f>SUMIFS(Jan!$I$5:$I$605,Jan!$U$5:$U$605,"Despesa",Jan!$G$5:$G$605,CPagar!$D106,Jan!$K$5:$K$605,"Não Pago")</f>
        <v>0</v>
      </c>
      <c r="F106" s="65">
        <f>SUMIFS(Fev!$I$5:$I$605,Fev!$U$5:$U$605,"Despesa",Fev!$G$5:$G$605,CPagar!$D106,Fev!$K$5:$K$605,"Não Pago")</f>
        <v>0</v>
      </c>
      <c r="G106" s="65">
        <f>SUMIFS(Mar!$I$5:$I$605,Mar!$U$5:$U$605,"Despesa",Mar!$G$5:$G$605,CPagar!$D106,Mar!$K$5:$K$605,"Não Pago")</f>
        <v>0</v>
      </c>
      <c r="H106" s="65">
        <f>SUMIFS(Abr!$I$5:$I$605,Abr!$U$5:$U$605,"Despesa",Abr!$G$5:$G$605,CPagar!$D106,Abr!$K$5:$K$605,"Não Pago")</f>
        <v>0</v>
      </c>
      <c r="I106" s="65">
        <f>SUMIFS(Mai!$I$5:$I$605,Mai!$U$5:$U$605,"Despesa",Mai!$G$5:$G$605,CPagar!$D106,Mai!$K$5:$K$605,"Não Pago")</f>
        <v>0</v>
      </c>
      <c r="J106" s="65">
        <f>SUMIFS(Jun!$I$5:$I$605,Jun!$U$5:$U$605,"Despesa",Jun!$G$5:$G$605,CPagar!$D106,Jun!$K$5:$K$605,"Não Pago")</f>
        <v>0</v>
      </c>
      <c r="K106" s="65">
        <f>SUMIFS(Jul!$I$5:$I$605,Jul!$U$5:$U$605,"Despesa",Jul!$G$5:$G$605,CPagar!$D106,Jul!$K$5:$K$605,"Não Pago")</f>
        <v>0</v>
      </c>
      <c r="L106" s="65">
        <f>SUMIFS(Ago!$I$5:$I$605,Ago!$U$5:$U$605,"Despesa",Ago!$G$5:$G$605,CPagar!$D106,Ago!$K$5:$K$605,"Não Pago")</f>
        <v>0</v>
      </c>
      <c r="M106" s="65">
        <f>SUMIFS(Set!$I$5:$I$605,Set!$U$5:$U$605,"Despesa",Set!$G$5:$G$605,CPagar!$D106,Set!$K$5:$K$605,"Não Pago")</f>
        <v>0</v>
      </c>
      <c r="N106" s="65">
        <f>SUMIFS(Out!$I$5:$I$605,Out!$U$5:$U$605,"Despesa",Out!$G$5:$G$605,CPagar!$D106,Out!$K$5:$K$605,"Não Pago")</f>
        <v>0</v>
      </c>
      <c r="O106" s="65">
        <f>SUMIFS(Nov!$I$5:$I$605,Nov!$U$5:$U$605,"Despesa",Nov!$G$5:$G$605,CPagar!$D106,Nov!$K$5:$K$605,"Não Pago")</f>
        <v>0</v>
      </c>
      <c r="P106" s="65">
        <f>SUMIFS(Dez!$I$5:$I$605,Dez!$U$5:$U$605,"Despesa",Dez!$G$5:$G$605,CPagar!$D106,Dez!$K$5:$K$605,"Não Pago")</f>
        <v>0</v>
      </c>
      <c r="Q106" s="62">
        <f t="shared" si="3"/>
        <v>0</v>
      </c>
    </row>
    <row r="107" spans="3:17" ht="28.5" customHeight="1" thickTop="1" thickBot="1" x14ac:dyDescent="0.3">
      <c r="C107" s="46" t="str">
        <f>'PC Despesas'!C103</f>
        <v>5.1.99</v>
      </c>
      <c r="D107" s="47" t="str">
        <f>VLOOKUP(C107,'PC Despesas'!$C$4:$D$103,2,FALSE)</f>
        <v>Outras Despesas com Produtos</v>
      </c>
      <c r="E107" s="65">
        <f>SUMIFS(Jan!$I$5:$I$605,Jan!$U$5:$U$605,"Despesa",Jan!$G$5:$G$605,CPagar!$D107,Jan!$K$5:$K$605,"Não Pago")</f>
        <v>0</v>
      </c>
      <c r="F107" s="65">
        <f>SUMIFS(Fev!$I$5:$I$605,Fev!$U$5:$U$605,"Despesa",Fev!$G$5:$G$605,CPagar!$D107,Fev!$K$5:$K$605,"Não Pago")</f>
        <v>0</v>
      </c>
      <c r="G107" s="65">
        <f>SUMIFS(Mar!$I$5:$I$605,Mar!$U$5:$U$605,"Despesa",Mar!$G$5:$G$605,CPagar!$D107,Mar!$K$5:$K$605,"Não Pago")</f>
        <v>0</v>
      </c>
      <c r="H107" s="65">
        <f>SUMIFS(Abr!$I$5:$I$605,Abr!$U$5:$U$605,"Despesa",Abr!$G$5:$G$605,CPagar!$D107,Abr!$K$5:$K$605,"Não Pago")</f>
        <v>0</v>
      </c>
      <c r="I107" s="65">
        <f>SUMIFS(Mai!$I$5:$I$605,Mai!$U$5:$U$605,"Despesa",Mai!$G$5:$G$605,CPagar!$D107,Mai!$K$5:$K$605,"Não Pago")</f>
        <v>0</v>
      </c>
      <c r="J107" s="65">
        <f>SUMIFS(Jun!$I$5:$I$605,Jun!$U$5:$U$605,"Despesa",Jun!$G$5:$G$605,CPagar!$D107,Jun!$K$5:$K$605,"Não Pago")</f>
        <v>0</v>
      </c>
      <c r="K107" s="65">
        <f>SUMIFS(Jul!$I$5:$I$605,Jul!$U$5:$U$605,"Despesa",Jul!$G$5:$G$605,CPagar!$D107,Jul!$K$5:$K$605,"Não Pago")</f>
        <v>0</v>
      </c>
      <c r="L107" s="65">
        <f>SUMIFS(Ago!$I$5:$I$605,Ago!$U$5:$U$605,"Despesa",Ago!$G$5:$G$605,CPagar!$D107,Ago!$K$5:$K$605,"Não Pago")</f>
        <v>0</v>
      </c>
      <c r="M107" s="65">
        <f>SUMIFS(Set!$I$5:$I$605,Set!$U$5:$U$605,"Despesa",Set!$G$5:$G$605,CPagar!$D107,Set!$K$5:$K$605,"Não Pago")</f>
        <v>0</v>
      </c>
      <c r="N107" s="65">
        <f>SUMIFS(Out!$I$5:$I$605,Out!$U$5:$U$605,"Despesa",Out!$G$5:$G$605,CPagar!$D107,Out!$K$5:$K$605,"Não Pago")</f>
        <v>0</v>
      </c>
      <c r="O107" s="65">
        <f>SUMIFS(Nov!$I$5:$I$605,Nov!$U$5:$U$605,"Despesa",Nov!$G$5:$G$605,CPagar!$D107,Nov!$K$5:$K$605,"Não Pago")</f>
        <v>0</v>
      </c>
      <c r="P107" s="65">
        <f>SUMIFS(Dez!$I$5:$I$605,Dez!$U$5:$U$605,"Despesa",Dez!$G$5:$G$605,CPagar!$D107,Dez!$K$5:$K$605,"Não Pago")</f>
        <v>0</v>
      </c>
      <c r="Q107" s="62">
        <f t="shared" si="3"/>
        <v>0</v>
      </c>
    </row>
    <row r="108" spans="3:17" ht="30.75" customHeight="1" thickTop="1" thickBot="1" x14ac:dyDescent="0.3">
      <c r="C108" s="44" t="str">
        <f>'PC Despesas'!F4</f>
        <v>5.2</v>
      </c>
      <c r="D108" s="93" t="str">
        <f>VLOOKUP(C108,'PC Despesas'!$F$4:$G$103,2,FALSE)</f>
        <v>DESPESAS COM SERVIÇOS</v>
      </c>
      <c r="E108" s="91">
        <f t="shared" ref="E108:Q108" si="4">SUM(E109:E207)</f>
        <v>0</v>
      </c>
      <c r="F108" s="91">
        <f t="shared" si="4"/>
        <v>0</v>
      </c>
      <c r="G108" s="91">
        <f t="shared" si="4"/>
        <v>0</v>
      </c>
      <c r="H108" s="91">
        <f t="shared" si="4"/>
        <v>0</v>
      </c>
      <c r="I108" s="91">
        <f t="shared" si="4"/>
        <v>0</v>
      </c>
      <c r="J108" s="91">
        <f t="shared" si="4"/>
        <v>0</v>
      </c>
      <c r="K108" s="91">
        <f t="shared" si="4"/>
        <v>0</v>
      </c>
      <c r="L108" s="91">
        <f t="shared" si="4"/>
        <v>0</v>
      </c>
      <c r="M108" s="91">
        <f t="shared" si="4"/>
        <v>0</v>
      </c>
      <c r="N108" s="91">
        <f t="shared" si="4"/>
        <v>0</v>
      </c>
      <c r="O108" s="91">
        <f t="shared" si="4"/>
        <v>0</v>
      </c>
      <c r="P108" s="91">
        <f t="shared" si="4"/>
        <v>0</v>
      </c>
      <c r="Q108" s="91">
        <f t="shared" si="4"/>
        <v>0</v>
      </c>
    </row>
    <row r="109" spans="3:17" ht="28.5" customHeight="1" thickTop="1" thickBot="1" x14ac:dyDescent="0.3">
      <c r="C109" s="46" t="str">
        <f>'PC Despesas'!F5</f>
        <v>5.2.1</v>
      </c>
      <c r="D109" s="47" t="str">
        <f>VLOOKUP(C109,'PC Despesas'!$F$4:$G$103,2,FALSE)</f>
        <v>-</v>
      </c>
      <c r="E109" s="65">
        <f>SUMIFS(Jan!$I$5:$I$605,Jan!$U$5:$U$605,"Despesa",Jan!$G$5:$G$605,CPagar!$D109,Jan!$K$5:$K$605,"Não Pago")</f>
        <v>0</v>
      </c>
      <c r="F109" s="65">
        <f>SUMIFS(Fev!$I$5:$I$605,Fev!$U$5:$U$605,"Despesa",Fev!$G$5:$G$605,CPagar!$D109,Fev!$K$5:$K$605,"Não Pago")</f>
        <v>0</v>
      </c>
      <c r="G109" s="65">
        <f>SUMIFS(Mar!$I$5:$I$605,Mar!$U$5:$U$605,"Despesa",Mar!$G$5:$G$605,CPagar!$D109,Mar!$K$5:$K$605,"Não Pago")</f>
        <v>0</v>
      </c>
      <c r="H109" s="65">
        <f>SUMIFS(Abr!$I$5:$I$605,Abr!$U$5:$U$605,"Despesa",Abr!$G$5:$G$605,CPagar!$D109,Abr!$K$5:$K$605,"Não Pago")</f>
        <v>0</v>
      </c>
      <c r="I109" s="65">
        <f>SUMIFS(Mai!$I$5:$I$605,Mai!$U$5:$U$605,"Despesa",Mai!$G$5:$G$605,CPagar!$D109,Mai!$K$5:$K$605,"Não Pago")</f>
        <v>0</v>
      </c>
      <c r="J109" s="65">
        <f>SUMIFS(Jun!$I$5:$I$605,Jun!$U$5:$U$605,"Despesa",Jun!$G$5:$G$605,CPagar!$D109,Jun!$K$5:$K$605,"Não Pago")</f>
        <v>0</v>
      </c>
      <c r="K109" s="65">
        <f>SUMIFS(Jul!$I$5:$I$605,Jul!$U$5:$U$605,"Despesa",Jul!$G$5:$G$605,CPagar!$D109,Jul!$K$5:$K$605,"Não Pago")</f>
        <v>0</v>
      </c>
      <c r="L109" s="65">
        <f>SUMIFS(Ago!$I$5:$I$605,Ago!$U$5:$U$605,"Despesa",Ago!$G$5:$G$605,CPagar!$D109,Ago!$K$5:$K$605,"Não Pago")</f>
        <v>0</v>
      </c>
      <c r="M109" s="65">
        <f>SUMIFS(Set!$I$5:$I$605,Set!$U$5:$U$605,"Despesa",Set!$G$5:$G$605,CPagar!$D109,Set!$K$5:$K$605,"Não Pago")</f>
        <v>0</v>
      </c>
      <c r="N109" s="65">
        <f>SUMIFS(Out!$I$5:$I$605,Out!$U$5:$U$605,"Despesa",Out!$G$5:$G$605,CPagar!$D109,Out!$K$5:$K$605,"Não Pago")</f>
        <v>0</v>
      </c>
      <c r="O109" s="65">
        <f>SUMIFS(Nov!$I$5:$I$605,Nov!$U$5:$U$605,"Despesa",Nov!$G$5:$G$605,CPagar!$D109,Nov!$K$5:$K$605,"Não Pago")</f>
        <v>0</v>
      </c>
      <c r="P109" s="65">
        <f>SUMIFS(Dez!$I$5:$I$605,Dez!$U$5:$U$605,"Despesa",Dez!$G$5:$G$605,CPagar!$D109,Dez!$K$5:$K$605,"Não Pago")</f>
        <v>0</v>
      </c>
      <c r="Q109" s="62">
        <f>SUM(E109:P109)</f>
        <v>0</v>
      </c>
    </row>
    <row r="110" spans="3:17" ht="28.5" customHeight="1" thickTop="1" thickBot="1" x14ac:dyDescent="0.3">
      <c r="C110" s="46" t="str">
        <f>'PC Despesas'!F6</f>
        <v>5.2.2</v>
      </c>
      <c r="D110" s="47" t="str">
        <f>VLOOKUP(C110,'PC Despesas'!$F$4:$G$103,2,FALSE)</f>
        <v>-</v>
      </c>
      <c r="E110" s="65">
        <f>SUMIFS(Jan!$I$5:$I$605,Jan!$U$5:$U$605,"Despesa",Jan!$G$5:$G$605,CPagar!$D110,Jan!$K$5:$K$605,"Não Pago")</f>
        <v>0</v>
      </c>
      <c r="F110" s="65">
        <f>SUMIFS(Fev!$I$5:$I$605,Fev!$U$5:$U$605,"Despesa",Fev!$G$5:$G$605,CPagar!$D110,Fev!$K$5:$K$605,"Não Pago")</f>
        <v>0</v>
      </c>
      <c r="G110" s="65">
        <f>SUMIFS(Mar!$I$5:$I$605,Mar!$U$5:$U$605,"Despesa",Mar!$G$5:$G$605,CPagar!$D110,Mar!$K$5:$K$605,"Não Pago")</f>
        <v>0</v>
      </c>
      <c r="H110" s="65">
        <f>SUMIFS(Abr!$I$5:$I$605,Abr!$U$5:$U$605,"Despesa",Abr!$G$5:$G$605,CPagar!$D110,Abr!$K$5:$K$605,"Não Pago")</f>
        <v>0</v>
      </c>
      <c r="I110" s="65">
        <f>SUMIFS(Mai!$I$5:$I$605,Mai!$U$5:$U$605,"Despesa",Mai!$G$5:$G$605,CPagar!$D110,Mai!$K$5:$K$605,"Não Pago")</f>
        <v>0</v>
      </c>
      <c r="J110" s="65">
        <f>SUMIFS(Jun!$I$5:$I$605,Jun!$U$5:$U$605,"Despesa",Jun!$G$5:$G$605,CPagar!$D110,Jun!$K$5:$K$605,"Não Pago")</f>
        <v>0</v>
      </c>
      <c r="K110" s="65">
        <f>SUMIFS(Jul!$I$5:$I$605,Jul!$U$5:$U$605,"Despesa",Jul!$G$5:$G$605,CPagar!$D110,Jul!$K$5:$K$605,"Não Pago")</f>
        <v>0</v>
      </c>
      <c r="L110" s="65">
        <f>SUMIFS(Ago!$I$5:$I$605,Ago!$U$5:$U$605,"Despesa",Ago!$G$5:$G$605,CPagar!$D110,Ago!$K$5:$K$605,"Não Pago")</f>
        <v>0</v>
      </c>
      <c r="M110" s="65">
        <f>SUMIFS(Set!$I$5:$I$605,Set!$U$5:$U$605,"Despesa",Set!$G$5:$G$605,CPagar!$D110,Set!$K$5:$K$605,"Não Pago")</f>
        <v>0</v>
      </c>
      <c r="N110" s="65">
        <f>SUMIFS(Out!$I$5:$I$605,Out!$U$5:$U$605,"Despesa",Out!$G$5:$G$605,CPagar!$D110,Out!$K$5:$K$605,"Não Pago")</f>
        <v>0</v>
      </c>
      <c r="O110" s="65">
        <f>SUMIFS(Nov!$I$5:$I$605,Nov!$U$5:$U$605,"Despesa",Nov!$G$5:$G$605,CPagar!$D110,Nov!$K$5:$K$605,"Não Pago")</f>
        <v>0</v>
      </c>
      <c r="P110" s="65">
        <f>SUMIFS(Dez!$I$5:$I$605,Dez!$U$5:$U$605,"Despesa",Dez!$G$5:$G$605,CPagar!$D110,Dez!$K$5:$K$605,"Não Pago")</f>
        <v>0</v>
      </c>
      <c r="Q110" s="62">
        <f t="shared" ref="Q110:Q173" si="5">SUM(E110:P110)</f>
        <v>0</v>
      </c>
    </row>
    <row r="111" spans="3:17" ht="28.5" customHeight="1" thickTop="1" thickBot="1" x14ac:dyDescent="0.3">
      <c r="C111" s="46" t="str">
        <f>'PC Despesas'!F7</f>
        <v>5.2.3</v>
      </c>
      <c r="D111" s="47" t="str">
        <f>VLOOKUP(C111,'PC Despesas'!$F$4:$G$103,2,FALSE)</f>
        <v>-</v>
      </c>
      <c r="E111" s="65">
        <f>SUMIFS(Jan!$I$5:$I$605,Jan!$U$5:$U$605,"Despesa",Jan!$G$5:$G$605,CPagar!$D111,Jan!$K$5:$K$605,"Não Pago")</f>
        <v>0</v>
      </c>
      <c r="F111" s="65">
        <f>SUMIFS(Fev!$I$5:$I$605,Fev!$U$5:$U$605,"Despesa",Fev!$G$5:$G$605,CPagar!$D111,Fev!$K$5:$K$605,"Não Pago")</f>
        <v>0</v>
      </c>
      <c r="G111" s="65">
        <f>SUMIFS(Mar!$I$5:$I$605,Mar!$U$5:$U$605,"Despesa",Mar!$G$5:$G$605,CPagar!$D111,Mar!$K$5:$K$605,"Não Pago")</f>
        <v>0</v>
      </c>
      <c r="H111" s="65">
        <f>SUMIFS(Abr!$I$5:$I$605,Abr!$U$5:$U$605,"Despesa",Abr!$G$5:$G$605,CPagar!$D111,Abr!$K$5:$K$605,"Não Pago")</f>
        <v>0</v>
      </c>
      <c r="I111" s="65">
        <f>SUMIFS(Mai!$I$5:$I$605,Mai!$U$5:$U$605,"Despesa",Mai!$G$5:$G$605,CPagar!$D111,Mai!$K$5:$K$605,"Não Pago")</f>
        <v>0</v>
      </c>
      <c r="J111" s="65">
        <f>SUMIFS(Jun!$I$5:$I$605,Jun!$U$5:$U$605,"Despesa",Jun!$G$5:$G$605,CPagar!$D111,Jun!$K$5:$K$605,"Não Pago")</f>
        <v>0</v>
      </c>
      <c r="K111" s="65">
        <f>SUMIFS(Jul!$I$5:$I$605,Jul!$U$5:$U$605,"Despesa",Jul!$G$5:$G$605,CPagar!$D111,Jul!$K$5:$K$605,"Não Pago")</f>
        <v>0</v>
      </c>
      <c r="L111" s="65">
        <f>SUMIFS(Ago!$I$5:$I$605,Ago!$U$5:$U$605,"Despesa",Ago!$G$5:$G$605,CPagar!$D111,Ago!$K$5:$K$605,"Não Pago")</f>
        <v>0</v>
      </c>
      <c r="M111" s="65">
        <f>SUMIFS(Set!$I$5:$I$605,Set!$U$5:$U$605,"Despesa",Set!$G$5:$G$605,CPagar!$D111,Set!$K$5:$K$605,"Não Pago")</f>
        <v>0</v>
      </c>
      <c r="N111" s="65">
        <f>SUMIFS(Out!$I$5:$I$605,Out!$U$5:$U$605,"Despesa",Out!$G$5:$G$605,CPagar!$D111,Out!$K$5:$K$605,"Não Pago")</f>
        <v>0</v>
      </c>
      <c r="O111" s="65">
        <f>SUMIFS(Nov!$I$5:$I$605,Nov!$U$5:$U$605,"Despesa",Nov!$G$5:$G$605,CPagar!$D111,Nov!$K$5:$K$605,"Não Pago")</f>
        <v>0</v>
      </c>
      <c r="P111" s="65">
        <f>SUMIFS(Dez!$I$5:$I$605,Dez!$U$5:$U$605,"Despesa",Dez!$G$5:$G$605,CPagar!$D111,Dez!$K$5:$K$605,"Não Pago")</f>
        <v>0</v>
      </c>
      <c r="Q111" s="62">
        <f t="shared" si="5"/>
        <v>0</v>
      </c>
    </row>
    <row r="112" spans="3:17" ht="28.5" customHeight="1" thickTop="1" thickBot="1" x14ac:dyDescent="0.3">
      <c r="C112" s="46" t="str">
        <f>'PC Despesas'!F8</f>
        <v>5.2.4</v>
      </c>
      <c r="D112" s="47" t="str">
        <f>VLOOKUP(C112,'PC Despesas'!$F$4:$G$103,2,FALSE)</f>
        <v>-</v>
      </c>
      <c r="E112" s="65">
        <f>SUMIFS(Jan!$I$5:$I$605,Jan!$U$5:$U$605,"Despesa",Jan!$G$5:$G$605,CPagar!$D112,Jan!$K$5:$K$605,"Não Pago")</f>
        <v>0</v>
      </c>
      <c r="F112" s="65">
        <f>SUMIFS(Fev!$I$5:$I$605,Fev!$U$5:$U$605,"Despesa",Fev!$G$5:$G$605,CPagar!$D112,Fev!$K$5:$K$605,"Não Pago")</f>
        <v>0</v>
      </c>
      <c r="G112" s="65">
        <f>SUMIFS(Mar!$I$5:$I$605,Mar!$U$5:$U$605,"Despesa",Mar!$G$5:$G$605,CPagar!$D112,Mar!$K$5:$K$605,"Não Pago")</f>
        <v>0</v>
      </c>
      <c r="H112" s="65">
        <f>SUMIFS(Abr!$I$5:$I$605,Abr!$U$5:$U$605,"Despesa",Abr!$G$5:$G$605,CPagar!$D112,Abr!$K$5:$K$605,"Não Pago")</f>
        <v>0</v>
      </c>
      <c r="I112" s="65">
        <f>SUMIFS(Mai!$I$5:$I$605,Mai!$U$5:$U$605,"Despesa",Mai!$G$5:$G$605,CPagar!$D112,Mai!$K$5:$K$605,"Não Pago")</f>
        <v>0</v>
      </c>
      <c r="J112" s="65">
        <f>SUMIFS(Jun!$I$5:$I$605,Jun!$U$5:$U$605,"Despesa",Jun!$G$5:$G$605,CPagar!$D112,Jun!$K$5:$K$605,"Não Pago")</f>
        <v>0</v>
      </c>
      <c r="K112" s="65">
        <f>SUMIFS(Jul!$I$5:$I$605,Jul!$U$5:$U$605,"Despesa",Jul!$G$5:$G$605,CPagar!$D112,Jul!$K$5:$K$605,"Não Pago")</f>
        <v>0</v>
      </c>
      <c r="L112" s="65">
        <f>SUMIFS(Ago!$I$5:$I$605,Ago!$U$5:$U$605,"Despesa",Ago!$G$5:$G$605,CPagar!$D112,Ago!$K$5:$K$605,"Não Pago")</f>
        <v>0</v>
      </c>
      <c r="M112" s="65">
        <f>SUMIFS(Set!$I$5:$I$605,Set!$U$5:$U$605,"Despesa",Set!$G$5:$G$605,CPagar!$D112,Set!$K$5:$K$605,"Não Pago")</f>
        <v>0</v>
      </c>
      <c r="N112" s="65">
        <f>SUMIFS(Out!$I$5:$I$605,Out!$U$5:$U$605,"Despesa",Out!$G$5:$G$605,CPagar!$D112,Out!$K$5:$K$605,"Não Pago")</f>
        <v>0</v>
      </c>
      <c r="O112" s="65">
        <f>SUMIFS(Nov!$I$5:$I$605,Nov!$U$5:$U$605,"Despesa",Nov!$G$5:$G$605,CPagar!$D112,Nov!$K$5:$K$605,"Não Pago")</f>
        <v>0</v>
      </c>
      <c r="P112" s="65">
        <f>SUMIFS(Dez!$I$5:$I$605,Dez!$U$5:$U$605,"Despesa",Dez!$G$5:$G$605,CPagar!$D112,Dez!$K$5:$K$605,"Não Pago")</f>
        <v>0</v>
      </c>
      <c r="Q112" s="62">
        <f t="shared" si="5"/>
        <v>0</v>
      </c>
    </row>
    <row r="113" spans="3:17" ht="28.5" customHeight="1" thickTop="1" thickBot="1" x14ac:dyDescent="0.3">
      <c r="C113" s="46" t="str">
        <f>'PC Despesas'!F9</f>
        <v>5.2.5</v>
      </c>
      <c r="D113" s="47" t="str">
        <f>VLOOKUP(C113,'PC Despesas'!$F$4:$G$103,2,FALSE)</f>
        <v>-</v>
      </c>
      <c r="E113" s="65">
        <f>SUMIFS(Jan!$I$5:$I$605,Jan!$U$5:$U$605,"Despesa",Jan!$G$5:$G$605,CPagar!$D113,Jan!$K$5:$K$605,"Não Pago")</f>
        <v>0</v>
      </c>
      <c r="F113" s="65">
        <f>SUMIFS(Fev!$I$5:$I$605,Fev!$U$5:$U$605,"Despesa",Fev!$G$5:$G$605,CPagar!$D113,Fev!$K$5:$K$605,"Não Pago")</f>
        <v>0</v>
      </c>
      <c r="G113" s="65">
        <f>SUMIFS(Mar!$I$5:$I$605,Mar!$U$5:$U$605,"Despesa",Mar!$G$5:$G$605,CPagar!$D113,Mar!$K$5:$K$605,"Não Pago")</f>
        <v>0</v>
      </c>
      <c r="H113" s="65">
        <f>SUMIFS(Abr!$I$5:$I$605,Abr!$U$5:$U$605,"Despesa",Abr!$G$5:$G$605,CPagar!$D113,Abr!$K$5:$K$605,"Não Pago")</f>
        <v>0</v>
      </c>
      <c r="I113" s="65">
        <f>SUMIFS(Mai!$I$5:$I$605,Mai!$U$5:$U$605,"Despesa",Mai!$G$5:$G$605,CPagar!$D113,Mai!$K$5:$K$605,"Não Pago")</f>
        <v>0</v>
      </c>
      <c r="J113" s="65">
        <f>SUMIFS(Jun!$I$5:$I$605,Jun!$U$5:$U$605,"Despesa",Jun!$G$5:$G$605,CPagar!$D113,Jun!$K$5:$K$605,"Não Pago")</f>
        <v>0</v>
      </c>
      <c r="K113" s="65">
        <f>SUMIFS(Jul!$I$5:$I$605,Jul!$U$5:$U$605,"Despesa",Jul!$G$5:$G$605,CPagar!$D113,Jul!$K$5:$K$605,"Não Pago")</f>
        <v>0</v>
      </c>
      <c r="L113" s="65">
        <f>SUMIFS(Ago!$I$5:$I$605,Ago!$U$5:$U$605,"Despesa",Ago!$G$5:$G$605,CPagar!$D113,Ago!$K$5:$K$605,"Não Pago")</f>
        <v>0</v>
      </c>
      <c r="M113" s="65">
        <f>SUMIFS(Set!$I$5:$I$605,Set!$U$5:$U$605,"Despesa",Set!$G$5:$G$605,CPagar!$D113,Set!$K$5:$K$605,"Não Pago")</f>
        <v>0</v>
      </c>
      <c r="N113" s="65">
        <f>SUMIFS(Out!$I$5:$I$605,Out!$U$5:$U$605,"Despesa",Out!$G$5:$G$605,CPagar!$D113,Out!$K$5:$K$605,"Não Pago")</f>
        <v>0</v>
      </c>
      <c r="O113" s="65">
        <f>SUMIFS(Nov!$I$5:$I$605,Nov!$U$5:$U$605,"Despesa",Nov!$G$5:$G$605,CPagar!$D113,Nov!$K$5:$K$605,"Não Pago")</f>
        <v>0</v>
      </c>
      <c r="P113" s="65">
        <f>SUMIFS(Dez!$I$5:$I$605,Dez!$U$5:$U$605,"Despesa",Dez!$G$5:$G$605,CPagar!$D113,Dez!$K$5:$K$605,"Não Pago")</f>
        <v>0</v>
      </c>
      <c r="Q113" s="62">
        <f t="shared" si="5"/>
        <v>0</v>
      </c>
    </row>
    <row r="114" spans="3:17" ht="28.5" customHeight="1" thickTop="1" thickBot="1" x14ac:dyDescent="0.3">
      <c r="C114" s="46" t="str">
        <f>'PC Despesas'!F10</f>
        <v>5.2.6</v>
      </c>
      <c r="D114" s="47" t="str">
        <f>VLOOKUP(C114,'PC Despesas'!$F$4:$G$103,2,FALSE)</f>
        <v>-</v>
      </c>
      <c r="E114" s="65">
        <f>SUMIFS(Jan!$I$5:$I$605,Jan!$U$5:$U$605,"Despesa",Jan!$G$5:$G$605,CPagar!$D114,Jan!$K$5:$K$605,"Não Pago")</f>
        <v>0</v>
      </c>
      <c r="F114" s="65">
        <f>SUMIFS(Fev!$I$5:$I$605,Fev!$U$5:$U$605,"Despesa",Fev!$G$5:$G$605,CPagar!$D114,Fev!$K$5:$K$605,"Não Pago")</f>
        <v>0</v>
      </c>
      <c r="G114" s="65">
        <f>SUMIFS(Mar!$I$5:$I$605,Mar!$U$5:$U$605,"Despesa",Mar!$G$5:$G$605,CPagar!$D114,Mar!$K$5:$K$605,"Não Pago")</f>
        <v>0</v>
      </c>
      <c r="H114" s="65">
        <f>SUMIFS(Abr!$I$5:$I$605,Abr!$U$5:$U$605,"Despesa",Abr!$G$5:$G$605,CPagar!$D114,Abr!$K$5:$K$605,"Não Pago")</f>
        <v>0</v>
      </c>
      <c r="I114" s="65">
        <f>SUMIFS(Mai!$I$5:$I$605,Mai!$U$5:$U$605,"Despesa",Mai!$G$5:$G$605,CPagar!$D114,Mai!$K$5:$K$605,"Não Pago")</f>
        <v>0</v>
      </c>
      <c r="J114" s="65">
        <f>SUMIFS(Jun!$I$5:$I$605,Jun!$U$5:$U$605,"Despesa",Jun!$G$5:$G$605,CPagar!$D114,Jun!$K$5:$K$605,"Não Pago")</f>
        <v>0</v>
      </c>
      <c r="K114" s="65">
        <f>SUMIFS(Jul!$I$5:$I$605,Jul!$U$5:$U$605,"Despesa",Jul!$G$5:$G$605,CPagar!$D114,Jul!$K$5:$K$605,"Não Pago")</f>
        <v>0</v>
      </c>
      <c r="L114" s="65">
        <f>SUMIFS(Ago!$I$5:$I$605,Ago!$U$5:$U$605,"Despesa",Ago!$G$5:$G$605,CPagar!$D114,Ago!$K$5:$K$605,"Não Pago")</f>
        <v>0</v>
      </c>
      <c r="M114" s="65">
        <f>SUMIFS(Set!$I$5:$I$605,Set!$U$5:$U$605,"Despesa",Set!$G$5:$G$605,CPagar!$D114,Set!$K$5:$K$605,"Não Pago")</f>
        <v>0</v>
      </c>
      <c r="N114" s="65">
        <f>SUMIFS(Out!$I$5:$I$605,Out!$U$5:$U$605,"Despesa",Out!$G$5:$G$605,CPagar!$D114,Out!$K$5:$K$605,"Não Pago")</f>
        <v>0</v>
      </c>
      <c r="O114" s="65">
        <f>SUMIFS(Nov!$I$5:$I$605,Nov!$U$5:$U$605,"Despesa",Nov!$G$5:$G$605,CPagar!$D114,Nov!$K$5:$K$605,"Não Pago")</f>
        <v>0</v>
      </c>
      <c r="P114" s="65">
        <f>SUMIFS(Dez!$I$5:$I$605,Dez!$U$5:$U$605,"Despesa",Dez!$G$5:$G$605,CPagar!$D114,Dez!$K$5:$K$605,"Não Pago")</f>
        <v>0</v>
      </c>
      <c r="Q114" s="62">
        <f t="shared" si="5"/>
        <v>0</v>
      </c>
    </row>
    <row r="115" spans="3:17" ht="28.5" customHeight="1" thickTop="1" thickBot="1" x14ac:dyDescent="0.3">
      <c r="C115" s="46" t="str">
        <f>'PC Despesas'!F11</f>
        <v>5.2.7</v>
      </c>
      <c r="D115" s="47" t="str">
        <f>VLOOKUP(C115,'PC Despesas'!$F$4:$G$103,2,FALSE)</f>
        <v>-</v>
      </c>
      <c r="E115" s="65">
        <f>SUMIFS(Jan!$I$5:$I$605,Jan!$U$5:$U$605,"Despesa",Jan!$G$5:$G$605,CPagar!$D115,Jan!$K$5:$K$605,"Não Pago")</f>
        <v>0</v>
      </c>
      <c r="F115" s="65">
        <f>SUMIFS(Fev!$I$5:$I$605,Fev!$U$5:$U$605,"Despesa",Fev!$G$5:$G$605,CPagar!$D115,Fev!$K$5:$K$605,"Não Pago")</f>
        <v>0</v>
      </c>
      <c r="G115" s="65">
        <f>SUMIFS(Mar!$I$5:$I$605,Mar!$U$5:$U$605,"Despesa",Mar!$G$5:$G$605,CPagar!$D115,Mar!$K$5:$K$605,"Não Pago")</f>
        <v>0</v>
      </c>
      <c r="H115" s="65">
        <f>SUMIFS(Abr!$I$5:$I$605,Abr!$U$5:$U$605,"Despesa",Abr!$G$5:$G$605,CPagar!$D115,Abr!$K$5:$K$605,"Não Pago")</f>
        <v>0</v>
      </c>
      <c r="I115" s="65">
        <f>SUMIFS(Mai!$I$5:$I$605,Mai!$U$5:$U$605,"Despesa",Mai!$G$5:$G$605,CPagar!$D115,Mai!$K$5:$K$605,"Não Pago")</f>
        <v>0</v>
      </c>
      <c r="J115" s="65">
        <f>SUMIFS(Jun!$I$5:$I$605,Jun!$U$5:$U$605,"Despesa",Jun!$G$5:$G$605,CPagar!$D115,Jun!$K$5:$K$605,"Não Pago")</f>
        <v>0</v>
      </c>
      <c r="K115" s="65">
        <f>SUMIFS(Jul!$I$5:$I$605,Jul!$U$5:$U$605,"Despesa",Jul!$G$5:$G$605,CPagar!$D115,Jul!$K$5:$K$605,"Não Pago")</f>
        <v>0</v>
      </c>
      <c r="L115" s="65">
        <f>SUMIFS(Ago!$I$5:$I$605,Ago!$U$5:$U$605,"Despesa",Ago!$G$5:$G$605,CPagar!$D115,Ago!$K$5:$K$605,"Não Pago")</f>
        <v>0</v>
      </c>
      <c r="M115" s="65">
        <f>SUMIFS(Set!$I$5:$I$605,Set!$U$5:$U$605,"Despesa",Set!$G$5:$G$605,CPagar!$D115,Set!$K$5:$K$605,"Não Pago")</f>
        <v>0</v>
      </c>
      <c r="N115" s="65">
        <f>SUMIFS(Out!$I$5:$I$605,Out!$U$5:$U$605,"Despesa",Out!$G$5:$G$605,CPagar!$D115,Out!$K$5:$K$605,"Não Pago")</f>
        <v>0</v>
      </c>
      <c r="O115" s="65">
        <f>SUMIFS(Nov!$I$5:$I$605,Nov!$U$5:$U$605,"Despesa",Nov!$G$5:$G$605,CPagar!$D115,Nov!$K$5:$K$605,"Não Pago")</f>
        <v>0</v>
      </c>
      <c r="P115" s="65">
        <f>SUMIFS(Dez!$I$5:$I$605,Dez!$U$5:$U$605,"Despesa",Dez!$G$5:$G$605,CPagar!$D115,Dez!$K$5:$K$605,"Não Pago")</f>
        <v>0</v>
      </c>
      <c r="Q115" s="62">
        <f t="shared" si="5"/>
        <v>0</v>
      </c>
    </row>
    <row r="116" spans="3:17" ht="28.5" customHeight="1" thickTop="1" thickBot="1" x14ac:dyDescent="0.3">
      <c r="C116" s="46" t="str">
        <f>'PC Despesas'!F12</f>
        <v>5.2.8</v>
      </c>
      <c r="D116" s="47" t="str">
        <f>VLOOKUP(C116,'PC Despesas'!$F$4:$G$103,2,FALSE)</f>
        <v>-</v>
      </c>
      <c r="E116" s="65">
        <f>SUMIFS(Jan!$I$5:$I$605,Jan!$U$5:$U$605,"Despesa",Jan!$G$5:$G$605,CPagar!$D116,Jan!$K$5:$K$605,"Não Pago")</f>
        <v>0</v>
      </c>
      <c r="F116" s="65">
        <f>SUMIFS(Fev!$I$5:$I$605,Fev!$U$5:$U$605,"Despesa",Fev!$G$5:$G$605,CPagar!$D116,Fev!$K$5:$K$605,"Não Pago")</f>
        <v>0</v>
      </c>
      <c r="G116" s="65">
        <f>SUMIFS(Mar!$I$5:$I$605,Mar!$U$5:$U$605,"Despesa",Mar!$G$5:$G$605,CPagar!$D116,Mar!$K$5:$K$605,"Não Pago")</f>
        <v>0</v>
      </c>
      <c r="H116" s="65">
        <f>SUMIFS(Abr!$I$5:$I$605,Abr!$U$5:$U$605,"Despesa",Abr!$G$5:$G$605,CPagar!$D116,Abr!$K$5:$K$605,"Não Pago")</f>
        <v>0</v>
      </c>
      <c r="I116" s="65">
        <f>SUMIFS(Mai!$I$5:$I$605,Mai!$U$5:$U$605,"Despesa",Mai!$G$5:$G$605,CPagar!$D116,Mai!$K$5:$K$605,"Não Pago")</f>
        <v>0</v>
      </c>
      <c r="J116" s="65">
        <f>SUMIFS(Jun!$I$5:$I$605,Jun!$U$5:$U$605,"Despesa",Jun!$G$5:$G$605,CPagar!$D116,Jun!$K$5:$K$605,"Não Pago")</f>
        <v>0</v>
      </c>
      <c r="K116" s="65">
        <f>SUMIFS(Jul!$I$5:$I$605,Jul!$U$5:$U$605,"Despesa",Jul!$G$5:$G$605,CPagar!$D116,Jul!$K$5:$K$605,"Não Pago")</f>
        <v>0</v>
      </c>
      <c r="L116" s="65">
        <f>SUMIFS(Ago!$I$5:$I$605,Ago!$U$5:$U$605,"Despesa",Ago!$G$5:$G$605,CPagar!$D116,Ago!$K$5:$K$605,"Não Pago")</f>
        <v>0</v>
      </c>
      <c r="M116" s="65">
        <f>SUMIFS(Set!$I$5:$I$605,Set!$U$5:$U$605,"Despesa",Set!$G$5:$G$605,CPagar!$D116,Set!$K$5:$K$605,"Não Pago")</f>
        <v>0</v>
      </c>
      <c r="N116" s="65">
        <f>SUMIFS(Out!$I$5:$I$605,Out!$U$5:$U$605,"Despesa",Out!$G$5:$G$605,CPagar!$D116,Out!$K$5:$K$605,"Não Pago")</f>
        <v>0</v>
      </c>
      <c r="O116" s="65">
        <f>SUMIFS(Nov!$I$5:$I$605,Nov!$U$5:$U$605,"Despesa",Nov!$G$5:$G$605,CPagar!$D116,Nov!$K$5:$K$605,"Não Pago")</f>
        <v>0</v>
      </c>
      <c r="P116" s="65">
        <f>SUMIFS(Dez!$I$5:$I$605,Dez!$U$5:$U$605,"Despesa",Dez!$G$5:$G$605,CPagar!$D116,Dez!$K$5:$K$605,"Não Pago")</f>
        <v>0</v>
      </c>
      <c r="Q116" s="62">
        <f t="shared" si="5"/>
        <v>0</v>
      </c>
    </row>
    <row r="117" spans="3:17" ht="28.5" customHeight="1" thickTop="1" thickBot="1" x14ac:dyDescent="0.3">
      <c r="C117" s="46" t="str">
        <f>'PC Despesas'!F13</f>
        <v>5.2.9</v>
      </c>
      <c r="D117" s="47" t="str">
        <f>VLOOKUP(C117,'PC Despesas'!$F$4:$G$103,2,FALSE)</f>
        <v>-</v>
      </c>
      <c r="E117" s="65">
        <f>SUMIFS(Jan!$I$5:$I$605,Jan!$U$5:$U$605,"Despesa",Jan!$G$5:$G$605,CPagar!$D117,Jan!$K$5:$K$605,"Não Pago")</f>
        <v>0</v>
      </c>
      <c r="F117" s="65">
        <f>SUMIFS(Fev!$I$5:$I$605,Fev!$U$5:$U$605,"Despesa",Fev!$G$5:$G$605,CPagar!$D117,Fev!$K$5:$K$605,"Não Pago")</f>
        <v>0</v>
      </c>
      <c r="G117" s="65">
        <f>SUMIFS(Mar!$I$5:$I$605,Mar!$U$5:$U$605,"Despesa",Mar!$G$5:$G$605,CPagar!$D117,Mar!$K$5:$K$605,"Não Pago")</f>
        <v>0</v>
      </c>
      <c r="H117" s="65">
        <f>SUMIFS(Abr!$I$5:$I$605,Abr!$U$5:$U$605,"Despesa",Abr!$G$5:$G$605,CPagar!$D117,Abr!$K$5:$K$605,"Não Pago")</f>
        <v>0</v>
      </c>
      <c r="I117" s="65">
        <f>SUMIFS(Mai!$I$5:$I$605,Mai!$U$5:$U$605,"Despesa",Mai!$G$5:$G$605,CPagar!$D117,Mai!$K$5:$K$605,"Não Pago")</f>
        <v>0</v>
      </c>
      <c r="J117" s="65">
        <f>SUMIFS(Jun!$I$5:$I$605,Jun!$U$5:$U$605,"Despesa",Jun!$G$5:$G$605,CPagar!$D117,Jun!$K$5:$K$605,"Não Pago")</f>
        <v>0</v>
      </c>
      <c r="K117" s="65">
        <f>SUMIFS(Jul!$I$5:$I$605,Jul!$U$5:$U$605,"Despesa",Jul!$G$5:$G$605,CPagar!$D117,Jul!$K$5:$K$605,"Não Pago")</f>
        <v>0</v>
      </c>
      <c r="L117" s="65">
        <f>SUMIFS(Ago!$I$5:$I$605,Ago!$U$5:$U$605,"Despesa",Ago!$G$5:$G$605,CPagar!$D117,Ago!$K$5:$K$605,"Não Pago")</f>
        <v>0</v>
      </c>
      <c r="M117" s="65">
        <f>SUMIFS(Set!$I$5:$I$605,Set!$U$5:$U$605,"Despesa",Set!$G$5:$G$605,CPagar!$D117,Set!$K$5:$K$605,"Não Pago")</f>
        <v>0</v>
      </c>
      <c r="N117" s="65">
        <f>SUMIFS(Out!$I$5:$I$605,Out!$U$5:$U$605,"Despesa",Out!$G$5:$G$605,CPagar!$D117,Out!$K$5:$K$605,"Não Pago")</f>
        <v>0</v>
      </c>
      <c r="O117" s="65">
        <f>SUMIFS(Nov!$I$5:$I$605,Nov!$U$5:$U$605,"Despesa",Nov!$G$5:$G$605,CPagar!$D117,Nov!$K$5:$K$605,"Não Pago")</f>
        <v>0</v>
      </c>
      <c r="P117" s="65">
        <f>SUMIFS(Dez!$I$5:$I$605,Dez!$U$5:$U$605,"Despesa",Dez!$G$5:$G$605,CPagar!$D117,Dez!$K$5:$K$605,"Não Pago")</f>
        <v>0</v>
      </c>
      <c r="Q117" s="62">
        <f t="shared" si="5"/>
        <v>0</v>
      </c>
    </row>
    <row r="118" spans="3:17" ht="28.5" customHeight="1" thickTop="1" thickBot="1" x14ac:dyDescent="0.3">
      <c r="C118" s="46" t="str">
        <f>'PC Despesas'!F14</f>
        <v>5.2.10</v>
      </c>
      <c r="D118" s="47" t="str">
        <f>VLOOKUP(C118,'PC Despesas'!$F$4:$G$103,2,FALSE)</f>
        <v>-</v>
      </c>
      <c r="E118" s="65">
        <f>SUMIFS(Jan!$I$5:$I$605,Jan!$U$5:$U$605,"Despesa",Jan!$G$5:$G$605,CPagar!$D118,Jan!$K$5:$K$605,"Não Pago")</f>
        <v>0</v>
      </c>
      <c r="F118" s="65">
        <f>SUMIFS(Fev!$I$5:$I$605,Fev!$U$5:$U$605,"Despesa",Fev!$G$5:$G$605,CPagar!$D118,Fev!$K$5:$K$605,"Não Pago")</f>
        <v>0</v>
      </c>
      <c r="G118" s="65">
        <f>SUMIFS(Mar!$I$5:$I$605,Mar!$U$5:$U$605,"Despesa",Mar!$G$5:$G$605,CPagar!$D118,Mar!$K$5:$K$605,"Não Pago")</f>
        <v>0</v>
      </c>
      <c r="H118" s="65">
        <f>SUMIFS(Abr!$I$5:$I$605,Abr!$U$5:$U$605,"Despesa",Abr!$G$5:$G$605,CPagar!$D118,Abr!$K$5:$K$605,"Não Pago")</f>
        <v>0</v>
      </c>
      <c r="I118" s="65">
        <f>SUMIFS(Mai!$I$5:$I$605,Mai!$U$5:$U$605,"Despesa",Mai!$G$5:$G$605,CPagar!$D118,Mai!$K$5:$K$605,"Não Pago")</f>
        <v>0</v>
      </c>
      <c r="J118" s="65">
        <f>SUMIFS(Jun!$I$5:$I$605,Jun!$U$5:$U$605,"Despesa",Jun!$G$5:$G$605,CPagar!$D118,Jun!$K$5:$K$605,"Não Pago")</f>
        <v>0</v>
      </c>
      <c r="K118" s="65">
        <f>SUMIFS(Jul!$I$5:$I$605,Jul!$U$5:$U$605,"Despesa",Jul!$G$5:$G$605,CPagar!$D118,Jul!$K$5:$K$605,"Não Pago")</f>
        <v>0</v>
      </c>
      <c r="L118" s="65">
        <f>SUMIFS(Ago!$I$5:$I$605,Ago!$U$5:$U$605,"Despesa",Ago!$G$5:$G$605,CPagar!$D118,Ago!$K$5:$K$605,"Não Pago")</f>
        <v>0</v>
      </c>
      <c r="M118" s="65">
        <f>SUMIFS(Set!$I$5:$I$605,Set!$U$5:$U$605,"Despesa",Set!$G$5:$G$605,CPagar!$D118,Set!$K$5:$K$605,"Não Pago")</f>
        <v>0</v>
      </c>
      <c r="N118" s="65">
        <f>SUMIFS(Out!$I$5:$I$605,Out!$U$5:$U$605,"Despesa",Out!$G$5:$G$605,CPagar!$D118,Out!$K$5:$K$605,"Não Pago")</f>
        <v>0</v>
      </c>
      <c r="O118" s="65">
        <f>SUMIFS(Nov!$I$5:$I$605,Nov!$U$5:$U$605,"Despesa",Nov!$G$5:$G$605,CPagar!$D118,Nov!$K$5:$K$605,"Não Pago")</f>
        <v>0</v>
      </c>
      <c r="P118" s="65">
        <f>SUMIFS(Dez!$I$5:$I$605,Dez!$U$5:$U$605,"Despesa",Dez!$G$5:$G$605,CPagar!$D118,Dez!$K$5:$K$605,"Não Pago")</f>
        <v>0</v>
      </c>
      <c r="Q118" s="62">
        <f t="shared" si="5"/>
        <v>0</v>
      </c>
    </row>
    <row r="119" spans="3:17" ht="28.5" customHeight="1" thickTop="1" thickBot="1" x14ac:dyDescent="0.3">
      <c r="C119" s="46" t="str">
        <f>'PC Despesas'!F15</f>
        <v>5.2.11</v>
      </c>
      <c r="D119" s="47" t="str">
        <f>VLOOKUP(C119,'PC Despesas'!$F$4:$G$103,2,FALSE)</f>
        <v>-</v>
      </c>
      <c r="E119" s="65">
        <f>SUMIFS(Jan!$I$5:$I$605,Jan!$U$5:$U$605,"Despesa",Jan!$G$5:$G$605,CPagar!$D119,Jan!$K$5:$K$605,"Não Pago")</f>
        <v>0</v>
      </c>
      <c r="F119" s="65">
        <f>SUMIFS(Fev!$I$5:$I$605,Fev!$U$5:$U$605,"Despesa",Fev!$G$5:$G$605,CPagar!$D119,Fev!$K$5:$K$605,"Não Pago")</f>
        <v>0</v>
      </c>
      <c r="G119" s="65">
        <f>SUMIFS(Mar!$I$5:$I$605,Mar!$U$5:$U$605,"Despesa",Mar!$G$5:$G$605,CPagar!$D119,Mar!$K$5:$K$605,"Não Pago")</f>
        <v>0</v>
      </c>
      <c r="H119" s="65">
        <f>SUMIFS(Abr!$I$5:$I$605,Abr!$U$5:$U$605,"Despesa",Abr!$G$5:$G$605,CPagar!$D119,Abr!$K$5:$K$605,"Não Pago")</f>
        <v>0</v>
      </c>
      <c r="I119" s="65">
        <f>SUMIFS(Mai!$I$5:$I$605,Mai!$U$5:$U$605,"Despesa",Mai!$G$5:$G$605,CPagar!$D119,Mai!$K$5:$K$605,"Não Pago")</f>
        <v>0</v>
      </c>
      <c r="J119" s="65">
        <f>SUMIFS(Jun!$I$5:$I$605,Jun!$U$5:$U$605,"Despesa",Jun!$G$5:$G$605,CPagar!$D119,Jun!$K$5:$K$605,"Não Pago")</f>
        <v>0</v>
      </c>
      <c r="K119" s="65">
        <f>SUMIFS(Jul!$I$5:$I$605,Jul!$U$5:$U$605,"Despesa",Jul!$G$5:$G$605,CPagar!$D119,Jul!$K$5:$K$605,"Não Pago")</f>
        <v>0</v>
      </c>
      <c r="L119" s="65">
        <f>SUMIFS(Ago!$I$5:$I$605,Ago!$U$5:$U$605,"Despesa",Ago!$G$5:$G$605,CPagar!$D119,Ago!$K$5:$K$605,"Não Pago")</f>
        <v>0</v>
      </c>
      <c r="M119" s="65">
        <f>SUMIFS(Set!$I$5:$I$605,Set!$U$5:$U$605,"Despesa",Set!$G$5:$G$605,CPagar!$D119,Set!$K$5:$K$605,"Não Pago")</f>
        <v>0</v>
      </c>
      <c r="N119" s="65">
        <f>SUMIFS(Out!$I$5:$I$605,Out!$U$5:$U$605,"Despesa",Out!$G$5:$G$605,CPagar!$D119,Out!$K$5:$K$605,"Não Pago")</f>
        <v>0</v>
      </c>
      <c r="O119" s="65">
        <f>SUMIFS(Nov!$I$5:$I$605,Nov!$U$5:$U$605,"Despesa",Nov!$G$5:$G$605,CPagar!$D119,Nov!$K$5:$K$605,"Não Pago")</f>
        <v>0</v>
      </c>
      <c r="P119" s="65">
        <f>SUMIFS(Dez!$I$5:$I$605,Dez!$U$5:$U$605,"Despesa",Dez!$G$5:$G$605,CPagar!$D119,Dez!$K$5:$K$605,"Não Pago")</f>
        <v>0</v>
      </c>
      <c r="Q119" s="62">
        <f t="shared" si="5"/>
        <v>0</v>
      </c>
    </row>
    <row r="120" spans="3:17" ht="28.5" customHeight="1" thickTop="1" thickBot="1" x14ac:dyDescent="0.3">
      <c r="C120" s="46" t="str">
        <f>'PC Despesas'!F16</f>
        <v>5.2.12</v>
      </c>
      <c r="D120" s="47" t="str">
        <f>VLOOKUP(C120,'PC Despesas'!$F$4:$G$103,2,FALSE)</f>
        <v>-</v>
      </c>
      <c r="E120" s="65">
        <f>SUMIFS(Jan!$I$5:$I$605,Jan!$U$5:$U$605,"Despesa",Jan!$G$5:$G$605,CPagar!$D120,Jan!$K$5:$K$605,"Não Pago")</f>
        <v>0</v>
      </c>
      <c r="F120" s="65">
        <f>SUMIFS(Fev!$I$5:$I$605,Fev!$U$5:$U$605,"Despesa",Fev!$G$5:$G$605,CPagar!$D120,Fev!$K$5:$K$605,"Não Pago")</f>
        <v>0</v>
      </c>
      <c r="G120" s="65">
        <f>SUMIFS(Mar!$I$5:$I$605,Mar!$U$5:$U$605,"Despesa",Mar!$G$5:$G$605,CPagar!$D120,Mar!$K$5:$K$605,"Não Pago")</f>
        <v>0</v>
      </c>
      <c r="H120" s="65">
        <f>SUMIFS(Abr!$I$5:$I$605,Abr!$U$5:$U$605,"Despesa",Abr!$G$5:$G$605,CPagar!$D120,Abr!$K$5:$K$605,"Não Pago")</f>
        <v>0</v>
      </c>
      <c r="I120" s="65">
        <f>SUMIFS(Mai!$I$5:$I$605,Mai!$U$5:$U$605,"Despesa",Mai!$G$5:$G$605,CPagar!$D120,Mai!$K$5:$K$605,"Não Pago")</f>
        <v>0</v>
      </c>
      <c r="J120" s="65">
        <f>SUMIFS(Jun!$I$5:$I$605,Jun!$U$5:$U$605,"Despesa",Jun!$G$5:$G$605,CPagar!$D120,Jun!$K$5:$K$605,"Não Pago")</f>
        <v>0</v>
      </c>
      <c r="K120" s="65">
        <f>SUMIFS(Jul!$I$5:$I$605,Jul!$U$5:$U$605,"Despesa",Jul!$G$5:$G$605,CPagar!$D120,Jul!$K$5:$K$605,"Não Pago")</f>
        <v>0</v>
      </c>
      <c r="L120" s="65">
        <f>SUMIFS(Ago!$I$5:$I$605,Ago!$U$5:$U$605,"Despesa",Ago!$G$5:$G$605,CPagar!$D120,Ago!$K$5:$K$605,"Não Pago")</f>
        <v>0</v>
      </c>
      <c r="M120" s="65">
        <f>SUMIFS(Set!$I$5:$I$605,Set!$U$5:$U$605,"Despesa",Set!$G$5:$G$605,CPagar!$D120,Set!$K$5:$K$605,"Não Pago")</f>
        <v>0</v>
      </c>
      <c r="N120" s="65">
        <f>SUMIFS(Out!$I$5:$I$605,Out!$U$5:$U$605,"Despesa",Out!$G$5:$G$605,CPagar!$D120,Out!$K$5:$K$605,"Não Pago")</f>
        <v>0</v>
      </c>
      <c r="O120" s="65">
        <f>SUMIFS(Nov!$I$5:$I$605,Nov!$U$5:$U$605,"Despesa",Nov!$G$5:$G$605,CPagar!$D120,Nov!$K$5:$K$605,"Não Pago")</f>
        <v>0</v>
      </c>
      <c r="P120" s="65">
        <f>SUMIFS(Dez!$I$5:$I$605,Dez!$U$5:$U$605,"Despesa",Dez!$G$5:$G$605,CPagar!$D120,Dez!$K$5:$K$605,"Não Pago")</f>
        <v>0</v>
      </c>
      <c r="Q120" s="62">
        <f t="shared" si="5"/>
        <v>0</v>
      </c>
    </row>
    <row r="121" spans="3:17" ht="28.5" customHeight="1" thickTop="1" thickBot="1" x14ac:dyDescent="0.3">
      <c r="C121" s="46" t="str">
        <f>'PC Despesas'!F17</f>
        <v>5.2.13</v>
      </c>
      <c r="D121" s="47" t="str">
        <f>VLOOKUP(C121,'PC Despesas'!$F$4:$G$103,2,FALSE)</f>
        <v>-</v>
      </c>
      <c r="E121" s="65">
        <f>SUMIFS(Jan!$I$5:$I$605,Jan!$U$5:$U$605,"Despesa",Jan!$G$5:$G$605,CPagar!$D121,Jan!$K$5:$K$605,"Não Pago")</f>
        <v>0</v>
      </c>
      <c r="F121" s="65">
        <f>SUMIFS(Fev!$I$5:$I$605,Fev!$U$5:$U$605,"Despesa",Fev!$G$5:$G$605,CPagar!$D121,Fev!$K$5:$K$605,"Não Pago")</f>
        <v>0</v>
      </c>
      <c r="G121" s="65">
        <f>SUMIFS(Mar!$I$5:$I$605,Mar!$U$5:$U$605,"Despesa",Mar!$G$5:$G$605,CPagar!$D121,Mar!$K$5:$K$605,"Não Pago")</f>
        <v>0</v>
      </c>
      <c r="H121" s="65">
        <f>SUMIFS(Abr!$I$5:$I$605,Abr!$U$5:$U$605,"Despesa",Abr!$G$5:$G$605,CPagar!$D121,Abr!$K$5:$K$605,"Não Pago")</f>
        <v>0</v>
      </c>
      <c r="I121" s="65">
        <f>SUMIFS(Mai!$I$5:$I$605,Mai!$U$5:$U$605,"Despesa",Mai!$G$5:$G$605,CPagar!$D121,Mai!$K$5:$K$605,"Não Pago")</f>
        <v>0</v>
      </c>
      <c r="J121" s="65">
        <f>SUMIFS(Jun!$I$5:$I$605,Jun!$U$5:$U$605,"Despesa",Jun!$G$5:$G$605,CPagar!$D121,Jun!$K$5:$K$605,"Não Pago")</f>
        <v>0</v>
      </c>
      <c r="K121" s="65">
        <f>SUMIFS(Jul!$I$5:$I$605,Jul!$U$5:$U$605,"Despesa",Jul!$G$5:$G$605,CPagar!$D121,Jul!$K$5:$K$605,"Não Pago")</f>
        <v>0</v>
      </c>
      <c r="L121" s="65">
        <f>SUMIFS(Ago!$I$5:$I$605,Ago!$U$5:$U$605,"Despesa",Ago!$G$5:$G$605,CPagar!$D121,Ago!$K$5:$K$605,"Não Pago")</f>
        <v>0</v>
      </c>
      <c r="M121" s="65">
        <f>SUMIFS(Set!$I$5:$I$605,Set!$U$5:$U$605,"Despesa",Set!$G$5:$G$605,CPagar!$D121,Set!$K$5:$K$605,"Não Pago")</f>
        <v>0</v>
      </c>
      <c r="N121" s="65">
        <f>SUMIFS(Out!$I$5:$I$605,Out!$U$5:$U$605,"Despesa",Out!$G$5:$G$605,CPagar!$D121,Out!$K$5:$K$605,"Não Pago")</f>
        <v>0</v>
      </c>
      <c r="O121" s="65">
        <f>SUMIFS(Nov!$I$5:$I$605,Nov!$U$5:$U$605,"Despesa",Nov!$G$5:$G$605,CPagar!$D121,Nov!$K$5:$K$605,"Não Pago")</f>
        <v>0</v>
      </c>
      <c r="P121" s="65">
        <f>SUMIFS(Dez!$I$5:$I$605,Dez!$U$5:$U$605,"Despesa",Dez!$G$5:$G$605,CPagar!$D121,Dez!$K$5:$K$605,"Não Pago")</f>
        <v>0</v>
      </c>
      <c r="Q121" s="62">
        <f t="shared" si="5"/>
        <v>0</v>
      </c>
    </row>
    <row r="122" spans="3:17" ht="28.5" customHeight="1" thickTop="1" thickBot="1" x14ac:dyDescent="0.3">
      <c r="C122" s="46" t="str">
        <f>'PC Despesas'!F18</f>
        <v>5.2.14</v>
      </c>
      <c r="D122" s="47" t="str">
        <f>VLOOKUP(C122,'PC Despesas'!$F$4:$G$103,2,FALSE)</f>
        <v>-</v>
      </c>
      <c r="E122" s="65">
        <f>SUMIFS(Jan!$I$5:$I$605,Jan!$U$5:$U$605,"Despesa",Jan!$G$5:$G$605,CPagar!$D122,Jan!$K$5:$K$605,"Não Pago")</f>
        <v>0</v>
      </c>
      <c r="F122" s="65">
        <f>SUMIFS(Fev!$I$5:$I$605,Fev!$U$5:$U$605,"Despesa",Fev!$G$5:$G$605,CPagar!$D122,Fev!$K$5:$K$605,"Não Pago")</f>
        <v>0</v>
      </c>
      <c r="G122" s="65">
        <f>SUMIFS(Mar!$I$5:$I$605,Mar!$U$5:$U$605,"Despesa",Mar!$G$5:$G$605,CPagar!$D122,Mar!$K$5:$K$605,"Não Pago")</f>
        <v>0</v>
      </c>
      <c r="H122" s="65">
        <f>SUMIFS(Abr!$I$5:$I$605,Abr!$U$5:$U$605,"Despesa",Abr!$G$5:$G$605,CPagar!$D122,Abr!$K$5:$K$605,"Não Pago")</f>
        <v>0</v>
      </c>
      <c r="I122" s="65">
        <f>SUMIFS(Mai!$I$5:$I$605,Mai!$U$5:$U$605,"Despesa",Mai!$G$5:$G$605,CPagar!$D122,Mai!$K$5:$K$605,"Não Pago")</f>
        <v>0</v>
      </c>
      <c r="J122" s="65">
        <f>SUMIFS(Jun!$I$5:$I$605,Jun!$U$5:$U$605,"Despesa",Jun!$G$5:$G$605,CPagar!$D122,Jun!$K$5:$K$605,"Não Pago")</f>
        <v>0</v>
      </c>
      <c r="K122" s="65">
        <f>SUMIFS(Jul!$I$5:$I$605,Jul!$U$5:$U$605,"Despesa",Jul!$G$5:$G$605,CPagar!$D122,Jul!$K$5:$K$605,"Não Pago")</f>
        <v>0</v>
      </c>
      <c r="L122" s="65">
        <f>SUMIFS(Ago!$I$5:$I$605,Ago!$U$5:$U$605,"Despesa",Ago!$G$5:$G$605,CPagar!$D122,Ago!$K$5:$K$605,"Não Pago")</f>
        <v>0</v>
      </c>
      <c r="M122" s="65">
        <f>SUMIFS(Set!$I$5:$I$605,Set!$U$5:$U$605,"Despesa",Set!$G$5:$G$605,CPagar!$D122,Set!$K$5:$K$605,"Não Pago")</f>
        <v>0</v>
      </c>
      <c r="N122" s="65">
        <f>SUMIFS(Out!$I$5:$I$605,Out!$U$5:$U$605,"Despesa",Out!$G$5:$G$605,CPagar!$D122,Out!$K$5:$K$605,"Não Pago")</f>
        <v>0</v>
      </c>
      <c r="O122" s="65">
        <f>SUMIFS(Nov!$I$5:$I$605,Nov!$U$5:$U$605,"Despesa",Nov!$G$5:$G$605,CPagar!$D122,Nov!$K$5:$K$605,"Não Pago")</f>
        <v>0</v>
      </c>
      <c r="P122" s="65">
        <f>SUMIFS(Dez!$I$5:$I$605,Dez!$U$5:$U$605,"Despesa",Dez!$G$5:$G$605,CPagar!$D122,Dez!$K$5:$K$605,"Não Pago")</f>
        <v>0</v>
      </c>
      <c r="Q122" s="62">
        <f t="shared" si="5"/>
        <v>0</v>
      </c>
    </row>
    <row r="123" spans="3:17" ht="28.5" customHeight="1" thickTop="1" thickBot="1" x14ac:dyDescent="0.3">
      <c r="C123" s="46" t="str">
        <f>'PC Despesas'!F19</f>
        <v>5.2.15</v>
      </c>
      <c r="D123" s="47" t="str">
        <f>VLOOKUP(C123,'PC Despesas'!$F$4:$G$103,2,FALSE)</f>
        <v>-</v>
      </c>
      <c r="E123" s="65">
        <f>SUMIFS(Jan!$I$5:$I$605,Jan!$U$5:$U$605,"Despesa",Jan!$G$5:$G$605,CPagar!$D123,Jan!$K$5:$K$605,"Não Pago")</f>
        <v>0</v>
      </c>
      <c r="F123" s="65">
        <f>SUMIFS(Fev!$I$5:$I$605,Fev!$U$5:$U$605,"Despesa",Fev!$G$5:$G$605,CPagar!$D123,Fev!$K$5:$K$605,"Não Pago")</f>
        <v>0</v>
      </c>
      <c r="G123" s="65">
        <f>SUMIFS(Mar!$I$5:$I$605,Mar!$U$5:$U$605,"Despesa",Mar!$G$5:$G$605,CPagar!$D123,Mar!$K$5:$K$605,"Não Pago")</f>
        <v>0</v>
      </c>
      <c r="H123" s="65">
        <f>SUMIFS(Abr!$I$5:$I$605,Abr!$U$5:$U$605,"Despesa",Abr!$G$5:$G$605,CPagar!$D123,Abr!$K$5:$K$605,"Não Pago")</f>
        <v>0</v>
      </c>
      <c r="I123" s="65">
        <f>SUMIFS(Mai!$I$5:$I$605,Mai!$U$5:$U$605,"Despesa",Mai!$G$5:$G$605,CPagar!$D123,Mai!$K$5:$K$605,"Não Pago")</f>
        <v>0</v>
      </c>
      <c r="J123" s="65">
        <f>SUMIFS(Jun!$I$5:$I$605,Jun!$U$5:$U$605,"Despesa",Jun!$G$5:$G$605,CPagar!$D123,Jun!$K$5:$K$605,"Não Pago")</f>
        <v>0</v>
      </c>
      <c r="K123" s="65">
        <f>SUMIFS(Jul!$I$5:$I$605,Jul!$U$5:$U$605,"Despesa",Jul!$G$5:$G$605,CPagar!$D123,Jul!$K$5:$K$605,"Não Pago")</f>
        <v>0</v>
      </c>
      <c r="L123" s="65">
        <f>SUMIFS(Ago!$I$5:$I$605,Ago!$U$5:$U$605,"Despesa",Ago!$G$5:$G$605,CPagar!$D123,Ago!$K$5:$K$605,"Não Pago")</f>
        <v>0</v>
      </c>
      <c r="M123" s="65">
        <f>SUMIFS(Set!$I$5:$I$605,Set!$U$5:$U$605,"Despesa",Set!$G$5:$G$605,CPagar!$D123,Set!$K$5:$K$605,"Não Pago")</f>
        <v>0</v>
      </c>
      <c r="N123" s="65">
        <f>SUMIFS(Out!$I$5:$I$605,Out!$U$5:$U$605,"Despesa",Out!$G$5:$G$605,CPagar!$D123,Out!$K$5:$K$605,"Não Pago")</f>
        <v>0</v>
      </c>
      <c r="O123" s="65">
        <f>SUMIFS(Nov!$I$5:$I$605,Nov!$U$5:$U$605,"Despesa",Nov!$G$5:$G$605,CPagar!$D123,Nov!$K$5:$K$605,"Não Pago")</f>
        <v>0</v>
      </c>
      <c r="P123" s="65">
        <f>SUMIFS(Dez!$I$5:$I$605,Dez!$U$5:$U$605,"Despesa",Dez!$G$5:$G$605,CPagar!$D123,Dez!$K$5:$K$605,"Não Pago")</f>
        <v>0</v>
      </c>
      <c r="Q123" s="62">
        <f t="shared" si="5"/>
        <v>0</v>
      </c>
    </row>
    <row r="124" spans="3:17" ht="28.5" customHeight="1" thickTop="1" thickBot="1" x14ac:dyDescent="0.3">
      <c r="C124" s="46" t="str">
        <f>'PC Despesas'!F20</f>
        <v>5.2.16</v>
      </c>
      <c r="D124" s="47" t="str">
        <f>VLOOKUP(C124,'PC Despesas'!$F$4:$G$103,2,FALSE)</f>
        <v>-</v>
      </c>
      <c r="E124" s="65">
        <f>SUMIFS(Jan!$I$5:$I$605,Jan!$U$5:$U$605,"Despesa",Jan!$G$5:$G$605,CPagar!$D124,Jan!$K$5:$K$605,"Não Pago")</f>
        <v>0</v>
      </c>
      <c r="F124" s="65">
        <f>SUMIFS(Fev!$I$5:$I$605,Fev!$U$5:$U$605,"Despesa",Fev!$G$5:$G$605,CPagar!$D124,Fev!$K$5:$K$605,"Não Pago")</f>
        <v>0</v>
      </c>
      <c r="G124" s="65">
        <f>SUMIFS(Mar!$I$5:$I$605,Mar!$U$5:$U$605,"Despesa",Mar!$G$5:$G$605,CPagar!$D124,Mar!$K$5:$K$605,"Não Pago")</f>
        <v>0</v>
      </c>
      <c r="H124" s="65">
        <f>SUMIFS(Abr!$I$5:$I$605,Abr!$U$5:$U$605,"Despesa",Abr!$G$5:$G$605,CPagar!$D124,Abr!$K$5:$K$605,"Não Pago")</f>
        <v>0</v>
      </c>
      <c r="I124" s="65">
        <f>SUMIFS(Mai!$I$5:$I$605,Mai!$U$5:$U$605,"Despesa",Mai!$G$5:$G$605,CPagar!$D124,Mai!$K$5:$K$605,"Não Pago")</f>
        <v>0</v>
      </c>
      <c r="J124" s="65">
        <f>SUMIFS(Jun!$I$5:$I$605,Jun!$U$5:$U$605,"Despesa",Jun!$G$5:$G$605,CPagar!$D124,Jun!$K$5:$K$605,"Não Pago")</f>
        <v>0</v>
      </c>
      <c r="K124" s="65">
        <f>SUMIFS(Jul!$I$5:$I$605,Jul!$U$5:$U$605,"Despesa",Jul!$G$5:$G$605,CPagar!$D124,Jul!$K$5:$K$605,"Não Pago")</f>
        <v>0</v>
      </c>
      <c r="L124" s="65">
        <f>SUMIFS(Ago!$I$5:$I$605,Ago!$U$5:$U$605,"Despesa",Ago!$G$5:$G$605,CPagar!$D124,Ago!$K$5:$K$605,"Não Pago")</f>
        <v>0</v>
      </c>
      <c r="M124" s="65">
        <f>SUMIFS(Set!$I$5:$I$605,Set!$U$5:$U$605,"Despesa",Set!$G$5:$G$605,CPagar!$D124,Set!$K$5:$K$605,"Não Pago")</f>
        <v>0</v>
      </c>
      <c r="N124" s="65">
        <f>SUMIFS(Out!$I$5:$I$605,Out!$U$5:$U$605,"Despesa",Out!$G$5:$G$605,CPagar!$D124,Out!$K$5:$K$605,"Não Pago")</f>
        <v>0</v>
      </c>
      <c r="O124" s="65">
        <f>SUMIFS(Nov!$I$5:$I$605,Nov!$U$5:$U$605,"Despesa",Nov!$G$5:$G$605,CPagar!$D124,Nov!$K$5:$K$605,"Não Pago")</f>
        <v>0</v>
      </c>
      <c r="P124" s="65">
        <f>SUMIFS(Dez!$I$5:$I$605,Dez!$U$5:$U$605,"Despesa",Dez!$G$5:$G$605,CPagar!$D124,Dez!$K$5:$K$605,"Não Pago")</f>
        <v>0</v>
      </c>
      <c r="Q124" s="62">
        <f t="shared" si="5"/>
        <v>0</v>
      </c>
    </row>
    <row r="125" spans="3:17" ht="28.5" customHeight="1" thickTop="1" thickBot="1" x14ac:dyDescent="0.3">
      <c r="C125" s="46" t="str">
        <f>'PC Despesas'!F21</f>
        <v>5.2.17</v>
      </c>
      <c r="D125" s="47" t="str">
        <f>VLOOKUP(C125,'PC Despesas'!$F$4:$G$103,2,FALSE)</f>
        <v>-</v>
      </c>
      <c r="E125" s="65">
        <f>SUMIFS(Jan!$I$5:$I$605,Jan!$U$5:$U$605,"Despesa",Jan!$G$5:$G$605,CPagar!$D125,Jan!$K$5:$K$605,"Não Pago")</f>
        <v>0</v>
      </c>
      <c r="F125" s="65">
        <f>SUMIFS(Fev!$I$5:$I$605,Fev!$U$5:$U$605,"Despesa",Fev!$G$5:$G$605,CPagar!$D125,Fev!$K$5:$K$605,"Não Pago")</f>
        <v>0</v>
      </c>
      <c r="G125" s="65">
        <f>SUMIFS(Mar!$I$5:$I$605,Mar!$U$5:$U$605,"Despesa",Mar!$G$5:$G$605,CPagar!$D125,Mar!$K$5:$K$605,"Não Pago")</f>
        <v>0</v>
      </c>
      <c r="H125" s="65">
        <f>SUMIFS(Abr!$I$5:$I$605,Abr!$U$5:$U$605,"Despesa",Abr!$G$5:$G$605,CPagar!$D125,Abr!$K$5:$K$605,"Não Pago")</f>
        <v>0</v>
      </c>
      <c r="I125" s="65">
        <f>SUMIFS(Mai!$I$5:$I$605,Mai!$U$5:$U$605,"Despesa",Mai!$G$5:$G$605,CPagar!$D125,Mai!$K$5:$K$605,"Não Pago")</f>
        <v>0</v>
      </c>
      <c r="J125" s="65">
        <f>SUMIFS(Jun!$I$5:$I$605,Jun!$U$5:$U$605,"Despesa",Jun!$G$5:$G$605,CPagar!$D125,Jun!$K$5:$K$605,"Não Pago")</f>
        <v>0</v>
      </c>
      <c r="K125" s="65">
        <f>SUMIFS(Jul!$I$5:$I$605,Jul!$U$5:$U$605,"Despesa",Jul!$G$5:$G$605,CPagar!$D125,Jul!$K$5:$K$605,"Não Pago")</f>
        <v>0</v>
      </c>
      <c r="L125" s="65">
        <f>SUMIFS(Ago!$I$5:$I$605,Ago!$U$5:$U$605,"Despesa",Ago!$G$5:$G$605,CPagar!$D125,Ago!$K$5:$K$605,"Não Pago")</f>
        <v>0</v>
      </c>
      <c r="M125" s="65">
        <f>SUMIFS(Set!$I$5:$I$605,Set!$U$5:$U$605,"Despesa",Set!$G$5:$G$605,CPagar!$D125,Set!$K$5:$K$605,"Não Pago")</f>
        <v>0</v>
      </c>
      <c r="N125" s="65">
        <f>SUMIFS(Out!$I$5:$I$605,Out!$U$5:$U$605,"Despesa",Out!$G$5:$G$605,CPagar!$D125,Out!$K$5:$K$605,"Não Pago")</f>
        <v>0</v>
      </c>
      <c r="O125" s="65">
        <f>SUMIFS(Nov!$I$5:$I$605,Nov!$U$5:$U$605,"Despesa",Nov!$G$5:$G$605,CPagar!$D125,Nov!$K$5:$K$605,"Não Pago")</f>
        <v>0</v>
      </c>
      <c r="P125" s="65">
        <f>SUMIFS(Dez!$I$5:$I$605,Dez!$U$5:$U$605,"Despesa",Dez!$G$5:$G$605,CPagar!$D125,Dez!$K$5:$K$605,"Não Pago")</f>
        <v>0</v>
      </c>
      <c r="Q125" s="62">
        <f t="shared" si="5"/>
        <v>0</v>
      </c>
    </row>
    <row r="126" spans="3:17" ht="28.5" customHeight="1" thickTop="1" thickBot="1" x14ac:dyDescent="0.3">
      <c r="C126" s="46" t="str">
        <f>'PC Despesas'!F22</f>
        <v>5.2.18</v>
      </c>
      <c r="D126" s="47" t="str">
        <f>VLOOKUP(C126,'PC Despesas'!$F$4:$G$103,2,FALSE)</f>
        <v>-</v>
      </c>
      <c r="E126" s="65">
        <f>SUMIFS(Jan!$I$5:$I$605,Jan!$U$5:$U$605,"Despesa",Jan!$G$5:$G$605,CPagar!$D126,Jan!$K$5:$K$605,"Não Pago")</f>
        <v>0</v>
      </c>
      <c r="F126" s="65">
        <f>SUMIFS(Fev!$I$5:$I$605,Fev!$U$5:$U$605,"Despesa",Fev!$G$5:$G$605,CPagar!$D126,Fev!$K$5:$K$605,"Não Pago")</f>
        <v>0</v>
      </c>
      <c r="G126" s="65">
        <f>SUMIFS(Mar!$I$5:$I$605,Mar!$U$5:$U$605,"Despesa",Mar!$G$5:$G$605,CPagar!$D126,Mar!$K$5:$K$605,"Não Pago")</f>
        <v>0</v>
      </c>
      <c r="H126" s="65">
        <f>SUMIFS(Abr!$I$5:$I$605,Abr!$U$5:$U$605,"Despesa",Abr!$G$5:$G$605,CPagar!$D126,Abr!$K$5:$K$605,"Não Pago")</f>
        <v>0</v>
      </c>
      <c r="I126" s="65">
        <f>SUMIFS(Mai!$I$5:$I$605,Mai!$U$5:$U$605,"Despesa",Mai!$G$5:$G$605,CPagar!$D126,Mai!$K$5:$K$605,"Não Pago")</f>
        <v>0</v>
      </c>
      <c r="J126" s="65">
        <f>SUMIFS(Jun!$I$5:$I$605,Jun!$U$5:$U$605,"Despesa",Jun!$G$5:$G$605,CPagar!$D126,Jun!$K$5:$K$605,"Não Pago")</f>
        <v>0</v>
      </c>
      <c r="K126" s="65">
        <f>SUMIFS(Jul!$I$5:$I$605,Jul!$U$5:$U$605,"Despesa",Jul!$G$5:$G$605,CPagar!$D126,Jul!$K$5:$K$605,"Não Pago")</f>
        <v>0</v>
      </c>
      <c r="L126" s="65">
        <f>SUMIFS(Ago!$I$5:$I$605,Ago!$U$5:$U$605,"Despesa",Ago!$G$5:$G$605,CPagar!$D126,Ago!$K$5:$K$605,"Não Pago")</f>
        <v>0</v>
      </c>
      <c r="M126" s="65">
        <f>SUMIFS(Set!$I$5:$I$605,Set!$U$5:$U$605,"Despesa",Set!$G$5:$G$605,CPagar!$D126,Set!$K$5:$K$605,"Não Pago")</f>
        <v>0</v>
      </c>
      <c r="N126" s="65">
        <f>SUMIFS(Out!$I$5:$I$605,Out!$U$5:$U$605,"Despesa",Out!$G$5:$G$605,CPagar!$D126,Out!$K$5:$K$605,"Não Pago")</f>
        <v>0</v>
      </c>
      <c r="O126" s="65">
        <f>SUMIFS(Nov!$I$5:$I$605,Nov!$U$5:$U$605,"Despesa",Nov!$G$5:$G$605,CPagar!$D126,Nov!$K$5:$K$605,"Não Pago")</f>
        <v>0</v>
      </c>
      <c r="P126" s="65">
        <f>SUMIFS(Dez!$I$5:$I$605,Dez!$U$5:$U$605,"Despesa",Dez!$G$5:$G$605,CPagar!$D126,Dez!$K$5:$K$605,"Não Pago")</f>
        <v>0</v>
      </c>
      <c r="Q126" s="62">
        <f t="shared" si="5"/>
        <v>0</v>
      </c>
    </row>
    <row r="127" spans="3:17" ht="28.5" customHeight="1" thickTop="1" thickBot="1" x14ac:dyDescent="0.3">
      <c r="C127" s="46" t="str">
        <f>'PC Despesas'!F23</f>
        <v>5.2.19</v>
      </c>
      <c r="D127" s="47" t="str">
        <f>VLOOKUP(C127,'PC Despesas'!$F$4:$G$103,2,FALSE)</f>
        <v>-</v>
      </c>
      <c r="E127" s="65">
        <f>SUMIFS(Jan!$I$5:$I$605,Jan!$U$5:$U$605,"Despesa",Jan!$G$5:$G$605,CPagar!$D127,Jan!$K$5:$K$605,"Não Pago")</f>
        <v>0</v>
      </c>
      <c r="F127" s="65">
        <f>SUMIFS(Fev!$I$5:$I$605,Fev!$U$5:$U$605,"Despesa",Fev!$G$5:$G$605,CPagar!$D127,Fev!$K$5:$K$605,"Não Pago")</f>
        <v>0</v>
      </c>
      <c r="G127" s="65">
        <f>SUMIFS(Mar!$I$5:$I$605,Mar!$U$5:$U$605,"Despesa",Mar!$G$5:$G$605,CPagar!$D127,Mar!$K$5:$K$605,"Não Pago")</f>
        <v>0</v>
      </c>
      <c r="H127" s="65">
        <f>SUMIFS(Abr!$I$5:$I$605,Abr!$U$5:$U$605,"Despesa",Abr!$G$5:$G$605,CPagar!$D127,Abr!$K$5:$K$605,"Não Pago")</f>
        <v>0</v>
      </c>
      <c r="I127" s="65">
        <f>SUMIFS(Mai!$I$5:$I$605,Mai!$U$5:$U$605,"Despesa",Mai!$G$5:$G$605,CPagar!$D127,Mai!$K$5:$K$605,"Não Pago")</f>
        <v>0</v>
      </c>
      <c r="J127" s="65">
        <f>SUMIFS(Jun!$I$5:$I$605,Jun!$U$5:$U$605,"Despesa",Jun!$G$5:$G$605,CPagar!$D127,Jun!$K$5:$K$605,"Não Pago")</f>
        <v>0</v>
      </c>
      <c r="K127" s="65">
        <f>SUMIFS(Jul!$I$5:$I$605,Jul!$U$5:$U$605,"Despesa",Jul!$G$5:$G$605,CPagar!$D127,Jul!$K$5:$K$605,"Não Pago")</f>
        <v>0</v>
      </c>
      <c r="L127" s="65">
        <f>SUMIFS(Ago!$I$5:$I$605,Ago!$U$5:$U$605,"Despesa",Ago!$G$5:$G$605,CPagar!$D127,Ago!$K$5:$K$605,"Não Pago")</f>
        <v>0</v>
      </c>
      <c r="M127" s="65">
        <f>SUMIFS(Set!$I$5:$I$605,Set!$U$5:$U$605,"Despesa",Set!$G$5:$G$605,CPagar!$D127,Set!$K$5:$K$605,"Não Pago")</f>
        <v>0</v>
      </c>
      <c r="N127" s="65">
        <f>SUMIFS(Out!$I$5:$I$605,Out!$U$5:$U$605,"Despesa",Out!$G$5:$G$605,CPagar!$D127,Out!$K$5:$K$605,"Não Pago")</f>
        <v>0</v>
      </c>
      <c r="O127" s="65">
        <f>SUMIFS(Nov!$I$5:$I$605,Nov!$U$5:$U$605,"Despesa",Nov!$G$5:$G$605,CPagar!$D127,Nov!$K$5:$K$605,"Não Pago")</f>
        <v>0</v>
      </c>
      <c r="P127" s="65">
        <f>SUMIFS(Dez!$I$5:$I$605,Dez!$U$5:$U$605,"Despesa",Dez!$G$5:$G$605,CPagar!$D127,Dez!$K$5:$K$605,"Não Pago")</f>
        <v>0</v>
      </c>
      <c r="Q127" s="62">
        <f t="shared" si="5"/>
        <v>0</v>
      </c>
    </row>
    <row r="128" spans="3:17" ht="28.5" customHeight="1" thickTop="1" thickBot="1" x14ac:dyDescent="0.3">
      <c r="C128" s="46" t="str">
        <f>'PC Despesas'!F24</f>
        <v>5.2.20</v>
      </c>
      <c r="D128" s="47" t="str">
        <f>VLOOKUP(C128,'PC Despesas'!$F$4:$G$103,2,FALSE)</f>
        <v>-</v>
      </c>
      <c r="E128" s="65">
        <f>SUMIFS(Jan!$I$5:$I$605,Jan!$U$5:$U$605,"Despesa",Jan!$G$5:$G$605,CPagar!$D128,Jan!$K$5:$K$605,"Não Pago")</f>
        <v>0</v>
      </c>
      <c r="F128" s="65">
        <f>SUMIFS(Fev!$I$5:$I$605,Fev!$U$5:$U$605,"Despesa",Fev!$G$5:$G$605,CPagar!$D128,Fev!$K$5:$K$605,"Não Pago")</f>
        <v>0</v>
      </c>
      <c r="G128" s="65">
        <f>SUMIFS(Mar!$I$5:$I$605,Mar!$U$5:$U$605,"Despesa",Mar!$G$5:$G$605,CPagar!$D128,Mar!$K$5:$K$605,"Não Pago")</f>
        <v>0</v>
      </c>
      <c r="H128" s="65">
        <f>SUMIFS(Abr!$I$5:$I$605,Abr!$U$5:$U$605,"Despesa",Abr!$G$5:$G$605,CPagar!$D128,Abr!$K$5:$K$605,"Não Pago")</f>
        <v>0</v>
      </c>
      <c r="I128" s="65">
        <f>SUMIFS(Mai!$I$5:$I$605,Mai!$U$5:$U$605,"Despesa",Mai!$G$5:$G$605,CPagar!$D128,Mai!$K$5:$K$605,"Não Pago")</f>
        <v>0</v>
      </c>
      <c r="J128" s="65">
        <f>SUMIFS(Jun!$I$5:$I$605,Jun!$U$5:$U$605,"Despesa",Jun!$G$5:$G$605,CPagar!$D128,Jun!$K$5:$K$605,"Não Pago")</f>
        <v>0</v>
      </c>
      <c r="K128" s="65">
        <f>SUMIFS(Jul!$I$5:$I$605,Jul!$U$5:$U$605,"Despesa",Jul!$G$5:$G$605,CPagar!$D128,Jul!$K$5:$K$605,"Não Pago")</f>
        <v>0</v>
      </c>
      <c r="L128" s="65">
        <f>SUMIFS(Ago!$I$5:$I$605,Ago!$U$5:$U$605,"Despesa",Ago!$G$5:$G$605,CPagar!$D128,Ago!$K$5:$K$605,"Não Pago")</f>
        <v>0</v>
      </c>
      <c r="M128" s="65">
        <f>SUMIFS(Set!$I$5:$I$605,Set!$U$5:$U$605,"Despesa",Set!$G$5:$G$605,CPagar!$D128,Set!$K$5:$K$605,"Não Pago")</f>
        <v>0</v>
      </c>
      <c r="N128" s="65">
        <f>SUMIFS(Out!$I$5:$I$605,Out!$U$5:$U$605,"Despesa",Out!$G$5:$G$605,CPagar!$D128,Out!$K$5:$K$605,"Não Pago")</f>
        <v>0</v>
      </c>
      <c r="O128" s="65">
        <f>SUMIFS(Nov!$I$5:$I$605,Nov!$U$5:$U$605,"Despesa",Nov!$G$5:$G$605,CPagar!$D128,Nov!$K$5:$K$605,"Não Pago")</f>
        <v>0</v>
      </c>
      <c r="P128" s="65">
        <f>SUMIFS(Dez!$I$5:$I$605,Dez!$U$5:$U$605,"Despesa",Dez!$G$5:$G$605,CPagar!$D128,Dez!$K$5:$K$605,"Não Pago")</f>
        <v>0</v>
      </c>
      <c r="Q128" s="62">
        <f t="shared" si="5"/>
        <v>0</v>
      </c>
    </row>
    <row r="129" spans="3:17" ht="28.5" customHeight="1" thickTop="1" thickBot="1" x14ac:dyDescent="0.3">
      <c r="C129" s="46" t="str">
        <f>'PC Despesas'!F25</f>
        <v>5.2.21</v>
      </c>
      <c r="D129" s="47" t="str">
        <f>VLOOKUP(C129,'PC Despesas'!$F$4:$G$103,2,FALSE)</f>
        <v>-</v>
      </c>
      <c r="E129" s="65">
        <f>SUMIFS(Jan!$I$5:$I$605,Jan!$U$5:$U$605,"Despesa",Jan!$G$5:$G$605,CPagar!$D129,Jan!$K$5:$K$605,"Não Pago")</f>
        <v>0</v>
      </c>
      <c r="F129" s="65">
        <f>SUMIFS(Fev!$I$5:$I$605,Fev!$U$5:$U$605,"Despesa",Fev!$G$5:$G$605,CPagar!$D129,Fev!$K$5:$K$605,"Não Pago")</f>
        <v>0</v>
      </c>
      <c r="G129" s="65">
        <f>SUMIFS(Mar!$I$5:$I$605,Mar!$U$5:$U$605,"Despesa",Mar!$G$5:$G$605,CPagar!$D129,Mar!$K$5:$K$605,"Não Pago")</f>
        <v>0</v>
      </c>
      <c r="H129" s="65">
        <f>SUMIFS(Abr!$I$5:$I$605,Abr!$U$5:$U$605,"Despesa",Abr!$G$5:$G$605,CPagar!$D129,Abr!$K$5:$K$605,"Não Pago")</f>
        <v>0</v>
      </c>
      <c r="I129" s="65">
        <f>SUMIFS(Mai!$I$5:$I$605,Mai!$U$5:$U$605,"Despesa",Mai!$G$5:$G$605,CPagar!$D129,Mai!$K$5:$K$605,"Não Pago")</f>
        <v>0</v>
      </c>
      <c r="J129" s="65">
        <f>SUMIFS(Jun!$I$5:$I$605,Jun!$U$5:$U$605,"Despesa",Jun!$G$5:$G$605,CPagar!$D129,Jun!$K$5:$K$605,"Não Pago")</f>
        <v>0</v>
      </c>
      <c r="K129" s="65">
        <f>SUMIFS(Jul!$I$5:$I$605,Jul!$U$5:$U$605,"Despesa",Jul!$G$5:$G$605,CPagar!$D129,Jul!$K$5:$K$605,"Não Pago")</f>
        <v>0</v>
      </c>
      <c r="L129" s="65">
        <f>SUMIFS(Ago!$I$5:$I$605,Ago!$U$5:$U$605,"Despesa",Ago!$G$5:$G$605,CPagar!$D129,Ago!$K$5:$K$605,"Não Pago")</f>
        <v>0</v>
      </c>
      <c r="M129" s="65">
        <f>SUMIFS(Set!$I$5:$I$605,Set!$U$5:$U$605,"Despesa",Set!$G$5:$G$605,CPagar!$D129,Set!$K$5:$K$605,"Não Pago")</f>
        <v>0</v>
      </c>
      <c r="N129" s="65">
        <f>SUMIFS(Out!$I$5:$I$605,Out!$U$5:$U$605,"Despesa",Out!$G$5:$G$605,CPagar!$D129,Out!$K$5:$K$605,"Não Pago")</f>
        <v>0</v>
      </c>
      <c r="O129" s="65">
        <f>SUMIFS(Nov!$I$5:$I$605,Nov!$U$5:$U$605,"Despesa",Nov!$G$5:$G$605,CPagar!$D129,Nov!$K$5:$K$605,"Não Pago")</f>
        <v>0</v>
      </c>
      <c r="P129" s="65">
        <f>SUMIFS(Dez!$I$5:$I$605,Dez!$U$5:$U$605,"Despesa",Dez!$G$5:$G$605,CPagar!$D129,Dez!$K$5:$K$605,"Não Pago")</f>
        <v>0</v>
      </c>
      <c r="Q129" s="62">
        <f t="shared" si="5"/>
        <v>0</v>
      </c>
    </row>
    <row r="130" spans="3:17" ht="28.5" customHeight="1" thickTop="1" thickBot="1" x14ac:dyDescent="0.3">
      <c r="C130" s="46" t="str">
        <f>'PC Despesas'!F26</f>
        <v>5.2.22</v>
      </c>
      <c r="D130" s="47" t="str">
        <f>VLOOKUP(C130,'PC Despesas'!$F$4:$G$103,2,FALSE)</f>
        <v>-</v>
      </c>
      <c r="E130" s="65">
        <f>SUMIFS(Jan!$I$5:$I$605,Jan!$U$5:$U$605,"Despesa",Jan!$G$5:$G$605,CPagar!$D130,Jan!$K$5:$K$605,"Não Pago")</f>
        <v>0</v>
      </c>
      <c r="F130" s="65">
        <f>SUMIFS(Fev!$I$5:$I$605,Fev!$U$5:$U$605,"Despesa",Fev!$G$5:$G$605,CPagar!$D130,Fev!$K$5:$K$605,"Não Pago")</f>
        <v>0</v>
      </c>
      <c r="G130" s="65">
        <f>SUMIFS(Mar!$I$5:$I$605,Mar!$U$5:$U$605,"Despesa",Mar!$G$5:$G$605,CPagar!$D130,Mar!$K$5:$K$605,"Não Pago")</f>
        <v>0</v>
      </c>
      <c r="H130" s="65">
        <f>SUMIFS(Abr!$I$5:$I$605,Abr!$U$5:$U$605,"Despesa",Abr!$G$5:$G$605,CPagar!$D130,Abr!$K$5:$K$605,"Não Pago")</f>
        <v>0</v>
      </c>
      <c r="I130" s="65">
        <f>SUMIFS(Mai!$I$5:$I$605,Mai!$U$5:$U$605,"Despesa",Mai!$G$5:$G$605,CPagar!$D130,Mai!$K$5:$K$605,"Não Pago")</f>
        <v>0</v>
      </c>
      <c r="J130" s="65">
        <f>SUMIFS(Jun!$I$5:$I$605,Jun!$U$5:$U$605,"Despesa",Jun!$G$5:$G$605,CPagar!$D130,Jun!$K$5:$K$605,"Não Pago")</f>
        <v>0</v>
      </c>
      <c r="K130" s="65">
        <f>SUMIFS(Jul!$I$5:$I$605,Jul!$U$5:$U$605,"Despesa",Jul!$G$5:$G$605,CPagar!$D130,Jul!$K$5:$K$605,"Não Pago")</f>
        <v>0</v>
      </c>
      <c r="L130" s="65">
        <f>SUMIFS(Ago!$I$5:$I$605,Ago!$U$5:$U$605,"Despesa",Ago!$G$5:$G$605,CPagar!$D130,Ago!$K$5:$K$605,"Não Pago")</f>
        <v>0</v>
      </c>
      <c r="M130" s="65">
        <f>SUMIFS(Set!$I$5:$I$605,Set!$U$5:$U$605,"Despesa",Set!$G$5:$G$605,CPagar!$D130,Set!$K$5:$K$605,"Não Pago")</f>
        <v>0</v>
      </c>
      <c r="N130" s="65">
        <f>SUMIFS(Out!$I$5:$I$605,Out!$U$5:$U$605,"Despesa",Out!$G$5:$G$605,CPagar!$D130,Out!$K$5:$K$605,"Não Pago")</f>
        <v>0</v>
      </c>
      <c r="O130" s="65">
        <f>SUMIFS(Nov!$I$5:$I$605,Nov!$U$5:$U$605,"Despesa",Nov!$G$5:$G$605,CPagar!$D130,Nov!$K$5:$K$605,"Não Pago")</f>
        <v>0</v>
      </c>
      <c r="P130" s="65">
        <f>SUMIFS(Dez!$I$5:$I$605,Dez!$U$5:$U$605,"Despesa",Dez!$G$5:$G$605,CPagar!$D130,Dez!$K$5:$K$605,"Não Pago")</f>
        <v>0</v>
      </c>
      <c r="Q130" s="62">
        <f t="shared" si="5"/>
        <v>0</v>
      </c>
    </row>
    <row r="131" spans="3:17" ht="28.5" customHeight="1" thickTop="1" thickBot="1" x14ac:dyDescent="0.3">
      <c r="C131" s="46" t="str">
        <f>'PC Despesas'!F27</f>
        <v>5.2.23</v>
      </c>
      <c r="D131" s="47" t="str">
        <f>VLOOKUP(C131,'PC Despesas'!$F$4:$G$103,2,FALSE)</f>
        <v>-</v>
      </c>
      <c r="E131" s="65">
        <f>SUMIFS(Jan!$I$5:$I$605,Jan!$U$5:$U$605,"Despesa",Jan!$G$5:$G$605,CPagar!$D131,Jan!$K$5:$K$605,"Não Pago")</f>
        <v>0</v>
      </c>
      <c r="F131" s="65">
        <f>SUMIFS(Fev!$I$5:$I$605,Fev!$U$5:$U$605,"Despesa",Fev!$G$5:$G$605,CPagar!$D131,Fev!$K$5:$K$605,"Não Pago")</f>
        <v>0</v>
      </c>
      <c r="G131" s="65">
        <f>SUMIFS(Mar!$I$5:$I$605,Mar!$U$5:$U$605,"Despesa",Mar!$G$5:$G$605,CPagar!$D131,Mar!$K$5:$K$605,"Não Pago")</f>
        <v>0</v>
      </c>
      <c r="H131" s="65">
        <f>SUMIFS(Abr!$I$5:$I$605,Abr!$U$5:$U$605,"Despesa",Abr!$G$5:$G$605,CPagar!$D131,Abr!$K$5:$K$605,"Não Pago")</f>
        <v>0</v>
      </c>
      <c r="I131" s="65">
        <f>SUMIFS(Mai!$I$5:$I$605,Mai!$U$5:$U$605,"Despesa",Mai!$G$5:$G$605,CPagar!$D131,Mai!$K$5:$K$605,"Não Pago")</f>
        <v>0</v>
      </c>
      <c r="J131" s="65">
        <f>SUMIFS(Jun!$I$5:$I$605,Jun!$U$5:$U$605,"Despesa",Jun!$G$5:$G$605,CPagar!$D131,Jun!$K$5:$K$605,"Não Pago")</f>
        <v>0</v>
      </c>
      <c r="K131" s="65">
        <f>SUMIFS(Jul!$I$5:$I$605,Jul!$U$5:$U$605,"Despesa",Jul!$G$5:$G$605,CPagar!$D131,Jul!$K$5:$K$605,"Não Pago")</f>
        <v>0</v>
      </c>
      <c r="L131" s="65">
        <f>SUMIFS(Ago!$I$5:$I$605,Ago!$U$5:$U$605,"Despesa",Ago!$G$5:$G$605,CPagar!$D131,Ago!$K$5:$K$605,"Não Pago")</f>
        <v>0</v>
      </c>
      <c r="M131" s="65">
        <f>SUMIFS(Set!$I$5:$I$605,Set!$U$5:$U$605,"Despesa",Set!$G$5:$G$605,CPagar!$D131,Set!$K$5:$K$605,"Não Pago")</f>
        <v>0</v>
      </c>
      <c r="N131" s="65">
        <f>SUMIFS(Out!$I$5:$I$605,Out!$U$5:$U$605,"Despesa",Out!$G$5:$G$605,CPagar!$D131,Out!$K$5:$K$605,"Não Pago")</f>
        <v>0</v>
      </c>
      <c r="O131" s="65">
        <f>SUMIFS(Nov!$I$5:$I$605,Nov!$U$5:$U$605,"Despesa",Nov!$G$5:$G$605,CPagar!$D131,Nov!$K$5:$K$605,"Não Pago")</f>
        <v>0</v>
      </c>
      <c r="P131" s="65">
        <f>SUMIFS(Dez!$I$5:$I$605,Dez!$U$5:$U$605,"Despesa",Dez!$G$5:$G$605,CPagar!$D131,Dez!$K$5:$K$605,"Não Pago")</f>
        <v>0</v>
      </c>
      <c r="Q131" s="62">
        <f t="shared" si="5"/>
        <v>0</v>
      </c>
    </row>
    <row r="132" spans="3:17" ht="28.5" customHeight="1" thickTop="1" thickBot="1" x14ac:dyDescent="0.3">
      <c r="C132" s="46" t="str">
        <f>'PC Despesas'!F28</f>
        <v>5.2.24</v>
      </c>
      <c r="D132" s="47" t="str">
        <f>VLOOKUP(C132,'PC Despesas'!$F$4:$G$103,2,FALSE)</f>
        <v>-</v>
      </c>
      <c r="E132" s="65">
        <f>SUMIFS(Jan!$I$5:$I$605,Jan!$U$5:$U$605,"Despesa",Jan!$G$5:$G$605,CPagar!$D132,Jan!$K$5:$K$605,"Não Pago")</f>
        <v>0</v>
      </c>
      <c r="F132" s="65">
        <f>SUMIFS(Fev!$I$5:$I$605,Fev!$U$5:$U$605,"Despesa",Fev!$G$5:$G$605,CPagar!$D132,Fev!$K$5:$K$605,"Não Pago")</f>
        <v>0</v>
      </c>
      <c r="G132" s="65">
        <f>SUMIFS(Mar!$I$5:$I$605,Mar!$U$5:$U$605,"Despesa",Mar!$G$5:$G$605,CPagar!$D132,Mar!$K$5:$K$605,"Não Pago")</f>
        <v>0</v>
      </c>
      <c r="H132" s="65">
        <f>SUMIFS(Abr!$I$5:$I$605,Abr!$U$5:$U$605,"Despesa",Abr!$G$5:$G$605,CPagar!$D132,Abr!$K$5:$K$605,"Não Pago")</f>
        <v>0</v>
      </c>
      <c r="I132" s="65">
        <f>SUMIFS(Mai!$I$5:$I$605,Mai!$U$5:$U$605,"Despesa",Mai!$G$5:$G$605,CPagar!$D132,Mai!$K$5:$K$605,"Não Pago")</f>
        <v>0</v>
      </c>
      <c r="J132" s="65">
        <f>SUMIFS(Jun!$I$5:$I$605,Jun!$U$5:$U$605,"Despesa",Jun!$G$5:$G$605,CPagar!$D132,Jun!$K$5:$K$605,"Não Pago")</f>
        <v>0</v>
      </c>
      <c r="K132" s="65">
        <f>SUMIFS(Jul!$I$5:$I$605,Jul!$U$5:$U$605,"Despesa",Jul!$G$5:$G$605,CPagar!$D132,Jul!$K$5:$K$605,"Não Pago")</f>
        <v>0</v>
      </c>
      <c r="L132" s="65">
        <f>SUMIFS(Ago!$I$5:$I$605,Ago!$U$5:$U$605,"Despesa",Ago!$G$5:$G$605,CPagar!$D132,Ago!$K$5:$K$605,"Não Pago")</f>
        <v>0</v>
      </c>
      <c r="M132" s="65">
        <f>SUMIFS(Set!$I$5:$I$605,Set!$U$5:$U$605,"Despesa",Set!$G$5:$G$605,CPagar!$D132,Set!$K$5:$K$605,"Não Pago")</f>
        <v>0</v>
      </c>
      <c r="N132" s="65">
        <f>SUMIFS(Out!$I$5:$I$605,Out!$U$5:$U$605,"Despesa",Out!$G$5:$G$605,CPagar!$D132,Out!$K$5:$K$605,"Não Pago")</f>
        <v>0</v>
      </c>
      <c r="O132" s="65">
        <f>SUMIFS(Nov!$I$5:$I$605,Nov!$U$5:$U$605,"Despesa",Nov!$G$5:$G$605,CPagar!$D132,Nov!$K$5:$K$605,"Não Pago")</f>
        <v>0</v>
      </c>
      <c r="P132" s="65">
        <f>SUMIFS(Dez!$I$5:$I$605,Dez!$U$5:$U$605,"Despesa",Dez!$G$5:$G$605,CPagar!$D132,Dez!$K$5:$K$605,"Não Pago")</f>
        <v>0</v>
      </c>
      <c r="Q132" s="62">
        <f t="shared" si="5"/>
        <v>0</v>
      </c>
    </row>
    <row r="133" spans="3:17" ht="28.5" customHeight="1" thickTop="1" thickBot="1" x14ac:dyDescent="0.3">
      <c r="C133" s="46" t="str">
        <f>'PC Despesas'!F29</f>
        <v>5.2.25</v>
      </c>
      <c r="D133" s="47" t="str">
        <f>VLOOKUP(C133,'PC Despesas'!$F$4:$G$103,2,FALSE)</f>
        <v>-</v>
      </c>
      <c r="E133" s="65">
        <f>SUMIFS(Jan!$I$5:$I$605,Jan!$U$5:$U$605,"Despesa",Jan!$G$5:$G$605,CPagar!$D133,Jan!$K$5:$K$605,"Não Pago")</f>
        <v>0</v>
      </c>
      <c r="F133" s="65">
        <f>SUMIFS(Fev!$I$5:$I$605,Fev!$U$5:$U$605,"Despesa",Fev!$G$5:$G$605,CPagar!$D133,Fev!$K$5:$K$605,"Não Pago")</f>
        <v>0</v>
      </c>
      <c r="G133" s="65">
        <f>SUMIFS(Mar!$I$5:$I$605,Mar!$U$5:$U$605,"Despesa",Mar!$G$5:$G$605,CPagar!$D133,Mar!$K$5:$K$605,"Não Pago")</f>
        <v>0</v>
      </c>
      <c r="H133" s="65">
        <f>SUMIFS(Abr!$I$5:$I$605,Abr!$U$5:$U$605,"Despesa",Abr!$G$5:$G$605,CPagar!$D133,Abr!$K$5:$K$605,"Não Pago")</f>
        <v>0</v>
      </c>
      <c r="I133" s="65">
        <f>SUMIFS(Mai!$I$5:$I$605,Mai!$U$5:$U$605,"Despesa",Mai!$G$5:$G$605,CPagar!$D133,Mai!$K$5:$K$605,"Não Pago")</f>
        <v>0</v>
      </c>
      <c r="J133" s="65">
        <f>SUMIFS(Jun!$I$5:$I$605,Jun!$U$5:$U$605,"Despesa",Jun!$G$5:$G$605,CPagar!$D133,Jun!$K$5:$K$605,"Não Pago")</f>
        <v>0</v>
      </c>
      <c r="K133" s="65">
        <f>SUMIFS(Jul!$I$5:$I$605,Jul!$U$5:$U$605,"Despesa",Jul!$G$5:$G$605,CPagar!$D133,Jul!$K$5:$K$605,"Não Pago")</f>
        <v>0</v>
      </c>
      <c r="L133" s="65">
        <f>SUMIFS(Ago!$I$5:$I$605,Ago!$U$5:$U$605,"Despesa",Ago!$G$5:$G$605,CPagar!$D133,Ago!$K$5:$K$605,"Não Pago")</f>
        <v>0</v>
      </c>
      <c r="M133" s="65">
        <f>SUMIFS(Set!$I$5:$I$605,Set!$U$5:$U$605,"Despesa",Set!$G$5:$G$605,CPagar!$D133,Set!$K$5:$K$605,"Não Pago")</f>
        <v>0</v>
      </c>
      <c r="N133" s="65">
        <f>SUMIFS(Out!$I$5:$I$605,Out!$U$5:$U$605,"Despesa",Out!$G$5:$G$605,CPagar!$D133,Out!$K$5:$K$605,"Não Pago")</f>
        <v>0</v>
      </c>
      <c r="O133" s="65">
        <f>SUMIFS(Nov!$I$5:$I$605,Nov!$U$5:$U$605,"Despesa",Nov!$G$5:$G$605,CPagar!$D133,Nov!$K$5:$K$605,"Não Pago")</f>
        <v>0</v>
      </c>
      <c r="P133" s="65">
        <f>SUMIFS(Dez!$I$5:$I$605,Dez!$U$5:$U$605,"Despesa",Dez!$G$5:$G$605,CPagar!$D133,Dez!$K$5:$K$605,"Não Pago")</f>
        <v>0</v>
      </c>
      <c r="Q133" s="62">
        <f t="shared" si="5"/>
        <v>0</v>
      </c>
    </row>
    <row r="134" spans="3:17" ht="28.5" customHeight="1" thickTop="1" thickBot="1" x14ac:dyDescent="0.3">
      <c r="C134" s="46" t="str">
        <f>'PC Despesas'!F30</f>
        <v>5.2.26</v>
      </c>
      <c r="D134" s="47" t="str">
        <f>VLOOKUP(C134,'PC Despesas'!$F$4:$G$103,2,FALSE)</f>
        <v>-</v>
      </c>
      <c r="E134" s="65">
        <f>SUMIFS(Jan!$I$5:$I$605,Jan!$U$5:$U$605,"Despesa",Jan!$G$5:$G$605,CPagar!$D134,Jan!$K$5:$K$605,"Não Pago")</f>
        <v>0</v>
      </c>
      <c r="F134" s="65">
        <f>SUMIFS(Fev!$I$5:$I$605,Fev!$U$5:$U$605,"Despesa",Fev!$G$5:$G$605,CPagar!$D134,Fev!$K$5:$K$605,"Não Pago")</f>
        <v>0</v>
      </c>
      <c r="G134" s="65">
        <f>SUMIFS(Mar!$I$5:$I$605,Mar!$U$5:$U$605,"Despesa",Mar!$G$5:$G$605,CPagar!$D134,Mar!$K$5:$K$605,"Não Pago")</f>
        <v>0</v>
      </c>
      <c r="H134" s="65">
        <f>SUMIFS(Abr!$I$5:$I$605,Abr!$U$5:$U$605,"Despesa",Abr!$G$5:$G$605,CPagar!$D134,Abr!$K$5:$K$605,"Não Pago")</f>
        <v>0</v>
      </c>
      <c r="I134" s="65">
        <f>SUMIFS(Mai!$I$5:$I$605,Mai!$U$5:$U$605,"Despesa",Mai!$G$5:$G$605,CPagar!$D134,Mai!$K$5:$K$605,"Não Pago")</f>
        <v>0</v>
      </c>
      <c r="J134" s="65">
        <f>SUMIFS(Jun!$I$5:$I$605,Jun!$U$5:$U$605,"Despesa",Jun!$G$5:$G$605,CPagar!$D134,Jun!$K$5:$K$605,"Não Pago")</f>
        <v>0</v>
      </c>
      <c r="K134" s="65">
        <f>SUMIFS(Jul!$I$5:$I$605,Jul!$U$5:$U$605,"Despesa",Jul!$G$5:$G$605,CPagar!$D134,Jul!$K$5:$K$605,"Não Pago")</f>
        <v>0</v>
      </c>
      <c r="L134" s="65">
        <f>SUMIFS(Ago!$I$5:$I$605,Ago!$U$5:$U$605,"Despesa",Ago!$G$5:$G$605,CPagar!$D134,Ago!$K$5:$K$605,"Não Pago")</f>
        <v>0</v>
      </c>
      <c r="M134" s="65">
        <f>SUMIFS(Set!$I$5:$I$605,Set!$U$5:$U$605,"Despesa",Set!$G$5:$G$605,CPagar!$D134,Set!$K$5:$K$605,"Não Pago")</f>
        <v>0</v>
      </c>
      <c r="N134" s="65">
        <f>SUMIFS(Out!$I$5:$I$605,Out!$U$5:$U$605,"Despesa",Out!$G$5:$G$605,CPagar!$D134,Out!$K$5:$K$605,"Não Pago")</f>
        <v>0</v>
      </c>
      <c r="O134" s="65">
        <f>SUMIFS(Nov!$I$5:$I$605,Nov!$U$5:$U$605,"Despesa",Nov!$G$5:$G$605,CPagar!$D134,Nov!$K$5:$K$605,"Não Pago")</f>
        <v>0</v>
      </c>
      <c r="P134" s="65">
        <f>SUMIFS(Dez!$I$5:$I$605,Dez!$U$5:$U$605,"Despesa",Dez!$G$5:$G$605,CPagar!$D134,Dez!$K$5:$K$605,"Não Pago")</f>
        <v>0</v>
      </c>
      <c r="Q134" s="62">
        <f t="shared" si="5"/>
        <v>0</v>
      </c>
    </row>
    <row r="135" spans="3:17" ht="28.5" customHeight="1" thickTop="1" thickBot="1" x14ac:dyDescent="0.3">
      <c r="C135" s="46" t="str">
        <f>'PC Despesas'!F31</f>
        <v>5.2.27</v>
      </c>
      <c r="D135" s="47" t="str">
        <f>VLOOKUP(C135,'PC Despesas'!$F$4:$G$103,2,FALSE)</f>
        <v>-</v>
      </c>
      <c r="E135" s="65">
        <f>SUMIFS(Jan!$I$5:$I$605,Jan!$U$5:$U$605,"Despesa",Jan!$G$5:$G$605,CPagar!$D135,Jan!$K$5:$K$605,"Não Pago")</f>
        <v>0</v>
      </c>
      <c r="F135" s="65">
        <f>SUMIFS(Fev!$I$5:$I$605,Fev!$U$5:$U$605,"Despesa",Fev!$G$5:$G$605,CPagar!$D135,Fev!$K$5:$K$605,"Não Pago")</f>
        <v>0</v>
      </c>
      <c r="G135" s="65">
        <f>SUMIFS(Mar!$I$5:$I$605,Mar!$U$5:$U$605,"Despesa",Mar!$G$5:$G$605,CPagar!$D135,Mar!$K$5:$K$605,"Não Pago")</f>
        <v>0</v>
      </c>
      <c r="H135" s="65">
        <f>SUMIFS(Abr!$I$5:$I$605,Abr!$U$5:$U$605,"Despesa",Abr!$G$5:$G$605,CPagar!$D135,Abr!$K$5:$K$605,"Não Pago")</f>
        <v>0</v>
      </c>
      <c r="I135" s="65">
        <f>SUMIFS(Mai!$I$5:$I$605,Mai!$U$5:$U$605,"Despesa",Mai!$G$5:$G$605,CPagar!$D135,Mai!$K$5:$K$605,"Não Pago")</f>
        <v>0</v>
      </c>
      <c r="J135" s="65">
        <f>SUMIFS(Jun!$I$5:$I$605,Jun!$U$5:$U$605,"Despesa",Jun!$G$5:$G$605,CPagar!$D135,Jun!$K$5:$K$605,"Não Pago")</f>
        <v>0</v>
      </c>
      <c r="K135" s="65">
        <f>SUMIFS(Jul!$I$5:$I$605,Jul!$U$5:$U$605,"Despesa",Jul!$G$5:$G$605,CPagar!$D135,Jul!$K$5:$K$605,"Não Pago")</f>
        <v>0</v>
      </c>
      <c r="L135" s="65">
        <f>SUMIFS(Ago!$I$5:$I$605,Ago!$U$5:$U$605,"Despesa",Ago!$G$5:$G$605,CPagar!$D135,Ago!$K$5:$K$605,"Não Pago")</f>
        <v>0</v>
      </c>
      <c r="M135" s="65">
        <f>SUMIFS(Set!$I$5:$I$605,Set!$U$5:$U$605,"Despesa",Set!$G$5:$G$605,CPagar!$D135,Set!$K$5:$K$605,"Não Pago")</f>
        <v>0</v>
      </c>
      <c r="N135" s="65">
        <f>SUMIFS(Out!$I$5:$I$605,Out!$U$5:$U$605,"Despesa",Out!$G$5:$G$605,CPagar!$D135,Out!$K$5:$K$605,"Não Pago")</f>
        <v>0</v>
      </c>
      <c r="O135" s="65">
        <f>SUMIFS(Nov!$I$5:$I$605,Nov!$U$5:$U$605,"Despesa",Nov!$G$5:$G$605,CPagar!$D135,Nov!$K$5:$K$605,"Não Pago")</f>
        <v>0</v>
      </c>
      <c r="P135" s="65">
        <f>SUMIFS(Dez!$I$5:$I$605,Dez!$U$5:$U$605,"Despesa",Dez!$G$5:$G$605,CPagar!$D135,Dez!$K$5:$K$605,"Não Pago")</f>
        <v>0</v>
      </c>
      <c r="Q135" s="62">
        <f t="shared" si="5"/>
        <v>0</v>
      </c>
    </row>
    <row r="136" spans="3:17" ht="28.5" customHeight="1" thickTop="1" thickBot="1" x14ac:dyDescent="0.3">
      <c r="C136" s="46" t="str">
        <f>'PC Despesas'!F32</f>
        <v>5.2.28</v>
      </c>
      <c r="D136" s="47" t="str">
        <f>VLOOKUP(C136,'PC Despesas'!$F$4:$G$103,2,FALSE)</f>
        <v>-</v>
      </c>
      <c r="E136" s="65">
        <f>SUMIFS(Jan!$I$5:$I$605,Jan!$U$5:$U$605,"Despesa",Jan!$G$5:$G$605,CPagar!$D136,Jan!$K$5:$K$605,"Não Pago")</f>
        <v>0</v>
      </c>
      <c r="F136" s="65">
        <f>SUMIFS(Fev!$I$5:$I$605,Fev!$U$5:$U$605,"Despesa",Fev!$G$5:$G$605,CPagar!$D136,Fev!$K$5:$K$605,"Não Pago")</f>
        <v>0</v>
      </c>
      <c r="G136" s="65">
        <f>SUMIFS(Mar!$I$5:$I$605,Mar!$U$5:$U$605,"Despesa",Mar!$G$5:$G$605,CPagar!$D136,Mar!$K$5:$K$605,"Não Pago")</f>
        <v>0</v>
      </c>
      <c r="H136" s="65">
        <f>SUMIFS(Abr!$I$5:$I$605,Abr!$U$5:$U$605,"Despesa",Abr!$G$5:$G$605,CPagar!$D136,Abr!$K$5:$K$605,"Não Pago")</f>
        <v>0</v>
      </c>
      <c r="I136" s="65">
        <f>SUMIFS(Mai!$I$5:$I$605,Mai!$U$5:$U$605,"Despesa",Mai!$G$5:$G$605,CPagar!$D136,Mai!$K$5:$K$605,"Não Pago")</f>
        <v>0</v>
      </c>
      <c r="J136" s="65">
        <f>SUMIFS(Jun!$I$5:$I$605,Jun!$U$5:$U$605,"Despesa",Jun!$G$5:$G$605,CPagar!$D136,Jun!$K$5:$K$605,"Não Pago")</f>
        <v>0</v>
      </c>
      <c r="K136" s="65">
        <f>SUMIFS(Jul!$I$5:$I$605,Jul!$U$5:$U$605,"Despesa",Jul!$G$5:$G$605,CPagar!$D136,Jul!$K$5:$K$605,"Não Pago")</f>
        <v>0</v>
      </c>
      <c r="L136" s="65">
        <f>SUMIFS(Ago!$I$5:$I$605,Ago!$U$5:$U$605,"Despesa",Ago!$G$5:$G$605,CPagar!$D136,Ago!$K$5:$K$605,"Não Pago")</f>
        <v>0</v>
      </c>
      <c r="M136" s="65">
        <f>SUMIFS(Set!$I$5:$I$605,Set!$U$5:$U$605,"Despesa",Set!$G$5:$G$605,CPagar!$D136,Set!$K$5:$K$605,"Não Pago")</f>
        <v>0</v>
      </c>
      <c r="N136" s="65">
        <f>SUMIFS(Out!$I$5:$I$605,Out!$U$5:$U$605,"Despesa",Out!$G$5:$G$605,CPagar!$D136,Out!$K$5:$K$605,"Não Pago")</f>
        <v>0</v>
      </c>
      <c r="O136" s="65">
        <f>SUMIFS(Nov!$I$5:$I$605,Nov!$U$5:$U$605,"Despesa",Nov!$G$5:$G$605,CPagar!$D136,Nov!$K$5:$K$605,"Não Pago")</f>
        <v>0</v>
      </c>
      <c r="P136" s="65">
        <f>SUMIFS(Dez!$I$5:$I$605,Dez!$U$5:$U$605,"Despesa",Dez!$G$5:$G$605,CPagar!$D136,Dez!$K$5:$K$605,"Não Pago")</f>
        <v>0</v>
      </c>
      <c r="Q136" s="62">
        <f t="shared" si="5"/>
        <v>0</v>
      </c>
    </row>
    <row r="137" spans="3:17" ht="28.5" customHeight="1" thickTop="1" thickBot="1" x14ac:dyDescent="0.3">
      <c r="C137" s="46" t="str">
        <f>'PC Despesas'!F33</f>
        <v>5.2.29</v>
      </c>
      <c r="D137" s="47" t="str">
        <f>VLOOKUP(C137,'PC Despesas'!$F$4:$G$103,2,FALSE)</f>
        <v>-</v>
      </c>
      <c r="E137" s="65">
        <f>SUMIFS(Jan!$I$5:$I$605,Jan!$U$5:$U$605,"Despesa",Jan!$G$5:$G$605,CPagar!$D137,Jan!$K$5:$K$605,"Não Pago")</f>
        <v>0</v>
      </c>
      <c r="F137" s="65">
        <f>SUMIFS(Fev!$I$5:$I$605,Fev!$U$5:$U$605,"Despesa",Fev!$G$5:$G$605,CPagar!$D137,Fev!$K$5:$K$605,"Não Pago")</f>
        <v>0</v>
      </c>
      <c r="G137" s="65">
        <f>SUMIFS(Mar!$I$5:$I$605,Mar!$U$5:$U$605,"Despesa",Mar!$G$5:$G$605,CPagar!$D137,Mar!$K$5:$K$605,"Não Pago")</f>
        <v>0</v>
      </c>
      <c r="H137" s="65">
        <f>SUMIFS(Abr!$I$5:$I$605,Abr!$U$5:$U$605,"Despesa",Abr!$G$5:$G$605,CPagar!$D137,Abr!$K$5:$K$605,"Não Pago")</f>
        <v>0</v>
      </c>
      <c r="I137" s="65">
        <f>SUMIFS(Mai!$I$5:$I$605,Mai!$U$5:$U$605,"Despesa",Mai!$G$5:$G$605,CPagar!$D137,Mai!$K$5:$K$605,"Não Pago")</f>
        <v>0</v>
      </c>
      <c r="J137" s="65">
        <f>SUMIFS(Jun!$I$5:$I$605,Jun!$U$5:$U$605,"Despesa",Jun!$G$5:$G$605,CPagar!$D137,Jun!$K$5:$K$605,"Não Pago")</f>
        <v>0</v>
      </c>
      <c r="K137" s="65">
        <f>SUMIFS(Jul!$I$5:$I$605,Jul!$U$5:$U$605,"Despesa",Jul!$G$5:$G$605,CPagar!$D137,Jul!$K$5:$K$605,"Não Pago")</f>
        <v>0</v>
      </c>
      <c r="L137" s="65">
        <f>SUMIFS(Ago!$I$5:$I$605,Ago!$U$5:$U$605,"Despesa",Ago!$G$5:$G$605,CPagar!$D137,Ago!$K$5:$K$605,"Não Pago")</f>
        <v>0</v>
      </c>
      <c r="M137" s="65">
        <f>SUMIFS(Set!$I$5:$I$605,Set!$U$5:$U$605,"Despesa",Set!$G$5:$G$605,CPagar!$D137,Set!$K$5:$K$605,"Não Pago")</f>
        <v>0</v>
      </c>
      <c r="N137" s="65">
        <f>SUMIFS(Out!$I$5:$I$605,Out!$U$5:$U$605,"Despesa",Out!$G$5:$G$605,CPagar!$D137,Out!$K$5:$K$605,"Não Pago")</f>
        <v>0</v>
      </c>
      <c r="O137" s="65">
        <f>SUMIFS(Nov!$I$5:$I$605,Nov!$U$5:$U$605,"Despesa",Nov!$G$5:$G$605,CPagar!$D137,Nov!$K$5:$K$605,"Não Pago")</f>
        <v>0</v>
      </c>
      <c r="P137" s="65">
        <f>SUMIFS(Dez!$I$5:$I$605,Dez!$U$5:$U$605,"Despesa",Dez!$G$5:$G$605,CPagar!$D137,Dez!$K$5:$K$605,"Não Pago")</f>
        <v>0</v>
      </c>
      <c r="Q137" s="62">
        <f t="shared" si="5"/>
        <v>0</v>
      </c>
    </row>
    <row r="138" spans="3:17" ht="28.5" customHeight="1" thickTop="1" thickBot="1" x14ac:dyDescent="0.3">
      <c r="C138" s="46" t="str">
        <f>'PC Despesas'!F34</f>
        <v>5.2.30</v>
      </c>
      <c r="D138" s="47" t="str">
        <f>VLOOKUP(C138,'PC Despesas'!$F$4:$G$103,2,FALSE)</f>
        <v>-</v>
      </c>
      <c r="E138" s="65">
        <f>SUMIFS(Jan!$I$5:$I$605,Jan!$U$5:$U$605,"Despesa",Jan!$G$5:$G$605,CPagar!$D138,Jan!$K$5:$K$605,"Não Pago")</f>
        <v>0</v>
      </c>
      <c r="F138" s="65">
        <f>SUMIFS(Fev!$I$5:$I$605,Fev!$U$5:$U$605,"Despesa",Fev!$G$5:$G$605,CPagar!$D138,Fev!$K$5:$K$605,"Não Pago")</f>
        <v>0</v>
      </c>
      <c r="G138" s="65">
        <f>SUMIFS(Mar!$I$5:$I$605,Mar!$U$5:$U$605,"Despesa",Mar!$G$5:$G$605,CPagar!$D138,Mar!$K$5:$K$605,"Não Pago")</f>
        <v>0</v>
      </c>
      <c r="H138" s="65">
        <f>SUMIFS(Abr!$I$5:$I$605,Abr!$U$5:$U$605,"Despesa",Abr!$G$5:$G$605,CPagar!$D138,Abr!$K$5:$K$605,"Não Pago")</f>
        <v>0</v>
      </c>
      <c r="I138" s="65">
        <f>SUMIFS(Mai!$I$5:$I$605,Mai!$U$5:$U$605,"Despesa",Mai!$G$5:$G$605,CPagar!$D138,Mai!$K$5:$K$605,"Não Pago")</f>
        <v>0</v>
      </c>
      <c r="J138" s="65">
        <f>SUMIFS(Jun!$I$5:$I$605,Jun!$U$5:$U$605,"Despesa",Jun!$G$5:$G$605,CPagar!$D138,Jun!$K$5:$K$605,"Não Pago")</f>
        <v>0</v>
      </c>
      <c r="K138" s="65">
        <f>SUMIFS(Jul!$I$5:$I$605,Jul!$U$5:$U$605,"Despesa",Jul!$G$5:$G$605,CPagar!$D138,Jul!$K$5:$K$605,"Não Pago")</f>
        <v>0</v>
      </c>
      <c r="L138" s="65">
        <f>SUMIFS(Ago!$I$5:$I$605,Ago!$U$5:$U$605,"Despesa",Ago!$G$5:$G$605,CPagar!$D138,Ago!$K$5:$K$605,"Não Pago")</f>
        <v>0</v>
      </c>
      <c r="M138" s="65">
        <f>SUMIFS(Set!$I$5:$I$605,Set!$U$5:$U$605,"Despesa",Set!$G$5:$G$605,CPagar!$D138,Set!$K$5:$K$605,"Não Pago")</f>
        <v>0</v>
      </c>
      <c r="N138" s="65">
        <f>SUMIFS(Out!$I$5:$I$605,Out!$U$5:$U$605,"Despesa",Out!$G$5:$G$605,CPagar!$D138,Out!$K$5:$K$605,"Não Pago")</f>
        <v>0</v>
      </c>
      <c r="O138" s="65">
        <f>SUMIFS(Nov!$I$5:$I$605,Nov!$U$5:$U$605,"Despesa",Nov!$G$5:$G$605,CPagar!$D138,Nov!$K$5:$K$605,"Não Pago")</f>
        <v>0</v>
      </c>
      <c r="P138" s="65">
        <f>SUMIFS(Dez!$I$5:$I$605,Dez!$U$5:$U$605,"Despesa",Dez!$G$5:$G$605,CPagar!$D138,Dez!$K$5:$K$605,"Não Pago")</f>
        <v>0</v>
      </c>
      <c r="Q138" s="62">
        <f t="shared" si="5"/>
        <v>0</v>
      </c>
    </row>
    <row r="139" spans="3:17" ht="28.5" customHeight="1" thickTop="1" thickBot="1" x14ac:dyDescent="0.3">
      <c r="C139" s="46" t="str">
        <f>'PC Despesas'!F35</f>
        <v>5.2.31</v>
      </c>
      <c r="D139" s="47" t="str">
        <f>VLOOKUP(C139,'PC Despesas'!$F$4:$G$103,2,FALSE)</f>
        <v>-</v>
      </c>
      <c r="E139" s="65">
        <f>SUMIFS(Jan!$I$5:$I$605,Jan!$U$5:$U$605,"Despesa",Jan!$G$5:$G$605,CPagar!$D139,Jan!$K$5:$K$605,"Não Pago")</f>
        <v>0</v>
      </c>
      <c r="F139" s="65">
        <f>SUMIFS(Fev!$I$5:$I$605,Fev!$U$5:$U$605,"Despesa",Fev!$G$5:$G$605,CPagar!$D139,Fev!$K$5:$K$605,"Não Pago")</f>
        <v>0</v>
      </c>
      <c r="G139" s="65">
        <f>SUMIFS(Mar!$I$5:$I$605,Mar!$U$5:$U$605,"Despesa",Mar!$G$5:$G$605,CPagar!$D139,Mar!$K$5:$K$605,"Não Pago")</f>
        <v>0</v>
      </c>
      <c r="H139" s="65">
        <f>SUMIFS(Abr!$I$5:$I$605,Abr!$U$5:$U$605,"Despesa",Abr!$G$5:$G$605,CPagar!$D139,Abr!$K$5:$K$605,"Não Pago")</f>
        <v>0</v>
      </c>
      <c r="I139" s="65">
        <f>SUMIFS(Mai!$I$5:$I$605,Mai!$U$5:$U$605,"Despesa",Mai!$G$5:$G$605,CPagar!$D139,Mai!$K$5:$K$605,"Não Pago")</f>
        <v>0</v>
      </c>
      <c r="J139" s="65">
        <f>SUMIFS(Jun!$I$5:$I$605,Jun!$U$5:$U$605,"Despesa",Jun!$G$5:$G$605,CPagar!$D139,Jun!$K$5:$K$605,"Não Pago")</f>
        <v>0</v>
      </c>
      <c r="K139" s="65">
        <f>SUMIFS(Jul!$I$5:$I$605,Jul!$U$5:$U$605,"Despesa",Jul!$G$5:$G$605,CPagar!$D139,Jul!$K$5:$K$605,"Não Pago")</f>
        <v>0</v>
      </c>
      <c r="L139" s="65">
        <f>SUMIFS(Ago!$I$5:$I$605,Ago!$U$5:$U$605,"Despesa",Ago!$G$5:$G$605,CPagar!$D139,Ago!$K$5:$K$605,"Não Pago")</f>
        <v>0</v>
      </c>
      <c r="M139" s="65">
        <f>SUMIFS(Set!$I$5:$I$605,Set!$U$5:$U$605,"Despesa",Set!$G$5:$G$605,CPagar!$D139,Set!$K$5:$K$605,"Não Pago")</f>
        <v>0</v>
      </c>
      <c r="N139" s="65">
        <f>SUMIFS(Out!$I$5:$I$605,Out!$U$5:$U$605,"Despesa",Out!$G$5:$G$605,CPagar!$D139,Out!$K$5:$K$605,"Não Pago")</f>
        <v>0</v>
      </c>
      <c r="O139" s="65">
        <f>SUMIFS(Nov!$I$5:$I$605,Nov!$U$5:$U$605,"Despesa",Nov!$G$5:$G$605,CPagar!$D139,Nov!$K$5:$K$605,"Não Pago")</f>
        <v>0</v>
      </c>
      <c r="P139" s="65">
        <f>SUMIFS(Dez!$I$5:$I$605,Dez!$U$5:$U$605,"Despesa",Dez!$G$5:$G$605,CPagar!$D139,Dez!$K$5:$K$605,"Não Pago")</f>
        <v>0</v>
      </c>
      <c r="Q139" s="62">
        <f t="shared" si="5"/>
        <v>0</v>
      </c>
    </row>
    <row r="140" spans="3:17" ht="28.5" customHeight="1" thickTop="1" thickBot="1" x14ac:dyDescent="0.3">
      <c r="C140" s="46" t="str">
        <f>'PC Despesas'!F36</f>
        <v>5.2.32</v>
      </c>
      <c r="D140" s="47" t="str">
        <f>VLOOKUP(C140,'PC Despesas'!$F$4:$G$103,2,FALSE)</f>
        <v>-</v>
      </c>
      <c r="E140" s="65">
        <f>SUMIFS(Jan!$I$5:$I$605,Jan!$U$5:$U$605,"Despesa",Jan!$G$5:$G$605,CPagar!$D140,Jan!$K$5:$K$605,"Não Pago")</f>
        <v>0</v>
      </c>
      <c r="F140" s="65">
        <f>SUMIFS(Fev!$I$5:$I$605,Fev!$U$5:$U$605,"Despesa",Fev!$G$5:$G$605,CPagar!$D140,Fev!$K$5:$K$605,"Não Pago")</f>
        <v>0</v>
      </c>
      <c r="G140" s="65">
        <f>SUMIFS(Mar!$I$5:$I$605,Mar!$U$5:$U$605,"Despesa",Mar!$G$5:$G$605,CPagar!$D140,Mar!$K$5:$K$605,"Não Pago")</f>
        <v>0</v>
      </c>
      <c r="H140" s="65">
        <f>SUMIFS(Abr!$I$5:$I$605,Abr!$U$5:$U$605,"Despesa",Abr!$G$5:$G$605,CPagar!$D140,Abr!$K$5:$K$605,"Não Pago")</f>
        <v>0</v>
      </c>
      <c r="I140" s="65">
        <f>SUMIFS(Mai!$I$5:$I$605,Mai!$U$5:$U$605,"Despesa",Mai!$G$5:$G$605,CPagar!$D140,Mai!$K$5:$K$605,"Não Pago")</f>
        <v>0</v>
      </c>
      <c r="J140" s="65">
        <f>SUMIFS(Jun!$I$5:$I$605,Jun!$U$5:$U$605,"Despesa",Jun!$G$5:$G$605,CPagar!$D140,Jun!$K$5:$K$605,"Não Pago")</f>
        <v>0</v>
      </c>
      <c r="K140" s="65">
        <f>SUMIFS(Jul!$I$5:$I$605,Jul!$U$5:$U$605,"Despesa",Jul!$G$5:$G$605,CPagar!$D140,Jul!$K$5:$K$605,"Não Pago")</f>
        <v>0</v>
      </c>
      <c r="L140" s="65">
        <f>SUMIFS(Ago!$I$5:$I$605,Ago!$U$5:$U$605,"Despesa",Ago!$G$5:$G$605,CPagar!$D140,Ago!$K$5:$K$605,"Não Pago")</f>
        <v>0</v>
      </c>
      <c r="M140" s="65">
        <f>SUMIFS(Set!$I$5:$I$605,Set!$U$5:$U$605,"Despesa",Set!$G$5:$G$605,CPagar!$D140,Set!$K$5:$K$605,"Não Pago")</f>
        <v>0</v>
      </c>
      <c r="N140" s="65">
        <f>SUMIFS(Out!$I$5:$I$605,Out!$U$5:$U$605,"Despesa",Out!$G$5:$G$605,CPagar!$D140,Out!$K$5:$K$605,"Não Pago")</f>
        <v>0</v>
      </c>
      <c r="O140" s="65">
        <f>SUMIFS(Nov!$I$5:$I$605,Nov!$U$5:$U$605,"Despesa",Nov!$G$5:$G$605,CPagar!$D140,Nov!$K$5:$K$605,"Não Pago")</f>
        <v>0</v>
      </c>
      <c r="P140" s="65">
        <f>SUMIFS(Dez!$I$5:$I$605,Dez!$U$5:$U$605,"Despesa",Dez!$G$5:$G$605,CPagar!$D140,Dez!$K$5:$K$605,"Não Pago")</f>
        <v>0</v>
      </c>
      <c r="Q140" s="62">
        <f t="shared" si="5"/>
        <v>0</v>
      </c>
    </row>
    <row r="141" spans="3:17" ht="28.5" customHeight="1" thickTop="1" thickBot="1" x14ac:dyDescent="0.3">
      <c r="C141" s="46" t="str">
        <f>'PC Despesas'!F37</f>
        <v>5.2.33</v>
      </c>
      <c r="D141" s="47" t="str">
        <f>VLOOKUP(C141,'PC Despesas'!$F$4:$G$103,2,FALSE)</f>
        <v>-</v>
      </c>
      <c r="E141" s="65">
        <f>SUMIFS(Jan!$I$5:$I$605,Jan!$U$5:$U$605,"Despesa",Jan!$G$5:$G$605,CPagar!$D141,Jan!$K$5:$K$605,"Não Pago")</f>
        <v>0</v>
      </c>
      <c r="F141" s="65">
        <f>SUMIFS(Fev!$I$5:$I$605,Fev!$U$5:$U$605,"Despesa",Fev!$G$5:$G$605,CPagar!$D141,Fev!$K$5:$K$605,"Não Pago")</f>
        <v>0</v>
      </c>
      <c r="G141" s="65">
        <f>SUMIFS(Mar!$I$5:$I$605,Mar!$U$5:$U$605,"Despesa",Mar!$G$5:$G$605,CPagar!$D141,Mar!$K$5:$K$605,"Não Pago")</f>
        <v>0</v>
      </c>
      <c r="H141" s="65">
        <f>SUMIFS(Abr!$I$5:$I$605,Abr!$U$5:$U$605,"Despesa",Abr!$G$5:$G$605,CPagar!$D141,Abr!$K$5:$K$605,"Não Pago")</f>
        <v>0</v>
      </c>
      <c r="I141" s="65">
        <f>SUMIFS(Mai!$I$5:$I$605,Mai!$U$5:$U$605,"Despesa",Mai!$G$5:$G$605,CPagar!$D141,Mai!$K$5:$K$605,"Não Pago")</f>
        <v>0</v>
      </c>
      <c r="J141" s="65">
        <f>SUMIFS(Jun!$I$5:$I$605,Jun!$U$5:$U$605,"Despesa",Jun!$G$5:$G$605,CPagar!$D141,Jun!$K$5:$K$605,"Não Pago")</f>
        <v>0</v>
      </c>
      <c r="K141" s="65">
        <f>SUMIFS(Jul!$I$5:$I$605,Jul!$U$5:$U$605,"Despesa",Jul!$G$5:$G$605,CPagar!$D141,Jul!$K$5:$K$605,"Não Pago")</f>
        <v>0</v>
      </c>
      <c r="L141" s="65">
        <f>SUMIFS(Ago!$I$5:$I$605,Ago!$U$5:$U$605,"Despesa",Ago!$G$5:$G$605,CPagar!$D141,Ago!$K$5:$K$605,"Não Pago")</f>
        <v>0</v>
      </c>
      <c r="M141" s="65">
        <f>SUMIFS(Set!$I$5:$I$605,Set!$U$5:$U$605,"Despesa",Set!$G$5:$G$605,CPagar!$D141,Set!$K$5:$K$605,"Não Pago")</f>
        <v>0</v>
      </c>
      <c r="N141" s="65">
        <f>SUMIFS(Out!$I$5:$I$605,Out!$U$5:$U$605,"Despesa",Out!$G$5:$G$605,CPagar!$D141,Out!$K$5:$K$605,"Não Pago")</f>
        <v>0</v>
      </c>
      <c r="O141" s="65">
        <f>SUMIFS(Nov!$I$5:$I$605,Nov!$U$5:$U$605,"Despesa",Nov!$G$5:$G$605,CPagar!$D141,Nov!$K$5:$K$605,"Não Pago")</f>
        <v>0</v>
      </c>
      <c r="P141" s="65">
        <f>SUMIFS(Dez!$I$5:$I$605,Dez!$U$5:$U$605,"Despesa",Dez!$G$5:$G$605,CPagar!$D141,Dez!$K$5:$K$605,"Não Pago")</f>
        <v>0</v>
      </c>
      <c r="Q141" s="62">
        <f t="shared" si="5"/>
        <v>0</v>
      </c>
    </row>
    <row r="142" spans="3:17" ht="28.5" customHeight="1" thickTop="1" thickBot="1" x14ac:dyDescent="0.3">
      <c r="C142" s="46" t="str">
        <f>'PC Despesas'!F38</f>
        <v>5.2.34</v>
      </c>
      <c r="D142" s="47" t="str">
        <f>VLOOKUP(C142,'PC Despesas'!$F$4:$G$103,2,FALSE)</f>
        <v>-</v>
      </c>
      <c r="E142" s="65">
        <f>SUMIFS(Jan!$I$5:$I$605,Jan!$U$5:$U$605,"Despesa",Jan!$G$5:$G$605,CPagar!$D142,Jan!$K$5:$K$605,"Não Pago")</f>
        <v>0</v>
      </c>
      <c r="F142" s="65">
        <f>SUMIFS(Fev!$I$5:$I$605,Fev!$U$5:$U$605,"Despesa",Fev!$G$5:$G$605,CPagar!$D142,Fev!$K$5:$K$605,"Não Pago")</f>
        <v>0</v>
      </c>
      <c r="G142" s="65">
        <f>SUMIFS(Mar!$I$5:$I$605,Mar!$U$5:$U$605,"Despesa",Mar!$G$5:$G$605,CPagar!$D142,Mar!$K$5:$K$605,"Não Pago")</f>
        <v>0</v>
      </c>
      <c r="H142" s="65">
        <f>SUMIFS(Abr!$I$5:$I$605,Abr!$U$5:$U$605,"Despesa",Abr!$G$5:$G$605,CPagar!$D142,Abr!$K$5:$K$605,"Não Pago")</f>
        <v>0</v>
      </c>
      <c r="I142" s="65">
        <f>SUMIFS(Mai!$I$5:$I$605,Mai!$U$5:$U$605,"Despesa",Mai!$G$5:$G$605,CPagar!$D142,Mai!$K$5:$K$605,"Não Pago")</f>
        <v>0</v>
      </c>
      <c r="J142" s="65">
        <f>SUMIFS(Jun!$I$5:$I$605,Jun!$U$5:$U$605,"Despesa",Jun!$G$5:$G$605,CPagar!$D142,Jun!$K$5:$K$605,"Não Pago")</f>
        <v>0</v>
      </c>
      <c r="K142" s="65">
        <f>SUMIFS(Jul!$I$5:$I$605,Jul!$U$5:$U$605,"Despesa",Jul!$G$5:$G$605,CPagar!$D142,Jul!$K$5:$K$605,"Não Pago")</f>
        <v>0</v>
      </c>
      <c r="L142" s="65">
        <f>SUMIFS(Ago!$I$5:$I$605,Ago!$U$5:$U$605,"Despesa",Ago!$G$5:$G$605,CPagar!$D142,Ago!$K$5:$K$605,"Não Pago")</f>
        <v>0</v>
      </c>
      <c r="M142" s="65">
        <f>SUMIFS(Set!$I$5:$I$605,Set!$U$5:$U$605,"Despesa",Set!$G$5:$G$605,CPagar!$D142,Set!$K$5:$K$605,"Não Pago")</f>
        <v>0</v>
      </c>
      <c r="N142" s="65">
        <f>SUMIFS(Out!$I$5:$I$605,Out!$U$5:$U$605,"Despesa",Out!$G$5:$G$605,CPagar!$D142,Out!$K$5:$K$605,"Não Pago")</f>
        <v>0</v>
      </c>
      <c r="O142" s="65">
        <f>SUMIFS(Nov!$I$5:$I$605,Nov!$U$5:$U$605,"Despesa",Nov!$G$5:$G$605,CPagar!$D142,Nov!$K$5:$K$605,"Não Pago")</f>
        <v>0</v>
      </c>
      <c r="P142" s="65">
        <f>SUMIFS(Dez!$I$5:$I$605,Dez!$U$5:$U$605,"Despesa",Dez!$G$5:$G$605,CPagar!$D142,Dez!$K$5:$K$605,"Não Pago")</f>
        <v>0</v>
      </c>
      <c r="Q142" s="62">
        <f t="shared" si="5"/>
        <v>0</v>
      </c>
    </row>
    <row r="143" spans="3:17" ht="28.5" customHeight="1" thickTop="1" thickBot="1" x14ac:dyDescent="0.3">
      <c r="C143" s="46" t="str">
        <f>'PC Despesas'!F39</f>
        <v>5.2.35</v>
      </c>
      <c r="D143" s="47" t="str">
        <f>VLOOKUP(C143,'PC Despesas'!$F$4:$G$103,2,FALSE)</f>
        <v>-</v>
      </c>
      <c r="E143" s="65">
        <f>SUMIFS(Jan!$I$5:$I$605,Jan!$U$5:$U$605,"Despesa",Jan!$G$5:$G$605,CPagar!$D143,Jan!$K$5:$K$605,"Não Pago")</f>
        <v>0</v>
      </c>
      <c r="F143" s="65">
        <f>SUMIFS(Fev!$I$5:$I$605,Fev!$U$5:$U$605,"Despesa",Fev!$G$5:$G$605,CPagar!$D143,Fev!$K$5:$K$605,"Não Pago")</f>
        <v>0</v>
      </c>
      <c r="G143" s="65">
        <f>SUMIFS(Mar!$I$5:$I$605,Mar!$U$5:$U$605,"Despesa",Mar!$G$5:$G$605,CPagar!$D143,Mar!$K$5:$K$605,"Não Pago")</f>
        <v>0</v>
      </c>
      <c r="H143" s="65">
        <f>SUMIFS(Abr!$I$5:$I$605,Abr!$U$5:$U$605,"Despesa",Abr!$G$5:$G$605,CPagar!$D143,Abr!$K$5:$K$605,"Não Pago")</f>
        <v>0</v>
      </c>
      <c r="I143" s="65">
        <f>SUMIFS(Mai!$I$5:$I$605,Mai!$U$5:$U$605,"Despesa",Mai!$G$5:$G$605,CPagar!$D143,Mai!$K$5:$K$605,"Não Pago")</f>
        <v>0</v>
      </c>
      <c r="J143" s="65">
        <f>SUMIFS(Jun!$I$5:$I$605,Jun!$U$5:$U$605,"Despesa",Jun!$G$5:$G$605,CPagar!$D143,Jun!$K$5:$K$605,"Não Pago")</f>
        <v>0</v>
      </c>
      <c r="K143" s="65">
        <f>SUMIFS(Jul!$I$5:$I$605,Jul!$U$5:$U$605,"Despesa",Jul!$G$5:$G$605,CPagar!$D143,Jul!$K$5:$K$605,"Não Pago")</f>
        <v>0</v>
      </c>
      <c r="L143" s="65">
        <f>SUMIFS(Ago!$I$5:$I$605,Ago!$U$5:$U$605,"Despesa",Ago!$G$5:$G$605,CPagar!$D143,Ago!$K$5:$K$605,"Não Pago")</f>
        <v>0</v>
      </c>
      <c r="M143" s="65">
        <f>SUMIFS(Set!$I$5:$I$605,Set!$U$5:$U$605,"Despesa",Set!$G$5:$G$605,CPagar!$D143,Set!$K$5:$K$605,"Não Pago")</f>
        <v>0</v>
      </c>
      <c r="N143" s="65">
        <f>SUMIFS(Out!$I$5:$I$605,Out!$U$5:$U$605,"Despesa",Out!$G$5:$G$605,CPagar!$D143,Out!$K$5:$K$605,"Não Pago")</f>
        <v>0</v>
      </c>
      <c r="O143" s="65">
        <f>SUMIFS(Nov!$I$5:$I$605,Nov!$U$5:$U$605,"Despesa",Nov!$G$5:$G$605,CPagar!$D143,Nov!$K$5:$K$605,"Não Pago")</f>
        <v>0</v>
      </c>
      <c r="P143" s="65">
        <f>SUMIFS(Dez!$I$5:$I$605,Dez!$U$5:$U$605,"Despesa",Dez!$G$5:$G$605,CPagar!$D143,Dez!$K$5:$K$605,"Não Pago")</f>
        <v>0</v>
      </c>
      <c r="Q143" s="62">
        <f t="shared" si="5"/>
        <v>0</v>
      </c>
    </row>
    <row r="144" spans="3:17" ht="28.5" customHeight="1" thickTop="1" thickBot="1" x14ac:dyDescent="0.3">
      <c r="C144" s="46" t="str">
        <f>'PC Despesas'!F40</f>
        <v>5.2.36</v>
      </c>
      <c r="D144" s="47" t="str">
        <f>VLOOKUP(C144,'PC Despesas'!$F$4:$G$103,2,FALSE)</f>
        <v>-</v>
      </c>
      <c r="E144" s="65">
        <f>SUMIFS(Jan!$I$5:$I$605,Jan!$U$5:$U$605,"Despesa",Jan!$G$5:$G$605,CPagar!$D144,Jan!$K$5:$K$605,"Não Pago")</f>
        <v>0</v>
      </c>
      <c r="F144" s="65">
        <f>SUMIFS(Fev!$I$5:$I$605,Fev!$U$5:$U$605,"Despesa",Fev!$G$5:$G$605,CPagar!$D144,Fev!$K$5:$K$605,"Não Pago")</f>
        <v>0</v>
      </c>
      <c r="G144" s="65">
        <f>SUMIFS(Mar!$I$5:$I$605,Mar!$U$5:$U$605,"Despesa",Mar!$G$5:$G$605,CPagar!$D144,Mar!$K$5:$K$605,"Não Pago")</f>
        <v>0</v>
      </c>
      <c r="H144" s="65">
        <f>SUMIFS(Abr!$I$5:$I$605,Abr!$U$5:$U$605,"Despesa",Abr!$G$5:$G$605,CPagar!$D144,Abr!$K$5:$K$605,"Não Pago")</f>
        <v>0</v>
      </c>
      <c r="I144" s="65">
        <f>SUMIFS(Mai!$I$5:$I$605,Mai!$U$5:$U$605,"Despesa",Mai!$G$5:$G$605,CPagar!$D144,Mai!$K$5:$K$605,"Não Pago")</f>
        <v>0</v>
      </c>
      <c r="J144" s="65">
        <f>SUMIFS(Jun!$I$5:$I$605,Jun!$U$5:$U$605,"Despesa",Jun!$G$5:$G$605,CPagar!$D144,Jun!$K$5:$K$605,"Não Pago")</f>
        <v>0</v>
      </c>
      <c r="K144" s="65">
        <f>SUMIFS(Jul!$I$5:$I$605,Jul!$U$5:$U$605,"Despesa",Jul!$G$5:$G$605,CPagar!$D144,Jul!$K$5:$K$605,"Não Pago")</f>
        <v>0</v>
      </c>
      <c r="L144" s="65">
        <f>SUMIFS(Ago!$I$5:$I$605,Ago!$U$5:$U$605,"Despesa",Ago!$G$5:$G$605,CPagar!$D144,Ago!$K$5:$K$605,"Não Pago")</f>
        <v>0</v>
      </c>
      <c r="M144" s="65">
        <f>SUMIFS(Set!$I$5:$I$605,Set!$U$5:$U$605,"Despesa",Set!$G$5:$G$605,CPagar!$D144,Set!$K$5:$K$605,"Não Pago")</f>
        <v>0</v>
      </c>
      <c r="N144" s="65">
        <f>SUMIFS(Out!$I$5:$I$605,Out!$U$5:$U$605,"Despesa",Out!$G$5:$G$605,CPagar!$D144,Out!$K$5:$K$605,"Não Pago")</f>
        <v>0</v>
      </c>
      <c r="O144" s="65">
        <f>SUMIFS(Nov!$I$5:$I$605,Nov!$U$5:$U$605,"Despesa",Nov!$G$5:$G$605,CPagar!$D144,Nov!$K$5:$K$605,"Não Pago")</f>
        <v>0</v>
      </c>
      <c r="P144" s="65">
        <f>SUMIFS(Dez!$I$5:$I$605,Dez!$U$5:$U$605,"Despesa",Dez!$G$5:$G$605,CPagar!$D144,Dez!$K$5:$K$605,"Não Pago")</f>
        <v>0</v>
      </c>
      <c r="Q144" s="62">
        <f t="shared" si="5"/>
        <v>0</v>
      </c>
    </row>
    <row r="145" spans="3:17" ht="28.5" customHeight="1" thickTop="1" thickBot="1" x14ac:dyDescent="0.3">
      <c r="C145" s="46" t="str">
        <f>'PC Despesas'!F41</f>
        <v>5.2.37</v>
      </c>
      <c r="D145" s="47" t="str">
        <f>VLOOKUP(C145,'PC Despesas'!$F$4:$G$103,2,FALSE)</f>
        <v>-</v>
      </c>
      <c r="E145" s="65">
        <f>SUMIFS(Jan!$I$5:$I$605,Jan!$U$5:$U$605,"Despesa",Jan!$G$5:$G$605,CPagar!$D145,Jan!$K$5:$K$605,"Não Pago")</f>
        <v>0</v>
      </c>
      <c r="F145" s="65">
        <f>SUMIFS(Fev!$I$5:$I$605,Fev!$U$5:$U$605,"Despesa",Fev!$G$5:$G$605,CPagar!$D145,Fev!$K$5:$K$605,"Não Pago")</f>
        <v>0</v>
      </c>
      <c r="G145" s="65">
        <f>SUMIFS(Mar!$I$5:$I$605,Mar!$U$5:$U$605,"Despesa",Mar!$G$5:$G$605,CPagar!$D145,Mar!$K$5:$K$605,"Não Pago")</f>
        <v>0</v>
      </c>
      <c r="H145" s="65">
        <f>SUMIFS(Abr!$I$5:$I$605,Abr!$U$5:$U$605,"Despesa",Abr!$G$5:$G$605,CPagar!$D145,Abr!$K$5:$K$605,"Não Pago")</f>
        <v>0</v>
      </c>
      <c r="I145" s="65">
        <f>SUMIFS(Mai!$I$5:$I$605,Mai!$U$5:$U$605,"Despesa",Mai!$G$5:$G$605,CPagar!$D145,Mai!$K$5:$K$605,"Não Pago")</f>
        <v>0</v>
      </c>
      <c r="J145" s="65">
        <f>SUMIFS(Jun!$I$5:$I$605,Jun!$U$5:$U$605,"Despesa",Jun!$G$5:$G$605,CPagar!$D145,Jun!$K$5:$K$605,"Não Pago")</f>
        <v>0</v>
      </c>
      <c r="K145" s="65">
        <f>SUMIFS(Jul!$I$5:$I$605,Jul!$U$5:$U$605,"Despesa",Jul!$G$5:$G$605,CPagar!$D145,Jul!$K$5:$K$605,"Não Pago")</f>
        <v>0</v>
      </c>
      <c r="L145" s="65">
        <f>SUMIFS(Ago!$I$5:$I$605,Ago!$U$5:$U$605,"Despesa",Ago!$G$5:$G$605,CPagar!$D145,Ago!$K$5:$K$605,"Não Pago")</f>
        <v>0</v>
      </c>
      <c r="M145" s="65">
        <f>SUMIFS(Set!$I$5:$I$605,Set!$U$5:$U$605,"Despesa",Set!$G$5:$G$605,CPagar!$D145,Set!$K$5:$K$605,"Não Pago")</f>
        <v>0</v>
      </c>
      <c r="N145" s="65">
        <f>SUMIFS(Out!$I$5:$I$605,Out!$U$5:$U$605,"Despesa",Out!$G$5:$G$605,CPagar!$D145,Out!$K$5:$K$605,"Não Pago")</f>
        <v>0</v>
      </c>
      <c r="O145" s="65">
        <f>SUMIFS(Nov!$I$5:$I$605,Nov!$U$5:$U$605,"Despesa",Nov!$G$5:$G$605,CPagar!$D145,Nov!$K$5:$K$605,"Não Pago")</f>
        <v>0</v>
      </c>
      <c r="P145" s="65">
        <f>SUMIFS(Dez!$I$5:$I$605,Dez!$U$5:$U$605,"Despesa",Dez!$G$5:$G$605,CPagar!$D145,Dez!$K$5:$K$605,"Não Pago")</f>
        <v>0</v>
      </c>
      <c r="Q145" s="62">
        <f t="shared" si="5"/>
        <v>0</v>
      </c>
    </row>
    <row r="146" spans="3:17" ht="28.5" customHeight="1" thickTop="1" thickBot="1" x14ac:dyDescent="0.3">
      <c r="C146" s="46" t="str">
        <f>'PC Despesas'!F42</f>
        <v>5.2.38</v>
      </c>
      <c r="D146" s="47" t="str">
        <f>VLOOKUP(C146,'PC Despesas'!$F$4:$G$103,2,FALSE)</f>
        <v>-</v>
      </c>
      <c r="E146" s="65">
        <f>SUMIFS(Jan!$I$5:$I$605,Jan!$U$5:$U$605,"Despesa",Jan!$G$5:$G$605,CPagar!$D146,Jan!$K$5:$K$605,"Não Pago")</f>
        <v>0</v>
      </c>
      <c r="F146" s="65">
        <f>SUMIFS(Fev!$I$5:$I$605,Fev!$U$5:$U$605,"Despesa",Fev!$G$5:$G$605,CPagar!$D146,Fev!$K$5:$K$605,"Não Pago")</f>
        <v>0</v>
      </c>
      <c r="G146" s="65">
        <f>SUMIFS(Mar!$I$5:$I$605,Mar!$U$5:$U$605,"Despesa",Mar!$G$5:$G$605,CPagar!$D146,Mar!$K$5:$K$605,"Não Pago")</f>
        <v>0</v>
      </c>
      <c r="H146" s="65">
        <f>SUMIFS(Abr!$I$5:$I$605,Abr!$U$5:$U$605,"Despesa",Abr!$G$5:$G$605,CPagar!$D146,Abr!$K$5:$K$605,"Não Pago")</f>
        <v>0</v>
      </c>
      <c r="I146" s="65">
        <f>SUMIFS(Mai!$I$5:$I$605,Mai!$U$5:$U$605,"Despesa",Mai!$G$5:$G$605,CPagar!$D146,Mai!$K$5:$K$605,"Não Pago")</f>
        <v>0</v>
      </c>
      <c r="J146" s="65">
        <f>SUMIFS(Jun!$I$5:$I$605,Jun!$U$5:$U$605,"Despesa",Jun!$G$5:$G$605,CPagar!$D146,Jun!$K$5:$K$605,"Não Pago")</f>
        <v>0</v>
      </c>
      <c r="K146" s="65">
        <f>SUMIFS(Jul!$I$5:$I$605,Jul!$U$5:$U$605,"Despesa",Jul!$G$5:$G$605,CPagar!$D146,Jul!$K$5:$K$605,"Não Pago")</f>
        <v>0</v>
      </c>
      <c r="L146" s="65">
        <f>SUMIFS(Ago!$I$5:$I$605,Ago!$U$5:$U$605,"Despesa",Ago!$G$5:$G$605,CPagar!$D146,Ago!$K$5:$K$605,"Não Pago")</f>
        <v>0</v>
      </c>
      <c r="M146" s="65">
        <f>SUMIFS(Set!$I$5:$I$605,Set!$U$5:$U$605,"Despesa",Set!$G$5:$G$605,CPagar!$D146,Set!$K$5:$K$605,"Não Pago")</f>
        <v>0</v>
      </c>
      <c r="N146" s="65">
        <f>SUMIFS(Out!$I$5:$I$605,Out!$U$5:$U$605,"Despesa",Out!$G$5:$G$605,CPagar!$D146,Out!$K$5:$K$605,"Não Pago")</f>
        <v>0</v>
      </c>
      <c r="O146" s="65">
        <f>SUMIFS(Nov!$I$5:$I$605,Nov!$U$5:$U$605,"Despesa",Nov!$G$5:$G$605,CPagar!$D146,Nov!$K$5:$K$605,"Não Pago")</f>
        <v>0</v>
      </c>
      <c r="P146" s="65">
        <f>SUMIFS(Dez!$I$5:$I$605,Dez!$U$5:$U$605,"Despesa",Dez!$G$5:$G$605,CPagar!$D146,Dez!$K$5:$K$605,"Não Pago")</f>
        <v>0</v>
      </c>
      <c r="Q146" s="62">
        <f t="shared" si="5"/>
        <v>0</v>
      </c>
    </row>
    <row r="147" spans="3:17" ht="28.5" customHeight="1" thickTop="1" thickBot="1" x14ac:dyDescent="0.3">
      <c r="C147" s="46" t="str">
        <f>'PC Despesas'!F43</f>
        <v>5.2.39</v>
      </c>
      <c r="D147" s="47" t="str">
        <f>VLOOKUP(C147,'PC Despesas'!$F$4:$G$103,2,FALSE)</f>
        <v>-</v>
      </c>
      <c r="E147" s="65">
        <f>SUMIFS(Jan!$I$5:$I$605,Jan!$U$5:$U$605,"Despesa",Jan!$G$5:$G$605,CPagar!$D147,Jan!$K$5:$K$605,"Não Pago")</f>
        <v>0</v>
      </c>
      <c r="F147" s="65">
        <f>SUMIFS(Fev!$I$5:$I$605,Fev!$U$5:$U$605,"Despesa",Fev!$G$5:$G$605,CPagar!$D147,Fev!$K$5:$K$605,"Não Pago")</f>
        <v>0</v>
      </c>
      <c r="G147" s="65">
        <f>SUMIFS(Mar!$I$5:$I$605,Mar!$U$5:$U$605,"Despesa",Mar!$G$5:$G$605,CPagar!$D147,Mar!$K$5:$K$605,"Não Pago")</f>
        <v>0</v>
      </c>
      <c r="H147" s="65">
        <f>SUMIFS(Abr!$I$5:$I$605,Abr!$U$5:$U$605,"Despesa",Abr!$G$5:$G$605,CPagar!$D147,Abr!$K$5:$K$605,"Não Pago")</f>
        <v>0</v>
      </c>
      <c r="I147" s="65">
        <f>SUMIFS(Mai!$I$5:$I$605,Mai!$U$5:$U$605,"Despesa",Mai!$G$5:$G$605,CPagar!$D147,Mai!$K$5:$K$605,"Não Pago")</f>
        <v>0</v>
      </c>
      <c r="J147" s="65">
        <f>SUMIFS(Jun!$I$5:$I$605,Jun!$U$5:$U$605,"Despesa",Jun!$G$5:$G$605,CPagar!$D147,Jun!$K$5:$K$605,"Não Pago")</f>
        <v>0</v>
      </c>
      <c r="K147" s="65">
        <f>SUMIFS(Jul!$I$5:$I$605,Jul!$U$5:$U$605,"Despesa",Jul!$G$5:$G$605,CPagar!$D147,Jul!$K$5:$K$605,"Não Pago")</f>
        <v>0</v>
      </c>
      <c r="L147" s="65">
        <f>SUMIFS(Ago!$I$5:$I$605,Ago!$U$5:$U$605,"Despesa",Ago!$G$5:$G$605,CPagar!$D147,Ago!$K$5:$K$605,"Não Pago")</f>
        <v>0</v>
      </c>
      <c r="M147" s="65">
        <f>SUMIFS(Set!$I$5:$I$605,Set!$U$5:$U$605,"Despesa",Set!$G$5:$G$605,CPagar!$D147,Set!$K$5:$K$605,"Não Pago")</f>
        <v>0</v>
      </c>
      <c r="N147" s="65">
        <f>SUMIFS(Out!$I$5:$I$605,Out!$U$5:$U$605,"Despesa",Out!$G$5:$G$605,CPagar!$D147,Out!$K$5:$K$605,"Não Pago")</f>
        <v>0</v>
      </c>
      <c r="O147" s="65">
        <f>SUMIFS(Nov!$I$5:$I$605,Nov!$U$5:$U$605,"Despesa",Nov!$G$5:$G$605,CPagar!$D147,Nov!$K$5:$K$605,"Não Pago")</f>
        <v>0</v>
      </c>
      <c r="P147" s="65">
        <f>SUMIFS(Dez!$I$5:$I$605,Dez!$U$5:$U$605,"Despesa",Dez!$G$5:$G$605,CPagar!$D147,Dez!$K$5:$K$605,"Não Pago")</f>
        <v>0</v>
      </c>
      <c r="Q147" s="62">
        <f t="shared" si="5"/>
        <v>0</v>
      </c>
    </row>
    <row r="148" spans="3:17" ht="28.5" customHeight="1" thickTop="1" thickBot="1" x14ac:dyDescent="0.3">
      <c r="C148" s="46" t="str">
        <f>'PC Despesas'!F44</f>
        <v>5.2.40</v>
      </c>
      <c r="D148" s="47" t="str">
        <f>VLOOKUP(C148,'PC Despesas'!$F$4:$G$103,2,FALSE)</f>
        <v>-</v>
      </c>
      <c r="E148" s="65">
        <f>SUMIFS(Jan!$I$5:$I$605,Jan!$U$5:$U$605,"Despesa",Jan!$G$5:$G$605,CPagar!$D148,Jan!$K$5:$K$605,"Não Pago")</f>
        <v>0</v>
      </c>
      <c r="F148" s="65">
        <f>SUMIFS(Fev!$I$5:$I$605,Fev!$U$5:$U$605,"Despesa",Fev!$G$5:$G$605,CPagar!$D148,Fev!$K$5:$K$605,"Não Pago")</f>
        <v>0</v>
      </c>
      <c r="G148" s="65">
        <f>SUMIFS(Mar!$I$5:$I$605,Mar!$U$5:$U$605,"Despesa",Mar!$G$5:$G$605,CPagar!$D148,Mar!$K$5:$K$605,"Não Pago")</f>
        <v>0</v>
      </c>
      <c r="H148" s="65">
        <f>SUMIFS(Abr!$I$5:$I$605,Abr!$U$5:$U$605,"Despesa",Abr!$G$5:$G$605,CPagar!$D148,Abr!$K$5:$K$605,"Não Pago")</f>
        <v>0</v>
      </c>
      <c r="I148" s="65">
        <f>SUMIFS(Mai!$I$5:$I$605,Mai!$U$5:$U$605,"Despesa",Mai!$G$5:$G$605,CPagar!$D148,Mai!$K$5:$K$605,"Não Pago")</f>
        <v>0</v>
      </c>
      <c r="J148" s="65">
        <f>SUMIFS(Jun!$I$5:$I$605,Jun!$U$5:$U$605,"Despesa",Jun!$G$5:$G$605,CPagar!$D148,Jun!$K$5:$K$605,"Não Pago")</f>
        <v>0</v>
      </c>
      <c r="K148" s="65">
        <f>SUMIFS(Jul!$I$5:$I$605,Jul!$U$5:$U$605,"Despesa",Jul!$G$5:$G$605,CPagar!$D148,Jul!$K$5:$K$605,"Não Pago")</f>
        <v>0</v>
      </c>
      <c r="L148" s="65">
        <f>SUMIFS(Ago!$I$5:$I$605,Ago!$U$5:$U$605,"Despesa",Ago!$G$5:$G$605,CPagar!$D148,Ago!$K$5:$K$605,"Não Pago")</f>
        <v>0</v>
      </c>
      <c r="M148" s="65">
        <f>SUMIFS(Set!$I$5:$I$605,Set!$U$5:$U$605,"Despesa",Set!$G$5:$G$605,CPagar!$D148,Set!$K$5:$K$605,"Não Pago")</f>
        <v>0</v>
      </c>
      <c r="N148" s="65">
        <f>SUMIFS(Out!$I$5:$I$605,Out!$U$5:$U$605,"Despesa",Out!$G$5:$G$605,CPagar!$D148,Out!$K$5:$K$605,"Não Pago")</f>
        <v>0</v>
      </c>
      <c r="O148" s="65">
        <f>SUMIFS(Nov!$I$5:$I$605,Nov!$U$5:$U$605,"Despesa",Nov!$G$5:$G$605,CPagar!$D148,Nov!$K$5:$K$605,"Não Pago")</f>
        <v>0</v>
      </c>
      <c r="P148" s="65">
        <f>SUMIFS(Dez!$I$5:$I$605,Dez!$U$5:$U$605,"Despesa",Dez!$G$5:$G$605,CPagar!$D148,Dez!$K$5:$K$605,"Não Pago")</f>
        <v>0</v>
      </c>
      <c r="Q148" s="62">
        <f t="shared" si="5"/>
        <v>0</v>
      </c>
    </row>
    <row r="149" spans="3:17" ht="28.5" customHeight="1" thickTop="1" thickBot="1" x14ac:dyDescent="0.3">
      <c r="C149" s="46" t="str">
        <f>'PC Despesas'!F45</f>
        <v>5.2.41</v>
      </c>
      <c r="D149" s="47" t="str">
        <f>VLOOKUP(C149,'PC Despesas'!$F$4:$G$103,2,FALSE)</f>
        <v>-</v>
      </c>
      <c r="E149" s="65">
        <f>SUMIFS(Jan!$I$5:$I$605,Jan!$U$5:$U$605,"Despesa",Jan!$G$5:$G$605,CPagar!$D149,Jan!$K$5:$K$605,"Não Pago")</f>
        <v>0</v>
      </c>
      <c r="F149" s="65">
        <f>SUMIFS(Fev!$I$5:$I$605,Fev!$U$5:$U$605,"Despesa",Fev!$G$5:$G$605,CPagar!$D149,Fev!$K$5:$K$605,"Não Pago")</f>
        <v>0</v>
      </c>
      <c r="G149" s="65">
        <f>SUMIFS(Mar!$I$5:$I$605,Mar!$U$5:$U$605,"Despesa",Mar!$G$5:$G$605,CPagar!$D149,Mar!$K$5:$K$605,"Não Pago")</f>
        <v>0</v>
      </c>
      <c r="H149" s="65">
        <f>SUMIFS(Abr!$I$5:$I$605,Abr!$U$5:$U$605,"Despesa",Abr!$G$5:$G$605,CPagar!$D149,Abr!$K$5:$K$605,"Não Pago")</f>
        <v>0</v>
      </c>
      <c r="I149" s="65">
        <f>SUMIFS(Mai!$I$5:$I$605,Mai!$U$5:$U$605,"Despesa",Mai!$G$5:$G$605,CPagar!$D149,Mai!$K$5:$K$605,"Não Pago")</f>
        <v>0</v>
      </c>
      <c r="J149" s="65">
        <f>SUMIFS(Jun!$I$5:$I$605,Jun!$U$5:$U$605,"Despesa",Jun!$G$5:$G$605,CPagar!$D149,Jun!$K$5:$K$605,"Não Pago")</f>
        <v>0</v>
      </c>
      <c r="K149" s="65">
        <f>SUMIFS(Jul!$I$5:$I$605,Jul!$U$5:$U$605,"Despesa",Jul!$G$5:$G$605,CPagar!$D149,Jul!$K$5:$K$605,"Não Pago")</f>
        <v>0</v>
      </c>
      <c r="L149" s="65">
        <f>SUMIFS(Ago!$I$5:$I$605,Ago!$U$5:$U$605,"Despesa",Ago!$G$5:$G$605,CPagar!$D149,Ago!$K$5:$K$605,"Não Pago")</f>
        <v>0</v>
      </c>
      <c r="M149" s="65">
        <f>SUMIFS(Set!$I$5:$I$605,Set!$U$5:$U$605,"Despesa",Set!$G$5:$G$605,CPagar!$D149,Set!$K$5:$K$605,"Não Pago")</f>
        <v>0</v>
      </c>
      <c r="N149" s="65">
        <f>SUMIFS(Out!$I$5:$I$605,Out!$U$5:$U$605,"Despesa",Out!$G$5:$G$605,CPagar!$D149,Out!$K$5:$K$605,"Não Pago")</f>
        <v>0</v>
      </c>
      <c r="O149" s="65">
        <f>SUMIFS(Nov!$I$5:$I$605,Nov!$U$5:$U$605,"Despesa",Nov!$G$5:$G$605,CPagar!$D149,Nov!$K$5:$K$605,"Não Pago")</f>
        <v>0</v>
      </c>
      <c r="P149" s="65">
        <f>SUMIFS(Dez!$I$5:$I$605,Dez!$U$5:$U$605,"Despesa",Dez!$G$5:$G$605,CPagar!$D149,Dez!$K$5:$K$605,"Não Pago")</f>
        <v>0</v>
      </c>
      <c r="Q149" s="62">
        <f t="shared" si="5"/>
        <v>0</v>
      </c>
    </row>
    <row r="150" spans="3:17" ht="28.5" customHeight="1" thickTop="1" thickBot="1" x14ac:dyDescent="0.3">
      <c r="C150" s="46" t="str">
        <f>'PC Despesas'!F46</f>
        <v>5.2.42</v>
      </c>
      <c r="D150" s="47" t="str">
        <f>VLOOKUP(C150,'PC Despesas'!$F$4:$G$103,2,FALSE)</f>
        <v>-</v>
      </c>
      <c r="E150" s="65">
        <f>SUMIFS(Jan!$I$5:$I$605,Jan!$U$5:$U$605,"Despesa",Jan!$G$5:$G$605,CPagar!$D150,Jan!$K$5:$K$605,"Não Pago")</f>
        <v>0</v>
      </c>
      <c r="F150" s="65">
        <f>SUMIFS(Fev!$I$5:$I$605,Fev!$U$5:$U$605,"Despesa",Fev!$G$5:$G$605,CPagar!$D150,Fev!$K$5:$K$605,"Não Pago")</f>
        <v>0</v>
      </c>
      <c r="G150" s="65">
        <f>SUMIFS(Mar!$I$5:$I$605,Mar!$U$5:$U$605,"Despesa",Mar!$G$5:$G$605,CPagar!$D150,Mar!$K$5:$K$605,"Não Pago")</f>
        <v>0</v>
      </c>
      <c r="H150" s="65">
        <f>SUMIFS(Abr!$I$5:$I$605,Abr!$U$5:$U$605,"Despesa",Abr!$G$5:$G$605,CPagar!$D150,Abr!$K$5:$K$605,"Não Pago")</f>
        <v>0</v>
      </c>
      <c r="I150" s="65">
        <f>SUMIFS(Mai!$I$5:$I$605,Mai!$U$5:$U$605,"Despesa",Mai!$G$5:$G$605,CPagar!$D150,Mai!$K$5:$K$605,"Não Pago")</f>
        <v>0</v>
      </c>
      <c r="J150" s="65">
        <f>SUMIFS(Jun!$I$5:$I$605,Jun!$U$5:$U$605,"Despesa",Jun!$G$5:$G$605,CPagar!$D150,Jun!$K$5:$K$605,"Não Pago")</f>
        <v>0</v>
      </c>
      <c r="K150" s="65">
        <f>SUMIFS(Jul!$I$5:$I$605,Jul!$U$5:$U$605,"Despesa",Jul!$G$5:$G$605,CPagar!$D150,Jul!$K$5:$K$605,"Não Pago")</f>
        <v>0</v>
      </c>
      <c r="L150" s="65">
        <f>SUMIFS(Ago!$I$5:$I$605,Ago!$U$5:$U$605,"Despesa",Ago!$G$5:$G$605,CPagar!$D150,Ago!$K$5:$K$605,"Não Pago")</f>
        <v>0</v>
      </c>
      <c r="M150" s="65">
        <f>SUMIFS(Set!$I$5:$I$605,Set!$U$5:$U$605,"Despesa",Set!$G$5:$G$605,CPagar!$D150,Set!$K$5:$K$605,"Não Pago")</f>
        <v>0</v>
      </c>
      <c r="N150" s="65">
        <f>SUMIFS(Out!$I$5:$I$605,Out!$U$5:$U$605,"Despesa",Out!$G$5:$G$605,CPagar!$D150,Out!$K$5:$K$605,"Não Pago")</f>
        <v>0</v>
      </c>
      <c r="O150" s="65">
        <f>SUMIFS(Nov!$I$5:$I$605,Nov!$U$5:$U$605,"Despesa",Nov!$G$5:$G$605,CPagar!$D150,Nov!$K$5:$K$605,"Não Pago")</f>
        <v>0</v>
      </c>
      <c r="P150" s="65">
        <f>SUMIFS(Dez!$I$5:$I$605,Dez!$U$5:$U$605,"Despesa",Dez!$G$5:$G$605,CPagar!$D150,Dez!$K$5:$K$605,"Não Pago")</f>
        <v>0</v>
      </c>
      <c r="Q150" s="62">
        <f t="shared" si="5"/>
        <v>0</v>
      </c>
    </row>
    <row r="151" spans="3:17" ht="28.5" customHeight="1" thickTop="1" thickBot="1" x14ac:dyDescent="0.3">
      <c r="C151" s="46" t="str">
        <f>'PC Despesas'!F47</f>
        <v>5.2.43</v>
      </c>
      <c r="D151" s="47" t="str">
        <f>VLOOKUP(C151,'PC Despesas'!$F$4:$G$103,2,FALSE)</f>
        <v>-</v>
      </c>
      <c r="E151" s="65">
        <f>SUMIFS(Jan!$I$5:$I$605,Jan!$U$5:$U$605,"Despesa",Jan!$G$5:$G$605,CPagar!$D151,Jan!$K$5:$K$605,"Não Pago")</f>
        <v>0</v>
      </c>
      <c r="F151" s="65">
        <f>SUMIFS(Fev!$I$5:$I$605,Fev!$U$5:$U$605,"Despesa",Fev!$G$5:$G$605,CPagar!$D151,Fev!$K$5:$K$605,"Não Pago")</f>
        <v>0</v>
      </c>
      <c r="G151" s="65">
        <f>SUMIFS(Mar!$I$5:$I$605,Mar!$U$5:$U$605,"Despesa",Mar!$G$5:$G$605,CPagar!$D151,Mar!$K$5:$K$605,"Não Pago")</f>
        <v>0</v>
      </c>
      <c r="H151" s="65">
        <f>SUMIFS(Abr!$I$5:$I$605,Abr!$U$5:$U$605,"Despesa",Abr!$G$5:$G$605,CPagar!$D151,Abr!$K$5:$K$605,"Não Pago")</f>
        <v>0</v>
      </c>
      <c r="I151" s="65">
        <f>SUMIFS(Mai!$I$5:$I$605,Mai!$U$5:$U$605,"Despesa",Mai!$G$5:$G$605,CPagar!$D151,Mai!$K$5:$K$605,"Não Pago")</f>
        <v>0</v>
      </c>
      <c r="J151" s="65">
        <f>SUMIFS(Jun!$I$5:$I$605,Jun!$U$5:$U$605,"Despesa",Jun!$G$5:$G$605,CPagar!$D151,Jun!$K$5:$K$605,"Não Pago")</f>
        <v>0</v>
      </c>
      <c r="K151" s="65">
        <f>SUMIFS(Jul!$I$5:$I$605,Jul!$U$5:$U$605,"Despesa",Jul!$G$5:$G$605,CPagar!$D151,Jul!$K$5:$K$605,"Não Pago")</f>
        <v>0</v>
      </c>
      <c r="L151" s="65">
        <f>SUMIFS(Ago!$I$5:$I$605,Ago!$U$5:$U$605,"Despesa",Ago!$G$5:$G$605,CPagar!$D151,Ago!$K$5:$K$605,"Não Pago")</f>
        <v>0</v>
      </c>
      <c r="M151" s="65">
        <f>SUMIFS(Set!$I$5:$I$605,Set!$U$5:$U$605,"Despesa",Set!$G$5:$G$605,CPagar!$D151,Set!$K$5:$K$605,"Não Pago")</f>
        <v>0</v>
      </c>
      <c r="N151" s="65">
        <f>SUMIFS(Out!$I$5:$I$605,Out!$U$5:$U$605,"Despesa",Out!$G$5:$G$605,CPagar!$D151,Out!$K$5:$K$605,"Não Pago")</f>
        <v>0</v>
      </c>
      <c r="O151" s="65">
        <f>SUMIFS(Nov!$I$5:$I$605,Nov!$U$5:$U$605,"Despesa",Nov!$G$5:$G$605,CPagar!$D151,Nov!$K$5:$K$605,"Não Pago")</f>
        <v>0</v>
      </c>
      <c r="P151" s="65">
        <f>SUMIFS(Dez!$I$5:$I$605,Dez!$U$5:$U$605,"Despesa",Dez!$G$5:$G$605,CPagar!$D151,Dez!$K$5:$K$605,"Não Pago")</f>
        <v>0</v>
      </c>
      <c r="Q151" s="62">
        <f t="shared" si="5"/>
        <v>0</v>
      </c>
    </row>
    <row r="152" spans="3:17" ht="28.5" customHeight="1" thickTop="1" thickBot="1" x14ac:dyDescent="0.3">
      <c r="C152" s="46" t="str">
        <f>'PC Despesas'!F48</f>
        <v>5.2.44</v>
      </c>
      <c r="D152" s="47" t="str">
        <f>VLOOKUP(C152,'PC Despesas'!$F$4:$G$103,2,FALSE)</f>
        <v>-</v>
      </c>
      <c r="E152" s="65">
        <f>SUMIFS(Jan!$I$5:$I$605,Jan!$U$5:$U$605,"Despesa",Jan!$G$5:$G$605,CPagar!$D152,Jan!$K$5:$K$605,"Não Pago")</f>
        <v>0</v>
      </c>
      <c r="F152" s="65">
        <f>SUMIFS(Fev!$I$5:$I$605,Fev!$U$5:$U$605,"Despesa",Fev!$G$5:$G$605,CPagar!$D152,Fev!$K$5:$K$605,"Não Pago")</f>
        <v>0</v>
      </c>
      <c r="G152" s="65">
        <f>SUMIFS(Mar!$I$5:$I$605,Mar!$U$5:$U$605,"Despesa",Mar!$G$5:$G$605,CPagar!$D152,Mar!$K$5:$K$605,"Não Pago")</f>
        <v>0</v>
      </c>
      <c r="H152" s="65">
        <f>SUMIFS(Abr!$I$5:$I$605,Abr!$U$5:$U$605,"Despesa",Abr!$G$5:$G$605,CPagar!$D152,Abr!$K$5:$K$605,"Não Pago")</f>
        <v>0</v>
      </c>
      <c r="I152" s="65">
        <f>SUMIFS(Mai!$I$5:$I$605,Mai!$U$5:$U$605,"Despesa",Mai!$G$5:$G$605,CPagar!$D152,Mai!$K$5:$K$605,"Não Pago")</f>
        <v>0</v>
      </c>
      <c r="J152" s="65">
        <f>SUMIFS(Jun!$I$5:$I$605,Jun!$U$5:$U$605,"Despesa",Jun!$G$5:$G$605,CPagar!$D152,Jun!$K$5:$K$605,"Não Pago")</f>
        <v>0</v>
      </c>
      <c r="K152" s="65">
        <f>SUMIFS(Jul!$I$5:$I$605,Jul!$U$5:$U$605,"Despesa",Jul!$G$5:$G$605,CPagar!$D152,Jul!$K$5:$K$605,"Não Pago")</f>
        <v>0</v>
      </c>
      <c r="L152" s="65">
        <f>SUMIFS(Ago!$I$5:$I$605,Ago!$U$5:$U$605,"Despesa",Ago!$G$5:$G$605,CPagar!$D152,Ago!$K$5:$K$605,"Não Pago")</f>
        <v>0</v>
      </c>
      <c r="M152" s="65">
        <f>SUMIFS(Set!$I$5:$I$605,Set!$U$5:$U$605,"Despesa",Set!$G$5:$G$605,CPagar!$D152,Set!$K$5:$K$605,"Não Pago")</f>
        <v>0</v>
      </c>
      <c r="N152" s="65">
        <f>SUMIFS(Out!$I$5:$I$605,Out!$U$5:$U$605,"Despesa",Out!$G$5:$G$605,CPagar!$D152,Out!$K$5:$K$605,"Não Pago")</f>
        <v>0</v>
      </c>
      <c r="O152" s="65">
        <f>SUMIFS(Nov!$I$5:$I$605,Nov!$U$5:$U$605,"Despesa",Nov!$G$5:$G$605,CPagar!$D152,Nov!$K$5:$K$605,"Não Pago")</f>
        <v>0</v>
      </c>
      <c r="P152" s="65">
        <f>SUMIFS(Dez!$I$5:$I$605,Dez!$U$5:$U$605,"Despesa",Dez!$G$5:$G$605,CPagar!$D152,Dez!$K$5:$K$605,"Não Pago")</f>
        <v>0</v>
      </c>
      <c r="Q152" s="62">
        <f t="shared" si="5"/>
        <v>0</v>
      </c>
    </row>
    <row r="153" spans="3:17" ht="28.5" customHeight="1" thickTop="1" thickBot="1" x14ac:dyDescent="0.3">
      <c r="C153" s="46" t="str">
        <f>'PC Despesas'!F49</f>
        <v>5.2.45</v>
      </c>
      <c r="D153" s="47" t="str">
        <f>VLOOKUP(C153,'PC Despesas'!$F$4:$G$103,2,FALSE)</f>
        <v>-</v>
      </c>
      <c r="E153" s="65">
        <f>SUMIFS(Jan!$I$5:$I$605,Jan!$U$5:$U$605,"Despesa",Jan!$G$5:$G$605,CPagar!$D153,Jan!$K$5:$K$605,"Não Pago")</f>
        <v>0</v>
      </c>
      <c r="F153" s="65">
        <f>SUMIFS(Fev!$I$5:$I$605,Fev!$U$5:$U$605,"Despesa",Fev!$G$5:$G$605,CPagar!$D153,Fev!$K$5:$K$605,"Não Pago")</f>
        <v>0</v>
      </c>
      <c r="G153" s="65">
        <f>SUMIFS(Mar!$I$5:$I$605,Mar!$U$5:$U$605,"Despesa",Mar!$G$5:$G$605,CPagar!$D153,Mar!$K$5:$K$605,"Não Pago")</f>
        <v>0</v>
      </c>
      <c r="H153" s="65">
        <f>SUMIFS(Abr!$I$5:$I$605,Abr!$U$5:$U$605,"Despesa",Abr!$G$5:$G$605,CPagar!$D153,Abr!$K$5:$K$605,"Não Pago")</f>
        <v>0</v>
      </c>
      <c r="I153" s="65">
        <f>SUMIFS(Mai!$I$5:$I$605,Mai!$U$5:$U$605,"Despesa",Mai!$G$5:$G$605,CPagar!$D153,Mai!$K$5:$K$605,"Não Pago")</f>
        <v>0</v>
      </c>
      <c r="J153" s="65">
        <f>SUMIFS(Jun!$I$5:$I$605,Jun!$U$5:$U$605,"Despesa",Jun!$G$5:$G$605,CPagar!$D153,Jun!$K$5:$K$605,"Não Pago")</f>
        <v>0</v>
      </c>
      <c r="K153" s="65">
        <f>SUMIFS(Jul!$I$5:$I$605,Jul!$U$5:$U$605,"Despesa",Jul!$G$5:$G$605,CPagar!$D153,Jul!$K$5:$K$605,"Não Pago")</f>
        <v>0</v>
      </c>
      <c r="L153" s="65">
        <f>SUMIFS(Ago!$I$5:$I$605,Ago!$U$5:$U$605,"Despesa",Ago!$G$5:$G$605,CPagar!$D153,Ago!$K$5:$K$605,"Não Pago")</f>
        <v>0</v>
      </c>
      <c r="M153" s="65">
        <f>SUMIFS(Set!$I$5:$I$605,Set!$U$5:$U$605,"Despesa",Set!$G$5:$G$605,CPagar!$D153,Set!$K$5:$K$605,"Não Pago")</f>
        <v>0</v>
      </c>
      <c r="N153" s="65">
        <f>SUMIFS(Out!$I$5:$I$605,Out!$U$5:$U$605,"Despesa",Out!$G$5:$G$605,CPagar!$D153,Out!$K$5:$K$605,"Não Pago")</f>
        <v>0</v>
      </c>
      <c r="O153" s="65">
        <f>SUMIFS(Nov!$I$5:$I$605,Nov!$U$5:$U$605,"Despesa",Nov!$G$5:$G$605,CPagar!$D153,Nov!$K$5:$K$605,"Não Pago")</f>
        <v>0</v>
      </c>
      <c r="P153" s="65">
        <f>SUMIFS(Dez!$I$5:$I$605,Dez!$U$5:$U$605,"Despesa",Dez!$G$5:$G$605,CPagar!$D153,Dez!$K$5:$K$605,"Não Pago")</f>
        <v>0</v>
      </c>
      <c r="Q153" s="62">
        <f t="shared" si="5"/>
        <v>0</v>
      </c>
    </row>
    <row r="154" spans="3:17" ht="28.5" customHeight="1" thickTop="1" thickBot="1" x14ac:dyDescent="0.3">
      <c r="C154" s="46" t="str">
        <f>'PC Despesas'!F50</f>
        <v>5.2.46</v>
      </c>
      <c r="D154" s="47" t="str">
        <f>VLOOKUP(C154,'PC Despesas'!$F$4:$G$103,2,FALSE)</f>
        <v>-</v>
      </c>
      <c r="E154" s="65">
        <f>SUMIFS(Jan!$I$5:$I$605,Jan!$U$5:$U$605,"Despesa",Jan!$G$5:$G$605,CPagar!$D154,Jan!$K$5:$K$605,"Não Pago")</f>
        <v>0</v>
      </c>
      <c r="F154" s="65">
        <f>SUMIFS(Fev!$I$5:$I$605,Fev!$U$5:$U$605,"Despesa",Fev!$G$5:$G$605,CPagar!$D154,Fev!$K$5:$K$605,"Não Pago")</f>
        <v>0</v>
      </c>
      <c r="G154" s="65">
        <f>SUMIFS(Mar!$I$5:$I$605,Mar!$U$5:$U$605,"Despesa",Mar!$G$5:$G$605,CPagar!$D154,Mar!$K$5:$K$605,"Não Pago")</f>
        <v>0</v>
      </c>
      <c r="H154" s="65">
        <f>SUMIFS(Abr!$I$5:$I$605,Abr!$U$5:$U$605,"Despesa",Abr!$G$5:$G$605,CPagar!$D154,Abr!$K$5:$K$605,"Não Pago")</f>
        <v>0</v>
      </c>
      <c r="I154" s="65">
        <f>SUMIFS(Mai!$I$5:$I$605,Mai!$U$5:$U$605,"Despesa",Mai!$G$5:$G$605,CPagar!$D154,Mai!$K$5:$K$605,"Não Pago")</f>
        <v>0</v>
      </c>
      <c r="J154" s="65">
        <f>SUMIFS(Jun!$I$5:$I$605,Jun!$U$5:$U$605,"Despesa",Jun!$G$5:$G$605,CPagar!$D154,Jun!$K$5:$K$605,"Não Pago")</f>
        <v>0</v>
      </c>
      <c r="K154" s="65">
        <f>SUMIFS(Jul!$I$5:$I$605,Jul!$U$5:$U$605,"Despesa",Jul!$G$5:$G$605,CPagar!$D154,Jul!$K$5:$K$605,"Não Pago")</f>
        <v>0</v>
      </c>
      <c r="L154" s="65">
        <f>SUMIFS(Ago!$I$5:$I$605,Ago!$U$5:$U$605,"Despesa",Ago!$G$5:$G$605,CPagar!$D154,Ago!$K$5:$K$605,"Não Pago")</f>
        <v>0</v>
      </c>
      <c r="M154" s="65">
        <f>SUMIFS(Set!$I$5:$I$605,Set!$U$5:$U$605,"Despesa",Set!$G$5:$G$605,CPagar!$D154,Set!$K$5:$K$605,"Não Pago")</f>
        <v>0</v>
      </c>
      <c r="N154" s="65">
        <f>SUMIFS(Out!$I$5:$I$605,Out!$U$5:$U$605,"Despesa",Out!$G$5:$G$605,CPagar!$D154,Out!$K$5:$K$605,"Não Pago")</f>
        <v>0</v>
      </c>
      <c r="O154" s="65">
        <f>SUMIFS(Nov!$I$5:$I$605,Nov!$U$5:$U$605,"Despesa",Nov!$G$5:$G$605,CPagar!$D154,Nov!$K$5:$K$605,"Não Pago")</f>
        <v>0</v>
      </c>
      <c r="P154" s="65">
        <f>SUMIFS(Dez!$I$5:$I$605,Dez!$U$5:$U$605,"Despesa",Dez!$G$5:$G$605,CPagar!$D154,Dez!$K$5:$K$605,"Não Pago")</f>
        <v>0</v>
      </c>
      <c r="Q154" s="62">
        <f t="shared" si="5"/>
        <v>0</v>
      </c>
    </row>
    <row r="155" spans="3:17" ht="28.5" customHeight="1" thickTop="1" thickBot="1" x14ac:dyDescent="0.3">
      <c r="C155" s="46" t="str">
        <f>'PC Despesas'!F51</f>
        <v>5.2.47</v>
      </c>
      <c r="D155" s="47" t="str">
        <f>VLOOKUP(C155,'PC Despesas'!$F$4:$G$103,2,FALSE)</f>
        <v>-</v>
      </c>
      <c r="E155" s="65">
        <f>SUMIFS(Jan!$I$5:$I$605,Jan!$U$5:$U$605,"Despesa",Jan!$G$5:$G$605,CPagar!$D155,Jan!$K$5:$K$605,"Não Pago")</f>
        <v>0</v>
      </c>
      <c r="F155" s="65">
        <f>SUMIFS(Fev!$I$5:$I$605,Fev!$U$5:$U$605,"Despesa",Fev!$G$5:$G$605,CPagar!$D155,Fev!$K$5:$K$605,"Não Pago")</f>
        <v>0</v>
      </c>
      <c r="G155" s="65">
        <f>SUMIFS(Mar!$I$5:$I$605,Mar!$U$5:$U$605,"Despesa",Mar!$G$5:$G$605,CPagar!$D155,Mar!$K$5:$K$605,"Não Pago")</f>
        <v>0</v>
      </c>
      <c r="H155" s="65">
        <f>SUMIFS(Abr!$I$5:$I$605,Abr!$U$5:$U$605,"Despesa",Abr!$G$5:$G$605,CPagar!$D155,Abr!$K$5:$K$605,"Não Pago")</f>
        <v>0</v>
      </c>
      <c r="I155" s="65">
        <f>SUMIFS(Mai!$I$5:$I$605,Mai!$U$5:$U$605,"Despesa",Mai!$G$5:$G$605,CPagar!$D155,Mai!$K$5:$K$605,"Não Pago")</f>
        <v>0</v>
      </c>
      <c r="J155" s="65">
        <f>SUMIFS(Jun!$I$5:$I$605,Jun!$U$5:$U$605,"Despesa",Jun!$G$5:$G$605,CPagar!$D155,Jun!$K$5:$K$605,"Não Pago")</f>
        <v>0</v>
      </c>
      <c r="K155" s="65">
        <f>SUMIFS(Jul!$I$5:$I$605,Jul!$U$5:$U$605,"Despesa",Jul!$G$5:$G$605,CPagar!$D155,Jul!$K$5:$K$605,"Não Pago")</f>
        <v>0</v>
      </c>
      <c r="L155" s="65">
        <f>SUMIFS(Ago!$I$5:$I$605,Ago!$U$5:$U$605,"Despesa",Ago!$G$5:$G$605,CPagar!$D155,Ago!$K$5:$K$605,"Não Pago")</f>
        <v>0</v>
      </c>
      <c r="M155" s="65">
        <f>SUMIFS(Set!$I$5:$I$605,Set!$U$5:$U$605,"Despesa",Set!$G$5:$G$605,CPagar!$D155,Set!$K$5:$K$605,"Não Pago")</f>
        <v>0</v>
      </c>
      <c r="N155" s="65">
        <f>SUMIFS(Out!$I$5:$I$605,Out!$U$5:$U$605,"Despesa",Out!$G$5:$G$605,CPagar!$D155,Out!$K$5:$K$605,"Não Pago")</f>
        <v>0</v>
      </c>
      <c r="O155" s="65">
        <f>SUMIFS(Nov!$I$5:$I$605,Nov!$U$5:$U$605,"Despesa",Nov!$G$5:$G$605,CPagar!$D155,Nov!$K$5:$K$605,"Não Pago")</f>
        <v>0</v>
      </c>
      <c r="P155" s="65">
        <f>SUMIFS(Dez!$I$5:$I$605,Dez!$U$5:$U$605,"Despesa",Dez!$G$5:$G$605,CPagar!$D155,Dez!$K$5:$K$605,"Não Pago")</f>
        <v>0</v>
      </c>
      <c r="Q155" s="62">
        <f t="shared" si="5"/>
        <v>0</v>
      </c>
    </row>
    <row r="156" spans="3:17" ht="28.5" customHeight="1" thickTop="1" thickBot="1" x14ac:dyDescent="0.3">
      <c r="C156" s="46" t="str">
        <f>'PC Despesas'!F52</f>
        <v>5.2.48</v>
      </c>
      <c r="D156" s="47" t="str">
        <f>VLOOKUP(C156,'PC Despesas'!$F$4:$G$103,2,FALSE)</f>
        <v>-</v>
      </c>
      <c r="E156" s="65">
        <f>SUMIFS(Jan!$I$5:$I$605,Jan!$U$5:$U$605,"Despesa",Jan!$G$5:$G$605,CPagar!$D156,Jan!$K$5:$K$605,"Não Pago")</f>
        <v>0</v>
      </c>
      <c r="F156" s="65">
        <f>SUMIFS(Fev!$I$5:$I$605,Fev!$U$5:$U$605,"Despesa",Fev!$G$5:$G$605,CPagar!$D156,Fev!$K$5:$K$605,"Não Pago")</f>
        <v>0</v>
      </c>
      <c r="G156" s="65">
        <f>SUMIFS(Mar!$I$5:$I$605,Mar!$U$5:$U$605,"Despesa",Mar!$G$5:$G$605,CPagar!$D156,Mar!$K$5:$K$605,"Não Pago")</f>
        <v>0</v>
      </c>
      <c r="H156" s="65">
        <f>SUMIFS(Abr!$I$5:$I$605,Abr!$U$5:$U$605,"Despesa",Abr!$G$5:$G$605,CPagar!$D156,Abr!$K$5:$K$605,"Não Pago")</f>
        <v>0</v>
      </c>
      <c r="I156" s="65">
        <f>SUMIFS(Mai!$I$5:$I$605,Mai!$U$5:$U$605,"Despesa",Mai!$G$5:$G$605,CPagar!$D156,Mai!$K$5:$K$605,"Não Pago")</f>
        <v>0</v>
      </c>
      <c r="J156" s="65">
        <f>SUMIFS(Jun!$I$5:$I$605,Jun!$U$5:$U$605,"Despesa",Jun!$G$5:$G$605,CPagar!$D156,Jun!$K$5:$K$605,"Não Pago")</f>
        <v>0</v>
      </c>
      <c r="K156" s="65">
        <f>SUMIFS(Jul!$I$5:$I$605,Jul!$U$5:$U$605,"Despesa",Jul!$G$5:$G$605,CPagar!$D156,Jul!$K$5:$K$605,"Não Pago")</f>
        <v>0</v>
      </c>
      <c r="L156" s="65">
        <f>SUMIFS(Ago!$I$5:$I$605,Ago!$U$5:$U$605,"Despesa",Ago!$G$5:$G$605,CPagar!$D156,Ago!$K$5:$K$605,"Não Pago")</f>
        <v>0</v>
      </c>
      <c r="M156" s="65">
        <f>SUMIFS(Set!$I$5:$I$605,Set!$U$5:$U$605,"Despesa",Set!$G$5:$G$605,CPagar!$D156,Set!$K$5:$K$605,"Não Pago")</f>
        <v>0</v>
      </c>
      <c r="N156" s="65">
        <f>SUMIFS(Out!$I$5:$I$605,Out!$U$5:$U$605,"Despesa",Out!$G$5:$G$605,CPagar!$D156,Out!$K$5:$K$605,"Não Pago")</f>
        <v>0</v>
      </c>
      <c r="O156" s="65">
        <f>SUMIFS(Nov!$I$5:$I$605,Nov!$U$5:$U$605,"Despesa",Nov!$G$5:$G$605,CPagar!$D156,Nov!$K$5:$K$605,"Não Pago")</f>
        <v>0</v>
      </c>
      <c r="P156" s="65">
        <f>SUMIFS(Dez!$I$5:$I$605,Dez!$U$5:$U$605,"Despesa",Dez!$G$5:$G$605,CPagar!$D156,Dez!$K$5:$K$605,"Não Pago")</f>
        <v>0</v>
      </c>
      <c r="Q156" s="62">
        <f t="shared" si="5"/>
        <v>0</v>
      </c>
    </row>
    <row r="157" spans="3:17" ht="28.5" customHeight="1" thickTop="1" thickBot="1" x14ac:dyDescent="0.3">
      <c r="C157" s="46" t="str">
        <f>'PC Despesas'!F53</f>
        <v>5.2.49</v>
      </c>
      <c r="D157" s="47" t="str">
        <f>VLOOKUP(C157,'PC Despesas'!$F$4:$G$103,2,FALSE)</f>
        <v>-</v>
      </c>
      <c r="E157" s="65">
        <f>SUMIFS(Jan!$I$5:$I$605,Jan!$U$5:$U$605,"Despesa",Jan!$G$5:$G$605,CPagar!$D157,Jan!$K$5:$K$605,"Não Pago")</f>
        <v>0</v>
      </c>
      <c r="F157" s="65">
        <f>SUMIFS(Fev!$I$5:$I$605,Fev!$U$5:$U$605,"Despesa",Fev!$G$5:$G$605,CPagar!$D157,Fev!$K$5:$K$605,"Não Pago")</f>
        <v>0</v>
      </c>
      <c r="G157" s="65">
        <f>SUMIFS(Mar!$I$5:$I$605,Mar!$U$5:$U$605,"Despesa",Mar!$G$5:$G$605,CPagar!$D157,Mar!$K$5:$K$605,"Não Pago")</f>
        <v>0</v>
      </c>
      <c r="H157" s="65">
        <f>SUMIFS(Abr!$I$5:$I$605,Abr!$U$5:$U$605,"Despesa",Abr!$G$5:$G$605,CPagar!$D157,Abr!$K$5:$K$605,"Não Pago")</f>
        <v>0</v>
      </c>
      <c r="I157" s="65">
        <f>SUMIFS(Mai!$I$5:$I$605,Mai!$U$5:$U$605,"Despesa",Mai!$G$5:$G$605,CPagar!$D157,Mai!$K$5:$K$605,"Não Pago")</f>
        <v>0</v>
      </c>
      <c r="J157" s="65">
        <f>SUMIFS(Jun!$I$5:$I$605,Jun!$U$5:$U$605,"Despesa",Jun!$G$5:$G$605,CPagar!$D157,Jun!$K$5:$K$605,"Não Pago")</f>
        <v>0</v>
      </c>
      <c r="K157" s="65">
        <f>SUMIFS(Jul!$I$5:$I$605,Jul!$U$5:$U$605,"Despesa",Jul!$G$5:$G$605,CPagar!$D157,Jul!$K$5:$K$605,"Não Pago")</f>
        <v>0</v>
      </c>
      <c r="L157" s="65">
        <f>SUMIFS(Ago!$I$5:$I$605,Ago!$U$5:$U$605,"Despesa",Ago!$G$5:$G$605,CPagar!$D157,Ago!$K$5:$K$605,"Não Pago")</f>
        <v>0</v>
      </c>
      <c r="M157" s="65">
        <f>SUMIFS(Set!$I$5:$I$605,Set!$U$5:$U$605,"Despesa",Set!$G$5:$G$605,CPagar!$D157,Set!$K$5:$K$605,"Não Pago")</f>
        <v>0</v>
      </c>
      <c r="N157" s="65">
        <f>SUMIFS(Out!$I$5:$I$605,Out!$U$5:$U$605,"Despesa",Out!$G$5:$G$605,CPagar!$D157,Out!$K$5:$K$605,"Não Pago")</f>
        <v>0</v>
      </c>
      <c r="O157" s="65">
        <f>SUMIFS(Nov!$I$5:$I$605,Nov!$U$5:$U$605,"Despesa",Nov!$G$5:$G$605,CPagar!$D157,Nov!$K$5:$K$605,"Não Pago")</f>
        <v>0</v>
      </c>
      <c r="P157" s="65">
        <f>SUMIFS(Dez!$I$5:$I$605,Dez!$U$5:$U$605,"Despesa",Dez!$G$5:$G$605,CPagar!$D157,Dez!$K$5:$K$605,"Não Pago")</f>
        <v>0</v>
      </c>
      <c r="Q157" s="62">
        <f t="shared" si="5"/>
        <v>0</v>
      </c>
    </row>
    <row r="158" spans="3:17" ht="28.5" customHeight="1" thickTop="1" thickBot="1" x14ac:dyDescent="0.3">
      <c r="C158" s="46" t="str">
        <f>'PC Despesas'!F54</f>
        <v>5.2.50</v>
      </c>
      <c r="D158" s="47" t="str">
        <f>VLOOKUP(C158,'PC Despesas'!$F$4:$G$103,2,FALSE)</f>
        <v>-</v>
      </c>
      <c r="E158" s="65">
        <f>SUMIFS(Jan!$I$5:$I$605,Jan!$U$5:$U$605,"Despesa",Jan!$G$5:$G$605,CPagar!$D158,Jan!$K$5:$K$605,"Não Pago")</f>
        <v>0</v>
      </c>
      <c r="F158" s="65">
        <f>SUMIFS(Fev!$I$5:$I$605,Fev!$U$5:$U$605,"Despesa",Fev!$G$5:$G$605,CPagar!$D158,Fev!$K$5:$K$605,"Não Pago")</f>
        <v>0</v>
      </c>
      <c r="G158" s="65">
        <f>SUMIFS(Mar!$I$5:$I$605,Mar!$U$5:$U$605,"Despesa",Mar!$G$5:$G$605,CPagar!$D158,Mar!$K$5:$K$605,"Não Pago")</f>
        <v>0</v>
      </c>
      <c r="H158" s="65">
        <f>SUMIFS(Abr!$I$5:$I$605,Abr!$U$5:$U$605,"Despesa",Abr!$G$5:$G$605,CPagar!$D158,Abr!$K$5:$K$605,"Não Pago")</f>
        <v>0</v>
      </c>
      <c r="I158" s="65">
        <f>SUMIFS(Mai!$I$5:$I$605,Mai!$U$5:$U$605,"Despesa",Mai!$G$5:$G$605,CPagar!$D158,Mai!$K$5:$K$605,"Não Pago")</f>
        <v>0</v>
      </c>
      <c r="J158" s="65">
        <f>SUMIFS(Jun!$I$5:$I$605,Jun!$U$5:$U$605,"Despesa",Jun!$G$5:$G$605,CPagar!$D158,Jun!$K$5:$K$605,"Não Pago")</f>
        <v>0</v>
      </c>
      <c r="K158" s="65">
        <f>SUMIFS(Jul!$I$5:$I$605,Jul!$U$5:$U$605,"Despesa",Jul!$G$5:$G$605,CPagar!$D158,Jul!$K$5:$K$605,"Não Pago")</f>
        <v>0</v>
      </c>
      <c r="L158" s="65">
        <f>SUMIFS(Ago!$I$5:$I$605,Ago!$U$5:$U$605,"Despesa",Ago!$G$5:$G$605,CPagar!$D158,Ago!$K$5:$K$605,"Não Pago")</f>
        <v>0</v>
      </c>
      <c r="M158" s="65">
        <f>SUMIFS(Set!$I$5:$I$605,Set!$U$5:$U$605,"Despesa",Set!$G$5:$G$605,CPagar!$D158,Set!$K$5:$K$605,"Não Pago")</f>
        <v>0</v>
      </c>
      <c r="N158" s="65">
        <f>SUMIFS(Out!$I$5:$I$605,Out!$U$5:$U$605,"Despesa",Out!$G$5:$G$605,CPagar!$D158,Out!$K$5:$K$605,"Não Pago")</f>
        <v>0</v>
      </c>
      <c r="O158" s="65">
        <f>SUMIFS(Nov!$I$5:$I$605,Nov!$U$5:$U$605,"Despesa",Nov!$G$5:$G$605,CPagar!$D158,Nov!$K$5:$K$605,"Não Pago")</f>
        <v>0</v>
      </c>
      <c r="P158" s="65">
        <f>SUMIFS(Dez!$I$5:$I$605,Dez!$U$5:$U$605,"Despesa",Dez!$G$5:$G$605,CPagar!$D158,Dez!$K$5:$K$605,"Não Pago")</f>
        <v>0</v>
      </c>
      <c r="Q158" s="62">
        <f t="shared" si="5"/>
        <v>0</v>
      </c>
    </row>
    <row r="159" spans="3:17" ht="28.5" customHeight="1" thickTop="1" thickBot="1" x14ac:dyDescent="0.3">
      <c r="C159" s="46" t="str">
        <f>'PC Despesas'!F55</f>
        <v>5.2.51</v>
      </c>
      <c r="D159" s="47" t="str">
        <f>VLOOKUP(C159,'PC Despesas'!$F$4:$G$103,2,FALSE)</f>
        <v>-</v>
      </c>
      <c r="E159" s="65">
        <f>SUMIFS(Jan!$I$5:$I$605,Jan!$U$5:$U$605,"Despesa",Jan!$G$5:$G$605,CPagar!$D159,Jan!$K$5:$K$605,"Não Pago")</f>
        <v>0</v>
      </c>
      <c r="F159" s="65">
        <f>SUMIFS(Fev!$I$5:$I$605,Fev!$U$5:$U$605,"Despesa",Fev!$G$5:$G$605,CPagar!$D159,Fev!$K$5:$K$605,"Não Pago")</f>
        <v>0</v>
      </c>
      <c r="G159" s="65">
        <f>SUMIFS(Mar!$I$5:$I$605,Mar!$U$5:$U$605,"Despesa",Mar!$G$5:$G$605,CPagar!$D159,Mar!$K$5:$K$605,"Não Pago")</f>
        <v>0</v>
      </c>
      <c r="H159" s="65">
        <f>SUMIFS(Abr!$I$5:$I$605,Abr!$U$5:$U$605,"Despesa",Abr!$G$5:$G$605,CPagar!$D159,Abr!$K$5:$K$605,"Não Pago")</f>
        <v>0</v>
      </c>
      <c r="I159" s="65">
        <f>SUMIFS(Mai!$I$5:$I$605,Mai!$U$5:$U$605,"Despesa",Mai!$G$5:$G$605,CPagar!$D159,Mai!$K$5:$K$605,"Não Pago")</f>
        <v>0</v>
      </c>
      <c r="J159" s="65">
        <f>SUMIFS(Jun!$I$5:$I$605,Jun!$U$5:$U$605,"Despesa",Jun!$G$5:$G$605,CPagar!$D159,Jun!$K$5:$K$605,"Não Pago")</f>
        <v>0</v>
      </c>
      <c r="K159" s="65">
        <f>SUMIFS(Jul!$I$5:$I$605,Jul!$U$5:$U$605,"Despesa",Jul!$G$5:$G$605,CPagar!$D159,Jul!$K$5:$K$605,"Não Pago")</f>
        <v>0</v>
      </c>
      <c r="L159" s="65">
        <f>SUMIFS(Ago!$I$5:$I$605,Ago!$U$5:$U$605,"Despesa",Ago!$G$5:$G$605,CPagar!$D159,Ago!$K$5:$K$605,"Não Pago")</f>
        <v>0</v>
      </c>
      <c r="M159" s="65">
        <f>SUMIFS(Set!$I$5:$I$605,Set!$U$5:$U$605,"Despesa",Set!$G$5:$G$605,CPagar!$D159,Set!$K$5:$K$605,"Não Pago")</f>
        <v>0</v>
      </c>
      <c r="N159" s="65">
        <f>SUMIFS(Out!$I$5:$I$605,Out!$U$5:$U$605,"Despesa",Out!$G$5:$G$605,CPagar!$D159,Out!$K$5:$K$605,"Não Pago")</f>
        <v>0</v>
      </c>
      <c r="O159" s="65">
        <f>SUMIFS(Nov!$I$5:$I$605,Nov!$U$5:$U$605,"Despesa",Nov!$G$5:$G$605,CPagar!$D159,Nov!$K$5:$K$605,"Não Pago")</f>
        <v>0</v>
      </c>
      <c r="P159" s="65">
        <f>SUMIFS(Dez!$I$5:$I$605,Dez!$U$5:$U$605,"Despesa",Dez!$G$5:$G$605,CPagar!$D159,Dez!$K$5:$K$605,"Não Pago")</f>
        <v>0</v>
      </c>
      <c r="Q159" s="62">
        <f t="shared" si="5"/>
        <v>0</v>
      </c>
    </row>
    <row r="160" spans="3:17" ht="28.5" customHeight="1" thickTop="1" thickBot="1" x14ac:dyDescent="0.3">
      <c r="C160" s="46" t="str">
        <f>'PC Despesas'!F56</f>
        <v>5.2.52</v>
      </c>
      <c r="D160" s="47" t="str">
        <f>VLOOKUP(C160,'PC Despesas'!$F$4:$G$103,2,FALSE)</f>
        <v>-</v>
      </c>
      <c r="E160" s="65">
        <f>SUMIFS(Jan!$I$5:$I$605,Jan!$U$5:$U$605,"Despesa",Jan!$G$5:$G$605,CPagar!$D160,Jan!$K$5:$K$605,"Não Pago")</f>
        <v>0</v>
      </c>
      <c r="F160" s="65">
        <f>SUMIFS(Fev!$I$5:$I$605,Fev!$U$5:$U$605,"Despesa",Fev!$G$5:$G$605,CPagar!$D160,Fev!$K$5:$K$605,"Não Pago")</f>
        <v>0</v>
      </c>
      <c r="G160" s="65">
        <f>SUMIFS(Mar!$I$5:$I$605,Mar!$U$5:$U$605,"Despesa",Mar!$G$5:$G$605,CPagar!$D160,Mar!$K$5:$K$605,"Não Pago")</f>
        <v>0</v>
      </c>
      <c r="H160" s="65">
        <f>SUMIFS(Abr!$I$5:$I$605,Abr!$U$5:$U$605,"Despesa",Abr!$G$5:$G$605,CPagar!$D160,Abr!$K$5:$K$605,"Não Pago")</f>
        <v>0</v>
      </c>
      <c r="I160" s="65">
        <f>SUMIFS(Mai!$I$5:$I$605,Mai!$U$5:$U$605,"Despesa",Mai!$G$5:$G$605,CPagar!$D160,Mai!$K$5:$K$605,"Não Pago")</f>
        <v>0</v>
      </c>
      <c r="J160" s="65">
        <f>SUMIFS(Jun!$I$5:$I$605,Jun!$U$5:$U$605,"Despesa",Jun!$G$5:$G$605,CPagar!$D160,Jun!$K$5:$K$605,"Não Pago")</f>
        <v>0</v>
      </c>
      <c r="K160" s="65">
        <f>SUMIFS(Jul!$I$5:$I$605,Jul!$U$5:$U$605,"Despesa",Jul!$G$5:$G$605,CPagar!$D160,Jul!$K$5:$K$605,"Não Pago")</f>
        <v>0</v>
      </c>
      <c r="L160" s="65">
        <f>SUMIFS(Ago!$I$5:$I$605,Ago!$U$5:$U$605,"Despesa",Ago!$G$5:$G$605,CPagar!$D160,Ago!$K$5:$K$605,"Não Pago")</f>
        <v>0</v>
      </c>
      <c r="M160" s="65">
        <f>SUMIFS(Set!$I$5:$I$605,Set!$U$5:$U$605,"Despesa",Set!$G$5:$G$605,CPagar!$D160,Set!$K$5:$K$605,"Não Pago")</f>
        <v>0</v>
      </c>
      <c r="N160" s="65">
        <f>SUMIFS(Out!$I$5:$I$605,Out!$U$5:$U$605,"Despesa",Out!$G$5:$G$605,CPagar!$D160,Out!$K$5:$K$605,"Não Pago")</f>
        <v>0</v>
      </c>
      <c r="O160" s="65">
        <f>SUMIFS(Nov!$I$5:$I$605,Nov!$U$5:$U$605,"Despesa",Nov!$G$5:$G$605,CPagar!$D160,Nov!$K$5:$K$605,"Não Pago")</f>
        <v>0</v>
      </c>
      <c r="P160" s="65">
        <f>SUMIFS(Dez!$I$5:$I$605,Dez!$U$5:$U$605,"Despesa",Dez!$G$5:$G$605,CPagar!$D160,Dez!$K$5:$K$605,"Não Pago")</f>
        <v>0</v>
      </c>
      <c r="Q160" s="62">
        <f t="shared" si="5"/>
        <v>0</v>
      </c>
    </row>
    <row r="161" spans="3:17" ht="28.5" customHeight="1" thickTop="1" thickBot="1" x14ac:dyDescent="0.3">
      <c r="C161" s="46" t="str">
        <f>'PC Despesas'!F57</f>
        <v>5.2.53</v>
      </c>
      <c r="D161" s="47" t="str">
        <f>VLOOKUP(C161,'PC Despesas'!$F$4:$G$103,2,FALSE)</f>
        <v>-</v>
      </c>
      <c r="E161" s="65">
        <f>SUMIFS(Jan!$I$5:$I$605,Jan!$U$5:$U$605,"Despesa",Jan!$G$5:$G$605,CPagar!$D161,Jan!$K$5:$K$605,"Não Pago")</f>
        <v>0</v>
      </c>
      <c r="F161" s="65">
        <f>SUMIFS(Fev!$I$5:$I$605,Fev!$U$5:$U$605,"Despesa",Fev!$G$5:$G$605,CPagar!$D161,Fev!$K$5:$K$605,"Não Pago")</f>
        <v>0</v>
      </c>
      <c r="G161" s="65">
        <f>SUMIFS(Mar!$I$5:$I$605,Mar!$U$5:$U$605,"Despesa",Mar!$G$5:$G$605,CPagar!$D161,Mar!$K$5:$K$605,"Não Pago")</f>
        <v>0</v>
      </c>
      <c r="H161" s="65">
        <f>SUMIFS(Abr!$I$5:$I$605,Abr!$U$5:$U$605,"Despesa",Abr!$G$5:$G$605,CPagar!$D161,Abr!$K$5:$K$605,"Não Pago")</f>
        <v>0</v>
      </c>
      <c r="I161" s="65">
        <f>SUMIFS(Mai!$I$5:$I$605,Mai!$U$5:$U$605,"Despesa",Mai!$G$5:$G$605,CPagar!$D161,Mai!$K$5:$K$605,"Não Pago")</f>
        <v>0</v>
      </c>
      <c r="J161" s="65">
        <f>SUMIFS(Jun!$I$5:$I$605,Jun!$U$5:$U$605,"Despesa",Jun!$G$5:$G$605,CPagar!$D161,Jun!$K$5:$K$605,"Não Pago")</f>
        <v>0</v>
      </c>
      <c r="K161" s="65">
        <f>SUMIFS(Jul!$I$5:$I$605,Jul!$U$5:$U$605,"Despesa",Jul!$G$5:$G$605,CPagar!$D161,Jul!$K$5:$K$605,"Não Pago")</f>
        <v>0</v>
      </c>
      <c r="L161" s="65">
        <f>SUMIFS(Ago!$I$5:$I$605,Ago!$U$5:$U$605,"Despesa",Ago!$G$5:$G$605,CPagar!$D161,Ago!$K$5:$K$605,"Não Pago")</f>
        <v>0</v>
      </c>
      <c r="M161" s="65">
        <f>SUMIFS(Set!$I$5:$I$605,Set!$U$5:$U$605,"Despesa",Set!$G$5:$G$605,CPagar!$D161,Set!$K$5:$K$605,"Não Pago")</f>
        <v>0</v>
      </c>
      <c r="N161" s="65">
        <f>SUMIFS(Out!$I$5:$I$605,Out!$U$5:$U$605,"Despesa",Out!$G$5:$G$605,CPagar!$D161,Out!$K$5:$K$605,"Não Pago")</f>
        <v>0</v>
      </c>
      <c r="O161" s="65">
        <f>SUMIFS(Nov!$I$5:$I$605,Nov!$U$5:$U$605,"Despesa",Nov!$G$5:$G$605,CPagar!$D161,Nov!$K$5:$K$605,"Não Pago")</f>
        <v>0</v>
      </c>
      <c r="P161" s="65">
        <f>SUMIFS(Dez!$I$5:$I$605,Dez!$U$5:$U$605,"Despesa",Dez!$G$5:$G$605,CPagar!$D161,Dez!$K$5:$K$605,"Não Pago")</f>
        <v>0</v>
      </c>
      <c r="Q161" s="62">
        <f t="shared" si="5"/>
        <v>0</v>
      </c>
    </row>
    <row r="162" spans="3:17" ht="28.5" customHeight="1" thickTop="1" thickBot="1" x14ac:dyDescent="0.3">
      <c r="C162" s="46" t="str">
        <f>'PC Despesas'!F58</f>
        <v>5.2.54</v>
      </c>
      <c r="D162" s="47" t="str">
        <f>VLOOKUP(C162,'PC Despesas'!$F$4:$G$103,2,FALSE)</f>
        <v>-</v>
      </c>
      <c r="E162" s="65">
        <f>SUMIFS(Jan!$I$5:$I$605,Jan!$U$5:$U$605,"Despesa",Jan!$G$5:$G$605,CPagar!$D162,Jan!$K$5:$K$605,"Não Pago")</f>
        <v>0</v>
      </c>
      <c r="F162" s="65">
        <f>SUMIFS(Fev!$I$5:$I$605,Fev!$U$5:$U$605,"Despesa",Fev!$G$5:$G$605,CPagar!$D162,Fev!$K$5:$K$605,"Não Pago")</f>
        <v>0</v>
      </c>
      <c r="G162" s="65">
        <f>SUMIFS(Mar!$I$5:$I$605,Mar!$U$5:$U$605,"Despesa",Mar!$G$5:$G$605,CPagar!$D162,Mar!$K$5:$K$605,"Não Pago")</f>
        <v>0</v>
      </c>
      <c r="H162" s="65">
        <f>SUMIFS(Abr!$I$5:$I$605,Abr!$U$5:$U$605,"Despesa",Abr!$G$5:$G$605,CPagar!$D162,Abr!$K$5:$K$605,"Não Pago")</f>
        <v>0</v>
      </c>
      <c r="I162" s="65">
        <f>SUMIFS(Mai!$I$5:$I$605,Mai!$U$5:$U$605,"Despesa",Mai!$G$5:$G$605,CPagar!$D162,Mai!$K$5:$K$605,"Não Pago")</f>
        <v>0</v>
      </c>
      <c r="J162" s="65">
        <f>SUMIFS(Jun!$I$5:$I$605,Jun!$U$5:$U$605,"Despesa",Jun!$G$5:$G$605,CPagar!$D162,Jun!$K$5:$K$605,"Não Pago")</f>
        <v>0</v>
      </c>
      <c r="K162" s="65">
        <f>SUMIFS(Jul!$I$5:$I$605,Jul!$U$5:$U$605,"Despesa",Jul!$G$5:$G$605,CPagar!$D162,Jul!$K$5:$K$605,"Não Pago")</f>
        <v>0</v>
      </c>
      <c r="L162" s="65">
        <f>SUMIFS(Ago!$I$5:$I$605,Ago!$U$5:$U$605,"Despesa",Ago!$G$5:$G$605,CPagar!$D162,Ago!$K$5:$K$605,"Não Pago")</f>
        <v>0</v>
      </c>
      <c r="M162" s="65">
        <f>SUMIFS(Set!$I$5:$I$605,Set!$U$5:$U$605,"Despesa",Set!$G$5:$G$605,CPagar!$D162,Set!$K$5:$K$605,"Não Pago")</f>
        <v>0</v>
      </c>
      <c r="N162" s="65">
        <f>SUMIFS(Out!$I$5:$I$605,Out!$U$5:$U$605,"Despesa",Out!$G$5:$G$605,CPagar!$D162,Out!$K$5:$K$605,"Não Pago")</f>
        <v>0</v>
      </c>
      <c r="O162" s="65">
        <f>SUMIFS(Nov!$I$5:$I$605,Nov!$U$5:$U$605,"Despesa",Nov!$G$5:$G$605,CPagar!$D162,Nov!$K$5:$K$605,"Não Pago")</f>
        <v>0</v>
      </c>
      <c r="P162" s="65">
        <f>SUMIFS(Dez!$I$5:$I$605,Dez!$U$5:$U$605,"Despesa",Dez!$G$5:$G$605,CPagar!$D162,Dez!$K$5:$K$605,"Não Pago")</f>
        <v>0</v>
      </c>
      <c r="Q162" s="62">
        <f t="shared" si="5"/>
        <v>0</v>
      </c>
    </row>
    <row r="163" spans="3:17" ht="28.5" customHeight="1" thickTop="1" thickBot="1" x14ac:dyDescent="0.3">
      <c r="C163" s="46" t="str">
        <f>'PC Despesas'!F59</f>
        <v>5.2.55</v>
      </c>
      <c r="D163" s="47" t="str">
        <f>VLOOKUP(C163,'PC Despesas'!$F$4:$G$103,2,FALSE)</f>
        <v>-</v>
      </c>
      <c r="E163" s="65">
        <f>SUMIFS(Jan!$I$5:$I$605,Jan!$U$5:$U$605,"Despesa",Jan!$G$5:$G$605,CPagar!$D163,Jan!$K$5:$K$605,"Não Pago")</f>
        <v>0</v>
      </c>
      <c r="F163" s="65">
        <f>SUMIFS(Fev!$I$5:$I$605,Fev!$U$5:$U$605,"Despesa",Fev!$G$5:$G$605,CPagar!$D163,Fev!$K$5:$K$605,"Não Pago")</f>
        <v>0</v>
      </c>
      <c r="G163" s="65">
        <f>SUMIFS(Mar!$I$5:$I$605,Mar!$U$5:$U$605,"Despesa",Mar!$G$5:$G$605,CPagar!$D163,Mar!$K$5:$K$605,"Não Pago")</f>
        <v>0</v>
      </c>
      <c r="H163" s="65">
        <f>SUMIFS(Abr!$I$5:$I$605,Abr!$U$5:$U$605,"Despesa",Abr!$G$5:$G$605,CPagar!$D163,Abr!$K$5:$K$605,"Não Pago")</f>
        <v>0</v>
      </c>
      <c r="I163" s="65">
        <f>SUMIFS(Mai!$I$5:$I$605,Mai!$U$5:$U$605,"Despesa",Mai!$G$5:$G$605,CPagar!$D163,Mai!$K$5:$K$605,"Não Pago")</f>
        <v>0</v>
      </c>
      <c r="J163" s="65">
        <f>SUMIFS(Jun!$I$5:$I$605,Jun!$U$5:$U$605,"Despesa",Jun!$G$5:$G$605,CPagar!$D163,Jun!$K$5:$K$605,"Não Pago")</f>
        <v>0</v>
      </c>
      <c r="K163" s="65">
        <f>SUMIFS(Jul!$I$5:$I$605,Jul!$U$5:$U$605,"Despesa",Jul!$G$5:$G$605,CPagar!$D163,Jul!$K$5:$K$605,"Não Pago")</f>
        <v>0</v>
      </c>
      <c r="L163" s="65">
        <f>SUMIFS(Ago!$I$5:$I$605,Ago!$U$5:$U$605,"Despesa",Ago!$G$5:$G$605,CPagar!$D163,Ago!$K$5:$K$605,"Não Pago")</f>
        <v>0</v>
      </c>
      <c r="M163" s="65">
        <f>SUMIFS(Set!$I$5:$I$605,Set!$U$5:$U$605,"Despesa",Set!$G$5:$G$605,CPagar!$D163,Set!$K$5:$K$605,"Não Pago")</f>
        <v>0</v>
      </c>
      <c r="N163" s="65">
        <f>SUMIFS(Out!$I$5:$I$605,Out!$U$5:$U$605,"Despesa",Out!$G$5:$G$605,CPagar!$D163,Out!$K$5:$K$605,"Não Pago")</f>
        <v>0</v>
      </c>
      <c r="O163" s="65">
        <f>SUMIFS(Nov!$I$5:$I$605,Nov!$U$5:$U$605,"Despesa",Nov!$G$5:$G$605,CPagar!$D163,Nov!$K$5:$K$605,"Não Pago")</f>
        <v>0</v>
      </c>
      <c r="P163" s="65">
        <f>SUMIFS(Dez!$I$5:$I$605,Dez!$U$5:$U$605,"Despesa",Dez!$G$5:$G$605,CPagar!$D163,Dez!$K$5:$K$605,"Não Pago")</f>
        <v>0</v>
      </c>
      <c r="Q163" s="62">
        <f t="shared" si="5"/>
        <v>0</v>
      </c>
    </row>
    <row r="164" spans="3:17" ht="28.5" customHeight="1" thickTop="1" thickBot="1" x14ac:dyDescent="0.3">
      <c r="C164" s="46" t="str">
        <f>'PC Despesas'!F60</f>
        <v>5.2.56</v>
      </c>
      <c r="D164" s="47" t="str">
        <f>VLOOKUP(C164,'PC Despesas'!$F$4:$G$103,2,FALSE)</f>
        <v>-</v>
      </c>
      <c r="E164" s="65">
        <f>SUMIFS(Jan!$I$5:$I$605,Jan!$U$5:$U$605,"Despesa",Jan!$G$5:$G$605,CPagar!$D164,Jan!$K$5:$K$605,"Não Pago")</f>
        <v>0</v>
      </c>
      <c r="F164" s="65">
        <f>SUMIFS(Fev!$I$5:$I$605,Fev!$U$5:$U$605,"Despesa",Fev!$G$5:$G$605,CPagar!$D164,Fev!$K$5:$K$605,"Não Pago")</f>
        <v>0</v>
      </c>
      <c r="G164" s="65">
        <f>SUMIFS(Mar!$I$5:$I$605,Mar!$U$5:$U$605,"Despesa",Mar!$G$5:$G$605,CPagar!$D164,Mar!$K$5:$K$605,"Não Pago")</f>
        <v>0</v>
      </c>
      <c r="H164" s="65">
        <f>SUMIFS(Abr!$I$5:$I$605,Abr!$U$5:$U$605,"Despesa",Abr!$G$5:$G$605,CPagar!$D164,Abr!$K$5:$K$605,"Não Pago")</f>
        <v>0</v>
      </c>
      <c r="I164" s="65">
        <f>SUMIFS(Mai!$I$5:$I$605,Mai!$U$5:$U$605,"Despesa",Mai!$G$5:$G$605,CPagar!$D164,Mai!$K$5:$K$605,"Não Pago")</f>
        <v>0</v>
      </c>
      <c r="J164" s="65">
        <f>SUMIFS(Jun!$I$5:$I$605,Jun!$U$5:$U$605,"Despesa",Jun!$G$5:$G$605,CPagar!$D164,Jun!$K$5:$K$605,"Não Pago")</f>
        <v>0</v>
      </c>
      <c r="K164" s="65">
        <f>SUMIFS(Jul!$I$5:$I$605,Jul!$U$5:$U$605,"Despesa",Jul!$G$5:$G$605,CPagar!$D164,Jul!$K$5:$K$605,"Não Pago")</f>
        <v>0</v>
      </c>
      <c r="L164" s="65">
        <f>SUMIFS(Ago!$I$5:$I$605,Ago!$U$5:$U$605,"Despesa",Ago!$G$5:$G$605,CPagar!$D164,Ago!$K$5:$K$605,"Não Pago")</f>
        <v>0</v>
      </c>
      <c r="M164" s="65">
        <f>SUMIFS(Set!$I$5:$I$605,Set!$U$5:$U$605,"Despesa",Set!$G$5:$G$605,CPagar!$D164,Set!$K$5:$K$605,"Não Pago")</f>
        <v>0</v>
      </c>
      <c r="N164" s="65">
        <f>SUMIFS(Out!$I$5:$I$605,Out!$U$5:$U$605,"Despesa",Out!$G$5:$G$605,CPagar!$D164,Out!$K$5:$K$605,"Não Pago")</f>
        <v>0</v>
      </c>
      <c r="O164" s="65">
        <f>SUMIFS(Nov!$I$5:$I$605,Nov!$U$5:$U$605,"Despesa",Nov!$G$5:$G$605,CPagar!$D164,Nov!$K$5:$K$605,"Não Pago")</f>
        <v>0</v>
      </c>
      <c r="P164" s="65">
        <f>SUMIFS(Dez!$I$5:$I$605,Dez!$U$5:$U$605,"Despesa",Dez!$G$5:$G$605,CPagar!$D164,Dez!$K$5:$K$605,"Não Pago")</f>
        <v>0</v>
      </c>
      <c r="Q164" s="62">
        <f t="shared" si="5"/>
        <v>0</v>
      </c>
    </row>
    <row r="165" spans="3:17" ht="28.5" customHeight="1" thickTop="1" thickBot="1" x14ac:dyDescent="0.3">
      <c r="C165" s="46" t="str">
        <f>'PC Despesas'!F61</f>
        <v>5.2.57</v>
      </c>
      <c r="D165" s="47" t="str">
        <f>VLOOKUP(C165,'PC Despesas'!$F$4:$G$103,2,FALSE)</f>
        <v>-</v>
      </c>
      <c r="E165" s="65">
        <f>SUMIFS(Jan!$I$5:$I$605,Jan!$U$5:$U$605,"Despesa",Jan!$G$5:$G$605,CPagar!$D165,Jan!$K$5:$K$605,"Não Pago")</f>
        <v>0</v>
      </c>
      <c r="F165" s="65">
        <f>SUMIFS(Fev!$I$5:$I$605,Fev!$U$5:$U$605,"Despesa",Fev!$G$5:$G$605,CPagar!$D165,Fev!$K$5:$K$605,"Não Pago")</f>
        <v>0</v>
      </c>
      <c r="G165" s="65">
        <f>SUMIFS(Mar!$I$5:$I$605,Mar!$U$5:$U$605,"Despesa",Mar!$G$5:$G$605,CPagar!$D165,Mar!$K$5:$K$605,"Não Pago")</f>
        <v>0</v>
      </c>
      <c r="H165" s="65">
        <f>SUMIFS(Abr!$I$5:$I$605,Abr!$U$5:$U$605,"Despesa",Abr!$G$5:$G$605,CPagar!$D165,Abr!$K$5:$K$605,"Não Pago")</f>
        <v>0</v>
      </c>
      <c r="I165" s="65">
        <f>SUMIFS(Mai!$I$5:$I$605,Mai!$U$5:$U$605,"Despesa",Mai!$G$5:$G$605,CPagar!$D165,Mai!$K$5:$K$605,"Não Pago")</f>
        <v>0</v>
      </c>
      <c r="J165" s="65">
        <f>SUMIFS(Jun!$I$5:$I$605,Jun!$U$5:$U$605,"Despesa",Jun!$G$5:$G$605,CPagar!$D165,Jun!$K$5:$K$605,"Não Pago")</f>
        <v>0</v>
      </c>
      <c r="K165" s="65">
        <f>SUMIFS(Jul!$I$5:$I$605,Jul!$U$5:$U$605,"Despesa",Jul!$G$5:$G$605,CPagar!$D165,Jul!$K$5:$K$605,"Não Pago")</f>
        <v>0</v>
      </c>
      <c r="L165" s="65">
        <f>SUMIFS(Ago!$I$5:$I$605,Ago!$U$5:$U$605,"Despesa",Ago!$G$5:$G$605,CPagar!$D165,Ago!$K$5:$K$605,"Não Pago")</f>
        <v>0</v>
      </c>
      <c r="M165" s="65">
        <f>SUMIFS(Set!$I$5:$I$605,Set!$U$5:$U$605,"Despesa",Set!$G$5:$G$605,CPagar!$D165,Set!$K$5:$K$605,"Não Pago")</f>
        <v>0</v>
      </c>
      <c r="N165" s="65">
        <f>SUMIFS(Out!$I$5:$I$605,Out!$U$5:$U$605,"Despesa",Out!$G$5:$G$605,CPagar!$D165,Out!$K$5:$K$605,"Não Pago")</f>
        <v>0</v>
      </c>
      <c r="O165" s="65">
        <f>SUMIFS(Nov!$I$5:$I$605,Nov!$U$5:$U$605,"Despesa",Nov!$G$5:$G$605,CPagar!$D165,Nov!$K$5:$K$605,"Não Pago")</f>
        <v>0</v>
      </c>
      <c r="P165" s="65">
        <f>SUMIFS(Dez!$I$5:$I$605,Dez!$U$5:$U$605,"Despesa",Dez!$G$5:$G$605,CPagar!$D165,Dez!$K$5:$K$605,"Não Pago")</f>
        <v>0</v>
      </c>
      <c r="Q165" s="62">
        <f t="shared" si="5"/>
        <v>0</v>
      </c>
    </row>
    <row r="166" spans="3:17" ht="28.5" customHeight="1" thickTop="1" thickBot="1" x14ac:dyDescent="0.3">
      <c r="C166" s="46" t="str">
        <f>'PC Despesas'!F62</f>
        <v>5.2.58</v>
      </c>
      <c r="D166" s="47" t="str">
        <f>VLOOKUP(C166,'PC Despesas'!$F$4:$G$103,2,FALSE)</f>
        <v>-</v>
      </c>
      <c r="E166" s="65">
        <f>SUMIFS(Jan!$I$5:$I$605,Jan!$U$5:$U$605,"Despesa",Jan!$G$5:$G$605,CPagar!$D166,Jan!$K$5:$K$605,"Não Pago")</f>
        <v>0</v>
      </c>
      <c r="F166" s="65">
        <f>SUMIFS(Fev!$I$5:$I$605,Fev!$U$5:$U$605,"Despesa",Fev!$G$5:$G$605,CPagar!$D166,Fev!$K$5:$K$605,"Não Pago")</f>
        <v>0</v>
      </c>
      <c r="G166" s="65">
        <f>SUMIFS(Mar!$I$5:$I$605,Mar!$U$5:$U$605,"Despesa",Mar!$G$5:$G$605,CPagar!$D166,Mar!$K$5:$K$605,"Não Pago")</f>
        <v>0</v>
      </c>
      <c r="H166" s="65">
        <f>SUMIFS(Abr!$I$5:$I$605,Abr!$U$5:$U$605,"Despesa",Abr!$G$5:$G$605,CPagar!$D166,Abr!$K$5:$K$605,"Não Pago")</f>
        <v>0</v>
      </c>
      <c r="I166" s="65">
        <f>SUMIFS(Mai!$I$5:$I$605,Mai!$U$5:$U$605,"Despesa",Mai!$G$5:$G$605,CPagar!$D166,Mai!$K$5:$K$605,"Não Pago")</f>
        <v>0</v>
      </c>
      <c r="J166" s="65">
        <f>SUMIFS(Jun!$I$5:$I$605,Jun!$U$5:$U$605,"Despesa",Jun!$G$5:$G$605,CPagar!$D166,Jun!$K$5:$K$605,"Não Pago")</f>
        <v>0</v>
      </c>
      <c r="K166" s="65">
        <f>SUMIFS(Jul!$I$5:$I$605,Jul!$U$5:$U$605,"Despesa",Jul!$G$5:$G$605,CPagar!$D166,Jul!$K$5:$K$605,"Não Pago")</f>
        <v>0</v>
      </c>
      <c r="L166" s="65">
        <f>SUMIFS(Ago!$I$5:$I$605,Ago!$U$5:$U$605,"Despesa",Ago!$G$5:$G$605,CPagar!$D166,Ago!$K$5:$K$605,"Não Pago")</f>
        <v>0</v>
      </c>
      <c r="M166" s="65">
        <f>SUMIFS(Set!$I$5:$I$605,Set!$U$5:$U$605,"Despesa",Set!$G$5:$G$605,CPagar!$D166,Set!$K$5:$K$605,"Não Pago")</f>
        <v>0</v>
      </c>
      <c r="N166" s="65">
        <f>SUMIFS(Out!$I$5:$I$605,Out!$U$5:$U$605,"Despesa",Out!$G$5:$G$605,CPagar!$D166,Out!$K$5:$K$605,"Não Pago")</f>
        <v>0</v>
      </c>
      <c r="O166" s="65">
        <f>SUMIFS(Nov!$I$5:$I$605,Nov!$U$5:$U$605,"Despesa",Nov!$G$5:$G$605,CPagar!$D166,Nov!$K$5:$K$605,"Não Pago")</f>
        <v>0</v>
      </c>
      <c r="P166" s="65">
        <f>SUMIFS(Dez!$I$5:$I$605,Dez!$U$5:$U$605,"Despesa",Dez!$G$5:$G$605,CPagar!$D166,Dez!$K$5:$K$605,"Não Pago")</f>
        <v>0</v>
      </c>
      <c r="Q166" s="62">
        <f t="shared" si="5"/>
        <v>0</v>
      </c>
    </row>
    <row r="167" spans="3:17" ht="28.5" customHeight="1" thickTop="1" thickBot="1" x14ac:dyDescent="0.3">
      <c r="C167" s="46" t="str">
        <f>'PC Despesas'!F63</f>
        <v>5.2.59</v>
      </c>
      <c r="D167" s="47" t="str">
        <f>VLOOKUP(C167,'PC Despesas'!$F$4:$G$103,2,FALSE)</f>
        <v>-</v>
      </c>
      <c r="E167" s="65">
        <f>SUMIFS(Jan!$I$5:$I$605,Jan!$U$5:$U$605,"Despesa",Jan!$G$5:$G$605,CPagar!$D167,Jan!$K$5:$K$605,"Não Pago")</f>
        <v>0</v>
      </c>
      <c r="F167" s="65">
        <f>SUMIFS(Fev!$I$5:$I$605,Fev!$U$5:$U$605,"Despesa",Fev!$G$5:$G$605,CPagar!$D167,Fev!$K$5:$K$605,"Não Pago")</f>
        <v>0</v>
      </c>
      <c r="G167" s="65">
        <f>SUMIFS(Mar!$I$5:$I$605,Mar!$U$5:$U$605,"Despesa",Mar!$G$5:$G$605,CPagar!$D167,Mar!$K$5:$K$605,"Não Pago")</f>
        <v>0</v>
      </c>
      <c r="H167" s="65">
        <f>SUMIFS(Abr!$I$5:$I$605,Abr!$U$5:$U$605,"Despesa",Abr!$G$5:$G$605,CPagar!$D167,Abr!$K$5:$K$605,"Não Pago")</f>
        <v>0</v>
      </c>
      <c r="I167" s="65">
        <f>SUMIFS(Mai!$I$5:$I$605,Mai!$U$5:$U$605,"Despesa",Mai!$G$5:$G$605,CPagar!$D167,Mai!$K$5:$K$605,"Não Pago")</f>
        <v>0</v>
      </c>
      <c r="J167" s="65">
        <f>SUMIFS(Jun!$I$5:$I$605,Jun!$U$5:$U$605,"Despesa",Jun!$G$5:$G$605,CPagar!$D167,Jun!$K$5:$K$605,"Não Pago")</f>
        <v>0</v>
      </c>
      <c r="K167" s="65">
        <f>SUMIFS(Jul!$I$5:$I$605,Jul!$U$5:$U$605,"Despesa",Jul!$G$5:$G$605,CPagar!$D167,Jul!$K$5:$K$605,"Não Pago")</f>
        <v>0</v>
      </c>
      <c r="L167" s="65">
        <f>SUMIFS(Ago!$I$5:$I$605,Ago!$U$5:$U$605,"Despesa",Ago!$G$5:$G$605,CPagar!$D167,Ago!$K$5:$K$605,"Não Pago")</f>
        <v>0</v>
      </c>
      <c r="M167" s="65">
        <f>SUMIFS(Set!$I$5:$I$605,Set!$U$5:$U$605,"Despesa",Set!$G$5:$G$605,CPagar!$D167,Set!$K$5:$K$605,"Não Pago")</f>
        <v>0</v>
      </c>
      <c r="N167" s="65">
        <f>SUMIFS(Out!$I$5:$I$605,Out!$U$5:$U$605,"Despesa",Out!$G$5:$G$605,CPagar!$D167,Out!$K$5:$K$605,"Não Pago")</f>
        <v>0</v>
      </c>
      <c r="O167" s="65">
        <f>SUMIFS(Nov!$I$5:$I$605,Nov!$U$5:$U$605,"Despesa",Nov!$G$5:$G$605,CPagar!$D167,Nov!$K$5:$K$605,"Não Pago")</f>
        <v>0</v>
      </c>
      <c r="P167" s="65">
        <f>SUMIFS(Dez!$I$5:$I$605,Dez!$U$5:$U$605,"Despesa",Dez!$G$5:$G$605,CPagar!$D167,Dez!$K$5:$K$605,"Não Pago")</f>
        <v>0</v>
      </c>
      <c r="Q167" s="62">
        <f t="shared" si="5"/>
        <v>0</v>
      </c>
    </row>
    <row r="168" spans="3:17" ht="28.5" customHeight="1" thickTop="1" thickBot="1" x14ac:dyDescent="0.3">
      <c r="C168" s="46" t="str">
        <f>'PC Despesas'!F64</f>
        <v>5.2.60</v>
      </c>
      <c r="D168" s="47" t="str">
        <f>VLOOKUP(C168,'PC Despesas'!$F$4:$G$103,2,FALSE)</f>
        <v>-</v>
      </c>
      <c r="E168" s="65">
        <f>SUMIFS(Jan!$I$5:$I$605,Jan!$U$5:$U$605,"Despesa",Jan!$G$5:$G$605,CPagar!$D168,Jan!$K$5:$K$605,"Não Pago")</f>
        <v>0</v>
      </c>
      <c r="F168" s="65">
        <f>SUMIFS(Fev!$I$5:$I$605,Fev!$U$5:$U$605,"Despesa",Fev!$G$5:$G$605,CPagar!$D168,Fev!$K$5:$K$605,"Não Pago")</f>
        <v>0</v>
      </c>
      <c r="G168" s="65">
        <f>SUMIFS(Mar!$I$5:$I$605,Mar!$U$5:$U$605,"Despesa",Mar!$G$5:$G$605,CPagar!$D168,Mar!$K$5:$K$605,"Não Pago")</f>
        <v>0</v>
      </c>
      <c r="H168" s="65">
        <f>SUMIFS(Abr!$I$5:$I$605,Abr!$U$5:$U$605,"Despesa",Abr!$G$5:$G$605,CPagar!$D168,Abr!$K$5:$K$605,"Não Pago")</f>
        <v>0</v>
      </c>
      <c r="I168" s="65">
        <f>SUMIFS(Mai!$I$5:$I$605,Mai!$U$5:$U$605,"Despesa",Mai!$G$5:$G$605,CPagar!$D168,Mai!$K$5:$K$605,"Não Pago")</f>
        <v>0</v>
      </c>
      <c r="J168" s="65">
        <f>SUMIFS(Jun!$I$5:$I$605,Jun!$U$5:$U$605,"Despesa",Jun!$G$5:$G$605,CPagar!$D168,Jun!$K$5:$K$605,"Não Pago")</f>
        <v>0</v>
      </c>
      <c r="K168" s="65">
        <f>SUMIFS(Jul!$I$5:$I$605,Jul!$U$5:$U$605,"Despesa",Jul!$G$5:$G$605,CPagar!$D168,Jul!$K$5:$K$605,"Não Pago")</f>
        <v>0</v>
      </c>
      <c r="L168" s="65">
        <f>SUMIFS(Ago!$I$5:$I$605,Ago!$U$5:$U$605,"Despesa",Ago!$G$5:$G$605,CPagar!$D168,Ago!$K$5:$K$605,"Não Pago")</f>
        <v>0</v>
      </c>
      <c r="M168" s="65">
        <f>SUMIFS(Set!$I$5:$I$605,Set!$U$5:$U$605,"Despesa",Set!$G$5:$G$605,CPagar!$D168,Set!$K$5:$K$605,"Não Pago")</f>
        <v>0</v>
      </c>
      <c r="N168" s="65">
        <f>SUMIFS(Out!$I$5:$I$605,Out!$U$5:$U$605,"Despesa",Out!$G$5:$G$605,CPagar!$D168,Out!$K$5:$K$605,"Não Pago")</f>
        <v>0</v>
      </c>
      <c r="O168" s="65">
        <f>SUMIFS(Nov!$I$5:$I$605,Nov!$U$5:$U$605,"Despesa",Nov!$G$5:$G$605,CPagar!$D168,Nov!$K$5:$K$605,"Não Pago")</f>
        <v>0</v>
      </c>
      <c r="P168" s="65">
        <f>SUMIFS(Dez!$I$5:$I$605,Dez!$U$5:$U$605,"Despesa",Dez!$G$5:$G$605,CPagar!$D168,Dez!$K$5:$K$605,"Não Pago")</f>
        <v>0</v>
      </c>
      <c r="Q168" s="62">
        <f t="shared" si="5"/>
        <v>0</v>
      </c>
    </row>
    <row r="169" spans="3:17" ht="28.5" customHeight="1" thickTop="1" thickBot="1" x14ac:dyDescent="0.3">
      <c r="C169" s="46" t="str">
        <f>'PC Despesas'!F65</f>
        <v>5.2.61</v>
      </c>
      <c r="D169" s="47" t="str">
        <f>VLOOKUP(C169,'PC Despesas'!$F$4:$G$103,2,FALSE)</f>
        <v>-</v>
      </c>
      <c r="E169" s="65">
        <f>SUMIFS(Jan!$I$5:$I$605,Jan!$U$5:$U$605,"Despesa",Jan!$G$5:$G$605,CPagar!$D169,Jan!$K$5:$K$605,"Não Pago")</f>
        <v>0</v>
      </c>
      <c r="F169" s="65">
        <f>SUMIFS(Fev!$I$5:$I$605,Fev!$U$5:$U$605,"Despesa",Fev!$G$5:$G$605,CPagar!$D169,Fev!$K$5:$K$605,"Não Pago")</f>
        <v>0</v>
      </c>
      <c r="G169" s="65">
        <f>SUMIFS(Mar!$I$5:$I$605,Mar!$U$5:$U$605,"Despesa",Mar!$G$5:$G$605,CPagar!$D169,Mar!$K$5:$K$605,"Não Pago")</f>
        <v>0</v>
      </c>
      <c r="H169" s="65">
        <f>SUMIFS(Abr!$I$5:$I$605,Abr!$U$5:$U$605,"Despesa",Abr!$G$5:$G$605,CPagar!$D169,Abr!$K$5:$K$605,"Não Pago")</f>
        <v>0</v>
      </c>
      <c r="I169" s="65">
        <f>SUMIFS(Mai!$I$5:$I$605,Mai!$U$5:$U$605,"Despesa",Mai!$G$5:$G$605,CPagar!$D169,Mai!$K$5:$K$605,"Não Pago")</f>
        <v>0</v>
      </c>
      <c r="J169" s="65">
        <f>SUMIFS(Jun!$I$5:$I$605,Jun!$U$5:$U$605,"Despesa",Jun!$G$5:$G$605,CPagar!$D169,Jun!$K$5:$K$605,"Não Pago")</f>
        <v>0</v>
      </c>
      <c r="K169" s="65">
        <f>SUMIFS(Jul!$I$5:$I$605,Jul!$U$5:$U$605,"Despesa",Jul!$G$5:$G$605,CPagar!$D169,Jul!$K$5:$K$605,"Não Pago")</f>
        <v>0</v>
      </c>
      <c r="L169" s="65">
        <f>SUMIFS(Ago!$I$5:$I$605,Ago!$U$5:$U$605,"Despesa",Ago!$G$5:$G$605,CPagar!$D169,Ago!$K$5:$K$605,"Não Pago")</f>
        <v>0</v>
      </c>
      <c r="M169" s="65">
        <f>SUMIFS(Set!$I$5:$I$605,Set!$U$5:$U$605,"Despesa",Set!$G$5:$G$605,CPagar!$D169,Set!$K$5:$K$605,"Não Pago")</f>
        <v>0</v>
      </c>
      <c r="N169" s="65">
        <f>SUMIFS(Out!$I$5:$I$605,Out!$U$5:$U$605,"Despesa",Out!$G$5:$G$605,CPagar!$D169,Out!$K$5:$K$605,"Não Pago")</f>
        <v>0</v>
      </c>
      <c r="O169" s="65">
        <f>SUMIFS(Nov!$I$5:$I$605,Nov!$U$5:$U$605,"Despesa",Nov!$G$5:$G$605,CPagar!$D169,Nov!$K$5:$K$605,"Não Pago")</f>
        <v>0</v>
      </c>
      <c r="P169" s="65">
        <f>SUMIFS(Dez!$I$5:$I$605,Dez!$U$5:$U$605,"Despesa",Dez!$G$5:$G$605,CPagar!$D169,Dez!$K$5:$K$605,"Não Pago")</f>
        <v>0</v>
      </c>
      <c r="Q169" s="62">
        <f t="shared" si="5"/>
        <v>0</v>
      </c>
    </row>
    <row r="170" spans="3:17" ht="28.5" customHeight="1" thickTop="1" thickBot="1" x14ac:dyDescent="0.3">
      <c r="C170" s="46" t="str">
        <f>'PC Despesas'!F66</f>
        <v>5.2.62</v>
      </c>
      <c r="D170" s="47" t="str">
        <f>VLOOKUP(C170,'PC Despesas'!$F$4:$G$103,2,FALSE)</f>
        <v>-</v>
      </c>
      <c r="E170" s="65">
        <f>SUMIFS(Jan!$I$5:$I$605,Jan!$U$5:$U$605,"Despesa",Jan!$G$5:$G$605,CPagar!$D170,Jan!$K$5:$K$605,"Não Pago")</f>
        <v>0</v>
      </c>
      <c r="F170" s="65">
        <f>SUMIFS(Fev!$I$5:$I$605,Fev!$U$5:$U$605,"Despesa",Fev!$G$5:$G$605,CPagar!$D170,Fev!$K$5:$K$605,"Não Pago")</f>
        <v>0</v>
      </c>
      <c r="G170" s="65">
        <f>SUMIFS(Mar!$I$5:$I$605,Mar!$U$5:$U$605,"Despesa",Mar!$G$5:$G$605,CPagar!$D170,Mar!$K$5:$K$605,"Não Pago")</f>
        <v>0</v>
      </c>
      <c r="H170" s="65">
        <f>SUMIFS(Abr!$I$5:$I$605,Abr!$U$5:$U$605,"Despesa",Abr!$G$5:$G$605,CPagar!$D170,Abr!$K$5:$K$605,"Não Pago")</f>
        <v>0</v>
      </c>
      <c r="I170" s="65">
        <f>SUMIFS(Mai!$I$5:$I$605,Mai!$U$5:$U$605,"Despesa",Mai!$G$5:$G$605,CPagar!$D170,Mai!$K$5:$K$605,"Não Pago")</f>
        <v>0</v>
      </c>
      <c r="J170" s="65">
        <f>SUMIFS(Jun!$I$5:$I$605,Jun!$U$5:$U$605,"Despesa",Jun!$G$5:$G$605,CPagar!$D170,Jun!$K$5:$K$605,"Não Pago")</f>
        <v>0</v>
      </c>
      <c r="K170" s="65">
        <f>SUMIFS(Jul!$I$5:$I$605,Jul!$U$5:$U$605,"Despesa",Jul!$G$5:$G$605,CPagar!$D170,Jul!$K$5:$K$605,"Não Pago")</f>
        <v>0</v>
      </c>
      <c r="L170" s="65">
        <f>SUMIFS(Ago!$I$5:$I$605,Ago!$U$5:$U$605,"Despesa",Ago!$G$5:$G$605,CPagar!$D170,Ago!$K$5:$K$605,"Não Pago")</f>
        <v>0</v>
      </c>
      <c r="M170" s="65">
        <f>SUMIFS(Set!$I$5:$I$605,Set!$U$5:$U$605,"Despesa",Set!$G$5:$G$605,CPagar!$D170,Set!$K$5:$K$605,"Não Pago")</f>
        <v>0</v>
      </c>
      <c r="N170" s="65">
        <f>SUMIFS(Out!$I$5:$I$605,Out!$U$5:$U$605,"Despesa",Out!$G$5:$G$605,CPagar!$D170,Out!$K$5:$K$605,"Não Pago")</f>
        <v>0</v>
      </c>
      <c r="O170" s="65">
        <f>SUMIFS(Nov!$I$5:$I$605,Nov!$U$5:$U$605,"Despesa",Nov!$G$5:$G$605,CPagar!$D170,Nov!$K$5:$K$605,"Não Pago")</f>
        <v>0</v>
      </c>
      <c r="P170" s="65">
        <f>SUMIFS(Dez!$I$5:$I$605,Dez!$U$5:$U$605,"Despesa",Dez!$G$5:$G$605,CPagar!$D170,Dez!$K$5:$K$605,"Não Pago")</f>
        <v>0</v>
      </c>
      <c r="Q170" s="62">
        <f t="shared" si="5"/>
        <v>0</v>
      </c>
    </row>
    <row r="171" spans="3:17" ht="28.5" customHeight="1" thickTop="1" thickBot="1" x14ac:dyDescent="0.3">
      <c r="C171" s="46" t="str">
        <f>'PC Despesas'!F67</f>
        <v>5.2.63</v>
      </c>
      <c r="D171" s="47" t="str">
        <f>VLOOKUP(C171,'PC Despesas'!$F$4:$G$103,2,FALSE)</f>
        <v>-</v>
      </c>
      <c r="E171" s="65">
        <f>SUMIFS(Jan!$I$5:$I$605,Jan!$U$5:$U$605,"Despesa",Jan!$G$5:$G$605,CPagar!$D171,Jan!$K$5:$K$605,"Não Pago")</f>
        <v>0</v>
      </c>
      <c r="F171" s="65">
        <f>SUMIFS(Fev!$I$5:$I$605,Fev!$U$5:$U$605,"Despesa",Fev!$G$5:$G$605,CPagar!$D171,Fev!$K$5:$K$605,"Não Pago")</f>
        <v>0</v>
      </c>
      <c r="G171" s="65">
        <f>SUMIFS(Mar!$I$5:$I$605,Mar!$U$5:$U$605,"Despesa",Mar!$G$5:$G$605,CPagar!$D171,Mar!$K$5:$K$605,"Não Pago")</f>
        <v>0</v>
      </c>
      <c r="H171" s="65">
        <f>SUMIFS(Abr!$I$5:$I$605,Abr!$U$5:$U$605,"Despesa",Abr!$G$5:$G$605,CPagar!$D171,Abr!$K$5:$K$605,"Não Pago")</f>
        <v>0</v>
      </c>
      <c r="I171" s="65">
        <f>SUMIFS(Mai!$I$5:$I$605,Mai!$U$5:$U$605,"Despesa",Mai!$G$5:$G$605,CPagar!$D171,Mai!$K$5:$K$605,"Não Pago")</f>
        <v>0</v>
      </c>
      <c r="J171" s="65">
        <f>SUMIFS(Jun!$I$5:$I$605,Jun!$U$5:$U$605,"Despesa",Jun!$G$5:$G$605,CPagar!$D171,Jun!$K$5:$K$605,"Não Pago")</f>
        <v>0</v>
      </c>
      <c r="K171" s="65">
        <f>SUMIFS(Jul!$I$5:$I$605,Jul!$U$5:$U$605,"Despesa",Jul!$G$5:$G$605,CPagar!$D171,Jul!$K$5:$K$605,"Não Pago")</f>
        <v>0</v>
      </c>
      <c r="L171" s="65">
        <f>SUMIFS(Ago!$I$5:$I$605,Ago!$U$5:$U$605,"Despesa",Ago!$G$5:$G$605,CPagar!$D171,Ago!$K$5:$K$605,"Não Pago")</f>
        <v>0</v>
      </c>
      <c r="M171" s="65">
        <f>SUMIFS(Set!$I$5:$I$605,Set!$U$5:$U$605,"Despesa",Set!$G$5:$G$605,CPagar!$D171,Set!$K$5:$K$605,"Não Pago")</f>
        <v>0</v>
      </c>
      <c r="N171" s="65">
        <f>SUMIFS(Out!$I$5:$I$605,Out!$U$5:$U$605,"Despesa",Out!$G$5:$G$605,CPagar!$D171,Out!$K$5:$K$605,"Não Pago")</f>
        <v>0</v>
      </c>
      <c r="O171" s="65">
        <f>SUMIFS(Nov!$I$5:$I$605,Nov!$U$5:$U$605,"Despesa",Nov!$G$5:$G$605,CPagar!$D171,Nov!$K$5:$K$605,"Não Pago")</f>
        <v>0</v>
      </c>
      <c r="P171" s="65">
        <f>SUMIFS(Dez!$I$5:$I$605,Dez!$U$5:$U$605,"Despesa",Dez!$G$5:$G$605,CPagar!$D171,Dez!$K$5:$K$605,"Não Pago")</f>
        <v>0</v>
      </c>
      <c r="Q171" s="62">
        <f t="shared" si="5"/>
        <v>0</v>
      </c>
    </row>
    <row r="172" spans="3:17" ht="28.5" customHeight="1" thickTop="1" thickBot="1" x14ac:dyDescent="0.3">
      <c r="C172" s="46" t="str">
        <f>'PC Despesas'!F68</f>
        <v>5.2.64</v>
      </c>
      <c r="D172" s="47" t="str">
        <f>VLOOKUP(C172,'PC Despesas'!$F$4:$G$103,2,FALSE)</f>
        <v>-</v>
      </c>
      <c r="E172" s="65">
        <f>SUMIFS(Jan!$I$5:$I$605,Jan!$U$5:$U$605,"Despesa",Jan!$G$5:$G$605,CPagar!$D172,Jan!$K$5:$K$605,"Não Pago")</f>
        <v>0</v>
      </c>
      <c r="F172" s="65">
        <f>SUMIFS(Fev!$I$5:$I$605,Fev!$U$5:$U$605,"Despesa",Fev!$G$5:$G$605,CPagar!$D172,Fev!$K$5:$K$605,"Não Pago")</f>
        <v>0</v>
      </c>
      <c r="G172" s="65">
        <f>SUMIFS(Mar!$I$5:$I$605,Mar!$U$5:$U$605,"Despesa",Mar!$G$5:$G$605,CPagar!$D172,Mar!$K$5:$K$605,"Não Pago")</f>
        <v>0</v>
      </c>
      <c r="H172" s="65">
        <f>SUMIFS(Abr!$I$5:$I$605,Abr!$U$5:$U$605,"Despesa",Abr!$G$5:$G$605,CPagar!$D172,Abr!$K$5:$K$605,"Não Pago")</f>
        <v>0</v>
      </c>
      <c r="I172" s="65">
        <f>SUMIFS(Mai!$I$5:$I$605,Mai!$U$5:$U$605,"Despesa",Mai!$G$5:$G$605,CPagar!$D172,Mai!$K$5:$K$605,"Não Pago")</f>
        <v>0</v>
      </c>
      <c r="J172" s="65">
        <f>SUMIFS(Jun!$I$5:$I$605,Jun!$U$5:$U$605,"Despesa",Jun!$G$5:$G$605,CPagar!$D172,Jun!$K$5:$K$605,"Não Pago")</f>
        <v>0</v>
      </c>
      <c r="K172" s="65">
        <f>SUMIFS(Jul!$I$5:$I$605,Jul!$U$5:$U$605,"Despesa",Jul!$G$5:$G$605,CPagar!$D172,Jul!$K$5:$K$605,"Não Pago")</f>
        <v>0</v>
      </c>
      <c r="L172" s="65">
        <f>SUMIFS(Ago!$I$5:$I$605,Ago!$U$5:$U$605,"Despesa",Ago!$G$5:$G$605,CPagar!$D172,Ago!$K$5:$K$605,"Não Pago")</f>
        <v>0</v>
      </c>
      <c r="M172" s="65">
        <f>SUMIFS(Set!$I$5:$I$605,Set!$U$5:$U$605,"Despesa",Set!$G$5:$G$605,CPagar!$D172,Set!$K$5:$K$605,"Não Pago")</f>
        <v>0</v>
      </c>
      <c r="N172" s="65">
        <f>SUMIFS(Out!$I$5:$I$605,Out!$U$5:$U$605,"Despesa",Out!$G$5:$G$605,CPagar!$D172,Out!$K$5:$K$605,"Não Pago")</f>
        <v>0</v>
      </c>
      <c r="O172" s="65">
        <f>SUMIFS(Nov!$I$5:$I$605,Nov!$U$5:$U$605,"Despesa",Nov!$G$5:$G$605,CPagar!$D172,Nov!$K$5:$K$605,"Não Pago")</f>
        <v>0</v>
      </c>
      <c r="P172" s="65">
        <f>SUMIFS(Dez!$I$5:$I$605,Dez!$U$5:$U$605,"Despesa",Dez!$G$5:$G$605,CPagar!$D172,Dez!$K$5:$K$605,"Não Pago")</f>
        <v>0</v>
      </c>
      <c r="Q172" s="62">
        <f t="shared" si="5"/>
        <v>0</v>
      </c>
    </row>
    <row r="173" spans="3:17" ht="28.5" customHeight="1" thickTop="1" thickBot="1" x14ac:dyDescent="0.3">
      <c r="C173" s="46" t="str">
        <f>'PC Despesas'!F69</f>
        <v>5.2.65</v>
      </c>
      <c r="D173" s="47" t="str">
        <f>VLOOKUP(C173,'PC Despesas'!$F$4:$G$103,2,FALSE)</f>
        <v>-</v>
      </c>
      <c r="E173" s="65">
        <f>SUMIFS(Jan!$I$5:$I$605,Jan!$U$5:$U$605,"Despesa",Jan!$G$5:$G$605,CPagar!$D173,Jan!$K$5:$K$605,"Não Pago")</f>
        <v>0</v>
      </c>
      <c r="F173" s="65">
        <f>SUMIFS(Fev!$I$5:$I$605,Fev!$U$5:$U$605,"Despesa",Fev!$G$5:$G$605,CPagar!$D173,Fev!$K$5:$K$605,"Não Pago")</f>
        <v>0</v>
      </c>
      <c r="G173" s="65">
        <f>SUMIFS(Mar!$I$5:$I$605,Mar!$U$5:$U$605,"Despesa",Mar!$G$5:$G$605,CPagar!$D173,Mar!$K$5:$K$605,"Não Pago")</f>
        <v>0</v>
      </c>
      <c r="H173" s="65">
        <f>SUMIFS(Abr!$I$5:$I$605,Abr!$U$5:$U$605,"Despesa",Abr!$G$5:$G$605,CPagar!$D173,Abr!$K$5:$K$605,"Não Pago")</f>
        <v>0</v>
      </c>
      <c r="I173" s="65">
        <f>SUMIFS(Mai!$I$5:$I$605,Mai!$U$5:$U$605,"Despesa",Mai!$G$5:$G$605,CPagar!$D173,Mai!$K$5:$K$605,"Não Pago")</f>
        <v>0</v>
      </c>
      <c r="J173" s="65">
        <f>SUMIFS(Jun!$I$5:$I$605,Jun!$U$5:$U$605,"Despesa",Jun!$G$5:$G$605,CPagar!$D173,Jun!$K$5:$K$605,"Não Pago")</f>
        <v>0</v>
      </c>
      <c r="K173" s="65">
        <f>SUMIFS(Jul!$I$5:$I$605,Jul!$U$5:$U$605,"Despesa",Jul!$G$5:$G$605,CPagar!$D173,Jul!$K$5:$K$605,"Não Pago")</f>
        <v>0</v>
      </c>
      <c r="L173" s="65">
        <f>SUMIFS(Ago!$I$5:$I$605,Ago!$U$5:$U$605,"Despesa",Ago!$G$5:$G$605,CPagar!$D173,Ago!$K$5:$K$605,"Não Pago")</f>
        <v>0</v>
      </c>
      <c r="M173" s="65">
        <f>SUMIFS(Set!$I$5:$I$605,Set!$U$5:$U$605,"Despesa",Set!$G$5:$G$605,CPagar!$D173,Set!$K$5:$K$605,"Não Pago")</f>
        <v>0</v>
      </c>
      <c r="N173" s="65">
        <f>SUMIFS(Out!$I$5:$I$605,Out!$U$5:$U$605,"Despesa",Out!$G$5:$G$605,CPagar!$D173,Out!$K$5:$K$605,"Não Pago")</f>
        <v>0</v>
      </c>
      <c r="O173" s="65">
        <f>SUMIFS(Nov!$I$5:$I$605,Nov!$U$5:$U$605,"Despesa",Nov!$G$5:$G$605,CPagar!$D173,Nov!$K$5:$K$605,"Não Pago")</f>
        <v>0</v>
      </c>
      <c r="P173" s="65">
        <f>SUMIFS(Dez!$I$5:$I$605,Dez!$U$5:$U$605,"Despesa",Dez!$G$5:$G$605,CPagar!$D173,Dez!$K$5:$K$605,"Não Pago")</f>
        <v>0</v>
      </c>
      <c r="Q173" s="62">
        <f t="shared" si="5"/>
        <v>0</v>
      </c>
    </row>
    <row r="174" spans="3:17" ht="28.5" customHeight="1" thickTop="1" thickBot="1" x14ac:dyDescent="0.3">
      <c r="C174" s="46" t="str">
        <f>'PC Despesas'!F70</f>
        <v>5.2.66</v>
      </c>
      <c r="D174" s="47" t="str">
        <f>VLOOKUP(C174,'PC Despesas'!$F$4:$G$103,2,FALSE)</f>
        <v>-</v>
      </c>
      <c r="E174" s="65">
        <f>SUMIFS(Jan!$I$5:$I$605,Jan!$U$5:$U$605,"Despesa",Jan!$G$5:$G$605,CPagar!$D174,Jan!$K$5:$K$605,"Não Pago")</f>
        <v>0</v>
      </c>
      <c r="F174" s="65">
        <f>SUMIFS(Fev!$I$5:$I$605,Fev!$U$5:$U$605,"Despesa",Fev!$G$5:$G$605,CPagar!$D174,Fev!$K$5:$K$605,"Não Pago")</f>
        <v>0</v>
      </c>
      <c r="G174" s="65">
        <f>SUMIFS(Mar!$I$5:$I$605,Mar!$U$5:$U$605,"Despesa",Mar!$G$5:$G$605,CPagar!$D174,Mar!$K$5:$K$605,"Não Pago")</f>
        <v>0</v>
      </c>
      <c r="H174" s="65">
        <f>SUMIFS(Abr!$I$5:$I$605,Abr!$U$5:$U$605,"Despesa",Abr!$G$5:$G$605,CPagar!$D174,Abr!$K$5:$K$605,"Não Pago")</f>
        <v>0</v>
      </c>
      <c r="I174" s="65">
        <f>SUMIFS(Mai!$I$5:$I$605,Mai!$U$5:$U$605,"Despesa",Mai!$G$5:$G$605,CPagar!$D174,Mai!$K$5:$K$605,"Não Pago")</f>
        <v>0</v>
      </c>
      <c r="J174" s="65">
        <f>SUMIFS(Jun!$I$5:$I$605,Jun!$U$5:$U$605,"Despesa",Jun!$G$5:$G$605,CPagar!$D174,Jun!$K$5:$K$605,"Não Pago")</f>
        <v>0</v>
      </c>
      <c r="K174" s="65">
        <f>SUMIFS(Jul!$I$5:$I$605,Jul!$U$5:$U$605,"Despesa",Jul!$G$5:$G$605,CPagar!$D174,Jul!$K$5:$K$605,"Não Pago")</f>
        <v>0</v>
      </c>
      <c r="L174" s="65">
        <f>SUMIFS(Ago!$I$5:$I$605,Ago!$U$5:$U$605,"Despesa",Ago!$G$5:$G$605,CPagar!$D174,Ago!$K$5:$K$605,"Não Pago")</f>
        <v>0</v>
      </c>
      <c r="M174" s="65">
        <f>SUMIFS(Set!$I$5:$I$605,Set!$U$5:$U$605,"Despesa",Set!$G$5:$G$605,CPagar!$D174,Set!$K$5:$K$605,"Não Pago")</f>
        <v>0</v>
      </c>
      <c r="N174" s="65">
        <f>SUMIFS(Out!$I$5:$I$605,Out!$U$5:$U$605,"Despesa",Out!$G$5:$G$605,CPagar!$D174,Out!$K$5:$K$605,"Não Pago")</f>
        <v>0</v>
      </c>
      <c r="O174" s="65">
        <f>SUMIFS(Nov!$I$5:$I$605,Nov!$U$5:$U$605,"Despesa",Nov!$G$5:$G$605,CPagar!$D174,Nov!$K$5:$K$605,"Não Pago")</f>
        <v>0</v>
      </c>
      <c r="P174" s="65">
        <f>SUMIFS(Dez!$I$5:$I$605,Dez!$U$5:$U$605,"Despesa",Dez!$G$5:$G$605,CPagar!$D174,Dez!$K$5:$K$605,"Não Pago")</f>
        <v>0</v>
      </c>
      <c r="Q174" s="62">
        <f t="shared" ref="Q174:Q207" si="6">SUM(E174:P174)</f>
        <v>0</v>
      </c>
    </row>
    <row r="175" spans="3:17" ht="28.5" customHeight="1" thickTop="1" thickBot="1" x14ac:dyDescent="0.3">
      <c r="C175" s="46" t="str">
        <f>'PC Despesas'!F71</f>
        <v>5.2.67</v>
      </c>
      <c r="D175" s="47" t="str">
        <f>VLOOKUP(C175,'PC Despesas'!$F$4:$G$103,2,FALSE)</f>
        <v>-</v>
      </c>
      <c r="E175" s="65">
        <f>SUMIFS(Jan!$I$5:$I$605,Jan!$U$5:$U$605,"Despesa",Jan!$G$5:$G$605,CPagar!$D175,Jan!$K$5:$K$605,"Não Pago")</f>
        <v>0</v>
      </c>
      <c r="F175" s="65">
        <f>SUMIFS(Fev!$I$5:$I$605,Fev!$U$5:$U$605,"Despesa",Fev!$G$5:$G$605,CPagar!$D175,Fev!$K$5:$K$605,"Não Pago")</f>
        <v>0</v>
      </c>
      <c r="G175" s="65">
        <f>SUMIFS(Mar!$I$5:$I$605,Mar!$U$5:$U$605,"Despesa",Mar!$G$5:$G$605,CPagar!$D175,Mar!$K$5:$K$605,"Não Pago")</f>
        <v>0</v>
      </c>
      <c r="H175" s="65">
        <f>SUMIFS(Abr!$I$5:$I$605,Abr!$U$5:$U$605,"Despesa",Abr!$G$5:$G$605,CPagar!$D175,Abr!$K$5:$K$605,"Não Pago")</f>
        <v>0</v>
      </c>
      <c r="I175" s="65">
        <f>SUMIFS(Mai!$I$5:$I$605,Mai!$U$5:$U$605,"Despesa",Mai!$G$5:$G$605,CPagar!$D175,Mai!$K$5:$K$605,"Não Pago")</f>
        <v>0</v>
      </c>
      <c r="J175" s="65">
        <f>SUMIFS(Jun!$I$5:$I$605,Jun!$U$5:$U$605,"Despesa",Jun!$G$5:$G$605,CPagar!$D175,Jun!$K$5:$K$605,"Não Pago")</f>
        <v>0</v>
      </c>
      <c r="K175" s="65">
        <f>SUMIFS(Jul!$I$5:$I$605,Jul!$U$5:$U$605,"Despesa",Jul!$G$5:$G$605,CPagar!$D175,Jul!$K$5:$K$605,"Não Pago")</f>
        <v>0</v>
      </c>
      <c r="L175" s="65">
        <f>SUMIFS(Ago!$I$5:$I$605,Ago!$U$5:$U$605,"Despesa",Ago!$G$5:$G$605,CPagar!$D175,Ago!$K$5:$K$605,"Não Pago")</f>
        <v>0</v>
      </c>
      <c r="M175" s="65">
        <f>SUMIFS(Set!$I$5:$I$605,Set!$U$5:$U$605,"Despesa",Set!$G$5:$G$605,CPagar!$D175,Set!$K$5:$K$605,"Não Pago")</f>
        <v>0</v>
      </c>
      <c r="N175" s="65">
        <f>SUMIFS(Out!$I$5:$I$605,Out!$U$5:$U$605,"Despesa",Out!$G$5:$G$605,CPagar!$D175,Out!$K$5:$K$605,"Não Pago")</f>
        <v>0</v>
      </c>
      <c r="O175" s="65">
        <f>SUMIFS(Nov!$I$5:$I$605,Nov!$U$5:$U$605,"Despesa",Nov!$G$5:$G$605,CPagar!$D175,Nov!$K$5:$K$605,"Não Pago")</f>
        <v>0</v>
      </c>
      <c r="P175" s="65">
        <f>SUMIFS(Dez!$I$5:$I$605,Dez!$U$5:$U$605,"Despesa",Dez!$G$5:$G$605,CPagar!$D175,Dez!$K$5:$K$605,"Não Pago")</f>
        <v>0</v>
      </c>
      <c r="Q175" s="62">
        <f t="shared" si="6"/>
        <v>0</v>
      </c>
    </row>
    <row r="176" spans="3:17" ht="28.5" customHeight="1" thickTop="1" thickBot="1" x14ac:dyDescent="0.3">
      <c r="C176" s="46" t="str">
        <f>'PC Despesas'!F72</f>
        <v>5.2.68</v>
      </c>
      <c r="D176" s="47" t="str">
        <f>VLOOKUP(C176,'PC Despesas'!$F$4:$G$103,2,FALSE)</f>
        <v>-</v>
      </c>
      <c r="E176" s="65">
        <f>SUMIFS(Jan!$I$5:$I$605,Jan!$U$5:$U$605,"Despesa",Jan!$G$5:$G$605,CPagar!$D176,Jan!$K$5:$K$605,"Não Pago")</f>
        <v>0</v>
      </c>
      <c r="F176" s="65">
        <f>SUMIFS(Fev!$I$5:$I$605,Fev!$U$5:$U$605,"Despesa",Fev!$G$5:$G$605,CPagar!$D176,Fev!$K$5:$K$605,"Não Pago")</f>
        <v>0</v>
      </c>
      <c r="G176" s="65">
        <f>SUMIFS(Mar!$I$5:$I$605,Mar!$U$5:$U$605,"Despesa",Mar!$G$5:$G$605,CPagar!$D176,Mar!$K$5:$K$605,"Não Pago")</f>
        <v>0</v>
      </c>
      <c r="H176" s="65">
        <f>SUMIFS(Abr!$I$5:$I$605,Abr!$U$5:$U$605,"Despesa",Abr!$G$5:$G$605,CPagar!$D176,Abr!$K$5:$K$605,"Não Pago")</f>
        <v>0</v>
      </c>
      <c r="I176" s="65">
        <f>SUMIFS(Mai!$I$5:$I$605,Mai!$U$5:$U$605,"Despesa",Mai!$G$5:$G$605,CPagar!$D176,Mai!$K$5:$K$605,"Não Pago")</f>
        <v>0</v>
      </c>
      <c r="J176" s="65">
        <f>SUMIFS(Jun!$I$5:$I$605,Jun!$U$5:$U$605,"Despesa",Jun!$G$5:$G$605,CPagar!$D176,Jun!$K$5:$K$605,"Não Pago")</f>
        <v>0</v>
      </c>
      <c r="K176" s="65">
        <f>SUMIFS(Jul!$I$5:$I$605,Jul!$U$5:$U$605,"Despesa",Jul!$G$5:$G$605,CPagar!$D176,Jul!$K$5:$K$605,"Não Pago")</f>
        <v>0</v>
      </c>
      <c r="L176" s="65">
        <f>SUMIFS(Ago!$I$5:$I$605,Ago!$U$5:$U$605,"Despesa",Ago!$G$5:$G$605,CPagar!$D176,Ago!$K$5:$K$605,"Não Pago")</f>
        <v>0</v>
      </c>
      <c r="M176" s="65">
        <f>SUMIFS(Set!$I$5:$I$605,Set!$U$5:$U$605,"Despesa",Set!$G$5:$G$605,CPagar!$D176,Set!$K$5:$K$605,"Não Pago")</f>
        <v>0</v>
      </c>
      <c r="N176" s="65">
        <f>SUMIFS(Out!$I$5:$I$605,Out!$U$5:$U$605,"Despesa",Out!$G$5:$G$605,CPagar!$D176,Out!$K$5:$K$605,"Não Pago")</f>
        <v>0</v>
      </c>
      <c r="O176" s="65">
        <f>SUMIFS(Nov!$I$5:$I$605,Nov!$U$5:$U$605,"Despesa",Nov!$G$5:$G$605,CPagar!$D176,Nov!$K$5:$K$605,"Não Pago")</f>
        <v>0</v>
      </c>
      <c r="P176" s="65">
        <f>SUMIFS(Dez!$I$5:$I$605,Dez!$U$5:$U$605,"Despesa",Dez!$G$5:$G$605,CPagar!$D176,Dez!$K$5:$K$605,"Não Pago")</f>
        <v>0</v>
      </c>
      <c r="Q176" s="62">
        <f t="shared" si="6"/>
        <v>0</v>
      </c>
    </row>
    <row r="177" spans="3:17" ht="28.5" customHeight="1" thickTop="1" thickBot="1" x14ac:dyDescent="0.3">
      <c r="C177" s="46" t="str">
        <f>'PC Despesas'!F73</f>
        <v>5.2.69</v>
      </c>
      <c r="D177" s="47" t="str">
        <f>VLOOKUP(C177,'PC Despesas'!$F$4:$G$103,2,FALSE)</f>
        <v>-</v>
      </c>
      <c r="E177" s="65">
        <f>SUMIFS(Jan!$I$5:$I$605,Jan!$U$5:$U$605,"Despesa",Jan!$G$5:$G$605,CPagar!$D177,Jan!$K$5:$K$605,"Não Pago")</f>
        <v>0</v>
      </c>
      <c r="F177" s="65">
        <f>SUMIFS(Fev!$I$5:$I$605,Fev!$U$5:$U$605,"Despesa",Fev!$G$5:$G$605,CPagar!$D177,Fev!$K$5:$K$605,"Não Pago")</f>
        <v>0</v>
      </c>
      <c r="G177" s="65">
        <f>SUMIFS(Mar!$I$5:$I$605,Mar!$U$5:$U$605,"Despesa",Mar!$G$5:$G$605,CPagar!$D177,Mar!$K$5:$K$605,"Não Pago")</f>
        <v>0</v>
      </c>
      <c r="H177" s="65">
        <f>SUMIFS(Abr!$I$5:$I$605,Abr!$U$5:$U$605,"Despesa",Abr!$G$5:$G$605,CPagar!$D177,Abr!$K$5:$K$605,"Não Pago")</f>
        <v>0</v>
      </c>
      <c r="I177" s="65">
        <f>SUMIFS(Mai!$I$5:$I$605,Mai!$U$5:$U$605,"Despesa",Mai!$G$5:$G$605,CPagar!$D177,Mai!$K$5:$K$605,"Não Pago")</f>
        <v>0</v>
      </c>
      <c r="J177" s="65">
        <f>SUMIFS(Jun!$I$5:$I$605,Jun!$U$5:$U$605,"Despesa",Jun!$G$5:$G$605,CPagar!$D177,Jun!$K$5:$K$605,"Não Pago")</f>
        <v>0</v>
      </c>
      <c r="K177" s="65">
        <f>SUMIFS(Jul!$I$5:$I$605,Jul!$U$5:$U$605,"Despesa",Jul!$G$5:$G$605,CPagar!$D177,Jul!$K$5:$K$605,"Não Pago")</f>
        <v>0</v>
      </c>
      <c r="L177" s="65">
        <f>SUMIFS(Ago!$I$5:$I$605,Ago!$U$5:$U$605,"Despesa",Ago!$G$5:$G$605,CPagar!$D177,Ago!$K$5:$K$605,"Não Pago")</f>
        <v>0</v>
      </c>
      <c r="M177" s="65">
        <f>SUMIFS(Set!$I$5:$I$605,Set!$U$5:$U$605,"Despesa",Set!$G$5:$G$605,CPagar!$D177,Set!$K$5:$K$605,"Não Pago")</f>
        <v>0</v>
      </c>
      <c r="N177" s="65">
        <f>SUMIFS(Out!$I$5:$I$605,Out!$U$5:$U$605,"Despesa",Out!$G$5:$G$605,CPagar!$D177,Out!$K$5:$K$605,"Não Pago")</f>
        <v>0</v>
      </c>
      <c r="O177" s="65">
        <f>SUMIFS(Nov!$I$5:$I$605,Nov!$U$5:$U$605,"Despesa",Nov!$G$5:$G$605,CPagar!$D177,Nov!$K$5:$K$605,"Não Pago")</f>
        <v>0</v>
      </c>
      <c r="P177" s="65">
        <f>SUMIFS(Dez!$I$5:$I$605,Dez!$U$5:$U$605,"Despesa",Dez!$G$5:$G$605,CPagar!$D177,Dez!$K$5:$K$605,"Não Pago")</f>
        <v>0</v>
      </c>
      <c r="Q177" s="62">
        <f t="shared" si="6"/>
        <v>0</v>
      </c>
    </row>
    <row r="178" spans="3:17" ht="28.5" customHeight="1" thickTop="1" thickBot="1" x14ac:dyDescent="0.3">
      <c r="C178" s="46" t="str">
        <f>'PC Despesas'!F74</f>
        <v>5.2.70</v>
      </c>
      <c r="D178" s="47" t="str">
        <f>VLOOKUP(C178,'PC Despesas'!$F$4:$G$103,2,FALSE)</f>
        <v>-</v>
      </c>
      <c r="E178" s="65">
        <f>SUMIFS(Jan!$I$5:$I$605,Jan!$U$5:$U$605,"Despesa",Jan!$G$5:$G$605,CPagar!$D178,Jan!$K$5:$K$605,"Não Pago")</f>
        <v>0</v>
      </c>
      <c r="F178" s="65">
        <f>SUMIFS(Fev!$I$5:$I$605,Fev!$U$5:$U$605,"Despesa",Fev!$G$5:$G$605,CPagar!$D178,Fev!$K$5:$K$605,"Não Pago")</f>
        <v>0</v>
      </c>
      <c r="G178" s="65">
        <f>SUMIFS(Mar!$I$5:$I$605,Mar!$U$5:$U$605,"Despesa",Mar!$G$5:$G$605,CPagar!$D178,Mar!$K$5:$K$605,"Não Pago")</f>
        <v>0</v>
      </c>
      <c r="H178" s="65">
        <f>SUMIFS(Abr!$I$5:$I$605,Abr!$U$5:$U$605,"Despesa",Abr!$G$5:$G$605,CPagar!$D178,Abr!$K$5:$K$605,"Não Pago")</f>
        <v>0</v>
      </c>
      <c r="I178" s="65">
        <f>SUMIFS(Mai!$I$5:$I$605,Mai!$U$5:$U$605,"Despesa",Mai!$G$5:$G$605,CPagar!$D178,Mai!$K$5:$K$605,"Não Pago")</f>
        <v>0</v>
      </c>
      <c r="J178" s="65">
        <f>SUMIFS(Jun!$I$5:$I$605,Jun!$U$5:$U$605,"Despesa",Jun!$G$5:$G$605,CPagar!$D178,Jun!$K$5:$K$605,"Não Pago")</f>
        <v>0</v>
      </c>
      <c r="K178" s="65">
        <f>SUMIFS(Jul!$I$5:$I$605,Jul!$U$5:$U$605,"Despesa",Jul!$G$5:$G$605,CPagar!$D178,Jul!$K$5:$K$605,"Não Pago")</f>
        <v>0</v>
      </c>
      <c r="L178" s="65">
        <f>SUMIFS(Ago!$I$5:$I$605,Ago!$U$5:$U$605,"Despesa",Ago!$G$5:$G$605,CPagar!$D178,Ago!$K$5:$K$605,"Não Pago")</f>
        <v>0</v>
      </c>
      <c r="M178" s="65">
        <f>SUMIFS(Set!$I$5:$I$605,Set!$U$5:$U$605,"Despesa",Set!$G$5:$G$605,CPagar!$D178,Set!$K$5:$K$605,"Não Pago")</f>
        <v>0</v>
      </c>
      <c r="N178" s="65">
        <f>SUMIFS(Out!$I$5:$I$605,Out!$U$5:$U$605,"Despesa",Out!$G$5:$G$605,CPagar!$D178,Out!$K$5:$K$605,"Não Pago")</f>
        <v>0</v>
      </c>
      <c r="O178" s="65">
        <f>SUMIFS(Nov!$I$5:$I$605,Nov!$U$5:$U$605,"Despesa",Nov!$G$5:$G$605,CPagar!$D178,Nov!$K$5:$K$605,"Não Pago")</f>
        <v>0</v>
      </c>
      <c r="P178" s="65">
        <f>SUMIFS(Dez!$I$5:$I$605,Dez!$U$5:$U$605,"Despesa",Dez!$G$5:$G$605,CPagar!$D178,Dez!$K$5:$K$605,"Não Pago")</f>
        <v>0</v>
      </c>
      <c r="Q178" s="62">
        <f t="shared" si="6"/>
        <v>0</v>
      </c>
    </row>
    <row r="179" spans="3:17" ht="28.5" customHeight="1" thickTop="1" thickBot="1" x14ac:dyDescent="0.3">
      <c r="C179" s="46" t="str">
        <f>'PC Despesas'!F75</f>
        <v>5.2.71</v>
      </c>
      <c r="D179" s="47" t="str">
        <f>VLOOKUP(C179,'PC Despesas'!$F$4:$G$103,2,FALSE)</f>
        <v>-</v>
      </c>
      <c r="E179" s="65">
        <f>SUMIFS(Jan!$I$5:$I$605,Jan!$U$5:$U$605,"Despesa",Jan!$G$5:$G$605,CPagar!$D179,Jan!$K$5:$K$605,"Não Pago")</f>
        <v>0</v>
      </c>
      <c r="F179" s="65">
        <f>SUMIFS(Fev!$I$5:$I$605,Fev!$U$5:$U$605,"Despesa",Fev!$G$5:$G$605,CPagar!$D179,Fev!$K$5:$K$605,"Não Pago")</f>
        <v>0</v>
      </c>
      <c r="G179" s="65">
        <f>SUMIFS(Mar!$I$5:$I$605,Mar!$U$5:$U$605,"Despesa",Mar!$G$5:$G$605,CPagar!$D179,Mar!$K$5:$K$605,"Não Pago")</f>
        <v>0</v>
      </c>
      <c r="H179" s="65">
        <f>SUMIFS(Abr!$I$5:$I$605,Abr!$U$5:$U$605,"Despesa",Abr!$G$5:$G$605,CPagar!$D179,Abr!$K$5:$K$605,"Não Pago")</f>
        <v>0</v>
      </c>
      <c r="I179" s="65">
        <f>SUMIFS(Mai!$I$5:$I$605,Mai!$U$5:$U$605,"Despesa",Mai!$G$5:$G$605,CPagar!$D179,Mai!$K$5:$K$605,"Não Pago")</f>
        <v>0</v>
      </c>
      <c r="J179" s="65">
        <f>SUMIFS(Jun!$I$5:$I$605,Jun!$U$5:$U$605,"Despesa",Jun!$G$5:$G$605,CPagar!$D179,Jun!$K$5:$K$605,"Não Pago")</f>
        <v>0</v>
      </c>
      <c r="K179" s="65">
        <f>SUMIFS(Jul!$I$5:$I$605,Jul!$U$5:$U$605,"Despesa",Jul!$G$5:$G$605,CPagar!$D179,Jul!$K$5:$K$605,"Não Pago")</f>
        <v>0</v>
      </c>
      <c r="L179" s="65">
        <f>SUMIFS(Ago!$I$5:$I$605,Ago!$U$5:$U$605,"Despesa",Ago!$G$5:$G$605,CPagar!$D179,Ago!$K$5:$K$605,"Não Pago")</f>
        <v>0</v>
      </c>
      <c r="M179" s="65">
        <f>SUMIFS(Set!$I$5:$I$605,Set!$U$5:$U$605,"Despesa",Set!$G$5:$G$605,CPagar!$D179,Set!$K$5:$K$605,"Não Pago")</f>
        <v>0</v>
      </c>
      <c r="N179" s="65">
        <f>SUMIFS(Out!$I$5:$I$605,Out!$U$5:$U$605,"Despesa",Out!$G$5:$G$605,CPagar!$D179,Out!$K$5:$K$605,"Não Pago")</f>
        <v>0</v>
      </c>
      <c r="O179" s="65">
        <f>SUMIFS(Nov!$I$5:$I$605,Nov!$U$5:$U$605,"Despesa",Nov!$G$5:$G$605,CPagar!$D179,Nov!$K$5:$K$605,"Não Pago")</f>
        <v>0</v>
      </c>
      <c r="P179" s="65">
        <f>SUMIFS(Dez!$I$5:$I$605,Dez!$U$5:$U$605,"Despesa",Dez!$G$5:$G$605,CPagar!$D179,Dez!$K$5:$K$605,"Não Pago")</f>
        <v>0</v>
      </c>
      <c r="Q179" s="62">
        <f t="shared" si="6"/>
        <v>0</v>
      </c>
    </row>
    <row r="180" spans="3:17" ht="28.5" customHeight="1" thickTop="1" thickBot="1" x14ac:dyDescent="0.3">
      <c r="C180" s="46" t="str">
        <f>'PC Despesas'!F76</f>
        <v>5.2.72</v>
      </c>
      <c r="D180" s="47" t="str">
        <f>VLOOKUP(C180,'PC Despesas'!$F$4:$G$103,2,FALSE)</f>
        <v>-</v>
      </c>
      <c r="E180" s="65">
        <f>SUMIFS(Jan!$I$5:$I$605,Jan!$U$5:$U$605,"Despesa",Jan!$G$5:$G$605,CPagar!$D180,Jan!$K$5:$K$605,"Não Pago")</f>
        <v>0</v>
      </c>
      <c r="F180" s="65">
        <f>SUMIFS(Fev!$I$5:$I$605,Fev!$U$5:$U$605,"Despesa",Fev!$G$5:$G$605,CPagar!$D180,Fev!$K$5:$K$605,"Não Pago")</f>
        <v>0</v>
      </c>
      <c r="G180" s="65">
        <f>SUMIFS(Mar!$I$5:$I$605,Mar!$U$5:$U$605,"Despesa",Mar!$G$5:$G$605,CPagar!$D180,Mar!$K$5:$K$605,"Não Pago")</f>
        <v>0</v>
      </c>
      <c r="H180" s="65">
        <f>SUMIFS(Abr!$I$5:$I$605,Abr!$U$5:$U$605,"Despesa",Abr!$G$5:$G$605,CPagar!$D180,Abr!$K$5:$K$605,"Não Pago")</f>
        <v>0</v>
      </c>
      <c r="I180" s="65">
        <f>SUMIFS(Mai!$I$5:$I$605,Mai!$U$5:$U$605,"Despesa",Mai!$G$5:$G$605,CPagar!$D180,Mai!$K$5:$K$605,"Não Pago")</f>
        <v>0</v>
      </c>
      <c r="J180" s="65">
        <f>SUMIFS(Jun!$I$5:$I$605,Jun!$U$5:$U$605,"Despesa",Jun!$G$5:$G$605,CPagar!$D180,Jun!$K$5:$K$605,"Não Pago")</f>
        <v>0</v>
      </c>
      <c r="K180" s="65">
        <f>SUMIFS(Jul!$I$5:$I$605,Jul!$U$5:$U$605,"Despesa",Jul!$G$5:$G$605,CPagar!$D180,Jul!$K$5:$K$605,"Não Pago")</f>
        <v>0</v>
      </c>
      <c r="L180" s="65">
        <f>SUMIFS(Ago!$I$5:$I$605,Ago!$U$5:$U$605,"Despesa",Ago!$G$5:$G$605,CPagar!$D180,Ago!$K$5:$K$605,"Não Pago")</f>
        <v>0</v>
      </c>
      <c r="M180" s="65">
        <f>SUMIFS(Set!$I$5:$I$605,Set!$U$5:$U$605,"Despesa",Set!$G$5:$G$605,CPagar!$D180,Set!$K$5:$K$605,"Não Pago")</f>
        <v>0</v>
      </c>
      <c r="N180" s="65">
        <f>SUMIFS(Out!$I$5:$I$605,Out!$U$5:$U$605,"Despesa",Out!$G$5:$G$605,CPagar!$D180,Out!$K$5:$K$605,"Não Pago")</f>
        <v>0</v>
      </c>
      <c r="O180" s="65">
        <f>SUMIFS(Nov!$I$5:$I$605,Nov!$U$5:$U$605,"Despesa",Nov!$G$5:$G$605,CPagar!$D180,Nov!$K$5:$K$605,"Não Pago")</f>
        <v>0</v>
      </c>
      <c r="P180" s="65">
        <f>SUMIFS(Dez!$I$5:$I$605,Dez!$U$5:$U$605,"Despesa",Dez!$G$5:$G$605,CPagar!$D180,Dez!$K$5:$K$605,"Não Pago")</f>
        <v>0</v>
      </c>
      <c r="Q180" s="62">
        <f t="shared" si="6"/>
        <v>0</v>
      </c>
    </row>
    <row r="181" spans="3:17" ht="28.5" customHeight="1" thickTop="1" thickBot="1" x14ac:dyDescent="0.3">
      <c r="C181" s="46" t="str">
        <f>'PC Despesas'!F77</f>
        <v>5.2.73</v>
      </c>
      <c r="D181" s="47" t="str">
        <f>VLOOKUP(C181,'PC Despesas'!$F$4:$G$103,2,FALSE)</f>
        <v>-</v>
      </c>
      <c r="E181" s="65">
        <f>SUMIFS(Jan!$I$5:$I$605,Jan!$U$5:$U$605,"Despesa",Jan!$G$5:$G$605,CPagar!$D181,Jan!$K$5:$K$605,"Não Pago")</f>
        <v>0</v>
      </c>
      <c r="F181" s="65">
        <f>SUMIFS(Fev!$I$5:$I$605,Fev!$U$5:$U$605,"Despesa",Fev!$G$5:$G$605,CPagar!$D181,Fev!$K$5:$K$605,"Não Pago")</f>
        <v>0</v>
      </c>
      <c r="G181" s="65">
        <f>SUMIFS(Mar!$I$5:$I$605,Mar!$U$5:$U$605,"Despesa",Mar!$G$5:$G$605,CPagar!$D181,Mar!$K$5:$K$605,"Não Pago")</f>
        <v>0</v>
      </c>
      <c r="H181" s="65">
        <f>SUMIFS(Abr!$I$5:$I$605,Abr!$U$5:$U$605,"Despesa",Abr!$G$5:$G$605,CPagar!$D181,Abr!$K$5:$K$605,"Não Pago")</f>
        <v>0</v>
      </c>
      <c r="I181" s="65">
        <f>SUMIFS(Mai!$I$5:$I$605,Mai!$U$5:$U$605,"Despesa",Mai!$G$5:$G$605,CPagar!$D181,Mai!$K$5:$K$605,"Não Pago")</f>
        <v>0</v>
      </c>
      <c r="J181" s="65">
        <f>SUMIFS(Jun!$I$5:$I$605,Jun!$U$5:$U$605,"Despesa",Jun!$G$5:$G$605,CPagar!$D181,Jun!$K$5:$K$605,"Não Pago")</f>
        <v>0</v>
      </c>
      <c r="K181" s="65">
        <f>SUMIFS(Jul!$I$5:$I$605,Jul!$U$5:$U$605,"Despesa",Jul!$G$5:$G$605,CPagar!$D181,Jul!$K$5:$K$605,"Não Pago")</f>
        <v>0</v>
      </c>
      <c r="L181" s="65">
        <f>SUMIFS(Ago!$I$5:$I$605,Ago!$U$5:$U$605,"Despesa",Ago!$G$5:$G$605,CPagar!$D181,Ago!$K$5:$K$605,"Não Pago")</f>
        <v>0</v>
      </c>
      <c r="M181" s="65">
        <f>SUMIFS(Set!$I$5:$I$605,Set!$U$5:$U$605,"Despesa",Set!$G$5:$G$605,CPagar!$D181,Set!$K$5:$K$605,"Não Pago")</f>
        <v>0</v>
      </c>
      <c r="N181" s="65">
        <f>SUMIFS(Out!$I$5:$I$605,Out!$U$5:$U$605,"Despesa",Out!$G$5:$G$605,CPagar!$D181,Out!$K$5:$K$605,"Não Pago")</f>
        <v>0</v>
      </c>
      <c r="O181" s="65">
        <f>SUMIFS(Nov!$I$5:$I$605,Nov!$U$5:$U$605,"Despesa",Nov!$G$5:$G$605,CPagar!$D181,Nov!$K$5:$K$605,"Não Pago")</f>
        <v>0</v>
      </c>
      <c r="P181" s="65">
        <f>SUMIFS(Dez!$I$5:$I$605,Dez!$U$5:$U$605,"Despesa",Dez!$G$5:$G$605,CPagar!$D181,Dez!$K$5:$K$605,"Não Pago")</f>
        <v>0</v>
      </c>
      <c r="Q181" s="62">
        <f t="shared" si="6"/>
        <v>0</v>
      </c>
    </row>
    <row r="182" spans="3:17" ht="28.5" customHeight="1" thickTop="1" thickBot="1" x14ac:dyDescent="0.3">
      <c r="C182" s="46" t="str">
        <f>'PC Despesas'!F78</f>
        <v>5.2.74</v>
      </c>
      <c r="D182" s="47" t="str">
        <f>VLOOKUP(C182,'PC Despesas'!$F$4:$G$103,2,FALSE)</f>
        <v>-</v>
      </c>
      <c r="E182" s="65">
        <f>SUMIFS(Jan!$I$5:$I$605,Jan!$U$5:$U$605,"Despesa",Jan!$G$5:$G$605,CPagar!$D182,Jan!$K$5:$K$605,"Não Pago")</f>
        <v>0</v>
      </c>
      <c r="F182" s="65">
        <f>SUMIFS(Fev!$I$5:$I$605,Fev!$U$5:$U$605,"Despesa",Fev!$G$5:$G$605,CPagar!$D182,Fev!$K$5:$K$605,"Não Pago")</f>
        <v>0</v>
      </c>
      <c r="G182" s="65">
        <f>SUMIFS(Mar!$I$5:$I$605,Mar!$U$5:$U$605,"Despesa",Mar!$G$5:$G$605,CPagar!$D182,Mar!$K$5:$K$605,"Não Pago")</f>
        <v>0</v>
      </c>
      <c r="H182" s="65">
        <f>SUMIFS(Abr!$I$5:$I$605,Abr!$U$5:$U$605,"Despesa",Abr!$G$5:$G$605,CPagar!$D182,Abr!$K$5:$K$605,"Não Pago")</f>
        <v>0</v>
      </c>
      <c r="I182" s="65">
        <f>SUMIFS(Mai!$I$5:$I$605,Mai!$U$5:$U$605,"Despesa",Mai!$G$5:$G$605,CPagar!$D182,Mai!$K$5:$K$605,"Não Pago")</f>
        <v>0</v>
      </c>
      <c r="J182" s="65">
        <f>SUMIFS(Jun!$I$5:$I$605,Jun!$U$5:$U$605,"Despesa",Jun!$G$5:$G$605,CPagar!$D182,Jun!$K$5:$K$605,"Não Pago")</f>
        <v>0</v>
      </c>
      <c r="K182" s="65">
        <f>SUMIFS(Jul!$I$5:$I$605,Jul!$U$5:$U$605,"Despesa",Jul!$G$5:$G$605,CPagar!$D182,Jul!$K$5:$K$605,"Não Pago")</f>
        <v>0</v>
      </c>
      <c r="L182" s="65">
        <f>SUMIFS(Ago!$I$5:$I$605,Ago!$U$5:$U$605,"Despesa",Ago!$G$5:$G$605,CPagar!$D182,Ago!$K$5:$K$605,"Não Pago")</f>
        <v>0</v>
      </c>
      <c r="M182" s="65">
        <f>SUMIFS(Set!$I$5:$I$605,Set!$U$5:$U$605,"Despesa",Set!$G$5:$G$605,CPagar!$D182,Set!$K$5:$K$605,"Não Pago")</f>
        <v>0</v>
      </c>
      <c r="N182" s="65">
        <f>SUMIFS(Out!$I$5:$I$605,Out!$U$5:$U$605,"Despesa",Out!$G$5:$G$605,CPagar!$D182,Out!$K$5:$K$605,"Não Pago")</f>
        <v>0</v>
      </c>
      <c r="O182" s="65">
        <f>SUMIFS(Nov!$I$5:$I$605,Nov!$U$5:$U$605,"Despesa",Nov!$G$5:$G$605,CPagar!$D182,Nov!$K$5:$K$605,"Não Pago")</f>
        <v>0</v>
      </c>
      <c r="P182" s="65">
        <f>SUMIFS(Dez!$I$5:$I$605,Dez!$U$5:$U$605,"Despesa",Dez!$G$5:$G$605,CPagar!$D182,Dez!$K$5:$K$605,"Não Pago")</f>
        <v>0</v>
      </c>
      <c r="Q182" s="62">
        <f t="shared" si="6"/>
        <v>0</v>
      </c>
    </row>
    <row r="183" spans="3:17" ht="28.5" customHeight="1" thickTop="1" thickBot="1" x14ac:dyDescent="0.3">
      <c r="C183" s="46" t="str">
        <f>'PC Despesas'!F79</f>
        <v>5.2.75</v>
      </c>
      <c r="D183" s="47" t="str">
        <f>VLOOKUP(C183,'PC Despesas'!$F$4:$G$103,2,FALSE)</f>
        <v>-</v>
      </c>
      <c r="E183" s="65">
        <f>SUMIFS(Jan!$I$5:$I$605,Jan!$U$5:$U$605,"Despesa",Jan!$G$5:$G$605,CPagar!$D183,Jan!$K$5:$K$605,"Não Pago")</f>
        <v>0</v>
      </c>
      <c r="F183" s="65">
        <f>SUMIFS(Fev!$I$5:$I$605,Fev!$U$5:$U$605,"Despesa",Fev!$G$5:$G$605,CPagar!$D183,Fev!$K$5:$K$605,"Não Pago")</f>
        <v>0</v>
      </c>
      <c r="G183" s="65">
        <f>SUMIFS(Mar!$I$5:$I$605,Mar!$U$5:$U$605,"Despesa",Mar!$G$5:$G$605,CPagar!$D183,Mar!$K$5:$K$605,"Não Pago")</f>
        <v>0</v>
      </c>
      <c r="H183" s="65">
        <f>SUMIFS(Abr!$I$5:$I$605,Abr!$U$5:$U$605,"Despesa",Abr!$G$5:$G$605,CPagar!$D183,Abr!$K$5:$K$605,"Não Pago")</f>
        <v>0</v>
      </c>
      <c r="I183" s="65">
        <f>SUMIFS(Mai!$I$5:$I$605,Mai!$U$5:$U$605,"Despesa",Mai!$G$5:$G$605,CPagar!$D183,Mai!$K$5:$K$605,"Não Pago")</f>
        <v>0</v>
      </c>
      <c r="J183" s="65">
        <f>SUMIFS(Jun!$I$5:$I$605,Jun!$U$5:$U$605,"Despesa",Jun!$G$5:$G$605,CPagar!$D183,Jun!$K$5:$K$605,"Não Pago")</f>
        <v>0</v>
      </c>
      <c r="K183" s="65">
        <f>SUMIFS(Jul!$I$5:$I$605,Jul!$U$5:$U$605,"Despesa",Jul!$G$5:$G$605,CPagar!$D183,Jul!$K$5:$K$605,"Não Pago")</f>
        <v>0</v>
      </c>
      <c r="L183" s="65">
        <f>SUMIFS(Ago!$I$5:$I$605,Ago!$U$5:$U$605,"Despesa",Ago!$G$5:$G$605,CPagar!$D183,Ago!$K$5:$K$605,"Não Pago")</f>
        <v>0</v>
      </c>
      <c r="M183" s="65">
        <f>SUMIFS(Set!$I$5:$I$605,Set!$U$5:$U$605,"Despesa",Set!$G$5:$G$605,CPagar!$D183,Set!$K$5:$K$605,"Não Pago")</f>
        <v>0</v>
      </c>
      <c r="N183" s="65">
        <f>SUMIFS(Out!$I$5:$I$605,Out!$U$5:$U$605,"Despesa",Out!$G$5:$G$605,CPagar!$D183,Out!$K$5:$K$605,"Não Pago")</f>
        <v>0</v>
      </c>
      <c r="O183" s="65">
        <f>SUMIFS(Nov!$I$5:$I$605,Nov!$U$5:$U$605,"Despesa",Nov!$G$5:$G$605,CPagar!$D183,Nov!$K$5:$K$605,"Não Pago")</f>
        <v>0</v>
      </c>
      <c r="P183" s="65">
        <f>SUMIFS(Dez!$I$5:$I$605,Dez!$U$5:$U$605,"Despesa",Dez!$G$5:$G$605,CPagar!$D183,Dez!$K$5:$K$605,"Não Pago")</f>
        <v>0</v>
      </c>
      <c r="Q183" s="62">
        <f t="shared" si="6"/>
        <v>0</v>
      </c>
    </row>
    <row r="184" spans="3:17" ht="28.5" customHeight="1" thickTop="1" thickBot="1" x14ac:dyDescent="0.3">
      <c r="C184" s="46" t="str">
        <f>'PC Despesas'!F80</f>
        <v>5.2.76</v>
      </c>
      <c r="D184" s="47" t="str">
        <f>VLOOKUP(C184,'PC Despesas'!$F$4:$G$103,2,FALSE)</f>
        <v>-</v>
      </c>
      <c r="E184" s="65">
        <f>SUMIFS(Jan!$I$5:$I$605,Jan!$U$5:$U$605,"Despesa",Jan!$G$5:$G$605,CPagar!$D184,Jan!$K$5:$K$605,"Não Pago")</f>
        <v>0</v>
      </c>
      <c r="F184" s="65">
        <f>SUMIFS(Fev!$I$5:$I$605,Fev!$U$5:$U$605,"Despesa",Fev!$G$5:$G$605,CPagar!$D184,Fev!$K$5:$K$605,"Não Pago")</f>
        <v>0</v>
      </c>
      <c r="G184" s="65">
        <f>SUMIFS(Mar!$I$5:$I$605,Mar!$U$5:$U$605,"Despesa",Mar!$G$5:$G$605,CPagar!$D184,Mar!$K$5:$K$605,"Não Pago")</f>
        <v>0</v>
      </c>
      <c r="H184" s="65">
        <f>SUMIFS(Abr!$I$5:$I$605,Abr!$U$5:$U$605,"Despesa",Abr!$G$5:$G$605,CPagar!$D184,Abr!$K$5:$K$605,"Não Pago")</f>
        <v>0</v>
      </c>
      <c r="I184" s="65">
        <f>SUMIFS(Mai!$I$5:$I$605,Mai!$U$5:$U$605,"Despesa",Mai!$G$5:$G$605,CPagar!$D184,Mai!$K$5:$K$605,"Não Pago")</f>
        <v>0</v>
      </c>
      <c r="J184" s="65">
        <f>SUMIFS(Jun!$I$5:$I$605,Jun!$U$5:$U$605,"Despesa",Jun!$G$5:$G$605,CPagar!$D184,Jun!$K$5:$K$605,"Não Pago")</f>
        <v>0</v>
      </c>
      <c r="K184" s="65">
        <f>SUMIFS(Jul!$I$5:$I$605,Jul!$U$5:$U$605,"Despesa",Jul!$G$5:$G$605,CPagar!$D184,Jul!$K$5:$K$605,"Não Pago")</f>
        <v>0</v>
      </c>
      <c r="L184" s="65">
        <f>SUMIFS(Ago!$I$5:$I$605,Ago!$U$5:$U$605,"Despesa",Ago!$G$5:$G$605,CPagar!$D184,Ago!$K$5:$K$605,"Não Pago")</f>
        <v>0</v>
      </c>
      <c r="M184" s="65">
        <f>SUMIFS(Set!$I$5:$I$605,Set!$U$5:$U$605,"Despesa",Set!$G$5:$G$605,CPagar!$D184,Set!$K$5:$K$605,"Não Pago")</f>
        <v>0</v>
      </c>
      <c r="N184" s="65">
        <f>SUMIFS(Out!$I$5:$I$605,Out!$U$5:$U$605,"Despesa",Out!$G$5:$G$605,CPagar!$D184,Out!$K$5:$K$605,"Não Pago")</f>
        <v>0</v>
      </c>
      <c r="O184" s="65">
        <f>SUMIFS(Nov!$I$5:$I$605,Nov!$U$5:$U$605,"Despesa",Nov!$G$5:$G$605,CPagar!$D184,Nov!$K$5:$K$605,"Não Pago")</f>
        <v>0</v>
      </c>
      <c r="P184" s="65">
        <f>SUMIFS(Dez!$I$5:$I$605,Dez!$U$5:$U$605,"Despesa",Dez!$G$5:$G$605,CPagar!$D184,Dez!$K$5:$K$605,"Não Pago")</f>
        <v>0</v>
      </c>
      <c r="Q184" s="62">
        <f t="shared" si="6"/>
        <v>0</v>
      </c>
    </row>
    <row r="185" spans="3:17" ht="28.5" customHeight="1" thickTop="1" thickBot="1" x14ac:dyDescent="0.3">
      <c r="C185" s="46" t="str">
        <f>'PC Despesas'!F81</f>
        <v>5.2.77</v>
      </c>
      <c r="D185" s="47" t="str">
        <f>VLOOKUP(C185,'PC Despesas'!$F$4:$G$103,2,FALSE)</f>
        <v>-</v>
      </c>
      <c r="E185" s="65">
        <f>SUMIFS(Jan!$I$5:$I$605,Jan!$U$5:$U$605,"Despesa",Jan!$G$5:$G$605,CPagar!$D185,Jan!$K$5:$K$605,"Não Pago")</f>
        <v>0</v>
      </c>
      <c r="F185" s="65">
        <f>SUMIFS(Fev!$I$5:$I$605,Fev!$U$5:$U$605,"Despesa",Fev!$G$5:$G$605,CPagar!$D185,Fev!$K$5:$K$605,"Não Pago")</f>
        <v>0</v>
      </c>
      <c r="G185" s="65">
        <f>SUMIFS(Mar!$I$5:$I$605,Mar!$U$5:$U$605,"Despesa",Mar!$G$5:$G$605,CPagar!$D185,Mar!$K$5:$K$605,"Não Pago")</f>
        <v>0</v>
      </c>
      <c r="H185" s="65">
        <f>SUMIFS(Abr!$I$5:$I$605,Abr!$U$5:$U$605,"Despesa",Abr!$G$5:$G$605,CPagar!$D185,Abr!$K$5:$K$605,"Não Pago")</f>
        <v>0</v>
      </c>
      <c r="I185" s="65">
        <f>SUMIFS(Mai!$I$5:$I$605,Mai!$U$5:$U$605,"Despesa",Mai!$G$5:$G$605,CPagar!$D185,Mai!$K$5:$K$605,"Não Pago")</f>
        <v>0</v>
      </c>
      <c r="J185" s="65">
        <f>SUMIFS(Jun!$I$5:$I$605,Jun!$U$5:$U$605,"Despesa",Jun!$G$5:$G$605,CPagar!$D185,Jun!$K$5:$K$605,"Não Pago")</f>
        <v>0</v>
      </c>
      <c r="K185" s="65">
        <f>SUMIFS(Jul!$I$5:$I$605,Jul!$U$5:$U$605,"Despesa",Jul!$G$5:$G$605,CPagar!$D185,Jul!$K$5:$K$605,"Não Pago")</f>
        <v>0</v>
      </c>
      <c r="L185" s="65">
        <f>SUMIFS(Ago!$I$5:$I$605,Ago!$U$5:$U$605,"Despesa",Ago!$G$5:$G$605,CPagar!$D185,Ago!$K$5:$K$605,"Não Pago")</f>
        <v>0</v>
      </c>
      <c r="M185" s="65">
        <f>SUMIFS(Set!$I$5:$I$605,Set!$U$5:$U$605,"Despesa",Set!$G$5:$G$605,CPagar!$D185,Set!$K$5:$K$605,"Não Pago")</f>
        <v>0</v>
      </c>
      <c r="N185" s="65">
        <f>SUMIFS(Out!$I$5:$I$605,Out!$U$5:$U$605,"Despesa",Out!$G$5:$G$605,CPagar!$D185,Out!$K$5:$K$605,"Não Pago")</f>
        <v>0</v>
      </c>
      <c r="O185" s="65">
        <f>SUMIFS(Nov!$I$5:$I$605,Nov!$U$5:$U$605,"Despesa",Nov!$G$5:$G$605,CPagar!$D185,Nov!$K$5:$K$605,"Não Pago")</f>
        <v>0</v>
      </c>
      <c r="P185" s="65">
        <f>SUMIFS(Dez!$I$5:$I$605,Dez!$U$5:$U$605,"Despesa",Dez!$G$5:$G$605,CPagar!$D185,Dez!$K$5:$K$605,"Não Pago")</f>
        <v>0</v>
      </c>
      <c r="Q185" s="62">
        <f t="shared" si="6"/>
        <v>0</v>
      </c>
    </row>
    <row r="186" spans="3:17" ht="28.5" customHeight="1" thickTop="1" thickBot="1" x14ac:dyDescent="0.3">
      <c r="C186" s="46" t="str">
        <f>'PC Despesas'!F82</f>
        <v>5.2.78</v>
      </c>
      <c r="D186" s="47" t="str">
        <f>VLOOKUP(C186,'PC Despesas'!$F$4:$G$103,2,FALSE)</f>
        <v>-</v>
      </c>
      <c r="E186" s="65">
        <f>SUMIFS(Jan!$I$5:$I$605,Jan!$U$5:$U$605,"Despesa",Jan!$G$5:$G$605,CPagar!$D186,Jan!$K$5:$K$605,"Não Pago")</f>
        <v>0</v>
      </c>
      <c r="F186" s="65">
        <f>SUMIFS(Fev!$I$5:$I$605,Fev!$U$5:$U$605,"Despesa",Fev!$G$5:$G$605,CPagar!$D186,Fev!$K$5:$K$605,"Não Pago")</f>
        <v>0</v>
      </c>
      <c r="G186" s="65">
        <f>SUMIFS(Mar!$I$5:$I$605,Mar!$U$5:$U$605,"Despesa",Mar!$G$5:$G$605,CPagar!$D186,Mar!$K$5:$K$605,"Não Pago")</f>
        <v>0</v>
      </c>
      <c r="H186" s="65">
        <f>SUMIFS(Abr!$I$5:$I$605,Abr!$U$5:$U$605,"Despesa",Abr!$G$5:$G$605,CPagar!$D186,Abr!$K$5:$K$605,"Não Pago")</f>
        <v>0</v>
      </c>
      <c r="I186" s="65">
        <f>SUMIFS(Mai!$I$5:$I$605,Mai!$U$5:$U$605,"Despesa",Mai!$G$5:$G$605,CPagar!$D186,Mai!$K$5:$K$605,"Não Pago")</f>
        <v>0</v>
      </c>
      <c r="J186" s="65">
        <f>SUMIFS(Jun!$I$5:$I$605,Jun!$U$5:$U$605,"Despesa",Jun!$G$5:$G$605,CPagar!$D186,Jun!$K$5:$K$605,"Não Pago")</f>
        <v>0</v>
      </c>
      <c r="K186" s="65">
        <f>SUMIFS(Jul!$I$5:$I$605,Jul!$U$5:$U$605,"Despesa",Jul!$G$5:$G$605,CPagar!$D186,Jul!$K$5:$K$605,"Não Pago")</f>
        <v>0</v>
      </c>
      <c r="L186" s="65">
        <f>SUMIFS(Ago!$I$5:$I$605,Ago!$U$5:$U$605,"Despesa",Ago!$G$5:$G$605,CPagar!$D186,Ago!$K$5:$K$605,"Não Pago")</f>
        <v>0</v>
      </c>
      <c r="M186" s="65">
        <f>SUMIFS(Set!$I$5:$I$605,Set!$U$5:$U$605,"Despesa",Set!$G$5:$G$605,CPagar!$D186,Set!$K$5:$K$605,"Não Pago")</f>
        <v>0</v>
      </c>
      <c r="N186" s="65">
        <f>SUMIFS(Out!$I$5:$I$605,Out!$U$5:$U$605,"Despesa",Out!$G$5:$G$605,CPagar!$D186,Out!$K$5:$K$605,"Não Pago")</f>
        <v>0</v>
      </c>
      <c r="O186" s="65">
        <f>SUMIFS(Nov!$I$5:$I$605,Nov!$U$5:$U$605,"Despesa",Nov!$G$5:$G$605,CPagar!$D186,Nov!$K$5:$K$605,"Não Pago")</f>
        <v>0</v>
      </c>
      <c r="P186" s="65">
        <f>SUMIFS(Dez!$I$5:$I$605,Dez!$U$5:$U$605,"Despesa",Dez!$G$5:$G$605,CPagar!$D186,Dez!$K$5:$K$605,"Não Pago")</f>
        <v>0</v>
      </c>
      <c r="Q186" s="62">
        <f t="shared" si="6"/>
        <v>0</v>
      </c>
    </row>
    <row r="187" spans="3:17" ht="28.5" customHeight="1" thickTop="1" thickBot="1" x14ac:dyDescent="0.3">
      <c r="C187" s="46" t="str">
        <f>'PC Despesas'!F83</f>
        <v>5.2.79</v>
      </c>
      <c r="D187" s="47" t="str">
        <f>VLOOKUP(C187,'PC Despesas'!$F$4:$G$103,2,FALSE)</f>
        <v>-</v>
      </c>
      <c r="E187" s="65">
        <f>SUMIFS(Jan!$I$5:$I$605,Jan!$U$5:$U$605,"Despesa",Jan!$G$5:$G$605,CPagar!$D187,Jan!$K$5:$K$605,"Não Pago")</f>
        <v>0</v>
      </c>
      <c r="F187" s="65">
        <f>SUMIFS(Fev!$I$5:$I$605,Fev!$U$5:$U$605,"Despesa",Fev!$G$5:$G$605,CPagar!$D187,Fev!$K$5:$K$605,"Não Pago")</f>
        <v>0</v>
      </c>
      <c r="G187" s="65">
        <f>SUMIFS(Mar!$I$5:$I$605,Mar!$U$5:$U$605,"Despesa",Mar!$G$5:$G$605,CPagar!$D187,Mar!$K$5:$K$605,"Não Pago")</f>
        <v>0</v>
      </c>
      <c r="H187" s="65">
        <f>SUMIFS(Abr!$I$5:$I$605,Abr!$U$5:$U$605,"Despesa",Abr!$G$5:$G$605,CPagar!$D187,Abr!$K$5:$K$605,"Não Pago")</f>
        <v>0</v>
      </c>
      <c r="I187" s="65">
        <f>SUMIFS(Mai!$I$5:$I$605,Mai!$U$5:$U$605,"Despesa",Mai!$G$5:$G$605,CPagar!$D187,Mai!$K$5:$K$605,"Não Pago")</f>
        <v>0</v>
      </c>
      <c r="J187" s="65">
        <f>SUMIFS(Jun!$I$5:$I$605,Jun!$U$5:$U$605,"Despesa",Jun!$G$5:$G$605,CPagar!$D187,Jun!$K$5:$K$605,"Não Pago")</f>
        <v>0</v>
      </c>
      <c r="K187" s="65">
        <f>SUMIFS(Jul!$I$5:$I$605,Jul!$U$5:$U$605,"Despesa",Jul!$G$5:$G$605,CPagar!$D187,Jul!$K$5:$K$605,"Não Pago")</f>
        <v>0</v>
      </c>
      <c r="L187" s="65">
        <f>SUMIFS(Ago!$I$5:$I$605,Ago!$U$5:$U$605,"Despesa",Ago!$G$5:$G$605,CPagar!$D187,Ago!$K$5:$K$605,"Não Pago")</f>
        <v>0</v>
      </c>
      <c r="M187" s="65">
        <f>SUMIFS(Set!$I$5:$I$605,Set!$U$5:$U$605,"Despesa",Set!$G$5:$G$605,CPagar!$D187,Set!$K$5:$K$605,"Não Pago")</f>
        <v>0</v>
      </c>
      <c r="N187" s="65">
        <f>SUMIFS(Out!$I$5:$I$605,Out!$U$5:$U$605,"Despesa",Out!$G$5:$G$605,CPagar!$D187,Out!$K$5:$K$605,"Não Pago")</f>
        <v>0</v>
      </c>
      <c r="O187" s="65">
        <f>SUMIFS(Nov!$I$5:$I$605,Nov!$U$5:$U$605,"Despesa",Nov!$G$5:$G$605,CPagar!$D187,Nov!$K$5:$K$605,"Não Pago")</f>
        <v>0</v>
      </c>
      <c r="P187" s="65">
        <f>SUMIFS(Dez!$I$5:$I$605,Dez!$U$5:$U$605,"Despesa",Dez!$G$5:$G$605,CPagar!$D187,Dez!$K$5:$K$605,"Não Pago")</f>
        <v>0</v>
      </c>
      <c r="Q187" s="62">
        <f t="shared" si="6"/>
        <v>0</v>
      </c>
    </row>
    <row r="188" spans="3:17" ht="28.5" customHeight="1" thickTop="1" thickBot="1" x14ac:dyDescent="0.3">
      <c r="C188" s="46" t="str">
        <f>'PC Despesas'!F84</f>
        <v>5.2.80</v>
      </c>
      <c r="D188" s="47" t="str">
        <f>VLOOKUP(C188,'PC Despesas'!$F$4:$G$103,2,FALSE)</f>
        <v>-</v>
      </c>
      <c r="E188" s="65">
        <f>SUMIFS(Jan!$I$5:$I$605,Jan!$U$5:$U$605,"Despesa",Jan!$G$5:$G$605,CPagar!$D188,Jan!$K$5:$K$605,"Não Pago")</f>
        <v>0</v>
      </c>
      <c r="F188" s="65">
        <f>SUMIFS(Fev!$I$5:$I$605,Fev!$U$5:$U$605,"Despesa",Fev!$G$5:$G$605,CPagar!$D188,Fev!$K$5:$K$605,"Não Pago")</f>
        <v>0</v>
      </c>
      <c r="G188" s="65">
        <f>SUMIFS(Mar!$I$5:$I$605,Mar!$U$5:$U$605,"Despesa",Mar!$G$5:$G$605,CPagar!$D188,Mar!$K$5:$K$605,"Não Pago")</f>
        <v>0</v>
      </c>
      <c r="H188" s="65">
        <f>SUMIFS(Abr!$I$5:$I$605,Abr!$U$5:$U$605,"Despesa",Abr!$G$5:$G$605,CPagar!$D188,Abr!$K$5:$K$605,"Não Pago")</f>
        <v>0</v>
      </c>
      <c r="I188" s="65">
        <f>SUMIFS(Mai!$I$5:$I$605,Mai!$U$5:$U$605,"Despesa",Mai!$G$5:$G$605,CPagar!$D188,Mai!$K$5:$K$605,"Não Pago")</f>
        <v>0</v>
      </c>
      <c r="J188" s="65">
        <f>SUMIFS(Jun!$I$5:$I$605,Jun!$U$5:$U$605,"Despesa",Jun!$G$5:$G$605,CPagar!$D188,Jun!$K$5:$K$605,"Não Pago")</f>
        <v>0</v>
      </c>
      <c r="K188" s="65">
        <f>SUMIFS(Jul!$I$5:$I$605,Jul!$U$5:$U$605,"Despesa",Jul!$G$5:$G$605,CPagar!$D188,Jul!$K$5:$K$605,"Não Pago")</f>
        <v>0</v>
      </c>
      <c r="L188" s="65">
        <f>SUMIFS(Ago!$I$5:$I$605,Ago!$U$5:$U$605,"Despesa",Ago!$G$5:$G$605,CPagar!$D188,Ago!$K$5:$K$605,"Não Pago")</f>
        <v>0</v>
      </c>
      <c r="M188" s="65">
        <f>SUMIFS(Set!$I$5:$I$605,Set!$U$5:$U$605,"Despesa",Set!$G$5:$G$605,CPagar!$D188,Set!$K$5:$K$605,"Não Pago")</f>
        <v>0</v>
      </c>
      <c r="N188" s="65">
        <f>SUMIFS(Out!$I$5:$I$605,Out!$U$5:$U$605,"Despesa",Out!$G$5:$G$605,CPagar!$D188,Out!$K$5:$K$605,"Não Pago")</f>
        <v>0</v>
      </c>
      <c r="O188" s="65">
        <f>SUMIFS(Nov!$I$5:$I$605,Nov!$U$5:$U$605,"Despesa",Nov!$G$5:$G$605,CPagar!$D188,Nov!$K$5:$K$605,"Não Pago")</f>
        <v>0</v>
      </c>
      <c r="P188" s="65">
        <f>SUMIFS(Dez!$I$5:$I$605,Dez!$U$5:$U$605,"Despesa",Dez!$G$5:$G$605,CPagar!$D188,Dez!$K$5:$K$605,"Não Pago")</f>
        <v>0</v>
      </c>
      <c r="Q188" s="62">
        <f t="shared" si="6"/>
        <v>0</v>
      </c>
    </row>
    <row r="189" spans="3:17" ht="28.5" customHeight="1" thickTop="1" thickBot="1" x14ac:dyDescent="0.3">
      <c r="C189" s="46" t="str">
        <f>'PC Despesas'!F85</f>
        <v>5.2.81</v>
      </c>
      <c r="D189" s="47" t="str">
        <f>VLOOKUP(C189,'PC Despesas'!$F$4:$G$103,2,FALSE)</f>
        <v>-</v>
      </c>
      <c r="E189" s="65">
        <f>SUMIFS(Jan!$I$5:$I$605,Jan!$U$5:$U$605,"Despesa",Jan!$G$5:$G$605,CPagar!$D189,Jan!$K$5:$K$605,"Não Pago")</f>
        <v>0</v>
      </c>
      <c r="F189" s="65">
        <f>SUMIFS(Fev!$I$5:$I$605,Fev!$U$5:$U$605,"Despesa",Fev!$G$5:$G$605,CPagar!$D189,Fev!$K$5:$K$605,"Não Pago")</f>
        <v>0</v>
      </c>
      <c r="G189" s="65">
        <f>SUMIFS(Mar!$I$5:$I$605,Mar!$U$5:$U$605,"Despesa",Mar!$G$5:$G$605,CPagar!$D189,Mar!$K$5:$K$605,"Não Pago")</f>
        <v>0</v>
      </c>
      <c r="H189" s="65">
        <f>SUMIFS(Abr!$I$5:$I$605,Abr!$U$5:$U$605,"Despesa",Abr!$G$5:$G$605,CPagar!$D189,Abr!$K$5:$K$605,"Não Pago")</f>
        <v>0</v>
      </c>
      <c r="I189" s="65">
        <f>SUMIFS(Mai!$I$5:$I$605,Mai!$U$5:$U$605,"Despesa",Mai!$G$5:$G$605,CPagar!$D189,Mai!$K$5:$K$605,"Não Pago")</f>
        <v>0</v>
      </c>
      <c r="J189" s="65">
        <f>SUMIFS(Jun!$I$5:$I$605,Jun!$U$5:$U$605,"Despesa",Jun!$G$5:$G$605,CPagar!$D189,Jun!$K$5:$K$605,"Não Pago")</f>
        <v>0</v>
      </c>
      <c r="K189" s="65">
        <f>SUMIFS(Jul!$I$5:$I$605,Jul!$U$5:$U$605,"Despesa",Jul!$G$5:$G$605,CPagar!$D189,Jul!$K$5:$K$605,"Não Pago")</f>
        <v>0</v>
      </c>
      <c r="L189" s="65">
        <f>SUMIFS(Ago!$I$5:$I$605,Ago!$U$5:$U$605,"Despesa",Ago!$G$5:$G$605,CPagar!$D189,Ago!$K$5:$K$605,"Não Pago")</f>
        <v>0</v>
      </c>
      <c r="M189" s="65">
        <f>SUMIFS(Set!$I$5:$I$605,Set!$U$5:$U$605,"Despesa",Set!$G$5:$G$605,CPagar!$D189,Set!$K$5:$K$605,"Não Pago")</f>
        <v>0</v>
      </c>
      <c r="N189" s="65">
        <f>SUMIFS(Out!$I$5:$I$605,Out!$U$5:$U$605,"Despesa",Out!$G$5:$G$605,CPagar!$D189,Out!$K$5:$K$605,"Não Pago")</f>
        <v>0</v>
      </c>
      <c r="O189" s="65">
        <f>SUMIFS(Nov!$I$5:$I$605,Nov!$U$5:$U$605,"Despesa",Nov!$G$5:$G$605,CPagar!$D189,Nov!$K$5:$K$605,"Não Pago")</f>
        <v>0</v>
      </c>
      <c r="P189" s="65">
        <f>SUMIFS(Dez!$I$5:$I$605,Dez!$U$5:$U$605,"Despesa",Dez!$G$5:$G$605,CPagar!$D189,Dez!$K$5:$K$605,"Não Pago")</f>
        <v>0</v>
      </c>
      <c r="Q189" s="62">
        <f t="shared" si="6"/>
        <v>0</v>
      </c>
    </row>
    <row r="190" spans="3:17" ht="28.5" customHeight="1" thickTop="1" thickBot="1" x14ac:dyDescent="0.3">
      <c r="C190" s="46" t="str">
        <f>'PC Despesas'!F86</f>
        <v>5.2.82</v>
      </c>
      <c r="D190" s="47" t="str">
        <f>VLOOKUP(C190,'PC Despesas'!$F$4:$G$103,2,FALSE)</f>
        <v>-</v>
      </c>
      <c r="E190" s="65">
        <f>SUMIFS(Jan!$I$5:$I$605,Jan!$U$5:$U$605,"Despesa",Jan!$G$5:$G$605,CPagar!$D190,Jan!$K$5:$K$605,"Não Pago")</f>
        <v>0</v>
      </c>
      <c r="F190" s="65">
        <f>SUMIFS(Fev!$I$5:$I$605,Fev!$U$5:$U$605,"Despesa",Fev!$G$5:$G$605,CPagar!$D190,Fev!$K$5:$K$605,"Não Pago")</f>
        <v>0</v>
      </c>
      <c r="G190" s="65">
        <f>SUMIFS(Mar!$I$5:$I$605,Mar!$U$5:$U$605,"Despesa",Mar!$G$5:$G$605,CPagar!$D190,Mar!$K$5:$K$605,"Não Pago")</f>
        <v>0</v>
      </c>
      <c r="H190" s="65">
        <f>SUMIFS(Abr!$I$5:$I$605,Abr!$U$5:$U$605,"Despesa",Abr!$G$5:$G$605,CPagar!$D190,Abr!$K$5:$K$605,"Não Pago")</f>
        <v>0</v>
      </c>
      <c r="I190" s="65">
        <f>SUMIFS(Mai!$I$5:$I$605,Mai!$U$5:$U$605,"Despesa",Mai!$G$5:$G$605,CPagar!$D190,Mai!$K$5:$K$605,"Não Pago")</f>
        <v>0</v>
      </c>
      <c r="J190" s="65">
        <f>SUMIFS(Jun!$I$5:$I$605,Jun!$U$5:$U$605,"Despesa",Jun!$G$5:$G$605,CPagar!$D190,Jun!$K$5:$K$605,"Não Pago")</f>
        <v>0</v>
      </c>
      <c r="K190" s="65">
        <f>SUMIFS(Jul!$I$5:$I$605,Jul!$U$5:$U$605,"Despesa",Jul!$G$5:$G$605,CPagar!$D190,Jul!$K$5:$K$605,"Não Pago")</f>
        <v>0</v>
      </c>
      <c r="L190" s="65">
        <f>SUMIFS(Ago!$I$5:$I$605,Ago!$U$5:$U$605,"Despesa",Ago!$G$5:$G$605,CPagar!$D190,Ago!$K$5:$K$605,"Não Pago")</f>
        <v>0</v>
      </c>
      <c r="M190" s="65">
        <f>SUMIFS(Set!$I$5:$I$605,Set!$U$5:$U$605,"Despesa",Set!$G$5:$G$605,CPagar!$D190,Set!$K$5:$K$605,"Não Pago")</f>
        <v>0</v>
      </c>
      <c r="N190" s="65">
        <f>SUMIFS(Out!$I$5:$I$605,Out!$U$5:$U$605,"Despesa",Out!$G$5:$G$605,CPagar!$D190,Out!$K$5:$K$605,"Não Pago")</f>
        <v>0</v>
      </c>
      <c r="O190" s="65">
        <f>SUMIFS(Nov!$I$5:$I$605,Nov!$U$5:$U$605,"Despesa",Nov!$G$5:$G$605,CPagar!$D190,Nov!$K$5:$K$605,"Não Pago")</f>
        <v>0</v>
      </c>
      <c r="P190" s="65">
        <f>SUMIFS(Dez!$I$5:$I$605,Dez!$U$5:$U$605,"Despesa",Dez!$G$5:$G$605,CPagar!$D190,Dez!$K$5:$K$605,"Não Pago")</f>
        <v>0</v>
      </c>
      <c r="Q190" s="62">
        <f t="shared" si="6"/>
        <v>0</v>
      </c>
    </row>
    <row r="191" spans="3:17" ht="28.5" customHeight="1" thickTop="1" thickBot="1" x14ac:dyDescent="0.3">
      <c r="C191" s="46" t="str">
        <f>'PC Despesas'!F87</f>
        <v>5.2.83</v>
      </c>
      <c r="D191" s="47" t="str">
        <f>VLOOKUP(C191,'PC Despesas'!$F$4:$G$103,2,FALSE)</f>
        <v>-</v>
      </c>
      <c r="E191" s="65">
        <f>SUMIFS(Jan!$I$5:$I$605,Jan!$U$5:$U$605,"Despesa",Jan!$G$5:$G$605,CPagar!$D191,Jan!$K$5:$K$605,"Não Pago")</f>
        <v>0</v>
      </c>
      <c r="F191" s="65">
        <f>SUMIFS(Fev!$I$5:$I$605,Fev!$U$5:$U$605,"Despesa",Fev!$G$5:$G$605,CPagar!$D191,Fev!$K$5:$K$605,"Não Pago")</f>
        <v>0</v>
      </c>
      <c r="G191" s="65">
        <f>SUMIFS(Mar!$I$5:$I$605,Mar!$U$5:$U$605,"Despesa",Mar!$G$5:$G$605,CPagar!$D191,Mar!$K$5:$K$605,"Não Pago")</f>
        <v>0</v>
      </c>
      <c r="H191" s="65">
        <f>SUMIFS(Abr!$I$5:$I$605,Abr!$U$5:$U$605,"Despesa",Abr!$G$5:$G$605,CPagar!$D191,Abr!$K$5:$K$605,"Não Pago")</f>
        <v>0</v>
      </c>
      <c r="I191" s="65">
        <f>SUMIFS(Mai!$I$5:$I$605,Mai!$U$5:$U$605,"Despesa",Mai!$G$5:$G$605,CPagar!$D191,Mai!$K$5:$K$605,"Não Pago")</f>
        <v>0</v>
      </c>
      <c r="J191" s="65">
        <f>SUMIFS(Jun!$I$5:$I$605,Jun!$U$5:$U$605,"Despesa",Jun!$G$5:$G$605,CPagar!$D191,Jun!$K$5:$K$605,"Não Pago")</f>
        <v>0</v>
      </c>
      <c r="K191" s="65">
        <f>SUMIFS(Jul!$I$5:$I$605,Jul!$U$5:$U$605,"Despesa",Jul!$G$5:$G$605,CPagar!$D191,Jul!$K$5:$K$605,"Não Pago")</f>
        <v>0</v>
      </c>
      <c r="L191" s="65">
        <f>SUMIFS(Ago!$I$5:$I$605,Ago!$U$5:$U$605,"Despesa",Ago!$G$5:$G$605,CPagar!$D191,Ago!$K$5:$K$605,"Não Pago")</f>
        <v>0</v>
      </c>
      <c r="M191" s="65">
        <f>SUMIFS(Set!$I$5:$I$605,Set!$U$5:$U$605,"Despesa",Set!$G$5:$G$605,CPagar!$D191,Set!$K$5:$K$605,"Não Pago")</f>
        <v>0</v>
      </c>
      <c r="N191" s="65">
        <f>SUMIFS(Out!$I$5:$I$605,Out!$U$5:$U$605,"Despesa",Out!$G$5:$G$605,CPagar!$D191,Out!$K$5:$K$605,"Não Pago")</f>
        <v>0</v>
      </c>
      <c r="O191" s="65">
        <f>SUMIFS(Nov!$I$5:$I$605,Nov!$U$5:$U$605,"Despesa",Nov!$G$5:$G$605,CPagar!$D191,Nov!$K$5:$K$605,"Não Pago")</f>
        <v>0</v>
      </c>
      <c r="P191" s="65">
        <f>SUMIFS(Dez!$I$5:$I$605,Dez!$U$5:$U$605,"Despesa",Dez!$G$5:$G$605,CPagar!$D191,Dez!$K$5:$K$605,"Não Pago")</f>
        <v>0</v>
      </c>
      <c r="Q191" s="62">
        <f t="shared" si="6"/>
        <v>0</v>
      </c>
    </row>
    <row r="192" spans="3:17" ht="28.5" customHeight="1" thickTop="1" thickBot="1" x14ac:dyDescent="0.3">
      <c r="C192" s="46" t="str">
        <f>'PC Despesas'!F88</f>
        <v>5.2.84</v>
      </c>
      <c r="D192" s="47" t="str">
        <f>VLOOKUP(C192,'PC Despesas'!$F$4:$G$103,2,FALSE)</f>
        <v>-</v>
      </c>
      <c r="E192" s="65">
        <f>SUMIFS(Jan!$I$5:$I$605,Jan!$U$5:$U$605,"Despesa",Jan!$G$5:$G$605,CPagar!$D192,Jan!$K$5:$K$605,"Não Pago")</f>
        <v>0</v>
      </c>
      <c r="F192" s="65">
        <f>SUMIFS(Fev!$I$5:$I$605,Fev!$U$5:$U$605,"Despesa",Fev!$G$5:$G$605,CPagar!$D192,Fev!$K$5:$K$605,"Não Pago")</f>
        <v>0</v>
      </c>
      <c r="G192" s="65">
        <f>SUMIFS(Mar!$I$5:$I$605,Mar!$U$5:$U$605,"Despesa",Mar!$G$5:$G$605,CPagar!$D192,Mar!$K$5:$K$605,"Não Pago")</f>
        <v>0</v>
      </c>
      <c r="H192" s="65">
        <f>SUMIFS(Abr!$I$5:$I$605,Abr!$U$5:$U$605,"Despesa",Abr!$G$5:$G$605,CPagar!$D192,Abr!$K$5:$K$605,"Não Pago")</f>
        <v>0</v>
      </c>
      <c r="I192" s="65">
        <f>SUMIFS(Mai!$I$5:$I$605,Mai!$U$5:$U$605,"Despesa",Mai!$G$5:$G$605,CPagar!$D192,Mai!$K$5:$K$605,"Não Pago")</f>
        <v>0</v>
      </c>
      <c r="J192" s="65">
        <f>SUMIFS(Jun!$I$5:$I$605,Jun!$U$5:$U$605,"Despesa",Jun!$G$5:$G$605,CPagar!$D192,Jun!$K$5:$K$605,"Não Pago")</f>
        <v>0</v>
      </c>
      <c r="K192" s="65">
        <f>SUMIFS(Jul!$I$5:$I$605,Jul!$U$5:$U$605,"Despesa",Jul!$G$5:$G$605,CPagar!$D192,Jul!$K$5:$K$605,"Não Pago")</f>
        <v>0</v>
      </c>
      <c r="L192" s="65">
        <f>SUMIFS(Ago!$I$5:$I$605,Ago!$U$5:$U$605,"Despesa",Ago!$G$5:$G$605,CPagar!$D192,Ago!$K$5:$K$605,"Não Pago")</f>
        <v>0</v>
      </c>
      <c r="M192" s="65">
        <f>SUMIFS(Set!$I$5:$I$605,Set!$U$5:$U$605,"Despesa",Set!$G$5:$G$605,CPagar!$D192,Set!$K$5:$K$605,"Não Pago")</f>
        <v>0</v>
      </c>
      <c r="N192" s="65">
        <f>SUMIFS(Out!$I$5:$I$605,Out!$U$5:$U$605,"Despesa",Out!$G$5:$G$605,CPagar!$D192,Out!$K$5:$K$605,"Não Pago")</f>
        <v>0</v>
      </c>
      <c r="O192" s="65">
        <f>SUMIFS(Nov!$I$5:$I$605,Nov!$U$5:$U$605,"Despesa",Nov!$G$5:$G$605,CPagar!$D192,Nov!$K$5:$K$605,"Não Pago")</f>
        <v>0</v>
      </c>
      <c r="P192" s="65">
        <f>SUMIFS(Dez!$I$5:$I$605,Dez!$U$5:$U$605,"Despesa",Dez!$G$5:$G$605,CPagar!$D192,Dez!$K$5:$K$605,"Não Pago")</f>
        <v>0</v>
      </c>
      <c r="Q192" s="62">
        <f t="shared" si="6"/>
        <v>0</v>
      </c>
    </row>
    <row r="193" spans="3:17" ht="28.5" customHeight="1" thickTop="1" thickBot="1" x14ac:dyDescent="0.3">
      <c r="C193" s="46" t="str">
        <f>'PC Despesas'!F89</f>
        <v>5.2.85</v>
      </c>
      <c r="D193" s="47" t="str">
        <f>VLOOKUP(C193,'PC Despesas'!$F$4:$G$103,2,FALSE)</f>
        <v>-</v>
      </c>
      <c r="E193" s="65">
        <f>SUMIFS(Jan!$I$5:$I$605,Jan!$U$5:$U$605,"Despesa",Jan!$G$5:$G$605,CPagar!$D193,Jan!$K$5:$K$605,"Não Pago")</f>
        <v>0</v>
      </c>
      <c r="F193" s="65">
        <f>SUMIFS(Fev!$I$5:$I$605,Fev!$U$5:$U$605,"Despesa",Fev!$G$5:$G$605,CPagar!$D193,Fev!$K$5:$K$605,"Não Pago")</f>
        <v>0</v>
      </c>
      <c r="G193" s="65">
        <f>SUMIFS(Mar!$I$5:$I$605,Mar!$U$5:$U$605,"Despesa",Mar!$G$5:$G$605,CPagar!$D193,Mar!$K$5:$K$605,"Não Pago")</f>
        <v>0</v>
      </c>
      <c r="H193" s="65">
        <f>SUMIFS(Abr!$I$5:$I$605,Abr!$U$5:$U$605,"Despesa",Abr!$G$5:$G$605,CPagar!$D193,Abr!$K$5:$K$605,"Não Pago")</f>
        <v>0</v>
      </c>
      <c r="I193" s="65">
        <f>SUMIFS(Mai!$I$5:$I$605,Mai!$U$5:$U$605,"Despesa",Mai!$G$5:$G$605,CPagar!$D193,Mai!$K$5:$K$605,"Não Pago")</f>
        <v>0</v>
      </c>
      <c r="J193" s="65">
        <f>SUMIFS(Jun!$I$5:$I$605,Jun!$U$5:$U$605,"Despesa",Jun!$G$5:$G$605,CPagar!$D193,Jun!$K$5:$K$605,"Não Pago")</f>
        <v>0</v>
      </c>
      <c r="K193" s="65">
        <f>SUMIFS(Jul!$I$5:$I$605,Jul!$U$5:$U$605,"Despesa",Jul!$G$5:$G$605,CPagar!$D193,Jul!$K$5:$K$605,"Não Pago")</f>
        <v>0</v>
      </c>
      <c r="L193" s="65">
        <f>SUMIFS(Ago!$I$5:$I$605,Ago!$U$5:$U$605,"Despesa",Ago!$G$5:$G$605,CPagar!$D193,Ago!$K$5:$K$605,"Não Pago")</f>
        <v>0</v>
      </c>
      <c r="M193" s="65">
        <f>SUMIFS(Set!$I$5:$I$605,Set!$U$5:$U$605,"Despesa",Set!$G$5:$G$605,CPagar!$D193,Set!$K$5:$K$605,"Não Pago")</f>
        <v>0</v>
      </c>
      <c r="N193" s="65">
        <f>SUMIFS(Out!$I$5:$I$605,Out!$U$5:$U$605,"Despesa",Out!$G$5:$G$605,CPagar!$D193,Out!$K$5:$K$605,"Não Pago")</f>
        <v>0</v>
      </c>
      <c r="O193" s="65">
        <f>SUMIFS(Nov!$I$5:$I$605,Nov!$U$5:$U$605,"Despesa",Nov!$G$5:$G$605,CPagar!$D193,Nov!$K$5:$K$605,"Não Pago")</f>
        <v>0</v>
      </c>
      <c r="P193" s="65">
        <f>SUMIFS(Dez!$I$5:$I$605,Dez!$U$5:$U$605,"Despesa",Dez!$G$5:$G$605,CPagar!$D193,Dez!$K$5:$K$605,"Não Pago")</f>
        <v>0</v>
      </c>
      <c r="Q193" s="62">
        <f t="shared" si="6"/>
        <v>0</v>
      </c>
    </row>
    <row r="194" spans="3:17" ht="28.5" customHeight="1" thickTop="1" thickBot="1" x14ac:dyDescent="0.3">
      <c r="C194" s="46" t="str">
        <f>'PC Despesas'!F90</f>
        <v>5.2.86</v>
      </c>
      <c r="D194" s="47" t="str">
        <f>VLOOKUP(C194,'PC Despesas'!$F$4:$G$103,2,FALSE)</f>
        <v>-</v>
      </c>
      <c r="E194" s="65">
        <f>SUMIFS(Jan!$I$5:$I$605,Jan!$U$5:$U$605,"Despesa",Jan!$G$5:$G$605,CPagar!$D194,Jan!$K$5:$K$605,"Não Pago")</f>
        <v>0</v>
      </c>
      <c r="F194" s="65">
        <f>SUMIFS(Fev!$I$5:$I$605,Fev!$U$5:$U$605,"Despesa",Fev!$G$5:$G$605,CPagar!$D194,Fev!$K$5:$K$605,"Não Pago")</f>
        <v>0</v>
      </c>
      <c r="G194" s="65">
        <f>SUMIFS(Mar!$I$5:$I$605,Mar!$U$5:$U$605,"Despesa",Mar!$G$5:$G$605,CPagar!$D194,Mar!$K$5:$K$605,"Não Pago")</f>
        <v>0</v>
      </c>
      <c r="H194" s="65">
        <f>SUMIFS(Abr!$I$5:$I$605,Abr!$U$5:$U$605,"Despesa",Abr!$G$5:$G$605,CPagar!$D194,Abr!$K$5:$K$605,"Não Pago")</f>
        <v>0</v>
      </c>
      <c r="I194" s="65">
        <f>SUMIFS(Mai!$I$5:$I$605,Mai!$U$5:$U$605,"Despesa",Mai!$G$5:$G$605,CPagar!$D194,Mai!$K$5:$K$605,"Não Pago")</f>
        <v>0</v>
      </c>
      <c r="J194" s="65">
        <f>SUMIFS(Jun!$I$5:$I$605,Jun!$U$5:$U$605,"Despesa",Jun!$G$5:$G$605,CPagar!$D194,Jun!$K$5:$K$605,"Não Pago")</f>
        <v>0</v>
      </c>
      <c r="K194" s="65">
        <f>SUMIFS(Jul!$I$5:$I$605,Jul!$U$5:$U$605,"Despesa",Jul!$G$5:$G$605,CPagar!$D194,Jul!$K$5:$K$605,"Não Pago")</f>
        <v>0</v>
      </c>
      <c r="L194" s="65">
        <f>SUMIFS(Ago!$I$5:$I$605,Ago!$U$5:$U$605,"Despesa",Ago!$G$5:$G$605,CPagar!$D194,Ago!$K$5:$K$605,"Não Pago")</f>
        <v>0</v>
      </c>
      <c r="M194" s="65">
        <f>SUMIFS(Set!$I$5:$I$605,Set!$U$5:$U$605,"Despesa",Set!$G$5:$G$605,CPagar!$D194,Set!$K$5:$K$605,"Não Pago")</f>
        <v>0</v>
      </c>
      <c r="N194" s="65">
        <f>SUMIFS(Out!$I$5:$I$605,Out!$U$5:$U$605,"Despesa",Out!$G$5:$G$605,CPagar!$D194,Out!$K$5:$K$605,"Não Pago")</f>
        <v>0</v>
      </c>
      <c r="O194" s="65">
        <f>SUMIFS(Nov!$I$5:$I$605,Nov!$U$5:$U$605,"Despesa",Nov!$G$5:$G$605,CPagar!$D194,Nov!$K$5:$K$605,"Não Pago")</f>
        <v>0</v>
      </c>
      <c r="P194" s="65">
        <f>SUMIFS(Dez!$I$5:$I$605,Dez!$U$5:$U$605,"Despesa",Dez!$G$5:$G$605,CPagar!$D194,Dez!$K$5:$K$605,"Não Pago")</f>
        <v>0</v>
      </c>
      <c r="Q194" s="62">
        <f t="shared" si="6"/>
        <v>0</v>
      </c>
    </row>
    <row r="195" spans="3:17" ht="28.5" customHeight="1" thickTop="1" thickBot="1" x14ac:dyDescent="0.3">
      <c r="C195" s="46" t="str">
        <f>'PC Despesas'!F91</f>
        <v>5.2.87</v>
      </c>
      <c r="D195" s="47" t="str">
        <f>VLOOKUP(C195,'PC Despesas'!$F$4:$G$103,2,FALSE)</f>
        <v>-</v>
      </c>
      <c r="E195" s="65">
        <f>SUMIFS(Jan!$I$5:$I$605,Jan!$U$5:$U$605,"Despesa",Jan!$G$5:$G$605,CPagar!$D195,Jan!$K$5:$K$605,"Não Pago")</f>
        <v>0</v>
      </c>
      <c r="F195" s="65">
        <f>SUMIFS(Fev!$I$5:$I$605,Fev!$U$5:$U$605,"Despesa",Fev!$G$5:$G$605,CPagar!$D195,Fev!$K$5:$K$605,"Não Pago")</f>
        <v>0</v>
      </c>
      <c r="G195" s="65">
        <f>SUMIFS(Mar!$I$5:$I$605,Mar!$U$5:$U$605,"Despesa",Mar!$G$5:$G$605,CPagar!$D195,Mar!$K$5:$K$605,"Não Pago")</f>
        <v>0</v>
      </c>
      <c r="H195" s="65">
        <f>SUMIFS(Abr!$I$5:$I$605,Abr!$U$5:$U$605,"Despesa",Abr!$G$5:$G$605,CPagar!$D195,Abr!$K$5:$K$605,"Não Pago")</f>
        <v>0</v>
      </c>
      <c r="I195" s="65">
        <f>SUMIFS(Mai!$I$5:$I$605,Mai!$U$5:$U$605,"Despesa",Mai!$G$5:$G$605,CPagar!$D195,Mai!$K$5:$K$605,"Não Pago")</f>
        <v>0</v>
      </c>
      <c r="J195" s="65">
        <f>SUMIFS(Jun!$I$5:$I$605,Jun!$U$5:$U$605,"Despesa",Jun!$G$5:$G$605,CPagar!$D195,Jun!$K$5:$K$605,"Não Pago")</f>
        <v>0</v>
      </c>
      <c r="K195" s="65">
        <f>SUMIFS(Jul!$I$5:$I$605,Jul!$U$5:$U$605,"Despesa",Jul!$G$5:$G$605,CPagar!$D195,Jul!$K$5:$K$605,"Não Pago")</f>
        <v>0</v>
      </c>
      <c r="L195" s="65">
        <f>SUMIFS(Ago!$I$5:$I$605,Ago!$U$5:$U$605,"Despesa",Ago!$G$5:$G$605,CPagar!$D195,Ago!$K$5:$K$605,"Não Pago")</f>
        <v>0</v>
      </c>
      <c r="M195" s="65">
        <f>SUMIFS(Set!$I$5:$I$605,Set!$U$5:$U$605,"Despesa",Set!$G$5:$G$605,CPagar!$D195,Set!$K$5:$K$605,"Não Pago")</f>
        <v>0</v>
      </c>
      <c r="N195" s="65">
        <f>SUMIFS(Out!$I$5:$I$605,Out!$U$5:$U$605,"Despesa",Out!$G$5:$G$605,CPagar!$D195,Out!$K$5:$K$605,"Não Pago")</f>
        <v>0</v>
      </c>
      <c r="O195" s="65">
        <f>SUMIFS(Nov!$I$5:$I$605,Nov!$U$5:$U$605,"Despesa",Nov!$G$5:$G$605,CPagar!$D195,Nov!$K$5:$K$605,"Não Pago")</f>
        <v>0</v>
      </c>
      <c r="P195" s="65">
        <f>SUMIFS(Dez!$I$5:$I$605,Dez!$U$5:$U$605,"Despesa",Dez!$G$5:$G$605,CPagar!$D195,Dez!$K$5:$K$605,"Não Pago")</f>
        <v>0</v>
      </c>
      <c r="Q195" s="62">
        <f t="shared" si="6"/>
        <v>0</v>
      </c>
    </row>
    <row r="196" spans="3:17" ht="28.5" customHeight="1" thickTop="1" thickBot="1" x14ac:dyDescent="0.3">
      <c r="C196" s="46" t="str">
        <f>'PC Despesas'!F92</f>
        <v>5.2.88</v>
      </c>
      <c r="D196" s="47" t="str">
        <f>VLOOKUP(C196,'PC Despesas'!$F$4:$G$103,2,FALSE)</f>
        <v>-</v>
      </c>
      <c r="E196" s="65">
        <f>SUMIFS(Jan!$I$5:$I$605,Jan!$U$5:$U$605,"Despesa",Jan!$G$5:$G$605,CPagar!$D196,Jan!$K$5:$K$605,"Não Pago")</f>
        <v>0</v>
      </c>
      <c r="F196" s="65">
        <f>SUMIFS(Fev!$I$5:$I$605,Fev!$U$5:$U$605,"Despesa",Fev!$G$5:$G$605,CPagar!$D196,Fev!$K$5:$K$605,"Não Pago")</f>
        <v>0</v>
      </c>
      <c r="G196" s="65">
        <f>SUMIFS(Mar!$I$5:$I$605,Mar!$U$5:$U$605,"Despesa",Mar!$G$5:$G$605,CPagar!$D196,Mar!$K$5:$K$605,"Não Pago")</f>
        <v>0</v>
      </c>
      <c r="H196" s="65">
        <f>SUMIFS(Abr!$I$5:$I$605,Abr!$U$5:$U$605,"Despesa",Abr!$G$5:$G$605,CPagar!$D196,Abr!$K$5:$K$605,"Não Pago")</f>
        <v>0</v>
      </c>
      <c r="I196" s="65">
        <f>SUMIFS(Mai!$I$5:$I$605,Mai!$U$5:$U$605,"Despesa",Mai!$G$5:$G$605,CPagar!$D196,Mai!$K$5:$K$605,"Não Pago")</f>
        <v>0</v>
      </c>
      <c r="J196" s="65">
        <f>SUMIFS(Jun!$I$5:$I$605,Jun!$U$5:$U$605,"Despesa",Jun!$G$5:$G$605,CPagar!$D196,Jun!$K$5:$K$605,"Não Pago")</f>
        <v>0</v>
      </c>
      <c r="K196" s="65">
        <f>SUMIFS(Jul!$I$5:$I$605,Jul!$U$5:$U$605,"Despesa",Jul!$G$5:$G$605,CPagar!$D196,Jul!$K$5:$K$605,"Não Pago")</f>
        <v>0</v>
      </c>
      <c r="L196" s="65">
        <f>SUMIFS(Ago!$I$5:$I$605,Ago!$U$5:$U$605,"Despesa",Ago!$G$5:$G$605,CPagar!$D196,Ago!$K$5:$K$605,"Não Pago")</f>
        <v>0</v>
      </c>
      <c r="M196" s="65">
        <f>SUMIFS(Set!$I$5:$I$605,Set!$U$5:$U$605,"Despesa",Set!$G$5:$G$605,CPagar!$D196,Set!$K$5:$K$605,"Não Pago")</f>
        <v>0</v>
      </c>
      <c r="N196" s="65">
        <f>SUMIFS(Out!$I$5:$I$605,Out!$U$5:$U$605,"Despesa",Out!$G$5:$G$605,CPagar!$D196,Out!$K$5:$K$605,"Não Pago")</f>
        <v>0</v>
      </c>
      <c r="O196" s="65">
        <f>SUMIFS(Nov!$I$5:$I$605,Nov!$U$5:$U$605,"Despesa",Nov!$G$5:$G$605,CPagar!$D196,Nov!$K$5:$K$605,"Não Pago")</f>
        <v>0</v>
      </c>
      <c r="P196" s="65">
        <f>SUMIFS(Dez!$I$5:$I$605,Dez!$U$5:$U$605,"Despesa",Dez!$G$5:$G$605,CPagar!$D196,Dez!$K$5:$K$605,"Não Pago")</f>
        <v>0</v>
      </c>
      <c r="Q196" s="62">
        <f t="shared" si="6"/>
        <v>0</v>
      </c>
    </row>
    <row r="197" spans="3:17" ht="28.5" customHeight="1" thickTop="1" thickBot="1" x14ac:dyDescent="0.3">
      <c r="C197" s="46" t="str">
        <f>'PC Despesas'!F93</f>
        <v>5.2.89</v>
      </c>
      <c r="D197" s="47" t="str">
        <f>VLOOKUP(C197,'PC Despesas'!$F$4:$G$103,2,FALSE)</f>
        <v>-</v>
      </c>
      <c r="E197" s="65">
        <f>SUMIFS(Jan!$I$5:$I$605,Jan!$U$5:$U$605,"Despesa",Jan!$G$5:$G$605,CPagar!$D197,Jan!$K$5:$K$605,"Não Pago")</f>
        <v>0</v>
      </c>
      <c r="F197" s="65">
        <f>SUMIFS(Fev!$I$5:$I$605,Fev!$U$5:$U$605,"Despesa",Fev!$G$5:$G$605,CPagar!$D197,Fev!$K$5:$K$605,"Não Pago")</f>
        <v>0</v>
      </c>
      <c r="G197" s="65">
        <f>SUMIFS(Mar!$I$5:$I$605,Mar!$U$5:$U$605,"Despesa",Mar!$G$5:$G$605,CPagar!$D197,Mar!$K$5:$K$605,"Não Pago")</f>
        <v>0</v>
      </c>
      <c r="H197" s="65">
        <f>SUMIFS(Abr!$I$5:$I$605,Abr!$U$5:$U$605,"Despesa",Abr!$G$5:$G$605,CPagar!$D197,Abr!$K$5:$K$605,"Não Pago")</f>
        <v>0</v>
      </c>
      <c r="I197" s="65">
        <f>SUMIFS(Mai!$I$5:$I$605,Mai!$U$5:$U$605,"Despesa",Mai!$G$5:$G$605,CPagar!$D197,Mai!$K$5:$K$605,"Não Pago")</f>
        <v>0</v>
      </c>
      <c r="J197" s="65">
        <f>SUMIFS(Jun!$I$5:$I$605,Jun!$U$5:$U$605,"Despesa",Jun!$G$5:$G$605,CPagar!$D197,Jun!$K$5:$K$605,"Não Pago")</f>
        <v>0</v>
      </c>
      <c r="K197" s="65">
        <f>SUMIFS(Jul!$I$5:$I$605,Jul!$U$5:$U$605,"Despesa",Jul!$G$5:$G$605,CPagar!$D197,Jul!$K$5:$K$605,"Não Pago")</f>
        <v>0</v>
      </c>
      <c r="L197" s="65">
        <f>SUMIFS(Ago!$I$5:$I$605,Ago!$U$5:$U$605,"Despesa",Ago!$G$5:$G$605,CPagar!$D197,Ago!$K$5:$K$605,"Não Pago")</f>
        <v>0</v>
      </c>
      <c r="M197" s="65">
        <f>SUMIFS(Set!$I$5:$I$605,Set!$U$5:$U$605,"Despesa",Set!$G$5:$G$605,CPagar!$D197,Set!$K$5:$K$605,"Não Pago")</f>
        <v>0</v>
      </c>
      <c r="N197" s="65">
        <f>SUMIFS(Out!$I$5:$I$605,Out!$U$5:$U$605,"Despesa",Out!$G$5:$G$605,CPagar!$D197,Out!$K$5:$K$605,"Não Pago")</f>
        <v>0</v>
      </c>
      <c r="O197" s="65">
        <f>SUMIFS(Nov!$I$5:$I$605,Nov!$U$5:$U$605,"Despesa",Nov!$G$5:$G$605,CPagar!$D197,Nov!$K$5:$K$605,"Não Pago")</f>
        <v>0</v>
      </c>
      <c r="P197" s="65">
        <f>SUMIFS(Dez!$I$5:$I$605,Dez!$U$5:$U$605,"Despesa",Dez!$G$5:$G$605,CPagar!$D197,Dez!$K$5:$K$605,"Não Pago")</f>
        <v>0</v>
      </c>
      <c r="Q197" s="62">
        <f t="shared" si="6"/>
        <v>0</v>
      </c>
    </row>
    <row r="198" spans="3:17" ht="28.5" customHeight="1" thickTop="1" thickBot="1" x14ac:dyDescent="0.3">
      <c r="C198" s="46" t="str">
        <f>'PC Despesas'!F94</f>
        <v>5.2.90</v>
      </c>
      <c r="D198" s="47" t="str">
        <f>VLOOKUP(C198,'PC Despesas'!$F$4:$G$103,2,FALSE)</f>
        <v>-</v>
      </c>
      <c r="E198" s="65">
        <f>SUMIFS(Jan!$I$5:$I$605,Jan!$U$5:$U$605,"Despesa",Jan!$G$5:$G$605,CPagar!$D198,Jan!$K$5:$K$605,"Não Pago")</f>
        <v>0</v>
      </c>
      <c r="F198" s="65">
        <f>SUMIFS(Fev!$I$5:$I$605,Fev!$U$5:$U$605,"Despesa",Fev!$G$5:$G$605,CPagar!$D198,Fev!$K$5:$K$605,"Não Pago")</f>
        <v>0</v>
      </c>
      <c r="G198" s="65">
        <f>SUMIFS(Mar!$I$5:$I$605,Mar!$U$5:$U$605,"Despesa",Mar!$G$5:$G$605,CPagar!$D198,Mar!$K$5:$K$605,"Não Pago")</f>
        <v>0</v>
      </c>
      <c r="H198" s="65">
        <f>SUMIFS(Abr!$I$5:$I$605,Abr!$U$5:$U$605,"Despesa",Abr!$G$5:$G$605,CPagar!$D198,Abr!$K$5:$K$605,"Não Pago")</f>
        <v>0</v>
      </c>
      <c r="I198" s="65">
        <f>SUMIFS(Mai!$I$5:$I$605,Mai!$U$5:$U$605,"Despesa",Mai!$G$5:$G$605,CPagar!$D198,Mai!$K$5:$K$605,"Não Pago")</f>
        <v>0</v>
      </c>
      <c r="J198" s="65">
        <f>SUMIFS(Jun!$I$5:$I$605,Jun!$U$5:$U$605,"Despesa",Jun!$G$5:$G$605,CPagar!$D198,Jun!$K$5:$K$605,"Não Pago")</f>
        <v>0</v>
      </c>
      <c r="K198" s="65">
        <f>SUMIFS(Jul!$I$5:$I$605,Jul!$U$5:$U$605,"Despesa",Jul!$G$5:$G$605,CPagar!$D198,Jul!$K$5:$K$605,"Não Pago")</f>
        <v>0</v>
      </c>
      <c r="L198" s="65">
        <f>SUMIFS(Ago!$I$5:$I$605,Ago!$U$5:$U$605,"Despesa",Ago!$G$5:$G$605,CPagar!$D198,Ago!$K$5:$K$605,"Não Pago")</f>
        <v>0</v>
      </c>
      <c r="M198" s="65">
        <f>SUMIFS(Set!$I$5:$I$605,Set!$U$5:$U$605,"Despesa",Set!$G$5:$G$605,CPagar!$D198,Set!$K$5:$K$605,"Não Pago")</f>
        <v>0</v>
      </c>
      <c r="N198" s="65">
        <f>SUMIFS(Out!$I$5:$I$605,Out!$U$5:$U$605,"Despesa",Out!$G$5:$G$605,CPagar!$D198,Out!$K$5:$K$605,"Não Pago")</f>
        <v>0</v>
      </c>
      <c r="O198" s="65">
        <f>SUMIFS(Nov!$I$5:$I$605,Nov!$U$5:$U$605,"Despesa",Nov!$G$5:$G$605,CPagar!$D198,Nov!$K$5:$K$605,"Não Pago")</f>
        <v>0</v>
      </c>
      <c r="P198" s="65">
        <f>SUMIFS(Dez!$I$5:$I$605,Dez!$U$5:$U$605,"Despesa",Dez!$G$5:$G$605,CPagar!$D198,Dez!$K$5:$K$605,"Não Pago")</f>
        <v>0</v>
      </c>
      <c r="Q198" s="62">
        <f t="shared" si="6"/>
        <v>0</v>
      </c>
    </row>
    <row r="199" spans="3:17" ht="28.5" customHeight="1" thickTop="1" thickBot="1" x14ac:dyDescent="0.3">
      <c r="C199" s="46" t="str">
        <f>'PC Despesas'!F95</f>
        <v>5.2.91</v>
      </c>
      <c r="D199" s="47" t="str">
        <f>VLOOKUP(C199,'PC Despesas'!$F$4:$G$103,2,FALSE)</f>
        <v>-</v>
      </c>
      <c r="E199" s="65">
        <f>SUMIFS(Jan!$I$5:$I$605,Jan!$U$5:$U$605,"Despesa",Jan!$G$5:$G$605,CPagar!$D199,Jan!$K$5:$K$605,"Não Pago")</f>
        <v>0</v>
      </c>
      <c r="F199" s="65">
        <f>SUMIFS(Fev!$I$5:$I$605,Fev!$U$5:$U$605,"Despesa",Fev!$G$5:$G$605,CPagar!$D199,Fev!$K$5:$K$605,"Não Pago")</f>
        <v>0</v>
      </c>
      <c r="G199" s="65">
        <f>SUMIFS(Mar!$I$5:$I$605,Mar!$U$5:$U$605,"Despesa",Mar!$G$5:$G$605,CPagar!$D199,Mar!$K$5:$K$605,"Não Pago")</f>
        <v>0</v>
      </c>
      <c r="H199" s="65">
        <f>SUMIFS(Abr!$I$5:$I$605,Abr!$U$5:$U$605,"Despesa",Abr!$G$5:$G$605,CPagar!$D199,Abr!$K$5:$K$605,"Não Pago")</f>
        <v>0</v>
      </c>
      <c r="I199" s="65">
        <f>SUMIFS(Mai!$I$5:$I$605,Mai!$U$5:$U$605,"Despesa",Mai!$G$5:$G$605,CPagar!$D199,Mai!$K$5:$K$605,"Não Pago")</f>
        <v>0</v>
      </c>
      <c r="J199" s="65">
        <f>SUMIFS(Jun!$I$5:$I$605,Jun!$U$5:$U$605,"Despesa",Jun!$G$5:$G$605,CPagar!$D199,Jun!$K$5:$K$605,"Não Pago")</f>
        <v>0</v>
      </c>
      <c r="K199" s="65">
        <f>SUMIFS(Jul!$I$5:$I$605,Jul!$U$5:$U$605,"Despesa",Jul!$G$5:$G$605,CPagar!$D199,Jul!$K$5:$K$605,"Não Pago")</f>
        <v>0</v>
      </c>
      <c r="L199" s="65">
        <f>SUMIFS(Ago!$I$5:$I$605,Ago!$U$5:$U$605,"Despesa",Ago!$G$5:$G$605,CPagar!$D199,Ago!$K$5:$K$605,"Não Pago")</f>
        <v>0</v>
      </c>
      <c r="M199" s="65">
        <f>SUMIFS(Set!$I$5:$I$605,Set!$U$5:$U$605,"Despesa",Set!$G$5:$G$605,CPagar!$D199,Set!$K$5:$K$605,"Não Pago")</f>
        <v>0</v>
      </c>
      <c r="N199" s="65">
        <f>SUMIFS(Out!$I$5:$I$605,Out!$U$5:$U$605,"Despesa",Out!$G$5:$G$605,CPagar!$D199,Out!$K$5:$K$605,"Não Pago")</f>
        <v>0</v>
      </c>
      <c r="O199" s="65">
        <f>SUMIFS(Nov!$I$5:$I$605,Nov!$U$5:$U$605,"Despesa",Nov!$G$5:$G$605,CPagar!$D199,Nov!$K$5:$K$605,"Não Pago")</f>
        <v>0</v>
      </c>
      <c r="P199" s="65">
        <f>SUMIFS(Dez!$I$5:$I$605,Dez!$U$5:$U$605,"Despesa",Dez!$G$5:$G$605,CPagar!$D199,Dez!$K$5:$K$605,"Não Pago")</f>
        <v>0</v>
      </c>
      <c r="Q199" s="62">
        <f t="shared" si="6"/>
        <v>0</v>
      </c>
    </row>
    <row r="200" spans="3:17" ht="28.5" customHeight="1" thickTop="1" thickBot="1" x14ac:dyDescent="0.3">
      <c r="C200" s="46" t="str">
        <f>'PC Despesas'!F96</f>
        <v>5.2.92</v>
      </c>
      <c r="D200" s="47" t="str">
        <f>VLOOKUP(C200,'PC Despesas'!$F$4:$G$103,2,FALSE)</f>
        <v>-</v>
      </c>
      <c r="E200" s="65">
        <f>SUMIFS(Jan!$I$5:$I$605,Jan!$U$5:$U$605,"Despesa",Jan!$G$5:$G$605,CPagar!$D200,Jan!$K$5:$K$605,"Não Pago")</f>
        <v>0</v>
      </c>
      <c r="F200" s="65">
        <f>SUMIFS(Fev!$I$5:$I$605,Fev!$U$5:$U$605,"Despesa",Fev!$G$5:$G$605,CPagar!$D200,Fev!$K$5:$K$605,"Não Pago")</f>
        <v>0</v>
      </c>
      <c r="G200" s="65">
        <f>SUMIFS(Mar!$I$5:$I$605,Mar!$U$5:$U$605,"Despesa",Mar!$G$5:$G$605,CPagar!$D200,Mar!$K$5:$K$605,"Não Pago")</f>
        <v>0</v>
      </c>
      <c r="H200" s="65">
        <f>SUMIFS(Abr!$I$5:$I$605,Abr!$U$5:$U$605,"Despesa",Abr!$G$5:$G$605,CPagar!$D200,Abr!$K$5:$K$605,"Não Pago")</f>
        <v>0</v>
      </c>
      <c r="I200" s="65">
        <f>SUMIFS(Mai!$I$5:$I$605,Mai!$U$5:$U$605,"Despesa",Mai!$G$5:$G$605,CPagar!$D200,Mai!$K$5:$K$605,"Não Pago")</f>
        <v>0</v>
      </c>
      <c r="J200" s="65">
        <f>SUMIFS(Jun!$I$5:$I$605,Jun!$U$5:$U$605,"Despesa",Jun!$G$5:$G$605,CPagar!$D200,Jun!$K$5:$K$605,"Não Pago")</f>
        <v>0</v>
      </c>
      <c r="K200" s="65">
        <f>SUMIFS(Jul!$I$5:$I$605,Jul!$U$5:$U$605,"Despesa",Jul!$G$5:$G$605,CPagar!$D200,Jul!$K$5:$K$605,"Não Pago")</f>
        <v>0</v>
      </c>
      <c r="L200" s="65">
        <f>SUMIFS(Ago!$I$5:$I$605,Ago!$U$5:$U$605,"Despesa",Ago!$G$5:$G$605,CPagar!$D200,Ago!$K$5:$K$605,"Não Pago")</f>
        <v>0</v>
      </c>
      <c r="M200" s="65">
        <f>SUMIFS(Set!$I$5:$I$605,Set!$U$5:$U$605,"Despesa",Set!$G$5:$G$605,CPagar!$D200,Set!$K$5:$K$605,"Não Pago")</f>
        <v>0</v>
      </c>
      <c r="N200" s="65">
        <f>SUMIFS(Out!$I$5:$I$605,Out!$U$5:$U$605,"Despesa",Out!$G$5:$G$605,CPagar!$D200,Out!$K$5:$K$605,"Não Pago")</f>
        <v>0</v>
      </c>
      <c r="O200" s="65">
        <f>SUMIFS(Nov!$I$5:$I$605,Nov!$U$5:$U$605,"Despesa",Nov!$G$5:$G$605,CPagar!$D200,Nov!$K$5:$K$605,"Não Pago")</f>
        <v>0</v>
      </c>
      <c r="P200" s="65">
        <f>SUMIFS(Dez!$I$5:$I$605,Dez!$U$5:$U$605,"Despesa",Dez!$G$5:$G$605,CPagar!$D200,Dez!$K$5:$K$605,"Não Pago")</f>
        <v>0</v>
      </c>
      <c r="Q200" s="62">
        <f t="shared" si="6"/>
        <v>0</v>
      </c>
    </row>
    <row r="201" spans="3:17" ht="28.5" customHeight="1" thickTop="1" thickBot="1" x14ac:dyDescent="0.3">
      <c r="C201" s="46" t="str">
        <f>'PC Despesas'!F97</f>
        <v>5.2.93</v>
      </c>
      <c r="D201" s="47" t="str">
        <f>VLOOKUP(C201,'PC Despesas'!$F$4:$G$103,2,FALSE)</f>
        <v>-</v>
      </c>
      <c r="E201" s="65">
        <f>SUMIFS(Jan!$I$5:$I$605,Jan!$U$5:$U$605,"Despesa",Jan!$G$5:$G$605,CPagar!$D201,Jan!$K$5:$K$605,"Não Pago")</f>
        <v>0</v>
      </c>
      <c r="F201" s="65">
        <f>SUMIFS(Fev!$I$5:$I$605,Fev!$U$5:$U$605,"Despesa",Fev!$G$5:$G$605,CPagar!$D201,Fev!$K$5:$K$605,"Não Pago")</f>
        <v>0</v>
      </c>
      <c r="G201" s="65">
        <f>SUMIFS(Mar!$I$5:$I$605,Mar!$U$5:$U$605,"Despesa",Mar!$G$5:$G$605,CPagar!$D201,Mar!$K$5:$K$605,"Não Pago")</f>
        <v>0</v>
      </c>
      <c r="H201" s="65">
        <f>SUMIFS(Abr!$I$5:$I$605,Abr!$U$5:$U$605,"Despesa",Abr!$G$5:$G$605,CPagar!$D201,Abr!$K$5:$K$605,"Não Pago")</f>
        <v>0</v>
      </c>
      <c r="I201" s="65">
        <f>SUMIFS(Mai!$I$5:$I$605,Mai!$U$5:$U$605,"Despesa",Mai!$G$5:$G$605,CPagar!$D201,Mai!$K$5:$K$605,"Não Pago")</f>
        <v>0</v>
      </c>
      <c r="J201" s="65">
        <f>SUMIFS(Jun!$I$5:$I$605,Jun!$U$5:$U$605,"Despesa",Jun!$G$5:$G$605,CPagar!$D201,Jun!$K$5:$K$605,"Não Pago")</f>
        <v>0</v>
      </c>
      <c r="K201" s="65">
        <f>SUMIFS(Jul!$I$5:$I$605,Jul!$U$5:$U$605,"Despesa",Jul!$G$5:$G$605,CPagar!$D201,Jul!$K$5:$K$605,"Não Pago")</f>
        <v>0</v>
      </c>
      <c r="L201" s="65">
        <f>SUMIFS(Ago!$I$5:$I$605,Ago!$U$5:$U$605,"Despesa",Ago!$G$5:$G$605,CPagar!$D201,Ago!$K$5:$K$605,"Não Pago")</f>
        <v>0</v>
      </c>
      <c r="M201" s="65">
        <f>SUMIFS(Set!$I$5:$I$605,Set!$U$5:$U$605,"Despesa",Set!$G$5:$G$605,CPagar!$D201,Set!$K$5:$K$605,"Não Pago")</f>
        <v>0</v>
      </c>
      <c r="N201" s="65">
        <f>SUMIFS(Out!$I$5:$I$605,Out!$U$5:$U$605,"Despesa",Out!$G$5:$G$605,CPagar!$D201,Out!$K$5:$K$605,"Não Pago")</f>
        <v>0</v>
      </c>
      <c r="O201" s="65">
        <f>SUMIFS(Nov!$I$5:$I$605,Nov!$U$5:$U$605,"Despesa",Nov!$G$5:$G$605,CPagar!$D201,Nov!$K$5:$K$605,"Não Pago")</f>
        <v>0</v>
      </c>
      <c r="P201" s="65">
        <f>SUMIFS(Dez!$I$5:$I$605,Dez!$U$5:$U$605,"Despesa",Dez!$G$5:$G$605,CPagar!$D201,Dez!$K$5:$K$605,"Não Pago")</f>
        <v>0</v>
      </c>
      <c r="Q201" s="62">
        <f t="shared" si="6"/>
        <v>0</v>
      </c>
    </row>
    <row r="202" spans="3:17" ht="28.5" customHeight="1" thickTop="1" thickBot="1" x14ac:dyDescent="0.3">
      <c r="C202" s="46" t="str">
        <f>'PC Despesas'!F98</f>
        <v>5.2.94</v>
      </c>
      <c r="D202" s="47" t="str">
        <f>VLOOKUP(C202,'PC Despesas'!$F$4:$G$103,2,FALSE)</f>
        <v>-</v>
      </c>
      <c r="E202" s="65">
        <f>SUMIFS(Jan!$I$5:$I$605,Jan!$U$5:$U$605,"Despesa",Jan!$G$5:$G$605,CPagar!$D202,Jan!$K$5:$K$605,"Não Pago")</f>
        <v>0</v>
      </c>
      <c r="F202" s="65">
        <f>SUMIFS(Fev!$I$5:$I$605,Fev!$U$5:$U$605,"Despesa",Fev!$G$5:$G$605,CPagar!$D202,Fev!$K$5:$K$605,"Não Pago")</f>
        <v>0</v>
      </c>
      <c r="G202" s="65">
        <f>SUMIFS(Mar!$I$5:$I$605,Mar!$U$5:$U$605,"Despesa",Mar!$G$5:$G$605,CPagar!$D202,Mar!$K$5:$K$605,"Não Pago")</f>
        <v>0</v>
      </c>
      <c r="H202" s="65">
        <f>SUMIFS(Abr!$I$5:$I$605,Abr!$U$5:$U$605,"Despesa",Abr!$G$5:$G$605,CPagar!$D202,Abr!$K$5:$K$605,"Não Pago")</f>
        <v>0</v>
      </c>
      <c r="I202" s="65">
        <f>SUMIFS(Mai!$I$5:$I$605,Mai!$U$5:$U$605,"Despesa",Mai!$G$5:$G$605,CPagar!$D202,Mai!$K$5:$K$605,"Não Pago")</f>
        <v>0</v>
      </c>
      <c r="J202" s="65">
        <f>SUMIFS(Jun!$I$5:$I$605,Jun!$U$5:$U$605,"Despesa",Jun!$G$5:$G$605,CPagar!$D202,Jun!$K$5:$K$605,"Não Pago")</f>
        <v>0</v>
      </c>
      <c r="K202" s="65">
        <f>SUMIFS(Jul!$I$5:$I$605,Jul!$U$5:$U$605,"Despesa",Jul!$G$5:$G$605,CPagar!$D202,Jul!$K$5:$K$605,"Não Pago")</f>
        <v>0</v>
      </c>
      <c r="L202" s="65">
        <f>SUMIFS(Ago!$I$5:$I$605,Ago!$U$5:$U$605,"Despesa",Ago!$G$5:$G$605,CPagar!$D202,Ago!$K$5:$K$605,"Não Pago")</f>
        <v>0</v>
      </c>
      <c r="M202" s="65">
        <f>SUMIFS(Set!$I$5:$I$605,Set!$U$5:$U$605,"Despesa",Set!$G$5:$G$605,CPagar!$D202,Set!$K$5:$K$605,"Não Pago")</f>
        <v>0</v>
      </c>
      <c r="N202" s="65">
        <f>SUMIFS(Out!$I$5:$I$605,Out!$U$5:$U$605,"Despesa",Out!$G$5:$G$605,CPagar!$D202,Out!$K$5:$K$605,"Não Pago")</f>
        <v>0</v>
      </c>
      <c r="O202" s="65">
        <f>SUMIFS(Nov!$I$5:$I$605,Nov!$U$5:$U$605,"Despesa",Nov!$G$5:$G$605,CPagar!$D202,Nov!$K$5:$K$605,"Não Pago")</f>
        <v>0</v>
      </c>
      <c r="P202" s="65">
        <f>SUMIFS(Dez!$I$5:$I$605,Dez!$U$5:$U$605,"Despesa",Dez!$G$5:$G$605,CPagar!$D202,Dez!$K$5:$K$605,"Não Pago")</f>
        <v>0</v>
      </c>
      <c r="Q202" s="62">
        <f t="shared" si="6"/>
        <v>0</v>
      </c>
    </row>
    <row r="203" spans="3:17" ht="28.5" customHeight="1" thickTop="1" thickBot="1" x14ac:dyDescent="0.3">
      <c r="C203" s="46" t="str">
        <f>'PC Despesas'!F99</f>
        <v>5.2.95</v>
      </c>
      <c r="D203" s="47" t="str">
        <f>VLOOKUP(C203,'PC Despesas'!$F$4:$G$103,2,FALSE)</f>
        <v>-</v>
      </c>
      <c r="E203" s="65">
        <f>SUMIFS(Jan!$I$5:$I$605,Jan!$U$5:$U$605,"Despesa",Jan!$G$5:$G$605,CPagar!$D203,Jan!$K$5:$K$605,"Não Pago")</f>
        <v>0</v>
      </c>
      <c r="F203" s="65">
        <f>SUMIFS(Fev!$I$5:$I$605,Fev!$U$5:$U$605,"Despesa",Fev!$G$5:$G$605,CPagar!$D203,Fev!$K$5:$K$605,"Não Pago")</f>
        <v>0</v>
      </c>
      <c r="G203" s="65">
        <f>SUMIFS(Mar!$I$5:$I$605,Mar!$U$5:$U$605,"Despesa",Mar!$G$5:$G$605,CPagar!$D203,Mar!$K$5:$K$605,"Não Pago")</f>
        <v>0</v>
      </c>
      <c r="H203" s="65">
        <f>SUMIFS(Abr!$I$5:$I$605,Abr!$U$5:$U$605,"Despesa",Abr!$G$5:$G$605,CPagar!$D203,Abr!$K$5:$K$605,"Não Pago")</f>
        <v>0</v>
      </c>
      <c r="I203" s="65">
        <f>SUMIFS(Mai!$I$5:$I$605,Mai!$U$5:$U$605,"Despesa",Mai!$G$5:$G$605,CPagar!$D203,Mai!$K$5:$K$605,"Não Pago")</f>
        <v>0</v>
      </c>
      <c r="J203" s="65">
        <f>SUMIFS(Jun!$I$5:$I$605,Jun!$U$5:$U$605,"Despesa",Jun!$G$5:$G$605,CPagar!$D203,Jun!$K$5:$K$605,"Não Pago")</f>
        <v>0</v>
      </c>
      <c r="K203" s="65">
        <f>SUMIFS(Jul!$I$5:$I$605,Jul!$U$5:$U$605,"Despesa",Jul!$G$5:$G$605,CPagar!$D203,Jul!$K$5:$K$605,"Não Pago")</f>
        <v>0</v>
      </c>
      <c r="L203" s="65">
        <f>SUMIFS(Ago!$I$5:$I$605,Ago!$U$5:$U$605,"Despesa",Ago!$G$5:$G$605,CPagar!$D203,Ago!$K$5:$K$605,"Não Pago")</f>
        <v>0</v>
      </c>
      <c r="M203" s="65">
        <f>SUMIFS(Set!$I$5:$I$605,Set!$U$5:$U$605,"Despesa",Set!$G$5:$G$605,CPagar!$D203,Set!$K$5:$K$605,"Não Pago")</f>
        <v>0</v>
      </c>
      <c r="N203" s="65">
        <f>SUMIFS(Out!$I$5:$I$605,Out!$U$5:$U$605,"Despesa",Out!$G$5:$G$605,CPagar!$D203,Out!$K$5:$K$605,"Não Pago")</f>
        <v>0</v>
      </c>
      <c r="O203" s="65">
        <f>SUMIFS(Nov!$I$5:$I$605,Nov!$U$5:$U$605,"Despesa",Nov!$G$5:$G$605,CPagar!$D203,Nov!$K$5:$K$605,"Não Pago")</f>
        <v>0</v>
      </c>
      <c r="P203" s="65">
        <f>SUMIFS(Dez!$I$5:$I$605,Dez!$U$5:$U$605,"Despesa",Dez!$G$5:$G$605,CPagar!$D203,Dez!$K$5:$K$605,"Não Pago")</f>
        <v>0</v>
      </c>
      <c r="Q203" s="62">
        <f t="shared" si="6"/>
        <v>0</v>
      </c>
    </row>
    <row r="204" spans="3:17" ht="28.5" customHeight="1" thickTop="1" thickBot="1" x14ac:dyDescent="0.3">
      <c r="C204" s="46" t="str">
        <f>'PC Despesas'!F100</f>
        <v>5.2.96</v>
      </c>
      <c r="D204" s="47" t="str">
        <f>VLOOKUP(C204,'PC Despesas'!$F$4:$G$103,2,FALSE)</f>
        <v>-</v>
      </c>
      <c r="E204" s="65">
        <f>SUMIFS(Jan!$I$5:$I$605,Jan!$U$5:$U$605,"Despesa",Jan!$G$5:$G$605,CPagar!$D204,Jan!$K$5:$K$605,"Não Pago")</f>
        <v>0</v>
      </c>
      <c r="F204" s="65">
        <f>SUMIFS(Fev!$I$5:$I$605,Fev!$U$5:$U$605,"Despesa",Fev!$G$5:$G$605,CPagar!$D204,Fev!$K$5:$K$605,"Não Pago")</f>
        <v>0</v>
      </c>
      <c r="G204" s="65">
        <f>SUMIFS(Mar!$I$5:$I$605,Mar!$U$5:$U$605,"Despesa",Mar!$G$5:$G$605,CPagar!$D204,Mar!$K$5:$K$605,"Não Pago")</f>
        <v>0</v>
      </c>
      <c r="H204" s="65">
        <f>SUMIFS(Abr!$I$5:$I$605,Abr!$U$5:$U$605,"Despesa",Abr!$G$5:$G$605,CPagar!$D204,Abr!$K$5:$K$605,"Não Pago")</f>
        <v>0</v>
      </c>
      <c r="I204" s="65">
        <f>SUMIFS(Mai!$I$5:$I$605,Mai!$U$5:$U$605,"Despesa",Mai!$G$5:$G$605,CPagar!$D204,Mai!$K$5:$K$605,"Não Pago")</f>
        <v>0</v>
      </c>
      <c r="J204" s="65">
        <f>SUMIFS(Jun!$I$5:$I$605,Jun!$U$5:$U$605,"Despesa",Jun!$G$5:$G$605,CPagar!$D204,Jun!$K$5:$K$605,"Não Pago")</f>
        <v>0</v>
      </c>
      <c r="K204" s="65">
        <f>SUMIFS(Jul!$I$5:$I$605,Jul!$U$5:$U$605,"Despesa",Jul!$G$5:$G$605,CPagar!$D204,Jul!$K$5:$K$605,"Não Pago")</f>
        <v>0</v>
      </c>
      <c r="L204" s="65">
        <f>SUMIFS(Ago!$I$5:$I$605,Ago!$U$5:$U$605,"Despesa",Ago!$G$5:$G$605,CPagar!$D204,Ago!$K$5:$K$605,"Não Pago")</f>
        <v>0</v>
      </c>
      <c r="M204" s="65">
        <f>SUMIFS(Set!$I$5:$I$605,Set!$U$5:$U$605,"Despesa",Set!$G$5:$G$605,CPagar!$D204,Set!$K$5:$K$605,"Não Pago")</f>
        <v>0</v>
      </c>
      <c r="N204" s="65">
        <f>SUMIFS(Out!$I$5:$I$605,Out!$U$5:$U$605,"Despesa",Out!$G$5:$G$605,CPagar!$D204,Out!$K$5:$K$605,"Não Pago")</f>
        <v>0</v>
      </c>
      <c r="O204" s="65">
        <f>SUMIFS(Nov!$I$5:$I$605,Nov!$U$5:$U$605,"Despesa",Nov!$G$5:$G$605,CPagar!$D204,Nov!$K$5:$K$605,"Não Pago")</f>
        <v>0</v>
      </c>
      <c r="P204" s="65">
        <f>SUMIFS(Dez!$I$5:$I$605,Dez!$U$5:$U$605,"Despesa",Dez!$G$5:$G$605,CPagar!$D204,Dez!$K$5:$K$605,"Não Pago")</f>
        <v>0</v>
      </c>
      <c r="Q204" s="62">
        <f t="shared" si="6"/>
        <v>0</v>
      </c>
    </row>
    <row r="205" spans="3:17" ht="28.5" customHeight="1" thickTop="1" thickBot="1" x14ac:dyDescent="0.3">
      <c r="C205" s="46" t="str">
        <f>'PC Despesas'!F101</f>
        <v>5.2.97</v>
      </c>
      <c r="D205" s="47" t="str">
        <f>VLOOKUP(C205,'PC Despesas'!$F$4:$G$103,2,FALSE)</f>
        <v>-</v>
      </c>
      <c r="E205" s="65">
        <f>SUMIFS(Jan!$I$5:$I$605,Jan!$U$5:$U$605,"Despesa",Jan!$G$5:$G$605,CPagar!$D205,Jan!$K$5:$K$605,"Não Pago")</f>
        <v>0</v>
      </c>
      <c r="F205" s="65">
        <f>SUMIFS(Fev!$I$5:$I$605,Fev!$U$5:$U$605,"Despesa",Fev!$G$5:$G$605,CPagar!$D205,Fev!$K$5:$K$605,"Não Pago")</f>
        <v>0</v>
      </c>
      <c r="G205" s="65">
        <f>SUMIFS(Mar!$I$5:$I$605,Mar!$U$5:$U$605,"Despesa",Mar!$G$5:$G$605,CPagar!$D205,Mar!$K$5:$K$605,"Não Pago")</f>
        <v>0</v>
      </c>
      <c r="H205" s="65">
        <f>SUMIFS(Abr!$I$5:$I$605,Abr!$U$5:$U$605,"Despesa",Abr!$G$5:$G$605,CPagar!$D205,Abr!$K$5:$K$605,"Não Pago")</f>
        <v>0</v>
      </c>
      <c r="I205" s="65">
        <f>SUMIFS(Mai!$I$5:$I$605,Mai!$U$5:$U$605,"Despesa",Mai!$G$5:$G$605,CPagar!$D205,Mai!$K$5:$K$605,"Não Pago")</f>
        <v>0</v>
      </c>
      <c r="J205" s="65">
        <f>SUMIFS(Jun!$I$5:$I$605,Jun!$U$5:$U$605,"Despesa",Jun!$G$5:$G$605,CPagar!$D205,Jun!$K$5:$K$605,"Não Pago")</f>
        <v>0</v>
      </c>
      <c r="K205" s="65">
        <f>SUMIFS(Jul!$I$5:$I$605,Jul!$U$5:$U$605,"Despesa",Jul!$G$5:$G$605,CPagar!$D205,Jul!$K$5:$K$605,"Não Pago")</f>
        <v>0</v>
      </c>
      <c r="L205" s="65">
        <f>SUMIFS(Ago!$I$5:$I$605,Ago!$U$5:$U$605,"Despesa",Ago!$G$5:$G$605,CPagar!$D205,Ago!$K$5:$K$605,"Não Pago")</f>
        <v>0</v>
      </c>
      <c r="M205" s="65">
        <f>SUMIFS(Set!$I$5:$I$605,Set!$U$5:$U$605,"Despesa",Set!$G$5:$G$605,CPagar!$D205,Set!$K$5:$K$605,"Não Pago")</f>
        <v>0</v>
      </c>
      <c r="N205" s="65">
        <f>SUMIFS(Out!$I$5:$I$605,Out!$U$5:$U$605,"Despesa",Out!$G$5:$G$605,CPagar!$D205,Out!$K$5:$K$605,"Não Pago")</f>
        <v>0</v>
      </c>
      <c r="O205" s="65">
        <f>SUMIFS(Nov!$I$5:$I$605,Nov!$U$5:$U$605,"Despesa",Nov!$G$5:$G$605,CPagar!$D205,Nov!$K$5:$K$605,"Não Pago")</f>
        <v>0</v>
      </c>
      <c r="P205" s="65">
        <f>SUMIFS(Dez!$I$5:$I$605,Dez!$U$5:$U$605,"Despesa",Dez!$G$5:$G$605,CPagar!$D205,Dez!$K$5:$K$605,"Não Pago")</f>
        <v>0</v>
      </c>
      <c r="Q205" s="62">
        <f t="shared" si="6"/>
        <v>0</v>
      </c>
    </row>
    <row r="206" spans="3:17" ht="28.5" customHeight="1" thickTop="1" thickBot="1" x14ac:dyDescent="0.3">
      <c r="C206" s="46" t="str">
        <f>'PC Despesas'!F102</f>
        <v>5.2.98</v>
      </c>
      <c r="D206" s="47" t="str">
        <f>VLOOKUP(C206,'PC Despesas'!$F$4:$G$103,2,FALSE)</f>
        <v>-</v>
      </c>
      <c r="E206" s="65">
        <f>SUMIFS(Jan!$I$5:$I$605,Jan!$U$5:$U$605,"Despesa",Jan!$G$5:$G$605,CPagar!$D206,Jan!$K$5:$K$605,"Não Pago")</f>
        <v>0</v>
      </c>
      <c r="F206" s="65">
        <f>SUMIFS(Fev!$I$5:$I$605,Fev!$U$5:$U$605,"Despesa",Fev!$G$5:$G$605,CPagar!$D206,Fev!$K$5:$K$605,"Não Pago")</f>
        <v>0</v>
      </c>
      <c r="G206" s="65">
        <f>SUMIFS(Mar!$I$5:$I$605,Mar!$U$5:$U$605,"Despesa",Mar!$G$5:$G$605,CPagar!$D206,Mar!$K$5:$K$605,"Não Pago")</f>
        <v>0</v>
      </c>
      <c r="H206" s="65">
        <f>SUMIFS(Abr!$I$5:$I$605,Abr!$U$5:$U$605,"Despesa",Abr!$G$5:$G$605,CPagar!$D206,Abr!$K$5:$K$605,"Não Pago")</f>
        <v>0</v>
      </c>
      <c r="I206" s="65">
        <f>SUMIFS(Mai!$I$5:$I$605,Mai!$U$5:$U$605,"Despesa",Mai!$G$5:$G$605,CPagar!$D206,Mai!$K$5:$K$605,"Não Pago")</f>
        <v>0</v>
      </c>
      <c r="J206" s="65">
        <f>SUMIFS(Jun!$I$5:$I$605,Jun!$U$5:$U$605,"Despesa",Jun!$G$5:$G$605,CPagar!$D206,Jun!$K$5:$K$605,"Não Pago")</f>
        <v>0</v>
      </c>
      <c r="K206" s="65">
        <f>SUMIFS(Jul!$I$5:$I$605,Jul!$U$5:$U$605,"Despesa",Jul!$G$5:$G$605,CPagar!$D206,Jul!$K$5:$K$605,"Não Pago")</f>
        <v>0</v>
      </c>
      <c r="L206" s="65">
        <f>SUMIFS(Ago!$I$5:$I$605,Ago!$U$5:$U$605,"Despesa",Ago!$G$5:$G$605,CPagar!$D206,Ago!$K$5:$K$605,"Não Pago")</f>
        <v>0</v>
      </c>
      <c r="M206" s="65">
        <f>SUMIFS(Set!$I$5:$I$605,Set!$U$5:$U$605,"Despesa",Set!$G$5:$G$605,CPagar!$D206,Set!$K$5:$K$605,"Não Pago")</f>
        <v>0</v>
      </c>
      <c r="N206" s="65">
        <f>SUMIFS(Out!$I$5:$I$605,Out!$U$5:$U$605,"Despesa",Out!$G$5:$G$605,CPagar!$D206,Out!$K$5:$K$605,"Não Pago")</f>
        <v>0</v>
      </c>
      <c r="O206" s="65">
        <f>SUMIFS(Nov!$I$5:$I$605,Nov!$U$5:$U$605,"Despesa",Nov!$G$5:$G$605,CPagar!$D206,Nov!$K$5:$K$605,"Não Pago")</f>
        <v>0</v>
      </c>
      <c r="P206" s="65">
        <f>SUMIFS(Dez!$I$5:$I$605,Dez!$U$5:$U$605,"Despesa",Dez!$G$5:$G$605,CPagar!$D206,Dez!$K$5:$K$605,"Não Pago")</f>
        <v>0</v>
      </c>
      <c r="Q206" s="62">
        <f t="shared" si="6"/>
        <v>0</v>
      </c>
    </row>
    <row r="207" spans="3:17" ht="28.5" customHeight="1" thickTop="1" thickBot="1" x14ac:dyDescent="0.3">
      <c r="C207" s="46" t="str">
        <f>'PC Despesas'!F103</f>
        <v>5.2.99</v>
      </c>
      <c r="D207" s="47" t="str">
        <f>VLOOKUP(C207,'PC Despesas'!$F$4:$G$103,2,FALSE)</f>
        <v>Outras Despesas com Serviços</v>
      </c>
      <c r="E207" s="65">
        <f>SUMIFS(Jan!$I$5:$I$605,Jan!$U$5:$U$605,"Despesa",Jan!$G$5:$G$605,CPagar!$D207,Jan!$K$5:$K$605,"Não Pago")</f>
        <v>0</v>
      </c>
      <c r="F207" s="65">
        <f>SUMIFS(Fev!$I$5:$I$605,Fev!$U$5:$U$605,"Despesa",Fev!$G$5:$G$605,CPagar!$D207,Fev!$K$5:$K$605,"Não Pago")</f>
        <v>0</v>
      </c>
      <c r="G207" s="65">
        <f>SUMIFS(Mar!$I$5:$I$605,Mar!$U$5:$U$605,"Despesa",Mar!$G$5:$G$605,CPagar!$D207,Mar!$K$5:$K$605,"Não Pago")</f>
        <v>0</v>
      </c>
      <c r="H207" s="65">
        <f>SUMIFS(Abr!$I$5:$I$605,Abr!$U$5:$U$605,"Despesa",Abr!$G$5:$G$605,CPagar!$D207,Abr!$K$5:$K$605,"Não Pago")</f>
        <v>0</v>
      </c>
      <c r="I207" s="65">
        <f>SUMIFS(Mai!$I$5:$I$605,Mai!$U$5:$U$605,"Despesa",Mai!$G$5:$G$605,CPagar!$D207,Mai!$K$5:$K$605,"Não Pago")</f>
        <v>0</v>
      </c>
      <c r="J207" s="65">
        <f>SUMIFS(Jun!$I$5:$I$605,Jun!$U$5:$U$605,"Despesa",Jun!$G$5:$G$605,CPagar!$D207,Jun!$K$5:$K$605,"Não Pago")</f>
        <v>0</v>
      </c>
      <c r="K207" s="65">
        <f>SUMIFS(Jul!$I$5:$I$605,Jul!$U$5:$U$605,"Despesa",Jul!$G$5:$G$605,CPagar!$D207,Jul!$K$5:$K$605,"Não Pago")</f>
        <v>0</v>
      </c>
      <c r="L207" s="65">
        <f>SUMIFS(Ago!$I$5:$I$605,Ago!$U$5:$U$605,"Despesa",Ago!$G$5:$G$605,CPagar!$D207,Ago!$K$5:$K$605,"Não Pago")</f>
        <v>0</v>
      </c>
      <c r="M207" s="65">
        <f>SUMIFS(Set!$I$5:$I$605,Set!$U$5:$U$605,"Despesa",Set!$G$5:$G$605,CPagar!$D207,Set!$K$5:$K$605,"Não Pago")</f>
        <v>0</v>
      </c>
      <c r="N207" s="65">
        <f>SUMIFS(Out!$I$5:$I$605,Out!$U$5:$U$605,"Despesa",Out!$G$5:$G$605,CPagar!$D207,Out!$K$5:$K$605,"Não Pago")</f>
        <v>0</v>
      </c>
      <c r="O207" s="65">
        <f>SUMIFS(Nov!$I$5:$I$605,Nov!$U$5:$U$605,"Despesa",Nov!$G$5:$G$605,CPagar!$D207,Nov!$K$5:$K$605,"Não Pago")</f>
        <v>0</v>
      </c>
      <c r="P207" s="65">
        <f>SUMIFS(Dez!$I$5:$I$605,Dez!$U$5:$U$605,"Despesa",Dez!$G$5:$G$605,CPagar!$D207,Dez!$K$5:$K$605,"Não Pago")</f>
        <v>0</v>
      </c>
      <c r="Q207" s="62">
        <f t="shared" si="6"/>
        <v>0</v>
      </c>
    </row>
    <row r="208" spans="3:17" ht="30.75" customHeight="1" thickTop="1" thickBot="1" x14ac:dyDescent="0.3">
      <c r="C208" s="44" t="str">
        <f>'PC Despesas'!I4</f>
        <v>5.3</v>
      </c>
      <c r="D208" s="94" t="str">
        <f>VLOOKUP(C208,'PC Despesas'!$I$4:$J$103,2,FALSE)</f>
        <v>DESPESAS NÃO OPERACIONAIS</v>
      </c>
      <c r="E208" s="91">
        <f t="shared" ref="E208:Q208" si="7">SUM(E209:E307)</f>
        <v>0</v>
      </c>
      <c r="F208" s="91">
        <f t="shared" si="7"/>
        <v>0</v>
      </c>
      <c r="G208" s="91">
        <f t="shared" si="7"/>
        <v>0</v>
      </c>
      <c r="H208" s="91">
        <f t="shared" si="7"/>
        <v>0</v>
      </c>
      <c r="I208" s="91">
        <f t="shared" si="7"/>
        <v>0</v>
      </c>
      <c r="J208" s="91">
        <f t="shared" si="7"/>
        <v>0</v>
      </c>
      <c r="K208" s="91">
        <f t="shared" si="7"/>
        <v>0</v>
      </c>
      <c r="L208" s="91">
        <f t="shared" si="7"/>
        <v>0</v>
      </c>
      <c r="M208" s="91">
        <f t="shared" si="7"/>
        <v>0</v>
      </c>
      <c r="N208" s="91">
        <f t="shared" si="7"/>
        <v>0</v>
      </c>
      <c r="O208" s="91">
        <f t="shared" si="7"/>
        <v>0</v>
      </c>
      <c r="P208" s="91">
        <f t="shared" si="7"/>
        <v>0</v>
      </c>
      <c r="Q208" s="91">
        <f t="shared" si="7"/>
        <v>0</v>
      </c>
    </row>
    <row r="209" spans="3:17" ht="28.5" customHeight="1" thickTop="1" thickBot="1" x14ac:dyDescent="0.3">
      <c r="C209" s="46" t="str">
        <f>'PC Despesas'!I5</f>
        <v>5.3.1</v>
      </c>
      <c r="D209" s="47" t="str">
        <f>VLOOKUP(C209,'PC Despesas'!$I$4:$J$103,2,FALSE)</f>
        <v>DISTRIBUIÇÃO DE LUCROS</v>
      </c>
      <c r="E209" s="65">
        <f>SUMIFS(Jan!$I$5:$I$605,Jan!$U$5:$U$605,"Despesa",Jan!$G$5:$G$605,CPagar!$D209,Jan!$K$5:$K$605,"Não Pago")</f>
        <v>0</v>
      </c>
      <c r="F209" s="65">
        <f>SUMIFS(Fev!$I$5:$I$605,Fev!$U$5:$U$605,"Despesa",Fev!$G$5:$G$605,CPagar!$D209,Fev!$K$5:$K$605,"Não Pago")</f>
        <v>0</v>
      </c>
      <c r="G209" s="65">
        <f>SUMIFS(Mar!$I$5:$I$605,Mar!$U$5:$U$605,"Despesa",Mar!$G$5:$G$605,CPagar!$D209,Mar!$K$5:$K$605,"Não Pago")</f>
        <v>0</v>
      </c>
      <c r="H209" s="65">
        <f>SUMIFS(Abr!$I$5:$I$605,Abr!$U$5:$U$605,"Despesa",Abr!$G$5:$G$605,CPagar!$D209,Abr!$K$5:$K$605,"Não Pago")</f>
        <v>0</v>
      </c>
      <c r="I209" s="65">
        <f>SUMIFS(Mai!$I$5:$I$605,Mai!$U$5:$U$605,"Despesa",Mai!$G$5:$G$605,CPagar!$D209,Mai!$K$5:$K$605,"Não Pago")</f>
        <v>0</v>
      </c>
      <c r="J209" s="65">
        <f>SUMIFS(Jun!$I$5:$I$605,Jun!$U$5:$U$605,"Despesa",Jun!$G$5:$G$605,CPagar!$D209,Jun!$K$5:$K$605,"Não Pago")</f>
        <v>0</v>
      </c>
      <c r="K209" s="65">
        <f>SUMIFS(Jul!$I$5:$I$605,Jul!$U$5:$U$605,"Despesa",Jul!$G$5:$G$605,CPagar!$D209,Jul!$K$5:$K$605,"Não Pago")</f>
        <v>0</v>
      </c>
      <c r="L209" s="65">
        <f>SUMIFS(Ago!$I$5:$I$605,Ago!$U$5:$U$605,"Despesa",Ago!$G$5:$G$605,CPagar!$D209,Ago!$K$5:$K$605,"Não Pago")</f>
        <v>0</v>
      </c>
      <c r="M209" s="65">
        <f>SUMIFS(Set!$I$5:$I$605,Set!$U$5:$U$605,"Despesa",Set!$G$5:$G$605,CPagar!$D209,Set!$K$5:$K$605,"Não Pago")</f>
        <v>0</v>
      </c>
      <c r="N209" s="65">
        <f>SUMIFS(Out!$I$5:$I$605,Out!$U$5:$U$605,"Despesa",Out!$G$5:$G$605,CPagar!$D209,Out!$K$5:$K$605,"Não Pago")</f>
        <v>0</v>
      </c>
      <c r="O209" s="65">
        <f>SUMIFS(Nov!$I$5:$I$605,Nov!$U$5:$U$605,"Despesa",Nov!$G$5:$G$605,CPagar!$D209,Nov!$K$5:$K$605,"Não Pago")</f>
        <v>0</v>
      </c>
      <c r="P209" s="65">
        <f>SUMIFS(Dez!$I$5:$I$605,Dez!$U$5:$U$605,"Despesa",Dez!$G$5:$G$605,CPagar!$D209,Dez!$K$5:$K$605,"Não Pago")</f>
        <v>0</v>
      </c>
      <c r="Q209" s="62">
        <f>SUM(E209:P209)</f>
        <v>0</v>
      </c>
    </row>
    <row r="210" spans="3:17" ht="28.5" customHeight="1" thickTop="1" thickBot="1" x14ac:dyDescent="0.3">
      <c r="C210" s="46" t="str">
        <f>'PC Despesas'!I6</f>
        <v>5.3.2</v>
      </c>
      <c r="D210" s="47" t="str">
        <f>VLOOKUP(C210,'PC Despesas'!$I$4:$J$103,2,FALSE)</f>
        <v>-</v>
      </c>
      <c r="E210" s="65">
        <f>SUMIFS(Jan!$I$5:$I$605,Jan!$U$5:$U$605,"Despesa",Jan!$G$5:$G$605,CPagar!$D210,Jan!$K$5:$K$605,"Não Pago")</f>
        <v>0</v>
      </c>
      <c r="F210" s="65">
        <f>SUMIFS(Fev!$I$5:$I$605,Fev!$U$5:$U$605,"Despesa",Fev!$G$5:$G$605,CPagar!$D210,Fev!$K$5:$K$605,"Não Pago")</f>
        <v>0</v>
      </c>
      <c r="G210" s="65">
        <f>SUMIFS(Mar!$I$5:$I$605,Mar!$U$5:$U$605,"Despesa",Mar!$G$5:$G$605,CPagar!$D210,Mar!$K$5:$K$605,"Não Pago")</f>
        <v>0</v>
      </c>
      <c r="H210" s="65">
        <f>SUMIFS(Abr!$I$5:$I$605,Abr!$U$5:$U$605,"Despesa",Abr!$G$5:$G$605,CPagar!$D210,Abr!$K$5:$K$605,"Não Pago")</f>
        <v>0</v>
      </c>
      <c r="I210" s="65">
        <f>SUMIFS(Mai!$I$5:$I$605,Mai!$U$5:$U$605,"Despesa",Mai!$G$5:$G$605,CPagar!$D210,Mai!$K$5:$K$605,"Não Pago")</f>
        <v>0</v>
      </c>
      <c r="J210" s="65">
        <f>SUMIFS(Jun!$I$5:$I$605,Jun!$U$5:$U$605,"Despesa",Jun!$G$5:$G$605,CPagar!$D210,Jun!$K$5:$K$605,"Não Pago")</f>
        <v>0</v>
      </c>
      <c r="K210" s="65">
        <f>SUMIFS(Jul!$I$5:$I$605,Jul!$U$5:$U$605,"Despesa",Jul!$G$5:$G$605,CPagar!$D210,Jul!$K$5:$K$605,"Não Pago")</f>
        <v>0</v>
      </c>
      <c r="L210" s="65">
        <f>SUMIFS(Ago!$I$5:$I$605,Ago!$U$5:$U$605,"Despesa",Ago!$G$5:$G$605,CPagar!$D210,Ago!$K$5:$K$605,"Não Pago")</f>
        <v>0</v>
      </c>
      <c r="M210" s="65">
        <f>SUMIFS(Set!$I$5:$I$605,Set!$U$5:$U$605,"Despesa",Set!$G$5:$G$605,CPagar!$D210,Set!$K$5:$K$605,"Não Pago")</f>
        <v>0</v>
      </c>
      <c r="N210" s="65">
        <f>SUMIFS(Out!$I$5:$I$605,Out!$U$5:$U$605,"Despesa",Out!$G$5:$G$605,CPagar!$D210,Out!$K$5:$K$605,"Não Pago")</f>
        <v>0</v>
      </c>
      <c r="O210" s="65">
        <f>SUMIFS(Nov!$I$5:$I$605,Nov!$U$5:$U$605,"Despesa",Nov!$G$5:$G$605,CPagar!$D210,Nov!$K$5:$K$605,"Não Pago")</f>
        <v>0</v>
      </c>
      <c r="P210" s="65">
        <f>SUMIFS(Dez!$I$5:$I$605,Dez!$U$5:$U$605,"Despesa",Dez!$G$5:$G$605,CPagar!$D210,Dez!$K$5:$K$605,"Não Pago")</f>
        <v>0</v>
      </c>
      <c r="Q210" s="62">
        <f t="shared" ref="Q210:Q273" si="8">SUM(E210:P210)</f>
        <v>0</v>
      </c>
    </row>
    <row r="211" spans="3:17" ht="28.5" customHeight="1" thickTop="1" thickBot="1" x14ac:dyDescent="0.3">
      <c r="C211" s="46" t="str">
        <f>'PC Despesas'!I7</f>
        <v>5.3.3</v>
      </c>
      <c r="D211" s="47" t="str">
        <f>VLOOKUP(C211,'PC Despesas'!$I$4:$J$103,2,FALSE)</f>
        <v>-</v>
      </c>
      <c r="E211" s="65">
        <f>SUMIFS(Jan!$I$5:$I$605,Jan!$U$5:$U$605,"Despesa",Jan!$G$5:$G$605,CPagar!$D211,Jan!$K$5:$K$605,"Não Pago")</f>
        <v>0</v>
      </c>
      <c r="F211" s="65">
        <f>SUMIFS(Fev!$I$5:$I$605,Fev!$U$5:$U$605,"Despesa",Fev!$G$5:$G$605,CPagar!$D211,Fev!$K$5:$K$605,"Não Pago")</f>
        <v>0</v>
      </c>
      <c r="G211" s="65">
        <f>SUMIFS(Mar!$I$5:$I$605,Mar!$U$5:$U$605,"Despesa",Mar!$G$5:$G$605,CPagar!$D211,Mar!$K$5:$K$605,"Não Pago")</f>
        <v>0</v>
      </c>
      <c r="H211" s="65">
        <f>SUMIFS(Abr!$I$5:$I$605,Abr!$U$5:$U$605,"Despesa",Abr!$G$5:$G$605,CPagar!$D211,Abr!$K$5:$K$605,"Não Pago")</f>
        <v>0</v>
      </c>
      <c r="I211" s="65">
        <f>SUMIFS(Mai!$I$5:$I$605,Mai!$U$5:$U$605,"Despesa",Mai!$G$5:$G$605,CPagar!$D211,Mai!$K$5:$K$605,"Não Pago")</f>
        <v>0</v>
      </c>
      <c r="J211" s="65">
        <f>SUMIFS(Jun!$I$5:$I$605,Jun!$U$5:$U$605,"Despesa",Jun!$G$5:$G$605,CPagar!$D211,Jun!$K$5:$K$605,"Não Pago")</f>
        <v>0</v>
      </c>
      <c r="K211" s="65">
        <f>SUMIFS(Jul!$I$5:$I$605,Jul!$U$5:$U$605,"Despesa",Jul!$G$5:$G$605,CPagar!$D211,Jul!$K$5:$K$605,"Não Pago")</f>
        <v>0</v>
      </c>
      <c r="L211" s="65">
        <f>SUMIFS(Ago!$I$5:$I$605,Ago!$U$5:$U$605,"Despesa",Ago!$G$5:$G$605,CPagar!$D211,Ago!$K$5:$K$605,"Não Pago")</f>
        <v>0</v>
      </c>
      <c r="M211" s="65">
        <f>SUMIFS(Set!$I$5:$I$605,Set!$U$5:$U$605,"Despesa",Set!$G$5:$G$605,CPagar!$D211,Set!$K$5:$K$605,"Não Pago")</f>
        <v>0</v>
      </c>
      <c r="N211" s="65">
        <f>SUMIFS(Out!$I$5:$I$605,Out!$U$5:$U$605,"Despesa",Out!$G$5:$G$605,CPagar!$D211,Out!$K$5:$K$605,"Não Pago")</f>
        <v>0</v>
      </c>
      <c r="O211" s="65">
        <f>SUMIFS(Nov!$I$5:$I$605,Nov!$U$5:$U$605,"Despesa",Nov!$G$5:$G$605,CPagar!$D211,Nov!$K$5:$K$605,"Não Pago")</f>
        <v>0</v>
      </c>
      <c r="P211" s="65">
        <f>SUMIFS(Dez!$I$5:$I$605,Dez!$U$5:$U$605,"Despesa",Dez!$G$5:$G$605,CPagar!$D211,Dez!$K$5:$K$605,"Não Pago")</f>
        <v>0</v>
      </c>
      <c r="Q211" s="62">
        <f t="shared" si="8"/>
        <v>0</v>
      </c>
    </row>
    <row r="212" spans="3:17" ht="28.5" customHeight="1" thickTop="1" thickBot="1" x14ac:dyDescent="0.3">
      <c r="C212" s="46" t="str">
        <f>'PC Despesas'!I8</f>
        <v>5.3.4</v>
      </c>
      <c r="D212" s="47" t="str">
        <f>VLOOKUP(C212,'PC Despesas'!$I$4:$J$103,2,FALSE)</f>
        <v>-</v>
      </c>
      <c r="E212" s="65">
        <f>SUMIFS(Jan!$I$5:$I$605,Jan!$U$5:$U$605,"Despesa",Jan!$G$5:$G$605,CPagar!$D212,Jan!$K$5:$K$605,"Não Pago")</f>
        <v>0</v>
      </c>
      <c r="F212" s="65">
        <f>SUMIFS(Fev!$I$5:$I$605,Fev!$U$5:$U$605,"Despesa",Fev!$G$5:$G$605,CPagar!$D212,Fev!$K$5:$K$605,"Não Pago")</f>
        <v>0</v>
      </c>
      <c r="G212" s="65">
        <f>SUMIFS(Mar!$I$5:$I$605,Mar!$U$5:$U$605,"Despesa",Mar!$G$5:$G$605,CPagar!$D212,Mar!$K$5:$K$605,"Não Pago")</f>
        <v>0</v>
      </c>
      <c r="H212" s="65">
        <f>SUMIFS(Abr!$I$5:$I$605,Abr!$U$5:$U$605,"Despesa",Abr!$G$5:$G$605,CPagar!$D212,Abr!$K$5:$K$605,"Não Pago")</f>
        <v>0</v>
      </c>
      <c r="I212" s="65">
        <f>SUMIFS(Mai!$I$5:$I$605,Mai!$U$5:$U$605,"Despesa",Mai!$G$5:$G$605,CPagar!$D212,Mai!$K$5:$K$605,"Não Pago")</f>
        <v>0</v>
      </c>
      <c r="J212" s="65">
        <f>SUMIFS(Jun!$I$5:$I$605,Jun!$U$5:$U$605,"Despesa",Jun!$G$5:$G$605,CPagar!$D212,Jun!$K$5:$K$605,"Não Pago")</f>
        <v>0</v>
      </c>
      <c r="K212" s="65">
        <f>SUMIFS(Jul!$I$5:$I$605,Jul!$U$5:$U$605,"Despesa",Jul!$G$5:$G$605,CPagar!$D212,Jul!$K$5:$K$605,"Não Pago")</f>
        <v>0</v>
      </c>
      <c r="L212" s="65">
        <f>SUMIFS(Ago!$I$5:$I$605,Ago!$U$5:$U$605,"Despesa",Ago!$G$5:$G$605,CPagar!$D212,Ago!$K$5:$K$605,"Não Pago")</f>
        <v>0</v>
      </c>
      <c r="M212" s="65">
        <f>SUMIFS(Set!$I$5:$I$605,Set!$U$5:$U$605,"Despesa",Set!$G$5:$G$605,CPagar!$D212,Set!$K$5:$K$605,"Não Pago")</f>
        <v>0</v>
      </c>
      <c r="N212" s="65">
        <f>SUMIFS(Out!$I$5:$I$605,Out!$U$5:$U$605,"Despesa",Out!$G$5:$G$605,CPagar!$D212,Out!$K$5:$K$605,"Não Pago")</f>
        <v>0</v>
      </c>
      <c r="O212" s="65">
        <f>SUMIFS(Nov!$I$5:$I$605,Nov!$U$5:$U$605,"Despesa",Nov!$G$5:$G$605,CPagar!$D212,Nov!$K$5:$K$605,"Não Pago")</f>
        <v>0</v>
      </c>
      <c r="P212" s="65">
        <f>SUMIFS(Dez!$I$5:$I$605,Dez!$U$5:$U$605,"Despesa",Dez!$G$5:$G$605,CPagar!$D212,Dez!$K$5:$K$605,"Não Pago")</f>
        <v>0</v>
      </c>
      <c r="Q212" s="62">
        <f t="shared" si="8"/>
        <v>0</v>
      </c>
    </row>
    <row r="213" spans="3:17" ht="28.5" customHeight="1" thickTop="1" thickBot="1" x14ac:dyDescent="0.3">
      <c r="C213" s="46" t="str">
        <f>'PC Despesas'!I9</f>
        <v>5.3.5</v>
      </c>
      <c r="D213" s="47" t="str">
        <f>VLOOKUP(C213,'PC Despesas'!$I$4:$J$103,2,FALSE)</f>
        <v>-</v>
      </c>
      <c r="E213" s="65">
        <f>SUMIFS(Jan!$I$5:$I$605,Jan!$U$5:$U$605,"Despesa",Jan!$G$5:$G$605,CPagar!$D213,Jan!$K$5:$K$605,"Não Pago")</f>
        <v>0</v>
      </c>
      <c r="F213" s="65">
        <f>SUMIFS(Fev!$I$5:$I$605,Fev!$U$5:$U$605,"Despesa",Fev!$G$5:$G$605,CPagar!$D213,Fev!$K$5:$K$605,"Não Pago")</f>
        <v>0</v>
      </c>
      <c r="G213" s="65">
        <f>SUMIFS(Mar!$I$5:$I$605,Mar!$U$5:$U$605,"Despesa",Mar!$G$5:$G$605,CPagar!$D213,Mar!$K$5:$K$605,"Não Pago")</f>
        <v>0</v>
      </c>
      <c r="H213" s="65">
        <f>SUMIFS(Abr!$I$5:$I$605,Abr!$U$5:$U$605,"Despesa",Abr!$G$5:$G$605,CPagar!$D213,Abr!$K$5:$K$605,"Não Pago")</f>
        <v>0</v>
      </c>
      <c r="I213" s="65">
        <f>SUMIFS(Mai!$I$5:$I$605,Mai!$U$5:$U$605,"Despesa",Mai!$G$5:$G$605,CPagar!$D213,Mai!$K$5:$K$605,"Não Pago")</f>
        <v>0</v>
      </c>
      <c r="J213" s="65">
        <f>SUMIFS(Jun!$I$5:$I$605,Jun!$U$5:$U$605,"Despesa",Jun!$G$5:$G$605,CPagar!$D213,Jun!$K$5:$K$605,"Não Pago")</f>
        <v>0</v>
      </c>
      <c r="K213" s="65">
        <f>SUMIFS(Jul!$I$5:$I$605,Jul!$U$5:$U$605,"Despesa",Jul!$G$5:$G$605,CPagar!$D213,Jul!$K$5:$K$605,"Não Pago")</f>
        <v>0</v>
      </c>
      <c r="L213" s="65">
        <f>SUMIFS(Ago!$I$5:$I$605,Ago!$U$5:$U$605,"Despesa",Ago!$G$5:$G$605,CPagar!$D213,Ago!$K$5:$K$605,"Não Pago")</f>
        <v>0</v>
      </c>
      <c r="M213" s="65">
        <f>SUMIFS(Set!$I$5:$I$605,Set!$U$5:$U$605,"Despesa",Set!$G$5:$G$605,CPagar!$D213,Set!$K$5:$K$605,"Não Pago")</f>
        <v>0</v>
      </c>
      <c r="N213" s="65">
        <f>SUMIFS(Out!$I$5:$I$605,Out!$U$5:$U$605,"Despesa",Out!$G$5:$G$605,CPagar!$D213,Out!$K$5:$K$605,"Não Pago")</f>
        <v>0</v>
      </c>
      <c r="O213" s="65">
        <f>SUMIFS(Nov!$I$5:$I$605,Nov!$U$5:$U$605,"Despesa",Nov!$G$5:$G$605,CPagar!$D213,Nov!$K$5:$K$605,"Não Pago")</f>
        <v>0</v>
      </c>
      <c r="P213" s="65">
        <f>SUMIFS(Dez!$I$5:$I$605,Dez!$U$5:$U$605,"Despesa",Dez!$G$5:$G$605,CPagar!$D213,Dez!$K$5:$K$605,"Não Pago")</f>
        <v>0</v>
      </c>
      <c r="Q213" s="62">
        <f t="shared" si="8"/>
        <v>0</v>
      </c>
    </row>
    <row r="214" spans="3:17" ht="28.5" customHeight="1" thickTop="1" thickBot="1" x14ac:dyDescent="0.3">
      <c r="C214" s="46" t="str">
        <f>'PC Despesas'!I10</f>
        <v>5.3.6</v>
      </c>
      <c r="D214" s="47" t="str">
        <f>VLOOKUP(C214,'PC Despesas'!$I$4:$J$103,2,FALSE)</f>
        <v>-</v>
      </c>
      <c r="E214" s="65">
        <f>SUMIFS(Jan!$I$5:$I$605,Jan!$U$5:$U$605,"Despesa",Jan!$G$5:$G$605,CPagar!$D214,Jan!$K$5:$K$605,"Não Pago")</f>
        <v>0</v>
      </c>
      <c r="F214" s="65">
        <f>SUMIFS(Fev!$I$5:$I$605,Fev!$U$5:$U$605,"Despesa",Fev!$G$5:$G$605,CPagar!$D214,Fev!$K$5:$K$605,"Não Pago")</f>
        <v>0</v>
      </c>
      <c r="G214" s="65">
        <f>SUMIFS(Mar!$I$5:$I$605,Mar!$U$5:$U$605,"Despesa",Mar!$G$5:$G$605,CPagar!$D214,Mar!$K$5:$K$605,"Não Pago")</f>
        <v>0</v>
      </c>
      <c r="H214" s="65">
        <f>SUMIFS(Abr!$I$5:$I$605,Abr!$U$5:$U$605,"Despesa",Abr!$G$5:$G$605,CPagar!$D214,Abr!$K$5:$K$605,"Não Pago")</f>
        <v>0</v>
      </c>
      <c r="I214" s="65">
        <f>SUMIFS(Mai!$I$5:$I$605,Mai!$U$5:$U$605,"Despesa",Mai!$G$5:$G$605,CPagar!$D214,Mai!$K$5:$K$605,"Não Pago")</f>
        <v>0</v>
      </c>
      <c r="J214" s="65">
        <f>SUMIFS(Jun!$I$5:$I$605,Jun!$U$5:$U$605,"Despesa",Jun!$G$5:$G$605,CPagar!$D214,Jun!$K$5:$K$605,"Não Pago")</f>
        <v>0</v>
      </c>
      <c r="K214" s="65">
        <f>SUMIFS(Jul!$I$5:$I$605,Jul!$U$5:$U$605,"Despesa",Jul!$G$5:$G$605,CPagar!$D214,Jul!$K$5:$K$605,"Não Pago")</f>
        <v>0</v>
      </c>
      <c r="L214" s="65">
        <f>SUMIFS(Ago!$I$5:$I$605,Ago!$U$5:$U$605,"Despesa",Ago!$G$5:$G$605,CPagar!$D214,Ago!$K$5:$K$605,"Não Pago")</f>
        <v>0</v>
      </c>
      <c r="M214" s="65">
        <f>SUMIFS(Set!$I$5:$I$605,Set!$U$5:$U$605,"Despesa",Set!$G$5:$G$605,CPagar!$D214,Set!$K$5:$K$605,"Não Pago")</f>
        <v>0</v>
      </c>
      <c r="N214" s="65">
        <f>SUMIFS(Out!$I$5:$I$605,Out!$U$5:$U$605,"Despesa",Out!$G$5:$G$605,CPagar!$D214,Out!$K$5:$K$605,"Não Pago")</f>
        <v>0</v>
      </c>
      <c r="O214" s="65">
        <f>SUMIFS(Nov!$I$5:$I$605,Nov!$U$5:$U$605,"Despesa",Nov!$G$5:$G$605,CPagar!$D214,Nov!$K$5:$K$605,"Não Pago")</f>
        <v>0</v>
      </c>
      <c r="P214" s="65">
        <f>SUMIFS(Dez!$I$5:$I$605,Dez!$U$5:$U$605,"Despesa",Dez!$G$5:$G$605,CPagar!$D214,Dez!$K$5:$K$605,"Não Pago")</f>
        <v>0</v>
      </c>
      <c r="Q214" s="62">
        <f t="shared" si="8"/>
        <v>0</v>
      </c>
    </row>
    <row r="215" spans="3:17" ht="28.5" customHeight="1" thickTop="1" thickBot="1" x14ac:dyDescent="0.3">
      <c r="C215" s="46" t="str">
        <f>'PC Despesas'!I11</f>
        <v>5.3.7</v>
      </c>
      <c r="D215" s="47" t="str">
        <f>VLOOKUP(C215,'PC Despesas'!$I$4:$J$103,2,FALSE)</f>
        <v>-</v>
      </c>
      <c r="E215" s="65">
        <f>SUMIFS(Jan!$I$5:$I$605,Jan!$U$5:$U$605,"Despesa",Jan!$G$5:$G$605,CPagar!$D215,Jan!$K$5:$K$605,"Não Pago")</f>
        <v>0</v>
      </c>
      <c r="F215" s="65">
        <f>SUMIFS(Fev!$I$5:$I$605,Fev!$U$5:$U$605,"Despesa",Fev!$G$5:$G$605,CPagar!$D215,Fev!$K$5:$K$605,"Não Pago")</f>
        <v>0</v>
      </c>
      <c r="G215" s="65">
        <f>SUMIFS(Mar!$I$5:$I$605,Mar!$U$5:$U$605,"Despesa",Mar!$G$5:$G$605,CPagar!$D215,Mar!$K$5:$K$605,"Não Pago")</f>
        <v>0</v>
      </c>
      <c r="H215" s="65">
        <f>SUMIFS(Abr!$I$5:$I$605,Abr!$U$5:$U$605,"Despesa",Abr!$G$5:$G$605,CPagar!$D215,Abr!$K$5:$K$605,"Não Pago")</f>
        <v>0</v>
      </c>
      <c r="I215" s="65">
        <f>SUMIFS(Mai!$I$5:$I$605,Mai!$U$5:$U$605,"Despesa",Mai!$G$5:$G$605,CPagar!$D215,Mai!$K$5:$K$605,"Não Pago")</f>
        <v>0</v>
      </c>
      <c r="J215" s="65">
        <f>SUMIFS(Jun!$I$5:$I$605,Jun!$U$5:$U$605,"Despesa",Jun!$G$5:$G$605,CPagar!$D215,Jun!$K$5:$K$605,"Não Pago")</f>
        <v>0</v>
      </c>
      <c r="K215" s="65">
        <f>SUMIFS(Jul!$I$5:$I$605,Jul!$U$5:$U$605,"Despesa",Jul!$G$5:$G$605,CPagar!$D215,Jul!$K$5:$K$605,"Não Pago")</f>
        <v>0</v>
      </c>
      <c r="L215" s="65">
        <f>SUMIFS(Ago!$I$5:$I$605,Ago!$U$5:$U$605,"Despesa",Ago!$G$5:$G$605,CPagar!$D215,Ago!$K$5:$K$605,"Não Pago")</f>
        <v>0</v>
      </c>
      <c r="M215" s="65">
        <f>SUMIFS(Set!$I$5:$I$605,Set!$U$5:$U$605,"Despesa",Set!$G$5:$G$605,CPagar!$D215,Set!$K$5:$K$605,"Não Pago")</f>
        <v>0</v>
      </c>
      <c r="N215" s="65">
        <f>SUMIFS(Out!$I$5:$I$605,Out!$U$5:$U$605,"Despesa",Out!$G$5:$G$605,CPagar!$D215,Out!$K$5:$K$605,"Não Pago")</f>
        <v>0</v>
      </c>
      <c r="O215" s="65">
        <f>SUMIFS(Nov!$I$5:$I$605,Nov!$U$5:$U$605,"Despesa",Nov!$G$5:$G$605,CPagar!$D215,Nov!$K$5:$K$605,"Não Pago")</f>
        <v>0</v>
      </c>
      <c r="P215" s="65">
        <f>SUMIFS(Dez!$I$5:$I$605,Dez!$U$5:$U$605,"Despesa",Dez!$G$5:$G$605,CPagar!$D215,Dez!$K$5:$K$605,"Não Pago")</f>
        <v>0</v>
      </c>
      <c r="Q215" s="62">
        <f t="shared" si="8"/>
        <v>0</v>
      </c>
    </row>
    <row r="216" spans="3:17" ht="28.5" customHeight="1" thickTop="1" thickBot="1" x14ac:dyDescent="0.3">
      <c r="C216" s="46" t="str">
        <f>'PC Despesas'!I12</f>
        <v>5.3.8</v>
      </c>
      <c r="D216" s="47" t="str">
        <f>VLOOKUP(C216,'PC Despesas'!$I$4:$J$103,2,FALSE)</f>
        <v>-</v>
      </c>
      <c r="E216" s="65">
        <f>SUMIFS(Jan!$I$5:$I$605,Jan!$U$5:$U$605,"Despesa",Jan!$G$5:$G$605,CPagar!$D216,Jan!$K$5:$K$605,"Não Pago")</f>
        <v>0</v>
      </c>
      <c r="F216" s="65">
        <f>SUMIFS(Fev!$I$5:$I$605,Fev!$U$5:$U$605,"Despesa",Fev!$G$5:$G$605,CPagar!$D216,Fev!$K$5:$K$605,"Não Pago")</f>
        <v>0</v>
      </c>
      <c r="G216" s="65">
        <f>SUMIFS(Mar!$I$5:$I$605,Mar!$U$5:$U$605,"Despesa",Mar!$G$5:$G$605,CPagar!$D216,Mar!$K$5:$K$605,"Não Pago")</f>
        <v>0</v>
      </c>
      <c r="H216" s="65">
        <f>SUMIFS(Abr!$I$5:$I$605,Abr!$U$5:$U$605,"Despesa",Abr!$G$5:$G$605,CPagar!$D216,Abr!$K$5:$K$605,"Não Pago")</f>
        <v>0</v>
      </c>
      <c r="I216" s="65">
        <f>SUMIFS(Mai!$I$5:$I$605,Mai!$U$5:$U$605,"Despesa",Mai!$G$5:$G$605,CPagar!$D216,Mai!$K$5:$K$605,"Não Pago")</f>
        <v>0</v>
      </c>
      <c r="J216" s="65">
        <f>SUMIFS(Jun!$I$5:$I$605,Jun!$U$5:$U$605,"Despesa",Jun!$G$5:$G$605,CPagar!$D216,Jun!$K$5:$K$605,"Não Pago")</f>
        <v>0</v>
      </c>
      <c r="K216" s="65">
        <f>SUMIFS(Jul!$I$5:$I$605,Jul!$U$5:$U$605,"Despesa",Jul!$G$5:$G$605,CPagar!$D216,Jul!$K$5:$K$605,"Não Pago")</f>
        <v>0</v>
      </c>
      <c r="L216" s="65">
        <f>SUMIFS(Ago!$I$5:$I$605,Ago!$U$5:$U$605,"Despesa",Ago!$G$5:$G$605,CPagar!$D216,Ago!$K$5:$K$605,"Não Pago")</f>
        <v>0</v>
      </c>
      <c r="M216" s="65">
        <f>SUMIFS(Set!$I$5:$I$605,Set!$U$5:$U$605,"Despesa",Set!$G$5:$G$605,CPagar!$D216,Set!$K$5:$K$605,"Não Pago")</f>
        <v>0</v>
      </c>
      <c r="N216" s="65">
        <f>SUMIFS(Out!$I$5:$I$605,Out!$U$5:$U$605,"Despesa",Out!$G$5:$G$605,CPagar!$D216,Out!$K$5:$K$605,"Não Pago")</f>
        <v>0</v>
      </c>
      <c r="O216" s="65">
        <f>SUMIFS(Nov!$I$5:$I$605,Nov!$U$5:$U$605,"Despesa",Nov!$G$5:$G$605,CPagar!$D216,Nov!$K$5:$K$605,"Não Pago")</f>
        <v>0</v>
      </c>
      <c r="P216" s="65">
        <f>SUMIFS(Dez!$I$5:$I$605,Dez!$U$5:$U$605,"Despesa",Dez!$G$5:$G$605,CPagar!$D216,Dez!$K$5:$K$605,"Não Pago")</f>
        <v>0</v>
      </c>
      <c r="Q216" s="62">
        <f t="shared" si="8"/>
        <v>0</v>
      </c>
    </row>
    <row r="217" spans="3:17" ht="28.5" customHeight="1" thickTop="1" thickBot="1" x14ac:dyDescent="0.3">
      <c r="C217" s="46" t="str">
        <f>'PC Despesas'!I13</f>
        <v>5.3.9</v>
      </c>
      <c r="D217" s="47" t="str">
        <f>VLOOKUP(C217,'PC Despesas'!$I$4:$J$103,2,FALSE)</f>
        <v>-</v>
      </c>
      <c r="E217" s="65">
        <f>SUMIFS(Jan!$I$5:$I$605,Jan!$U$5:$U$605,"Despesa",Jan!$G$5:$G$605,CPagar!$D217,Jan!$K$5:$K$605,"Não Pago")</f>
        <v>0</v>
      </c>
      <c r="F217" s="65">
        <f>SUMIFS(Fev!$I$5:$I$605,Fev!$U$5:$U$605,"Despesa",Fev!$G$5:$G$605,CPagar!$D217,Fev!$K$5:$K$605,"Não Pago")</f>
        <v>0</v>
      </c>
      <c r="G217" s="65">
        <f>SUMIFS(Mar!$I$5:$I$605,Mar!$U$5:$U$605,"Despesa",Mar!$G$5:$G$605,CPagar!$D217,Mar!$K$5:$K$605,"Não Pago")</f>
        <v>0</v>
      </c>
      <c r="H217" s="65">
        <f>SUMIFS(Abr!$I$5:$I$605,Abr!$U$5:$U$605,"Despesa",Abr!$G$5:$G$605,CPagar!$D217,Abr!$K$5:$K$605,"Não Pago")</f>
        <v>0</v>
      </c>
      <c r="I217" s="65">
        <f>SUMIFS(Mai!$I$5:$I$605,Mai!$U$5:$U$605,"Despesa",Mai!$G$5:$G$605,CPagar!$D217,Mai!$K$5:$K$605,"Não Pago")</f>
        <v>0</v>
      </c>
      <c r="J217" s="65">
        <f>SUMIFS(Jun!$I$5:$I$605,Jun!$U$5:$U$605,"Despesa",Jun!$G$5:$G$605,CPagar!$D217,Jun!$K$5:$K$605,"Não Pago")</f>
        <v>0</v>
      </c>
      <c r="K217" s="65">
        <f>SUMIFS(Jul!$I$5:$I$605,Jul!$U$5:$U$605,"Despesa",Jul!$G$5:$G$605,CPagar!$D217,Jul!$K$5:$K$605,"Não Pago")</f>
        <v>0</v>
      </c>
      <c r="L217" s="65">
        <f>SUMIFS(Ago!$I$5:$I$605,Ago!$U$5:$U$605,"Despesa",Ago!$G$5:$G$605,CPagar!$D217,Ago!$K$5:$K$605,"Não Pago")</f>
        <v>0</v>
      </c>
      <c r="M217" s="65">
        <f>SUMIFS(Set!$I$5:$I$605,Set!$U$5:$U$605,"Despesa",Set!$G$5:$G$605,CPagar!$D217,Set!$K$5:$K$605,"Não Pago")</f>
        <v>0</v>
      </c>
      <c r="N217" s="65">
        <f>SUMIFS(Out!$I$5:$I$605,Out!$U$5:$U$605,"Despesa",Out!$G$5:$G$605,CPagar!$D217,Out!$K$5:$K$605,"Não Pago")</f>
        <v>0</v>
      </c>
      <c r="O217" s="65">
        <f>SUMIFS(Nov!$I$5:$I$605,Nov!$U$5:$U$605,"Despesa",Nov!$G$5:$G$605,CPagar!$D217,Nov!$K$5:$K$605,"Não Pago")</f>
        <v>0</v>
      </c>
      <c r="P217" s="65">
        <f>SUMIFS(Dez!$I$5:$I$605,Dez!$U$5:$U$605,"Despesa",Dez!$G$5:$G$605,CPagar!$D217,Dez!$K$5:$K$605,"Não Pago")</f>
        <v>0</v>
      </c>
      <c r="Q217" s="62">
        <f t="shared" si="8"/>
        <v>0</v>
      </c>
    </row>
    <row r="218" spans="3:17" ht="28.5" customHeight="1" thickTop="1" thickBot="1" x14ac:dyDescent="0.3">
      <c r="C218" s="46" t="str">
        <f>'PC Despesas'!I14</f>
        <v>5.3.10</v>
      </c>
      <c r="D218" s="47" t="str">
        <f>VLOOKUP(C218,'PC Despesas'!$I$4:$J$103,2,FALSE)</f>
        <v>-</v>
      </c>
      <c r="E218" s="65">
        <f>SUMIFS(Jan!$I$5:$I$605,Jan!$U$5:$U$605,"Despesa",Jan!$G$5:$G$605,CPagar!$D218,Jan!$K$5:$K$605,"Não Pago")</f>
        <v>0</v>
      </c>
      <c r="F218" s="65">
        <f>SUMIFS(Fev!$I$5:$I$605,Fev!$U$5:$U$605,"Despesa",Fev!$G$5:$G$605,CPagar!$D218,Fev!$K$5:$K$605,"Não Pago")</f>
        <v>0</v>
      </c>
      <c r="G218" s="65">
        <f>SUMIFS(Mar!$I$5:$I$605,Mar!$U$5:$U$605,"Despesa",Mar!$G$5:$G$605,CPagar!$D218,Mar!$K$5:$K$605,"Não Pago")</f>
        <v>0</v>
      </c>
      <c r="H218" s="65">
        <f>SUMIFS(Abr!$I$5:$I$605,Abr!$U$5:$U$605,"Despesa",Abr!$G$5:$G$605,CPagar!$D218,Abr!$K$5:$K$605,"Não Pago")</f>
        <v>0</v>
      </c>
      <c r="I218" s="65">
        <f>SUMIFS(Mai!$I$5:$I$605,Mai!$U$5:$U$605,"Despesa",Mai!$G$5:$G$605,CPagar!$D218,Mai!$K$5:$K$605,"Não Pago")</f>
        <v>0</v>
      </c>
      <c r="J218" s="65">
        <f>SUMIFS(Jun!$I$5:$I$605,Jun!$U$5:$U$605,"Despesa",Jun!$G$5:$G$605,CPagar!$D218,Jun!$K$5:$K$605,"Não Pago")</f>
        <v>0</v>
      </c>
      <c r="K218" s="65">
        <f>SUMIFS(Jul!$I$5:$I$605,Jul!$U$5:$U$605,"Despesa",Jul!$G$5:$G$605,CPagar!$D218,Jul!$K$5:$K$605,"Não Pago")</f>
        <v>0</v>
      </c>
      <c r="L218" s="65">
        <f>SUMIFS(Ago!$I$5:$I$605,Ago!$U$5:$U$605,"Despesa",Ago!$G$5:$G$605,CPagar!$D218,Ago!$K$5:$K$605,"Não Pago")</f>
        <v>0</v>
      </c>
      <c r="M218" s="65">
        <f>SUMIFS(Set!$I$5:$I$605,Set!$U$5:$U$605,"Despesa",Set!$G$5:$G$605,CPagar!$D218,Set!$K$5:$K$605,"Não Pago")</f>
        <v>0</v>
      </c>
      <c r="N218" s="65">
        <f>SUMIFS(Out!$I$5:$I$605,Out!$U$5:$U$605,"Despesa",Out!$G$5:$G$605,CPagar!$D218,Out!$K$5:$K$605,"Não Pago")</f>
        <v>0</v>
      </c>
      <c r="O218" s="65">
        <f>SUMIFS(Nov!$I$5:$I$605,Nov!$U$5:$U$605,"Despesa",Nov!$G$5:$G$605,CPagar!$D218,Nov!$K$5:$K$605,"Não Pago")</f>
        <v>0</v>
      </c>
      <c r="P218" s="65">
        <f>SUMIFS(Dez!$I$5:$I$605,Dez!$U$5:$U$605,"Despesa",Dez!$G$5:$G$605,CPagar!$D218,Dez!$K$5:$K$605,"Não Pago")</f>
        <v>0</v>
      </c>
      <c r="Q218" s="62">
        <f t="shared" si="8"/>
        <v>0</v>
      </c>
    </row>
    <row r="219" spans="3:17" ht="28.5" customHeight="1" thickTop="1" thickBot="1" x14ac:dyDescent="0.3">
      <c r="C219" s="46" t="str">
        <f>'PC Despesas'!I15</f>
        <v>5.3.11</v>
      </c>
      <c r="D219" s="47" t="str">
        <f>VLOOKUP(C219,'PC Despesas'!$I$4:$J$103,2,FALSE)</f>
        <v>-</v>
      </c>
      <c r="E219" s="65">
        <f>SUMIFS(Jan!$I$5:$I$605,Jan!$U$5:$U$605,"Despesa",Jan!$G$5:$G$605,CPagar!$D219,Jan!$K$5:$K$605,"Não Pago")</f>
        <v>0</v>
      </c>
      <c r="F219" s="65">
        <f>SUMIFS(Fev!$I$5:$I$605,Fev!$U$5:$U$605,"Despesa",Fev!$G$5:$G$605,CPagar!$D219,Fev!$K$5:$K$605,"Não Pago")</f>
        <v>0</v>
      </c>
      <c r="G219" s="65">
        <f>SUMIFS(Mar!$I$5:$I$605,Mar!$U$5:$U$605,"Despesa",Mar!$G$5:$G$605,CPagar!$D219,Mar!$K$5:$K$605,"Não Pago")</f>
        <v>0</v>
      </c>
      <c r="H219" s="65">
        <f>SUMIFS(Abr!$I$5:$I$605,Abr!$U$5:$U$605,"Despesa",Abr!$G$5:$G$605,CPagar!$D219,Abr!$K$5:$K$605,"Não Pago")</f>
        <v>0</v>
      </c>
      <c r="I219" s="65">
        <f>SUMIFS(Mai!$I$5:$I$605,Mai!$U$5:$U$605,"Despesa",Mai!$G$5:$G$605,CPagar!$D219,Mai!$K$5:$K$605,"Não Pago")</f>
        <v>0</v>
      </c>
      <c r="J219" s="65">
        <f>SUMIFS(Jun!$I$5:$I$605,Jun!$U$5:$U$605,"Despesa",Jun!$G$5:$G$605,CPagar!$D219,Jun!$K$5:$K$605,"Não Pago")</f>
        <v>0</v>
      </c>
      <c r="K219" s="65">
        <f>SUMIFS(Jul!$I$5:$I$605,Jul!$U$5:$U$605,"Despesa",Jul!$G$5:$G$605,CPagar!$D219,Jul!$K$5:$K$605,"Não Pago")</f>
        <v>0</v>
      </c>
      <c r="L219" s="65">
        <f>SUMIFS(Ago!$I$5:$I$605,Ago!$U$5:$U$605,"Despesa",Ago!$G$5:$G$605,CPagar!$D219,Ago!$K$5:$K$605,"Não Pago")</f>
        <v>0</v>
      </c>
      <c r="M219" s="65">
        <f>SUMIFS(Set!$I$5:$I$605,Set!$U$5:$U$605,"Despesa",Set!$G$5:$G$605,CPagar!$D219,Set!$K$5:$K$605,"Não Pago")</f>
        <v>0</v>
      </c>
      <c r="N219" s="65">
        <f>SUMIFS(Out!$I$5:$I$605,Out!$U$5:$U$605,"Despesa",Out!$G$5:$G$605,CPagar!$D219,Out!$K$5:$K$605,"Não Pago")</f>
        <v>0</v>
      </c>
      <c r="O219" s="65">
        <f>SUMIFS(Nov!$I$5:$I$605,Nov!$U$5:$U$605,"Despesa",Nov!$G$5:$G$605,CPagar!$D219,Nov!$K$5:$K$605,"Não Pago")</f>
        <v>0</v>
      </c>
      <c r="P219" s="65">
        <f>SUMIFS(Dez!$I$5:$I$605,Dez!$U$5:$U$605,"Despesa",Dez!$G$5:$G$605,CPagar!$D219,Dez!$K$5:$K$605,"Não Pago")</f>
        <v>0</v>
      </c>
      <c r="Q219" s="62">
        <f t="shared" si="8"/>
        <v>0</v>
      </c>
    </row>
    <row r="220" spans="3:17" ht="28.5" customHeight="1" thickTop="1" thickBot="1" x14ac:dyDescent="0.3">
      <c r="C220" s="46" t="str">
        <f>'PC Despesas'!I16</f>
        <v>5.3.12</v>
      </c>
      <c r="D220" s="47" t="str">
        <f>VLOOKUP(C220,'PC Despesas'!$I$4:$J$103,2,FALSE)</f>
        <v>-</v>
      </c>
      <c r="E220" s="65">
        <f>SUMIFS(Jan!$I$5:$I$605,Jan!$U$5:$U$605,"Despesa",Jan!$G$5:$G$605,CPagar!$D220,Jan!$K$5:$K$605,"Não Pago")</f>
        <v>0</v>
      </c>
      <c r="F220" s="65">
        <f>SUMIFS(Fev!$I$5:$I$605,Fev!$U$5:$U$605,"Despesa",Fev!$G$5:$G$605,CPagar!$D220,Fev!$K$5:$K$605,"Não Pago")</f>
        <v>0</v>
      </c>
      <c r="G220" s="65">
        <f>SUMIFS(Mar!$I$5:$I$605,Mar!$U$5:$U$605,"Despesa",Mar!$G$5:$G$605,CPagar!$D220,Mar!$K$5:$K$605,"Não Pago")</f>
        <v>0</v>
      </c>
      <c r="H220" s="65">
        <f>SUMIFS(Abr!$I$5:$I$605,Abr!$U$5:$U$605,"Despesa",Abr!$G$5:$G$605,CPagar!$D220,Abr!$K$5:$K$605,"Não Pago")</f>
        <v>0</v>
      </c>
      <c r="I220" s="65">
        <f>SUMIFS(Mai!$I$5:$I$605,Mai!$U$5:$U$605,"Despesa",Mai!$G$5:$G$605,CPagar!$D220,Mai!$K$5:$K$605,"Não Pago")</f>
        <v>0</v>
      </c>
      <c r="J220" s="65">
        <f>SUMIFS(Jun!$I$5:$I$605,Jun!$U$5:$U$605,"Despesa",Jun!$G$5:$G$605,CPagar!$D220,Jun!$K$5:$K$605,"Não Pago")</f>
        <v>0</v>
      </c>
      <c r="K220" s="65">
        <f>SUMIFS(Jul!$I$5:$I$605,Jul!$U$5:$U$605,"Despesa",Jul!$G$5:$G$605,CPagar!$D220,Jul!$K$5:$K$605,"Não Pago")</f>
        <v>0</v>
      </c>
      <c r="L220" s="65">
        <f>SUMIFS(Ago!$I$5:$I$605,Ago!$U$5:$U$605,"Despesa",Ago!$G$5:$G$605,CPagar!$D220,Ago!$K$5:$K$605,"Não Pago")</f>
        <v>0</v>
      </c>
      <c r="M220" s="65">
        <f>SUMIFS(Set!$I$5:$I$605,Set!$U$5:$U$605,"Despesa",Set!$G$5:$G$605,CPagar!$D220,Set!$K$5:$K$605,"Não Pago")</f>
        <v>0</v>
      </c>
      <c r="N220" s="65">
        <f>SUMIFS(Out!$I$5:$I$605,Out!$U$5:$U$605,"Despesa",Out!$G$5:$G$605,CPagar!$D220,Out!$K$5:$K$605,"Não Pago")</f>
        <v>0</v>
      </c>
      <c r="O220" s="65">
        <f>SUMIFS(Nov!$I$5:$I$605,Nov!$U$5:$U$605,"Despesa",Nov!$G$5:$G$605,CPagar!$D220,Nov!$K$5:$K$605,"Não Pago")</f>
        <v>0</v>
      </c>
      <c r="P220" s="65">
        <f>SUMIFS(Dez!$I$5:$I$605,Dez!$U$5:$U$605,"Despesa",Dez!$G$5:$G$605,CPagar!$D220,Dez!$K$5:$K$605,"Não Pago")</f>
        <v>0</v>
      </c>
      <c r="Q220" s="62">
        <f t="shared" si="8"/>
        <v>0</v>
      </c>
    </row>
    <row r="221" spans="3:17" ht="28.5" customHeight="1" thickTop="1" thickBot="1" x14ac:dyDescent="0.3">
      <c r="C221" s="46" t="str">
        <f>'PC Despesas'!I17</f>
        <v>5.3.13</v>
      </c>
      <c r="D221" s="47" t="str">
        <f>VLOOKUP(C221,'PC Despesas'!$I$4:$J$103,2,FALSE)</f>
        <v>-</v>
      </c>
      <c r="E221" s="65">
        <f>SUMIFS(Jan!$I$5:$I$605,Jan!$U$5:$U$605,"Despesa",Jan!$G$5:$G$605,CPagar!$D221,Jan!$K$5:$K$605,"Não Pago")</f>
        <v>0</v>
      </c>
      <c r="F221" s="65">
        <f>SUMIFS(Fev!$I$5:$I$605,Fev!$U$5:$U$605,"Despesa",Fev!$G$5:$G$605,CPagar!$D221,Fev!$K$5:$K$605,"Não Pago")</f>
        <v>0</v>
      </c>
      <c r="G221" s="65">
        <f>SUMIFS(Mar!$I$5:$I$605,Mar!$U$5:$U$605,"Despesa",Mar!$G$5:$G$605,CPagar!$D221,Mar!$K$5:$K$605,"Não Pago")</f>
        <v>0</v>
      </c>
      <c r="H221" s="65">
        <f>SUMIFS(Abr!$I$5:$I$605,Abr!$U$5:$U$605,"Despesa",Abr!$G$5:$G$605,CPagar!$D221,Abr!$K$5:$K$605,"Não Pago")</f>
        <v>0</v>
      </c>
      <c r="I221" s="65">
        <f>SUMIFS(Mai!$I$5:$I$605,Mai!$U$5:$U$605,"Despesa",Mai!$G$5:$G$605,CPagar!$D221,Mai!$K$5:$K$605,"Não Pago")</f>
        <v>0</v>
      </c>
      <c r="J221" s="65">
        <f>SUMIFS(Jun!$I$5:$I$605,Jun!$U$5:$U$605,"Despesa",Jun!$G$5:$G$605,CPagar!$D221,Jun!$K$5:$K$605,"Não Pago")</f>
        <v>0</v>
      </c>
      <c r="K221" s="65">
        <f>SUMIFS(Jul!$I$5:$I$605,Jul!$U$5:$U$605,"Despesa",Jul!$G$5:$G$605,CPagar!$D221,Jul!$K$5:$K$605,"Não Pago")</f>
        <v>0</v>
      </c>
      <c r="L221" s="65">
        <f>SUMIFS(Ago!$I$5:$I$605,Ago!$U$5:$U$605,"Despesa",Ago!$G$5:$G$605,CPagar!$D221,Ago!$K$5:$K$605,"Não Pago")</f>
        <v>0</v>
      </c>
      <c r="M221" s="65">
        <f>SUMIFS(Set!$I$5:$I$605,Set!$U$5:$U$605,"Despesa",Set!$G$5:$G$605,CPagar!$D221,Set!$K$5:$K$605,"Não Pago")</f>
        <v>0</v>
      </c>
      <c r="N221" s="65">
        <f>SUMIFS(Out!$I$5:$I$605,Out!$U$5:$U$605,"Despesa",Out!$G$5:$G$605,CPagar!$D221,Out!$K$5:$K$605,"Não Pago")</f>
        <v>0</v>
      </c>
      <c r="O221" s="65">
        <f>SUMIFS(Nov!$I$5:$I$605,Nov!$U$5:$U$605,"Despesa",Nov!$G$5:$G$605,CPagar!$D221,Nov!$K$5:$K$605,"Não Pago")</f>
        <v>0</v>
      </c>
      <c r="P221" s="65">
        <f>SUMIFS(Dez!$I$5:$I$605,Dez!$U$5:$U$605,"Despesa",Dez!$G$5:$G$605,CPagar!$D221,Dez!$K$5:$K$605,"Não Pago")</f>
        <v>0</v>
      </c>
      <c r="Q221" s="62">
        <f t="shared" si="8"/>
        <v>0</v>
      </c>
    </row>
    <row r="222" spans="3:17" ht="28.5" customHeight="1" thickTop="1" thickBot="1" x14ac:dyDescent="0.3">
      <c r="C222" s="46" t="str">
        <f>'PC Despesas'!I18</f>
        <v>5.3.14</v>
      </c>
      <c r="D222" s="47" t="str">
        <f>VLOOKUP(C222,'PC Despesas'!$I$4:$J$103,2,FALSE)</f>
        <v>-</v>
      </c>
      <c r="E222" s="65">
        <f>SUMIFS(Jan!$I$5:$I$605,Jan!$U$5:$U$605,"Despesa",Jan!$G$5:$G$605,CPagar!$D222,Jan!$K$5:$K$605,"Não Pago")</f>
        <v>0</v>
      </c>
      <c r="F222" s="65">
        <f>SUMIFS(Fev!$I$5:$I$605,Fev!$U$5:$U$605,"Despesa",Fev!$G$5:$G$605,CPagar!$D222,Fev!$K$5:$K$605,"Não Pago")</f>
        <v>0</v>
      </c>
      <c r="G222" s="65">
        <f>SUMIFS(Mar!$I$5:$I$605,Mar!$U$5:$U$605,"Despesa",Mar!$G$5:$G$605,CPagar!$D222,Mar!$K$5:$K$605,"Não Pago")</f>
        <v>0</v>
      </c>
      <c r="H222" s="65">
        <f>SUMIFS(Abr!$I$5:$I$605,Abr!$U$5:$U$605,"Despesa",Abr!$G$5:$G$605,CPagar!$D222,Abr!$K$5:$K$605,"Não Pago")</f>
        <v>0</v>
      </c>
      <c r="I222" s="65">
        <f>SUMIFS(Mai!$I$5:$I$605,Mai!$U$5:$U$605,"Despesa",Mai!$G$5:$G$605,CPagar!$D222,Mai!$K$5:$K$605,"Não Pago")</f>
        <v>0</v>
      </c>
      <c r="J222" s="65">
        <f>SUMIFS(Jun!$I$5:$I$605,Jun!$U$5:$U$605,"Despesa",Jun!$G$5:$G$605,CPagar!$D222,Jun!$K$5:$K$605,"Não Pago")</f>
        <v>0</v>
      </c>
      <c r="K222" s="65">
        <f>SUMIFS(Jul!$I$5:$I$605,Jul!$U$5:$U$605,"Despesa",Jul!$G$5:$G$605,CPagar!$D222,Jul!$K$5:$K$605,"Não Pago")</f>
        <v>0</v>
      </c>
      <c r="L222" s="65">
        <f>SUMIFS(Ago!$I$5:$I$605,Ago!$U$5:$U$605,"Despesa",Ago!$G$5:$G$605,CPagar!$D222,Ago!$K$5:$K$605,"Não Pago")</f>
        <v>0</v>
      </c>
      <c r="M222" s="65">
        <f>SUMIFS(Set!$I$5:$I$605,Set!$U$5:$U$605,"Despesa",Set!$G$5:$G$605,CPagar!$D222,Set!$K$5:$K$605,"Não Pago")</f>
        <v>0</v>
      </c>
      <c r="N222" s="65">
        <f>SUMIFS(Out!$I$5:$I$605,Out!$U$5:$U$605,"Despesa",Out!$G$5:$G$605,CPagar!$D222,Out!$K$5:$K$605,"Não Pago")</f>
        <v>0</v>
      </c>
      <c r="O222" s="65">
        <f>SUMIFS(Nov!$I$5:$I$605,Nov!$U$5:$U$605,"Despesa",Nov!$G$5:$G$605,CPagar!$D222,Nov!$K$5:$K$605,"Não Pago")</f>
        <v>0</v>
      </c>
      <c r="P222" s="65">
        <f>SUMIFS(Dez!$I$5:$I$605,Dez!$U$5:$U$605,"Despesa",Dez!$G$5:$G$605,CPagar!$D222,Dez!$K$5:$K$605,"Não Pago")</f>
        <v>0</v>
      </c>
      <c r="Q222" s="62">
        <f t="shared" si="8"/>
        <v>0</v>
      </c>
    </row>
    <row r="223" spans="3:17" ht="28.5" customHeight="1" thickTop="1" thickBot="1" x14ac:dyDescent="0.3">
      <c r="C223" s="46" t="str">
        <f>'PC Despesas'!I19</f>
        <v>5.3.15</v>
      </c>
      <c r="D223" s="47" t="str">
        <f>VLOOKUP(C223,'PC Despesas'!$I$4:$J$103,2,FALSE)</f>
        <v>-</v>
      </c>
      <c r="E223" s="65">
        <f>SUMIFS(Jan!$I$5:$I$605,Jan!$U$5:$U$605,"Despesa",Jan!$G$5:$G$605,CPagar!$D223,Jan!$K$5:$K$605,"Não Pago")</f>
        <v>0</v>
      </c>
      <c r="F223" s="65">
        <f>SUMIFS(Fev!$I$5:$I$605,Fev!$U$5:$U$605,"Despesa",Fev!$G$5:$G$605,CPagar!$D223,Fev!$K$5:$K$605,"Não Pago")</f>
        <v>0</v>
      </c>
      <c r="G223" s="65">
        <f>SUMIFS(Mar!$I$5:$I$605,Mar!$U$5:$U$605,"Despesa",Mar!$G$5:$G$605,CPagar!$D223,Mar!$K$5:$K$605,"Não Pago")</f>
        <v>0</v>
      </c>
      <c r="H223" s="65">
        <f>SUMIFS(Abr!$I$5:$I$605,Abr!$U$5:$U$605,"Despesa",Abr!$G$5:$G$605,CPagar!$D223,Abr!$K$5:$K$605,"Não Pago")</f>
        <v>0</v>
      </c>
      <c r="I223" s="65">
        <f>SUMIFS(Mai!$I$5:$I$605,Mai!$U$5:$U$605,"Despesa",Mai!$G$5:$G$605,CPagar!$D223,Mai!$K$5:$K$605,"Não Pago")</f>
        <v>0</v>
      </c>
      <c r="J223" s="65">
        <f>SUMIFS(Jun!$I$5:$I$605,Jun!$U$5:$U$605,"Despesa",Jun!$G$5:$G$605,CPagar!$D223,Jun!$K$5:$K$605,"Não Pago")</f>
        <v>0</v>
      </c>
      <c r="K223" s="65">
        <f>SUMIFS(Jul!$I$5:$I$605,Jul!$U$5:$U$605,"Despesa",Jul!$G$5:$G$605,CPagar!$D223,Jul!$K$5:$K$605,"Não Pago")</f>
        <v>0</v>
      </c>
      <c r="L223" s="65">
        <f>SUMIFS(Ago!$I$5:$I$605,Ago!$U$5:$U$605,"Despesa",Ago!$G$5:$G$605,CPagar!$D223,Ago!$K$5:$K$605,"Não Pago")</f>
        <v>0</v>
      </c>
      <c r="M223" s="65">
        <f>SUMIFS(Set!$I$5:$I$605,Set!$U$5:$U$605,"Despesa",Set!$G$5:$G$605,CPagar!$D223,Set!$K$5:$K$605,"Não Pago")</f>
        <v>0</v>
      </c>
      <c r="N223" s="65">
        <f>SUMIFS(Out!$I$5:$I$605,Out!$U$5:$U$605,"Despesa",Out!$G$5:$G$605,CPagar!$D223,Out!$K$5:$K$605,"Não Pago")</f>
        <v>0</v>
      </c>
      <c r="O223" s="65">
        <f>SUMIFS(Nov!$I$5:$I$605,Nov!$U$5:$U$605,"Despesa",Nov!$G$5:$G$605,CPagar!$D223,Nov!$K$5:$K$605,"Não Pago")</f>
        <v>0</v>
      </c>
      <c r="P223" s="65">
        <f>SUMIFS(Dez!$I$5:$I$605,Dez!$U$5:$U$605,"Despesa",Dez!$G$5:$G$605,CPagar!$D223,Dez!$K$5:$K$605,"Não Pago")</f>
        <v>0</v>
      </c>
      <c r="Q223" s="62">
        <f t="shared" si="8"/>
        <v>0</v>
      </c>
    </row>
    <row r="224" spans="3:17" ht="28.5" customHeight="1" thickTop="1" thickBot="1" x14ac:dyDescent="0.3">
      <c r="C224" s="46" t="str">
        <f>'PC Despesas'!I20</f>
        <v>5.3.16</v>
      </c>
      <c r="D224" s="47" t="str">
        <f>VLOOKUP(C224,'PC Despesas'!$I$4:$J$103,2,FALSE)</f>
        <v>-</v>
      </c>
      <c r="E224" s="65">
        <f>SUMIFS(Jan!$I$5:$I$605,Jan!$U$5:$U$605,"Despesa",Jan!$G$5:$G$605,CPagar!$D224,Jan!$K$5:$K$605,"Não Pago")</f>
        <v>0</v>
      </c>
      <c r="F224" s="65">
        <f>SUMIFS(Fev!$I$5:$I$605,Fev!$U$5:$U$605,"Despesa",Fev!$G$5:$G$605,CPagar!$D224,Fev!$K$5:$K$605,"Não Pago")</f>
        <v>0</v>
      </c>
      <c r="G224" s="65">
        <f>SUMIFS(Mar!$I$5:$I$605,Mar!$U$5:$U$605,"Despesa",Mar!$G$5:$G$605,CPagar!$D224,Mar!$K$5:$K$605,"Não Pago")</f>
        <v>0</v>
      </c>
      <c r="H224" s="65">
        <f>SUMIFS(Abr!$I$5:$I$605,Abr!$U$5:$U$605,"Despesa",Abr!$G$5:$G$605,CPagar!$D224,Abr!$K$5:$K$605,"Não Pago")</f>
        <v>0</v>
      </c>
      <c r="I224" s="65">
        <f>SUMIFS(Mai!$I$5:$I$605,Mai!$U$5:$U$605,"Despesa",Mai!$G$5:$G$605,CPagar!$D224,Mai!$K$5:$K$605,"Não Pago")</f>
        <v>0</v>
      </c>
      <c r="J224" s="65">
        <f>SUMIFS(Jun!$I$5:$I$605,Jun!$U$5:$U$605,"Despesa",Jun!$G$5:$G$605,CPagar!$D224,Jun!$K$5:$K$605,"Não Pago")</f>
        <v>0</v>
      </c>
      <c r="K224" s="65">
        <f>SUMIFS(Jul!$I$5:$I$605,Jul!$U$5:$U$605,"Despesa",Jul!$G$5:$G$605,CPagar!$D224,Jul!$K$5:$K$605,"Não Pago")</f>
        <v>0</v>
      </c>
      <c r="L224" s="65">
        <f>SUMIFS(Ago!$I$5:$I$605,Ago!$U$5:$U$605,"Despesa",Ago!$G$5:$G$605,CPagar!$D224,Ago!$K$5:$K$605,"Não Pago")</f>
        <v>0</v>
      </c>
      <c r="M224" s="65">
        <f>SUMIFS(Set!$I$5:$I$605,Set!$U$5:$U$605,"Despesa",Set!$G$5:$G$605,CPagar!$D224,Set!$K$5:$K$605,"Não Pago")</f>
        <v>0</v>
      </c>
      <c r="N224" s="65">
        <f>SUMIFS(Out!$I$5:$I$605,Out!$U$5:$U$605,"Despesa",Out!$G$5:$G$605,CPagar!$D224,Out!$K$5:$K$605,"Não Pago")</f>
        <v>0</v>
      </c>
      <c r="O224" s="65">
        <f>SUMIFS(Nov!$I$5:$I$605,Nov!$U$5:$U$605,"Despesa",Nov!$G$5:$G$605,CPagar!$D224,Nov!$K$5:$K$605,"Não Pago")</f>
        <v>0</v>
      </c>
      <c r="P224" s="65">
        <f>SUMIFS(Dez!$I$5:$I$605,Dez!$U$5:$U$605,"Despesa",Dez!$G$5:$G$605,CPagar!$D224,Dez!$K$5:$K$605,"Não Pago")</f>
        <v>0</v>
      </c>
      <c r="Q224" s="62">
        <f t="shared" si="8"/>
        <v>0</v>
      </c>
    </row>
    <row r="225" spans="3:17" ht="28.5" customHeight="1" thickTop="1" thickBot="1" x14ac:dyDescent="0.3">
      <c r="C225" s="46" t="str">
        <f>'PC Despesas'!I21</f>
        <v>5.3.17</v>
      </c>
      <c r="D225" s="47" t="str">
        <f>VLOOKUP(C225,'PC Despesas'!$I$4:$J$103,2,FALSE)</f>
        <v>-</v>
      </c>
      <c r="E225" s="65">
        <f>SUMIFS(Jan!$I$5:$I$605,Jan!$U$5:$U$605,"Despesa",Jan!$G$5:$G$605,CPagar!$D225,Jan!$K$5:$K$605,"Não Pago")</f>
        <v>0</v>
      </c>
      <c r="F225" s="65">
        <f>SUMIFS(Fev!$I$5:$I$605,Fev!$U$5:$U$605,"Despesa",Fev!$G$5:$G$605,CPagar!$D225,Fev!$K$5:$K$605,"Não Pago")</f>
        <v>0</v>
      </c>
      <c r="G225" s="65">
        <f>SUMIFS(Mar!$I$5:$I$605,Mar!$U$5:$U$605,"Despesa",Mar!$G$5:$G$605,CPagar!$D225,Mar!$K$5:$K$605,"Não Pago")</f>
        <v>0</v>
      </c>
      <c r="H225" s="65">
        <f>SUMIFS(Abr!$I$5:$I$605,Abr!$U$5:$U$605,"Despesa",Abr!$G$5:$G$605,CPagar!$D225,Abr!$K$5:$K$605,"Não Pago")</f>
        <v>0</v>
      </c>
      <c r="I225" s="65">
        <f>SUMIFS(Mai!$I$5:$I$605,Mai!$U$5:$U$605,"Despesa",Mai!$G$5:$G$605,CPagar!$D225,Mai!$K$5:$K$605,"Não Pago")</f>
        <v>0</v>
      </c>
      <c r="J225" s="65">
        <f>SUMIFS(Jun!$I$5:$I$605,Jun!$U$5:$U$605,"Despesa",Jun!$G$5:$G$605,CPagar!$D225,Jun!$K$5:$K$605,"Não Pago")</f>
        <v>0</v>
      </c>
      <c r="K225" s="65">
        <f>SUMIFS(Jul!$I$5:$I$605,Jul!$U$5:$U$605,"Despesa",Jul!$G$5:$G$605,CPagar!$D225,Jul!$K$5:$K$605,"Não Pago")</f>
        <v>0</v>
      </c>
      <c r="L225" s="65">
        <f>SUMIFS(Ago!$I$5:$I$605,Ago!$U$5:$U$605,"Despesa",Ago!$G$5:$G$605,CPagar!$D225,Ago!$K$5:$K$605,"Não Pago")</f>
        <v>0</v>
      </c>
      <c r="M225" s="65">
        <f>SUMIFS(Set!$I$5:$I$605,Set!$U$5:$U$605,"Despesa",Set!$G$5:$G$605,CPagar!$D225,Set!$K$5:$K$605,"Não Pago")</f>
        <v>0</v>
      </c>
      <c r="N225" s="65">
        <f>SUMIFS(Out!$I$5:$I$605,Out!$U$5:$U$605,"Despesa",Out!$G$5:$G$605,CPagar!$D225,Out!$K$5:$K$605,"Não Pago")</f>
        <v>0</v>
      </c>
      <c r="O225" s="65">
        <f>SUMIFS(Nov!$I$5:$I$605,Nov!$U$5:$U$605,"Despesa",Nov!$G$5:$G$605,CPagar!$D225,Nov!$K$5:$K$605,"Não Pago")</f>
        <v>0</v>
      </c>
      <c r="P225" s="65">
        <f>SUMIFS(Dez!$I$5:$I$605,Dez!$U$5:$U$605,"Despesa",Dez!$G$5:$G$605,CPagar!$D225,Dez!$K$5:$K$605,"Não Pago")</f>
        <v>0</v>
      </c>
      <c r="Q225" s="62">
        <f t="shared" si="8"/>
        <v>0</v>
      </c>
    </row>
    <row r="226" spans="3:17" ht="28.5" customHeight="1" thickTop="1" thickBot="1" x14ac:dyDescent="0.3">
      <c r="C226" s="46" t="str">
        <f>'PC Despesas'!I22</f>
        <v>5.3.18</v>
      </c>
      <c r="D226" s="47" t="str">
        <f>VLOOKUP(C226,'PC Despesas'!$I$4:$J$103,2,FALSE)</f>
        <v>-</v>
      </c>
      <c r="E226" s="65">
        <f>SUMIFS(Jan!$I$5:$I$605,Jan!$U$5:$U$605,"Despesa",Jan!$G$5:$G$605,CPagar!$D226,Jan!$K$5:$K$605,"Não Pago")</f>
        <v>0</v>
      </c>
      <c r="F226" s="65">
        <f>SUMIFS(Fev!$I$5:$I$605,Fev!$U$5:$U$605,"Despesa",Fev!$G$5:$G$605,CPagar!$D226,Fev!$K$5:$K$605,"Não Pago")</f>
        <v>0</v>
      </c>
      <c r="G226" s="65">
        <f>SUMIFS(Mar!$I$5:$I$605,Mar!$U$5:$U$605,"Despesa",Mar!$G$5:$G$605,CPagar!$D226,Mar!$K$5:$K$605,"Não Pago")</f>
        <v>0</v>
      </c>
      <c r="H226" s="65">
        <f>SUMIFS(Abr!$I$5:$I$605,Abr!$U$5:$U$605,"Despesa",Abr!$G$5:$G$605,CPagar!$D226,Abr!$K$5:$K$605,"Não Pago")</f>
        <v>0</v>
      </c>
      <c r="I226" s="65">
        <f>SUMIFS(Mai!$I$5:$I$605,Mai!$U$5:$U$605,"Despesa",Mai!$G$5:$G$605,CPagar!$D226,Mai!$K$5:$K$605,"Não Pago")</f>
        <v>0</v>
      </c>
      <c r="J226" s="65">
        <f>SUMIFS(Jun!$I$5:$I$605,Jun!$U$5:$U$605,"Despesa",Jun!$G$5:$G$605,CPagar!$D226,Jun!$K$5:$K$605,"Não Pago")</f>
        <v>0</v>
      </c>
      <c r="K226" s="65">
        <f>SUMIFS(Jul!$I$5:$I$605,Jul!$U$5:$U$605,"Despesa",Jul!$G$5:$G$605,CPagar!$D226,Jul!$K$5:$K$605,"Não Pago")</f>
        <v>0</v>
      </c>
      <c r="L226" s="65">
        <f>SUMIFS(Ago!$I$5:$I$605,Ago!$U$5:$U$605,"Despesa",Ago!$G$5:$G$605,CPagar!$D226,Ago!$K$5:$K$605,"Não Pago")</f>
        <v>0</v>
      </c>
      <c r="M226" s="65">
        <f>SUMIFS(Set!$I$5:$I$605,Set!$U$5:$U$605,"Despesa",Set!$G$5:$G$605,CPagar!$D226,Set!$K$5:$K$605,"Não Pago")</f>
        <v>0</v>
      </c>
      <c r="N226" s="65">
        <f>SUMIFS(Out!$I$5:$I$605,Out!$U$5:$U$605,"Despesa",Out!$G$5:$G$605,CPagar!$D226,Out!$K$5:$K$605,"Não Pago")</f>
        <v>0</v>
      </c>
      <c r="O226" s="65">
        <f>SUMIFS(Nov!$I$5:$I$605,Nov!$U$5:$U$605,"Despesa",Nov!$G$5:$G$605,CPagar!$D226,Nov!$K$5:$K$605,"Não Pago")</f>
        <v>0</v>
      </c>
      <c r="P226" s="65">
        <f>SUMIFS(Dez!$I$5:$I$605,Dez!$U$5:$U$605,"Despesa",Dez!$G$5:$G$605,CPagar!$D226,Dez!$K$5:$K$605,"Não Pago")</f>
        <v>0</v>
      </c>
      <c r="Q226" s="62">
        <f t="shared" si="8"/>
        <v>0</v>
      </c>
    </row>
    <row r="227" spans="3:17" ht="28.5" customHeight="1" thickTop="1" thickBot="1" x14ac:dyDescent="0.3">
      <c r="C227" s="46" t="str">
        <f>'PC Despesas'!I23</f>
        <v>5.3.19</v>
      </c>
      <c r="D227" s="47" t="str">
        <f>VLOOKUP(C227,'PC Despesas'!$I$4:$J$103,2,FALSE)</f>
        <v>-</v>
      </c>
      <c r="E227" s="65">
        <f>SUMIFS(Jan!$I$5:$I$605,Jan!$U$5:$U$605,"Despesa",Jan!$G$5:$G$605,CPagar!$D227,Jan!$K$5:$K$605,"Não Pago")</f>
        <v>0</v>
      </c>
      <c r="F227" s="65">
        <f>SUMIFS(Fev!$I$5:$I$605,Fev!$U$5:$U$605,"Despesa",Fev!$G$5:$G$605,CPagar!$D227,Fev!$K$5:$K$605,"Não Pago")</f>
        <v>0</v>
      </c>
      <c r="G227" s="65">
        <f>SUMIFS(Mar!$I$5:$I$605,Mar!$U$5:$U$605,"Despesa",Mar!$G$5:$G$605,CPagar!$D227,Mar!$K$5:$K$605,"Não Pago")</f>
        <v>0</v>
      </c>
      <c r="H227" s="65">
        <f>SUMIFS(Abr!$I$5:$I$605,Abr!$U$5:$U$605,"Despesa",Abr!$G$5:$G$605,CPagar!$D227,Abr!$K$5:$K$605,"Não Pago")</f>
        <v>0</v>
      </c>
      <c r="I227" s="65">
        <f>SUMIFS(Mai!$I$5:$I$605,Mai!$U$5:$U$605,"Despesa",Mai!$G$5:$G$605,CPagar!$D227,Mai!$K$5:$K$605,"Não Pago")</f>
        <v>0</v>
      </c>
      <c r="J227" s="65">
        <f>SUMIFS(Jun!$I$5:$I$605,Jun!$U$5:$U$605,"Despesa",Jun!$G$5:$G$605,CPagar!$D227,Jun!$K$5:$K$605,"Não Pago")</f>
        <v>0</v>
      </c>
      <c r="K227" s="65">
        <f>SUMIFS(Jul!$I$5:$I$605,Jul!$U$5:$U$605,"Despesa",Jul!$G$5:$G$605,CPagar!$D227,Jul!$K$5:$K$605,"Não Pago")</f>
        <v>0</v>
      </c>
      <c r="L227" s="65">
        <f>SUMIFS(Ago!$I$5:$I$605,Ago!$U$5:$U$605,"Despesa",Ago!$G$5:$G$605,CPagar!$D227,Ago!$K$5:$K$605,"Não Pago")</f>
        <v>0</v>
      </c>
      <c r="M227" s="65">
        <f>SUMIFS(Set!$I$5:$I$605,Set!$U$5:$U$605,"Despesa",Set!$G$5:$G$605,CPagar!$D227,Set!$K$5:$K$605,"Não Pago")</f>
        <v>0</v>
      </c>
      <c r="N227" s="65">
        <f>SUMIFS(Out!$I$5:$I$605,Out!$U$5:$U$605,"Despesa",Out!$G$5:$G$605,CPagar!$D227,Out!$K$5:$K$605,"Não Pago")</f>
        <v>0</v>
      </c>
      <c r="O227" s="65">
        <f>SUMIFS(Nov!$I$5:$I$605,Nov!$U$5:$U$605,"Despesa",Nov!$G$5:$G$605,CPagar!$D227,Nov!$K$5:$K$605,"Não Pago")</f>
        <v>0</v>
      </c>
      <c r="P227" s="65">
        <f>SUMIFS(Dez!$I$5:$I$605,Dez!$U$5:$U$605,"Despesa",Dez!$G$5:$G$605,CPagar!$D227,Dez!$K$5:$K$605,"Não Pago")</f>
        <v>0</v>
      </c>
      <c r="Q227" s="62">
        <f t="shared" si="8"/>
        <v>0</v>
      </c>
    </row>
    <row r="228" spans="3:17" ht="28.5" customHeight="1" thickTop="1" thickBot="1" x14ac:dyDescent="0.3">
      <c r="C228" s="46" t="str">
        <f>'PC Despesas'!I24</f>
        <v>5.3.20</v>
      </c>
      <c r="D228" s="47" t="str">
        <f>VLOOKUP(C228,'PC Despesas'!$I$4:$J$103,2,FALSE)</f>
        <v>-</v>
      </c>
      <c r="E228" s="65">
        <f>SUMIFS(Jan!$I$5:$I$605,Jan!$U$5:$U$605,"Despesa",Jan!$G$5:$G$605,CPagar!$D228,Jan!$K$5:$K$605,"Não Pago")</f>
        <v>0</v>
      </c>
      <c r="F228" s="65">
        <f>SUMIFS(Fev!$I$5:$I$605,Fev!$U$5:$U$605,"Despesa",Fev!$G$5:$G$605,CPagar!$D228,Fev!$K$5:$K$605,"Não Pago")</f>
        <v>0</v>
      </c>
      <c r="G228" s="65">
        <f>SUMIFS(Mar!$I$5:$I$605,Mar!$U$5:$U$605,"Despesa",Mar!$G$5:$G$605,CPagar!$D228,Mar!$K$5:$K$605,"Não Pago")</f>
        <v>0</v>
      </c>
      <c r="H228" s="65">
        <f>SUMIFS(Abr!$I$5:$I$605,Abr!$U$5:$U$605,"Despesa",Abr!$G$5:$G$605,CPagar!$D228,Abr!$K$5:$K$605,"Não Pago")</f>
        <v>0</v>
      </c>
      <c r="I228" s="65">
        <f>SUMIFS(Mai!$I$5:$I$605,Mai!$U$5:$U$605,"Despesa",Mai!$G$5:$G$605,CPagar!$D228,Mai!$K$5:$K$605,"Não Pago")</f>
        <v>0</v>
      </c>
      <c r="J228" s="65">
        <f>SUMIFS(Jun!$I$5:$I$605,Jun!$U$5:$U$605,"Despesa",Jun!$G$5:$G$605,CPagar!$D228,Jun!$K$5:$K$605,"Não Pago")</f>
        <v>0</v>
      </c>
      <c r="K228" s="65">
        <f>SUMIFS(Jul!$I$5:$I$605,Jul!$U$5:$U$605,"Despesa",Jul!$G$5:$G$605,CPagar!$D228,Jul!$K$5:$K$605,"Não Pago")</f>
        <v>0</v>
      </c>
      <c r="L228" s="65">
        <f>SUMIFS(Ago!$I$5:$I$605,Ago!$U$5:$U$605,"Despesa",Ago!$G$5:$G$605,CPagar!$D228,Ago!$K$5:$K$605,"Não Pago")</f>
        <v>0</v>
      </c>
      <c r="M228" s="65">
        <f>SUMIFS(Set!$I$5:$I$605,Set!$U$5:$U$605,"Despesa",Set!$G$5:$G$605,CPagar!$D228,Set!$K$5:$K$605,"Não Pago")</f>
        <v>0</v>
      </c>
      <c r="N228" s="65">
        <f>SUMIFS(Out!$I$5:$I$605,Out!$U$5:$U$605,"Despesa",Out!$G$5:$G$605,CPagar!$D228,Out!$K$5:$K$605,"Não Pago")</f>
        <v>0</v>
      </c>
      <c r="O228" s="65">
        <f>SUMIFS(Nov!$I$5:$I$605,Nov!$U$5:$U$605,"Despesa",Nov!$G$5:$G$605,CPagar!$D228,Nov!$K$5:$K$605,"Não Pago")</f>
        <v>0</v>
      </c>
      <c r="P228" s="65">
        <f>SUMIFS(Dez!$I$5:$I$605,Dez!$U$5:$U$605,"Despesa",Dez!$G$5:$G$605,CPagar!$D228,Dez!$K$5:$K$605,"Não Pago")</f>
        <v>0</v>
      </c>
      <c r="Q228" s="62">
        <f t="shared" si="8"/>
        <v>0</v>
      </c>
    </row>
    <row r="229" spans="3:17" ht="28.5" customHeight="1" thickTop="1" thickBot="1" x14ac:dyDescent="0.3">
      <c r="C229" s="46" t="str">
        <f>'PC Despesas'!I25</f>
        <v>5.3.21</v>
      </c>
      <c r="D229" s="47" t="str">
        <f>VLOOKUP(C229,'PC Despesas'!$I$4:$J$103,2,FALSE)</f>
        <v>-</v>
      </c>
      <c r="E229" s="65">
        <f>SUMIFS(Jan!$I$5:$I$605,Jan!$U$5:$U$605,"Despesa",Jan!$G$5:$G$605,CPagar!$D229,Jan!$K$5:$K$605,"Não Pago")</f>
        <v>0</v>
      </c>
      <c r="F229" s="65">
        <f>SUMIFS(Fev!$I$5:$I$605,Fev!$U$5:$U$605,"Despesa",Fev!$G$5:$G$605,CPagar!$D229,Fev!$K$5:$K$605,"Não Pago")</f>
        <v>0</v>
      </c>
      <c r="G229" s="65">
        <f>SUMIFS(Mar!$I$5:$I$605,Mar!$U$5:$U$605,"Despesa",Mar!$G$5:$G$605,CPagar!$D229,Mar!$K$5:$K$605,"Não Pago")</f>
        <v>0</v>
      </c>
      <c r="H229" s="65">
        <f>SUMIFS(Abr!$I$5:$I$605,Abr!$U$5:$U$605,"Despesa",Abr!$G$5:$G$605,CPagar!$D229,Abr!$K$5:$K$605,"Não Pago")</f>
        <v>0</v>
      </c>
      <c r="I229" s="65">
        <f>SUMIFS(Mai!$I$5:$I$605,Mai!$U$5:$U$605,"Despesa",Mai!$G$5:$G$605,CPagar!$D229,Mai!$K$5:$K$605,"Não Pago")</f>
        <v>0</v>
      </c>
      <c r="J229" s="65">
        <f>SUMIFS(Jun!$I$5:$I$605,Jun!$U$5:$U$605,"Despesa",Jun!$G$5:$G$605,CPagar!$D229,Jun!$K$5:$K$605,"Não Pago")</f>
        <v>0</v>
      </c>
      <c r="K229" s="65">
        <f>SUMIFS(Jul!$I$5:$I$605,Jul!$U$5:$U$605,"Despesa",Jul!$G$5:$G$605,CPagar!$D229,Jul!$K$5:$K$605,"Não Pago")</f>
        <v>0</v>
      </c>
      <c r="L229" s="65">
        <f>SUMIFS(Ago!$I$5:$I$605,Ago!$U$5:$U$605,"Despesa",Ago!$G$5:$G$605,CPagar!$D229,Ago!$K$5:$K$605,"Não Pago")</f>
        <v>0</v>
      </c>
      <c r="M229" s="65">
        <f>SUMIFS(Set!$I$5:$I$605,Set!$U$5:$U$605,"Despesa",Set!$G$5:$G$605,CPagar!$D229,Set!$K$5:$K$605,"Não Pago")</f>
        <v>0</v>
      </c>
      <c r="N229" s="65">
        <f>SUMIFS(Out!$I$5:$I$605,Out!$U$5:$U$605,"Despesa",Out!$G$5:$G$605,CPagar!$D229,Out!$K$5:$K$605,"Não Pago")</f>
        <v>0</v>
      </c>
      <c r="O229" s="65">
        <f>SUMIFS(Nov!$I$5:$I$605,Nov!$U$5:$U$605,"Despesa",Nov!$G$5:$G$605,CPagar!$D229,Nov!$K$5:$K$605,"Não Pago")</f>
        <v>0</v>
      </c>
      <c r="P229" s="65">
        <f>SUMIFS(Dez!$I$5:$I$605,Dez!$U$5:$U$605,"Despesa",Dez!$G$5:$G$605,CPagar!$D229,Dez!$K$5:$K$605,"Não Pago")</f>
        <v>0</v>
      </c>
      <c r="Q229" s="62">
        <f t="shared" si="8"/>
        <v>0</v>
      </c>
    </row>
    <row r="230" spans="3:17" ht="28.5" customHeight="1" thickTop="1" thickBot="1" x14ac:dyDescent="0.3">
      <c r="C230" s="46" t="str">
        <f>'PC Despesas'!I26</f>
        <v>5.3.22</v>
      </c>
      <c r="D230" s="47" t="str">
        <f>VLOOKUP(C230,'PC Despesas'!$I$4:$J$103,2,FALSE)</f>
        <v>-</v>
      </c>
      <c r="E230" s="65">
        <f>SUMIFS(Jan!$I$5:$I$605,Jan!$U$5:$U$605,"Despesa",Jan!$G$5:$G$605,CPagar!$D230,Jan!$K$5:$K$605,"Não Pago")</f>
        <v>0</v>
      </c>
      <c r="F230" s="65">
        <f>SUMIFS(Fev!$I$5:$I$605,Fev!$U$5:$U$605,"Despesa",Fev!$G$5:$G$605,CPagar!$D230,Fev!$K$5:$K$605,"Não Pago")</f>
        <v>0</v>
      </c>
      <c r="G230" s="65">
        <f>SUMIFS(Mar!$I$5:$I$605,Mar!$U$5:$U$605,"Despesa",Mar!$G$5:$G$605,CPagar!$D230,Mar!$K$5:$K$605,"Não Pago")</f>
        <v>0</v>
      </c>
      <c r="H230" s="65">
        <f>SUMIFS(Abr!$I$5:$I$605,Abr!$U$5:$U$605,"Despesa",Abr!$G$5:$G$605,CPagar!$D230,Abr!$K$5:$K$605,"Não Pago")</f>
        <v>0</v>
      </c>
      <c r="I230" s="65">
        <f>SUMIFS(Mai!$I$5:$I$605,Mai!$U$5:$U$605,"Despesa",Mai!$G$5:$G$605,CPagar!$D230,Mai!$K$5:$K$605,"Não Pago")</f>
        <v>0</v>
      </c>
      <c r="J230" s="65">
        <f>SUMIFS(Jun!$I$5:$I$605,Jun!$U$5:$U$605,"Despesa",Jun!$G$5:$G$605,CPagar!$D230,Jun!$K$5:$K$605,"Não Pago")</f>
        <v>0</v>
      </c>
      <c r="K230" s="65">
        <f>SUMIFS(Jul!$I$5:$I$605,Jul!$U$5:$U$605,"Despesa",Jul!$G$5:$G$605,CPagar!$D230,Jul!$K$5:$K$605,"Não Pago")</f>
        <v>0</v>
      </c>
      <c r="L230" s="65">
        <f>SUMIFS(Ago!$I$5:$I$605,Ago!$U$5:$U$605,"Despesa",Ago!$G$5:$G$605,CPagar!$D230,Ago!$K$5:$K$605,"Não Pago")</f>
        <v>0</v>
      </c>
      <c r="M230" s="65">
        <f>SUMIFS(Set!$I$5:$I$605,Set!$U$5:$U$605,"Despesa",Set!$G$5:$G$605,CPagar!$D230,Set!$K$5:$K$605,"Não Pago")</f>
        <v>0</v>
      </c>
      <c r="N230" s="65">
        <f>SUMIFS(Out!$I$5:$I$605,Out!$U$5:$U$605,"Despesa",Out!$G$5:$G$605,CPagar!$D230,Out!$K$5:$K$605,"Não Pago")</f>
        <v>0</v>
      </c>
      <c r="O230" s="65">
        <f>SUMIFS(Nov!$I$5:$I$605,Nov!$U$5:$U$605,"Despesa",Nov!$G$5:$G$605,CPagar!$D230,Nov!$K$5:$K$605,"Não Pago")</f>
        <v>0</v>
      </c>
      <c r="P230" s="65">
        <f>SUMIFS(Dez!$I$5:$I$605,Dez!$U$5:$U$605,"Despesa",Dez!$G$5:$G$605,CPagar!$D230,Dez!$K$5:$K$605,"Não Pago")</f>
        <v>0</v>
      </c>
      <c r="Q230" s="62">
        <f t="shared" si="8"/>
        <v>0</v>
      </c>
    </row>
    <row r="231" spans="3:17" ht="28.5" customHeight="1" thickTop="1" thickBot="1" x14ac:dyDescent="0.3">
      <c r="C231" s="46" t="str">
        <f>'PC Despesas'!I27</f>
        <v>5.3.23</v>
      </c>
      <c r="D231" s="47" t="str">
        <f>VLOOKUP(C231,'PC Despesas'!$I$4:$J$103,2,FALSE)</f>
        <v>-</v>
      </c>
      <c r="E231" s="65">
        <f>SUMIFS(Jan!$I$5:$I$605,Jan!$U$5:$U$605,"Despesa",Jan!$G$5:$G$605,CPagar!$D231,Jan!$K$5:$K$605,"Não Pago")</f>
        <v>0</v>
      </c>
      <c r="F231" s="65">
        <f>SUMIFS(Fev!$I$5:$I$605,Fev!$U$5:$U$605,"Despesa",Fev!$G$5:$G$605,CPagar!$D231,Fev!$K$5:$K$605,"Não Pago")</f>
        <v>0</v>
      </c>
      <c r="G231" s="65">
        <f>SUMIFS(Mar!$I$5:$I$605,Mar!$U$5:$U$605,"Despesa",Mar!$G$5:$G$605,CPagar!$D231,Mar!$K$5:$K$605,"Não Pago")</f>
        <v>0</v>
      </c>
      <c r="H231" s="65">
        <f>SUMIFS(Abr!$I$5:$I$605,Abr!$U$5:$U$605,"Despesa",Abr!$G$5:$G$605,CPagar!$D231,Abr!$K$5:$K$605,"Não Pago")</f>
        <v>0</v>
      </c>
      <c r="I231" s="65">
        <f>SUMIFS(Mai!$I$5:$I$605,Mai!$U$5:$U$605,"Despesa",Mai!$G$5:$G$605,CPagar!$D231,Mai!$K$5:$K$605,"Não Pago")</f>
        <v>0</v>
      </c>
      <c r="J231" s="65">
        <f>SUMIFS(Jun!$I$5:$I$605,Jun!$U$5:$U$605,"Despesa",Jun!$G$5:$G$605,CPagar!$D231,Jun!$K$5:$K$605,"Não Pago")</f>
        <v>0</v>
      </c>
      <c r="K231" s="65">
        <f>SUMIFS(Jul!$I$5:$I$605,Jul!$U$5:$U$605,"Despesa",Jul!$G$5:$G$605,CPagar!$D231,Jul!$K$5:$K$605,"Não Pago")</f>
        <v>0</v>
      </c>
      <c r="L231" s="65">
        <f>SUMIFS(Ago!$I$5:$I$605,Ago!$U$5:$U$605,"Despesa",Ago!$G$5:$G$605,CPagar!$D231,Ago!$K$5:$K$605,"Não Pago")</f>
        <v>0</v>
      </c>
      <c r="M231" s="65">
        <f>SUMIFS(Set!$I$5:$I$605,Set!$U$5:$U$605,"Despesa",Set!$G$5:$G$605,CPagar!$D231,Set!$K$5:$K$605,"Não Pago")</f>
        <v>0</v>
      </c>
      <c r="N231" s="65">
        <f>SUMIFS(Out!$I$5:$I$605,Out!$U$5:$U$605,"Despesa",Out!$G$5:$G$605,CPagar!$D231,Out!$K$5:$K$605,"Não Pago")</f>
        <v>0</v>
      </c>
      <c r="O231" s="65">
        <f>SUMIFS(Nov!$I$5:$I$605,Nov!$U$5:$U$605,"Despesa",Nov!$G$5:$G$605,CPagar!$D231,Nov!$K$5:$K$605,"Não Pago")</f>
        <v>0</v>
      </c>
      <c r="P231" s="65">
        <f>SUMIFS(Dez!$I$5:$I$605,Dez!$U$5:$U$605,"Despesa",Dez!$G$5:$G$605,CPagar!$D231,Dez!$K$5:$K$605,"Não Pago")</f>
        <v>0</v>
      </c>
      <c r="Q231" s="62">
        <f t="shared" si="8"/>
        <v>0</v>
      </c>
    </row>
    <row r="232" spans="3:17" ht="28.5" customHeight="1" thickTop="1" thickBot="1" x14ac:dyDescent="0.3">
      <c r="C232" s="46" t="str">
        <f>'PC Despesas'!I28</f>
        <v>5.3.24</v>
      </c>
      <c r="D232" s="47" t="str">
        <f>VLOOKUP(C232,'PC Despesas'!$I$4:$J$103,2,FALSE)</f>
        <v>-</v>
      </c>
      <c r="E232" s="65">
        <f>SUMIFS(Jan!$I$5:$I$605,Jan!$U$5:$U$605,"Despesa",Jan!$G$5:$G$605,CPagar!$D232,Jan!$K$5:$K$605,"Não Pago")</f>
        <v>0</v>
      </c>
      <c r="F232" s="65">
        <f>SUMIFS(Fev!$I$5:$I$605,Fev!$U$5:$U$605,"Despesa",Fev!$G$5:$G$605,CPagar!$D232,Fev!$K$5:$K$605,"Não Pago")</f>
        <v>0</v>
      </c>
      <c r="G232" s="65">
        <f>SUMIFS(Mar!$I$5:$I$605,Mar!$U$5:$U$605,"Despesa",Mar!$G$5:$G$605,CPagar!$D232,Mar!$K$5:$K$605,"Não Pago")</f>
        <v>0</v>
      </c>
      <c r="H232" s="65">
        <f>SUMIFS(Abr!$I$5:$I$605,Abr!$U$5:$U$605,"Despesa",Abr!$G$5:$G$605,CPagar!$D232,Abr!$K$5:$K$605,"Não Pago")</f>
        <v>0</v>
      </c>
      <c r="I232" s="65">
        <f>SUMIFS(Mai!$I$5:$I$605,Mai!$U$5:$U$605,"Despesa",Mai!$G$5:$G$605,CPagar!$D232,Mai!$K$5:$K$605,"Não Pago")</f>
        <v>0</v>
      </c>
      <c r="J232" s="65">
        <f>SUMIFS(Jun!$I$5:$I$605,Jun!$U$5:$U$605,"Despesa",Jun!$G$5:$G$605,CPagar!$D232,Jun!$K$5:$K$605,"Não Pago")</f>
        <v>0</v>
      </c>
      <c r="K232" s="65">
        <f>SUMIFS(Jul!$I$5:$I$605,Jul!$U$5:$U$605,"Despesa",Jul!$G$5:$G$605,CPagar!$D232,Jul!$K$5:$K$605,"Não Pago")</f>
        <v>0</v>
      </c>
      <c r="L232" s="65">
        <f>SUMIFS(Ago!$I$5:$I$605,Ago!$U$5:$U$605,"Despesa",Ago!$G$5:$G$605,CPagar!$D232,Ago!$K$5:$K$605,"Não Pago")</f>
        <v>0</v>
      </c>
      <c r="M232" s="65">
        <f>SUMIFS(Set!$I$5:$I$605,Set!$U$5:$U$605,"Despesa",Set!$G$5:$G$605,CPagar!$D232,Set!$K$5:$K$605,"Não Pago")</f>
        <v>0</v>
      </c>
      <c r="N232" s="65">
        <f>SUMIFS(Out!$I$5:$I$605,Out!$U$5:$U$605,"Despesa",Out!$G$5:$G$605,CPagar!$D232,Out!$K$5:$K$605,"Não Pago")</f>
        <v>0</v>
      </c>
      <c r="O232" s="65">
        <f>SUMIFS(Nov!$I$5:$I$605,Nov!$U$5:$U$605,"Despesa",Nov!$G$5:$G$605,CPagar!$D232,Nov!$K$5:$K$605,"Não Pago")</f>
        <v>0</v>
      </c>
      <c r="P232" s="65">
        <f>SUMIFS(Dez!$I$5:$I$605,Dez!$U$5:$U$605,"Despesa",Dez!$G$5:$G$605,CPagar!$D232,Dez!$K$5:$K$605,"Não Pago")</f>
        <v>0</v>
      </c>
      <c r="Q232" s="62">
        <f t="shared" si="8"/>
        <v>0</v>
      </c>
    </row>
    <row r="233" spans="3:17" ht="28.5" customHeight="1" thickTop="1" thickBot="1" x14ac:dyDescent="0.3">
      <c r="C233" s="46" t="str">
        <f>'PC Despesas'!I29</f>
        <v>5.3.25</v>
      </c>
      <c r="D233" s="47" t="str">
        <f>VLOOKUP(C233,'PC Despesas'!$I$4:$J$103,2,FALSE)</f>
        <v>-</v>
      </c>
      <c r="E233" s="65">
        <f>SUMIFS(Jan!$I$5:$I$605,Jan!$U$5:$U$605,"Despesa",Jan!$G$5:$G$605,CPagar!$D233,Jan!$K$5:$K$605,"Não Pago")</f>
        <v>0</v>
      </c>
      <c r="F233" s="65">
        <f>SUMIFS(Fev!$I$5:$I$605,Fev!$U$5:$U$605,"Despesa",Fev!$G$5:$G$605,CPagar!$D233,Fev!$K$5:$K$605,"Não Pago")</f>
        <v>0</v>
      </c>
      <c r="G233" s="65">
        <f>SUMIFS(Mar!$I$5:$I$605,Mar!$U$5:$U$605,"Despesa",Mar!$G$5:$G$605,CPagar!$D233,Mar!$K$5:$K$605,"Não Pago")</f>
        <v>0</v>
      </c>
      <c r="H233" s="65">
        <f>SUMIFS(Abr!$I$5:$I$605,Abr!$U$5:$U$605,"Despesa",Abr!$G$5:$G$605,CPagar!$D233,Abr!$K$5:$K$605,"Não Pago")</f>
        <v>0</v>
      </c>
      <c r="I233" s="65">
        <f>SUMIFS(Mai!$I$5:$I$605,Mai!$U$5:$U$605,"Despesa",Mai!$G$5:$G$605,CPagar!$D233,Mai!$K$5:$K$605,"Não Pago")</f>
        <v>0</v>
      </c>
      <c r="J233" s="65">
        <f>SUMIFS(Jun!$I$5:$I$605,Jun!$U$5:$U$605,"Despesa",Jun!$G$5:$G$605,CPagar!$D233,Jun!$K$5:$K$605,"Não Pago")</f>
        <v>0</v>
      </c>
      <c r="K233" s="65">
        <f>SUMIFS(Jul!$I$5:$I$605,Jul!$U$5:$U$605,"Despesa",Jul!$G$5:$G$605,CPagar!$D233,Jul!$K$5:$K$605,"Não Pago")</f>
        <v>0</v>
      </c>
      <c r="L233" s="65">
        <f>SUMIFS(Ago!$I$5:$I$605,Ago!$U$5:$U$605,"Despesa",Ago!$G$5:$G$605,CPagar!$D233,Ago!$K$5:$K$605,"Não Pago")</f>
        <v>0</v>
      </c>
      <c r="M233" s="65">
        <f>SUMIFS(Set!$I$5:$I$605,Set!$U$5:$U$605,"Despesa",Set!$G$5:$G$605,CPagar!$D233,Set!$K$5:$K$605,"Não Pago")</f>
        <v>0</v>
      </c>
      <c r="N233" s="65">
        <f>SUMIFS(Out!$I$5:$I$605,Out!$U$5:$U$605,"Despesa",Out!$G$5:$G$605,CPagar!$D233,Out!$K$5:$K$605,"Não Pago")</f>
        <v>0</v>
      </c>
      <c r="O233" s="65">
        <f>SUMIFS(Nov!$I$5:$I$605,Nov!$U$5:$U$605,"Despesa",Nov!$G$5:$G$605,CPagar!$D233,Nov!$K$5:$K$605,"Não Pago")</f>
        <v>0</v>
      </c>
      <c r="P233" s="65">
        <f>SUMIFS(Dez!$I$5:$I$605,Dez!$U$5:$U$605,"Despesa",Dez!$G$5:$G$605,CPagar!$D233,Dez!$K$5:$K$605,"Não Pago")</f>
        <v>0</v>
      </c>
      <c r="Q233" s="62">
        <f t="shared" si="8"/>
        <v>0</v>
      </c>
    </row>
    <row r="234" spans="3:17" ht="28.5" customHeight="1" thickTop="1" thickBot="1" x14ac:dyDescent="0.3">
      <c r="C234" s="46" t="str">
        <f>'PC Despesas'!I30</f>
        <v>5.3.26</v>
      </c>
      <c r="D234" s="47" t="str">
        <f>VLOOKUP(C234,'PC Despesas'!$I$4:$J$103,2,FALSE)</f>
        <v>-</v>
      </c>
      <c r="E234" s="65">
        <f>SUMIFS(Jan!$I$5:$I$605,Jan!$U$5:$U$605,"Despesa",Jan!$G$5:$G$605,CPagar!$D234,Jan!$K$5:$K$605,"Não Pago")</f>
        <v>0</v>
      </c>
      <c r="F234" s="65">
        <f>SUMIFS(Fev!$I$5:$I$605,Fev!$U$5:$U$605,"Despesa",Fev!$G$5:$G$605,CPagar!$D234,Fev!$K$5:$K$605,"Não Pago")</f>
        <v>0</v>
      </c>
      <c r="G234" s="65">
        <f>SUMIFS(Mar!$I$5:$I$605,Mar!$U$5:$U$605,"Despesa",Mar!$G$5:$G$605,CPagar!$D234,Mar!$K$5:$K$605,"Não Pago")</f>
        <v>0</v>
      </c>
      <c r="H234" s="65">
        <f>SUMIFS(Abr!$I$5:$I$605,Abr!$U$5:$U$605,"Despesa",Abr!$G$5:$G$605,CPagar!$D234,Abr!$K$5:$K$605,"Não Pago")</f>
        <v>0</v>
      </c>
      <c r="I234" s="65">
        <f>SUMIFS(Mai!$I$5:$I$605,Mai!$U$5:$U$605,"Despesa",Mai!$G$5:$G$605,CPagar!$D234,Mai!$K$5:$K$605,"Não Pago")</f>
        <v>0</v>
      </c>
      <c r="J234" s="65">
        <f>SUMIFS(Jun!$I$5:$I$605,Jun!$U$5:$U$605,"Despesa",Jun!$G$5:$G$605,CPagar!$D234,Jun!$K$5:$K$605,"Não Pago")</f>
        <v>0</v>
      </c>
      <c r="K234" s="65">
        <f>SUMIFS(Jul!$I$5:$I$605,Jul!$U$5:$U$605,"Despesa",Jul!$G$5:$G$605,CPagar!$D234,Jul!$K$5:$K$605,"Não Pago")</f>
        <v>0</v>
      </c>
      <c r="L234" s="65">
        <f>SUMIFS(Ago!$I$5:$I$605,Ago!$U$5:$U$605,"Despesa",Ago!$G$5:$G$605,CPagar!$D234,Ago!$K$5:$K$605,"Não Pago")</f>
        <v>0</v>
      </c>
      <c r="M234" s="65">
        <f>SUMIFS(Set!$I$5:$I$605,Set!$U$5:$U$605,"Despesa",Set!$G$5:$G$605,CPagar!$D234,Set!$K$5:$K$605,"Não Pago")</f>
        <v>0</v>
      </c>
      <c r="N234" s="65">
        <f>SUMIFS(Out!$I$5:$I$605,Out!$U$5:$U$605,"Despesa",Out!$G$5:$G$605,CPagar!$D234,Out!$K$5:$K$605,"Não Pago")</f>
        <v>0</v>
      </c>
      <c r="O234" s="65">
        <f>SUMIFS(Nov!$I$5:$I$605,Nov!$U$5:$U$605,"Despesa",Nov!$G$5:$G$605,CPagar!$D234,Nov!$K$5:$K$605,"Não Pago")</f>
        <v>0</v>
      </c>
      <c r="P234" s="65">
        <f>SUMIFS(Dez!$I$5:$I$605,Dez!$U$5:$U$605,"Despesa",Dez!$G$5:$G$605,CPagar!$D234,Dez!$K$5:$K$605,"Não Pago")</f>
        <v>0</v>
      </c>
      <c r="Q234" s="62">
        <f t="shared" si="8"/>
        <v>0</v>
      </c>
    </row>
    <row r="235" spans="3:17" ht="28.5" customHeight="1" thickTop="1" thickBot="1" x14ac:dyDescent="0.3">
      <c r="C235" s="46" t="str">
        <f>'PC Despesas'!I31</f>
        <v>5.3.27</v>
      </c>
      <c r="D235" s="47" t="str">
        <f>VLOOKUP(C235,'PC Despesas'!$I$4:$J$103,2,FALSE)</f>
        <v>-</v>
      </c>
      <c r="E235" s="65">
        <f>SUMIFS(Jan!$I$5:$I$605,Jan!$U$5:$U$605,"Despesa",Jan!$G$5:$G$605,CPagar!$D235,Jan!$K$5:$K$605,"Não Pago")</f>
        <v>0</v>
      </c>
      <c r="F235" s="65">
        <f>SUMIFS(Fev!$I$5:$I$605,Fev!$U$5:$U$605,"Despesa",Fev!$G$5:$G$605,CPagar!$D235,Fev!$K$5:$K$605,"Não Pago")</f>
        <v>0</v>
      </c>
      <c r="G235" s="65">
        <f>SUMIFS(Mar!$I$5:$I$605,Mar!$U$5:$U$605,"Despesa",Mar!$G$5:$G$605,CPagar!$D235,Mar!$K$5:$K$605,"Não Pago")</f>
        <v>0</v>
      </c>
      <c r="H235" s="65">
        <f>SUMIFS(Abr!$I$5:$I$605,Abr!$U$5:$U$605,"Despesa",Abr!$G$5:$G$605,CPagar!$D235,Abr!$K$5:$K$605,"Não Pago")</f>
        <v>0</v>
      </c>
      <c r="I235" s="65">
        <f>SUMIFS(Mai!$I$5:$I$605,Mai!$U$5:$U$605,"Despesa",Mai!$G$5:$G$605,CPagar!$D235,Mai!$K$5:$K$605,"Não Pago")</f>
        <v>0</v>
      </c>
      <c r="J235" s="65">
        <f>SUMIFS(Jun!$I$5:$I$605,Jun!$U$5:$U$605,"Despesa",Jun!$G$5:$G$605,CPagar!$D235,Jun!$K$5:$K$605,"Não Pago")</f>
        <v>0</v>
      </c>
      <c r="K235" s="65">
        <f>SUMIFS(Jul!$I$5:$I$605,Jul!$U$5:$U$605,"Despesa",Jul!$G$5:$G$605,CPagar!$D235,Jul!$K$5:$K$605,"Não Pago")</f>
        <v>0</v>
      </c>
      <c r="L235" s="65">
        <f>SUMIFS(Ago!$I$5:$I$605,Ago!$U$5:$U$605,"Despesa",Ago!$G$5:$G$605,CPagar!$D235,Ago!$K$5:$K$605,"Não Pago")</f>
        <v>0</v>
      </c>
      <c r="M235" s="65">
        <f>SUMIFS(Set!$I$5:$I$605,Set!$U$5:$U$605,"Despesa",Set!$G$5:$G$605,CPagar!$D235,Set!$K$5:$K$605,"Não Pago")</f>
        <v>0</v>
      </c>
      <c r="N235" s="65">
        <f>SUMIFS(Out!$I$5:$I$605,Out!$U$5:$U$605,"Despesa",Out!$G$5:$G$605,CPagar!$D235,Out!$K$5:$K$605,"Não Pago")</f>
        <v>0</v>
      </c>
      <c r="O235" s="65">
        <f>SUMIFS(Nov!$I$5:$I$605,Nov!$U$5:$U$605,"Despesa",Nov!$G$5:$G$605,CPagar!$D235,Nov!$K$5:$K$605,"Não Pago")</f>
        <v>0</v>
      </c>
      <c r="P235" s="65">
        <f>SUMIFS(Dez!$I$5:$I$605,Dez!$U$5:$U$605,"Despesa",Dez!$G$5:$G$605,CPagar!$D235,Dez!$K$5:$K$605,"Não Pago")</f>
        <v>0</v>
      </c>
      <c r="Q235" s="62">
        <f t="shared" si="8"/>
        <v>0</v>
      </c>
    </row>
    <row r="236" spans="3:17" ht="28.5" customHeight="1" thickTop="1" thickBot="1" x14ac:dyDescent="0.3">
      <c r="C236" s="46" t="str">
        <f>'PC Despesas'!I32</f>
        <v>5.3.28</v>
      </c>
      <c r="D236" s="47" t="str">
        <f>VLOOKUP(C236,'PC Despesas'!$I$4:$J$103,2,FALSE)</f>
        <v>-</v>
      </c>
      <c r="E236" s="65">
        <f>SUMIFS(Jan!$I$5:$I$605,Jan!$U$5:$U$605,"Despesa",Jan!$G$5:$G$605,CPagar!$D236,Jan!$K$5:$K$605,"Não Pago")</f>
        <v>0</v>
      </c>
      <c r="F236" s="65">
        <f>SUMIFS(Fev!$I$5:$I$605,Fev!$U$5:$U$605,"Despesa",Fev!$G$5:$G$605,CPagar!$D236,Fev!$K$5:$K$605,"Não Pago")</f>
        <v>0</v>
      </c>
      <c r="G236" s="65">
        <f>SUMIFS(Mar!$I$5:$I$605,Mar!$U$5:$U$605,"Despesa",Mar!$G$5:$G$605,CPagar!$D236,Mar!$K$5:$K$605,"Não Pago")</f>
        <v>0</v>
      </c>
      <c r="H236" s="65">
        <f>SUMIFS(Abr!$I$5:$I$605,Abr!$U$5:$U$605,"Despesa",Abr!$G$5:$G$605,CPagar!$D236,Abr!$K$5:$K$605,"Não Pago")</f>
        <v>0</v>
      </c>
      <c r="I236" s="65">
        <f>SUMIFS(Mai!$I$5:$I$605,Mai!$U$5:$U$605,"Despesa",Mai!$G$5:$G$605,CPagar!$D236,Mai!$K$5:$K$605,"Não Pago")</f>
        <v>0</v>
      </c>
      <c r="J236" s="65">
        <f>SUMIFS(Jun!$I$5:$I$605,Jun!$U$5:$U$605,"Despesa",Jun!$G$5:$G$605,CPagar!$D236,Jun!$K$5:$K$605,"Não Pago")</f>
        <v>0</v>
      </c>
      <c r="K236" s="65">
        <f>SUMIFS(Jul!$I$5:$I$605,Jul!$U$5:$U$605,"Despesa",Jul!$G$5:$G$605,CPagar!$D236,Jul!$K$5:$K$605,"Não Pago")</f>
        <v>0</v>
      </c>
      <c r="L236" s="65">
        <f>SUMIFS(Ago!$I$5:$I$605,Ago!$U$5:$U$605,"Despesa",Ago!$G$5:$G$605,CPagar!$D236,Ago!$K$5:$K$605,"Não Pago")</f>
        <v>0</v>
      </c>
      <c r="M236" s="65">
        <f>SUMIFS(Set!$I$5:$I$605,Set!$U$5:$U$605,"Despesa",Set!$G$5:$G$605,CPagar!$D236,Set!$K$5:$K$605,"Não Pago")</f>
        <v>0</v>
      </c>
      <c r="N236" s="65">
        <f>SUMIFS(Out!$I$5:$I$605,Out!$U$5:$U$605,"Despesa",Out!$G$5:$G$605,CPagar!$D236,Out!$K$5:$K$605,"Não Pago")</f>
        <v>0</v>
      </c>
      <c r="O236" s="65">
        <f>SUMIFS(Nov!$I$5:$I$605,Nov!$U$5:$U$605,"Despesa",Nov!$G$5:$G$605,CPagar!$D236,Nov!$K$5:$K$605,"Não Pago")</f>
        <v>0</v>
      </c>
      <c r="P236" s="65">
        <f>SUMIFS(Dez!$I$5:$I$605,Dez!$U$5:$U$605,"Despesa",Dez!$G$5:$G$605,CPagar!$D236,Dez!$K$5:$K$605,"Não Pago")</f>
        <v>0</v>
      </c>
      <c r="Q236" s="62">
        <f t="shared" si="8"/>
        <v>0</v>
      </c>
    </row>
    <row r="237" spans="3:17" ht="28.5" customHeight="1" thickTop="1" thickBot="1" x14ac:dyDescent="0.3">
      <c r="C237" s="46" t="str">
        <f>'PC Despesas'!I33</f>
        <v>5.3.29</v>
      </c>
      <c r="D237" s="47" t="str">
        <f>VLOOKUP(C237,'PC Despesas'!$I$4:$J$103,2,FALSE)</f>
        <v>-</v>
      </c>
      <c r="E237" s="65">
        <f>SUMIFS(Jan!$I$5:$I$605,Jan!$U$5:$U$605,"Despesa",Jan!$G$5:$G$605,CPagar!$D237,Jan!$K$5:$K$605,"Não Pago")</f>
        <v>0</v>
      </c>
      <c r="F237" s="65">
        <f>SUMIFS(Fev!$I$5:$I$605,Fev!$U$5:$U$605,"Despesa",Fev!$G$5:$G$605,CPagar!$D237,Fev!$K$5:$K$605,"Não Pago")</f>
        <v>0</v>
      </c>
      <c r="G237" s="65">
        <f>SUMIFS(Mar!$I$5:$I$605,Mar!$U$5:$U$605,"Despesa",Mar!$G$5:$G$605,CPagar!$D237,Mar!$K$5:$K$605,"Não Pago")</f>
        <v>0</v>
      </c>
      <c r="H237" s="65">
        <f>SUMIFS(Abr!$I$5:$I$605,Abr!$U$5:$U$605,"Despesa",Abr!$G$5:$G$605,CPagar!$D237,Abr!$K$5:$K$605,"Não Pago")</f>
        <v>0</v>
      </c>
      <c r="I237" s="65">
        <f>SUMIFS(Mai!$I$5:$I$605,Mai!$U$5:$U$605,"Despesa",Mai!$G$5:$G$605,CPagar!$D237,Mai!$K$5:$K$605,"Não Pago")</f>
        <v>0</v>
      </c>
      <c r="J237" s="65">
        <f>SUMIFS(Jun!$I$5:$I$605,Jun!$U$5:$U$605,"Despesa",Jun!$G$5:$G$605,CPagar!$D237,Jun!$K$5:$K$605,"Não Pago")</f>
        <v>0</v>
      </c>
      <c r="K237" s="65">
        <f>SUMIFS(Jul!$I$5:$I$605,Jul!$U$5:$U$605,"Despesa",Jul!$G$5:$G$605,CPagar!$D237,Jul!$K$5:$K$605,"Não Pago")</f>
        <v>0</v>
      </c>
      <c r="L237" s="65">
        <f>SUMIFS(Ago!$I$5:$I$605,Ago!$U$5:$U$605,"Despesa",Ago!$G$5:$G$605,CPagar!$D237,Ago!$K$5:$K$605,"Não Pago")</f>
        <v>0</v>
      </c>
      <c r="M237" s="65">
        <f>SUMIFS(Set!$I$5:$I$605,Set!$U$5:$U$605,"Despesa",Set!$G$5:$G$605,CPagar!$D237,Set!$K$5:$K$605,"Não Pago")</f>
        <v>0</v>
      </c>
      <c r="N237" s="65">
        <f>SUMIFS(Out!$I$5:$I$605,Out!$U$5:$U$605,"Despesa",Out!$G$5:$G$605,CPagar!$D237,Out!$K$5:$K$605,"Não Pago")</f>
        <v>0</v>
      </c>
      <c r="O237" s="65">
        <f>SUMIFS(Nov!$I$5:$I$605,Nov!$U$5:$U$605,"Despesa",Nov!$G$5:$G$605,CPagar!$D237,Nov!$K$5:$K$605,"Não Pago")</f>
        <v>0</v>
      </c>
      <c r="P237" s="65">
        <f>SUMIFS(Dez!$I$5:$I$605,Dez!$U$5:$U$605,"Despesa",Dez!$G$5:$G$605,CPagar!$D237,Dez!$K$5:$K$605,"Não Pago")</f>
        <v>0</v>
      </c>
      <c r="Q237" s="62">
        <f t="shared" si="8"/>
        <v>0</v>
      </c>
    </row>
    <row r="238" spans="3:17" ht="28.5" customHeight="1" thickTop="1" thickBot="1" x14ac:dyDescent="0.3">
      <c r="C238" s="46" t="str">
        <f>'PC Despesas'!I34</f>
        <v>5.3.30</v>
      </c>
      <c r="D238" s="47" t="str">
        <f>VLOOKUP(C238,'PC Despesas'!$I$4:$J$103,2,FALSE)</f>
        <v>-</v>
      </c>
      <c r="E238" s="65">
        <f>SUMIFS(Jan!$I$5:$I$605,Jan!$U$5:$U$605,"Despesa",Jan!$G$5:$G$605,CPagar!$D238,Jan!$K$5:$K$605,"Não Pago")</f>
        <v>0</v>
      </c>
      <c r="F238" s="65">
        <f>SUMIFS(Fev!$I$5:$I$605,Fev!$U$5:$U$605,"Despesa",Fev!$G$5:$G$605,CPagar!$D238,Fev!$K$5:$K$605,"Não Pago")</f>
        <v>0</v>
      </c>
      <c r="G238" s="65">
        <f>SUMIFS(Mar!$I$5:$I$605,Mar!$U$5:$U$605,"Despesa",Mar!$G$5:$G$605,CPagar!$D238,Mar!$K$5:$K$605,"Não Pago")</f>
        <v>0</v>
      </c>
      <c r="H238" s="65">
        <f>SUMIFS(Abr!$I$5:$I$605,Abr!$U$5:$U$605,"Despesa",Abr!$G$5:$G$605,CPagar!$D238,Abr!$K$5:$K$605,"Não Pago")</f>
        <v>0</v>
      </c>
      <c r="I238" s="65">
        <f>SUMIFS(Mai!$I$5:$I$605,Mai!$U$5:$U$605,"Despesa",Mai!$G$5:$G$605,CPagar!$D238,Mai!$K$5:$K$605,"Não Pago")</f>
        <v>0</v>
      </c>
      <c r="J238" s="65">
        <f>SUMIFS(Jun!$I$5:$I$605,Jun!$U$5:$U$605,"Despesa",Jun!$G$5:$G$605,CPagar!$D238,Jun!$K$5:$K$605,"Não Pago")</f>
        <v>0</v>
      </c>
      <c r="K238" s="65">
        <f>SUMIFS(Jul!$I$5:$I$605,Jul!$U$5:$U$605,"Despesa",Jul!$G$5:$G$605,CPagar!$D238,Jul!$K$5:$K$605,"Não Pago")</f>
        <v>0</v>
      </c>
      <c r="L238" s="65">
        <f>SUMIFS(Ago!$I$5:$I$605,Ago!$U$5:$U$605,"Despesa",Ago!$G$5:$G$605,CPagar!$D238,Ago!$K$5:$K$605,"Não Pago")</f>
        <v>0</v>
      </c>
      <c r="M238" s="65">
        <f>SUMIFS(Set!$I$5:$I$605,Set!$U$5:$U$605,"Despesa",Set!$G$5:$G$605,CPagar!$D238,Set!$K$5:$K$605,"Não Pago")</f>
        <v>0</v>
      </c>
      <c r="N238" s="65">
        <f>SUMIFS(Out!$I$5:$I$605,Out!$U$5:$U$605,"Despesa",Out!$G$5:$G$605,CPagar!$D238,Out!$K$5:$K$605,"Não Pago")</f>
        <v>0</v>
      </c>
      <c r="O238" s="65">
        <f>SUMIFS(Nov!$I$5:$I$605,Nov!$U$5:$U$605,"Despesa",Nov!$G$5:$G$605,CPagar!$D238,Nov!$K$5:$K$605,"Não Pago")</f>
        <v>0</v>
      </c>
      <c r="P238" s="65">
        <f>SUMIFS(Dez!$I$5:$I$605,Dez!$U$5:$U$605,"Despesa",Dez!$G$5:$G$605,CPagar!$D238,Dez!$K$5:$K$605,"Não Pago")</f>
        <v>0</v>
      </c>
      <c r="Q238" s="62">
        <f t="shared" si="8"/>
        <v>0</v>
      </c>
    </row>
    <row r="239" spans="3:17" ht="28.5" customHeight="1" thickTop="1" thickBot="1" x14ac:dyDescent="0.3">
      <c r="C239" s="46" t="str">
        <f>'PC Despesas'!I35</f>
        <v>5.3.31</v>
      </c>
      <c r="D239" s="47" t="str">
        <f>VLOOKUP(C239,'PC Despesas'!$I$4:$J$103,2,FALSE)</f>
        <v>-</v>
      </c>
      <c r="E239" s="65">
        <f>SUMIFS(Jan!$I$5:$I$605,Jan!$U$5:$U$605,"Despesa",Jan!$G$5:$G$605,CPagar!$D239,Jan!$K$5:$K$605,"Não Pago")</f>
        <v>0</v>
      </c>
      <c r="F239" s="65">
        <f>SUMIFS(Fev!$I$5:$I$605,Fev!$U$5:$U$605,"Despesa",Fev!$G$5:$G$605,CPagar!$D239,Fev!$K$5:$K$605,"Não Pago")</f>
        <v>0</v>
      </c>
      <c r="G239" s="65">
        <f>SUMIFS(Mar!$I$5:$I$605,Mar!$U$5:$U$605,"Despesa",Mar!$G$5:$G$605,CPagar!$D239,Mar!$K$5:$K$605,"Não Pago")</f>
        <v>0</v>
      </c>
      <c r="H239" s="65">
        <f>SUMIFS(Abr!$I$5:$I$605,Abr!$U$5:$U$605,"Despesa",Abr!$G$5:$G$605,CPagar!$D239,Abr!$K$5:$K$605,"Não Pago")</f>
        <v>0</v>
      </c>
      <c r="I239" s="65">
        <f>SUMIFS(Mai!$I$5:$I$605,Mai!$U$5:$U$605,"Despesa",Mai!$G$5:$G$605,CPagar!$D239,Mai!$K$5:$K$605,"Não Pago")</f>
        <v>0</v>
      </c>
      <c r="J239" s="65">
        <f>SUMIFS(Jun!$I$5:$I$605,Jun!$U$5:$U$605,"Despesa",Jun!$G$5:$G$605,CPagar!$D239,Jun!$K$5:$K$605,"Não Pago")</f>
        <v>0</v>
      </c>
      <c r="K239" s="65">
        <f>SUMIFS(Jul!$I$5:$I$605,Jul!$U$5:$U$605,"Despesa",Jul!$G$5:$G$605,CPagar!$D239,Jul!$K$5:$K$605,"Não Pago")</f>
        <v>0</v>
      </c>
      <c r="L239" s="65">
        <f>SUMIFS(Ago!$I$5:$I$605,Ago!$U$5:$U$605,"Despesa",Ago!$G$5:$G$605,CPagar!$D239,Ago!$K$5:$K$605,"Não Pago")</f>
        <v>0</v>
      </c>
      <c r="M239" s="65">
        <f>SUMIFS(Set!$I$5:$I$605,Set!$U$5:$U$605,"Despesa",Set!$G$5:$G$605,CPagar!$D239,Set!$K$5:$K$605,"Não Pago")</f>
        <v>0</v>
      </c>
      <c r="N239" s="65">
        <f>SUMIFS(Out!$I$5:$I$605,Out!$U$5:$U$605,"Despesa",Out!$G$5:$G$605,CPagar!$D239,Out!$K$5:$K$605,"Não Pago")</f>
        <v>0</v>
      </c>
      <c r="O239" s="65">
        <f>SUMIFS(Nov!$I$5:$I$605,Nov!$U$5:$U$605,"Despesa",Nov!$G$5:$G$605,CPagar!$D239,Nov!$K$5:$K$605,"Não Pago")</f>
        <v>0</v>
      </c>
      <c r="P239" s="65">
        <f>SUMIFS(Dez!$I$5:$I$605,Dez!$U$5:$U$605,"Despesa",Dez!$G$5:$G$605,CPagar!$D239,Dez!$K$5:$K$605,"Não Pago")</f>
        <v>0</v>
      </c>
      <c r="Q239" s="62">
        <f t="shared" si="8"/>
        <v>0</v>
      </c>
    </row>
    <row r="240" spans="3:17" ht="28.5" customHeight="1" thickTop="1" thickBot="1" x14ac:dyDescent="0.3">
      <c r="C240" s="46" t="str">
        <f>'PC Despesas'!I36</f>
        <v>5.3.32</v>
      </c>
      <c r="D240" s="47" t="str">
        <f>VLOOKUP(C240,'PC Despesas'!$I$4:$J$103,2,FALSE)</f>
        <v>-</v>
      </c>
      <c r="E240" s="65">
        <f>SUMIFS(Jan!$I$5:$I$605,Jan!$U$5:$U$605,"Despesa",Jan!$G$5:$G$605,CPagar!$D240,Jan!$K$5:$K$605,"Não Pago")</f>
        <v>0</v>
      </c>
      <c r="F240" s="65">
        <f>SUMIFS(Fev!$I$5:$I$605,Fev!$U$5:$U$605,"Despesa",Fev!$G$5:$G$605,CPagar!$D240,Fev!$K$5:$K$605,"Não Pago")</f>
        <v>0</v>
      </c>
      <c r="G240" s="65">
        <f>SUMIFS(Mar!$I$5:$I$605,Mar!$U$5:$U$605,"Despesa",Mar!$G$5:$G$605,CPagar!$D240,Mar!$K$5:$K$605,"Não Pago")</f>
        <v>0</v>
      </c>
      <c r="H240" s="65">
        <f>SUMIFS(Abr!$I$5:$I$605,Abr!$U$5:$U$605,"Despesa",Abr!$G$5:$G$605,CPagar!$D240,Abr!$K$5:$K$605,"Não Pago")</f>
        <v>0</v>
      </c>
      <c r="I240" s="65">
        <f>SUMIFS(Mai!$I$5:$I$605,Mai!$U$5:$U$605,"Despesa",Mai!$G$5:$G$605,CPagar!$D240,Mai!$K$5:$K$605,"Não Pago")</f>
        <v>0</v>
      </c>
      <c r="J240" s="65">
        <f>SUMIFS(Jun!$I$5:$I$605,Jun!$U$5:$U$605,"Despesa",Jun!$G$5:$G$605,CPagar!$D240,Jun!$K$5:$K$605,"Não Pago")</f>
        <v>0</v>
      </c>
      <c r="K240" s="65">
        <f>SUMIFS(Jul!$I$5:$I$605,Jul!$U$5:$U$605,"Despesa",Jul!$G$5:$G$605,CPagar!$D240,Jul!$K$5:$K$605,"Não Pago")</f>
        <v>0</v>
      </c>
      <c r="L240" s="65">
        <f>SUMIFS(Ago!$I$5:$I$605,Ago!$U$5:$U$605,"Despesa",Ago!$G$5:$G$605,CPagar!$D240,Ago!$K$5:$K$605,"Não Pago")</f>
        <v>0</v>
      </c>
      <c r="M240" s="65">
        <f>SUMIFS(Set!$I$5:$I$605,Set!$U$5:$U$605,"Despesa",Set!$G$5:$G$605,CPagar!$D240,Set!$K$5:$K$605,"Não Pago")</f>
        <v>0</v>
      </c>
      <c r="N240" s="65">
        <f>SUMIFS(Out!$I$5:$I$605,Out!$U$5:$U$605,"Despesa",Out!$G$5:$G$605,CPagar!$D240,Out!$K$5:$K$605,"Não Pago")</f>
        <v>0</v>
      </c>
      <c r="O240" s="65">
        <f>SUMIFS(Nov!$I$5:$I$605,Nov!$U$5:$U$605,"Despesa",Nov!$G$5:$G$605,CPagar!$D240,Nov!$K$5:$K$605,"Não Pago")</f>
        <v>0</v>
      </c>
      <c r="P240" s="65">
        <f>SUMIFS(Dez!$I$5:$I$605,Dez!$U$5:$U$605,"Despesa",Dez!$G$5:$G$605,CPagar!$D240,Dez!$K$5:$K$605,"Não Pago")</f>
        <v>0</v>
      </c>
      <c r="Q240" s="62">
        <f t="shared" si="8"/>
        <v>0</v>
      </c>
    </row>
    <row r="241" spans="3:17" ht="28.5" customHeight="1" thickTop="1" thickBot="1" x14ac:dyDescent="0.3">
      <c r="C241" s="46" t="str">
        <f>'PC Despesas'!I37</f>
        <v>5.3.33</v>
      </c>
      <c r="D241" s="47" t="str">
        <f>VLOOKUP(C241,'PC Despesas'!$I$4:$J$103,2,FALSE)</f>
        <v>-</v>
      </c>
      <c r="E241" s="65">
        <f>SUMIFS(Jan!$I$5:$I$605,Jan!$U$5:$U$605,"Despesa",Jan!$G$5:$G$605,CPagar!$D241,Jan!$K$5:$K$605,"Não Pago")</f>
        <v>0</v>
      </c>
      <c r="F241" s="65">
        <f>SUMIFS(Fev!$I$5:$I$605,Fev!$U$5:$U$605,"Despesa",Fev!$G$5:$G$605,CPagar!$D241,Fev!$K$5:$K$605,"Não Pago")</f>
        <v>0</v>
      </c>
      <c r="G241" s="65">
        <f>SUMIFS(Mar!$I$5:$I$605,Mar!$U$5:$U$605,"Despesa",Mar!$G$5:$G$605,CPagar!$D241,Mar!$K$5:$K$605,"Não Pago")</f>
        <v>0</v>
      </c>
      <c r="H241" s="65">
        <f>SUMIFS(Abr!$I$5:$I$605,Abr!$U$5:$U$605,"Despesa",Abr!$G$5:$G$605,CPagar!$D241,Abr!$K$5:$K$605,"Não Pago")</f>
        <v>0</v>
      </c>
      <c r="I241" s="65">
        <f>SUMIFS(Mai!$I$5:$I$605,Mai!$U$5:$U$605,"Despesa",Mai!$G$5:$G$605,CPagar!$D241,Mai!$K$5:$K$605,"Não Pago")</f>
        <v>0</v>
      </c>
      <c r="J241" s="65">
        <f>SUMIFS(Jun!$I$5:$I$605,Jun!$U$5:$U$605,"Despesa",Jun!$G$5:$G$605,CPagar!$D241,Jun!$K$5:$K$605,"Não Pago")</f>
        <v>0</v>
      </c>
      <c r="K241" s="65">
        <f>SUMIFS(Jul!$I$5:$I$605,Jul!$U$5:$U$605,"Despesa",Jul!$G$5:$G$605,CPagar!$D241,Jul!$K$5:$K$605,"Não Pago")</f>
        <v>0</v>
      </c>
      <c r="L241" s="65">
        <f>SUMIFS(Ago!$I$5:$I$605,Ago!$U$5:$U$605,"Despesa",Ago!$G$5:$G$605,CPagar!$D241,Ago!$K$5:$K$605,"Não Pago")</f>
        <v>0</v>
      </c>
      <c r="M241" s="65">
        <f>SUMIFS(Set!$I$5:$I$605,Set!$U$5:$U$605,"Despesa",Set!$G$5:$G$605,CPagar!$D241,Set!$K$5:$K$605,"Não Pago")</f>
        <v>0</v>
      </c>
      <c r="N241" s="65">
        <f>SUMIFS(Out!$I$5:$I$605,Out!$U$5:$U$605,"Despesa",Out!$G$5:$G$605,CPagar!$D241,Out!$K$5:$K$605,"Não Pago")</f>
        <v>0</v>
      </c>
      <c r="O241" s="65">
        <f>SUMIFS(Nov!$I$5:$I$605,Nov!$U$5:$U$605,"Despesa",Nov!$G$5:$G$605,CPagar!$D241,Nov!$K$5:$K$605,"Não Pago")</f>
        <v>0</v>
      </c>
      <c r="P241" s="65">
        <f>SUMIFS(Dez!$I$5:$I$605,Dez!$U$5:$U$605,"Despesa",Dez!$G$5:$G$605,CPagar!$D241,Dez!$K$5:$K$605,"Não Pago")</f>
        <v>0</v>
      </c>
      <c r="Q241" s="62">
        <f t="shared" si="8"/>
        <v>0</v>
      </c>
    </row>
    <row r="242" spans="3:17" ht="28.5" customHeight="1" thickTop="1" thickBot="1" x14ac:dyDescent="0.3">
      <c r="C242" s="46" t="str">
        <f>'PC Despesas'!I38</f>
        <v>5.3.34</v>
      </c>
      <c r="D242" s="47" t="str">
        <f>VLOOKUP(C242,'PC Despesas'!$I$4:$J$103,2,FALSE)</f>
        <v>-</v>
      </c>
      <c r="E242" s="65">
        <f>SUMIFS(Jan!$I$5:$I$605,Jan!$U$5:$U$605,"Despesa",Jan!$G$5:$G$605,CPagar!$D242,Jan!$K$5:$K$605,"Não Pago")</f>
        <v>0</v>
      </c>
      <c r="F242" s="65">
        <f>SUMIFS(Fev!$I$5:$I$605,Fev!$U$5:$U$605,"Despesa",Fev!$G$5:$G$605,CPagar!$D242,Fev!$K$5:$K$605,"Não Pago")</f>
        <v>0</v>
      </c>
      <c r="G242" s="65">
        <f>SUMIFS(Mar!$I$5:$I$605,Mar!$U$5:$U$605,"Despesa",Mar!$G$5:$G$605,CPagar!$D242,Mar!$K$5:$K$605,"Não Pago")</f>
        <v>0</v>
      </c>
      <c r="H242" s="65">
        <f>SUMIFS(Abr!$I$5:$I$605,Abr!$U$5:$U$605,"Despesa",Abr!$G$5:$G$605,CPagar!$D242,Abr!$K$5:$K$605,"Não Pago")</f>
        <v>0</v>
      </c>
      <c r="I242" s="65">
        <f>SUMIFS(Mai!$I$5:$I$605,Mai!$U$5:$U$605,"Despesa",Mai!$G$5:$G$605,CPagar!$D242,Mai!$K$5:$K$605,"Não Pago")</f>
        <v>0</v>
      </c>
      <c r="J242" s="65">
        <f>SUMIFS(Jun!$I$5:$I$605,Jun!$U$5:$U$605,"Despesa",Jun!$G$5:$G$605,CPagar!$D242,Jun!$K$5:$K$605,"Não Pago")</f>
        <v>0</v>
      </c>
      <c r="K242" s="65">
        <f>SUMIFS(Jul!$I$5:$I$605,Jul!$U$5:$U$605,"Despesa",Jul!$G$5:$G$605,CPagar!$D242,Jul!$K$5:$K$605,"Não Pago")</f>
        <v>0</v>
      </c>
      <c r="L242" s="65">
        <f>SUMIFS(Ago!$I$5:$I$605,Ago!$U$5:$U$605,"Despesa",Ago!$G$5:$G$605,CPagar!$D242,Ago!$K$5:$K$605,"Não Pago")</f>
        <v>0</v>
      </c>
      <c r="M242" s="65">
        <f>SUMIFS(Set!$I$5:$I$605,Set!$U$5:$U$605,"Despesa",Set!$G$5:$G$605,CPagar!$D242,Set!$K$5:$K$605,"Não Pago")</f>
        <v>0</v>
      </c>
      <c r="N242" s="65">
        <f>SUMIFS(Out!$I$5:$I$605,Out!$U$5:$U$605,"Despesa",Out!$G$5:$G$605,CPagar!$D242,Out!$K$5:$K$605,"Não Pago")</f>
        <v>0</v>
      </c>
      <c r="O242" s="65">
        <f>SUMIFS(Nov!$I$5:$I$605,Nov!$U$5:$U$605,"Despesa",Nov!$G$5:$G$605,CPagar!$D242,Nov!$K$5:$K$605,"Não Pago")</f>
        <v>0</v>
      </c>
      <c r="P242" s="65">
        <f>SUMIFS(Dez!$I$5:$I$605,Dez!$U$5:$U$605,"Despesa",Dez!$G$5:$G$605,CPagar!$D242,Dez!$K$5:$K$605,"Não Pago")</f>
        <v>0</v>
      </c>
      <c r="Q242" s="62">
        <f t="shared" si="8"/>
        <v>0</v>
      </c>
    </row>
    <row r="243" spans="3:17" ht="28.5" customHeight="1" thickTop="1" thickBot="1" x14ac:dyDescent="0.3">
      <c r="C243" s="46" t="str">
        <f>'PC Despesas'!I39</f>
        <v>5.3.35</v>
      </c>
      <c r="D243" s="47" t="str">
        <f>VLOOKUP(C243,'PC Despesas'!$I$4:$J$103,2,FALSE)</f>
        <v>-</v>
      </c>
      <c r="E243" s="65">
        <f>SUMIFS(Jan!$I$5:$I$605,Jan!$U$5:$U$605,"Despesa",Jan!$G$5:$G$605,CPagar!$D243,Jan!$K$5:$K$605,"Não Pago")</f>
        <v>0</v>
      </c>
      <c r="F243" s="65">
        <f>SUMIFS(Fev!$I$5:$I$605,Fev!$U$5:$U$605,"Despesa",Fev!$G$5:$G$605,CPagar!$D243,Fev!$K$5:$K$605,"Não Pago")</f>
        <v>0</v>
      </c>
      <c r="G243" s="65">
        <f>SUMIFS(Mar!$I$5:$I$605,Mar!$U$5:$U$605,"Despesa",Mar!$G$5:$G$605,CPagar!$D243,Mar!$K$5:$K$605,"Não Pago")</f>
        <v>0</v>
      </c>
      <c r="H243" s="65">
        <f>SUMIFS(Abr!$I$5:$I$605,Abr!$U$5:$U$605,"Despesa",Abr!$G$5:$G$605,CPagar!$D243,Abr!$K$5:$K$605,"Não Pago")</f>
        <v>0</v>
      </c>
      <c r="I243" s="65">
        <f>SUMIFS(Mai!$I$5:$I$605,Mai!$U$5:$U$605,"Despesa",Mai!$G$5:$G$605,CPagar!$D243,Mai!$K$5:$K$605,"Não Pago")</f>
        <v>0</v>
      </c>
      <c r="J243" s="65">
        <f>SUMIFS(Jun!$I$5:$I$605,Jun!$U$5:$U$605,"Despesa",Jun!$G$5:$G$605,CPagar!$D243,Jun!$K$5:$K$605,"Não Pago")</f>
        <v>0</v>
      </c>
      <c r="K243" s="65">
        <f>SUMIFS(Jul!$I$5:$I$605,Jul!$U$5:$U$605,"Despesa",Jul!$G$5:$G$605,CPagar!$D243,Jul!$K$5:$K$605,"Não Pago")</f>
        <v>0</v>
      </c>
      <c r="L243" s="65">
        <f>SUMIFS(Ago!$I$5:$I$605,Ago!$U$5:$U$605,"Despesa",Ago!$G$5:$G$605,CPagar!$D243,Ago!$K$5:$K$605,"Não Pago")</f>
        <v>0</v>
      </c>
      <c r="M243" s="65">
        <f>SUMIFS(Set!$I$5:$I$605,Set!$U$5:$U$605,"Despesa",Set!$G$5:$G$605,CPagar!$D243,Set!$K$5:$K$605,"Não Pago")</f>
        <v>0</v>
      </c>
      <c r="N243" s="65">
        <f>SUMIFS(Out!$I$5:$I$605,Out!$U$5:$U$605,"Despesa",Out!$G$5:$G$605,CPagar!$D243,Out!$K$5:$K$605,"Não Pago")</f>
        <v>0</v>
      </c>
      <c r="O243" s="65">
        <f>SUMIFS(Nov!$I$5:$I$605,Nov!$U$5:$U$605,"Despesa",Nov!$G$5:$G$605,CPagar!$D243,Nov!$K$5:$K$605,"Não Pago")</f>
        <v>0</v>
      </c>
      <c r="P243" s="65">
        <f>SUMIFS(Dez!$I$5:$I$605,Dez!$U$5:$U$605,"Despesa",Dez!$G$5:$G$605,CPagar!$D243,Dez!$K$5:$K$605,"Não Pago")</f>
        <v>0</v>
      </c>
      <c r="Q243" s="62">
        <f t="shared" si="8"/>
        <v>0</v>
      </c>
    </row>
    <row r="244" spans="3:17" ht="28.5" customHeight="1" thickTop="1" thickBot="1" x14ac:dyDescent="0.3">
      <c r="C244" s="46" t="str">
        <f>'PC Despesas'!I40</f>
        <v>5.3.36</v>
      </c>
      <c r="D244" s="47" t="str">
        <f>VLOOKUP(C244,'PC Despesas'!$I$4:$J$103,2,FALSE)</f>
        <v>-</v>
      </c>
      <c r="E244" s="65">
        <f>SUMIFS(Jan!$I$5:$I$605,Jan!$U$5:$U$605,"Despesa",Jan!$G$5:$G$605,CPagar!$D244,Jan!$K$5:$K$605,"Não Pago")</f>
        <v>0</v>
      </c>
      <c r="F244" s="65">
        <f>SUMIFS(Fev!$I$5:$I$605,Fev!$U$5:$U$605,"Despesa",Fev!$G$5:$G$605,CPagar!$D244,Fev!$K$5:$K$605,"Não Pago")</f>
        <v>0</v>
      </c>
      <c r="G244" s="65">
        <f>SUMIFS(Mar!$I$5:$I$605,Mar!$U$5:$U$605,"Despesa",Mar!$G$5:$G$605,CPagar!$D244,Mar!$K$5:$K$605,"Não Pago")</f>
        <v>0</v>
      </c>
      <c r="H244" s="65">
        <f>SUMIFS(Abr!$I$5:$I$605,Abr!$U$5:$U$605,"Despesa",Abr!$G$5:$G$605,CPagar!$D244,Abr!$K$5:$K$605,"Não Pago")</f>
        <v>0</v>
      </c>
      <c r="I244" s="65">
        <f>SUMIFS(Mai!$I$5:$I$605,Mai!$U$5:$U$605,"Despesa",Mai!$G$5:$G$605,CPagar!$D244,Mai!$K$5:$K$605,"Não Pago")</f>
        <v>0</v>
      </c>
      <c r="J244" s="65">
        <f>SUMIFS(Jun!$I$5:$I$605,Jun!$U$5:$U$605,"Despesa",Jun!$G$5:$G$605,CPagar!$D244,Jun!$K$5:$K$605,"Não Pago")</f>
        <v>0</v>
      </c>
      <c r="K244" s="65">
        <f>SUMIFS(Jul!$I$5:$I$605,Jul!$U$5:$U$605,"Despesa",Jul!$G$5:$G$605,CPagar!$D244,Jul!$K$5:$K$605,"Não Pago")</f>
        <v>0</v>
      </c>
      <c r="L244" s="65">
        <f>SUMIFS(Ago!$I$5:$I$605,Ago!$U$5:$U$605,"Despesa",Ago!$G$5:$G$605,CPagar!$D244,Ago!$K$5:$K$605,"Não Pago")</f>
        <v>0</v>
      </c>
      <c r="M244" s="65">
        <f>SUMIFS(Set!$I$5:$I$605,Set!$U$5:$U$605,"Despesa",Set!$G$5:$G$605,CPagar!$D244,Set!$K$5:$K$605,"Não Pago")</f>
        <v>0</v>
      </c>
      <c r="N244" s="65">
        <f>SUMIFS(Out!$I$5:$I$605,Out!$U$5:$U$605,"Despesa",Out!$G$5:$G$605,CPagar!$D244,Out!$K$5:$K$605,"Não Pago")</f>
        <v>0</v>
      </c>
      <c r="O244" s="65">
        <f>SUMIFS(Nov!$I$5:$I$605,Nov!$U$5:$U$605,"Despesa",Nov!$G$5:$G$605,CPagar!$D244,Nov!$K$5:$K$605,"Não Pago")</f>
        <v>0</v>
      </c>
      <c r="P244" s="65">
        <f>SUMIFS(Dez!$I$5:$I$605,Dez!$U$5:$U$605,"Despesa",Dez!$G$5:$G$605,CPagar!$D244,Dez!$K$5:$K$605,"Não Pago")</f>
        <v>0</v>
      </c>
      <c r="Q244" s="62">
        <f t="shared" si="8"/>
        <v>0</v>
      </c>
    </row>
    <row r="245" spans="3:17" ht="28.5" customHeight="1" thickTop="1" thickBot="1" x14ac:dyDescent="0.3">
      <c r="C245" s="46" t="str">
        <f>'PC Despesas'!I41</f>
        <v>5.3.37</v>
      </c>
      <c r="D245" s="47" t="str">
        <f>VLOOKUP(C245,'PC Despesas'!$I$4:$J$103,2,FALSE)</f>
        <v>-</v>
      </c>
      <c r="E245" s="65">
        <f>SUMIFS(Jan!$I$5:$I$605,Jan!$U$5:$U$605,"Despesa",Jan!$G$5:$G$605,CPagar!$D245,Jan!$K$5:$K$605,"Não Pago")</f>
        <v>0</v>
      </c>
      <c r="F245" s="65">
        <f>SUMIFS(Fev!$I$5:$I$605,Fev!$U$5:$U$605,"Despesa",Fev!$G$5:$G$605,CPagar!$D245,Fev!$K$5:$K$605,"Não Pago")</f>
        <v>0</v>
      </c>
      <c r="G245" s="65">
        <f>SUMIFS(Mar!$I$5:$I$605,Mar!$U$5:$U$605,"Despesa",Mar!$G$5:$G$605,CPagar!$D245,Mar!$K$5:$K$605,"Não Pago")</f>
        <v>0</v>
      </c>
      <c r="H245" s="65">
        <f>SUMIFS(Abr!$I$5:$I$605,Abr!$U$5:$U$605,"Despesa",Abr!$G$5:$G$605,CPagar!$D245,Abr!$K$5:$K$605,"Não Pago")</f>
        <v>0</v>
      </c>
      <c r="I245" s="65">
        <f>SUMIFS(Mai!$I$5:$I$605,Mai!$U$5:$U$605,"Despesa",Mai!$G$5:$G$605,CPagar!$D245,Mai!$K$5:$K$605,"Não Pago")</f>
        <v>0</v>
      </c>
      <c r="J245" s="65">
        <f>SUMIFS(Jun!$I$5:$I$605,Jun!$U$5:$U$605,"Despesa",Jun!$G$5:$G$605,CPagar!$D245,Jun!$K$5:$K$605,"Não Pago")</f>
        <v>0</v>
      </c>
      <c r="K245" s="65">
        <f>SUMIFS(Jul!$I$5:$I$605,Jul!$U$5:$U$605,"Despesa",Jul!$G$5:$G$605,CPagar!$D245,Jul!$K$5:$K$605,"Não Pago")</f>
        <v>0</v>
      </c>
      <c r="L245" s="65">
        <f>SUMIFS(Ago!$I$5:$I$605,Ago!$U$5:$U$605,"Despesa",Ago!$G$5:$G$605,CPagar!$D245,Ago!$K$5:$K$605,"Não Pago")</f>
        <v>0</v>
      </c>
      <c r="M245" s="65">
        <f>SUMIFS(Set!$I$5:$I$605,Set!$U$5:$U$605,"Despesa",Set!$G$5:$G$605,CPagar!$D245,Set!$K$5:$K$605,"Não Pago")</f>
        <v>0</v>
      </c>
      <c r="N245" s="65">
        <f>SUMIFS(Out!$I$5:$I$605,Out!$U$5:$U$605,"Despesa",Out!$G$5:$G$605,CPagar!$D245,Out!$K$5:$K$605,"Não Pago")</f>
        <v>0</v>
      </c>
      <c r="O245" s="65">
        <f>SUMIFS(Nov!$I$5:$I$605,Nov!$U$5:$U$605,"Despesa",Nov!$G$5:$G$605,CPagar!$D245,Nov!$K$5:$K$605,"Não Pago")</f>
        <v>0</v>
      </c>
      <c r="P245" s="65">
        <f>SUMIFS(Dez!$I$5:$I$605,Dez!$U$5:$U$605,"Despesa",Dez!$G$5:$G$605,CPagar!$D245,Dez!$K$5:$K$605,"Não Pago")</f>
        <v>0</v>
      </c>
      <c r="Q245" s="62">
        <f t="shared" si="8"/>
        <v>0</v>
      </c>
    </row>
    <row r="246" spans="3:17" ht="28.5" customHeight="1" thickTop="1" thickBot="1" x14ac:dyDescent="0.3">
      <c r="C246" s="46" t="str">
        <f>'PC Despesas'!I42</f>
        <v>5.3.38</v>
      </c>
      <c r="D246" s="47" t="str">
        <f>VLOOKUP(C246,'PC Despesas'!$I$4:$J$103,2,FALSE)</f>
        <v>-</v>
      </c>
      <c r="E246" s="65">
        <f>SUMIFS(Jan!$I$5:$I$605,Jan!$U$5:$U$605,"Despesa",Jan!$G$5:$G$605,CPagar!$D246,Jan!$K$5:$K$605,"Não Pago")</f>
        <v>0</v>
      </c>
      <c r="F246" s="65">
        <f>SUMIFS(Fev!$I$5:$I$605,Fev!$U$5:$U$605,"Despesa",Fev!$G$5:$G$605,CPagar!$D246,Fev!$K$5:$K$605,"Não Pago")</f>
        <v>0</v>
      </c>
      <c r="G246" s="65">
        <f>SUMIFS(Mar!$I$5:$I$605,Mar!$U$5:$U$605,"Despesa",Mar!$G$5:$G$605,CPagar!$D246,Mar!$K$5:$K$605,"Não Pago")</f>
        <v>0</v>
      </c>
      <c r="H246" s="65">
        <f>SUMIFS(Abr!$I$5:$I$605,Abr!$U$5:$U$605,"Despesa",Abr!$G$5:$G$605,CPagar!$D246,Abr!$K$5:$K$605,"Não Pago")</f>
        <v>0</v>
      </c>
      <c r="I246" s="65">
        <f>SUMIFS(Mai!$I$5:$I$605,Mai!$U$5:$U$605,"Despesa",Mai!$G$5:$G$605,CPagar!$D246,Mai!$K$5:$K$605,"Não Pago")</f>
        <v>0</v>
      </c>
      <c r="J246" s="65">
        <f>SUMIFS(Jun!$I$5:$I$605,Jun!$U$5:$U$605,"Despesa",Jun!$G$5:$G$605,CPagar!$D246,Jun!$K$5:$K$605,"Não Pago")</f>
        <v>0</v>
      </c>
      <c r="K246" s="65">
        <f>SUMIFS(Jul!$I$5:$I$605,Jul!$U$5:$U$605,"Despesa",Jul!$G$5:$G$605,CPagar!$D246,Jul!$K$5:$K$605,"Não Pago")</f>
        <v>0</v>
      </c>
      <c r="L246" s="65">
        <f>SUMIFS(Ago!$I$5:$I$605,Ago!$U$5:$U$605,"Despesa",Ago!$G$5:$G$605,CPagar!$D246,Ago!$K$5:$K$605,"Não Pago")</f>
        <v>0</v>
      </c>
      <c r="M246" s="65">
        <f>SUMIFS(Set!$I$5:$I$605,Set!$U$5:$U$605,"Despesa",Set!$G$5:$G$605,CPagar!$D246,Set!$K$5:$K$605,"Não Pago")</f>
        <v>0</v>
      </c>
      <c r="N246" s="65">
        <f>SUMIFS(Out!$I$5:$I$605,Out!$U$5:$U$605,"Despesa",Out!$G$5:$G$605,CPagar!$D246,Out!$K$5:$K$605,"Não Pago")</f>
        <v>0</v>
      </c>
      <c r="O246" s="65">
        <f>SUMIFS(Nov!$I$5:$I$605,Nov!$U$5:$U$605,"Despesa",Nov!$G$5:$G$605,CPagar!$D246,Nov!$K$5:$K$605,"Não Pago")</f>
        <v>0</v>
      </c>
      <c r="P246" s="65">
        <f>SUMIFS(Dez!$I$5:$I$605,Dez!$U$5:$U$605,"Despesa",Dez!$G$5:$G$605,CPagar!$D246,Dez!$K$5:$K$605,"Não Pago")</f>
        <v>0</v>
      </c>
      <c r="Q246" s="62">
        <f t="shared" si="8"/>
        <v>0</v>
      </c>
    </row>
    <row r="247" spans="3:17" ht="28.5" customHeight="1" thickTop="1" thickBot="1" x14ac:dyDescent="0.3">
      <c r="C247" s="46" t="str">
        <f>'PC Despesas'!I43</f>
        <v>5.3.39</v>
      </c>
      <c r="D247" s="47" t="str">
        <f>VLOOKUP(C247,'PC Despesas'!$I$4:$J$103,2,FALSE)</f>
        <v>-</v>
      </c>
      <c r="E247" s="65">
        <f>SUMIFS(Jan!$I$5:$I$605,Jan!$U$5:$U$605,"Despesa",Jan!$G$5:$G$605,CPagar!$D247,Jan!$K$5:$K$605,"Não Pago")</f>
        <v>0</v>
      </c>
      <c r="F247" s="65">
        <f>SUMIFS(Fev!$I$5:$I$605,Fev!$U$5:$U$605,"Despesa",Fev!$G$5:$G$605,CPagar!$D247,Fev!$K$5:$K$605,"Não Pago")</f>
        <v>0</v>
      </c>
      <c r="G247" s="65">
        <f>SUMIFS(Mar!$I$5:$I$605,Mar!$U$5:$U$605,"Despesa",Mar!$G$5:$G$605,CPagar!$D247,Mar!$K$5:$K$605,"Não Pago")</f>
        <v>0</v>
      </c>
      <c r="H247" s="65">
        <f>SUMIFS(Abr!$I$5:$I$605,Abr!$U$5:$U$605,"Despesa",Abr!$G$5:$G$605,CPagar!$D247,Abr!$K$5:$K$605,"Não Pago")</f>
        <v>0</v>
      </c>
      <c r="I247" s="65">
        <f>SUMIFS(Mai!$I$5:$I$605,Mai!$U$5:$U$605,"Despesa",Mai!$G$5:$G$605,CPagar!$D247,Mai!$K$5:$K$605,"Não Pago")</f>
        <v>0</v>
      </c>
      <c r="J247" s="65">
        <f>SUMIFS(Jun!$I$5:$I$605,Jun!$U$5:$U$605,"Despesa",Jun!$G$5:$G$605,CPagar!$D247,Jun!$K$5:$K$605,"Não Pago")</f>
        <v>0</v>
      </c>
      <c r="K247" s="65">
        <f>SUMIFS(Jul!$I$5:$I$605,Jul!$U$5:$U$605,"Despesa",Jul!$G$5:$G$605,CPagar!$D247,Jul!$K$5:$K$605,"Não Pago")</f>
        <v>0</v>
      </c>
      <c r="L247" s="65">
        <f>SUMIFS(Ago!$I$5:$I$605,Ago!$U$5:$U$605,"Despesa",Ago!$G$5:$G$605,CPagar!$D247,Ago!$K$5:$K$605,"Não Pago")</f>
        <v>0</v>
      </c>
      <c r="M247" s="65">
        <f>SUMIFS(Set!$I$5:$I$605,Set!$U$5:$U$605,"Despesa",Set!$G$5:$G$605,CPagar!$D247,Set!$K$5:$K$605,"Não Pago")</f>
        <v>0</v>
      </c>
      <c r="N247" s="65">
        <f>SUMIFS(Out!$I$5:$I$605,Out!$U$5:$U$605,"Despesa",Out!$G$5:$G$605,CPagar!$D247,Out!$K$5:$K$605,"Não Pago")</f>
        <v>0</v>
      </c>
      <c r="O247" s="65">
        <f>SUMIFS(Nov!$I$5:$I$605,Nov!$U$5:$U$605,"Despesa",Nov!$G$5:$G$605,CPagar!$D247,Nov!$K$5:$K$605,"Não Pago")</f>
        <v>0</v>
      </c>
      <c r="P247" s="65">
        <f>SUMIFS(Dez!$I$5:$I$605,Dez!$U$5:$U$605,"Despesa",Dez!$G$5:$G$605,CPagar!$D247,Dez!$K$5:$K$605,"Não Pago")</f>
        <v>0</v>
      </c>
      <c r="Q247" s="62">
        <f t="shared" si="8"/>
        <v>0</v>
      </c>
    </row>
    <row r="248" spans="3:17" ht="28.5" customHeight="1" thickTop="1" thickBot="1" x14ac:dyDescent="0.3">
      <c r="C248" s="46" t="str">
        <f>'PC Despesas'!I44</f>
        <v>5.3.40</v>
      </c>
      <c r="D248" s="47" t="str">
        <f>VLOOKUP(C248,'PC Despesas'!$I$4:$J$103,2,FALSE)</f>
        <v>-</v>
      </c>
      <c r="E248" s="65">
        <f>SUMIFS(Jan!$I$5:$I$605,Jan!$U$5:$U$605,"Despesa",Jan!$G$5:$G$605,CPagar!$D248,Jan!$K$5:$K$605,"Não Pago")</f>
        <v>0</v>
      </c>
      <c r="F248" s="65">
        <f>SUMIFS(Fev!$I$5:$I$605,Fev!$U$5:$U$605,"Despesa",Fev!$G$5:$G$605,CPagar!$D248,Fev!$K$5:$K$605,"Não Pago")</f>
        <v>0</v>
      </c>
      <c r="G248" s="65">
        <f>SUMIFS(Mar!$I$5:$I$605,Mar!$U$5:$U$605,"Despesa",Mar!$G$5:$G$605,CPagar!$D248,Mar!$K$5:$K$605,"Não Pago")</f>
        <v>0</v>
      </c>
      <c r="H248" s="65">
        <f>SUMIFS(Abr!$I$5:$I$605,Abr!$U$5:$U$605,"Despesa",Abr!$G$5:$G$605,CPagar!$D248,Abr!$K$5:$K$605,"Não Pago")</f>
        <v>0</v>
      </c>
      <c r="I248" s="65">
        <f>SUMIFS(Mai!$I$5:$I$605,Mai!$U$5:$U$605,"Despesa",Mai!$G$5:$G$605,CPagar!$D248,Mai!$K$5:$K$605,"Não Pago")</f>
        <v>0</v>
      </c>
      <c r="J248" s="65">
        <f>SUMIFS(Jun!$I$5:$I$605,Jun!$U$5:$U$605,"Despesa",Jun!$G$5:$G$605,CPagar!$D248,Jun!$K$5:$K$605,"Não Pago")</f>
        <v>0</v>
      </c>
      <c r="K248" s="65">
        <f>SUMIFS(Jul!$I$5:$I$605,Jul!$U$5:$U$605,"Despesa",Jul!$G$5:$G$605,CPagar!$D248,Jul!$K$5:$K$605,"Não Pago")</f>
        <v>0</v>
      </c>
      <c r="L248" s="65">
        <f>SUMIFS(Ago!$I$5:$I$605,Ago!$U$5:$U$605,"Despesa",Ago!$G$5:$G$605,CPagar!$D248,Ago!$K$5:$K$605,"Não Pago")</f>
        <v>0</v>
      </c>
      <c r="M248" s="65">
        <f>SUMIFS(Set!$I$5:$I$605,Set!$U$5:$U$605,"Despesa",Set!$G$5:$G$605,CPagar!$D248,Set!$K$5:$K$605,"Não Pago")</f>
        <v>0</v>
      </c>
      <c r="N248" s="65">
        <f>SUMIFS(Out!$I$5:$I$605,Out!$U$5:$U$605,"Despesa",Out!$G$5:$G$605,CPagar!$D248,Out!$K$5:$K$605,"Não Pago")</f>
        <v>0</v>
      </c>
      <c r="O248" s="65">
        <f>SUMIFS(Nov!$I$5:$I$605,Nov!$U$5:$U$605,"Despesa",Nov!$G$5:$G$605,CPagar!$D248,Nov!$K$5:$K$605,"Não Pago")</f>
        <v>0</v>
      </c>
      <c r="P248" s="65">
        <f>SUMIFS(Dez!$I$5:$I$605,Dez!$U$5:$U$605,"Despesa",Dez!$G$5:$G$605,CPagar!$D248,Dez!$K$5:$K$605,"Não Pago")</f>
        <v>0</v>
      </c>
      <c r="Q248" s="62">
        <f t="shared" si="8"/>
        <v>0</v>
      </c>
    </row>
    <row r="249" spans="3:17" ht="28.5" customHeight="1" thickTop="1" thickBot="1" x14ac:dyDescent="0.3">
      <c r="C249" s="46" t="str">
        <f>'PC Despesas'!I45</f>
        <v>5.3.41</v>
      </c>
      <c r="D249" s="47" t="str">
        <f>VLOOKUP(C249,'PC Despesas'!$I$4:$J$103,2,FALSE)</f>
        <v>-</v>
      </c>
      <c r="E249" s="65">
        <f>SUMIFS(Jan!$I$5:$I$605,Jan!$U$5:$U$605,"Despesa",Jan!$G$5:$G$605,CPagar!$D249,Jan!$K$5:$K$605,"Não Pago")</f>
        <v>0</v>
      </c>
      <c r="F249" s="65">
        <f>SUMIFS(Fev!$I$5:$I$605,Fev!$U$5:$U$605,"Despesa",Fev!$G$5:$G$605,CPagar!$D249,Fev!$K$5:$K$605,"Não Pago")</f>
        <v>0</v>
      </c>
      <c r="G249" s="65">
        <f>SUMIFS(Mar!$I$5:$I$605,Mar!$U$5:$U$605,"Despesa",Mar!$G$5:$G$605,CPagar!$D249,Mar!$K$5:$K$605,"Não Pago")</f>
        <v>0</v>
      </c>
      <c r="H249" s="65">
        <f>SUMIFS(Abr!$I$5:$I$605,Abr!$U$5:$U$605,"Despesa",Abr!$G$5:$G$605,CPagar!$D249,Abr!$K$5:$K$605,"Não Pago")</f>
        <v>0</v>
      </c>
      <c r="I249" s="65">
        <f>SUMIFS(Mai!$I$5:$I$605,Mai!$U$5:$U$605,"Despesa",Mai!$G$5:$G$605,CPagar!$D249,Mai!$K$5:$K$605,"Não Pago")</f>
        <v>0</v>
      </c>
      <c r="J249" s="65">
        <f>SUMIFS(Jun!$I$5:$I$605,Jun!$U$5:$U$605,"Despesa",Jun!$G$5:$G$605,CPagar!$D249,Jun!$K$5:$K$605,"Não Pago")</f>
        <v>0</v>
      </c>
      <c r="K249" s="65">
        <f>SUMIFS(Jul!$I$5:$I$605,Jul!$U$5:$U$605,"Despesa",Jul!$G$5:$G$605,CPagar!$D249,Jul!$K$5:$K$605,"Não Pago")</f>
        <v>0</v>
      </c>
      <c r="L249" s="65">
        <f>SUMIFS(Ago!$I$5:$I$605,Ago!$U$5:$U$605,"Despesa",Ago!$G$5:$G$605,CPagar!$D249,Ago!$K$5:$K$605,"Não Pago")</f>
        <v>0</v>
      </c>
      <c r="M249" s="65">
        <f>SUMIFS(Set!$I$5:$I$605,Set!$U$5:$U$605,"Despesa",Set!$G$5:$G$605,CPagar!$D249,Set!$K$5:$K$605,"Não Pago")</f>
        <v>0</v>
      </c>
      <c r="N249" s="65">
        <f>SUMIFS(Out!$I$5:$I$605,Out!$U$5:$U$605,"Despesa",Out!$G$5:$G$605,CPagar!$D249,Out!$K$5:$K$605,"Não Pago")</f>
        <v>0</v>
      </c>
      <c r="O249" s="65">
        <f>SUMIFS(Nov!$I$5:$I$605,Nov!$U$5:$U$605,"Despesa",Nov!$G$5:$G$605,CPagar!$D249,Nov!$K$5:$K$605,"Não Pago")</f>
        <v>0</v>
      </c>
      <c r="P249" s="65">
        <f>SUMIFS(Dez!$I$5:$I$605,Dez!$U$5:$U$605,"Despesa",Dez!$G$5:$G$605,CPagar!$D249,Dez!$K$5:$K$605,"Não Pago")</f>
        <v>0</v>
      </c>
      <c r="Q249" s="62">
        <f t="shared" si="8"/>
        <v>0</v>
      </c>
    </row>
    <row r="250" spans="3:17" ht="28.5" customHeight="1" thickTop="1" thickBot="1" x14ac:dyDescent="0.3">
      <c r="C250" s="46" t="str">
        <f>'PC Despesas'!I46</f>
        <v>5.3.42</v>
      </c>
      <c r="D250" s="47" t="str">
        <f>VLOOKUP(C250,'PC Despesas'!$I$4:$J$103,2,FALSE)</f>
        <v>-</v>
      </c>
      <c r="E250" s="65">
        <f>SUMIFS(Jan!$I$5:$I$605,Jan!$U$5:$U$605,"Despesa",Jan!$G$5:$G$605,CPagar!$D250,Jan!$K$5:$K$605,"Não Pago")</f>
        <v>0</v>
      </c>
      <c r="F250" s="65">
        <f>SUMIFS(Fev!$I$5:$I$605,Fev!$U$5:$U$605,"Despesa",Fev!$G$5:$G$605,CPagar!$D250,Fev!$K$5:$K$605,"Não Pago")</f>
        <v>0</v>
      </c>
      <c r="G250" s="65">
        <f>SUMIFS(Mar!$I$5:$I$605,Mar!$U$5:$U$605,"Despesa",Mar!$G$5:$G$605,CPagar!$D250,Mar!$K$5:$K$605,"Não Pago")</f>
        <v>0</v>
      </c>
      <c r="H250" s="65">
        <f>SUMIFS(Abr!$I$5:$I$605,Abr!$U$5:$U$605,"Despesa",Abr!$G$5:$G$605,CPagar!$D250,Abr!$K$5:$K$605,"Não Pago")</f>
        <v>0</v>
      </c>
      <c r="I250" s="65">
        <f>SUMIFS(Mai!$I$5:$I$605,Mai!$U$5:$U$605,"Despesa",Mai!$G$5:$G$605,CPagar!$D250,Mai!$K$5:$K$605,"Não Pago")</f>
        <v>0</v>
      </c>
      <c r="J250" s="65">
        <f>SUMIFS(Jun!$I$5:$I$605,Jun!$U$5:$U$605,"Despesa",Jun!$G$5:$G$605,CPagar!$D250,Jun!$K$5:$K$605,"Não Pago")</f>
        <v>0</v>
      </c>
      <c r="K250" s="65">
        <f>SUMIFS(Jul!$I$5:$I$605,Jul!$U$5:$U$605,"Despesa",Jul!$G$5:$G$605,CPagar!$D250,Jul!$K$5:$K$605,"Não Pago")</f>
        <v>0</v>
      </c>
      <c r="L250" s="65">
        <f>SUMIFS(Ago!$I$5:$I$605,Ago!$U$5:$U$605,"Despesa",Ago!$G$5:$G$605,CPagar!$D250,Ago!$K$5:$K$605,"Não Pago")</f>
        <v>0</v>
      </c>
      <c r="M250" s="65">
        <f>SUMIFS(Set!$I$5:$I$605,Set!$U$5:$U$605,"Despesa",Set!$G$5:$G$605,CPagar!$D250,Set!$K$5:$K$605,"Não Pago")</f>
        <v>0</v>
      </c>
      <c r="N250" s="65">
        <f>SUMIFS(Out!$I$5:$I$605,Out!$U$5:$U$605,"Despesa",Out!$G$5:$G$605,CPagar!$D250,Out!$K$5:$K$605,"Não Pago")</f>
        <v>0</v>
      </c>
      <c r="O250" s="65">
        <f>SUMIFS(Nov!$I$5:$I$605,Nov!$U$5:$U$605,"Despesa",Nov!$G$5:$G$605,CPagar!$D250,Nov!$K$5:$K$605,"Não Pago")</f>
        <v>0</v>
      </c>
      <c r="P250" s="65">
        <f>SUMIFS(Dez!$I$5:$I$605,Dez!$U$5:$U$605,"Despesa",Dez!$G$5:$G$605,CPagar!$D250,Dez!$K$5:$K$605,"Não Pago")</f>
        <v>0</v>
      </c>
      <c r="Q250" s="62">
        <f t="shared" si="8"/>
        <v>0</v>
      </c>
    </row>
    <row r="251" spans="3:17" ht="28.5" customHeight="1" thickTop="1" thickBot="1" x14ac:dyDescent="0.3">
      <c r="C251" s="46" t="str">
        <f>'PC Despesas'!I47</f>
        <v>5.3.43</v>
      </c>
      <c r="D251" s="47" t="str">
        <f>VLOOKUP(C251,'PC Despesas'!$I$4:$J$103,2,FALSE)</f>
        <v>-</v>
      </c>
      <c r="E251" s="65">
        <f>SUMIFS(Jan!$I$5:$I$605,Jan!$U$5:$U$605,"Despesa",Jan!$G$5:$G$605,CPagar!$D251,Jan!$K$5:$K$605,"Não Pago")</f>
        <v>0</v>
      </c>
      <c r="F251" s="65">
        <f>SUMIFS(Fev!$I$5:$I$605,Fev!$U$5:$U$605,"Despesa",Fev!$G$5:$G$605,CPagar!$D251,Fev!$K$5:$K$605,"Não Pago")</f>
        <v>0</v>
      </c>
      <c r="G251" s="65">
        <f>SUMIFS(Mar!$I$5:$I$605,Mar!$U$5:$U$605,"Despesa",Mar!$G$5:$G$605,CPagar!$D251,Mar!$K$5:$K$605,"Não Pago")</f>
        <v>0</v>
      </c>
      <c r="H251" s="65">
        <f>SUMIFS(Abr!$I$5:$I$605,Abr!$U$5:$U$605,"Despesa",Abr!$G$5:$G$605,CPagar!$D251,Abr!$K$5:$K$605,"Não Pago")</f>
        <v>0</v>
      </c>
      <c r="I251" s="65">
        <f>SUMIFS(Mai!$I$5:$I$605,Mai!$U$5:$U$605,"Despesa",Mai!$G$5:$G$605,CPagar!$D251,Mai!$K$5:$K$605,"Não Pago")</f>
        <v>0</v>
      </c>
      <c r="J251" s="65">
        <f>SUMIFS(Jun!$I$5:$I$605,Jun!$U$5:$U$605,"Despesa",Jun!$G$5:$G$605,CPagar!$D251,Jun!$K$5:$K$605,"Não Pago")</f>
        <v>0</v>
      </c>
      <c r="K251" s="65">
        <f>SUMIFS(Jul!$I$5:$I$605,Jul!$U$5:$U$605,"Despesa",Jul!$G$5:$G$605,CPagar!$D251,Jul!$K$5:$K$605,"Não Pago")</f>
        <v>0</v>
      </c>
      <c r="L251" s="65">
        <f>SUMIFS(Ago!$I$5:$I$605,Ago!$U$5:$U$605,"Despesa",Ago!$G$5:$G$605,CPagar!$D251,Ago!$K$5:$K$605,"Não Pago")</f>
        <v>0</v>
      </c>
      <c r="M251" s="65">
        <f>SUMIFS(Set!$I$5:$I$605,Set!$U$5:$U$605,"Despesa",Set!$G$5:$G$605,CPagar!$D251,Set!$K$5:$K$605,"Não Pago")</f>
        <v>0</v>
      </c>
      <c r="N251" s="65">
        <f>SUMIFS(Out!$I$5:$I$605,Out!$U$5:$U$605,"Despesa",Out!$G$5:$G$605,CPagar!$D251,Out!$K$5:$K$605,"Não Pago")</f>
        <v>0</v>
      </c>
      <c r="O251" s="65">
        <f>SUMIFS(Nov!$I$5:$I$605,Nov!$U$5:$U$605,"Despesa",Nov!$G$5:$G$605,CPagar!$D251,Nov!$K$5:$K$605,"Não Pago")</f>
        <v>0</v>
      </c>
      <c r="P251" s="65">
        <f>SUMIFS(Dez!$I$5:$I$605,Dez!$U$5:$U$605,"Despesa",Dez!$G$5:$G$605,CPagar!$D251,Dez!$K$5:$K$605,"Não Pago")</f>
        <v>0</v>
      </c>
      <c r="Q251" s="62">
        <f t="shared" si="8"/>
        <v>0</v>
      </c>
    </row>
    <row r="252" spans="3:17" ht="28.5" customHeight="1" thickTop="1" thickBot="1" x14ac:dyDescent="0.3">
      <c r="C252" s="46" t="str">
        <f>'PC Despesas'!I48</f>
        <v>5.3.44</v>
      </c>
      <c r="D252" s="47" t="str">
        <f>VLOOKUP(C252,'PC Despesas'!$I$4:$J$103,2,FALSE)</f>
        <v>-</v>
      </c>
      <c r="E252" s="65">
        <f>SUMIFS(Jan!$I$5:$I$605,Jan!$U$5:$U$605,"Despesa",Jan!$G$5:$G$605,CPagar!$D252,Jan!$K$5:$K$605,"Não Pago")</f>
        <v>0</v>
      </c>
      <c r="F252" s="65">
        <f>SUMIFS(Fev!$I$5:$I$605,Fev!$U$5:$U$605,"Despesa",Fev!$G$5:$G$605,CPagar!$D252,Fev!$K$5:$K$605,"Não Pago")</f>
        <v>0</v>
      </c>
      <c r="G252" s="65">
        <f>SUMIFS(Mar!$I$5:$I$605,Mar!$U$5:$U$605,"Despesa",Mar!$G$5:$G$605,CPagar!$D252,Mar!$K$5:$K$605,"Não Pago")</f>
        <v>0</v>
      </c>
      <c r="H252" s="65">
        <f>SUMIFS(Abr!$I$5:$I$605,Abr!$U$5:$U$605,"Despesa",Abr!$G$5:$G$605,CPagar!$D252,Abr!$K$5:$K$605,"Não Pago")</f>
        <v>0</v>
      </c>
      <c r="I252" s="65">
        <f>SUMIFS(Mai!$I$5:$I$605,Mai!$U$5:$U$605,"Despesa",Mai!$G$5:$G$605,CPagar!$D252,Mai!$K$5:$K$605,"Não Pago")</f>
        <v>0</v>
      </c>
      <c r="J252" s="65">
        <f>SUMIFS(Jun!$I$5:$I$605,Jun!$U$5:$U$605,"Despesa",Jun!$G$5:$G$605,CPagar!$D252,Jun!$K$5:$K$605,"Não Pago")</f>
        <v>0</v>
      </c>
      <c r="K252" s="65">
        <f>SUMIFS(Jul!$I$5:$I$605,Jul!$U$5:$U$605,"Despesa",Jul!$G$5:$G$605,CPagar!$D252,Jul!$K$5:$K$605,"Não Pago")</f>
        <v>0</v>
      </c>
      <c r="L252" s="65">
        <f>SUMIFS(Ago!$I$5:$I$605,Ago!$U$5:$U$605,"Despesa",Ago!$G$5:$G$605,CPagar!$D252,Ago!$K$5:$K$605,"Não Pago")</f>
        <v>0</v>
      </c>
      <c r="M252" s="65">
        <f>SUMIFS(Set!$I$5:$I$605,Set!$U$5:$U$605,"Despesa",Set!$G$5:$G$605,CPagar!$D252,Set!$K$5:$K$605,"Não Pago")</f>
        <v>0</v>
      </c>
      <c r="N252" s="65">
        <f>SUMIFS(Out!$I$5:$I$605,Out!$U$5:$U$605,"Despesa",Out!$G$5:$G$605,CPagar!$D252,Out!$K$5:$K$605,"Não Pago")</f>
        <v>0</v>
      </c>
      <c r="O252" s="65">
        <f>SUMIFS(Nov!$I$5:$I$605,Nov!$U$5:$U$605,"Despesa",Nov!$G$5:$G$605,CPagar!$D252,Nov!$K$5:$K$605,"Não Pago")</f>
        <v>0</v>
      </c>
      <c r="P252" s="65">
        <f>SUMIFS(Dez!$I$5:$I$605,Dez!$U$5:$U$605,"Despesa",Dez!$G$5:$G$605,CPagar!$D252,Dez!$K$5:$K$605,"Não Pago")</f>
        <v>0</v>
      </c>
      <c r="Q252" s="62">
        <f t="shared" si="8"/>
        <v>0</v>
      </c>
    </row>
    <row r="253" spans="3:17" ht="28.5" customHeight="1" thickTop="1" thickBot="1" x14ac:dyDescent="0.3">
      <c r="C253" s="46" t="str">
        <f>'PC Despesas'!I49</f>
        <v>5.3.45</v>
      </c>
      <c r="D253" s="47" t="str">
        <f>VLOOKUP(C253,'PC Despesas'!$I$4:$J$103,2,FALSE)</f>
        <v>-</v>
      </c>
      <c r="E253" s="65">
        <f>SUMIFS(Jan!$I$5:$I$605,Jan!$U$5:$U$605,"Despesa",Jan!$G$5:$G$605,CPagar!$D253,Jan!$K$5:$K$605,"Não Pago")</f>
        <v>0</v>
      </c>
      <c r="F253" s="65">
        <f>SUMIFS(Fev!$I$5:$I$605,Fev!$U$5:$U$605,"Despesa",Fev!$G$5:$G$605,CPagar!$D253,Fev!$K$5:$K$605,"Não Pago")</f>
        <v>0</v>
      </c>
      <c r="G253" s="65">
        <f>SUMIFS(Mar!$I$5:$I$605,Mar!$U$5:$U$605,"Despesa",Mar!$G$5:$G$605,CPagar!$D253,Mar!$K$5:$K$605,"Não Pago")</f>
        <v>0</v>
      </c>
      <c r="H253" s="65">
        <f>SUMIFS(Abr!$I$5:$I$605,Abr!$U$5:$U$605,"Despesa",Abr!$G$5:$G$605,CPagar!$D253,Abr!$K$5:$K$605,"Não Pago")</f>
        <v>0</v>
      </c>
      <c r="I253" s="65">
        <f>SUMIFS(Mai!$I$5:$I$605,Mai!$U$5:$U$605,"Despesa",Mai!$G$5:$G$605,CPagar!$D253,Mai!$K$5:$K$605,"Não Pago")</f>
        <v>0</v>
      </c>
      <c r="J253" s="65">
        <f>SUMIFS(Jun!$I$5:$I$605,Jun!$U$5:$U$605,"Despesa",Jun!$G$5:$G$605,CPagar!$D253,Jun!$K$5:$K$605,"Não Pago")</f>
        <v>0</v>
      </c>
      <c r="K253" s="65">
        <f>SUMIFS(Jul!$I$5:$I$605,Jul!$U$5:$U$605,"Despesa",Jul!$G$5:$G$605,CPagar!$D253,Jul!$K$5:$K$605,"Não Pago")</f>
        <v>0</v>
      </c>
      <c r="L253" s="65">
        <f>SUMIFS(Ago!$I$5:$I$605,Ago!$U$5:$U$605,"Despesa",Ago!$G$5:$G$605,CPagar!$D253,Ago!$K$5:$K$605,"Não Pago")</f>
        <v>0</v>
      </c>
      <c r="M253" s="65">
        <f>SUMIFS(Set!$I$5:$I$605,Set!$U$5:$U$605,"Despesa",Set!$G$5:$G$605,CPagar!$D253,Set!$K$5:$K$605,"Não Pago")</f>
        <v>0</v>
      </c>
      <c r="N253" s="65">
        <f>SUMIFS(Out!$I$5:$I$605,Out!$U$5:$U$605,"Despesa",Out!$G$5:$G$605,CPagar!$D253,Out!$K$5:$K$605,"Não Pago")</f>
        <v>0</v>
      </c>
      <c r="O253" s="65">
        <f>SUMIFS(Nov!$I$5:$I$605,Nov!$U$5:$U$605,"Despesa",Nov!$G$5:$G$605,CPagar!$D253,Nov!$K$5:$K$605,"Não Pago")</f>
        <v>0</v>
      </c>
      <c r="P253" s="65">
        <f>SUMIFS(Dez!$I$5:$I$605,Dez!$U$5:$U$605,"Despesa",Dez!$G$5:$G$605,CPagar!$D253,Dez!$K$5:$K$605,"Não Pago")</f>
        <v>0</v>
      </c>
      <c r="Q253" s="62">
        <f t="shared" si="8"/>
        <v>0</v>
      </c>
    </row>
    <row r="254" spans="3:17" ht="28.5" customHeight="1" thickTop="1" thickBot="1" x14ac:dyDescent="0.3">
      <c r="C254" s="46" t="str">
        <f>'PC Despesas'!I50</f>
        <v>5.3.46</v>
      </c>
      <c r="D254" s="47" t="str">
        <f>VLOOKUP(C254,'PC Despesas'!$I$4:$J$103,2,FALSE)</f>
        <v>-</v>
      </c>
      <c r="E254" s="65">
        <f>SUMIFS(Jan!$I$5:$I$605,Jan!$U$5:$U$605,"Despesa",Jan!$G$5:$G$605,CPagar!$D254,Jan!$K$5:$K$605,"Não Pago")</f>
        <v>0</v>
      </c>
      <c r="F254" s="65">
        <f>SUMIFS(Fev!$I$5:$I$605,Fev!$U$5:$U$605,"Despesa",Fev!$G$5:$G$605,CPagar!$D254,Fev!$K$5:$K$605,"Não Pago")</f>
        <v>0</v>
      </c>
      <c r="G254" s="65">
        <f>SUMIFS(Mar!$I$5:$I$605,Mar!$U$5:$U$605,"Despesa",Mar!$G$5:$G$605,CPagar!$D254,Mar!$K$5:$K$605,"Não Pago")</f>
        <v>0</v>
      </c>
      <c r="H254" s="65">
        <f>SUMIFS(Abr!$I$5:$I$605,Abr!$U$5:$U$605,"Despesa",Abr!$G$5:$G$605,CPagar!$D254,Abr!$K$5:$K$605,"Não Pago")</f>
        <v>0</v>
      </c>
      <c r="I254" s="65">
        <f>SUMIFS(Mai!$I$5:$I$605,Mai!$U$5:$U$605,"Despesa",Mai!$G$5:$G$605,CPagar!$D254,Mai!$K$5:$K$605,"Não Pago")</f>
        <v>0</v>
      </c>
      <c r="J254" s="65">
        <f>SUMIFS(Jun!$I$5:$I$605,Jun!$U$5:$U$605,"Despesa",Jun!$G$5:$G$605,CPagar!$D254,Jun!$K$5:$K$605,"Não Pago")</f>
        <v>0</v>
      </c>
      <c r="K254" s="65">
        <f>SUMIFS(Jul!$I$5:$I$605,Jul!$U$5:$U$605,"Despesa",Jul!$G$5:$G$605,CPagar!$D254,Jul!$K$5:$K$605,"Não Pago")</f>
        <v>0</v>
      </c>
      <c r="L254" s="65">
        <f>SUMIFS(Ago!$I$5:$I$605,Ago!$U$5:$U$605,"Despesa",Ago!$G$5:$G$605,CPagar!$D254,Ago!$K$5:$K$605,"Não Pago")</f>
        <v>0</v>
      </c>
      <c r="M254" s="65">
        <f>SUMIFS(Set!$I$5:$I$605,Set!$U$5:$U$605,"Despesa",Set!$G$5:$G$605,CPagar!$D254,Set!$K$5:$K$605,"Não Pago")</f>
        <v>0</v>
      </c>
      <c r="N254" s="65">
        <f>SUMIFS(Out!$I$5:$I$605,Out!$U$5:$U$605,"Despesa",Out!$G$5:$G$605,CPagar!$D254,Out!$K$5:$K$605,"Não Pago")</f>
        <v>0</v>
      </c>
      <c r="O254" s="65">
        <f>SUMIFS(Nov!$I$5:$I$605,Nov!$U$5:$U$605,"Despesa",Nov!$G$5:$G$605,CPagar!$D254,Nov!$K$5:$K$605,"Não Pago")</f>
        <v>0</v>
      </c>
      <c r="P254" s="65">
        <f>SUMIFS(Dez!$I$5:$I$605,Dez!$U$5:$U$605,"Despesa",Dez!$G$5:$G$605,CPagar!$D254,Dez!$K$5:$K$605,"Não Pago")</f>
        <v>0</v>
      </c>
      <c r="Q254" s="62">
        <f t="shared" si="8"/>
        <v>0</v>
      </c>
    </row>
    <row r="255" spans="3:17" ht="28.5" customHeight="1" thickTop="1" thickBot="1" x14ac:dyDescent="0.3">
      <c r="C255" s="46" t="str">
        <f>'PC Despesas'!I51</f>
        <v>5.3.47</v>
      </c>
      <c r="D255" s="47" t="str">
        <f>VLOOKUP(C255,'PC Despesas'!$I$4:$J$103,2,FALSE)</f>
        <v>-</v>
      </c>
      <c r="E255" s="65">
        <f>SUMIFS(Jan!$I$5:$I$605,Jan!$U$5:$U$605,"Despesa",Jan!$G$5:$G$605,CPagar!$D255,Jan!$K$5:$K$605,"Não Pago")</f>
        <v>0</v>
      </c>
      <c r="F255" s="65">
        <f>SUMIFS(Fev!$I$5:$I$605,Fev!$U$5:$U$605,"Despesa",Fev!$G$5:$G$605,CPagar!$D255,Fev!$K$5:$K$605,"Não Pago")</f>
        <v>0</v>
      </c>
      <c r="G255" s="65">
        <f>SUMIFS(Mar!$I$5:$I$605,Mar!$U$5:$U$605,"Despesa",Mar!$G$5:$G$605,CPagar!$D255,Mar!$K$5:$K$605,"Não Pago")</f>
        <v>0</v>
      </c>
      <c r="H255" s="65">
        <f>SUMIFS(Abr!$I$5:$I$605,Abr!$U$5:$U$605,"Despesa",Abr!$G$5:$G$605,CPagar!$D255,Abr!$K$5:$K$605,"Não Pago")</f>
        <v>0</v>
      </c>
      <c r="I255" s="65">
        <f>SUMIFS(Mai!$I$5:$I$605,Mai!$U$5:$U$605,"Despesa",Mai!$G$5:$G$605,CPagar!$D255,Mai!$K$5:$K$605,"Não Pago")</f>
        <v>0</v>
      </c>
      <c r="J255" s="65">
        <f>SUMIFS(Jun!$I$5:$I$605,Jun!$U$5:$U$605,"Despesa",Jun!$G$5:$G$605,CPagar!$D255,Jun!$K$5:$K$605,"Não Pago")</f>
        <v>0</v>
      </c>
      <c r="K255" s="65">
        <f>SUMIFS(Jul!$I$5:$I$605,Jul!$U$5:$U$605,"Despesa",Jul!$G$5:$G$605,CPagar!$D255,Jul!$K$5:$K$605,"Não Pago")</f>
        <v>0</v>
      </c>
      <c r="L255" s="65">
        <f>SUMIFS(Ago!$I$5:$I$605,Ago!$U$5:$U$605,"Despesa",Ago!$G$5:$G$605,CPagar!$D255,Ago!$K$5:$K$605,"Não Pago")</f>
        <v>0</v>
      </c>
      <c r="M255" s="65">
        <f>SUMIFS(Set!$I$5:$I$605,Set!$U$5:$U$605,"Despesa",Set!$G$5:$G$605,CPagar!$D255,Set!$K$5:$K$605,"Não Pago")</f>
        <v>0</v>
      </c>
      <c r="N255" s="65">
        <f>SUMIFS(Out!$I$5:$I$605,Out!$U$5:$U$605,"Despesa",Out!$G$5:$G$605,CPagar!$D255,Out!$K$5:$K$605,"Não Pago")</f>
        <v>0</v>
      </c>
      <c r="O255" s="65">
        <f>SUMIFS(Nov!$I$5:$I$605,Nov!$U$5:$U$605,"Despesa",Nov!$G$5:$G$605,CPagar!$D255,Nov!$K$5:$K$605,"Não Pago")</f>
        <v>0</v>
      </c>
      <c r="P255" s="65">
        <f>SUMIFS(Dez!$I$5:$I$605,Dez!$U$5:$U$605,"Despesa",Dez!$G$5:$G$605,CPagar!$D255,Dez!$K$5:$K$605,"Não Pago")</f>
        <v>0</v>
      </c>
      <c r="Q255" s="62">
        <f t="shared" si="8"/>
        <v>0</v>
      </c>
    </row>
    <row r="256" spans="3:17" ht="28.5" customHeight="1" thickTop="1" thickBot="1" x14ac:dyDescent="0.3">
      <c r="C256" s="46" t="str">
        <f>'PC Despesas'!I52</f>
        <v>5.3.48</v>
      </c>
      <c r="D256" s="47" t="str">
        <f>VLOOKUP(C256,'PC Despesas'!$I$4:$J$103,2,FALSE)</f>
        <v>-</v>
      </c>
      <c r="E256" s="65">
        <f>SUMIFS(Jan!$I$5:$I$605,Jan!$U$5:$U$605,"Despesa",Jan!$G$5:$G$605,CPagar!$D256,Jan!$K$5:$K$605,"Não Pago")</f>
        <v>0</v>
      </c>
      <c r="F256" s="65">
        <f>SUMIFS(Fev!$I$5:$I$605,Fev!$U$5:$U$605,"Despesa",Fev!$G$5:$G$605,CPagar!$D256,Fev!$K$5:$K$605,"Não Pago")</f>
        <v>0</v>
      </c>
      <c r="G256" s="65">
        <f>SUMIFS(Mar!$I$5:$I$605,Mar!$U$5:$U$605,"Despesa",Mar!$G$5:$G$605,CPagar!$D256,Mar!$K$5:$K$605,"Não Pago")</f>
        <v>0</v>
      </c>
      <c r="H256" s="65">
        <f>SUMIFS(Abr!$I$5:$I$605,Abr!$U$5:$U$605,"Despesa",Abr!$G$5:$G$605,CPagar!$D256,Abr!$K$5:$K$605,"Não Pago")</f>
        <v>0</v>
      </c>
      <c r="I256" s="65">
        <f>SUMIFS(Mai!$I$5:$I$605,Mai!$U$5:$U$605,"Despesa",Mai!$G$5:$G$605,CPagar!$D256,Mai!$K$5:$K$605,"Não Pago")</f>
        <v>0</v>
      </c>
      <c r="J256" s="65">
        <f>SUMIFS(Jun!$I$5:$I$605,Jun!$U$5:$U$605,"Despesa",Jun!$G$5:$G$605,CPagar!$D256,Jun!$K$5:$K$605,"Não Pago")</f>
        <v>0</v>
      </c>
      <c r="K256" s="65">
        <f>SUMIFS(Jul!$I$5:$I$605,Jul!$U$5:$U$605,"Despesa",Jul!$G$5:$G$605,CPagar!$D256,Jul!$K$5:$K$605,"Não Pago")</f>
        <v>0</v>
      </c>
      <c r="L256" s="65">
        <f>SUMIFS(Ago!$I$5:$I$605,Ago!$U$5:$U$605,"Despesa",Ago!$G$5:$G$605,CPagar!$D256,Ago!$K$5:$K$605,"Não Pago")</f>
        <v>0</v>
      </c>
      <c r="M256" s="65">
        <f>SUMIFS(Set!$I$5:$I$605,Set!$U$5:$U$605,"Despesa",Set!$G$5:$G$605,CPagar!$D256,Set!$K$5:$K$605,"Não Pago")</f>
        <v>0</v>
      </c>
      <c r="N256" s="65">
        <f>SUMIFS(Out!$I$5:$I$605,Out!$U$5:$U$605,"Despesa",Out!$G$5:$G$605,CPagar!$D256,Out!$K$5:$K$605,"Não Pago")</f>
        <v>0</v>
      </c>
      <c r="O256" s="65">
        <f>SUMIFS(Nov!$I$5:$I$605,Nov!$U$5:$U$605,"Despesa",Nov!$G$5:$G$605,CPagar!$D256,Nov!$K$5:$K$605,"Não Pago")</f>
        <v>0</v>
      </c>
      <c r="P256" s="65">
        <f>SUMIFS(Dez!$I$5:$I$605,Dez!$U$5:$U$605,"Despesa",Dez!$G$5:$G$605,CPagar!$D256,Dez!$K$5:$K$605,"Não Pago")</f>
        <v>0</v>
      </c>
      <c r="Q256" s="62">
        <f t="shared" si="8"/>
        <v>0</v>
      </c>
    </row>
    <row r="257" spans="3:17" ht="28.5" customHeight="1" thickTop="1" thickBot="1" x14ac:dyDescent="0.3">
      <c r="C257" s="46" t="str">
        <f>'PC Despesas'!I53</f>
        <v>5.3.49</v>
      </c>
      <c r="D257" s="47" t="str">
        <f>VLOOKUP(C257,'PC Despesas'!$I$4:$J$103,2,FALSE)</f>
        <v>-</v>
      </c>
      <c r="E257" s="65">
        <f>SUMIFS(Jan!$I$5:$I$605,Jan!$U$5:$U$605,"Despesa",Jan!$G$5:$G$605,CPagar!$D257,Jan!$K$5:$K$605,"Não Pago")</f>
        <v>0</v>
      </c>
      <c r="F257" s="65">
        <f>SUMIFS(Fev!$I$5:$I$605,Fev!$U$5:$U$605,"Despesa",Fev!$G$5:$G$605,CPagar!$D257,Fev!$K$5:$K$605,"Não Pago")</f>
        <v>0</v>
      </c>
      <c r="G257" s="65">
        <f>SUMIFS(Mar!$I$5:$I$605,Mar!$U$5:$U$605,"Despesa",Mar!$G$5:$G$605,CPagar!$D257,Mar!$K$5:$K$605,"Não Pago")</f>
        <v>0</v>
      </c>
      <c r="H257" s="65">
        <f>SUMIFS(Abr!$I$5:$I$605,Abr!$U$5:$U$605,"Despesa",Abr!$G$5:$G$605,CPagar!$D257,Abr!$K$5:$K$605,"Não Pago")</f>
        <v>0</v>
      </c>
      <c r="I257" s="65">
        <f>SUMIFS(Mai!$I$5:$I$605,Mai!$U$5:$U$605,"Despesa",Mai!$G$5:$G$605,CPagar!$D257,Mai!$K$5:$K$605,"Não Pago")</f>
        <v>0</v>
      </c>
      <c r="J257" s="65">
        <f>SUMIFS(Jun!$I$5:$I$605,Jun!$U$5:$U$605,"Despesa",Jun!$G$5:$G$605,CPagar!$D257,Jun!$K$5:$K$605,"Não Pago")</f>
        <v>0</v>
      </c>
      <c r="K257" s="65">
        <f>SUMIFS(Jul!$I$5:$I$605,Jul!$U$5:$U$605,"Despesa",Jul!$G$5:$G$605,CPagar!$D257,Jul!$K$5:$K$605,"Não Pago")</f>
        <v>0</v>
      </c>
      <c r="L257" s="65">
        <f>SUMIFS(Ago!$I$5:$I$605,Ago!$U$5:$U$605,"Despesa",Ago!$G$5:$G$605,CPagar!$D257,Ago!$K$5:$K$605,"Não Pago")</f>
        <v>0</v>
      </c>
      <c r="M257" s="65">
        <f>SUMIFS(Set!$I$5:$I$605,Set!$U$5:$U$605,"Despesa",Set!$G$5:$G$605,CPagar!$D257,Set!$K$5:$K$605,"Não Pago")</f>
        <v>0</v>
      </c>
      <c r="N257" s="65">
        <f>SUMIFS(Out!$I$5:$I$605,Out!$U$5:$U$605,"Despesa",Out!$G$5:$G$605,CPagar!$D257,Out!$K$5:$K$605,"Não Pago")</f>
        <v>0</v>
      </c>
      <c r="O257" s="65">
        <f>SUMIFS(Nov!$I$5:$I$605,Nov!$U$5:$U$605,"Despesa",Nov!$G$5:$G$605,CPagar!$D257,Nov!$K$5:$K$605,"Não Pago")</f>
        <v>0</v>
      </c>
      <c r="P257" s="65">
        <f>SUMIFS(Dez!$I$5:$I$605,Dez!$U$5:$U$605,"Despesa",Dez!$G$5:$G$605,CPagar!$D257,Dez!$K$5:$K$605,"Não Pago")</f>
        <v>0</v>
      </c>
      <c r="Q257" s="62">
        <f t="shared" si="8"/>
        <v>0</v>
      </c>
    </row>
    <row r="258" spans="3:17" ht="28.5" customHeight="1" thickTop="1" thickBot="1" x14ac:dyDescent="0.3">
      <c r="C258" s="46" t="str">
        <f>'PC Despesas'!I54</f>
        <v>5.3.50</v>
      </c>
      <c r="D258" s="47" t="str">
        <f>VLOOKUP(C258,'PC Despesas'!$I$4:$J$103,2,FALSE)</f>
        <v>-</v>
      </c>
      <c r="E258" s="65">
        <f>SUMIFS(Jan!$I$5:$I$605,Jan!$U$5:$U$605,"Despesa",Jan!$G$5:$G$605,CPagar!$D258,Jan!$K$5:$K$605,"Não Pago")</f>
        <v>0</v>
      </c>
      <c r="F258" s="65">
        <f>SUMIFS(Fev!$I$5:$I$605,Fev!$U$5:$U$605,"Despesa",Fev!$G$5:$G$605,CPagar!$D258,Fev!$K$5:$K$605,"Não Pago")</f>
        <v>0</v>
      </c>
      <c r="G258" s="65">
        <f>SUMIFS(Mar!$I$5:$I$605,Mar!$U$5:$U$605,"Despesa",Mar!$G$5:$G$605,CPagar!$D258,Mar!$K$5:$K$605,"Não Pago")</f>
        <v>0</v>
      </c>
      <c r="H258" s="65">
        <f>SUMIFS(Abr!$I$5:$I$605,Abr!$U$5:$U$605,"Despesa",Abr!$G$5:$G$605,CPagar!$D258,Abr!$K$5:$K$605,"Não Pago")</f>
        <v>0</v>
      </c>
      <c r="I258" s="65">
        <f>SUMIFS(Mai!$I$5:$I$605,Mai!$U$5:$U$605,"Despesa",Mai!$G$5:$G$605,CPagar!$D258,Mai!$K$5:$K$605,"Não Pago")</f>
        <v>0</v>
      </c>
      <c r="J258" s="65">
        <f>SUMIFS(Jun!$I$5:$I$605,Jun!$U$5:$U$605,"Despesa",Jun!$G$5:$G$605,CPagar!$D258,Jun!$K$5:$K$605,"Não Pago")</f>
        <v>0</v>
      </c>
      <c r="K258" s="65">
        <f>SUMIFS(Jul!$I$5:$I$605,Jul!$U$5:$U$605,"Despesa",Jul!$G$5:$G$605,CPagar!$D258,Jul!$K$5:$K$605,"Não Pago")</f>
        <v>0</v>
      </c>
      <c r="L258" s="65">
        <f>SUMIFS(Ago!$I$5:$I$605,Ago!$U$5:$U$605,"Despesa",Ago!$G$5:$G$605,CPagar!$D258,Ago!$K$5:$K$605,"Não Pago")</f>
        <v>0</v>
      </c>
      <c r="M258" s="65">
        <f>SUMIFS(Set!$I$5:$I$605,Set!$U$5:$U$605,"Despesa",Set!$G$5:$G$605,CPagar!$D258,Set!$K$5:$K$605,"Não Pago")</f>
        <v>0</v>
      </c>
      <c r="N258" s="65">
        <f>SUMIFS(Out!$I$5:$I$605,Out!$U$5:$U$605,"Despesa",Out!$G$5:$G$605,CPagar!$D258,Out!$K$5:$K$605,"Não Pago")</f>
        <v>0</v>
      </c>
      <c r="O258" s="65">
        <f>SUMIFS(Nov!$I$5:$I$605,Nov!$U$5:$U$605,"Despesa",Nov!$G$5:$G$605,CPagar!$D258,Nov!$K$5:$K$605,"Não Pago")</f>
        <v>0</v>
      </c>
      <c r="P258" s="65">
        <f>SUMIFS(Dez!$I$5:$I$605,Dez!$U$5:$U$605,"Despesa",Dez!$G$5:$G$605,CPagar!$D258,Dez!$K$5:$K$605,"Não Pago")</f>
        <v>0</v>
      </c>
      <c r="Q258" s="62">
        <f t="shared" si="8"/>
        <v>0</v>
      </c>
    </row>
    <row r="259" spans="3:17" ht="28.5" customHeight="1" thickTop="1" thickBot="1" x14ac:dyDescent="0.3">
      <c r="C259" s="46" t="str">
        <f>'PC Despesas'!I55</f>
        <v>5.3.51</v>
      </c>
      <c r="D259" s="47" t="str">
        <f>VLOOKUP(C259,'PC Despesas'!$I$4:$J$103,2,FALSE)</f>
        <v>-</v>
      </c>
      <c r="E259" s="65">
        <f>SUMIFS(Jan!$I$5:$I$605,Jan!$U$5:$U$605,"Despesa",Jan!$G$5:$G$605,CPagar!$D259,Jan!$K$5:$K$605,"Não Pago")</f>
        <v>0</v>
      </c>
      <c r="F259" s="65">
        <f>SUMIFS(Fev!$I$5:$I$605,Fev!$U$5:$U$605,"Despesa",Fev!$G$5:$G$605,CPagar!$D259,Fev!$K$5:$K$605,"Não Pago")</f>
        <v>0</v>
      </c>
      <c r="G259" s="65">
        <f>SUMIFS(Mar!$I$5:$I$605,Mar!$U$5:$U$605,"Despesa",Mar!$G$5:$G$605,CPagar!$D259,Mar!$K$5:$K$605,"Não Pago")</f>
        <v>0</v>
      </c>
      <c r="H259" s="65">
        <f>SUMIFS(Abr!$I$5:$I$605,Abr!$U$5:$U$605,"Despesa",Abr!$G$5:$G$605,CPagar!$D259,Abr!$K$5:$K$605,"Não Pago")</f>
        <v>0</v>
      </c>
      <c r="I259" s="65">
        <f>SUMIFS(Mai!$I$5:$I$605,Mai!$U$5:$U$605,"Despesa",Mai!$G$5:$G$605,CPagar!$D259,Mai!$K$5:$K$605,"Não Pago")</f>
        <v>0</v>
      </c>
      <c r="J259" s="65">
        <f>SUMIFS(Jun!$I$5:$I$605,Jun!$U$5:$U$605,"Despesa",Jun!$G$5:$G$605,CPagar!$D259,Jun!$K$5:$K$605,"Não Pago")</f>
        <v>0</v>
      </c>
      <c r="K259" s="65">
        <f>SUMIFS(Jul!$I$5:$I$605,Jul!$U$5:$U$605,"Despesa",Jul!$G$5:$G$605,CPagar!$D259,Jul!$K$5:$K$605,"Não Pago")</f>
        <v>0</v>
      </c>
      <c r="L259" s="65">
        <f>SUMIFS(Ago!$I$5:$I$605,Ago!$U$5:$U$605,"Despesa",Ago!$G$5:$G$605,CPagar!$D259,Ago!$K$5:$K$605,"Não Pago")</f>
        <v>0</v>
      </c>
      <c r="M259" s="65">
        <f>SUMIFS(Set!$I$5:$I$605,Set!$U$5:$U$605,"Despesa",Set!$G$5:$G$605,CPagar!$D259,Set!$K$5:$K$605,"Não Pago")</f>
        <v>0</v>
      </c>
      <c r="N259" s="65">
        <f>SUMIFS(Out!$I$5:$I$605,Out!$U$5:$U$605,"Despesa",Out!$G$5:$G$605,CPagar!$D259,Out!$K$5:$K$605,"Não Pago")</f>
        <v>0</v>
      </c>
      <c r="O259" s="65">
        <f>SUMIFS(Nov!$I$5:$I$605,Nov!$U$5:$U$605,"Despesa",Nov!$G$5:$G$605,CPagar!$D259,Nov!$K$5:$K$605,"Não Pago")</f>
        <v>0</v>
      </c>
      <c r="P259" s="65">
        <f>SUMIFS(Dez!$I$5:$I$605,Dez!$U$5:$U$605,"Despesa",Dez!$G$5:$G$605,CPagar!$D259,Dez!$K$5:$K$605,"Não Pago")</f>
        <v>0</v>
      </c>
      <c r="Q259" s="62">
        <f t="shared" si="8"/>
        <v>0</v>
      </c>
    </row>
    <row r="260" spans="3:17" ht="28.5" customHeight="1" thickTop="1" thickBot="1" x14ac:dyDescent="0.3">
      <c r="C260" s="46" t="str">
        <f>'PC Despesas'!I56</f>
        <v>5.3.52</v>
      </c>
      <c r="D260" s="47" t="str">
        <f>VLOOKUP(C260,'PC Despesas'!$I$4:$J$103,2,FALSE)</f>
        <v>-</v>
      </c>
      <c r="E260" s="65">
        <f>SUMIFS(Jan!$I$5:$I$605,Jan!$U$5:$U$605,"Despesa",Jan!$G$5:$G$605,CPagar!$D260,Jan!$K$5:$K$605,"Não Pago")</f>
        <v>0</v>
      </c>
      <c r="F260" s="65">
        <f>SUMIFS(Fev!$I$5:$I$605,Fev!$U$5:$U$605,"Despesa",Fev!$G$5:$G$605,CPagar!$D260,Fev!$K$5:$K$605,"Não Pago")</f>
        <v>0</v>
      </c>
      <c r="G260" s="65">
        <f>SUMIFS(Mar!$I$5:$I$605,Mar!$U$5:$U$605,"Despesa",Mar!$G$5:$G$605,CPagar!$D260,Mar!$K$5:$K$605,"Não Pago")</f>
        <v>0</v>
      </c>
      <c r="H260" s="65">
        <f>SUMIFS(Abr!$I$5:$I$605,Abr!$U$5:$U$605,"Despesa",Abr!$G$5:$G$605,CPagar!$D260,Abr!$K$5:$K$605,"Não Pago")</f>
        <v>0</v>
      </c>
      <c r="I260" s="65">
        <f>SUMIFS(Mai!$I$5:$I$605,Mai!$U$5:$U$605,"Despesa",Mai!$G$5:$G$605,CPagar!$D260,Mai!$K$5:$K$605,"Não Pago")</f>
        <v>0</v>
      </c>
      <c r="J260" s="65">
        <f>SUMIFS(Jun!$I$5:$I$605,Jun!$U$5:$U$605,"Despesa",Jun!$G$5:$G$605,CPagar!$D260,Jun!$K$5:$K$605,"Não Pago")</f>
        <v>0</v>
      </c>
      <c r="K260" s="65">
        <f>SUMIFS(Jul!$I$5:$I$605,Jul!$U$5:$U$605,"Despesa",Jul!$G$5:$G$605,CPagar!$D260,Jul!$K$5:$K$605,"Não Pago")</f>
        <v>0</v>
      </c>
      <c r="L260" s="65">
        <f>SUMIFS(Ago!$I$5:$I$605,Ago!$U$5:$U$605,"Despesa",Ago!$G$5:$G$605,CPagar!$D260,Ago!$K$5:$K$605,"Não Pago")</f>
        <v>0</v>
      </c>
      <c r="M260" s="65">
        <f>SUMIFS(Set!$I$5:$I$605,Set!$U$5:$U$605,"Despesa",Set!$G$5:$G$605,CPagar!$D260,Set!$K$5:$K$605,"Não Pago")</f>
        <v>0</v>
      </c>
      <c r="N260" s="65">
        <f>SUMIFS(Out!$I$5:$I$605,Out!$U$5:$U$605,"Despesa",Out!$G$5:$G$605,CPagar!$D260,Out!$K$5:$K$605,"Não Pago")</f>
        <v>0</v>
      </c>
      <c r="O260" s="65">
        <f>SUMIFS(Nov!$I$5:$I$605,Nov!$U$5:$U$605,"Despesa",Nov!$G$5:$G$605,CPagar!$D260,Nov!$K$5:$K$605,"Não Pago")</f>
        <v>0</v>
      </c>
      <c r="P260" s="65">
        <f>SUMIFS(Dez!$I$5:$I$605,Dez!$U$5:$U$605,"Despesa",Dez!$G$5:$G$605,CPagar!$D260,Dez!$K$5:$K$605,"Não Pago")</f>
        <v>0</v>
      </c>
      <c r="Q260" s="62">
        <f t="shared" si="8"/>
        <v>0</v>
      </c>
    </row>
    <row r="261" spans="3:17" ht="28.5" customHeight="1" thickTop="1" thickBot="1" x14ac:dyDescent="0.3">
      <c r="C261" s="46" t="str">
        <f>'PC Despesas'!I57</f>
        <v>5.3.53</v>
      </c>
      <c r="D261" s="47" t="str">
        <f>VLOOKUP(C261,'PC Despesas'!$I$4:$J$103,2,FALSE)</f>
        <v>-</v>
      </c>
      <c r="E261" s="65">
        <f>SUMIFS(Jan!$I$5:$I$605,Jan!$U$5:$U$605,"Despesa",Jan!$G$5:$G$605,CPagar!$D261,Jan!$K$5:$K$605,"Não Pago")</f>
        <v>0</v>
      </c>
      <c r="F261" s="65">
        <f>SUMIFS(Fev!$I$5:$I$605,Fev!$U$5:$U$605,"Despesa",Fev!$G$5:$G$605,CPagar!$D261,Fev!$K$5:$K$605,"Não Pago")</f>
        <v>0</v>
      </c>
      <c r="G261" s="65">
        <f>SUMIFS(Mar!$I$5:$I$605,Mar!$U$5:$U$605,"Despesa",Mar!$G$5:$G$605,CPagar!$D261,Mar!$K$5:$K$605,"Não Pago")</f>
        <v>0</v>
      </c>
      <c r="H261" s="65">
        <f>SUMIFS(Abr!$I$5:$I$605,Abr!$U$5:$U$605,"Despesa",Abr!$G$5:$G$605,CPagar!$D261,Abr!$K$5:$K$605,"Não Pago")</f>
        <v>0</v>
      </c>
      <c r="I261" s="65">
        <f>SUMIFS(Mai!$I$5:$I$605,Mai!$U$5:$U$605,"Despesa",Mai!$G$5:$G$605,CPagar!$D261,Mai!$K$5:$K$605,"Não Pago")</f>
        <v>0</v>
      </c>
      <c r="J261" s="65">
        <f>SUMIFS(Jun!$I$5:$I$605,Jun!$U$5:$U$605,"Despesa",Jun!$G$5:$G$605,CPagar!$D261,Jun!$K$5:$K$605,"Não Pago")</f>
        <v>0</v>
      </c>
      <c r="K261" s="65">
        <f>SUMIFS(Jul!$I$5:$I$605,Jul!$U$5:$U$605,"Despesa",Jul!$G$5:$G$605,CPagar!$D261,Jul!$K$5:$K$605,"Não Pago")</f>
        <v>0</v>
      </c>
      <c r="L261" s="65">
        <f>SUMIFS(Ago!$I$5:$I$605,Ago!$U$5:$U$605,"Despesa",Ago!$G$5:$G$605,CPagar!$D261,Ago!$K$5:$K$605,"Não Pago")</f>
        <v>0</v>
      </c>
      <c r="M261" s="65">
        <f>SUMIFS(Set!$I$5:$I$605,Set!$U$5:$U$605,"Despesa",Set!$G$5:$G$605,CPagar!$D261,Set!$K$5:$K$605,"Não Pago")</f>
        <v>0</v>
      </c>
      <c r="N261" s="65">
        <f>SUMIFS(Out!$I$5:$I$605,Out!$U$5:$U$605,"Despesa",Out!$G$5:$G$605,CPagar!$D261,Out!$K$5:$K$605,"Não Pago")</f>
        <v>0</v>
      </c>
      <c r="O261" s="65">
        <f>SUMIFS(Nov!$I$5:$I$605,Nov!$U$5:$U$605,"Despesa",Nov!$G$5:$G$605,CPagar!$D261,Nov!$K$5:$K$605,"Não Pago")</f>
        <v>0</v>
      </c>
      <c r="P261" s="65">
        <f>SUMIFS(Dez!$I$5:$I$605,Dez!$U$5:$U$605,"Despesa",Dez!$G$5:$G$605,CPagar!$D261,Dez!$K$5:$K$605,"Não Pago")</f>
        <v>0</v>
      </c>
      <c r="Q261" s="62">
        <f t="shared" si="8"/>
        <v>0</v>
      </c>
    </row>
    <row r="262" spans="3:17" ht="28.5" customHeight="1" thickTop="1" thickBot="1" x14ac:dyDescent="0.3">
      <c r="C262" s="46" t="str">
        <f>'PC Despesas'!I58</f>
        <v>5.3.54</v>
      </c>
      <c r="D262" s="47" t="str">
        <f>VLOOKUP(C262,'PC Despesas'!$I$4:$J$103,2,FALSE)</f>
        <v>-</v>
      </c>
      <c r="E262" s="65">
        <f>SUMIFS(Jan!$I$5:$I$605,Jan!$U$5:$U$605,"Despesa",Jan!$G$5:$G$605,CPagar!$D262,Jan!$K$5:$K$605,"Não Pago")</f>
        <v>0</v>
      </c>
      <c r="F262" s="65">
        <f>SUMIFS(Fev!$I$5:$I$605,Fev!$U$5:$U$605,"Despesa",Fev!$G$5:$G$605,CPagar!$D262,Fev!$K$5:$K$605,"Não Pago")</f>
        <v>0</v>
      </c>
      <c r="G262" s="65">
        <f>SUMIFS(Mar!$I$5:$I$605,Mar!$U$5:$U$605,"Despesa",Mar!$G$5:$G$605,CPagar!$D262,Mar!$K$5:$K$605,"Não Pago")</f>
        <v>0</v>
      </c>
      <c r="H262" s="65">
        <f>SUMIFS(Abr!$I$5:$I$605,Abr!$U$5:$U$605,"Despesa",Abr!$G$5:$G$605,CPagar!$D262,Abr!$K$5:$K$605,"Não Pago")</f>
        <v>0</v>
      </c>
      <c r="I262" s="65">
        <f>SUMIFS(Mai!$I$5:$I$605,Mai!$U$5:$U$605,"Despesa",Mai!$G$5:$G$605,CPagar!$D262,Mai!$K$5:$K$605,"Não Pago")</f>
        <v>0</v>
      </c>
      <c r="J262" s="65">
        <f>SUMIFS(Jun!$I$5:$I$605,Jun!$U$5:$U$605,"Despesa",Jun!$G$5:$G$605,CPagar!$D262,Jun!$K$5:$K$605,"Não Pago")</f>
        <v>0</v>
      </c>
      <c r="K262" s="65">
        <f>SUMIFS(Jul!$I$5:$I$605,Jul!$U$5:$U$605,"Despesa",Jul!$G$5:$G$605,CPagar!$D262,Jul!$K$5:$K$605,"Não Pago")</f>
        <v>0</v>
      </c>
      <c r="L262" s="65">
        <f>SUMIFS(Ago!$I$5:$I$605,Ago!$U$5:$U$605,"Despesa",Ago!$G$5:$G$605,CPagar!$D262,Ago!$K$5:$K$605,"Não Pago")</f>
        <v>0</v>
      </c>
      <c r="M262" s="65">
        <f>SUMIFS(Set!$I$5:$I$605,Set!$U$5:$U$605,"Despesa",Set!$G$5:$G$605,CPagar!$D262,Set!$K$5:$K$605,"Não Pago")</f>
        <v>0</v>
      </c>
      <c r="N262" s="65">
        <f>SUMIFS(Out!$I$5:$I$605,Out!$U$5:$U$605,"Despesa",Out!$G$5:$G$605,CPagar!$D262,Out!$K$5:$K$605,"Não Pago")</f>
        <v>0</v>
      </c>
      <c r="O262" s="65">
        <f>SUMIFS(Nov!$I$5:$I$605,Nov!$U$5:$U$605,"Despesa",Nov!$G$5:$G$605,CPagar!$D262,Nov!$K$5:$K$605,"Não Pago")</f>
        <v>0</v>
      </c>
      <c r="P262" s="65">
        <f>SUMIFS(Dez!$I$5:$I$605,Dez!$U$5:$U$605,"Despesa",Dez!$G$5:$G$605,CPagar!$D262,Dez!$K$5:$K$605,"Não Pago")</f>
        <v>0</v>
      </c>
      <c r="Q262" s="62">
        <f t="shared" si="8"/>
        <v>0</v>
      </c>
    </row>
    <row r="263" spans="3:17" ht="28.5" customHeight="1" thickTop="1" thickBot="1" x14ac:dyDescent="0.3">
      <c r="C263" s="46" t="str">
        <f>'PC Despesas'!I59</f>
        <v>5.3.55</v>
      </c>
      <c r="D263" s="47" t="str">
        <f>VLOOKUP(C263,'PC Despesas'!$I$4:$J$103,2,FALSE)</f>
        <v>-</v>
      </c>
      <c r="E263" s="65">
        <f>SUMIFS(Jan!$I$5:$I$605,Jan!$U$5:$U$605,"Despesa",Jan!$G$5:$G$605,CPagar!$D263,Jan!$K$5:$K$605,"Não Pago")</f>
        <v>0</v>
      </c>
      <c r="F263" s="65">
        <f>SUMIFS(Fev!$I$5:$I$605,Fev!$U$5:$U$605,"Despesa",Fev!$G$5:$G$605,CPagar!$D263,Fev!$K$5:$K$605,"Não Pago")</f>
        <v>0</v>
      </c>
      <c r="G263" s="65">
        <f>SUMIFS(Mar!$I$5:$I$605,Mar!$U$5:$U$605,"Despesa",Mar!$G$5:$G$605,CPagar!$D263,Mar!$K$5:$K$605,"Não Pago")</f>
        <v>0</v>
      </c>
      <c r="H263" s="65">
        <f>SUMIFS(Abr!$I$5:$I$605,Abr!$U$5:$U$605,"Despesa",Abr!$G$5:$G$605,CPagar!$D263,Abr!$K$5:$K$605,"Não Pago")</f>
        <v>0</v>
      </c>
      <c r="I263" s="65">
        <f>SUMIFS(Mai!$I$5:$I$605,Mai!$U$5:$U$605,"Despesa",Mai!$G$5:$G$605,CPagar!$D263,Mai!$K$5:$K$605,"Não Pago")</f>
        <v>0</v>
      </c>
      <c r="J263" s="65">
        <f>SUMIFS(Jun!$I$5:$I$605,Jun!$U$5:$U$605,"Despesa",Jun!$G$5:$G$605,CPagar!$D263,Jun!$K$5:$K$605,"Não Pago")</f>
        <v>0</v>
      </c>
      <c r="K263" s="65">
        <f>SUMIFS(Jul!$I$5:$I$605,Jul!$U$5:$U$605,"Despesa",Jul!$G$5:$G$605,CPagar!$D263,Jul!$K$5:$K$605,"Não Pago")</f>
        <v>0</v>
      </c>
      <c r="L263" s="65">
        <f>SUMIFS(Ago!$I$5:$I$605,Ago!$U$5:$U$605,"Despesa",Ago!$G$5:$G$605,CPagar!$D263,Ago!$K$5:$K$605,"Não Pago")</f>
        <v>0</v>
      </c>
      <c r="M263" s="65">
        <f>SUMIFS(Set!$I$5:$I$605,Set!$U$5:$U$605,"Despesa",Set!$G$5:$G$605,CPagar!$D263,Set!$K$5:$K$605,"Não Pago")</f>
        <v>0</v>
      </c>
      <c r="N263" s="65">
        <f>SUMIFS(Out!$I$5:$I$605,Out!$U$5:$U$605,"Despesa",Out!$G$5:$G$605,CPagar!$D263,Out!$K$5:$K$605,"Não Pago")</f>
        <v>0</v>
      </c>
      <c r="O263" s="65">
        <f>SUMIFS(Nov!$I$5:$I$605,Nov!$U$5:$U$605,"Despesa",Nov!$G$5:$G$605,CPagar!$D263,Nov!$K$5:$K$605,"Não Pago")</f>
        <v>0</v>
      </c>
      <c r="P263" s="65">
        <f>SUMIFS(Dez!$I$5:$I$605,Dez!$U$5:$U$605,"Despesa",Dez!$G$5:$G$605,CPagar!$D263,Dez!$K$5:$K$605,"Não Pago")</f>
        <v>0</v>
      </c>
      <c r="Q263" s="62">
        <f t="shared" si="8"/>
        <v>0</v>
      </c>
    </row>
    <row r="264" spans="3:17" ht="28.5" customHeight="1" thickTop="1" thickBot="1" x14ac:dyDescent="0.3">
      <c r="C264" s="46" t="str">
        <f>'PC Despesas'!I60</f>
        <v>5.3.56</v>
      </c>
      <c r="D264" s="47" t="str">
        <f>VLOOKUP(C264,'PC Despesas'!$I$4:$J$103,2,FALSE)</f>
        <v>-</v>
      </c>
      <c r="E264" s="65">
        <f>SUMIFS(Jan!$I$5:$I$605,Jan!$U$5:$U$605,"Despesa",Jan!$G$5:$G$605,CPagar!$D264,Jan!$K$5:$K$605,"Não Pago")</f>
        <v>0</v>
      </c>
      <c r="F264" s="65">
        <f>SUMIFS(Fev!$I$5:$I$605,Fev!$U$5:$U$605,"Despesa",Fev!$G$5:$G$605,CPagar!$D264,Fev!$K$5:$K$605,"Não Pago")</f>
        <v>0</v>
      </c>
      <c r="G264" s="65">
        <f>SUMIFS(Mar!$I$5:$I$605,Mar!$U$5:$U$605,"Despesa",Mar!$G$5:$G$605,CPagar!$D264,Mar!$K$5:$K$605,"Não Pago")</f>
        <v>0</v>
      </c>
      <c r="H264" s="65">
        <f>SUMIFS(Abr!$I$5:$I$605,Abr!$U$5:$U$605,"Despesa",Abr!$G$5:$G$605,CPagar!$D264,Abr!$K$5:$K$605,"Não Pago")</f>
        <v>0</v>
      </c>
      <c r="I264" s="65">
        <f>SUMIFS(Mai!$I$5:$I$605,Mai!$U$5:$U$605,"Despesa",Mai!$G$5:$G$605,CPagar!$D264,Mai!$K$5:$K$605,"Não Pago")</f>
        <v>0</v>
      </c>
      <c r="J264" s="65">
        <f>SUMIFS(Jun!$I$5:$I$605,Jun!$U$5:$U$605,"Despesa",Jun!$G$5:$G$605,CPagar!$D264,Jun!$K$5:$K$605,"Não Pago")</f>
        <v>0</v>
      </c>
      <c r="K264" s="65">
        <f>SUMIFS(Jul!$I$5:$I$605,Jul!$U$5:$U$605,"Despesa",Jul!$G$5:$G$605,CPagar!$D264,Jul!$K$5:$K$605,"Não Pago")</f>
        <v>0</v>
      </c>
      <c r="L264" s="65">
        <f>SUMIFS(Ago!$I$5:$I$605,Ago!$U$5:$U$605,"Despesa",Ago!$G$5:$G$605,CPagar!$D264,Ago!$K$5:$K$605,"Não Pago")</f>
        <v>0</v>
      </c>
      <c r="M264" s="65">
        <f>SUMIFS(Set!$I$5:$I$605,Set!$U$5:$U$605,"Despesa",Set!$G$5:$G$605,CPagar!$D264,Set!$K$5:$K$605,"Não Pago")</f>
        <v>0</v>
      </c>
      <c r="N264" s="65">
        <f>SUMIFS(Out!$I$5:$I$605,Out!$U$5:$U$605,"Despesa",Out!$G$5:$G$605,CPagar!$D264,Out!$K$5:$K$605,"Não Pago")</f>
        <v>0</v>
      </c>
      <c r="O264" s="65">
        <f>SUMIFS(Nov!$I$5:$I$605,Nov!$U$5:$U$605,"Despesa",Nov!$G$5:$G$605,CPagar!$D264,Nov!$K$5:$K$605,"Não Pago")</f>
        <v>0</v>
      </c>
      <c r="P264" s="65">
        <f>SUMIFS(Dez!$I$5:$I$605,Dez!$U$5:$U$605,"Despesa",Dez!$G$5:$G$605,CPagar!$D264,Dez!$K$5:$K$605,"Não Pago")</f>
        <v>0</v>
      </c>
      <c r="Q264" s="62">
        <f t="shared" si="8"/>
        <v>0</v>
      </c>
    </row>
    <row r="265" spans="3:17" ht="28.5" customHeight="1" thickTop="1" thickBot="1" x14ac:dyDescent="0.3">
      <c r="C265" s="46" t="str">
        <f>'PC Despesas'!I61</f>
        <v>5.3.57</v>
      </c>
      <c r="D265" s="47" t="str">
        <f>VLOOKUP(C265,'PC Despesas'!$I$4:$J$103,2,FALSE)</f>
        <v>-</v>
      </c>
      <c r="E265" s="65">
        <f>SUMIFS(Jan!$I$5:$I$605,Jan!$U$5:$U$605,"Despesa",Jan!$G$5:$G$605,CPagar!$D265,Jan!$K$5:$K$605,"Não Pago")</f>
        <v>0</v>
      </c>
      <c r="F265" s="65">
        <f>SUMIFS(Fev!$I$5:$I$605,Fev!$U$5:$U$605,"Despesa",Fev!$G$5:$G$605,CPagar!$D265,Fev!$K$5:$K$605,"Não Pago")</f>
        <v>0</v>
      </c>
      <c r="G265" s="65">
        <f>SUMIFS(Mar!$I$5:$I$605,Mar!$U$5:$U$605,"Despesa",Mar!$G$5:$G$605,CPagar!$D265,Mar!$K$5:$K$605,"Não Pago")</f>
        <v>0</v>
      </c>
      <c r="H265" s="65">
        <f>SUMIFS(Abr!$I$5:$I$605,Abr!$U$5:$U$605,"Despesa",Abr!$G$5:$G$605,CPagar!$D265,Abr!$K$5:$K$605,"Não Pago")</f>
        <v>0</v>
      </c>
      <c r="I265" s="65">
        <f>SUMIFS(Mai!$I$5:$I$605,Mai!$U$5:$U$605,"Despesa",Mai!$G$5:$G$605,CPagar!$D265,Mai!$K$5:$K$605,"Não Pago")</f>
        <v>0</v>
      </c>
      <c r="J265" s="65">
        <f>SUMIFS(Jun!$I$5:$I$605,Jun!$U$5:$U$605,"Despesa",Jun!$G$5:$G$605,CPagar!$D265,Jun!$K$5:$K$605,"Não Pago")</f>
        <v>0</v>
      </c>
      <c r="K265" s="65">
        <f>SUMIFS(Jul!$I$5:$I$605,Jul!$U$5:$U$605,"Despesa",Jul!$G$5:$G$605,CPagar!$D265,Jul!$K$5:$K$605,"Não Pago")</f>
        <v>0</v>
      </c>
      <c r="L265" s="65">
        <f>SUMIFS(Ago!$I$5:$I$605,Ago!$U$5:$U$605,"Despesa",Ago!$G$5:$G$605,CPagar!$D265,Ago!$K$5:$K$605,"Não Pago")</f>
        <v>0</v>
      </c>
      <c r="M265" s="65">
        <f>SUMIFS(Set!$I$5:$I$605,Set!$U$5:$U$605,"Despesa",Set!$G$5:$G$605,CPagar!$D265,Set!$K$5:$K$605,"Não Pago")</f>
        <v>0</v>
      </c>
      <c r="N265" s="65">
        <f>SUMIFS(Out!$I$5:$I$605,Out!$U$5:$U$605,"Despesa",Out!$G$5:$G$605,CPagar!$D265,Out!$K$5:$K$605,"Não Pago")</f>
        <v>0</v>
      </c>
      <c r="O265" s="65">
        <f>SUMIFS(Nov!$I$5:$I$605,Nov!$U$5:$U$605,"Despesa",Nov!$G$5:$G$605,CPagar!$D265,Nov!$K$5:$K$605,"Não Pago")</f>
        <v>0</v>
      </c>
      <c r="P265" s="65">
        <f>SUMIFS(Dez!$I$5:$I$605,Dez!$U$5:$U$605,"Despesa",Dez!$G$5:$G$605,CPagar!$D265,Dez!$K$5:$K$605,"Não Pago")</f>
        <v>0</v>
      </c>
      <c r="Q265" s="62">
        <f t="shared" si="8"/>
        <v>0</v>
      </c>
    </row>
    <row r="266" spans="3:17" ht="28.5" customHeight="1" thickTop="1" thickBot="1" x14ac:dyDescent="0.3">
      <c r="C266" s="46" t="str">
        <f>'PC Despesas'!I62</f>
        <v>5.3.58</v>
      </c>
      <c r="D266" s="47" t="str">
        <f>VLOOKUP(C266,'PC Despesas'!$I$4:$J$103,2,FALSE)</f>
        <v>-</v>
      </c>
      <c r="E266" s="65">
        <f>SUMIFS(Jan!$I$5:$I$605,Jan!$U$5:$U$605,"Despesa",Jan!$G$5:$G$605,CPagar!$D266,Jan!$K$5:$K$605,"Não Pago")</f>
        <v>0</v>
      </c>
      <c r="F266" s="65">
        <f>SUMIFS(Fev!$I$5:$I$605,Fev!$U$5:$U$605,"Despesa",Fev!$G$5:$G$605,CPagar!$D266,Fev!$K$5:$K$605,"Não Pago")</f>
        <v>0</v>
      </c>
      <c r="G266" s="65">
        <f>SUMIFS(Mar!$I$5:$I$605,Mar!$U$5:$U$605,"Despesa",Mar!$G$5:$G$605,CPagar!$D266,Mar!$K$5:$K$605,"Não Pago")</f>
        <v>0</v>
      </c>
      <c r="H266" s="65">
        <f>SUMIFS(Abr!$I$5:$I$605,Abr!$U$5:$U$605,"Despesa",Abr!$G$5:$G$605,CPagar!$D266,Abr!$K$5:$K$605,"Não Pago")</f>
        <v>0</v>
      </c>
      <c r="I266" s="65">
        <f>SUMIFS(Mai!$I$5:$I$605,Mai!$U$5:$U$605,"Despesa",Mai!$G$5:$G$605,CPagar!$D266,Mai!$K$5:$K$605,"Não Pago")</f>
        <v>0</v>
      </c>
      <c r="J266" s="65">
        <f>SUMIFS(Jun!$I$5:$I$605,Jun!$U$5:$U$605,"Despesa",Jun!$G$5:$G$605,CPagar!$D266,Jun!$K$5:$K$605,"Não Pago")</f>
        <v>0</v>
      </c>
      <c r="K266" s="65">
        <f>SUMIFS(Jul!$I$5:$I$605,Jul!$U$5:$U$605,"Despesa",Jul!$G$5:$G$605,CPagar!$D266,Jul!$K$5:$K$605,"Não Pago")</f>
        <v>0</v>
      </c>
      <c r="L266" s="65">
        <f>SUMIFS(Ago!$I$5:$I$605,Ago!$U$5:$U$605,"Despesa",Ago!$G$5:$G$605,CPagar!$D266,Ago!$K$5:$K$605,"Não Pago")</f>
        <v>0</v>
      </c>
      <c r="M266" s="65">
        <f>SUMIFS(Set!$I$5:$I$605,Set!$U$5:$U$605,"Despesa",Set!$G$5:$G$605,CPagar!$D266,Set!$K$5:$K$605,"Não Pago")</f>
        <v>0</v>
      </c>
      <c r="N266" s="65">
        <f>SUMIFS(Out!$I$5:$I$605,Out!$U$5:$U$605,"Despesa",Out!$G$5:$G$605,CPagar!$D266,Out!$K$5:$K$605,"Não Pago")</f>
        <v>0</v>
      </c>
      <c r="O266" s="65">
        <f>SUMIFS(Nov!$I$5:$I$605,Nov!$U$5:$U$605,"Despesa",Nov!$G$5:$G$605,CPagar!$D266,Nov!$K$5:$K$605,"Não Pago")</f>
        <v>0</v>
      </c>
      <c r="P266" s="65">
        <f>SUMIFS(Dez!$I$5:$I$605,Dez!$U$5:$U$605,"Despesa",Dez!$G$5:$G$605,CPagar!$D266,Dez!$K$5:$K$605,"Não Pago")</f>
        <v>0</v>
      </c>
      <c r="Q266" s="62">
        <f t="shared" si="8"/>
        <v>0</v>
      </c>
    </row>
    <row r="267" spans="3:17" ht="28.5" customHeight="1" thickTop="1" thickBot="1" x14ac:dyDescent="0.3">
      <c r="C267" s="46" t="str">
        <f>'PC Despesas'!I63</f>
        <v>5.3.59</v>
      </c>
      <c r="D267" s="47" t="str">
        <f>VLOOKUP(C267,'PC Despesas'!$I$4:$J$103,2,FALSE)</f>
        <v>-</v>
      </c>
      <c r="E267" s="65">
        <f>SUMIFS(Jan!$I$5:$I$605,Jan!$U$5:$U$605,"Despesa",Jan!$G$5:$G$605,CPagar!$D267,Jan!$K$5:$K$605,"Não Pago")</f>
        <v>0</v>
      </c>
      <c r="F267" s="65">
        <f>SUMIFS(Fev!$I$5:$I$605,Fev!$U$5:$U$605,"Despesa",Fev!$G$5:$G$605,CPagar!$D267,Fev!$K$5:$K$605,"Não Pago")</f>
        <v>0</v>
      </c>
      <c r="G267" s="65">
        <f>SUMIFS(Mar!$I$5:$I$605,Mar!$U$5:$U$605,"Despesa",Mar!$G$5:$G$605,CPagar!$D267,Mar!$K$5:$K$605,"Não Pago")</f>
        <v>0</v>
      </c>
      <c r="H267" s="65">
        <f>SUMIFS(Abr!$I$5:$I$605,Abr!$U$5:$U$605,"Despesa",Abr!$G$5:$G$605,CPagar!$D267,Abr!$K$5:$K$605,"Não Pago")</f>
        <v>0</v>
      </c>
      <c r="I267" s="65">
        <f>SUMIFS(Mai!$I$5:$I$605,Mai!$U$5:$U$605,"Despesa",Mai!$G$5:$G$605,CPagar!$D267,Mai!$K$5:$K$605,"Não Pago")</f>
        <v>0</v>
      </c>
      <c r="J267" s="65">
        <f>SUMIFS(Jun!$I$5:$I$605,Jun!$U$5:$U$605,"Despesa",Jun!$G$5:$G$605,CPagar!$D267,Jun!$K$5:$K$605,"Não Pago")</f>
        <v>0</v>
      </c>
      <c r="K267" s="65">
        <f>SUMIFS(Jul!$I$5:$I$605,Jul!$U$5:$U$605,"Despesa",Jul!$G$5:$G$605,CPagar!$D267,Jul!$K$5:$K$605,"Não Pago")</f>
        <v>0</v>
      </c>
      <c r="L267" s="65">
        <f>SUMIFS(Ago!$I$5:$I$605,Ago!$U$5:$U$605,"Despesa",Ago!$G$5:$G$605,CPagar!$D267,Ago!$K$5:$K$605,"Não Pago")</f>
        <v>0</v>
      </c>
      <c r="M267" s="65">
        <f>SUMIFS(Set!$I$5:$I$605,Set!$U$5:$U$605,"Despesa",Set!$G$5:$G$605,CPagar!$D267,Set!$K$5:$K$605,"Não Pago")</f>
        <v>0</v>
      </c>
      <c r="N267" s="65">
        <f>SUMIFS(Out!$I$5:$I$605,Out!$U$5:$U$605,"Despesa",Out!$G$5:$G$605,CPagar!$D267,Out!$K$5:$K$605,"Não Pago")</f>
        <v>0</v>
      </c>
      <c r="O267" s="65">
        <f>SUMIFS(Nov!$I$5:$I$605,Nov!$U$5:$U$605,"Despesa",Nov!$G$5:$G$605,CPagar!$D267,Nov!$K$5:$K$605,"Não Pago")</f>
        <v>0</v>
      </c>
      <c r="P267" s="65">
        <f>SUMIFS(Dez!$I$5:$I$605,Dez!$U$5:$U$605,"Despesa",Dez!$G$5:$G$605,CPagar!$D267,Dez!$K$5:$K$605,"Não Pago")</f>
        <v>0</v>
      </c>
      <c r="Q267" s="62">
        <f t="shared" si="8"/>
        <v>0</v>
      </c>
    </row>
    <row r="268" spans="3:17" ht="28.5" customHeight="1" thickTop="1" thickBot="1" x14ac:dyDescent="0.3">
      <c r="C268" s="46" t="str">
        <f>'PC Despesas'!I64</f>
        <v>5.3.60</v>
      </c>
      <c r="D268" s="47" t="str">
        <f>VLOOKUP(C268,'PC Despesas'!$I$4:$J$103,2,FALSE)</f>
        <v>-</v>
      </c>
      <c r="E268" s="65">
        <f>SUMIFS(Jan!$I$5:$I$605,Jan!$U$5:$U$605,"Despesa",Jan!$G$5:$G$605,CPagar!$D268,Jan!$K$5:$K$605,"Não Pago")</f>
        <v>0</v>
      </c>
      <c r="F268" s="65">
        <f>SUMIFS(Fev!$I$5:$I$605,Fev!$U$5:$U$605,"Despesa",Fev!$G$5:$G$605,CPagar!$D268,Fev!$K$5:$K$605,"Não Pago")</f>
        <v>0</v>
      </c>
      <c r="G268" s="65">
        <f>SUMIFS(Mar!$I$5:$I$605,Mar!$U$5:$U$605,"Despesa",Mar!$G$5:$G$605,CPagar!$D268,Mar!$K$5:$K$605,"Não Pago")</f>
        <v>0</v>
      </c>
      <c r="H268" s="65">
        <f>SUMIFS(Abr!$I$5:$I$605,Abr!$U$5:$U$605,"Despesa",Abr!$G$5:$G$605,CPagar!$D268,Abr!$K$5:$K$605,"Não Pago")</f>
        <v>0</v>
      </c>
      <c r="I268" s="65">
        <f>SUMIFS(Mai!$I$5:$I$605,Mai!$U$5:$U$605,"Despesa",Mai!$G$5:$G$605,CPagar!$D268,Mai!$K$5:$K$605,"Não Pago")</f>
        <v>0</v>
      </c>
      <c r="J268" s="65">
        <f>SUMIFS(Jun!$I$5:$I$605,Jun!$U$5:$U$605,"Despesa",Jun!$G$5:$G$605,CPagar!$D268,Jun!$K$5:$K$605,"Não Pago")</f>
        <v>0</v>
      </c>
      <c r="K268" s="65">
        <f>SUMIFS(Jul!$I$5:$I$605,Jul!$U$5:$U$605,"Despesa",Jul!$G$5:$G$605,CPagar!$D268,Jul!$K$5:$K$605,"Não Pago")</f>
        <v>0</v>
      </c>
      <c r="L268" s="65">
        <f>SUMIFS(Ago!$I$5:$I$605,Ago!$U$5:$U$605,"Despesa",Ago!$G$5:$G$605,CPagar!$D268,Ago!$K$5:$K$605,"Não Pago")</f>
        <v>0</v>
      </c>
      <c r="M268" s="65">
        <f>SUMIFS(Set!$I$5:$I$605,Set!$U$5:$U$605,"Despesa",Set!$G$5:$G$605,CPagar!$D268,Set!$K$5:$K$605,"Não Pago")</f>
        <v>0</v>
      </c>
      <c r="N268" s="65">
        <f>SUMIFS(Out!$I$5:$I$605,Out!$U$5:$U$605,"Despesa",Out!$G$5:$G$605,CPagar!$D268,Out!$K$5:$K$605,"Não Pago")</f>
        <v>0</v>
      </c>
      <c r="O268" s="65">
        <f>SUMIFS(Nov!$I$5:$I$605,Nov!$U$5:$U$605,"Despesa",Nov!$G$5:$G$605,CPagar!$D268,Nov!$K$5:$K$605,"Não Pago")</f>
        <v>0</v>
      </c>
      <c r="P268" s="65">
        <f>SUMIFS(Dez!$I$5:$I$605,Dez!$U$5:$U$605,"Despesa",Dez!$G$5:$G$605,CPagar!$D268,Dez!$K$5:$K$605,"Não Pago")</f>
        <v>0</v>
      </c>
      <c r="Q268" s="62">
        <f t="shared" si="8"/>
        <v>0</v>
      </c>
    </row>
    <row r="269" spans="3:17" ht="28.5" customHeight="1" thickTop="1" thickBot="1" x14ac:dyDescent="0.3">
      <c r="C269" s="46" t="str">
        <f>'PC Despesas'!I65</f>
        <v>5.3.61</v>
      </c>
      <c r="D269" s="47" t="str">
        <f>VLOOKUP(C269,'PC Despesas'!$I$4:$J$103,2,FALSE)</f>
        <v>-</v>
      </c>
      <c r="E269" s="65">
        <f>SUMIFS(Jan!$I$5:$I$605,Jan!$U$5:$U$605,"Despesa",Jan!$G$5:$G$605,CPagar!$D269,Jan!$K$5:$K$605,"Não Pago")</f>
        <v>0</v>
      </c>
      <c r="F269" s="65">
        <f>SUMIFS(Fev!$I$5:$I$605,Fev!$U$5:$U$605,"Despesa",Fev!$G$5:$G$605,CPagar!$D269,Fev!$K$5:$K$605,"Não Pago")</f>
        <v>0</v>
      </c>
      <c r="G269" s="65">
        <f>SUMIFS(Mar!$I$5:$I$605,Mar!$U$5:$U$605,"Despesa",Mar!$G$5:$G$605,CPagar!$D269,Mar!$K$5:$K$605,"Não Pago")</f>
        <v>0</v>
      </c>
      <c r="H269" s="65">
        <f>SUMIFS(Abr!$I$5:$I$605,Abr!$U$5:$U$605,"Despesa",Abr!$G$5:$G$605,CPagar!$D269,Abr!$K$5:$K$605,"Não Pago")</f>
        <v>0</v>
      </c>
      <c r="I269" s="65">
        <f>SUMIFS(Mai!$I$5:$I$605,Mai!$U$5:$U$605,"Despesa",Mai!$G$5:$G$605,CPagar!$D269,Mai!$K$5:$K$605,"Não Pago")</f>
        <v>0</v>
      </c>
      <c r="J269" s="65">
        <f>SUMIFS(Jun!$I$5:$I$605,Jun!$U$5:$U$605,"Despesa",Jun!$G$5:$G$605,CPagar!$D269,Jun!$K$5:$K$605,"Não Pago")</f>
        <v>0</v>
      </c>
      <c r="K269" s="65">
        <f>SUMIFS(Jul!$I$5:$I$605,Jul!$U$5:$U$605,"Despesa",Jul!$G$5:$G$605,CPagar!$D269,Jul!$K$5:$K$605,"Não Pago")</f>
        <v>0</v>
      </c>
      <c r="L269" s="65">
        <f>SUMIFS(Ago!$I$5:$I$605,Ago!$U$5:$U$605,"Despesa",Ago!$G$5:$G$605,CPagar!$D269,Ago!$K$5:$K$605,"Não Pago")</f>
        <v>0</v>
      </c>
      <c r="M269" s="65">
        <f>SUMIFS(Set!$I$5:$I$605,Set!$U$5:$U$605,"Despesa",Set!$G$5:$G$605,CPagar!$D269,Set!$K$5:$K$605,"Não Pago")</f>
        <v>0</v>
      </c>
      <c r="N269" s="65">
        <f>SUMIFS(Out!$I$5:$I$605,Out!$U$5:$U$605,"Despesa",Out!$G$5:$G$605,CPagar!$D269,Out!$K$5:$K$605,"Não Pago")</f>
        <v>0</v>
      </c>
      <c r="O269" s="65">
        <f>SUMIFS(Nov!$I$5:$I$605,Nov!$U$5:$U$605,"Despesa",Nov!$G$5:$G$605,CPagar!$D269,Nov!$K$5:$K$605,"Não Pago")</f>
        <v>0</v>
      </c>
      <c r="P269" s="65">
        <f>SUMIFS(Dez!$I$5:$I$605,Dez!$U$5:$U$605,"Despesa",Dez!$G$5:$G$605,CPagar!$D269,Dez!$K$5:$K$605,"Não Pago")</f>
        <v>0</v>
      </c>
      <c r="Q269" s="62">
        <f t="shared" si="8"/>
        <v>0</v>
      </c>
    </row>
    <row r="270" spans="3:17" ht="28.5" customHeight="1" thickTop="1" thickBot="1" x14ac:dyDescent="0.3">
      <c r="C270" s="46" t="str">
        <f>'PC Despesas'!I66</f>
        <v>5.3.62</v>
      </c>
      <c r="D270" s="47" t="str">
        <f>VLOOKUP(C270,'PC Despesas'!$I$4:$J$103,2,FALSE)</f>
        <v>-</v>
      </c>
      <c r="E270" s="65">
        <f>SUMIFS(Jan!$I$5:$I$605,Jan!$U$5:$U$605,"Despesa",Jan!$G$5:$G$605,CPagar!$D270,Jan!$K$5:$K$605,"Não Pago")</f>
        <v>0</v>
      </c>
      <c r="F270" s="65">
        <f>SUMIFS(Fev!$I$5:$I$605,Fev!$U$5:$U$605,"Despesa",Fev!$G$5:$G$605,CPagar!$D270,Fev!$K$5:$K$605,"Não Pago")</f>
        <v>0</v>
      </c>
      <c r="G270" s="65">
        <f>SUMIFS(Mar!$I$5:$I$605,Mar!$U$5:$U$605,"Despesa",Mar!$G$5:$G$605,CPagar!$D270,Mar!$K$5:$K$605,"Não Pago")</f>
        <v>0</v>
      </c>
      <c r="H270" s="65">
        <f>SUMIFS(Abr!$I$5:$I$605,Abr!$U$5:$U$605,"Despesa",Abr!$G$5:$G$605,CPagar!$D270,Abr!$K$5:$K$605,"Não Pago")</f>
        <v>0</v>
      </c>
      <c r="I270" s="65">
        <f>SUMIFS(Mai!$I$5:$I$605,Mai!$U$5:$U$605,"Despesa",Mai!$G$5:$G$605,CPagar!$D270,Mai!$K$5:$K$605,"Não Pago")</f>
        <v>0</v>
      </c>
      <c r="J270" s="65">
        <f>SUMIFS(Jun!$I$5:$I$605,Jun!$U$5:$U$605,"Despesa",Jun!$G$5:$G$605,CPagar!$D270,Jun!$K$5:$K$605,"Não Pago")</f>
        <v>0</v>
      </c>
      <c r="K270" s="65">
        <f>SUMIFS(Jul!$I$5:$I$605,Jul!$U$5:$U$605,"Despesa",Jul!$G$5:$G$605,CPagar!$D270,Jul!$K$5:$K$605,"Não Pago")</f>
        <v>0</v>
      </c>
      <c r="L270" s="65">
        <f>SUMIFS(Ago!$I$5:$I$605,Ago!$U$5:$U$605,"Despesa",Ago!$G$5:$G$605,CPagar!$D270,Ago!$K$5:$K$605,"Não Pago")</f>
        <v>0</v>
      </c>
      <c r="M270" s="65">
        <f>SUMIFS(Set!$I$5:$I$605,Set!$U$5:$U$605,"Despesa",Set!$G$5:$G$605,CPagar!$D270,Set!$K$5:$K$605,"Não Pago")</f>
        <v>0</v>
      </c>
      <c r="N270" s="65">
        <f>SUMIFS(Out!$I$5:$I$605,Out!$U$5:$U$605,"Despesa",Out!$G$5:$G$605,CPagar!$D270,Out!$K$5:$K$605,"Não Pago")</f>
        <v>0</v>
      </c>
      <c r="O270" s="65">
        <f>SUMIFS(Nov!$I$5:$I$605,Nov!$U$5:$U$605,"Despesa",Nov!$G$5:$G$605,CPagar!$D270,Nov!$K$5:$K$605,"Não Pago")</f>
        <v>0</v>
      </c>
      <c r="P270" s="65">
        <f>SUMIFS(Dez!$I$5:$I$605,Dez!$U$5:$U$605,"Despesa",Dez!$G$5:$G$605,CPagar!$D270,Dez!$K$5:$K$605,"Não Pago")</f>
        <v>0</v>
      </c>
      <c r="Q270" s="62">
        <f t="shared" si="8"/>
        <v>0</v>
      </c>
    </row>
    <row r="271" spans="3:17" ht="28.5" customHeight="1" thickTop="1" thickBot="1" x14ac:dyDescent="0.3">
      <c r="C271" s="46" t="str">
        <f>'PC Despesas'!I67</f>
        <v>5.3.63</v>
      </c>
      <c r="D271" s="47" t="str">
        <f>VLOOKUP(C271,'PC Despesas'!$I$4:$J$103,2,FALSE)</f>
        <v>-</v>
      </c>
      <c r="E271" s="65">
        <f>SUMIFS(Jan!$I$5:$I$605,Jan!$U$5:$U$605,"Despesa",Jan!$G$5:$G$605,CPagar!$D271,Jan!$K$5:$K$605,"Não Pago")</f>
        <v>0</v>
      </c>
      <c r="F271" s="65">
        <f>SUMIFS(Fev!$I$5:$I$605,Fev!$U$5:$U$605,"Despesa",Fev!$G$5:$G$605,CPagar!$D271,Fev!$K$5:$K$605,"Não Pago")</f>
        <v>0</v>
      </c>
      <c r="G271" s="65">
        <f>SUMIFS(Mar!$I$5:$I$605,Mar!$U$5:$U$605,"Despesa",Mar!$G$5:$G$605,CPagar!$D271,Mar!$K$5:$K$605,"Não Pago")</f>
        <v>0</v>
      </c>
      <c r="H271" s="65">
        <f>SUMIFS(Abr!$I$5:$I$605,Abr!$U$5:$U$605,"Despesa",Abr!$G$5:$G$605,CPagar!$D271,Abr!$K$5:$K$605,"Não Pago")</f>
        <v>0</v>
      </c>
      <c r="I271" s="65">
        <f>SUMIFS(Mai!$I$5:$I$605,Mai!$U$5:$U$605,"Despesa",Mai!$G$5:$G$605,CPagar!$D271,Mai!$K$5:$K$605,"Não Pago")</f>
        <v>0</v>
      </c>
      <c r="J271" s="65">
        <f>SUMIFS(Jun!$I$5:$I$605,Jun!$U$5:$U$605,"Despesa",Jun!$G$5:$G$605,CPagar!$D271,Jun!$K$5:$K$605,"Não Pago")</f>
        <v>0</v>
      </c>
      <c r="K271" s="65">
        <f>SUMIFS(Jul!$I$5:$I$605,Jul!$U$5:$U$605,"Despesa",Jul!$G$5:$G$605,CPagar!$D271,Jul!$K$5:$K$605,"Não Pago")</f>
        <v>0</v>
      </c>
      <c r="L271" s="65">
        <f>SUMIFS(Ago!$I$5:$I$605,Ago!$U$5:$U$605,"Despesa",Ago!$G$5:$G$605,CPagar!$D271,Ago!$K$5:$K$605,"Não Pago")</f>
        <v>0</v>
      </c>
      <c r="M271" s="65">
        <f>SUMIFS(Set!$I$5:$I$605,Set!$U$5:$U$605,"Despesa",Set!$G$5:$G$605,CPagar!$D271,Set!$K$5:$K$605,"Não Pago")</f>
        <v>0</v>
      </c>
      <c r="N271" s="65">
        <f>SUMIFS(Out!$I$5:$I$605,Out!$U$5:$U$605,"Despesa",Out!$G$5:$G$605,CPagar!$D271,Out!$K$5:$K$605,"Não Pago")</f>
        <v>0</v>
      </c>
      <c r="O271" s="65">
        <f>SUMIFS(Nov!$I$5:$I$605,Nov!$U$5:$U$605,"Despesa",Nov!$G$5:$G$605,CPagar!$D271,Nov!$K$5:$K$605,"Não Pago")</f>
        <v>0</v>
      </c>
      <c r="P271" s="65">
        <f>SUMIFS(Dez!$I$5:$I$605,Dez!$U$5:$U$605,"Despesa",Dez!$G$5:$G$605,CPagar!$D271,Dez!$K$5:$K$605,"Não Pago")</f>
        <v>0</v>
      </c>
      <c r="Q271" s="62">
        <f t="shared" si="8"/>
        <v>0</v>
      </c>
    </row>
    <row r="272" spans="3:17" ht="28.5" customHeight="1" thickTop="1" thickBot="1" x14ac:dyDescent="0.3">
      <c r="C272" s="46" t="str">
        <f>'PC Despesas'!I68</f>
        <v>5.3.64</v>
      </c>
      <c r="D272" s="47" t="str">
        <f>VLOOKUP(C272,'PC Despesas'!$I$4:$J$103,2,FALSE)</f>
        <v>-</v>
      </c>
      <c r="E272" s="65">
        <f>SUMIFS(Jan!$I$5:$I$605,Jan!$U$5:$U$605,"Despesa",Jan!$G$5:$G$605,CPagar!$D272,Jan!$K$5:$K$605,"Não Pago")</f>
        <v>0</v>
      </c>
      <c r="F272" s="65">
        <f>SUMIFS(Fev!$I$5:$I$605,Fev!$U$5:$U$605,"Despesa",Fev!$G$5:$G$605,CPagar!$D272,Fev!$K$5:$K$605,"Não Pago")</f>
        <v>0</v>
      </c>
      <c r="G272" s="65">
        <f>SUMIFS(Mar!$I$5:$I$605,Mar!$U$5:$U$605,"Despesa",Mar!$G$5:$G$605,CPagar!$D272,Mar!$K$5:$K$605,"Não Pago")</f>
        <v>0</v>
      </c>
      <c r="H272" s="65">
        <f>SUMIFS(Abr!$I$5:$I$605,Abr!$U$5:$U$605,"Despesa",Abr!$G$5:$G$605,CPagar!$D272,Abr!$K$5:$K$605,"Não Pago")</f>
        <v>0</v>
      </c>
      <c r="I272" s="65">
        <f>SUMIFS(Mai!$I$5:$I$605,Mai!$U$5:$U$605,"Despesa",Mai!$G$5:$G$605,CPagar!$D272,Mai!$K$5:$K$605,"Não Pago")</f>
        <v>0</v>
      </c>
      <c r="J272" s="65">
        <f>SUMIFS(Jun!$I$5:$I$605,Jun!$U$5:$U$605,"Despesa",Jun!$G$5:$G$605,CPagar!$D272,Jun!$K$5:$K$605,"Não Pago")</f>
        <v>0</v>
      </c>
      <c r="K272" s="65">
        <f>SUMIFS(Jul!$I$5:$I$605,Jul!$U$5:$U$605,"Despesa",Jul!$G$5:$G$605,CPagar!$D272,Jul!$K$5:$K$605,"Não Pago")</f>
        <v>0</v>
      </c>
      <c r="L272" s="65">
        <f>SUMIFS(Ago!$I$5:$I$605,Ago!$U$5:$U$605,"Despesa",Ago!$G$5:$G$605,CPagar!$D272,Ago!$K$5:$K$605,"Não Pago")</f>
        <v>0</v>
      </c>
      <c r="M272" s="65">
        <f>SUMIFS(Set!$I$5:$I$605,Set!$U$5:$U$605,"Despesa",Set!$G$5:$G$605,CPagar!$D272,Set!$K$5:$K$605,"Não Pago")</f>
        <v>0</v>
      </c>
      <c r="N272" s="65">
        <f>SUMIFS(Out!$I$5:$I$605,Out!$U$5:$U$605,"Despesa",Out!$G$5:$G$605,CPagar!$D272,Out!$K$5:$K$605,"Não Pago")</f>
        <v>0</v>
      </c>
      <c r="O272" s="65">
        <f>SUMIFS(Nov!$I$5:$I$605,Nov!$U$5:$U$605,"Despesa",Nov!$G$5:$G$605,CPagar!$D272,Nov!$K$5:$K$605,"Não Pago")</f>
        <v>0</v>
      </c>
      <c r="P272" s="65">
        <f>SUMIFS(Dez!$I$5:$I$605,Dez!$U$5:$U$605,"Despesa",Dez!$G$5:$G$605,CPagar!$D272,Dez!$K$5:$K$605,"Não Pago")</f>
        <v>0</v>
      </c>
      <c r="Q272" s="62">
        <f t="shared" si="8"/>
        <v>0</v>
      </c>
    </row>
    <row r="273" spans="3:17" ht="28.5" customHeight="1" thickTop="1" thickBot="1" x14ac:dyDescent="0.3">
      <c r="C273" s="46" t="str">
        <f>'PC Despesas'!I69</f>
        <v>5.3.65</v>
      </c>
      <c r="D273" s="47" t="str">
        <f>VLOOKUP(C273,'PC Despesas'!$I$4:$J$103,2,FALSE)</f>
        <v>-</v>
      </c>
      <c r="E273" s="65">
        <f>SUMIFS(Jan!$I$5:$I$605,Jan!$U$5:$U$605,"Despesa",Jan!$G$5:$G$605,CPagar!$D273,Jan!$K$5:$K$605,"Não Pago")</f>
        <v>0</v>
      </c>
      <c r="F273" s="65">
        <f>SUMIFS(Fev!$I$5:$I$605,Fev!$U$5:$U$605,"Despesa",Fev!$G$5:$G$605,CPagar!$D273,Fev!$K$5:$K$605,"Não Pago")</f>
        <v>0</v>
      </c>
      <c r="G273" s="65">
        <f>SUMIFS(Mar!$I$5:$I$605,Mar!$U$5:$U$605,"Despesa",Mar!$G$5:$G$605,CPagar!$D273,Mar!$K$5:$K$605,"Não Pago")</f>
        <v>0</v>
      </c>
      <c r="H273" s="65">
        <f>SUMIFS(Abr!$I$5:$I$605,Abr!$U$5:$U$605,"Despesa",Abr!$G$5:$G$605,CPagar!$D273,Abr!$K$5:$K$605,"Não Pago")</f>
        <v>0</v>
      </c>
      <c r="I273" s="65">
        <f>SUMIFS(Mai!$I$5:$I$605,Mai!$U$5:$U$605,"Despesa",Mai!$G$5:$G$605,CPagar!$D273,Mai!$K$5:$K$605,"Não Pago")</f>
        <v>0</v>
      </c>
      <c r="J273" s="65">
        <f>SUMIFS(Jun!$I$5:$I$605,Jun!$U$5:$U$605,"Despesa",Jun!$G$5:$G$605,CPagar!$D273,Jun!$K$5:$K$605,"Não Pago")</f>
        <v>0</v>
      </c>
      <c r="K273" s="65">
        <f>SUMIFS(Jul!$I$5:$I$605,Jul!$U$5:$U$605,"Despesa",Jul!$G$5:$G$605,CPagar!$D273,Jul!$K$5:$K$605,"Não Pago")</f>
        <v>0</v>
      </c>
      <c r="L273" s="65">
        <f>SUMIFS(Ago!$I$5:$I$605,Ago!$U$5:$U$605,"Despesa",Ago!$G$5:$G$605,CPagar!$D273,Ago!$K$5:$K$605,"Não Pago")</f>
        <v>0</v>
      </c>
      <c r="M273" s="65">
        <f>SUMIFS(Set!$I$5:$I$605,Set!$U$5:$U$605,"Despesa",Set!$G$5:$G$605,CPagar!$D273,Set!$K$5:$K$605,"Não Pago")</f>
        <v>0</v>
      </c>
      <c r="N273" s="65">
        <f>SUMIFS(Out!$I$5:$I$605,Out!$U$5:$U$605,"Despesa",Out!$G$5:$G$605,CPagar!$D273,Out!$K$5:$K$605,"Não Pago")</f>
        <v>0</v>
      </c>
      <c r="O273" s="65">
        <f>SUMIFS(Nov!$I$5:$I$605,Nov!$U$5:$U$605,"Despesa",Nov!$G$5:$G$605,CPagar!$D273,Nov!$K$5:$K$605,"Não Pago")</f>
        <v>0</v>
      </c>
      <c r="P273" s="65">
        <f>SUMIFS(Dez!$I$5:$I$605,Dez!$U$5:$U$605,"Despesa",Dez!$G$5:$G$605,CPagar!$D273,Dez!$K$5:$K$605,"Não Pago")</f>
        <v>0</v>
      </c>
      <c r="Q273" s="62">
        <f t="shared" si="8"/>
        <v>0</v>
      </c>
    </row>
    <row r="274" spans="3:17" ht="28.5" customHeight="1" thickTop="1" thickBot="1" x14ac:dyDescent="0.3">
      <c r="C274" s="46" t="str">
        <f>'PC Despesas'!I70</f>
        <v>5.3.66</v>
      </c>
      <c r="D274" s="47" t="str">
        <f>VLOOKUP(C274,'PC Despesas'!$I$4:$J$103,2,FALSE)</f>
        <v>-</v>
      </c>
      <c r="E274" s="65">
        <f>SUMIFS(Jan!$I$5:$I$605,Jan!$U$5:$U$605,"Despesa",Jan!$G$5:$G$605,CPagar!$D274,Jan!$K$5:$K$605,"Não Pago")</f>
        <v>0</v>
      </c>
      <c r="F274" s="65">
        <f>SUMIFS(Fev!$I$5:$I$605,Fev!$U$5:$U$605,"Despesa",Fev!$G$5:$G$605,CPagar!$D274,Fev!$K$5:$K$605,"Não Pago")</f>
        <v>0</v>
      </c>
      <c r="G274" s="65">
        <f>SUMIFS(Mar!$I$5:$I$605,Mar!$U$5:$U$605,"Despesa",Mar!$G$5:$G$605,CPagar!$D274,Mar!$K$5:$K$605,"Não Pago")</f>
        <v>0</v>
      </c>
      <c r="H274" s="65">
        <f>SUMIFS(Abr!$I$5:$I$605,Abr!$U$5:$U$605,"Despesa",Abr!$G$5:$G$605,CPagar!$D274,Abr!$K$5:$K$605,"Não Pago")</f>
        <v>0</v>
      </c>
      <c r="I274" s="65">
        <f>SUMIFS(Mai!$I$5:$I$605,Mai!$U$5:$U$605,"Despesa",Mai!$G$5:$G$605,CPagar!$D274,Mai!$K$5:$K$605,"Não Pago")</f>
        <v>0</v>
      </c>
      <c r="J274" s="65">
        <f>SUMIFS(Jun!$I$5:$I$605,Jun!$U$5:$U$605,"Despesa",Jun!$G$5:$G$605,CPagar!$D274,Jun!$K$5:$K$605,"Não Pago")</f>
        <v>0</v>
      </c>
      <c r="K274" s="65">
        <f>SUMIFS(Jul!$I$5:$I$605,Jul!$U$5:$U$605,"Despesa",Jul!$G$5:$G$605,CPagar!$D274,Jul!$K$5:$K$605,"Não Pago")</f>
        <v>0</v>
      </c>
      <c r="L274" s="65">
        <f>SUMIFS(Ago!$I$5:$I$605,Ago!$U$5:$U$605,"Despesa",Ago!$G$5:$G$605,CPagar!$D274,Ago!$K$5:$K$605,"Não Pago")</f>
        <v>0</v>
      </c>
      <c r="M274" s="65">
        <f>SUMIFS(Set!$I$5:$I$605,Set!$U$5:$U$605,"Despesa",Set!$G$5:$G$605,CPagar!$D274,Set!$K$5:$K$605,"Não Pago")</f>
        <v>0</v>
      </c>
      <c r="N274" s="65">
        <f>SUMIFS(Out!$I$5:$I$605,Out!$U$5:$U$605,"Despesa",Out!$G$5:$G$605,CPagar!$D274,Out!$K$5:$K$605,"Não Pago")</f>
        <v>0</v>
      </c>
      <c r="O274" s="65">
        <f>SUMIFS(Nov!$I$5:$I$605,Nov!$U$5:$U$605,"Despesa",Nov!$G$5:$G$605,CPagar!$D274,Nov!$K$5:$K$605,"Não Pago")</f>
        <v>0</v>
      </c>
      <c r="P274" s="65">
        <f>SUMIFS(Dez!$I$5:$I$605,Dez!$U$5:$U$605,"Despesa",Dez!$G$5:$G$605,CPagar!$D274,Dez!$K$5:$K$605,"Não Pago")</f>
        <v>0</v>
      </c>
      <c r="Q274" s="62">
        <f t="shared" ref="Q274:Q307" si="9">SUM(E274:P274)</f>
        <v>0</v>
      </c>
    </row>
    <row r="275" spans="3:17" ht="28.5" customHeight="1" thickTop="1" thickBot="1" x14ac:dyDescent="0.3">
      <c r="C275" s="46" t="str">
        <f>'PC Despesas'!I71</f>
        <v>5.3.67</v>
      </c>
      <c r="D275" s="47" t="str">
        <f>VLOOKUP(C275,'PC Despesas'!$I$4:$J$103,2,FALSE)</f>
        <v>-</v>
      </c>
      <c r="E275" s="65">
        <f>SUMIFS(Jan!$I$5:$I$605,Jan!$U$5:$U$605,"Despesa",Jan!$G$5:$G$605,CPagar!$D275,Jan!$K$5:$K$605,"Não Pago")</f>
        <v>0</v>
      </c>
      <c r="F275" s="65">
        <f>SUMIFS(Fev!$I$5:$I$605,Fev!$U$5:$U$605,"Despesa",Fev!$G$5:$G$605,CPagar!$D275,Fev!$K$5:$K$605,"Não Pago")</f>
        <v>0</v>
      </c>
      <c r="G275" s="65">
        <f>SUMIFS(Mar!$I$5:$I$605,Mar!$U$5:$U$605,"Despesa",Mar!$G$5:$G$605,CPagar!$D275,Mar!$K$5:$K$605,"Não Pago")</f>
        <v>0</v>
      </c>
      <c r="H275" s="65">
        <f>SUMIFS(Abr!$I$5:$I$605,Abr!$U$5:$U$605,"Despesa",Abr!$G$5:$G$605,CPagar!$D275,Abr!$K$5:$K$605,"Não Pago")</f>
        <v>0</v>
      </c>
      <c r="I275" s="65">
        <f>SUMIFS(Mai!$I$5:$I$605,Mai!$U$5:$U$605,"Despesa",Mai!$G$5:$G$605,CPagar!$D275,Mai!$K$5:$K$605,"Não Pago")</f>
        <v>0</v>
      </c>
      <c r="J275" s="65">
        <f>SUMIFS(Jun!$I$5:$I$605,Jun!$U$5:$U$605,"Despesa",Jun!$G$5:$G$605,CPagar!$D275,Jun!$K$5:$K$605,"Não Pago")</f>
        <v>0</v>
      </c>
      <c r="K275" s="65">
        <f>SUMIFS(Jul!$I$5:$I$605,Jul!$U$5:$U$605,"Despesa",Jul!$G$5:$G$605,CPagar!$D275,Jul!$K$5:$K$605,"Não Pago")</f>
        <v>0</v>
      </c>
      <c r="L275" s="65">
        <f>SUMIFS(Ago!$I$5:$I$605,Ago!$U$5:$U$605,"Despesa",Ago!$G$5:$G$605,CPagar!$D275,Ago!$K$5:$K$605,"Não Pago")</f>
        <v>0</v>
      </c>
      <c r="M275" s="65">
        <f>SUMIFS(Set!$I$5:$I$605,Set!$U$5:$U$605,"Despesa",Set!$G$5:$G$605,CPagar!$D275,Set!$K$5:$K$605,"Não Pago")</f>
        <v>0</v>
      </c>
      <c r="N275" s="65">
        <f>SUMIFS(Out!$I$5:$I$605,Out!$U$5:$U$605,"Despesa",Out!$G$5:$G$605,CPagar!$D275,Out!$K$5:$K$605,"Não Pago")</f>
        <v>0</v>
      </c>
      <c r="O275" s="65">
        <f>SUMIFS(Nov!$I$5:$I$605,Nov!$U$5:$U$605,"Despesa",Nov!$G$5:$G$605,CPagar!$D275,Nov!$K$5:$K$605,"Não Pago")</f>
        <v>0</v>
      </c>
      <c r="P275" s="65">
        <f>SUMIFS(Dez!$I$5:$I$605,Dez!$U$5:$U$605,"Despesa",Dez!$G$5:$G$605,CPagar!$D275,Dez!$K$5:$K$605,"Não Pago")</f>
        <v>0</v>
      </c>
      <c r="Q275" s="62">
        <f t="shared" si="9"/>
        <v>0</v>
      </c>
    </row>
    <row r="276" spans="3:17" ht="28.5" customHeight="1" thickTop="1" thickBot="1" x14ac:dyDescent="0.3">
      <c r="C276" s="46" t="str">
        <f>'PC Despesas'!I72</f>
        <v>5.3.68</v>
      </c>
      <c r="D276" s="47" t="str">
        <f>VLOOKUP(C276,'PC Despesas'!$I$4:$J$103,2,FALSE)</f>
        <v>-</v>
      </c>
      <c r="E276" s="65">
        <f>SUMIFS(Jan!$I$5:$I$605,Jan!$U$5:$U$605,"Despesa",Jan!$G$5:$G$605,CPagar!$D276,Jan!$K$5:$K$605,"Não Pago")</f>
        <v>0</v>
      </c>
      <c r="F276" s="65">
        <f>SUMIFS(Fev!$I$5:$I$605,Fev!$U$5:$U$605,"Despesa",Fev!$G$5:$G$605,CPagar!$D276,Fev!$K$5:$K$605,"Não Pago")</f>
        <v>0</v>
      </c>
      <c r="G276" s="65">
        <f>SUMIFS(Mar!$I$5:$I$605,Mar!$U$5:$U$605,"Despesa",Mar!$G$5:$G$605,CPagar!$D276,Mar!$K$5:$K$605,"Não Pago")</f>
        <v>0</v>
      </c>
      <c r="H276" s="65">
        <f>SUMIFS(Abr!$I$5:$I$605,Abr!$U$5:$U$605,"Despesa",Abr!$G$5:$G$605,CPagar!$D276,Abr!$K$5:$K$605,"Não Pago")</f>
        <v>0</v>
      </c>
      <c r="I276" s="65">
        <f>SUMIFS(Mai!$I$5:$I$605,Mai!$U$5:$U$605,"Despesa",Mai!$G$5:$G$605,CPagar!$D276,Mai!$K$5:$K$605,"Não Pago")</f>
        <v>0</v>
      </c>
      <c r="J276" s="65">
        <f>SUMIFS(Jun!$I$5:$I$605,Jun!$U$5:$U$605,"Despesa",Jun!$G$5:$G$605,CPagar!$D276,Jun!$K$5:$K$605,"Não Pago")</f>
        <v>0</v>
      </c>
      <c r="K276" s="65">
        <f>SUMIFS(Jul!$I$5:$I$605,Jul!$U$5:$U$605,"Despesa",Jul!$G$5:$G$605,CPagar!$D276,Jul!$K$5:$K$605,"Não Pago")</f>
        <v>0</v>
      </c>
      <c r="L276" s="65">
        <f>SUMIFS(Ago!$I$5:$I$605,Ago!$U$5:$U$605,"Despesa",Ago!$G$5:$G$605,CPagar!$D276,Ago!$K$5:$K$605,"Não Pago")</f>
        <v>0</v>
      </c>
      <c r="M276" s="65">
        <f>SUMIFS(Set!$I$5:$I$605,Set!$U$5:$U$605,"Despesa",Set!$G$5:$G$605,CPagar!$D276,Set!$K$5:$K$605,"Não Pago")</f>
        <v>0</v>
      </c>
      <c r="N276" s="65">
        <f>SUMIFS(Out!$I$5:$I$605,Out!$U$5:$U$605,"Despesa",Out!$G$5:$G$605,CPagar!$D276,Out!$K$5:$K$605,"Não Pago")</f>
        <v>0</v>
      </c>
      <c r="O276" s="65">
        <f>SUMIFS(Nov!$I$5:$I$605,Nov!$U$5:$U$605,"Despesa",Nov!$G$5:$G$605,CPagar!$D276,Nov!$K$5:$K$605,"Não Pago")</f>
        <v>0</v>
      </c>
      <c r="P276" s="65">
        <f>SUMIFS(Dez!$I$5:$I$605,Dez!$U$5:$U$605,"Despesa",Dez!$G$5:$G$605,CPagar!$D276,Dez!$K$5:$K$605,"Não Pago")</f>
        <v>0</v>
      </c>
      <c r="Q276" s="62">
        <f t="shared" si="9"/>
        <v>0</v>
      </c>
    </row>
    <row r="277" spans="3:17" ht="28.5" customHeight="1" thickTop="1" thickBot="1" x14ac:dyDescent="0.3">
      <c r="C277" s="46" t="str">
        <f>'PC Despesas'!I73</f>
        <v>5.3.69</v>
      </c>
      <c r="D277" s="47" t="str">
        <f>VLOOKUP(C277,'PC Despesas'!$I$4:$J$103,2,FALSE)</f>
        <v>-</v>
      </c>
      <c r="E277" s="65">
        <f>SUMIFS(Jan!$I$5:$I$605,Jan!$U$5:$U$605,"Despesa",Jan!$G$5:$G$605,CPagar!$D277,Jan!$K$5:$K$605,"Não Pago")</f>
        <v>0</v>
      </c>
      <c r="F277" s="65">
        <f>SUMIFS(Fev!$I$5:$I$605,Fev!$U$5:$U$605,"Despesa",Fev!$G$5:$G$605,CPagar!$D277,Fev!$K$5:$K$605,"Não Pago")</f>
        <v>0</v>
      </c>
      <c r="G277" s="65">
        <f>SUMIFS(Mar!$I$5:$I$605,Mar!$U$5:$U$605,"Despesa",Mar!$G$5:$G$605,CPagar!$D277,Mar!$K$5:$K$605,"Não Pago")</f>
        <v>0</v>
      </c>
      <c r="H277" s="65">
        <f>SUMIFS(Abr!$I$5:$I$605,Abr!$U$5:$U$605,"Despesa",Abr!$G$5:$G$605,CPagar!$D277,Abr!$K$5:$K$605,"Não Pago")</f>
        <v>0</v>
      </c>
      <c r="I277" s="65">
        <f>SUMIFS(Mai!$I$5:$I$605,Mai!$U$5:$U$605,"Despesa",Mai!$G$5:$G$605,CPagar!$D277,Mai!$K$5:$K$605,"Não Pago")</f>
        <v>0</v>
      </c>
      <c r="J277" s="65">
        <f>SUMIFS(Jun!$I$5:$I$605,Jun!$U$5:$U$605,"Despesa",Jun!$G$5:$G$605,CPagar!$D277,Jun!$K$5:$K$605,"Não Pago")</f>
        <v>0</v>
      </c>
      <c r="K277" s="65">
        <f>SUMIFS(Jul!$I$5:$I$605,Jul!$U$5:$U$605,"Despesa",Jul!$G$5:$G$605,CPagar!$D277,Jul!$K$5:$K$605,"Não Pago")</f>
        <v>0</v>
      </c>
      <c r="L277" s="65">
        <f>SUMIFS(Ago!$I$5:$I$605,Ago!$U$5:$U$605,"Despesa",Ago!$G$5:$G$605,CPagar!$D277,Ago!$K$5:$K$605,"Não Pago")</f>
        <v>0</v>
      </c>
      <c r="M277" s="65">
        <f>SUMIFS(Set!$I$5:$I$605,Set!$U$5:$U$605,"Despesa",Set!$G$5:$G$605,CPagar!$D277,Set!$K$5:$K$605,"Não Pago")</f>
        <v>0</v>
      </c>
      <c r="N277" s="65">
        <f>SUMIFS(Out!$I$5:$I$605,Out!$U$5:$U$605,"Despesa",Out!$G$5:$G$605,CPagar!$D277,Out!$K$5:$K$605,"Não Pago")</f>
        <v>0</v>
      </c>
      <c r="O277" s="65">
        <f>SUMIFS(Nov!$I$5:$I$605,Nov!$U$5:$U$605,"Despesa",Nov!$G$5:$G$605,CPagar!$D277,Nov!$K$5:$K$605,"Não Pago")</f>
        <v>0</v>
      </c>
      <c r="P277" s="65">
        <f>SUMIFS(Dez!$I$5:$I$605,Dez!$U$5:$U$605,"Despesa",Dez!$G$5:$G$605,CPagar!$D277,Dez!$K$5:$K$605,"Não Pago")</f>
        <v>0</v>
      </c>
      <c r="Q277" s="62">
        <f t="shared" si="9"/>
        <v>0</v>
      </c>
    </row>
    <row r="278" spans="3:17" ht="28.5" customHeight="1" thickTop="1" thickBot="1" x14ac:dyDescent="0.3">
      <c r="C278" s="46" t="str">
        <f>'PC Despesas'!I74</f>
        <v>5.3.70</v>
      </c>
      <c r="D278" s="47" t="str">
        <f>VLOOKUP(C278,'PC Despesas'!$I$4:$J$103,2,FALSE)</f>
        <v>-</v>
      </c>
      <c r="E278" s="65">
        <f>SUMIFS(Jan!$I$5:$I$605,Jan!$U$5:$U$605,"Despesa",Jan!$G$5:$G$605,CPagar!$D278,Jan!$K$5:$K$605,"Não Pago")</f>
        <v>0</v>
      </c>
      <c r="F278" s="65">
        <f>SUMIFS(Fev!$I$5:$I$605,Fev!$U$5:$U$605,"Despesa",Fev!$G$5:$G$605,CPagar!$D278,Fev!$K$5:$K$605,"Não Pago")</f>
        <v>0</v>
      </c>
      <c r="G278" s="65">
        <f>SUMIFS(Mar!$I$5:$I$605,Mar!$U$5:$U$605,"Despesa",Mar!$G$5:$G$605,CPagar!$D278,Mar!$K$5:$K$605,"Não Pago")</f>
        <v>0</v>
      </c>
      <c r="H278" s="65">
        <f>SUMIFS(Abr!$I$5:$I$605,Abr!$U$5:$U$605,"Despesa",Abr!$G$5:$G$605,CPagar!$D278,Abr!$K$5:$K$605,"Não Pago")</f>
        <v>0</v>
      </c>
      <c r="I278" s="65">
        <f>SUMIFS(Mai!$I$5:$I$605,Mai!$U$5:$U$605,"Despesa",Mai!$G$5:$G$605,CPagar!$D278,Mai!$K$5:$K$605,"Não Pago")</f>
        <v>0</v>
      </c>
      <c r="J278" s="65">
        <f>SUMIFS(Jun!$I$5:$I$605,Jun!$U$5:$U$605,"Despesa",Jun!$G$5:$G$605,CPagar!$D278,Jun!$K$5:$K$605,"Não Pago")</f>
        <v>0</v>
      </c>
      <c r="K278" s="65">
        <f>SUMIFS(Jul!$I$5:$I$605,Jul!$U$5:$U$605,"Despesa",Jul!$G$5:$G$605,CPagar!$D278,Jul!$K$5:$K$605,"Não Pago")</f>
        <v>0</v>
      </c>
      <c r="L278" s="65">
        <f>SUMIFS(Ago!$I$5:$I$605,Ago!$U$5:$U$605,"Despesa",Ago!$G$5:$G$605,CPagar!$D278,Ago!$K$5:$K$605,"Não Pago")</f>
        <v>0</v>
      </c>
      <c r="M278" s="65">
        <f>SUMIFS(Set!$I$5:$I$605,Set!$U$5:$U$605,"Despesa",Set!$G$5:$G$605,CPagar!$D278,Set!$K$5:$K$605,"Não Pago")</f>
        <v>0</v>
      </c>
      <c r="N278" s="65">
        <f>SUMIFS(Out!$I$5:$I$605,Out!$U$5:$U$605,"Despesa",Out!$G$5:$G$605,CPagar!$D278,Out!$K$5:$K$605,"Não Pago")</f>
        <v>0</v>
      </c>
      <c r="O278" s="65">
        <f>SUMIFS(Nov!$I$5:$I$605,Nov!$U$5:$U$605,"Despesa",Nov!$G$5:$G$605,CPagar!$D278,Nov!$K$5:$K$605,"Não Pago")</f>
        <v>0</v>
      </c>
      <c r="P278" s="65">
        <f>SUMIFS(Dez!$I$5:$I$605,Dez!$U$5:$U$605,"Despesa",Dez!$G$5:$G$605,CPagar!$D278,Dez!$K$5:$K$605,"Não Pago")</f>
        <v>0</v>
      </c>
      <c r="Q278" s="62">
        <f t="shared" si="9"/>
        <v>0</v>
      </c>
    </row>
    <row r="279" spans="3:17" ht="28.5" customHeight="1" thickTop="1" thickBot="1" x14ac:dyDescent="0.3">
      <c r="C279" s="46" t="str">
        <f>'PC Despesas'!I75</f>
        <v>5.3.71</v>
      </c>
      <c r="D279" s="47" t="str">
        <f>VLOOKUP(C279,'PC Despesas'!$I$4:$J$103,2,FALSE)</f>
        <v>-</v>
      </c>
      <c r="E279" s="65">
        <f>SUMIFS(Jan!$I$5:$I$605,Jan!$U$5:$U$605,"Despesa",Jan!$G$5:$G$605,CPagar!$D279,Jan!$K$5:$K$605,"Não Pago")</f>
        <v>0</v>
      </c>
      <c r="F279" s="65">
        <f>SUMIFS(Fev!$I$5:$I$605,Fev!$U$5:$U$605,"Despesa",Fev!$G$5:$G$605,CPagar!$D279,Fev!$K$5:$K$605,"Não Pago")</f>
        <v>0</v>
      </c>
      <c r="G279" s="65">
        <f>SUMIFS(Mar!$I$5:$I$605,Mar!$U$5:$U$605,"Despesa",Mar!$G$5:$G$605,CPagar!$D279,Mar!$K$5:$K$605,"Não Pago")</f>
        <v>0</v>
      </c>
      <c r="H279" s="65">
        <f>SUMIFS(Abr!$I$5:$I$605,Abr!$U$5:$U$605,"Despesa",Abr!$G$5:$G$605,CPagar!$D279,Abr!$K$5:$K$605,"Não Pago")</f>
        <v>0</v>
      </c>
      <c r="I279" s="65">
        <f>SUMIFS(Mai!$I$5:$I$605,Mai!$U$5:$U$605,"Despesa",Mai!$G$5:$G$605,CPagar!$D279,Mai!$K$5:$K$605,"Não Pago")</f>
        <v>0</v>
      </c>
      <c r="J279" s="65">
        <f>SUMIFS(Jun!$I$5:$I$605,Jun!$U$5:$U$605,"Despesa",Jun!$G$5:$G$605,CPagar!$D279,Jun!$K$5:$K$605,"Não Pago")</f>
        <v>0</v>
      </c>
      <c r="K279" s="65">
        <f>SUMIFS(Jul!$I$5:$I$605,Jul!$U$5:$U$605,"Despesa",Jul!$G$5:$G$605,CPagar!$D279,Jul!$K$5:$K$605,"Não Pago")</f>
        <v>0</v>
      </c>
      <c r="L279" s="65">
        <f>SUMIFS(Ago!$I$5:$I$605,Ago!$U$5:$U$605,"Despesa",Ago!$G$5:$G$605,CPagar!$D279,Ago!$K$5:$K$605,"Não Pago")</f>
        <v>0</v>
      </c>
      <c r="M279" s="65">
        <f>SUMIFS(Set!$I$5:$I$605,Set!$U$5:$U$605,"Despesa",Set!$G$5:$G$605,CPagar!$D279,Set!$K$5:$K$605,"Não Pago")</f>
        <v>0</v>
      </c>
      <c r="N279" s="65">
        <f>SUMIFS(Out!$I$5:$I$605,Out!$U$5:$U$605,"Despesa",Out!$G$5:$G$605,CPagar!$D279,Out!$K$5:$K$605,"Não Pago")</f>
        <v>0</v>
      </c>
      <c r="O279" s="65">
        <f>SUMIFS(Nov!$I$5:$I$605,Nov!$U$5:$U$605,"Despesa",Nov!$G$5:$G$605,CPagar!$D279,Nov!$K$5:$K$605,"Não Pago")</f>
        <v>0</v>
      </c>
      <c r="P279" s="65">
        <f>SUMIFS(Dez!$I$5:$I$605,Dez!$U$5:$U$605,"Despesa",Dez!$G$5:$G$605,CPagar!$D279,Dez!$K$5:$K$605,"Não Pago")</f>
        <v>0</v>
      </c>
      <c r="Q279" s="62">
        <f t="shared" si="9"/>
        <v>0</v>
      </c>
    </row>
    <row r="280" spans="3:17" ht="28.5" customHeight="1" thickTop="1" thickBot="1" x14ac:dyDescent="0.3">
      <c r="C280" s="46" t="str">
        <f>'PC Despesas'!I76</f>
        <v>5.3.72</v>
      </c>
      <c r="D280" s="47" t="str">
        <f>VLOOKUP(C280,'PC Despesas'!$I$4:$J$103,2,FALSE)</f>
        <v>-</v>
      </c>
      <c r="E280" s="65">
        <f>SUMIFS(Jan!$I$5:$I$605,Jan!$U$5:$U$605,"Despesa",Jan!$G$5:$G$605,CPagar!$D280,Jan!$K$5:$K$605,"Não Pago")</f>
        <v>0</v>
      </c>
      <c r="F280" s="65">
        <f>SUMIFS(Fev!$I$5:$I$605,Fev!$U$5:$U$605,"Despesa",Fev!$G$5:$G$605,CPagar!$D280,Fev!$K$5:$K$605,"Não Pago")</f>
        <v>0</v>
      </c>
      <c r="G280" s="65">
        <f>SUMIFS(Mar!$I$5:$I$605,Mar!$U$5:$U$605,"Despesa",Mar!$G$5:$G$605,CPagar!$D280,Mar!$K$5:$K$605,"Não Pago")</f>
        <v>0</v>
      </c>
      <c r="H280" s="65">
        <f>SUMIFS(Abr!$I$5:$I$605,Abr!$U$5:$U$605,"Despesa",Abr!$G$5:$G$605,CPagar!$D280,Abr!$K$5:$K$605,"Não Pago")</f>
        <v>0</v>
      </c>
      <c r="I280" s="65">
        <f>SUMIFS(Mai!$I$5:$I$605,Mai!$U$5:$U$605,"Despesa",Mai!$G$5:$G$605,CPagar!$D280,Mai!$K$5:$K$605,"Não Pago")</f>
        <v>0</v>
      </c>
      <c r="J280" s="65">
        <f>SUMIFS(Jun!$I$5:$I$605,Jun!$U$5:$U$605,"Despesa",Jun!$G$5:$G$605,CPagar!$D280,Jun!$K$5:$K$605,"Não Pago")</f>
        <v>0</v>
      </c>
      <c r="K280" s="65">
        <f>SUMIFS(Jul!$I$5:$I$605,Jul!$U$5:$U$605,"Despesa",Jul!$G$5:$G$605,CPagar!$D280,Jul!$K$5:$K$605,"Não Pago")</f>
        <v>0</v>
      </c>
      <c r="L280" s="65">
        <f>SUMIFS(Ago!$I$5:$I$605,Ago!$U$5:$U$605,"Despesa",Ago!$G$5:$G$605,CPagar!$D280,Ago!$K$5:$K$605,"Não Pago")</f>
        <v>0</v>
      </c>
      <c r="M280" s="65">
        <f>SUMIFS(Set!$I$5:$I$605,Set!$U$5:$U$605,"Despesa",Set!$G$5:$G$605,CPagar!$D280,Set!$K$5:$K$605,"Não Pago")</f>
        <v>0</v>
      </c>
      <c r="N280" s="65">
        <f>SUMIFS(Out!$I$5:$I$605,Out!$U$5:$U$605,"Despesa",Out!$G$5:$G$605,CPagar!$D280,Out!$K$5:$K$605,"Não Pago")</f>
        <v>0</v>
      </c>
      <c r="O280" s="65">
        <f>SUMIFS(Nov!$I$5:$I$605,Nov!$U$5:$U$605,"Despesa",Nov!$G$5:$G$605,CPagar!$D280,Nov!$K$5:$K$605,"Não Pago")</f>
        <v>0</v>
      </c>
      <c r="P280" s="65">
        <f>SUMIFS(Dez!$I$5:$I$605,Dez!$U$5:$U$605,"Despesa",Dez!$G$5:$G$605,CPagar!$D280,Dez!$K$5:$K$605,"Não Pago")</f>
        <v>0</v>
      </c>
      <c r="Q280" s="62">
        <f t="shared" si="9"/>
        <v>0</v>
      </c>
    </row>
    <row r="281" spans="3:17" ht="28.5" customHeight="1" thickTop="1" thickBot="1" x14ac:dyDescent="0.3">
      <c r="C281" s="46" t="str">
        <f>'PC Despesas'!I77</f>
        <v>5.3.73</v>
      </c>
      <c r="D281" s="47" t="str">
        <f>VLOOKUP(C281,'PC Despesas'!$I$4:$J$103,2,FALSE)</f>
        <v>-</v>
      </c>
      <c r="E281" s="65">
        <f>SUMIFS(Jan!$I$5:$I$605,Jan!$U$5:$U$605,"Despesa",Jan!$G$5:$G$605,CPagar!$D281,Jan!$K$5:$K$605,"Não Pago")</f>
        <v>0</v>
      </c>
      <c r="F281" s="65">
        <f>SUMIFS(Fev!$I$5:$I$605,Fev!$U$5:$U$605,"Despesa",Fev!$G$5:$G$605,CPagar!$D281,Fev!$K$5:$K$605,"Não Pago")</f>
        <v>0</v>
      </c>
      <c r="G281" s="65">
        <f>SUMIFS(Mar!$I$5:$I$605,Mar!$U$5:$U$605,"Despesa",Mar!$G$5:$G$605,CPagar!$D281,Mar!$K$5:$K$605,"Não Pago")</f>
        <v>0</v>
      </c>
      <c r="H281" s="65">
        <f>SUMIFS(Abr!$I$5:$I$605,Abr!$U$5:$U$605,"Despesa",Abr!$G$5:$G$605,CPagar!$D281,Abr!$K$5:$K$605,"Não Pago")</f>
        <v>0</v>
      </c>
      <c r="I281" s="65">
        <f>SUMIFS(Mai!$I$5:$I$605,Mai!$U$5:$U$605,"Despesa",Mai!$G$5:$G$605,CPagar!$D281,Mai!$K$5:$K$605,"Não Pago")</f>
        <v>0</v>
      </c>
      <c r="J281" s="65">
        <f>SUMIFS(Jun!$I$5:$I$605,Jun!$U$5:$U$605,"Despesa",Jun!$G$5:$G$605,CPagar!$D281,Jun!$K$5:$K$605,"Não Pago")</f>
        <v>0</v>
      </c>
      <c r="K281" s="65">
        <f>SUMIFS(Jul!$I$5:$I$605,Jul!$U$5:$U$605,"Despesa",Jul!$G$5:$G$605,CPagar!$D281,Jul!$K$5:$K$605,"Não Pago")</f>
        <v>0</v>
      </c>
      <c r="L281" s="65">
        <f>SUMIFS(Ago!$I$5:$I$605,Ago!$U$5:$U$605,"Despesa",Ago!$G$5:$G$605,CPagar!$D281,Ago!$K$5:$K$605,"Não Pago")</f>
        <v>0</v>
      </c>
      <c r="M281" s="65">
        <f>SUMIFS(Set!$I$5:$I$605,Set!$U$5:$U$605,"Despesa",Set!$G$5:$G$605,CPagar!$D281,Set!$K$5:$K$605,"Não Pago")</f>
        <v>0</v>
      </c>
      <c r="N281" s="65">
        <f>SUMIFS(Out!$I$5:$I$605,Out!$U$5:$U$605,"Despesa",Out!$G$5:$G$605,CPagar!$D281,Out!$K$5:$K$605,"Não Pago")</f>
        <v>0</v>
      </c>
      <c r="O281" s="65">
        <f>SUMIFS(Nov!$I$5:$I$605,Nov!$U$5:$U$605,"Despesa",Nov!$G$5:$G$605,CPagar!$D281,Nov!$K$5:$K$605,"Não Pago")</f>
        <v>0</v>
      </c>
      <c r="P281" s="65">
        <f>SUMIFS(Dez!$I$5:$I$605,Dez!$U$5:$U$605,"Despesa",Dez!$G$5:$G$605,CPagar!$D281,Dez!$K$5:$K$605,"Não Pago")</f>
        <v>0</v>
      </c>
      <c r="Q281" s="62">
        <f t="shared" si="9"/>
        <v>0</v>
      </c>
    </row>
    <row r="282" spans="3:17" ht="28.5" customHeight="1" thickTop="1" thickBot="1" x14ac:dyDescent="0.3">
      <c r="C282" s="46" t="str">
        <f>'PC Despesas'!I78</f>
        <v>5.3.74</v>
      </c>
      <c r="D282" s="47" t="str">
        <f>VLOOKUP(C282,'PC Despesas'!$I$4:$J$103,2,FALSE)</f>
        <v>-</v>
      </c>
      <c r="E282" s="65">
        <f>SUMIFS(Jan!$I$5:$I$605,Jan!$U$5:$U$605,"Despesa",Jan!$G$5:$G$605,CPagar!$D282,Jan!$K$5:$K$605,"Não Pago")</f>
        <v>0</v>
      </c>
      <c r="F282" s="65">
        <f>SUMIFS(Fev!$I$5:$I$605,Fev!$U$5:$U$605,"Despesa",Fev!$G$5:$G$605,CPagar!$D282,Fev!$K$5:$K$605,"Não Pago")</f>
        <v>0</v>
      </c>
      <c r="G282" s="65">
        <f>SUMIFS(Mar!$I$5:$I$605,Mar!$U$5:$U$605,"Despesa",Mar!$G$5:$G$605,CPagar!$D282,Mar!$K$5:$K$605,"Não Pago")</f>
        <v>0</v>
      </c>
      <c r="H282" s="65">
        <f>SUMIFS(Abr!$I$5:$I$605,Abr!$U$5:$U$605,"Despesa",Abr!$G$5:$G$605,CPagar!$D282,Abr!$K$5:$K$605,"Não Pago")</f>
        <v>0</v>
      </c>
      <c r="I282" s="65">
        <f>SUMIFS(Mai!$I$5:$I$605,Mai!$U$5:$U$605,"Despesa",Mai!$G$5:$G$605,CPagar!$D282,Mai!$K$5:$K$605,"Não Pago")</f>
        <v>0</v>
      </c>
      <c r="J282" s="65">
        <f>SUMIFS(Jun!$I$5:$I$605,Jun!$U$5:$U$605,"Despesa",Jun!$G$5:$G$605,CPagar!$D282,Jun!$K$5:$K$605,"Não Pago")</f>
        <v>0</v>
      </c>
      <c r="K282" s="65">
        <f>SUMIFS(Jul!$I$5:$I$605,Jul!$U$5:$U$605,"Despesa",Jul!$G$5:$G$605,CPagar!$D282,Jul!$K$5:$K$605,"Não Pago")</f>
        <v>0</v>
      </c>
      <c r="L282" s="65">
        <f>SUMIFS(Ago!$I$5:$I$605,Ago!$U$5:$U$605,"Despesa",Ago!$G$5:$G$605,CPagar!$D282,Ago!$K$5:$K$605,"Não Pago")</f>
        <v>0</v>
      </c>
      <c r="M282" s="65">
        <f>SUMIFS(Set!$I$5:$I$605,Set!$U$5:$U$605,"Despesa",Set!$G$5:$G$605,CPagar!$D282,Set!$K$5:$K$605,"Não Pago")</f>
        <v>0</v>
      </c>
      <c r="N282" s="65">
        <f>SUMIFS(Out!$I$5:$I$605,Out!$U$5:$U$605,"Despesa",Out!$G$5:$G$605,CPagar!$D282,Out!$K$5:$K$605,"Não Pago")</f>
        <v>0</v>
      </c>
      <c r="O282" s="65">
        <f>SUMIFS(Nov!$I$5:$I$605,Nov!$U$5:$U$605,"Despesa",Nov!$G$5:$G$605,CPagar!$D282,Nov!$K$5:$K$605,"Não Pago")</f>
        <v>0</v>
      </c>
      <c r="P282" s="65">
        <f>SUMIFS(Dez!$I$5:$I$605,Dez!$U$5:$U$605,"Despesa",Dez!$G$5:$G$605,CPagar!$D282,Dez!$K$5:$K$605,"Não Pago")</f>
        <v>0</v>
      </c>
      <c r="Q282" s="62">
        <f t="shared" si="9"/>
        <v>0</v>
      </c>
    </row>
    <row r="283" spans="3:17" ht="28.5" customHeight="1" thickTop="1" thickBot="1" x14ac:dyDescent="0.3">
      <c r="C283" s="46" t="str">
        <f>'PC Despesas'!I79</f>
        <v>5.3.75</v>
      </c>
      <c r="D283" s="47" t="str">
        <f>VLOOKUP(C283,'PC Despesas'!$I$4:$J$103,2,FALSE)</f>
        <v>-</v>
      </c>
      <c r="E283" s="65">
        <f>SUMIFS(Jan!$I$5:$I$605,Jan!$U$5:$U$605,"Despesa",Jan!$G$5:$G$605,CPagar!$D283,Jan!$K$5:$K$605,"Não Pago")</f>
        <v>0</v>
      </c>
      <c r="F283" s="65">
        <f>SUMIFS(Fev!$I$5:$I$605,Fev!$U$5:$U$605,"Despesa",Fev!$G$5:$G$605,CPagar!$D283,Fev!$K$5:$K$605,"Não Pago")</f>
        <v>0</v>
      </c>
      <c r="G283" s="65">
        <f>SUMIFS(Mar!$I$5:$I$605,Mar!$U$5:$U$605,"Despesa",Mar!$G$5:$G$605,CPagar!$D283,Mar!$K$5:$K$605,"Não Pago")</f>
        <v>0</v>
      </c>
      <c r="H283" s="65">
        <f>SUMIFS(Abr!$I$5:$I$605,Abr!$U$5:$U$605,"Despesa",Abr!$G$5:$G$605,CPagar!$D283,Abr!$K$5:$K$605,"Não Pago")</f>
        <v>0</v>
      </c>
      <c r="I283" s="65">
        <f>SUMIFS(Mai!$I$5:$I$605,Mai!$U$5:$U$605,"Despesa",Mai!$G$5:$G$605,CPagar!$D283,Mai!$K$5:$K$605,"Não Pago")</f>
        <v>0</v>
      </c>
      <c r="J283" s="65">
        <f>SUMIFS(Jun!$I$5:$I$605,Jun!$U$5:$U$605,"Despesa",Jun!$G$5:$G$605,CPagar!$D283,Jun!$K$5:$K$605,"Não Pago")</f>
        <v>0</v>
      </c>
      <c r="K283" s="65">
        <f>SUMIFS(Jul!$I$5:$I$605,Jul!$U$5:$U$605,"Despesa",Jul!$G$5:$G$605,CPagar!$D283,Jul!$K$5:$K$605,"Não Pago")</f>
        <v>0</v>
      </c>
      <c r="L283" s="65">
        <f>SUMIFS(Ago!$I$5:$I$605,Ago!$U$5:$U$605,"Despesa",Ago!$G$5:$G$605,CPagar!$D283,Ago!$K$5:$K$605,"Não Pago")</f>
        <v>0</v>
      </c>
      <c r="M283" s="65">
        <f>SUMIFS(Set!$I$5:$I$605,Set!$U$5:$U$605,"Despesa",Set!$G$5:$G$605,CPagar!$D283,Set!$K$5:$K$605,"Não Pago")</f>
        <v>0</v>
      </c>
      <c r="N283" s="65">
        <f>SUMIFS(Out!$I$5:$I$605,Out!$U$5:$U$605,"Despesa",Out!$G$5:$G$605,CPagar!$D283,Out!$K$5:$K$605,"Não Pago")</f>
        <v>0</v>
      </c>
      <c r="O283" s="65">
        <f>SUMIFS(Nov!$I$5:$I$605,Nov!$U$5:$U$605,"Despesa",Nov!$G$5:$G$605,CPagar!$D283,Nov!$K$5:$K$605,"Não Pago")</f>
        <v>0</v>
      </c>
      <c r="P283" s="65">
        <f>SUMIFS(Dez!$I$5:$I$605,Dez!$U$5:$U$605,"Despesa",Dez!$G$5:$G$605,CPagar!$D283,Dez!$K$5:$K$605,"Não Pago")</f>
        <v>0</v>
      </c>
      <c r="Q283" s="62">
        <f t="shared" si="9"/>
        <v>0</v>
      </c>
    </row>
    <row r="284" spans="3:17" ht="28.5" customHeight="1" thickTop="1" thickBot="1" x14ac:dyDescent="0.3">
      <c r="C284" s="46" t="str">
        <f>'PC Despesas'!I80</f>
        <v>5.3.76</v>
      </c>
      <c r="D284" s="47" t="str">
        <f>VLOOKUP(C284,'PC Despesas'!$I$4:$J$103,2,FALSE)</f>
        <v>-</v>
      </c>
      <c r="E284" s="65">
        <f>SUMIFS(Jan!$I$5:$I$605,Jan!$U$5:$U$605,"Despesa",Jan!$G$5:$G$605,CPagar!$D284,Jan!$K$5:$K$605,"Não Pago")</f>
        <v>0</v>
      </c>
      <c r="F284" s="65">
        <f>SUMIFS(Fev!$I$5:$I$605,Fev!$U$5:$U$605,"Despesa",Fev!$G$5:$G$605,CPagar!$D284,Fev!$K$5:$K$605,"Não Pago")</f>
        <v>0</v>
      </c>
      <c r="G284" s="65">
        <f>SUMIFS(Mar!$I$5:$I$605,Mar!$U$5:$U$605,"Despesa",Mar!$G$5:$G$605,CPagar!$D284,Mar!$K$5:$K$605,"Não Pago")</f>
        <v>0</v>
      </c>
      <c r="H284" s="65">
        <f>SUMIFS(Abr!$I$5:$I$605,Abr!$U$5:$U$605,"Despesa",Abr!$G$5:$G$605,CPagar!$D284,Abr!$K$5:$K$605,"Não Pago")</f>
        <v>0</v>
      </c>
      <c r="I284" s="65">
        <f>SUMIFS(Mai!$I$5:$I$605,Mai!$U$5:$U$605,"Despesa",Mai!$G$5:$G$605,CPagar!$D284,Mai!$K$5:$K$605,"Não Pago")</f>
        <v>0</v>
      </c>
      <c r="J284" s="65">
        <f>SUMIFS(Jun!$I$5:$I$605,Jun!$U$5:$U$605,"Despesa",Jun!$G$5:$G$605,CPagar!$D284,Jun!$K$5:$K$605,"Não Pago")</f>
        <v>0</v>
      </c>
      <c r="K284" s="65">
        <f>SUMIFS(Jul!$I$5:$I$605,Jul!$U$5:$U$605,"Despesa",Jul!$G$5:$G$605,CPagar!$D284,Jul!$K$5:$K$605,"Não Pago")</f>
        <v>0</v>
      </c>
      <c r="L284" s="65">
        <f>SUMIFS(Ago!$I$5:$I$605,Ago!$U$5:$U$605,"Despesa",Ago!$G$5:$G$605,CPagar!$D284,Ago!$K$5:$K$605,"Não Pago")</f>
        <v>0</v>
      </c>
      <c r="M284" s="65">
        <f>SUMIFS(Set!$I$5:$I$605,Set!$U$5:$U$605,"Despesa",Set!$G$5:$G$605,CPagar!$D284,Set!$K$5:$K$605,"Não Pago")</f>
        <v>0</v>
      </c>
      <c r="N284" s="65">
        <f>SUMIFS(Out!$I$5:$I$605,Out!$U$5:$U$605,"Despesa",Out!$G$5:$G$605,CPagar!$D284,Out!$K$5:$K$605,"Não Pago")</f>
        <v>0</v>
      </c>
      <c r="O284" s="65">
        <f>SUMIFS(Nov!$I$5:$I$605,Nov!$U$5:$U$605,"Despesa",Nov!$G$5:$G$605,CPagar!$D284,Nov!$K$5:$K$605,"Não Pago")</f>
        <v>0</v>
      </c>
      <c r="P284" s="65">
        <f>SUMIFS(Dez!$I$5:$I$605,Dez!$U$5:$U$605,"Despesa",Dez!$G$5:$G$605,CPagar!$D284,Dez!$K$5:$K$605,"Não Pago")</f>
        <v>0</v>
      </c>
      <c r="Q284" s="62">
        <f t="shared" si="9"/>
        <v>0</v>
      </c>
    </row>
    <row r="285" spans="3:17" ht="28.5" customHeight="1" thickTop="1" thickBot="1" x14ac:dyDescent="0.3">
      <c r="C285" s="46" t="str">
        <f>'PC Despesas'!I81</f>
        <v>5.3.77</v>
      </c>
      <c r="D285" s="47" t="str">
        <f>VLOOKUP(C285,'PC Despesas'!$I$4:$J$103,2,FALSE)</f>
        <v>-</v>
      </c>
      <c r="E285" s="65">
        <f>SUMIFS(Jan!$I$5:$I$605,Jan!$U$5:$U$605,"Despesa",Jan!$G$5:$G$605,CPagar!$D285,Jan!$K$5:$K$605,"Não Pago")</f>
        <v>0</v>
      </c>
      <c r="F285" s="65">
        <f>SUMIFS(Fev!$I$5:$I$605,Fev!$U$5:$U$605,"Despesa",Fev!$G$5:$G$605,CPagar!$D285,Fev!$K$5:$K$605,"Não Pago")</f>
        <v>0</v>
      </c>
      <c r="G285" s="65">
        <f>SUMIFS(Mar!$I$5:$I$605,Mar!$U$5:$U$605,"Despesa",Mar!$G$5:$G$605,CPagar!$D285,Mar!$K$5:$K$605,"Não Pago")</f>
        <v>0</v>
      </c>
      <c r="H285" s="65">
        <f>SUMIFS(Abr!$I$5:$I$605,Abr!$U$5:$U$605,"Despesa",Abr!$G$5:$G$605,CPagar!$D285,Abr!$K$5:$K$605,"Não Pago")</f>
        <v>0</v>
      </c>
      <c r="I285" s="65">
        <f>SUMIFS(Mai!$I$5:$I$605,Mai!$U$5:$U$605,"Despesa",Mai!$G$5:$G$605,CPagar!$D285,Mai!$K$5:$K$605,"Não Pago")</f>
        <v>0</v>
      </c>
      <c r="J285" s="65">
        <f>SUMIFS(Jun!$I$5:$I$605,Jun!$U$5:$U$605,"Despesa",Jun!$G$5:$G$605,CPagar!$D285,Jun!$K$5:$K$605,"Não Pago")</f>
        <v>0</v>
      </c>
      <c r="K285" s="65">
        <f>SUMIFS(Jul!$I$5:$I$605,Jul!$U$5:$U$605,"Despesa",Jul!$G$5:$G$605,CPagar!$D285,Jul!$K$5:$K$605,"Não Pago")</f>
        <v>0</v>
      </c>
      <c r="L285" s="65">
        <f>SUMIFS(Ago!$I$5:$I$605,Ago!$U$5:$U$605,"Despesa",Ago!$G$5:$G$605,CPagar!$D285,Ago!$K$5:$K$605,"Não Pago")</f>
        <v>0</v>
      </c>
      <c r="M285" s="65">
        <f>SUMIFS(Set!$I$5:$I$605,Set!$U$5:$U$605,"Despesa",Set!$G$5:$G$605,CPagar!$D285,Set!$K$5:$K$605,"Não Pago")</f>
        <v>0</v>
      </c>
      <c r="N285" s="65">
        <f>SUMIFS(Out!$I$5:$I$605,Out!$U$5:$U$605,"Despesa",Out!$G$5:$G$605,CPagar!$D285,Out!$K$5:$K$605,"Não Pago")</f>
        <v>0</v>
      </c>
      <c r="O285" s="65">
        <f>SUMIFS(Nov!$I$5:$I$605,Nov!$U$5:$U$605,"Despesa",Nov!$G$5:$G$605,CPagar!$D285,Nov!$K$5:$K$605,"Não Pago")</f>
        <v>0</v>
      </c>
      <c r="P285" s="65">
        <f>SUMIFS(Dez!$I$5:$I$605,Dez!$U$5:$U$605,"Despesa",Dez!$G$5:$G$605,CPagar!$D285,Dez!$K$5:$K$605,"Não Pago")</f>
        <v>0</v>
      </c>
      <c r="Q285" s="62">
        <f t="shared" si="9"/>
        <v>0</v>
      </c>
    </row>
    <row r="286" spans="3:17" ht="28.5" customHeight="1" thickTop="1" thickBot="1" x14ac:dyDescent="0.3">
      <c r="C286" s="46" t="str">
        <f>'PC Despesas'!I82</f>
        <v>5.3.78</v>
      </c>
      <c r="D286" s="47" t="str">
        <f>VLOOKUP(C286,'PC Despesas'!$I$4:$J$103,2,FALSE)</f>
        <v>-</v>
      </c>
      <c r="E286" s="65">
        <f>SUMIFS(Jan!$I$5:$I$605,Jan!$U$5:$U$605,"Despesa",Jan!$G$5:$G$605,CPagar!$D286,Jan!$K$5:$K$605,"Não Pago")</f>
        <v>0</v>
      </c>
      <c r="F286" s="65">
        <f>SUMIFS(Fev!$I$5:$I$605,Fev!$U$5:$U$605,"Despesa",Fev!$G$5:$G$605,CPagar!$D286,Fev!$K$5:$K$605,"Não Pago")</f>
        <v>0</v>
      </c>
      <c r="G286" s="65">
        <f>SUMIFS(Mar!$I$5:$I$605,Mar!$U$5:$U$605,"Despesa",Mar!$G$5:$G$605,CPagar!$D286,Mar!$K$5:$K$605,"Não Pago")</f>
        <v>0</v>
      </c>
      <c r="H286" s="65">
        <f>SUMIFS(Abr!$I$5:$I$605,Abr!$U$5:$U$605,"Despesa",Abr!$G$5:$G$605,CPagar!$D286,Abr!$K$5:$K$605,"Não Pago")</f>
        <v>0</v>
      </c>
      <c r="I286" s="65">
        <f>SUMIFS(Mai!$I$5:$I$605,Mai!$U$5:$U$605,"Despesa",Mai!$G$5:$G$605,CPagar!$D286,Mai!$K$5:$K$605,"Não Pago")</f>
        <v>0</v>
      </c>
      <c r="J286" s="65">
        <f>SUMIFS(Jun!$I$5:$I$605,Jun!$U$5:$U$605,"Despesa",Jun!$G$5:$G$605,CPagar!$D286,Jun!$K$5:$K$605,"Não Pago")</f>
        <v>0</v>
      </c>
      <c r="K286" s="65">
        <f>SUMIFS(Jul!$I$5:$I$605,Jul!$U$5:$U$605,"Despesa",Jul!$G$5:$G$605,CPagar!$D286,Jul!$K$5:$K$605,"Não Pago")</f>
        <v>0</v>
      </c>
      <c r="L286" s="65">
        <f>SUMIFS(Ago!$I$5:$I$605,Ago!$U$5:$U$605,"Despesa",Ago!$G$5:$G$605,CPagar!$D286,Ago!$K$5:$K$605,"Não Pago")</f>
        <v>0</v>
      </c>
      <c r="M286" s="65">
        <f>SUMIFS(Set!$I$5:$I$605,Set!$U$5:$U$605,"Despesa",Set!$G$5:$G$605,CPagar!$D286,Set!$K$5:$K$605,"Não Pago")</f>
        <v>0</v>
      </c>
      <c r="N286" s="65">
        <f>SUMIFS(Out!$I$5:$I$605,Out!$U$5:$U$605,"Despesa",Out!$G$5:$G$605,CPagar!$D286,Out!$K$5:$K$605,"Não Pago")</f>
        <v>0</v>
      </c>
      <c r="O286" s="65">
        <f>SUMIFS(Nov!$I$5:$I$605,Nov!$U$5:$U$605,"Despesa",Nov!$G$5:$G$605,CPagar!$D286,Nov!$K$5:$K$605,"Não Pago")</f>
        <v>0</v>
      </c>
      <c r="P286" s="65">
        <f>SUMIFS(Dez!$I$5:$I$605,Dez!$U$5:$U$605,"Despesa",Dez!$G$5:$G$605,CPagar!$D286,Dez!$K$5:$K$605,"Não Pago")</f>
        <v>0</v>
      </c>
      <c r="Q286" s="62">
        <f t="shared" si="9"/>
        <v>0</v>
      </c>
    </row>
    <row r="287" spans="3:17" ht="28.5" customHeight="1" thickTop="1" thickBot="1" x14ac:dyDescent="0.3">
      <c r="C287" s="46" t="str">
        <f>'PC Despesas'!I83</f>
        <v>5.3.79</v>
      </c>
      <c r="D287" s="47" t="str">
        <f>VLOOKUP(C287,'PC Despesas'!$I$4:$J$103,2,FALSE)</f>
        <v>-</v>
      </c>
      <c r="E287" s="65">
        <f>SUMIFS(Jan!$I$5:$I$605,Jan!$U$5:$U$605,"Despesa",Jan!$G$5:$G$605,CPagar!$D287,Jan!$K$5:$K$605,"Não Pago")</f>
        <v>0</v>
      </c>
      <c r="F287" s="65">
        <f>SUMIFS(Fev!$I$5:$I$605,Fev!$U$5:$U$605,"Despesa",Fev!$G$5:$G$605,CPagar!$D287,Fev!$K$5:$K$605,"Não Pago")</f>
        <v>0</v>
      </c>
      <c r="G287" s="65">
        <f>SUMIFS(Mar!$I$5:$I$605,Mar!$U$5:$U$605,"Despesa",Mar!$G$5:$G$605,CPagar!$D287,Mar!$K$5:$K$605,"Não Pago")</f>
        <v>0</v>
      </c>
      <c r="H287" s="65">
        <f>SUMIFS(Abr!$I$5:$I$605,Abr!$U$5:$U$605,"Despesa",Abr!$G$5:$G$605,CPagar!$D287,Abr!$K$5:$K$605,"Não Pago")</f>
        <v>0</v>
      </c>
      <c r="I287" s="65">
        <f>SUMIFS(Mai!$I$5:$I$605,Mai!$U$5:$U$605,"Despesa",Mai!$G$5:$G$605,CPagar!$D287,Mai!$K$5:$K$605,"Não Pago")</f>
        <v>0</v>
      </c>
      <c r="J287" s="65">
        <f>SUMIFS(Jun!$I$5:$I$605,Jun!$U$5:$U$605,"Despesa",Jun!$G$5:$G$605,CPagar!$D287,Jun!$K$5:$K$605,"Não Pago")</f>
        <v>0</v>
      </c>
      <c r="K287" s="65">
        <f>SUMIFS(Jul!$I$5:$I$605,Jul!$U$5:$U$605,"Despesa",Jul!$G$5:$G$605,CPagar!$D287,Jul!$K$5:$K$605,"Não Pago")</f>
        <v>0</v>
      </c>
      <c r="L287" s="65">
        <f>SUMIFS(Ago!$I$5:$I$605,Ago!$U$5:$U$605,"Despesa",Ago!$G$5:$G$605,CPagar!$D287,Ago!$K$5:$K$605,"Não Pago")</f>
        <v>0</v>
      </c>
      <c r="M287" s="65">
        <f>SUMIFS(Set!$I$5:$I$605,Set!$U$5:$U$605,"Despesa",Set!$G$5:$G$605,CPagar!$D287,Set!$K$5:$K$605,"Não Pago")</f>
        <v>0</v>
      </c>
      <c r="N287" s="65">
        <f>SUMIFS(Out!$I$5:$I$605,Out!$U$5:$U$605,"Despesa",Out!$G$5:$G$605,CPagar!$D287,Out!$K$5:$K$605,"Não Pago")</f>
        <v>0</v>
      </c>
      <c r="O287" s="65">
        <f>SUMIFS(Nov!$I$5:$I$605,Nov!$U$5:$U$605,"Despesa",Nov!$G$5:$G$605,CPagar!$D287,Nov!$K$5:$K$605,"Não Pago")</f>
        <v>0</v>
      </c>
      <c r="P287" s="65">
        <f>SUMIFS(Dez!$I$5:$I$605,Dez!$U$5:$U$605,"Despesa",Dez!$G$5:$G$605,CPagar!$D287,Dez!$K$5:$K$605,"Não Pago")</f>
        <v>0</v>
      </c>
      <c r="Q287" s="62">
        <f t="shared" si="9"/>
        <v>0</v>
      </c>
    </row>
    <row r="288" spans="3:17" ht="28.5" customHeight="1" thickTop="1" thickBot="1" x14ac:dyDescent="0.3">
      <c r="C288" s="46" t="str">
        <f>'PC Despesas'!I84</f>
        <v>5.3.80</v>
      </c>
      <c r="D288" s="47" t="str">
        <f>VLOOKUP(C288,'PC Despesas'!$I$4:$J$103,2,FALSE)</f>
        <v>-</v>
      </c>
      <c r="E288" s="65">
        <f>SUMIFS(Jan!$I$5:$I$605,Jan!$U$5:$U$605,"Despesa",Jan!$G$5:$G$605,CPagar!$D288,Jan!$K$5:$K$605,"Não Pago")</f>
        <v>0</v>
      </c>
      <c r="F288" s="65">
        <f>SUMIFS(Fev!$I$5:$I$605,Fev!$U$5:$U$605,"Despesa",Fev!$G$5:$G$605,CPagar!$D288,Fev!$K$5:$K$605,"Não Pago")</f>
        <v>0</v>
      </c>
      <c r="G288" s="65">
        <f>SUMIFS(Mar!$I$5:$I$605,Mar!$U$5:$U$605,"Despesa",Mar!$G$5:$G$605,CPagar!$D288,Mar!$K$5:$K$605,"Não Pago")</f>
        <v>0</v>
      </c>
      <c r="H288" s="65">
        <f>SUMIFS(Abr!$I$5:$I$605,Abr!$U$5:$U$605,"Despesa",Abr!$G$5:$G$605,CPagar!$D288,Abr!$K$5:$K$605,"Não Pago")</f>
        <v>0</v>
      </c>
      <c r="I288" s="65">
        <f>SUMIFS(Mai!$I$5:$I$605,Mai!$U$5:$U$605,"Despesa",Mai!$G$5:$G$605,CPagar!$D288,Mai!$K$5:$K$605,"Não Pago")</f>
        <v>0</v>
      </c>
      <c r="J288" s="65">
        <f>SUMIFS(Jun!$I$5:$I$605,Jun!$U$5:$U$605,"Despesa",Jun!$G$5:$G$605,CPagar!$D288,Jun!$K$5:$K$605,"Não Pago")</f>
        <v>0</v>
      </c>
      <c r="K288" s="65">
        <f>SUMIFS(Jul!$I$5:$I$605,Jul!$U$5:$U$605,"Despesa",Jul!$G$5:$G$605,CPagar!$D288,Jul!$K$5:$K$605,"Não Pago")</f>
        <v>0</v>
      </c>
      <c r="L288" s="65">
        <f>SUMIFS(Ago!$I$5:$I$605,Ago!$U$5:$U$605,"Despesa",Ago!$G$5:$G$605,CPagar!$D288,Ago!$K$5:$K$605,"Não Pago")</f>
        <v>0</v>
      </c>
      <c r="M288" s="65">
        <f>SUMIFS(Set!$I$5:$I$605,Set!$U$5:$U$605,"Despesa",Set!$G$5:$G$605,CPagar!$D288,Set!$K$5:$K$605,"Não Pago")</f>
        <v>0</v>
      </c>
      <c r="N288" s="65">
        <f>SUMIFS(Out!$I$5:$I$605,Out!$U$5:$U$605,"Despesa",Out!$G$5:$G$605,CPagar!$D288,Out!$K$5:$K$605,"Não Pago")</f>
        <v>0</v>
      </c>
      <c r="O288" s="65">
        <f>SUMIFS(Nov!$I$5:$I$605,Nov!$U$5:$U$605,"Despesa",Nov!$G$5:$G$605,CPagar!$D288,Nov!$K$5:$K$605,"Não Pago")</f>
        <v>0</v>
      </c>
      <c r="P288" s="65">
        <f>SUMIFS(Dez!$I$5:$I$605,Dez!$U$5:$U$605,"Despesa",Dez!$G$5:$G$605,CPagar!$D288,Dez!$K$5:$K$605,"Não Pago")</f>
        <v>0</v>
      </c>
      <c r="Q288" s="62">
        <f t="shared" si="9"/>
        <v>0</v>
      </c>
    </row>
    <row r="289" spans="3:17" ht="28.5" customHeight="1" thickTop="1" thickBot="1" x14ac:dyDescent="0.3">
      <c r="C289" s="46" t="str">
        <f>'PC Despesas'!I85</f>
        <v>5.3.81</v>
      </c>
      <c r="D289" s="47" t="str">
        <f>VLOOKUP(C289,'PC Despesas'!$I$4:$J$103,2,FALSE)</f>
        <v>-</v>
      </c>
      <c r="E289" s="65">
        <f>SUMIFS(Jan!$I$5:$I$605,Jan!$U$5:$U$605,"Despesa",Jan!$G$5:$G$605,CPagar!$D289,Jan!$K$5:$K$605,"Não Pago")</f>
        <v>0</v>
      </c>
      <c r="F289" s="65">
        <f>SUMIFS(Fev!$I$5:$I$605,Fev!$U$5:$U$605,"Despesa",Fev!$G$5:$G$605,CPagar!$D289,Fev!$K$5:$K$605,"Não Pago")</f>
        <v>0</v>
      </c>
      <c r="G289" s="65">
        <f>SUMIFS(Mar!$I$5:$I$605,Mar!$U$5:$U$605,"Despesa",Mar!$G$5:$G$605,CPagar!$D289,Mar!$K$5:$K$605,"Não Pago")</f>
        <v>0</v>
      </c>
      <c r="H289" s="65">
        <f>SUMIFS(Abr!$I$5:$I$605,Abr!$U$5:$U$605,"Despesa",Abr!$G$5:$G$605,CPagar!$D289,Abr!$K$5:$K$605,"Não Pago")</f>
        <v>0</v>
      </c>
      <c r="I289" s="65">
        <f>SUMIFS(Mai!$I$5:$I$605,Mai!$U$5:$U$605,"Despesa",Mai!$G$5:$G$605,CPagar!$D289,Mai!$K$5:$K$605,"Não Pago")</f>
        <v>0</v>
      </c>
      <c r="J289" s="65">
        <f>SUMIFS(Jun!$I$5:$I$605,Jun!$U$5:$U$605,"Despesa",Jun!$G$5:$G$605,CPagar!$D289,Jun!$K$5:$K$605,"Não Pago")</f>
        <v>0</v>
      </c>
      <c r="K289" s="65">
        <f>SUMIFS(Jul!$I$5:$I$605,Jul!$U$5:$U$605,"Despesa",Jul!$G$5:$G$605,CPagar!$D289,Jul!$K$5:$K$605,"Não Pago")</f>
        <v>0</v>
      </c>
      <c r="L289" s="65">
        <f>SUMIFS(Ago!$I$5:$I$605,Ago!$U$5:$U$605,"Despesa",Ago!$G$5:$G$605,CPagar!$D289,Ago!$K$5:$K$605,"Não Pago")</f>
        <v>0</v>
      </c>
      <c r="M289" s="65">
        <f>SUMIFS(Set!$I$5:$I$605,Set!$U$5:$U$605,"Despesa",Set!$G$5:$G$605,CPagar!$D289,Set!$K$5:$K$605,"Não Pago")</f>
        <v>0</v>
      </c>
      <c r="N289" s="65">
        <f>SUMIFS(Out!$I$5:$I$605,Out!$U$5:$U$605,"Despesa",Out!$G$5:$G$605,CPagar!$D289,Out!$K$5:$K$605,"Não Pago")</f>
        <v>0</v>
      </c>
      <c r="O289" s="65">
        <f>SUMIFS(Nov!$I$5:$I$605,Nov!$U$5:$U$605,"Despesa",Nov!$G$5:$G$605,CPagar!$D289,Nov!$K$5:$K$605,"Não Pago")</f>
        <v>0</v>
      </c>
      <c r="P289" s="65">
        <f>SUMIFS(Dez!$I$5:$I$605,Dez!$U$5:$U$605,"Despesa",Dez!$G$5:$G$605,CPagar!$D289,Dez!$K$5:$K$605,"Não Pago")</f>
        <v>0</v>
      </c>
      <c r="Q289" s="62">
        <f t="shared" si="9"/>
        <v>0</v>
      </c>
    </row>
    <row r="290" spans="3:17" ht="28.5" customHeight="1" thickTop="1" thickBot="1" x14ac:dyDescent="0.3">
      <c r="C290" s="46" t="str">
        <f>'PC Despesas'!I86</f>
        <v>5.3.82</v>
      </c>
      <c r="D290" s="47" t="str">
        <f>VLOOKUP(C290,'PC Despesas'!$I$4:$J$103,2,FALSE)</f>
        <v>-</v>
      </c>
      <c r="E290" s="65">
        <f>SUMIFS(Jan!$I$5:$I$605,Jan!$U$5:$U$605,"Despesa",Jan!$G$5:$G$605,CPagar!$D290,Jan!$K$5:$K$605,"Não Pago")</f>
        <v>0</v>
      </c>
      <c r="F290" s="65">
        <f>SUMIFS(Fev!$I$5:$I$605,Fev!$U$5:$U$605,"Despesa",Fev!$G$5:$G$605,CPagar!$D290,Fev!$K$5:$K$605,"Não Pago")</f>
        <v>0</v>
      </c>
      <c r="G290" s="65">
        <f>SUMIFS(Mar!$I$5:$I$605,Mar!$U$5:$U$605,"Despesa",Mar!$G$5:$G$605,CPagar!$D290,Mar!$K$5:$K$605,"Não Pago")</f>
        <v>0</v>
      </c>
      <c r="H290" s="65">
        <f>SUMIFS(Abr!$I$5:$I$605,Abr!$U$5:$U$605,"Despesa",Abr!$G$5:$G$605,CPagar!$D290,Abr!$K$5:$K$605,"Não Pago")</f>
        <v>0</v>
      </c>
      <c r="I290" s="65">
        <f>SUMIFS(Mai!$I$5:$I$605,Mai!$U$5:$U$605,"Despesa",Mai!$G$5:$G$605,CPagar!$D290,Mai!$K$5:$K$605,"Não Pago")</f>
        <v>0</v>
      </c>
      <c r="J290" s="65">
        <f>SUMIFS(Jun!$I$5:$I$605,Jun!$U$5:$U$605,"Despesa",Jun!$G$5:$G$605,CPagar!$D290,Jun!$K$5:$K$605,"Não Pago")</f>
        <v>0</v>
      </c>
      <c r="K290" s="65">
        <f>SUMIFS(Jul!$I$5:$I$605,Jul!$U$5:$U$605,"Despesa",Jul!$G$5:$G$605,CPagar!$D290,Jul!$K$5:$K$605,"Não Pago")</f>
        <v>0</v>
      </c>
      <c r="L290" s="65">
        <f>SUMIFS(Ago!$I$5:$I$605,Ago!$U$5:$U$605,"Despesa",Ago!$G$5:$G$605,CPagar!$D290,Ago!$K$5:$K$605,"Não Pago")</f>
        <v>0</v>
      </c>
      <c r="M290" s="65">
        <f>SUMIFS(Set!$I$5:$I$605,Set!$U$5:$U$605,"Despesa",Set!$G$5:$G$605,CPagar!$D290,Set!$K$5:$K$605,"Não Pago")</f>
        <v>0</v>
      </c>
      <c r="N290" s="65">
        <f>SUMIFS(Out!$I$5:$I$605,Out!$U$5:$U$605,"Despesa",Out!$G$5:$G$605,CPagar!$D290,Out!$K$5:$K$605,"Não Pago")</f>
        <v>0</v>
      </c>
      <c r="O290" s="65">
        <f>SUMIFS(Nov!$I$5:$I$605,Nov!$U$5:$U$605,"Despesa",Nov!$G$5:$G$605,CPagar!$D290,Nov!$K$5:$K$605,"Não Pago")</f>
        <v>0</v>
      </c>
      <c r="P290" s="65">
        <f>SUMIFS(Dez!$I$5:$I$605,Dez!$U$5:$U$605,"Despesa",Dez!$G$5:$G$605,CPagar!$D290,Dez!$K$5:$K$605,"Não Pago")</f>
        <v>0</v>
      </c>
      <c r="Q290" s="62">
        <f t="shared" si="9"/>
        <v>0</v>
      </c>
    </row>
    <row r="291" spans="3:17" ht="28.5" customHeight="1" thickTop="1" thickBot="1" x14ac:dyDescent="0.3">
      <c r="C291" s="46" t="str">
        <f>'PC Despesas'!I87</f>
        <v>5.3.83</v>
      </c>
      <c r="D291" s="47" t="str">
        <f>VLOOKUP(C291,'PC Despesas'!$I$4:$J$103,2,FALSE)</f>
        <v>-</v>
      </c>
      <c r="E291" s="65">
        <f>SUMIFS(Jan!$I$5:$I$605,Jan!$U$5:$U$605,"Despesa",Jan!$G$5:$G$605,CPagar!$D291,Jan!$K$5:$K$605,"Não Pago")</f>
        <v>0</v>
      </c>
      <c r="F291" s="65">
        <f>SUMIFS(Fev!$I$5:$I$605,Fev!$U$5:$U$605,"Despesa",Fev!$G$5:$G$605,CPagar!$D291,Fev!$K$5:$K$605,"Não Pago")</f>
        <v>0</v>
      </c>
      <c r="G291" s="65">
        <f>SUMIFS(Mar!$I$5:$I$605,Mar!$U$5:$U$605,"Despesa",Mar!$G$5:$G$605,CPagar!$D291,Mar!$K$5:$K$605,"Não Pago")</f>
        <v>0</v>
      </c>
      <c r="H291" s="65">
        <f>SUMIFS(Abr!$I$5:$I$605,Abr!$U$5:$U$605,"Despesa",Abr!$G$5:$G$605,CPagar!$D291,Abr!$K$5:$K$605,"Não Pago")</f>
        <v>0</v>
      </c>
      <c r="I291" s="65">
        <f>SUMIFS(Mai!$I$5:$I$605,Mai!$U$5:$U$605,"Despesa",Mai!$G$5:$G$605,CPagar!$D291,Mai!$K$5:$K$605,"Não Pago")</f>
        <v>0</v>
      </c>
      <c r="J291" s="65">
        <f>SUMIFS(Jun!$I$5:$I$605,Jun!$U$5:$U$605,"Despesa",Jun!$G$5:$G$605,CPagar!$D291,Jun!$K$5:$K$605,"Não Pago")</f>
        <v>0</v>
      </c>
      <c r="K291" s="65">
        <f>SUMIFS(Jul!$I$5:$I$605,Jul!$U$5:$U$605,"Despesa",Jul!$G$5:$G$605,CPagar!$D291,Jul!$K$5:$K$605,"Não Pago")</f>
        <v>0</v>
      </c>
      <c r="L291" s="65">
        <f>SUMIFS(Ago!$I$5:$I$605,Ago!$U$5:$U$605,"Despesa",Ago!$G$5:$G$605,CPagar!$D291,Ago!$K$5:$K$605,"Não Pago")</f>
        <v>0</v>
      </c>
      <c r="M291" s="65">
        <f>SUMIFS(Set!$I$5:$I$605,Set!$U$5:$U$605,"Despesa",Set!$G$5:$G$605,CPagar!$D291,Set!$K$5:$K$605,"Não Pago")</f>
        <v>0</v>
      </c>
      <c r="N291" s="65">
        <f>SUMIFS(Out!$I$5:$I$605,Out!$U$5:$U$605,"Despesa",Out!$G$5:$G$605,CPagar!$D291,Out!$K$5:$K$605,"Não Pago")</f>
        <v>0</v>
      </c>
      <c r="O291" s="65">
        <f>SUMIFS(Nov!$I$5:$I$605,Nov!$U$5:$U$605,"Despesa",Nov!$G$5:$G$605,CPagar!$D291,Nov!$K$5:$K$605,"Não Pago")</f>
        <v>0</v>
      </c>
      <c r="P291" s="65">
        <f>SUMIFS(Dez!$I$5:$I$605,Dez!$U$5:$U$605,"Despesa",Dez!$G$5:$G$605,CPagar!$D291,Dez!$K$5:$K$605,"Não Pago")</f>
        <v>0</v>
      </c>
      <c r="Q291" s="62">
        <f t="shared" si="9"/>
        <v>0</v>
      </c>
    </row>
    <row r="292" spans="3:17" ht="28.5" customHeight="1" thickTop="1" thickBot="1" x14ac:dyDescent="0.3">
      <c r="C292" s="46" t="str">
        <f>'PC Despesas'!I88</f>
        <v>5.3.84</v>
      </c>
      <c r="D292" s="47" t="str">
        <f>VLOOKUP(C292,'PC Despesas'!$I$4:$J$103,2,FALSE)</f>
        <v>-</v>
      </c>
      <c r="E292" s="65">
        <f>SUMIFS(Jan!$I$5:$I$605,Jan!$U$5:$U$605,"Despesa",Jan!$G$5:$G$605,CPagar!$D292,Jan!$K$5:$K$605,"Não Pago")</f>
        <v>0</v>
      </c>
      <c r="F292" s="65">
        <f>SUMIFS(Fev!$I$5:$I$605,Fev!$U$5:$U$605,"Despesa",Fev!$G$5:$G$605,CPagar!$D292,Fev!$K$5:$K$605,"Não Pago")</f>
        <v>0</v>
      </c>
      <c r="G292" s="65">
        <f>SUMIFS(Mar!$I$5:$I$605,Mar!$U$5:$U$605,"Despesa",Mar!$G$5:$G$605,CPagar!$D292,Mar!$K$5:$K$605,"Não Pago")</f>
        <v>0</v>
      </c>
      <c r="H292" s="65">
        <f>SUMIFS(Abr!$I$5:$I$605,Abr!$U$5:$U$605,"Despesa",Abr!$G$5:$G$605,CPagar!$D292,Abr!$K$5:$K$605,"Não Pago")</f>
        <v>0</v>
      </c>
      <c r="I292" s="65">
        <f>SUMIFS(Mai!$I$5:$I$605,Mai!$U$5:$U$605,"Despesa",Mai!$G$5:$G$605,CPagar!$D292,Mai!$K$5:$K$605,"Não Pago")</f>
        <v>0</v>
      </c>
      <c r="J292" s="65">
        <f>SUMIFS(Jun!$I$5:$I$605,Jun!$U$5:$U$605,"Despesa",Jun!$G$5:$G$605,CPagar!$D292,Jun!$K$5:$K$605,"Não Pago")</f>
        <v>0</v>
      </c>
      <c r="K292" s="65">
        <f>SUMIFS(Jul!$I$5:$I$605,Jul!$U$5:$U$605,"Despesa",Jul!$G$5:$G$605,CPagar!$D292,Jul!$K$5:$K$605,"Não Pago")</f>
        <v>0</v>
      </c>
      <c r="L292" s="65">
        <f>SUMIFS(Ago!$I$5:$I$605,Ago!$U$5:$U$605,"Despesa",Ago!$G$5:$G$605,CPagar!$D292,Ago!$K$5:$K$605,"Não Pago")</f>
        <v>0</v>
      </c>
      <c r="M292" s="65">
        <f>SUMIFS(Set!$I$5:$I$605,Set!$U$5:$U$605,"Despesa",Set!$G$5:$G$605,CPagar!$D292,Set!$K$5:$K$605,"Não Pago")</f>
        <v>0</v>
      </c>
      <c r="N292" s="65">
        <f>SUMIFS(Out!$I$5:$I$605,Out!$U$5:$U$605,"Despesa",Out!$G$5:$G$605,CPagar!$D292,Out!$K$5:$K$605,"Não Pago")</f>
        <v>0</v>
      </c>
      <c r="O292" s="65">
        <f>SUMIFS(Nov!$I$5:$I$605,Nov!$U$5:$U$605,"Despesa",Nov!$G$5:$G$605,CPagar!$D292,Nov!$K$5:$K$605,"Não Pago")</f>
        <v>0</v>
      </c>
      <c r="P292" s="65">
        <f>SUMIFS(Dez!$I$5:$I$605,Dez!$U$5:$U$605,"Despesa",Dez!$G$5:$G$605,CPagar!$D292,Dez!$K$5:$K$605,"Não Pago")</f>
        <v>0</v>
      </c>
      <c r="Q292" s="62">
        <f t="shared" si="9"/>
        <v>0</v>
      </c>
    </row>
    <row r="293" spans="3:17" ht="28.5" customHeight="1" thickTop="1" thickBot="1" x14ac:dyDescent="0.3">
      <c r="C293" s="46" t="str">
        <f>'PC Despesas'!I89</f>
        <v>5.3.85</v>
      </c>
      <c r="D293" s="47" t="str">
        <f>VLOOKUP(C293,'PC Despesas'!$I$4:$J$103,2,FALSE)</f>
        <v>-</v>
      </c>
      <c r="E293" s="65">
        <f>SUMIFS(Jan!$I$5:$I$605,Jan!$U$5:$U$605,"Despesa",Jan!$G$5:$G$605,CPagar!$D293,Jan!$K$5:$K$605,"Não Pago")</f>
        <v>0</v>
      </c>
      <c r="F293" s="65">
        <f>SUMIFS(Fev!$I$5:$I$605,Fev!$U$5:$U$605,"Despesa",Fev!$G$5:$G$605,CPagar!$D293,Fev!$K$5:$K$605,"Não Pago")</f>
        <v>0</v>
      </c>
      <c r="G293" s="65">
        <f>SUMIFS(Mar!$I$5:$I$605,Mar!$U$5:$U$605,"Despesa",Mar!$G$5:$G$605,CPagar!$D293,Mar!$K$5:$K$605,"Não Pago")</f>
        <v>0</v>
      </c>
      <c r="H293" s="65">
        <f>SUMIFS(Abr!$I$5:$I$605,Abr!$U$5:$U$605,"Despesa",Abr!$G$5:$G$605,CPagar!$D293,Abr!$K$5:$K$605,"Não Pago")</f>
        <v>0</v>
      </c>
      <c r="I293" s="65">
        <f>SUMIFS(Mai!$I$5:$I$605,Mai!$U$5:$U$605,"Despesa",Mai!$G$5:$G$605,CPagar!$D293,Mai!$K$5:$K$605,"Não Pago")</f>
        <v>0</v>
      </c>
      <c r="J293" s="65">
        <f>SUMIFS(Jun!$I$5:$I$605,Jun!$U$5:$U$605,"Despesa",Jun!$G$5:$G$605,CPagar!$D293,Jun!$K$5:$K$605,"Não Pago")</f>
        <v>0</v>
      </c>
      <c r="K293" s="65">
        <f>SUMIFS(Jul!$I$5:$I$605,Jul!$U$5:$U$605,"Despesa",Jul!$G$5:$G$605,CPagar!$D293,Jul!$K$5:$K$605,"Não Pago")</f>
        <v>0</v>
      </c>
      <c r="L293" s="65">
        <f>SUMIFS(Ago!$I$5:$I$605,Ago!$U$5:$U$605,"Despesa",Ago!$G$5:$G$605,CPagar!$D293,Ago!$K$5:$K$605,"Não Pago")</f>
        <v>0</v>
      </c>
      <c r="M293" s="65">
        <f>SUMIFS(Set!$I$5:$I$605,Set!$U$5:$U$605,"Despesa",Set!$G$5:$G$605,CPagar!$D293,Set!$K$5:$K$605,"Não Pago")</f>
        <v>0</v>
      </c>
      <c r="N293" s="65">
        <f>SUMIFS(Out!$I$5:$I$605,Out!$U$5:$U$605,"Despesa",Out!$G$5:$G$605,CPagar!$D293,Out!$K$5:$K$605,"Não Pago")</f>
        <v>0</v>
      </c>
      <c r="O293" s="65">
        <f>SUMIFS(Nov!$I$5:$I$605,Nov!$U$5:$U$605,"Despesa",Nov!$G$5:$G$605,CPagar!$D293,Nov!$K$5:$K$605,"Não Pago")</f>
        <v>0</v>
      </c>
      <c r="P293" s="65">
        <f>SUMIFS(Dez!$I$5:$I$605,Dez!$U$5:$U$605,"Despesa",Dez!$G$5:$G$605,CPagar!$D293,Dez!$K$5:$K$605,"Não Pago")</f>
        <v>0</v>
      </c>
      <c r="Q293" s="62">
        <f t="shared" si="9"/>
        <v>0</v>
      </c>
    </row>
    <row r="294" spans="3:17" ht="28.5" customHeight="1" thickTop="1" thickBot="1" x14ac:dyDescent="0.3">
      <c r="C294" s="46" t="str">
        <f>'PC Despesas'!I90</f>
        <v>5.3.86</v>
      </c>
      <c r="D294" s="47" t="str">
        <f>VLOOKUP(C294,'PC Despesas'!$I$4:$J$103,2,FALSE)</f>
        <v>-</v>
      </c>
      <c r="E294" s="65">
        <f>SUMIFS(Jan!$I$5:$I$605,Jan!$U$5:$U$605,"Despesa",Jan!$G$5:$G$605,CPagar!$D294,Jan!$K$5:$K$605,"Não Pago")</f>
        <v>0</v>
      </c>
      <c r="F294" s="65">
        <f>SUMIFS(Fev!$I$5:$I$605,Fev!$U$5:$U$605,"Despesa",Fev!$G$5:$G$605,CPagar!$D294,Fev!$K$5:$K$605,"Não Pago")</f>
        <v>0</v>
      </c>
      <c r="G294" s="65">
        <f>SUMIFS(Mar!$I$5:$I$605,Mar!$U$5:$U$605,"Despesa",Mar!$G$5:$G$605,CPagar!$D294,Mar!$K$5:$K$605,"Não Pago")</f>
        <v>0</v>
      </c>
      <c r="H294" s="65">
        <f>SUMIFS(Abr!$I$5:$I$605,Abr!$U$5:$U$605,"Despesa",Abr!$G$5:$G$605,CPagar!$D294,Abr!$K$5:$K$605,"Não Pago")</f>
        <v>0</v>
      </c>
      <c r="I294" s="65">
        <f>SUMIFS(Mai!$I$5:$I$605,Mai!$U$5:$U$605,"Despesa",Mai!$G$5:$G$605,CPagar!$D294,Mai!$K$5:$K$605,"Não Pago")</f>
        <v>0</v>
      </c>
      <c r="J294" s="65">
        <f>SUMIFS(Jun!$I$5:$I$605,Jun!$U$5:$U$605,"Despesa",Jun!$G$5:$G$605,CPagar!$D294,Jun!$K$5:$K$605,"Não Pago")</f>
        <v>0</v>
      </c>
      <c r="K294" s="65">
        <f>SUMIFS(Jul!$I$5:$I$605,Jul!$U$5:$U$605,"Despesa",Jul!$G$5:$G$605,CPagar!$D294,Jul!$K$5:$K$605,"Não Pago")</f>
        <v>0</v>
      </c>
      <c r="L294" s="65">
        <f>SUMIFS(Ago!$I$5:$I$605,Ago!$U$5:$U$605,"Despesa",Ago!$G$5:$G$605,CPagar!$D294,Ago!$K$5:$K$605,"Não Pago")</f>
        <v>0</v>
      </c>
      <c r="M294" s="65">
        <f>SUMIFS(Set!$I$5:$I$605,Set!$U$5:$U$605,"Despesa",Set!$G$5:$G$605,CPagar!$D294,Set!$K$5:$K$605,"Não Pago")</f>
        <v>0</v>
      </c>
      <c r="N294" s="65">
        <f>SUMIFS(Out!$I$5:$I$605,Out!$U$5:$U$605,"Despesa",Out!$G$5:$G$605,CPagar!$D294,Out!$K$5:$K$605,"Não Pago")</f>
        <v>0</v>
      </c>
      <c r="O294" s="65">
        <f>SUMIFS(Nov!$I$5:$I$605,Nov!$U$5:$U$605,"Despesa",Nov!$G$5:$G$605,CPagar!$D294,Nov!$K$5:$K$605,"Não Pago")</f>
        <v>0</v>
      </c>
      <c r="P294" s="65">
        <f>SUMIFS(Dez!$I$5:$I$605,Dez!$U$5:$U$605,"Despesa",Dez!$G$5:$G$605,CPagar!$D294,Dez!$K$5:$K$605,"Não Pago")</f>
        <v>0</v>
      </c>
      <c r="Q294" s="62">
        <f t="shared" si="9"/>
        <v>0</v>
      </c>
    </row>
    <row r="295" spans="3:17" ht="28.5" customHeight="1" thickTop="1" thickBot="1" x14ac:dyDescent="0.3">
      <c r="C295" s="46" t="str">
        <f>'PC Despesas'!I91</f>
        <v>5.3.87</v>
      </c>
      <c r="D295" s="47" t="str">
        <f>VLOOKUP(C295,'PC Despesas'!$I$4:$J$103,2,FALSE)</f>
        <v>-</v>
      </c>
      <c r="E295" s="65">
        <f>SUMIFS(Jan!$I$5:$I$605,Jan!$U$5:$U$605,"Despesa",Jan!$G$5:$G$605,CPagar!$D295,Jan!$K$5:$K$605,"Não Pago")</f>
        <v>0</v>
      </c>
      <c r="F295" s="65">
        <f>SUMIFS(Fev!$I$5:$I$605,Fev!$U$5:$U$605,"Despesa",Fev!$G$5:$G$605,CPagar!$D295,Fev!$K$5:$K$605,"Não Pago")</f>
        <v>0</v>
      </c>
      <c r="G295" s="65">
        <f>SUMIFS(Mar!$I$5:$I$605,Mar!$U$5:$U$605,"Despesa",Mar!$G$5:$G$605,CPagar!$D295,Mar!$K$5:$K$605,"Não Pago")</f>
        <v>0</v>
      </c>
      <c r="H295" s="65">
        <f>SUMIFS(Abr!$I$5:$I$605,Abr!$U$5:$U$605,"Despesa",Abr!$G$5:$G$605,CPagar!$D295,Abr!$K$5:$K$605,"Não Pago")</f>
        <v>0</v>
      </c>
      <c r="I295" s="65">
        <f>SUMIFS(Mai!$I$5:$I$605,Mai!$U$5:$U$605,"Despesa",Mai!$G$5:$G$605,CPagar!$D295,Mai!$K$5:$K$605,"Não Pago")</f>
        <v>0</v>
      </c>
      <c r="J295" s="65">
        <f>SUMIFS(Jun!$I$5:$I$605,Jun!$U$5:$U$605,"Despesa",Jun!$G$5:$G$605,CPagar!$D295,Jun!$K$5:$K$605,"Não Pago")</f>
        <v>0</v>
      </c>
      <c r="K295" s="65">
        <f>SUMIFS(Jul!$I$5:$I$605,Jul!$U$5:$U$605,"Despesa",Jul!$G$5:$G$605,CPagar!$D295,Jul!$K$5:$K$605,"Não Pago")</f>
        <v>0</v>
      </c>
      <c r="L295" s="65">
        <f>SUMIFS(Ago!$I$5:$I$605,Ago!$U$5:$U$605,"Despesa",Ago!$G$5:$G$605,CPagar!$D295,Ago!$K$5:$K$605,"Não Pago")</f>
        <v>0</v>
      </c>
      <c r="M295" s="65">
        <f>SUMIFS(Set!$I$5:$I$605,Set!$U$5:$U$605,"Despesa",Set!$G$5:$G$605,CPagar!$D295,Set!$K$5:$K$605,"Não Pago")</f>
        <v>0</v>
      </c>
      <c r="N295" s="65">
        <f>SUMIFS(Out!$I$5:$I$605,Out!$U$5:$U$605,"Despesa",Out!$G$5:$G$605,CPagar!$D295,Out!$K$5:$K$605,"Não Pago")</f>
        <v>0</v>
      </c>
      <c r="O295" s="65">
        <f>SUMIFS(Nov!$I$5:$I$605,Nov!$U$5:$U$605,"Despesa",Nov!$G$5:$G$605,CPagar!$D295,Nov!$K$5:$K$605,"Não Pago")</f>
        <v>0</v>
      </c>
      <c r="P295" s="65">
        <f>SUMIFS(Dez!$I$5:$I$605,Dez!$U$5:$U$605,"Despesa",Dez!$G$5:$G$605,CPagar!$D295,Dez!$K$5:$K$605,"Não Pago")</f>
        <v>0</v>
      </c>
      <c r="Q295" s="62">
        <f t="shared" si="9"/>
        <v>0</v>
      </c>
    </row>
    <row r="296" spans="3:17" ht="28.5" customHeight="1" thickTop="1" thickBot="1" x14ac:dyDescent="0.3">
      <c r="C296" s="46" t="str">
        <f>'PC Despesas'!I92</f>
        <v>5.3.88</v>
      </c>
      <c r="D296" s="47" t="str">
        <f>VLOOKUP(C296,'PC Despesas'!$I$4:$J$103,2,FALSE)</f>
        <v>-</v>
      </c>
      <c r="E296" s="65">
        <f>SUMIFS(Jan!$I$5:$I$605,Jan!$U$5:$U$605,"Despesa",Jan!$G$5:$G$605,CPagar!$D296,Jan!$K$5:$K$605,"Não Pago")</f>
        <v>0</v>
      </c>
      <c r="F296" s="65">
        <f>SUMIFS(Fev!$I$5:$I$605,Fev!$U$5:$U$605,"Despesa",Fev!$G$5:$G$605,CPagar!$D296,Fev!$K$5:$K$605,"Não Pago")</f>
        <v>0</v>
      </c>
      <c r="G296" s="65">
        <f>SUMIFS(Mar!$I$5:$I$605,Mar!$U$5:$U$605,"Despesa",Mar!$G$5:$G$605,CPagar!$D296,Mar!$K$5:$K$605,"Não Pago")</f>
        <v>0</v>
      </c>
      <c r="H296" s="65">
        <f>SUMIFS(Abr!$I$5:$I$605,Abr!$U$5:$U$605,"Despesa",Abr!$G$5:$G$605,CPagar!$D296,Abr!$K$5:$K$605,"Não Pago")</f>
        <v>0</v>
      </c>
      <c r="I296" s="65">
        <f>SUMIFS(Mai!$I$5:$I$605,Mai!$U$5:$U$605,"Despesa",Mai!$G$5:$G$605,CPagar!$D296,Mai!$K$5:$K$605,"Não Pago")</f>
        <v>0</v>
      </c>
      <c r="J296" s="65">
        <f>SUMIFS(Jun!$I$5:$I$605,Jun!$U$5:$U$605,"Despesa",Jun!$G$5:$G$605,CPagar!$D296,Jun!$K$5:$K$605,"Não Pago")</f>
        <v>0</v>
      </c>
      <c r="K296" s="65">
        <f>SUMIFS(Jul!$I$5:$I$605,Jul!$U$5:$U$605,"Despesa",Jul!$G$5:$G$605,CPagar!$D296,Jul!$K$5:$K$605,"Não Pago")</f>
        <v>0</v>
      </c>
      <c r="L296" s="65">
        <f>SUMIFS(Ago!$I$5:$I$605,Ago!$U$5:$U$605,"Despesa",Ago!$G$5:$G$605,CPagar!$D296,Ago!$K$5:$K$605,"Não Pago")</f>
        <v>0</v>
      </c>
      <c r="M296" s="65">
        <f>SUMIFS(Set!$I$5:$I$605,Set!$U$5:$U$605,"Despesa",Set!$G$5:$G$605,CPagar!$D296,Set!$K$5:$K$605,"Não Pago")</f>
        <v>0</v>
      </c>
      <c r="N296" s="65">
        <f>SUMIFS(Out!$I$5:$I$605,Out!$U$5:$U$605,"Despesa",Out!$G$5:$G$605,CPagar!$D296,Out!$K$5:$K$605,"Não Pago")</f>
        <v>0</v>
      </c>
      <c r="O296" s="65">
        <f>SUMIFS(Nov!$I$5:$I$605,Nov!$U$5:$U$605,"Despesa",Nov!$G$5:$G$605,CPagar!$D296,Nov!$K$5:$K$605,"Não Pago")</f>
        <v>0</v>
      </c>
      <c r="P296" s="65">
        <f>SUMIFS(Dez!$I$5:$I$605,Dez!$U$5:$U$605,"Despesa",Dez!$G$5:$G$605,CPagar!$D296,Dez!$K$5:$K$605,"Não Pago")</f>
        <v>0</v>
      </c>
      <c r="Q296" s="62">
        <f t="shared" si="9"/>
        <v>0</v>
      </c>
    </row>
    <row r="297" spans="3:17" ht="28.5" customHeight="1" thickTop="1" thickBot="1" x14ac:dyDescent="0.3">
      <c r="C297" s="46" t="str">
        <f>'PC Despesas'!I93</f>
        <v>5.3.89</v>
      </c>
      <c r="D297" s="47" t="str">
        <f>VLOOKUP(C297,'PC Despesas'!$I$4:$J$103,2,FALSE)</f>
        <v>-</v>
      </c>
      <c r="E297" s="65">
        <f>SUMIFS(Jan!$I$5:$I$605,Jan!$U$5:$U$605,"Despesa",Jan!$G$5:$G$605,CPagar!$D297,Jan!$K$5:$K$605,"Não Pago")</f>
        <v>0</v>
      </c>
      <c r="F297" s="65">
        <f>SUMIFS(Fev!$I$5:$I$605,Fev!$U$5:$U$605,"Despesa",Fev!$G$5:$G$605,CPagar!$D297,Fev!$K$5:$K$605,"Não Pago")</f>
        <v>0</v>
      </c>
      <c r="G297" s="65">
        <f>SUMIFS(Mar!$I$5:$I$605,Mar!$U$5:$U$605,"Despesa",Mar!$G$5:$G$605,CPagar!$D297,Mar!$K$5:$K$605,"Não Pago")</f>
        <v>0</v>
      </c>
      <c r="H297" s="65">
        <f>SUMIFS(Abr!$I$5:$I$605,Abr!$U$5:$U$605,"Despesa",Abr!$G$5:$G$605,CPagar!$D297,Abr!$K$5:$K$605,"Não Pago")</f>
        <v>0</v>
      </c>
      <c r="I297" s="65">
        <f>SUMIFS(Mai!$I$5:$I$605,Mai!$U$5:$U$605,"Despesa",Mai!$G$5:$G$605,CPagar!$D297,Mai!$K$5:$K$605,"Não Pago")</f>
        <v>0</v>
      </c>
      <c r="J297" s="65">
        <f>SUMIFS(Jun!$I$5:$I$605,Jun!$U$5:$U$605,"Despesa",Jun!$G$5:$G$605,CPagar!$D297,Jun!$K$5:$K$605,"Não Pago")</f>
        <v>0</v>
      </c>
      <c r="K297" s="65">
        <f>SUMIFS(Jul!$I$5:$I$605,Jul!$U$5:$U$605,"Despesa",Jul!$G$5:$G$605,CPagar!$D297,Jul!$K$5:$K$605,"Não Pago")</f>
        <v>0</v>
      </c>
      <c r="L297" s="65">
        <f>SUMIFS(Ago!$I$5:$I$605,Ago!$U$5:$U$605,"Despesa",Ago!$G$5:$G$605,CPagar!$D297,Ago!$K$5:$K$605,"Não Pago")</f>
        <v>0</v>
      </c>
      <c r="M297" s="65">
        <f>SUMIFS(Set!$I$5:$I$605,Set!$U$5:$U$605,"Despesa",Set!$G$5:$G$605,CPagar!$D297,Set!$K$5:$K$605,"Não Pago")</f>
        <v>0</v>
      </c>
      <c r="N297" s="65">
        <f>SUMIFS(Out!$I$5:$I$605,Out!$U$5:$U$605,"Despesa",Out!$G$5:$G$605,CPagar!$D297,Out!$K$5:$K$605,"Não Pago")</f>
        <v>0</v>
      </c>
      <c r="O297" s="65">
        <f>SUMIFS(Nov!$I$5:$I$605,Nov!$U$5:$U$605,"Despesa",Nov!$G$5:$G$605,CPagar!$D297,Nov!$K$5:$K$605,"Não Pago")</f>
        <v>0</v>
      </c>
      <c r="P297" s="65">
        <f>SUMIFS(Dez!$I$5:$I$605,Dez!$U$5:$U$605,"Despesa",Dez!$G$5:$G$605,CPagar!$D297,Dez!$K$5:$K$605,"Não Pago")</f>
        <v>0</v>
      </c>
      <c r="Q297" s="62">
        <f t="shared" si="9"/>
        <v>0</v>
      </c>
    </row>
    <row r="298" spans="3:17" ht="28.5" customHeight="1" thickTop="1" thickBot="1" x14ac:dyDescent="0.3">
      <c r="C298" s="46" t="str">
        <f>'PC Despesas'!I94</f>
        <v>5.3.90</v>
      </c>
      <c r="D298" s="47" t="str">
        <f>VLOOKUP(C298,'PC Despesas'!$I$4:$J$103,2,FALSE)</f>
        <v>-</v>
      </c>
      <c r="E298" s="65">
        <f>SUMIFS(Jan!$I$5:$I$605,Jan!$U$5:$U$605,"Despesa",Jan!$G$5:$G$605,CPagar!$D298,Jan!$K$5:$K$605,"Não Pago")</f>
        <v>0</v>
      </c>
      <c r="F298" s="65">
        <f>SUMIFS(Fev!$I$5:$I$605,Fev!$U$5:$U$605,"Despesa",Fev!$G$5:$G$605,CPagar!$D298,Fev!$K$5:$K$605,"Não Pago")</f>
        <v>0</v>
      </c>
      <c r="G298" s="65">
        <f>SUMIFS(Mar!$I$5:$I$605,Mar!$U$5:$U$605,"Despesa",Mar!$G$5:$G$605,CPagar!$D298,Mar!$K$5:$K$605,"Não Pago")</f>
        <v>0</v>
      </c>
      <c r="H298" s="65">
        <f>SUMIFS(Abr!$I$5:$I$605,Abr!$U$5:$U$605,"Despesa",Abr!$G$5:$G$605,CPagar!$D298,Abr!$K$5:$K$605,"Não Pago")</f>
        <v>0</v>
      </c>
      <c r="I298" s="65">
        <f>SUMIFS(Mai!$I$5:$I$605,Mai!$U$5:$U$605,"Despesa",Mai!$G$5:$G$605,CPagar!$D298,Mai!$K$5:$K$605,"Não Pago")</f>
        <v>0</v>
      </c>
      <c r="J298" s="65">
        <f>SUMIFS(Jun!$I$5:$I$605,Jun!$U$5:$U$605,"Despesa",Jun!$G$5:$G$605,CPagar!$D298,Jun!$K$5:$K$605,"Não Pago")</f>
        <v>0</v>
      </c>
      <c r="K298" s="65">
        <f>SUMIFS(Jul!$I$5:$I$605,Jul!$U$5:$U$605,"Despesa",Jul!$G$5:$G$605,CPagar!$D298,Jul!$K$5:$K$605,"Não Pago")</f>
        <v>0</v>
      </c>
      <c r="L298" s="65">
        <f>SUMIFS(Ago!$I$5:$I$605,Ago!$U$5:$U$605,"Despesa",Ago!$G$5:$G$605,CPagar!$D298,Ago!$K$5:$K$605,"Não Pago")</f>
        <v>0</v>
      </c>
      <c r="M298" s="65">
        <f>SUMIFS(Set!$I$5:$I$605,Set!$U$5:$U$605,"Despesa",Set!$G$5:$G$605,CPagar!$D298,Set!$K$5:$K$605,"Não Pago")</f>
        <v>0</v>
      </c>
      <c r="N298" s="65">
        <f>SUMIFS(Out!$I$5:$I$605,Out!$U$5:$U$605,"Despesa",Out!$G$5:$G$605,CPagar!$D298,Out!$K$5:$K$605,"Não Pago")</f>
        <v>0</v>
      </c>
      <c r="O298" s="65">
        <f>SUMIFS(Nov!$I$5:$I$605,Nov!$U$5:$U$605,"Despesa",Nov!$G$5:$G$605,CPagar!$D298,Nov!$K$5:$K$605,"Não Pago")</f>
        <v>0</v>
      </c>
      <c r="P298" s="65">
        <f>SUMIFS(Dez!$I$5:$I$605,Dez!$U$5:$U$605,"Despesa",Dez!$G$5:$G$605,CPagar!$D298,Dez!$K$5:$K$605,"Não Pago")</f>
        <v>0</v>
      </c>
      <c r="Q298" s="62">
        <f t="shared" si="9"/>
        <v>0</v>
      </c>
    </row>
    <row r="299" spans="3:17" ht="28.5" customHeight="1" thickTop="1" thickBot="1" x14ac:dyDescent="0.3">
      <c r="C299" s="46" t="str">
        <f>'PC Despesas'!I95</f>
        <v>5.3.91</v>
      </c>
      <c r="D299" s="47" t="str">
        <f>VLOOKUP(C299,'PC Despesas'!$I$4:$J$103,2,FALSE)</f>
        <v>-</v>
      </c>
      <c r="E299" s="65">
        <f>SUMIFS(Jan!$I$5:$I$605,Jan!$U$5:$U$605,"Despesa",Jan!$G$5:$G$605,CPagar!$D299,Jan!$K$5:$K$605,"Não Pago")</f>
        <v>0</v>
      </c>
      <c r="F299" s="65">
        <f>SUMIFS(Fev!$I$5:$I$605,Fev!$U$5:$U$605,"Despesa",Fev!$G$5:$G$605,CPagar!$D299,Fev!$K$5:$K$605,"Não Pago")</f>
        <v>0</v>
      </c>
      <c r="G299" s="65">
        <f>SUMIFS(Mar!$I$5:$I$605,Mar!$U$5:$U$605,"Despesa",Mar!$G$5:$G$605,CPagar!$D299,Mar!$K$5:$K$605,"Não Pago")</f>
        <v>0</v>
      </c>
      <c r="H299" s="65">
        <f>SUMIFS(Abr!$I$5:$I$605,Abr!$U$5:$U$605,"Despesa",Abr!$G$5:$G$605,CPagar!$D299,Abr!$K$5:$K$605,"Não Pago")</f>
        <v>0</v>
      </c>
      <c r="I299" s="65">
        <f>SUMIFS(Mai!$I$5:$I$605,Mai!$U$5:$U$605,"Despesa",Mai!$G$5:$G$605,CPagar!$D299,Mai!$K$5:$K$605,"Não Pago")</f>
        <v>0</v>
      </c>
      <c r="J299" s="65">
        <f>SUMIFS(Jun!$I$5:$I$605,Jun!$U$5:$U$605,"Despesa",Jun!$G$5:$G$605,CPagar!$D299,Jun!$K$5:$K$605,"Não Pago")</f>
        <v>0</v>
      </c>
      <c r="K299" s="65">
        <f>SUMIFS(Jul!$I$5:$I$605,Jul!$U$5:$U$605,"Despesa",Jul!$G$5:$G$605,CPagar!$D299,Jul!$K$5:$K$605,"Não Pago")</f>
        <v>0</v>
      </c>
      <c r="L299" s="65">
        <f>SUMIFS(Ago!$I$5:$I$605,Ago!$U$5:$U$605,"Despesa",Ago!$G$5:$G$605,CPagar!$D299,Ago!$K$5:$K$605,"Não Pago")</f>
        <v>0</v>
      </c>
      <c r="M299" s="65">
        <f>SUMIFS(Set!$I$5:$I$605,Set!$U$5:$U$605,"Despesa",Set!$G$5:$G$605,CPagar!$D299,Set!$K$5:$K$605,"Não Pago")</f>
        <v>0</v>
      </c>
      <c r="N299" s="65">
        <f>SUMIFS(Out!$I$5:$I$605,Out!$U$5:$U$605,"Despesa",Out!$G$5:$G$605,CPagar!$D299,Out!$K$5:$K$605,"Não Pago")</f>
        <v>0</v>
      </c>
      <c r="O299" s="65">
        <f>SUMIFS(Nov!$I$5:$I$605,Nov!$U$5:$U$605,"Despesa",Nov!$G$5:$G$605,CPagar!$D299,Nov!$K$5:$K$605,"Não Pago")</f>
        <v>0</v>
      </c>
      <c r="P299" s="65">
        <f>SUMIFS(Dez!$I$5:$I$605,Dez!$U$5:$U$605,"Despesa",Dez!$G$5:$G$605,CPagar!$D299,Dez!$K$5:$K$605,"Não Pago")</f>
        <v>0</v>
      </c>
      <c r="Q299" s="62">
        <f t="shared" si="9"/>
        <v>0</v>
      </c>
    </row>
    <row r="300" spans="3:17" ht="28.5" customHeight="1" thickTop="1" thickBot="1" x14ac:dyDescent="0.3">
      <c r="C300" s="46" t="str">
        <f>'PC Despesas'!I96</f>
        <v>5.3.92</v>
      </c>
      <c r="D300" s="47" t="str">
        <f>VLOOKUP(C300,'PC Despesas'!$I$4:$J$103,2,FALSE)</f>
        <v>-</v>
      </c>
      <c r="E300" s="65">
        <f>SUMIFS(Jan!$I$5:$I$605,Jan!$U$5:$U$605,"Despesa",Jan!$G$5:$G$605,CPagar!$D300,Jan!$K$5:$K$605,"Não Pago")</f>
        <v>0</v>
      </c>
      <c r="F300" s="65">
        <f>SUMIFS(Fev!$I$5:$I$605,Fev!$U$5:$U$605,"Despesa",Fev!$G$5:$G$605,CPagar!$D300,Fev!$K$5:$K$605,"Não Pago")</f>
        <v>0</v>
      </c>
      <c r="G300" s="65">
        <f>SUMIFS(Mar!$I$5:$I$605,Mar!$U$5:$U$605,"Despesa",Mar!$G$5:$G$605,CPagar!$D300,Mar!$K$5:$K$605,"Não Pago")</f>
        <v>0</v>
      </c>
      <c r="H300" s="65">
        <f>SUMIFS(Abr!$I$5:$I$605,Abr!$U$5:$U$605,"Despesa",Abr!$G$5:$G$605,CPagar!$D300,Abr!$K$5:$K$605,"Não Pago")</f>
        <v>0</v>
      </c>
      <c r="I300" s="65">
        <f>SUMIFS(Mai!$I$5:$I$605,Mai!$U$5:$U$605,"Despesa",Mai!$G$5:$G$605,CPagar!$D300,Mai!$K$5:$K$605,"Não Pago")</f>
        <v>0</v>
      </c>
      <c r="J300" s="65">
        <f>SUMIFS(Jun!$I$5:$I$605,Jun!$U$5:$U$605,"Despesa",Jun!$G$5:$G$605,CPagar!$D300,Jun!$K$5:$K$605,"Não Pago")</f>
        <v>0</v>
      </c>
      <c r="K300" s="65">
        <f>SUMIFS(Jul!$I$5:$I$605,Jul!$U$5:$U$605,"Despesa",Jul!$G$5:$G$605,CPagar!$D300,Jul!$K$5:$K$605,"Não Pago")</f>
        <v>0</v>
      </c>
      <c r="L300" s="65">
        <f>SUMIFS(Ago!$I$5:$I$605,Ago!$U$5:$U$605,"Despesa",Ago!$G$5:$G$605,CPagar!$D300,Ago!$K$5:$K$605,"Não Pago")</f>
        <v>0</v>
      </c>
      <c r="M300" s="65">
        <f>SUMIFS(Set!$I$5:$I$605,Set!$U$5:$U$605,"Despesa",Set!$G$5:$G$605,CPagar!$D300,Set!$K$5:$K$605,"Não Pago")</f>
        <v>0</v>
      </c>
      <c r="N300" s="65">
        <f>SUMIFS(Out!$I$5:$I$605,Out!$U$5:$U$605,"Despesa",Out!$G$5:$G$605,CPagar!$D300,Out!$K$5:$K$605,"Não Pago")</f>
        <v>0</v>
      </c>
      <c r="O300" s="65">
        <f>SUMIFS(Nov!$I$5:$I$605,Nov!$U$5:$U$605,"Despesa",Nov!$G$5:$G$605,CPagar!$D300,Nov!$K$5:$K$605,"Não Pago")</f>
        <v>0</v>
      </c>
      <c r="P300" s="65">
        <f>SUMIFS(Dez!$I$5:$I$605,Dez!$U$5:$U$605,"Despesa",Dez!$G$5:$G$605,CPagar!$D300,Dez!$K$5:$K$605,"Não Pago")</f>
        <v>0</v>
      </c>
      <c r="Q300" s="62">
        <f t="shared" si="9"/>
        <v>0</v>
      </c>
    </row>
    <row r="301" spans="3:17" ht="28.5" customHeight="1" thickTop="1" thickBot="1" x14ac:dyDescent="0.3">
      <c r="C301" s="46" t="str">
        <f>'PC Despesas'!I97</f>
        <v>5.3.93</v>
      </c>
      <c r="D301" s="47" t="str">
        <f>VLOOKUP(C301,'PC Despesas'!$I$4:$J$103,2,FALSE)</f>
        <v>-</v>
      </c>
      <c r="E301" s="65">
        <f>SUMIFS(Jan!$I$5:$I$605,Jan!$U$5:$U$605,"Despesa",Jan!$G$5:$G$605,CPagar!$D301,Jan!$K$5:$K$605,"Não Pago")</f>
        <v>0</v>
      </c>
      <c r="F301" s="65">
        <f>SUMIFS(Fev!$I$5:$I$605,Fev!$U$5:$U$605,"Despesa",Fev!$G$5:$G$605,CPagar!$D301,Fev!$K$5:$K$605,"Não Pago")</f>
        <v>0</v>
      </c>
      <c r="G301" s="65">
        <f>SUMIFS(Mar!$I$5:$I$605,Mar!$U$5:$U$605,"Despesa",Mar!$G$5:$G$605,CPagar!$D301,Mar!$K$5:$K$605,"Não Pago")</f>
        <v>0</v>
      </c>
      <c r="H301" s="65">
        <f>SUMIFS(Abr!$I$5:$I$605,Abr!$U$5:$U$605,"Despesa",Abr!$G$5:$G$605,CPagar!$D301,Abr!$K$5:$K$605,"Não Pago")</f>
        <v>0</v>
      </c>
      <c r="I301" s="65">
        <f>SUMIFS(Mai!$I$5:$I$605,Mai!$U$5:$U$605,"Despesa",Mai!$G$5:$G$605,CPagar!$D301,Mai!$K$5:$K$605,"Não Pago")</f>
        <v>0</v>
      </c>
      <c r="J301" s="65">
        <f>SUMIFS(Jun!$I$5:$I$605,Jun!$U$5:$U$605,"Despesa",Jun!$G$5:$G$605,CPagar!$D301,Jun!$K$5:$K$605,"Não Pago")</f>
        <v>0</v>
      </c>
      <c r="K301" s="65">
        <f>SUMIFS(Jul!$I$5:$I$605,Jul!$U$5:$U$605,"Despesa",Jul!$G$5:$G$605,CPagar!$D301,Jul!$K$5:$K$605,"Não Pago")</f>
        <v>0</v>
      </c>
      <c r="L301" s="65">
        <f>SUMIFS(Ago!$I$5:$I$605,Ago!$U$5:$U$605,"Despesa",Ago!$G$5:$G$605,CPagar!$D301,Ago!$K$5:$K$605,"Não Pago")</f>
        <v>0</v>
      </c>
      <c r="M301" s="65">
        <f>SUMIFS(Set!$I$5:$I$605,Set!$U$5:$U$605,"Despesa",Set!$G$5:$G$605,CPagar!$D301,Set!$K$5:$K$605,"Não Pago")</f>
        <v>0</v>
      </c>
      <c r="N301" s="65">
        <f>SUMIFS(Out!$I$5:$I$605,Out!$U$5:$U$605,"Despesa",Out!$G$5:$G$605,CPagar!$D301,Out!$K$5:$K$605,"Não Pago")</f>
        <v>0</v>
      </c>
      <c r="O301" s="65">
        <f>SUMIFS(Nov!$I$5:$I$605,Nov!$U$5:$U$605,"Despesa",Nov!$G$5:$G$605,CPagar!$D301,Nov!$K$5:$K$605,"Não Pago")</f>
        <v>0</v>
      </c>
      <c r="P301" s="65">
        <f>SUMIFS(Dez!$I$5:$I$605,Dez!$U$5:$U$605,"Despesa",Dez!$G$5:$G$605,CPagar!$D301,Dez!$K$5:$K$605,"Não Pago")</f>
        <v>0</v>
      </c>
      <c r="Q301" s="62">
        <f t="shared" si="9"/>
        <v>0</v>
      </c>
    </row>
    <row r="302" spans="3:17" ht="28.5" customHeight="1" thickTop="1" thickBot="1" x14ac:dyDescent="0.3">
      <c r="C302" s="46" t="str">
        <f>'PC Despesas'!I98</f>
        <v>5.3.94</v>
      </c>
      <c r="D302" s="47" t="str">
        <f>VLOOKUP(C302,'PC Despesas'!$I$4:$J$103,2,FALSE)</f>
        <v>-</v>
      </c>
      <c r="E302" s="65">
        <f>SUMIFS(Jan!$I$5:$I$605,Jan!$U$5:$U$605,"Despesa",Jan!$G$5:$G$605,CPagar!$D302,Jan!$K$5:$K$605,"Não Pago")</f>
        <v>0</v>
      </c>
      <c r="F302" s="65">
        <f>SUMIFS(Fev!$I$5:$I$605,Fev!$U$5:$U$605,"Despesa",Fev!$G$5:$G$605,CPagar!$D302,Fev!$K$5:$K$605,"Não Pago")</f>
        <v>0</v>
      </c>
      <c r="G302" s="65">
        <f>SUMIFS(Mar!$I$5:$I$605,Mar!$U$5:$U$605,"Despesa",Mar!$G$5:$G$605,CPagar!$D302,Mar!$K$5:$K$605,"Não Pago")</f>
        <v>0</v>
      </c>
      <c r="H302" s="65">
        <f>SUMIFS(Abr!$I$5:$I$605,Abr!$U$5:$U$605,"Despesa",Abr!$G$5:$G$605,CPagar!$D302,Abr!$K$5:$K$605,"Não Pago")</f>
        <v>0</v>
      </c>
      <c r="I302" s="65">
        <f>SUMIFS(Mai!$I$5:$I$605,Mai!$U$5:$U$605,"Despesa",Mai!$G$5:$G$605,CPagar!$D302,Mai!$K$5:$K$605,"Não Pago")</f>
        <v>0</v>
      </c>
      <c r="J302" s="65">
        <f>SUMIFS(Jun!$I$5:$I$605,Jun!$U$5:$U$605,"Despesa",Jun!$G$5:$G$605,CPagar!$D302,Jun!$K$5:$K$605,"Não Pago")</f>
        <v>0</v>
      </c>
      <c r="K302" s="65">
        <f>SUMIFS(Jul!$I$5:$I$605,Jul!$U$5:$U$605,"Despesa",Jul!$G$5:$G$605,CPagar!$D302,Jul!$K$5:$K$605,"Não Pago")</f>
        <v>0</v>
      </c>
      <c r="L302" s="65">
        <f>SUMIFS(Ago!$I$5:$I$605,Ago!$U$5:$U$605,"Despesa",Ago!$G$5:$G$605,CPagar!$D302,Ago!$K$5:$K$605,"Não Pago")</f>
        <v>0</v>
      </c>
      <c r="M302" s="65">
        <f>SUMIFS(Set!$I$5:$I$605,Set!$U$5:$U$605,"Despesa",Set!$G$5:$G$605,CPagar!$D302,Set!$K$5:$K$605,"Não Pago")</f>
        <v>0</v>
      </c>
      <c r="N302" s="65">
        <f>SUMIFS(Out!$I$5:$I$605,Out!$U$5:$U$605,"Despesa",Out!$G$5:$G$605,CPagar!$D302,Out!$K$5:$K$605,"Não Pago")</f>
        <v>0</v>
      </c>
      <c r="O302" s="65">
        <f>SUMIFS(Nov!$I$5:$I$605,Nov!$U$5:$U$605,"Despesa",Nov!$G$5:$G$605,CPagar!$D302,Nov!$K$5:$K$605,"Não Pago")</f>
        <v>0</v>
      </c>
      <c r="P302" s="65">
        <f>SUMIFS(Dez!$I$5:$I$605,Dez!$U$5:$U$605,"Despesa",Dez!$G$5:$G$605,CPagar!$D302,Dez!$K$5:$K$605,"Não Pago")</f>
        <v>0</v>
      </c>
      <c r="Q302" s="62">
        <f t="shared" si="9"/>
        <v>0</v>
      </c>
    </row>
    <row r="303" spans="3:17" ht="28.5" customHeight="1" thickTop="1" thickBot="1" x14ac:dyDescent="0.3">
      <c r="C303" s="46" t="str">
        <f>'PC Despesas'!I99</f>
        <v>5.3.95</v>
      </c>
      <c r="D303" s="47" t="str">
        <f>VLOOKUP(C303,'PC Despesas'!$I$4:$J$103,2,FALSE)</f>
        <v>-</v>
      </c>
      <c r="E303" s="65">
        <f>SUMIFS(Jan!$I$5:$I$605,Jan!$U$5:$U$605,"Despesa",Jan!$G$5:$G$605,CPagar!$D303,Jan!$K$5:$K$605,"Não Pago")</f>
        <v>0</v>
      </c>
      <c r="F303" s="65">
        <f>SUMIFS(Fev!$I$5:$I$605,Fev!$U$5:$U$605,"Despesa",Fev!$G$5:$G$605,CPagar!$D303,Fev!$K$5:$K$605,"Não Pago")</f>
        <v>0</v>
      </c>
      <c r="G303" s="65">
        <f>SUMIFS(Mar!$I$5:$I$605,Mar!$U$5:$U$605,"Despesa",Mar!$G$5:$G$605,CPagar!$D303,Mar!$K$5:$K$605,"Não Pago")</f>
        <v>0</v>
      </c>
      <c r="H303" s="65">
        <f>SUMIFS(Abr!$I$5:$I$605,Abr!$U$5:$U$605,"Despesa",Abr!$G$5:$G$605,CPagar!$D303,Abr!$K$5:$K$605,"Não Pago")</f>
        <v>0</v>
      </c>
      <c r="I303" s="65">
        <f>SUMIFS(Mai!$I$5:$I$605,Mai!$U$5:$U$605,"Despesa",Mai!$G$5:$G$605,CPagar!$D303,Mai!$K$5:$K$605,"Não Pago")</f>
        <v>0</v>
      </c>
      <c r="J303" s="65">
        <f>SUMIFS(Jun!$I$5:$I$605,Jun!$U$5:$U$605,"Despesa",Jun!$G$5:$G$605,CPagar!$D303,Jun!$K$5:$K$605,"Não Pago")</f>
        <v>0</v>
      </c>
      <c r="K303" s="65">
        <f>SUMIFS(Jul!$I$5:$I$605,Jul!$U$5:$U$605,"Despesa",Jul!$G$5:$G$605,CPagar!$D303,Jul!$K$5:$K$605,"Não Pago")</f>
        <v>0</v>
      </c>
      <c r="L303" s="65">
        <f>SUMIFS(Ago!$I$5:$I$605,Ago!$U$5:$U$605,"Despesa",Ago!$G$5:$G$605,CPagar!$D303,Ago!$K$5:$K$605,"Não Pago")</f>
        <v>0</v>
      </c>
      <c r="M303" s="65">
        <f>SUMIFS(Set!$I$5:$I$605,Set!$U$5:$U$605,"Despesa",Set!$G$5:$G$605,CPagar!$D303,Set!$K$5:$K$605,"Não Pago")</f>
        <v>0</v>
      </c>
      <c r="N303" s="65">
        <f>SUMIFS(Out!$I$5:$I$605,Out!$U$5:$U$605,"Despesa",Out!$G$5:$G$605,CPagar!$D303,Out!$K$5:$K$605,"Não Pago")</f>
        <v>0</v>
      </c>
      <c r="O303" s="65">
        <f>SUMIFS(Nov!$I$5:$I$605,Nov!$U$5:$U$605,"Despesa",Nov!$G$5:$G$605,CPagar!$D303,Nov!$K$5:$K$605,"Não Pago")</f>
        <v>0</v>
      </c>
      <c r="P303" s="65">
        <f>SUMIFS(Dez!$I$5:$I$605,Dez!$U$5:$U$605,"Despesa",Dez!$G$5:$G$605,CPagar!$D303,Dez!$K$5:$K$605,"Não Pago")</f>
        <v>0</v>
      </c>
      <c r="Q303" s="62">
        <f t="shared" si="9"/>
        <v>0</v>
      </c>
    </row>
    <row r="304" spans="3:17" ht="28.5" customHeight="1" thickTop="1" thickBot="1" x14ac:dyDescent="0.3">
      <c r="C304" s="46" t="str">
        <f>'PC Despesas'!I100</f>
        <v>5.3.96</v>
      </c>
      <c r="D304" s="47" t="str">
        <f>VLOOKUP(C304,'PC Despesas'!$I$4:$J$103,2,FALSE)</f>
        <v>-</v>
      </c>
      <c r="E304" s="65">
        <f>SUMIFS(Jan!$I$5:$I$605,Jan!$U$5:$U$605,"Despesa",Jan!$G$5:$G$605,CPagar!$D304,Jan!$K$5:$K$605,"Não Pago")</f>
        <v>0</v>
      </c>
      <c r="F304" s="65">
        <f>SUMIFS(Fev!$I$5:$I$605,Fev!$U$5:$U$605,"Despesa",Fev!$G$5:$G$605,CPagar!$D304,Fev!$K$5:$K$605,"Não Pago")</f>
        <v>0</v>
      </c>
      <c r="G304" s="65">
        <f>SUMIFS(Mar!$I$5:$I$605,Mar!$U$5:$U$605,"Despesa",Mar!$G$5:$G$605,CPagar!$D304,Mar!$K$5:$K$605,"Não Pago")</f>
        <v>0</v>
      </c>
      <c r="H304" s="65">
        <f>SUMIFS(Abr!$I$5:$I$605,Abr!$U$5:$U$605,"Despesa",Abr!$G$5:$G$605,CPagar!$D304,Abr!$K$5:$K$605,"Não Pago")</f>
        <v>0</v>
      </c>
      <c r="I304" s="65">
        <f>SUMIFS(Mai!$I$5:$I$605,Mai!$U$5:$U$605,"Despesa",Mai!$G$5:$G$605,CPagar!$D304,Mai!$K$5:$K$605,"Não Pago")</f>
        <v>0</v>
      </c>
      <c r="J304" s="65">
        <f>SUMIFS(Jun!$I$5:$I$605,Jun!$U$5:$U$605,"Despesa",Jun!$G$5:$G$605,CPagar!$D304,Jun!$K$5:$K$605,"Não Pago")</f>
        <v>0</v>
      </c>
      <c r="K304" s="65">
        <f>SUMIFS(Jul!$I$5:$I$605,Jul!$U$5:$U$605,"Despesa",Jul!$G$5:$G$605,CPagar!$D304,Jul!$K$5:$K$605,"Não Pago")</f>
        <v>0</v>
      </c>
      <c r="L304" s="65">
        <f>SUMIFS(Ago!$I$5:$I$605,Ago!$U$5:$U$605,"Despesa",Ago!$G$5:$G$605,CPagar!$D304,Ago!$K$5:$K$605,"Não Pago")</f>
        <v>0</v>
      </c>
      <c r="M304" s="65">
        <f>SUMIFS(Set!$I$5:$I$605,Set!$U$5:$U$605,"Despesa",Set!$G$5:$G$605,CPagar!$D304,Set!$K$5:$K$605,"Não Pago")</f>
        <v>0</v>
      </c>
      <c r="N304" s="65">
        <f>SUMIFS(Out!$I$5:$I$605,Out!$U$5:$U$605,"Despesa",Out!$G$5:$G$605,CPagar!$D304,Out!$K$5:$K$605,"Não Pago")</f>
        <v>0</v>
      </c>
      <c r="O304" s="65">
        <f>SUMIFS(Nov!$I$5:$I$605,Nov!$U$5:$U$605,"Despesa",Nov!$G$5:$G$605,CPagar!$D304,Nov!$K$5:$K$605,"Não Pago")</f>
        <v>0</v>
      </c>
      <c r="P304" s="65">
        <f>SUMIFS(Dez!$I$5:$I$605,Dez!$U$5:$U$605,"Despesa",Dez!$G$5:$G$605,CPagar!$D304,Dez!$K$5:$K$605,"Não Pago")</f>
        <v>0</v>
      </c>
      <c r="Q304" s="62">
        <f t="shared" si="9"/>
        <v>0</v>
      </c>
    </row>
    <row r="305" spans="3:17" ht="28.5" customHeight="1" thickTop="1" thickBot="1" x14ac:dyDescent="0.3">
      <c r="C305" s="46" t="str">
        <f>'PC Despesas'!I101</f>
        <v>5.3.97</v>
      </c>
      <c r="D305" s="47" t="str">
        <f>VLOOKUP(C305,'PC Despesas'!$I$4:$J$103,2,FALSE)</f>
        <v>-</v>
      </c>
      <c r="E305" s="65">
        <f>SUMIFS(Jan!$I$5:$I$605,Jan!$U$5:$U$605,"Despesa",Jan!$G$5:$G$605,CPagar!$D305,Jan!$K$5:$K$605,"Não Pago")</f>
        <v>0</v>
      </c>
      <c r="F305" s="65">
        <f>SUMIFS(Fev!$I$5:$I$605,Fev!$U$5:$U$605,"Despesa",Fev!$G$5:$G$605,CPagar!$D305,Fev!$K$5:$K$605,"Não Pago")</f>
        <v>0</v>
      </c>
      <c r="G305" s="65">
        <f>SUMIFS(Mar!$I$5:$I$605,Mar!$U$5:$U$605,"Despesa",Mar!$G$5:$G$605,CPagar!$D305,Mar!$K$5:$K$605,"Não Pago")</f>
        <v>0</v>
      </c>
      <c r="H305" s="65">
        <f>SUMIFS(Abr!$I$5:$I$605,Abr!$U$5:$U$605,"Despesa",Abr!$G$5:$G$605,CPagar!$D305,Abr!$K$5:$K$605,"Não Pago")</f>
        <v>0</v>
      </c>
      <c r="I305" s="65">
        <f>SUMIFS(Mai!$I$5:$I$605,Mai!$U$5:$U$605,"Despesa",Mai!$G$5:$G$605,CPagar!$D305,Mai!$K$5:$K$605,"Não Pago")</f>
        <v>0</v>
      </c>
      <c r="J305" s="65">
        <f>SUMIFS(Jun!$I$5:$I$605,Jun!$U$5:$U$605,"Despesa",Jun!$G$5:$G$605,CPagar!$D305,Jun!$K$5:$K$605,"Não Pago")</f>
        <v>0</v>
      </c>
      <c r="K305" s="65">
        <f>SUMIFS(Jul!$I$5:$I$605,Jul!$U$5:$U$605,"Despesa",Jul!$G$5:$G$605,CPagar!$D305,Jul!$K$5:$K$605,"Não Pago")</f>
        <v>0</v>
      </c>
      <c r="L305" s="65">
        <f>SUMIFS(Ago!$I$5:$I$605,Ago!$U$5:$U$605,"Despesa",Ago!$G$5:$G$605,CPagar!$D305,Ago!$K$5:$K$605,"Não Pago")</f>
        <v>0</v>
      </c>
      <c r="M305" s="65">
        <f>SUMIFS(Set!$I$5:$I$605,Set!$U$5:$U$605,"Despesa",Set!$G$5:$G$605,CPagar!$D305,Set!$K$5:$K$605,"Não Pago")</f>
        <v>0</v>
      </c>
      <c r="N305" s="65">
        <f>SUMIFS(Out!$I$5:$I$605,Out!$U$5:$U$605,"Despesa",Out!$G$5:$G$605,CPagar!$D305,Out!$K$5:$K$605,"Não Pago")</f>
        <v>0</v>
      </c>
      <c r="O305" s="65">
        <f>SUMIFS(Nov!$I$5:$I$605,Nov!$U$5:$U$605,"Despesa",Nov!$G$5:$G$605,CPagar!$D305,Nov!$K$5:$K$605,"Não Pago")</f>
        <v>0</v>
      </c>
      <c r="P305" s="65">
        <f>SUMIFS(Dez!$I$5:$I$605,Dez!$U$5:$U$605,"Despesa",Dez!$G$5:$G$605,CPagar!$D305,Dez!$K$5:$K$605,"Não Pago")</f>
        <v>0</v>
      </c>
      <c r="Q305" s="62">
        <f t="shared" si="9"/>
        <v>0</v>
      </c>
    </row>
    <row r="306" spans="3:17" ht="28.5" customHeight="1" thickTop="1" thickBot="1" x14ac:dyDescent="0.3">
      <c r="C306" s="46" t="str">
        <f>'PC Despesas'!I102</f>
        <v>5.3.98</v>
      </c>
      <c r="D306" s="47" t="str">
        <f>VLOOKUP(C306,'PC Despesas'!$I$4:$J$103,2,FALSE)</f>
        <v>-</v>
      </c>
      <c r="E306" s="65">
        <f>SUMIFS(Jan!$I$5:$I$605,Jan!$U$5:$U$605,"Despesa",Jan!$G$5:$G$605,CPagar!$D306,Jan!$K$5:$K$605,"Não Pago")</f>
        <v>0</v>
      </c>
      <c r="F306" s="65">
        <f>SUMIFS(Fev!$I$5:$I$605,Fev!$U$5:$U$605,"Despesa",Fev!$G$5:$G$605,CPagar!$D306,Fev!$K$5:$K$605,"Não Pago")</f>
        <v>0</v>
      </c>
      <c r="G306" s="65">
        <f>SUMIFS(Mar!$I$5:$I$605,Mar!$U$5:$U$605,"Despesa",Mar!$G$5:$G$605,CPagar!$D306,Mar!$K$5:$K$605,"Não Pago")</f>
        <v>0</v>
      </c>
      <c r="H306" s="65">
        <f>SUMIFS(Abr!$I$5:$I$605,Abr!$U$5:$U$605,"Despesa",Abr!$G$5:$G$605,CPagar!$D306,Abr!$K$5:$K$605,"Não Pago")</f>
        <v>0</v>
      </c>
      <c r="I306" s="65">
        <f>SUMIFS(Mai!$I$5:$I$605,Mai!$U$5:$U$605,"Despesa",Mai!$G$5:$G$605,CPagar!$D306,Mai!$K$5:$K$605,"Não Pago")</f>
        <v>0</v>
      </c>
      <c r="J306" s="65">
        <f>SUMIFS(Jun!$I$5:$I$605,Jun!$U$5:$U$605,"Despesa",Jun!$G$5:$G$605,CPagar!$D306,Jun!$K$5:$K$605,"Não Pago")</f>
        <v>0</v>
      </c>
      <c r="K306" s="65">
        <f>SUMIFS(Jul!$I$5:$I$605,Jul!$U$5:$U$605,"Despesa",Jul!$G$5:$G$605,CPagar!$D306,Jul!$K$5:$K$605,"Não Pago")</f>
        <v>0</v>
      </c>
      <c r="L306" s="65">
        <f>SUMIFS(Ago!$I$5:$I$605,Ago!$U$5:$U$605,"Despesa",Ago!$G$5:$G$605,CPagar!$D306,Ago!$K$5:$K$605,"Não Pago")</f>
        <v>0</v>
      </c>
      <c r="M306" s="65">
        <f>SUMIFS(Set!$I$5:$I$605,Set!$U$5:$U$605,"Despesa",Set!$G$5:$G$605,CPagar!$D306,Set!$K$5:$K$605,"Não Pago")</f>
        <v>0</v>
      </c>
      <c r="N306" s="65">
        <f>SUMIFS(Out!$I$5:$I$605,Out!$U$5:$U$605,"Despesa",Out!$G$5:$G$605,CPagar!$D306,Out!$K$5:$K$605,"Não Pago")</f>
        <v>0</v>
      </c>
      <c r="O306" s="65">
        <f>SUMIFS(Nov!$I$5:$I$605,Nov!$U$5:$U$605,"Despesa",Nov!$G$5:$G$605,CPagar!$D306,Nov!$K$5:$K$605,"Não Pago")</f>
        <v>0</v>
      </c>
      <c r="P306" s="65">
        <f>SUMIFS(Dez!$I$5:$I$605,Dez!$U$5:$U$605,"Despesa",Dez!$G$5:$G$605,CPagar!$D306,Dez!$K$5:$K$605,"Não Pago")</f>
        <v>0</v>
      </c>
      <c r="Q306" s="62">
        <f t="shared" si="9"/>
        <v>0</v>
      </c>
    </row>
    <row r="307" spans="3:17" ht="28.5" customHeight="1" thickTop="1" thickBot="1" x14ac:dyDescent="0.3">
      <c r="C307" s="46" t="str">
        <f>'PC Despesas'!I103</f>
        <v>5.3.99</v>
      </c>
      <c r="D307" s="47" t="str">
        <f>VLOOKUP(C307,'PC Despesas'!$I$4:$J$103,2,FALSE)</f>
        <v>Outras Desp. Não Operacionais</v>
      </c>
      <c r="E307" s="65">
        <f>SUMIFS(Jan!$I$5:$I$605,Jan!$U$5:$U$605,"Despesa",Jan!$G$5:$G$605,CPagar!$D307,Jan!$K$5:$K$605,"Não Pago")</f>
        <v>0</v>
      </c>
      <c r="F307" s="65">
        <f>SUMIFS(Fev!$I$5:$I$605,Fev!$U$5:$U$605,"Despesa",Fev!$G$5:$G$605,CPagar!$D307,Fev!$K$5:$K$605,"Não Pago")</f>
        <v>0</v>
      </c>
      <c r="G307" s="65">
        <f>SUMIFS(Mar!$I$5:$I$605,Mar!$U$5:$U$605,"Despesa",Mar!$G$5:$G$605,CPagar!$D307,Mar!$K$5:$K$605,"Não Pago")</f>
        <v>0</v>
      </c>
      <c r="H307" s="65">
        <f>SUMIFS(Abr!$I$5:$I$605,Abr!$U$5:$U$605,"Despesa",Abr!$G$5:$G$605,CPagar!$D307,Abr!$K$5:$K$605,"Não Pago")</f>
        <v>0</v>
      </c>
      <c r="I307" s="65">
        <f>SUMIFS(Mai!$I$5:$I$605,Mai!$U$5:$U$605,"Despesa",Mai!$G$5:$G$605,CPagar!$D307,Mai!$K$5:$K$605,"Não Pago")</f>
        <v>0</v>
      </c>
      <c r="J307" s="65">
        <f>SUMIFS(Jun!$I$5:$I$605,Jun!$U$5:$U$605,"Despesa",Jun!$G$5:$G$605,CPagar!$D307,Jun!$K$5:$K$605,"Não Pago")</f>
        <v>0</v>
      </c>
      <c r="K307" s="65">
        <f>SUMIFS(Jul!$I$5:$I$605,Jul!$U$5:$U$605,"Despesa",Jul!$G$5:$G$605,CPagar!$D307,Jul!$K$5:$K$605,"Não Pago")</f>
        <v>0</v>
      </c>
      <c r="L307" s="65">
        <f>SUMIFS(Ago!$I$5:$I$605,Ago!$U$5:$U$605,"Despesa",Ago!$G$5:$G$605,CPagar!$D307,Ago!$K$5:$K$605,"Não Pago")</f>
        <v>0</v>
      </c>
      <c r="M307" s="65">
        <f>SUMIFS(Set!$I$5:$I$605,Set!$U$5:$U$605,"Despesa",Set!$G$5:$G$605,CPagar!$D307,Set!$K$5:$K$605,"Não Pago")</f>
        <v>0</v>
      </c>
      <c r="N307" s="65">
        <f>SUMIFS(Out!$I$5:$I$605,Out!$U$5:$U$605,"Despesa",Out!$G$5:$G$605,CPagar!$D307,Out!$K$5:$K$605,"Não Pago")</f>
        <v>0</v>
      </c>
      <c r="O307" s="65">
        <f>SUMIFS(Nov!$I$5:$I$605,Nov!$U$5:$U$605,"Despesa",Nov!$G$5:$G$605,CPagar!$D307,Nov!$K$5:$K$605,"Não Pago")</f>
        <v>0</v>
      </c>
      <c r="P307" s="65">
        <f>SUMIFS(Dez!$I$5:$I$605,Dez!$U$5:$U$605,"Despesa",Dez!$G$5:$G$605,CPagar!$D307,Dez!$K$5:$K$605,"Não Pago")</f>
        <v>0</v>
      </c>
      <c r="Q307" s="62">
        <f t="shared" si="9"/>
        <v>0</v>
      </c>
    </row>
    <row r="308" spans="3:17" ht="30.75" customHeight="1" thickTop="1" thickBot="1" x14ac:dyDescent="0.3">
      <c r="C308" s="42" t="str">
        <f>'PC Despesas'!L4</f>
        <v>5.4</v>
      </c>
      <c r="D308" s="43" t="str">
        <f>VLOOKUP(C308,'PC Despesas'!$L$4:$M$103,2,FALSE)</f>
        <v>DESPESAS COM RH</v>
      </c>
      <c r="E308" s="91">
        <f t="shared" ref="E308:Q308" si="10">SUM(E309:E407)</f>
        <v>0</v>
      </c>
      <c r="F308" s="91">
        <f t="shared" si="10"/>
        <v>0</v>
      </c>
      <c r="G308" s="91">
        <f t="shared" si="10"/>
        <v>0</v>
      </c>
      <c r="H308" s="91">
        <f t="shared" si="10"/>
        <v>0</v>
      </c>
      <c r="I308" s="91">
        <f t="shared" si="10"/>
        <v>0</v>
      </c>
      <c r="J308" s="91">
        <f t="shared" si="10"/>
        <v>0</v>
      </c>
      <c r="K308" s="91">
        <f t="shared" si="10"/>
        <v>0</v>
      </c>
      <c r="L308" s="91">
        <f t="shared" si="10"/>
        <v>682</v>
      </c>
      <c r="M308" s="91">
        <f t="shared" si="10"/>
        <v>532.17000000000007</v>
      </c>
      <c r="N308" s="91">
        <f t="shared" si="10"/>
        <v>405</v>
      </c>
      <c r="O308" s="91">
        <f t="shared" si="10"/>
        <v>405</v>
      </c>
      <c r="P308" s="91">
        <f t="shared" si="10"/>
        <v>405</v>
      </c>
      <c r="Q308" s="91">
        <f t="shared" si="10"/>
        <v>2429.17</v>
      </c>
    </row>
    <row r="309" spans="3:17" ht="28.5" customHeight="1" thickTop="1" thickBot="1" x14ac:dyDescent="0.3">
      <c r="C309" s="46" t="str">
        <f>'PC Despesas'!L5</f>
        <v>5.4.1</v>
      </c>
      <c r="D309" s="47" t="str">
        <f>VLOOKUP(C309,'PC Despesas'!$L$5:$M$103,2,FALSE)</f>
        <v>SALÁRIOS</v>
      </c>
      <c r="E309" s="65">
        <f>SUMIFS(Jan!$I$5:$I$605,Jan!$U$5:$U$605,"Despesa",Jan!$G$5:$G$605,CPagar!$D309,Jan!$K$5:$K$605,"Não Pago")</f>
        <v>0</v>
      </c>
      <c r="F309" s="65">
        <f>SUMIFS(Fev!$I$5:$I$605,Fev!$U$5:$U$605,"Despesa",Fev!$G$5:$G$605,CPagar!$D309,Fev!$K$5:$K$605,"Não Pago")</f>
        <v>0</v>
      </c>
      <c r="G309" s="65">
        <f>SUMIFS(Mar!$I$5:$I$605,Mar!$U$5:$U$605,"Despesa",Mar!$G$5:$G$605,CPagar!$D309,Mar!$K$5:$K$605,"Não Pago")</f>
        <v>0</v>
      </c>
      <c r="H309" s="65">
        <f>SUMIFS(Abr!$I$5:$I$605,Abr!$U$5:$U$605,"Despesa",Abr!$G$5:$G$605,CPagar!$D309,Abr!$K$5:$K$605,"Não Pago")</f>
        <v>0</v>
      </c>
      <c r="I309" s="65">
        <f>SUMIFS(Mai!$I$5:$I$605,Mai!$U$5:$U$605,"Despesa",Mai!$G$5:$G$605,CPagar!$D309,Mai!$K$5:$K$605,"Não Pago")</f>
        <v>0</v>
      </c>
      <c r="J309" s="65">
        <f>SUMIFS(Jun!$I$5:$I$605,Jun!$U$5:$U$605,"Despesa",Jun!$G$5:$G$605,CPagar!$D309,Jun!$K$5:$K$605,"Não Pago")</f>
        <v>0</v>
      </c>
      <c r="K309" s="65">
        <f>SUMIFS(Jul!$I$5:$I$605,Jul!$U$5:$U$605,"Despesa",Jul!$G$5:$G$605,CPagar!$D309,Jul!$K$5:$K$605,"Não Pago")</f>
        <v>0</v>
      </c>
      <c r="L309" s="65">
        <f>SUMIFS(Ago!$I$5:$I$605,Ago!$U$5:$U$605,"Despesa",Ago!$G$5:$G$605,CPagar!$D309,Ago!$K$5:$K$605,"Não Pago")</f>
        <v>0</v>
      </c>
      <c r="M309" s="65">
        <f>SUMIFS(Set!$I$5:$I$605,Set!$U$5:$U$605,"Despesa",Set!$G$5:$G$605,CPagar!$D309,Set!$K$5:$K$605,"Não Pago")</f>
        <v>0</v>
      </c>
      <c r="N309" s="65">
        <f>SUMIFS(Out!$I$5:$I$605,Out!$U$5:$U$605,"Despesa",Out!$G$5:$G$605,CPagar!$D309,Out!$K$5:$K$605,"Não Pago")</f>
        <v>0</v>
      </c>
      <c r="O309" s="65">
        <f>SUMIFS(Nov!$I$5:$I$605,Nov!$U$5:$U$605,"Despesa",Nov!$G$5:$G$605,CPagar!$D309,Nov!$K$5:$K$605,"Não Pago")</f>
        <v>0</v>
      </c>
      <c r="P309" s="65">
        <f>SUMIFS(Dez!$I$5:$I$605,Dez!$U$5:$U$605,"Despesa",Dez!$G$5:$G$605,CPagar!$D309,Dez!$K$5:$K$605,"Não Pago")</f>
        <v>0</v>
      </c>
      <c r="Q309" s="62">
        <f>SUM(E309:P309)</f>
        <v>0</v>
      </c>
    </row>
    <row r="310" spans="3:17" ht="28.5" customHeight="1" thickTop="1" thickBot="1" x14ac:dyDescent="0.3">
      <c r="C310" s="46" t="str">
        <f>'PC Despesas'!L6</f>
        <v>5.4.2</v>
      </c>
      <c r="D310" s="47" t="str">
        <f>VLOOKUP(C310,'PC Despesas'!$L$5:$M$103,2,FALSE)</f>
        <v>FÉRIAS</v>
      </c>
      <c r="E310" s="65">
        <f>SUMIFS(Jan!$I$5:$I$605,Jan!$U$5:$U$605,"Despesa",Jan!$G$5:$G$605,CPagar!$D310,Jan!$K$5:$K$605,"Não Pago")</f>
        <v>0</v>
      </c>
      <c r="F310" s="65">
        <f>SUMIFS(Fev!$I$5:$I$605,Fev!$U$5:$U$605,"Despesa",Fev!$G$5:$G$605,CPagar!$D310,Fev!$K$5:$K$605,"Não Pago")</f>
        <v>0</v>
      </c>
      <c r="G310" s="65">
        <f>SUMIFS(Mar!$I$5:$I$605,Mar!$U$5:$U$605,"Despesa",Mar!$G$5:$G$605,CPagar!$D310,Mar!$K$5:$K$605,"Não Pago")</f>
        <v>0</v>
      </c>
      <c r="H310" s="65">
        <f>SUMIFS(Abr!$I$5:$I$605,Abr!$U$5:$U$605,"Despesa",Abr!$G$5:$G$605,CPagar!$D310,Abr!$K$5:$K$605,"Não Pago")</f>
        <v>0</v>
      </c>
      <c r="I310" s="65">
        <f>SUMIFS(Mai!$I$5:$I$605,Mai!$U$5:$U$605,"Despesa",Mai!$G$5:$G$605,CPagar!$D310,Mai!$K$5:$K$605,"Não Pago")</f>
        <v>0</v>
      </c>
      <c r="J310" s="65">
        <f>SUMIFS(Jun!$I$5:$I$605,Jun!$U$5:$U$605,"Despesa",Jun!$G$5:$G$605,CPagar!$D310,Jun!$K$5:$K$605,"Não Pago")</f>
        <v>0</v>
      </c>
      <c r="K310" s="65">
        <f>SUMIFS(Jul!$I$5:$I$605,Jul!$U$5:$U$605,"Despesa",Jul!$G$5:$G$605,CPagar!$D310,Jul!$K$5:$K$605,"Não Pago")</f>
        <v>0</v>
      </c>
      <c r="L310" s="65">
        <f>SUMIFS(Ago!$I$5:$I$605,Ago!$U$5:$U$605,"Despesa",Ago!$G$5:$G$605,CPagar!$D310,Ago!$K$5:$K$605,"Não Pago")</f>
        <v>0</v>
      </c>
      <c r="M310" s="65">
        <f>SUMIFS(Set!$I$5:$I$605,Set!$U$5:$U$605,"Despesa",Set!$G$5:$G$605,CPagar!$D310,Set!$K$5:$K$605,"Não Pago")</f>
        <v>0</v>
      </c>
      <c r="N310" s="65">
        <f>SUMIFS(Out!$I$5:$I$605,Out!$U$5:$U$605,"Despesa",Out!$G$5:$G$605,CPagar!$D310,Out!$K$5:$K$605,"Não Pago")</f>
        <v>0</v>
      </c>
      <c r="O310" s="65">
        <f>SUMIFS(Nov!$I$5:$I$605,Nov!$U$5:$U$605,"Despesa",Nov!$G$5:$G$605,CPagar!$D310,Nov!$K$5:$K$605,"Não Pago")</f>
        <v>0</v>
      </c>
      <c r="P310" s="65">
        <f>SUMIFS(Dez!$I$5:$I$605,Dez!$U$5:$U$605,"Despesa",Dez!$G$5:$G$605,CPagar!$D310,Dez!$K$5:$K$605,"Não Pago")</f>
        <v>0</v>
      </c>
      <c r="Q310" s="62">
        <f t="shared" ref="Q310:Q373" si="11">SUM(E310:P310)</f>
        <v>0</v>
      </c>
    </row>
    <row r="311" spans="3:17" ht="28.5" customHeight="1" thickTop="1" thickBot="1" x14ac:dyDescent="0.3">
      <c r="C311" s="46" t="str">
        <f>'PC Despesas'!L7</f>
        <v>5.4.3</v>
      </c>
      <c r="D311" s="47" t="str">
        <f>VLOOKUP(C311,'PC Despesas'!$L$5:$M$103,2,FALSE)</f>
        <v>13º SALARIO</v>
      </c>
      <c r="E311" s="65">
        <f>SUMIFS(Jan!$I$5:$I$605,Jan!$U$5:$U$605,"Despesa",Jan!$G$5:$G$605,CPagar!$D311,Jan!$K$5:$K$605,"Não Pago")</f>
        <v>0</v>
      </c>
      <c r="F311" s="65">
        <f>SUMIFS(Fev!$I$5:$I$605,Fev!$U$5:$U$605,"Despesa",Fev!$G$5:$G$605,CPagar!$D311,Fev!$K$5:$K$605,"Não Pago")</f>
        <v>0</v>
      </c>
      <c r="G311" s="65">
        <f>SUMIFS(Mar!$I$5:$I$605,Mar!$U$5:$U$605,"Despesa",Mar!$G$5:$G$605,CPagar!$D311,Mar!$K$5:$K$605,"Não Pago")</f>
        <v>0</v>
      </c>
      <c r="H311" s="65">
        <f>SUMIFS(Abr!$I$5:$I$605,Abr!$U$5:$U$605,"Despesa",Abr!$G$5:$G$605,CPagar!$D311,Abr!$K$5:$K$605,"Não Pago")</f>
        <v>0</v>
      </c>
      <c r="I311" s="65">
        <f>SUMIFS(Mai!$I$5:$I$605,Mai!$U$5:$U$605,"Despesa",Mai!$G$5:$G$605,CPagar!$D311,Mai!$K$5:$K$605,"Não Pago")</f>
        <v>0</v>
      </c>
      <c r="J311" s="65">
        <f>SUMIFS(Jun!$I$5:$I$605,Jun!$U$5:$U$605,"Despesa",Jun!$G$5:$G$605,CPagar!$D311,Jun!$K$5:$K$605,"Não Pago")</f>
        <v>0</v>
      </c>
      <c r="K311" s="65">
        <f>SUMIFS(Jul!$I$5:$I$605,Jul!$U$5:$U$605,"Despesa",Jul!$G$5:$G$605,CPagar!$D311,Jul!$K$5:$K$605,"Não Pago")</f>
        <v>0</v>
      </c>
      <c r="L311" s="65">
        <f>SUMIFS(Ago!$I$5:$I$605,Ago!$U$5:$U$605,"Despesa",Ago!$G$5:$G$605,CPagar!$D311,Ago!$K$5:$K$605,"Não Pago")</f>
        <v>0</v>
      </c>
      <c r="M311" s="65">
        <f>SUMIFS(Set!$I$5:$I$605,Set!$U$5:$U$605,"Despesa",Set!$G$5:$G$605,CPagar!$D311,Set!$K$5:$K$605,"Não Pago")</f>
        <v>0</v>
      </c>
      <c r="N311" s="65">
        <f>SUMIFS(Out!$I$5:$I$605,Out!$U$5:$U$605,"Despesa",Out!$G$5:$G$605,CPagar!$D311,Out!$K$5:$K$605,"Não Pago")</f>
        <v>0</v>
      </c>
      <c r="O311" s="65">
        <f>SUMIFS(Nov!$I$5:$I$605,Nov!$U$5:$U$605,"Despesa",Nov!$G$5:$G$605,CPagar!$D311,Nov!$K$5:$K$605,"Não Pago")</f>
        <v>0</v>
      </c>
      <c r="P311" s="65">
        <f>SUMIFS(Dez!$I$5:$I$605,Dez!$U$5:$U$605,"Despesa",Dez!$G$5:$G$605,CPagar!$D311,Dez!$K$5:$K$605,"Não Pago")</f>
        <v>0</v>
      </c>
      <c r="Q311" s="62">
        <f t="shared" si="11"/>
        <v>0</v>
      </c>
    </row>
    <row r="312" spans="3:17" ht="28.5" customHeight="1" thickTop="1" thickBot="1" x14ac:dyDescent="0.3">
      <c r="C312" s="46" t="str">
        <f>'PC Despesas'!L8</f>
        <v>5.4.4</v>
      </c>
      <c r="D312" s="47" t="str">
        <f>VLOOKUP(C312,'PC Despesas'!$L$5:$M$103,2,FALSE)</f>
        <v>FGTS</v>
      </c>
      <c r="E312" s="65">
        <f>SUMIFS(Jan!$I$5:$I$605,Jan!$U$5:$U$605,"Despesa",Jan!$G$5:$G$605,CPagar!$D312,Jan!$K$5:$K$605,"Não Pago")</f>
        <v>0</v>
      </c>
      <c r="F312" s="65">
        <f>SUMIFS(Fev!$I$5:$I$605,Fev!$U$5:$U$605,"Despesa",Fev!$G$5:$G$605,CPagar!$D312,Fev!$K$5:$K$605,"Não Pago")</f>
        <v>0</v>
      </c>
      <c r="G312" s="65">
        <f>SUMIFS(Mar!$I$5:$I$605,Mar!$U$5:$U$605,"Despesa",Mar!$G$5:$G$605,CPagar!$D312,Mar!$K$5:$K$605,"Não Pago")</f>
        <v>0</v>
      </c>
      <c r="H312" s="65">
        <f>SUMIFS(Abr!$I$5:$I$605,Abr!$U$5:$U$605,"Despesa",Abr!$G$5:$G$605,CPagar!$D312,Abr!$K$5:$K$605,"Não Pago")</f>
        <v>0</v>
      </c>
      <c r="I312" s="65">
        <f>SUMIFS(Mai!$I$5:$I$605,Mai!$U$5:$U$605,"Despesa",Mai!$G$5:$G$605,CPagar!$D312,Mai!$K$5:$K$605,"Não Pago")</f>
        <v>0</v>
      </c>
      <c r="J312" s="65">
        <f>SUMIFS(Jun!$I$5:$I$605,Jun!$U$5:$U$605,"Despesa",Jun!$G$5:$G$605,CPagar!$D312,Jun!$K$5:$K$605,"Não Pago")</f>
        <v>0</v>
      </c>
      <c r="K312" s="65">
        <f>SUMIFS(Jul!$I$5:$I$605,Jul!$U$5:$U$605,"Despesa",Jul!$G$5:$G$605,CPagar!$D312,Jul!$K$5:$K$605,"Não Pago")</f>
        <v>0</v>
      </c>
      <c r="L312" s="65">
        <f>SUMIFS(Ago!$I$5:$I$605,Ago!$U$5:$U$605,"Despesa",Ago!$G$5:$G$605,CPagar!$D312,Ago!$K$5:$K$605,"Não Pago")</f>
        <v>0</v>
      </c>
      <c r="M312" s="65">
        <f>SUMIFS(Set!$I$5:$I$605,Set!$U$5:$U$605,"Despesa",Set!$G$5:$G$605,CPagar!$D312,Set!$K$5:$K$605,"Não Pago")</f>
        <v>127.17</v>
      </c>
      <c r="N312" s="65">
        <f>SUMIFS(Out!$I$5:$I$605,Out!$U$5:$U$605,"Despesa",Out!$G$5:$G$605,CPagar!$D312,Out!$K$5:$K$605,"Não Pago")</f>
        <v>0</v>
      </c>
      <c r="O312" s="65">
        <f>SUMIFS(Nov!$I$5:$I$605,Nov!$U$5:$U$605,"Despesa",Nov!$G$5:$G$605,CPagar!$D312,Nov!$K$5:$K$605,"Não Pago")</f>
        <v>0</v>
      </c>
      <c r="P312" s="65">
        <f>SUMIFS(Dez!$I$5:$I$605,Dez!$U$5:$U$605,"Despesa",Dez!$G$5:$G$605,CPagar!$D312,Dez!$K$5:$K$605,"Não Pago")</f>
        <v>0</v>
      </c>
      <c r="Q312" s="62">
        <f t="shared" si="11"/>
        <v>127.17</v>
      </c>
    </row>
    <row r="313" spans="3:17" ht="28.5" customHeight="1" thickTop="1" thickBot="1" x14ac:dyDescent="0.3">
      <c r="C313" s="46" t="str">
        <f>'PC Despesas'!L9</f>
        <v>5.4.5</v>
      </c>
      <c r="D313" s="47" t="str">
        <f>VLOOKUP(C313,'PC Despesas'!$L$5:$M$103,2,FALSE)</f>
        <v>GPS</v>
      </c>
      <c r="E313" s="65">
        <f>SUMIFS(Jan!$I$5:$I$605,Jan!$U$5:$U$605,"Despesa",Jan!$G$5:$G$605,CPagar!$D313,Jan!$K$5:$K$605,"Não Pago")</f>
        <v>0</v>
      </c>
      <c r="F313" s="65">
        <f>SUMIFS(Fev!$I$5:$I$605,Fev!$U$5:$U$605,"Despesa",Fev!$G$5:$G$605,CPagar!$D313,Fev!$K$5:$K$605,"Não Pago")</f>
        <v>0</v>
      </c>
      <c r="G313" s="65">
        <f>SUMIFS(Mar!$I$5:$I$605,Mar!$U$5:$U$605,"Despesa",Mar!$G$5:$G$605,CPagar!$D313,Mar!$K$5:$K$605,"Não Pago")</f>
        <v>0</v>
      </c>
      <c r="H313" s="65">
        <f>SUMIFS(Abr!$I$5:$I$605,Abr!$U$5:$U$605,"Despesa",Abr!$G$5:$G$605,CPagar!$D313,Abr!$K$5:$K$605,"Não Pago")</f>
        <v>0</v>
      </c>
      <c r="I313" s="65">
        <f>SUMIFS(Mai!$I$5:$I$605,Mai!$U$5:$U$605,"Despesa",Mai!$G$5:$G$605,CPagar!$D313,Mai!$K$5:$K$605,"Não Pago")</f>
        <v>0</v>
      </c>
      <c r="J313" s="65">
        <f>SUMIFS(Jun!$I$5:$I$605,Jun!$U$5:$U$605,"Despesa",Jun!$G$5:$G$605,CPagar!$D313,Jun!$K$5:$K$605,"Não Pago")</f>
        <v>0</v>
      </c>
      <c r="K313" s="65">
        <f>SUMIFS(Jul!$I$5:$I$605,Jul!$U$5:$U$605,"Despesa",Jul!$G$5:$G$605,CPagar!$D313,Jul!$K$5:$K$605,"Não Pago")</f>
        <v>0</v>
      </c>
      <c r="L313" s="65">
        <f>SUMIFS(Ago!$I$5:$I$605,Ago!$U$5:$U$605,"Despesa",Ago!$G$5:$G$605,CPagar!$D313,Ago!$K$5:$K$605,"Não Pago")</f>
        <v>243</v>
      </c>
      <c r="M313" s="65">
        <f>SUMIFS(Set!$I$5:$I$605,Set!$U$5:$U$605,"Despesa",Set!$G$5:$G$605,CPagar!$D313,Set!$K$5:$K$605,"Não Pago")</f>
        <v>230</v>
      </c>
      <c r="N313" s="65">
        <f>SUMIFS(Out!$I$5:$I$605,Out!$U$5:$U$605,"Despesa",Out!$G$5:$G$605,CPagar!$D313,Out!$K$5:$K$605,"Não Pago")</f>
        <v>230</v>
      </c>
      <c r="O313" s="65">
        <f>SUMIFS(Nov!$I$5:$I$605,Nov!$U$5:$U$605,"Despesa",Nov!$G$5:$G$605,CPagar!$D313,Nov!$K$5:$K$605,"Não Pago")</f>
        <v>230</v>
      </c>
      <c r="P313" s="65">
        <f>SUMIFS(Dez!$I$5:$I$605,Dez!$U$5:$U$605,"Despesa",Dez!$G$5:$G$605,CPagar!$D313,Dez!$K$5:$K$605,"Não Pago")</f>
        <v>230</v>
      </c>
      <c r="Q313" s="62">
        <f t="shared" si="11"/>
        <v>1163</v>
      </c>
    </row>
    <row r="314" spans="3:17" ht="28.5" customHeight="1" thickTop="1" thickBot="1" x14ac:dyDescent="0.3">
      <c r="C314" s="46" t="str">
        <f>'PC Despesas'!L10</f>
        <v>5.4.6</v>
      </c>
      <c r="D314" s="47" t="str">
        <f>VLOOKUP(C314,'PC Despesas'!$L$5:$M$103,2,FALSE)</f>
        <v>VALE TRANSPORTE</v>
      </c>
      <c r="E314" s="65">
        <f>SUMIFS(Jan!$I$5:$I$605,Jan!$U$5:$U$605,"Despesa",Jan!$G$5:$G$605,CPagar!$D314,Jan!$K$5:$K$605,"Não Pago")</f>
        <v>0</v>
      </c>
      <c r="F314" s="65">
        <f>SUMIFS(Fev!$I$5:$I$605,Fev!$U$5:$U$605,"Despesa",Fev!$G$5:$G$605,CPagar!$D314,Fev!$K$5:$K$605,"Não Pago")</f>
        <v>0</v>
      </c>
      <c r="G314" s="65">
        <f>SUMIFS(Mar!$I$5:$I$605,Mar!$U$5:$U$605,"Despesa",Mar!$G$5:$G$605,CPagar!$D314,Mar!$K$5:$K$605,"Não Pago")</f>
        <v>0</v>
      </c>
      <c r="H314" s="65">
        <f>SUMIFS(Abr!$I$5:$I$605,Abr!$U$5:$U$605,"Despesa",Abr!$G$5:$G$605,CPagar!$D314,Abr!$K$5:$K$605,"Não Pago")</f>
        <v>0</v>
      </c>
      <c r="I314" s="65">
        <f>SUMIFS(Mai!$I$5:$I$605,Mai!$U$5:$U$605,"Despesa",Mai!$G$5:$G$605,CPagar!$D314,Mai!$K$5:$K$605,"Não Pago")</f>
        <v>0</v>
      </c>
      <c r="J314" s="65">
        <f>SUMIFS(Jun!$I$5:$I$605,Jun!$U$5:$U$605,"Despesa",Jun!$G$5:$G$605,CPagar!$D314,Jun!$K$5:$K$605,"Não Pago")</f>
        <v>0</v>
      </c>
      <c r="K314" s="65">
        <f>SUMIFS(Jul!$I$5:$I$605,Jul!$U$5:$U$605,"Despesa",Jul!$G$5:$G$605,CPagar!$D314,Jul!$K$5:$K$605,"Não Pago")</f>
        <v>0</v>
      </c>
      <c r="L314" s="65">
        <f>SUMIFS(Ago!$I$5:$I$605,Ago!$U$5:$U$605,"Despesa",Ago!$G$5:$G$605,CPagar!$D314,Ago!$K$5:$K$605,"Não Pago")</f>
        <v>0</v>
      </c>
      <c r="M314" s="65">
        <f>SUMIFS(Set!$I$5:$I$605,Set!$U$5:$U$605,"Despesa",Set!$G$5:$G$605,CPagar!$D314,Set!$K$5:$K$605,"Não Pago")</f>
        <v>0</v>
      </c>
      <c r="N314" s="65">
        <f>SUMIFS(Out!$I$5:$I$605,Out!$U$5:$U$605,"Despesa",Out!$G$5:$G$605,CPagar!$D314,Out!$K$5:$K$605,"Não Pago")</f>
        <v>0</v>
      </c>
      <c r="O314" s="65">
        <f>SUMIFS(Nov!$I$5:$I$605,Nov!$U$5:$U$605,"Despesa",Nov!$G$5:$G$605,CPagar!$D314,Nov!$K$5:$K$605,"Não Pago")</f>
        <v>0</v>
      </c>
      <c r="P314" s="65">
        <f>SUMIFS(Dez!$I$5:$I$605,Dez!$U$5:$U$605,"Despesa",Dez!$G$5:$G$605,CPagar!$D314,Dez!$K$5:$K$605,"Não Pago")</f>
        <v>0</v>
      </c>
      <c r="Q314" s="62">
        <f t="shared" si="11"/>
        <v>0</v>
      </c>
    </row>
    <row r="315" spans="3:17" ht="28.5" customHeight="1" thickTop="1" thickBot="1" x14ac:dyDescent="0.3">
      <c r="C315" s="46" t="str">
        <f>'PC Despesas'!L11</f>
        <v>5.4.7</v>
      </c>
      <c r="D315" s="47" t="str">
        <f>VLOOKUP(C315,'PC Despesas'!$L$5:$M$103,2,FALSE)</f>
        <v>CESTA BÁSICA</v>
      </c>
      <c r="E315" s="65">
        <f>SUMIFS(Jan!$I$5:$I$605,Jan!$U$5:$U$605,"Despesa",Jan!$G$5:$G$605,CPagar!$D315,Jan!$K$5:$K$605,"Não Pago")</f>
        <v>0</v>
      </c>
      <c r="F315" s="65">
        <f>SUMIFS(Fev!$I$5:$I$605,Fev!$U$5:$U$605,"Despesa",Fev!$G$5:$G$605,CPagar!$D315,Fev!$K$5:$K$605,"Não Pago")</f>
        <v>0</v>
      </c>
      <c r="G315" s="65">
        <f>SUMIFS(Mar!$I$5:$I$605,Mar!$U$5:$U$605,"Despesa",Mar!$G$5:$G$605,CPagar!$D315,Mar!$K$5:$K$605,"Não Pago")</f>
        <v>0</v>
      </c>
      <c r="H315" s="65">
        <f>SUMIFS(Abr!$I$5:$I$605,Abr!$U$5:$U$605,"Despesa",Abr!$G$5:$G$605,CPagar!$D315,Abr!$K$5:$K$605,"Não Pago")</f>
        <v>0</v>
      </c>
      <c r="I315" s="65">
        <f>SUMIFS(Mai!$I$5:$I$605,Mai!$U$5:$U$605,"Despesa",Mai!$G$5:$G$605,CPagar!$D315,Mai!$K$5:$K$605,"Não Pago")</f>
        <v>0</v>
      </c>
      <c r="J315" s="65">
        <f>SUMIFS(Jun!$I$5:$I$605,Jun!$U$5:$U$605,"Despesa",Jun!$G$5:$G$605,CPagar!$D315,Jun!$K$5:$K$605,"Não Pago")</f>
        <v>0</v>
      </c>
      <c r="K315" s="65">
        <f>SUMIFS(Jul!$I$5:$I$605,Jul!$U$5:$U$605,"Despesa",Jul!$G$5:$G$605,CPagar!$D315,Jul!$K$5:$K$605,"Não Pago")</f>
        <v>0</v>
      </c>
      <c r="L315" s="65">
        <f>SUMIFS(Ago!$I$5:$I$605,Ago!$U$5:$U$605,"Despesa",Ago!$G$5:$G$605,CPagar!$D315,Ago!$K$5:$K$605,"Não Pago")</f>
        <v>0</v>
      </c>
      <c r="M315" s="65">
        <f>SUMIFS(Set!$I$5:$I$605,Set!$U$5:$U$605,"Despesa",Set!$G$5:$G$605,CPagar!$D315,Set!$K$5:$K$605,"Não Pago")</f>
        <v>0</v>
      </c>
      <c r="N315" s="65">
        <f>SUMIFS(Out!$I$5:$I$605,Out!$U$5:$U$605,"Despesa",Out!$G$5:$G$605,CPagar!$D315,Out!$K$5:$K$605,"Não Pago")</f>
        <v>0</v>
      </c>
      <c r="O315" s="65">
        <f>SUMIFS(Nov!$I$5:$I$605,Nov!$U$5:$U$605,"Despesa",Nov!$G$5:$G$605,CPagar!$D315,Nov!$K$5:$K$605,"Não Pago")</f>
        <v>0</v>
      </c>
      <c r="P315" s="65">
        <f>SUMIFS(Dez!$I$5:$I$605,Dez!$U$5:$U$605,"Despesa",Dez!$G$5:$G$605,CPagar!$D315,Dez!$K$5:$K$605,"Não Pago")</f>
        <v>0</v>
      </c>
      <c r="Q315" s="62">
        <f t="shared" si="11"/>
        <v>0</v>
      </c>
    </row>
    <row r="316" spans="3:17" ht="28.5" customHeight="1" thickTop="1" thickBot="1" x14ac:dyDescent="0.3">
      <c r="C316" s="46" t="str">
        <f>'PC Despesas'!L12</f>
        <v>5.4.8</v>
      </c>
      <c r="D316" s="47" t="str">
        <f>VLOOKUP(C316,'PC Despesas'!$L$5:$M$103,2,FALSE)</f>
        <v>FOLGADOR</v>
      </c>
      <c r="E316" s="65">
        <f>SUMIFS(Jan!$I$5:$I$605,Jan!$U$5:$U$605,"Despesa",Jan!$G$5:$G$605,CPagar!$D316,Jan!$K$5:$K$605,"Não Pago")</f>
        <v>0</v>
      </c>
      <c r="F316" s="65">
        <f>SUMIFS(Fev!$I$5:$I$605,Fev!$U$5:$U$605,"Despesa",Fev!$G$5:$G$605,CPagar!$D316,Fev!$K$5:$K$605,"Não Pago")</f>
        <v>0</v>
      </c>
      <c r="G316" s="65">
        <f>SUMIFS(Mar!$I$5:$I$605,Mar!$U$5:$U$605,"Despesa",Mar!$G$5:$G$605,CPagar!$D316,Mar!$K$5:$K$605,"Não Pago")</f>
        <v>0</v>
      </c>
      <c r="H316" s="65">
        <f>SUMIFS(Abr!$I$5:$I$605,Abr!$U$5:$U$605,"Despesa",Abr!$G$5:$G$605,CPagar!$D316,Abr!$K$5:$K$605,"Não Pago")</f>
        <v>0</v>
      </c>
      <c r="I316" s="65">
        <f>SUMIFS(Mai!$I$5:$I$605,Mai!$U$5:$U$605,"Despesa",Mai!$G$5:$G$605,CPagar!$D316,Mai!$K$5:$K$605,"Não Pago")</f>
        <v>0</v>
      </c>
      <c r="J316" s="65">
        <f>SUMIFS(Jun!$I$5:$I$605,Jun!$U$5:$U$605,"Despesa",Jun!$G$5:$G$605,CPagar!$D316,Jun!$K$5:$K$605,"Não Pago")</f>
        <v>0</v>
      </c>
      <c r="K316" s="65">
        <f>SUMIFS(Jul!$I$5:$I$605,Jul!$U$5:$U$605,"Despesa",Jul!$G$5:$G$605,CPagar!$D316,Jul!$K$5:$K$605,"Não Pago")</f>
        <v>0</v>
      </c>
      <c r="L316" s="65">
        <f>SUMIFS(Ago!$I$5:$I$605,Ago!$U$5:$U$605,"Despesa",Ago!$G$5:$G$605,CPagar!$D316,Ago!$K$5:$K$605,"Não Pago")</f>
        <v>0</v>
      </c>
      <c r="M316" s="65">
        <f>SUMIFS(Set!$I$5:$I$605,Set!$U$5:$U$605,"Despesa",Set!$G$5:$G$605,CPagar!$D316,Set!$K$5:$K$605,"Não Pago")</f>
        <v>0</v>
      </c>
      <c r="N316" s="65">
        <f>SUMIFS(Out!$I$5:$I$605,Out!$U$5:$U$605,"Despesa",Out!$G$5:$G$605,CPagar!$D316,Out!$K$5:$K$605,"Não Pago")</f>
        <v>0</v>
      </c>
      <c r="O316" s="65">
        <f>SUMIFS(Nov!$I$5:$I$605,Nov!$U$5:$U$605,"Despesa",Nov!$G$5:$G$605,CPagar!$D316,Nov!$K$5:$K$605,"Não Pago")</f>
        <v>0</v>
      </c>
      <c r="P316" s="65">
        <f>SUMIFS(Dez!$I$5:$I$605,Dez!$U$5:$U$605,"Despesa",Dez!$G$5:$G$605,CPagar!$D316,Dez!$K$5:$K$605,"Não Pago")</f>
        <v>0</v>
      </c>
      <c r="Q316" s="62">
        <f t="shared" si="11"/>
        <v>0</v>
      </c>
    </row>
    <row r="317" spans="3:17" ht="28.5" customHeight="1" thickTop="1" thickBot="1" x14ac:dyDescent="0.3">
      <c r="C317" s="46" t="str">
        <f>'PC Despesas'!L13</f>
        <v>5.4.9</v>
      </c>
      <c r="D317" s="47" t="str">
        <f>VLOOKUP(C317,'PC Despesas'!$L$5:$M$103,2,FALSE)</f>
        <v>PROVISÕES DE FÉRIAS E 13º</v>
      </c>
      <c r="E317" s="65">
        <f>SUMIFS(Jan!$I$5:$I$605,Jan!$U$5:$U$605,"Despesa",Jan!$G$5:$G$605,CPagar!$D317,Jan!$K$5:$K$605,"Não Pago")</f>
        <v>0</v>
      </c>
      <c r="F317" s="65">
        <f>SUMIFS(Fev!$I$5:$I$605,Fev!$U$5:$U$605,"Despesa",Fev!$G$5:$G$605,CPagar!$D317,Fev!$K$5:$K$605,"Não Pago")</f>
        <v>0</v>
      </c>
      <c r="G317" s="65">
        <f>SUMIFS(Mar!$I$5:$I$605,Mar!$U$5:$U$605,"Despesa",Mar!$G$5:$G$605,CPagar!$D317,Mar!$K$5:$K$605,"Não Pago")</f>
        <v>0</v>
      </c>
      <c r="H317" s="65">
        <f>SUMIFS(Abr!$I$5:$I$605,Abr!$U$5:$U$605,"Despesa",Abr!$G$5:$G$605,CPagar!$D317,Abr!$K$5:$K$605,"Não Pago")</f>
        <v>0</v>
      </c>
      <c r="I317" s="65">
        <f>SUMIFS(Mai!$I$5:$I$605,Mai!$U$5:$U$605,"Despesa",Mai!$G$5:$G$605,CPagar!$D317,Mai!$K$5:$K$605,"Não Pago")</f>
        <v>0</v>
      </c>
      <c r="J317" s="65">
        <f>SUMIFS(Jun!$I$5:$I$605,Jun!$U$5:$U$605,"Despesa",Jun!$G$5:$G$605,CPagar!$D317,Jun!$K$5:$K$605,"Não Pago")</f>
        <v>0</v>
      </c>
      <c r="K317" s="65">
        <f>SUMIFS(Jul!$I$5:$I$605,Jul!$U$5:$U$605,"Despesa",Jul!$G$5:$G$605,CPagar!$D317,Jul!$K$5:$K$605,"Não Pago")</f>
        <v>0</v>
      </c>
      <c r="L317" s="65">
        <f>SUMIFS(Ago!$I$5:$I$605,Ago!$U$5:$U$605,"Despesa",Ago!$G$5:$G$605,CPagar!$D317,Ago!$K$5:$K$605,"Não Pago")</f>
        <v>439</v>
      </c>
      <c r="M317" s="65">
        <f>SUMIFS(Set!$I$5:$I$605,Set!$U$5:$U$605,"Despesa",Set!$G$5:$G$605,CPagar!$D317,Set!$K$5:$K$605,"Não Pago")</f>
        <v>175</v>
      </c>
      <c r="N317" s="65">
        <f>SUMIFS(Out!$I$5:$I$605,Out!$U$5:$U$605,"Despesa",Out!$G$5:$G$605,CPagar!$D317,Out!$K$5:$K$605,"Não Pago")</f>
        <v>175</v>
      </c>
      <c r="O317" s="65">
        <f>SUMIFS(Nov!$I$5:$I$605,Nov!$U$5:$U$605,"Despesa",Nov!$G$5:$G$605,CPagar!$D317,Nov!$K$5:$K$605,"Não Pago")</f>
        <v>175</v>
      </c>
      <c r="P317" s="65">
        <f>SUMIFS(Dez!$I$5:$I$605,Dez!$U$5:$U$605,"Despesa",Dez!$G$5:$G$605,CPagar!$D317,Dez!$K$5:$K$605,"Não Pago")</f>
        <v>175</v>
      </c>
      <c r="Q317" s="62">
        <f t="shared" si="11"/>
        <v>1139</v>
      </c>
    </row>
    <row r="318" spans="3:17" ht="28.5" customHeight="1" thickTop="1" thickBot="1" x14ac:dyDescent="0.3">
      <c r="C318" s="46" t="str">
        <f>'PC Despesas'!L14</f>
        <v>5.4.10</v>
      </c>
      <c r="D318" s="47" t="str">
        <f>VLOOKUP(C318,'PC Despesas'!$L$5:$M$103,2,FALSE)</f>
        <v>-</v>
      </c>
      <c r="E318" s="65">
        <f>SUMIFS(Jan!$I$5:$I$605,Jan!$U$5:$U$605,"Despesa",Jan!$G$5:$G$605,CPagar!$D318,Jan!$K$5:$K$605,"Não Pago")</f>
        <v>0</v>
      </c>
      <c r="F318" s="65">
        <f>SUMIFS(Fev!$I$5:$I$605,Fev!$U$5:$U$605,"Despesa",Fev!$G$5:$G$605,CPagar!$D318,Fev!$K$5:$K$605,"Não Pago")</f>
        <v>0</v>
      </c>
      <c r="G318" s="65">
        <f>SUMIFS(Mar!$I$5:$I$605,Mar!$U$5:$U$605,"Despesa",Mar!$G$5:$G$605,CPagar!$D318,Mar!$K$5:$K$605,"Não Pago")</f>
        <v>0</v>
      </c>
      <c r="H318" s="65">
        <f>SUMIFS(Abr!$I$5:$I$605,Abr!$U$5:$U$605,"Despesa",Abr!$G$5:$G$605,CPagar!$D318,Abr!$K$5:$K$605,"Não Pago")</f>
        <v>0</v>
      </c>
      <c r="I318" s="65">
        <f>SUMIFS(Mai!$I$5:$I$605,Mai!$U$5:$U$605,"Despesa",Mai!$G$5:$G$605,CPagar!$D318,Mai!$K$5:$K$605,"Não Pago")</f>
        <v>0</v>
      </c>
      <c r="J318" s="65">
        <f>SUMIFS(Jun!$I$5:$I$605,Jun!$U$5:$U$605,"Despesa",Jun!$G$5:$G$605,CPagar!$D318,Jun!$K$5:$K$605,"Não Pago")</f>
        <v>0</v>
      </c>
      <c r="K318" s="65">
        <f>SUMIFS(Jul!$I$5:$I$605,Jul!$U$5:$U$605,"Despesa",Jul!$G$5:$G$605,CPagar!$D318,Jul!$K$5:$K$605,"Não Pago")</f>
        <v>0</v>
      </c>
      <c r="L318" s="65">
        <f>SUMIFS(Ago!$I$5:$I$605,Ago!$U$5:$U$605,"Despesa",Ago!$G$5:$G$605,CPagar!$D318,Ago!$K$5:$K$605,"Não Pago")</f>
        <v>0</v>
      </c>
      <c r="M318" s="65">
        <f>SUMIFS(Set!$I$5:$I$605,Set!$U$5:$U$605,"Despesa",Set!$G$5:$G$605,CPagar!$D318,Set!$K$5:$K$605,"Não Pago")</f>
        <v>0</v>
      </c>
      <c r="N318" s="65">
        <f>SUMIFS(Out!$I$5:$I$605,Out!$U$5:$U$605,"Despesa",Out!$G$5:$G$605,CPagar!$D318,Out!$K$5:$K$605,"Não Pago")</f>
        <v>0</v>
      </c>
      <c r="O318" s="65">
        <f>SUMIFS(Nov!$I$5:$I$605,Nov!$U$5:$U$605,"Despesa",Nov!$G$5:$G$605,CPagar!$D318,Nov!$K$5:$K$605,"Não Pago")</f>
        <v>0</v>
      </c>
      <c r="P318" s="65">
        <f>SUMIFS(Dez!$I$5:$I$605,Dez!$U$5:$U$605,"Despesa",Dez!$G$5:$G$605,CPagar!$D318,Dez!$K$5:$K$605,"Não Pago")</f>
        <v>0</v>
      </c>
      <c r="Q318" s="62">
        <f t="shared" si="11"/>
        <v>0</v>
      </c>
    </row>
    <row r="319" spans="3:17" ht="28.5" customHeight="1" thickTop="1" thickBot="1" x14ac:dyDescent="0.3">
      <c r="C319" s="46" t="str">
        <f>'PC Despesas'!L15</f>
        <v>5.4.11</v>
      </c>
      <c r="D319" s="47" t="str">
        <f>VLOOKUP(C319,'PC Despesas'!$L$5:$M$103,2,FALSE)</f>
        <v>-</v>
      </c>
      <c r="E319" s="65">
        <f>SUMIFS(Jan!$I$5:$I$605,Jan!$U$5:$U$605,"Despesa",Jan!$G$5:$G$605,CPagar!$D319,Jan!$K$5:$K$605,"Não Pago")</f>
        <v>0</v>
      </c>
      <c r="F319" s="65">
        <f>SUMIFS(Fev!$I$5:$I$605,Fev!$U$5:$U$605,"Despesa",Fev!$G$5:$G$605,CPagar!$D319,Fev!$K$5:$K$605,"Não Pago")</f>
        <v>0</v>
      </c>
      <c r="G319" s="65">
        <f>SUMIFS(Mar!$I$5:$I$605,Mar!$U$5:$U$605,"Despesa",Mar!$G$5:$G$605,CPagar!$D319,Mar!$K$5:$K$605,"Não Pago")</f>
        <v>0</v>
      </c>
      <c r="H319" s="65">
        <f>SUMIFS(Abr!$I$5:$I$605,Abr!$U$5:$U$605,"Despesa",Abr!$G$5:$G$605,CPagar!$D319,Abr!$K$5:$K$605,"Não Pago")</f>
        <v>0</v>
      </c>
      <c r="I319" s="65">
        <f>SUMIFS(Mai!$I$5:$I$605,Mai!$U$5:$U$605,"Despesa",Mai!$G$5:$G$605,CPagar!$D319,Mai!$K$5:$K$605,"Não Pago")</f>
        <v>0</v>
      </c>
      <c r="J319" s="65">
        <f>SUMIFS(Jun!$I$5:$I$605,Jun!$U$5:$U$605,"Despesa",Jun!$G$5:$G$605,CPagar!$D319,Jun!$K$5:$K$605,"Não Pago")</f>
        <v>0</v>
      </c>
      <c r="K319" s="65">
        <f>SUMIFS(Jul!$I$5:$I$605,Jul!$U$5:$U$605,"Despesa",Jul!$G$5:$G$605,CPagar!$D319,Jul!$K$5:$K$605,"Não Pago")</f>
        <v>0</v>
      </c>
      <c r="L319" s="65">
        <f>SUMIFS(Ago!$I$5:$I$605,Ago!$U$5:$U$605,"Despesa",Ago!$G$5:$G$605,CPagar!$D319,Ago!$K$5:$K$605,"Não Pago")</f>
        <v>0</v>
      </c>
      <c r="M319" s="65">
        <f>SUMIFS(Set!$I$5:$I$605,Set!$U$5:$U$605,"Despesa",Set!$G$5:$G$605,CPagar!$D319,Set!$K$5:$K$605,"Não Pago")</f>
        <v>0</v>
      </c>
      <c r="N319" s="65">
        <f>SUMIFS(Out!$I$5:$I$605,Out!$U$5:$U$605,"Despesa",Out!$G$5:$G$605,CPagar!$D319,Out!$K$5:$K$605,"Não Pago")</f>
        <v>0</v>
      </c>
      <c r="O319" s="65">
        <f>SUMIFS(Nov!$I$5:$I$605,Nov!$U$5:$U$605,"Despesa",Nov!$G$5:$G$605,CPagar!$D319,Nov!$K$5:$K$605,"Não Pago")</f>
        <v>0</v>
      </c>
      <c r="P319" s="65">
        <f>SUMIFS(Dez!$I$5:$I$605,Dez!$U$5:$U$605,"Despesa",Dez!$G$5:$G$605,CPagar!$D319,Dez!$K$5:$K$605,"Não Pago")</f>
        <v>0</v>
      </c>
      <c r="Q319" s="62">
        <f t="shared" si="11"/>
        <v>0</v>
      </c>
    </row>
    <row r="320" spans="3:17" ht="28.5" customHeight="1" thickTop="1" thickBot="1" x14ac:dyDescent="0.3">
      <c r="C320" s="46" t="str">
        <f>'PC Despesas'!L16</f>
        <v>5.4.12</v>
      </c>
      <c r="D320" s="47" t="str">
        <f>VLOOKUP(C320,'PC Despesas'!$L$5:$M$103,2,FALSE)</f>
        <v>-</v>
      </c>
      <c r="E320" s="65">
        <f>SUMIFS(Jan!$I$5:$I$605,Jan!$U$5:$U$605,"Despesa",Jan!$G$5:$G$605,CPagar!$D320,Jan!$K$5:$K$605,"Não Pago")</f>
        <v>0</v>
      </c>
      <c r="F320" s="65">
        <f>SUMIFS(Fev!$I$5:$I$605,Fev!$U$5:$U$605,"Despesa",Fev!$G$5:$G$605,CPagar!$D320,Fev!$K$5:$K$605,"Não Pago")</f>
        <v>0</v>
      </c>
      <c r="G320" s="65">
        <f>SUMIFS(Mar!$I$5:$I$605,Mar!$U$5:$U$605,"Despesa",Mar!$G$5:$G$605,CPagar!$D320,Mar!$K$5:$K$605,"Não Pago")</f>
        <v>0</v>
      </c>
      <c r="H320" s="65">
        <f>SUMIFS(Abr!$I$5:$I$605,Abr!$U$5:$U$605,"Despesa",Abr!$G$5:$G$605,CPagar!$D320,Abr!$K$5:$K$605,"Não Pago")</f>
        <v>0</v>
      </c>
      <c r="I320" s="65">
        <f>SUMIFS(Mai!$I$5:$I$605,Mai!$U$5:$U$605,"Despesa",Mai!$G$5:$G$605,CPagar!$D320,Mai!$K$5:$K$605,"Não Pago")</f>
        <v>0</v>
      </c>
      <c r="J320" s="65">
        <f>SUMIFS(Jun!$I$5:$I$605,Jun!$U$5:$U$605,"Despesa",Jun!$G$5:$G$605,CPagar!$D320,Jun!$K$5:$K$605,"Não Pago")</f>
        <v>0</v>
      </c>
      <c r="K320" s="65">
        <f>SUMIFS(Jul!$I$5:$I$605,Jul!$U$5:$U$605,"Despesa",Jul!$G$5:$G$605,CPagar!$D320,Jul!$K$5:$K$605,"Não Pago")</f>
        <v>0</v>
      </c>
      <c r="L320" s="65">
        <f>SUMIFS(Ago!$I$5:$I$605,Ago!$U$5:$U$605,"Despesa",Ago!$G$5:$G$605,CPagar!$D320,Ago!$K$5:$K$605,"Não Pago")</f>
        <v>0</v>
      </c>
      <c r="M320" s="65">
        <f>SUMIFS(Set!$I$5:$I$605,Set!$U$5:$U$605,"Despesa",Set!$G$5:$G$605,CPagar!$D320,Set!$K$5:$K$605,"Não Pago")</f>
        <v>0</v>
      </c>
      <c r="N320" s="65">
        <f>SUMIFS(Out!$I$5:$I$605,Out!$U$5:$U$605,"Despesa",Out!$G$5:$G$605,CPagar!$D320,Out!$K$5:$K$605,"Não Pago")</f>
        <v>0</v>
      </c>
      <c r="O320" s="65">
        <f>SUMIFS(Nov!$I$5:$I$605,Nov!$U$5:$U$605,"Despesa",Nov!$G$5:$G$605,CPagar!$D320,Nov!$K$5:$K$605,"Não Pago")</f>
        <v>0</v>
      </c>
      <c r="P320" s="65">
        <f>SUMIFS(Dez!$I$5:$I$605,Dez!$U$5:$U$605,"Despesa",Dez!$G$5:$G$605,CPagar!$D320,Dez!$K$5:$K$605,"Não Pago")</f>
        <v>0</v>
      </c>
      <c r="Q320" s="62">
        <f t="shared" si="11"/>
        <v>0</v>
      </c>
    </row>
    <row r="321" spans="3:17" ht="28.5" customHeight="1" thickTop="1" thickBot="1" x14ac:dyDescent="0.3">
      <c r="C321" s="46" t="str">
        <f>'PC Despesas'!L17</f>
        <v>5.4.13</v>
      </c>
      <c r="D321" s="47" t="str">
        <f>VLOOKUP(C321,'PC Despesas'!$L$5:$M$103,2,FALSE)</f>
        <v>-</v>
      </c>
      <c r="E321" s="65">
        <f>SUMIFS(Jan!$I$5:$I$605,Jan!$U$5:$U$605,"Despesa",Jan!$G$5:$G$605,CPagar!$D321,Jan!$K$5:$K$605,"Não Pago")</f>
        <v>0</v>
      </c>
      <c r="F321" s="65">
        <f>SUMIFS(Fev!$I$5:$I$605,Fev!$U$5:$U$605,"Despesa",Fev!$G$5:$G$605,CPagar!$D321,Fev!$K$5:$K$605,"Não Pago")</f>
        <v>0</v>
      </c>
      <c r="G321" s="65">
        <f>SUMIFS(Mar!$I$5:$I$605,Mar!$U$5:$U$605,"Despesa",Mar!$G$5:$G$605,CPagar!$D321,Mar!$K$5:$K$605,"Não Pago")</f>
        <v>0</v>
      </c>
      <c r="H321" s="65">
        <f>SUMIFS(Abr!$I$5:$I$605,Abr!$U$5:$U$605,"Despesa",Abr!$G$5:$G$605,CPagar!$D321,Abr!$K$5:$K$605,"Não Pago")</f>
        <v>0</v>
      </c>
      <c r="I321" s="65">
        <f>SUMIFS(Mai!$I$5:$I$605,Mai!$U$5:$U$605,"Despesa",Mai!$G$5:$G$605,CPagar!$D321,Mai!$K$5:$K$605,"Não Pago")</f>
        <v>0</v>
      </c>
      <c r="J321" s="65">
        <f>SUMIFS(Jun!$I$5:$I$605,Jun!$U$5:$U$605,"Despesa",Jun!$G$5:$G$605,CPagar!$D321,Jun!$K$5:$K$605,"Não Pago")</f>
        <v>0</v>
      </c>
      <c r="K321" s="65">
        <f>SUMIFS(Jul!$I$5:$I$605,Jul!$U$5:$U$605,"Despesa",Jul!$G$5:$G$605,CPagar!$D321,Jul!$K$5:$K$605,"Não Pago")</f>
        <v>0</v>
      </c>
      <c r="L321" s="65">
        <f>SUMIFS(Ago!$I$5:$I$605,Ago!$U$5:$U$605,"Despesa",Ago!$G$5:$G$605,CPagar!$D321,Ago!$K$5:$K$605,"Não Pago")</f>
        <v>0</v>
      </c>
      <c r="M321" s="65">
        <f>SUMIFS(Set!$I$5:$I$605,Set!$U$5:$U$605,"Despesa",Set!$G$5:$G$605,CPagar!$D321,Set!$K$5:$K$605,"Não Pago")</f>
        <v>0</v>
      </c>
      <c r="N321" s="65">
        <f>SUMIFS(Out!$I$5:$I$605,Out!$U$5:$U$605,"Despesa",Out!$G$5:$G$605,CPagar!$D321,Out!$K$5:$K$605,"Não Pago")</f>
        <v>0</v>
      </c>
      <c r="O321" s="65">
        <f>SUMIFS(Nov!$I$5:$I$605,Nov!$U$5:$U$605,"Despesa",Nov!$G$5:$G$605,CPagar!$D321,Nov!$K$5:$K$605,"Não Pago")</f>
        <v>0</v>
      </c>
      <c r="P321" s="65">
        <f>SUMIFS(Dez!$I$5:$I$605,Dez!$U$5:$U$605,"Despesa",Dez!$G$5:$G$605,CPagar!$D321,Dez!$K$5:$K$605,"Não Pago")</f>
        <v>0</v>
      </c>
      <c r="Q321" s="62">
        <f t="shared" si="11"/>
        <v>0</v>
      </c>
    </row>
    <row r="322" spans="3:17" ht="28.5" customHeight="1" thickTop="1" thickBot="1" x14ac:dyDescent="0.3">
      <c r="C322" s="46" t="str">
        <f>'PC Despesas'!L18</f>
        <v>5.4.14</v>
      </c>
      <c r="D322" s="47" t="str">
        <f>VLOOKUP(C322,'PC Despesas'!$L$5:$M$103,2,FALSE)</f>
        <v>-</v>
      </c>
      <c r="E322" s="65">
        <f>SUMIFS(Jan!$I$5:$I$605,Jan!$U$5:$U$605,"Despesa",Jan!$G$5:$G$605,CPagar!$D322,Jan!$K$5:$K$605,"Não Pago")</f>
        <v>0</v>
      </c>
      <c r="F322" s="65">
        <f>SUMIFS(Fev!$I$5:$I$605,Fev!$U$5:$U$605,"Despesa",Fev!$G$5:$G$605,CPagar!$D322,Fev!$K$5:$K$605,"Não Pago")</f>
        <v>0</v>
      </c>
      <c r="G322" s="65">
        <f>SUMIFS(Mar!$I$5:$I$605,Mar!$U$5:$U$605,"Despesa",Mar!$G$5:$G$605,CPagar!$D322,Mar!$K$5:$K$605,"Não Pago")</f>
        <v>0</v>
      </c>
      <c r="H322" s="65">
        <f>SUMIFS(Abr!$I$5:$I$605,Abr!$U$5:$U$605,"Despesa",Abr!$G$5:$G$605,CPagar!$D322,Abr!$K$5:$K$605,"Não Pago")</f>
        <v>0</v>
      </c>
      <c r="I322" s="65">
        <f>SUMIFS(Mai!$I$5:$I$605,Mai!$U$5:$U$605,"Despesa",Mai!$G$5:$G$605,CPagar!$D322,Mai!$K$5:$K$605,"Não Pago")</f>
        <v>0</v>
      </c>
      <c r="J322" s="65">
        <f>SUMIFS(Jun!$I$5:$I$605,Jun!$U$5:$U$605,"Despesa",Jun!$G$5:$G$605,CPagar!$D322,Jun!$K$5:$K$605,"Não Pago")</f>
        <v>0</v>
      </c>
      <c r="K322" s="65">
        <f>SUMIFS(Jul!$I$5:$I$605,Jul!$U$5:$U$605,"Despesa",Jul!$G$5:$G$605,CPagar!$D322,Jul!$K$5:$K$605,"Não Pago")</f>
        <v>0</v>
      </c>
      <c r="L322" s="65">
        <f>SUMIFS(Ago!$I$5:$I$605,Ago!$U$5:$U$605,"Despesa",Ago!$G$5:$G$605,CPagar!$D322,Ago!$K$5:$K$605,"Não Pago")</f>
        <v>0</v>
      </c>
      <c r="M322" s="65">
        <f>SUMIFS(Set!$I$5:$I$605,Set!$U$5:$U$605,"Despesa",Set!$G$5:$G$605,CPagar!$D322,Set!$K$5:$K$605,"Não Pago")</f>
        <v>0</v>
      </c>
      <c r="N322" s="65">
        <f>SUMIFS(Out!$I$5:$I$605,Out!$U$5:$U$605,"Despesa",Out!$G$5:$G$605,CPagar!$D322,Out!$K$5:$K$605,"Não Pago")</f>
        <v>0</v>
      </c>
      <c r="O322" s="65">
        <f>SUMIFS(Nov!$I$5:$I$605,Nov!$U$5:$U$605,"Despesa",Nov!$G$5:$G$605,CPagar!$D322,Nov!$K$5:$K$605,"Não Pago")</f>
        <v>0</v>
      </c>
      <c r="P322" s="65">
        <f>SUMIFS(Dez!$I$5:$I$605,Dez!$U$5:$U$605,"Despesa",Dez!$G$5:$G$605,CPagar!$D322,Dez!$K$5:$K$605,"Não Pago")</f>
        <v>0</v>
      </c>
      <c r="Q322" s="62">
        <f t="shared" si="11"/>
        <v>0</v>
      </c>
    </row>
    <row r="323" spans="3:17" ht="28.5" customHeight="1" thickTop="1" thickBot="1" x14ac:dyDescent="0.3">
      <c r="C323" s="46" t="str">
        <f>'PC Despesas'!L19</f>
        <v>5.4.15</v>
      </c>
      <c r="D323" s="47" t="str">
        <f>VLOOKUP(C323,'PC Despesas'!$L$5:$M$103,2,FALSE)</f>
        <v>-</v>
      </c>
      <c r="E323" s="65">
        <f>SUMIFS(Jan!$I$5:$I$605,Jan!$U$5:$U$605,"Despesa",Jan!$G$5:$G$605,CPagar!$D323,Jan!$K$5:$K$605,"Não Pago")</f>
        <v>0</v>
      </c>
      <c r="F323" s="65">
        <f>SUMIFS(Fev!$I$5:$I$605,Fev!$U$5:$U$605,"Despesa",Fev!$G$5:$G$605,CPagar!$D323,Fev!$K$5:$K$605,"Não Pago")</f>
        <v>0</v>
      </c>
      <c r="G323" s="65">
        <f>SUMIFS(Mar!$I$5:$I$605,Mar!$U$5:$U$605,"Despesa",Mar!$G$5:$G$605,CPagar!$D323,Mar!$K$5:$K$605,"Não Pago")</f>
        <v>0</v>
      </c>
      <c r="H323" s="65">
        <f>SUMIFS(Abr!$I$5:$I$605,Abr!$U$5:$U$605,"Despesa",Abr!$G$5:$G$605,CPagar!$D323,Abr!$K$5:$K$605,"Não Pago")</f>
        <v>0</v>
      </c>
      <c r="I323" s="65">
        <f>SUMIFS(Mai!$I$5:$I$605,Mai!$U$5:$U$605,"Despesa",Mai!$G$5:$G$605,CPagar!$D323,Mai!$K$5:$K$605,"Não Pago")</f>
        <v>0</v>
      </c>
      <c r="J323" s="65">
        <f>SUMIFS(Jun!$I$5:$I$605,Jun!$U$5:$U$605,"Despesa",Jun!$G$5:$G$605,CPagar!$D323,Jun!$K$5:$K$605,"Não Pago")</f>
        <v>0</v>
      </c>
      <c r="K323" s="65">
        <f>SUMIFS(Jul!$I$5:$I$605,Jul!$U$5:$U$605,"Despesa",Jul!$G$5:$G$605,CPagar!$D323,Jul!$K$5:$K$605,"Não Pago")</f>
        <v>0</v>
      </c>
      <c r="L323" s="65">
        <f>SUMIFS(Ago!$I$5:$I$605,Ago!$U$5:$U$605,"Despesa",Ago!$G$5:$G$605,CPagar!$D323,Ago!$K$5:$K$605,"Não Pago")</f>
        <v>0</v>
      </c>
      <c r="M323" s="65">
        <f>SUMIFS(Set!$I$5:$I$605,Set!$U$5:$U$605,"Despesa",Set!$G$5:$G$605,CPagar!$D323,Set!$K$5:$K$605,"Não Pago")</f>
        <v>0</v>
      </c>
      <c r="N323" s="65">
        <f>SUMIFS(Out!$I$5:$I$605,Out!$U$5:$U$605,"Despesa",Out!$G$5:$G$605,CPagar!$D323,Out!$K$5:$K$605,"Não Pago")</f>
        <v>0</v>
      </c>
      <c r="O323" s="65">
        <f>SUMIFS(Nov!$I$5:$I$605,Nov!$U$5:$U$605,"Despesa",Nov!$G$5:$G$605,CPagar!$D323,Nov!$K$5:$K$605,"Não Pago")</f>
        <v>0</v>
      </c>
      <c r="P323" s="65">
        <f>SUMIFS(Dez!$I$5:$I$605,Dez!$U$5:$U$605,"Despesa",Dez!$G$5:$G$605,CPagar!$D323,Dez!$K$5:$K$605,"Não Pago")</f>
        <v>0</v>
      </c>
      <c r="Q323" s="62">
        <f t="shared" si="11"/>
        <v>0</v>
      </c>
    </row>
    <row r="324" spans="3:17" ht="28.5" customHeight="1" thickTop="1" thickBot="1" x14ac:dyDescent="0.3">
      <c r="C324" s="46" t="str">
        <f>'PC Despesas'!L20</f>
        <v>5.4.16</v>
      </c>
      <c r="D324" s="47" t="str">
        <f>VLOOKUP(C324,'PC Despesas'!$L$5:$M$103,2,FALSE)</f>
        <v>-</v>
      </c>
      <c r="E324" s="65">
        <f>SUMIFS(Jan!$I$5:$I$605,Jan!$U$5:$U$605,"Despesa",Jan!$G$5:$G$605,CPagar!$D324,Jan!$K$5:$K$605,"Não Pago")</f>
        <v>0</v>
      </c>
      <c r="F324" s="65">
        <f>SUMIFS(Fev!$I$5:$I$605,Fev!$U$5:$U$605,"Despesa",Fev!$G$5:$G$605,CPagar!$D324,Fev!$K$5:$K$605,"Não Pago")</f>
        <v>0</v>
      </c>
      <c r="G324" s="65">
        <f>SUMIFS(Mar!$I$5:$I$605,Mar!$U$5:$U$605,"Despesa",Mar!$G$5:$G$605,CPagar!$D324,Mar!$K$5:$K$605,"Não Pago")</f>
        <v>0</v>
      </c>
      <c r="H324" s="65">
        <f>SUMIFS(Abr!$I$5:$I$605,Abr!$U$5:$U$605,"Despesa",Abr!$G$5:$G$605,CPagar!$D324,Abr!$K$5:$K$605,"Não Pago")</f>
        <v>0</v>
      </c>
      <c r="I324" s="65">
        <f>SUMIFS(Mai!$I$5:$I$605,Mai!$U$5:$U$605,"Despesa",Mai!$G$5:$G$605,CPagar!$D324,Mai!$K$5:$K$605,"Não Pago")</f>
        <v>0</v>
      </c>
      <c r="J324" s="65">
        <f>SUMIFS(Jun!$I$5:$I$605,Jun!$U$5:$U$605,"Despesa",Jun!$G$5:$G$605,CPagar!$D324,Jun!$K$5:$K$605,"Não Pago")</f>
        <v>0</v>
      </c>
      <c r="K324" s="65">
        <f>SUMIFS(Jul!$I$5:$I$605,Jul!$U$5:$U$605,"Despesa",Jul!$G$5:$G$605,CPagar!$D324,Jul!$K$5:$K$605,"Não Pago")</f>
        <v>0</v>
      </c>
      <c r="L324" s="65">
        <f>SUMIFS(Ago!$I$5:$I$605,Ago!$U$5:$U$605,"Despesa",Ago!$G$5:$G$605,CPagar!$D324,Ago!$K$5:$K$605,"Não Pago")</f>
        <v>0</v>
      </c>
      <c r="M324" s="65">
        <f>SUMIFS(Set!$I$5:$I$605,Set!$U$5:$U$605,"Despesa",Set!$G$5:$G$605,CPagar!$D324,Set!$K$5:$K$605,"Não Pago")</f>
        <v>0</v>
      </c>
      <c r="N324" s="65">
        <f>SUMIFS(Out!$I$5:$I$605,Out!$U$5:$U$605,"Despesa",Out!$G$5:$G$605,CPagar!$D324,Out!$K$5:$K$605,"Não Pago")</f>
        <v>0</v>
      </c>
      <c r="O324" s="65">
        <f>SUMIFS(Nov!$I$5:$I$605,Nov!$U$5:$U$605,"Despesa",Nov!$G$5:$G$605,CPagar!$D324,Nov!$K$5:$K$605,"Não Pago")</f>
        <v>0</v>
      </c>
      <c r="P324" s="65">
        <f>SUMIFS(Dez!$I$5:$I$605,Dez!$U$5:$U$605,"Despesa",Dez!$G$5:$G$605,CPagar!$D324,Dez!$K$5:$K$605,"Não Pago")</f>
        <v>0</v>
      </c>
      <c r="Q324" s="62">
        <f t="shared" si="11"/>
        <v>0</v>
      </c>
    </row>
    <row r="325" spans="3:17" ht="28.5" customHeight="1" thickTop="1" thickBot="1" x14ac:dyDescent="0.3">
      <c r="C325" s="46" t="str">
        <f>'PC Despesas'!L21</f>
        <v>5.4.17</v>
      </c>
      <c r="D325" s="47" t="str">
        <f>VLOOKUP(C325,'PC Despesas'!$L$5:$M$103,2,FALSE)</f>
        <v>-</v>
      </c>
      <c r="E325" s="65">
        <f>SUMIFS(Jan!$I$5:$I$605,Jan!$U$5:$U$605,"Despesa",Jan!$G$5:$G$605,CPagar!$D325,Jan!$K$5:$K$605,"Não Pago")</f>
        <v>0</v>
      </c>
      <c r="F325" s="65">
        <f>SUMIFS(Fev!$I$5:$I$605,Fev!$U$5:$U$605,"Despesa",Fev!$G$5:$G$605,CPagar!$D325,Fev!$K$5:$K$605,"Não Pago")</f>
        <v>0</v>
      </c>
      <c r="G325" s="65">
        <f>SUMIFS(Mar!$I$5:$I$605,Mar!$U$5:$U$605,"Despesa",Mar!$G$5:$G$605,CPagar!$D325,Mar!$K$5:$K$605,"Não Pago")</f>
        <v>0</v>
      </c>
      <c r="H325" s="65">
        <f>SUMIFS(Abr!$I$5:$I$605,Abr!$U$5:$U$605,"Despesa",Abr!$G$5:$G$605,CPagar!$D325,Abr!$K$5:$K$605,"Não Pago")</f>
        <v>0</v>
      </c>
      <c r="I325" s="65">
        <f>SUMIFS(Mai!$I$5:$I$605,Mai!$U$5:$U$605,"Despesa",Mai!$G$5:$G$605,CPagar!$D325,Mai!$K$5:$K$605,"Não Pago")</f>
        <v>0</v>
      </c>
      <c r="J325" s="65">
        <f>SUMIFS(Jun!$I$5:$I$605,Jun!$U$5:$U$605,"Despesa",Jun!$G$5:$G$605,CPagar!$D325,Jun!$K$5:$K$605,"Não Pago")</f>
        <v>0</v>
      </c>
      <c r="K325" s="65">
        <f>SUMIFS(Jul!$I$5:$I$605,Jul!$U$5:$U$605,"Despesa",Jul!$G$5:$G$605,CPagar!$D325,Jul!$K$5:$K$605,"Não Pago")</f>
        <v>0</v>
      </c>
      <c r="L325" s="65">
        <f>SUMIFS(Ago!$I$5:$I$605,Ago!$U$5:$U$605,"Despesa",Ago!$G$5:$G$605,CPagar!$D325,Ago!$K$5:$K$605,"Não Pago")</f>
        <v>0</v>
      </c>
      <c r="M325" s="65">
        <f>SUMIFS(Set!$I$5:$I$605,Set!$U$5:$U$605,"Despesa",Set!$G$5:$G$605,CPagar!$D325,Set!$K$5:$K$605,"Não Pago")</f>
        <v>0</v>
      </c>
      <c r="N325" s="65">
        <f>SUMIFS(Out!$I$5:$I$605,Out!$U$5:$U$605,"Despesa",Out!$G$5:$G$605,CPagar!$D325,Out!$K$5:$K$605,"Não Pago")</f>
        <v>0</v>
      </c>
      <c r="O325" s="65">
        <f>SUMIFS(Nov!$I$5:$I$605,Nov!$U$5:$U$605,"Despesa",Nov!$G$5:$G$605,CPagar!$D325,Nov!$K$5:$K$605,"Não Pago")</f>
        <v>0</v>
      </c>
      <c r="P325" s="65">
        <f>SUMIFS(Dez!$I$5:$I$605,Dez!$U$5:$U$605,"Despesa",Dez!$G$5:$G$605,CPagar!$D325,Dez!$K$5:$K$605,"Não Pago")</f>
        <v>0</v>
      </c>
      <c r="Q325" s="62">
        <f t="shared" si="11"/>
        <v>0</v>
      </c>
    </row>
    <row r="326" spans="3:17" ht="28.5" customHeight="1" thickTop="1" thickBot="1" x14ac:dyDescent="0.3">
      <c r="C326" s="46" t="str">
        <f>'PC Despesas'!L22</f>
        <v>5.4.18</v>
      </c>
      <c r="D326" s="47" t="str">
        <f>VLOOKUP(C326,'PC Despesas'!$L$5:$M$103,2,FALSE)</f>
        <v>-</v>
      </c>
      <c r="E326" s="65">
        <f>SUMIFS(Jan!$I$5:$I$605,Jan!$U$5:$U$605,"Despesa",Jan!$G$5:$G$605,CPagar!$D326,Jan!$K$5:$K$605,"Não Pago")</f>
        <v>0</v>
      </c>
      <c r="F326" s="65">
        <f>SUMIFS(Fev!$I$5:$I$605,Fev!$U$5:$U$605,"Despesa",Fev!$G$5:$G$605,CPagar!$D326,Fev!$K$5:$K$605,"Não Pago")</f>
        <v>0</v>
      </c>
      <c r="G326" s="65">
        <f>SUMIFS(Mar!$I$5:$I$605,Mar!$U$5:$U$605,"Despesa",Mar!$G$5:$G$605,CPagar!$D326,Mar!$K$5:$K$605,"Não Pago")</f>
        <v>0</v>
      </c>
      <c r="H326" s="65">
        <f>SUMIFS(Abr!$I$5:$I$605,Abr!$U$5:$U$605,"Despesa",Abr!$G$5:$G$605,CPagar!$D326,Abr!$K$5:$K$605,"Não Pago")</f>
        <v>0</v>
      </c>
      <c r="I326" s="65">
        <f>SUMIFS(Mai!$I$5:$I$605,Mai!$U$5:$U$605,"Despesa",Mai!$G$5:$G$605,CPagar!$D326,Mai!$K$5:$K$605,"Não Pago")</f>
        <v>0</v>
      </c>
      <c r="J326" s="65">
        <f>SUMIFS(Jun!$I$5:$I$605,Jun!$U$5:$U$605,"Despesa",Jun!$G$5:$G$605,CPagar!$D326,Jun!$K$5:$K$605,"Não Pago")</f>
        <v>0</v>
      </c>
      <c r="K326" s="65">
        <f>SUMIFS(Jul!$I$5:$I$605,Jul!$U$5:$U$605,"Despesa",Jul!$G$5:$G$605,CPagar!$D326,Jul!$K$5:$K$605,"Não Pago")</f>
        <v>0</v>
      </c>
      <c r="L326" s="65">
        <f>SUMIFS(Ago!$I$5:$I$605,Ago!$U$5:$U$605,"Despesa",Ago!$G$5:$G$605,CPagar!$D326,Ago!$K$5:$K$605,"Não Pago")</f>
        <v>0</v>
      </c>
      <c r="M326" s="65">
        <f>SUMIFS(Set!$I$5:$I$605,Set!$U$5:$U$605,"Despesa",Set!$G$5:$G$605,CPagar!$D326,Set!$K$5:$K$605,"Não Pago")</f>
        <v>0</v>
      </c>
      <c r="N326" s="65">
        <f>SUMIFS(Out!$I$5:$I$605,Out!$U$5:$U$605,"Despesa",Out!$G$5:$G$605,CPagar!$D326,Out!$K$5:$K$605,"Não Pago")</f>
        <v>0</v>
      </c>
      <c r="O326" s="65">
        <f>SUMIFS(Nov!$I$5:$I$605,Nov!$U$5:$U$605,"Despesa",Nov!$G$5:$G$605,CPagar!$D326,Nov!$K$5:$K$605,"Não Pago")</f>
        <v>0</v>
      </c>
      <c r="P326" s="65">
        <f>SUMIFS(Dez!$I$5:$I$605,Dez!$U$5:$U$605,"Despesa",Dez!$G$5:$G$605,CPagar!$D326,Dez!$K$5:$K$605,"Não Pago")</f>
        <v>0</v>
      </c>
      <c r="Q326" s="62">
        <f t="shared" si="11"/>
        <v>0</v>
      </c>
    </row>
    <row r="327" spans="3:17" ht="28.5" customHeight="1" thickTop="1" thickBot="1" x14ac:dyDescent="0.3">
      <c r="C327" s="46" t="str">
        <f>'PC Despesas'!L23</f>
        <v>5.4.19</v>
      </c>
      <c r="D327" s="47" t="str">
        <f>VLOOKUP(C327,'PC Despesas'!$L$5:$M$103,2,FALSE)</f>
        <v>-</v>
      </c>
      <c r="E327" s="65">
        <f>SUMIFS(Jan!$I$5:$I$605,Jan!$U$5:$U$605,"Despesa",Jan!$G$5:$G$605,CPagar!$D327,Jan!$K$5:$K$605,"Não Pago")</f>
        <v>0</v>
      </c>
      <c r="F327" s="65">
        <f>SUMIFS(Fev!$I$5:$I$605,Fev!$U$5:$U$605,"Despesa",Fev!$G$5:$G$605,CPagar!$D327,Fev!$K$5:$K$605,"Não Pago")</f>
        <v>0</v>
      </c>
      <c r="G327" s="65">
        <f>SUMIFS(Mar!$I$5:$I$605,Mar!$U$5:$U$605,"Despesa",Mar!$G$5:$G$605,CPagar!$D327,Mar!$K$5:$K$605,"Não Pago")</f>
        <v>0</v>
      </c>
      <c r="H327" s="65">
        <f>SUMIFS(Abr!$I$5:$I$605,Abr!$U$5:$U$605,"Despesa",Abr!$G$5:$G$605,CPagar!$D327,Abr!$K$5:$K$605,"Não Pago")</f>
        <v>0</v>
      </c>
      <c r="I327" s="65">
        <f>SUMIFS(Mai!$I$5:$I$605,Mai!$U$5:$U$605,"Despesa",Mai!$G$5:$G$605,CPagar!$D327,Mai!$K$5:$K$605,"Não Pago")</f>
        <v>0</v>
      </c>
      <c r="J327" s="65">
        <f>SUMIFS(Jun!$I$5:$I$605,Jun!$U$5:$U$605,"Despesa",Jun!$G$5:$G$605,CPagar!$D327,Jun!$K$5:$K$605,"Não Pago")</f>
        <v>0</v>
      </c>
      <c r="K327" s="65">
        <f>SUMIFS(Jul!$I$5:$I$605,Jul!$U$5:$U$605,"Despesa",Jul!$G$5:$G$605,CPagar!$D327,Jul!$K$5:$K$605,"Não Pago")</f>
        <v>0</v>
      </c>
      <c r="L327" s="65">
        <f>SUMIFS(Ago!$I$5:$I$605,Ago!$U$5:$U$605,"Despesa",Ago!$G$5:$G$605,CPagar!$D327,Ago!$K$5:$K$605,"Não Pago")</f>
        <v>0</v>
      </c>
      <c r="M327" s="65">
        <f>SUMIFS(Set!$I$5:$I$605,Set!$U$5:$U$605,"Despesa",Set!$G$5:$G$605,CPagar!$D327,Set!$K$5:$K$605,"Não Pago")</f>
        <v>0</v>
      </c>
      <c r="N327" s="65">
        <f>SUMIFS(Out!$I$5:$I$605,Out!$U$5:$U$605,"Despesa",Out!$G$5:$G$605,CPagar!$D327,Out!$K$5:$K$605,"Não Pago")</f>
        <v>0</v>
      </c>
      <c r="O327" s="65">
        <f>SUMIFS(Nov!$I$5:$I$605,Nov!$U$5:$U$605,"Despesa",Nov!$G$5:$G$605,CPagar!$D327,Nov!$K$5:$K$605,"Não Pago")</f>
        <v>0</v>
      </c>
      <c r="P327" s="65">
        <f>SUMIFS(Dez!$I$5:$I$605,Dez!$U$5:$U$605,"Despesa",Dez!$G$5:$G$605,CPagar!$D327,Dez!$K$5:$K$605,"Não Pago")</f>
        <v>0</v>
      </c>
      <c r="Q327" s="62">
        <f t="shared" si="11"/>
        <v>0</v>
      </c>
    </row>
    <row r="328" spans="3:17" ht="28.5" customHeight="1" thickTop="1" thickBot="1" x14ac:dyDescent="0.3">
      <c r="C328" s="46" t="str">
        <f>'PC Despesas'!L24</f>
        <v>5.4.20</v>
      </c>
      <c r="D328" s="47" t="str">
        <f>VLOOKUP(C328,'PC Despesas'!$L$5:$M$103,2,FALSE)</f>
        <v>-</v>
      </c>
      <c r="E328" s="65">
        <f>SUMIFS(Jan!$I$5:$I$605,Jan!$U$5:$U$605,"Despesa",Jan!$G$5:$G$605,CPagar!$D328,Jan!$K$5:$K$605,"Não Pago")</f>
        <v>0</v>
      </c>
      <c r="F328" s="65">
        <f>SUMIFS(Fev!$I$5:$I$605,Fev!$U$5:$U$605,"Despesa",Fev!$G$5:$G$605,CPagar!$D328,Fev!$K$5:$K$605,"Não Pago")</f>
        <v>0</v>
      </c>
      <c r="G328" s="65">
        <f>SUMIFS(Mar!$I$5:$I$605,Mar!$U$5:$U$605,"Despesa",Mar!$G$5:$G$605,CPagar!$D328,Mar!$K$5:$K$605,"Não Pago")</f>
        <v>0</v>
      </c>
      <c r="H328" s="65">
        <f>SUMIFS(Abr!$I$5:$I$605,Abr!$U$5:$U$605,"Despesa",Abr!$G$5:$G$605,CPagar!$D328,Abr!$K$5:$K$605,"Não Pago")</f>
        <v>0</v>
      </c>
      <c r="I328" s="65">
        <f>SUMIFS(Mai!$I$5:$I$605,Mai!$U$5:$U$605,"Despesa",Mai!$G$5:$G$605,CPagar!$D328,Mai!$K$5:$K$605,"Não Pago")</f>
        <v>0</v>
      </c>
      <c r="J328" s="65">
        <f>SUMIFS(Jun!$I$5:$I$605,Jun!$U$5:$U$605,"Despesa",Jun!$G$5:$G$605,CPagar!$D328,Jun!$K$5:$K$605,"Não Pago")</f>
        <v>0</v>
      </c>
      <c r="K328" s="65">
        <f>SUMIFS(Jul!$I$5:$I$605,Jul!$U$5:$U$605,"Despesa",Jul!$G$5:$G$605,CPagar!$D328,Jul!$K$5:$K$605,"Não Pago")</f>
        <v>0</v>
      </c>
      <c r="L328" s="65">
        <f>SUMIFS(Ago!$I$5:$I$605,Ago!$U$5:$U$605,"Despesa",Ago!$G$5:$G$605,CPagar!$D328,Ago!$K$5:$K$605,"Não Pago")</f>
        <v>0</v>
      </c>
      <c r="M328" s="65">
        <f>SUMIFS(Set!$I$5:$I$605,Set!$U$5:$U$605,"Despesa",Set!$G$5:$G$605,CPagar!$D328,Set!$K$5:$K$605,"Não Pago")</f>
        <v>0</v>
      </c>
      <c r="N328" s="65">
        <f>SUMIFS(Out!$I$5:$I$605,Out!$U$5:$U$605,"Despesa",Out!$G$5:$G$605,CPagar!$D328,Out!$K$5:$K$605,"Não Pago")</f>
        <v>0</v>
      </c>
      <c r="O328" s="65">
        <f>SUMIFS(Nov!$I$5:$I$605,Nov!$U$5:$U$605,"Despesa",Nov!$G$5:$G$605,CPagar!$D328,Nov!$K$5:$K$605,"Não Pago")</f>
        <v>0</v>
      </c>
      <c r="P328" s="65">
        <f>SUMIFS(Dez!$I$5:$I$605,Dez!$U$5:$U$605,"Despesa",Dez!$G$5:$G$605,CPagar!$D328,Dez!$K$5:$K$605,"Não Pago")</f>
        <v>0</v>
      </c>
      <c r="Q328" s="62">
        <f t="shared" si="11"/>
        <v>0</v>
      </c>
    </row>
    <row r="329" spans="3:17" ht="28.5" customHeight="1" thickTop="1" thickBot="1" x14ac:dyDescent="0.3">
      <c r="C329" s="46" t="str">
        <f>'PC Despesas'!L25</f>
        <v>5.4.21</v>
      </c>
      <c r="D329" s="47" t="str">
        <f>VLOOKUP(C329,'PC Despesas'!$L$5:$M$103,2,FALSE)</f>
        <v>-</v>
      </c>
      <c r="E329" s="65">
        <f>SUMIFS(Jan!$I$5:$I$605,Jan!$U$5:$U$605,"Despesa",Jan!$G$5:$G$605,CPagar!$D329,Jan!$K$5:$K$605,"Não Pago")</f>
        <v>0</v>
      </c>
      <c r="F329" s="65">
        <f>SUMIFS(Fev!$I$5:$I$605,Fev!$U$5:$U$605,"Despesa",Fev!$G$5:$G$605,CPagar!$D329,Fev!$K$5:$K$605,"Não Pago")</f>
        <v>0</v>
      </c>
      <c r="G329" s="65">
        <f>SUMIFS(Mar!$I$5:$I$605,Mar!$U$5:$U$605,"Despesa",Mar!$G$5:$G$605,CPagar!$D329,Mar!$K$5:$K$605,"Não Pago")</f>
        <v>0</v>
      </c>
      <c r="H329" s="65">
        <f>SUMIFS(Abr!$I$5:$I$605,Abr!$U$5:$U$605,"Despesa",Abr!$G$5:$G$605,CPagar!$D329,Abr!$K$5:$K$605,"Não Pago")</f>
        <v>0</v>
      </c>
      <c r="I329" s="65">
        <f>SUMIFS(Mai!$I$5:$I$605,Mai!$U$5:$U$605,"Despesa",Mai!$G$5:$G$605,CPagar!$D329,Mai!$K$5:$K$605,"Não Pago")</f>
        <v>0</v>
      </c>
      <c r="J329" s="65">
        <f>SUMIFS(Jun!$I$5:$I$605,Jun!$U$5:$U$605,"Despesa",Jun!$G$5:$G$605,CPagar!$D329,Jun!$K$5:$K$605,"Não Pago")</f>
        <v>0</v>
      </c>
      <c r="K329" s="65">
        <f>SUMIFS(Jul!$I$5:$I$605,Jul!$U$5:$U$605,"Despesa",Jul!$G$5:$G$605,CPagar!$D329,Jul!$K$5:$K$605,"Não Pago")</f>
        <v>0</v>
      </c>
      <c r="L329" s="65">
        <f>SUMIFS(Ago!$I$5:$I$605,Ago!$U$5:$U$605,"Despesa",Ago!$G$5:$G$605,CPagar!$D329,Ago!$K$5:$K$605,"Não Pago")</f>
        <v>0</v>
      </c>
      <c r="M329" s="65">
        <f>SUMIFS(Set!$I$5:$I$605,Set!$U$5:$U$605,"Despesa",Set!$G$5:$G$605,CPagar!$D329,Set!$K$5:$K$605,"Não Pago")</f>
        <v>0</v>
      </c>
      <c r="N329" s="65">
        <f>SUMIFS(Out!$I$5:$I$605,Out!$U$5:$U$605,"Despesa",Out!$G$5:$G$605,CPagar!$D329,Out!$K$5:$K$605,"Não Pago")</f>
        <v>0</v>
      </c>
      <c r="O329" s="65">
        <f>SUMIFS(Nov!$I$5:$I$605,Nov!$U$5:$U$605,"Despesa",Nov!$G$5:$G$605,CPagar!$D329,Nov!$K$5:$K$605,"Não Pago")</f>
        <v>0</v>
      </c>
      <c r="P329" s="65">
        <f>SUMIFS(Dez!$I$5:$I$605,Dez!$U$5:$U$605,"Despesa",Dez!$G$5:$G$605,CPagar!$D329,Dez!$K$5:$K$605,"Não Pago")</f>
        <v>0</v>
      </c>
      <c r="Q329" s="62">
        <f t="shared" si="11"/>
        <v>0</v>
      </c>
    </row>
    <row r="330" spans="3:17" ht="28.5" customHeight="1" thickTop="1" thickBot="1" x14ac:dyDescent="0.3">
      <c r="C330" s="46" t="str">
        <f>'PC Despesas'!L26</f>
        <v>5.4.22</v>
      </c>
      <c r="D330" s="47" t="str">
        <f>VLOOKUP(C330,'PC Despesas'!$L$5:$M$103,2,FALSE)</f>
        <v>-</v>
      </c>
      <c r="E330" s="65">
        <f>SUMIFS(Jan!$I$5:$I$605,Jan!$U$5:$U$605,"Despesa",Jan!$G$5:$G$605,CPagar!$D330,Jan!$K$5:$K$605,"Não Pago")</f>
        <v>0</v>
      </c>
      <c r="F330" s="65">
        <f>SUMIFS(Fev!$I$5:$I$605,Fev!$U$5:$U$605,"Despesa",Fev!$G$5:$G$605,CPagar!$D330,Fev!$K$5:$K$605,"Não Pago")</f>
        <v>0</v>
      </c>
      <c r="G330" s="65">
        <f>SUMIFS(Mar!$I$5:$I$605,Mar!$U$5:$U$605,"Despesa",Mar!$G$5:$G$605,CPagar!$D330,Mar!$K$5:$K$605,"Não Pago")</f>
        <v>0</v>
      </c>
      <c r="H330" s="65">
        <f>SUMIFS(Abr!$I$5:$I$605,Abr!$U$5:$U$605,"Despesa",Abr!$G$5:$G$605,CPagar!$D330,Abr!$K$5:$K$605,"Não Pago")</f>
        <v>0</v>
      </c>
      <c r="I330" s="65">
        <f>SUMIFS(Mai!$I$5:$I$605,Mai!$U$5:$U$605,"Despesa",Mai!$G$5:$G$605,CPagar!$D330,Mai!$K$5:$K$605,"Não Pago")</f>
        <v>0</v>
      </c>
      <c r="J330" s="65">
        <f>SUMIFS(Jun!$I$5:$I$605,Jun!$U$5:$U$605,"Despesa",Jun!$G$5:$G$605,CPagar!$D330,Jun!$K$5:$K$605,"Não Pago")</f>
        <v>0</v>
      </c>
      <c r="K330" s="65">
        <f>SUMIFS(Jul!$I$5:$I$605,Jul!$U$5:$U$605,"Despesa",Jul!$G$5:$G$605,CPagar!$D330,Jul!$K$5:$K$605,"Não Pago")</f>
        <v>0</v>
      </c>
      <c r="L330" s="65">
        <f>SUMIFS(Ago!$I$5:$I$605,Ago!$U$5:$U$605,"Despesa",Ago!$G$5:$G$605,CPagar!$D330,Ago!$K$5:$K$605,"Não Pago")</f>
        <v>0</v>
      </c>
      <c r="M330" s="65">
        <f>SUMIFS(Set!$I$5:$I$605,Set!$U$5:$U$605,"Despesa",Set!$G$5:$G$605,CPagar!$D330,Set!$K$5:$K$605,"Não Pago")</f>
        <v>0</v>
      </c>
      <c r="N330" s="65">
        <f>SUMIFS(Out!$I$5:$I$605,Out!$U$5:$U$605,"Despesa",Out!$G$5:$G$605,CPagar!$D330,Out!$K$5:$K$605,"Não Pago")</f>
        <v>0</v>
      </c>
      <c r="O330" s="65">
        <f>SUMIFS(Nov!$I$5:$I$605,Nov!$U$5:$U$605,"Despesa",Nov!$G$5:$G$605,CPagar!$D330,Nov!$K$5:$K$605,"Não Pago")</f>
        <v>0</v>
      </c>
      <c r="P330" s="65">
        <f>SUMIFS(Dez!$I$5:$I$605,Dez!$U$5:$U$605,"Despesa",Dez!$G$5:$G$605,CPagar!$D330,Dez!$K$5:$K$605,"Não Pago")</f>
        <v>0</v>
      </c>
      <c r="Q330" s="62">
        <f t="shared" si="11"/>
        <v>0</v>
      </c>
    </row>
    <row r="331" spans="3:17" ht="28.5" customHeight="1" thickTop="1" thickBot="1" x14ac:dyDescent="0.3">
      <c r="C331" s="46" t="str">
        <f>'PC Despesas'!L27</f>
        <v>5.4.23</v>
      </c>
      <c r="D331" s="47" t="str">
        <f>VLOOKUP(C331,'PC Despesas'!$L$5:$M$103,2,FALSE)</f>
        <v>-</v>
      </c>
      <c r="E331" s="65">
        <f>SUMIFS(Jan!$I$5:$I$605,Jan!$U$5:$U$605,"Despesa",Jan!$G$5:$G$605,CPagar!$D331,Jan!$K$5:$K$605,"Não Pago")</f>
        <v>0</v>
      </c>
      <c r="F331" s="65">
        <f>SUMIFS(Fev!$I$5:$I$605,Fev!$U$5:$U$605,"Despesa",Fev!$G$5:$G$605,CPagar!$D331,Fev!$K$5:$K$605,"Não Pago")</f>
        <v>0</v>
      </c>
      <c r="G331" s="65">
        <f>SUMIFS(Mar!$I$5:$I$605,Mar!$U$5:$U$605,"Despesa",Mar!$G$5:$G$605,CPagar!$D331,Mar!$K$5:$K$605,"Não Pago")</f>
        <v>0</v>
      </c>
      <c r="H331" s="65">
        <f>SUMIFS(Abr!$I$5:$I$605,Abr!$U$5:$U$605,"Despesa",Abr!$G$5:$G$605,CPagar!$D331,Abr!$K$5:$K$605,"Não Pago")</f>
        <v>0</v>
      </c>
      <c r="I331" s="65">
        <f>SUMIFS(Mai!$I$5:$I$605,Mai!$U$5:$U$605,"Despesa",Mai!$G$5:$G$605,CPagar!$D331,Mai!$K$5:$K$605,"Não Pago")</f>
        <v>0</v>
      </c>
      <c r="J331" s="65">
        <f>SUMIFS(Jun!$I$5:$I$605,Jun!$U$5:$U$605,"Despesa",Jun!$G$5:$G$605,CPagar!$D331,Jun!$K$5:$K$605,"Não Pago")</f>
        <v>0</v>
      </c>
      <c r="K331" s="65">
        <f>SUMIFS(Jul!$I$5:$I$605,Jul!$U$5:$U$605,"Despesa",Jul!$G$5:$G$605,CPagar!$D331,Jul!$K$5:$K$605,"Não Pago")</f>
        <v>0</v>
      </c>
      <c r="L331" s="65">
        <f>SUMIFS(Ago!$I$5:$I$605,Ago!$U$5:$U$605,"Despesa",Ago!$G$5:$G$605,CPagar!$D331,Ago!$K$5:$K$605,"Não Pago")</f>
        <v>0</v>
      </c>
      <c r="M331" s="65">
        <f>SUMIFS(Set!$I$5:$I$605,Set!$U$5:$U$605,"Despesa",Set!$G$5:$G$605,CPagar!$D331,Set!$K$5:$K$605,"Não Pago")</f>
        <v>0</v>
      </c>
      <c r="N331" s="65">
        <f>SUMIFS(Out!$I$5:$I$605,Out!$U$5:$U$605,"Despesa",Out!$G$5:$G$605,CPagar!$D331,Out!$K$5:$K$605,"Não Pago")</f>
        <v>0</v>
      </c>
      <c r="O331" s="65">
        <f>SUMIFS(Nov!$I$5:$I$605,Nov!$U$5:$U$605,"Despesa",Nov!$G$5:$G$605,CPagar!$D331,Nov!$K$5:$K$605,"Não Pago")</f>
        <v>0</v>
      </c>
      <c r="P331" s="65">
        <f>SUMIFS(Dez!$I$5:$I$605,Dez!$U$5:$U$605,"Despesa",Dez!$G$5:$G$605,CPagar!$D331,Dez!$K$5:$K$605,"Não Pago")</f>
        <v>0</v>
      </c>
      <c r="Q331" s="62">
        <f t="shared" si="11"/>
        <v>0</v>
      </c>
    </row>
    <row r="332" spans="3:17" ht="28.5" customHeight="1" thickTop="1" thickBot="1" x14ac:dyDescent="0.3">
      <c r="C332" s="46" t="str">
        <f>'PC Despesas'!L28</f>
        <v>5.4.24</v>
      </c>
      <c r="D332" s="47" t="str">
        <f>VLOOKUP(C332,'PC Despesas'!$L$5:$M$103,2,FALSE)</f>
        <v>-</v>
      </c>
      <c r="E332" s="65">
        <f>SUMIFS(Jan!$I$5:$I$605,Jan!$U$5:$U$605,"Despesa",Jan!$G$5:$G$605,CPagar!$D332,Jan!$K$5:$K$605,"Não Pago")</f>
        <v>0</v>
      </c>
      <c r="F332" s="65">
        <f>SUMIFS(Fev!$I$5:$I$605,Fev!$U$5:$U$605,"Despesa",Fev!$G$5:$G$605,CPagar!$D332,Fev!$K$5:$K$605,"Não Pago")</f>
        <v>0</v>
      </c>
      <c r="G332" s="65">
        <f>SUMIFS(Mar!$I$5:$I$605,Mar!$U$5:$U$605,"Despesa",Mar!$G$5:$G$605,CPagar!$D332,Mar!$K$5:$K$605,"Não Pago")</f>
        <v>0</v>
      </c>
      <c r="H332" s="65">
        <f>SUMIFS(Abr!$I$5:$I$605,Abr!$U$5:$U$605,"Despesa",Abr!$G$5:$G$605,CPagar!$D332,Abr!$K$5:$K$605,"Não Pago")</f>
        <v>0</v>
      </c>
      <c r="I332" s="65">
        <f>SUMIFS(Mai!$I$5:$I$605,Mai!$U$5:$U$605,"Despesa",Mai!$G$5:$G$605,CPagar!$D332,Mai!$K$5:$K$605,"Não Pago")</f>
        <v>0</v>
      </c>
      <c r="J332" s="65">
        <f>SUMIFS(Jun!$I$5:$I$605,Jun!$U$5:$U$605,"Despesa",Jun!$G$5:$G$605,CPagar!$D332,Jun!$K$5:$K$605,"Não Pago")</f>
        <v>0</v>
      </c>
      <c r="K332" s="65">
        <f>SUMIFS(Jul!$I$5:$I$605,Jul!$U$5:$U$605,"Despesa",Jul!$G$5:$G$605,CPagar!$D332,Jul!$K$5:$K$605,"Não Pago")</f>
        <v>0</v>
      </c>
      <c r="L332" s="65">
        <f>SUMIFS(Ago!$I$5:$I$605,Ago!$U$5:$U$605,"Despesa",Ago!$G$5:$G$605,CPagar!$D332,Ago!$K$5:$K$605,"Não Pago")</f>
        <v>0</v>
      </c>
      <c r="M332" s="65">
        <f>SUMIFS(Set!$I$5:$I$605,Set!$U$5:$U$605,"Despesa",Set!$G$5:$G$605,CPagar!$D332,Set!$K$5:$K$605,"Não Pago")</f>
        <v>0</v>
      </c>
      <c r="N332" s="65">
        <f>SUMIFS(Out!$I$5:$I$605,Out!$U$5:$U$605,"Despesa",Out!$G$5:$G$605,CPagar!$D332,Out!$K$5:$K$605,"Não Pago")</f>
        <v>0</v>
      </c>
      <c r="O332" s="65">
        <f>SUMIFS(Nov!$I$5:$I$605,Nov!$U$5:$U$605,"Despesa",Nov!$G$5:$G$605,CPagar!$D332,Nov!$K$5:$K$605,"Não Pago")</f>
        <v>0</v>
      </c>
      <c r="P332" s="65">
        <f>SUMIFS(Dez!$I$5:$I$605,Dez!$U$5:$U$605,"Despesa",Dez!$G$5:$G$605,CPagar!$D332,Dez!$K$5:$K$605,"Não Pago")</f>
        <v>0</v>
      </c>
      <c r="Q332" s="62">
        <f t="shared" si="11"/>
        <v>0</v>
      </c>
    </row>
    <row r="333" spans="3:17" ht="28.5" customHeight="1" thickTop="1" thickBot="1" x14ac:dyDescent="0.3">
      <c r="C333" s="46" t="str">
        <f>'PC Despesas'!L29</f>
        <v>5.4.25</v>
      </c>
      <c r="D333" s="47" t="str">
        <f>VLOOKUP(C333,'PC Despesas'!$L$5:$M$103,2,FALSE)</f>
        <v>-</v>
      </c>
      <c r="E333" s="65">
        <f>SUMIFS(Jan!$I$5:$I$605,Jan!$U$5:$U$605,"Despesa",Jan!$G$5:$G$605,CPagar!$D333,Jan!$K$5:$K$605,"Não Pago")</f>
        <v>0</v>
      </c>
      <c r="F333" s="65">
        <f>SUMIFS(Fev!$I$5:$I$605,Fev!$U$5:$U$605,"Despesa",Fev!$G$5:$G$605,CPagar!$D333,Fev!$K$5:$K$605,"Não Pago")</f>
        <v>0</v>
      </c>
      <c r="G333" s="65">
        <f>SUMIFS(Mar!$I$5:$I$605,Mar!$U$5:$U$605,"Despesa",Mar!$G$5:$G$605,CPagar!$D333,Mar!$K$5:$K$605,"Não Pago")</f>
        <v>0</v>
      </c>
      <c r="H333" s="65">
        <f>SUMIFS(Abr!$I$5:$I$605,Abr!$U$5:$U$605,"Despesa",Abr!$G$5:$G$605,CPagar!$D333,Abr!$K$5:$K$605,"Não Pago")</f>
        <v>0</v>
      </c>
      <c r="I333" s="65">
        <f>SUMIFS(Mai!$I$5:$I$605,Mai!$U$5:$U$605,"Despesa",Mai!$G$5:$G$605,CPagar!$D333,Mai!$K$5:$K$605,"Não Pago")</f>
        <v>0</v>
      </c>
      <c r="J333" s="65">
        <f>SUMIFS(Jun!$I$5:$I$605,Jun!$U$5:$U$605,"Despesa",Jun!$G$5:$G$605,CPagar!$D333,Jun!$K$5:$K$605,"Não Pago")</f>
        <v>0</v>
      </c>
      <c r="K333" s="65">
        <f>SUMIFS(Jul!$I$5:$I$605,Jul!$U$5:$U$605,"Despesa",Jul!$G$5:$G$605,CPagar!$D333,Jul!$K$5:$K$605,"Não Pago")</f>
        <v>0</v>
      </c>
      <c r="L333" s="65">
        <f>SUMIFS(Ago!$I$5:$I$605,Ago!$U$5:$U$605,"Despesa",Ago!$G$5:$G$605,CPagar!$D333,Ago!$K$5:$K$605,"Não Pago")</f>
        <v>0</v>
      </c>
      <c r="M333" s="65">
        <f>SUMIFS(Set!$I$5:$I$605,Set!$U$5:$U$605,"Despesa",Set!$G$5:$G$605,CPagar!$D333,Set!$K$5:$K$605,"Não Pago")</f>
        <v>0</v>
      </c>
      <c r="N333" s="65">
        <f>SUMIFS(Out!$I$5:$I$605,Out!$U$5:$U$605,"Despesa",Out!$G$5:$G$605,CPagar!$D333,Out!$K$5:$K$605,"Não Pago")</f>
        <v>0</v>
      </c>
      <c r="O333" s="65">
        <f>SUMIFS(Nov!$I$5:$I$605,Nov!$U$5:$U$605,"Despesa",Nov!$G$5:$G$605,CPagar!$D333,Nov!$K$5:$K$605,"Não Pago")</f>
        <v>0</v>
      </c>
      <c r="P333" s="65">
        <f>SUMIFS(Dez!$I$5:$I$605,Dez!$U$5:$U$605,"Despesa",Dez!$G$5:$G$605,CPagar!$D333,Dez!$K$5:$K$605,"Não Pago")</f>
        <v>0</v>
      </c>
      <c r="Q333" s="62">
        <f t="shared" si="11"/>
        <v>0</v>
      </c>
    </row>
    <row r="334" spans="3:17" ht="28.5" customHeight="1" thickTop="1" thickBot="1" x14ac:dyDescent="0.3">
      <c r="C334" s="46" t="str">
        <f>'PC Despesas'!L30</f>
        <v>5.4.26</v>
      </c>
      <c r="D334" s="47" t="str">
        <f>VLOOKUP(C334,'PC Despesas'!$L$5:$M$103,2,FALSE)</f>
        <v>-</v>
      </c>
      <c r="E334" s="65">
        <f>SUMIFS(Jan!$I$5:$I$605,Jan!$U$5:$U$605,"Despesa",Jan!$G$5:$G$605,CPagar!$D334,Jan!$K$5:$K$605,"Não Pago")</f>
        <v>0</v>
      </c>
      <c r="F334" s="65">
        <f>SUMIFS(Fev!$I$5:$I$605,Fev!$U$5:$U$605,"Despesa",Fev!$G$5:$G$605,CPagar!$D334,Fev!$K$5:$K$605,"Não Pago")</f>
        <v>0</v>
      </c>
      <c r="G334" s="65">
        <f>SUMIFS(Mar!$I$5:$I$605,Mar!$U$5:$U$605,"Despesa",Mar!$G$5:$G$605,CPagar!$D334,Mar!$K$5:$K$605,"Não Pago")</f>
        <v>0</v>
      </c>
      <c r="H334" s="65">
        <f>SUMIFS(Abr!$I$5:$I$605,Abr!$U$5:$U$605,"Despesa",Abr!$G$5:$G$605,CPagar!$D334,Abr!$K$5:$K$605,"Não Pago")</f>
        <v>0</v>
      </c>
      <c r="I334" s="65">
        <f>SUMIFS(Mai!$I$5:$I$605,Mai!$U$5:$U$605,"Despesa",Mai!$G$5:$G$605,CPagar!$D334,Mai!$K$5:$K$605,"Não Pago")</f>
        <v>0</v>
      </c>
      <c r="J334" s="65">
        <f>SUMIFS(Jun!$I$5:$I$605,Jun!$U$5:$U$605,"Despesa",Jun!$G$5:$G$605,CPagar!$D334,Jun!$K$5:$K$605,"Não Pago")</f>
        <v>0</v>
      </c>
      <c r="K334" s="65">
        <f>SUMIFS(Jul!$I$5:$I$605,Jul!$U$5:$U$605,"Despesa",Jul!$G$5:$G$605,CPagar!$D334,Jul!$K$5:$K$605,"Não Pago")</f>
        <v>0</v>
      </c>
      <c r="L334" s="65">
        <f>SUMIFS(Ago!$I$5:$I$605,Ago!$U$5:$U$605,"Despesa",Ago!$G$5:$G$605,CPagar!$D334,Ago!$K$5:$K$605,"Não Pago")</f>
        <v>0</v>
      </c>
      <c r="M334" s="65">
        <f>SUMIFS(Set!$I$5:$I$605,Set!$U$5:$U$605,"Despesa",Set!$G$5:$G$605,CPagar!$D334,Set!$K$5:$K$605,"Não Pago")</f>
        <v>0</v>
      </c>
      <c r="N334" s="65">
        <f>SUMIFS(Out!$I$5:$I$605,Out!$U$5:$U$605,"Despesa",Out!$G$5:$G$605,CPagar!$D334,Out!$K$5:$K$605,"Não Pago")</f>
        <v>0</v>
      </c>
      <c r="O334" s="65">
        <f>SUMIFS(Nov!$I$5:$I$605,Nov!$U$5:$U$605,"Despesa",Nov!$G$5:$G$605,CPagar!$D334,Nov!$K$5:$K$605,"Não Pago")</f>
        <v>0</v>
      </c>
      <c r="P334" s="65">
        <f>SUMIFS(Dez!$I$5:$I$605,Dez!$U$5:$U$605,"Despesa",Dez!$G$5:$G$605,CPagar!$D334,Dez!$K$5:$K$605,"Não Pago")</f>
        <v>0</v>
      </c>
      <c r="Q334" s="62">
        <f t="shared" si="11"/>
        <v>0</v>
      </c>
    </row>
    <row r="335" spans="3:17" ht="28.5" customHeight="1" thickTop="1" thickBot="1" x14ac:dyDescent="0.3">
      <c r="C335" s="46" t="str">
        <f>'PC Despesas'!L31</f>
        <v>5.4.27</v>
      </c>
      <c r="D335" s="47" t="str">
        <f>VLOOKUP(C335,'PC Despesas'!$L$5:$M$103,2,FALSE)</f>
        <v>-</v>
      </c>
      <c r="E335" s="65">
        <f>SUMIFS(Jan!$I$5:$I$605,Jan!$U$5:$U$605,"Despesa",Jan!$G$5:$G$605,CPagar!$D335,Jan!$K$5:$K$605,"Não Pago")</f>
        <v>0</v>
      </c>
      <c r="F335" s="65">
        <f>SUMIFS(Fev!$I$5:$I$605,Fev!$U$5:$U$605,"Despesa",Fev!$G$5:$G$605,CPagar!$D335,Fev!$K$5:$K$605,"Não Pago")</f>
        <v>0</v>
      </c>
      <c r="G335" s="65">
        <f>SUMIFS(Mar!$I$5:$I$605,Mar!$U$5:$U$605,"Despesa",Mar!$G$5:$G$605,CPagar!$D335,Mar!$K$5:$K$605,"Não Pago")</f>
        <v>0</v>
      </c>
      <c r="H335" s="65">
        <f>SUMIFS(Abr!$I$5:$I$605,Abr!$U$5:$U$605,"Despesa",Abr!$G$5:$G$605,CPagar!$D335,Abr!$K$5:$K$605,"Não Pago")</f>
        <v>0</v>
      </c>
      <c r="I335" s="65">
        <f>SUMIFS(Mai!$I$5:$I$605,Mai!$U$5:$U$605,"Despesa",Mai!$G$5:$G$605,CPagar!$D335,Mai!$K$5:$K$605,"Não Pago")</f>
        <v>0</v>
      </c>
      <c r="J335" s="65">
        <f>SUMIFS(Jun!$I$5:$I$605,Jun!$U$5:$U$605,"Despesa",Jun!$G$5:$G$605,CPagar!$D335,Jun!$K$5:$K$605,"Não Pago")</f>
        <v>0</v>
      </c>
      <c r="K335" s="65">
        <f>SUMIFS(Jul!$I$5:$I$605,Jul!$U$5:$U$605,"Despesa",Jul!$G$5:$G$605,CPagar!$D335,Jul!$K$5:$K$605,"Não Pago")</f>
        <v>0</v>
      </c>
      <c r="L335" s="65">
        <f>SUMIFS(Ago!$I$5:$I$605,Ago!$U$5:$U$605,"Despesa",Ago!$G$5:$G$605,CPagar!$D335,Ago!$K$5:$K$605,"Não Pago")</f>
        <v>0</v>
      </c>
      <c r="M335" s="65">
        <f>SUMIFS(Set!$I$5:$I$605,Set!$U$5:$U$605,"Despesa",Set!$G$5:$G$605,CPagar!$D335,Set!$K$5:$K$605,"Não Pago")</f>
        <v>0</v>
      </c>
      <c r="N335" s="65">
        <f>SUMIFS(Out!$I$5:$I$605,Out!$U$5:$U$605,"Despesa",Out!$G$5:$G$605,CPagar!$D335,Out!$K$5:$K$605,"Não Pago")</f>
        <v>0</v>
      </c>
      <c r="O335" s="65">
        <f>SUMIFS(Nov!$I$5:$I$605,Nov!$U$5:$U$605,"Despesa",Nov!$G$5:$G$605,CPagar!$D335,Nov!$K$5:$K$605,"Não Pago")</f>
        <v>0</v>
      </c>
      <c r="P335" s="65">
        <f>SUMIFS(Dez!$I$5:$I$605,Dez!$U$5:$U$605,"Despesa",Dez!$G$5:$G$605,CPagar!$D335,Dez!$K$5:$K$605,"Não Pago")</f>
        <v>0</v>
      </c>
      <c r="Q335" s="62">
        <f t="shared" si="11"/>
        <v>0</v>
      </c>
    </row>
    <row r="336" spans="3:17" ht="28.5" customHeight="1" thickTop="1" thickBot="1" x14ac:dyDescent="0.3">
      <c r="C336" s="46" t="str">
        <f>'PC Despesas'!L32</f>
        <v>5.4.28</v>
      </c>
      <c r="D336" s="47" t="str">
        <f>VLOOKUP(C336,'PC Despesas'!$L$5:$M$103,2,FALSE)</f>
        <v>-</v>
      </c>
      <c r="E336" s="65">
        <f>SUMIFS(Jan!$I$5:$I$605,Jan!$U$5:$U$605,"Despesa",Jan!$G$5:$G$605,CPagar!$D336,Jan!$K$5:$K$605,"Não Pago")</f>
        <v>0</v>
      </c>
      <c r="F336" s="65">
        <f>SUMIFS(Fev!$I$5:$I$605,Fev!$U$5:$U$605,"Despesa",Fev!$G$5:$G$605,CPagar!$D336,Fev!$K$5:$K$605,"Não Pago")</f>
        <v>0</v>
      </c>
      <c r="G336" s="65">
        <f>SUMIFS(Mar!$I$5:$I$605,Mar!$U$5:$U$605,"Despesa",Mar!$G$5:$G$605,CPagar!$D336,Mar!$K$5:$K$605,"Não Pago")</f>
        <v>0</v>
      </c>
      <c r="H336" s="65">
        <f>SUMIFS(Abr!$I$5:$I$605,Abr!$U$5:$U$605,"Despesa",Abr!$G$5:$G$605,CPagar!$D336,Abr!$K$5:$K$605,"Não Pago")</f>
        <v>0</v>
      </c>
      <c r="I336" s="65">
        <f>SUMIFS(Mai!$I$5:$I$605,Mai!$U$5:$U$605,"Despesa",Mai!$G$5:$G$605,CPagar!$D336,Mai!$K$5:$K$605,"Não Pago")</f>
        <v>0</v>
      </c>
      <c r="J336" s="65">
        <f>SUMIFS(Jun!$I$5:$I$605,Jun!$U$5:$U$605,"Despesa",Jun!$G$5:$G$605,CPagar!$D336,Jun!$K$5:$K$605,"Não Pago")</f>
        <v>0</v>
      </c>
      <c r="K336" s="65">
        <f>SUMIFS(Jul!$I$5:$I$605,Jul!$U$5:$U$605,"Despesa",Jul!$G$5:$G$605,CPagar!$D336,Jul!$K$5:$K$605,"Não Pago")</f>
        <v>0</v>
      </c>
      <c r="L336" s="65">
        <f>SUMIFS(Ago!$I$5:$I$605,Ago!$U$5:$U$605,"Despesa",Ago!$G$5:$G$605,CPagar!$D336,Ago!$K$5:$K$605,"Não Pago")</f>
        <v>0</v>
      </c>
      <c r="M336" s="65">
        <f>SUMIFS(Set!$I$5:$I$605,Set!$U$5:$U$605,"Despesa",Set!$G$5:$G$605,CPagar!$D336,Set!$K$5:$K$605,"Não Pago")</f>
        <v>0</v>
      </c>
      <c r="N336" s="65">
        <f>SUMIFS(Out!$I$5:$I$605,Out!$U$5:$U$605,"Despesa",Out!$G$5:$G$605,CPagar!$D336,Out!$K$5:$K$605,"Não Pago")</f>
        <v>0</v>
      </c>
      <c r="O336" s="65">
        <f>SUMIFS(Nov!$I$5:$I$605,Nov!$U$5:$U$605,"Despesa",Nov!$G$5:$G$605,CPagar!$D336,Nov!$K$5:$K$605,"Não Pago")</f>
        <v>0</v>
      </c>
      <c r="P336" s="65">
        <f>SUMIFS(Dez!$I$5:$I$605,Dez!$U$5:$U$605,"Despesa",Dez!$G$5:$G$605,CPagar!$D336,Dez!$K$5:$K$605,"Não Pago")</f>
        <v>0</v>
      </c>
      <c r="Q336" s="62">
        <f t="shared" si="11"/>
        <v>0</v>
      </c>
    </row>
    <row r="337" spans="3:17" ht="28.5" customHeight="1" thickTop="1" thickBot="1" x14ac:dyDescent="0.3">
      <c r="C337" s="46" t="str">
        <f>'PC Despesas'!L33</f>
        <v>5.4.29</v>
      </c>
      <c r="D337" s="47" t="str">
        <f>VLOOKUP(C337,'PC Despesas'!$L$5:$M$103,2,FALSE)</f>
        <v>-</v>
      </c>
      <c r="E337" s="65">
        <f>SUMIFS(Jan!$I$5:$I$605,Jan!$U$5:$U$605,"Despesa",Jan!$G$5:$G$605,CPagar!$D337,Jan!$K$5:$K$605,"Não Pago")</f>
        <v>0</v>
      </c>
      <c r="F337" s="65">
        <f>SUMIFS(Fev!$I$5:$I$605,Fev!$U$5:$U$605,"Despesa",Fev!$G$5:$G$605,CPagar!$D337,Fev!$K$5:$K$605,"Não Pago")</f>
        <v>0</v>
      </c>
      <c r="G337" s="65">
        <f>SUMIFS(Mar!$I$5:$I$605,Mar!$U$5:$U$605,"Despesa",Mar!$G$5:$G$605,CPagar!$D337,Mar!$K$5:$K$605,"Não Pago")</f>
        <v>0</v>
      </c>
      <c r="H337" s="65">
        <f>SUMIFS(Abr!$I$5:$I$605,Abr!$U$5:$U$605,"Despesa",Abr!$G$5:$G$605,CPagar!$D337,Abr!$K$5:$K$605,"Não Pago")</f>
        <v>0</v>
      </c>
      <c r="I337" s="65">
        <f>SUMIFS(Mai!$I$5:$I$605,Mai!$U$5:$U$605,"Despesa",Mai!$G$5:$G$605,CPagar!$D337,Mai!$K$5:$K$605,"Não Pago")</f>
        <v>0</v>
      </c>
      <c r="J337" s="65">
        <f>SUMIFS(Jun!$I$5:$I$605,Jun!$U$5:$U$605,"Despesa",Jun!$G$5:$G$605,CPagar!$D337,Jun!$K$5:$K$605,"Não Pago")</f>
        <v>0</v>
      </c>
      <c r="K337" s="65">
        <f>SUMIFS(Jul!$I$5:$I$605,Jul!$U$5:$U$605,"Despesa",Jul!$G$5:$G$605,CPagar!$D337,Jul!$K$5:$K$605,"Não Pago")</f>
        <v>0</v>
      </c>
      <c r="L337" s="65">
        <f>SUMIFS(Ago!$I$5:$I$605,Ago!$U$5:$U$605,"Despesa",Ago!$G$5:$G$605,CPagar!$D337,Ago!$K$5:$K$605,"Não Pago")</f>
        <v>0</v>
      </c>
      <c r="M337" s="65">
        <f>SUMIFS(Set!$I$5:$I$605,Set!$U$5:$U$605,"Despesa",Set!$G$5:$G$605,CPagar!$D337,Set!$K$5:$K$605,"Não Pago")</f>
        <v>0</v>
      </c>
      <c r="N337" s="65">
        <f>SUMIFS(Out!$I$5:$I$605,Out!$U$5:$U$605,"Despesa",Out!$G$5:$G$605,CPagar!$D337,Out!$K$5:$K$605,"Não Pago")</f>
        <v>0</v>
      </c>
      <c r="O337" s="65">
        <f>SUMIFS(Nov!$I$5:$I$605,Nov!$U$5:$U$605,"Despesa",Nov!$G$5:$G$605,CPagar!$D337,Nov!$K$5:$K$605,"Não Pago")</f>
        <v>0</v>
      </c>
      <c r="P337" s="65">
        <f>SUMIFS(Dez!$I$5:$I$605,Dez!$U$5:$U$605,"Despesa",Dez!$G$5:$G$605,CPagar!$D337,Dez!$K$5:$K$605,"Não Pago")</f>
        <v>0</v>
      </c>
      <c r="Q337" s="62">
        <f t="shared" si="11"/>
        <v>0</v>
      </c>
    </row>
    <row r="338" spans="3:17" ht="28.5" customHeight="1" thickTop="1" thickBot="1" x14ac:dyDescent="0.3">
      <c r="C338" s="46" t="str">
        <f>'PC Despesas'!L34</f>
        <v>5.4.30</v>
      </c>
      <c r="D338" s="47" t="str">
        <f>VLOOKUP(C338,'PC Despesas'!$L$5:$M$103,2,FALSE)</f>
        <v>-</v>
      </c>
      <c r="E338" s="65">
        <f>SUMIFS(Jan!$I$5:$I$605,Jan!$U$5:$U$605,"Despesa",Jan!$G$5:$G$605,CPagar!$D338,Jan!$K$5:$K$605,"Não Pago")</f>
        <v>0</v>
      </c>
      <c r="F338" s="65">
        <f>SUMIFS(Fev!$I$5:$I$605,Fev!$U$5:$U$605,"Despesa",Fev!$G$5:$G$605,CPagar!$D338,Fev!$K$5:$K$605,"Não Pago")</f>
        <v>0</v>
      </c>
      <c r="G338" s="65">
        <f>SUMIFS(Mar!$I$5:$I$605,Mar!$U$5:$U$605,"Despesa",Mar!$G$5:$G$605,CPagar!$D338,Mar!$K$5:$K$605,"Não Pago")</f>
        <v>0</v>
      </c>
      <c r="H338" s="65">
        <f>SUMIFS(Abr!$I$5:$I$605,Abr!$U$5:$U$605,"Despesa",Abr!$G$5:$G$605,CPagar!$D338,Abr!$K$5:$K$605,"Não Pago")</f>
        <v>0</v>
      </c>
      <c r="I338" s="65">
        <f>SUMIFS(Mai!$I$5:$I$605,Mai!$U$5:$U$605,"Despesa",Mai!$G$5:$G$605,CPagar!$D338,Mai!$K$5:$K$605,"Não Pago")</f>
        <v>0</v>
      </c>
      <c r="J338" s="65">
        <f>SUMIFS(Jun!$I$5:$I$605,Jun!$U$5:$U$605,"Despesa",Jun!$G$5:$G$605,CPagar!$D338,Jun!$K$5:$K$605,"Não Pago")</f>
        <v>0</v>
      </c>
      <c r="K338" s="65">
        <f>SUMIFS(Jul!$I$5:$I$605,Jul!$U$5:$U$605,"Despesa",Jul!$G$5:$G$605,CPagar!$D338,Jul!$K$5:$K$605,"Não Pago")</f>
        <v>0</v>
      </c>
      <c r="L338" s="65">
        <f>SUMIFS(Ago!$I$5:$I$605,Ago!$U$5:$U$605,"Despesa",Ago!$G$5:$G$605,CPagar!$D338,Ago!$K$5:$K$605,"Não Pago")</f>
        <v>0</v>
      </c>
      <c r="M338" s="65">
        <f>SUMIFS(Set!$I$5:$I$605,Set!$U$5:$U$605,"Despesa",Set!$G$5:$G$605,CPagar!$D338,Set!$K$5:$K$605,"Não Pago")</f>
        <v>0</v>
      </c>
      <c r="N338" s="65">
        <f>SUMIFS(Out!$I$5:$I$605,Out!$U$5:$U$605,"Despesa",Out!$G$5:$G$605,CPagar!$D338,Out!$K$5:$K$605,"Não Pago")</f>
        <v>0</v>
      </c>
      <c r="O338" s="65">
        <f>SUMIFS(Nov!$I$5:$I$605,Nov!$U$5:$U$605,"Despesa",Nov!$G$5:$G$605,CPagar!$D338,Nov!$K$5:$K$605,"Não Pago")</f>
        <v>0</v>
      </c>
      <c r="P338" s="65">
        <f>SUMIFS(Dez!$I$5:$I$605,Dez!$U$5:$U$605,"Despesa",Dez!$G$5:$G$605,CPagar!$D338,Dez!$K$5:$K$605,"Não Pago")</f>
        <v>0</v>
      </c>
      <c r="Q338" s="62">
        <f t="shared" si="11"/>
        <v>0</v>
      </c>
    </row>
    <row r="339" spans="3:17" ht="28.5" customHeight="1" thickTop="1" thickBot="1" x14ac:dyDescent="0.3">
      <c r="C339" s="46" t="str">
        <f>'PC Despesas'!L35</f>
        <v>5.4.31</v>
      </c>
      <c r="D339" s="47" t="str">
        <f>VLOOKUP(C339,'PC Despesas'!$L$5:$M$103,2,FALSE)</f>
        <v>-</v>
      </c>
      <c r="E339" s="65">
        <f>SUMIFS(Jan!$I$5:$I$605,Jan!$U$5:$U$605,"Despesa",Jan!$G$5:$G$605,CPagar!$D339,Jan!$K$5:$K$605,"Não Pago")</f>
        <v>0</v>
      </c>
      <c r="F339" s="65">
        <f>SUMIFS(Fev!$I$5:$I$605,Fev!$U$5:$U$605,"Despesa",Fev!$G$5:$G$605,CPagar!$D339,Fev!$K$5:$K$605,"Não Pago")</f>
        <v>0</v>
      </c>
      <c r="G339" s="65">
        <f>SUMIFS(Mar!$I$5:$I$605,Mar!$U$5:$U$605,"Despesa",Mar!$G$5:$G$605,CPagar!$D339,Mar!$K$5:$K$605,"Não Pago")</f>
        <v>0</v>
      </c>
      <c r="H339" s="65">
        <f>SUMIFS(Abr!$I$5:$I$605,Abr!$U$5:$U$605,"Despesa",Abr!$G$5:$G$605,CPagar!$D339,Abr!$K$5:$K$605,"Não Pago")</f>
        <v>0</v>
      </c>
      <c r="I339" s="65">
        <f>SUMIFS(Mai!$I$5:$I$605,Mai!$U$5:$U$605,"Despesa",Mai!$G$5:$G$605,CPagar!$D339,Mai!$K$5:$K$605,"Não Pago")</f>
        <v>0</v>
      </c>
      <c r="J339" s="65">
        <f>SUMIFS(Jun!$I$5:$I$605,Jun!$U$5:$U$605,"Despesa",Jun!$G$5:$G$605,CPagar!$D339,Jun!$K$5:$K$605,"Não Pago")</f>
        <v>0</v>
      </c>
      <c r="K339" s="65">
        <f>SUMIFS(Jul!$I$5:$I$605,Jul!$U$5:$U$605,"Despesa",Jul!$G$5:$G$605,CPagar!$D339,Jul!$K$5:$K$605,"Não Pago")</f>
        <v>0</v>
      </c>
      <c r="L339" s="65">
        <f>SUMIFS(Ago!$I$5:$I$605,Ago!$U$5:$U$605,"Despesa",Ago!$G$5:$G$605,CPagar!$D339,Ago!$K$5:$K$605,"Não Pago")</f>
        <v>0</v>
      </c>
      <c r="M339" s="65">
        <f>SUMIFS(Set!$I$5:$I$605,Set!$U$5:$U$605,"Despesa",Set!$G$5:$G$605,CPagar!$D339,Set!$K$5:$K$605,"Não Pago")</f>
        <v>0</v>
      </c>
      <c r="N339" s="65">
        <f>SUMIFS(Out!$I$5:$I$605,Out!$U$5:$U$605,"Despesa",Out!$G$5:$G$605,CPagar!$D339,Out!$K$5:$K$605,"Não Pago")</f>
        <v>0</v>
      </c>
      <c r="O339" s="65">
        <f>SUMIFS(Nov!$I$5:$I$605,Nov!$U$5:$U$605,"Despesa",Nov!$G$5:$G$605,CPagar!$D339,Nov!$K$5:$K$605,"Não Pago")</f>
        <v>0</v>
      </c>
      <c r="P339" s="65">
        <f>SUMIFS(Dez!$I$5:$I$605,Dez!$U$5:$U$605,"Despesa",Dez!$G$5:$G$605,CPagar!$D339,Dez!$K$5:$K$605,"Não Pago")</f>
        <v>0</v>
      </c>
      <c r="Q339" s="62">
        <f t="shared" si="11"/>
        <v>0</v>
      </c>
    </row>
    <row r="340" spans="3:17" ht="28.5" customHeight="1" thickTop="1" thickBot="1" x14ac:dyDescent="0.3">
      <c r="C340" s="46" t="str">
        <f>'PC Despesas'!L36</f>
        <v>5.4.32</v>
      </c>
      <c r="D340" s="47" t="str">
        <f>VLOOKUP(C340,'PC Despesas'!$L$5:$M$103,2,FALSE)</f>
        <v>-</v>
      </c>
      <c r="E340" s="65">
        <f>SUMIFS(Jan!$I$5:$I$605,Jan!$U$5:$U$605,"Despesa",Jan!$G$5:$G$605,CPagar!$D340,Jan!$K$5:$K$605,"Não Pago")</f>
        <v>0</v>
      </c>
      <c r="F340" s="65">
        <f>SUMIFS(Fev!$I$5:$I$605,Fev!$U$5:$U$605,"Despesa",Fev!$G$5:$G$605,CPagar!$D340,Fev!$K$5:$K$605,"Não Pago")</f>
        <v>0</v>
      </c>
      <c r="G340" s="65">
        <f>SUMIFS(Mar!$I$5:$I$605,Mar!$U$5:$U$605,"Despesa",Mar!$G$5:$G$605,CPagar!$D340,Mar!$K$5:$K$605,"Não Pago")</f>
        <v>0</v>
      </c>
      <c r="H340" s="65">
        <f>SUMIFS(Abr!$I$5:$I$605,Abr!$U$5:$U$605,"Despesa",Abr!$G$5:$G$605,CPagar!$D340,Abr!$K$5:$K$605,"Não Pago")</f>
        <v>0</v>
      </c>
      <c r="I340" s="65">
        <f>SUMIFS(Mai!$I$5:$I$605,Mai!$U$5:$U$605,"Despesa",Mai!$G$5:$G$605,CPagar!$D340,Mai!$K$5:$K$605,"Não Pago")</f>
        <v>0</v>
      </c>
      <c r="J340" s="65">
        <f>SUMIFS(Jun!$I$5:$I$605,Jun!$U$5:$U$605,"Despesa",Jun!$G$5:$G$605,CPagar!$D340,Jun!$K$5:$K$605,"Não Pago")</f>
        <v>0</v>
      </c>
      <c r="K340" s="65">
        <f>SUMIFS(Jul!$I$5:$I$605,Jul!$U$5:$U$605,"Despesa",Jul!$G$5:$G$605,CPagar!$D340,Jul!$K$5:$K$605,"Não Pago")</f>
        <v>0</v>
      </c>
      <c r="L340" s="65">
        <f>SUMIFS(Ago!$I$5:$I$605,Ago!$U$5:$U$605,"Despesa",Ago!$G$5:$G$605,CPagar!$D340,Ago!$K$5:$K$605,"Não Pago")</f>
        <v>0</v>
      </c>
      <c r="M340" s="65">
        <f>SUMIFS(Set!$I$5:$I$605,Set!$U$5:$U$605,"Despesa",Set!$G$5:$G$605,CPagar!$D340,Set!$K$5:$K$605,"Não Pago")</f>
        <v>0</v>
      </c>
      <c r="N340" s="65">
        <f>SUMIFS(Out!$I$5:$I$605,Out!$U$5:$U$605,"Despesa",Out!$G$5:$G$605,CPagar!$D340,Out!$K$5:$K$605,"Não Pago")</f>
        <v>0</v>
      </c>
      <c r="O340" s="65">
        <f>SUMIFS(Nov!$I$5:$I$605,Nov!$U$5:$U$605,"Despesa",Nov!$G$5:$G$605,CPagar!$D340,Nov!$K$5:$K$605,"Não Pago")</f>
        <v>0</v>
      </c>
      <c r="P340" s="65">
        <f>SUMIFS(Dez!$I$5:$I$605,Dez!$U$5:$U$605,"Despesa",Dez!$G$5:$G$605,CPagar!$D340,Dez!$K$5:$K$605,"Não Pago")</f>
        <v>0</v>
      </c>
      <c r="Q340" s="62">
        <f t="shared" si="11"/>
        <v>0</v>
      </c>
    </row>
    <row r="341" spans="3:17" ht="28.5" customHeight="1" thickTop="1" thickBot="1" x14ac:dyDescent="0.3">
      <c r="C341" s="46" t="str">
        <f>'PC Despesas'!L37</f>
        <v>5.4.33</v>
      </c>
      <c r="D341" s="47" t="str">
        <f>VLOOKUP(C341,'PC Despesas'!$L$5:$M$103,2,FALSE)</f>
        <v>-</v>
      </c>
      <c r="E341" s="65">
        <f>SUMIFS(Jan!$I$5:$I$605,Jan!$U$5:$U$605,"Despesa",Jan!$G$5:$G$605,CPagar!$D341,Jan!$K$5:$K$605,"Não Pago")</f>
        <v>0</v>
      </c>
      <c r="F341" s="65">
        <f>SUMIFS(Fev!$I$5:$I$605,Fev!$U$5:$U$605,"Despesa",Fev!$G$5:$G$605,CPagar!$D341,Fev!$K$5:$K$605,"Não Pago")</f>
        <v>0</v>
      </c>
      <c r="G341" s="65">
        <f>SUMIFS(Mar!$I$5:$I$605,Mar!$U$5:$U$605,"Despesa",Mar!$G$5:$G$605,CPagar!$D341,Mar!$K$5:$K$605,"Não Pago")</f>
        <v>0</v>
      </c>
      <c r="H341" s="65">
        <f>SUMIFS(Abr!$I$5:$I$605,Abr!$U$5:$U$605,"Despesa",Abr!$G$5:$G$605,CPagar!$D341,Abr!$K$5:$K$605,"Não Pago")</f>
        <v>0</v>
      </c>
      <c r="I341" s="65">
        <f>SUMIFS(Mai!$I$5:$I$605,Mai!$U$5:$U$605,"Despesa",Mai!$G$5:$G$605,CPagar!$D341,Mai!$K$5:$K$605,"Não Pago")</f>
        <v>0</v>
      </c>
      <c r="J341" s="65">
        <f>SUMIFS(Jun!$I$5:$I$605,Jun!$U$5:$U$605,"Despesa",Jun!$G$5:$G$605,CPagar!$D341,Jun!$K$5:$K$605,"Não Pago")</f>
        <v>0</v>
      </c>
      <c r="K341" s="65">
        <f>SUMIFS(Jul!$I$5:$I$605,Jul!$U$5:$U$605,"Despesa",Jul!$G$5:$G$605,CPagar!$D341,Jul!$K$5:$K$605,"Não Pago")</f>
        <v>0</v>
      </c>
      <c r="L341" s="65">
        <f>SUMIFS(Ago!$I$5:$I$605,Ago!$U$5:$U$605,"Despesa",Ago!$G$5:$G$605,CPagar!$D341,Ago!$K$5:$K$605,"Não Pago")</f>
        <v>0</v>
      </c>
      <c r="M341" s="65">
        <f>SUMIFS(Set!$I$5:$I$605,Set!$U$5:$U$605,"Despesa",Set!$G$5:$G$605,CPagar!$D341,Set!$K$5:$K$605,"Não Pago")</f>
        <v>0</v>
      </c>
      <c r="N341" s="65">
        <f>SUMIFS(Out!$I$5:$I$605,Out!$U$5:$U$605,"Despesa",Out!$G$5:$G$605,CPagar!$D341,Out!$K$5:$K$605,"Não Pago")</f>
        <v>0</v>
      </c>
      <c r="O341" s="65">
        <f>SUMIFS(Nov!$I$5:$I$605,Nov!$U$5:$U$605,"Despesa",Nov!$G$5:$G$605,CPagar!$D341,Nov!$K$5:$K$605,"Não Pago")</f>
        <v>0</v>
      </c>
      <c r="P341" s="65">
        <f>SUMIFS(Dez!$I$5:$I$605,Dez!$U$5:$U$605,"Despesa",Dez!$G$5:$G$605,CPagar!$D341,Dez!$K$5:$K$605,"Não Pago")</f>
        <v>0</v>
      </c>
      <c r="Q341" s="62">
        <f t="shared" si="11"/>
        <v>0</v>
      </c>
    </row>
    <row r="342" spans="3:17" ht="28.5" customHeight="1" thickTop="1" thickBot="1" x14ac:dyDescent="0.3">
      <c r="C342" s="46" t="str">
        <f>'PC Despesas'!L38</f>
        <v>5.4.34</v>
      </c>
      <c r="D342" s="47" t="str">
        <f>VLOOKUP(C342,'PC Despesas'!$L$5:$M$103,2,FALSE)</f>
        <v>-</v>
      </c>
      <c r="E342" s="65">
        <f>SUMIFS(Jan!$I$5:$I$605,Jan!$U$5:$U$605,"Despesa",Jan!$G$5:$G$605,CPagar!$D342,Jan!$K$5:$K$605,"Não Pago")</f>
        <v>0</v>
      </c>
      <c r="F342" s="65">
        <f>SUMIFS(Fev!$I$5:$I$605,Fev!$U$5:$U$605,"Despesa",Fev!$G$5:$G$605,CPagar!$D342,Fev!$K$5:$K$605,"Não Pago")</f>
        <v>0</v>
      </c>
      <c r="G342" s="65">
        <f>SUMIFS(Mar!$I$5:$I$605,Mar!$U$5:$U$605,"Despesa",Mar!$G$5:$G$605,CPagar!$D342,Mar!$K$5:$K$605,"Não Pago")</f>
        <v>0</v>
      </c>
      <c r="H342" s="65">
        <f>SUMIFS(Abr!$I$5:$I$605,Abr!$U$5:$U$605,"Despesa",Abr!$G$5:$G$605,CPagar!$D342,Abr!$K$5:$K$605,"Não Pago")</f>
        <v>0</v>
      </c>
      <c r="I342" s="65">
        <f>SUMIFS(Mai!$I$5:$I$605,Mai!$U$5:$U$605,"Despesa",Mai!$G$5:$G$605,CPagar!$D342,Mai!$K$5:$K$605,"Não Pago")</f>
        <v>0</v>
      </c>
      <c r="J342" s="65">
        <f>SUMIFS(Jun!$I$5:$I$605,Jun!$U$5:$U$605,"Despesa",Jun!$G$5:$G$605,CPagar!$D342,Jun!$K$5:$K$605,"Não Pago")</f>
        <v>0</v>
      </c>
      <c r="K342" s="65">
        <f>SUMIFS(Jul!$I$5:$I$605,Jul!$U$5:$U$605,"Despesa",Jul!$G$5:$G$605,CPagar!$D342,Jul!$K$5:$K$605,"Não Pago")</f>
        <v>0</v>
      </c>
      <c r="L342" s="65">
        <f>SUMIFS(Ago!$I$5:$I$605,Ago!$U$5:$U$605,"Despesa",Ago!$G$5:$G$605,CPagar!$D342,Ago!$K$5:$K$605,"Não Pago")</f>
        <v>0</v>
      </c>
      <c r="M342" s="65">
        <f>SUMIFS(Set!$I$5:$I$605,Set!$U$5:$U$605,"Despesa",Set!$G$5:$G$605,CPagar!$D342,Set!$K$5:$K$605,"Não Pago")</f>
        <v>0</v>
      </c>
      <c r="N342" s="65">
        <f>SUMIFS(Out!$I$5:$I$605,Out!$U$5:$U$605,"Despesa",Out!$G$5:$G$605,CPagar!$D342,Out!$K$5:$K$605,"Não Pago")</f>
        <v>0</v>
      </c>
      <c r="O342" s="65">
        <f>SUMIFS(Nov!$I$5:$I$605,Nov!$U$5:$U$605,"Despesa",Nov!$G$5:$G$605,CPagar!$D342,Nov!$K$5:$K$605,"Não Pago")</f>
        <v>0</v>
      </c>
      <c r="P342" s="65">
        <f>SUMIFS(Dez!$I$5:$I$605,Dez!$U$5:$U$605,"Despesa",Dez!$G$5:$G$605,CPagar!$D342,Dez!$K$5:$K$605,"Não Pago")</f>
        <v>0</v>
      </c>
      <c r="Q342" s="62">
        <f t="shared" si="11"/>
        <v>0</v>
      </c>
    </row>
    <row r="343" spans="3:17" ht="28.5" customHeight="1" thickTop="1" thickBot="1" x14ac:dyDescent="0.3">
      <c r="C343" s="46" t="str">
        <f>'PC Despesas'!L39</f>
        <v>5.4.35</v>
      </c>
      <c r="D343" s="47" t="str">
        <f>VLOOKUP(C343,'PC Despesas'!$L$5:$M$103,2,FALSE)</f>
        <v>-</v>
      </c>
      <c r="E343" s="65">
        <f>SUMIFS(Jan!$I$5:$I$605,Jan!$U$5:$U$605,"Despesa",Jan!$G$5:$G$605,CPagar!$D343,Jan!$K$5:$K$605,"Não Pago")</f>
        <v>0</v>
      </c>
      <c r="F343" s="65">
        <f>SUMIFS(Fev!$I$5:$I$605,Fev!$U$5:$U$605,"Despesa",Fev!$G$5:$G$605,CPagar!$D343,Fev!$K$5:$K$605,"Não Pago")</f>
        <v>0</v>
      </c>
      <c r="G343" s="65">
        <f>SUMIFS(Mar!$I$5:$I$605,Mar!$U$5:$U$605,"Despesa",Mar!$G$5:$G$605,CPagar!$D343,Mar!$K$5:$K$605,"Não Pago")</f>
        <v>0</v>
      </c>
      <c r="H343" s="65">
        <f>SUMIFS(Abr!$I$5:$I$605,Abr!$U$5:$U$605,"Despesa",Abr!$G$5:$G$605,CPagar!$D343,Abr!$K$5:$K$605,"Não Pago")</f>
        <v>0</v>
      </c>
      <c r="I343" s="65">
        <f>SUMIFS(Mai!$I$5:$I$605,Mai!$U$5:$U$605,"Despesa",Mai!$G$5:$G$605,CPagar!$D343,Mai!$K$5:$K$605,"Não Pago")</f>
        <v>0</v>
      </c>
      <c r="J343" s="65">
        <f>SUMIFS(Jun!$I$5:$I$605,Jun!$U$5:$U$605,"Despesa",Jun!$G$5:$G$605,CPagar!$D343,Jun!$K$5:$K$605,"Não Pago")</f>
        <v>0</v>
      </c>
      <c r="K343" s="65">
        <f>SUMIFS(Jul!$I$5:$I$605,Jul!$U$5:$U$605,"Despesa",Jul!$G$5:$G$605,CPagar!$D343,Jul!$K$5:$K$605,"Não Pago")</f>
        <v>0</v>
      </c>
      <c r="L343" s="65">
        <f>SUMIFS(Ago!$I$5:$I$605,Ago!$U$5:$U$605,"Despesa",Ago!$G$5:$G$605,CPagar!$D343,Ago!$K$5:$K$605,"Não Pago")</f>
        <v>0</v>
      </c>
      <c r="M343" s="65">
        <f>SUMIFS(Set!$I$5:$I$605,Set!$U$5:$U$605,"Despesa",Set!$G$5:$G$605,CPagar!$D343,Set!$K$5:$K$605,"Não Pago")</f>
        <v>0</v>
      </c>
      <c r="N343" s="65">
        <f>SUMIFS(Out!$I$5:$I$605,Out!$U$5:$U$605,"Despesa",Out!$G$5:$G$605,CPagar!$D343,Out!$K$5:$K$605,"Não Pago")</f>
        <v>0</v>
      </c>
      <c r="O343" s="65">
        <f>SUMIFS(Nov!$I$5:$I$605,Nov!$U$5:$U$605,"Despesa",Nov!$G$5:$G$605,CPagar!$D343,Nov!$K$5:$K$605,"Não Pago")</f>
        <v>0</v>
      </c>
      <c r="P343" s="65">
        <f>SUMIFS(Dez!$I$5:$I$605,Dez!$U$5:$U$605,"Despesa",Dez!$G$5:$G$605,CPagar!$D343,Dez!$K$5:$K$605,"Não Pago")</f>
        <v>0</v>
      </c>
      <c r="Q343" s="62">
        <f t="shared" si="11"/>
        <v>0</v>
      </c>
    </row>
    <row r="344" spans="3:17" ht="28.5" customHeight="1" thickTop="1" thickBot="1" x14ac:dyDescent="0.3">
      <c r="C344" s="46" t="str">
        <f>'PC Despesas'!L40</f>
        <v>5.4.36</v>
      </c>
      <c r="D344" s="47" t="str">
        <f>VLOOKUP(C344,'PC Despesas'!$L$5:$M$103,2,FALSE)</f>
        <v>-</v>
      </c>
      <c r="E344" s="65">
        <f>SUMIFS(Jan!$I$5:$I$605,Jan!$U$5:$U$605,"Despesa",Jan!$G$5:$G$605,CPagar!$D344,Jan!$K$5:$K$605,"Não Pago")</f>
        <v>0</v>
      </c>
      <c r="F344" s="65">
        <f>SUMIFS(Fev!$I$5:$I$605,Fev!$U$5:$U$605,"Despesa",Fev!$G$5:$G$605,CPagar!$D344,Fev!$K$5:$K$605,"Não Pago")</f>
        <v>0</v>
      </c>
      <c r="G344" s="65">
        <f>SUMIFS(Mar!$I$5:$I$605,Mar!$U$5:$U$605,"Despesa",Mar!$G$5:$G$605,CPagar!$D344,Mar!$K$5:$K$605,"Não Pago")</f>
        <v>0</v>
      </c>
      <c r="H344" s="65">
        <f>SUMIFS(Abr!$I$5:$I$605,Abr!$U$5:$U$605,"Despesa",Abr!$G$5:$G$605,CPagar!$D344,Abr!$K$5:$K$605,"Não Pago")</f>
        <v>0</v>
      </c>
      <c r="I344" s="65">
        <f>SUMIFS(Mai!$I$5:$I$605,Mai!$U$5:$U$605,"Despesa",Mai!$G$5:$G$605,CPagar!$D344,Mai!$K$5:$K$605,"Não Pago")</f>
        <v>0</v>
      </c>
      <c r="J344" s="65">
        <f>SUMIFS(Jun!$I$5:$I$605,Jun!$U$5:$U$605,"Despesa",Jun!$G$5:$G$605,CPagar!$D344,Jun!$K$5:$K$605,"Não Pago")</f>
        <v>0</v>
      </c>
      <c r="K344" s="65">
        <f>SUMIFS(Jul!$I$5:$I$605,Jul!$U$5:$U$605,"Despesa",Jul!$G$5:$G$605,CPagar!$D344,Jul!$K$5:$K$605,"Não Pago")</f>
        <v>0</v>
      </c>
      <c r="L344" s="65">
        <f>SUMIFS(Ago!$I$5:$I$605,Ago!$U$5:$U$605,"Despesa",Ago!$G$5:$G$605,CPagar!$D344,Ago!$K$5:$K$605,"Não Pago")</f>
        <v>0</v>
      </c>
      <c r="M344" s="65">
        <f>SUMIFS(Set!$I$5:$I$605,Set!$U$5:$U$605,"Despesa",Set!$G$5:$G$605,CPagar!$D344,Set!$K$5:$K$605,"Não Pago")</f>
        <v>0</v>
      </c>
      <c r="N344" s="65">
        <f>SUMIFS(Out!$I$5:$I$605,Out!$U$5:$U$605,"Despesa",Out!$G$5:$G$605,CPagar!$D344,Out!$K$5:$K$605,"Não Pago")</f>
        <v>0</v>
      </c>
      <c r="O344" s="65">
        <f>SUMIFS(Nov!$I$5:$I$605,Nov!$U$5:$U$605,"Despesa",Nov!$G$5:$G$605,CPagar!$D344,Nov!$K$5:$K$605,"Não Pago")</f>
        <v>0</v>
      </c>
      <c r="P344" s="65">
        <f>SUMIFS(Dez!$I$5:$I$605,Dez!$U$5:$U$605,"Despesa",Dez!$G$5:$G$605,CPagar!$D344,Dez!$K$5:$K$605,"Não Pago")</f>
        <v>0</v>
      </c>
      <c r="Q344" s="62">
        <f t="shared" si="11"/>
        <v>0</v>
      </c>
    </row>
    <row r="345" spans="3:17" ht="28.5" customHeight="1" thickTop="1" thickBot="1" x14ac:dyDescent="0.3">
      <c r="C345" s="46" t="str">
        <f>'PC Despesas'!L41</f>
        <v>5.4.37</v>
      </c>
      <c r="D345" s="47" t="str">
        <f>VLOOKUP(C345,'PC Despesas'!$L$5:$M$103,2,FALSE)</f>
        <v>-</v>
      </c>
      <c r="E345" s="65">
        <f>SUMIFS(Jan!$I$5:$I$605,Jan!$U$5:$U$605,"Despesa",Jan!$G$5:$G$605,CPagar!$D345,Jan!$K$5:$K$605,"Não Pago")</f>
        <v>0</v>
      </c>
      <c r="F345" s="65">
        <f>SUMIFS(Fev!$I$5:$I$605,Fev!$U$5:$U$605,"Despesa",Fev!$G$5:$G$605,CPagar!$D345,Fev!$K$5:$K$605,"Não Pago")</f>
        <v>0</v>
      </c>
      <c r="G345" s="65">
        <f>SUMIFS(Mar!$I$5:$I$605,Mar!$U$5:$U$605,"Despesa",Mar!$G$5:$G$605,CPagar!$D345,Mar!$K$5:$K$605,"Não Pago")</f>
        <v>0</v>
      </c>
      <c r="H345" s="65">
        <f>SUMIFS(Abr!$I$5:$I$605,Abr!$U$5:$U$605,"Despesa",Abr!$G$5:$G$605,CPagar!$D345,Abr!$K$5:$K$605,"Não Pago")</f>
        <v>0</v>
      </c>
      <c r="I345" s="65">
        <f>SUMIFS(Mai!$I$5:$I$605,Mai!$U$5:$U$605,"Despesa",Mai!$G$5:$G$605,CPagar!$D345,Mai!$K$5:$K$605,"Não Pago")</f>
        <v>0</v>
      </c>
      <c r="J345" s="65">
        <f>SUMIFS(Jun!$I$5:$I$605,Jun!$U$5:$U$605,"Despesa",Jun!$G$5:$G$605,CPagar!$D345,Jun!$K$5:$K$605,"Não Pago")</f>
        <v>0</v>
      </c>
      <c r="K345" s="65">
        <f>SUMIFS(Jul!$I$5:$I$605,Jul!$U$5:$U$605,"Despesa",Jul!$G$5:$G$605,CPagar!$D345,Jul!$K$5:$K$605,"Não Pago")</f>
        <v>0</v>
      </c>
      <c r="L345" s="65">
        <f>SUMIFS(Ago!$I$5:$I$605,Ago!$U$5:$U$605,"Despesa",Ago!$G$5:$G$605,CPagar!$D345,Ago!$K$5:$K$605,"Não Pago")</f>
        <v>0</v>
      </c>
      <c r="M345" s="65">
        <f>SUMIFS(Set!$I$5:$I$605,Set!$U$5:$U$605,"Despesa",Set!$G$5:$G$605,CPagar!$D345,Set!$K$5:$K$605,"Não Pago")</f>
        <v>0</v>
      </c>
      <c r="N345" s="65">
        <f>SUMIFS(Out!$I$5:$I$605,Out!$U$5:$U$605,"Despesa",Out!$G$5:$G$605,CPagar!$D345,Out!$K$5:$K$605,"Não Pago")</f>
        <v>0</v>
      </c>
      <c r="O345" s="65">
        <f>SUMIFS(Nov!$I$5:$I$605,Nov!$U$5:$U$605,"Despesa",Nov!$G$5:$G$605,CPagar!$D345,Nov!$K$5:$K$605,"Não Pago")</f>
        <v>0</v>
      </c>
      <c r="P345" s="65">
        <f>SUMIFS(Dez!$I$5:$I$605,Dez!$U$5:$U$605,"Despesa",Dez!$G$5:$G$605,CPagar!$D345,Dez!$K$5:$K$605,"Não Pago")</f>
        <v>0</v>
      </c>
      <c r="Q345" s="62">
        <f t="shared" si="11"/>
        <v>0</v>
      </c>
    </row>
    <row r="346" spans="3:17" ht="28.5" customHeight="1" thickTop="1" thickBot="1" x14ac:dyDescent="0.3">
      <c r="C346" s="46" t="str">
        <f>'PC Despesas'!L42</f>
        <v>5.4.38</v>
      </c>
      <c r="D346" s="47" t="str">
        <f>VLOOKUP(C346,'PC Despesas'!$L$5:$M$103,2,FALSE)</f>
        <v>-</v>
      </c>
      <c r="E346" s="65">
        <f>SUMIFS(Jan!$I$5:$I$605,Jan!$U$5:$U$605,"Despesa",Jan!$G$5:$G$605,CPagar!$D346,Jan!$K$5:$K$605,"Não Pago")</f>
        <v>0</v>
      </c>
      <c r="F346" s="65">
        <f>SUMIFS(Fev!$I$5:$I$605,Fev!$U$5:$U$605,"Despesa",Fev!$G$5:$G$605,CPagar!$D346,Fev!$K$5:$K$605,"Não Pago")</f>
        <v>0</v>
      </c>
      <c r="G346" s="65">
        <f>SUMIFS(Mar!$I$5:$I$605,Mar!$U$5:$U$605,"Despesa",Mar!$G$5:$G$605,CPagar!$D346,Mar!$K$5:$K$605,"Não Pago")</f>
        <v>0</v>
      </c>
      <c r="H346" s="65">
        <f>SUMIFS(Abr!$I$5:$I$605,Abr!$U$5:$U$605,"Despesa",Abr!$G$5:$G$605,CPagar!$D346,Abr!$K$5:$K$605,"Não Pago")</f>
        <v>0</v>
      </c>
      <c r="I346" s="65">
        <f>SUMIFS(Mai!$I$5:$I$605,Mai!$U$5:$U$605,"Despesa",Mai!$G$5:$G$605,CPagar!$D346,Mai!$K$5:$K$605,"Não Pago")</f>
        <v>0</v>
      </c>
      <c r="J346" s="65">
        <f>SUMIFS(Jun!$I$5:$I$605,Jun!$U$5:$U$605,"Despesa",Jun!$G$5:$G$605,CPagar!$D346,Jun!$K$5:$K$605,"Não Pago")</f>
        <v>0</v>
      </c>
      <c r="K346" s="65">
        <f>SUMIFS(Jul!$I$5:$I$605,Jul!$U$5:$U$605,"Despesa",Jul!$G$5:$G$605,CPagar!$D346,Jul!$K$5:$K$605,"Não Pago")</f>
        <v>0</v>
      </c>
      <c r="L346" s="65">
        <f>SUMIFS(Ago!$I$5:$I$605,Ago!$U$5:$U$605,"Despesa",Ago!$G$5:$G$605,CPagar!$D346,Ago!$K$5:$K$605,"Não Pago")</f>
        <v>0</v>
      </c>
      <c r="M346" s="65">
        <f>SUMIFS(Set!$I$5:$I$605,Set!$U$5:$U$605,"Despesa",Set!$G$5:$G$605,CPagar!$D346,Set!$K$5:$K$605,"Não Pago")</f>
        <v>0</v>
      </c>
      <c r="N346" s="65">
        <f>SUMIFS(Out!$I$5:$I$605,Out!$U$5:$U$605,"Despesa",Out!$G$5:$G$605,CPagar!$D346,Out!$K$5:$K$605,"Não Pago")</f>
        <v>0</v>
      </c>
      <c r="O346" s="65">
        <f>SUMIFS(Nov!$I$5:$I$605,Nov!$U$5:$U$605,"Despesa",Nov!$G$5:$G$605,CPagar!$D346,Nov!$K$5:$K$605,"Não Pago")</f>
        <v>0</v>
      </c>
      <c r="P346" s="65">
        <f>SUMIFS(Dez!$I$5:$I$605,Dez!$U$5:$U$605,"Despesa",Dez!$G$5:$G$605,CPagar!$D346,Dez!$K$5:$K$605,"Não Pago")</f>
        <v>0</v>
      </c>
      <c r="Q346" s="62">
        <f t="shared" si="11"/>
        <v>0</v>
      </c>
    </row>
    <row r="347" spans="3:17" ht="28.5" customHeight="1" thickTop="1" thickBot="1" x14ac:dyDescent="0.3">
      <c r="C347" s="46" t="str">
        <f>'PC Despesas'!L43</f>
        <v>5.4.39</v>
      </c>
      <c r="D347" s="47" t="str">
        <f>VLOOKUP(C347,'PC Despesas'!$L$5:$M$103,2,FALSE)</f>
        <v>-</v>
      </c>
      <c r="E347" s="65">
        <f>SUMIFS(Jan!$I$5:$I$605,Jan!$U$5:$U$605,"Despesa",Jan!$G$5:$G$605,CPagar!$D347,Jan!$K$5:$K$605,"Não Pago")</f>
        <v>0</v>
      </c>
      <c r="F347" s="65">
        <f>SUMIFS(Fev!$I$5:$I$605,Fev!$U$5:$U$605,"Despesa",Fev!$G$5:$G$605,CPagar!$D347,Fev!$K$5:$K$605,"Não Pago")</f>
        <v>0</v>
      </c>
      <c r="G347" s="65">
        <f>SUMIFS(Mar!$I$5:$I$605,Mar!$U$5:$U$605,"Despesa",Mar!$G$5:$G$605,CPagar!$D347,Mar!$K$5:$K$605,"Não Pago")</f>
        <v>0</v>
      </c>
      <c r="H347" s="65">
        <f>SUMIFS(Abr!$I$5:$I$605,Abr!$U$5:$U$605,"Despesa",Abr!$G$5:$G$605,CPagar!$D347,Abr!$K$5:$K$605,"Não Pago")</f>
        <v>0</v>
      </c>
      <c r="I347" s="65">
        <f>SUMIFS(Mai!$I$5:$I$605,Mai!$U$5:$U$605,"Despesa",Mai!$G$5:$G$605,CPagar!$D347,Mai!$K$5:$K$605,"Não Pago")</f>
        <v>0</v>
      </c>
      <c r="J347" s="65">
        <f>SUMIFS(Jun!$I$5:$I$605,Jun!$U$5:$U$605,"Despesa",Jun!$G$5:$G$605,CPagar!$D347,Jun!$K$5:$K$605,"Não Pago")</f>
        <v>0</v>
      </c>
      <c r="K347" s="65">
        <f>SUMIFS(Jul!$I$5:$I$605,Jul!$U$5:$U$605,"Despesa",Jul!$G$5:$G$605,CPagar!$D347,Jul!$K$5:$K$605,"Não Pago")</f>
        <v>0</v>
      </c>
      <c r="L347" s="65">
        <f>SUMIFS(Ago!$I$5:$I$605,Ago!$U$5:$U$605,"Despesa",Ago!$G$5:$G$605,CPagar!$D347,Ago!$K$5:$K$605,"Não Pago")</f>
        <v>0</v>
      </c>
      <c r="M347" s="65">
        <f>SUMIFS(Set!$I$5:$I$605,Set!$U$5:$U$605,"Despesa",Set!$G$5:$G$605,CPagar!$D347,Set!$K$5:$K$605,"Não Pago")</f>
        <v>0</v>
      </c>
      <c r="N347" s="65">
        <f>SUMIFS(Out!$I$5:$I$605,Out!$U$5:$U$605,"Despesa",Out!$G$5:$G$605,CPagar!$D347,Out!$K$5:$K$605,"Não Pago")</f>
        <v>0</v>
      </c>
      <c r="O347" s="65">
        <f>SUMIFS(Nov!$I$5:$I$605,Nov!$U$5:$U$605,"Despesa",Nov!$G$5:$G$605,CPagar!$D347,Nov!$K$5:$K$605,"Não Pago")</f>
        <v>0</v>
      </c>
      <c r="P347" s="65">
        <f>SUMIFS(Dez!$I$5:$I$605,Dez!$U$5:$U$605,"Despesa",Dez!$G$5:$G$605,CPagar!$D347,Dez!$K$5:$K$605,"Não Pago")</f>
        <v>0</v>
      </c>
      <c r="Q347" s="62">
        <f t="shared" si="11"/>
        <v>0</v>
      </c>
    </row>
    <row r="348" spans="3:17" ht="28.5" customHeight="1" thickTop="1" thickBot="1" x14ac:dyDescent="0.3">
      <c r="C348" s="46" t="str">
        <f>'PC Despesas'!L44</f>
        <v>5.4.40</v>
      </c>
      <c r="D348" s="47" t="str">
        <f>VLOOKUP(C348,'PC Despesas'!$L$5:$M$103,2,FALSE)</f>
        <v>-</v>
      </c>
      <c r="E348" s="65">
        <f>SUMIFS(Jan!$I$5:$I$605,Jan!$U$5:$U$605,"Despesa",Jan!$G$5:$G$605,CPagar!$D348,Jan!$K$5:$K$605,"Não Pago")</f>
        <v>0</v>
      </c>
      <c r="F348" s="65">
        <f>SUMIFS(Fev!$I$5:$I$605,Fev!$U$5:$U$605,"Despesa",Fev!$G$5:$G$605,CPagar!$D348,Fev!$K$5:$K$605,"Não Pago")</f>
        <v>0</v>
      </c>
      <c r="G348" s="65">
        <f>SUMIFS(Mar!$I$5:$I$605,Mar!$U$5:$U$605,"Despesa",Mar!$G$5:$G$605,CPagar!$D348,Mar!$K$5:$K$605,"Não Pago")</f>
        <v>0</v>
      </c>
      <c r="H348" s="65">
        <f>SUMIFS(Abr!$I$5:$I$605,Abr!$U$5:$U$605,"Despesa",Abr!$G$5:$G$605,CPagar!$D348,Abr!$K$5:$K$605,"Não Pago")</f>
        <v>0</v>
      </c>
      <c r="I348" s="65">
        <f>SUMIFS(Mai!$I$5:$I$605,Mai!$U$5:$U$605,"Despesa",Mai!$G$5:$G$605,CPagar!$D348,Mai!$K$5:$K$605,"Não Pago")</f>
        <v>0</v>
      </c>
      <c r="J348" s="65">
        <f>SUMIFS(Jun!$I$5:$I$605,Jun!$U$5:$U$605,"Despesa",Jun!$G$5:$G$605,CPagar!$D348,Jun!$K$5:$K$605,"Não Pago")</f>
        <v>0</v>
      </c>
      <c r="K348" s="65">
        <f>SUMIFS(Jul!$I$5:$I$605,Jul!$U$5:$U$605,"Despesa",Jul!$G$5:$G$605,CPagar!$D348,Jul!$K$5:$K$605,"Não Pago")</f>
        <v>0</v>
      </c>
      <c r="L348" s="65">
        <f>SUMIFS(Ago!$I$5:$I$605,Ago!$U$5:$U$605,"Despesa",Ago!$G$5:$G$605,CPagar!$D348,Ago!$K$5:$K$605,"Não Pago")</f>
        <v>0</v>
      </c>
      <c r="M348" s="65">
        <f>SUMIFS(Set!$I$5:$I$605,Set!$U$5:$U$605,"Despesa",Set!$G$5:$G$605,CPagar!$D348,Set!$K$5:$K$605,"Não Pago")</f>
        <v>0</v>
      </c>
      <c r="N348" s="65">
        <f>SUMIFS(Out!$I$5:$I$605,Out!$U$5:$U$605,"Despesa",Out!$G$5:$G$605,CPagar!$D348,Out!$K$5:$K$605,"Não Pago")</f>
        <v>0</v>
      </c>
      <c r="O348" s="65">
        <f>SUMIFS(Nov!$I$5:$I$605,Nov!$U$5:$U$605,"Despesa",Nov!$G$5:$G$605,CPagar!$D348,Nov!$K$5:$K$605,"Não Pago")</f>
        <v>0</v>
      </c>
      <c r="P348" s="65">
        <f>SUMIFS(Dez!$I$5:$I$605,Dez!$U$5:$U$605,"Despesa",Dez!$G$5:$G$605,CPagar!$D348,Dez!$K$5:$K$605,"Não Pago")</f>
        <v>0</v>
      </c>
      <c r="Q348" s="62">
        <f t="shared" si="11"/>
        <v>0</v>
      </c>
    </row>
    <row r="349" spans="3:17" ht="28.5" customHeight="1" thickTop="1" thickBot="1" x14ac:dyDescent="0.3">
      <c r="C349" s="46" t="str">
        <f>'PC Despesas'!L45</f>
        <v>5.4.41</v>
      </c>
      <c r="D349" s="47" t="str">
        <f>VLOOKUP(C349,'PC Despesas'!$L$5:$M$103,2,FALSE)</f>
        <v>-</v>
      </c>
      <c r="E349" s="65">
        <f>SUMIFS(Jan!$I$5:$I$605,Jan!$U$5:$U$605,"Despesa",Jan!$G$5:$G$605,CPagar!$D349,Jan!$K$5:$K$605,"Não Pago")</f>
        <v>0</v>
      </c>
      <c r="F349" s="65">
        <f>SUMIFS(Fev!$I$5:$I$605,Fev!$U$5:$U$605,"Despesa",Fev!$G$5:$G$605,CPagar!$D349,Fev!$K$5:$K$605,"Não Pago")</f>
        <v>0</v>
      </c>
      <c r="G349" s="65">
        <f>SUMIFS(Mar!$I$5:$I$605,Mar!$U$5:$U$605,"Despesa",Mar!$G$5:$G$605,CPagar!$D349,Mar!$K$5:$K$605,"Não Pago")</f>
        <v>0</v>
      </c>
      <c r="H349" s="65">
        <f>SUMIFS(Abr!$I$5:$I$605,Abr!$U$5:$U$605,"Despesa",Abr!$G$5:$G$605,CPagar!$D349,Abr!$K$5:$K$605,"Não Pago")</f>
        <v>0</v>
      </c>
      <c r="I349" s="65">
        <f>SUMIFS(Mai!$I$5:$I$605,Mai!$U$5:$U$605,"Despesa",Mai!$G$5:$G$605,CPagar!$D349,Mai!$K$5:$K$605,"Não Pago")</f>
        <v>0</v>
      </c>
      <c r="J349" s="65">
        <f>SUMIFS(Jun!$I$5:$I$605,Jun!$U$5:$U$605,"Despesa",Jun!$G$5:$G$605,CPagar!$D349,Jun!$K$5:$K$605,"Não Pago")</f>
        <v>0</v>
      </c>
      <c r="K349" s="65">
        <f>SUMIFS(Jul!$I$5:$I$605,Jul!$U$5:$U$605,"Despesa",Jul!$G$5:$G$605,CPagar!$D349,Jul!$K$5:$K$605,"Não Pago")</f>
        <v>0</v>
      </c>
      <c r="L349" s="65">
        <f>SUMIFS(Ago!$I$5:$I$605,Ago!$U$5:$U$605,"Despesa",Ago!$G$5:$G$605,CPagar!$D349,Ago!$K$5:$K$605,"Não Pago")</f>
        <v>0</v>
      </c>
      <c r="M349" s="65">
        <f>SUMIFS(Set!$I$5:$I$605,Set!$U$5:$U$605,"Despesa",Set!$G$5:$G$605,CPagar!$D349,Set!$K$5:$K$605,"Não Pago")</f>
        <v>0</v>
      </c>
      <c r="N349" s="65">
        <f>SUMIFS(Out!$I$5:$I$605,Out!$U$5:$U$605,"Despesa",Out!$G$5:$G$605,CPagar!$D349,Out!$K$5:$K$605,"Não Pago")</f>
        <v>0</v>
      </c>
      <c r="O349" s="65">
        <f>SUMIFS(Nov!$I$5:$I$605,Nov!$U$5:$U$605,"Despesa",Nov!$G$5:$G$605,CPagar!$D349,Nov!$K$5:$K$605,"Não Pago")</f>
        <v>0</v>
      </c>
      <c r="P349" s="65">
        <f>SUMIFS(Dez!$I$5:$I$605,Dez!$U$5:$U$605,"Despesa",Dez!$G$5:$G$605,CPagar!$D349,Dez!$K$5:$K$605,"Não Pago")</f>
        <v>0</v>
      </c>
      <c r="Q349" s="62">
        <f t="shared" si="11"/>
        <v>0</v>
      </c>
    </row>
    <row r="350" spans="3:17" ht="28.5" customHeight="1" thickTop="1" thickBot="1" x14ac:dyDescent="0.3">
      <c r="C350" s="46" t="str">
        <f>'PC Despesas'!L46</f>
        <v>5.4.42</v>
      </c>
      <c r="D350" s="47" t="str">
        <f>VLOOKUP(C350,'PC Despesas'!$L$5:$M$103,2,FALSE)</f>
        <v>-</v>
      </c>
      <c r="E350" s="65">
        <f>SUMIFS(Jan!$I$5:$I$605,Jan!$U$5:$U$605,"Despesa",Jan!$G$5:$G$605,CPagar!$D350,Jan!$K$5:$K$605,"Não Pago")</f>
        <v>0</v>
      </c>
      <c r="F350" s="65">
        <f>SUMIFS(Fev!$I$5:$I$605,Fev!$U$5:$U$605,"Despesa",Fev!$G$5:$G$605,CPagar!$D350,Fev!$K$5:$K$605,"Não Pago")</f>
        <v>0</v>
      </c>
      <c r="G350" s="65">
        <f>SUMIFS(Mar!$I$5:$I$605,Mar!$U$5:$U$605,"Despesa",Mar!$G$5:$G$605,CPagar!$D350,Mar!$K$5:$K$605,"Não Pago")</f>
        <v>0</v>
      </c>
      <c r="H350" s="65">
        <f>SUMIFS(Abr!$I$5:$I$605,Abr!$U$5:$U$605,"Despesa",Abr!$G$5:$G$605,CPagar!$D350,Abr!$K$5:$K$605,"Não Pago")</f>
        <v>0</v>
      </c>
      <c r="I350" s="65">
        <f>SUMIFS(Mai!$I$5:$I$605,Mai!$U$5:$U$605,"Despesa",Mai!$G$5:$G$605,CPagar!$D350,Mai!$K$5:$K$605,"Não Pago")</f>
        <v>0</v>
      </c>
      <c r="J350" s="65">
        <f>SUMIFS(Jun!$I$5:$I$605,Jun!$U$5:$U$605,"Despesa",Jun!$G$5:$G$605,CPagar!$D350,Jun!$K$5:$K$605,"Não Pago")</f>
        <v>0</v>
      </c>
      <c r="K350" s="65">
        <f>SUMIFS(Jul!$I$5:$I$605,Jul!$U$5:$U$605,"Despesa",Jul!$G$5:$G$605,CPagar!$D350,Jul!$K$5:$K$605,"Não Pago")</f>
        <v>0</v>
      </c>
      <c r="L350" s="65">
        <f>SUMIFS(Ago!$I$5:$I$605,Ago!$U$5:$U$605,"Despesa",Ago!$G$5:$G$605,CPagar!$D350,Ago!$K$5:$K$605,"Não Pago")</f>
        <v>0</v>
      </c>
      <c r="M350" s="65">
        <f>SUMIFS(Set!$I$5:$I$605,Set!$U$5:$U$605,"Despesa",Set!$G$5:$G$605,CPagar!$D350,Set!$K$5:$K$605,"Não Pago")</f>
        <v>0</v>
      </c>
      <c r="N350" s="65">
        <f>SUMIFS(Out!$I$5:$I$605,Out!$U$5:$U$605,"Despesa",Out!$G$5:$G$605,CPagar!$D350,Out!$K$5:$K$605,"Não Pago")</f>
        <v>0</v>
      </c>
      <c r="O350" s="65">
        <f>SUMIFS(Nov!$I$5:$I$605,Nov!$U$5:$U$605,"Despesa",Nov!$G$5:$G$605,CPagar!$D350,Nov!$K$5:$K$605,"Não Pago")</f>
        <v>0</v>
      </c>
      <c r="P350" s="65">
        <f>SUMIFS(Dez!$I$5:$I$605,Dez!$U$5:$U$605,"Despesa",Dez!$G$5:$G$605,CPagar!$D350,Dez!$K$5:$K$605,"Não Pago")</f>
        <v>0</v>
      </c>
      <c r="Q350" s="62">
        <f t="shared" si="11"/>
        <v>0</v>
      </c>
    </row>
    <row r="351" spans="3:17" ht="28.5" customHeight="1" thickTop="1" thickBot="1" x14ac:dyDescent="0.3">
      <c r="C351" s="46" t="str">
        <f>'PC Despesas'!L47</f>
        <v>5.4.43</v>
      </c>
      <c r="D351" s="47" t="str">
        <f>VLOOKUP(C351,'PC Despesas'!$L$5:$M$103,2,FALSE)</f>
        <v>-</v>
      </c>
      <c r="E351" s="65">
        <f>SUMIFS(Jan!$I$5:$I$605,Jan!$U$5:$U$605,"Despesa",Jan!$G$5:$G$605,CPagar!$D351,Jan!$K$5:$K$605,"Não Pago")</f>
        <v>0</v>
      </c>
      <c r="F351" s="65">
        <f>SUMIFS(Fev!$I$5:$I$605,Fev!$U$5:$U$605,"Despesa",Fev!$G$5:$G$605,CPagar!$D351,Fev!$K$5:$K$605,"Não Pago")</f>
        <v>0</v>
      </c>
      <c r="G351" s="65">
        <f>SUMIFS(Mar!$I$5:$I$605,Mar!$U$5:$U$605,"Despesa",Mar!$G$5:$G$605,CPagar!$D351,Mar!$K$5:$K$605,"Não Pago")</f>
        <v>0</v>
      </c>
      <c r="H351" s="65">
        <f>SUMIFS(Abr!$I$5:$I$605,Abr!$U$5:$U$605,"Despesa",Abr!$G$5:$G$605,CPagar!$D351,Abr!$K$5:$K$605,"Não Pago")</f>
        <v>0</v>
      </c>
      <c r="I351" s="65">
        <f>SUMIFS(Mai!$I$5:$I$605,Mai!$U$5:$U$605,"Despesa",Mai!$G$5:$G$605,CPagar!$D351,Mai!$K$5:$K$605,"Não Pago")</f>
        <v>0</v>
      </c>
      <c r="J351" s="65">
        <f>SUMIFS(Jun!$I$5:$I$605,Jun!$U$5:$U$605,"Despesa",Jun!$G$5:$G$605,CPagar!$D351,Jun!$K$5:$K$605,"Não Pago")</f>
        <v>0</v>
      </c>
      <c r="K351" s="65">
        <f>SUMIFS(Jul!$I$5:$I$605,Jul!$U$5:$U$605,"Despesa",Jul!$G$5:$G$605,CPagar!$D351,Jul!$K$5:$K$605,"Não Pago")</f>
        <v>0</v>
      </c>
      <c r="L351" s="65">
        <f>SUMIFS(Ago!$I$5:$I$605,Ago!$U$5:$U$605,"Despesa",Ago!$G$5:$G$605,CPagar!$D351,Ago!$K$5:$K$605,"Não Pago")</f>
        <v>0</v>
      </c>
      <c r="M351" s="65">
        <f>SUMIFS(Set!$I$5:$I$605,Set!$U$5:$U$605,"Despesa",Set!$G$5:$G$605,CPagar!$D351,Set!$K$5:$K$605,"Não Pago")</f>
        <v>0</v>
      </c>
      <c r="N351" s="65">
        <f>SUMIFS(Out!$I$5:$I$605,Out!$U$5:$U$605,"Despesa",Out!$G$5:$G$605,CPagar!$D351,Out!$K$5:$K$605,"Não Pago")</f>
        <v>0</v>
      </c>
      <c r="O351" s="65">
        <f>SUMIFS(Nov!$I$5:$I$605,Nov!$U$5:$U$605,"Despesa",Nov!$G$5:$G$605,CPagar!$D351,Nov!$K$5:$K$605,"Não Pago")</f>
        <v>0</v>
      </c>
      <c r="P351" s="65">
        <f>SUMIFS(Dez!$I$5:$I$605,Dez!$U$5:$U$605,"Despesa",Dez!$G$5:$G$605,CPagar!$D351,Dez!$K$5:$K$605,"Não Pago")</f>
        <v>0</v>
      </c>
      <c r="Q351" s="62">
        <f t="shared" si="11"/>
        <v>0</v>
      </c>
    </row>
    <row r="352" spans="3:17" ht="28.5" customHeight="1" thickTop="1" thickBot="1" x14ac:dyDescent="0.3">
      <c r="C352" s="46" t="str">
        <f>'PC Despesas'!L48</f>
        <v>5.4.44</v>
      </c>
      <c r="D352" s="47" t="str">
        <f>VLOOKUP(C352,'PC Despesas'!$L$5:$M$103,2,FALSE)</f>
        <v>-</v>
      </c>
      <c r="E352" s="65">
        <f>SUMIFS(Jan!$I$5:$I$605,Jan!$U$5:$U$605,"Despesa",Jan!$G$5:$G$605,CPagar!$D352,Jan!$K$5:$K$605,"Não Pago")</f>
        <v>0</v>
      </c>
      <c r="F352" s="65">
        <f>SUMIFS(Fev!$I$5:$I$605,Fev!$U$5:$U$605,"Despesa",Fev!$G$5:$G$605,CPagar!$D352,Fev!$K$5:$K$605,"Não Pago")</f>
        <v>0</v>
      </c>
      <c r="G352" s="65">
        <f>SUMIFS(Mar!$I$5:$I$605,Mar!$U$5:$U$605,"Despesa",Mar!$G$5:$G$605,CPagar!$D352,Mar!$K$5:$K$605,"Não Pago")</f>
        <v>0</v>
      </c>
      <c r="H352" s="65">
        <f>SUMIFS(Abr!$I$5:$I$605,Abr!$U$5:$U$605,"Despesa",Abr!$G$5:$G$605,CPagar!$D352,Abr!$K$5:$K$605,"Não Pago")</f>
        <v>0</v>
      </c>
      <c r="I352" s="65">
        <f>SUMIFS(Mai!$I$5:$I$605,Mai!$U$5:$U$605,"Despesa",Mai!$G$5:$G$605,CPagar!$D352,Mai!$K$5:$K$605,"Não Pago")</f>
        <v>0</v>
      </c>
      <c r="J352" s="65">
        <f>SUMIFS(Jun!$I$5:$I$605,Jun!$U$5:$U$605,"Despesa",Jun!$G$5:$G$605,CPagar!$D352,Jun!$K$5:$K$605,"Não Pago")</f>
        <v>0</v>
      </c>
      <c r="K352" s="65">
        <f>SUMIFS(Jul!$I$5:$I$605,Jul!$U$5:$U$605,"Despesa",Jul!$G$5:$G$605,CPagar!$D352,Jul!$K$5:$K$605,"Não Pago")</f>
        <v>0</v>
      </c>
      <c r="L352" s="65">
        <f>SUMIFS(Ago!$I$5:$I$605,Ago!$U$5:$U$605,"Despesa",Ago!$G$5:$G$605,CPagar!$D352,Ago!$K$5:$K$605,"Não Pago")</f>
        <v>0</v>
      </c>
      <c r="M352" s="65">
        <f>SUMIFS(Set!$I$5:$I$605,Set!$U$5:$U$605,"Despesa",Set!$G$5:$G$605,CPagar!$D352,Set!$K$5:$K$605,"Não Pago")</f>
        <v>0</v>
      </c>
      <c r="N352" s="65">
        <f>SUMIFS(Out!$I$5:$I$605,Out!$U$5:$U$605,"Despesa",Out!$G$5:$G$605,CPagar!$D352,Out!$K$5:$K$605,"Não Pago")</f>
        <v>0</v>
      </c>
      <c r="O352" s="65">
        <f>SUMIFS(Nov!$I$5:$I$605,Nov!$U$5:$U$605,"Despesa",Nov!$G$5:$G$605,CPagar!$D352,Nov!$K$5:$K$605,"Não Pago")</f>
        <v>0</v>
      </c>
      <c r="P352" s="65">
        <f>SUMIFS(Dez!$I$5:$I$605,Dez!$U$5:$U$605,"Despesa",Dez!$G$5:$G$605,CPagar!$D352,Dez!$K$5:$K$605,"Não Pago")</f>
        <v>0</v>
      </c>
      <c r="Q352" s="62">
        <f t="shared" si="11"/>
        <v>0</v>
      </c>
    </row>
    <row r="353" spans="3:17" ht="28.5" customHeight="1" thickTop="1" thickBot="1" x14ac:dyDescent="0.3">
      <c r="C353" s="46" t="str">
        <f>'PC Despesas'!L49</f>
        <v>5.4.45</v>
      </c>
      <c r="D353" s="47" t="str">
        <f>VLOOKUP(C353,'PC Despesas'!$L$5:$M$103,2,FALSE)</f>
        <v>-</v>
      </c>
      <c r="E353" s="65">
        <f>SUMIFS(Jan!$I$5:$I$605,Jan!$U$5:$U$605,"Despesa",Jan!$G$5:$G$605,CPagar!$D353,Jan!$K$5:$K$605,"Não Pago")</f>
        <v>0</v>
      </c>
      <c r="F353" s="65">
        <f>SUMIFS(Fev!$I$5:$I$605,Fev!$U$5:$U$605,"Despesa",Fev!$G$5:$G$605,CPagar!$D353,Fev!$K$5:$K$605,"Não Pago")</f>
        <v>0</v>
      </c>
      <c r="G353" s="65">
        <f>SUMIFS(Mar!$I$5:$I$605,Mar!$U$5:$U$605,"Despesa",Mar!$G$5:$G$605,CPagar!$D353,Mar!$K$5:$K$605,"Não Pago")</f>
        <v>0</v>
      </c>
      <c r="H353" s="65">
        <f>SUMIFS(Abr!$I$5:$I$605,Abr!$U$5:$U$605,"Despesa",Abr!$G$5:$G$605,CPagar!$D353,Abr!$K$5:$K$605,"Não Pago")</f>
        <v>0</v>
      </c>
      <c r="I353" s="65">
        <f>SUMIFS(Mai!$I$5:$I$605,Mai!$U$5:$U$605,"Despesa",Mai!$G$5:$G$605,CPagar!$D353,Mai!$K$5:$K$605,"Não Pago")</f>
        <v>0</v>
      </c>
      <c r="J353" s="65">
        <f>SUMIFS(Jun!$I$5:$I$605,Jun!$U$5:$U$605,"Despesa",Jun!$G$5:$G$605,CPagar!$D353,Jun!$K$5:$K$605,"Não Pago")</f>
        <v>0</v>
      </c>
      <c r="K353" s="65">
        <f>SUMIFS(Jul!$I$5:$I$605,Jul!$U$5:$U$605,"Despesa",Jul!$G$5:$G$605,CPagar!$D353,Jul!$K$5:$K$605,"Não Pago")</f>
        <v>0</v>
      </c>
      <c r="L353" s="65">
        <f>SUMIFS(Ago!$I$5:$I$605,Ago!$U$5:$U$605,"Despesa",Ago!$G$5:$G$605,CPagar!$D353,Ago!$K$5:$K$605,"Não Pago")</f>
        <v>0</v>
      </c>
      <c r="M353" s="65">
        <f>SUMIFS(Set!$I$5:$I$605,Set!$U$5:$U$605,"Despesa",Set!$G$5:$G$605,CPagar!$D353,Set!$K$5:$K$605,"Não Pago")</f>
        <v>0</v>
      </c>
      <c r="N353" s="65">
        <f>SUMIFS(Out!$I$5:$I$605,Out!$U$5:$U$605,"Despesa",Out!$G$5:$G$605,CPagar!$D353,Out!$K$5:$K$605,"Não Pago")</f>
        <v>0</v>
      </c>
      <c r="O353" s="65">
        <f>SUMIFS(Nov!$I$5:$I$605,Nov!$U$5:$U$605,"Despesa",Nov!$G$5:$G$605,CPagar!$D353,Nov!$K$5:$K$605,"Não Pago")</f>
        <v>0</v>
      </c>
      <c r="P353" s="65">
        <f>SUMIFS(Dez!$I$5:$I$605,Dez!$U$5:$U$605,"Despesa",Dez!$G$5:$G$605,CPagar!$D353,Dez!$K$5:$K$605,"Não Pago")</f>
        <v>0</v>
      </c>
      <c r="Q353" s="62">
        <f t="shared" si="11"/>
        <v>0</v>
      </c>
    </row>
    <row r="354" spans="3:17" ht="28.5" customHeight="1" thickTop="1" thickBot="1" x14ac:dyDescent="0.3">
      <c r="C354" s="46" t="str">
        <f>'PC Despesas'!L50</f>
        <v>5.4.46</v>
      </c>
      <c r="D354" s="47" t="str">
        <f>VLOOKUP(C354,'PC Despesas'!$L$5:$M$103,2,FALSE)</f>
        <v>-</v>
      </c>
      <c r="E354" s="65">
        <f>SUMIFS(Jan!$I$5:$I$605,Jan!$U$5:$U$605,"Despesa",Jan!$G$5:$G$605,CPagar!$D354,Jan!$K$5:$K$605,"Não Pago")</f>
        <v>0</v>
      </c>
      <c r="F354" s="65">
        <f>SUMIFS(Fev!$I$5:$I$605,Fev!$U$5:$U$605,"Despesa",Fev!$G$5:$G$605,CPagar!$D354,Fev!$K$5:$K$605,"Não Pago")</f>
        <v>0</v>
      </c>
      <c r="G354" s="65">
        <f>SUMIFS(Mar!$I$5:$I$605,Mar!$U$5:$U$605,"Despesa",Mar!$G$5:$G$605,CPagar!$D354,Mar!$K$5:$K$605,"Não Pago")</f>
        <v>0</v>
      </c>
      <c r="H354" s="65">
        <f>SUMIFS(Abr!$I$5:$I$605,Abr!$U$5:$U$605,"Despesa",Abr!$G$5:$G$605,CPagar!$D354,Abr!$K$5:$K$605,"Não Pago")</f>
        <v>0</v>
      </c>
      <c r="I354" s="65">
        <f>SUMIFS(Mai!$I$5:$I$605,Mai!$U$5:$U$605,"Despesa",Mai!$G$5:$G$605,CPagar!$D354,Mai!$K$5:$K$605,"Não Pago")</f>
        <v>0</v>
      </c>
      <c r="J354" s="65">
        <f>SUMIFS(Jun!$I$5:$I$605,Jun!$U$5:$U$605,"Despesa",Jun!$G$5:$G$605,CPagar!$D354,Jun!$K$5:$K$605,"Não Pago")</f>
        <v>0</v>
      </c>
      <c r="K354" s="65">
        <f>SUMIFS(Jul!$I$5:$I$605,Jul!$U$5:$U$605,"Despesa",Jul!$G$5:$G$605,CPagar!$D354,Jul!$K$5:$K$605,"Não Pago")</f>
        <v>0</v>
      </c>
      <c r="L354" s="65">
        <f>SUMIFS(Ago!$I$5:$I$605,Ago!$U$5:$U$605,"Despesa",Ago!$G$5:$G$605,CPagar!$D354,Ago!$K$5:$K$605,"Não Pago")</f>
        <v>0</v>
      </c>
      <c r="M354" s="65">
        <f>SUMIFS(Set!$I$5:$I$605,Set!$U$5:$U$605,"Despesa",Set!$G$5:$G$605,CPagar!$D354,Set!$K$5:$K$605,"Não Pago")</f>
        <v>0</v>
      </c>
      <c r="N354" s="65">
        <f>SUMIFS(Out!$I$5:$I$605,Out!$U$5:$U$605,"Despesa",Out!$G$5:$G$605,CPagar!$D354,Out!$K$5:$K$605,"Não Pago")</f>
        <v>0</v>
      </c>
      <c r="O354" s="65">
        <f>SUMIFS(Nov!$I$5:$I$605,Nov!$U$5:$U$605,"Despesa",Nov!$G$5:$G$605,CPagar!$D354,Nov!$K$5:$K$605,"Não Pago")</f>
        <v>0</v>
      </c>
      <c r="P354" s="65">
        <f>SUMIFS(Dez!$I$5:$I$605,Dez!$U$5:$U$605,"Despesa",Dez!$G$5:$G$605,CPagar!$D354,Dez!$K$5:$K$605,"Não Pago")</f>
        <v>0</v>
      </c>
      <c r="Q354" s="62">
        <f t="shared" si="11"/>
        <v>0</v>
      </c>
    </row>
    <row r="355" spans="3:17" ht="28.5" customHeight="1" thickTop="1" thickBot="1" x14ac:dyDescent="0.3">
      <c r="C355" s="46" t="str">
        <f>'PC Despesas'!L51</f>
        <v>5.4.47</v>
      </c>
      <c r="D355" s="47" t="str">
        <f>VLOOKUP(C355,'PC Despesas'!$L$5:$M$103,2,FALSE)</f>
        <v>-</v>
      </c>
      <c r="E355" s="65">
        <f>SUMIFS(Jan!$I$5:$I$605,Jan!$U$5:$U$605,"Despesa",Jan!$G$5:$G$605,CPagar!$D355,Jan!$K$5:$K$605,"Não Pago")</f>
        <v>0</v>
      </c>
      <c r="F355" s="65">
        <f>SUMIFS(Fev!$I$5:$I$605,Fev!$U$5:$U$605,"Despesa",Fev!$G$5:$G$605,CPagar!$D355,Fev!$K$5:$K$605,"Não Pago")</f>
        <v>0</v>
      </c>
      <c r="G355" s="65">
        <f>SUMIFS(Mar!$I$5:$I$605,Mar!$U$5:$U$605,"Despesa",Mar!$G$5:$G$605,CPagar!$D355,Mar!$K$5:$K$605,"Não Pago")</f>
        <v>0</v>
      </c>
      <c r="H355" s="65">
        <f>SUMIFS(Abr!$I$5:$I$605,Abr!$U$5:$U$605,"Despesa",Abr!$G$5:$G$605,CPagar!$D355,Abr!$K$5:$K$605,"Não Pago")</f>
        <v>0</v>
      </c>
      <c r="I355" s="65">
        <f>SUMIFS(Mai!$I$5:$I$605,Mai!$U$5:$U$605,"Despesa",Mai!$G$5:$G$605,CPagar!$D355,Mai!$K$5:$K$605,"Não Pago")</f>
        <v>0</v>
      </c>
      <c r="J355" s="65">
        <f>SUMIFS(Jun!$I$5:$I$605,Jun!$U$5:$U$605,"Despesa",Jun!$G$5:$G$605,CPagar!$D355,Jun!$K$5:$K$605,"Não Pago")</f>
        <v>0</v>
      </c>
      <c r="K355" s="65">
        <f>SUMIFS(Jul!$I$5:$I$605,Jul!$U$5:$U$605,"Despesa",Jul!$G$5:$G$605,CPagar!$D355,Jul!$K$5:$K$605,"Não Pago")</f>
        <v>0</v>
      </c>
      <c r="L355" s="65">
        <f>SUMIFS(Ago!$I$5:$I$605,Ago!$U$5:$U$605,"Despesa",Ago!$G$5:$G$605,CPagar!$D355,Ago!$K$5:$K$605,"Não Pago")</f>
        <v>0</v>
      </c>
      <c r="M355" s="65">
        <f>SUMIFS(Set!$I$5:$I$605,Set!$U$5:$U$605,"Despesa",Set!$G$5:$G$605,CPagar!$D355,Set!$K$5:$K$605,"Não Pago")</f>
        <v>0</v>
      </c>
      <c r="N355" s="65">
        <f>SUMIFS(Out!$I$5:$I$605,Out!$U$5:$U$605,"Despesa",Out!$G$5:$G$605,CPagar!$D355,Out!$K$5:$K$605,"Não Pago")</f>
        <v>0</v>
      </c>
      <c r="O355" s="65">
        <f>SUMIFS(Nov!$I$5:$I$605,Nov!$U$5:$U$605,"Despesa",Nov!$G$5:$G$605,CPagar!$D355,Nov!$K$5:$K$605,"Não Pago")</f>
        <v>0</v>
      </c>
      <c r="P355" s="65">
        <f>SUMIFS(Dez!$I$5:$I$605,Dez!$U$5:$U$605,"Despesa",Dez!$G$5:$G$605,CPagar!$D355,Dez!$K$5:$K$605,"Não Pago")</f>
        <v>0</v>
      </c>
      <c r="Q355" s="62">
        <f t="shared" si="11"/>
        <v>0</v>
      </c>
    </row>
    <row r="356" spans="3:17" ht="28.5" customHeight="1" thickTop="1" thickBot="1" x14ac:dyDescent="0.3">
      <c r="C356" s="46" t="str">
        <f>'PC Despesas'!L52</f>
        <v>5.4.48</v>
      </c>
      <c r="D356" s="47" t="str">
        <f>VLOOKUP(C356,'PC Despesas'!$L$5:$M$103,2,FALSE)</f>
        <v>-</v>
      </c>
      <c r="E356" s="65">
        <f>SUMIFS(Jan!$I$5:$I$605,Jan!$U$5:$U$605,"Despesa",Jan!$G$5:$G$605,CPagar!$D356,Jan!$K$5:$K$605,"Não Pago")</f>
        <v>0</v>
      </c>
      <c r="F356" s="65">
        <f>SUMIFS(Fev!$I$5:$I$605,Fev!$U$5:$U$605,"Despesa",Fev!$G$5:$G$605,CPagar!$D356,Fev!$K$5:$K$605,"Não Pago")</f>
        <v>0</v>
      </c>
      <c r="G356" s="65">
        <f>SUMIFS(Mar!$I$5:$I$605,Mar!$U$5:$U$605,"Despesa",Mar!$G$5:$G$605,CPagar!$D356,Mar!$K$5:$K$605,"Não Pago")</f>
        <v>0</v>
      </c>
      <c r="H356" s="65">
        <f>SUMIFS(Abr!$I$5:$I$605,Abr!$U$5:$U$605,"Despesa",Abr!$G$5:$G$605,CPagar!$D356,Abr!$K$5:$K$605,"Não Pago")</f>
        <v>0</v>
      </c>
      <c r="I356" s="65">
        <f>SUMIFS(Mai!$I$5:$I$605,Mai!$U$5:$U$605,"Despesa",Mai!$G$5:$G$605,CPagar!$D356,Mai!$K$5:$K$605,"Não Pago")</f>
        <v>0</v>
      </c>
      <c r="J356" s="65">
        <f>SUMIFS(Jun!$I$5:$I$605,Jun!$U$5:$U$605,"Despesa",Jun!$G$5:$G$605,CPagar!$D356,Jun!$K$5:$K$605,"Não Pago")</f>
        <v>0</v>
      </c>
      <c r="K356" s="65">
        <f>SUMIFS(Jul!$I$5:$I$605,Jul!$U$5:$U$605,"Despesa",Jul!$G$5:$G$605,CPagar!$D356,Jul!$K$5:$K$605,"Não Pago")</f>
        <v>0</v>
      </c>
      <c r="L356" s="65">
        <f>SUMIFS(Ago!$I$5:$I$605,Ago!$U$5:$U$605,"Despesa",Ago!$G$5:$G$605,CPagar!$D356,Ago!$K$5:$K$605,"Não Pago")</f>
        <v>0</v>
      </c>
      <c r="M356" s="65">
        <f>SUMIFS(Set!$I$5:$I$605,Set!$U$5:$U$605,"Despesa",Set!$G$5:$G$605,CPagar!$D356,Set!$K$5:$K$605,"Não Pago")</f>
        <v>0</v>
      </c>
      <c r="N356" s="65">
        <f>SUMIFS(Out!$I$5:$I$605,Out!$U$5:$U$605,"Despesa",Out!$G$5:$G$605,CPagar!$D356,Out!$K$5:$K$605,"Não Pago")</f>
        <v>0</v>
      </c>
      <c r="O356" s="65">
        <f>SUMIFS(Nov!$I$5:$I$605,Nov!$U$5:$U$605,"Despesa",Nov!$G$5:$G$605,CPagar!$D356,Nov!$K$5:$K$605,"Não Pago")</f>
        <v>0</v>
      </c>
      <c r="P356" s="65">
        <f>SUMIFS(Dez!$I$5:$I$605,Dez!$U$5:$U$605,"Despesa",Dez!$G$5:$G$605,CPagar!$D356,Dez!$K$5:$K$605,"Não Pago")</f>
        <v>0</v>
      </c>
      <c r="Q356" s="62">
        <f t="shared" si="11"/>
        <v>0</v>
      </c>
    </row>
    <row r="357" spans="3:17" ht="28.5" customHeight="1" thickTop="1" thickBot="1" x14ac:dyDescent="0.3">
      <c r="C357" s="46" t="str">
        <f>'PC Despesas'!L53</f>
        <v>5.4.49</v>
      </c>
      <c r="D357" s="47" t="str">
        <f>VLOOKUP(C357,'PC Despesas'!$L$5:$M$103,2,FALSE)</f>
        <v>-</v>
      </c>
      <c r="E357" s="65">
        <f>SUMIFS(Jan!$I$5:$I$605,Jan!$U$5:$U$605,"Despesa",Jan!$G$5:$G$605,CPagar!$D357,Jan!$K$5:$K$605,"Não Pago")</f>
        <v>0</v>
      </c>
      <c r="F357" s="65">
        <f>SUMIFS(Fev!$I$5:$I$605,Fev!$U$5:$U$605,"Despesa",Fev!$G$5:$G$605,CPagar!$D357,Fev!$K$5:$K$605,"Não Pago")</f>
        <v>0</v>
      </c>
      <c r="G357" s="65">
        <f>SUMIFS(Mar!$I$5:$I$605,Mar!$U$5:$U$605,"Despesa",Mar!$G$5:$G$605,CPagar!$D357,Mar!$K$5:$K$605,"Não Pago")</f>
        <v>0</v>
      </c>
      <c r="H357" s="65">
        <f>SUMIFS(Abr!$I$5:$I$605,Abr!$U$5:$U$605,"Despesa",Abr!$G$5:$G$605,CPagar!$D357,Abr!$K$5:$K$605,"Não Pago")</f>
        <v>0</v>
      </c>
      <c r="I357" s="65">
        <f>SUMIFS(Mai!$I$5:$I$605,Mai!$U$5:$U$605,"Despesa",Mai!$G$5:$G$605,CPagar!$D357,Mai!$K$5:$K$605,"Não Pago")</f>
        <v>0</v>
      </c>
      <c r="J357" s="65">
        <f>SUMIFS(Jun!$I$5:$I$605,Jun!$U$5:$U$605,"Despesa",Jun!$G$5:$G$605,CPagar!$D357,Jun!$K$5:$K$605,"Não Pago")</f>
        <v>0</v>
      </c>
      <c r="K357" s="65">
        <f>SUMIFS(Jul!$I$5:$I$605,Jul!$U$5:$U$605,"Despesa",Jul!$G$5:$G$605,CPagar!$D357,Jul!$K$5:$K$605,"Não Pago")</f>
        <v>0</v>
      </c>
      <c r="L357" s="65">
        <f>SUMIFS(Ago!$I$5:$I$605,Ago!$U$5:$U$605,"Despesa",Ago!$G$5:$G$605,CPagar!$D357,Ago!$K$5:$K$605,"Não Pago")</f>
        <v>0</v>
      </c>
      <c r="M357" s="65">
        <f>SUMIFS(Set!$I$5:$I$605,Set!$U$5:$U$605,"Despesa",Set!$G$5:$G$605,CPagar!$D357,Set!$K$5:$K$605,"Não Pago")</f>
        <v>0</v>
      </c>
      <c r="N357" s="65">
        <f>SUMIFS(Out!$I$5:$I$605,Out!$U$5:$U$605,"Despesa",Out!$G$5:$G$605,CPagar!$D357,Out!$K$5:$K$605,"Não Pago")</f>
        <v>0</v>
      </c>
      <c r="O357" s="65">
        <f>SUMIFS(Nov!$I$5:$I$605,Nov!$U$5:$U$605,"Despesa",Nov!$G$5:$G$605,CPagar!$D357,Nov!$K$5:$K$605,"Não Pago")</f>
        <v>0</v>
      </c>
      <c r="P357" s="65">
        <f>SUMIFS(Dez!$I$5:$I$605,Dez!$U$5:$U$605,"Despesa",Dez!$G$5:$G$605,CPagar!$D357,Dez!$K$5:$K$605,"Não Pago")</f>
        <v>0</v>
      </c>
      <c r="Q357" s="62">
        <f t="shared" si="11"/>
        <v>0</v>
      </c>
    </row>
    <row r="358" spans="3:17" ht="28.5" customHeight="1" thickTop="1" thickBot="1" x14ac:dyDescent="0.3">
      <c r="C358" s="46" t="str">
        <f>'PC Despesas'!L54</f>
        <v>5.4.50</v>
      </c>
      <c r="D358" s="47" t="str">
        <f>VLOOKUP(C358,'PC Despesas'!$L$5:$M$103,2,FALSE)</f>
        <v>-</v>
      </c>
      <c r="E358" s="65">
        <f>SUMIFS(Jan!$I$5:$I$605,Jan!$U$5:$U$605,"Despesa",Jan!$G$5:$G$605,CPagar!$D358,Jan!$K$5:$K$605,"Não Pago")</f>
        <v>0</v>
      </c>
      <c r="F358" s="65">
        <f>SUMIFS(Fev!$I$5:$I$605,Fev!$U$5:$U$605,"Despesa",Fev!$G$5:$G$605,CPagar!$D358,Fev!$K$5:$K$605,"Não Pago")</f>
        <v>0</v>
      </c>
      <c r="G358" s="65">
        <f>SUMIFS(Mar!$I$5:$I$605,Mar!$U$5:$U$605,"Despesa",Mar!$G$5:$G$605,CPagar!$D358,Mar!$K$5:$K$605,"Não Pago")</f>
        <v>0</v>
      </c>
      <c r="H358" s="65">
        <f>SUMIFS(Abr!$I$5:$I$605,Abr!$U$5:$U$605,"Despesa",Abr!$G$5:$G$605,CPagar!$D358,Abr!$K$5:$K$605,"Não Pago")</f>
        <v>0</v>
      </c>
      <c r="I358" s="65">
        <f>SUMIFS(Mai!$I$5:$I$605,Mai!$U$5:$U$605,"Despesa",Mai!$G$5:$G$605,CPagar!$D358,Mai!$K$5:$K$605,"Não Pago")</f>
        <v>0</v>
      </c>
      <c r="J358" s="65">
        <f>SUMIFS(Jun!$I$5:$I$605,Jun!$U$5:$U$605,"Despesa",Jun!$G$5:$G$605,CPagar!$D358,Jun!$K$5:$K$605,"Não Pago")</f>
        <v>0</v>
      </c>
      <c r="K358" s="65">
        <f>SUMIFS(Jul!$I$5:$I$605,Jul!$U$5:$U$605,"Despesa",Jul!$G$5:$G$605,CPagar!$D358,Jul!$K$5:$K$605,"Não Pago")</f>
        <v>0</v>
      </c>
      <c r="L358" s="65">
        <f>SUMIFS(Ago!$I$5:$I$605,Ago!$U$5:$U$605,"Despesa",Ago!$G$5:$G$605,CPagar!$D358,Ago!$K$5:$K$605,"Não Pago")</f>
        <v>0</v>
      </c>
      <c r="M358" s="65">
        <f>SUMIFS(Set!$I$5:$I$605,Set!$U$5:$U$605,"Despesa",Set!$G$5:$G$605,CPagar!$D358,Set!$K$5:$K$605,"Não Pago")</f>
        <v>0</v>
      </c>
      <c r="N358" s="65">
        <f>SUMIFS(Out!$I$5:$I$605,Out!$U$5:$U$605,"Despesa",Out!$G$5:$G$605,CPagar!$D358,Out!$K$5:$K$605,"Não Pago")</f>
        <v>0</v>
      </c>
      <c r="O358" s="65">
        <f>SUMIFS(Nov!$I$5:$I$605,Nov!$U$5:$U$605,"Despesa",Nov!$G$5:$G$605,CPagar!$D358,Nov!$K$5:$K$605,"Não Pago")</f>
        <v>0</v>
      </c>
      <c r="P358" s="65">
        <f>SUMIFS(Dez!$I$5:$I$605,Dez!$U$5:$U$605,"Despesa",Dez!$G$5:$G$605,CPagar!$D358,Dez!$K$5:$K$605,"Não Pago")</f>
        <v>0</v>
      </c>
      <c r="Q358" s="62">
        <f t="shared" si="11"/>
        <v>0</v>
      </c>
    </row>
    <row r="359" spans="3:17" ht="28.5" customHeight="1" thickTop="1" thickBot="1" x14ac:dyDescent="0.3">
      <c r="C359" s="46" t="str">
        <f>'PC Despesas'!L55</f>
        <v>5.4.51</v>
      </c>
      <c r="D359" s="47" t="str">
        <f>VLOOKUP(C359,'PC Despesas'!$L$5:$M$103,2,FALSE)</f>
        <v>-</v>
      </c>
      <c r="E359" s="65">
        <f>SUMIFS(Jan!$I$5:$I$605,Jan!$U$5:$U$605,"Despesa",Jan!$G$5:$G$605,CPagar!$D359,Jan!$K$5:$K$605,"Não Pago")</f>
        <v>0</v>
      </c>
      <c r="F359" s="65">
        <f>SUMIFS(Fev!$I$5:$I$605,Fev!$U$5:$U$605,"Despesa",Fev!$G$5:$G$605,CPagar!$D359,Fev!$K$5:$K$605,"Não Pago")</f>
        <v>0</v>
      </c>
      <c r="G359" s="65">
        <f>SUMIFS(Mar!$I$5:$I$605,Mar!$U$5:$U$605,"Despesa",Mar!$G$5:$G$605,CPagar!$D359,Mar!$K$5:$K$605,"Não Pago")</f>
        <v>0</v>
      </c>
      <c r="H359" s="65">
        <f>SUMIFS(Abr!$I$5:$I$605,Abr!$U$5:$U$605,"Despesa",Abr!$G$5:$G$605,CPagar!$D359,Abr!$K$5:$K$605,"Não Pago")</f>
        <v>0</v>
      </c>
      <c r="I359" s="65">
        <f>SUMIFS(Mai!$I$5:$I$605,Mai!$U$5:$U$605,"Despesa",Mai!$G$5:$G$605,CPagar!$D359,Mai!$K$5:$K$605,"Não Pago")</f>
        <v>0</v>
      </c>
      <c r="J359" s="65">
        <f>SUMIFS(Jun!$I$5:$I$605,Jun!$U$5:$U$605,"Despesa",Jun!$G$5:$G$605,CPagar!$D359,Jun!$K$5:$K$605,"Não Pago")</f>
        <v>0</v>
      </c>
      <c r="K359" s="65">
        <f>SUMIFS(Jul!$I$5:$I$605,Jul!$U$5:$U$605,"Despesa",Jul!$G$5:$G$605,CPagar!$D359,Jul!$K$5:$K$605,"Não Pago")</f>
        <v>0</v>
      </c>
      <c r="L359" s="65">
        <f>SUMIFS(Ago!$I$5:$I$605,Ago!$U$5:$U$605,"Despesa",Ago!$G$5:$G$605,CPagar!$D359,Ago!$K$5:$K$605,"Não Pago")</f>
        <v>0</v>
      </c>
      <c r="M359" s="65">
        <f>SUMIFS(Set!$I$5:$I$605,Set!$U$5:$U$605,"Despesa",Set!$G$5:$G$605,CPagar!$D359,Set!$K$5:$K$605,"Não Pago")</f>
        <v>0</v>
      </c>
      <c r="N359" s="65">
        <f>SUMIFS(Out!$I$5:$I$605,Out!$U$5:$U$605,"Despesa",Out!$G$5:$G$605,CPagar!$D359,Out!$K$5:$K$605,"Não Pago")</f>
        <v>0</v>
      </c>
      <c r="O359" s="65">
        <f>SUMIFS(Nov!$I$5:$I$605,Nov!$U$5:$U$605,"Despesa",Nov!$G$5:$G$605,CPagar!$D359,Nov!$K$5:$K$605,"Não Pago")</f>
        <v>0</v>
      </c>
      <c r="P359" s="65">
        <f>SUMIFS(Dez!$I$5:$I$605,Dez!$U$5:$U$605,"Despesa",Dez!$G$5:$G$605,CPagar!$D359,Dez!$K$5:$K$605,"Não Pago")</f>
        <v>0</v>
      </c>
      <c r="Q359" s="62">
        <f t="shared" si="11"/>
        <v>0</v>
      </c>
    </row>
    <row r="360" spans="3:17" ht="28.5" customHeight="1" thickTop="1" thickBot="1" x14ac:dyDescent="0.3">
      <c r="C360" s="46" t="str">
        <f>'PC Despesas'!L56</f>
        <v>5.4.52</v>
      </c>
      <c r="D360" s="47" t="str">
        <f>VLOOKUP(C360,'PC Despesas'!$L$5:$M$103,2,FALSE)</f>
        <v>-</v>
      </c>
      <c r="E360" s="65">
        <f>SUMIFS(Jan!$I$5:$I$605,Jan!$U$5:$U$605,"Despesa",Jan!$G$5:$G$605,CPagar!$D360,Jan!$K$5:$K$605,"Não Pago")</f>
        <v>0</v>
      </c>
      <c r="F360" s="65">
        <f>SUMIFS(Fev!$I$5:$I$605,Fev!$U$5:$U$605,"Despesa",Fev!$G$5:$G$605,CPagar!$D360,Fev!$K$5:$K$605,"Não Pago")</f>
        <v>0</v>
      </c>
      <c r="G360" s="65">
        <f>SUMIFS(Mar!$I$5:$I$605,Mar!$U$5:$U$605,"Despesa",Mar!$G$5:$G$605,CPagar!$D360,Mar!$K$5:$K$605,"Não Pago")</f>
        <v>0</v>
      </c>
      <c r="H360" s="65">
        <f>SUMIFS(Abr!$I$5:$I$605,Abr!$U$5:$U$605,"Despesa",Abr!$G$5:$G$605,CPagar!$D360,Abr!$K$5:$K$605,"Não Pago")</f>
        <v>0</v>
      </c>
      <c r="I360" s="65">
        <f>SUMIFS(Mai!$I$5:$I$605,Mai!$U$5:$U$605,"Despesa",Mai!$G$5:$G$605,CPagar!$D360,Mai!$K$5:$K$605,"Não Pago")</f>
        <v>0</v>
      </c>
      <c r="J360" s="65">
        <f>SUMIFS(Jun!$I$5:$I$605,Jun!$U$5:$U$605,"Despesa",Jun!$G$5:$G$605,CPagar!$D360,Jun!$K$5:$K$605,"Não Pago")</f>
        <v>0</v>
      </c>
      <c r="K360" s="65">
        <f>SUMIFS(Jul!$I$5:$I$605,Jul!$U$5:$U$605,"Despesa",Jul!$G$5:$G$605,CPagar!$D360,Jul!$K$5:$K$605,"Não Pago")</f>
        <v>0</v>
      </c>
      <c r="L360" s="65">
        <f>SUMIFS(Ago!$I$5:$I$605,Ago!$U$5:$U$605,"Despesa",Ago!$G$5:$G$605,CPagar!$D360,Ago!$K$5:$K$605,"Não Pago")</f>
        <v>0</v>
      </c>
      <c r="M360" s="65">
        <f>SUMIFS(Set!$I$5:$I$605,Set!$U$5:$U$605,"Despesa",Set!$G$5:$G$605,CPagar!$D360,Set!$K$5:$K$605,"Não Pago")</f>
        <v>0</v>
      </c>
      <c r="N360" s="65">
        <f>SUMIFS(Out!$I$5:$I$605,Out!$U$5:$U$605,"Despesa",Out!$G$5:$G$605,CPagar!$D360,Out!$K$5:$K$605,"Não Pago")</f>
        <v>0</v>
      </c>
      <c r="O360" s="65">
        <f>SUMIFS(Nov!$I$5:$I$605,Nov!$U$5:$U$605,"Despesa",Nov!$G$5:$G$605,CPagar!$D360,Nov!$K$5:$K$605,"Não Pago")</f>
        <v>0</v>
      </c>
      <c r="P360" s="65">
        <f>SUMIFS(Dez!$I$5:$I$605,Dez!$U$5:$U$605,"Despesa",Dez!$G$5:$G$605,CPagar!$D360,Dez!$K$5:$K$605,"Não Pago")</f>
        <v>0</v>
      </c>
      <c r="Q360" s="62">
        <f t="shared" si="11"/>
        <v>0</v>
      </c>
    </row>
    <row r="361" spans="3:17" ht="28.5" customHeight="1" thickTop="1" thickBot="1" x14ac:dyDescent="0.3">
      <c r="C361" s="46" t="str">
        <f>'PC Despesas'!L57</f>
        <v>5.4.53</v>
      </c>
      <c r="D361" s="47" t="str">
        <f>VLOOKUP(C361,'PC Despesas'!$L$5:$M$103,2,FALSE)</f>
        <v>-</v>
      </c>
      <c r="E361" s="65">
        <f>SUMIFS(Jan!$I$5:$I$605,Jan!$U$5:$U$605,"Despesa",Jan!$G$5:$G$605,CPagar!$D361,Jan!$K$5:$K$605,"Não Pago")</f>
        <v>0</v>
      </c>
      <c r="F361" s="65">
        <f>SUMIFS(Fev!$I$5:$I$605,Fev!$U$5:$U$605,"Despesa",Fev!$G$5:$G$605,CPagar!$D361,Fev!$K$5:$K$605,"Não Pago")</f>
        <v>0</v>
      </c>
      <c r="G361" s="65">
        <f>SUMIFS(Mar!$I$5:$I$605,Mar!$U$5:$U$605,"Despesa",Mar!$G$5:$G$605,CPagar!$D361,Mar!$K$5:$K$605,"Não Pago")</f>
        <v>0</v>
      </c>
      <c r="H361" s="65">
        <f>SUMIFS(Abr!$I$5:$I$605,Abr!$U$5:$U$605,"Despesa",Abr!$G$5:$G$605,CPagar!$D361,Abr!$K$5:$K$605,"Não Pago")</f>
        <v>0</v>
      </c>
      <c r="I361" s="65">
        <f>SUMIFS(Mai!$I$5:$I$605,Mai!$U$5:$U$605,"Despesa",Mai!$G$5:$G$605,CPagar!$D361,Mai!$K$5:$K$605,"Não Pago")</f>
        <v>0</v>
      </c>
      <c r="J361" s="65">
        <f>SUMIFS(Jun!$I$5:$I$605,Jun!$U$5:$U$605,"Despesa",Jun!$G$5:$G$605,CPagar!$D361,Jun!$K$5:$K$605,"Não Pago")</f>
        <v>0</v>
      </c>
      <c r="K361" s="65">
        <f>SUMIFS(Jul!$I$5:$I$605,Jul!$U$5:$U$605,"Despesa",Jul!$G$5:$G$605,CPagar!$D361,Jul!$K$5:$K$605,"Não Pago")</f>
        <v>0</v>
      </c>
      <c r="L361" s="65">
        <f>SUMIFS(Ago!$I$5:$I$605,Ago!$U$5:$U$605,"Despesa",Ago!$G$5:$G$605,CPagar!$D361,Ago!$K$5:$K$605,"Não Pago")</f>
        <v>0</v>
      </c>
      <c r="M361" s="65">
        <f>SUMIFS(Set!$I$5:$I$605,Set!$U$5:$U$605,"Despesa",Set!$G$5:$G$605,CPagar!$D361,Set!$K$5:$K$605,"Não Pago")</f>
        <v>0</v>
      </c>
      <c r="N361" s="65">
        <f>SUMIFS(Out!$I$5:$I$605,Out!$U$5:$U$605,"Despesa",Out!$G$5:$G$605,CPagar!$D361,Out!$K$5:$K$605,"Não Pago")</f>
        <v>0</v>
      </c>
      <c r="O361" s="65">
        <f>SUMIFS(Nov!$I$5:$I$605,Nov!$U$5:$U$605,"Despesa",Nov!$G$5:$G$605,CPagar!$D361,Nov!$K$5:$K$605,"Não Pago")</f>
        <v>0</v>
      </c>
      <c r="P361" s="65">
        <f>SUMIFS(Dez!$I$5:$I$605,Dez!$U$5:$U$605,"Despesa",Dez!$G$5:$G$605,CPagar!$D361,Dez!$K$5:$K$605,"Não Pago")</f>
        <v>0</v>
      </c>
      <c r="Q361" s="62">
        <f t="shared" si="11"/>
        <v>0</v>
      </c>
    </row>
    <row r="362" spans="3:17" ht="28.5" customHeight="1" thickTop="1" thickBot="1" x14ac:dyDescent="0.3">
      <c r="C362" s="46" t="str">
        <f>'PC Despesas'!L58</f>
        <v>5.4.54</v>
      </c>
      <c r="D362" s="47" t="str">
        <f>VLOOKUP(C362,'PC Despesas'!$L$5:$M$103,2,FALSE)</f>
        <v>-</v>
      </c>
      <c r="E362" s="65">
        <f>SUMIFS(Jan!$I$5:$I$605,Jan!$U$5:$U$605,"Despesa",Jan!$G$5:$G$605,CPagar!$D362,Jan!$K$5:$K$605,"Não Pago")</f>
        <v>0</v>
      </c>
      <c r="F362" s="65">
        <f>SUMIFS(Fev!$I$5:$I$605,Fev!$U$5:$U$605,"Despesa",Fev!$G$5:$G$605,CPagar!$D362,Fev!$K$5:$K$605,"Não Pago")</f>
        <v>0</v>
      </c>
      <c r="G362" s="65">
        <f>SUMIFS(Mar!$I$5:$I$605,Mar!$U$5:$U$605,"Despesa",Mar!$G$5:$G$605,CPagar!$D362,Mar!$K$5:$K$605,"Não Pago")</f>
        <v>0</v>
      </c>
      <c r="H362" s="65">
        <f>SUMIFS(Abr!$I$5:$I$605,Abr!$U$5:$U$605,"Despesa",Abr!$G$5:$G$605,CPagar!$D362,Abr!$K$5:$K$605,"Não Pago")</f>
        <v>0</v>
      </c>
      <c r="I362" s="65">
        <f>SUMIFS(Mai!$I$5:$I$605,Mai!$U$5:$U$605,"Despesa",Mai!$G$5:$G$605,CPagar!$D362,Mai!$K$5:$K$605,"Não Pago")</f>
        <v>0</v>
      </c>
      <c r="J362" s="65">
        <f>SUMIFS(Jun!$I$5:$I$605,Jun!$U$5:$U$605,"Despesa",Jun!$G$5:$G$605,CPagar!$D362,Jun!$K$5:$K$605,"Não Pago")</f>
        <v>0</v>
      </c>
      <c r="K362" s="65">
        <f>SUMIFS(Jul!$I$5:$I$605,Jul!$U$5:$U$605,"Despesa",Jul!$G$5:$G$605,CPagar!$D362,Jul!$K$5:$K$605,"Não Pago")</f>
        <v>0</v>
      </c>
      <c r="L362" s="65">
        <f>SUMIFS(Ago!$I$5:$I$605,Ago!$U$5:$U$605,"Despesa",Ago!$G$5:$G$605,CPagar!$D362,Ago!$K$5:$K$605,"Não Pago")</f>
        <v>0</v>
      </c>
      <c r="M362" s="65">
        <f>SUMIFS(Set!$I$5:$I$605,Set!$U$5:$U$605,"Despesa",Set!$G$5:$G$605,CPagar!$D362,Set!$K$5:$K$605,"Não Pago")</f>
        <v>0</v>
      </c>
      <c r="N362" s="65">
        <f>SUMIFS(Out!$I$5:$I$605,Out!$U$5:$U$605,"Despesa",Out!$G$5:$G$605,CPagar!$D362,Out!$K$5:$K$605,"Não Pago")</f>
        <v>0</v>
      </c>
      <c r="O362" s="65">
        <f>SUMIFS(Nov!$I$5:$I$605,Nov!$U$5:$U$605,"Despesa",Nov!$G$5:$G$605,CPagar!$D362,Nov!$K$5:$K$605,"Não Pago")</f>
        <v>0</v>
      </c>
      <c r="P362" s="65">
        <f>SUMIFS(Dez!$I$5:$I$605,Dez!$U$5:$U$605,"Despesa",Dez!$G$5:$G$605,CPagar!$D362,Dez!$K$5:$K$605,"Não Pago")</f>
        <v>0</v>
      </c>
      <c r="Q362" s="62">
        <f t="shared" si="11"/>
        <v>0</v>
      </c>
    </row>
    <row r="363" spans="3:17" ht="28.5" customHeight="1" thickTop="1" thickBot="1" x14ac:dyDescent="0.3">
      <c r="C363" s="46" t="str">
        <f>'PC Despesas'!L59</f>
        <v>5.4.55</v>
      </c>
      <c r="D363" s="47" t="str">
        <f>VLOOKUP(C363,'PC Despesas'!$L$5:$M$103,2,FALSE)</f>
        <v>-</v>
      </c>
      <c r="E363" s="65">
        <f>SUMIFS(Jan!$I$5:$I$605,Jan!$U$5:$U$605,"Despesa",Jan!$G$5:$G$605,CPagar!$D363,Jan!$K$5:$K$605,"Não Pago")</f>
        <v>0</v>
      </c>
      <c r="F363" s="65">
        <f>SUMIFS(Fev!$I$5:$I$605,Fev!$U$5:$U$605,"Despesa",Fev!$G$5:$G$605,CPagar!$D363,Fev!$K$5:$K$605,"Não Pago")</f>
        <v>0</v>
      </c>
      <c r="G363" s="65">
        <f>SUMIFS(Mar!$I$5:$I$605,Mar!$U$5:$U$605,"Despesa",Mar!$G$5:$G$605,CPagar!$D363,Mar!$K$5:$K$605,"Não Pago")</f>
        <v>0</v>
      </c>
      <c r="H363" s="65">
        <f>SUMIFS(Abr!$I$5:$I$605,Abr!$U$5:$U$605,"Despesa",Abr!$G$5:$G$605,CPagar!$D363,Abr!$K$5:$K$605,"Não Pago")</f>
        <v>0</v>
      </c>
      <c r="I363" s="65">
        <f>SUMIFS(Mai!$I$5:$I$605,Mai!$U$5:$U$605,"Despesa",Mai!$G$5:$G$605,CPagar!$D363,Mai!$K$5:$K$605,"Não Pago")</f>
        <v>0</v>
      </c>
      <c r="J363" s="65">
        <f>SUMIFS(Jun!$I$5:$I$605,Jun!$U$5:$U$605,"Despesa",Jun!$G$5:$G$605,CPagar!$D363,Jun!$K$5:$K$605,"Não Pago")</f>
        <v>0</v>
      </c>
      <c r="K363" s="65">
        <f>SUMIFS(Jul!$I$5:$I$605,Jul!$U$5:$U$605,"Despesa",Jul!$G$5:$G$605,CPagar!$D363,Jul!$K$5:$K$605,"Não Pago")</f>
        <v>0</v>
      </c>
      <c r="L363" s="65">
        <f>SUMIFS(Ago!$I$5:$I$605,Ago!$U$5:$U$605,"Despesa",Ago!$G$5:$G$605,CPagar!$D363,Ago!$K$5:$K$605,"Não Pago")</f>
        <v>0</v>
      </c>
      <c r="M363" s="65">
        <f>SUMIFS(Set!$I$5:$I$605,Set!$U$5:$U$605,"Despesa",Set!$G$5:$G$605,CPagar!$D363,Set!$K$5:$K$605,"Não Pago")</f>
        <v>0</v>
      </c>
      <c r="N363" s="65">
        <f>SUMIFS(Out!$I$5:$I$605,Out!$U$5:$U$605,"Despesa",Out!$G$5:$G$605,CPagar!$D363,Out!$K$5:$K$605,"Não Pago")</f>
        <v>0</v>
      </c>
      <c r="O363" s="65">
        <f>SUMIFS(Nov!$I$5:$I$605,Nov!$U$5:$U$605,"Despesa",Nov!$G$5:$G$605,CPagar!$D363,Nov!$K$5:$K$605,"Não Pago")</f>
        <v>0</v>
      </c>
      <c r="P363" s="65">
        <f>SUMIFS(Dez!$I$5:$I$605,Dez!$U$5:$U$605,"Despesa",Dez!$G$5:$G$605,CPagar!$D363,Dez!$K$5:$K$605,"Não Pago")</f>
        <v>0</v>
      </c>
      <c r="Q363" s="62">
        <f t="shared" si="11"/>
        <v>0</v>
      </c>
    </row>
    <row r="364" spans="3:17" ht="28.5" customHeight="1" thickTop="1" thickBot="1" x14ac:dyDescent="0.3">
      <c r="C364" s="46" t="str">
        <f>'PC Despesas'!L60</f>
        <v>5.4.56</v>
      </c>
      <c r="D364" s="47" t="str">
        <f>VLOOKUP(C364,'PC Despesas'!$L$5:$M$103,2,FALSE)</f>
        <v>-</v>
      </c>
      <c r="E364" s="65">
        <f>SUMIFS(Jan!$I$5:$I$605,Jan!$U$5:$U$605,"Despesa",Jan!$G$5:$G$605,CPagar!$D364,Jan!$K$5:$K$605,"Não Pago")</f>
        <v>0</v>
      </c>
      <c r="F364" s="65">
        <f>SUMIFS(Fev!$I$5:$I$605,Fev!$U$5:$U$605,"Despesa",Fev!$G$5:$G$605,CPagar!$D364,Fev!$K$5:$K$605,"Não Pago")</f>
        <v>0</v>
      </c>
      <c r="G364" s="65">
        <f>SUMIFS(Mar!$I$5:$I$605,Mar!$U$5:$U$605,"Despesa",Mar!$G$5:$G$605,CPagar!$D364,Mar!$K$5:$K$605,"Não Pago")</f>
        <v>0</v>
      </c>
      <c r="H364" s="65">
        <f>SUMIFS(Abr!$I$5:$I$605,Abr!$U$5:$U$605,"Despesa",Abr!$G$5:$G$605,CPagar!$D364,Abr!$K$5:$K$605,"Não Pago")</f>
        <v>0</v>
      </c>
      <c r="I364" s="65">
        <f>SUMIFS(Mai!$I$5:$I$605,Mai!$U$5:$U$605,"Despesa",Mai!$G$5:$G$605,CPagar!$D364,Mai!$K$5:$K$605,"Não Pago")</f>
        <v>0</v>
      </c>
      <c r="J364" s="65">
        <f>SUMIFS(Jun!$I$5:$I$605,Jun!$U$5:$U$605,"Despesa",Jun!$G$5:$G$605,CPagar!$D364,Jun!$K$5:$K$605,"Não Pago")</f>
        <v>0</v>
      </c>
      <c r="K364" s="65">
        <f>SUMIFS(Jul!$I$5:$I$605,Jul!$U$5:$U$605,"Despesa",Jul!$G$5:$G$605,CPagar!$D364,Jul!$K$5:$K$605,"Não Pago")</f>
        <v>0</v>
      </c>
      <c r="L364" s="65">
        <f>SUMIFS(Ago!$I$5:$I$605,Ago!$U$5:$U$605,"Despesa",Ago!$G$5:$G$605,CPagar!$D364,Ago!$K$5:$K$605,"Não Pago")</f>
        <v>0</v>
      </c>
      <c r="M364" s="65">
        <f>SUMIFS(Set!$I$5:$I$605,Set!$U$5:$U$605,"Despesa",Set!$G$5:$G$605,CPagar!$D364,Set!$K$5:$K$605,"Não Pago")</f>
        <v>0</v>
      </c>
      <c r="N364" s="65">
        <f>SUMIFS(Out!$I$5:$I$605,Out!$U$5:$U$605,"Despesa",Out!$G$5:$G$605,CPagar!$D364,Out!$K$5:$K$605,"Não Pago")</f>
        <v>0</v>
      </c>
      <c r="O364" s="65">
        <f>SUMIFS(Nov!$I$5:$I$605,Nov!$U$5:$U$605,"Despesa",Nov!$G$5:$G$605,CPagar!$D364,Nov!$K$5:$K$605,"Não Pago")</f>
        <v>0</v>
      </c>
      <c r="P364" s="65">
        <f>SUMIFS(Dez!$I$5:$I$605,Dez!$U$5:$U$605,"Despesa",Dez!$G$5:$G$605,CPagar!$D364,Dez!$K$5:$K$605,"Não Pago")</f>
        <v>0</v>
      </c>
      <c r="Q364" s="62">
        <f t="shared" si="11"/>
        <v>0</v>
      </c>
    </row>
    <row r="365" spans="3:17" ht="28.5" customHeight="1" thickTop="1" thickBot="1" x14ac:dyDescent="0.3">
      <c r="C365" s="46" t="str">
        <f>'PC Despesas'!L61</f>
        <v>5.4.57</v>
      </c>
      <c r="D365" s="47" t="str">
        <f>VLOOKUP(C365,'PC Despesas'!$L$5:$M$103,2,FALSE)</f>
        <v>-</v>
      </c>
      <c r="E365" s="65">
        <f>SUMIFS(Jan!$I$5:$I$605,Jan!$U$5:$U$605,"Despesa",Jan!$G$5:$G$605,CPagar!$D365,Jan!$K$5:$K$605,"Não Pago")</f>
        <v>0</v>
      </c>
      <c r="F365" s="65">
        <f>SUMIFS(Fev!$I$5:$I$605,Fev!$U$5:$U$605,"Despesa",Fev!$G$5:$G$605,CPagar!$D365,Fev!$K$5:$K$605,"Não Pago")</f>
        <v>0</v>
      </c>
      <c r="G365" s="65">
        <f>SUMIFS(Mar!$I$5:$I$605,Mar!$U$5:$U$605,"Despesa",Mar!$G$5:$G$605,CPagar!$D365,Mar!$K$5:$K$605,"Não Pago")</f>
        <v>0</v>
      </c>
      <c r="H365" s="65">
        <f>SUMIFS(Abr!$I$5:$I$605,Abr!$U$5:$U$605,"Despesa",Abr!$G$5:$G$605,CPagar!$D365,Abr!$K$5:$K$605,"Não Pago")</f>
        <v>0</v>
      </c>
      <c r="I365" s="65">
        <f>SUMIFS(Mai!$I$5:$I$605,Mai!$U$5:$U$605,"Despesa",Mai!$G$5:$G$605,CPagar!$D365,Mai!$K$5:$K$605,"Não Pago")</f>
        <v>0</v>
      </c>
      <c r="J365" s="65">
        <f>SUMIFS(Jun!$I$5:$I$605,Jun!$U$5:$U$605,"Despesa",Jun!$G$5:$G$605,CPagar!$D365,Jun!$K$5:$K$605,"Não Pago")</f>
        <v>0</v>
      </c>
      <c r="K365" s="65">
        <f>SUMIFS(Jul!$I$5:$I$605,Jul!$U$5:$U$605,"Despesa",Jul!$G$5:$G$605,CPagar!$D365,Jul!$K$5:$K$605,"Não Pago")</f>
        <v>0</v>
      </c>
      <c r="L365" s="65">
        <f>SUMIFS(Ago!$I$5:$I$605,Ago!$U$5:$U$605,"Despesa",Ago!$G$5:$G$605,CPagar!$D365,Ago!$K$5:$K$605,"Não Pago")</f>
        <v>0</v>
      </c>
      <c r="M365" s="65">
        <f>SUMIFS(Set!$I$5:$I$605,Set!$U$5:$U$605,"Despesa",Set!$G$5:$G$605,CPagar!$D365,Set!$K$5:$K$605,"Não Pago")</f>
        <v>0</v>
      </c>
      <c r="N365" s="65">
        <f>SUMIFS(Out!$I$5:$I$605,Out!$U$5:$U$605,"Despesa",Out!$G$5:$G$605,CPagar!$D365,Out!$K$5:$K$605,"Não Pago")</f>
        <v>0</v>
      </c>
      <c r="O365" s="65">
        <f>SUMIFS(Nov!$I$5:$I$605,Nov!$U$5:$U$605,"Despesa",Nov!$G$5:$G$605,CPagar!$D365,Nov!$K$5:$K$605,"Não Pago")</f>
        <v>0</v>
      </c>
      <c r="P365" s="65">
        <f>SUMIFS(Dez!$I$5:$I$605,Dez!$U$5:$U$605,"Despesa",Dez!$G$5:$G$605,CPagar!$D365,Dez!$K$5:$K$605,"Não Pago")</f>
        <v>0</v>
      </c>
      <c r="Q365" s="62">
        <f t="shared" si="11"/>
        <v>0</v>
      </c>
    </row>
    <row r="366" spans="3:17" ht="28.5" customHeight="1" thickTop="1" thickBot="1" x14ac:dyDescent="0.3">
      <c r="C366" s="46" t="str">
        <f>'PC Despesas'!L62</f>
        <v>5.4.58</v>
      </c>
      <c r="D366" s="47" t="str">
        <f>VLOOKUP(C366,'PC Despesas'!$L$5:$M$103,2,FALSE)</f>
        <v>-</v>
      </c>
      <c r="E366" s="65">
        <f>SUMIFS(Jan!$I$5:$I$605,Jan!$U$5:$U$605,"Despesa",Jan!$G$5:$G$605,CPagar!$D366,Jan!$K$5:$K$605,"Não Pago")</f>
        <v>0</v>
      </c>
      <c r="F366" s="65">
        <f>SUMIFS(Fev!$I$5:$I$605,Fev!$U$5:$U$605,"Despesa",Fev!$G$5:$G$605,CPagar!$D366,Fev!$K$5:$K$605,"Não Pago")</f>
        <v>0</v>
      </c>
      <c r="G366" s="65">
        <f>SUMIFS(Mar!$I$5:$I$605,Mar!$U$5:$U$605,"Despesa",Mar!$G$5:$G$605,CPagar!$D366,Mar!$K$5:$K$605,"Não Pago")</f>
        <v>0</v>
      </c>
      <c r="H366" s="65">
        <f>SUMIFS(Abr!$I$5:$I$605,Abr!$U$5:$U$605,"Despesa",Abr!$G$5:$G$605,CPagar!$D366,Abr!$K$5:$K$605,"Não Pago")</f>
        <v>0</v>
      </c>
      <c r="I366" s="65">
        <f>SUMIFS(Mai!$I$5:$I$605,Mai!$U$5:$U$605,"Despesa",Mai!$G$5:$G$605,CPagar!$D366,Mai!$K$5:$K$605,"Não Pago")</f>
        <v>0</v>
      </c>
      <c r="J366" s="65">
        <f>SUMIFS(Jun!$I$5:$I$605,Jun!$U$5:$U$605,"Despesa",Jun!$G$5:$G$605,CPagar!$D366,Jun!$K$5:$K$605,"Não Pago")</f>
        <v>0</v>
      </c>
      <c r="K366" s="65">
        <f>SUMIFS(Jul!$I$5:$I$605,Jul!$U$5:$U$605,"Despesa",Jul!$G$5:$G$605,CPagar!$D366,Jul!$K$5:$K$605,"Não Pago")</f>
        <v>0</v>
      </c>
      <c r="L366" s="65">
        <f>SUMIFS(Ago!$I$5:$I$605,Ago!$U$5:$U$605,"Despesa",Ago!$G$5:$G$605,CPagar!$D366,Ago!$K$5:$K$605,"Não Pago")</f>
        <v>0</v>
      </c>
      <c r="M366" s="65">
        <f>SUMIFS(Set!$I$5:$I$605,Set!$U$5:$U$605,"Despesa",Set!$G$5:$G$605,CPagar!$D366,Set!$K$5:$K$605,"Não Pago")</f>
        <v>0</v>
      </c>
      <c r="N366" s="65">
        <f>SUMIFS(Out!$I$5:$I$605,Out!$U$5:$U$605,"Despesa",Out!$G$5:$G$605,CPagar!$D366,Out!$K$5:$K$605,"Não Pago")</f>
        <v>0</v>
      </c>
      <c r="O366" s="65">
        <f>SUMIFS(Nov!$I$5:$I$605,Nov!$U$5:$U$605,"Despesa",Nov!$G$5:$G$605,CPagar!$D366,Nov!$K$5:$K$605,"Não Pago")</f>
        <v>0</v>
      </c>
      <c r="P366" s="65">
        <f>SUMIFS(Dez!$I$5:$I$605,Dez!$U$5:$U$605,"Despesa",Dez!$G$5:$G$605,CPagar!$D366,Dez!$K$5:$K$605,"Não Pago")</f>
        <v>0</v>
      </c>
      <c r="Q366" s="62">
        <f t="shared" si="11"/>
        <v>0</v>
      </c>
    </row>
    <row r="367" spans="3:17" ht="28.5" customHeight="1" thickTop="1" thickBot="1" x14ac:dyDescent="0.3">
      <c r="C367" s="46" t="str">
        <f>'PC Despesas'!L63</f>
        <v>5.4.59</v>
      </c>
      <c r="D367" s="47" t="str">
        <f>VLOOKUP(C367,'PC Despesas'!$L$5:$M$103,2,FALSE)</f>
        <v>-</v>
      </c>
      <c r="E367" s="65">
        <f>SUMIFS(Jan!$I$5:$I$605,Jan!$U$5:$U$605,"Despesa",Jan!$G$5:$G$605,CPagar!$D367,Jan!$K$5:$K$605,"Não Pago")</f>
        <v>0</v>
      </c>
      <c r="F367" s="65">
        <f>SUMIFS(Fev!$I$5:$I$605,Fev!$U$5:$U$605,"Despesa",Fev!$G$5:$G$605,CPagar!$D367,Fev!$K$5:$K$605,"Não Pago")</f>
        <v>0</v>
      </c>
      <c r="G367" s="65">
        <f>SUMIFS(Mar!$I$5:$I$605,Mar!$U$5:$U$605,"Despesa",Mar!$G$5:$G$605,CPagar!$D367,Mar!$K$5:$K$605,"Não Pago")</f>
        <v>0</v>
      </c>
      <c r="H367" s="65">
        <f>SUMIFS(Abr!$I$5:$I$605,Abr!$U$5:$U$605,"Despesa",Abr!$G$5:$G$605,CPagar!$D367,Abr!$K$5:$K$605,"Não Pago")</f>
        <v>0</v>
      </c>
      <c r="I367" s="65">
        <f>SUMIFS(Mai!$I$5:$I$605,Mai!$U$5:$U$605,"Despesa",Mai!$G$5:$G$605,CPagar!$D367,Mai!$K$5:$K$605,"Não Pago")</f>
        <v>0</v>
      </c>
      <c r="J367" s="65">
        <f>SUMIFS(Jun!$I$5:$I$605,Jun!$U$5:$U$605,"Despesa",Jun!$G$5:$G$605,CPagar!$D367,Jun!$K$5:$K$605,"Não Pago")</f>
        <v>0</v>
      </c>
      <c r="K367" s="65">
        <f>SUMIFS(Jul!$I$5:$I$605,Jul!$U$5:$U$605,"Despesa",Jul!$G$5:$G$605,CPagar!$D367,Jul!$K$5:$K$605,"Não Pago")</f>
        <v>0</v>
      </c>
      <c r="L367" s="65">
        <f>SUMIFS(Ago!$I$5:$I$605,Ago!$U$5:$U$605,"Despesa",Ago!$G$5:$G$605,CPagar!$D367,Ago!$K$5:$K$605,"Não Pago")</f>
        <v>0</v>
      </c>
      <c r="M367" s="65">
        <f>SUMIFS(Set!$I$5:$I$605,Set!$U$5:$U$605,"Despesa",Set!$G$5:$G$605,CPagar!$D367,Set!$K$5:$K$605,"Não Pago")</f>
        <v>0</v>
      </c>
      <c r="N367" s="65">
        <f>SUMIFS(Out!$I$5:$I$605,Out!$U$5:$U$605,"Despesa",Out!$G$5:$G$605,CPagar!$D367,Out!$K$5:$K$605,"Não Pago")</f>
        <v>0</v>
      </c>
      <c r="O367" s="65">
        <f>SUMIFS(Nov!$I$5:$I$605,Nov!$U$5:$U$605,"Despesa",Nov!$G$5:$G$605,CPagar!$D367,Nov!$K$5:$K$605,"Não Pago")</f>
        <v>0</v>
      </c>
      <c r="P367" s="65">
        <f>SUMIFS(Dez!$I$5:$I$605,Dez!$U$5:$U$605,"Despesa",Dez!$G$5:$G$605,CPagar!$D367,Dez!$K$5:$K$605,"Não Pago")</f>
        <v>0</v>
      </c>
      <c r="Q367" s="62">
        <f t="shared" si="11"/>
        <v>0</v>
      </c>
    </row>
    <row r="368" spans="3:17" ht="28.5" customHeight="1" thickTop="1" thickBot="1" x14ac:dyDescent="0.3">
      <c r="C368" s="46" t="str">
        <f>'PC Despesas'!L64</f>
        <v>5.4.60</v>
      </c>
      <c r="D368" s="47" t="str">
        <f>VLOOKUP(C368,'PC Despesas'!$L$5:$M$103,2,FALSE)</f>
        <v>-</v>
      </c>
      <c r="E368" s="65">
        <f>SUMIFS(Jan!$I$5:$I$605,Jan!$U$5:$U$605,"Despesa",Jan!$G$5:$G$605,CPagar!$D368,Jan!$K$5:$K$605,"Não Pago")</f>
        <v>0</v>
      </c>
      <c r="F368" s="65">
        <f>SUMIFS(Fev!$I$5:$I$605,Fev!$U$5:$U$605,"Despesa",Fev!$G$5:$G$605,CPagar!$D368,Fev!$K$5:$K$605,"Não Pago")</f>
        <v>0</v>
      </c>
      <c r="G368" s="65">
        <f>SUMIFS(Mar!$I$5:$I$605,Mar!$U$5:$U$605,"Despesa",Mar!$G$5:$G$605,CPagar!$D368,Mar!$K$5:$K$605,"Não Pago")</f>
        <v>0</v>
      </c>
      <c r="H368" s="65">
        <f>SUMIFS(Abr!$I$5:$I$605,Abr!$U$5:$U$605,"Despesa",Abr!$G$5:$G$605,CPagar!$D368,Abr!$K$5:$K$605,"Não Pago")</f>
        <v>0</v>
      </c>
      <c r="I368" s="65">
        <f>SUMIFS(Mai!$I$5:$I$605,Mai!$U$5:$U$605,"Despesa",Mai!$G$5:$G$605,CPagar!$D368,Mai!$K$5:$K$605,"Não Pago")</f>
        <v>0</v>
      </c>
      <c r="J368" s="65">
        <f>SUMIFS(Jun!$I$5:$I$605,Jun!$U$5:$U$605,"Despesa",Jun!$G$5:$G$605,CPagar!$D368,Jun!$K$5:$K$605,"Não Pago")</f>
        <v>0</v>
      </c>
      <c r="K368" s="65">
        <f>SUMIFS(Jul!$I$5:$I$605,Jul!$U$5:$U$605,"Despesa",Jul!$G$5:$G$605,CPagar!$D368,Jul!$K$5:$K$605,"Não Pago")</f>
        <v>0</v>
      </c>
      <c r="L368" s="65">
        <f>SUMIFS(Ago!$I$5:$I$605,Ago!$U$5:$U$605,"Despesa",Ago!$G$5:$G$605,CPagar!$D368,Ago!$K$5:$K$605,"Não Pago")</f>
        <v>0</v>
      </c>
      <c r="M368" s="65">
        <f>SUMIFS(Set!$I$5:$I$605,Set!$U$5:$U$605,"Despesa",Set!$G$5:$G$605,CPagar!$D368,Set!$K$5:$K$605,"Não Pago")</f>
        <v>0</v>
      </c>
      <c r="N368" s="65">
        <f>SUMIFS(Out!$I$5:$I$605,Out!$U$5:$U$605,"Despesa",Out!$G$5:$G$605,CPagar!$D368,Out!$K$5:$K$605,"Não Pago")</f>
        <v>0</v>
      </c>
      <c r="O368" s="65">
        <f>SUMIFS(Nov!$I$5:$I$605,Nov!$U$5:$U$605,"Despesa",Nov!$G$5:$G$605,CPagar!$D368,Nov!$K$5:$K$605,"Não Pago")</f>
        <v>0</v>
      </c>
      <c r="P368" s="65">
        <f>SUMIFS(Dez!$I$5:$I$605,Dez!$U$5:$U$605,"Despesa",Dez!$G$5:$G$605,CPagar!$D368,Dez!$K$5:$K$605,"Não Pago")</f>
        <v>0</v>
      </c>
      <c r="Q368" s="62">
        <f t="shared" si="11"/>
        <v>0</v>
      </c>
    </row>
    <row r="369" spans="3:17" ht="28.5" customHeight="1" thickTop="1" thickBot="1" x14ac:dyDescent="0.3">
      <c r="C369" s="46" t="str">
        <f>'PC Despesas'!L65</f>
        <v>5.4.61</v>
      </c>
      <c r="D369" s="47" t="str">
        <f>VLOOKUP(C369,'PC Despesas'!$L$5:$M$103,2,FALSE)</f>
        <v>-</v>
      </c>
      <c r="E369" s="65">
        <f>SUMIFS(Jan!$I$5:$I$605,Jan!$U$5:$U$605,"Despesa",Jan!$G$5:$G$605,CPagar!$D369,Jan!$K$5:$K$605,"Não Pago")</f>
        <v>0</v>
      </c>
      <c r="F369" s="65">
        <f>SUMIFS(Fev!$I$5:$I$605,Fev!$U$5:$U$605,"Despesa",Fev!$G$5:$G$605,CPagar!$D369,Fev!$K$5:$K$605,"Não Pago")</f>
        <v>0</v>
      </c>
      <c r="G369" s="65">
        <f>SUMIFS(Mar!$I$5:$I$605,Mar!$U$5:$U$605,"Despesa",Mar!$G$5:$G$605,CPagar!$D369,Mar!$K$5:$K$605,"Não Pago")</f>
        <v>0</v>
      </c>
      <c r="H369" s="65">
        <f>SUMIFS(Abr!$I$5:$I$605,Abr!$U$5:$U$605,"Despesa",Abr!$G$5:$G$605,CPagar!$D369,Abr!$K$5:$K$605,"Não Pago")</f>
        <v>0</v>
      </c>
      <c r="I369" s="65">
        <f>SUMIFS(Mai!$I$5:$I$605,Mai!$U$5:$U$605,"Despesa",Mai!$G$5:$G$605,CPagar!$D369,Mai!$K$5:$K$605,"Não Pago")</f>
        <v>0</v>
      </c>
      <c r="J369" s="65">
        <f>SUMIFS(Jun!$I$5:$I$605,Jun!$U$5:$U$605,"Despesa",Jun!$G$5:$G$605,CPagar!$D369,Jun!$K$5:$K$605,"Não Pago")</f>
        <v>0</v>
      </c>
      <c r="K369" s="65">
        <f>SUMIFS(Jul!$I$5:$I$605,Jul!$U$5:$U$605,"Despesa",Jul!$G$5:$G$605,CPagar!$D369,Jul!$K$5:$K$605,"Não Pago")</f>
        <v>0</v>
      </c>
      <c r="L369" s="65">
        <f>SUMIFS(Ago!$I$5:$I$605,Ago!$U$5:$U$605,"Despesa",Ago!$G$5:$G$605,CPagar!$D369,Ago!$K$5:$K$605,"Não Pago")</f>
        <v>0</v>
      </c>
      <c r="M369" s="65">
        <f>SUMIFS(Set!$I$5:$I$605,Set!$U$5:$U$605,"Despesa",Set!$G$5:$G$605,CPagar!$D369,Set!$K$5:$K$605,"Não Pago")</f>
        <v>0</v>
      </c>
      <c r="N369" s="65">
        <f>SUMIFS(Out!$I$5:$I$605,Out!$U$5:$U$605,"Despesa",Out!$G$5:$G$605,CPagar!$D369,Out!$K$5:$K$605,"Não Pago")</f>
        <v>0</v>
      </c>
      <c r="O369" s="65">
        <f>SUMIFS(Nov!$I$5:$I$605,Nov!$U$5:$U$605,"Despesa",Nov!$G$5:$G$605,CPagar!$D369,Nov!$K$5:$K$605,"Não Pago")</f>
        <v>0</v>
      </c>
      <c r="P369" s="65">
        <f>SUMIFS(Dez!$I$5:$I$605,Dez!$U$5:$U$605,"Despesa",Dez!$G$5:$G$605,CPagar!$D369,Dez!$K$5:$K$605,"Não Pago")</f>
        <v>0</v>
      </c>
      <c r="Q369" s="62">
        <f t="shared" si="11"/>
        <v>0</v>
      </c>
    </row>
    <row r="370" spans="3:17" ht="28.5" customHeight="1" thickTop="1" thickBot="1" x14ac:dyDescent="0.3">
      <c r="C370" s="46" t="str">
        <f>'PC Despesas'!L66</f>
        <v>5.4.62</v>
      </c>
      <c r="D370" s="47" t="str">
        <f>VLOOKUP(C370,'PC Despesas'!$L$5:$M$103,2,FALSE)</f>
        <v>-</v>
      </c>
      <c r="E370" s="65">
        <f>SUMIFS(Jan!$I$5:$I$605,Jan!$U$5:$U$605,"Despesa",Jan!$G$5:$G$605,CPagar!$D370,Jan!$K$5:$K$605,"Não Pago")</f>
        <v>0</v>
      </c>
      <c r="F370" s="65">
        <f>SUMIFS(Fev!$I$5:$I$605,Fev!$U$5:$U$605,"Despesa",Fev!$G$5:$G$605,CPagar!$D370,Fev!$K$5:$K$605,"Não Pago")</f>
        <v>0</v>
      </c>
      <c r="G370" s="65">
        <f>SUMIFS(Mar!$I$5:$I$605,Mar!$U$5:$U$605,"Despesa",Mar!$G$5:$G$605,CPagar!$D370,Mar!$K$5:$K$605,"Não Pago")</f>
        <v>0</v>
      </c>
      <c r="H370" s="65">
        <f>SUMIFS(Abr!$I$5:$I$605,Abr!$U$5:$U$605,"Despesa",Abr!$G$5:$G$605,CPagar!$D370,Abr!$K$5:$K$605,"Não Pago")</f>
        <v>0</v>
      </c>
      <c r="I370" s="65">
        <f>SUMIFS(Mai!$I$5:$I$605,Mai!$U$5:$U$605,"Despesa",Mai!$G$5:$G$605,CPagar!$D370,Mai!$K$5:$K$605,"Não Pago")</f>
        <v>0</v>
      </c>
      <c r="J370" s="65">
        <f>SUMIFS(Jun!$I$5:$I$605,Jun!$U$5:$U$605,"Despesa",Jun!$G$5:$G$605,CPagar!$D370,Jun!$K$5:$K$605,"Não Pago")</f>
        <v>0</v>
      </c>
      <c r="K370" s="65">
        <f>SUMIFS(Jul!$I$5:$I$605,Jul!$U$5:$U$605,"Despesa",Jul!$G$5:$G$605,CPagar!$D370,Jul!$K$5:$K$605,"Não Pago")</f>
        <v>0</v>
      </c>
      <c r="L370" s="65">
        <f>SUMIFS(Ago!$I$5:$I$605,Ago!$U$5:$U$605,"Despesa",Ago!$G$5:$G$605,CPagar!$D370,Ago!$K$5:$K$605,"Não Pago")</f>
        <v>0</v>
      </c>
      <c r="M370" s="65">
        <f>SUMIFS(Set!$I$5:$I$605,Set!$U$5:$U$605,"Despesa",Set!$G$5:$G$605,CPagar!$D370,Set!$K$5:$K$605,"Não Pago")</f>
        <v>0</v>
      </c>
      <c r="N370" s="65">
        <f>SUMIFS(Out!$I$5:$I$605,Out!$U$5:$U$605,"Despesa",Out!$G$5:$G$605,CPagar!$D370,Out!$K$5:$K$605,"Não Pago")</f>
        <v>0</v>
      </c>
      <c r="O370" s="65">
        <f>SUMIFS(Nov!$I$5:$I$605,Nov!$U$5:$U$605,"Despesa",Nov!$G$5:$G$605,CPagar!$D370,Nov!$K$5:$K$605,"Não Pago")</f>
        <v>0</v>
      </c>
      <c r="P370" s="65">
        <f>SUMIFS(Dez!$I$5:$I$605,Dez!$U$5:$U$605,"Despesa",Dez!$G$5:$G$605,CPagar!$D370,Dez!$K$5:$K$605,"Não Pago")</f>
        <v>0</v>
      </c>
      <c r="Q370" s="62">
        <f t="shared" si="11"/>
        <v>0</v>
      </c>
    </row>
    <row r="371" spans="3:17" ht="28.5" customHeight="1" thickTop="1" thickBot="1" x14ac:dyDescent="0.3">
      <c r="C371" s="46" t="str">
        <f>'PC Despesas'!L67</f>
        <v>5.4.63</v>
      </c>
      <c r="D371" s="47" t="str">
        <f>VLOOKUP(C371,'PC Despesas'!$L$5:$M$103,2,FALSE)</f>
        <v>-</v>
      </c>
      <c r="E371" s="65">
        <f>SUMIFS(Jan!$I$5:$I$605,Jan!$U$5:$U$605,"Despesa",Jan!$G$5:$G$605,CPagar!$D371,Jan!$K$5:$K$605,"Não Pago")</f>
        <v>0</v>
      </c>
      <c r="F371" s="65">
        <f>SUMIFS(Fev!$I$5:$I$605,Fev!$U$5:$U$605,"Despesa",Fev!$G$5:$G$605,CPagar!$D371,Fev!$K$5:$K$605,"Não Pago")</f>
        <v>0</v>
      </c>
      <c r="G371" s="65">
        <f>SUMIFS(Mar!$I$5:$I$605,Mar!$U$5:$U$605,"Despesa",Mar!$G$5:$G$605,CPagar!$D371,Mar!$K$5:$K$605,"Não Pago")</f>
        <v>0</v>
      </c>
      <c r="H371" s="65">
        <f>SUMIFS(Abr!$I$5:$I$605,Abr!$U$5:$U$605,"Despesa",Abr!$G$5:$G$605,CPagar!$D371,Abr!$K$5:$K$605,"Não Pago")</f>
        <v>0</v>
      </c>
      <c r="I371" s="65">
        <f>SUMIFS(Mai!$I$5:$I$605,Mai!$U$5:$U$605,"Despesa",Mai!$G$5:$G$605,CPagar!$D371,Mai!$K$5:$K$605,"Não Pago")</f>
        <v>0</v>
      </c>
      <c r="J371" s="65">
        <f>SUMIFS(Jun!$I$5:$I$605,Jun!$U$5:$U$605,"Despesa",Jun!$G$5:$G$605,CPagar!$D371,Jun!$K$5:$K$605,"Não Pago")</f>
        <v>0</v>
      </c>
      <c r="K371" s="65">
        <f>SUMIFS(Jul!$I$5:$I$605,Jul!$U$5:$U$605,"Despesa",Jul!$G$5:$G$605,CPagar!$D371,Jul!$K$5:$K$605,"Não Pago")</f>
        <v>0</v>
      </c>
      <c r="L371" s="65">
        <f>SUMIFS(Ago!$I$5:$I$605,Ago!$U$5:$U$605,"Despesa",Ago!$G$5:$G$605,CPagar!$D371,Ago!$K$5:$K$605,"Não Pago")</f>
        <v>0</v>
      </c>
      <c r="M371" s="65">
        <f>SUMIFS(Set!$I$5:$I$605,Set!$U$5:$U$605,"Despesa",Set!$G$5:$G$605,CPagar!$D371,Set!$K$5:$K$605,"Não Pago")</f>
        <v>0</v>
      </c>
      <c r="N371" s="65">
        <f>SUMIFS(Out!$I$5:$I$605,Out!$U$5:$U$605,"Despesa",Out!$G$5:$G$605,CPagar!$D371,Out!$K$5:$K$605,"Não Pago")</f>
        <v>0</v>
      </c>
      <c r="O371" s="65">
        <f>SUMIFS(Nov!$I$5:$I$605,Nov!$U$5:$U$605,"Despesa",Nov!$G$5:$G$605,CPagar!$D371,Nov!$K$5:$K$605,"Não Pago")</f>
        <v>0</v>
      </c>
      <c r="P371" s="65">
        <f>SUMIFS(Dez!$I$5:$I$605,Dez!$U$5:$U$605,"Despesa",Dez!$G$5:$G$605,CPagar!$D371,Dez!$K$5:$K$605,"Não Pago")</f>
        <v>0</v>
      </c>
      <c r="Q371" s="62">
        <f t="shared" si="11"/>
        <v>0</v>
      </c>
    </row>
    <row r="372" spans="3:17" ht="28.5" customHeight="1" thickTop="1" thickBot="1" x14ac:dyDescent="0.3">
      <c r="C372" s="46" t="str">
        <f>'PC Despesas'!L68</f>
        <v>5.4.64</v>
      </c>
      <c r="D372" s="47" t="str">
        <f>VLOOKUP(C372,'PC Despesas'!$L$5:$M$103,2,FALSE)</f>
        <v>-</v>
      </c>
      <c r="E372" s="65">
        <f>SUMIFS(Jan!$I$5:$I$605,Jan!$U$5:$U$605,"Despesa",Jan!$G$5:$G$605,CPagar!$D372,Jan!$K$5:$K$605,"Não Pago")</f>
        <v>0</v>
      </c>
      <c r="F372" s="65">
        <f>SUMIFS(Fev!$I$5:$I$605,Fev!$U$5:$U$605,"Despesa",Fev!$G$5:$G$605,CPagar!$D372,Fev!$K$5:$K$605,"Não Pago")</f>
        <v>0</v>
      </c>
      <c r="G372" s="65">
        <f>SUMIFS(Mar!$I$5:$I$605,Mar!$U$5:$U$605,"Despesa",Mar!$G$5:$G$605,CPagar!$D372,Mar!$K$5:$K$605,"Não Pago")</f>
        <v>0</v>
      </c>
      <c r="H372" s="65">
        <f>SUMIFS(Abr!$I$5:$I$605,Abr!$U$5:$U$605,"Despesa",Abr!$G$5:$G$605,CPagar!$D372,Abr!$K$5:$K$605,"Não Pago")</f>
        <v>0</v>
      </c>
      <c r="I372" s="65">
        <f>SUMIFS(Mai!$I$5:$I$605,Mai!$U$5:$U$605,"Despesa",Mai!$G$5:$G$605,CPagar!$D372,Mai!$K$5:$K$605,"Não Pago")</f>
        <v>0</v>
      </c>
      <c r="J372" s="65">
        <f>SUMIFS(Jun!$I$5:$I$605,Jun!$U$5:$U$605,"Despesa",Jun!$G$5:$G$605,CPagar!$D372,Jun!$K$5:$K$605,"Não Pago")</f>
        <v>0</v>
      </c>
      <c r="K372" s="65">
        <f>SUMIFS(Jul!$I$5:$I$605,Jul!$U$5:$U$605,"Despesa",Jul!$G$5:$G$605,CPagar!$D372,Jul!$K$5:$K$605,"Não Pago")</f>
        <v>0</v>
      </c>
      <c r="L372" s="65">
        <f>SUMIFS(Ago!$I$5:$I$605,Ago!$U$5:$U$605,"Despesa",Ago!$G$5:$G$605,CPagar!$D372,Ago!$K$5:$K$605,"Não Pago")</f>
        <v>0</v>
      </c>
      <c r="M372" s="65">
        <f>SUMIFS(Set!$I$5:$I$605,Set!$U$5:$U$605,"Despesa",Set!$G$5:$G$605,CPagar!$D372,Set!$K$5:$K$605,"Não Pago")</f>
        <v>0</v>
      </c>
      <c r="N372" s="65">
        <f>SUMIFS(Out!$I$5:$I$605,Out!$U$5:$U$605,"Despesa",Out!$G$5:$G$605,CPagar!$D372,Out!$K$5:$K$605,"Não Pago")</f>
        <v>0</v>
      </c>
      <c r="O372" s="65">
        <f>SUMIFS(Nov!$I$5:$I$605,Nov!$U$5:$U$605,"Despesa",Nov!$G$5:$G$605,CPagar!$D372,Nov!$K$5:$K$605,"Não Pago")</f>
        <v>0</v>
      </c>
      <c r="P372" s="65">
        <f>SUMIFS(Dez!$I$5:$I$605,Dez!$U$5:$U$605,"Despesa",Dez!$G$5:$G$605,CPagar!$D372,Dez!$K$5:$K$605,"Não Pago")</f>
        <v>0</v>
      </c>
      <c r="Q372" s="62">
        <f t="shared" si="11"/>
        <v>0</v>
      </c>
    </row>
    <row r="373" spans="3:17" ht="28.5" customHeight="1" thickTop="1" thickBot="1" x14ac:dyDescent="0.3">
      <c r="C373" s="46" t="str">
        <f>'PC Despesas'!L69</f>
        <v>5.4.65</v>
      </c>
      <c r="D373" s="47" t="str">
        <f>VLOOKUP(C373,'PC Despesas'!$L$5:$M$103,2,FALSE)</f>
        <v>-</v>
      </c>
      <c r="E373" s="65">
        <f>SUMIFS(Jan!$I$5:$I$605,Jan!$U$5:$U$605,"Despesa",Jan!$G$5:$G$605,CPagar!$D373,Jan!$K$5:$K$605,"Não Pago")</f>
        <v>0</v>
      </c>
      <c r="F373" s="65">
        <f>SUMIFS(Fev!$I$5:$I$605,Fev!$U$5:$U$605,"Despesa",Fev!$G$5:$G$605,CPagar!$D373,Fev!$K$5:$K$605,"Não Pago")</f>
        <v>0</v>
      </c>
      <c r="G373" s="65">
        <f>SUMIFS(Mar!$I$5:$I$605,Mar!$U$5:$U$605,"Despesa",Mar!$G$5:$G$605,CPagar!$D373,Mar!$K$5:$K$605,"Não Pago")</f>
        <v>0</v>
      </c>
      <c r="H373" s="65">
        <f>SUMIFS(Abr!$I$5:$I$605,Abr!$U$5:$U$605,"Despesa",Abr!$G$5:$G$605,CPagar!$D373,Abr!$K$5:$K$605,"Não Pago")</f>
        <v>0</v>
      </c>
      <c r="I373" s="65">
        <f>SUMIFS(Mai!$I$5:$I$605,Mai!$U$5:$U$605,"Despesa",Mai!$G$5:$G$605,CPagar!$D373,Mai!$K$5:$K$605,"Não Pago")</f>
        <v>0</v>
      </c>
      <c r="J373" s="65">
        <f>SUMIFS(Jun!$I$5:$I$605,Jun!$U$5:$U$605,"Despesa",Jun!$G$5:$G$605,CPagar!$D373,Jun!$K$5:$K$605,"Não Pago")</f>
        <v>0</v>
      </c>
      <c r="K373" s="65">
        <f>SUMIFS(Jul!$I$5:$I$605,Jul!$U$5:$U$605,"Despesa",Jul!$G$5:$G$605,CPagar!$D373,Jul!$K$5:$K$605,"Não Pago")</f>
        <v>0</v>
      </c>
      <c r="L373" s="65">
        <f>SUMIFS(Ago!$I$5:$I$605,Ago!$U$5:$U$605,"Despesa",Ago!$G$5:$G$605,CPagar!$D373,Ago!$K$5:$K$605,"Não Pago")</f>
        <v>0</v>
      </c>
      <c r="M373" s="65">
        <f>SUMIFS(Set!$I$5:$I$605,Set!$U$5:$U$605,"Despesa",Set!$G$5:$G$605,CPagar!$D373,Set!$K$5:$K$605,"Não Pago")</f>
        <v>0</v>
      </c>
      <c r="N373" s="65">
        <f>SUMIFS(Out!$I$5:$I$605,Out!$U$5:$U$605,"Despesa",Out!$G$5:$G$605,CPagar!$D373,Out!$K$5:$K$605,"Não Pago")</f>
        <v>0</v>
      </c>
      <c r="O373" s="65">
        <f>SUMIFS(Nov!$I$5:$I$605,Nov!$U$5:$U$605,"Despesa",Nov!$G$5:$G$605,CPagar!$D373,Nov!$K$5:$K$605,"Não Pago")</f>
        <v>0</v>
      </c>
      <c r="P373" s="65">
        <f>SUMIFS(Dez!$I$5:$I$605,Dez!$U$5:$U$605,"Despesa",Dez!$G$5:$G$605,CPagar!$D373,Dez!$K$5:$K$605,"Não Pago")</f>
        <v>0</v>
      </c>
      <c r="Q373" s="62">
        <f t="shared" si="11"/>
        <v>0</v>
      </c>
    </row>
    <row r="374" spans="3:17" ht="28.5" customHeight="1" thickTop="1" thickBot="1" x14ac:dyDescent="0.3">
      <c r="C374" s="46" t="str">
        <f>'PC Despesas'!L70</f>
        <v>5.4.66</v>
      </c>
      <c r="D374" s="47" t="str">
        <f>VLOOKUP(C374,'PC Despesas'!$L$5:$M$103,2,FALSE)</f>
        <v>-</v>
      </c>
      <c r="E374" s="65">
        <f>SUMIFS(Jan!$I$5:$I$605,Jan!$U$5:$U$605,"Despesa",Jan!$G$5:$G$605,CPagar!$D374,Jan!$K$5:$K$605,"Não Pago")</f>
        <v>0</v>
      </c>
      <c r="F374" s="65">
        <f>SUMIFS(Fev!$I$5:$I$605,Fev!$U$5:$U$605,"Despesa",Fev!$G$5:$G$605,CPagar!$D374,Fev!$K$5:$K$605,"Não Pago")</f>
        <v>0</v>
      </c>
      <c r="G374" s="65">
        <f>SUMIFS(Mar!$I$5:$I$605,Mar!$U$5:$U$605,"Despesa",Mar!$G$5:$G$605,CPagar!$D374,Mar!$K$5:$K$605,"Não Pago")</f>
        <v>0</v>
      </c>
      <c r="H374" s="65">
        <f>SUMIFS(Abr!$I$5:$I$605,Abr!$U$5:$U$605,"Despesa",Abr!$G$5:$G$605,CPagar!$D374,Abr!$K$5:$K$605,"Não Pago")</f>
        <v>0</v>
      </c>
      <c r="I374" s="65">
        <f>SUMIFS(Mai!$I$5:$I$605,Mai!$U$5:$U$605,"Despesa",Mai!$G$5:$G$605,CPagar!$D374,Mai!$K$5:$K$605,"Não Pago")</f>
        <v>0</v>
      </c>
      <c r="J374" s="65">
        <f>SUMIFS(Jun!$I$5:$I$605,Jun!$U$5:$U$605,"Despesa",Jun!$G$5:$G$605,CPagar!$D374,Jun!$K$5:$K$605,"Não Pago")</f>
        <v>0</v>
      </c>
      <c r="K374" s="65">
        <f>SUMIFS(Jul!$I$5:$I$605,Jul!$U$5:$U$605,"Despesa",Jul!$G$5:$G$605,CPagar!$D374,Jul!$K$5:$K$605,"Não Pago")</f>
        <v>0</v>
      </c>
      <c r="L374" s="65">
        <f>SUMIFS(Ago!$I$5:$I$605,Ago!$U$5:$U$605,"Despesa",Ago!$G$5:$G$605,CPagar!$D374,Ago!$K$5:$K$605,"Não Pago")</f>
        <v>0</v>
      </c>
      <c r="M374" s="65">
        <f>SUMIFS(Set!$I$5:$I$605,Set!$U$5:$U$605,"Despesa",Set!$G$5:$G$605,CPagar!$D374,Set!$K$5:$K$605,"Não Pago")</f>
        <v>0</v>
      </c>
      <c r="N374" s="65">
        <f>SUMIFS(Out!$I$5:$I$605,Out!$U$5:$U$605,"Despesa",Out!$G$5:$G$605,CPagar!$D374,Out!$K$5:$K$605,"Não Pago")</f>
        <v>0</v>
      </c>
      <c r="O374" s="65">
        <f>SUMIFS(Nov!$I$5:$I$605,Nov!$U$5:$U$605,"Despesa",Nov!$G$5:$G$605,CPagar!$D374,Nov!$K$5:$K$605,"Não Pago")</f>
        <v>0</v>
      </c>
      <c r="P374" s="65">
        <f>SUMIFS(Dez!$I$5:$I$605,Dez!$U$5:$U$605,"Despesa",Dez!$G$5:$G$605,CPagar!$D374,Dez!$K$5:$K$605,"Não Pago")</f>
        <v>0</v>
      </c>
      <c r="Q374" s="62">
        <f t="shared" ref="Q374:Q407" si="12">SUM(E374:P374)</f>
        <v>0</v>
      </c>
    </row>
    <row r="375" spans="3:17" ht="28.5" customHeight="1" thickTop="1" thickBot="1" x14ac:dyDescent="0.3">
      <c r="C375" s="46" t="str">
        <f>'PC Despesas'!L71</f>
        <v>5.4.67</v>
      </c>
      <c r="D375" s="47" t="str">
        <f>VLOOKUP(C375,'PC Despesas'!$L$5:$M$103,2,FALSE)</f>
        <v>-</v>
      </c>
      <c r="E375" s="65">
        <f>SUMIFS(Jan!$I$5:$I$605,Jan!$U$5:$U$605,"Despesa",Jan!$G$5:$G$605,CPagar!$D375,Jan!$K$5:$K$605,"Não Pago")</f>
        <v>0</v>
      </c>
      <c r="F375" s="65">
        <f>SUMIFS(Fev!$I$5:$I$605,Fev!$U$5:$U$605,"Despesa",Fev!$G$5:$G$605,CPagar!$D375,Fev!$K$5:$K$605,"Não Pago")</f>
        <v>0</v>
      </c>
      <c r="G375" s="65">
        <f>SUMIFS(Mar!$I$5:$I$605,Mar!$U$5:$U$605,"Despesa",Mar!$G$5:$G$605,CPagar!$D375,Mar!$K$5:$K$605,"Não Pago")</f>
        <v>0</v>
      </c>
      <c r="H375" s="65">
        <f>SUMIFS(Abr!$I$5:$I$605,Abr!$U$5:$U$605,"Despesa",Abr!$G$5:$G$605,CPagar!$D375,Abr!$K$5:$K$605,"Não Pago")</f>
        <v>0</v>
      </c>
      <c r="I375" s="65">
        <f>SUMIFS(Mai!$I$5:$I$605,Mai!$U$5:$U$605,"Despesa",Mai!$G$5:$G$605,CPagar!$D375,Mai!$K$5:$K$605,"Não Pago")</f>
        <v>0</v>
      </c>
      <c r="J375" s="65">
        <f>SUMIFS(Jun!$I$5:$I$605,Jun!$U$5:$U$605,"Despesa",Jun!$G$5:$G$605,CPagar!$D375,Jun!$K$5:$K$605,"Não Pago")</f>
        <v>0</v>
      </c>
      <c r="K375" s="65">
        <f>SUMIFS(Jul!$I$5:$I$605,Jul!$U$5:$U$605,"Despesa",Jul!$G$5:$G$605,CPagar!$D375,Jul!$K$5:$K$605,"Não Pago")</f>
        <v>0</v>
      </c>
      <c r="L375" s="65">
        <f>SUMIFS(Ago!$I$5:$I$605,Ago!$U$5:$U$605,"Despesa",Ago!$G$5:$G$605,CPagar!$D375,Ago!$K$5:$K$605,"Não Pago")</f>
        <v>0</v>
      </c>
      <c r="M375" s="65">
        <f>SUMIFS(Set!$I$5:$I$605,Set!$U$5:$U$605,"Despesa",Set!$G$5:$G$605,CPagar!$D375,Set!$K$5:$K$605,"Não Pago")</f>
        <v>0</v>
      </c>
      <c r="N375" s="65">
        <f>SUMIFS(Out!$I$5:$I$605,Out!$U$5:$U$605,"Despesa",Out!$G$5:$G$605,CPagar!$D375,Out!$K$5:$K$605,"Não Pago")</f>
        <v>0</v>
      </c>
      <c r="O375" s="65">
        <f>SUMIFS(Nov!$I$5:$I$605,Nov!$U$5:$U$605,"Despesa",Nov!$G$5:$G$605,CPagar!$D375,Nov!$K$5:$K$605,"Não Pago")</f>
        <v>0</v>
      </c>
      <c r="P375" s="65">
        <f>SUMIFS(Dez!$I$5:$I$605,Dez!$U$5:$U$605,"Despesa",Dez!$G$5:$G$605,CPagar!$D375,Dez!$K$5:$K$605,"Não Pago")</f>
        <v>0</v>
      </c>
      <c r="Q375" s="62">
        <f t="shared" si="12"/>
        <v>0</v>
      </c>
    </row>
    <row r="376" spans="3:17" ht="28.5" customHeight="1" thickTop="1" thickBot="1" x14ac:dyDescent="0.3">
      <c r="C376" s="46" t="str">
        <f>'PC Despesas'!L72</f>
        <v>5.4.68</v>
      </c>
      <c r="D376" s="47" t="str">
        <f>VLOOKUP(C376,'PC Despesas'!$L$5:$M$103,2,FALSE)</f>
        <v>-</v>
      </c>
      <c r="E376" s="65">
        <f>SUMIFS(Jan!$I$5:$I$605,Jan!$U$5:$U$605,"Despesa",Jan!$G$5:$G$605,CPagar!$D376,Jan!$K$5:$K$605,"Não Pago")</f>
        <v>0</v>
      </c>
      <c r="F376" s="65">
        <f>SUMIFS(Fev!$I$5:$I$605,Fev!$U$5:$U$605,"Despesa",Fev!$G$5:$G$605,CPagar!$D376,Fev!$K$5:$K$605,"Não Pago")</f>
        <v>0</v>
      </c>
      <c r="G376" s="65">
        <f>SUMIFS(Mar!$I$5:$I$605,Mar!$U$5:$U$605,"Despesa",Mar!$G$5:$G$605,CPagar!$D376,Mar!$K$5:$K$605,"Não Pago")</f>
        <v>0</v>
      </c>
      <c r="H376" s="65">
        <f>SUMIFS(Abr!$I$5:$I$605,Abr!$U$5:$U$605,"Despesa",Abr!$G$5:$G$605,CPagar!$D376,Abr!$K$5:$K$605,"Não Pago")</f>
        <v>0</v>
      </c>
      <c r="I376" s="65">
        <f>SUMIFS(Mai!$I$5:$I$605,Mai!$U$5:$U$605,"Despesa",Mai!$G$5:$G$605,CPagar!$D376,Mai!$K$5:$K$605,"Não Pago")</f>
        <v>0</v>
      </c>
      <c r="J376" s="65">
        <f>SUMIFS(Jun!$I$5:$I$605,Jun!$U$5:$U$605,"Despesa",Jun!$G$5:$G$605,CPagar!$D376,Jun!$K$5:$K$605,"Não Pago")</f>
        <v>0</v>
      </c>
      <c r="K376" s="65">
        <f>SUMIFS(Jul!$I$5:$I$605,Jul!$U$5:$U$605,"Despesa",Jul!$G$5:$G$605,CPagar!$D376,Jul!$K$5:$K$605,"Não Pago")</f>
        <v>0</v>
      </c>
      <c r="L376" s="65">
        <f>SUMIFS(Ago!$I$5:$I$605,Ago!$U$5:$U$605,"Despesa",Ago!$G$5:$G$605,CPagar!$D376,Ago!$K$5:$K$605,"Não Pago")</f>
        <v>0</v>
      </c>
      <c r="M376" s="65">
        <f>SUMIFS(Set!$I$5:$I$605,Set!$U$5:$U$605,"Despesa",Set!$G$5:$G$605,CPagar!$D376,Set!$K$5:$K$605,"Não Pago")</f>
        <v>0</v>
      </c>
      <c r="N376" s="65">
        <f>SUMIFS(Out!$I$5:$I$605,Out!$U$5:$U$605,"Despesa",Out!$G$5:$G$605,CPagar!$D376,Out!$K$5:$K$605,"Não Pago")</f>
        <v>0</v>
      </c>
      <c r="O376" s="65">
        <f>SUMIFS(Nov!$I$5:$I$605,Nov!$U$5:$U$605,"Despesa",Nov!$G$5:$G$605,CPagar!$D376,Nov!$K$5:$K$605,"Não Pago")</f>
        <v>0</v>
      </c>
      <c r="P376" s="65">
        <f>SUMIFS(Dez!$I$5:$I$605,Dez!$U$5:$U$605,"Despesa",Dez!$G$5:$G$605,CPagar!$D376,Dez!$K$5:$K$605,"Não Pago")</f>
        <v>0</v>
      </c>
      <c r="Q376" s="62">
        <f t="shared" si="12"/>
        <v>0</v>
      </c>
    </row>
    <row r="377" spans="3:17" ht="28.5" customHeight="1" thickTop="1" thickBot="1" x14ac:dyDescent="0.3">
      <c r="C377" s="46" t="str">
        <f>'PC Despesas'!L73</f>
        <v>5.4.69</v>
      </c>
      <c r="D377" s="47" t="str">
        <f>VLOOKUP(C377,'PC Despesas'!$L$5:$M$103,2,FALSE)</f>
        <v>-</v>
      </c>
      <c r="E377" s="65">
        <f>SUMIFS(Jan!$I$5:$I$605,Jan!$U$5:$U$605,"Despesa",Jan!$G$5:$G$605,CPagar!$D377,Jan!$K$5:$K$605,"Não Pago")</f>
        <v>0</v>
      </c>
      <c r="F377" s="65">
        <f>SUMIFS(Fev!$I$5:$I$605,Fev!$U$5:$U$605,"Despesa",Fev!$G$5:$G$605,CPagar!$D377,Fev!$K$5:$K$605,"Não Pago")</f>
        <v>0</v>
      </c>
      <c r="G377" s="65">
        <f>SUMIFS(Mar!$I$5:$I$605,Mar!$U$5:$U$605,"Despesa",Mar!$G$5:$G$605,CPagar!$D377,Mar!$K$5:$K$605,"Não Pago")</f>
        <v>0</v>
      </c>
      <c r="H377" s="65">
        <f>SUMIFS(Abr!$I$5:$I$605,Abr!$U$5:$U$605,"Despesa",Abr!$G$5:$G$605,CPagar!$D377,Abr!$K$5:$K$605,"Não Pago")</f>
        <v>0</v>
      </c>
      <c r="I377" s="65">
        <f>SUMIFS(Mai!$I$5:$I$605,Mai!$U$5:$U$605,"Despesa",Mai!$G$5:$G$605,CPagar!$D377,Mai!$K$5:$K$605,"Não Pago")</f>
        <v>0</v>
      </c>
      <c r="J377" s="65">
        <f>SUMIFS(Jun!$I$5:$I$605,Jun!$U$5:$U$605,"Despesa",Jun!$G$5:$G$605,CPagar!$D377,Jun!$K$5:$K$605,"Não Pago")</f>
        <v>0</v>
      </c>
      <c r="K377" s="65">
        <f>SUMIFS(Jul!$I$5:$I$605,Jul!$U$5:$U$605,"Despesa",Jul!$G$5:$G$605,CPagar!$D377,Jul!$K$5:$K$605,"Não Pago")</f>
        <v>0</v>
      </c>
      <c r="L377" s="65">
        <f>SUMIFS(Ago!$I$5:$I$605,Ago!$U$5:$U$605,"Despesa",Ago!$G$5:$G$605,CPagar!$D377,Ago!$K$5:$K$605,"Não Pago")</f>
        <v>0</v>
      </c>
      <c r="M377" s="65">
        <f>SUMIFS(Set!$I$5:$I$605,Set!$U$5:$U$605,"Despesa",Set!$G$5:$G$605,CPagar!$D377,Set!$K$5:$K$605,"Não Pago")</f>
        <v>0</v>
      </c>
      <c r="N377" s="65">
        <f>SUMIFS(Out!$I$5:$I$605,Out!$U$5:$U$605,"Despesa",Out!$G$5:$G$605,CPagar!$D377,Out!$K$5:$K$605,"Não Pago")</f>
        <v>0</v>
      </c>
      <c r="O377" s="65">
        <f>SUMIFS(Nov!$I$5:$I$605,Nov!$U$5:$U$605,"Despesa",Nov!$G$5:$G$605,CPagar!$D377,Nov!$K$5:$K$605,"Não Pago")</f>
        <v>0</v>
      </c>
      <c r="P377" s="65">
        <f>SUMIFS(Dez!$I$5:$I$605,Dez!$U$5:$U$605,"Despesa",Dez!$G$5:$G$605,CPagar!$D377,Dez!$K$5:$K$605,"Não Pago")</f>
        <v>0</v>
      </c>
      <c r="Q377" s="62">
        <f t="shared" si="12"/>
        <v>0</v>
      </c>
    </row>
    <row r="378" spans="3:17" ht="28.5" customHeight="1" thickTop="1" thickBot="1" x14ac:dyDescent="0.3">
      <c r="C378" s="46" t="str">
        <f>'PC Despesas'!L74</f>
        <v>5.4.70</v>
      </c>
      <c r="D378" s="47" t="str">
        <f>VLOOKUP(C378,'PC Despesas'!$L$5:$M$103,2,FALSE)</f>
        <v>-</v>
      </c>
      <c r="E378" s="65">
        <f>SUMIFS(Jan!$I$5:$I$605,Jan!$U$5:$U$605,"Despesa",Jan!$G$5:$G$605,CPagar!$D378,Jan!$K$5:$K$605,"Não Pago")</f>
        <v>0</v>
      </c>
      <c r="F378" s="65">
        <f>SUMIFS(Fev!$I$5:$I$605,Fev!$U$5:$U$605,"Despesa",Fev!$G$5:$G$605,CPagar!$D378,Fev!$K$5:$K$605,"Não Pago")</f>
        <v>0</v>
      </c>
      <c r="G378" s="65">
        <f>SUMIFS(Mar!$I$5:$I$605,Mar!$U$5:$U$605,"Despesa",Mar!$G$5:$G$605,CPagar!$D378,Mar!$K$5:$K$605,"Não Pago")</f>
        <v>0</v>
      </c>
      <c r="H378" s="65">
        <f>SUMIFS(Abr!$I$5:$I$605,Abr!$U$5:$U$605,"Despesa",Abr!$G$5:$G$605,CPagar!$D378,Abr!$K$5:$K$605,"Não Pago")</f>
        <v>0</v>
      </c>
      <c r="I378" s="65">
        <f>SUMIFS(Mai!$I$5:$I$605,Mai!$U$5:$U$605,"Despesa",Mai!$G$5:$G$605,CPagar!$D378,Mai!$K$5:$K$605,"Não Pago")</f>
        <v>0</v>
      </c>
      <c r="J378" s="65">
        <f>SUMIFS(Jun!$I$5:$I$605,Jun!$U$5:$U$605,"Despesa",Jun!$G$5:$G$605,CPagar!$D378,Jun!$K$5:$K$605,"Não Pago")</f>
        <v>0</v>
      </c>
      <c r="K378" s="65">
        <f>SUMIFS(Jul!$I$5:$I$605,Jul!$U$5:$U$605,"Despesa",Jul!$G$5:$G$605,CPagar!$D378,Jul!$K$5:$K$605,"Não Pago")</f>
        <v>0</v>
      </c>
      <c r="L378" s="65">
        <f>SUMIFS(Ago!$I$5:$I$605,Ago!$U$5:$U$605,"Despesa",Ago!$G$5:$G$605,CPagar!$D378,Ago!$K$5:$K$605,"Não Pago")</f>
        <v>0</v>
      </c>
      <c r="M378" s="65">
        <f>SUMIFS(Set!$I$5:$I$605,Set!$U$5:$U$605,"Despesa",Set!$G$5:$G$605,CPagar!$D378,Set!$K$5:$K$605,"Não Pago")</f>
        <v>0</v>
      </c>
      <c r="N378" s="65">
        <f>SUMIFS(Out!$I$5:$I$605,Out!$U$5:$U$605,"Despesa",Out!$G$5:$G$605,CPagar!$D378,Out!$K$5:$K$605,"Não Pago")</f>
        <v>0</v>
      </c>
      <c r="O378" s="65">
        <f>SUMIFS(Nov!$I$5:$I$605,Nov!$U$5:$U$605,"Despesa",Nov!$G$5:$G$605,CPagar!$D378,Nov!$K$5:$K$605,"Não Pago")</f>
        <v>0</v>
      </c>
      <c r="P378" s="65">
        <f>SUMIFS(Dez!$I$5:$I$605,Dez!$U$5:$U$605,"Despesa",Dez!$G$5:$G$605,CPagar!$D378,Dez!$K$5:$K$605,"Não Pago")</f>
        <v>0</v>
      </c>
      <c r="Q378" s="62">
        <f t="shared" si="12"/>
        <v>0</v>
      </c>
    </row>
    <row r="379" spans="3:17" ht="28.5" customHeight="1" thickTop="1" thickBot="1" x14ac:dyDescent="0.3">
      <c r="C379" s="46" t="str">
        <f>'PC Despesas'!L75</f>
        <v>5.4.71</v>
      </c>
      <c r="D379" s="47" t="str">
        <f>VLOOKUP(C379,'PC Despesas'!$L$5:$M$103,2,FALSE)</f>
        <v>-</v>
      </c>
      <c r="E379" s="65">
        <f>SUMIFS(Jan!$I$5:$I$605,Jan!$U$5:$U$605,"Despesa",Jan!$G$5:$G$605,CPagar!$D379,Jan!$K$5:$K$605,"Não Pago")</f>
        <v>0</v>
      </c>
      <c r="F379" s="65">
        <f>SUMIFS(Fev!$I$5:$I$605,Fev!$U$5:$U$605,"Despesa",Fev!$G$5:$G$605,CPagar!$D379,Fev!$K$5:$K$605,"Não Pago")</f>
        <v>0</v>
      </c>
      <c r="G379" s="65">
        <f>SUMIFS(Mar!$I$5:$I$605,Mar!$U$5:$U$605,"Despesa",Mar!$G$5:$G$605,CPagar!$D379,Mar!$K$5:$K$605,"Não Pago")</f>
        <v>0</v>
      </c>
      <c r="H379" s="65">
        <f>SUMIFS(Abr!$I$5:$I$605,Abr!$U$5:$U$605,"Despesa",Abr!$G$5:$G$605,CPagar!$D379,Abr!$K$5:$K$605,"Não Pago")</f>
        <v>0</v>
      </c>
      <c r="I379" s="65">
        <f>SUMIFS(Mai!$I$5:$I$605,Mai!$U$5:$U$605,"Despesa",Mai!$G$5:$G$605,CPagar!$D379,Mai!$K$5:$K$605,"Não Pago")</f>
        <v>0</v>
      </c>
      <c r="J379" s="65">
        <f>SUMIFS(Jun!$I$5:$I$605,Jun!$U$5:$U$605,"Despesa",Jun!$G$5:$G$605,CPagar!$D379,Jun!$K$5:$K$605,"Não Pago")</f>
        <v>0</v>
      </c>
      <c r="K379" s="65">
        <f>SUMIFS(Jul!$I$5:$I$605,Jul!$U$5:$U$605,"Despesa",Jul!$G$5:$G$605,CPagar!$D379,Jul!$K$5:$K$605,"Não Pago")</f>
        <v>0</v>
      </c>
      <c r="L379" s="65">
        <f>SUMIFS(Ago!$I$5:$I$605,Ago!$U$5:$U$605,"Despesa",Ago!$G$5:$G$605,CPagar!$D379,Ago!$K$5:$K$605,"Não Pago")</f>
        <v>0</v>
      </c>
      <c r="M379" s="65">
        <f>SUMIFS(Set!$I$5:$I$605,Set!$U$5:$U$605,"Despesa",Set!$G$5:$G$605,CPagar!$D379,Set!$K$5:$K$605,"Não Pago")</f>
        <v>0</v>
      </c>
      <c r="N379" s="65">
        <f>SUMIFS(Out!$I$5:$I$605,Out!$U$5:$U$605,"Despesa",Out!$G$5:$G$605,CPagar!$D379,Out!$K$5:$K$605,"Não Pago")</f>
        <v>0</v>
      </c>
      <c r="O379" s="65">
        <f>SUMIFS(Nov!$I$5:$I$605,Nov!$U$5:$U$605,"Despesa",Nov!$G$5:$G$605,CPagar!$D379,Nov!$K$5:$K$605,"Não Pago")</f>
        <v>0</v>
      </c>
      <c r="P379" s="65">
        <f>SUMIFS(Dez!$I$5:$I$605,Dez!$U$5:$U$605,"Despesa",Dez!$G$5:$G$605,CPagar!$D379,Dez!$K$5:$K$605,"Não Pago")</f>
        <v>0</v>
      </c>
      <c r="Q379" s="62">
        <f t="shared" si="12"/>
        <v>0</v>
      </c>
    </row>
    <row r="380" spans="3:17" ht="28.5" customHeight="1" thickTop="1" thickBot="1" x14ac:dyDescent="0.3">
      <c r="C380" s="46" t="str">
        <f>'PC Despesas'!L76</f>
        <v>5.4.72</v>
      </c>
      <c r="D380" s="47" t="str">
        <f>VLOOKUP(C380,'PC Despesas'!$L$5:$M$103,2,FALSE)</f>
        <v>-</v>
      </c>
      <c r="E380" s="65">
        <f>SUMIFS(Jan!$I$5:$I$605,Jan!$U$5:$U$605,"Despesa",Jan!$G$5:$G$605,CPagar!$D380,Jan!$K$5:$K$605,"Não Pago")</f>
        <v>0</v>
      </c>
      <c r="F380" s="65">
        <f>SUMIFS(Fev!$I$5:$I$605,Fev!$U$5:$U$605,"Despesa",Fev!$G$5:$G$605,CPagar!$D380,Fev!$K$5:$K$605,"Não Pago")</f>
        <v>0</v>
      </c>
      <c r="G380" s="65">
        <f>SUMIFS(Mar!$I$5:$I$605,Mar!$U$5:$U$605,"Despesa",Mar!$G$5:$G$605,CPagar!$D380,Mar!$K$5:$K$605,"Não Pago")</f>
        <v>0</v>
      </c>
      <c r="H380" s="65">
        <f>SUMIFS(Abr!$I$5:$I$605,Abr!$U$5:$U$605,"Despesa",Abr!$G$5:$G$605,CPagar!$D380,Abr!$K$5:$K$605,"Não Pago")</f>
        <v>0</v>
      </c>
      <c r="I380" s="65">
        <f>SUMIFS(Mai!$I$5:$I$605,Mai!$U$5:$U$605,"Despesa",Mai!$G$5:$G$605,CPagar!$D380,Mai!$K$5:$K$605,"Não Pago")</f>
        <v>0</v>
      </c>
      <c r="J380" s="65">
        <f>SUMIFS(Jun!$I$5:$I$605,Jun!$U$5:$U$605,"Despesa",Jun!$G$5:$G$605,CPagar!$D380,Jun!$K$5:$K$605,"Não Pago")</f>
        <v>0</v>
      </c>
      <c r="K380" s="65">
        <f>SUMIFS(Jul!$I$5:$I$605,Jul!$U$5:$U$605,"Despesa",Jul!$G$5:$G$605,CPagar!$D380,Jul!$K$5:$K$605,"Não Pago")</f>
        <v>0</v>
      </c>
      <c r="L380" s="65">
        <f>SUMIFS(Ago!$I$5:$I$605,Ago!$U$5:$U$605,"Despesa",Ago!$G$5:$G$605,CPagar!$D380,Ago!$K$5:$K$605,"Não Pago")</f>
        <v>0</v>
      </c>
      <c r="M380" s="65">
        <f>SUMIFS(Set!$I$5:$I$605,Set!$U$5:$U$605,"Despesa",Set!$G$5:$G$605,CPagar!$D380,Set!$K$5:$K$605,"Não Pago")</f>
        <v>0</v>
      </c>
      <c r="N380" s="65">
        <f>SUMIFS(Out!$I$5:$I$605,Out!$U$5:$U$605,"Despesa",Out!$G$5:$G$605,CPagar!$D380,Out!$K$5:$K$605,"Não Pago")</f>
        <v>0</v>
      </c>
      <c r="O380" s="65">
        <f>SUMIFS(Nov!$I$5:$I$605,Nov!$U$5:$U$605,"Despesa",Nov!$G$5:$G$605,CPagar!$D380,Nov!$K$5:$K$605,"Não Pago")</f>
        <v>0</v>
      </c>
      <c r="P380" s="65">
        <f>SUMIFS(Dez!$I$5:$I$605,Dez!$U$5:$U$605,"Despesa",Dez!$G$5:$G$605,CPagar!$D380,Dez!$K$5:$K$605,"Não Pago")</f>
        <v>0</v>
      </c>
      <c r="Q380" s="62">
        <f t="shared" si="12"/>
        <v>0</v>
      </c>
    </row>
    <row r="381" spans="3:17" ht="28.5" customHeight="1" thickTop="1" thickBot="1" x14ac:dyDescent="0.3">
      <c r="C381" s="46" t="str">
        <f>'PC Despesas'!L77</f>
        <v>5.4.73</v>
      </c>
      <c r="D381" s="47" t="str">
        <f>VLOOKUP(C381,'PC Despesas'!$L$5:$M$103,2,FALSE)</f>
        <v>-</v>
      </c>
      <c r="E381" s="65">
        <f>SUMIFS(Jan!$I$5:$I$605,Jan!$U$5:$U$605,"Despesa",Jan!$G$5:$G$605,CPagar!$D381,Jan!$K$5:$K$605,"Não Pago")</f>
        <v>0</v>
      </c>
      <c r="F381" s="65">
        <f>SUMIFS(Fev!$I$5:$I$605,Fev!$U$5:$U$605,"Despesa",Fev!$G$5:$G$605,CPagar!$D381,Fev!$K$5:$K$605,"Não Pago")</f>
        <v>0</v>
      </c>
      <c r="G381" s="65">
        <f>SUMIFS(Mar!$I$5:$I$605,Mar!$U$5:$U$605,"Despesa",Mar!$G$5:$G$605,CPagar!$D381,Mar!$K$5:$K$605,"Não Pago")</f>
        <v>0</v>
      </c>
      <c r="H381" s="65">
        <f>SUMIFS(Abr!$I$5:$I$605,Abr!$U$5:$U$605,"Despesa",Abr!$G$5:$G$605,CPagar!$D381,Abr!$K$5:$K$605,"Não Pago")</f>
        <v>0</v>
      </c>
      <c r="I381" s="65">
        <f>SUMIFS(Mai!$I$5:$I$605,Mai!$U$5:$U$605,"Despesa",Mai!$G$5:$G$605,CPagar!$D381,Mai!$K$5:$K$605,"Não Pago")</f>
        <v>0</v>
      </c>
      <c r="J381" s="65">
        <f>SUMIFS(Jun!$I$5:$I$605,Jun!$U$5:$U$605,"Despesa",Jun!$G$5:$G$605,CPagar!$D381,Jun!$K$5:$K$605,"Não Pago")</f>
        <v>0</v>
      </c>
      <c r="K381" s="65">
        <f>SUMIFS(Jul!$I$5:$I$605,Jul!$U$5:$U$605,"Despesa",Jul!$G$5:$G$605,CPagar!$D381,Jul!$K$5:$K$605,"Não Pago")</f>
        <v>0</v>
      </c>
      <c r="L381" s="65">
        <f>SUMIFS(Ago!$I$5:$I$605,Ago!$U$5:$U$605,"Despesa",Ago!$G$5:$G$605,CPagar!$D381,Ago!$K$5:$K$605,"Não Pago")</f>
        <v>0</v>
      </c>
      <c r="M381" s="65">
        <f>SUMIFS(Set!$I$5:$I$605,Set!$U$5:$U$605,"Despesa",Set!$G$5:$G$605,CPagar!$D381,Set!$K$5:$K$605,"Não Pago")</f>
        <v>0</v>
      </c>
      <c r="N381" s="65">
        <f>SUMIFS(Out!$I$5:$I$605,Out!$U$5:$U$605,"Despesa",Out!$G$5:$G$605,CPagar!$D381,Out!$K$5:$K$605,"Não Pago")</f>
        <v>0</v>
      </c>
      <c r="O381" s="65">
        <f>SUMIFS(Nov!$I$5:$I$605,Nov!$U$5:$U$605,"Despesa",Nov!$G$5:$G$605,CPagar!$D381,Nov!$K$5:$K$605,"Não Pago")</f>
        <v>0</v>
      </c>
      <c r="P381" s="65">
        <f>SUMIFS(Dez!$I$5:$I$605,Dez!$U$5:$U$605,"Despesa",Dez!$G$5:$G$605,CPagar!$D381,Dez!$K$5:$K$605,"Não Pago")</f>
        <v>0</v>
      </c>
      <c r="Q381" s="62">
        <f t="shared" si="12"/>
        <v>0</v>
      </c>
    </row>
    <row r="382" spans="3:17" ht="28.5" customHeight="1" thickTop="1" thickBot="1" x14ac:dyDescent="0.3">
      <c r="C382" s="46" t="str">
        <f>'PC Despesas'!L78</f>
        <v>5.4.74</v>
      </c>
      <c r="D382" s="47" t="str">
        <f>VLOOKUP(C382,'PC Despesas'!$L$5:$M$103,2,FALSE)</f>
        <v>-</v>
      </c>
      <c r="E382" s="65">
        <f>SUMIFS(Jan!$I$5:$I$605,Jan!$U$5:$U$605,"Despesa",Jan!$G$5:$G$605,CPagar!$D382,Jan!$K$5:$K$605,"Não Pago")</f>
        <v>0</v>
      </c>
      <c r="F382" s="65">
        <f>SUMIFS(Fev!$I$5:$I$605,Fev!$U$5:$U$605,"Despesa",Fev!$G$5:$G$605,CPagar!$D382,Fev!$K$5:$K$605,"Não Pago")</f>
        <v>0</v>
      </c>
      <c r="G382" s="65">
        <f>SUMIFS(Mar!$I$5:$I$605,Mar!$U$5:$U$605,"Despesa",Mar!$G$5:$G$605,CPagar!$D382,Mar!$K$5:$K$605,"Não Pago")</f>
        <v>0</v>
      </c>
      <c r="H382" s="65">
        <f>SUMIFS(Abr!$I$5:$I$605,Abr!$U$5:$U$605,"Despesa",Abr!$G$5:$G$605,CPagar!$D382,Abr!$K$5:$K$605,"Não Pago")</f>
        <v>0</v>
      </c>
      <c r="I382" s="65">
        <f>SUMIFS(Mai!$I$5:$I$605,Mai!$U$5:$U$605,"Despesa",Mai!$G$5:$G$605,CPagar!$D382,Mai!$K$5:$K$605,"Não Pago")</f>
        <v>0</v>
      </c>
      <c r="J382" s="65">
        <f>SUMIFS(Jun!$I$5:$I$605,Jun!$U$5:$U$605,"Despesa",Jun!$G$5:$G$605,CPagar!$D382,Jun!$K$5:$K$605,"Não Pago")</f>
        <v>0</v>
      </c>
      <c r="K382" s="65">
        <f>SUMIFS(Jul!$I$5:$I$605,Jul!$U$5:$U$605,"Despesa",Jul!$G$5:$G$605,CPagar!$D382,Jul!$K$5:$K$605,"Não Pago")</f>
        <v>0</v>
      </c>
      <c r="L382" s="65">
        <f>SUMIFS(Ago!$I$5:$I$605,Ago!$U$5:$U$605,"Despesa",Ago!$G$5:$G$605,CPagar!$D382,Ago!$K$5:$K$605,"Não Pago")</f>
        <v>0</v>
      </c>
      <c r="M382" s="65">
        <f>SUMIFS(Set!$I$5:$I$605,Set!$U$5:$U$605,"Despesa",Set!$G$5:$G$605,CPagar!$D382,Set!$K$5:$K$605,"Não Pago")</f>
        <v>0</v>
      </c>
      <c r="N382" s="65">
        <f>SUMIFS(Out!$I$5:$I$605,Out!$U$5:$U$605,"Despesa",Out!$G$5:$G$605,CPagar!$D382,Out!$K$5:$K$605,"Não Pago")</f>
        <v>0</v>
      </c>
      <c r="O382" s="65">
        <f>SUMIFS(Nov!$I$5:$I$605,Nov!$U$5:$U$605,"Despesa",Nov!$G$5:$G$605,CPagar!$D382,Nov!$K$5:$K$605,"Não Pago")</f>
        <v>0</v>
      </c>
      <c r="P382" s="65">
        <f>SUMIFS(Dez!$I$5:$I$605,Dez!$U$5:$U$605,"Despesa",Dez!$G$5:$G$605,CPagar!$D382,Dez!$K$5:$K$605,"Não Pago")</f>
        <v>0</v>
      </c>
      <c r="Q382" s="62">
        <f t="shared" si="12"/>
        <v>0</v>
      </c>
    </row>
    <row r="383" spans="3:17" ht="28.5" customHeight="1" thickTop="1" thickBot="1" x14ac:dyDescent="0.3">
      <c r="C383" s="46" t="str">
        <f>'PC Despesas'!L79</f>
        <v>5.4.75</v>
      </c>
      <c r="D383" s="47" t="str">
        <f>VLOOKUP(C383,'PC Despesas'!$L$5:$M$103,2,FALSE)</f>
        <v>-</v>
      </c>
      <c r="E383" s="65">
        <f>SUMIFS(Jan!$I$5:$I$605,Jan!$U$5:$U$605,"Despesa",Jan!$G$5:$G$605,CPagar!$D383,Jan!$K$5:$K$605,"Não Pago")</f>
        <v>0</v>
      </c>
      <c r="F383" s="65">
        <f>SUMIFS(Fev!$I$5:$I$605,Fev!$U$5:$U$605,"Despesa",Fev!$G$5:$G$605,CPagar!$D383,Fev!$K$5:$K$605,"Não Pago")</f>
        <v>0</v>
      </c>
      <c r="G383" s="65">
        <f>SUMIFS(Mar!$I$5:$I$605,Mar!$U$5:$U$605,"Despesa",Mar!$G$5:$G$605,CPagar!$D383,Mar!$K$5:$K$605,"Não Pago")</f>
        <v>0</v>
      </c>
      <c r="H383" s="65">
        <f>SUMIFS(Abr!$I$5:$I$605,Abr!$U$5:$U$605,"Despesa",Abr!$G$5:$G$605,CPagar!$D383,Abr!$K$5:$K$605,"Não Pago")</f>
        <v>0</v>
      </c>
      <c r="I383" s="65">
        <f>SUMIFS(Mai!$I$5:$I$605,Mai!$U$5:$U$605,"Despesa",Mai!$G$5:$G$605,CPagar!$D383,Mai!$K$5:$K$605,"Não Pago")</f>
        <v>0</v>
      </c>
      <c r="J383" s="65">
        <f>SUMIFS(Jun!$I$5:$I$605,Jun!$U$5:$U$605,"Despesa",Jun!$G$5:$G$605,CPagar!$D383,Jun!$K$5:$K$605,"Não Pago")</f>
        <v>0</v>
      </c>
      <c r="K383" s="65">
        <f>SUMIFS(Jul!$I$5:$I$605,Jul!$U$5:$U$605,"Despesa",Jul!$G$5:$G$605,CPagar!$D383,Jul!$K$5:$K$605,"Não Pago")</f>
        <v>0</v>
      </c>
      <c r="L383" s="65">
        <f>SUMIFS(Ago!$I$5:$I$605,Ago!$U$5:$U$605,"Despesa",Ago!$G$5:$G$605,CPagar!$D383,Ago!$K$5:$K$605,"Não Pago")</f>
        <v>0</v>
      </c>
      <c r="M383" s="65">
        <f>SUMIFS(Set!$I$5:$I$605,Set!$U$5:$U$605,"Despesa",Set!$G$5:$G$605,CPagar!$D383,Set!$K$5:$K$605,"Não Pago")</f>
        <v>0</v>
      </c>
      <c r="N383" s="65">
        <f>SUMIFS(Out!$I$5:$I$605,Out!$U$5:$U$605,"Despesa",Out!$G$5:$G$605,CPagar!$D383,Out!$K$5:$K$605,"Não Pago")</f>
        <v>0</v>
      </c>
      <c r="O383" s="65">
        <f>SUMIFS(Nov!$I$5:$I$605,Nov!$U$5:$U$605,"Despesa",Nov!$G$5:$G$605,CPagar!$D383,Nov!$K$5:$K$605,"Não Pago")</f>
        <v>0</v>
      </c>
      <c r="P383" s="65">
        <f>SUMIFS(Dez!$I$5:$I$605,Dez!$U$5:$U$605,"Despesa",Dez!$G$5:$G$605,CPagar!$D383,Dez!$K$5:$K$605,"Não Pago")</f>
        <v>0</v>
      </c>
      <c r="Q383" s="62">
        <f t="shared" si="12"/>
        <v>0</v>
      </c>
    </row>
    <row r="384" spans="3:17" ht="28.5" customHeight="1" thickTop="1" thickBot="1" x14ac:dyDescent="0.3">
      <c r="C384" s="46" t="str">
        <f>'PC Despesas'!L80</f>
        <v>5.4.76</v>
      </c>
      <c r="D384" s="47" t="str">
        <f>VLOOKUP(C384,'PC Despesas'!$L$5:$M$103,2,FALSE)</f>
        <v>-</v>
      </c>
      <c r="E384" s="65">
        <f>SUMIFS(Jan!$I$5:$I$605,Jan!$U$5:$U$605,"Despesa",Jan!$G$5:$G$605,CPagar!$D384,Jan!$K$5:$K$605,"Não Pago")</f>
        <v>0</v>
      </c>
      <c r="F384" s="65">
        <f>SUMIFS(Fev!$I$5:$I$605,Fev!$U$5:$U$605,"Despesa",Fev!$G$5:$G$605,CPagar!$D384,Fev!$K$5:$K$605,"Não Pago")</f>
        <v>0</v>
      </c>
      <c r="G384" s="65">
        <f>SUMIFS(Mar!$I$5:$I$605,Mar!$U$5:$U$605,"Despesa",Mar!$G$5:$G$605,CPagar!$D384,Mar!$K$5:$K$605,"Não Pago")</f>
        <v>0</v>
      </c>
      <c r="H384" s="65">
        <f>SUMIFS(Abr!$I$5:$I$605,Abr!$U$5:$U$605,"Despesa",Abr!$G$5:$G$605,CPagar!$D384,Abr!$K$5:$K$605,"Não Pago")</f>
        <v>0</v>
      </c>
      <c r="I384" s="65">
        <f>SUMIFS(Mai!$I$5:$I$605,Mai!$U$5:$U$605,"Despesa",Mai!$G$5:$G$605,CPagar!$D384,Mai!$K$5:$K$605,"Não Pago")</f>
        <v>0</v>
      </c>
      <c r="J384" s="65">
        <f>SUMIFS(Jun!$I$5:$I$605,Jun!$U$5:$U$605,"Despesa",Jun!$G$5:$G$605,CPagar!$D384,Jun!$K$5:$K$605,"Não Pago")</f>
        <v>0</v>
      </c>
      <c r="K384" s="65">
        <f>SUMIFS(Jul!$I$5:$I$605,Jul!$U$5:$U$605,"Despesa",Jul!$G$5:$G$605,CPagar!$D384,Jul!$K$5:$K$605,"Não Pago")</f>
        <v>0</v>
      </c>
      <c r="L384" s="65">
        <f>SUMIFS(Ago!$I$5:$I$605,Ago!$U$5:$U$605,"Despesa",Ago!$G$5:$G$605,CPagar!$D384,Ago!$K$5:$K$605,"Não Pago")</f>
        <v>0</v>
      </c>
      <c r="M384" s="65">
        <f>SUMIFS(Set!$I$5:$I$605,Set!$U$5:$U$605,"Despesa",Set!$G$5:$G$605,CPagar!$D384,Set!$K$5:$K$605,"Não Pago")</f>
        <v>0</v>
      </c>
      <c r="N384" s="65">
        <f>SUMIFS(Out!$I$5:$I$605,Out!$U$5:$U$605,"Despesa",Out!$G$5:$G$605,CPagar!$D384,Out!$K$5:$K$605,"Não Pago")</f>
        <v>0</v>
      </c>
      <c r="O384" s="65">
        <f>SUMIFS(Nov!$I$5:$I$605,Nov!$U$5:$U$605,"Despesa",Nov!$G$5:$G$605,CPagar!$D384,Nov!$K$5:$K$605,"Não Pago")</f>
        <v>0</v>
      </c>
      <c r="P384" s="65">
        <f>SUMIFS(Dez!$I$5:$I$605,Dez!$U$5:$U$605,"Despesa",Dez!$G$5:$G$605,CPagar!$D384,Dez!$K$5:$K$605,"Não Pago")</f>
        <v>0</v>
      </c>
      <c r="Q384" s="62">
        <f t="shared" si="12"/>
        <v>0</v>
      </c>
    </row>
    <row r="385" spans="3:17" ht="28.5" customHeight="1" thickTop="1" thickBot="1" x14ac:dyDescent="0.3">
      <c r="C385" s="46" t="str">
        <f>'PC Despesas'!L81</f>
        <v>5.4.77</v>
      </c>
      <c r="D385" s="47" t="str">
        <f>VLOOKUP(C385,'PC Despesas'!$L$5:$M$103,2,FALSE)</f>
        <v>-</v>
      </c>
      <c r="E385" s="65">
        <f>SUMIFS(Jan!$I$5:$I$605,Jan!$U$5:$U$605,"Despesa",Jan!$G$5:$G$605,CPagar!$D385,Jan!$K$5:$K$605,"Não Pago")</f>
        <v>0</v>
      </c>
      <c r="F385" s="65">
        <f>SUMIFS(Fev!$I$5:$I$605,Fev!$U$5:$U$605,"Despesa",Fev!$G$5:$G$605,CPagar!$D385,Fev!$K$5:$K$605,"Não Pago")</f>
        <v>0</v>
      </c>
      <c r="G385" s="65">
        <f>SUMIFS(Mar!$I$5:$I$605,Mar!$U$5:$U$605,"Despesa",Mar!$G$5:$G$605,CPagar!$D385,Mar!$K$5:$K$605,"Não Pago")</f>
        <v>0</v>
      </c>
      <c r="H385" s="65">
        <f>SUMIFS(Abr!$I$5:$I$605,Abr!$U$5:$U$605,"Despesa",Abr!$G$5:$G$605,CPagar!$D385,Abr!$K$5:$K$605,"Não Pago")</f>
        <v>0</v>
      </c>
      <c r="I385" s="65">
        <f>SUMIFS(Mai!$I$5:$I$605,Mai!$U$5:$U$605,"Despesa",Mai!$G$5:$G$605,CPagar!$D385,Mai!$K$5:$K$605,"Não Pago")</f>
        <v>0</v>
      </c>
      <c r="J385" s="65">
        <f>SUMIFS(Jun!$I$5:$I$605,Jun!$U$5:$U$605,"Despesa",Jun!$G$5:$G$605,CPagar!$D385,Jun!$K$5:$K$605,"Não Pago")</f>
        <v>0</v>
      </c>
      <c r="K385" s="65">
        <f>SUMIFS(Jul!$I$5:$I$605,Jul!$U$5:$U$605,"Despesa",Jul!$G$5:$G$605,CPagar!$D385,Jul!$K$5:$K$605,"Não Pago")</f>
        <v>0</v>
      </c>
      <c r="L385" s="65">
        <f>SUMIFS(Ago!$I$5:$I$605,Ago!$U$5:$U$605,"Despesa",Ago!$G$5:$G$605,CPagar!$D385,Ago!$K$5:$K$605,"Não Pago")</f>
        <v>0</v>
      </c>
      <c r="M385" s="65">
        <f>SUMIFS(Set!$I$5:$I$605,Set!$U$5:$U$605,"Despesa",Set!$G$5:$G$605,CPagar!$D385,Set!$K$5:$K$605,"Não Pago")</f>
        <v>0</v>
      </c>
      <c r="N385" s="65">
        <f>SUMIFS(Out!$I$5:$I$605,Out!$U$5:$U$605,"Despesa",Out!$G$5:$G$605,CPagar!$D385,Out!$K$5:$K$605,"Não Pago")</f>
        <v>0</v>
      </c>
      <c r="O385" s="65">
        <f>SUMIFS(Nov!$I$5:$I$605,Nov!$U$5:$U$605,"Despesa",Nov!$G$5:$G$605,CPagar!$D385,Nov!$K$5:$K$605,"Não Pago")</f>
        <v>0</v>
      </c>
      <c r="P385" s="65">
        <f>SUMIFS(Dez!$I$5:$I$605,Dez!$U$5:$U$605,"Despesa",Dez!$G$5:$G$605,CPagar!$D385,Dez!$K$5:$K$605,"Não Pago")</f>
        <v>0</v>
      </c>
      <c r="Q385" s="62">
        <f t="shared" si="12"/>
        <v>0</v>
      </c>
    </row>
    <row r="386" spans="3:17" ht="28.5" customHeight="1" thickTop="1" thickBot="1" x14ac:dyDescent="0.3">
      <c r="C386" s="46" t="str">
        <f>'PC Despesas'!L82</f>
        <v>5.4.78</v>
      </c>
      <c r="D386" s="47" t="str">
        <f>VLOOKUP(C386,'PC Despesas'!$L$5:$M$103,2,FALSE)</f>
        <v>-</v>
      </c>
      <c r="E386" s="65">
        <f>SUMIFS(Jan!$I$5:$I$605,Jan!$U$5:$U$605,"Despesa",Jan!$G$5:$G$605,CPagar!$D386,Jan!$K$5:$K$605,"Não Pago")</f>
        <v>0</v>
      </c>
      <c r="F386" s="65">
        <f>SUMIFS(Fev!$I$5:$I$605,Fev!$U$5:$U$605,"Despesa",Fev!$G$5:$G$605,CPagar!$D386,Fev!$K$5:$K$605,"Não Pago")</f>
        <v>0</v>
      </c>
      <c r="G386" s="65">
        <f>SUMIFS(Mar!$I$5:$I$605,Mar!$U$5:$U$605,"Despesa",Mar!$G$5:$G$605,CPagar!$D386,Mar!$K$5:$K$605,"Não Pago")</f>
        <v>0</v>
      </c>
      <c r="H386" s="65">
        <f>SUMIFS(Abr!$I$5:$I$605,Abr!$U$5:$U$605,"Despesa",Abr!$G$5:$G$605,CPagar!$D386,Abr!$K$5:$K$605,"Não Pago")</f>
        <v>0</v>
      </c>
      <c r="I386" s="65">
        <f>SUMIFS(Mai!$I$5:$I$605,Mai!$U$5:$U$605,"Despesa",Mai!$G$5:$G$605,CPagar!$D386,Mai!$K$5:$K$605,"Não Pago")</f>
        <v>0</v>
      </c>
      <c r="J386" s="65">
        <f>SUMIFS(Jun!$I$5:$I$605,Jun!$U$5:$U$605,"Despesa",Jun!$G$5:$G$605,CPagar!$D386,Jun!$K$5:$K$605,"Não Pago")</f>
        <v>0</v>
      </c>
      <c r="K386" s="65">
        <f>SUMIFS(Jul!$I$5:$I$605,Jul!$U$5:$U$605,"Despesa",Jul!$G$5:$G$605,CPagar!$D386,Jul!$K$5:$K$605,"Não Pago")</f>
        <v>0</v>
      </c>
      <c r="L386" s="65">
        <f>SUMIFS(Ago!$I$5:$I$605,Ago!$U$5:$U$605,"Despesa",Ago!$G$5:$G$605,CPagar!$D386,Ago!$K$5:$K$605,"Não Pago")</f>
        <v>0</v>
      </c>
      <c r="M386" s="65">
        <f>SUMIFS(Set!$I$5:$I$605,Set!$U$5:$U$605,"Despesa",Set!$G$5:$G$605,CPagar!$D386,Set!$K$5:$K$605,"Não Pago")</f>
        <v>0</v>
      </c>
      <c r="N386" s="65">
        <f>SUMIFS(Out!$I$5:$I$605,Out!$U$5:$U$605,"Despesa",Out!$G$5:$G$605,CPagar!$D386,Out!$K$5:$K$605,"Não Pago")</f>
        <v>0</v>
      </c>
      <c r="O386" s="65">
        <f>SUMIFS(Nov!$I$5:$I$605,Nov!$U$5:$U$605,"Despesa",Nov!$G$5:$G$605,CPagar!$D386,Nov!$K$5:$K$605,"Não Pago")</f>
        <v>0</v>
      </c>
      <c r="P386" s="65">
        <f>SUMIFS(Dez!$I$5:$I$605,Dez!$U$5:$U$605,"Despesa",Dez!$G$5:$G$605,CPagar!$D386,Dez!$K$5:$K$605,"Não Pago")</f>
        <v>0</v>
      </c>
      <c r="Q386" s="62">
        <f t="shared" si="12"/>
        <v>0</v>
      </c>
    </row>
    <row r="387" spans="3:17" ht="28.5" customHeight="1" thickTop="1" thickBot="1" x14ac:dyDescent="0.3">
      <c r="C387" s="46" t="str">
        <f>'PC Despesas'!L83</f>
        <v>5.4.79</v>
      </c>
      <c r="D387" s="47" t="str">
        <f>VLOOKUP(C387,'PC Despesas'!$L$5:$M$103,2,FALSE)</f>
        <v>-</v>
      </c>
      <c r="E387" s="65">
        <f>SUMIFS(Jan!$I$5:$I$605,Jan!$U$5:$U$605,"Despesa",Jan!$G$5:$G$605,CPagar!$D387,Jan!$K$5:$K$605,"Não Pago")</f>
        <v>0</v>
      </c>
      <c r="F387" s="65">
        <f>SUMIFS(Fev!$I$5:$I$605,Fev!$U$5:$U$605,"Despesa",Fev!$G$5:$G$605,CPagar!$D387,Fev!$K$5:$K$605,"Não Pago")</f>
        <v>0</v>
      </c>
      <c r="G387" s="65">
        <f>SUMIFS(Mar!$I$5:$I$605,Mar!$U$5:$U$605,"Despesa",Mar!$G$5:$G$605,CPagar!$D387,Mar!$K$5:$K$605,"Não Pago")</f>
        <v>0</v>
      </c>
      <c r="H387" s="65">
        <f>SUMIFS(Abr!$I$5:$I$605,Abr!$U$5:$U$605,"Despesa",Abr!$G$5:$G$605,CPagar!$D387,Abr!$K$5:$K$605,"Não Pago")</f>
        <v>0</v>
      </c>
      <c r="I387" s="65">
        <f>SUMIFS(Mai!$I$5:$I$605,Mai!$U$5:$U$605,"Despesa",Mai!$G$5:$G$605,CPagar!$D387,Mai!$K$5:$K$605,"Não Pago")</f>
        <v>0</v>
      </c>
      <c r="J387" s="65">
        <f>SUMIFS(Jun!$I$5:$I$605,Jun!$U$5:$U$605,"Despesa",Jun!$G$5:$G$605,CPagar!$D387,Jun!$K$5:$K$605,"Não Pago")</f>
        <v>0</v>
      </c>
      <c r="K387" s="65">
        <f>SUMIFS(Jul!$I$5:$I$605,Jul!$U$5:$U$605,"Despesa",Jul!$G$5:$G$605,CPagar!$D387,Jul!$K$5:$K$605,"Não Pago")</f>
        <v>0</v>
      </c>
      <c r="L387" s="65">
        <f>SUMIFS(Ago!$I$5:$I$605,Ago!$U$5:$U$605,"Despesa",Ago!$G$5:$G$605,CPagar!$D387,Ago!$K$5:$K$605,"Não Pago")</f>
        <v>0</v>
      </c>
      <c r="M387" s="65">
        <f>SUMIFS(Set!$I$5:$I$605,Set!$U$5:$U$605,"Despesa",Set!$G$5:$G$605,CPagar!$D387,Set!$K$5:$K$605,"Não Pago")</f>
        <v>0</v>
      </c>
      <c r="N387" s="65">
        <f>SUMIFS(Out!$I$5:$I$605,Out!$U$5:$U$605,"Despesa",Out!$G$5:$G$605,CPagar!$D387,Out!$K$5:$K$605,"Não Pago")</f>
        <v>0</v>
      </c>
      <c r="O387" s="65">
        <f>SUMIFS(Nov!$I$5:$I$605,Nov!$U$5:$U$605,"Despesa",Nov!$G$5:$G$605,CPagar!$D387,Nov!$K$5:$K$605,"Não Pago")</f>
        <v>0</v>
      </c>
      <c r="P387" s="65">
        <f>SUMIFS(Dez!$I$5:$I$605,Dez!$U$5:$U$605,"Despesa",Dez!$G$5:$G$605,CPagar!$D387,Dez!$K$5:$K$605,"Não Pago")</f>
        <v>0</v>
      </c>
      <c r="Q387" s="62">
        <f t="shared" si="12"/>
        <v>0</v>
      </c>
    </row>
    <row r="388" spans="3:17" ht="28.5" customHeight="1" thickTop="1" thickBot="1" x14ac:dyDescent="0.3">
      <c r="C388" s="46" t="str">
        <f>'PC Despesas'!L84</f>
        <v>5.4.80</v>
      </c>
      <c r="D388" s="47" t="str">
        <f>VLOOKUP(C388,'PC Despesas'!$L$5:$M$103,2,FALSE)</f>
        <v>-</v>
      </c>
      <c r="E388" s="65">
        <f>SUMIFS(Jan!$I$5:$I$605,Jan!$U$5:$U$605,"Despesa",Jan!$G$5:$G$605,CPagar!$D388,Jan!$K$5:$K$605,"Não Pago")</f>
        <v>0</v>
      </c>
      <c r="F388" s="65">
        <f>SUMIFS(Fev!$I$5:$I$605,Fev!$U$5:$U$605,"Despesa",Fev!$G$5:$G$605,CPagar!$D388,Fev!$K$5:$K$605,"Não Pago")</f>
        <v>0</v>
      </c>
      <c r="G388" s="65">
        <f>SUMIFS(Mar!$I$5:$I$605,Mar!$U$5:$U$605,"Despesa",Mar!$G$5:$G$605,CPagar!$D388,Mar!$K$5:$K$605,"Não Pago")</f>
        <v>0</v>
      </c>
      <c r="H388" s="65">
        <f>SUMIFS(Abr!$I$5:$I$605,Abr!$U$5:$U$605,"Despesa",Abr!$G$5:$G$605,CPagar!$D388,Abr!$K$5:$K$605,"Não Pago")</f>
        <v>0</v>
      </c>
      <c r="I388" s="65">
        <f>SUMIFS(Mai!$I$5:$I$605,Mai!$U$5:$U$605,"Despesa",Mai!$G$5:$G$605,CPagar!$D388,Mai!$K$5:$K$605,"Não Pago")</f>
        <v>0</v>
      </c>
      <c r="J388" s="65">
        <f>SUMIFS(Jun!$I$5:$I$605,Jun!$U$5:$U$605,"Despesa",Jun!$G$5:$G$605,CPagar!$D388,Jun!$K$5:$K$605,"Não Pago")</f>
        <v>0</v>
      </c>
      <c r="K388" s="65">
        <f>SUMIFS(Jul!$I$5:$I$605,Jul!$U$5:$U$605,"Despesa",Jul!$G$5:$G$605,CPagar!$D388,Jul!$K$5:$K$605,"Não Pago")</f>
        <v>0</v>
      </c>
      <c r="L388" s="65">
        <f>SUMIFS(Ago!$I$5:$I$605,Ago!$U$5:$U$605,"Despesa",Ago!$G$5:$G$605,CPagar!$D388,Ago!$K$5:$K$605,"Não Pago")</f>
        <v>0</v>
      </c>
      <c r="M388" s="65">
        <f>SUMIFS(Set!$I$5:$I$605,Set!$U$5:$U$605,"Despesa",Set!$G$5:$G$605,CPagar!$D388,Set!$K$5:$K$605,"Não Pago")</f>
        <v>0</v>
      </c>
      <c r="N388" s="65">
        <f>SUMIFS(Out!$I$5:$I$605,Out!$U$5:$U$605,"Despesa",Out!$G$5:$G$605,CPagar!$D388,Out!$K$5:$K$605,"Não Pago")</f>
        <v>0</v>
      </c>
      <c r="O388" s="65">
        <f>SUMIFS(Nov!$I$5:$I$605,Nov!$U$5:$U$605,"Despesa",Nov!$G$5:$G$605,CPagar!$D388,Nov!$K$5:$K$605,"Não Pago")</f>
        <v>0</v>
      </c>
      <c r="P388" s="65">
        <f>SUMIFS(Dez!$I$5:$I$605,Dez!$U$5:$U$605,"Despesa",Dez!$G$5:$G$605,CPagar!$D388,Dez!$K$5:$K$605,"Não Pago")</f>
        <v>0</v>
      </c>
      <c r="Q388" s="62">
        <f t="shared" si="12"/>
        <v>0</v>
      </c>
    </row>
    <row r="389" spans="3:17" ht="28.5" customHeight="1" thickTop="1" thickBot="1" x14ac:dyDescent="0.3">
      <c r="C389" s="46" t="str">
        <f>'PC Despesas'!L85</f>
        <v>5.4.81</v>
      </c>
      <c r="D389" s="47" t="str">
        <f>VLOOKUP(C389,'PC Despesas'!$L$5:$M$103,2,FALSE)</f>
        <v>-</v>
      </c>
      <c r="E389" s="65">
        <f>SUMIFS(Jan!$I$5:$I$605,Jan!$U$5:$U$605,"Despesa",Jan!$G$5:$G$605,CPagar!$D389,Jan!$K$5:$K$605,"Não Pago")</f>
        <v>0</v>
      </c>
      <c r="F389" s="65">
        <f>SUMIFS(Fev!$I$5:$I$605,Fev!$U$5:$U$605,"Despesa",Fev!$G$5:$G$605,CPagar!$D389,Fev!$K$5:$K$605,"Não Pago")</f>
        <v>0</v>
      </c>
      <c r="G389" s="65">
        <f>SUMIFS(Mar!$I$5:$I$605,Mar!$U$5:$U$605,"Despesa",Mar!$G$5:$G$605,CPagar!$D389,Mar!$K$5:$K$605,"Não Pago")</f>
        <v>0</v>
      </c>
      <c r="H389" s="65">
        <f>SUMIFS(Abr!$I$5:$I$605,Abr!$U$5:$U$605,"Despesa",Abr!$G$5:$G$605,CPagar!$D389,Abr!$K$5:$K$605,"Não Pago")</f>
        <v>0</v>
      </c>
      <c r="I389" s="65">
        <f>SUMIFS(Mai!$I$5:$I$605,Mai!$U$5:$U$605,"Despesa",Mai!$G$5:$G$605,CPagar!$D389,Mai!$K$5:$K$605,"Não Pago")</f>
        <v>0</v>
      </c>
      <c r="J389" s="65">
        <f>SUMIFS(Jun!$I$5:$I$605,Jun!$U$5:$U$605,"Despesa",Jun!$G$5:$G$605,CPagar!$D389,Jun!$K$5:$K$605,"Não Pago")</f>
        <v>0</v>
      </c>
      <c r="K389" s="65">
        <f>SUMIFS(Jul!$I$5:$I$605,Jul!$U$5:$U$605,"Despesa",Jul!$G$5:$G$605,CPagar!$D389,Jul!$K$5:$K$605,"Não Pago")</f>
        <v>0</v>
      </c>
      <c r="L389" s="65">
        <f>SUMIFS(Ago!$I$5:$I$605,Ago!$U$5:$U$605,"Despesa",Ago!$G$5:$G$605,CPagar!$D389,Ago!$K$5:$K$605,"Não Pago")</f>
        <v>0</v>
      </c>
      <c r="M389" s="65">
        <f>SUMIFS(Set!$I$5:$I$605,Set!$U$5:$U$605,"Despesa",Set!$G$5:$G$605,CPagar!$D389,Set!$K$5:$K$605,"Não Pago")</f>
        <v>0</v>
      </c>
      <c r="N389" s="65">
        <f>SUMIFS(Out!$I$5:$I$605,Out!$U$5:$U$605,"Despesa",Out!$G$5:$G$605,CPagar!$D389,Out!$K$5:$K$605,"Não Pago")</f>
        <v>0</v>
      </c>
      <c r="O389" s="65">
        <f>SUMIFS(Nov!$I$5:$I$605,Nov!$U$5:$U$605,"Despesa",Nov!$G$5:$G$605,CPagar!$D389,Nov!$K$5:$K$605,"Não Pago")</f>
        <v>0</v>
      </c>
      <c r="P389" s="65">
        <f>SUMIFS(Dez!$I$5:$I$605,Dez!$U$5:$U$605,"Despesa",Dez!$G$5:$G$605,CPagar!$D389,Dez!$K$5:$K$605,"Não Pago")</f>
        <v>0</v>
      </c>
      <c r="Q389" s="62">
        <f t="shared" si="12"/>
        <v>0</v>
      </c>
    </row>
    <row r="390" spans="3:17" ht="28.5" customHeight="1" thickTop="1" thickBot="1" x14ac:dyDescent="0.3">
      <c r="C390" s="46" t="str">
        <f>'PC Despesas'!L86</f>
        <v>5.4.82</v>
      </c>
      <c r="D390" s="47" t="str">
        <f>VLOOKUP(C390,'PC Despesas'!$L$5:$M$103,2,FALSE)</f>
        <v>-</v>
      </c>
      <c r="E390" s="65">
        <f>SUMIFS(Jan!$I$5:$I$605,Jan!$U$5:$U$605,"Despesa",Jan!$G$5:$G$605,CPagar!$D390,Jan!$K$5:$K$605,"Não Pago")</f>
        <v>0</v>
      </c>
      <c r="F390" s="65">
        <f>SUMIFS(Fev!$I$5:$I$605,Fev!$U$5:$U$605,"Despesa",Fev!$G$5:$G$605,CPagar!$D390,Fev!$K$5:$K$605,"Não Pago")</f>
        <v>0</v>
      </c>
      <c r="G390" s="65">
        <f>SUMIFS(Mar!$I$5:$I$605,Mar!$U$5:$U$605,"Despesa",Mar!$G$5:$G$605,CPagar!$D390,Mar!$K$5:$K$605,"Não Pago")</f>
        <v>0</v>
      </c>
      <c r="H390" s="65">
        <f>SUMIFS(Abr!$I$5:$I$605,Abr!$U$5:$U$605,"Despesa",Abr!$G$5:$G$605,CPagar!$D390,Abr!$K$5:$K$605,"Não Pago")</f>
        <v>0</v>
      </c>
      <c r="I390" s="65">
        <f>SUMIFS(Mai!$I$5:$I$605,Mai!$U$5:$U$605,"Despesa",Mai!$G$5:$G$605,CPagar!$D390,Mai!$K$5:$K$605,"Não Pago")</f>
        <v>0</v>
      </c>
      <c r="J390" s="65">
        <f>SUMIFS(Jun!$I$5:$I$605,Jun!$U$5:$U$605,"Despesa",Jun!$G$5:$G$605,CPagar!$D390,Jun!$K$5:$K$605,"Não Pago")</f>
        <v>0</v>
      </c>
      <c r="K390" s="65">
        <f>SUMIFS(Jul!$I$5:$I$605,Jul!$U$5:$U$605,"Despesa",Jul!$G$5:$G$605,CPagar!$D390,Jul!$K$5:$K$605,"Não Pago")</f>
        <v>0</v>
      </c>
      <c r="L390" s="65">
        <f>SUMIFS(Ago!$I$5:$I$605,Ago!$U$5:$U$605,"Despesa",Ago!$G$5:$G$605,CPagar!$D390,Ago!$K$5:$K$605,"Não Pago")</f>
        <v>0</v>
      </c>
      <c r="M390" s="65">
        <f>SUMIFS(Set!$I$5:$I$605,Set!$U$5:$U$605,"Despesa",Set!$G$5:$G$605,CPagar!$D390,Set!$K$5:$K$605,"Não Pago")</f>
        <v>0</v>
      </c>
      <c r="N390" s="65">
        <f>SUMIFS(Out!$I$5:$I$605,Out!$U$5:$U$605,"Despesa",Out!$G$5:$G$605,CPagar!$D390,Out!$K$5:$K$605,"Não Pago")</f>
        <v>0</v>
      </c>
      <c r="O390" s="65">
        <f>SUMIFS(Nov!$I$5:$I$605,Nov!$U$5:$U$605,"Despesa",Nov!$G$5:$G$605,CPagar!$D390,Nov!$K$5:$K$605,"Não Pago")</f>
        <v>0</v>
      </c>
      <c r="P390" s="65">
        <f>SUMIFS(Dez!$I$5:$I$605,Dez!$U$5:$U$605,"Despesa",Dez!$G$5:$G$605,CPagar!$D390,Dez!$K$5:$K$605,"Não Pago")</f>
        <v>0</v>
      </c>
      <c r="Q390" s="62">
        <f t="shared" si="12"/>
        <v>0</v>
      </c>
    </row>
    <row r="391" spans="3:17" ht="28.5" customHeight="1" thickTop="1" thickBot="1" x14ac:dyDescent="0.3">
      <c r="C391" s="46" t="str">
        <f>'PC Despesas'!L87</f>
        <v>5.4.83</v>
      </c>
      <c r="D391" s="47" t="str">
        <f>VLOOKUP(C391,'PC Despesas'!$L$5:$M$103,2,FALSE)</f>
        <v>-</v>
      </c>
      <c r="E391" s="65">
        <f>SUMIFS(Jan!$I$5:$I$605,Jan!$U$5:$U$605,"Despesa",Jan!$G$5:$G$605,CPagar!$D391,Jan!$K$5:$K$605,"Não Pago")</f>
        <v>0</v>
      </c>
      <c r="F391" s="65">
        <f>SUMIFS(Fev!$I$5:$I$605,Fev!$U$5:$U$605,"Despesa",Fev!$G$5:$G$605,CPagar!$D391,Fev!$K$5:$K$605,"Não Pago")</f>
        <v>0</v>
      </c>
      <c r="G391" s="65">
        <f>SUMIFS(Mar!$I$5:$I$605,Mar!$U$5:$U$605,"Despesa",Mar!$G$5:$G$605,CPagar!$D391,Mar!$K$5:$K$605,"Não Pago")</f>
        <v>0</v>
      </c>
      <c r="H391" s="65">
        <f>SUMIFS(Abr!$I$5:$I$605,Abr!$U$5:$U$605,"Despesa",Abr!$G$5:$G$605,CPagar!$D391,Abr!$K$5:$K$605,"Não Pago")</f>
        <v>0</v>
      </c>
      <c r="I391" s="65">
        <f>SUMIFS(Mai!$I$5:$I$605,Mai!$U$5:$U$605,"Despesa",Mai!$G$5:$G$605,CPagar!$D391,Mai!$K$5:$K$605,"Não Pago")</f>
        <v>0</v>
      </c>
      <c r="J391" s="65">
        <f>SUMIFS(Jun!$I$5:$I$605,Jun!$U$5:$U$605,"Despesa",Jun!$G$5:$G$605,CPagar!$D391,Jun!$K$5:$K$605,"Não Pago")</f>
        <v>0</v>
      </c>
      <c r="K391" s="65">
        <f>SUMIFS(Jul!$I$5:$I$605,Jul!$U$5:$U$605,"Despesa",Jul!$G$5:$G$605,CPagar!$D391,Jul!$K$5:$K$605,"Não Pago")</f>
        <v>0</v>
      </c>
      <c r="L391" s="65">
        <f>SUMIFS(Ago!$I$5:$I$605,Ago!$U$5:$U$605,"Despesa",Ago!$G$5:$G$605,CPagar!$D391,Ago!$K$5:$K$605,"Não Pago")</f>
        <v>0</v>
      </c>
      <c r="M391" s="65">
        <f>SUMIFS(Set!$I$5:$I$605,Set!$U$5:$U$605,"Despesa",Set!$G$5:$G$605,CPagar!$D391,Set!$K$5:$K$605,"Não Pago")</f>
        <v>0</v>
      </c>
      <c r="N391" s="65">
        <f>SUMIFS(Out!$I$5:$I$605,Out!$U$5:$U$605,"Despesa",Out!$G$5:$G$605,CPagar!$D391,Out!$K$5:$K$605,"Não Pago")</f>
        <v>0</v>
      </c>
      <c r="O391" s="65">
        <f>SUMIFS(Nov!$I$5:$I$605,Nov!$U$5:$U$605,"Despesa",Nov!$G$5:$G$605,CPagar!$D391,Nov!$K$5:$K$605,"Não Pago")</f>
        <v>0</v>
      </c>
      <c r="P391" s="65">
        <f>SUMIFS(Dez!$I$5:$I$605,Dez!$U$5:$U$605,"Despesa",Dez!$G$5:$G$605,CPagar!$D391,Dez!$K$5:$K$605,"Não Pago")</f>
        <v>0</v>
      </c>
      <c r="Q391" s="62">
        <f t="shared" si="12"/>
        <v>0</v>
      </c>
    </row>
    <row r="392" spans="3:17" ht="28.5" customHeight="1" thickTop="1" thickBot="1" x14ac:dyDescent="0.3">
      <c r="C392" s="46" t="str">
        <f>'PC Despesas'!L88</f>
        <v>5.4.84</v>
      </c>
      <c r="D392" s="47" t="str">
        <f>VLOOKUP(C392,'PC Despesas'!$L$5:$M$103,2,FALSE)</f>
        <v>-</v>
      </c>
      <c r="E392" s="65">
        <f>SUMIFS(Jan!$I$5:$I$605,Jan!$U$5:$U$605,"Despesa",Jan!$G$5:$G$605,CPagar!$D392,Jan!$K$5:$K$605,"Não Pago")</f>
        <v>0</v>
      </c>
      <c r="F392" s="65">
        <f>SUMIFS(Fev!$I$5:$I$605,Fev!$U$5:$U$605,"Despesa",Fev!$G$5:$G$605,CPagar!$D392,Fev!$K$5:$K$605,"Não Pago")</f>
        <v>0</v>
      </c>
      <c r="G392" s="65">
        <f>SUMIFS(Mar!$I$5:$I$605,Mar!$U$5:$U$605,"Despesa",Mar!$G$5:$G$605,CPagar!$D392,Mar!$K$5:$K$605,"Não Pago")</f>
        <v>0</v>
      </c>
      <c r="H392" s="65">
        <f>SUMIFS(Abr!$I$5:$I$605,Abr!$U$5:$U$605,"Despesa",Abr!$G$5:$G$605,CPagar!$D392,Abr!$K$5:$K$605,"Não Pago")</f>
        <v>0</v>
      </c>
      <c r="I392" s="65">
        <f>SUMIFS(Mai!$I$5:$I$605,Mai!$U$5:$U$605,"Despesa",Mai!$G$5:$G$605,CPagar!$D392,Mai!$K$5:$K$605,"Não Pago")</f>
        <v>0</v>
      </c>
      <c r="J392" s="65">
        <f>SUMIFS(Jun!$I$5:$I$605,Jun!$U$5:$U$605,"Despesa",Jun!$G$5:$G$605,CPagar!$D392,Jun!$K$5:$K$605,"Não Pago")</f>
        <v>0</v>
      </c>
      <c r="K392" s="65">
        <f>SUMIFS(Jul!$I$5:$I$605,Jul!$U$5:$U$605,"Despesa",Jul!$G$5:$G$605,CPagar!$D392,Jul!$K$5:$K$605,"Não Pago")</f>
        <v>0</v>
      </c>
      <c r="L392" s="65">
        <f>SUMIFS(Ago!$I$5:$I$605,Ago!$U$5:$U$605,"Despesa",Ago!$G$5:$G$605,CPagar!$D392,Ago!$K$5:$K$605,"Não Pago")</f>
        <v>0</v>
      </c>
      <c r="M392" s="65">
        <f>SUMIFS(Set!$I$5:$I$605,Set!$U$5:$U$605,"Despesa",Set!$G$5:$G$605,CPagar!$D392,Set!$K$5:$K$605,"Não Pago")</f>
        <v>0</v>
      </c>
      <c r="N392" s="65">
        <f>SUMIFS(Out!$I$5:$I$605,Out!$U$5:$U$605,"Despesa",Out!$G$5:$G$605,CPagar!$D392,Out!$K$5:$K$605,"Não Pago")</f>
        <v>0</v>
      </c>
      <c r="O392" s="65">
        <f>SUMIFS(Nov!$I$5:$I$605,Nov!$U$5:$U$605,"Despesa",Nov!$G$5:$G$605,CPagar!$D392,Nov!$K$5:$K$605,"Não Pago")</f>
        <v>0</v>
      </c>
      <c r="P392" s="65">
        <f>SUMIFS(Dez!$I$5:$I$605,Dez!$U$5:$U$605,"Despesa",Dez!$G$5:$G$605,CPagar!$D392,Dez!$K$5:$K$605,"Não Pago")</f>
        <v>0</v>
      </c>
      <c r="Q392" s="62">
        <f t="shared" si="12"/>
        <v>0</v>
      </c>
    </row>
    <row r="393" spans="3:17" ht="28.5" customHeight="1" thickTop="1" thickBot="1" x14ac:dyDescent="0.3">
      <c r="C393" s="46" t="str">
        <f>'PC Despesas'!L89</f>
        <v>5.4.85</v>
      </c>
      <c r="D393" s="47" t="str">
        <f>VLOOKUP(C393,'PC Despesas'!$L$5:$M$103,2,FALSE)</f>
        <v>-</v>
      </c>
      <c r="E393" s="65">
        <f>SUMIFS(Jan!$I$5:$I$605,Jan!$U$5:$U$605,"Despesa",Jan!$G$5:$G$605,CPagar!$D393,Jan!$K$5:$K$605,"Não Pago")</f>
        <v>0</v>
      </c>
      <c r="F393" s="65">
        <f>SUMIFS(Fev!$I$5:$I$605,Fev!$U$5:$U$605,"Despesa",Fev!$G$5:$G$605,CPagar!$D393,Fev!$K$5:$K$605,"Não Pago")</f>
        <v>0</v>
      </c>
      <c r="G393" s="65">
        <f>SUMIFS(Mar!$I$5:$I$605,Mar!$U$5:$U$605,"Despesa",Mar!$G$5:$G$605,CPagar!$D393,Mar!$K$5:$K$605,"Não Pago")</f>
        <v>0</v>
      </c>
      <c r="H393" s="65">
        <f>SUMIFS(Abr!$I$5:$I$605,Abr!$U$5:$U$605,"Despesa",Abr!$G$5:$G$605,CPagar!$D393,Abr!$K$5:$K$605,"Não Pago")</f>
        <v>0</v>
      </c>
      <c r="I393" s="65">
        <f>SUMIFS(Mai!$I$5:$I$605,Mai!$U$5:$U$605,"Despesa",Mai!$G$5:$G$605,CPagar!$D393,Mai!$K$5:$K$605,"Não Pago")</f>
        <v>0</v>
      </c>
      <c r="J393" s="65">
        <f>SUMIFS(Jun!$I$5:$I$605,Jun!$U$5:$U$605,"Despesa",Jun!$G$5:$G$605,CPagar!$D393,Jun!$K$5:$K$605,"Não Pago")</f>
        <v>0</v>
      </c>
      <c r="K393" s="65">
        <f>SUMIFS(Jul!$I$5:$I$605,Jul!$U$5:$U$605,"Despesa",Jul!$G$5:$G$605,CPagar!$D393,Jul!$K$5:$K$605,"Não Pago")</f>
        <v>0</v>
      </c>
      <c r="L393" s="65">
        <f>SUMIFS(Ago!$I$5:$I$605,Ago!$U$5:$U$605,"Despesa",Ago!$G$5:$G$605,CPagar!$D393,Ago!$K$5:$K$605,"Não Pago")</f>
        <v>0</v>
      </c>
      <c r="M393" s="65">
        <f>SUMIFS(Set!$I$5:$I$605,Set!$U$5:$U$605,"Despesa",Set!$G$5:$G$605,CPagar!$D393,Set!$K$5:$K$605,"Não Pago")</f>
        <v>0</v>
      </c>
      <c r="N393" s="65">
        <f>SUMIFS(Out!$I$5:$I$605,Out!$U$5:$U$605,"Despesa",Out!$G$5:$G$605,CPagar!$D393,Out!$K$5:$K$605,"Não Pago")</f>
        <v>0</v>
      </c>
      <c r="O393" s="65">
        <f>SUMIFS(Nov!$I$5:$I$605,Nov!$U$5:$U$605,"Despesa",Nov!$G$5:$G$605,CPagar!$D393,Nov!$K$5:$K$605,"Não Pago")</f>
        <v>0</v>
      </c>
      <c r="P393" s="65">
        <f>SUMIFS(Dez!$I$5:$I$605,Dez!$U$5:$U$605,"Despesa",Dez!$G$5:$G$605,CPagar!$D393,Dez!$K$5:$K$605,"Não Pago")</f>
        <v>0</v>
      </c>
      <c r="Q393" s="62">
        <f t="shared" si="12"/>
        <v>0</v>
      </c>
    </row>
    <row r="394" spans="3:17" ht="28.5" customHeight="1" thickTop="1" thickBot="1" x14ac:dyDescent="0.3">
      <c r="C394" s="46" t="str">
        <f>'PC Despesas'!L90</f>
        <v>5.4.86</v>
      </c>
      <c r="D394" s="47" t="str">
        <f>VLOOKUP(C394,'PC Despesas'!$L$5:$M$103,2,FALSE)</f>
        <v>-</v>
      </c>
      <c r="E394" s="65">
        <f>SUMIFS(Jan!$I$5:$I$605,Jan!$U$5:$U$605,"Despesa",Jan!$G$5:$G$605,CPagar!$D394,Jan!$K$5:$K$605,"Não Pago")</f>
        <v>0</v>
      </c>
      <c r="F394" s="65">
        <f>SUMIFS(Fev!$I$5:$I$605,Fev!$U$5:$U$605,"Despesa",Fev!$G$5:$G$605,CPagar!$D394,Fev!$K$5:$K$605,"Não Pago")</f>
        <v>0</v>
      </c>
      <c r="G394" s="65">
        <f>SUMIFS(Mar!$I$5:$I$605,Mar!$U$5:$U$605,"Despesa",Mar!$G$5:$G$605,CPagar!$D394,Mar!$K$5:$K$605,"Não Pago")</f>
        <v>0</v>
      </c>
      <c r="H394" s="65">
        <f>SUMIFS(Abr!$I$5:$I$605,Abr!$U$5:$U$605,"Despesa",Abr!$G$5:$G$605,CPagar!$D394,Abr!$K$5:$K$605,"Não Pago")</f>
        <v>0</v>
      </c>
      <c r="I394" s="65">
        <f>SUMIFS(Mai!$I$5:$I$605,Mai!$U$5:$U$605,"Despesa",Mai!$G$5:$G$605,CPagar!$D394,Mai!$K$5:$K$605,"Não Pago")</f>
        <v>0</v>
      </c>
      <c r="J394" s="65">
        <f>SUMIFS(Jun!$I$5:$I$605,Jun!$U$5:$U$605,"Despesa",Jun!$G$5:$G$605,CPagar!$D394,Jun!$K$5:$K$605,"Não Pago")</f>
        <v>0</v>
      </c>
      <c r="K394" s="65">
        <f>SUMIFS(Jul!$I$5:$I$605,Jul!$U$5:$U$605,"Despesa",Jul!$G$5:$G$605,CPagar!$D394,Jul!$K$5:$K$605,"Não Pago")</f>
        <v>0</v>
      </c>
      <c r="L394" s="65">
        <f>SUMIFS(Ago!$I$5:$I$605,Ago!$U$5:$U$605,"Despesa",Ago!$G$5:$G$605,CPagar!$D394,Ago!$K$5:$K$605,"Não Pago")</f>
        <v>0</v>
      </c>
      <c r="M394" s="65">
        <f>SUMIFS(Set!$I$5:$I$605,Set!$U$5:$U$605,"Despesa",Set!$G$5:$G$605,CPagar!$D394,Set!$K$5:$K$605,"Não Pago")</f>
        <v>0</v>
      </c>
      <c r="N394" s="65">
        <f>SUMIFS(Out!$I$5:$I$605,Out!$U$5:$U$605,"Despesa",Out!$G$5:$G$605,CPagar!$D394,Out!$K$5:$K$605,"Não Pago")</f>
        <v>0</v>
      </c>
      <c r="O394" s="65">
        <f>SUMIFS(Nov!$I$5:$I$605,Nov!$U$5:$U$605,"Despesa",Nov!$G$5:$G$605,CPagar!$D394,Nov!$K$5:$K$605,"Não Pago")</f>
        <v>0</v>
      </c>
      <c r="P394" s="65">
        <f>SUMIFS(Dez!$I$5:$I$605,Dez!$U$5:$U$605,"Despesa",Dez!$G$5:$G$605,CPagar!$D394,Dez!$K$5:$K$605,"Não Pago")</f>
        <v>0</v>
      </c>
      <c r="Q394" s="62">
        <f t="shared" si="12"/>
        <v>0</v>
      </c>
    </row>
    <row r="395" spans="3:17" ht="28.5" customHeight="1" thickTop="1" thickBot="1" x14ac:dyDescent="0.3">
      <c r="C395" s="46" t="str">
        <f>'PC Despesas'!L91</f>
        <v>5.4.87</v>
      </c>
      <c r="D395" s="47" t="str">
        <f>VLOOKUP(C395,'PC Despesas'!$L$5:$M$103,2,FALSE)</f>
        <v>-</v>
      </c>
      <c r="E395" s="65">
        <f>SUMIFS(Jan!$I$5:$I$605,Jan!$U$5:$U$605,"Despesa",Jan!$G$5:$G$605,CPagar!$D395,Jan!$K$5:$K$605,"Não Pago")</f>
        <v>0</v>
      </c>
      <c r="F395" s="65">
        <f>SUMIFS(Fev!$I$5:$I$605,Fev!$U$5:$U$605,"Despesa",Fev!$G$5:$G$605,CPagar!$D395,Fev!$K$5:$K$605,"Não Pago")</f>
        <v>0</v>
      </c>
      <c r="G395" s="65">
        <f>SUMIFS(Mar!$I$5:$I$605,Mar!$U$5:$U$605,"Despesa",Mar!$G$5:$G$605,CPagar!$D395,Mar!$K$5:$K$605,"Não Pago")</f>
        <v>0</v>
      </c>
      <c r="H395" s="65">
        <f>SUMIFS(Abr!$I$5:$I$605,Abr!$U$5:$U$605,"Despesa",Abr!$G$5:$G$605,CPagar!$D395,Abr!$K$5:$K$605,"Não Pago")</f>
        <v>0</v>
      </c>
      <c r="I395" s="65">
        <f>SUMIFS(Mai!$I$5:$I$605,Mai!$U$5:$U$605,"Despesa",Mai!$G$5:$G$605,CPagar!$D395,Mai!$K$5:$K$605,"Não Pago")</f>
        <v>0</v>
      </c>
      <c r="J395" s="65">
        <f>SUMIFS(Jun!$I$5:$I$605,Jun!$U$5:$U$605,"Despesa",Jun!$G$5:$G$605,CPagar!$D395,Jun!$K$5:$K$605,"Não Pago")</f>
        <v>0</v>
      </c>
      <c r="K395" s="65">
        <f>SUMIFS(Jul!$I$5:$I$605,Jul!$U$5:$U$605,"Despesa",Jul!$G$5:$G$605,CPagar!$D395,Jul!$K$5:$K$605,"Não Pago")</f>
        <v>0</v>
      </c>
      <c r="L395" s="65">
        <f>SUMIFS(Ago!$I$5:$I$605,Ago!$U$5:$U$605,"Despesa",Ago!$G$5:$G$605,CPagar!$D395,Ago!$K$5:$K$605,"Não Pago")</f>
        <v>0</v>
      </c>
      <c r="M395" s="65">
        <f>SUMIFS(Set!$I$5:$I$605,Set!$U$5:$U$605,"Despesa",Set!$G$5:$G$605,CPagar!$D395,Set!$K$5:$K$605,"Não Pago")</f>
        <v>0</v>
      </c>
      <c r="N395" s="65">
        <f>SUMIFS(Out!$I$5:$I$605,Out!$U$5:$U$605,"Despesa",Out!$G$5:$G$605,CPagar!$D395,Out!$K$5:$K$605,"Não Pago")</f>
        <v>0</v>
      </c>
      <c r="O395" s="65">
        <f>SUMIFS(Nov!$I$5:$I$605,Nov!$U$5:$U$605,"Despesa",Nov!$G$5:$G$605,CPagar!$D395,Nov!$K$5:$K$605,"Não Pago")</f>
        <v>0</v>
      </c>
      <c r="P395" s="65">
        <f>SUMIFS(Dez!$I$5:$I$605,Dez!$U$5:$U$605,"Despesa",Dez!$G$5:$G$605,CPagar!$D395,Dez!$K$5:$K$605,"Não Pago")</f>
        <v>0</v>
      </c>
      <c r="Q395" s="62">
        <f t="shared" si="12"/>
        <v>0</v>
      </c>
    </row>
    <row r="396" spans="3:17" ht="28.5" customHeight="1" thickTop="1" thickBot="1" x14ac:dyDescent="0.3">
      <c r="C396" s="46" t="str">
        <f>'PC Despesas'!L92</f>
        <v>5.4.88</v>
      </c>
      <c r="D396" s="47" t="str">
        <f>VLOOKUP(C396,'PC Despesas'!$L$5:$M$103,2,FALSE)</f>
        <v>-</v>
      </c>
      <c r="E396" s="65">
        <f>SUMIFS(Jan!$I$5:$I$605,Jan!$U$5:$U$605,"Despesa",Jan!$G$5:$G$605,CPagar!$D396,Jan!$K$5:$K$605,"Não Pago")</f>
        <v>0</v>
      </c>
      <c r="F396" s="65">
        <f>SUMIFS(Fev!$I$5:$I$605,Fev!$U$5:$U$605,"Despesa",Fev!$G$5:$G$605,CPagar!$D396,Fev!$K$5:$K$605,"Não Pago")</f>
        <v>0</v>
      </c>
      <c r="G396" s="65">
        <f>SUMIFS(Mar!$I$5:$I$605,Mar!$U$5:$U$605,"Despesa",Mar!$G$5:$G$605,CPagar!$D396,Mar!$K$5:$K$605,"Não Pago")</f>
        <v>0</v>
      </c>
      <c r="H396" s="65">
        <f>SUMIFS(Abr!$I$5:$I$605,Abr!$U$5:$U$605,"Despesa",Abr!$G$5:$G$605,CPagar!$D396,Abr!$K$5:$K$605,"Não Pago")</f>
        <v>0</v>
      </c>
      <c r="I396" s="65">
        <f>SUMIFS(Mai!$I$5:$I$605,Mai!$U$5:$U$605,"Despesa",Mai!$G$5:$G$605,CPagar!$D396,Mai!$K$5:$K$605,"Não Pago")</f>
        <v>0</v>
      </c>
      <c r="J396" s="65">
        <f>SUMIFS(Jun!$I$5:$I$605,Jun!$U$5:$U$605,"Despesa",Jun!$G$5:$G$605,CPagar!$D396,Jun!$K$5:$K$605,"Não Pago")</f>
        <v>0</v>
      </c>
      <c r="K396" s="65">
        <f>SUMIFS(Jul!$I$5:$I$605,Jul!$U$5:$U$605,"Despesa",Jul!$G$5:$G$605,CPagar!$D396,Jul!$K$5:$K$605,"Não Pago")</f>
        <v>0</v>
      </c>
      <c r="L396" s="65">
        <f>SUMIFS(Ago!$I$5:$I$605,Ago!$U$5:$U$605,"Despesa",Ago!$G$5:$G$605,CPagar!$D396,Ago!$K$5:$K$605,"Não Pago")</f>
        <v>0</v>
      </c>
      <c r="M396" s="65">
        <f>SUMIFS(Set!$I$5:$I$605,Set!$U$5:$U$605,"Despesa",Set!$G$5:$G$605,CPagar!$D396,Set!$K$5:$K$605,"Não Pago")</f>
        <v>0</v>
      </c>
      <c r="N396" s="65">
        <f>SUMIFS(Out!$I$5:$I$605,Out!$U$5:$U$605,"Despesa",Out!$G$5:$G$605,CPagar!$D396,Out!$K$5:$K$605,"Não Pago")</f>
        <v>0</v>
      </c>
      <c r="O396" s="65">
        <f>SUMIFS(Nov!$I$5:$I$605,Nov!$U$5:$U$605,"Despesa",Nov!$G$5:$G$605,CPagar!$D396,Nov!$K$5:$K$605,"Não Pago")</f>
        <v>0</v>
      </c>
      <c r="P396" s="65">
        <f>SUMIFS(Dez!$I$5:$I$605,Dez!$U$5:$U$605,"Despesa",Dez!$G$5:$G$605,CPagar!$D396,Dez!$K$5:$K$605,"Não Pago")</f>
        <v>0</v>
      </c>
      <c r="Q396" s="62">
        <f t="shared" si="12"/>
        <v>0</v>
      </c>
    </row>
    <row r="397" spans="3:17" ht="28.5" customHeight="1" thickTop="1" thickBot="1" x14ac:dyDescent="0.3">
      <c r="C397" s="46" t="str">
        <f>'PC Despesas'!L93</f>
        <v>5.4.89</v>
      </c>
      <c r="D397" s="47" t="str">
        <f>VLOOKUP(C397,'PC Despesas'!$L$5:$M$103,2,FALSE)</f>
        <v>-</v>
      </c>
      <c r="E397" s="65">
        <f>SUMIFS(Jan!$I$5:$I$605,Jan!$U$5:$U$605,"Despesa",Jan!$G$5:$G$605,CPagar!$D397,Jan!$K$5:$K$605,"Não Pago")</f>
        <v>0</v>
      </c>
      <c r="F397" s="65">
        <f>SUMIFS(Fev!$I$5:$I$605,Fev!$U$5:$U$605,"Despesa",Fev!$G$5:$G$605,CPagar!$D397,Fev!$K$5:$K$605,"Não Pago")</f>
        <v>0</v>
      </c>
      <c r="G397" s="65">
        <f>SUMIFS(Mar!$I$5:$I$605,Mar!$U$5:$U$605,"Despesa",Mar!$G$5:$G$605,CPagar!$D397,Mar!$K$5:$K$605,"Não Pago")</f>
        <v>0</v>
      </c>
      <c r="H397" s="65">
        <f>SUMIFS(Abr!$I$5:$I$605,Abr!$U$5:$U$605,"Despesa",Abr!$G$5:$G$605,CPagar!$D397,Abr!$K$5:$K$605,"Não Pago")</f>
        <v>0</v>
      </c>
      <c r="I397" s="65">
        <f>SUMIFS(Mai!$I$5:$I$605,Mai!$U$5:$U$605,"Despesa",Mai!$G$5:$G$605,CPagar!$D397,Mai!$K$5:$K$605,"Não Pago")</f>
        <v>0</v>
      </c>
      <c r="J397" s="65">
        <f>SUMIFS(Jun!$I$5:$I$605,Jun!$U$5:$U$605,"Despesa",Jun!$G$5:$G$605,CPagar!$D397,Jun!$K$5:$K$605,"Não Pago")</f>
        <v>0</v>
      </c>
      <c r="K397" s="65">
        <f>SUMIFS(Jul!$I$5:$I$605,Jul!$U$5:$U$605,"Despesa",Jul!$G$5:$G$605,CPagar!$D397,Jul!$K$5:$K$605,"Não Pago")</f>
        <v>0</v>
      </c>
      <c r="L397" s="65">
        <f>SUMIFS(Ago!$I$5:$I$605,Ago!$U$5:$U$605,"Despesa",Ago!$G$5:$G$605,CPagar!$D397,Ago!$K$5:$K$605,"Não Pago")</f>
        <v>0</v>
      </c>
      <c r="M397" s="65">
        <f>SUMIFS(Set!$I$5:$I$605,Set!$U$5:$U$605,"Despesa",Set!$G$5:$G$605,CPagar!$D397,Set!$K$5:$K$605,"Não Pago")</f>
        <v>0</v>
      </c>
      <c r="N397" s="65">
        <f>SUMIFS(Out!$I$5:$I$605,Out!$U$5:$U$605,"Despesa",Out!$G$5:$G$605,CPagar!$D397,Out!$K$5:$K$605,"Não Pago")</f>
        <v>0</v>
      </c>
      <c r="O397" s="65">
        <f>SUMIFS(Nov!$I$5:$I$605,Nov!$U$5:$U$605,"Despesa",Nov!$G$5:$G$605,CPagar!$D397,Nov!$K$5:$K$605,"Não Pago")</f>
        <v>0</v>
      </c>
      <c r="P397" s="65">
        <f>SUMIFS(Dez!$I$5:$I$605,Dez!$U$5:$U$605,"Despesa",Dez!$G$5:$G$605,CPagar!$D397,Dez!$K$5:$K$605,"Não Pago")</f>
        <v>0</v>
      </c>
      <c r="Q397" s="62">
        <f t="shared" si="12"/>
        <v>0</v>
      </c>
    </row>
    <row r="398" spans="3:17" ht="28.5" customHeight="1" thickTop="1" thickBot="1" x14ac:dyDescent="0.3">
      <c r="C398" s="46" t="str">
        <f>'PC Despesas'!L94</f>
        <v>5.4.90</v>
      </c>
      <c r="D398" s="47" t="str">
        <f>VLOOKUP(C398,'PC Despesas'!$L$5:$M$103,2,FALSE)</f>
        <v>-</v>
      </c>
      <c r="E398" s="65">
        <f>SUMIFS(Jan!$I$5:$I$605,Jan!$U$5:$U$605,"Despesa",Jan!$G$5:$G$605,CPagar!$D398,Jan!$K$5:$K$605,"Não Pago")</f>
        <v>0</v>
      </c>
      <c r="F398" s="65">
        <f>SUMIFS(Fev!$I$5:$I$605,Fev!$U$5:$U$605,"Despesa",Fev!$G$5:$G$605,CPagar!$D398,Fev!$K$5:$K$605,"Não Pago")</f>
        <v>0</v>
      </c>
      <c r="G398" s="65">
        <f>SUMIFS(Mar!$I$5:$I$605,Mar!$U$5:$U$605,"Despesa",Mar!$G$5:$G$605,CPagar!$D398,Mar!$K$5:$K$605,"Não Pago")</f>
        <v>0</v>
      </c>
      <c r="H398" s="65">
        <f>SUMIFS(Abr!$I$5:$I$605,Abr!$U$5:$U$605,"Despesa",Abr!$G$5:$G$605,CPagar!$D398,Abr!$K$5:$K$605,"Não Pago")</f>
        <v>0</v>
      </c>
      <c r="I398" s="65">
        <f>SUMIFS(Mai!$I$5:$I$605,Mai!$U$5:$U$605,"Despesa",Mai!$G$5:$G$605,CPagar!$D398,Mai!$K$5:$K$605,"Não Pago")</f>
        <v>0</v>
      </c>
      <c r="J398" s="65">
        <f>SUMIFS(Jun!$I$5:$I$605,Jun!$U$5:$U$605,"Despesa",Jun!$G$5:$G$605,CPagar!$D398,Jun!$K$5:$K$605,"Não Pago")</f>
        <v>0</v>
      </c>
      <c r="K398" s="65">
        <f>SUMIFS(Jul!$I$5:$I$605,Jul!$U$5:$U$605,"Despesa",Jul!$G$5:$G$605,CPagar!$D398,Jul!$K$5:$K$605,"Não Pago")</f>
        <v>0</v>
      </c>
      <c r="L398" s="65">
        <f>SUMIFS(Ago!$I$5:$I$605,Ago!$U$5:$U$605,"Despesa",Ago!$G$5:$G$605,CPagar!$D398,Ago!$K$5:$K$605,"Não Pago")</f>
        <v>0</v>
      </c>
      <c r="M398" s="65">
        <f>SUMIFS(Set!$I$5:$I$605,Set!$U$5:$U$605,"Despesa",Set!$G$5:$G$605,CPagar!$D398,Set!$K$5:$K$605,"Não Pago")</f>
        <v>0</v>
      </c>
      <c r="N398" s="65">
        <f>SUMIFS(Out!$I$5:$I$605,Out!$U$5:$U$605,"Despesa",Out!$G$5:$G$605,CPagar!$D398,Out!$K$5:$K$605,"Não Pago")</f>
        <v>0</v>
      </c>
      <c r="O398" s="65">
        <f>SUMIFS(Nov!$I$5:$I$605,Nov!$U$5:$U$605,"Despesa",Nov!$G$5:$G$605,CPagar!$D398,Nov!$K$5:$K$605,"Não Pago")</f>
        <v>0</v>
      </c>
      <c r="P398" s="65">
        <f>SUMIFS(Dez!$I$5:$I$605,Dez!$U$5:$U$605,"Despesa",Dez!$G$5:$G$605,CPagar!$D398,Dez!$K$5:$K$605,"Não Pago")</f>
        <v>0</v>
      </c>
      <c r="Q398" s="62">
        <f t="shared" si="12"/>
        <v>0</v>
      </c>
    </row>
    <row r="399" spans="3:17" ht="28.5" customHeight="1" thickTop="1" thickBot="1" x14ac:dyDescent="0.3">
      <c r="C399" s="46" t="str">
        <f>'PC Despesas'!L95</f>
        <v>5.4.91</v>
      </c>
      <c r="D399" s="47" t="str">
        <f>VLOOKUP(C399,'PC Despesas'!$L$5:$M$103,2,FALSE)</f>
        <v>-</v>
      </c>
      <c r="E399" s="65">
        <f>SUMIFS(Jan!$I$5:$I$605,Jan!$U$5:$U$605,"Despesa",Jan!$G$5:$G$605,CPagar!$D399,Jan!$K$5:$K$605,"Não Pago")</f>
        <v>0</v>
      </c>
      <c r="F399" s="65">
        <f>SUMIFS(Fev!$I$5:$I$605,Fev!$U$5:$U$605,"Despesa",Fev!$G$5:$G$605,CPagar!$D399,Fev!$K$5:$K$605,"Não Pago")</f>
        <v>0</v>
      </c>
      <c r="G399" s="65">
        <f>SUMIFS(Mar!$I$5:$I$605,Mar!$U$5:$U$605,"Despesa",Mar!$G$5:$G$605,CPagar!$D399,Mar!$K$5:$K$605,"Não Pago")</f>
        <v>0</v>
      </c>
      <c r="H399" s="65">
        <f>SUMIFS(Abr!$I$5:$I$605,Abr!$U$5:$U$605,"Despesa",Abr!$G$5:$G$605,CPagar!$D399,Abr!$K$5:$K$605,"Não Pago")</f>
        <v>0</v>
      </c>
      <c r="I399" s="65">
        <f>SUMIFS(Mai!$I$5:$I$605,Mai!$U$5:$U$605,"Despesa",Mai!$G$5:$G$605,CPagar!$D399,Mai!$K$5:$K$605,"Não Pago")</f>
        <v>0</v>
      </c>
      <c r="J399" s="65">
        <f>SUMIFS(Jun!$I$5:$I$605,Jun!$U$5:$U$605,"Despesa",Jun!$G$5:$G$605,CPagar!$D399,Jun!$K$5:$K$605,"Não Pago")</f>
        <v>0</v>
      </c>
      <c r="K399" s="65">
        <f>SUMIFS(Jul!$I$5:$I$605,Jul!$U$5:$U$605,"Despesa",Jul!$G$5:$G$605,CPagar!$D399,Jul!$K$5:$K$605,"Não Pago")</f>
        <v>0</v>
      </c>
      <c r="L399" s="65">
        <f>SUMIFS(Ago!$I$5:$I$605,Ago!$U$5:$U$605,"Despesa",Ago!$G$5:$G$605,CPagar!$D399,Ago!$K$5:$K$605,"Não Pago")</f>
        <v>0</v>
      </c>
      <c r="M399" s="65">
        <f>SUMIFS(Set!$I$5:$I$605,Set!$U$5:$U$605,"Despesa",Set!$G$5:$G$605,CPagar!$D399,Set!$K$5:$K$605,"Não Pago")</f>
        <v>0</v>
      </c>
      <c r="N399" s="65">
        <f>SUMIFS(Out!$I$5:$I$605,Out!$U$5:$U$605,"Despesa",Out!$G$5:$G$605,CPagar!$D399,Out!$K$5:$K$605,"Não Pago")</f>
        <v>0</v>
      </c>
      <c r="O399" s="65">
        <f>SUMIFS(Nov!$I$5:$I$605,Nov!$U$5:$U$605,"Despesa",Nov!$G$5:$G$605,CPagar!$D399,Nov!$K$5:$K$605,"Não Pago")</f>
        <v>0</v>
      </c>
      <c r="P399" s="65">
        <f>SUMIFS(Dez!$I$5:$I$605,Dez!$U$5:$U$605,"Despesa",Dez!$G$5:$G$605,CPagar!$D399,Dez!$K$5:$K$605,"Não Pago")</f>
        <v>0</v>
      </c>
      <c r="Q399" s="62">
        <f t="shared" si="12"/>
        <v>0</v>
      </c>
    </row>
    <row r="400" spans="3:17" ht="28.5" customHeight="1" thickTop="1" thickBot="1" x14ac:dyDescent="0.3">
      <c r="C400" s="46" t="str">
        <f>'PC Despesas'!L96</f>
        <v>5.4.92</v>
      </c>
      <c r="D400" s="47" t="str">
        <f>VLOOKUP(C400,'PC Despesas'!$L$5:$M$103,2,FALSE)</f>
        <v>-</v>
      </c>
      <c r="E400" s="65">
        <f>SUMIFS(Jan!$I$5:$I$605,Jan!$U$5:$U$605,"Despesa",Jan!$G$5:$G$605,CPagar!$D400,Jan!$K$5:$K$605,"Não Pago")</f>
        <v>0</v>
      </c>
      <c r="F400" s="65">
        <f>SUMIFS(Fev!$I$5:$I$605,Fev!$U$5:$U$605,"Despesa",Fev!$G$5:$G$605,CPagar!$D400,Fev!$K$5:$K$605,"Não Pago")</f>
        <v>0</v>
      </c>
      <c r="G400" s="65">
        <f>SUMIFS(Mar!$I$5:$I$605,Mar!$U$5:$U$605,"Despesa",Mar!$G$5:$G$605,CPagar!$D400,Mar!$K$5:$K$605,"Não Pago")</f>
        <v>0</v>
      </c>
      <c r="H400" s="65">
        <f>SUMIFS(Abr!$I$5:$I$605,Abr!$U$5:$U$605,"Despesa",Abr!$G$5:$G$605,CPagar!$D400,Abr!$K$5:$K$605,"Não Pago")</f>
        <v>0</v>
      </c>
      <c r="I400" s="65">
        <f>SUMIFS(Mai!$I$5:$I$605,Mai!$U$5:$U$605,"Despesa",Mai!$G$5:$G$605,CPagar!$D400,Mai!$K$5:$K$605,"Não Pago")</f>
        <v>0</v>
      </c>
      <c r="J400" s="65">
        <f>SUMIFS(Jun!$I$5:$I$605,Jun!$U$5:$U$605,"Despesa",Jun!$G$5:$G$605,CPagar!$D400,Jun!$K$5:$K$605,"Não Pago")</f>
        <v>0</v>
      </c>
      <c r="K400" s="65">
        <f>SUMIFS(Jul!$I$5:$I$605,Jul!$U$5:$U$605,"Despesa",Jul!$G$5:$G$605,CPagar!$D400,Jul!$K$5:$K$605,"Não Pago")</f>
        <v>0</v>
      </c>
      <c r="L400" s="65">
        <f>SUMIFS(Ago!$I$5:$I$605,Ago!$U$5:$U$605,"Despesa",Ago!$G$5:$G$605,CPagar!$D400,Ago!$K$5:$K$605,"Não Pago")</f>
        <v>0</v>
      </c>
      <c r="M400" s="65">
        <f>SUMIFS(Set!$I$5:$I$605,Set!$U$5:$U$605,"Despesa",Set!$G$5:$G$605,CPagar!$D400,Set!$K$5:$K$605,"Não Pago")</f>
        <v>0</v>
      </c>
      <c r="N400" s="65">
        <f>SUMIFS(Out!$I$5:$I$605,Out!$U$5:$U$605,"Despesa",Out!$G$5:$G$605,CPagar!$D400,Out!$K$5:$K$605,"Não Pago")</f>
        <v>0</v>
      </c>
      <c r="O400" s="65">
        <f>SUMIFS(Nov!$I$5:$I$605,Nov!$U$5:$U$605,"Despesa",Nov!$G$5:$G$605,CPagar!$D400,Nov!$K$5:$K$605,"Não Pago")</f>
        <v>0</v>
      </c>
      <c r="P400" s="65">
        <f>SUMIFS(Dez!$I$5:$I$605,Dez!$U$5:$U$605,"Despesa",Dez!$G$5:$G$605,CPagar!$D400,Dez!$K$5:$K$605,"Não Pago")</f>
        <v>0</v>
      </c>
      <c r="Q400" s="62">
        <f t="shared" si="12"/>
        <v>0</v>
      </c>
    </row>
    <row r="401" spans="3:17" ht="28.5" customHeight="1" thickTop="1" thickBot="1" x14ac:dyDescent="0.3">
      <c r="C401" s="46" t="str">
        <f>'PC Despesas'!L97</f>
        <v>5.4.93</v>
      </c>
      <c r="D401" s="47" t="str">
        <f>VLOOKUP(C401,'PC Despesas'!$L$5:$M$103,2,FALSE)</f>
        <v>-</v>
      </c>
      <c r="E401" s="65">
        <f>SUMIFS(Jan!$I$5:$I$605,Jan!$U$5:$U$605,"Despesa",Jan!$G$5:$G$605,CPagar!$D401,Jan!$K$5:$K$605,"Não Pago")</f>
        <v>0</v>
      </c>
      <c r="F401" s="65">
        <f>SUMIFS(Fev!$I$5:$I$605,Fev!$U$5:$U$605,"Despesa",Fev!$G$5:$G$605,CPagar!$D401,Fev!$K$5:$K$605,"Não Pago")</f>
        <v>0</v>
      </c>
      <c r="G401" s="65">
        <f>SUMIFS(Mar!$I$5:$I$605,Mar!$U$5:$U$605,"Despesa",Mar!$G$5:$G$605,CPagar!$D401,Mar!$K$5:$K$605,"Não Pago")</f>
        <v>0</v>
      </c>
      <c r="H401" s="65">
        <f>SUMIFS(Abr!$I$5:$I$605,Abr!$U$5:$U$605,"Despesa",Abr!$G$5:$G$605,CPagar!$D401,Abr!$K$5:$K$605,"Não Pago")</f>
        <v>0</v>
      </c>
      <c r="I401" s="65">
        <f>SUMIFS(Mai!$I$5:$I$605,Mai!$U$5:$U$605,"Despesa",Mai!$G$5:$G$605,CPagar!$D401,Mai!$K$5:$K$605,"Não Pago")</f>
        <v>0</v>
      </c>
      <c r="J401" s="65">
        <f>SUMIFS(Jun!$I$5:$I$605,Jun!$U$5:$U$605,"Despesa",Jun!$G$5:$G$605,CPagar!$D401,Jun!$K$5:$K$605,"Não Pago")</f>
        <v>0</v>
      </c>
      <c r="K401" s="65">
        <f>SUMIFS(Jul!$I$5:$I$605,Jul!$U$5:$U$605,"Despesa",Jul!$G$5:$G$605,CPagar!$D401,Jul!$K$5:$K$605,"Não Pago")</f>
        <v>0</v>
      </c>
      <c r="L401" s="65">
        <f>SUMIFS(Ago!$I$5:$I$605,Ago!$U$5:$U$605,"Despesa",Ago!$G$5:$G$605,CPagar!$D401,Ago!$K$5:$K$605,"Não Pago")</f>
        <v>0</v>
      </c>
      <c r="M401" s="65">
        <f>SUMIFS(Set!$I$5:$I$605,Set!$U$5:$U$605,"Despesa",Set!$G$5:$G$605,CPagar!$D401,Set!$K$5:$K$605,"Não Pago")</f>
        <v>0</v>
      </c>
      <c r="N401" s="65">
        <f>SUMIFS(Out!$I$5:$I$605,Out!$U$5:$U$605,"Despesa",Out!$G$5:$G$605,CPagar!$D401,Out!$K$5:$K$605,"Não Pago")</f>
        <v>0</v>
      </c>
      <c r="O401" s="65">
        <f>SUMIFS(Nov!$I$5:$I$605,Nov!$U$5:$U$605,"Despesa",Nov!$G$5:$G$605,CPagar!$D401,Nov!$K$5:$K$605,"Não Pago")</f>
        <v>0</v>
      </c>
      <c r="P401" s="65">
        <f>SUMIFS(Dez!$I$5:$I$605,Dez!$U$5:$U$605,"Despesa",Dez!$G$5:$G$605,CPagar!$D401,Dez!$K$5:$K$605,"Não Pago")</f>
        <v>0</v>
      </c>
      <c r="Q401" s="62">
        <f t="shared" si="12"/>
        <v>0</v>
      </c>
    </row>
    <row r="402" spans="3:17" ht="28.5" customHeight="1" thickTop="1" thickBot="1" x14ac:dyDescent="0.3">
      <c r="C402" s="46" t="str">
        <f>'PC Despesas'!L98</f>
        <v>5.4.94</v>
      </c>
      <c r="D402" s="47" t="str">
        <f>VLOOKUP(C402,'PC Despesas'!$L$5:$M$103,2,FALSE)</f>
        <v>-</v>
      </c>
      <c r="E402" s="65">
        <f>SUMIFS(Jan!$I$5:$I$605,Jan!$U$5:$U$605,"Despesa",Jan!$G$5:$G$605,CPagar!$D402,Jan!$K$5:$K$605,"Não Pago")</f>
        <v>0</v>
      </c>
      <c r="F402" s="65">
        <f>SUMIFS(Fev!$I$5:$I$605,Fev!$U$5:$U$605,"Despesa",Fev!$G$5:$G$605,CPagar!$D402,Fev!$K$5:$K$605,"Não Pago")</f>
        <v>0</v>
      </c>
      <c r="G402" s="65">
        <f>SUMIFS(Mar!$I$5:$I$605,Mar!$U$5:$U$605,"Despesa",Mar!$G$5:$G$605,CPagar!$D402,Mar!$K$5:$K$605,"Não Pago")</f>
        <v>0</v>
      </c>
      <c r="H402" s="65">
        <f>SUMIFS(Abr!$I$5:$I$605,Abr!$U$5:$U$605,"Despesa",Abr!$G$5:$G$605,CPagar!$D402,Abr!$K$5:$K$605,"Não Pago")</f>
        <v>0</v>
      </c>
      <c r="I402" s="65">
        <f>SUMIFS(Mai!$I$5:$I$605,Mai!$U$5:$U$605,"Despesa",Mai!$G$5:$G$605,CPagar!$D402,Mai!$K$5:$K$605,"Não Pago")</f>
        <v>0</v>
      </c>
      <c r="J402" s="65">
        <f>SUMIFS(Jun!$I$5:$I$605,Jun!$U$5:$U$605,"Despesa",Jun!$G$5:$G$605,CPagar!$D402,Jun!$K$5:$K$605,"Não Pago")</f>
        <v>0</v>
      </c>
      <c r="K402" s="65">
        <f>SUMIFS(Jul!$I$5:$I$605,Jul!$U$5:$U$605,"Despesa",Jul!$G$5:$G$605,CPagar!$D402,Jul!$K$5:$K$605,"Não Pago")</f>
        <v>0</v>
      </c>
      <c r="L402" s="65">
        <f>SUMIFS(Ago!$I$5:$I$605,Ago!$U$5:$U$605,"Despesa",Ago!$G$5:$G$605,CPagar!$D402,Ago!$K$5:$K$605,"Não Pago")</f>
        <v>0</v>
      </c>
      <c r="M402" s="65">
        <f>SUMIFS(Set!$I$5:$I$605,Set!$U$5:$U$605,"Despesa",Set!$G$5:$G$605,CPagar!$D402,Set!$K$5:$K$605,"Não Pago")</f>
        <v>0</v>
      </c>
      <c r="N402" s="65">
        <f>SUMIFS(Out!$I$5:$I$605,Out!$U$5:$U$605,"Despesa",Out!$G$5:$G$605,CPagar!$D402,Out!$K$5:$K$605,"Não Pago")</f>
        <v>0</v>
      </c>
      <c r="O402" s="65">
        <f>SUMIFS(Nov!$I$5:$I$605,Nov!$U$5:$U$605,"Despesa",Nov!$G$5:$G$605,CPagar!$D402,Nov!$K$5:$K$605,"Não Pago")</f>
        <v>0</v>
      </c>
      <c r="P402" s="65">
        <f>SUMIFS(Dez!$I$5:$I$605,Dez!$U$5:$U$605,"Despesa",Dez!$G$5:$G$605,CPagar!$D402,Dez!$K$5:$K$605,"Não Pago")</f>
        <v>0</v>
      </c>
      <c r="Q402" s="62">
        <f t="shared" si="12"/>
        <v>0</v>
      </c>
    </row>
    <row r="403" spans="3:17" ht="28.5" customHeight="1" thickTop="1" thickBot="1" x14ac:dyDescent="0.3">
      <c r="C403" s="46" t="str">
        <f>'PC Despesas'!L99</f>
        <v>5.4.95</v>
      </c>
      <c r="D403" s="47" t="str">
        <f>VLOOKUP(C403,'PC Despesas'!$L$5:$M$103,2,FALSE)</f>
        <v>-</v>
      </c>
      <c r="E403" s="65">
        <f>SUMIFS(Jan!$I$5:$I$605,Jan!$U$5:$U$605,"Despesa",Jan!$G$5:$G$605,CPagar!$D403,Jan!$K$5:$K$605,"Não Pago")</f>
        <v>0</v>
      </c>
      <c r="F403" s="65">
        <f>SUMIFS(Fev!$I$5:$I$605,Fev!$U$5:$U$605,"Despesa",Fev!$G$5:$G$605,CPagar!$D403,Fev!$K$5:$K$605,"Não Pago")</f>
        <v>0</v>
      </c>
      <c r="G403" s="65">
        <f>SUMIFS(Mar!$I$5:$I$605,Mar!$U$5:$U$605,"Despesa",Mar!$G$5:$G$605,CPagar!$D403,Mar!$K$5:$K$605,"Não Pago")</f>
        <v>0</v>
      </c>
      <c r="H403" s="65">
        <f>SUMIFS(Abr!$I$5:$I$605,Abr!$U$5:$U$605,"Despesa",Abr!$G$5:$G$605,CPagar!$D403,Abr!$K$5:$K$605,"Não Pago")</f>
        <v>0</v>
      </c>
      <c r="I403" s="65">
        <f>SUMIFS(Mai!$I$5:$I$605,Mai!$U$5:$U$605,"Despesa",Mai!$G$5:$G$605,CPagar!$D403,Mai!$K$5:$K$605,"Não Pago")</f>
        <v>0</v>
      </c>
      <c r="J403" s="65">
        <f>SUMIFS(Jun!$I$5:$I$605,Jun!$U$5:$U$605,"Despesa",Jun!$G$5:$G$605,CPagar!$D403,Jun!$K$5:$K$605,"Não Pago")</f>
        <v>0</v>
      </c>
      <c r="K403" s="65">
        <f>SUMIFS(Jul!$I$5:$I$605,Jul!$U$5:$U$605,"Despesa",Jul!$G$5:$G$605,CPagar!$D403,Jul!$K$5:$K$605,"Não Pago")</f>
        <v>0</v>
      </c>
      <c r="L403" s="65">
        <f>SUMIFS(Ago!$I$5:$I$605,Ago!$U$5:$U$605,"Despesa",Ago!$G$5:$G$605,CPagar!$D403,Ago!$K$5:$K$605,"Não Pago")</f>
        <v>0</v>
      </c>
      <c r="M403" s="65">
        <f>SUMIFS(Set!$I$5:$I$605,Set!$U$5:$U$605,"Despesa",Set!$G$5:$G$605,CPagar!$D403,Set!$K$5:$K$605,"Não Pago")</f>
        <v>0</v>
      </c>
      <c r="N403" s="65">
        <f>SUMIFS(Out!$I$5:$I$605,Out!$U$5:$U$605,"Despesa",Out!$G$5:$G$605,CPagar!$D403,Out!$K$5:$K$605,"Não Pago")</f>
        <v>0</v>
      </c>
      <c r="O403" s="65">
        <f>SUMIFS(Nov!$I$5:$I$605,Nov!$U$5:$U$605,"Despesa",Nov!$G$5:$G$605,CPagar!$D403,Nov!$K$5:$K$605,"Não Pago")</f>
        <v>0</v>
      </c>
      <c r="P403" s="65">
        <f>SUMIFS(Dez!$I$5:$I$605,Dez!$U$5:$U$605,"Despesa",Dez!$G$5:$G$605,CPagar!$D403,Dez!$K$5:$K$605,"Não Pago")</f>
        <v>0</v>
      </c>
      <c r="Q403" s="62">
        <f t="shared" si="12"/>
        <v>0</v>
      </c>
    </row>
    <row r="404" spans="3:17" ht="28.5" customHeight="1" thickTop="1" thickBot="1" x14ac:dyDescent="0.3">
      <c r="C404" s="46" t="str">
        <f>'PC Despesas'!L100</f>
        <v>5.4.96</v>
      </c>
      <c r="D404" s="47" t="str">
        <f>VLOOKUP(C404,'PC Despesas'!$L$5:$M$103,2,FALSE)</f>
        <v>-</v>
      </c>
      <c r="E404" s="65">
        <f>SUMIFS(Jan!$I$5:$I$605,Jan!$U$5:$U$605,"Despesa",Jan!$G$5:$G$605,CPagar!$D404,Jan!$K$5:$K$605,"Não Pago")</f>
        <v>0</v>
      </c>
      <c r="F404" s="65">
        <f>SUMIFS(Fev!$I$5:$I$605,Fev!$U$5:$U$605,"Despesa",Fev!$G$5:$G$605,CPagar!$D404,Fev!$K$5:$K$605,"Não Pago")</f>
        <v>0</v>
      </c>
      <c r="G404" s="65">
        <f>SUMIFS(Mar!$I$5:$I$605,Mar!$U$5:$U$605,"Despesa",Mar!$G$5:$G$605,CPagar!$D404,Mar!$K$5:$K$605,"Não Pago")</f>
        <v>0</v>
      </c>
      <c r="H404" s="65">
        <f>SUMIFS(Abr!$I$5:$I$605,Abr!$U$5:$U$605,"Despesa",Abr!$G$5:$G$605,CPagar!$D404,Abr!$K$5:$K$605,"Não Pago")</f>
        <v>0</v>
      </c>
      <c r="I404" s="65">
        <f>SUMIFS(Mai!$I$5:$I$605,Mai!$U$5:$U$605,"Despesa",Mai!$G$5:$G$605,CPagar!$D404,Mai!$K$5:$K$605,"Não Pago")</f>
        <v>0</v>
      </c>
      <c r="J404" s="65">
        <f>SUMIFS(Jun!$I$5:$I$605,Jun!$U$5:$U$605,"Despesa",Jun!$G$5:$G$605,CPagar!$D404,Jun!$K$5:$K$605,"Não Pago")</f>
        <v>0</v>
      </c>
      <c r="K404" s="65">
        <f>SUMIFS(Jul!$I$5:$I$605,Jul!$U$5:$U$605,"Despesa",Jul!$G$5:$G$605,CPagar!$D404,Jul!$K$5:$K$605,"Não Pago")</f>
        <v>0</v>
      </c>
      <c r="L404" s="65">
        <f>SUMIFS(Ago!$I$5:$I$605,Ago!$U$5:$U$605,"Despesa",Ago!$G$5:$G$605,CPagar!$D404,Ago!$K$5:$K$605,"Não Pago")</f>
        <v>0</v>
      </c>
      <c r="M404" s="65">
        <f>SUMIFS(Set!$I$5:$I$605,Set!$U$5:$U$605,"Despesa",Set!$G$5:$G$605,CPagar!$D404,Set!$K$5:$K$605,"Não Pago")</f>
        <v>0</v>
      </c>
      <c r="N404" s="65">
        <f>SUMIFS(Out!$I$5:$I$605,Out!$U$5:$U$605,"Despesa",Out!$G$5:$G$605,CPagar!$D404,Out!$K$5:$K$605,"Não Pago")</f>
        <v>0</v>
      </c>
      <c r="O404" s="65">
        <f>SUMIFS(Nov!$I$5:$I$605,Nov!$U$5:$U$605,"Despesa",Nov!$G$5:$G$605,CPagar!$D404,Nov!$K$5:$K$605,"Não Pago")</f>
        <v>0</v>
      </c>
      <c r="P404" s="65">
        <f>SUMIFS(Dez!$I$5:$I$605,Dez!$U$5:$U$605,"Despesa",Dez!$G$5:$G$605,CPagar!$D404,Dez!$K$5:$K$605,"Não Pago")</f>
        <v>0</v>
      </c>
      <c r="Q404" s="62">
        <f t="shared" si="12"/>
        <v>0</v>
      </c>
    </row>
    <row r="405" spans="3:17" ht="28.5" customHeight="1" thickTop="1" thickBot="1" x14ac:dyDescent="0.3">
      <c r="C405" s="46" t="str">
        <f>'PC Despesas'!L101</f>
        <v>5.4.97</v>
      </c>
      <c r="D405" s="47" t="str">
        <f>VLOOKUP(C405,'PC Despesas'!$L$5:$M$103,2,FALSE)</f>
        <v>-</v>
      </c>
      <c r="E405" s="65">
        <f>SUMIFS(Jan!$I$5:$I$605,Jan!$U$5:$U$605,"Despesa",Jan!$G$5:$G$605,CPagar!$D405,Jan!$K$5:$K$605,"Não Pago")</f>
        <v>0</v>
      </c>
      <c r="F405" s="65">
        <f>SUMIFS(Fev!$I$5:$I$605,Fev!$U$5:$U$605,"Despesa",Fev!$G$5:$G$605,CPagar!$D405,Fev!$K$5:$K$605,"Não Pago")</f>
        <v>0</v>
      </c>
      <c r="G405" s="65">
        <f>SUMIFS(Mar!$I$5:$I$605,Mar!$U$5:$U$605,"Despesa",Mar!$G$5:$G$605,CPagar!$D405,Mar!$K$5:$K$605,"Não Pago")</f>
        <v>0</v>
      </c>
      <c r="H405" s="65">
        <f>SUMIFS(Abr!$I$5:$I$605,Abr!$U$5:$U$605,"Despesa",Abr!$G$5:$G$605,CPagar!$D405,Abr!$K$5:$K$605,"Não Pago")</f>
        <v>0</v>
      </c>
      <c r="I405" s="65">
        <f>SUMIFS(Mai!$I$5:$I$605,Mai!$U$5:$U$605,"Despesa",Mai!$G$5:$G$605,CPagar!$D405,Mai!$K$5:$K$605,"Não Pago")</f>
        <v>0</v>
      </c>
      <c r="J405" s="65">
        <f>SUMIFS(Jun!$I$5:$I$605,Jun!$U$5:$U$605,"Despesa",Jun!$G$5:$G$605,CPagar!$D405,Jun!$K$5:$K$605,"Não Pago")</f>
        <v>0</v>
      </c>
      <c r="K405" s="65">
        <f>SUMIFS(Jul!$I$5:$I$605,Jul!$U$5:$U$605,"Despesa",Jul!$G$5:$G$605,CPagar!$D405,Jul!$K$5:$K$605,"Não Pago")</f>
        <v>0</v>
      </c>
      <c r="L405" s="65">
        <f>SUMIFS(Ago!$I$5:$I$605,Ago!$U$5:$U$605,"Despesa",Ago!$G$5:$G$605,CPagar!$D405,Ago!$K$5:$K$605,"Não Pago")</f>
        <v>0</v>
      </c>
      <c r="M405" s="65">
        <f>SUMIFS(Set!$I$5:$I$605,Set!$U$5:$U$605,"Despesa",Set!$G$5:$G$605,CPagar!$D405,Set!$K$5:$K$605,"Não Pago")</f>
        <v>0</v>
      </c>
      <c r="N405" s="65">
        <f>SUMIFS(Out!$I$5:$I$605,Out!$U$5:$U$605,"Despesa",Out!$G$5:$G$605,CPagar!$D405,Out!$K$5:$K$605,"Não Pago")</f>
        <v>0</v>
      </c>
      <c r="O405" s="65">
        <f>SUMIFS(Nov!$I$5:$I$605,Nov!$U$5:$U$605,"Despesa",Nov!$G$5:$G$605,CPagar!$D405,Nov!$K$5:$K$605,"Não Pago")</f>
        <v>0</v>
      </c>
      <c r="P405" s="65">
        <f>SUMIFS(Dez!$I$5:$I$605,Dez!$U$5:$U$605,"Despesa",Dez!$G$5:$G$605,CPagar!$D405,Dez!$K$5:$K$605,"Não Pago")</f>
        <v>0</v>
      </c>
      <c r="Q405" s="62">
        <f t="shared" si="12"/>
        <v>0</v>
      </c>
    </row>
    <row r="406" spans="3:17" ht="28.5" customHeight="1" thickTop="1" thickBot="1" x14ac:dyDescent="0.3">
      <c r="C406" s="46" t="str">
        <f>'PC Despesas'!L102</f>
        <v>5.4.98</v>
      </c>
      <c r="D406" s="47" t="str">
        <f>VLOOKUP(C406,'PC Despesas'!$L$5:$M$103,2,FALSE)</f>
        <v>-</v>
      </c>
      <c r="E406" s="65">
        <f>SUMIFS(Jan!$I$5:$I$605,Jan!$U$5:$U$605,"Despesa",Jan!$G$5:$G$605,CPagar!$D406,Jan!$K$5:$K$605,"Não Pago")</f>
        <v>0</v>
      </c>
      <c r="F406" s="65">
        <f>SUMIFS(Fev!$I$5:$I$605,Fev!$U$5:$U$605,"Despesa",Fev!$G$5:$G$605,CPagar!$D406,Fev!$K$5:$K$605,"Não Pago")</f>
        <v>0</v>
      </c>
      <c r="G406" s="65">
        <f>SUMIFS(Mar!$I$5:$I$605,Mar!$U$5:$U$605,"Despesa",Mar!$G$5:$G$605,CPagar!$D406,Mar!$K$5:$K$605,"Não Pago")</f>
        <v>0</v>
      </c>
      <c r="H406" s="65">
        <f>SUMIFS(Abr!$I$5:$I$605,Abr!$U$5:$U$605,"Despesa",Abr!$G$5:$G$605,CPagar!$D406,Abr!$K$5:$K$605,"Não Pago")</f>
        <v>0</v>
      </c>
      <c r="I406" s="65">
        <f>SUMIFS(Mai!$I$5:$I$605,Mai!$U$5:$U$605,"Despesa",Mai!$G$5:$G$605,CPagar!$D406,Mai!$K$5:$K$605,"Não Pago")</f>
        <v>0</v>
      </c>
      <c r="J406" s="65">
        <f>SUMIFS(Jun!$I$5:$I$605,Jun!$U$5:$U$605,"Despesa",Jun!$G$5:$G$605,CPagar!$D406,Jun!$K$5:$K$605,"Não Pago")</f>
        <v>0</v>
      </c>
      <c r="K406" s="65">
        <f>SUMIFS(Jul!$I$5:$I$605,Jul!$U$5:$U$605,"Despesa",Jul!$G$5:$G$605,CPagar!$D406,Jul!$K$5:$K$605,"Não Pago")</f>
        <v>0</v>
      </c>
      <c r="L406" s="65">
        <f>SUMIFS(Ago!$I$5:$I$605,Ago!$U$5:$U$605,"Despesa",Ago!$G$5:$G$605,CPagar!$D406,Ago!$K$5:$K$605,"Não Pago")</f>
        <v>0</v>
      </c>
      <c r="M406" s="65">
        <f>SUMIFS(Set!$I$5:$I$605,Set!$U$5:$U$605,"Despesa",Set!$G$5:$G$605,CPagar!$D406,Set!$K$5:$K$605,"Não Pago")</f>
        <v>0</v>
      </c>
      <c r="N406" s="65">
        <f>SUMIFS(Out!$I$5:$I$605,Out!$U$5:$U$605,"Despesa",Out!$G$5:$G$605,CPagar!$D406,Out!$K$5:$K$605,"Não Pago")</f>
        <v>0</v>
      </c>
      <c r="O406" s="65">
        <f>SUMIFS(Nov!$I$5:$I$605,Nov!$U$5:$U$605,"Despesa",Nov!$G$5:$G$605,CPagar!$D406,Nov!$K$5:$K$605,"Não Pago")</f>
        <v>0</v>
      </c>
      <c r="P406" s="65">
        <f>SUMIFS(Dez!$I$5:$I$605,Dez!$U$5:$U$605,"Despesa",Dez!$G$5:$G$605,CPagar!$D406,Dez!$K$5:$K$605,"Não Pago")</f>
        <v>0</v>
      </c>
      <c r="Q406" s="62">
        <f t="shared" si="12"/>
        <v>0</v>
      </c>
    </row>
    <row r="407" spans="3:17" ht="28.5" customHeight="1" thickTop="1" thickBot="1" x14ac:dyDescent="0.3">
      <c r="C407" s="46" t="str">
        <f>'PC Despesas'!L103</f>
        <v>5.4.99</v>
      </c>
      <c r="D407" s="47" t="str">
        <f>VLOOKUP(C407,'PC Despesas'!$L$5:$M$103,2,FALSE)</f>
        <v>Outras Despesas com RH</v>
      </c>
      <c r="E407" s="65">
        <f>SUMIFS(Jan!$I$5:$I$605,Jan!$U$5:$U$605,"Despesa",Jan!$G$5:$G$605,CPagar!$D407,Jan!$K$5:$K$605,"Não Pago")</f>
        <v>0</v>
      </c>
      <c r="F407" s="65">
        <f>SUMIFS(Fev!$I$5:$I$605,Fev!$U$5:$U$605,"Despesa",Fev!$G$5:$G$605,CPagar!$D407,Fev!$K$5:$K$605,"Não Pago")</f>
        <v>0</v>
      </c>
      <c r="G407" s="65">
        <f>SUMIFS(Mar!$I$5:$I$605,Mar!$U$5:$U$605,"Despesa",Mar!$G$5:$G$605,CPagar!$D407,Mar!$K$5:$K$605,"Não Pago")</f>
        <v>0</v>
      </c>
      <c r="H407" s="65">
        <f>SUMIFS(Abr!$I$5:$I$605,Abr!$U$5:$U$605,"Despesa",Abr!$G$5:$G$605,CPagar!$D407,Abr!$K$5:$K$605,"Não Pago")</f>
        <v>0</v>
      </c>
      <c r="I407" s="65">
        <f>SUMIFS(Mai!$I$5:$I$605,Mai!$U$5:$U$605,"Despesa",Mai!$G$5:$G$605,CPagar!$D407,Mai!$K$5:$K$605,"Não Pago")</f>
        <v>0</v>
      </c>
      <c r="J407" s="65">
        <f>SUMIFS(Jun!$I$5:$I$605,Jun!$U$5:$U$605,"Despesa",Jun!$G$5:$G$605,CPagar!$D407,Jun!$K$5:$K$605,"Não Pago")</f>
        <v>0</v>
      </c>
      <c r="K407" s="65">
        <f>SUMIFS(Jul!$I$5:$I$605,Jul!$U$5:$U$605,"Despesa",Jul!$G$5:$G$605,CPagar!$D407,Jul!$K$5:$K$605,"Não Pago")</f>
        <v>0</v>
      </c>
      <c r="L407" s="65">
        <f>SUMIFS(Ago!$I$5:$I$605,Ago!$U$5:$U$605,"Despesa",Ago!$G$5:$G$605,CPagar!$D407,Ago!$K$5:$K$605,"Não Pago")</f>
        <v>0</v>
      </c>
      <c r="M407" s="65">
        <f>SUMIFS(Set!$I$5:$I$605,Set!$U$5:$U$605,"Despesa",Set!$G$5:$G$605,CPagar!$D407,Set!$K$5:$K$605,"Não Pago")</f>
        <v>0</v>
      </c>
      <c r="N407" s="65">
        <f>SUMIFS(Out!$I$5:$I$605,Out!$U$5:$U$605,"Despesa",Out!$G$5:$G$605,CPagar!$D407,Out!$K$5:$K$605,"Não Pago")</f>
        <v>0</v>
      </c>
      <c r="O407" s="65">
        <f>SUMIFS(Nov!$I$5:$I$605,Nov!$U$5:$U$605,"Despesa",Nov!$G$5:$G$605,CPagar!$D407,Nov!$K$5:$K$605,"Não Pago")</f>
        <v>0</v>
      </c>
      <c r="P407" s="65">
        <f>SUMIFS(Dez!$I$5:$I$605,Dez!$U$5:$U$605,"Despesa",Dez!$G$5:$G$605,CPagar!$D407,Dez!$K$5:$K$605,"Não Pago")</f>
        <v>0</v>
      </c>
      <c r="Q407" s="62">
        <f t="shared" si="12"/>
        <v>0</v>
      </c>
    </row>
    <row r="408" spans="3:17" ht="30.75" customHeight="1" thickTop="1" thickBot="1" x14ac:dyDescent="0.3">
      <c r="C408" s="42" t="str">
        <f>'PC Despesas'!O4</f>
        <v>5.5</v>
      </c>
      <c r="D408" s="43" t="str">
        <f>VLOOKUP(C408,'PC Despesas'!$O$4:$P$103,2,FALSE)</f>
        <v>DESPESAS OPERACIONAIS</v>
      </c>
      <c r="E408" s="91">
        <f t="shared" ref="E408:Q408" si="13">SUM(E409:E507)</f>
        <v>0</v>
      </c>
      <c r="F408" s="91">
        <f t="shared" si="13"/>
        <v>0</v>
      </c>
      <c r="G408" s="91">
        <f t="shared" si="13"/>
        <v>0</v>
      </c>
      <c r="H408" s="91">
        <f t="shared" si="13"/>
        <v>0</v>
      </c>
      <c r="I408" s="91">
        <f t="shared" si="13"/>
        <v>0</v>
      </c>
      <c r="J408" s="91">
        <f t="shared" si="13"/>
        <v>0</v>
      </c>
      <c r="K408" s="91">
        <f t="shared" si="13"/>
        <v>0</v>
      </c>
      <c r="L408" s="91">
        <f t="shared" si="13"/>
        <v>2799.23</v>
      </c>
      <c r="M408" s="91">
        <f t="shared" si="13"/>
        <v>2685.33</v>
      </c>
      <c r="N408" s="91">
        <f t="shared" si="13"/>
        <v>2685.33</v>
      </c>
      <c r="O408" s="91">
        <f t="shared" si="13"/>
        <v>2685.33</v>
      </c>
      <c r="P408" s="91">
        <f t="shared" si="13"/>
        <v>2685.33</v>
      </c>
      <c r="Q408" s="91">
        <f t="shared" si="13"/>
        <v>13540.550000000001</v>
      </c>
    </row>
    <row r="409" spans="3:17" ht="28.5" customHeight="1" thickTop="1" thickBot="1" x14ac:dyDescent="0.3">
      <c r="C409" s="46" t="str">
        <f>'PC Despesas'!O5</f>
        <v>5.5.1</v>
      </c>
      <c r="D409" s="47" t="str">
        <f>VLOOKUP(C409,'PC Despesas'!$O$5:$P$103,2,FALSE)</f>
        <v>INTERNET E TEL.FIXO</v>
      </c>
      <c r="E409" s="65">
        <f>SUMIFS(Jan!$I$5:$I$605,Jan!$U$5:$U$605,"Despesa",Jan!$G$5:$G$605,CPagar!$D409,Jan!$K$5:$K$605,"Não Pago")</f>
        <v>0</v>
      </c>
      <c r="F409" s="65">
        <f>SUMIFS(Fev!$I$5:$I$605,Fev!$U$5:$U$605,"Despesa",Fev!$G$5:$G$605,CPagar!$D409,Fev!$K$5:$K$605,"Não Pago")</f>
        <v>0</v>
      </c>
      <c r="G409" s="65">
        <f>SUMIFS(Mar!$I$5:$I$605,Mar!$U$5:$U$605,"Despesa",Mar!$G$5:$G$605,CPagar!$D409,Mar!$K$5:$K$605,"Não Pago")</f>
        <v>0</v>
      </c>
      <c r="H409" s="65">
        <f>SUMIFS(Abr!$I$5:$I$605,Abr!$U$5:$U$605,"Despesa",Abr!$G$5:$G$605,CPagar!$D409,Abr!$K$5:$K$605,"Não Pago")</f>
        <v>0</v>
      </c>
      <c r="I409" s="65">
        <f>SUMIFS(Mai!$I$5:$I$605,Mai!$U$5:$U$605,"Despesa",Mai!$G$5:$G$605,CPagar!$D409,Mai!$K$5:$K$605,"Não Pago")</f>
        <v>0</v>
      </c>
      <c r="J409" s="65">
        <f>SUMIFS(Jun!$I$5:$I$605,Jun!$U$5:$U$605,"Despesa",Jun!$G$5:$G$605,CPagar!$D409,Jun!$K$5:$K$605,"Não Pago")</f>
        <v>0</v>
      </c>
      <c r="K409" s="65">
        <f>SUMIFS(Jul!$I$5:$I$605,Jul!$U$5:$U$605,"Despesa",Jul!$G$5:$G$605,CPagar!$D409,Jul!$K$5:$K$605,"Não Pago")</f>
        <v>0</v>
      </c>
      <c r="L409" s="65">
        <f>SUMIFS(Ago!$I$5:$I$605,Ago!$U$5:$U$605,"Despesa",Ago!$G$5:$G$605,CPagar!$D409,Ago!$K$5:$K$605,"Não Pago")</f>
        <v>243</v>
      </c>
      <c r="M409" s="65">
        <f>SUMIFS(Set!$I$5:$I$605,Set!$U$5:$U$605,"Despesa",Set!$G$5:$G$605,CPagar!$D409,Set!$K$5:$K$605,"Não Pago")</f>
        <v>105</v>
      </c>
      <c r="N409" s="65">
        <f>SUMIFS(Out!$I$5:$I$605,Out!$U$5:$U$605,"Despesa",Out!$G$5:$G$605,CPagar!$D409,Out!$K$5:$K$605,"Não Pago")</f>
        <v>105</v>
      </c>
      <c r="O409" s="65">
        <f>SUMIFS(Nov!$I$5:$I$605,Nov!$U$5:$U$605,"Despesa",Nov!$G$5:$G$605,CPagar!$D409,Nov!$K$5:$K$605,"Não Pago")</f>
        <v>105</v>
      </c>
      <c r="P409" s="65">
        <f>SUMIFS(Dez!$I$5:$I$605,Dez!$U$5:$U$605,"Despesa",Dez!$G$5:$G$605,CPagar!$D409,Dez!$K$5:$K$605,"Não Pago")</f>
        <v>105</v>
      </c>
      <c r="Q409" s="62">
        <f>SUM(E409:P409)</f>
        <v>663</v>
      </c>
    </row>
    <row r="410" spans="3:17" ht="28.5" customHeight="1" thickTop="1" thickBot="1" x14ac:dyDescent="0.3">
      <c r="C410" s="46" t="str">
        <f>'PC Despesas'!O6</f>
        <v>5.5.2</v>
      </c>
      <c r="D410" s="47" t="str">
        <f>VLOOKUP(C410,'PC Despesas'!$O$5:$P$103,2,FALSE)</f>
        <v>TELEFONE CELULAR</v>
      </c>
      <c r="E410" s="65">
        <f>SUMIFS(Jan!$I$5:$I$605,Jan!$U$5:$U$605,"Despesa",Jan!$G$5:$G$605,CPagar!$D410,Jan!$K$5:$K$605,"Não Pago")</f>
        <v>0</v>
      </c>
      <c r="F410" s="65">
        <f>SUMIFS(Fev!$I$5:$I$605,Fev!$U$5:$U$605,"Despesa",Fev!$G$5:$G$605,CPagar!$D410,Fev!$K$5:$K$605,"Não Pago")</f>
        <v>0</v>
      </c>
      <c r="G410" s="65">
        <f>SUMIFS(Mar!$I$5:$I$605,Mar!$U$5:$U$605,"Despesa",Mar!$G$5:$G$605,CPagar!$D410,Mar!$K$5:$K$605,"Não Pago")</f>
        <v>0</v>
      </c>
      <c r="H410" s="65">
        <f>SUMIFS(Abr!$I$5:$I$605,Abr!$U$5:$U$605,"Despesa",Abr!$G$5:$G$605,CPagar!$D410,Abr!$K$5:$K$605,"Não Pago")</f>
        <v>0</v>
      </c>
      <c r="I410" s="65">
        <f>SUMIFS(Mai!$I$5:$I$605,Mai!$U$5:$U$605,"Despesa",Mai!$G$5:$G$605,CPagar!$D410,Mai!$K$5:$K$605,"Não Pago")</f>
        <v>0</v>
      </c>
      <c r="J410" s="65">
        <f>SUMIFS(Jun!$I$5:$I$605,Jun!$U$5:$U$605,"Despesa",Jun!$G$5:$G$605,CPagar!$D410,Jun!$K$5:$K$605,"Não Pago")</f>
        <v>0</v>
      </c>
      <c r="K410" s="65">
        <f>SUMIFS(Jul!$I$5:$I$605,Jul!$U$5:$U$605,"Despesa",Jul!$G$5:$G$605,CPagar!$D410,Jul!$K$5:$K$605,"Não Pago")</f>
        <v>0</v>
      </c>
      <c r="L410" s="65">
        <f>SUMIFS(Ago!$I$5:$I$605,Ago!$U$5:$U$605,"Despesa",Ago!$G$5:$G$605,CPagar!$D410,Ago!$K$5:$K$605,"Não Pago")</f>
        <v>2.4500000000000002</v>
      </c>
      <c r="M410" s="65">
        <f>SUMIFS(Set!$I$5:$I$605,Set!$U$5:$U$605,"Despesa",Set!$G$5:$G$605,CPagar!$D410,Set!$K$5:$K$605,"Não Pago")</f>
        <v>107</v>
      </c>
      <c r="N410" s="65">
        <f>SUMIFS(Out!$I$5:$I$605,Out!$U$5:$U$605,"Despesa",Out!$G$5:$G$605,CPagar!$D410,Out!$K$5:$K$605,"Não Pago")</f>
        <v>107</v>
      </c>
      <c r="O410" s="65">
        <f>SUMIFS(Nov!$I$5:$I$605,Nov!$U$5:$U$605,"Despesa",Nov!$G$5:$G$605,CPagar!$D410,Nov!$K$5:$K$605,"Não Pago")</f>
        <v>107</v>
      </c>
      <c r="P410" s="65">
        <f>SUMIFS(Dez!$I$5:$I$605,Dez!$U$5:$U$605,"Despesa",Dez!$G$5:$G$605,CPagar!$D410,Dez!$K$5:$K$605,"Não Pago")</f>
        <v>107</v>
      </c>
      <c r="Q410" s="62">
        <f t="shared" ref="Q410:Q473" si="14">SUM(E410:P410)</f>
        <v>430.45</v>
      </c>
    </row>
    <row r="411" spans="3:17" ht="28.5" customHeight="1" thickTop="1" thickBot="1" x14ac:dyDescent="0.3">
      <c r="C411" s="46" t="str">
        <f>'PC Despesas'!O7</f>
        <v>5.5.3</v>
      </c>
      <c r="D411" s="47" t="str">
        <f>VLOOKUP(C411,'PC Despesas'!$O$5:$P$103,2,FALSE)</f>
        <v>IPVA</v>
      </c>
      <c r="E411" s="65">
        <f>SUMIFS(Jan!$I$5:$I$605,Jan!$U$5:$U$605,"Despesa",Jan!$G$5:$G$605,CPagar!$D411,Jan!$K$5:$K$605,"Não Pago")</f>
        <v>0</v>
      </c>
      <c r="F411" s="65">
        <f>SUMIFS(Fev!$I$5:$I$605,Fev!$U$5:$U$605,"Despesa",Fev!$G$5:$G$605,CPagar!$D411,Fev!$K$5:$K$605,"Não Pago")</f>
        <v>0</v>
      </c>
      <c r="G411" s="65">
        <f>SUMIFS(Mar!$I$5:$I$605,Mar!$U$5:$U$605,"Despesa",Mar!$G$5:$G$605,CPagar!$D411,Mar!$K$5:$K$605,"Não Pago")</f>
        <v>0</v>
      </c>
      <c r="H411" s="65">
        <f>SUMIFS(Abr!$I$5:$I$605,Abr!$U$5:$U$605,"Despesa",Abr!$G$5:$G$605,CPagar!$D411,Abr!$K$5:$K$605,"Não Pago")</f>
        <v>0</v>
      </c>
      <c r="I411" s="65">
        <f>SUMIFS(Mai!$I$5:$I$605,Mai!$U$5:$U$605,"Despesa",Mai!$G$5:$G$605,CPagar!$D411,Mai!$K$5:$K$605,"Não Pago")</f>
        <v>0</v>
      </c>
      <c r="J411" s="65">
        <f>SUMIFS(Jun!$I$5:$I$605,Jun!$U$5:$U$605,"Despesa",Jun!$G$5:$G$605,CPagar!$D411,Jun!$K$5:$K$605,"Não Pago")</f>
        <v>0</v>
      </c>
      <c r="K411" s="65">
        <f>SUMIFS(Jul!$I$5:$I$605,Jul!$U$5:$U$605,"Despesa",Jul!$G$5:$G$605,CPagar!$D411,Jul!$K$5:$K$605,"Não Pago")</f>
        <v>0</v>
      </c>
      <c r="L411" s="65">
        <f>SUMIFS(Ago!$I$5:$I$605,Ago!$U$5:$U$605,"Despesa",Ago!$G$5:$G$605,CPagar!$D411,Ago!$K$5:$K$605,"Não Pago")</f>
        <v>2.4500000000000002</v>
      </c>
      <c r="M411" s="65">
        <f>SUMIFS(Set!$I$5:$I$605,Set!$U$5:$U$605,"Despesa",Set!$G$5:$G$605,CPagar!$D411,Set!$K$5:$K$605,"Não Pago")</f>
        <v>108.33</v>
      </c>
      <c r="N411" s="65">
        <f>SUMIFS(Out!$I$5:$I$605,Out!$U$5:$U$605,"Despesa",Out!$G$5:$G$605,CPagar!$D411,Out!$K$5:$K$605,"Não Pago")</f>
        <v>108.33</v>
      </c>
      <c r="O411" s="65">
        <f>SUMIFS(Nov!$I$5:$I$605,Nov!$U$5:$U$605,"Despesa",Nov!$G$5:$G$605,CPagar!$D411,Nov!$K$5:$K$605,"Não Pago")</f>
        <v>108.33</v>
      </c>
      <c r="P411" s="65">
        <f>SUMIFS(Dez!$I$5:$I$605,Dez!$U$5:$U$605,"Despesa",Dez!$G$5:$G$605,CPagar!$D411,Dez!$K$5:$K$605,"Não Pago")</f>
        <v>108.33</v>
      </c>
      <c r="Q411" s="62">
        <f t="shared" si="14"/>
        <v>435.77</v>
      </c>
    </row>
    <row r="412" spans="3:17" ht="28.5" customHeight="1" thickTop="1" thickBot="1" x14ac:dyDescent="0.3">
      <c r="C412" s="46" t="str">
        <f>'PC Despesas'!O8</f>
        <v>5.5.4</v>
      </c>
      <c r="D412" s="47" t="str">
        <f>VLOOKUP(C412,'PC Despesas'!$O$5:$P$103,2,FALSE)</f>
        <v>ENERGIA ELETRICA</v>
      </c>
      <c r="E412" s="65">
        <f>SUMIFS(Jan!$I$5:$I$605,Jan!$U$5:$U$605,"Despesa",Jan!$G$5:$G$605,CPagar!$D412,Jan!$K$5:$K$605,"Não Pago")</f>
        <v>0</v>
      </c>
      <c r="F412" s="65">
        <f>SUMIFS(Fev!$I$5:$I$605,Fev!$U$5:$U$605,"Despesa",Fev!$G$5:$G$605,CPagar!$D412,Fev!$K$5:$K$605,"Não Pago")</f>
        <v>0</v>
      </c>
      <c r="G412" s="65">
        <f>SUMIFS(Mar!$I$5:$I$605,Mar!$U$5:$U$605,"Despesa",Mar!$G$5:$G$605,CPagar!$D412,Mar!$K$5:$K$605,"Não Pago")</f>
        <v>0</v>
      </c>
      <c r="H412" s="65">
        <f>SUMIFS(Abr!$I$5:$I$605,Abr!$U$5:$U$605,"Despesa",Abr!$G$5:$G$605,CPagar!$D412,Abr!$K$5:$K$605,"Não Pago")</f>
        <v>0</v>
      </c>
      <c r="I412" s="65">
        <f>SUMIFS(Mai!$I$5:$I$605,Mai!$U$5:$U$605,"Despesa",Mai!$G$5:$G$605,CPagar!$D412,Mai!$K$5:$K$605,"Não Pago")</f>
        <v>0</v>
      </c>
      <c r="J412" s="65">
        <f>SUMIFS(Jun!$I$5:$I$605,Jun!$U$5:$U$605,"Despesa",Jun!$G$5:$G$605,CPagar!$D412,Jun!$K$5:$K$605,"Não Pago")</f>
        <v>0</v>
      </c>
      <c r="K412" s="65">
        <f>SUMIFS(Jul!$I$5:$I$605,Jul!$U$5:$U$605,"Despesa",Jul!$G$5:$G$605,CPagar!$D412,Jul!$K$5:$K$605,"Não Pago")</f>
        <v>0</v>
      </c>
      <c r="L412" s="65">
        <f>SUMIFS(Ago!$I$5:$I$605,Ago!$U$5:$U$605,"Despesa",Ago!$G$5:$G$605,CPagar!$D412,Ago!$K$5:$K$605,"Não Pago")</f>
        <v>547</v>
      </c>
      <c r="M412" s="65">
        <f>SUMIFS(Set!$I$5:$I$605,Set!$U$5:$U$605,"Despesa",Set!$G$5:$G$605,CPagar!$D412,Set!$K$5:$K$605,"Não Pago")</f>
        <v>85</v>
      </c>
      <c r="N412" s="65">
        <f>SUMIFS(Out!$I$5:$I$605,Out!$U$5:$U$605,"Despesa",Out!$G$5:$G$605,CPagar!$D412,Out!$K$5:$K$605,"Não Pago")</f>
        <v>85</v>
      </c>
      <c r="O412" s="65">
        <f>SUMIFS(Nov!$I$5:$I$605,Nov!$U$5:$U$605,"Despesa",Nov!$G$5:$G$605,CPagar!$D412,Nov!$K$5:$K$605,"Não Pago")</f>
        <v>85</v>
      </c>
      <c r="P412" s="65">
        <f>SUMIFS(Dez!$I$5:$I$605,Dez!$U$5:$U$605,"Despesa",Dez!$G$5:$G$605,CPagar!$D412,Dez!$K$5:$K$605,"Não Pago")</f>
        <v>85</v>
      </c>
      <c r="Q412" s="62">
        <f t="shared" si="14"/>
        <v>887</v>
      </c>
    </row>
    <row r="413" spans="3:17" ht="28.5" customHeight="1" thickTop="1" thickBot="1" x14ac:dyDescent="0.3">
      <c r="C413" s="46" t="str">
        <f>'PC Despesas'!O9</f>
        <v>5.5.5</v>
      </c>
      <c r="D413" s="47" t="str">
        <f>VLOOKUP(C413,'PC Despesas'!$O$5:$P$103,2,FALSE)</f>
        <v>HONORARIOS</v>
      </c>
      <c r="E413" s="65">
        <f>SUMIFS(Jan!$I$5:$I$605,Jan!$U$5:$U$605,"Despesa",Jan!$G$5:$G$605,CPagar!$D413,Jan!$K$5:$K$605,"Não Pago")</f>
        <v>0</v>
      </c>
      <c r="F413" s="65">
        <f>SUMIFS(Fev!$I$5:$I$605,Fev!$U$5:$U$605,"Despesa",Fev!$G$5:$G$605,CPagar!$D413,Fev!$K$5:$K$605,"Não Pago")</f>
        <v>0</v>
      </c>
      <c r="G413" s="65">
        <f>SUMIFS(Mar!$I$5:$I$605,Mar!$U$5:$U$605,"Despesa",Mar!$G$5:$G$605,CPagar!$D413,Mar!$K$5:$K$605,"Não Pago")</f>
        <v>0</v>
      </c>
      <c r="H413" s="65">
        <f>SUMIFS(Abr!$I$5:$I$605,Abr!$U$5:$U$605,"Despesa",Abr!$G$5:$G$605,CPagar!$D413,Abr!$K$5:$K$605,"Não Pago")</f>
        <v>0</v>
      </c>
      <c r="I413" s="65">
        <f>SUMIFS(Mai!$I$5:$I$605,Mai!$U$5:$U$605,"Despesa",Mai!$G$5:$G$605,CPagar!$D413,Mai!$K$5:$K$605,"Não Pago")</f>
        <v>0</v>
      </c>
      <c r="J413" s="65">
        <f>SUMIFS(Jun!$I$5:$I$605,Jun!$U$5:$U$605,"Despesa",Jun!$G$5:$G$605,CPagar!$D413,Jun!$K$5:$K$605,"Não Pago")</f>
        <v>0</v>
      </c>
      <c r="K413" s="65">
        <f>SUMIFS(Jul!$I$5:$I$605,Jul!$U$5:$U$605,"Despesa",Jul!$G$5:$G$605,CPagar!$D413,Jul!$K$5:$K$605,"Não Pago")</f>
        <v>0</v>
      </c>
      <c r="L413" s="65">
        <f>SUMIFS(Ago!$I$5:$I$605,Ago!$U$5:$U$605,"Despesa",Ago!$G$5:$G$605,CPagar!$D413,Ago!$K$5:$K$605,"Não Pago")</f>
        <v>439</v>
      </c>
      <c r="M413" s="65">
        <f>SUMIFS(Set!$I$5:$I$605,Set!$U$5:$U$605,"Despesa",Set!$G$5:$G$605,CPagar!$D413,Set!$K$5:$K$605,"Não Pago")</f>
        <v>350</v>
      </c>
      <c r="N413" s="65">
        <f>SUMIFS(Out!$I$5:$I$605,Out!$U$5:$U$605,"Despesa",Out!$G$5:$G$605,CPagar!$D413,Out!$K$5:$K$605,"Não Pago")</f>
        <v>350</v>
      </c>
      <c r="O413" s="65">
        <f>SUMIFS(Nov!$I$5:$I$605,Nov!$U$5:$U$605,"Despesa",Nov!$G$5:$G$605,CPagar!$D413,Nov!$K$5:$K$605,"Não Pago")</f>
        <v>350</v>
      </c>
      <c r="P413" s="65">
        <f>SUMIFS(Dez!$I$5:$I$605,Dez!$U$5:$U$605,"Despesa",Dez!$G$5:$G$605,CPagar!$D413,Dez!$K$5:$K$605,"Não Pago")</f>
        <v>350</v>
      </c>
      <c r="Q413" s="62">
        <f t="shared" si="14"/>
        <v>1839</v>
      </c>
    </row>
    <row r="414" spans="3:17" ht="28.5" customHeight="1" thickTop="1" thickBot="1" x14ac:dyDescent="0.3">
      <c r="C414" s="46" t="str">
        <f>'PC Despesas'!O10</f>
        <v>5.5.6</v>
      </c>
      <c r="D414" s="47" t="str">
        <f>VLOOKUP(C414,'PC Despesas'!$O$5:$P$103,2,FALSE)</f>
        <v>PRO-LABORE</v>
      </c>
      <c r="E414" s="65">
        <f>SUMIFS(Jan!$I$5:$I$605,Jan!$U$5:$U$605,"Despesa",Jan!$G$5:$G$605,CPagar!$D414,Jan!$K$5:$K$605,"Não Pago")</f>
        <v>0</v>
      </c>
      <c r="F414" s="65">
        <f>SUMIFS(Fev!$I$5:$I$605,Fev!$U$5:$U$605,"Despesa",Fev!$G$5:$G$605,CPagar!$D414,Fev!$K$5:$K$605,"Não Pago")</f>
        <v>0</v>
      </c>
      <c r="G414" s="65">
        <f>SUMIFS(Mar!$I$5:$I$605,Mar!$U$5:$U$605,"Despesa",Mar!$G$5:$G$605,CPagar!$D414,Mar!$K$5:$K$605,"Não Pago")</f>
        <v>0</v>
      </c>
      <c r="H414" s="65">
        <f>SUMIFS(Abr!$I$5:$I$605,Abr!$U$5:$U$605,"Despesa",Abr!$G$5:$G$605,CPagar!$D414,Abr!$K$5:$K$605,"Não Pago")</f>
        <v>0</v>
      </c>
      <c r="I414" s="65">
        <f>SUMIFS(Mai!$I$5:$I$605,Mai!$U$5:$U$605,"Despesa",Mai!$G$5:$G$605,CPagar!$D414,Mai!$K$5:$K$605,"Não Pago")</f>
        <v>0</v>
      </c>
      <c r="J414" s="65">
        <f>SUMIFS(Jun!$I$5:$I$605,Jun!$U$5:$U$605,"Despesa",Jun!$G$5:$G$605,CPagar!$D414,Jun!$K$5:$K$605,"Não Pago")</f>
        <v>0</v>
      </c>
      <c r="K414" s="65">
        <f>SUMIFS(Jul!$I$5:$I$605,Jul!$U$5:$U$605,"Despesa",Jul!$G$5:$G$605,CPagar!$D414,Jul!$K$5:$K$605,"Não Pago")</f>
        <v>0</v>
      </c>
      <c r="L414" s="65">
        <f>SUMIFS(Ago!$I$5:$I$605,Ago!$U$5:$U$605,"Despesa",Ago!$G$5:$G$605,CPagar!$D414,Ago!$K$5:$K$605,"Não Pago")</f>
        <v>0</v>
      </c>
      <c r="M414" s="65">
        <f>SUMIFS(Set!$I$5:$I$605,Set!$U$5:$U$605,"Despesa",Set!$G$5:$G$605,CPagar!$D414,Set!$K$5:$K$605,"Não Pago")</f>
        <v>0</v>
      </c>
      <c r="N414" s="65">
        <f>SUMIFS(Out!$I$5:$I$605,Out!$U$5:$U$605,"Despesa",Out!$G$5:$G$605,CPagar!$D414,Out!$K$5:$K$605,"Não Pago")</f>
        <v>0</v>
      </c>
      <c r="O414" s="65">
        <f>SUMIFS(Nov!$I$5:$I$605,Nov!$U$5:$U$605,"Despesa",Nov!$G$5:$G$605,CPagar!$D414,Nov!$K$5:$K$605,"Não Pago")</f>
        <v>0</v>
      </c>
      <c r="P414" s="65">
        <f>SUMIFS(Dez!$I$5:$I$605,Dez!$U$5:$U$605,"Despesa",Dez!$G$5:$G$605,CPagar!$D414,Dez!$K$5:$K$605,"Não Pago")</f>
        <v>0</v>
      </c>
      <c r="Q414" s="62">
        <f t="shared" si="14"/>
        <v>0</v>
      </c>
    </row>
    <row r="415" spans="3:17" ht="28.5" customHeight="1" thickTop="1" thickBot="1" x14ac:dyDescent="0.3">
      <c r="C415" s="46" t="str">
        <f>'PC Despesas'!O11</f>
        <v>5.5.7</v>
      </c>
      <c r="D415" s="47" t="str">
        <f>VLOOKUP(C415,'PC Despesas'!$O$5:$P$103,2,FALSE)</f>
        <v>TAXAS</v>
      </c>
      <c r="E415" s="65">
        <f>SUMIFS(Jan!$I$5:$I$605,Jan!$U$5:$U$605,"Despesa",Jan!$G$5:$G$605,CPagar!$D415,Jan!$K$5:$K$605,"Não Pago")</f>
        <v>0</v>
      </c>
      <c r="F415" s="65">
        <f>SUMIFS(Fev!$I$5:$I$605,Fev!$U$5:$U$605,"Despesa",Fev!$G$5:$G$605,CPagar!$D415,Fev!$K$5:$K$605,"Não Pago")</f>
        <v>0</v>
      </c>
      <c r="G415" s="65">
        <f>SUMIFS(Mar!$I$5:$I$605,Mar!$U$5:$U$605,"Despesa",Mar!$G$5:$G$605,CPagar!$D415,Mar!$K$5:$K$605,"Não Pago")</f>
        <v>0</v>
      </c>
      <c r="H415" s="65">
        <f>SUMIFS(Abr!$I$5:$I$605,Abr!$U$5:$U$605,"Despesa",Abr!$G$5:$G$605,CPagar!$D415,Abr!$K$5:$K$605,"Não Pago")</f>
        <v>0</v>
      </c>
      <c r="I415" s="65">
        <f>SUMIFS(Mai!$I$5:$I$605,Mai!$U$5:$U$605,"Despesa",Mai!$G$5:$G$605,CPagar!$D415,Mai!$K$5:$K$605,"Não Pago")</f>
        <v>0</v>
      </c>
      <c r="J415" s="65">
        <f>SUMIFS(Jun!$I$5:$I$605,Jun!$U$5:$U$605,"Despesa",Jun!$G$5:$G$605,CPagar!$D415,Jun!$K$5:$K$605,"Não Pago")</f>
        <v>0</v>
      </c>
      <c r="K415" s="65">
        <f>SUMIFS(Jul!$I$5:$I$605,Jul!$U$5:$U$605,"Despesa",Jul!$G$5:$G$605,CPagar!$D415,Jul!$K$5:$K$605,"Não Pago")</f>
        <v>0</v>
      </c>
      <c r="L415" s="65">
        <f>SUMIFS(Ago!$I$5:$I$605,Ago!$U$5:$U$605,"Despesa",Ago!$G$5:$G$605,CPagar!$D415,Ago!$K$5:$K$605,"Não Pago")</f>
        <v>0</v>
      </c>
      <c r="M415" s="65">
        <f>SUMIFS(Set!$I$5:$I$605,Set!$U$5:$U$605,"Despesa",Set!$G$5:$G$605,CPagar!$D415,Set!$K$5:$K$605,"Não Pago")</f>
        <v>0</v>
      </c>
      <c r="N415" s="65">
        <f>SUMIFS(Out!$I$5:$I$605,Out!$U$5:$U$605,"Despesa",Out!$G$5:$G$605,CPagar!$D415,Out!$K$5:$K$605,"Não Pago")</f>
        <v>0</v>
      </c>
      <c r="O415" s="65">
        <f>SUMIFS(Nov!$I$5:$I$605,Nov!$U$5:$U$605,"Despesa",Nov!$G$5:$G$605,CPagar!$D415,Nov!$K$5:$K$605,"Não Pago")</f>
        <v>0</v>
      </c>
      <c r="P415" s="65">
        <f>SUMIFS(Dez!$I$5:$I$605,Dez!$U$5:$U$605,"Despesa",Dez!$G$5:$G$605,CPagar!$D415,Dez!$K$5:$K$605,"Não Pago")</f>
        <v>0</v>
      </c>
      <c r="Q415" s="62">
        <f t="shared" si="14"/>
        <v>0</v>
      </c>
    </row>
    <row r="416" spans="3:17" ht="28.5" customHeight="1" thickTop="1" thickBot="1" x14ac:dyDescent="0.3">
      <c r="C416" s="46" t="str">
        <f>'PC Despesas'!O12</f>
        <v>5.5.8</v>
      </c>
      <c r="D416" s="47" t="str">
        <f>VLOOKUP(C416,'PC Despesas'!$O$5:$P$103,2,FALSE)</f>
        <v>INFORMATICA</v>
      </c>
      <c r="E416" s="65">
        <f>SUMIFS(Jan!$I$5:$I$605,Jan!$U$5:$U$605,"Despesa",Jan!$G$5:$G$605,CPagar!$D416,Jan!$K$5:$K$605,"Não Pago")</f>
        <v>0</v>
      </c>
      <c r="F416" s="65">
        <f>SUMIFS(Fev!$I$5:$I$605,Fev!$U$5:$U$605,"Despesa",Fev!$G$5:$G$605,CPagar!$D416,Fev!$K$5:$K$605,"Não Pago")</f>
        <v>0</v>
      </c>
      <c r="G416" s="65">
        <f>SUMIFS(Mar!$I$5:$I$605,Mar!$U$5:$U$605,"Despesa",Mar!$G$5:$G$605,CPagar!$D416,Mar!$K$5:$K$605,"Não Pago")</f>
        <v>0</v>
      </c>
      <c r="H416" s="65">
        <f>SUMIFS(Abr!$I$5:$I$605,Abr!$U$5:$U$605,"Despesa",Abr!$G$5:$G$605,CPagar!$D416,Abr!$K$5:$K$605,"Não Pago")</f>
        <v>0</v>
      </c>
      <c r="I416" s="65">
        <f>SUMIFS(Mai!$I$5:$I$605,Mai!$U$5:$U$605,"Despesa",Mai!$G$5:$G$605,CPagar!$D416,Mai!$K$5:$K$605,"Não Pago")</f>
        <v>0</v>
      </c>
      <c r="J416" s="65">
        <f>SUMIFS(Jun!$I$5:$I$605,Jun!$U$5:$U$605,"Despesa",Jun!$G$5:$G$605,CPagar!$D416,Jun!$K$5:$K$605,"Não Pago")</f>
        <v>0</v>
      </c>
      <c r="K416" s="65">
        <f>SUMIFS(Jul!$I$5:$I$605,Jul!$U$5:$U$605,"Despesa",Jul!$G$5:$G$605,CPagar!$D416,Jul!$K$5:$K$605,"Não Pago")</f>
        <v>0</v>
      </c>
      <c r="L416" s="65">
        <f>SUMIFS(Ago!$I$5:$I$605,Ago!$U$5:$U$605,"Despesa",Ago!$G$5:$G$605,CPagar!$D416,Ago!$K$5:$K$605,"Não Pago")</f>
        <v>123.98</v>
      </c>
      <c r="M416" s="65">
        <f>SUMIFS(Set!$I$5:$I$605,Set!$U$5:$U$605,"Despesa",Set!$G$5:$G$605,CPagar!$D416,Set!$K$5:$K$605,"Não Pago")</f>
        <v>30</v>
      </c>
      <c r="N416" s="65">
        <f>SUMIFS(Out!$I$5:$I$605,Out!$U$5:$U$605,"Despesa",Out!$G$5:$G$605,CPagar!$D416,Out!$K$5:$K$605,"Não Pago")</f>
        <v>30</v>
      </c>
      <c r="O416" s="65">
        <f>SUMIFS(Nov!$I$5:$I$605,Nov!$U$5:$U$605,"Despesa",Nov!$G$5:$G$605,CPagar!$D416,Nov!$K$5:$K$605,"Não Pago")</f>
        <v>30</v>
      </c>
      <c r="P416" s="65">
        <f>SUMIFS(Dez!$I$5:$I$605,Dez!$U$5:$U$605,"Despesa",Dez!$G$5:$G$605,CPagar!$D416,Dez!$K$5:$K$605,"Não Pago")</f>
        <v>30</v>
      </c>
      <c r="Q416" s="62">
        <f t="shared" si="14"/>
        <v>243.98000000000002</v>
      </c>
    </row>
    <row r="417" spans="3:17" ht="28.5" customHeight="1" thickTop="1" thickBot="1" x14ac:dyDescent="0.3">
      <c r="C417" s="46" t="str">
        <f>'PC Despesas'!O13</f>
        <v>5.5.9</v>
      </c>
      <c r="D417" s="47" t="str">
        <f>VLOOKUP(C417,'PC Despesas'!$O$5:$P$103,2,FALSE)</f>
        <v>MATERIAL DE USO E CONSUMO</v>
      </c>
      <c r="E417" s="65">
        <f>SUMIFS(Jan!$I$5:$I$605,Jan!$U$5:$U$605,"Despesa",Jan!$G$5:$G$605,CPagar!$D417,Jan!$K$5:$K$605,"Não Pago")</f>
        <v>0</v>
      </c>
      <c r="F417" s="65">
        <f>SUMIFS(Fev!$I$5:$I$605,Fev!$U$5:$U$605,"Despesa",Fev!$G$5:$G$605,CPagar!$D417,Fev!$K$5:$K$605,"Não Pago")</f>
        <v>0</v>
      </c>
      <c r="G417" s="65">
        <f>SUMIFS(Mar!$I$5:$I$605,Mar!$U$5:$U$605,"Despesa",Mar!$G$5:$G$605,CPagar!$D417,Mar!$K$5:$K$605,"Não Pago")</f>
        <v>0</v>
      </c>
      <c r="H417" s="65">
        <f>SUMIFS(Abr!$I$5:$I$605,Abr!$U$5:$U$605,"Despesa",Abr!$G$5:$G$605,CPagar!$D417,Abr!$K$5:$K$605,"Não Pago")</f>
        <v>0</v>
      </c>
      <c r="I417" s="65">
        <f>SUMIFS(Mai!$I$5:$I$605,Mai!$U$5:$U$605,"Despesa",Mai!$G$5:$G$605,CPagar!$D417,Mai!$K$5:$K$605,"Não Pago")</f>
        <v>0</v>
      </c>
      <c r="J417" s="65">
        <f>SUMIFS(Jun!$I$5:$I$605,Jun!$U$5:$U$605,"Despesa",Jun!$G$5:$G$605,CPagar!$D417,Jun!$K$5:$K$605,"Não Pago")</f>
        <v>0</v>
      </c>
      <c r="K417" s="65">
        <f>SUMIFS(Jul!$I$5:$I$605,Jul!$U$5:$U$605,"Despesa",Jul!$G$5:$G$605,CPagar!$D417,Jul!$K$5:$K$605,"Não Pago")</f>
        <v>0</v>
      </c>
      <c r="L417" s="65">
        <f>SUMIFS(Ago!$I$5:$I$605,Ago!$U$5:$U$605,"Despesa",Ago!$G$5:$G$605,CPagar!$D417,Ago!$K$5:$K$605,"Não Pago")</f>
        <v>0</v>
      </c>
      <c r="M417" s="65">
        <f>SUMIFS(Set!$I$5:$I$605,Set!$U$5:$U$605,"Despesa",Set!$G$5:$G$605,CPagar!$D417,Set!$K$5:$K$605,"Não Pago")</f>
        <v>0</v>
      </c>
      <c r="N417" s="65">
        <f>SUMIFS(Out!$I$5:$I$605,Out!$U$5:$U$605,"Despesa",Out!$G$5:$G$605,CPagar!$D417,Out!$K$5:$K$605,"Não Pago")</f>
        <v>0</v>
      </c>
      <c r="O417" s="65">
        <f>SUMIFS(Nov!$I$5:$I$605,Nov!$U$5:$U$605,"Despesa",Nov!$G$5:$G$605,CPagar!$D417,Nov!$K$5:$K$605,"Não Pago")</f>
        <v>0</v>
      </c>
      <c r="P417" s="65">
        <f>SUMIFS(Dez!$I$5:$I$605,Dez!$U$5:$U$605,"Despesa",Dez!$G$5:$G$605,CPagar!$D417,Dez!$K$5:$K$605,"Não Pago")</f>
        <v>0</v>
      </c>
      <c r="Q417" s="62">
        <f t="shared" si="14"/>
        <v>0</v>
      </c>
    </row>
    <row r="418" spans="3:17" ht="28.5" customHeight="1" thickTop="1" thickBot="1" x14ac:dyDescent="0.3">
      <c r="C418" s="46" t="str">
        <f>'PC Despesas'!O14</f>
        <v>5.5.10</v>
      </c>
      <c r="D418" s="47" t="str">
        <f>VLOOKUP(C418,'PC Despesas'!$O$5:$P$103,2,FALSE)</f>
        <v>DESPESA C/CARTÃO DE CREDITO</v>
      </c>
      <c r="E418" s="65">
        <f>SUMIFS(Jan!$I$5:$I$605,Jan!$U$5:$U$605,"Despesa",Jan!$G$5:$G$605,CPagar!$D418,Jan!$K$5:$K$605,"Não Pago")</f>
        <v>0</v>
      </c>
      <c r="F418" s="65">
        <f>SUMIFS(Fev!$I$5:$I$605,Fev!$U$5:$U$605,"Despesa",Fev!$G$5:$G$605,CPagar!$D418,Fev!$K$5:$K$605,"Não Pago")</f>
        <v>0</v>
      </c>
      <c r="G418" s="65">
        <f>SUMIFS(Mar!$I$5:$I$605,Mar!$U$5:$U$605,"Despesa",Mar!$G$5:$G$605,CPagar!$D418,Mar!$K$5:$K$605,"Não Pago")</f>
        <v>0</v>
      </c>
      <c r="H418" s="65">
        <f>SUMIFS(Abr!$I$5:$I$605,Abr!$U$5:$U$605,"Despesa",Abr!$G$5:$G$605,CPagar!$D418,Abr!$K$5:$K$605,"Não Pago")</f>
        <v>0</v>
      </c>
      <c r="I418" s="65">
        <f>SUMIFS(Mai!$I$5:$I$605,Mai!$U$5:$U$605,"Despesa",Mai!$G$5:$G$605,CPagar!$D418,Mai!$K$5:$K$605,"Não Pago")</f>
        <v>0</v>
      </c>
      <c r="J418" s="65">
        <f>SUMIFS(Jun!$I$5:$I$605,Jun!$U$5:$U$605,"Despesa",Jun!$G$5:$G$605,CPagar!$D418,Jun!$K$5:$K$605,"Não Pago")</f>
        <v>0</v>
      </c>
      <c r="K418" s="65">
        <f>SUMIFS(Jul!$I$5:$I$605,Jul!$U$5:$U$605,"Despesa",Jul!$G$5:$G$605,CPagar!$D418,Jul!$K$5:$K$605,"Não Pago")</f>
        <v>0</v>
      </c>
      <c r="L418" s="65">
        <f>SUMIFS(Ago!$I$5:$I$605,Ago!$U$5:$U$605,"Despesa",Ago!$G$5:$G$605,CPagar!$D418,Ago!$K$5:$K$605,"Não Pago")</f>
        <v>0</v>
      </c>
      <c r="M418" s="65">
        <f>SUMIFS(Set!$I$5:$I$605,Set!$U$5:$U$605,"Despesa",Set!$G$5:$G$605,CPagar!$D418,Set!$K$5:$K$605,"Não Pago")</f>
        <v>0</v>
      </c>
      <c r="N418" s="65">
        <f>SUMIFS(Out!$I$5:$I$605,Out!$U$5:$U$605,"Despesa",Out!$G$5:$G$605,CPagar!$D418,Out!$K$5:$K$605,"Não Pago")</f>
        <v>0</v>
      </c>
      <c r="O418" s="65">
        <f>SUMIFS(Nov!$I$5:$I$605,Nov!$U$5:$U$605,"Despesa",Nov!$G$5:$G$605,CPagar!$D418,Nov!$K$5:$K$605,"Não Pago")</f>
        <v>0</v>
      </c>
      <c r="P418" s="65">
        <f>SUMIFS(Dez!$I$5:$I$605,Dez!$U$5:$U$605,"Despesa",Dez!$G$5:$G$605,CPagar!$D418,Dez!$K$5:$K$605,"Não Pago")</f>
        <v>0</v>
      </c>
      <c r="Q418" s="62">
        <f t="shared" si="14"/>
        <v>0</v>
      </c>
    </row>
    <row r="419" spans="3:17" ht="28.5" customHeight="1" thickTop="1" thickBot="1" x14ac:dyDescent="0.3">
      <c r="C419" s="46" t="str">
        <f>'PC Despesas'!O15</f>
        <v>5.5.11</v>
      </c>
      <c r="D419" s="47" t="str">
        <f>VLOOKUP(C419,'PC Despesas'!$O$5:$P$103,2,FALSE)</f>
        <v>COMBUSTÍVEIS E LUBRIFICANTES</v>
      </c>
      <c r="E419" s="65">
        <f>SUMIFS(Jan!$I$5:$I$605,Jan!$U$5:$U$605,"Despesa",Jan!$G$5:$G$605,CPagar!$D419,Jan!$K$5:$K$605,"Não Pago")</f>
        <v>0</v>
      </c>
      <c r="F419" s="65">
        <f>SUMIFS(Fev!$I$5:$I$605,Fev!$U$5:$U$605,"Despesa",Fev!$G$5:$G$605,CPagar!$D419,Fev!$K$5:$K$605,"Não Pago")</f>
        <v>0</v>
      </c>
      <c r="G419" s="65">
        <f>SUMIFS(Mar!$I$5:$I$605,Mar!$U$5:$U$605,"Despesa",Mar!$G$5:$G$605,CPagar!$D419,Mar!$K$5:$K$605,"Não Pago")</f>
        <v>0</v>
      </c>
      <c r="H419" s="65">
        <f>SUMIFS(Abr!$I$5:$I$605,Abr!$U$5:$U$605,"Despesa",Abr!$G$5:$G$605,CPagar!$D419,Abr!$K$5:$K$605,"Não Pago")</f>
        <v>0</v>
      </c>
      <c r="I419" s="65">
        <f>SUMIFS(Mai!$I$5:$I$605,Mai!$U$5:$U$605,"Despesa",Mai!$G$5:$G$605,CPagar!$D419,Mai!$K$5:$K$605,"Não Pago")</f>
        <v>0</v>
      </c>
      <c r="J419" s="65">
        <f>SUMIFS(Jun!$I$5:$I$605,Jun!$U$5:$U$605,"Despesa",Jun!$G$5:$G$605,CPagar!$D419,Jun!$K$5:$K$605,"Não Pago")</f>
        <v>0</v>
      </c>
      <c r="K419" s="65">
        <f>SUMIFS(Jul!$I$5:$I$605,Jul!$U$5:$U$605,"Despesa",Jul!$G$5:$G$605,CPagar!$D419,Jul!$K$5:$K$605,"Não Pago")</f>
        <v>0</v>
      </c>
      <c r="L419" s="65">
        <f>SUMIFS(Ago!$I$5:$I$605,Ago!$U$5:$U$605,"Despesa",Ago!$G$5:$G$605,CPagar!$D419,Ago!$K$5:$K$605,"Não Pago")</f>
        <v>0</v>
      </c>
      <c r="M419" s="65">
        <f>SUMIFS(Set!$I$5:$I$605,Set!$U$5:$U$605,"Despesa",Set!$G$5:$G$605,CPagar!$D419,Set!$K$5:$K$605,"Não Pago")</f>
        <v>0</v>
      </c>
      <c r="N419" s="65">
        <f>SUMIFS(Out!$I$5:$I$605,Out!$U$5:$U$605,"Despesa",Out!$G$5:$G$605,CPagar!$D419,Out!$K$5:$K$605,"Não Pago")</f>
        <v>0</v>
      </c>
      <c r="O419" s="65">
        <f>SUMIFS(Nov!$I$5:$I$605,Nov!$U$5:$U$605,"Despesa",Nov!$G$5:$G$605,CPagar!$D419,Nov!$K$5:$K$605,"Não Pago")</f>
        <v>0</v>
      </c>
      <c r="P419" s="65">
        <f>SUMIFS(Dez!$I$5:$I$605,Dez!$U$5:$U$605,"Despesa",Dez!$G$5:$G$605,CPagar!$D419,Dez!$K$5:$K$605,"Não Pago")</f>
        <v>0</v>
      </c>
      <c r="Q419" s="62">
        <f t="shared" si="14"/>
        <v>0</v>
      </c>
    </row>
    <row r="420" spans="3:17" ht="28.5" customHeight="1" thickTop="1" thickBot="1" x14ac:dyDescent="0.3">
      <c r="C420" s="46" t="str">
        <f>'PC Despesas'!O16</f>
        <v>5.5.12</v>
      </c>
      <c r="D420" s="47" t="str">
        <f>VLOOKUP(C420,'PC Despesas'!$O$5:$P$103,2,FALSE)</f>
        <v>MANUTENÇÃO DE VEICULOS</v>
      </c>
      <c r="E420" s="65">
        <f>SUMIFS(Jan!$I$5:$I$605,Jan!$U$5:$U$605,"Despesa",Jan!$G$5:$G$605,CPagar!$D420,Jan!$K$5:$K$605,"Não Pago")</f>
        <v>0</v>
      </c>
      <c r="F420" s="65">
        <f>SUMIFS(Fev!$I$5:$I$605,Fev!$U$5:$U$605,"Despesa",Fev!$G$5:$G$605,CPagar!$D420,Fev!$K$5:$K$605,"Não Pago")</f>
        <v>0</v>
      </c>
      <c r="G420" s="65">
        <f>SUMIFS(Mar!$I$5:$I$605,Mar!$U$5:$U$605,"Despesa",Mar!$G$5:$G$605,CPagar!$D420,Mar!$K$5:$K$605,"Não Pago")</f>
        <v>0</v>
      </c>
      <c r="H420" s="65">
        <f>SUMIFS(Abr!$I$5:$I$605,Abr!$U$5:$U$605,"Despesa",Abr!$G$5:$G$605,CPagar!$D420,Abr!$K$5:$K$605,"Não Pago")</f>
        <v>0</v>
      </c>
      <c r="I420" s="65">
        <f>SUMIFS(Mai!$I$5:$I$605,Mai!$U$5:$U$605,"Despesa",Mai!$G$5:$G$605,CPagar!$D420,Mai!$K$5:$K$605,"Não Pago")</f>
        <v>0</v>
      </c>
      <c r="J420" s="65">
        <f>SUMIFS(Jun!$I$5:$I$605,Jun!$U$5:$U$605,"Despesa",Jun!$G$5:$G$605,CPagar!$D420,Jun!$K$5:$K$605,"Não Pago")</f>
        <v>0</v>
      </c>
      <c r="K420" s="65">
        <f>SUMIFS(Jul!$I$5:$I$605,Jul!$U$5:$U$605,"Despesa",Jul!$G$5:$G$605,CPagar!$D420,Jul!$K$5:$K$605,"Não Pago")</f>
        <v>0</v>
      </c>
      <c r="L420" s="65">
        <f>SUMIFS(Ago!$I$5:$I$605,Ago!$U$5:$U$605,"Despesa",Ago!$G$5:$G$605,CPagar!$D420,Ago!$K$5:$K$605,"Não Pago")</f>
        <v>0</v>
      </c>
      <c r="M420" s="65">
        <f>SUMIFS(Set!$I$5:$I$605,Set!$U$5:$U$605,"Despesa",Set!$G$5:$G$605,CPagar!$D420,Set!$K$5:$K$605,"Não Pago")</f>
        <v>0</v>
      </c>
      <c r="N420" s="65">
        <f>SUMIFS(Out!$I$5:$I$605,Out!$U$5:$U$605,"Despesa",Out!$G$5:$G$605,CPagar!$D420,Out!$K$5:$K$605,"Não Pago")</f>
        <v>0</v>
      </c>
      <c r="O420" s="65">
        <f>SUMIFS(Nov!$I$5:$I$605,Nov!$U$5:$U$605,"Despesa",Nov!$G$5:$G$605,CPagar!$D420,Nov!$K$5:$K$605,"Não Pago")</f>
        <v>0</v>
      </c>
      <c r="P420" s="65">
        <f>SUMIFS(Dez!$I$5:$I$605,Dez!$U$5:$U$605,"Despesa",Dez!$G$5:$G$605,CPagar!$D420,Dez!$K$5:$K$605,"Não Pago")</f>
        <v>0</v>
      </c>
      <c r="Q420" s="62">
        <f t="shared" si="14"/>
        <v>0</v>
      </c>
    </row>
    <row r="421" spans="3:17" ht="28.5" customHeight="1" thickTop="1" thickBot="1" x14ac:dyDescent="0.3">
      <c r="C421" s="46" t="str">
        <f>'PC Despesas'!O17</f>
        <v>5.5.13</v>
      </c>
      <c r="D421" s="47" t="str">
        <f>VLOOKUP(C421,'PC Despesas'!$O$5:$P$103,2,FALSE)</f>
        <v xml:space="preserve">ESTACIONAMENTO </v>
      </c>
      <c r="E421" s="65">
        <f>SUMIFS(Jan!$I$5:$I$605,Jan!$U$5:$U$605,"Despesa",Jan!$G$5:$G$605,CPagar!$D421,Jan!$K$5:$K$605,"Não Pago")</f>
        <v>0</v>
      </c>
      <c r="F421" s="65">
        <f>SUMIFS(Fev!$I$5:$I$605,Fev!$U$5:$U$605,"Despesa",Fev!$G$5:$G$605,CPagar!$D421,Fev!$K$5:$K$605,"Não Pago")</f>
        <v>0</v>
      </c>
      <c r="G421" s="65">
        <f>SUMIFS(Mar!$I$5:$I$605,Mar!$U$5:$U$605,"Despesa",Mar!$G$5:$G$605,CPagar!$D421,Mar!$K$5:$K$605,"Não Pago")</f>
        <v>0</v>
      </c>
      <c r="H421" s="65">
        <f>SUMIFS(Abr!$I$5:$I$605,Abr!$U$5:$U$605,"Despesa",Abr!$G$5:$G$605,CPagar!$D421,Abr!$K$5:$K$605,"Não Pago")</f>
        <v>0</v>
      </c>
      <c r="I421" s="65">
        <f>SUMIFS(Mai!$I$5:$I$605,Mai!$U$5:$U$605,"Despesa",Mai!$G$5:$G$605,CPagar!$D421,Mai!$K$5:$K$605,"Não Pago")</f>
        <v>0</v>
      </c>
      <c r="J421" s="65">
        <f>SUMIFS(Jun!$I$5:$I$605,Jun!$U$5:$U$605,"Despesa",Jun!$G$5:$G$605,CPagar!$D421,Jun!$K$5:$K$605,"Não Pago")</f>
        <v>0</v>
      </c>
      <c r="K421" s="65">
        <f>SUMIFS(Jul!$I$5:$I$605,Jul!$U$5:$U$605,"Despesa",Jul!$G$5:$G$605,CPagar!$D421,Jul!$K$5:$K$605,"Não Pago")</f>
        <v>0</v>
      </c>
      <c r="L421" s="65">
        <f>SUMIFS(Ago!$I$5:$I$605,Ago!$U$5:$U$605,"Despesa",Ago!$G$5:$G$605,CPagar!$D421,Ago!$K$5:$K$605,"Não Pago")</f>
        <v>0</v>
      </c>
      <c r="M421" s="65">
        <f>SUMIFS(Set!$I$5:$I$605,Set!$U$5:$U$605,"Despesa",Set!$G$5:$G$605,CPagar!$D421,Set!$K$5:$K$605,"Não Pago")</f>
        <v>0</v>
      </c>
      <c r="N421" s="65">
        <f>SUMIFS(Out!$I$5:$I$605,Out!$U$5:$U$605,"Despesa",Out!$G$5:$G$605,CPagar!$D421,Out!$K$5:$K$605,"Não Pago")</f>
        <v>0</v>
      </c>
      <c r="O421" s="65">
        <f>SUMIFS(Nov!$I$5:$I$605,Nov!$U$5:$U$605,"Despesa",Nov!$G$5:$G$605,CPagar!$D421,Nov!$K$5:$K$605,"Não Pago")</f>
        <v>0</v>
      </c>
      <c r="P421" s="65">
        <f>SUMIFS(Dez!$I$5:$I$605,Dez!$U$5:$U$605,"Despesa",Dez!$G$5:$G$605,CPagar!$D421,Dez!$K$5:$K$605,"Não Pago")</f>
        <v>0</v>
      </c>
      <c r="Q421" s="62">
        <f t="shared" si="14"/>
        <v>0</v>
      </c>
    </row>
    <row r="422" spans="3:17" ht="28.5" customHeight="1" thickTop="1" thickBot="1" x14ac:dyDescent="0.3">
      <c r="C422" s="46" t="str">
        <f>'PC Despesas'!O18</f>
        <v>5.5.14</v>
      </c>
      <c r="D422" s="47" t="str">
        <f>VLOOKUP(C422,'PC Despesas'!$O$5:$P$103,2,FALSE)</f>
        <v>SERVIÇOS TOMADOS</v>
      </c>
      <c r="E422" s="65">
        <f>SUMIFS(Jan!$I$5:$I$605,Jan!$U$5:$U$605,"Despesa",Jan!$G$5:$G$605,CPagar!$D422,Jan!$K$5:$K$605,"Não Pago")</f>
        <v>0</v>
      </c>
      <c r="F422" s="65">
        <f>SUMIFS(Fev!$I$5:$I$605,Fev!$U$5:$U$605,"Despesa",Fev!$G$5:$G$605,CPagar!$D422,Fev!$K$5:$K$605,"Não Pago")</f>
        <v>0</v>
      </c>
      <c r="G422" s="65">
        <f>SUMIFS(Mar!$I$5:$I$605,Mar!$U$5:$U$605,"Despesa",Mar!$G$5:$G$605,CPagar!$D422,Mar!$K$5:$K$605,"Não Pago")</f>
        <v>0</v>
      </c>
      <c r="H422" s="65">
        <f>SUMIFS(Abr!$I$5:$I$605,Abr!$U$5:$U$605,"Despesa",Abr!$G$5:$G$605,CPagar!$D422,Abr!$K$5:$K$605,"Não Pago")</f>
        <v>0</v>
      </c>
      <c r="I422" s="65">
        <f>SUMIFS(Mai!$I$5:$I$605,Mai!$U$5:$U$605,"Despesa",Mai!$G$5:$G$605,CPagar!$D422,Mai!$K$5:$K$605,"Não Pago")</f>
        <v>0</v>
      </c>
      <c r="J422" s="65">
        <f>SUMIFS(Jun!$I$5:$I$605,Jun!$U$5:$U$605,"Despesa",Jun!$G$5:$G$605,CPagar!$D422,Jun!$K$5:$K$605,"Não Pago")</f>
        <v>0</v>
      </c>
      <c r="K422" s="65">
        <f>SUMIFS(Jul!$I$5:$I$605,Jul!$U$5:$U$605,"Despesa",Jul!$G$5:$G$605,CPagar!$D422,Jul!$K$5:$K$605,"Não Pago")</f>
        <v>0</v>
      </c>
      <c r="L422" s="65">
        <f>SUMIFS(Ago!$I$5:$I$605,Ago!$U$5:$U$605,"Despesa",Ago!$G$5:$G$605,CPagar!$D422,Ago!$K$5:$K$605,"Não Pago")</f>
        <v>0</v>
      </c>
      <c r="M422" s="65">
        <f>SUMIFS(Set!$I$5:$I$605,Set!$U$5:$U$605,"Despesa",Set!$G$5:$G$605,CPagar!$D422,Set!$K$5:$K$605,"Não Pago")</f>
        <v>0</v>
      </c>
      <c r="N422" s="65">
        <f>SUMIFS(Out!$I$5:$I$605,Out!$U$5:$U$605,"Despesa",Out!$G$5:$G$605,CPagar!$D422,Out!$K$5:$K$605,"Não Pago")</f>
        <v>0</v>
      </c>
      <c r="O422" s="65">
        <f>SUMIFS(Nov!$I$5:$I$605,Nov!$U$5:$U$605,"Despesa",Nov!$G$5:$G$605,CPagar!$D422,Nov!$K$5:$K$605,"Não Pago")</f>
        <v>0</v>
      </c>
      <c r="P422" s="65">
        <f>SUMIFS(Dez!$I$5:$I$605,Dez!$U$5:$U$605,"Despesa",Dez!$G$5:$G$605,CPagar!$D422,Dez!$K$5:$K$605,"Não Pago")</f>
        <v>0</v>
      </c>
      <c r="Q422" s="62">
        <f t="shared" si="14"/>
        <v>0</v>
      </c>
    </row>
    <row r="423" spans="3:17" ht="28.5" customHeight="1" thickTop="1" thickBot="1" x14ac:dyDescent="0.3">
      <c r="C423" s="46" t="str">
        <f>'PC Despesas'!O19</f>
        <v>5.5.15</v>
      </c>
      <c r="D423" s="47" t="str">
        <f>VLOOKUP(C423,'PC Despesas'!$O$5:$P$103,2,FALSE)</f>
        <v>ALUGUEL</v>
      </c>
      <c r="E423" s="65">
        <f>SUMIFS(Jan!$I$5:$I$605,Jan!$U$5:$U$605,"Despesa",Jan!$G$5:$G$605,CPagar!$D423,Jan!$K$5:$K$605,"Não Pago")</f>
        <v>0</v>
      </c>
      <c r="F423" s="65">
        <f>SUMIFS(Fev!$I$5:$I$605,Fev!$U$5:$U$605,"Despesa",Fev!$G$5:$G$605,CPagar!$D423,Fev!$K$5:$K$605,"Não Pago")</f>
        <v>0</v>
      </c>
      <c r="G423" s="65">
        <f>SUMIFS(Mar!$I$5:$I$605,Mar!$U$5:$U$605,"Despesa",Mar!$G$5:$G$605,CPagar!$D423,Mar!$K$5:$K$605,"Não Pago")</f>
        <v>0</v>
      </c>
      <c r="H423" s="65">
        <f>SUMIFS(Abr!$I$5:$I$605,Abr!$U$5:$U$605,"Despesa",Abr!$G$5:$G$605,CPagar!$D423,Abr!$K$5:$K$605,"Não Pago")</f>
        <v>0</v>
      </c>
      <c r="I423" s="65">
        <f>SUMIFS(Mai!$I$5:$I$605,Mai!$U$5:$U$605,"Despesa",Mai!$G$5:$G$605,CPagar!$D423,Mai!$K$5:$K$605,"Não Pago")</f>
        <v>0</v>
      </c>
      <c r="J423" s="65">
        <f>SUMIFS(Jun!$I$5:$I$605,Jun!$U$5:$U$605,"Despesa",Jun!$G$5:$G$605,CPagar!$D423,Jun!$K$5:$K$605,"Não Pago")</f>
        <v>0</v>
      </c>
      <c r="K423" s="65">
        <f>SUMIFS(Jul!$I$5:$I$605,Jul!$U$5:$U$605,"Despesa",Jul!$G$5:$G$605,CPagar!$D423,Jul!$K$5:$K$605,"Não Pago")</f>
        <v>0</v>
      </c>
      <c r="L423" s="65">
        <f>SUMIFS(Ago!$I$5:$I$605,Ago!$U$5:$U$605,"Despesa",Ago!$G$5:$G$605,CPagar!$D423,Ago!$K$5:$K$605,"Não Pago")</f>
        <v>1232</v>
      </c>
      <c r="M423" s="65">
        <f>SUMIFS(Set!$I$5:$I$605,Set!$U$5:$U$605,"Despesa",Set!$G$5:$G$605,CPagar!$D423,Set!$K$5:$K$605,"Não Pago")</f>
        <v>1500</v>
      </c>
      <c r="N423" s="65">
        <f>SUMIFS(Out!$I$5:$I$605,Out!$U$5:$U$605,"Despesa",Out!$G$5:$G$605,CPagar!$D423,Out!$K$5:$K$605,"Não Pago")</f>
        <v>1500</v>
      </c>
      <c r="O423" s="65">
        <f>SUMIFS(Nov!$I$5:$I$605,Nov!$U$5:$U$605,"Despesa",Nov!$G$5:$G$605,CPagar!$D423,Nov!$K$5:$K$605,"Não Pago")</f>
        <v>1500</v>
      </c>
      <c r="P423" s="65">
        <f>SUMIFS(Dez!$I$5:$I$605,Dez!$U$5:$U$605,"Despesa",Dez!$G$5:$G$605,CPagar!$D423,Dez!$K$5:$K$605,"Não Pago")</f>
        <v>1500</v>
      </c>
      <c r="Q423" s="62">
        <f t="shared" si="14"/>
        <v>7232</v>
      </c>
    </row>
    <row r="424" spans="3:17" ht="28.5" customHeight="1" thickTop="1" thickBot="1" x14ac:dyDescent="0.3">
      <c r="C424" s="46" t="str">
        <f>'PC Despesas'!O20</f>
        <v>5.5.16</v>
      </c>
      <c r="D424" s="47" t="str">
        <f>VLOOKUP(C424,'PC Despesas'!$O$5:$P$103,2,FALSE)</f>
        <v>IPTU</v>
      </c>
      <c r="E424" s="65">
        <f>SUMIFS(Jan!$I$5:$I$605,Jan!$U$5:$U$605,"Despesa",Jan!$G$5:$G$605,CPagar!$D424,Jan!$K$5:$K$605,"Não Pago")</f>
        <v>0</v>
      </c>
      <c r="F424" s="65">
        <f>SUMIFS(Fev!$I$5:$I$605,Fev!$U$5:$U$605,"Despesa",Fev!$G$5:$G$605,CPagar!$D424,Fev!$K$5:$K$605,"Não Pago")</f>
        <v>0</v>
      </c>
      <c r="G424" s="65">
        <f>SUMIFS(Mar!$I$5:$I$605,Mar!$U$5:$U$605,"Despesa",Mar!$G$5:$G$605,CPagar!$D424,Mar!$K$5:$K$605,"Não Pago")</f>
        <v>0</v>
      </c>
      <c r="H424" s="65">
        <f>SUMIFS(Abr!$I$5:$I$605,Abr!$U$5:$U$605,"Despesa",Abr!$G$5:$G$605,CPagar!$D424,Abr!$K$5:$K$605,"Não Pago")</f>
        <v>0</v>
      </c>
      <c r="I424" s="65">
        <f>SUMIFS(Mai!$I$5:$I$605,Mai!$U$5:$U$605,"Despesa",Mai!$G$5:$G$605,CPagar!$D424,Mai!$K$5:$K$605,"Não Pago")</f>
        <v>0</v>
      </c>
      <c r="J424" s="65">
        <f>SUMIFS(Jun!$I$5:$I$605,Jun!$U$5:$U$605,"Despesa",Jun!$G$5:$G$605,CPagar!$D424,Jun!$K$5:$K$605,"Não Pago")</f>
        <v>0</v>
      </c>
      <c r="K424" s="65">
        <f>SUMIFS(Jul!$I$5:$I$605,Jul!$U$5:$U$605,"Despesa",Jul!$G$5:$G$605,CPagar!$D424,Jul!$K$5:$K$605,"Não Pago")</f>
        <v>0</v>
      </c>
      <c r="L424" s="65">
        <f>SUMIFS(Ago!$I$5:$I$605,Ago!$U$5:$U$605,"Despesa",Ago!$G$5:$G$605,CPagar!$D424,Ago!$K$5:$K$605,"Não Pago")</f>
        <v>209.35</v>
      </c>
      <c r="M424" s="65">
        <f>SUMIFS(Set!$I$5:$I$605,Set!$U$5:$U$605,"Despesa",Set!$G$5:$G$605,CPagar!$D424,Set!$K$5:$K$605,"Não Pago")</f>
        <v>400</v>
      </c>
      <c r="N424" s="65">
        <f>SUMIFS(Out!$I$5:$I$605,Out!$U$5:$U$605,"Despesa",Out!$G$5:$G$605,CPagar!$D424,Out!$K$5:$K$605,"Não Pago")</f>
        <v>400</v>
      </c>
      <c r="O424" s="65">
        <f>SUMIFS(Nov!$I$5:$I$605,Nov!$U$5:$U$605,"Despesa",Nov!$G$5:$G$605,CPagar!$D424,Nov!$K$5:$K$605,"Não Pago")</f>
        <v>400</v>
      </c>
      <c r="P424" s="65">
        <f>SUMIFS(Dez!$I$5:$I$605,Dez!$U$5:$U$605,"Despesa",Dez!$G$5:$G$605,CPagar!$D424,Dez!$K$5:$K$605,"Não Pago")</f>
        <v>400</v>
      </c>
      <c r="Q424" s="62">
        <f t="shared" si="14"/>
        <v>1809.35</v>
      </c>
    </row>
    <row r="425" spans="3:17" ht="28.5" customHeight="1" thickTop="1" thickBot="1" x14ac:dyDescent="0.3">
      <c r="C425" s="46" t="str">
        <f>'PC Despesas'!O21</f>
        <v>5.5.17</v>
      </c>
      <c r="D425" s="47">
        <f>VLOOKUP(C425,'PC Despesas'!$O$5:$P$103,2,FALSE)</f>
        <v>0</v>
      </c>
      <c r="E425" s="65">
        <f>SUMIFS(Jan!$I$5:$I$605,Jan!$U$5:$U$605,"Despesa",Jan!$G$5:$G$605,CPagar!$D425,Jan!$K$5:$K$605,"Não Pago")</f>
        <v>0</v>
      </c>
      <c r="F425" s="65">
        <f>SUMIFS(Fev!$I$5:$I$605,Fev!$U$5:$U$605,"Despesa",Fev!$G$5:$G$605,CPagar!$D425,Fev!$K$5:$K$605,"Não Pago")</f>
        <v>0</v>
      </c>
      <c r="G425" s="65">
        <f>SUMIFS(Mar!$I$5:$I$605,Mar!$U$5:$U$605,"Despesa",Mar!$G$5:$G$605,CPagar!$D425,Mar!$K$5:$K$605,"Não Pago")</f>
        <v>0</v>
      </c>
      <c r="H425" s="65">
        <f>SUMIFS(Abr!$I$5:$I$605,Abr!$U$5:$U$605,"Despesa",Abr!$G$5:$G$605,CPagar!$D425,Abr!$K$5:$K$605,"Não Pago")</f>
        <v>0</v>
      </c>
      <c r="I425" s="65">
        <f>SUMIFS(Mai!$I$5:$I$605,Mai!$U$5:$U$605,"Despesa",Mai!$G$5:$G$605,CPagar!$D425,Mai!$K$5:$K$605,"Não Pago")</f>
        <v>0</v>
      </c>
      <c r="J425" s="65">
        <f>SUMIFS(Jun!$I$5:$I$605,Jun!$U$5:$U$605,"Despesa",Jun!$G$5:$G$605,CPagar!$D425,Jun!$K$5:$K$605,"Não Pago")</f>
        <v>0</v>
      </c>
      <c r="K425" s="65">
        <f>SUMIFS(Jul!$I$5:$I$605,Jul!$U$5:$U$605,"Despesa",Jul!$G$5:$G$605,CPagar!$D425,Jul!$K$5:$K$605,"Não Pago")</f>
        <v>0</v>
      </c>
      <c r="L425" s="65">
        <f>SUMIFS(Ago!$I$5:$I$605,Ago!$U$5:$U$605,"Despesa",Ago!$G$5:$G$605,CPagar!$D425,Ago!$K$5:$K$605,"Não Pago")</f>
        <v>0</v>
      </c>
      <c r="M425" s="65">
        <f>SUMIFS(Set!$I$5:$I$605,Set!$U$5:$U$605,"Despesa",Set!$G$5:$G$605,CPagar!$D425,Set!$K$5:$K$605,"Não Pago")</f>
        <v>0</v>
      </c>
      <c r="N425" s="65">
        <f>SUMIFS(Out!$I$5:$I$605,Out!$U$5:$U$605,"Despesa",Out!$G$5:$G$605,CPagar!$D425,Out!$K$5:$K$605,"Não Pago")</f>
        <v>0</v>
      </c>
      <c r="O425" s="65">
        <f>SUMIFS(Nov!$I$5:$I$605,Nov!$U$5:$U$605,"Despesa",Nov!$G$5:$G$605,CPagar!$D425,Nov!$K$5:$K$605,"Não Pago")</f>
        <v>0</v>
      </c>
      <c r="P425" s="65">
        <f>SUMIFS(Dez!$I$5:$I$605,Dez!$U$5:$U$605,"Despesa",Dez!$G$5:$G$605,CPagar!$D425,Dez!$K$5:$K$605,"Não Pago")</f>
        <v>0</v>
      </c>
      <c r="Q425" s="62">
        <f t="shared" si="14"/>
        <v>0</v>
      </c>
    </row>
    <row r="426" spans="3:17" ht="28.5" customHeight="1" thickTop="1" thickBot="1" x14ac:dyDescent="0.3">
      <c r="C426" s="46" t="str">
        <f>'PC Despesas'!O22</f>
        <v>5.5.18</v>
      </c>
      <c r="D426" s="47">
        <f>VLOOKUP(C426,'PC Despesas'!$O$5:$P$103,2,FALSE)</f>
        <v>0</v>
      </c>
      <c r="E426" s="65">
        <f>SUMIFS(Jan!$I$5:$I$605,Jan!$U$5:$U$605,"Despesa",Jan!$G$5:$G$605,CPagar!$D426,Jan!$K$5:$K$605,"Não Pago")</f>
        <v>0</v>
      </c>
      <c r="F426" s="65">
        <f>SUMIFS(Fev!$I$5:$I$605,Fev!$U$5:$U$605,"Despesa",Fev!$G$5:$G$605,CPagar!$D426,Fev!$K$5:$K$605,"Não Pago")</f>
        <v>0</v>
      </c>
      <c r="G426" s="65">
        <f>SUMIFS(Mar!$I$5:$I$605,Mar!$U$5:$U$605,"Despesa",Mar!$G$5:$G$605,CPagar!$D426,Mar!$K$5:$K$605,"Não Pago")</f>
        <v>0</v>
      </c>
      <c r="H426" s="65">
        <f>SUMIFS(Abr!$I$5:$I$605,Abr!$U$5:$U$605,"Despesa",Abr!$G$5:$G$605,CPagar!$D426,Abr!$K$5:$K$605,"Não Pago")</f>
        <v>0</v>
      </c>
      <c r="I426" s="65">
        <f>SUMIFS(Mai!$I$5:$I$605,Mai!$U$5:$U$605,"Despesa",Mai!$G$5:$G$605,CPagar!$D426,Mai!$K$5:$K$605,"Não Pago")</f>
        <v>0</v>
      </c>
      <c r="J426" s="65">
        <f>SUMIFS(Jun!$I$5:$I$605,Jun!$U$5:$U$605,"Despesa",Jun!$G$5:$G$605,CPagar!$D426,Jun!$K$5:$K$605,"Não Pago")</f>
        <v>0</v>
      </c>
      <c r="K426" s="65">
        <f>SUMIFS(Jul!$I$5:$I$605,Jul!$U$5:$U$605,"Despesa",Jul!$G$5:$G$605,CPagar!$D426,Jul!$K$5:$K$605,"Não Pago")</f>
        <v>0</v>
      </c>
      <c r="L426" s="65">
        <f>SUMIFS(Ago!$I$5:$I$605,Ago!$U$5:$U$605,"Despesa",Ago!$G$5:$G$605,CPagar!$D426,Ago!$K$5:$K$605,"Não Pago")</f>
        <v>0</v>
      </c>
      <c r="M426" s="65">
        <f>SUMIFS(Set!$I$5:$I$605,Set!$U$5:$U$605,"Despesa",Set!$G$5:$G$605,CPagar!$D426,Set!$K$5:$K$605,"Não Pago")</f>
        <v>0</v>
      </c>
      <c r="N426" s="65">
        <f>SUMIFS(Out!$I$5:$I$605,Out!$U$5:$U$605,"Despesa",Out!$G$5:$G$605,CPagar!$D426,Out!$K$5:$K$605,"Não Pago")</f>
        <v>0</v>
      </c>
      <c r="O426" s="65">
        <f>SUMIFS(Nov!$I$5:$I$605,Nov!$U$5:$U$605,"Despesa",Nov!$G$5:$G$605,CPagar!$D426,Nov!$K$5:$K$605,"Não Pago")</f>
        <v>0</v>
      </c>
      <c r="P426" s="65">
        <f>SUMIFS(Dez!$I$5:$I$605,Dez!$U$5:$U$605,"Despesa",Dez!$G$5:$G$605,CPagar!$D426,Dez!$K$5:$K$605,"Não Pago")</f>
        <v>0</v>
      </c>
      <c r="Q426" s="62">
        <f t="shared" si="14"/>
        <v>0</v>
      </c>
    </row>
    <row r="427" spans="3:17" ht="28.5" customHeight="1" thickTop="1" thickBot="1" x14ac:dyDescent="0.3">
      <c r="C427" s="46" t="str">
        <f>'PC Despesas'!O23</f>
        <v>5.5.19</v>
      </c>
      <c r="D427" s="47">
        <f>VLOOKUP(C427,'PC Despesas'!$O$5:$P$103,2,FALSE)</f>
        <v>0</v>
      </c>
      <c r="E427" s="65">
        <f>SUMIFS(Jan!$I$5:$I$605,Jan!$U$5:$U$605,"Despesa",Jan!$G$5:$G$605,CPagar!$D427,Jan!$K$5:$K$605,"Não Pago")</f>
        <v>0</v>
      </c>
      <c r="F427" s="65">
        <f>SUMIFS(Fev!$I$5:$I$605,Fev!$U$5:$U$605,"Despesa",Fev!$G$5:$G$605,CPagar!$D427,Fev!$K$5:$K$605,"Não Pago")</f>
        <v>0</v>
      </c>
      <c r="G427" s="65">
        <f>SUMIFS(Mar!$I$5:$I$605,Mar!$U$5:$U$605,"Despesa",Mar!$G$5:$G$605,CPagar!$D427,Mar!$K$5:$K$605,"Não Pago")</f>
        <v>0</v>
      </c>
      <c r="H427" s="65">
        <f>SUMIFS(Abr!$I$5:$I$605,Abr!$U$5:$U$605,"Despesa",Abr!$G$5:$G$605,CPagar!$D427,Abr!$K$5:$K$605,"Não Pago")</f>
        <v>0</v>
      </c>
      <c r="I427" s="65">
        <f>SUMIFS(Mai!$I$5:$I$605,Mai!$U$5:$U$605,"Despesa",Mai!$G$5:$G$605,CPagar!$D427,Mai!$K$5:$K$605,"Não Pago")</f>
        <v>0</v>
      </c>
      <c r="J427" s="65">
        <f>SUMIFS(Jun!$I$5:$I$605,Jun!$U$5:$U$605,"Despesa",Jun!$G$5:$G$605,CPagar!$D427,Jun!$K$5:$K$605,"Não Pago")</f>
        <v>0</v>
      </c>
      <c r="K427" s="65">
        <f>SUMIFS(Jul!$I$5:$I$605,Jul!$U$5:$U$605,"Despesa",Jul!$G$5:$G$605,CPagar!$D427,Jul!$K$5:$K$605,"Não Pago")</f>
        <v>0</v>
      </c>
      <c r="L427" s="65">
        <f>SUMIFS(Ago!$I$5:$I$605,Ago!$U$5:$U$605,"Despesa",Ago!$G$5:$G$605,CPagar!$D427,Ago!$K$5:$K$605,"Não Pago")</f>
        <v>0</v>
      </c>
      <c r="M427" s="65">
        <f>SUMIFS(Set!$I$5:$I$605,Set!$U$5:$U$605,"Despesa",Set!$G$5:$G$605,CPagar!$D427,Set!$K$5:$K$605,"Não Pago")</f>
        <v>0</v>
      </c>
      <c r="N427" s="65">
        <f>SUMIFS(Out!$I$5:$I$605,Out!$U$5:$U$605,"Despesa",Out!$G$5:$G$605,CPagar!$D427,Out!$K$5:$K$605,"Não Pago")</f>
        <v>0</v>
      </c>
      <c r="O427" s="65">
        <f>SUMIFS(Nov!$I$5:$I$605,Nov!$U$5:$U$605,"Despesa",Nov!$G$5:$G$605,CPagar!$D427,Nov!$K$5:$K$605,"Não Pago")</f>
        <v>0</v>
      </c>
      <c r="P427" s="65">
        <f>SUMIFS(Dez!$I$5:$I$605,Dez!$U$5:$U$605,"Despesa",Dez!$G$5:$G$605,CPagar!$D427,Dez!$K$5:$K$605,"Não Pago")</f>
        <v>0</v>
      </c>
      <c r="Q427" s="62">
        <f t="shared" si="14"/>
        <v>0</v>
      </c>
    </row>
    <row r="428" spans="3:17" ht="28.5" customHeight="1" thickTop="1" thickBot="1" x14ac:dyDescent="0.3">
      <c r="C428" s="46" t="str">
        <f>'PC Despesas'!O24</f>
        <v>5.5.20</v>
      </c>
      <c r="D428" s="47">
        <f>VLOOKUP(C428,'PC Despesas'!$O$5:$P$103,2,FALSE)</f>
        <v>0</v>
      </c>
      <c r="E428" s="65">
        <f>SUMIFS(Jan!$I$5:$I$605,Jan!$U$5:$U$605,"Despesa",Jan!$G$5:$G$605,CPagar!$D428,Jan!$K$5:$K$605,"Não Pago")</f>
        <v>0</v>
      </c>
      <c r="F428" s="65">
        <f>SUMIFS(Fev!$I$5:$I$605,Fev!$U$5:$U$605,"Despesa",Fev!$G$5:$G$605,CPagar!$D428,Fev!$K$5:$K$605,"Não Pago")</f>
        <v>0</v>
      </c>
      <c r="G428" s="65">
        <f>SUMIFS(Mar!$I$5:$I$605,Mar!$U$5:$U$605,"Despesa",Mar!$G$5:$G$605,CPagar!$D428,Mar!$K$5:$K$605,"Não Pago")</f>
        <v>0</v>
      </c>
      <c r="H428" s="65">
        <f>SUMIFS(Abr!$I$5:$I$605,Abr!$U$5:$U$605,"Despesa",Abr!$G$5:$G$605,CPagar!$D428,Abr!$K$5:$K$605,"Não Pago")</f>
        <v>0</v>
      </c>
      <c r="I428" s="65">
        <f>SUMIFS(Mai!$I$5:$I$605,Mai!$U$5:$U$605,"Despesa",Mai!$G$5:$G$605,CPagar!$D428,Mai!$K$5:$K$605,"Não Pago")</f>
        <v>0</v>
      </c>
      <c r="J428" s="65">
        <f>SUMIFS(Jun!$I$5:$I$605,Jun!$U$5:$U$605,"Despesa",Jun!$G$5:$G$605,CPagar!$D428,Jun!$K$5:$K$605,"Não Pago")</f>
        <v>0</v>
      </c>
      <c r="K428" s="65">
        <f>SUMIFS(Jul!$I$5:$I$605,Jul!$U$5:$U$605,"Despesa",Jul!$G$5:$G$605,CPagar!$D428,Jul!$K$5:$K$605,"Não Pago")</f>
        <v>0</v>
      </c>
      <c r="L428" s="65">
        <f>SUMIFS(Ago!$I$5:$I$605,Ago!$U$5:$U$605,"Despesa",Ago!$G$5:$G$605,CPagar!$D428,Ago!$K$5:$K$605,"Não Pago")</f>
        <v>0</v>
      </c>
      <c r="M428" s="65">
        <f>SUMIFS(Set!$I$5:$I$605,Set!$U$5:$U$605,"Despesa",Set!$G$5:$G$605,CPagar!$D428,Set!$K$5:$K$605,"Não Pago")</f>
        <v>0</v>
      </c>
      <c r="N428" s="65">
        <f>SUMIFS(Out!$I$5:$I$605,Out!$U$5:$U$605,"Despesa",Out!$G$5:$G$605,CPagar!$D428,Out!$K$5:$K$605,"Não Pago")</f>
        <v>0</v>
      </c>
      <c r="O428" s="65">
        <f>SUMIFS(Nov!$I$5:$I$605,Nov!$U$5:$U$605,"Despesa",Nov!$G$5:$G$605,CPagar!$D428,Nov!$K$5:$K$605,"Não Pago")</f>
        <v>0</v>
      </c>
      <c r="P428" s="65">
        <f>SUMIFS(Dez!$I$5:$I$605,Dez!$U$5:$U$605,"Despesa",Dez!$G$5:$G$605,CPagar!$D428,Dez!$K$5:$K$605,"Não Pago")</f>
        <v>0</v>
      </c>
      <c r="Q428" s="62">
        <f t="shared" si="14"/>
        <v>0</v>
      </c>
    </row>
    <row r="429" spans="3:17" ht="28.5" customHeight="1" thickTop="1" thickBot="1" x14ac:dyDescent="0.3">
      <c r="C429" s="46" t="str">
        <f>'PC Despesas'!O25</f>
        <v>5.5.21</v>
      </c>
      <c r="D429" s="47" t="str">
        <f>VLOOKUP(C429,'PC Despesas'!$O$5:$P$103,2,FALSE)</f>
        <v>-</v>
      </c>
      <c r="E429" s="65">
        <f>SUMIFS(Jan!$I$5:$I$605,Jan!$U$5:$U$605,"Despesa",Jan!$G$5:$G$605,CPagar!$D429,Jan!$K$5:$K$605,"Não Pago")</f>
        <v>0</v>
      </c>
      <c r="F429" s="65">
        <f>SUMIFS(Fev!$I$5:$I$605,Fev!$U$5:$U$605,"Despesa",Fev!$G$5:$G$605,CPagar!$D429,Fev!$K$5:$K$605,"Não Pago")</f>
        <v>0</v>
      </c>
      <c r="G429" s="65">
        <f>SUMIFS(Mar!$I$5:$I$605,Mar!$U$5:$U$605,"Despesa",Mar!$G$5:$G$605,CPagar!$D429,Mar!$K$5:$K$605,"Não Pago")</f>
        <v>0</v>
      </c>
      <c r="H429" s="65">
        <f>SUMIFS(Abr!$I$5:$I$605,Abr!$U$5:$U$605,"Despesa",Abr!$G$5:$G$605,CPagar!$D429,Abr!$K$5:$K$605,"Não Pago")</f>
        <v>0</v>
      </c>
      <c r="I429" s="65">
        <f>SUMIFS(Mai!$I$5:$I$605,Mai!$U$5:$U$605,"Despesa",Mai!$G$5:$G$605,CPagar!$D429,Mai!$K$5:$K$605,"Não Pago")</f>
        <v>0</v>
      </c>
      <c r="J429" s="65">
        <f>SUMIFS(Jun!$I$5:$I$605,Jun!$U$5:$U$605,"Despesa",Jun!$G$5:$G$605,CPagar!$D429,Jun!$K$5:$K$605,"Não Pago")</f>
        <v>0</v>
      </c>
      <c r="K429" s="65">
        <f>SUMIFS(Jul!$I$5:$I$605,Jul!$U$5:$U$605,"Despesa",Jul!$G$5:$G$605,CPagar!$D429,Jul!$K$5:$K$605,"Não Pago")</f>
        <v>0</v>
      </c>
      <c r="L429" s="65">
        <f>SUMIFS(Ago!$I$5:$I$605,Ago!$U$5:$U$605,"Despesa",Ago!$G$5:$G$605,CPagar!$D429,Ago!$K$5:$K$605,"Não Pago")</f>
        <v>0</v>
      </c>
      <c r="M429" s="65">
        <f>SUMIFS(Set!$I$5:$I$605,Set!$U$5:$U$605,"Despesa",Set!$G$5:$G$605,CPagar!$D429,Set!$K$5:$K$605,"Não Pago")</f>
        <v>0</v>
      </c>
      <c r="N429" s="65">
        <f>SUMIFS(Out!$I$5:$I$605,Out!$U$5:$U$605,"Despesa",Out!$G$5:$G$605,CPagar!$D429,Out!$K$5:$K$605,"Não Pago")</f>
        <v>0</v>
      </c>
      <c r="O429" s="65">
        <f>SUMIFS(Nov!$I$5:$I$605,Nov!$U$5:$U$605,"Despesa",Nov!$G$5:$G$605,CPagar!$D429,Nov!$K$5:$K$605,"Não Pago")</f>
        <v>0</v>
      </c>
      <c r="P429" s="65">
        <f>SUMIFS(Dez!$I$5:$I$605,Dez!$U$5:$U$605,"Despesa",Dez!$G$5:$G$605,CPagar!$D429,Dez!$K$5:$K$605,"Não Pago")</f>
        <v>0</v>
      </c>
      <c r="Q429" s="62">
        <f t="shared" si="14"/>
        <v>0</v>
      </c>
    </row>
    <row r="430" spans="3:17" ht="28.5" customHeight="1" thickTop="1" thickBot="1" x14ac:dyDescent="0.3">
      <c r="C430" s="46" t="str">
        <f>'PC Despesas'!O26</f>
        <v>5.5.22</v>
      </c>
      <c r="D430" s="47" t="str">
        <f>VLOOKUP(C430,'PC Despesas'!$O$5:$P$103,2,FALSE)</f>
        <v>-</v>
      </c>
      <c r="E430" s="65">
        <f>SUMIFS(Jan!$I$5:$I$605,Jan!$U$5:$U$605,"Despesa",Jan!$G$5:$G$605,CPagar!$D430,Jan!$K$5:$K$605,"Não Pago")</f>
        <v>0</v>
      </c>
      <c r="F430" s="65">
        <f>SUMIFS(Fev!$I$5:$I$605,Fev!$U$5:$U$605,"Despesa",Fev!$G$5:$G$605,CPagar!$D430,Fev!$K$5:$K$605,"Não Pago")</f>
        <v>0</v>
      </c>
      <c r="G430" s="65">
        <f>SUMIFS(Mar!$I$5:$I$605,Mar!$U$5:$U$605,"Despesa",Mar!$G$5:$G$605,CPagar!$D430,Mar!$K$5:$K$605,"Não Pago")</f>
        <v>0</v>
      </c>
      <c r="H430" s="65">
        <f>SUMIFS(Abr!$I$5:$I$605,Abr!$U$5:$U$605,"Despesa",Abr!$G$5:$G$605,CPagar!$D430,Abr!$K$5:$K$605,"Não Pago")</f>
        <v>0</v>
      </c>
      <c r="I430" s="65">
        <f>SUMIFS(Mai!$I$5:$I$605,Mai!$U$5:$U$605,"Despesa",Mai!$G$5:$G$605,CPagar!$D430,Mai!$K$5:$K$605,"Não Pago")</f>
        <v>0</v>
      </c>
      <c r="J430" s="65">
        <f>SUMIFS(Jun!$I$5:$I$605,Jun!$U$5:$U$605,"Despesa",Jun!$G$5:$G$605,CPagar!$D430,Jun!$K$5:$K$605,"Não Pago")</f>
        <v>0</v>
      </c>
      <c r="K430" s="65">
        <f>SUMIFS(Jul!$I$5:$I$605,Jul!$U$5:$U$605,"Despesa",Jul!$G$5:$G$605,CPagar!$D430,Jul!$K$5:$K$605,"Não Pago")</f>
        <v>0</v>
      </c>
      <c r="L430" s="65">
        <f>SUMIFS(Ago!$I$5:$I$605,Ago!$U$5:$U$605,"Despesa",Ago!$G$5:$G$605,CPagar!$D430,Ago!$K$5:$K$605,"Não Pago")</f>
        <v>0</v>
      </c>
      <c r="M430" s="65">
        <f>SUMIFS(Set!$I$5:$I$605,Set!$U$5:$U$605,"Despesa",Set!$G$5:$G$605,CPagar!$D430,Set!$K$5:$K$605,"Não Pago")</f>
        <v>0</v>
      </c>
      <c r="N430" s="65">
        <f>SUMIFS(Out!$I$5:$I$605,Out!$U$5:$U$605,"Despesa",Out!$G$5:$G$605,CPagar!$D430,Out!$K$5:$K$605,"Não Pago")</f>
        <v>0</v>
      </c>
      <c r="O430" s="65">
        <f>SUMIFS(Nov!$I$5:$I$605,Nov!$U$5:$U$605,"Despesa",Nov!$G$5:$G$605,CPagar!$D430,Nov!$K$5:$K$605,"Não Pago")</f>
        <v>0</v>
      </c>
      <c r="P430" s="65">
        <f>SUMIFS(Dez!$I$5:$I$605,Dez!$U$5:$U$605,"Despesa",Dez!$G$5:$G$605,CPagar!$D430,Dez!$K$5:$K$605,"Não Pago")</f>
        <v>0</v>
      </c>
      <c r="Q430" s="62">
        <f t="shared" si="14"/>
        <v>0</v>
      </c>
    </row>
    <row r="431" spans="3:17" ht="28.5" customHeight="1" thickTop="1" thickBot="1" x14ac:dyDescent="0.3">
      <c r="C431" s="46" t="str">
        <f>'PC Despesas'!O27</f>
        <v>5.5.23</v>
      </c>
      <c r="D431" s="47" t="str">
        <f>VLOOKUP(C431,'PC Despesas'!$O$5:$P$103,2,FALSE)</f>
        <v>-</v>
      </c>
      <c r="E431" s="65">
        <f>SUMIFS(Jan!$I$5:$I$605,Jan!$U$5:$U$605,"Despesa",Jan!$G$5:$G$605,CPagar!$D431,Jan!$K$5:$K$605,"Não Pago")</f>
        <v>0</v>
      </c>
      <c r="F431" s="65">
        <f>SUMIFS(Fev!$I$5:$I$605,Fev!$U$5:$U$605,"Despesa",Fev!$G$5:$G$605,CPagar!$D431,Fev!$K$5:$K$605,"Não Pago")</f>
        <v>0</v>
      </c>
      <c r="G431" s="65">
        <f>SUMIFS(Mar!$I$5:$I$605,Mar!$U$5:$U$605,"Despesa",Mar!$G$5:$G$605,CPagar!$D431,Mar!$K$5:$K$605,"Não Pago")</f>
        <v>0</v>
      </c>
      <c r="H431" s="65">
        <f>SUMIFS(Abr!$I$5:$I$605,Abr!$U$5:$U$605,"Despesa",Abr!$G$5:$G$605,CPagar!$D431,Abr!$K$5:$K$605,"Não Pago")</f>
        <v>0</v>
      </c>
      <c r="I431" s="65">
        <f>SUMIFS(Mai!$I$5:$I$605,Mai!$U$5:$U$605,"Despesa",Mai!$G$5:$G$605,CPagar!$D431,Mai!$K$5:$K$605,"Não Pago")</f>
        <v>0</v>
      </c>
      <c r="J431" s="65">
        <f>SUMIFS(Jun!$I$5:$I$605,Jun!$U$5:$U$605,"Despesa",Jun!$G$5:$G$605,CPagar!$D431,Jun!$K$5:$K$605,"Não Pago")</f>
        <v>0</v>
      </c>
      <c r="K431" s="65">
        <f>SUMIFS(Jul!$I$5:$I$605,Jul!$U$5:$U$605,"Despesa",Jul!$G$5:$G$605,CPagar!$D431,Jul!$K$5:$K$605,"Não Pago")</f>
        <v>0</v>
      </c>
      <c r="L431" s="65">
        <f>SUMIFS(Ago!$I$5:$I$605,Ago!$U$5:$U$605,"Despesa",Ago!$G$5:$G$605,CPagar!$D431,Ago!$K$5:$K$605,"Não Pago")</f>
        <v>0</v>
      </c>
      <c r="M431" s="65">
        <f>SUMIFS(Set!$I$5:$I$605,Set!$U$5:$U$605,"Despesa",Set!$G$5:$G$605,CPagar!$D431,Set!$K$5:$K$605,"Não Pago")</f>
        <v>0</v>
      </c>
      <c r="N431" s="65">
        <f>SUMIFS(Out!$I$5:$I$605,Out!$U$5:$U$605,"Despesa",Out!$G$5:$G$605,CPagar!$D431,Out!$K$5:$K$605,"Não Pago")</f>
        <v>0</v>
      </c>
      <c r="O431" s="65">
        <f>SUMIFS(Nov!$I$5:$I$605,Nov!$U$5:$U$605,"Despesa",Nov!$G$5:$G$605,CPagar!$D431,Nov!$K$5:$K$605,"Não Pago")</f>
        <v>0</v>
      </c>
      <c r="P431" s="65">
        <f>SUMIFS(Dez!$I$5:$I$605,Dez!$U$5:$U$605,"Despesa",Dez!$G$5:$G$605,CPagar!$D431,Dez!$K$5:$K$605,"Não Pago")</f>
        <v>0</v>
      </c>
      <c r="Q431" s="62">
        <f t="shared" si="14"/>
        <v>0</v>
      </c>
    </row>
    <row r="432" spans="3:17" ht="28.5" customHeight="1" thickTop="1" thickBot="1" x14ac:dyDescent="0.3">
      <c r="C432" s="46" t="str">
        <f>'PC Despesas'!O28</f>
        <v>5.5.24</v>
      </c>
      <c r="D432" s="47" t="str">
        <f>VLOOKUP(C432,'PC Despesas'!$O$5:$P$103,2,FALSE)</f>
        <v>-</v>
      </c>
      <c r="E432" s="65">
        <f>SUMIFS(Jan!$I$5:$I$605,Jan!$U$5:$U$605,"Despesa",Jan!$G$5:$G$605,CPagar!$D432,Jan!$K$5:$K$605,"Não Pago")</f>
        <v>0</v>
      </c>
      <c r="F432" s="65">
        <f>SUMIFS(Fev!$I$5:$I$605,Fev!$U$5:$U$605,"Despesa",Fev!$G$5:$G$605,CPagar!$D432,Fev!$K$5:$K$605,"Não Pago")</f>
        <v>0</v>
      </c>
      <c r="G432" s="65">
        <f>SUMIFS(Mar!$I$5:$I$605,Mar!$U$5:$U$605,"Despesa",Mar!$G$5:$G$605,CPagar!$D432,Mar!$K$5:$K$605,"Não Pago")</f>
        <v>0</v>
      </c>
      <c r="H432" s="65">
        <f>SUMIFS(Abr!$I$5:$I$605,Abr!$U$5:$U$605,"Despesa",Abr!$G$5:$G$605,CPagar!$D432,Abr!$K$5:$K$605,"Não Pago")</f>
        <v>0</v>
      </c>
      <c r="I432" s="65">
        <f>SUMIFS(Mai!$I$5:$I$605,Mai!$U$5:$U$605,"Despesa",Mai!$G$5:$G$605,CPagar!$D432,Mai!$K$5:$K$605,"Não Pago")</f>
        <v>0</v>
      </c>
      <c r="J432" s="65">
        <f>SUMIFS(Jun!$I$5:$I$605,Jun!$U$5:$U$605,"Despesa",Jun!$G$5:$G$605,CPagar!$D432,Jun!$K$5:$K$605,"Não Pago")</f>
        <v>0</v>
      </c>
      <c r="K432" s="65">
        <f>SUMIFS(Jul!$I$5:$I$605,Jul!$U$5:$U$605,"Despesa",Jul!$G$5:$G$605,CPagar!$D432,Jul!$K$5:$K$605,"Não Pago")</f>
        <v>0</v>
      </c>
      <c r="L432" s="65">
        <f>SUMIFS(Ago!$I$5:$I$605,Ago!$U$5:$U$605,"Despesa",Ago!$G$5:$G$605,CPagar!$D432,Ago!$K$5:$K$605,"Não Pago")</f>
        <v>0</v>
      </c>
      <c r="M432" s="65">
        <f>SUMIFS(Set!$I$5:$I$605,Set!$U$5:$U$605,"Despesa",Set!$G$5:$G$605,CPagar!$D432,Set!$K$5:$K$605,"Não Pago")</f>
        <v>0</v>
      </c>
      <c r="N432" s="65">
        <f>SUMIFS(Out!$I$5:$I$605,Out!$U$5:$U$605,"Despesa",Out!$G$5:$G$605,CPagar!$D432,Out!$K$5:$K$605,"Não Pago")</f>
        <v>0</v>
      </c>
      <c r="O432" s="65">
        <f>SUMIFS(Nov!$I$5:$I$605,Nov!$U$5:$U$605,"Despesa",Nov!$G$5:$G$605,CPagar!$D432,Nov!$K$5:$K$605,"Não Pago")</f>
        <v>0</v>
      </c>
      <c r="P432" s="65">
        <f>SUMIFS(Dez!$I$5:$I$605,Dez!$U$5:$U$605,"Despesa",Dez!$G$5:$G$605,CPagar!$D432,Dez!$K$5:$K$605,"Não Pago")</f>
        <v>0</v>
      </c>
      <c r="Q432" s="62">
        <f t="shared" si="14"/>
        <v>0</v>
      </c>
    </row>
    <row r="433" spans="3:17" ht="28.5" customHeight="1" thickTop="1" thickBot="1" x14ac:dyDescent="0.3">
      <c r="C433" s="46" t="str">
        <f>'PC Despesas'!O29</f>
        <v>5.5.25</v>
      </c>
      <c r="D433" s="47" t="str">
        <f>VLOOKUP(C433,'PC Despesas'!$O$5:$P$103,2,FALSE)</f>
        <v>-</v>
      </c>
      <c r="E433" s="65">
        <f>SUMIFS(Jan!$I$5:$I$605,Jan!$U$5:$U$605,"Despesa",Jan!$G$5:$G$605,CPagar!$D433,Jan!$K$5:$K$605,"Não Pago")</f>
        <v>0</v>
      </c>
      <c r="F433" s="65">
        <f>SUMIFS(Fev!$I$5:$I$605,Fev!$U$5:$U$605,"Despesa",Fev!$G$5:$G$605,CPagar!$D433,Fev!$K$5:$K$605,"Não Pago")</f>
        <v>0</v>
      </c>
      <c r="G433" s="65">
        <f>SUMIFS(Mar!$I$5:$I$605,Mar!$U$5:$U$605,"Despesa",Mar!$G$5:$G$605,CPagar!$D433,Mar!$K$5:$K$605,"Não Pago")</f>
        <v>0</v>
      </c>
      <c r="H433" s="65">
        <f>SUMIFS(Abr!$I$5:$I$605,Abr!$U$5:$U$605,"Despesa",Abr!$G$5:$G$605,CPagar!$D433,Abr!$K$5:$K$605,"Não Pago")</f>
        <v>0</v>
      </c>
      <c r="I433" s="65">
        <f>SUMIFS(Mai!$I$5:$I$605,Mai!$U$5:$U$605,"Despesa",Mai!$G$5:$G$605,CPagar!$D433,Mai!$K$5:$K$605,"Não Pago")</f>
        <v>0</v>
      </c>
      <c r="J433" s="65">
        <f>SUMIFS(Jun!$I$5:$I$605,Jun!$U$5:$U$605,"Despesa",Jun!$G$5:$G$605,CPagar!$D433,Jun!$K$5:$K$605,"Não Pago")</f>
        <v>0</v>
      </c>
      <c r="K433" s="65">
        <f>SUMIFS(Jul!$I$5:$I$605,Jul!$U$5:$U$605,"Despesa",Jul!$G$5:$G$605,CPagar!$D433,Jul!$K$5:$K$605,"Não Pago")</f>
        <v>0</v>
      </c>
      <c r="L433" s="65">
        <f>SUMIFS(Ago!$I$5:$I$605,Ago!$U$5:$U$605,"Despesa",Ago!$G$5:$G$605,CPagar!$D433,Ago!$K$5:$K$605,"Não Pago")</f>
        <v>0</v>
      </c>
      <c r="M433" s="65">
        <f>SUMIFS(Set!$I$5:$I$605,Set!$U$5:$U$605,"Despesa",Set!$G$5:$G$605,CPagar!$D433,Set!$K$5:$K$605,"Não Pago")</f>
        <v>0</v>
      </c>
      <c r="N433" s="65">
        <f>SUMIFS(Out!$I$5:$I$605,Out!$U$5:$U$605,"Despesa",Out!$G$5:$G$605,CPagar!$D433,Out!$K$5:$K$605,"Não Pago")</f>
        <v>0</v>
      </c>
      <c r="O433" s="65">
        <f>SUMIFS(Nov!$I$5:$I$605,Nov!$U$5:$U$605,"Despesa",Nov!$G$5:$G$605,CPagar!$D433,Nov!$K$5:$K$605,"Não Pago")</f>
        <v>0</v>
      </c>
      <c r="P433" s="65">
        <f>SUMIFS(Dez!$I$5:$I$605,Dez!$U$5:$U$605,"Despesa",Dez!$G$5:$G$605,CPagar!$D433,Dez!$K$5:$K$605,"Não Pago")</f>
        <v>0</v>
      </c>
      <c r="Q433" s="62">
        <f t="shared" si="14"/>
        <v>0</v>
      </c>
    </row>
    <row r="434" spans="3:17" ht="28.5" customHeight="1" thickTop="1" thickBot="1" x14ac:dyDescent="0.3">
      <c r="C434" s="46" t="str">
        <f>'PC Despesas'!O30</f>
        <v>5.5.26</v>
      </c>
      <c r="D434" s="47" t="str">
        <f>VLOOKUP(C434,'PC Despesas'!$O$5:$P$103,2,FALSE)</f>
        <v>-</v>
      </c>
      <c r="E434" s="65">
        <f>SUMIFS(Jan!$I$5:$I$605,Jan!$U$5:$U$605,"Despesa",Jan!$G$5:$G$605,CPagar!$D434,Jan!$K$5:$K$605,"Não Pago")</f>
        <v>0</v>
      </c>
      <c r="F434" s="65">
        <f>SUMIFS(Fev!$I$5:$I$605,Fev!$U$5:$U$605,"Despesa",Fev!$G$5:$G$605,CPagar!$D434,Fev!$K$5:$K$605,"Não Pago")</f>
        <v>0</v>
      </c>
      <c r="G434" s="65">
        <f>SUMIFS(Mar!$I$5:$I$605,Mar!$U$5:$U$605,"Despesa",Mar!$G$5:$G$605,CPagar!$D434,Mar!$K$5:$K$605,"Não Pago")</f>
        <v>0</v>
      </c>
      <c r="H434" s="65">
        <f>SUMIFS(Abr!$I$5:$I$605,Abr!$U$5:$U$605,"Despesa",Abr!$G$5:$G$605,CPagar!$D434,Abr!$K$5:$K$605,"Não Pago")</f>
        <v>0</v>
      </c>
      <c r="I434" s="65">
        <f>SUMIFS(Mai!$I$5:$I$605,Mai!$U$5:$U$605,"Despesa",Mai!$G$5:$G$605,CPagar!$D434,Mai!$K$5:$K$605,"Não Pago")</f>
        <v>0</v>
      </c>
      <c r="J434" s="65">
        <f>SUMIFS(Jun!$I$5:$I$605,Jun!$U$5:$U$605,"Despesa",Jun!$G$5:$G$605,CPagar!$D434,Jun!$K$5:$K$605,"Não Pago")</f>
        <v>0</v>
      </c>
      <c r="K434" s="65">
        <f>SUMIFS(Jul!$I$5:$I$605,Jul!$U$5:$U$605,"Despesa",Jul!$G$5:$G$605,CPagar!$D434,Jul!$K$5:$K$605,"Não Pago")</f>
        <v>0</v>
      </c>
      <c r="L434" s="65">
        <f>SUMIFS(Ago!$I$5:$I$605,Ago!$U$5:$U$605,"Despesa",Ago!$G$5:$G$605,CPagar!$D434,Ago!$K$5:$K$605,"Não Pago")</f>
        <v>0</v>
      </c>
      <c r="M434" s="65">
        <f>SUMIFS(Set!$I$5:$I$605,Set!$U$5:$U$605,"Despesa",Set!$G$5:$G$605,CPagar!$D434,Set!$K$5:$K$605,"Não Pago")</f>
        <v>0</v>
      </c>
      <c r="N434" s="65">
        <f>SUMIFS(Out!$I$5:$I$605,Out!$U$5:$U$605,"Despesa",Out!$G$5:$G$605,CPagar!$D434,Out!$K$5:$K$605,"Não Pago")</f>
        <v>0</v>
      </c>
      <c r="O434" s="65">
        <f>SUMIFS(Nov!$I$5:$I$605,Nov!$U$5:$U$605,"Despesa",Nov!$G$5:$G$605,CPagar!$D434,Nov!$K$5:$K$605,"Não Pago")</f>
        <v>0</v>
      </c>
      <c r="P434" s="65">
        <f>SUMIFS(Dez!$I$5:$I$605,Dez!$U$5:$U$605,"Despesa",Dez!$G$5:$G$605,CPagar!$D434,Dez!$K$5:$K$605,"Não Pago")</f>
        <v>0</v>
      </c>
      <c r="Q434" s="62">
        <f t="shared" si="14"/>
        <v>0</v>
      </c>
    </row>
    <row r="435" spans="3:17" ht="28.5" customHeight="1" thickTop="1" thickBot="1" x14ac:dyDescent="0.3">
      <c r="C435" s="46" t="str">
        <f>'PC Despesas'!O31</f>
        <v>5.5.27</v>
      </c>
      <c r="D435" s="47" t="str">
        <f>VLOOKUP(C435,'PC Despesas'!$O$5:$P$103,2,FALSE)</f>
        <v>-</v>
      </c>
      <c r="E435" s="65">
        <f>SUMIFS(Jan!$I$5:$I$605,Jan!$U$5:$U$605,"Despesa",Jan!$G$5:$G$605,CPagar!$D435,Jan!$K$5:$K$605,"Não Pago")</f>
        <v>0</v>
      </c>
      <c r="F435" s="65">
        <f>SUMIFS(Fev!$I$5:$I$605,Fev!$U$5:$U$605,"Despesa",Fev!$G$5:$G$605,CPagar!$D435,Fev!$K$5:$K$605,"Não Pago")</f>
        <v>0</v>
      </c>
      <c r="G435" s="65">
        <f>SUMIFS(Mar!$I$5:$I$605,Mar!$U$5:$U$605,"Despesa",Mar!$G$5:$G$605,CPagar!$D435,Mar!$K$5:$K$605,"Não Pago")</f>
        <v>0</v>
      </c>
      <c r="H435" s="65">
        <f>SUMIFS(Abr!$I$5:$I$605,Abr!$U$5:$U$605,"Despesa",Abr!$G$5:$G$605,CPagar!$D435,Abr!$K$5:$K$605,"Não Pago")</f>
        <v>0</v>
      </c>
      <c r="I435" s="65">
        <f>SUMIFS(Mai!$I$5:$I$605,Mai!$U$5:$U$605,"Despesa",Mai!$G$5:$G$605,CPagar!$D435,Mai!$K$5:$K$605,"Não Pago")</f>
        <v>0</v>
      </c>
      <c r="J435" s="65">
        <f>SUMIFS(Jun!$I$5:$I$605,Jun!$U$5:$U$605,"Despesa",Jun!$G$5:$G$605,CPagar!$D435,Jun!$K$5:$K$605,"Não Pago")</f>
        <v>0</v>
      </c>
      <c r="K435" s="65">
        <f>SUMIFS(Jul!$I$5:$I$605,Jul!$U$5:$U$605,"Despesa",Jul!$G$5:$G$605,CPagar!$D435,Jul!$K$5:$K$605,"Não Pago")</f>
        <v>0</v>
      </c>
      <c r="L435" s="65">
        <f>SUMIFS(Ago!$I$5:$I$605,Ago!$U$5:$U$605,"Despesa",Ago!$G$5:$G$605,CPagar!$D435,Ago!$K$5:$K$605,"Não Pago")</f>
        <v>0</v>
      </c>
      <c r="M435" s="65">
        <f>SUMIFS(Set!$I$5:$I$605,Set!$U$5:$U$605,"Despesa",Set!$G$5:$G$605,CPagar!$D435,Set!$K$5:$K$605,"Não Pago")</f>
        <v>0</v>
      </c>
      <c r="N435" s="65">
        <f>SUMIFS(Out!$I$5:$I$605,Out!$U$5:$U$605,"Despesa",Out!$G$5:$G$605,CPagar!$D435,Out!$K$5:$K$605,"Não Pago")</f>
        <v>0</v>
      </c>
      <c r="O435" s="65">
        <f>SUMIFS(Nov!$I$5:$I$605,Nov!$U$5:$U$605,"Despesa",Nov!$G$5:$G$605,CPagar!$D435,Nov!$K$5:$K$605,"Não Pago")</f>
        <v>0</v>
      </c>
      <c r="P435" s="65">
        <f>SUMIFS(Dez!$I$5:$I$605,Dez!$U$5:$U$605,"Despesa",Dez!$G$5:$G$605,CPagar!$D435,Dez!$K$5:$K$605,"Não Pago")</f>
        <v>0</v>
      </c>
      <c r="Q435" s="62">
        <f t="shared" si="14"/>
        <v>0</v>
      </c>
    </row>
    <row r="436" spans="3:17" ht="28.5" customHeight="1" thickTop="1" thickBot="1" x14ac:dyDescent="0.3">
      <c r="C436" s="46" t="str">
        <f>'PC Despesas'!O32</f>
        <v>5.5.28</v>
      </c>
      <c r="D436" s="47" t="str">
        <f>VLOOKUP(C436,'PC Despesas'!$O$5:$P$103,2,FALSE)</f>
        <v>-</v>
      </c>
      <c r="E436" s="65">
        <f>SUMIFS(Jan!$I$5:$I$605,Jan!$U$5:$U$605,"Despesa",Jan!$G$5:$G$605,CPagar!$D436,Jan!$K$5:$K$605,"Não Pago")</f>
        <v>0</v>
      </c>
      <c r="F436" s="65">
        <f>SUMIFS(Fev!$I$5:$I$605,Fev!$U$5:$U$605,"Despesa",Fev!$G$5:$G$605,CPagar!$D436,Fev!$K$5:$K$605,"Não Pago")</f>
        <v>0</v>
      </c>
      <c r="G436" s="65">
        <f>SUMIFS(Mar!$I$5:$I$605,Mar!$U$5:$U$605,"Despesa",Mar!$G$5:$G$605,CPagar!$D436,Mar!$K$5:$K$605,"Não Pago")</f>
        <v>0</v>
      </c>
      <c r="H436" s="65">
        <f>SUMIFS(Abr!$I$5:$I$605,Abr!$U$5:$U$605,"Despesa",Abr!$G$5:$G$605,CPagar!$D436,Abr!$K$5:$K$605,"Não Pago")</f>
        <v>0</v>
      </c>
      <c r="I436" s="65">
        <f>SUMIFS(Mai!$I$5:$I$605,Mai!$U$5:$U$605,"Despesa",Mai!$G$5:$G$605,CPagar!$D436,Mai!$K$5:$K$605,"Não Pago")</f>
        <v>0</v>
      </c>
      <c r="J436" s="65">
        <f>SUMIFS(Jun!$I$5:$I$605,Jun!$U$5:$U$605,"Despesa",Jun!$G$5:$G$605,CPagar!$D436,Jun!$K$5:$K$605,"Não Pago")</f>
        <v>0</v>
      </c>
      <c r="K436" s="65">
        <f>SUMIFS(Jul!$I$5:$I$605,Jul!$U$5:$U$605,"Despesa",Jul!$G$5:$G$605,CPagar!$D436,Jul!$K$5:$K$605,"Não Pago")</f>
        <v>0</v>
      </c>
      <c r="L436" s="65">
        <f>SUMIFS(Ago!$I$5:$I$605,Ago!$U$5:$U$605,"Despesa",Ago!$G$5:$G$605,CPagar!$D436,Ago!$K$5:$K$605,"Não Pago")</f>
        <v>0</v>
      </c>
      <c r="M436" s="65">
        <f>SUMIFS(Set!$I$5:$I$605,Set!$U$5:$U$605,"Despesa",Set!$G$5:$G$605,CPagar!$D436,Set!$K$5:$K$605,"Não Pago")</f>
        <v>0</v>
      </c>
      <c r="N436" s="65">
        <f>SUMIFS(Out!$I$5:$I$605,Out!$U$5:$U$605,"Despesa",Out!$G$5:$G$605,CPagar!$D436,Out!$K$5:$K$605,"Não Pago")</f>
        <v>0</v>
      </c>
      <c r="O436" s="65">
        <f>SUMIFS(Nov!$I$5:$I$605,Nov!$U$5:$U$605,"Despesa",Nov!$G$5:$G$605,CPagar!$D436,Nov!$K$5:$K$605,"Não Pago")</f>
        <v>0</v>
      </c>
      <c r="P436" s="65">
        <f>SUMIFS(Dez!$I$5:$I$605,Dez!$U$5:$U$605,"Despesa",Dez!$G$5:$G$605,CPagar!$D436,Dez!$K$5:$K$605,"Não Pago")</f>
        <v>0</v>
      </c>
      <c r="Q436" s="62">
        <f t="shared" si="14"/>
        <v>0</v>
      </c>
    </row>
    <row r="437" spans="3:17" ht="28.5" customHeight="1" thickTop="1" thickBot="1" x14ac:dyDescent="0.3">
      <c r="C437" s="46" t="str">
        <f>'PC Despesas'!O33</f>
        <v>5.5.29</v>
      </c>
      <c r="D437" s="47" t="str">
        <f>VLOOKUP(C437,'PC Despesas'!$O$5:$P$103,2,FALSE)</f>
        <v>-</v>
      </c>
      <c r="E437" s="65">
        <f>SUMIFS(Jan!$I$5:$I$605,Jan!$U$5:$U$605,"Despesa",Jan!$G$5:$G$605,CPagar!$D437,Jan!$K$5:$K$605,"Não Pago")</f>
        <v>0</v>
      </c>
      <c r="F437" s="65">
        <f>SUMIFS(Fev!$I$5:$I$605,Fev!$U$5:$U$605,"Despesa",Fev!$G$5:$G$605,CPagar!$D437,Fev!$K$5:$K$605,"Não Pago")</f>
        <v>0</v>
      </c>
      <c r="G437" s="65">
        <f>SUMIFS(Mar!$I$5:$I$605,Mar!$U$5:$U$605,"Despesa",Mar!$G$5:$G$605,CPagar!$D437,Mar!$K$5:$K$605,"Não Pago")</f>
        <v>0</v>
      </c>
      <c r="H437" s="65">
        <f>SUMIFS(Abr!$I$5:$I$605,Abr!$U$5:$U$605,"Despesa",Abr!$G$5:$G$605,CPagar!$D437,Abr!$K$5:$K$605,"Não Pago")</f>
        <v>0</v>
      </c>
      <c r="I437" s="65">
        <f>SUMIFS(Mai!$I$5:$I$605,Mai!$U$5:$U$605,"Despesa",Mai!$G$5:$G$605,CPagar!$D437,Mai!$K$5:$K$605,"Não Pago")</f>
        <v>0</v>
      </c>
      <c r="J437" s="65">
        <f>SUMIFS(Jun!$I$5:$I$605,Jun!$U$5:$U$605,"Despesa",Jun!$G$5:$G$605,CPagar!$D437,Jun!$K$5:$K$605,"Não Pago")</f>
        <v>0</v>
      </c>
      <c r="K437" s="65">
        <f>SUMIFS(Jul!$I$5:$I$605,Jul!$U$5:$U$605,"Despesa",Jul!$G$5:$G$605,CPagar!$D437,Jul!$K$5:$K$605,"Não Pago")</f>
        <v>0</v>
      </c>
      <c r="L437" s="65">
        <f>SUMIFS(Ago!$I$5:$I$605,Ago!$U$5:$U$605,"Despesa",Ago!$G$5:$G$605,CPagar!$D437,Ago!$K$5:$K$605,"Não Pago")</f>
        <v>0</v>
      </c>
      <c r="M437" s="65">
        <f>SUMIFS(Set!$I$5:$I$605,Set!$U$5:$U$605,"Despesa",Set!$G$5:$G$605,CPagar!$D437,Set!$K$5:$K$605,"Não Pago")</f>
        <v>0</v>
      </c>
      <c r="N437" s="65">
        <f>SUMIFS(Out!$I$5:$I$605,Out!$U$5:$U$605,"Despesa",Out!$G$5:$G$605,CPagar!$D437,Out!$K$5:$K$605,"Não Pago")</f>
        <v>0</v>
      </c>
      <c r="O437" s="65">
        <f>SUMIFS(Nov!$I$5:$I$605,Nov!$U$5:$U$605,"Despesa",Nov!$G$5:$G$605,CPagar!$D437,Nov!$K$5:$K$605,"Não Pago")</f>
        <v>0</v>
      </c>
      <c r="P437" s="65">
        <f>SUMIFS(Dez!$I$5:$I$605,Dez!$U$5:$U$605,"Despesa",Dez!$G$5:$G$605,CPagar!$D437,Dez!$K$5:$K$605,"Não Pago")</f>
        <v>0</v>
      </c>
      <c r="Q437" s="62">
        <f t="shared" si="14"/>
        <v>0</v>
      </c>
    </row>
    <row r="438" spans="3:17" ht="28.5" customHeight="1" thickTop="1" thickBot="1" x14ac:dyDescent="0.3">
      <c r="C438" s="46" t="str">
        <f>'PC Despesas'!O34</f>
        <v>5.5.30</v>
      </c>
      <c r="D438" s="47" t="str">
        <f>VLOOKUP(C438,'PC Despesas'!$O$5:$P$103,2,FALSE)</f>
        <v>-</v>
      </c>
      <c r="E438" s="65">
        <f>SUMIFS(Jan!$I$5:$I$605,Jan!$U$5:$U$605,"Despesa",Jan!$G$5:$G$605,CPagar!$D438,Jan!$K$5:$K$605,"Não Pago")</f>
        <v>0</v>
      </c>
      <c r="F438" s="65">
        <f>SUMIFS(Fev!$I$5:$I$605,Fev!$U$5:$U$605,"Despesa",Fev!$G$5:$G$605,CPagar!$D438,Fev!$K$5:$K$605,"Não Pago")</f>
        <v>0</v>
      </c>
      <c r="G438" s="65">
        <f>SUMIFS(Mar!$I$5:$I$605,Mar!$U$5:$U$605,"Despesa",Mar!$G$5:$G$605,CPagar!$D438,Mar!$K$5:$K$605,"Não Pago")</f>
        <v>0</v>
      </c>
      <c r="H438" s="65">
        <f>SUMIFS(Abr!$I$5:$I$605,Abr!$U$5:$U$605,"Despesa",Abr!$G$5:$G$605,CPagar!$D438,Abr!$K$5:$K$605,"Não Pago")</f>
        <v>0</v>
      </c>
      <c r="I438" s="65">
        <f>SUMIFS(Mai!$I$5:$I$605,Mai!$U$5:$U$605,"Despesa",Mai!$G$5:$G$605,CPagar!$D438,Mai!$K$5:$K$605,"Não Pago")</f>
        <v>0</v>
      </c>
      <c r="J438" s="65">
        <f>SUMIFS(Jun!$I$5:$I$605,Jun!$U$5:$U$605,"Despesa",Jun!$G$5:$G$605,CPagar!$D438,Jun!$K$5:$K$605,"Não Pago")</f>
        <v>0</v>
      </c>
      <c r="K438" s="65">
        <f>SUMIFS(Jul!$I$5:$I$605,Jul!$U$5:$U$605,"Despesa",Jul!$G$5:$G$605,CPagar!$D438,Jul!$K$5:$K$605,"Não Pago")</f>
        <v>0</v>
      </c>
      <c r="L438" s="65">
        <f>SUMIFS(Ago!$I$5:$I$605,Ago!$U$5:$U$605,"Despesa",Ago!$G$5:$G$605,CPagar!$D438,Ago!$K$5:$K$605,"Não Pago")</f>
        <v>0</v>
      </c>
      <c r="M438" s="65">
        <f>SUMIFS(Set!$I$5:$I$605,Set!$U$5:$U$605,"Despesa",Set!$G$5:$G$605,CPagar!$D438,Set!$K$5:$K$605,"Não Pago")</f>
        <v>0</v>
      </c>
      <c r="N438" s="65">
        <f>SUMIFS(Out!$I$5:$I$605,Out!$U$5:$U$605,"Despesa",Out!$G$5:$G$605,CPagar!$D438,Out!$K$5:$K$605,"Não Pago")</f>
        <v>0</v>
      </c>
      <c r="O438" s="65">
        <f>SUMIFS(Nov!$I$5:$I$605,Nov!$U$5:$U$605,"Despesa",Nov!$G$5:$G$605,CPagar!$D438,Nov!$K$5:$K$605,"Não Pago")</f>
        <v>0</v>
      </c>
      <c r="P438" s="65">
        <f>SUMIFS(Dez!$I$5:$I$605,Dez!$U$5:$U$605,"Despesa",Dez!$G$5:$G$605,CPagar!$D438,Dez!$K$5:$K$605,"Não Pago")</f>
        <v>0</v>
      </c>
      <c r="Q438" s="62">
        <f t="shared" si="14"/>
        <v>0</v>
      </c>
    </row>
    <row r="439" spans="3:17" ht="28.5" customHeight="1" thickTop="1" thickBot="1" x14ac:dyDescent="0.3">
      <c r="C439" s="46" t="str">
        <f>'PC Despesas'!O35</f>
        <v>5.5.31</v>
      </c>
      <c r="D439" s="47" t="str">
        <f>VLOOKUP(C439,'PC Despesas'!$O$5:$P$103,2,FALSE)</f>
        <v>-</v>
      </c>
      <c r="E439" s="65">
        <f>SUMIFS(Jan!$I$5:$I$605,Jan!$U$5:$U$605,"Despesa",Jan!$G$5:$G$605,CPagar!$D439,Jan!$K$5:$K$605,"Não Pago")</f>
        <v>0</v>
      </c>
      <c r="F439" s="65">
        <f>SUMIFS(Fev!$I$5:$I$605,Fev!$U$5:$U$605,"Despesa",Fev!$G$5:$G$605,CPagar!$D439,Fev!$K$5:$K$605,"Não Pago")</f>
        <v>0</v>
      </c>
      <c r="G439" s="65">
        <f>SUMIFS(Mar!$I$5:$I$605,Mar!$U$5:$U$605,"Despesa",Mar!$G$5:$G$605,CPagar!$D439,Mar!$K$5:$K$605,"Não Pago")</f>
        <v>0</v>
      </c>
      <c r="H439" s="65">
        <f>SUMIFS(Abr!$I$5:$I$605,Abr!$U$5:$U$605,"Despesa",Abr!$G$5:$G$605,CPagar!$D439,Abr!$K$5:$K$605,"Não Pago")</f>
        <v>0</v>
      </c>
      <c r="I439" s="65">
        <f>SUMIFS(Mai!$I$5:$I$605,Mai!$U$5:$U$605,"Despesa",Mai!$G$5:$G$605,CPagar!$D439,Mai!$K$5:$K$605,"Não Pago")</f>
        <v>0</v>
      </c>
      <c r="J439" s="65">
        <f>SUMIFS(Jun!$I$5:$I$605,Jun!$U$5:$U$605,"Despesa",Jun!$G$5:$G$605,CPagar!$D439,Jun!$K$5:$K$605,"Não Pago")</f>
        <v>0</v>
      </c>
      <c r="K439" s="65">
        <f>SUMIFS(Jul!$I$5:$I$605,Jul!$U$5:$U$605,"Despesa",Jul!$G$5:$G$605,CPagar!$D439,Jul!$K$5:$K$605,"Não Pago")</f>
        <v>0</v>
      </c>
      <c r="L439" s="65">
        <f>SUMIFS(Ago!$I$5:$I$605,Ago!$U$5:$U$605,"Despesa",Ago!$G$5:$G$605,CPagar!$D439,Ago!$K$5:$K$605,"Não Pago")</f>
        <v>0</v>
      </c>
      <c r="M439" s="65">
        <f>SUMIFS(Set!$I$5:$I$605,Set!$U$5:$U$605,"Despesa",Set!$G$5:$G$605,CPagar!$D439,Set!$K$5:$K$605,"Não Pago")</f>
        <v>0</v>
      </c>
      <c r="N439" s="65">
        <f>SUMIFS(Out!$I$5:$I$605,Out!$U$5:$U$605,"Despesa",Out!$G$5:$G$605,CPagar!$D439,Out!$K$5:$K$605,"Não Pago")</f>
        <v>0</v>
      </c>
      <c r="O439" s="65">
        <f>SUMIFS(Nov!$I$5:$I$605,Nov!$U$5:$U$605,"Despesa",Nov!$G$5:$G$605,CPagar!$D439,Nov!$K$5:$K$605,"Não Pago")</f>
        <v>0</v>
      </c>
      <c r="P439" s="65">
        <f>SUMIFS(Dez!$I$5:$I$605,Dez!$U$5:$U$605,"Despesa",Dez!$G$5:$G$605,CPagar!$D439,Dez!$K$5:$K$605,"Não Pago")</f>
        <v>0</v>
      </c>
      <c r="Q439" s="62">
        <f t="shared" si="14"/>
        <v>0</v>
      </c>
    </row>
    <row r="440" spans="3:17" ht="28.5" customHeight="1" thickTop="1" thickBot="1" x14ac:dyDescent="0.3">
      <c r="C440" s="46" t="str">
        <f>'PC Despesas'!O36</f>
        <v>5.5.32</v>
      </c>
      <c r="D440" s="47" t="str">
        <f>VLOOKUP(C440,'PC Despesas'!$O$5:$P$103,2,FALSE)</f>
        <v>-</v>
      </c>
      <c r="E440" s="65">
        <f>SUMIFS(Jan!$I$5:$I$605,Jan!$U$5:$U$605,"Despesa",Jan!$G$5:$G$605,CPagar!$D440,Jan!$K$5:$K$605,"Não Pago")</f>
        <v>0</v>
      </c>
      <c r="F440" s="65">
        <f>SUMIFS(Fev!$I$5:$I$605,Fev!$U$5:$U$605,"Despesa",Fev!$G$5:$G$605,CPagar!$D440,Fev!$K$5:$K$605,"Não Pago")</f>
        <v>0</v>
      </c>
      <c r="G440" s="65">
        <f>SUMIFS(Mar!$I$5:$I$605,Mar!$U$5:$U$605,"Despesa",Mar!$G$5:$G$605,CPagar!$D440,Mar!$K$5:$K$605,"Não Pago")</f>
        <v>0</v>
      </c>
      <c r="H440" s="65">
        <f>SUMIFS(Abr!$I$5:$I$605,Abr!$U$5:$U$605,"Despesa",Abr!$G$5:$G$605,CPagar!$D440,Abr!$K$5:$K$605,"Não Pago")</f>
        <v>0</v>
      </c>
      <c r="I440" s="65">
        <f>SUMIFS(Mai!$I$5:$I$605,Mai!$U$5:$U$605,"Despesa",Mai!$G$5:$G$605,CPagar!$D440,Mai!$K$5:$K$605,"Não Pago")</f>
        <v>0</v>
      </c>
      <c r="J440" s="65">
        <f>SUMIFS(Jun!$I$5:$I$605,Jun!$U$5:$U$605,"Despesa",Jun!$G$5:$G$605,CPagar!$D440,Jun!$K$5:$K$605,"Não Pago")</f>
        <v>0</v>
      </c>
      <c r="K440" s="65">
        <f>SUMIFS(Jul!$I$5:$I$605,Jul!$U$5:$U$605,"Despesa",Jul!$G$5:$G$605,CPagar!$D440,Jul!$K$5:$K$605,"Não Pago")</f>
        <v>0</v>
      </c>
      <c r="L440" s="65">
        <f>SUMIFS(Ago!$I$5:$I$605,Ago!$U$5:$U$605,"Despesa",Ago!$G$5:$G$605,CPagar!$D440,Ago!$K$5:$K$605,"Não Pago")</f>
        <v>0</v>
      </c>
      <c r="M440" s="65">
        <f>SUMIFS(Set!$I$5:$I$605,Set!$U$5:$U$605,"Despesa",Set!$G$5:$G$605,CPagar!$D440,Set!$K$5:$K$605,"Não Pago")</f>
        <v>0</v>
      </c>
      <c r="N440" s="65">
        <f>SUMIFS(Out!$I$5:$I$605,Out!$U$5:$U$605,"Despesa",Out!$G$5:$G$605,CPagar!$D440,Out!$K$5:$K$605,"Não Pago")</f>
        <v>0</v>
      </c>
      <c r="O440" s="65">
        <f>SUMIFS(Nov!$I$5:$I$605,Nov!$U$5:$U$605,"Despesa",Nov!$G$5:$G$605,CPagar!$D440,Nov!$K$5:$K$605,"Não Pago")</f>
        <v>0</v>
      </c>
      <c r="P440" s="65">
        <f>SUMIFS(Dez!$I$5:$I$605,Dez!$U$5:$U$605,"Despesa",Dez!$G$5:$G$605,CPagar!$D440,Dez!$K$5:$K$605,"Não Pago")</f>
        <v>0</v>
      </c>
      <c r="Q440" s="62">
        <f t="shared" si="14"/>
        <v>0</v>
      </c>
    </row>
    <row r="441" spans="3:17" ht="28.5" customHeight="1" thickTop="1" thickBot="1" x14ac:dyDescent="0.3">
      <c r="C441" s="46" t="str">
        <f>'PC Despesas'!O37</f>
        <v>5.5.33</v>
      </c>
      <c r="D441" s="47" t="str">
        <f>VLOOKUP(C441,'PC Despesas'!$O$5:$P$103,2,FALSE)</f>
        <v>-</v>
      </c>
      <c r="E441" s="65">
        <f>SUMIFS(Jan!$I$5:$I$605,Jan!$U$5:$U$605,"Despesa",Jan!$G$5:$G$605,CPagar!$D441,Jan!$K$5:$K$605,"Não Pago")</f>
        <v>0</v>
      </c>
      <c r="F441" s="65">
        <f>SUMIFS(Fev!$I$5:$I$605,Fev!$U$5:$U$605,"Despesa",Fev!$G$5:$G$605,CPagar!$D441,Fev!$K$5:$K$605,"Não Pago")</f>
        <v>0</v>
      </c>
      <c r="G441" s="65">
        <f>SUMIFS(Mar!$I$5:$I$605,Mar!$U$5:$U$605,"Despesa",Mar!$G$5:$G$605,CPagar!$D441,Mar!$K$5:$K$605,"Não Pago")</f>
        <v>0</v>
      </c>
      <c r="H441" s="65">
        <f>SUMIFS(Abr!$I$5:$I$605,Abr!$U$5:$U$605,"Despesa",Abr!$G$5:$G$605,CPagar!$D441,Abr!$K$5:$K$605,"Não Pago")</f>
        <v>0</v>
      </c>
      <c r="I441" s="65">
        <f>SUMIFS(Mai!$I$5:$I$605,Mai!$U$5:$U$605,"Despesa",Mai!$G$5:$G$605,CPagar!$D441,Mai!$K$5:$K$605,"Não Pago")</f>
        <v>0</v>
      </c>
      <c r="J441" s="65">
        <f>SUMIFS(Jun!$I$5:$I$605,Jun!$U$5:$U$605,"Despesa",Jun!$G$5:$G$605,CPagar!$D441,Jun!$K$5:$K$605,"Não Pago")</f>
        <v>0</v>
      </c>
      <c r="K441" s="65">
        <f>SUMIFS(Jul!$I$5:$I$605,Jul!$U$5:$U$605,"Despesa",Jul!$G$5:$G$605,CPagar!$D441,Jul!$K$5:$K$605,"Não Pago")</f>
        <v>0</v>
      </c>
      <c r="L441" s="65">
        <f>SUMIFS(Ago!$I$5:$I$605,Ago!$U$5:$U$605,"Despesa",Ago!$G$5:$G$605,CPagar!$D441,Ago!$K$5:$K$605,"Não Pago")</f>
        <v>0</v>
      </c>
      <c r="M441" s="65">
        <f>SUMIFS(Set!$I$5:$I$605,Set!$U$5:$U$605,"Despesa",Set!$G$5:$G$605,CPagar!$D441,Set!$K$5:$K$605,"Não Pago")</f>
        <v>0</v>
      </c>
      <c r="N441" s="65">
        <f>SUMIFS(Out!$I$5:$I$605,Out!$U$5:$U$605,"Despesa",Out!$G$5:$G$605,CPagar!$D441,Out!$K$5:$K$605,"Não Pago")</f>
        <v>0</v>
      </c>
      <c r="O441" s="65">
        <f>SUMIFS(Nov!$I$5:$I$605,Nov!$U$5:$U$605,"Despesa",Nov!$G$5:$G$605,CPagar!$D441,Nov!$K$5:$K$605,"Não Pago")</f>
        <v>0</v>
      </c>
      <c r="P441" s="65">
        <f>SUMIFS(Dez!$I$5:$I$605,Dez!$U$5:$U$605,"Despesa",Dez!$G$5:$G$605,CPagar!$D441,Dez!$K$5:$K$605,"Não Pago")</f>
        <v>0</v>
      </c>
      <c r="Q441" s="62">
        <f t="shared" si="14"/>
        <v>0</v>
      </c>
    </row>
    <row r="442" spans="3:17" ht="28.5" customHeight="1" thickTop="1" thickBot="1" x14ac:dyDescent="0.3">
      <c r="C442" s="46" t="str">
        <f>'PC Despesas'!O38</f>
        <v>5.5.34</v>
      </c>
      <c r="D442" s="47" t="str">
        <f>VLOOKUP(C442,'PC Despesas'!$O$5:$P$103,2,FALSE)</f>
        <v>-</v>
      </c>
      <c r="E442" s="65">
        <f>SUMIFS(Jan!$I$5:$I$605,Jan!$U$5:$U$605,"Despesa",Jan!$G$5:$G$605,CPagar!$D442,Jan!$K$5:$K$605,"Não Pago")</f>
        <v>0</v>
      </c>
      <c r="F442" s="65">
        <f>SUMIFS(Fev!$I$5:$I$605,Fev!$U$5:$U$605,"Despesa",Fev!$G$5:$G$605,CPagar!$D442,Fev!$K$5:$K$605,"Não Pago")</f>
        <v>0</v>
      </c>
      <c r="G442" s="65">
        <f>SUMIFS(Mar!$I$5:$I$605,Mar!$U$5:$U$605,"Despesa",Mar!$G$5:$G$605,CPagar!$D442,Mar!$K$5:$K$605,"Não Pago")</f>
        <v>0</v>
      </c>
      <c r="H442" s="65">
        <f>SUMIFS(Abr!$I$5:$I$605,Abr!$U$5:$U$605,"Despesa",Abr!$G$5:$G$605,CPagar!$D442,Abr!$K$5:$K$605,"Não Pago")</f>
        <v>0</v>
      </c>
      <c r="I442" s="65">
        <f>SUMIFS(Mai!$I$5:$I$605,Mai!$U$5:$U$605,"Despesa",Mai!$G$5:$G$605,CPagar!$D442,Mai!$K$5:$K$605,"Não Pago")</f>
        <v>0</v>
      </c>
      <c r="J442" s="65">
        <f>SUMIFS(Jun!$I$5:$I$605,Jun!$U$5:$U$605,"Despesa",Jun!$G$5:$G$605,CPagar!$D442,Jun!$K$5:$K$605,"Não Pago")</f>
        <v>0</v>
      </c>
      <c r="K442" s="65">
        <f>SUMIFS(Jul!$I$5:$I$605,Jul!$U$5:$U$605,"Despesa",Jul!$G$5:$G$605,CPagar!$D442,Jul!$K$5:$K$605,"Não Pago")</f>
        <v>0</v>
      </c>
      <c r="L442" s="65">
        <f>SUMIFS(Ago!$I$5:$I$605,Ago!$U$5:$U$605,"Despesa",Ago!$G$5:$G$605,CPagar!$D442,Ago!$K$5:$K$605,"Não Pago")</f>
        <v>0</v>
      </c>
      <c r="M442" s="65">
        <f>SUMIFS(Set!$I$5:$I$605,Set!$U$5:$U$605,"Despesa",Set!$G$5:$G$605,CPagar!$D442,Set!$K$5:$K$605,"Não Pago")</f>
        <v>0</v>
      </c>
      <c r="N442" s="65">
        <f>SUMIFS(Out!$I$5:$I$605,Out!$U$5:$U$605,"Despesa",Out!$G$5:$G$605,CPagar!$D442,Out!$K$5:$K$605,"Não Pago")</f>
        <v>0</v>
      </c>
      <c r="O442" s="65">
        <f>SUMIFS(Nov!$I$5:$I$605,Nov!$U$5:$U$605,"Despesa",Nov!$G$5:$G$605,CPagar!$D442,Nov!$K$5:$K$605,"Não Pago")</f>
        <v>0</v>
      </c>
      <c r="P442" s="65">
        <f>SUMIFS(Dez!$I$5:$I$605,Dez!$U$5:$U$605,"Despesa",Dez!$G$5:$G$605,CPagar!$D442,Dez!$K$5:$K$605,"Não Pago")</f>
        <v>0</v>
      </c>
      <c r="Q442" s="62">
        <f t="shared" si="14"/>
        <v>0</v>
      </c>
    </row>
    <row r="443" spans="3:17" ht="28.5" customHeight="1" thickTop="1" thickBot="1" x14ac:dyDescent="0.3">
      <c r="C443" s="46" t="str">
        <f>'PC Despesas'!O39</f>
        <v>5.5.35</v>
      </c>
      <c r="D443" s="47" t="str">
        <f>VLOOKUP(C443,'PC Despesas'!$O$5:$P$103,2,FALSE)</f>
        <v>-</v>
      </c>
      <c r="E443" s="65">
        <f>SUMIFS(Jan!$I$5:$I$605,Jan!$U$5:$U$605,"Despesa",Jan!$G$5:$G$605,CPagar!$D443,Jan!$K$5:$K$605,"Não Pago")</f>
        <v>0</v>
      </c>
      <c r="F443" s="65">
        <f>SUMIFS(Fev!$I$5:$I$605,Fev!$U$5:$U$605,"Despesa",Fev!$G$5:$G$605,CPagar!$D443,Fev!$K$5:$K$605,"Não Pago")</f>
        <v>0</v>
      </c>
      <c r="G443" s="65">
        <f>SUMIFS(Mar!$I$5:$I$605,Mar!$U$5:$U$605,"Despesa",Mar!$G$5:$G$605,CPagar!$D443,Mar!$K$5:$K$605,"Não Pago")</f>
        <v>0</v>
      </c>
      <c r="H443" s="65">
        <f>SUMIFS(Abr!$I$5:$I$605,Abr!$U$5:$U$605,"Despesa",Abr!$G$5:$G$605,CPagar!$D443,Abr!$K$5:$K$605,"Não Pago")</f>
        <v>0</v>
      </c>
      <c r="I443" s="65">
        <f>SUMIFS(Mai!$I$5:$I$605,Mai!$U$5:$U$605,"Despesa",Mai!$G$5:$G$605,CPagar!$D443,Mai!$K$5:$K$605,"Não Pago")</f>
        <v>0</v>
      </c>
      <c r="J443" s="65">
        <f>SUMIFS(Jun!$I$5:$I$605,Jun!$U$5:$U$605,"Despesa",Jun!$G$5:$G$605,CPagar!$D443,Jun!$K$5:$K$605,"Não Pago")</f>
        <v>0</v>
      </c>
      <c r="K443" s="65">
        <f>SUMIFS(Jul!$I$5:$I$605,Jul!$U$5:$U$605,"Despesa",Jul!$G$5:$G$605,CPagar!$D443,Jul!$K$5:$K$605,"Não Pago")</f>
        <v>0</v>
      </c>
      <c r="L443" s="65">
        <f>SUMIFS(Ago!$I$5:$I$605,Ago!$U$5:$U$605,"Despesa",Ago!$G$5:$G$605,CPagar!$D443,Ago!$K$5:$K$605,"Não Pago")</f>
        <v>0</v>
      </c>
      <c r="M443" s="65">
        <f>SUMIFS(Set!$I$5:$I$605,Set!$U$5:$U$605,"Despesa",Set!$G$5:$G$605,CPagar!$D443,Set!$K$5:$K$605,"Não Pago")</f>
        <v>0</v>
      </c>
      <c r="N443" s="65">
        <f>SUMIFS(Out!$I$5:$I$605,Out!$U$5:$U$605,"Despesa",Out!$G$5:$G$605,CPagar!$D443,Out!$K$5:$K$605,"Não Pago")</f>
        <v>0</v>
      </c>
      <c r="O443" s="65">
        <f>SUMIFS(Nov!$I$5:$I$605,Nov!$U$5:$U$605,"Despesa",Nov!$G$5:$G$605,CPagar!$D443,Nov!$K$5:$K$605,"Não Pago")</f>
        <v>0</v>
      </c>
      <c r="P443" s="65">
        <f>SUMIFS(Dez!$I$5:$I$605,Dez!$U$5:$U$605,"Despesa",Dez!$G$5:$G$605,CPagar!$D443,Dez!$K$5:$K$605,"Não Pago")</f>
        <v>0</v>
      </c>
      <c r="Q443" s="62">
        <f t="shared" si="14"/>
        <v>0</v>
      </c>
    </row>
    <row r="444" spans="3:17" ht="28.5" customHeight="1" thickTop="1" thickBot="1" x14ac:dyDescent="0.3">
      <c r="C444" s="46" t="str">
        <f>'PC Despesas'!O40</f>
        <v>5.5.36</v>
      </c>
      <c r="D444" s="47" t="str">
        <f>VLOOKUP(C444,'PC Despesas'!$O$5:$P$103,2,FALSE)</f>
        <v>-</v>
      </c>
      <c r="E444" s="65">
        <f>SUMIFS(Jan!$I$5:$I$605,Jan!$U$5:$U$605,"Despesa",Jan!$G$5:$G$605,CPagar!$D444,Jan!$K$5:$K$605,"Não Pago")</f>
        <v>0</v>
      </c>
      <c r="F444" s="65">
        <f>SUMIFS(Fev!$I$5:$I$605,Fev!$U$5:$U$605,"Despesa",Fev!$G$5:$G$605,CPagar!$D444,Fev!$K$5:$K$605,"Não Pago")</f>
        <v>0</v>
      </c>
      <c r="G444" s="65">
        <f>SUMIFS(Mar!$I$5:$I$605,Mar!$U$5:$U$605,"Despesa",Mar!$G$5:$G$605,CPagar!$D444,Mar!$K$5:$K$605,"Não Pago")</f>
        <v>0</v>
      </c>
      <c r="H444" s="65">
        <f>SUMIFS(Abr!$I$5:$I$605,Abr!$U$5:$U$605,"Despesa",Abr!$G$5:$G$605,CPagar!$D444,Abr!$K$5:$K$605,"Não Pago")</f>
        <v>0</v>
      </c>
      <c r="I444" s="65">
        <f>SUMIFS(Mai!$I$5:$I$605,Mai!$U$5:$U$605,"Despesa",Mai!$G$5:$G$605,CPagar!$D444,Mai!$K$5:$K$605,"Não Pago")</f>
        <v>0</v>
      </c>
      <c r="J444" s="65">
        <f>SUMIFS(Jun!$I$5:$I$605,Jun!$U$5:$U$605,"Despesa",Jun!$G$5:$G$605,CPagar!$D444,Jun!$K$5:$K$605,"Não Pago")</f>
        <v>0</v>
      </c>
      <c r="K444" s="65">
        <f>SUMIFS(Jul!$I$5:$I$605,Jul!$U$5:$U$605,"Despesa",Jul!$G$5:$G$605,CPagar!$D444,Jul!$K$5:$K$605,"Não Pago")</f>
        <v>0</v>
      </c>
      <c r="L444" s="65">
        <f>SUMIFS(Ago!$I$5:$I$605,Ago!$U$5:$U$605,"Despesa",Ago!$G$5:$G$605,CPagar!$D444,Ago!$K$5:$K$605,"Não Pago")</f>
        <v>0</v>
      </c>
      <c r="M444" s="65">
        <f>SUMIFS(Set!$I$5:$I$605,Set!$U$5:$U$605,"Despesa",Set!$G$5:$G$605,CPagar!$D444,Set!$K$5:$K$605,"Não Pago")</f>
        <v>0</v>
      </c>
      <c r="N444" s="65">
        <f>SUMIFS(Out!$I$5:$I$605,Out!$U$5:$U$605,"Despesa",Out!$G$5:$G$605,CPagar!$D444,Out!$K$5:$K$605,"Não Pago")</f>
        <v>0</v>
      </c>
      <c r="O444" s="65">
        <f>SUMIFS(Nov!$I$5:$I$605,Nov!$U$5:$U$605,"Despesa",Nov!$G$5:$G$605,CPagar!$D444,Nov!$K$5:$K$605,"Não Pago")</f>
        <v>0</v>
      </c>
      <c r="P444" s="65">
        <f>SUMIFS(Dez!$I$5:$I$605,Dez!$U$5:$U$605,"Despesa",Dez!$G$5:$G$605,CPagar!$D444,Dez!$K$5:$K$605,"Não Pago")</f>
        <v>0</v>
      </c>
      <c r="Q444" s="62">
        <f t="shared" si="14"/>
        <v>0</v>
      </c>
    </row>
    <row r="445" spans="3:17" ht="28.5" customHeight="1" thickTop="1" thickBot="1" x14ac:dyDescent="0.3">
      <c r="C445" s="46" t="str">
        <f>'PC Despesas'!O41</f>
        <v>5.5.37</v>
      </c>
      <c r="D445" s="47" t="str">
        <f>VLOOKUP(C445,'PC Despesas'!$O$5:$P$103,2,FALSE)</f>
        <v>-</v>
      </c>
      <c r="E445" s="65">
        <f>SUMIFS(Jan!$I$5:$I$605,Jan!$U$5:$U$605,"Despesa",Jan!$G$5:$G$605,CPagar!$D445,Jan!$K$5:$K$605,"Não Pago")</f>
        <v>0</v>
      </c>
      <c r="F445" s="65">
        <f>SUMIFS(Fev!$I$5:$I$605,Fev!$U$5:$U$605,"Despesa",Fev!$G$5:$G$605,CPagar!$D445,Fev!$K$5:$K$605,"Não Pago")</f>
        <v>0</v>
      </c>
      <c r="G445" s="65">
        <f>SUMIFS(Mar!$I$5:$I$605,Mar!$U$5:$U$605,"Despesa",Mar!$G$5:$G$605,CPagar!$D445,Mar!$K$5:$K$605,"Não Pago")</f>
        <v>0</v>
      </c>
      <c r="H445" s="65">
        <f>SUMIFS(Abr!$I$5:$I$605,Abr!$U$5:$U$605,"Despesa",Abr!$G$5:$G$605,CPagar!$D445,Abr!$K$5:$K$605,"Não Pago")</f>
        <v>0</v>
      </c>
      <c r="I445" s="65">
        <f>SUMIFS(Mai!$I$5:$I$605,Mai!$U$5:$U$605,"Despesa",Mai!$G$5:$G$605,CPagar!$D445,Mai!$K$5:$K$605,"Não Pago")</f>
        <v>0</v>
      </c>
      <c r="J445" s="65">
        <f>SUMIFS(Jun!$I$5:$I$605,Jun!$U$5:$U$605,"Despesa",Jun!$G$5:$G$605,CPagar!$D445,Jun!$K$5:$K$605,"Não Pago")</f>
        <v>0</v>
      </c>
      <c r="K445" s="65">
        <f>SUMIFS(Jul!$I$5:$I$605,Jul!$U$5:$U$605,"Despesa",Jul!$G$5:$G$605,CPagar!$D445,Jul!$K$5:$K$605,"Não Pago")</f>
        <v>0</v>
      </c>
      <c r="L445" s="65">
        <f>SUMIFS(Ago!$I$5:$I$605,Ago!$U$5:$U$605,"Despesa",Ago!$G$5:$G$605,CPagar!$D445,Ago!$K$5:$K$605,"Não Pago")</f>
        <v>0</v>
      </c>
      <c r="M445" s="65">
        <f>SUMIFS(Set!$I$5:$I$605,Set!$U$5:$U$605,"Despesa",Set!$G$5:$G$605,CPagar!$D445,Set!$K$5:$K$605,"Não Pago")</f>
        <v>0</v>
      </c>
      <c r="N445" s="65">
        <f>SUMIFS(Out!$I$5:$I$605,Out!$U$5:$U$605,"Despesa",Out!$G$5:$G$605,CPagar!$D445,Out!$K$5:$K$605,"Não Pago")</f>
        <v>0</v>
      </c>
      <c r="O445" s="65">
        <f>SUMIFS(Nov!$I$5:$I$605,Nov!$U$5:$U$605,"Despesa",Nov!$G$5:$G$605,CPagar!$D445,Nov!$K$5:$K$605,"Não Pago")</f>
        <v>0</v>
      </c>
      <c r="P445" s="65">
        <f>SUMIFS(Dez!$I$5:$I$605,Dez!$U$5:$U$605,"Despesa",Dez!$G$5:$G$605,CPagar!$D445,Dez!$K$5:$K$605,"Não Pago")</f>
        <v>0</v>
      </c>
      <c r="Q445" s="62">
        <f t="shared" si="14"/>
        <v>0</v>
      </c>
    </row>
    <row r="446" spans="3:17" ht="28.5" customHeight="1" thickTop="1" thickBot="1" x14ac:dyDescent="0.3">
      <c r="C446" s="46" t="str">
        <f>'PC Despesas'!O42</f>
        <v>5.5.38</v>
      </c>
      <c r="D446" s="47" t="str">
        <f>VLOOKUP(C446,'PC Despesas'!$O$5:$P$103,2,FALSE)</f>
        <v>-</v>
      </c>
      <c r="E446" s="65">
        <f>SUMIFS(Jan!$I$5:$I$605,Jan!$U$5:$U$605,"Despesa",Jan!$G$5:$G$605,CPagar!$D446,Jan!$K$5:$K$605,"Não Pago")</f>
        <v>0</v>
      </c>
      <c r="F446" s="65">
        <f>SUMIFS(Fev!$I$5:$I$605,Fev!$U$5:$U$605,"Despesa",Fev!$G$5:$G$605,CPagar!$D446,Fev!$K$5:$K$605,"Não Pago")</f>
        <v>0</v>
      </c>
      <c r="G446" s="65">
        <f>SUMIFS(Mar!$I$5:$I$605,Mar!$U$5:$U$605,"Despesa",Mar!$G$5:$G$605,CPagar!$D446,Mar!$K$5:$K$605,"Não Pago")</f>
        <v>0</v>
      </c>
      <c r="H446" s="65">
        <f>SUMIFS(Abr!$I$5:$I$605,Abr!$U$5:$U$605,"Despesa",Abr!$G$5:$G$605,CPagar!$D446,Abr!$K$5:$K$605,"Não Pago")</f>
        <v>0</v>
      </c>
      <c r="I446" s="65">
        <f>SUMIFS(Mai!$I$5:$I$605,Mai!$U$5:$U$605,"Despesa",Mai!$G$5:$G$605,CPagar!$D446,Mai!$K$5:$K$605,"Não Pago")</f>
        <v>0</v>
      </c>
      <c r="J446" s="65">
        <f>SUMIFS(Jun!$I$5:$I$605,Jun!$U$5:$U$605,"Despesa",Jun!$G$5:$G$605,CPagar!$D446,Jun!$K$5:$K$605,"Não Pago")</f>
        <v>0</v>
      </c>
      <c r="K446" s="65">
        <f>SUMIFS(Jul!$I$5:$I$605,Jul!$U$5:$U$605,"Despesa",Jul!$G$5:$G$605,CPagar!$D446,Jul!$K$5:$K$605,"Não Pago")</f>
        <v>0</v>
      </c>
      <c r="L446" s="65">
        <f>SUMIFS(Ago!$I$5:$I$605,Ago!$U$5:$U$605,"Despesa",Ago!$G$5:$G$605,CPagar!$D446,Ago!$K$5:$K$605,"Não Pago")</f>
        <v>0</v>
      </c>
      <c r="M446" s="65">
        <f>SUMIFS(Set!$I$5:$I$605,Set!$U$5:$U$605,"Despesa",Set!$G$5:$G$605,CPagar!$D446,Set!$K$5:$K$605,"Não Pago")</f>
        <v>0</v>
      </c>
      <c r="N446" s="65">
        <f>SUMIFS(Out!$I$5:$I$605,Out!$U$5:$U$605,"Despesa",Out!$G$5:$G$605,CPagar!$D446,Out!$K$5:$K$605,"Não Pago")</f>
        <v>0</v>
      </c>
      <c r="O446" s="65">
        <f>SUMIFS(Nov!$I$5:$I$605,Nov!$U$5:$U$605,"Despesa",Nov!$G$5:$G$605,CPagar!$D446,Nov!$K$5:$K$605,"Não Pago")</f>
        <v>0</v>
      </c>
      <c r="P446" s="65">
        <f>SUMIFS(Dez!$I$5:$I$605,Dez!$U$5:$U$605,"Despesa",Dez!$G$5:$G$605,CPagar!$D446,Dez!$K$5:$K$605,"Não Pago")</f>
        <v>0</v>
      </c>
      <c r="Q446" s="62">
        <f t="shared" si="14"/>
        <v>0</v>
      </c>
    </row>
    <row r="447" spans="3:17" ht="28.5" customHeight="1" thickTop="1" thickBot="1" x14ac:dyDescent="0.3">
      <c r="C447" s="46" t="str">
        <f>'PC Despesas'!O43</f>
        <v>5.5.39</v>
      </c>
      <c r="D447" s="47" t="str">
        <f>VLOOKUP(C447,'PC Despesas'!$O$5:$P$103,2,FALSE)</f>
        <v>-</v>
      </c>
      <c r="E447" s="65">
        <f>SUMIFS(Jan!$I$5:$I$605,Jan!$U$5:$U$605,"Despesa",Jan!$G$5:$G$605,CPagar!$D447,Jan!$K$5:$K$605,"Não Pago")</f>
        <v>0</v>
      </c>
      <c r="F447" s="65">
        <f>SUMIFS(Fev!$I$5:$I$605,Fev!$U$5:$U$605,"Despesa",Fev!$G$5:$G$605,CPagar!$D447,Fev!$K$5:$K$605,"Não Pago")</f>
        <v>0</v>
      </c>
      <c r="G447" s="65">
        <f>SUMIFS(Mar!$I$5:$I$605,Mar!$U$5:$U$605,"Despesa",Mar!$G$5:$G$605,CPagar!$D447,Mar!$K$5:$K$605,"Não Pago")</f>
        <v>0</v>
      </c>
      <c r="H447" s="65">
        <f>SUMIFS(Abr!$I$5:$I$605,Abr!$U$5:$U$605,"Despesa",Abr!$G$5:$G$605,CPagar!$D447,Abr!$K$5:$K$605,"Não Pago")</f>
        <v>0</v>
      </c>
      <c r="I447" s="65">
        <f>SUMIFS(Mai!$I$5:$I$605,Mai!$U$5:$U$605,"Despesa",Mai!$G$5:$G$605,CPagar!$D447,Mai!$K$5:$K$605,"Não Pago")</f>
        <v>0</v>
      </c>
      <c r="J447" s="65">
        <f>SUMIFS(Jun!$I$5:$I$605,Jun!$U$5:$U$605,"Despesa",Jun!$G$5:$G$605,CPagar!$D447,Jun!$K$5:$K$605,"Não Pago")</f>
        <v>0</v>
      </c>
      <c r="K447" s="65">
        <f>SUMIFS(Jul!$I$5:$I$605,Jul!$U$5:$U$605,"Despesa",Jul!$G$5:$G$605,CPagar!$D447,Jul!$K$5:$K$605,"Não Pago")</f>
        <v>0</v>
      </c>
      <c r="L447" s="65">
        <f>SUMIFS(Ago!$I$5:$I$605,Ago!$U$5:$U$605,"Despesa",Ago!$G$5:$G$605,CPagar!$D447,Ago!$K$5:$K$605,"Não Pago")</f>
        <v>0</v>
      </c>
      <c r="M447" s="65">
        <f>SUMIFS(Set!$I$5:$I$605,Set!$U$5:$U$605,"Despesa",Set!$G$5:$G$605,CPagar!$D447,Set!$K$5:$K$605,"Não Pago")</f>
        <v>0</v>
      </c>
      <c r="N447" s="65">
        <f>SUMIFS(Out!$I$5:$I$605,Out!$U$5:$U$605,"Despesa",Out!$G$5:$G$605,CPagar!$D447,Out!$K$5:$K$605,"Não Pago")</f>
        <v>0</v>
      </c>
      <c r="O447" s="65">
        <f>SUMIFS(Nov!$I$5:$I$605,Nov!$U$5:$U$605,"Despesa",Nov!$G$5:$G$605,CPagar!$D447,Nov!$K$5:$K$605,"Não Pago")</f>
        <v>0</v>
      </c>
      <c r="P447" s="65">
        <f>SUMIFS(Dez!$I$5:$I$605,Dez!$U$5:$U$605,"Despesa",Dez!$G$5:$G$605,CPagar!$D447,Dez!$K$5:$K$605,"Não Pago")</f>
        <v>0</v>
      </c>
      <c r="Q447" s="62">
        <f t="shared" si="14"/>
        <v>0</v>
      </c>
    </row>
    <row r="448" spans="3:17" ht="28.5" customHeight="1" thickTop="1" thickBot="1" x14ac:dyDescent="0.3">
      <c r="C448" s="46" t="str">
        <f>'PC Despesas'!O44</f>
        <v>5.5.40</v>
      </c>
      <c r="D448" s="47" t="str">
        <f>VLOOKUP(C448,'PC Despesas'!$O$5:$P$103,2,FALSE)</f>
        <v>-</v>
      </c>
      <c r="E448" s="65">
        <f>SUMIFS(Jan!$I$5:$I$605,Jan!$U$5:$U$605,"Despesa",Jan!$G$5:$G$605,CPagar!$D448,Jan!$K$5:$K$605,"Não Pago")</f>
        <v>0</v>
      </c>
      <c r="F448" s="65">
        <f>SUMIFS(Fev!$I$5:$I$605,Fev!$U$5:$U$605,"Despesa",Fev!$G$5:$G$605,CPagar!$D448,Fev!$K$5:$K$605,"Não Pago")</f>
        <v>0</v>
      </c>
      <c r="G448" s="65">
        <f>SUMIFS(Mar!$I$5:$I$605,Mar!$U$5:$U$605,"Despesa",Mar!$G$5:$G$605,CPagar!$D448,Mar!$K$5:$K$605,"Não Pago")</f>
        <v>0</v>
      </c>
      <c r="H448" s="65">
        <f>SUMIFS(Abr!$I$5:$I$605,Abr!$U$5:$U$605,"Despesa",Abr!$G$5:$G$605,CPagar!$D448,Abr!$K$5:$K$605,"Não Pago")</f>
        <v>0</v>
      </c>
      <c r="I448" s="65">
        <f>SUMIFS(Mai!$I$5:$I$605,Mai!$U$5:$U$605,"Despesa",Mai!$G$5:$G$605,CPagar!$D448,Mai!$K$5:$K$605,"Não Pago")</f>
        <v>0</v>
      </c>
      <c r="J448" s="65">
        <f>SUMIFS(Jun!$I$5:$I$605,Jun!$U$5:$U$605,"Despesa",Jun!$G$5:$G$605,CPagar!$D448,Jun!$K$5:$K$605,"Não Pago")</f>
        <v>0</v>
      </c>
      <c r="K448" s="65">
        <f>SUMIFS(Jul!$I$5:$I$605,Jul!$U$5:$U$605,"Despesa",Jul!$G$5:$G$605,CPagar!$D448,Jul!$K$5:$K$605,"Não Pago")</f>
        <v>0</v>
      </c>
      <c r="L448" s="65">
        <f>SUMIFS(Ago!$I$5:$I$605,Ago!$U$5:$U$605,"Despesa",Ago!$G$5:$G$605,CPagar!$D448,Ago!$K$5:$K$605,"Não Pago")</f>
        <v>0</v>
      </c>
      <c r="M448" s="65">
        <f>SUMIFS(Set!$I$5:$I$605,Set!$U$5:$U$605,"Despesa",Set!$G$5:$G$605,CPagar!$D448,Set!$K$5:$K$605,"Não Pago")</f>
        <v>0</v>
      </c>
      <c r="N448" s="65">
        <f>SUMIFS(Out!$I$5:$I$605,Out!$U$5:$U$605,"Despesa",Out!$G$5:$G$605,CPagar!$D448,Out!$K$5:$K$605,"Não Pago")</f>
        <v>0</v>
      </c>
      <c r="O448" s="65">
        <f>SUMIFS(Nov!$I$5:$I$605,Nov!$U$5:$U$605,"Despesa",Nov!$G$5:$G$605,CPagar!$D448,Nov!$K$5:$K$605,"Não Pago")</f>
        <v>0</v>
      </c>
      <c r="P448" s="65">
        <f>SUMIFS(Dez!$I$5:$I$605,Dez!$U$5:$U$605,"Despesa",Dez!$G$5:$G$605,CPagar!$D448,Dez!$K$5:$K$605,"Não Pago")</f>
        <v>0</v>
      </c>
      <c r="Q448" s="62">
        <f t="shared" si="14"/>
        <v>0</v>
      </c>
    </row>
    <row r="449" spans="3:17" ht="28.5" customHeight="1" thickTop="1" thickBot="1" x14ac:dyDescent="0.3">
      <c r="C449" s="46" t="str">
        <f>'PC Despesas'!O45</f>
        <v>5.5.41</v>
      </c>
      <c r="D449" s="47" t="str">
        <f>VLOOKUP(C449,'PC Despesas'!$O$5:$P$103,2,FALSE)</f>
        <v>-</v>
      </c>
      <c r="E449" s="65">
        <f>SUMIFS(Jan!$I$5:$I$605,Jan!$U$5:$U$605,"Despesa",Jan!$G$5:$G$605,CPagar!$D449,Jan!$K$5:$K$605,"Não Pago")</f>
        <v>0</v>
      </c>
      <c r="F449" s="65">
        <f>SUMIFS(Fev!$I$5:$I$605,Fev!$U$5:$U$605,"Despesa",Fev!$G$5:$G$605,CPagar!$D449,Fev!$K$5:$K$605,"Não Pago")</f>
        <v>0</v>
      </c>
      <c r="G449" s="65">
        <f>SUMIFS(Mar!$I$5:$I$605,Mar!$U$5:$U$605,"Despesa",Mar!$G$5:$G$605,CPagar!$D449,Mar!$K$5:$K$605,"Não Pago")</f>
        <v>0</v>
      </c>
      <c r="H449" s="65">
        <f>SUMIFS(Abr!$I$5:$I$605,Abr!$U$5:$U$605,"Despesa",Abr!$G$5:$G$605,CPagar!$D449,Abr!$K$5:$K$605,"Não Pago")</f>
        <v>0</v>
      </c>
      <c r="I449" s="65">
        <f>SUMIFS(Mai!$I$5:$I$605,Mai!$U$5:$U$605,"Despesa",Mai!$G$5:$G$605,CPagar!$D449,Mai!$K$5:$K$605,"Não Pago")</f>
        <v>0</v>
      </c>
      <c r="J449" s="65">
        <f>SUMIFS(Jun!$I$5:$I$605,Jun!$U$5:$U$605,"Despesa",Jun!$G$5:$G$605,CPagar!$D449,Jun!$K$5:$K$605,"Não Pago")</f>
        <v>0</v>
      </c>
      <c r="K449" s="65">
        <f>SUMIFS(Jul!$I$5:$I$605,Jul!$U$5:$U$605,"Despesa",Jul!$G$5:$G$605,CPagar!$D449,Jul!$K$5:$K$605,"Não Pago")</f>
        <v>0</v>
      </c>
      <c r="L449" s="65">
        <f>SUMIFS(Ago!$I$5:$I$605,Ago!$U$5:$U$605,"Despesa",Ago!$G$5:$G$605,CPagar!$D449,Ago!$K$5:$K$605,"Não Pago")</f>
        <v>0</v>
      </c>
      <c r="M449" s="65">
        <f>SUMIFS(Set!$I$5:$I$605,Set!$U$5:$U$605,"Despesa",Set!$G$5:$G$605,CPagar!$D449,Set!$K$5:$K$605,"Não Pago")</f>
        <v>0</v>
      </c>
      <c r="N449" s="65">
        <f>SUMIFS(Out!$I$5:$I$605,Out!$U$5:$U$605,"Despesa",Out!$G$5:$G$605,CPagar!$D449,Out!$K$5:$K$605,"Não Pago")</f>
        <v>0</v>
      </c>
      <c r="O449" s="65">
        <f>SUMIFS(Nov!$I$5:$I$605,Nov!$U$5:$U$605,"Despesa",Nov!$G$5:$G$605,CPagar!$D449,Nov!$K$5:$K$605,"Não Pago")</f>
        <v>0</v>
      </c>
      <c r="P449" s="65">
        <f>SUMIFS(Dez!$I$5:$I$605,Dez!$U$5:$U$605,"Despesa",Dez!$G$5:$G$605,CPagar!$D449,Dez!$K$5:$K$605,"Não Pago")</f>
        <v>0</v>
      </c>
      <c r="Q449" s="62">
        <f t="shared" si="14"/>
        <v>0</v>
      </c>
    </row>
    <row r="450" spans="3:17" ht="28.5" customHeight="1" thickTop="1" thickBot="1" x14ac:dyDescent="0.3">
      <c r="C450" s="46" t="str">
        <f>'PC Despesas'!O46</f>
        <v>5.5.42</v>
      </c>
      <c r="D450" s="47" t="str">
        <f>VLOOKUP(C450,'PC Despesas'!$O$5:$P$103,2,FALSE)</f>
        <v>-</v>
      </c>
      <c r="E450" s="65">
        <f>SUMIFS(Jan!$I$5:$I$605,Jan!$U$5:$U$605,"Despesa",Jan!$G$5:$G$605,CPagar!$D450,Jan!$K$5:$K$605,"Não Pago")</f>
        <v>0</v>
      </c>
      <c r="F450" s="65">
        <f>SUMIFS(Fev!$I$5:$I$605,Fev!$U$5:$U$605,"Despesa",Fev!$G$5:$G$605,CPagar!$D450,Fev!$K$5:$K$605,"Não Pago")</f>
        <v>0</v>
      </c>
      <c r="G450" s="65">
        <f>SUMIFS(Mar!$I$5:$I$605,Mar!$U$5:$U$605,"Despesa",Mar!$G$5:$G$605,CPagar!$D450,Mar!$K$5:$K$605,"Não Pago")</f>
        <v>0</v>
      </c>
      <c r="H450" s="65">
        <f>SUMIFS(Abr!$I$5:$I$605,Abr!$U$5:$U$605,"Despesa",Abr!$G$5:$G$605,CPagar!$D450,Abr!$K$5:$K$605,"Não Pago")</f>
        <v>0</v>
      </c>
      <c r="I450" s="65">
        <f>SUMIFS(Mai!$I$5:$I$605,Mai!$U$5:$U$605,"Despesa",Mai!$G$5:$G$605,CPagar!$D450,Mai!$K$5:$K$605,"Não Pago")</f>
        <v>0</v>
      </c>
      <c r="J450" s="65">
        <f>SUMIFS(Jun!$I$5:$I$605,Jun!$U$5:$U$605,"Despesa",Jun!$G$5:$G$605,CPagar!$D450,Jun!$K$5:$K$605,"Não Pago")</f>
        <v>0</v>
      </c>
      <c r="K450" s="65">
        <f>SUMIFS(Jul!$I$5:$I$605,Jul!$U$5:$U$605,"Despesa",Jul!$G$5:$G$605,CPagar!$D450,Jul!$K$5:$K$605,"Não Pago")</f>
        <v>0</v>
      </c>
      <c r="L450" s="65">
        <f>SUMIFS(Ago!$I$5:$I$605,Ago!$U$5:$U$605,"Despesa",Ago!$G$5:$G$605,CPagar!$D450,Ago!$K$5:$K$605,"Não Pago")</f>
        <v>0</v>
      </c>
      <c r="M450" s="65">
        <f>SUMIFS(Set!$I$5:$I$605,Set!$U$5:$U$605,"Despesa",Set!$G$5:$G$605,CPagar!$D450,Set!$K$5:$K$605,"Não Pago")</f>
        <v>0</v>
      </c>
      <c r="N450" s="65">
        <f>SUMIFS(Out!$I$5:$I$605,Out!$U$5:$U$605,"Despesa",Out!$G$5:$G$605,CPagar!$D450,Out!$K$5:$K$605,"Não Pago")</f>
        <v>0</v>
      </c>
      <c r="O450" s="65">
        <f>SUMIFS(Nov!$I$5:$I$605,Nov!$U$5:$U$605,"Despesa",Nov!$G$5:$G$605,CPagar!$D450,Nov!$K$5:$K$605,"Não Pago")</f>
        <v>0</v>
      </c>
      <c r="P450" s="65">
        <f>SUMIFS(Dez!$I$5:$I$605,Dez!$U$5:$U$605,"Despesa",Dez!$G$5:$G$605,CPagar!$D450,Dez!$K$5:$K$605,"Não Pago")</f>
        <v>0</v>
      </c>
      <c r="Q450" s="62">
        <f t="shared" si="14"/>
        <v>0</v>
      </c>
    </row>
    <row r="451" spans="3:17" ht="28.5" customHeight="1" thickTop="1" thickBot="1" x14ac:dyDescent="0.3">
      <c r="C451" s="46" t="str">
        <f>'PC Despesas'!O47</f>
        <v>5.5.43</v>
      </c>
      <c r="D451" s="47" t="str">
        <f>VLOOKUP(C451,'PC Despesas'!$O$5:$P$103,2,FALSE)</f>
        <v>-</v>
      </c>
      <c r="E451" s="65">
        <f>SUMIFS(Jan!$I$5:$I$605,Jan!$U$5:$U$605,"Despesa",Jan!$G$5:$G$605,CPagar!$D451,Jan!$K$5:$K$605,"Não Pago")</f>
        <v>0</v>
      </c>
      <c r="F451" s="65">
        <f>SUMIFS(Fev!$I$5:$I$605,Fev!$U$5:$U$605,"Despesa",Fev!$G$5:$G$605,CPagar!$D451,Fev!$K$5:$K$605,"Não Pago")</f>
        <v>0</v>
      </c>
      <c r="G451" s="65">
        <f>SUMIFS(Mar!$I$5:$I$605,Mar!$U$5:$U$605,"Despesa",Mar!$G$5:$G$605,CPagar!$D451,Mar!$K$5:$K$605,"Não Pago")</f>
        <v>0</v>
      </c>
      <c r="H451" s="65">
        <f>SUMIFS(Abr!$I$5:$I$605,Abr!$U$5:$U$605,"Despesa",Abr!$G$5:$G$605,CPagar!$D451,Abr!$K$5:$K$605,"Não Pago")</f>
        <v>0</v>
      </c>
      <c r="I451" s="65">
        <f>SUMIFS(Mai!$I$5:$I$605,Mai!$U$5:$U$605,"Despesa",Mai!$G$5:$G$605,CPagar!$D451,Mai!$K$5:$K$605,"Não Pago")</f>
        <v>0</v>
      </c>
      <c r="J451" s="65">
        <f>SUMIFS(Jun!$I$5:$I$605,Jun!$U$5:$U$605,"Despesa",Jun!$G$5:$G$605,CPagar!$D451,Jun!$K$5:$K$605,"Não Pago")</f>
        <v>0</v>
      </c>
      <c r="K451" s="65">
        <f>SUMIFS(Jul!$I$5:$I$605,Jul!$U$5:$U$605,"Despesa",Jul!$G$5:$G$605,CPagar!$D451,Jul!$K$5:$K$605,"Não Pago")</f>
        <v>0</v>
      </c>
      <c r="L451" s="65">
        <f>SUMIFS(Ago!$I$5:$I$605,Ago!$U$5:$U$605,"Despesa",Ago!$G$5:$G$605,CPagar!$D451,Ago!$K$5:$K$605,"Não Pago")</f>
        <v>0</v>
      </c>
      <c r="M451" s="65">
        <f>SUMIFS(Set!$I$5:$I$605,Set!$U$5:$U$605,"Despesa",Set!$G$5:$G$605,CPagar!$D451,Set!$K$5:$K$605,"Não Pago")</f>
        <v>0</v>
      </c>
      <c r="N451" s="65">
        <f>SUMIFS(Out!$I$5:$I$605,Out!$U$5:$U$605,"Despesa",Out!$G$5:$G$605,CPagar!$D451,Out!$K$5:$K$605,"Não Pago")</f>
        <v>0</v>
      </c>
      <c r="O451" s="65">
        <f>SUMIFS(Nov!$I$5:$I$605,Nov!$U$5:$U$605,"Despesa",Nov!$G$5:$G$605,CPagar!$D451,Nov!$K$5:$K$605,"Não Pago")</f>
        <v>0</v>
      </c>
      <c r="P451" s="65">
        <f>SUMIFS(Dez!$I$5:$I$605,Dez!$U$5:$U$605,"Despesa",Dez!$G$5:$G$605,CPagar!$D451,Dez!$K$5:$K$605,"Não Pago")</f>
        <v>0</v>
      </c>
      <c r="Q451" s="62">
        <f t="shared" si="14"/>
        <v>0</v>
      </c>
    </row>
    <row r="452" spans="3:17" ht="28.5" customHeight="1" thickTop="1" thickBot="1" x14ac:dyDescent="0.3">
      <c r="C452" s="46" t="str">
        <f>'PC Despesas'!O48</f>
        <v>5.5.44</v>
      </c>
      <c r="D452" s="47" t="str">
        <f>VLOOKUP(C452,'PC Despesas'!$O$5:$P$103,2,FALSE)</f>
        <v>-</v>
      </c>
      <c r="E452" s="65">
        <f>SUMIFS(Jan!$I$5:$I$605,Jan!$U$5:$U$605,"Despesa",Jan!$G$5:$G$605,CPagar!$D452,Jan!$K$5:$K$605,"Não Pago")</f>
        <v>0</v>
      </c>
      <c r="F452" s="65">
        <f>SUMIFS(Fev!$I$5:$I$605,Fev!$U$5:$U$605,"Despesa",Fev!$G$5:$G$605,CPagar!$D452,Fev!$K$5:$K$605,"Não Pago")</f>
        <v>0</v>
      </c>
      <c r="G452" s="65">
        <f>SUMIFS(Mar!$I$5:$I$605,Mar!$U$5:$U$605,"Despesa",Mar!$G$5:$G$605,CPagar!$D452,Mar!$K$5:$K$605,"Não Pago")</f>
        <v>0</v>
      </c>
      <c r="H452" s="65">
        <f>SUMIFS(Abr!$I$5:$I$605,Abr!$U$5:$U$605,"Despesa",Abr!$G$5:$G$605,CPagar!$D452,Abr!$K$5:$K$605,"Não Pago")</f>
        <v>0</v>
      </c>
      <c r="I452" s="65">
        <f>SUMIFS(Mai!$I$5:$I$605,Mai!$U$5:$U$605,"Despesa",Mai!$G$5:$G$605,CPagar!$D452,Mai!$K$5:$K$605,"Não Pago")</f>
        <v>0</v>
      </c>
      <c r="J452" s="65">
        <f>SUMIFS(Jun!$I$5:$I$605,Jun!$U$5:$U$605,"Despesa",Jun!$G$5:$G$605,CPagar!$D452,Jun!$K$5:$K$605,"Não Pago")</f>
        <v>0</v>
      </c>
      <c r="K452" s="65">
        <f>SUMIFS(Jul!$I$5:$I$605,Jul!$U$5:$U$605,"Despesa",Jul!$G$5:$G$605,CPagar!$D452,Jul!$K$5:$K$605,"Não Pago")</f>
        <v>0</v>
      </c>
      <c r="L452" s="65">
        <f>SUMIFS(Ago!$I$5:$I$605,Ago!$U$5:$U$605,"Despesa",Ago!$G$5:$G$605,CPagar!$D452,Ago!$K$5:$K$605,"Não Pago")</f>
        <v>0</v>
      </c>
      <c r="M452" s="65">
        <f>SUMIFS(Set!$I$5:$I$605,Set!$U$5:$U$605,"Despesa",Set!$G$5:$G$605,CPagar!$D452,Set!$K$5:$K$605,"Não Pago")</f>
        <v>0</v>
      </c>
      <c r="N452" s="65">
        <f>SUMIFS(Out!$I$5:$I$605,Out!$U$5:$U$605,"Despesa",Out!$G$5:$G$605,CPagar!$D452,Out!$K$5:$K$605,"Não Pago")</f>
        <v>0</v>
      </c>
      <c r="O452" s="65">
        <f>SUMIFS(Nov!$I$5:$I$605,Nov!$U$5:$U$605,"Despesa",Nov!$G$5:$G$605,CPagar!$D452,Nov!$K$5:$K$605,"Não Pago")</f>
        <v>0</v>
      </c>
      <c r="P452" s="65">
        <f>SUMIFS(Dez!$I$5:$I$605,Dez!$U$5:$U$605,"Despesa",Dez!$G$5:$G$605,CPagar!$D452,Dez!$K$5:$K$605,"Não Pago")</f>
        <v>0</v>
      </c>
      <c r="Q452" s="62">
        <f t="shared" si="14"/>
        <v>0</v>
      </c>
    </row>
    <row r="453" spans="3:17" ht="28.5" customHeight="1" thickTop="1" thickBot="1" x14ac:dyDescent="0.3">
      <c r="C453" s="46" t="str">
        <f>'PC Despesas'!O49</f>
        <v>5.5.45</v>
      </c>
      <c r="D453" s="47" t="str">
        <f>VLOOKUP(C453,'PC Despesas'!$O$5:$P$103,2,FALSE)</f>
        <v>-</v>
      </c>
      <c r="E453" s="65">
        <f>SUMIFS(Jan!$I$5:$I$605,Jan!$U$5:$U$605,"Despesa",Jan!$G$5:$G$605,CPagar!$D453,Jan!$K$5:$K$605,"Não Pago")</f>
        <v>0</v>
      </c>
      <c r="F453" s="65">
        <f>SUMIFS(Fev!$I$5:$I$605,Fev!$U$5:$U$605,"Despesa",Fev!$G$5:$G$605,CPagar!$D453,Fev!$K$5:$K$605,"Não Pago")</f>
        <v>0</v>
      </c>
      <c r="G453" s="65">
        <f>SUMIFS(Mar!$I$5:$I$605,Mar!$U$5:$U$605,"Despesa",Mar!$G$5:$G$605,CPagar!$D453,Mar!$K$5:$K$605,"Não Pago")</f>
        <v>0</v>
      </c>
      <c r="H453" s="65">
        <f>SUMIFS(Abr!$I$5:$I$605,Abr!$U$5:$U$605,"Despesa",Abr!$G$5:$G$605,CPagar!$D453,Abr!$K$5:$K$605,"Não Pago")</f>
        <v>0</v>
      </c>
      <c r="I453" s="65">
        <f>SUMIFS(Mai!$I$5:$I$605,Mai!$U$5:$U$605,"Despesa",Mai!$G$5:$G$605,CPagar!$D453,Mai!$K$5:$K$605,"Não Pago")</f>
        <v>0</v>
      </c>
      <c r="J453" s="65">
        <f>SUMIFS(Jun!$I$5:$I$605,Jun!$U$5:$U$605,"Despesa",Jun!$G$5:$G$605,CPagar!$D453,Jun!$K$5:$K$605,"Não Pago")</f>
        <v>0</v>
      </c>
      <c r="K453" s="65">
        <f>SUMIFS(Jul!$I$5:$I$605,Jul!$U$5:$U$605,"Despesa",Jul!$G$5:$G$605,CPagar!$D453,Jul!$K$5:$K$605,"Não Pago")</f>
        <v>0</v>
      </c>
      <c r="L453" s="65">
        <f>SUMIFS(Ago!$I$5:$I$605,Ago!$U$5:$U$605,"Despesa",Ago!$G$5:$G$605,CPagar!$D453,Ago!$K$5:$K$605,"Não Pago")</f>
        <v>0</v>
      </c>
      <c r="M453" s="65">
        <f>SUMIFS(Set!$I$5:$I$605,Set!$U$5:$U$605,"Despesa",Set!$G$5:$G$605,CPagar!$D453,Set!$K$5:$K$605,"Não Pago")</f>
        <v>0</v>
      </c>
      <c r="N453" s="65">
        <f>SUMIFS(Out!$I$5:$I$605,Out!$U$5:$U$605,"Despesa",Out!$G$5:$G$605,CPagar!$D453,Out!$K$5:$K$605,"Não Pago")</f>
        <v>0</v>
      </c>
      <c r="O453" s="65">
        <f>SUMIFS(Nov!$I$5:$I$605,Nov!$U$5:$U$605,"Despesa",Nov!$G$5:$G$605,CPagar!$D453,Nov!$K$5:$K$605,"Não Pago")</f>
        <v>0</v>
      </c>
      <c r="P453" s="65">
        <f>SUMIFS(Dez!$I$5:$I$605,Dez!$U$5:$U$605,"Despesa",Dez!$G$5:$G$605,CPagar!$D453,Dez!$K$5:$K$605,"Não Pago")</f>
        <v>0</v>
      </c>
      <c r="Q453" s="62">
        <f t="shared" si="14"/>
        <v>0</v>
      </c>
    </row>
    <row r="454" spans="3:17" ht="28.5" customHeight="1" thickTop="1" thickBot="1" x14ac:dyDescent="0.3">
      <c r="C454" s="46" t="str">
        <f>'PC Despesas'!O50</f>
        <v>5.5.46</v>
      </c>
      <c r="D454" s="47" t="str">
        <f>VLOOKUP(C454,'PC Despesas'!$O$5:$P$103,2,FALSE)</f>
        <v>-</v>
      </c>
      <c r="E454" s="65">
        <f>SUMIFS(Jan!$I$5:$I$605,Jan!$U$5:$U$605,"Despesa",Jan!$G$5:$G$605,CPagar!$D454,Jan!$K$5:$K$605,"Não Pago")</f>
        <v>0</v>
      </c>
      <c r="F454" s="65">
        <f>SUMIFS(Fev!$I$5:$I$605,Fev!$U$5:$U$605,"Despesa",Fev!$G$5:$G$605,CPagar!$D454,Fev!$K$5:$K$605,"Não Pago")</f>
        <v>0</v>
      </c>
      <c r="G454" s="65">
        <f>SUMIFS(Mar!$I$5:$I$605,Mar!$U$5:$U$605,"Despesa",Mar!$G$5:$G$605,CPagar!$D454,Mar!$K$5:$K$605,"Não Pago")</f>
        <v>0</v>
      </c>
      <c r="H454" s="65">
        <f>SUMIFS(Abr!$I$5:$I$605,Abr!$U$5:$U$605,"Despesa",Abr!$G$5:$G$605,CPagar!$D454,Abr!$K$5:$K$605,"Não Pago")</f>
        <v>0</v>
      </c>
      <c r="I454" s="65">
        <f>SUMIFS(Mai!$I$5:$I$605,Mai!$U$5:$U$605,"Despesa",Mai!$G$5:$G$605,CPagar!$D454,Mai!$K$5:$K$605,"Não Pago")</f>
        <v>0</v>
      </c>
      <c r="J454" s="65">
        <f>SUMIFS(Jun!$I$5:$I$605,Jun!$U$5:$U$605,"Despesa",Jun!$G$5:$G$605,CPagar!$D454,Jun!$K$5:$K$605,"Não Pago")</f>
        <v>0</v>
      </c>
      <c r="K454" s="65">
        <f>SUMIFS(Jul!$I$5:$I$605,Jul!$U$5:$U$605,"Despesa",Jul!$G$5:$G$605,CPagar!$D454,Jul!$K$5:$K$605,"Não Pago")</f>
        <v>0</v>
      </c>
      <c r="L454" s="65">
        <f>SUMIFS(Ago!$I$5:$I$605,Ago!$U$5:$U$605,"Despesa",Ago!$G$5:$G$605,CPagar!$D454,Ago!$K$5:$K$605,"Não Pago")</f>
        <v>0</v>
      </c>
      <c r="M454" s="65">
        <f>SUMIFS(Set!$I$5:$I$605,Set!$U$5:$U$605,"Despesa",Set!$G$5:$G$605,CPagar!$D454,Set!$K$5:$K$605,"Não Pago")</f>
        <v>0</v>
      </c>
      <c r="N454" s="65">
        <f>SUMIFS(Out!$I$5:$I$605,Out!$U$5:$U$605,"Despesa",Out!$G$5:$G$605,CPagar!$D454,Out!$K$5:$K$605,"Não Pago")</f>
        <v>0</v>
      </c>
      <c r="O454" s="65">
        <f>SUMIFS(Nov!$I$5:$I$605,Nov!$U$5:$U$605,"Despesa",Nov!$G$5:$G$605,CPagar!$D454,Nov!$K$5:$K$605,"Não Pago")</f>
        <v>0</v>
      </c>
      <c r="P454" s="65">
        <f>SUMIFS(Dez!$I$5:$I$605,Dez!$U$5:$U$605,"Despesa",Dez!$G$5:$G$605,CPagar!$D454,Dez!$K$5:$K$605,"Não Pago")</f>
        <v>0</v>
      </c>
      <c r="Q454" s="62">
        <f t="shared" si="14"/>
        <v>0</v>
      </c>
    </row>
    <row r="455" spans="3:17" ht="28.5" customHeight="1" thickTop="1" thickBot="1" x14ac:dyDescent="0.3">
      <c r="C455" s="46" t="str">
        <f>'PC Despesas'!O51</f>
        <v>5.5.47</v>
      </c>
      <c r="D455" s="47" t="str">
        <f>VLOOKUP(C455,'PC Despesas'!$O$5:$P$103,2,FALSE)</f>
        <v>-</v>
      </c>
      <c r="E455" s="65">
        <f>SUMIFS(Jan!$I$5:$I$605,Jan!$U$5:$U$605,"Despesa",Jan!$G$5:$G$605,CPagar!$D455,Jan!$K$5:$K$605,"Não Pago")</f>
        <v>0</v>
      </c>
      <c r="F455" s="65">
        <f>SUMIFS(Fev!$I$5:$I$605,Fev!$U$5:$U$605,"Despesa",Fev!$G$5:$G$605,CPagar!$D455,Fev!$K$5:$K$605,"Não Pago")</f>
        <v>0</v>
      </c>
      <c r="G455" s="65">
        <f>SUMIFS(Mar!$I$5:$I$605,Mar!$U$5:$U$605,"Despesa",Mar!$G$5:$G$605,CPagar!$D455,Mar!$K$5:$K$605,"Não Pago")</f>
        <v>0</v>
      </c>
      <c r="H455" s="65">
        <f>SUMIFS(Abr!$I$5:$I$605,Abr!$U$5:$U$605,"Despesa",Abr!$G$5:$G$605,CPagar!$D455,Abr!$K$5:$K$605,"Não Pago")</f>
        <v>0</v>
      </c>
      <c r="I455" s="65">
        <f>SUMIFS(Mai!$I$5:$I$605,Mai!$U$5:$U$605,"Despesa",Mai!$G$5:$G$605,CPagar!$D455,Mai!$K$5:$K$605,"Não Pago")</f>
        <v>0</v>
      </c>
      <c r="J455" s="65">
        <f>SUMIFS(Jun!$I$5:$I$605,Jun!$U$5:$U$605,"Despesa",Jun!$G$5:$G$605,CPagar!$D455,Jun!$K$5:$K$605,"Não Pago")</f>
        <v>0</v>
      </c>
      <c r="K455" s="65">
        <f>SUMIFS(Jul!$I$5:$I$605,Jul!$U$5:$U$605,"Despesa",Jul!$G$5:$G$605,CPagar!$D455,Jul!$K$5:$K$605,"Não Pago")</f>
        <v>0</v>
      </c>
      <c r="L455" s="65">
        <f>SUMIFS(Ago!$I$5:$I$605,Ago!$U$5:$U$605,"Despesa",Ago!$G$5:$G$605,CPagar!$D455,Ago!$K$5:$K$605,"Não Pago")</f>
        <v>0</v>
      </c>
      <c r="M455" s="65">
        <f>SUMIFS(Set!$I$5:$I$605,Set!$U$5:$U$605,"Despesa",Set!$G$5:$G$605,CPagar!$D455,Set!$K$5:$K$605,"Não Pago")</f>
        <v>0</v>
      </c>
      <c r="N455" s="65">
        <f>SUMIFS(Out!$I$5:$I$605,Out!$U$5:$U$605,"Despesa",Out!$G$5:$G$605,CPagar!$D455,Out!$K$5:$K$605,"Não Pago")</f>
        <v>0</v>
      </c>
      <c r="O455" s="65">
        <f>SUMIFS(Nov!$I$5:$I$605,Nov!$U$5:$U$605,"Despesa",Nov!$G$5:$G$605,CPagar!$D455,Nov!$K$5:$K$605,"Não Pago")</f>
        <v>0</v>
      </c>
      <c r="P455" s="65">
        <f>SUMIFS(Dez!$I$5:$I$605,Dez!$U$5:$U$605,"Despesa",Dez!$G$5:$G$605,CPagar!$D455,Dez!$K$5:$K$605,"Não Pago")</f>
        <v>0</v>
      </c>
      <c r="Q455" s="62">
        <f t="shared" si="14"/>
        <v>0</v>
      </c>
    </row>
    <row r="456" spans="3:17" ht="28.5" customHeight="1" thickTop="1" thickBot="1" x14ac:dyDescent="0.3">
      <c r="C456" s="46" t="str">
        <f>'PC Despesas'!O52</f>
        <v>5.5.48</v>
      </c>
      <c r="D456" s="47" t="str">
        <f>VLOOKUP(C456,'PC Despesas'!$O$5:$P$103,2,FALSE)</f>
        <v>-</v>
      </c>
      <c r="E456" s="65">
        <f>SUMIFS(Jan!$I$5:$I$605,Jan!$U$5:$U$605,"Despesa",Jan!$G$5:$G$605,CPagar!$D456,Jan!$K$5:$K$605,"Não Pago")</f>
        <v>0</v>
      </c>
      <c r="F456" s="65">
        <f>SUMIFS(Fev!$I$5:$I$605,Fev!$U$5:$U$605,"Despesa",Fev!$G$5:$G$605,CPagar!$D456,Fev!$K$5:$K$605,"Não Pago")</f>
        <v>0</v>
      </c>
      <c r="G456" s="65">
        <f>SUMIFS(Mar!$I$5:$I$605,Mar!$U$5:$U$605,"Despesa",Mar!$G$5:$G$605,CPagar!$D456,Mar!$K$5:$K$605,"Não Pago")</f>
        <v>0</v>
      </c>
      <c r="H456" s="65">
        <f>SUMIFS(Abr!$I$5:$I$605,Abr!$U$5:$U$605,"Despesa",Abr!$G$5:$G$605,CPagar!$D456,Abr!$K$5:$K$605,"Não Pago")</f>
        <v>0</v>
      </c>
      <c r="I456" s="65">
        <f>SUMIFS(Mai!$I$5:$I$605,Mai!$U$5:$U$605,"Despesa",Mai!$G$5:$G$605,CPagar!$D456,Mai!$K$5:$K$605,"Não Pago")</f>
        <v>0</v>
      </c>
      <c r="J456" s="65">
        <f>SUMIFS(Jun!$I$5:$I$605,Jun!$U$5:$U$605,"Despesa",Jun!$G$5:$G$605,CPagar!$D456,Jun!$K$5:$K$605,"Não Pago")</f>
        <v>0</v>
      </c>
      <c r="K456" s="65">
        <f>SUMIFS(Jul!$I$5:$I$605,Jul!$U$5:$U$605,"Despesa",Jul!$G$5:$G$605,CPagar!$D456,Jul!$K$5:$K$605,"Não Pago")</f>
        <v>0</v>
      </c>
      <c r="L456" s="65">
        <f>SUMIFS(Ago!$I$5:$I$605,Ago!$U$5:$U$605,"Despesa",Ago!$G$5:$G$605,CPagar!$D456,Ago!$K$5:$K$605,"Não Pago")</f>
        <v>0</v>
      </c>
      <c r="M456" s="65">
        <f>SUMIFS(Set!$I$5:$I$605,Set!$U$5:$U$605,"Despesa",Set!$G$5:$G$605,CPagar!$D456,Set!$K$5:$K$605,"Não Pago")</f>
        <v>0</v>
      </c>
      <c r="N456" s="65">
        <f>SUMIFS(Out!$I$5:$I$605,Out!$U$5:$U$605,"Despesa",Out!$G$5:$G$605,CPagar!$D456,Out!$K$5:$K$605,"Não Pago")</f>
        <v>0</v>
      </c>
      <c r="O456" s="65">
        <f>SUMIFS(Nov!$I$5:$I$605,Nov!$U$5:$U$605,"Despesa",Nov!$G$5:$G$605,CPagar!$D456,Nov!$K$5:$K$605,"Não Pago")</f>
        <v>0</v>
      </c>
      <c r="P456" s="65">
        <f>SUMIFS(Dez!$I$5:$I$605,Dez!$U$5:$U$605,"Despesa",Dez!$G$5:$G$605,CPagar!$D456,Dez!$K$5:$K$605,"Não Pago")</f>
        <v>0</v>
      </c>
      <c r="Q456" s="62">
        <f t="shared" si="14"/>
        <v>0</v>
      </c>
    </row>
    <row r="457" spans="3:17" ht="28.5" customHeight="1" thickTop="1" thickBot="1" x14ac:dyDescent="0.3">
      <c r="C457" s="46" t="str">
        <f>'PC Despesas'!O53</f>
        <v>5.5.49</v>
      </c>
      <c r="D457" s="47" t="str">
        <f>VLOOKUP(C457,'PC Despesas'!$O$5:$P$103,2,FALSE)</f>
        <v>-</v>
      </c>
      <c r="E457" s="65">
        <f>SUMIFS(Jan!$I$5:$I$605,Jan!$U$5:$U$605,"Despesa",Jan!$G$5:$G$605,CPagar!$D457,Jan!$K$5:$K$605,"Não Pago")</f>
        <v>0</v>
      </c>
      <c r="F457" s="65">
        <f>SUMIFS(Fev!$I$5:$I$605,Fev!$U$5:$U$605,"Despesa",Fev!$G$5:$G$605,CPagar!$D457,Fev!$K$5:$K$605,"Não Pago")</f>
        <v>0</v>
      </c>
      <c r="G457" s="65">
        <f>SUMIFS(Mar!$I$5:$I$605,Mar!$U$5:$U$605,"Despesa",Mar!$G$5:$G$605,CPagar!$D457,Mar!$K$5:$K$605,"Não Pago")</f>
        <v>0</v>
      </c>
      <c r="H457" s="65">
        <f>SUMIFS(Abr!$I$5:$I$605,Abr!$U$5:$U$605,"Despesa",Abr!$G$5:$G$605,CPagar!$D457,Abr!$K$5:$K$605,"Não Pago")</f>
        <v>0</v>
      </c>
      <c r="I457" s="65">
        <f>SUMIFS(Mai!$I$5:$I$605,Mai!$U$5:$U$605,"Despesa",Mai!$G$5:$G$605,CPagar!$D457,Mai!$K$5:$K$605,"Não Pago")</f>
        <v>0</v>
      </c>
      <c r="J457" s="65">
        <f>SUMIFS(Jun!$I$5:$I$605,Jun!$U$5:$U$605,"Despesa",Jun!$G$5:$G$605,CPagar!$D457,Jun!$K$5:$K$605,"Não Pago")</f>
        <v>0</v>
      </c>
      <c r="K457" s="65">
        <f>SUMIFS(Jul!$I$5:$I$605,Jul!$U$5:$U$605,"Despesa",Jul!$G$5:$G$605,CPagar!$D457,Jul!$K$5:$K$605,"Não Pago")</f>
        <v>0</v>
      </c>
      <c r="L457" s="65">
        <f>SUMIFS(Ago!$I$5:$I$605,Ago!$U$5:$U$605,"Despesa",Ago!$G$5:$G$605,CPagar!$D457,Ago!$K$5:$K$605,"Não Pago")</f>
        <v>0</v>
      </c>
      <c r="M457" s="65">
        <f>SUMIFS(Set!$I$5:$I$605,Set!$U$5:$U$605,"Despesa",Set!$G$5:$G$605,CPagar!$D457,Set!$K$5:$K$605,"Não Pago")</f>
        <v>0</v>
      </c>
      <c r="N457" s="65">
        <f>SUMIFS(Out!$I$5:$I$605,Out!$U$5:$U$605,"Despesa",Out!$G$5:$G$605,CPagar!$D457,Out!$K$5:$K$605,"Não Pago")</f>
        <v>0</v>
      </c>
      <c r="O457" s="65">
        <f>SUMIFS(Nov!$I$5:$I$605,Nov!$U$5:$U$605,"Despesa",Nov!$G$5:$G$605,CPagar!$D457,Nov!$K$5:$K$605,"Não Pago")</f>
        <v>0</v>
      </c>
      <c r="P457" s="65">
        <f>SUMIFS(Dez!$I$5:$I$605,Dez!$U$5:$U$605,"Despesa",Dez!$G$5:$G$605,CPagar!$D457,Dez!$K$5:$K$605,"Não Pago")</f>
        <v>0</v>
      </c>
      <c r="Q457" s="62">
        <f t="shared" si="14"/>
        <v>0</v>
      </c>
    </row>
    <row r="458" spans="3:17" ht="28.5" customHeight="1" thickTop="1" thickBot="1" x14ac:dyDescent="0.3">
      <c r="C458" s="46" t="str">
        <f>'PC Despesas'!O54</f>
        <v>5.5.50</v>
      </c>
      <c r="D458" s="47" t="str">
        <f>VLOOKUP(C458,'PC Despesas'!$O$5:$P$103,2,FALSE)</f>
        <v>-</v>
      </c>
      <c r="E458" s="65">
        <f>SUMIFS(Jan!$I$5:$I$605,Jan!$U$5:$U$605,"Despesa",Jan!$G$5:$G$605,CPagar!$D458,Jan!$K$5:$K$605,"Não Pago")</f>
        <v>0</v>
      </c>
      <c r="F458" s="65">
        <f>SUMIFS(Fev!$I$5:$I$605,Fev!$U$5:$U$605,"Despesa",Fev!$G$5:$G$605,CPagar!$D458,Fev!$K$5:$K$605,"Não Pago")</f>
        <v>0</v>
      </c>
      <c r="G458" s="65">
        <f>SUMIFS(Mar!$I$5:$I$605,Mar!$U$5:$U$605,"Despesa",Mar!$G$5:$G$605,CPagar!$D458,Mar!$K$5:$K$605,"Não Pago")</f>
        <v>0</v>
      </c>
      <c r="H458" s="65">
        <f>SUMIFS(Abr!$I$5:$I$605,Abr!$U$5:$U$605,"Despesa",Abr!$G$5:$G$605,CPagar!$D458,Abr!$K$5:$K$605,"Não Pago")</f>
        <v>0</v>
      </c>
      <c r="I458" s="65">
        <f>SUMIFS(Mai!$I$5:$I$605,Mai!$U$5:$U$605,"Despesa",Mai!$G$5:$G$605,CPagar!$D458,Mai!$K$5:$K$605,"Não Pago")</f>
        <v>0</v>
      </c>
      <c r="J458" s="65">
        <f>SUMIFS(Jun!$I$5:$I$605,Jun!$U$5:$U$605,"Despesa",Jun!$G$5:$G$605,CPagar!$D458,Jun!$K$5:$K$605,"Não Pago")</f>
        <v>0</v>
      </c>
      <c r="K458" s="65">
        <f>SUMIFS(Jul!$I$5:$I$605,Jul!$U$5:$U$605,"Despesa",Jul!$G$5:$G$605,CPagar!$D458,Jul!$K$5:$K$605,"Não Pago")</f>
        <v>0</v>
      </c>
      <c r="L458" s="65">
        <f>SUMIFS(Ago!$I$5:$I$605,Ago!$U$5:$U$605,"Despesa",Ago!$G$5:$G$605,CPagar!$D458,Ago!$K$5:$K$605,"Não Pago")</f>
        <v>0</v>
      </c>
      <c r="M458" s="65">
        <f>SUMIFS(Set!$I$5:$I$605,Set!$U$5:$U$605,"Despesa",Set!$G$5:$G$605,CPagar!$D458,Set!$K$5:$K$605,"Não Pago")</f>
        <v>0</v>
      </c>
      <c r="N458" s="65">
        <f>SUMIFS(Out!$I$5:$I$605,Out!$U$5:$U$605,"Despesa",Out!$G$5:$G$605,CPagar!$D458,Out!$K$5:$K$605,"Não Pago")</f>
        <v>0</v>
      </c>
      <c r="O458" s="65">
        <f>SUMIFS(Nov!$I$5:$I$605,Nov!$U$5:$U$605,"Despesa",Nov!$G$5:$G$605,CPagar!$D458,Nov!$K$5:$K$605,"Não Pago")</f>
        <v>0</v>
      </c>
      <c r="P458" s="65">
        <f>SUMIFS(Dez!$I$5:$I$605,Dez!$U$5:$U$605,"Despesa",Dez!$G$5:$G$605,CPagar!$D458,Dez!$K$5:$K$605,"Não Pago")</f>
        <v>0</v>
      </c>
      <c r="Q458" s="62">
        <f t="shared" si="14"/>
        <v>0</v>
      </c>
    </row>
    <row r="459" spans="3:17" ht="28.5" customHeight="1" thickTop="1" thickBot="1" x14ac:dyDescent="0.3">
      <c r="C459" s="46" t="str">
        <f>'PC Despesas'!O55</f>
        <v>5.5.51</v>
      </c>
      <c r="D459" s="47" t="str">
        <f>VLOOKUP(C459,'PC Despesas'!$O$5:$P$103,2,FALSE)</f>
        <v>-</v>
      </c>
      <c r="E459" s="65">
        <f>SUMIFS(Jan!$I$5:$I$605,Jan!$U$5:$U$605,"Despesa",Jan!$G$5:$G$605,CPagar!$D459,Jan!$K$5:$K$605,"Não Pago")</f>
        <v>0</v>
      </c>
      <c r="F459" s="65">
        <f>SUMIFS(Fev!$I$5:$I$605,Fev!$U$5:$U$605,"Despesa",Fev!$G$5:$G$605,CPagar!$D459,Fev!$K$5:$K$605,"Não Pago")</f>
        <v>0</v>
      </c>
      <c r="G459" s="65">
        <f>SUMIFS(Mar!$I$5:$I$605,Mar!$U$5:$U$605,"Despesa",Mar!$G$5:$G$605,CPagar!$D459,Mar!$K$5:$K$605,"Não Pago")</f>
        <v>0</v>
      </c>
      <c r="H459" s="65">
        <f>SUMIFS(Abr!$I$5:$I$605,Abr!$U$5:$U$605,"Despesa",Abr!$G$5:$G$605,CPagar!$D459,Abr!$K$5:$K$605,"Não Pago")</f>
        <v>0</v>
      </c>
      <c r="I459" s="65">
        <f>SUMIFS(Mai!$I$5:$I$605,Mai!$U$5:$U$605,"Despesa",Mai!$G$5:$G$605,CPagar!$D459,Mai!$K$5:$K$605,"Não Pago")</f>
        <v>0</v>
      </c>
      <c r="J459" s="65">
        <f>SUMIFS(Jun!$I$5:$I$605,Jun!$U$5:$U$605,"Despesa",Jun!$G$5:$G$605,CPagar!$D459,Jun!$K$5:$K$605,"Não Pago")</f>
        <v>0</v>
      </c>
      <c r="K459" s="65">
        <f>SUMIFS(Jul!$I$5:$I$605,Jul!$U$5:$U$605,"Despesa",Jul!$G$5:$G$605,CPagar!$D459,Jul!$K$5:$K$605,"Não Pago")</f>
        <v>0</v>
      </c>
      <c r="L459" s="65">
        <f>SUMIFS(Ago!$I$5:$I$605,Ago!$U$5:$U$605,"Despesa",Ago!$G$5:$G$605,CPagar!$D459,Ago!$K$5:$K$605,"Não Pago")</f>
        <v>0</v>
      </c>
      <c r="M459" s="65">
        <f>SUMIFS(Set!$I$5:$I$605,Set!$U$5:$U$605,"Despesa",Set!$G$5:$G$605,CPagar!$D459,Set!$K$5:$K$605,"Não Pago")</f>
        <v>0</v>
      </c>
      <c r="N459" s="65">
        <f>SUMIFS(Out!$I$5:$I$605,Out!$U$5:$U$605,"Despesa",Out!$G$5:$G$605,CPagar!$D459,Out!$K$5:$K$605,"Não Pago")</f>
        <v>0</v>
      </c>
      <c r="O459" s="65">
        <f>SUMIFS(Nov!$I$5:$I$605,Nov!$U$5:$U$605,"Despesa",Nov!$G$5:$G$605,CPagar!$D459,Nov!$K$5:$K$605,"Não Pago")</f>
        <v>0</v>
      </c>
      <c r="P459" s="65">
        <f>SUMIFS(Dez!$I$5:$I$605,Dez!$U$5:$U$605,"Despesa",Dez!$G$5:$G$605,CPagar!$D459,Dez!$K$5:$K$605,"Não Pago")</f>
        <v>0</v>
      </c>
      <c r="Q459" s="62">
        <f t="shared" si="14"/>
        <v>0</v>
      </c>
    </row>
    <row r="460" spans="3:17" ht="28.5" customHeight="1" thickTop="1" thickBot="1" x14ac:dyDescent="0.3">
      <c r="C460" s="46" t="str">
        <f>'PC Despesas'!O56</f>
        <v>5.5.52</v>
      </c>
      <c r="D460" s="47" t="str">
        <f>VLOOKUP(C460,'PC Despesas'!$O$5:$P$103,2,FALSE)</f>
        <v>-</v>
      </c>
      <c r="E460" s="65">
        <f>SUMIFS(Jan!$I$5:$I$605,Jan!$U$5:$U$605,"Despesa",Jan!$G$5:$G$605,CPagar!$D460,Jan!$K$5:$K$605,"Não Pago")</f>
        <v>0</v>
      </c>
      <c r="F460" s="65">
        <f>SUMIFS(Fev!$I$5:$I$605,Fev!$U$5:$U$605,"Despesa",Fev!$G$5:$G$605,CPagar!$D460,Fev!$K$5:$K$605,"Não Pago")</f>
        <v>0</v>
      </c>
      <c r="G460" s="65">
        <f>SUMIFS(Mar!$I$5:$I$605,Mar!$U$5:$U$605,"Despesa",Mar!$G$5:$G$605,CPagar!$D460,Mar!$K$5:$K$605,"Não Pago")</f>
        <v>0</v>
      </c>
      <c r="H460" s="65">
        <f>SUMIFS(Abr!$I$5:$I$605,Abr!$U$5:$U$605,"Despesa",Abr!$G$5:$G$605,CPagar!$D460,Abr!$K$5:$K$605,"Não Pago")</f>
        <v>0</v>
      </c>
      <c r="I460" s="65">
        <f>SUMIFS(Mai!$I$5:$I$605,Mai!$U$5:$U$605,"Despesa",Mai!$G$5:$G$605,CPagar!$D460,Mai!$K$5:$K$605,"Não Pago")</f>
        <v>0</v>
      </c>
      <c r="J460" s="65">
        <f>SUMIFS(Jun!$I$5:$I$605,Jun!$U$5:$U$605,"Despesa",Jun!$G$5:$G$605,CPagar!$D460,Jun!$K$5:$K$605,"Não Pago")</f>
        <v>0</v>
      </c>
      <c r="K460" s="65">
        <f>SUMIFS(Jul!$I$5:$I$605,Jul!$U$5:$U$605,"Despesa",Jul!$G$5:$G$605,CPagar!$D460,Jul!$K$5:$K$605,"Não Pago")</f>
        <v>0</v>
      </c>
      <c r="L460" s="65">
        <f>SUMIFS(Ago!$I$5:$I$605,Ago!$U$5:$U$605,"Despesa",Ago!$G$5:$G$605,CPagar!$D460,Ago!$K$5:$K$605,"Não Pago")</f>
        <v>0</v>
      </c>
      <c r="M460" s="65">
        <f>SUMIFS(Set!$I$5:$I$605,Set!$U$5:$U$605,"Despesa",Set!$G$5:$G$605,CPagar!$D460,Set!$K$5:$K$605,"Não Pago")</f>
        <v>0</v>
      </c>
      <c r="N460" s="65">
        <f>SUMIFS(Out!$I$5:$I$605,Out!$U$5:$U$605,"Despesa",Out!$G$5:$G$605,CPagar!$D460,Out!$K$5:$K$605,"Não Pago")</f>
        <v>0</v>
      </c>
      <c r="O460" s="65">
        <f>SUMIFS(Nov!$I$5:$I$605,Nov!$U$5:$U$605,"Despesa",Nov!$G$5:$G$605,CPagar!$D460,Nov!$K$5:$K$605,"Não Pago")</f>
        <v>0</v>
      </c>
      <c r="P460" s="65">
        <f>SUMIFS(Dez!$I$5:$I$605,Dez!$U$5:$U$605,"Despesa",Dez!$G$5:$G$605,CPagar!$D460,Dez!$K$5:$K$605,"Não Pago")</f>
        <v>0</v>
      </c>
      <c r="Q460" s="62">
        <f t="shared" si="14"/>
        <v>0</v>
      </c>
    </row>
    <row r="461" spans="3:17" ht="28.5" customHeight="1" thickTop="1" thickBot="1" x14ac:dyDescent="0.3">
      <c r="C461" s="46" t="str">
        <f>'PC Despesas'!O57</f>
        <v>5.5.53</v>
      </c>
      <c r="D461" s="47" t="str">
        <f>VLOOKUP(C461,'PC Despesas'!$O$5:$P$103,2,FALSE)</f>
        <v>-</v>
      </c>
      <c r="E461" s="65">
        <f>SUMIFS(Jan!$I$5:$I$605,Jan!$U$5:$U$605,"Despesa",Jan!$G$5:$G$605,CPagar!$D461,Jan!$K$5:$K$605,"Não Pago")</f>
        <v>0</v>
      </c>
      <c r="F461" s="65">
        <f>SUMIFS(Fev!$I$5:$I$605,Fev!$U$5:$U$605,"Despesa",Fev!$G$5:$G$605,CPagar!$D461,Fev!$K$5:$K$605,"Não Pago")</f>
        <v>0</v>
      </c>
      <c r="G461" s="65">
        <f>SUMIFS(Mar!$I$5:$I$605,Mar!$U$5:$U$605,"Despesa",Mar!$G$5:$G$605,CPagar!$D461,Mar!$K$5:$K$605,"Não Pago")</f>
        <v>0</v>
      </c>
      <c r="H461" s="65">
        <f>SUMIFS(Abr!$I$5:$I$605,Abr!$U$5:$U$605,"Despesa",Abr!$G$5:$G$605,CPagar!$D461,Abr!$K$5:$K$605,"Não Pago")</f>
        <v>0</v>
      </c>
      <c r="I461" s="65">
        <f>SUMIFS(Mai!$I$5:$I$605,Mai!$U$5:$U$605,"Despesa",Mai!$G$5:$G$605,CPagar!$D461,Mai!$K$5:$K$605,"Não Pago")</f>
        <v>0</v>
      </c>
      <c r="J461" s="65">
        <f>SUMIFS(Jun!$I$5:$I$605,Jun!$U$5:$U$605,"Despesa",Jun!$G$5:$G$605,CPagar!$D461,Jun!$K$5:$K$605,"Não Pago")</f>
        <v>0</v>
      </c>
      <c r="K461" s="65">
        <f>SUMIFS(Jul!$I$5:$I$605,Jul!$U$5:$U$605,"Despesa",Jul!$G$5:$G$605,CPagar!$D461,Jul!$K$5:$K$605,"Não Pago")</f>
        <v>0</v>
      </c>
      <c r="L461" s="65">
        <f>SUMIFS(Ago!$I$5:$I$605,Ago!$U$5:$U$605,"Despesa",Ago!$G$5:$G$605,CPagar!$D461,Ago!$K$5:$K$605,"Não Pago")</f>
        <v>0</v>
      </c>
      <c r="M461" s="65">
        <f>SUMIFS(Set!$I$5:$I$605,Set!$U$5:$U$605,"Despesa",Set!$G$5:$G$605,CPagar!$D461,Set!$K$5:$K$605,"Não Pago")</f>
        <v>0</v>
      </c>
      <c r="N461" s="65">
        <f>SUMIFS(Out!$I$5:$I$605,Out!$U$5:$U$605,"Despesa",Out!$G$5:$G$605,CPagar!$D461,Out!$K$5:$K$605,"Não Pago")</f>
        <v>0</v>
      </c>
      <c r="O461" s="65">
        <f>SUMIFS(Nov!$I$5:$I$605,Nov!$U$5:$U$605,"Despesa",Nov!$G$5:$G$605,CPagar!$D461,Nov!$K$5:$K$605,"Não Pago")</f>
        <v>0</v>
      </c>
      <c r="P461" s="65">
        <f>SUMIFS(Dez!$I$5:$I$605,Dez!$U$5:$U$605,"Despesa",Dez!$G$5:$G$605,CPagar!$D461,Dez!$K$5:$K$605,"Não Pago")</f>
        <v>0</v>
      </c>
      <c r="Q461" s="62">
        <f t="shared" si="14"/>
        <v>0</v>
      </c>
    </row>
    <row r="462" spans="3:17" ht="28.5" customHeight="1" thickTop="1" thickBot="1" x14ac:dyDescent="0.3">
      <c r="C462" s="46" t="str">
        <f>'PC Despesas'!O58</f>
        <v>5.5.54</v>
      </c>
      <c r="D462" s="47" t="str">
        <f>VLOOKUP(C462,'PC Despesas'!$O$5:$P$103,2,FALSE)</f>
        <v>-</v>
      </c>
      <c r="E462" s="65">
        <f>SUMIFS(Jan!$I$5:$I$605,Jan!$U$5:$U$605,"Despesa",Jan!$G$5:$G$605,CPagar!$D462,Jan!$K$5:$K$605,"Não Pago")</f>
        <v>0</v>
      </c>
      <c r="F462" s="65">
        <f>SUMIFS(Fev!$I$5:$I$605,Fev!$U$5:$U$605,"Despesa",Fev!$G$5:$G$605,CPagar!$D462,Fev!$K$5:$K$605,"Não Pago")</f>
        <v>0</v>
      </c>
      <c r="G462" s="65">
        <f>SUMIFS(Mar!$I$5:$I$605,Mar!$U$5:$U$605,"Despesa",Mar!$G$5:$G$605,CPagar!$D462,Mar!$K$5:$K$605,"Não Pago")</f>
        <v>0</v>
      </c>
      <c r="H462" s="65">
        <f>SUMIFS(Abr!$I$5:$I$605,Abr!$U$5:$U$605,"Despesa",Abr!$G$5:$G$605,CPagar!$D462,Abr!$K$5:$K$605,"Não Pago")</f>
        <v>0</v>
      </c>
      <c r="I462" s="65">
        <f>SUMIFS(Mai!$I$5:$I$605,Mai!$U$5:$U$605,"Despesa",Mai!$G$5:$G$605,CPagar!$D462,Mai!$K$5:$K$605,"Não Pago")</f>
        <v>0</v>
      </c>
      <c r="J462" s="65">
        <f>SUMIFS(Jun!$I$5:$I$605,Jun!$U$5:$U$605,"Despesa",Jun!$G$5:$G$605,CPagar!$D462,Jun!$K$5:$K$605,"Não Pago")</f>
        <v>0</v>
      </c>
      <c r="K462" s="65">
        <f>SUMIFS(Jul!$I$5:$I$605,Jul!$U$5:$U$605,"Despesa",Jul!$G$5:$G$605,CPagar!$D462,Jul!$K$5:$K$605,"Não Pago")</f>
        <v>0</v>
      </c>
      <c r="L462" s="65">
        <f>SUMIFS(Ago!$I$5:$I$605,Ago!$U$5:$U$605,"Despesa",Ago!$G$5:$G$605,CPagar!$D462,Ago!$K$5:$K$605,"Não Pago")</f>
        <v>0</v>
      </c>
      <c r="M462" s="65">
        <f>SUMIFS(Set!$I$5:$I$605,Set!$U$5:$U$605,"Despesa",Set!$G$5:$G$605,CPagar!$D462,Set!$K$5:$K$605,"Não Pago")</f>
        <v>0</v>
      </c>
      <c r="N462" s="65">
        <f>SUMIFS(Out!$I$5:$I$605,Out!$U$5:$U$605,"Despesa",Out!$G$5:$G$605,CPagar!$D462,Out!$K$5:$K$605,"Não Pago")</f>
        <v>0</v>
      </c>
      <c r="O462" s="65">
        <f>SUMIFS(Nov!$I$5:$I$605,Nov!$U$5:$U$605,"Despesa",Nov!$G$5:$G$605,CPagar!$D462,Nov!$K$5:$K$605,"Não Pago")</f>
        <v>0</v>
      </c>
      <c r="P462" s="65">
        <f>SUMIFS(Dez!$I$5:$I$605,Dez!$U$5:$U$605,"Despesa",Dez!$G$5:$G$605,CPagar!$D462,Dez!$K$5:$K$605,"Não Pago")</f>
        <v>0</v>
      </c>
      <c r="Q462" s="62">
        <f t="shared" si="14"/>
        <v>0</v>
      </c>
    </row>
    <row r="463" spans="3:17" ht="28.5" customHeight="1" thickTop="1" thickBot="1" x14ac:dyDescent="0.3">
      <c r="C463" s="46" t="str">
        <f>'PC Despesas'!O59</f>
        <v>5.5.55</v>
      </c>
      <c r="D463" s="47" t="str">
        <f>VLOOKUP(C463,'PC Despesas'!$O$5:$P$103,2,FALSE)</f>
        <v>-</v>
      </c>
      <c r="E463" s="65">
        <f>SUMIFS(Jan!$I$5:$I$605,Jan!$U$5:$U$605,"Despesa",Jan!$G$5:$G$605,CPagar!$D463,Jan!$K$5:$K$605,"Não Pago")</f>
        <v>0</v>
      </c>
      <c r="F463" s="65">
        <f>SUMIFS(Fev!$I$5:$I$605,Fev!$U$5:$U$605,"Despesa",Fev!$G$5:$G$605,CPagar!$D463,Fev!$K$5:$K$605,"Não Pago")</f>
        <v>0</v>
      </c>
      <c r="G463" s="65">
        <f>SUMIFS(Mar!$I$5:$I$605,Mar!$U$5:$U$605,"Despesa",Mar!$G$5:$G$605,CPagar!$D463,Mar!$K$5:$K$605,"Não Pago")</f>
        <v>0</v>
      </c>
      <c r="H463" s="65">
        <f>SUMIFS(Abr!$I$5:$I$605,Abr!$U$5:$U$605,"Despesa",Abr!$G$5:$G$605,CPagar!$D463,Abr!$K$5:$K$605,"Não Pago")</f>
        <v>0</v>
      </c>
      <c r="I463" s="65">
        <f>SUMIFS(Mai!$I$5:$I$605,Mai!$U$5:$U$605,"Despesa",Mai!$G$5:$G$605,CPagar!$D463,Mai!$K$5:$K$605,"Não Pago")</f>
        <v>0</v>
      </c>
      <c r="J463" s="65">
        <f>SUMIFS(Jun!$I$5:$I$605,Jun!$U$5:$U$605,"Despesa",Jun!$G$5:$G$605,CPagar!$D463,Jun!$K$5:$K$605,"Não Pago")</f>
        <v>0</v>
      </c>
      <c r="K463" s="65">
        <f>SUMIFS(Jul!$I$5:$I$605,Jul!$U$5:$U$605,"Despesa",Jul!$G$5:$G$605,CPagar!$D463,Jul!$K$5:$K$605,"Não Pago")</f>
        <v>0</v>
      </c>
      <c r="L463" s="65">
        <f>SUMIFS(Ago!$I$5:$I$605,Ago!$U$5:$U$605,"Despesa",Ago!$G$5:$G$605,CPagar!$D463,Ago!$K$5:$K$605,"Não Pago")</f>
        <v>0</v>
      </c>
      <c r="M463" s="65">
        <f>SUMIFS(Set!$I$5:$I$605,Set!$U$5:$U$605,"Despesa",Set!$G$5:$G$605,CPagar!$D463,Set!$K$5:$K$605,"Não Pago")</f>
        <v>0</v>
      </c>
      <c r="N463" s="65">
        <f>SUMIFS(Out!$I$5:$I$605,Out!$U$5:$U$605,"Despesa",Out!$G$5:$G$605,CPagar!$D463,Out!$K$5:$K$605,"Não Pago")</f>
        <v>0</v>
      </c>
      <c r="O463" s="65">
        <f>SUMIFS(Nov!$I$5:$I$605,Nov!$U$5:$U$605,"Despesa",Nov!$G$5:$G$605,CPagar!$D463,Nov!$K$5:$K$605,"Não Pago")</f>
        <v>0</v>
      </c>
      <c r="P463" s="65">
        <f>SUMIFS(Dez!$I$5:$I$605,Dez!$U$5:$U$605,"Despesa",Dez!$G$5:$G$605,CPagar!$D463,Dez!$K$5:$K$605,"Não Pago")</f>
        <v>0</v>
      </c>
      <c r="Q463" s="62">
        <f t="shared" si="14"/>
        <v>0</v>
      </c>
    </row>
    <row r="464" spans="3:17" ht="28.5" customHeight="1" thickTop="1" thickBot="1" x14ac:dyDescent="0.3">
      <c r="C464" s="46" t="str">
        <f>'PC Despesas'!O60</f>
        <v>5.5.56</v>
      </c>
      <c r="D464" s="47" t="str">
        <f>VLOOKUP(C464,'PC Despesas'!$O$5:$P$103,2,FALSE)</f>
        <v>-</v>
      </c>
      <c r="E464" s="65">
        <f>SUMIFS(Jan!$I$5:$I$605,Jan!$U$5:$U$605,"Despesa",Jan!$G$5:$G$605,CPagar!$D464,Jan!$K$5:$K$605,"Não Pago")</f>
        <v>0</v>
      </c>
      <c r="F464" s="65">
        <f>SUMIFS(Fev!$I$5:$I$605,Fev!$U$5:$U$605,"Despesa",Fev!$G$5:$G$605,CPagar!$D464,Fev!$K$5:$K$605,"Não Pago")</f>
        <v>0</v>
      </c>
      <c r="G464" s="65">
        <f>SUMIFS(Mar!$I$5:$I$605,Mar!$U$5:$U$605,"Despesa",Mar!$G$5:$G$605,CPagar!$D464,Mar!$K$5:$K$605,"Não Pago")</f>
        <v>0</v>
      </c>
      <c r="H464" s="65">
        <f>SUMIFS(Abr!$I$5:$I$605,Abr!$U$5:$U$605,"Despesa",Abr!$G$5:$G$605,CPagar!$D464,Abr!$K$5:$K$605,"Não Pago")</f>
        <v>0</v>
      </c>
      <c r="I464" s="65">
        <f>SUMIFS(Mai!$I$5:$I$605,Mai!$U$5:$U$605,"Despesa",Mai!$G$5:$G$605,CPagar!$D464,Mai!$K$5:$K$605,"Não Pago")</f>
        <v>0</v>
      </c>
      <c r="J464" s="65">
        <f>SUMIFS(Jun!$I$5:$I$605,Jun!$U$5:$U$605,"Despesa",Jun!$G$5:$G$605,CPagar!$D464,Jun!$K$5:$K$605,"Não Pago")</f>
        <v>0</v>
      </c>
      <c r="K464" s="65">
        <f>SUMIFS(Jul!$I$5:$I$605,Jul!$U$5:$U$605,"Despesa",Jul!$G$5:$G$605,CPagar!$D464,Jul!$K$5:$K$605,"Não Pago")</f>
        <v>0</v>
      </c>
      <c r="L464" s="65">
        <f>SUMIFS(Ago!$I$5:$I$605,Ago!$U$5:$U$605,"Despesa",Ago!$G$5:$G$605,CPagar!$D464,Ago!$K$5:$K$605,"Não Pago")</f>
        <v>0</v>
      </c>
      <c r="M464" s="65">
        <f>SUMIFS(Set!$I$5:$I$605,Set!$U$5:$U$605,"Despesa",Set!$G$5:$G$605,CPagar!$D464,Set!$K$5:$K$605,"Não Pago")</f>
        <v>0</v>
      </c>
      <c r="N464" s="65">
        <f>SUMIFS(Out!$I$5:$I$605,Out!$U$5:$U$605,"Despesa",Out!$G$5:$G$605,CPagar!$D464,Out!$K$5:$K$605,"Não Pago")</f>
        <v>0</v>
      </c>
      <c r="O464" s="65">
        <f>SUMIFS(Nov!$I$5:$I$605,Nov!$U$5:$U$605,"Despesa",Nov!$G$5:$G$605,CPagar!$D464,Nov!$K$5:$K$605,"Não Pago")</f>
        <v>0</v>
      </c>
      <c r="P464" s="65">
        <f>SUMIFS(Dez!$I$5:$I$605,Dez!$U$5:$U$605,"Despesa",Dez!$G$5:$G$605,CPagar!$D464,Dez!$K$5:$K$605,"Não Pago")</f>
        <v>0</v>
      </c>
      <c r="Q464" s="62">
        <f t="shared" si="14"/>
        <v>0</v>
      </c>
    </row>
    <row r="465" spans="3:17" ht="28.5" customHeight="1" thickTop="1" thickBot="1" x14ac:dyDescent="0.3">
      <c r="C465" s="46" t="str">
        <f>'PC Despesas'!O61</f>
        <v>5.5.57</v>
      </c>
      <c r="D465" s="47" t="str">
        <f>VLOOKUP(C465,'PC Despesas'!$O$5:$P$103,2,FALSE)</f>
        <v>-</v>
      </c>
      <c r="E465" s="65">
        <f>SUMIFS(Jan!$I$5:$I$605,Jan!$U$5:$U$605,"Despesa",Jan!$G$5:$G$605,CPagar!$D465,Jan!$K$5:$K$605,"Não Pago")</f>
        <v>0</v>
      </c>
      <c r="F465" s="65">
        <f>SUMIFS(Fev!$I$5:$I$605,Fev!$U$5:$U$605,"Despesa",Fev!$G$5:$G$605,CPagar!$D465,Fev!$K$5:$K$605,"Não Pago")</f>
        <v>0</v>
      </c>
      <c r="G465" s="65">
        <f>SUMIFS(Mar!$I$5:$I$605,Mar!$U$5:$U$605,"Despesa",Mar!$G$5:$G$605,CPagar!$D465,Mar!$K$5:$K$605,"Não Pago")</f>
        <v>0</v>
      </c>
      <c r="H465" s="65">
        <f>SUMIFS(Abr!$I$5:$I$605,Abr!$U$5:$U$605,"Despesa",Abr!$G$5:$G$605,CPagar!$D465,Abr!$K$5:$K$605,"Não Pago")</f>
        <v>0</v>
      </c>
      <c r="I465" s="65">
        <f>SUMIFS(Mai!$I$5:$I$605,Mai!$U$5:$U$605,"Despesa",Mai!$G$5:$G$605,CPagar!$D465,Mai!$K$5:$K$605,"Não Pago")</f>
        <v>0</v>
      </c>
      <c r="J465" s="65">
        <f>SUMIFS(Jun!$I$5:$I$605,Jun!$U$5:$U$605,"Despesa",Jun!$G$5:$G$605,CPagar!$D465,Jun!$K$5:$K$605,"Não Pago")</f>
        <v>0</v>
      </c>
      <c r="K465" s="65">
        <f>SUMIFS(Jul!$I$5:$I$605,Jul!$U$5:$U$605,"Despesa",Jul!$G$5:$G$605,CPagar!$D465,Jul!$K$5:$K$605,"Não Pago")</f>
        <v>0</v>
      </c>
      <c r="L465" s="65">
        <f>SUMIFS(Ago!$I$5:$I$605,Ago!$U$5:$U$605,"Despesa",Ago!$G$5:$G$605,CPagar!$D465,Ago!$K$5:$K$605,"Não Pago")</f>
        <v>0</v>
      </c>
      <c r="M465" s="65">
        <f>SUMIFS(Set!$I$5:$I$605,Set!$U$5:$U$605,"Despesa",Set!$G$5:$G$605,CPagar!$D465,Set!$K$5:$K$605,"Não Pago")</f>
        <v>0</v>
      </c>
      <c r="N465" s="65">
        <f>SUMIFS(Out!$I$5:$I$605,Out!$U$5:$U$605,"Despesa",Out!$G$5:$G$605,CPagar!$D465,Out!$K$5:$K$605,"Não Pago")</f>
        <v>0</v>
      </c>
      <c r="O465" s="65">
        <f>SUMIFS(Nov!$I$5:$I$605,Nov!$U$5:$U$605,"Despesa",Nov!$G$5:$G$605,CPagar!$D465,Nov!$K$5:$K$605,"Não Pago")</f>
        <v>0</v>
      </c>
      <c r="P465" s="65">
        <f>SUMIFS(Dez!$I$5:$I$605,Dez!$U$5:$U$605,"Despesa",Dez!$G$5:$G$605,CPagar!$D465,Dez!$K$5:$K$605,"Não Pago")</f>
        <v>0</v>
      </c>
      <c r="Q465" s="62">
        <f t="shared" si="14"/>
        <v>0</v>
      </c>
    </row>
    <row r="466" spans="3:17" ht="28.5" customHeight="1" thickTop="1" thickBot="1" x14ac:dyDescent="0.3">
      <c r="C466" s="46" t="str">
        <f>'PC Despesas'!O62</f>
        <v>5.5.58</v>
      </c>
      <c r="D466" s="47" t="str">
        <f>VLOOKUP(C466,'PC Despesas'!$O$5:$P$103,2,FALSE)</f>
        <v>-</v>
      </c>
      <c r="E466" s="65">
        <f>SUMIFS(Jan!$I$5:$I$605,Jan!$U$5:$U$605,"Despesa",Jan!$G$5:$G$605,CPagar!$D466,Jan!$K$5:$K$605,"Não Pago")</f>
        <v>0</v>
      </c>
      <c r="F466" s="65">
        <f>SUMIFS(Fev!$I$5:$I$605,Fev!$U$5:$U$605,"Despesa",Fev!$G$5:$G$605,CPagar!$D466,Fev!$K$5:$K$605,"Não Pago")</f>
        <v>0</v>
      </c>
      <c r="G466" s="65">
        <f>SUMIFS(Mar!$I$5:$I$605,Mar!$U$5:$U$605,"Despesa",Mar!$G$5:$G$605,CPagar!$D466,Mar!$K$5:$K$605,"Não Pago")</f>
        <v>0</v>
      </c>
      <c r="H466" s="65">
        <f>SUMIFS(Abr!$I$5:$I$605,Abr!$U$5:$U$605,"Despesa",Abr!$G$5:$G$605,CPagar!$D466,Abr!$K$5:$K$605,"Não Pago")</f>
        <v>0</v>
      </c>
      <c r="I466" s="65">
        <f>SUMIFS(Mai!$I$5:$I$605,Mai!$U$5:$U$605,"Despesa",Mai!$G$5:$G$605,CPagar!$D466,Mai!$K$5:$K$605,"Não Pago")</f>
        <v>0</v>
      </c>
      <c r="J466" s="65">
        <f>SUMIFS(Jun!$I$5:$I$605,Jun!$U$5:$U$605,"Despesa",Jun!$G$5:$G$605,CPagar!$D466,Jun!$K$5:$K$605,"Não Pago")</f>
        <v>0</v>
      </c>
      <c r="K466" s="65">
        <f>SUMIFS(Jul!$I$5:$I$605,Jul!$U$5:$U$605,"Despesa",Jul!$G$5:$G$605,CPagar!$D466,Jul!$K$5:$K$605,"Não Pago")</f>
        <v>0</v>
      </c>
      <c r="L466" s="65">
        <f>SUMIFS(Ago!$I$5:$I$605,Ago!$U$5:$U$605,"Despesa",Ago!$G$5:$G$605,CPagar!$D466,Ago!$K$5:$K$605,"Não Pago")</f>
        <v>0</v>
      </c>
      <c r="M466" s="65">
        <f>SUMIFS(Set!$I$5:$I$605,Set!$U$5:$U$605,"Despesa",Set!$G$5:$G$605,CPagar!$D466,Set!$K$5:$K$605,"Não Pago")</f>
        <v>0</v>
      </c>
      <c r="N466" s="65">
        <f>SUMIFS(Out!$I$5:$I$605,Out!$U$5:$U$605,"Despesa",Out!$G$5:$G$605,CPagar!$D466,Out!$K$5:$K$605,"Não Pago")</f>
        <v>0</v>
      </c>
      <c r="O466" s="65">
        <f>SUMIFS(Nov!$I$5:$I$605,Nov!$U$5:$U$605,"Despesa",Nov!$G$5:$G$605,CPagar!$D466,Nov!$K$5:$K$605,"Não Pago")</f>
        <v>0</v>
      </c>
      <c r="P466" s="65">
        <f>SUMIFS(Dez!$I$5:$I$605,Dez!$U$5:$U$605,"Despesa",Dez!$G$5:$G$605,CPagar!$D466,Dez!$K$5:$K$605,"Não Pago")</f>
        <v>0</v>
      </c>
      <c r="Q466" s="62">
        <f t="shared" si="14"/>
        <v>0</v>
      </c>
    </row>
    <row r="467" spans="3:17" ht="28.5" customHeight="1" thickTop="1" thickBot="1" x14ac:dyDescent="0.3">
      <c r="C467" s="46" t="str">
        <f>'PC Despesas'!O63</f>
        <v>5.5.59</v>
      </c>
      <c r="D467" s="47" t="str">
        <f>VLOOKUP(C467,'PC Despesas'!$O$5:$P$103,2,FALSE)</f>
        <v>-</v>
      </c>
      <c r="E467" s="65">
        <f>SUMIFS(Jan!$I$5:$I$605,Jan!$U$5:$U$605,"Despesa",Jan!$G$5:$G$605,CPagar!$D467,Jan!$K$5:$K$605,"Não Pago")</f>
        <v>0</v>
      </c>
      <c r="F467" s="65">
        <f>SUMIFS(Fev!$I$5:$I$605,Fev!$U$5:$U$605,"Despesa",Fev!$G$5:$G$605,CPagar!$D467,Fev!$K$5:$K$605,"Não Pago")</f>
        <v>0</v>
      </c>
      <c r="G467" s="65">
        <f>SUMIFS(Mar!$I$5:$I$605,Mar!$U$5:$U$605,"Despesa",Mar!$G$5:$G$605,CPagar!$D467,Mar!$K$5:$K$605,"Não Pago")</f>
        <v>0</v>
      </c>
      <c r="H467" s="65">
        <f>SUMIFS(Abr!$I$5:$I$605,Abr!$U$5:$U$605,"Despesa",Abr!$G$5:$G$605,CPagar!$D467,Abr!$K$5:$K$605,"Não Pago")</f>
        <v>0</v>
      </c>
      <c r="I467" s="65">
        <f>SUMIFS(Mai!$I$5:$I$605,Mai!$U$5:$U$605,"Despesa",Mai!$G$5:$G$605,CPagar!$D467,Mai!$K$5:$K$605,"Não Pago")</f>
        <v>0</v>
      </c>
      <c r="J467" s="65">
        <f>SUMIFS(Jun!$I$5:$I$605,Jun!$U$5:$U$605,"Despesa",Jun!$G$5:$G$605,CPagar!$D467,Jun!$K$5:$K$605,"Não Pago")</f>
        <v>0</v>
      </c>
      <c r="K467" s="65">
        <f>SUMIFS(Jul!$I$5:$I$605,Jul!$U$5:$U$605,"Despesa",Jul!$G$5:$G$605,CPagar!$D467,Jul!$K$5:$K$605,"Não Pago")</f>
        <v>0</v>
      </c>
      <c r="L467" s="65">
        <f>SUMIFS(Ago!$I$5:$I$605,Ago!$U$5:$U$605,"Despesa",Ago!$G$5:$G$605,CPagar!$D467,Ago!$K$5:$K$605,"Não Pago")</f>
        <v>0</v>
      </c>
      <c r="M467" s="65">
        <f>SUMIFS(Set!$I$5:$I$605,Set!$U$5:$U$605,"Despesa",Set!$G$5:$G$605,CPagar!$D467,Set!$K$5:$K$605,"Não Pago")</f>
        <v>0</v>
      </c>
      <c r="N467" s="65">
        <f>SUMIFS(Out!$I$5:$I$605,Out!$U$5:$U$605,"Despesa",Out!$G$5:$G$605,CPagar!$D467,Out!$K$5:$K$605,"Não Pago")</f>
        <v>0</v>
      </c>
      <c r="O467" s="65">
        <f>SUMIFS(Nov!$I$5:$I$605,Nov!$U$5:$U$605,"Despesa",Nov!$G$5:$G$605,CPagar!$D467,Nov!$K$5:$K$605,"Não Pago")</f>
        <v>0</v>
      </c>
      <c r="P467" s="65">
        <f>SUMIFS(Dez!$I$5:$I$605,Dez!$U$5:$U$605,"Despesa",Dez!$G$5:$G$605,CPagar!$D467,Dez!$K$5:$K$605,"Não Pago")</f>
        <v>0</v>
      </c>
      <c r="Q467" s="62">
        <f t="shared" si="14"/>
        <v>0</v>
      </c>
    </row>
    <row r="468" spans="3:17" ht="28.5" customHeight="1" thickTop="1" thickBot="1" x14ac:dyDescent="0.3">
      <c r="C468" s="46" t="str">
        <f>'PC Despesas'!O64</f>
        <v>5.5.60</v>
      </c>
      <c r="D468" s="47" t="str">
        <f>VLOOKUP(C468,'PC Despesas'!$O$5:$P$103,2,FALSE)</f>
        <v>-</v>
      </c>
      <c r="E468" s="65">
        <f>SUMIFS(Jan!$I$5:$I$605,Jan!$U$5:$U$605,"Despesa",Jan!$G$5:$G$605,CPagar!$D468,Jan!$K$5:$K$605,"Não Pago")</f>
        <v>0</v>
      </c>
      <c r="F468" s="65">
        <f>SUMIFS(Fev!$I$5:$I$605,Fev!$U$5:$U$605,"Despesa",Fev!$G$5:$G$605,CPagar!$D468,Fev!$K$5:$K$605,"Não Pago")</f>
        <v>0</v>
      </c>
      <c r="G468" s="65">
        <f>SUMIFS(Mar!$I$5:$I$605,Mar!$U$5:$U$605,"Despesa",Mar!$G$5:$G$605,CPagar!$D468,Mar!$K$5:$K$605,"Não Pago")</f>
        <v>0</v>
      </c>
      <c r="H468" s="65">
        <f>SUMIFS(Abr!$I$5:$I$605,Abr!$U$5:$U$605,"Despesa",Abr!$G$5:$G$605,CPagar!$D468,Abr!$K$5:$K$605,"Não Pago")</f>
        <v>0</v>
      </c>
      <c r="I468" s="65">
        <f>SUMIFS(Mai!$I$5:$I$605,Mai!$U$5:$U$605,"Despesa",Mai!$G$5:$G$605,CPagar!$D468,Mai!$K$5:$K$605,"Não Pago")</f>
        <v>0</v>
      </c>
      <c r="J468" s="65">
        <f>SUMIFS(Jun!$I$5:$I$605,Jun!$U$5:$U$605,"Despesa",Jun!$G$5:$G$605,CPagar!$D468,Jun!$K$5:$K$605,"Não Pago")</f>
        <v>0</v>
      </c>
      <c r="K468" s="65">
        <f>SUMIFS(Jul!$I$5:$I$605,Jul!$U$5:$U$605,"Despesa",Jul!$G$5:$G$605,CPagar!$D468,Jul!$K$5:$K$605,"Não Pago")</f>
        <v>0</v>
      </c>
      <c r="L468" s="65">
        <f>SUMIFS(Ago!$I$5:$I$605,Ago!$U$5:$U$605,"Despesa",Ago!$G$5:$G$605,CPagar!$D468,Ago!$K$5:$K$605,"Não Pago")</f>
        <v>0</v>
      </c>
      <c r="M468" s="65">
        <f>SUMIFS(Set!$I$5:$I$605,Set!$U$5:$U$605,"Despesa",Set!$G$5:$G$605,CPagar!$D468,Set!$K$5:$K$605,"Não Pago")</f>
        <v>0</v>
      </c>
      <c r="N468" s="65">
        <f>SUMIFS(Out!$I$5:$I$605,Out!$U$5:$U$605,"Despesa",Out!$G$5:$G$605,CPagar!$D468,Out!$K$5:$K$605,"Não Pago")</f>
        <v>0</v>
      </c>
      <c r="O468" s="65">
        <f>SUMIFS(Nov!$I$5:$I$605,Nov!$U$5:$U$605,"Despesa",Nov!$G$5:$G$605,CPagar!$D468,Nov!$K$5:$K$605,"Não Pago")</f>
        <v>0</v>
      </c>
      <c r="P468" s="65">
        <f>SUMIFS(Dez!$I$5:$I$605,Dez!$U$5:$U$605,"Despesa",Dez!$G$5:$G$605,CPagar!$D468,Dez!$K$5:$K$605,"Não Pago")</f>
        <v>0</v>
      </c>
      <c r="Q468" s="62">
        <f t="shared" si="14"/>
        <v>0</v>
      </c>
    </row>
    <row r="469" spans="3:17" ht="28.5" customHeight="1" thickTop="1" thickBot="1" x14ac:dyDescent="0.3">
      <c r="C469" s="46" t="str">
        <f>'PC Despesas'!O65</f>
        <v>5.5.61</v>
      </c>
      <c r="D469" s="47" t="str">
        <f>VLOOKUP(C469,'PC Despesas'!$O$5:$P$103,2,FALSE)</f>
        <v>-</v>
      </c>
      <c r="E469" s="65">
        <f>SUMIFS(Jan!$I$5:$I$605,Jan!$U$5:$U$605,"Despesa",Jan!$G$5:$G$605,CPagar!$D469,Jan!$K$5:$K$605,"Não Pago")</f>
        <v>0</v>
      </c>
      <c r="F469" s="65">
        <f>SUMIFS(Fev!$I$5:$I$605,Fev!$U$5:$U$605,"Despesa",Fev!$G$5:$G$605,CPagar!$D469,Fev!$K$5:$K$605,"Não Pago")</f>
        <v>0</v>
      </c>
      <c r="G469" s="65">
        <f>SUMIFS(Mar!$I$5:$I$605,Mar!$U$5:$U$605,"Despesa",Mar!$G$5:$G$605,CPagar!$D469,Mar!$K$5:$K$605,"Não Pago")</f>
        <v>0</v>
      </c>
      <c r="H469" s="65">
        <f>SUMIFS(Abr!$I$5:$I$605,Abr!$U$5:$U$605,"Despesa",Abr!$G$5:$G$605,CPagar!$D469,Abr!$K$5:$K$605,"Não Pago")</f>
        <v>0</v>
      </c>
      <c r="I469" s="65">
        <f>SUMIFS(Mai!$I$5:$I$605,Mai!$U$5:$U$605,"Despesa",Mai!$G$5:$G$605,CPagar!$D469,Mai!$K$5:$K$605,"Não Pago")</f>
        <v>0</v>
      </c>
      <c r="J469" s="65">
        <f>SUMIFS(Jun!$I$5:$I$605,Jun!$U$5:$U$605,"Despesa",Jun!$G$5:$G$605,CPagar!$D469,Jun!$K$5:$K$605,"Não Pago")</f>
        <v>0</v>
      </c>
      <c r="K469" s="65">
        <f>SUMIFS(Jul!$I$5:$I$605,Jul!$U$5:$U$605,"Despesa",Jul!$G$5:$G$605,CPagar!$D469,Jul!$K$5:$K$605,"Não Pago")</f>
        <v>0</v>
      </c>
      <c r="L469" s="65">
        <f>SUMIFS(Ago!$I$5:$I$605,Ago!$U$5:$U$605,"Despesa",Ago!$G$5:$G$605,CPagar!$D469,Ago!$K$5:$K$605,"Não Pago")</f>
        <v>0</v>
      </c>
      <c r="M469" s="65">
        <f>SUMIFS(Set!$I$5:$I$605,Set!$U$5:$U$605,"Despesa",Set!$G$5:$G$605,CPagar!$D469,Set!$K$5:$K$605,"Não Pago")</f>
        <v>0</v>
      </c>
      <c r="N469" s="65">
        <f>SUMIFS(Out!$I$5:$I$605,Out!$U$5:$U$605,"Despesa",Out!$G$5:$G$605,CPagar!$D469,Out!$K$5:$K$605,"Não Pago")</f>
        <v>0</v>
      </c>
      <c r="O469" s="65">
        <f>SUMIFS(Nov!$I$5:$I$605,Nov!$U$5:$U$605,"Despesa",Nov!$G$5:$G$605,CPagar!$D469,Nov!$K$5:$K$605,"Não Pago")</f>
        <v>0</v>
      </c>
      <c r="P469" s="65">
        <f>SUMIFS(Dez!$I$5:$I$605,Dez!$U$5:$U$605,"Despesa",Dez!$G$5:$G$605,CPagar!$D469,Dez!$K$5:$K$605,"Não Pago")</f>
        <v>0</v>
      </c>
      <c r="Q469" s="62">
        <f t="shared" si="14"/>
        <v>0</v>
      </c>
    </row>
    <row r="470" spans="3:17" ht="28.5" customHeight="1" thickTop="1" thickBot="1" x14ac:dyDescent="0.3">
      <c r="C470" s="46" t="str">
        <f>'PC Despesas'!O66</f>
        <v>5.5.62</v>
      </c>
      <c r="D470" s="47" t="str">
        <f>VLOOKUP(C470,'PC Despesas'!$O$5:$P$103,2,FALSE)</f>
        <v>-</v>
      </c>
      <c r="E470" s="65">
        <f>SUMIFS(Jan!$I$5:$I$605,Jan!$U$5:$U$605,"Despesa",Jan!$G$5:$G$605,CPagar!$D470,Jan!$K$5:$K$605,"Não Pago")</f>
        <v>0</v>
      </c>
      <c r="F470" s="65">
        <f>SUMIFS(Fev!$I$5:$I$605,Fev!$U$5:$U$605,"Despesa",Fev!$G$5:$G$605,CPagar!$D470,Fev!$K$5:$K$605,"Não Pago")</f>
        <v>0</v>
      </c>
      <c r="G470" s="65">
        <f>SUMIFS(Mar!$I$5:$I$605,Mar!$U$5:$U$605,"Despesa",Mar!$G$5:$G$605,CPagar!$D470,Mar!$K$5:$K$605,"Não Pago")</f>
        <v>0</v>
      </c>
      <c r="H470" s="65">
        <f>SUMIFS(Abr!$I$5:$I$605,Abr!$U$5:$U$605,"Despesa",Abr!$G$5:$G$605,CPagar!$D470,Abr!$K$5:$K$605,"Não Pago")</f>
        <v>0</v>
      </c>
      <c r="I470" s="65">
        <f>SUMIFS(Mai!$I$5:$I$605,Mai!$U$5:$U$605,"Despesa",Mai!$G$5:$G$605,CPagar!$D470,Mai!$K$5:$K$605,"Não Pago")</f>
        <v>0</v>
      </c>
      <c r="J470" s="65">
        <f>SUMIFS(Jun!$I$5:$I$605,Jun!$U$5:$U$605,"Despesa",Jun!$G$5:$G$605,CPagar!$D470,Jun!$K$5:$K$605,"Não Pago")</f>
        <v>0</v>
      </c>
      <c r="K470" s="65">
        <f>SUMIFS(Jul!$I$5:$I$605,Jul!$U$5:$U$605,"Despesa",Jul!$G$5:$G$605,CPagar!$D470,Jul!$K$5:$K$605,"Não Pago")</f>
        <v>0</v>
      </c>
      <c r="L470" s="65">
        <f>SUMIFS(Ago!$I$5:$I$605,Ago!$U$5:$U$605,"Despesa",Ago!$G$5:$G$605,CPagar!$D470,Ago!$K$5:$K$605,"Não Pago")</f>
        <v>0</v>
      </c>
      <c r="M470" s="65">
        <f>SUMIFS(Set!$I$5:$I$605,Set!$U$5:$U$605,"Despesa",Set!$G$5:$G$605,CPagar!$D470,Set!$K$5:$K$605,"Não Pago")</f>
        <v>0</v>
      </c>
      <c r="N470" s="65">
        <f>SUMIFS(Out!$I$5:$I$605,Out!$U$5:$U$605,"Despesa",Out!$G$5:$G$605,CPagar!$D470,Out!$K$5:$K$605,"Não Pago")</f>
        <v>0</v>
      </c>
      <c r="O470" s="65">
        <f>SUMIFS(Nov!$I$5:$I$605,Nov!$U$5:$U$605,"Despesa",Nov!$G$5:$G$605,CPagar!$D470,Nov!$K$5:$K$605,"Não Pago")</f>
        <v>0</v>
      </c>
      <c r="P470" s="65">
        <f>SUMIFS(Dez!$I$5:$I$605,Dez!$U$5:$U$605,"Despesa",Dez!$G$5:$G$605,CPagar!$D470,Dez!$K$5:$K$605,"Não Pago")</f>
        <v>0</v>
      </c>
      <c r="Q470" s="62">
        <f t="shared" si="14"/>
        <v>0</v>
      </c>
    </row>
    <row r="471" spans="3:17" ht="28.5" customHeight="1" thickTop="1" thickBot="1" x14ac:dyDescent="0.3">
      <c r="C471" s="46" t="str">
        <f>'PC Despesas'!O67</f>
        <v>5.5.63</v>
      </c>
      <c r="D471" s="47" t="str">
        <f>VLOOKUP(C471,'PC Despesas'!$O$5:$P$103,2,FALSE)</f>
        <v>-</v>
      </c>
      <c r="E471" s="65">
        <f>SUMIFS(Jan!$I$5:$I$605,Jan!$U$5:$U$605,"Despesa",Jan!$G$5:$G$605,CPagar!$D471,Jan!$K$5:$K$605,"Não Pago")</f>
        <v>0</v>
      </c>
      <c r="F471" s="65">
        <f>SUMIFS(Fev!$I$5:$I$605,Fev!$U$5:$U$605,"Despesa",Fev!$G$5:$G$605,CPagar!$D471,Fev!$K$5:$K$605,"Não Pago")</f>
        <v>0</v>
      </c>
      <c r="G471" s="65">
        <f>SUMIFS(Mar!$I$5:$I$605,Mar!$U$5:$U$605,"Despesa",Mar!$G$5:$G$605,CPagar!$D471,Mar!$K$5:$K$605,"Não Pago")</f>
        <v>0</v>
      </c>
      <c r="H471" s="65">
        <f>SUMIFS(Abr!$I$5:$I$605,Abr!$U$5:$U$605,"Despesa",Abr!$G$5:$G$605,CPagar!$D471,Abr!$K$5:$K$605,"Não Pago")</f>
        <v>0</v>
      </c>
      <c r="I471" s="65">
        <f>SUMIFS(Mai!$I$5:$I$605,Mai!$U$5:$U$605,"Despesa",Mai!$G$5:$G$605,CPagar!$D471,Mai!$K$5:$K$605,"Não Pago")</f>
        <v>0</v>
      </c>
      <c r="J471" s="65">
        <f>SUMIFS(Jun!$I$5:$I$605,Jun!$U$5:$U$605,"Despesa",Jun!$G$5:$G$605,CPagar!$D471,Jun!$K$5:$K$605,"Não Pago")</f>
        <v>0</v>
      </c>
      <c r="K471" s="65">
        <f>SUMIFS(Jul!$I$5:$I$605,Jul!$U$5:$U$605,"Despesa",Jul!$G$5:$G$605,CPagar!$D471,Jul!$K$5:$K$605,"Não Pago")</f>
        <v>0</v>
      </c>
      <c r="L471" s="65">
        <f>SUMIFS(Ago!$I$5:$I$605,Ago!$U$5:$U$605,"Despesa",Ago!$G$5:$G$605,CPagar!$D471,Ago!$K$5:$K$605,"Não Pago")</f>
        <v>0</v>
      </c>
      <c r="M471" s="65">
        <f>SUMIFS(Set!$I$5:$I$605,Set!$U$5:$U$605,"Despesa",Set!$G$5:$G$605,CPagar!$D471,Set!$K$5:$K$605,"Não Pago")</f>
        <v>0</v>
      </c>
      <c r="N471" s="65">
        <f>SUMIFS(Out!$I$5:$I$605,Out!$U$5:$U$605,"Despesa",Out!$G$5:$G$605,CPagar!$D471,Out!$K$5:$K$605,"Não Pago")</f>
        <v>0</v>
      </c>
      <c r="O471" s="65">
        <f>SUMIFS(Nov!$I$5:$I$605,Nov!$U$5:$U$605,"Despesa",Nov!$G$5:$G$605,CPagar!$D471,Nov!$K$5:$K$605,"Não Pago")</f>
        <v>0</v>
      </c>
      <c r="P471" s="65">
        <f>SUMIFS(Dez!$I$5:$I$605,Dez!$U$5:$U$605,"Despesa",Dez!$G$5:$G$605,CPagar!$D471,Dez!$K$5:$K$605,"Não Pago")</f>
        <v>0</v>
      </c>
      <c r="Q471" s="62">
        <f t="shared" si="14"/>
        <v>0</v>
      </c>
    </row>
    <row r="472" spans="3:17" ht="28.5" customHeight="1" thickTop="1" thickBot="1" x14ac:dyDescent="0.3">
      <c r="C472" s="46" t="str">
        <f>'PC Despesas'!O68</f>
        <v>5.5.64</v>
      </c>
      <c r="D472" s="47" t="str">
        <f>VLOOKUP(C472,'PC Despesas'!$O$5:$P$103,2,FALSE)</f>
        <v>-</v>
      </c>
      <c r="E472" s="65">
        <f>SUMIFS(Jan!$I$5:$I$605,Jan!$U$5:$U$605,"Despesa",Jan!$G$5:$G$605,CPagar!$D472,Jan!$K$5:$K$605,"Não Pago")</f>
        <v>0</v>
      </c>
      <c r="F472" s="65">
        <f>SUMIFS(Fev!$I$5:$I$605,Fev!$U$5:$U$605,"Despesa",Fev!$G$5:$G$605,CPagar!$D472,Fev!$K$5:$K$605,"Não Pago")</f>
        <v>0</v>
      </c>
      <c r="G472" s="65">
        <f>SUMIFS(Mar!$I$5:$I$605,Mar!$U$5:$U$605,"Despesa",Mar!$G$5:$G$605,CPagar!$D472,Mar!$K$5:$K$605,"Não Pago")</f>
        <v>0</v>
      </c>
      <c r="H472" s="65">
        <f>SUMIFS(Abr!$I$5:$I$605,Abr!$U$5:$U$605,"Despesa",Abr!$G$5:$G$605,CPagar!$D472,Abr!$K$5:$K$605,"Não Pago")</f>
        <v>0</v>
      </c>
      <c r="I472" s="65">
        <f>SUMIFS(Mai!$I$5:$I$605,Mai!$U$5:$U$605,"Despesa",Mai!$G$5:$G$605,CPagar!$D472,Mai!$K$5:$K$605,"Não Pago")</f>
        <v>0</v>
      </c>
      <c r="J472" s="65">
        <f>SUMIFS(Jun!$I$5:$I$605,Jun!$U$5:$U$605,"Despesa",Jun!$G$5:$G$605,CPagar!$D472,Jun!$K$5:$K$605,"Não Pago")</f>
        <v>0</v>
      </c>
      <c r="K472" s="65">
        <f>SUMIFS(Jul!$I$5:$I$605,Jul!$U$5:$U$605,"Despesa",Jul!$G$5:$G$605,CPagar!$D472,Jul!$K$5:$K$605,"Não Pago")</f>
        <v>0</v>
      </c>
      <c r="L472" s="65">
        <f>SUMIFS(Ago!$I$5:$I$605,Ago!$U$5:$U$605,"Despesa",Ago!$G$5:$G$605,CPagar!$D472,Ago!$K$5:$K$605,"Não Pago")</f>
        <v>0</v>
      </c>
      <c r="M472" s="65">
        <f>SUMIFS(Set!$I$5:$I$605,Set!$U$5:$U$605,"Despesa",Set!$G$5:$G$605,CPagar!$D472,Set!$K$5:$K$605,"Não Pago")</f>
        <v>0</v>
      </c>
      <c r="N472" s="65">
        <f>SUMIFS(Out!$I$5:$I$605,Out!$U$5:$U$605,"Despesa",Out!$G$5:$G$605,CPagar!$D472,Out!$K$5:$K$605,"Não Pago")</f>
        <v>0</v>
      </c>
      <c r="O472" s="65">
        <f>SUMIFS(Nov!$I$5:$I$605,Nov!$U$5:$U$605,"Despesa",Nov!$G$5:$G$605,CPagar!$D472,Nov!$K$5:$K$605,"Não Pago")</f>
        <v>0</v>
      </c>
      <c r="P472" s="65">
        <f>SUMIFS(Dez!$I$5:$I$605,Dez!$U$5:$U$605,"Despesa",Dez!$G$5:$G$605,CPagar!$D472,Dez!$K$5:$K$605,"Não Pago")</f>
        <v>0</v>
      </c>
      <c r="Q472" s="62">
        <f t="shared" si="14"/>
        <v>0</v>
      </c>
    </row>
    <row r="473" spans="3:17" ht="28.5" customHeight="1" thickTop="1" thickBot="1" x14ac:dyDescent="0.3">
      <c r="C473" s="46" t="str">
        <f>'PC Despesas'!O69</f>
        <v>5.5.65</v>
      </c>
      <c r="D473" s="47" t="str">
        <f>VLOOKUP(C473,'PC Despesas'!$O$5:$P$103,2,FALSE)</f>
        <v>-</v>
      </c>
      <c r="E473" s="65">
        <f>SUMIFS(Jan!$I$5:$I$605,Jan!$U$5:$U$605,"Despesa",Jan!$G$5:$G$605,CPagar!$D473,Jan!$K$5:$K$605,"Não Pago")</f>
        <v>0</v>
      </c>
      <c r="F473" s="65">
        <f>SUMIFS(Fev!$I$5:$I$605,Fev!$U$5:$U$605,"Despesa",Fev!$G$5:$G$605,CPagar!$D473,Fev!$K$5:$K$605,"Não Pago")</f>
        <v>0</v>
      </c>
      <c r="G473" s="65">
        <f>SUMIFS(Mar!$I$5:$I$605,Mar!$U$5:$U$605,"Despesa",Mar!$G$5:$G$605,CPagar!$D473,Mar!$K$5:$K$605,"Não Pago")</f>
        <v>0</v>
      </c>
      <c r="H473" s="65">
        <f>SUMIFS(Abr!$I$5:$I$605,Abr!$U$5:$U$605,"Despesa",Abr!$G$5:$G$605,CPagar!$D473,Abr!$K$5:$K$605,"Não Pago")</f>
        <v>0</v>
      </c>
      <c r="I473" s="65">
        <f>SUMIFS(Mai!$I$5:$I$605,Mai!$U$5:$U$605,"Despesa",Mai!$G$5:$G$605,CPagar!$D473,Mai!$K$5:$K$605,"Não Pago")</f>
        <v>0</v>
      </c>
      <c r="J473" s="65">
        <f>SUMIFS(Jun!$I$5:$I$605,Jun!$U$5:$U$605,"Despesa",Jun!$G$5:$G$605,CPagar!$D473,Jun!$K$5:$K$605,"Não Pago")</f>
        <v>0</v>
      </c>
      <c r="K473" s="65">
        <f>SUMIFS(Jul!$I$5:$I$605,Jul!$U$5:$U$605,"Despesa",Jul!$G$5:$G$605,CPagar!$D473,Jul!$K$5:$K$605,"Não Pago")</f>
        <v>0</v>
      </c>
      <c r="L473" s="65">
        <f>SUMIFS(Ago!$I$5:$I$605,Ago!$U$5:$U$605,"Despesa",Ago!$G$5:$G$605,CPagar!$D473,Ago!$K$5:$K$605,"Não Pago")</f>
        <v>0</v>
      </c>
      <c r="M473" s="65">
        <f>SUMIFS(Set!$I$5:$I$605,Set!$U$5:$U$605,"Despesa",Set!$G$5:$G$605,CPagar!$D473,Set!$K$5:$K$605,"Não Pago")</f>
        <v>0</v>
      </c>
      <c r="N473" s="65">
        <f>SUMIFS(Out!$I$5:$I$605,Out!$U$5:$U$605,"Despesa",Out!$G$5:$G$605,CPagar!$D473,Out!$K$5:$K$605,"Não Pago")</f>
        <v>0</v>
      </c>
      <c r="O473" s="65">
        <f>SUMIFS(Nov!$I$5:$I$605,Nov!$U$5:$U$605,"Despesa",Nov!$G$5:$G$605,CPagar!$D473,Nov!$K$5:$K$605,"Não Pago")</f>
        <v>0</v>
      </c>
      <c r="P473" s="65">
        <f>SUMIFS(Dez!$I$5:$I$605,Dez!$U$5:$U$605,"Despesa",Dez!$G$5:$G$605,CPagar!$D473,Dez!$K$5:$K$605,"Não Pago")</f>
        <v>0</v>
      </c>
      <c r="Q473" s="62">
        <f t="shared" si="14"/>
        <v>0</v>
      </c>
    </row>
    <row r="474" spans="3:17" ht="28.5" customHeight="1" thickTop="1" thickBot="1" x14ac:dyDescent="0.3">
      <c r="C474" s="46" t="str">
        <f>'PC Despesas'!O70</f>
        <v>5.5.66</v>
      </c>
      <c r="D474" s="47" t="str">
        <f>VLOOKUP(C474,'PC Despesas'!$O$5:$P$103,2,FALSE)</f>
        <v>-</v>
      </c>
      <c r="E474" s="65">
        <f>SUMIFS(Jan!$I$5:$I$605,Jan!$U$5:$U$605,"Despesa",Jan!$G$5:$G$605,CPagar!$D474,Jan!$K$5:$K$605,"Não Pago")</f>
        <v>0</v>
      </c>
      <c r="F474" s="65">
        <f>SUMIFS(Fev!$I$5:$I$605,Fev!$U$5:$U$605,"Despesa",Fev!$G$5:$G$605,CPagar!$D474,Fev!$K$5:$K$605,"Não Pago")</f>
        <v>0</v>
      </c>
      <c r="G474" s="65">
        <f>SUMIFS(Mar!$I$5:$I$605,Mar!$U$5:$U$605,"Despesa",Mar!$G$5:$G$605,CPagar!$D474,Mar!$K$5:$K$605,"Não Pago")</f>
        <v>0</v>
      </c>
      <c r="H474" s="65">
        <f>SUMIFS(Abr!$I$5:$I$605,Abr!$U$5:$U$605,"Despesa",Abr!$G$5:$G$605,CPagar!$D474,Abr!$K$5:$K$605,"Não Pago")</f>
        <v>0</v>
      </c>
      <c r="I474" s="65">
        <f>SUMIFS(Mai!$I$5:$I$605,Mai!$U$5:$U$605,"Despesa",Mai!$G$5:$G$605,CPagar!$D474,Mai!$K$5:$K$605,"Não Pago")</f>
        <v>0</v>
      </c>
      <c r="J474" s="65">
        <f>SUMIFS(Jun!$I$5:$I$605,Jun!$U$5:$U$605,"Despesa",Jun!$G$5:$G$605,CPagar!$D474,Jun!$K$5:$K$605,"Não Pago")</f>
        <v>0</v>
      </c>
      <c r="K474" s="65">
        <f>SUMIFS(Jul!$I$5:$I$605,Jul!$U$5:$U$605,"Despesa",Jul!$G$5:$G$605,CPagar!$D474,Jul!$K$5:$K$605,"Não Pago")</f>
        <v>0</v>
      </c>
      <c r="L474" s="65">
        <f>SUMIFS(Ago!$I$5:$I$605,Ago!$U$5:$U$605,"Despesa",Ago!$G$5:$G$605,CPagar!$D474,Ago!$K$5:$K$605,"Não Pago")</f>
        <v>0</v>
      </c>
      <c r="M474" s="65">
        <f>SUMIFS(Set!$I$5:$I$605,Set!$U$5:$U$605,"Despesa",Set!$G$5:$G$605,CPagar!$D474,Set!$K$5:$K$605,"Não Pago")</f>
        <v>0</v>
      </c>
      <c r="N474" s="65">
        <f>SUMIFS(Out!$I$5:$I$605,Out!$U$5:$U$605,"Despesa",Out!$G$5:$G$605,CPagar!$D474,Out!$K$5:$K$605,"Não Pago")</f>
        <v>0</v>
      </c>
      <c r="O474" s="65">
        <f>SUMIFS(Nov!$I$5:$I$605,Nov!$U$5:$U$605,"Despesa",Nov!$G$5:$G$605,CPagar!$D474,Nov!$K$5:$K$605,"Não Pago")</f>
        <v>0</v>
      </c>
      <c r="P474" s="65">
        <f>SUMIFS(Dez!$I$5:$I$605,Dez!$U$5:$U$605,"Despesa",Dez!$G$5:$G$605,CPagar!$D474,Dez!$K$5:$K$605,"Não Pago")</f>
        <v>0</v>
      </c>
      <c r="Q474" s="62">
        <f t="shared" ref="Q474:Q507" si="15">SUM(E474:P474)</f>
        <v>0</v>
      </c>
    </row>
    <row r="475" spans="3:17" ht="28.5" customHeight="1" thickTop="1" thickBot="1" x14ac:dyDescent="0.3">
      <c r="C475" s="46" t="str">
        <f>'PC Despesas'!O71</f>
        <v>5.5.67</v>
      </c>
      <c r="D475" s="47" t="str">
        <f>VLOOKUP(C475,'PC Despesas'!$O$5:$P$103,2,FALSE)</f>
        <v>-</v>
      </c>
      <c r="E475" s="65">
        <f>SUMIFS(Jan!$I$5:$I$605,Jan!$U$5:$U$605,"Despesa",Jan!$G$5:$G$605,CPagar!$D475,Jan!$K$5:$K$605,"Não Pago")</f>
        <v>0</v>
      </c>
      <c r="F475" s="65">
        <f>SUMIFS(Fev!$I$5:$I$605,Fev!$U$5:$U$605,"Despesa",Fev!$G$5:$G$605,CPagar!$D475,Fev!$K$5:$K$605,"Não Pago")</f>
        <v>0</v>
      </c>
      <c r="G475" s="65">
        <f>SUMIFS(Mar!$I$5:$I$605,Mar!$U$5:$U$605,"Despesa",Mar!$G$5:$G$605,CPagar!$D475,Mar!$K$5:$K$605,"Não Pago")</f>
        <v>0</v>
      </c>
      <c r="H475" s="65">
        <f>SUMIFS(Abr!$I$5:$I$605,Abr!$U$5:$U$605,"Despesa",Abr!$G$5:$G$605,CPagar!$D475,Abr!$K$5:$K$605,"Não Pago")</f>
        <v>0</v>
      </c>
      <c r="I475" s="65">
        <f>SUMIFS(Mai!$I$5:$I$605,Mai!$U$5:$U$605,"Despesa",Mai!$G$5:$G$605,CPagar!$D475,Mai!$K$5:$K$605,"Não Pago")</f>
        <v>0</v>
      </c>
      <c r="J475" s="65">
        <f>SUMIFS(Jun!$I$5:$I$605,Jun!$U$5:$U$605,"Despesa",Jun!$G$5:$G$605,CPagar!$D475,Jun!$K$5:$K$605,"Não Pago")</f>
        <v>0</v>
      </c>
      <c r="K475" s="65">
        <f>SUMIFS(Jul!$I$5:$I$605,Jul!$U$5:$U$605,"Despesa",Jul!$G$5:$G$605,CPagar!$D475,Jul!$K$5:$K$605,"Não Pago")</f>
        <v>0</v>
      </c>
      <c r="L475" s="65">
        <f>SUMIFS(Ago!$I$5:$I$605,Ago!$U$5:$U$605,"Despesa",Ago!$G$5:$G$605,CPagar!$D475,Ago!$K$5:$K$605,"Não Pago")</f>
        <v>0</v>
      </c>
      <c r="M475" s="65">
        <f>SUMIFS(Set!$I$5:$I$605,Set!$U$5:$U$605,"Despesa",Set!$G$5:$G$605,CPagar!$D475,Set!$K$5:$K$605,"Não Pago")</f>
        <v>0</v>
      </c>
      <c r="N475" s="65">
        <f>SUMIFS(Out!$I$5:$I$605,Out!$U$5:$U$605,"Despesa",Out!$G$5:$G$605,CPagar!$D475,Out!$K$5:$K$605,"Não Pago")</f>
        <v>0</v>
      </c>
      <c r="O475" s="65">
        <f>SUMIFS(Nov!$I$5:$I$605,Nov!$U$5:$U$605,"Despesa",Nov!$G$5:$G$605,CPagar!$D475,Nov!$K$5:$K$605,"Não Pago")</f>
        <v>0</v>
      </c>
      <c r="P475" s="65">
        <f>SUMIFS(Dez!$I$5:$I$605,Dez!$U$5:$U$605,"Despesa",Dez!$G$5:$G$605,CPagar!$D475,Dez!$K$5:$K$605,"Não Pago")</f>
        <v>0</v>
      </c>
      <c r="Q475" s="62">
        <f t="shared" si="15"/>
        <v>0</v>
      </c>
    </row>
    <row r="476" spans="3:17" ht="28.5" customHeight="1" thickTop="1" thickBot="1" x14ac:dyDescent="0.3">
      <c r="C476" s="46" t="str">
        <f>'PC Despesas'!O72</f>
        <v>5.5.68</v>
      </c>
      <c r="D476" s="47" t="str">
        <f>VLOOKUP(C476,'PC Despesas'!$O$5:$P$103,2,FALSE)</f>
        <v>-</v>
      </c>
      <c r="E476" s="65">
        <f>SUMIFS(Jan!$I$5:$I$605,Jan!$U$5:$U$605,"Despesa",Jan!$G$5:$G$605,CPagar!$D476,Jan!$K$5:$K$605,"Não Pago")</f>
        <v>0</v>
      </c>
      <c r="F476" s="65">
        <f>SUMIFS(Fev!$I$5:$I$605,Fev!$U$5:$U$605,"Despesa",Fev!$G$5:$G$605,CPagar!$D476,Fev!$K$5:$K$605,"Não Pago")</f>
        <v>0</v>
      </c>
      <c r="G476" s="65">
        <f>SUMIFS(Mar!$I$5:$I$605,Mar!$U$5:$U$605,"Despesa",Mar!$G$5:$G$605,CPagar!$D476,Mar!$K$5:$K$605,"Não Pago")</f>
        <v>0</v>
      </c>
      <c r="H476" s="65">
        <f>SUMIFS(Abr!$I$5:$I$605,Abr!$U$5:$U$605,"Despesa",Abr!$G$5:$G$605,CPagar!$D476,Abr!$K$5:$K$605,"Não Pago")</f>
        <v>0</v>
      </c>
      <c r="I476" s="65">
        <f>SUMIFS(Mai!$I$5:$I$605,Mai!$U$5:$U$605,"Despesa",Mai!$G$5:$G$605,CPagar!$D476,Mai!$K$5:$K$605,"Não Pago")</f>
        <v>0</v>
      </c>
      <c r="J476" s="65">
        <f>SUMIFS(Jun!$I$5:$I$605,Jun!$U$5:$U$605,"Despesa",Jun!$G$5:$G$605,CPagar!$D476,Jun!$K$5:$K$605,"Não Pago")</f>
        <v>0</v>
      </c>
      <c r="K476" s="65">
        <f>SUMIFS(Jul!$I$5:$I$605,Jul!$U$5:$U$605,"Despesa",Jul!$G$5:$G$605,CPagar!$D476,Jul!$K$5:$K$605,"Não Pago")</f>
        <v>0</v>
      </c>
      <c r="L476" s="65">
        <f>SUMIFS(Ago!$I$5:$I$605,Ago!$U$5:$U$605,"Despesa",Ago!$G$5:$G$605,CPagar!$D476,Ago!$K$5:$K$605,"Não Pago")</f>
        <v>0</v>
      </c>
      <c r="M476" s="65">
        <f>SUMIFS(Set!$I$5:$I$605,Set!$U$5:$U$605,"Despesa",Set!$G$5:$G$605,CPagar!$D476,Set!$K$5:$K$605,"Não Pago")</f>
        <v>0</v>
      </c>
      <c r="N476" s="65">
        <f>SUMIFS(Out!$I$5:$I$605,Out!$U$5:$U$605,"Despesa",Out!$G$5:$G$605,CPagar!$D476,Out!$K$5:$K$605,"Não Pago")</f>
        <v>0</v>
      </c>
      <c r="O476" s="65">
        <f>SUMIFS(Nov!$I$5:$I$605,Nov!$U$5:$U$605,"Despesa",Nov!$G$5:$G$605,CPagar!$D476,Nov!$K$5:$K$605,"Não Pago")</f>
        <v>0</v>
      </c>
      <c r="P476" s="65">
        <f>SUMIFS(Dez!$I$5:$I$605,Dez!$U$5:$U$605,"Despesa",Dez!$G$5:$G$605,CPagar!$D476,Dez!$K$5:$K$605,"Não Pago")</f>
        <v>0</v>
      </c>
      <c r="Q476" s="62">
        <f t="shared" si="15"/>
        <v>0</v>
      </c>
    </row>
    <row r="477" spans="3:17" ht="28.5" customHeight="1" thickTop="1" thickBot="1" x14ac:dyDescent="0.3">
      <c r="C477" s="46" t="str">
        <f>'PC Despesas'!O73</f>
        <v>5.5.69</v>
      </c>
      <c r="D477" s="47" t="str">
        <f>VLOOKUP(C477,'PC Despesas'!$O$5:$P$103,2,FALSE)</f>
        <v>-</v>
      </c>
      <c r="E477" s="65">
        <f>SUMIFS(Jan!$I$5:$I$605,Jan!$U$5:$U$605,"Despesa",Jan!$G$5:$G$605,CPagar!$D477,Jan!$K$5:$K$605,"Não Pago")</f>
        <v>0</v>
      </c>
      <c r="F477" s="65">
        <f>SUMIFS(Fev!$I$5:$I$605,Fev!$U$5:$U$605,"Despesa",Fev!$G$5:$G$605,CPagar!$D477,Fev!$K$5:$K$605,"Não Pago")</f>
        <v>0</v>
      </c>
      <c r="G477" s="65">
        <f>SUMIFS(Mar!$I$5:$I$605,Mar!$U$5:$U$605,"Despesa",Mar!$G$5:$G$605,CPagar!$D477,Mar!$K$5:$K$605,"Não Pago")</f>
        <v>0</v>
      </c>
      <c r="H477" s="65">
        <f>SUMIFS(Abr!$I$5:$I$605,Abr!$U$5:$U$605,"Despesa",Abr!$G$5:$G$605,CPagar!$D477,Abr!$K$5:$K$605,"Não Pago")</f>
        <v>0</v>
      </c>
      <c r="I477" s="65">
        <f>SUMIFS(Mai!$I$5:$I$605,Mai!$U$5:$U$605,"Despesa",Mai!$G$5:$G$605,CPagar!$D477,Mai!$K$5:$K$605,"Não Pago")</f>
        <v>0</v>
      </c>
      <c r="J477" s="65">
        <f>SUMIFS(Jun!$I$5:$I$605,Jun!$U$5:$U$605,"Despesa",Jun!$G$5:$G$605,CPagar!$D477,Jun!$K$5:$K$605,"Não Pago")</f>
        <v>0</v>
      </c>
      <c r="K477" s="65">
        <f>SUMIFS(Jul!$I$5:$I$605,Jul!$U$5:$U$605,"Despesa",Jul!$G$5:$G$605,CPagar!$D477,Jul!$K$5:$K$605,"Não Pago")</f>
        <v>0</v>
      </c>
      <c r="L477" s="65">
        <f>SUMIFS(Ago!$I$5:$I$605,Ago!$U$5:$U$605,"Despesa",Ago!$G$5:$G$605,CPagar!$D477,Ago!$K$5:$K$605,"Não Pago")</f>
        <v>0</v>
      </c>
      <c r="M477" s="65">
        <f>SUMIFS(Set!$I$5:$I$605,Set!$U$5:$U$605,"Despesa",Set!$G$5:$G$605,CPagar!$D477,Set!$K$5:$K$605,"Não Pago")</f>
        <v>0</v>
      </c>
      <c r="N477" s="65">
        <f>SUMIFS(Out!$I$5:$I$605,Out!$U$5:$U$605,"Despesa",Out!$G$5:$G$605,CPagar!$D477,Out!$K$5:$K$605,"Não Pago")</f>
        <v>0</v>
      </c>
      <c r="O477" s="65">
        <f>SUMIFS(Nov!$I$5:$I$605,Nov!$U$5:$U$605,"Despesa",Nov!$G$5:$G$605,CPagar!$D477,Nov!$K$5:$K$605,"Não Pago")</f>
        <v>0</v>
      </c>
      <c r="P477" s="65">
        <f>SUMIFS(Dez!$I$5:$I$605,Dez!$U$5:$U$605,"Despesa",Dez!$G$5:$G$605,CPagar!$D477,Dez!$K$5:$K$605,"Não Pago")</f>
        <v>0</v>
      </c>
      <c r="Q477" s="62">
        <f t="shared" si="15"/>
        <v>0</v>
      </c>
    </row>
    <row r="478" spans="3:17" ht="28.5" customHeight="1" thickTop="1" thickBot="1" x14ac:dyDescent="0.3">
      <c r="C478" s="46" t="str">
        <f>'PC Despesas'!O74</f>
        <v>5.5.70</v>
      </c>
      <c r="D478" s="47" t="str">
        <f>VLOOKUP(C478,'PC Despesas'!$O$5:$P$103,2,FALSE)</f>
        <v>-</v>
      </c>
      <c r="E478" s="65">
        <f>SUMIFS(Jan!$I$5:$I$605,Jan!$U$5:$U$605,"Despesa",Jan!$G$5:$G$605,CPagar!$D478,Jan!$K$5:$K$605,"Não Pago")</f>
        <v>0</v>
      </c>
      <c r="F478" s="65">
        <f>SUMIFS(Fev!$I$5:$I$605,Fev!$U$5:$U$605,"Despesa",Fev!$G$5:$G$605,CPagar!$D478,Fev!$K$5:$K$605,"Não Pago")</f>
        <v>0</v>
      </c>
      <c r="G478" s="65">
        <f>SUMIFS(Mar!$I$5:$I$605,Mar!$U$5:$U$605,"Despesa",Mar!$G$5:$G$605,CPagar!$D478,Mar!$K$5:$K$605,"Não Pago")</f>
        <v>0</v>
      </c>
      <c r="H478" s="65">
        <f>SUMIFS(Abr!$I$5:$I$605,Abr!$U$5:$U$605,"Despesa",Abr!$G$5:$G$605,CPagar!$D478,Abr!$K$5:$K$605,"Não Pago")</f>
        <v>0</v>
      </c>
      <c r="I478" s="65">
        <f>SUMIFS(Mai!$I$5:$I$605,Mai!$U$5:$U$605,"Despesa",Mai!$G$5:$G$605,CPagar!$D478,Mai!$K$5:$K$605,"Não Pago")</f>
        <v>0</v>
      </c>
      <c r="J478" s="65">
        <f>SUMIFS(Jun!$I$5:$I$605,Jun!$U$5:$U$605,"Despesa",Jun!$G$5:$G$605,CPagar!$D478,Jun!$K$5:$K$605,"Não Pago")</f>
        <v>0</v>
      </c>
      <c r="K478" s="65">
        <f>SUMIFS(Jul!$I$5:$I$605,Jul!$U$5:$U$605,"Despesa",Jul!$G$5:$G$605,CPagar!$D478,Jul!$K$5:$K$605,"Não Pago")</f>
        <v>0</v>
      </c>
      <c r="L478" s="65">
        <f>SUMIFS(Ago!$I$5:$I$605,Ago!$U$5:$U$605,"Despesa",Ago!$G$5:$G$605,CPagar!$D478,Ago!$K$5:$K$605,"Não Pago")</f>
        <v>0</v>
      </c>
      <c r="M478" s="65">
        <f>SUMIFS(Set!$I$5:$I$605,Set!$U$5:$U$605,"Despesa",Set!$G$5:$G$605,CPagar!$D478,Set!$K$5:$K$605,"Não Pago")</f>
        <v>0</v>
      </c>
      <c r="N478" s="65">
        <f>SUMIFS(Out!$I$5:$I$605,Out!$U$5:$U$605,"Despesa",Out!$G$5:$G$605,CPagar!$D478,Out!$K$5:$K$605,"Não Pago")</f>
        <v>0</v>
      </c>
      <c r="O478" s="65">
        <f>SUMIFS(Nov!$I$5:$I$605,Nov!$U$5:$U$605,"Despesa",Nov!$G$5:$G$605,CPagar!$D478,Nov!$K$5:$K$605,"Não Pago")</f>
        <v>0</v>
      </c>
      <c r="P478" s="65">
        <f>SUMIFS(Dez!$I$5:$I$605,Dez!$U$5:$U$605,"Despesa",Dez!$G$5:$G$605,CPagar!$D478,Dez!$K$5:$K$605,"Não Pago")</f>
        <v>0</v>
      </c>
      <c r="Q478" s="62">
        <f t="shared" si="15"/>
        <v>0</v>
      </c>
    </row>
    <row r="479" spans="3:17" ht="28.5" customHeight="1" thickTop="1" thickBot="1" x14ac:dyDescent="0.3">
      <c r="C479" s="46" t="str">
        <f>'PC Despesas'!O75</f>
        <v>5.5.71</v>
      </c>
      <c r="D479" s="47" t="str">
        <f>VLOOKUP(C479,'PC Despesas'!$O$5:$P$103,2,FALSE)</f>
        <v>-</v>
      </c>
      <c r="E479" s="65">
        <f>SUMIFS(Jan!$I$5:$I$605,Jan!$U$5:$U$605,"Despesa",Jan!$G$5:$G$605,CPagar!$D479,Jan!$K$5:$K$605,"Não Pago")</f>
        <v>0</v>
      </c>
      <c r="F479" s="65">
        <f>SUMIFS(Fev!$I$5:$I$605,Fev!$U$5:$U$605,"Despesa",Fev!$G$5:$G$605,CPagar!$D479,Fev!$K$5:$K$605,"Não Pago")</f>
        <v>0</v>
      </c>
      <c r="G479" s="65">
        <f>SUMIFS(Mar!$I$5:$I$605,Mar!$U$5:$U$605,"Despesa",Mar!$G$5:$G$605,CPagar!$D479,Mar!$K$5:$K$605,"Não Pago")</f>
        <v>0</v>
      </c>
      <c r="H479" s="65">
        <f>SUMIFS(Abr!$I$5:$I$605,Abr!$U$5:$U$605,"Despesa",Abr!$G$5:$G$605,CPagar!$D479,Abr!$K$5:$K$605,"Não Pago")</f>
        <v>0</v>
      </c>
      <c r="I479" s="65">
        <f>SUMIFS(Mai!$I$5:$I$605,Mai!$U$5:$U$605,"Despesa",Mai!$G$5:$G$605,CPagar!$D479,Mai!$K$5:$K$605,"Não Pago")</f>
        <v>0</v>
      </c>
      <c r="J479" s="65">
        <f>SUMIFS(Jun!$I$5:$I$605,Jun!$U$5:$U$605,"Despesa",Jun!$G$5:$G$605,CPagar!$D479,Jun!$K$5:$K$605,"Não Pago")</f>
        <v>0</v>
      </c>
      <c r="K479" s="65">
        <f>SUMIFS(Jul!$I$5:$I$605,Jul!$U$5:$U$605,"Despesa",Jul!$G$5:$G$605,CPagar!$D479,Jul!$K$5:$K$605,"Não Pago")</f>
        <v>0</v>
      </c>
      <c r="L479" s="65">
        <f>SUMIFS(Ago!$I$5:$I$605,Ago!$U$5:$U$605,"Despesa",Ago!$G$5:$G$605,CPagar!$D479,Ago!$K$5:$K$605,"Não Pago")</f>
        <v>0</v>
      </c>
      <c r="M479" s="65">
        <f>SUMIFS(Set!$I$5:$I$605,Set!$U$5:$U$605,"Despesa",Set!$G$5:$G$605,CPagar!$D479,Set!$K$5:$K$605,"Não Pago")</f>
        <v>0</v>
      </c>
      <c r="N479" s="65">
        <f>SUMIFS(Out!$I$5:$I$605,Out!$U$5:$U$605,"Despesa",Out!$G$5:$G$605,CPagar!$D479,Out!$K$5:$K$605,"Não Pago")</f>
        <v>0</v>
      </c>
      <c r="O479" s="65">
        <f>SUMIFS(Nov!$I$5:$I$605,Nov!$U$5:$U$605,"Despesa",Nov!$G$5:$G$605,CPagar!$D479,Nov!$K$5:$K$605,"Não Pago")</f>
        <v>0</v>
      </c>
      <c r="P479" s="65">
        <f>SUMIFS(Dez!$I$5:$I$605,Dez!$U$5:$U$605,"Despesa",Dez!$G$5:$G$605,CPagar!$D479,Dez!$K$5:$K$605,"Não Pago")</f>
        <v>0</v>
      </c>
      <c r="Q479" s="62">
        <f t="shared" si="15"/>
        <v>0</v>
      </c>
    </row>
    <row r="480" spans="3:17" ht="28.5" customHeight="1" thickTop="1" thickBot="1" x14ac:dyDescent="0.3">
      <c r="C480" s="46" t="str">
        <f>'PC Despesas'!O76</f>
        <v>5.5.72</v>
      </c>
      <c r="D480" s="47" t="str">
        <f>VLOOKUP(C480,'PC Despesas'!$O$5:$P$103,2,FALSE)</f>
        <v>-</v>
      </c>
      <c r="E480" s="65">
        <f>SUMIFS(Jan!$I$5:$I$605,Jan!$U$5:$U$605,"Despesa",Jan!$G$5:$G$605,CPagar!$D480,Jan!$K$5:$K$605,"Não Pago")</f>
        <v>0</v>
      </c>
      <c r="F480" s="65">
        <f>SUMIFS(Fev!$I$5:$I$605,Fev!$U$5:$U$605,"Despesa",Fev!$G$5:$G$605,CPagar!$D480,Fev!$K$5:$K$605,"Não Pago")</f>
        <v>0</v>
      </c>
      <c r="G480" s="65">
        <f>SUMIFS(Mar!$I$5:$I$605,Mar!$U$5:$U$605,"Despesa",Mar!$G$5:$G$605,CPagar!$D480,Mar!$K$5:$K$605,"Não Pago")</f>
        <v>0</v>
      </c>
      <c r="H480" s="65">
        <f>SUMIFS(Abr!$I$5:$I$605,Abr!$U$5:$U$605,"Despesa",Abr!$G$5:$G$605,CPagar!$D480,Abr!$K$5:$K$605,"Não Pago")</f>
        <v>0</v>
      </c>
      <c r="I480" s="65">
        <f>SUMIFS(Mai!$I$5:$I$605,Mai!$U$5:$U$605,"Despesa",Mai!$G$5:$G$605,CPagar!$D480,Mai!$K$5:$K$605,"Não Pago")</f>
        <v>0</v>
      </c>
      <c r="J480" s="65">
        <f>SUMIFS(Jun!$I$5:$I$605,Jun!$U$5:$U$605,"Despesa",Jun!$G$5:$G$605,CPagar!$D480,Jun!$K$5:$K$605,"Não Pago")</f>
        <v>0</v>
      </c>
      <c r="K480" s="65">
        <f>SUMIFS(Jul!$I$5:$I$605,Jul!$U$5:$U$605,"Despesa",Jul!$G$5:$G$605,CPagar!$D480,Jul!$K$5:$K$605,"Não Pago")</f>
        <v>0</v>
      </c>
      <c r="L480" s="65">
        <f>SUMIFS(Ago!$I$5:$I$605,Ago!$U$5:$U$605,"Despesa",Ago!$G$5:$G$605,CPagar!$D480,Ago!$K$5:$K$605,"Não Pago")</f>
        <v>0</v>
      </c>
      <c r="M480" s="65">
        <f>SUMIFS(Set!$I$5:$I$605,Set!$U$5:$U$605,"Despesa",Set!$G$5:$G$605,CPagar!$D480,Set!$K$5:$K$605,"Não Pago")</f>
        <v>0</v>
      </c>
      <c r="N480" s="65">
        <f>SUMIFS(Out!$I$5:$I$605,Out!$U$5:$U$605,"Despesa",Out!$G$5:$G$605,CPagar!$D480,Out!$K$5:$K$605,"Não Pago")</f>
        <v>0</v>
      </c>
      <c r="O480" s="65">
        <f>SUMIFS(Nov!$I$5:$I$605,Nov!$U$5:$U$605,"Despesa",Nov!$G$5:$G$605,CPagar!$D480,Nov!$K$5:$K$605,"Não Pago")</f>
        <v>0</v>
      </c>
      <c r="P480" s="65">
        <f>SUMIFS(Dez!$I$5:$I$605,Dez!$U$5:$U$605,"Despesa",Dez!$G$5:$G$605,CPagar!$D480,Dez!$K$5:$K$605,"Não Pago")</f>
        <v>0</v>
      </c>
      <c r="Q480" s="62">
        <f t="shared" si="15"/>
        <v>0</v>
      </c>
    </row>
    <row r="481" spans="3:17" ht="28.5" customHeight="1" thickTop="1" thickBot="1" x14ac:dyDescent="0.3">
      <c r="C481" s="46" t="str">
        <f>'PC Despesas'!O77</f>
        <v>5.5.73</v>
      </c>
      <c r="D481" s="47" t="str">
        <f>VLOOKUP(C481,'PC Despesas'!$O$5:$P$103,2,FALSE)</f>
        <v>-</v>
      </c>
      <c r="E481" s="65">
        <f>SUMIFS(Jan!$I$5:$I$605,Jan!$U$5:$U$605,"Despesa",Jan!$G$5:$G$605,CPagar!$D481,Jan!$K$5:$K$605,"Não Pago")</f>
        <v>0</v>
      </c>
      <c r="F481" s="65">
        <f>SUMIFS(Fev!$I$5:$I$605,Fev!$U$5:$U$605,"Despesa",Fev!$G$5:$G$605,CPagar!$D481,Fev!$K$5:$K$605,"Não Pago")</f>
        <v>0</v>
      </c>
      <c r="G481" s="65">
        <f>SUMIFS(Mar!$I$5:$I$605,Mar!$U$5:$U$605,"Despesa",Mar!$G$5:$G$605,CPagar!$D481,Mar!$K$5:$K$605,"Não Pago")</f>
        <v>0</v>
      </c>
      <c r="H481" s="65">
        <f>SUMIFS(Abr!$I$5:$I$605,Abr!$U$5:$U$605,"Despesa",Abr!$G$5:$G$605,CPagar!$D481,Abr!$K$5:$K$605,"Não Pago")</f>
        <v>0</v>
      </c>
      <c r="I481" s="65">
        <f>SUMIFS(Mai!$I$5:$I$605,Mai!$U$5:$U$605,"Despesa",Mai!$G$5:$G$605,CPagar!$D481,Mai!$K$5:$K$605,"Não Pago")</f>
        <v>0</v>
      </c>
      <c r="J481" s="65">
        <f>SUMIFS(Jun!$I$5:$I$605,Jun!$U$5:$U$605,"Despesa",Jun!$G$5:$G$605,CPagar!$D481,Jun!$K$5:$K$605,"Não Pago")</f>
        <v>0</v>
      </c>
      <c r="K481" s="65">
        <f>SUMIFS(Jul!$I$5:$I$605,Jul!$U$5:$U$605,"Despesa",Jul!$G$5:$G$605,CPagar!$D481,Jul!$K$5:$K$605,"Não Pago")</f>
        <v>0</v>
      </c>
      <c r="L481" s="65">
        <f>SUMIFS(Ago!$I$5:$I$605,Ago!$U$5:$U$605,"Despesa",Ago!$G$5:$G$605,CPagar!$D481,Ago!$K$5:$K$605,"Não Pago")</f>
        <v>0</v>
      </c>
      <c r="M481" s="65">
        <f>SUMIFS(Set!$I$5:$I$605,Set!$U$5:$U$605,"Despesa",Set!$G$5:$G$605,CPagar!$D481,Set!$K$5:$K$605,"Não Pago")</f>
        <v>0</v>
      </c>
      <c r="N481" s="65">
        <f>SUMIFS(Out!$I$5:$I$605,Out!$U$5:$U$605,"Despesa",Out!$G$5:$G$605,CPagar!$D481,Out!$K$5:$K$605,"Não Pago")</f>
        <v>0</v>
      </c>
      <c r="O481" s="65">
        <f>SUMIFS(Nov!$I$5:$I$605,Nov!$U$5:$U$605,"Despesa",Nov!$G$5:$G$605,CPagar!$D481,Nov!$K$5:$K$605,"Não Pago")</f>
        <v>0</v>
      </c>
      <c r="P481" s="65">
        <f>SUMIFS(Dez!$I$5:$I$605,Dez!$U$5:$U$605,"Despesa",Dez!$G$5:$G$605,CPagar!$D481,Dez!$K$5:$K$605,"Não Pago")</f>
        <v>0</v>
      </c>
      <c r="Q481" s="62">
        <f t="shared" si="15"/>
        <v>0</v>
      </c>
    </row>
    <row r="482" spans="3:17" ht="28.5" customHeight="1" thickTop="1" thickBot="1" x14ac:dyDescent="0.3">
      <c r="C482" s="46" t="str">
        <f>'PC Despesas'!O78</f>
        <v>5.5.74</v>
      </c>
      <c r="D482" s="47" t="str">
        <f>VLOOKUP(C482,'PC Despesas'!$O$5:$P$103,2,FALSE)</f>
        <v>-</v>
      </c>
      <c r="E482" s="65">
        <f>SUMIFS(Jan!$I$5:$I$605,Jan!$U$5:$U$605,"Despesa",Jan!$G$5:$G$605,CPagar!$D482,Jan!$K$5:$K$605,"Não Pago")</f>
        <v>0</v>
      </c>
      <c r="F482" s="65">
        <f>SUMIFS(Fev!$I$5:$I$605,Fev!$U$5:$U$605,"Despesa",Fev!$G$5:$G$605,CPagar!$D482,Fev!$K$5:$K$605,"Não Pago")</f>
        <v>0</v>
      </c>
      <c r="G482" s="65">
        <f>SUMIFS(Mar!$I$5:$I$605,Mar!$U$5:$U$605,"Despesa",Mar!$G$5:$G$605,CPagar!$D482,Mar!$K$5:$K$605,"Não Pago")</f>
        <v>0</v>
      </c>
      <c r="H482" s="65">
        <f>SUMIFS(Abr!$I$5:$I$605,Abr!$U$5:$U$605,"Despesa",Abr!$G$5:$G$605,CPagar!$D482,Abr!$K$5:$K$605,"Não Pago")</f>
        <v>0</v>
      </c>
      <c r="I482" s="65">
        <f>SUMIFS(Mai!$I$5:$I$605,Mai!$U$5:$U$605,"Despesa",Mai!$G$5:$G$605,CPagar!$D482,Mai!$K$5:$K$605,"Não Pago")</f>
        <v>0</v>
      </c>
      <c r="J482" s="65">
        <f>SUMIFS(Jun!$I$5:$I$605,Jun!$U$5:$U$605,"Despesa",Jun!$G$5:$G$605,CPagar!$D482,Jun!$K$5:$K$605,"Não Pago")</f>
        <v>0</v>
      </c>
      <c r="K482" s="65">
        <f>SUMIFS(Jul!$I$5:$I$605,Jul!$U$5:$U$605,"Despesa",Jul!$G$5:$G$605,CPagar!$D482,Jul!$K$5:$K$605,"Não Pago")</f>
        <v>0</v>
      </c>
      <c r="L482" s="65">
        <f>SUMIFS(Ago!$I$5:$I$605,Ago!$U$5:$U$605,"Despesa",Ago!$G$5:$G$605,CPagar!$D482,Ago!$K$5:$K$605,"Não Pago")</f>
        <v>0</v>
      </c>
      <c r="M482" s="65">
        <f>SUMIFS(Set!$I$5:$I$605,Set!$U$5:$U$605,"Despesa",Set!$G$5:$G$605,CPagar!$D482,Set!$K$5:$K$605,"Não Pago")</f>
        <v>0</v>
      </c>
      <c r="N482" s="65">
        <f>SUMIFS(Out!$I$5:$I$605,Out!$U$5:$U$605,"Despesa",Out!$G$5:$G$605,CPagar!$D482,Out!$K$5:$K$605,"Não Pago")</f>
        <v>0</v>
      </c>
      <c r="O482" s="65">
        <f>SUMIFS(Nov!$I$5:$I$605,Nov!$U$5:$U$605,"Despesa",Nov!$G$5:$G$605,CPagar!$D482,Nov!$K$5:$K$605,"Não Pago")</f>
        <v>0</v>
      </c>
      <c r="P482" s="65">
        <f>SUMIFS(Dez!$I$5:$I$605,Dez!$U$5:$U$605,"Despesa",Dez!$G$5:$G$605,CPagar!$D482,Dez!$K$5:$K$605,"Não Pago")</f>
        <v>0</v>
      </c>
      <c r="Q482" s="62">
        <f t="shared" si="15"/>
        <v>0</v>
      </c>
    </row>
    <row r="483" spans="3:17" ht="28.5" customHeight="1" thickTop="1" thickBot="1" x14ac:dyDescent="0.3">
      <c r="C483" s="46" t="str">
        <f>'PC Despesas'!O79</f>
        <v>5.5.75</v>
      </c>
      <c r="D483" s="47" t="str">
        <f>VLOOKUP(C483,'PC Despesas'!$O$5:$P$103,2,FALSE)</f>
        <v>-</v>
      </c>
      <c r="E483" s="65">
        <f>SUMIFS(Jan!$I$5:$I$605,Jan!$U$5:$U$605,"Despesa",Jan!$G$5:$G$605,CPagar!$D483,Jan!$K$5:$K$605,"Não Pago")</f>
        <v>0</v>
      </c>
      <c r="F483" s="65">
        <f>SUMIFS(Fev!$I$5:$I$605,Fev!$U$5:$U$605,"Despesa",Fev!$G$5:$G$605,CPagar!$D483,Fev!$K$5:$K$605,"Não Pago")</f>
        <v>0</v>
      </c>
      <c r="G483" s="65">
        <f>SUMIFS(Mar!$I$5:$I$605,Mar!$U$5:$U$605,"Despesa",Mar!$G$5:$G$605,CPagar!$D483,Mar!$K$5:$K$605,"Não Pago")</f>
        <v>0</v>
      </c>
      <c r="H483" s="65">
        <f>SUMIFS(Abr!$I$5:$I$605,Abr!$U$5:$U$605,"Despesa",Abr!$G$5:$G$605,CPagar!$D483,Abr!$K$5:$K$605,"Não Pago")</f>
        <v>0</v>
      </c>
      <c r="I483" s="65">
        <f>SUMIFS(Mai!$I$5:$I$605,Mai!$U$5:$U$605,"Despesa",Mai!$G$5:$G$605,CPagar!$D483,Mai!$K$5:$K$605,"Não Pago")</f>
        <v>0</v>
      </c>
      <c r="J483" s="65">
        <f>SUMIFS(Jun!$I$5:$I$605,Jun!$U$5:$U$605,"Despesa",Jun!$G$5:$G$605,CPagar!$D483,Jun!$K$5:$K$605,"Não Pago")</f>
        <v>0</v>
      </c>
      <c r="K483" s="65">
        <f>SUMIFS(Jul!$I$5:$I$605,Jul!$U$5:$U$605,"Despesa",Jul!$G$5:$G$605,CPagar!$D483,Jul!$K$5:$K$605,"Não Pago")</f>
        <v>0</v>
      </c>
      <c r="L483" s="65">
        <f>SUMIFS(Ago!$I$5:$I$605,Ago!$U$5:$U$605,"Despesa",Ago!$G$5:$G$605,CPagar!$D483,Ago!$K$5:$K$605,"Não Pago")</f>
        <v>0</v>
      </c>
      <c r="M483" s="65">
        <f>SUMIFS(Set!$I$5:$I$605,Set!$U$5:$U$605,"Despesa",Set!$G$5:$G$605,CPagar!$D483,Set!$K$5:$K$605,"Não Pago")</f>
        <v>0</v>
      </c>
      <c r="N483" s="65">
        <f>SUMIFS(Out!$I$5:$I$605,Out!$U$5:$U$605,"Despesa",Out!$G$5:$G$605,CPagar!$D483,Out!$K$5:$K$605,"Não Pago")</f>
        <v>0</v>
      </c>
      <c r="O483" s="65">
        <f>SUMIFS(Nov!$I$5:$I$605,Nov!$U$5:$U$605,"Despesa",Nov!$G$5:$G$605,CPagar!$D483,Nov!$K$5:$K$605,"Não Pago")</f>
        <v>0</v>
      </c>
      <c r="P483" s="65">
        <f>SUMIFS(Dez!$I$5:$I$605,Dez!$U$5:$U$605,"Despesa",Dez!$G$5:$G$605,CPagar!$D483,Dez!$K$5:$K$605,"Não Pago")</f>
        <v>0</v>
      </c>
      <c r="Q483" s="62">
        <f t="shared" si="15"/>
        <v>0</v>
      </c>
    </row>
    <row r="484" spans="3:17" ht="28.5" customHeight="1" thickTop="1" thickBot="1" x14ac:dyDescent="0.3">
      <c r="C484" s="46" t="str">
        <f>'PC Despesas'!O80</f>
        <v>5.5.76</v>
      </c>
      <c r="D484" s="47" t="str">
        <f>VLOOKUP(C484,'PC Despesas'!$O$5:$P$103,2,FALSE)</f>
        <v>-</v>
      </c>
      <c r="E484" s="65">
        <f>SUMIFS(Jan!$I$5:$I$605,Jan!$U$5:$U$605,"Despesa",Jan!$G$5:$G$605,CPagar!$D484,Jan!$K$5:$K$605,"Não Pago")</f>
        <v>0</v>
      </c>
      <c r="F484" s="65">
        <f>SUMIFS(Fev!$I$5:$I$605,Fev!$U$5:$U$605,"Despesa",Fev!$G$5:$G$605,CPagar!$D484,Fev!$K$5:$K$605,"Não Pago")</f>
        <v>0</v>
      </c>
      <c r="G484" s="65">
        <f>SUMIFS(Mar!$I$5:$I$605,Mar!$U$5:$U$605,"Despesa",Mar!$G$5:$G$605,CPagar!$D484,Mar!$K$5:$K$605,"Não Pago")</f>
        <v>0</v>
      </c>
      <c r="H484" s="65">
        <f>SUMIFS(Abr!$I$5:$I$605,Abr!$U$5:$U$605,"Despesa",Abr!$G$5:$G$605,CPagar!$D484,Abr!$K$5:$K$605,"Não Pago")</f>
        <v>0</v>
      </c>
      <c r="I484" s="65">
        <f>SUMIFS(Mai!$I$5:$I$605,Mai!$U$5:$U$605,"Despesa",Mai!$G$5:$G$605,CPagar!$D484,Mai!$K$5:$K$605,"Não Pago")</f>
        <v>0</v>
      </c>
      <c r="J484" s="65">
        <f>SUMIFS(Jun!$I$5:$I$605,Jun!$U$5:$U$605,"Despesa",Jun!$G$5:$G$605,CPagar!$D484,Jun!$K$5:$K$605,"Não Pago")</f>
        <v>0</v>
      </c>
      <c r="K484" s="65">
        <f>SUMIFS(Jul!$I$5:$I$605,Jul!$U$5:$U$605,"Despesa",Jul!$G$5:$G$605,CPagar!$D484,Jul!$K$5:$K$605,"Não Pago")</f>
        <v>0</v>
      </c>
      <c r="L484" s="65">
        <f>SUMIFS(Ago!$I$5:$I$605,Ago!$U$5:$U$605,"Despesa",Ago!$G$5:$G$605,CPagar!$D484,Ago!$K$5:$K$605,"Não Pago")</f>
        <v>0</v>
      </c>
      <c r="M484" s="65">
        <f>SUMIFS(Set!$I$5:$I$605,Set!$U$5:$U$605,"Despesa",Set!$G$5:$G$605,CPagar!$D484,Set!$K$5:$K$605,"Não Pago")</f>
        <v>0</v>
      </c>
      <c r="N484" s="65">
        <f>SUMIFS(Out!$I$5:$I$605,Out!$U$5:$U$605,"Despesa",Out!$G$5:$G$605,CPagar!$D484,Out!$K$5:$K$605,"Não Pago")</f>
        <v>0</v>
      </c>
      <c r="O484" s="65">
        <f>SUMIFS(Nov!$I$5:$I$605,Nov!$U$5:$U$605,"Despesa",Nov!$G$5:$G$605,CPagar!$D484,Nov!$K$5:$K$605,"Não Pago")</f>
        <v>0</v>
      </c>
      <c r="P484" s="65">
        <f>SUMIFS(Dez!$I$5:$I$605,Dez!$U$5:$U$605,"Despesa",Dez!$G$5:$G$605,CPagar!$D484,Dez!$K$5:$K$605,"Não Pago")</f>
        <v>0</v>
      </c>
      <c r="Q484" s="62">
        <f t="shared" si="15"/>
        <v>0</v>
      </c>
    </row>
    <row r="485" spans="3:17" ht="28.5" customHeight="1" thickTop="1" thickBot="1" x14ac:dyDescent="0.3">
      <c r="C485" s="46" t="str">
        <f>'PC Despesas'!O81</f>
        <v>5.5.77</v>
      </c>
      <c r="D485" s="47" t="str">
        <f>VLOOKUP(C485,'PC Despesas'!$O$5:$P$103,2,FALSE)</f>
        <v>-</v>
      </c>
      <c r="E485" s="65">
        <f>SUMIFS(Jan!$I$5:$I$605,Jan!$U$5:$U$605,"Despesa",Jan!$G$5:$G$605,CPagar!$D485,Jan!$K$5:$K$605,"Não Pago")</f>
        <v>0</v>
      </c>
      <c r="F485" s="65">
        <f>SUMIFS(Fev!$I$5:$I$605,Fev!$U$5:$U$605,"Despesa",Fev!$G$5:$G$605,CPagar!$D485,Fev!$K$5:$K$605,"Não Pago")</f>
        <v>0</v>
      </c>
      <c r="G485" s="65">
        <f>SUMIFS(Mar!$I$5:$I$605,Mar!$U$5:$U$605,"Despesa",Mar!$G$5:$G$605,CPagar!$D485,Mar!$K$5:$K$605,"Não Pago")</f>
        <v>0</v>
      </c>
      <c r="H485" s="65">
        <f>SUMIFS(Abr!$I$5:$I$605,Abr!$U$5:$U$605,"Despesa",Abr!$G$5:$G$605,CPagar!$D485,Abr!$K$5:$K$605,"Não Pago")</f>
        <v>0</v>
      </c>
      <c r="I485" s="65">
        <f>SUMIFS(Mai!$I$5:$I$605,Mai!$U$5:$U$605,"Despesa",Mai!$G$5:$G$605,CPagar!$D485,Mai!$K$5:$K$605,"Não Pago")</f>
        <v>0</v>
      </c>
      <c r="J485" s="65">
        <f>SUMIFS(Jun!$I$5:$I$605,Jun!$U$5:$U$605,"Despesa",Jun!$G$5:$G$605,CPagar!$D485,Jun!$K$5:$K$605,"Não Pago")</f>
        <v>0</v>
      </c>
      <c r="K485" s="65">
        <f>SUMIFS(Jul!$I$5:$I$605,Jul!$U$5:$U$605,"Despesa",Jul!$G$5:$G$605,CPagar!$D485,Jul!$K$5:$K$605,"Não Pago")</f>
        <v>0</v>
      </c>
      <c r="L485" s="65">
        <f>SUMIFS(Ago!$I$5:$I$605,Ago!$U$5:$U$605,"Despesa",Ago!$G$5:$G$605,CPagar!$D485,Ago!$K$5:$K$605,"Não Pago")</f>
        <v>0</v>
      </c>
      <c r="M485" s="65">
        <f>SUMIFS(Set!$I$5:$I$605,Set!$U$5:$U$605,"Despesa",Set!$G$5:$G$605,CPagar!$D485,Set!$K$5:$K$605,"Não Pago")</f>
        <v>0</v>
      </c>
      <c r="N485" s="65">
        <f>SUMIFS(Out!$I$5:$I$605,Out!$U$5:$U$605,"Despesa",Out!$G$5:$G$605,CPagar!$D485,Out!$K$5:$K$605,"Não Pago")</f>
        <v>0</v>
      </c>
      <c r="O485" s="65">
        <f>SUMIFS(Nov!$I$5:$I$605,Nov!$U$5:$U$605,"Despesa",Nov!$G$5:$G$605,CPagar!$D485,Nov!$K$5:$K$605,"Não Pago")</f>
        <v>0</v>
      </c>
      <c r="P485" s="65">
        <f>SUMIFS(Dez!$I$5:$I$605,Dez!$U$5:$U$605,"Despesa",Dez!$G$5:$G$605,CPagar!$D485,Dez!$K$5:$K$605,"Não Pago")</f>
        <v>0</v>
      </c>
      <c r="Q485" s="62">
        <f t="shared" si="15"/>
        <v>0</v>
      </c>
    </row>
    <row r="486" spans="3:17" ht="28.5" customHeight="1" thickTop="1" thickBot="1" x14ac:dyDescent="0.3">
      <c r="C486" s="46" t="str">
        <f>'PC Despesas'!O82</f>
        <v>5.5.78</v>
      </c>
      <c r="D486" s="47" t="str">
        <f>VLOOKUP(C486,'PC Despesas'!$O$5:$P$103,2,FALSE)</f>
        <v>-</v>
      </c>
      <c r="E486" s="65">
        <f>SUMIFS(Jan!$I$5:$I$605,Jan!$U$5:$U$605,"Despesa",Jan!$G$5:$G$605,CPagar!$D486,Jan!$K$5:$K$605,"Não Pago")</f>
        <v>0</v>
      </c>
      <c r="F486" s="65">
        <f>SUMIFS(Fev!$I$5:$I$605,Fev!$U$5:$U$605,"Despesa",Fev!$G$5:$G$605,CPagar!$D486,Fev!$K$5:$K$605,"Não Pago")</f>
        <v>0</v>
      </c>
      <c r="G486" s="65">
        <f>SUMIFS(Mar!$I$5:$I$605,Mar!$U$5:$U$605,"Despesa",Mar!$G$5:$G$605,CPagar!$D486,Mar!$K$5:$K$605,"Não Pago")</f>
        <v>0</v>
      </c>
      <c r="H486" s="65">
        <f>SUMIFS(Abr!$I$5:$I$605,Abr!$U$5:$U$605,"Despesa",Abr!$G$5:$G$605,CPagar!$D486,Abr!$K$5:$K$605,"Não Pago")</f>
        <v>0</v>
      </c>
      <c r="I486" s="65">
        <f>SUMIFS(Mai!$I$5:$I$605,Mai!$U$5:$U$605,"Despesa",Mai!$G$5:$G$605,CPagar!$D486,Mai!$K$5:$K$605,"Não Pago")</f>
        <v>0</v>
      </c>
      <c r="J486" s="65">
        <f>SUMIFS(Jun!$I$5:$I$605,Jun!$U$5:$U$605,"Despesa",Jun!$G$5:$G$605,CPagar!$D486,Jun!$K$5:$K$605,"Não Pago")</f>
        <v>0</v>
      </c>
      <c r="K486" s="65">
        <f>SUMIFS(Jul!$I$5:$I$605,Jul!$U$5:$U$605,"Despesa",Jul!$G$5:$G$605,CPagar!$D486,Jul!$K$5:$K$605,"Não Pago")</f>
        <v>0</v>
      </c>
      <c r="L486" s="65">
        <f>SUMIFS(Ago!$I$5:$I$605,Ago!$U$5:$U$605,"Despesa",Ago!$G$5:$G$605,CPagar!$D486,Ago!$K$5:$K$605,"Não Pago")</f>
        <v>0</v>
      </c>
      <c r="M486" s="65">
        <f>SUMIFS(Set!$I$5:$I$605,Set!$U$5:$U$605,"Despesa",Set!$G$5:$G$605,CPagar!$D486,Set!$K$5:$K$605,"Não Pago")</f>
        <v>0</v>
      </c>
      <c r="N486" s="65">
        <f>SUMIFS(Out!$I$5:$I$605,Out!$U$5:$U$605,"Despesa",Out!$G$5:$G$605,CPagar!$D486,Out!$K$5:$K$605,"Não Pago")</f>
        <v>0</v>
      </c>
      <c r="O486" s="65">
        <f>SUMIFS(Nov!$I$5:$I$605,Nov!$U$5:$U$605,"Despesa",Nov!$G$5:$G$605,CPagar!$D486,Nov!$K$5:$K$605,"Não Pago")</f>
        <v>0</v>
      </c>
      <c r="P486" s="65">
        <f>SUMIFS(Dez!$I$5:$I$605,Dez!$U$5:$U$605,"Despesa",Dez!$G$5:$G$605,CPagar!$D486,Dez!$K$5:$K$605,"Não Pago")</f>
        <v>0</v>
      </c>
      <c r="Q486" s="62">
        <f t="shared" si="15"/>
        <v>0</v>
      </c>
    </row>
    <row r="487" spans="3:17" ht="28.5" customHeight="1" thickTop="1" thickBot="1" x14ac:dyDescent="0.3">
      <c r="C487" s="46" t="str">
        <f>'PC Despesas'!O83</f>
        <v>5.5.79</v>
      </c>
      <c r="D487" s="47" t="str">
        <f>VLOOKUP(C487,'PC Despesas'!$O$5:$P$103,2,FALSE)</f>
        <v>-</v>
      </c>
      <c r="E487" s="65">
        <f>SUMIFS(Jan!$I$5:$I$605,Jan!$U$5:$U$605,"Despesa",Jan!$G$5:$G$605,CPagar!$D487,Jan!$K$5:$K$605,"Não Pago")</f>
        <v>0</v>
      </c>
      <c r="F487" s="65">
        <f>SUMIFS(Fev!$I$5:$I$605,Fev!$U$5:$U$605,"Despesa",Fev!$G$5:$G$605,CPagar!$D487,Fev!$K$5:$K$605,"Não Pago")</f>
        <v>0</v>
      </c>
      <c r="G487" s="65">
        <f>SUMIFS(Mar!$I$5:$I$605,Mar!$U$5:$U$605,"Despesa",Mar!$G$5:$G$605,CPagar!$D487,Mar!$K$5:$K$605,"Não Pago")</f>
        <v>0</v>
      </c>
      <c r="H487" s="65">
        <f>SUMIFS(Abr!$I$5:$I$605,Abr!$U$5:$U$605,"Despesa",Abr!$G$5:$G$605,CPagar!$D487,Abr!$K$5:$K$605,"Não Pago")</f>
        <v>0</v>
      </c>
      <c r="I487" s="65">
        <f>SUMIFS(Mai!$I$5:$I$605,Mai!$U$5:$U$605,"Despesa",Mai!$G$5:$G$605,CPagar!$D487,Mai!$K$5:$K$605,"Não Pago")</f>
        <v>0</v>
      </c>
      <c r="J487" s="65">
        <f>SUMIFS(Jun!$I$5:$I$605,Jun!$U$5:$U$605,"Despesa",Jun!$G$5:$G$605,CPagar!$D487,Jun!$K$5:$K$605,"Não Pago")</f>
        <v>0</v>
      </c>
      <c r="K487" s="65">
        <f>SUMIFS(Jul!$I$5:$I$605,Jul!$U$5:$U$605,"Despesa",Jul!$G$5:$G$605,CPagar!$D487,Jul!$K$5:$K$605,"Não Pago")</f>
        <v>0</v>
      </c>
      <c r="L487" s="65">
        <f>SUMIFS(Ago!$I$5:$I$605,Ago!$U$5:$U$605,"Despesa",Ago!$G$5:$G$605,CPagar!$D487,Ago!$K$5:$K$605,"Não Pago")</f>
        <v>0</v>
      </c>
      <c r="M487" s="65">
        <f>SUMIFS(Set!$I$5:$I$605,Set!$U$5:$U$605,"Despesa",Set!$G$5:$G$605,CPagar!$D487,Set!$K$5:$K$605,"Não Pago")</f>
        <v>0</v>
      </c>
      <c r="N487" s="65">
        <f>SUMIFS(Out!$I$5:$I$605,Out!$U$5:$U$605,"Despesa",Out!$G$5:$G$605,CPagar!$D487,Out!$K$5:$K$605,"Não Pago")</f>
        <v>0</v>
      </c>
      <c r="O487" s="65">
        <f>SUMIFS(Nov!$I$5:$I$605,Nov!$U$5:$U$605,"Despesa",Nov!$G$5:$G$605,CPagar!$D487,Nov!$K$5:$K$605,"Não Pago")</f>
        <v>0</v>
      </c>
      <c r="P487" s="65">
        <f>SUMIFS(Dez!$I$5:$I$605,Dez!$U$5:$U$605,"Despesa",Dez!$G$5:$G$605,CPagar!$D487,Dez!$K$5:$K$605,"Não Pago")</f>
        <v>0</v>
      </c>
      <c r="Q487" s="62">
        <f t="shared" si="15"/>
        <v>0</v>
      </c>
    </row>
    <row r="488" spans="3:17" ht="28.5" customHeight="1" thickTop="1" thickBot="1" x14ac:dyDescent="0.3">
      <c r="C488" s="46" t="str">
        <f>'PC Despesas'!O84</f>
        <v>5.5.80</v>
      </c>
      <c r="D488" s="47" t="str">
        <f>VLOOKUP(C488,'PC Despesas'!$O$5:$P$103,2,FALSE)</f>
        <v>-</v>
      </c>
      <c r="E488" s="65">
        <f>SUMIFS(Jan!$I$5:$I$605,Jan!$U$5:$U$605,"Despesa",Jan!$G$5:$G$605,CPagar!$D488,Jan!$K$5:$K$605,"Não Pago")</f>
        <v>0</v>
      </c>
      <c r="F488" s="65">
        <f>SUMIFS(Fev!$I$5:$I$605,Fev!$U$5:$U$605,"Despesa",Fev!$G$5:$G$605,CPagar!$D488,Fev!$K$5:$K$605,"Não Pago")</f>
        <v>0</v>
      </c>
      <c r="G488" s="65">
        <f>SUMIFS(Mar!$I$5:$I$605,Mar!$U$5:$U$605,"Despesa",Mar!$G$5:$G$605,CPagar!$D488,Mar!$K$5:$K$605,"Não Pago")</f>
        <v>0</v>
      </c>
      <c r="H488" s="65">
        <f>SUMIFS(Abr!$I$5:$I$605,Abr!$U$5:$U$605,"Despesa",Abr!$G$5:$G$605,CPagar!$D488,Abr!$K$5:$K$605,"Não Pago")</f>
        <v>0</v>
      </c>
      <c r="I488" s="65">
        <f>SUMIFS(Mai!$I$5:$I$605,Mai!$U$5:$U$605,"Despesa",Mai!$G$5:$G$605,CPagar!$D488,Mai!$K$5:$K$605,"Não Pago")</f>
        <v>0</v>
      </c>
      <c r="J488" s="65">
        <f>SUMIFS(Jun!$I$5:$I$605,Jun!$U$5:$U$605,"Despesa",Jun!$G$5:$G$605,CPagar!$D488,Jun!$K$5:$K$605,"Não Pago")</f>
        <v>0</v>
      </c>
      <c r="K488" s="65">
        <f>SUMIFS(Jul!$I$5:$I$605,Jul!$U$5:$U$605,"Despesa",Jul!$G$5:$G$605,CPagar!$D488,Jul!$K$5:$K$605,"Não Pago")</f>
        <v>0</v>
      </c>
      <c r="L488" s="65">
        <f>SUMIFS(Ago!$I$5:$I$605,Ago!$U$5:$U$605,"Despesa",Ago!$G$5:$G$605,CPagar!$D488,Ago!$K$5:$K$605,"Não Pago")</f>
        <v>0</v>
      </c>
      <c r="M488" s="65">
        <f>SUMIFS(Set!$I$5:$I$605,Set!$U$5:$U$605,"Despesa",Set!$G$5:$G$605,CPagar!$D488,Set!$K$5:$K$605,"Não Pago")</f>
        <v>0</v>
      </c>
      <c r="N488" s="65">
        <f>SUMIFS(Out!$I$5:$I$605,Out!$U$5:$U$605,"Despesa",Out!$G$5:$G$605,CPagar!$D488,Out!$K$5:$K$605,"Não Pago")</f>
        <v>0</v>
      </c>
      <c r="O488" s="65">
        <f>SUMIFS(Nov!$I$5:$I$605,Nov!$U$5:$U$605,"Despesa",Nov!$G$5:$G$605,CPagar!$D488,Nov!$K$5:$K$605,"Não Pago")</f>
        <v>0</v>
      </c>
      <c r="P488" s="65">
        <f>SUMIFS(Dez!$I$5:$I$605,Dez!$U$5:$U$605,"Despesa",Dez!$G$5:$G$605,CPagar!$D488,Dez!$K$5:$K$605,"Não Pago")</f>
        <v>0</v>
      </c>
      <c r="Q488" s="62">
        <f t="shared" si="15"/>
        <v>0</v>
      </c>
    </row>
    <row r="489" spans="3:17" ht="28.5" customHeight="1" thickTop="1" thickBot="1" x14ac:dyDescent="0.3">
      <c r="C489" s="46" t="str">
        <f>'PC Despesas'!O85</f>
        <v>5.5.81</v>
      </c>
      <c r="D489" s="47" t="str">
        <f>VLOOKUP(C489,'PC Despesas'!$O$5:$P$103,2,FALSE)</f>
        <v>-</v>
      </c>
      <c r="E489" s="65">
        <f>SUMIFS(Jan!$I$5:$I$605,Jan!$U$5:$U$605,"Despesa",Jan!$G$5:$G$605,CPagar!$D489,Jan!$K$5:$K$605,"Não Pago")</f>
        <v>0</v>
      </c>
      <c r="F489" s="65">
        <f>SUMIFS(Fev!$I$5:$I$605,Fev!$U$5:$U$605,"Despesa",Fev!$G$5:$G$605,CPagar!$D489,Fev!$K$5:$K$605,"Não Pago")</f>
        <v>0</v>
      </c>
      <c r="G489" s="65">
        <f>SUMIFS(Mar!$I$5:$I$605,Mar!$U$5:$U$605,"Despesa",Mar!$G$5:$G$605,CPagar!$D489,Mar!$K$5:$K$605,"Não Pago")</f>
        <v>0</v>
      </c>
      <c r="H489" s="65">
        <f>SUMIFS(Abr!$I$5:$I$605,Abr!$U$5:$U$605,"Despesa",Abr!$G$5:$G$605,CPagar!$D489,Abr!$K$5:$K$605,"Não Pago")</f>
        <v>0</v>
      </c>
      <c r="I489" s="65">
        <f>SUMIFS(Mai!$I$5:$I$605,Mai!$U$5:$U$605,"Despesa",Mai!$G$5:$G$605,CPagar!$D489,Mai!$K$5:$K$605,"Não Pago")</f>
        <v>0</v>
      </c>
      <c r="J489" s="65">
        <f>SUMIFS(Jun!$I$5:$I$605,Jun!$U$5:$U$605,"Despesa",Jun!$G$5:$G$605,CPagar!$D489,Jun!$K$5:$K$605,"Não Pago")</f>
        <v>0</v>
      </c>
      <c r="K489" s="65">
        <f>SUMIFS(Jul!$I$5:$I$605,Jul!$U$5:$U$605,"Despesa",Jul!$G$5:$G$605,CPagar!$D489,Jul!$K$5:$K$605,"Não Pago")</f>
        <v>0</v>
      </c>
      <c r="L489" s="65">
        <f>SUMIFS(Ago!$I$5:$I$605,Ago!$U$5:$U$605,"Despesa",Ago!$G$5:$G$605,CPagar!$D489,Ago!$K$5:$K$605,"Não Pago")</f>
        <v>0</v>
      </c>
      <c r="M489" s="65">
        <f>SUMIFS(Set!$I$5:$I$605,Set!$U$5:$U$605,"Despesa",Set!$G$5:$G$605,CPagar!$D489,Set!$K$5:$K$605,"Não Pago")</f>
        <v>0</v>
      </c>
      <c r="N489" s="65">
        <f>SUMIFS(Out!$I$5:$I$605,Out!$U$5:$U$605,"Despesa",Out!$G$5:$G$605,CPagar!$D489,Out!$K$5:$K$605,"Não Pago")</f>
        <v>0</v>
      </c>
      <c r="O489" s="65">
        <f>SUMIFS(Nov!$I$5:$I$605,Nov!$U$5:$U$605,"Despesa",Nov!$G$5:$G$605,CPagar!$D489,Nov!$K$5:$K$605,"Não Pago")</f>
        <v>0</v>
      </c>
      <c r="P489" s="65">
        <f>SUMIFS(Dez!$I$5:$I$605,Dez!$U$5:$U$605,"Despesa",Dez!$G$5:$G$605,CPagar!$D489,Dez!$K$5:$K$605,"Não Pago")</f>
        <v>0</v>
      </c>
      <c r="Q489" s="62">
        <f t="shared" si="15"/>
        <v>0</v>
      </c>
    </row>
    <row r="490" spans="3:17" ht="28.5" customHeight="1" thickTop="1" thickBot="1" x14ac:dyDescent="0.3">
      <c r="C490" s="46" t="str">
        <f>'PC Despesas'!O86</f>
        <v>5.5.82</v>
      </c>
      <c r="D490" s="47" t="str">
        <f>VLOOKUP(C490,'PC Despesas'!$O$5:$P$103,2,FALSE)</f>
        <v>-</v>
      </c>
      <c r="E490" s="65">
        <f>SUMIFS(Jan!$I$5:$I$605,Jan!$U$5:$U$605,"Despesa",Jan!$G$5:$G$605,CPagar!$D490,Jan!$K$5:$K$605,"Não Pago")</f>
        <v>0</v>
      </c>
      <c r="F490" s="65">
        <f>SUMIFS(Fev!$I$5:$I$605,Fev!$U$5:$U$605,"Despesa",Fev!$G$5:$G$605,CPagar!$D490,Fev!$K$5:$K$605,"Não Pago")</f>
        <v>0</v>
      </c>
      <c r="G490" s="65">
        <f>SUMIFS(Mar!$I$5:$I$605,Mar!$U$5:$U$605,"Despesa",Mar!$G$5:$G$605,CPagar!$D490,Mar!$K$5:$K$605,"Não Pago")</f>
        <v>0</v>
      </c>
      <c r="H490" s="65">
        <f>SUMIFS(Abr!$I$5:$I$605,Abr!$U$5:$U$605,"Despesa",Abr!$G$5:$G$605,CPagar!$D490,Abr!$K$5:$K$605,"Não Pago")</f>
        <v>0</v>
      </c>
      <c r="I490" s="65">
        <f>SUMIFS(Mai!$I$5:$I$605,Mai!$U$5:$U$605,"Despesa",Mai!$G$5:$G$605,CPagar!$D490,Mai!$K$5:$K$605,"Não Pago")</f>
        <v>0</v>
      </c>
      <c r="J490" s="65">
        <f>SUMIFS(Jun!$I$5:$I$605,Jun!$U$5:$U$605,"Despesa",Jun!$G$5:$G$605,CPagar!$D490,Jun!$K$5:$K$605,"Não Pago")</f>
        <v>0</v>
      </c>
      <c r="K490" s="65">
        <f>SUMIFS(Jul!$I$5:$I$605,Jul!$U$5:$U$605,"Despesa",Jul!$G$5:$G$605,CPagar!$D490,Jul!$K$5:$K$605,"Não Pago")</f>
        <v>0</v>
      </c>
      <c r="L490" s="65">
        <f>SUMIFS(Ago!$I$5:$I$605,Ago!$U$5:$U$605,"Despesa",Ago!$G$5:$G$605,CPagar!$D490,Ago!$K$5:$K$605,"Não Pago")</f>
        <v>0</v>
      </c>
      <c r="M490" s="65">
        <f>SUMIFS(Set!$I$5:$I$605,Set!$U$5:$U$605,"Despesa",Set!$G$5:$G$605,CPagar!$D490,Set!$K$5:$K$605,"Não Pago")</f>
        <v>0</v>
      </c>
      <c r="N490" s="65">
        <f>SUMIFS(Out!$I$5:$I$605,Out!$U$5:$U$605,"Despesa",Out!$G$5:$G$605,CPagar!$D490,Out!$K$5:$K$605,"Não Pago")</f>
        <v>0</v>
      </c>
      <c r="O490" s="65">
        <f>SUMIFS(Nov!$I$5:$I$605,Nov!$U$5:$U$605,"Despesa",Nov!$G$5:$G$605,CPagar!$D490,Nov!$K$5:$K$605,"Não Pago")</f>
        <v>0</v>
      </c>
      <c r="P490" s="65">
        <f>SUMIFS(Dez!$I$5:$I$605,Dez!$U$5:$U$605,"Despesa",Dez!$G$5:$G$605,CPagar!$D490,Dez!$K$5:$K$605,"Não Pago")</f>
        <v>0</v>
      </c>
      <c r="Q490" s="62">
        <f t="shared" si="15"/>
        <v>0</v>
      </c>
    </row>
    <row r="491" spans="3:17" ht="28.5" customHeight="1" thickTop="1" thickBot="1" x14ac:dyDescent="0.3">
      <c r="C491" s="46" t="str">
        <f>'PC Despesas'!O87</f>
        <v>5.5.83</v>
      </c>
      <c r="D491" s="47" t="str">
        <f>VLOOKUP(C491,'PC Despesas'!$O$5:$P$103,2,FALSE)</f>
        <v>-</v>
      </c>
      <c r="E491" s="65">
        <f>SUMIFS(Jan!$I$5:$I$605,Jan!$U$5:$U$605,"Despesa",Jan!$G$5:$G$605,CPagar!$D491,Jan!$K$5:$K$605,"Não Pago")</f>
        <v>0</v>
      </c>
      <c r="F491" s="65">
        <f>SUMIFS(Fev!$I$5:$I$605,Fev!$U$5:$U$605,"Despesa",Fev!$G$5:$G$605,CPagar!$D491,Fev!$K$5:$K$605,"Não Pago")</f>
        <v>0</v>
      </c>
      <c r="G491" s="65">
        <f>SUMIFS(Mar!$I$5:$I$605,Mar!$U$5:$U$605,"Despesa",Mar!$G$5:$G$605,CPagar!$D491,Mar!$K$5:$K$605,"Não Pago")</f>
        <v>0</v>
      </c>
      <c r="H491" s="65">
        <f>SUMIFS(Abr!$I$5:$I$605,Abr!$U$5:$U$605,"Despesa",Abr!$G$5:$G$605,CPagar!$D491,Abr!$K$5:$K$605,"Não Pago")</f>
        <v>0</v>
      </c>
      <c r="I491" s="65">
        <f>SUMIFS(Mai!$I$5:$I$605,Mai!$U$5:$U$605,"Despesa",Mai!$G$5:$G$605,CPagar!$D491,Mai!$K$5:$K$605,"Não Pago")</f>
        <v>0</v>
      </c>
      <c r="J491" s="65">
        <f>SUMIFS(Jun!$I$5:$I$605,Jun!$U$5:$U$605,"Despesa",Jun!$G$5:$G$605,CPagar!$D491,Jun!$K$5:$K$605,"Não Pago")</f>
        <v>0</v>
      </c>
      <c r="K491" s="65">
        <f>SUMIFS(Jul!$I$5:$I$605,Jul!$U$5:$U$605,"Despesa",Jul!$G$5:$G$605,CPagar!$D491,Jul!$K$5:$K$605,"Não Pago")</f>
        <v>0</v>
      </c>
      <c r="L491" s="65">
        <f>SUMIFS(Ago!$I$5:$I$605,Ago!$U$5:$U$605,"Despesa",Ago!$G$5:$G$605,CPagar!$D491,Ago!$K$5:$K$605,"Não Pago")</f>
        <v>0</v>
      </c>
      <c r="M491" s="65">
        <f>SUMIFS(Set!$I$5:$I$605,Set!$U$5:$U$605,"Despesa",Set!$G$5:$G$605,CPagar!$D491,Set!$K$5:$K$605,"Não Pago")</f>
        <v>0</v>
      </c>
      <c r="N491" s="65">
        <f>SUMIFS(Out!$I$5:$I$605,Out!$U$5:$U$605,"Despesa",Out!$G$5:$G$605,CPagar!$D491,Out!$K$5:$K$605,"Não Pago")</f>
        <v>0</v>
      </c>
      <c r="O491" s="65">
        <f>SUMIFS(Nov!$I$5:$I$605,Nov!$U$5:$U$605,"Despesa",Nov!$G$5:$G$605,CPagar!$D491,Nov!$K$5:$K$605,"Não Pago")</f>
        <v>0</v>
      </c>
      <c r="P491" s="65">
        <f>SUMIFS(Dez!$I$5:$I$605,Dez!$U$5:$U$605,"Despesa",Dez!$G$5:$G$605,CPagar!$D491,Dez!$K$5:$K$605,"Não Pago")</f>
        <v>0</v>
      </c>
      <c r="Q491" s="62">
        <f t="shared" si="15"/>
        <v>0</v>
      </c>
    </row>
    <row r="492" spans="3:17" ht="28.5" customHeight="1" thickTop="1" thickBot="1" x14ac:dyDescent="0.3">
      <c r="C492" s="46" t="str">
        <f>'PC Despesas'!O88</f>
        <v>5.5.84</v>
      </c>
      <c r="D492" s="47" t="str">
        <f>VLOOKUP(C492,'PC Despesas'!$O$5:$P$103,2,FALSE)</f>
        <v>-</v>
      </c>
      <c r="E492" s="65">
        <f>SUMIFS(Jan!$I$5:$I$605,Jan!$U$5:$U$605,"Despesa",Jan!$G$5:$G$605,CPagar!$D492,Jan!$K$5:$K$605,"Não Pago")</f>
        <v>0</v>
      </c>
      <c r="F492" s="65">
        <f>SUMIFS(Fev!$I$5:$I$605,Fev!$U$5:$U$605,"Despesa",Fev!$G$5:$G$605,CPagar!$D492,Fev!$K$5:$K$605,"Não Pago")</f>
        <v>0</v>
      </c>
      <c r="G492" s="65">
        <f>SUMIFS(Mar!$I$5:$I$605,Mar!$U$5:$U$605,"Despesa",Mar!$G$5:$G$605,CPagar!$D492,Mar!$K$5:$K$605,"Não Pago")</f>
        <v>0</v>
      </c>
      <c r="H492" s="65">
        <f>SUMIFS(Abr!$I$5:$I$605,Abr!$U$5:$U$605,"Despesa",Abr!$G$5:$G$605,CPagar!$D492,Abr!$K$5:$K$605,"Não Pago")</f>
        <v>0</v>
      </c>
      <c r="I492" s="65">
        <f>SUMIFS(Mai!$I$5:$I$605,Mai!$U$5:$U$605,"Despesa",Mai!$G$5:$G$605,CPagar!$D492,Mai!$K$5:$K$605,"Não Pago")</f>
        <v>0</v>
      </c>
      <c r="J492" s="65">
        <f>SUMIFS(Jun!$I$5:$I$605,Jun!$U$5:$U$605,"Despesa",Jun!$G$5:$G$605,CPagar!$D492,Jun!$K$5:$K$605,"Não Pago")</f>
        <v>0</v>
      </c>
      <c r="K492" s="65">
        <f>SUMIFS(Jul!$I$5:$I$605,Jul!$U$5:$U$605,"Despesa",Jul!$G$5:$G$605,CPagar!$D492,Jul!$K$5:$K$605,"Não Pago")</f>
        <v>0</v>
      </c>
      <c r="L492" s="65">
        <f>SUMIFS(Ago!$I$5:$I$605,Ago!$U$5:$U$605,"Despesa",Ago!$G$5:$G$605,CPagar!$D492,Ago!$K$5:$K$605,"Não Pago")</f>
        <v>0</v>
      </c>
      <c r="M492" s="65">
        <f>SUMIFS(Set!$I$5:$I$605,Set!$U$5:$U$605,"Despesa",Set!$G$5:$G$605,CPagar!$D492,Set!$K$5:$K$605,"Não Pago")</f>
        <v>0</v>
      </c>
      <c r="N492" s="65">
        <f>SUMIFS(Out!$I$5:$I$605,Out!$U$5:$U$605,"Despesa",Out!$G$5:$G$605,CPagar!$D492,Out!$K$5:$K$605,"Não Pago")</f>
        <v>0</v>
      </c>
      <c r="O492" s="65">
        <f>SUMIFS(Nov!$I$5:$I$605,Nov!$U$5:$U$605,"Despesa",Nov!$G$5:$G$605,CPagar!$D492,Nov!$K$5:$K$605,"Não Pago")</f>
        <v>0</v>
      </c>
      <c r="P492" s="65">
        <f>SUMIFS(Dez!$I$5:$I$605,Dez!$U$5:$U$605,"Despesa",Dez!$G$5:$G$605,CPagar!$D492,Dez!$K$5:$K$605,"Não Pago")</f>
        <v>0</v>
      </c>
      <c r="Q492" s="62">
        <f t="shared" si="15"/>
        <v>0</v>
      </c>
    </row>
    <row r="493" spans="3:17" ht="28.5" customHeight="1" thickTop="1" thickBot="1" x14ac:dyDescent="0.3">
      <c r="C493" s="46" t="str">
        <f>'PC Despesas'!O89</f>
        <v>5.5.85</v>
      </c>
      <c r="D493" s="47" t="str">
        <f>VLOOKUP(C493,'PC Despesas'!$O$5:$P$103,2,FALSE)</f>
        <v>-</v>
      </c>
      <c r="E493" s="65">
        <f>SUMIFS(Jan!$I$5:$I$605,Jan!$U$5:$U$605,"Despesa",Jan!$G$5:$G$605,CPagar!$D493,Jan!$K$5:$K$605,"Não Pago")</f>
        <v>0</v>
      </c>
      <c r="F493" s="65">
        <f>SUMIFS(Fev!$I$5:$I$605,Fev!$U$5:$U$605,"Despesa",Fev!$G$5:$G$605,CPagar!$D493,Fev!$K$5:$K$605,"Não Pago")</f>
        <v>0</v>
      </c>
      <c r="G493" s="65">
        <f>SUMIFS(Mar!$I$5:$I$605,Mar!$U$5:$U$605,"Despesa",Mar!$G$5:$G$605,CPagar!$D493,Mar!$K$5:$K$605,"Não Pago")</f>
        <v>0</v>
      </c>
      <c r="H493" s="65">
        <f>SUMIFS(Abr!$I$5:$I$605,Abr!$U$5:$U$605,"Despesa",Abr!$G$5:$G$605,CPagar!$D493,Abr!$K$5:$K$605,"Não Pago")</f>
        <v>0</v>
      </c>
      <c r="I493" s="65">
        <f>SUMIFS(Mai!$I$5:$I$605,Mai!$U$5:$U$605,"Despesa",Mai!$G$5:$G$605,CPagar!$D493,Mai!$K$5:$K$605,"Não Pago")</f>
        <v>0</v>
      </c>
      <c r="J493" s="65">
        <f>SUMIFS(Jun!$I$5:$I$605,Jun!$U$5:$U$605,"Despesa",Jun!$G$5:$G$605,CPagar!$D493,Jun!$K$5:$K$605,"Não Pago")</f>
        <v>0</v>
      </c>
      <c r="K493" s="65">
        <f>SUMIFS(Jul!$I$5:$I$605,Jul!$U$5:$U$605,"Despesa",Jul!$G$5:$G$605,CPagar!$D493,Jul!$K$5:$K$605,"Não Pago")</f>
        <v>0</v>
      </c>
      <c r="L493" s="65">
        <f>SUMIFS(Ago!$I$5:$I$605,Ago!$U$5:$U$605,"Despesa",Ago!$G$5:$G$605,CPagar!$D493,Ago!$K$5:$K$605,"Não Pago")</f>
        <v>0</v>
      </c>
      <c r="M493" s="65">
        <f>SUMIFS(Set!$I$5:$I$605,Set!$U$5:$U$605,"Despesa",Set!$G$5:$G$605,CPagar!$D493,Set!$K$5:$K$605,"Não Pago")</f>
        <v>0</v>
      </c>
      <c r="N493" s="65">
        <f>SUMIFS(Out!$I$5:$I$605,Out!$U$5:$U$605,"Despesa",Out!$G$5:$G$605,CPagar!$D493,Out!$K$5:$K$605,"Não Pago")</f>
        <v>0</v>
      </c>
      <c r="O493" s="65">
        <f>SUMIFS(Nov!$I$5:$I$605,Nov!$U$5:$U$605,"Despesa",Nov!$G$5:$G$605,CPagar!$D493,Nov!$K$5:$K$605,"Não Pago")</f>
        <v>0</v>
      </c>
      <c r="P493" s="65">
        <f>SUMIFS(Dez!$I$5:$I$605,Dez!$U$5:$U$605,"Despesa",Dez!$G$5:$G$605,CPagar!$D493,Dez!$K$5:$K$605,"Não Pago")</f>
        <v>0</v>
      </c>
      <c r="Q493" s="62">
        <f t="shared" si="15"/>
        <v>0</v>
      </c>
    </row>
    <row r="494" spans="3:17" ht="28.5" customHeight="1" thickTop="1" thickBot="1" x14ac:dyDescent="0.3">
      <c r="C494" s="46" t="str">
        <f>'PC Despesas'!O90</f>
        <v>5.5.86</v>
      </c>
      <c r="D494" s="47" t="str">
        <f>VLOOKUP(C494,'PC Despesas'!$O$5:$P$103,2,FALSE)</f>
        <v>-</v>
      </c>
      <c r="E494" s="65">
        <f>SUMIFS(Jan!$I$5:$I$605,Jan!$U$5:$U$605,"Despesa",Jan!$G$5:$G$605,CPagar!$D494,Jan!$K$5:$K$605,"Não Pago")</f>
        <v>0</v>
      </c>
      <c r="F494" s="65">
        <f>SUMIFS(Fev!$I$5:$I$605,Fev!$U$5:$U$605,"Despesa",Fev!$G$5:$G$605,CPagar!$D494,Fev!$K$5:$K$605,"Não Pago")</f>
        <v>0</v>
      </c>
      <c r="G494" s="65">
        <f>SUMIFS(Mar!$I$5:$I$605,Mar!$U$5:$U$605,"Despesa",Mar!$G$5:$G$605,CPagar!$D494,Mar!$K$5:$K$605,"Não Pago")</f>
        <v>0</v>
      </c>
      <c r="H494" s="65">
        <f>SUMIFS(Abr!$I$5:$I$605,Abr!$U$5:$U$605,"Despesa",Abr!$G$5:$G$605,CPagar!$D494,Abr!$K$5:$K$605,"Não Pago")</f>
        <v>0</v>
      </c>
      <c r="I494" s="65">
        <f>SUMIFS(Mai!$I$5:$I$605,Mai!$U$5:$U$605,"Despesa",Mai!$G$5:$G$605,CPagar!$D494,Mai!$K$5:$K$605,"Não Pago")</f>
        <v>0</v>
      </c>
      <c r="J494" s="65">
        <f>SUMIFS(Jun!$I$5:$I$605,Jun!$U$5:$U$605,"Despesa",Jun!$G$5:$G$605,CPagar!$D494,Jun!$K$5:$K$605,"Não Pago")</f>
        <v>0</v>
      </c>
      <c r="K494" s="65">
        <f>SUMIFS(Jul!$I$5:$I$605,Jul!$U$5:$U$605,"Despesa",Jul!$G$5:$G$605,CPagar!$D494,Jul!$K$5:$K$605,"Não Pago")</f>
        <v>0</v>
      </c>
      <c r="L494" s="65">
        <f>SUMIFS(Ago!$I$5:$I$605,Ago!$U$5:$U$605,"Despesa",Ago!$G$5:$G$605,CPagar!$D494,Ago!$K$5:$K$605,"Não Pago")</f>
        <v>0</v>
      </c>
      <c r="M494" s="65">
        <f>SUMIFS(Set!$I$5:$I$605,Set!$U$5:$U$605,"Despesa",Set!$G$5:$G$605,CPagar!$D494,Set!$K$5:$K$605,"Não Pago")</f>
        <v>0</v>
      </c>
      <c r="N494" s="65">
        <f>SUMIFS(Out!$I$5:$I$605,Out!$U$5:$U$605,"Despesa",Out!$G$5:$G$605,CPagar!$D494,Out!$K$5:$K$605,"Não Pago")</f>
        <v>0</v>
      </c>
      <c r="O494" s="65">
        <f>SUMIFS(Nov!$I$5:$I$605,Nov!$U$5:$U$605,"Despesa",Nov!$G$5:$G$605,CPagar!$D494,Nov!$K$5:$K$605,"Não Pago")</f>
        <v>0</v>
      </c>
      <c r="P494" s="65">
        <f>SUMIFS(Dez!$I$5:$I$605,Dez!$U$5:$U$605,"Despesa",Dez!$G$5:$G$605,CPagar!$D494,Dez!$K$5:$K$605,"Não Pago")</f>
        <v>0</v>
      </c>
      <c r="Q494" s="62">
        <f t="shared" si="15"/>
        <v>0</v>
      </c>
    </row>
    <row r="495" spans="3:17" ht="28.5" customHeight="1" thickTop="1" thickBot="1" x14ac:dyDescent="0.3">
      <c r="C495" s="46" t="str">
        <f>'PC Despesas'!O91</f>
        <v>5.5.87</v>
      </c>
      <c r="D495" s="47" t="str">
        <f>VLOOKUP(C495,'PC Despesas'!$O$5:$P$103,2,FALSE)</f>
        <v>-</v>
      </c>
      <c r="E495" s="65">
        <f>SUMIFS(Jan!$I$5:$I$605,Jan!$U$5:$U$605,"Despesa",Jan!$G$5:$G$605,CPagar!$D495,Jan!$K$5:$K$605,"Não Pago")</f>
        <v>0</v>
      </c>
      <c r="F495" s="65">
        <f>SUMIFS(Fev!$I$5:$I$605,Fev!$U$5:$U$605,"Despesa",Fev!$G$5:$G$605,CPagar!$D495,Fev!$K$5:$K$605,"Não Pago")</f>
        <v>0</v>
      </c>
      <c r="G495" s="65">
        <f>SUMIFS(Mar!$I$5:$I$605,Mar!$U$5:$U$605,"Despesa",Mar!$G$5:$G$605,CPagar!$D495,Mar!$K$5:$K$605,"Não Pago")</f>
        <v>0</v>
      </c>
      <c r="H495" s="65">
        <f>SUMIFS(Abr!$I$5:$I$605,Abr!$U$5:$U$605,"Despesa",Abr!$G$5:$G$605,CPagar!$D495,Abr!$K$5:$K$605,"Não Pago")</f>
        <v>0</v>
      </c>
      <c r="I495" s="65">
        <f>SUMIFS(Mai!$I$5:$I$605,Mai!$U$5:$U$605,"Despesa",Mai!$G$5:$G$605,CPagar!$D495,Mai!$K$5:$K$605,"Não Pago")</f>
        <v>0</v>
      </c>
      <c r="J495" s="65">
        <f>SUMIFS(Jun!$I$5:$I$605,Jun!$U$5:$U$605,"Despesa",Jun!$G$5:$G$605,CPagar!$D495,Jun!$K$5:$K$605,"Não Pago")</f>
        <v>0</v>
      </c>
      <c r="K495" s="65">
        <f>SUMIFS(Jul!$I$5:$I$605,Jul!$U$5:$U$605,"Despesa",Jul!$G$5:$G$605,CPagar!$D495,Jul!$K$5:$K$605,"Não Pago")</f>
        <v>0</v>
      </c>
      <c r="L495" s="65">
        <f>SUMIFS(Ago!$I$5:$I$605,Ago!$U$5:$U$605,"Despesa",Ago!$G$5:$G$605,CPagar!$D495,Ago!$K$5:$K$605,"Não Pago")</f>
        <v>0</v>
      </c>
      <c r="M495" s="65">
        <f>SUMIFS(Set!$I$5:$I$605,Set!$U$5:$U$605,"Despesa",Set!$G$5:$G$605,CPagar!$D495,Set!$K$5:$K$605,"Não Pago")</f>
        <v>0</v>
      </c>
      <c r="N495" s="65">
        <f>SUMIFS(Out!$I$5:$I$605,Out!$U$5:$U$605,"Despesa",Out!$G$5:$G$605,CPagar!$D495,Out!$K$5:$K$605,"Não Pago")</f>
        <v>0</v>
      </c>
      <c r="O495" s="65">
        <f>SUMIFS(Nov!$I$5:$I$605,Nov!$U$5:$U$605,"Despesa",Nov!$G$5:$G$605,CPagar!$D495,Nov!$K$5:$K$605,"Não Pago")</f>
        <v>0</v>
      </c>
      <c r="P495" s="65">
        <f>SUMIFS(Dez!$I$5:$I$605,Dez!$U$5:$U$605,"Despesa",Dez!$G$5:$G$605,CPagar!$D495,Dez!$K$5:$K$605,"Não Pago")</f>
        <v>0</v>
      </c>
      <c r="Q495" s="62">
        <f t="shared" si="15"/>
        <v>0</v>
      </c>
    </row>
    <row r="496" spans="3:17" ht="28.5" customHeight="1" thickTop="1" thickBot="1" x14ac:dyDescent="0.3">
      <c r="C496" s="46" t="str">
        <f>'PC Despesas'!O92</f>
        <v>5.5.88</v>
      </c>
      <c r="D496" s="47" t="str">
        <f>VLOOKUP(C496,'PC Despesas'!$O$5:$P$103,2,FALSE)</f>
        <v>-</v>
      </c>
      <c r="E496" s="65">
        <f>SUMIFS(Jan!$I$5:$I$605,Jan!$U$5:$U$605,"Despesa",Jan!$G$5:$G$605,CPagar!$D496,Jan!$K$5:$K$605,"Não Pago")</f>
        <v>0</v>
      </c>
      <c r="F496" s="65">
        <f>SUMIFS(Fev!$I$5:$I$605,Fev!$U$5:$U$605,"Despesa",Fev!$G$5:$G$605,CPagar!$D496,Fev!$K$5:$K$605,"Não Pago")</f>
        <v>0</v>
      </c>
      <c r="G496" s="65">
        <f>SUMIFS(Mar!$I$5:$I$605,Mar!$U$5:$U$605,"Despesa",Mar!$G$5:$G$605,CPagar!$D496,Mar!$K$5:$K$605,"Não Pago")</f>
        <v>0</v>
      </c>
      <c r="H496" s="65">
        <f>SUMIFS(Abr!$I$5:$I$605,Abr!$U$5:$U$605,"Despesa",Abr!$G$5:$G$605,CPagar!$D496,Abr!$K$5:$K$605,"Não Pago")</f>
        <v>0</v>
      </c>
      <c r="I496" s="65">
        <f>SUMIFS(Mai!$I$5:$I$605,Mai!$U$5:$U$605,"Despesa",Mai!$G$5:$G$605,CPagar!$D496,Mai!$K$5:$K$605,"Não Pago")</f>
        <v>0</v>
      </c>
      <c r="J496" s="65">
        <f>SUMIFS(Jun!$I$5:$I$605,Jun!$U$5:$U$605,"Despesa",Jun!$G$5:$G$605,CPagar!$D496,Jun!$K$5:$K$605,"Não Pago")</f>
        <v>0</v>
      </c>
      <c r="K496" s="65">
        <f>SUMIFS(Jul!$I$5:$I$605,Jul!$U$5:$U$605,"Despesa",Jul!$G$5:$G$605,CPagar!$D496,Jul!$K$5:$K$605,"Não Pago")</f>
        <v>0</v>
      </c>
      <c r="L496" s="65">
        <f>SUMIFS(Ago!$I$5:$I$605,Ago!$U$5:$U$605,"Despesa",Ago!$G$5:$G$605,CPagar!$D496,Ago!$K$5:$K$605,"Não Pago")</f>
        <v>0</v>
      </c>
      <c r="M496" s="65">
        <f>SUMIFS(Set!$I$5:$I$605,Set!$U$5:$U$605,"Despesa",Set!$G$5:$G$605,CPagar!$D496,Set!$K$5:$K$605,"Não Pago")</f>
        <v>0</v>
      </c>
      <c r="N496" s="65">
        <f>SUMIFS(Out!$I$5:$I$605,Out!$U$5:$U$605,"Despesa",Out!$G$5:$G$605,CPagar!$D496,Out!$K$5:$K$605,"Não Pago")</f>
        <v>0</v>
      </c>
      <c r="O496" s="65">
        <f>SUMIFS(Nov!$I$5:$I$605,Nov!$U$5:$U$605,"Despesa",Nov!$G$5:$G$605,CPagar!$D496,Nov!$K$5:$K$605,"Não Pago")</f>
        <v>0</v>
      </c>
      <c r="P496" s="65">
        <f>SUMIFS(Dez!$I$5:$I$605,Dez!$U$5:$U$605,"Despesa",Dez!$G$5:$G$605,CPagar!$D496,Dez!$K$5:$K$605,"Não Pago")</f>
        <v>0</v>
      </c>
      <c r="Q496" s="62">
        <f t="shared" si="15"/>
        <v>0</v>
      </c>
    </row>
    <row r="497" spans="3:17" ht="28.5" customHeight="1" thickTop="1" thickBot="1" x14ac:dyDescent="0.3">
      <c r="C497" s="46" t="str">
        <f>'PC Despesas'!O93</f>
        <v>5.5.89</v>
      </c>
      <c r="D497" s="47" t="str">
        <f>VLOOKUP(C497,'PC Despesas'!$O$5:$P$103,2,FALSE)</f>
        <v>-</v>
      </c>
      <c r="E497" s="65">
        <f>SUMIFS(Jan!$I$5:$I$605,Jan!$U$5:$U$605,"Despesa",Jan!$G$5:$G$605,CPagar!$D497,Jan!$K$5:$K$605,"Não Pago")</f>
        <v>0</v>
      </c>
      <c r="F497" s="65">
        <f>SUMIFS(Fev!$I$5:$I$605,Fev!$U$5:$U$605,"Despesa",Fev!$G$5:$G$605,CPagar!$D497,Fev!$K$5:$K$605,"Não Pago")</f>
        <v>0</v>
      </c>
      <c r="G497" s="65">
        <f>SUMIFS(Mar!$I$5:$I$605,Mar!$U$5:$U$605,"Despesa",Mar!$G$5:$G$605,CPagar!$D497,Mar!$K$5:$K$605,"Não Pago")</f>
        <v>0</v>
      </c>
      <c r="H497" s="65">
        <f>SUMIFS(Abr!$I$5:$I$605,Abr!$U$5:$U$605,"Despesa",Abr!$G$5:$G$605,CPagar!$D497,Abr!$K$5:$K$605,"Não Pago")</f>
        <v>0</v>
      </c>
      <c r="I497" s="65">
        <f>SUMIFS(Mai!$I$5:$I$605,Mai!$U$5:$U$605,"Despesa",Mai!$G$5:$G$605,CPagar!$D497,Mai!$K$5:$K$605,"Não Pago")</f>
        <v>0</v>
      </c>
      <c r="J497" s="65">
        <f>SUMIFS(Jun!$I$5:$I$605,Jun!$U$5:$U$605,"Despesa",Jun!$G$5:$G$605,CPagar!$D497,Jun!$K$5:$K$605,"Não Pago")</f>
        <v>0</v>
      </c>
      <c r="K497" s="65">
        <f>SUMIFS(Jul!$I$5:$I$605,Jul!$U$5:$U$605,"Despesa",Jul!$G$5:$G$605,CPagar!$D497,Jul!$K$5:$K$605,"Não Pago")</f>
        <v>0</v>
      </c>
      <c r="L497" s="65">
        <f>SUMIFS(Ago!$I$5:$I$605,Ago!$U$5:$U$605,"Despesa",Ago!$G$5:$G$605,CPagar!$D497,Ago!$K$5:$K$605,"Não Pago")</f>
        <v>0</v>
      </c>
      <c r="M497" s="65">
        <f>SUMIFS(Set!$I$5:$I$605,Set!$U$5:$U$605,"Despesa",Set!$G$5:$G$605,CPagar!$D497,Set!$K$5:$K$605,"Não Pago")</f>
        <v>0</v>
      </c>
      <c r="N497" s="65">
        <f>SUMIFS(Out!$I$5:$I$605,Out!$U$5:$U$605,"Despesa",Out!$G$5:$G$605,CPagar!$D497,Out!$K$5:$K$605,"Não Pago")</f>
        <v>0</v>
      </c>
      <c r="O497" s="65">
        <f>SUMIFS(Nov!$I$5:$I$605,Nov!$U$5:$U$605,"Despesa",Nov!$G$5:$G$605,CPagar!$D497,Nov!$K$5:$K$605,"Não Pago")</f>
        <v>0</v>
      </c>
      <c r="P497" s="65">
        <f>SUMIFS(Dez!$I$5:$I$605,Dez!$U$5:$U$605,"Despesa",Dez!$G$5:$G$605,CPagar!$D497,Dez!$K$5:$K$605,"Não Pago")</f>
        <v>0</v>
      </c>
      <c r="Q497" s="62">
        <f t="shared" si="15"/>
        <v>0</v>
      </c>
    </row>
    <row r="498" spans="3:17" ht="28.5" customHeight="1" thickTop="1" thickBot="1" x14ac:dyDescent="0.3">
      <c r="C498" s="46" t="str">
        <f>'PC Despesas'!O94</f>
        <v>5.5.90</v>
      </c>
      <c r="D498" s="47" t="str">
        <f>VLOOKUP(C498,'PC Despesas'!$O$5:$P$103,2,FALSE)</f>
        <v>-</v>
      </c>
      <c r="E498" s="65">
        <f>SUMIFS(Jan!$I$5:$I$605,Jan!$U$5:$U$605,"Despesa",Jan!$G$5:$G$605,CPagar!$D498,Jan!$K$5:$K$605,"Não Pago")</f>
        <v>0</v>
      </c>
      <c r="F498" s="65">
        <f>SUMIFS(Fev!$I$5:$I$605,Fev!$U$5:$U$605,"Despesa",Fev!$G$5:$G$605,CPagar!$D498,Fev!$K$5:$K$605,"Não Pago")</f>
        <v>0</v>
      </c>
      <c r="G498" s="65">
        <f>SUMIFS(Mar!$I$5:$I$605,Mar!$U$5:$U$605,"Despesa",Mar!$G$5:$G$605,CPagar!$D498,Mar!$K$5:$K$605,"Não Pago")</f>
        <v>0</v>
      </c>
      <c r="H498" s="65">
        <f>SUMIFS(Abr!$I$5:$I$605,Abr!$U$5:$U$605,"Despesa",Abr!$G$5:$G$605,CPagar!$D498,Abr!$K$5:$K$605,"Não Pago")</f>
        <v>0</v>
      </c>
      <c r="I498" s="65">
        <f>SUMIFS(Mai!$I$5:$I$605,Mai!$U$5:$U$605,"Despesa",Mai!$G$5:$G$605,CPagar!$D498,Mai!$K$5:$K$605,"Não Pago")</f>
        <v>0</v>
      </c>
      <c r="J498" s="65">
        <f>SUMIFS(Jun!$I$5:$I$605,Jun!$U$5:$U$605,"Despesa",Jun!$G$5:$G$605,CPagar!$D498,Jun!$K$5:$K$605,"Não Pago")</f>
        <v>0</v>
      </c>
      <c r="K498" s="65">
        <f>SUMIFS(Jul!$I$5:$I$605,Jul!$U$5:$U$605,"Despesa",Jul!$G$5:$G$605,CPagar!$D498,Jul!$K$5:$K$605,"Não Pago")</f>
        <v>0</v>
      </c>
      <c r="L498" s="65">
        <f>SUMIFS(Ago!$I$5:$I$605,Ago!$U$5:$U$605,"Despesa",Ago!$G$5:$G$605,CPagar!$D498,Ago!$K$5:$K$605,"Não Pago")</f>
        <v>0</v>
      </c>
      <c r="M498" s="65">
        <f>SUMIFS(Set!$I$5:$I$605,Set!$U$5:$U$605,"Despesa",Set!$G$5:$G$605,CPagar!$D498,Set!$K$5:$K$605,"Não Pago")</f>
        <v>0</v>
      </c>
      <c r="N498" s="65">
        <f>SUMIFS(Out!$I$5:$I$605,Out!$U$5:$U$605,"Despesa",Out!$G$5:$G$605,CPagar!$D498,Out!$K$5:$K$605,"Não Pago")</f>
        <v>0</v>
      </c>
      <c r="O498" s="65">
        <f>SUMIFS(Nov!$I$5:$I$605,Nov!$U$5:$U$605,"Despesa",Nov!$G$5:$G$605,CPagar!$D498,Nov!$K$5:$K$605,"Não Pago")</f>
        <v>0</v>
      </c>
      <c r="P498" s="65">
        <f>SUMIFS(Dez!$I$5:$I$605,Dez!$U$5:$U$605,"Despesa",Dez!$G$5:$G$605,CPagar!$D498,Dez!$K$5:$K$605,"Não Pago")</f>
        <v>0</v>
      </c>
      <c r="Q498" s="62">
        <f t="shared" si="15"/>
        <v>0</v>
      </c>
    </row>
    <row r="499" spans="3:17" ht="28.5" customHeight="1" thickTop="1" thickBot="1" x14ac:dyDescent="0.3">
      <c r="C499" s="46" t="str">
        <f>'PC Despesas'!O95</f>
        <v>5.5.91</v>
      </c>
      <c r="D499" s="47" t="str">
        <f>VLOOKUP(C499,'PC Despesas'!$O$5:$P$103,2,FALSE)</f>
        <v>-</v>
      </c>
      <c r="E499" s="65">
        <f>SUMIFS(Jan!$I$5:$I$605,Jan!$U$5:$U$605,"Despesa",Jan!$G$5:$G$605,CPagar!$D499,Jan!$K$5:$K$605,"Não Pago")</f>
        <v>0</v>
      </c>
      <c r="F499" s="65">
        <f>SUMIFS(Fev!$I$5:$I$605,Fev!$U$5:$U$605,"Despesa",Fev!$G$5:$G$605,CPagar!$D499,Fev!$K$5:$K$605,"Não Pago")</f>
        <v>0</v>
      </c>
      <c r="G499" s="65">
        <f>SUMIFS(Mar!$I$5:$I$605,Mar!$U$5:$U$605,"Despesa",Mar!$G$5:$G$605,CPagar!$D499,Mar!$K$5:$K$605,"Não Pago")</f>
        <v>0</v>
      </c>
      <c r="H499" s="65">
        <f>SUMIFS(Abr!$I$5:$I$605,Abr!$U$5:$U$605,"Despesa",Abr!$G$5:$G$605,CPagar!$D499,Abr!$K$5:$K$605,"Não Pago")</f>
        <v>0</v>
      </c>
      <c r="I499" s="65">
        <f>SUMIFS(Mai!$I$5:$I$605,Mai!$U$5:$U$605,"Despesa",Mai!$G$5:$G$605,CPagar!$D499,Mai!$K$5:$K$605,"Não Pago")</f>
        <v>0</v>
      </c>
      <c r="J499" s="65">
        <f>SUMIFS(Jun!$I$5:$I$605,Jun!$U$5:$U$605,"Despesa",Jun!$G$5:$G$605,CPagar!$D499,Jun!$K$5:$K$605,"Não Pago")</f>
        <v>0</v>
      </c>
      <c r="K499" s="65">
        <f>SUMIFS(Jul!$I$5:$I$605,Jul!$U$5:$U$605,"Despesa",Jul!$G$5:$G$605,CPagar!$D499,Jul!$K$5:$K$605,"Não Pago")</f>
        <v>0</v>
      </c>
      <c r="L499" s="65">
        <f>SUMIFS(Ago!$I$5:$I$605,Ago!$U$5:$U$605,"Despesa",Ago!$G$5:$G$605,CPagar!$D499,Ago!$K$5:$K$605,"Não Pago")</f>
        <v>0</v>
      </c>
      <c r="M499" s="65">
        <f>SUMIFS(Set!$I$5:$I$605,Set!$U$5:$U$605,"Despesa",Set!$G$5:$G$605,CPagar!$D499,Set!$K$5:$K$605,"Não Pago")</f>
        <v>0</v>
      </c>
      <c r="N499" s="65">
        <f>SUMIFS(Out!$I$5:$I$605,Out!$U$5:$U$605,"Despesa",Out!$G$5:$G$605,CPagar!$D499,Out!$K$5:$K$605,"Não Pago")</f>
        <v>0</v>
      </c>
      <c r="O499" s="65">
        <f>SUMIFS(Nov!$I$5:$I$605,Nov!$U$5:$U$605,"Despesa",Nov!$G$5:$G$605,CPagar!$D499,Nov!$K$5:$K$605,"Não Pago")</f>
        <v>0</v>
      </c>
      <c r="P499" s="65">
        <f>SUMIFS(Dez!$I$5:$I$605,Dez!$U$5:$U$605,"Despesa",Dez!$G$5:$G$605,CPagar!$D499,Dez!$K$5:$K$605,"Não Pago")</f>
        <v>0</v>
      </c>
      <c r="Q499" s="62">
        <f t="shared" si="15"/>
        <v>0</v>
      </c>
    </row>
    <row r="500" spans="3:17" ht="28.5" customHeight="1" thickTop="1" thickBot="1" x14ac:dyDescent="0.3">
      <c r="C500" s="46" t="str">
        <f>'PC Despesas'!O96</f>
        <v>5.5.92</v>
      </c>
      <c r="D500" s="47" t="str">
        <f>VLOOKUP(C500,'PC Despesas'!$O$5:$P$103,2,FALSE)</f>
        <v>-</v>
      </c>
      <c r="E500" s="65">
        <f>SUMIFS(Jan!$I$5:$I$605,Jan!$U$5:$U$605,"Despesa",Jan!$G$5:$G$605,CPagar!$D500,Jan!$K$5:$K$605,"Não Pago")</f>
        <v>0</v>
      </c>
      <c r="F500" s="65">
        <f>SUMIFS(Fev!$I$5:$I$605,Fev!$U$5:$U$605,"Despesa",Fev!$G$5:$G$605,CPagar!$D500,Fev!$K$5:$K$605,"Não Pago")</f>
        <v>0</v>
      </c>
      <c r="G500" s="65">
        <f>SUMIFS(Mar!$I$5:$I$605,Mar!$U$5:$U$605,"Despesa",Mar!$G$5:$G$605,CPagar!$D500,Mar!$K$5:$K$605,"Não Pago")</f>
        <v>0</v>
      </c>
      <c r="H500" s="65">
        <f>SUMIFS(Abr!$I$5:$I$605,Abr!$U$5:$U$605,"Despesa",Abr!$G$5:$G$605,CPagar!$D500,Abr!$K$5:$K$605,"Não Pago")</f>
        <v>0</v>
      </c>
      <c r="I500" s="65">
        <f>SUMIFS(Mai!$I$5:$I$605,Mai!$U$5:$U$605,"Despesa",Mai!$G$5:$G$605,CPagar!$D500,Mai!$K$5:$K$605,"Não Pago")</f>
        <v>0</v>
      </c>
      <c r="J500" s="65">
        <f>SUMIFS(Jun!$I$5:$I$605,Jun!$U$5:$U$605,"Despesa",Jun!$G$5:$G$605,CPagar!$D500,Jun!$K$5:$K$605,"Não Pago")</f>
        <v>0</v>
      </c>
      <c r="K500" s="65">
        <f>SUMIFS(Jul!$I$5:$I$605,Jul!$U$5:$U$605,"Despesa",Jul!$G$5:$G$605,CPagar!$D500,Jul!$K$5:$K$605,"Não Pago")</f>
        <v>0</v>
      </c>
      <c r="L500" s="65">
        <f>SUMIFS(Ago!$I$5:$I$605,Ago!$U$5:$U$605,"Despesa",Ago!$G$5:$G$605,CPagar!$D500,Ago!$K$5:$K$605,"Não Pago")</f>
        <v>0</v>
      </c>
      <c r="M500" s="65">
        <f>SUMIFS(Set!$I$5:$I$605,Set!$U$5:$U$605,"Despesa",Set!$G$5:$G$605,CPagar!$D500,Set!$K$5:$K$605,"Não Pago")</f>
        <v>0</v>
      </c>
      <c r="N500" s="65">
        <f>SUMIFS(Out!$I$5:$I$605,Out!$U$5:$U$605,"Despesa",Out!$G$5:$G$605,CPagar!$D500,Out!$K$5:$K$605,"Não Pago")</f>
        <v>0</v>
      </c>
      <c r="O500" s="65">
        <f>SUMIFS(Nov!$I$5:$I$605,Nov!$U$5:$U$605,"Despesa",Nov!$G$5:$G$605,CPagar!$D500,Nov!$K$5:$K$605,"Não Pago")</f>
        <v>0</v>
      </c>
      <c r="P500" s="65">
        <f>SUMIFS(Dez!$I$5:$I$605,Dez!$U$5:$U$605,"Despesa",Dez!$G$5:$G$605,CPagar!$D500,Dez!$K$5:$K$605,"Não Pago")</f>
        <v>0</v>
      </c>
      <c r="Q500" s="62">
        <f t="shared" si="15"/>
        <v>0</v>
      </c>
    </row>
    <row r="501" spans="3:17" ht="28.5" customHeight="1" thickTop="1" thickBot="1" x14ac:dyDescent="0.3">
      <c r="C501" s="46" t="str">
        <f>'PC Despesas'!O97</f>
        <v>5.5.93</v>
      </c>
      <c r="D501" s="47" t="str">
        <f>VLOOKUP(C501,'PC Despesas'!$O$5:$P$103,2,FALSE)</f>
        <v>-</v>
      </c>
      <c r="E501" s="65">
        <f>SUMIFS(Jan!$I$5:$I$605,Jan!$U$5:$U$605,"Despesa",Jan!$G$5:$G$605,CPagar!$D501,Jan!$K$5:$K$605,"Não Pago")</f>
        <v>0</v>
      </c>
      <c r="F501" s="65">
        <f>SUMIFS(Fev!$I$5:$I$605,Fev!$U$5:$U$605,"Despesa",Fev!$G$5:$G$605,CPagar!$D501,Fev!$K$5:$K$605,"Não Pago")</f>
        <v>0</v>
      </c>
      <c r="G501" s="65">
        <f>SUMIFS(Mar!$I$5:$I$605,Mar!$U$5:$U$605,"Despesa",Mar!$G$5:$G$605,CPagar!$D501,Mar!$K$5:$K$605,"Não Pago")</f>
        <v>0</v>
      </c>
      <c r="H501" s="65">
        <f>SUMIFS(Abr!$I$5:$I$605,Abr!$U$5:$U$605,"Despesa",Abr!$G$5:$G$605,CPagar!$D501,Abr!$K$5:$K$605,"Não Pago")</f>
        <v>0</v>
      </c>
      <c r="I501" s="65">
        <f>SUMIFS(Mai!$I$5:$I$605,Mai!$U$5:$U$605,"Despesa",Mai!$G$5:$G$605,CPagar!$D501,Mai!$K$5:$K$605,"Não Pago")</f>
        <v>0</v>
      </c>
      <c r="J501" s="65">
        <f>SUMIFS(Jun!$I$5:$I$605,Jun!$U$5:$U$605,"Despesa",Jun!$G$5:$G$605,CPagar!$D501,Jun!$K$5:$K$605,"Não Pago")</f>
        <v>0</v>
      </c>
      <c r="K501" s="65">
        <f>SUMIFS(Jul!$I$5:$I$605,Jul!$U$5:$U$605,"Despesa",Jul!$G$5:$G$605,CPagar!$D501,Jul!$K$5:$K$605,"Não Pago")</f>
        <v>0</v>
      </c>
      <c r="L501" s="65">
        <f>SUMIFS(Ago!$I$5:$I$605,Ago!$U$5:$U$605,"Despesa",Ago!$G$5:$G$605,CPagar!$D501,Ago!$K$5:$K$605,"Não Pago")</f>
        <v>0</v>
      </c>
      <c r="M501" s="65">
        <f>SUMIFS(Set!$I$5:$I$605,Set!$U$5:$U$605,"Despesa",Set!$G$5:$G$605,CPagar!$D501,Set!$K$5:$K$605,"Não Pago")</f>
        <v>0</v>
      </c>
      <c r="N501" s="65">
        <f>SUMIFS(Out!$I$5:$I$605,Out!$U$5:$U$605,"Despesa",Out!$G$5:$G$605,CPagar!$D501,Out!$K$5:$K$605,"Não Pago")</f>
        <v>0</v>
      </c>
      <c r="O501" s="65">
        <f>SUMIFS(Nov!$I$5:$I$605,Nov!$U$5:$U$605,"Despesa",Nov!$G$5:$G$605,CPagar!$D501,Nov!$K$5:$K$605,"Não Pago")</f>
        <v>0</v>
      </c>
      <c r="P501" s="65">
        <f>SUMIFS(Dez!$I$5:$I$605,Dez!$U$5:$U$605,"Despesa",Dez!$G$5:$G$605,CPagar!$D501,Dez!$K$5:$K$605,"Não Pago")</f>
        <v>0</v>
      </c>
      <c r="Q501" s="62">
        <f t="shared" si="15"/>
        <v>0</v>
      </c>
    </row>
    <row r="502" spans="3:17" ht="28.5" customHeight="1" thickTop="1" thickBot="1" x14ac:dyDescent="0.3">
      <c r="C502" s="46" t="str">
        <f>'PC Despesas'!O98</f>
        <v>5.5.94</v>
      </c>
      <c r="D502" s="47" t="str">
        <f>VLOOKUP(C502,'PC Despesas'!$O$5:$P$103,2,FALSE)</f>
        <v>-</v>
      </c>
      <c r="E502" s="65">
        <f>SUMIFS(Jan!$I$5:$I$605,Jan!$U$5:$U$605,"Despesa",Jan!$G$5:$G$605,CPagar!$D502,Jan!$K$5:$K$605,"Não Pago")</f>
        <v>0</v>
      </c>
      <c r="F502" s="65">
        <f>SUMIFS(Fev!$I$5:$I$605,Fev!$U$5:$U$605,"Despesa",Fev!$G$5:$G$605,CPagar!$D502,Fev!$K$5:$K$605,"Não Pago")</f>
        <v>0</v>
      </c>
      <c r="G502" s="65">
        <f>SUMIFS(Mar!$I$5:$I$605,Mar!$U$5:$U$605,"Despesa",Mar!$G$5:$G$605,CPagar!$D502,Mar!$K$5:$K$605,"Não Pago")</f>
        <v>0</v>
      </c>
      <c r="H502" s="65">
        <f>SUMIFS(Abr!$I$5:$I$605,Abr!$U$5:$U$605,"Despesa",Abr!$G$5:$G$605,CPagar!$D502,Abr!$K$5:$K$605,"Não Pago")</f>
        <v>0</v>
      </c>
      <c r="I502" s="65">
        <f>SUMIFS(Mai!$I$5:$I$605,Mai!$U$5:$U$605,"Despesa",Mai!$G$5:$G$605,CPagar!$D502,Mai!$K$5:$K$605,"Não Pago")</f>
        <v>0</v>
      </c>
      <c r="J502" s="65">
        <f>SUMIFS(Jun!$I$5:$I$605,Jun!$U$5:$U$605,"Despesa",Jun!$G$5:$G$605,CPagar!$D502,Jun!$K$5:$K$605,"Não Pago")</f>
        <v>0</v>
      </c>
      <c r="K502" s="65">
        <f>SUMIFS(Jul!$I$5:$I$605,Jul!$U$5:$U$605,"Despesa",Jul!$G$5:$G$605,CPagar!$D502,Jul!$K$5:$K$605,"Não Pago")</f>
        <v>0</v>
      </c>
      <c r="L502" s="65">
        <f>SUMIFS(Ago!$I$5:$I$605,Ago!$U$5:$U$605,"Despesa",Ago!$G$5:$G$605,CPagar!$D502,Ago!$K$5:$K$605,"Não Pago")</f>
        <v>0</v>
      </c>
      <c r="M502" s="65">
        <f>SUMIFS(Set!$I$5:$I$605,Set!$U$5:$U$605,"Despesa",Set!$G$5:$G$605,CPagar!$D502,Set!$K$5:$K$605,"Não Pago")</f>
        <v>0</v>
      </c>
      <c r="N502" s="65">
        <f>SUMIFS(Out!$I$5:$I$605,Out!$U$5:$U$605,"Despesa",Out!$G$5:$G$605,CPagar!$D502,Out!$K$5:$K$605,"Não Pago")</f>
        <v>0</v>
      </c>
      <c r="O502" s="65">
        <f>SUMIFS(Nov!$I$5:$I$605,Nov!$U$5:$U$605,"Despesa",Nov!$G$5:$G$605,CPagar!$D502,Nov!$K$5:$K$605,"Não Pago")</f>
        <v>0</v>
      </c>
      <c r="P502" s="65">
        <f>SUMIFS(Dez!$I$5:$I$605,Dez!$U$5:$U$605,"Despesa",Dez!$G$5:$G$605,CPagar!$D502,Dez!$K$5:$K$605,"Não Pago")</f>
        <v>0</v>
      </c>
      <c r="Q502" s="62">
        <f t="shared" si="15"/>
        <v>0</v>
      </c>
    </row>
    <row r="503" spans="3:17" ht="28.5" customHeight="1" thickTop="1" thickBot="1" x14ac:dyDescent="0.3">
      <c r="C503" s="46" t="str">
        <f>'PC Despesas'!O99</f>
        <v>5.5.95</v>
      </c>
      <c r="D503" s="47" t="str">
        <f>VLOOKUP(C503,'PC Despesas'!$O$5:$P$103,2,FALSE)</f>
        <v>-</v>
      </c>
      <c r="E503" s="65">
        <f>SUMIFS(Jan!$I$5:$I$605,Jan!$U$5:$U$605,"Despesa",Jan!$G$5:$G$605,CPagar!$D503,Jan!$K$5:$K$605,"Não Pago")</f>
        <v>0</v>
      </c>
      <c r="F503" s="65">
        <f>SUMIFS(Fev!$I$5:$I$605,Fev!$U$5:$U$605,"Despesa",Fev!$G$5:$G$605,CPagar!$D503,Fev!$K$5:$K$605,"Não Pago")</f>
        <v>0</v>
      </c>
      <c r="G503" s="65">
        <f>SUMIFS(Mar!$I$5:$I$605,Mar!$U$5:$U$605,"Despesa",Mar!$G$5:$G$605,CPagar!$D503,Mar!$K$5:$K$605,"Não Pago")</f>
        <v>0</v>
      </c>
      <c r="H503" s="65">
        <f>SUMIFS(Abr!$I$5:$I$605,Abr!$U$5:$U$605,"Despesa",Abr!$G$5:$G$605,CPagar!$D503,Abr!$K$5:$K$605,"Não Pago")</f>
        <v>0</v>
      </c>
      <c r="I503" s="65">
        <f>SUMIFS(Mai!$I$5:$I$605,Mai!$U$5:$U$605,"Despesa",Mai!$G$5:$G$605,CPagar!$D503,Mai!$K$5:$K$605,"Não Pago")</f>
        <v>0</v>
      </c>
      <c r="J503" s="65">
        <f>SUMIFS(Jun!$I$5:$I$605,Jun!$U$5:$U$605,"Despesa",Jun!$G$5:$G$605,CPagar!$D503,Jun!$K$5:$K$605,"Não Pago")</f>
        <v>0</v>
      </c>
      <c r="K503" s="65">
        <f>SUMIFS(Jul!$I$5:$I$605,Jul!$U$5:$U$605,"Despesa",Jul!$G$5:$G$605,CPagar!$D503,Jul!$K$5:$K$605,"Não Pago")</f>
        <v>0</v>
      </c>
      <c r="L503" s="65">
        <f>SUMIFS(Ago!$I$5:$I$605,Ago!$U$5:$U$605,"Despesa",Ago!$G$5:$G$605,CPagar!$D503,Ago!$K$5:$K$605,"Não Pago")</f>
        <v>0</v>
      </c>
      <c r="M503" s="65">
        <f>SUMIFS(Set!$I$5:$I$605,Set!$U$5:$U$605,"Despesa",Set!$G$5:$G$605,CPagar!$D503,Set!$K$5:$K$605,"Não Pago")</f>
        <v>0</v>
      </c>
      <c r="N503" s="65">
        <f>SUMIFS(Out!$I$5:$I$605,Out!$U$5:$U$605,"Despesa",Out!$G$5:$G$605,CPagar!$D503,Out!$K$5:$K$605,"Não Pago")</f>
        <v>0</v>
      </c>
      <c r="O503" s="65">
        <f>SUMIFS(Nov!$I$5:$I$605,Nov!$U$5:$U$605,"Despesa",Nov!$G$5:$G$605,CPagar!$D503,Nov!$K$5:$K$605,"Não Pago")</f>
        <v>0</v>
      </c>
      <c r="P503" s="65">
        <f>SUMIFS(Dez!$I$5:$I$605,Dez!$U$5:$U$605,"Despesa",Dez!$G$5:$G$605,CPagar!$D503,Dez!$K$5:$K$605,"Não Pago")</f>
        <v>0</v>
      </c>
      <c r="Q503" s="62">
        <f t="shared" si="15"/>
        <v>0</v>
      </c>
    </row>
    <row r="504" spans="3:17" ht="28.5" customHeight="1" thickTop="1" thickBot="1" x14ac:dyDescent="0.3">
      <c r="C504" s="46" t="str">
        <f>'PC Despesas'!O100</f>
        <v>5.5.96</v>
      </c>
      <c r="D504" s="47" t="str">
        <f>VLOOKUP(C504,'PC Despesas'!$O$5:$P$103,2,FALSE)</f>
        <v>-</v>
      </c>
      <c r="E504" s="65">
        <f>SUMIFS(Jan!$I$5:$I$605,Jan!$U$5:$U$605,"Despesa",Jan!$G$5:$G$605,CPagar!$D504,Jan!$K$5:$K$605,"Não Pago")</f>
        <v>0</v>
      </c>
      <c r="F504" s="65">
        <f>SUMIFS(Fev!$I$5:$I$605,Fev!$U$5:$U$605,"Despesa",Fev!$G$5:$G$605,CPagar!$D504,Fev!$K$5:$K$605,"Não Pago")</f>
        <v>0</v>
      </c>
      <c r="G504" s="65">
        <f>SUMIFS(Mar!$I$5:$I$605,Mar!$U$5:$U$605,"Despesa",Mar!$G$5:$G$605,CPagar!$D504,Mar!$K$5:$K$605,"Não Pago")</f>
        <v>0</v>
      </c>
      <c r="H504" s="65">
        <f>SUMIFS(Abr!$I$5:$I$605,Abr!$U$5:$U$605,"Despesa",Abr!$G$5:$G$605,CPagar!$D504,Abr!$K$5:$K$605,"Não Pago")</f>
        <v>0</v>
      </c>
      <c r="I504" s="65">
        <f>SUMIFS(Mai!$I$5:$I$605,Mai!$U$5:$U$605,"Despesa",Mai!$G$5:$G$605,CPagar!$D504,Mai!$K$5:$K$605,"Não Pago")</f>
        <v>0</v>
      </c>
      <c r="J504" s="65">
        <f>SUMIFS(Jun!$I$5:$I$605,Jun!$U$5:$U$605,"Despesa",Jun!$G$5:$G$605,CPagar!$D504,Jun!$K$5:$K$605,"Não Pago")</f>
        <v>0</v>
      </c>
      <c r="K504" s="65">
        <f>SUMIFS(Jul!$I$5:$I$605,Jul!$U$5:$U$605,"Despesa",Jul!$G$5:$G$605,CPagar!$D504,Jul!$K$5:$K$605,"Não Pago")</f>
        <v>0</v>
      </c>
      <c r="L504" s="65">
        <f>SUMIFS(Ago!$I$5:$I$605,Ago!$U$5:$U$605,"Despesa",Ago!$G$5:$G$605,CPagar!$D504,Ago!$K$5:$K$605,"Não Pago")</f>
        <v>0</v>
      </c>
      <c r="M504" s="65">
        <f>SUMIFS(Set!$I$5:$I$605,Set!$U$5:$U$605,"Despesa",Set!$G$5:$G$605,CPagar!$D504,Set!$K$5:$K$605,"Não Pago")</f>
        <v>0</v>
      </c>
      <c r="N504" s="65">
        <f>SUMIFS(Out!$I$5:$I$605,Out!$U$5:$U$605,"Despesa",Out!$G$5:$G$605,CPagar!$D504,Out!$K$5:$K$605,"Não Pago")</f>
        <v>0</v>
      </c>
      <c r="O504" s="65">
        <f>SUMIFS(Nov!$I$5:$I$605,Nov!$U$5:$U$605,"Despesa",Nov!$G$5:$G$605,CPagar!$D504,Nov!$K$5:$K$605,"Não Pago")</f>
        <v>0</v>
      </c>
      <c r="P504" s="65">
        <f>SUMIFS(Dez!$I$5:$I$605,Dez!$U$5:$U$605,"Despesa",Dez!$G$5:$G$605,CPagar!$D504,Dez!$K$5:$K$605,"Não Pago")</f>
        <v>0</v>
      </c>
      <c r="Q504" s="62">
        <f t="shared" si="15"/>
        <v>0</v>
      </c>
    </row>
    <row r="505" spans="3:17" ht="28.5" customHeight="1" thickTop="1" thickBot="1" x14ac:dyDescent="0.3">
      <c r="C505" s="46" t="str">
        <f>'PC Despesas'!O101</f>
        <v>5.5.97</v>
      </c>
      <c r="D505" s="47" t="str">
        <f>VLOOKUP(C505,'PC Despesas'!$O$5:$P$103,2,FALSE)</f>
        <v>-</v>
      </c>
      <c r="E505" s="65">
        <f>SUMIFS(Jan!$I$5:$I$605,Jan!$U$5:$U$605,"Despesa",Jan!$G$5:$G$605,CPagar!$D505,Jan!$K$5:$K$605,"Não Pago")</f>
        <v>0</v>
      </c>
      <c r="F505" s="65">
        <f>SUMIFS(Fev!$I$5:$I$605,Fev!$U$5:$U$605,"Despesa",Fev!$G$5:$G$605,CPagar!$D505,Fev!$K$5:$K$605,"Não Pago")</f>
        <v>0</v>
      </c>
      <c r="G505" s="65">
        <f>SUMIFS(Mar!$I$5:$I$605,Mar!$U$5:$U$605,"Despesa",Mar!$G$5:$G$605,CPagar!$D505,Mar!$K$5:$K$605,"Não Pago")</f>
        <v>0</v>
      </c>
      <c r="H505" s="65">
        <f>SUMIFS(Abr!$I$5:$I$605,Abr!$U$5:$U$605,"Despesa",Abr!$G$5:$G$605,CPagar!$D505,Abr!$K$5:$K$605,"Não Pago")</f>
        <v>0</v>
      </c>
      <c r="I505" s="65">
        <f>SUMIFS(Mai!$I$5:$I$605,Mai!$U$5:$U$605,"Despesa",Mai!$G$5:$G$605,CPagar!$D505,Mai!$K$5:$K$605,"Não Pago")</f>
        <v>0</v>
      </c>
      <c r="J505" s="65">
        <f>SUMIFS(Jun!$I$5:$I$605,Jun!$U$5:$U$605,"Despesa",Jun!$G$5:$G$605,CPagar!$D505,Jun!$K$5:$K$605,"Não Pago")</f>
        <v>0</v>
      </c>
      <c r="K505" s="65">
        <f>SUMIFS(Jul!$I$5:$I$605,Jul!$U$5:$U$605,"Despesa",Jul!$G$5:$G$605,CPagar!$D505,Jul!$K$5:$K$605,"Não Pago")</f>
        <v>0</v>
      </c>
      <c r="L505" s="65">
        <f>SUMIFS(Ago!$I$5:$I$605,Ago!$U$5:$U$605,"Despesa",Ago!$G$5:$G$605,CPagar!$D505,Ago!$K$5:$K$605,"Não Pago")</f>
        <v>0</v>
      </c>
      <c r="M505" s="65">
        <f>SUMIFS(Set!$I$5:$I$605,Set!$U$5:$U$605,"Despesa",Set!$G$5:$G$605,CPagar!$D505,Set!$K$5:$K$605,"Não Pago")</f>
        <v>0</v>
      </c>
      <c r="N505" s="65">
        <f>SUMIFS(Out!$I$5:$I$605,Out!$U$5:$U$605,"Despesa",Out!$G$5:$G$605,CPagar!$D505,Out!$K$5:$K$605,"Não Pago")</f>
        <v>0</v>
      </c>
      <c r="O505" s="65">
        <f>SUMIFS(Nov!$I$5:$I$605,Nov!$U$5:$U$605,"Despesa",Nov!$G$5:$G$605,CPagar!$D505,Nov!$K$5:$K$605,"Não Pago")</f>
        <v>0</v>
      </c>
      <c r="P505" s="65">
        <f>SUMIFS(Dez!$I$5:$I$605,Dez!$U$5:$U$605,"Despesa",Dez!$G$5:$G$605,CPagar!$D505,Dez!$K$5:$K$605,"Não Pago")</f>
        <v>0</v>
      </c>
      <c r="Q505" s="62">
        <f t="shared" si="15"/>
        <v>0</v>
      </c>
    </row>
    <row r="506" spans="3:17" ht="28.5" customHeight="1" thickTop="1" thickBot="1" x14ac:dyDescent="0.3">
      <c r="C506" s="46" t="str">
        <f>'PC Despesas'!O102</f>
        <v>5.5.98</v>
      </c>
      <c r="D506" s="47" t="str">
        <f>VLOOKUP(C506,'PC Despesas'!$O$5:$P$103,2,FALSE)</f>
        <v>-</v>
      </c>
      <c r="E506" s="65">
        <f>SUMIFS(Jan!$I$5:$I$605,Jan!$U$5:$U$605,"Despesa",Jan!$G$5:$G$605,CPagar!$D506,Jan!$K$5:$K$605,"Não Pago")</f>
        <v>0</v>
      </c>
      <c r="F506" s="65">
        <f>SUMIFS(Fev!$I$5:$I$605,Fev!$U$5:$U$605,"Despesa",Fev!$G$5:$G$605,CPagar!$D506,Fev!$K$5:$K$605,"Não Pago")</f>
        <v>0</v>
      </c>
      <c r="G506" s="65">
        <f>SUMIFS(Mar!$I$5:$I$605,Mar!$U$5:$U$605,"Despesa",Mar!$G$5:$G$605,CPagar!$D506,Mar!$K$5:$K$605,"Não Pago")</f>
        <v>0</v>
      </c>
      <c r="H506" s="65">
        <f>SUMIFS(Abr!$I$5:$I$605,Abr!$U$5:$U$605,"Despesa",Abr!$G$5:$G$605,CPagar!$D506,Abr!$K$5:$K$605,"Não Pago")</f>
        <v>0</v>
      </c>
      <c r="I506" s="65">
        <f>SUMIFS(Mai!$I$5:$I$605,Mai!$U$5:$U$605,"Despesa",Mai!$G$5:$G$605,CPagar!$D506,Mai!$K$5:$K$605,"Não Pago")</f>
        <v>0</v>
      </c>
      <c r="J506" s="65">
        <f>SUMIFS(Jun!$I$5:$I$605,Jun!$U$5:$U$605,"Despesa",Jun!$G$5:$G$605,CPagar!$D506,Jun!$K$5:$K$605,"Não Pago")</f>
        <v>0</v>
      </c>
      <c r="K506" s="65">
        <f>SUMIFS(Jul!$I$5:$I$605,Jul!$U$5:$U$605,"Despesa",Jul!$G$5:$G$605,CPagar!$D506,Jul!$K$5:$K$605,"Não Pago")</f>
        <v>0</v>
      </c>
      <c r="L506" s="65">
        <f>SUMIFS(Ago!$I$5:$I$605,Ago!$U$5:$U$605,"Despesa",Ago!$G$5:$G$605,CPagar!$D506,Ago!$K$5:$K$605,"Não Pago")</f>
        <v>0</v>
      </c>
      <c r="M506" s="65">
        <f>SUMIFS(Set!$I$5:$I$605,Set!$U$5:$U$605,"Despesa",Set!$G$5:$G$605,CPagar!$D506,Set!$K$5:$K$605,"Não Pago")</f>
        <v>0</v>
      </c>
      <c r="N506" s="65">
        <f>SUMIFS(Out!$I$5:$I$605,Out!$U$5:$U$605,"Despesa",Out!$G$5:$G$605,CPagar!$D506,Out!$K$5:$K$605,"Não Pago")</f>
        <v>0</v>
      </c>
      <c r="O506" s="65">
        <f>SUMIFS(Nov!$I$5:$I$605,Nov!$U$5:$U$605,"Despesa",Nov!$G$5:$G$605,CPagar!$D506,Nov!$K$5:$K$605,"Não Pago")</f>
        <v>0</v>
      </c>
      <c r="P506" s="65">
        <f>SUMIFS(Dez!$I$5:$I$605,Dez!$U$5:$U$605,"Despesa",Dez!$G$5:$G$605,CPagar!$D506,Dez!$K$5:$K$605,"Não Pago")</f>
        <v>0</v>
      </c>
      <c r="Q506" s="62">
        <f t="shared" si="15"/>
        <v>0</v>
      </c>
    </row>
    <row r="507" spans="3:17" ht="28.5" customHeight="1" thickTop="1" thickBot="1" x14ac:dyDescent="0.3">
      <c r="C507" s="46" t="str">
        <f>'PC Despesas'!O103</f>
        <v>5.5.99</v>
      </c>
      <c r="D507" s="47" t="str">
        <f>VLOOKUP(C507,'PC Despesas'!$O$5:$P$103,2,FALSE)</f>
        <v>Outras Despesas Operacionais</v>
      </c>
      <c r="E507" s="65">
        <f>SUMIFS(Jan!$I$5:$I$605,Jan!$U$5:$U$605,"Despesa",Jan!$G$5:$G$605,CPagar!$D507,Jan!$K$5:$K$605,"Não Pago")</f>
        <v>0</v>
      </c>
      <c r="F507" s="65">
        <f>SUMIFS(Fev!$I$5:$I$605,Fev!$U$5:$U$605,"Despesa",Fev!$G$5:$G$605,CPagar!$D507,Fev!$K$5:$K$605,"Não Pago")</f>
        <v>0</v>
      </c>
      <c r="G507" s="65">
        <f>SUMIFS(Mar!$I$5:$I$605,Mar!$U$5:$U$605,"Despesa",Mar!$G$5:$G$605,CPagar!$D507,Mar!$K$5:$K$605,"Não Pago")</f>
        <v>0</v>
      </c>
      <c r="H507" s="65">
        <f>SUMIFS(Abr!$I$5:$I$605,Abr!$U$5:$U$605,"Despesa",Abr!$G$5:$G$605,CPagar!$D507,Abr!$K$5:$K$605,"Não Pago")</f>
        <v>0</v>
      </c>
      <c r="I507" s="65">
        <f>SUMIFS(Mai!$I$5:$I$605,Mai!$U$5:$U$605,"Despesa",Mai!$G$5:$G$605,CPagar!$D507,Mai!$K$5:$K$605,"Não Pago")</f>
        <v>0</v>
      </c>
      <c r="J507" s="65">
        <f>SUMIFS(Jun!$I$5:$I$605,Jun!$U$5:$U$605,"Despesa",Jun!$G$5:$G$605,CPagar!$D507,Jun!$K$5:$K$605,"Não Pago")</f>
        <v>0</v>
      </c>
      <c r="K507" s="65">
        <f>SUMIFS(Jul!$I$5:$I$605,Jul!$U$5:$U$605,"Despesa",Jul!$G$5:$G$605,CPagar!$D507,Jul!$K$5:$K$605,"Não Pago")</f>
        <v>0</v>
      </c>
      <c r="L507" s="65">
        <f>SUMIFS(Ago!$I$5:$I$605,Ago!$U$5:$U$605,"Despesa",Ago!$G$5:$G$605,CPagar!$D507,Ago!$K$5:$K$605,"Não Pago")</f>
        <v>0</v>
      </c>
      <c r="M507" s="65">
        <f>SUMIFS(Set!$I$5:$I$605,Set!$U$5:$U$605,"Despesa",Set!$G$5:$G$605,CPagar!$D507,Set!$K$5:$K$605,"Não Pago")</f>
        <v>0</v>
      </c>
      <c r="N507" s="65">
        <f>SUMIFS(Out!$I$5:$I$605,Out!$U$5:$U$605,"Despesa",Out!$G$5:$G$605,CPagar!$D507,Out!$K$5:$K$605,"Não Pago")</f>
        <v>0</v>
      </c>
      <c r="O507" s="65">
        <f>SUMIFS(Nov!$I$5:$I$605,Nov!$U$5:$U$605,"Despesa",Nov!$G$5:$G$605,CPagar!$D507,Nov!$K$5:$K$605,"Não Pago")</f>
        <v>0</v>
      </c>
      <c r="P507" s="65">
        <f>SUMIFS(Dez!$I$5:$I$605,Dez!$U$5:$U$605,"Despesa",Dez!$G$5:$G$605,CPagar!$D507,Dez!$K$5:$K$605,"Não Pago")</f>
        <v>0</v>
      </c>
      <c r="Q507" s="62">
        <f t="shared" si="15"/>
        <v>0</v>
      </c>
    </row>
    <row r="508" spans="3:17" ht="30.75" customHeight="1" thickTop="1" thickBot="1" x14ac:dyDescent="0.3">
      <c r="C508" s="42" t="str">
        <f>'PC Despesas'!R4</f>
        <v>5.6</v>
      </c>
      <c r="D508" s="43" t="str">
        <f>VLOOKUP(C508,'PC Despesas'!$R$4:$S$103,2,FALSE)</f>
        <v>DESPESAS DE MARKETING</v>
      </c>
      <c r="E508" s="91">
        <f t="shared" ref="E508:Q508" si="16">SUM(E509:E607)</f>
        <v>0</v>
      </c>
      <c r="F508" s="91">
        <f t="shared" si="16"/>
        <v>0</v>
      </c>
      <c r="G508" s="91">
        <f t="shared" si="16"/>
        <v>0</v>
      </c>
      <c r="H508" s="91">
        <f t="shared" si="16"/>
        <v>0</v>
      </c>
      <c r="I508" s="91">
        <f t="shared" si="16"/>
        <v>0</v>
      </c>
      <c r="J508" s="91">
        <f t="shared" si="16"/>
        <v>0</v>
      </c>
      <c r="K508" s="91">
        <f t="shared" si="16"/>
        <v>0</v>
      </c>
      <c r="L508" s="91">
        <f t="shared" si="16"/>
        <v>0</v>
      </c>
      <c r="M508" s="91">
        <f t="shared" si="16"/>
        <v>0</v>
      </c>
      <c r="N508" s="91">
        <f t="shared" si="16"/>
        <v>0</v>
      </c>
      <c r="O508" s="91">
        <f t="shared" si="16"/>
        <v>0</v>
      </c>
      <c r="P508" s="91">
        <f t="shared" si="16"/>
        <v>0</v>
      </c>
      <c r="Q508" s="91">
        <f t="shared" si="16"/>
        <v>0</v>
      </c>
    </row>
    <row r="509" spans="3:17" ht="28.5" customHeight="1" thickTop="1" thickBot="1" x14ac:dyDescent="0.3">
      <c r="C509" s="46" t="str">
        <f>'PC Despesas'!R5</f>
        <v>5.6.1</v>
      </c>
      <c r="D509" s="47" t="str">
        <f>VLOOKUP(C509,'PC Despesas'!$R$5:$S$103,2,FALSE)</f>
        <v>PUBLICIDADE E PROPAGANDA</v>
      </c>
      <c r="E509" s="65">
        <f>SUMIFS(Jan!$I$5:$I$605,Jan!$U$5:$U$605,"Despesa",Jan!$G$5:$G$605,CPagar!$D509,Jan!$K$5:$K$605,"Não Pago")</f>
        <v>0</v>
      </c>
      <c r="F509" s="65">
        <f>SUMIFS(Fev!$I$5:$I$605,Fev!$U$5:$U$605,"Despesa",Fev!$G$5:$G$605,CPagar!$D509,Fev!$K$5:$K$605,"Não Pago")</f>
        <v>0</v>
      </c>
      <c r="G509" s="65">
        <f>SUMIFS(Mar!$I$5:$I$605,Mar!$U$5:$U$605,"Despesa",Mar!$G$5:$G$605,CPagar!$D509,Mar!$K$5:$K$605,"Não Pago")</f>
        <v>0</v>
      </c>
      <c r="H509" s="65">
        <f>SUMIFS(Abr!$I$5:$I$605,Abr!$U$5:$U$605,"Despesa",Abr!$G$5:$G$605,CPagar!$D509,Abr!$K$5:$K$605,"Não Pago")</f>
        <v>0</v>
      </c>
      <c r="I509" s="65">
        <f>SUMIFS(Mai!$I$5:$I$605,Mai!$U$5:$U$605,"Despesa",Mai!$G$5:$G$605,CPagar!$D509,Mai!$K$5:$K$605,"Não Pago")</f>
        <v>0</v>
      </c>
      <c r="J509" s="65">
        <f>SUMIFS(Jun!$I$5:$I$605,Jun!$U$5:$U$605,"Despesa",Jun!$G$5:$G$605,CPagar!$D509,Jun!$K$5:$K$605,"Não Pago")</f>
        <v>0</v>
      </c>
      <c r="K509" s="65">
        <f>SUMIFS(Jul!$I$5:$I$605,Jul!$U$5:$U$605,"Despesa",Jul!$G$5:$G$605,CPagar!$D509,Jul!$K$5:$K$605,"Não Pago")</f>
        <v>0</v>
      </c>
      <c r="L509" s="65">
        <f>SUMIFS(Ago!$I$5:$I$605,Ago!$U$5:$U$605,"Despesa",Ago!$G$5:$G$605,CPagar!$D509,Ago!$K$5:$K$605,"Não Pago")</f>
        <v>0</v>
      </c>
      <c r="M509" s="65">
        <f>SUMIFS(Set!$I$5:$I$605,Set!$U$5:$U$605,"Despesa",Set!$G$5:$G$605,CPagar!$D509,Set!$K$5:$K$605,"Não Pago")</f>
        <v>0</v>
      </c>
      <c r="N509" s="65">
        <f>SUMIFS(Out!$I$5:$I$605,Out!$U$5:$U$605,"Despesa",Out!$G$5:$G$605,CPagar!$D509,Out!$K$5:$K$605,"Não Pago")</f>
        <v>0</v>
      </c>
      <c r="O509" s="65">
        <f>SUMIFS(Nov!$I$5:$I$605,Nov!$U$5:$U$605,"Despesa",Nov!$G$5:$G$605,CPagar!$D509,Nov!$K$5:$K$605,"Não Pago")</f>
        <v>0</v>
      </c>
      <c r="P509" s="65">
        <f>SUMIFS(Dez!$I$5:$I$605,Dez!$U$5:$U$605,"Despesa",Dez!$G$5:$G$605,CPagar!$D509,Dez!$K$5:$K$605,"Não Pago")</f>
        <v>0</v>
      </c>
      <c r="Q509" s="62">
        <f>SUM(E509:P509)</f>
        <v>0</v>
      </c>
    </row>
    <row r="510" spans="3:17" ht="28.5" customHeight="1" thickTop="1" thickBot="1" x14ac:dyDescent="0.3">
      <c r="C510" s="46" t="str">
        <f>'PC Despesas'!R6</f>
        <v>5.6.2</v>
      </c>
      <c r="D510" s="47" t="str">
        <f>VLOOKUP(C510,'PC Despesas'!$R$5:$S$103,2,FALSE)</f>
        <v>-</v>
      </c>
      <c r="E510" s="65">
        <f>SUMIFS(Jan!$I$5:$I$605,Jan!$U$5:$U$605,"Despesa",Jan!$G$5:$G$605,CPagar!$D510,Jan!$K$5:$K$605,"Não Pago")</f>
        <v>0</v>
      </c>
      <c r="F510" s="65">
        <f>SUMIFS(Fev!$I$5:$I$605,Fev!$U$5:$U$605,"Despesa",Fev!$G$5:$G$605,CPagar!$D510,Fev!$K$5:$K$605,"Não Pago")</f>
        <v>0</v>
      </c>
      <c r="G510" s="65">
        <f>SUMIFS(Mar!$I$5:$I$605,Mar!$U$5:$U$605,"Despesa",Mar!$G$5:$G$605,CPagar!$D510,Mar!$K$5:$K$605,"Não Pago")</f>
        <v>0</v>
      </c>
      <c r="H510" s="65">
        <f>SUMIFS(Abr!$I$5:$I$605,Abr!$U$5:$U$605,"Despesa",Abr!$G$5:$G$605,CPagar!$D510,Abr!$K$5:$K$605,"Não Pago")</f>
        <v>0</v>
      </c>
      <c r="I510" s="65">
        <f>SUMIFS(Mai!$I$5:$I$605,Mai!$U$5:$U$605,"Despesa",Mai!$G$5:$G$605,CPagar!$D510,Mai!$K$5:$K$605,"Não Pago")</f>
        <v>0</v>
      </c>
      <c r="J510" s="65">
        <f>SUMIFS(Jun!$I$5:$I$605,Jun!$U$5:$U$605,"Despesa",Jun!$G$5:$G$605,CPagar!$D510,Jun!$K$5:$K$605,"Não Pago")</f>
        <v>0</v>
      </c>
      <c r="K510" s="65">
        <f>SUMIFS(Jul!$I$5:$I$605,Jul!$U$5:$U$605,"Despesa",Jul!$G$5:$G$605,CPagar!$D510,Jul!$K$5:$K$605,"Não Pago")</f>
        <v>0</v>
      </c>
      <c r="L510" s="65">
        <f>SUMIFS(Ago!$I$5:$I$605,Ago!$U$5:$U$605,"Despesa",Ago!$G$5:$G$605,CPagar!$D510,Ago!$K$5:$K$605,"Não Pago")</f>
        <v>0</v>
      </c>
      <c r="M510" s="65">
        <f>SUMIFS(Set!$I$5:$I$605,Set!$U$5:$U$605,"Despesa",Set!$G$5:$G$605,CPagar!$D510,Set!$K$5:$K$605,"Não Pago")</f>
        <v>0</v>
      </c>
      <c r="N510" s="65">
        <f>SUMIFS(Out!$I$5:$I$605,Out!$U$5:$U$605,"Despesa",Out!$G$5:$G$605,CPagar!$D510,Out!$K$5:$K$605,"Não Pago")</f>
        <v>0</v>
      </c>
      <c r="O510" s="65">
        <f>SUMIFS(Nov!$I$5:$I$605,Nov!$U$5:$U$605,"Despesa",Nov!$G$5:$G$605,CPagar!$D510,Nov!$K$5:$K$605,"Não Pago")</f>
        <v>0</v>
      </c>
      <c r="P510" s="65">
        <f>SUMIFS(Dez!$I$5:$I$605,Dez!$U$5:$U$605,"Despesa",Dez!$G$5:$G$605,CPagar!$D510,Dez!$K$5:$K$605,"Não Pago")</f>
        <v>0</v>
      </c>
      <c r="Q510" s="62">
        <f t="shared" ref="Q510:Q573" si="17">SUM(E510:P510)</f>
        <v>0</v>
      </c>
    </row>
    <row r="511" spans="3:17" ht="28.5" customHeight="1" thickTop="1" thickBot="1" x14ac:dyDescent="0.3">
      <c r="C511" s="46" t="str">
        <f>'PC Despesas'!R7</f>
        <v>5.6.3</v>
      </c>
      <c r="D511" s="47" t="str">
        <f>VLOOKUP(C511,'PC Despesas'!$R$5:$S$103,2,FALSE)</f>
        <v>-</v>
      </c>
      <c r="E511" s="65">
        <f>SUMIFS(Jan!$I$5:$I$605,Jan!$U$5:$U$605,"Despesa",Jan!$G$5:$G$605,CPagar!$D511,Jan!$K$5:$K$605,"Não Pago")</f>
        <v>0</v>
      </c>
      <c r="F511" s="65">
        <f>SUMIFS(Fev!$I$5:$I$605,Fev!$U$5:$U$605,"Despesa",Fev!$G$5:$G$605,CPagar!$D511,Fev!$K$5:$K$605,"Não Pago")</f>
        <v>0</v>
      </c>
      <c r="G511" s="65">
        <f>SUMIFS(Mar!$I$5:$I$605,Mar!$U$5:$U$605,"Despesa",Mar!$G$5:$G$605,CPagar!$D511,Mar!$K$5:$K$605,"Não Pago")</f>
        <v>0</v>
      </c>
      <c r="H511" s="65">
        <f>SUMIFS(Abr!$I$5:$I$605,Abr!$U$5:$U$605,"Despesa",Abr!$G$5:$G$605,CPagar!$D511,Abr!$K$5:$K$605,"Não Pago")</f>
        <v>0</v>
      </c>
      <c r="I511" s="65">
        <f>SUMIFS(Mai!$I$5:$I$605,Mai!$U$5:$U$605,"Despesa",Mai!$G$5:$G$605,CPagar!$D511,Mai!$K$5:$K$605,"Não Pago")</f>
        <v>0</v>
      </c>
      <c r="J511" s="65">
        <f>SUMIFS(Jun!$I$5:$I$605,Jun!$U$5:$U$605,"Despesa",Jun!$G$5:$G$605,CPagar!$D511,Jun!$K$5:$K$605,"Não Pago")</f>
        <v>0</v>
      </c>
      <c r="K511" s="65">
        <f>SUMIFS(Jul!$I$5:$I$605,Jul!$U$5:$U$605,"Despesa",Jul!$G$5:$G$605,CPagar!$D511,Jul!$K$5:$K$605,"Não Pago")</f>
        <v>0</v>
      </c>
      <c r="L511" s="65">
        <f>SUMIFS(Ago!$I$5:$I$605,Ago!$U$5:$U$605,"Despesa",Ago!$G$5:$G$605,CPagar!$D511,Ago!$K$5:$K$605,"Não Pago")</f>
        <v>0</v>
      </c>
      <c r="M511" s="65">
        <f>SUMIFS(Set!$I$5:$I$605,Set!$U$5:$U$605,"Despesa",Set!$G$5:$G$605,CPagar!$D511,Set!$K$5:$K$605,"Não Pago")</f>
        <v>0</v>
      </c>
      <c r="N511" s="65">
        <f>SUMIFS(Out!$I$5:$I$605,Out!$U$5:$U$605,"Despesa",Out!$G$5:$G$605,CPagar!$D511,Out!$K$5:$K$605,"Não Pago")</f>
        <v>0</v>
      </c>
      <c r="O511" s="65">
        <f>SUMIFS(Nov!$I$5:$I$605,Nov!$U$5:$U$605,"Despesa",Nov!$G$5:$G$605,CPagar!$D511,Nov!$K$5:$K$605,"Não Pago")</f>
        <v>0</v>
      </c>
      <c r="P511" s="65">
        <f>SUMIFS(Dez!$I$5:$I$605,Dez!$U$5:$U$605,"Despesa",Dez!$G$5:$G$605,CPagar!$D511,Dez!$K$5:$K$605,"Não Pago")</f>
        <v>0</v>
      </c>
      <c r="Q511" s="62">
        <f t="shared" si="17"/>
        <v>0</v>
      </c>
    </row>
    <row r="512" spans="3:17" ht="28.5" customHeight="1" thickTop="1" thickBot="1" x14ac:dyDescent="0.3">
      <c r="C512" s="46" t="str">
        <f>'PC Despesas'!R8</f>
        <v>5.6.4</v>
      </c>
      <c r="D512" s="47" t="str">
        <f>VLOOKUP(C512,'PC Despesas'!$R$5:$S$103,2,FALSE)</f>
        <v>-</v>
      </c>
      <c r="E512" s="65">
        <f>SUMIFS(Jan!$I$5:$I$605,Jan!$U$5:$U$605,"Despesa",Jan!$G$5:$G$605,CPagar!$D512,Jan!$K$5:$K$605,"Não Pago")</f>
        <v>0</v>
      </c>
      <c r="F512" s="65">
        <f>SUMIFS(Fev!$I$5:$I$605,Fev!$U$5:$U$605,"Despesa",Fev!$G$5:$G$605,CPagar!$D512,Fev!$K$5:$K$605,"Não Pago")</f>
        <v>0</v>
      </c>
      <c r="G512" s="65">
        <f>SUMIFS(Mar!$I$5:$I$605,Mar!$U$5:$U$605,"Despesa",Mar!$G$5:$G$605,CPagar!$D512,Mar!$K$5:$K$605,"Não Pago")</f>
        <v>0</v>
      </c>
      <c r="H512" s="65">
        <f>SUMIFS(Abr!$I$5:$I$605,Abr!$U$5:$U$605,"Despesa",Abr!$G$5:$G$605,CPagar!$D512,Abr!$K$5:$K$605,"Não Pago")</f>
        <v>0</v>
      </c>
      <c r="I512" s="65">
        <f>SUMIFS(Mai!$I$5:$I$605,Mai!$U$5:$U$605,"Despesa",Mai!$G$5:$G$605,CPagar!$D512,Mai!$K$5:$K$605,"Não Pago")</f>
        <v>0</v>
      </c>
      <c r="J512" s="65">
        <f>SUMIFS(Jun!$I$5:$I$605,Jun!$U$5:$U$605,"Despesa",Jun!$G$5:$G$605,CPagar!$D512,Jun!$K$5:$K$605,"Não Pago")</f>
        <v>0</v>
      </c>
      <c r="K512" s="65">
        <f>SUMIFS(Jul!$I$5:$I$605,Jul!$U$5:$U$605,"Despesa",Jul!$G$5:$G$605,CPagar!$D512,Jul!$K$5:$K$605,"Não Pago")</f>
        <v>0</v>
      </c>
      <c r="L512" s="65">
        <f>SUMIFS(Ago!$I$5:$I$605,Ago!$U$5:$U$605,"Despesa",Ago!$G$5:$G$605,CPagar!$D512,Ago!$K$5:$K$605,"Não Pago")</f>
        <v>0</v>
      </c>
      <c r="M512" s="65">
        <f>SUMIFS(Set!$I$5:$I$605,Set!$U$5:$U$605,"Despesa",Set!$G$5:$G$605,CPagar!$D512,Set!$K$5:$K$605,"Não Pago")</f>
        <v>0</v>
      </c>
      <c r="N512" s="65">
        <f>SUMIFS(Out!$I$5:$I$605,Out!$U$5:$U$605,"Despesa",Out!$G$5:$G$605,CPagar!$D512,Out!$K$5:$K$605,"Não Pago")</f>
        <v>0</v>
      </c>
      <c r="O512" s="65">
        <f>SUMIFS(Nov!$I$5:$I$605,Nov!$U$5:$U$605,"Despesa",Nov!$G$5:$G$605,CPagar!$D512,Nov!$K$5:$K$605,"Não Pago")</f>
        <v>0</v>
      </c>
      <c r="P512" s="65">
        <f>SUMIFS(Dez!$I$5:$I$605,Dez!$U$5:$U$605,"Despesa",Dez!$G$5:$G$605,CPagar!$D512,Dez!$K$5:$K$605,"Não Pago")</f>
        <v>0</v>
      </c>
      <c r="Q512" s="62">
        <f t="shared" si="17"/>
        <v>0</v>
      </c>
    </row>
    <row r="513" spans="3:17" ht="28.5" customHeight="1" thickTop="1" thickBot="1" x14ac:dyDescent="0.3">
      <c r="C513" s="46" t="str">
        <f>'PC Despesas'!R9</f>
        <v>5.6.5</v>
      </c>
      <c r="D513" s="47" t="str">
        <f>VLOOKUP(C513,'PC Despesas'!$R$5:$S$103,2,FALSE)</f>
        <v>-</v>
      </c>
      <c r="E513" s="65">
        <f>SUMIFS(Jan!$I$5:$I$605,Jan!$U$5:$U$605,"Despesa",Jan!$G$5:$G$605,CPagar!$D513,Jan!$K$5:$K$605,"Não Pago")</f>
        <v>0</v>
      </c>
      <c r="F513" s="65">
        <f>SUMIFS(Fev!$I$5:$I$605,Fev!$U$5:$U$605,"Despesa",Fev!$G$5:$G$605,CPagar!$D513,Fev!$K$5:$K$605,"Não Pago")</f>
        <v>0</v>
      </c>
      <c r="G513" s="65">
        <f>SUMIFS(Mar!$I$5:$I$605,Mar!$U$5:$U$605,"Despesa",Mar!$G$5:$G$605,CPagar!$D513,Mar!$K$5:$K$605,"Não Pago")</f>
        <v>0</v>
      </c>
      <c r="H513" s="65">
        <f>SUMIFS(Abr!$I$5:$I$605,Abr!$U$5:$U$605,"Despesa",Abr!$G$5:$G$605,CPagar!$D513,Abr!$K$5:$K$605,"Não Pago")</f>
        <v>0</v>
      </c>
      <c r="I513" s="65">
        <f>SUMIFS(Mai!$I$5:$I$605,Mai!$U$5:$U$605,"Despesa",Mai!$G$5:$G$605,CPagar!$D513,Mai!$K$5:$K$605,"Não Pago")</f>
        <v>0</v>
      </c>
      <c r="J513" s="65">
        <f>SUMIFS(Jun!$I$5:$I$605,Jun!$U$5:$U$605,"Despesa",Jun!$G$5:$G$605,CPagar!$D513,Jun!$K$5:$K$605,"Não Pago")</f>
        <v>0</v>
      </c>
      <c r="K513" s="65">
        <f>SUMIFS(Jul!$I$5:$I$605,Jul!$U$5:$U$605,"Despesa",Jul!$G$5:$G$605,CPagar!$D513,Jul!$K$5:$K$605,"Não Pago")</f>
        <v>0</v>
      </c>
      <c r="L513" s="65">
        <f>SUMIFS(Ago!$I$5:$I$605,Ago!$U$5:$U$605,"Despesa",Ago!$G$5:$G$605,CPagar!$D513,Ago!$K$5:$K$605,"Não Pago")</f>
        <v>0</v>
      </c>
      <c r="M513" s="65">
        <f>SUMIFS(Set!$I$5:$I$605,Set!$U$5:$U$605,"Despesa",Set!$G$5:$G$605,CPagar!$D513,Set!$K$5:$K$605,"Não Pago")</f>
        <v>0</v>
      </c>
      <c r="N513" s="65">
        <f>SUMIFS(Out!$I$5:$I$605,Out!$U$5:$U$605,"Despesa",Out!$G$5:$G$605,CPagar!$D513,Out!$K$5:$K$605,"Não Pago")</f>
        <v>0</v>
      </c>
      <c r="O513" s="65">
        <f>SUMIFS(Nov!$I$5:$I$605,Nov!$U$5:$U$605,"Despesa",Nov!$G$5:$G$605,CPagar!$D513,Nov!$K$5:$K$605,"Não Pago")</f>
        <v>0</v>
      </c>
      <c r="P513" s="65">
        <f>SUMIFS(Dez!$I$5:$I$605,Dez!$U$5:$U$605,"Despesa",Dez!$G$5:$G$605,CPagar!$D513,Dez!$K$5:$K$605,"Não Pago")</f>
        <v>0</v>
      </c>
      <c r="Q513" s="62">
        <f t="shared" si="17"/>
        <v>0</v>
      </c>
    </row>
    <row r="514" spans="3:17" ht="28.5" customHeight="1" thickTop="1" thickBot="1" x14ac:dyDescent="0.3">
      <c r="C514" s="46" t="str">
        <f>'PC Despesas'!R10</f>
        <v>5.6.6</v>
      </c>
      <c r="D514" s="47" t="str">
        <f>VLOOKUP(C514,'PC Despesas'!$R$5:$S$103,2,FALSE)</f>
        <v>-</v>
      </c>
      <c r="E514" s="65">
        <f>SUMIFS(Jan!$I$5:$I$605,Jan!$U$5:$U$605,"Despesa",Jan!$G$5:$G$605,CPagar!$D514,Jan!$K$5:$K$605,"Não Pago")</f>
        <v>0</v>
      </c>
      <c r="F514" s="65">
        <f>SUMIFS(Fev!$I$5:$I$605,Fev!$U$5:$U$605,"Despesa",Fev!$G$5:$G$605,CPagar!$D514,Fev!$K$5:$K$605,"Não Pago")</f>
        <v>0</v>
      </c>
      <c r="G514" s="65">
        <f>SUMIFS(Mar!$I$5:$I$605,Mar!$U$5:$U$605,"Despesa",Mar!$G$5:$G$605,CPagar!$D514,Mar!$K$5:$K$605,"Não Pago")</f>
        <v>0</v>
      </c>
      <c r="H514" s="65">
        <f>SUMIFS(Abr!$I$5:$I$605,Abr!$U$5:$U$605,"Despesa",Abr!$G$5:$G$605,CPagar!$D514,Abr!$K$5:$K$605,"Não Pago")</f>
        <v>0</v>
      </c>
      <c r="I514" s="65">
        <f>SUMIFS(Mai!$I$5:$I$605,Mai!$U$5:$U$605,"Despesa",Mai!$G$5:$G$605,CPagar!$D514,Mai!$K$5:$K$605,"Não Pago")</f>
        <v>0</v>
      </c>
      <c r="J514" s="65">
        <f>SUMIFS(Jun!$I$5:$I$605,Jun!$U$5:$U$605,"Despesa",Jun!$G$5:$G$605,CPagar!$D514,Jun!$K$5:$K$605,"Não Pago")</f>
        <v>0</v>
      </c>
      <c r="K514" s="65">
        <f>SUMIFS(Jul!$I$5:$I$605,Jul!$U$5:$U$605,"Despesa",Jul!$G$5:$G$605,CPagar!$D514,Jul!$K$5:$K$605,"Não Pago")</f>
        <v>0</v>
      </c>
      <c r="L514" s="65">
        <f>SUMIFS(Ago!$I$5:$I$605,Ago!$U$5:$U$605,"Despesa",Ago!$G$5:$G$605,CPagar!$D514,Ago!$K$5:$K$605,"Não Pago")</f>
        <v>0</v>
      </c>
      <c r="M514" s="65">
        <f>SUMIFS(Set!$I$5:$I$605,Set!$U$5:$U$605,"Despesa",Set!$G$5:$G$605,CPagar!$D514,Set!$K$5:$K$605,"Não Pago")</f>
        <v>0</v>
      </c>
      <c r="N514" s="65">
        <f>SUMIFS(Out!$I$5:$I$605,Out!$U$5:$U$605,"Despesa",Out!$G$5:$G$605,CPagar!$D514,Out!$K$5:$K$605,"Não Pago")</f>
        <v>0</v>
      </c>
      <c r="O514" s="65">
        <f>SUMIFS(Nov!$I$5:$I$605,Nov!$U$5:$U$605,"Despesa",Nov!$G$5:$G$605,CPagar!$D514,Nov!$K$5:$K$605,"Não Pago")</f>
        <v>0</v>
      </c>
      <c r="P514" s="65">
        <f>SUMIFS(Dez!$I$5:$I$605,Dez!$U$5:$U$605,"Despesa",Dez!$G$5:$G$605,CPagar!$D514,Dez!$K$5:$K$605,"Não Pago")</f>
        <v>0</v>
      </c>
      <c r="Q514" s="62">
        <f t="shared" si="17"/>
        <v>0</v>
      </c>
    </row>
    <row r="515" spans="3:17" ht="28.5" customHeight="1" thickTop="1" thickBot="1" x14ac:dyDescent="0.3">
      <c r="C515" s="46" t="str">
        <f>'PC Despesas'!R11</f>
        <v>5.6.7</v>
      </c>
      <c r="D515" s="47" t="str">
        <f>VLOOKUP(C515,'PC Despesas'!$R$5:$S$103,2,FALSE)</f>
        <v>-</v>
      </c>
      <c r="E515" s="65">
        <f>SUMIFS(Jan!$I$5:$I$605,Jan!$U$5:$U$605,"Despesa",Jan!$G$5:$G$605,CPagar!$D515,Jan!$K$5:$K$605,"Não Pago")</f>
        <v>0</v>
      </c>
      <c r="F515" s="65">
        <f>SUMIFS(Fev!$I$5:$I$605,Fev!$U$5:$U$605,"Despesa",Fev!$G$5:$G$605,CPagar!$D515,Fev!$K$5:$K$605,"Não Pago")</f>
        <v>0</v>
      </c>
      <c r="G515" s="65">
        <f>SUMIFS(Mar!$I$5:$I$605,Mar!$U$5:$U$605,"Despesa",Mar!$G$5:$G$605,CPagar!$D515,Mar!$K$5:$K$605,"Não Pago")</f>
        <v>0</v>
      </c>
      <c r="H515" s="65">
        <f>SUMIFS(Abr!$I$5:$I$605,Abr!$U$5:$U$605,"Despesa",Abr!$G$5:$G$605,CPagar!$D515,Abr!$K$5:$K$605,"Não Pago")</f>
        <v>0</v>
      </c>
      <c r="I515" s="65">
        <f>SUMIFS(Mai!$I$5:$I$605,Mai!$U$5:$U$605,"Despesa",Mai!$G$5:$G$605,CPagar!$D515,Mai!$K$5:$K$605,"Não Pago")</f>
        <v>0</v>
      </c>
      <c r="J515" s="65">
        <f>SUMIFS(Jun!$I$5:$I$605,Jun!$U$5:$U$605,"Despesa",Jun!$G$5:$G$605,CPagar!$D515,Jun!$K$5:$K$605,"Não Pago")</f>
        <v>0</v>
      </c>
      <c r="K515" s="65">
        <f>SUMIFS(Jul!$I$5:$I$605,Jul!$U$5:$U$605,"Despesa",Jul!$G$5:$G$605,CPagar!$D515,Jul!$K$5:$K$605,"Não Pago")</f>
        <v>0</v>
      </c>
      <c r="L515" s="65">
        <f>SUMIFS(Ago!$I$5:$I$605,Ago!$U$5:$U$605,"Despesa",Ago!$G$5:$G$605,CPagar!$D515,Ago!$K$5:$K$605,"Não Pago")</f>
        <v>0</v>
      </c>
      <c r="M515" s="65">
        <f>SUMIFS(Set!$I$5:$I$605,Set!$U$5:$U$605,"Despesa",Set!$G$5:$G$605,CPagar!$D515,Set!$K$5:$K$605,"Não Pago")</f>
        <v>0</v>
      </c>
      <c r="N515" s="65">
        <f>SUMIFS(Out!$I$5:$I$605,Out!$U$5:$U$605,"Despesa",Out!$G$5:$G$605,CPagar!$D515,Out!$K$5:$K$605,"Não Pago")</f>
        <v>0</v>
      </c>
      <c r="O515" s="65">
        <f>SUMIFS(Nov!$I$5:$I$605,Nov!$U$5:$U$605,"Despesa",Nov!$G$5:$G$605,CPagar!$D515,Nov!$K$5:$K$605,"Não Pago")</f>
        <v>0</v>
      </c>
      <c r="P515" s="65">
        <f>SUMIFS(Dez!$I$5:$I$605,Dez!$U$5:$U$605,"Despesa",Dez!$G$5:$G$605,CPagar!$D515,Dez!$K$5:$K$605,"Não Pago")</f>
        <v>0</v>
      </c>
      <c r="Q515" s="62">
        <f t="shared" si="17"/>
        <v>0</v>
      </c>
    </row>
    <row r="516" spans="3:17" ht="28.5" customHeight="1" thickTop="1" thickBot="1" x14ac:dyDescent="0.3">
      <c r="C516" s="46" t="str">
        <f>'PC Despesas'!R12</f>
        <v>5.6.8</v>
      </c>
      <c r="D516" s="47" t="str">
        <f>VLOOKUP(C516,'PC Despesas'!$R$5:$S$103,2,FALSE)</f>
        <v>-</v>
      </c>
      <c r="E516" s="65">
        <f>SUMIFS(Jan!$I$5:$I$605,Jan!$U$5:$U$605,"Despesa",Jan!$G$5:$G$605,CPagar!$D516,Jan!$K$5:$K$605,"Não Pago")</f>
        <v>0</v>
      </c>
      <c r="F516" s="65">
        <f>SUMIFS(Fev!$I$5:$I$605,Fev!$U$5:$U$605,"Despesa",Fev!$G$5:$G$605,CPagar!$D516,Fev!$K$5:$K$605,"Não Pago")</f>
        <v>0</v>
      </c>
      <c r="G516" s="65">
        <f>SUMIFS(Mar!$I$5:$I$605,Mar!$U$5:$U$605,"Despesa",Mar!$G$5:$G$605,CPagar!$D516,Mar!$K$5:$K$605,"Não Pago")</f>
        <v>0</v>
      </c>
      <c r="H516" s="65">
        <f>SUMIFS(Abr!$I$5:$I$605,Abr!$U$5:$U$605,"Despesa",Abr!$G$5:$G$605,CPagar!$D516,Abr!$K$5:$K$605,"Não Pago")</f>
        <v>0</v>
      </c>
      <c r="I516" s="65">
        <f>SUMIFS(Mai!$I$5:$I$605,Mai!$U$5:$U$605,"Despesa",Mai!$G$5:$G$605,CPagar!$D516,Mai!$K$5:$K$605,"Não Pago")</f>
        <v>0</v>
      </c>
      <c r="J516" s="65">
        <f>SUMIFS(Jun!$I$5:$I$605,Jun!$U$5:$U$605,"Despesa",Jun!$G$5:$G$605,CPagar!$D516,Jun!$K$5:$K$605,"Não Pago")</f>
        <v>0</v>
      </c>
      <c r="K516" s="65">
        <f>SUMIFS(Jul!$I$5:$I$605,Jul!$U$5:$U$605,"Despesa",Jul!$G$5:$G$605,CPagar!$D516,Jul!$K$5:$K$605,"Não Pago")</f>
        <v>0</v>
      </c>
      <c r="L516" s="65">
        <f>SUMIFS(Ago!$I$5:$I$605,Ago!$U$5:$U$605,"Despesa",Ago!$G$5:$G$605,CPagar!$D516,Ago!$K$5:$K$605,"Não Pago")</f>
        <v>0</v>
      </c>
      <c r="M516" s="65">
        <f>SUMIFS(Set!$I$5:$I$605,Set!$U$5:$U$605,"Despesa",Set!$G$5:$G$605,CPagar!$D516,Set!$K$5:$K$605,"Não Pago")</f>
        <v>0</v>
      </c>
      <c r="N516" s="65">
        <f>SUMIFS(Out!$I$5:$I$605,Out!$U$5:$U$605,"Despesa",Out!$G$5:$G$605,CPagar!$D516,Out!$K$5:$K$605,"Não Pago")</f>
        <v>0</v>
      </c>
      <c r="O516" s="65">
        <f>SUMIFS(Nov!$I$5:$I$605,Nov!$U$5:$U$605,"Despesa",Nov!$G$5:$G$605,CPagar!$D516,Nov!$K$5:$K$605,"Não Pago")</f>
        <v>0</v>
      </c>
      <c r="P516" s="65">
        <f>SUMIFS(Dez!$I$5:$I$605,Dez!$U$5:$U$605,"Despesa",Dez!$G$5:$G$605,CPagar!$D516,Dez!$K$5:$K$605,"Não Pago")</f>
        <v>0</v>
      </c>
      <c r="Q516" s="62">
        <f t="shared" si="17"/>
        <v>0</v>
      </c>
    </row>
    <row r="517" spans="3:17" ht="28.5" customHeight="1" thickTop="1" thickBot="1" x14ac:dyDescent="0.3">
      <c r="C517" s="46" t="str">
        <f>'PC Despesas'!R13</f>
        <v>5.6.9</v>
      </c>
      <c r="D517" s="47" t="str">
        <f>VLOOKUP(C517,'PC Despesas'!$R$5:$S$103,2,FALSE)</f>
        <v>-</v>
      </c>
      <c r="E517" s="65">
        <f>SUMIFS(Jan!$I$5:$I$605,Jan!$U$5:$U$605,"Despesa",Jan!$G$5:$G$605,CPagar!$D517,Jan!$K$5:$K$605,"Não Pago")</f>
        <v>0</v>
      </c>
      <c r="F517" s="65">
        <f>SUMIFS(Fev!$I$5:$I$605,Fev!$U$5:$U$605,"Despesa",Fev!$G$5:$G$605,CPagar!$D517,Fev!$K$5:$K$605,"Não Pago")</f>
        <v>0</v>
      </c>
      <c r="G517" s="65">
        <f>SUMIFS(Mar!$I$5:$I$605,Mar!$U$5:$U$605,"Despesa",Mar!$G$5:$G$605,CPagar!$D517,Mar!$K$5:$K$605,"Não Pago")</f>
        <v>0</v>
      </c>
      <c r="H517" s="65">
        <f>SUMIFS(Abr!$I$5:$I$605,Abr!$U$5:$U$605,"Despesa",Abr!$G$5:$G$605,CPagar!$D517,Abr!$K$5:$K$605,"Não Pago")</f>
        <v>0</v>
      </c>
      <c r="I517" s="65">
        <f>SUMIFS(Mai!$I$5:$I$605,Mai!$U$5:$U$605,"Despesa",Mai!$G$5:$G$605,CPagar!$D517,Mai!$K$5:$K$605,"Não Pago")</f>
        <v>0</v>
      </c>
      <c r="J517" s="65">
        <f>SUMIFS(Jun!$I$5:$I$605,Jun!$U$5:$U$605,"Despesa",Jun!$G$5:$G$605,CPagar!$D517,Jun!$K$5:$K$605,"Não Pago")</f>
        <v>0</v>
      </c>
      <c r="K517" s="65">
        <f>SUMIFS(Jul!$I$5:$I$605,Jul!$U$5:$U$605,"Despesa",Jul!$G$5:$G$605,CPagar!$D517,Jul!$K$5:$K$605,"Não Pago")</f>
        <v>0</v>
      </c>
      <c r="L517" s="65">
        <f>SUMIFS(Ago!$I$5:$I$605,Ago!$U$5:$U$605,"Despesa",Ago!$G$5:$G$605,CPagar!$D517,Ago!$K$5:$K$605,"Não Pago")</f>
        <v>0</v>
      </c>
      <c r="M517" s="65">
        <f>SUMIFS(Set!$I$5:$I$605,Set!$U$5:$U$605,"Despesa",Set!$G$5:$G$605,CPagar!$D517,Set!$K$5:$K$605,"Não Pago")</f>
        <v>0</v>
      </c>
      <c r="N517" s="65">
        <f>SUMIFS(Out!$I$5:$I$605,Out!$U$5:$U$605,"Despesa",Out!$G$5:$G$605,CPagar!$D517,Out!$K$5:$K$605,"Não Pago")</f>
        <v>0</v>
      </c>
      <c r="O517" s="65">
        <f>SUMIFS(Nov!$I$5:$I$605,Nov!$U$5:$U$605,"Despesa",Nov!$G$5:$G$605,CPagar!$D517,Nov!$K$5:$K$605,"Não Pago")</f>
        <v>0</v>
      </c>
      <c r="P517" s="65">
        <f>SUMIFS(Dez!$I$5:$I$605,Dez!$U$5:$U$605,"Despesa",Dez!$G$5:$G$605,CPagar!$D517,Dez!$K$5:$K$605,"Não Pago")</f>
        <v>0</v>
      </c>
      <c r="Q517" s="62">
        <f t="shared" si="17"/>
        <v>0</v>
      </c>
    </row>
    <row r="518" spans="3:17" ht="28.5" customHeight="1" thickTop="1" thickBot="1" x14ac:dyDescent="0.3">
      <c r="C518" s="46" t="str">
        <f>'PC Despesas'!R14</f>
        <v>5.6.10</v>
      </c>
      <c r="D518" s="47" t="str">
        <f>VLOOKUP(C518,'PC Despesas'!$R$5:$S$103,2,FALSE)</f>
        <v>-</v>
      </c>
      <c r="E518" s="65">
        <f>SUMIFS(Jan!$I$5:$I$605,Jan!$U$5:$U$605,"Despesa",Jan!$G$5:$G$605,CPagar!$D518,Jan!$K$5:$K$605,"Não Pago")</f>
        <v>0</v>
      </c>
      <c r="F518" s="65">
        <f>SUMIFS(Fev!$I$5:$I$605,Fev!$U$5:$U$605,"Despesa",Fev!$G$5:$G$605,CPagar!$D518,Fev!$K$5:$K$605,"Não Pago")</f>
        <v>0</v>
      </c>
      <c r="G518" s="65">
        <f>SUMIFS(Mar!$I$5:$I$605,Mar!$U$5:$U$605,"Despesa",Mar!$G$5:$G$605,CPagar!$D518,Mar!$K$5:$K$605,"Não Pago")</f>
        <v>0</v>
      </c>
      <c r="H518" s="65">
        <f>SUMIFS(Abr!$I$5:$I$605,Abr!$U$5:$U$605,"Despesa",Abr!$G$5:$G$605,CPagar!$D518,Abr!$K$5:$K$605,"Não Pago")</f>
        <v>0</v>
      </c>
      <c r="I518" s="65">
        <f>SUMIFS(Mai!$I$5:$I$605,Mai!$U$5:$U$605,"Despesa",Mai!$G$5:$G$605,CPagar!$D518,Mai!$K$5:$K$605,"Não Pago")</f>
        <v>0</v>
      </c>
      <c r="J518" s="65">
        <f>SUMIFS(Jun!$I$5:$I$605,Jun!$U$5:$U$605,"Despesa",Jun!$G$5:$G$605,CPagar!$D518,Jun!$K$5:$K$605,"Não Pago")</f>
        <v>0</v>
      </c>
      <c r="K518" s="65">
        <f>SUMIFS(Jul!$I$5:$I$605,Jul!$U$5:$U$605,"Despesa",Jul!$G$5:$G$605,CPagar!$D518,Jul!$K$5:$K$605,"Não Pago")</f>
        <v>0</v>
      </c>
      <c r="L518" s="65">
        <f>SUMIFS(Ago!$I$5:$I$605,Ago!$U$5:$U$605,"Despesa",Ago!$G$5:$G$605,CPagar!$D518,Ago!$K$5:$K$605,"Não Pago")</f>
        <v>0</v>
      </c>
      <c r="M518" s="65">
        <f>SUMIFS(Set!$I$5:$I$605,Set!$U$5:$U$605,"Despesa",Set!$G$5:$G$605,CPagar!$D518,Set!$K$5:$K$605,"Não Pago")</f>
        <v>0</v>
      </c>
      <c r="N518" s="65">
        <f>SUMIFS(Out!$I$5:$I$605,Out!$U$5:$U$605,"Despesa",Out!$G$5:$G$605,CPagar!$D518,Out!$K$5:$K$605,"Não Pago")</f>
        <v>0</v>
      </c>
      <c r="O518" s="65">
        <f>SUMIFS(Nov!$I$5:$I$605,Nov!$U$5:$U$605,"Despesa",Nov!$G$5:$G$605,CPagar!$D518,Nov!$K$5:$K$605,"Não Pago")</f>
        <v>0</v>
      </c>
      <c r="P518" s="65">
        <f>SUMIFS(Dez!$I$5:$I$605,Dez!$U$5:$U$605,"Despesa",Dez!$G$5:$G$605,CPagar!$D518,Dez!$K$5:$K$605,"Não Pago")</f>
        <v>0</v>
      </c>
      <c r="Q518" s="62">
        <f t="shared" si="17"/>
        <v>0</v>
      </c>
    </row>
    <row r="519" spans="3:17" ht="28.5" customHeight="1" thickTop="1" thickBot="1" x14ac:dyDescent="0.3">
      <c r="C519" s="46" t="str">
        <f>'PC Despesas'!R15</f>
        <v>5.6.11</v>
      </c>
      <c r="D519" s="47" t="str">
        <f>VLOOKUP(C519,'PC Despesas'!$R$5:$S$103,2,FALSE)</f>
        <v>-</v>
      </c>
      <c r="E519" s="65">
        <f>SUMIFS(Jan!$I$5:$I$605,Jan!$U$5:$U$605,"Despesa",Jan!$G$5:$G$605,CPagar!$D519,Jan!$K$5:$K$605,"Não Pago")</f>
        <v>0</v>
      </c>
      <c r="F519" s="65">
        <f>SUMIFS(Fev!$I$5:$I$605,Fev!$U$5:$U$605,"Despesa",Fev!$G$5:$G$605,CPagar!$D519,Fev!$K$5:$K$605,"Não Pago")</f>
        <v>0</v>
      </c>
      <c r="G519" s="65">
        <f>SUMIFS(Mar!$I$5:$I$605,Mar!$U$5:$U$605,"Despesa",Mar!$G$5:$G$605,CPagar!$D519,Mar!$K$5:$K$605,"Não Pago")</f>
        <v>0</v>
      </c>
      <c r="H519" s="65">
        <f>SUMIFS(Abr!$I$5:$I$605,Abr!$U$5:$U$605,"Despesa",Abr!$G$5:$G$605,CPagar!$D519,Abr!$K$5:$K$605,"Não Pago")</f>
        <v>0</v>
      </c>
      <c r="I519" s="65">
        <f>SUMIFS(Mai!$I$5:$I$605,Mai!$U$5:$U$605,"Despesa",Mai!$G$5:$G$605,CPagar!$D519,Mai!$K$5:$K$605,"Não Pago")</f>
        <v>0</v>
      </c>
      <c r="J519" s="65">
        <f>SUMIFS(Jun!$I$5:$I$605,Jun!$U$5:$U$605,"Despesa",Jun!$G$5:$G$605,CPagar!$D519,Jun!$K$5:$K$605,"Não Pago")</f>
        <v>0</v>
      </c>
      <c r="K519" s="65">
        <f>SUMIFS(Jul!$I$5:$I$605,Jul!$U$5:$U$605,"Despesa",Jul!$G$5:$G$605,CPagar!$D519,Jul!$K$5:$K$605,"Não Pago")</f>
        <v>0</v>
      </c>
      <c r="L519" s="65">
        <f>SUMIFS(Ago!$I$5:$I$605,Ago!$U$5:$U$605,"Despesa",Ago!$G$5:$G$605,CPagar!$D519,Ago!$K$5:$K$605,"Não Pago")</f>
        <v>0</v>
      </c>
      <c r="M519" s="65">
        <f>SUMIFS(Set!$I$5:$I$605,Set!$U$5:$U$605,"Despesa",Set!$G$5:$G$605,CPagar!$D519,Set!$K$5:$K$605,"Não Pago")</f>
        <v>0</v>
      </c>
      <c r="N519" s="65">
        <f>SUMIFS(Out!$I$5:$I$605,Out!$U$5:$U$605,"Despesa",Out!$G$5:$G$605,CPagar!$D519,Out!$K$5:$K$605,"Não Pago")</f>
        <v>0</v>
      </c>
      <c r="O519" s="65">
        <f>SUMIFS(Nov!$I$5:$I$605,Nov!$U$5:$U$605,"Despesa",Nov!$G$5:$G$605,CPagar!$D519,Nov!$K$5:$K$605,"Não Pago")</f>
        <v>0</v>
      </c>
      <c r="P519" s="65">
        <f>SUMIFS(Dez!$I$5:$I$605,Dez!$U$5:$U$605,"Despesa",Dez!$G$5:$G$605,CPagar!$D519,Dez!$K$5:$K$605,"Não Pago")</f>
        <v>0</v>
      </c>
      <c r="Q519" s="62">
        <f t="shared" si="17"/>
        <v>0</v>
      </c>
    </row>
    <row r="520" spans="3:17" ht="28.5" customHeight="1" thickTop="1" thickBot="1" x14ac:dyDescent="0.3">
      <c r="C520" s="46" t="str">
        <f>'PC Despesas'!R16</f>
        <v>5.6.12</v>
      </c>
      <c r="D520" s="47" t="str">
        <f>VLOOKUP(C520,'PC Despesas'!$R$5:$S$103,2,FALSE)</f>
        <v>-</v>
      </c>
      <c r="E520" s="65">
        <f>SUMIFS(Jan!$I$5:$I$605,Jan!$U$5:$U$605,"Despesa",Jan!$G$5:$G$605,CPagar!$D520,Jan!$K$5:$K$605,"Não Pago")</f>
        <v>0</v>
      </c>
      <c r="F520" s="65">
        <f>SUMIFS(Fev!$I$5:$I$605,Fev!$U$5:$U$605,"Despesa",Fev!$G$5:$G$605,CPagar!$D520,Fev!$K$5:$K$605,"Não Pago")</f>
        <v>0</v>
      </c>
      <c r="G520" s="65">
        <f>SUMIFS(Mar!$I$5:$I$605,Mar!$U$5:$U$605,"Despesa",Mar!$G$5:$G$605,CPagar!$D520,Mar!$K$5:$K$605,"Não Pago")</f>
        <v>0</v>
      </c>
      <c r="H520" s="65">
        <f>SUMIFS(Abr!$I$5:$I$605,Abr!$U$5:$U$605,"Despesa",Abr!$G$5:$G$605,CPagar!$D520,Abr!$K$5:$K$605,"Não Pago")</f>
        <v>0</v>
      </c>
      <c r="I520" s="65">
        <f>SUMIFS(Mai!$I$5:$I$605,Mai!$U$5:$U$605,"Despesa",Mai!$G$5:$G$605,CPagar!$D520,Mai!$K$5:$K$605,"Não Pago")</f>
        <v>0</v>
      </c>
      <c r="J520" s="65">
        <f>SUMIFS(Jun!$I$5:$I$605,Jun!$U$5:$U$605,"Despesa",Jun!$G$5:$G$605,CPagar!$D520,Jun!$K$5:$K$605,"Não Pago")</f>
        <v>0</v>
      </c>
      <c r="K520" s="65">
        <f>SUMIFS(Jul!$I$5:$I$605,Jul!$U$5:$U$605,"Despesa",Jul!$G$5:$G$605,CPagar!$D520,Jul!$K$5:$K$605,"Não Pago")</f>
        <v>0</v>
      </c>
      <c r="L520" s="65">
        <f>SUMIFS(Ago!$I$5:$I$605,Ago!$U$5:$U$605,"Despesa",Ago!$G$5:$G$605,CPagar!$D520,Ago!$K$5:$K$605,"Não Pago")</f>
        <v>0</v>
      </c>
      <c r="M520" s="65">
        <f>SUMIFS(Set!$I$5:$I$605,Set!$U$5:$U$605,"Despesa",Set!$G$5:$G$605,CPagar!$D520,Set!$K$5:$K$605,"Não Pago")</f>
        <v>0</v>
      </c>
      <c r="N520" s="65">
        <f>SUMIFS(Out!$I$5:$I$605,Out!$U$5:$U$605,"Despesa",Out!$G$5:$G$605,CPagar!$D520,Out!$K$5:$K$605,"Não Pago")</f>
        <v>0</v>
      </c>
      <c r="O520" s="65">
        <f>SUMIFS(Nov!$I$5:$I$605,Nov!$U$5:$U$605,"Despesa",Nov!$G$5:$G$605,CPagar!$D520,Nov!$K$5:$K$605,"Não Pago")</f>
        <v>0</v>
      </c>
      <c r="P520" s="65">
        <f>SUMIFS(Dez!$I$5:$I$605,Dez!$U$5:$U$605,"Despesa",Dez!$G$5:$G$605,CPagar!$D520,Dez!$K$5:$K$605,"Não Pago")</f>
        <v>0</v>
      </c>
      <c r="Q520" s="62">
        <f t="shared" si="17"/>
        <v>0</v>
      </c>
    </row>
    <row r="521" spans="3:17" ht="28.5" customHeight="1" thickTop="1" thickBot="1" x14ac:dyDescent="0.3">
      <c r="C521" s="46" t="str">
        <f>'PC Despesas'!R17</f>
        <v>5.6.13</v>
      </c>
      <c r="D521" s="47" t="str">
        <f>VLOOKUP(C521,'PC Despesas'!$R$5:$S$103,2,FALSE)</f>
        <v>-</v>
      </c>
      <c r="E521" s="65">
        <f>SUMIFS(Jan!$I$5:$I$605,Jan!$U$5:$U$605,"Despesa",Jan!$G$5:$G$605,CPagar!$D521,Jan!$K$5:$K$605,"Não Pago")</f>
        <v>0</v>
      </c>
      <c r="F521" s="65">
        <f>SUMIFS(Fev!$I$5:$I$605,Fev!$U$5:$U$605,"Despesa",Fev!$G$5:$G$605,CPagar!$D521,Fev!$K$5:$K$605,"Não Pago")</f>
        <v>0</v>
      </c>
      <c r="G521" s="65">
        <f>SUMIFS(Mar!$I$5:$I$605,Mar!$U$5:$U$605,"Despesa",Mar!$G$5:$G$605,CPagar!$D521,Mar!$K$5:$K$605,"Não Pago")</f>
        <v>0</v>
      </c>
      <c r="H521" s="65">
        <f>SUMIFS(Abr!$I$5:$I$605,Abr!$U$5:$U$605,"Despesa",Abr!$G$5:$G$605,CPagar!$D521,Abr!$K$5:$K$605,"Não Pago")</f>
        <v>0</v>
      </c>
      <c r="I521" s="65">
        <f>SUMIFS(Mai!$I$5:$I$605,Mai!$U$5:$U$605,"Despesa",Mai!$G$5:$G$605,CPagar!$D521,Mai!$K$5:$K$605,"Não Pago")</f>
        <v>0</v>
      </c>
      <c r="J521" s="65">
        <f>SUMIFS(Jun!$I$5:$I$605,Jun!$U$5:$U$605,"Despesa",Jun!$G$5:$G$605,CPagar!$D521,Jun!$K$5:$K$605,"Não Pago")</f>
        <v>0</v>
      </c>
      <c r="K521" s="65">
        <f>SUMIFS(Jul!$I$5:$I$605,Jul!$U$5:$U$605,"Despesa",Jul!$G$5:$G$605,CPagar!$D521,Jul!$K$5:$K$605,"Não Pago")</f>
        <v>0</v>
      </c>
      <c r="L521" s="65">
        <f>SUMIFS(Ago!$I$5:$I$605,Ago!$U$5:$U$605,"Despesa",Ago!$G$5:$G$605,CPagar!$D521,Ago!$K$5:$K$605,"Não Pago")</f>
        <v>0</v>
      </c>
      <c r="M521" s="65">
        <f>SUMIFS(Set!$I$5:$I$605,Set!$U$5:$U$605,"Despesa",Set!$G$5:$G$605,CPagar!$D521,Set!$K$5:$K$605,"Não Pago")</f>
        <v>0</v>
      </c>
      <c r="N521" s="65">
        <f>SUMIFS(Out!$I$5:$I$605,Out!$U$5:$U$605,"Despesa",Out!$G$5:$G$605,CPagar!$D521,Out!$K$5:$K$605,"Não Pago")</f>
        <v>0</v>
      </c>
      <c r="O521" s="65">
        <f>SUMIFS(Nov!$I$5:$I$605,Nov!$U$5:$U$605,"Despesa",Nov!$G$5:$G$605,CPagar!$D521,Nov!$K$5:$K$605,"Não Pago")</f>
        <v>0</v>
      </c>
      <c r="P521" s="65">
        <f>SUMIFS(Dez!$I$5:$I$605,Dez!$U$5:$U$605,"Despesa",Dez!$G$5:$G$605,CPagar!$D521,Dez!$K$5:$K$605,"Não Pago")</f>
        <v>0</v>
      </c>
      <c r="Q521" s="62">
        <f t="shared" si="17"/>
        <v>0</v>
      </c>
    </row>
    <row r="522" spans="3:17" ht="28.5" customHeight="1" thickTop="1" thickBot="1" x14ac:dyDescent="0.3">
      <c r="C522" s="46" t="str">
        <f>'PC Despesas'!R18</f>
        <v>5.6.14</v>
      </c>
      <c r="D522" s="47" t="str">
        <f>VLOOKUP(C522,'PC Despesas'!$R$5:$S$103,2,FALSE)</f>
        <v>-</v>
      </c>
      <c r="E522" s="65">
        <f>SUMIFS(Jan!$I$5:$I$605,Jan!$U$5:$U$605,"Despesa",Jan!$G$5:$G$605,CPagar!$D522,Jan!$K$5:$K$605,"Não Pago")</f>
        <v>0</v>
      </c>
      <c r="F522" s="65">
        <f>SUMIFS(Fev!$I$5:$I$605,Fev!$U$5:$U$605,"Despesa",Fev!$G$5:$G$605,CPagar!$D522,Fev!$K$5:$K$605,"Não Pago")</f>
        <v>0</v>
      </c>
      <c r="G522" s="65">
        <f>SUMIFS(Mar!$I$5:$I$605,Mar!$U$5:$U$605,"Despesa",Mar!$G$5:$G$605,CPagar!$D522,Mar!$K$5:$K$605,"Não Pago")</f>
        <v>0</v>
      </c>
      <c r="H522" s="65">
        <f>SUMIFS(Abr!$I$5:$I$605,Abr!$U$5:$U$605,"Despesa",Abr!$G$5:$G$605,CPagar!$D522,Abr!$K$5:$K$605,"Não Pago")</f>
        <v>0</v>
      </c>
      <c r="I522" s="65">
        <f>SUMIFS(Mai!$I$5:$I$605,Mai!$U$5:$U$605,"Despesa",Mai!$G$5:$G$605,CPagar!$D522,Mai!$K$5:$K$605,"Não Pago")</f>
        <v>0</v>
      </c>
      <c r="J522" s="65">
        <f>SUMIFS(Jun!$I$5:$I$605,Jun!$U$5:$U$605,"Despesa",Jun!$G$5:$G$605,CPagar!$D522,Jun!$K$5:$K$605,"Não Pago")</f>
        <v>0</v>
      </c>
      <c r="K522" s="65">
        <f>SUMIFS(Jul!$I$5:$I$605,Jul!$U$5:$U$605,"Despesa",Jul!$G$5:$G$605,CPagar!$D522,Jul!$K$5:$K$605,"Não Pago")</f>
        <v>0</v>
      </c>
      <c r="L522" s="65">
        <f>SUMIFS(Ago!$I$5:$I$605,Ago!$U$5:$U$605,"Despesa",Ago!$G$5:$G$605,CPagar!$D522,Ago!$K$5:$K$605,"Não Pago")</f>
        <v>0</v>
      </c>
      <c r="M522" s="65">
        <f>SUMIFS(Set!$I$5:$I$605,Set!$U$5:$U$605,"Despesa",Set!$G$5:$G$605,CPagar!$D522,Set!$K$5:$K$605,"Não Pago")</f>
        <v>0</v>
      </c>
      <c r="N522" s="65">
        <f>SUMIFS(Out!$I$5:$I$605,Out!$U$5:$U$605,"Despesa",Out!$G$5:$G$605,CPagar!$D522,Out!$K$5:$K$605,"Não Pago")</f>
        <v>0</v>
      </c>
      <c r="O522" s="65">
        <f>SUMIFS(Nov!$I$5:$I$605,Nov!$U$5:$U$605,"Despesa",Nov!$G$5:$G$605,CPagar!$D522,Nov!$K$5:$K$605,"Não Pago")</f>
        <v>0</v>
      </c>
      <c r="P522" s="65">
        <f>SUMIFS(Dez!$I$5:$I$605,Dez!$U$5:$U$605,"Despesa",Dez!$G$5:$G$605,CPagar!$D522,Dez!$K$5:$K$605,"Não Pago")</f>
        <v>0</v>
      </c>
      <c r="Q522" s="62">
        <f t="shared" si="17"/>
        <v>0</v>
      </c>
    </row>
    <row r="523" spans="3:17" ht="28.5" customHeight="1" thickTop="1" thickBot="1" x14ac:dyDescent="0.3">
      <c r="C523" s="46" t="str">
        <f>'PC Despesas'!R19</f>
        <v>5.6.15</v>
      </c>
      <c r="D523" s="47" t="str">
        <f>VLOOKUP(C523,'PC Despesas'!$R$5:$S$103,2,FALSE)</f>
        <v>-</v>
      </c>
      <c r="E523" s="65">
        <f>SUMIFS(Jan!$I$5:$I$605,Jan!$U$5:$U$605,"Despesa",Jan!$G$5:$G$605,CPagar!$D523,Jan!$K$5:$K$605,"Não Pago")</f>
        <v>0</v>
      </c>
      <c r="F523" s="65">
        <f>SUMIFS(Fev!$I$5:$I$605,Fev!$U$5:$U$605,"Despesa",Fev!$G$5:$G$605,CPagar!$D523,Fev!$K$5:$K$605,"Não Pago")</f>
        <v>0</v>
      </c>
      <c r="G523" s="65">
        <f>SUMIFS(Mar!$I$5:$I$605,Mar!$U$5:$U$605,"Despesa",Mar!$G$5:$G$605,CPagar!$D523,Mar!$K$5:$K$605,"Não Pago")</f>
        <v>0</v>
      </c>
      <c r="H523" s="65">
        <f>SUMIFS(Abr!$I$5:$I$605,Abr!$U$5:$U$605,"Despesa",Abr!$G$5:$G$605,CPagar!$D523,Abr!$K$5:$K$605,"Não Pago")</f>
        <v>0</v>
      </c>
      <c r="I523" s="65">
        <f>SUMIFS(Mai!$I$5:$I$605,Mai!$U$5:$U$605,"Despesa",Mai!$G$5:$G$605,CPagar!$D523,Mai!$K$5:$K$605,"Não Pago")</f>
        <v>0</v>
      </c>
      <c r="J523" s="65">
        <f>SUMIFS(Jun!$I$5:$I$605,Jun!$U$5:$U$605,"Despesa",Jun!$G$5:$G$605,CPagar!$D523,Jun!$K$5:$K$605,"Não Pago")</f>
        <v>0</v>
      </c>
      <c r="K523" s="65">
        <f>SUMIFS(Jul!$I$5:$I$605,Jul!$U$5:$U$605,"Despesa",Jul!$G$5:$G$605,CPagar!$D523,Jul!$K$5:$K$605,"Não Pago")</f>
        <v>0</v>
      </c>
      <c r="L523" s="65">
        <f>SUMIFS(Ago!$I$5:$I$605,Ago!$U$5:$U$605,"Despesa",Ago!$G$5:$G$605,CPagar!$D523,Ago!$K$5:$K$605,"Não Pago")</f>
        <v>0</v>
      </c>
      <c r="M523" s="65">
        <f>SUMIFS(Set!$I$5:$I$605,Set!$U$5:$U$605,"Despesa",Set!$G$5:$G$605,CPagar!$D523,Set!$K$5:$K$605,"Não Pago")</f>
        <v>0</v>
      </c>
      <c r="N523" s="65">
        <f>SUMIFS(Out!$I$5:$I$605,Out!$U$5:$U$605,"Despesa",Out!$G$5:$G$605,CPagar!$D523,Out!$K$5:$K$605,"Não Pago")</f>
        <v>0</v>
      </c>
      <c r="O523" s="65">
        <f>SUMIFS(Nov!$I$5:$I$605,Nov!$U$5:$U$605,"Despesa",Nov!$G$5:$G$605,CPagar!$D523,Nov!$K$5:$K$605,"Não Pago")</f>
        <v>0</v>
      </c>
      <c r="P523" s="65">
        <f>SUMIFS(Dez!$I$5:$I$605,Dez!$U$5:$U$605,"Despesa",Dez!$G$5:$G$605,CPagar!$D523,Dez!$K$5:$K$605,"Não Pago")</f>
        <v>0</v>
      </c>
      <c r="Q523" s="62">
        <f t="shared" si="17"/>
        <v>0</v>
      </c>
    </row>
    <row r="524" spans="3:17" ht="28.5" customHeight="1" thickTop="1" thickBot="1" x14ac:dyDescent="0.3">
      <c r="C524" s="46" t="str">
        <f>'PC Despesas'!R20</f>
        <v>5.6.16</v>
      </c>
      <c r="D524" s="47" t="str">
        <f>VLOOKUP(C524,'PC Despesas'!$R$5:$S$103,2,FALSE)</f>
        <v>-</v>
      </c>
      <c r="E524" s="65">
        <f>SUMIFS(Jan!$I$5:$I$605,Jan!$U$5:$U$605,"Despesa",Jan!$G$5:$G$605,CPagar!$D524,Jan!$K$5:$K$605,"Não Pago")</f>
        <v>0</v>
      </c>
      <c r="F524" s="65">
        <f>SUMIFS(Fev!$I$5:$I$605,Fev!$U$5:$U$605,"Despesa",Fev!$G$5:$G$605,CPagar!$D524,Fev!$K$5:$K$605,"Não Pago")</f>
        <v>0</v>
      </c>
      <c r="G524" s="65">
        <f>SUMIFS(Mar!$I$5:$I$605,Mar!$U$5:$U$605,"Despesa",Mar!$G$5:$G$605,CPagar!$D524,Mar!$K$5:$K$605,"Não Pago")</f>
        <v>0</v>
      </c>
      <c r="H524" s="65">
        <f>SUMIFS(Abr!$I$5:$I$605,Abr!$U$5:$U$605,"Despesa",Abr!$G$5:$G$605,CPagar!$D524,Abr!$K$5:$K$605,"Não Pago")</f>
        <v>0</v>
      </c>
      <c r="I524" s="65">
        <f>SUMIFS(Mai!$I$5:$I$605,Mai!$U$5:$U$605,"Despesa",Mai!$G$5:$G$605,CPagar!$D524,Mai!$K$5:$K$605,"Não Pago")</f>
        <v>0</v>
      </c>
      <c r="J524" s="65">
        <f>SUMIFS(Jun!$I$5:$I$605,Jun!$U$5:$U$605,"Despesa",Jun!$G$5:$G$605,CPagar!$D524,Jun!$K$5:$K$605,"Não Pago")</f>
        <v>0</v>
      </c>
      <c r="K524" s="65">
        <f>SUMIFS(Jul!$I$5:$I$605,Jul!$U$5:$U$605,"Despesa",Jul!$G$5:$G$605,CPagar!$D524,Jul!$K$5:$K$605,"Não Pago")</f>
        <v>0</v>
      </c>
      <c r="L524" s="65">
        <f>SUMIFS(Ago!$I$5:$I$605,Ago!$U$5:$U$605,"Despesa",Ago!$G$5:$G$605,CPagar!$D524,Ago!$K$5:$K$605,"Não Pago")</f>
        <v>0</v>
      </c>
      <c r="M524" s="65">
        <f>SUMIFS(Set!$I$5:$I$605,Set!$U$5:$U$605,"Despesa",Set!$G$5:$G$605,CPagar!$D524,Set!$K$5:$K$605,"Não Pago")</f>
        <v>0</v>
      </c>
      <c r="N524" s="65">
        <f>SUMIFS(Out!$I$5:$I$605,Out!$U$5:$U$605,"Despesa",Out!$G$5:$G$605,CPagar!$D524,Out!$K$5:$K$605,"Não Pago")</f>
        <v>0</v>
      </c>
      <c r="O524" s="65">
        <f>SUMIFS(Nov!$I$5:$I$605,Nov!$U$5:$U$605,"Despesa",Nov!$G$5:$G$605,CPagar!$D524,Nov!$K$5:$K$605,"Não Pago")</f>
        <v>0</v>
      </c>
      <c r="P524" s="65">
        <f>SUMIFS(Dez!$I$5:$I$605,Dez!$U$5:$U$605,"Despesa",Dez!$G$5:$G$605,CPagar!$D524,Dez!$K$5:$K$605,"Não Pago")</f>
        <v>0</v>
      </c>
      <c r="Q524" s="62">
        <f t="shared" si="17"/>
        <v>0</v>
      </c>
    </row>
    <row r="525" spans="3:17" ht="28.5" customHeight="1" thickTop="1" thickBot="1" x14ac:dyDescent="0.3">
      <c r="C525" s="46" t="str">
        <f>'PC Despesas'!R21</f>
        <v>5.6.17</v>
      </c>
      <c r="D525" s="47" t="str">
        <f>VLOOKUP(C525,'PC Despesas'!$R$5:$S$103,2,FALSE)</f>
        <v>-</v>
      </c>
      <c r="E525" s="65">
        <f>SUMIFS(Jan!$I$5:$I$605,Jan!$U$5:$U$605,"Despesa",Jan!$G$5:$G$605,CPagar!$D525,Jan!$K$5:$K$605,"Não Pago")</f>
        <v>0</v>
      </c>
      <c r="F525" s="65">
        <f>SUMIFS(Fev!$I$5:$I$605,Fev!$U$5:$U$605,"Despesa",Fev!$G$5:$G$605,CPagar!$D525,Fev!$K$5:$K$605,"Não Pago")</f>
        <v>0</v>
      </c>
      <c r="G525" s="65">
        <f>SUMIFS(Mar!$I$5:$I$605,Mar!$U$5:$U$605,"Despesa",Mar!$G$5:$G$605,CPagar!$D525,Mar!$K$5:$K$605,"Não Pago")</f>
        <v>0</v>
      </c>
      <c r="H525" s="65">
        <f>SUMIFS(Abr!$I$5:$I$605,Abr!$U$5:$U$605,"Despesa",Abr!$G$5:$G$605,CPagar!$D525,Abr!$K$5:$K$605,"Não Pago")</f>
        <v>0</v>
      </c>
      <c r="I525" s="65">
        <f>SUMIFS(Mai!$I$5:$I$605,Mai!$U$5:$U$605,"Despesa",Mai!$G$5:$G$605,CPagar!$D525,Mai!$K$5:$K$605,"Não Pago")</f>
        <v>0</v>
      </c>
      <c r="J525" s="65">
        <f>SUMIFS(Jun!$I$5:$I$605,Jun!$U$5:$U$605,"Despesa",Jun!$G$5:$G$605,CPagar!$D525,Jun!$K$5:$K$605,"Não Pago")</f>
        <v>0</v>
      </c>
      <c r="K525" s="65">
        <f>SUMIFS(Jul!$I$5:$I$605,Jul!$U$5:$U$605,"Despesa",Jul!$G$5:$G$605,CPagar!$D525,Jul!$K$5:$K$605,"Não Pago")</f>
        <v>0</v>
      </c>
      <c r="L525" s="65">
        <f>SUMIFS(Ago!$I$5:$I$605,Ago!$U$5:$U$605,"Despesa",Ago!$G$5:$G$605,CPagar!$D525,Ago!$K$5:$K$605,"Não Pago")</f>
        <v>0</v>
      </c>
      <c r="M525" s="65">
        <f>SUMIFS(Set!$I$5:$I$605,Set!$U$5:$U$605,"Despesa",Set!$G$5:$G$605,CPagar!$D525,Set!$K$5:$K$605,"Não Pago")</f>
        <v>0</v>
      </c>
      <c r="N525" s="65">
        <f>SUMIFS(Out!$I$5:$I$605,Out!$U$5:$U$605,"Despesa",Out!$G$5:$G$605,CPagar!$D525,Out!$K$5:$K$605,"Não Pago")</f>
        <v>0</v>
      </c>
      <c r="O525" s="65">
        <f>SUMIFS(Nov!$I$5:$I$605,Nov!$U$5:$U$605,"Despesa",Nov!$G$5:$G$605,CPagar!$D525,Nov!$K$5:$K$605,"Não Pago")</f>
        <v>0</v>
      </c>
      <c r="P525" s="65">
        <f>SUMIFS(Dez!$I$5:$I$605,Dez!$U$5:$U$605,"Despesa",Dez!$G$5:$G$605,CPagar!$D525,Dez!$K$5:$K$605,"Não Pago")</f>
        <v>0</v>
      </c>
      <c r="Q525" s="62">
        <f t="shared" si="17"/>
        <v>0</v>
      </c>
    </row>
    <row r="526" spans="3:17" ht="28.5" customHeight="1" thickTop="1" thickBot="1" x14ac:dyDescent="0.3">
      <c r="C526" s="46" t="str">
        <f>'PC Despesas'!R22</f>
        <v>5.6.18</v>
      </c>
      <c r="D526" s="47" t="str">
        <f>VLOOKUP(C526,'PC Despesas'!$R$5:$S$103,2,FALSE)</f>
        <v>-</v>
      </c>
      <c r="E526" s="65">
        <f>SUMIFS(Jan!$I$5:$I$605,Jan!$U$5:$U$605,"Despesa",Jan!$G$5:$G$605,CPagar!$D526,Jan!$K$5:$K$605,"Não Pago")</f>
        <v>0</v>
      </c>
      <c r="F526" s="65">
        <f>SUMIFS(Fev!$I$5:$I$605,Fev!$U$5:$U$605,"Despesa",Fev!$G$5:$G$605,CPagar!$D526,Fev!$K$5:$K$605,"Não Pago")</f>
        <v>0</v>
      </c>
      <c r="G526" s="65">
        <f>SUMIFS(Mar!$I$5:$I$605,Mar!$U$5:$U$605,"Despesa",Mar!$G$5:$G$605,CPagar!$D526,Mar!$K$5:$K$605,"Não Pago")</f>
        <v>0</v>
      </c>
      <c r="H526" s="65">
        <f>SUMIFS(Abr!$I$5:$I$605,Abr!$U$5:$U$605,"Despesa",Abr!$G$5:$G$605,CPagar!$D526,Abr!$K$5:$K$605,"Não Pago")</f>
        <v>0</v>
      </c>
      <c r="I526" s="65">
        <f>SUMIFS(Mai!$I$5:$I$605,Mai!$U$5:$U$605,"Despesa",Mai!$G$5:$G$605,CPagar!$D526,Mai!$K$5:$K$605,"Não Pago")</f>
        <v>0</v>
      </c>
      <c r="J526" s="65">
        <f>SUMIFS(Jun!$I$5:$I$605,Jun!$U$5:$U$605,"Despesa",Jun!$G$5:$G$605,CPagar!$D526,Jun!$K$5:$K$605,"Não Pago")</f>
        <v>0</v>
      </c>
      <c r="K526" s="65">
        <f>SUMIFS(Jul!$I$5:$I$605,Jul!$U$5:$U$605,"Despesa",Jul!$G$5:$G$605,CPagar!$D526,Jul!$K$5:$K$605,"Não Pago")</f>
        <v>0</v>
      </c>
      <c r="L526" s="65">
        <f>SUMIFS(Ago!$I$5:$I$605,Ago!$U$5:$U$605,"Despesa",Ago!$G$5:$G$605,CPagar!$D526,Ago!$K$5:$K$605,"Não Pago")</f>
        <v>0</v>
      </c>
      <c r="M526" s="65">
        <f>SUMIFS(Set!$I$5:$I$605,Set!$U$5:$U$605,"Despesa",Set!$G$5:$G$605,CPagar!$D526,Set!$K$5:$K$605,"Não Pago")</f>
        <v>0</v>
      </c>
      <c r="N526" s="65">
        <f>SUMIFS(Out!$I$5:$I$605,Out!$U$5:$U$605,"Despesa",Out!$G$5:$G$605,CPagar!$D526,Out!$K$5:$K$605,"Não Pago")</f>
        <v>0</v>
      </c>
      <c r="O526" s="65">
        <f>SUMIFS(Nov!$I$5:$I$605,Nov!$U$5:$U$605,"Despesa",Nov!$G$5:$G$605,CPagar!$D526,Nov!$K$5:$K$605,"Não Pago")</f>
        <v>0</v>
      </c>
      <c r="P526" s="65">
        <f>SUMIFS(Dez!$I$5:$I$605,Dez!$U$5:$U$605,"Despesa",Dez!$G$5:$G$605,CPagar!$D526,Dez!$K$5:$K$605,"Não Pago")</f>
        <v>0</v>
      </c>
      <c r="Q526" s="62">
        <f t="shared" si="17"/>
        <v>0</v>
      </c>
    </row>
    <row r="527" spans="3:17" ht="28.5" customHeight="1" thickTop="1" thickBot="1" x14ac:dyDescent="0.3">
      <c r="C527" s="46" t="str">
        <f>'PC Despesas'!R23</f>
        <v>5.6.19</v>
      </c>
      <c r="D527" s="47" t="str">
        <f>VLOOKUP(C527,'PC Despesas'!$R$5:$S$103,2,FALSE)</f>
        <v>-</v>
      </c>
      <c r="E527" s="65">
        <f>SUMIFS(Jan!$I$5:$I$605,Jan!$U$5:$U$605,"Despesa",Jan!$G$5:$G$605,CPagar!$D527,Jan!$K$5:$K$605,"Não Pago")</f>
        <v>0</v>
      </c>
      <c r="F527" s="65">
        <f>SUMIFS(Fev!$I$5:$I$605,Fev!$U$5:$U$605,"Despesa",Fev!$G$5:$G$605,CPagar!$D527,Fev!$K$5:$K$605,"Não Pago")</f>
        <v>0</v>
      </c>
      <c r="G527" s="65">
        <f>SUMIFS(Mar!$I$5:$I$605,Mar!$U$5:$U$605,"Despesa",Mar!$G$5:$G$605,CPagar!$D527,Mar!$K$5:$K$605,"Não Pago")</f>
        <v>0</v>
      </c>
      <c r="H527" s="65">
        <f>SUMIFS(Abr!$I$5:$I$605,Abr!$U$5:$U$605,"Despesa",Abr!$G$5:$G$605,CPagar!$D527,Abr!$K$5:$K$605,"Não Pago")</f>
        <v>0</v>
      </c>
      <c r="I527" s="65">
        <f>SUMIFS(Mai!$I$5:$I$605,Mai!$U$5:$U$605,"Despesa",Mai!$G$5:$G$605,CPagar!$D527,Mai!$K$5:$K$605,"Não Pago")</f>
        <v>0</v>
      </c>
      <c r="J527" s="65">
        <f>SUMIFS(Jun!$I$5:$I$605,Jun!$U$5:$U$605,"Despesa",Jun!$G$5:$G$605,CPagar!$D527,Jun!$K$5:$K$605,"Não Pago")</f>
        <v>0</v>
      </c>
      <c r="K527" s="65">
        <f>SUMIFS(Jul!$I$5:$I$605,Jul!$U$5:$U$605,"Despesa",Jul!$G$5:$G$605,CPagar!$D527,Jul!$K$5:$K$605,"Não Pago")</f>
        <v>0</v>
      </c>
      <c r="L527" s="65">
        <f>SUMIFS(Ago!$I$5:$I$605,Ago!$U$5:$U$605,"Despesa",Ago!$G$5:$G$605,CPagar!$D527,Ago!$K$5:$K$605,"Não Pago")</f>
        <v>0</v>
      </c>
      <c r="M527" s="65">
        <f>SUMIFS(Set!$I$5:$I$605,Set!$U$5:$U$605,"Despesa",Set!$G$5:$G$605,CPagar!$D527,Set!$K$5:$K$605,"Não Pago")</f>
        <v>0</v>
      </c>
      <c r="N527" s="65">
        <f>SUMIFS(Out!$I$5:$I$605,Out!$U$5:$U$605,"Despesa",Out!$G$5:$G$605,CPagar!$D527,Out!$K$5:$K$605,"Não Pago")</f>
        <v>0</v>
      </c>
      <c r="O527" s="65">
        <f>SUMIFS(Nov!$I$5:$I$605,Nov!$U$5:$U$605,"Despesa",Nov!$G$5:$G$605,CPagar!$D527,Nov!$K$5:$K$605,"Não Pago")</f>
        <v>0</v>
      </c>
      <c r="P527" s="65">
        <f>SUMIFS(Dez!$I$5:$I$605,Dez!$U$5:$U$605,"Despesa",Dez!$G$5:$G$605,CPagar!$D527,Dez!$K$5:$K$605,"Não Pago")</f>
        <v>0</v>
      </c>
      <c r="Q527" s="62">
        <f t="shared" si="17"/>
        <v>0</v>
      </c>
    </row>
    <row r="528" spans="3:17" ht="28.5" customHeight="1" thickTop="1" thickBot="1" x14ac:dyDescent="0.3">
      <c r="C528" s="46" t="str">
        <f>'PC Despesas'!R24</f>
        <v>5.6.20</v>
      </c>
      <c r="D528" s="47" t="str">
        <f>VLOOKUP(C528,'PC Despesas'!$R$5:$S$103,2,FALSE)</f>
        <v>-</v>
      </c>
      <c r="E528" s="65">
        <f>SUMIFS(Jan!$I$5:$I$605,Jan!$U$5:$U$605,"Despesa",Jan!$G$5:$G$605,CPagar!$D528,Jan!$K$5:$K$605,"Não Pago")</f>
        <v>0</v>
      </c>
      <c r="F528" s="65">
        <f>SUMIFS(Fev!$I$5:$I$605,Fev!$U$5:$U$605,"Despesa",Fev!$G$5:$G$605,CPagar!$D528,Fev!$K$5:$K$605,"Não Pago")</f>
        <v>0</v>
      </c>
      <c r="G528" s="65">
        <f>SUMIFS(Mar!$I$5:$I$605,Mar!$U$5:$U$605,"Despesa",Mar!$G$5:$G$605,CPagar!$D528,Mar!$K$5:$K$605,"Não Pago")</f>
        <v>0</v>
      </c>
      <c r="H528" s="65">
        <f>SUMIFS(Abr!$I$5:$I$605,Abr!$U$5:$U$605,"Despesa",Abr!$G$5:$G$605,CPagar!$D528,Abr!$K$5:$K$605,"Não Pago")</f>
        <v>0</v>
      </c>
      <c r="I528" s="65">
        <f>SUMIFS(Mai!$I$5:$I$605,Mai!$U$5:$U$605,"Despesa",Mai!$G$5:$G$605,CPagar!$D528,Mai!$K$5:$K$605,"Não Pago")</f>
        <v>0</v>
      </c>
      <c r="J528" s="65">
        <f>SUMIFS(Jun!$I$5:$I$605,Jun!$U$5:$U$605,"Despesa",Jun!$G$5:$G$605,CPagar!$D528,Jun!$K$5:$K$605,"Não Pago")</f>
        <v>0</v>
      </c>
      <c r="K528" s="65">
        <f>SUMIFS(Jul!$I$5:$I$605,Jul!$U$5:$U$605,"Despesa",Jul!$G$5:$G$605,CPagar!$D528,Jul!$K$5:$K$605,"Não Pago")</f>
        <v>0</v>
      </c>
      <c r="L528" s="65">
        <f>SUMIFS(Ago!$I$5:$I$605,Ago!$U$5:$U$605,"Despesa",Ago!$G$5:$G$605,CPagar!$D528,Ago!$K$5:$K$605,"Não Pago")</f>
        <v>0</v>
      </c>
      <c r="M528" s="65">
        <f>SUMIFS(Set!$I$5:$I$605,Set!$U$5:$U$605,"Despesa",Set!$G$5:$G$605,CPagar!$D528,Set!$K$5:$K$605,"Não Pago")</f>
        <v>0</v>
      </c>
      <c r="N528" s="65">
        <f>SUMIFS(Out!$I$5:$I$605,Out!$U$5:$U$605,"Despesa",Out!$G$5:$G$605,CPagar!$D528,Out!$K$5:$K$605,"Não Pago")</f>
        <v>0</v>
      </c>
      <c r="O528" s="65">
        <f>SUMIFS(Nov!$I$5:$I$605,Nov!$U$5:$U$605,"Despesa",Nov!$G$5:$G$605,CPagar!$D528,Nov!$K$5:$K$605,"Não Pago")</f>
        <v>0</v>
      </c>
      <c r="P528" s="65">
        <f>SUMIFS(Dez!$I$5:$I$605,Dez!$U$5:$U$605,"Despesa",Dez!$G$5:$G$605,CPagar!$D528,Dez!$K$5:$K$605,"Não Pago")</f>
        <v>0</v>
      </c>
      <c r="Q528" s="62">
        <f t="shared" si="17"/>
        <v>0</v>
      </c>
    </row>
    <row r="529" spans="3:17" ht="28.5" customHeight="1" thickTop="1" thickBot="1" x14ac:dyDescent="0.3">
      <c r="C529" s="46" t="str">
        <f>'PC Despesas'!R25</f>
        <v>5.6.21</v>
      </c>
      <c r="D529" s="47" t="str">
        <f>VLOOKUP(C529,'PC Despesas'!$R$5:$S$103,2,FALSE)</f>
        <v>-</v>
      </c>
      <c r="E529" s="65">
        <f>SUMIFS(Jan!$I$5:$I$605,Jan!$U$5:$U$605,"Despesa",Jan!$G$5:$G$605,CPagar!$D529,Jan!$K$5:$K$605,"Não Pago")</f>
        <v>0</v>
      </c>
      <c r="F529" s="65">
        <f>SUMIFS(Fev!$I$5:$I$605,Fev!$U$5:$U$605,"Despesa",Fev!$G$5:$G$605,CPagar!$D529,Fev!$K$5:$K$605,"Não Pago")</f>
        <v>0</v>
      </c>
      <c r="G529" s="65">
        <f>SUMIFS(Mar!$I$5:$I$605,Mar!$U$5:$U$605,"Despesa",Mar!$G$5:$G$605,CPagar!$D529,Mar!$K$5:$K$605,"Não Pago")</f>
        <v>0</v>
      </c>
      <c r="H529" s="65">
        <f>SUMIFS(Abr!$I$5:$I$605,Abr!$U$5:$U$605,"Despesa",Abr!$G$5:$G$605,CPagar!$D529,Abr!$K$5:$K$605,"Não Pago")</f>
        <v>0</v>
      </c>
      <c r="I529" s="65">
        <f>SUMIFS(Mai!$I$5:$I$605,Mai!$U$5:$U$605,"Despesa",Mai!$G$5:$G$605,CPagar!$D529,Mai!$K$5:$K$605,"Não Pago")</f>
        <v>0</v>
      </c>
      <c r="J529" s="65">
        <f>SUMIFS(Jun!$I$5:$I$605,Jun!$U$5:$U$605,"Despesa",Jun!$G$5:$G$605,CPagar!$D529,Jun!$K$5:$K$605,"Não Pago")</f>
        <v>0</v>
      </c>
      <c r="K529" s="65">
        <f>SUMIFS(Jul!$I$5:$I$605,Jul!$U$5:$U$605,"Despesa",Jul!$G$5:$G$605,CPagar!$D529,Jul!$K$5:$K$605,"Não Pago")</f>
        <v>0</v>
      </c>
      <c r="L529" s="65">
        <f>SUMIFS(Ago!$I$5:$I$605,Ago!$U$5:$U$605,"Despesa",Ago!$G$5:$G$605,CPagar!$D529,Ago!$K$5:$K$605,"Não Pago")</f>
        <v>0</v>
      </c>
      <c r="M529" s="65">
        <f>SUMIFS(Set!$I$5:$I$605,Set!$U$5:$U$605,"Despesa",Set!$G$5:$G$605,CPagar!$D529,Set!$K$5:$K$605,"Não Pago")</f>
        <v>0</v>
      </c>
      <c r="N529" s="65">
        <f>SUMIFS(Out!$I$5:$I$605,Out!$U$5:$U$605,"Despesa",Out!$G$5:$G$605,CPagar!$D529,Out!$K$5:$K$605,"Não Pago")</f>
        <v>0</v>
      </c>
      <c r="O529" s="65">
        <f>SUMIFS(Nov!$I$5:$I$605,Nov!$U$5:$U$605,"Despesa",Nov!$G$5:$G$605,CPagar!$D529,Nov!$K$5:$K$605,"Não Pago")</f>
        <v>0</v>
      </c>
      <c r="P529" s="65">
        <f>SUMIFS(Dez!$I$5:$I$605,Dez!$U$5:$U$605,"Despesa",Dez!$G$5:$G$605,CPagar!$D529,Dez!$K$5:$K$605,"Não Pago")</f>
        <v>0</v>
      </c>
      <c r="Q529" s="62">
        <f t="shared" si="17"/>
        <v>0</v>
      </c>
    </row>
    <row r="530" spans="3:17" ht="28.5" customHeight="1" thickTop="1" thickBot="1" x14ac:dyDescent="0.3">
      <c r="C530" s="46" t="str">
        <f>'PC Despesas'!R26</f>
        <v>5.6.22</v>
      </c>
      <c r="D530" s="47" t="str">
        <f>VLOOKUP(C530,'PC Despesas'!$R$5:$S$103,2,FALSE)</f>
        <v>-</v>
      </c>
      <c r="E530" s="65">
        <f>SUMIFS(Jan!$I$5:$I$605,Jan!$U$5:$U$605,"Despesa",Jan!$G$5:$G$605,CPagar!$D530,Jan!$K$5:$K$605,"Não Pago")</f>
        <v>0</v>
      </c>
      <c r="F530" s="65">
        <f>SUMIFS(Fev!$I$5:$I$605,Fev!$U$5:$U$605,"Despesa",Fev!$G$5:$G$605,CPagar!$D530,Fev!$K$5:$K$605,"Não Pago")</f>
        <v>0</v>
      </c>
      <c r="G530" s="65">
        <f>SUMIFS(Mar!$I$5:$I$605,Mar!$U$5:$U$605,"Despesa",Mar!$G$5:$G$605,CPagar!$D530,Mar!$K$5:$K$605,"Não Pago")</f>
        <v>0</v>
      </c>
      <c r="H530" s="65">
        <f>SUMIFS(Abr!$I$5:$I$605,Abr!$U$5:$U$605,"Despesa",Abr!$G$5:$G$605,CPagar!$D530,Abr!$K$5:$K$605,"Não Pago")</f>
        <v>0</v>
      </c>
      <c r="I530" s="65">
        <f>SUMIFS(Mai!$I$5:$I$605,Mai!$U$5:$U$605,"Despesa",Mai!$G$5:$G$605,CPagar!$D530,Mai!$K$5:$K$605,"Não Pago")</f>
        <v>0</v>
      </c>
      <c r="J530" s="65">
        <f>SUMIFS(Jun!$I$5:$I$605,Jun!$U$5:$U$605,"Despesa",Jun!$G$5:$G$605,CPagar!$D530,Jun!$K$5:$K$605,"Não Pago")</f>
        <v>0</v>
      </c>
      <c r="K530" s="65">
        <f>SUMIFS(Jul!$I$5:$I$605,Jul!$U$5:$U$605,"Despesa",Jul!$G$5:$G$605,CPagar!$D530,Jul!$K$5:$K$605,"Não Pago")</f>
        <v>0</v>
      </c>
      <c r="L530" s="65">
        <f>SUMIFS(Ago!$I$5:$I$605,Ago!$U$5:$U$605,"Despesa",Ago!$G$5:$G$605,CPagar!$D530,Ago!$K$5:$K$605,"Não Pago")</f>
        <v>0</v>
      </c>
      <c r="M530" s="65">
        <f>SUMIFS(Set!$I$5:$I$605,Set!$U$5:$U$605,"Despesa",Set!$G$5:$G$605,CPagar!$D530,Set!$K$5:$K$605,"Não Pago")</f>
        <v>0</v>
      </c>
      <c r="N530" s="65">
        <f>SUMIFS(Out!$I$5:$I$605,Out!$U$5:$U$605,"Despesa",Out!$G$5:$G$605,CPagar!$D530,Out!$K$5:$K$605,"Não Pago")</f>
        <v>0</v>
      </c>
      <c r="O530" s="65">
        <f>SUMIFS(Nov!$I$5:$I$605,Nov!$U$5:$U$605,"Despesa",Nov!$G$5:$G$605,CPagar!$D530,Nov!$K$5:$K$605,"Não Pago")</f>
        <v>0</v>
      </c>
      <c r="P530" s="65">
        <f>SUMIFS(Dez!$I$5:$I$605,Dez!$U$5:$U$605,"Despesa",Dez!$G$5:$G$605,CPagar!$D530,Dez!$K$5:$K$605,"Não Pago")</f>
        <v>0</v>
      </c>
      <c r="Q530" s="62">
        <f t="shared" si="17"/>
        <v>0</v>
      </c>
    </row>
    <row r="531" spans="3:17" ht="28.5" customHeight="1" thickTop="1" thickBot="1" x14ac:dyDescent="0.3">
      <c r="C531" s="46" t="str">
        <f>'PC Despesas'!R27</f>
        <v>5.6.23</v>
      </c>
      <c r="D531" s="47" t="str">
        <f>VLOOKUP(C531,'PC Despesas'!$R$5:$S$103,2,FALSE)</f>
        <v>-</v>
      </c>
      <c r="E531" s="65">
        <f>SUMIFS(Jan!$I$5:$I$605,Jan!$U$5:$U$605,"Despesa",Jan!$G$5:$G$605,CPagar!$D531,Jan!$K$5:$K$605,"Não Pago")</f>
        <v>0</v>
      </c>
      <c r="F531" s="65">
        <f>SUMIFS(Fev!$I$5:$I$605,Fev!$U$5:$U$605,"Despesa",Fev!$G$5:$G$605,CPagar!$D531,Fev!$K$5:$K$605,"Não Pago")</f>
        <v>0</v>
      </c>
      <c r="G531" s="65">
        <f>SUMIFS(Mar!$I$5:$I$605,Mar!$U$5:$U$605,"Despesa",Mar!$G$5:$G$605,CPagar!$D531,Mar!$K$5:$K$605,"Não Pago")</f>
        <v>0</v>
      </c>
      <c r="H531" s="65">
        <f>SUMIFS(Abr!$I$5:$I$605,Abr!$U$5:$U$605,"Despesa",Abr!$G$5:$G$605,CPagar!$D531,Abr!$K$5:$K$605,"Não Pago")</f>
        <v>0</v>
      </c>
      <c r="I531" s="65">
        <f>SUMIFS(Mai!$I$5:$I$605,Mai!$U$5:$U$605,"Despesa",Mai!$G$5:$G$605,CPagar!$D531,Mai!$K$5:$K$605,"Não Pago")</f>
        <v>0</v>
      </c>
      <c r="J531" s="65">
        <f>SUMIFS(Jun!$I$5:$I$605,Jun!$U$5:$U$605,"Despesa",Jun!$G$5:$G$605,CPagar!$D531,Jun!$K$5:$K$605,"Não Pago")</f>
        <v>0</v>
      </c>
      <c r="K531" s="65">
        <f>SUMIFS(Jul!$I$5:$I$605,Jul!$U$5:$U$605,"Despesa",Jul!$G$5:$G$605,CPagar!$D531,Jul!$K$5:$K$605,"Não Pago")</f>
        <v>0</v>
      </c>
      <c r="L531" s="65">
        <f>SUMIFS(Ago!$I$5:$I$605,Ago!$U$5:$U$605,"Despesa",Ago!$G$5:$G$605,CPagar!$D531,Ago!$K$5:$K$605,"Não Pago")</f>
        <v>0</v>
      </c>
      <c r="M531" s="65">
        <f>SUMIFS(Set!$I$5:$I$605,Set!$U$5:$U$605,"Despesa",Set!$G$5:$G$605,CPagar!$D531,Set!$K$5:$K$605,"Não Pago")</f>
        <v>0</v>
      </c>
      <c r="N531" s="65">
        <f>SUMIFS(Out!$I$5:$I$605,Out!$U$5:$U$605,"Despesa",Out!$G$5:$G$605,CPagar!$D531,Out!$K$5:$K$605,"Não Pago")</f>
        <v>0</v>
      </c>
      <c r="O531" s="65">
        <f>SUMIFS(Nov!$I$5:$I$605,Nov!$U$5:$U$605,"Despesa",Nov!$G$5:$G$605,CPagar!$D531,Nov!$K$5:$K$605,"Não Pago")</f>
        <v>0</v>
      </c>
      <c r="P531" s="65">
        <f>SUMIFS(Dez!$I$5:$I$605,Dez!$U$5:$U$605,"Despesa",Dez!$G$5:$G$605,CPagar!$D531,Dez!$K$5:$K$605,"Não Pago")</f>
        <v>0</v>
      </c>
      <c r="Q531" s="62">
        <f t="shared" si="17"/>
        <v>0</v>
      </c>
    </row>
    <row r="532" spans="3:17" ht="28.5" customHeight="1" thickTop="1" thickBot="1" x14ac:dyDescent="0.3">
      <c r="C532" s="46" t="str">
        <f>'PC Despesas'!R28</f>
        <v>5.6.24</v>
      </c>
      <c r="D532" s="47" t="str">
        <f>VLOOKUP(C532,'PC Despesas'!$R$5:$S$103,2,FALSE)</f>
        <v>-</v>
      </c>
      <c r="E532" s="65">
        <f>SUMIFS(Jan!$I$5:$I$605,Jan!$U$5:$U$605,"Despesa",Jan!$G$5:$G$605,CPagar!$D532,Jan!$K$5:$K$605,"Não Pago")</f>
        <v>0</v>
      </c>
      <c r="F532" s="65">
        <f>SUMIFS(Fev!$I$5:$I$605,Fev!$U$5:$U$605,"Despesa",Fev!$G$5:$G$605,CPagar!$D532,Fev!$K$5:$K$605,"Não Pago")</f>
        <v>0</v>
      </c>
      <c r="G532" s="65">
        <f>SUMIFS(Mar!$I$5:$I$605,Mar!$U$5:$U$605,"Despesa",Mar!$G$5:$G$605,CPagar!$D532,Mar!$K$5:$K$605,"Não Pago")</f>
        <v>0</v>
      </c>
      <c r="H532" s="65">
        <f>SUMIFS(Abr!$I$5:$I$605,Abr!$U$5:$U$605,"Despesa",Abr!$G$5:$G$605,CPagar!$D532,Abr!$K$5:$K$605,"Não Pago")</f>
        <v>0</v>
      </c>
      <c r="I532" s="65">
        <f>SUMIFS(Mai!$I$5:$I$605,Mai!$U$5:$U$605,"Despesa",Mai!$G$5:$G$605,CPagar!$D532,Mai!$K$5:$K$605,"Não Pago")</f>
        <v>0</v>
      </c>
      <c r="J532" s="65">
        <f>SUMIFS(Jun!$I$5:$I$605,Jun!$U$5:$U$605,"Despesa",Jun!$G$5:$G$605,CPagar!$D532,Jun!$K$5:$K$605,"Não Pago")</f>
        <v>0</v>
      </c>
      <c r="K532" s="65">
        <f>SUMIFS(Jul!$I$5:$I$605,Jul!$U$5:$U$605,"Despesa",Jul!$G$5:$G$605,CPagar!$D532,Jul!$K$5:$K$605,"Não Pago")</f>
        <v>0</v>
      </c>
      <c r="L532" s="65">
        <f>SUMIFS(Ago!$I$5:$I$605,Ago!$U$5:$U$605,"Despesa",Ago!$G$5:$G$605,CPagar!$D532,Ago!$K$5:$K$605,"Não Pago")</f>
        <v>0</v>
      </c>
      <c r="M532" s="65">
        <f>SUMIFS(Set!$I$5:$I$605,Set!$U$5:$U$605,"Despesa",Set!$G$5:$G$605,CPagar!$D532,Set!$K$5:$K$605,"Não Pago")</f>
        <v>0</v>
      </c>
      <c r="N532" s="65">
        <f>SUMIFS(Out!$I$5:$I$605,Out!$U$5:$U$605,"Despesa",Out!$G$5:$G$605,CPagar!$D532,Out!$K$5:$K$605,"Não Pago")</f>
        <v>0</v>
      </c>
      <c r="O532" s="65">
        <f>SUMIFS(Nov!$I$5:$I$605,Nov!$U$5:$U$605,"Despesa",Nov!$G$5:$G$605,CPagar!$D532,Nov!$K$5:$K$605,"Não Pago")</f>
        <v>0</v>
      </c>
      <c r="P532" s="65">
        <f>SUMIFS(Dez!$I$5:$I$605,Dez!$U$5:$U$605,"Despesa",Dez!$G$5:$G$605,CPagar!$D532,Dez!$K$5:$K$605,"Não Pago")</f>
        <v>0</v>
      </c>
      <c r="Q532" s="62">
        <f t="shared" si="17"/>
        <v>0</v>
      </c>
    </row>
    <row r="533" spans="3:17" ht="28.5" customHeight="1" thickTop="1" thickBot="1" x14ac:dyDescent="0.3">
      <c r="C533" s="46" t="str">
        <f>'PC Despesas'!R29</f>
        <v>5.6.25</v>
      </c>
      <c r="D533" s="47" t="str">
        <f>VLOOKUP(C533,'PC Despesas'!$R$5:$S$103,2,FALSE)</f>
        <v>-</v>
      </c>
      <c r="E533" s="65">
        <f>SUMIFS(Jan!$I$5:$I$605,Jan!$U$5:$U$605,"Despesa",Jan!$G$5:$G$605,CPagar!$D533,Jan!$K$5:$K$605,"Não Pago")</f>
        <v>0</v>
      </c>
      <c r="F533" s="65">
        <f>SUMIFS(Fev!$I$5:$I$605,Fev!$U$5:$U$605,"Despesa",Fev!$G$5:$G$605,CPagar!$D533,Fev!$K$5:$K$605,"Não Pago")</f>
        <v>0</v>
      </c>
      <c r="G533" s="65">
        <f>SUMIFS(Mar!$I$5:$I$605,Mar!$U$5:$U$605,"Despesa",Mar!$G$5:$G$605,CPagar!$D533,Mar!$K$5:$K$605,"Não Pago")</f>
        <v>0</v>
      </c>
      <c r="H533" s="65">
        <f>SUMIFS(Abr!$I$5:$I$605,Abr!$U$5:$U$605,"Despesa",Abr!$G$5:$G$605,CPagar!$D533,Abr!$K$5:$K$605,"Não Pago")</f>
        <v>0</v>
      </c>
      <c r="I533" s="65">
        <f>SUMIFS(Mai!$I$5:$I$605,Mai!$U$5:$U$605,"Despesa",Mai!$G$5:$G$605,CPagar!$D533,Mai!$K$5:$K$605,"Não Pago")</f>
        <v>0</v>
      </c>
      <c r="J533" s="65">
        <f>SUMIFS(Jun!$I$5:$I$605,Jun!$U$5:$U$605,"Despesa",Jun!$G$5:$G$605,CPagar!$D533,Jun!$K$5:$K$605,"Não Pago")</f>
        <v>0</v>
      </c>
      <c r="K533" s="65">
        <f>SUMIFS(Jul!$I$5:$I$605,Jul!$U$5:$U$605,"Despesa",Jul!$G$5:$G$605,CPagar!$D533,Jul!$K$5:$K$605,"Não Pago")</f>
        <v>0</v>
      </c>
      <c r="L533" s="65">
        <f>SUMIFS(Ago!$I$5:$I$605,Ago!$U$5:$U$605,"Despesa",Ago!$G$5:$G$605,CPagar!$D533,Ago!$K$5:$K$605,"Não Pago")</f>
        <v>0</v>
      </c>
      <c r="M533" s="65">
        <f>SUMIFS(Set!$I$5:$I$605,Set!$U$5:$U$605,"Despesa",Set!$G$5:$G$605,CPagar!$D533,Set!$K$5:$K$605,"Não Pago")</f>
        <v>0</v>
      </c>
      <c r="N533" s="65">
        <f>SUMIFS(Out!$I$5:$I$605,Out!$U$5:$U$605,"Despesa",Out!$G$5:$G$605,CPagar!$D533,Out!$K$5:$K$605,"Não Pago")</f>
        <v>0</v>
      </c>
      <c r="O533" s="65">
        <f>SUMIFS(Nov!$I$5:$I$605,Nov!$U$5:$U$605,"Despesa",Nov!$G$5:$G$605,CPagar!$D533,Nov!$K$5:$K$605,"Não Pago")</f>
        <v>0</v>
      </c>
      <c r="P533" s="65">
        <f>SUMIFS(Dez!$I$5:$I$605,Dez!$U$5:$U$605,"Despesa",Dez!$G$5:$G$605,CPagar!$D533,Dez!$K$5:$K$605,"Não Pago")</f>
        <v>0</v>
      </c>
      <c r="Q533" s="62">
        <f t="shared" si="17"/>
        <v>0</v>
      </c>
    </row>
    <row r="534" spans="3:17" ht="28.5" customHeight="1" thickTop="1" thickBot="1" x14ac:dyDescent="0.3">
      <c r="C534" s="46" t="str">
        <f>'PC Despesas'!R30</f>
        <v>5.6.26</v>
      </c>
      <c r="D534" s="47" t="str">
        <f>VLOOKUP(C534,'PC Despesas'!$R$5:$S$103,2,FALSE)</f>
        <v>-</v>
      </c>
      <c r="E534" s="65">
        <f>SUMIFS(Jan!$I$5:$I$605,Jan!$U$5:$U$605,"Despesa",Jan!$G$5:$G$605,CPagar!$D534,Jan!$K$5:$K$605,"Não Pago")</f>
        <v>0</v>
      </c>
      <c r="F534" s="65">
        <f>SUMIFS(Fev!$I$5:$I$605,Fev!$U$5:$U$605,"Despesa",Fev!$G$5:$G$605,CPagar!$D534,Fev!$K$5:$K$605,"Não Pago")</f>
        <v>0</v>
      </c>
      <c r="G534" s="65">
        <f>SUMIFS(Mar!$I$5:$I$605,Mar!$U$5:$U$605,"Despesa",Mar!$G$5:$G$605,CPagar!$D534,Mar!$K$5:$K$605,"Não Pago")</f>
        <v>0</v>
      </c>
      <c r="H534" s="65">
        <f>SUMIFS(Abr!$I$5:$I$605,Abr!$U$5:$U$605,"Despesa",Abr!$G$5:$G$605,CPagar!$D534,Abr!$K$5:$K$605,"Não Pago")</f>
        <v>0</v>
      </c>
      <c r="I534" s="65">
        <f>SUMIFS(Mai!$I$5:$I$605,Mai!$U$5:$U$605,"Despesa",Mai!$G$5:$G$605,CPagar!$D534,Mai!$K$5:$K$605,"Não Pago")</f>
        <v>0</v>
      </c>
      <c r="J534" s="65">
        <f>SUMIFS(Jun!$I$5:$I$605,Jun!$U$5:$U$605,"Despesa",Jun!$G$5:$G$605,CPagar!$D534,Jun!$K$5:$K$605,"Não Pago")</f>
        <v>0</v>
      </c>
      <c r="K534" s="65">
        <f>SUMIFS(Jul!$I$5:$I$605,Jul!$U$5:$U$605,"Despesa",Jul!$G$5:$G$605,CPagar!$D534,Jul!$K$5:$K$605,"Não Pago")</f>
        <v>0</v>
      </c>
      <c r="L534" s="65">
        <f>SUMIFS(Ago!$I$5:$I$605,Ago!$U$5:$U$605,"Despesa",Ago!$G$5:$G$605,CPagar!$D534,Ago!$K$5:$K$605,"Não Pago")</f>
        <v>0</v>
      </c>
      <c r="M534" s="65">
        <f>SUMIFS(Set!$I$5:$I$605,Set!$U$5:$U$605,"Despesa",Set!$G$5:$G$605,CPagar!$D534,Set!$K$5:$K$605,"Não Pago")</f>
        <v>0</v>
      </c>
      <c r="N534" s="65">
        <f>SUMIFS(Out!$I$5:$I$605,Out!$U$5:$U$605,"Despesa",Out!$G$5:$G$605,CPagar!$D534,Out!$K$5:$K$605,"Não Pago")</f>
        <v>0</v>
      </c>
      <c r="O534" s="65">
        <f>SUMIFS(Nov!$I$5:$I$605,Nov!$U$5:$U$605,"Despesa",Nov!$G$5:$G$605,CPagar!$D534,Nov!$K$5:$K$605,"Não Pago")</f>
        <v>0</v>
      </c>
      <c r="P534" s="65">
        <f>SUMIFS(Dez!$I$5:$I$605,Dez!$U$5:$U$605,"Despesa",Dez!$G$5:$G$605,CPagar!$D534,Dez!$K$5:$K$605,"Não Pago")</f>
        <v>0</v>
      </c>
      <c r="Q534" s="62">
        <f t="shared" si="17"/>
        <v>0</v>
      </c>
    </row>
    <row r="535" spans="3:17" ht="28.5" customHeight="1" thickTop="1" thickBot="1" x14ac:dyDescent="0.3">
      <c r="C535" s="46" t="str">
        <f>'PC Despesas'!R31</f>
        <v>5.6.27</v>
      </c>
      <c r="D535" s="47" t="str">
        <f>VLOOKUP(C535,'PC Despesas'!$R$5:$S$103,2,FALSE)</f>
        <v>-</v>
      </c>
      <c r="E535" s="65">
        <f>SUMIFS(Jan!$I$5:$I$605,Jan!$U$5:$U$605,"Despesa",Jan!$G$5:$G$605,CPagar!$D535,Jan!$K$5:$K$605,"Não Pago")</f>
        <v>0</v>
      </c>
      <c r="F535" s="65">
        <f>SUMIFS(Fev!$I$5:$I$605,Fev!$U$5:$U$605,"Despesa",Fev!$G$5:$G$605,CPagar!$D535,Fev!$K$5:$K$605,"Não Pago")</f>
        <v>0</v>
      </c>
      <c r="G535" s="65">
        <f>SUMIFS(Mar!$I$5:$I$605,Mar!$U$5:$U$605,"Despesa",Mar!$G$5:$G$605,CPagar!$D535,Mar!$K$5:$K$605,"Não Pago")</f>
        <v>0</v>
      </c>
      <c r="H535" s="65">
        <f>SUMIFS(Abr!$I$5:$I$605,Abr!$U$5:$U$605,"Despesa",Abr!$G$5:$G$605,CPagar!$D535,Abr!$K$5:$K$605,"Não Pago")</f>
        <v>0</v>
      </c>
      <c r="I535" s="65">
        <f>SUMIFS(Mai!$I$5:$I$605,Mai!$U$5:$U$605,"Despesa",Mai!$G$5:$G$605,CPagar!$D535,Mai!$K$5:$K$605,"Não Pago")</f>
        <v>0</v>
      </c>
      <c r="J535" s="65">
        <f>SUMIFS(Jun!$I$5:$I$605,Jun!$U$5:$U$605,"Despesa",Jun!$G$5:$G$605,CPagar!$D535,Jun!$K$5:$K$605,"Não Pago")</f>
        <v>0</v>
      </c>
      <c r="K535" s="65">
        <f>SUMIFS(Jul!$I$5:$I$605,Jul!$U$5:$U$605,"Despesa",Jul!$G$5:$G$605,CPagar!$D535,Jul!$K$5:$K$605,"Não Pago")</f>
        <v>0</v>
      </c>
      <c r="L535" s="65">
        <f>SUMIFS(Ago!$I$5:$I$605,Ago!$U$5:$U$605,"Despesa",Ago!$G$5:$G$605,CPagar!$D535,Ago!$K$5:$K$605,"Não Pago")</f>
        <v>0</v>
      </c>
      <c r="M535" s="65">
        <f>SUMIFS(Set!$I$5:$I$605,Set!$U$5:$U$605,"Despesa",Set!$G$5:$G$605,CPagar!$D535,Set!$K$5:$K$605,"Não Pago")</f>
        <v>0</v>
      </c>
      <c r="N535" s="65">
        <f>SUMIFS(Out!$I$5:$I$605,Out!$U$5:$U$605,"Despesa",Out!$G$5:$G$605,CPagar!$D535,Out!$K$5:$K$605,"Não Pago")</f>
        <v>0</v>
      </c>
      <c r="O535" s="65">
        <f>SUMIFS(Nov!$I$5:$I$605,Nov!$U$5:$U$605,"Despesa",Nov!$G$5:$G$605,CPagar!$D535,Nov!$K$5:$K$605,"Não Pago")</f>
        <v>0</v>
      </c>
      <c r="P535" s="65">
        <f>SUMIFS(Dez!$I$5:$I$605,Dez!$U$5:$U$605,"Despesa",Dez!$G$5:$G$605,CPagar!$D535,Dez!$K$5:$K$605,"Não Pago")</f>
        <v>0</v>
      </c>
      <c r="Q535" s="62">
        <f t="shared" si="17"/>
        <v>0</v>
      </c>
    </row>
    <row r="536" spans="3:17" ht="28.5" customHeight="1" thickTop="1" thickBot="1" x14ac:dyDescent="0.3">
      <c r="C536" s="46" t="str">
        <f>'PC Despesas'!R32</f>
        <v>5.6.28</v>
      </c>
      <c r="D536" s="47" t="str">
        <f>VLOOKUP(C536,'PC Despesas'!$R$5:$S$103,2,FALSE)</f>
        <v>-</v>
      </c>
      <c r="E536" s="65">
        <f>SUMIFS(Jan!$I$5:$I$605,Jan!$U$5:$U$605,"Despesa",Jan!$G$5:$G$605,CPagar!$D536,Jan!$K$5:$K$605,"Não Pago")</f>
        <v>0</v>
      </c>
      <c r="F536" s="65">
        <f>SUMIFS(Fev!$I$5:$I$605,Fev!$U$5:$U$605,"Despesa",Fev!$G$5:$G$605,CPagar!$D536,Fev!$K$5:$K$605,"Não Pago")</f>
        <v>0</v>
      </c>
      <c r="G536" s="65">
        <f>SUMIFS(Mar!$I$5:$I$605,Mar!$U$5:$U$605,"Despesa",Mar!$G$5:$G$605,CPagar!$D536,Mar!$K$5:$K$605,"Não Pago")</f>
        <v>0</v>
      </c>
      <c r="H536" s="65">
        <f>SUMIFS(Abr!$I$5:$I$605,Abr!$U$5:$U$605,"Despesa",Abr!$G$5:$G$605,CPagar!$D536,Abr!$K$5:$K$605,"Não Pago")</f>
        <v>0</v>
      </c>
      <c r="I536" s="65">
        <f>SUMIFS(Mai!$I$5:$I$605,Mai!$U$5:$U$605,"Despesa",Mai!$G$5:$G$605,CPagar!$D536,Mai!$K$5:$K$605,"Não Pago")</f>
        <v>0</v>
      </c>
      <c r="J536" s="65">
        <f>SUMIFS(Jun!$I$5:$I$605,Jun!$U$5:$U$605,"Despesa",Jun!$G$5:$G$605,CPagar!$D536,Jun!$K$5:$K$605,"Não Pago")</f>
        <v>0</v>
      </c>
      <c r="K536" s="65">
        <f>SUMIFS(Jul!$I$5:$I$605,Jul!$U$5:$U$605,"Despesa",Jul!$G$5:$G$605,CPagar!$D536,Jul!$K$5:$K$605,"Não Pago")</f>
        <v>0</v>
      </c>
      <c r="L536" s="65">
        <f>SUMIFS(Ago!$I$5:$I$605,Ago!$U$5:$U$605,"Despesa",Ago!$G$5:$G$605,CPagar!$D536,Ago!$K$5:$K$605,"Não Pago")</f>
        <v>0</v>
      </c>
      <c r="M536" s="65">
        <f>SUMIFS(Set!$I$5:$I$605,Set!$U$5:$U$605,"Despesa",Set!$G$5:$G$605,CPagar!$D536,Set!$K$5:$K$605,"Não Pago")</f>
        <v>0</v>
      </c>
      <c r="N536" s="65">
        <f>SUMIFS(Out!$I$5:$I$605,Out!$U$5:$U$605,"Despesa",Out!$G$5:$G$605,CPagar!$D536,Out!$K$5:$K$605,"Não Pago")</f>
        <v>0</v>
      </c>
      <c r="O536" s="65">
        <f>SUMIFS(Nov!$I$5:$I$605,Nov!$U$5:$U$605,"Despesa",Nov!$G$5:$G$605,CPagar!$D536,Nov!$K$5:$K$605,"Não Pago")</f>
        <v>0</v>
      </c>
      <c r="P536" s="65">
        <f>SUMIFS(Dez!$I$5:$I$605,Dez!$U$5:$U$605,"Despesa",Dez!$G$5:$G$605,CPagar!$D536,Dez!$K$5:$K$605,"Não Pago")</f>
        <v>0</v>
      </c>
      <c r="Q536" s="62">
        <f t="shared" si="17"/>
        <v>0</v>
      </c>
    </row>
    <row r="537" spans="3:17" ht="28.5" customHeight="1" thickTop="1" thickBot="1" x14ac:dyDescent="0.3">
      <c r="C537" s="46" t="str">
        <f>'PC Despesas'!R33</f>
        <v>5.6.29</v>
      </c>
      <c r="D537" s="47" t="str">
        <f>VLOOKUP(C537,'PC Despesas'!$R$5:$S$103,2,FALSE)</f>
        <v>-</v>
      </c>
      <c r="E537" s="65">
        <f>SUMIFS(Jan!$I$5:$I$605,Jan!$U$5:$U$605,"Despesa",Jan!$G$5:$G$605,CPagar!$D537,Jan!$K$5:$K$605,"Não Pago")</f>
        <v>0</v>
      </c>
      <c r="F537" s="65">
        <f>SUMIFS(Fev!$I$5:$I$605,Fev!$U$5:$U$605,"Despesa",Fev!$G$5:$G$605,CPagar!$D537,Fev!$K$5:$K$605,"Não Pago")</f>
        <v>0</v>
      </c>
      <c r="G537" s="65">
        <f>SUMIFS(Mar!$I$5:$I$605,Mar!$U$5:$U$605,"Despesa",Mar!$G$5:$G$605,CPagar!$D537,Mar!$K$5:$K$605,"Não Pago")</f>
        <v>0</v>
      </c>
      <c r="H537" s="65">
        <f>SUMIFS(Abr!$I$5:$I$605,Abr!$U$5:$U$605,"Despesa",Abr!$G$5:$G$605,CPagar!$D537,Abr!$K$5:$K$605,"Não Pago")</f>
        <v>0</v>
      </c>
      <c r="I537" s="65">
        <f>SUMIFS(Mai!$I$5:$I$605,Mai!$U$5:$U$605,"Despesa",Mai!$G$5:$G$605,CPagar!$D537,Mai!$K$5:$K$605,"Não Pago")</f>
        <v>0</v>
      </c>
      <c r="J537" s="65">
        <f>SUMIFS(Jun!$I$5:$I$605,Jun!$U$5:$U$605,"Despesa",Jun!$G$5:$G$605,CPagar!$D537,Jun!$K$5:$K$605,"Não Pago")</f>
        <v>0</v>
      </c>
      <c r="K537" s="65">
        <f>SUMIFS(Jul!$I$5:$I$605,Jul!$U$5:$U$605,"Despesa",Jul!$G$5:$G$605,CPagar!$D537,Jul!$K$5:$K$605,"Não Pago")</f>
        <v>0</v>
      </c>
      <c r="L537" s="65">
        <f>SUMIFS(Ago!$I$5:$I$605,Ago!$U$5:$U$605,"Despesa",Ago!$G$5:$G$605,CPagar!$D537,Ago!$K$5:$K$605,"Não Pago")</f>
        <v>0</v>
      </c>
      <c r="M537" s="65">
        <f>SUMIFS(Set!$I$5:$I$605,Set!$U$5:$U$605,"Despesa",Set!$G$5:$G$605,CPagar!$D537,Set!$K$5:$K$605,"Não Pago")</f>
        <v>0</v>
      </c>
      <c r="N537" s="65">
        <f>SUMIFS(Out!$I$5:$I$605,Out!$U$5:$U$605,"Despesa",Out!$G$5:$G$605,CPagar!$D537,Out!$K$5:$K$605,"Não Pago")</f>
        <v>0</v>
      </c>
      <c r="O537" s="65">
        <f>SUMIFS(Nov!$I$5:$I$605,Nov!$U$5:$U$605,"Despesa",Nov!$G$5:$G$605,CPagar!$D537,Nov!$K$5:$K$605,"Não Pago")</f>
        <v>0</v>
      </c>
      <c r="P537" s="65">
        <f>SUMIFS(Dez!$I$5:$I$605,Dez!$U$5:$U$605,"Despesa",Dez!$G$5:$G$605,CPagar!$D537,Dez!$K$5:$K$605,"Não Pago")</f>
        <v>0</v>
      </c>
      <c r="Q537" s="62">
        <f t="shared" si="17"/>
        <v>0</v>
      </c>
    </row>
    <row r="538" spans="3:17" ht="28.5" customHeight="1" thickTop="1" thickBot="1" x14ac:dyDescent="0.3">
      <c r="C538" s="46" t="str">
        <f>'PC Despesas'!R34</f>
        <v>5.6.30</v>
      </c>
      <c r="D538" s="47" t="str">
        <f>VLOOKUP(C538,'PC Despesas'!$R$5:$S$103,2,FALSE)</f>
        <v>-</v>
      </c>
      <c r="E538" s="65">
        <f>SUMIFS(Jan!$I$5:$I$605,Jan!$U$5:$U$605,"Despesa",Jan!$G$5:$G$605,CPagar!$D538,Jan!$K$5:$K$605,"Não Pago")</f>
        <v>0</v>
      </c>
      <c r="F538" s="65">
        <f>SUMIFS(Fev!$I$5:$I$605,Fev!$U$5:$U$605,"Despesa",Fev!$G$5:$G$605,CPagar!$D538,Fev!$K$5:$K$605,"Não Pago")</f>
        <v>0</v>
      </c>
      <c r="G538" s="65">
        <f>SUMIFS(Mar!$I$5:$I$605,Mar!$U$5:$U$605,"Despesa",Mar!$G$5:$G$605,CPagar!$D538,Mar!$K$5:$K$605,"Não Pago")</f>
        <v>0</v>
      </c>
      <c r="H538" s="65">
        <f>SUMIFS(Abr!$I$5:$I$605,Abr!$U$5:$U$605,"Despesa",Abr!$G$5:$G$605,CPagar!$D538,Abr!$K$5:$K$605,"Não Pago")</f>
        <v>0</v>
      </c>
      <c r="I538" s="65">
        <f>SUMIFS(Mai!$I$5:$I$605,Mai!$U$5:$U$605,"Despesa",Mai!$G$5:$G$605,CPagar!$D538,Mai!$K$5:$K$605,"Não Pago")</f>
        <v>0</v>
      </c>
      <c r="J538" s="65">
        <f>SUMIFS(Jun!$I$5:$I$605,Jun!$U$5:$U$605,"Despesa",Jun!$G$5:$G$605,CPagar!$D538,Jun!$K$5:$K$605,"Não Pago")</f>
        <v>0</v>
      </c>
      <c r="K538" s="65">
        <f>SUMIFS(Jul!$I$5:$I$605,Jul!$U$5:$U$605,"Despesa",Jul!$G$5:$G$605,CPagar!$D538,Jul!$K$5:$K$605,"Não Pago")</f>
        <v>0</v>
      </c>
      <c r="L538" s="65">
        <f>SUMIFS(Ago!$I$5:$I$605,Ago!$U$5:$U$605,"Despesa",Ago!$G$5:$G$605,CPagar!$D538,Ago!$K$5:$K$605,"Não Pago")</f>
        <v>0</v>
      </c>
      <c r="M538" s="65">
        <f>SUMIFS(Set!$I$5:$I$605,Set!$U$5:$U$605,"Despesa",Set!$G$5:$G$605,CPagar!$D538,Set!$K$5:$K$605,"Não Pago")</f>
        <v>0</v>
      </c>
      <c r="N538" s="65">
        <f>SUMIFS(Out!$I$5:$I$605,Out!$U$5:$U$605,"Despesa",Out!$G$5:$G$605,CPagar!$D538,Out!$K$5:$K$605,"Não Pago")</f>
        <v>0</v>
      </c>
      <c r="O538" s="65">
        <f>SUMIFS(Nov!$I$5:$I$605,Nov!$U$5:$U$605,"Despesa",Nov!$G$5:$G$605,CPagar!$D538,Nov!$K$5:$K$605,"Não Pago")</f>
        <v>0</v>
      </c>
      <c r="P538" s="65">
        <f>SUMIFS(Dez!$I$5:$I$605,Dez!$U$5:$U$605,"Despesa",Dez!$G$5:$G$605,CPagar!$D538,Dez!$K$5:$K$605,"Não Pago")</f>
        <v>0</v>
      </c>
      <c r="Q538" s="62">
        <f t="shared" si="17"/>
        <v>0</v>
      </c>
    </row>
    <row r="539" spans="3:17" ht="28.5" customHeight="1" thickTop="1" thickBot="1" x14ac:dyDescent="0.3">
      <c r="C539" s="46" t="str">
        <f>'PC Despesas'!R35</f>
        <v>5.6.31</v>
      </c>
      <c r="D539" s="47" t="str">
        <f>VLOOKUP(C539,'PC Despesas'!$R$5:$S$103,2,FALSE)</f>
        <v>-</v>
      </c>
      <c r="E539" s="65">
        <f>SUMIFS(Jan!$I$5:$I$605,Jan!$U$5:$U$605,"Despesa",Jan!$G$5:$G$605,CPagar!$D539,Jan!$K$5:$K$605,"Não Pago")</f>
        <v>0</v>
      </c>
      <c r="F539" s="65">
        <f>SUMIFS(Fev!$I$5:$I$605,Fev!$U$5:$U$605,"Despesa",Fev!$G$5:$G$605,CPagar!$D539,Fev!$K$5:$K$605,"Não Pago")</f>
        <v>0</v>
      </c>
      <c r="G539" s="65">
        <f>SUMIFS(Mar!$I$5:$I$605,Mar!$U$5:$U$605,"Despesa",Mar!$G$5:$G$605,CPagar!$D539,Mar!$K$5:$K$605,"Não Pago")</f>
        <v>0</v>
      </c>
      <c r="H539" s="65">
        <f>SUMIFS(Abr!$I$5:$I$605,Abr!$U$5:$U$605,"Despesa",Abr!$G$5:$G$605,CPagar!$D539,Abr!$K$5:$K$605,"Não Pago")</f>
        <v>0</v>
      </c>
      <c r="I539" s="65">
        <f>SUMIFS(Mai!$I$5:$I$605,Mai!$U$5:$U$605,"Despesa",Mai!$G$5:$G$605,CPagar!$D539,Mai!$K$5:$K$605,"Não Pago")</f>
        <v>0</v>
      </c>
      <c r="J539" s="65">
        <f>SUMIFS(Jun!$I$5:$I$605,Jun!$U$5:$U$605,"Despesa",Jun!$G$5:$G$605,CPagar!$D539,Jun!$K$5:$K$605,"Não Pago")</f>
        <v>0</v>
      </c>
      <c r="K539" s="65">
        <f>SUMIFS(Jul!$I$5:$I$605,Jul!$U$5:$U$605,"Despesa",Jul!$G$5:$G$605,CPagar!$D539,Jul!$K$5:$K$605,"Não Pago")</f>
        <v>0</v>
      </c>
      <c r="L539" s="65">
        <f>SUMIFS(Ago!$I$5:$I$605,Ago!$U$5:$U$605,"Despesa",Ago!$G$5:$G$605,CPagar!$D539,Ago!$K$5:$K$605,"Não Pago")</f>
        <v>0</v>
      </c>
      <c r="M539" s="65">
        <f>SUMIFS(Set!$I$5:$I$605,Set!$U$5:$U$605,"Despesa",Set!$G$5:$G$605,CPagar!$D539,Set!$K$5:$K$605,"Não Pago")</f>
        <v>0</v>
      </c>
      <c r="N539" s="65">
        <f>SUMIFS(Out!$I$5:$I$605,Out!$U$5:$U$605,"Despesa",Out!$G$5:$G$605,CPagar!$D539,Out!$K$5:$K$605,"Não Pago")</f>
        <v>0</v>
      </c>
      <c r="O539" s="65">
        <f>SUMIFS(Nov!$I$5:$I$605,Nov!$U$5:$U$605,"Despesa",Nov!$G$5:$G$605,CPagar!$D539,Nov!$K$5:$K$605,"Não Pago")</f>
        <v>0</v>
      </c>
      <c r="P539" s="65">
        <f>SUMIFS(Dez!$I$5:$I$605,Dez!$U$5:$U$605,"Despesa",Dez!$G$5:$G$605,CPagar!$D539,Dez!$K$5:$K$605,"Não Pago")</f>
        <v>0</v>
      </c>
      <c r="Q539" s="62">
        <f t="shared" si="17"/>
        <v>0</v>
      </c>
    </row>
    <row r="540" spans="3:17" ht="28.5" customHeight="1" thickTop="1" thickBot="1" x14ac:dyDescent="0.3">
      <c r="C540" s="46" t="str">
        <f>'PC Despesas'!R36</f>
        <v>5.6.32</v>
      </c>
      <c r="D540" s="47" t="str">
        <f>VLOOKUP(C540,'PC Despesas'!$R$5:$S$103,2,FALSE)</f>
        <v>-</v>
      </c>
      <c r="E540" s="65">
        <f>SUMIFS(Jan!$I$5:$I$605,Jan!$U$5:$U$605,"Despesa",Jan!$G$5:$G$605,CPagar!$D540,Jan!$K$5:$K$605,"Não Pago")</f>
        <v>0</v>
      </c>
      <c r="F540" s="65">
        <f>SUMIFS(Fev!$I$5:$I$605,Fev!$U$5:$U$605,"Despesa",Fev!$G$5:$G$605,CPagar!$D540,Fev!$K$5:$K$605,"Não Pago")</f>
        <v>0</v>
      </c>
      <c r="G540" s="65">
        <f>SUMIFS(Mar!$I$5:$I$605,Mar!$U$5:$U$605,"Despesa",Mar!$G$5:$G$605,CPagar!$D540,Mar!$K$5:$K$605,"Não Pago")</f>
        <v>0</v>
      </c>
      <c r="H540" s="65">
        <f>SUMIFS(Abr!$I$5:$I$605,Abr!$U$5:$U$605,"Despesa",Abr!$G$5:$G$605,CPagar!$D540,Abr!$K$5:$K$605,"Não Pago")</f>
        <v>0</v>
      </c>
      <c r="I540" s="65">
        <f>SUMIFS(Mai!$I$5:$I$605,Mai!$U$5:$U$605,"Despesa",Mai!$G$5:$G$605,CPagar!$D540,Mai!$K$5:$K$605,"Não Pago")</f>
        <v>0</v>
      </c>
      <c r="J540" s="65">
        <f>SUMIFS(Jun!$I$5:$I$605,Jun!$U$5:$U$605,"Despesa",Jun!$G$5:$G$605,CPagar!$D540,Jun!$K$5:$K$605,"Não Pago")</f>
        <v>0</v>
      </c>
      <c r="K540" s="65">
        <f>SUMIFS(Jul!$I$5:$I$605,Jul!$U$5:$U$605,"Despesa",Jul!$G$5:$G$605,CPagar!$D540,Jul!$K$5:$K$605,"Não Pago")</f>
        <v>0</v>
      </c>
      <c r="L540" s="65">
        <f>SUMIFS(Ago!$I$5:$I$605,Ago!$U$5:$U$605,"Despesa",Ago!$G$5:$G$605,CPagar!$D540,Ago!$K$5:$K$605,"Não Pago")</f>
        <v>0</v>
      </c>
      <c r="M540" s="65">
        <f>SUMIFS(Set!$I$5:$I$605,Set!$U$5:$U$605,"Despesa",Set!$G$5:$G$605,CPagar!$D540,Set!$K$5:$K$605,"Não Pago")</f>
        <v>0</v>
      </c>
      <c r="N540" s="65">
        <f>SUMIFS(Out!$I$5:$I$605,Out!$U$5:$U$605,"Despesa",Out!$G$5:$G$605,CPagar!$D540,Out!$K$5:$K$605,"Não Pago")</f>
        <v>0</v>
      </c>
      <c r="O540" s="65">
        <f>SUMIFS(Nov!$I$5:$I$605,Nov!$U$5:$U$605,"Despesa",Nov!$G$5:$G$605,CPagar!$D540,Nov!$K$5:$K$605,"Não Pago")</f>
        <v>0</v>
      </c>
      <c r="P540" s="65">
        <f>SUMIFS(Dez!$I$5:$I$605,Dez!$U$5:$U$605,"Despesa",Dez!$G$5:$G$605,CPagar!$D540,Dez!$K$5:$K$605,"Não Pago")</f>
        <v>0</v>
      </c>
      <c r="Q540" s="62">
        <f t="shared" si="17"/>
        <v>0</v>
      </c>
    </row>
    <row r="541" spans="3:17" ht="28.5" customHeight="1" thickTop="1" thickBot="1" x14ac:dyDescent="0.3">
      <c r="C541" s="46" t="str">
        <f>'PC Despesas'!R37</f>
        <v>5.6.33</v>
      </c>
      <c r="D541" s="47" t="str">
        <f>VLOOKUP(C541,'PC Despesas'!$R$5:$S$103,2,FALSE)</f>
        <v>-</v>
      </c>
      <c r="E541" s="65">
        <f>SUMIFS(Jan!$I$5:$I$605,Jan!$U$5:$U$605,"Despesa",Jan!$G$5:$G$605,CPagar!$D541,Jan!$K$5:$K$605,"Não Pago")</f>
        <v>0</v>
      </c>
      <c r="F541" s="65">
        <f>SUMIFS(Fev!$I$5:$I$605,Fev!$U$5:$U$605,"Despesa",Fev!$G$5:$G$605,CPagar!$D541,Fev!$K$5:$K$605,"Não Pago")</f>
        <v>0</v>
      </c>
      <c r="G541" s="65">
        <f>SUMIFS(Mar!$I$5:$I$605,Mar!$U$5:$U$605,"Despesa",Mar!$G$5:$G$605,CPagar!$D541,Mar!$K$5:$K$605,"Não Pago")</f>
        <v>0</v>
      </c>
      <c r="H541" s="65">
        <f>SUMIFS(Abr!$I$5:$I$605,Abr!$U$5:$U$605,"Despesa",Abr!$G$5:$G$605,CPagar!$D541,Abr!$K$5:$K$605,"Não Pago")</f>
        <v>0</v>
      </c>
      <c r="I541" s="65">
        <f>SUMIFS(Mai!$I$5:$I$605,Mai!$U$5:$U$605,"Despesa",Mai!$G$5:$G$605,CPagar!$D541,Mai!$K$5:$K$605,"Não Pago")</f>
        <v>0</v>
      </c>
      <c r="J541" s="65">
        <f>SUMIFS(Jun!$I$5:$I$605,Jun!$U$5:$U$605,"Despesa",Jun!$G$5:$G$605,CPagar!$D541,Jun!$K$5:$K$605,"Não Pago")</f>
        <v>0</v>
      </c>
      <c r="K541" s="65">
        <f>SUMIFS(Jul!$I$5:$I$605,Jul!$U$5:$U$605,"Despesa",Jul!$G$5:$G$605,CPagar!$D541,Jul!$K$5:$K$605,"Não Pago")</f>
        <v>0</v>
      </c>
      <c r="L541" s="65">
        <f>SUMIFS(Ago!$I$5:$I$605,Ago!$U$5:$U$605,"Despesa",Ago!$G$5:$G$605,CPagar!$D541,Ago!$K$5:$K$605,"Não Pago")</f>
        <v>0</v>
      </c>
      <c r="M541" s="65">
        <f>SUMIFS(Set!$I$5:$I$605,Set!$U$5:$U$605,"Despesa",Set!$G$5:$G$605,CPagar!$D541,Set!$K$5:$K$605,"Não Pago")</f>
        <v>0</v>
      </c>
      <c r="N541" s="65">
        <f>SUMIFS(Out!$I$5:$I$605,Out!$U$5:$U$605,"Despesa",Out!$G$5:$G$605,CPagar!$D541,Out!$K$5:$K$605,"Não Pago")</f>
        <v>0</v>
      </c>
      <c r="O541" s="65">
        <f>SUMIFS(Nov!$I$5:$I$605,Nov!$U$5:$U$605,"Despesa",Nov!$G$5:$G$605,CPagar!$D541,Nov!$K$5:$K$605,"Não Pago")</f>
        <v>0</v>
      </c>
      <c r="P541" s="65">
        <f>SUMIFS(Dez!$I$5:$I$605,Dez!$U$5:$U$605,"Despesa",Dez!$G$5:$G$605,CPagar!$D541,Dez!$K$5:$K$605,"Não Pago")</f>
        <v>0</v>
      </c>
      <c r="Q541" s="62">
        <f t="shared" si="17"/>
        <v>0</v>
      </c>
    </row>
    <row r="542" spans="3:17" ht="28.5" customHeight="1" thickTop="1" thickBot="1" x14ac:dyDescent="0.3">
      <c r="C542" s="46" t="str">
        <f>'PC Despesas'!R38</f>
        <v>5.6.34</v>
      </c>
      <c r="D542" s="47" t="str">
        <f>VLOOKUP(C542,'PC Despesas'!$R$5:$S$103,2,FALSE)</f>
        <v>-</v>
      </c>
      <c r="E542" s="65">
        <f>SUMIFS(Jan!$I$5:$I$605,Jan!$U$5:$U$605,"Despesa",Jan!$G$5:$G$605,CPagar!$D542,Jan!$K$5:$K$605,"Não Pago")</f>
        <v>0</v>
      </c>
      <c r="F542" s="65">
        <f>SUMIFS(Fev!$I$5:$I$605,Fev!$U$5:$U$605,"Despesa",Fev!$G$5:$G$605,CPagar!$D542,Fev!$K$5:$K$605,"Não Pago")</f>
        <v>0</v>
      </c>
      <c r="G542" s="65">
        <f>SUMIFS(Mar!$I$5:$I$605,Mar!$U$5:$U$605,"Despesa",Mar!$G$5:$G$605,CPagar!$D542,Mar!$K$5:$K$605,"Não Pago")</f>
        <v>0</v>
      </c>
      <c r="H542" s="65">
        <f>SUMIFS(Abr!$I$5:$I$605,Abr!$U$5:$U$605,"Despesa",Abr!$G$5:$G$605,CPagar!$D542,Abr!$K$5:$K$605,"Não Pago")</f>
        <v>0</v>
      </c>
      <c r="I542" s="65">
        <f>SUMIFS(Mai!$I$5:$I$605,Mai!$U$5:$U$605,"Despesa",Mai!$G$5:$G$605,CPagar!$D542,Mai!$K$5:$K$605,"Não Pago")</f>
        <v>0</v>
      </c>
      <c r="J542" s="65">
        <f>SUMIFS(Jun!$I$5:$I$605,Jun!$U$5:$U$605,"Despesa",Jun!$G$5:$G$605,CPagar!$D542,Jun!$K$5:$K$605,"Não Pago")</f>
        <v>0</v>
      </c>
      <c r="K542" s="65">
        <f>SUMIFS(Jul!$I$5:$I$605,Jul!$U$5:$U$605,"Despesa",Jul!$G$5:$G$605,CPagar!$D542,Jul!$K$5:$K$605,"Não Pago")</f>
        <v>0</v>
      </c>
      <c r="L542" s="65">
        <f>SUMIFS(Ago!$I$5:$I$605,Ago!$U$5:$U$605,"Despesa",Ago!$G$5:$G$605,CPagar!$D542,Ago!$K$5:$K$605,"Não Pago")</f>
        <v>0</v>
      </c>
      <c r="M542" s="65">
        <f>SUMIFS(Set!$I$5:$I$605,Set!$U$5:$U$605,"Despesa",Set!$G$5:$G$605,CPagar!$D542,Set!$K$5:$K$605,"Não Pago")</f>
        <v>0</v>
      </c>
      <c r="N542" s="65">
        <f>SUMIFS(Out!$I$5:$I$605,Out!$U$5:$U$605,"Despesa",Out!$G$5:$G$605,CPagar!$D542,Out!$K$5:$K$605,"Não Pago")</f>
        <v>0</v>
      </c>
      <c r="O542" s="65">
        <f>SUMIFS(Nov!$I$5:$I$605,Nov!$U$5:$U$605,"Despesa",Nov!$G$5:$G$605,CPagar!$D542,Nov!$K$5:$K$605,"Não Pago")</f>
        <v>0</v>
      </c>
      <c r="P542" s="65">
        <f>SUMIFS(Dez!$I$5:$I$605,Dez!$U$5:$U$605,"Despesa",Dez!$G$5:$G$605,CPagar!$D542,Dez!$K$5:$K$605,"Não Pago")</f>
        <v>0</v>
      </c>
      <c r="Q542" s="62">
        <f t="shared" si="17"/>
        <v>0</v>
      </c>
    </row>
    <row r="543" spans="3:17" ht="28.5" customHeight="1" thickTop="1" thickBot="1" x14ac:dyDescent="0.3">
      <c r="C543" s="46" t="str">
        <f>'PC Despesas'!R39</f>
        <v>5.6.35</v>
      </c>
      <c r="D543" s="47" t="str">
        <f>VLOOKUP(C543,'PC Despesas'!$R$5:$S$103,2,FALSE)</f>
        <v>-</v>
      </c>
      <c r="E543" s="65">
        <f>SUMIFS(Jan!$I$5:$I$605,Jan!$U$5:$U$605,"Despesa",Jan!$G$5:$G$605,CPagar!$D543,Jan!$K$5:$K$605,"Não Pago")</f>
        <v>0</v>
      </c>
      <c r="F543" s="65">
        <f>SUMIFS(Fev!$I$5:$I$605,Fev!$U$5:$U$605,"Despesa",Fev!$G$5:$G$605,CPagar!$D543,Fev!$K$5:$K$605,"Não Pago")</f>
        <v>0</v>
      </c>
      <c r="G543" s="65">
        <f>SUMIFS(Mar!$I$5:$I$605,Mar!$U$5:$U$605,"Despesa",Mar!$G$5:$G$605,CPagar!$D543,Mar!$K$5:$K$605,"Não Pago")</f>
        <v>0</v>
      </c>
      <c r="H543" s="65">
        <f>SUMIFS(Abr!$I$5:$I$605,Abr!$U$5:$U$605,"Despesa",Abr!$G$5:$G$605,CPagar!$D543,Abr!$K$5:$K$605,"Não Pago")</f>
        <v>0</v>
      </c>
      <c r="I543" s="65">
        <f>SUMIFS(Mai!$I$5:$I$605,Mai!$U$5:$U$605,"Despesa",Mai!$G$5:$G$605,CPagar!$D543,Mai!$K$5:$K$605,"Não Pago")</f>
        <v>0</v>
      </c>
      <c r="J543" s="65">
        <f>SUMIFS(Jun!$I$5:$I$605,Jun!$U$5:$U$605,"Despesa",Jun!$G$5:$G$605,CPagar!$D543,Jun!$K$5:$K$605,"Não Pago")</f>
        <v>0</v>
      </c>
      <c r="K543" s="65">
        <f>SUMIFS(Jul!$I$5:$I$605,Jul!$U$5:$U$605,"Despesa",Jul!$G$5:$G$605,CPagar!$D543,Jul!$K$5:$K$605,"Não Pago")</f>
        <v>0</v>
      </c>
      <c r="L543" s="65">
        <f>SUMIFS(Ago!$I$5:$I$605,Ago!$U$5:$U$605,"Despesa",Ago!$G$5:$G$605,CPagar!$D543,Ago!$K$5:$K$605,"Não Pago")</f>
        <v>0</v>
      </c>
      <c r="M543" s="65">
        <f>SUMIFS(Set!$I$5:$I$605,Set!$U$5:$U$605,"Despesa",Set!$G$5:$G$605,CPagar!$D543,Set!$K$5:$K$605,"Não Pago")</f>
        <v>0</v>
      </c>
      <c r="N543" s="65">
        <f>SUMIFS(Out!$I$5:$I$605,Out!$U$5:$U$605,"Despesa",Out!$G$5:$G$605,CPagar!$D543,Out!$K$5:$K$605,"Não Pago")</f>
        <v>0</v>
      </c>
      <c r="O543" s="65">
        <f>SUMIFS(Nov!$I$5:$I$605,Nov!$U$5:$U$605,"Despesa",Nov!$G$5:$G$605,CPagar!$D543,Nov!$K$5:$K$605,"Não Pago")</f>
        <v>0</v>
      </c>
      <c r="P543" s="65">
        <f>SUMIFS(Dez!$I$5:$I$605,Dez!$U$5:$U$605,"Despesa",Dez!$G$5:$G$605,CPagar!$D543,Dez!$K$5:$K$605,"Não Pago")</f>
        <v>0</v>
      </c>
      <c r="Q543" s="62">
        <f t="shared" si="17"/>
        <v>0</v>
      </c>
    </row>
    <row r="544" spans="3:17" ht="28.5" customHeight="1" thickTop="1" thickBot="1" x14ac:dyDescent="0.3">
      <c r="C544" s="46" t="str">
        <f>'PC Despesas'!R40</f>
        <v>5.6.36</v>
      </c>
      <c r="D544" s="47" t="str">
        <f>VLOOKUP(C544,'PC Despesas'!$R$5:$S$103,2,FALSE)</f>
        <v>-</v>
      </c>
      <c r="E544" s="65">
        <f>SUMIFS(Jan!$I$5:$I$605,Jan!$U$5:$U$605,"Despesa",Jan!$G$5:$G$605,CPagar!$D544,Jan!$K$5:$K$605,"Não Pago")</f>
        <v>0</v>
      </c>
      <c r="F544" s="65">
        <f>SUMIFS(Fev!$I$5:$I$605,Fev!$U$5:$U$605,"Despesa",Fev!$G$5:$G$605,CPagar!$D544,Fev!$K$5:$K$605,"Não Pago")</f>
        <v>0</v>
      </c>
      <c r="G544" s="65">
        <f>SUMIFS(Mar!$I$5:$I$605,Mar!$U$5:$U$605,"Despesa",Mar!$G$5:$G$605,CPagar!$D544,Mar!$K$5:$K$605,"Não Pago")</f>
        <v>0</v>
      </c>
      <c r="H544" s="65">
        <f>SUMIFS(Abr!$I$5:$I$605,Abr!$U$5:$U$605,"Despesa",Abr!$G$5:$G$605,CPagar!$D544,Abr!$K$5:$K$605,"Não Pago")</f>
        <v>0</v>
      </c>
      <c r="I544" s="65">
        <f>SUMIFS(Mai!$I$5:$I$605,Mai!$U$5:$U$605,"Despesa",Mai!$G$5:$G$605,CPagar!$D544,Mai!$K$5:$K$605,"Não Pago")</f>
        <v>0</v>
      </c>
      <c r="J544" s="65">
        <f>SUMIFS(Jun!$I$5:$I$605,Jun!$U$5:$U$605,"Despesa",Jun!$G$5:$G$605,CPagar!$D544,Jun!$K$5:$K$605,"Não Pago")</f>
        <v>0</v>
      </c>
      <c r="K544" s="65">
        <f>SUMIFS(Jul!$I$5:$I$605,Jul!$U$5:$U$605,"Despesa",Jul!$G$5:$G$605,CPagar!$D544,Jul!$K$5:$K$605,"Não Pago")</f>
        <v>0</v>
      </c>
      <c r="L544" s="65">
        <f>SUMIFS(Ago!$I$5:$I$605,Ago!$U$5:$U$605,"Despesa",Ago!$G$5:$G$605,CPagar!$D544,Ago!$K$5:$K$605,"Não Pago")</f>
        <v>0</v>
      </c>
      <c r="M544" s="65">
        <f>SUMIFS(Set!$I$5:$I$605,Set!$U$5:$U$605,"Despesa",Set!$G$5:$G$605,CPagar!$D544,Set!$K$5:$K$605,"Não Pago")</f>
        <v>0</v>
      </c>
      <c r="N544" s="65">
        <f>SUMIFS(Out!$I$5:$I$605,Out!$U$5:$U$605,"Despesa",Out!$G$5:$G$605,CPagar!$D544,Out!$K$5:$K$605,"Não Pago")</f>
        <v>0</v>
      </c>
      <c r="O544" s="65">
        <f>SUMIFS(Nov!$I$5:$I$605,Nov!$U$5:$U$605,"Despesa",Nov!$G$5:$G$605,CPagar!$D544,Nov!$K$5:$K$605,"Não Pago")</f>
        <v>0</v>
      </c>
      <c r="P544" s="65">
        <f>SUMIFS(Dez!$I$5:$I$605,Dez!$U$5:$U$605,"Despesa",Dez!$G$5:$G$605,CPagar!$D544,Dez!$K$5:$K$605,"Não Pago")</f>
        <v>0</v>
      </c>
      <c r="Q544" s="62">
        <f t="shared" si="17"/>
        <v>0</v>
      </c>
    </row>
    <row r="545" spans="3:17" ht="28.5" customHeight="1" thickTop="1" thickBot="1" x14ac:dyDescent="0.3">
      <c r="C545" s="46" t="str">
        <f>'PC Despesas'!R41</f>
        <v>5.6.37</v>
      </c>
      <c r="D545" s="47" t="str">
        <f>VLOOKUP(C545,'PC Despesas'!$R$5:$S$103,2,FALSE)</f>
        <v>-</v>
      </c>
      <c r="E545" s="65">
        <f>SUMIFS(Jan!$I$5:$I$605,Jan!$U$5:$U$605,"Despesa",Jan!$G$5:$G$605,CPagar!$D545,Jan!$K$5:$K$605,"Não Pago")</f>
        <v>0</v>
      </c>
      <c r="F545" s="65">
        <f>SUMIFS(Fev!$I$5:$I$605,Fev!$U$5:$U$605,"Despesa",Fev!$G$5:$G$605,CPagar!$D545,Fev!$K$5:$K$605,"Não Pago")</f>
        <v>0</v>
      </c>
      <c r="G545" s="65">
        <f>SUMIFS(Mar!$I$5:$I$605,Mar!$U$5:$U$605,"Despesa",Mar!$G$5:$G$605,CPagar!$D545,Mar!$K$5:$K$605,"Não Pago")</f>
        <v>0</v>
      </c>
      <c r="H545" s="65">
        <f>SUMIFS(Abr!$I$5:$I$605,Abr!$U$5:$U$605,"Despesa",Abr!$G$5:$G$605,CPagar!$D545,Abr!$K$5:$K$605,"Não Pago")</f>
        <v>0</v>
      </c>
      <c r="I545" s="65">
        <f>SUMIFS(Mai!$I$5:$I$605,Mai!$U$5:$U$605,"Despesa",Mai!$G$5:$G$605,CPagar!$D545,Mai!$K$5:$K$605,"Não Pago")</f>
        <v>0</v>
      </c>
      <c r="J545" s="65">
        <f>SUMIFS(Jun!$I$5:$I$605,Jun!$U$5:$U$605,"Despesa",Jun!$G$5:$G$605,CPagar!$D545,Jun!$K$5:$K$605,"Não Pago")</f>
        <v>0</v>
      </c>
      <c r="K545" s="65">
        <f>SUMIFS(Jul!$I$5:$I$605,Jul!$U$5:$U$605,"Despesa",Jul!$G$5:$G$605,CPagar!$D545,Jul!$K$5:$K$605,"Não Pago")</f>
        <v>0</v>
      </c>
      <c r="L545" s="65">
        <f>SUMIFS(Ago!$I$5:$I$605,Ago!$U$5:$U$605,"Despesa",Ago!$G$5:$G$605,CPagar!$D545,Ago!$K$5:$K$605,"Não Pago")</f>
        <v>0</v>
      </c>
      <c r="M545" s="65">
        <f>SUMIFS(Set!$I$5:$I$605,Set!$U$5:$U$605,"Despesa",Set!$G$5:$G$605,CPagar!$D545,Set!$K$5:$K$605,"Não Pago")</f>
        <v>0</v>
      </c>
      <c r="N545" s="65">
        <f>SUMIFS(Out!$I$5:$I$605,Out!$U$5:$U$605,"Despesa",Out!$G$5:$G$605,CPagar!$D545,Out!$K$5:$K$605,"Não Pago")</f>
        <v>0</v>
      </c>
      <c r="O545" s="65">
        <f>SUMIFS(Nov!$I$5:$I$605,Nov!$U$5:$U$605,"Despesa",Nov!$G$5:$G$605,CPagar!$D545,Nov!$K$5:$K$605,"Não Pago")</f>
        <v>0</v>
      </c>
      <c r="P545" s="65">
        <f>SUMIFS(Dez!$I$5:$I$605,Dez!$U$5:$U$605,"Despesa",Dez!$G$5:$G$605,CPagar!$D545,Dez!$K$5:$K$605,"Não Pago")</f>
        <v>0</v>
      </c>
      <c r="Q545" s="62">
        <f t="shared" si="17"/>
        <v>0</v>
      </c>
    </row>
    <row r="546" spans="3:17" ht="28.5" customHeight="1" thickTop="1" thickBot="1" x14ac:dyDescent="0.3">
      <c r="C546" s="46" t="str">
        <f>'PC Despesas'!R42</f>
        <v>5.6.38</v>
      </c>
      <c r="D546" s="47" t="str">
        <f>VLOOKUP(C546,'PC Despesas'!$R$5:$S$103,2,FALSE)</f>
        <v>-</v>
      </c>
      <c r="E546" s="65">
        <f>SUMIFS(Jan!$I$5:$I$605,Jan!$U$5:$U$605,"Despesa",Jan!$G$5:$G$605,CPagar!$D546,Jan!$K$5:$K$605,"Não Pago")</f>
        <v>0</v>
      </c>
      <c r="F546" s="65">
        <f>SUMIFS(Fev!$I$5:$I$605,Fev!$U$5:$U$605,"Despesa",Fev!$G$5:$G$605,CPagar!$D546,Fev!$K$5:$K$605,"Não Pago")</f>
        <v>0</v>
      </c>
      <c r="G546" s="65">
        <f>SUMIFS(Mar!$I$5:$I$605,Mar!$U$5:$U$605,"Despesa",Mar!$G$5:$G$605,CPagar!$D546,Mar!$K$5:$K$605,"Não Pago")</f>
        <v>0</v>
      </c>
      <c r="H546" s="65">
        <f>SUMIFS(Abr!$I$5:$I$605,Abr!$U$5:$U$605,"Despesa",Abr!$G$5:$G$605,CPagar!$D546,Abr!$K$5:$K$605,"Não Pago")</f>
        <v>0</v>
      </c>
      <c r="I546" s="65">
        <f>SUMIFS(Mai!$I$5:$I$605,Mai!$U$5:$U$605,"Despesa",Mai!$G$5:$G$605,CPagar!$D546,Mai!$K$5:$K$605,"Não Pago")</f>
        <v>0</v>
      </c>
      <c r="J546" s="65">
        <f>SUMIFS(Jun!$I$5:$I$605,Jun!$U$5:$U$605,"Despesa",Jun!$G$5:$G$605,CPagar!$D546,Jun!$K$5:$K$605,"Não Pago")</f>
        <v>0</v>
      </c>
      <c r="K546" s="65">
        <f>SUMIFS(Jul!$I$5:$I$605,Jul!$U$5:$U$605,"Despesa",Jul!$G$5:$G$605,CPagar!$D546,Jul!$K$5:$K$605,"Não Pago")</f>
        <v>0</v>
      </c>
      <c r="L546" s="65">
        <f>SUMIFS(Ago!$I$5:$I$605,Ago!$U$5:$U$605,"Despesa",Ago!$G$5:$G$605,CPagar!$D546,Ago!$K$5:$K$605,"Não Pago")</f>
        <v>0</v>
      </c>
      <c r="M546" s="65">
        <f>SUMIFS(Set!$I$5:$I$605,Set!$U$5:$U$605,"Despesa",Set!$G$5:$G$605,CPagar!$D546,Set!$K$5:$K$605,"Não Pago")</f>
        <v>0</v>
      </c>
      <c r="N546" s="65">
        <f>SUMIFS(Out!$I$5:$I$605,Out!$U$5:$U$605,"Despesa",Out!$G$5:$G$605,CPagar!$D546,Out!$K$5:$K$605,"Não Pago")</f>
        <v>0</v>
      </c>
      <c r="O546" s="65">
        <f>SUMIFS(Nov!$I$5:$I$605,Nov!$U$5:$U$605,"Despesa",Nov!$G$5:$G$605,CPagar!$D546,Nov!$K$5:$K$605,"Não Pago")</f>
        <v>0</v>
      </c>
      <c r="P546" s="65">
        <f>SUMIFS(Dez!$I$5:$I$605,Dez!$U$5:$U$605,"Despesa",Dez!$G$5:$G$605,CPagar!$D546,Dez!$K$5:$K$605,"Não Pago")</f>
        <v>0</v>
      </c>
      <c r="Q546" s="62">
        <f t="shared" si="17"/>
        <v>0</v>
      </c>
    </row>
    <row r="547" spans="3:17" ht="28.5" customHeight="1" thickTop="1" thickBot="1" x14ac:dyDescent="0.3">
      <c r="C547" s="46" t="str">
        <f>'PC Despesas'!R43</f>
        <v>5.6.39</v>
      </c>
      <c r="D547" s="47" t="str">
        <f>VLOOKUP(C547,'PC Despesas'!$R$5:$S$103,2,FALSE)</f>
        <v>-</v>
      </c>
      <c r="E547" s="65">
        <f>SUMIFS(Jan!$I$5:$I$605,Jan!$U$5:$U$605,"Despesa",Jan!$G$5:$G$605,CPagar!$D547,Jan!$K$5:$K$605,"Não Pago")</f>
        <v>0</v>
      </c>
      <c r="F547" s="65">
        <f>SUMIFS(Fev!$I$5:$I$605,Fev!$U$5:$U$605,"Despesa",Fev!$G$5:$G$605,CPagar!$D547,Fev!$K$5:$K$605,"Não Pago")</f>
        <v>0</v>
      </c>
      <c r="G547" s="65">
        <f>SUMIFS(Mar!$I$5:$I$605,Mar!$U$5:$U$605,"Despesa",Mar!$G$5:$G$605,CPagar!$D547,Mar!$K$5:$K$605,"Não Pago")</f>
        <v>0</v>
      </c>
      <c r="H547" s="65">
        <f>SUMIFS(Abr!$I$5:$I$605,Abr!$U$5:$U$605,"Despesa",Abr!$G$5:$G$605,CPagar!$D547,Abr!$K$5:$K$605,"Não Pago")</f>
        <v>0</v>
      </c>
      <c r="I547" s="65">
        <f>SUMIFS(Mai!$I$5:$I$605,Mai!$U$5:$U$605,"Despesa",Mai!$G$5:$G$605,CPagar!$D547,Mai!$K$5:$K$605,"Não Pago")</f>
        <v>0</v>
      </c>
      <c r="J547" s="65">
        <f>SUMIFS(Jun!$I$5:$I$605,Jun!$U$5:$U$605,"Despesa",Jun!$G$5:$G$605,CPagar!$D547,Jun!$K$5:$K$605,"Não Pago")</f>
        <v>0</v>
      </c>
      <c r="K547" s="65">
        <f>SUMIFS(Jul!$I$5:$I$605,Jul!$U$5:$U$605,"Despesa",Jul!$G$5:$G$605,CPagar!$D547,Jul!$K$5:$K$605,"Não Pago")</f>
        <v>0</v>
      </c>
      <c r="L547" s="65">
        <f>SUMIFS(Ago!$I$5:$I$605,Ago!$U$5:$U$605,"Despesa",Ago!$G$5:$G$605,CPagar!$D547,Ago!$K$5:$K$605,"Não Pago")</f>
        <v>0</v>
      </c>
      <c r="M547" s="65">
        <f>SUMIFS(Set!$I$5:$I$605,Set!$U$5:$U$605,"Despesa",Set!$G$5:$G$605,CPagar!$D547,Set!$K$5:$K$605,"Não Pago")</f>
        <v>0</v>
      </c>
      <c r="N547" s="65">
        <f>SUMIFS(Out!$I$5:$I$605,Out!$U$5:$U$605,"Despesa",Out!$G$5:$G$605,CPagar!$D547,Out!$K$5:$K$605,"Não Pago")</f>
        <v>0</v>
      </c>
      <c r="O547" s="65">
        <f>SUMIFS(Nov!$I$5:$I$605,Nov!$U$5:$U$605,"Despesa",Nov!$G$5:$G$605,CPagar!$D547,Nov!$K$5:$K$605,"Não Pago")</f>
        <v>0</v>
      </c>
      <c r="P547" s="65">
        <f>SUMIFS(Dez!$I$5:$I$605,Dez!$U$5:$U$605,"Despesa",Dez!$G$5:$G$605,CPagar!$D547,Dez!$K$5:$K$605,"Não Pago")</f>
        <v>0</v>
      </c>
      <c r="Q547" s="62">
        <f t="shared" si="17"/>
        <v>0</v>
      </c>
    </row>
    <row r="548" spans="3:17" ht="28.5" customHeight="1" thickTop="1" thickBot="1" x14ac:dyDescent="0.3">
      <c r="C548" s="46" t="str">
        <f>'PC Despesas'!R44</f>
        <v>5.6.40</v>
      </c>
      <c r="D548" s="47" t="str">
        <f>VLOOKUP(C548,'PC Despesas'!$R$5:$S$103,2,FALSE)</f>
        <v>-</v>
      </c>
      <c r="E548" s="65">
        <f>SUMIFS(Jan!$I$5:$I$605,Jan!$U$5:$U$605,"Despesa",Jan!$G$5:$G$605,CPagar!$D548,Jan!$K$5:$K$605,"Não Pago")</f>
        <v>0</v>
      </c>
      <c r="F548" s="65">
        <f>SUMIFS(Fev!$I$5:$I$605,Fev!$U$5:$U$605,"Despesa",Fev!$G$5:$G$605,CPagar!$D548,Fev!$K$5:$K$605,"Não Pago")</f>
        <v>0</v>
      </c>
      <c r="G548" s="65">
        <f>SUMIFS(Mar!$I$5:$I$605,Mar!$U$5:$U$605,"Despesa",Mar!$G$5:$G$605,CPagar!$D548,Mar!$K$5:$K$605,"Não Pago")</f>
        <v>0</v>
      </c>
      <c r="H548" s="65">
        <f>SUMIFS(Abr!$I$5:$I$605,Abr!$U$5:$U$605,"Despesa",Abr!$G$5:$G$605,CPagar!$D548,Abr!$K$5:$K$605,"Não Pago")</f>
        <v>0</v>
      </c>
      <c r="I548" s="65">
        <f>SUMIFS(Mai!$I$5:$I$605,Mai!$U$5:$U$605,"Despesa",Mai!$G$5:$G$605,CPagar!$D548,Mai!$K$5:$K$605,"Não Pago")</f>
        <v>0</v>
      </c>
      <c r="J548" s="65">
        <f>SUMIFS(Jun!$I$5:$I$605,Jun!$U$5:$U$605,"Despesa",Jun!$G$5:$G$605,CPagar!$D548,Jun!$K$5:$K$605,"Não Pago")</f>
        <v>0</v>
      </c>
      <c r="K548" s="65">
        <f>SUMIFS(Jul!$I$5:$I$605,Jul!$U$5:$U$605,"Despesa",Jul!$G$5:$G$605,CPagar!$D548,Jul!$K$5:$K$605,"Não Pago")</f>
        <v>0</v>
      </c>
      <c r="L548" s="65">
        <f>SUMIFS(Ago!$I$5:$I$605,Ago!$U$5:$U$605,"Despesa",Ago!$G$5:$G$605,CPagar!$D548,Ago!$K$5:$K$605,"Não Pago")</f>
        <v>0</v>
      </c>
      <c r="M548" s="65">
        <f>SUMIFS(Set!$I$5:$I$605,Set!$U$5:$U$605,"Despesa",Set!$G$5:$G$605,CPagar!$D548,Set!$K$5:$K$605,"Não Pago")</f>
        <v>0</v>
      </c>
      <c r="N548" s="65">
        <f>SUMIFS(Out!$I$5:$I$605,Out!$U$5:$U$605,"Despesa",Out!$G$5:$G$605,CPagar!$D548,Out!$K$5:$K$605,"Não Pago")</f>
        <v>0</v>
      </c>
      <c r="O548" s="65">
        <f>SUMIFS(Nov!$I$5:$I$605,Nov!$U$5:$U$605,"Despesa",Nov!$G$5:$G$605,CPagar!$D548,Nov!$K$5:$K$605,"Não Pago")</f>
        <v>0</v>
      </c>
      <c r="P548" s="65">
        <f>SUMIFS(Dez!$I$5:$I$605,Dez!$U$5:$U$605,"Despesa",Dez!$G$5:$G$605,CPagar!$D548,Dez!$K$5:$K$605,"Não Pago")</f>
        <v>0</v>
      </c>
      <c r="Q548" s="62">
        <f t="shared" si="17"/>
        <v>0</v>
      </c>
    </row>
    <row r="549" spans="3:17" ht="28.5" customHeight="1" thickTop="1" thickBot="1" x14ac:dyDescent="0.3">
      <c r="C549" s="46" t="str">
        <f>'PC Despesas'!R45</f>
        <v>5.6.41</v>
      </c>
      <c r="D549" s="47" t="str">
        <f>VLOOKUP(C549,'PC Despesas'!$R$5:$S$103,2,FALSE)</f>
        <v>-</v>
      </c>
      <c r="E549" s="65">
        <f>SUMIFS(Jan!$I$5:$I$605,Jan!$U$5:$U$605,"Despesa",Jan!$G$5:$G$605,CPagar!$D549,Jan!$K$5:$K$605,"Não Pago")</f>
        <v>0</v>
      </c>
      <c r="F549" s="65">
        <f>SUMIFS(Fev!$I$5:$I$605,Fev!$U$5:$U$605,"Despesa",Fev!$G$5:$G$605,CPagar!$D549,Fev!$K$5:$K$605,"Não Pago")</f>
        <v>0</v>
      </c>
      <c r="G549" s="65">
        <f>SUMIFS(Mar!$I$5:$I$605,Mar!$U$5:$U$605,"Despesa",Mar!$G$5:$G$605,CPagar!$D549,Mar!$K$5:$K$605,"Não Pago")</f>
        <v>0</v>
      </c>
      <c r="H549" s="65">
        <f>SUMIFS(Abr!$I$5:$I$605,Abr!$U$5:$U$605,"Despesa",Abr!$G$5:$G$605,CPagar!$D549,Abr!$K$5:$K$605,"Não Pago")</f>
        <v>0</v>
      </c>
      <c r="I549" s="65">
        <f>SUMIFS(Mai!$I$5:$I$605,Mai!$U$5:$U$605,"Despesa",Mai!$G$5:$G$605,CPagar!$D549,Mai!$K$5:$K$605,"Não Pago")</f>
        <v>0</v>
      </c>
      <c r="J549" s="65">
        <f>SUMIFS(Jun!$I$5:$I$605,Jun!$U$5:$U$605,"Despesa",Jun!$G$5:$G$605,CPagar!$D549,Jun!$K$5:$K$605,"Não Pago")</f>
        <v>0</v>
      </c>
      <c r="K549" s="65">
        <f>SUMIFS(Jul!$I$5:$I$605,Jul!$U$5:$U$605,"Despesa",Jul!$G$5:$G$605,CPagar!$D549,Jul!$K$5:$K$605,"Não Pago")</f>
        <v>0</v>
      </c>
      <c r="L549" s="65">
        <f>SUMIFS(Ago!$I$5:$I$605,Ago!$U$5:$U$605,"Despesa",Ago!$G$5:$G$605,CPagar!$D549,Ago!$K$5:$K$605,"Não Pago")</f>
        <v>0</v>
      </c>
      <c r="M549" s="65">
        <f>SUMIFS(Set!$I$5:$I$605,Set!$U$5:$U$605,"Despesa",Set!$G$5:$G$605,CPagar!$D549,Set!$K$5:$K$605,"Não Pago")</f>
        <v>0</v>
      </c>
      <c r="N549" s="65">
        <f>SUMIFS(Out!$I$5:$I$605,Out!$U$5:$U$605,"Despesa",Out!$G$5:$G$605,CPagar!$D549,Out!$K$5:$K$605,"Não Pago")</f>
        <v>0</v>
      </c>
      <c r="O549" s="65">
        <f>SUMIFS(Nov!$I$5:$I$605,Nov!$U$5:$U$605,"Despesa",Nov!$G$5:$G$605,CPagar!$D549,Nov!$K$5:$K$605,"Não Pago")</f>
        <v>0</v>
      </c>
      <c r="P549" s="65">
        <f>SUMIFS(Dez!$I$5:$I$605,Dez!$U$5:$U$605,"Despesa",Dez!$G$5:$G$605,CPagar!$D549,Dez!$K$5:$K$605,"Não Pago")</f>
        <v>0</v>
      </c>
      <c r="Q549" s="62">
        <f t="shared" si="17"/>
        <v>0</v>
      </c>
    </row>
    <row r="550" spans="3:17" ht="28.5" customHeight="1" thickTop="1" thickBot="1" x14ac:dyDescent="0.3">
      <c r="C550" s="46" t="str">
        <f>'PC Despesas'!R46</f>
        <v>5.6.42</v>
      </c>
      <c r="D550" s="47" t="str">
        <f>VLOOKUP(C550,'PC Despesas'!$R$5:$S$103,2,FALSE)</f>
        <v>-</v>
      </c>
      <c r="E550" s="65">
        <f>SUMIFS(Jan!$I$5:$I$605,Jan!$U$5:$U$605,"Despesa",Jan!$G$5:$G$605,CPagar!$D550,Jan!$K$5:$K$605,"Não Pago")</f>
        <v>0</v>
      </c>
      <c r="F550" s="65">
        <f>SUMIFS(Fev!$I$5:$I$605,Fev!$U$5:$U$605,"Despesa",Fev!$G$5:$G$605,CPagar!$D550,Fev!$K$5:$K$605,"Não Pago")</f>
        <v>0</v>
      </c>
      <c r="G550" s="65">
        <f>SUMIFS(Mar!$I$5:$I$605,Mar!$U$5:$U$605,"Despesa",Mar!$G$5:$G$605,CPagar!$D550,Mar!$K$5:$K$605,"Não Pago")</f>
        <v>0</v>
      </c>
      <c r="H550" s="65">
        <f>SUMIFS(Abr!$I$5:$I$605,Abr!$U$5:$U$605,"Despesa",Abr!$G$5:$G$605,CPagar!$D550,Abr!$K$5:$K$605,"Não Pago")</f>
        <v>0</v>
      </c>
      <c r="I550" s="65">
        <f>SUMIFS(Mai!$I$5:$I$605,Mai!$U$5:$U$605,"Despesa",Mai!$G$5:$G$605,CPagar!$D550,Mai!$K$5:$K$605,"Não Pago")</f>
        <v>0</v>
      </c>
      <c r="J550" s="65">
        <f>SUMIFS(Jun!$I$5:$I$605,Jun!$U$5:$U$605,"Despesa",Jun!$G$5:$G$605,CPagar!$D550,Jun!$K$5:$K$605,"Não Pago")</f>
        <v>0</v>
      </c>
      <c r="K550" s="65">
        <f>SUMIFS(Jul!$I$5:$I$605,Jul!$U$5:$U$605,"Despesa",Jul!$G$5:$G$605,CPagar!$D550,Jul!$K$5:$K$605,"Não Pago")</f>
        <v>0</v>
      </c>
      <c r="L550" s="65">
        <f>SUMIFS(Ago!$I$5:$I$605,Ago!$U$5:$U$605,"Despesa",Ago!$G$5:$G$605,CPagar!$D550,Ago!$K$5:$K$605,"Não Pago")</f>
        <v>0</v>
      </c>
      <c r="M550" s="65">
        <f>SUMIFS(Set!$I$5:$I$605,Set!$U$5:$U$605,"Despesa",Set!$G$5:$G$605,CPagar!$D550,Set!$K$5:$K$605,"Não Pago")</f>
        <v>0</v>
      </c>
      <c r="N550" s="65">
        <f>SUMIFS(Out!$I$5:$I$605,Out!$U$5:$U$605,"Despesa",Out!$G$5:$G$605,CPagar!$D550,Out!$K$5:$K$605,"Não Pago")</f>
        <v>0</v>
      </c>
      <c r="O550" s="65">
        <f>SUMIFS(Nov!$I$5:$I$605,Nov!$U$5:$U$605,"Despesa",Nov!$G$5:$G$605,CPagar!$D550,Nov!$K$5:$K$605,"Não Pago")</f>
        <v>0</v>
      </c>
      <c r="P550" s="65">
        <f>SUMIFS(Dez!$I$5:$I$605,Dez!$U$5:$U$605,"Despesa",Dez!$G$5:$G$605,CPagar!$D550,Dez!$K$5:$K$605,"Não Pago")</f>
        <v>0</v>
      </c>
      <c r="Q550" s="62">
        <f t="shared" si="17"/>
        <v>0</v>
      </c>
    </row>
    <row r="551" spans="3:17" ht="28.5" customHeight="1" thickTop="1" thickBot="1" x14ac:dyDescent="0.3">
      <c r="C551" s="46" t="str">
        <f>'PC Despesas'!R47</f>
        <v>5.6.43</v>
      </c>
      <c r="D551" s="47" t="str">
        <f>VLOOKUP(C551,'PC Despesas'!$R$5:$S$103,2,FALSE)</f>
        <v>-</v>
      </c>
      <c r="E551" s="65">
        <f>SUMIFS(Jan!$I$5:$I$605,Jan!$U$5:$U$605,"Despesa",Jan!$G$5:$G$605,CPagar!$D551,Jan!$K$5:$K$605,"Não Pago")</f>
        <v>0</v>
      </c>
      <c r="F551" s="65">
        <f>SUMIFS(Fev!$I$5:$I$605,Fev!$U$5:$U$605,"Despesa",Fev!$G$5:$G$605,CPagar!$D551,Fev!$K$5:$K$605,"Não Pago")</f>
        <v>0</v>
      </c>
      <c r="G551" s="65">
        <f>SUMIFS(Mar!$I$5:$I$605,Mar!$U$5:$U$605,"Despesa",Mar!$G$5:$G$605,CPagar!$D551,Mar!$K$5:$K$605,"Não Pago")</f>
        <v>0</v>
      </c>
      <c r="H551" s="65">
        <f>SUMIFS(Abr!$I$5:$I$605,Abr!$U$5:$U$605,"Despesa",Abr!$G$5:$G$605,CPagar!$D551,Abr!$K$5:$K$605,"Não Pago")</f>
        <v>0</v>
      </c>
      <c r="I551" s="65">
        <f>SUMIFS(Mai!$I$5:$I$605,Mai!$U$5:$U$605,"Despesa",Mai!$G$5:$G$605,CPagar!$D551,Mai!$K$5:$K$605,"Não Pago")</f>
        <v>0</v>
      </c>
      <c r="J551" s="65">
        <f>SUMIFS(Jun!$I$5:$I$605,Jun!$U$5:$U$605,"Despesa",Jun!$G$5:$G$605,CPagar!$D551,Jun!$K$5:$K$605,"Não Pago")</f>
        <v>0</v>
      </c>
      <c r="K551" s="65">
        <f>SUMIFS(Jul!$I$5:$I$605,Jul!$U$5:$U$605,"Despesa",Jul!$G$5:$G$605,CPagar!$D551,Jul!$K$5:$K$605,"Não Pago")</f>
        <v>0</v>
      </c>
      <c r="L551" s="65">
        <f>SUMIFS(Ago!$I$5:$I$605,Ago!$U$5:$U$605,"Despesa",Ago!$G$5:$G$605,CPagar!$D551,Ago!$K$5:$K$605,"Não Pago")</f>
        <v>0</v>
      </c>
      <c r="M551" s="65">
        <f>SUMIFS(Set!$I$5:$I$605,Set!$U$5:$U$605,"Despesa",Set!$G$5:$G$605,CPagar!$D551,Set!$K$5:$K$605,"Não Pago")</f>
        <v>0</v>
      </c>
      <c r="N551" s="65">
        <f>SUMIFS(Out!$I$5:$I$605,Out!$U$5:$U$605,"Despesa",Out!$G$5:$G$605,CPagar!$D551,Out!$K$5:$K$605,"Não Pago")</f>
        <v>0</v>
      </c>
      <c r="O551" s="65">
        <f>SUMIFS(Nov!$I$5:$I$605,Nov!$U$5:$U$605,"Despesa",Nov!$G$5:$G$605,CPagar!$D551,Nov!$K$5:$K$605,"Não Pago")</f>
        <v>0</v>
      </c>
      <c r="P551" s="65">
        <f>SUMIFS(Dez!$I$5:$I$605,Dez!$U$5:$U$605,"Despesa",Dez!$G$5:$G$605,CPagar!$D551,Dez!$K$5:$K$605,"Não Pago")</f>
        <v>0</v>
      </c>
      <c r="Q551" s="62">
        <f t="shared" si="17"/>
        <v>0</v>
      </c>
    </row>
    <row r="552" spans="3:17" ht="28.5" customHeight="1" thickTop="1" thickBot="1" x14ac:dyDescent="0.3">
      <c r="C552" s="46" t="str">
        <f>'PC Despesas'!R48</f>
        <v>5.6.44</v>
      </c>
      <c r="D552" s="47" t="str">
        <f>VLOOKUP(C552,'PC Despesas'!$R$5:$S$103,2,FALSE)</f>
        <v>-</v>
      </c>
      <c r="E552" s="65">
        <f>SUMIFS(Jan!$I$5:$I$605,Jan!$U$5:$U$605,"Despesa",Jan!$G$5:$G$605,CPagar!$D552,Jan!$K$5:$K$605,"Não Pago")</f>
        <v>0</v>
      </c>
      <c r="F552" s="65">
        <f>SUMIFS(Fev!$I$5:$I$605,Fev!$U$5:$U$605,"Despesa",Fev!$G$5:$G$605,CPagar!$D552,Fev!$K$5:$K$605,"Não Pago")</f>
        <v>0</v>
      </c>
      <c r="G552" s="65">
        <f>SUMIFS(Mar!$I$5:$I$605,Mar!$U$5:$U$605,"Despesa",Mar!$G$5:$G$605,CPagar!$D552,Mar!$K$5:$K$605,"Não Pago")</f>
        <v>0</v>
      </c>
      <c r="H552" s="65">
        <f>SUMIFS(Abr!$I$5:$I$605,Abr!$U$5:$U$605,"Despesa",Abr!$G$5:$G$605,CPagar!$D552,Abr!$K$5:$K$605,"Não Pago")</f>
        <v>0</v>
      </c>
      <c r="I552" s="65">
        <f>SUMIFS(Mai!$I$5:$I$605,Mai!$U$5:$U$605,"Despesa",Mai!$G$5:$G$605,CPagar!$D552,Mai!$K$5:$K$605,"Não Pago")</f>
        <v>0</v>
      </c>
      <c r="J552" s="65">
        <f>SUMIFS(Jun!$I$5:$I$605,Jun!$U$5:$U$605,"Despesa",Jun!$G$5:$G$605,CPagar!$D552,Jun!$K$5:$K$605,"Não Pago")</f>
        <v>0</v>
      </c>
      <c r="K552" s="65">
        <f>SUMIFS(Jul!$I$5:$I$605,Jul!$U$5:$U$605,"Despesa",Jul!$G$5:$G$605,CPagar!$D552,Jul!$K$5:$K$605,"Não Pago")</f>
        <v>0</v>
      </c>
      <c r="L552" s="65">
        <f>SUMIFS(Ago!$I$5:$I$605,Ago!$U$5:$U$605,"Despesa",Ago!$G$5:$G$605,CPagar!$D552,Ago!$K$5:$K$605,"Não Pago")</f>
        <v>0</v>
      </c>
      <c r="M552" s="65">
        <f>SUMIFS(Set!$I$5:$I$605,Set!$U$5:$U$605,"Despesa",Set!$G$5:$G$605,CPagar!$D552,Set!$K$5:$K$605,"Não Pago")</f>
        <v>0</v>
      </c>
      <c r="N552" s="65">
        <f>SUMIFS(Out!$I$5:$I$605,Out!$U$5:$U$605,"Despesa",Out!$G$5:$G$605,CPagar!$D552,Out!$K$5:$K$605,"Não Pago")</f>
        <v>0</v>
      </c>
      <c r="O552" s="65">
        <f>SUMIFS(Nov!$I$5:$I$605,Nov!$U$5:$U$605,"Despesa",Nov!$G$5:$G$605,CPagar!$D552,Nov!$K$5:$K$605,"Não Pago")</f>
        <v>0</v>
      </c>
      <c r="P552" s="65">
        <f>SUMIFS(Dez!$I$5:$I$605,Dez!$U$5:$U$605,"Despesa",Dez!$G$5:$G$605,CPagar!$D552,Dez!$K$5:$K$605,"Não Pago")</f>
        <v>0</v>
      </c>
      <c r="Q552" s="62">
        <f t="shared" si="17"/>
        <v>0</v>
      </c>
    </row>
    <row r="553" spans="3:17" ht="28.5" customHeight="1" thickTop="1" thickBot="1" x14ac:dyDescent="0.3">
      <c r="C553" s="46" t="str">
        <f>'PC Despesas'!R49</f>
        <v>5.6.45</v>
      </c>
      <c r="D553" s="47" t="str">
        <f>VLOOKUP(C553,'PC Despesas'!$R$5:$S$103,2,FALSE)</f>
        <v>-</v>
      </c>
      <c r="E553" s="65">
        <f>SUMIFS(Jan!$I$5:$I$605,Jan!$U$5:$U$605,"Despesa",Jan!$G$5:$G$605,CPagar!$D553,Jan!$K$5:$K$605,"Não Pago")</f>
        <v>0</v>
      </c>
      <c r="F553" s="65">
        <f>SUMIFS(Fev!$I$5:$I$605,Fev!$U$5:$U$605,"Despesa",Fev!$G$5:$G$605,CPagar!$D553,Fev!$K$5:$K$605,"Não Pago")</f>
        <v>0</v>
      </c>
      <c r="G553" s="65">
        <f>SUMIFS(Mar!$I$5:$I$605,Mar!$U$5:$U$605,"Despesa",Mar!$G$5:$G$605,CPagar!$D553,Mar!$K$5:$K$605,"Não Pago")</f>
        <v>0</v>
      </c>
      <c r="H553" s="65">
        <f>SUMIFS(Abr!$I$5:$I$605,Abr!$U$5:$U$605,"Despesa",Abr!$G$5:$G$605,CPagar!$D553,Abr!$K$5:$K$605,"Não Pago")</f>
        <v>0</v>
      </c>
      <c r="I553" s="65">
        <f>SUMIFS(Mai!$I$5:$I$605,Mai!$U$5:$U$605,"Despesa",Mai!$G$5:$G$605,CPagar!$D553,Mai!$K$5:$K$605,"Não Pago")</f>
        <v>0</v>
      </c>
      <c r="J553" s="65">
        <f>SUMIFS(Jun!$I$5:$I$605,Jun!$U$5:$U$605,"Despesa",Jun!$G$5:$G$605,CPagar!$D553,Jun!$K$5:$K$605,"Não Pago")</f>
        <v>0</v>
      </c>
      <c r="K553" s="65">
        <f>SUMIFS(Jul!$I$5:$I$605,Jul!$U$5:$U$605,"Despesa",Jul!$G$5:$G$605,CPagar!$D553,Jul!$K$5:$K$605,"Não Pago")</f>
        <v>0</v>
      </c>
      <c r="L553" s="65">
        <f>SUMIFS(Ago!$I$5:$I$605,Ago!$U$5:$U$605,"Despesa",Ago!$G$5:$G$605,CPagar!$D553,Ago!$K$5:$K$605,"Não Pago")</f>
        <v>0</v>
      </c>
      <c r="M553" s="65">
        <f>SUMIFS(Set!$I$5:$I$605,Set!$U$5:$U$605,"Despesa",Set!$G$5:$G$605,CPagar!$D553,Set!$K$5:$K$605,"Não Pago")</f>
        <v>0</v>
      </c>
      <c r="N553" s="65">
        <f>SUMIFS(Out!$I$5:$I$605,Out!$U$5:$U$605,"Despesa",Out!$G$5:$G$605,CPagar!$D553,Out!$K$5:$K$605,"Não Pago")</f>
        <v>0</v>
      </c>
      <c r="O553" s="65">
        <f>SUMIFS(Nov!$I$5:$I$605,Nov!$U$5:$U$605,"Despesa",Nov!$G$5:$G$605,CPagar!$D553,Nov!$K$5:$K$605,"Não Pago")</f>
        <v>0</v>
      </c>
      <c r="P553" s="65">
        <f>SUMIFS(Dez!$I$5:$I$605,Dez!$U$5:$U$605,"Despesa",Dez!$G$5:$G$605,CPagar!$D553,Dez!$K$5:$K$605,"Não Pago")</f>
        <v>0</v>
      </c>
      <c r="Q553" s="62">
        <f t="shared" si="17"/>
        <v>0</v>
      </c>
    </row>
    <row r="554" spans="3:17" ht="28.5" customHeight="1" thickTop="1" thickBot="1" x14ac:dyDescent="0.3">
      <c r="C554" s="46" t="str">
        <f>'PC Despesas'!R50</f>
        <v>5.6.46</v>
      </c>
      <c r="D554" s="47" t="str">
        <f>VLOOKUP(C554,'PC Despesas'!$R$5:$S$103,2,FALSE)</f>
        <v>-</v>
      </c>
      <c r="E554" s="65">
        <f>SUMIFS(Jan!$I$5:$I$605,Jan!$U$5:$U$605,"Despesa",Jan!$G$5:$G$605,CPagar!$D554,Jan!$K$5:$K$605,"Não Pago")</f>
        <v>0</v>
      </c>
      <c r="F554" s="65">
        <f>SUMIFS(Fev!$I$5:$I$605,Fev!$U$5:$U$605,"Despesa",Fev!$G$5:$G$605,CPagar!$D554,Fev!$K$5:$K$605,"Não Pago")</f>
        <v>0</v>
      </c>
      <c r="G554" s="65">
        <f>SUMIFS(Mar!$I$5:$I$605,Mar!$U$5:$U$605,"Despesa",Mar!$G$5:$G$605,CPagar!$D554,Mar!$K$5:$K$605,"Não Pago")</f>
        <v>0</v>
      </c>
      <c r="H554" s="65">
        <f>SUMIFS(Abr!$I$5:$I$605,Abr!$U$5:$U$605,"Despesa",Abr!$G$5:$G$605,CPagar!$D554,Abr!$K$5:$K$605,"Não Pago")</f>
        <v>0</v>
      </c>
      <c r="I554" s="65">
        <f>SUMIFS(Mai!$I$5:$I$605,Mai!$U$5:$U$605,"Despesa",Mai!$G$5:$G$605,CPagar!$D554,Mai!$K$5:$K$605,"Não Pago")</f>
        <v>0</v>
      </c>
      <c r="J554" s="65">
        <f>SUMIFS(Jun!$I$5:$I$605,Jun!$U$5:$U$605,"Despesa",Jun!$G$5:$G$605,CPagar!$D554,Jun!$K$5:$K$605,"Não Pago")</f>
        <v>0</v>
      </c>
      <c r="K554" s="65">
        <f>SUMIFS(Jul!$I$5:$I$605,Jul!$U$5:$U$605,"Despesa",Jul!$G$5:$G$605,CPagar!$D554,Jul!$K$5:$K$605,"Não Pago")</f>
        <v>0</v>
      </c>
      <c r="L554" s="65">
        <f>SUMIFS(Ago!$I$5:$I$605,Ago!$U$5:$U$605,"Despesa",Ago!$G$5:$G$605,CPagar!$D554,Ago!$K$5:$K$605,"Não Pago")</f>
        <v>0</v>
      </c>
      <c r="M554" s="65">
        <f>SUMIFS(Set!$I$5:$I$605,Set!$U$5:$U$605,"Despesa",Set!$G$5:$G$605,CPagar!$D554,Set!$K$5:$K$605,"Não Pago")</f>
        <v>0</v>
      </c>
      <c r="N554" s="65">
        <f>SUMIFS(Out!$I$5:$I$605,Out!$U$5:$U$605,"Despesa",Out!$G$5:$G$605,CPagar!$D554,Out!$K$5:$K$605,"Não Pago")</f>
        <v>0</v>
      </c>
      <c r="O554" s="65">
        <f>SUMIFS(Nov!$I$5:$I$605,Nov!$U$5:$U$605,"Despesa",Nov!$G$5:$G$605,CPagar!$D554,Nov!$K$5:$K$605,"Não Pago")</f>
        <v>0</v>
      </c>
      <c r="P554" s="65">
        <f>SUMIFS(Dez!$I$5:$I$605,Dez!$U$5:$U$605,"Despesa",Dez!$G$5:$G$605,CPagar!$D554,Dez!$K$5:$K$605,"Não Pago")</f>
        <v>0</v>
      </c>
      <c r="Q554" s="62">
        <f t="shared" si="17"/>
        <v>0</v>
      </c>
    </row>
    <row r="555" spans="3:17" ht="28.5" customHeight="1" thickTop="1" thickBot="1" x14ac:dyDescent="0.3">
      <c r="C555" s="46" t="str">
        <f>'PC Despesas'!R51</f>
        <v>5.6.47</v>
      </c>
      <c r="D555" s="47" t="str">
        <f>VLOOKUP(C555,'PC Despesas'!$R$5:$S$103,2,FALSE)</f>
        <v>-</v>
      </c>
      <c r="E555" s="65">
        <f>SUMIFS(Jan!$I$5:$I$605,Jan!$U$5:$U$605,"Despesa",Jan!$G$5:$G$605,CPagar!$D555,Jan!$K$5:$K$605,"Não Pago")</f>
        <v>0</v>
      </c>
      <c r="F555" s="65">
        <f>SUMIFS(Fev!$I$5:$I$605,Fev!$U$5:$U$605,"Despesa",Fev!$G$5:$G$605,CPagar!$D555,Fev!$K$5:$K$605,"Não Pago")</f>
        <v>0</v>
      </c>
      <c r="G555" s="65">
        <f>SUMIFS(Mar!$I$5:$I$605,Mar!$U$5:$U$605,"Despesa",Mar!$G$5:$G$605,CPagar!$D555,Mar!$K$5:$K$605,"Não Pago")</f>
        <v>0</v>
      </c>
      <c r="H555" s="65">
        <f>SUMIFS(Abr!$I$5:$I$605,Abr!$U$5:$U$605,"Despesa",Abr!$G$5:$G$605,CPagar!$D555,Abr!$K$5:$K$605,"Não Pago")</f>
        <v>0</v>
      </c>
      <c r="I555" s="65">
        <f>SUMIFS(Mai!$I$5:$I$605,Mai!$U$5:$U$605,"Despesa",Mai!$G$5:$G$605,CPagar!$D555,Mai!$K$5:$K$605,"Não Pago")</f>
        <v>0</v>
      </c>
      <c r="J555" s="65">
        <f>SUMIFS(Jun!$I$5:$I$605,Jun!$U$5:$U$605,"Despesa",Jun!$G$5:$G$605,CPagar!$D555,Jun!$K$5:$K$605,"Não Pago")</f>
        <v>0</v>
      </c>
      <c r="K555" s="65">
        <f>SUMIFS(Jul!$I$5:$I$605,Jul!$U$5:$U$605,"Despesa",Jul!$G$5:$G$605,CPagar!$D555,Jul!$K$5:$K$605,"Não Pago")</f>
        <v>0</v>
      </c>
      <c r="L555" s="65">
        <f>SUMIFS(Ago!$I$5:$I$605,Ago!$U$5:$U$605,"Despesa",Ago!$G$5:$G$605,CPagar!$D555,Ago!$K$5:$K$605,"Não Pago")</f>
        <v>0</v>
      </c>
      <c r="M555" s="65">
        <f>SUMIFS(Set!$I$5:$I$605,Set!$U$5:$U$605,"Despesa",Set!$G$5:$G$605,CPagar!$D555,Set!$K$5:$K$605,"Não Pago")</f>
        <v>0</v>
      </c>
      <c r="N555" s="65">
        <f>SUMIFS(Out!$I$5:$I$605,Out!$U$5:$U$605,"Despesa",Out!$G$5:$G$605,CPagar!$D555,Out!$K$5:$K$605,"Não Pago")</f>
        <v>0</v>
      </c>
      <c r="O555" s="65">
        <f>SUMIFS(Nov!$I$5:$I$605,Nov!$U$5:$U$605,"Despesa",Nov!$G$5:$G$605,CPagar!$D555,Nov!$K$5:$K$605,"Não Pago")</f>
        <v>0</v>
      </c>
      <c r="P555" s="65">
        <f>SUMIFS(Dez!$I$5:$I$605,Dez!$U$5:$U$605,"Despesa",Dez!$G$5:$G$605,CPagar!$D555,Dez!$K$5:$K$605,"Não Pago")</f>
        <v>0</v>
      </c>
      <c r="Q555" s="62">
        <f t="shared" si="17"/>
        <v>0</v>
      </c>
    </row>
    <row r="556" spans="3:17" ht="28.5" customHeight="1" thickTop="1" thickBot="1" x14ac:dyDescent="0.3">
      <c r="C556" s="46" t="str">
        <f>'PC Despesas'!R52</f>
        <v>5.6.48</v>
      </c>
      <c r="D556" s="47" t="str">
        <f>VLOOKUP(C556,'PC Despesas'!$R$5:$S$103,2,FALSE)</f>
        <v>-</v>
      </c>
      <c r="E556" s="65">
        <f>SUMIFS(Jan!$I$5:$I$605,Jan!$U$5:$U$605,"Despesa",Jan!$G$5:$G$605,CPagar!$D556,Jan!$K$5:$K$605,"Não Pago")</f>
        <v>0</v>
      </c>
      <c r="F556" s="65">
        <f>SUMIFS(Fev!$I$5:$I$605,Fev!$U$5:$U$605,"Despesa",Fev!$G$5:$G$605,CPagar!$D556,Fev!$K$5:$K$605,"Não Pago")</f>
        <v>0</v>
      </c>
      <c r="G556" s="65">
        <f>SUMIFS(Mar!$I$5:$I$605,Mar!$U$5:$U$605,"Despesa",Mar!$G$5:$G$605,CPagar!$D556,Mar!$K$5:$K$605,"Não Pago")</f>
        <v>0</v>
      </c>
      <c r="H556" s="65">
        <f>SUMIFS(Abr!$I$5:$I$605,Abr!$U$5:$U$605,"Despesa",Abr!$G$5:$G$605,CPagar!$D556,Abr!$K$5:$K$605,"Não Pago")</f>
        <v>0</v>
      </c>
      <c r="I556" s="65">
        <f>SUMIFS(Mai!$I$5:$I$605,Mai!$U$5:$U$605,"Despesa",Mai!$G$5:$G$605,CPagar!$D556,Mai!$K$5:$K$605,"Não Pago")</f>
        <v>0</v>
      </c>
      <c r="J556" s="65">
        <f>SUMIFS(Jun!$I$5:$I$605,Jun!$U$5:$U$605,"Despesa",Jun!$G$5:$G$605,CPagar!$D556,Jun!$K$5:$K$605,"Não Pago")</f>
        <v>0</v>
      </c>
      <c r="K556" s="65">
        <f>SUMIFS(Jul!$I$5:$I$605,Jul!$U$5:$U$605,"Despesa",Jul!$G$5:$G$605,CPagar!$D556,Jul!$K$5:$K$605,"Não Pago")</f>
        <v>0</v>
      </c>
      <c r="L556" s="65">
        <f>SUMIFS(Ago!$I$5:$I$605,Ago!$U$5:$U$605,"Despesa",Ago!$G$5:$G$605,CPagar!$D556,Ago!$K$5:$K$605,"Não Pago")</f>
        <v>0</v>
      </c>
      <c r="M556" s="65">
        <f>SUMIFS(Set!$I$5:$I$605,Set!$U$5:$U$605,"Despesa",Set!$G$5:$G$605,CPagar!$D556,Set!$K$5:$K$605,"Não Pago")</f>
        <v>0</v>
      </c>
      <c r="N556" s="65">
        <f>SUMIFS(Out!$I$5:$I$605,Out!$U$5:$U$605,"Despesa",Out!$G$5:$G$605,CPagar!$D556,Out!$K$5:$K$605,"Não Pago")</f>
        <v>0</v>
      </c>
      <c r="O556" s="65">
        <f>SUMIFS(Nov!$I$5:$I$605,Nov!$U$5:$U$605,"Despesa",Nov!$G$5:$G$605,CPagar!$D556,Nov!$K$5:$K$605,"Não Pago")</f>
        <v>0</v>
      </c>
      <c r="P556" s="65">
        <f>SUMIFS(Dez!$I$5:$I$605,Dez!$U$5:$U$605,"Despesa",Dez!$G$5:$G$605,CPagar!$D556,Dez!$K$5:$K$605,"Não Pago")</f>
        <v>0</v>
      </c>
      <c r="Q556" s="62">
        <f t="shared" si="17"/>
        <v>0</v>
      </c>
    </row>
    <row r="557" spans="3:17" ht="28.5" customHeight="1" thickTop="1" thickBot="1" x14ac:dyDescent="0.3">
      <c r="C557" s="46" t="str">
        <f>'PC Despesas'!R53</f>
        <v>5.6.49</v>
      </c>
      <c r="D557" s="47" t="str">
        <f>VLOOKUP(C557,'PC Despesas'!$R$5:$S$103,2,FALSE)</f>
        <v>-</v>
      </c>
      <c r="E557" s="65">
        <f>SUMIFS(Jan!$I$5:$I$605,Jan!$U$5:$U$605,"Despesa",Jan!$G$5:$G$605,CPagar!$D557,Jan!$K$5:$K$605,"Não Pago")</f>
        <v>0</v>
      </c>
      <c r="F557" s="65">
        <f>SUMIFS(Fev!$I$5:$I$605,Fev!$U$5:$U$605,"Despesa",Fev!$G$5:$G$605,CPagar!$D557,Fev!$K$5:$K$605,"Não Pago")</f>
        <v>0</v>
      </c>
      <c r="G557" s="65">
        <f>SUMIFS(Mar!$I$5:$I$605,Mar!$U$5:$U$605,"Despesa",Mar!$G$5:$G$605,CPagar!$D557,Mar!$K$5:$K$605,"Não Pago")</f>
        <v>0</v>
      </c>
      <c r="H557" s="65">
        <f>SUMIFS(Abr!$I$5:$I$605,Abr!$U$5:$U$605,"Despesa",Abr!$G$5:$G$605,CPagar!$D557,Abr!$K$5:$K$605,"Não Pago")</f>
        <v>0</v>
      </c>
      <c r="I557" s="65">
        <f>SUMIFS(Mai!$I$5:$I$605,Mai!$U$5:$U$605,"Despesa",Mai!$G$5:$G$605,CPagar!$D557,Mai!$K$5:$K$605,"Não Pago")</f>
        <v>0</v>
      </c>
      <c r="J557" s="65">
        <f>SUMIFS(Jun!$I$5:$I$605,Jun!$U$5:$U$605,"Despesa",Jun!$G$5:$G$605,CPagar!$D557,Jun!$K$5:$K$605,"Não Pago")</f>
        <v>0</v>
      </c>
      <c r="K557" s="65">
        <f>SUMIFS(Jul!$I$5:$I$605,Jul!$U$5:$U$605,"Despesa",Jul!$G$5:$G$605,CPagar!$D557,Jul!$K$5:$K$605,"Não Pago")</f>
        <v>0</v>
      </c>
      <c r="L557" s="65">
        <f>SUMIFS(Ago!$I$5:$I$605,Ago!$U$5:$U$605,"Despesa",Ago!$G$5:$G$605,CPagar!$D557,Ago!$K$5:$K$605,"Não Pago")</f>
        <v>0</v>
      </c>
      <c r="M557" s="65">
        <f>SUMIFS(Set!$I$5:$I$605,Set!$U$5:$U$605,"Despesa",Set!$G$5:$G$605,CPagar!$D557,Set!$K$5:$K$605,"Não Pago")</f>
        <v>0</v>
      </c>
      <c r="N557" s="65">
        <f>SUMIFS(Out!$I$5:$I$605,Out!$U$5:$U$605,"Despesa",Out!$G$5:$G$605,CPagar!$D557,Out!$K$5:$K$605,"Não Pago")</f>
        <v>0</v>
      </c>
      <c r="O557" s="65">
        <f>SUMIFS(Nov!$I$5:$I$605,Nov!$U$5:$U$605,"Despesa",Nov!$G$5:$G$605,CPagar!$D557,Nov!$K$5:$K$605,"Não Pago")</f>
        <v>0</v>
      </c>
      <c r="P557" s="65">
        <f>SUMIFS(Dez!$I$5:$I$605,Dez!$U$5:$U$605,"Despesa",Dez!$G$5:$G$605,CPagar!$D557,Dez!$K$5:$K$605,"Não Pago")</f>
        <v>0</v>
      </c>
      <c r="Q557" s="62">
        <f t="shared" si="17"/>
        <v>0</v>
      </c>
    </row>
    <row r="558" spans="3:17" ht="28.5" customHeight="1" thickTop="1" thickBot="1" x14ac:dyDescent="0.3">
      <c r="C558" s="46" t="str">
        <f>'PC Despesas'!R54</f>
        <v>5.6.50</v>
      </c>
      <c r="D558" s="47" t="str">
        <f>VLOOKUP(C558,'PC Despesas'!$R$5:$S$103,2,FALSE)</f>
        <v>-</v>
      </c>
      <c r="E558" s="65">
        <f>SUMIFS(Jan!$I$5:$I$605,Jan!$U$5:$U$605,"Despesa",Jan!$G$5:$G$605,CPagar!$D558,Jan!$K$5:$K$605,"Não Pago")</f>
        <v>0</v>
      </c>
      <c r="F558" s="65">
        <f>SUMIFS(Fev!$I$5:$I$605,Fev!$U$5:$U$605,"Despesa",Fev!$G$5:$G$605,CPagar!$D558,Fev!$K$5:$K$605,"Não Pago")</f>
        <v>0</v>
      </c>
      <c r="G558" s="65">
        <f>SUMIFS(Mar!$I$5:$I$605,Mar!$U$5:$U$605,"Despesa",Mar!$G$5:$G$605,CPagar!$D558,Mar!$K$5:$K$605,"Não Pago")</f>
        <v>0</v>
      </c>
      <c r="H558" s="65">
        <f>SUMIFS(Abr!$I$5:$I$605,Abr!$U$5:$U$605,"Despesa",Abr!$G$5:$G$605,CPagar!$D558,Abr!$K$5:$K$605,"Não Pago")</f>
        <v>0</v>
      </c>
      <c r="I558" s="65">
        <f>SUMIFS(Mai!$I$5:$I$605,Mai!$U$5:$U$605,"Despesa",Mai!$G$5:$G$605,CPagar!$D558,Mai!$K$5:$K$605,"Não Pago")</f>
        <v>0</v>
      </c>
      <c r="J558" s="65">
        <f>SUMIFS(Jun!$I$5:$I$605,Jun!$U$5:$U$605,"Despesa",Jun!$G$5:$G$605,CPagar!$D558,Jun!$K$5:$K$605,"Não Pago")</f>
        <v>0</v>
      </c>
      <c r="K558" s="65">
        <f>SUMIFS(Jul!$I$5:$I$605,Jul!$U$5:$U$605,"Despesa",Jul!$G$5:$G$605,CPagar!$D558,Jul!$K$5:$K$605,"Não Pago")</f>
        <v>0</v>
      </c>
      <c r="L558" s="65">
        <f>SUMIFS(Ago!$I$5:$I$605,Ago!$U$5:$U$605,"Despesa",Ago!$G$5:$G$605,CPagar!$D558,Ago!$K$5:$K$605,"Não Pago")</f>
        <v>0</v>
      </c>
      <c r="M558" s="65">
        <f>SUMIFS(Set!$I$5:$I$605,Set!$U$5:$U$605,"Despesa",Set!$G$5:$G$605,CPagar!$D558,Set!$K$5:$K$605,"Não Pago")</f>
        <v>0</v>
      </c>
      <c r="N558" s="65">
        <f>SUMIFS(Out!$I$5:$I$605,Out!$U$5:$U$605,"Despesa",Out!$G$5:$G$605,CPagar!$D558,Out!$K$5:$K$605,"Não Pago")</f>
        <v>0</v>
      </c>
      <c r="O558" s="65">
        <f>SUMIFS(Nov!$I$5:$I$605,Nov!$U$5:$U$605,"Despesa",Nov!$G$5:$G$605,CPagar!$D558,Nov!$K$5:$K$605,"Não Pago")</f>
        <v>0</v>
      </c>
      <c r="P558" s="65">
        <f>SUMIFS(Dez!$I$5:$I$605,Dez!$U$5:$U$605,"Despesa",Dez!$G$5:$G$605,CPagar!$D558,Dez!$K$5:$K$605,"Não Pago")</f>
        <v>0</v>
      </c>
      <c r="Q558" s="62">
        <f t="shared" si="17"/>
        <v>0</v>
      </c>
    </row>
    <row r="559" spans="3:17" ht="28.5" customHeight="1" thickTop="1" thickBot="1" x14ac:dyDescent="0.3">
      <c r="C559" s="46" t="str">
        <f>'PC Despesas'!R55</f>
        <v>5.6.51</v>
      </c>
      <c r="D559" s="47" t="str">
        <f>VLOOKUP(C559,'PC Despesas'!$R$5:$S$103,2,FALSE)</f>
        <v>-</v>
      </c>
      <c r="E559" s="65">
        <f>SUMIFS(Jan!$I$5:$I$605,Jan!$U$5:$U$605,"Despesa",Jan!$G$5:$G$605,CPagar!$D559,Jan!$K$5:$K$605,"Não Pago")</f>
        <v>0</v>
      </c>
      <c r="F559" s="65">
        <f>SUMIFS(Fev!$I$5:$I$605,Fev!$U$5:$U$605,"Despesa",Fev!$G$5:$G$605,CPagar!$D559,Fev!$K$5:$K$605,"Não Pago")</f>
        <v>0</v>
      </c>
      <c r="G559" s="65">
        <f>SUMIFS(Mar!$I$5:$I$605,Mar!$U$5:$U$605,"Despesa",Mar!$G$5:$G$605,CPagar!$D559,Mar!$K$5:$K$605,"Não Pago")</f>
        <v>0</v>
      </c>
      <c r="H559" s="65">
        <f>SUMIFS(Abr!$I$5:$I$605,Abr!$U$5:$U$605,"Despesa",Abr!$G$5:$G$605,CPagar!$D559,Abr!$K$5:$K$605,"Não Pago")</f>
        <v>0</v>
      </c>
      <c r="I559" s="65">
        <f>SUMIFS(Mai!$I$5:$I$605,Mai!$U$5:$U$605,"Despesa",Mai!$G$5:$G$605,CPagar!$D559,Mai!$K$5:$K$605,"Não Pago")</f>
        <v>0</v>
      </c>
      <c r="J559" s="65">
        <f>SUMIFS(Jun!$I$5:$I$605,Jun!$U$5:$U$605,"Despesa",Jun!$G$5:$G$605,CPagar!$D559,Jun!$K$5:$K$605,"Não Pago")</f>
        <v>0</v>
      </c>
      <c r="K559" s="65">
        <f>SUMIFS(Jul!$I$5:$I$605,Jul!$U$5:$U$605,"Despesa",Jul!$G$5:$G$605,CPagar!$D559,Jul!$K$5:$K$605,"Não Pago")</f>
        <v>0</v>
      </c>
      <c r="L559" s="65">
        <f>SUMIFS(Ago!$I$5:$I$605,Ago!$U$5:$U$605,"Despesa",Ago!$G$5:$G$605,CPagar!$D559,Ago!$K$5:$K$605,"Não Pago")</f>
        <v>0</v>
      </c>
      <c r="M559" s="65">
        <f>SUMIFS(Set!$I$5:$I$605,Set!$U$5:$U$605,"Despesa",Set!$G$5:$G$605,CPagar!$D559,Set!$K$5:$K$605,"Não Pago")</f>
        <v>0</v>
      </c>
      <c r="N559" s="65">
        <f>SUMIFS(Out!$I$5:$I$605,Out!$U$5:$U$605,"Despesa",Out!$G$5:$G$605,CPagar!$D559,Out!$K$5:$K$605,"Não Pago")</f>
        <v>0</v>
      </c>
      <c r="O559" s="65">
        <f>SUMIFS(Nov!$I$5:$I$605,Nov!$U$5:$U$605,"Despesa",Nov!$G$5:$G$605,CPagar!$D559,Nov!$K$5:$K$605,"Não Pago")</f>
        <v>0</v>
      </c>
      <c r="P559" s="65">
        <f>SUMIFS(Dez!$I$5:$I$605,Dez!$U$5:$U$605,"Despesa",Dez!$G$5:$G$605,CPagar!$D559,Dez!$K$5:$K$605,"Não Pago")</f>
        <v>0</v>
      </c>
      <c r="Q559" s="62">
        <f t="shared" si="17"/>
        <v>0</v>
      </c>
    </row>
    <row r="560" spans="3:17" ht="28.5" customHeight="1" thickTop="1" thickBot="1" x14ac:dyDescent="0.3">
      <c r="C560" s="46" t="str">
        <f>'PC Despesas'!R56</f>
        <v>5.6.52</v>
      </c>
      <c r="D560" s="47" t="str">
        <f>VLOOKUP(C560,'PC Despesas'!$R$5:$S$103,2,FALSE)</f>
        <v>-</v>
      </c>
      <c r="E560" s="65">
        <f>SUMIFS(Jan!$I$5:$I$605,Jan!$U$5:$U$605,"Despesa",Jan!$G$5:$G$605,CPagar!$D560,Jan!$K$5:$K$605,"Não Pago")</f>
        <v>0</v>
      </c>
      <c r="F560" s="65">
        <f>SUMIFS(Fev!$I$5:$I$605,Fev!$U$5:$U$605,"Despesa",Fev!$G$5:$G$605,CPagar!$D560,Fev!$K$5:$K$605,"Não Pago")</f>
        <v>0</v>
      </c>
      <c r="G560" s="65">
        <f>SUMIFS(Mar!$I$5:$I$605,Mar!$U$5:$U$605,"Despesa",Mar!$G$5:$G$605,CPagar!$D560,Mar!$K$5:$K$605,"Não Pago")</f>
        <v>0</v>
      </c>
      <c r="H560" s="65">
        <f>SUMIFS(Abr!$I$5:$I$605,Abr!$U$5:$U$605,"Despesa",Abr!$G$5:$G$605,CPagar!$D560,Abr!$K$5:$K$605,"Não Pago")</f>
        <v>0</v>
      </c>
      <c r="I560" s="65">
        <f>SUMIFS(Mai!$I$5:$I$605,Mai!$U$5:$U$605,"Despesa",Mai!$G$5:$G$605,CPagar!$D560,Mai!$K$5:$K$605,"Não Pago")</f>
        <v>0</v>
      </c>
      <c r="J560" s="65">
        <f>SUMIFS(Jun!$I$5:$I$605,Jun!$U$5:$U$605,"Despesa",Jun!$G$5:$G$605,CPagar!$D560,Jun!$K$5:$K$605,"Não Pago")</f>
        <v>0</v>
      </c>
      <c r="K560" s="65">
        <f>SUMIFS(Jul!$I$5:$I$605,Jul!$U$5:$U$605,"Despesa",Jul!$G$5:$G$605,CPagar!$D560,Jul!$K$5:$K$605,"Não Pago")</f>
        <v>0</v>
      </c>
      <c r="L560" s="65">
        <f>SUMIFS(Ago!$I$5:$I$605,Ago!$U$5:$U$605,"Despesa",Ago!$G$5:$G$605,CPagar!$D560,Ago!$K$5:$K$605,"Não Pago")</f>
        <v>0</v>
      </c>
      <c r="M560" s="65">
        <f>SUMIFS(Set!$I$5:$I$605,Set!$U$5:$U$605,"Despesa",Set!$G$5:$G$605,CPagar!$D560,Set!$K$5:$K$605,"Não Pago")</f>
        <v>0</v>
      </c>
      <c r="N560" s="65">
        <f>SUMIFS(Out!$I$5:$I$605,Out!$U$5:$U$605,"Despesa",Out!$G$5:$G$605,CPagar!$D560,Out!$K$5:$K$605,"Não Pago")</f>
        <v>0</v>
      </c>
      <c r="O560" s="65">
        <f>SUMIFS(Nov!$I$5:$I$605,Nov!$U$5:$U$605,"Despesa",Nov!$G$5:$G$605,CPagar!$D560,Nov!$K$5:$K$605,"Não Pago")</f>
        <v>0</v>
      </c>
      <c r="P560" s="65">
        <f>SUMIFS(Dez!$I$5:$I$605,Dez!$U$5:$U$605,"Despesa",Dez!$G$5:$G$605,CPagar!$D560,Dez!$K$5:$K$605,"Não Pago")</f>
        <v>0</v>
      </c>
      <c r="Q560" s="62">
        <f t="shared" si="17"/>
        <v>0</v>
      </c>
    </row>
    <row r="561" spans="3:17" ht="28.5" customHeight="1" thickTop="1" thickBot="1" x14ac:dyDescent="0.3">
      <c r="C561" s="46" t="str">
        <f>'PC Despesas'!R57</f>
        <v>5.6.53</v>
      </c>
      <c r="D561" s="47" t="str">
        <f>VLOOKUP(C561,'PC Despesas'!$R$5:$S$103,2,FALSE)</f>
        <v>-</v>
      </c>
      <c r="E561" s="65">
        <f>SUMIFS(Jan!$I$5:$I$605,Jan!$U$5:$U$605,"Despesa",Jan!$G$5:$G$605,CPagar!$D561,Jan!$K$5:$K$605,"Não Pago")</f>
        <v>0</v>
      </c>
      <c r="F561" s="65">
        <f>SUMIFS(Fev!$I$5:$I$605,Fev!$U$5:$U$605,"Despesa",Fev!$G$5:$G$605,CPagar!$D561,Fev!$K$5:$K$605,"Não Pago")</f>
        <v>0</v>
      </c>
      <c r="G561" s="65">
        <f>SUMIFS(Mar!$I$5:$I$605,Mar!$U$5:$U$605,"Despesa",Mar!$G$5:$G$605,CPagar!$D561,Mar!$K$5:$K$605,"Não Pago")</f>
        <v>0</v>
      </c>
      <c r="H561" s="65">
        <f>SUMIFS(Abr!$I$5:$I$605,Abr!$U$5:$U$605,"Despesa",Abr!$G$5:$G$605,CPagar!$D561,Abr!$K$5:$K$605,"Não Pago")</f>
        <v>0</v>
      </c>
      <c r="I561" s="65">
        <f>SUMIFS(Mai!$I$5:$I$605,Mai!$U$5:$U$605,"Despesa",Mai!$G$5:$G$605,CPagar!$D561,Mai!$K$5:$K$605,"Não Pago")</f>
        <v>0</v>
      </c>
      <c r="J561" s="65">
        <f>SUMIFS(Jun!$I$5:$I$605,Jun!$U$5:$U$605,"Despesa",Jun!$G$5:$G$605,CPagar!$D561,Jun!$K$5:$K$605,"Não Pago")</f>
        <v>0</v>
      </c>
      <c r="K561" s="65">
        <f>SUMIFS(Jul!$I$5:$I$605,Jul!$U$5:$U$605,"Despesa",Jul!$G$5:$G$605,CPagar!$D561,Jul!$K$5:$K$605,"Não Pago")</f>
        <v>0</v>
      </c>
      <c r="L561" s="65">
        <f>SUMIFS(Ago!$I$5:$I$605,Ago!$U$5:$U$605,"Despesa",Ago!$G$5:$G$605,CPagar!$D561,Ago!$K$5:$K$605,"Não Pago")</f>
        <v>0</v>
      </c>
      <c r="M561" s="65">
        <f>SUMIFS(Set!$I$5:$I$605,Set!$U$5:$U$605,"Despesa",Set!$G$5:$G$605,CPagar!$D561,Set!$K$5:$K$605,"Não Pago")</f>
        <v>0</v>
      </c>
      <c r="N561" s="65">
        <f>SUMIFS(Out!$I$5:$I$605,Out!$U$5:$U$605,"Despesa",Out!$G$5:$G$605,CPagar!$D561,Out!$K$5:$K$605,"Não Pago")</f>
        <v>0</v>
      </c>
      <c r="O561" s="65">
        <f>SUMIFS(Nov!$I$5:$I$605,Nov!$U$5:$U$605,"Despesa",Nov!$G$5:$G$605,CPagar!$D561,Nov!$K$5:$K$605,"Não Pago")</f>
        <v>0</v>
      </c>
      <c r="P561" s="65">
        <f>SUMIFS(Dez!$I$5:$I$605,Dez!$U$5:$U$605,"Despesa",Dez!$G$5:$G$605,CPagar!$D561,Dez!$K$5:$K$605,"Não Pago")</f>
        <v>0</v>
      </c>
      <c r="Q561" s="62">
        <f t="shared" si="17"/>
        <v>0</v>
      </c>
    </row>
    <row r="562" spans="3:17" ht="28.5" customHeight="1" thickTop="1" thickBot="1" x14ac:dyDescent="0.3">
      <c r="C562" s="46" t="str">
        <f>'PC Despesas'!R58</f>
        <v>5.6.54</v>
      </c>
      <c r="D562" s="47" t="str">
        <f>VLOOKUP(C562,'PC Despesas'!$R$5:$S$103,2,FALSE)</f>
        <v>-</v>
      </c>
      <c r="E562" s="65">
        <f>SUMIFS(Jan!$I$5:$I$605,Jan!$U$5:$U$605,"Despesa",Jan!$G$5:$G$605,CPagar!$D562,Jan!$K$5:$K$605,"Não Pago")</f>
        <v>0</v>
      </c>
      <c r="F562" s="65">
        <f>SUMIFS(Fev!$I$5:$I$605,Fev!$U$5:$U$605,"Despesa",Fev!$G$5:$G$605,CPagar!$D562,Fev!$K$5:$K$605,"Não Pago")</f>
        <v>0</v>
      </c>
      <c r="G562" s="65">
        <f>SUMIFS(Mar!$I$5:$I$605,Mar!$U$5:$U$605,"Despesa",Mar!$G$5:$G$605,CPagar!$D562,Mar!$K$5:$K$605,"Não Pago")</f>
        <v>0</v>
      </c>
      <c r="H562" s="65">
        <f>SUMIFS(Abr!$I$5:$I$605,Abr!$U$5:$U$605,"Despesa",Abr!$G$5:$G$605,CPagar!$D562,Abr!$K$5:$K$605,"Não Pago")</f>
        <v>0</v>
      </c>
      <c r="I562" s="65">
        <f>SUMIFS(Mai!$I$5:$I$605,Mai!$U$5:$U$605,"Despesa",Mai!$G$5:$G$605,CPagar!$D562,Mai!$K$5:$K$605,"Não Pago")</f>
        <v>0</v>
      </c>
      <c r="J562" s="65">
        <f>SUMIFS(Jun!$I$5:$I$605,Jun!$U$5:$U$605,"Despesa",Jun!$G$5:$G$605,CPagar!$D562,Jun!$K$5:$K$605,"Não Pago")</f>
        <v>0</v>
      </c>
      <c r="K562" s="65">
        <f>SUMIFS(Jul!$I$5:$I$605,Jul!$U$5:$U$605,"Despesa",Jul!$G$5:$G$605,CPagar!$D562,Jul!$K$5:$K$605,"Não Pago")</f>
        <v>0</v>
      </c>
      <c r="L562" s="65">
        <f>SUMIFS(Ago!$I$5:$I$605,Ago!$U$5:$U$605,"Despesa",Ago!$G$5:$G$605,CPagar!$D562,Ago!$K$5:$K$605,"Não Pago")</f>
        <v>0</v>
      </c>
      <c r="M562" s="65">
        <f>SUMIFS(Set!$I$5:$I$605,Set!$U$5:$U$605,"Despesa",Set!$G$5:$G$605,CPagar!$D562,Set!$K$5:$K$605,"Não Pago")</f>
        <v>0</v>
      </c>
      <c r="N562" s="65">
        <f>SUMIFS(Out!$I$5:$I$605,Out!$U$5:$U$605,"Despesa",Out!$G$5:$G$605,CPagar!$D562,Out!$K$5:$K$605,"Não Pago")</f>
        <v>0</v>
      </c>
      <c r="O562" s="65">
        <f>SUMIFS(Nov!$I$5:$I$605,Nov!$U$5:$U$605,"Despesa",Nov!$G$5:$G$605,CPagar!$D562,Nov!$K$5:$K$605,"Não Pago")</f>
        <v>0</v>
      </c>
      <c r="P562" s="65">
        <f>SUMIFS(Dez!$I$5:$I$605,Dez!$U$5:$U$605,"Despesa",Dez!$G$5:$G$605,CPagar!$D562,Dez!$K$5:$K$605,"Não Pago")</f>
        <v>0</v>
      </c>
      <c r="Q562" s="62">
        <f t="shared" si="17"/>
        <v>0</v>
      </c>
    </row>
    <row r="563" spans="3:17" ht="28.5" customHeight="1" thickTop="1" thickBot="1" x14ac:dyDescent="0.3">
      <c r="C563" s="46" t="str">
        <f>'PC Despesas'!R59</f>
        <v>5.6.55</v>
      </c>
      <c r="D563" s="47" t="str">
        <f>VLOOKUP(C563,'PC Despesas'!$R$5:$S$103,2,FALSE)</f>
        <v>-</v>
      </c>
      <c r="E563" s="65">
        <f>SUMIFS(Jan!$I$5:$I$605,Jan!$U$5:$U$605,"Despesa",Jan!$G$5:$G$605,CPagar!$D563,Jan!$K$5:$K$605,"Não Pago")</f>
        <v>0</v>
      </c>
      <c r="F563" s="65">
        <f>SUMIFS(Fev!$I$5:$I$605,Fev!$U$5:$U$605,"Despesa",Fev!$G$5:$G$605,CPagar!$D563,Fev!$K$5:$K$605,"Não Pago")</f>
        <v>0</v>
      </c>
      <c r="G563" s="65">
        <f>SUMIFS(Mar!$I$5:$I$605,Mar!$U$5:$U$605,"Despesa",Mar!$G$5:$G$605,CPagar!$D563,Mar!$K$5:$K$605,"Não Pago")</f>
        <v>0</v>
      </c>
      <c r="H563" s="65">
        <f>SUMIFS(Abr!$I$5:$I$605,Abr!$U$5:$U$605,"Despesa",Abr!$G$5:$G$605,CPagar!$D563,Abr!$K$5:$K$605,"Não Pago")</f>
        <v>0</v>
      </c>
      <c r="I563" s="65">
        <f>SUMIFS(Mai!$I$5:$I$605,Mai!$U$5:$U$605,"Despesa",Mai!$G$5:$G$605,CPagar!$D563,Mai!$K$5:$K$605,"Não Pago")</f>
        <v>0</v>
      </c>
      <c r="J563" s="65">
        <f>SUMIFS(Jun!$I$5:$I$605,Jun!$U$5:$U$605,"Despesa",Jun!$G$5:$G$605,CPagar!$D563,Jun!$K$5:$K$605,"Não Pago")</f>
        <v>0</v>
      </c>
      <c r="K563" s="65">
        <f>SUMIFS(Jul!$I$5:$I$605,Jul!$U$5:$U$605,"Despesa",Jul!$G$5:$G$605,CPagar!$D563,Jul!$K$5:$K$605,"Não Pago")</f>
        <v>0</v>
      </c>
      <c r="L563" s="65">
        <f>SUMIFS(Ago!$I$5:$I$605,Ago!$U$5:$U$605,"Despesa",Ago!$G$5:$G$605,CPagar!$D563,Ago!$K$5:$K$605,"Não Pago")</f>
        <v>0</v>
      </c>
      <c r="M563" s="65">
        <f>SUMIFS(Set!$I$5:$I$605,Set!$U$5:$U$605,"Despesa",Set!$G$5:$G$605,CPagar!$D563,Set!$K$5:$K$605,"Não Pago")</f>
        <v>0</v>
      </c>
      <c r="N563" s="65">
        <f>SUMIFS(Out!$I$5:$I$605,Out!$U$5:$U$605,"Despesa",Out!$G$5:$G$605,CPagar!$D563,Out!$K$5:$K$605,"Não Pago")</f>
        <v>0</v>
      </c>
      <c r="O563" s="65">
        <f>SUMIFS(Nov!$I$5:$I$605,Nov!$U$5:$U$605,"Despesa",Nov!$G$5:$G$605,CPagar!$D563,Nov!$K$5:$K$605,"Não Pago")</f>
        <v>0</v>
      </c>
      <c r="P563" s="65">
        <f>SUMIFS(Dez!$I$5:$I$605,Dez!$U$5:$U$605,"Despesa",Dez!$G$5:$G$605,CPagar!$D563,Dez!$K$5:$K$605,"Não Pago")</f>
        <v>0</v>
      </c>
      <c r="Q563" s="62">
        <f t="shared" si="17"/>
        <v>0</v>
      </c>
    </row>
    <row r="564" spans="3:17" ht="28.5" customHeight="1" thickTop="1" thickBot="1" x14ac:dyDescent="0.3">
      <c r="C564" s="46" t="str">
        <f>'PC Despesas'!R60</f>
        <v>5.6.56</v>
      </c>
      <c r="D564" s="47" t="str">
        <f>VLOOKUP(C564,'PC Despesas'!$R$5:$S$103,2,FALSE)</f>
        <v>-</v>
      </c>
      <c r="E564" s="65">
        <f>SUMIFS(Jan!$I$5:$I$605,Jan!$U$5:$U$605,"Despesa",Jan!$G$5:$G$605,CPagar!$D564,Jan!$K$5:$K$605,"Não Pago")</f>
        <v>0</v>
      </c>
      <c r="F564" s="65">
        <f>SUMIFS(Fev!$I$5:$I$605,Fev!$U$5:$U$605,"Despesa",Fev!$G$5:$G$605,CPagar!$D564,Fev!$K$5:$K$605,"Não Pago")</f>
        <v>0</v>
      </c>
      <c r="G564" s="65">
        <f>SUMIFS(Mar!$I$5:$I$605,Mar!$U$5:$U$605,"Despesa",Mar!$G$5:$G$605,CPagar!$D564,Mar!$K$5:$K$605,"Não Pago")</f>
        <v>0</v>
      </c>
      <c r="H564" s="65">
        <f>SUMIFS(Abr!$I$5:$I$605,Abr!$U$5:$U$605,"Despesa",Abr!$G$5:$G$605,CPagar!$D564,Abr!$K$5:$K$605,"Não Pago")</f>
        <v>0</v>
      </c>
      <c r="I564" s="65">
        <f>SUMIFS(Mai!$I$5:$I$605,Mai!$U$5:$U$605,"Despesa",Mai!$G$5:$G$605,CPagar!$D564,Mai!$K$5:$K$605,"Não Pago")</f>
        <v>0</v>
      </c>
      <c r="J564" s="65">
        <f>SUMIFS(Jun!$I$5:$I$605,Jun!$U$5:$U$605,"Despesa",Jun!$G$5:$G$605,CPagar!$D564,Jun!$K$5:$K$605,"Não Pago")</f>
        <v>0</v>
      </c>
      <c r="K564" s="65">
        <f>SUMIFS(Jul!$I$5:$I$605,Jul!$U$5:$U$605,"Despesa",Jul!$G$5:$G$605,CPagar!$D564,Jul!$K$5:$K$605,"Não Pago")</f>
        <v>0</v>
      </c>
      <c r="L564" s="65">
        <f>SUMIFS(Ago!$I$5:$I$605,Ago!$U$5:$U$605,"Despesa",Ago!$G$5:$G$605,CPagar!$D564,Ago!$K$5:$K$605,"Não Pago")</f>
        <v>0</v>
      </c>
      <c r="M564" s="65">
        <f>SUMIFS(Set!$I$5:$I$605,Set!$U$5:$U$605,"Despesa",Set!$G$5:$G$605,CPagar!$D564,Set!$K$5:$K$605,"Não Pago")</f>
        <v>0</v>
      </c>
      <c r="N564" s="65">
        <f>SUMIFS(Out!$I$5:$I$605,Out!$U$5:$U$605,"Despesa",Out!$G$5:$G$605,CPagar!$D564,Out!$K$5:$K$605,"Não Pago")</f>
        <v>0</v>
      </c>
      <c r="O564" s="65">
        <f>SUMIFS(Nov!$I$5:$I$605,Nov!$U$5:$U$605,"Despesa",Nov!$G$5:$G$605,CPagar!$D564,Nov!$K$5:$K$605,"Não Pago")</f>
        <v>0</v>
      </c>
      <c r="P564" s="65">
        <f>SUMIFS(Dez!$I$5:$I$605,Dez!$U$5:$U$605,"Despesa",Dez!$G$5:$G$605,CPagar!$D564,Dez!$K$5:$K$605,"Não Pago")</f>
        <v>0</v>
      </c>
      <c r="Q564" s="62">
        <f t="shared" si="17"/>
        <v>0</v>
      </c>
    </row>
    <row r="565" spans="3:17" ht="28.5" customHeight="1" thickTop="1" thickBot="1" x14ac:dyDescent="0.3">
      <c r="C565" s="46" t="str">
        <f>'PC Despesas'!R61</f>
        <v>5.6.57</v>
      </c>
      <c r="D565" s="47" t="str">
        <f>VLOOKUP(C565,'PC Despesas'!$R$5:$S$103,2,FALSE)</f>
        <v>-</v>
      </c>
      <c r="E565" s="65">
        <f>SUMIFS(Jan!$I$5:$I$605,Jan!$U$5:$U$605,"Despesa",Jan!$G$5:$G$605,CPagar!$D565,Jan!$K$5:$K$605,"Não Pago")</f>
        <v>0</v>
      </c>
      <c r="F565" s="65">
        <f>SUMIFS(Fev!$I$5:$I$605,Fev!$U$5:$U$605,"Despesa",Fev!$G$5:$G$605,CPagar!$D565,Fev!$K$5:$K$605,"Não Pago")</f>
        <v>0</v>
      </c>
      <c r="G565" s="65">
        <f>SUMIFS(Mar!$I$5:$I$605,Mar!$U$5:$U$605,"Despesa",Mar!$G$5:$G$605,CPagar!$D565,Mar!$K$5:$K$605,"Não Pago")</f>
        <v>0</v>
      </c>
      <c r="H565" s="65">
        <f>SUMIFS(Abr!$I$5:$I$605,Abr!$U$5:$U$605,"Despesa",Abr!$G$5:$G$605,CPagar!$D565,Abr!$K$5:$K$605,"Não Pago")</f>
        <v>0</v>
      </c>
      <c r="I565" s="65">
        <f>SUMIFS(Mai!$I$5:$I$605,Mai!$U$5:$U$605,"Despesa",Mai!$G$5:$G$605,CPagar!$D565,Mai!$K$5:$K$605,"Não Pago")</f>
        <v>0</v>
      </c>
      <c r="J565" s="65">
        <f>SUMIFS(Jun!$I$5:$I$605,Jun!$U$5:$U$605,"Despesa",Jun!$G$5:$G$605,CPagar!$D565,Jun!$K$5:$K$605,"Não Pago")</f>
        <v>0</v>
      </c>
      <c r="K565" s="65">
        <f>SUMIFS(Jul!$I$5:$I$605,Jul!$U$5:$U$605,"Despesa",Jul!$G$5:$G$605,CPagar!$D565,Jul!$K$5:$K$605,"Não Pago")</f>
        <v>0</v>
      </c>
      <c r="L565" s="65">
        <f>SUMIFS(Ago!$I$5:$I$605,Ago!$U$5:$U$605,"Despesa",Ago!$G$5:$G$605,CPagar!$D565,Ago!$K$5:$K$605,"Não Pago")</f>
        <v>0</v>
      </c>
      <c r="M565" s="65">
        <f>SUMIFS(Set!$I$5:$I$605,Set!$U$5:$U$605,"Despesa",Set!$G$5:$G$605,CPagar!$D565,Set!$K$5:$K$605,"Não Pago")</f>
        <v>0</v>
      </c>
      <c r="N565" s="65">
        <f>SUMIFS(Out!$I$5:$I$605,Out!$U$5:$U$605,"Despesa",Out!$G$5:$G$605,CPagar!$D565,Out!$K$5:$K$605,"Não Pago")</f>
        <v>0</v>
      </c>
      <c r="O565" s="65">
        <f>SUMIFS(Nov!$I$5:$I$605,Nov!$U$5:$U$605,"Despesa",Nov!$G$5:$G$605,CPagar!$D565,Nov!$K$5:$K$605,"Não Pago")</f>
        <v>0</v>
      </c>
      <c r="P565" s="65">
        <f>SUMIFS(Dez!$I$5:$I$605,Dez!$U$5:$U$605,"Despesa",Dez!$G$5:$G$605,CPagar!$D565,Dez!$K$5:$K$605,"Não Pago")</f>
        <v>0</v>
      </c>
      <c r="Q565" s="62">
        <f t="shared" si="17"/>
        <v>0</v>
      </c>
    </row>
    <row r="566" spans="3:17" ht="28.5" customHeight="1" thickTop="1" thickBot="1" x14ac:dyDescent="0.3">
      <c r="C566" s="46" t="str">
        <f>'PC Despesas'!R62</f>
        <v>5.6.58</v>
      </c>
      <c r="D566" s="47" t="str">
        <f>VLOOKUP(C566,'PC Despesas'!$R$5:$S$103,2,FALSE)</f>
        <v>-</v>
      </c>
      <c r="E566" s="65">
        <f>SUMIFS(Jan!$I$5:$I$605,Jan!$U$5:$U$605,"Despesa",Jan!$G$5:$G$605,CPagar!$D566,Jan!$K$5:$K$605,"Não Pago")</f>
        <v>0</v>
      </c>
      <c r="F566" s="65">
        <f>SUMIFS(Fev!$I$5:$I$605,Fev!$U$5:$U$605,"Despesa",Fev!$G$5:$G$605,CPagar!$D566,Fev!$K$5:$K$605,"Não Pago")</f>
        <v>0</v>
      </c>
      <c r="G566" s="65">
        <f>SUMIFS(Mar!$I$5:$I$605,Mar!$U$5:$U$605,"Despesa",Mar!$G$5:$G$605,CPagar!$D566,Mar!$K$5:$K$605,"Não Pago")</f>
        <v>0</v>
      </c>
      <c r="H566" s="65">
        <f>SUMIFS(Abr!$I$5:$I$605,Abr!$U$5:$U$605,"Despesa",Abr!$G$5:$G$605,CPagar!$D566,Abr!$K$5:$K$605,"Não Pago")</f>
        <v>0</v>
      </c>
      <c r="I566" s="65">
        <f>SUMIFS(Mai!$I$5:$I$605,Mai!$U$5:$U$605,"Despesa",Mai!$G$5:$G$605,CPagar!$D566,Mai!$K$5:$K$605,"Não Pago")</f>
        <v>0</v>
      </c>
      <c r="J566" s="65">
        <f>SUMIFS(Jun!$I$5:$I$605,Jun!$U$5:$U$605,"Despesa",Jun!$G$5:$G$605,CPagar!$D566,Jun!$K$5:$K$605,"Não Pago")</f>
        <v>0</v>
      </c>
      <c r="K566" s="65">
        <f>SUMIFS(Jul!$I$5:$I$605,Jul!$U$5:$U$605,"Despesa",Jul!$G$5:$G$605,CPagar!$D566,Jul!$K$5:$K$605,"Não Pago")</f>
        <v>0</v>
      </c>
      <c r="L566" s="65">
        <f>SUMIFS(Ago!$I$5:$I$605,Ago!$U$5:$U$605,"Despesa",Ago!$G$5:$G$605,CPagar!$D566,Ago!$K$5:$K$605,"Não Pago")</f>
        <v>0</v>
      </c>
      <c r="M566" s="65">
        <f>SUMIFS(Set!$I$5:$I$605,Set!$U$5:$U$605,"Despesa",Set!$G$5:$G$605,CPagar!$D566,Set!$K$5:$K$605,"Não Pago")</f>
        <v>0</v>
      </c>
      <c r="N566" s="65">
        <f>SUMIFS(Out!$I$5:$I$605,Out!$U$5:$U$605,"Despesa",Out!$G$5:$G$605,CPagar!$D566,Out!$K$5:$K$605,"Não Pago")</f>
        <v>0</v>
      </c>
      <c r="O566" s="65">
        <f>SUMIFS(Nov!$I$5:$I$605,Nov!$U$5:$U$605,"Despesa",Nov!$G$5:$G$605,CPagar!$D566,Nov!$K$5:$K$605,"Não Pago")</f>
        <v>0</v>
      </c>
      <c r="P566" s="65">
        <f>SUMIFS(Dez!$I$5:$I$605,Dez!$U$5:$U$605,"Despesa",Dez!$G$5:$G$605,CPagar!$D566,Dez!$K$5:$K$605,"Não Pago")</f>
        <v>0</v>
      </c>
      <c r="Q566" s="62">
        <f t="shared" si="17"/>
        <v>0</v>
      </c>
    </row>
    <row r="567" spans="3:17" ht="28.5" customHeight="1" thickTop="1" thickBot="1" x14ac:dyDescent="0.3">
      <c r="C567" s="46" t="str">
        <f>'PC Despesas'!R63</f>
        <v>5.6.59</v>
      </c>
      <c r="D567" s="47" t="str">
        <f>VLOOKUP(C567,'PC Despesas'!$R$5:$S$103,2,FALSE)</f>
        <v>-</v>
      </c>
      <c r="E567" s="65">
        <f>SUMIFS(Jan!$I$5:$I$605,Jan!$U$5:$U$605,"Despesa",Jan!$G$5:$G$605,CPagar!$D567,Jan!$K$5:$K$605,"Não Pago")</f>
        <v>0</v>
      </c>
      <c r="F567" s="65">
        <f>SUMIFS(Fev!$I$5:$I$605,Fev!$U$5:$U$605,"Despesa",Fev!$G$5:$G$605,CPagar!$D567,Fev!$K$5:$K$605,"Não Pago")</f>
        <v>0</v>
      </c>
      <c r="G567" s="65">
        <f>SUMIFS(Mar!$I$5:$I$605,Mar!$U$5:$U$605,"Despesa",Mar!$G$5:$G$605,CPagar!$D567,Mar!$K$5:$K$605,"Não Pago")</f>
        <v>0</v>
      </c>
      <c r="H567" s="65">
        <f>SUMIFS(Abr!$I$5:$I$605,Abr!$U$5:$U$605,"Despesa",Abr!$G$5:$G$605,CPagar!$D567,Abr!$K$5:$K$605,"Não Pago")</f>
        <v>0</v>
      </c>
      <c r="I567" s="65">
        <f>SUMIFS(Mai!$I$5:$I$605,Mai!$U$5:$U$605,"Despesa",Mai!$G$5:$G$605,CPagar!$D567,Mai!$K$5:$K$605,"Não Pago")</f>
        <v>0</v>
      </c>
      <c r="J567" s="65">
        <f>SUMIFS(Jun!$I$5:$I$605,Jun!$U$5:$U$605,"Despesa",Jun!$G$5:$G$605,CPagar!$D567,Jun!$K$5:$K$605,"Não Pago")</f>
        <v>0</v>
      </c>
      <c r="K567" s="65">
        <f>SUMIFS(Jul!$I$5:$I$605,Jul!$U$5:$U$605,"Despesa",Jul!$G$5:$G$605,CPagar!$D567,Jul!$K$5:$K$605,"Não Pago")</f>
        <v>0</v>
      </c>
      <c r="L567" s="65">
        <f>SUMIFS(Ago!$I$5:$I$605,Ago!$U$5:$U$605,"Despesa",Ago!$G$5:$G$605,CPagar!$D567,Ago!$K$5:$K$605,"Não Pago")</f>
        <v>0</v>
      </c>
      <c r="M567" s="65">
        <f>SUMIFS(Set!$I$5:$I$605,Set!$U$5:$U$605,"Despesa",Set!$G$5:$G$605,CPagar!$D567,Set!$K$5:$K$605,"Não Pago")</f>
        <v>0</v>
      </c>
      <c r="N567" s="65">
        <f>SUMIFS(Out!$I$5:$I$605,Out!$U$5:$U$605,"Despesa",Out!$G$5:$G$605,CPagar!$D567,Out!$K$5:$K$605,"Não Pago")</f>
        <v>0</v>
      </c>
      <c r="O567" s="65">
        <f>SUMIFS(Nov!$I$5:$I$605,Nov!$U$5:$U$605,"Despesa",Nov!$G$5:$G$605,CPagar!$D567,Nov!$K$5:$K$605,"Não Pago")</f>
        <v>0</v>
      </c>
      <c r="P567" s="65">
        <f>SUMIFS(Dez!$I$5:$I$605,Dez!$U$5:$U$605,"Despesa",Dez!$G$5:$G$605,CPagar!$D567,Dez!$K$5:$K$605,"Não Pago")</f>
        <v>0</v>
      </c>
      <c r="Q567" s="62">
        <f t="shared" si="17"/>
        <v>0</v>
      </c>
    </row>
    <row r="568" spans="3:17" ht="28.5" customHeight="1" thickTop="1" thickBot="1" x14ac:dyDescent="0.3">
      <c r="C568" s="46" t="str">
        <f>'PC Despesas'!R64</f>
        <v>5.6.60</v>
      </c>
      <c r="D568" s="47" t="str">
        <f>VLOOKUP(C568,'PC Despesas'!$R$5:$S$103,2,FALSE)</f>
        <v>-</v>
      </c>
      <c r="E568" s="65">
        <f>SUMIFS(Jan!$I$5:$I$605,Jan!$U$5:$U$605,"Despesa",Jan!$G$5:$G$605,CPagar!$D568,Jan!$K$5:$K$605,"Não Pago")</f>
        <v>0</v>
      </c>
      <c r="F568" s="65">
        <f>SUMIFS(Fev!$I$5:$I$605,Fev!$U$5:$U$605,"Despesa",Fev!$G$5:$G$605,CPagar!$D568,Fev!$K$5:$K$605,"Não Pago")</f>
        <v>0</v>
      </c>
      <c r="G568" s="65">
        <f>SUMIFS(Mar!$I$5:$I$605,Mar!$U$5:$U$605,"Despesa",Mar!$G$5:$G$605,CPagar!$D568,Mar!$K$5:$K$605,"Não Pago")</f>
        <v>0</v>
      </c>
      <c r="H568" s="65">
        <f>SUMIFS(Abr!$I$5:$I$605,Abr!$U$5:$U$605,"Despesa",Abr!$G$5:$G$605,CPagar!$D568,Abr!$K$5:$K$605,"Não Pago")</f>
        <v>0</v>
      </c>
      <c r="I568" s="65">
        <f>SUMIFS(Mai!$I$5:$I$605,Mai!$U$5:$U$605,"Despesa",Mai!$G$5:$G$605,CPagar!$D568,Mai!$K$5:$K$605,"Não Pago")</f>
        <v>0</v>
      </c>
      <c r="J568" s="65">
        <f>SUMIFS(Jun!$I$5:$I$605,Jun!$U$5:$U$605,"Despesa",Jun!$G$5:$G$605,CPagar!$D568,Jun!$K$5:$K$605,"Não Pago")</f>
        <v>0</v>
      </c>
      <c r="K568" s="65">
        <f>SUMIFS(Jul!$I$5:$I$605,Jul!$U$5:$U$605,"Despesa",Jul!$G$5:$G$605,CPagar!$D568,Jul!$K$5:$K$605,"Não Pago")</f>
        <v>0</v>
      </c>
      <c r="L568" s="65">
        <f>SUMIFS(Ago!$I$5:$I$605,Ago!$U$5:$U$605,"Despesa",Ago!$G$5:$G$605,CPagar!$D568,Ago!$K$5:$K$605,"Não Pago")</f>
        <v>0</v>
      </c>
      <c r="M568" s="65">
        <f>SUMIFS(Set!$I$5:$I$605,Set!$U$5:$U$605,"Despesa",Set!$G$5:$G$605,CPagar!$D568,Set!$K$5:$K$605,"Não Pago")</f>
        <v>0</v>
      </c>
      <c r="N568" s="65">
        <f>SUMIFS(Out!$I$5:$I$605,Out!$U$5:$U$605,"Despesa",Out!$G$5:$G$605,CPagar!$D568,Out!$K$5:$K$605,"Não Pago")</f>
        <v>0</v>
      </c>
      <c r="O568" s="65">
        <f>SUMIFS(Nov!$I$5:$I$605,Nov!$U$5:$U$605,"Despesa",Nov!$G$5:$G$605,CPagar!$D568,Nov!$K$5:$K$605,"Não Pago")</f>
        <v>0</v>
      </c>
      <c r="P568" s="65">
        <f>SUMIFS(Dez!$I$5:$I$605,Dez!$U$5:$U$605,"Despesa",Dez!$G$5:$G$605,CPagar!$D568,Dez!$K$5:$K$605,"Não Pago")</f>
        <v>0</v>
      </c>
      <c r="Q568" s="62">
        <f t="shared" si="17"/>
        <v>0</v>
      </c>
    </row>
    <row r="569" spans="3:17" ht="28.5" customHeight="1" thickTop="1" thickBot="1" x14ac:dyDescent="0.3">
      <c r="C569" s="46" t="str">
        <f>'PC Despesas'!R65</f>
        <v>5.6.61</v>
      </c>
      <c r="D569" s="47" t="str">
        <f>VLOOKUP(C569,'PC Despesas'!$R$5:$S$103,2,FALSE)</f>
        <v>-</v>
      </c>
      <c r="E569" s="65">
        <f>SUMIFS(Jan!$I$5:$I$605,Jan!$U$5:$U$605,"Despesa",Jan!$G$5:$G$605,CPagar!$D569,Jan!$K$5:$K$605,"Não Pago")</f>
        <v>0</v>
      </c>
      <c r="F569" s="65">
        <f>SUMIFS(Fev!$I$5:$I$605,Fev!$U$5:$U$605,"Despesa",Fev!$G$5:$G$605,CPagar!$D569,Fev!$K$5:$K$605,"Não Pago")</f>
        <v>0</v>
      </c>
      <c r="G569" s="65">
        <f>SUMIFS(Mar!$I$5:$I$605,Mar!$U$5:$U$605,"Despesa",Mar!$G$5:$G$605,CPagar!$D569,Mar!$K$5:$K$605,"Não Pago")</f>
        <v>0</v>
      </c>
      <c r="H569" s="65">
        <f>SUMIFS(Abr!$I$5:$I$605,Abr!$U$5:$U$605,"Despesa",Abr!$G$5:$G$605,CPagar!$D569,Abr!$K$5:$K$605,"Não Pago")</f>
        <v>0</v>
      </c>
      <c r="I569" s="65">
        <f>SUMIFS(Mai!$I$5:$I$605,Mai!$U$5:$U$605,"Despesa",Mai!$G$5:$G$605,CPagar!$D569,Mai!$K$5:$K$605,"Não Pago")</f>
        <v>0</v>
      </c>
      <c r="J569" s="65">
        <f>SUMIFS(Jun!$I$5:$I$605,Jun!$U$5:$U$605,"Despesa",Jun!$G$5:$G$605,CPagar!$D569,Jun!$K$5:$K$605,"Não Pago")</f>
        <v>0</v>
      </c>
      <c r="K569" s="65">
        <f>SUMIFS(Jul!$I$5:$I$605,Jul!$U$5:$U$605,"Despesa",Jul!$G$5:$G$605,CPagar!$D569,Jul!$K$5:$K$605,"Não Pago")</f>
        <v>0</v>
      </c>
      <c r="L569" s="65">
        <f>SUMIFS(Ago!$I$5:$I$605,Ago!$U$5:$U$605,"Despesa",Ago!$G$5:$G$605,CPagar!$D569,Ago!$K$5:$K$605,"Não Pago")</f>
        <v>0</v>
      </c>
      <c r="M569" s="65">
        <f>SUMIFS(Set!$I$5:$I$605,Set!$U$5:$U$605,"Despesa",Set!$G$5:$G$605,CPagar!$D569,Set!$K$5:$K$605,"Não Pago")</f>
        <v>0</v>
      </c>
      <c r="N569" s="65">
        <f>SUMIFS(Out!$I$5:$I$605,Out!$U$5:$U$605,"Despesa",Out!$G$5:$G$605,CPagar!$D569,Out!$K$5:$K$605,"Não Pago")</f>
        <v>0</v>
      </c>
      <c r="O569" s="65">
        <f>SUMIFS(Nov!$I$5:$I$605,Nov!$U$5:$U$605,"Despesa",Nov!$G$5:$G$605,CPagar!$D569,Nov!$K$5:$K$605,"Não Pago")</f>
        <v>0</v>
      </c>
      <c r="P569" s="65">
        <f>SUMIFS(Dez!$I$5:$I$605,Dez!$U$5:$U$605,"Despesa",Dez!$G$5:$G$605,CPagar!$D569,Dez!$K$5:$K$605,"Não Pago")</f>
        <v>0</v>
      </c>
      <c r="Q569" s="62">
        <f t="shared" si="17"/>
        <v>0</v>
      </c>
    </row>
    <row r="570" spans="3:17" ht="28.5" customHeight="1" thickTop="1" thickBot="1" x14ac:dyDescent="0.3">
      <c r="C570" s="46" t="str">
        <f>'PC Despesas'!R66</f>
        <v>5.6.62</v>
      </c>
      <c r="D570" s="47" t="str">
        <f>VLOOKUP(C570,'PC Despesas'!$R$5:$S$103,2,FALSE)</f>
        <v>-</v>
      </c>
      <c r="E570" s="65">
        <f>SUMIFS(Jan!$I$5:$I$605,Jan!$U$5:$U$605,"Despesa",Jan!$G$5:$G$605,CPagar!$D570,Jan!$K$5:$K$605,"Não Pago")</f>
        <v>0</v>
      </c>
      <c r="F570" s="65">
        <f>SUMIFS(Fev!$I$5:$I$605,Fev!$U$5:$U$605,"Despesa",Fev!$G$5:$G$605,CPagar!$D570,Fev!$K$5:$K$605,"Não Pago")</f>
        <v>0</v>
      </c>
      <c r="G570" s="65">
        <f>SUMIFS(Mar!$I$5:$I$605,Mar!$U$5:$U$605,"Despesa",Mar!$G$5:$G$605,CPagar!$D570,Mar!$K$5:$K$605,"Não Pago")</f>
        <v>0</v>
      </c>
      <c r="H570" s="65">
        <f>SUMIFS(Abr!$I$5:$I$605,Abr!$U$5:$U$605,"Despesa",Abr!$G$5:$G$605,CPagar!$D570,Abr!$K$5:$K$605,"Não Pago")</f>
        <v>0</v>
      </c>
      <c r="I570" s="65">
        <f>SUMIFS(Mai!$I$5:$I$605,Mai!$U$5:$U$605,"Despesa",Mai!$G$5:$G$605,CPagar!$D570,Mai!$K$5:$K$605,"Não Pago")</f>
        <v>0</v>
      </c>
      <c r="J570" s="65">
        <f>SUMIFS(Jun!$I$5:$I$605,Jun!$U$5:$U$605,"Despesa",Jun!$G$5:$G$605,CPagar!$D570,Jun!$K$5:$K$605,"Não Pago")</f>
        <v>0</v>
      </c>
      <c r="K570" s="65">
        <f>SUMIFS(Jul!$I$5:$I$605,Jul!$U$5:$U$605,"Despesa",Jul!$G$5:$G$605,CPagar!$D570,Jul!$K$5:$K$605,"Não Pago")</f>
        <v>0</v>
      </c>
      <c r="L570" s="65">
        <f>SUMIFS(Ago!$I$5:$I$605,Ago!$U$5:$U$605,"Despesa",Ago!$G$5:$G$605,CPagar!$D570,Ago!$K$5:$K$605,"Não Pago")</f>
        <v>0</v>
      </c>
      <c r="M570" s="65">
        <f>SUMIFS(Set!$I$5:$I$605,Set!$U$5:$U$605,"Despesa",Set!$G$5:$G$605,CPagar!$D570,Set!$K$5:$K$605,"Não Pago")</f>
        <v>0</v>
      </c>
      <c r="N570" s="65">
        <f>SUMIFS(Out!$I$5:$I$605,Out!$U$5:$U$605,"Despesa",Out!$G$5:$G$605,CPagar!$D570,Out!$K$5:$K$605,"Não Pago")</f>
        <v>0</v>
      </c>
      <c r="O570" s="65">
        <f>SUMIFS(Nov!$I$5:$I$605,Nov!$U$5:$U$605,"Despesa",Nov!$G$5:$G$605,CPagar!$D570,Nov!$K$5:$K$605,"Não Pago")</f>
        <v>0</v>
      </c>
      <c r="P570" s="65">
        <f>SUMIFS(Dez!$I$5:$I$605,Dez!$U$5:$U$605,"Despesa",Dez!$G$5:$G$605,CPagar!$D570,Dez!$K$5:$K$605,"Não Pago")</f>
        <v>0</v>
      </c>
      <c r="Q570" s="62">
        <f t="shared" si="17"/>
        <v>0</v>
      </c>
    </row>
    <row r="571" spans="3:17" ht="28.5" customHeight="1" thickTop="1" thickBot="1" x14ac:dyDescent="0.3">
      <c r="C571" s="46" t="str">
        <f>'PC Despesas'!R67</f>
        <v>5.6.63</v>
      </c>
      <c r="D571" s="47" t="str">
        <f>VLOOKUP(C571,'PC Despesas'!$R$5:$S$103,2,FALSE)</f>
        <v>-</v>
      </c>
      <c r="E571" s="65">
        <f>SUMIFS(Jan!$I$5:$I$605,Jan!$U$5:$U$605,"Despesa",Jan!$G$5:$G$605,CPagar!$D571,Jan!$K$5:$K$605,"Não Pago")</f>
        <v>0</v>
      </c>
      <c r="F571" s="65">
        <f>SUMIFS(Fev!$I$5:$I$605,Fev!$U$5:$U$605,"Despesa",Fev!$G$5:$G$605,CPagar!$D571,Fev!$K$5:$K$605,"Não Pago")</f>
        <v>0</v>
      </c>
      <c r="G571" s="65">
        <f>SUMIFS(Mar!$I$5:$I$605,Mar!$U$5:$U$605,"Despesa",Mar!$G$5:$G$605,CPagar!$D571,Mar!$K$5:$K$605,"Não Pago")</f>
        <v>0</v>
      </c>
      <c r="H571" s="65">
        <f>SUMIFS(Abr!$I$5:$I$605,Abr!$U$5:$U$605,"Despesa",Abr!$G$5:$G$605,CPagar!$D571,Abr!$K$5:$K$605,"Não Pago")</f>
        <v>0</v>
      </c>
      <c r="I571" s="65">
        <f>SUMIFS(Mai!$I$5:$I$605,Mai!$U$5:$U$605,"Despesa",Mai!$G$5:$G$605,CPagar!$D571,Mai!$K$5:$K$605,"Não Pago")</f>
        <v>0</v>
      </c>
      <c r="J571" s="65">
        <f>SUMIFS(Jun!$I$5:$I$605,Jun!$U$5:$U$605,"Despesa",Jun!$G$5:$G$605,CPagar!$D571,Jun!$K$5:$K$605,"Não Pago")</f>
        <v>0</v>
      </c>
      <c r="K571" s="65">
        <f>SUMIFS(Jul!$I$5:$I$605,Jul!$U$5:$U$605,"Despesa",Jul!$G$5:$G$605,CPagar!$D571,Jul!$K$5:$K$605,"Não Pago")</f>
        <v>0</v>
      </c>
      <c r="L571" s="65">
        <f>SUMIFS(Ago!$I$5:$I$605,Ago!$U$5:$U$605,"Despesa",Ago!$G$5:$G$605,CPagar!$D571,Ago!$K$5:$K$605,"Não Pago")</f>
        <v>0</v>
      </c>
      <c r="M571" s="65">
        <f>SUMIFS(Set!$I$5:$I$605,Set!$U$5:$U$605,"Despesa",Set!$G$5:$G$605,CPagar!$D571,Set!$K$5:$K$605,"Não Pago")</f>
        <v>0</v>
      </c>
      <c r="N571" s="65">
        <f>SUMIFS(Out!$I$5:$I$605,Out!$U$5:$U$605,"Despesa",Out!$G$5:$G$605,CPagar!$D571,Out!$K$5:$K$605,"Não Pago")</f>
        <v>0</v>
      </c>
      <c r="O571" s="65">
        <f>SUMIFS(Nov!$I$5:$I$605,Nov!$U$5:$U$605,"Despesa",Nov!$G$5:$G$605,CPagar!$D571,Nov!$K$5:$K$605,"Não Pago")</f>
        <v>0</v>
      </c>
      <c r="P571" s="65">
        <f>SUMIFS(Dez!$I$5:$I$605,Dez!$U$5:$U$605,"Despesa",Dez!$G$5:$G$605,CPagar!$D571,Dez!$K$5:$K$605,"Não Pago")</f>
        <v>0</v>
      </c>
      <c r="Q571" s="62">
        <f t="shared" si="17"/>
        <v>0</v>
      </c>
    </row>
    <row r="572" spans="3:17" ht="28.5" customHeight="1" thickTop="1" thickBot="1" x14ac:dyDescent="0.3">
      <c r="C572" s="46" t="str">
        <f>'PC Despesas'!R68</f>
        <v>5.6.64</v>
      </c>
      <c r="D572" s="47" t="str">
        <f>VLOOKUP(C572,'PC Despesas'!$R$5:$S$103,2,FALSE)</f>
        <v>-</v>
      </c>
      <c r="E572" s="65">
        <f>SUMIFS(Jan!$I$5:$I$605,Jan!$U$5:$U$605,"Despesa",Jan!$G$5:$G$605,CPagar!$D572,Jan!$K$5:$K$605,"Não Pago")</f>
        <v>0</v>
      </c>
      <c r="F572" s="65">
        <f>SUMIFS(Fev!$I$5:$I$605,Fev!$U$5:$U$605,"Despesa",Fev!$G$5:$G$605,CPagar!$D572,Fev!$K$5:$K$605,"Não Pago")</f>
        <v>0</v>
      </c>
      <c r="G572" s="65">
        <f>SUMIFS(Mar!$I$5:$I$605,Mar!$U$5:$U$605,"Despesa",Mar!$G$5:$G$605,CPagar!$D572,Mar!$K$5:$K$605,"Não Pago")</f>
        <v>0</v>
      </c>
      <c r="H572" s="65">
        <f>SUMIFS(Abr!$I$5:$I$605,Abr!$U$5:$U$605,"Despesa",Abr!$G$5:$G$605,CPagar!$D572,Abr!$K$5:$K$605,"Não Pago")</f>
        <v>0</v>
      </c>
      <c r="I572" s="65">
        <f>SUMIFS(Mai!$I$5:$I$605,Mai!$U$5:$U$605,"Despesa",Mai!$G$5:$G$605,CPagar!$D572,Mai!$K$5:$K$605,"Não Pago")</f>
        <v>0</v>
      </c>
      <c r="J572" s="65">
        <f>SUMIFS(Jun!$I$5:$I$605,Jun!$U$5:$U$605,"Despesa",Jun!$G$5:$G$605,CPagar!$D572,Jun!$K$5:$K$605,"Não Pago")</f>
        <v>0</v>
      </c>
      <c r="K572" s="65">
        <f>SUMIFS(Jul!$I$5:$I$605,Jul!$U$5:$U$605,"Despesa",Jul!$G$5:$G$605,CPagar!$D572,Jul!$K$5:$K$605,"Não Pago")</f>
        <v>0</v>
      </c>
      <c r="L572" s="65">
        <f>SUMIFS(Ago!$I$5:$I$605,Ago!$U$5:$U$605,"Despesa",Ago!$G$5:$G$605,CPagar!$D572,Ago!$K$5:$K$605,"Não Pago")</f>
        <v>0</v>
      </c>
      <c r="M572" s="65">
        <f>SUMIFS(Set!$I$5:$I$605,Set!$U$5:$U$605,"Despesa",Set!$G$5:$G$605,CPagar!$D572,Set!$K$5:$K$605,"Não Pago")</f>
        <v>0</v>
      </c>
      <c r="N572" s="65">
        <f>SUMIFS(Out!$I$5:$I$605,Out!$U$5:$U$605,"Despesa",Out!$G$5:$G$605,CPagar!$D572,Out!$K$5:$K$605,"Não Pago")</f>
        <v>0</v>
      </c>
      <c r="O572" s="65">
        <f>SUMIFS(Nov!$I$5:$I$605,Nov!$U$5:$U$605,"Despesa",Nov!$G$5:$G$605,CPagar!$D572,Nov!$K$5:$K$605,"Não Pago")</f>
        <v>0</v>
      </c>
      <c r="P572" s="65">
        <f>SUMIFS(Dez!$I$5:$I$605,Dez!$U$5:$U$605,"Despesa",Dez!$G$5:$G$605,CPagar!$D572,Dez!$K$5:$K$605,"Não Pago")</f>
        <v>0</v>
      </c>
      <c r="Q572" s="62">
        <f t="shared" si="17"/>
        <v>0</v>
      </c>
    </row>
    <row r="573" spans="3:17" ht="28.5" customHeight="1" thickTop="1" thickBot="1" x14ac:dyDescent="0.3">
      <c r="C573" s="46" t="str">
        <f>'PC Despesas'!R69</f>
        <v>5.6.65</v>
      </c>
      <c r="D573" s="47" t="str">
        <f>VLOOKUP(C573,'PC Despesas'!$R$5:$S$103,2,FALSE)</f>
        <v>-</v>
      </c>
      <c r="E573" s="65">
        <f>SUMIFS(Jan!$I$5:$I$605,Jan!$U$5:$U$605,"Despesa",Jan!$G$5:$G$605,CPagar!$D573,Jan!$K$5:$K$605,"Não Pago")</f>
        <v>0</v>
      </c>
      <c r="F573" s="65">
        <f>SUMIFS(Fev!$I$5:$I$605,Fev!$U$5:$U$605,"Despesa",Fev!$G$5:$G$605,CPagar!$D573,Fev!$K$5:$K$605,"Não Pago")</f>
        <v>0</v>
      </c>
      <c r="G573" s="65">
        <f>SUMIFS(Mar!$I$5:$I$605,Mar!$U$5:$U$605,"Despesa",Mar!$G$5:$G$605,CPagar!$D573,Mar!$K$5:$K$605,"Não Pago")</f>
        <v>0</v>
      </c>
      <c r="H573" s="65">
        <f>SUMIFS(Abr!$I$5:$I$605,Abr!$U$5:$U$605,"Despesa",Abr!$G$5:$G$605,CPagar!$D573,Abr!$K$5:$K$605,"Não Pago")</f>
        <v>0</v>
      </c>
      <c r="I573" s="65">
        <f>SUMIFS(Mai!$I$5:$I$605,Mai!$U$5:$U$605,"Despesa",Mai!$G$5:$G$605,CPagar!$D573,Mai!$K$5:$K$605,"Não Pago")</f>
        <v>0</v>
      </c>
      <c r="J573" s="65">
        <f>SUMIFS(Jun!$I$5:$I$605,Jun!$U$5:$U$605,"Despesa",Jun!$G$5:$G$605,CPagar!$D573,Jun!$K$5:$K$605,"Não Pago")</f>
        <v>0</v>
      </c>
      <c r="K573" s="65">
        <f>SUMIFS(Jul!$I$5:$I$605,Jul!$U$5:$U$605,"Despesa",Jul!$G$5:$G$605,CPagar!$D573,Jul!$K$5:$K$605,"Não Pago")</f>
        <v>0</v>
      </c>
      <c r="L573" s="65">
        <f>SUMIFS(Ago!$I$5:$I$605,Ago!$U$5:$U$605,"Despesa",Ago!$G$5:$G$605,CPagar!$D573,Ago!$K$5:$K$605,"Não Pago")</f>
        <v>0</v>
      </c>
      <c r="M573" s="65">
        <f>SUMIFS(Set!$I$5:$I$605,Set!$U$5:$U$605,"Despesa",Set!$G$5:$G$605,CPagar!$D573,Set!$K$5:$K$605,"Não Pago")</f>
        <v>0</v>
      </c>
      <c r="N573" s="65">
        <f>SUMIFS(Out!$I$5:$I$605,Out!$U$5:$U$605,"Despesa",Out!$G$5:$G$605,CPagar!$D573,Out!$K$5:$K$605,"Não Pago")</f>
        <v>0</v>
      </c>
      <c r="O573" s="65">
        <f>SUMIFS(Nov!$I$5:$I$605,Nov!$U$5:$U$605,"Despesa",Nov!$G$5:$G$605,CPagar!$D573,Nov!$K$5:$K$605,"Não Pago")</f>
        <v>0</v>
      </c>
      <c r="P573" s="65">
        <f>SUMIFS(Dez!$I$5:$I$605,Dez!$U$5:$U$605,"Despesa",Dez!$G$5:$G$605,CPagar!$D573,Dez!$K$5:$K$605,"Não Pago")</f>
        <v>0</v>
      </c>
      <c r="Q573" s="62">
        <f t="shared" si="17"/>
        <v>0</v>
      </c>
    </row>
    <row r="574" spans="3:17" ht="28.5" customHeight="1" thickTop="1" thickBot="1" x14ac:dyDescent="0.3">
      <c r="C574" s="46" t="str">
        <f>'PC Despesas'!R70</f>
        <v>5.6.66</v>
      </c>
      <c r="D574" s="47" t="str">
        <f>VLOOKUP(C574,'PC Despesas'!$R$5:$S$103,2,FALSE)</f>
        <v>-</v>
      </c>
      <c r="E574" s="65">
        <f>SUMIFS(Jan!$I$5:$I$605,Jan!$U$5:$U$605,"Despesa",Jan!$G$5:$G$605,CPagar!$D574,Jan!$K$5:$K$605,"Não Pago")</f>
        <v>0</v>
      </c>
      <c r="F574" s="65">
        <f>SUMIFS(Fev!$I$5:$I$605,Fev!$U$5:$U$605,"Despesa",Fev!$G$5:$G$605,CPagar!$D574,Fev!$K$5:$K$605,"Não Pago")</f>
        <v>0</v>
      </c>
      <c r="G574" s="65">
        <f>SUMIFS(Mar!$I$5:$I$605,Mar!$U$5:$U$605,"Despesa",Mar!$G$5:$G$605,CPagar!$D574,Mar!$K$5:$K$605,"Não Pago")</f>
        <v>0</v>
      </c>
      <c r="H574" s="65">
        <f>SUMIFS(Abr!$I$5:$I$605,Abr!$U$5:$U$605,"Despesa",Abr!$G$5:$G$605,CPagar!$D574,Abr!$K$5:$K$605,"Não Pago")</f>
        <v>0</v>
      </c>
      <c r="I574" s="65">
        <f>SUMIFS(Mai!$I$5:$I$605,Mai!$U$5:$U$605,"Despesa",Mai!$G$5:$G$605,CPagar!$D574,Mai!$K$5:$K$605,"Não Pago")</f>
        <v>0</v>
      </c>
      <c r="J574" s="65">
        <f>SUMIFS(Jun!$I$5:$I$605,Jun!$U$5:$U$605,"Despesa",Jun!$G$5:$G$605,CPagar!$D574,Jun!$K$5:$K$605,"Não Pago")</f>
        <v>0</v>
      </c>
      <c r="K574" s="65">
        <f>SUMIFS(Jul!$I$5:$I$605,Jul!$U$5:$U$605,"Despesa",Jul!$G$5:$G$605,CPagar!$D574,Jul!$K$5:$K$605,"Não Pago")</f>
        <v>0</v>
      </c>
      <c r="L574" s="65">
        <f>SUMIFS(Ago!$I$5:$I$605,Ago!$U$5:$U$605,"Despesa",Ago!$G$5:$G$605,CPagar!$D574,Ago!$K$5:$K$605,"Não Pago")</f>
        <v>0</v>
      </c>
      <c r="M574" s="65">
        <f>SUMIFS(Set!$I$5:$I$605,Set!$U$5:$U$605,"Despesa",Set!$G$5:$G$605,CPagar!$D574,Set!$K$5:$K$605,"Não Pago")</f>
        <v>0</v>
      </c>
      <c r="N574" s="65">
        <f>SUMIFS(Out!$I$5:$I$605,Out!$U$5:$U$605,"Despesa",Out!$G$5:$G$605,CPagar!$D574,Out!$K$5:$K$605,"Não Pago")</f>
        <v>0</v>
      </c>
      <c r="O574" s="65">
        <f>SUMIFS(Nov!$I$5:$I$605,Nov!$U$5:$U$605,"Despesa",Nov!$G$5:$G$605,CPagar!$D574,Nov!$K$5:$K$605,"Não Pago")</f>
        <v>0</v>
      </c>
      <c r="P574" s="65">
        <f>SUMIFS(Dez!$I$5:$I$605,Dez!$U$5:$U$605,"Despesa",Dez!$G$5:$G$605,CPagar!$D574,Dez!$K$5:$K$605,"Não Pago")</f>
        <v>0</v>
      </c>
      <c r="Q574" s="62">
        <f t="shared" ref="Q574:Q607" si="18">SUM(E574:P574)</f>
        <v>0</v>
      </c>
    </row>
    <row r="575" spans="3:17" ht="28.5" customHeight="1" thickTop="1" thickBot="1" x14ac:dyDescent="0.3">
      <c r="C575" s="46" t="str">
        <f>'PC Despesas'!R71</f>
        <v>5.6.67</v>
      </c>
      <c r="D575" s="47" t="str">
        <f>VLOOKUP(C575,'PC Despesas'!$R$5:$S$103,2,FALSE)</f>
        <v>-</v>
      </c>
      <c r="E575" s="65">
        <f>SUMIFS(Jan!$I$5:$I$605,Jan!$U$5:$U$605,"Despesa",Jan!$G$5:$G$605,CPagar!$D575,Jan!$K$5:$K$605,"Não Pago")</f>
        <v>0</v>
      </c>
      <c r="F575" s="65">
        <f>SUMIFS(Fev!$I$5:$I$605,Fev!$U$5:$U$605,"Despesa",Fev!$G$5:$G$605,CPagar!$D575,Fev!$K$5:$K$605,"Não Pago")</f>
        <v>0</v>
      </c>
      <c r="G575" s="65">
        <f>SUMIFS(Mar!$I$5:$I$605,Mar!$U$5:$U$605,"Despesa",Mar!$G$5:$G$605,CPagar!$D575,Mar!$K$5:$K$605,"Não Pago")</f>
        <v>0</v>
      </c>
      <c r="H575" s="65">
        <f>SUMIFS(Abr!$I$5:$I$605,Abr!$U$5:$U$605,"Despesa",Abr!$G$5:$G$605,CPagar!$D575,Abr!$K$5:$K$605,"Não Pago")</f>
        <v>0</v>
      </c>
      <c r="I575" s="65">
        <f>SUMIFS(Mai!$I$5:$I$605,Mai!$U$5:$U$605,"Despesa",Mai!$G$5:$G$605,CPagar!$D575,Mai!$K$5:$K$605,"Não Pago")</f>
        <v>0</v>
      </c>
      <c r="J575" s="65">
        <f>SUMIFS(Jun!$I$5:$I$605,Jun!$U$5:$U$605,"Despesa",Jun!$G$5:$G$605,CPagar!$D575,Jun!$K$5:$K$605,"Não Pago")</f>
        <v>0</v>
      </c>
      <c r="K575" s="65">
        <f>SUMIFS(Jul!$I$5:$I$605,Jul!$U$5:$U$605,"Despesa",Jul!$G$5:$G$605,CPagar!$D575,Jul!$K$5:$K$605,"Não Pago")</f>
        <v>0</v>
      </c>
      <c r="L575" s="65">
        <f>SUMIFS(Ago!$I$5:$I$605,Ago!$U$5:$U$605,"Despesa",Ago!$G$5:$G$605,CPagar!$D575,Ago!$K$5:$K$605,"Não Pago")</f>
        <v>0</v>
      </c>
      <c r="M575" s="65">
        <f>SUMIFS(Set!$I$5:$I$605,Set!$U$5:$U$605,"Despesa",Set!$G$5:$G$605,CPagar!$D575,Set!$K$5:$K$605,"Não Pago")</f>
        <v>0</v>
      </c>
      <c r="N575" s="65">
        <f>SUMIFS(Out!$I$5:$I$605,Out!$U$5:$U$605,"Despesa",Out!$G$5:$G$605,CPagar!$D575,Out!$K$5:$K$605,"Não Pago")</f>
        <v>0</v>
      </c>
      <c r="O575" s="65">
        <f>SUMIFS(Nov!$I$5:$I$605,Nov!$U$5:$U$605,"Despesa",Nov!$G$5:$G$605,CPagar!$D575,Nov!$K$5:$K$605,"Não Pago")</f>
        <v>0</v>
      </c>
      <c r="P575" s="65">
        <f>SUMIFS(Dez!$I$5:$I$605,Dez!$U$5:$U$605,"Despesa",Dez!$G$5:$G$605,CPagar!$D575,Dez!$K$5:$K$605,"Não Pago")</f>
        <v>0</v>
      </c>
      <c r="Q575" s="62">
        <f t="shared" si="18"/>
        <v>0</v>
      </c>
    </row>
    <row r="576" spans="3:17" ht="28.5" customHeight="1" thickTop="1" thickBot="1" x14ac:dyDescent="0.3">
      <c r="C576" s="46" t="str">
        <f>'PC Despesas'!R72</f>
        <v>5.6.68</v>
      </c>
      <c r="D576" s="47" t="str">
        <f>VLOOKUP(C576,'PC Despesas'!$R$5:$S$103,2,FALSE)</f>
        <v>-</v>
      </c>
      <c r="E576" s="65">
        <f>SUMIFS(Jan!$I$5:$I$605,Jan!$U$5:$U$605,"Despesa",Jan!$G$5:$G$605,CPagar!$D576,Jan!$K$5:$K$605,"Não Pago")</f>
        <v>0</v>
      </c>
      <c r="F576" s="65">
        <f>SUMIFS(Fev!$I$5:$I$605,Fev!$U$5:$U$605,"Despesa",Fev!$G$5:$G$605,CPagar!$D576,Fev!$K$5:$K$605,"Não Pago")</f>
        <v>0</v>
      </c>
      <c r="G576" s="65">
        <f>SUMIFS(Mar!$I$5:$I$605,Mar!$U$5:$U$605,"Despesa",Mar!$G$5:$G$605,CPagar!$D576,Mar!$K$5:$K$605,"Não Pago")</f>
        <v>0</v>
      </c>
      <c r="H576" s="65">
        <f>SUMIFS(Abr!$I$5:$I$605,Abr!$U$5:$U$605,"Despesa",Abr!$G$5:$G$605,CPagar!$D576,Abr!$K$5:$K$605,"Não Pago")</f>
        <v>0</v>
      </c>
      <c r="I576" s="65">
        <f>SUMIFS(Mai!$I$5:$I$605,Mai!$U$5:$U$605,"Despesa",Mai!$G$5:$G$605,CPagar!$D576,Mai!$K$5:$K$605,"Não Pago")</f>
        <v>0</v>
      </c>
      <c r="J576" s="65">
        <f>SUMIFS(Jun!$I$5:$I$605,Jun!$U$5:$U$605,"Despesa",Jun!$G$5:$G$605,CPagar!$D576,Jun!$K$5:$K$605,"Não Pago")</f>
        <v>0</v>
      </c>
      <c r="K576" s="65">
        <f>SUMIFS(Jul!$I$5:$I$605,Jul!$U$5:$U$605,"Despesa",Jul!$G$5:$G$605,CPagar!$D576,Jul!$K$5:$K$605,"Não Pago")</f>
        <v>0</v>
      </c>
      <c r="L576" s="65">
        <f>SUMIFS(Ago!$I$5:$I$605,Ago!$U$5:$U$605,"Despesa",Ago!$G$5:$G$605,CPagar!$D576,Ago!$K$5:$K$605,"Não Pago")</f>
        <v>0</v>
      </c>
      <c r="M576" s="65">
        <f>SUMIFS(Set!$I$5:$I$605,Set!$U$5:$U$605,"Despesa",Set!$G$5:$G$605,CPagar!$D576,Set!$K$5:$K$605,"Não Pago")</f>
        <v>0</v>
      </c>
      <c r="N576" s="65">
        <f>SUMIFS(Out!$I$5:$I$605,Out!$U$5:$U$605,"Despesa",Out!$G$5:$G$605,CPagar!$D576,Out!$K$5:$K$605,"Não Pago")</f>
        <v>0</v>
      </c>
      <c r="O576" s="65">
        <f>SUMIFS(Nov!$I$5:$I$605,Nov!$U$5:$U$605,"Despesa",Nov!$G$5:$G$605,CPagar!$D576,Nov!$K$5:$K$605,"Não Pago")</f>
        <v>0</v>
      </c>
      <c r="P576" s="65">
        <f>SUMIFS(Dez!$I$5:$I$605,Dez!$U$5:$U$605,"Despesa",Dez!$G$5:$G$605,CPagar!$D576,Dez!$K$5:$K$605,"Não Pago")</f>
        <v>0</v>
      </c>
      <c r="Q576" s="62">
        <f t="shared" si="18"/>
        <v>0</v>
      </c>
    </row>
    <row r="577" spans="3:17" ht="28.5" customHeight="1" thickTop="1" thickBot="1" x14ac:dyDescent="0.3">
      <c r="C577" s="46" t="str">
        <f>'PC Despesas'!R73</f>
        <v>5.6.69</v>
      </c>
      <c r="D577" s="47" t="str">
        <f>VLOOKUP(C577,'PC Despesas'!$R$5:$S$103,2,FALSE)</f>
        <v>-</v>
      </c>
      <c r="E577" s="65">
        <f>SUMIFS(Jan!$I$5:$I$605,Jan!$U$5:$U$605,"Despesa",Jan!$G$5:$G$605,CPagar!$D577,Jan!$K$5:$K$605,"Não Pago")</f>
        <v>0</v>
      </c>
      <c r="F577" s="65">
        <f>SUMIFS(Fev!$I$5:$I$605,Fev!$U$5:$U$605,"Despesa",Fev!$G$5:$G$605,CPagar!$D577,Fev!$K$5:$K$605,"Não Pago")</f>
        <v>0</v>
      </c>
      <c r="G577" s="65">
        <f>SUMIFS(Mar!$I$5:$I$605,Mar!$U$5:$U$605,"Despesa",Mar!$G$5:$G$605,CPagar!$D577,Mar!$K$5:$K$605,"Não Pago")</f>
        <v>0</v>
      </c>
      <c r="H577" s="65">
        <f>SUMIFS(Abr!$I$5:$I$605,Abr!$U$5:$U$605,"Despesa",Abr!$G$5:$G$605,CPagar!$D577,Abr!$K$5:$K$605,"Não Pago")</f>
        <v>0</v>
      </c>
      <c r="I577" s="65">
        <f>SUMIFS(Mai!$I$5:$I$605,Mai!$U$5:$U$605,"Despesa",Mai!$G$5:$G$605,CPagar!$D577,Mai!$K$5:$K$605,"Não Pago")</f>
        <v>0</v>
      </c>
      <c r="J577" s="65">
        <f>SUMIFS(Jun!$I$5:$I$605,Jun!$U$5:$U$605,"Despesa",Jun!$G$5:$G$605,CPagar!$D577,Jun!$K$5:$K$605,"Não Pago")</f>
        <v>0</v>
      </c>
      <c r="K577" s="65">
        <f>SUMIFS(Jul!$I$5:$I$605,Jul!$U$5:$U$605,"Despesa",Jul!$G$5:$G$605,CPagar!$D577,Jul!$K$5:$K$605,"Não Pago")</f>
        <v>0</v>
      </c>
      <c r="L577" s="65">
        <f>SUMIFS(Ago!$I$5:$I$605,Ago!$U$5:$U$605,"Despesa",Ago!$G$5:$G$605,CPagar!$D577,Ago!$K$5:$K$605,"Não Pago")</f>
        <v>0</v>
      </c>
      <c r="M577" s="65">
        <f>SUMIFS(Set!$I$5:$I$605,Set!$U$5:$U$605,"Despesa",Set!$G$5:$G$605,CPagar!$D577,Set!$K$5:$K$605,"Não Pago")</f>
        <v>0</v>
      </c>
      <c r="N577" s="65">
        <f>SUMIFS(Out!$I$5:$I$605,Out!$U$5:$U$605,"Despesa",Out!$G$5:$G$605,CPagar!$D577,Out!$K$5:$K$605,"Não Pago")</f>
        <v>0</v>
      </c>
      <c r="O577" s="65">
        <f>SUMIFS(Nov!$I$5:$I$605,Nov!$U$5:$U$605,"Despesa",Nov!$G$5:$G$605,CPagar!$D577,Nov!$K$5:$K$605,"Não Pago")</f>
        <v>0</v>
      </c>
      <c r="P577" s="65">
        <f>SUMIFS(Dez!$I$5:$I$605,Dez!$U$5:$U$605,"Despesa",Dez!$G$5:$G$605,CPagar!$D577,Dez!$K$5:$K$605,"Não Pago")</f>
        <v>0</v>
      </c>
      <c r="Q577" s="62">
        <f t="shared" si="18"/>
        <v>0</v>
      </c>
    </row>
    <row r="578" spans="3:17" ht="28.5" customHeight="1" thickTop="1" thickBot="1" x14ac:dyDescent="0.3">
      <c r="C578" s="46" t="str">
        <f>'PC Despesas'!R74</f>
        <v>5.6.70</v>
      </c>
      <c r="D578" s="47" t="str">
        <f>VLOOKUP(C578,'PC Despesas'!$R$5:$S$103,2,FALSE)</f>
        <v>-</v>
      </c>
      <c r="E578" s="65">
        <f>SUMIFS(Jan!$I$5:$I$605,Jan!$U$5:$U$605,"Despesa",Jan!$G$5:$G$605,CPagar!$D578,Jan!$K$5:$K$605,"Não Pago")</f>
        <v>0</v>
      </c>
      <c r="F578" s="65">
        <f>SUMIFS(Fev!$I$5:$I$605,Fev!$U$5:$U$605,"Despesa",Fev!$G$5:$G$605,CPagar!$D578,Fev!$K$5:$K$605,"Não Pago")</f>
        <v>0</v>
      </c>
      <c r="G578" s="65">
        <f>SUMIFS(Mar!$I$5:$I$605,Mar!$U$5:$U$605,"Despesa",Mar!$G$5:$G$605,CPagar!$D578,Mar!$K$5:$K$605,"Não Pago")</f>
        <v>0</v>
      </c>
      <c r="H578" s="65">
        <f>SUMIFS(Abr!$I$5:$I$605,Abr!$U$5:$U$605,"Despesa",Abr!$G$5:$G$605,CPagar!$D578,Abr!$K$5:$K$605,"Não Pago")</f>
        <v>0</v>
      </c>
      <c r="I578" s="65">
        <f>SUMIFS(Mai!$I$5:$I$605,Mai!$U$5:$U$605,"Despesa",Mai!$G$5:$G$605,CPagar!$D578,Mai!$K$5:$K$605,"Não Pago")</f>
        <v>0</v>
      </c>
      <c r="J578" s="65">
        <f>SUMIFS(Jun!$I$5:$I$605,Jun!$U$5:$U$605,"Despesa",Jun!$G$5:$G$605,CPagar!$D578,Jun!$K$5:$K$605,"Não Pago")</f>
        <v>0</v>
      </c>
      <c r="K578" s="65">
        <f>SUMIFS(Jul!$I$5:$I$605,Jul!$U$5:$U$605,"Despesa",Jul!$G$5:$G$605,CPagar!$D578,Jul!$K$5:$K$605,"Não Pago")</f>
        <v>0</v>
      </c>
      <c r="L578" s="65">
        <f>SUMIFS(Ago!$I$5:$I$605,Ago!$U$5:$U$605,"Despesa",Ago!$G$5:$G$605,CPagar!$D578,Ago!$K$5:$K$605,"Não Pago")</f>
        <v>0</v>
      </c>
      <c r="M578" s="65">
        <f>SUMIFS(Set!$I$5:$I$605,Set!$U$5:$U$605,"Despesa",Set!$G$5:$G$605,CPagar!$D578,Set!$K$5:$K$605,"Não Pago")</f>
        <v>0</v>
      </c>
      <c r="N578" s="65">
        <f>SUMIFS(Out!$I$5:$I$605,Out!$U$5:$U$605,"Despesa",Out!$G$5:$G$605,CPagar!$D578,Out!$K$5:$K$605,"Não Pago")</f>
        <v>0</v>
      </c>
      <c r="O578" s="65">
        <f>SUMIFS(Nov!$I$5:$I$605,Nov!$U$5:$U$605,"Despesa",Nov!$G$5:$G$605,CPagar!$D578,Nov!$K$5:$K$605,"Não Pago")</f>
        <v>0</v>
      </c>
      <c r="P578" s="65">
        <f>SUMIFS(Dez!$I$5:$I$605,Dez!$U$5:$U$605,"Despesa",Dez!$G$5:$G$605,CPagar!$D578,Dez!$K$5:$K$605,"Não Pago")</f>
        <v>0</v>
      </c>
      <c r="Q578" s="62">
        <f t="shared" si="18"/>
        <v>0</v>
      </c>
    </row>
    <row r="579" spans="3:17" ht="28.5" customHeight="1" thickTop="1" thickBot="1" x14ac:dyDescent="0.3">
      <c r="C579" s="46" t="str">
        <f>'PC Despesas'!R75</f>
        <v>5.6.71</v>
      </c>
      <c r="D579" s="47" t="str">
        <f>VLOOKUP(C579,'PC Despesas'!$R$5:$S$103,2,FALSE)</f>
        <v>-</v>
      </c>
      <c r="E579" s="65">
        <f>SUMIFS(Jan!$I$5:$I$605,Jan!$U$5:$U$605,"Despesa",Jan!$G$5:$G$605,CPagar!$D579,Jan!$K$5:$K$605,"Não Pago")</f>
        <v>0</v>
      </c>
      <c r="F579" s="65">
        <f>SUMIFS(Fev!$I$5:$I$605,Fev!$U$5:$U$605,"Despesa",Fev!$G$5:$G$605,CPagar!$D579,Fev!$K$5:$K$605,"Não Pago")</f>
        <v>0</v>
      </c>
      <c r="G579" s="65">
        <f>SUMIFS(Mar!$I$5:$I$605,Mar!$U$5:$U$605,"Despesa",Mar!$G$5:$G$605,CPagar!$D579,Mar!$K$5:$K$605,"Não Pago")</f>
        <v>0</v>
      </c>
      <c r="H579" s="65">
        <f>SUMIFS(Abr!$I$5:$I$605,Abr!$U$5:$U$605,"Despesa",Abr!$G$5:$G$605,CPagar!$D579,Abr!$K$5:$K$605,"Não Pago")</f>
        <v>0</v>
      </c>
      <c r="I579" s="65">
        <f>SUMIFS(Mai!$I$5:$I$605,Mai!$U$5:$U$605,"Despesa",Mai!$G$5:$G$605,CPagar!$D579,Mai!$K$5:$K$605,"Não Pago")</f>
        <v>0</v>
      </c>
      <c r="J579" s="65">
        <f>SUMIFS(Jun!$I$5:$I$605,Jun!$U$5:$U$605,"Despesa",Jun!$G$5:$G$605,CPagar!$D579,Jun!$K$5:$K$605,"Não Pago")</f>
        <v>0</v>
      </c>
      <c r="K579" s="65">
        <f>SUMIFS(Jul!$I$5:$I$605,Jul!$U$5:$U$605,"Despesa",Jul!$G$5:$G$605,CPagar!$D579,Jul!$K$5:$K$605,"Não Pago")</f>
        <v>0</v>
      </c>
      <c r="L579" s="65">
        <f>SUMIFS(Ago!$I$5:$I$605,Ago!$U$5:$U$605,"Despesa",Ago!$G$5:$G$605,CPagar!$D579,Ago!$K$5:$K$605,"Não Pago")</f>
        <v>0</v>
      </c>
      <c r="M579" s="65">
        <f>SUMIFS(Set!$I$5:$I$605,Set!$U$5:$U$605,"Despesa",Set!$G$5:$G$605,CPagar!$D579,Set!$K$5:$K$605,"Não Pago")</f>
        <v>0</v>
      </c>
      <c r="N579" s="65">
        <f>SUMIFS(Out!$I$5:$I$605,Out!$U$5:$U$605,"Despesa",Out!$G$5:$G$605,CPagar!$D579,Out!$K$5:$K$605,"Não Pago")</f>
        <v>0</v>
      </c>
      <c r="O579" s="65">
        <f>SUMIFS(Nov!$I$5:$I$605,Nov!$U$5:$U$605,"Despesa",Nov!$G$5:$G$605,CPagar!$D579,Nov!$K$5:$K$605,"Não Pago")</f>
        <v>0</v>
      </c>
      <c r="P579" s="65">
        <f>SUMIFS(Dez!$I$5:$I$605,Dez!$U$5:$U$605,"Despesa",Dez!$G$5:$G$605,CPagar!$D579,Dez!$K$5:$K$605,"Não Pago")</f>
        <v>0</v>
      </c>
      <c r="Q579" s="62">
        <f t="shared" si="18"/>
        <v>0</v>
      </c>
    </row>
    <row r="580" spans="3:17" ht="28.5" customHeight="1" thickTop="1" thickBot="1" x14ac:dyDescent="0.3">
      <c r="C580" s="46" t="str">
        <f>'PC Despesas'!R76</f>
        <v>5.6.72</v>
      </c>
      <c r="D580" s="47" t="str">
        <f>VLOOKUP(C580,'PC Despesas'!$R$5:$S$103,2,FALSE)</f>
        <v>-</v>
      </c>
      <c r="E580" s="65">
        <f>SUMIFS(Jan!$I$5:$I$605,Jan!$U$5:$U$605,"Despesa",Jan!$G$5:$G$605,CPagar!$D580,Jan!$K$5:$K$605,"Não Pago")</f>
        <v>0</v>
      </c>
      <c r="F580" s="65">
        <f>SUMIFS(Fev!$I$5:$I$605,Fev!$U$5:$U$605,"Despesa",Fev!$G$5:$G$605,CPagar!$D580,Fev!$K$5:$K$605,"Não Pago")</f>
        <v>0</v>
      </c>
      <c r="G580" s="65">
        <f>SUMIFS(Mar!$I$5:$I$605,Mar!$U$5:$U$605,"Despesa",Mar!$G$5:$G$605,CPagar!$D580,Mar!$K$5:$K$605,"Não Pago")</f>
        <v>0</v>
      </c>
      <c r="H580" s="65">
        <f>SUMIFS(Abr!$I$5:$I$605,Abr!$U$5:$U$605,"Despesa",Abr!$G$5:$G$605,CPagar!$D580,Abr!$K$5:$K$605,"Não Pago")</f>
        <v>0</v>
      </c>
      <c r="I580" s="65">
        <f>SUMIFS(Mai!$I$5:$I$605,Mai!$U$5:$U$605,"Despesa",Mai!$G$5:$G$605,CPagar!$D580,Mai!$K$5:$K$605,"Não Pago")</f>
        <v>0</v>
      </c>
      <c r="J580" s="65">
        <f>SUMIFS(Jun!$I$5:$I$605,Jun!$U$5:$U$605,"Despesa",Jun!$G$5:$G$605,CPagar!$D580,Jun!$K$5:$K$605,"Não Pago")</f>
        <v>0</v>
      </c>
      <c r="K580" s="65">
        <f>SUMIFS(Jul!$I$5:$I$605,Jul!$U$5:$U$605,"Despesa",Jul!$G$5:$G$605,CPagar!$D580,Jul!$K$5:$K$605,"Não Pago")</f>
        <v>0</v>
      </c>
      <c r="L580" s="65">
        <f>SUMIFS(Ago!$I$5:$I$605,Ago!$U$5:$U$605,"Despesa",Ago!$G$5:$G$605,CPagar!$D580,Ago!$K$5:$K$605,"Não Pago")</f>
        <v>0</v>
      </c>
      <c r="M580" s="65">
        <f>SUMIFS(Set!$I$5:$I$605,Set!$U$5:$U$605,"Despesa",Set!$G$5:$G$605,CPagar!$D580,Set!$K$5:$K$605,"Não Pago")</f>
        <v>0</v>
      </c>
      <c r="N580" s="65">
        <f>SUMIFS(Out!$I$5:$I$605,Out!$U$5:$U$605,"Despesa",Out!$G$5:$G$605,CPagar!$D580,Out!$K$5:$K$605,"Não Pago")</f>
        <v>0</v>
      </c>
      <c r="O580" s="65">
        <f>SUMIFS(Nov!$I$5:$I$605,Nov!$U$5:$U$605,"Despesa",Nov!$G$5:$G$605,CPagar!$D580,Nov!$K$5:$K$605,"Não Pago")</f>
        <v>0</v>
      </c>
      <c r="P580" s="65">
        <f>SUMIFS(Dez!$I$5:$I$605,Dez!$U$5:$U$605,"Despesa",Dez!$G$5:$G$605,CPagar!$D580,Dez!$K$5:$K$605,"Não Pago")</f>
        <v>0</v>
      </c>
      <c r="Q580" s="62">
        <f t="shared" si="18"/>
        <v>0</v>
      </c>
    </row>
    <row r="581" spans="3:17" ht="28.5" customHeight="1" thickTop="1" thickBot="1" x14ac:dyDescent="0.3">
      <c r="C581" s="46" t="str">
        <f>'PC Despesas'!R77</f>
        <v>5.6.73</v>
      </c>
      <c r="D581" s="47" t="str">
        <f>VLOOKUP(C581,'PC Despesas'!$R$5:$S$103,2,FALSE)</f>
        <v>-</v>
      </c>
      <c r="E581" s="65">
        <f>SUMIFS(Jan!$I$5:$I$605,Jan!$U$5:$U$605,"Despesa",Jan!$G$5:$G$605,CPagar!$D581,Jan!$K$5:$K$605,"Não Pago")</f>
        <v>0</v>
      </c>
      <c r="F581" s="65">
        <f>SUMIFS(Fev!$I$5:$I$605,Fev!$U$5:$U$605,"Despesa",Fev!$G$5:$G$605,CPagar!$D581,Fev!$K$5:$K$605,"Não Pago")</f>
        <v>0</v>
      </c>
      <c r="G581" s="65">
        <f>SUMIFS(Mar!$I$5:$I$605,Mar!$U$5:$U$605,"Despesa",Mar!$G$5:$G$605,CPagar!$D581,Mar!$K$5:$K$605,"Não Pago")</f>
        <v>0</v>
      </c>
      <c r="H581" s="65">
        <f>SUMIFS(Abr!$I$5:$I$605,Abr!$U$5:$U$605,"Despesa",Abr!$G$5:$G$605,CPagar!$D581,Abr!$K$5:$K$605,"Não Pago")</f>
        <v>0</v>
      </c>
      <c r="I581" s="65">
        <f>SUMIFS(Mai!$I$5:$I$605,Mai!$U$5:$U$605,"Despesa",Mai!$G$5:$G$605,CPagar!$D581,Mai!$K$5:$K$605,"Não Pago")</f>
        <v>0</v>
      </c>
      <c r="J581" s="65">
        <f>SUMIFS(Jun!$I$5:$I$605,Jun!$U$5:$U$605,"Despesa",Jun!$G$5:$G$605,CPagar!$D581,Jun!$K$5:$K$605,"Não Pago")</f>
        <v>0</v>
      </c>
      <c r="K581" s="65">
        <f>SUMIFS(Jul!$I$5:$I$605,Jul!$U$5:$U$605,"Despesa",Jul!$G$5:$G$605,CPagar!$D581,Jul!$K$5:$K$605,"Não Pago")</f>
        <v>0</v>
      </c>
      <c r="L581" s="65">
        <f>SUMIFS(Ago!$I$5:$I$605,Ago!$U$5:$U$605,"Despesa",Ago!$G$5:$G$605,CPagar!$D581,Ago!$K$5:$K$605,"Não Pago")</f>
        <v>0</v>
      </c>
      <c r="M581" s="65">
        <f>SUMIFS(Set!$I$5:$I$605,Set!$U$5:$U$605,"Despesa",Set!$G$5:$G$605,CPagar!$D581,Set!$K$5:$K$605,"Não Pago")</f>
        <v>0</v>
      </c>
      <c r="N581" s="65">
        <f>SUMIFS(Out!$I$5:$I$605,Out!$U$5:$U$605,"Despesa",Out!$G$5:$G$605,CPagar!$D581,Out!$K$5:$K$605,"Não Pago")</f>
        <v>0</v>
      </c>
      <c r="O581" s="65">
        <f>SUMIFS(Nov!$I$5:$I$605,Nov!$U$5:$U$605,"Despesa",Nov!$G$5:$G$605,CPagar!$D581,Nov!$K$5:$K$605,"Não Pago")</f>
        <v>0</v>
      </c>
      <c r="P581" s="65">
        <f>SUMIFS(Dez!$I$5:$I$605,Dez!$U$5:$U$605,"Despesa",Dez!$G$5:$G$605,CPagar!$D581,Dez!$K$5:$K$605,"Não Pago")</f>
        <v>0</v>
      </c>
      <c r="Q581" s="62">
        <f t="shared" si="18"/>
        <v>0</v>
      </c>
    </row>
    <row r="582" spans="3:17" ht="28.5" customHeight="1" thickTop="1" thickBot="1" x14ac:dyDescent="0.3">
      <c r="C582" s="46" t="str">
        <f>'PC Despesas'!R78</f>
        <v>5.6.74</v>
      </c>
      <c r="D582" s="47" t="str">
        <f>VLOOKUP(C582,'PC Despesas'!$R$5:$S$103,2,FALSE)</f>
        <v>-</v>
      </c>
      <c r="E582" s="65">
        <f>SUMIFS(Jan!$I$5:$I$605,Jan!$U$5:$U$605,"Despesa",Jan!$G$5:$G$605,CPagar!$D582,Jan!$K$5:$K$605,"Não Pago")</f>
        <v>0</v>
      </c>
      <c r="F582" s="65">
        <f>SUMIFS(Fev!$I$5:$I$605,Fev!$U$5:$U$605,"Despesa",Fev!$G$5:$G$605,CPagar!$D582,Fev!$K$5:$K$605,"Não Pago")</f>
        <v>0</v>
      </c>
      <c r="G582" s="65">
        <f>SUMIFS(Mar!$I$5:$I$605,Mar!$U$5:$U$605,"Despesa",Mar!$G$5:$G$605,CPagar!$D582,Mar!$K$5:$K$605,"Não Pago")</f>
        <v>0</v>
      </c>
      <c r="H582" s="65">
        <f>SUMIFS(Abr!$I$5:$I$605,Abr!$U$5:$U$605,"Despesa",Abr!$G$5:$G$605,CPagar!$D582,Abr!$K$5:$K$605,"Não Pago")</f>
        <v>0</v>
      </c>
      <c r="I582" s="65">
        <f>SUMIFS(Mai!$I$5:$I$605,Mai!$U$5:$U$605,"Despesa",Mai!$G$5:$G$605,CPagar!$D582,Mai!$K$5:$K$605,"Não Pago")</f>
        <v>0</v>
      </c>
      <c r="J582" s="65">
        <f>SUMIFS(Jun!$I$5:$I$605,Jun!$U$5:$U$605,"Despesa",Jun!$G$5:$G$605,CPagar!$D582,Jun!$K$5:$K$605,"Não Pago")</f>
        <v>0</v>
      </c>
      <c r="K582" s="65">
        <f>SUMIFS(Jul!$I$5:$I$605,Jul!$U$5:$U$605,"Despesa",Jul!$G$5:$G$605,CPagar!$D582,Jul!$K$5:$K$605,"Não Pago")</f>
        <v>0</v>
      </c>
      <c r="L582" s="65">
        <f>SUMIFS(Ago!$I$5:$I$605,Ago!$U$5:$U$605,"Despesa",Ago!$G$5:$G$605,CPagar!$D582,Ago!$K$5:$K$605,"Não Pago")</f>
        <v>0</v>
      </c>
      <c r="M582" s="65">
        <f>SUMIFS(Set!$I$5:$I$605,Set!$U$5:$U$605,"Despesa",Set!$G$5:$G$605,CPagar!$D582,Set!$K$5:$K$605,"Não Pago")</f>
        <v>0</v>
      </c>
      <c r="N582" s="65">
        <f>SUMIFS(Out!$I$5:$I$605,Out!$U$5:$U$605,"Despesa",Out!$G$5:$G$605,CPagar!$D582,Out!$K$5:$K$605,"Não Pago")</f>
        <v>0</v>
      </c>
      <c r="O582" s="65">
        <f>SUMIFS(Nov!$I$5:$I$605,Nov!$U$5:$U$605,"Despesa",Nov!$G$5:$G$605,CPagar!$D582,Nov!$K$5:$K$605,"Não Pago")</f>
        <v>0</v>
      </c>
      <c r="P582" s="65">
        <f>SUMIFS(Dez!$I$5:$I$605,Dez!$U$5:$U$605,"Despesa",Dez!$G$5:$G$605,CPagar!$D582,Dez!$K$5:$K$605,"Não Pago")</f>
        <v>0</v>
      </c>
      <c r="Q582" s="62">
        <f t="shared" si="18"/>
        <v>0</v>
      </c>
    </row>
    <row r="583" spans="3:17" ht="28.5" customHeight="1" thickTop="1" thickBot="1" x14ac:dyDescent="0.3">
      <c r="C583" s="46" t="str">
        <f>'PC Despesas'!R79</f>
        <v>5.6.75</v>
      </c>
      <c r="D583" s="47" t="str">
        <f>VLOOKUP(C583,'PC Despesas'!$R$5:$S$103,2,FALSE)</f>
        <v>-</v>
      </c>
      <c r="E583" s="65">
        <f>SUMIFS(Jan!$I$5:$I$605,Jan!$U$5:$U$605,"Despesa",Jan!$G$5:$G$605,CPagar!$D583,Jan!$K$5:$K$605,"Não Pago")</f>
        <v>0</v>
      </c>
      <c r="F583" s="65">
        <f>SUMIFS(Fev!$I$5:$I$605,Fev!$U$5:$U$605,"Despesa",Fev!$G$5:$G$605,CPagar!$D583,Fev!$K$5:$K$605,"Não Pago")</f>
        <v>0</v>
      </c>
      <c r="G583" s="65">
        <f>SUMIFS(Mar!$I$5:$I$605,Mar!$U$5:$U$605,"Despesa",Mar!$G$5:$G$605,CPagar!$D583,Mar!$K$5:$K$605,"Não Pago")</f>
        <v>0</v>
      </c>
      <c r="H583" s="65">
        <f>SUMIFS(Abr!$I$5:$I$605,Abr!$U$5:$U$605,"Despesa",Abr!$G$5:$G$605,CPagar!$D583,Abr!$K$5:$K$605,"Não Pago")</f>
        <v>0</v>
      </c>
      <c r="I583" s="65">
        <f>SUMIFS(Mai!$I$5:$I$605,Mai!$U$5:$U$605,"Despesa",Mai!$G$5:$G$605,CPagar!$D583,Mai!$K$5:$K$605,"Não Pago")</f>
        <v>0</v>
      </c>
      <c r="J583" s="65">
        <f>SUMIFS(Jun!$I$5:$I$605,Jun!$U$5:$U$605,"Despesa",Jun!$G$5:$G$605,CPagar!$D583,Jun!$K$5:$K$605,"Não Pago")</f>
        <v>0</v>
      </c>
      <c r="K583" s="65">
        <f>SUMIFS(Jul!$I$5:$I$605,Jul!$U$5:$U$605,"Despesa",Jul!$G$5:$G$605,CPagar!$D583,Jul!$K$5:$K$605,"Não Pago")</f>
        <v>0</v>
      </c>
      <c r="L583" s="65">
        <f>SUMIFS(Ago!$I$5:$I$605,Ago!$U$5:$U$605,"Despesa",Ago!$G$5:$G$605,CPagar!$D583,Ago!$K$5:$K$605,"Não Pago")</f>
        <v>0</v>
      </c>
      <c r="M583" s="65">
        <f>SUMIFS(Set!$I$5:$I$605,Set!$U$5:$U$605,"Despesa",Set!$G$5:$G$605,CPagar!$D583,Set!$K$5:$K$605,"Não Pago")</f>
        <v>0</v>
      </c>
      <c r="N583" s="65">
        <f>SUMIFS(Out!$I$5:$I$605,Out!$U$5:$U$605,"Despesa",Out!$G$5:$G$605,CPagar!$D583,Out!$K$5:$K$605,"Não Pago")</f>
        <v>0</v>
      </c>
      <c r="O583" s="65">
        <f>SUMIFS(Nov!$I$5:$I$605,Nov!$U$5:$U$605,"Despesa",Nov!$G$5:$G$605,CPagar!$D583,Nov!$K$5:$K$605,"Não Pago")</f>
        <v>0</v>
      </c>
      <c r="P583" s="65">
        <f>SUMIFS(Dez!$I$5:$I$605,Dez!$U$5:$U$605,"Despesa",Dez!$G$5:$G$605,CPagar!$D583,Dez!$K$5:$K$605,"Não Pago")</f>
        <v>0</v>
      </c>
      <c r="Q583" s="62">
        <f t="shared" si="18"/>
        <v>0</v>
      </c>
    </row>
    <row r="584" spans="3:17" ht="28.5" customHeight="1" thickTop="1" thickBot="1" x14ac:dyDescent="0.3">
      <c r="C584" s="46" t="str">
        <f>'PC Despesas'!R80</f>
        <v>5.6.76</v>
      </c>
      <c r="D584" s="47" t="str">
        <f>VLOOKUP(C584,'PC Despesas'!$R$5:$S$103,2,FALSE)</f>
        <v>-</v>
      </c>
      <c r="E584" s="65">
        <f>SUMIFS(Jan!$I$5:$I$605,Jan!$U$5:$U$605,"Despesa",Jan!$G$5:$G$605,CPagar!$D584,Jan!$K$5:$K$605,"Não Pago")</f>
        <v>0</v>
      </c>
      <c r="F584" s="65">
        <f>SUMIFS(Fev!$I$5:$I$605,Fev!$U$5:$U$605,"Despesa",Fev!$G$5:$G$605,CPagar!$D584,Fev!$K$5:$K$605,"Não Pago")</f>
        <v>0</v>
      </c>
      <c r="G584" s="65">
        <f>SUMIFS(Mar!$I$5:$I$605,Mar!$U$5:$U$605,"Despesa",Mar!$G$5:$G$605,CPagar!$D584,Mar!$K$5:$K$605,"Não Pago")</f>
        <v>0</v>
      </c>
      <c r="H584" s="65">
        <f>SUMIFS(Abr!$I$5:$I$605,Abr!$U$5:$U$605,"Despesa",Abr!$G$5:$G$605,CPagar!$D584,Abr!$K$5:$K$605,"Não Pago")</f>
        <v>0</v>
      </c>
      <c r="I584" s="65">
        <f>SUMIFS(Mai!$I$5:$I$605,Mai!$U$5:$U$605,"Despesa",Mai!$G$5:$G$605,CPagar!$D584,Mai!$K$5:$K$605,"Não Pago")</f>
        <v>0</v>
      </c>
      <c r="J584" s="65">
        <f>SUMIFS(Jun!$I$5:$I$605,Jun!$U$5:$U$605,"Despesa",Jun!$G$5:$G$605,CPagar!$D584,Jun!$K$5:$K$605,"Não Pago")</f>
        <v>0</v>
      </c>
      <c r="K584" s="65">
        <f>SUMIFS(Jul!$I$5:$I$605,Jul!$U$5:$U$605,"Despesa",Jul!$G$5:$G$605,CPagar!$D584,Jul!$K$5:$K$605,"Não Pago")</f>
        <v>0</v>
      </c>
      <c r="L584" s="65">
        <f>SUMIFS(Ago!$I$5:$I$605,Ago!$U$5:$U$605,"Despesa",Ago!$G$5:$G$605,CPagar!$D584,Ago!$K$5:$K$605,"Não Pago")</f>
        <v>0</v>
      </c>
      <c r="M584" s="65">
        <f>SUMIFS(Set!$I$5:$I$605,Set!$U$5:$U$605,"Despesa",Set!$G$5:$G$605,CPagar!$D584,Set!$K$5:$K$605,"Não Pago")</f>
        <v>0</v>
      </c>
      <c r="N584" s="65">
        <f>SUMIFS(Out!$I$5:$I$605,Out!$U$5:$U$605,"Despesa",Out!$G$5:$G$605,CPagar!$D584,Out!$K$5:$K$605,"Não Pago")</f>
        <v>0</v>
      </c>
      <c r="O584" s="65">
        <f>SUMIFS(Nov!$I$5:$I$605,Nov!$U$5:$U$605,"Despesa",Nov!$G$5:$G$605,CPagar!$D584,Nov!$K$5:$K$605,"Não Pago")</f>
        <v>0</v>
      </c>
      <c r="P584" s="65">
        <f>SUMIFS(Dez!$I$5:$I$605,Dez!$U$5:$U$605,"Despesa",Dez!$G$5:$G$605,CPagar!$D584,Dez!$K$5:$K$605,"Não Pago")</f>
        <v>0</v>
      </c>
      <c r="Q584" s="62">
        <f t="shared" si="18"/>
        <v>0</v>
      </c>
    </row>
    <row r="585" spans="3:17" ht="28.5" customHeight="1" thickTop="1" thickBot="1" x14ac:dyDescent="0.3">
      <c r="C585" s="46" t="str">
        <f>'PC Despesas'!R81</f>
        <v>5.6.77</v>
      </c>
      <c r="D585" s="47" t="str">
        <f>VLOOKUP(C585,'PC Despesas'!$R$5:$S$103,2,FALSE)</f>
        <v>-</v>
      </c>
      <c r="E585" s="65">
        <f>SUMIFS(Jan!$I$5:$I$605,Jan!$U$5:$U$605,"Despesa",Jan!$G$5:$G$605,CPagar!$D585,Jan!$K$5:$K$605,"Não Pago")</f>
        <v>0</v>
      </c>
      <c r="F585" s="65">
        <f>SUMIFS(Fev!$I$5:$I$605,Fev!$U$5:$U$605,"Despesa",Fev!$G$5:$G$605,CPagar!$D585,Fev!$K$5:$K$605,"Não Pago")</f>
        <v>0</v>
      </c>
      <c r="G585" s="65">
        <f>SUMIFS(Mar!$I$5:$I$605,Mar!$U$5:$U$605,"Despesa",Mar!$G$5:$G$605,CPagar!$D585,Mar!$K$5:$K$605,"Não Pago")</f>
        <v>0</v>
      </c>
      <c r="H585" s="65">
        <f>SUMIFS(Abr!$I$5:$I$605,Abr!$U$5:$U$605,"Despesa",Abr!$G$5:$G$605,CPagar!$D585,Abr!$K$5:$K$605,"Não Pago")</f>
        <v>0</v>
      </c>
      <c r="I585" s="65">
        <f>SUMIFS(Mai!$I$5:$I$605,Mai!$U$5:$U$605,"Despesa",Mai!$G$5:$G$605,CPagar!$D585,Mai!$K$5:$K$605,"Não Pago")</f>
        <v>0</v>
      </c>
      <c r="J585" s="65">
        <f>SUMIFS(Jun!$I$5:$I$605,Jun!$U$5:$U$605,"Despesa",Jun!$G$5:$G$605,CPagar!$D585,Jun!$K$5:$K$605,"Não Pago")</f>
        <v>0</v>
      </c>
      <c r="K585" s="65">
        <f>SUMIFS(Jul!$I$5:$I$605,Jul!$U$5:$U$605,"Despesa",Jul!$G$5:$G$605,CPagar!$D585,Jul!$K$5:$K$605,"Não Pago")</f>
        <v>0</v>
      </c>
      <c r="L585" s="65">
        <f>SUMIFS(Ago!$I$5:$I$605,Ago!$U$5:$U$605,"Despesa",Ago!$G$5:$G$605,CPagar!$D585,Ago!$K$5:$K$605,"Não Pago")</f>
        <v>0</v>
      </c>
      <c r="M585" s="65">
        <f>SUMIFS(Set!$I$5:$I$605,Set!$U$5:$U$605,"Despesa",Set!$G$5:$G$605,CPagar!$D585,Set!$K$5:$K$605,"Não Pago")</f>
        <v>0</v>
      </c>
      <c r="N585" s="65">
        <f>SUMIFS(Out!$I$5:$I$605,Out!$U$5:$U$605,"Despesa",Out!$G$5:$G$605,CPagar!$D585,Out!$K$5:$K$605,"Não Pago")</f>
        <v>0</v>
      </c>
      <c r="O585" s="65">
        <f>SUMIFS(Nov!$I$5:$I$605,Nov!$U$5:$U$605,"Despesa",Nov!$G$5:$G$605,CPagar!$D585,Nov!$K$5:$K$605,"Não Pago")</f>
        <v>0</v>
      </c>
      <c r="P585" s="65">
        <f>SUMIFS(Dez!$I$5:$I$605,Dez!$U$5:$U$605,"Despesa",Dez!$G$5:$G$605,CPagar!$D585,Dez!$K$5:$K$605,"Não Pago")</f>
        <v>0</v>
      </c>
      <c r="Q585" s="62">
        <f t="shared" si="18"/>
        <v>0</v>
      </c>
    </row>
    <row r="586" spans="3:17" ht="28.5" customHeight="1" thickTop="1" thickBot="1" x14ac:dyDescent="0.3">
      <c r="C586" s="46" t="str">
        <f>'PC Despesas'!R82</f>
        <v>5.6.78</v>
      </c>
      <c r="D586" s="47" t="str">
        <f>VLOOKUP(C586,'PC Despesas'!$R$5:$S$103,2,FALSE)</f>
        <v>-</v>
      </c>
      <c r="E586" s="65">
        <f>SUMIFS(Jan!$I$5:$I$605,Jan!$U$5:$U$605,"Despesa",Jan!$G$5:$G$605,CPagar!$D586,Jan!$K$5:$K$605,"Não Pago")</f>
        <v>0</v>
      </c>
      <c r="F586" s="65">
        <f>SUMIFS(Fev!$I$5:$I$605,Fev!$U$5:$U$605,"Despesa",Fev!$G$5:$G$605,CPagar!$D586,Fev!$K$5:$K$605,"Não Pago")</f>
        <v>0</v>
      </c>
      <c r="G586" s="65">
        <f>SUMIFS(Mar!$I$5:$I$605,Mar!$U$5:$U$605,"Despesa",Mar!$G$5:$G$605,CPagar!$D586,Mar!$K$5:$K$605,"Não Pago")</f>
        <v>0</v>
      </c>
      <c r="H586" s="65">
        <f>SUMIFS(Abr!$I$5:$I$605,Abr!$U$5:$U$605,"Despesa",Abr!$G$5:$G$605,CPagar!$D586,Abr!$K$5:$K$605,"Não Pago")</f>
        <v>0</v>
      </c>
      <c r="I586" s="65">
        <f>SUMIFS(Mai!$I$5:$I$605,Mai!$U$5:$U$605,"Despesa",Mai!$G$5:$G$605,CPagar!$D586,Mai!$K$5:$K$605,"Não Pago")</f>
        <v>0</v>
      </c>
      <c r="J586" s="65">
        <f>SUMIFS(Jun!$I$5:$I$605,Jun!$U$5:$U$605,"Despesa",Jun!$G$5:$G$605,CPagar!$D586,Jun!$K$5:$K$605,"Não Pago")</f>
        <v>0</v>
      </c>
      <c r="K586" s="65">
        <f>SUMIFS(Jul!$I$5:$I$605,Jul!$U$5:$U$605,"Despesa",Jul!$G$5:$G$605,CPagar!$D586,Jul!$K$5:$K$605,"Não Pago")</f>
        <v>0</v>
      </c>
      <c r="L586" s="65">
        <f>SUMIFS(Ago!$I$5:$I$605,Ago!$U$5:$U$605,"Despesa",Ago!$G$5:$G$605,CPagar!$D586,Ago!$K$5:$K$605,"Não Pago")</f>
        <v>0</v>
      </c>
      <c r="M586" s="65">
        <f>SUMIFS(Set!$I$5:$I$605,Set!$U$5:$U$605,"Despesa",Set!$G$5:$G$605,CPagar!$D586,Set!$K$5:$K$605,"Não Pago")</f>
        <v>0</v>
      </c>
      <c r="N586" s="65">
        <f>SUMIFS(Out!$I$5:$I$605,Out!$U$5:$U$605,"Despesa",Out!$G$5:$G$605,CPagar!$D586,Out!$K$5:$K$605,"Não Pago")</f>
        <v>0</v>
      </c>
      <c r="O586" s="65">
        <f>SUMIFS(Nov!$I$5:$I$605,Nov!$U$5:$U$605,"Despesa",Nov!$G$5:$G$605,CPagar!$D586,Nov!$K$5:$K$605,"Não Pago")</f>
        <v>0</v>
      </c>
      <c r="P586" s="65">
        <f>SUMIFS(Dez!$I$5:$I$605,Dez!$U$5:$U$605,"Despesa",Dez!$G$5:$G$605,CPagar!$D586,Dez!$K$5:$K$605,"Não Pago")</f>
        <v>0</v>
      </c>
      <c r="Q586" s="62">
        <f t="shared" si="18"/>
        <v>0</v>
      </c>
    </row>
    <row r="587" spans="3:17" ht="28.5" customHeight="1" thickTop="1" thickBot="1" x14ac:dyDescent="0.3">
      <c r="C587" s="46" t="str">
        <f>'PC Despesas'!R83</f>
        <v>5.6.79</v>
      </c>
      <c r="D587" s="47" t="str">
        <f>VLOOKUP(C587,'PC Despesas'!$R$5:$S$103,2,FALSE)</f>
        <v>-</v>
      </c>
      <c r="E587" s="65">
        <f>SUMIFS(Jan!$I$5:$I$605,Jan!$U$5:$U$605,"Despesa",Jan!$G$5:$G$605,CPagar!$D587,Jan!$K$5:$K$605,"Não Pago")</f>
        <v>0</v>
      </c>
      <c r="F587" s="65">
        <f>SUMIFS(Fev!$I$5:$I$605,Fev!$U$5:$U$605,"Despesa",Fev!$G$5:$G$605,CPagar!$D587,Fev!$K$5:$K$605,"Não Pago")</f>
        <v>0</v>
      </c>
      <c r="G587" s="65">
        <f>SUMIFS(Mar!$I$5:$I$605,Mar!$U$5:$U$605,"Despesa",Mar!$G$5:$G$605,CPagar!$D587,Mar!$K$5:$K$605,"Não Pago")</f>
        <v>0</v>
      </c>
      <c r="H587" s="65">
        <f>SUMIFS(Abr!$I$5:$I$605,Abr!$U$5:$U$605,"Despesa",Abr!$G$5:$G$605,CPagar!$D587,Abr!$K$5:$K$605,"Não Pago")</f>
        <v>0</v>
      </c>
      <c r="I587" s="65">
        <f>SUMIFS(Mai!$I$5:$I$605,Mai!$U$5:$U$605,"Despesa",Mai!$G$5:$G$605,CPagar!$D587,Mai!$K$5:$K$605,"Não Pago")</f>
        <v>0</v>
      </c>
      <c r="J587" s="65">
        <f>SUMIFS(Jun!$I$5:$I$605,Jun!$U$5:$U$605,"Despesa",Jun!$G$5:$G$605,CPagar!$D587,Jun!$K$5:$K$605,"Não Pago")</f>
        <v>0</v>
      </c>
      <c r="K587" s="65">
        <f>SUMIFS(Jul!$I$5:$I$605,Jul!$U$5:$U$605,"Despesa",Jul!$G$5:$G$605,CPagar!$D587,Jul!$K$5:$K$605,"Não Pago")</f>
        <v>0</v>
      </c>
      <c r="L587" s="65">
        <f>SUMIFS(Ago!$I$5:$I$605,Ago!$U$5:$U$605,"Despesa",Ago!$G$5:$G$605,CPagar!$D587,Ago!$K$5:$K$605,"Não Pago")</f>
        <v>0</v>
      </c>
      <c r="M587" s="65">
        <f>SUMIFS(Set!$I$5:$I$605,Set!$U$5:$U$605,"Despesa",Set!$G$5:$G$605,CPagar!$D587,Set!$K$5:$K$605,"Não Pago")</f>
        <v>0</v>
      </c>
      <c r="N587" s="65">
        <f>SUMIFS(Out!$I$5:$I$605,Out!$U$5:$U$605,"Despesa",Out!$G$5:$G$605,CPagar!$D587,Out!$K$5:$K$605,"Não Pago")</f>
        <v>0</v>
      </c>
      <c r="O587" s="65">
        <f>SUMIFS(Nov!$I$5:$I$605,Nov!$U$5:$U$605,"Despesa",Nov!$G$5:$G$605,CPagar!$D587,Nov!$K$5:$K$605,"Não Pago")</f>
        <v>0</v>
      </c>
      <c r="P587" s="65">
        <f>SUMIFS(Dez!$I$5:$I$605,Dez!$U$5:$U$605,"Despesa",Dez!$G$5:$G$605,CPagar!$D587,Dez!$K$5:$K$605,"Não Pago")</f>
        <v>0</v>
      </c>
      <c r="Q587" s="62">
        <f t="shared" si="18"/>
        <v>0</v>
      </c>
    </row>
    <row r="588" spans="3:17" ht="28.5" customHeight="1" thickTop="1" thickBot="1" x14ac:dyDescent="0.3">
      <c r="C588" s="46" t="str">
        <f>'PC Despesas'!R84</f>
        <v>5.6.80</v>
      </c>
      <c r="D588" s="47" t="str">
        <f>VLOOKUP(C588,'PC Despesas'!$R$5:$S$103,2,FALSE)</f>
        <v>-</v>
      </c>
      <c r="E588" s="65">
        <f>SUMIFS(Jan!$I$5:$I$605,Jan!$U$5:$U$605,"Despesa",Jan!$G$5:$G$605,CPagar!$D588,Jan!$K$5:$K$605,"Não Pago")</f>
        <v>0</v>
      </c>
      <c r="F588" s="65">
        <f>SUMIFS(Fev!$I$5:$I$605,Fev!$U$5:$U$605,"Despesa",Fev!$G$5:$G$605,CPagar!$D588,Fev!$K$5:$K$605,"Não Pago")</f>
        <v>0</v>
      </c>
      <c r="G588" s="65">
        <f>SUMIFS(Mar!$I$5:$I$605,Mar!$U$5:$U$605,"Despesa",Mar!$G$5:$G$605,CPagar!$D588,Mar!$K$5:$K$605,"Não Pago")</f>
        <v>0</v>
      </c>
      <c r="H588" s="65">
        <f>SUMIFS(Abr!$I$5:$I$605,Abr!$U$5:$U$605,"Despesa",Abr!$G$5:$G$605,CPagar!$D588,Abr!$K$5:$K$605,"Não Pago")</f>
        <v>0</v>
      </c>
      <c r="I588" s="65">
        <f>SUMIFS(Mai!$I$5:$I$605,Mai!$U$5:$U$605,"Despesa",Mai!$G$5:$G$605,CPagar!$D588,Mai!$K$5:$K$605,"Não Pago")</f>
        <v>0</v>
      </c>
      <c r="J588" s="65">
        <f>SUMIFS(Jun!$I$5:$I$605,Jun!$U$5:$U$605,"Despesa",Jun!$G$5:$G$605,CPagar!$D588,Jun!$K$5:$K$605,"Não Pago")</f>
        <v>0</v>
      </c>
      <c r="K588" s="65">
        <f>SUMIFS(Jul!$I$5:$I$605,Jul!$U$5:$U$605,"Despesa",Jul!$G$5:$G$605,CPagar!$D588,Jul!$K$5:$K$605,"Não Pago")</f>
        <v>0</v>
      </c>
      <c r="L588" s="65">
        <f>SUMIFS(Ago!$I$5:$I$605,Ago!$U$5:$U$605,"Despesa",Ago!$G$5:$G$605,CPagar!$D588,Ago!$K$5:$K$605,"Não Pago")</f>
        <v>0</v>
      </c>
      <c r="M588" s="65">
        <f>SUMIFS(Set!$I$5:$I$605,Set!$U$5:$U$605,"Despesa",Set!$G$5:$G$605,CPagar!$D588,Set!$K$5:$K$605,"Não Pago")</f>
        <v>0</v>
      </c>
      <c r="N588" s="65">
        <f>SUMIFS(Out!$I$5:$I$605,Out!$U$5:$U$605,"Despesa",Out!$G$5:$G$605,CPagar!$D588,Out!$K$5:$K$605,"Não Pago")</f>
        <v>0</v>
      </c>
      <c r="O588" s="65">
        <f>SUMIFS(Nov!$I$5:$I$605,Nov!$U$5:$U$605,"Despesa",Nov!$G$5:$G$605,CPagar!$D588,Nov!$K$5:$K$605,"Não Pago")</f>
        <v>0</v>
      </c>
      <c r="P588" s="65">
        <f>SUMIFS(Dez!$I$5:$I$605,Dez!$U$5:$U$605,"Despesa",Dez!$G$5:$G$605,CPagar!$D588,Dez!$K$5:$K$605,"Não Pago")</f>
        <v>0</v>
      </c>
      <c r="Q588" s="62">
        <f t="shared" si="18"/>
        <v>0</v>
      </c>
    </row>
    <row r="589" spans="3:17" ht="28.5" customHeight="1" thickTop="1" thickBot="1" x14ac:dyDescent="0.3">
      <c r="C589" s="46" t="str">
        <f>'PC Despesas'!R85</f>
        <v>5.6.81</v>
      </c>
      <c r="D589" s="47" t="str">
        <f>VLOOKUP(C589,'PC Despesas'!$R$5:$S$103,2,FALSE)</f>
        <v>-</v>
      </c>
      <c r="E589" s="65">
        <f>SUMIFS(Jan!$I$5:$I$605,Jan!$U$5:$U$605,"Despesa",Jan!$G$5:$G$605,CPagar!$D589,Jan!$K$5:$K$605,"Não Pago")</f>
        <v>0</v>
      </c>
      <c r="F589" s="65">
        <f>SUMIFS(Fev!$I$5:$I$605,Fev!$U$5:$U$605,"Despesa",Fev!$G$5:$G$605,CPagar!$D589,Fev!$K$5:$K$605,"Não Pago")</f>
        <v>0</v>
      </c>
      <c r="G589" s="65">
        <f>SUMIFS(Mar!$I$5:$I$605,Mar!$U$5:$U$605,"Despesa",Mar!$G$5:$G$605,CPagar!$D589,Mar!$K$5:$K$605,"Não Pago")</f>
        <v>0</v>
      </c>
      <c r="H589" s="65">
        <f>SUMIFS(Abr!$I$5:$I$605,Abr!$U$5:$U$605,"Despesa",Abr!$G$5:$G$605,CPagar!$D589,Abr!$K$5:$K$605,"Não Pago")</f>
        <v>0</v>
      </c>
      <c r="I589" s="65">
        <f>SUMIFS(Mai!$I$5:$I$605,Mai!$U$5:$U$605,"Despesa",Mai!$G$5:$G$605,CPagar!$D589,Mai!$K$5:$K$605,"Não Pago")</f>
        <v>0</v>
      </c>
      <c r="J589" s="65">
        <f>SUMIFS(Jun!$I$5:$I$605,Jun!$U$5:$U$605,"Despesa",Jun!$G$5:$G$605,CPagar!$D589,Jun!$K$5:$K$605,"Não Pago")</f>
        <v>0</v>
      </c>
      <c r="K589" s="65">
        <f>SUMIFS(Jul!$I$5:$I$605,Jul!$U$5:$U$605,"Despesa",Jul!$G$5:$G$605,CPagar!$D589,Jul!$K$5:$K$605,"Não Pago")</f>
        <v>0</v>
      </c>
      <c r="L589" s="65">
        <f>SUMIFS(Ago!$I$5:$I$605,Ago!$U$5:$U$605,"Despesa",Ago!$G$5:$G$605,CPagar!$D589,Ago!$K$5:$K$605,"Não Pago")</f>
        <v>0</v>
      </c>
      <c r="M589" s="65">
        <f>SUMIFS(Set!$I$5:$I$605,Set!$U$5:$U$605,"Despesa",Set!$G$5:$G$605,CPagar!$D589,Set!$K$5:$K$605,"Não Pago")</f>
        <v>0</v>
      </c>
      <c r="N589" s="65">
        <f>SUMIFS(Out!$I$5:$I$605,Out!$U$5:$U$605,"Despesa",Out!$G$5:$G$605,CPagar!$D589,Out!$K$5:$K$605,"Não Pago")</f>
        <v>0</v>
      </c>
      <c r="O589" s="65">
        <f>SUMIFS(Nov!$I$5:$I$605,Nov!$U$5:$U$605,"Despesa",Nov!$G$5:$G$605,CPagar!$D589,Nov!$K$5:$K$605,"Não Pago")</f>
        <v>0</v>
      </c>
      <c r="P589" s="65">
        <f>SUMIFS(Dez!$I$5:$I$605,Dez!$U$5:$U$605,"Despesa",Dez!$G$5:$G$605,CPagar!$D589,Dez!$K$5:$K$605,"Não Pago")</f>
        <v>0</v>
      </c>
      <c r="Q589" s="62">
        <f t="shared" si="18"/>
        <v>0</v>
      </c>
    </row>
    <row r="590" spans="3:17" ht="28.5" customHeight="1" thickTop="1" thickBot="1" x14ac:dyDescent="0.3">
      <c r="C590" s="46" t="str">
        <f>'PC Despesas'!R86</f>
        <v>5.6.82</v>
      </c>
      <c r="D590" s="47" t="str">
        <f>VLOOKUP(C590,'PC Despesas'!$R$5:$S$103,2,FALSE)</f>
        <v>-</v>
      </c>
      <c r="E590" s="65">
        <f>SUMIFS(Jan!$I$5:$I$605,Jan!$U$5:$U$605,"Despesa",Jan!$G$5:$G$605,CPagar!$D590,Jan!$K$5:$K$605,"Não Pago")</f>
        <v>0</v>
      </c>
      <c r="F590" s="65">
        <f>SUMIFS(Fev!$I$5:$I$605,Fev!$U$5:$U$605,"Despesa",Fev!$G$5:$G$605,CPagar!$D590,Fev!$K$5:$K$605,"Não Pago")</f>
        <v>0</v>
      </c>
      <c r="G590" s="65">
        <f>SUMIFS(Mar!$I$5:$I$605,Mar!$U$5:$U$605,"Despesa",Mar!$G$5:$G$605,CPagar!$D590,Mar!$K$5:$K$605,"Não Pago")</f>
        <v>0</v>
      </c>
      <c r="H590" s="65">
        <f>SUMIFS(Abr!$I$5:$I$605,Abr!$U$5:$U$605,"Despesa",Abr!$G$5:$G$605,CPagar!$D590,Abr!$K$5:$K$605,"Não Pago")</f>
        <v>0</v>
      </c>
      <c r="I590" s="65">
        <f>SUMIFS(Mai!$I$5:$I$605,Mai!$U$5:$U$605,"Despesa",Mai!$G$5:$G$605,CPagar!$D590,Mai!$K$5:$K$605,"Não Pago")</f>
        <v>0</v>
      </c>
      <c r="J590" s="65">
        <f>SUMIFS(Jun!$I$5:$I$605,Jun!$U$5:$U$605,"Despesa",Jun!$G$5:$G$605,CPagar!$D590,Jun!$K$5:$K$605,"Não Pago")</f>
        <v>0</v>
      </c>
      <c r="K590" s="65">
        <f>SUMIFS(Jul!$I$5:$I$605,Jul!$U$5:$U$605,"Despesa",Jul!$G$5:$G$605,CPagar!$D590,Jul!$K$5:$K$605,"Não Pago")</f>
        <v>0</v>
      </c>
      <c r="L590" s="65">
        <f>SUMIFS(Ago!$I$5:$I$605,Ago!$U$5:$U$605,"Despesa",Ago!$G$5:$G$605,CPagar!$D590,Ago!$K$5:$K$605,"Não Pago")</f>
        <v>0</v>
      </c>
      <c r="M590" s="65">
        <f>SUMIFS(Set!$I$5:$I$605,Set!$U$5:$U$605,"Despesa",Set!$G$5:$G$605,CPagar!$D590,Set!$K$5:$K$605,"Não Pago")</f>
        <v>0</v>
      </c>
      <c r="N590" s="65">
        <f>SUMIFS(Out!$I$5:$I$605,Out!$U$5:$U$605,"Despesa",Out!$G$5:$G$605,CPagar!$D590,Out!$K$5:$K$605,"Não Pago")</f>
        <v>0</v>
      </c>
      <c r="O590" s="65">
        <f>SUMIFS(Nov!$I$5:$I$605,Nov!$U$5:$U$605,"Despesa",Nov!$G$5:$G$605,CPagar!$D590,Nov!$K$5:$K$605,"Não Pago")</f>
        <v>0</v>
      </c>
      <c r="P590" s="65">
        <f>SUMIFS(Dez!$I$5:$I$605,Dez!$U$5:$U$605,"Despesa",Dez!$G$5:$G$605,CPagar!$D590,Dez!$K$5:$K$605,"Não Pago")</f>
        <v>0</v>
      </c>
      <c r="Q590" s="62">
        <f t="shared" si="18"/>
        <v>0</v>
      </c>
    </row>
    <row r="591" spans="3:17" ht="28.5" customHeight="1" thickTop="1" thickBot="1" x14ac:dyDescent="0.3">
      <c r="C591" s="46" t="str">
        <f>'PC Despesas'!R87</f>
        <v>5.6.83</v>
      </c>
      <c r="D591" s="47" t="str">
        <f>VLOOKUP(C591,'PC Despesas'!$R$5:$S$103,2,FALSE)</f>
        <v>-</v>
      </c>
      <c r="E591" s="65">
        <f>SUMIFS(Jan!$I$5:$I$605,Jan!$U$5:$U$605,"Despesa",Jan!$G$5:$G$605,CPagar!$D591,Jan!$K$5:$K$605,"Não Pago")</f>
        <v>0</v>
      </c>
      <c r="F591" s="65">
        <f>SUMIFS(Fev!$I$5:$I$605,Fev!$U$5:$U$605,"Despesa",Fev!$G$5:$G$605,CPagar!$D591,Fev!$K$5:$K$605,"Não Pago")</f>
        <v>0</v>
      </c>
      <c r="G591" s="65">
        <f>SUMIFS(Mar!$I$5:$I$605,Mar!$U$5:$U$605,"Despesa",Mar!$G$5:$G$605,CPagar!$D591,Mar!$K$5:$K$605,"Não Pago")</f>
        <v>0</v>
      </c>
      <c r="H591" s="65">
        <f>SUMIFS(Abr!$I$5:$I$605,Abr!$U$5:$U$605,"Despesa",Abr!$G$5:$G$605,CPagar!$D591,Abr!$K$5:$K$605,"Não Pago")</f>
        <v>0</v>
      </c>
      <c r="I591" s="65">
        <f>SUMIFS(Mai!$I$5:$I$605,Mai!$U$5:$U$605,"Despesa",Mai!$G$5:$G$605,CPagar!$D591,Mai!$K$5:$K$605,"Não Pago")</f>
        <v>0</v>
      </c>
      <c r="J591" s="65">
        <f>SUMIFS(Jun!$I$5:$I$605,Jun!$U$5:$U$605,"Despesa",Jun!$G$5:$G$605,CPagar!$D591,Jun!$K$5:$K$605,"Não Pago")</f>
        <v>0</v>
      </c>
      <c r="K591" s="65">
        <f>SUMIFS(Jul!$I$5:$I$605,Jul!$U$5:$U$605,"Despesa",Jul!$G$5:$G$605,CPagar!$D591,Jul!$K$5:$K$605,"Não Pago")</f>
        <v>0</v>
      </c>
      <c r="L591" s="65">
        <f>SUMIFS(Ago!$I$5:$I$605,Ago!$U$5:$U$605,"Despesa",Ago!$G$5:$G$605,CPagar!$D591,Ago!$K$5:$K$605,"Não Pago")</f>
        <v>0</v>
      </c>
      <c r="M591" s="65">
        <f>SUMIFS(Set!$I$5:$I$605,Set!$U$5:$U$605,"Despesa",Set!$G$5:$G$605,CPagar!$D591,Set!$K$5:$K$605,"Não Pago")</f>
        <v>0</v>
      </c>
      <c r="N591" s="65">
        <f>SUMIFS(Out!$I$5:$I$605,Out!$U$5:$U$605,"Despesa",Out!$G$5:$G$605,CPagar!$D591,Out!$K$5:$K$605,"Não Pago")</f>
        <v>0</v>
      </c>
      <c r="O591" s="65">
        <f>SUMIFS(Nov!$I$5:$I$605,Nov!$U$5:$U$605,"Despesa",Nov!$G$5:$G$605,CPagar!$D591,Nov!$K$5:$K$605,"Não Pago")</f>
        <v>0</v>
      </c>
      <c r="P591" s="65">
        <f>SUMIFS(Dez!$I$5:$I$605,Dez!$U$5:$U$605,"Despesa",Dez!$G$5:$G$605,CPagar!$D591,Dez!$K$5:$K$605,"Não Pago")</f>
        <v>0</v>
      </c>
      <c r="Q591" s="62">
        <f t="shared" si="18"/>
        <v>0</v>
      </c>
    </row>
    <row r="592" spans="3:17" ht="28.5" customHeight="1" thickTop="1" thickBot="1" x14ac:dyDescent="0.3">
      <c r="C592" s="46" t="str">
        <f>'PC Despesas'!R88</f>
        <v>5.6.84</v>
      </c>
      <c r="D592" s="47" t="str">
        <f>VLOOKUP(C592,'PC Despesas'!$R$5:$S$103,2,FALSE)</f>
        <v>-</v>
      </c>
      <c r="E592" s="65">
        <f>SUMIFS(Jan!$I$5:$I$605,Jan!$U$5:$U$605,"Despesa",Jan!$G$5:$G$605,CPagar!$D592,Jan!$K$5:$K$605,"Não Pago")</f>
        <v>0</v>
      </c>
      <c r="F592" s="65">
        <f>SUMIFS(Fev!$I$5:$I$605,Fev!$U$5:$U$605,"Despesa",Fev!$G$5:$G$605,CPagar!$D592,Fev!$K$5:$K$605,"Não Pago")</f>
        <v>0</v>
      </c>
      <c r="G592" s="65">
        <f>SUMIFS(Mar!$I$5:$I$605,Mar!$U$5:$U$605,"Despesa",Mar!$G$5:$G$605,CPagar!$D592,Mar!$K$5:$K$605,"Não Pago")</f>
        <v>0</v>
      </c>
      <c r="H592" s="65">
        <f>SUMIFS(Abr!$I$5:$I$605,Abr!$U$5:$U$605,"Despesa",Abr!$G$5:$G$605,CPagar!$D592,Abr!$K$5:$K$605,"Não Pago")</f>
        <v>0</v>
      </c>
      <c r="I592" s="65">
        <f>SUMIFS(Mai!$I$5:$I$605,Mai!$U$5:$U$605,"Despesa",Mai!$G$5:$G$605,CPagar!$D592,Mai!$K$5:$K$605,"Não Pago")</f>
        <v>0</v>
      </c>
      <c r="J592" s="65">
        <f>SUMIFS(Jun!$I$5:$I$605,Jun!$U$5:$U$605,"Despesa",Jun!$G$5:$G$605,CPagar!$D592,Jun!$K$5:$K$605,"Não Pago")</f>
        <v>0</v>
      </c>
      <c r="K592" s="65">
        <f>SUMIFS(Jul!$I$5:$I$605,Jul!$U$5:$U$605,"Despesa",Jul!$G$5:$G$605,CPagar!$D592,Jul!$K$5:$K$605,"Não Pago")</f>
        <v>0</v>
      </c>
      <c r="L592" s="65">
        <f>SUMIFS(Ago!$I$5:$I$605,Ago!$U$5:$U$605,"Despesa",Ago!$G$5:$G$605,CPagar!$D592,Ago!$K$5:$K$605,"Não Pago")</f>
        <v>0</v>
      </c>
      <c r="M592" s="65">
        <f>SUMIFS(Set!$I$5:$I$605,Set!$U$5:$U$605,"Despesa",Set!$G$5:$G$605,CPagar!$D592,Set!$K$5:$K$605,"Não Pago")</f>
        <v>0</v>
      </c>
      <c r="N592" s="65">
        <f>SUMIFS(Out!$I$5:$I$605,Out!$U$5:$U$605,"Despesa",Out!$G$5:$G$605,CPagar!$D592,Out!$K$5:$K$605,"Não Pago")</f>
        <v>0</v>
      </c>
      <c r="O592" s="65">
        <f>SUMIFS(Nov!$I$5:$I$605,Nov!$U$5:$U$605,"Despesa",Nov!$G$5:$G$605,CPagar!$D592,Nov!$K$5:$K$605,"Não Pago")</f>
        <v>0</v>
      </c>
      <c r="P592" s="65">
        <f>SUMIFS(Dez!$I$5:$I$605,Dez!$U$5:$U$605,"Despesa",Dez!$G$5:$G$605,CPagar!$D592,Dez!$K$5:$K$605,"Não Pago")</f>
        <v>0</v>
      </c>
      <c r="Q592" s="62">
        <f t="shared" si="18"/>
        <v>0</v>
      </c>
    </row>
    <row r="593" spans="3:17" ht="28.5" customHeight="1" thickTop="1" thickBot="1" x14ac:dyDescent="0.3">
      <c r="C593" s="46" t="str">
        <f>'PC Despesas'!R89</f>
        <v>5.6.85</v>
      </c>
      <c r="D593" s="47" t="str">
        <f>VLOOKUP(C593,'PC Despesas'!$R$5:$S$103,2,FALSE)</f>
        <v>-</v>
      </c>
      <c r="E593" s="65">
        <f>SUMIFS(Jan!$I$5:$I$605,Jan!$U$5:$U$605,"Despesa",Jan!$G$5:$G$605,CPagar!$D593,Jan!$K$5:$K$605,"Não Pago")</f>
        <v>0</v>
      </c>
      <c r="F593" s="65">
        <f>SUMIFS(Fev!$I$5:$I$605,Fev!$U$5:$U$605,"Despesa",Fev!$G$5:$G$605,CPagar!$D593,Fev!$K$5:$K$605,"Não Pago")</f>
        <v>0</v>
      </c>
      <c r="G593" s="65">
        <f>SUMIFS(Mar!$I$5:$I$605,Mar!$U$5:$U$605,"Despesa",Mar!$G$5:$G$605,CPagar!$D593,Mar!$K$5:$K$605,"Não Pago")</f>
        <v>0</v>
      </c>
      <c r="H593" s="65">
        <f>SUMIFS(Abr!$I$5:$I$605,Abr!$U$5:$U$605,"Despesa",Abr!$G$5:$G$605,CPagar!$D593,Abr!$K$5:$K$605,"Não Pago")</f>
        <v>0</v>
      </c>
      <c r="I593" s="65">
        <f>SUMIFS(Mai!$I$5:$I$605,Mai!$U$5:$U$605,"Despesa",Mai!$G$5:$G$605,CPagar!$D593,Mai!$K$5:$K$605,"Não Pago")</f>
        <v>0</v>
      </c>
      <c r="J593" s="65">
        <f>SUMIFS(Jun!$I$5:$I$605,Jun!$U$5:$U$605,"Despesa",Jun!$G$5:$G$605,CPagar!$D593,Jun!$K$5:$K$605,"Não Pago")</f>
        <v>0</v>
      </c>
      <c r="K593" s="65">
        <f>SUMIFS(Jul!$I$5:$I$605,Jul!$U$5:$U$605,"Despesa",Jul!$G$5:$G$605,CPagar!$D593,Jul!$K$5:$K$605,"Não Pago")</f>
        <v>0</v>
      </c>
      <c r="L593" s="65">
        <f>SUMIFS(Ago!$I$5:$I$605,Ago!$U$5:$U$605,"Despesa",Ago!$G$5:$G$605,CPagar!$D593,Ago!$K$5:$K$605,"Não Pago")</f>
        <v>0</v>
      </c>
      <c r="M593" s="65">
        <f>SUMIFS(Set!$I$5:$I$605,Set!$U$5:$U$605,"Despesa",Set!$G$5:$G$605,CPagar!$D593,Set!$K$5:$K$605,"Não Pago")</f>
        <v>0</v>
      </c>
      <c r="N593" s="65">
        <f>SUMIFS(Out!$I$5:$I$605,Out!$U$5:$U$605,"Despesa",Out!$G$5:$G$605,CPagar!$D593,Out!$K$5:$K$605,"Não Pago")</f>
        <v>0</v>
      </c>
      <c r="O593" s="65">
        <f>SUMIFS(Nov!$I$5:$I$605,Nov!$U$5:$U$605,"Despesa",Nov!$G$5:$G$605,CPagar!$D593,Nov!$K$5:$K$605,"Não Pago")</f>
        <v>0</v>
      </c>
      <c r="P593" s="65">
        <f>SUMIFS(Dez!$I$5:$I$605,Dez!$U$5:$U$605,"Despesa",Dez!$G$5:$G$605,CPagar!$D593,Dez!$K$5:$K$605,"Não Pago")</f>
        <v>0</v>
      </c>
      <c r="Q593" s="62">
        <f t="shared" si="18"/>
        <v>0</v>
      </c>
    </row>
    <row r="594" spans="3:17" ht="28.5" customHeight="1" thickTop="1" thickBot="1" x14ac:dyDescent="0.3">
      <c r="C594" s="46" t="str">
        <f>'PC Despesas'!R90</f>
        <v>5.6.86</v>
      </c>
      <c r="D594" s="47" t="str">
        <f>VLOOKUP(C594,'PC Despesas'!$R$5:$S$103,2,FALSE)</f>
        <v>-</v>
      </c>
      <c r="E594" s="65">
        <f>SUMIFS(Jan!$I$5:$I$605,Jan!$U$5:$U$605,"Despesa",Jan!$G$5:$G$605,CPagar!$D594,Jan!$K$5:$K$605,"Não Pago")</f>
        <v>0</v>
      </c>
      <c r="F594" s="65">
        <f>SUMIFS(Fev!$I$5:$I$605,Fev!$U$5:$U$605,"Despesa",Fev!$G$5:$G$605,CPagar!$D594,Fev!$K$5:$K$605,"Não Pago")</f>
        <v>0</v>
      </c>
      <c r="G594" s="65">
        <f>SUMIFS(Mar!$I$5:$I$605,Mar!$U$5:$U$605,"Despesa",Mar!$G$5:$G$605,CPagar!$D594,Mar!$K$5:$K$605,"Não Pago")</f>
        <v>0</v>
      </c>
      <c r="H594" s="65">
        <f>SUMIFS(Abr!$I$5:$I$605,Abr!$U$5:$U$605,"Despesa",Abr!$G$5:$G$605,CPagar!$D594,Abr!$K$5:$K$605,"Não Pago")</f>
        <v>0</v>
      </c>
      <c r="I594" s="65">
        <f>SUMIFS(Mai!$I$5:$I$605,Mai!$U$5:$U$605,"Despesa",Mai!$G$5:$G$605,CPagar!$D594,Mai!$K$5:$K$605,"Não Pago")</f>
        <v>0</v>
      </c>
      <c r="J594" s="65">
        <f>SUMIFS(Jun!$I$5:$I$605,Jun!$U$5:$U$605,"Despesa",Jun!$G$5:$G$605,CPagar!$D594,Jun!$K$5:$K$605,"Não Pago")</f>
        <v>0</v>
      </c>
      <c r="K594" s="65">
        <f>SUMIFS(Jul!$I$5:$I$605,Jul!$U$5:$U$605,"Despesa",Jul!$G$5:$G$605,CPagar!$D594,Jul!$K$5:$K$605,"Não Pago")</f>
        <v>0</v>
      </c>
      <c r="L594" s="65">
        <f>SUMIFS(Ago!$I$5:$I$605,Ago!$U$5:$U$605,"Despesa",Ago!$G$5:$G$605,CPagar!$D594,Ago!$K$5:$K$605,"Não Pago")</f>
        <v>0</v>
      </c>
      <c r="M594" s="65">
        <f>SUMIFS(Set!$I$5:$I$605,Set!$U$5:$U$605,"Despesa",Set!$G$5:$G$605,CPagar!$D594,Set!$K$5:$K$605,"Não Pago")</f>
        <v>0</v>
      </c>
      <c r="N594" s="65">
        <f>SUMIFS(Out!$I$5:$I$605,Out!$U$5:$U$605,"Despesa",Out!$G$5:$G$605,CPagar!$D594,Out!$K$5:$K$605,"Não Pago")</f>
        <v>0</v>
      </c>
      <c r="O594" s="65">
        <f>SUMIFS(Nov!$I$5:$I$605,Nov!$U$5:$U$605,"Despesa",Nov!$G$5:$G$605,CPagar!$D594,Nov!$K$5:$K$605,"Não Pago")</f>
        <v>0</v>
      </c>
      <c r="P594" s="65">
        <f>SUMIFS(Dez!$I$5:$I$605,Dez!$U$5:$U$605,"Despesa",Dez!$G$5:$G$605,CPagar!$D594,Dez!$K$5:$K$605,"Não Pago")</f>
        <v>0</v>
      </c>
      <c r="Q594" s="62">
        <f t="shared" si="18"/>
        <v>0</v>
      </c>
    </row>
    <row r="595" spans="3:17" ht="28.5" customHeight="1" thickTop="1" thickBot="1" x14ac:dyDescent="0.3">
      <c r="C595" s="46" t="str">
        <f>'PC Despesas'!R91</f>
        <v>5.6.87</v>
      </c>
      <c r="D595" s="47" t="str">
        <f>VLOOKUP(C595,'PC Despesas'!$R$5:$S$103,2,FALSE)</f>
        <v>-</v>
      </c>
      <c r="E595" s="65">
        <f>SUMIFS(Jan!$I$5:$I$605,Jan!$U$5:$U$605,"Despesa",Jan!$G$5:$G$605,CPagar!$D595,Jan!$K$5:$K$605,"Não Pago")</f>
        <v>0</v>
      </c>
      <c r="F595" s="65">
        <f>SUMIFS(Fev!$I$5:$I$605,Fev!$U$5:$U$605,"Despesa",Fev!$G$5:$G$605,CPagar!$D595,Fev!$K$5:$K$605,"Não Pago")</f>
        <v>0</v>
      </c>
      <c r="G595" s="65">
        <f>SUMIFS(Mar!$I$5:$I$605,Mar!$U$5:$U$605,"Despesa",Mar!$G$5:$G$605,CPagar!$D595,Mar!$K$5:$K$605,"Não Pago")</f>
        <v>0</v>
      </c>
      <c r="H595" s="65">
        <f>SUMIFS(Abr!$I$5:$I$605,Abr!$U$5:$U$605,"Despesa",Abr!$G$5:$G$605,CPagar!$D595,Abr!$K$5:$K$605,"Não Pago")</f>
        <v>0</v>
      </c>
      <c r="I595" s="65">
        <f>SUMIFS(Mai!$I$5:$I$605,Mai!$U$5:$U$605,"Despesa",Mai!$G$5:$G$605,CPagar!$D595,Mai!$K$5:$K$605,"Não Pago")</f>
        <v>0</v>
      </c>
      <c r="J595" s="65">
        <f>SUMIFS(Jun!$I$5:$I$605,Jun!$U$5:$U$605,"Despesa",Jun!$G$5:$G$605,CPagar!$D595,Jun!$K$5:$K$605,"Não Pago")</f>
        <v>0</v>
      </c>
      <c r="K595" s="65">
        <f>SUMIFS(Jul!$I$5:$I$605,Jul!$U$5:$U$605,"Despesa",Jul!$G$5:$G$605,CPagar!$D595,Jul!$K$5:$K$605,"Não Pago")</f>
        <v>0</v>
      </c>
      <c r="L595" s="65">
        <f>SUMIFS(Ago!$I$5:$I$605,Ago!$U$5:$U$605,"Despesa",Ago!$G$5:$G$605,CPagar!$D595,Ago!$K$5:$K$605,"Não Pago")</f>
        <v>0</v>
      </c>
      <c r="M595" s="65">
        <f>SUMIFS(Set!$I$5:$I$605,Set!$U$5:$U$605,"Despesa",Set!$G$5:$G$605,CPagar!$D595,Set!$K$5:$K$605,"Não Pago")</f>
        <v>0</v>
      </c>
      <c r="N595" s="65">
        <f>SUMIFS(Out!$I$5:$I$605,Out!$U$5:$U$605,"Despesa",Out!$G$5:$G$605,CPagar!$D595,Out!$K$5:$K$605,"Não Pago")</f>
        <v>0</v>
      </c>
      <c r="O595" s="65">
        <f>SUMIFS(Nov!$I$5:$I$605,Nov!$U$5:$U$605,"Despesa",Nov!$G$5:$G$605,CPagar!$D595,Nov!$K$5:$K$605,"Não Pago")</f>
        <v>0</v>
      </c>
      <c r="P595" s="65">
        <f>SUMIFS(Dez!$I$5:$I$605,Dez!$U$5:$U$605,"Despesa",Dez!$G$5:$G$605,CPagar!$D595,Dez!$K$5:$K$605,"Não Pago")</f>
        <v>0</v>
      </c>
      <c r="Q595" s="62">
        <f t="shared" si="18"/>
        <v>0</v>
      </c>
    </row>
    <row r="596" spans="3:17" ht="28.5" customHeight="1" thickTop="1" thickBot="1" x14ac:dyDescent="0.3">
      <c r="C596" s="46" t="str">
        <f>'PC Despesas'!R92</f>
        <v>5.6.88</v>
      </c>
      <c r="D596" s="47" t="str">
        <f>VLOOKUP(C596,'PC Despesas'!$R$5:$S$103,2,FALSE)</f>
        <v>-</v>
      </c>
      <c r="E596" s="65">
        <f>SUMIFS(Jan!$I$5:$I$605,Jan!$U$5:$U$605,"Despesa",Jan!$G$5:$G$605,CPagar!$D596,Jan!$K$5:$K$605,"Não Pago")</f>
        <v>0</v>
      </c>
      <c r="F596" s="65">
        <f>SUMIFS(Fev!$I$5:$I$605,Fev!$U$5:$U$605,"Despesa",Fev!$G$5:$G$605,CPagar!$D596,Fev!$K$5:$K$605,"Não Pago")</f>
        <v>0</v>
      </c>
      <c r="G596" s="65">
        <f>SUMIFS(Mar!$I$5:$I$605,Mar!$U$5:$U$605,"Despesa",Mar!$G$5:$G$605,CPagar!$D596,Mar!$K$5:$K$605,"Não Pago")</f>
        <v>0</v>
      </c>
      <c r="H596" s="65">
        <f>SUMIFS(Abr!$I$5:$I$605,Abr!$U$5:$U$605,"Despesa",Abr!$G$5:$G$605,CPagar!$D596,Abr!$K$5:$K$605,"Não Pago")</f>
        <v>0</v>
      </c>
      <c r="I596" s="65">
        <f>SUMIFS(Mai!$I$5:$I$605,Mai!$U$5:$U$605,"Despesa",Mai!$G$5:$G$605,CPagar!$D596,Mai!$K$5:$K$605,"Não Pago")</f>
        <v>0</v>
      </c>
      <c r="J596" s="65">
        <f>SUMIFS(Jun!$I$5:$I$605,Jun!$U$5:$U$605,"Despesa",Jun!$G$5:$G$605,CPagar!$D596,Jun!$K$5:$K$605,"Não Pago")</f>
        <v>0</v>
      </c>
      <c r="K596" s="65">
        <f>SUMIFS(Jul!$I$5:$I$605,Jul!$U$5:$U$605,"Despesa",Jul!$G$5:$G$605,CPagar!$D596,Jul!$K$5:$K$605,"Não Pago")</f>
        <v>0</v>
      </c>
      <c r="L596" s="65">
        <f>SUMIFS(Ago!$I$5:$I$605,Ago!$U$5:$U$605,"Despesa",Ago!$G$5:$G$605,CPagar!$D596,Ago!$K$5:$K$605,"Não Pago")</f>
        <v>0</v>
      </c>
      <c r="M596" s="65">
        <f>SUMIFS(Set!$I$5:$I$605,Set!$U$5:$U$605,"Despesa",Set!$G$5:$G$605,CPagar!$D596,Set!$K$5:$K$605,"Não Pago")</f>
        <v>0</v>
      </c>
      <c r="N596" s="65">
        <f>SUMIFS(Out!$I$5:$I$605,Out!$U$5:$U$605,"Despesa",Out!$G$5:$G$605,CPagar!$D596,Out!$K$5:$K$605,"Não Pago")</f>
        <v>0</v>
      </c>
      <c r="O596" s="65">
        <f>SUMIFS(Nov!$I$5:$I$605,Nov!$U$5:$U$605,"Despesa",Nov!$G$5:$G$605,CPagar!$D596,Nov!$K$5:$K$605,"Não Pago")</f>
        <v>0</v>
      </c>
      <c r="P596" s="65">
        <f>SUMIFS(Dez!$I$5:$I$605,Dez!$U$5:$U$605,"Despesa",Dez!$G$5:$G$605,CPagar!$D596,Dez!$K$5:$K$605,"Não Pago")</f>
        <v>0</v>
      </c>
      <c r="Q596" s="62">
        <f t="shared" si="18"/>
        <v>0</v>
      </c>
    </row>
    <row r="597" spans="3:17" ht="28.5" customHeight="1" thickTop="1" thickBot="1" x14ac:dyDescent="0.3">
      <c r="C597" s="46" t="str">
        <f>'PC Despesas'!R93</f>
        <v>5.6.89</v>
      </c>
      <c r="D597" s="47" t="str">
        <f>VLOOKUP(C597,'PC Despesas'!$R$5:$S$103,2,FALSE)</f>
        <v>-</v>
      </c>
      <c r="E597" s="65">
        <f>SUMIFS(Jan!$I$5:$I$605,Jan!$U$5:$U$605,"Despesa",Jan!$G$5:$G$605,CPagar!$D597,Jan!$K$5:$K$605,"Não Pago")</f>
        <v>0</v>
      </c>
      <c r="F597" s="65">
        <f>SUMIFS(Fev!$I$5:$I$605,Fev!$U$5:$U$605,"Despesa",Fev!$G$5:$G$605,CPagar!$D597,Fev!$K$5:$K$605,"Não Pago")</f>
        <v>0</v>
      </c>
      <c r="G597" s="65">
        <f>SUMIFS(Mar!$I$5:$I$605,Mar!$U$5:$U$605,"Despesa",Mar!$G$5:$G$605,CPagar!$D597,Mar!$K$5:$K$605,"Não Pago")</f>
        <v>0</v>
      </c>
      <c r="H597" s="65">
        <f>SUMIFS(Abr!$I$5:$I$605,Abr!$U$5:$U$605,"Despesa",Abr!$G$5:$G$605,CPagar!$D597,Abr!$K$5:$K$605,"Não Pago")</f>
        <v>0</v>
      </c>
      <c r="I597" s="65">
        <f>SUMIFS(Mai!$I$5:$I$605,Mai!$U$5:$U$605,"Despesa",Mai!$G$5:$G$605,CPagar!$D597,Mai!$K$5:$K$605,"Não Pago")</f>
        <v>0</v>
      </c>
      <c r="J597" s="65">
        <f>SUMIFS(Jun!$I$5:$I$605,Jun!$U$5:$U$605,"Despesa",Jun!$G$5:$G$605,CPagar!$D597,Jun!$K$5:$K$605,"Não Pago")</f>
        <v>0</v>
      </c>
      <c r="K597" s="65">
        <f>SUMIFS(Jul!$I$5:$I$605,Jul!$U$5:$U$605,"Despesa",Jul!$G$5:$G$605,CPagar!$D597,Jul!$K$5:$K$605,"Não Pago")</f>
        <v>0</v>
      </c>
      <c r="L597" s="65">
        <f>SUMIFS(Ago!$I$5:$I$605,Ago!$U$5:$U$605,"Despesa",Ago!$G$5:$G$605,CPagar!$D597,Ago!$K$5:$K$605,"Não Pago")</f>
        <v>0</v>
      </c>
      <c r="M597" s="65">
        <f>SUMIFS(Set!$I$5:$I$605,Set!$U$5:$U$605,"Despesa",Set!$G$5:$G$605,CPagar!$D597,Set!$K$5:$K$605,"Não Pago")</f>
        <v>0</v>
      </c>
      <c r="N597" s="65">
        <f>SUMIFS(Out!$I$5:$I$605,Out!$U$5:$U$605,"Despesa",Out!$G$5:$G$605,CPagar!$D597,Out!$K$5:$K$605,"Não Pago")</f>
        <v>0</v>
      </c>
      <c r="O597" s="65">
        <f>SUMIFS(Nov!$I$5:$I$605,Nov!$U$5:$U$605,"Despesa",Nov!$G$5:$G$605,CPagar!$D597,Nov!$K$5:$K$605,"Não Pago")</f>
        <v>0</v>
      </c>
      <c r="P597" s="65">
        <f>SUMIFS(Dez!$I$5:$I$605,Dez!$U$5:$U$605,"Despesa",Dez!$G$5:$G$605,CPagar!$D597,Dez!$K$5:$K$605,"Não Pago")</f>
        <v>0</v>
      </c>
      <c r="Q597" s="62">
        <f t="shared" si="18"/>
        <v>0</v>
      </c>
    </row>
    <row r="598" spans="3:17" ht="28.5" customHeight="1" thickTop="1" thickBot="1" x14ac:dyDescent="0.3">
      <c r="C598" s="46" t="str">
        <f>'PC Despesas'!R94</f>
        <v>5.6.90</v>
      </c>
      <c r="D598" s="47" t="str">
        <f>VLOOKUP(C598,'PC Despesas'!$R$5:$S$103,2,FALSE)</f>
        <v>-</v>
      </c>
      <c r="E598" s="65">
        <f>SUMIFS(Jan!$I$5:$I$605,Jan!$U$5:$U$605,"Despesa",Jan!$G$5:$G$605,CPagar!$D598,Jan!$K$5:$K$605,"Não Pago")</f>
        <v>0</v>
      </c>
      <c r="F598" s="65">
        <f>SUMIFS(Fev!$I$5:$I$605,Fev!$U$5:$U$605,"Despesa",Fev!$G$5:$G$605,CPagar!$D598,Fev!$K$5:$K$605,"Não Pago")</f>
        <v>0</v>
      </c>
      <c r="G598" s="65">
        <f>SUMIFS(Mar!$I$5:$I$605,Mar!$U$5:$U$605,"Despesa",Mar!$G$5:$G$605,CPagar!$D598,Mar!$K$5:$K$605,"Não Pago")</f>
        <v>0</v>
      </c>
      <c r="H598" s="65">
        <f>SUMIFS(Abr!$I$5:$I$605,Abr!$U$5:$U$605,"Despesa",Abr!$G$5:$G$605,CPagar!$D598,Abr!$K$5:$K$605,"Não Pago")</f>
        <v>0</v>
      </c>
      <c r="I598" s="65">
        <f>SUMIFS(Mai!$I$5:$I$605,Mai!$U$5:$U$605,"Despesa",Mai!$G$5:$G$605,CPagar!$D598,Mai!$K$5:$K$605,"Não Pago")</f>
        <v>0</v>
      </c>
      <c r="J598" s="65">
        <f>SUMIFS(Jun!$I$5:$I$605,Jun!$U$5:$U$605,"Despesa",Jun!$G$5:$G$605,CPagar!$D598,Jun!$K$5:$K$605,"Não Pago")</f>
        <v>0</v>
      </c>
      <c r="K598" s="65">
        <f>SUMIFS(Jul!$I$5:$I$605,Jul!$U$5:$U$605,"Despesa",Jul!$G$5:$G$605,CPagar!$D598,Jul!$K$5:$K$605,"Não Pago")</f>
        <v>0</v>
      </c>
      <c r="L598" s="65">
        <f>SUMIFS(Ago!$I$5:$I$605,Ago!$U$5:$U$605,"Despesa",Ago!$G$5:$G$605,CPagar!$D598,Ago!$K$5:$K$605,"Não Pago")</f>
        <v>0</v>
      </c>
      <c r="M598" s="65">
        <f>SUMIFS(Set!$I$5:$I$605,Set!$U$5:$U$605,"Despesa",Set!$G$5:$G$605,CPagar!$D598,Set!$K$5:$K$605,"Não Pago")</f>
        <v>0</v>
      </c>
      <c r="N598" s="65">
        <f>SUMIFS(Out!$I$5:$I$605,Out!$U$5:$U$605,"Despesa",Out!$G$5:$G$605,CPagar!$D598,Out!$K$5:$K$605,"Não Pago")</f>
        <v>0</v>
      </c>
      <c r="O598" s="65">
        <f>SUMIFS(Nov!$I$5:$I$605,Nov!$U$5:$U$605,"Despesa",Nov!$G$5:$G$605,CPagar!$D598,Nov!$K$5:$K$605,"Não Pago")</f>
        <v>0</v>
      </c>
      <c r="P598" s="65">
        <f>SUMIFS(Dez!$I$5:$I$605,Dez!$U$5:$U$605,"Despesa",Dez!$G$5:$G$605,CPagar!$D598,Dez!$K$5:$K$605,"Não Pago")</f>
        <v>0</v>
      </c>
      <c r="Q598" s="62">
        <f t="shared" si="18"/>
        <v>0</v>
      </c>
    </row>
    <row r="599" spans="3:17" ht="28.5" customHeight="1" thickTop="1" thickBot="1" x14ac:dyDescent="0.3">
      <c r="C599" s="46" t="str">
        <f>'PC Despesas'!R95</f>
        <v>5.6.91</v>
      </c>
      <c r="D599" s="47" t="str">
        <f>VLOOKUP(C599,'PC Despesas'!$R$5:$S$103,2,FALSE)</f>
        <v>-</v>
      </c>
      <c r="E599" s="65">
        <f>SUMIFS(Jan!$I$5:$I$605,Jan!$U$5:$U$605,"Despesa",Jan!$G$5:$G$605,CPagar!$D599,Jan!$K$5:$K$605,"Não Pago")</f>
        <v>0</v>
      </c>
      <c r="F599" s="65">
        <f>SUMIFS(Fev!$I$5:$I$605,Fev!$U$5:$U$605,"Despesa",Fev!$G$5:$G$605,CPagar!$D599,Fev!$K$5:$K$605,"Não Pago")</f>
        <v>0</v>
      </c>
      <c r="G599" s="65">
        <f>SUMIFS(Mar!$I$5:$I$605,Mar!$U$5:$U$605,"Despesa",Mar!$G$5:$G$605,CPagar!$D599,Mar!$K$5:$K$605,"Não Pago")</f>
        <v>0</v>
      </c>
      <c r="H599" s="65">
        <f>SUMIFS(Abr!$I$5:$I$605,Abr!$U$5:$U$605,"Despesa",Abr!$G$5:$G$605,CPagar!$D599,Abr!$K$5:$K$605,"Não Pago")</f>
        <v>0</v>
      </c>
      <c r="I599" s="65">
        <f>SUMIFS(Mai!$I$5:$I$605,Mai!$U$5:$U$605,"Despesa",Mai!$G$5:$G$605,CPagar!$D599,Mai!$K$5:$K$605,"Não Pago")</f>
        <v>0</v>
      </c>
      <c r="J599" s="65">
        <f>SUMIFS(Jun!$I$5:$I$605,Jun!$U$5:$U$605,"Despesa",Jun!$G$5:$G$605,CPagar!$D599,Jun!$K$5:$K$605,"Não Pago")</f>
        <v>0</v>
      </c>
      <c r="K599" s="65">
        <f>SUMIFS(Jul!$I$5:$I$605,Jul!$U$5:$U$605,"Despesa",Jul!$G$5:$G$605,CPagar!$D599,Jul!$K$5:$K$605,"Não Pago")</f>
        <v>0</v>
      </c>
      <c r="L599" s="65">
        <f>SUMIFS(Ago!$I$5:$I$605,Ago!$U$5:$U$605,"Despesa",Ago!$G$5:$G$605,CPagar!$D599,Ago!$K$5:$K$605,"Não Pago")</f>
        <v>0</v>
      </c>
      <c r="M599" s="65">
        <f>SUMIFS(Set!$I$5:$I$605,Set!$U$5:$U$605,"Despesa",Set!$G$5:$G$605,CPagar!$D599,Set!$K$5:$K$605,"Não Pago")</f>
        <v>0</v>
      </c>
      <c r="N599" s="65">
        <f>SUMIFS(Out!$I$5:$I$605,Out!$U$5:$U$605,"Despesa",Out!$G$5:$G$605,CPagar!$D599,Out!$K$5:$K$605,"Não Pago")</f>
        <v>0</v>
      </c>
      <c r="O599" s="65">
        <f>SUMIFS(Nov!$I$5:$I$605,Nov!$U$5:$U$605,"Despesa",Nov!$G$5:$G$605,CPagar!$D599,Nov!$K$5:$K$605,"Não Pago")</f>
        <v>0</v>
      </c>
      <c r="P599" s="65">
        <f>SUMIFS(Dez!$I$5:$I$605,Dez!$U$5:$U$605,"Despesa",Dez!$G$5:$G$605,CPagar!$D599,Dez!$K$5:$K$605,"Não Pago")</f>
        <v>0</v>
      </c>
      <c r="Q599" s="62">
        <f t="shared" si="18"/>
        <v>0</v>
      </c>
    </row>
    <row r="600" spans="3:17" ht="28.5" customHeight="1" thickTop="1" thickBot="1" x14ac:dyDescent="0.3">
      <c r="C600" s="46" t="str">
        <f>'PC Despesas'!R96</f>
        <v>5.6.92</v>
      </c>
      <c r="D600" s="47" t="str">
        <f>VLOOKUP(C600,'PC Despesas'!$R$5:$S$103,2,FALSE)</f>
        <v>-</v>
      </c>
      <c r="E600" s="65">
        <f>SUMIFS(Jan!$I$5:$I$605,Jan!$U$5:$U$605,"Despesa",Jan!$G$5:$G$605,CPagar!$D600,Jan!$K$5:$K$605,"Não Pago")</f>
        <v>0</v>
      </c>
      <c r="F600" s="65">
        <f>SUMIFS(Fev!$I$5:$I$605,Fev!$U$5:$U$605,"Despesa",Fev!$G$5:$G$605,CPagar!$D600,Fev!$K$5:$K$605,"Não Pago")</f>
        <v>0</v>
      </c>
      <c r="G600" s="65">
        <f>SUMIFS(Mar!$I$5:$I$605,Mar!$U$5:$U$605,"Despesa",Mar!$G$5:$G$605,CPagar!$D600,Mar!$K$5:$K$605,"Não Pago")</f>
        <v>0</v>
      </c>
      <c r="H600" s="65">
        <f>SUMIFS(Abr!$I$5:$I$605,Abr!$U$5:$U$605,"Despesa",Abr!$G$5:$G$605,CPagar!$D600,Abr!$K$5:$K$605,"Não Pago")</f>
        <v>0</v>
      </c>
      <c r="I600" s="65">
        <f>SUMIFS(Mai!$I$5:$I$605,Mai!$U$5:$U$605,"Despesa",Mai!$G$5:$G$605,CPagar!$D600,Mai!$K$5:$K$605,"Não Pago")</f>
        <v>0</v>
      </c>
      <c r="J600" s="65">
        <f>SUMIFS(Jun!$I$5:$I$605,Jun!$U$5:$U$605,"Despesa",Jun!$G$5:$G$605,CPagar!$D600,Jun!$K$5:$K$605,"Não Pago")</f>
        <v>0</v>
      </c>
      <c r="K600" s="65">
        <f>SUMIFS(Jul!$I$5:$I$605,Jul!$U$5:$U$605,"Despesa",Jul!$G$5:$G$605,CPagar!$D600,Jul!$K$5:$K$605,"Não Pago")</f>
        <v>0</v>
      </c>
      <c r="L600" s="65">
        <f>SUMIFS(Ago!$I$5:$I$605,Ago!$U$5:$U$605,"Despesa",Ago!$G$5:$G$605,CPagar!$D600,Ago!$K$5:$K$605,"Não Pago")</f>
        <v>0</v>
      </c>
      <c r="M600" s="65">
        <f>SUMIFS(Set!$I$5:$I$605,Set!$U$5:$U$605,"Despesa",Set!$G$5:$G$605,CPagar!$D600,Set!$K$5:$K$605,"Não Pago")</f>
        <v>0</v>
      </c>
      <c r="N600" s="65">
        <f>SUMIFS(Out!$I$5:$I$605,Out!$U$5:$U$605,"Despesa",Out!$G$5:$G$605,CPagar!$D600,Out!$K$5:$K$605,"Não Pago")</f>
        <v>0</v>
      </c>
      <c r="O600" s="65">
        <f>SUMIFS(Nov!$I$5:$I$605,Nov!$U$5:$U$605,"Despesa",Nov!$G$5:$G$605,CPagar!$D600,Nov!$K$5:$K$605,"Não Pago")</f>
        <v>0</v>
      </c>
      <c r="P600" s="65">
        <f>SUMIFS(Dez!$I$5:$I$605,Dez!$U$5:$U$605,"Despesa",Dez!$G$5:$G$605,CPagar!$D600,Dez!$K$5:$K$605,"Não Pago")</f>
        <v>0</v>
      </c>
      <c r="Q600" s="62">
        <f t="shared" si="18"/>
        <v>0</v>
      </c>
    </row>
    <row r="601" spans="3:17" ht="28.5" customHeight="1" thickTop="1" thickBot="1" x14ac:dyDescent="0.3">
      <c r="C601" s="46" t="str">
        <f>'PC Despesas'!R97</f>
        <v>5.6.93</v>
      </c>
      <c r="D601" s="47" t="str">
        <f>VLOOKUP(C601,'PC Despesas'!$R$5:$S$103,2,FALSE)</f>
        <v>-</v>
      </c>
      <c r="E601" s="65">
        <f>SUMIFS(Jan!$I$5:$I$605,Jan!$U$5:$U$605,"Despesa",Jan!$G$5:$G$605,CPagar!$D601,Jan!$K$5:$K$605,"Não Pago")</f>
        <v>0</v>
      </c>
      <c r="F601" s="65">
        <f>SUMIFS(Fev!$I$5:$I$605,Fev!$U$5:$U$605,"Despesa",Fev!$G$5:$G$605,CPagar!$D601,Fev!$K$5:$K$605,"Não Pago")</f>
        <v>0</v>
      </c>
      <c r="G601" s="65">
        <f>SUMIFS(Mar!$I$5:$I$605,Mar!$U$5:$U$605,"Despesa",Mar!$G$5:$G$605,CPagar!$D601,Mar!$K$5:$K$605,"Não Pago")</f>
        <v>0</v>
      </c>
      <c r="H601" s="65">
        <f>SUMIFS(Abr!$I$5:$I$605,Abr!$U$5:$U$605,"Despesa",Abr!$G$5:$G$605,CPagar!$D601,Abr!$K$5:$K$605,"Não Pago")</f>
        <v>0</v>
      </c>
      <c r="I601" s="65">
        <f>SUMIFS(Mai!$I$5:$I$605,Mai!$U$5:$U$605,"Despesa",Mai!$G$5:$G$605,CPagar!$D601,Mai!$K$5:$K$605,"Não Pago")</f>
        <v>0</v>
      </c>
      <c r="J601" s="65">
        <f>SUMIFS(Jun!$I$5:$I$605,Jun!$U$5:$U$605,"Despesa",Jun!$G$5:$G$605,CPagar!$D601,Jun!$K$5:$K$605,"Não Pago")</f>
        <v>0</v>
      </c>
      <c r="K601" s="65">
        <f>SUMIFS(Jul!$I$5:$I$605,Jul!$U$5:$U$605,"Despesa",Jul!$G$5:$G$605,CPagar!$D601,Jul!$K$5:$K$605,"Não Pago")</f>
        <v>0</v>
      </c>
      <c r="L601" s="65">
        <f>SUMIFS(Ago!$I$5:$I$605,Ago!$U$5:$U$605,"Despesa",Ago!$G$5:$G$605,CPagar!$D601,Ago!$K$5:$K$605,"Não Pago")</f>
        <v>0</v>
      </c>
      <c r="M601" s="65">
        <f>SUMIFS(Set!$I$5:$I$605,Set!$U$5:$U$605,"Despesa",Set!$G$5:$G$605,CPagar!$D601,Set!$K$5:$K$605,"Não Pago")</f>
        <v>0</v>
      </c>
      <c r="N601" s="65">
        <f>SUMIFS(Out!$I$5:$I$605,Out!$U$5:$U$605,"Despesa",Out!$G$5:$G$605,CPagar!$D601,Out!$K$5:$K$605,"Não Pago")</f>
        <v>0</v>
      </c>
      <c r="O601" s="65">
        <f>SUMIFS(Nov!$I$5:$I$605,Nov!$U$5:$U$605,"Despesa",Nov!$G$5:$G$605,CPagar!$D601,Nov!$K$5:$K$605,"Não Pago")</f>
        <v>0</v>
      </c>
      <c r="P601" s="65">
        <f>SUMIFS(Dez!$I$5:$I$605,Dez!$U$5:$U$605,"Despesa",Dez!$G$5:$G$605,CPagar!$D601,Dez!$K$5:$K$605,"Não Pago")</f>
        <v>0</v>
      </c>
      <c r="Q601" s="62">
        <f t="shared" si="18"/>
        <v>0</v>
      </c>
    </row>
    <row r="602" spans="3:17" ht="28.5" customHeight="1" thickTop="1" thickBot="1" x14ac:dyDescent="0.3">
      <c r="C602" s="46" t="str">
        <f>'PC Despesas'!R98</f>
        <v>5.6.94</v>
      </c>
      <c r="D602" s="47" t="str">
        <f>VLOOKUP(C602,'PC Despesas'!$R$5:$S$103,2,FALSE)</f>
        <v>-</v>
      </c>
      <c r="E602" s="65">
        <f>SUMIFS(Jan!$I$5:$I$605,Jan!$U$5:$U$605,"Despesa",Jan!$G$5:$G$605,CPagar!$D602,Jan!$K$5:$K$605,"Não Pago")</f>
        <v>0</v>
      </c>
      <c r="F602" s="65">
        <f>SUMIFS(Fev!$I$5:$I$605,Fev!$U$5:$U$605,"Despesa",Fev!$G$5:$G$605,CPagar!$D602,Fev!$K$5:$K$605,"Não Pago")</f>
        <v>0</v>
      </c>
      <c r="G602" s="65">
        <f>SUMIFS(Mar!$I$5:$I$605,Mar!$U$5:$U$605,"Despesa",Mar!$G$5:$G$605,CPagar!$D602,Mar!$K$5:$K$605,"Não Pago")</f>
        <v>0</v>
      </c>
      <c r="H602" s="65">
        <f>SUMIFS(Abr!$I$5:$I$605,Abr!$U$5:$U$605,"Despesa",Abr!$G$5:$G$605,CPagar!$D602,Abr!$K$5:$K$605,"Não Pago")</f>
        <v>0</v>
      </c>
      <c r="I602" s="65">
        <f>SUMIFS(Mai!$I$5:$I$605,Mai!$U$5:$U$605,"Despesa",Mai!$G$5:$G$605,CPagar!$D602,Mai!$K$5:$K$605,"Não Pago")</f>
        <v>0</v>
      </c>
      <c r="J602" s="65">
        <f>SUMIFS(Jun!$I$5:$I$605,Jun!$U$5:$U$605,"Despesa",Jun!$G$5:$G$605,CPagar!$D602,Jun!$K$5:$K$605,"Não Pago")</f>
        <v>0</v>
      </c>
      <c r="K602" s="65">
        <f>SUMIFS(Jul!$I$5:$I$605,Jul!$U$5:$U$605,"Despesa",Jul!$G$5:$G$605,CPagar!$D602,Jul!$K$5:$K$605,"Não Pago")</f>
        <v>0</v>
      </c>
      <c r="L602" s="65">
        <f>SUMIFS(Ago!$I$5:$I$605,Ago!$U$5:$U$605,"Despesa",Ago!$G$5:$G$605,CPagar!$D602,Ago!$K$5:$K$605,"Não Pago")</f>
        <v>0</v>
      </c>
      <c r="M602" s="65">
        <f>SUMIFS(Set!$I$5:$I$605,Set!$U$5:$U$605,"Despesa",Set!$G$5:$G$605,CPagar!$D602,Set!$K$5:$K$605,"Não Pago")</f>
        <v>0</v>
      </c>
      <c r="N602" s="65">
        <f>SUMIFS(Out!$I$5:$I$605,Out!$U$5:$U$605,"Despesa",Out!$G$5:$G$605,CPagar!$D602,Out!$K$5:$K$605,"Não Pago")</f>
        <v>0</v>
      </c>
      <c r="O602" s="65">
        <f>SUMIFS(Nov!$I$5:$I$605,Nov!$U$5:$U$605,"Despesa",Nov!$G$5:$G$605,CPagar!$D602,Nov!$K$5:$K$605,"Não Pago")</f>
        <v>0</v>
      </c>
      <c r="P602" s="65">
        <f>SUMIFS(Dez!$I$5:$I$605,Dez!$U$5:$U$605,"Despesa",Dez!$G$5:$G$605,CPagar!$D602,Dez!$K$5:$K$605,"Não Pago")</f>
        <v>0</v>
      </c>
      <c r="Q602" s="62">
        <f t="shared" si="18"/>
        <v>0</v>
      </c>
    </row>
    <row r="603" spans="3:17" ht="28.5" customHeight="1" thickTop="1" thickBot="1" x14ac:dyDescent="0.3">
      <c r="C603" s="46" t="str">
        <f>'PC Despesas'!R99</f>
        <v>5.6.95</v>
      </c>
      <c r="D603" s="47" t="str">
        <f>VLOOKUP(C603,'PC Despesas'!$R$5:$S$103,2,FALSE)</f>
        <v>-</v>
      </c>
      <c r="E603" s="65">
        <f>SUMIFS(Jan!$I$5:$I$605,Jan!$U$5:$U$605,"Despesa",Jan!$G$5:$G$605,CPagar!$D603,Jan!$K$5:$K$605,"Não Pago")</f>
        <v>0</v>
      </c>
      <c r="F603" s="65">
        <f>SUMIFS(Fev!$I$5:$I$605,Fev!$U$5:$U$605,"Despesa",Fev!$G$5:$G$605,CPagar!$D603,Fev!$K$5:$K$605,"Não Pago")</f>
        <v>0</v>
      </c>
      <c r="G603" s="65">
        <f>SUMIFS(Mar!$I$5:$I$605,Mar!$U$5:$U$605,"Despesa",Mar!$G$5:$G$605,CPagar!$D603,Mar!$K$5:$K$605,"Não Pago")</f>
        <v>0</v>
      </c>
      <c r="H603" s="65">
        <f>SUMIFS(Abr!$I$5:$I$605,Abr!$U$5:$U$605,"Despesa",Abr!$G$5:$G$605,CPagar!$D603,Abr!$K$5:$K$605,"Não Pago")</f>
        <v>0</v>
      </c>
      <c r="I603" s="65">
        <f>SUMIFS(Mai!$I$5:$I$605,Mai!$U$5:$U$605,"Despesa",Mai!$G$5:$G$605,CPagar!$D603,Mai!$K$5:$K$605,"Não Pago")</f>
        <v>0</v>
      </c>
      <c r="J603" s="65">
        <f>SUMIFS(Jun!$I$5:$I$605,Jun!$U$5:$U$605,"Despesa",Jun!$G$5:$G$605,CPagar!$D603,Jun!$K$5:$K$605,"Não Pago")</f>
        <v>0</v>
      </c>
      <c r="K603" s="65">
        <f>SUMIFS(Jul!$I$5:$I$605,Jul!$U$5:$U$605,"Despesa",Jul!$G$5:$G$605,CPagar!$D603,Jul!$K$5:$K$605,"Não Pago")</f>
        <v>0</v>
      </c>
      <c r="L603" s="65">
        <f>SUMIFS(Ago!$I$5:$I$605,Ago!$U$5:$U$605,"Despesa",Ago!$G$5:$G$605,CPagar!$D603,Ago!$K$5:$K$605,"Não Pago")</f>
        <v>0</v>
      </c>
      <c r="M603" s="65">
        <f>SUMIFS(Set!$I$5:$I$605,Set!$U$5:$U$605,"Despesa",Set!$G$5:$G$605,CPagar!$D603,Set!$K$5:$K$605,"Não Pago")</f>
        <v>0</v>
      </c>
      <c r="N603" s="65">
        <f>SUMIFS(Out!$I$5:$I$605,Out!$U$5:$U$605,"Despesa",Out!$G$5:$G$605,CPagar!$D603,Out!$K$5:$K$605,"Não Pago")</f>
        <v>0</v>
      </c>
      <c r="O603" s="65">
        <f>SUMIFS(Nov!$I$5:$I$605,Nov!$U$5:$U$605,"Despesa",Nov!$G$5:$G$605,CPagar!$D603,Nov!$K$5:$K$605,"Não Pago")</f>
        <v>0</v>
      </c>
      <c r="P603" s="65">
        <f>SUMIFS(Dez!$I$5:$I$605,Dez!$U$5:$U$605,"Despesa",Dez!$G$5:$G$605,CPagar!$D603,Dez!$K$5:$K$605,"Não Pago")</f>
        <v>0</v>
      </c>
      <c r="Q603" s="62">
        <f t="shared" si="18"/>
        <v>0</v>
      </c>
    </row>
    <row r="604" spans="3:17" ht="28.5" customHeight="1" thickTop="1" thickBot="1" x14ac:dyDescent="0.3">
      <c r="C604" s="46" t="str">
        <f>'PC Despesas'!R100</f>
        <v>5.6.96</v>
      </c>
      <c r="D604" s="47" t="str">
        <f>VLOOKUP(C604,'PC Despesas'!$R$5:$S$103,2,FALSE)</f>
        <v>-</v>
      </c>
      <c r="E604" s="65">
        <f>SUMIFS(Jan!$I$5:$I$605,Jan!$U$5:$U$605,"Despesa",Jan!$G$5:$G$605,CPagar!$D604,Jan!$K$5:$K$605,"Não Pago")</f>
        <v>0</v>
      </c>
      <c r="F604" s="65">
        <f>SUMIFS(Fev!$I$5:$I$605,Fev!$U$5:$U$605,"Despesa",Fev!$G$5:$G$605,CPagar!$D604,Fev!$K$5:$K$605,"Não Pago")</f>
        <v>0</v>
      </c>
      <c r="G604" s="65">
        <f>SUMIFS(Mar!$I$5:$I$605,Mar!$U$5:$U$605,"Despesa",Mar!$G$5:$G$605,CPagar!$D604,Mar!$K$5:$K$605,"Não Pago")</f>
        <v>0</v>
      </c>
      <c r="H604" s="65">
        <f>SUMIFS(Abr!$I$5:$I$605,Abr!$U$5:$U$605,"Despesa",Abr!$G$5:$G$605,CPagar!$D604,Abr!$K$5:$K$605,"Não Pago")</f>
        <v>0</v>
      </c>
      <c r="I604" s="65">
        <f>SUMIFS(Mai!$I$5:$I$605,Mai!$U$5:$U$605,"Despesa",Mai!$G$5:$G$605,CPagar!$D604,Mai!$K$5:$K$605,"Não Pago")</f>
        <v>0</v>
      </c>
      <c r="J604" s="65">
        <f>SUMIFS(Jun!$I$5:$I$605,Jun!$U$5:$U$605,"Despesa",Jun!$G$5:$G$605,CPagar!$D604,Jun!$K$5:$K$605,"Não Pago")</f>
        <v>0</v>
      </c>
      <c r="K604" s="65">
        <f>SUMIFS(Jul!$I$5:$I$605,Jul!$U$5:$U$605,"Despesa",Jul!$G$5:$G$605,CPagar!$D604,Jul!$K$5:$K$605,"Não Pago")</f>
        <v>0</v>
      </c>
      <c r="L604" s="65">
        <f>SUMIFS(Ago!$I$5:$I$605,Ago!$U$5:$U$605,"Despesa",Ago!$G$5:$G$605,CPagar!$D604,Ago!$K$5:$K$605,"Não Pago")</f>
        <v>0</v>
      </c>
      <c r="M604" s="65">
        <f>SUMIFS(Set!$I$5:$I$605,Set!$U$5:$U$605,"Despesa",Set!$G$5:$G$605,CPagar!$D604,Set!$K$5:$K$605,"Não Pago")</f>
        <v>0</v>
      </c>
      <c r="N604" s="65">
        <f>SUMIFS(Out!$I$5:$I$605,Out!$U$5:$U$605,"Despesa",Out!$G$5:$G$605,CPagar!$D604,Out!$K$5:$K$605,"Não Pago")</f>
        <v>0</v>
      </c>
      <c r="O604" s="65">
        <f>SUMIFS(Nov!$I$5:$I$605,Nov!$U$5:$U$605,"Despesa",Nov!$G$5:$G$605,CPagar!$D604,Nov!$K$5:$K$605,"Não Pago")</f>
        <v>0</v>
      </c>
      <c r="P604" s="65">
        <f>SUMIFS(Dez!$I$5:$I$605,Dez!$U$5:$U$605,"Despesa",Dez!$G$5:$G$605,CPagar!$D604,Dez!$K$5:$K$605,"Não Pago")</f>
        <v>0</v>
      </c>
      <c r="Q604" s="62">
        <f t="shared" si="18"/>
        <v>0</v>
      </c>
    </row>
    <row r="605" spans="3:17" ht="28.5" customHeight="1" thickTop="1" thickBot="1" x14ac:dyDescent="0.3">
      <c r="C605" s="46" t="str">
        <f>'PC Despesas'!R101</f>
        <v>5.6.97</v>
      </c>
      <c r="D605" s="47" t="str">
        <f>VLOOKUP(C605,'PC Despesas'!$R$5:$S$103,2,FALSE)</f>
        <v>-</v>
      </c>
      <c r="E605" s="65">
        <f>SUMIFS(Jan!$I$5:$I$605,Jan!$U$5:$U$605,"Despesa",Jan!$G$5:$G$605,CPagar!$D605,Jan!$K$5:$K$605,"Não Pago")</f>
        <v>0</v>
      </c>
      <c r="F605" s="65">
        <f>SUMIFS(Fev!$I$5:$I$605,Fev!$U$5:$U$605,"Despesa",Fev!$G$5:$G$605,CPagar!$D605,Fev!$K$5:$K$605,"Não Pago")</f>
        <v>0</v>
      </c>
      <c r="G605" s="65">
        <f>SUMIFS(Mar!$I$5:$I$605,Mar!$U$5:$U$605,"Despesa",Mar!$G$5:$G$605,CPagar!$D605,Mar!$K$5:$K$605,"Não Pago")</f>
        <v>0</v>
      </c>
      <c r="H605" s="65">
        <f>SUMIFS(Abr!$I$5:$I$605,Abr!$U$5:$U$605,"Despesa",Abr!$G$5:$G$605,CPagar!$D605,Abr!$K$5:$K$605,"Não Pago")</f>
        <v>0</v>
      </c>
      <c r="I605" s="65">
        <f>SUMIFS(Mai!$I$5:$I$605,Mai!$U$5:$U$605,"Despesa",Mai!$G$5:$G$605,CPagar!$D605,Mai!$K$5:$K$605,"Não Pago")</f>
        <v>0</v>
      </c>
      <c r="J605" s="65">
        <f>SUMIFS(Jun!$I$5:$I$605,Jun!$U$5:$U$605,"Despesa",Jun!$G$5:$G$605,CPagar!$D605,Jun!$K$5:$K$605,"Não Pago")</f>
        <v>0</v>
      </c>
      <c r="K605" s="65">
        <f>SUMIFS(Jul!$I$5:$I$605,Jul!$U$5:$U$605,"Despesa",Jul!$G$5:$G$605,CPagar!$D605,Jul!$K$5:$K$605,"Não Pago")</f>
        <v>0</v>
      </c>
      <c r="L605" s="65">
        <f>SUMIFS(Ago!$I$5:$I$605,Ago!$U$5:$U$605,"Despesa",Ago!$G$5:$G$605,CPagar!$D605,Ago!$K$5:$K$605,"Não Pago")</f>
        <v>0</v>
      </c>
      <c r="M605" s="65">
        <f>SUMIFS(Set!$I$5:$I$605,Set!$U$5:$U$605,"Despesa",Set!$G$5:$G$605,CPagar!$D605,Set!$K$5:$K$605,"Não Pago")</f>
        <v>0</v>
      </c>
      <c r="N605" s="65">
        <f>SUMIFS(Out!$I$5:$I$605,Out!$U$5:$U$605,"Despesa",Out!$G$5:$G$605,CPagar!$D605,Out!$K$5:$K$605,"Não Pago")</f>
        <v>0</v>
      </c>
      <c r="O605" s="65">
        <f>SUMIFS(Nov!$I$5:$I$605,Nov!$U$5:$U$605,"Despesa",Nov!$G$5:$G$605,CPagar!$D605,Nov!$K$5:$K$605,"Não Pago")</f>
        <v>0</v>
      </c>
      <c r="P605" s="65">
        <f>SUMIFS(Dez!$I$5:$I$605,Dez!$U$5:$U$605,"Despesa",Dez!$G$5:$G$605,CPagar!$D605,Dez!$K$5:$K$605,"Não Pago")</f>
        <v>0</v>
      </c>
      <c r="Q605" s="62">
        <f t="shared" si="18"/>
        <v>0</v>
      </c>
    </row>
    <row r="606" spans="3:17" ht="28.5" customHeight="1" thickTop="1" thickBot="1" x14ac:dyDescent="0.3">
      <c r="C606" s="46" t="str">
        <f>'PC Despesas'!R102</f>
        <v>5.6.98</v>
      </c>
      <c r="D606" s="47" t="str">
        <f>VLOOKUP(C606,'PC Despesas'!$R$5:$S$103,2,FALSE)</f>
        <v>-</v>
      </c>
      <c r="E606" s="65">
        <f>SUMIFS(Jan!$I$5:$I$605,Jan!$U$5:$U$605,"Despesa",Jan!$G$5:$G$605,CPagar!$D606,Jan!$K$5:$K$605,"Não Pago")</f>
        <v>0</v>
      </c>
      <c r="F606" s="65">
        <f>SUMIFS(Fev!$I$5:$I$605,Fev!$U$5:$U$605,"Despesa",Fev!$G$5:$G$605,CPagar!$D606,Fev!$K$5:$K$605,"Não Pago")</f>
        <v>0</v>
      </c>
      <c r="G606" s="65">
        <f>SUMIFS(Mar!$I$5:$I$605,Mar!$U$5:$U$605,"Despesa",Mar!$G$5:$G$605,CPagar!$D606,Mar!$K$5:$K$605,"Não Pago")</f>
        <v>0</v>
      </c>
      <c r="H606" s="65">
        <f>SUMIFS(Abr!$I$5:$I$605,Abr!$U$5:$U$605,"Despesa",Abr!$G$5:$G$605,CPagar!$D606,Abr!$K$5:$K$605,"Não Pago")</f>
        <v>0</v>
      </c>
      <c r="I606" s="65">
        <f>SUMIFS(Mai!$I$5:$I$605,Mai!$U$5:$U$605,"Despesa",Mai!$G$5:$G$605,CPagar!$D606,Mai!$K$5:$K$605,"Não Pago")</f>
        <v>0</v>
      </c>
      <c r="J606" s="65">
        <f>SUMIFS(Jun!$I$5:$I$605,Jun!$U$5:$U$605,"Despesa",Jun!$G$5:$G$605,CPagar!$D606,Jun!$K$5:$K$605,"Não Pago")</f>
        <v>0</v>
      </c>
      <c r="K606" s="65">
        <f>SUMIFS(Jul!$I$5:$I$605,Jul!$U$5:$U$605,"Despesa",Jul!$G$5:$G$605,CPagar!$D606,Jul!$K$5:$K$605,"Não Pago")</f>
        <v>0</v>
      </c>
      <c r="L606" s="65">
        <f>SUMIFS(Ago!$I$5:$I$605,Ago!$U$5:$U$605,"Despesa",Ago!$G$5:$G$605,CPagar!$D606,Ago!$K$5:$K$605,"Não Pago")</f>
        <v>0</v>
      </c>
      <c r="M606" s="65">
        <f>SUMIFS(Set!$I$5:$I$605,Set!$U$5:$U$605,"Despesa",Set!$G$5:$G$605,CPagar!$D606,Set!$K$5:$K$605,"Não Pago")</f>
        <v>0</v>
      </c>
      <c r="N606" s="65">
        <f>SUMIFS(Out!$I$5:$I$605,Out!$U$5:$U$605,"Despesa",Out!$G$5:$G$605,CPagar!$D606,Out!$K$5:$K$605,"Não Pago")</f>
        <v>0</v>
      </c>
      <c r="O606" s="65">
        <f>SUMIFS(Nov!$I$5:$I$605,Nov!$U$5:$U$605,"Despesa",Nov!$G$5:$G$605,CPagar!$D606,Nov!$K$5:$K$605,"Não Pago")</f>
        <v>0</v>
      </c>
      <c r="P606" s="65">
        <f>SUMIFS(Dez!$I$5:$I$605,Dez!$U$5:$U$605,"Despesa",Dez!$G$5:$G$605,CPagar!$D606,Dez!$K$5:$K$605,"Não Pago")</f>
        <v>0</v>
      </c>
      <c r="Q606" s="62">
        <f t="shared" si="18"/>
        <v>0</v>
      </c>
    </row>
    <row r="607" spans="3:17" ht="28.5" customHeight="1" thickTop="1" thickBot="1" x14ac:dyDescent="0.3">
      <c r="C607" s="46" t="str">
        <f>'PC Despesas'!R103</f>
        <v>5.6.99</v>
      </c>
      <c r="D607" s="47" t="str">
        <f>VLOOKUP(C607,'PC Despesas'!$R$5:$S$103,2,FALSE)</f>
        <v>Outras Despesas de Marketing</v>
      </c>
      <c r="E607" s="65">
        <f>SUMIFS(Jan!$I$5:$I$605,Jan!$U$5:$U$605,"Despesa",Jan!$G$5:$G$605,CPagar!$D607,Jan!$K$5:$K$605,"Não Pago")</f>
        <v>0</v>
      </c>
      <c r="F607" s="65">
        <f>SUMIFS(Fev!$I$5:$I$605,Fev!$U$5:$U$605,"Despesa",Fev!$G$5:$G$605,CPagar!$D607,Fev!$K$5:$K$605,"Não Pago")</f>
        <v>0</v>
      </c>
      <c r="G607" s="65">
        <f>SUMIFS(Mar!$I$5:$I$605,Mar!$U$5:$U$605,"Despesa",Mar!$G$5:$G$605,CPagar!$D607,Mar!$K$5:$K$605,"Não Pago")</f>
        <v>0</v>
      </c>
      <c r="H607" s="65">
        <f>SUMIFS(Abr!$I$5:$I$605,Abr!$U$5:$U$605,"Despesa",Abr!$G$5:$G$605,CPagar!$D607,Abr!$K$5:$K$605,"Não Pago")</f>
        <v>0</v>
      </c>
      <c r="I607" s="65">
        <f>SUMIFS(Mai!$I$5:$I$605,Mai!$U$5:$U$605,"Despesa",Mai!$G$5:$G$605,CPagar!$D607,Mai!$K$5:$K$605,"Não Pago")</f>
        <v>0</v>
      </c>
      <c r="J607" s="65">
        <f>SUMIFS(Jun!$I$5:$I$605,Jun!$U$5:$U$605,"Despesa",Jun!$G$5:$G$605,CPagar!$D607,Jun!$K$5:$K$605,"Não Pago")</f>
        <v>0</v>
      </c>
      <c r="K607" s="65">
        <f>SUMIFS(Jul!$I$5:$I$605,Jul!$U$5:$U$605,"Despesa",Jul!$G$5:$G$605,CPagar!$D607,Jul!$K$5:$K$605,"Não Pago")</f>
        <v>0</v>
      </c>
      <c r="L607" s="65">
        <f>SUMIFS(Ago!$I$5:$I$605,Ago!$U$5:$U$605,"Despesa",Ago!$G$5:$G$605,CPagar!$D607,Ago!$K$5:$K$605,"Não Pago")</f>
        <v>0</v>
      </c>
      <c r="M607" s="65">
        <f>SUMIFS(Set!$I$5:$I$605,Set!$U$5:$U$605,"Despesa",Set!$G$5:$G$605,CPagar!$D607,Set!$K$5:$K$605,"Não Pago")</f>
        <v>0</v>
      </c>
      <c r="N607" s="65">
        <f>SUMIFS(Out!$I$5:$I$605,Out!$U$5:$U$605,"Despesa",Out!$G$5:$G$605,CPagar!$D607,Out!$K$5:$K$605,"Não Pago")</f>
        <v>0</v>
      </c>
      <c r="O607" s="65">
        <f>SUMIFS(Nov!$I$5:$I$605,Nov!$U$5:$U$605,"Despesa",Nov!$G$5:$G$605,CPagar!$D607,Nov!$K$5:$K$605,"Não Pago")</f>
        <v>0</v>
      </c>
      <c r="P607" s="65">
        <f>SUMIFS(Dez!$I$5:$I$605,Dez!$U$5:$U$605,"Despesa",Dez!$G$5:$G$605,CPagar!$D607,Dez!$K$5:$K$605,"Não Pago")</f>
        <v>0</v>
      </c>
      <c r="Q607" s="62">
        <f t="shared" si="18"/>
        <v>0</v>
      </c>
    </row>
    <row r="608" spans="3:17" ht="30.75" customHeight="1" thickTop="1" thickBot="1" x14ac:dyDescent="0.3">
      <c r="C608" s="42" t="str">
        <f>'PC Despesas'!U4</f>
        <v>5.7</v>
      </c>
      <c r="D608" s="43" t="str">
        <f>VLOOKUP(C608,'PC Despesas'!$U$4:$V$103,2,FALSE)</f>
        <v>IMPOSTOS</v>
      </c>
      <c r="E608" s="91">
        <f t="shared" ref="E608:Q608" si="19">SUM(E609:E707)</f>
        <v>0</v>
      </c>
      <c r="F608" s="91">
        <f t="shared" si="19"/>
        <v>0</v>
      </c>
      <c r="G608" s="91">
        <f t="shared" si="19"/>
        <v>0</v>
      </c>
      <c r="H608" s="91">
        <f t="shared" si="19"/>
        <v>0</v>
      </c>
      <c r="I608" s="91">
        <f t="shared" si="19"/>
        <v>0</v>
      </c>
      <c r="J608" s="91">
        <f t="shared" si="19"/>
        <v>0</v>
      </c>
      <c r="K608" s="91">
        <f t="shared" si="19"/>
        <v>0</v>
      </c>
      <c r="L608" s="91">
        <f t="shared" si="19"/>
        <v>790</v>
      </c>
      <c r="M608" s="91">
        <f t="shared" si="19"/>
        <v>859.17</v>
      </c>
      <c r="N608" s="91">
        <f t="shared" si="19"/>
        <v>732</v>
      </c>
      <c r="O608" s="91">
        <f t="shared" si="19"/>
        <v>732</v>
      </c>
      <c r="P608" s="91">
        <f t="shared" si="19"/>
        <v>732</v>
      </c>
      <c r="Q608" s="91">
        <f t="shared" si="19"/>
        <v>3845.17</v>
      </c>
    </row>
    <row r="609" spans="3:17" ht="28.5" customHeight="1" thickTop="1" thickBot="1" x14ac:dyDescent="0.3">
      <c r="C609" s="46" t="str">
        <f>'PC Despesas'!U5</f>
        <v>5.7.1</v>
      </c>
      <c r="D609" s="47" t="str">
        <f>VLOOKUP(C609,'PC Despesas'!$U$5:$V$103,2,FALSE)</f>
        <v>IRPJ E CSLL</v>
      </c>
      <c r="E609" s="65">
        <f>SUMIFS(Jan!$I$5:$I$605,Jan!$U$5:$U$605,"Despesa",Jan!$G$5:$G$605,CPagar!$D609,Jan!$K$5:$K$605,"Não Pago")</f>
        <v>0</v>
      </c>
      <c r="F609" s="65">
        <f>SUMIFS(Fev!$I$5:$I$605,Fev!$U$5:$U$605,"Despesa",Fev!$G$5:$G$605,CPagar!$D609,Fev!$K$5:$K$605,"Não Pago")</f>
        <v>0</v>
      </c>
      <c r="G609" s="65">
        <f>SUMIFS(Mar!$I$5:$I$605,Mar!$U$5:$U$605,"Despesa",Mar!$G$5:$G$605,CPagar!$D609,Mar!$K$5:$K$605,"Não Pago")</f>
        <v>0</v>
      </c>
      <c r="H609" s="65">
        <f>SUMIFS(Abr!$I$5:$I$605,Abr!$U$5:$U$605,"Despesa",Abr!$G$5:$G$605,CPagar!$D609,Abr!$K$5:$K$605,"Não Pago")</f>
        <v>0</v>
      </c>
      <c r="I609" s="65">
        <f>SUMIFS(Mai!$I$5:$I$605,Mai!$U$5:$U$605,"Despesa",Mai!$G$5:$G$605,CPagar!$D609,Mai!$K$5:$K$605,"Não Pago")</f>
        <v>0</v>
      </c>
      <c r="J609" s="65">
        <f>SUMIFS(Jun!$I$5:$I$605,Jun!$U$5:$U$605,"Despesa",Jun!$G$5:$G$605,CPagar!$D609,Jun!$K$5:$K$605,"Não Pago")</f>
        <v>0</v>
      </c>
      <c r="K609" s="65">
        <f>SUMIFS(Jul!$I$5:$I$605,Jul!$U$5:$U$605,"Despesa",Jul!$G$5:$G$605,CPagar!$D609,Jul!$K$5:$K$605,"Não Pago")</f>
        <v>0</v>
      </c>
      <c r="L609" s="65">
        <f>SUMIFS(Ago!$I$5:$I$605,Ago!$U$5:$U$605,"Despesa",Ago!$G$5:$G$605,CPagar!$D609,Ago!$K$5:$K$605,"Não Pago")</f>
        <v>547</v>
      </c>
      <c r="M609" s="65">
        <f>SUMIFS(Set!$I$5:$I$605,Set!$U$5:$U$605,"Despesa",Set!$G$5:$G$605,CPagar!$D609,Set!$K$5:$K$605,"Não Pago")</f>
        <v>502</v>
      </c>
      <c r="N609" s="65">
        <f>SUMIFS(Out!$I$5:$I$605,Out!$U$5:$U$605,"Despesa",Out!$G$5:$G$605,CPagar!$D609,Out!$K$5:$K$605,"Não Pago")</f>
        <v>502</v>
      </c>
      <c r="O609" s="65">
        <f>SUMIFS(Nov!$I$5:$I$605,Nov!$U$5:$U$605,"Despesa",Nov!$G$5:$G$605,CPagar!$D609,Nov!$K$5:$K$605,"Não Pago")</f>
        <v>502</v>
      </c>
      <c r="P609" s="65">
        <f>SUMIFS(Dez!$I$5:$I$605,Dez!$U$5:$U$605,"Despesa",Dez!$G$5:$G$605,CPagar!$D609,Dez!$K$5:$K$605,"Não Pago")</f>
        <v>502</v>
      </c>
      <c r="Q609" s="62">
        <f>SUM(E609:P609)</f>
        <v>2555</v>
      </c>
    </row>
    <row r="610" spans="3:17" ht="28.5" customHeight="1" thickTop="1" thickBot="1" x14ac:dyDescent="0.3">
      <c r="C610" s="46" t="str">
        <f>'PC Despesas'!U6</f>
        <v>5.7.2</v>
      </c>
      <c r="D610" s="47" t="str">
        <f>VLOOKUP(C610,'PC Despesas'!$U$5:$V$103,2,FALSE)</f>
        <v>GPS</v>
      </c>
      <c r="E610" s="65">
        <f>SUMIFS(Jan!$I$5:$I$605,Jan!$U$5:$U$605,"Despesa",Jan!$G$5:$G$605,CPagar!$D610,Jan!$K$5:$K$605,"Não Pago")</f>
        <v>0</v>
      </c>
      <c r="F610" s="65">
        <f>SUMIFS(Fev!$I$5:$I$605,Fev!$U$5:$U$605,"Despesa",Fev!$G$5:$G$605,CPagar!$D610,Fev!$K$5:$K$605,"Não Pago")</f>
        <v>0</v>
      </c>
      <c r="G610" s="65">
        <f>SUMIFS(Mar!$I$5:$I$605,Mar!$U$5:$U$605,"Despesa",Mar!$G$5:$G$605,CPagar!$D610,Mar!$K$5:$K$605,"Não Pago")</f>
        <v>0</v>
      </c>
      <c r="H610" s="65">
        <f>SUMIFS(Abr!$I$5:$I$605,Abr!$U$5:$U$605,"Despesa",Abr!$G$5:$G$605,CPagar!$D610,Abr!$K$5:$K$605,"Não Pago")</f>
        <v>0</v>
      </c>
      <c r="I610" s="65">
        <f>SUMIFS(Mai!$I$5:$I$605,Mai!$U$5:$U$605,"Despesa",Mai!$G$5:$G$605,CPagar!$D610,Mai!$K$5:$K$605,"Não Pago")</f>
        <v>0</v>
      </c>
      <c r="J610" s="65">
        <f>SUMIFS(Jun!$I$5:$I$605,Jun!$U$5:$U$605,"Despesa",Jun!$G$5:$G$605,CPagar!$D610,Jun!$K$5:$K$605,"Não Pago")</f>
        <v>0</v>
      </c>
      <c r="K610" s="65">
        <f>SUMIFS(Jul!$I$5:$I$605,Jul!$U$5:$U$605,"Despesa",Jul!$G$5:$G$605,CPagar!$D610,Jul!$K$5:$K$605,"Não Pago")</f>
        <v>0</v>
      </c>
      <c r="L610" s="65">
        <f>SUMIFS(Ago!$I$5:$I$605,Ago!$U$5:$U$605,"Despesa",Ago!$G$5:$G$605,CPagar!$D610,Ago!$K$5:$K$605,"Não Pago")</f>
        <v>243</v>
      </c>
      <c r="M610" s="65">
        <f>SUMIFS(Set!$I$5:$I$605,Set!$U$5:$U$605,"Despesa",Set!$G$5:$G$605,CPagar!$D610,Set!$K$5:$K$605,"Não Pago")</f>
        <v>230</v>
      </c>
      <c r="N610" s="65">
        <f>SUMIFS(Out!$I$5:$I$605,Out!$U$5:$U$605,"Despesa",Out!$G$5:$G$605,CPagar!$D610,Out!$K$5:$K$605,"Não Pago")</f>
        <v>230</v>
      </c>
      <c r="O610" s="65">
        <f>SUMIFS(Nov!$I$5:$I$605,Nov!$U$5:$U$605,"Despesa",Nov!$G$5:$G$605,CPagar!$D610,Nov!$K$5:$K$605,"Não Pago")</f>
        <v>230</v>
      </c>
      <c r="P610" s="65">
        <f>SUMIFS(Dez!$I$5:$I$605,Dez!$U$5:$U$605,"Despesa",Dez!$G$5:$G$605,CPagar!$D610,Dez!$K$5:$K$605,"Não Pago")</f>
        <v>230</v>
      </c>
      <c r="Q610" s="62">
        <f t="shared" ref="Q610:Q673" si="20">SUM(E610:P610)</f>
        <v>1163</v>
      </c>
    </row>
    <row r="611" spans="3:17" ht="28.5" customHeight="1" thickTop="1" thickBot="1" x14ac:dyDescent="0.3">
      <c r="C611" s="46" t="str">
        <f>'PC Despesas'!U7</f>
        <v>5.7.3</v>
      </c>
      <c r="D611" s="47" t="str">
        <f>VLOOKUP(C611,'PC Despesas'!$U$5:$V$103,2,FALSE)</f>
        <v>FGTS</v>
      </c>
      <c r="E611" s="65">
        <f>SUMIFS(Jan!$I$5:$I$605,Jan!$U$5:$U$605,"Despesa",Jan!$G$5:$G$605,CPagar!$D611,Jan!$K$5:$K$605,"Não Pago")</f>
        <v>0</v>
      </c>
      <c r="F611" s="65">
        <f>SUMIFS(Fev!$I$5:$I$605,Fev!$U$5:$U$605,"Despesa",Fev!$G$5:$G$605,CPagar!$D611,Fev!$K$5:$K$605,"Não Pago")</f>
        <v>0</v>
      </c>
      <c r="G611" s="65">
        <f>SUMIFS(Mar!$I$5:$I$605,Mar!$U$5:$U$605,"Despesa",Mar!$G$5:$G$605,CPagar!$D611,Mar!$K$5:$K$605,"Não Pago")</f>
        <v>0</v>
      </c>
      <c r="H611" s="65">
        <f>SUMIFS(Abr!$I$5:$I$605,Abr!$U$5:$U$605,"Despesa",Abr!$G$5:$G$605,CPagar!$D611,Abr!$K$5:$K$605,"Não Pago")</f>
        <v>0</v>
      </c>
      <c r="I611" s="65">
        <f>SUMIFS(Mai!$I$5:$I$605,Mai!$U$5:$U$605,"Despesa",Mai!$G$5:$G$605,CPagar!$D611,Mai!$K$5:$K$605,"Não Pago")</f>
        <v>0</v>
      </c>
      <c r="J611" s="65">
        <f>SUMIFS(Jun!$I$5:$I$605,Jun!$U$5:$U$605,"Despesa",Jun!$G$5:$G$605,CPagar!$D611,Jun!$K$5:$K$605,"Não Pago")</f>
        <v>0</v>
      </c>
      <c r="K611" s="65">
        <f>SUMIFS(Jul!$I$5:$I$605,Jul!$U$5:$U$605,"Despesa",Jul!$G$5:$G$605,CPagar!$D611,Jul!$K$5:$K$605,"Não Pago")</f>
        <v>0</v>
      </c>
      <c r="L611" s="65">
        <f>SUMIFS(Ago!$I$5:$I$605,Ago!$U$5:$U$605,"Despesa",Ago!$G$5:$G$605,CPagar!$D611,Ago!$K$5:$K$605,"Não Pago")</f>
        <v>0</v>
      </c>
      <c r="M611" s="65">
        <f>SUMIFS(Set!$I$5:$I$605,Set!$U$5:$U$605,"Despesa",Set!$G$5:$G$605,CPagar!$D611,Set!$K$5:$K$605,"Não Pago")</f>
        <v>127.17</v>
      </c>
      <c r="N611" s="65">
        <f>SUMIFS(Out!$I$5:$I$605,Out!$U$5:$U$605,"Despesa",Out!$G$5:$G$605,CPagar!$D611,Out!$K$5:$K$605,"Não Pago")</f>
        <v>0</v>
      </c>
      <c r="O611" s="65">
        <f>SUMIFS(Nov!$I$5:$I$605,Nov!$U$5:$U$605,"Despesa",Nov!$G$5:$G$605,CPagar!$D611,Nov!$K$5:$K$605,"Não Pago")</f>
        <v>0</v>
      </c>
      <c r="P611" s="65">
        <f>SUMIFS(Dez!$I$5:$I$605,Dez!$U$5:$U$605,"Despesa",Dez!$G$5:$G$605,CPagar!$D611,Dez!$K$5:$K$605,"Não Pago")</f>
        <v>0</v>
      </c>
      <c r="Q611" s="62">
        <f t="shared" si="20"/>
        <v>127.17</v>
      </c>
    </row>
    <row r="612" spans="3:17" ht="28.5" customHeight="1" thickTop="1" thickBot="1" x14ac:dyDescent="0.3">
      <c r="C612" s="46" t="str">
        <f>'PC Despesas'!U8</f>
        <v>5.7.4</v>
      </c>
      <c r="D612" s="47">
        <f>VLOOKUP(C612,'PC Despesas'!$U$5:$V$103,2,FALSE)</f>
        <v>0</v>
      </c>
      <c r="E612" s="65">
        <f>SUMIFS(Jan!$I$5:$I$605,Jan!$U$5:$U$605,"Despesa",Jan!$G$5:$G$605,CPagar!$D612,Jan!$K$5:$K$605,"Não Pago")</f>
        <v>0</v>
      </c>
      <c r="F612" s="65">
        <f>SUMIFS(Fev!$I$5:$I$605,Fev!$U$5:$U$605,"Despesa",Fev!$G$5:$G$605,CPagar!$D612,Fev!$K$5:$K$605,"Não Pago")</f>
        <v>0</v>
      </c>
      <c r="G612" s="65">
        <f>SUMIFS(Mar!$I$5:$I$605,Mar!$U$5:$U$605,"Despesa",Mar!$G$5:$G$605,CPagar!$D612,Mar!$K$5:$K$605,"Não Pago")</f>
        <v>0</v>
      </c>
      <c r="H612" s="65">
        <f>SUMIFS(Abr!$I$5:$I$605,Abr!$U$5:$U$605,"Despesa",Abr!$G$5:$G$605,CPagar!$D612,Abr!$K$5:$K$605,"Não Pago")</f>
        <v>0</v>
      </c>
      <c r="I612" s="65">
        <f>SUMIFS(Mai!$I$5:$I$605,Mai!$U$5:$U$605,"Despesa",Mai!$G$5:$G$605,CPagar!$D612,Mai!$K$5:$K$605,"Não Pago")</f>
        <v>0</v>
      </c>
      <c r="J612" s="65">
        <f>SUMIFS(Jun!$I$5:$I$605,Jun!$U$5:$U$605,"Despesa",Jun!$G$5:$G$605,CPagar!$D612,Jun!$K$5:$K$605,"Não Pago")</f>
        <v>0</v>
      </c>
      <c r="K612" s="65">
        <f>SUMIFS(Jul!$I$5:$I$605,Jul!$U$5:$U$605,"Despesa",Jul!$G$5:$G$605,CPagar!$D612,Jul!$K$5:$K$605,"Não Pago")</f>
        <v>0</v>
      </c>
      <c r="L612" s="65">
        <f>SUMIFS(Ago!$I$5:$I$605,Ago!$U$5:$U$605,"Despesa",Ago!$G$5:$G$605,CPagar!$D612,Ago!$K$5:$K$605,"Não Pago")</f>
        <v>0</v>
      </c>
      <c r="M612" s="65">
        <f>SUMIFS(Set!$I$5:$I$605,Set!$U$5:$U$605,"Despesa",Set!$G$5:$G$605,CPagar!$D612,Set!$K$5:$K$605,"Não Pago")</f>
        <v>0</v>
      </c>
      <c r="N612" s="65">
        <f>SUMIFS(Out!$I$5:$I$605,Out!$U$5:$U$605,"Despesa",Out!$G$5:$G$605,CPagar!$D612,Out!$K$5:$K$605,"Não Pago")</f>
        <v>0</v>
      </c>
      <c r="O612" s="65">
        <f>SUMIFS(Nov!$I$5:$I$605,Nov!$U$5:$U$605,"Despesa",Nov!$G$5:$G$605,CPagar!$D612,Nov!$K$5:$K$605,"Não Pago")</f>
        <v>0</v>
      </c>
      <c r="P612" s="65">
        <f>SUMIFS(Dez!$I$5:$I$605,Dez!$U$5:$U$605,"Despesa",Dez!$G$5:$G$605,CPagar!$D612,Dez!$K$5:$K$605,"Não Pago")</f>
        <v>0</v>
      </c>
      <c r="Q612" s="62">
        <f t="shared" si="20"/>
        <v>0</v>
      </c>
    </row>
    <row r="613" spans="3:17" ht="28.5" customHeight="1" thickTop="1" thickBot="1" x14ac:dyDescent="0.3">
      <c r="C613" s="46" t="str">
        <f>'PC Despesas'!U9</f>
        <v>5.7.5</v>
      </c>
      <c r="D613" s="47" t="str">
        <f>VLOOKUP(C613,'PC Despesas'!$U$5:$V$103,2,FALSE)</f>
        <v>-</v>
      </c>
      <c r="E613" s="65">
        <f>SUMIFS(Jan!$I$5:$I$605,Jan!$U$5:$U$605,"Despesa",Jan!$G$5:$G$605,CPagar!$D613,Jan!$K$5:$K$605,"Não Pago")</f>
        <v>0</v>
      </c>
      <c r="F613" s="65">
        <f>SUMIFS(Fev!$I$5:$I$605,Fev!$U$5:$U$605,"Despesa",Fev!$G$5:$G$605,CPagar!$D613,Fev!$K$5:$K$605,"Não Pago")</f>
        <v>0</v>
      </c>
      <c r="G613" s="65">
        <f>SUMIFS(Mar!$I$5:$I$605,Mar!$U$5:$U$605,"Despesa",Mar!$G$5:$G$605,CPagar!$D613,Mar!$K$5:$K$605,"Não Pago")</f>
        <v>0</v>
      </c>
      <c r="H613" s="65">
        <f>SUMIFS(Abr!$I$5:$I$605,Abr!$U$5:$U$605,"Despesa",Abr!$G$5:$G$605,CPagar!$D613,Abr!$K$5:$K$605,"Não Pago")</f>
        <v>0</v>
      </c>
      <c r="I613" s="65">
        <f>SUMIFS(Mai!$I$5:$I$605,Mai!$U$5:$U$605,"Despesa",Mai!$G$5:$G$605,CPagar!$D613,Mai!$K$5:$K$605,"Não Pago")</f>
        <v>0</v>
      </c>
      <c r="J613" s="65">
        <f>SUMIFS(Jun!$I$5:$I$605,Jun!$U$5:$U$605,"Despesa",Jun!$G$5:$G$605,CPagar!$D613,Jun!$K$5:$K$605,"Não Pago")</f>
        <v>0</v>
      </c>
      <c r="K613" s="65">
        <f>SUMIFS(Jul!$I$5:$I$605,Jul!$U$5:$U$605,"Despesa",Jul!$G$5:$G$605,CPagar!$D613,Jul!$K$5:$K$605,"Não Pago")</f>
        <v>0</v>
      </c>
      <c r="L613" s="65">
        <f>SUMIFS(Ago!$I$5:$I$605,Ago!$U$5:$U$605,"Despesa",Ago!$G$5:$G$605,CPagar!$D613,Ago!$K$5:$K$605,"Não Pago")</f>
        <v>0</v>
      </c>
      <c r="M613" s="65">
        <f>SUMIFS(Set!$I$5:$I$605,Set!$U$5:$U$605,"Despesa",Set!$G$5:$G$605,CPagar!$D613,Set!$K$5:$K$605,"Não Pago")</f>
        <v>0</v>
      </c>
      <c r="N613" s="65">
        <f>SUMIFS(Out!$I$5:$I$605,Out!$U$5:$U$605,"Despesa",Out!$G$5:$G$605,CPagar!$D613,Out!$K$5:$K$605,"Não Pago")</f>
        <v>0</v>
      </c>
      <c r="O613" s="65">
        <f>SUMIFS(Nov!$I$5:$I$605,Nov!$U$5:$U$605,"Despesa",Nov!$G$5:$G$605,CPagar!$D613,Nov!$K$5:$K$605,"Não Pago")</f>
        <v>0</v>
      </c>
      <c r="P613" s="65">
        <f>SUMIFS(Dez!$I$5:$I$605,Dez!$U$5:$U$605,"Despesa",Dez!$G$5:$G$605,CPagar!$D613,Dez!$K$5:$K$605,"Não Pago")</f>
        <v>0</v>
      </c>
      <c r="Q613" s="62">
        <f t="shared" si="20"/>
        <v>0</v>
      </c>
    </row>
    <row r="614" spans="3:17" ht="28.5" customHeight="1" thickTop="1" thickBot="1" x14ac:dyDescent="0.3">
      <c r="C614" s="46" t="str">
        <f>'PC Despesas'!U10</f>
        <v>5.7.6</v>
      </c>
      <c r="D614" s="47" t="str">
        <f>VLOOKUP(C614,'PC Despesas'!$U$5:$V$103,2,FALSE)</f>
        <v>-</v>
      </c>
      <c r="E614" s="65">
        <f>SUMIFS(Jan!$I$5:$I$605,Jan!$U$5:$U$605,"Despesa",Jan!$G$5:$G$605,CPagar!$D614,Jan!$K$5:$K$605,"Não Pago")</f>
        <v>0</v>
      </c>
      <c r="F614" s="65">
        <f>SUMIFS(Fev!$I$5:$I$605,Fev!$U$5:$U$605,"Despesa",Fev!$G$5:$G$605,CPagar!$D614,Fev!$K$5:$K$605,"Não Pago")</f>
        <v>0</v>
      </c>
      <c r="G614" s="65">
        <f>SUMIFS(Mar!$I$5:$I$605,Mar!$U$5:$U$605,"Despesa",Mar!$G$5:$G$605,CPagar!$D614,Mar!$K$5:$K$605,"Não Pago")</f>
        <v>0</v>
      </c>
      <c r="H614" s="65">
        <f>SUMIFS(Abr!$I$5:$I$605,Abr!$U$5:$U$605,"Despesa",Abr!$G$5:$G$605,CPagar!$D614,Abr!$K$5:$K$605,"Não Pago")</f>
        <v>0</v>
      </c>
      <c r="I614" s="65">
        <f>SUMIFS(Mai!$I$5:$I$605,Mai!$U$5:$U$605,"Despesa",Mai!$G$5:$G$605,CPagar!$D614,Mai!$K$5:$K$605,"Não Pago")</f>
        <v>0</v>
      </c>
      <c r="J614" s="65">
        <f>SUMIFS(Jun!$I$5:$I$605,Jun!$U$5:$U$605,"Despesa",Jun!$G$5:$G$605,CPagar!$D614,Jun!$K$5:$K$605,"Não Pago")</f>
        <v>0</v>
      </c>
      <c r="K614" s="65">
        <f>SUMIFS(Jul!$I$5:$I$605,Jul!$U$5:$U$605,"Despesa",Jul!$G$5:$G$605,CPagar!$D614,Jul!$K$5:$K$605,"Não Pago")</f>
        <v>0</v>
      </c>
      <c r="L614" s="65">
        <f>SUMIFS(Ago!$I$5:$I$605,Ago!$U$5:$U$605,"Despesa",Ago!$G$5:$G$605,CPagar!$D614,Ago!$K$5:$K$605,"Não Pago")</f>
        <v>0</v>
      </c>
      <c r="M614" s="65">
        <f>SUMIFS(Set!$I$5:$I$605,Set!$U$5:$U$605,"Despesa",Set!$G$5:$G$605,CPagar!$D614,Set!$K$5:$K$605,"Não Pago")</f>
        <v>0</v>
      </c>
      <c r="N614" s="65">
        <f>SUMIFS(Out!$I$5:$I$605,Out!$U$5:$U$605,"Despesa",Out!$G$5:$G$605,CPagar!$D614,Out!$K$5:$K$605,"Não Pago")</f>
        <v>0</v>
      </c>
      <c r="O614" s="65">
        <f>SUMIFS(Nov!$I$5:$I$605,Nov!$U$5:$U$605,"Despesa",Nov!$G$5:$G$605,CPagar!$D614,Nov!$K$5:$K$605,"Não Pago")</f>
        <v>0</v>
      </c>
      <c r="P614" s="65">
        <f>SUMIFS(Dez!$I$5:$I$605,Dez!$U$5:$U$605,"Despesa",Dez!$G$5:$G$605,CPagar!$D614,Dez!$K$5:$K$605,"Não Pago")</f>
        <v>0</v>
      </c>
      <c r="Q614" s="62">
        <f t="shared" si="20"/>
        <v>0</v>
      </c>
    </row>
    <row r="615" spans="3:17" ht="28.5" customHeight="1" thickTop="1" thickBot="1" x14ac:dyDescent="0.3">
      <c r="C615" s="46" t="str">
        <f>'PC Despesas'!U11</f>
        <v>5.7.7</v>
      </c>
      <c r="D615" s="47" t="str">
        <f>VLOOKUP(C615,'PC Despesas'!$U$5:$V$103,2,FALSE)</f>
        <v>-</v>
      </c>
      <c r="E615" s="65">
        <f>SUMIFS(Jan!$I$5:$I$605,Jan!$U$5:$U$605,"Despesa",Jan!$G$5:$G$605,CPagar!$D615,Jan!$K$5:$K$605,"Não Pago")</f>
        <v>0</v>
      </c>
      <c r="F615" s="65">
        <f>SUMIFS(Fev!$I$5:$I$605,Fev!$U$5:$U$605,"Despesa",Fev!$G$5:$G$605,CPagar!$D615,Fev!$K$5:$K$605,"Não Pago")</f>
        <v>0</v>
      </c>
      <c r="G615" s="65">
        <f>SUMIFS(Mar!$I$5:$I$605,Mar!$U$5:$U$605,"Despesa",Mar!$G$5:$G$605,CPagar!$D615,Mar!$K$5:$K$605,"Não Pago")</f>
        <v>0</v>
      </c>
      <c r="H615" s="65">
        <f>SUMIFS(Abr!$I$5:$I$605,Abr!$U$5:$U$605,"Despesa",Abr!$G$5:$G$605,CPagar!$D615,Abr!$K$5:$K$605,"Não Pago")</f>
        <v>0</v>
      </c>
      <c r="I615" s="65">
        <f>SUMIFS(Mai!$I$5:$I$605,Mai!$U$5:$U$605,"Despesa",Mai!$G$5:$G$605,CPagar!$D615,Mai!$K$5:$K$605,"Não Pago")</f>
        <v>0</v>
      </c>
      <c r="J615" s="65">
        <f>SUMIFS(Jun!$I$5:$I$605,Jun!$U$5:$U$605,"Despesa",Jun!$G$5:$G$605,CPagar!$D615,Jun!$K$5:$K$605,"Não Pago")</f>
        <v>0</v>
      </c>
      <c r="K615" s="65">
        <f>SUMIFS(Jul!$I$5:$I$605,Jul!$U$5:$U$605,"Despesa",Jul!$G$5:$G$605,CPagar!$D615,Jul!$K$5:$K$605,"Não Pago")</f>
        <v>0</v>
      </c>
      <c r="L615" s="65">
        <f>SUMIFS(Ago!$I$5:$I$605,Ago!$U$5:$U$605,"Despesa",Ago!$G$5:$G$605,CPagar!$D615,Ago!$K$5:$K$605,"Não Pago")</f>
        <v>0</v>
      </c>
      <c r="M615" s="65">
        <f>SUMIFS(Set!$I$5:$I$605,Set!$U$5:$U$605,"Despesa",Set!$G$5:$G$605,CPagar!$D615,Set!$K$5:$K$605,"Não Pago")</f>
        <v>0</v>
      </c>
      <c r="N615" s="65">
        <f>SUMIFS(Out!$I$5:$I$605,Out!$U$5:$U$605,"Despesa",Out!$G$5:$G$605,CPagar!$D615,Out!$K$5:$K$605,"Não Pago")</f>
        <v>0</v>
      </c>
      <c r="O615" s="65">
        <f>SUMIFS(Nov!$I$5:$I$605,Nov!$U$5:$U$605,"Despesa",Nov!$G$5:$G$605,CPagar!$D615,Nov!$K$5:$K$605,"Não Pago")</f>
        <v>0</v>
      </c>
      <c r="P615" s="65">
        <f>SUMIFS(Dez!$I$5:$I$605,Dez!$U$5:$U$605,"Despesa",Dez!$G$5:$G$605,CPagar!$D615,Dez!$K$5:$K$605,"Não Pago")</f>
        <v>0</v>
      </c>
      <c r="Q615" s="62">
        <f t="shared" si="20"/>
        <v>0</v>
      </c>
    </row>
    <row r="616" spans="3:17" ht="28.5" customHeight="1" thickTop="1" thickBot="1" x14ac:dyDescent="0.3">
      <c r="C616" s="46" t="str">
        <f>'PC Despesas'!U12</f>
        <v>5.7.8</v>
      </c>
      <c r="D616" s="47" t="str">
        <f>VLOOKUP(C616,'PC Despesas'!$U$5:$V$103,2,FALSE)</f>
        <v>-</v>
      </c>
      <c r="E616" s="65">
        <f>SUMIFS(Jan!$I$5:$I$605,Jan!$U$5:$U$605,"Despesa",Jan!$G$5:$G$605,CPagar!$D616,Jan!$K$5:$K$605,"Não Pago")</f>
        <v>0</v>
      </c>
      <c r="F616" s="65">
        <f>SUMIFS(Fev!$I$5:$I$605,Fev!$U$5:$U$605,"Despesa",Fev!$G$5:$G$605,CPagar!$D616,Fev!$K$5:$K$605,"Não Pago")</f>
        <v>0</v>
      </c>
      <c r="G616" s="65">
        <f>SUMIFS(Mar!$I$5:$I$605,Mar!$U$5:$U$605,"Despesa",Mar!$G$5:$G$605,CPagar!$D616,Mar!$K$5:$K$605,"Não Pago")</f>
        <v>0</v>
      </c>
      <c r="H616" s="65">
        <f>SUMIFS(Abr!$I$5:$I$605,Abr!$U$5:$U$605,"Despesa",Abr!$G$5:$G$605,CPagar!$D616,Abr!$K$5:$K$605,"Não Pago")</f>
        <v>0</v>
      </c>
      <c r="I616" s="65">
        <f>SUMIFS(Mai!$I$5:$I$605,Mai!$U$5:$U$605,"Despesa",Mai!$G$5:$G$605,CPagar!$D616,Mai!$K$5:$K$605,"Não Pago")</f>
        <v>0</v>
      </c>
      <c r="J616" s="65">
        <f>SUMIFS(Jun!$I$5:$I$605,Jun!$U$5:$U$605,"Despesa",Jun!$G$5:$G$605,CPagar!$D616,Jun!$K$5:$K$605,"Não Pago")</f>
        <v>0</v>
      </c>
      <c r="K616" s="65">
        <f>SUMIFS(Jul!$I$5:$I$605,Jul!$U$5:$U$605,"Despesa",Jul!$G$5:$G$605,CPagar!$D616,Jul!$K$5:$K$605,"Não Pago")</f>
        <v>0</v>
      </c>
      <c r="L616" s="65">
        <f>SUMIFS(Ago!$I$5:$I$605,Ago!$U$5:$U$605,"Despesa",Ago!$G$5:$G$605,CPagar!$D616,Ago!$K$5:$K$605,"Não Pago")</f>
        <v>0</v>
      </c>
      <c r="M616" s="65">
        <f>SUMIFS(Set!$I$5:$I$605,Set!$U$5:$U$605,"Despesa",Set!$G$5:$G$605,CPagar!$D616,Set!$K$5:$K$605,"Não Pago")</f>
        <v>0</v>
      </c>
      <c r="N616" s="65">
        <f>SUMIFS(Out!$I$5:$I$605,Out!$U$5:$U$605,"Despesa",Out!$G$5:$G$605,CPagar!$D616,Out!$K$5:$K$605,"Não Pago")</f>
        <v>0</v>
      </c>
      <c r="O616" s="65">
        <f>SUMIFS(Nov!$I$5:$I$605,Nov!$U$5:$U$605,"Despesa",Nov!$G$5:$G$605,CPagar!$D616,Nov!$K$5:$K$605,"Não Pago")</f>
        <v>0</v>
      </c>
      <c r="P616" s="65">
        <f>SUMIFS(Dez!$I$5:$I$605,Dez!$U$5:$U$605,"Despesa",Dez!$G$5:$G$605,CPagar!$D616,Dez!$K$5:$K$605,"Não Pago")</f>
        <v>0</v>
      </c>
      <c r="Q616" s="62">
        <f t="shared" si="20"/>
        <v>0</v>
      </c>
    </row>
    <row r="617" spans="3:17" ht="28.5" customHeight="1" thickTop="1" thickBot="1" x14ac:dyDescent="0.3">
      <c r="C617" s="46" t="str">
        <f>'PC Despesas'!U13</f>
        <v>5.7.9</v>
      </c>
      <c r="D617" s="47" t="str">
        <f>VLOOKUP(C617,'PC Despesas'!$U$5:$V$103,2,FALSE)</f>
        <v>-</v>
      </c>
      <c r="E617" s="65">
        <f>SUMIFS(Jan!$I$5:$I$605,Jan!$U$5:$U$605,"Despesa",Jan!$G$5:$G$605,CPagar!$D617,Jan!$K$5:$K$605,"Não Pago")</f>
        <v>0</v>
      </c>
      <c r="F617" s="65">
        <f>SUMIFS(Fev!$I$5:$I$605,Fev!$U$5:$U$605,"Despesa",Fev!$G$5:$G$605,CPagar!$D617,Fev!$K$5:$K$605,"Não Pago")</f>
        <v>0</v>
      </c>
      <c r="G617" s="65">
        <f>SUMIFS(Mar!$I$5:$I$605,Mar!$U$5:$U$605,"Despesa",Mar!$G$5:$G$605,CPagar!$D617,Mar!$K$5:$K$605,"Não Pago")</f>
        <v>0</v>
      </c>
      <c r="H617" s="65">
        <f>SUMIFS(Abr!$I$5:$I$605,Abr!$U$5:$U$605,"Despesa",Abr!$G$5:$G$605,CPagar!$D617,Abr!$K$5:$K$605,"Não Pago")</f>
        <v>0</v>
      </c>
      <c r="I617" s="65">
        <f>SUMIFS(Mai!$I$5:$I$605,Mai!$U$5:$U$605,"Despesa",Mai!$G$5:$G$605,CPagar!$D617,Mai!$K$5:$K$605,"Não Pago")</f>
        <v>0</v>
      </c>
      <c r="J617" s="65">
        <f>SUMIFS(Jun!$I$5:$I$605,Jun!$U$5:$U$605,"Despesa",Jun!$G$5:$G$605,CPagar!$D617,Jun!$K$5:$K$605,"Não Pago")</f>
        <v>0</v>
      </c>
      <c r="K617" s="65">
        <f>SUMIFS(Jul!$I$5:$I$605,Jul!$U$5:$U$605,"Despesa",Jul!$G$5:$G$605,CPagar!$D617,Jul!$K$5:$K$605,"Não Pago")</f>
        <v>0</v>
      </c>
      <c r="L617" s="65">
        <f>SUMIFS(Ago!$I$5:$I$605,Ago!$U$5:$U$605,"Despesa",Ago!$G$5:$G$605,CPagar!$D617,Ago!$K$5:$K$605,"Não Pago")</f>
        <v>0</v>
      </c>
      <c r="M617" s="65">
        <f>SUMIFS(Set!$I$5:$I$605,Set!$U$5:$U$605,"Despesa",Set!$G$5:$G$605,CPagar!$D617,Set!$K$5:$K$605,"Não Pago")</f>
        <v>0</v>
      </c>
      <c r="N617" s="65">
        <f>SUMIFS(Out!$I$5:$I$605,Out!$U$5:$U$605,"Despesa",Out!$G$5:$G$605,CPagar!$D617,Out!$K$5:$K$605,"Não Pago")</f>
        <v>0</v>
      </c>
      <c r="O617" s="65">
        <f>SUMIFS(Nov!$I$5:$I$605,Nov!$U$5:$U$605,"Despesa",Nov!$G$5:$G$605,CPagar!$D617,Nov!$K$5:$K$605,"Não Pago")</f>
        <v>0</v>
      </c>
      <c r="P617" s="65">
        <f>SUMIFS(Dez!$I$5:$I$605,Dez!$U$5:$U$605,"Despesa",Dez!$G$5:$G$605,CPagar!$D617,Dez!$K$5:$K$605,"Não Pago")</f>
        <v>0</v>
      </c>
      <c r="Q617" s="62">
        <f t="shared" si="20"/>
        <v>0</v>
      </c>
    </row>
    <row r="618" spans="3:17" ht="28.5" customHeight="1" thickTop="1" thickBot="1" x14ac:dyDescent="0.3">
      <c r="C618" s="46" t="str">
        <f>'PC Despesas'!U14</f>
        <v>5.7.10</v>
      </c>
      <c r="D618" s="47" t="str">
        <f>VLOOKUP(C618,'PC Despesas'!$U$5:$V$103,2,FALSE)</f>
        <v>-</v>
      </c>
      <c r="E618" s="65">
        <f>SUMIFS(Jan!$I$5:$I$605,Jan!$U$5:$U$605,"Despesa",Jan!$G$5:$G$605,CPagar!$D618,Jan!$K$5:$K$605,"Não Pago")</f>
        <v>0</v>
      </c>
      <c r="F618" s="65">
        <f>SUMIFS(Fev!$I$5:$I$605,Fev!$U$5:$U$605,"Despesa",Fev!$G$5:$G$605,CPagar!$D618,Fev!$K$5:$K$605,"Não Pago")</f>
        <v>0</v>
      </c>
      <c r="G618" s="65">
        <f>SUMIFS(Mar!$I$5:$I$605,Mar!$U$5:$U$605,"Despesa",Mar!$G$5:$G$605,CPagar!$D618,Mar!$K$5:$K$605,"Não Pago")</f>
        <v>0</v>
      </c>
      <c r="H618" s="65">
        <f>SUMIFS(Abr!$I$5:$I$605,Abr!$U$5:$U$605,"Despesa",Abr!$G$5:$G$605,CPagar!$D618,Abr!$K$5:$K$605,"Não Pago")</f>
        <v>0</v>
      </c>
      <c r="I618" s="65">
        <f>SUMIFS(Mai!$I$5:$I$605,Mai!$U$5:$U$605,"Despesa",Mai!$G$5:$G$605,CPagar!$D618,Mai!$K$5:$K$605,"Não Pago")</f>
        <v>0</v>
      </c>
      <c r="J618" s="65">
        <f>SUMIFS(Jun!$I$5:$I$605,Jun!$U$5:$U$605,"Despesa",Jun!$G$5:$G$605,CPagar!$D618,Jun!$K$5:$K$605,"Não Pago")</f>
        <v>0</v>
      </c>
      <c r="K618" s="65">
        <f>SUMIFS(Jul!$I$5:$I$605,Jul!$U$5:$U$605,"Despesa",Jul!$G$5:$G$605,CPagar!$D618,Jul!$K$5:$K$605,"Não Pago")</f>
        <v>0</v>
      </c>
      <c r="L618" s="65">
        <f>SUMIFS(Ago!$I$5:$I$605,Ago!$U$5:$U$605,"Despesa",Ago!$G$5:$G$605,CPagar!$D618,Ago!$K$5:$K$605,"Não Pago")</f>
        <v>0</v>
      </c>
      <c r="M618" s="65">
        <f>SUMIFS(Set!$I$5:$I$605,Set!$U$5:$U$605,"Despesa",Set!$G$5:$G$605,CPagar!$D618,Set!$K$5:$K$605,"Não Pago")</f>
        <v>0</v>
      </c>
      <c r="N618" s="65">
        <f>SUMIFS(Out!$I$5:$I$605,Out!$U$5:$U$605,"Despesa",Out!$G$5:$G$605,CPagar!$D618,Out!$K$5:$K$605,"Não Pago")</f>
        <v>0</v>
      </c>
      <c r="O618" s="65">
        <f>SUMIFS(Nov!$I$5:$I$605,Nov!$U$5:$U$605,"Despesa",Nov!$G$5:$G$605,CPagar!$D618,Nov!$K$5:$K$605,"Não Pago")</f>
        <v>0</v>
      </c>
      <c r="P618" s="65">
        <f>SUMIFS(Dez!$I$5:$I$605,Dez!$U$5:$U$605,"Despesa",Dez!$G$5:$G$605,CPagar!$D618,Dez!$K$5:$K$605,"Não Pago")</f>
        <v>0</v>
      </c>
      <c r="Q618" s="62">
        <f t="shared" si="20"/>
        <v>0</v>
      </c>
    </row>
    <row r="619" spans="3:17" ht="28.5" customHeight="1" thickTop="1" thickBot="1" x14ac:dyDescent="0.3">
      <c r="C619" s="46" t="str">
        <f>'PC Despesas'!U15</f>
        <v>5.7.11</v>
      </c>
      <c r="D619" s="47" t="str">
        <f>VLOOKUP(C619,'PC Despesas'!$U$5:$V$103,2,FALSE)</f>
        <v>-</v>
      </c>
      <c r="E619" s="65">
        <f>SUMIFS(Jan!$I$5:$I$605,Jan!$U$5:$U$605,"Despesa",Jan!$G$5:$G$605,CPagar!$D619,Jan!$K$5:$K$605,"Não Pago")</f>
        <v>0</v>
      </c>
      <c r="F619" s="65">
        <f>SUMIFS(Fev!$I$5:$I$605,Fev!$U$5:$U$605,"Despesa",Fev!$G$5:$G$605,CPagar!$D619,Fev!$K$5:$K$605,"Não Pago")</f>
        <v>0</v>
      </c>
      <c r="G619" s="65">
        <f>SUMIFS(Mar!$I$5:$I$605,Mar!$U$5:$U$605,"Despesa",Mar!$G$5:$G$605,CPagar!$D619,Mar!$K$5:$K$605,"Não Pago")</f>
        <v>0</v>
      </c>
      <c r="H619" s="65">
        <f>SUMIFS(Abr!$I$5:$I$605,Abr!$U$5:$U$605,"Despesa",Abr!$G$5:$G$605,CPagar!$D619,Abr!$K$5:$K$605,"Não Pago")</f>
        <v>0</v>
      </c>
      <c r="I619" s="65">
        <f>SUMIFS(Mai!$I$5:$I$605,Mai!$U$5:$U$605,"Despesa",Mai!$G$5:$G$605,CPagar!$D619,Mai!$K$5:$K$605,"Não Pago")</f>
        <v>0</v>
      </c>
      <c r="J619" s="65">
        <f>SUMIFS(Jun!$I$5:$I$605,Jun!$U$5:$U$605,"Despesa",Jun!$G$5:$G$605,CPagar!$D619,Jun!$K$5:$K$605,"Não Pago")</f>
        <v>0</v>
      </c>
      <c r="K619" s="65">
        <f>SUMIFS(Jul!$I$5:$I$605,Jul!$U$5:$U$605,"Despesa",Jul!$G$5:$G$605,CPagar!$D619,Jul!$K$5:$K$605,"Não Pago")</f>
        <v>0</v>
      </c>
      <c r="L619" s="65">
        <f>SUMIFS(Ago!$I$5:$I$605,Ago!$U$5:$U$605,"Despesa",Ago!$G$5:$G$605,CPagar!$D619,Ago!$K$5:$K$605,"Não Pago")</f>
        <v>0</v>
      </c>
      <c r="M619" s="65">
        <f>SUMIFS(Set!$I$5:$I$605,Set!$U$5:$U$605,"Despesa",Set!$G$5:$G$605,CPagar!$D619,Set!$K$5:$K$605,"Não Pago")</f>
        <v>0</v>
      </c>
      <c r="N619" s="65">
        <f>SUMIFS(Out!$I$5:$I$605,Out!$U$5:$U$605,"Despesa",Out!$G$5:$G$605,CPagar!$D619,Out!$K$5:$K$605,"Não Pago")</f>
        <v>0</v>
      </c>
      <c r="O619" s="65">
        <f>SUMIFS(Nov!$I$5:$I$605,Nov!$U$5:$U$605,"Despesa",Nov!$G$5:$G$605,CPagar!$D619,Nov!$K$5:$K$605,"Não Pago")</f>
        <v>0</v>
      </c>
      <c r="P619" s="65">
        <f>SUMIFS(Dez!$I$5:$I$605,Dez!$U$5:$U$605,"Despesa",Dez!$G$5:$G$605,CPagar!$D619,Dez!$K$5:$K$605,"Não Pago")</f>
        <v>0</v>
      </c>
      <c r="Q619" s="62">
        <f t="shared" si="20"/>
        <v>0</v>
      </c>
    </row>
    <row r="620" spans="3:17" ht="28.5" customHeight="1" thickTop="1" thickBot="1" x14ac:dyDescent="0.3">
      <c r="C620" s="46" t="str">
        <f>'PC Despesas'!U16</f>
        <v>5.7.12</v>
      </c>
      <c r="D620" s="47" t="str">
        <f>VLOOKUP(C620,'PC Despesas'!$U$5:$V$103,2,FALSE)</f>
        <v>-</v>
      </c>
      <c r="E620" s="65">
        <f>SUMIFS(Jan!$I$5:$I$605,Jan!$U$5:$U$605,"Despesa",Jan!$G$5:$G$605,CPagar!$D620,Jan!$K$5:$K$605,"Não Pago")</f>
        <v>0</v>
      </c>
      <c r="F620" s="65">
        <f>SUMIFS(Fev!$I$5:$I$605,Fev!$U$5:$U$605,"Despesa",Fev!$G$5:$G$605,CPagar!$D620,Fev!$K$5:$K$605,"Não Pago")</f>
        <v>0</v>
      </c>
      <c r="G620" s="65">
        <f>SUMIFS(Mar!$I$5:$I$605,Mar!$U$5:$U$605,"Despesa",Mar!$G$5:$G$605,CPagar!$D620,Mar!$K$5:$K$605,"Não Pago")</f>
        <v>0</v>
      </c>
      <c r="H620" s="65">
        <f>SUMIFS(Abr!$I$5:$I$605,Abr!$U$5:$U$605,"Despesa",Abr!$G$5:$G$605,CPagar!$D620,Abr!$K$5:$K$605,"Não Pago")</f>
        <v>0</v>
      </c>
      <c r="I620" s="65">
        <f>SUMIFS(Mai!$I$5:$I$605,Mai!$U$5:$U$605,"Despesa",Mai!$G$5:$G$605,CPagar!$D620,Mai!$K$5:$K$605,"Não Pago")</f>
        <v>0</v>
      </c>
      <c r="J620" s="65">
        <f>SUMIFS(Jun!$I$5:$I$605,Jun!$U$5:$U$605,"Despesa",Jun!$G$5:$G$605,CPagar!$D620,Jun!$K$5:$K$605,"Não Pago")</f>
        <v>0</v>
      </c>
      <c r="K620" s="65">
        <f>SUMIFS(Jul!$I$5:$I$605,Jul!$U$5:$U$605,"Despesa",Jul!$G$5:$G$605,CPagar!$D620,Jul!$K$5:$K$605,"Não Pago")</f>
        <v>0</v>
      </c>
      <c r="L620" s="65">
        <f>SUMIFS(Ago!$I$5:$I$605,Ago!$U$5:$U$605,"Despesa",Ago!$G$5:$G$605,CPagar!$D620,Ago!$K$5:$K$605,"Não Pago")</f>
        <v>0</v>
      </c>
      <c r="M620" s="65">
        <f>SUMIFS(Set!$I$5:$I$605,Set!$U$5:$U$605,"Despesa",Set!$G$5:$G$605,CPagar!$D620,Set!$K$5:$K$605,"Não Pago")</f>
        <v>0</v>
      </c>
      <c r="N620" s="65">
        <f>SUMIFS(Out!$I$5:$I$605,Out!$U$5:$U$605,"Despesa",Out!$G$5:$G$605,CPagar!$D620,Out!$K$5:$K$605,"Não Pago")</f>
        <v>0</v>
      </c>
      <c r="O620" s="65">
        <f>SUMIFS(Nov!$I$5:$I$605,Nov!$U$5:$U$605,"Despesa",Nov!$G$5:$G$605,CPagar!$D620,Nov!$K$5:$K$605,"Não Pago")</f>
        <v>0</v>
      </c>
      <c r="P620" s="65">
        <f>SUMIFS(Dez!$I$5:$I$605,Dez!$U$5:$U$605,"Despesa",Dez!$G$5:$G$605,CPagar!$D620,Dez!$K$5:$K$605,"Não Pago")</f>
        <v>0</v>
      </c>
      <c r="Q620" s="62">
        <f t="shared" si="20"/>
        <v>0</v>
      </c>
    </row>
    <row r="621" spans="3:17" ht="28.5" customHeight="1" thickTop="1" thickBot="1" x14ac:dyDescent="0.3">
      <c r="C621" s="46" t="str">
        <f>'PC Despesas'!U17</f>
        <v>5.7.13</v>
      </c>
      <c r="D621" s="47" t="str">
        <f>VLOOKUP(C621,'PC Despesas'!$U$5:$V$103,2,FALSE)</f>
        <v>-</v>
      </c>
      <c r="E621" s="65">
        <f>SUMIFS(Jan!$I$5:$I$605,Jan!$U$5:$U$605,"Despesa",Jan!$G$5:$G$605,CPagar!$D621,Jan!$K$5:$K$605,"Não Pago")</f>
        <v>0</v>
      </c>
      <c r="F621" s="65">
        <f>SUMIFS(Fev!$I$5:$I$605,Fev!$U$5:$U$605,"Despesa",Fev!$G$5:$G$605,CPagar!$D621,Fev!$K$5:$K$605,"Não Pago")</f>
        <v>0</v>
      </c>
      <c r="G621" s="65">
        <f>SUMIFS(Mar!$I$5:$I$605,Mar!$U$5:$U$605,"Despesa",Mar!$G$5:$G$605,CPagar!$D621,Mar!$K$5:$K$605,"Não Pago")</f>
        <v>0</v>
      </c>
      <c r="H621" s="65">
        <f>SUMIFS(Abr!$I$5:$I$605,Abr!$U$5:$U$605,"Despesa",Abr!$G$5:$G$605,CPagar!$D621,Abr!$K$5:$K$605,"Não Pago")</f>
        <v>0</v>
      </c>
      <c r="I621" s="65">
        <f>SUMIFS(Mai!$I$5:$I$605,Mai!$U$5:$U$605,"Despesa",Mai!$G$5:$G$605,CPagar!$D621,Mai!$K$5:$K$605,"Não Pago")</f>
        <v>0</v>
      </c>
      <c r="J621" s="65">
        <f>SUMIFS(Jun!$I$5:$I$605,Jun!$U$5:$U$605,"Despesa",Jun!$G$5:$G$605,CPagar!$D621,Jun!$K$5:$K$605,"Não Pago")</f>
        <v>0</v>
      </c>
      <c r="K621" s="65">
        <f>SUMIFS(Jul!$I$5:$I$605,Jul!$U$5:$U$605,"Despesa",Jul!$G$5:$G$605,CPagar!$D621,Jul!$K$5:$K$605,"Não Pago")</f>
        <v>0</v>
      </c>
      <c r="L621" s="65">
        <f>SUMIFS(Ago!$I$5:$I$605,Ago!$U$5:$U$605,"Despesa",Ago!$G$5:$G$605,CPagar!$D621,Ago!$K$5:$K$605,"Não Pago")</f>
        <v>0</v>
      </c>
      <c r="M621" s="65">
        <f>SUMIFS(Set!$I$5:$I$605,Set!$U$5:$U$605,"Despesa",Set!$G$5:$G$605,CPagar!$D621,Set!$K$5:$K$605,"Não Pago")</f>
        <v>0</v>
      </c>
      <c r="N621" s="65">
        <f>SUMIFS(Out!$I$5:$I$605,Out!$U$5:$U$605,"Despesa",Out!$G$5:$G$605,CPagar!$D621,Out!$K$5:$K$605,"Não Pago")</f>
        <v>0</v>
      </c>
      <c r="O621" s="65">
        <f>SUMIFS(Nov!$I$5:$I$605,Nov!$U$5:$U$605,"Despesa",Nov!$G$5:$G$605,CPagar!$D621,Nov!$K$5:$K$605,"Não Pago")</f>
        <v>0</v>
      </c>
      <c r="P621" s="65">
        <f>SUMIFS(Dez!$I$5:$I$605,Dez!$U$5:$U$605,"Despesa",Dez!$G$5:$G$605,CPagar!$D621,Dez!$K$5:$K$605,"Não Pago")</f>
        <v>0</v>
      </c>
      <c r="Q621" s="62">
        <f t="shared" si="20"/>
        <v>0</v>
      </c>
    </row>
    <row r="622" spans="3:17" ht="28.5" customHeight="1" thickTop="1" thickBot="1" x14ac:dyDescent="0.3">
      <c r="C622" s="46" t="str">
        <f>'PC Despesas'!U18</f>
        <v>5.7.14</v>
      </c>
      <c r="D622" s="47" t="str">
        <f>VLOOKUP(C622,'PC Despesas'!$U$5:$V$103,2,FALSE)</f>
        <v>-</v>
      </c>
      <c r="E622" s="65">
        <f>SUMIFS(Jan!$I$5:$I$605,Jan!$U$5:$U$605,"Despesa",Jan!$G$5:$G$605,CPagar!$D622,Jan!$K$5:$K$605,"Não Pago")</f>
        <v>0</v>
      </c>
      <c r="F622" s="65">
        <f>SUMIFS(Fev!$I$5:$I$605,Fev!$U$5:$U$605,"Despesa",Fev!$G$5:$G$605,CPagar!$D622,Fev!$K$5:$K$605,"Não Pago")</f>
        <v>0</v>
      </c>
      <c r="G622" s="65">
        <f>SUMIFS(Mar!$I$5:$I$605,Mar!$U$5:$U$605,"Despesa",Mar!$G$5:$G$605,CPagar!$D622,Mar!$K$5:$K$605,"Não Pago")</f>
        <v>0</v>
      </c>
      <c r="H622" s="65">
        <f>SUMIFS(Abr!$I$5:$I$605,Abr!$U$5:$U$605,"Despesa",Abr!$G$5:$G$605,CPagar!$D622,Abr!$K$5:$K$605,"Não Pago")</f>
        <v>0</v>
      </c>
      <c r="I622" s="65">
        <f>SUMIFS(Mai!$I$5:$I$605,Mai!$U$5:$U$605,"Despesa",Mai!$G$5:$G$605,CPagar!$D622,Mai!$K$5:$K$605,"Não Pago")</f>
        <v>0</v>
      </c>
      <c r="J622" s="65">
        <f>SUMIFS(Jun!$I$5:$I$605,Jun!$U$5:$U$605,"Despesa",Jun!$G$5:$G$605,CPagar!$D622,Jun!$K$5:$K$605,"Não Pago")</f>
        <v>0</v>
      </c>
      <c r="K622" s="65">
        <f>SUMIFS(Jul!$I$5:$I$605,Jul!$U$5:$U$605,"Despesa",Jul!$G$5:$G$605,CPagar!$D622,Jul!$K$5:$K$605,"Não Pago")</f>
        <v>0</v>
      </c>
      <c r="L622" s="65">
        <f>SUMIFS(Ago!$I$5:$I$605,Ago!$U$5:$U$605,"Despesa",Ago!$G$5:$G$605,CPagar!$D622,Ago!$K$5:$K$605,"Não Pago")</f>
        <v>0</v>
      </c>
      <c r="M622" s="65">
        <f>SUMIFS(Set!$I$5:$I$605,Set!$U$5:$U$605,"Despesa",Set!$G$5:$G$605,CPagar!$D622,Set!$K$5:$K$605,"Não Pago")</f>
        <v>0</v>
      </c>
      <c r="N622" s="65">
        <f>SUMIFS(Out!$I$5:$I$605,Out!$U$5:$U$605,"Despesa",Out!$G$5:$G$605,CPagar!$D622,Out!$K$5:$K$605,"Não Pago")</f>
        <v>0</v>
      </c>
      <c r="O622" s="65">
        <f>SUMIFS(Nov!$I$5:$I$605,Nov!$U$5:$U$605,"Despesa",Nov!$G$5:$G$605,CPagar!$D622,Nov!$K$5:$K$605,"Não Pago")</f>
        <v>0</v>
      </c>
      <c r="P622" s="65">
        <f>SUMIFS(Dez!$I$5:$I$605,Dez!$U$5:$U$605,"Despesa",Dez!$G$5:$G$605,CPagar!$D622,Dez!$K$5:$K$605,"Não Pago")</f>
        <v>0</v>
      </c>
      <c r="Q622" s="62">
        <f t="shared" si="20"/>
        <v>0</v>
      </c>
    </row>
    <row r="623" spans="3:17" ht="28.5" customHeight="1" thickTop="1" thickBot="1" x14ac:dyDescent="0.3">
      <c r="C623" s="46" t="str">
        <f>'PC Despesas'!U19</f>
        <v>5.7.15</v>
      </c>
      <c r="D623" s="47" t="str">
        <f>VLOOKUP(C623,'PC Despesas'!$U$5:$V$103,2,FALSE)</f>
        <v>-</v>
      </c>
      <c r="E623" s="65">
        <f>SUMIFS(Jan!$I$5:$I$605,Jan!$U$5:$U$605,"Despesa",Jan!$G$5:$G$605,CPagar!$D623,Jan!$K$5:$K$605,"Não Pago")</f>
        <v>0</v>
      </c>
      <c r="F623" s="65">
        <f>SUMIFS(Fev!$I$5:$I$605,Fev!$U$5:$U$605,"Despesa",Fev!$G$5:$G$605,CPagar!$D623,Fev!$K$5:$K$605,"Não Pago")</f>
        <v>0</v>
      </c>
      <c r="G623" s="65">
        <f>SUMIFS(Mar!$I$5:$I$605,Mar!$U$5:$U$605,"Despesa",Mar!$G$5:$G$605,CPagar!$D623,Mar!$K$5:$K$605,"Não Pago")</f>
        <v>0</v>
      </c>
      <c r="H623" s="65">
        <f>SUMIFS(Abr!$I$5:$I$605,Abr!$U$5:$U$605,"Despesa",Abr!$G$5:$G$605,CPagar!$D623,Abr!$K$5:$K$605,"Não Pago")</f>
        <v>0</v>
      </c>
      <c r="I623" s="65">
        <f>SUMIFS(Mai!$I$5:$I$605,Mai!$U$5:$U$605,"Despesa",Mai!$G$5:$G$605,CPagar!$D623,Mai!$K$5:$K$605,"Não Pago")</f>
        <v>0</v>
      </c>
      <c r="J623" s="65">
        <f>SUMIFS(Jun!$I$5:$I$605,Jun!$U$5:$U$605,"Despesa",Jun!$G$5:$G$605,CPagar!$D623,Jun!$K$5:$K$605,"Não Pago")</f>
        <v>0</v>
      </c>
      <c r="K623" s="65">
        <f>SUMIFS(Jul!$I$5:$I$605,Jul!$U$5:$U$605,"Despesa",Jul!$G$5:$G$605,CPagar!$D623,Jul!$K$5:$K$605,"Não Pago")</f>
        <v>0</v>
      </c>
      <c r="L623" s="65">
        <f>SUMIFS(Ago!$I$5:$I$605,Ago!$U$5:$U$605,"Despesa",Ago!$G$5:$G$605,CPagar!$D623,Ago!$K$5:$K$605,"Não Pago")</f>
        <v>0</v>
      </c>
      <c r="M623" s="65">
        <f>SUMIFS(Set!$I$5:$I$605,Set!$U$5:$U$605,"Despesa",Set!$G$5:$G$605,CPagar!$D623,Set!$K$5:$K$605,"Não Pago")</f>
        <v>0</v>
      </c>
      <c r="N623" s="65">
        <f>SUMIFS(Out!$I$5:$I$605,Out!$U$5:$U$605,"Despesa",Out!$G$5:$G$605,CPagar!$D623,Out!$K$5:$K$605,"Não Pago")</f>
        <v>0</v>
      </c>
      <c r="O623" s="65">
        <f>SUMIFS(Nov!$I$5:$I$605,Nov!$U$5:$U$605,"Despesa",Nov!$G$5:$G$605,CPagar!$D623,Nov!$K$5:$K$605,"Não Pago")</f>
        <v>0</v>
      </c>
      <c r="P623" s="65">
        <f>SUMIFS(Dez!$I$5:$I$605,Dez!$U$5:$U$605,"Despesa",Dez!$G$5:$G$605,CPagar!$D623,Dez!$K$5:$K$605,"Não Pago")</f>
        <v>0</v>
      </c>
      <c r="Q623" s="62">
        <f t="shared" si="20"/>
        <v>0</v>
      </c>
    </row>
    <row r="624" spans="3:17" ht="28.5" customHeight="1" thickTop="1" thickBot="1" x14ac:dyDescent="0.3">
      <c r="C624" s="46" t="str">
        <f>'PC Despesas'!U20</f>
        <v>5.7.16</v>
      </c>
      <c r="D624" s="47" t="str">
        <f>VLOOKUP(C624,'PC Despesas'!$U$5:$V$103,2,FALSE)</f>
        <v>-</v>
      </c>
      <c r="E624" s="65">
        <f>SUMIFS(Jan!$I$5:$I$605,Jan!$U$5:$U$605,"Despesa",Jan!$G$5:$G$605,CPagar!$D624,Jan!$K$5:$K$605,"Não Pago")</f>
        <v>0</v>
      </c>
      <c r="F624" s="65">
        <f>SUMIFS(Fev!$I$5:$I$605,Fev!$U$5:$U$605,"Despesa",Fev!$G$5:$G$605,CPagar!$D624,Fev!$K$5:$K$605,"Não Pago")</f>
        <v>0</v>
      </c>
      <c r="G624" s="65">
        <f>SUMIFS(Mar!$I$5:$I$605,Mar!$U$5:$U$605,"Despesa",Mar!$G$5:$G$605,CPagar!$D624,Mar!$K$5:$K$605,"Não Pago")</f>
        <v>0</v>
      </c>
      <c r="H624" s="65">
        <f>SUMIFS(Abr!$I$5:$I$605,Abr!$U$5:$U$605,"Despesa",Abr!$G$5:$G$605,CPagar!$D624,Abr!$K$5:$K$605,"Não Pago")</f>
        <v>0</v>
      </c>
      <c r="I624" s="65">
        <f>SUMIFS(Mai!$I$5:$I$605,Mai!$U$5:$U$605,"Despesa",Mai!$G$5:$G$605,CPagar!$D624,Mai!$K$5:$K$605,"Não Pago")</f>
        <v>0</v>
      </c>
      <c r="J624" s="65">
        <f>SUMIFS(Jun!$I$5:$I$605,Jun!$U$5:$U$605,"Despesa",Jun!$G$5:$G$605,CPagar!$D624,Jun!$K$5:$K$605,"Não Pago")</f>
        <v>0</v>
      </c>
      <c r="K624" s="65">
        <f>SUMIFS(Jul!$I$5:$I$605,Jul!$U$5:$U$605,"Despesa",Jul!$G$5:$G$605,CPagar!$D624,Jul!$K$5:$K$605,"Não Pago")</f>
        <v>0</v>
      </c>
      <c r="L624" s="65">
        <f>SUMIFS(Ago!$I$5:$I$605,Ago!$U$5:$U$605,"Despesa",Ago!$G$5:$G$605,CPagar!$D624,Ago!$K$5:$K$605,"Não Pago")</f>
        <v>0</v>
      </c>
      <c r="M624" s="65">
        <f>SUMIFS(Set!$I$5:$I$605,Set!$U$5:$U$605,"Despesa",Set!$G$5:$G$605,CPagar!$D624,Set!$K$5:$K$605,"Não Pago")</f>
        <v>0</v>
      </c>
      <c r="N624" s="65">
        <f>SUMIFS(Out!$I$5:$I$605,Out!$U$5:$U$605,"Despesa",Out!$G$5:$G$605,CPagar!$D624,Out!$K$5:$K$605,"Não Pago")</f>
        <v>0</v>
      </c>
      <c r="O624" s="65">
        <f>SUMIFS(Nov!$I$5:$I$605,Nov!$U$5:$U$605,"Despesa",Nov!$G$5:$G$605,CPagar!$D624,Nov!$K$5:$K$605,"Não Pago")</f>
        <v>0</v>
      </c>
      <c r="P624" s="65">
        <f>SUMIFS(Dez!$I$5:$I$605,Dez!$U$5:$U$605,"Despesa",Dez!$G$5:$G$605,CPagar!$D624,Dez!$K$5:$K$605,"Não Pago")</f>
        <v>0</v>
      </c>
      <c r="Q624" s="62">
        <f t="shared" si="20"/>
        <v>0</v>
      </c>
    </row>
    <row r="625" spans="3:17" ht="28.5" customHeight="1" thickTop="1" thickBot="1" x14ac:dyDescent="0.3">
      <c r="C625" s="46" t="str">
        <f>'PC Despesas'!U21</f>
        <v>5.7.17</v>
      </c>
      <c r="D625" s="47" t="str">
        <f>VLOOKUP(C625,'PC Despesas'!$U$5:$V$103,2,FALSE)</f>
        <v>-</v>
      </c>
      <c r="E625" s="65">
        <f>SUMIFS(Jan!$I$5:$I$605,Jan!$U$5:$U$605,"Despesa",Jan!$G$5:$G$605,CPagar!$D625,Jan!$K$5:$K$605,"Não Pago")</f>
        <v>0</v>
      </c>
      <c r="F625" s="65">
        <f>SUMIFS(Fev!$I$5:$I$605,Fev!$U$5:$U$605,"Despesa",Fev!$G$5:$G$605,CPagar!$D625,Fev!$K$5:$K$605,"Não Pago")</f>
        <v>0</v>
      </c>
      <c r="G625" s="65">
        <f>SUMIFS(Mar!$I$5:$I$605,Mar!$U$5:$U$605,"Despesa",Mar!$G$5:$G$605,CPagar!$D625,Mar!$K$5:$K$605,"Não Pago")</f>
        <v>0</v>
      </c>
      <c r="H625" s="65">
        <f>SUMIFS(Abr!$I$5:$I$605,Abr!$U$5:$U$605,"Despesa",Abr!$G$5:$G$605,CPagar!$D625,Abr!$K$5:$K$605,"Não Pago")</f>
        <v>0</v>
      </c>
      <c r="I625" s="65">
        <f>SUMIFS(Mai!$I$5:$I$605,Mai!$U$5:$U$605,"Despesa",Mai!$G$5:$G$605,CPagar!$D625,Mai!$K$5:$K$605,"Não Pago")</f>
        <v>0</v>
      </c>
      <c r="J625" s="65">
        <f>SUMIFS(Jun!$I$5:$I$605,Jun!$U$5:$U$605,"Despesa",Jun!$G$5:$G$605,CPagar!$D625,Jun!$K$5:$K$605,"Não Pago")</f>
        <v>0</v>
      </c>
      <c r="K625" s="65">
        <f>SUMIFS(Jul!$I$5:$I$605,Jul!$U$5:$U$605,"Despesa",Jul!$G$5:$G$605,CPagar!$D625,Jul!$K$5:$K$605,"Não Pago")</f>
        <v>0</v>
      </c>
      <c r="L625" s="65">
        <f>SUMIFS(Ago!$I$5:$I$605,Ago!$U$5:$U$605,"Despesa",Ago!$G$5:$G$605,CPagar!$D625,Ago!$K$5:$K$605,"Não Pago")</f>
        <v>0</v>
      </c>
      <c r="M625" s="65">
        <f>SUMIFS(Set!$I$5:$I$605,Set!$U$5:$U$605,"Despesa",Set!$G$5:$G$605,CPagar!$D625,Set!$K$5:$K$605,"Não Pago")</f>
        <v>0</v>
      </c>
      <c r="N625" s="65">
        <f>SUMIFS(Out!$I$5:$I$605,Out!$U$5:$U$605,"Despesa",Out!$G$5:$G$605,CPagar!$D625,Out!$K$5:$K$605,"Não Pago")</f>
        <v>0</v>
      </c>
      <c r="O625" s="65">
        <f>SUMIFS(Nov!$I$5:$I$605,Nov!$U$5:$U$605,"Despesa",Nov!$G$5:$G$605,CPagar!$D625,Nov!$K$5:$K$605,"Não Pago")</f>
        <v>0</v>
      </c>
      <c r="P625" s="65">
        <f>SUMIFS(Dez!$I$5:$I$605,Dez!$U$5:$U$605,"Despesa",Dez!$G$5:$G$605,CPagar!$D625,Dez!$K$5:$K$605,"Não Pago")</f>
        <v>0</v>
      </c>
      <c r="Q625" s="62">
        <f t="shared" si="20"/>
        <v>0</v>
      </c>
    </row>
    <row r="626" spans="3:17" ht="28.5" customHeight="1" thickTop="1" thickBot="1" x14ac:dyDescent="0.3">
      <c r="C626" s="46" t="str">
        <f>'PC Despesas'!U22</f>
        <v>5.7.18</v>
      </c>
      <c r="D626" s="47" t="str">
        <f>VLOOKUP(C626,'PC Despesas'!$U$5:$V$103,2,FALSE)</f>
        <v>-</v>
      </c>
      <c r="E626" s="65">
        <f>SUMIFS(Jan!$I$5:$I$605,Jan!$U$5:$U$605,"Despesa",Jan!$G$5:$G$605,CPagar!$D626,Jan!$K$5:$K$605,"Não Pago")</f>
        <v>0</v>
      </c>
      <c r="F626" s="65">
        <f>SUMIFS(Fev!$I$5:$I$605,Fev!$U$5:$U$605,"Despesa",Fev!$G$5:$G$605,CPagar!$D626,Fev!$K$5:$K$605,"Não Pago")</f>
        <v>0</v>
      </c>
      <c r="G626" s="65">
        <f>SUMIFS(Mar!$I$5:$I$605,Mar!$U$5:$U$605,"Despesa",Mar!$G$5:$G$605,CPagar!$D626,Mar!$K$5:$K$605,"Não Pago")</f>
        <v>0</v>
      </c>
      <c r="H626" s="65">
        <f>SUMIFS(Abr!$I$5:$I$605,Abr!$U$5:$U$605,"Despesa",Abr!$G$5:$G$605,CPagar!$D626,Abr!$K$5:$K$605,"Não Pago")</f>
        <v>0</v>
      </c>
      <c r="I626" s="65">
        <f>SUMIFS(Mai!$I$5:$I$605,Mai!$U$5:$U$605,"Despesa",Mai!$G$5:$G$605,CPagar!$D626,Mai!$K$5:$K$605,"Não Pago")</f>
        <v>0</v>
      </c>
      <c r="J626" s="65">
        <f>SUMIFS(Jun!$I$5:$I$605,Jun!$U$5:$U$605,"Despesa",Jun!$G$5:$G$605,CPagar!$D626,Jun!$K$5:$K$605,"Não Pago")</f>
        <v>0</v>
      </c>
      <c r="K626" s="65">
        <f>SUMIFS(Jul!$I$5:$I$605,Jul!$U$5:$U$605,"Despesa",Jul!$G$5:$G$605,CPagar!$D626,Jul!$K$5:$K$605,"Não Pago")</f>
        <v>0</v>
      </c>
      <c r="L626" s="65">
        <f>SUMIFS(Ago!$I$5:$I$605,Ago!$U$5:$U$605,"Despesa",Ago!$G$5:$G$605,CPagar!$D626,Ago!$K$5:$K$605,"Não Pago")</f>
        <v>0</v>
      </c>
      <c r="M626" s="65">
        <f>SUMIFS(Set!$I$5:$I$605,Set!$U$5:$U$605,"Despesa",Set!$G$5:$G$605,CPagar!$D626,Set!$K$5:$K$605,"Não Pago")</f>
        <v>0</v>
      </c>
      <c r="N626" s="65">
        <f>SUMIFS(Out!$I$5:$I$605,Out!$U$5:$U$605,"Despesa",Out!$G$5:$G$605,CPagar!$D626,Out!$K$5:$K$605,"Não Pago")</f>
        <v>0</v>
      </c>
      <c r="O626" s="65">
        <f>SUMIFS(Nov!$I$5:$I$605,Nov!$U$5:$U$605,"Despesa",Nov!$G$5:$G$605,CPagar!$D626,Nov!$K$5:$K$605,"Não Pago")</f>
        <v>0</v>
      </c>
      <c r="P626" s="65">
        <f>SUMIFS(Dez!$I$5:$I$605,Dez!$U$5:$U$605,"Despesa",Dez!$G$5:$G$605,CPagar!$D626,Dez!$K$5:$K$605,"Não Pago")</f>
        <v>0</v>
      </c>
      <c r="Q626" s="62">
        <f t="shared" si="20"/>
        <v>0</v>
      </c>
    </row>
    <row r="627" spans="3:17" ht="28.5" customHeight="1" thickTop="1" thickBot="1" x14ac:dyDescent="0.3">
      <c r="C627" s="46" t="str">
        <f>'PC Despesas'!U23</f>
        <v>5.7.19</v>
      </c>
      <c r="D627" s="47" t="str">
        <f>VLOOKUP(C627,'PC Despesas'!$U$5:$V$103,2,FALSE)</f>
        <v>-</v>
      </c>
      <c r="E627" s="65">
        <f>SUMIFS(Jan!$I$5:$I$605,Jan!$U$5:$U$605,"Despesa",Jan!$G$5:$G$605,CPagar!$D627,Jan!$K$5:$K$605,"Não Pago")</f>
        <v>0</v>
      </c>
      <c r="F627" s="65">
        <f>SUMIFS(Fev!$I$5:$I$605,Fev!$U$5:$U$605,"Despesa",Fev!$G$5:$G$605,CPagar!$D627,Fev!$K$5:$K$605,"Não Pago")</f>
        <v>0</v>
      </c>
      <c r="G627" s="65">
        <f>SUMIFS(Mar!$I$5:$I$605,Mar!$U$5:$U$605,"Despesa",Mar!$G$5:$G$605,CPagar!$D627,Mar!$K$5:$K$605,"Não Pago")</f>
        <v>0</v>
      </c>
      <c r="H627" s="65">
        <f>SUMIFS(Abr!$I$5:$I$605,Abr!$U$5:$U$605,"Despesa",Abr!$G$5:$G$605,CPagar!$D627,Abr!$K$5:$K$605,"Não Pago")</f>
        <v>0</v>
      </c>
      <c r="I627" s="65">
        <f>SUMIFS(Mai!$I$5:$I$605,Mai!$U$5:$U$605,"Despesa",Mai!$G$5:$G$605,CPagar!$D627,Mai!$K$5:$K$605,"Não Pago")</f>
        <v>0</v>
      </c>
      <c r="J627" s="65">
        <f>SUMIFS(Jun!$I$5:$I$605,Jun!$U$5:$U$605,"Despesa",Jun!$G$5:$G$605,CPagar!$D627,Jun!$K$5:$K$605,"Não Pago")</f>
        <v>0</v>
      </c>
      <c r="K627" s="65">
        <f>SUMIFS(Jul!$I$5:$I$605,Jul!$U$5:$U$605,"Despesa",Jul!$G$5:$G$605,CPagar!$D627,Jul!$K$5:$K$605,"Não Pago")</f>
        <v>0</v>
      </c>
      <c r="L627" s="65">
        <f>SUMIFS(Ago!$I$5:$I$605,Ago!$U$5:$U$605,"Despesa",Ago!$G$5:$G$605,CPagar!$D627,Ago!$K$5:$K$605,"Não Pago")</f>
        <v>0</v>
      </c>
      <c r="M627" s="65">
        <f>SUMIFS(Set!$I$5:$I$605,Set!$U$5:$U$605,"Despesa",Set!$G$5:$G$605,CPagar!$D627,Set!$K$5:$K$605,"Não Pago")</f>
        <v>0</v>
      </c>
      <c r="N627" s="65">
        <f>SUMIFS(Out!$I$5:$I$605,Out!$U$5:$U$605,"Despesa",Out!$G$5:$G$605,CPagar!$D627,Out!$K$5:$K$605,"Não Pago")</f>
        <v>0</v>
      </c>
      <c r="O627" s="65">
        <f>SUMIFS(Nov!$I$5:$I$605,Nov!$U$5:$U$605,"Despesa",Nov!$G$5:$G$605,CPagar!$D627,Nov!$K$5:$K$605,"Não Pago")</f>
        <v>0</v>
      </c>
      <c r="P627" s="65">
        <f>SUMIFS(Dez!$I$5:$I$605,Dez!$U$5:$U$605,"Despesa",Dez!$G$5:$G$605,CPagar!$D627,Dez!$K$5:$K$605,"Não Pago")</f>
        <v>0</v>
      </c>
      <c r="Q627" s="62">
        <f t="shared" si="20"/>
        <v>0</v>
      </c>
    </row>
    <row r="628" spans="3:17" ht="28.5" customHeight="1" thickTop="1" thickBot="1" x14ac:dyDescent="0.3">
      <c r="C628" s="46" t="str">
        <f>'PC Despesas'!U24</f>
        <v>5.7.20</v>
      </c>
      <c r="D628" s="47" t="str">
        <f>VLOOKUP(C628,'PC Despesas'!$U$5:$V$103,2,FALSE)</f>
        <v>-</v>
      </c>
      <c r="E628" s="65">
        <f>SUMIFS(Jan!$I$5:$I$605,Jan!$U$5:$U$605,"Despesa",Jan!$G$5:$G$605,CPagar!$D628,Jan!$K$5:$K$605,"Não Pago")</f>
        <v>0</v>
      </c>
      <c r="F628" s="65">
        <f>SUMIFS(Fev!$I$5:$I$605,Fev!$U$5:$U$605,"Despesa",Fev!$G$5:$G$605,CPagar!$D628,Fev!$K$5:$K$605,"Não Pago")</f>
        <v>0</v>
      </c>
      <c r="G628" s="65">
        <f>SUMIFS(Mar!$I$5:$I$605,Mar!$U$5:$U$605,"Despesa",Mar!$G$5:$G$605,CPagar!$D628,Mar!$K$5:$K$605,"Não Pago")</f>
        <v>0</v>
      </c>
      <c r="H628" s="65">
        <f>SUMIFS(Abr!$I$5:$I$605,Abr!$U$5:$U$605,"Despesa",Abr!$G$5:$G$605,CPagar!$D628,Abr!$K$5:$K$605,"Não Pago")</f>
        <v>0</v>
      </c>
      <c r="I628" s="65">
        <f>SUMIFS(Mai!$I$5:$I$605,Mai!$U$5:$U$605,"Despesa",Mai!$G$5:$G$605,CPagar!$D628,Mai!$K$5:$K$605,"Não Pago")</f>
        <v>0</v>
      </c>
      <c r="J628" s="65">
        <f>SUMIFS(Jun!$I$5:$I$605,Jun!$U$5:$U$605,"Despesa",Jun!$G$5:$G$605,CPagar!$D628,Jun!$K$5:$K$605,"Não Pago")</f>
        <v>0</v>
      </c>
      <c r="K628" s="65">
        <f>SUMIFS(Jul!$I$5:$I$605,Jul!$U$5:$U$605,"Despesa",Jul!$G$5:$G$605,CPagar!$D628,Jul!$K$5:$K$605,"Não Pago")</f>
        <v>0</v>
      </c>
      <c r="L628" s="65">
        <f>SUMIFS(Ago!$I$5:$I$605,Ago!$U$5:$U$605,"Despesa",Ago!$G$5:$G$605,CPagar!$D628,Ago!$K$5:$K$605,"Não Pago")</f>
        <v>0</v>
      </c>
      <c r="M628" s="65">
        <f>SUMIFS(Set!$I$5:$I$605,Set!$U$5:$U$605,"Despesa",Set!$G$5:$G$605,CPagar!$D628,Set!$K$5:$K$605,"Não Pago")</f>
        <v>0</v>
      </c>
      <c r="N628" s="65">
        <f>SUMIFS(Out!$I$5:$I$605,Out!$U$5:$U$605,"Despesa",Out!$G$5:$G$605,CPagar!$D628,Out!$K$5:$K$605,"Não Pago")</f>
        <v>0</v>
      </c>
      <c r="O628" s="65">
        <f>SUMIFS(Nov!$I$5:$I$605,Nov!$U$5:$U$605,"Despesa",Nov!$G$5:$G$605,CPagar!$D628,Nov!$K$5:$K$605,"Não Pago")</f>
        <v>0</v>
      </c>
      <c r="P628" s="65">
        <f>SUMIFS(Dez!$I$5:$I$605,Dez!$U$5:$U$605,"Despesa",Dez!$G$5:$G$605,CPagar!$D628,Dez!$K$5:$K$605,"Não Pago")</f>
        <v>0</v>
      </c>
      <c r="Q628" s="62">
        <f t="shared" si="20"/>
        <v>0</v>
      </c>
    </row>
    <row r="629" spans="3:17" ht="28.5" customHeight="1" thickTop="1" thickBot="1" x14ac:dyDescent="0.3">
      <c r="C629" s="46" t="str">
        <f>'PC Despesas'!U25</f>
        <v>5.7.21</v>
      </c>
      <c r="D629" s="47" t="str">
        <f>VLOOKUP(C629,'PC Despesas'!$U$5:$V$103,2,FALSE)</f>
        <v>-</v>
      </c>
      <c r="E629" s="65">
        <f>SUMIFS(Jan!$I$5:$I$605,Jan!$U$5:$U$605,"Despesa",Jan!$G$5:$G$605,CPagar!$D629,Jan!$K$5:$K$605,"Não Pago")</f>
        <v>0</v>
      </c>
      <c r="F629" s="65">
        <f>SUMIFS(Fev!$I$5:$I$605,Fev!$U$5:$U$605,"Despesa",Fev!$G$5:$G$605,CPagar!$D629,Fev!$K$5:$K$605,"Não Pago")</f>
        <v>0</v>
      </c>
      <c r="G629" s="65">
        <f>SUMIFS(Mar!$I$5:$I$605,Mar!$U$5:$U$605,"Despesa",Mar!$G$5:$G$605,CPagar!$D629,Mar!$K$5:$K$605,"Não Pago")</f>
        <v>0</v>
      </c>
      <c r="H629" s="65">
        <f>SUMIFS(Abr!$I$5:$I$605,Abr!$U$5:$U$605,"Despesa",Abr!$G$5:$G$605,CPagar!$D629,Abr!$K$5:$K$605,"Não Pago")</f>
        <v>0</v>
      </c>
      <c r="I629" s="65">
        <f>SUMIFS(Mai!$I$5:$I$605,Mai!$U$5:$U$605,"Despesa",Mai!$G$5:$G$605,CPagar!$D629,Mai!$K$5:$K$605,"Não Pago")</f>
        <v>0</v>
      </c>
      <c r="J629" s="65">
        <f>SUMIFS(Jun!$I$5:$I$605,Jun!$U$5:$U$605,"Despesa",Jun!$G$5:$G$605,CPagar!$D629,Jun!$K$5:$K$605,"Não Pago")</f>
        <v>0</v>
      </c>
      <c r="K629" s="65">
        <f>SUMIFS(Jul!$I$5:$I$605,Jul!$U$5:$U$605,"Despesa",Jul!$G$5:$G$605,CPagar!$D629,Jul!$K$5:$K$605,"Não Pago")</f>
        <v>0</v>
      </c>
      <c r="L629" s="65">
        <f>SUMIFS(Ago!$I$5:$I$605,Ago!$U$5:$U$605,"Despesa",Ago!$G$5:$G$605,CPagar!$D629,Ago!$K$5:$K$605,"Não Pago")</f>
        <v>0</v>
      </c>
      <c r="M629" s="65">
        <f>SUMIFS(Set!$I$5:$I$605,Set!$U$5:$U$605,"Despesa",Set!$G$5:$G$605,CPagar!$D629,Set!$K$5:$K$605,"Não Pago")</f>
        <v>0</v>
      </c>
      <c r="N629" s="65">
        <f>SUMIFS(Out!$I$5:$I$605,Out!$U$5:$U$605,"Despesa",Out!$G$5:$G$605,CPagar!$D629,Out!$K$5:$K$605,"Não Pago")</f>
        <v>0</v>
      </c>
      <c r="O629" s="65">
        <f>SUMIFS(Nov!$I$5:$I$605,Nov!$U$5:$U$605,"Despesa",Nov!$G$5:$G$605,CPagar!$D629,Nov!$K$5:$K$605,"Não Pago")</f>
        <v>0</v>
      </c>
      <c r="P629" s="65">
        <f>SUMIFS(Dez!$I$5:$I$605,Dez!$U$5:$U$605,"Despesa",Dez!$G$5:$G$605,CPagar!$D629,Dez!$K$5:$K$605,"Não Pago")</f>
        <v>0</v>
      </c>
      <c r="Q629" s="62">
        <f t="shared" si="20"/>
        <v>0</v>
      </c>
    </row>
    <row r="630" spans="3:17" ht="28.5" customHeight="1" thickTop="1" thickBot="1" x14ac:dyDescent="0.3">
      <c r="C630" s="46" t="str">
        <f>'PC Despesas'!U26</f>
        <v>5.7.22</v>
      </c>
      <c r="D630" s="47" t="str">
        <f>VLOOKUP(C630,'PC Despesas'!$U$5:$V$103,2,FALSE)</f>
        <v>-</v>
      </c>
      <c r="E630" s="65">
        <f>SUMIFS(Jan!$I$5:$I$605,Jan!$U$5:$U$605,"Despesa",Jan!$G$5:$G$605,CPagar!$D630,Jan!$K$5:$K$605,"Não Pago")</f>
        <v>0</v>
      </c>
      <c r="F630" s="65">
        <f>SUMIFS(Fev!$I$5:$I$605,Fev!$U$5:$U$605,"Despesa",Fev!$G$5:$G$605,CPagar!$D630,Fev!$K$5:$K$605,"Não Pago")</f>
        <v>0</v>
      </c>
      <c r="G630" s="65">
        <f>SUMIFS(Mar!$I$5:$I$605,Mar!$U$5:$U$605,"Despesa",Mar!$G$5:$G$605,CPagar!$D630,Mar!$K$5:$K$605,"Não Pago")</f>
        <v>0</v>
      </c>
      <c r="H630" s="65">
        <f>SUMIFS(Abr!$I$5:$I$605,Abr!$U$5:$U$605,"Despesa",Abr!$G$5:$G$605,CPagar!$D630,Abr!$K$5:$K$605,"Não Pago")</f>
        <v>0</v>
      </c>
      <c r="I630" s="65">
        <f>SUMIFS(Mai!$I$5:$I$605,Mai!$U$5:$U$605,"Despesa",Mai!$G$5:$G$605,CPagar!$D630,Mai!$K$5:$K$605,"Não Pago")</f>
        <v>0</v>
      </c>
      <c r="J630" s="65">
        <f>SUMIFS(Jun!$I$5:$I$605,Jun!$U$5:$U$605,"Despesa",Jun!$G$5:$G$605,CPagar!$D630,Jun!$K$5:$K$605,"Não Pago")</f>
        <v>0</v>
      </c>
      <c r="K630" s="65">
        <f>SUMIFS(Jul!$I$5:$I$605,Jul!$U$5:$U$605,"Despesa",Jul!$G$5:$G$605,CPagar!$D630,Jul!$K$5:$K$605,"Não Pago")</f>
        <v>0</v>
      </c>
      <c r="L630" s="65">
        <f>SUMIFS(Ago!$I$5:$I$605,Ago!$U$5:$U$605,"Despesa",Ago!$G$5:$G$605,CPagar!$D630,Ago!$K$5:$K$605,"Não Pago")</f>
        <v>0</v>
      </c>
      <c r="M630" s="65">
        <f>SUMIFS(Set!$I$5:$I$605,Set!$U$5:$U$605,"Despesa",Set!$G$5:$G$605,CPagar!$D630,Set!$K$5:$K$605,"Não Pago")</f>
        <v>0</v>
      </c>
      <c r="N630" s="65">
        <f>SUMIFS(Out!$I$5:$I$605,Out!$U$5:$U$605,"Despesa",Out!$G$5:$G$605,CPagar!$D630,Out!$K$5:$K$605,"Não Pago")</f>
        <v>0</v>
      </c>
      <c r="O630" s="65">
        <f>SUMIFS(Nov!$I$5:$I$605,Nov!$U$5:$U$605,"Despesa",Nov!$G$5:$G$605,CPagar!$D630,Nov!$K$5:$K$605,"Não Pago")</f>
        <v>0</v>
      </c>
      <c r="P630" s="65">
        <f>SUMIFS(Dez!$I$5:$I$605,Dez!$U$5:$U$605,"Despesa",Dez!$G$5:$G$605,CPagar!$D630,Dez!$K$5:$K$605,"Não Pago")</f>
        <v>0</v>
      </c>
      <c r="Q630" s="62">
        <f t="shared" si="20"/>
        <v>0</v>
      </c>
    </row>
    <row r="631" spans="3:17" ht="28.5" customHeight="1" thickTop="1" thickBot="1" x14ac:dyDescent="0.3">
      <c r="C631" s="46" t="str">
        <f>'PC Despesas'!U27</f>
        <v>5.7.23</v>
      </c>
      <c r="D631" s="47" t="str">
        <f>VLOOKUP(C631,'PC Despesas'!$U$5:$V$103,2,FALSE)</f>
        <v>-</v>
      </c>
      <c r="E631" s="65">
        <f>SUMIFS(Jan!$I$5:$I$605,Jan!$U$5:$U$605,"Despesa",Jan!$G$5:$G$605,CPagar!$D631,Jan!$K$5:$K$605,"Não Pago")</f>
        <v>0</v>
      </c>
      <c r="F631" s="65">
        <f>SUMIFS(Fev!$I$5:$I$605,Fev!$U$5:$U$605,"Despesa",Fev!$G$5:$G$605,CPagar!$D631,Fev!$K$5:$K$605,"Não Pago")</f>
        <v>0</v>
      </c>
      <c r="G631" s="65">
        <f>SUMIFS(Mar!$I$5:$I$605,Mar!$U$5:$U$605,"Despesa",Mar!$G$5:$G$605,CPagar!$D631,Mar!$K$5:$K$605,"Não Pago")</f>
        <v>0</v>
      </c>
      <c r="H631" s="65">
        <f>SUMIFS(Abr!$I$5:$I$605,Abr!$U$5:$U$605,"Despesa",Abr!$G$5:$G$605,CPagar!$D631,Abr!$K$5:$K$605,"Não Pago")</f>
        <v>0</v>
      </c>
      <c r="I631" s="65">
        <f>SUMIFS(Mai!$I$5:$I$605,Mai!$U$5:$U$605,"Despesa",Mai!$G$5:$G$605,CPagar!$D631,Mai!$K$5:$K$605,"Não Pago")</f>
        <v>0</v>
      </c>
      <c r="J631" s="65">
        <f>SUMIFS(Jun!$I$5:$I$605,Jun!$U$5:$U$605,"Despesa",Jun!$G$5:$G$605,CPagar!$D631,Jun!$K$5:$K$605,"Não Pago")</f>
        <v>0</v>
      </c>
      <c r="K631" s="65">
        <f>SUMIFS(Jul!$I$5:$I$605,Jul!$U$5:$U$605,"Despesa",Jul!$G$5:$G$605,CPagar!$D631,Jul!$K$5:$K$605,"Não Pago")</f>
        <v>0</v>
      </c>
      <c r="L631" s="65">
        <f>SUMIFS(Ago!$I$5:$I$605,Ago!$U$5:$U$605,"Despesa",Ago!$G$5:$G$605,CPagar!$D631,Ago!$K$5:$K$605,"Não Pago")</f>
        <v>0</v>
      </c>
      <c r="M631" s="65">
        <f>SUMIFS(Set!$I$5:$I$605,Set!$U$5:$U$605,"Despesa",Set!$G$5:$G$605,CPagar!$D631,Set!$K$5:$K$605,"Não Pago")</f>
        <v>0</v>
      </c>
      <c r="N631" s="65">
        <f>SUMIFS(Out!$I$5:$I$605,Out!$U$5:$U$605,"Despesa",Out!$G$5:$G$605,CPagar!$D631,Out!$K$5:$K$605,"Não Pago")</f>
        <v>0</v>
      </c>
      <c r="O631" s="65">
        <f>SUMIFS(Nov!$I$5:$I$605,Nov!$U$5:$U$605,"Despesa",Nov!$G$5:$G$605,CPagar!$D631,Nov!$K$5:$K$605,"Não Pago")</f>
        <v>0</v>
      </c>
      <c r="P631" s="65">
        <f>SUMIFS(Dez!$I$5:$I$605,Dez!$U$5:$U$605,"Despesa",Dez!$G$5:$G$605,CPagar!$D631,Dez!$K$5:$K$605,"Não Pago")</f>
        <v>0</v>
      </c>
      <c r="Q631" s="62">
        <f t="shared" si="20"/>
        <v>0</v>
      </c>
    </row>
    <row r="632" spans="3:17" ht="28.5" customHeight="1" thickTop="1" thickBot="1" x14ac:dyDescent="0.3">
      <c r="C632" s="46" t="str">
        <f>'PC Despesas'!U28</f>
        <v>5.7.24</v>
      </c>
      <c r="D632" s="47" t="str">
        <f>VLOOKUP(C632,'PC Despesas'!$U$5:$V$103,2,FALSE)</f>
        <v>-</v>
      </c>
      <c r="E632" s="65">
        <f>SUMIFS(Jan!$I$5:$I$605,Jan!$U$5:$U$605,"Despesa",Jan!$G$5:$G$605,CPagar!$D632,Jan!$K$5:$K$605,"Não Pago")</f>
        <v>0</v>
      </c>
      <c r="F632" s="65">
        <f>SUMIFS(Fev!$I$5:$I$605,Fev!$U$5:$U$605,"Despesa",Fev!$G$5:$G$605,CPagar!$D632,Fev!$K$5:$K$605,"Não Pago")</f>
        <v>0</v>
      </c>
      <c r="G632" s="65">
        <f>SUMIFS(Mar!$I$5:$I$605,Mar!$U$5:$U$605,"Despesa",Mar!$G$5:$G$605,CPagar!$D632,Mar!$K$5:$K$605,"Não Pago")</f>
        <v>0</v>
      </c>
      <c r="H632" s="65">
        <f>SUMIFS(Abr!$I$5:$I$605,Abr!$U$5:$U$605,"Despesa",Abr!$G$5:$G$605,CPagar!$D632,Abr!$K$5:$K$605,"Não Pago")</f>
        <v>0</v>
      </c>
      <c r="I632" s="65">
        <f>SUMIFS(Mai!$I$5:$I$605,Mai!$U$5:$U$605,"Despesa",Mai!$G$5:$G$605,CPagar!$D632,Mai!$K$5:$K$605,"Não Pago")</f>
        <v>0</v>
      </c>
      <c r="J632" s="65">
        <f>SUMIFS(Jun!$I$5:$I$605,Jun!$U$5:$U$605,"Despesa",Jun!$G$5:$G$605,CPagar!$D632,Jun!$K$5:$K$605,"Não Pago")</f>
        <v>0</v>
      </c>
      <c r="K632" s="65">
        <f>SUMIFS(Jul!$I$5:$I$605,Jul!$U$5:$U$605,"Despesa",Jul!$G$5:$G$605,CPagar!$D632,Jul!$K$5:$K$605,"Não Pago")</f>
        <v>0</v>
      </c>
      <c r="L632" s="65">
        <f>SUMIFS(Ago!$I$5:$I$605,Ago!$U$5:$U$605,"Despesa",Ago!$G$5:$G$605,CPagar!$D632,Ago!$K$5:$K$605,"Não Pago")</f>
        <v>0</v>
      </c>
      <c r="M632" s="65">
        <f>SUMIFS(Set!$I$5:$I$605,Set!$U$5:$U$605,"Despesa",Set!$G$5:$G$605,CPagar!$D632,Set!$K$5:$K$605,"Não Pago")</f>
        <v>0</v>
      </c>
      <c r="N632" s="65">
        <f>SUMIFS(Out!$I$5:$I$605,Out!$U$5:$U$605,"Despesa",Out!$G$5:$G$605,CPagar!$D632,Out!$K$5:$K$605,"Não Pago")</f>
        <v>0</v>
      </c>
      <c r="O632" s="65">
        <f>SUMIFS(Nov!$I$5:$I$605,Nov!$U$5:$U$605,"Despesa",Nov!$G$5:$G$605,CPagar!$D632,Nov!$K$5:$K$605,"Não Pago")</f>
        <v>0</v>
      </c>
      <c r="P632" s="65">
        <f>SUMIFS(Dez!$I$5:$I$605,Dez!$U$5:$U$605,"Despesa",Dez!$G$5:$G$605,CPagar!$D632,Dez!$K$5:$K$605,"Não Pago")</f>
        <v>0</v>
      </c>
      <c r="Q632" s="62">
        <f t="shared" si="20"/>
        <v>0</v>
      </c>
    </row>
    <row r="633" spans="3:17" ht="28.5" customHeight="1" thickTop="1" thickBot="1" x14ac:dyDescent="0.3">
      <c r="C633" s="46" t="str">
        <f>'PC Despesas'!U29</f>
        <v>5.7.25</v>
      </c>
      <c r="D633" s="47" t="str">
        <f>VLOOKUP(C633,'PC Despesas'!$U$5:$V$103,2,FALSE)</f>
        <v>-</v>
      </c>
      <c r="E633" s="65">
        <f>SUMIFS(Jan!$I$5:$I$605,Jan!$U$5:$U$605,"Despesa",Jan!$G$5:$G$605,CPagar!$D633,Jan!$K$5:$K$605,"Não Pago")</f>
        <v>0</v>
      </c>
      <c r="F633" s="65">
        <f>SUMIFS(Fev!$I$5:$I$605,Fev!$U$5:$U$605,"Despesa",Fev!$G$5:$G$605,CPagar!$D633,Fev!$K$5:$K$605,"Não Pago")</f>
        <v>0</v>
      </c>
      <c r="G633" s="65">
        <f>SUMIFS(Mar!$I$5:$I$605,Mar!$U$5:$U$605,"Despesa",Mar!$G$5:$G$605,CPagar!$D633,Mar!$K$5:$K$605,"Não Pago")</f>
        <v>0</v>
      </c>
      <c r="H633" s="65">
        <f>SUMIFS(Abr!$I$5:$I$605,Abr!$U$5:$U$605,"Despesa",Abr!$G$5:$G$605,CPagar!$D633,Abr!$K$5:$K$605,"Não Pago")</f>
        <v>0</v>
      </c>
      <c r="I633" s="65">
        <f>SUMIFS(Mai!$I$5:$I$605,Mai!$U$5:$U$605,"Despesa",Mai!$G$5:$G$605,CPagar!$D633,Mai!$K$5:$K$605,"Não Pago")</f>
        <v>0</v>
      </c>
      <c r="J633" s="65">
        <f>SUMIFS(Jun!$I$5:$I$605,Jun!$U$5:$U$605,"Despesa",Jun!$G$5:$G$605,CPagar!$D633,Jun!$K$5:$K$605,"Não Pago")</f>
        <v>0</v>
      </c>
      <c r="K633" s="65">
        <f>SUMIFS(Jul!$I$5:$I$605,Jul!$U$5:$U$605,"Despesa",Jul!$G$5:$G$605,CPagar!$D633,Jul!$K$5:$K$605,"Não Pago")</f>
        <v>0</v>
      </c>
      <c r="L633" s="65">
        <f>SUMIFS(Ago!$I$5:$I$605,Ago!$U$5:$U$605,"Despesa",Ago!$G$5:$G$605,CPagar!$D633,Ago!$K$5:$K$605,"Não Pago")</f>
        <v>0</v>
      </c>
      <c r="M633" s="65">
        <f>SUMIFS(Set!$I$5:$I$605,Set!$U$5:$U$605,"Despesa",Set!$G$5:$G$605,CPagar!$D633,Set!$K$5:$K$605,"Não Pago")</f>
        <v>0</v>
      </c>
      <c r="N633" s="65">
        <f>SUMIFS(Out!$I$5:$I$605,Out!$U$5:$U$605,"Despesa",Out!$G$5:$G$605,CPagar!$D633,Out!$K$5:$K$605,"Não Pago")</f>
        <v>0</v>
      </c>
      <c r="O633" s="65">
        <f>SUMIFS(Nov!$I$5:$I$605,Nov!$U$5:$U$605,"Despesa",Nov!$G$5:$G$605,CPagar!$D633,Nov!$K$5:$K$605,"Não Pago")</f>
        <v>0</v>
      </c>
      <c r="P633" s="65">
        <f>SUMIFS(Dez!$I$5:$I$605,Dez!$U$5:$U$605,"Despesa",Dez!$G$5:$G$605,CPagar!$D633,Dez!$K$5:$K$605,"Não Pago")</f>
        <v>0</v>
      </c>
      <c r="Q633" s="62">
        <f t="shared" si="20"/>
        <v>0</v>
      </c>
    </row>
    <row r="634" spans="3:17" ht="28.5" customHeight="1" thickTop="1" thickBot="1" x14ac:dyDescent="0.3">
      <c r="C634" s="46" t="str">
        <f>'PC Despesas'!U30</f>
        <v>5.7.26</v>
      </c>
      <c r="D634" s="47" t="str">
        <f>VLOOKUP(C634,'PC Despesas'!$U$5:$V$103,2,FALSE)</f>
        <v>-</v>
      </c>
      <c r="E634" s="65">
        <f>SUMIFS(Jan!$I$5:$I$605,Jan!$U$5:$U$605,"Despesa",Jan!$G$5:$G$605,CPagar!$D634,Jan!$K$5:$K$605,"Não Pago")</f>
        <v>0</v>
      </c>
      <c r="F634" s="65">
        <f>SUMIFS(Fev!$I$5:$I$605,Fev!$U$5:$U$605,"Despesa",Fev!$G$5:$G$605,CPagar!$D634,Fev!$K$5:$K$605,"Não Pago")</f>
        <v>0</v>
      </c>
      <c r="G634" s="65">
        <f>SUMIFS(Mar!$I$5:$I$605,Mar!$U$5:$U$605,"Despesa",Mar!$G$5:$G$605,CPagar!$D634,Mar!$K$5:$K$605,"Não Pago")</f>
        <v>0</v>
      </c>
      <c r="H634" s="65">
        <f>SUMIFS(Abr!$I$5:$I$605,Abr!$U$5:$U$605,"Despesa",Abr!$G$5:$G$605,CPagar!$D634,Abr!$K$5:$K$605,"Não Pago")</f>
        <v>0</v>
      </c>
      <c r="I634" s="65">
        <f>SUMIFS(Mai!$I$5:$I$605,Mai!$U$5:$U$605,"Despesa",Mai!$G$5:$G$605,CPagar!$D634,Mai!$K$5:$K$605,"Não Pago")</f>
        <v>0</v>
      </c>
      <c r="J634" s="65">
        <f>SUMIFS(Jun!$I$5:$I$605,Jun!$U$5:$U$605,"Despesa",Jun!$G$5:$G$605,CPagar!$D634,Jun!$K$5:$K$605,"Não Pago")</f>
        <v>0</v>
      </c>
      <c r="K634" s="65">
        <f>SUMIFS(Jul!$I$5:$I$605,Jul!$U$5:$U$605,"Despesa",Jul!$G$5:$G$605,CPagar!$D634,Jul!$K$5:$K$605,"Não Pago")</f>
        <v>0</v>
      </c>
      <c r="L634" s="65">
        <f>SUMIFS(Ago!$I$5:$I$605,Ago!$U$5:$U$605,"Despesa",Ago!$G$5:$G$605,CPagar!$D634,Ago!$K$5:$K$605,"Não Pago")</f>
        <v>0</v>
      </c>
      <c r="M634" s="65">
        <f>SUMIFS(Set!$I$5:$I$605,Set!$U$5:$U$605,"Despesa",Set!$G$5:$G$605,CPagar!$D634,Set!$K$5:$K$605,"Não Pago")</f>
        <v>0</v>
      </c>
      <c r="N634" s="65">
        <f>SUMIFS(Out!$I$5:$I$605,Out!$U$5:$U$605,"Despesa",Out!$G$5:$G$605,CPagar!$D634,Out!$K$5:$K$605,"Não Pago")</f>
        <v>0</v>
      </c>
      <c r="O634" s="65">
        <f>SUMIFS(Nov!$I$5:$I$605,Nov!$U$5:$U$605,"Despesa",Nov!$G$5:$G$605,CPagar!$D634,Nov!$K$5:$K$605,"Não Pago")</f>
        <v>0</v>
      </c>
      <c r="P634" s="65">
        <f>SUMIFS(Dez!$I$5:$I$605,Dez!$U$5:$U$605,"Despesa",Dez!$G$5:$G$605,CPagar!$D634,Dez!$K$5:$K$605,"Não Pago")</f>
        <v>0</v>
      </c>
      <c r="Q634" s="62">
        <f t="shared" si="20"/>
        <v>0</v>
      </c>
    </row>
    <row r="635" spans="3:17" ht="28.5" customHeight="1" thickTop="1" thickBot="1" x14ac:dyDescent="0.3">
      <c r="C635" s="46" t="str">
        <f>'PC Despesas'!U31</f>
        <v>5.7.27</v>
      </c>
      <c r="D635" s="47" t="str">
        <f>VLOOKUP(C635,'PC Despesas'!$U$5:$V$103,2,FALSE)</f>
        <v>-</v>
      </c>
      <c r="E635" s="65">
        <f>SUMIFS(Jan!$I$5:$I$605,Jan!$U$5:$U$605,"Despesa",Jan!$G$5:$G$605,CPagar!$D635,Jan!$K$5:$K$605,"Não Pago")</f>
        <v>0</v>
      </c>
      <c r="F635" s="65">
        <f>SUMIFS(Fev!$I$5:$I$605,Fev!$U$5:$U$605,"Despesa",Fev!$G$5:$G$605,CPagar!$D635,Fev!$K$5:$K$605,"Não Pago")</f>
        <v>0</v>
      </c>
      <c r="G635" s="65">
        <f>SUMIFS(Mar!$I$5:$I$605,Mar!$U$5:$U$605,"Despesa",Mar!$G$5:$G$605,CPagar!$D635,Mar!$K$5:$K$605,"Não Pago")</f>
        <v>0</v>
      </c>
      <c r="H635" s="65">
        <f>SUMIFS(Abr!$I$5:$I$605,Abr!$U$5:$U$605,"Despesa",Abr!$G$5:$G$605,CPagar!$D635,Abr!$K$5:$K$605,"Não Pago")</f>
        <v>0</v>
      </c>
      <c r="I635" s="65">
        <f>SUMIFS(Mai!$I$5:$I$605,Mai!$U$5:$U$605,"Despesa",Mai!$G$5:$G$605,CPagar!$D635,Mai!$K$5:$K$605,"Não Pago")</f>
        <v>0</v>
      </c>
      <c r="J635" s="65">
        <f>SUMIFS(Jun!$I$5:$I$605,Jun!$U$5:$U$605,"Despesa",Jun!$G$5:$G$605,CPagar!$D635,Jun!$K$5:$K$605,"Não Pago")</f>
        <v>0</v>
      </c>
      <c r="K635" s="65">
        <f>SUMIFS(Jul!$I$5:$I$605,Jul!$U$5:$U$605,"Despesa",Jul!$G$5:$G$605,CPagar!$D635,Jul!$K$5:$K$605,"Não Pago")</f>
        <v>0</v>
      </c>
      <c r="L635" s="65">
        <f>SUMIFS(Ago!$I$5:$I$605,Ago!$U$5:$U$605,"Despesa",Ago!$G$5:$G$605,CPagar!$D635,Ago!$K$5:$K$605,"Não Pago")</f>
        <v>0</v>
      </c>
      <c r="M635" s="65">
        <f>SUMIFS(Set!$I$5:$I$605,Set!$U$5:$U$605,"Despesa",Set!$G$5:$G$605,CPagar!$D635,Set!$K$5:$K$605,"Não Pago")</f>
        <v>0</v>
      </c>
      <c r="N635" s="65">
        <f>SUMIFS(Out!$I$5:$I$605,Out!$U$5:$U$605,"Despesa",Out!$G$5:$G$605,CPagar!$D635,Out!$K$5:$K$605,"Não Pago")</f>
        <v>0</v>
      </c>
      <c r="O635" s="65">
        <f>SUMIFS(Nov!$I$5:$I$605,Nov!$U$5:$U$605,"Despesa",Nov!$G$5:$G$605,CPagar!$D635,Nov!$K$5:$K$605,"Não Pago")</f>
        <v>0</v>
      </c>
      <c r="P635" s="65">
        <f>SUMIFS(Dez!$I$5:$I$605,Dez!$U$5:$U$605,"Despesa",Dez!$G$5:$G$605,CPagar!$D635,Dez!$K$5:$K$605,"Não Pago")</f>
        <v>0</v>
      </c>
      <c r="Q635" s="62">
        <f t="shared" si="20"/>
        <v>0</v>
      </c>
    </row>
    <row r="636" spans="3:17" ht="28.5" customHeight="1" thickTop="1" thickBot="1" x14ac:dyDescent="0.3">
      <c r="C636" s="46" t="str">
        <f>'PC Despesas'!U32</f>
        <v>5.7.28</v>
      </c>
      <c r="D636" s="47" t="str">
        <f>VLOOKUP(C636,'PC Despesas'!$U$5:$V$103,2,FALSE)</f>
        <v>-</v>
      </c>
      <c r="E636" s="65">
        <f>SUMIFS(Jan!$I$5:$I$605,Jan!$U$5:$U$605,"Despesa",Jan!$G$5:$G$605,CPagar!$D636,Jan!$K$5:$K$605,"Não Pago")</f>
        <v>0</v>
      </c>
      <c r="F636" s="65">
        <f>SUMIFS(Fev!$I$5:$I$605,Fev!$U$5:$U$605,"Despesa",Fev!$G$5:$G$605,CPagar!$D636,Fev!$K$5:$K$605,"Não Pago")</f>
        <v>0</v>
      </c>
      <c r="G636" s="65">
        <f>SUMIFS(Mar!$I$5:$I$605,Mar!$U$5:$U$605,"Despesa",Mar!$G$5:$G$605,CPagar!$D636,Mar!$K$5:$K$605,"Não Pago")</f>
        <v>0</v>
      </c>
      <c r="H636" s="65">
        <f>SUMIFS(Abr!$I$5:$I$605,Abr!$U$5:$U$605,"Despesa",Abr!$G$5:$G$605,CPagar!$D636,Abr!$K$5:$K$605,"Não Pago")</f>
        <v>0</v>
      </c>
      <c r="I636" s="65">
        <f>SUMIFS(Mai!$I$5:$I$605,Mai!$U$5:$U$605,"Despesa",Mai!$G$5:$G$605,CPagar!$D636,Mai!$K$5:$K$605,"Não Pago")</f>
        <v>0</v>
      </c>
      <c r="J636" s="65">
        <f>SUMIFS(Jun!$I$5:$I$605,Jun!$U$5:$U$605,"Despesa",Jun!$G$5:$G$605,CPagar!$D636,Jun!$K$5:$K$605,"Não Pago")</f>
        <v>0</v>
      </c>
      <c r="K636" s="65">
        <f>SUMIFS(Jul!$I$5:$I$605,Jul!$U$5:$U$605,"Despesa",Jul!$G$5:$G$605,CPagar!$D636,Jul!$K$5:$K$605,"Não Pago")</f>
        <v>0</v>
      </c>
      <c r="L636" s="65">
        <f>SUMIFS(Ago!$I$5:$I$605,Ago!$U$5:$U$605,"Despesa",Ago!$G$5:$G$605,CPagar!$D636,Ago!$K$5:$K$605,"Não Pago")</f>
        <v>0</v>
      </c>
      <c r="M636" s="65">
        <f>SUMIFS(Set!$I$5:$I$605,Set!$U$5:$U$605,"Despesa",Set!$G$5:$G$605,CPagar!$D636,Set!$K$5:$K$605,"Não Pago")</f>
        <v>0</v>
      </c>
      <c r="N636" s="65">
        <f>SUMIFS(Out!$I$5:$I$605,Out!$U$5:$U$605,"Despesa",Out!$G$5:$G$605,CPagar!$D636,Out!$K$5:$K$605,"Não Pago")</f>
        <v>0</v>
      </c>
      <c r="O636" s="65">
        <f>SUMIFS(Nov!$I$5:$I$605,Nov!$U$5:$U$605,"Despesa",Nov!$G$5:$G$605,CPagar!$D636,Nov!$K$5:$K$605,"Não Pago")</f>
        <v>0</v>
      </c>
      <c r="P636" s="65">
        <f>SUMIFS(Dez!$I$5:$I$605,Dez!$U$5:$U$605,"Despesa",Dez!$G$5:$G$605,CPagar!$D636,Dez!$K$5:$K$605,"Não Pago")</f>
        <v>0</v>
      </c>
      <c r="Q636" s="62">
        <f t="shared" si="20"/>
        <v>0</v>
      </c>
    </row>
    <row r="637" spans="3:17" ht="28.5" customHeight="1" thickTop="1" thickBot="1" x14ac:dyDescent="0.3">
      <c r="C637" s="46" t="str">
        <f>'PC Despesas'!U33</f>
        <v>5.7.29</v>
      </c>
      <c r="D637" s="47" t="str">
        <f>VLOOKUP(C637,'PC Despesas'!$U$5:$V$103,2,FALSE)</f>
        <v>-</v>
      </c>
      <c r="E637" s="65">
        <f>SUMIFS(Jan!$I$5:$I$605,Jan!$U$5:$U$605,"Despesa",Jan!$G$5:$G$605,CPagar!$D637,Jan!$K$5:$K$605,"Não Pago")</f>
        <v>0</v>
      </c>
      <c r="F637" s="65">
        <f>SUMIFS(Fev!$I$5:$I$605,Fev!$U$5:$U$605,"Despesa",Fev!$G$5:$G$605,CPagar!$D637,Fev!$K$5:$K$605,"Não Pago")</f>
        <v>0</v>
      </c>
      <c r="G637" s="65">
        <f>SUMIFS(Mar!$I$5:$I$605,Mar!$U$5:$U$605,"Despesa",Mar!$G$5:$G$605,CPagar!$D637,Mar!$K$5:$K$605,"Não Pago")</f>
        <v>0</v>
      </c>
      <c r="H637" s="65">
        <f>SUMIFS(Abr!$I$5:$I$605,Abr!$U$5:$U$605,"Despesa",Abr!$G$5:$G$605,CPagar!$D637,Abr!$K$5:$K$605,"Não Pago")</f>
        <v>0</v>
      </c>
      <c r="I637" s="65">
        <f>SUMIFS(Mai!$I$5:$I$605,Mai!$U$5:$U$605,"Despesa",Mai!$G$5:$G$605,CPagar!$D637,Mai!$K$5:$K$605,"Não Pago")</f>
        <v>0</v>
      </c>
      <c r="J637" s="65">
        <f>SUMIFS(Jun!$I$5:$I$605,Jun!$U$5:$U$605,"Despesa",Jun!$G$5:$G$605,CPagar!$D637,Jun!$K$5:$K$605,"Não Pago")</f>
        <v>0</v>
      </c>
      <c r="K637" s="65">
        <f>SUMIFS(Jul!$I$5:$I$605,Jul!$U$5:$U$605,"Despesa",Jul!$G$5:$G$605,CPagar!$D637,Jul!$K$5:$K$605,"Não Pago")</f>
        <v>0</v>
      </c>
      <c r="L637" s="65">
        <f>SUMIFS(Ago!$I$5:$I$605,Ago!$U$5:$U$605,"Despesa",Ago!$G$5:$G$605,CPagar!$D637,Ago!$K$5:$K$605,"Não Pago")</f>
        <v>0</v>
      </c>
      <c r="M637" s="65">
        <f>SUMIFS(Set!$I$5:$I$605,Set!$U$5:$U$605,"Despesa",Set!$G$5:$G$605,CPagar!$D637,Set!$K$5:$K$605,"Não Pago")</f>
        <v>0</v>
      </c>
      <c r="N637" s="65">
        <f>SUMIFS(Out!$I$5:$I$605,Out!$U$5:$U$605,"Despesa",Out!$G$5:$G$605,CPagar!$D637,Out!$K$5:$K$605,"Não Pago")</f>
        <v>0</v>
      </c>
      <c r="O637" s="65">
        <f>SUMIFS(Nov!$I$5:$I$605,Nov!$U$5:$U$605,"Despesa",Nov!$G$5:$G$605,CPagar!$D637,Nov!$K$5:$K$605,"Não Pago")</f>
        <v>0</v>
      </c>
      <c r="P637" s="65">
        <f>SUMIFS(Dez!$I$5:$I$605,Dez!$U$5:$U$605,"Despesa",Dez!$G$5:$G$605,CPagar!$D637,Dez!$K$5:$K$605,"Não Pago")</f>
        <v>0</v>
      </c>
      <c r="Q637" s="62">
        <f t="shared" si="20"/>
        <v>0</v>
      </c>
    </row>
    <row r="638" spans="3:17" ht="28.5" customHeight="1" thickTop="1" thickBot="1" x14ac:dyDescent="0.3">
      <c r="C638" s="46" t="str">
        <f>'PC Despesas'!U34</f>
        <v>5.7.30</v>
      </c>
      <c r="D638" s="47" t="str">
        <f>VLOOKUP(C638,'PC Despesas'!$U$5:$V$103,2,FALSE)</f>
        <v>-</v>
      </c>
      <c r="E638" s="65">
        <f>SUMIFS(Jan!$I$5:$I$605,Jan!$U$5:$U$605,"Despesa",Jan!$G$5:$G$605,CPagar!$D638,Jan!$K$5:$K$605,"Não Pago")</f>
        <v>0</v>
      </c>
      <c r="F638" s="65">
        <f>SUMIFS(Fev!$I$5:$I$605,Fev!$U$5:$U$605,"Despesa",Fev!$G$5:$G$605,CPagar!$D638,Fev!$K$5:$K$605,"Não Pago")</f>
        <v>0</v>
      </c>
      <c r="G638" s="65">
        <f>SUMIFS(Mar!$I$5:$I$605,Mar!$U$5:$U$605,"Despesa",Mar!$G$5:$G$605,CPagar!$D638,Mar!$K$5:$K$605,"Não Pago")</f>
        <v>0</v>
      </c>
      <c r="H638" s="65">
        <f>SUMIFS(Abr!$I$5:$I$605,Abr!$U$5:$U$605,"Despesa",Abr!$G$5:$G$605,CPagar!$D638,Abr!$K$5:$K$605,"Não Pago")</f>
        <v>0</v>
      </c>
      <c r="I638" s="65">
        <f>SUMIFS(Mai!$I$5:$I$605,Mai!$U$5:$U$605,"Despesa",Mai!$G$5:$G$605,CPagar!$D638,Mai!$K$5:$K$605,"Não Pago")</f>
        <v>0</v>
      </c>
      <c r="J638" s="65">
        <f>SUMIFS(Jun!$I$5:$I$605,Jun!$U$5:$U$605,"Despesa",Jun!$G$5:$G$605,CPagar!$D638,Jun!$K$5:$K$605,"Não Pago")</f>
        <v>0</v>
      </c>
      <c r="K638" s="65">
        <f>SUMIFS(Jul!$I$5:$I$605,Jul!$U$5:$U$605,"Despesa",Jul!$G$5:$G$605,CPagar!$D638,Jul!$K$5:$K$605,"Não Pago")</f>
        <v>0</v>
      </c>
      <c r="L638" s="65">
        <f>SUMIFS(Ago!$I$5:$I$605,Ago!$U$5:$U$605,"Despesa",Ago!$G$5:$G$605,CPagar!$D638,Ago!$K$5:$K$605,"Não Pago")</f>
        <v>0</v>
      </c>
      <c r="M638" s="65">
        <f>SUMIFS(Set!$I$5:$I$605,Set!$U$5:$U$605,"Despesa",Set!$G$5:$G$605,CPagar!$D638,Set!$K$5:$K$605,"Não Pago")</f>
        <v>0</v>
      </c>
      <c r="N638" s="65">
        <f>SUMIFS(Out!$I$5:$I$605,Out!$U$5:$U$605,"Despesa",Out!$G$5:$G$605,CPagar!$D638,Out!$K$5:$K$605,"Não Pago")</f>
        <v>0</v>
      </c>
      <c r="O638" s="65">
        <f>SUMIFS(Nov!$I$5:$I$605,Nov!$U$5:$U$605,"Despesa",Nov!$G$5:$G$605,CPagar!$D638,Nov!$K$5:$K$605,"Não Pago")</f>
        <v>0</v>
      </c>
      <c r="P638" s="65">
        <f>SUMIFS(Dez!$I$5:$I$605,Dez!$U$5:$U$605,"Despesa",Dez!$G$5:$G$605,CPagar!$D638,Dez!$K$5:$K$605,"Não Pago")</f>
        <v>0</v>
      </c>
      <c r="Q638" s="62">
        <f t="shared" si="20"/>
        <v>0</v>
      </c>
    </row>
    <row r="639" spans="3:17" ht="28.5" customHeight="1" thickTop="1" thickBot="1" x14ac:dyDescent="0.3">
      <c r="C639" s="46" t="str">
        <f>'PC Despesas'!U35</f>
        <v>5.7.31</v>
      </c>
      <c r="D639" s="47" t="str">
        <f>VLOOKUP(C639,'PC Despesas'!$U$5:$V$103,2,FALSE)</f>
        <v>-</v>
      </c>
      <c r="E639" s="65">
        <f>SUMIFS(Jan!$I$5:$I$605,Jan!$U$5:$U$605,"Despesa",Jan!$G$5:$G$605,CPagar!$D639,Jan!$K$5:$K$605,"Não Pago")</f>
        <v>0</v>
      </c>
      <c r="F639" s="65">
        <f>SUMIFS(Fev!$I$5:$I$605,Fev!$U$5:$U$605,"Despesa",Fev!$G$5:$G$605,CPagar!$D639,Fev!$K$5:$K$605,"Não Pago")</f>
        <v>0</v>
      </c>
      <c r="G639" s="65">
        <f>SUMIFS(Mar!$I$5:$I$605,Mar!$U$5:$U$605,"Despesa",Mar!$G$5:$G$605,CPagar!$D639,Mar!$K$5:$K$605,"Não Pago")</f>
        <v>0</v>
      </c>
      <c r="H639" s="65">
        <f>SUMIFS(Abr!$I$5:$I$605,Abr!$U$5:$U$605,"Despesa",Abr!$G$5:$G$605,CPagar!$D639,Abr!$K$5:$K$605,"Não Pago")</f>
        <v>0</v>
      </c>
      <c r="I639" s="65">
        <f>SUMIFS(Mai!$I$5:$I$605,Mai!$U$5:$U$605,"Despesa",Mai!$G$5:$G$605,CPagar!$D639,Mai!$K$5:$K$605,"Não Pago")</f>
        <v>0</v>
      </c>
      <c r="J639" s="65">
        <f>SUMIFS(Jun!$I$5:$I$605,Jun!$U$5:$U$605,"Despesa",Jun!$G$5:$G$605,CPagar!$D639,Jun!$K$5:$K$605,"Não Pago")</f>
        <v>0</v>
      </c>
      <c r="K639" s="65">
        <f>SUMIFS(Jul!$I$5:$I$605,Jul!$U$5:$U$605,"Despesa",Jul!$G$5:$G$605,CPagar!$D639,Jul!$K$5:$K$605,"Não Pago")</f>
        <v>0</v>
      </c>
      <c r="L639" s="65">
        <f>SUMIFS(Ago!$I$5:$I$605,Ago!$U$5:$U$605,"Despesa",Ago!$G$5:$G$605,CPagar!$D639,Ago!$K$5:$K$605,"Não Pago")</f>
        <v>0</v>
      </c>
      <c r="M639" s="65">
        <f>SUMIFS(Set!$I$5:$I$605,Set!$U$5:$U$605,"Despesa",Set!$G$5:$G$605,CPagar!$D639,Set!$K$5:$K$605,"Não Pago")</f>
        <v>0</v>
      </c>
      <c r="N639" s="65">
        <f>SUMIFS(Out!$I$5:$I$605,Out!$U$5:$U$605,"Despesa",Out!$G$5:$G$605,CPagar!$D639,Out!$K$5:$K$605,"Não Pago")</f>
        <v>0</v>
      </c>
      <c r="O639" s="65">
        <f>SUMIFS(Nov!$I$5:$I$605,Nov!$U$5:$U$605,"Despesa",Nov!$G$5:$G$605,CPagar!$D639,Nov!$K$5:$K$605,"Não Pago")</f>
        <v>0</v>
      </c>
      <c r="P639" s="65">
        <f>SUMIFS(Dez!$I$5:$I$605,Dez!$U$5:$U$605,"Despesa",Dez!$G$5:$G$605,CPagar!$D639,Dez!$K$5:$K$605,"Não Pago")</f>
        <v>0</v>
      </c>
      <c r="Q639" s="62">
        <f t="shared" si="20"/>
        <v>0</v>
      </c>
    </row>
    <row r="640" spans="3:17" ht="28.5" customHeight="1" thickTop="1" thickBot="1" x14ac:dyDescent="0.3">
      <c r="C640" s="46" t="str">
        <f>'PC Despesas'!U36</f>
        <v>5.7.32</v>
      </c>
      <c r="D640" s="47" t="str">
        <f>VLOOKUP(C640,'PC Despesas'!$U$5:$V$103,2,FALSE)</f>
        <v>-</v>
      </c>
      <c r="E640" s="65">
        <f>SUMIFS(Jan!$I$5:$I$605,Jan!$U$5:$U$605,"Despesa",Jan!$G$5:$G$605,CPagar!$D640,Jan!$K$5:$K$605,"Não Pago")</f>
        <v>0</v>
      </c>
      <c r="F640" s="65">
        <f>SUMIFS(Fev!$I$5:$I$605,Fev!$U$5:$U$605,"Despesa",Fev!$G$5:$G$605,CPagar!$D640,Fev!$K$5:$K$605,"Não Pago")</f>
        <v>0</v>
      </c>
      <c r="G640" s="65">
        <f>SUMIFS(Mar!$I$5:$I$605,Mar!$U$5:$U$605,"Despesa",Mar!$G$5:$G$605,CPagar!$D640,Mar!$K$5:$K$605,"Não Pago")</f>
        <v>0</v>
      </c>
      <c r="H640" s="65">
        <f>SUMIFS(Abr!$I$5:$I$605,Abr!$U$5:$U$605,"Despesa",Abr!$G$5:$G$605,CPagar!$D640,Abr!$K$5:$K$605,"Não Pago")</f>
        <v>0</v>
      </c>
      <c r="I640" s="65">
        <f>SUMIFS(Mai!$I$5:$I$605,Mai!$U$5:$U$605,"Despesa",Mai!$G$5:$G$605,CPagar!$D640,Mai!$K$5:$K$605,"Não Pago")</f>
        <v>0</v>
      </c>
      <c r="J640" s="65">
        <f>SUMIFS(Jun!$I$5:$I$605,Jun!$U$5:$U$605,"Despesa",Jun!$G$5:$G$605,CPagar!$D640,Jun!$K$5:$K$605,"Não Pago")</f>
        <v>0</v>
      </c>
      <c r="K640" s="65">
        <f>SUMIFS(Jul!$I$5:$I$605,Jul!$U$5:$U$605,"Despesa",Jul!$G$5:$G$605,CPagar!$D640,Jul!$K$5:$K$605,"Não Pago")</f>
        <v>0</v>
      </c>
      <c r="L640" s="65">
        <f>SUMIFS(Ago!$I$5:$I$605,Ago!$U$5:$U$605,"Despesa",Ago!$G$5:$G$605,CPagar!$D640,Ago!$K$5:$K$605,"Não Pago")</f>
        <v>0</v>
      </c>
      <c r="M640" s="65">
        <f>SUMIFS(Set!$I$5:$I$605,Set!$U$5:$U$605,"Despesa",Set!$G$5:$G$605,CPagar!$D640,Set!$K$5:$K$605,"Não Pago")</f>
        <v>0</v>
      </c>
      <c r="N640" s="65">
        <f>SUMIFS(Out!$I$5:$I$605,Out!$U$5:$U$605,"Despesa",Out!$G$5:$G$605,CPagar!$D640,Out!$K$5:$K$605,"Não Pago")</f>
        <v>0</v>
      </c>
      <c r="O640" s="65">
        <f>SUMIFS(Nov!$I$5:$I$605,Nov!$U$5:$U$605,"Despesa",Nov!$G$5:$G$605,CPagar!$D640,Nov!$K$5:$K$605,"Não Pago")</f>
        <v>0</v>
      </c>
      <c r="P640" s="65">
        <f>SUMIFS(Dez!$I$5:$I$605,Dez!$U$5:$U$605,"Despesa",Dez!$G$5:$G$605,CPagar!$D640,Dez!$K$5:$K$605,"Não Pago")</f>
        <v>0</v>
      </c>
      <c r="Q640" s="62">
        <f t="shared" si="20"/>
        <v>0</v>
      </c>
    </row>
    <row r="641" spans="3:17" ht="28.5" customHeight="1" thickTop="1" thickBot="1" x14ac:dyDescent="0.3">
      <c r="C641" s="46" t="str">
        <f>'PC Despesas'!U37</f>
        <v>5.7.33</v>
      </c>
      <c r="D641" s="47" t="str">
        <f>VLOOKUP(C641,'PC Despesas'!$U$5:$V$103,2,FALSE)</f>
        <v>-</v>
      </c>
      <c r="E641" s="65">
        <f>SUMIFS(Jan!$I$5:$I$605,Jan!$U$5:$U$605,"Despesa",Jan!$G$5:$G$605,CPagar!$D641,Jan!$K$5:$K$605,"Não Pago")</f>
        <v>0</v>
      </c>
      <c r="F641" s="65">
        <f>SUMIFS(Fev!$I$5:$I$605,Fev!$U$5:$U$605,"Despesa",Fev!$G$5:$G$605,CPagar!$D641,Fev!$K$5:$K$605,"Não Pago")</f>
        <v>0</v>
      </c>
      <c r="G641" s="65">
        <f>SUMIFS(Mar!$I$5:$I$605,Mar!$U$5:$U$605,"Despesa",Mar!$G$5:$G$605,CPagar!$D641,Mar!$K$5:$K$605,"Não Pago")</f>
        <v>0</v>
      </c>
      <c r="H641" s="65">
        <f>SUMIFS(Abr!$I$5:$I$605,Abr!$U$5:$U$605,"Despesa",Abr!$G$5:$G$605,CPagar!$D641,Abr!$K$5:$K$605,"Não Pago")</f>
        <v>0</v>
      </c>
      <c r="I641" s="65">
        <f>SUMIFS(Mai!$I$5:$I$605,Mai!$U$5:$U$605,"Despesa",Mai!$G$5:$G$605,CPagar!$D641,Mai!$K$5:$K$605,"Não Pago")</f>
        <v>0</v>
      </c>
      <c r="J641" s="65">
        <f>SUMIFS(Jun!$I$5:$I$605,Jun!$U$5:$U$605,"Despesa",Jun!$G$5:$G$605,CPagar!$D641,Jun!$K$5:$K$605,"Não Pago")</f>
        <v>0</v>
      </c>
      <c r="K641" s="65">
        <f>SUMIFS(Jul!$I$5:$I$605,Jul!$U$5:$U$605,"Despesa",Jul!$G$5:$G$605,CPagar!$D641,Jul!$K$5:$K$605,"Não Pago")</f>
        <v>0</v>
      </c>
      <c r="L641" s="65">
        <f>SUMIFS(Ago!$I$5:$I$605,Ago!$U$5:$U$605,"Despesa",Ago!$G$5:$G$605,CPagar!$D641,Ago!$K$5:$K$605,"Não Pago")</f>
        <v>0</v>
      </c>
      <c r="M641" s="65">
        <f>SUMIFS(Set!$I$5:$I$605,Set!$U$5:$U$605,"Despesa",Set!$G$5:$G$605,CPagar!$D641,Set!$K$5:$K$605,"Não Pago")</f>
        <v>0</v>
      </c>
      <c r="N641" s="65">
        <f>SUMIFS(Out!$I$5:$I$605,Out!$U$5:$U$605,"Despesa",Out!$G$5:$G$605,CPagar!$D641,Out!$K$5:$K$605,"Não Pago")</f>
        <v>0</v>
      </c>
      <c r="O641" s="65">
        <f>SUMIFS(Nov!$I$5:$I$605,Nov!$U$5:$U$605,"Despesa",Nov!$G$5:$G$605,CPagar!$D641,Nov!$K$5:$K$605,"Não Pago")</f>
        <v>0</v>
      </c>
      <c r="P641" s="65">
        <f>SUMIFS(Dez!$I$5:$I$605,Dez!$U$5:$U$605,"Despesa",Dez!$G$5:$G$605,CPagar!$D641,Dez!$K$5:$K$605,"Não Pago")</f>
        <v>0</v>
      </c>
      <c r="Q641" s="62">
        <f t="shared" si="20"/>
        <v>0</v>
      </c>
    </row>
    <row r="642" spans="3:17" ht="28.5" customHeight="1" thickTop="1" thickBot="1" x14ac:dyDescent="0.3">
      <c r="C642" s="46" t="str">
        <f>'PC Despesas'!U38</f>
        <v>5.7.34</v>
      </c>
      <c r="D642" s="47" t="str">
        <f>VLOOKUP(C642,'PC Despesas'!$U$5:$V$103,2,FALSE)</f>
        <v>-</v>
      </c>
      <c r="E642" s="65">
        <f>SUMIFS(Jan!$I$5:$I$605,Jan!$U$5:$U$605,"Despesa",Jan!$G$5:$G$605,CPagar!$D642,Jan!$K$5:$K$605,"Não Pago")</f>
        <v>0</v>
      </c>
      <c r="F642" s="65">
        <f>SUMIFS(Fev!$I$5:$I$605,Fev!$U$5:$U$605,"Despesa",Fev!$G$5:$G$605,CPagar!$D642,Fev!$K$5:$K$605,"Não Pago")</f>
        <v>0</v>
      </c>
      <c r="G642" s="65">
        <f>SUMIFS(Mar!$I$5:$I$605,Mar!$U$5:$U$605,"Despesa",Mar!$G$5:$G$605,CPagar!$D642,Mar!$K$5:$K$605,"Não Pago")</f>
        <v>0</v>
      </c>
      <c r="H642" s="65">
        <f>SUMIFS(Abr!$I$5:$I$605,Abr!$U$5:$U$605,"Despesa",Abr!$G$5:$G$605,CPagar!$D642,Abr!$K$5:$K$605,"Não Pago")</f>
        <v>0</v>
      </c>
      <c r="I642" s="65">
        <f>SUMIFS(Mai!$I$5:$I$605,Mai!$U$5:$U$605,"Despesa",Mai!$G$5:$G$605,CPagar!$D642,Mai!$K$5:$K$605,"Não Pago")</f>
        <v>0</v>
      </c>
      <c r="J642" s="65">
        <f>SUMIFS(Jun!$I$5:$I$605,Jun!$U$5:$U$605,"Despesa",Jun!$G$5:$G$605,CPagar!$D642,Jun!$K$5:$K$605,"Não Pago")</f>
        <v>0</v>
      </c>
      <c r="K642" s="65">
        <f>SUMIFS(Jul!$I$5:$I$605,Jul!$U$5:$U$605,"Despesa",Jul!$G$5:$G$605,CPagar!$D642,Jul!$K$5:$K$605,"Não Pago")</f>
        <v>0</v>
      </c>
      <c r="L642" s="65">
        <f>SUMIFS(Ago!$I$5:$I$605,Ago!$U$5:$U$605,"Despesa",Ago!$G$5:$G$605,CPagar!$D642,Ago!$K$5:$K$605,"Não Pago")</f>
        <v>0</v>
      </c>
      <c r="M642" s="65">
        <f>SUMIFS(Set!$I$5:$I$605,Set!$U$5:$U$605,"Despesa",Set!$G$5:$G$605,CPagar!$D642,Set!$K$5:$K$605,"Não Pago")</f>
        <v>0</v>
      </c>
      <c r="N642" s="65">
        <f>SUMIFS(Out!$I$5:$I$605,Out!$U$5:$U$605,"Despesa",Out!$G$5:$G$605,CPagar!$D642,Out!$K$5:$K$605,"Não Pago")</f>
        <v>0</v>
      </c>
      <c r="O642" s="65">
        <f>SUMIFS(Nov!$I$5:$I$605,Nov!$U$5:$U$605,"Despesa",Nov!$G$5:$G$605,CPagar!$D642,Nov!$K$5:$K$605,"Não Pago")</f>
        <v>0</v>
      </c>
      <c r="P642" s="65">
        <f>SUMIFS(Dez!$I$5:$I$605,Dez!$U$5:$U$605,"Despesa",Dez!$G$5:$G$605,CPagar!$D642,Dez!$K$5:$K$605,"Não Pago")</f>
        <v>0</v>
      </c>
      <c r="Q642" s="62">
        <f t="shared" si="20"/>
        <v>0</v>
      </c>
    </row>
    <row r="643" spans="3:17" ht="28.5" customHeight="1" thickTop="1" thickBot="1" x14ac:dyDescent="0.3">
      <c r="C643" s="46" t="str">
        <f>'PC Despesas'!U39</f>
        <v>5.7.35</v>
      </c>
      <c r="D643" s="47" t="str">
        <f>VLOOKUP(C643,'PC Despesas'!$U$5:$V$103,2,FALSE)</f>
        <v>-</v>
      </c>
      <c r="E643" s="65">
        <f>SUMIFS(Jan!$I$5:$I$605,Jan!$U$5:$U$605,"Despesa",Jan!$G$5:$G$605,CPagar!$D643,Jan!$K$5:$K$605,"Não Pago")</f>
        <v>0</v>
      </c>
      <c r="F643" s="65">
        <f>SUMIFS(Fev!$I$5:$I$605,Fev!$U$5:$U$605,"Despesa",Fev!$G$5:$G$605,CPagar!$D643,Fev!$K$5:$K$605,"Não Pago")</f>
        <v>0</v>
      </c>
      <c r="G643" s="65">
        <f>SUMIFS(Mar!$I$5:$I$605,Mar!$U$5:$U$605,"Despesa",Mar!$G$5:$G$605,CPagar!$D643,Mar!$K$5:$K$605,"Não Pago")</f>
        <v>0</v>
      </c>
      <c r="H643" s="65">
        <f>SUMIFS(Abr!$I$5:$I$605,Abr!$U$5:$U$605,"Despesa",Abr!$G$5:$G$605,CPagar!$D643,Abr!$K$5:$K$605,"Não Pago")</f>
        <v>0</v>
      </c>
      <c r="I643" s="65">
        <f>SUMIFS(Mai!$I$5:$I$605,Mai!$U$5:$U$605,"Despesa",Mai!$G$5:$G$605,CPagar!$D643,Mai!$K$5:$K$605,"Não Pago")</f>
        <v>0</v>
      </c>
      <c r="J643" s="65">
        <f>SUMIFS(Jun!$I$5:$I$605,Jun!$U$5:$U$605,"Despesa",Jun!$G$5:$G$605,CPagar!$D643,Jun!$K$5:$K$605,"Não Pago")</f>
        <v>0</v>
      </c>
      <c r="K643" s="65">
        <f>SUMIFS(Jul!$I$5:$I$605,Jul!$U$5:$U$605,"Despesa",Jul!$G$5:$G$605,CPagar!$D643,Jul!$K$5:$K$605,"Não Pago")</f>
        <v>0</v>
      </c>
      <c r="L643" s="65">
        <f>SUMIFS(Ago!$I$5:$I$605,Ago!$U$5:$U$605,"Despesa",Ago!$G$5:$G$605,CPagar!$D643,Ago!$K$5:$K$605,"Não Pago")</f>
        <v>0</v>
      </c>
      <c r="M643" s="65">
        <f>SUMIFS(Set!$I$5:$I$605,Set!$U$5:$U$605,"Despesa",Set!$G$5:$G$605,CPagar!$D643,Set!$K$5:$K$605,"Não Pago")</f>
        <v>0</v>
      </c>
      <c r="N643" s="65">
        <f>SUMIFS(Out!$I$5:$I$605,Out!$U$5:$U$605,"Despesa",Out!$G$5:$G$605,CPagar!$D643,Out!$K$5:$K$605,"Não Pago")</f>
        <v>0</v>
      </c>
      <c r="O643" s="65">
        <f>SUMIFS(Nov!$I$5:$I$605,Nov!$U$5:$U$605,"Despesa",Nov!$G$5:$G$605,CPagar!$D643,Nov!$K$5:$K$605,"Não Pago")</f>
        <v>0</v>
      </c>
      <c r="P643" s="65">
        <f>SUMIFS(Dez!$I$5:$I$605,Dez!$U$5:$U$605,"Despesa",Dez!$G$5:$G$605,CPagar!$D643,Dez!$K$5:$K$605,"Não Pago")</f>
        <v>0</v>
      </c>
      <c r="Q643" s="62">
        <f t="shared" si="20"/>
        <v>0</v>
      </c>
    </row>
    <row r="644" spans="3:17" ht="28.5" customHeight="1" thickTop="1" thickBot="1" x14ac:dyDescent="0.3">
      <c r="C644" s="46" t="str">
        <f>'PC Despesas'!U40</f>
        <v>5.7.36</v>
      </c>
      <c r="D644" s="47" t="str">
        <f>VLOOKUP(C644,'PC Despesas'!$U$5:$V$103,2,FALSE)</f>
        <v>-</v>
      </c>
      <c r="E644" s="65">
        <f>SUMIFS(Jan!$I$5:$I$605,Jan!$U$5:$U$605,"Despesa",Jan!$G$5:$G$605,CPagar!$D644,Jan!$K$5:$K$605,"Não Pago")</f>
        <v>0</v>
      </c>
      <c r="F644" s="65">
        <f>SUMIFS(Fev!$I$5:$I$605,Fev!$U$5:$U$605,"Despesa",Fev!$G$5:$G$605,CPagar!$D644,Fev!$K$5:$K$605,"Não Pago")</f>
        <v>0</v>
      </c>
      <c r="G644" s="65">
        <f>SUMIFS(Mar!$I$5:$I$605,Mar!$U$5:$U$605,"Despesa",Mar!$G$5:$G$605,CPagar!$D644,Mar!$K$5:$K$605,"Não Pago")</f>
        <v>0</v>
      </c>
      <c r="H644" s="65">
        <f>SUMIFS(Abr!$I$5:$I$605,Abr!$U$5:$U$605,"Despesa",Abr!$G$5:$G$605,CPagar!$D644,Abr!$K$5:$K$605,"Não Pago")</f>
        <v>0</v>
      </c>
      <c r="I644" s="65">
        <f>SUMIFS(Mai!$I$5:$I$605,Mai!$U$5:$U$605,"Despesa",Mai!$G$5:$G$605,CPagar!$D644,Mai!$K$5:$K$605,"Não Pago")</f>
        <v>0</v>
      </c>
      <c r="J644" s="65">
        <f>SUMIFS(Jun!$I$5:$I$605,Jun!$U$5:$U$605,"Despesa",Jun!$G$5:$G$605,CPagar!$D644,Jun!$K$5:$K$605,"Não Pago")</f>
        <v>0</v>
      </c>
      <c r="K644" s="65">
        <f>SUMIFS(Jul!$I$5:$I$605,Jul!$U$5:$U$605,"Despesa",Jul!$G$5:$G$605,CPagar!$D644,Jul!$K$5:$K$605,"Não Pago")</f>
        <v>0</v>
      </c>
      <c r="L644" s="65">
        <f>SUMIFS(Ago!$I$5:$I$605,Ago!$U$5:$U$605,"Despesa",Ago!$G$5:$G$605,CPagar!$D644,Ago!$K$5:$K$605,"Não Pago")</f>
        <v>0</v>
      </c>
      <c r="M644" s="65">
        <f>SUMIFS(Set!$I$5:$I$605,Set!$U$5:$U$605,"Despesa",Set!$G$5:$G$605,CPagar!$D644,Set!$K$5:$K$605,"Não Pago")</f>
        <v>0</v>
      </c>
      <c r="N644" s="65">
        <f>SUMIFS(Out!$I$5:$I$605,Out!$U$5:$U$605,"Despesa",Out!$G$5:$G$605,CPagar!$D644,Out!$K$5:$K$605,"Não Pago")</f>
        <v>0</v>
      </c>
      <c r="O644" s="65">
        <f>SUMIFS(Nov!$I$5:$I$605,Nov!$U$5:$U$605,"Despesa",Nov!$G$5:$G$605,CPagar!$D644,Nov!$K$5:$K$605,"Não Pago")</f>
        <v>0</v>
      </c>
      <c r="P644" s="65">
        <f>SUMIFS(Dez!$I$5:$I$605,Dez!$U$5:$U$605,"Despesa",Dez!$G$5:$G$605,CPagar!$D644,Dez!$K$5:$K$605,"Não Pago")</f>
        <v>0</v>
      </c>
      <c r="Q644" s="62">
        <f t="shared" si="20"/>
        <v>0</v>
      </c>
    </row>
    <row r="645" spans="3:17" ht="28.5" customHeight="1" thickTop="1" thickBot="1" x14ac:dyDescent="0.3">
      <c r="C645" s="46" t="str">
        <f>'PC Despesas'!U41</f>
        <v>5.7.37</v>
      </c>
      <c r="D645" s="47" t="str">
        <f>VLOOKUP(C645,'PC Despesas'!$U$5:$V$103,2,FALSE)</f>
        <v>-</v>
      </c>
      <c r="E645" s="65">
        <f>SUMIFS(Jan!$I$5:$I$605,Jan!$U$5:$U$605,"Despesa",Jan!$G$5:$G$605,CPagar!$D645,Jan!$K$5:$K$605,"Não Pago")</f>
        <v>0</v>
      </c>
      <c r="F645" s="65">
        <f>SUMIFS(Fev!$I$5:$I$605,Fev!$U$5:$U$605,"Despesa",Fev!$G$5:$G$605,CPagar!$D645,Fev!$K$5:$K$605,"Não Pago")</f>
        <v>0</v>
      </c>
      <c r="G645" s="65">
        <f>SUMIFS(Mar!$I$5:$I$605,Mar!$U$5:$U$605,"Despesa",Mar!$G$5:$G$605,CPagar!$D645,Mar!$K$5:$K$605,"Não Pago")</f>
        <v>0</v>
      </c>
      <c r="H645" s="65">
        <f>SUMIFS(Abr!$I$5:$I$605,Abr!$U$5:$U$605,"Despesa",Abr!$G$5:$G$605,CPagar!$D645,Abr!$K$5:$K$605,"Não Pago")</f>
        <v>0</v>
      </c>
      <c r="I645" s="65">
        <f>SUMIFS(Mai!$I$5:$I$605,Mai!$U$5:$U$605,"Despesa",Mai!$G$5:$G$605,CPagar!$D645,Mai!$K$5:$K$605,"Não Pago")</f>
        <v>0</v>
      </c>
      <c r="J645" s="65">
        <f>SUMIFS(Jun!$I$5:$I$605,Jun!$U$5:$U$605,"Despesa",Jun!$G$5:$G$605,CPagar!$D645,Jun!$K$5:$K$605,"Não Pago")</f>
        <v>0</v>
      </c>
      <c r="K645" s="65">
        <f>SUMIFS(Jul!$I$5:$I$605,Jul!$U$5:$U$605,"Despesa",Jul!$G$5:$G$605,CPagar!$D645,Jul!$K$5:$K$605,"Não Pago")</f>
        <v>0</v>
      </c>
      <c r="L645" s="65">
        <f>SUMIFS(Ago!$I$5:$I$605,Ago!$U$5:$U$605,"Despesa",Ago!$G$5:$G$605,CPagar!$D645,Ago!$K$5:$K$605,"Não Pago")</f>
        <v>0</v>
      </c>
      <c r="M645" s="65">
        <f>SUMIFS(Set!$I$5:$I$605,Set!$U$5:$U$605,"Despesa",Set!$G$5:$G$605,CPagar!$D645,Set!$K$5:$K$605,"Não Pago")</f>
        <v>0</v>
      </c>
      <c r="N645" s="65">
        <f>SUMIFS(Out!$I$5:$I$605,Out!$U$5:$U$605,"Despesa",Out!$G$5:$G$605,CPagar!$D645,Out!$K$5:$K$605,"Não Pago")</f>
        <v>0</v>
      </c>
      <c r="O645" s="65">
        <f>SUMIFS(Nov!$I$5:$I$605,Nov!$U$5:$U$605,"Despesa",Nov!$G$5:$G$605,CPagar!$D645,Nov!$K$5:$K$605,"Não Pago")</f>
        <v>0</v>
      </c>
      <c r="P645" s="65">
        <f>SUMIFS(Dez!$I$5:$I$605,Dez!$U$5:$U$605,"Despesa",Dez!$G$5:$G$605,CPagar!$D645,Dez!$K$5:$K$605,"Não Pago")</f>
        <v>0</v>
      </c>
      <c r="Q645" s="62">
        <f t="shared" si="20"/>
        <v>0</v>
      </c>
    </row>
    <row r="646" spans="3:17" ht="28.5" customHeight="1" thickTop="1" thickBot="1" x14ac:dyDescent="0.3">
      <c r="C646" s="46" t="str">
        <f>'PC Despesas'!U42</f>
        <v>5.7.38</v>
      </c>
      <c r="D646" s="47" t="str">
        <f>VLOOKUP(C646,'PC Despesas'!$U$5:$V$103,2,FALSE)</f>
        <v>-</v>
      </c>
      <c r="E646" s="65">
        <f>SUMIFS(Jan!$I$5:$I$605,Jan!$U$5:$U$605,"Despesa",Jan!$G$5:$G$605,CPagar!$D646,Jan!$K$5:$K$605,"Não Pago")</f>
        <v>0</v>
      </c>
      <c r="F646" s="65">
        <f>SUMIFS(Fev!$I$5:$I$605,Fev!$U$5:$U$605,"Despesa",Fev!$G$5:$G$605,CPagar!$D646,Fev!$K$5:$K$605,"Não Pago")</f>
        <v>0</v>
      </c>
      <c r="G646" s="65">
        <f>SUMIFS(Mar!$I$5:$I$605,Mar!$U$5:$U$605,"Despesa",Mar!$G$5:$G$605,CPagar!$D646,Mar!$K$5:$K$605,"Não Pago")</f>
        <v>0</v>
      </c>
      <c r="H646" s="65">
        <f>SUMIFS(Abr!$I$5:$I$605,Abr!$U$5:$U$605,"Despesa",Abr!$G$5:$G$605,CPagar!$D646,Abr!$K$5:$K$605,"Não Pago")</f>
        <v>0</v>
      </c>
      <c r="I646" s="65">
        <f>SUMIFS(Mai!$I$5:$I$605,Mai!$U$5:$U$605,"Despesa",Mai!$G$5:$G$605,CPagar!$D646,Mai!$K$5:$K$605,"Não Pago")</f>
        <v>0</v>
      </c>
      <c r="J646" s="65">
        <f>SUMIFS(Jun!$I$5:$I$605,Jun!$U$5:$U$605,"Despesa",Jun!$G$5:$G$605,CPagar!$D646,Jun!$K$5:$K$605,"Não Pago")</f>
        <v>0</v>
      </c>
      <c r="K646" s="65">
        <f>SUMIFS(Jul!$I$5:$I$605,Jul!$U$5:$U$605,"Despesa",Jul!$G$5:$G$605,CPagar!$D646,Jul!$K$5:$K$605,"Não Pago")</f>
        <v>0</v>
      </c>
      <c r="L646" s="65">
        <f>SUMIFS(Ago!$I$5:$I$605,Ago!$U$5:$U$605,"Despesa",Ago!$G$5:$G$605,CPagar!$D646,Ago!$K$5:$K$605,"Não Pago")</f>
        <v>0</v>
      </c>
      <c r="M646" s="65">
        <f>SUMIFS(Set!$I$5:$I$605,Set!$U$5:$U$605,"Despesa",Set!$G$5:$G$605,CPagar!$D646,Set!$K$5:$K$605,"Não Pago")</f>
        <v>0</v>
      </c>
      <c r="N646" s="65">
        <f>SUMIFS(Out!$I$5:$I$605,Out!$U$5:$U$605,"Despesa",Out!$G$5:$G$605,CPagar!$D646,Out!$K$5:$K$605,"Não Pago")</f>
        <v>0</v>
      </c>
      <c r="O646" s="65">
        <f>SUMIFS(Nov!$I$5:$I$605,Nov!$U$5:$U$605,"Despesa",Nov!$G$5:$G$605,CPagar!$D646,Nov!$K$5:$K$605,"Não Pago")</f>
        <v>0</v>
      </c>
      <c r="P646" s="65">
        <f>SUMIFS(Dez!$I$5:$I$605,Dez!$U$5:$U$605,"Despesa",Dez!$G$5:$G$605,CPagar!$D646,Dez!$K$5:$K$605,"Não Pago")</f>
        <v>0</v>
      </c>
      <c r="Q646" s="62">
        <f t="shared" si="20"/>
        <v>0</v>
      </c>
    </row>
    <row r="647" spans="3:17" ht="28.5" customHeight="1" thickTop="1" thickBot="1" x14ac:dyDescent="0.3">
      <c r="C647" s="46" t="str">
        <f>'PC Despesas'!U43</f>
        <v>5.7.39</v>
      </c>
      <c r="D647" s="47" t="str">
        <f>VLOOKUP(C647,'PC Despesas'!$U$5:$V$103,2,FALSE)</f>
        <v>-</v>
      </c>
      <c r="E647" s="65">
        <f>SUMIFS(Jan!$I$5:$I$605,Jan!$U$5:$U$605,"Despesa",Jan!$G$5:$G$605,CPagar!$D647,Jan!$K$5:$K$605,"Não Pago")</f>
        <v>0</v>
      </c>
      <c r="F647" s="65">
        <f>SUMIFS(Fev!$I$5:$I$605,Fev!$U$5:$U$605,"Despesa",Fev!$G$5:$G$605,CPagar!$D647,Fev!$K$5:$K$605,"Não Pago")</f>
        <v>0</v>
      </c>
      <c r="G647" s="65">
        <f>SUMIFS(Mar!$I$5:$I$605,Mar!$U$5:$U$605,"Despesa",Mar!$G$5:$G$605,CPagar!$D647,Mar!$K$5:$K$605,"Não Pago")</f>
        <v>0</v>
      </c>
      <c r="H647" s="65">
        <f>SUMIFS(Abr!$I$5:$I$605,Abr!$U$5:$U$605,"Despesa",Abr!$G$5:$G$605,CPagar!$D647,Abr!$K$5:$K$605,"Não Pago")</f>
        <v>0</v>
      </c>
      <c r="I647" s="65">
        <f>SUMIFS(Mai!$I$5:$I$605,Mai!$U$5:$U$605,"Despesa",Mai!$G$5:$G$605,CPagar!$D647,Mai!$K$5:$K$605,"Não Pago")</f>
        <v>0</v>
      </c>
      <c r="J647" s="65">
        <f>SUMIFS(Jun!$I$5:$I$605,Jun!$U$5:$U$605,"Despesa",Jun!$G$5:$G$605,CPagar!$D647,Jun!$K$5:$K$605,"Não Pago")</f>
        <v>0</v>
      </c>
      <c r="K647" s="65">
        <f>SUMIFS(Jul!$I$5:$I$605,Jul!$U$5:$U$605,"Despesa",Jul!$G$5:$G$605,CPagar!$D647,Jul!$K$5:$K$605,"Não Pago")</f>
        <v>0</v>
      </c>
      <c r="L647" s="65">
        <f>SUMIFS(Ago!$I$5:$I$605,Ago!$U$5:$U$605,"Despesa",Ago!$G$5:$G$605,CPagar!$D647,Ago!$K$5:$K$605,"Não Pago")</f>
        <v>0</v>
      </c>
      <c r="M647" s="65">
        <f>SUMIFS(Set!$I$5:$I$605,Set!$U$5:$U$605,"Despesa",Set!$G$5:$G$605,CPagar!$D647,Set!$K$5:$K$605,"Não Pago")</f>
        <v>0</v>
      </c>
      <c r="N647" s="65">
        <f>SUMIFS(Out!$I$5:$I$605,Out!$U$5:$U$605,"Despesa",Out!$G$5:$G$605,CPagar!$D647,Out!$K$5:$K$605,"Não Pago")</f>
        <v>0</v>
      </c>
      <c r="O647" s="65">
        <f>SUMIFS(Nov!$I$5:$I$605,Nov!$U$5:$U$605,"Despesa",Nov!$G$5:$G$605,CPagar!$D647,Nov!$K$5:$K$605,"Não Pago")</f>
        <v>0</v>
      </c>
      <c r="P647" s="65">
        <f>SUMIFS(Dez!$I$5:$I$605,Dez!$U$5:$U$605,"Despesa",Dez!$G$5:$G$605,CPagar!$D647,Dez!$K$5:$K$605,"Não Pago")</f>
        <v>0</v>
      </c>
      <c r="Q647" s="62">
        <f t="shared" si="20"/>
        <v>0</v>
      </c>
    </row>
    <row r="648" spans="3:17" ht="28.5" customHeight="1" thickTop="1" thickBot="1" x14ac:dyDescent="0.3">
      <c r="C648" s="46" t="str">
        <f>'PC Despesas'!U44</f>
        <v>5.7.40</v>
      </c>
      <c r="D648" s="47" t="str">
        <f>VLOOKUP(C648,'PC Despesas'!$U$5:$V$103,2,FALSE)</f>
        <v>-</v>
      </c>
      <c r="E648" s="65">
        <f>SUMIFS(Jan!$I$5:$I$605,Jan!$U$5:$U$605,"Despesa",Jan!$G$5:$G$605,CPagar!$D648,Jan!$K$5:$K$605,"Não Pago")</f>
        <v>0</v>
      </c>
      <c r="F648" s="65">
        <f>SUMIFS(Fev!$I$5:$I$605,Fev!$U$5:$U$605,"Despesa",Fev!$G$5:$G$605,CPagar!$D648,Fev!$K$5:$K$605,"Não Pago")</f>
        <v>0</v>
      </c>
      <c r="G648" s="65">
        <f>SUMIFS(Mar!$I$5:$I$605,Mar!$U$5:$U$605,"Despesa",Mar!$G$5:$G$605,CPagar!$D648,Mar!$K$5:$K$605,"Não Pago")</f>
        <v>0</v>
      </c>
      <c r="H648" s="65">
        <f>SUMIFS(Abr!$I$5:$I$605,Abr!$U$5:$U$605,"Despesa",Abr!$G$5:$G$605,CPagar!$D648,Abr!$K$5:$K$605,"Não Pago")</f>
        <v>0</v>
      </c>
      <c r="I648" s="65">
        <f>SUMIFS(Mai!$I$5:$I$605,Mai!$U$5:$U$605,"Despesa",Mai!$G$5:$G$605,CPagar!$D648,Mai!$K$5:$K$605,"Não Pago")</f>
        <v>0</v>
      </c>
      <c r="J648" s="65">
        <f>SUMIFS(Jun!$I$5:$I$605,Jun!$U$5:$U$605,"Despesa",Jun!$G$5:$G$605,CPagar!$D648,Jun!$K$5:$K$605,"Não Pago")</f>
        <v>0</v>
      </c>
      <c r="K648" s="65">
        <f>SUMIFS(Jul!$I$5:$I$605,Jul!$U$5:$U$605,"Despesa",Jul!$G$5:$G$605,CPagar!$D648,Jul!$K$5:$K$605,"Não Pago")</f>
        <v>0</v>
      </c>
      <c r="L648" s="65">
        <f>SUMIFS(Ago!$I$5:$I$605,Ago!$U$5:$U$605,"Despesa",Ago!$G$5:$G$605,CPagar!$D648,Ago!$K$5:$K$605,"Não Pago")</f>
        <v>0</v>
      </c>
      <c r="M648" s="65">
        <f>SUMIFS(Set!$I$5:$I$605,Set!$U$5:$U$605,"Despesa",Set!$G$5:$G$605,CPagar!$D648,Set!$K$5:$K$605,"Não Pago")</f>
        <v>0</v>
      </c>
      <c r="N648" s="65">
        <f>SUMIFS(Out!$I$5:$I$605,Out!$U$5:$U$605,"Despesa",Out!$G$5:$G$605,CPagar!$D648,Out!$K$5:$K$605,"Não Pago")</f>
        <v>0</v>
      </c>
      <c r="O648" s="65">
        <f>SUMIFS(Nov!$I$5:$I$605,Nov!$U$5:$U$605,"Despesa",Nov!$G$5:$G$605,CPagar!$D648,Nov!$K$5:$K$605,"Não Pago")</f>
        <v>0</v>
      </c>
      <c r="P648" s="65">
        <f>SUMIFS(Dez!$I$5:$I$605,Dez!$U$5:$U$605,"Despesa",Dez!$G$5:$G$605,CPagar!$D648,Dez!$K$5:$K$605,"Não Pago")</f>
        <v>0</v>
      </c>
      <c r="Q648" s="62">
        <f t="shared" si="20"/>
        <v>0</v>
      </c>
    </row>
    <row r="649" spans="3:17" ht="28.5" customHeight="1" thickTop="1" thickBot="1" x14ac:dyDescent="0.3">
      <c r="C649" s="46" t="str">
        <f>'PC Despesas'!U45</f>
        <v>5.7.41</v>
      </c>
      <c r="D649" s="47" t="str">
        <f>VLOOKUP(C649,'PC Despesas'!$U$5:$V$103,2,FALSE)</f>
        <v>-</v>
      </c>
      <c r="E649" s="65">
        <f>SUMIFS(Jan!$I$5:$I$605,Jan!$U$5:$U$605,"Despesa",Jan!$G$5:$G$605,CPagar!$D649,Jan!$K$5:$K$605,"Não Pago")</f>
        <v>0</v>
      </c>
      <c r="F649" s="65">
        <f>SUMIFS(Fev!$I$5:$I$605,Fev!$U$5:$U$605,"Despesa",Fev!$G$5:$G$605,CPagar!$D649,Fev!$K$5:$K$605,"Não Pago")</f>
        <v>0</v>
      </c>
      <c r="G649" s="65">
        <f>SUMIFS(Mar!$I$5:$I$605,Mar!$U$5:$U$605,"Despesa",Mar!$G$5:$G$605,CPagar!$D649,Mar!$K$5:$K$605,"Não Pago")</f>
        <v>0</v>
      </c>
      <c r="H649" s="65">
        <f>SUMIFS(Abr!$I$5:$I$605,Abr!$U$5:$U$605,"Despesa",Abr!$G$5:$G$605,CPagar!$D649,Abr!$K$5:$K$605,"Não Pago")</f>
        <v>0</v>
      </c>
      <c r="I649" s="65">
        <f>SUMIFS(Mai!$I$5:$I$605,Mai!$U$5:$U$605,"Despesa",Mai!$G$5:$G$605,CPagar!$D649,Mai!$K$5:$K$605,"Não Pago")</f>
        <v>0</v>
      </c>
      <c r="J649" s="65">
        <f>SUMIFS(Jun!$I$5:$I$605,Jun!$U$5:$U$605,"Despesa",Jun!$G$5:$G$605,CPagar!$D649,Jun!$K$5:$K$605,"Não Pago")</f>
        <v>0</v>
      </c>
      <c r="K649" s="65">
        <f>SUMIFS(Jul!$I$5:$I$605,Jul!$U$5:$U$605,"Despesa",Jul!$G$5:$G$605,CPagar!$D649,Jul!$K$5:$K$605,"Não Pago")</f>
        <v>0</v>
      </c>
      <c r="L649" s="65">
        <f>SUMIFS(Ago!$I$5:$I$605,Ago!$U$5:$U$605,"Despesa",Ago!$G$5:$G$605,CPagar!$D649,Ago!$K$5:$K$605,"Não Pago")</f>
        <v>0</v>
      </c>
      <c r="M649" s="65">
        <f>SUMIFS(Set!$I$5:$I$605,Set!$U$5:$U$605,"Despesa",Set!$G$5:$G$605,CPagar!$D649,Set!$K$5:$K$605,"Não Pago")</f>
        <v>0</v>
      </c>
      <c r="N649" s="65">
        <f>SUMIFS(Out!$I$5:$I$605,Out!$U$5:$U$605,"Despesa",Out!$G$5:$G$605,CPagar!$D649,Out!$K$5:$K$605,"Não Pago")</f>
        <v>0</v>
      </c>
      <c r="O649" s="65">
        <f>SUMIFS(Nov!$I$5:$I$605,Nov!$U$5:$U$605,"Despesa",Nov!$G$5:$G$605,CPagar!$D649,Nov!$K$5:$K$605,"Não Pago")</f>
        <v>0</v>
      </c>
      <c r="P649" s="65">
        <f>SUMIFS(Dez!$I$5:$I$605,Dez!$U$5:$U$605,"Despesa",Dez!$G$5:$G$605,CPagar!$D649,Dez!$K$5:$K$605,"Não Pago")</f>
        <v>0</v>
      </c>
      <c r="Q649" s="62">
        <f t="shared" si="20"/>
        <v>0</v>
      </c>
    </row>
    <row r="650" spans="3:17" ht="28.5" customHeight="1" thickTop="1" thickBot="1" x14ac:dyDescent="0.3">
      <c r="C650" s="46" t="str">
        <f>'PC Despesas'!U46</f>
        <v>5.7.42</v>
      </c>
      <c r="D650" s="47" t="str">
        <f>VLOOKUP(C650,'PC Despesas'!$U$5:$V$103,2,FALSE)</f>
        <v>-</v>
      </c>
      <c r="E650" s="65">
        <f>SUMIFS(Jan!$I$5:$I$605,Jan!$U$5:$U$605,"Despesa",Jan!$G$5:$G$605,CPagar!$D650,Jan!$K$5:$K$605,"Não Pago")</f>
        <v>0</v>
      </c>
      <c r="F650" s="65">
        <f>SUMIFS(Fev!$I$5:$I$605,Fev!$U$5:$U$605,"Despesa",Fev!$G$5:$G$605,CPagar!$D650,Fev!$K$5:$K$605,"Não Pago")</f>
        <v>0</v>
      </c>
      <c r="G650" s="65">
        <f>SUMIFS(Mar!$I$5:$I$605,Mar!$U$5:$U$605,"Despesa",Mar!$G$5:$G$605,CPagar!$D650,Mar!$K$5:$K$605,"Não Pago")</f>
        <v>0</v>
      </c>
      <c r="H650" s="65">
        <f>SUMIFS(Abr!$I$5:$I$605,Abr!$U$5:$U$605,"Despesa",Abr!$G$5:$G$605,CPagar!$D650,Abr!$K$5:$K$605,"Não Pago")</f>
        <v>0</v>
      </c>
      <c r="I650" s="65">
        <f>SUMIFS(Mai!$I$5:$I$605,Mai!$U$5:$U$605,"Despesa",Mai!$G$5:$G$605,CPagar!$D650,Mai!$K$5:$K$605,"Não Pago")</f>
        <v>0</v>
      </c>
      <c r="J650" s="65">
        <f>SUMIFS(Jun!$I$5:$I$605,Jun!$U$5:$U$605,"Despesa",Jun!$G$5:$G$605,CPagar!$D650,Jun!$K$5:$K$605,"Não Pago")</f>
        <v>0</v>
      </c>
      <c r="K650" s="65">
        <f>SUMIFS(Jul!$I$5:$I$605,Jul!$U$5:$U$605,"Despesa",Jul!$G$5:$G$605,CPagar!$D650,Jul!$K$5:$K$605,"Não Pago")</f>
        <v>0</v>
      </c>
      <c r="L650" s="65">
        <f>SUMIFS(Ago!$I$5:$I$605,Ago!$U$5:$U$605,"Despesa",Ago!$G$5:$G$605,CPagar!$D650,Ago!$K$5:$K$605,"Não Pago")</f>
        <v>0</v>
      </c>
      <c r="M650" s="65">
        <f>SUMIFS(Set!$I$5:$I$605,Set!$U$5:$U$605,"Despesa",Set!$G$5:$G$605,CPagar!$D650,Set!$K$5:$K$605,"Não Pago")</f>
        <v>0</v>
      </c>
      <c r="N650" s="65">
        <f>SUMIFS(Out!$I$5:$I$605,Out!$U$5:$U$605,"Despesa",Out!$G$5:$G$605,CPagar!$D650,Out!$K$5:$K$605,"Não Pago")</f>
        <v>0</v>
      </c>
      <c r="O650" s="65">
        <f>SUMIFS(Nov!$I$5:$I$605,Nov!$U$5:$U$605,"Despesa",Nov!$G$5:$G$605,CPagar!$D650,Nov!$K$5:$K$605,"Não Pago")</f>
        <v>0</v>
      </c>
      <c r="P650" s="65">
        <f>SUMIFS(Dez!$I$5:$I$605,Dez!$U$5:$U$605,"Despesa",Dez!$G$5:$G$605,CPagar!$D650,Dez!$K$5:$K$605,"Não Pago")</f>
        <v>0</v>
      </c>
      <c r="Q650" s="62">
        <f t="shared" si="20"/>
        <v>0</v>
      </c>
    </row>
    <row r="651" spans="3:17" ht="28.5" customHeight="1" thickTop="1" thickBot="1" x14ac:dyDescent="0.3">
      <c r="C651" s="46" t="str">
        <f>'PC Despesas'!U47</f>
        <v>5.7.43</v>
      </c>
      <c r="D651" s="47" t="str">
        <f>VLOOKUP(C651,'PC Despesas'!$U$5:$V$103,2,FALSE)</f>
        <v>-</v>
      </c>
      <c r="E651" s="65">
        <f>SUMIFS(Jan!$I$5:$I$605,Jan!$U$5:$U$605,"Despesa",Jan!$G$5:$G$605,CPagar!$D651,Jan!$K$5:$K$605,"Não Pago")</f>
        <v>0</v>
      </c>
      <c r="F651" s="65">
        <f>SUMIFS(Fev!$I$5:$I$605,Fev!$U$5:$U$605,"Despesa",Fev!$G$5:$G$605,CPagar!$D651,Fev!$K$5:$K$605,"Não Pago")</f>
        <v>0</v>
      </c>
      <c r="G651" s="65">
        <f>SUMIFS(Mar!$I$5:$I$605,Mar!$U$5:$U$605,"Despesa",Mar!$G$5:$G$605,CPagar!$D651,Mar!$K$5:$K$605,"Não Pago")</f>
        <v>0</v>
      </c>
      <c r="H651" s="65">
        <f>SUMIFS(Abr!$I$5:$I$605,Abr!$U$5:$U$605,"Despesa",Abr!$G$5:$G$605,CPagar!$D651,Abr!$K$5:$K$605,"Não Pago")</f>
        <v>0</v>
      </c>
      <c r="I651" s="65">
        <f>SUMIFS(Mai!$I$5:$I$605,Mai!$U$5:$U$605,"Despesa",Mai!$G$5:$G$605,CPagar!$D651,Mai!$K$5:$K$605,"Não Pago")</f>
        <v>0</v>
      </c>
      <c r="J651" s="65">
        <f>SUMIFS(Jun!$I$5:$I$605,Jun!$U$5:$U$605,"Despesa",Jun!$G$5:$G$605,CPagar!$D651,Jun!$K$5:$K$605,"Não Pago")</f>
        <v>0</v>
      </c>
      <c r="K651" s="65">
        <f>SUMIFS(Jul!$I$5:$I$605,Jul!$U$5:$U$605,"Despesa",Jul!$G$5:$G$605,CPagar!$D651,Jul!$K$5:$K$605,"Não Pago")</f>
        <v>0</v>
      </c>
      <c r="L651" s="65">
        <f>SUMIFS(Ago!$I$5:$I$605,Ago!$U$5:$U$605,"Despesa",Ago!$G$5:$G$605,CPagar!$D651,Ago!$K$5:$K$605,"Não Pago")</f>
        <v>0</v>
      </c>
      <c r="M651" s="65">
        <f>SUMIFS(Set!$I$5:$I$605,Set!$U$5:$U$605,"Despesa",Set!$G$5:$G$605,CPagar!$D651,Set!$K$5:$K$605,"Não Pago")</f>
        <v>0</v>
      </c>
      <c r="N651" s="65">
        <f>SUMIFS(Out!$I$5:$I$605,Out!$U$5:$U$605,"Despesa",Out!$G$5:$G$605,CPagar!$D651,Out!$K$5:$K$605,"Não Pago")</f>
        <v>0</v>
      </c>
      <c r="O651" s="65">
        <f>SUMIFS(Nov!$I$5:$I$605,Nov!$U$5:$U$605,"Despesa",Nov!$G$5:$G$605,CPagar!$D651,Nov!$K$5:$K$605,"Não Pago")</f>
        <v>0</v>
      </c>
      <c r="P651" s="65">
        <f>SUMIFS(Dez!$I$5:$I$605,Dez!$U$5:$U$605,"Despesa",Dez!$G$5:$G$605,CPagar!$D651,Dez!$K$5:$K$605,"Não Pago")</f>
        <v>0</v>
      </c>
      <c r="Q651" s="62">
        <f t="shared" si="20"/>
        <v>0</v>
      </c>
    </row>
    <row r="652" spans="3:17" ht="28.5" customHeight="1" thickTop="1" thickBot="1" x14ac:dyDescent="0.3">
      <c r="C652" s="46" t="str">
        <f>'PC Despesas'!U48</f>
        <v>5.7.44</v>
      </c>
      <c r="D652" s="47" t="str">
        <f>VLOOKUP(C652,'PC Despesas'!$U$5:$V$103,2,FALSE)</f>
        <v>-</v>
      </c>
      <c r="E652" s="65">
        <f>SUMIFS(Jan!$I$5:$I$605,Jan!$U$5:$U$605,"Despesa",Jan!$G$5:$G$605,CPagar!$D652,Jan!$K$5:$K$605,"Não Pago")</f>
        <v>0</v>
      </c>
      <c r="F652" s="65">
        <f>SUMIFS(Fev!$I$5:$I$605,Fev!$U$5:$U$605,"Despesa",Fev!$G$5:$G$605,CPagar!$D652,Fev!$K$5:$K$605,"Não Pago")</f>
        <v>0</v>
      </c>
      <c r="G652" s="65">
        <f>SUMIFS(Mar!$I$5:$I$605,Mar!$U$5:$U$605,"Despesa",Mar!$G$5:$G$605,CPagar!$D652,Mar!$K$5:$K$605,"Não Pago")</f>
        <v>0</v>
      </c>
      <c r="H652" s="65">
        <f>SUMIFS(Abr!$I$5:$I$605,Abr!$U$5:$U$605,"Despesa",Abr!$G$5:$G$605,CPagar!$D652,Abr!$K$5:$K$605,"Não Pago")</f>
        <v>0</v>
      </c>
      <c r="I652" s="65">
        <f>SUMIFS(Mai!$I$5:$I$605,Mai!$U$5:$U$605,"Despesa",Mai!$G$5:$G$605,CPagar!$D652,Mai!$K$5:$K$605,"Não Pago")</f>
        <v>0</v>
      </c>
      <c r="J652" s="65">
        <f>SUMIFS(Jun!$I$5:$I$605,Jun!$U$5:$U$605,"Despesa",Jun!$G$5:$G$605,CPagar!$D652,Jun!$K$5:$K$605,"Não Pago")</f>
        <v>0</v>
      </c>
      <c r="K652" s="65">
        <f>SUMIFS(Jul!$I$5:$I$605,Jul!$U$5:$U$605,"Despesa",Jul!$G$5:$G$605,CPagar!$D652,Jul!$K$5:$K$605,"Não Pago")</f>
        <v>0</v>
      </c>
      <c r="L652" s="65">
        <f>SUMIFS(Ago!$I$5:$I$605,Ago!$U$5:$U$605,"Despesa",Ago!$G$5:$G$605,CPagar!$D652,Ago!$K$5:$K$605,"Não Pago")</f>
        <v>0</v>
      </c>
      <c r="M652" s="65">
        <f>SUMIFS(Set!$I$5:$I$605,Set!$U$5:$U$605,"Despesa",Set!$G$5:$G$605,CPagar!$D652,Set!$K$5:$K$605,"Não Pago")</f>
        <v>0</v>
      </c>
      <c r="N652" s="65">
        <f>SUMIFS(Out!$I$5:$I$605,Out!$U$5:$U$605,"Despesa",Out!$G$5:$G$605,CPagar!$D652,Out!$K$5:$K$605,"Não Pago")</f>
        <v>0</v>
      </c>
      <c r="O652" s="65">
        <f>SUMIFS(Nov!$I$5:$I$605,Nov!$U$5:$U$605,"Despesa",Nov!$G$5:$G$605,CPagar!$D652,Nov!$K$5:$K$605,"Não Pago")</f>
        <v>0</v>
      </c>
      <c r="P652" s="65">
        <f>SUMIFS(Dez!$I$5:$I$605,Dez!$U$5:$U$605,"Despesa",Dez!$G$5:$G$605,CPagar!$D652,Dez!$K$5:$K$605,"Não Pago")</f>
        <v>0</v>
      </c>
      <c r="Q652" s="62">
        <f t="shared" si="20"/>
        <v>0</v>
      </c>
    </row>
    <row r="653" spans="3:17" ht="28.5" customHeight="1" thickTop="1" thickBot="1" x14ac:dyDescent="0.3">
      <c r="C653" s="46" t="str">
        <f>'PC Despesas'!U49</f>
        <v>5.7.45</v>
      </c>
      <c r="D653" s="47" t="str">
        <f>VLOOKUP(C653,'PC Despesas'!$U$5:$V$103,2,FALSE)</f>
        <v>-</v>
      </c>
      <c r="E653" s="65">
        <f>SUMIFS(Jan!$I$5:$I$605,Jan!$U$5:$U$605,"Despesa",Jan!$G$5:$G$605,CPagar!$D653,Jan!$K$5:$K$605,"Não Pago")</f>
        <v>0</v>
      </c>
      <c r="F653" s="65">
        <f>SUMIFS(Fev!$I$5:$I$605,Fev!$U$5:$U$605,"Despesa",Fev!$G$5:$G$605,CPagar!$D653,Fev!$K$5:$K$605,"Não Pago")</f>
        <v>0</v>
      </c>
      <c r="G653" s="65">
        <f>SUMIFS(Mar!$I$5:$I$605,Mar!$U$5:$U$605,"Despesa",Mar!$G$5:$G$605,CPagar!$D653,Mar!$K$5:$K$605,"Não Pago")</f>
        <v>0</v>
      </c>
      <c r="H653" s="65">
        <f>SUMIFS(Abr!$I$5:$I$605,Abr!$U$5:$U$605,"Despesa",Abr!$G$5:$G$605,CPagar!$D653,Abr!$K$5:$K$605,"Não Pago")</f>
        <v>0</v>
      </c>
      <c r="I653" s="65">
        <f>SUMIFS(Mai!$I$5:$I$605,Mai!$U$5:$U$605,"Despesa",Mai!$G$5:$G$605,CPagar!$D653,Mai!$K$5:$K$605,"Não Pago")</f>
        <v>0</v>
      </c>
      <c r="J653" s="65">
        <f>SUMIFS(Jun!$I$5:$I$605,Jun!$U$5:$U$605,"Despesa",Jun!$G$5:$G$605,CPagar!$D653,Jun!$K$5:$K$605,"Não Pago")</f>
        <v>0</v>
      </c>
      <c r="K653" s="65">
        <f>SUMIFS(Jul!$I$5:$I$605,Jul!$U$5:$U$605,"Despesa",Jul!$G$5:$G$605,CPagar!$D653,Jul!$K$5:$K$605,"Não Pago")</f>
        <v>0</v>
      </c>
      <c r="L653" s="65">
        <f>SUMIFS(Ago!$I$5:$I$605,Ago!$U$5:$U$605,"Despesa",Ago!$G$5:$G$605,CPagar!$D653,Ago!$K$5:$K$605,"Não Pago")</f>
        <v>0</v>
      </c>
      <c r="M653" s="65">
        <f>SUMIFS(Set!$I$5:$I$605,Set!$U$5:$U$605,"Despesa",Set!$G$5:$G$605,CPagar!$D653,Set!$K$5:$K$605,"Não Pago")</f>
        <v>0</v>
      </c>
      <c r="N653" s="65">
        <f>SUMIFS(Out!$I$5:$I$605,Out!$U$5:$U$605,"Despesa",Out!$G$5:$G$605,CPagar!$D653,Out!$K$5:$K$605,"Não Pago")</f>
        <v>0</v>
      </c>
      <c r="O653" s="65">
        <f>SUMIFS(Nov!$I$5:$I$605,Nov!$U$5:$U$605,"Despesa",Nov!$G$5:$G$605,CPagar!$D653,Nov!$K$5:$K$605,"Não Pago")</f>
        <v>0</v>
      </c>
      <c r="P653" s="65">
        <f>SUMIFS(Dez!$I$5:$I$605,Dez!$U$5:$U$605,"Despesa",Dez!$G$5:$G$605,CPagar!$D653,Dez!$K$5:$K$605,"Não Pago")</f>
        <v>0</v>
      </c>
      <c r="Q653" s="62">
        <f t="shared" si="20"/>
        <v>0</v>
      </c>
    </row>
    <row r="654" spans="3:17" ht="28.5" customHeight="1" thickTop="1" thickBot="1" x14ac:dyDescent="0.3">
      <c r="C654" s="46" t="str">
        <f>'PC Despesas'!U50</f>
        <v>5.7.46</v>
      </c>
      <c r="D654" s="47" t="str">
        <f>VLOOKUP(C654,'PC Despesas'!$U$5:$V$103,2,FALSE)</f>
        <v>-</v>
      </c>
      <c r="E654" s="65">
        <f>SUMIFS(Jan!$I$5:$I$605,Jan!$U$5:$U$605,"Despesa",Jan!$G$5:$G$605,CPagar!$D654,Jan!$K$5:$K$605,"Não Pago")</f>
        <v>0</v>
      </c>
      <c r="F654" s="65">
        <f>SUMIFS(Fev!$I$5:$I$605,Fev!$U$5:$U$605,"Despesa",Fev!$G$5:$G$605,CPagar!$D654,Fev!$K$5:$K$605,"Não Pago")</f>
        <v>0</v>
      </c>
      <c r="G654" s="65">
        <f>SUMIFS(Mar!$I$5:$I$605,Mar!$U$5:$U$605,"Despesa",Mar!$G$5:$G$605,CPagar!$D654,Mar!$K$5:$K$605,"Não Pago")</f>
        <v>0</v>
      </c>
      <c r="H654" s="65">
        <f>SUMIFS(Abr!$I$5:$I$605,Abr!$U$5:$U$605,"Despesa",Abr!$G$5:$G$605,CPagar!$D654,Abr!$K$5:$K$605,"Não Pago")</f>
        <v>0</v>
      </c>
      <c r="I654" s="65">
        <f>SUMIFS(Mai!$I$5:$I$605,Mai!$U$5:$U$605,"Despesa",Mai!$G$5:$G$605,CPagar!$D654,Mai!$K$5:$K$605,"Não Pago")</f>
        <v>0</v>
      </c>
      <c r="J654" s="65">
        <f>SUMIFS(Jun!$I$5:$I$605,Jun!$U$5:$U$605,"Despesa",Jun!$G$5:$G$605,CPagar!$D654,Jun!$K$5:$K$605,"Não Pago")</f>
        <v>0</v>
      </c>
      <c r="K654" s="65">
        <f>SUMIFS(Jul!$I$5:$I$605,Jul!$U$5:$U$605,"Despesa",Jul!$G$5:$G$605,CPagar!$D654,Jul!$K$5:$K$605,"Não Pago")</f>
        <v>0</v>
      </c>
      <c r="L654" s="65">
        <f>SUMIFS(Ago!$I$5:$I$605,Ago!$U$5:$U$605,"Despesa",Ago!$G$5:$G$605,CPagar!$D654,Ago!$K$5:$K$605,"Não Pago")</f>
        <v>0</v>
      </c>
      <c r="M654" s="65">
        <f>SUMIFS(Set!$I$5:$I$605,Set!$U$5:$U$605,"Despesa",Set!$G$5:$G$605,CPagar!$D654,Set!$K$5:$K$605,"Não Pago")</f>
        <v>0</v>
      </c>
      <c r="N654" s="65">
        <f>SUMIFS(Out!$I$5:$I$605,Out!$U$5:$U$605,"Despesa",Out!$G$5:$G$605,CPagar!$D654,Out!$K$5:$K$605,"Não Pago")</f>
        <v>0</v>
      </c>
      <c r="O654" s="65">
        <f>SUMIFS(Nov!$I$5:$I$605,Nov!$U$5:$U$605,"Despesa",Nov!$G$5:$G$605,CPagar!$D654,Nov!$K$5:$K$605,"Não Pago")</f>
        <v>0</v>
      </c>
      <c r="P654" s="65">
        <f>SUMIFS(Dez!$I$5:$I$605,Dez!$U$5:$U$605,"Despesa",Dez!$G$5:$G$605,CPagar!$D654,Dez!$K$5:$K$605,"Não Pago")</f>
        <v>0</v>
      </c>
      <c r="Q654" s="62">
        <f t="shared" si="20"/>
        <v>0</v>
      </c>
    </row>
    <row r="655" spans="3:17" ht="28.5" customHeight="1" thickTop="1" thickBot="1" x14ac:dyDescent="0.3">
      <c r="C655" s="46" t="str">
        <f>'PC Despesas'!U51</f>
        <v>5.7.47</v>
      </c>
      <c r="D655" s="47" t="str">
        <f>VLOOKUP(C655,'PC Despesas'!$U$5:$V$103,2,FALSE)</f>
        <v>-</v>
      </c>
      <c r="E655" s="65">
        <f>SUMIFS(Jan!$I$5:$I$605,Jan!$U$5:$U$605,"Despesa",Jan!$G$5:$G$605,CPagar!$D655,Jan!$K$5:$K$605,"Não Pago")</f>
        <v>0</v>
      </c>
      <c r="F655" s="65">
        <f>SUMIFS(Fev!$I$5:$I$605,Fev!$U$5:$U$605,"Despesa",Fev!$G$5:$G$605,CPagar!$D655,Fev!$K$5:$K$605,"Não Pago")</f>
        <v>0</v>
      </c>
      <c r="G655" s="65">
        <f>SUMIFS(Mar!$I$5:$I$605,Mar!$U$5:$U$605,"Despesa",Mar!$G$5:$G$605,CPagar!$D655,Mar!$K$5:$K$605,"Não Pago")</f>
        <v>0</v>
      </c>
      <c r="H655" s="65">
        <f>SUMIFS(Abr!$I$5:$I$605,Abr!$U$5:$U$605,"Despesa",Abr!$G$5:$G$605,CPagar!$D655,Abr!$K$5:$K$605,"Não Pago")</f>
        <v>0</v>
      </c>
      <c r="I655" s="65">
        <f>SUMIFS(Mai!$I$5:$I$605,Mai!$U$5:$U$605,"Despesa",Mai!$G$5:$G$605,CPagar!$D655,Mai!$K$5:$K$605,"Não Pago")</f>
        <v>0</v>
      </c>
      <c r="J655" s="65">
        <f>SUMIFS(Jun!$I$5:$I$605,Jun!$U$5:$U$605,"Despesa",Jun!$G$5:$G$605,CPagar!$D655,Jun!$K$5:$K$605,"Não Pago")</f>
        <v>0</v>
      </c>
      <c r="K655" s="65">
        <f>SUMIFS(Jul!$I$5:$I$605,Jul!$U$5:$U$605,"Despesa",Jul!$G$5:$G$605,CPagar!$D655,Jul!$K$5:$K$605,"Não Pago")</f>
        <v>0</v>
      </c>
      <c r="L655" s="65">
        <f>SUMIFS(Ago!$I$5:$I$605,Ago!$U$5:$U$605,"Despesa",Ago!$G$5:$G$605,CPagar!$D655,Ago!$K$5:$K$605,"Não Pago")</f>
        <v>0</v>
      </c>
      <c r="M655" s="65">
        <f>SUMIFS(Set!$I$5:$I$605,Set!$U$5:$U$605,"Despesa",Set!$G$5:$G$605,CPagar!$D655,Set!$K$5:$K$605,"Não Pago")</f>
        <v>0</v>
      </c>
      <c r="N655" s="65">
        <f>SUMIFS(Out!$I$5:$I$605,Out!$U$5:$U$605,"Despesa",Out!$G$5:$G$605,CPagar!$D655,Out!$K$5:$K$605,"Não Pago")</f>
        <v>0</v>
      </c>
      <c r="O655" s="65">
        <f>SUMIFS(Nov!$I$5:$I$605,Nov!$U$5:$U$605,"Despesa",Nov!$G$5:$G$605,CPagar!$D655,Nov!$K$5:$K$605,"Não Pago")</f>
        <v>0</v>
      </c>
      <c r="P655" s="65">
        <f>SUMIFS(Dez!$I$5:$I$605,Dez!$U$5:$U$605,"Despesa",Dez!$G$5:$G$605,CPagar!$D655,Dez!$K$5:$K$605,"Não Pago")</f>
        <v>0</v>
      </c>
      <c r="Q655" s="62">
        <f t="shared" si="20"/>
        <v>0</v>
      </c>
    </row>
    <row r="656" spans="3:17" ht="28.5" customHeight="1" thickTop="1" thickBot="1" x14ac:dyDescent="0.3">
      <c r="C656" s="46" t="str">
        <f>'PC Despesas'!U52</f>
        <v>5.7.48</v>
      </c>
      <c r="D656" s="47" t="str">
        <f>VLOOKUP(C656,'PC Despesas'!$U$5:$V$103,2,FALSE)</f>
        <v>-</v>
      </c>
      <c r="E656" s="65">
        <f>SUMIFS(Jan!$I$5:$I$605,Jan!$U$5:$U$605,"Despesa",Jan!$G$5:$G$605,CPagar!$D656,Jan!$K$5:$K$605,"Não Pago")</f>
        <v>0</v>
      </c>
      <c r="F656" s="65">
        <f>SUMIFS(Fev!$I$5:$I$605,Fev!$U$5:$U$605,"Despesa",Fev!$G$5:$G$605,CPagar!$D656,Fev!$K$5:$K$605,"Não Pago")</f>
        <v>0</v>
      </c>
      <c r="G656" s="65">
        <f>SUMIFS(Mar!$I$5:$I$605,Mar!$U$5:$U$605,"Despesa",Mar!$G$5:$G$605,CPagar!$D656,Mar!$K$5:$K$605,"Não Pago")</f>
        <v>0</v>
      </c>
      <c r="H656" s="65">
        <f>SUMIFS(Abr!$I$5:$I$605,Abr!$U$5:$U$605,"Despesa",Abr!$G$5:$G$605,CPagar!$D656,Abr!$K$5:$K$605,"Não Pago")</f>
        <v>0</v>
      </c>
      <c r="I656" s="65">
        <f>SUMIFS(Mai!$I$5:$I$605,Mai!$U$5:$U$605,"Despesa",Mai!$G$5:$G$605,CPagar!$D656,Mai!$K$5:$K$605,"Não Pago")</f>
        <v>0</v>
      </c>
      <c r="J656" s="65">
        <f>SUMIFS(Jun!$I$5:$I$605,Jun!$U$5:$U$605,"Despesa",Jun!$G$5:$G$605,CPagar!$D656,Jun!$K$5:$K$605,"Não Pago")</f>
        <v>0</v>
      </c>
      <c r="K656" s="65">
        <f>SUMIFS(Jul!$I$5:$I$605,Jul!$U$5:$U$605,"Despesa",Jul!$G$5:$G$605,CPagar!$D656,Jul!$K$5:$K$605,"Não Pago")</f>
        <v>0</v>
      </c>
      <c r="L656" s="65">
        <f>SUMIFS(Ago!$I$5:$I$605,Ago!$U$5:$U$605,"Despesa",Ago!$G$5:$G$605,CPagar!$D656,Ago!$K$5:$K$605,"Não Pago")</f>
        <v>0</v>
      </c>
      <c r="M656" s="65">
        <f>SUMIFS(Set!$I$5:$I$605,Set!$U$5:$U$605,"Despesa",Set!$G$5:$G$605,CPagar!$D656,Set!$K$5:$K$605,"Não Pago")</f>
        <v>0</v>
      </c>
      <c r="N656" s="65">
        <f>SUMIFS(Out!$I$5:$I$605,Out!$U$5:$U$605,"Despesa",Out!$G$5:$G$605,CPagar!$D656,Out!$K$5:$K$605,"Não Pago")</f>
        <v>0</v>
      </c>
      <c r="O656" s="65">
        <f>SUMIFS(Nov!$I$5:$I$605,Nov!$U$5:$U$605,"Despesa",Nov!$G$5:$G$605,CPagar!$D656,Nov!$K$5:$K$605,"Não Pago")</f>
        <v>0</v>
      </c>
      <c r="P656" s="65">
        <f>SUMIFS(Dez!$I$5:$I$605,Dez!$U$5:$U$605,"Despesa",Dez!$G$5:$G$605,CPagar!$D656,Dez!$K$5:$K$605,"Não Pago")</f>
        <v>0</v>
      </c>
      <c r="Q656" s="62">
        <f t="shared" si="20"/>
        <v>0</v>
      </c>
    </row>
    <row r="657" spans="3:17" ht="28.5" customHeight="1" thickTop="1" thickBot="1" x14ac:dyDescent="0.3">
      <c r="C657" s="46" t="str">
        <f>'PC Despesas'!U53</f>
        <v>5.7.49</v>
      </c>
      <c r="D657" s="47" t="str">
        <f>VLOOKUP(C657,'PC Despesas'!$U$5:$V$103,2,FALSE)</f>
        <v>-</v>
      </c>
      <c r="E657" s="65">
        <f>SUMIFS(Jan!$I$5:$I$605,Jan!$U$5:$U$605,"Despesa",Jan!$G$5:$G$605,CPagar!$D657,Jan!$K$5:$K$605,"Não Pago")</f>
        <v>0</v>
      </c>
      <c r="F657" s="65">
        <f>SUMIFS(Fev!$I$5:$I$605,Fev!$U$5:$U$605,"Despesa",Fev!$G$5:$G$605,CPagar!$D657,Fev!$K$5:$K$605,"Não Pago")</f>
        <v>0</v>
      </c>
      <c r="G657" s="65">
        <f>SUMIFS(Mar!$I$5:$I$605,Mar!$U$5:$U$605,"Despesa",Mar!$G$5:$G$605,CPagar!$D657,Mar!$K$5:$K$605,"Não Pago")</f>
        <v>0</v>
      </c>
      <c r="H657" s="65">
        <f>SUMIFS(Abr!$I$5:$I$605,Abr!$U$5:$U$605,"Despesa",Abr!$G$5:$G$605,CPagar!$D657,Abr!$K$5:$K$605,"Não Pago")</f>
        <v>0</v>
      </c>
      <c r="I657" s="65">
        <f>SUMIFS(Mai!$I$5:$I$605,Mai!$U$5:$U$605,"Despesa",Mai!$G$5:$G$605,CPagar!$D657,Mai!$K$5:$K$605,"Não Pago")</f>
        <v>0</v>
      </c>
      <c r="J657" s="65">
        <f>SUMIFS(Jun!$I$5:$I$605,Jun!$U$5:$U$605,"Despesa",Jun!$G$5:$G$605,CPagar!$D657,Jun!$K$5:$K$605,"Não Pago")</f>
        <v>0</v>
      </c>
      <c r="K657" s="65">
        <f>SUMIFS(Jul!$I$5:$I$605,Jul!$U$5:$U$605,"Despesa",Jul!$G$5:$G$605,CPagar!$D657,Jul!$K$5:$K$605,"Não Pago")</f>
        <v>0</v>
      </c>
      <c r="L657" s="65">
        <f>SUMIFS(Ago!$I$5:$I$605,Ago!$U$5:$U$605,"Despesa",Ago!$G$5:$G$605,CPagar!$D657,Ago!$K$5:$K$605,"Não Pago")</f>
        <v>0</v>
      </c>
      <c r="M657" s="65">
        <f>SUMIFS(Set!$I$5:$I$605,Set!$U$5:$U$605,"Despesa",Set!$G$5:$G$605,CPagar!$D657,Set!$K$5:$K$605,"Não Pago")</f>
        <v>0</v>
      </c>
      <c r="N657" s="65">
        <f>SUMIFS(Out!$I$5:$I$605,Out!$U$5:$U$605,"Despesa",Out!$G$5:$G$605,CPagar!$D657,Out!$K$5:$K$605,"Não Pago")</f>
        <v>0</v>
      </c>
      <c r="O657" s="65">
        <f>SUMIFS(Nov!$I$5:$I$605,Nov!$U$5:$U$605,"Despesa",Nov!$G$5:$G$605,CPagar!$D657,Nov!$K$5:$K$605,"Não Pago")</f>
        <v>0</v>
      </c>
      <c r="P657" s="65">
        <f>SUMIFS(Dez!$I$5:$I$605,Dez!$U$5:$U$605,"Despesa",Dez!$G$5:$G$605,CPagar!$D657,Dez!$K$5:$K$605,"Não Pago")</f>
        <v>0</v>
      </c>
      <c r="Q657" s="62">
        <f t="shared" si="20"/>
        <v>0</v>
      </c>
    </row>
    <row r="658" spans="3:17" ht="28.5" customHeight="1" thickTop="1" thickBot="1" x14ac:dyDescent="0.3">
      <c r="C658" s="46" t="str">
        <f>'PC Despesas'!U54</f>
        <v>5.7.50</v>
      </c>
      <c r="D658" s="47" t="str">
        <f>VLOOKUP(C658,'PC Despesas'!$U$5:$V$103,2,FALSE)</f>
        <v>-</v>
      </c>
      <c r="E658" s="65">
        <f>SUMIFS(Jan!$I$5:$I$605,Jan!$U$5:$U$605,"Despesa",Jan!$G$5:$G$605,CPagar!$D658,Jan!$K$5:$K$605,"Não Pago")</f>
        <v>0</v>
      </c>
      <c r="F658" s="65">
        <f>SUMIFS(Fev!$I$5:$I$605,Fev!$U$5:$U$605,"Despesa",Fev!$G$5:$G$605,CPagar!$D658,Fev!$K$5:$K$605,"Não Pago")</f>
        <v>0</v>
      </c>
      <c r="G658" s="65">
        <f>SUMIFS(Mar!$I$5:$I$605,Mar!$U$5:$U$605,"Despesa",Mar!$G$5:$G$605,CPagar!$D658,Mar!$K$5:$K$605,"Não Pago")</f>
        <v>0</v>
      </c>
      <c r="H658" s="65">
        <f>SUMIFS(Abr!$I$5:$I$605,Abr!$U$5:$U$605,"Despesa",Abr!$G$5:$G$605,CPagar!$D658,Abr!$K$5:$K$605,"Não Pago")</f>
        <v>0</v>
      </c>
      <c r="I658" s="65">
        <f>SUMIFS(Mai!$I$5:$I$605,Mai!$U$5:$U$605,"Despesa",Mai!$G$5:$G$605,CPagar!$D658,Mai!$K$5:$K$605,"Não Pago")</f>
        <v>0</v>
      </c>
      <c r="J658" s="65">
        <f>SUMIFS(Jun!$I$5:$I$605,Jun!$U$5:$U$605,"Despesa",Jun!$G$5:$G$605,CPagar!$D658,Jun!$K$5:$K$605,"Não Pago")</f>
        <v>0</v>
      </c>
      <c r="K658" s="65">
        <f>SUMIFS(Jul!$I$5:$I$605,Jul!$U$5:$U$605,"Despesa",Jul!$G$5:$G$605,CPagar!$D658,Jul!$K$5:$K$605,"Não Pago")</f>
        <v>0</v>
      </c>
      <c r="L658" s="65">
        <f>SUMIFS(Ago!$I$5:$I$605,Ago!$U$5:$U$605,"Despesa",Ago!$G$5:$G$605,CPagar!$D658,Ago!$K$5:$K$605,"Não Pago")</f>
        <v>0</v>
      </c>
      <c r="M658" s="65">
        <f>SUMIFS(Set!$I$5:$I$605,Set!$U$5:$U$605,"Despesa",Set!$G$5:$G$605,CPagar!$D658,Set!$K$5:$K$605,"Não Pago")</f>
        <v>0</v>
      </c>
      <c r="N658" s="65">
        <f>SUMIFS(Out!$I$5:$I$605,Out!$U$5:$U$605,"Despesa",Out!$G$5:$G$605,CPagar!$D658,Out!$K$5:$K$605,"Não Pago")</f>
        <v>0</v>
      </c>
      <c r="O658" s="65">
        <f>SUMIFS(Nov!$I$5:$I$605,Nov!$U$5:$U$605,"Despesa",Nov!$G$5:$G$605,CPagar!$D658,Nov!$K$5:$K$605,"Não Pago")</f>
        <v>0</v>
      </c>
      <c r="P658" s="65">
        <f>SUMIFS(Dez!$I$5:$I$605,Dez!$U$5:$U$605,"Despesa",Dez!$G$5:$G$605,CPagar!$D658,Dez!$K$5:$K$605,"Não Pago")</f>
        <v>0</v>
      </c>
      <c r="Q658" s="62">
        <f t="shared" si="20"/>
        <v>0</v>
      </c>
    </row>
    <row r="659" spans="3:17" ht="28.5" customHeight="1" thickTop="1" thickBot="1" x14ac:dyDescent="0.3">
      <c r="C659" s="46" t="str">
        <f>'PC Despesas'!U55</f>
        <v>5.7.51</v>
      </c>
      <c r="D659" s="47" t="str">
        <f>VLOOKUP(C659,'PC Despesas'!$U$5:$V$103,2,FALSE)</f>
        <v>-</v>
      </c>
      <c r="E659" s="65">
        <f>SUMIFS(Jan!$I$5:$I$605,Jan!$U$5:$U$605,"Despesa",Jan!$G$5:$G$605,CPagar!$D659,Jan!$K$5:$K$605,"Não Pago")</f>
        <v>0</v>
      </c>
      <c r="F659" s="65">
        <f>SUMIFS(Fev!$I$5:$I$605,Fev!$U$5:$U$605,"Despesa",Fev!$G$5:$G$605,CPagar!$D659,Fev!$K$5:$K$605,"Não Pago")</f>
        <v>0</v>
      </c>
      <c r="G659" s="65">
        <f>SUMIFS(Mar!$I$5:$I$605,Mar!$U$5:$U$605,"Despesa",Mar!$G$5:$G$605,CPagar!$D659,Mar!$K$5:$K$605,"Não Pago")</f>
        <v>0</v>
      </c>
      <c r="H659" s="65">
        <f>SUMIFS(Abr!$I$5:$I$605,Abr!$U$5:$U$605,"Despesa",Abr!$G$5:$G$605,CPagar!$D659,Abr!$K$5:$K$605,"Não Pago")</f>
        <v>0</v>
      </c>
      <c r="I659" s="65">
        <f>SUMIFS(Mai!$I$5:$I$605,Mai!$U$5:$U$605,"Despesa",Mai!$G$5:$G$605,CPagar!$D659,Mai!$K$5:$K$605,"Não Pago")</f>
        <v>0</v>
      </c>
      <c r="J659" s="65">
        <f>SUMIFS(Jun!$I$5:$I$605,Jun!$U$5:$U$605,"Despesa",Jun!$G$5:$G$605,CPagar!$D659,Jun!$K$5:$K$605,"Não Pago")</f>
        <v>0</v>
      </c>
      <c r="K659" s="65">
        <f>SUMIFS(Jul!$I$5:$I$605,Jul!$U$5:$U$605,"Despesa",Jul!$G$5:$G$605,CPagar!$D659,Jul!$K$5:$K$605,"Não Pago")</f>
        <v>0</v>
      </c>
      <c r="L659" s="65">
        <f>SUMIFS(Ago!$I$5:$I$605,Ago!$U$5:$U$605,"Despesa",Ago!$G$5:$G$605,CPagar!$D659,Ago!$K$5:$K$605,"Não Pago")</f>
        <v>0</v>
      </c>
      <c r="M659" s="65">
        <f>SUMIFS(Set!$I$5:$I$605,Set!$U$5:$U$605,"Despesa",Set!$G$5:$G$605,CPagar!$D659,Set!$K$5:$K$605,"Não Pago")</f>
        <v>0</v>
      </c>
      <c r="N659" s="65">
        <f>SUMIFS(Out!$I$5:$I$605,Out!$U$5:$U$605,"Despesa",Out!$G$5:$G$605,CPagar!$D659,Out!$K$5:$K$605,"Não Pago")</f>
        <v>0</v>
      </c>
      <c r="O659" s="65">
        <f>SUMIFS(Nov!$I$5:$I$605,Nov!$U$5:$U$605,"Despesa",Nov!$G$5:$G$605,CPagar!$D659,Nov!$K$5:$K$605,"Não Pago")</f>
        <v>0</v>
      </c>
      <c r="P659" s="65">
        <f>SUMIFS(Dez!$I$5:$I$605,Dez!$U$5:$U$605,"Despesa",Dez!$G$5:$G$605,CPagar!$D659,Dez!$K$5:$K$605,"Não Pago")</f>
        <v>0</v>
      </c>
      <c r="Q659" s="62">
        <f t="shared" si="20"/>
        <v>0</v>
      </c>
    </row>
    <row r="660" spans="3:17" ht="28.5" customHeight="1" thickTop="1" thickBot="1" x14ac:dyDescent="0.3">
      <c r="C660" s="46" t="str">
        <f>'PC Despesas'!U56</f>
        <v>5.7.52</v>
      </c>
      <c r="D660" s="47" t="str">
        <f>VLOOKUP(C660,'PC Despesas'!$U$5:$V$103,2,FALSE)</f>
        <v>-</v>
      </c>
      <c r="E660" s="65">
        <f>SUMIFS(Jan!$I$5:$I$605,Jan!$U$5:$U$605,"Despesa",Jan!$G$5:$G$605,CPagar!$D660,Jan!$K$5:$K$605,"Não Pago")</f>
        <v>0</v>
      </c>
      <c r="F660" s="65">
        <f>SUMIFS(Fev!$I$5:$I$605,Fev!$U$5:$U$605,"Despesa",Fev!$G$5:$G$605,CPagar!$D660,Fev!$K$5:$K$605,"Não Pago")</f>
        <v>0</v>
      </c>
      <c r="G660" s="65">
        <f>SUMIFS(Mar!$I$5:$I$605,Mar!$U$5:$U$605,"Despesa",Mar!$G$5:$G$605,CPagar!$D660,Mar!$K$5:$K$605,"Não Pago")</f>
        <v>0</v>
      </c>
      <c r="H660" s="65">
        <f>SUMIFS(Abr!$I$5:$I$605,Abr!$U$5:$U$605,"Despesa",Abr!$G$5:$G$605,CPagar!$D660,Abr!$K$5:$K$605,"Não Pago")</f>
        <v>0</v>
      </c>
      <c r="I660" s="65">
        <f>SUMIFS(Mai!$I$5:$I$605,Mai!$U$5:$U$605,"Despesa",Mai!$G$5:$G$605,CPagar!$D660,Mai!$K$5:$K$605,"Não Pago")</f>
        <v>0</v>
      </c>
      <c r="J660" s="65">
        <f>SUMIFS(Jun!$I$5:$I$605,Jun!$U$5:$U$605,"Despesa",Jun!$G$5:$G$605,CPagar!$D660,Jun!$K$5:$K$605,"Não Pago")</f>
        <v>0</v>
      </c>
      <c r="K660" s="65">
        <f>SUMIFS(Jul!$I$5:$I$605,Jul!$U$5:$U$605,"Despesa",Jul!$G$5:$G$605,CPagar!$D660,Jul!$K$5:$K$605,"Não Pago")</f>
        <v>0</v>
      </c>
      <c r="L660" s="65">
        <f>SUMIFS(Ago!$I$5:$I$605,Ago!$U$5:$U$605,"Despesa",Ago!$G$5:$G$605,CPagar!$D660,Ago!$K$5:$K$605,"Não Pago")</f>
        <v>0</v>
      </c>
      <c r="M660" s="65">
        <f>SUMIFS(Set!$I$5:$I$605,Set!$U$5:$U$605,"Despesa",Set!$G$5:$G$605,CPagar!$D660,Set!$K$5:$K$605,"Não Pago")</f>
        <v>0</v>
      </c>
      <c r="N660" s="65">
        <f>SUMIFS(Out!$I$5:$I$605,Out!$U$5:$U$605,"Despesa",Out!$G$5:$G$605,CPagar!$D660,Out!$K$5:$K$605,"Não Pago")</f>
        <v>0</v>
      </c>
      <c r="O660" s="65">
        <f>SUMIFS(Nov!$I$5:$I$605,Nov!$U$5:$U$605,"Despesa",Nov!$G$5:$G$605,CPagar!$D660,Nov!$K$5:$K$605,"Não Pago")</f>
        <v>0</v>
      </c>
      <c r="P660" s="65">
        <f>SUMIFS(Dez!$I$5:$I$605,Dez!$U$5:$U$605,"Despesa",Dez!$G$5:$G$605,CPagar!$D660,Dez!$K$5:$K$605,"Não Pago")</f>
        <v>0</v>
      </c>
      <c r="Q660" s="62">
        <f t="shared" si="20"/>
        <v>0</v>
      </c>
    </row>
    <row r="661" spans="3:17" ht="28.5" customHeight="1" thickTop="1" thickBot="1" x14ac:dyDescent="0.3">
      <c r="C661" s="46" t="str">
        <f>'PC Despesas'!U57</f>
        <v>5.7.53</v>
      </c>
      <c r="D661" s="47" t="str">
        <f>VLOOKUP(C661,'PC Despesas'!$U$5:$V$103,2,FALSE)</f>
        <v>-</v>
      </c>
      <c r="E661" s="65">
        <f>SUMIFS(Jan!$I$5:$I$605,Jan!$U$5:$U$605,"Despesa",Jan!$G$5:$G$605,CPagar!$D661,Jan!$K$5:$K$605,"Não Pago")</f>
        <v>0</v>
      </c>
      <c r="F661" s="65">
        <f>SUMIFS(Fev!$I$5:$I$605,Fev!$U$5:$U$605,"Despesa",Fev!$G$5:$G$605,CPagar!$D661,Fev!$K$5:$K$605,"Não Pago")</f>
        <v>0</v>
      </c>
      <c r="G661" s="65">
        <f>SUMIFS(Mar!$I$5:$I$605,Mar!$U$5:$U$605,"Despesa",Mar!$G$5:$G$605,CPagar!$D661,Mar!$K$5:$K$605,"Não Pago")</f>
        <v>0</v>
      </c>
      <c r="H661" s="65">
        <f>SUMIFS(Abr!$I$5:$I$605,Abr!$U$5:$U$605,"Despesa",Abr!$G$5:$G$605,CPagar!$D661,Abr!$K$5:$K$605,"Não Pago")</f>
        <v>0</v>
      </c>
      <c r="I661" s="65">
        <f>SUMIFS(Mai!$I$5:$I$605,Mai!$U$5:$U$605,"Despesa",Mai!$G$5:$G$605,CPagar!$D661,Mai!$K$5:$K$605,"Não Pago")</f>
        <v>0</v>
      </c>
      <c r="J661" s="65">
        <f>SUMIFS(Jun!$I$5:$I$605,Jun!$U$5:$U$605,"Despesa",Jun!$G$5:$G$605,CPagar!$D661,Jun!$K$5:$K$605,"Não Pago")</f>
        <v>0</v>
      </c>
      <c r="K661" s="65">
        <f>SUMIFS(Jul!$I$5:$I$605,Jul!$U$5:$U$605,"Despesa",Jul!$G$5:$G$605,CPagar!$D661,Jul!$K$5:$K$605,"Não Pago")</f>
        <v>0</v>
      </c>
      <c r="L661" s="65">
        <f>SUMIFS(Ago!$I$5:$I$605,Ago!$U$5:$U$605,"Despesa",Ago!$G$5:$G$605,CPagar!$D661,Ago!$K$5:$K$605,"Não Pago")</f>
        <v>0</v>
      </c>
      <c r="M661" s="65">
        <f>SUMIFS(Set!$I$5:$I$605,Set!$U$5:$U$605,"Despesa",Set!$G$5:$G$605,CPagar!$D661,Set!$K$5:$K$605,"Não Pago")</f>
        <v>0</v>
      </c>
      <c r="N661" s="65">
        <f>SUMIFS(Out!$I$5:$I$605,Out!$U$5:$U$605,"Despesa",Out!$G$5:$G$605,CPagar!$D661,Out!$K$5:$K$605,"Não Pago")</f>
        <v>0</v>
      </c>
      <c r="O661" s="65">
        <f>SUMIFS(Nov!$I$5:$I$605,Nov!$U$5:$U$605,"Despesa",Nov!$G$5:$G$605,CPagar!$D661,Nov!$K$5:$K$605,"Não Pago")</f>
        <v>0</v>
      </c>
      <c r="P661" s="65">
        <f>SUMIFS(Dez!$I$5:$I$605,Dez!$U$5:$U$605,"Despesa",Dez!$G$5:$G$605,CPagar!$D661,Dez!$K$5:$K$605,"Não Pago")</f>
        <v>0</v>
      </c>
      <c r="Q661" s="62">
        <f t="shared" si="20"/>
        <v>0</v>
      </c>
    </row>
    <row r="662" spans="3:17" ht="28.5" customHeight="1" thickTop="1" thickBot="1" x14ac:dyDescent="0.3">
      <c r="C662" s="46" t="str">
        <f>'PC Despesas'!U58</f>
        <v>5.7.54</v>
      </c>
      <c r="D662" s="47" t="str">
        <f>VLOOKUP(C662,'PC Despesas'!$U$5:$V$103,2,FALSE)</f>
        <v>-</v>
      </c>
      <c r="E662" s="65">
        <f>SUMIFS(Jan!$I$5:$I$605,Jan!$U$5:$U$605,"Despesa",Jan!$G$5:$G$605,CPagar!$D662,Jan!$K$5:$K$605,"Não Pago")</f>
        <v>0</v>
      </c>
      <c r="F662" s="65">
        <f>SUMIFS(Fev!$I$5:$I$605,Fev!$U$5:$U$605,"Despesa",Fev!$G$5:$G$605,CPagar!$D662,Fev!$K$5:$K$605,"Não Pago")</f>
        <v>0</v>
      </c>
      <c r="G662" s="65">
        <f>SUMIFS(Mar!$I$5:$I$605,Mar!$U$5:$U$605,"Despesa",Mar!$G$5:$G$605,CPagar!$D662,Mar!$K$5:$K$605,"Não Pago")</f>
        <v>0</v>
      </c>
      <c r="H662" s="65">
        <f>SUMIFS(Abr!$I$5:$I$605,Abr!$U$5:$U$605,"Despesa",Abr!$G$5:$G$605,CPagar!$D662,Abr!$K$5:$K$605,"Não Pago")</f>
        <v>0</v>
      </c>
      <c r="I662" s="65">
        <f>SUMIFS(Mai!$I$5:$I$605,Mai!$U$5:$U$605,"Despesa",Mai!$G$5:$G$605,CPagar!$D662,Mai!$K$5:$K$605,"Não Pago")</f>
        <v>0</v>
      </c>
      <c r="J662" s="65">
        <f>SUMIFS(Jun!$I$5:$I$605,Jun!$U$5:$U$605,"Despesa",Jun!$G$5:$G$605,CPagar!$D662,Jun!$K$5:$K$605,"Não Pago")</f>
        <v>0</v>
      </c>
      <c r="K662" s="65">
        <f>SUMIFS(Jul!$I$5:$I$605,Jul!$U$5:$U$605,"Despesa",Jul!$G$5:$G$605,CPagar!$D662,Jul!$K$5:$K$605,"Não Pago")</f>
        <v>0</v>
      </c>
      <c r="L662" s="65">
        <f>SUMIFS(Ago!$I$5:$I$605,Ago!$U$5:$U$605,"Despesa",Ago!$G$5:$G$605,CPagar!$D662,Ago!$K$5:$K$605,"Não Pago")</f>
        <v>0</v>
      </c>
      <c r="M662" s="65">
        <f>SUMIFS(Set!$I$5:$I$605,Set!$U$5:$U$605,"Despesa",Set!$G$5:$G$605,CPagar!$D662,Set!$K$5:$K$605,"Não Pago")</f>
        <v>0</v>
      </c>
      <c r="N662" s="65">
        <f>SUMIFS(Out!$I$5:$I$605,Out!$U$5:$U$605,"Despesa",Out!$G$5:$G$605,CPagar!$D662,Out!$K$5:$K$605,"Não Pago")</f>
        <v>0</v>
      </c>
      <c r="O662" s="65">
        <f>SUMIFS(Nov!$I$5:$I$605,Nov!$U$5:$U$605,"Despesa",Nov!$G$5:$G$605,CPagar!$D662,Nov!$K$5:$K$605,"Não Pago")</f>
        <v>0</v>
      </c>
      <c r="P662" s="65">
        <f>SUMIFS(Dez!$I$5:$I$605,Dez!$U$5:$U$605,"Despesa",Dez!$G$5:$G$605,CPagar!$D662,Dez!$K$5:$K$605,"Não Pago")</f>
        <v>0</v>
      </c>
      <c r="Q662" s="62">
        <f t="shared" si="20"/>
        <v>0</v>
      </c>
    </row>
    <row r="663" spans="3:17" ht="28.5" customHeight="1" thickTop="1" thickBot="1" x14ac:dyDescent="0.3">
      <c r="C663" s="46" t="str">
        <f>'PC Despesas'!U59</f>
        <v>5.7.55</v>
      </c>
      <c r="D663" s="47" t="str">
        <f>VLOOKUP(C663,'PC Despesas'!$U$5:$V$103,2,FALSE)</f>
        <v>-</v>
      </c>
      <c r="E663" s="65">
        <f>SUMIFS(Jan!$I$5:$I$605,Jan!$U$5:$U$605,"Despesa",Jan!$G$5:$G$605,CPagar!$D663,Jan!$K$5:$K$605,"Não Pago")</f>
        <v>0</v>
      </c>
      <c r="F663" s="65">
        <f>SUMIFS(Fev!$I$5:$I$605,Fev!$U$5:$U$605,"Despesa",Fev!$G$5:$G$605,CPagar!$D663,Fev!$K$5:$K$605,"Não Pago")</f>
        <v>0</v>
      </c>
      <c r="G663" s="65">
        <f>SUMIFS(Mar!$I$5:$I$605,Mar!$U$5:$U$605,"Despesa",Mar!$G$5:$G$605,CPagar!$D663,Mar!$K$5:$K$605,"Não Pago")</f>
        <v>0</v>
      </c>
      <c r="H663" s="65">
        <f>SUMIFS(Abr!$I$5:$I$605,Abr!$U$5:$U$605,"Despesa",Abr!$G$5:$G$605,CPagar!$D663,Abr!$K$5:$K$605,"Não Pago")</f>
        <v>0</v>
      </c>
      <c r="I663" s="65">
        <f>SUMIFS(Mai!$I$5:$I$605,Mai!$U$5:$U$605,"Despesa",Mai!$G$5:$G$605,CPagar!$D663,Mai!$K$5:$K$605,"Não Pago")</f>
        <v>0</v>
      </c>
      <c r="J663" s="65">
        <f>SUMIFS(Jun!$I$5:$I$605,Jun!$U$5:$U$605,"Despesa",Jun!$G$5:$G$605,CPagar!$D663,Jun!$K$5:$K$605,"Não Pago")</f>
        <v>0</v>
      </c>
      <c r="K663" s="65">
        <f>SUMIFS(Jul!$I$5:$I$605,Jul!$U$5:$U$605,"Despesa",Jul!$G$5:$G$605,CPagar!$D663,Jul!$K$5:$K$605,"Não Pago")</f>
        <v>0</v>
      </c>
      <c r="L663" s="65">
        <f>SUMIFS(Ago!$I$5:$I$605,Ago!$U$5:$U$605,"Despesa",Ago!$G$5:$G$605,CPagar!$D663,Ago!$K$5:$K$605,"Não Pago")</f>
        <v>0</v>
      </c>
      <c r="M663" s="65">
        <f>SUMIFS(Set!$I$5:$I$605,Set!$U$5:$U$605,"Despesa",Set!$G$5:$G$605,CPagar!$D663,Set!$K$5:$K$605,"Não Pago")</f>
        <v>0</v>
      </c>
      <c r="N663" s="65">
        <f>SUMIFS(Out!$I$5:$I$605,Out!$U$5:$U$605,"Despesa",Out!$G$5:$G$605,CPagar!$D663,Out!$K$5:$K$605,"Não Pago")</f>
        <v>0</v>
      </c>
      <c r="O663" s="65">
        <f>SUMIFS(Nov!$I$5:$I$605,Nov!$U$5:$U$605,"Despesa",Nov!$G$5:$G$605,CPagar!$D663,Nov!$K$5:$K$605,"Não Pago")</f>
        <v>0</v>
      </c>
      <c r="P663" s="65">
        <f>SUMIFS(Dez!$I$5:$I$605,Dez!$U$5:$U$605,"Despesa",Dez!$G$5:$G$605,CPagar!$D663,Dez!$K$5:$K$605,"Não Pago")</f>
        <v>0</v>
      </c>
      <c r="Q663" s="62">
        <f t="shared" si="20"/>
        <v>0</v>
      </c>
    </row>
    <row r="664" spans="3:17" ht="28.5" customHeight="1" thickTop="1" thickBot="1" x14ac:dyDescent="0.3">
      <c r="C664" s="46" t="str">
        <f>'PC Despesas'!U60</f>
        <v>5.7.56</v>
      </c>
      <c r="D664" s="47" t="str">
        <f>VLOOKUP(C664,'PC Despesas'!$U$5:$V$103,2,FALSE)</f>
        <v>-</v>
      </c>
      <c r="E664" s="65">
        <f>SUMIFS(Jan!$I$5:$I$605,Jan!$U$5:$U$605,"Despesa",Jan!$G$5:$G$605,CPagar!$D664,Jan!$K$5:$K$605,"Não Pago")</f>
        <v>0</v>
      </c>
      <c r="F664" s="65">
        <f>SUMIFS(Fev!$I$5:$I$605,Fev!$U$5:$U$605,"Despesa",Fev!$G$5:$G$605,CPagar!$D664,Fev!$K$5:$K$605,"Não Pago")</f>
        <v>0</v>
      </c>
      <c r="G664" s="65">
        <f>SUMIFS(Mar!$I$5:$I$605,Mar!$U$5:$U$605,"Despesa",Mar!$G$5:$G$605,CPagar!$D664,Mar!$K$5:$K$605,"Não Pago")</f>
        <v>0</v>
      </c>
      <c r="H664" s="65">
        <f>SUMIFS(Abr!$I$5:$I$605,Abr!$U$5:$U$605,"Despesa",Abr!$G$5:$G$605,CPagar!$D664,Abr!$K$5:$K$605,"Não Pago")</f>
        <v>0</v>
      </c>
      <c r="I664" s="65">
        <f>SUMIFS(Mai!$I$5:$I$605,Mai!$U$5:$U$605,"Despesa",Mai!$G$5:$G$605,CPagar!$D664,Mai!$K$5:$K$605,"Não Pago")</f>
        <v>0</v>
      </c>
      <c r="J664" s="65">
        <f>SUMIFS(Jun!$I$5:$I$605,Jun!$U$5:$U$605,"Despesa",Jun!$G$5:$G$605,CPagar!$D664,Jun!$K$5:$K$605,"Não Pago")</f>
        <v>0</v>
      </c>
      <c r="K664" s="65">
        <f>SUMIFS(Jul!$I$5:$I$605,Jul!$U$5:$U$605,"Despesa",Jul!$G$5:$G$605,CPagar!$D664,Jul!$K$5:$K$605,"Não Pago")</f>
        <v>0</v>
      </c>
      <c r="L664" s="65">
        <f>SUMIFS(Ago!$I$5:$I$605,Ago!$U$5:$U$605,"Despesa",Ago!$G$5:$G$605,CPagar!$D664,Ago!$K$5:$K$605,"Não Pago")</f>
        <v>0</v>
      </c>
      <c r="M664" s="65">
        <f>SUMIFS(Set!$I$5:$I$605,Set!$U$5:$U$605,"Despesa",Set!$G$5:$G$605,CPagar!$D664,Set!$K$5:$K$605,"Não Pago")</f>
        <v>0</v>
      </c>
      <c r="N664" s="65">
        <f>SUMIFS(Out!$I$5:$I$605,Out!$U$5:$U$605,"Despesa",Out!$G$5:$G$605,CPagar!$D664,Out!$K$5:$K$605,"Não Pago")</f>
        <v>0</v>
      </c>
      <c r="O664" s="65">
        <f>SUMIFS(Nov!$I$5:$I$605,Nov!$U$5:$U$605,"Despesa",Nov!$G$5:$G$605,CPagar!$D664,Nov!$K$5:$K$605,"Não Pago")</f>
        <v>0</v>
      </c>
      <c r="P664" s="65">
        <f>SUMIFS(Dez!$I$5:$I$605,Dez!$U$5:$U$605,"Despesa",Dez!$G$5:$G$605,CPagar!$D664,Dez!$K$5:$K$605,"Não Pago")</f>
        <v>0</v>
      </c>
      <c r="Q664" s="62">
        <f t="shared" si="20"/>
        <v>0</v>
      </c>
    </row>
    <row r="665" spans="3:17" ht="28.5" customHeight="1" thickTop="1" thickBot="1" x14ac:dyDescent="0.3">
      <c r="C665" s="46" t="str">
        <f>'PC Despesas'!U61</f>
        <v>5.7.57</v>
      </c>
      <c r="D665" s="47" t="str">
        <f>VLOOKUP(C665,'PC Despesas'!$U$5:$V$103,2,FALSE)</f>
        <v>-</v>
      </c>
      <c r="E665" s="65">
        <f>SUMIFS(Jan!$I$5:$I$605,Jan!$U$5:$U$605,"Despesa",Jan!$G$5:$G$605,CPagar!$D665,Jan!$K$5:$K$605,"Não Pago")</f>
        <v>0</v>
      </c>
      <c r="F665" s="65">
        <f>SUMIFS(Fev!$I$5:$I$605,Fev!$U$5:$U$605,"Despesa",Fev!$G$5:$G$605,CPagar!$D665,Fev!$K$5:$K$605,"Não Pago")</f>
        <v>0</v>
      </c>
      <c r="G665" s="65">
        <f>SUMIFS(Mar!$I$5:$I$605,Mar!$U$5:$U$605,"Despesa",Mar!$G$5:$G$605,CPagar!$D665,Mar!$K$5:$K$605,"Não Pago")</f>
        <v>0</v>
      </c>
      <c r="H665" s="65">
        <f>SUMIFS(Abr!$I$5:$I$605,Abr!$U$5:$U$605,"Despesa",Abr!$G$5:$G$605,CPagar!$D665,Abr!$K$5:$K$605,"Não Pago")</f>
        <v>0</v>
      </c>
      <c r="I665" s="65">
        <f>SUMIFS(Mai!$I$5:$I$605,Mai!$U$5:$U$605,"Despesa",Mai!$G$5:$G$605,CPagar!$D665,Mai!$K$5:$K$605,"Não Pago")</f>
        <v>0</v>
      </c>
      <c r="J665" s="65">
        <f>SUMIFS(Jun!$I$5:$I$605,Jun!$U$5:$U$605,"Despesa",Jun!$G$5:$G$605,CPagar!$D665,Jun!$K$5:$K$605,"Não Pago")</f>
        <v>0</v>
      </c>
      <c r="K665" s="65">
        <f>SUMIFS(Jul!$I$5:$I$605,Jul!$U$5:$U$605,"Despesa",Jul!$G$5:$G$605,CPagar!$D665,Jul!$K$5:$K$605,"Não Pago")</f>
        <v>0</v>
      </c>
      <c r="L665" s="65">
        <f>SUMIFS(Ago!$I$5:$I$605,Ago!$U$5:$U$605,"Despesa",Ago!$G$5:$G$605,CPagar!$D665,Ago!$K$5:$K$605,"Não Pago")</f>
        <v>0</v>
      </c>
      <c r="M665" s="65">
        <f>SUMIFS(Set!$I$5:$I$605,Set!$U$5:$U$605,"Despesa",Set!$G$5:$G$605,CPagar!$D665,Set!$K$5:$K$605,"Não Pago")</f>
        <v>0</v>
      </c>
      <c r="N665" s="65">
        <f>SUMIFS(Out!$I$5:$I$605,Out!$U$5:$U$605,"Despesa",Out!$G$5:$G$605,CPagar!$D665,Out!$K$5:$K$605,"Não Pago")</f>
        <v>0</v>
      </c>
      <c r="O665" s="65">
        <f>SUMIFS(Nov!$I$5:$I$605,Nov!$U$5:$U$605,"Despesa",Nov!$G$5:$G$605,CPagar!$D665,Nov!$K$5:$K$605,"Não Pago")</f>
        <v>0</v>
      </c>
      <c r="P665" s="65">
        <f>SUMIFS(Dez!$I$5:$I$605,Dez!$U$5:$U$605,"Despesa",Dez!$G$5:$G$605,CPagar!$D665,Dez!$K$5:$K$605,"Não Pago")</f>
        <v>0</v>
      </c>
      <c r="Q665" s="62">
        <f t="shared" si="20"/>
        <v>0</v>
      </c>
    </row>
    <row r="666" spans="3:17" ht="28.5" customHeight="1" thickTop="1" thickBot="1" x14ac:dyDescent="0.3">
      <c r="C666" s="46" t="str">
        <f>'PC Despesas'!U62</f>
        <v>5.7.58</v>
      </c>
      <c r="D666" s="47" t="str">
        <f>VLOOKUP(C666,'PC Despesas'!$U$5:$V$103,2,FALSE)</f>
        <v>-</v>
      </c>
      <c r="E666" s="65">
        <f>SUMIFS(Jan!$I$5:$I$605,Jan!$U$5:$U$605,"Despesa",Jan!$G$5:$G$605,CPagar!$D666,Jan!$K$5:$K$605,"Não Pago")</f>
        <v>0</v>
      </c>
      <c r="F666" s="65">
        <f>SUMIFS(Fev!$I$5:$I$605,Fev!$U$5:$U$605,"Despesa",Fev!$G$5:$G$605,CPagar!$D666,Fev!$K$5:$K$605,"Não Pago")</f>
        <v>0</v>
      </c>
      <c r="G666" s="65">
        <f>SUMIFS(Mar!$I$5:$I$605,Mar!$U$5:$U$605,"Despesa",Mar!$G$5:$G$605,CPagar!$D666,Mar!$K$5:$K$605,"Não Pago")</f>
        <v>0</v>
      </c>
      <c r="H666" s="65">
        <f>SUMIFS(Abr!$I$5:$I$605,Abr!$U$5:$U$605,"Despesa",Abr!$G$5:$G$605,CPagar!$D666,Abr!$K$5:$K$605,"Não Pago")</f>
        <v>0</v>
      </c>
      <c r="I666" s="65">
        <f>SUMIFS(Mai!$I$5:$I$605,Mai!$U$5:$U$605,"Despesa",Mai!$G$5:$G$605,CPagar!$D666,Mai!$K$5:$K$605,"Não Pago")</f>
        <v>0</v>
      </c>
      <c r="J666" s="65">
        <f>SUMIFS(Jun!$I$5:$I$605,Jun!$U$5:$U$605,"Despesa",Jun!$G$5:$G$605,CPagar!$D666,Jun!$K$5:$K$605,"Não Pago")</f>
        <v>0</v>
      </c>
      <c r="K666" s="65">
        <f>SUMIFS(Jul!$I$5:$I$605,Jul!$U$5:$U$605,"Despesa",Jul!$G$5:$G$605,CPagar!$D666,Jul!$K$5:$K$605,"Não Pago")</f>
        <v>0</v>
      </c>
      <c r="L666" s="65">
        <f>SUMIFS(Ago!$I$5:$I$605,Ago!$U$5:$U$605,"Despesa",Ago!$G$5:$G$605,CPagar!$D666,Ago!$K$5:$K$605,"Não Pago")</f>
        <v>0</v>
      </c>
      <c r="M666" s="65">
        <f>SUMIFS(Set!$I$5:$I$605,Set!$U$5:$U$605,"Despesa",Set!$G$5:$G$605,CPagar!$D666,Set!$K$5:$K$605,"Não Pago")</f>
        <v>0</v>
      </c>
      <c r="N666" s="65">
        <f>SUMIFS(Out!$I$5:$I$605,Out!$U$5:$U$605,"Despesa",Out!$G$5:$G$605,CPagar!$D666,Out!$K$5:$K$605,"Não Pago")</f>
        <v>0</v>
      </c>
      <c r="O666" s="65">
        <f>SUMIFS(Nov!$I$5:$I$605,Nov!$U$5:$U$605,"Despesa",Nov!$G$5:$G$605,CPagar!$D666,Nov!$K$5:$K$605,"Não Pago")</f>
        <v>0</v>
      </c>
      <c r="P666" s="65">
        <f>SUMIFS(Dez!$I$5:$I$605,Dez!$U$5:$U$605,"Despesa",Dez!$G$5:$G$605,CPagar!$D666,Dez!$K$5:$K$605,"Não Pago")</f>
        <v>0</v>
      </c>
      <c r="Q666" s="62">
        <f t="shared" si="20"/>
        <v>0</v>
      </c>
    </row>
    <row r="667" spans="3:17" ht="28.5" customHeight="1" thickTop="1" thickBot="1" x14ac:dyDescent="0.3">
      <c r="C667" s="46" t="str">
        <f>'PC Despesas'!U63</f>
        <v>5.7.59</v>
      </c>
      <c r="D667" s="47" t="str">
        <f>VLOOKUP(C667,'PC Despesas'!$U$5:$V$103,2,FALSE)</f>
        <v>-</v>
      </c>
      <c r="E667" s="65">
        <f>SUMIFS(Jan!$I$5:$I$605,Jan!$U$5:$U$605,"Despesa",Jan!$G$5:$G$605,CPagar!$D667,Jan!$K$5:$K$605,"Não Pago")</f>
        <v>0</v>
      </c>
      <c r="F667" s="65">
        <f>SUMIFS(Fev!$I$5:$I$605,Fev!$U$5:$U$605,"Despesa",Fev!$G$5:$G$605,CPagar!$D667,Fev!$K$5:$K$605,"Não Pago")</f>
        <v>0</v>
      </c>
      <c r="G667" s="65">
        <f>SUMIFS(Mar!$I$5:$I$605,Mar!$U$5:$U$605,"Despesa",Mar!$G$5:$G$605,CPagar!$D667,Mar!$K$5:$K$605,"Não Pago")</f>
        <v>0</v>
      </c>
      <c r="H667" s="65">
        <f>SUMIFS(Abr!$I$5:$I$605,Abr!$U$5:$U$605,"Despesa",Abr!$G$5:$G$605,CPagar!$D667,Abr!$K$5:$K$605,"Não Pago")</f>
        <v>0</v>
      </c>
      <c r="I667" s="65">
        <f>SUMIFS(Mai!$I$5:$I$605,Mai!$U$5:$U$605,"Despesa",Mai!$G$5:$G$605,CPagar!$D667,Mai!$K$5:$K$605,"Não Pago")</f>
        <v>0</v>
      </c>
      <c r="J667" s="65">
        <f>SUMIFS(Jun!$I$5:$I$605,Jun!$U$5:$U$605,"Despesa",Jun!$G$5:$G$605,CPagar!$D667,Jun!$K$5:$K$605,"Não Pago")</f>
        <v>0</v>
      </c>
      <c r="K667" s="65">
        <f>SUMIFS(Jul!$I$5:$I$605,Jul!$U$5:$U$605,"Despesa",Jul!$G$5:$G$605,CPagar!$D667,Jul!$K$5:$K$605,"Não Pago")</f>
        <v>0</v>
      </c>
      <c r="L667" s="65">
        <f>SUMIFS(Ago!$I$5:$I$605,Ago!$U$5:$U$605,"Despesa",Ago!$G$5:$G$605,CPagar!$D667,Ago!$K$5:$K$605,"Não Pago")</f>
        <v>0</v>
      </c>
      <c r="M667" s="65">
        <f>SUMIFS(Set!$I$5:$I$605,Set!$U$5:$U$605,"Despesa",Set!$G$5:$G$605,CPagar!$D667,Set!$K$5:$K$605,"Não Pago")</f>
        <v>0</v>
      </c>
      <c r="N667" s="65">
        <f>SUMIFS(Out!$I$5:$I$605,Out!$U$5:$U$605,"Despesa",Out!$G$5:$G$605,CPagar!$D667,Out!$K$5:$K$605,"Não Pago")</f>
        <v>0</v>
      </c>
      <c r="O667" s="65">
        <f>SUMIFS(Nov!$I$5:$I$605,Nov!$U$5:$U$605,"Despesa",Nov!$G$5:$G$605,CPagar!$D667,Nov!$K$5:$K$605,"Não Pago")</f>
        <v>0</v>
      </c>
      <c r="P667" s="65">
        <f>SUMIFS(Dez!$I$5:$I$605,Dez!$U$5:$U$605,"Despesa",Dez!$G$5:$G$605,CPagar!$D667,Dez!$K$5:$K$605,"Não Pago")</f>
        <v>0</v>
      </c>
      <c r="Q667" s="62">
        <f t="shared" si="20"/>
        <v>0</v>
      </c>
    </row>
    <row r="668" spans="3:17" ht="28.5" customHeight="1" thickTop="1" thickBot="1" x14ac:dyDescent="0.3">
      <c r="C668" s="46" t="str">
        <f>'PC Despesas'!U64</f>
        <v>5.7.60</v>
      </c>
      <c r="D668" s="47" t="str">
        <f>VLOOKUP(C668,'PC Despesas'!$U$5:$V$103,2,FALSE)</f>
        <v>-</v>
      </c>
      <c r="E668" s="65">
        <f>SUMIFS(Jan!$I$5:$I$605,Jan!$U$5:$U$605,"Despesa",Jan!$G$5:$G$605,CPagar!$D668,Jan!$K$5:$K$605,"Não Pago")</f>
        <v>0</v>
      </c>
      <c r="F668" s="65">
        <f>SUMIFS(Fev!$I$5:$I$605,Fev!$U$5:$U$605,"Despesa",Fev!$G$5:$G$605,CPagar!$D668,Fev!$K$5:$K$605,"Não Pago")</f>
        <v>0</v>
      </c>
      <c r="G668" s="65">
        <f>SUMIFS(Mar!$I$5:$I$605,Mar!$U$5:$U$605,"Despesa",Mar!$G$5:$G$605,CPagar!$D668,Mar!$K$5:$K$605,"Não Pago")</f>
        <v>0</v>
      </c>
      <c r="H668" s="65">
        <f>SUMIFS(Abr!$I$5:$I$605,Abr!$U$5:$U$605,"Despesa",Abr!$G$5:$G$605,CPagar!$D668,Abr!$K$5:$K$605,"Não Pago")</f>
        <v>0</v>
      </c>
      <c r="I668" s="65">
        <f>SUMIFS(Mai!$I$5:$I$605,Mai!$U$5:$U$605,"Despesa",Mai!$G$5:$G$605,CPagar!$D668,Mai!$K$5:$K$605,"Não Pago")</f>
        <v>0</v>
      </c>
      <c r="J668" s="65">
        <f>SUMIFS(Jun!$I$5:$I$605,Jun!$U$5:$U$605,"Despesa",Jun!$G$5:$G$605,CPagar!$D668,Jun!$K$5:$K$605,"Não Pago")</f>
        <v>0</v>
      </c>
      <c r="K668" s="65">
        <f>SUMIFS(Jul!$I$5:$I$605,Jul!$U$5:$U$605,"Despesa",Jul!$G$5:$G$605,CPagar!$D668,Jul!$K$5:$K$605,"Não Pago")</f>
        <v>0</v>
      </c>
      <c r="L668" s="65">
        <f>SUMIFS(Ago!$I$5:$I$605,Ago!$U$5:$U$605,"Despesa",Ago!$G$5:$G$605,CPagar!$D668,Ago!$K$5:$K$605,"Não Pago")</f>
        <v>0</v>
      </c>
      <c r="M668" s="65">
        <f>SUMIFS(Set!$I$5:$I$605,Set!$U$5:$U$605,"Despesa",Set!$G$5:$G$605,CPagar!$D668,Set!$K$5:$K$605,"Não Pago")</f>
        <v>0</v>
      </c>
      <c r="N668" s="65">
        <f>SUMIFS(Out!$I$5:$I$605,Out!$U$5:$U$605,"Despesa",Out!$G$5:$G$605,CPagar!$D668,Out!$K$5:$K$605,"Não Pago")</f>
        <v>0</v>
      </c>
      <c r="O668" s="65">
        <f>SUMIFS(Nov!$I$5:$I$605,Nov!$U$5:$U$605,"Despesa",Nov!$G$5:$G$605,CPagar!$D668,Nov!$K$5:$K$605,"Não Pago")</f>
        <v>0</v>
      </c>
      <c r="P668" s="65">
        <f>SUMIFS(Dez!$I$5:$I$605,Dez!$U$5:$U$605,"Despesa",Dez!$G$5:$G$605,CPagar!$D668,Dez!$K$5:$K$605,"Não Pago")</f>
        <v>0</v>
      </c>
      <c r="Q668" s="62">
        <f t="shared" si="20"/>
        <v>0</v>
      </c>
    </row>
    <row r="669" spans="3:17" ht="28.5" customHeight="1" thickTop="1" thickBot="1" x14ac:dyDescent="0.3">
      <c r="C669" s="46" t="str">
        <f>'PC Despesas'!U65</f>
        <v>5.7.61</v>
      </c>
      <c r="D669" s="47" t="str">
        <f>VLOOKUP(C669,'PC Despesas'!$U$5:$V$103,2,FALSE)</f>
        <v>-</v>
      </c>
      <c r="E669" s="65">
        <f>SUMIFS(Jan!$I$5:$I$605,Jan!$U$5:$U$605,"Despesa",Jan!$G$5:$G$605,CPagar!$D669,Jan!$K$5:$K$605,"Não Pago")</f>
        <v>0</v>
      </c>
      <c r="F669" s="65">
        <f>SUMIFS(Fev!$I$5:$I$605,Fev!$U$5:$U$605,"Despesa",Fev!$G$5:$G$605,CPagar!$D669,Fev!$K$5:$K$605,"Não Pago")</f>
        <v>0</v>
      </c>
      <c r="G669" s="65">
        <f>SUMIFS(Mar!$I$5:$I$605,Mar!$U$5:$U$605,"Despesa",Mar!$G$5:$G$605,CPagar!$D669,Mar!$K$5:$K$605,"Não Pago")</f>
        <v>0</v>
      </c>
      <c r="H669" s="65">
        <f>SUMIFS(Abr!$I$5:$I$605,Abr!$U$5:$U$605,"Despesa",Abr!$G$5:$G$605,CPagar!$D669,Abr!$K$5:$K$605,"Não Pago")</f>
        <v>0</v>
      </c>
      <c r="I669" s="65">
        <f>SUMIFS(Mai!$I$5:$I$605,Mai!$U$5:$U$605,"Despesa",Mai!$G$5:$G$605,CPagar!$D669,Mai!$K$5:$K$605,"Não Pago")</f>
        <v>0</v>
      </c>
      <c r="J669" s="65">
        <f>SUMIFS(Jun!$I$5:$I$605,Jun!$U$5:$U$605,"Despesa",Jun!$G$5:$G$605,CPagar!$D669,Jun!$K$5:$K$605,"Não Pago")</f>
        <v>0</v>
      </c>
      <c r="K669" s="65">
        <f>SUMIFS(Jul!$I$5:$I$605,Jul!$U$5:$U$605,"Despesa",Jul!$G$5:$G$605,CPagar!$D669,Jul!$K$5:$K$605,"Não Pago")</f>
        <v>0</v>
      </c>
      <c r="L669" s="65">
        <f>SUMIFS(Ago!$I$5:$I$605,Ago!$U$5:$U$605,"Despesa",Ago!$G$5:$G$605,CPagar!$D669,Ago!$K$5:$K$605,"Não Pago")</f>
        <v>0</v>
      </c>
      <c r="M669" s="65">
        <f>SUMIFS(Set!$I$5:$I$605,Set!$U$5:$U$605,"Despesa",Set!$G$5:$G$605,CPagar!$D669,Set!$K$5:$K$605,"Não Pago")</f>
        <v>0</v>
      </c>
      <c r="N669" s="65">
        <f>SUMIFS(Out!$I$5:$I$605,Out!$U$5:$U$605,"Despesa",Out!$G$5:$G$605,CPagar!$D669,Out!$K$5:$K$605,"Não Pago")</f>
        <v>0</v>
      </c>
      <c r="O669" s="65">
        <f>SUMIFS(Nov!$I$5:$I$605,Nov!$U$5:$U$605,"Despesa",Nov!$G$5:$G$605,CPagar!$D669,Nov!$K$5:$K$605,"Não Pago")</f>
        <v>0</v>
      </c>
      <c r="P669" s="65">
        <f>SUMIFS(Dez!$I$5:$I$605,Dez!$U$5:$U$605,"Despesa",Dez!$G$5:$G$605,CPagar!$D669,Dez!$K$5:$K$605,"Não Pago")</f>
        <v>0</v>
      </c>
      <c r="Q669" s="62">
        <f t="shared" si="20"/>
        <v>0</v>
      </c>
    </row>
    <row r="670" spans="3:17" ht="28.5" customHeight="1" thickTop="1" thickBot="1" x14ac:dyDescent="0.3">
      <c r="C670" s="46" t="str">
        <f>'PC Despesas'!U66</f>
        <v>5.7.62</v>
      </c>
      <c r="D670" s="47" t="str">
        <f>VLOOKUP(C670,'PC Despesas'!$U$5:$V$103,2,FALSE)</f>
        <v>-</v>
      </c>
      <c r="E670" s="65">
        <f>SUMIFS(Jan!$I$5:$I$605,Jan!$U$5:$U$605,"Despesa",Jan!$G$5:$G$605,CPagar!$D670,Jan!$K$5:$K$605,"Não Pago")</f>
        <v>0</v>
      </c>
      <c r="F670" s="65">
        <f>SUMIFS(Fev!$I$5:$I$605,Fev!$U$5:$U$605,"Despesa",Fev!$G$5:$G$605,CPagar!$D670,Fev!$K$5:$K$605,"Não Pago")</f>
        <v>0</v>
      </c>
      <c r="G670" s="65">
        <f>SUMIFS(Mar!$I$5:$I$605,Mar!$U$5:$U$605,"Despesa",Mar!$G$5:$G$605,CPagar!$D670,Mar!$K$5:$K$605,"Não Pago")</f>
        <v>0</v>
      </c>
      <c r="H670" s="65">
        <f>SUMIFS(Abr!$I$5:$I$605,Abr!$U$5:$U$605,"Despesa",Abr!$G$5:$G$605,CPagar!$D670,Abr!$K$5:$K$605,"Não Pago")</f>
        <v>0</v>
      </c>
      <c r="I670" s="65">
        <f>SUMIFS(Mai!$I$5:$I$605,Mai!$U$5:$U$605,"Despesa",Mai!$G$5:$G$605,CPagar!$D670,Mai!$K$5:$K$605,"Não Pago")</f>
        <v>0</v>
      </c>
      <c r="J670" s="65">
        <f>SUMIFS(Jun!$I$5:$I$605,Jun!$U$5:$U$605,"Despesa",Jun!$G$5:$G$605,CPagar!$D670,Jun!$K$5:$K$605,"Não Pago")</f>
        <v>0</v>
      </c>
      <c r="K670" s="65">
        <f>SUMIFS(Jul!$I$5:$I$605,Jul!$U$5:$U$605,"Despesa",Jul!$G$5:$G$605,CPagar!$D670,Jul!$K$5:$K$605,"Não Pago")</f>
        <v>0</v>
      </c>
      <c r="L670" s="65">
        <f>SUMIFS(Ago!$I$5:$I$605,Ago!$U$5:$U$605,"Despesa",Ago!$G$5:$G$605,CPagar!$D670,Ago!$K$5:$K$605,"Não Pago")</f>
        <v>0</v>
      </c>
      <c r="M670" s="65">
        <f>SUMIFS(Set!$I$5:$I$605,Set!$U$5:$U$605,"Despesa",Set!$G$5:$G$605,CPagar!$D670,Set!$K$5:$K$605,"Não Pago")</f>
        <v>0</v>
      </c>
      <c r="N670" s="65">
        <f>SUMIFS(Out!$I$5:$I$605,Out!$U$5:$U$605,"Despesa",Out!$G$5:$G$605,CPagar!$D670,Out!$K$5:$K$605,"Não Pago")</f>
        <v>0</v>
      </c>
      <c r="O670" s="65">
        <f>SUMIFS(Nov!$I$5:$I$605,Nov!$U$5:$U$605,"Despesa",Nov!$G$5:$G$605,CPagar!$D670,Nov!$K$5:$K$605,"Não Pago")</f>
        <v>0</v>
      </c>
      <c r="P670" s="65">
        <f>SUMIFS(Dez!$I$5:$I$605,Dez!$U$5:$U$605,"Despesa",Dez!$G$5:$G$605,CPagar!$D670,Dez!$K$5:$K$605,"Não Pago")</f>
        <v>0</v>
      </c>
      <c r="Q670" s="62">
        <f t="shared" si="20"/>
        <v>0</v>
      </c>
    </row>
    <row r="671" spans="3:17" ht="28.5" customHeight="1" thickTop="1" thickBot="1" x14ac:dyDescent="0.3">
      <c r="C671" s="46" t="str">
        <f>'PC Despesas'!U67</f>
        <v>5.7.63</v>
      </c>
      <c r="D671" s="47" t="str">
        <f>VLOOKUP(C671,'PC Despesas'!$U$5:$V$103,2,FALSE)</f>
        <v>-</v>
      </c>
      <c r="E671" s="65">
        <f>SUMIFS(Jan!$I$5:$I$605,Jan!$U$5:$U$605,"Despesa",Jan!$G$5:$G$605,CPagar!$D671,Jan!$K$5:$K$605,"Não Pago")</f>
        <v>0</v>
      </c>
      <c r="F671" s="65">
        <f>SUMIFS(Fev!$I$5:$I$605,Fev!$U$5:$U$605,"Despesa",Fev!$G$5:$G$605,CPagar!$D671,Fev!$K$5:$K$605,"Não Pago")</f>
        <v>0</v>
      </c>
      <c r="G671" s="65">
        <f>SUMIFS(Mar!$I$5:$I$605,Mar!$U$5:$U$605,"Despesa",Mar!$G$5:$G$605,CPagar!$D671,Mar!$K$5:$K$605,"Não Pago")</f>
        <v>0</v>
      </c>
      <c r="H671" s="65">
        <f>SUMIFS(Abr!$I$5:$I$605,Abr!$U$5:$U$605,"Despesa",Abr!$G$5:$G$605,CPagar!$D671,Abr!$K$5:$K$605,"Não Pago")</f>
        <v>0</v>
      </c>
      <c r="I671" s="65">
        <f>SUMIFS(Mai!$I$5:$I$605,Mai!$U$5:$U$605,"Despesa",Mai!$G$5:$G$605,CPagar!$D671,Mai!$K$5:$K$605,"Não Pago")</f>
        <v>0</v>
      </c>
      <c r="J671" s="65">
        <f>SUMIFS(Jun!$I$5:$I$605,Jun!$U$5:$U$605,"Despesa",Jun!$G$5:$G$605,CPagar!$D671,Jun!$K$5:$K$605,"Não Pago")</f>
        <v>0</v>
      </c>
      <c r="K671" s="65">
        <f>SUMIFS(Jul!$I$5:$I$605,Jul!$U$5:$U$605,"Despesa",Jul!$G$5:$G$605,CPagar!$D671,Jul!$K$5:$K$605,"Não Pago")</f>
        <v>0</v>
      </c>
      <c r="L671" s="65">
        <f>SUMIFS(Ago!$I$5:$I$605,Ago!$U$5:$U$605,"Despesa",Ago!$G$5:$G$605,CPagar!$D671,Ago!$K$5:$K$605,"Não Pago")</f>
        <v>0</v>
      </c>
      <c r="M671" s="65">
        <f>SUMIFS(Set!$I$5:$I$605,Set!$U$5:$U$605,"Despesa",Set!$G$5:$G$605,CPagar!$D671,Set!$K$5:$K$605,"Não Pago")</f>
        <v>0</v>
      </c>
      <c r="N671" s="65">
        <f>SUMIFS(Out!$I$5:$I$605,Out!$U$5:$U$605,"Despesa",Out!$G$5:$G$605,CPagar!$D671,Out!$K$5:$K$605,"Não Pago")</f>
        <v>0</v>
      </c>
      <c r="O671" s="65">
        <f>SUMIFS(Nov!$I$5:$I$605,Nov!$U$5:$U$605,"Despesa",Nov!$G$5:$G$605,CPagar!$D671,Nov!$K$5:$K$605,"Não Pago")</f>
        <v>0</v>
      </c>
      <c r="P671" s="65">
        <f>SUMIFS(Dez!$I$5:$I$605,Dez!$U$5:$U$605,"Despesa",Dez!$G$5:$G$605,CPagar!$D671,Dez!$K$5:$K$605,"Não Pago")</f>
        <v>0</v>
      </c>
      <c r="Q671" s="62">
        <f t="shared" si="20"/>
        <v>0</v>
      </c>
    </row>
    <row r="672" spans="3:17" ht="28.5" customHeight="1" thickTop="1" thickBot="1" x14ac:dyDescent="0.3">
      <c r="C672" s="46" t="str">
        <f>'PC Despesas'!U68</f>
        <v>5.7.64</v>
      </c>
      <c r="D672" s="47" t="str">
        <f>VLOOKUP(C672,'PC Despesas'!$U$5:$V$103,2,FALSE)</f>
        <v>-</v>
      </c>
      <c r="E672" s="65">
        <f>SUMIFS(Jan!$I$5:$I$605,Jan!$U$5:$U$605,"Despesa",Jan!$G$5:$G$605,CPagar!$D672,Jan!$K$5:$K$605,"Não Pago")</f>
        <v>0</v>
      </c>
      <c r="F672" s="65">
        <f>SUMIFS(Fev!$I$5:$I$605,Fev!$U$5:$U$605,"Despesa",Fev!$G$5:$G$605,CPagar!$D672,Fev!$K$5:$K$605,"Não Pago")</f>
        <v>0</v>
      </c>
      <c r="G672" s="65">
        <f>SUMIFS(Mar!$I$5:$I$605,Mar!$U$5:$U$605,"Despesa",Mar!$G$5:$G$605,CPagar!$D672,Mar!$K$5:$K$605,"Não Pago")</f>
        <v>0</v>
      </c>
      <c r="H672" s="65">
        <f>SUMIFS(Abr!$I$5:$I$605,Abr!$U$5:$U$605,"Despesa",Abr!$G$5:$G$605,CPagar!$D672,Abr!$K$5:$K$605,"Não Pago")</f>
        <v>0</v>
      </c>
      <c r="I672" s="65">
        <f>SUMIFS(Mai!$I$5:$I$605,Mai!$U$5:$U$605,"Despesa",Mai!$G$5:$G$605,CPagar!$D672,Mai!$K$5:$K$605,"Não Pago")</f>
        <v>0</v>
      </c>
      <c r="J672" s="65">
        <f>SUMIFS(Jun!$I$5:$I$605,Jun!$U$5:$U$605,"Despesa",Jun!$G$5:$G$605,CPagar!$D672,Jun!$K$5:$K$605,"Não Pago")</f>
        <v>0</v>
      </c>
      <c r="K672" s="65">
        <f>SUMIFS(Jul!$I$5:$I$605,Jul!$U$5:$U$605,"Despesa",Jul!$G$5:$G$605,CPagar!$D672,Jul!$K$5:$K$605,"Não Pago")</f>
        <v>0</v>
      </c>
      <c r="L672" s="65">
        <f>SUMIFS(Ago!$I$5:$I$605,Ago!$U$5:$U$605,"Despesa",Ago!$G$5:$G$605,CPagar!$D672,Ago!$K$5:$K$605,"Não Pago")</f>
        <v>0</v>
      </c>
      <c r="M672" s="65">
        <f>SUMIFS(Set!$I$5:$I$605,Set!$U$5:$U$605,"Despesa",Set!$G$5:$G$605,CPagar!$D672,Set!$K$5:$K$605,"Não Pago")</f>
        <v>0</v>
      </c>
      <c r="N672" s="65">
        <f>SUMIFS(Out!$I$5:$I$605,Out!$U$5:$U$605,"Despesa",Out!$G$5:$G$605,CPagar!$D672,Out!$K$5:$K$605,"Não Pago")</f>
        <v>0</v>
      </c>
      <c r="O672" s="65">
        <f>SUMIFS(Nov!$I$5:$I$605,Nov!$U$5:$U$605,"Despesa",Nov!$G$5:$G$605,CPagar!$D672,Nov!$K$5:$K$605,"Não Pago")</f>
        <v>0</v>
      </c>
      <c r="P672" s="65">
        <f>SUMIFS(Dez!$I$5:$I$605,Dez!$U$5:$U$605,"Despesa",Dez!$G$5:$G$605,CPagar!$D672,Dez!$K$5:$K$605,"Não Pago")</f>
        <v>0</v>
      </c>
      <c r="Q672" s="62">
        <f t="shared" si="20"/>
        <v>0</v>
      </c>
    </row>
    <row r="673" spans="3:17" ht="28.5" customHeight="1" thickTop="1" thickBot="1" x14ac:dyDescent="0.3">
      <c r="C673" s="46" t="str">
        <f>'PC Despesas'!U69</f>
        <v>5.7.65</v>
      </c>
      <c r="D673" s="47" t="str">
        <f>VLOOKUP(C673,'PC Despesas'!$U$5:$V$103,2,FALSE)</f>
        <v>-</v>
      </c>
      <c r="E673" s="65">
        <f>SUMIFS(Jan!$I$5:$I$605,Jan!$U$5:$U$605,"Despesa",Jan!$G$5:$G$605,CPagar!$D673,Jan!$K$5:$K$605,"Não Pago")</f>
        <v>0</v>
      </c>
      <c r="F673" s="65">
        <f>SUMIFS(Fev!$I$5:$I$605,Fev!$U$5:$U$605,"Despesa",Fev!$G$5:$G$605,CPagar!$D673,Fev!$K$5:$K$605,"Não Pago")</f>
        <v>0</v>
      </c>
      <c r="G673" s="65">
        <f>SUMIFS(Mar!$I$5:$I$605,Mar!$U$5:$U$605,"Despesa",Mar!$G$5:$G$605,CPagar!$D673,Mar!$K$5:$K$605,"Não Pago")</f>
        <v>0</v>
      </c>
      <c r="H673" s="65">
        <f>SUMIFS(Abr!$I$5:$I$605,Abr!$U$5:$U$605,"Despesa",Abr!$G$5:$G$605,CPagar!$D673,Abr!$K$5:$K$605,"Não Pago")</f>
        <v>0</v>
      </c>
      <c r="I673" s="65">
        <f>SUMIFS(Mai!$I$5:$I$605,Mai!$U$5:$U$605,"Despesa",Mai!$G$5:$G$605,CPagar!$D673,Mai!$K$5:$K$605,"Não Pago")</f>
        <v>0</v>
      </c>
      <c r="J673" s="65">
        <f>SUMIFS(Jun!$I$5:$I$605,Jun!$U$5:$U$605,"Despesa",Jun!$G$5:$G$605,CPagar!$D673,Jun!$K$5:$K$605,"Não Pago")</f>
        <v>0</v>
      </c>
      <c r="K673" s="65">
        <f>SUMIFS(Jul!$I$5:$I$605,Jul!$U$5:$U$605,"Despesa",Jul!$G$5:$G$605,CPagar!$D673,Jul!$K$5:$K$605,"Não Pago")</f>
        <v>0</v>
      </c>
      <c r="L673" s="65">
        <f>SUMIFS(Ago!$I$5:$I$605,Ago!$U$5:$U$605,"Despesa",Ago!$G$5:$G$605,CPagar!$D673,Ago!$K$5:$K$605,"Não Pago")</f>
        <v>0</v>
      </c>
      <c r="M673" s="65">
        <f>SUMIFS(Set!$I$5:$I$605,Set!$U$5:$U$605,"Despesa",Set!$G$5:$G$605,CPagar!$D673,Set!$K$5:$K$605,"Não Pago")</f>
        <v>0</v>
      </c>
      <c r="N673" s="65">
        <f>SUMIFS(Out!$I$5:$I$605,Out!$U$5:$U$605,"Despesa",Out!$G$5:$G$605,CPagar!$D673,Out!$K$5:$K$605,"Não Pago")</f>
        <v>0</v>
      </c>
      <c r="O673" s="65">
        <f>SUMIFS(Nov!$I$5:$I$605,Nov!$U$5:$U$605,"Despesa",Nov!$G$5:$G$605,CPagar!$D673,Nov!$K$5:$K$605,"Não Pago")</f>
        <v>0</v>
      </c>
      <c r="P673" s="65">
        <f>SUMIFS(Dez!$I$5:$I$605,Dez!$U$5:$U$605,"Despesa",Dez!$G$5:$G$605,CPagar!$D673,Dez!$K$5:$K$605,"Não Pago")</f>
        <v>0</v>
      </c>
      <c r="Q673" s="62">
        <f t="shared" si="20"/>
        <v>0</v>
      </c>
    </row>
    <row r="674" spans="3:17" ht="28.5" customHeight="1" thickTop="1" thickBot="1" x14ac:dyDescent="0.3">
      <c r="C674" s="46" t="str">
        <f>'PC Despesas'!U70</f>
        <v>5.7.66</v>
      </c>
      <c r="D674" s="47" t="str">
        <f>VLOOKUP(C674,'PC Despesas'!$U$5:$V$103,2,FALSE)</f>
        <v>-</v>
      </c>
      <c r="E674" s="65">
        <f>SUMIFS(Jan!$I$5:$I$605,Jan!$U$5:$U$605,"Despesa",Jan!$G$5:$G$605,CPagar!$D674,Jan!$K$5:$K$605,"Não Pago")</f>
        <v>0</v>
      </c>
      <c r="F674" s="65">
        <f>SUMIFS(Fev!$I$5:$I$605,Fev!$U$5:$U$605,"Despesa",Fev!$G$5:$G$605,CPagar!$D674,Fev!$K$5:$K$605,"Não Pago")</f>
        <v>0</v>
      </c>
      <c r="G674" s="65">
        <f>SUMIFS(Mar!$I$5:$I$605,Mar!$U$5:$U$605,"Despesa",Mar!$G$5:$G$605,CPagar!$D674,Mar!$K$5:$K$605,"Não Pago")</f>
        <v>0</v>
      </c>
      <c r="H674" s="65">
        <f>SUMIFS(Abr!$I$5:$I$605,Abr!$U$5:$U$605,"Despesa",Abr!$G$5:$G$605,CPagar!$D674,Abr!$K$5:$K$605,"Não Pago")</f>
        <v>0</v>
      </c>
      <c r="I674" s="65">
        <f>SUMIFS(Mai!$I$5:$I$605,Mai!$U$5:$U$605,"Despesa",Mai!$G$5:$G$605,CPagar!$D674,Mai!$K$5:$K$605,"Não Pago")</f>
        <v>0</v>
      </c>
      <c r="J674" s="65">
        <f>SUMIFS(Jun!$I$5:$I$605,Jun!$U$5:$U$605,"Despesa",Jun!$G$5:$G$605,CPagar!$D674,Jun!$K$5:$K$605,"Não Pago")</f>
        <v>0</v>
      </c>
      <c r="K674" s="65">
        <f>SUMIFS(Jul!$I$5:$I$605,Jul!$U$5:$U$605,"Despesa",Jul!$G$5:$G$605,CPagar!$D674,Jul!$K$5:$K$605,"Não Pago")</f>
        <v>0</v>
      </c>
      <c r="L674" s="65">
        <f>SUMIFS(Ago!$I$5:$I$605,Ago!$U$5:$U$605,"Despesa",Ago!$G$5:$G$605,CPagar!$D674,Ago!$K$5:$K$605,"Não Pago")</f>
        <v>0</v>
      </c>
      <c r="M674" s="65">
        <f>SUMIFS(Set!$I$5:$I$605,Set!$U$5:$U$605,"Despesa",Set!$G$5:$G$605,CPagar!$D674,Set!$K$5:$K$605,"Não Pago")</f>
        <v>0</v>
      </c>
      <c r="N674" s="65">
        <f>SUMIFS(Out!$I$5:$I$605,Out!$U$5:$U$605,"Despesa",Out!$G$5:$G$605,CPagar!$D674,Out!$K$5:$K$605,"Não Pago")</f>
        <v>0</v>
      </c>
      <c r="O674" s="65">
        <f>SUMIFS(Nov!$I$5:$I$605,Nov!$U$5:$U$605,"Despesa",Nov!$G$5:$G$605,CPagar!$D674,Nov!$K$5:$K$605,"Não Pago")</f>
        <v>0</v>
      </c>
      <c r="P674" s="65">
        <f>SUMIFS(Dez!$I$5:$I$605,Dez!$U$5:$U$605,"Despesa",Dez!$G$5:$G$605,CPagar!$D674,Dez!$K$5:$K$605,"Não Pago")</f>
        <v>0</v>
      </c>
      <c r="Q674" s="62">
        <f t="shared" ref="Q674:Q707" si="21">SUM(E674:P674)</f>
        <v>0</v>
      </c>
    </row>
    <row r="675" spans="3:17" ht="28.5" customHeight="1" thickTop="1" thickBot="1" x14ac:dyDescent="0.3">
      <c r="C675" s="46" t="str">
        <f>'PC Despesas'!U71</f>
        <v>5.7.67</v>
      </c>
      <c r="D675" s="47" t="str">
        <f>VLOOKUP(C675,'PC Despesas'!$U$5:$V$103,2,FALSE)</f>
        <v>-</v>
      </c>
      <c r="E675" s="65">
        <f>SUMIFS(Jan!$I$5:$I$605,Jan!$U$5:$U$605,"Despesa",Jan!$G$5:$G$605,CPagar!$D675,Jan!$K$5:$K$605,"Não Pago")</f>
        <v>0</v>
      </c>
      <c r="F675" s="65">
        <f>SUMIFS(Fev!$I$5:$I$605,Fev!$U$5:$U$605,"Despesa",Fev!$G$5:$G$605,CPagar!$D675,Fev!$K$5:$K$605,"Não Pago")</f>
        <v>0</v>
      </c>
      <c r="G675" s="65">
        <f>SUMIFS(Mar!$I$5:$I$605,Mar!$U$5:$U$605,"Despesa",Mar!$G$5:$G$605,CPagar!$D675,Mar!$K$5:$K$605,"Não Pago")</f>
        <v>0</v>
      </c>
      <c r="H675" s="65">
        <f>SUMIFS(Abr!$I$5:$I$605,Abr!$U$5:$U$605,"Despesa",Abr!$G$5:$G$605,CPagar!$D675,Abr!$K$5:$K$605,"Não Pago")</f>
        <v>0</v>
      </c>
      <c r="I675" s="65">
        <f>SUMIFS(Mai!$I$5:$I$605,Mai!$U$5:$U$605,"Despesa",Mai!$G$5:$G$605,CPagar!$D675,Mai!$K$5:$K$605,"Não Pago")</f>
        <v>0</v>
      </c>
      <c r="J675" s="65">
        <f>SUMIFS(Jun!$I$5:$I$605,Jun!$U$5:$U$605,"Despesa",Jun!$G$5:$G$605,CPagar!$D675,Jun!$K$5:$K$605,"Não Pago")</f>
        <v>0</v>
      </c>
      <c r="K675" s="65">
        <f>SUMIFS(Jul!$I$5:$I$605,Jul!$U$5:$U$605,"Despesa",Jul!$G$5:$G$605,CPagar!$D675,Jul!$K$5:$K$605,"Não Pago")</f>
        <v>0</v>
      </c>
      <c r="L675" s="65">
        <f>SUMIFS(Ago!$I$5:$I$605,Ago!$U$5:$U$605,"Despesa",Ago!$G$5:$G$605,CPagar!$D675,Ago!$K$5:$K$605,"Não Pago")</f>
        <v>0</v>
      </c>
      <c r="M675" s="65">
        <f>SUMIFS(Set!$I$5:$I$605,Set!$U$5:$U$605,"Despesa",Set!$G$5:$G$605,CPagar!$D675,Set!$K$5:$K$605,"Não Pago")</f>
        <v>0</v>
      </c>
      <c r="N675" s="65">
        <f>SUMIFS(Out!$I$5:$I$605,Out!$U$5:$U$605,"Despesa",Out!$G$5:$G$605,CPagar!$D675,Out!$K$5:$K$605,"Não Pago")</f>
        <v>0</v>
      </c>
      <c r="O675" s="65">
        <f>SUMIFS(Nov!$I$5:$I$605,Nov!$U$5:$U$605,"Despesa",Nov!$G$5:$G$605,CPagar!$D675,Nov!$K$5:$K$605,"Não Pago")</f>
        <v>0</v>
      </c>
      <c r="P675" s="65">
        <f>SUMIFS(Dez!$I$5:$I$605,Dez!$U$5:$U$605,"Despesa",Dez!$G$5:$G$605,CPagar!$D675,Dez!$K$5:$K$605,"Não Pago")</f>
        <v>0</v>
      </c>
      <c r="Q675" s="62">
        <f t="shared" si="21"/>
        <v>0</v>
      </c>
    </row>
    <row r="676" spans="3:17" ht="28.5" customHeight="1" thickTop="1" thickBot="1" x14ac:dyDescent="0.3">
      <c r="C676" s="46" t="str">
        <f>'PC Despesas'!U72</f>
        <v>5.7.68</v>
      </c>
      <c r="D676" s="47" t="str">
        <f>VLOOKUP(C676,'PC Despesas'!$U$5:$V$103,2,FALSE)</f>
        <v>-</v>
      </c>
      <c r="E676" s="65">
        <f>SUMIFS(Jan!$I$5:$I$605,Jan!$U$5:$U$605,"Despesa",Jan!$G$5:$G$605,CPagar!$D676,Jan!$K$5:$K$605,"Não Pago")</f>
        <v>0</v>
      </c>
      <c r="F676" s="65">
        <f>SUMIFS(Fev!$I$5:$I$605,Fev!$U$5:$U$605,"Despesa",Fev!$G$5:$G$605,CPagar!$D676,Fev!$K$5:$K$605,"Não Pago")</f>
        <v>0</v>
      </c>
      <c r="G676" s="65">
        <f>SUMIFS(Mar!$I$5:$I$605,Mar!$U$5:$U$605,"Despesa",Mar!$G$5:$G$605,CPagar!$D676,Mar!$K$5:$K$605,"Não Pago")</f>
        <v>0</v>
      </c>
      <c r="H676" s="65">
        <f>SUMIFS(Abr!$I$5:$I$605,Abr!$U$5:$U$605,"Despesa",Abr!$G$5:$G$605,CPagar!$D676,Abr!$K$5:$K$605,"Não Pago")</f>
        <v>0</v>
      </c>
      <c r="I676" s="65">
        <f>SUMIFS(Mai!$I$5:$I$605,Mai!$U$5:$U$605,"Despesa",Mai!$G$5:$G$605,CPagar!$D676,Mai!$K$5:$K$605,"Não Pago")</f>
        <v>0</v>
      </c>
      <c r="J676" s="65">
        <f>SUMIFS(Jun!$I$5:$I$605,Jun!$U$5:$U$605,"Despesa",Jun!$G$5:$G$605,CPagar!$D676,Jun!$K$5:$K$605,"Não Pago")</f>
        <v>0</v>
      </c>
      <c r="K676" s="65">
        <f>SUMIFS(Jul!$I$5:$I$605,Jul!$U$5:$U$605,"Despesa",Jul!$G$5:$G$605,CPagar!$D676,Jul!$K$5:$K$605,"Não Pago")</f>
        <v>0</v>
      </c>
      <c r="L676" s="65">
        <f>SUMIFS(Ago!$I$5:$I$605,Ago!$U$5:$U$605,"Despesa",Ago!$G$5:$G$605,CPagar!$D676,Ago!$K$5:$K$605,"Não Pago")</f>
        <v>0</v>
      </c>
      <c r="M676" s="65">
        <f>SUMIFS(Set!$I$5:$I$605,Set!$U$5:$U$605,"Despesa",Set!$G$5:$G$605,CPagar!$D676,Set!$K$5:$K$605,"Não Pago")</f>
        <v>0</v>
      </c>
      <c r="N676" s="65">
        <f>SUMIFS(Out!$I$5:$I$605,Out!$U$5:$U$605,"Despesa",Out!$G$5:$G$605,CPagar!$D676,Out!$K$5:$K$605,"Não Pago")</f>
        <v>0</v>
      </c>
      <c r="O676" s="65">
        <f>SUMIFS(Nov!$I$5:$I$605,Nov!$U$5:$U$605,"Despesa",Nov!$G$5:$G$605,CPagar!$D676,Nov!$K$5:$K$605,"Não Pago")</f>
        <v>0</v>
      </c>
      <c r="P676" s="65">
        <f>SUMIFS(Dez!$I$5:$I$605,Dez!$U$5:$U$605,"Despesa",Dez!$G$5:$G$605,CPagar!$D676,Dez!$K$5:$K$605,"Não Pago")</f>
        <v>0</v>
      </c>
      <c r="Q676" s="62">
        <f t="shared" si="21"/>
        <v>0</v>
      </c>
    </row>
    <row r="677" spans="3:17" ht="28.5" customHeight="1" thickTop="1" thickBot="1" x14ac:dyDescent="0.3">
      <c r="C677" s="46" t="str">
        <f>'PC Despesas'!U73</f>
        <v>5.7.69</v>
      </c>
      <c r="D677" s="47" t="str">
        <f>VLOOKUP(C677,'PC Despesas'!$U$5:$V$103,2,FALSE)</f>
        <v>-</v>
      </c>
      <c r="E677" s="65">
        <f>SUMIFS(Jan!$I$5:$I$605,Jan!$U$5:$U$605,"Despesa",Jan!$G$5:$G$605,CPagar!$D677,Jan!$K$5:$K$605,"Não Pago")</f>
        <v>0</v>
      </c>
      <c r="F677" s="65">
        <f>SUMIFS(Fev!$I$5:$I$605,Fev!$U$5:$U$605,"Despesa",Fev!$G$5:$G$605,CPagar!$D677,Fev!$K$5:$K$605,"Não Pago")</f>
        <v>0</v>
      </c>
      <c r="G677" s="65">
        <f>SUMIFS(Mar!$I$5:$I$605,Mar!$U$5:$U$605,"Despesa",Mar!$G$5:$G$605,CPagar!$D677,Mar!$K$5:$K$605,"Não Pago")</f>
        <v>0</v>
      </c>
      <c r="H677" s="65">
        <f>SUMIFS(Abr!$I$5:$I$605,Abr!$U$5:$U$605,"Despesa",Abr!$G$5:$G$605,CPagar!$D677,Abr!$K$5:$K$605,"Não Pago")</f>
        <v>0</v>
      </c>
      <c r="I677" s="65">
        <f>SUMIFS(Mai!$I$5:$I$605,Mai!$U$5:$U$605,"Despesa",Mai!$G$5:$G$605,CPagar!$D677,Mai!$K$5:$K$605,"Não Pago")</f>
        <v>0</v>
      </c>
      <c r="J677" s="65">
        <f>SUMIFS(Jun!$I$5:$I$605,Jun!$U$5:$U$605,"Despesa",Jun!$G$5:$G$605,CPagar!$D677,Jun!$K$5:$K$605,"Não Pago")</f>
        <v>0</v>
      </c>
      <c r="K677" s="65">
        <f>SUMIFS(Jul!$I$5:$I$605,Jul!$U$5:$U$605,"Despesa",Jul!$G$5:$G$605,CPagar!$D677,Jul!$K$5:$K$605,"Não Pago")</f>
        <v>0</v>
      </c>
      <c r="L677" s="65">
        <f>SUMIFS(Ago!$I$5:$I$605,Ago!$U$5:$U$605,"Despesa",Ago!$G$5:$G$605,CPagar!$D677,Ago!$K$5:$K$605,"Não Pago")</f>
        <v>0</v>
      </c>
      <c r="M677" s="65">
        <f>SUMIFS(Set!$I$5:$I$605,Set!$U$5:$U$605,"Despesa",Set!$G$5:$G$605,CPagar!$D677,Set!$K$5:$K$605,"Não Pago")</f>
        <v>0</v>
      </c>
      <c r="N677" s="65">
        <f>SUMIFS(Out!$I$5:$I$605,Out!$U$5:$U$605,"Despesa",Out!$G$5:$G$605,CPagar!$D677,Out!$K$5:$K$605,"Não Pago")</f>
        <v>0</v>
      </c>
      <c r="O677" s="65">
        <f>SUMIFS(Nov!$I$5:$I$605,Nov!$U$5:$U$605,"Despesa",Nov!$G$5:$G$605,CPagar!$D677,Nov!$K$5:$K$605,"Não Pago")</f>
        <v>0</v>
      </c>
      <c r="P677" s="65">
        <f>SUMIFS(Dez!$I$5:$I$605,Dez!$U$5:$U$605,"Despesa",Dez!$G$5:$G$605,CPagar!$D677,Dez!$K$5:$K$605,"Não Pago")</f>
        <v>0</v>
      </c>
      <c r="Q677" s="62">
        <f t="shared" si="21"/>
        <v>0</v>
      </c>
    </row>
    <row r="678" spans="3:17" ht="28.5" customHeight="1" thickTop="1" thickBot="1" x14ac:dyDescent="0.3">
      <c r="C678" s="46" t="str">
        <f>'PC Despesas'!U74</f>
        <v>5.7.70</v>
      </c>
      <c r="D678" s="47" t="str">
        <f>VLOOKUP(C678,'PC Despesas'!$U$5:$V$103,2,FALSE)</f>
        <v>-</v>
      </c>
      <c r="E678" s="65">
        <f>SUMIFS(Jan!$I$5:$I$605,Jan!$U$5:$U$605,"Despesa",Jan!$G$5:$G$605,CPagar!$D678,Jan!$K$5:$K$605,"Não Pago")</f>
        <v>0</v>
      </c>
      <c r="F678" s="65">
        <f>SUMIFS(Fev!$I$5:$I$605,Fev!$U$5:$U$605,"Despesa",Fev!$G$5:$G$605,CPagar!$D678,Fev!$K$5:$K$605,"Não Pago")</f>
        <v>0</v>
      </c>
      <c r="G678" s="65">
        <f>SUMIFS(Mar!$I$5:$I$605,Mar!$U$5:$U$605,"Despesa",Mar!$G$5:$G$605,CPagar!$D678,Mar!$K$5:$K$605,"Não Pago")</f>
        <v>0</v>
      </c>
      <c r="H678" s="65">
        <f>SUMIFS(Abr!$I$5:$I$605,Abr!$U$5:$U$605,"Despesa",Abr!$G$5:$G$605,CPagar!$D678,Abr!$K$5:$K$605,"Não Pago")</f>
        <v>0</v>
      </c>
      <c r="I678" s="65">
        <f>SUMIFS(Mai!$I$5:$I$605,Mai!$U$5:$U$605,"Despesa",Mai!$G$5:$G$605,CPagar!$D678,Mai!$K$5:$K$605,"Não Pago")</f>
        <v>0</v>
      </c>
      <c r="J678" s="65">
        <f>SUMIFS(Jun!$I$5:$I$605,Jun!$U$5:$U$605,"Despesa",Jun!$G$5:$G$605,CPagar!$D678,Jun!$K$5:$K$605,"Não Pago")</f>
        <v>0</v>
      </c>
      <c r="K678" s="65">
        <f>SUMIFS(Jul!$I$5:$I$605,Jul!$U$5:$U$605,"Despesa",Jul!$G$5:$G$605,CPagar!$D678,Jul!$K$5:$K$605,"Não Pago")</f>
        <v>0</v>
      </c>
      <c r="L678" s="65">
        <f>SUMIFS(Ago!$I$5:$I$605,Ago!$U$5:$U$605,"Despesa",Ago!$G$5:$G$605,CPagar!$D678,Ago!$K$5:$K$605,"Não Pago")</f>
        <v>0</v>
      </c>
      <c r="M678" s="65">
        <f>SUMIFS(Set!$I$5:$I$605,Set!$U$5:$U$605,"Despesa",Set!$G$5:$G$605,CPagar!$D678,Set!$K$5:$K$605,"Não Pago")</f>
        <v>0</v>
      </c>
      <c r="N678" s="65">
        <f>SUMIFS(Out!$I$5:$I$605,Out!$U$5:$U$605,"Despesa",Out!$G$5:$G$605,CPagar!$D678,Out!$K$5:$K$605,"Não Pago")</f>
        <v>0</v>
      </c>
      <c r="O678" s="65">
        <f>SUMIFS(Nov!$I$5:$I$605,Nov!$U$5:$U$605,"Despesa",Nov!$G$5:$G$605,CPagar!$D678,Nov!$K$5:$K$605,"Não Pago")</f>
        <v>0</v>
      </c>
      <c r="P678" s="65">
        <f>SUMIFS(Dez!$I$5:$I$605,Dez!$U$5:$U$605,"Despesa",Dez!$G$5:$G$605,CPagar!$D678,Dez!$K$5:$K$605,"Não Pago")</f>
        <v>0</v>
      </c>
      <c r="Q678" s="62">
        <f t="shared" si="21"/>
        <v>0</v>
      </c>
    </row>
    <row r="679" spans="3:17" ht="28.5" customHeight="1" thickTop="1" thickBot="1" x14ac:dyDescent="0.3">
      <c r="C679" s="46" t="str">
        <f>'PC Despesas'!U75</f>
        <v>5.7.71</v>
      </c>
      <c r="D679" s="47" t="str">
        <f>VLOOKUP(C679,'PC Despesas'!$U$5:$V$103,2,FALSE)</f>
        <v>-</v>
      </c>
      <c r="E679" s="65">
        <f>SUMIFS(Jan!$I$5:$I$605,Jan!$U$5:$U$605,"Despesa",Jan!$G$5:$G$605,CPagar!$D679,Jan!$K$5:$K$605,"Não Pago")</f>
        <v>0</v>
      </c>
      <c r="F679" s="65">
        <f>SUMIFS(Fev!$I$5:$I$605,Fev!$U$5:$U$605,"Despesa",Fev!$G$5:$G$605,CPagar!$D679,Fev!$K$5:$K$605,"Não Pago")</f>
        <v>0</v>
      </c>
      <c r="G679" s="65">
        <f>SUMIFS(Mar!$I$5:$I$605,Mar!$U$5:$U$605,"Despesa",Mar!$G$5:$G$605,CPagar!$D679,Mar!$K$5:$K$605,"Não Pago")</f>
        <v>0</v>
      </c>
      <c r="H679" s="65">
        <f>SUMIFS(Abr!$I$5:$I$605,Abr!$U$5:$U$605,"Despesa",Abr!$G$5:$G$605,CPagar!$D679,Abr!$K$5:$K$605,"Não Pago")</f>
        <v>0</v>
      </c>
      <c r="I679" s="65">
        <f>SUMIFS(Mai!$I$5:$I$605,Mai!$U$5:$U$605,"Despesa",Mai!$G$5:$G$605,CPagar!$D679,Mai!$K$5:$K$605,"Não Pago")</f>
        <v>0</v>
      </c>
      <c r="J679" s="65">
        <f>SUMIFS(Jun!$I$5:$I$605,Jun!$U$5:$U$605,"Despesa",Jun!$G$5:$G$605,CPagar!$D679,Jun!$K$5:$K$605,"Não Pago")</f>
        <v>0</v>
      </c>
      <c r="K679" s="65">
        <f>SUMIFS(Jul!$I$5:$I$605,Jul!$U$5:$U$605,"Despesa",Jul!$G$5:$G$605,CPagar!$D679,Jul!$K$5:$K$605,"Não Pago")</f>
        <v>0</v>
      </c>
      <c r="L679" s="65">
        <f>SUMIFS(Ago!$I$5:$I$605,Ago!$U$5:$U$605,"Despesa",Ago!$G$5:$G$605,CPagar!$D679,Ago!$K$5:$K$605,"Não Pago")</f>
        <v>0</v>
      </c>
      <c r="M679" s="65">
        <f>SUMIFS(Set!$I$5:$I$605,Set!$U$5:$U$605,"Despesa",Set!$G$5:$G$605,CPagar!$D679,Set!$K$5:$K$605,"Não Pago")</f>
        <v>0</v>
      </c>
      <c r="N679" s="65">
        <f>SUMIFS(Out!$I$5:$I$605,Out!$U$5:$U$605,"Despesa",Out!$G$5:$G$605,CPagar!$D679,Out!$K$5:$K$605,"Não Pago")</f>
        <v>0</v>
      </c>
      <c r="O679" s="65">
        <f>SUMIFS(Nov!$I$5:$I$605,Nov!$U$5:$U$605,"Despesa",Nov!$G$5:$G$605,CPagar!$D679,Nov!$K$5:$K$605,"Não Pago")</f>
        <v>0</v>
      </c>
      <c r="P679" s="65">
        <f>SUMIFS(Dez!$I$5:$I$605,Dez!$U$5:$U$605,"Despesa",Dez!$G$5:$G$605,CPagar!$D679,Dez!$K$5:$K$605,"Não Pago")</f>
        <v>0</v>
      </c>
      <c r="Q679" s="62">
        <f t="shared" si="21"/>
        <v>0</v>
      </c>
    </row>
    <row r="680" spans="3:17" ht="28.5" customHeight="1" thickTop="1" thickBot="1" x14ac:dyDescent="0.3">
      <c r="C680" s="46" t="str">
        <f>'PC Despesas'!U76</f>
        <v>5.7.72</v>
      </c>
      <c r="D680" s="47" t="str">
        <f>VLOOKUP(C680,'PC Despesas'!$U$5:$V$103,2,FALSE)</f>
        <v>-</v>
      </c>
      <c r="E680" s="65">
        <f>SUMIFS(Jan!$I$5:$I$605,Jan!$U$5:$U$605,"Despesa",Jan!$G$5:$G$605,CPagar!$D680,Jan!$K$5:$K$605,"Não Pago")</f>
        <v>0</v>
      </c>
      <c r="F680" s="65">
        <f>SUMIFS(Fev!$I$5:$I$605,Fev!$U$5:$U$605,"Despesa",Fev!$G$5:$G$605,CPagar!$D680,Fev!$K$5:$K$605,"Não Pago")</f>
        <v>0</v>
      </c>
      <c r="G680" s="65">
        <f>SUMIFS(Mar!$I$5:$I$605,Mar!$U$5:$U$605,"Despesa",Mar!$G$5:$G$605,CPagar!$D680,Mar!$K$5:$K$605,"Não Pago")</f>
        <v>0</v>
      </c>
      <c r="H680" s="65">
        <f>SUMIFS(Abr!$I$5:$I$605,Abr!$U$5:$U$605,"Despesa",Abr!$G$5:$G$605,CPagar!$D680,Abr!$K$5:$K$605,"Não Pago")</f>
        <v>0</v>
      </c>
      <c r="I680" s="65">
        <f>SUMIFS(Mai!$I$5:$I$605,Mai!$U$5:$U$605,"Despesa",Mai!$G$5:$G$605,CPagar!$D680,Mai!$K$5:$K$605,"Não Pago")</f>
        <v>0</v>
      </c>
      <c r="J680" s="65">
        <f>SUMIFS(Jun!$I$5:$I$605,Jun!$U$5:$U$605,"Despesa",Jun!$G$5:$G$605,CPagar!$D680,Jun!$K$5:$K$605,"Não Pago")</f>
        <v>0</v>
      </c>
      <c r="K680" s="65">
        <f>SUMIFS(Jul!$I$5:$I$605,Jul!$U$5:$U$605,"Despesa",Jul!$G$5:$G$605,CPagar!$D680,Jul!$K$5:$K$605,"Não Pago")</f>
        <v>0</v>
      </c>
      <c r="L680" s="65">
        <f>SUMIFS(Ago!$I$5:$I$605,Ago!$U$5:$U$605,"Despesa",Ago!$G$5:$G$605,CPagar!$D680,Ago!$K$5:$K$605,"Não Pago")</f>
        <v>0</v>
      </c>
      <c r="M680" s="65">
        <f>SUMIFS(Set!$I$5:$I$605,Set!$U$5:$U$605,"Despesa",Set!$G$5:$G$605,CPagar!$D680,Set!$K$5:$K$605,"Não Pago")</f>
        <v>0</v>
      </c>
      <c r="N680" s="65">
        <f>SUMIFS(Out!$I$5:$I$605,Out!$U$5:$U$605,"Despesa",Out!$G$5:$G$605,CPagar!$D680,Out!$K$5:$K$605,"Não Pago")</f>
        <v>0</v>
      </c>
      <c r="O680" s="65">
        <f>SUMIFS(Nov!$I$5:$I$605,Nov!$U$5:$U$605,"Despesa",Nov!$G$5:$G$605,CPagar!$D680,Nov!$K$5:$K$605,"Não Pago")</f>
        <v>0</v>
      </c>
      <c r="P680" s="65">
        <f>SUMIFS(Dez!$I$5:$I$605,Dez!$U$5:$U$605,"Despesa",Dez!$G$5:$G$605,CPagar!$D680,Dez!$K$5:$K$605,"Não Pago")</f>
        <v>0</v>
      </c>
      <c r="Q680" s="62">
        <f t="shared" si="21"/>
        <v>0</v>
      </c>
    </row>
    <row r="681" spans="3:17" ht="28.5" customHeight="1" thickTop="1" thickBot="1" x14ac:dyDescent="0.3">
      <c r="C681" s="46" t="str">
        <f>'PC Despesas'!U77</f>
        <v>5.7.73</v>
      </c>
      <c r="D681" s="47" t="str">
        <f>VLOOKUP(C681,'PC Despesas'!$U$5:$V$103,2,FALSE)</f>
        <v>-</v>
      </c>
      <c r="E681" s="65">
        <f>SUMIFS(Jan!$I$5:$I$605,Jan!$U$5:$U$605,"Despesa",Jan!$G$5:$G$605,CPagar!$D681,Jan!$K$5:$K$605,"Não Pago")</f>
        <v>0</v>
      </c>
      <c r="F681" s="65">
        <f>SUMIFS(Fev!$I$5:$I$605,Fev!$U$5:$U$605,"Despesa",Fev!$G$5:$G$605,CPagar!$D681,Fev!$K$5:$K$605,"Não Pago")</f>
        <v>0</v>
      </c>
      <c r="G681" s="65">
        <f>SUMIFS(Mar!$I$5:$I$605,Mar!$U$5:$U$605,"Despesa",Mar!$G$5:$G$605,CPagar!$D681,Mar!$K$5:$K$605,"Não Pago")</f>
        <v>0</v>
      </c>
      <c r="H681" s="65">
        <f>SUMIFS(Abr!$I$5:$I$605,Abr!$U$5:$U$605,"Despesa",Abr!$G$5:$G$605,CPagar!$D681,Abr!$K$5:$K$605,"Não Pago")</f>
        <v>0</v>
      </c>
      <c r="I681" s="65">
        <f>SUMIFS(Mai!$I$5:$I$605,Mai!$U$5:$U$605,"Despesa",Mai!$G$5:$G$605,CPagar!$D681,Mai!$K$5:$K$605,"Não Pago")</f>
        <v>0</v>
      </c>
      <c r="J681" s="65">
        <f>SUMIFS(Jun!$I$5:$I$605,Jun!$U$5:$U$605,"Despesa",Jun!$G$5:$G$605,CPagar!$D681,Jun!$K$5:$K$605,"Não Pago")</f>
        <v>0</v>
      </c>
      <c r="K681" s="65">
        <f>SUMIFS(Jul!$I$5:$I$605,Jul!$U$5:$U$605,"Despesa",Jul!$G$5:$G$605,CPagar!$D681,Jul!$K$5:$K$605,"Não Pago")</f>
        <v>0</v>
      </c>
      <c r="L681" s="65">
        <f>SUMIFS(Ago!$I$5:$I$605,Ago!$U$5:$U$605,"Despesa",Ago!$G$5:$G$605,CPagar!$D681,Ago!$K$5:$K$605,"Não Pago")</f>
        <v>0</v>
      </c>
      <c r="M681" s="65">
        <f>SUMIFS(Set!$I$5:$I$605,Set!$U$5:$U$605,"Despesa",Set!$G$5:$G$605,CPagar!$D681,Set!$K$5:$K$605,"Não Pago")</f>
        <v>0</v>
      </c>
      <c r="N681" s="65">
        <f>SUMIFS(Out!$I$5:$I$605,Out!$U$5:$U$605,"Despesa",Out!$G$5:$G$605,CPagar!$D681,Out!$K$5:$K$605,"Não Pago")</f>
        <v>0</v>
      </c>
      <c r="O681" s="65">
        <f>SUMIFS(Nov!$I$5:$I$605,Nov!$U$5:$U$605,"Despesa",Nov!$G$5:$G$605,CPagar!$D681,Nov!$K$5:$K$605,"Não Pago")</f>
        <v>0</v>
      </c>
      <c r="P681" s="65">
        <f>SUMIFS(Dez!$I$5:$I$605,Dez!$U$5:$U$605,"Despesa",Dez!$G$5:$G$605,CPagar!$D681,Dez!$K$5:$K$605,"Não Pago")</f>
        <v>0</v>
      </c>
      <c r="Q681" s="62">
        <f t="shared" si="21"/>
        <v>0</v>
      </c>
    </row>
    <row r="682" spans="3:17" ht="28.5" customHeight="1" thickTop="1" thickBot="1" x14ac:dyDescent="0.3">
      <c r="C682" s="46" t="str">
        <f>'PC Despesas'!U78</f>
        <v>5.7.74</v>
      </c>
      <c r="D682" s="47" t="str">
        <f>VLOOKUP(C682,'PC Despesas'!$U$5:$V$103,2,FALSE)</f>
        <v>-</v>
      </c>
      <c r="E682" s="65">
        <f>SUMIFS(Jan!$I$5:$I$605,Jan!$U$5:$U$605,"Despesa",Jan!$G$5:$G$605,CPagar!$D682,Jan!$K$5:$K$605,"Não Pago")</f>
        <v>0</v>
      </c>
      <c r="F682" s="65">
        <f>SUMIFS(Fev!$I$5:$I$605,Fev!$U$5:$U$605,"Despesa",Fev!$G$5:$G$605,CPagar!$D682,Fev!$K$5:$K$605,"Não Pago")</f>
        <v>0</v>
      </c>
      <c r="G682" s="65">
        <f>SUMIFS(Mar!$I$5:$I$605,Mar!$U$5:$U$605,"Despesa",Mar!$G$5:$G$605,CPagar!$D682,Mar!$K$5:$K$605,"Não Pago")</f>
        <v>0</v>
      </c>
      <c r="H682" s="65">
        <f>SUMIFS(Abr!$I$5:$I$605,Abr!$U$5:$U$605,"Despesa",Abr!$G$5:$G$605,CPagar!$D682,Abr!$K$5:$K$605,"Não Pago")</f>
        <v>0</v>
      </c>
      <c r="I682" s="65">
        <f>SUMIFS(Mai!$I$5:$I$605,Mai!$U$5:$U$605,"Despesa",Mai!$G$5:$G$605,CPagar!$D682,Mai!$K$5:$K$605,"Não Pago")</f>
        <v>0</v>
      </c>
      <c r="J682" s="65">
        <f>SUMIFS(Jun!$I$5:$I$605,Jun!$U$5:$U$605,"Despesa",Jun!$G$5:$G$605,CPagar!$D682,Jun!$K$5:$K$605,"Não Pago")</f>
        <v>0</v>
      </c>
      <c r="K682" s="65">
        <f>SUMIFS(Jul!$I$5:$I$605,Jul!$U$5:$U$605,"Despesa",Jul!$G$5:$G$605,CPagar!$D682,Jul!$K$5:$K$605,"Não Pago")</f>
        <v>0</v>
      </c>
      <c r="L682" s="65">
        <f>SUMIFS(Ago!$I$5:$I$605,Ago!$U$5:$U$605,"Despesa",Ago!$G$5:$G$605,CPagar!$D682,Ago!$K$5:$K$605,"Não Pago")</f>
        <v>0</v>
      </c>
      <c r="M682" s="65">
        <f>SUMIFS(Set!$I$5:$I$605,Set!$U$5:$U$605,"Despesa",Set!$G$5:$G$605,CPagar!$D682,Set!$K$5:$K$605,"Não Pago")</f>
        <v>0</v>
      </c>
      <c r="N682" s="65">
        <f>SUMIFS(Out!$I$5:$I$605,Out!$U$5:$U$605,"Despesa",Out!$G$5:$G$605,CPagar!$D682,Out!$K$5:$K$605,"Não Pago")</f>
        <v>0</v>
      </c>
      <c r="O682" s="65">
        <f>SUMIFS(Nov!$I$5:$I$605,Nov!$U$5:$U$605,"Despesa",Nov!$G$5:$G$605,CPagar!$D682,Nov!$K$5:$K$605,"Não Pago")</f>
        <v>0</v>
      </c>
      <c r="P682" s="65">
        <f>SUMIFS(Dez!$I$5:$I$605,Dez!$U$5:$U$605,"Despesa",Dez!$G$5:$G$605,CPagar!$D682,Dez!$K$5:$K$605,"Não Pago")</f>
        <v>0</v>
      </c>
      <c r="Q682" s="62">
        <f t="shared" si="21"/>
        <v>0</v>
      </c>
    </row>
    <row r="683" spans="3:17" ht="28.5" customHeight="1" thickTop="1" thickBot="1" x14ac:dyDescent="0.3">
      <c r="C683" s="46" t="str">
        <f>'PC Despesas'!U79</f>
        <v>5.7.75</v>
      </c>
      <c r="D683" s="47" t="str">
        <f>VLOOKUP(C683,'PC Despesas'!$U$5:$V$103,2,FALSE)</f>
        <v>-</v>
      </c>
      <c r="E683" s="65">
        <f>SUMIFS(Jan!$I$5:$I$605,Jan!$U$5:$U$605,"Despesa",Jan!$G$5:$G$605,CPagar!$D683,Jan!$K$5:$K$605,"Não Pago")</f>
        <v>0</v>
      </c>
      <c r="F683" s="65">
        <f>SUMIFS(Fev!$I$5:$I$605,Fev!$U$5:$U$605,"Despesa",Fev!$G$5:$G$605,CPagar!$D683,Fev!$K$5:$K$605,"Não Pago")</f>
        <v>0</v>
      </c>
      <c r="G683" s="65">
        <f>SUMIFS(Mar!$I$5:$I$605,Mar!$U$5:$U$605,"Despesa",Mar!$G$5:$G$605,CPagar!$D683,Mar!$K$5:$K$605,"Não Pago")</f>
        <v>0</v>
      </c>
      <c r="H683" s="65">
        <f>SUMIFS(Abr!$I$5:$I$605,Abr!$U$5:$U$605,"Despesa",Abr!$G$5:$G$605,CPagar!$D683,Abr!$K$5:$K$605,"Não Pago")</f>
        <v>0</v>
      </c>
      <c r="I683" s="65">
        <f>SUMIFS(Mai!$I$5:$I$605,Mai!$U$5:$U$605,"Despesa",Mai!$G$5:$G$605,CPagar!$D683,Mai!$K$5:$K$605,"Não Pago")</f>
        <v>0</v>
      </c>
      <c r="J683" s="65">
        <f>SUMIFS(Jun!$I$5:$I$605,Jun!$U$5:$U$605,"Despesa",Jun!$G$5:$G$605,CPagar!$D683,Jun!$K$5:$K$605,"Não Pago")</f>
        <v>0</v>
      </c>
      <c r="K683" s="65">
        <f>SUMIFS(Jul!$I$5:$I$605,Jul!$U$5:$U$605,"Despesa",Jul!$G$5:$G$605,CPagar!$D683,Jul!$K$5:$K$605,"Não Pago")</f>
        <v>0</v>
      </c>
      <c r="L683" s="65">
        <f>SUMIFS(Ago!$I$5:$I$605,Ago!$U$5:$U$605,"Despesa",Ago!$G$5:$G$605,CPagar!$D683,Ago!$K$5:$K$605,"Não Pago")</f>
        <v>0</v>
      </c>
      <c r="M683" s="65">
        <f>SUMIFS(Set!$I$5:$I$605,Set!$U$5:$U$605,"Despesa",Set!$G$5:$G$605,CPagar!$D683,Set!$K$5:$K$605,"Não Pago")</f>
        <v>0</v>
      </c>
      <c r="N683" s="65">
        <f>SUMIFS(Out!$I$5:$I$605,Out!$U$5:$U$605,"Despesa",Out!$G$5:$G$605,CPagar!$D683,Out!$K$5:$K$605,"Não Pago")</f>
        <v>0</v>
      </c>
      <c r="O683" s="65">
        <f>SUMIFS(Nov!$I$5:$I$605,Nov!$U$5:$U$605,"Despesa",Nov!$G$5:$G$605,CPagar!$D683,Nov!$K$5:$K$605,"Não Pago")</f>
        <v>0</v>
      </c>
      <c r="P683" s="65">
        <f>SUMIFS(Dez!$I$5:$I$605,Dez!$U$5:$U$605,"Despesa",Dez!$G$5:$G$605,CPagar!$D683,Dez!$K$5:$K$605,"Não Pago")</f>
        <v>0</v>
      </c>
      <c r="Q683" s="62">
        <f t="shared" si="21"/>
        <v>0</v>
      </c>
    </row>
    <row r="684" spans="3:17" ht="28.5" customHeight="1" thickTop="1" thickBot="1" x14ac:dyDescent="0.3">
      <c r="C684" s="46" t="str">
        <f>'PC Despesas'!U80</f>
        <v>5.7.76</v>
      </c>
      <c r="D684" s="47" t="str">
        <f>VLOOKUP(C684,'PC Despesas'!$U$5:$V$103,2,FALSE)</f>
        <v>-</v>
      </c>
      <c r="E684" s="65">
        <f>SUMIFS(Jan!$I$5:$I$605,Jan!$U$5:$U$605,"Despesa",Jan!$G$5:$G$605,CPagar!$D684,Jan!$K$5:$K$605,"Não Pago")</f>
        <v>0</v>
      </c>
      <c r="F684" s="65">
        <f>SUMIFS(Fev!$I$5:$I$605,Fev!$U$5:$U$605,"Despesa",Fev!$G$5:$G$605,CPagar!$D684,Fev!$K$5:$K$605,"Não Pago")</f>
        <v>0</v>
      </c>
      <c r="G684" s="65">
        <f>SUMIFS(Mar!$I$5:$I$605,Mar!$U$5:$U$605,"Despesa",Mar!$G$5:$G$605,CPagar!$D684,Mar!$K$5:$K$605,"Não Pago")</f>
        <v>0</v>
      </c>
      <c r="H684" s="65">
        <f>SUMIFS(Abr!$I$5:$I$605,Abr!$U$5:$U$605,"Despesa",Abr!$G$5:$G$605,CPagar!$D684,Abr!$K$5:$K$605,"Não Pago")</f>
        <v>0</v>
      </c>
      <c r="I684" s="65">
        <f>SUMIFS(Mai!$I$5:$I$605,Mai!$U$5:$U$605,"Despesa",Mai!$G$5:$G$605,CPagar!$D684,Mai!$K$5:$K$605,"Não Pago")</f>
        <v>0</v>
      </c>
      <c r="J684" s="65">
        <f>SUMIFS(Jun!$I$5:$I$605,Jun!$U$5:$U$605,"Despesa",Jun!$G$5:$G$605,CPagar!$D684,Jun!$K$5:$K$605,"Não Pago")</f>
        <v>0</v>
      </c>
      <c r="K684" s="65">
        <f>SUMIFS(Jul!$I$5:$I$605,Jul!$U$5:$U$605,"Despesa",Jul!$G$5:$G$605,CPagar!$D684,Jul!$K$5:$K$605,"Não Pago")</f>
        <v>0</v>
      </c>
      <c r="L684" s="65">
        <f>SUMIFS(Ago!$I$5:$I$605,Ago!$U$5:$U$605,"Despesa",Ago!$G$5:$G$605,CPagar!$D684,Ago!$K$5:$K$605,"Não Pago")</f>
        <v>0</v>
      </c>
      <c r="M684" s="65">
        <f>SUMIFS(Set!$I$5:$I$605,Set!$U$5:$U$605,"Despesa",Set!$G$5:$G$605,CPagar!$D684,Set!$K$5:$K$605,"Não Pago")</f>
        <v>0</v>
      </c>
      <c r="N684" s="65">
        <f>SUMIFS(Out!$I$5:$I$605,Out!$U$5:$U$605,"Despesa",Out!$G$5:$G$605,CPagar!$D684,Out!$K$5:$K$605,"Não Pago")</f>
        <v>0</v>
      </c>
      <c r="O684" s="65">
        <f>SUMIFS(Nov!$I$5:$I$605,Nov!$U$5:$U$605,"Despesa",Nov!$G$5:$G$605,CPagar!$D684,Nov!$K$5:$K$605,"Não Pago")</f>
        <v>0</v>
      </c>
      <c r="P684" s="65">
        <f>SUMIFS(Dez!$I$5:$I$605,Dez!$U$5:$U$605,"Despesa",Dez!$G$5:$G$605,CPagar!$D684,Dez!$K$5:$K$605,"Não Pago")</f>
        <v>0</v>
      </c>
      <c r="Q684" s="62">
        <f t="shared" si="21"/>
        <v>0</v>
      </c>
    </row>
    <row r="685" spans="3:17" ht="28.5" customHeight="1" thickTop="1" thickBot="1" x14ac:dyDescent="0.3">
      <c r="C685" s="46" t="str">
        <f>'PC Despesas'!U81</f>
        <v>5.7.77</v>
      </c>
      <c r="D685" s="47" t="str">
        <f>VLOOKUP(C685,'PC Despesas'!$U$5:$V$103,2,FALSE)</f>
        <v>-</v>
      </c>
      <c r="E685" s="65">
        <f>SUMIFS(Jan!$I$5:$I$605,Jan!$U$5:$U$605,"Despesa",Jan!$G$5:$G$605,CPagar!$D685,Jan!$K$5:$K$605,"Não Pago")</f>
        <v>0</v>
      </c>
      <c r="F685" s="65">
        <f>SUMIFS(Fev!$I$5:$I$605,Fev!$U$5:$U$605,"Despesa",Fev!$G$5:$G$605,CPagar!$D685,Fev!$K$5:$K$605,"Não Pago")</f>
        <v>0</v>
      </c>
      <c r="G685" s="65">
        <f>SUMIFS(Mar!$I$5:$I$605,Mar!$U$5:$U$605,"Despesa",Mar!$G$5:$G$605,CPagar!$D685,Mar!$K$5:$K$605,"Não Pago")</f>
        <v>0</v>
      </c>
      <c r="H685" s="65">
        <f>SUMIFS(Abr!$I$5:$I$605,Abr!$U$5:$U$605,"Despesa",Abr!$G$5:$G$605,CPagar!$D685,Abr!$K$5:$K$605,"Não Pago")</f>
        <v>0</v>
      </c>
      <c r="I685" s="65">
        <f>SUMIFS(Mai!$I$5:$I$605,Mai!$U$5:$U$605,"Despesa",Mai!$G$5:$G$605,CPagar!$D685,Mai!$K$5:$K$605,"Não Pago")</f>
        <v>0</v>
      </c>
      <c r="J685" s="65">
        <f>SUMIFS(Jun!$I$5:$I$605,Jun!$U$5:$U$605,"Despesa",Jun!$G$5:$G$605,CPagar!$D685,Jun!$K$5:$K$605,"Não Pago")</f>
        <v>0</v>
      </c>
      <c r="K685" s="65">
        <f>SUMIFS(Jul!$I$5:$I$605,Jul!$U$5:$U$605,"Despesa",Jul!$G$5:$G$605,CPagar!$D685,Jul!$K$5:$K$605,"Não Pago")</f>
        <v>0</v>
      </c>
      <c r="L685" s="65">
        <f>SUMIFS(Ago!$I$5:$I$605,Ago!$U$5:$U$605,"Despesa",Ago!$G$5:$G$605,CPagar!$D685,Ago!$K$5:$K$605,"Não Pago")</f>
        <v>0</v>
      </c>
      <c r="M685" s="65">
        <f>SUMIFS(Set!$I$5:$I$605,Set!$U$5:$U$605,"Despesa",Set!$G$5:$G$605,CPagar!$D685,Set!$K$5:$K$605,"Não Pago")</f>
        <v>0</v>
      </c>
      <c r="N685" s="65">
        <f>SUMIFS(Out!$I$5:$I$605,Out!$U$5:$U$605,"Despesa",Out!$G$5:$G$605,CPagar!$D685,Out!$K$5:$K$605,"Não Pago")</f>
        <v>0</v>
      </c>
      <c r="O685" s="65">
        <f>SUMIFS(Nov!$I$5:$I$605,Nov!$U$5:$U$605,"Despesa",Nov!$G$5:$G$605,CPagar!$D685,Nov!$K$5:$K$605,"Não Pago")</f>
        <v>0</v>
      </c>
      <c r="P685" s="65">
        <f>SUMIFS(Dez!$I$5:$I$605,Dez!$U$5:$U$605,"Despesa",Dez!$G$5:$G$605,CPagar!$D685,Dez!$K$5:$K$605,"Não Pago")</f>
        <v>0</v>
      </c>
      <c r="Q685" s="62">
        <f t="shared" si="21"/>
        <v>0</v>
      </c>
    </row>
    <row r="686" spans="3:17" ht="28.5" customHeight="1" thickTop="1" thickBot="1" x14ac:dyDescent="0.3">
      <c r="C686" s="46" t="str">
        <f>'PC Despesas'!U82</f>
        <v>5.7.78</v>
      </c>
      <c r="D686" s="47" t="str">
        <f>VLOOKUP(C686,'PC Despesas'!$U$5:$V$103,2,FALSE)</f>
        <v>-</v>
      </c>
      <c r="E686" s="65">
        <f>SUMIFS(Jan!$I$5:$I$605,Jan!$U$5:$U$605,"Despesa",Jan!$G$5:$G$605,CPagar!$D686,Jan!$K$5:$K$605,"Não Pago")</f>
        <v>0</v>
      </c>
      <c r="F686" s="65">
        <f>SUMIFS(Fev!$I$5:$I$605,Fev!$U$5:$U$605,"Despesa",Fev!$G$5:$G$605,CPagar!$D686,Fev!$K$5:$K$605,"Não Pago")</f>
        <v>0</v>
      </c>
      <c r="G686" s="65">
        <f>SUMIFS(Mar!$I$5:$I$605,Mar!$U$5:$U$605,"Despesa",Mar!$G$5:$G$605,CPagar!$D686,Mar!$K$5:$K$605,"Não Pago")</f>
        <v>0</v>
      </c>
      <c r="H686" s="65">
        <f>SUMIFS(Abr!$I$5:$I$605,Abr!$U$5:$U$605,"Despesa",Abr!$G$5:$G$605,CPagar!$D686,Abr!$K$5:$K$605,"Não Pago")</f>
        <v>0</v>
      </c>
      <c r="I686" s="65">
        <f>SUMIFS(Mai!$I$5:$I$605,Mai!$U$5:$U$605,"Despesa",Mai!$G$5:$G$605,CPagar!$D686,Mai!$K$5:$K$605,"Não Pago")</f>
        <v>0</v>
      </c>
      <c r="J686" s="65">
        <f>SUMIFS(Jun!$I$5:$I$605,Jun!$U$5:$U$605,"Despesa",Jun!$G$5:$G$605,CPagar!$D686,Jun!$K$5:$K$605,"Não Pago")</f>
        <v>0</v>
      </c>
      <c r="K686" s="65">
        <f>SUMIFS(Jul!$I$5:$I$605,Jul!$U$5:$U$605,"Despesa",Jul!$G$5:$G$605,CPagar!$D686,Jul!$K$5:$K$605,"Não Pago")</f>
        <v>0</v>
      </c>
      <c r="L686" s="65">
        <f>SUMIFS(Ago!$I$5:$I$605,Ago!$U$5:$U$605,"Despesa",Ago!$G$5:$G$605,CPagar!$D686,Ago!$K$5:$K$605,"Não Pago")</f>
        <v>0</v>
      </c>
      <c r="M686" s="65">
        <f>SUMIFS(Set!$I$5:$I$605,Set!$U$5:$U$605,"Despesa",Set!$G$5:$G$605,CPagar!$D686,Set!$K$5:$K$605,"Não Pago")</f>
        <v>0</v>
      </c>
      <c r="N686" s="65">
        <f>SUMIFS(Out!$I$5:$I$605,Out!$U$5:$U$605,"Despesa",Out!$G$5:$G$605,CPagar!$D686,Out!$K$5:$K$605,"Não Pago")</f>
        <v>0</v>
      </c>
      <c r="O686" s="65">
        <f>SUMIFS(Nov!$I$5:$I$605,Nov!$U$5:$U$605,"Despesa",Nov!$G$5:$G$605,CPagar!$D686,Nov!$K$5:$K$605,"Não Pago")</f>
        <v>0</v>
      </c>
      <c r="P686" s="65">
        <f>SUMIFS(Dez!$I$5:$I$605,Dez!$U$5:$U$605,"Despesa",Dez!$G$5:$G$605,CPagar!$D686,Dez!$K$5:$K$605,"Não Pago")</f>
        <v>0</v>
      </c>
      <c r="Q686" s="62">
        <f t="shared" si="21"/>
        <v>0</v>
      </c>
    </row>
    <row r="687" spans="3:17" ht="28.5" customHeight="1" thickTop="1" thickBot="1" x14ac:dyDescent="0.3">
      <c r="C687" s="46" t="str">
        <f>'PC Despesas'!U83</f>
        <v>5.7.79</v>
      </c>
      <c r="D687" s="47" t="str">
        <f>VLOOKUP(C687,'PC Despesas'!$U$5:$V$103,2,FALSE)</f>
        <v>-</v>
      </c>
      <c r="E687" s="65">
        <f>SUMIFS(Jan!$I$5:$I$605,Jan!$U$5:$U$605,"Despesa",Jan!$G$5:$G$605,CPagar!$D687,Jan!$K$5:$K$605,"Não Pago")</f>
        <v>0</v>
      </c>
      <c r="F687" s="65">
        <f>SUMIFS(Fev!$I$5:$I$605,Fev!$U$5:$U$605,"Despesa",Fev!$G$5:$G$605,CPagar!$D687,Fev!$K$5:$K$605,"Não Pago")</f>
        <v>0</v>
      </c>
      <c r="G687" s="65">
        <f>SUMIFS(Mar!$I$5:$I$605,Mar!$U$5:$U$605,"Despesa",Mar!$G$5:$G$605,CPagar!$D687,Mar!$K$5:$K$605,"Não Pago")</f>
        <v>0</v>
      </c>
      <c r="H687" s="65">
        <f>SUMIFS(Abr!$I$5:$I$605,Abr!$U$5:$U$605,"Despesa",Abr!$G$5:$G$605,CPagar!$D687,Abr!$K$5:$K$605,"Não Pago")</f>
        <v>0</v>
      </c>
      <c r="I687" s="65">
        <f>SUMIFS(Mai!$I$5:$I$605,Mai!$U$5:$U$605,"Despesa",Mai!$G$5:$G$605,CPagar!$D687,Mai!$K$5:$K$605,"Não Pago")</f>
        <v>0</v>
      </c>
      <c r="J687" s="65">
        <f>SUMIFS(Jun!$I$5:$I$605,Jun!$U$5:$U$605,"Despesa",Jun!$G$5:$G$605,CPagar!$D687,Jun!$K$5:$K$605,"Não Pago")</f>
        <v>0</v>
      </c>
      <c r="K687" s="65">
        <f>SUMIFS(Jul!$I$5:$I$605,Jul!$U$5:$U$605,"Despesa",Jul!$G$5:$G$605,CPagar!$D687,Jul!$K$5:$K$605,"Não Pago")</f>
        <v>0</v>
      </c>
      <c r="L687" s="65">
        <f>SUMIFS(Ago!$I$5:$I$605,Ago!$U$5:$U$605,"Despesa",Ago!$G$5:$G$605,CPagar!$D687,Ago!$K$5:$K$605,"Não Pago")</f>
        <v>0</v>
      </c>
      <c r="M687" s="65">
        <f>SUMIFS(Set!$I$5:$I$605,Set!$U$5:$U$605,"Despesa",Set!$G$5:$G$605,CPagar!$D687,Set!$K$5:$K$605,"Não Pago")</f>
        <v>0</v>
      </c>
      <c r="N687" s="65">
        <f>SUMIFS(Out!$I$5:$I$605,Out!$U$5:$U$605,"Despesa",Out!$G$5:$G$605,CPagar!$D687,Out!$K$5:$K$605,"Não Pago")</f>
        <v>0</v>
      </c>
      <c r="O687" s="65">
        <f>SUMIFS(Nov!$I$5:$I$605,Nov!$U$5:$U$605,"Despesa",Nov!$G$5:$G$605,CPagar!$D687,Nov!$K$5:$K$605,"Não Pago")</f>
        <v>0</v>
      </c>
      <c r="P687" s="65">
        <f>SUMIFS(Dez!$I$5:$I$605,Dez!$U$5:$U$605,"Despesa",Dez!$G$5:$G$605,CPagar!$D687,Dez!$K$5:$K$605,"Não Pago")</f>
        <v>0</v>
      </c>
      <c r="Q687" s="62">
        <f t="shared" si="21"/>
        <v>0</v>
      </c>
    </row>
    <row r="688" spans="3:17" ht="28.5" customHeight="1" thickTop="1" thickBot="1" x14ac:dyDescent="0.3">
      <c r="C688" s="46" t="str">
        <f>'PC Despesas'!U84</f>
        <v>5.7.80</v>
      </c>
      <c r="D688" s="47" t="str">
        <f>VLOOKUP(C688,'PC Despesas'!$U$5:$V$103,2,FALSE)</f>
        <v>-</v>
      </c>
      <c r="E688" s="65">
        <f>SUMIFS(Jan!$I$5:$I$605,Jan!$U$5:$U$605,"Despesa",Jan!$G$5:$G$605,CPagar!$D688,Jan!$K$5:$K$605,"Não Pago")</f>
        <v>0</v>
      </c>
      <c r="F688" s="65">
        <f>SUMIFS(Fev!$I$5:$I$605,Fev!$U$5:$U$605,"Despesa",Fev!$G$5:$G$605,CPagar!$D688,Fev!$K$5:$K$605,"Não Pago")</f>
        <v>0</v>
      </c>
      <c r="G688" s="65">
        <f>SUMIFS(Mar!$I$5:$I$605,Mar!$U$5:$U$605,"Despesa",Mar!$G$5:$G$605,CPagar!$D688,Mar!$K$5:$K$605,"Não Pago")</f>
        <v>0</v>
      </c>
      <c r="H688" s="65">
        <f>SUMIFS(Abr!$I$5:$I$605,Abr!$U$5:$U$605,"Despesa",Abr!$G$5:$G$605,CPagar!$D688,Abr!$K$5:$K$605,"Não Pago")</f>
        <v>0</v>
      </c>
      <c r="I688" s="65">
        <f>SUMIFS(Mai!$I$5:$I$605,Mai!$U$5:$U$605,"Despesa",Mai!$G$5:$G$605,CPagar!$D688,Mai!$K$5:$K$605,"Não Pago")</f>
        <v>0</v>
      </c>
      <c r="J688" s="65">
        <f>SUMIFS(Jun!$I$5:$I$605,Jun!$U$5:$U$605,"Despesa",Jun!$G$5:$G$605,CPagar!$D688,Jun!$K$5:$K$605,"Não Pago")</f>
        <v>0</v>
      </c>
      <c r="K688" s="65">
        <f>SUMIFS(Jul!$I$5:$I$605,Jul!$U$5:$U$605,"Despesa",Jul!$G$5:$G$605,CPagar!$D688,Jul!$K$5:$K$605,"Não Pago")</f>
        <v>0</v>
      </c>
      <c r="L688" s="65">
        <f>SUMIFS(Ago!$I$5:$I$605,Ago!$U$5:$U$605,"Despesa",Ago!$G$5:$G$605,CPagar!$D688,Ago!$K$5:$K$605,"Não Pago")</f>
        <v>0</v>
      </c>
      <c r="M688" s="65">
        <f>SUMIFS(Set!$I$5:$I$605,Set!$U$5:$U$605,"Despesa",Set!$G$5:$G$605,CPagar!$D688,Set!$K$5:$K$605,"Não Pago")</f>
        <v>0</v>
      </c>
      <c r="N688" s="65">
        <f>SUMIFS(Out!$I$5:$I$605,Out!$U$5:$U$605,"Despesa",Out!$G$5:$G$605,CPagar!$D688,Out!$K$5:$K$605,"Não Pago")</f>
        <v>0</v>
      </c>
      <c r="O688" s="65">
        <f>SUMIFS(Nov!$I$5:$I$605,Nov!$U$5:$U$605,"Despesa",Nov!$G$5:$G$605,CPagar!$D688,Nov!$K$5:$K$605,"Não Pago")</f>
        <v>0</v>
      </c>
      <c r="P688" s="65">
        <f>SUMIFS(Dez!$I$5:$I$605,Dez!$U$5:$U$605,"Despesa",Dez!$G$5:$G$605,CPagar!$D688,Dez!$K$5:$K$605,"Não Pago")</f>
        <v>0</v>
      </c>
      <c r="Q688" s="62">
        <f t="shared" si="21"/>
        <v>0</v>
      </c>
    </row>
    <row r="689" spans="3:17" ht="28.5" customHeight="1" thickTop="1" thickBot="1" x14ac:dyDescent="0.3">
      <c r="C689" s="46" t="str">
        <f>'PC Despesas'!U85</f>
        <v>5.7.81</v>
      </c>
      <c r="D689" s="47" t="str">
        <f>VLOOKUP(C689,'PC Despesas'!$U$5:$V$103,2,FALSE)</f>
        <v>-</v>
      </c>
      <c r="E689" s="65">
        <f>SUMIFS(Jan!$I$5:$I$605,Jan!$U$5:$U$605,"Despesa",Jan!$G$5:$G$605,CPagar!$D689,Jan!$K$5:$K$605,"Não Pago")</f>
        <v>0</v>
      </c>
      <c r="F689" s="65">
        <f>SUMIFS(Fev!$I$5:$I$605,Fev!$U$5:$U$605,"Despesa",Fev!$G$5:$G$605,CPagar!$D689,Fev!$K$5:$K$605,"Não Pago")</f>
        <v>0</v>
      </c>
      <c r="G689" s="65">
        <f>SUMIFS(Mar!$I$5:$I$605,Mar!$U$5:$U$605,"Despesa",Mar!$G$5:$G$605,CPagar!$D689,Mar!$K$5:$K$605,"Não Pago")</f>
        <v>0</v>
      </c>
      <c r="H689" s="65">
        <f>SUMIFS(Abr!$I$5:$I$605,Abr!$U$5:$U$605,"Despesa",Abr!$G$5:$G$605,CPagar!$D689,Abr!$K$5:$K$605,"Não Pago")</f>
        <v>0</v>
      </c>
      <c r="I689" s="65">
        <f>SUMIFS(Mai!$I$5:$I$605,Mai!$U$5:$U$605,"Despesa",Mai!$G$5:$G$605,CPagar!$D689,Mai!$K$5:$K$605,"Não Pago")</f>
        <v>0</v>
      </c>
      <c r="J689" s="65">
        <f>SUMIFS(Jun!$I$5:$I$605,Jun!$U$5:$U$605,"Despesa",Jun!$G$5:$G$605,CPagar!$D689,Jun!$K$5:$K$605,"Não Pago")</f>
        <v>0</v>
      </c>
      <c r="K689" s="65">
        <f>SUMIFS(Jul!$I$5:$I$605,Jul!$U$5:$U$605,"Despesa",Jul!$G$5:$G$605,CPagar!$D689,Jul!$K$5:$K$605,"Não Pago")</f>
        <v>0</v>
      </c>
      <c r="L689" s="65">
        <f>SUMIFS(Ago!$I$5:$I$605,Ago!$U$5:$U$605,"Despesa",Ago!$G$5:$G$605,CPagar!$D689,Ago!$K$5:$K$605,"Não Pago")</f>
        <v>0</v>
      </c>
      <c r="M689" s="65">
        <f>SUMIFS(Set!$I$5:$I$605,Set!$U$5:$U$605,"Despesa",Set!$G$5:$G$605,CPagar!$D689,Set!$K$5:$K$605,"Não Pago")</f>
        <v>0</v>
      </c>
      <c r="N689" s="65">
        <f>SUMIFS(Out!$I$5:$I$605,Out!$U$5:$U$605,"Despesa",Out!$G$5:$G$605,CPagar!$D689,Out!$K$5:$K$605,"Não Pago")</f>
        <v>0</v>
      </c>
      <c r="O689" s="65">
        <f>SUMIFS(Nov!$I$5:$I$605,Nov!$U$5:$U$605,"Despesa",Nov!$G$5:$G$605,CPagar!$D689,Nov!$K$5:$K$605,"Não Pago")</f>
        <v>0</v>
      </c>
      <c r="P689" s="65">
        <f>SUMIFS(Dez!$I$5:$I$605,Dez!$U$5:$U$605,"Despesa",Dez!$G$5:$G$605,CPagar!$D689,Dez!$K$5:$K$605,"Não Pago")</f>
        <v>0</v>
      </c>
      <c r="Q689" s="62">
        <f t="shared" si="21"/>
        <v>0</v>
      </c>
    </row>
    <row r="690" spans="3:17" ht="28.5" customHeight="1" thickTop="1" thickBot="1" x14ac:dyDescent="0.3">
      <c r="C690" s="46" t="str">
        <f>'PC Despesas'!U86</f>
        <v>5.7.82</v>
      </c>
      <c r="D690" s="47" t="str">
        <f>VLOOKUP(C690,'PC Despesas'!$U$5:$V$103,2,FALSE)</f>
        <v>-</v>
      </c>
      <c r="E690" s="65">
        <f>SUMIFS(Jan!$I$5:$I$605,Jan!$U$5:$U$605,"Despesa",Jan!$G$5:$G$605,CPagar!$D690,Jan!$K$5:$K$605,"Não Pago")</f>
        <v>0</v>
      </c>
      <c r="F690" s="65">
        <f>SUMIFS(Fev!$I$5:$I$605,Fev!$U$5:$U$605,"Despesa",Fev!$G$5:$G$605,CPagar!$D690,Fev!$K$5:$K$605,"Não Pago")</f>
        <v>0</v>
      </c>
      <c r="G690" s="65">
        <f>SUMIFS(Mar!$I$5:$I$605,Mar!$U$5:$U$605,"Despesa",Mar!$G$5:$G$605,CPagar!$D690,Mar!$K$5:$K$605,"Não Pago")</f>
        <v>0</v>
      </c>
      <c r="H690" s="65">
        <f>SUMIFS(Abr!$I$5:$I$605,Abr!$U$5:$U$605,"Despesa",Abr!$G$5:$G$605,CPagar!$D690,Abr!$K$5:$K$605,"Não Pago")</f>
        <v>0</v>
      </c>
      <c r="I690" s="65">
        <f>SUMIFS(Mai!$I$5:$I$605,Mai!$U$5:$U$605,"Despesa",Mai!$G$5:$G$605,CPagar!$D690,Mai!$K$5:$K$605,"Não Pago")</f>
        <v>0</v>
      </c>
      <c r="J690" s="65">
        <f>SUMIFS(Jun!$I$5:$I$605,Jun!$U$5:$U$605,"Despesa",Jun!$G$5:$G$605,CPagar!$D690,Jun!$K$5:$K$605,"Não Pago")</f>
        <v>0</v>
      </c>
      <c r="K690" s="65">
        <f>SUMIFS(Jul!$I$5:$I$605,Jul!$U$5:$U$605,"Despesa",Jul!$G$5:$G$605,CPagar!$D690,Jul!$K$5:$K$605,"Não Pago")</f>
        <v>0</v>
      </c>
      <c r="L690" s="65">
        <f>SUMIFS(Ago!$I$5:$I$605,Ago!$U$5:$U$605,"Despesa",Ago!$G$5:$G$605,CPagar!$D690,Ago!$K$5:$K$605,"Não Pago")</f>
        <v>0</v>
      </c>
      <c r="M690" s="65">
        <f>SUMIFS(Set!$I$5:$I$605,Set!$U$5:$U$605,"Despesa",Set!$G$5:$G$605,CPagar!$D690,Set!$K$5:$K$605,"Não Pago")</f>
        <v>0</v>
      </c>
      <c r="N690" s="65">
        <f>SUMIFS(Out!$I$5:$I$605,Out!$U$5:$U$605,"Despesa",Out!$G$5:$G$605,CPagar!$D690,Out!$K$5:$K$605,"Não Pago")</f>
        <v>0</v>
      </c>
      <c r="O690" s="65">
        <f>SUMIFS(Nov!$I$5:$I$605,Nov!$U$5:$U$605,"Despesa",Nov!$G$5:$G$605,CPagar!$D690,Nov!$K$5:$K$605,"Não Pago")</f>
        <v>0</v>
      </c>
      <c r="P690" s="65">
        <f>SUMIFS(Dez!$I$5:$I$605,Dez!$U$5:$U$605,"Despesa",Dez!$G$5:$G$605,CPagar!$D690,Dez!$K$5:$K$605,"Não Pago")</f>
        <v>0</v>
      </c>
      <c r="Q690" s="62">
        <f t="shared" si="21"/>
        <v>0</v>
      </c>
    </row>
    <row r="691" spans="3:17" ht="28.5" customHeight="1" thickTop="1" thickBot="1" x14ac:dyDescent="0.3">
      <c r="C691" s="46" t="str">
        <f>'PC Despesas'!U87</f>
        <v>5.7.83</v>
      </c>
      <c r="D691" s="47" t="str">
        <f>VLOOKUP(C691,'PC Despesas'!$U$5:$V$103,2,FALSE)</f>
        <v>-</v>
      </c>
      <c r="E691" s="65">
        <f>SUMIFS(Jan!$I$5:$I$605,Jan!$U$5:$U$605,"Despesa",Jan!$G$5:$G$605,CPagar!$D691,Jan!$K$5:$K$605,"Não Pago")</f>
        <v>0</v>
      </c>
      <c r="F691" s="65">
        <f>SUMIFS(Fev!$I$5:$I$605,Fev!$U$5:$U$605,"Despesa",Fev!$G$5:$G$605,CPagar!$D691,Fev!$K$5:$K$605,"Não Pago")</f>
        <v>0</v>
      </c>
      <c r="G691" s="65">
        <f>SUMIFS(Mar!$I$5:$I$605,Mar!$U$5:$U$605,"Despesa",Mar!$G$5:$G$605,CPagar!$D691,Mar!$K$5:$K$605,"Não Pago")</f>
        <v>0</v>
      </c>
      <c r="H691" s="65">
        <f>SUMIFS(Abr!$I$5:$I$605,Abr!$U$5:$U$605,"Despesa",Abr!$G$5:$G$605,CPagar!$D691,Abr!$K$5:$K$605,"Não Pago")</f>
        <v>0</v>
      </c>
      <c r="I691" s="65">
        <f>SUMIFS(Mai!$I$5:$I$605,Mai!$U$5:$U$605,"Despesa",Mai!$G$5:$G$605,CPagar!$D691,Mai!$K$5:$K$605,"Não Pago")</f>
        <v>0</v>
      </c>
      <c r="J691" s="65">
        <f>SUMIFS(Jun!$I$5:$I$605,Jun!$U$5:$U$605,"Despesa",Jun!$G$5:$G$605,CPagar!$D691,Jun!$K$5:$K$605,"Não Pago")</f>
        <v>0</v>
      </c>
      <c r="K691" s="65">
        <f>SUMIFS(Jul!$I$5:$I$605,Jul!$U$5:$U$605,"Despesa",Jul!$G$5:$G$605,CPagar!$D691,Jul!$K$5:$K$605,"Não Pago")</f>
        <v>0</v>
      </c>
      <c r="L691" s="65">
        <f>SUMIFS(Ago!$I$5:$I$605,Ago!$U$5:$U$605,"Despesa",Ago!$G$5:$G$605,CPagar!$D691,Ago!$K$5:$K$605,"Não Pago")</f>
        <v>0</v>
      </c>
      <c r="M691" s="65">
        <f>SUMIFS(Set!$I$5:$I$605,Set!$U$5:$U$605,"Despesa",Set!$G$5:$G$605,CPagar!$D691,Set!$K$5:$K$605,"Não Pago")</f>
        <v>0</v>
      </c>
      <c r="N691" s="65">
        <f>SUMIFS(Out!$I$5:$I$605,Out!$U$5:$U$605,"Despesa",Out!$G$5:$G$605,CPagar!$D691,Out!$K$5:$K$605,"Não Pago")</f>
        <v>0</v>
      </c>
      <c r="O691" s="65">
        <f>SUMIFS(Nov!$I$5:$I$605,Nov!$U$5:$U$605,"Despesa",Nov!$G$5:$G$605,CPagar!$D691,Nov!$K$5:$K$605,"Não Pago")</f>
        <v>0</v>
      </c>
      <c r="P691" s="65">
        <f>SUMIFS(Dez!$I$5:$I$605,Dez!$U$5:$U$605,"Despesa",Dez!$G$5:$G$605,CPagar!$D691,Dez!$K$5:$K$605,"Não Pago")</f>
        <v>0</v>
      </c>
      <c r="Q691" s="62">
        <f t="shared" si="21"/>
        <v>0</v>
      </c>
    </row>
    <row r="692" spans="3:17" ht="28.5" customHeight="1" thickTop="1" thickBot="1" x14ac:dyDescent="0.3">
      <c r="C692" s="46" t="str">
        <f>'PC Despesas'!U88</f>
        <v>5.7.84</v>
      </c>
      <c r="D692" s="47" t="str">
        <f>VLOOKUP(C692,'PC Despesas'!$U$5:$V$103,2,FALSE)</f>
        <v>-</v>
      </c>
      <c r="E692" s="65">
        <f>SUMIFS(Jan!$I$5:$I$605,Jan!$U$5:$U$605,"Despesa",Jan!$G$5:$G$605,CPagar!$D692,Jan!$K$5:$K$605,"Não Pago")</f>
        <v>0</v>
      </c>
      <c r="F692" s="65">
        <f>SUMIFS(Fev!$I$5:$I$605,Fev!$U$5:$U$605,"Despesa",Fev!$G$5:$G$605,CPagar!$D692,Fev!$K$5:$K$605,"Não Pago")</f>
        <v>0</v>
      </c>
      <c r="G692" s="65">
        <f>SUMIFS(Mar!$I$5:$I$605,Mar!$U$5:$U$605,"Despesa",Mar!$G$5:$G$605,CPagar!$D692,Mar!$K$5:$K$605,"Não Pago")</f>
        <v>0</v>
      </c>
      <c r="H692" s="65">
        <f>SUMIFS(Abr!$I$5:$I$605,Abr!$U$5:$U$605,"Despesa",Abr!$G$5:$G$605,CPagar!$D692,Abr!$K$5:$K$605,"Não Pago")</f>
        <v>0</v>
      </c>
      <c r="I692" s="65">
        <f>SUMIFS(Mai!$I$5:$I$605,Mai!$U$5:$U$605,"Despesa",Mai!$G$5:$G$605,CPagar!$D692,Mai!$K$5:$K$605,"Não Pago")</f>
        <v>0</v>
      </c>
      <c r="J692" s="65">
        <f>SUMIFS(Jun!$I$5:$I$605,Jun!$U$5:$U$605,"Despesa",Jun!$G$5:$G$605,CPagar!$D692,Jun!$K$5:$K$605,"Não Pago")</f>
        <v>0</v>
      </c>
      <c r="K692" s="65">
        <f>SUMIFS(Jul!$I$5:$I$605,Jul!$U$5:$U$605,"Despesa",Jul!$G$5:$G$605,CPagar!$D692,Jul!$K$5:$K$605,"Não Pago")</f>
        <v>0</v>
      </c>
      <c r="L692" s="65">
        <f>SUMIFS(Ago!$I$5:$I$605,Ago!$U$5:$U$605,"Despesa",Ago!$G$5:$G$605,CPagar!$D692,Ago!$K$5:$K$605,"Não Pago")</f>
        <v>0</v>
      </c>
      <c r="M692" s="65">
        <f>SUMIFS(Set!$I$5:$I$605,Set!$U$5:$U$605,"Despesa",Set!$G$5:$G$605,CPagar!$D692,Set!$K$5:$K$605,"Não Pago")</f>
        <v>0</v>
      </c>
      <c r="N692" s="65">
        <f>SUMIFS(Out!$I$5:$I$605,Out!$U$5:$U$605,"Despesa",Out!$G$5:$G$605,CPagar!$D692,Out!$K$5:$K$605,"Não Pago")</f>
        <v>0</v>
      </c>
      <c r="O692" s="65">
        <f>SUMIFS(Nov!$I$5:$I$605,Nov!$U$5:$U$605,"Despesa",Nov!$G$5:$G$605,CPagar!$D692,Nov!$K$5:$K$605,"Não Pago")</f>
        <v>0</v>
      </c>
      <c r="P692" s="65">
        <f>SUMIFS(Dez!$I$5:$I$605,Dez!$U$5:$U$605,"Despesa",Dez!$G$5:$G$605,CPagar!$D692,Dez!$K$5:$K$605,"Não Pago")</f>
        <v>0</v>
      </c>
      <c r="Q692" s="62">
        <f t="shared" si="21"/>
        <v>0</v>
      </c>
    </row>
    <row r="693" spans="3:17" ht="28.5" customHeight="1" thickTop="1" thickBot="1" x14ac:dyDescent="0.3">
      <c r="C693" s="46" t="str">
        <f>'PC Despesas'!U89</f>
        <v>5.7.85</v>
      </c>
      <c r="D693" s="47" t="str">
        <f>VLOOKUP(C693,'PC Despesas'!$U$5:$V$103,2,FALSE)</f>
        <v>-</v>
      </c>
      <c r="E693" s="65">
        <f>SUMIFS(Jan!$I$5:$I$605,Jan!$U$5:$U$605,"Despesa",Jan!$G$5:$G$605,CPagar!$D693,Jan!$K$5:$K$605,"Não Pago")</f>
        <v>0</v>
      </c>
      <c r="F693" s="65">
        <f>SUMIFS(Fev!$I$5:$I$605,Fev!$U$5:$U$605,"Despesa",Fev!$G$5:$G$605,CPagar!$D693,Fev!$K$5:$K$605,"Não Pago")</f>
        <v>0</v>
      </c>
      <c r="G693" s="65">
        <f>SUMIFS(Mar!$I$5:$I$605,Mar!$U$5:$U$605,"Despesa",Mar!$G$5:$G$605,CPagar!$D693,Mar!$K$5:$K$605,"Não Pago")</f>
        <v>0</v>
      </c>
      <c r="H693" s="65">
        <f>SUMIFS(Abr!$I$5:$I$605,Abr!$U$5:$U$605,"Despesa",Abr!$G$5:$G$605,CPagar!$D693,Abr!$K$5:$K$605,"Não Pago")</f>
        <v>0</v>
      </c>
      <c r="I693" s="65">
        <f>SUMIFS(Mai!$I$5:$I$605,Mai!$U$5:$U$605,"Despesa",Mai!$G$5:$G$605,CPagar!$D693,Mai!$K$5:$K$605,"Não Pago")</f>
        <v>0</v>
      </c>
      <c r="J693" s="65">
        <f>SUMIFS(Jun!$I$5:$I$605,Jun!$U$5:$U$605,"Despesa",Jun!$G$5:$G$605,CPagar!$D693,Jun!$K$5:$K$605,"Não Pago")</f>
        <v>0</v>
      </c>
      <c r="K693" s="65">
        <f>SUMIFS(Jul!$I$5:$I$605,Jul!$U$5:$U$605,"Despesa",Jul!$G$5:$G$605,CPagar!$D693,Jul!$K$5:$K$605,"Não Pago")</f>
        <v>0</v>
      </c>
      <c r="L693" s="65">
        <f>SUMIFS(Ago!$I$5:$I$605,Ago!$U$5:$U$605,"Despesa",Ago!$G$5:$G$605,CPagar!$D693,Ago!$K$5:$K$605,"Não Pago")</f>
        <v>0</v>
      </c>
      <c r="M693" s="65">
        <f>SUMIFS(Set!$I$5:$I$605,Set!$U$5:$U$605,"Despesa",Set!$G$5:$G$605,CPagar!$D693,Set!$K$5:$K$605,"Não Pago")</f>
        <v>0</v>
      </c>
      <c r="N693" s="65">
        <f>SUMIFS(Out!$I$5:$I$605,Out!$U$5:$U$605,"Despesa",Out!$G$5:$G$605,CPagar!$D693,Out!$K$5:$K$605,"Não Pago")</f>
        <v>0</v>
      </c>
      <c r="O693" s="65">
        <f>SUMIFS(Nov!$I$5:$I$605,Nov!$U$5:$U$605,"Despesa",Nov!$G$5:$G$605,CPagar!$D693,Nov!$K$5:$K$605,"Não Pago")</f>
        <v>0</v>
      </c>
      <c r="P693" s="65">
        <f>SUMIFS(Dez!$I$5:$I$605,Dez!$U$5:$U$605,"Despesa",Dez!$G$5:$G$605,CPagar!$D693,Dez!$K$5:$K$605,"Não Pago")</f>
        <v>0</v>
      </c>
      <c r="Q693" s="62">
        <f t="shared" si="21"/>
        <v>0</v>
      </c>
    </row>
    <row r="694" spans="3:17" ht="28.5" customHeight="1" thickTop="1" thickBot="1" x14ac:dyDescent="0.3">
      <c r="C694" s="46" t="str">
        <f>'PC Despesas'!U90</f>
        <v>5.7.86</v>
      </c>
      <c r="D694" s="47" t="str">
        <f>VLOOKUP(C694,'PC Despesas'!$U$5:$V$103,2,FALSE)</f>
        <v>-</v>
      </c>
      <c r="E694" s="65">
        <f>SUMIFS(Jan!$I$5:$I$605,Jan!$U$5:$U$605,"Despesa",Jan!$G$5:$G$605,CPagar!$D694,Jan!$K$5:$K$605,"Não Pago")</f>
        <v>0</v>
      </c>
      <c r="F694" s="65">
        <f>SUMIFS(Fev!$I$5:$I$605,Fev!$U$5:$U$605,"Despesa",Fev!$G$5:$G$605,CPagar!$D694,Fev!$K$5:$K$605,"Não Pago")</f>
        <v>0</v>
      </c>
      <c r="G694" s="65">
        <f>SUMIFS(Mar!$I$5:$I$605,Mar!$U$5:$U$605,"Despesa",Mar!$G$5:$G$605,CPagar!$D694,Mar!$K$5:$K$605,"Não Pago")</f>
        <v>0</v>
      </c>
      <c r="H694" s="65">
        <f>SUMIFS(Abr!$I$5:$I$605,Abr!$U$5:$U$605,"Despesa",Abr!$G$5:$G$605,CPagar!$D694,Abr!$K$5:$K$605,"Não Pago")</f>
        <v>0</v>
      </c>
      <c r="I694" s="65">
        <f>SUMIFS(Mai!$I$5:$I$605,Mai!$U$5:$U$605,"Despesa",Mai!$G$5:$G$605,CPagar!$D694,Mai!$K$5:$K$605,"Não Pago")</f>
        <v>0</v>
      </c>
      <c r="J694" s="65">
        <f>SUMIFS(Jun!$I$5:$I$605,Jun!$U$5:$U$605,"Despesa",Jun!$G$5:$G$605,CPagar!$D694,Jun!$K$5:$K$605,"Não Pago")</f>
        <v>0</v>
      </c>
      <c r="K694" s="65">
        <f>SUMIFS(Jul!$I$5:$I$605,Jul!$U$5:$U$605,"Despesa",Jul!$G$5:$G$605,CPagar!$D694,Jul!$K$5:$K$605,"Não Pago")</f>
        <v>0</v>
      </c>
      <c r="L694" s="65">
        <f>SUMIFS(Ago!$I$5:$I$605,Ago!$U$5:$U$605,"Despesa",Ago!$G$5:$G$605,CPagar!$D694,Ago!$K$5:$K$605,"Não Pago")</f>
        <v>0</v>
      </c>
      <c r="M694" s="65">
        <f>SUMIFS(Set!$I$5:$I$605,Set!$U$5:$U$605,"Despesa",Set!$G$5:$G$605,CPagar!$D694,Set!$K$5:$K$605,"Não Pago")</f>
        <v>0</v>
      </c>
      <c r="N694" s="65">
        <f>SUMIFS(Out!$I$5:$I$605,Out!$U$5:$U$605,"Despesa",Out!$G$5:$G$605,CPagar!$D694,Out!$K$5:$K$605,"Não Pago")</f>
        <v>0</v>
      </c>
      <c r="O694" s="65">
        <f>SUMIFS(Nov!$I$5:$I$605,Nov!$U$5:$U$605,"Despesa",Nov!$G$5:$G$605,CPagar!$D694,Nov!$K$5:$K$605,"Não Pago")</f>
        <v>0</v>
      </c>
      <c r="P694" s="65">
        <f>SUMIFS(Dez!$I$5:$I$605,Dez!$U$5:$U$605,"Despesa",Dez!$G$5:$G$605,CPagar!$D694,Dez!$K$5:$K$605,"Não Pago")</f>
        <v>0</v>
      </c>
      <c r="Q694" s="62">
        <f t="shared" si="21"/>
        <v>0</v>
      </c>
    </row>
    <row r="695" spans="3:17" ht="28.5" customHeight="1" thickTop="1" thickBot="1" x14ac:dyDescent="0.3">
      <c r="C695" s="46" t="str">
        <f>'PC Despesas'!U91</f>
        <v>5.7.87</v>
      </c>
      <c r="D695" s="47" t="str">
        <f>VLOOKUP(C695,'PC Despesas'!$U$5:$V$103,2,FALSE)</f>
        <v>-</v>
      </c>
      <c r="E695" s="65">
        <f>SUMIFS(Jan!$I$5:$I$605,Jan!$U$5:$U$605,"Despesa",Jan!$G$5:$G$605,CPagar!$D695,Jan!$K$5:$K$605,"Não Pago")</f>
        <v>0</v>
      </c>
      <c r="F695" s="65">
        <f>SUMIFS(Fev!$I$5:$I$605,Fev!$U$5:$U$605,"Despesa",Fev!$G$5:$G$605,CPagar!$D695,Fev!$K$5:$K$605,"Não Pago")</f>
        <v>0</v>
      </c>
      <c r="G695" s="65">
        <f>SUMIFS(Mar!$I$5:$I$605,Mar!$U$5:$U$605,"Despesa",Mar!$G$5:$G$605,CPagar!$D695,Mar!$K$5:$K$605,"Não Pago")</f>
        <v>0</v>
      </c>
      <c r="H695" s="65">
        <f>SUMIFS(Abr!$I$5:$I$605,Abr!$U$5:$U$605,"Despesa",Abr!$G$5:$G$605,CPagar!$D695,Abr!$K$5:$K$605,"Não Pago")</f>
        <v>0</v>
      </c>
      <c r="I695" s="65">
        <f>SUMIFS(Mai!$I$5:$I$605,Mai!$U$5:$U$605,"Despesa",Mai!$G$5:$G$605,CPagar!$D695,Mai!$K$5:$K$605,"Não Pago")</f>
        <v>0</v>
      </c>
      <c r="J695" s="65">
        <f>SUMIFS(Jun!$I$5:$I$605,Jun!$U$5:$U$605,"Despesa",Jun!$G$5:$G$605,CPagar!$D695,Jun!$K$5:$K$605,"Não Pago")</f>
        <v>0</v>
      </c>
      <c r="K695" s="65">
        <f>SUMIFS(Jul!$I$5:$I$605,Jul!$U$5:$U$605,"Despesa",Jul!$G$5:$G$605,CPagar!$D695,Jul!$K$5:$K$605,"Não Pago")</f>
        <v>0</v>
      </c>
      <c r="L695" s="65">
        <f>SUMIFS(Ago!$I$5:$I$605,Ago!$U$5:$U$605,"Despesa",Ago!$G$5:$G$605,CPagar!$D695,Ago!$K$5:$K$605,"Não Pago")</f>
        <v>0</v>
      </c>
      <c r="M695" s="65">
        <f>SUMIFS(Set!$I$5:$I$605,Set!$U$5:$U$605,"Despesa",Set!$G$5:$G$605,CPagar!$D695,Set!$K$5:$K$605,"Não Pago")</f>
        <v>0</v>
      </c>
      <c r="N695" s="65">
        <f>SUMIFS(Out!$I$5:$I$605,Out!$U$5:$U$605,"Despesa",Out!$G$5:$G$605,CPagar!$D695,Out!$K$5:$K$605,"Não Pago")</f>
        <v>0</v>
      </c>
      <c r="O695" s="65">
        <f>SUMIFS(Nov!$I$5:$I$605,Nov!$U$5:$U$605,"Despesa",Nov!$G$5:$G$605,CPagar!$D695,Nov!$K$5:$K$605,"Não Pago")</f>
        <v>0</v>
      </c>
      <c r="P695" s="65">
        <f>SUMIFS(Dez!$I$5:$I$605,Dez!$U$5:$U$605,"Despesa",Dez!$G$5:$G$605,CPagar!$D695,Dez!$K$5:$K$605,"Não Pago")</f>
        <v>0</v>
      </c>
      <c r="Q695" s="62">
        <f t="shared" si="21"/>
        <v>0</v>
      </c>
    </row>
    <row r="696" spans="3:17" ht="28.5" customHeight="1" thickTop="1" thickBot="1" x14ac:dyDescent="0.3">
      <c r="C696" s="46" t="str">
        <f>'PC Despesas'!U92</f>
        <v>5.7.88</v>
      </c>
      <c r="D696" s="47" t="str">
        <f>VLOOKUP(C696,'PC Despesas'!$U$5:$V$103,2,FALSE)</f>
        <v>-</v>
      </c>
      <c r="E696" s="65">
        <f>SUMIFS(Jan!$I$5:$I$605,Jan!$U$5:$U$605,"Despesa",Jan!$G$5:$G$605,CPagar!$D696,Jan!$K$5:$K$605,"Não Pago")</f>
        <v>0</v>
      </c>
      <c r="F696" s="65">
        <f>SUMIFS(Fev!$I$5:$I$605,Fev!$U$5:$U$605,"Despesa",Fev!$G$5:$G$605,CPagar!$D696,Fev!$K$5:$K$605,"Não Pago")</f>
        <v>0</v>
      </c>
      <c r="G696" s="65">
        <f>SUMIFS(Mar!$I$5:$I$605,Mar!$U$5:$U$605,"Despesa",Mar!$G$5:$G$605,CPagar!$D696,Mar!$K$5:$K$605,"Não Pago")</f>
        <v>0</v>
      </c>
      <c r="H696" s="65">
        <f>SUMIFS(Abr!$I$5:$I$605,Abr!$U$5:$U$605,"Despesa",Abr!$G$5:$G$605,CPagar!$D696,Abr!$K$5:$K$605,"Não Pago")</f>
        <v>0</v>
      </c>
      <c r="I696" s="65">
        <f>SUMIFS(Mai!$I$5:$I$605,Mai!$U$5:$U$605,"Despesa",Mai!$G$5:$G$605,CPagar!$D696,Mai!$K$5:$K$605,"Não Pago")</f>
        <v>0</v>
      </c>
      <c r="J696" s="65">
        <f>SUMIFS(Jun!$I$5:$I$605,Jun!$U$5:$U$605,"Despesa",Jun!$G$5:$G$605,CPagar!$D696,Jun!$K$5:$K$605,"Não Pago")</f>
        <v>0</v>
      </c>
      <c r="K696" s="65">
        <f>SUMIFS(Jul!$I$5:$I$605,Jul!$U$5:$U$605,"Despesa",Jul!$G$5:$G$605,CPagar!$D696,Jul!$K$5:$K$605,"Não Pago")</f>
        <v>0</v>
      </c>
      <c r="L696" s="65">
        <f>SUMIFS(Ago!$I$5:$I$605,Ago!$U$5:$U$605,"Despesa",Ago!$G$5:$G$605,CPagar!$D696,Ago!$K$5:$K$605,"Não Pago")</f>
        <v>0</v>
      </c>
      <c r="M696" s="65">
        <f>SUMIFS(Set!$I$5:$I$605,Set!$U$5:$U$605,"Despesa",Set!$G$5:$G$605,CPagar!$D696,Set!$K$5:$K$605,"Não Pago")</f>
        <v>0</v>
      </c>
      <c r="N696" s="65">
        <f>SUMIFS(Out!$I$5:$I$605,Out!$U$5:$U$605,"Despesa",Out!$G$5:$G$605,CPagar!$D696,Out!$K$5:$K$605,"Não Pago")</f>
        <v>0</v>
      </c>
      <c r="O696" s="65">
        <f>SUMIFS(Nov!$I$5:$I$605,Nov!$U$5:$U$605,"Despesa",Nov!$G$5:$G$605,CPagar!$D696,Nov!$K$5:$K$605,"Não Pago")</f>
        <v>0</v>
      </c>
      <c r="P696" s="65">
        <f>SUMIFS(Dez!$I$5:$I$605,Dez!$U$5:$U$605,"Despesa",Dez!$G$5:$G$605,CPagar!$D696,Dez!$K$5:$K$605,"Não Pago")</f>
        <v>0</v>
      </c>
      <c r="Q696" s="62">
        <f t="shared" si="21"/>
        <v>0</v>
      </c>
    </row>
    <row r="697" spans="3:17" ht="28.5" customHeight="1" thickTop="1" thickBot="1" x14ac:dyDescent="0.3">
      <c r="C697" s="46" t="str">
        <f>'PC Despesas'!U93</f>
        <v>5.7.89</v>
      </c>
      <c r="D697" s="47" t="str">
        <f>VLOOKUP(C697,'PC Despesas'!$U$5:$V$103,2,FALSE)</f>
        <v>-</v>
      </c>
      <c r="E697" s="65">
        <f>SUMIFS(Jan!$I$5:$I$605,Jan!$U$5:$U$605,"Despesa",Jan!$G$5:$G$605,CPagar!$D697,Jan!$K$5:$K$605,"Não Pago")</f>
        <v>0</v>
      </c>
      <c r="F697" s="65">
        <f>SUMIFS(Fev!$I$5:$I$605,Fev!$U$5:$U$605,"Despesa",Fev!$G$5:$G$605,CPagar!$D697,Fev!$K$5:$K$605,"Não Pago")</f>
        <v>0</v>
      </c>
      <c r="G697" s="65">
        <f>SUMIFS(Mar!$I$5:$I$605,Mar!$U$5:$U$605,"Despesa",Mar!$G$5:$G$605,CPagar!$D697,Mar!$K$5:$K$605,"Não Pago")</f>
        <v>0</v>
      </c>
      <c r="H697" s="65">
        <f>SUMIFS(Abr!$I$5:$I$605,Abr!$U$5:$U$605,"Despesa",Abr!$G$5:$G$605,CPagar!$D697,Abr!$K$5:$K$605,"Não Pago")</f>
        <v>0</v>
      </c>
      <c r="I697" s="65">
        <f>SUMIFS(Mai!$I$5:$I$605,Mai!$U$5:$U$605,"Despesa",Mai!$G$5:$G$605,CPagar!$D697,Mai!$K$5:$K$605,"Não Pago")</f>
        <v>0</v>
      </c>
      <c r="J697" s="65">
        <f>SUMIFS(Jun!$I$5:$I$605,Jun!$U$5:$U$605,"Despesa",Jun!$G$5:$G$605,CPagar!$D697,Jun!$K$5:$K$605,"Não Pago")</f>
        <v>0</v>
      </c>
      <c r="K697" s="65">
        <f>SUMIFS(Jul!$I$5:$I$605,Jul!$U$5:$U$605,"Despesa",Jul!$G$5:$G$605,CPagar!$D697,Jul!$K$5:$K$605,"Não Pago")</f>
        <v>0</v>
      </c>
      <c r="L697" s="65">
        <f>SUMIFS(Ago!$I$5:$I$605,Ago!$U$5:$U$605,"Despesa",Ago!$G$5:$G$605,CPagar!$D697,Ago!$K$5:$K$605,"Não Pago")</f>
        <v>0</v>
      </c>
      <c r="M697" s="65">
        <f>SUMIFS(Set!$I$5:$I$605,Set!$U$5:$U$605,"Despesa",Set!$G$5:$G$605,CPagar!$D697,Set!$K$5:$K$605,"Não Pago")</f>
        <v>0</v>
      </c>
      <c r="N697" s="65">
        <f>SUMIFS(Out!$I$5:$I$605,Out!$U$5:$U$605,"Despesa",Out!$G$5:$G$605,CPagar!$D697,Out!$K$5:$K$605,"Não Pago")</f>
        <v>0</v>
      </c>
      <c r="O697" s="65">
        <f>SUMIFS(Nov!$I$5:$I$605,Nov!$U$5:$U$605,"Despesa",Nov!$G$5:$G$605,CPagar!$D697,Nov!$K$5:$K$605,"Não Pago")</f>
        <v>0</v>
      </c>
      <c r="P697" s="65">
        <f>SUMIFS(Dez!$I$5:$I$605,Dez!$U$5:$U$605,"Despesa",Dez!$G$5:$G$605,CPagar!$D697,Dez!$K$5:$K$605,"Não Pago")</f>
        <v>0</v>
      </c>
      <c r="Q697" s="62">
        <f t="shared" si="21"/>
        <v>0</v>
      </c>
    </row>
    <row r="698" spans="3:17" ht="28.5" customHeight="1" thickTop="1" thickBot="1" x14ac:dyDescent="0.3">
      <c r="C698" s="46" t="str">
        <f>'PC Despesas'!U94</f>
        <v>5.7.90</v>
      </c>
      <c r="D698" s="47" t="str">
        <f>VLOOKUP(C698,'PC Despesas'!$U$5:$V$103,2,FALSE)</f>
        <v>-</v>
      </c>
      <c r="E698" s="65">
        <f>SUMIFS(Jan!$I$5:$I$605,Jan!$U$5:$U$605,"Despesa",Jan!$G$5:$G$605,CPagar!$D698,Jan!$K$5:$K$605,"Não Pago")</f>
        <v>0</v>
      </c>
      <c r="F698" s="65">
        <f>SUMIFS(Fev!$I$5:$I$605,Fev!$U$5:$U$605,"Despesa",Fev!$G$5:$G$605,CPagar!$D698,Fev!$K$5:$K$605,"Não Pago")</f>
        <v>0</v>
      </c>
      <c r="G698" s="65">
        <f>SUMIFS(Mar!$I$5:$I$605,Mar!$U$5:$U$605,"Despesa",Mar!$G$5:$G$605,CPagar!$D698,Mar!$K$5:$K$605,"Não Pago")</f>
        <v>0</v>
      </c>
      <c r="H698" s="65">
        <f>SUMIFS(Abr!$I$5:$I$605,Abr!$U$5:$U$605,"Despesa",Abr!$G$5:$G$605,CPagar!$D698,Abr!$K$5:$K$605,"Não Pago")</f>
        <v>0</v>
      </c>
      <c r="I698" s="65">
        <f>SUMIFS(Mai!$I$5:$I$605,Mai!$U$5:$U$605,"Despesa",Mai!$G$5:$G$605,CPagar!$D698,Mai!$K$5:$K$605,"Não Pago")</f>
        <v>0</v>
      </c>
      <c r="J698" s="65">
        <f>SUMIFS(Jun!$I$5:$I$605,Jun!$U$5:$U$605,"Despesa",Jun!$G$5:$G$605,CPagar!$D698,Jun!$K$5:$K$605,"Não Pago")</f>
        <v>0</v>
      </c>
      <c r="K698" s="65">
        <f>SUMIFS(Jul!$I$5:$I$605,Jul!$U$5:$U$605,"Despesa",Jul!$G$5:$G$605,CPagar!$D698,Jul!$K$5:$K$605,"Não Pago")</f>
        <v>0</v>
      </c>
      <c r="L698" s="65">
        <f>SUMIFS(Ago!$I$5:$I$605,Ago!$U$5:$U$605,"Despesa",Ago!$G$5:$G$605,CPagar!$D698,Ago!$K$5:$K$605,"Não Pago")</f>
        <v>0</v>
      </c>
      <c r="M698" s="65">
        <f>SUMIFS(Set!$I$5:$I$605,Set!$U$5:$U$605,"Despesa",Set!$G$5:$G$605,CPagar!$D698,Set!$K$5:$K$605,"Não Pago")</f>
        <v>0</v>
      </c>
      <c r="N698" s="65">
        <f>SUMIFS(Out!$I$5:$I$605,Out!$U$5:$U$605,"Despesa",Out!$G$5:$G$605,CPagar!$D698,Out!$K$5:$K$605,"Não Pago")</f>
        <v>0</v>
      </c>
      <c r="O698" s="65">
        <f>SUMIFS(Nov!$I$5:$I$605,Nov!$U$5:$U$605,"Despesa",Nov!$G$5:$G$605,CPagar!$D698,Nov!$K$5:$K$605,"Não Pago")</f>
        <v>0</v>
      </c>
      <c r="P698" s="65">
        <f>SUMIFS(Dez!$I$5:$I$605,Dez!$U$5:$U$605,"Despesa",Dez!$G$5:$G$605,CPagar!$D698,Dez!$K$5:$K$605,"Não Pago")</f>
        <v>0</v>
      </c>
      <c r="Q698" s="62">
        <f t="shared" si="21"/>
        <v>0</v>
      </c>
    </row>
    <row r="699" spans="3:17" ht="28.5" customHeight="1" thickTop="1" thickBot="1" x14ac:dyDescent="0.3">
      <c r="C699" s="46" t="str">
        <f>'PC Despesas'!U95</f>
        <v>5.7.91</v>
      </c>
      <c r="D699" s="47" t="str">
        <f>VLOOKUP(C699,'PC Despesas'!$U$5:$V$103,2,FALSE)</f>
        <v>-</v>
      </c>
      <c r="E699" s="65">
        <f>SUMIFS(Jan!$I$5:$I$605,Jan!$U$5:$U$605,"Despesa",Jan!$G$5:$G$605,CPagar!$D699,Jan!$K$5:$K$605,"Não Pago")</f>
        <v>0</v>
      </c>
      <c r="F699" s="65">
        <f>SUMIFS(Fev!$I$5:$I$605,Fev!$U$5:$U$605,"Despesa",Fev!$G$5:$G$605,CPagar!$D699,Fev!$K$5:$K$605,"Não Pago")</f>
        <v>0</v>
      </c>
      <c r="G699" s="65">
        <f>SUMIFS(Mar!$I$5:$I$605,Mar!$U$5:$U$605,"Despesa",Mar!$G$5:$G$605,CPagar!$D699,Mar!$K$5:$K$605,"Não Pago")</f>
        <v>0</v>
      </c>
      <c r="H699" s="65">
        <f>SUMIFS(Abr!$I$5:$I$605,Abr!$U$5:$U$605,"Despesa",Abr!$G$5:$G$605,CPagar!$D699,Abr!$K$5:$K$605,"Não Pago")</f>
        <v>0</v>
      </c>
      <c r="I699" s="65">
        <f>SUMIFS(Mai!$I$5:$I$605,Mai!$U$5:$U$605,"Despesa",Mai!$G$5:$G$605,CPagar!$D699,Mai!$K$5:$K$605,"Não Pago")</f>
        <v>0</v>
      </c>
      <c r="J699" s="65">
        <f>SUMIFS(Jun!$I$5:$I$605,Jun!$U$5:$U$605,"Despesa",Jun!$G$5:$G$605,CPagar!$D699,Jun!$K$5:$K$605,"Não Pago")</f>
        <v>0</v>
      </c>
      <c r="K699" s="65">
        <f>SUMIFS(Jul!$I$5:$I$605,Jul!$U$5:$U$605,"Despesa",Jul!$G$5:$G$605,CPagar!$D699,Jul!$K$5:$K$605,"Não Pago")</f>
        <v>0</v>
      </c>
      <c r="L699" s="65">
        <f>SUMIFS(Ago!$I$5:$I$605,Ago!$U$5:$U$605,"Despesa",Ago!$G$5:$G$605,CPagar!$D699,Ago!$K$5:$K$605,"Não Pago")</f>
        <v>0</v>
      </c>
      <c r="M699" s="65">
        <f>SUMIFS(Set!$I$5:$I$605,Set!$U$5:$U$605,"Despesa",Set!$G$5:$G$605,CPagar!$D699,Set!$K$5:$K$605,"Não Pago")</f>
        <v>0</v>
      </c>
      <c r="N699" s="65">
        <f>SUMIFS(Out!$I$5:$I$605,Out!$U$5:$U$605,"Despesa",Out!$G$5:$G$605,CPagar!$D699,Out!$K$5:$K$605,"Não Pago")</f>
        <v>0</v>
      </c>
      <c r="O699" s="65">
        <f>SUMIFS(Nov!$I$5:$I$605,Nov!$U$5:$U$605,"Despesa",Nov!$G$5:$G$605,CPagar!$D699,Nov!$K$5:$K$605,"Não Pago")</f>
        <v>0</v>
      </c>
      <c r="P699" s="65">
        <f>SUMIFS(Dez!$I$5:$I$605,Dez!$U$5:$U$605,"Despesa",Dez!$G$5:$G$605,CPagar!$D699,Dez!$K$5:$K$605,"Não Pago")</f>
        <v>0</v>
      </c>
      <c r="Q699" s="62">
        <f t="shared" si="21"/>
        <v>0</v>
      </c>
    </row>
    <row r="700" spans="3:17" ht="28.5" customHeight="1" thickTop="1" thickBot="1" x14ac:dyDescent="0.3">
      <c r="C700" s="46" t="str">
        <f>'PC Despesas'!U96</f>
        <v>5.7.92</v>
      </c>
      <c r="D700" s="47" t="str">
        <f>VLOOKUP(C700,'PC Despesas'!$U$5:$V$103,2,FALSE)</f>
        <v>-</v>
      </c>
      <c r="E700" s="65">
        <f>SUMIFS(Jan!$I$5:$I$605,Jan!$U$5:$U$605,"Despesa",Jan!$G$5:$G$605,CPagar!$D700,Jan!$K$5:$K$605,"Não Pago")</f>
        <v>0</v>
      </c>
      <c r="F700" s="65">
        <f>SUMIFS(Fev!$I$5:$I$605,Fev!$U$5:$U$605,"Despesa",Fev!$G$5:$G$605,CPagar!$D700,Fev!$K$5:$K$605,"Não Pago")</f>
        <v>0</v>
      </c>
      <c r="G700" s="65">
        <f>SUMIFS(Mar!$I$5:$I$605,Mar!$U$5:$U$605,"Despesa",Mar!$G$5:$G$605,CPagar!$D700,Mar!$K$5:$K$605,"Não Pago")</f>
        <v>0</v>
      </c>
      <c r="H700" s="65">
        <f>SUMIFS(Abr!$I$5:$I$605,Abr!$U$5:$U$605,"Despesa",Abr!$G$5:$G$605,CPagar!$D700,Abr!$K$5:$K$605,"Não Pago")</f>
        <v>0</v>
      </c>
      <c r="I700" s="65">
        <f>SUMIFS(Mai!$I$5:$I$605,Mai!$U$5:$U$605,"Despesa",Mai!$G$5:$G$605,CPagar!$D700,Mai!$K$5:$K$605,"Não Pago")</f>
        <v>0</v>
      </c>
      <c r="J700" s="65">
        <f>SUMIFS(Jun!$I$5:$I$605,Jun!$U$5:$U$605,"Despesa",Jun!$G$5:$G$605,CPagar!$D700,Jun!$K$5:$K$605,"Não Pago")</f>
        <v>0</v>
      </c>
      <c r="K700" s="65">
        <f>SUMIFS(Jul!$I$5:$I$605,Jul!$U$5:$U$605,"Despesa",Jul!$G$5:$G$605,CPagar!$D700,Jul!$K$5:$K$605,"Não Pago")</f>
        <v>0</v>
      </c>
      <c r="L700" s="65">
        <f>SUMIFS(Ago!$I$5:$I$605,Ago!$U$5:$U$605,"Despesa",Ago!$G$5:$G$605,CPagar!$D700,Ago!$K$5:$K$605,"Não Pago")</f>
        <v>0</v>
      </c>
      <c r="M700" s="65">
        <f>SUMIFS(Set!$I$5:$I$605,Set!$U$5:$U$605,"Despesa",Set!$G$5:$G$605,CPagar!$D700,Set!$K$5:$K$605,"Não Pago")</f>
        <v>0</v>
      </c>
      <c r="N700" s="65">
        <f>SUMIFS(Out!$I$5:$I$605,Out!$U$5:$U$605,"Despesa",Out!$G$5:$G$605,CPagar!$D700,Out!$K$5:$K$605,"Não Pago")</f>
        <v>0</v>
      </c>
      <c r="O700" s="65">
        <f>SUMIFS(Nov!$I$5:$I$605,Nov!$U$5:$U$605,"Despesa",Nov!$G$5:$G$605,CPagar!$D700,Nov!$K$5:$K$605,"Não Pago")</f>
        <v>0</v>
      </c>
      <c r="P700" s="65">
        <f>SUMIFS(Dez!$I$5:$I$605,Dez!$U$5:$U$605,"Despesa",Dez!$G$5:$G$605,CPagar!$D700,Dez!$K$5:$K$605,"Não Pago")</f>
        <v>0</v>
      </c>
      <c r="Q700" s="62">
        <f t="shared" si="21"/>
        <v>0</v>
      </c>
    </row>
    <row r="701" spans="3:17" ht="28.5" customHeight="1" thickTop="1" thickBot="1" x14ac:dyDescent="0.3">
      <c r="C701" s="46" t="str">
        <f>'PC Despesas'!U97</f>
        <v>5.7.93</v>
      </c>
      <c r="D701" s="47" t="str">
        <f>VLOOKUP(C701,'PC Despesas'!$U$5:$V$103,2,FALSE)</f>
        <v>-</v>
      </c>
      <c r="E701" s="65">
        <f>SUMIFS(Jan!$I$5:$I$605,Jan!$U$5:$U$605,"Despesa",Jan!$G$5:$G$605,CPagar!$D701,Jan!$K$5:$K$605,"Não Pago")</f>
        <v>0</v>
      </c>
      <c r="F701" s="65">
        <f>SUMIFS(Fev!$I$5:$I$605,Fev!$U$5:$U$605,"Despesa",Fev!$G$5:$G$605,CPagar!$D701,Fev!$K$5:$K$605,"Não Pago")</f>
        <v>0</v>
      </c>
      <c r="G701" s="65">
        <f>SUMIFS(Mar!$I$5:$I$605,Mar!$U$5:$U$605,"Despesa",Mar!$G$5:$G$605,CPagar!$D701,Mar!$K$5:$K$605,"Não Pago")</f>
        <v>0</v>
      </c>
      <c r="H701" s="65">
        <f>SUMIFS(Abr!$I$5:$I$605,Abr!$U$5:$U$605,"Despesa",Abr!$G$5:$G$605,CPagar!$D701,Abr!$K$5:$K$605,"Não Pago")</f>
        <v>0</v>
      </c>
      <c r="I701" s="65">
        <f>SUMIFS(Mai!$I$5:$I$605,Mai!$U$5:$U$605,"Despesa",Mai!$G$5:$G$605,CPagar!$D701,Mai!$K$5:$K$605,"Não Pago")</f>
        <v>0</v>
      </c>
      <c r="J701" s="65">
        <f>SUMIFS(Jun!$I$5:$I$605,Jun!$U$5:$U$605,"Despesa",Jun!$G$5:$G$605,CPagar!$D701,Jun!$K$5:$K$605,"Não Pago")</f>
        <v>0</v>
      </c>
      <c r="K701" s="65">
        <f>SUMIFS(Jul!$I$5:$I$605,Jul!$U$5:$U$605,"Despesa",Jul!$G$5:$G$605,CPagar!$D701,Jul!$K$5:$K$605,"Não Pago")</f>
        <v>0</v>
      </c>
      <c r="L701" s="65">
        <f>SUMIFS(Ago!$I$5:$I$605,Ago!$U$5:$U$605,"Despesa",Ago!$G$5:$G$605,CPagar!$D701,Ago!$K$5:$K$605,"Não Pago")</f>
        <v>0</v>
      </c>
      <c r="M701" s="65">
        <f>SUMIFS(Set!$I$5:$I$605,Set!$U$5:$U$605,"Despesa",Set!$G$5:$G$605,CPagar!$D701,Set!$K$5:$K$605,"Não Pago")</f>
        <v>0</v>
      </c>
      <c r="N701" s="65">
        <f>SUMIFS(Out!$I$5:$I$605,Out!$U$5:$U$605,"Despesa",Out!$G$5:$G$605,CPagar!$D701,Out!$K$5:$K$605,"Não Pago")</f>
        <v>0</v>
      </c>
      <c r="O701" s="65">
        <f>SUMIFS(Nov!$I$5:$I$605,Nov!$U$5:$U$605,"Despesa",Nov!$G$5:$G$605,CPagar!$D701,Nov!$K$5:$K$605,"Não Pago")</f>
        <v>0</v>
      </c>
      <c r="P701" s="65">
        <f>SUMIFS(Dez!$I$5:$I$605,Dez!$U$5:$U$605,"Despesa",Dez!$G$5:$G$605,CPagar!$D701,Dez!$K$5:$K$605,"Não Pago")</f>
        <v>0</v>
      </c>
      <c r="Q701" s="62">
        <f t="shared" si="21"/>
        <v>0</v>
      </c>
    </row>
    <row r="702" spans="3:17" ht="28.5" customHeight="1" thickTop="1" thickBot="1" x14ac:dyDescent="0.3">
      <c r="C702" s="46" t="str">
        <f>'PC Despesas'!U98</f>
        <v>5.7.94</v>
      </c>
      <c r="D702" s="47" t="str">
        <f>VLOOKUP(C702,'PC Despesas'!$U$5:$V$103,2,FALSE)</f>
        <v>-</v>
      </c>
      <c r="E702" s="65">
        <f>SUMIFS(Jan!$I$5:$I$605,Jan!$U$5:$U$605,"Despesa",Jan!$G$5:$G$605,CPagar!$D702,Jan!$K$5:$K$605,"Não Pago")</f>
        <v>0</v>
      </c>
      <c r="F702" s="65">
        <f>SUMIFS(Fev!$I$5:$I$605,Fev!$U$5:$U$605,"Despesa",Fev!$G$5:$G$605,CPagar!$D702,Fev!$K$5:$K$605,"Não Pago")</f>
        <v>0</v>
      </c>
      <c r="G702" s="65">
        <f>SUMIFS(Mar!$I$5:$I$605,Mar!$U$5:$U$605,"Despesa",Mar!$G$5:$G$605,CPagar!$D702,Mar!$K$5:$K$605,"Não Pago")</f>
        <v>0</v>
      </c>
      <c r="H702" s="65">
        <f>SUMIFS(Abr!$I$5:$I$605,Abr!$U$5:$U$605,"Despesa",Abr!$G$5:$G$605,CPagar!$D702,Abr!$K$5:$K$605,"Não Pago")</f>
        <v>0</v>
      </c>
      <c r="I702" s="65">
        <f>SUMIFS(Mai!$I$5:$I$605,Mai!$U$5:$U$605,"Despesa",Mai!$G$5:$G$605,CPagar!$D702,Mai!$K$5:$K$605,"Não Pago")</f>
        <v>0</v>
      </c>
      <c r="J702" s="65">
        <f>SUMIFS(Jun!$I$5:$I$605,Jun!$U$5:$U$605,"Despesa",Jun!$G$5:$G$605,CPagar!$D702,Jun!$K$5:$K$605,"Não Pago")</f>
        <v>0</v>
      </c>
      <c r="K702" s="65">
        <f>SUMIFS(Jul!$I$5:$I$605,Jul!$U$5:$U$605,"Despesa",Jul!$G$5:$G$605,CPagar!$D702,Jul!$K$5:$K$605,"Não Pago")</f>
        <v>0</v>
      </c>
      <c r="L702" s="65">
        <f>SUMIFS(Ago!$I$5:$I$605,Ago!$U$5:$U$605,"Despesa",Ago!$G$5:$G$605,CPagar!$D702,Ago!$K$5:$K$605,"Não Pago")</f>
        <v>0</v>
      </c>
      <c r="M702" s="65">
        <f>SUMIFS(Set!$I$5:$I$605,Set!$U$5:$U$605,"Despesa",Set!$G$5:$G$605,CPagar!$D702,Set!$K$5:$K$605,"Não Pago")</f>
        <v>0</v>
      </c>
      <c r="N702" s="65">
        <f>SUMIFS(Out!$I$5:$I$605,Out!$U$5:$U$605,"Despesa",Out!$G$5:$G$605,CPagar!$D702,Out!$K$5:$K$605,"Não Pago")</f>
        <v>0</v>
      </c>
      <c r="O702" s="65">
        <f>SUMIFS(Nov!$I$5:$I$605,Nov!$U$5:$U$605,"Despesa",Nov!$G$5:$G$605,CPagar!$D702,Nov!$K$5:$K$605,"Não Pago")</f>
        <v>0</v>
      </c>
      <c r="P702" s="65">
        <f>SUMIFS(Dez!$I$5:$I$605,Dez!$U$5:$U$605,"Despesa",Dez!$G$5:$G$605,CPagar!$D702,Dez!$K$5:$K$605,"Não Pago")</f>
        <v>0</v>
      </c>
      <c r="Q702" s="62">
        <f t="shared" si="21"/>
        <v>0</v>
      </c>
    </row>
    <row r="703" spans="3:17" ht="28.5" customHeight="1" thickTop="1" thickBot="1" x14ac:dyDescent="0.3">
      <c r="C703" s="46" t="str">
        <f>'PC Despesas'!U99</f>
        <v>5.7.95</v>
      </c>
      <c r="D703" s="47" t="str">
        <f>VLOOKUP(C703,'PC Despesas'!$U$5:$V$103,2,FALSE)</f>
        <v>-</v>
      </c>
      <c r="E703" s="65">
        <f>SUMIFS(Jan!$I$5:$I$605,Jan!$U$5:$U$605,"Despesa",Jan!$G$5:$G$605,CPagar!$D703,Jan!$K$5:$K$605,"Não Pago")</f>
        <v>0</v>
      </c>
      <c r="F703" s="65">
        <f>SUMIFS(Fev!$I$5:$I$605,Fev!$U$5:$U$605,"Despesa",Fev!$G$5:$G$605,CPagar!$D703,Fev!$K$5:$K$605,"Não Pago")</f>
        <v>0</v>
      </c>
      <c r="G703" s="65">
        <f>SUMIFS(Mar!$I$5:$I$605,Mar!$U$5:$U$605,"Despesa",Mar!$G$5:$G$605,CPagar!$D703,Mar!$K$5:$K$605,"Não Pago")</f>
        <v>0</v>
      </c>
      <c r="H703" s="65">
        <f>SUMIFS(Abr!$I$5:$I$605,Abr!$U$5:$U$605,"Despesa",Abr!$G$5:$G$605,CPagar!$D703,Abr!$K$5:$K$605,"Não Pago")</f>
        <v>0</v>
      </c>
      <c r="I703" s="65">
        <f>SUMIFS(Mai!$I$5:$I$605,Mai!$U$5:$U$605,"Despesa",Mai!$G$5:$G$605,CPagar!$D703,Mai!$K$5:$K$605,"Não Pago")</f>
        <v>0</v>
      </c>
      <c r="J703" s="65">
        <f>SUMIFS(Jun!$I$5:$I$605,Jun!$U$5:$U$605,"Despesa",Jun!$G$5:$G$605,CPagar!$D703,Jun!$K$5:$K$605,"Não Pago")</f>
        <v>0</v>
      </c>
      <c r="K703" s="65">
        <f>SUMIFS(Jul!$I$5:$I$605,Jul!$U$5:$U$605,"Despesa",Jul!$G$5:$G$605,CPagar!$D703,Jul!$K$5:$K$605,"Não Pago")</f>
        <v>0</v>
      </c>
      <c r="L703" s="65">
        <f>SUMIFS(Ago!$I$5:$I$605,Ago!$U$5:$U$605,"Despesa",Ago!$G$5:$G$605,CPagar!$D703,Ago!$K$5:$K$605,"Não Pago")</f>
        <v>0</v>
      </c>
      <c r="M703" s="65">
        <f>SUMIFS(Set!$I$5:$I$605,Set!$U$5:$U$605,"Despesa",Set!$G$5:$G$605,CPagar!$D703,Set!$K$5:$K$605,"Não Pago")</f>
        <v>0</v>
      </c>
      <c r="N703" s="65">
        <f>SUMIFS(Out!$I$5:$I$605,Out!$U$5:$U$605,"Despesa",Out!$G$5:$G$605,CPagar!$D703,Out!$K$5:$K$605,"Não Pago")</f>
        <v>0</v>
      </c>
      <c r="O703" s="65">
        <f>SUMIFS(Nov!$I$5:$I$605,Nov!$U$5:$U$605,"Despesa",Nov!$G$5:$G$605,CPagar!$D703,Nov!$K$5:$K$605,"Não Pago")</f>
        <v>0</v>
      </c>
      <c r="P703" s="65">
        <f>SUMIFS(Dez!$I$5:$I$605,Dez!$U$5:$U$605,"Despesa",Dez!$G$5:$G$605,CPagar!$D703,Dez!$K$5:$K$605,"Não Pago")</f>
        <v>0</v>
      </c>
      <c r="Q703" s="62">
        <f t="shared" si="21"/>
        <v>0</v>
      </c>
    </row>
    <row r="704" spans="3:17" ht="28.5" customHeight="1" thickTop="1" thickBot="1" x14ac:dyDescent="0.3">
      <c r="C704" s="46" t="str">
        <f>'PC Despesas'!U100</f>
        <v>5.7.96</v>
      </c>
      <c r="D704" s="47" t="str">
        <f>VLOOKUP(C704,'PC Despesas'!$U$5:$V$103,2,FALSE)</f>
        <v>-</v>
      </c>
      <c r="E704" s="65">
        <f>SUMIFS(Jan!$I$5:$I$605,Jan!$U$5:$U$605,"Despesa",Jan!$G$5:$G$605,CPagar!$D704,Jan!$K$5:$K$605,"Não Pago")</f>
        <v>0</v>
      </c>
      <c r="F704" s="65">
        <f>SUMIFS(Fev!$I$5:$I$605,Fev!$U$5:$U$605,"Despesa",Fev!$G$5:$G$605,CPagar!$D704,Fev!$K$5:$K$605,"Não Pago")</f>
        <v>0</v>
      </c>
      <c r="G704" s="65">
        <f>SUMIFS(Mar!$I$5:$I$605,Mar!$U$5:$U$605,"Despesa",Mar!$G$5:$G$605,CPagar!$D704,Mar!$K$5:$K$605,"Não Pago")</f>
        <v>0</v>
      </c>
      <c r="H704" s="65">
        <f>SUMIFS(Abr!$I$5:$I$605,Abr!$U$5:$U$605,"Despesa",Abr!$G$5:$G$605,CPagar!$D704,Abr!$K$5:$K$605,"Não Pago")</f>
        <v>0</v>
      </c>
      <c r="I704" s="65">
        <f>SUMIFS(Mai!$I$5:$I$605,Mai!$U$5:$U$605,"Despesa",Mai!$G$5:$G$605,CPagar!$D704,Mai!$K$5:$K$605,"Não Pago")</f>
        <v>0</v>
      </c>
      <c r="J704" s="65">
        <f>SUMIFS(Jun!$I$5:$I$605,Jun!$U$5:$U$605,"Despesa",Jun!$G$5:$G$605,CPagar!$D704,Jun!$K$5:$K$605,"Não Pago")</f>
        <v>0</v>
      </c>
      <c r="K704" s="65">
        <f>SUMIFS(Jul!$I$5:$I$605,Jul!$U$5:$U$605,"Despesa",Jul!$G$5:$G$605,CPagar!$D704,Jul!$K$5:$K$605,"Não Pago")</f>
        <v>0</v>
      </c>
      <c r="L704" s="65">
        <f>SUMIFS(Ago!$I$5:$I$605,Ago!$U$5:$U$605,"Despesa",Ago!$G$5:$G$605,CPagar!$D704,Ago!$K$5:$K$605,"Não Pago")</f>
        <v>0</v>
      </c>
      <c r="M704" s="65">
        <f>SUMIFS(Set!$I$5:$I$605,Set!$U$5:$U$605,"Despesa",Set!$G$5:$G$605,CPagar!$D704,Set!$K$5:$K$605,"Não Pago")</f>
        <v>0</v>
      </c>
      <c r="N704" s="65">
        <f>SUMIFS(Out!$I$5:$I$605,Out!$U$5:$U$605,"Despesa",Out!$G$5:$G$605,CPagar!$D704,Out!$K$5:$K$605,"Não Pago")</f>
        <v>0</v>
      </c>
      <c r="O704" s="65">
        <f>SUMIFS(Nov!$I$5:$I$605,Nov!$U$5:$U$605,"Despesa",Nov!$G$5:$G$605,CPagar!$D704,Nov!$K$5:$K$605,"Não Pago")</f>
        <v>0</v>
      </c>
      <c r="P704" s="65">
        <f>SUMIFS(Dez!$I$5:$I$605,Dez!$U$5:$U$605,"Despesa",Dez!$G$5:$G$605,CPagar!$D704,Dez!$K$5:$K$605,"Não Pago")</f>
        <v>0</v>
      </c>
      <c r="Q704" s="62">
        <f t="shared" si="21"/>
        <v>0</v>
      </c>
    </row>
    <row r="705" spans="3:17" ht="28.5" customHeight="1" thickTop="1" thickBot="1" x14ac:dyDescent="0.3">
      <c r="C705" s="46" t="str">
        <f>'PC Despesas'!U101</f>
        <v>5.7.97</v>
      </c>
      <c r="D705" s="47" t="str">
        <f>VLOOKUP(C705,'PC Despesas'!$U$5:$V$103,2,FALSE)</f>
        <v>-</v>
      </c>
      <c r="E705" s="65">
        <f>SUMIFS(Jan!$I$5:$I$605,Jan!$U$5:$U$605,"Despesa",Jan!$G$5:$G$605,CPagar!$D705,Jan!$K$5:$K$605,"Não Pago")</f>
        <v>0</v>
      </c>
      <c r="F705" s="65">
        <f>SUMIFS(Fev!$I$5:$I$605,Fev!$U$5:$U$605,"Despesa",Fev!$G$5:$G$605,CPagar!$D705,Fev!$K$5:$K$605,"Não Pago")</f>
        <v>0</v>
      </c>
      <c r="G705" s="65">
        <f>SUMIFS(Mar!$I$5:$I$605,Mar!$U$5:$U$605,"Despesa",Mar!$G$5:$G$605,CPagar!$D705,Mar!$K$5:$K$605,"Não Pago")</f>
        <v>0</v>
      </c>
      <c r="H705" s="65">
        <f>SUMIFS(Abr!$I$5:$I$605,Abr!$U$5:$U$605,"Despesa",Abr!$G$5:$G$605,CPagar!$D705,Abr!$K$5:$K$605,"Não Pago")</f>
        <v>0</v>
      </c>
      <c r="I705" s="65">
        <f>SUMIFS(Mai!$I$5:$I$605,Mai!$U$5:$U$605,"Despesa",Mai!$G$5:$G$605,CPagar!$D705,Mai!$K$5:$K$605,"Não Pago")</f>
        <v>0</v>
      </c>
      <c r="J705" s="65">
        <f>SUMIFS(Jun!$I$5:$I$605,Jun!$U$5:$U$605,"Despesa",Jun!$G$5:$G$605,CPagar!$D705,Jun!$K$5:$K$605,"Não Pago")</f>
        <v>0</v>
      </c>
      <c r="K705" s="65">
        <f>SUMIFS(Jul!$I$5:$I$605,Jul!$U$5:$U$605,"Despesa",Jul!$G$5:$G$605,CPagar!$D705,Jul!$K$5:$K$605,"Não Pago")</f>
        <v>0</v>
      </c>
      <c r="L705" s="65">
        <f>SUMIFS(Ago!$I$5:$I$605,Ago!$U$5:$U$605,"Despesa",Ago!$G$5:$G$605,CPagar!$D705,Ago!$K$5:$K$605,"Não Pago")</f>
        <v>0</v>
      </c>
      <c r="M705" s="65">
        <f>SUMIFS(Set!$I$5:$I$605,Set!$U$5:$U$605,"Despesa",Set!$G$5:$G$605,CPagar!$D705,Set!$K$5:$K$605,"Não Pago")</f>
        <v>0</v>
      </c>
      <c r="N705" s="65">
        <f>SUMIFS(Out!$I$5:$I$605,Out!$U$5:$U$605,"Despesa",Out!$G$5:$G$605,CPagar!$D705,Out!$K$5:$K$605,"Não Pago")</f>
        <v>0</v>
      </c>
      <c r="O705" s="65">
        <f>SUMIFS(Nov!$I$5:$I$605,Nov!$U$5:$U$605,"Despesa",Nov!$G$5:$G$605,CPagar!$D705,Nov!$K$5:$K$605,"Não Pago")</f>
        <v>0</v>
      </c>
      <c r="P705" s="65">
        <f>SUMIFS(Dez!$I$5:$I$605,Dez!$U$5:$U$605,"Despesa",Dez!$G$5:$G$605,CPagar!$D705,Dez!$K$5:$K$605,"Não Pago")</f>
        <v>0</v>
      </c>
      <c r="Q705" s="62">
        <f t="shared" si="21"/>
        <v>0</v>
      </c>
    </row>
    <row r="706" spans="3:17" ht="28.5" customHeight="1" thickTop="1" thickBot="1" x14ac:dyDescent="0.3">
      <c r="C706" s="46" t="str">
        <f>'PC Despesas'!U102</f>
        <v>5.7.98</v>
      </c>
      <c r="D706" s="47" t="str">
        <f>VLOOKUP(C706,'PC Despesas'!$U$5:$V$103,2,FALSE)</f>
        <v>-</v>
      </c>
      <c r="E706" s="65">
        <f>SUMIFS(Jan!$I$5:$I$605,Jan!$U$5:$U$605,"Despesa",Jan!$G$5:$G$605,CPagar!$D706,Jan!$K$5:$K$605,"Não Pago")</f>
        <v>0</v>
      </c>
      <c r="F706" s="65">
        <f>SUMIFS(Fev!$I$5:$I$605,Fev!$U$5:$U$605,"Despesa",Fev!$G$5:$G$605,CPagar!$D706,Fev!$K$5:$K$605,"Não Pago")</f>
        <v>0</v>
      </c>
      <c r="G706" s="65">
        <f>SUMIFS(Mar!$I$5:$I$605,Mar!$U$5:$U$605,"Despesa",Mar!$G$5:$G$605,CPagar!$D706,Mar!$K$5:$K$605,"Não Pago")</f>
        <v>0</v>
      </c>
      <c r="H706" s="65">
        <f>SUMIFS(Abr!$I$5:$I$605,Abr!$U$5:$U$605,"Despesa",Abr!$G$5:$G$605,CPagar!$D706,Abr!$K$5:$K$605,"Não Pago")</f>
        <v>0</v>
      </c>
      <c r="I706" s="65">
        <f>SUMIFS(Mai!$I$5:$I$605,Mai!$U$5:$U$605,"Despesa",Mai!$G$5:$G$605,CPagar!$D706,Mai!$K$5:$K$605,"Não Pago")</f>
        <v>0</v>
      </c>
      <c r="J706" s="65">
        <f>SUMIFS(Jun!$I$5:$I$605,Jun!$U$5:$U$605,"Despesa",Jun!$G$5:$G$605,CPagar!$D706,Jun!$K$5:$K$605,"Não Pago")</f>
        <v>0</v>
      </c>
      <c r="K706" s="65">
        <f>SUMIFS(Jul!$I$5:$I$605,Jul!$U$5:$U$605,"Despesa",Jul!$G$5:$G$605,CPagar!$D706,Jul!$K$5:$K$605,"Não Pago")</f>
        <v>0</v>
      </c>
      <c r="L706" s="65">
        <f>SUMIFS(Ago!$I$5:$I$605,Ago!$U$5:$U$605,"Despesa",Ago!$G$5:$G$605,CPagar!$D706,Ago!$K$5:$K$605,"Não Pago")</f>
        <v>0</v>
      </c>
      <c r="M706" s="65">
        <f>SUMIFS(Set!$I$5:$I$605,Set!$U$5:$U$605,"Despesa",Set!$G$5:$G$605,CPagar!$D706,Set!$K$5:$K$605,"Não Pago")</f>
        <v>0</v>
      </c>
      <c r="N706" s="65">
        <f>SUMIFS(Out!$I$5:$I$605,Out!$U$5:$U$605,"Despesa",Out!$G$5:$G$605,CPagar!$D706,Out!$K$5:$K$605,"Não Pago")</f>
        <v>0</v>
      </c>
      <c r="O706" s="65">
        <f>SUMIFS(Nov!$I$5:$I$605,Nov!$U$5:$U$605,"Despesa",Nov!$G$5:$G$605,CPagar!$D706,Nov!$K$5:$K$605,"Não Pago")</f>
        <v>0</v>
      </c>
      <c r="P706" s="65">
        <f>SUMIFS(Dez!$I$5:$I$605,Dez!$U$5:$U$605,"Despesa",Dez!$G$5:$G$605,CPagar!$D706,Dez!$K$5:$K$605,"Não Pago")</f>
        <v>0</v>
      </c>
      <c r="Q706" s="62">
        <f t="shared" si="21"/>
        <v>0</v>
      </c>
    </row>
    <row r="707" spans="3:17" ht="29.25" customHeight="1" thickTop="1" thickBot="1" x14ac:dyDescent="0.3">
      <c r="C707" s="46" t="str">
        <f>'PC Despesas'!U103</f>
        <v>5.7.99</v>
      </c>
      <c r="D707" s="47" t="str">
        <f>VLOOKUP(C707,'PC Despesas'!$U$5:$V$103,2,FALSE)</f>
        <v>Outros Impostos</v>
      </c>
      <c r="E707" s="65">
        <f>SUMIFS(Jan!$I$5:$I$605,Jan!$U$5:$U$605,"Despesa",Jan!$G$5:$G$605,CPagar!$D707,Jan!$K$5:$K$605,"Não Pago")</f>
        <v>0</v>
      </c>
      <c r="F707" s="65">
        <f>SUMIFS(Fev!$I$5:$I$605,Fev!$U$5:$U$605,"Despesa",Fev!$G$5:$G$605,CPagar!$D707,Fev!$K$5:$K$605,"Não Pago")</f>
        <v>0</v>
      </c>
      <c r="G707" s="65">
        <f>SUMIFS(Mar!$I$5:$I$605,Mar!$U$5:$U$605,"Despesa",Mar!$G$5:$G$605,CPagar!$D707,Mar!$K$5:$K$605,"Não Pago")</f>
        <v>0</v>
      </c>
      <c r="H707" s="65">
        <f>SUMIFS(Abr!$I$5:$I$605,Abr!$U$5:$U$605,"Despesa",Abr!$G$5:$G$605,CPagar!$D707,Abr!$K$5:$K$605,"Não Pago")</f>
        <v>0</v>
      </c>
      <c r="I707" s="65">
        <f>SUMIFS(Mai!$I$5:$I$605,Mai!$U$5:$U$605,"Despesa",Mai!$G$5:$G$605,CPagar!$D707,Mai!$K$5:$K$605,"Não Pago")</f>
        <v>0</v>
      </c>
      <c r="J707" s="65">
        <f>SUMIFS(Jun!$I$5:$I$605,Jun!$U$5:$U$605,"Despesa",Jun!$G$5:$G$605,CPagar!$D707,Jun!$K$5:$K$605,"Não Pago")</f>
        <v>0</v>
      </c>
      <c r="K707" s="65">
        <f>SUMIFS(Jul!$I$5:$I$605,Jul!$U$5:$U$605,"Despesa",Jul!$G$5:$G$605,CPagar!$D707,Jul!$K$5:$K$605,"Não Pago")</f>
        <v>0</v>
      </c>
      <c r="L707" s="65">
        <f>SUMIFS(Ago!$I$5:$I$605,Ago!$U$5:$U$605,"Despesa",Ago!$G$5:$G$605,CPagar!$D707,Ago!$K$5:$K$605,"Não Pago")</f>
        <v>0</v>
      </c>
      <c r="M707" s="65">
        <f>SUMIFS(Set!$I$5:$I$605,Set!$U$5:$U$605,"Despesa",Set!$G$5:$G$605,CPagar!$D707,Set!$K$5:$K$605,"Não Pago")</f>
        <v>0</v>
      </c>
      <c r="N707" s="65">
        <f>SUMIFS(Out!$I$5:$I$605,Out!$U$5:$U$605,"Despesa",Out!$G$5:$G$605,CPagar!$D707,Out!$K$5:$K$605,"Não Pago")</f>
        <v>0</v>
      </c>
      <c r="O707" s="65">
        <f>SUMIFS(Nov!$I$5:$I$605,Nov!$U$5:$U$605,"Despesa",Nov!$G$5:$G$605,CPagar!$D707,Nov!$K$5:$K$605,"Não Pago")</f>
        <v>0</v>
      </c>
      <c r="P707" s="65">
        <f>SUMIFS(Dez!$I$5:$I$605,Dez!$U$5:$U$605,"Despesa",Dez!$G$5:$G$605,CPagar!$D707,Dez!$K$5:$K$605,"Não Pago")</f>
        <v>0</v>
      </c>
      <c r="Q707" s="62">
        <f t="shared" si="21"/>
        <v>0</v>
      </c>
    </row>
    <row r="708" spans="3:17" ht="29.25" customHeight="1" thickTop="1" thickBot="1" x14ac:dyDescent="0.3">
      <c r="C708" s="42" t="str">
        <f>'PC Despesas'!X4</f>
        <v>5.8</v>
      </c>
      <c r="D708" s="43" t="str">
        <f>VLOOKUP(C708,'PC Despesas'!$X$4:$Y$103,2,FALSE)</f>
        <v>INVESTIMENTOS</v>
      </c>
      <c r="E708" s="91">
        <f>SUM(E709:E807)</f>
        <v>0</v>
      </c>
      <c r="F708" s="91">
        <f t="shared" ref="F708:Q708" si="22">SUM(F709:F807)</f>
        <v>0</v>
      </c>
      <c r="G708" s="91">
        <f t="shared" si="22"/>
        <v>0</v>
      </c>
      <c r="H708" s="91">
        <f t="shared" si="22"/>
        <v>0</v>
      </c>
      <c r="I708" s="91">
        <f t="shared" si="22"/>
        <v>0</v>
      </c>
      <c r="J708" s="91">
        <f t="shared" si="22"/>
        <v>0</v>
      </c>
      <c r="K708" s="91">
        <f t="shared" si="22"/>
        <v>0</v>
      </c>
      <c r="L708" s="91">
        <f t="shared" si="22"/>
        <v>123.98</v>
      </c>
      <c r="M708" s="91">
        <f t="shared" si="22"/>
        <v>850</v>
      </c>
      <c r="N708" s="91">
        <f t="shared" si="22"/>
        <v>850</v>
      </c>
      <c r="O708" s="91">
        <f t="shared" si="22"/>
        <v>850</v>
      </c>
      <c r="P708" s="91">
        <f t="shared" si="22"/>
        <v>850</v>
      </c>
      <c r="Q708" s="91">
        <f t="shared" si="22"/>
        <v>3523.98</v>
      </c>
    </row>
    <row r="709" spans="3:17" ht="29.25" customHeight="1" thickTop="1" thickBot="1" x14ac:dyDescent="0.3">
      <c r="C709" s="46" t="str">
        <f>'PC Despesas'!X5</f>
        <v>5.8.1</v>
      </c>
      <c r="D709" s="47" t="str">
        <f>VLOOKUP(C709,'PC Despesas'!$X$5:$Y$103,2,FALSE)</f>
        <v>PRESTAÇÃO STRADA</v>
      </c>
      <c r="E709" s="65">
        <f>SUMIFS(Jan!$I$5:$I$605,Jan!$U$5:$U$605,"Despesa",Jan!$G$5:$G$605,CPagar!$D709,Jan!$K$5:$K$605,"Não Pago")</f>
        <v>0</v>
      </c>
      <c r="F709" s="65">
        <f>SUMIFS(Fev!$I$5:$I$605,Fev!$U$5:$U$605,"Despesa",Fev!$G$5:$G$605,CPagar!$D709,Fev!$K$5:$K$605,"Não Pago")</f>
        <v>0</v>
      </c>
      <c r="G709" s="65">
        <f>SUMIFS(Mar!$I$5:$I$605,Mar!$U$5:$U$605,"Despesa",Mar!$G$5:$G$605,CPagar!$D709,Mar!$K$5:$K$605,"Não Pago")</f>
        <v>0</v>
      </c>
      <c r="H709" s="65">
        <f>SUMIFS(Abr!$I$5:$I$605,Abr!$U$5:$U$605,"Despesa",Abr!$G$5:$G$605,CPagar!$D709,Abr!$K$5:$K$605,"Não Pago")</f>
        <v>0</v>
      </c>
      <c r="I709" s="65">
        <f>SUMIFS(Mai!$I$5:$I$605,Mai!$U$5:$U$605,"Despesa",Mai!$G$5:$G$605,CPagar!$D709,Mai!$K$5:$K$605,"Não Pago")</f>
        <v>0</v>
      </c>
      <c r="J709" s="65">
        <f>SUMIFS(Jun!$I$5:$I$605,Jun!$U$5:$U$605,"Despesa",Jun!$G$5:$G$605,CPagar!$D709,Jun!$K$5:$K$605,"Não Pago")</f>
        <v>0</v>
      </c>
      <c r="K709" s="65">
        <f>SUMIFS(Jul!$I$5:$I$605,Jul!$U$5:$U$605,"Despesa",Jul!$G$5:$G$605,CPagar!$D709,Jul!$K$5:$K$605,"Não Pago")</f>
        <v>0</v>
      </c>
      <c r="L709" s="65">
        <f>SUMIFS(Ago!$I$5:$I$605,Ago!$U$5:$U$605,"Despesa",Ago!$G$5:$G$605,CPagar!$D709,Ago!$K$5:$K$605,"Não Pago")</f>
        <v>123.98</v>
      </c>
      <c r="M709" s="65">
        <f>SUMIFS(Set!$I$5:$I$605,Set!$U$5:$U$605,"Despesa",Set!$G$5:$G$605,CPagar!$D709,Set!$K$5:$K$605,"Não Pago")</f>
        <v>850</v>
      </c>
      <c r="N709" s="65">
        <f>SUMIFS(Out!$I$5:$I$605,Out!$U$5:$U$605,"Despesa",Out!$G$5:$G$605,CPagar!$D709,Out!$K$5:$K$605,"Não Pago")</f>
        <v>850</v>
      </c>
      <c r="O709" s="65">
        <f>SUMIFS(Nov!$I$5:$I$605,Nov!$U$5:$U$605,"Despesa",Nov!$G$5:$G$605,CPagar!$D709,Nov!$K$5:$K$605,"Não Pago")</f>
        <v>850</v>
      </c>
      <c r="P709" s="65">
        <f>SUMIFS(Dez!$I$5:$I$605,Dez!$U$5:$U$605,"Despesa",Dez!$G$5:$G$605,CPagar!$D709,Dez!$K$5:$K$605,"Não Pago")</f>
        <v>850</v>
      </c>
      <c r="Q709" s="62">
        <f>SUM(E709:P709)</f>
        <v>3523.98</v>
      </c>
    </row>
    <row r="710" spans="3:17" ht="28.5" customHeight="1" thickTop="1" thickBot="1" x14ac:dyDescent="0.3">
      <c r="C710" s="46" t="str">
        <f>'PC Despesas'!X6</f>
        <v>5.8.2</v>
      </c>
      <c r="D710" s="47">
        <f>VLOOKUP(C710,'PC Despesas'!$X$5:$Y$103,2,FALSE)</f>
        <v>0</v>
      </c>
      <c r="E710" s="65">
        <f>SUMIFS(Jan!$I$5:$I$605,Jan!$U$5:$U$605,"Despesa",Jan!$G$5:$G$605,CPagar!$D710,Jan!$K$5:$K$605,"Não Pago")</f>
        <v>0</v>
      </c>
      <c r="F710" s="65">
        <f>SUMIFS(Fev!$I$5:$I$605,Fev!$U$5:$U$605,"Despesa",Fev!$G$5:$G$605,CPagar!$D710,Fev!$K$5:$K$605,"Não Pago")</f>
        <v>0</v>
      </c>
      <c r="G710" s="65">
        <f>SUMIFS(Mar!$I$5:$I$605,Mar!$U$5:$U$605,"Despesa",Mar!$G$5:$G$605,CPagar!$D710,Mar!$K$5:$K$605,"Não Pago")</f>
        <v>0</v>
      </c>
      <c r="H710" s="65">
        <f>SUMIFS(Abr!$I$5:$I$605,Abr!$U$5:$U$605,"Despesa",Abr!$G$5:$G$605,CPagar!$D710,Abr!$K$5:$K$605,"Não Pago")</f>
        <v>0</v>
      </c>
      <c r="I710" s="65">
        <f>SUMIFS(Mai!$I$5:$I$605,Mai!$U$5:$U$605,"Despesa",Mai!$G$5:$G$605,CPagar!$D710,Mai!$K$5:$K$605,"Não Pago")</f>
        <v>0</v>
      </c>
      <c r="J710" s="65">
        <f>SUMIFS(Jun!$I$5:$I$605,Jun!$U$5:$U$605,"Despesa",Jun!$G$5:$G$605,CPagar!$D710,Jun!$K$5:$K$605,"Não Pago")</f>
        <v>0</v>
      </c>
      <c r="K710" s="65">
        <f>SUMIFS(Jul!$I$5:$I$605,Jul!$U$5:$U$605,"Despesa",Jul!$G$5:$G$605,CPagar!$D710,Jul!$K$5:$K$605,"Não Pago")</f>
        <v>0</v>
      </c>
      <c r="L710" s="65">
        <f>SUMIFS(Ago!$I$5:$I$605,Ago!$U$5:$U$605,"Despesa",Ago!$G$5:$G$605,CPagar!$D710,Ago!$K$5:$K$605,"Não Pago")</f>
        <v>0</v>
      </c>
      <c r="M710" s="65">
        <f>SUMIFS(Set!$I$5:$I$605,Set!$U$5:$U$605,"Despesa",Set!$G$5:$G$605,CPagar!$D710,Set!$K$5:$K$605,"Não Pago")</f>
        <v>0</v>
      </c>
      <c r="N710" s="65">
        <f>SUMIFS(Out!$I$5:$I$605,Out!$U$5:$U$605,"Despesa",Out!$G$5:$G$605,CPagar!$D710,Out!$K$5:$K$605,"Não Pago")</f>
        <v>0</v>
      </c>
      <c r="O710" s="65">
        <f>SUMIFS(Nov!$I$5:$I$605,Nov!$U$5:$U$605,"Despesa",Nov!$G$5:$G$605,CPagar!$D710,Nov!$K$5:$K$605,"Não Pago")</f>
        <v>0</v>
      </c>
      <c r="P710" s="65">
        <f>SUMIFS(Dez!$I$5:$I$605,Dez!$U$5:$U$605,"Despesa",Dez!$G$5:$G$605,CPagar!$D710,Dez!$K$5:$K$605,"Não Pago")</f>
        <v>0</v>
      </c>
      <c r="Q710" s="62">
        <f t="shared" ref="Q710:Q773" si="23">SUM(E710:P710)</f>
        <v>0</v>
      </c>
    </row>
    <row r="711" spans="3:17" ht="28.5" customHeight="1" thickTop="1" thickBot="1" x14ac:dyDescent="0.3">
      <c r="C711" s="46" t="str">
        <f>'PC Despesas'!X7</f>
        <v>5.8.3</v>
      </c>
      <c r="D711" s="47" t="str">
        <f>VLOOKUP(C711,'PC Despesas'!$X$5:$Y$103,2,FALSE)</f>
        <v>-</v>
      </c>
      <c r="E711" s="65">
        <f>SUMIFS(Jan!$I$5:$I$605,Jan!$U$5:$U$605,"Despesa",Jan!$G$5:$G$605,CPagar!$D711,Jan!$K$5:$K$605,"Não Pago")</f>
        <v>0</v>
      </c>
      <c r="F711" s="65">
        <f>SUMIFS(Fev!$I$5:$I$605,Fev!$U$5:$U$605,"Despesa",Fev!$G$5:$G$605,CPagar!$D711,Fev!$K$5:$K$605,"Não Pago")</f>
        <v>0</v>
      </c>
      <c r="G711" s="65">
        <f>SUMIFS(Mar!$I$5:$I$605,Mar!$U$5:$U$605,"Despesa",Mar!$G$5:$G$605,CPagar!$D711,Mar!$K$5:$K$605,"Não Pago")</f>
        <v>0</v>
      </c>
      <c r="H711" s="65">
        <f>SUMIFS(Abr!$I$5:$I$605,Abr!$U$5:$U$605,"Despesa",Abr!$G$5:$G$605,CPagar!$D711,Abr!$K$5:$K$605,"Não Pago")</f>
        <v>0</v>
      </c>
      <c r="I711" s="65">
        <f>SUMIFS(Mai!$I$5:$I$605,Mai!$U$5:$U$605,"Despesa",Mai!$G$5:$G$605,CPagar!$D711,Mai!$K$5:$K$605,"Não Pago")</f>
        <v>0</v>
      </c>
      <c r="J711" s="65">
        <f>SUMIFS(Jun!$I$5:$I$605,Jun!$U$5:$U$605,"Despesa",Jun!$G$5:$G$605,CPagar!$D711,Jun!$K$5:$K$605,"Não Pago")</f>
        <v>0</v>
      </c>
      <c r="K711" s="65">
        <f>SUMIFS(Jul!$I$5:$I$605,Jul!$U$5:$U$605,"Despesa",Jul!$G$5:$G$605,CPagar!$D711,Jul!$K$5:$K$605,"Não Pago")</f>
        <v>0</v>
      </c>
      <c r="L711" s="65">
        <f>SUMIFS(Ago!$I$5:$I$605,Ago!$U$5:$U$605,"Despesa",Ago!$G$5:$G$605,CPagar!$D711,Ago!$K$5:$K$605,"Não Pago")</f>
        <v>0</v>
      </c>
      <c r="M711" s="65">
        <f>SUMIFS(Set!$I$5:$I$605,Set!$U$5:$U$605,"Despesa",Set!$G$5:$G$605,CPagar!$D711,Set!$K$5:$K$605,"Não Pago")</f>
        <v>0</v>
      </c>
      <c r="N711" s="65">
        <f>SUMIFS(Out!$I$5:$I$605,Out!$U$5:$U$605,"Despesa",Out!$G$5:$G$605,CPagar!$D711,Out!$K$5:$K$605,"Não Pago")</f>
        <v>0</v>
      </c>
      <c r="O711" s="65">
        <f>SUMIFS(Nov!$I$5:$I$605,Nov!$U$5:$U$605,"Despesa",Nov!$G$5:$G$605,CPagar!$D711,Nov!$K$5:$K$605,"Não Pago")</f>
        <v>0</v>
      </c>
      <c r="P711" s="65">
        <f>SUMIFS(Dez!$I$5:$I$605,Dez!$U$5:$U$605,"Despesa",Dez!$G$5:$G$605,CPagar!$D711,Dez!$K$5:$K$605,"Não Pago")</f>
        <v>0</v>
      </c>
      <c r="Q711" s="62">
        <f t="shared" si="23"/>
        <v>0</v>
      </c>
    </row>
    <row r="712" spans="3:17" ht="28.5" customHeight="1" thickTop="1" thickBot="1" x14ac:dyDescent="0.3">
      <c r="C712" s="46" t="str">
        <f>'PC Despesas'!X8</f>
        <v>5.8.4</v>
      </c>
      <c r="D712" s="47" t="str">
        <f>VLOOKUP(C712,'PC Despesas'!$X$5:$Y$103,2,FALSE)</f>
        <v>-</v>
      </c>
      <c r="E712" s="65">
        <f>SUMIFS(Jan!$I$5:$I$605,Jan!$U$5:$U$605,"Despesa",Jan!$G$5:$G$605,CPagar!$D712,Jan!$K$5:$K$605,"Não Pago")</f>
        <v>0</v>
      </c>
      <c r="F712" s="65">
        <f>SUMIFS(Fev!$I$5:$I$605,Fev!$U$5:$U$605,"Despesa",Fev!$G$5:$G$605,CPagar!$D712,Fev!$K$5:$K$605,"Não Pago")</f>
        <v>0</v>
      </c>
      <c r="G712" s="65">
        <f>SUMIFS(Mar!$I$5:$I$605,Mar!$U$5:$U$605,"Despesa",Mar!$G$5:$G$605,CPagar!$D712,Mar!$K$5:$K$605,"Não Pago")</f>
        <v>0</v>
      </c>
      <c r="H712" s="65">
        <f>SUMIFS(Abr!$I$5:$I$605,Abr!$U$5:$U$605,"Despesa",Abr!$G$5:$G$605,CPagar!$D712,Abr!$K$5:$K$605,"Não Pago")</f>
        <v>0</v>
      </c>
      <c r="I712" s="65">
        <f>SUMIFS(Mai!$I$5:$I$605,Mai!$U$5:$U$605,"Despesa",Mai!$G$5:$G$605,CPagar!$D712,Mai!$K$5:$K$605,"Não Pago")</f>
        <v>0</v>
      </c>
      <c r="J712" s="65">
        <f>SUMIFS(Jun!$I$5:$I$605,Jun!$U$5:$U$605,"Despesa",Jun!$G$5:$G$605,CPagar!$D712,Jun!$K$5:$K$605,"Não Pago")</f>
        <v>0</v>
      </c>
      <c r="K712" s="65">
        <f>SUMIFS(Jul!$I$5:$I$605,Jul!$U$5:$U$605,"Despesa",Jul!$G$5:$G$605,CPagar!$D712,Jul!$K$5:$K$605,"Não Pago")</f>
        <v>0</v>
      </c>
      <c r="L712" s="65">
        <f>SUMIFS(Ago!$I$5:$I$605,Ago!$U$5:$U$605,"Despesa",Ago!$G$5:$G$605,CPagar!$D712,Ago!$K$5:$K$605,"Não Pago")</f>
        <v>0</v>
      </c>
      <c r="M712" s="65">
        <f>SUMIFS(Set!$I$5:$I$605,Set!$U$5:$U$605,"Despesa",Set!$G$5:$G$605,CPagar!$D712,Set!$K$5:$K$605,"Não Pago")</f>
        <v>0</v>
      </c>
      <c r="N712" s="65">
        <f>SUMIFS(Out!$I$5:$I$605,Out!$U$5:$U$605,"Despesa",Out!$G$5:$G$605,CPagar!$D712,Out!$K$5:$K$605,"Não Pago")</f>
        <v>0</v>
      </c>
      <c r="O712" s="65">
        <f>SUMIFS(Nov!$I$5:$I$605,Nov!$U$5:$U$605,"Despesa",Nov!$G$5:$G$605,CPagar!$D712,Nov!$K$5:$K$605,"Não Pago")</f>
        <v>0</v>
      </c>
      <c r="P712" s="65">
        <f>SUMIFS(Dez!$I$5:$I$605,Dez!$U$5:$U$605,"Despesa",Dez!$G$5:$G$605,CPagar!$D712,Dez!$K$5:$K$605,"Não Pago")</f>
        <v>0</v>
      </c>
      <c r="Q712" s="62">
        <f t="shared" si="23"/>
        <v>0</v>
      </c>
    </row>
    <row r="713" spans="3:17" ht="28.5" customHeight="1" thickTop="1" thickBot="1" x14ac:dyDescent="0.3">
      <c r="C713" s="46" t="str">
        <f>'PC Despesas'!X9</f>
        <v>5.8.5</v>
      </c>
      <c r="D713" s="47" t="str">
        <f>VLOOKUP(C713,'PC Despesas'!$X$5:$Y$103,2,FALSE)</f>
        <v>-</v>
      </c>
      <c r="E713" s="65">
        <f>SUMIFS(Jan!$I$5:$I$605,Jan!$U$5:$U$605,"Despesa",Jan!$G$5:$G$605,CPagar!$D713,Jan!$K$5:$K$605,"Não Pago")</f>
        <v>0</v>
      </c>
      <c r="F713" s="65">
        <f>SUMIFS(Fev!$I$5:$I$605,Fev!$U$5:$U$605,"Despesa",Fev!$G$5:$G$605,CPagar!$D713,Fev!$K$5:$K$605,"Não Pago")</f>
        <v>0</v>
      </c>
      <c r="G713" s="65">
        <f>SUMIFS(Mar!$I$5:$I$605,Mar!$U$5:$U$605,"Despesa",Mar!$G$5:$G$605,CPagar!$D713,Mar!$K$5:$K$605,"Não Pago")</f>
        <v>0</v>
      </c>
      <c r="H713" s="65">
        <f>SUMIFS(Abr!$I$5:$I$605,Abr!$U$5:$U$605,"Despesa",Abr!$G$5:$G$605,CPagar!$D713,Abr!$K$5:$K$605,"Não Pago")</f>
        <v>0</v>
      </c>
      <c r="I713" s="65">
        <f>SUMIFS(Mai!$I$5:$I$605,Mai!$U$5:$U$605,"Despesa",Mai!$G$5:$G$605,CPagar!$D713,Mai!$K$5:$K$605,"Não Pago")</f>
        <v>0</v>
      </c>
      <c r="J713" s="65">
        <f>SUMIFS(Jun!$I$5:$I$605,Jun!$U$5:$U$605,"Despesa",Jun!$G$5:$G$605,CPagar!$D713,Jun!$K$5:$K$605,"Não Pago")</f>
        <v>0</v>
      </c>
      <c r="K713" s="65">
        <f>SUMIFS(Jul!$I$5:$I$605,Jul!$U$5:$U$605,"Despesa",Jul!$G$5:$G$605,CPagar!$D713,Jul!$K$5:$K$605,"Não Pago")</f>
        <v>0</v>
      </c>
      <c r="L713" s="65">
        <f>SUMIFS(Ago!$I$5:$I$605,Ago!$U$5:$U$605,"Despesa",Ago!$G$5:$G$605,CPagar!$D713,Ago!$K$5:$K$605,"Não Pago")</f>
        <v>0</v>
      </c>
      <c r="M713" s="65">
        <f>SUMIFS(Set!$I$5:$I$605,Set!$U$5:$U$605,"Despesa",Set!$G$5:$G$605,CPagar!$D713,Set!$K$5:$K$605,"Não Pago")</f>
        <v>0</v>
      </c>
      <c r="N713" s="65">
        <f>SUMIFS(Out!$I$5:$I$605,Out!$U$5:$U$605,"Despesa",Out!$G$5:$G$605,CPagar!$D713,Out!$K$5:$K$605,"Não Pago")</f>
        <v>0</v>
      </c>
      <c r="O713" s="65">
        <f>SUMIFS(Nov!$I$5:$I$605,Nov!$U$5:$U$605,"Despesa",Nov!$G$5:$G$605,CPagar!$D713,Nov!$K$5:$K$605,"Não Pago")</f>
        <v>0</v>
      </c>
      <c r="P713" s="65">
        <f>SUMIFS(Dez!$I$5:$I$605,Dez!$U$5:$U$605,"Despesa",Dez!$G$5:$G$605,CPagar!$D713,Dez!$K$5:$K$605,"Não Pago")</f>
        <v>0</v>
      </c>
      <c r="Q713" s="62">
        <f t="shared" si="23"/>
        <v>0</v>
      </c>
    </row>
    <row r="714" spans="3:17" ht="28.5" customHeight="1" thickTop="1" thickBot="1" x14ac:dyDescent="0.3">
      <c r="C714" s="46" t="str">
        <f>'PC Despesas'!X10</f>
        <v>5.8.6</v>
      </c>
      <c r="D714" s="47" t="str">
        <f>VLOOKUP(C714,'PC Despesas'!$X$5:$Y$103,2,FALSE)</f>
        <v>-</v>
      </c>
      <c r="E714" s="65">
        <f>SUMIFS(Jan!$I$5:$I$605,Jan!$U$5:$U$605,"Despesa",Jan!$G$5:$G$605,CPagar!$D714,Jan!$K$5:$K$605,"Não Pago")</f>
        <v>0</v>
      </c>
      <c r="F714" s="65">
        <f>SUMIFS(Fev!$I$5:$I$605,Fev!$U$5:$U$605,"Despesa",Fev!$G$5:$G$605,CPagar!$D714,Fev!$K$5:$K$605,"Não Pago")</f>
        <v>0</v>
      </c>
      <c r="G714" s="65">
        <f>SUMIFS(Mar!$I$5:$I$605,Mar!$U$5:$U$605,"Despesa",Mar!$G$5:$G$605,CPagar!$D714,Mar!$K$5:$K$605,"Não Pago")</f>
        <v>0</v>
      </c>
      <c r="H714" s="65">
        <f>SUMIFS(Abr!$I$5:$I$605,Abr!$U$5:$U$605,"Despesa",Abr!$G$5:$G$605,CPagar!$D714,Abr!$K$5:$K$605,"Não Pago")</f>
        <v>0</v>
      </c>
      <c r="I714" s="65">
        <f>SUMIFS(Mai!$I$5:$I$605,Mai!$U$5:$U$605,"Despesa",Mai!$G$5:$G$605,CPagar!$D714,Mai!$K$5:$K$605,"Não Pago")</f>
        <v>0</v>
      </c>
      <c r="J714" s="65">
        <f>SUMIFS(Jun!$I$5:$I$605,Jun!$U$5:$U$605,"Despesa",Jun!$G$5:$G$605,CPagar!$D714,Jun!$K$5:$K$605,"Não Pago")</f>
        <v>0</v>
      </c>
      <c r="K714" s="65">
        <f>SUMIFS(Jul!$I$5:$I$605,Jul!$U$5:$U$605,"Despesa",Jul!$G$5:$G$605,CPagar!$D714,Jul!$K$5:$K$605,"Não Pago")</f>
        <v>0</v>
      </c>
      <c r="L714" s="65">
        <f>SUMIFS(Ago!$I$5:$I$605,Ago!$U$5:$U$605,"Despesa",Ago!$G$5:$G$605,CPagar!$D714,Ago!$K$5:$K$605,"Não Pago")</f>
        <v>0</v>
      </c>
      <c r="M714" s="65">
        <f>SUMIFS(Set!$I$5:$I$605,Set!$U$5:$U$605,"Despesa",Set!$G$5:$G$605,CPagar!$D714,Set!$K$5:$K$605,"Não Pago")</f>
        <v>0</v>
      </c>
      <c r="N714" s="65">
        <f>SUMIFS(Out!$I$5:$I$605,Out!$U$5:$U$605,"Despesa",Out!$G$5:$G$605,CPagar!$D714,Out!$K$5:$K$605,"Não Pago")</f>
        <v>0</v>
      </c>
      <c r="O714" s="65">
        <f>SUMIFS(Nov!$I$5:$I$605,Nov!$U$5:$U$605,"Despesa",Nov!$G$5:$G$605,CPagar!$D714,Nov!$K$5:$K$605,"Não Pago")</f>
        <v>0</v>
      </c>
      <c r="P714" s="65">
        <f>SUMIFS(Dez!$I$5:$I$605,Dez!$U$5:$U$605,"Despesa",Dez!$G$5:$G$605,CPagar!$D714,Dez!$K$5:$K$605,"Não Pago")</f>
        <v>0</v>
      </c>
      <c r="Q714" s="62">
        <f t="shared" si="23"/>
        <v>0</v>
      </c>
    </row>
    <row r="715" spans="3:17" ht="28.5" customHeight="1" thickTop="1" thickBot="1" x14ac:dyDescent="0.3">
      <c r="C715" s="46" t="str">
        <f>'PC Despesas'!X11</f>
        <v>5.8.7</v>
      </c>
      <c r="D715" s="47" t="str">
        <f>VLOOKUP(C715,'PC Despesas'!$X$5:$Y$103,2,FALSE)</f>
        <v>-</v>
      </c>
      <c r="E715" s="65">
        <f>SUMIFS(Jan!$I$5:$I$605,Jan!$U$5:$U$605,"Despesa",Jan!$G$5:$G$605,CPagar!$D715,Jan!$K$5:$K$605,"Não Pago")</f>
        <v>0</v>
      </c>
      <c r="F715" s="65">
        <f>SUMIFS(Fev!$I$5:$I$605,Fev!$U$5:$U$605,"Despesa",Fev!$G$5:$G$605,CPagar!$D715,Fev!$K$5:$K$605,"Não Pago")</f>
        <v>0</v>
      </c>
      <c r="G715" s="65">
        <f>SUMIFS(Mar!$I$5:$I$605,Mar!$U$5:$U$605,"Despesa",Mar!$G$5:$G$605,CPagar!$D715,Mar!$K$5:$K$605,"Não Pago")</f>
        <v>0</v>
      </c>
      <c r="H715" s="65">
        <f>SUMIFS(Abr!$I$5:$I$605,Abr!$U$5:$U$605,"Despesa",Abr!$G$5:$G$605,CPagar!$D715,Abr!$K$5:$K$605,"Não Pago")</f>
        <v>0</v>
      </c>
      <c r="I715" s="65">
        <f>SUMIFS(Mai!$I$5:$I$605,Mai!$U$5:$U$605,"Despesa",Mai!$G$5:$G$605,CPagar!$D715,Mai!$K$5:$K$605,"Não Pago")</f>
        <v>0</v>
      </c>
      <c r="J715" s="65">
        <f>SUMIFS(Jun!$I$5:$I$605,Jun!$U$5:$U$605,"Despesa",Jun!$G$5:$G$605,CPagar!$D715,Jun!$K$5:$K$605,"Não Pago")</f>
        <v>0</v>
      </c>
      <c r="K715" s="65">
        <f>SUMIFS(Jul!$I$5:$I$605,Jul!$U$5:$U$605,"Despesa",Jul!$G$5:$G$605,CPagar!$D715,Jul!$K$5:$K$605,"Não Pago")</f>
        <v>0</v>
      </c>
      <c r="L715" s="65">
        <f>SUMIFS(Ago!$I$5:$I$605,Ago!$U$5:$U$605,"Despesa",Ago!$G$5:$G$605,CPagar!$D715,Ago!$K$5:$K$605,"Não Pago")</f>
        <v>0</v>
      </c>
      <c r="M715" s="65">
        <f>SUMIFS(Set!$I$5:$I$605,Set!$U$5:$U$605,"Despesa",Set!$G$5:$G$605,CPagar!$D715,Set!$K$5:$K$605,"Não Pago")</f>
        <v>0</v>
      </c>
      <c r="N715" s="65">
        <f>SUMIFS(Out!$I$5:$I$605,Out!$U$5:$U$605,"Despesa",Out!$G$5:$G$605,CPagar!$D715,Out!$K$5:$K$605,"Não Pago")</f>
        <v>0</v>
      </c>
      <c r="O715" s="65">
        <f>SUMIFS(Nov!$I$5:$I$605,Nov!$U$5:$U$605,"Despesa",Nov!$G$5:$G$605,CPagar!$D715,Nov!$K$5:$K$605,"Não Pago")</f>
        <v>0</v>
      </c>
      <c r="P715" s="65">
        <f>SUMIFS(Dez!$I$5:$I$605,Dez!$U$5:$U$605,"Despesa",Dez!$G$5:$G$605,CPagar!$D715,Dez!$K$5:$K$605,"Não Pago")</f>
        <v>0</v>
      </c>
      <c r="Q715" s="62">
        <f t="shared" si="23"/>
        <v>0</v>
      </c>
    </row>
    <row r="716" spans="3:17" ht="28.5" customHeight="1" thickTop="1" thickBot="1" x14ac:dyDescent="0.3">
      <c r="C716" s="46" t="str">
        <f>'PC Despesas'!X12</f>
        <v>5.8.8</v>
      </c>
      <c r="D716" s="47" t="str">
        <f>VLOOKUP(C716,'PC Despesas'!$X$5:$Y$103,2,FALSE)</f>
        <v>-</v>
      </c>
      <c r="E716" s="65">
        <f>SUMIFS(Jan!$I$5:$I$605,Jan!$U$5:$U$605,"Despesa",Jan!$G$5:$G$605,CPagar!$D716,Jan!$K$5:$K$605,"Não Pago")</f>
        <v>0</v>
      </c>
      <c r="F716" s="65">
        <f>SUMIFS(Fev!$I$5:$I$605,Fev!$U$5:$U$605,"Despesa",Fev!$G$5:$G$605,CPagar!$D716,Fev!$K$5:$K$605,"Não Pago")</f>
        <v>0</v>
      </c>
      <c r="G716" s="65">
        <f>SUMIFS(Mar!$I$5:$I$605,Mar!$U$5:$U$605,"Despesa",Mar!$G$5:$G$605,CPagar!$D716,Mar!$K$5:$K$605,"Não Pago")</f>
        <v>0</v>
      </c>
      <c r="H716" s="65">
        <f>SUMIFS(Abr!$I$5:$I$605,Abr!$U$5:$U$605,"Despesa",Abr!$G$5:$G$605,CPagar!$D716,Abr!$K$5:$K$605,"Não Pago")</f>
        <v>0</v>
      </c>
      <c r="I716" s="65">
        <f>SUMIFS(Mai!$I$5:$I$605,Mai!$U$5:$U$605,"Despesa",Mai!$G$5:$G$605,CPagar!$D716,Mai!$K$5:$K$605,"Não Pago")</f>
        <v>0</v>
      </c>
      <c r="J716" s="65">
        <f>SUMIFS(Jun!$I$5:$I$605,Jun!$U$5:$U$605,"Despesa",Jun!$G$5:$G$605,CPagar!$D716,Jun!$K$5:$K$605,"Não Pago")</f>
        <v>0</v>
      </c>
      <c r="K716" s="65">
        <f>SUMIFS(Jul!$I$5:$I$605,Jul!$U$5:$U$605,"Despesa",Jul!$G$5:$G$605,CPagar!$D716,Jul!$K$5:$K$605,"Não Pago")</f>
        <v>0</v>
      </c>
      <c r="L716" s="65">
        <f>SUMIFS(Ago!$I$5:$I$605,Ago!$U$5:$U$605,"Despesa",Ago!$G$5:$G$605,CPagar!$D716,Ago!$K$5:$K$605,"Não Pago")</f>
        <v>0</v>
      </c>
      <c r="M716" s="65">
        <f>SUMIFS(Set!$I$5:$I$605,Set!$U$5:$U$605,"Despesa",Set!$G$5:$G$605,CPagar!$D716,Set!$K$5:$K$605,"Não Pago")</f>
        <v>0</v>
      </c>
      <c r="N716" s="65">
        <f>SUMIFS(Out!$I$5:$I$605,Out!$U$5:$U$605,"Despesa",Out!$G$5:$G$605,CPagar!$D716,Out!$K$5:$K$605,"Não Pago")</f>
        <v>0</v>
      </c>
      <c r="O716" s="65">
        <f>SUMIFS(Nov!$I$5:$I$605,Nov!$U$5:$U$605,"Despesa",Nov!$G$5:$G$605,CPagar!$D716,Nov!$K$5:$K$605,"Não Pago")</f>
        <v>0</v>
      </c>
      <c r="P716" s="65">
        <f>SUMIFS(Dez!$I$5:$I$605,Dez!$U$5:$U$605,"Despesa",Dez!$G$5:$G$605,CPagar!$D716,Dez!$K$5:$K$605,"Não Pago")</f>
        <v>0</v>
      </c>
      <c r="Q716" s="62">
        <f t="shared" si="23"/>
        <v>0</v>
      </c>
    </row>
    <row r="717" spans="3:17" ht="28.5" customHeight="1" thickTop="1" thickBot="1" x14ac:dyDescent="0.3">
      <c r="C717" s="46" t="str">
        <f>'PC Despesas'!X13</f>
        <v>5.8.9</v>
      </c>
      <c r="D717" s="47" t="str">
        <f>VLOOKUP(C717,'PC Despesas'!$X$5:$Y$103,2,FALSE)</f>
        <v>-</v>
      </c>
      <c r="E717" s="65">
        <f>SUMIFS(Jan!$I$5:$I$605,Jan!$U$5:$U$605,"Despesa",Jan!$G$5:$G$605,CPagar!$D717,Jan!$K$5:$K$605,"Não Pago")</f>
        <v>0</v>
      </c>
      <c r="F717" s="65">
        <f>SUMIFS(Fev!$I$5:$I$605,Fev!$U$5:$U$605,"Despesa",Fev!$G$5:$G$605,CPagar!$D717,Fev!$K$5:$K$605,"Não Pago")</f>
        <v>0</v>
      </c>
      <c r="G717" s="65">
        <f>SUMIFS(Mar!$I$5:$I$605,Mar!$U$5:$U$605,"Despesa",Mar!$G$5:$G$605,CPagar!$D717,Mar!$K$5:$K$605,"Não Pago")</f>
        <v>0</v>
      </c>
      <c r="H717" s="65">
        <f>SUMIFS(Abr!$I$5:$I$605,Abr!$U$5:$U$605,"Despesa",Abr!$G$5:$G$605,CPagar!$D717,Abr!$K$5:$K$605,"Não Pago")</f>
        <v>0</v>
      </c>
      <c r="I717" s="65">
        <f>SUMIFS(Mai!$I$5:$I$605,Mai!$U$5:$U$605,"Despesa",Mai!$G$5:$G$605,CPagar!$D717,Mai!$K$5:$K$605,"Não Pago")</f>
        <v>0</v>
      </c>
      <c r="J717" s="65">
        <f>SUMIFS(Jun!$I$5:$I$605,Jun!$U$5:$U$605,"Despesa",Jun!$G$5:$G$605,CPagar!$D717,Jun!$K$5:$K$605,"Não Pago")</f>
        <v>0</v>
      </c>
      <c r="K717" s="65">
        <f>SUMIFS(Jul!$I$5:$I$605,Jul!$U$5:$U$605,"Despesa",Jul!$G$5:$G$605,CPagar!$D717,Jul!$K$5:$K$605,"Não Pago")</f>
        <v>0</v>
      </c>
      <c r="L717" s="65">
        <f>SUMIFS(Ago!$I$5:$I$605,Ago!$U$5:$U$605,"Despesa",Ago!$G$5:$G$605,CPagar!$D717,Ago!$K$5:$K$605,"Não Pago")</f>
        <v>0</v>
      </c>
      <c r="M717" s="65">
        <f>SUMIFS(Set!$I$5:$I$605,Set!$U$5:$U$605,"Despesa",Set!$G$5:$G$605,CPagar!$D717,Set!$K$5:$K$605,"Não Pago")</f>
        <v>0</v>
      </c>
      <c r="N717" s="65">
        <f>SUMIFS(Out!$I$5:$I$605,Out!$U$5:$U$605,"Despesa",Out!$G$5:$G$605,CPagar!$D717,Out!$K$5:$K$605,"Não Pago")</f>
        <v>0</v>
      </c>
      <c r="O717" s="65">
        <f>SUMIFS(Nov!$I$5:$I$605,Nov!$U$5:$U$605,"Despesa",Nov!$G$5:$G$605,CPagar!$D717,Nov!$K$5:$K$605,"Não Pago")</f>
        <v>0</v>
      </c>
      <c r="P717" s="65">
        <f>SUMIFS(Dez!$I$5:$I$605,Dez!$U$5:$U$605,"Despesa",Dez!$G$5:$G$605,CPagar!$D717,Dez!$K$5:$K$605,"Não Pago")</f>
        <v>0</v>
      </c>
      <c r="Q717" s="62">
        <f t="shared" si="23"/>
        <v>0</v>
      </c>
    </row>
    <row r="718" spans="3:17" ht="28.5" customHeight="1" thickTop="1" thickBot="1" x14ac:dyDescent="0.3">
      <c r="C718" s="46" t="str">
        <f>'PC Despesas'!X14</f>
        <v>5.8.10</v>
      </c>
      <c r="D718" s="47" t="str">
        <f>VLOOKUP(C718,'PC Despesas'!$X$5:$Y$103,2,FALSE)</f>
        <v>-</v>
      </c>
      <c r="E718" s="65">
        <f>SUMIFS(Jan!$I$5:$I$605,Jan!$U$5:$U$605,"Despesa",Jan!$G$5:$G$605,CPagar!$D718,Jan!$K$5:$K$605,"Não Pago")</f>
        <v>0</v>
      </c>
      <c r="F718" s="65">
        <f>SUMIFS(Fev!$I$5:$I$605,Fev!$U$5:$U$605,"Despesa",Fev!$G$5:$G$605,CPagar!$D718,Fev!$K$5:$K$605,"Não Pago")</f>
        <v>0</v>
      </c>
      <c r="G718" s="65">
        <f>SUMIFS(Mar!$I$5:$I$605,Mar!$U$5:$U$605,"Despesa",Mar!$G$5:$G$605,CPagar!$D718,Mar!$K$5:$K$605,"Não Pago")</f>
        <v>0</v>
      </c>
      <c r="H718" s="65">
        <f>SUMIFS(Abr!$I$5:$I$605,Abr!$U$5:$U$605,"Despesa",Abr!$G$5:$G$605,CPagar!$D718,Abr!$K$5:$K$605,"Não Pago")</f>
        <v>0</v>
      </c>
      <c r="I718" s="65">
        <f>SUMIFS(Mai!$I$5:$I$605,Mai!$U$5:$U$605,"Despesa",Mai!$G$5:$G$605,CPagar!$D718,Mai!$K$5:$K$605,"Não Pago")</f>
        <v>0</v>
      </c>
      <c r="J718" s="65">
        <f>SUMIFS(Jun!$I$5:$I$605,Jun!$U$5:$U$605,"Despesa",Jun!$G$5:$G$605,CPagar!$D718,Jun!$K$5:$K$605,"Não Pago")</f>
        <v>0</v>
      </c>
      <c r="K718" s="65">
        <f>SUMIFS(Jul!$I$5:$I$605,Jul!$U$5:$U$605,"Despesa",Jul!$G$5:$G$605,CPagar!$D718,Jul!$K$5:$K$605,"Não Pago")</f>
        <v>0</v>
      </c>
      <c r="L718" s="65">
        <f>SUMIFS(Ago!$I$5:$I$605,Ago!$U$5:$U$605,"Despesa",Ago!$G$5:$G$605,CPagar!$D718,Ago!$K$5:$K$605,"Não Pago")</f>
        <v>0</v>
      </c>
      <c r="M718" s="65">
        <f>SUMIFS(Set!$I$5:$I$605,Set!$U$5:$U$605,"Despesa",Set!$G$5:$G$605,CPagar!$D718,Set!$K$5:$K$605,"Não Pago")</f>
        <v>0</v>
      </c>
      <c r="N718" s="65">
        <f>SUMIFS(Out!$I$5:$I$605,Out!$U$5:$U$605,"Despesa",Out!$G$5:$G$605,CPagar!$D718,Out!$K$5:$K$605,"Não Pago")</f>
        <v>0</v>
      </c>
      <c r="O718" s="65">
        <f>SUMIFS(Nov!$I$5:$I$605,Nov!$U$5:$U$605,"Despesa",Nov!$G$5:$G$605,CPagar!$D718,Nov!$K$5:$K$605,"Não Pago")</f>
        <v>0</v>
      </c>
      <c r="P718" s="65">
        <f>SUMIFS(Dez!$I$5:$I$605,Dez!$U$5:$U$605,"Despesa",Dez!$G$5:$G$605,CPagar!$D718,Dez!$K$5:$K$605,"Não Pago")</f>
        <v>0</v>
      </c>
      <c r="Q718" s="62">
        <f t="shared" si="23"/>
        <v>0</v>
      </c>
    </row>
    <row r="719" spans="3:17" ht="28.5" customHeight="1" thickTop="1" thickBot="1" x14ac:dyDescent="0.3">
      <c r="C719" s="46" t="str">
        <f>'PC Despesas'!X15</f>
        <v>5.8.11</v>
      </c>
      <c r="D719" s="47" t="str">
        <f>VLOOKUP(C719,'PC Despesas'!$X$5:$Y$103,2,FALSE)</f>
        <v>-</v>
      </c>
      <c r="E719" s="65">
        <f>SUMIFS(Jan!$I$5:$I$605,Jan!$U$5:$U$605,"Despesa",Jan!$G$5:$G$605,CPagar!$D719,Jan!$K$5:$K$605,"Não Pago")</f>
        <v>0</v>
      </c>
      <c r="F719" s="65">
        <f>SUMIFS(Fev!$I$5:$I$605,Fev!$U$5:$U$605,"Despesa",Fev!$G$5:$G$605,CPagar!$D719,Fev!$K$5:$K$605,"Não Pago")</f>
        <v>0</v>
      </c>
      <c r="G719" s="65">
        <f>SUMIFS(Mar!$I$5:$I$605,Mar!$U$5:$U$605,"Despesa",Mar!$G$5:$G$605,CPagar!$D719,Mar!$K$5:$K$605,"Não Pago")</f>
        <v>0</v>
      </c>
      <c r="H719" s="65">
        <f>SUMIFS(Abr!$I$5:$I$605,Abr!$U$5:$U$605,"Despesa",Abr!$G$5:$G$605,CPagar!$D719,Abr!$K$5:$K$605,"Não Pago")</f>
        <v>0</v>
      </c>
      <c r="I719" s="65">
        <f>SUMIFS(Mai!$I$5:$I$605,Mai!$U$5:$U$605,"Despesa",Mai!$G$5:$G$605,CPagar!$D719,Mai!$K$5:$K$605,"Não Pago")</f>
        <v>0</v>
      </c>
      <c r="J719" s="65">
        <f>SUMIFS(Jun!$I$5:$I$605,Jun!$U$5:$U$605,"Despesa",Jun!$G$5:$G$605,CPagar!$D719,Jun!$K$5:$K$605,"Não Pago")</f>
        <v>0</v>
      </c>
      <c r="K719" s="65">
        <f>SUMIFS(Jul!$I$5:$I$605,Jul!$U$5:$U$605,"Despesa",Jul!$G$5:$G$605,CPagar!$D719,Jul!$K$5:$K$605,"Não Pago")</f>
        <v>0</v>
      </c>
      <c r="L719" s="65">
        <f>SUMIFS(Ago!$I$5:$I$605,Ago!$U$5:$U$605,"Despesa",Ago!$G$5:$G$605,CPagar!$D719,Ago!$K$5:$K$605,"Não Pago")</f>
        <v>0</v>
      </c>
      <c r="M719" s="65">
        <f>SUMIFS(Set!$I$5:$I$605,Set!$U$5:$U$605,"Despesa",Set!$G$5:$G$605,CPagar!$D719,Set!$K$5:$K$605,"Não Pago")</f>
        <v>0</v>
      </c>
      <c r="N719" s="65">
        <f>SUMIFS(Out!$I$5:$I$605,Out!$U$5:$U$605,"Despesa",Out!$G$5:$G$605,CPagar!$D719,Out!$K$5:$K$605,"Não Pago")</f>
        <v>0</v>
      </c>
      <c r="O719" s="65">
        <f>SUMIFS(Nov!$I$5:$I$605,Nov!$U$5:$U$605,"Despesa",Nov!$G$5:$G$605,CPagar!$D719,Nov!$K$5:$K$605,"Não Pago")</f>
        <v>0</v>
      </c>
      <c r="P719" s="65">
        <f>SUMIFS(Dez!$I$5:$I$605,Dez!$U$5:$U$605,"Despesa",Dez!$G$5:$G$605,CPagar!$D719,Dez!$K$5:$K$605,"Não Pago")</f>
        <v>0</v>
      </c>
      <c r="Q719" s="62">
        <f t="shared" si="23"/>
        <v>0</v>
      </c>
    </row>
    <row r="720" spans="3:17" ht="28.5" customHeight="1" thickTop="1" thickBot="1" x14ac:dyDescent="0.3">
      <c r="C720" s="46" t="str">
        <f>'PC Despesas'!X16</f>
        <v>5.8.12</v>
      </c>
      <c r="D720" s="47" t="str">
        <f>VLOOKUP(C720,'PC Despesas'!$X$5:$Y$103,2,FALSE)</f>
        <v>-</v>
      </c>
      <c r="E720" s="65">
        <f>SUMIFS(Jan!$I$5:$I$605,Jan!$U$5:$U$605,"Despesa",Jan!$G$5:$G$605,CPagar!$D720,Jan!$K$5:$K$605,"Não Pago")</f>
        <v>0</v>
      </c>
      <c r="F720" s="65">
        <f>SUMIFS(Fev!$I$5:$I$605,Fev!$U$5:$U$605,"Despesa",Fev!$G$5:$G$605,CPagar!$D720,Fev!$K$5:$K$605,"Não Pago")</f>
        <v>0</v>
      </c>
      <c r="G720" s="65">
        <f>SUMIFS(Mar!$I$5:$I$605,Mar!$U$5:$U$605,"Despesa",Mar!$G$5:$G$605,CPagar!$D720,Mar!$K$5:$K$605,"Não Pago")</f>
        <v>0</v>
      </c>
      <c r="H720" s="65">
        <f>SUMIFS(Abr!$I$5:$I$605,Abr!$U$5:$U$605,"Despesa",Abr!$G$5:$G$605,CPagar!$D720,Abr!$K$5:$K$605,"Não Pago")</f>
        <v>0</v>
      </c>
      <c r="I720" s="65">
        <f>SUMIFS(Mai!$I$5:$I$605,Mai!$U$5:$U$605,"Despesa",Mai!$G$5:$G$605,CPagar!$D720,Mai!$K$5:$K$605,"Não Pago")</f>
        <v>0</v>
      </c>
      <c r="J720" s="65">
        <f>SUMIFS(Jun!$I$5:$I$605,Jun!$U$5:$U$605,"Despesa",Jun!$G$5:$G$605,CPagar!$D720,Jun!$K$5:$K$605,"Não Pago")</f>
        <v>0</v>
      </c>
      <c r="K720" s="65">
        <f>SUMIFS(Jul!$I$5:$I$605,Jul!$U$5:$U$605,"Despesa",Jul!$G$5:$G$605,CPagar!$D720,Jul!$K$5:$K$605,"Não Pago")</f>
        <v>0</v>
      </c>
      <c r="L720" s="65">
        <f>SUMIFS(Ago!$I$5:$I$605,Ago!$U$5:$U$605,"Despesa",Ago!$G$5:$G$605,CPagar!$D720,Ago!$K$5:$K$605,"Não Pago")</f>
        <v>0</v>
      </c>
      <c r="M720" s="65">
        <f>SUMIFS(Set!$I$5:$I$605,Set!$U$5:$U$605,"Despesa",Set!$G$5:$G$605,CPagar!$D720,Set!$K$5:$K$605,"Não Pago")</f>
        <v>0</v>
      </c>
      <c r="N720" s="65">
        <f>SUMIFS(Out!$I$5:$I$605,Out!$U$5:$U$605,"Despesa",Out!$G$5:$G$605,CPagar!$D720,Out!$K$5:$K$605,"Não Pago")</f>
        <v>0</v>
      </c>
      <c r="O720" s="65">
        <f>SUMIFS(Nov!$I$5:$I$605,Nov!$U$5:$U$605,"Despesa",Nov!$G$5:$G$605,CPagar!$D720,Nov!$K$5:$K$605,"Não Pago")</f>
        <v>0</v>
      </c>
      <c r="P720" s="65">
        <f>SUMIFS(Dez!$I$5:$I$605,Dez!$U$5:$U$605,"Despesa",Dez!$G$5:$G$605,CPagar!$D720,Dez!$K$5:$K$605,"Não Pago")</f>
        <v>0</v>
      </c>
      <c r="Q720" s="62">
        <f t="shared" si="23"/>
        <v>0</v>
      </c>
    </row>
    <row r="721" spans="3:17" ht="28.5" customHeight="1" thickTop="1" thickBot="1" x14ac:dyDescent="0.3">
      <c r="C721" s="46" t="str">
        <f>'PC Despesas'!X17</f>
        <v>5.8.13</v>
      </c>
      <c r="D721" s="47" t="str">
        <f>VLOOKUP(C721,'PC Despesas'!$X$5:$Y$103,2,FALSE)</f>
        <v>-</v>
      </c>
      <c r="E721" s="65">
        <f>SUMIFS(Jan!$I$5:$I$605,Jan!$U$5:$U$605,"Despesa",Jan!$G$5:$G$605,CPagar!$D721,Jan!$K$5:$K$605,"Não Pago")</f>
        <v>0</v>
      </c>
      <c r="F721" s="65">
        <f>SUMIFS(Fev!$I$5:$I$605,Fev!$U$5:$U$605,"Despesa",Fev!$G$5:$G$605,CPagar!$D721,Fev!$K$5:$K$605,"Não Pago")</f>
        <v>0</v>
      </c>
      <c r="G721" s="65">
        <f>SUMIFS(Mar!$I$5:$I$605,Mar!$U$5:$U$605,"Despesa",Mar!$G$5:$G$605,CPagar!$D721,Mar!$K$5:$K$605,"Não Pago")</f>
        <v>0</v>
      </c>
      <c r="H721" s="65">
        <f>SUMIFS(Abr!$I$5:$I$605,Abr!$U$5:$U$605,"Despesa",Abr!$G$5:$G$605,CPagar!$D721,Abr!$K$5:$K$605,"Não Pago")</f>
        <v>0</v>
      </c>
      <c r="I721" s="65">
        <f>SUMIFS(Mai!$I$5:$I$605,Mai!$U$5:$U$605,"Despesa",Mai!$G$5:$G$605,CPagar!$D721,Mai!$K$5:$K$605,"Não Pago")</f>
        <v>0</v>
      </c>
      <c r="J721" s="65">
        <f>SUMIFS(Jun!$I$5:$I$605,Jun!$U$5:$U$605,"Despesa",Jun!$G$5:$G$605,CPagar!$D721,Jun!$K$5:$K$605,"Não Pago")</f>
        <v>0</v>
      </c>
      <c r="K721" s="65">
        <f>SUMIFS(Jul!$I$5:$I$605,Jul!$U$5:$U$605,"Despesa",Jul!$G$5:$G$605,CPagar!$D721,Jul!$K$5:$K$605,"Não Pago")</f>
        <v>0</v>
      </c>
      <c r="L721" s="65">
        <f>SUMIFS(Ago!$I$5:$I$605,Ago!$U$5:$U$605,"Despesa",Ago!$G$5:$G$605,CPagar!$D721,Ago!$K$5:$K$605,"Não Pago")</f>
        <v>0</v>
      </c>
      <c r="M721" s="65">
        <f>SUMIFS(Set!$I$5:$I$605,Set!$U$5:$U$605,"Despesa",Set!$G$5:$G$605,CPagar!$D721,Set!$K$5:$K$605,"Não Pago")</f>
        <v>0</v>
      </c>
      <c r="N721" s="65">
        <f>SUMIFS(Out!$I$5:$I$605,Out!$U$5:$U$605,"Despesa",Out!$G$5:$G$605,CPagar!$D721,Out!$K$5:$K$605,"Não Pago")</f>
        <v>0</v>
      </c>
      <c r="O721" s="65">
        <f>SUMIFS(Nov!$I$5:$I$605,Nov!$U$5:$U$605,"Despesa",Nov!$G$5:$G$605,CPagar!$D721,Nov!$K$5:$K$605,"Não Pago")</f>
        <v>0</v>
      </c>
      <c r="P721" s="65">
        <f>SUMIFS(Dez!$I$5:$I$605,Dez!$U$5:$U$605,"Despesa",Dez!$G$5:$G$605,CPagar!$D721,Dez!$K$5:$K$605,"Não Pago")</f>
        <v>0</v>
      </c>
      <c r="Q721" s="62">
        <f t="shared" si="23"/>
        <v>0</v>
      </c>
    </row>
    <row r="722" spans="3:17" ht="28.5" customHeight="1" thickTop="1" thickBot="1" x14ac:dyDescent="0.3">
      <c r="C722" s="46" t="str">
        <f>'PC Despesas'!X18</f>
        <v>5.8.14</v>
      </c>
      <c r="D722" s="47" t="str">
        <f>VLOOKUP(C722,'PC Despesas'!$X$5:$Y$103,2,FALSE)</f>
        <v>-</v>
      </c>
      <c r="E722" s="65">
        <f>SUMIFS(Jan!$I$5:$I$605,Jan!$U$5:$U$605,"Despesa",Jan!$G$5:$G$605,CPagar!$D722,Jan!$K$5:$K$605,"Não Pago")</f>
        <v>0</v>
      </c>
      <c r="F722" s="65">
        <f>SUMIFS(Fev!$I$5:$I$605,Fev!$U$5:$U$605,"Despesa",Fev!$G$5:$G$605,CPagar!$D722,Fev!$K$5:$K$605,"Não Pago")</f>
        <v>0</v>
      </c>
      <c r="G722" s="65">
        <f>SUMIFS(Mar!$I$5:$I$605,Mar!$U$5:$U$605,"Despesa",Mar!$G$5:$G$605,CPagar!$D722,Mar!$K$5:$K$605,"Não Pago")</f>
        <v>0</v>
      </c>
      <c r="H722" s="65">
        <f>SUMIFS(Abr!$I$5:$I$605,Abr!$U$5:$U$605,"Despesa",Abr!$G$5:$G$605,CPagar!$D722,Abr!$K$5:$K$605,"Não Pago")</f>
        <v>0</v>
      </c>
      <c r="I722" s="65">
        <f>SUMIFS(Mai!$I$5:$I$605,Mai!$U$5:$U$605,"Despesa",Mai!$G$5:$G$605,CPagar!$D722,Mai!$K$5:$K$605,"Não Pago")</f>
        <v>0</v>
      </c>
      <c r="J722" s="65">
        <f>SUMIFS(Jun!$I$5:$I$605,Jun!$U$5:$U$605,"Despesa",Jun!$G$5:$G$605,CPagar!$D722,Jun!$K$5:$K$605,"Não Pago")</f>
        <v>0</v>
      </c>
      <c r="K722" s="65">
        <f>SUMIFS(Jul!$I$5:$I$605,Jul!$U$5:$U$605,"Despesa",Jul!$G$5:$G$605,CPagar!$D722,Jul!$K$5:$K$605,"Não Pago")</f>
        <v>0</v>
      </c>
      <c r="L722" s="65">
        <f>SUMIFS(Ago!$I$5:$I$605,Ago!$U$5:$U$605,"Despesa",Ago!$G$5:$G$605,CPagar!$D722,Ago!$K$5:$K$605,"Não Pago")</f>
        <v>0</v>
      </c>
      <c r="M722" s="65">
        <f>SUMIFS(Set!$I$5:$I$605,Set!$U$5:$U$605,"Despesa",Set!$G$5:$G$605,CPagar!$D722,Set!$K$5:$K$605,"Não Pago")</f>
        <v>0</v>
      </c>
      <c r="N722" s="65">
        <f>SUMIFS(Out!$I$5:$I$605,Out!$U$5:$U$605,"Despesa",Out!$G$5:$G$605,CPagar!$D722,Out!$K$5:$K$605,"Não Pago")</f>
        <v>0</v>
      </c>
      <c r="O722" s="65">
        <f>SUMIFS(Nov!$I$5:$I$605,Nov!$U$5:$U$605,"Despesa",Nov!$G$5:$G$605,CPagar!$D722,Nov!$K$5:$K$605,"Não Pago")</f>
        <v>0</v>
      </c>
      <c r="P722" s="65">
        <f>SUMIFS(Dez!$I$5:$I$605,Dez!$U$5:$U$605,"Despesa",Dez!$G$5:$G$605,CPagar!$D722,Dez!$K$5:$K$605,"Não Pago")</f>
        <v>0</v>
      </c>
      <c r="Q722" s="62">
        <f t="shared" si="23"/>
        <v>0</v>
      </c>
    </row>
    <row r="723" spans="3:17" ht="28.5" customHeight="1" thickTop="1" thickBot="1" x14ac:dyDescent="0.3">
      <c r="C723" s="46" t="str">
        <f>'PC Despesas'!X19</f>
        <v>5.8.15</v>
      </c>
      <c r="D723" s="47" t="str">
        <f>VLOOKUP(C723,'PC Despesas'!$X$5:$Y$103,2,FALSE)</f>
        <v>-</v>
      </c>
      <c r="E723" s="65">
        <f>SUMIFS(Jan!$I$5:$I$605,Jan!$U$5:$U$605,"Despesa",Jan!$G$5:$G$605,CPagar!$D723,Jan!$K$5:$K$605,"Não Pago")</f>
        <v>0</v>
      </c>
      <c r="F723" s="65">
        <f>SUMIFS(Fev!$I$5:$I$605,Fev!$U$5:$U$605,"Despesa",Fev!$G$5:$G$605,CPagar!$D723,Fev!$K$5:$K$605,"Não Pago")</f>
        <v>0</v>
      </c>
      <c r="G723" s="65">
        <f>SUMIFS(Mar!$I$5:$I$605,Mar!$U$5:$U$605,"Despesa",Mar!$G$5:$G$605,CPagar!$D723,Mar!$K$5:$K$605,"Não Pago")</f>
        <v>0</v>
      </c>
      <c r="H723" s="65">
        <f>SUMIFS(Abr!$I$5:$I$605,Abr!$U$5:$U$605,"Despesa",Abr!$G$5:$G$605,CPagar!$D723,Abr!$K$5:$K$605,"Não Pago")</f>
        <v>0</v>
      </c>
      <c r="I723" s="65">
        <f>SUMIFS(Mai!$I$5:$I$605,Mai!$U$5:$U$605,"Despesa",Mai!$G$5:$G$605,CPagar!$D723,Mai!$K$5:$K$605,"Não Pago")</f>
        <v>0</v>
      </c>
      <c r="J723" s="65">
        <f>SUMIFS(Jun!$I$5:$I$605,Jun!$U$5:$U$605,"Despesa",Jun!$G$5:$G$605,CPagar!$D723,Jun!$K$5:$K$605,"Não Pago")</f>
        <v>0</v>
      </c>
      <c r="K723" s="65">
        <f>SUMIFS(Jul!$I$5:$I$605,Jul!$U$5:$U$605,"Despesa",Jul!$G$5:$G$605,CPagar!$D723,Jul!$K$5:$K$605,"Não Pago")</f>
        <v>0</v>
      </c>
      <c r="L723" s="65">
        <f>SUMIFS(Ago!$I$5:$I$605,Ago!$U$5:$U$605,"Despesa",Ago!$G$5:$G$605,CPagar!$D723,Ago!$K$5:$K$605,"Não Pago")</f>
        <v>0</v>
      </c>
      <c r="M723" s="65">
        <f>SUMIFS(Set!$I$5:$I$605,Set!$U$5:$U$605,"Despesa",Set!$G$5:$G$605,CPagar!$D723,Set!$K$5:$K$605,"Não Pago")</f>
        <v>0</v>
      </c>
      <c r="N723" s="65">
        <f>SUMIFS(Out!$I$5:$I$605,Out!$U$5:$U$605,"Despesa",Out!$G$5:$G$605,CPagar!$D723,Out!$K$5:$K$605,"Não Pago")</f>
        <v>0</v>
      </c>
      <c r="O723" s="65">
        <f>SUMIFS(Nov!$I$5:$I$605,Nov!$U$5:$U$605,"Despesa",Nov!$G$5:$G$605,CPagar!$D723,Nov!$K$5:$K$605,"Não Pago")</f>
        <v>0</v>
      </c>
      <c r="P723" s="65">
        <f>SUMIFS(Dez!$I$5:$I$605,Dez!$U$5:$U$605,"Despesa",Dez!$G$5:$G$605,CPagar!$D723,Dez!$K$5:$K$605,"Não Pago")</f>
        <v>0</v>
      </c>
      <c r="Q723" s="62">
        <f t="shared" si="23"/>
        <v>0</v>
      </c>
    </row>
    <row r="724" spans="3:17" ht="28.5" customHeight="1" thickTop="1" thickBot="1" x14ac:dyDescent="0.3">
      <c r="C724" s="46" t="str">
        <f>'PC Despesas'!X20</f>
        <v>5.8.16</v>
      </c>
      <c r="D724" s="47" t="str">
        <f>VLOOKUP(C724,'PC Despesas'!$X$5:$Y$103,2,FALSE)</f>
        <v>-</v>
      </c>
      <c r="E724" s="65">
        <f>SUMIFS(Jan!$I$5:$I$605,Jan!$U$5:$U$605,"Despesa",Jan!$G$5:$G$605,CPagar!$D724,Jan!$K$5:$K$605,"Não Pago")</f>
        <v>0</v>
      </c>
      <c r="F724" s="65">
        <f>SUMIFS(Fev!$I$5:$I$605,Fev!$U$5:$U$605,"Despesa",Fev!$G$5:$G$605,CPagar!$D724,Fev!$K$5:$K$605,"Não Pago")</f>
        <v>0</v>
      </c>
      <c r="G724" s="65">
        <f>SUMIFS(Mar!$I$5:$I$605,Mar!$U$5:$U$605,"Despesa",Mar!$G$5:$G$605,CPagar!$D724,Mar!$K$5:$K$605,"Não Pago")</f>
        <v>0</v>
      </c>
      <c r="H724" s="65">
        <f>SUMIFS(Abr!$I$5:$I$605,Abr!$U$5:$U$605,"Despesa",Abr!$G$5:$G$605,CPagar!$D724,Abr!$K$5:$K$605,"Não Pago")</f>
        <v>0</v>
      </c>
      <c r="I724" s="65">
        <f>SUMIFS(Mai!$I$5:$I$605,Mai!$U$5:$U$605,"Despesa",Mai!$G$5:$G$605,CPagar!$D724,Mai!$K$5:$K$605,"Não Pago")</f>
        <v>0</v>
      </c>
      <c r="J724" s="65">
        <f>SUMIFS(Jun!$I$5:$I$605,Jun!$U$5:$U$605,"Despesa",Jun!$G$5:$G$605,CPagar!$D724,Jun!$K$5:$K$605,"Não Pago")</f>
        <v>0</v>
      </c>
      <c r="K724" s="65">
        <f>SUMIFS(Jul!$I$5:$I$605,Jul!$U$5:$U$605,"Despesa",Jul!$G$5:$G$605,CPagar!$D724,Jul!$K$5:$K$605,"Não Pago")</f>
        <v>0</v>
      </c>
      <c r="L724" s="65">
        <f>SUMIFS(Ago!$I$5:$I$605,Ago!$U$5:$U$605,"Despesa",Ago!$G$5:$G$605,CPagar!$D724,Ago!$K$5:$K$605,"Não Pago")</f>
        <v>0</v>
      </c>
      <c r="M724" s="65">
        <f>SUMIFS(Set!$I$5:$I$605,Set!$U$5:$U$605,"Despesa",Set!$G$5:$G$605,CPagar!$D724,Set!$K$5:$K$605,"Não Pago")</f>
        <v>0</v>
      </c>
      <c r="N724" s="65">
        <f>SUMIFS(Out!$I$5:$I$605,Out!$U$5:$U$605,"Despesa",Out!$G$5:$G$605,CPagar!$D724,Out!$K$5:$K$605,"Não Pago")</f>
        <v>0</v>
      </c>
      <c r="O724" s="65">
        <f>SUMIFS(Nov!$I$5:$I$605,Nov!$U$5:$U$605,"Despesa",Nov!$G$5:$G$605,CPagar!$D724,Nov!$K$5:$K$605,"Não Pago")</f>
        <v>0</v>
      </c>
      <c r="P724" s="65">
        <f>SUMIFS(Dez!$I$5:$I$605,Dez!$U$5:$U$605,"Despesa",Dez!$G$5:$G$605,CPagar!$D724,Dez!$K$5:$K$605,"Não Pago")</f>
        <v>0</v>
      </c>
      <c r="Q724" s="62">
        <f t="shared" si="23"/>
        <v>0</v>
      </c>
    </row>
    <row r="725" spans="3:17" ht="28.5" customHeight="1" thickTop="1" thickBot="1" x14ac:dyDescent="0.3">
      <c r="C725" s="46" t="str">
        <f>'PC Despesas'!X21</f>
        <v>5.8.17</v>
      </c>
      <c r="D725" s="47" t="str">
        <f>VLOOKUP(C725,'PC Despesas'!$X$5:$Y$103,2,FALSE)</f>
        <v>-</v>
      </c>
      <c r="E725" s="65">
        <f>SUMIFS(Jan!$I$5:$I$605,Jan!$U$5:$U$605,"Despesa",Jan!$G$5:$G$605,CPagar!$D725,Jan!$K$5:$K$605,"Não Pago")</f>
        <v>0</v>
      </c>
      <c r="F725" s="65">
        <f>SUMIFS(Fev!$I$5:$I$605,Fev!$U$5:$U$605,"Despesa",Fev!$G$5:$G$605,CPagar!$D725,Fev!$K$5:$K$605,"Não Pago")</f>
        <v>0</v>
      </c>
      <c r="G725" s="65">
        <f>SUMIFS(Mar!$I$5:$I$605,Mar!$U$5:$U$605,"Despesa",Mar!$G$5:$G$605,CPagar!$D725,Mar!$K$5:$K$605,"Não Pago")</f>
        <v>0</v>
      </c>
      <c r="H725" s="65">
        <f>SUMIFS(Abr!$I$5:$I$605,Abr!$U$5:$U$605,"Despesa",Abr!$G$5:$G$605,CPagar!$D725,Abr!$K$5:$K$605,"Não Pago")</f>
        <v>0</v>
      </c>
      <c r="I725" s="65">
        <f>SUMIFS(Mai!$I$5:$I$605,Mai!$U$5:$U$605,"Despesa",Mai!$G$5:$G$605,CPagar!$D725,Mai!$K$5:$K$605,"Não Pago")</f>
        <v>0</v>
      </c>
      <c r="J725" s="65">
        <f>SUMIFS(Jun!$I$5:$I$605,Jun!$U$5:$U$605,"Despesa",Jun!$G$5:$G$605,CPagar!$D725,Jun!$K$5:$K$605,"Não Pago")</f>
        <v>0</v>
      </c>
      <c r="K725" s="65">
        <f>SUMIFS(Jul!$I$5:$I$605,Jul!$U$5:$U$605,"Despesa",Jul!$G$5:$G$605,CPagar!$D725,Jul!$K$5:$K$605,"Não Pago")</f>
        <v>0</v>
      </c>
      <c r="L725" s="65">
        <f>SUMIFS(Ago!$I$5:$I$605,Ago!$U$5:$U$605,"Despesa",Ago!$G$5:$G$605,CPagar!$D725,Ago!$K$5:$K$605,"Não Pago")</f>
        <v>0</v>
      </c>
      <c r="M725" s="65">
        <f>SUMIFS(Set!$I$5:$I$605,Set!$U$5:$U$605,"Despesa",Set!$G$5:$G$605,CPagar!$D725,Set!$K$5:$K$605,"Não Pago")</f>
        <v>0</v>
      </c>
      <c r="N725" s="65">
        <f>SUMIFS(Out!$I$5:$I$605,Out!$U$5:$U$605,"Despesa",Out!$G$5:$G$605,CPagar!$D725,Out!$K$5:$K$605,"Não Pago")</f>
        <v>0</v>
      </c>
      <c r="O725" s="65">
        <f>SUMIFS(Nov!$I$5:$I$605,Nov!$U$5:$U$605,"Despesa",Nov!$G$5:$G$605,CPagar!$D725,Nov!$K$5:$K$605,"Não Pago")</f>
        <v>0</v>
      </c>
      <c r="P725" s="65">
        <f>SUMIFS(Dez!$I$5:$I$605,Dez!$U$5:$U$605,"Despesa",Dez!$G$5:$G$605,CPagar!$D725,Dez!$K$5:$K$605,"Não Pago")</f>
        <v>0</v>
      </c>
      <c r="Q725" s="62">
        <f t="shared" si="23"/>
        <v>0</v>
      </c>
    </row>
    <row r="726" spans="3:17" ht="28.5" customHeight="1" thickTop="1" thickBot="1" x14ac:dyDescent="0.3">
      <c r="C726" s="46" t="str">
        <f>'PC Despesas'!X22</f>
        <v>5.8.18</v>
      </c>
      <c r="D726" s="47" t="str">
        <f>VLOOKUP(C726,'PC Despesas'!$X$5:$Y$103,2,FALSE)</f>
        <v>-</v>
      </c>
      <c r="E726" s="65">
        <f>SUMIFS(Jan!$I$5:$I$605,Jan!$U$5:$U$605,"Despesa",Jan!$G$5:$G$605,CPagar!$D726,Jan!$K$5:$K$605,"Não Pago")</f>
        <v>0</v>
      </c>
      <c r="F726" s="65">
        <f>SUMIFS(Fev!$I$5:$I$605,Fev!$U$5:$U$605,"Despesa",Fev!$G$5:$G$605,CPagar!$D726,Fev!$K$5:$K$605,"Não Pago")</f>
        <v>0</v>
      </c>
      <c r="G726" s="65">
        <f>SUMIFS(Mar!$I$5:$I$605,Mar!$U$5:$U$605,"Despesa",Mar!$G$5:$G$605,CPagar!$D726,Mar!$K$5:$K$605,"Não Pago")</f>
        <v>0</v>
      </c>
      <c r="H726" s="65">
        <f>SUMIFS(Abr!$I$5:$I$605,Abr!$U$5:$U$605,"Despesa",Abr!$G$5:$G$605,CPagar!$D726,Abr!$K$5:$K$605,"Não Pago")</f>
        <v>0</v>
      </c>
      <c r="I726" s="65">
        <f>SUMIFS(Mai!$I$5:$I$605,Mai!$U$5:$U$605,"Despesa",Mai!$G$5:$G$605,CPagar!$D726,Mai!$K$5:$K$605,"Não Pago")</f>
        <v>0</v>
      </c>
      <c r="J726" s="65">
        <f>SUMIFS(Jun!$I$5:$I$605,Jun!$U$5:$U$605,"Despesa",Jun!$G$5:$G$605,CPagar!$D726,Jun!$K$5:$K$605,"Não Pago")</f>
        <v>0</v>
      </c>
      <c r="K726" s="65">
        <f>SUMIFS(Jul!$I$5:$I$605,Jul!$U$5:$U$605,"Despesa",Jul!$G$5:$G$605,CPagar!$D726,Jul!$K$5:$K$605,"Não Pago")</f>
        <v>0</v>
      </c>
      <c r="L726" s="65">
        <f>SUMIFS(Ago!$I$5:$I$605,Ago!$U$5:$U$605,"Despesa",Ago!$G$5:$G$605,CPagar!$D726,Ago!$K$5:$K$605,"Não Pago")</f>
        <v>0</v>
      </c>
      <c r="M726" s="65">
        <f>SUMIFS(Set!$I$5:$I$605,Set!$U$5:$U$605,"Despesa",Set!$G$5:$G$605,CPagar!$D726,Set!$K$5:$K$605,"Não Pago")</f>
        <v>0</v>
      </c>
      <c r="N726" s="65">
        <f>SUMIFS(Out!$I$5:$I$605,Out!$U$5:$U$605,"Despesa",Out!$G$5:$G$605,CPagar!$D726,Out!$K$5:$K$605,"Não Pago")</f>
        <v>0</v>
      </c>
      <c r="O726" s="65">
        <f>SUMIFS(Nov!$I$5:$I$605,Nov!$U$5:$U$605,"Despesa",Nov!$G$5:$G$605,CPagar!$D726,Nov!$K$5:$K$605,"Não Pago")</f>
        <v>0</v>
      </c>
      <c r="P726" s="65">
        <f>SUMIFS(Dez!$I$5:$I$605,Dez!$U$5:$U$605,"Despesa",Dez!$G$5:$G$605,CPagar!$D726,Dez!$K$5:$K$605,"Não Pago")</f>
        <v>0</v>
      </c>
      <c r="Q726" s="62">
        <f t="shared" si="23"/>
        <v>0</v>
      </c>
    </row>
    <row r="727" spans="3:17" ht="28.5" customHeight="1" thickTop="1" thickBot="1" x14ac:dyDescent="0.3">
      <c r="C727" s="46" t="str">
        <f>'PC Despesas'!X23</f>
        <v>5.8.19</v>
      </c>
      <c r="D727" s="47" t="str">
        <f>VLOOKUP(C727,'PC Despesas'!$X$5:$Y$103,2,FALSE)</f>
        <v>-</v>
      </c>
      <c r="E727" s="65">
        <f>SUMIFS(Jan!$I$5:$I$605,Jan!$U$5:$U$605,"Despesa",Jan!$G$5:$G$605,CPagar!$D727,Jan!$K$5:$K$605,"Não Pago")</f>
        <v>0</v>
      </c>
      <c r="F727" s="65">
        <f>SUMIFS(Fev!$I$5:$I$605,Fev!$U$5:$U$605,"Despesa",Fev!$G$5:$G$605,CPagar!$D727,Fev!$K$5:$K$605,"Não Pago")</f>
        <v>0</v>
      </c>
      <c r="G727" s="65">
        <f>SUMIFS(Mar!$I$5:$I$605,Mar!$U$5:$U$605,"Despesa",Mar!$G$5:$G$605,CPagar!$D727,Mar!$K$5:$K$605,"Não Pago")</f>
        <v>0</v>
      </c>
      <c r="H727" s="65">
        <f>SUMIFS(Abr!$I$5:$I$605,Abr!$U$5:$U$605,"Despesa",Abr!$G$5:$G$605,CPagar!$D727,Abr!$K$5:$K$605,"Não Pago")</f>
        <v>0</v>
      </c>
      <c r="I727" s="65">
        <f>SUMIFS(Mai!$I$5:$I$605,Mai!$U$5:$U$605,"Despesa",Mai!$G$5:$G$605,CPagar!$D727,Mai!$K$5:$K$605,"Não Pago")</f>
        <v>0</v>
      </c>
      <c r="J727" s="65">
        <f>SUMIFS(Jun!$I$5:$I$605,Jun!$U$5:$U$605,"Despesa",Jun!$G$5:$G$605,CPagar!$D727,Jun!$K$5:$K$605,"Não Pago")</f>
        <v>0</v>
      </c>
      <c r="K727" s="65">
        <f>SUMIFS(Jul!$I$5:$I$605,Jul!$U$5:$U$605,"Despesa",Jul!$G$5:$G$605,CPagar!$D727,Jul!$K$5:$K$605,"Não Pago")</f>
        <v>0</v>
      </c>
      <c r="L727" s="65">
        <f>SUMIFS(Ago!$I$5:$I$605,Ago!$U$5:$U$605,"Despesa",Ago!$G$5:$G$605,CPagar!$D727,Ago!$K$5:$K$605,"Não Pago")</f>
        <v>0</v>
      </c>
      <c r="M727" s="65">
        <f>SUMIFS(Set!$I$5:$I$605,Set!$U$5:$U$605,"Despesa",Set!$G$5:$G$605,CPagar!$D727,Set!$K$5:$K$605,"Não Pago")</f>
        <v>0</v>
      </c>
      <c r="N727" s="65">
        <f>SUMIFS(Out!$I$5:$I$605,Out!$U$5:$U$605,"Despesa",Out!$G$5:$G$605,CPagar!$D727,Out!$K$5:$K$605,"Não Pago")</f>
        <v>0</v>
      </c>
      <c r="O727" s="65">
        <f>SUMIFS(Nov!$I$5:$I$605,Nov!$U$5:$U$605,"Despesa",Nov!$G$5:$G$605,CPagar!$D727,Nov!$K$5:$K$605,"Não Pago")</f>
        <v>0</v>
      </c>
      <c r="P727" s="65">
        <f>SUMIFS(Dez!$I$5:$I$605,Dez!$U$5:$U$605,"Despesa",Dez!$G$5:$G$605,CPagar!$D727,Dez!$K$5:$K$605,"Não Pago")</f>
        <v>0</v>
      </c>
      <c r="Q727" s="62">
        <f t="shared" si="23"/>
        <v>0</v>
      </c>
    </row>
    <row r="728" spans="3:17" ht="28.5" customHeight="1" thickTop="1" thickBot="1" x14ac:dyDescent="0.3">
      <c r="C728" s="46" t="str">
        <f>'PC Despesas'!X24</f>
        <v>5.8.20</v>
      </c>
      <c r="D728" s="47" t="str">
        <f>VLOOKUP(C728,'PC Despesas'!$X$5:$Y$103,2,FALSE)</f>
        <v>-</v>
      </c>
      <c r="E728" s="65">
        <f>SUMIFS(Jan!$I$5:$I$605,Jan!$U$5:$U$605,"Despesa",Jan!$G$5:$G$605,CPagar!$D728,Jan!$K$5:$K$605,"Não Pago")</f>
        <v>0</v>
      </c>
      <c r="F728" s="65">
        <f>SUMIFS(Fev!$I$5:$I$605,Fev!$U$5:$U$605,"Despesa",Fev!$G$5:$G$605,CPagar!$D728,Fev!$K$5:$K$605,"Não Pago")</f>
        <v>0</v>
      </c>
      <c r="G728" s="65">
        <f>SUMIFS(Mar!$I$5:$I$605,Mar!$U$5:$U$605,"Despesa",Mar!$G$5:$G$605,CPagar!$D728,Mar!$K$5:$K$605,"Não Pago")</f>
        <v>0</v>
      </c>
      <c r="H728" s="65">
        <f>SUMIFS(Abr!$I$5:$I$605,Abr!$U$5:$U$605,"Despesa",Abr!$G$5:$G$605,CPagar!$D728,Abr!$K$5:$K$605,"Não Pago")</f>
        <v>0</v>
      </c>
      <c r="I728" s="65">
        <f>SUMIFS(Mai!$I$5:$I$605,Mai!$U$5:$U$605,"Despesa",Mai!$G$5:$G$605,CPagar!$D728,Mai!$K$5:$K$605,"Não Pago")</f>
        <v>0</v>
      </c>
      <c r="J728" s="65">
        <f>SUMIFS(Jun!$I$5:$I$605,Jun!$U$5:$U$605,"Despesa",Jun!$G$5:$G$605,CPagar!$D728,Jun!$K$5:$K$605,"Não Pago")</f>
        <v>0</v>
      </c>
      <c r="K728" s="65">
        <f>SUMIFS(Jul!$I$5:$I$605,Jul!$U$5:$U$605,"Despesa",Jul!$G$5:$G$605,CPagar!$D728,Jul!$K$5:$K$605,"Não Pago")</f>
        <v>0</v>
      </c>
      <c r="L728" s="65">
        <f>SUMIFS(Ago!$I$5:$I$605,Ago!$U$5:$U$605,"Despesa",Ago!$G$5:$G$605,CPagar!$D728,Ago!$K$5:$K$605,"Não Pago")</f>
        <v>0</v>
      </c>
      <c r="M728" s="65">
        <f>SUMIFS(Set!$I$5:$I$605,Set!$U$5:$U$605,"Despesa",Set!$G$5:$G$605,CPagar!$D728,Set!$K$5:$K$605,"Não Pago")</f>
        <v>0</v>
      </c>
      <c r="N728" s="65">
        <f>SUMIFS(Out!$I$5:$I$605,Out!$U$5:$U$605,"Despesa",Out!$G$5:$G$605,CPagar!$D728,Out!$K$5:$K$605,"Não Pago")</f>
        <v>0</v>
      </c>
      <c r="O728" s="65">
        <f>SUMIFS(Nov!$I$5:$I$605,Nov!$U$5:$U$605,"Despesa",Nov!$G$5:$G$605,CPagar!$D728,Nov!$K$5:$K$605,"Não Pago")</f>
        <v>0</v>
      </c>
      <c r="P728" s="65">
        <f>SUMIFS(Dez!$I$5:$I$605,Dez!$U$5:$U$605,"Despesa",Dez!$G$5:$G$605,CPagar!$D728,Dez!$K$5:$K$605,"Não Pago")</f>
        <v>0</v>
      </c>
      <c r="Q728" s="62">
        <f t="shared" si="23"/>
        <v>0</v>
      </c>
    </row>
    <row r="729" spans="3:17" ht="28.5" customHeight="1" thickTop="1" thickBot="1" x14ac:dyDescent="0.3">
      <c r="C729" s="46" t="str">
        <f>'PC Despesas'!X25</f>
        <v>5.8.21</v>
      </c>
      <c r="D729" s="47" t="str">
        <f>VLOOKUP(C729,'PC Despesas'!$X$5:$Y$103,2,FALSE)</f>
        <v>-</v>
      </c>
      <c r="E729" s="65">
        <f>SUMIFS(Jan!$I$5:$I$605,Jan!$U$5:$U$605,"Despesa",Jan!$G$5:$G$605,CPagar!$D729,Jan!$K$5:$K$605,"Não Pago")</f>
        <v>0</v>
      </c>
      <c r="F729" s="65">
        <f>SUMIFS(Fev!$I$5:$I$605,Fev!$U$5:$U$605,"Despesa",Fev!$G$5:$G$605,CPagar!$D729,Fev!$K$5:$K$605,"Não Pago")</f>
        <v>0</v>
      </c>
      <c r="G729" s="65">
        <f>SUMIFS(Mar!$I$5:$I$605,Mar!$U$5:$U$605,"Despesa",Mar!$G$5:$G$605,CPagar!$D729,Mar!$K$5:$K$605,"Não Pago")</f>
        <v>0</v>
      </c>
      <c r="H729" s="65">
        <f>SUMIFS(Abr!$I$5:$I$605,Abr!$U$5:$U$605,"Despesa",Abr!$G$5:$G$605,CPagar!$D729,Abr!$K$5:$K$605,"Não Pago")</f>
        <v>0</v>
      </c>
      <c r="I729" s="65">
        <f>SUMIFS(Mai!$I$5:$I$605,Mai!$U$5:$U$605,"Despesa",Mai!$G$5:$G$605,CPagar!$D729,Mai!$K$5:$K$605,"Não Pago")</f>
        <v>0</v>
      </c>
      <c r="J729" s="65">
        <f>SUMIFS(Jun!$I$5:$I$605,Jun!$U$5:$U$605,"Despesa",Jun!$G$5:$G$605,CPagar!$D729,Jun!$K$5:$K$605,"Não Pago")</f>
        <v>0</v>
      </c>
      <c r="K729" s="65">
        <f>SUMIFS(Jul!$I$5:$I$605,Jul!$U$5:$U$605,"Despesa",Jul!$G$5:$G$605,CPagar!$D729,Jul!$K$5:$K$605,"Não Pago")</f>
        <v>0</v>
      </c>
      <c r="L729" s="65">
        <f>SUMIFS(Ago!$I$5:$I$605,Ago!$U$5:$U$605,"Despesa",Ago!$G$5:$G$605,CPagar!$D729,Ago!$K$5:$K$605,"Não Pago")</f>
        <v>0</v>
      </c>
      <c r="M729" s="65">
        <f>SUMIFS(Set!$I$5:$I$605,Set!$U$5:$U$605,"Despesa",Set!$G$5:$G$605,CPagar!$D729,Set!$K$5:$K$605,"Não Pago")</f>
        <v>0</v>
      </c>
      <c r="N729" s="65">
        <f>SUMIFS(Out!$I$5:$I$605,Out!$U$5:$U$605,"Despesa",Out!$G$5:$G$605,CPagar!$D729,Out!$K$5:$K$605,"Não Pago")</f>
        <v>0</v>
      </c>
      <c r="O729" s="65">
        <f>SUMIFS(Nov!$I$5:$I$605,Nov!$U$5:$U$605,"Despesa",Nov!$G$5:$G$605,CPagar!$D729,Nov!$K$5:$K$605,"Não Pago")</f>
        <v>0</v>
      </c>
      <c r="P729" s="65">
        <f>SUMIFS(Dez!$I$5:$I$605,Dez!$U$5:$U$605,"Despesa",Dez!$G$5:$G$605,CPagar!$D729,Dez!$K$5:$K$605,"Não Pago")</f>
        <v>0</v>
      </c>
      <c r="Q729" s="62">
        <f t="shared" si="23"/>
        <v>0</v>
      </c>
    </row>
    <row r="730" spans="3:17" ht="28.5" customHeight="1" thickTop="1" thickBot="1" x14ac:dyDescent="0.3">
      <c r="C730" s="46" t="str">
        <f>'PC Despesas'!X26</f>
        <v>5.8.22</v>
      </c>
      <c r="D730" s="47" t="str">
        <f>VLOOKUP(C730,'PC Despesas'!$X$5:$Y$103,2,FALSE)</f>
        <v>-</v>
      </c>
      <c r="E730" s="65">
        <f>SUMIFS(Jan!$I$5:$I$605,Jan!$U$5:$U$605,"Despesa",Jan!$G$5:$G$605,CPagar!$D730,Jan!$K$5:$K$605,"Não Pago")</f>
        <v>0</v>
      </c>
      <c r="F730" s="65">
        <f>SUMIFS(Fev!$I$5:$I$605,Fev!$U$5:$U$605,"Despesa",Fev!$G$5:$G$605,CPagar!$D730,Fev!$K$5:$K$605,"Não Pago")</f>
        <v>0</v>
      </c>
      <c r="G730" s="65">
        <f>SUMIFS(Mar!$I$5:$I$605,Mar!$U$5:$U$605,"Despesa",Mar!$G$5:$G$605,CPagar!$D730,Mar!$K$5:$K$605,"Não Pago")</f>
        <v>0</v>
      </c>
      <c r="H730" s="65">
        <f>SUMIFS(Abr!$I$5:$I$605,Abr!$U$5:$U$605,"Despesa",Abr!$G$5:$G$605,CPagar!$D730,Abr!$K$5:$K$605,"Não Pago")</f>
        <v>0</v>
      </c>
      <c r="I730" s="65">
        <f>SUMIFS(Mai!$I$5:$I$605,Mai!$U$5:$U$605,"Despesa",Mai!$G$5:$G$605,CPagar!$D730,Mai!$K$5:$K$605,"Não Pago")</f>
        <v>0</v>
      </c>
      <c r="J730" s="65">
        <f>SUMIFS(Jun!$I$5:$I$605,Jun!$U$5:$U$605,"Despesa",Jun!$G$5:$G$605,CPagar!$D730,Jun!$K$5:$K$605,"Não Pago")</f>
        <v>0</v>
      </c>
      <c r="K730" s="65">
        <f>SUMIFS(Jul!$I$5:$I$605,Jul!$U$5:$U$605,"Despesa",Jul!$G$5:$G$605,CPagar!$D730,Jul!$K$5:$K$605,"Não Pago")</f>
        <v>0</v>
      </c>
      <c r="L730" s="65">
        <f>SUMIFS(Ago!$I$5:$I$605,Ago!$U$5:$U$605,"Despesa",Ago!$G$5:$G$605,CPagar!$D730,Ago!$K$5:$K$605,"Não Pago")</f>
        <v>0</v>
      </c>
      <c r="M730" s="65">
        <f>SUMIFS(Set!$I$5:$I$605,Set!$U$5:$U$605,"Despesa",Set!$G$5:$G$605,CPagar!$D730,Set!$K$5:$K$605,"Não Pago")</f>
        <v>0</v>
      </c>
      <c r="N730" s="65">
        <f>SUMIFS(Out!$I$5:$I$605,Out!$U$5:$U$605,"Despesa",Out!$G$5:$G$605,CPagar!$D730,Out!$K$5:$K$605,"Não Pago")</f>
        <v>0</v>
      </c>
      <c r="O730" s="65">
        <f>SUMIFS(Nov!$I$5:$I$605,Nov!$U$5:$U$605,"Despesa",Nov!$G$5:$G$605,CPagar!$D730,Nov!$K$5:$K$605,"Não Pago")</f>
        <v>0</v>
      </c>
      <c r="P730" s="65">
        <f>SUMIFS(Dez!$I$5:$I$605,Dez!$U$5:$U$605,"Despesa",Dez!$G$5:$G$605,CPagar!$D730,Dez!$K$5:$K$605,"Não Pago")</f>
        <v>0</v>
      </c>
      <c r="Q730" s="62">
        <f t="shared" si="23"/>
        <v>0</v>
      </c>
    </row>
    <row r="731" spans="3:17" ht="28.5" customHeight="1" thickTop="1" thickBot="1" x14ac:dyDescent="0.3">
      <c r="C731" s="46" t="str">
        <f>'PC Despesas'!X27</f>
        <v>5.8.23</v>
      </c>
      <c r="D731" s="47" t="str">
        <f>VLOOKUP(C731,'PC Despesas'!$X$5:$Y$103,2,FALSE)</f>
        <v>-</v>
      </c>
      <c r="E731" s="65">
        <f>SUMIFS(Jan!$I$5:$I$605,Jan!$U$5:$U$605,"Despesa",Jan!$G$5:$G$605,CPagar!$D731,Jan!$K$5:$K$605,"Não Pago")</f>
        <v>0</v>
      </c>
      <c r="F731" s="65">
        <f>SUMIFS(Fev!$I$5:$I$605,Fev!$U$5:$U$605,"Despesa",Fev!$G$5:$G$605,CPagar!$D731,Fev!$K$5:$K$605,"Não Pago")</f>
        <v>0</v>
      </c>
      <c r="G731" s="65">
        <f>SUMIFS(Mar!$I$5:$I$605,Mar!$U$5:$U$605,"Despesa",Mar!$G$5:$G$605,CPagar!$D731,Mar!$K$5:$K$605,"Não Pago")</f>
        <v>0</v>
      </c>
      <c r="H731" s="65">
        <f>SUMIFS(Abr!$I$5:$I$605,Abr!$U$5:$U$605,"Despesa",Abr!$G$5:$G$605,CPagar!$D731,Abr!$K$5:$K$605,"Não Pago")</f>
        <v>0</v>
      </c>
      <c r="I731" s="65">
        <f>SUMIFS(Mai!$I$5:$I$605,Mai!$U$5:$U$605,"Despesa",Mai!$G$5:$G$605,CPagar!$D731,Mai!$K$5:$K$605,"Não Pago")</f>
        <v>0</v>
      </c>
      <c r="J731" s="65">
        <f>SUMIFS(Jun!$I$5:$I$605,Jun!$U$5:$U$605,"Despesa",Jun!$G$5:$G$605,CPagar!$D731,Jun!$K$5:$K$605,"Não Pago")</f>
        <v>0</v>
      </c>
      <c r="K731" s="65">
        <f>SUMIFS(Jul!$I$5:$I$605,Jul!$U$5:$U$605,"Despesa",Jul!$G$5:$G$605,CPagar!$D731,Jul!$K$5:$K$605,"Não Pago")</f>
        <v>0</v>
      </c>
      <c r="L731" s="65">
        <f>SUMIFS(Ago!$I$5:$I$605,Ago!$U$5:$U$605,"Despesa",Ago!$G$5:$G$605,CPagar!$D731,Ago!$K$5:$K$605,"Não Pago")</f>
        <v>0</v>
      </c>
      <c r="M731" s="65">
        <f>SUMIFS(Set!$I$5:$I$605,Set!$U$5:$U$605,"Despesa",Set!$G$5:$G$605,CPagar!$D731,Set!$K$5:$K$605,"Não Pago")</f>
        <v>0</v>
      </c>
      <c r="N731" s="65">
        <f>SUMIFS(Out!$I$5:$I$605,Out!$U$5:$U$605,"Despesa",Out!$G$5:$G$605,CPagar!$D731,Out!$K$5:$K$605,"Não Pago")</f>
        <v>0</v>
      </c>
      <c r="O731" s="65">
        <f>SUMIFS(Nov!$I$5:$I$605,Nov!$U$5:$U$605,"Despesa",Nov!$G$5:$G$605,CPagar!$D731,Nov!$K$5:$K$605,"Não Pago")</f>
        <v>0</v>
      </c>
      <c r="P731" s="65">
        <f>SUMIFS(Dez!$I$5:$I$605,Dez!$U$5:$U$605,"Despesa",Dez!$G$5:$G$605,CPagar!$D731,Dez!$K$5:$K$605,"Não Pago")</f>
        <v>0</v>
      </c>
      <c r="Q731" s="62">
        <f t="shared" si="23"/>
        <v>0</v>
      </c>
    </row>
    <row r="732" spans="3:17" ht="28.5" customHeight="1" thickTop="1" thickBot="1" x14ac:dyDescent="0.3">
      <c r="C732" s="46" t="str">
        <f>'PC Despesas'!X28</f>
        <v>5.8.24</v>
      </c>
      <c r="D732" s="47" t="str">
        <f>VLOOKUP(C732,'PC Despesas'!$X$5:$Y$103,2,FALSE)</f>
        <v>-</v>
      </c>
      <c r="E732" s="65">
        <f>SUMIFS(Jan!$I$5:$I$605,Jan!$U$5:$U$605,"Despesa",Jan!$G$5:$G$605,CPagar!$D732,Jan!$K$5:$K$605,"Não Pago")</f>
        <v>0</v>
      </c>
      <c r="F732" s="65">
        <f>SUMIFS(Fev!$I$5:$I$605,Fev!$U$5:$U$605,"Despesa",Fev!$G$5:$G$605,CPagar!$D732,Fev!$K$5:$K$605,"Não Pago")</f>
        <v>0</v>
      </c>
      <c r="G732" s="65">
        <f>SUMIFS(Mar!$I$5:$I$605,Mar!$U$5:$U$605,"Despesa",Mar!$G$5:$G$605,CPagar!$D732,Mar!$K$5:$K$605,"Não Pago")</f>
        <v>0</v>
      </c>
      <c r="H732" s="65">
        <f>SUMIFS(Abr!$I$5:$I$605,Abr!$U$5:$U$605,"Despesa",Abr!$G$5:$G$605,CPagar!$D732,Abr!$K$5:$K$605,"Não Pago")</f>
        <v>0</v>
      </c>
      <c r="I732" s="65">
        <f>SUMIFS(Mai!$I$5:$I$605,Mai!$U$5:$U$605,"Despesa",Mai!$G$5:$G$605,CPagar!$D732,Mai!$K$5:$K$605,"Não Pago")</f>
        <v>0</v>
      </c>
      <c r="J732" s="65">
        <f>SUMIFS(Jun!$I$5:$I$605,Jun!$U$5:$U$605,"Despesa",Jun!$G$5:$G$605,CPagar!$D732,Jun!$K$5:$K$605,"Não Pago")</f>
        <v>0</v>
      </c>
      <c r="K732" s="65">
        <f>SUMIFS(Jul!$I$5:$I$605,Jul!$U$5:$U$605,"Despesa",Jul!$G$5:$G$605,CPagar!$D732,Jul!$K$5:$K$605,"Não Pago")</f>
        <v>0</v>
      </c>
      <c r="L732" s="65">
        <f>SUMIFS(Ago!$I$5:$I$605,Ago!$U$5:$U$605,"Despesa",Ago!$G$5:$G$605,CPagar!$D732,Ago!$K$5:$K$605,"Não Pago")</f>
        <v>0</v>
      </c>
      <c r="M732" s="65">
        <f>SUMIFS(Set!$I$5:$I$605,Set!$U$5:$U$605,"Despesa",Set!$G$5:$G$605,CPagar!$D732,Set!$K$5:$K$605,"Não Pago")</f>
        <v>0</v>
      </c>
      <c r="N732" s="65">
        <f>SUMIFS(Out!$I$5:$I$605,Out!$U$5:$U$605,"Despesa",Out!$G$5:$G$605,CPagar!$D732,Out!$K$5:$K$605,"Não Pago")</f>
        <v>0</v>
      </c>
      <c r="O732" s="65">
        <f>SUMIFS(Nov!$I$5:$I$605,Nov!$U$5:$U$605,"Despesa",Nov!$G$5:$G$605,CPagar!$D732,Nov!$K$5:$K$605,"Não Pago")</f>
        <v>0</v>
      </c>
      <c r="P732" s="65">
        <f>SUMIFS(Dez!$I$5:$I$605,Dez!$U$5:$U$605,"Despesa",Dez!$G$5:$G$605,CPagar!$D732,Dez!$K$5:$K$605,"Não Pago")</f>
        <v>0</v>
      </c>
      <c r="Q732" s="62">
        <f t="shared" si="23"/>
        <v>0</v>
      </c>
    </row>
    <row r="733" spans="3:17" ht="28.5" customHeight="1" thickTop="1" thickBot="1" x14ac:dyDescent="0.3">
      <c r="C733" s="46" t="str">
        <f>'PC Despesas'!X29</f>
        <v>5.8.25</v>
      </c>
      <c r="D733" s="47" t="str">
        <f>VLOOKUP(C733,'PC Despesas'!$X$5:$Y$103,2,FALSE)</f>
        <v>-</v>
      </c>
      <c r="E733" s="65">
        <f>SUMIFS(Jan!$I$5:$I$605,Jan!$U$5:$U$605,"Despesa",Jan!$G$5:$G$605,CPagar!$D733,Jan!$K$5:$K$605,"Não Pago")</f>
        <v>0</v>
      </c>
      <c r="F733" s="65">
        <f>SUMIFS(Fev!$I$5:$I$605,Fev!$U$5:$U$605,"Despesa",Fev!$G$5:$G$605,CPagar!$D733,Fev!$K$5:$K$605,"Não Pago")</f>
        <v>0</v>
      </c>
      <c r="G733" s="65">
        <f>SUMIFS(Mar!$I$5:$I$605,Mar!$U$5:$U$605,"Despesa",Mar!$G$5:$G$605,CPagar!$D733,Mar!$K$5:$K$605,"Não Pago")</f>
        <v>0</v>
      </c>
      <c r="H733" s="65">
        <f>SUMIFS(Abr!$I$5:$I$605,Abr!$U$5:$U$605,"Despesa",Abr!$G$5:$G$605,CPagar!$D733,Abr!$K$5:$K$605,"Não Pago")</f>
        <v>0</v>
      </c>
      <c r="I733" s="65">
        <f>SUMIFS(Mai!$I$5:$I$605,Mai!$U$5:$U$605,"Despesa",Mai!$G$5:$G$605,CPagar!$D733,Mai!$K$5:$K$605,"Não Pago")</f>
        <v>0</v>
      </c>
      <c r="J733" s="65">
        <f>SUMIFS(Jun!$I$5:$I$605,Jun!$U$5:$U$605,"Despesa",Jun!$G$5:$G$605,CPagar!$D733,Jun!$K$5:$K$605,"Não Pago")</f>
        <v>0</v>
      </c>
      <c r="K733" s="65">
        <f>SUMIFS(Jul!$I$5:$I$605,Jul!$U$5:$U$605,"Despesa",Jul!$G$5:$G$605,CPagar!$D733,Jul!$K$5:$K$605,"Não Pago")</f>
        <v>0</v>
      </c>
      <c r="L733" s="65">
        <f>SUMIFS(Ago!$I$5:$I$605,Ago!$U$5:$U$605,"Despesa",Ago!$G$5:$G$605,CPagar!$D733,Ago!$K$5:$K$605,"Não Pago")</f>
        <v>0</v>
      </c>
      <c r="M733" s="65">
        <f>SUMIFS(Set!$I$5:$I$605,Set!$U$5:$U$605,"Despesa",Set!$G$5:$G$605,CPagar!$D733,Set!$K$5:$K$605,"Não Pago")</f>
        <v>0</v>
      </c>
      <c r="N733" s="65">
        <f>SUMIFS(Out!$I$5:$I$605,Out!$U$5:$U$605,"Despesa",Out!$G$5:$G$605,CPagar!$D733,Out!$K$5:$K$605,"Não Pago")</f>
        <v>0</v>
      </c>
      <c r="O733" s="65">
        <f>SUMIFS(Nov!$I$5:$I$605,Nov!$U$5:$U$605,"Despesa",Nov!$G$5:$G$605,CPagar!$D733,Nov!$K$5:$K$605,"Não Pago")</f>
        <v>0</v>
      </c>
      <c r="P733" s="65">
        <f>SUMIFS(Dez!$I$5:$I$605,Dez!$U$5:$U$605,"Despesa",Dez!$G$5:$G$605,CPagar!$D733,Dez!$K$5:$K$605,"Não Pago")</f>
        <v>0</v>
      </c>
      <c r="Q733" s="62">
        <f t="shared" si="23"/>
        <v>0</v>
      </c>
    </row>
    <row r="734" spans="3:17" ht="28.5" customHeight="1" thickTop="1" thickBot="1" x14ac:dyDescent="0.3">
      <c r="C734" s="46" t="str">
        <f>'PC Despesas'!X30</f>
        <v>5.8.26</v>
      </c>
      <c r="D734" s="47" t="str">
        <f>VLOOKUP(C734,'PC Despesas'!$X$5:$Y$103,2,FALSE)</f>
        <v>-</v>
      </c>
      <c r="E734" s="65">
        <f>SUMIFS(Jan!$I$5:$I$605,Jan!$U$5:$U$605,"Despesa",Jan!$G$5:$G$605,CPagar!$D734,Jan!$K$5:$K$605,"Não Pago")</f>
        <v>0</v>
      </c>
      <c r="F734" s="65">
        <f>SUMIFS(Fev!$I$5:$I$605,Fev!$U$5:$U$605,"Despesa",Fev!$G$5:$G$605,CPagar!$D734,Fev!$K$5:$K$605,"Não Pago")</f>
        <v>0</v>
      </c>
      <c r="G734" s="65">
        <f>SUMIFS(Mar!$I$5:$I$605,Mar!$U$5:$U$605,"Despesa",Mar!$G$5:$G$605,CPagar!$D734,Mar!$K$5:$K$605,"Não Pago")</f>
        <v>0</v>
      </c>
      <c r="H734" s="65">
        <f>SUMIFS(Abr!$I$5:$I$605,Abr!$U$5:$U$605,"Despesa",Abr!$G$5:$G$605,CPagar!$D734,Abr!$K$5:$K$605,"Não Pago")</f>
        <v>0</v>
      </c>
      <c r="I734" s="65">
        <f>SUMIFS(Mai!$I$5:$I$605,Mai!$U$5:$U$605,"Despesa",Mai!$G$5:$G$605,CPagar!$D734,Mai!$K$5:$K$605,"Não Pago")</f>
        <v>0</v>
      </c>
      <c r="J734" s="65">
        <f>SUMIFS(Jun!$I$5:$I$605,Jun!$U$5:$U$605,"Despesa",Jun!$G$5:$G$605,CPagar!$D734,Jun!$K$5:$K$605,"Não Pago")</f>
        <v>0</v>
      </c>
      <c r="K734" s="65">
        <f>SUMIFS(Jul!$I$5:$I$605,Jul!$U$5:$U$605,"Despesa",Jul!$G$5:$G$605,CPagar!$D734,Jul!$K$5:$K$605,"Não Pago")</f>
        <v>0</v>
      </c>
      <c r="L734" s="65">
        <f>SUMIFS(Ago!$I$5:$I$605,Ago!$U$5:$U$605,"Despesa",Ago!$G$5:$G$605,CPagar!$D734,Ago!$K$5:$K$605,"Não Pago")</f>
        <v>0</v>
      </c>
      <c r="M734" s="65">
        <f>SUMIFS(Set!$I$5:$I$605,Set!$U$5:$U$605,"Despesa",Set!$G$5:$G$605,CPagar!$D734,Set!$K$5:$K$605,"Não Pago")</f>
        <v>0</v>
      </c>
      <c r="N734" s="65">
        <f>SUMIFS(Out!$I$5:$I$605,Out!$U$5:$U$605,"Despesa",Out!$G$5:$G$605,CPagar!$D734,Out!$K$5:$K$605,"Não Pago")</f>
        <v>0</v>
      </c>
      <c r="O734" s="65">
        <f>SUMIFS(Nov!$I$5:$I$605,Nov!$U$5:$U$605,"Despesa",Nov!$G$5:$G$605,CPagar!$D734,Nov!$K$5:$K$605,"Não Pago")</f>
        <v>0</v>
      </c>
      <c r="P734" s="65">
        <f>SUMIFS(Dez!$I$5:$I$605,Dez!$U$5:$U$605,"Despesa",Dez!$G$5:$G$605,CPagar!$D734,Dez!$K$5:$K$605,"Não Pago")</f>
        <v>0</v>
      </c>
      <c r="Q734" s="62">
        <f t="shared" si="23"/>
        <v>0</v>
      </c>
    </row>
    <row r="735" spans="3:17" ht="28.5" customHeight="1" thickTop="1" thickBot="1" x14ac:dyDescent="0.3">
      <c r="C735" s="46" t="str">
        <f>'PC Despesas'!X31</f>
        <v>5.8.27</v>
      </c>
      <c r="D735" s="47" t="str">
        <f>VLOOKUP(C735,'PC Despesas'!$X$5:$Y$103,2,FALSE)</f>
        <v>-</v>
      </c>
      <c r="E735" s="65">
        <f>SUMIFS(Jan!$I$5:$I$605,Jan!$U$5:$U$605,"Despesa",Jan!$G$5:$G$605,CPagar!$D735,Jan!$K$5:$K$605,"Não Pago")</f>
        <v>0</v>
      </c>
      <c r="F735" s="65">
        <f>SUMIFS(Fev!$I$5:$I$605,Fev!$U$5:$U$605,"Despesa",Fev!$G$5:$G$605,CPagar!$D735,Fev!$K$5:$K$605,"Não Pago")</f>
        <v>0</v>
      </c>
      <c r="G735" s="65">
        <f>SUMIFS(Mar!$I$5:$I$605,Mar!$U$5:$U$605,"Despesa",Mar!$G$5:$G$605,CPagar!$D735,Mar!$K$5:$K$605,"Não Pago")</f>
        <v>0</v>
      </c>
      <c r="H735" s="65">
        <f>SUMIFS(Abr!$I$5:$I$605,Abr!$U$5:$U$605,"Despesa",Abr!$G$5:$G$605,CPagar!$D735,Abr!$K$5:$K$605,"Não Pago")</f>
        <v>0</v>
      </c>
      <c r="I735" s="65">
        <f>SUMIFS(Mai!$I$5:$I$605,Mai!$U$5:$U$605,"Despesa",Mai!$G$5:$G$605,CPagar!$D735,Mai!$K$5:$K$605,"Não Pago")</f>
        <v>0</v>
      </c>
      <c r="J735" s="65">
        <f>SUMIFS(Jun!$I$5:$I$605,Jun!$U$5:$U$605,"Despesa",Jun!$G$5:$G$605,CPagar!$D735,Jun!$K$5:$K$605,"Não Pago")</f>
        <v>0</v>
      </c>
      <c r="K735" s="65">
        <f>SUMIFS(Jul!$I$5:$I$605,Jul!$U$5:$U$605,"Despesa",Jul!$G$5:$G$605,CPagar!$D735,Jul!$K$5:$K$605,"Não Pago")</f>
        <v>0</v>
      </c>
      <c r="L735" s="65">
        <f>SUMIFS(Ago!$I$5:$I$605,Ago!$U$5:$U$605,"Despesa",Ago!$G$5:$G$605,CPagar!$D735,Ago!$K$5:$K$605,"Não Pago")</f>
        <v>0</v>
      </c>
      <c r="M735" s="65">
        <f>SUMIFS(Set!$I$5:$I$605,Set!$U$5:$U$605,"Despesa",Set!$G$5:$G$605,CPagar!$D735,Set!$K$5:$K$605,"Não Pago")</f>
        <v>0</v>
      </c>
      <c r="N735" s="65">
        <f>SUMIFS(Out!$I$5:$I$605,Out!$U$5:$U$605,"Despesa",Out!$G$5:$G$605,CPagar!$D735,Out!$K$5:$K$605,"Não Pago")</f>
        <v>0</v>
      </c>
      <c r="O735" s="65">
        <f>SUMIFS(Nov!$I$5:$I$605,Nov!$U$5:$U$605,"Despesa",Nov!$G$5:$G$605,CPagar!$D735,Nov!$K$5:$K$605,"Não Pago")</f>
        <v>0</v>
      </c>
      <c r="P735" s="65">
        <f>SUMIFS(Dez!$I$5:$I$605,Dez!$U$5:$U$605,"Despesa",Dez!$G$5:$G$605,CPagar!$D735,Dez!$K$5:$K$605,"Não Pago")</f>
        <v>0</v>
      </c>
      <c r="Q735" s="62">
        <f t="shared" si="23"/>
        <v>0</v>
      </c>
    </row>
    <row r="736" spans="3:17" ht="28.5" customHeight="1" thickTop="1" thickBot="1" x14ac:dyDescent="0.3">
      <c r="C736" s="46" t="str">
        <f>'PC Despesas'!X32</f>
        <v>5.8.28</v>
      </c>
      <c r="D736" s="47" t="str">
        <f>VLOOKUP(C736,'PC Despesas'!$X$5:$Y$103,2,FALSE)</f>
        <v>-</v>
      </c>
      <c r="E736" s="65">
        <f>SUMIFS(Jan!$I$5:$I$605,Jan!$U$5:$U$605,"Despesa",Jan!$G$5:$G$605,CPagar!$D736,Jan!$K$5:$K$605,"Não Pago")</f>
        <v>0</v>
      </c>
      <c r="F736" s="65">
        <f>SUMIFS(Fev!$I$5:$I$605,Fev!$U$5:$U$605,"Despesa",Fev!$G$5:$G$605,CPagar!$D736,Fev!$K$5:$K$605,"Não Pago")</f>
        <v>0</v>
      </c>
      <c r="G736" s="65">
        <f>SUMIFS(Mar!$I$5:$I$605,Mar!$U$5:$U$605,"Despesa",Mar!$G$5:$G$605,CPagar!$D736,Mar!$K$5:$K$605,"Não Pago")</f>
        <v>0</v>
      </c>
      <c r="H736" s="65">
        <f>SUMIFS(Abr!$I$5:$I$605,Abr!$U$5:$U$605,"Despesa",Abr!$G$5:$G$605,CPagar!$D736,Abr!$K$5:$K$605,"Não Pago")</f>
        <v>0</v>
      </c>
      <c r="I736" s="65">
        <f>SUMIFS(Mai!$I$5:$I$605,Mai!$U$5:$U$605,"Despesa",Mai!$G$5:$G$605,CPagar!$D736,Mai!$K$5:$K$605,"Não Pago")</f>
        <v>0</v>
      </c>
      <c r="J736" s="65">
        <f>SUMIFS(Jun!$I$5:$I$605,Jun!$U$5:$U$605,"Despesa",Jun!$G$5:$G$605,CPagar!$D736,Jun!$K$5:$K$605,"Não Pago")</f>
        <v>0</v>
      </c>
      <c r="K736" s="65">
        <f>SUMIFS(Jul!$I$5:$I$605,Jul!$U$5:$U$605,"Despesa",Jul!$G$5:$G$605,CPagar!$D736,Jul!$K$5:$K$605,"Não Pago")</f>
        <v>0</v>
      </c>
      <c r="L736" s="65">
        <f>SUMIFS(Ago!$I$5:$I$605,Ago!$U$5:$U$605,"Despesa",Ago!$G$5:$G$605,CPagar!$D736,Ago!$K$5:$K$605,"Não Pago")</f>
        <v>0</v>
      </c>
      <c r="M736" s="65">
        <f>SUMIFS(Set!$I$5:$I$605,Set!$U$5:$U$605,"Despesa",Set!$G$5:$G$605,CPagar!$D736,Set!$K$5:$K$605,"Não Pago")</f>
        <v>0</v>
      </c>
      <c r="N736" s="65">
        <f>SUMIFS(Out!$I$5:$I$605,Out!$U$5:$U$605,"Despesa",Out!$G$5:$G$605,CPagar!$D736,Out!$K$5:$K$605,"Não Pago")</f>
        <v>0</v>
      </c>
      <c r="O736" s="65">
        <f>SUMIFS(Nov!$I$5:$I$605,Nov!$U$5:$U$605,"Despesa",Nov!$G$5:$G$605,CPagar!$D736,Nov!$K$5:$K$605,"Não Pago")</f>
        <v>0</v>
      </c>
      <c r="P736" s="65">
        <f>SUMIFS(Dez!$I$5:$I$605,Dez!$U$5:$U$605,"Despesa",Dez!$G$5:$G$605,CPagar!$D736,Dez!$K$5:$K$605,"Não Pago")</f>
        <v>0</v>
      </c>
      <c r="Q736" s="62">
        <f t="shared" si="23"/>
        <v>0</v>
      </c>
    </row>
    <row r="737" spans="3:17" ht="28.5" customHeight="1" thickTop="1" thickBot="1" x14ac:dyDescent="0.3">
      <c r="C737" s="46" t="str">
        <f>'PC Despesas'!X33</f>
        <v>5.8.29</v>
      </c>
      <c r="D737" s="47" t="str">
        <f>VLOOKUP(C737,'PC Despesas'!$X$5:$Y$103,2,FALSE)</f>
        <v>-</v>
      </c>
      <c r="E737" s="65">
        <f>SUMIFS(Jan!$I$5:$I$605,Jan!$U$5:$U$605,"Despesa",Jan!$G$5:$G$605,CPagar!$D737,Jan!$K$5:$K$605,"Não Pago")</f>
        <v>0</v>
      </c>
      <c r="F737" s="65">
        <f>SUMIFS(Fev!$I$5:$I$605,Fev!$U$5:$U$605,"Despesa",Fev!$G$5:$G$605,CPagar!$D737,Fev!$K$5:$K$605,"Não Pago")</f>
        <v>0</v>
      </c>
      <c r="G737" s="65">
        <f>SUMIFS(Mar!$I$5:$I$605,Mar!$U$5:$U$605,"Despesa",Mar!$G$5:$G$605,CPagar!$D737,Mar!$K$5:$K$605,"Não Pago")</f>
        <v>0</v>
      </c>
      <c r="H737" s="65">
        <f>SUMIFS(Abr!$I$5:$I$605,Abr!$U$5:$U$605,"Despesa",Abr!$G$5:$G$605,CPagar!$D737,Abr!$K$5:$K$605,"Não Pago")</f>
        <v>0</v>
      </c>
      <c r="I737" s="65">
        <f>SUMIFS(Mai!$I$5:$I$605,Mai!$U$5:$U$605,"Despesa",Mai!$G$5:$G$605,CPagar!$D737,Mai!$K$5:$K$605,"Não Pago")</f>
        <v>0</v>
      </c>
      <c r="J737" s="65">
        <f>SUMIFS(Jun!$I$5:$I$605,Jun!$U$5:$U$605,"Despesa",Jun!$G$5:$G$605,CPagar!$D737,Jun!$K$5:$K$605,"Não Pago")</f>
        <v>0</v>
      </c>
      <c r="K737" s="65">
        <f>SUMIFS(Jul!$I$5:$I$605,Jul!$U$5:$U$605,"Despesa",Jul!$G$5:$G$605,CPagar!$D737,Jul!$K$5:$K$605,"Não Pago")</f>
        <v>0</v>
      </c>
      <c r="L737" s="65">
        <f>SUMIFS(Ago!$I$5:$I$605,Ago!$U$5:$U$605,"Despesa",Ago!$G$5:$G$605,CPagar!$D737,Ago!$K$5:$K$605,"Não Pago")</f>
        <v>0</v>
      </c>
      <c r="M737" s="65">
        <f>SUMIFS(Set!$I$5:$I$605,Set!$U$5:$U$605,"Despesa",Set!$G$5:$G$605,CPagar!$D737,Set!$K$5:$K$605,"Não Pago")</f>
        <v>0</v>
      </c>
      <c r="N737" s="65">
        <f>SUMIFS(Out!$I$5:$I$605,Out!$U$5:$U$605,"Despesa",Out!$G$5:$G$605,CPagar!$D737,Out!$K$5:$K$605,"Não Pago")</f>
        <v>0</v>
      </c>
      <c r="O737" s="65">
        <f>SUMIFS(Nov!$I$5:$I$605,Nov!$U$5:$U$605,"Despesa",Nov!$G$5:$G$605,CPagar!$D737,Nov!$K$5:$K$605,"Não Pago")</f>
        <v>0</v>
      </c>
      <c r="P737" s="65">
        <f>SUMIFS(Dez!$I$5:$I$605,Dez!$U$5:$U$605,"Despesa",Dez!$G$5:$G$605,CPagar!$D737,Dez!$K$5:$K$605,"Não Pago")</f>
        <v>0</v>
      </c>
      <c r="Q737" s="62">
        <f t="shared" si="23"/>
        <v>0</v>
      </c>
    </row>
    <row r="738" spans="3:17" ht="28.5" customHeight="1" thickTop="1" thickBot="1" x14ac:dyDescent="0.3">
      <c r="C738" s="46" t="str">
        <f>'PC Despesas'!X34</f>
        <v>5.8.30</v>
      </c>
      <c r="D738" s="47" t="str">
        <f>VLOOKUP(C738,'PC Despesas'!$X$5:$Y$103,2,FALSE)</f>
        <v>-</v>
      </c>
      <c r="E738" s="65">
        <f>SUMIFS(Jan!$I$5:$I$605,Jan!$U$5:$U$605,"Despesa",Jan!$G$5:$G$605,CPagar!$D738,Jan!$K$5:$K$605,"Não Pago")</f>
        <v>0</v>
      </c>
      <c r="F738" s="65">
        <f>SUMIFS(Fev!$I$5:$I$605,Fev!$U$5:$U$605,"Despesa",Fev!$G$5:$G$605,CPagar!$D738,Fev!$K$5:$K$605,"Não Pago")</f>
        <v>0</v>
      </c>
      <c r="G738" s="65">
        <f>SUMIFS(Mar!$I$5:$I$605,Mar!$U$5:$U$605,"Despesa",Mar!$G$5:$G$605,CPagar!$D738,Mar!$K$5:$K$605,"Não Pago")</f>
        <v>0</v>
      </c>
      <c r="H738" s="65">
        <f>SUMIFS(Abr!$I$5:$I$605,Abr!$U$5:$U$605,"Despesa",Abr!$G$5:$G$605,CPagar!$D738,Abr!$K$5:$K$605,"Não Pago")</f>
        <v>0</v>
      </c>
      <c r="I738" s="65">
        <f>SUMIFS(Mai!$I$5:$I$605,Mai!$U$5:$U$605,"Despesa",Mai!$G$5:$G$605,CPagar!$D738,Mai!$K$5:$K$605,"Não Pago")</f>
        <v>0</v>
      </c>
      <c r="J738" s="65">
        <f>SUMIFS(Jun!$I$5:$I$605,Jun!$U$5:$U$605,"Despesa",Jun!$G$5:$G$605,CPagar!$D738,Jun!$K$5:$K$605,"Não Pago")</f>
        <v>0</v>
      </c>
      <c r="K738" s="65">
        <f>SUMIFS(Jul!$I$5:$I$605,Jul!$U$5:$U$605,"Despesa",Jul!$G$5:$G$605,CPagar!$D738,Jul!$K$5:$K$605,"Não Pago")</f>
        <v>0</v>
      </c>
      <c r="L738" s="65">
        <f>SUMIFS(Ago!$I$5:$I$605,Ago!$U$5:$U$605,"Despesa",Ago!$G$5:$G$605,CPagar!$D738,Ago!$K$5:$K$605,"Não Pago")</f>
        <v>0</v>
      </c>
      <c r="M738" s="65">
        <f>SUMIFS(Set!$I$5:$I$605,Set!$U$5:$U$605,"Despesa",Set!$G$5:$G$605,CPagar!$D738,Set!$K$5:$K$605,"Não Pago")</f>
        <v>0</v>
      </c>
      <c r="N738" s="65">
        <f>SUMIFS(Out!$I$5:$I$605,Out!$U$5:$U$605,"Despesa",Out!$G$5:$G$605,CPagar!$D738,Out!$K$5:$K$605,"Não Pago")</f>
        <v>0</v>
      </c>
      <c r="O738" s="65">
        <f>SUMIFS(Nov!$I$5:$I$605,Nov!$U$5:$U$605,"Despesa",Nov!$G$5:$G$605,CPagar!$D738,Nov!$K$5:$K$605,"Não Pago")</f>
        <v>0</v>
      </c>
      <c r="P738" s="65">
        <f>SUMIFS(Dez!$I$5:$I$605,Dez!$U$5:$U$605,"Despesa",Dez!$G$5:$G$605,CPagar!$D738,Dez!$K$5:$K$605,"Não Pago")</f>
        <v>0</v>
      </c>
      <c r="Q738" s="62">
        <f t="shared" si="23"/>
        <v>0</v>
      </c>
    </row>
    <row r="739" spans="3:17" ht="28.5" customHeight="1" thickTop="1" thickBot="1" x14ac:dyDescent="0.3">
      <c r="C739" s="46" t="str">
        <f>'PC Despesas'!X35</f>
        <v>5.8.31</v>
      </c>
      <c r="D739" s="47" t="str">
        <f>VLOOKUP(C739,'PC Despesas'!$X$5:$Y$103,2,FALSE)</f>
        <v>-</v>
      </c>
      <c r="E739" s="65">
        <f>SUMIFS(Jan!$I$5:$I$605,Jan!$U$5:$U$605,"Despesa",Jan!$G$5:$G$605,CPagar!$D739,Jan!$K$5:$K$605,"Não Pago")</f>
        <v>0</v>
      </c>
      <c r="F739" s="65">
        <f>SUMIFS(Fev!$I$5:$I$605,Fev!$U$5:$U$605,"Despesa",Fev!$G$5:$G$605,CPagar!$D739,Fev!$K$5:$K$605,"Não Pago")</f>
        <v>0</v>
      </c>
      <c r="G739" s="65">
        <f>SUMIFS(Mar!$I$5:$I$605,Mar!$U$5:$U$605,"Despesa",Mar!$G$5:$G$605,CPagar!$D739,Mar!$K$5:$K$605,"Não Pago")</f>
        <v>0</v>
      </c>
      <c r="H739" s="65">
        <f>SUMIFS(Abr!$I$5:$I$605,Abr!$U$5:$U$605,"Despesa",Abr!$G$5:$G$605,CPagar!$D739,Abr!$K$5:$K$605,"Não Pago")</f>
        <v>0</v>
      </c>
      <c r="I739" s="65">
        <f>SUMIFS(Mai!$I$5:$I$605,Mai!$U$5:$U$605,"Despesa",Mai!$G$5:$G$605,CPagar!$D739,Mai!$K$5:$K$605,"Não Pago")</f>
        <v>0</v>
      </c>
      <c r="J739" s="65">
        <f>SUMIFS(Jun!$I$5:$I$605,Jun!$U$5:$U$605,"Despesa",Jun!$G$5:$G$605,CPagar!$D739,Jun!$K$5:$K$605,"Não Pago")</f>
        <v>0</v>
      </c>
      <c r="K739" s="65">
        <f>SUMIFS(Jul!$I$5:$I$605,Jul!$U$5:$U$605,"Despesa",Jul!$G$5:$G$605,CPagar!$D739,Jul!$K$5:$K$605,"Não Pago")</f>
        <v>0</v>
      </c>
      <c r="L739" s="65">
        <f>SUMIFS(Ago!$I$5:$I$605,Ago!$U$5:$U$605,"Despesa",Ago!$G$5:$G$605,CPagar!$D739,Ago!$K$5:$K$605,"Não Pago")</f>
        <v>0</v>
      </c>
      <c r="M739" s="65">
        <f>SUMIFS(Set!$I$5:$I$605,Set!$U$5:$U$605,"Despesa",Set!$G$5:$G$605,CPagar!$D739,Set!$K$5:$K$605,"Não Pago")</f>
        <v>0</v>
      </c>
      <c r="N739" s="65">
        <f>SUMIFS(Out!$I$5:$I$605,Out!$U$5:$U$605,"Despesa",Out!$G$5:$G$605,CPagar!$D739,Out!$K$5:$K$605,"Não Pago")</f>
        <v>0</v>
      </c>
      <c r="O739" s="65">
        <f>SUMIFS(Nov!$I$5:$I$605,Nov!$U$5:$U$605,"Despesa",Nov!$G$5:$G$605,CPagar!$D739,Nov!$K$5:$K$605,"Não Pago")</f>
        <v>0</v>
      </c>
      <c r="P739" s="65">
        <f>SUMIFS(Dez!$I$5:$I$605,Dez!$U$5:$U$605,"Despesa",Dez!$G$5:$G$605,CPagar!$D739,Dez!$K$5:$K$605,"Não Pago")</f>
        <v>0</v>
      </c>
      <c r="Q739" s="62">
        <f t="shared" si="23"/>
        <v>0</v>
      </c>
    </row>
    <row r="740" spans="3:17" ht="28.5" customHeight="1" thickTop="1" thickBot="1" x14ac:dyDescent="0.3">
      <c r="C740" s="46" t="str">
        <f>'PC Despesas'!X36</f>
        <v>5.8.32</v>
      </c>
      <c r="D740" s="47" t="str">
        <f>VLOOKUP(C740,'PC Despesas'!$X$5:$Y$103,2,FALSE)</f>
        <v>-</v>
      </c>
      <c r="E740" s="65">
        <f>SUMIFS(Jan!$I$5:$I$605,Jan!$U$5:$U$605,"Despesa",Jan!$G$5:$G$605,CPagar!$D740,Jan!$K$5:$K$605,"Não Pago")</f>
        <v>0</v>
      </c>
      <c r="F740" s="65">
        <f>SUMIFS(Fev!$I$5:$I$605,Fev!$U$5:$U$605,"Despesa",Fev!$G$5:$G$605,CPagar!$D740,Fev!$K$5:$K$605,"Não Pago")</f>
        <v>0</v>
      </c>
      <c r="G740" s="65">
        <f>SUMIFS(Mar!$I$5:$I$605,Mar!$U$5:$U$605,"Despesa",Mar!$G$5:$G$605,CPagar!$D740,Mar!$K$5:$K$605,"Não Pago")</f>
        <v>0</v>
      </c>
      <c r="H740" s="65">
        <f>SUMIFS(Abr!$I$5:$I$605,Abr!$U$5:$U$605,"Despesa",Abr!$G$5:$G$605,CPagar!$D740,Abr!$K$5:$K$605,"Não Pago")</f>
        <v>0</v>
      </c>
      <c r="I740" s="65">
        <f>SUMIFS(Mai!$I$5:$I$605,Mai!$U$5:$U$605,"Despesa",Mai!$G$5:$G$605,CPagar!$D740,Mai!$K$5:$K$605,"Não Pago")</f>
        <v>0</v>
      </c>
      <c r="J740" s="65">
        <f>SUMIFS(Jun!$I$5:$I$605,Jun!$U$5:$U$605,"Despesa",Jun!$G$5:$G$605,CPagar!$D740,Jun!$K$5:$K$605,"Não Pago")</f>
        <v>0</v>
      </c>
      <c r="K740" s="65">
        <f>SUMIFS(Jul!$I$5:$I$605,Jul!$U$5:$U$605,"Despesa",Jul!$G$5:$G$605,CPagar!$D740,Jul!$K$5:$K$605,"Não Pago")</f>
        <v>0</v>
      </c>
      <c r="L740" s="65">
        <f>SUMIFS(Ago!$I$5:$I$605,Ago!$U$5:$U$605,"Despesa",Ago!$G$5:$G$605,CPagar!$D740,Ago!$K$5:$K$605,"Não Pago")</f>
        <v>0</v>
      </c>
      <c r="M740" s="65">
        <f>SUMIFS(Set!$I$5:$I$605,Set!$U$5:$U$605,"Despesa",Set!$G$5:$G$605,CPagar!$D740,Set!$K$5:$K$605,"Não Pago")</f>
        <v>0</v>
      </c>
      <c r="N740" s="65">
        <f>SUMIFS(Out!$I$5:$I$605,Out!$U$5:$U$605,"Despesa",Out!$G$5:$G$605,CPagar!$D740,Out!$K$5:$K$605,"Não Pago")</f>
        <v>0</v>
      </c>
      <c r="O740" s="65">
        <f>SUMIFS(Nov!$I$5:$I$605,Nov!$U$5:$U$605,"Despesa",Nov!$G$5:$G$605,CPagar!$D740,Nov!$K$5:$K$605,"Não Pago")</f>
        <v>0</v>
      </c>
      <c r="P740" s="65">
        <f>SUMIFS(Dez!$I$5:$I$605,Dez!$U$5:$U$605,"Despesa",Dez!$G$5:$G$605,CPagar!$D740,Dez!$K$5:$K$605,"Não Pago")</f>
        <v>0</v>
      </c>
      <c r="Q740" s="62">
        <f t="shared" si="23"/>
        <v>0</v>
      </c>
    </row>
    <row r="741" spans="3:17" ht="28.5" customHeight="1" thickTop="1" thickBot="1" x14ac:dyDescent="0.3">
      <c r="C741" s="46" t="str">
        <f>'PC Despesas'!X37</f>
        <v>5.8.33</v>
      </c>
      <c r="D741" s="47" t="str">
        <f>VLOOKUP(C741,'PC Despesas'!$X$5:$Y$103,2,FALSE)</f>
        <v>-</v>
      </c>
      <c r="E741" s="65">
        <f>SUMIFS(Jan!$I$5:$I$605,Jan!$U$5:$U$605,"Despesa",Jan!$G$5:$G$605,CPagar!$D741,Jan!$K$5:$K$605,"Não Pago")</f>
        <v>0</v>
      </c>
      <c r="F741" s="65">
        <f>SUMIFS(Fev!$I$5:$I$605,Fev!$U$5:$U$605,"Despesa",Fev!$G$5:$G$605,CPagar!$D741,Fev!$K$5:$K$605,"Não Pago")</f>
        <v>0</v>
      </c>
      <c r="G741" s="65">
        <f>SUMIFS(Mar!$I$5:$I$605,Mar!$U$5:$U$605,"Despesa",Mar!$G$5:$G$605,CPagar!$D741,Mar!$K$5:$K$605,"Não Pago")</f>
        <v>0</v>
      </c>
      <c r="H741" s="65">
        <f>SUMIFS(Abr!$I$5:$I$605,Abr!$U$5:$U$605,"Despesa",Abr!$G$5:$G$605,CPagar!$D741,Abr!$K$5:$K$605,"Não Pago")</f>
        <v>0</v>
      </c>
      <c r="I741" s="65">
        <f>SUMIFS(Mai!$I$5:$I$605,Mai!$U$5:$U$605,"Despesa",Mai!$G$5:$G$605,CPagar!$D741,Mai!$K$5:$K$605,"Não Pago")</f>
        <v>0</v>
      </c>
      <c r="J741" s="65">
        <f>SUMIFS(Jun!$I$5:$I$605,Jun!$U$5:$U$605,"Despesa",Jun!$G$5:$G$605,CPagar!$D741,Jun!$K$5:$K$605,"Não Pago")</f>
        <v>0</v>
      </c>
      <c r="K741" s="65">
        <f>SUMIFS(Jul!$I$5:$I$605,Jul!$U$5:$U$605,"Despesa",Jul!$G$5:$G$605,CPagar!$D741,Jul!$K$5:$K$605,"Não Pago")</f>
        <v>0</v>
      </c>
      <c r="L741" s="65">
        <f>SUMIFS(Ago!$I$5:$I$605,Ago!$U$5:$U$605,"Despesa",Ago!$G$5:$G$605,CPagar!$D741,Ago!$K$5:$K$605,"Não Pago")</f>
        <v>0</v>
      </c>
      <c r="M741" s="65">
        <f>SUMIFS(Set!$I$5:$I$605,Set!$U$5:$U$605,"Despesa",Set!$G$5:$G$605,CPagar!$D741,Set!$K$5:$K$605,"Não Pago")</f>
        <v>0</v>
      </c>
      <c r="N741" s="65">
        <f>SUMIFS(Out!$I$5:$I$605,Out!$U$5:$U$605,"Despesa",Out!$G$5:$G$605,CPagar!$D741,Out!$K$5:$K$605,"Não Pago")</f>
        <v>0</v>
      </c>
      <c r="O741" s="65">
        <f>SUMIFS(Nov!$I$5:$I$605,Nov!$U$5:$U$605,"Despesa",Nov!$G$5:$G$605,CPagar!$D741,Nov!$K$5:$K$605,"Não Pago")</f>
        <v>0</v>
      </c>
      <c r="P741" s="65">
        <f>SUMIFS(Dez!$I$5:$I$605,Dez!$U$5:$U$605,"Despesa",Dez!$G$5:$G$605,CPagar!$D741,Dez!$K$5:$K$605,"Não Pago")</f>
        <v>0</v>
      </c>
      <c r="Q741" s="62">
        <f t="shared" si="23"/>
        <v>0</v>
      </c>
    </row>
    <row r="742" spans="3:17" ht="28.5" customHeight="1" thickTop="1" thickBot="1" x14ac:dyDescent="0.3">
      <c r="C742" s="46" t="str">
        <f>'PC Despesas'!X38</f>
        <v>5.8.34</v>
      </c>
      <c r="D742" s="47" t="str">
        <f>VLOOKUP(C742,'PC Despesas'!$X$5:$Y$103,2,FALSE)</f>
        <v>-</v>
      </c>
      <c r="E742" s="65">
        <f>SUMIFS(Jan!$I$5:$I$605,Jan!$U$5:$U$605,"Despesa",Jan!$G$5:$G$605,CPagar!$D742,Jan!$K$5:$K$605,"Não Pago")</f>
        <v>0</v>
      </c>
      <c r="F742" s="65">
        <f>SUMIFS(Fev!$I$5:$I$605,Fev!$U$5:$U$605,"Despesa",Fev!$G$5:$G$605,CPagar!$D742,Fev!$K$5:$K$605,"Não Pago")</f>
        <v>0</v>
      </c>
      <c r="G742" s="65">
        <f>SUMIFS(Mar!$I$5:$I$605,Mar!$U$5:$U$605,"Despesa",Mar!$G$5:$G$605,CPagar!$D742,Mar!$K$5:$K$605,"Não Pago")</f>
        <v>0</v>
      </c>
      <c r="H742" s="65">
        <f>SUMIFS(Abr!$I$5:$I$605,Abr!$U$5:$U$605,"Despesa",Abr!$G$5:$G$605,CPagar!$D742,Abr!$K$5:$K$605,"Não Pago")</f>
        <v>0</v>
      </c>
      <c r="I742" s="65">
        <f>SUMIFS(Mai!$I$5:$I$605,Mai!$U$5:$U$605,"Despesa",Mai!$G$5:$G$605,CPagar!$D742,Mai!$K$5:$K$605,"Não Pago")</f>
        <v>0</v>
      </c>
      <c r="J742" s="65">
        <f>SUMIFS(Jun!$I$5:$I$605,Jun!$U$5:$U$605,"Despesa",Jun!$G$5:$G$605,CPagar!$D742,Jun!$K$5:$K$605,"Não Pago")</f>
        <v>0</v>
      </c>
      <c r="K742" s="65">
        <f>SUMIFS(Jul!$I$5:$I$605,Jul!$U$5:$U$605,"Despesa",Jul!$G$5:$G$605,CPagar!$D742,Jul!$K$5:$K$605,"Não Pago")</f>
        <v>0</v>
      </c>
      <c r="L742" s="65">
        <f>SUMIFS(Ago!$I$5:$I$605,Ago!$U$5:$U$605,"Despesa",Ago!$G$5:$G$605,CPagar!$D742,Ago!$K$5:$K$605,"Não Pago")</f>
        <v>0</v>
      </c>
      <c r="M742" s="65">
        <f>SUMIFS(Set!$I$5:$I$605,Set!$U$5:$U$605,"Despesa",Set!$G$5:$G$605,CPagar!$D742,Set!$K$5:$K$605,"Não Pago")</f>
        <v>0</v>
      </c>
      <c r="N742" s="65">
        <f>SUMIFS(Out!$I$5:$I$605,Out!$U$5:$U$605,"Despesa",Out!$G$5:$G$605,CPagar!$D742,Out!$K$5:$K$605,"Não Pago")</f>
        <v>0</v>
      </c>
      <c r="O742" s="65">
        <f>SUMIFS(Nov!$I$5:$I$605,Nov!$U$5:$U$605,"Despesa",Nov!$G$5:$G$605,CPagar!$D742,Nov!$K$5:$K$605,"Não Pago")</f>
        <v>0</v>
      </c>
      <c r="P742" s="65">
        <f>SUMIFS(Dez!$I$5:$I$605,Dez!$U$5:$U$605,"Despesa",Dez!$G$5:$G$605,CPagar!$D742,Dez!$K$5:$K$605,"Não Pago")</f>
        <v>0</v>
      </c>
      <c r="Q742" s="62">
        <f t="shared" si="23"/>
        <v>0</v>
      </c>
    </row>
    <row r="743" spans="3:17" ht="28.5" customHeight="1" thickTop="1" thickBot="1" x14ac:dyDescent="0.3">
      <c r="C743" s="46" t="str">
        <f>'PC Despesas'!X39</f>
        <v>5.8.35</v>
      </c>
      <c r="D743" s="47" t="str">
        <f>VLOOKUP(C743,'PC Despesas'!$X$5:$Y$103,2,FALSE)</f>
        <v>-</v>
      </c>
      <c r="E743" s="65">
        <f>SUMIFS(Jan!$I$5:$I$605,Jan!$U$5:$U$605,"Despesa",Jan!$G$5:$G$605,CPagar!$D743,Jan!$K$5:$K$605,"Não Pago")</f>
        <v>0</v>
      </c>
      <c r="F743" s="65">
        <f>SUMIFS(Fev!$I$5:$I$605,Fev!$U$5:$U$605,"Despesa",Fev!$G$5:$G$605,CPagar!$D743,Fev!$K$5:$K$605,"Não Pago")</f>
        <v>0</v>
      </c>
      <c r="G743" s="65">
        <f>SUMIFS(Mar!$I$5:$I$605,Mar!$U$5:$U$605,"Despesa",Mar!$G$5:$G$605,CPagar!$D743,Mar!$K$5:$K$605,"Não Pago")</f>
        <v>0</v>
      </c>
      <c r="H743" s="65">
        <f>SUMIFS(Abr!$I$5:$I$605,Abr!$U$5:$U$605,"Despesa",Abr!$G$5:$G$605,CPagar!$D743,Abr!$K$5:$K$605,"Não Pago")</f>
        <v>0</v>
      </c>
      <c r="I743" s="65">
        <f>SUMIFS(Mai!$I$5:$I$605,Mai!$U$5:$U$605,"Despesa",Mai!$G$5:$G$605,CPagar!$D743,Mai!$K$5:$K$605,"Não Pago")</f>
        <v>0</v>
      </c>
      <c r="J743" s="65">
        <f>SUMIFS(Jun!$I$5:$I$605,Jun!$U$5:$U$605,"Despesa",Jun!$G$5:$G$605,CPagar!$D743,Jun!$K$5:$K$605,"Não Pago")</f>
        <v>0</v>
      </c>
      <c r="K743" s="65">
        <f>SUMIFS(Jul!$I$5:$I$605,Jul!$U$5:$U$605,"Despesa",Jul!$G$5:$G$605,CPagar!$D743,Jul!$K$5:$K$605,"Não Pago")</f>
        <v>0</v>
      </c>
      <c r="L743" s="65">
        <f>SUMIFS(Ago!$I$5:$I$605,Ago!$U$5:$U$605,"Despesa",Ago!$G$5:$G$605,CPagar!$D743,Ago!$K$5:$K$605,"Não Pago")</f>
        <v>0</v>
      </c>
      <c r="M743" s="65">
        <f>SUMIFS(Set!$I$5:$I$605,Set!$U$5:$U$605,"Despesa",Set!$G$5:$G$605,CPagar!$D743,Set!$K$5:$K$605,"Não Pago")</f>
        <v>0</v>
      </c>
      <c r="N743" s="65">
        <f>SUMIFS(Out!$I$5:$I$605,Out!$U$5:$U$605,"Despesa",Out!$G$5:$G$605,CPagar!$D743,Out!$K$5:$K$605,"Não Pago")</f>
        <v>0</v>
      </c>
      <c r="O743" s="65">
        <f>SUMIFS(Nov!$I$5:$I$605,Nov!$U$5:$U$605,"Despesa",Nov!$G$5:$G$605,CPagar!$D743,Nov!$K$5:$K$605,"Não Pago")</f>
        <v>0</v>
      </c>
      <c r="P743" s="65">
        <f>SUMIFS(Dez!$I$5:$I$605,Dez!$U$5:$U$605,"Despesa",Dez!$G$5:$G$605,CPagar!$D743,Dez!$K$5:$K$605,"Não Pago")</f>
        <v>0</v>
      </c>
      <c r="Q743" s="62">
        <f t="shared" si="23"/>
        <v>0</v>
      </c>
    </row>
    <row r="744" spans="3:17" ht="28.5" customHeight="1" thickTop="1" thickBot="1" x14ac:dyDescent="0.3">
      <c r="C744" s="46" t="str">
        <f>'PC Despesas'!X40</f>
        <v>5.8.36</v>
      </c>
      <c r="D744" s="47" t="str">
        <f>VLOOKUP(C744,'PC Despesas'!$X$5:$Y$103,2,FALSE)</f>
        <v>-</v>
      </c>
      <c r="E744" s="65">
        <f>SUMIFS(Jan!$I$5:$I$605,Jan!$U$5:$U$605,"Despesa",Jan!$G$5:$G$605,CPagar!$D744,Jan!$K$5:$K$605,"Não Pago")</f>
        <v>0</v>
      </c>
      <c r="F744" s="65">
        <f>SUMIFS(Fev!$I$5:$I$605,Fev!$U$5:$U$605,"Despesa",Fev!$G$5:$G$605,CPagar!$D744,Fev!$K$5:$K$605,"Não Pago")</f>
        <v>0</v>
      </c>
      <c r="G744" s="65">
        <f>SUMIFS(Mar!$I$5:$I$605,Mar!$U$5:$U$605,"Despesa",Mar!$G$5:$G$605,CPagar!$D744,Mar!$K$5:$K$605,"Não Pago")</f>
        <v>0</v>
      </c>
      <c r="H744" s="65">
        <f>SUMIFS(Abr!$I$5:$I$605,Abr!$U$5:$U$605,"Despesa",Abr!$G$5:$G$605,CPagar!$D744,Abr!$K$5:$K$605,"Não Pago")</f>
        <v>0</v>
      </c>
      <c r="I744" s="65">
        <f>SUMIFS(Mai!$I$5:$I$605,Mai!$U$5:$U$605,"Despesa",Mai!$G$5:$G$605,CPagar!$D744,Mai!$K$5:$K$605,"Não Pago")</f>
        <v>0</v>
      </c>
      <c r="J744" s="65">
        <f>SUMIFS(Jun!$I$5:$I$605,Jun!$U$5:$U$605,"Despesa",Jun!$G$5:$G$605,CPagar!$D744,Jun!$K$5:$K$605,"Não Pago")</f>
        <v>0</v>
      </c>
      <c r="K744" s="65">
        <f>SUMIFS(Jul!$I$5:$I$605,Jul!$U$5:$U$605,"Despesa",Jul!$G$5:$G$605,CPagar!$D744,Jul!$K$5:$K$605,"Não Pago")</f>
        <v>0</v>
      </c>
      <c r="L744" s="65">
        <f>SUMIFS(Ago!$I$5:$I$605,Ago!$U$5:$U$605,"Despesa",Ago!$G$5:$G$605,CPagar!$D744,Ago!$K$5:$K$605,"Não Pago")</f>
        <v>0</v>
      </c>
      <c r="M744" s="65">
        <f>SUMIFS(Set!$I$5:$I$605,Set!$U$5:$U$605,"Despesa",Set!$G$5:$G$605,CPagar!$D744,Set!$K$5:$K$605,"Não Pago")</f>
        <v>0</v>
      </c>
      <c r="N744" s="65">
        <f>SUMIFS(Out!$I$5:$I$605,Out!$U$5:$U$605,"Despesa",Out!$G$5:$G$605,CPagar!$D744,Out!$K$5:$K$605,"Não Pago")</f>
        <v>0</v>
      </c>
      <c r="O744" s="65">
        <f>SUMIFS(Nov!$I$5:$I$605,Nov!$U$5:$U$605,"Despesa",Nov!$G$5:$G$605,CPagar!$D744,Nov!$K$5:$K$605,"Não Pago")</f>
        <v>0</v>
      </c>
      <c r="P744" s="65">
        <f>SUMIFS(Dez!$I$5:$I$605,Dez!$U$5:$U$605,"Despesa",Dez!$G$5:$G$605,CPagar!$D744,Dez!$K$5:$K$605,"Não Pago")</f>
        <v>0</v>
      </c>
      <c r="Q744" s="62">
        <f t="shared" si="23"/>
        <v>0</v>
      </c>
    </row>
    <row r="745" spans="3:17" ht="28.5" customHeight="1" thickTop="1" thickBot="1" x14ac:dyDescent="0.3">
      <c r="C745" s="46" t="str">
        <f>'PC Despesas'!X41</f>
        <v>5.8.37</v>
      </c>
      <c r="D745" s="47" t="str">
        <f>VLOOKUP(C745,'PC Despesas'!$X$5:$Y$103,2,FALSE)</f>
        <v>-</v>
      </c>
      <c r="E745" s="65">
        <f>SUMIFS(Jan!$I$5:$I$605,Jan!$U$5:$U$605,"Despesa",Jan!$G$5:$G$605,CPagar!$D745,Jan!$K$5:$K$605,"Não Pago")</f>
        <v>0</v>
      </c>
      <c r="F745" s="65">
        <f>SUMIFS(Fev!$I$5:$I$605,Fev!$U$5:$U$605,"Despesa",Fev!$G$5:$G$605,CPagar!$D745,Fev!$K$5:$K$605,"Não Pago")</f>
        <v>0</v>
      </c>
      <c r="G745" s="65">
        <f>SUMIFS(Mar!$I$5:$I$605,Mar!$U$5:$U$605,"Despesa",Mar!$G$5:$G$605,CPagar!$D745,Mar!$K$5:$K$605,"Não Pago")</f>
        <v>0</v>
      </c>
      <c r="H745" s="65">
        <f>SUMIFS(Abr!$I$5:$I$605,Abr!$U$5:$U$605,"Despesa",Abr!$G$5:$G$605,CPagar!$D745,Abr!$K$5:$K$605,"Não Pago")</f>
        <v>0</v>
      </c>
      <c r="I745" s="65">
        <f>SUMIFS(Mai!$I$5:$I$605,Mai!$U$5:$U$605,"Despesa",Mai!$G$5:$G$605,CPagar!$D745,Mai!$K$5:$K$605,"Não Pago")</f>
        <v>0</v>
      </c>
      <c r="J745" s="65">
        <f>SUMIFS(Jun!$I$5:$I$605,Jun!$U$5:$U$605,"Despesa",Jun!$G$5:$G$605,CPagar!$D745,Jun!$K$5:$K$605,"Não Pago")</f>
        <v>0</v>
      </c>
      <c r="K745" s="65">
        <f>SUMIFS(Jul!$I$5:$I$605,Jul!$U$5:$U$605,"Despesa",Jul!$G$5:$G$605,CPagar!$D745,Jul!$K$5:$K$605,"Não Pago")</f>
        <v>0</v>
      </c>
      <c r="L745" s="65">
        <f>SUMIFS(Ago!$I$5:$I$605,Ago!$U$5:$U$605,"Despesa",Ago!$G$5:$G$605,CPagar!$D745,Ago!$K$5:$K$605,"Não Pago")</f>
        <v>0</v>
      </c>
      <c r="M745" s="65">
        <f>SUMIFS(Set!$I$5:$I$605,Set!$U$5:$U$605,"Despesa",Set!$G$5:$G$605,CPagar!$D745,Set!$K$5:$K$605,"Não Pago")</f>
        <v>0</v>
      </c>
      <c r="N745" s="65">
        <f>SUMIFS(Out!$I$5:$I$605,Out!$U$5:$U$605,"Despesa",Out!$G$5:$G$605,CPagar!$D745,Out!$K$5:$K$605,"Não Pago")</f>
        <v>0</v>
      </c>
      <c r="O745" s="65">
        <f>SUMIFS(Nov!$I$5:$I$605,Nov!$U$5:$U$605,"Despesa",Nov!$G$5:$G$605,CPagar!$D745,Nov!$K$5:$K$605,"Não Pago")</f>
        <v>0</v>
      </c>
      <c r="P745" s="65">
        <f>SUMIFS(Dez!$I$5:$I$605,Dez!$U$5:$U$605,"Despesa",Dez!$G$5:$G$605,CPagar!$D745,Dez!$K$5:$K$605,"Não Pago")</f>
        <v>0</v>
      </c>
      <c r="Q745" s="62">
        <f t="shared" si="23"/>
        <v>0</v>
      </c>
    </row>
    <row r="746" spans="3:17" ht="28.5" customHeight="1" thickTop="1" thickBot="1" x14ac:dyDescent="0.3">
      <c r="C746" s="46" t="str">
        <f>'PC Despesas'!X42</f>
        <v>5.8.38</v>
      </c>
      <c r="D746" s="47" t="str">
        <f>VLOOKUP(C746,'PC Despesas'!$X$5:$Y$103,2,FALSE)</f>
        <v>-</v>
      </c>
      <c r="E746" s="65">
        <f>SUMIFS(Jan!$I$5:$I$605,Jan!$U$5:$U$605,"Despesa",Jan!$G$5:$G$605,CPagar!$D746,Jan!$K$5:$K$605,"Não Pago")</f>
        <v>0</v>
      </c>
      <c r="F746" s="65">
        <f>SUMIFS(Fev!$I$5:$I$605,Fev!$U$5:$U$605,"Despesa",Fev!$G$5:$G$605,CPagar!$D746,Fev!$K$5:$K$605,"Não Pago")</f>
        <v>0</v>
      </c>
      <c r="G746" s="65">
        <f>SUMIFS(Mar!$I$5:$I$605,Mar!$U$5:$U$605,"Despesa",Mar!$G$5:$G$605,CPagar!$D746,Mar!$K$5:$K$605,"Não Pago")</f>
        <v>0</v>
      </c>
      <c r="H746" s="65">
        <f>SUMIFS(Abr!$I$5:$I$605,Abr!$U$5:$U$605,"Despesa",Abr!$G$5:$G$605,CPagar!$D746,Abr!$K$5:$K$605,"Não Pago")</f>
        <v>0</v>
      </c>
      <c r="I746" s="65">
        <f>SUMIFS(Mai!$I$5:$I$605,Mai!$U$5:$U$605,"Despesa",Mai!$G$5:$G$605,CPagar!$D746,Mai!$K$5:$K$605,"Não Pago")</f>
        <v>0</v>
      </c>
      <c r="J746" s="65">
        <f>SUMIFS(Jun!$I$5:$I$605,Jun!$U$5:$U$605,"Despesa",Jun!$G$5:$G$605,CPagar!$D746,Jun!$K$5:$K$605,"Não Pago")</f>
        <v>0</v>
      </c>
      <c r="K746" s="65">
        <f>SUMIFS(Jul!$I$5:$I$605,Jul!$U$5:$U$605,"Despesa",Jul!$G$5:$G$605,CPagar!$D746,Jul!$K$5:$K$605,"Não Pago")</f>
        <v>0</v>
      </c>
      <c r="L746" s="65">
        <f>SUMIFS(Ago!$I$5:$I$605,Ago!$U$5:$U$605,"Despesa",Ago!$G$5:$G$605,CPagar!$D746,Ago!$K$5:$K$605,"Não Pago")</f>
        <v>0</v>
      </c>
      <c r="M746" s="65">
        <f>SUMIFS(Set!$I$5:$I$605,Set!$U$5:$U$605,"Despesa",Set!$G$5:$G$605,CPagar!$D746,Set!$K$5:$K$605,"Não Pago")</f>
        <v>0</v>
      </c>
      <c r="N746" s="65">
        <f>SUMIFS(Out!$I$5:$I$605,Out!$U$5:$U$605,"Despesa",Out!$G$5:$G$605,CPagar!$D746,Out!$K$5:$K$605,"Não Pago")</f>
        <v>0</v>
      </c>
      <c r="O746" s="65">
        <f>SUMIFS(Nov!$I$5:$I$605,Nov!$U$5:$U$605,"Despesa",Nov!$G$5:$G$605,CPagar!$D746,Nov!$K$5:$K$605,"Não Pago")</f>
        <v>0</v>
      </c>
      <c r="P746" s="65">
        <f>SUMIFS(Dez!$I$5:$I$605,Dez!$U$5:$U$605,"Despesa",Dez!$G$5:$G$605,CPagar!$D746,Dez!$K$5:$K$605,"Não Pago")</f>
        <v>0</v>
      </c>
      <c r="Q746" s="62">
        <f t="shared" si="23"/>
        <v>0</v>
      </c>
    </row>
    <row r="747" spans="3:17" ht="28.5" customHeight="1" thickTop="1" thickBot="1" x14ac:dyDescent="0.3">
      <c r="C747" s="46" t="str">
        <f>'PC Despesas'!X43</f>
        <v>5.8.39</v>
      </c>
      <c r="D747" s="47" t="str">
        <f>VLOOKUP(C747,'PC Despesas'!$X$5:$Y$103,2,FALSE)</f>
        <v>-</v>
      </c>
      <c r="E747" s="65">
        <f>SUMIFS(Jan!$I$5:$I$605,Jan!$U$5:$U$605,"Despesa",Jan!$G$5:$G$605,CPagar!$D747,Jan!$K$5:$K$605,"Não Pago")</f>
        <v>0</v>
      </c>
      <c r="F747" s="65">
        <f>SUMIFS(Fev!$I$5:$I$605,Fev!$U$5:$U$605,"Despesa",Fev!$G$5:$G$605,CPagar!$D747,Fev!$K$5:$K$605,"Não Pago")</f>
        <v>0</v>
      </c>
      <c r="G747" s="65">
        <f>SUMIFS(Mar!$I$5:$I$605,Mar!$U$5:$U$605,"Despesa",Mar!$G$5:$G$605,CPagar!$D747,Mar!$K$5:$K$605,"Não Pago")</f>
        <v>0</v>
      </c>
      <c r="H747" s="65">
        <f>SUMIFS(Abr!$I$5:$I$605,Abr!$U$5:$U$605,"Despesa",Abr!$G$5:$G$605,CPagar!$D747,Abr!$K$5:$K$605,"Não Pago")</f>
        <v>0</v>
      </c>
      <c r="I747" s="65">
        <f>SUMIFS(Mai!$I$5:$I$605,Mai!$U$5:$U$605,"Despesa",Mai!$G$5:$G$605,CPagar!$D747,Mai!$K$5:$K$605,"Não Pago")</f>
        <v>0</v>
      </c>
      <c r="J747" s="65">
        <f>SUMIFS(Jun!$I$5:$I$605,Jun!$U$5:$U$605,"Despesa",Jun!$G$5:$G$605,CPagar!$D747,Jun!$K$5:$K$605,"Não Pago")</f>
        <v>0</v>
      </c>
      <c r="K747" s="65">
        <f>SUMIFS(Jul!$I$5:$I$605,Jul!$U$5:$U$605,"Despesa",Jul!$G$5:$G$605,CPagar!$D747,Jul!$K$5:$K$605,"Não Pago")</f>
        <v>0</v>
      </c>
      <c r="L747" s="65">
        <f>SUMIFS(Ago!$I$5:$I$605,Ago!$U$5:$U$605,"Despesa",Ago!$G$5:$G$605,CPagar!$D747,Ago!$K$5:$K$605,"Não Pago")</f>
        <v>0</v>
      </c>
      <c r="M747" s="65">
        <f>SUMIFS(Set!$I$5:$I$605,Set!$U$5:$U$605,"Despesa",Set!$G$5:$G$605,CPagar!$D747,Set!$K$5:$K$605,"Não Pago")</f>
        <v>0</v>
      </c>
      <c r="N747" s="65">
        <f>SUMIFS(Out!$I$5:$I$605,Out!$U$5:$U$605,"Despesa",Out!$G$5:$G$605,CPagar!$D747,Out!$K$5:$K$605,"Não Pago")</f>
        <v>0</v>
      </c>
      <c r="O747" s="65">
        <f>SUMIFS(Nov!$I$5:$I$605,Nov!$U$5:$U$605,"Despesa",Nov!$G$5:$G$605,CPagar!$D747,Nov!$K$5:$K$605,"Não Pago")</f>
        <v>0</v>
      </c>
      <c r="P747" s="65">
        <f>SUMIFS(Dez!$I$5:$I$605,Dez!$U$5:$U$605,"Despesa",Dez!$G$5:$G$605,CPagar!$D747,Dez!$K$5:$K$605,"Não Pago")</f>
        <v>0</v>
      </c>
      <c r="Q747" s="62">
        <f t="shared" si="23"/>
        <v>0</v>
      </c>
    </row>
    <row r="748" spans="3:17" ht="28.5" customHeight="1" thickTop="1" thickBot="1" x14ac:dyDescent="0.3">
      <c r="C748" s="46" t="str">
        <f>'PC Despesas'!X44</f>
        <v>5.8.40</v>
      </c>
      <c r="D748" s="47" t="str">
        <f>VLOOKUP(C748,'PC Despesas'!$X$5:$Y$103,2,FALSE)</f>
        <v>-</v>
      </c>
      <c r="E748" s="65">
        <f>SUMIFS(Jan!$I$5:$I$605,Jan!$U$5:$U$605,"Despesa",Jan!$G$5:$G$605,CPagar!$D748,Jan!$K$5:$K$605,"Não Pago")</f>
        <v>0</v>
      </c>
      <c r="F748" s="65">
        <f>SUMIFS(Fev!$I$5:$I$605,Fev!$U$5:$U$605,"Despesa",Fev!$G$5:$G$605,CPagar!$D748,Fev!$K$5:$K$605,"Não Pago")</f>
        <v>0</v>
      </c>
      <c r="G748" s="65">
        <f>SUMIFS(Mar!$I$5:$I$605,Mar!$U$5:$U$605,"Despesa",Mar!$G$5:$G$605,CPagar!$D748,Mar!$K$5:$K$605,"Não Pago")</f>
        <v>0</v>
      </c>
      <c r="H748" s="65">
        <f>SUMIFS(Abr!$I$5:$I$605,Abr!$U$5:$U$605,"Despesa",Abr!$G$5:$G$605,CPagar!$D748,Abr!$K$5:$K$605,"Não Pago")</f>
        <v>0</v>
      </c>
      <c r="I748" s="65">
        <f>SUMIFS(Mai!$I$5:$I$605,Mai!$U$5:$U$605,"Despesa",Mai!$G$5:$G$605,CPagar!$D748,Mai!$K$5:$K$605,"Não Pago")</f>
        <v>0</v>
      </c>
      <c r="J748" s="65">
        <f>SUMIFS(Jun!$I$5:$I$605,Jun!$U$5:$U$605,"Despesa",Jun!$G$5:$G$605,CPagar!$D748,Jun!$K$5:$K$605,"Não Pago")</f>
        <v>0</v>
      </c>
      <c r="K748" s="65">
        <f>SUMIFS(Jul!$I$5:$I$605,Jul!$U$5:$U$605,"Despesa",Jul!$G$5:$G$605,CPagar!$D748,Jul!$K$5:$K$605,"Não Pago")</f>
        <v>0</v>
      </c>
      <c r="L748" s="65">
        <f>SUMIFS(Ago!$I$5:$I$605,Ago!$U$5:$U$605,"Despesa",Ago!$G$5:$G$605,CPagar!$D748,Ago!$K$5:$K$605,"Não Pago")</f>
        <v>0</v>
      </c>
      <c r="M748" s="65">
        <f>SUMIFS(Set!$I$5:$I$605,Set!$U$5:$U$605,"Despesa",Set!$G$5:$G$605,CPagar!$D748,Set!$K$5:$K$605,"Não Pago")</f>
        <v>0</v>
      </c>
      <c r="N748" s="65">
        <f>SUMIFS(Out!$I$5:$I$605,Out!$U$5:$U$605,"Despesa",Out!$G$5:$G$605,CPagar!$D748,Out!$K$5:$K$605,"Não Pago")</f>
        <v>0</v>
      </c>
      <c r="O748" s="65">
        <f>SUMIFS(Nov!$I$5:$I$605,Nov!$U$5:$U$605,"Despesa",Nov!$G$5:$G$605,CPagar!$D748,Nov!$K$5:$K$605,"Não Pago")</f>
        <v>0</v>
      </c>
      <c r="P748" s="65">
        <f>SUMIFS(Dez!$I$5:$I$605,Dez!$U$5:$U$605,"Despesa",Dez!$G$5:$G$605,CPagar!$D748,Dez!$K$5:$K$605,"Não Pago")</f>
        <v>0</v>
      </c>
      <c r="Q748" s="62">
        <f t="shared" si="23"/>
        <v>0</v>
      </c>
    </row>
    <row r="749" spans="3:17" ht="28.5" customHeight="1" thickTop="1" thickBot="1" x14ac:dyDescent="0.3">
      <c r="C749" s="46" t="str">
        <f>'PC Despesas'!X45</f>
        <v>5.8.41</v>
      </c>
      <c r="D749" s="47" t="str">
        <f>VLOOKUP(C749,'PC Despesas'!$X$5:$Y$103,2,FALSE)</f>
        <v>-</v>
      </c>
      <c r="E749" s="65">
        <f>SUMIFS(Jan!$I$5:$I$605,Jan!$U$5:$U$605,"Despesa",Jan!$G$5:$G$605,CPagar!$D749,Jan!$K$5:$K$605,"Não Pago")</f>
        <v>0</v>
      </c>
      <c r="F749" s="65">
        <f>SUMIFS(Fev!$I$5:$I$605,Fev!$U$5:$U$605,"Despesa",Fev!$G$5:$G$605,CPagar!$D749,Fev!$K$5:$K$605,"Não Pago")</f>
        <v>0</v>
      </c>
      <c r="G749" s="65">
        <f>SUMIFS(Mar!$I$5:$I$605,Mar!$U$5:$U$605,"Despesa",Mar!$G$5:$G$605,CPagar!$D749,Mar!$K$5:$K$605,"Não Pago")</f>
        <v>0</v>
      </c>
      <c r="H749" s="65">
        <f>SUMIFS(Abr!$I$5:$I$605,Abr!$U$5:$U$605,"Despesa",Abr!$G$5:$G$605,CPagar!$D749,Abr!$K$5:$K$605,"Não Pago")</f>
        <v>0</v>
      </c>
      <c r="I749" s="65">
        <f>SUMIFS(Mai!$I$5:$I$605,Mai!$U$5:$U$605,"Despesa",Mai!$G$5:$G$605,CPagar!$D749,Mai!$K$5:$K$605,"Não Pago")</f>
        <v>0</v>
      </c>
      <c r="J749" s="65">
        <f>SUMIFS(Jun!$I$5:$I$605,Jun!$U$5:$U$605,"Despesa",Jun!$G$5:$G$605,CPagar!$D749,Jun!$K$5:$K$605,"Não Pago")</f>
        <v>0</v>
      </c>
      <c r="K749" s="65">
        <f>SUMIFS(Jul!$I$5:$I$605,Jul!$U$5:$U$605,"Despesa",Jul!$G$5:$G$605,CPagar!$D749,Jul!$K$5:$K$605,"Não Pago")</f>
        <v>0</v>
      </c>
      <c r="L749" s="65">
        <f>SUMIFS(Ago!$I$5:$I$605,Ago!$U$5:$U$605,"Despesa",Ago!$G$5:$G$605,CPagar!$D749,Ago!$K$5:$K$605,"Não Pago")</f>
        <v>0</v>
      </c>
      <c r="M749" s="65">
        <f>SUMIFS(Set!$I$5:$I$605,Set!$U$5:$U$605,"Despesa",Set!$G$5:$G$605,CPagar!$D749,Set!$K$5:$K$605,"Não Pago")</f>
        <v>0</v>
      </c>
      <c r="N749" s="65">
        <f>SUMIFS(Out!$I$5:$I$605,Out!$U$5:$U$605,"Despesa",Out!$G$5:$G$605,CPagar!$D749,Out!$K$5:$K$605,"Não Pago")</f>
        <v>0</v>
      </c>
      <c r="O749" s="65">
        <f>SUMIFS(Nov!$I$5:$I$605,Nov!$U$5:$U$605,"Despesa",Nov!$G$5:$G$605,CPagar!$D749,Nov!$K$5:$K$605,"Não Pago")</f>
        <v>0</v>
      </c>
      <c r="P749" s="65">
        <f>SUMIFS(Dez!$I$5:$I$605,Dez!$U$5:$U$605,"Despesa",Dez!$G$5:$G$605,CPagar!$D749,Dez!$K$5:$K$605,"Não Pago")</f>
        <v>0</v>
      </c>
      <c r="Q749" s="62">
        <f t="shared" si="23"/>
        <v>0</v>
      </c>
    </row>
    <row r="750" spans="3:17" ht="28.5" customHeight="1" thickTop="1" thickBot="1" x14ac:dyDescent="0.3">
      <c r="C750" s="46" t="str">
        <f>'PC Despesas'!X46</f>
        <v>5.8.42</v>
      </c>
      <c r="D750" s="47" t="str">
        <f>VLOOKUP(C750,'PC Despesas'!$X$5:$Y$103,2,FALSE)</f>
        <v>-</v>
      </c>
      <c r="E750" s="65">
        <f>SUMIFS(Jan!$I$5:$I$605,Jan!$U$5:$U$605,"Despesa",Jan!$G$5:$G$605,CPagar!$D750,Jan!$K$5:$K$605,"Não Pago")</f>
        <v>0</v>
      </c>
      <c r="F750" s="65">
        <f>SUMIFS(Fev!$I$5:$I$605,Fev!$U$5:$U$605,"Despesa",Fev!$G$5:$G$605,CPagar!$D750,Fev!$K$5:$K$605,"Não Pago")</f>
        <v>0</v>
      </c>
      <c r="G750" s="65">
        <f>SUMIFS(Mar!$I$5:$I$605,Mar!$U$5:$U$605,"Despesa",Mar!$G$5:$G$605,CPagar!$D750,Mar!$K$5:$K$605,"Não Pago")</f>
        <v>0</v>
      </c>
      <c r="H750" s="65">
        <f>SUMIFS(Abr!$I$5:$I$605,Abr!$U$5:$U$605,"Despesa",Abr!$G$5:$G$605,CPagar!$D750,Abr!$K$5:$K$605,"Não Pago")</f>
        <v>0</v>
      </c>
      <c r="I750" s="65">
        <f>SUMIFS(Mai!$I$5:$I$605,Mai!$U$5:$U$605,"Despesa",Mai!$G$5:$G$605,CPagar!$D750,Mai!$K$5:$K$605,"Não Pago")</f>
        <v>0</v>
      </c>
      <c r="J750" s="65">
        <f>SUMIFS(Jun!$I$5:$I$605,Jun!$U$5:$U$605,"Despesa",Jun!$G$5:$G$605,CPagar!$D750,Jun!$K$5:$K$605,"Não Pago")</f>
        <v>0</v>
      </c>
      <c r="K750" s="65">
        <f>SUMIFS(Jul!$I$5:$I$605,Jul!$U$5:$U$605,"Despesa",Jul!$G$5:$G$605,CPagar!$D750,Jul!$K$5:$K$605,"Não Pago")</f>
        <v>0</v>
      </c>
      <c r="L750" s="65">
        <f>SUMIFS(Ago!$I$5:$I$605,Ago!$U$5:$U$605,"Despesa",Ago!$G$5:$G$605,CPagar!$D750,Ago!$K$5:$K$605,"Não Pago")</f>
        <v>0</v>
      </c>
      <c r="M750" s="65">
        <f>SUMIFS(Set!$I$5:$I$605,Set!$U$5:$U$605,"Despesa",Set!$G$5:$G$605,CPagar!$D750,Set!$K$5:$K$605,"Não Pago")</f>
        <v>0</v>
      </c>
      <c r="N750" s="65">
        <f>SUMIFS(Out!$I$5:$I$605,Out!$U$5:$U$605,"Despesa",Out!$G$5:$G$605,CPagar!$D750,Out!$K$5:$K$605,"Não Pago")</f>
        <v>0</v>
      </c>
      <c r="O750" s="65">
        <f>SUMIFS(Nov!$I$5:$I$605,Nov!$U$5:$U$605,"Despesa",Nov!$G$5:$G$605,CPagar!$D750,Nov!$K$5:$K$605,"Não Pago")</f>
        <v>0</v>
      </c>
      <c r="P750" s="65">
        <f>SUMIFS(Dez!$I$5:$I$605,Dez!$U$5:$U$605,"Despesa",Dez!$G$5:$G$605,CPagar!$D750,Dez!$K$5:$K$605,"Não Pago")</f>
        <v>0</v>
      </c>
      <c r="Q750" s="62">
        <f t="shared" si="23"/>
        <v>0</v>
      </c>
    </row>
    <row r="751" spans="3:17" ht="28.5" customHeight="1" thickTop="1" thickBot="1" x14ac:dyDescent="0.3">
      <c r="C751" s="46" t="str">
        <f>'PC Despesas'!X47</f>
        <v>5.8.43</v>
      </c>
      <c r="D751" s="47" t="str">
        <f>VLOOKUP(C751,'PC Despesas'!$X$5:$Y$103,2,FALSE)</f>
        <v>-</v>
      </c>
      <c r="E751" s="65">
        <f>SUMIFS(Jan!$I$5:$I$605,Jan!$U$5:$U$605,"Despesa",Jan!$G$5:$G$605,CPagar!$D751,Jan!$K$5:$K$605,"Não Pago")</f>
        <v>0</v>
      </c>
      <c r="F751" s="65">
        <f>SUMIFS(Fev!$I$5:$I$605,Fev!$U$5:$U$605,"Despesa",Fev!$G$5:$G$605,CPagar!$D751,Fev!$K$5:$K$605,"Não Pago")</f>
        <v>0</v>
      </c>
      <c r="G751" s="65">
        <f>SUMIFS(Mar!$I$5:$I$605,Mar!$U$5:$U$605,"Despesa",Mar!$G$5:$G$605,CPagar!$D751,Mar!$K$5:$K$605,"Não Pago")</f>
        <v>0</v>
      </c>
      <c r="H751" s="65">
        <f>SUMIFS(Abr!$I$5:$I$605,Abr!$U$5:$U$605,"Despesa",Abr!$G$5:$G$605,CPagar!$D751,Abr!$K$5:$K$605,"Não Pago")</f>
        <v>0</v>
      </c>
      <c r="I751" s="65">
        <f>SUMIFS(Mai!$I$5:$I$605,Mai!$U$5:$U$605,"Despesa",Mai!$G$5:$G$605,CPagar!$D751,Mai!$K$5:$K$605,"Não Pago")</f>
        <v>0</v>
      </c>
      <c r="J751" s="65">
        <f>SUMIFS(Jun!$I$5:$I$605,Jun!$U$5:$U$605,"Despesa",Jun!$G$5:$G$605,CPagar!$D751,Jun!$K$5:$K$605,"Não Pago")</f>
        <v>0</v>
      </c>
      <c r="K751" s="65">
        <f>SUMIFS(Jul!$I$5:$I$605,Jul!$U$5:$U$605,"Despesa",Jul!$G$5:$G$605,CPagar!$D751,Jul!$K$5:$K$605,"Não Pago")</f>
        <v>0</v>
      </c>
      <c r="L751" s="65">
        <f>SUMIFS(Ago!$I$5:$I$605,Ago!$U$5:$U$605,"Despesa",Ago!$G$5:$G$605,CPagar!$D751,Ago!$K$5:$K$605,"Não Pago")</f>
        <v>0</v>
      </c>
      <c r="M751" s="65">
        <f>SUMIFS(Set!$I$5:$I$605,Set!$U$5:$U$605,"Despesa",Set!$G$5:$G$605,CPagar!$D751,Set!$K$5:$K$605,"Não Pago")</f>
        <v>0</v>
      </c>
      <c r="N751" s="65">
        <f>SUMIFS(Out!$I$5:$I$605,Out!$U$5:$U$605,"Despesa",Out!$G$5:$G$605,CPagar!$D751,Out!$K$5:$K$605,"Não Pago")</f>
        <v>0</v>
      </c>
      <c r="O751" s="65">
        <f>SUMIFS(Nov!$I$5:$I$605,Nov!$U$5:$U$605,"Despesa",Nov!$G$5:$G$605,CPagar!$D751,Nov!$K$5:$K$605,"Não Pago")</f>
        <v>0</v>
      </c>
      <c r="P751" s="65">
        <f>SUMIFS(Dez!$I$5:$I$605,Dez!$U$5:$U$605,"Despesa",Dez!$G$5:$G$605,CPagar!$D751,Dez!$K$5:$K$605,"Não Pago")</f>
        <v>0</v>
      </c>
      <c r="Q751" s="62">
        <f t="shared" si="23"/>
        <v>0</v>
      </c>
    </row>
    <row r="752" spans="3:17" ht="28.5" customHeight="1" thickTop="1" thickBot="1" x14ac:dyDescent="0.3">
      <c r="C752" s="46" t="str">
        <f>'PC Despesas'!X48</f>
        <v>5.8.44</v>
      </c>
      <c r="D752" s="47" t="str">
        <f>VLOOKUP(C752,'PC Despesas'!$X$5:$Y$103,2,FALSE)</f>
        <v>-</v>
      </c>
      <c r="E752" s="65">
        <f>SUMIFS(Jan!$I$5:$I$605,Jan!$U$5:$U$605,"Despesa",Jan!$G$5:$G$605,CPagar!$D752,Jan!$K$5:$K$605,"Não Pago")</f>
        <v>0</v>
      </c>
      <c r="F752" s="65">
        <f>SUMIFS(Fev!$I$5:$I$605,Fev!$U$5:$U$605,"Despesa",Fev!$G$5:$G$605,CPagar!$D752,Fev!$K$5:$K$605,"Não Pago")</f>
        <v>0</v>
      </c>
      <c r="G752" s="65">
        <f>SUMIFS(Mar!$I$5:$I$605,Mar!$U$5:$U$605,"Despesa",Mar!$G$5:$G$605,CPagar!$D752,Mar!$K$5:$K$605,"Não Pago")</f>
        <v>0</v>
      </c>
      <c r="H752" s="65">
        <f>SUMIFS(Abr!$I$5:$I$605,Abr!$U$5:$U$605,"Despesa",Abr!$G$5:$G$605,CPagar!$D752,Abr!$K$5:$K$605,"Não Pago")</f>
        <v>0</v>
      </c>
      <c r="I752" s="65">
        <f>SUMIFS(Mai!$I$5:$I$605,Mai!$U$5:$U$605,"Despesa",Mai!$G$5:$G$605,CPagar!$D752,Mai!$K$5:$K$605,"Não Pago")</f>
        <v>0</v>
      </c>
      <c r="J752" s="65">
        <f>SUMIFS(Jun!$I$5:$I$605,Jun!$U$5:$U$605,"Despesa",Jun!$G$5:$G$605,CPagar!$D752,Jun!$K$5:$K$605,"Não Pago")</f>
        <v>0</v>
      </c>
      <c r="K752" s="65">
        <f>SUMIFS(Jul!$I$5:$I$605,Jul!$U$5:$U$605,"Despesa",Jul!$G$5:$G$605,CPagar!$D752,Jul!$K$5:$K$605,"Não Pago")</f>
        <v>0</v>
      </c>
      <c r="L752" s="65">
        <f>SUMIFS(Ago!$I$5:$I$605,Ago!$U$5:$U$605,"Despesa",Ago!$G$5:$G$605,CPagar!$D752,Ago!$K$5:$K$605,"Não Pago")</f>
        <v>0</v>
      </c>
      <c r="M752" s="65">
        <f>SUMIFS(Set!$I$5:$I$605,Set!$U$5:$U$605,"Despesa",Set!$G$5:$G$605,CPagar!$D752,Set!$K$5:$K$605,"Não Pago")</f>
        <v>0</v>
      </c>
      <c r="N752" s="65">
        <f>SUMIFS(Out!$I$5:$I$605,Out!$U$5:$U$605,"Despesa",Out!$G$5:$G$605,CPagar!$D752,Out!$K$5:$K$605,"Não Pago")</f>
        <v>0</v>
      </c>
      <c r="O752" s="65">
        <f>SUMIFS(Nov!$I$5:$I$605,Nov!$U$5:$U$605,"Despesa",Nov!$G$5:$G$605,CPagar!$D752,Nov!$K$5:$K$605,"Não Pago")</f>
        <v>0</v>
      </c>
      <c r="P752" s="65">
        <f>SUMIFS(Dez!$I$5:$I$605,Dez!$U$5:$U$605,"Despesa",Dez!$G$5:$G$605,CPagar!$D752,Dez!$K$5:$K$605,"Não Pago")</f>
        <v>0</v>
      </c>
      <c r="Q752" s="62">
        <f t="shared" si="23"/>
        <v>0</v>
      </c>
    </row>
    <row r="753" spans="3:17" ht="28.5" customHeight="1" thickTop="1" thickBot="1" x14ac:dyDescent="0.3">
      <c r="C753" s="46" t="str">
        <f>'PC Despesas'!X49</f>
        <v>5.8.45</v>
      </c>
      <c r="D753" s="47" t="str">
        <f>VLOOKUP(C753,'PC Despesas'!$X$5:$Y$103,2,FALSE)</f>
        <v>-</v>
      </c>
      <c r="E753" s="65">
        <f>SUMIFS(Jan!$I$5:$I$605,Jan!$U$5:$U$605,"Despesa",Jan!$G$5:$G$605,CPagar!$D753,Jan!$K$5:$K$605,"Não Pago")</f>
        <v>0</v>
      </c>
      <c r="F753" s="65">
        <f>SUMIFS(Fev!$I$5:$I$605,Fev!$U$5:$U$605,"Despesa",Fev!$G$5:$G$605,CPagar!$D753,Fev!$K$5:$K$605,"Não Pago")</f>
        <v>0</v>
      </c>
      <c r="G753" s="65">
        <f>SUMIFS(Mar!$I$5:$I$605,Mar!$U$5:$U$605,"Despesa",Mar!$G$5:$G$605,CPagar!$D753,Mar!$K$5:$K$605,"Não Pago")</f>
        <v>0</v>
      </c>
      <c r="H753" s="65">
        <f>SUMIFS(Abr!$I$5:$I$605,Abr!$U$5:$U$605,"Despesa",Abr!$G$5:$G$605,CPagar!$D753,Abr!$K$5:$K$605,"Não Pago")</f>
        <v>0</v>
      </c>
      <c r="I753" s="65">
        <f>SUMIFS(Mai!$I$5:$I$605,Mai!$U$5:$U$605,"Despesa",Mai!$G$5:$G$605,CPagar!$D753,Mai!$K$5:$K$605,"Não Pago")</f>
        <v>0</v>
      </c>
      <c r="J753" s="65">
        <f>SUMIFS(Jun!$I$5:$I$605,Jun!$U$5:$U$605,"Despesa",Jun!$G$5:$G$605,CPagar!$D753,Jun!$K$5:$K$605,"Não Pago")</f>
        <v>0</v>
      </c>
      <c r="K753" s="65">
        <f>SUMIFS(Jul!$I$5:$I$605,Jul!$U$5:$U$605,"Despesa",Jul!$G$5:$G$605,CPagar!$D753,Jul!$K$5:$K$605,"Não Pago")</f>
        <v>0</v>
      </c>
      <c r="L753" s="65">
        <f>SUMIFS(Ago!$I$5:$I$605,Ago!$U$5:$U$605,"Despesa",Ago!$G$5:$G$605,CPagar!$D753,Ago!$K$5:$K$605,"Não Pago")</f>
        <v>0</v>
      </c>
      <c r="M753" s="65">
        <f>SUMIFS(Set!$I$5:$I$605,Set!$U$5:$U$605,"Despesa",Set!$G$5:$G$605,CPagar!$D753,Set!$K$5:$K$605,"Não Pago")</f>
        <v>0</v>
      </c>
      <c r="N753" s="65">
        <f>SUMIFS(Out!$I$5:$I$605,Out!$U$5:$U$605,"Despesa",Out!$G$5:$G$605,CPagar!$D753,Out!$K$5:$K$605,"Não Pago")</f>
        <v>0</v>
      </c>
      <c r="O753" s="65">
        <f>SUMIFS(Nov!$I$5:$I$605,Nov!$U$5:$U$605,"Despesa",Nov!$G$5:$G$605,CPagar!$D753,Nov!$K$5:$K$605,"Não Pago")</f>
        <v>0</v>
      </c>
      <c r="P753" s="65">
        <f>SUMIFS(Dez!$I$5:$I$605,Dez!$U$5:$U$605,"Despesa",Dez!$G$5:$G$605,CPagar!$D753,Dez!$K$5:$K$605,"Não Pago")</f>
        <v>0</v>
      </c>
      <c r="Q753" s="62">
        <f t="shared" si="23"/>
        <v>0</v>
      </c>
    </row>
    <row r="754" spans="3:17" ht="28.5" customHeight="1" thickTop="1" thickBot="1" x14ac:dyDescent="0.3">
      <c r="C754" s="46" t="str">
        <f>'PC Despesas'!X50</f>
        <v>5.8.46</v>
      </c>
      <c r="D754" s="47" t="str">
        <f>VLOOKUP(C754,'PC Despesas'!$X$5:$Y$103,2,FALSE)</f>
        <v>-</v>
      </c>
      <c r="E754" s="65">
        <f>SUMIFS(Jan!$I$5:$I$605,Jan!$U$5:$U$605,"Despesa",Jan!$G$5:$G$605,CPagar!$D754,Jan!$K$5:$K$605,"Não Pago")</f>
        <v>0</v>
      </c>
      <c r="F754" s="65">
        <f>SUMIFS(Fev!$I$5:$I$605,Fev!$U$5:$U$605,"Despesa",Fev!$G$5:$G$605,CPagar!$D754,Fev!$K$5:$K$605,"Não Pago")</f>
        <v>0</v>
      </c>
      <c r="G754" s="65">
        <f>SUMIFS(Mar!$I$5:$I$605,Mar!$U$5:$U$605,"Despesa",Mar!$G$5:$G$605,CPagar!$D754,Mar!$K$5:$K$605,"Não Pago")</f>
        <v>0</v>
      </c>
      <c r="H754" s="65">
        <f>SUMIFS(Abr!$I$5:$I$605,Abr!$U$5:$U$605,"Despesa",Abr!$G$5:$G$605,CPagar!$D754,Abr!$K$5:$K$605,"Não Pago")</f>
        <v>0</v>
      </c>
      <c r="I754" s="65">
        <f>SUMIFS(Mai!$I$5:$I$605,Mai!$U$5:$U$605,"Despesa",Mai!$G$5:$G$605,CPagar!$D754,Mai!$K$5:$K$605,"Não Pago")</f>
        <v>0</v>
      </c>
      <c r="J754" s="65">
        <f>SUMIFS(Jun!$I$5:$I$605,Jun!$U$5:$U$605,"Despesa",Jun!$G$5:$G$605,CPagar!$D754,Jun!$K$5:$K$605,"Não Pago")</f>
        <v>0</v>
      </c>
      <c r="K754" s="65">
        <f>SUMIFS(Jul!$I$5:$I$605,Jul!$U$5:$U$605,"Despesa",Jul!$G$5:$G$605,CPagar!$D754,Jul!$K$5:$K$605,"Não Pago")</f>
        <v>0</v>
      </c>
      <c r="L754" s="65">
        <f>SUMIFS(Ago!$I$5:$I$605,Ago!$U$5:$U$605,"Despesa",Ago!$G$5:$G$605,CPagar!$D754,Ago!$K$5:$K$605,"Não Pago")</f>
        <v>0</v>
      </c>
      <c r="M754" s="65">
        <f>SUMIFS(Set!$I$5:$I$605,Set!$U$5:$U$605,"Despesa",Set!$G$5:$G$605,CPagar!$D754,Set!$K$5:$K$605,"Não Pago")</f>
        <v>0</v>
      </c>
      <c r="N754" s="65">
        <f>SUMIFS(Out!$I$5:$I$605,Out!$U$5:$U$605,"Despesa",Out!$G$5:$G$605,CPagar!$D754,Out!$K$5:$K$605,"Não Pago")</f>
        <v>0</v>
      </c>
      <c r="O754" s="65">
        <f>SUMIFS(Nov!$I$5:$I$605,Nov!$U$5:$U$605,"Despesa",Nov!$G$5:$G$605,CPagar!$D754,Nov!$K$5:$K$605,"Não Pago")</f>
        <v>0</v>
      </c>
      <c r="P754" s="65">
        <f>SUMIFS(Dez!$I$5:$I$605,Dez!$U$5:$U$605,"Despesa",Dez!$G$5:$G$605,CPagar!$D754,Dez!$K$5:$K$605,"Não Pago")</f>
        <v>0</v>
      </c>
      <c r="Q754" s="62">
        <f t="shared" si="23"/>
        <v>0</v>
      </c>
    </row>
    <row r="755" spans="3:17" ht="28.5" customHeight="1" thickTop="1" thickBot="1" x14ac:dyDescent="0.3">
      <c r="C755" s="46" t="str">
        <f>'PC Despesas'!X51</f>
        <v>5.8.47</v>
      </c>
      <c r="D755" s="47" t="str">
        <f>VLOOKUP(C755,'PC Despesas'!$X$5:$Y$103,2,FALSE)</f>
        <v>-</v>
      </c>
      <c r="E755" s="65">
        <f>SUMIFS(Jan!$I$5:$I$605,Jan!$U$5:$U$605,"Despesa",Jan!$G$5:$G$605,CPagar!$D755,Jan!$K$5:$K$605,"Não Pago")</f>
        <v>0</v>
      </c>
      <c r="F755" s="65">
        <f>SUMIFS(Fev!$I$5:$I$605,Fev!$U$5:$U$605,"Despesa",Fev!$G$5:$G$605,CPagar!$D755,Fev!$K$5:$K$605,"Não Pago")</f>
        <v>0</v>
      </c>
      <c r="G755" s="65">
        <f>SUMIFS(Mar!$I$5:$I$605,Mar!$U$5:$U$605,"Despesa",Mar!$G$5:$G$605,CPagar!$D755,Mar!$K$5:$K$605,"Não Pago")</f>
        <v>0</v>
      </c>
      <c r="H755" s="65">
        <f>SUMIFS(Abr!$I$5:$I$605,Abr!$U$5:$U$605,"Despesa",Abr!$G$5:$G$605,CPagar!$D755,Abr!$K$5:$K$605,"Não Pago")</f>
        <v>0</v>
      </c>
      <c r="I755" s="65">
        <f>SUMIFS(Mai!$I$5:$I$605,Mai!$U$5:$U$605,"Despesa",Mai!$G$5:$G$605,CPagar!$D755,Mai!$K$5:$K$605,"Não Pago")</f>
        <v>0</v>
      </c>
      <c r="J755" s="65">
        <f>SUMIFS(Jun!$I$5:$I$605,Jun!$U$5:$U$605,"Despesa",Jun!$G$5:$G$605,CPagar!$D755,Jun!$K$5:$K$605,"Não Pago")</f>
        <v>0</v>
      </c>
      <c r="K755" s="65">
        <f>SUMIFS(Jul!$I$5:$I$605,Jul!$U$5:$U$605,"Despesa",Jul!$G$5:$G$605,CPagar!$D755,Jul!$K$5:$K$605,"Não Pago")</f>
        <v>0</v>
      </c>
      <c r="L755" s="65">
        <f>SUMIFS(Ago!$I$5:$I$605,Ago!$U$5:$U$605,"Despesa",Ago!$G$5:$G$605,CPagar!$D755,Ago!$K$5:$K$605,"Não Pago")</f>
        <v>0</v>
      </c>
      <c r="M755" s="65">
        <f>SUMIFS(Set!$I$5:$I$605,Set!$U$5:$U$605,"Despesa",Set!$G$5:$G$605,CPagar!$D755,Set!$K$5:$K$605,"Não Pago")</f>
        <v>0</v>
      </c>
      <c r="N755" s="65">
        <f>SUMIFS(Out!$I$5:$I$605,Out!$U$5:$U$605,"Despesa",Out!$G$5:$G$605,CPagar!$D755,Out!$K$5:$K$605,"Não Pago")</f>
        <v>0</v>
      </c>
      <c r="O755" s="65">
        <f>SUMIFS(Nov!$I$5:$I$605,Nov!$U$5:$U$605,"Despesa",Nov!$G$5:$G$605,CPagar!$D755,Nov!$K$5:$K$605,"Não Pago")</f>
        <v>0</v>
      </c>
      <c r="P755" s="65">
        <f>SUMIFS(Dez!$I$5:$I$605,Dez!$U$5:$U$605,"Despesa",Dez!$G$5:$G$605,CPagar!$D755,Dez!$K$5:$K$605,"Não Pago")</f>
        <v>0</v>
      </c>
      <c r="Q755" s="62">
        <f t="shared" si="23"/>
        <v>0</v>
      </c>
    </row>
    <row r="756" spans="3:17" ht="28.5" customHeight="1" thickTop="1" thickBot="1" x14ac:dyDescent="0.3">
      <c r="C756" s="46" t="str">
        <f>'PC Despesas'!X52</f>
        <v>5.8.48</v>
      </c>
      <c r="D756" s="47" t="str">
        <f>VLOOKUP(C756,'PC Despesas'!$X$5:$Y$103,2,FALSE)</f>
        <v>-</v>
      </c>
      <c r="E756" s="65">
        <f>SUMIFS(Jan!$I$5:$I$605,Jan!$U$5:$U$605,"Despesa",Jan!$G$5:$G$605,CPagar!$D756,Jan!$K$5:$K$605,"Não Pago")</f>
        <v>0</v>
      </c>
      <c r="F756" s="65">
        <f>SUMIFS(Fev!$I$5:$I$605,Fev!$U$5:$U$605,"Despesa",Fev!$G$5:$G$605,CPagar!$D756,Fev!$K$5:$K$605,"Não Pago")</f>
        <v>0</v>
      </c>
      <c r="G756" s="65">
        <f>SUMIFS(Mar!$I$5:$I$605,Mar!$U$5:$U$605,"Despesa",Mar!$G$5:$G$605,CPagar!$D756,Mar!$K$5:$K$605,"Não Pago")</f>
        <v>0</v>
      </c>
      <c r="H756" s="65">
        <f>SUMIFS(Abr!$I$5:$I$605,Abr!$U$5:$U$605,"Despesa",Abr!$G$5:$G$605,CPagar!$D756,Abr!$K$5:$K$605,"Não Pago")</f>
        <v>0</v>
      </c>
      <c r="I756" s="65">
        <f>SUMIFS(Mai!$I$5:$I$605,Mai!$U$5:$U$605,"Despesa",Mai!$G$5:$G$605,CPagar!$D756,Mai!$K$5:$K$605,"Não Pago")</f>
        <v>0</v>
      </c>
      <c r="J756" s="65">
        <f>SUMIFS(Jun!$I$5:$I$605,Jun!$U$5:$U$605,"Despesa",Jun!$G$5:$G$605,CPagar!$D756,Jun!$K$5:$K$605,"Não Pago")</f>
        <v>0</v>
      </c>
      <c r="K756" s="65">
        <f>SUMIFS(Jul!$I$5:$I$605,Jul!$U$5:$U$605,"Despesa",Jul!$G$5:$G$605,CPagar!$D756,Jul!$K$5:$K$605,"Não Pago")</f>
        <v>0</v>
      </c>
      <c r="L756" s="65">
        <f>SUMIFS(Ago!$I$5:$I$605,Ago!$U$5:$U$605,"Despesa",Ago!$G$5:$G$605,CPagar!$D756,Ago!$K$5:$K$605,"Não Pago")</f>
        <v>0</v>
      </c>
      <c r="M756" s="65">
        <f>SUMIFS(Set!$I$5:$I$605,Set!$U$5:$U$605,"Despesa",Set!$G$5:$G$605,CPagar!$D756,Set!$K$5:$K$605,"Não Pago")</f>
        <v>0</v>
      </c>
      <c r="N756" s="65">
        <f>SUMIFS(Out!$I$5:$I$605,Out!$U$5:$U$605,"Despesa",Out!$G$5:$G$605,CPagar!$D756,Out!$K$5:$K$605,"Não Pago")</f>
        <v>0</v>
      </c>
      <c r="O756" s="65">
        <f>SUMIFS(Nov!$I$5:$I$605,Nov!$U$5:$U$605,"Despesa",Nov!$G$5:$G$605,CPagar!$D756,Nov!$K$5:$K$605,"Não Pago")</f>
        <v>0</v>
      </c>
      <c r="P756" s="65">
        <f>SUMIFS(Dez!$I$5:$I$605,Dez!$U$5:$U$605,"Despesa",Dez!$G$5:$G$605,CPagar!$D756,Dez!$K$5:$K$605,"Não Pago")</f>
        <v>0</v>
      </c>
      <c r="Q756" s="62">
        <f t="shared" si="23"/>
        <v>0</v>
      </c>
    </row>
    <row r="757" spans="3:17" ht="28.5" customHeight="1" thickTop="1" thickBot="1" x14ac:dyDescent="0.3">
      <c r="C757" s="46" t="str">
        <f>'PC Despesas'!X53</f>
        <v>5.8.49</v>
      </c>
      <c r="D757" s="47" t="str">
        <f>VLOOKUP(C757,'PC Despesas'!$X$5:$Y$103,2,FALSE)</f>
        <v>-</v>
      </c>
      <c r="E757" s="65">
        <f>SUMIFS(Jan!$I$5:$I$605,Jan!$U$5:$U$605,"Despesa",Jan!$G$5:$G$605,CPagar!$D757,Jan!$K$5:$K$605,"Não Pago")</f>
        <v>0</v>
      </c>
      <c r="F757" s="65">
        <f>SUMIFS(Fev!$I$5:$I$605,Fev!$U$5:$U$605,"Despesa",Fev!$G$5:$G$605,CPagar!$D757,Fev!$K$5:$K$605,"Não Pago")</f>
        <v>0</v>
      </c>
      <c r="G757" s="65">
        <f>SUMIFS(Mar!$I$5:$I$605,Mar!$U$5:$U$605,"Despesa",Mar!$G$5:$G$605,CPagar!$D757,Mar!$K$5:$K$605,"Não Pago")</f>
        <v>0</v>
      </c>
      <c r="H757" s="65">
        <f>SUMIFS(Abr!$I$5:$I$605,Abr!$U$5:$U$605,"Despesa",Abr!$G$5:$G$605,CPagar!$D757,Abr!$K$5:$K$605,"Não Pago")</f>
        <v>0</v>
      </c>
      <c r="I757" s="65">
        <f>SUMIFS(Mai!$I$5:$I$605,Mai!$U$5:$U$605,"Despesa",Mai!$G$5:$G$605,CPagar!$D757,Mai!$K$5:$K$605,"Não Pago")</f>
        <v>0</v>
      </c>
      <c r="J757" s="65">
        <f>SUMIFS(Jun!$I$5:$I$605,Jun!$U$5:$U$605,"Despesa",Jun!$G$5:$G$605,CPagar!$D757,Jun!$K$5:$K$605,"Não Pago")</f>
        <v>0</v>
      </c>
      <c r="K757" s="65">
        <f>SUMIFS(Jul!$I$5:$I$605,Jul!$U$5:$U$605,"Despesa",Jul!$G$5:$G$605,CPagar!$D757,Jul!$K$5:$K$605,"Não Pago")</f>
        <v>0</v>
      </c>
      <c r="L757" s="65">
        <f>SUMIFS(Ago!$I$5:$I$605,Ago!$U$5:$U$605,"Despesa",Ago!$G$5:$G$605,CPagar!$D757,Ago!$K$5:$K$605,"Não Pago")</f>
        <v>0</v>
      </c>
      <c r="M757" s="65">
        <f>SUMIFS(Set!$I$5:$I$605,Set!$U$5:$U$605,"Despesa",Set!$G$5:$G$605,CPagar!$D757,Set!$K$5:$K$605,"Não Pago")</f>
        <v>0</v>
      </c>
      <c r="N757" s="65">
        <f>SUMIFS(Out!$I$5:$I$605,Out!$U$5:$U$605,"Despesa",Out!$G$5:$G$605,CPagar!$D757,Out!$K$5:$K$605,"Não Pago")</f>
        <v>0</v>
      </c>
      <c r="O757" s="65">
        <f>SUMIFS(Nov!$I$5:$I$605,Nov!$U$5:$U$605,"Despesa",Nov!$G$5:$G$605,CPagar!$D757,Nov!$K$5:$K$605,"Não Pago")</f>
        <v>0</v>
      </c>
      <c r="P757" s="65">
        <f>SUMIFS(Dez!$I$5:$I$605,Dez!$U$5:$U$605,"Despesa",Dez!$G$5:$G$605,CPagar!$D757,Dez!$K$5:$K$605,"Não Pago")</f>
        <v>0</v>
      </c>
      <c r="Q757" s="62">
        <f t="shared" si="23"/>
        <v>0</v>
      </c>
    </row>
    <row r="758" spans="3:17" ht="28.5" customHeight="1" thickTop="1" thickBot="1" x14ac:dyDescent="0.3">
      <c r="C758" s="46" t="str">
        <f>'PC Despesas'!X54</f>
        <v>5.8.50</v>
      </c>
      <c r="D758" s="47" t="str">
        <f>VLOOKUP(C758,'PC Despesas'!$X$5:$Y$103,2,FALSE)</f>
        <v>-</v>
      </c>
      <c r="E758" s="65">
        <f>SUMIFS(Jan!$I$5:$I$605,Jan!$U$5:$U$605,"Despesa",Jan!$G$5:$G$605,CPagar!$D758,Jan!$K$5:$K$605,"Não Pago")</f>
        <v>0</v>
      </c>
      <c r="F758" s="65">
        <f>SUMIFS(Fev!$I$5:$I$605,Fev!$U$5:$U$605,"Despesa",Fev!$G$5:$G$605,CPagar!$D758,Fev!$K$5:$K$605,"Não Pago")</f>
        <v>0</v>
      </c>
      <c r="G758" s="65">
        <f>SUMIFS(Mar!$I$5:$I$605,Mar!$U$5:$U$605,"Despesa",Mar!$G$5:$G$605,CPagar!$D758,Mar!$K$5:$K$605,"Não Pago")</f>
        <v>0</v>
      </c>
      <c r="H758" s="65">
        <f>SUMIFS(Abr!$I$5:$I$605,Abr!$U$5:$U$605,"Despesa",Abr!$G$5:$G$605,CPagar!$D758,Abr!$K$5:$K$605,"Não Pago")</f>
        <v>0</v>
      </c>
      <c r="I758" s="65">
        <f>SUMIFS(Mai!$I$5:$I$605,Mai!$U$5:$U$605,"Despesa",Mai!$G$5:$G$605,CPagar!$D758,Mai!$K$5:$K$605,"Não Pago")</f>
        <v>0</v>
      </c>
      <c r="J758" s="65">
        <f>SUMIFS(Jun!$I$5:$I$605,Jun!$U$5:$U$605,"Despesa",Jun!$G$5:$G$605,CPagar!$D758,Jun!$K$5:$K$605,"Não Pago")</f>
        <v>0</v>
      </c>
      <c r="K758" s="65">
        <f>SUMIFS(Jul!$I$5:$I$605,Jul!$U$5:$U$605,"Despesa",Jul!$G$5:$G$605,CPagar!$D758,Jul!$K$5:$K$605,"Não Pago")</f>
        <v>0</v>
      </c>
      <c r="L758" s="65">
        <f>SUMIFS(Ago!$I$5:$I$605,Ago!$U$5:$U$605,"Despesa",Ago!$G$5:$G$605,CPagar!$D758,Ago!$K$5:$K$605,"Não Pago")</f>
        <v>0</v>
      </c>
      <c r="M758" s="65">
        <f>SUMIFS(Set!$I$5:$I$605,Set!$U$5:$U$605,"Despesa",Set!$G$5:$G$605,CPagar!$D758,Set!$K$5:$K$605,"Não Pago")</f>
        <v>0</v>
      </c>
      <c r="N758" s="65">
        <f>SUMIFS(Out!$I$5:$I$605,Out!$U$5:$U$605,"Despesa",Out!$G$5:$G$605,CPagar!$D758,Out!$K$5:$K$605,"Não Pago")</f>
        <v>0</v>
      </c>
      <c r="O758" s="65">
        <f>SUMIFS(Nov!$I$5:$I$605,Nov!$U$5:$U$605,"Despesa",Nov!$G$5:$G$605,CPagar!$D758,Nov!$K$5:$K$605,"Não Pago")</f>
        <v>0</v>
      </c>
      <c r="P758" s="65">
        <f>SUMIFS(Dez!$I$5:$I$605,Dez!$U$5:$U$605,"Despesa",Dez!$G$5:$G$605,CPagar!$D758,Dez!$K$5:$K$605,"Não Pago")</f>
        <v>0</v>
      </c>
      <c r="Q758" s="62">
        <f t="shared" si="23"/>
        <v>0</v>
      </c>
    </row>
    <row r="759" spans="3:17" ht="28.5" customHeight="1" thickTop="1" thickBot="1" x14ac:dyDescent="0.3">
      <c r="C759" s="46" t="str">
        <f>'PC Despesas'!X55</f>
        <v>5.8.51</v>
      </c>
      <c r="D759" s="47" t="str">
        <f>VLOOKUP(C759,'PC Despesas'!$X$5:$Y$103,2,FALSE)</f>
        <v>-</v>
      </c>
      <c r="E759" s="65">
        <f>SUMIFS(Jan!$I$5:$I$605,Jan!$U$5:$U$605,"Despesa",Jan!$G$5:$G$605,CPagar!$D759,Jan!$K$5:$K$605,"Não Pago")</f>
        <v>0</v>
      </c>
      <c r="F759" s="65">
        <f>SUMIFS(Fev!$I$5:$I$605,Fev!$U$5:$U$605,"Despesa",Fev!$G$5:$G$605,CPagar!$D759,Fev!$K$5:$K$605,"Não Pago")</f>
        <v>0</v>
      </c>
      <c r="G759" s="65">
        <f>SUMIFS(Mar!$I$5:$I$605,Mar!$U$5:$U$605,"Despesa",Mar!$G$5:$G$605,CPagar!$D759,Mar!$K$5:$K$605,"Não Pago")</f>
        <v>0</v>
      </c>
      <c r="H759" s="65">
        <f>SUMIFS(Abr!$I$5:$I$605,Abr!$U$5:$U$605,"Despesa",Abr!$G$5:$G$605,CPagar!$D759,Abr!$K$5:$K$605,"Não Pago")</f>
        <v>0</v>
      </c>
      <c r="I759" s="65">
        <f>SUMIFS(Mai!$I$5:$I$605,Mai!$U$5:$U$605,"Despesa",Mai!$G$5:$G$605,CPagar!$D759,Mai!$K$5:$K$605,"Não Pago")</f>
        <v>0</v>
      </c>
      <c r="J759" s="65">
        <f>SUMIFS(Jun!$I$5:$I$605,Jun!$U$5:$U$605,"Despesa",Jun!$G$5:$G$605,CPagar!$D759,Jun!$K$5:$K$605,"Não Pago")</f>
        <v>0</v>
      </c>
      <c r="K759" s="65">
        <f>SUMIFS(Jul!$I$5:$I$605,Jul!$U$5:$U$605,"Despesa",Jul!$G$5:$G$605,CPagar!$D759,Jul!$K$5:$K$605,"Não Pago")</f>
        <v>0</v>
      </c>
      <c r="L759" s="65">
        <f>SUMIFS(Ago!$I$5:$I$605,Ago!$U$5:$U$605,"Despesa",Ago!$G$5:$G$605,CPagar!$D759,Ago!$K$5:$K$605,"Não Pago")</f>
        <v>0</v>
      </c>
      <c r="M759" s="65">
        <f>SUMIFS(Set!$I$5:$I$605,Set!$U$5:$U$605,"Despesa",Set!$G$5:$G$605,CPagar!$D759,Set!$K$5:$K$605,"Não Pago")</f>
        <v>0</v>
      </c>
      <c r="N759" s="65">
        <f>SUMIFS(Out!$I$5:$I$605,Out!$U$5:$U$605,"Despesa",Out!$G$5:$G$605,CPagar!$D759,Out!$K$5:$K$605,"Não Pago")</f>
        <v>0</v>
      </c>
      <c r="O759" s="65">
        <f>SUMIFS(Nov!$I$5:$I$605,Nov!$U$5:$U$605,"Despesa",Nov!$G$5:$G$605,CPagar!$D759,Nov!$K$5:$K$605,"Não Pago")</f>
        <v>0</v>
      </c>
      <c r="P759" s="65">
        <f>SUMIFS(Dez!$I$5:$I$605,Dez!$U$5:$U$605,"Despesa",Dez!$G$5:$G$605,CPagar!$D759,Dez!$K$5:$K$605,"Não Pago")</f>
        <v>0</v>
      </c>
      <c r="Q759" s="62">
        <f t="shared" si="23"/>
        <v>0</v>
      </c>
    </row>
    <row r="760" spans="3:17" ht="28.5" customHeight="1" thickTop="1" thickBot="1" x14ac:dyDescent="0.3">
      <c r="C760" s="46" t="str">
        <f>'PC Despesas'!X56</f>
        <v>5.8.52</v>
      </c>
      <c r="D760" s="47" t="str">
        <f>VLOOKUP(C760,'PC Despesas'!$X$5:$Y$103,2,FALSE)</f>
        <v>-</v>
      </c>
      <c r="E760" s="65">
        <f>SUMIFS(Jan!$I$5:$I$605,Jan!$U$5:$U$605,"Despesa",Jan!$G$5:$G$605,CPagar!$D760,Jan!$K$5:$K$605,"Não Pago")</f>
        <v>0</v>
      </c>
      <c r="F760" s="65">
        <f>SUMIFS(Fev!$I$5:$I$605,Fev!$U$5:$U$605,"Despesa",Fev!$G$5:$G$605,CPagar!$D760,Fev!$K$5:$K$605,"Não Pago")</f>
        <v>0</v>
      </c>
      <c r="G760" s="65">
        <f>SUMIFS(Mar!$I$5:$I$605,Mar!$U$5:$U$605,"Despesa",Mar!$G$5:$G$605,CPagar!$D760,Mar!$K$5:$K$605,"Não Pago")</f>
        <v>0</v>
      </c>
      <c r="H760" s="65">
        <f>SUMIFS(Abr!$I$5:$I$605,Abr!$U$5:$U$605,"Despesa",Abr!$G$5:$G$605,CPagar!$D760,Abr!$K$5:$K$605,"Não Pago")</f>
        <v>0</v>
      </c>
      <c r="I760" s="65">
        <f>SUMIFS(Mai!$I$5:$I$605,Mai!$U$5:$U$605,"Despesa",Mai!$G$5:$G$605,CPagar!$D760,Mai!$K$5:$K$605,"Não Pago")</f>
        <v>0</v>
      </c>
      <c r="J760" s="65">
        <f>SUMIFS(Jun!$I$5:$I$605,Jun!$U$5:$U$605,"Despesa",Jun!$G$5:$G$605,CPagar!$D760,Jun!$K$5:$K$605,"Não Pago")</f>
        <v>0</v>
      </c>
      <c r="K760" s="65">
        <f>SUMIFS(Jul!$I$5:$I$605,Jul!$U$5:$U$605,"Despesa",Jul!$G$5:$G$605,CPagar!$D760,Jul!$K$5:$K$605,"Não Pago")</f>
        <v>0</v>
      </c>
      <c r="L760" s="65">
        <f>SUMIFS(Ago!$I$5:$I$605,Ago!$U$5:$U$605,"Despesa",Ago!$G$5:$G$605,CPagar!$D760,Ago!$K$5:$K$605,"Não Pago")</f>
        <v>0</v>
      </c>
      <c r="M760" s="65">
        <f>SUMIFS(Set!$I$5:$I$605,Set!$U$5:$U$605,"Despesa",Set!$G$5:$G$605,CPagar!$D760,Set!$K$5:$K$605,"Não Pago")</f>
        <v>0</v>
      </c>
      <c r="N760" s="65">
        <f>SUMIFS(Out!$I$5:$I$605,Out!$U$5:$U$605,"Despesa",Out!$G$5:$G$605,CPagar!$D760,Out!$K$5:$K$605,"Não Pago")</f>
        <v>0</v>
      </c>
      <c r="O760" s="65">
        <f>SUMIFS(Nov!$I$5:$I$605,Nov!$U$5:$U$605,"Despesa",Nov!$G$5:$G$605,CPagar!$D760,Nov!$K$5:$K$605,"Não Pago")</f>
        <v>0</v>
      </c>
      <c r="P760" s="65">
        <f>SUMIFS(Dez!$I$5:$I$605,Dez!$U$5:$U$605,"Despesa",Dez!$G$5:$G$605,CPagar!$D760,Dez!$K$5:$K$605,"Não Pago")</f>
        <v>0</v>
      </c>
      <c r="Q760" s="62">
        <f t="shared" si="23"/>
        <v>0</v>
      </c>
    </row>
    <row r="761" spans="3:17" ht="28.5" customHeight="1" thickTop="1" thickBot="1" x14ac:dyDescent="0.3">
      <c r="C761" s="46" t="str">
        <f>'PC Despesas'!X57</f>
        <v>5.8.53</v>
      </c>
      <c r="D761" s="47" t="str">
        <f>VLOOKUP(C761,'PC Despesas'!$X$5:$Y$103,2,FALSE)</f>
        <v>-</v>
      </c>
      <c r="E761" s="65">
        <f>SUMIFS(Jan!$I$5:$I$605,Jan!$U$5:$U$605,"Despesa",Jan!$G$5:$G$605,CPagar!$D761,Jan!$K$5:$K$605,"Não Pago")</f>
        <v>0</v>
      </c>
      <c r="F761" s="65">
        <f>SUMIFS(Fev!$I$5:$I$605,Fev!$U$5:$U$605,"Despesa",Fev!$G$5:$G$605,CPagar!$D761,Fev!$K$5:$K$605,"Não Pago")</f>
        <v>0</v>
      </c>
      <c r="G761" s="65">
        <f>SUMIFS(Mar!$I$5:$I$605,Mar!$U$5:$U$605,"Despesa",Mar!$G$5:$G$605,CPagar!$D761,Mar!$K$5:$K$605,"Não Pago")</f>
        <v>0</v>
      </c>
      <c r="H761" s="65">
        <f>SUMIFS(Abr!$I$5:$I$605,Abr!$U$5:$U$605,"Despesa",Abr!$G$5:$G$605,CPagar!$D761,Abr!$K$5:$K$605,"Não Pago")</f>
        <v>0</v>
      </c>
      <c r="I761" s="65">
        <f>SUMIFS(Mai!$I$5:$I$605,Mai!$U$5:$U$605,"Despesa",Mai!$G$5:$G$605,CPagar!$D761,Mai!$K$5:$K$605,"Não Pago")</f>
        <v>0</v>
      </c>
      <c r="J761" s="65">
        <f>SUMIFS(Jun!$I$5:$I$605,Jun!$U$5:$U$605,"Despesa",Jun!$G$5:$G$605,CPagar!$D761,Jun!$K$5:$K$605,"Não Pago")</f>
        <v>0</v>
      </c>
      <c r="K761" s="65">
        <f>SUMIFS(Jul!$I$5:$I$605,Jul!$U$5:$U$605,"Despesa",Jul!$G$5:$G$605,CPagar!$D761,Jul!$K$5:$K$605,"Não Pago")</f>
        <v>0</v>
      </c>
      <c r="L761" s="65">
        <f>SUMIFS(Ago!$I$5:$I$605,Ago!$U$5:$U$605,"Despesa",Ago!$G$5:$G$605,CPagar!$D761,Ago!$K$5:$K$605,"Não Pago")</f>
        <v>0</v>
      </c>
      <c r="M761" s="65">
        <f>SUMIFS(Set!$I$5:$I$605,Set!$U$5:$U$605,"Despesa",Set!$G$5:$G$605,CPagar!$D761,Set!$K$5:$K$605,"Não Pago")</f>
        <v>0</v>
      </c>
      <c r="N761" s="65">
        <f>SUMIFS(Out!$I$5:$I$605,Out!$U$5:$U$605,"Despesa",Out!$G$5:$G$605,CPagar!$D761,Out!$K$5:$K$605,"Não Pago")</f>
        <v>0</v>
      </c>
      <c r="O761" s="65">
        <f>SUMIFS(Nov!$I$5:$I$605,Nov!$U$5:$U$605,"Despesa",Nov!$G$5:$G$605,CPagar!$D761,Nov!$K$5:$K$605,"Não Pago")</f>
        <v>0</v>
      </c>
      <c r="P761" s="65">
        <f>SUMIFS(Dez!$I$5:$I$605,Dez!$U$5:$U$605,"Despesa",Dez!$G$5:$G$605,CPagar!$D761,Dez!$K$5:$K$605,"Não Pago")</f>
        <v>0</v>
      </c>
      <c r="Q761" s="62">
        <f t="shared" si="23"/>
        <v>0</v>
      </c>
    </row>
    <row r="762" spans="3:17" ht="28.5" customHeight="1" thickTop="1" thickBot="1" x14ac:dyDescent="0.3">
      <c r="C762" s="46" t="str">
        <f>'PC Despesas'!X58</f>
        <v>5.8.54</v>
      </c>
      <c r="D762" s="47" t="str">
        <f>VLOOKUP(C762,'PC Despesas'!$X$5:$Y$103,2,FALSE)</f>
        <v>-</v>
      </c>
      <c r="E762" s="65">
        <f>SUMIFS(Jan!$I$5:$I$605,Jan!$U$5:$U$605,"Despesa",Jan!$G$5:$G$605,CPagar!$D762,Jan!$K$5:$K$605,"Não Pago")</f>
        <v>0</v>
      </c>
      <c r="F762" s="65">
        <f>SUMIFS(Fev!$I$5:$I$605,Fev!$U$5:$U$605,"Despesa",Fev!$G$5:$G$605,CPagar!$D762,Fev!$K$5:$K$605,"Não Pago")</f>
        <v>0</v>
      </c>
      <c r="G762" s="65">
        <f>SUMIFS(Mar!$I$5:$I$605,Mar!$U$5:$U$605,"Despesa",Mar!$G$5:$G$605,CPagar!$D762,Mar!$K$5:$K$605,"Não Pago")</f>
        <v>0</v>
      </c>
      <c r="H762" s="65">
        <f>SUMIFS(Abr!$I$5:$I$605,Abr!$U$5:$U$605,"Despesa",Abr!$G$5:$G$605,CPagar!$D762,Abr!$K$5:$K$605,"Não Pago")</f>
        <v>0</v>
      </c>
      <c r="I762" s="65">
        <f>SUMIFS(Mai!$I$5:$I$605,Mai!$U$5:$U$605,"Despesa",Mai!$G$5:$G$605,CPagar!$D762,Mai!$K$5:$K$605,"Não Pago")</f>
        <v>0</v>
      </c>
      <c r="J762" s="65">
        <f>SUMIFS(Jun!$I$5:$I$605,Jun!$U$5:$U$605,"Despesa",Jun!$G$5:$G$605,CPagar!$D762,Jun!$K$5:$K$605,"Não Pago")</f>
        <v>0</v>
      </c>
      <c r="K762" s="65">
        <f>SUMIFS(Jul!$I$5:$I$605,Jul!$U$5:$U$605,"Despesa",Jul!$G$5:$G$605,CPagar!$D762,Jul!$K$5:$K$605,"Não Pago")</f>
        <v>0</v>
      </c>
      <c r="L762" s="65">
        <f>SUMIFS(Ago!$I$5:$I$605,Ago!$U$5:$U$605,"Despesa",Ago!$G$5:$G$605,CPagar!$D762,Ago!$K$5:$K$605,"Não Pago")</f>
        <v>0</v>
      </c>
      <c r="M762" s="65">
        <f>SUMIFS(Set!$I$5:$I$605,Set!$U$5:$U$605,"Despesa",Set!$G$5:$G$605,CPagar!$D762,Set!$K$5:$K$605,"Não Pago")</f>
        <v>0</v>
      </c>
      <c r="N762" s="65">
        <f>SUMIFS(Out!$I$5:$I$605,Out!$U$5:$U$605,"Despesa",Out!$G$5:$G$605,CPagar!$D762,Out!$K$5:$K$605,"Não Pago")</f>
        <v>0</v>
      </c>
      <c r="O762" s="65">
        <f>SUMIFS(Nov!$I$5:$I$605,Nov!$U$5:$U$605,"Despesa",Nov!$G$5:$G$605,CPagar!$D762,Nov!$K$5:$K$605,"Não Pago")</f>
        <v>0</v>
      </c>
      <c r="P762" s="65">
        <f>SUMIFS(Dez!$I$5:$I$605,Dez!$U$5:$U$605,"Despesa",Dez!$G$5:$G$605,CPagar!$D762,Dez!$K$5:$K$605,"Não Pago")</f>
        <v>0</v>
      </c>
      <c r="Q762" s="62">
        <f t="shared" si="23"/>
        <v>0</v>
      </c>
    </row>
    <row r="763" spans="3:17" ht="28.5" customHeight="1" thickTop="1" thickBot="1" x14ac:dyDescent="0.3">
      <c r="C763" s="46" t="str">
        <f>'PC Despesas'!X59</f>
        <v>5.8.55</v>
      </c>
      <c r="D763" s="47" t="str">
        <f>VLOOKUP(C763,'PC Despesas'!$X$5:$Y$103,2,FALSE)</f>
        <v>-</v>
      </c>
      <c r="E763" s="65">
        <f>SUMIFS(Jan!$I$5:$I$605,Jan!$U$5:$U$605,"Despesa",Jan!$G$5:$G$605,CPagar!$D763,Jan!$K$5:$K$605,"Não Pago")</f>
        <v>0</v>
      </c>
      <c r="F763" s="65">
        <f>SUMIFS(Fev!$I$5:$I$605,Fev!$U$5:$U$605,"Despesa",Fev!$G$5:$G$605,CPagar!$D763,Fev!$K$5:$K$605,"Não Pago")</f>
        <v>0</v>
      </c>
      <c r="G763" s="65">
        <f>SUMIFS(Mar!$I$5:$I$605,Mar!$U$5:$U$605,"Despesa",Mar!$G$5:$G$605,CPagar!$D763,Mar!$K$5:$K$605,"Não Pago")</f>
        <v>0</v>
      </c>
      <c r="H763" s="65">
        <f>SUMIFS(Abr!$I$5:$I$605,Abr!$U$5:$U$605,"Despesa",Abr!$G$5:$G$605,CPagar!$D763,Abr!$K$5:$K$605,"Não Pago")</f>
        <v>0</v>
      </c>
      <c r="I763" s="65">
        <f>SUMIFS(Mai!$I$5:$I$605,Mai!$U$5:$U$605,"Despesa",Mai!$G$5:$G$605,CPagar!$D763,Mai!$K$5:$K$605,"Não Pago")</f>
        <v>0</v>
      </c>
      <c r="J763" s="65">
        <f>SUMIFS(Jun!$I$5:$I$605,Jun!$U$5:$U$605,"Despesa",Jun!$G$5:$G$605,CPagar!$D763,Jun!$K$5:$K$605,"Não Pago")</f>
        <v>0</v>
      </c>
      <c r="K763" s="65">
        <f>SUMIFS(Jul!$I$5:$I$605,Jul!$U$5:$U$605,"Despesa",Jul!$G$5:$G$605,CPagar!$D763,Jul!$K$5:$K$605,"Não Pago")</f>
        <v>0</v>
      </c>
      <c r="L763" s="65">
        <f>SUMIFS(Ago!$I$5:$I$605,Ago!$U$5:$U$605,"Despesa",Ago!$G$5:$G$605,CPagar!$D763,Ago!$K$5:$K$605,"Não Pago")</f>
        <v>0</v>
      </c>
      <c r="M763" s="65">
        <f>SUMIFS(Set!$I$5:$I$605,Set!$U$5:$U$605,"Despesa",Set!$G$5:$G$605,CPagar!$D763,Set!$K$5:$K$605,"Não Pago")</f>
        <v>0</v>
      </c>
      <c r="N763" s="65">
        <f>SUMIFS(Out!$I$5:$I$605,Out!$U$5:$U$605,"Despesa",Out!$G$5:$G$605,CPagar!$D763,Out!$K$5:$K$605,"Não Pago")</f>
        <v>0</v>
      </c>
      <c r="O763" s="65">
        <f>SUMIFS(Nov!$I$5:$I$605,Nov!$U$5:$U$605,"Despesa",Nov!$G$5:$G$605,CPagar!$D763,Nov!$K$5:$K$605,"Não Pago")</f>
        <v>0</v>
      </c>
      <c r="P763" s="65">
        <f>SUMIFS(Dez!$I$5:$I$605,Dez!$U$5:$U$605,"Despesa",Dez!$G$5:$G$605,CPagar!$D763,Dez!$K$5:$K$605,"Não Pago")</f>
        <v>0</v>
      </c>
      <c r="Q763" s="62">
        <f t="shared" si="23"/>
        <v>0</v>
      </c>
    </row>
    <row r="764" spans="3:17" ht="28.5" customHeight="1" thickTop="1" thickBot="1" x14ac:dyDescent="0.3">
      <c r="C764" s="46" t="str">
        <f>'PC Despesas'!X60</f>
        <v>5.8.56</v>
      </c>
      <c r="D764" s="47" t="str">
        <f>VLOOKUP(C764,'PC Despesas'!$X$5:$Y$103,2,FALSE)</f>
        <v>-</v>
      </c>
      <c r="E764" s="65">
        <f>SUMIFS(Jan!$I$5:$I$605,Jan!$U$5:$U$605,"Despesa",Jan!$G$5:$G$605,CPagar!$D764,Jan!$K$5:$K$605,"Não Pago")</f>
        <v>0</v>
      </c>
      <c r="F764" s="65">
        <f>SUMIFS(Fev!$I$5:$I$605,Fev!$U$5:$U$605,"Despesa",Fev!$G$5:$G$605,CPagar!$D764,Fev!$K$5:$K$605,"Não Pago")</f>
        <v>0</v>
      </c>
      <c r="G764" s="65">
        <f>SUMIFS(Mar!$I$5:$I$605,Mar!$U$5:$U$605,"Despesa",Mar!$G$5:$G$605,CPagar!$D764,Mar!$K$5:$K$605,"Não Pago")</f>
        <v>0</v>
      </c>
      <c r="H764" s="65">
        <f>SUMIFS(Abr!$I$5:$I$605,Abr!$U$5:$U$605,"Despesa",Abr!$G$5:$G$605,CPagar!$D764,Abr!$K$5:$K$605,"Não Pago")</f>
        <v>0</v>
      </c>
      <c r="I764" s="65">
        <f>SUMIFS(Mai!$I$5:$I$605,Mai!$U$5:$U$605,"Despesa",Mai!$G$5:$G$605,CPagar!$D764,Mai!$K$5:$K$605,"Não Pago")</f>
        <v>0</v>
      </c>
      <c r="J764" s="65">
        <f>SUMIFS(Jun!$I$5:$I$605,Jun!$U$5:$U$605,"Despesa",Jun!$G$5:$G$605,CPagar!$D764,Jun!$K$5:$K$605,"Não Pago")</f>
        <v>0</v>
      </c>
      <c r="K764" s="65">
        <f>SUMIFS(Jul!$I$5:$I$605,Jul!$U$5:$U$605,"Despesa",Jul!$G$5:$G$605,CPagar!$D764,Jul!$K$5:$K$605,"Não Pago")</f>
        <v>0</v>
      </c>
      <c r="L764" s="65">
        <f>SUMIFS(Ago!$I$5:$I$605,Ago!$U$5:$U$605,"Despesa",Ago!$G$5:$G$605,CPagar!$D764,Ago!$K$5:$K$605,"Não Pago")</f>
        <v>0</v>
      </c>
      <c r="M764" s="65">
        <f>SUMIFS(Set!$I$5:$I$605,Set!$U$5:$U$605,"Despesa",Set!$G$5:$G$605,CPagar!$D764,Set!$K$5:$K$605,"Não Pago")</f>
        <v>0</v>
      </c>
      <c r="N764" s="65">
        <f>SUMIFS(Out!$I$5:$I$605,Out!$U$5:$U$605,"Despesa",Out!$G$5:$G$605,CPagar!$D764,Out!$K$5:$K$605,"Não Pago")</f>
        <v>0</v>
      </c>
      <c r="O764" s="65">
        <f>SUMIFS(Nov!$I$5:$I$605,Nov!$U$5:$U$605,"Despesa",Nov!$G$5:$G$605,CPagar!$D764,Nov!$K$5:$K$605,"Não Pago")</f>
        <v>0</v>
      </c>
      <c r="P764" s="65">
        <f>SUMIFS(Dez!$I$5:$I$605,Dez!$U$5:$U$605,"Despesa",Dez!$G$5:$G$605,CPagar!$D764,Dez!$K$5:$K$605,"Não Pago")</f>
        <v>0</v>
      </c>
      <c r="Q764" s="62">
        <f t="shared" si="23"/>
        <v>0</v>
      </c>
    </row>
    <row r="765" spans="3:17" ht="28.5" customHeight="1" thickTop="1" thickBot="1" x14ac:dyDescent="0.3">
      <c r="C765" s="46" t="str">
        <f>'PC Despesas'!X61</f>
        <v>5.8.57</v>
      </c>
      <c r="D765" s="47" t="str">
        <f>VLOOKUP(C765,'PC Despesas'!$X$5:$Y$103,2,FALSE)</f>
        <v>-</v>
      </c>
      <c r="E765" s="65">
        <f>SUMIFS(Jan!$I$5:$I$605,Jan!$U$5:$U$605,"Despesa",Jan!$G$5:$G$605,CPagar!$D765,Jan!$K$5:$K$605,"Não Pago")</f>
        <v>0</v>
      </c>
      <c r="F765" s="65">
        <f>SUMIFS(Fev!$I$5:$I$605,Fev!$U$5:$U$605,"Despesa",Fev!$G$5:$G$605,CPagar!$D765,Fev!$K$5:$K$605,"Não Pago")</f>
        <v>0</v>
      </c>
      <c r="G765" s="65">
        <f>SUMIFS(Mar!$I$5:$I$605,Mar!$U$5:$U$605,"Despesa",Mar!$G$5:$G$605,CPagar!$D765,Mar!$K$5:$K$605,"Não Pago")</f>
        <v>0</v>
      </c>
      <c r="H765" s="65">
        <f>SUMIFS(Abr!$I$5:$I$605,Abr!$U$5:$U$605,"Despesa",Abr!$G$5:$G$605,CPagar!$D765,Abr!$K$5:$K$605,"Não Pago")</f>
        <v>0</v>
      </c>
      <c r="I765" s="65">
        <f>SUMIFS(Mai!$I$5:$I$605,Mai!$U$5:$U$605,"Despesa",Mai!$G$5:$G$605,CPagar!$D765,Mai!$K$5:$K$605,"Não Pago")</f>
        <v>0</v>
      </c>
      <c r="J765" s="65">
        <f>SUMIFS(Jun!$I$5:$I$605,Jun!$U$5:$U$605,"Despesa",Jun!$G$5:$G$605,CPagar!$D765,Jun!$K$5:$K$605,"Não Pago")</f>
        <v>0</v>
      </c>
      <c r="K765" s="65">
        <f>SUMIFS(Jul!$I$5:$I$605,Jul!$U$5:$U$605,"Despesa",Jul!$G$5:$G$605,CPagar!$D765,Jul!$K$5:$K$605,"Não Pago")</f>
        <v>0</v>
      </c>
      <c r="L765" s="65">
        <f>SUMIFS(Ago!$I$5:$I$605,Ago!$U$5:$U$605,"Despesa",Ago!$G$5:$G$605,CPagar!$D765,Ago!$K$5:$K$605,"Não Pago")</f>
        <v>0</v>
      </c>
      <c r="M765" s="65">
        <f>SUMIFS(Set!$I$5:$I$605,Set!$U$5:$U$605,"Despesa",Set!$G$5:$G$605,CPagar!$D765,Set!$K$5:$K$605,"Não Pago")</f>
        <v>0</v>
      </c>
      <c r="N765" s="65">
        <f>SUMIFS(Out!$I$5:$I$605,Out!$U$5:$U$605,"Despesa",Out!$G$5:$G$605,CPagar!$D765,Out!$K$5:$K$605,"Não Pago")</f>
        <v>0</v>
      </c>
      <c r="O765" s="65">
        <f>SUMIFS(Nov!$I$5:$I$605,Nov!$U$5:$U$605,"Despesa",Nov!$G$5:$G$605,CPagar!$D765,Nov!$K$5:$K$605,"Não Pago")</f>
        <v>0</v>
      </c>
      <c r="P765" s="65">
        <f>SUMIFS(Dez!$I$5:$I$605,Dez!$U$5:$U$605,"Despesa",Dez!$G$5:$G$605,CPagar!$D765,Dez!$K$5:$K$605,"Não Pago")</f>
        <v>0</v>
      </c>
      <c r="Q765" s="62">
        <f t="shared" si="23"/>
        <v>0</v>
      </c>
    </row>
    <row r="766" spans="3:17" ht="28.5" customHeight="1" thickTop="1" thickBot="1" x14ac:dyDescent="0.3">
      <c r="C766" s="46" t="str">
        <f>'PC Despesas'!X62</f>
        <v>5.8.58</v>
      </c>
      <c r="D766" s="47" t="str">
        <f>VLOOKUP(C766,'PC Despesas'!$X$5:$Y$103,2,FALSE)</f>
        <v>-</v>
      </c>
      <c r="E766" s="65">
        <f>SUMIFS(Jan!$I$5:$I$605,Jan!$U$5:$U$605,"Despesa",Jan!$G$5:$G$605,CPagar!$D766,Jan!$K$5:$K$605,"Não Pago")</f>
        <v>0</v>
      </c>
      <c r="F766" s="65">
        <f>SUMIFS(Fev!$I$5:$I$605,Fev!$U$5:$U$605,"Despesa",Fev!$G$5:$G$605,CPagar!$D766,Fev!$K$5:$K$605,"Não Pago")</f>
        <v>0</v>
      </c>
      <c r="G766" s="65">
        <f>SUMIFS(Mar!$I$5:$I$605,Mar!$U$5:$U$605,"Despesa",Mar!$G$5:$G$605,CPagar!$D766,Mar!$K$5:$K$605,"Não Pago")</f>
        <v>0</v>
      </c>
      <c r="H766" s="65">
        <f>SUMIFS(Abr!$I$5:$I$605,Abr!$U$5:$U$605,"Despesa",Abr!$G$5:$G$605,CPagar!$D766,Abr!$K$5:$K$605,"Não Pago")</f>
        <v>0</v>
      </c>
      <c r="I766" s="65">
        <f>SUMIFS(Mai!$I$5:$I$605,Mai!$U$5:$U$605,"Despesa",Mai!$G$5:$G$605,CPagar!$D766,Mai!$K$5:$K$605,"Não Pago")</f>
        <v>0</v>
      </c>
      <c r="J766" s="65">
        <f>SUMIFS(Jun!$I$5:$I$605,Jun!$U$5:$U$605,"Despesa",Jun!$G$5:$G$605,CPagar!$D766,Jun!$K$5:$K$605,"Não Pago")</f>
        <v>0</v>
      </c>
      <c r="K766" s="65">
        <f>SUMIFS(Jul!$I$5:$I$605,Jul!$U$5:$U$605,"Despesa",Jul!$G$5:$G$605,CPagar!$D766,Jul!$K$5:$K$605,"Não Pago")</f>
        <v>0</v>
      </c>
      <c r="L766" s="65">
        <f>SUMIFS(Ago!$I$5:$I$605,Ago!$U$5:$U$605,"Despesa",Ago!$G$5:$G$605,CPagar!$D766,Ago!$K$5:$K$605,"Não Pago")</f>
        <v>0</v>
      </c>
      <c r="M766" s="65">
        <f>SUMIFS(Set!$I$5:$I$605,Set!$U$5:$U$605,"Despesa",Set!$G$5:$G$605,CPagar!$D766,Set!$K$5:$K$605,"Não Pago")</f>
        <v>0</v>
      </c>
      <c r="N766" s="65">
        <f>SUMIFS(Out!$I$5:$I$605,Out!$U$5:$U$605,"Despesa",Out!$G$5:$G$605,CPagar!$D766,Out!$K$5:$K$605,"Não Pago")</f>
        <v>0</v>
      </c>
      <c r="O766" s="65">
        <f>SUMIFS(Nov!$I$5:$I$605,Nov!$U$5:$U$605,"Despesa",Nov!$G$5:$G$605,CPagar!$D766,Nov!$K$5:$K$605,"Não Pago")</f>
        <v>0</v>
      </c>
      <c r="P766" s="65">
        <f>SUMIFS(Dez!$I$5:$I$605,Dez!$U$5:$U$605,"Despesa",Dez!$G$5:$G$605,CPagar!$D766,Dez!$K$5:$K$605,"Não Pago")</f>
        <v>0</v>
      </c>
      <c r="Q766" s="62">
        <f t="shared" si="23"/>
        <v>0</v>
      </c>
    </row>
    <row r="767" spans="3:17" ht="28.5" customHeight="1" thickTop="1" thickBot="1" x14ac:dyDescent="0.3">
      <c r="C767" s="46" t="str">
        <f>'PC Despesas'!X63</f>
        <v>5.8.59</v>
      </c>
      <c r="D767" s="47" t="str">
        <f>VLOOKUP(C767,'PC Despesas'!$X$5:$Y$103,2,FALSE)</f>
        <v>-</v>
      </c>
      <c r="E767" s="65">
        <f>SUMIFS(Jan!$I$5:$I$605,Jan!$U$5:$U$605,"Despesa",Jan!$G$5:$G$605,CPagar!$D767,Jan!$K$5:$K$605,"Não Pago")</f>
        <v>0</v>
      </c>
      <c r="F767" s="65">
        <f>SUMIFS(Fev!$I$5:$I$605,Fev!$U$5:$U$605,"Despesa",Fev!$G$5:$G$605,CPagar!$D767,Fev!$K$5:$K$605,"Não Pago")</f>
        <v>0</v>
      </c>
      <c r="G767" s="65">
        <f>SUMIFS(Mar!$I$5:$I$605,Mar!$U$5:$U$605,"Despesa",Mar!$G$5:$G$605,CPagar!$D767,Mar!$K$5:$K$605,"Não Pago")</f>
        <v>0</v>
      </c>
      <c r="H767" s="65">
        <f>SUMIFS(Abr!$I$5:$I$605,Abr!$U$5:$U$605,"Despesa",Abr!$G$5:$G$605,CPagar!$D767,Abr!$K$5:$K$605,"Não Pago")</f>
        <v>0</v>
      </c>
      <c r="I767" s="65">
        <f>SUMIFS(Mai!$I$5:$I$605,Mai!$U$5:$U$605,"Despesa",Mai!$G$5:$G$605,CPagar!$D767,Mai!$K$5:$K$605,"Não Pago")</f>
        <v>0</v>
      </c>
      <c r="J767" s="65">
        <f>SUMIFS(Jun!$I$5:$I$605,Jun!$U$5:$U$605,"Despesa",Jun!$G$5:$G$605,CPagar!$D767,Jun!$K$5:$K$605,"Não Pago")</f>
        <v>0</v>
      </c>
      <c r="K767" s="65">
        <f>SUMIFS(Jul!$I$5:$I$605,Jul!$U$5:$U$605,"Despesa",Jul!$G$5:$G$605,CPagar!$D767,Jul!$K$5:$K$605,"Não Pago")</f>
        <v>0</v>
      </c>
      <c r="L767" s="65">
        <f>SUMIFS(Ago!$I$5:$I$605,Ago!$U$5:$U$605,"Despesa",Ago!$G$5:$G$605,CPagar!$D767,Ago!$K$5:$K$605,"Não Pago")</f>
        <v>0</v>
      </c>
      <c r="M767" s="65">
        <f>SUMIFS(Set!$I$5:$I$605,Set!$U$5:$U$605,"Despesa",Set!$G$5:$G$605,CPagar!$D767,Set!$K$5:$K$605,"Não Pago")</f>
        <v>0</v>
      </c>
      <c r="N767" s="65">
        <f>SUMIFS(Out!$I$5:$I$605,Out!$U$5:$U$605,"Despesa",Out!$G$5:$G$605,CPagar!$D767,Out!$K$5:$K$605,"Não Pago")</f>
        <v>0</v>
      </c>
      <c r="O767" s="65">
        <f>SUMIFS(Nov!$I$5:$I$605,Nov!$U$5:$U$605,"Despesa",Nov!$G$5:$G$605,CPagar!$D767,Nov!$K$5:$K$605,"Não Pago")</f>
        <v>0</v>
      </c>
      <c r="P767" s="65">
        <f>SUMIFS(Dez!$I$5:$I$605,Dez!$U$5:$U$605,"Despesa",Dez!$G$5:$G$605,CPagar!$D767,Dez!$K$5:$K$605,"Não Pago")</f>
        <v>0</v>
      </c>
      <c r="Q767" s="62">
        <f t="shared" si="23"/>
        <v>0</v>
      </c>
    </row>
    <row r="768" spans="3:17" ht="28.5" customHeight="1" thickTop="1" thickBot="1" x14ac:dyDescent="0.3">
      <c r="C768" s="46" t="str">
        <f>'PC Despesas'!X64</f>
        <v>5.8.60</v>
      </c>
      <c r="D768" s="47" t="str">
        <f>VLOOKUP(C768,'PC Despesas'!$X$5:$Y$103,2,FALSE)</f>
        <v>-</v>
      </c>
      <c r="E768" s="65">
        <f>SUMIFS(Jan!$I$5:$I$605,Jan!$U$5:$U$605,"Despesa",Jan!$G$5:$G$605,CPagar!$D768,Jan!$K$5:$K$605,"Não Pago")</f>
        <v>0</v>
      </c>
      <c r="F768" s="65">
        <f>SUMIFS(Fev!$I$5:$I$605,Fev!$U$5:$U$605,"Despesa",Fev!$G$5:$G$605,CPagar!$D768,Fev!$K$5:$K$605,"Não Pago")</f>
        <v>0</v>
      </c>
      <c r="G768" s="65">
        <f>SUMIFS(Mar!$I$5:$I$605,Mar!$U$5:$U$605,"Despesa",Mar!$G$5:$G$605,CPagar!$D768,Mar!$K$5:$K$605,"Não Pago")</f>
        <v>0</v>
      </c>
      <c r="H768" s="65">
        <f>SUMIFS(Abr!$I$5:$I$605,Abr!$U$5:$U$605,"Despesa",Abr!$G$5:$G$605,CPagar!$D768,Abr!$K$5:$K$605,"Não Pago")</f>
        <v>0</v>
      </c>
      <c r="I768" s="65">
        <f>SUMIFS(Mai!$I$5:$I$605,Mai!$U$5:$U$605,"Despesa",Mai!$G$5:$G$605,CPagar!$D768,Mai!$K$5:$K$605,"Não Pago")</f>
        <v>0</v>
      </c>
      <c r="J768" s="65">
        <f>SUMIFS(Jun!$I$5:$I$605,Jun!$U$5:$U$605,"Despesa",Jun!$G$5:$G$605,CPagar!$D768,Jun!$K$5:$K$605,"Não Pago")</f>
        <v>0</v>
      </c>
      <c r="K768" s="65">
        <f>SUMIFS(Jul!$I$5:$I$605,Jul!$U$5:$U$605,"Despesa",Jul!$G$5:$G$605,CPagar!$D768,Jul!$K$5:$K$605,"Não Pago")</f>
        <v>0</v>
      </c>
      <c r="L768" s="65">
        <f>SUMIFS(Ago!$I$5:$I$605,Ago!$U$5:$U$605,"Despesa",Ago!$G$5:$G$605,CPagar!$D768,Ago!$K$5:$K$605,"Não Pago")</f>
        <v>0</v>
      </c>
      <c r="M768" s="65">
        <f>SUMIFS(Set!$I$5:$I$605,Set!$U$5:$U$605,"Despesa",Set!$G$5:$G$605,CPagar!$D768,Set!$K$5:$K$605,"Não Pago")</f>
        <v>0</v>
      </c>
      <c r="N768" s="65">
        <f>SUMIFS(Out!$I$5:$I$605,Out!$U$5:$U$605,"Despesa",Out!$G$5:$G$605,CPagar!$D768,Out!$K$5:$K$605,"Não Pago")</f>
        <v>0</v>
      </c>
      <c r="O768" s="65">
        <f>SUMIFS(Nov!$I$5:$I$605,Nov!$U$5:$U$605,"Despesa",Nov!$G$5:$G$605,CPagar!$D768,Nov!$K$5:$K$605,"Não Pago")</f>
        <v>0</v>
      </c>
      <c r="P768" s="65">
        <f>SUMIFS(Dez!$I$5:$I$605,Dez!$U$5:$U$605,"Despesa",Dez!$G$5:$G$605,CPagar!$D768,Dez!$K$5:$K$605,"Não Pago")</f>
        <v>0</v>
      </c>
      <c r="Q768" s="62">
        <f t="shared" si="23"/>
        <v>0</v>
      </c>
    </row>
    <row r="769" spans="3:17" ht="28.5" customHeight="1" thickTop="1" thickBot="1" x14ac:dyDescent="0.3">
      <c r="C769" s="46" t="str">
        <f>'PC Despesas'!X65</f>
        <v>5.8.61</v>
      </c>
      <c r="D769" s="47" t="str">
        <f>VLOOKUP(C769,'PC Despesas'!$X$5:$Y$103,2,FALSE)</f>
        <v>-</v>
      </c>
      <c r="E769" s="65">
        <f>SUMIFS(Jan!$I$5:$I$605,Jan!$U$5:$U$605,"Despesa",Jan!$G$5:$G$605,CPagar!$D769,Jan!$K$5:$K$605,"Não Pago")</f>
        <v>0</v>
      </c>
      <c r="F769" s="65">
        <f>SUMIFS(Fev!$I$5:$I$605,Fev!$U$5:$U$605,"Despesa",Fev!$G$5:$G$605,CPagar!$D769,Fev!$K$5:$K$605,"Não Pago")</f>
        <v>0</v>
      </c>
      <c r="G769" s="65">
        <f>SUMIFS(Mar!$I$5:$I$605,Mar!$U$5:$U$605,"Despesa",Mar!$G$5:$G$605,CPagar!$D769,Mar!$K$5:$K$605,"Não Pago")</f>
        <v>0</v>
      </c>
      <c r="H769" s="65">
        <f>SUMIFS(Abr!$I$5:$I$605,Abr!$U$5:$U$605,"Despesa",Abr!$G$5:$G$605,CPagar!$D769,Abr!$K$5:$K$605,"Não Pago")</f>
        <v>0</v>
      </c>
      <c r="I769" s="65">
        <f>SUMIFS(Mai!$I$5:$I$605,Mai!$U$5:$U$605,"Despesa",Mai!$G$5:$G$605,CPagar!$D769,Mai!$K$5:$K$605,"Não Pago")</f>
        <v>0</v>
      </c>
      <c r="J769" s="65">
        <f>SUMIFS(Jun!$I$5:$I$605,Jun!$U$5:$U$605,"Despesa",Jun!$G$5:$G$605,CPagar!$D769,Jun!$K$5:$K$605,"Não Pago")</f>
        <v>0</v>
      </c>
      <c r="K769" s="65">
        <f>SUMIFS(Jul!$I$5:$I$605,Jul!$U$5:$U$605,"Despesa",Jul!$G$5:$G$605,CPagar!$D769,Jul!$K$5:$K$605,"Não Pago")</f>
        <v>0</v>
      </c>
      <c r="L769" s="65">
        <f>SUMIFS(Ago!$I$5:$I$605,Ago!$U$5:$U$605,"Despesa",Ago!$G$5:$G$605,CPagar!$D769,Ago!$K$5:$K$605,"Não Pago")</f>
        <v>0</v>
      </c>
      <c r="M769" s="65">
        <f>SUMIFS(Set!$I$5:$I$605,Set!$U$5:$U$605,"Despesa",Set!$G$5:$G$605,CPagar!$D769,Set!$K$5:$K$605,"Não Pago")</f>
        <v>0</v>
      </c>
      <c r="N769" s="65">
        <f>SUMIFS(Out!$I$5:$I$605,Out!$U$5:$U$605,"Despesa",Out!$G$5:$G$605,CPagar!$D769,Out!$K$5:$K$605,"Não Pago")</f>
        <v>0</v>
      </c>
      <c r="O769" s="65">
        <f>SUMIFS(Nov!$I$5:$I$605,Nov!$U$5:$U$605,"Despesa",Nov!$G$5:$G$605,CPagar!$D769,Nov!$K$5:$K$605,"Não Pago")</f>
        <v>0</v>
      </c>
      <c r="P769" s="65">
        <f>SUMIFS(Dez!$I$5:$I$605,Dez!$U$5:$U$605,"Despesa",Dez!$G$5:$G$605,CPagar!$D769,Dez!$K$5:$K$605,"Não Pago")</f>
        <v>0</v>
      </c>
      <c r="Q769" s="62">
        <f t="shared" si="23"/>
        <v>0</v>
      </c>
    </row>
    <row r="770" spans="3:17" ht="28.5" customHeight="1" thickTop="1" thickBot="1" x14ac:dyDescent="0.3">
      <c r="C770" s="46" t="str">
        <f>'PC Despesas'!X66</f>
        <v>5.8.62</v>
      </c>
      <c r="D770" s="47" t="str">
        <f>VLOOKUP(C770,'PC Despesas'!$X$5:$Y$103,2,FALSE)</f>
        <v>-</v>
      </c>
      <c r="E770" s="65">
        <f>SUMIFS(Jan!$I$5:$I$605,Jan!$U$5:$U$605,"Despesa",Jan!$G$5:$G$605,CPagar!$D770,Jan!$K$5:$K$605,"Não Pago")</f>
        <v>0</v>
      </c>
      <c r="F770" s="65">
        <f>SUMIFS(Fev!$I$5:$I$605,Fev!$U$5:$U$605,"Despesa",Fev!$G$5:$G$605,CPagar!$D770,Fev!$K$5:$K$605,"Não Pago")</f>
        <v>0</v>
      </c>
      <c r="G770" s="65">
        <f>SUMIFS(Mar!$I$5:$I$605,Mar!$U$5:$U$605,"Despesa",Mar!$G$5:$G$605,CPagar!$D770,Mar!$K$5:$K$605,"Não Pago")</f>
        <v>0</v>
      </c>
      <c r="H770" s="65">
        <f>SUMIFS(Abr!$I$5:$I$605,Abr!$U$5:$U$605,"Despesa",Abr!$G$5:$G$605,CPagar!$D770,Abr!$K$5:$K$605,"Não Pago")</f>
        <v>0</v>
      </c>
      <c r="I770" s="65">
        <f>SUMIFS(Mai!$I$5:$I$605,Mai!$U$5:$U$605,"Despesa",Mai!$G$5:$G$605,CPagar!$D770,Mai!$K$5:$K$605,"Não Pago")</f>
        <v>0</v>
      </c>
      <c r="J770" s="65">
        <f>SUMIFS(Jun!$I$5:$I$605,Jun!$U$5:$U$605,"Despesa",Jun!$G$5:$G$605,CPagar!$D770,Jun!$K$5:$K$605,"Não Pago")</f>
        <v>0</v>
      </c>
      <c r="K770" s="65">
        <f>SUMIFS(Jul!$I$5:$I$605,Jul!$U$5:$U$605,"Despesa",Jul!$G$5:$G$605,CPagar!$D770,Jul!$K$5:$K$605,"Não Pago")</f>
        <v>0</v>
      </c>
      <c r="L770" s="65">
        <f>SUMIFS(Ago!$I$5:$I$605,Ago!$U$5:$U$605,"Despesa",Ago!$G$5:$G$605,CPagar!$D770,Ago!$K$5:$K$605,"Não Pago")</f>
        <v>0</v>
      </c>
      <c r="M770" s="65">
        <f>SUMIFS(Set!$I$5:$I$605,Set!$U$5:$U$605,"Despesa",Set!$G$5:$G$605,CPagar!$D770,Set!$K$5:$K$605,"Não Pago")</f>
        <v>0</v>
      </c>
      <c r="N770" s="65">
        <f>SUMIFS(Out!$I$5:$I$605,Out!$U$5:$U$605,"Despesa",Out!$G$5:$G$605,CPagar!$D770,Out!$K$5:$K$605,"Não Pago")</f>
        <v>0</v>
      </c>
      <c r="O770" s="65">
        <f>SUMIFS(Nov!$I$5:$I$605,Nov!$U$5:$U$605,"Despesa",Nov!$G$5:$G$605,CPagar!$D770,Nov!$K$5:$K$605,"Não Pago")</f>
        <v>0</v>
      </c>
      <c r="P770" s="65">
        <f>SUMIFS(Dez!$I$5:$I$605,Dez!$U$5:$U$605,"Despesa",Dez!$G$5:$G$605,CPagar!$D770,Dez!$K$5:$K$605,"Não Pago")</f>
        <v>0</v>
      </c>
      <c r="Q770" s="62">
        <f t="shared" si="23"/>
        <v>0</v>
      </c>
    </row>
    <row r="771" spans="3:17" ht="28.5" customHeight="1" thickTop="1" thickBot="1" x14ac:dyDescent="0.3">
      <c r="C771" s="46" t="str">
        <f>'PC Despesas'!X67</f>
        <v>5.8.63</v>
      </c>
      <c r="D771" s="47" t="str">
        <f>VLOOKUP(C771,'PC Despesas'!$X$5:$Y$103,2,FALSE)</f>
        <v>-</v>
      </c>
      <c r="E771" s="65">
        <f>SUMIFS(Jan!$I$5:$I$605,Jan!$U$5:$U$605,"Despesa",Jan!$G$5:$G$605,CPagar!$D771,Jan!$K$5:$K$605,"Não Pago")</f>
        <v>0</v>
      </c>
      <c r="F771" s="65">
        <f>SUMIFS(Fev!$I$5:$I$605,Fev!$U$5:$U$605,"Despesa",Fev!$G$5:$G$605,CPagar!$D771,Fev!$K$5:$K$605,"Não Pago")</f>
        <v>0</v>
      </c>
      <c r="G771" s="65">
        <f>SUMIFS(Mar!$I$5:$I$605,Mar!$U$5:$U$605,"Despesa",Mar!$G$5:$G$605,CPagar!$D771,Mar!$K$5:$K$605,"Não Pago")</f>
        <v>0</v>
      </c>
      <c r="H771" s="65">
        <f>SUMIFS(Abr!$I$5:$I$605,Abr!$U$5:$U$605,"Despesa",Abr!$G$5:$G$605,CPagar!$D771,Abr!$K$5:$K$605,"Não Pago")</f>
        <v>0</v>
      </c>
      <c r="I771" s="65">
        <f>SUMIFS(Mai!$I$5:$I$605,Mai!$U$5:$U$605,"Despesa",Mai!$G$5:$G$605,CPagar!$D771,Mai!$K$5:$K$605,"Não Pago")</f>
        <v>0</v>
      </c>
      <c r="J771" s="65">
        <f>SUMIFS(Jun!$I$5:$I$605,Jun!$U$5:$U$605,"Despesa",Jun!$G$5:$G$605,CPagar!$D771,Jun!$K$5:$K$605,"Não Pago")</f>
        <v>0</v>
      </c>
      <c r="K771" s="65">
        <f>SUMIFS(Jul!$I$5:$I$605,Jul!$U$5:$U$605,"Despesa",Jul!$G$5:$G$605,CPagar!$D771,Jul!$K$5:$K$605,"Não Pago")</f>
        <v>0</v>
      </c>
      <c r="L771" s="65">
        <f>SUMIFS(Ago!$I$5:$I$605,Ago!$U$5:$U$605,"Despesa",Ago!$G$5:$G$605,CPagar!$D771,Ago!$K$5:$K$605,"Não Pago")</f>
        <v>0</v>
      </c>
      <c r="M771" s="65">
        <f>SUMIFS(Set!$I$5:$I$605,Set!$U$5:$U$605,"Despesa",Set!$G$5:$G$605,CPagar!$D771,Set!$K$5:$K$605,"Não Pago")</f>
        <v>0</v>
      </c>
      <c r="N771" s="65">
        <f>SUMIFS(Out!$I$5:$I$605,Out!$U$5:$U$605,"Despesa",Out!$G$5:$G$605,CPagar!$D771,Out!$K$5:$K$605,"Não Pago")</f>
        <v>0</v>
      </c>
      <c r="O771" s="65">
        <f>SUMIFS(Nov!$I$5:$I$605,Nov!$U$5:$U$605,"Despesa",Nov!$G$5:$G$605,CPagar!$D771,Nov!$K$5:$K$605,"Não Pago")</f>
        <v>0</v>
      </c>
      <c r="P771" s="65">
        <f>SUMIFS(Dez!$I$5:$I$605,Dez!$U$5:$U$605,"Despesa",Dez!$G$5:$G$605,CPagar!$D771,Dez!$K$5:$K$605,"Não Pago")</f>
        <v>0</v>
      </c>
      <c r="Q771" s="62">
        <f t="shared" si="23"/>
        <v>0</v>
      </c>
    </row>
    <row r="772" spans="3:17" ht="28.5" customHeight="1" thickTop="1" thickBot="1" x14ac:dyDescent="0.3">
      <c r="C772" s="46" t="str">
        <f>'PC Despesas'!X68</f>
        <v>5.8.64</v>
      </c>
      <c r="D772" s="47" t="str">
        <f>VLOOKUP(C772,'PC Despesas'!$X$5:$Y$103,2,FALSE)</f>
        <v>-</v>
      </c>
      <c r="E772" s="65">
        <f>SUMIFS(Jan!$I$5:$I$605,Jan!$U$5:$U$605,"Despesa",Jan!$G$5:$G$605,CPagar!$D772,Jan!$K$5:$K$605,"Não Pago")</f>
        <v>0</v>
      </c>
      <c r="F772" s="65">
        <f>SUMIFS(Fev!$I$5:$I$605,Fev!$U$5:$U$605,"Despesa",Fev!$G$5:$G$605,CPagar!$D772,Fev!$K$5:$K$605,"Não Pago")</f>
        <v>0</v>
      </c>
      <c r="G772" s="65">
        <f>SUMIFS(Mar!$I$5:$I$605,Mar!$U$5:$U$605,"Despesa",Mar!$G$5:$G$605,CPagar!$D772,Mar!$K$5:$K$605,"Não Pago")</f>
        <v>0</v>
      </c>
      <c r="H772" s="65">
        <f>SUMIFS(Abr!$I$5:$I$605,Abr!$U$5:$U$605,"Despesa",Abr!$G$5:$G$605,CPagar!$D772,Abr!$K$5:$K$605,"Não Pago")</f>
        <v>0</v>
      </c>
      <c r="I772" s="65">
        <f>SUMIFS(Mai!$I$5:$I$605,Mai!$U$5:$U$605,"Despesa",Mai!$G$5:$G$605,CPagar!$D772,Mai!$K$5:$K$605,"Não Pago")</f>
        <v>0</v>
      </c>
      <c r="J772" s="65">
        <f>SUMIFS(Jun!$I$5:$I$605,Jun!$U$5:$U$605,"Despesa",Jun!$G$5:$G$605,CPagar!$D772,Jun!$K$5:$K$605,"Não Pago")</f>
        <v>0</v>
      </c>
      <c r="K772" s="65">
        <f>SUMIFS(Jul!$I$5:$I$605,Jul!$U$5:$U$605,"Despesa",Jul!$G$5:$G$605,CPagar!$D772,Jul!$K$5:$K$605,"Não Pago")</f>
        <v>0</v>
      </c>
      <c r="L772" s="65">
        <f>SUMIFS(Ago!$I$5:$I$605,Ago!$U$5:$U$605,"Despesa",Ago!$G$5:$G$605,CPagar!$D772,Ago!$K$5:$K$605,"Não Pago")</f>
        <v>0</v>
      </c>
      <c r="M772" s="65">
        <f>SUMIFS(Set!$I$5:$I$605,Set!$U$5:$U$605,"Despesa",Set!$G$5:$G$605,CPagar!$D772,Set!$K$5:$K$605,"Não Pago")</f>
        <v>0</v>
      </c>
      <c r="N772" s="65">
        <f>SUMIFS(Out!$I$5:$I$605,Out!$U$5:$U$605,"Despesa",Out!$G$5:$G$605,CPagar!$D772,Out!$K$5:$K$605,"Não Pago")</f>
        <v>0</v>
      </c>
      <c r="O772" s="65">
        <f>SUMIFS(Nov!$I$5:$I$605,Nov!$U$5:$U$605,"Despesa",Nov!$G$5:$G$605,CPagar!$D772,Nov!$K$5:$K$605,"Não Pago")</f>
        <v>0</v>
      </c>
      <c r="P772" s="65">
        <f>SUMIFS(Dez!$I$5:$I$605,Dez!$U$5:$U$605,"Despesa",Dez!$G$5:$G$605,CPagar!$D772,Dez!$K$5:$K$605,"Não Pago")</f>
        <v>0</v>
      </c>
      <c r="Q772" s="62">
        <f t="shared" si="23"/>
        <v>0</v>
      </c>
    </row>
    <row r="773" spans="3:17" ht="28.5" customHeight="1" thickTop="1" thickBot="1" x14ac:dyDescent="0.3">
      <c r="C773" s="46" t="str">
        <f>'PC Despesas'!X69</f>
        <v>5.8.65</v>
      </c>
      <c r="D773" s="47" t="str">
        <f>VLOOKUP(C773,'PC Despesas'!$X$5:$Y$103,2,FALSE)</f>
        <v>-</v>
      </c>
      <c r="E773" s="65">
        <f>SUMIFS(Jan!$I$5:$I$605,Jan!$U$5:$U$605,"Despesa",Jan!$G$5:$G$605,CPagar!$D773,Jan!$K$5:$K$605,"Não Pago")</f>
        <v>0</v>
      </c>
      <c r="F773" s="65">
        <f>SUMIFS(Fev!$I$5:$I$605,Fev!$U$5:$U$605,"Despesa",Fev!$G$5:$G$605,CPagar!$D773,Fev!$K$5:$K$605,"Não Pago")</f>
        <v>0</v>
      </c>
      <c r="G773" s="65">
        <f>SUMIFS(Mar!$I$5:$I$605,Mar!$U$5:$U$605,"Despesa",Mar!$G$5:$G$605,CPagar!$D773,Mar!$K$5:$K$605,"Não Pago")</f>
        <v>0</v>
      </c>
      <c r="H773" s="65">
        <f>SUMIFS(Abr!$I$5:$I$605,Abr!$U$5:$U$605,"Despesa",Abr!$G$5:$G$605,CPagar!$D773,Abr!$K$5:$K$605,"Não Pago")</f>
        <v>0</v>
      </c>
      <c r="I773" s="65">
        <f>SUMIFS(Mai!$I$5:$I$605,Mai!$U$5:$U$605,"Despesa",Mai!$G$5:$G$605,CPagar!$D773,Mai!$K$5:$K$605,"Não Pago")</f>
        <v>0</v>
      </c>
      <c r="J773" s="65">
        <f>SUMIFS(Jun!$I$5:$I$605,Jun!$U$5:$U$605,"Despesa",Jun!$G$5:$G$605,CPagar!$D773,Jun!$K$5:$K$605,"Não Pago")</f>
        <v>0</v>
      </c>
      <c r="K773" s="65">
        <f>SUMIFS(Jul!$I$5:$I$605,Jul!$U$5:$U$605,"Despesa",Jul!$G$5:$G$605,CPagar!$D773,Jul!$K$5:$K$605,"Não Pago")</f>
        <v>0</v>
      </c>
      <c r="L773" s="65">
        <f>SUMIFS(Ago!$I$5:$I$605,Ago!$U$5:$U$605,"Despesa",Ago!$G$5:$G$605,CPagar!$D773,Ago!$K$5:$K$605,"Não Pago")</f>
        <v>0</v>
      </c>
      <c r="M773" s="65">
        <f>SUMIFS(Set!$I$5:$I$605,Set!$U$5:$U$605,"Despesa",Set!$G$5:$G$605,CPagar!$D773,Set!$K$5:$K$605,"Não Pago")</f>
        <v>0</v>
      </c>
      <c r="N773" s="65">
        <f>SUMIFS(Out!$I$5:$I$605,Out!$U$5:$U$605,"Despesa",Out!$G$5:$G$605,CPagar!$D773,Out!$K$5:$K$605,"Não Pago")</f>
        <v>0</v>
      </c>
      <c r="O773" s="65">
        <f>SUMIFS(Nov!$I$5:$I$605,Nov!$U$5:$U$605,"Despesa",Nov!$G$5:$G$605,CPagar!$D773,Nov!$K$5:$K$605,"Não Pago")</f>
        <v>0</v>
      </c>
      <c r="P773" s="65">
        <f>SUMIFS(Dez!$I$5:$I$605,Dez!$U$5:$U$605,"Despesa",Dez!$G$5:$G$605,CPagar!$D773,Dez!$K$5:$K$605,"Não Pago")</f>
        <v>0</v>
      </c>
      <c r="Q773" s="62">
        <f t="shared" si="23"/>
        <v>0</v>
      </c>
    </row>
    <row r="774" spans="3:17" ht="28.5" customHeight="1" thickTop="1" thickBot="1" x14ac:dyDescent="0.3">
      <c r="C774" s="46" t="str">
        <f>'PC Despesas'!X70</f>
        <v>5.8.66</v>
      </c>
      <c r="D774" s="47" t="str">
        <f>VLOOKUP(C774,'PC Despesas'!$X$5:$Y$103,2,FALSE)</f>
        <v>-</v>
      </c>
      <c r="E774" s="65">
        <f>SUMIFS(Jan!$I$5:$I$605,Jan!$U$5:$U$605,"Despesa",Jan!$G$5:$G$605,CPagar!$D774,Jan!$K$5:$K$605,"Não Pago")</f>
        <v>0</v>
      </c>
      <c r="F774" s="65">
        <f>SUMIFS(Fev!$I$5:$I$605,Fev!$U$5:$U$605,"Despesa",Fev!$G$5:$G$605,CPagar!$D774,Fev!$K$5:$K$605,"Não Pago")</f>
        <v>0</v>
      </c>
      <c r="G774" s="65">
        <f>SUMIFS(Mar!$I$5:$I$605,Mar!$U$5:$U$605,"Despesa",Mar!$G$5:$G$605,CPagar!$D774,Mar!$K$5:$K$605,"Não Pago")</f>
        <v>0</v>
      </c>
      <c r="H774" s="65">
        <f>SUMIFS(Abr!$I$5:$I$605,Abr!$U$5:$U$605,"Despesa",Abr!$G$5:$G$605,CPagar!$D774,Abr!$K$5:$K$605,"Não Pago")</f>
        <v>0</v>
      </c>
      <c r="I774" s="65">
        <f>SUMIFS(Mai!$I$5:$I$605,Mai!$U$5:$U$605,"Despesa",Mai!$G$5:$G$605,CPagar!$D774,Mai!$K$5:$K$605,"Não Pago")</f>
        <v>0</v>
      </c>
      <c r="J774" s="65">
        <f>SUMIFS(Jun!$I$5:$I$605,Jun!$U$5:$U$605,"Despesa",Jun!$G$5:$G$605,CPagar!$D774,Jun!$K$5:$K$605,"Não Pago")</f>
        <v>0</v>
      </c>
      <c r="K774" s="65">
        <f>SUMIFS(Jul!$I$5:$I$605,Jul!$U$5:$U$605,"Despesa",Jul!$G$5:$G$605,CPagar!$D774,Jul!$K$5:$K$605,"Não Pago")</f>
        <v>0</v>
      </c>
      <c r="L774" s="65">
        <f>SUMIFS(Ago!$I$5:$I$605,Ago!$U$5:$U$605,"Despesa",Ago!$G$5:$G$605,CPagar!$D774,Ago!$K$5:$K$605,"Não Pago")</f>
        <v>0</v>
      </c>
      <c r="M774" s="65">
        <f>SUMIFS(Set!$I$5:$I$605,Set!$U$5:$U$605,"Despesa",Set!$G$5:$G$605,CPagar!$D774,Set!$K$5:$K$605,"Não Pago")</f>
        <v>0</v>
      </c>
      <c r="N774" s="65">
        <f>SUMIFS(Out!$I$5:$I$605,Out!$U$5:$U$605,"Despesa",Out!$G$5:$G$605,CPagar!$D774,Out!$K$5:$K$605,"Não Pago")</f>
        <v>0</v>
      </c>
      <c r="O774" s="65">
        <f>SUMIFS(Nov!$I$5:$I$605,Nov!$U$5:$U$605,"Despesa",Nov!$G$5:$G$605,CPagar!$D774,Nov!$K$5:$K$605,"Não Pago")</f>
        <v>0</v>
      </c>
      <c r="P774" s="65">
        <f>SUMIFS(Dez!$I$5:$I$605,Dez!$U$5:$U$605,"Despesa",Dez!$G$5:$G$605,CPagar!$D774,Dez!$K$5:$K$605,"Não Pago")</f>
        <v>0</v>
      </c>
      <c r="Q774" s="62">
        <f t="shared" ref="Q774:Q807" si="24">SUM(E774:P774)</f>
        <v>0</v>
      </c>
    </row>
    <row r="775" spans="3:17" ht="28.5" customHeight="1" thickTop="1" thickBot="1" x14ac:dyDescent="0.3">
      <c r="C775" s="46" t="str">
        <f>'PC Despesas'!X71</f>
        <v>5.8.67</v>
      </c>
      <c r="D775" s="47" t="str">
        <f>VLOOKUP(C775,'PC Despesas'!$X$5:$Y$103,2,FALSE)</f>
        <v>-</v>
      </c>
      <c r="E775" s="65">
        <f>SUMIFS(Jan!$I$5:$I$605,Jan!$U$5:$U$605,"Despesa",Jan!$G$5:$G$605,CPagar!$D775,Jan!$K$5:$K$605,"Não Pago")</f>
        <v>0</v>
      </c>
      <c r="F775" s="65">
        <f>SUMIFS(Fev!$I$5:$I$605,Fev!$U$5:$U$605,"Despesa",Fev!$G$5:$G$605,CPagar!$D775,Fev!$K$5:$K$605,"Não Pago")</f>
        <v>0</v>
      </c>
      <c r="G775" s="65">
        <f>SUMIFS(Mar!$I$5:$I$605,Mar!$U$5:$U$605,"Despesa",Mar!$G$5:$G$605,CPagar!$D775,Mar!$K$5:$K$605,"Não Pago")</f>
        <v>0</v>
      </c>
      <c r="H775" s="65">
        <f>SUMIFS(Abr!$I$5:$I$605,Abr!$U$5:$U$605,"Despesa",Abr!$G$5:$G$605,CPagar!$D775,Abr!$K$5:$K$605,"Não Pago")</f>
        <v>0</v>
      </c>
      <c r="I775" s="65">
        <f>SUMIFS(Mai!$I$5:$I$605,Mai!$U$5:$U$605,"Despesa",Mai!$G$5:$G$605,CPagar!$D775,Mai!$K$5:$K$605,"Não Pago")</f>
        <v>0</v>
      </c>
      <c r="J775" s="65">
        <f>SUMIFS(Jun!$I$5:$I$605,Jun!$U$5:$U$605,"Despesa",Jun!$G$5:$G$605,CPagar!$D775,Jun!$K$5:$K$605,"Não Pago")</f>
        <v>0</v>
      </c>
      <c r="K775" s="65">
        <f>SUMIFS(Jul!$I$5:$I$605,Jul!$U$5:$U$605,"Despesa",Jul!$G$5:$G$605,CPagar!$D775,Jul!$K$5:$K$605,"Não Pago")</f>
        <v>0</v>
      </c>
      <c r="L775" s="65">
        <f>SUMIFS(Ago!$I$5:$I$605,Ago!$U$5:$U$605,"Despesa",Ago!$G$5:$G$605,CPagar!$D775,Ago!$K$5:$K$605,"Não Pago")</f>
        <v>0</v>
      </c>
      <c r="M775" s="65">
        <f>SUMIFS(Set!$I$5:$I$605,Set!$U$5:$U$605,"Despesa",Set!$G$5:$G$605,CPagar!$D775,Set!$K$5:$K$605,"Não Pago")</f>
        <v>0</v>
      </c>
      <c r="N775" s="65">
        <f>SUMIFS(Out!$I$5:$I$605,Out!$U$5:$U$605,"Despesa",Out!$G$5:$G$605,CPagar!$D775,Out!$K$5:$K$605,"Não Pago")</f>
        <v>0</v>
      </c>
      <c r="O775" s="65">
        <f>SUMIFS(Nov!$I$5:$I$605,Nov!$U$5:$U$605,"Despesa",Nov!$G$5:$G$605,CPagar!$D775,Nov!$K$5:$K$605,"Não Pago")</f>
        <v>0</v>
      </c>
      <c r="P775" s="65">
        <f>SUMIFS(Dez!$I$5:$I$605,Dez!$U$5:$U$605,"Despesa",Dez!$G$5:$G$605,CPagar!$D775,Dez!$K$5:$K$605,"Não Pago")</f>
        <v>0</v>
      </c>
      <c r="Q775" s="62">
        <f t="shared" si="24"/>
        <v>0</v>
      </c>
    </row>
    <row r="776" spans="3:17" ht="28.5" customHeight="1" thickTop="1" thickBot="1" x14ac:dyDescent="0.3">
      <c r="C776" s="46" t="str">
        <f>'PC Despesas'!X72</f>
        <v>5.8.68</v>
      </c>
      <c r="D776" s="47" t="str">
        <f>VLOOKUP(C776,'PC Despesas'!$X$5:$Y$103,2,FALSE)</f>
        <v>-</v>
      </c>
      <c r="E776" s="65">
        <f>SUMIFS(Jan!$I$5:$I$605,Jan!$U$5:$U$605,"Despesa",Jan!$G$5:$G$605,CPagar!$D776,Jan!$K$5:$K$605,"Não Pago")</f>
        <v>0</v>
      </c>
      <c r="F776" s="65">
        <f>SUMIFS(Fev!$I$5:$I$605,Fev!$U$5:$U$605,"Despesa",Fev!$G$5:$G$605,CPagar!$D776,Fev!$K$5:$K$605,"Não Pago")</f>
        <v>0</v>
      </c>
      <c r="G776" s="65">
        <f>SUMIFS(Mar!$I$5:$I$605,Mar!$U$5:$U$605,"Despesa",Mar!$G$5:$G$605,CPagar!$D776,Mar!$K$5:$K$605,"Não Pago")</f>
        <v>0</v>
      </c>
      <c r="H776" s="65">
        <f>SUMIFS(Abr!$I$5:$I$605,Abr!$U$5:$U$605,"Despesa",Abr!$G$5:$G$605,CPagar!$D776,Abr!$K$5:$K$605,"Não Pago")</f>
        <v>0</v>
      </c>
      <c r="I776" s="65">
        <f>SUMIFS(Mai!$I$5:$I$605,Mai!$U$5:$U$605,"Despesa",Mai!$G$5:$G$605,CPagar!$D776,Mai!$K$5:$K$605,"Não Pago")</f>
        <v>0</v>
      </c>
      <c r="J776" s="65">
        <f>SUMIFS(Jun!$I$5:$I$605,Jun!$U$5:$U$605,"Despesa",Jun!$G$5:$G$605,CPagar!$D776,Jun!$K$5:$K$605,"Não Pago")</f>
        <v>0</v>
      </c>
      <c r="K776" s="65">
        <f>SUMIFS(Jul!$I$5:$I$605,Jul!$U$5:$U$605,"Despesa",Jul!$G$5:$G$605,CPagar!$D776,Jul!$K$5:$K$605,"Não Pago")</f>
        <v>0</v>
      </c>
      <c r="L776" s="65">
        <f>SUMIFS(Ago!$I$5:$I$605,Ago!$U$5:$U$605,"Despesa",Ago!$G$5:$G$605,CPagar!$D776,Ago!$K$5:$K$605,"Não Pago")</f>
        <v>0</v>
      </c>
      <c r="M776" s="65">
        <f>SUMIFS(Set!$I$5:$I$605,Set!$U$5:$U$605,"Despesa",Set!$G$5:$G$605,CPagar!$D776,Set!$K$5:$K$605,"Não Pago")</f>
        <v>0</v>
      </c>
      <c r="N776" s="65">
        <f>SUMIFS(Out!$I$5:$I$605,Out!$U$5:$U$605,"Despesa",Out!$G$5:$G$605,CPagar!$D776,Out!$K$5:$K$605,"Não Pago")</f>
        <v>0</v>
      </c>
      <c r="O776" s="65">
        <f>SUMIFS(Nov!$I$5:$I$605,Nov!$U$5:$U$605,"Despesa",Nov!$G$5:$G$605,CPagar!$D776,Nov!$K$5:$K$605,"Não Pago")</f>
        <v>0</v>
      </c>
      <c r="P776" s="65">
        <f>SUMIFS(Dez!$I$5:$I$605,Dez!$U$5:$U$605,"Despesa",Dez!$G$5:$G$605,CPagar!$D776,Dez!$K$5:$K$605,"Não Pago")</f>
        <v>0</v>
      </c>
      <c r="Q776" s="62">
        <f t="shared" si="24"/>
        <v>0</v>
      </c>
    </row>
    <row r="777" spans="3:17" ht="28.5" customHeight="1" thickTop="1" thickBot="1" x14ac:dyDescent="0.3">
      <c r="C777" s="46" t="str">
        <f>'PC Despesas'!X73</f>
        <v>5.8.69</v>
      </c>
      <c r="D777" s="47" t="str">
        <f>VLOOKUP(C777,'PC Despesas'!$X$5:$Y$103,2,FALSE)</f>
        <v>-</v>
      </c>
      <c r="E777" s="65">
        <f>SUMIFS(Jan!$I$5:$I$605,Jan!$U$5:$U$605,"Despesa",Jan!$G$5:$G$605,CPagar!$D777,Jan!$K$5:$K$605,"Não Pago")</f>
        <v>0</v>
      </c>
      <c r="F777" s="65">
        <f>SUMIFS(Fev!$I$5:$I$605,Fev!$U$5:$U$605,"Despesa",Fev!$G$5:$G$605,CPagar!$D777,Fev!$K$5:$K$605,"Não Pago")</f>
        <v>0</v>
      </c>
      <c r="G777" s="65">
        <f>SUMIFS(Mar!$I$5:$I$605,Mar!$U$5:$U$605,"Despesa",Mar!$G$5:$G$605,CPagar!$D777,Mar!$K$5:$K$605,"Não Pago")</f>
        <v>0</v>
      </c>
      <c r="H777" s="65">
        <f>SUMIFS(Abr!$I$5:$I$605,Abr!$U$5:$U$605,"Despesa",Abr!$G$5:$G$605,CPagar!$D777,Abr!$K$5:$K$605,"Não Pago")</f>
        <v>0</v>
      </c>
      <c r="I777" s="65">
        <f>SUMIFS(Mai!$I$5:$I$605,Mai!$U$5:$U$605,"Despesa",Mai!$G$5:$G$605,CPagar!$D777,Mai!$K$5:$K$605,"Não Pago")</f>
        <v>0</v>
      </c>
      <c r="J777" s="65">
        <f>SUMIFS(Jun!$I$5:$I$605,Jun!$U$5:$U$605,"Despesa",Jun!$G$5:$G$605,CPagar!$D777,Jun!$K$5:$K$605,"Não Pago")</f>
        <v>0</v>
      </c>
      <c r="K777" s="65">
        <f>SUMIFS(Jul!$I$5:$I$605,Jul!$U$5:$U$605,"Despesa",Jul!$G$5:$G$605,CPagar!$D777,Jul!$K$5:$K$605,"Não Pago")</f>
        <v>0</v>
      </c>
      <c r="L777" s="65">
        <f>SUMIFS(Ago!$I$5:$I$605,Ago!$U$5:$U$605,"Despesa",Ago!$G$5:$G$605,CPagar!$D777,Ago!$K$5:$K$605,"Não Pago")</f>
        <v>0</v>
      </c>
      <c r="M777" s="65">
        <f>SUMIFS(Set!$I$5:$I$605,Set!$U$5:$U$605,"Despesa",Set!$G$5:$G$605,CPagar!$D777,Set!$K$5:$K$605,"Não Pago")</f>
        <v>0</v>
      </c>
      <c r="N777" s="65">
        <f>SUMIFS(Out!$I$5:$I$605,Out!$U$5:$U$605,"Despesa",Out!$G$5:$G$605,CPagar!$D777,Out!$K$5:$K$605,"Não Pago")</f>
        <v>0</v>
      </c>
      <c r="O777" s="65">
        <f>SUMIFS(Nov!$I$5:$I$605,Nov!$U$5:$U$605,"Despesa",Nov!$G$5:$G$605,CPagar!$D777,Nov!$K$5:$K$605,"Não Pago")</f>
        <v>0</v>
      </c>
      <c r="P777" s="65">
        <f>SUMIFS(Dez!$I$5:$I$605,Dez!$U$5:$U$605,"Despesa",Dez!$G$5:$G$605,CPagar!$D777,Dez!$K$5:$K$605,"Não Pago")</f>
        <v>0</v>
      </c>
      <c r="Q777" s="62">
        <f t="shared" si="24"/>
        <v>0</v>
      </c>
    </row>
    <row r="778" spans="3:17" ht="28.5" customHeight="1" thickTop="1" thickBot="1" x14ac:dyDescent="0.3">
      <c r="C778" s="46" t="str">
        <f>'PC Despesas'!X74</f>
        <v>5.8.70</v>
      </c>
      <c r="D778" s="47" t="str">
        <f>VLOOKUP(C778,'PC Despesas'!$X$5:$Y$103,2,FALSE)</f>
        <v>-</v>
      </c>
      <c r="E778" s="65">
        <f>SUMIFS(Jan!$I$5:$I$605,Jan!$U$5:$U$605,"Despesa",Jan!$G$5:$G$605,CPagar!$D778,Jan!$K$5:$K$605,"Não Pago")</f>
        <v>0</v>
      </c>
      <c r="F778" s="65">
        <f>SUMIFS(Fev!$I$5:$I$605,Fev!$U$5:$U$605,"Despesa",Fev!$G$5:$G$605,CPagar!$D778,Fev!$K$5:$K$605,"Não Pago")</f>
        <v>0</v>
      </c>
      <c r="G778" s="65">
        <f>SUMIFS(Mar!$I$5:$I$605,Mar!$U$5:$U$605,"Despesa",Mar!$G$5:$G$605,CPagar!$D778,Mar!$K$5:$K$605,"Não Pago")</f>
        <v>0</v>
      </c>
      <c r="H778" s="65">
        <f>SUMIFS(Abr!$I$5:$I$605,Abr!$U$5:$U$605,"Despesa",Abr!$G$5:$G$605,CPagar!$D778,Abr!$K$5:$K$605,"Não Pago")</f>
        <v>0</v>
      </c>
      <c r="I778" s="65">
        <f>SUMIFS(Mai!$I$5:$I$605,Mai!$U$5:$U$605,"Despesa",Mai!$G$5:$G$605,CPagar!$D778,Mai!$K$5:$K$605,"Não Pago")</f>
        <v>0</v>
      </c>
      <c r="J778" s="65">
        <f>SUMIFS(Jun!$I$5:$I$605,Jun!$U$5:$U$605,"Despesa",Jun!$G$5:$G$605,CPagar!$D778,Jun!$K$5:$K$605,"Não Pago")</f>
        <v>0</v>
      </c>
      <c r="K778" s="65">
        <f>SUMIFS(Jul!$I$5:$I$605,Jul!$U$5:$U$605,"Despesa",Jul!$G$5:$G$605,CPagar!$D778,Jul!$K$5:$K$605,"Não Pago")</f>
        <v>0</v>
      </c>
      <c r="L778" s="65">
        <f>SUMIFS(Ago!$I$5:$I$605,Ago!$U$5:$U$605,"Despesa",Ago!$G$5:$G$605,CPagar!$D778,Ago!$K$5:$K$605,"Não Pago")</f>
        <v>0</v>
      </c>
      <c r="M778" s="65">
        <f>SUMIFS(Set!$I$5:$I$605,Set!$U$5:$U$605,"Despesa",Set!$G$5:$G$605,CPagar!$D778,Set!$K$5:$K$605,"Não Pago")</f>
        <v>0</v>
      </c>
      <c r="N778" s="65">
        <f>SUMIFS(Out!$I$5:$I$605,Out!$U$5:$U$605,"Despesa",Out!$G$5:$G$605,CPagar!$D778,Out!$K$5:$K$605,"Não Pago")</f>
        <v>0</v>
      </c>
      <c r="O778" s="65">
        <f>SUMIFS(Nov!$I$5:$I$605,Nov!$U$5:$U$605,"Despesa",Nov!$G$5:$G$605,CPagar!$D778,Nov!$K$5:$K$605,"Não Pago")</f>
        <v>0</v>
      </c>
      <c r="P778" s="65">
        <f>SUMIFS(Dez!$I$5:$I$605,Dez!$U$5:$U$605,"Despesa",Dez!$G$5:$G$605,CPagar!$D778,Dez!$K$5:$K$605,"Não Pago")</f>
        <v>0</v>
      </c>
      <c r="Q778" s="62">
        <f t="shared" si="24"/>
        <v>0</v>
      </c>
    </row>
    <row r="779" spans="3:17" ht="28.5" customHeight="1" thickTop="1" thickBot="1" x14ac:dyDescent="0.3">
      <c r="C779" s="46" t="str">
        <f>'PC Despesas'!X75</f>
        <v>5.8.71</v>
      </c>
      <c r="D779" s="47" t="str">
        <f>VLOOKUP(C779,'PC Despesas'!$X$5:$Y$103,2,FALSE)</f>
        <v>-</v>
      </c>
      <c r="E779" s="65">
        <f>SUMIFS(Jan!$I$5:$I$605,Jan!$U$5:$U$605,"Despesa",Jan!$G$5:$G$605,CPagar!$D779,Jan!$K$5:$K$605,"Não Pago")</f>
        <v>0</v>
      </c>
      <c r="F779" s="65">
        <f>SUMIFS(Fev!$I$5:$I$605,Fev!$U$5:$U$605,"Despesa",Fev!$G$5:$G$605,CPagar!$D779,Fev!$K$5:$K$605,"Não Pago")</f>
        <v>0</v>
      </c>
      <c r="G779" s="65">
        <f>SUMIFS(Mar!$I$5:$I$605,Mar!$U$5:$U$605,"Despesa",Mar!$G$5:$G$605,CPagar!$D779,Mar!$K$5:$K$605,"Não Pago")</f>
        <v>0</v>
      </c>
      <c r="H779" s="65">
        <f>SUMIFS(Abr!$I$5:$I$605,Abr!$U$5:$U$605,"Despesa",Abr!$G$5:$G$605,CPagar!$D779,Abr!$K$5:$K$605,"Não Pago")</f>
        <v>0</v>
      </c>
      <c r="I779" s="65">
        <f>SUMIFS(Mai!$I$5:$I$605,Mai!$U$5:$U$605,"Despesa",Mai!$G$5:$G$605,CPagar!$D779,Mai!$K$5:$K$605,"Não Pago")</f>
        <v>0</v>
      </c>
      <c r="J779" s="65">
        <f>SUMIFS(Jun!$I$5:$I$605,Jun!$U$5:$U$605,"Despesa",Jun!$G$5:$G$605,CPagar!$D779,Jun!$K$5:$K$605,"Não Pago")</f>
        <v>0</v>
      </c>
      <c r="K779" s="65">
        <f>SUMIFS(Jul!$I$5:$I$605,Jul!$U$5:$U$605,"Despesa",Jul!$G$5:$G$605,CPagar!$D779,Jul!$K$5:$K$605,"Não Pago")</f>
        <v>0</v>
      </c>
      <c r="L779" s="65">
        <f>SUMIFS(Ago!$I$5:$I$605,Ago!$U$5:$U$605,"Despesa",Ago!$G$5:$G$605,CPagar!$D779,Ago!$K$5:$K$605,"Não Pago")</f>
        <v>0</v>
      </c>
      <c r="M779" s="65">
        <f>SUMIFS(Set!$I$5:$I$605,Set!$U$5:$U$605,"Despesa",Set!$G$5:$G$605,CPagar!$D779,Set!$K$5:$K$605,"Não Pago")</f>
        <v>0</v>
      </c>
      <c r="N779" s="65">
        <f>SUMIFS(Out!$I$5:$I$605,Out!$U$5:$U$605,"Despesa",Out!$G$5:$G$605,CPagar!$D779,Out!$K$5:$K$605,"Não Pago")</f>
        <v>0</v>
      </c>
      <c r="O779" s="65">
        <f>SUMIFS(Nov!$I$5:$I$605,Nov!$U$5:$U$605,"Despesa",Nov!$G$5:$G$605,CPagar!$D779,Nov!$K$5:$K$605,"Não Pago")</f>
        <v>0</v>
      </c>
      <c r="P779" s="65">
        <f>SUMIFS(Dez!$I$5:$I$605,Dez!$U$5:$U$605,"Despesa",Dez!$G$5:$G$605,CPagar!$D779,Dez!$K$5:$K$605,"Não Pago")</f>
        <v>0</v>
      </c>
      <c r="Q779" s="62">
        <f t="shared" si="24"/>
        <v>0</v>
      </c>
    </row>
    <row r="780" spans="3:17" ht="28.5" customHeight="1" thickTop="1" thickBot="1" x14ac:dyDescent="0.3">
      <c r="C780" s="46" t="str">
        <f>'PC Despesas'!X76</f>
        <v>5.8.72</v>
      </c>
      <c r="D780" s="47" t="str">
        <f>VLOOKUP(C780,'PC Despesas'!$X$5:$Y$103,2,FALSE)</f>
        <v>-</v>
      </c>
      <c r="E780" s="65">
        <f>SUMIFS(Jan!$I$5:$I$605,Jan!$U$5:$U$605,"Despesa",Jan!$G$5:$G$605,CPagar!$D780,Jan!$K$5:$K$605,"Não Pago")</f>
        <v>0</v>
      </c>
      <c r="F780" s="65">
        <f>SUMIFS(Fev!$I$5:$I$605,Fev!$U$5:$U$605,"Despesa",Fev!$G$5:$G$605,CPagar!$D780,Fev!$K$5:$K$605,"Não Pago")</f>
        <v>0</v>
      </c>
      <c r="G780" s="65">
        <f>SUMIFS(Mar!$I$5:$I$605,Mar!$U$5:$U$605,"Despesa",Mar!$G$5:$G$605,CPagar!$D780,Mar!$K$5:$K$605,"Não Pago")</f>
        <v>0</v>
      </c>
      <c r="H780" s="65">
        <f>SUMIFS(Abr!$I$5:$I$605,Abr!$U$5:$U$605,"Despesa",Abr!$G$5:$G$605,CPagar!$D780,Abr!$K$5:$K$605,"Não Pago")</f>
        <v>0</v>
      </c>
      <c r="I780" s="65">
        <f>SUMIFS(Mai!$I$5:$I$605,Mai!$U$5:$U$605,"Despesa",Mai!$G$5:$G$605,CPagar!$D780,Mai!$K$5:$K$605,"Não Pago")</f>
        <v>0</v>
      </c>
      <c r="J780" s="65">
        <f>SUMIFS(Jun!$I$5:$I$605,Jun!$U$5:$U$605,"Despesa",Jun!$G$5:$G$605,CPagar!$D780,Jun!$K$5:$K$605,"Não Pago")</f>
        <v>0</v>
      </c>
      <c r="K780" s="65">
        <f>SUMIFS(Jul!$I$5:$I$605,Jul!$U$5:$U$605,"Despesa",Jul!$G$5:$G$605,CPagar!$D780,Jul!$K$5:$K$605,"Não Pago")</f>
        <v>0</v>
      </c>
      <c r="L780" s="65">
        <f>SUMIFS(Ago!$I$5:$I$605,Ago!$U$5:$U$605,"Despesa",Ago!$G$5:$G$605,CPagar!$D780,Ago!$K$5:$K$605,"Não Pago")</f>
        <v>0</v>
      </c>
      <c r="M780" s="65">
        <f>SUMIFS(Set!$I$5:$I$605,Set!$U$5:$U$605,"Despesa",Set!$G$5:$G$605,CPagar!$D780,Set!$K$5:$K$605,"Não Pago")</f>
        <v>0</v>
      </c>
      <c r="N780" s="65">
        <f>SUMIFS(Out!$I$5:$I$605,Out!$U$5:$U$605,"Despesa",Out!$G$5:$G$605,CPagar!$D780,Out!$K$5:$K$605,"Não Pago")</f>
        <v>0</v>
      </c>
      <c r="O780" s="65">
        <f>SUMIFS(Nov!$I$5:$I$605,Nov!$U$5:$U$605,"Despesa",Nov!$G$5:$G$605,CPagar!$D780,Nov!$K$5:$K$605,"Não Pago")</f>
        <v>0</v>
      </c>
      <c r="P780" s="65">
        <f>SUMIFS(Dez!$I$5:$I$605,Dez!$U$5:$U$605,"Despesa",Dez!$G$5:$G$605,CPagar!$D780,Dez!$K$5:$K$605,"Não Pago")</f>
        <v>0</v>
      </c>
      <c r="Q780" s="62">
        <f t="shared" si="24"/>
        <v>0</v>
      </c>
    </row>
    <row r="781" spans="3:17" ht="28.5" customHeight="1" thickTop="1" thickBot="1" x14ac:dyDescent="0.3">
      <c r="C781" s="46" t="str">
        <f>'PC Despesas'!X77</f>
        <v>5.8.73</v>
      </c>
      <c r="D781" s="47" t="str">
        <f>VLOOKUP(C781,'PC Despesas'!$X$5:$Y$103,2,FALSE)</f>
        <v>-</v>
      </c>
      <c r="E781" s="65">
        <f>SUMIFS(Jan!$I$5:$I$605,Jan!$U$5:$U$605,"Despesa",Jan!$G$5:$G$605,CPagar!$D781,Jan!$K$5:$K$605,"Não Pago")</f>
        <v>0</v>
      </c>
      <c r="F781" s="65">
        <f>SUMIFS(Fev!$I$5:$I$605,Fev!$U$5:$U$605,"Despesa",Fev!$G$5:$G$605,CPagar!$D781,Fev!$K$5:$K$605,"Não Pago")</f>
        <v>0</v>
      </c>
      <c r="G781" s="65">
        <f>SUMIFS(Mar!$I$5:$I$605,Mar!$U$5:$U$605,"Despesa",Mar!$G$5:$G$605,CPagar!$D781,Mar!$K$5:$K$605,"Não Pago")</f>
        <v>0</v>
      </c>
      <c r="H781" s="65">
        <f>SUMIFS(Abr!$I$5:$I$605,Abr!$U$5:$U$605,"Despesa",Abr!$G$5:$G$605,CPagar!$D781,Abr!$K$5:$K$605,"Não Pago")</f>
        <v>0</v>
      </c>
      <c r="I781" s="65">
        <f>SUMIFS(Mai!$I$5:$I$605,Mai!$U$5:$U$605,"Despesa",Mai!$G$5:$G$605,CPagar!$D781,Mai!$K$5:$K$605,"Não Pago")</f>
        <v>0</v>
      </c>
      <c r="J781" s="65">
        <f>SUMIFS(Jun!$I$5:$I$605,Jun!$U$5:$U$605,"Despesa",Jun!$G$5:$G$605,CPagar!$D781,Jun!$K$5:$K$605,"Não Pago")</f>
        <v>0</v>
      </c>
      <c r="K781" s="65">
        <f>SUMIFS(Jul!$I$5:$I$605,Jul!$U$5:$U$605,"Despesa",Jul!$G$5:$G$605,CPagar!$D781,Jul!$K$5:$K$605,"Não Pago")</f>
        <v>0</v>
      </c>
      <c r="L781" s="65">
        <f>SUMIFS(Ago!$I$5:$I$605,Ago!$U$5:$U$605,"Despesa",Ago!$G$5:$G$605,CPagar!$D781,Ago!$K$5:$K$605,"Não Pago")</f>
        <v>0</v>
      </c>
      <c r="M781" s="65">
        <f>SUMIFS(Set!$I$5:$I$605,Set!$U$5:$U$605,"Despesa",Set!$G$5:$G$605,CPagar!$D781,Set!$K$5:$K$605,"Não Pago")</f>
        <v>0</v>
      </c>
      <c r="N781" s="65">
        <f>SUMIFS(Out!$I$5:$I$605,Out!$U$5:$U$605,"Despesa",Out!$G$5:$G$605,CPagar!$D781,Out!$K$5:$K$605,"Não Pago")</f>
        <v>0</v>
      </c>
      <c r="O781" s="65">
        <f>SUMIFS(Nov!$I$5:$I$605,Nov!$U$5:$U$605,"Despesa",Nov!$G$5:$G$605,CPagar!$D781,Nov!$K$5:$K$605,"Não Pago")</f>
        <v>0</v>
      </c>
      <c r="P781" s="65">
        <f>SUMIFS(Dez!$I$5:$I$605,Dez!$U$5:$U$605,"Despesa",Dez!$G$5:$G$605,CPagar!$D781,Dez!$K$5:$K$605,"Não Pago")</f>
        <v>0</v>
      </c>
      <c r="Q781" s="62">
        <f t="shared" si="24"/>
        <v>0</v>
      </c>
    </row>
    <row r="782" spans="3:17" ht="28.5" customHeight="1" thickTop="1" thickBot="1" x14ac:dyDescent="0.3">
      <c r="C782" s="46" t="str">
        <f>'PC Despesas'!X78</f>
        <v>5.8.74</v>
      </c>
      <c r="D782" s="47" t="str">
        <f>VLOOKUP(C782,'PC Despesas'!$X$5:$Y$103,2,FALSE)</f>
        <v>-</v>
      </c>
      <c r="E782" s="65">
        <f>SUMIFS(Jan!$I$5:$I$605,Jan!$U$5:$U$605,"Despesa",Jan!$G$5:$G$605,CPagar!$D782,Jan!$K$5:$K$605,"Não Pago")</f>
        <v>0</v>
      </c>
      <c r="F782" s="65">
        <f>SUMIFS(Fev!$I$5:$I$605,Fev!$U$5:$U$605,"Despesa",Fev!$G$5:$G$605,CPagar!$D782,Fev!$K$5:$K$605,"Não Pago")</f>
        <v>0</v>
      </c>
      <c r="G782" s="65">
        <f>SUMIFS(Mar!$I$5:$I$605,Mar!$U$5:$U$605,"Despesa",Mar!$G$5:$G$605,CPagar!$D782,Mar!$K$5:$K$605,"Não Pago")</f>
        <v>0</v>
      </c>
      <c r="H782" s="65">
        <f>SUMIFS(Abr!$I$5:$I$605,Abr!$U$5:$U$605,"Despesa",Abr!$G$5:$G$605,CPagar!$D782,Abr!$K$5:$K$605,"Não Pago")</f>
        <v>0</v>
      </c>
      <c r="I782" s="65">
        <f>SUMIFS(Mai!$I$5:$I$605,Mai!$U$5:$U$605,"Despesa",Mai!$G$5:$G$605,CPagar!$D782,Mai!$K$5:$K$605,"Não Pago")</f>
        <v>0</v>
      </c>
      <c r="J782" s="65">
        <f>SUMIFS(Jun!$I$5:$I$605,Jun!$U$5:$U$605,"Despesa",Jun!$G$5:$G$605,CPagar!$D782,Jun!$K$5:$K$605,"Não Pago")</f>
        <v>0</v>
      </c>
      <c r="K782" s="65">
        <f>SUMIFS(Jul!$I$5:$I$605,Jul!$U$5:$U$605,"Despesa",Jul!$G$5:$G$605,CPagar!$D782,Jul!$K$5:$K$605,"Não Pago")</f>
        <v>0</v>
      </c>
      <c r="L782" s="65">
        <f>SUMIFS(Ago!$I$5:$I$605,Ago!$U$5:$U$605,"Despesa",Ago!$G$5:$G$605,CPagar!$D782,Ago!$K$5:$K$605,"Não Pago")</f>
        <v>0</v>
      </c>
      <c r="M782" s="65">
        <f>SUMIFS(Set!$I$5:$I$605,Set!$U$5:$U$605,"Despesa",Set!$G$5:$G$605,CPagar!$D782,Set!$K$5:$K$605,"Não Pago")</f>
        <v>0</v>
      </c>
      <c r="N782" s="65">
        <f>SUMIFS(Out!$I$5:$I$605,Out!$U$5:$U$605,"Despesa",Out!$G$5:$G$605,CPagar!$D782,Out!$K$5:$K$605,"Não Pago")</f>
        <v>0</v>
      </c>
      <c r="O782" s="65">
        <f>SUMIFS(Nov!$I$5:$I$605,Nov!$U$5:$U$605,"Despesa",Nov!$G$5:$G$605,CPagar!$D782,Nov!$K$5:$K$605,"Não Pago")</f>
        <v>0</v>
      </c>
      <c r="P782" s="65">
        <f>SUMIFS(Dez!$I$5:$I$605,Dez!$U$5:$U$605,"Despesa",Dez!$G$5:$G$605,CPagar!$D782,Dez!$K$5:$K$605,"Não Pago")</f>
        <v>0</v>
      </c>
      <c r="Q782" s="62">
        <f t="shared" si="24"/>
        <v>0</v>
      </c>
    </row>
    <row r="783" spans="3:17" ht="28.5" customHeight="1" thickTop="1" thickBot="1" x14ac:dyDescent="0.3">
      <c r="C783" s="46" t="str">
        <f>'PC Despesas'!X79</f>
        <v>5.8.75</v>
      </c>
      <c r="D783" s="47" t="str">
        <f>VLOOKUP(C783,'PC Despesas'!$X$5:$Y$103,2,FALSE)</f>
        <v>-</v>
      </c>
      <c r="E783" s="65">
        <f>SUMIFS(Jan!$I$5:$I$605,Jan!$U$5:$U$605,"Despesa",Jan!$G$5:$G$605,CPagar!$D783,Jan!$K$5:$K$605,"Não Pago")</f>
        <v>0</v>
      </c>
      <c r="F783" s="65">
        <f>SUMIFS(Fev!$I$5:$I$605,Fev!$U$5:$U$605,"Despesa",Fev!$G$5:$G$605,CPagar!$D783,Fev!$K$5:$K$605,"Não Pago")</f>
        <v>0</v>
      </c>
      <c r="G783" s="65">
        <f>SUMIFS(Mar!$I$5:$I$605,Mar!$U$5:$U$605,"Despesa",Mar!$G$5:$G$605,CPagar!$D783,Mar!$K$5:$K$605,"Não Pago")</f>
        <v>0</v>
      </c>
      <c r="H783" s="65">
        <f>SUMIFS(Abr!$I$5:$I$605,Abr!$U$5:$U$605,"Despesa",Abr!$G$5:$G$605,CPagar!$D783,Abr!$K$5:$K$605,"Não Pago")</f>
        <v>0</v>
      </c>
      <c r="I783" s="65">
        <f>SUMIFS(Mai!$I$5:$I$605,Mai!$U$5:$U$605,"Despesa",Mai!$G$5:$G$605,CPagar!$D783,Mai!$K$5:$K$605,"Não Pago")</f>
        <v>0</v>
      </c>
      <c r="J783" s="65">
        <f>SUMIFS(Jun!$I$5:$I$605,Jun!$U$5:$U$605,"Despesa",Jun!$G$5:$G$605,CPagar!$D783,Jun!$K$5:$K$605,"Não Pago")</f>
        <v>0</v>
      </c>
      <c r="K783" s="65">
        <f>SUMIFS(Jul!$I$5:$I$605,Jul!$U$5:$U$605,"Despesa",Jul!$G$5:$G$605,CPagar!$D783,Jul!$K$5:$K$605,"Não Pago")</f>
        <v>0</v>
      </c>
      <c r="L783" s="65">
        <f>SUMIFS(Ago!$I$5:$I$605,Ago!$U$5:$U$605,"Despesa",Ago!$G$5:$G$605,CPagar!$D783,Ago!$K$5:$K$605,"Não Pago")</f>
        <v>0</v>
      </c>
      <c r="M783" s="65">
        <f>SUMIFS(Set!$I$5:$I$605,Set!$U$5:$U$605,"Despesa",Set!$G$5:$G$605,CPagar!$D783,Set!$K$5:$K$605,"Não Pago")</f>
        <v>0</v>
      </c>
      <c r="N783" s="65">
        <f>SUMIFS(Out!$I$5:$I$605,Out!$U$5:$U$605,"Despesa",Out!$G$5:$G$605,CPagar!$D783,Out!$K$5:$K$605,"Não Pago")</f>
        <v>0</v>
      </c>
      <c r="O783" s="65">
        <f>SUMIFS(Nov!$I$5:$I$605,Nov!$U$5:$U$605,"Despesa",Nov!$G$5:$G$605,CPagar!$D783,Nov!$K$5:$K$605,"Não Pago")</f>
        <v>0</v>
      </c>
      <c r="P783" s="65">
        <f>SUMIFS(Dez!$I$5:$I$605,Dez!$U$5:$U$605,"Despesa",Dez!$G$5:$G$605,CPagar!$D783,Dez!$K$5:$K$605,"Não Pago")</f>
        <v>0</v>
      </c>
      <c r="Q783" s="62">
        <f t="shared" si="24"/>
        <v>0</v>
      </c>
    </row>
    <row r="784" spans="3:17" ht="28.5" customHeight="1" thickTop="1" thickBot="1" x14ac:dyDescent="0.3">
      <c r="C784" s="46" t="str">
        <f>'PC Despesas'!X80</f>
        <v>5.8.76</v>
      </c>
      <c r="D784" s="47" t="str">
        <f>VLOOKUP(C784,'PC Despesas'!$X$5:$Y$103,2,FALSE)</f>
        <v>-</v>
      </c>
      <c r="E784" s="65">
        <f>SUMIFS(Jan!$I$5:$I$605,Jan!$U$5:$U$605,"Despesa",Jan!$G$5:$G$605,CPagar!$D784,Jan!$K$5:$K$605,"Não Pago")</f>
        <v>0</v>
      </c>
      <c r="F784" s="65">
        <f>SUMIFS(Fev!$I$5:$I$605,Fev!$U$5:$U$605,"Despesa",Fev!$G$5:$G$605,CPagar!$D784,Fev!$K$5:$K$605,"Não Pago")</f>
        <v>0</v>
      </c>
      <c r="G784" s="65">
        <f>SUMIFS(Mar!$I$5:$I$605,Mar!$U$5:$U$605,"Despesa",Mar!$G$5:$G$605,CPagar!$D784,Mar!$K$5:$K$605,"Não Pago")</f>
        <v>0</v>
      </c>
      <c r="H784" s="65">
        <f>SUMIFS(Abr!$I$5:$I$605,Abr!$U$5:$U$605,"Despesa",Abr!$G$5:$G$605,CPagar!$D784,Abr!$K$5:$K$605,"Não Pago")</f>
        <v>0</v>
      </c>
      <c r="I784" s="65">
        <f>SUMIFS(Mai!$I$5:$I$605,Mai!$U$5:$U$605,"Despesa",Mai!$G$5:$G$605,CPagar!$D784,Mai!$K$5:$K$605,"Não Pago")</f>
        <v>0</v>
      </c>
      <c r="J784" s="65">
        <f>SUMIFS(Jun!$I$5:$I$605,Jun!$U$5:$U$605,"Despesa",Jun!$G$5:$G$605,CPagar!$D784,Jun!$K$5:$K$605,"Não Pago")</f>
        <v>0</v>
      </c>
      <c r="K784" s="65">
        <f>SUMIFS(Jul!$I$5:$I$605,Jul!$U$5:$U$605,"Despesa",Jul!$G$5:$G$605,CPagar!$D784,Jul!$K$5:$K$605,"Não Pago")</f>
        <v>0</v>
      </c>
      <c r="L784" s="65">
        <f>SUMIFS(Ago!$I$5:$I$605,Ago!$U$5:$U$605,"Despesa",Ago!$G$5:$G$605,CPagar!$D784,Ago!$K$5:$K$605,"Não Pago")</f>
        <v>0</v>
      </c>
      <c r="M784" s="65">
        <f>SUMIFS(Set!$I$5:$I$605,Set!$U$5:$U$605,"Despesa",Set!$G$5:$G$605,CPagar!$D784,Set!$K$5:$K$605,"Não Pago")</f>
        <v>0</v>
      </c>
      <c r="N784" s="65">
        <f>SUMIFS(Out!$I$5:$I$605,Out!$U$5:$U$605,"Despesa",Out!$G$5:$G$605,CPagar!$D784,Out!$K$5:$K$605,"Não Pago")</f>
        <v>0</v>
      </c>
      <c r="O784" s="65">
        <f>SUMIFS(Nov!$I$5:$I$605,Nov!$U$5:$U$605,"Despesa",Nov!$G$5:$G$605,CPagar!$D784,Nov!$K$5:$K$605,"Não Pago")</f>
        <v>0</v>
      </c>
      <c r="P784" s="65">
        <f>SUMIFS(Dez!$I$5:$I$605,Dez!$U$5:$U$605,"Despesa",Dez!$G$5:$G$605,CPagar!$D784,Dez!$K$5:$K$605,"Não Pago")</f>
        <v>0</v>
      </c>
      <c r="Q784" s="62">
        <f t="shared" si="24"/>
        <v>0</v>
      </c>
    </row>
    <row r="785" spans="3:17" ht="28.5" customHeight="1" thickTop="1" thickBot="1" x14ac:dyDescent="0.3">
      <c r="C785" s="46" t="str">
        <f>'PC Despesas'!X81</f>
        <v>5.8.77</v>
      </c>
      <c r="D785" s="47" t="str">
        <f>VLOOKUP(C785,'PC Despesas'!$X$5:$Y$103,2,FALSE)</f>
        <v>-</v>
      </c>
      <c r="E785" s="65">
        <f>SUMIFS(Jan!$I$5:$I$605,Jan!$U$5:$U$605,"Despesa",Jan!$G$5:$G$605,CPagar!$D785,Jan!$K$5:$K$605,"Não Pago")</f>
        <v>0</v>
      </c>
      <c r="F785" s="65">
        <f>SUMIFS(Fev!$I$5:$I$605,Fev!$U$5:$U$605,"Despesa",Fev!$G$5:$G$605,CPagar!$D785,Fev!$K$5:$K$605,"Não Pago")</f>
        <v>0</v>
      </c>
      <c r="G785" s="65">
        <f>SUMIFS(Mar!$I$5:$I$605,Mar!$U$5:$U$605,"Despesa",Mar!$G$5:$G$605,CPagar!$D785,Mar!$K$5:$K$605,"Não Pago")</f>
        <v>0</v>
      </c>
      <c r="H785" s="65">
        <f>SUMIFS(Abr!$I$5:$I$605,Abr!$U$5:$U$605,"Despesa",Abr!$G$5:$G$605,CPagar!$D785,Abr!$K$5:$K$605,"Não Pago")</f>
        <v>0</v>
      </c>
      <c r="I785" s="65">
        <f>SUMIFS(Mai!$I$5:$I$605,Mai!$U$5:$U$605,"Despesa",Mai!$G$5:$G$605,CPagar!$D785,Mai!$K$5:$K$605,"Não Pago")</f>
        <v>0</v>
      </c>
      <c r="J785" s="65">
        <f>SUMIFS(Jun!$I$5:$I$605,Jun!$U$5:$U$605,"Despesa",Jun!$G$5:$G$605,CPagar!$D785,Jun!$K$5:$K$605,"Não Pago")</f>
        <v>0</v>
      </c>
      <c r="K785" s="65">
        <f>SUMIFS(Jul!$I$5:$I$605,Jul!$U$5:$U$605,"Despesa",Jul!$G$5:$G$605,CPagar!$D785,Jul!$K$5:$K$605,"Não Pago")</f>
        <v>0</v>
      </c>
      <c r="L785" s="65">
        <f>SUMIFS(Ago!$I$5:$I$605,Ago!$U$5:$U$605,"Despesa",Ago!$G$5:$G$605,CPagar!$D785,Ago!$K$5:$K$605,"Não Pago")</f>
        <v>0</v>
      </c>
      <c r="M785" s="65">
        <f>SUMIFS(Set!$I$5:$I$605,Set!$U$5:$U$605,"Despesa",Set!$G$5:$G$605,CPagar!$D785,Set!$K$5:$K$605,"Não Pago")</f>
        <v>0</v>
      </c>
      <c r="N785" s="65">
        <f>SUMIFS(Out!$I$5:$I$605,Out!$U$5:$U$605,"Despesa",Out!$G$5:$G$605,CPagar!$D785,Out!$K$5:$K$605,"Não Pago")</f>
        <v>0</v>
      </c>
      <c r="O785" s="65">
        <f>SUMIFS(Nov!$I$5:$I$605,Nov!$U$5:$U$605,"Despesa",Nov!$G$5:$G$605,CPagar!$D785,Nov!$K$5:$K$605,"Não Pago")</f>
        <v>0</v>
      </c>
      <c r="P785" s="65">
        <f>SUMIFS(Dez!$I$5:$I$605,Dez!$U$5:$U$605,"Despesa",Dez!$G$5:$G$605,CPagar!$D785,Dez!$K$5:$K$605,"Não Pago")</f>
        <v>0</v>
      </c>
      <c r="Q785" s="62">
        <f t="shared" si="24"/>
        <v>0</v>
      </c>
    </row>
    <row r="786" spans="3:17" ht="28.5" customHeight="1" thickTop="1" thickBot="1" x14ac:dyDescent="0.3">
      <c r="C786" s="46" t="str">
        <f>'PC Despesas'!X82</f>
        <v>5.8.78</v>
      </c>
      <c r="D786" s="47" t="str">
        <f>VLOOKUP(C786,'PC Despesas'!$X$5:$Y$103,2,FALSE)</f>
        <v>-</v>
      </c>
      <c r="E786" s="65">
        <f>SUMIFS(Jan!$I$5:$I$605,Jan!$U$5:$U$605,"Despesa",Jan!$G$5:$G$605,CPagar!$D786,Jan!$K$5:$K$605,"Não Pago")</f>
        <v>0</v>
      </c>
      <c r="F786" s="65">
        <f>SUMIFS(Fev!$I$5:$I$605,Fev!$U$5:$U$605,"Despesa",Fev!$G$5:$G$605,CPagar!$D786,Fev!$K$5:$K$605,"Não Pago")</f>
        <v>0</v>
      </c>
      <c r="G786" s="65">
        <f>SUMIFS(Mar!$I$5:$I$605,Mar!$U$5:$U$605,"Despesa",Mar!$G$5:$G$605,CPagar!$D786,Mar!$K$5:$K$605,"Não Pago")</f>
        <v>0</v>
      </c>
      <c r="H786" s="65">
        <f>SUMIFS(Abr!$I$5:$I$605,Abr!$U$5:$U$605,"Despesa",Abr!$G$5:$G$605,CPagar!$D786,Abr!$K$5:$K$605,"Não Pago")</f>
        <v>0</v>
      </c>
      <c r="I786" s="65">
        <f>SUMIFS(Mai!$I$5:$I$605,Mai!$U$5:$U$605,"Despesa",Mai!$G$5:$G$605,CPagar!$D786,Mai!$K$5:$K$605,"Não Pago")</f>
        <v>0</v>
      </c>
      <c r="J786" s="65">
        <f>SUMIFS(Jun!$I$5:$I$605,Jun!$U$5:$U$605,"Despesa",Jun!$G$5:$G$605,CPagar!$D786,Jun!$K$5:$K$605,"Não Pago")</f>
        <v>0</v>
      </c>
      <c r="K786" s="65">
        <f>SUMIFS(Jul!$I$5:$I$605,Jul!$U$5:$U$605,"Despesa",Jul!$G$5:$G$605,CPagar!$D786,Jul!$K$5:$K$605,"Não Pago")</f>
        <v>0</v>
      </c>
      <c r="L786" s="65">
        <f>SUMIFS(Ago!$I$5:$I$605,Ago!$U$5:$U$605,"Despesa",Ago!$G$5:$G$605,CPagar!$D786,Ago!$K$5:$K$605,"Não Pago")</f>
        <v>0</v>
      </c>
      <c r="M786" s="65">
        <f>SUMIFS(Set!$I$5:$I$605,Set!$U$5:$U$605,"Despesa",Set!$G$5:$G$605,CPagar!$D786,Set!$K$5:$K$605,"Não Pago")</f>
        <v>0</v>
      </c>
      <c r="N786" s="65">
        <f>SUMIFS(Out!$I$5:$I$605,Out!$U$5:$U$605,"Despesa",Out!$G$5:$G$605,CPagar!$D786,Out!$K$5:$K$605,"Não Pago")</f>
        <v>0</v>
      </c>
      <c r="O786" s="65">
        <f>SUMIFS(Nov!$I$5:$I$605,Nov!$U$5:$U$605,"Despesa",Nov!$G$5:$G$605,CPagar!$D786,Nov!$K$5:$K$605,"Não Pago")</f>
        <v>0</v>
      </c>
      <c r="P786" s="65">
        <f>SUMIFS(Dez!$I$5:$I$605,Dez!$U$5:$U$605,"Despesa",Dez!$G$5:$G$605,CPagar!$D786,Dez!$K$5:$K$605,"Não Pago")</f>
        <v>0</v>
      </c>
      <c r="Q786" s="62">
        <f t="shared" si="24"/>
        <v>0</v>
      </c>
    </row>
    <row r="787" spans="3:17" ht="28.5" customHeight="1" thickTop="1" thickBot="1" x14ac:dyDescent="0.3">
      <c r="C787" s="46" t="str">
        <f>'PC Despesas'!X83</f>
        <v>5.8.79</v>
      </c>
      <c r="D787" s="47" t="str">
        <f>VLOOKUP(C787,'PC Despesas'!$X$5:$Y$103,2,FALSE)</f>
        <v>-</v>
      </c>
      <c r="E787" s="65">
        <f>SUMIFS(Jan!$I$5:$I$605,Jan!$U$5:$U$605,"Despesa",Jan!$G$5:$G$605,CPagar!$D787,Jan!$K$5:$K$605,"Não Pago")</f>
        <v>0</v>
      </c>
      <c r="F787" s="65">
        <f>SUMIFS(Fev!$I$5:$I$605,Fev!$U$5:$U$605,"Despesa",Fev!$G$5:$G$605,CPagar!$D787,Fev!$K$5:$K$605,"Não Pago")</f>
        <v>0</v>
      </c>
      <c r="G787" s="65">
        <f>SUMIFS(Mar!$I$5:$I$605,Mar!$U$5:$U$605,"Despesa",Mar!$G$5:$G$605,CPagar!$D787,Mar!$K$5:$K$605,"Não Pago")</f>
        <v>0</v>
      </c>
      <c r="H787" s="65">
        <f>SUMIFS(Abr!$I$5:$I$605,Abr!$U$5:$U$605,"Despesa",Abr!$G$5:$G$605,CPagar!$D787,Abr!$K$5:$K$605,"Não Pago")</f>
        <v>0</v>
      </c>
      <c r="I787" s="65">
        <f>SUMIFS(Mai!$I$5:$I$605,Mai!$U$5:$U$605,"Despesa",Mai!$G$5:$G$605,CPagar!$D787,Mai!$K$5:$K$605,"Não Pago")</f>
        <v>0</v>
      </c>
      <c r="J787" s="65">
        <f>SUMIFS(Jun!$I$5:$I$605,Jun!$U$5:$U$605,"Despesa",Jun!$G$5:$G$605,CPagar!$D787,Jun!$K$5:$K$605,"Não Pago")</f>
        <v>0</v>
      </c>
      <c r="K787" s="65">
        <f>SUMIFS(Jul!$I$5:$I$605,Jul!$U$5:$U$605,"Despesa",Jul!$G$5:$G$605,CPagar!$D787,Jul!$K$5:$K$605,"Não Pago")</f>
        <v>0</v>
      </c>
      <c r="L787" s="65">
        <f>SUMIFS(Ago!$I$5:$I$605,Ago!$U$5:$U$605,"Despesa",Ago!$G$5:$G$605,CPagar!$D787,Ago!$K$5:$K$605,"Não Pago")</f>
        <v>0</v>
      </c>
      <c r="M787" s="65">
        <f>SUMIFS(Set!$I$5:$I$605,Set!$U$5:$U$605,"Despesa",Set!$G$5:$G$605,CPagar!$D787,Set!$K$5:$K$605,"Não Pago")</f>
        <v>0</v>
      </c>
      <c r="N787" s="65">
        <f>SUMIFS(Out!$I$5:$I$605,Out!$U$5:$U$605,"Despesa",Out!$G$5:$G$605,CPagar!$D787,Out!$K$5:$K$605,"Não Pago")</f>
        <v>0</v>
      </c>
      <c r="O787" s="65">
        <f>SUMIFS(Nov!$I$5:$I$605,Nov!$U$5:$U$605,"Despesa",Nov!$G$5:$G$605,CPagar!$D787,Nov!$K$5:$K$605,"Não Pago")</f>
        <v>0</v>
      </c>
      <c r="P787" s="65">
        <f>SUMIFS(Dez!$I$5:$I$605,Dez!$U$5:$U$605,"Despesa",Dez!$G$5:$G$605,CPagar!$D787,Dez!$K$5:$K$605,"Não Pago")</f>
        <v>0</v>
      </c>
      <c r="Q787" s="62">
        <f t="shared" si="24"/>
        <v>0</v>
      </c>
    </row>
    <row r="788" spans="3:17" ht="28.5" customHeight="1" thickTop="1" thickBot="1" x14ac:dyDescent="0.3">
      <c r="C788" s="46" t="str">
        <f>'PC Despesas'!X84</f>
        <v>5.8.80</v>
      </c>
      <c r="D788" s="47" t="str">
        <f>VLOOKUP(C788,'PC Despesas'!$X$5:$Y$103,2,FALSE)</f>
        <v>-</v>
      </c>
      <c r="E788" s="65">
        <f>SUMIFS(Jan!$I$5:$I$605,Jan!$U$5:$U$605,"Despesa",Jan!$G$5:$G$605,CPagar!$D788,Jan!$K$5:$K$605,"Não Pago")</f>
        <v>0</v>
      </c>
      <c r="F788" s="65">
        <f>SUMIFS(Fev!$I$5:$I$605,Fev!$U$5:$U$605,"Despesa",Fev!$G$5:$G$605,CPagar!$D788,Fev!$K$5:$K$605,"Não Pago")</f>
        <v>0</v>
      </c>
      <c r="G788" s="65">
        <f>SUMIFS(Mar!$I$5:$I$605,Mar!$U$5:$U$605,"Despesa",Mar!$G$5:$G$605,CPagar!$D788,Mar!$K$5:$K$605,"Não Pago")</f>
        <v>0</v>
      </c>
      <c r="H788" s="65">
        <f>SUMIFS(Abr!$I$5:$I$605,Abr!$U$5:$U$605,"Despesa",Abr!$G$5:$G$605,CPagar!$D788,Abr!$K$5:$K$605,"Não Pago")</f>
        <v>0</v>
      </c>
      <c r="I788" s="65">
        <f>SUMIFS(Mai!$I$5:$I$605,Mai!$U$5:$U$605,"Despesa",Mai!$G$5:$G$605,CPagar!$D788,Mai!$K$5:$K$605,"Não Pago")</f>
        <v>0</v>
      </c>
      <c r="J788" s="65">
        <f>SUMIFS(Jun!$I$5:$I$605,Jun!$U$5:$U$605,"Despesa",Jun!$G$5:$G$605,CPagar!$D788,Jun!$K$5:$K$605,"Não Pago")</f>
        <v>0</v>
      </c>
      <c r="K788" s="65">
        <f>SUMIFS(Jul!$I$5:$I$605,Jul!$U$5:$U$605,"Despesa",Jul!$G$5:$G$605,CPagar!$D788,Jul!$K$5:$K$605,"Não Pago")</f>
        <v>0</v>
      </c>
      <c r="L788" s="65">
        <f>SUMIFS(Ago!$I$5:$I$605,Ago!$U$5:$U$605,"Despesa",Ago!$G$5:$G$605,CPagar!$D788,Ago!$K$5:$K$605,"Não Pago")</f>
        <v>0</v>
      </c>
      <c r="M788" s="65">
        <f>SUMIFS(Set!$I$5:$I$605,Set!$U$5:$U$605,"Despesa",Set!$G$5:$G$605,CPagar!$D788,Set!$K$5:$K$605,"Não Pago")</f>
        <v>0</v>
      </c>
      <c r="N788" s="65">
        <f>SUMIFS(Out!$I$5:$I$605,Out!$U$5:$U$605,"Despesa",Out!$G$5:$G$605,CPagar!$D788,Out!$K$5:$K$605,"Não Pago")</f>
        <v>0</v>
      </c>
      <c r="O788" s="65">
        <f>SUMIFS(Nov!$I$5:$I$605,Nov!$U$5:$U$605,"Despesa",Nov!$G$5:$G$605,CPagar!$D788,Nov!$K$5:$K$605,"Não Pago")</f>
        <v>0</v>
      </c>
      <c r="P788" s="65">
        <f>SUMIFS(Dez!$I$5:$I$605,Dez!$U$5:$U$605,"Despesa",Dez!$G$5:$G$605,CPagar!$D788,Dez!$K$5:$K$605,"Não Pago")</f>
        <v>0</v>
      </c>
      <c r="Q788" s="62">
        <f t="shared" si="24"/>
        <v>0</v>
      </c>
    </row>
    <row r="789" spans="3:17" ht="28.5" customHeight="1" thickTop="1" thickBot="1" x14ac:dyDescent="0.3">
      <c r="C789" s="46" t="str">
        <f>'PC Despesas'!X85</f>
        <v>5.8.81</v>
      </c>
      <c r="D789" s="47" t="str">
        <f>VLOOKUP(C789,'PC Despesas'!$X$5:$Y$103,2,FALSE)</f>
        <v>-</v>
      </c>
      <c r="E789" s="65">
        <f>SUMIFS(Jan!$I$5:$I$605,Jan!$U$5:$U$605,"Despesa",Jan!$G$5:$G$605,CPagar!$D789,Jan!$K$5:$K$605,"Não Pago")</f>
        <v>0</v>
      </c>
      <c r="F789" s="65">
        <f>SUMIFS(Fev!$I$5:$I$605,Fev!$U$5:$U$605,"Despesa",Fev!$G$5:$G$605,CPagar!$D789,Fev!$K$5:$K$605,"Não Pago")</f>
        <v>0</v>
      </c>
      <c r="G789" s="65">
        <f>SUMIFS(Mar!$I$5:$I$605,Mar!$U$5:$U$605,"Despesa",Mar!$G$5:$G$605,CPagar!$D789,Mar!$K$5:$K$605,"Não Pago")</f>
        <v>0</v>
      </c>
      <c r="H789" s="65">
        <f>SUMIFS(Abr!$I$5:$I$605,Abr!$U$5:$U$605,"Despesa",Abr!$G$5:$G$605,CPagar!$D789,Abr!$K$5:$K$605,"Não Pago")</f>
        <v>0</v>
      </c>
      <c r="I789" s="65">
        <f>SUMIFS(Mai!$I$5:$I$605,Mai!$U$5:$U$605,"Despesa",Mai!$G$5:$G$605,CPagar!$D789,Mai!$K$5:$K$605,"Não Pago")</f>
        <v>0</v>
      </c>
      <c r="J789" s="65">
        <f>SUMIFS(Jun!$I$5:$I$605,Jun!$U$5:$U$605,"Despesa",Jun!$G$5:$G$605,CPagar!$D789,Jun!$K$5:$K$605,"Não Pago")</f>
        <v>0</v>
      </c>
      <c r="K789" s="65">
        <f>SUMIFS(Jul!$I$5:$I$605,Jul!$U$5:$U$605,"Despesa",Jul!$G$5:$G$605,CPagar!$D789,Jul!$K$5:$K$605,"Não Pago")</f>
        <v>0</v>
      </c>
      <c r="L789" s="65">
        <f>SUMIFS(Ago!$I$5:$I$605,Ago!$U$5:$U$605,"Despesa",Ago!$G$5:$G$605,CPagar!$D789,Ago!$K$5:$K$605,"Não Pago")</f>
        <v>0</v>
      </c>
      <c r="M789" s="65">
        <f>SUMIFS(Set!$I$5:$I$605,Set!$U$5:$U$605,"Despesa",Set!$G$5:$G$605,CPagar!$D789,Set!$K$5:$K$605,"Não Pago")</f>
        <v>0</v>
      </c>
      <c r="N789" s="65">
        <f>SUMIFS(Out!$I$5:$I$605,Out!$U$5:$U$605,"Despesa",Out!$G$5:$G$605,CPagar!$D789,Out!$K$5:$K$605,"Não Pago")</f>
        <v>0</v>
      </c>
      <c r="O789" s="65">
        <f>SUMIFS(Nov!$I$5:$I$605,Nov!$U$5:$U$605,"Despesa",Nov!$G$5:$G$605,CPagar!$D789,Nov!$K$5:$K$605,"Não Pago")</f>
        <v>0</v>
      </c>
      <c r="P789" s="65">
        <f>SUMIFS(Dez!$I$5:$I$605,Dez!$U$5:$U$605,"Despesa",Dez!$G$5:$G$605,CPagar!$D789,Dez!$K$5:$K$605,"Não Pago")</f>
        <v>0</v>
      </c>
      <c r="Q789" s="62">
        <f t="shared" si="24"/>
        <v>0</v>
      </c>
    </row>
    <row r="790" spans="3:17" ht="28.5" customHeight="1" thickTop="1" thickBot="1" x14ac:dyDescent="0.3">
      <c r="C790" s="46" t="str">
        <f>'PC Despesas'!X86</f>
        <v>5.8.82</v>
      </c>
      <c r="D790" s="47" t="str">
        <f>VLOOKUP(C790,'PC Despesas'!$X$5:$Y$103,2,FALSE)</f>
        <v>-</v>
      </c>
      <c r="E790" s="65">
        <f>SUMIFS(Jan!$I$5:$I$605,Jan!$U$5:$U$605,"Despesa",Jan!$G$5:$G$605,CPagar!$D790,Jan!$K$5:$K$605,"Não Pago")</f>
        <v>0</v>
      </c>
      <c r="F790" s="65">
        <f>SUMIFS(Fev!$I$5:$I$605,Fev!$U$5:$U$605,"Despesa",Fev!$G$5:$G$605,CPagar!$D790,Fev!$K$5:$K$605,"Não Pago")</f>
        <v>0</v>
      </c>
      <c r="G790" s="65">
        <f>SUMIFS(Mar!$I$5:$I$605,Mar!$U$5:$U$605,"Despesa",Mar!$G$5:$G$605,CPagar!$D790,Mar!$K$5:$K$605,"Não Pago")</f>
        <v>0</v>
      </c>
      <c r="H790" s="65">
        <f>SUMIFS(Abr!$I$5:$I$605,Abr!$U$5:$U$605,"Despesa",Abr!$G$5:$G$605,CPagar!$D790,Abr!$K$5:$K$605,"Não Pago")</f>
        <v>0</v>
      </c>
      <c r="I790" s="65">
        <f>SUMIFS(Mai!$I$5:$I$605,Mai!$U$5:$U$605,"Despesa",Mai!$G$5:$G$605,CPagar!$D790,Mai!$K$5:$K$605,"Não Pago")</f>
        <v>0</v>
      </c>
      <c r="J790" s="65">
        <f>SUMIFS(Jun!$I$5:$I$605,Jun!$U$5:$U$605,"Despesa",Jun!$G$5:$G$605,CPagar!$D790,Jun!$K$5:$K$605,"Não Pago")</f>
        <v>0</v>
      </c>
      <c r="K790" s="65">
        <f>SUMIFS(Jul!$I$5:$I$605,Jul!$U$5:$U$605,"Despesa",Jul!$G$5:$G$605,CPagar!$D790,Jul!$K$5:$K$605,"Não Pago")</f>
        <v>0</v>
      </c>
      <c r="L790" s="65">
        <f>SUMIFS(Ago!$I$5:$I$605,Ago!$U$5:$U$605,"Despesa",Ago!$G$5:$G$605,CPagar!$D790,Ago!$K$5:$K$605,"Não Pago")</f>
        <v>0</v>
      </c>
      <c r="M790" s="65">
        <f>SUMIFS(Set!$I$5:$I$605,Set!$U$5:$U$605,"Despesa",Set!$G$5:$G$605,CPagar!$D790,Set!$K$5:$K$605,"Não Pago")</f>
        <v>0</v>
      </c>
      <c r="N790" s="65">
        <f>SUMIFS(Out!$I$5:$I$605,Out!$U$5:$U$605,"Despesa",Out!$G$5:$G$605,CPagar!$D790,Out!$K$5:$K$605,"Não Pago")</f>
        <v>0</v>
      </c>
      <c r="O790" s="65">
        <f>SUMIFS(Nov!$I$5:$I$605,Nov!$U$5:$U$605,"Despesa",Nov!$G$5:$G$605,CPagar!$D790,Nov!$K$5:$K$605,"Não Pago")</f>
        <v>0</v>
      </c>
      <c r="P790" s="65">
        <f>SUMIFS(Dez!$I$5:$I$605,Dez!$U$5:$U$605,"Despesa",Dez!$G$5:$G$605,CPagar!$D790,Dez!$K$5:$K$605,"Não Pago")</f>
        <v>0</v>
      </c>
      <c r="Q790" s="62">
        <f t="shared" si="24"/>
        <v>0</v>
      </c>
    </row>
    <row r="791" spans="3:17" ht="28.5" customHeight="1" thickTop="1" thickBot="1" x14ac:dyDescent="0.3">
      <c r="C791" s="46" t="str">
        <f>'PC Despesas'!X87</f>
        <v>5.8.83</v>
      </c>
      <c r="D791" s="47" t="str">
        <f>VLOOKUP(C791,'PC Despesas'!$X$5:$Y$103,2,FALSE)</f>
        <v>-</v>
      </c>
      <c r="E791" s="65">
        <f>SUMIFS(Jan!$I$5:$I$605,Jan!$U$5:$U$605,"Despesa",Jan!$G$5:$G$605,CPagar!$D791,Jan!$K$5:$K$605,"Não Pago")</f>
        <v>0</v>
      </c>
      <c r="F791" s="65">
        <f>SUMIFS(Fev!$I$5:$I$605,Fev!$U$5:$U$605,"Despesa",Fev!$G$5:$G$605,CPagar!$D791,Fev!$K$5:$K$605,"Não Pago")</f>
        <v>0</v>
      </c>
      <c r="G791" s="65">
        <f>SUMIFS(Mar!$I$5:$I$605,Mar!$U$5:$U$605,"Despesa",Mar!$G$5:$G$605,CPagar!$D791,Mar!$K$5:$K$605,"Não Pago")</f>
        <v>0</v>
      </c>
      <c r="H791" s="65">
        <f>SUMIFS(Abr!$I$5:$I$605,Abr!$U$5:$U$605,"Despesa",Abr!$G$5:$G$605,CPagar!$D791,Abr!$K$5:$K$605,"Não Pago")</f>
        <v>0</v>
      </c>
      <c r="I791" s="65">
        <f>SUMIFS(Mai!$I$5:$I$605,Mai!$U$5:$U$605,"Despesa",Mai!$G$5:$G$605,CPagar!$D791,Mai!$K$5:$K$605,"Não Pago")</f>
        <v>0</v>
      </c>
      <c r="J791" s="65">
        <f>SUMIFS(Jun!$I$5:$I$605,Jun!$U$5:$U$605,"Despesa",Jun!$G$5:$G$605,CPagar!$D791,Jun!$K$5:$K$605,"Não Pago")</f>
        <v>0</v>
      </c>
      <c r="K791" s="65">
        <f>SUMIFS(Jul!$I$5:$I$605,Jul!$U$5:$U$605,"Despesa",Jul!$G$5:$G$605,CPagar!$D791,Jul!$K$5:$K$605,"Não Pago")</f>
        <v>0</v>
      </c>
      <c r="L791" s="65">
        <f>SUMIFS(Ago!$I$5:$I$605,Ago!$U$5:$U$605,"Despesa",Ago!$G$5:$G$605,CPagar!$D791,Ago!$K$5:$K$605,"Não Pago")</f>
        <v>0</v>
      </c>
      <c r="M791" s="65">
        <f>SUMIFS(Set!$I$5:$I$605,Set!$U$5:$U$605,"Despesa",Set!$G$5:$G$605,CPagar!$D791,Set!$K$5:$K$605,"Não Pago")</f>
        <v>0</v>
      </c>
      <c r="N791" s="65">
        <f>SUMIFS(Out!$I$5:$I$605,Out!$U$5:$U$605,"Despesa",Out!$G$5:$G$605,CPagar!$D791,Out!$K$5:$K$605,"Não Pago")</f>
        <v>0</v>
      </c>
      <c r="O791" s="65">
        <f>SUMIFS(Nov!$I$5:$I$605,Nov!$U$5:$U$605,"Despesa",Nov!$G$5:$G$605,CPagar!$D791,Nov!$K$5:$K$605,"Não Pago")</f>
        <v>0</v>
      </c>
      <c r="P791" s="65">
        <f>SUMIFS(Dez!$I$5:$I$605,Dez!$U$5:$U$605,"Despesa",Dez!$G$5:$G$605,CPagar!$D791,Dez!$K$5:$K$605,"Não Pago")</f>
        <v>0</v>
      </c>
      <c r="Q791" s="62">
        <f t="shared" si="24"/>
        <v>0</v>
      </c>
    </row>
    <row r="792" spans="3:17" ht="28.5" customHeight="1" thickTop="1" thickBot="1" x14ac:dyDescent="0.3">
      <c r="C792" s="46" t="str">
        <f>'PC Despesas'!X88</f>
        <v>5.8.84</v>
      </c>
      <c r="D792" s="47" t="str">
        <f>VLOOKUP(C792,'PC Despesas'!$X$5:$Y$103,2,FALSE)</f>
        <v>-</v>
      </c>
      <c r="E792" s="65">
        <f>SUMIFS(Jan!$I$5:$I$605,Jan!$U$5:$U$605,"Despesa",Jan!$G$5:$G$605,CPagar!$D792,Jan!$K$5:$K$605,"Não Pago")</f>
        <v>0</v>
      </c>
      <c r="F792" s="65">
        <f>SUMIFS(Fev!$I$5:$I$605,Fev!$U$5:$U$605,"Despesa",Fev!$G$5:$G$605,CPagar!$D792,Fev!$K$5:$K$605,"Não Pago")</f>
        <v>0</v>
      </c>
      <c r="G792" s="65">
        <f>SUMIFS(Mar!$I$5:$I$605,Mar!$U$5:$U$605,"Despesa",Mar!$G$5:$G$605,CPagar!$D792,Mar!$K$5:$K$605,"Não Pago")</f>
        <v>0</v>
      </c>
      <c r="H792" s="65">
        <f>SUMIFS(Abr!$I$5:$I$605,Abr!$U$5:$U$605,"Despesa",Abr!$G$5:$G$605,CPagar!$D792,Abr!$K$5:$K$605,"Não Pago")</f>
        <v>0</v>
      </c>
      <c r="I792" s="65">
        <f>SUMIFS(Mai!$I$5:$I$605,Mai!$U$5:$U$605,"Despesa",Mai!$G$5:$G$605,CPagar!$D792,Mai!$K$5:$K$605,"Não Pago")</f>
        <v>0</v>
      </c>
      <c r="J792" s="65">
        <f>SUMIFS(Jun!$I$5:$I$605,Jun!$U$5:$U$605,"Despesa",Jun!$G$5:$G$605,CPagar!$D792,Jun!$K$5:$K$605,"Não Pago")</f>
        <v>0</v>
      </c>
      <c r="K792" s="65">
        <f>SUMIFS(Jul!$I$5:$I$605,Jul!$U$5:$U$605,"Despesa",Jul!$G$5:$G$605,CPagar!$D792,Jul!$K$5:$K$605,"Não Pago")</f>
        <v>0</v>
      </c>
      <c r="L792" s="65">
        <f>SUMIFS(Ago!$I$5:$I$605,Ago!$U$5:$U$605,"Despesa",Ago!$G$5:$G$605,CPagar!$D792,Ago!$K$5:$K$605,"Não Pago")</f>
        <v>0</v>
      </c>
      <c r="M792" s="65">
        <f>SUMIFS(Set!$I$5:$I$605,Set!$U$5:$U$605,"Despesa",Set!$G$5:$G$605,CPagar!$D792,Set!$K$5:$K$605,"Não Pago")</f>
        <v>0</v>
      </c>
      <c r="N792" s="65">
        <f>SUMIFS(Out!$I$5:$I$605,Out!$U$5:$U$605,"Despesa",Out!$G$5:$G$605,CPagar!$D792,Out!$K$5:$K$605,"Não Pago")</f>
        <v>0</v>
      </c>
      <c r="O792" s="65">
        <f>SUMIFS(Nov!$I$5:$I$605,Nov!$U$5:$U$605,"Despesa",Nov!$G$5:$G$605,CPagar!$D792,Nov!$K$5:$K$605,"Não Pago")</f>
        <v>0</v>
      </c>
      <c r="P792" s="65">
        <f>SUMIFS(Dez!$I$5:$I$605,Dez!$U$5:$U$605,"Despesa",Dez!$G$5:$G$605,CPagar!$D792,Dez!$K$5:$K$605,"Não Pago")</f>
        <v>0</v>
      </c>
      <c r="Q792" s="62">
        <f t="shared" si="24"/>
        <v>0</v>
      </c>
    </row>
    <row r="793" spans="3:17" ht="28.5" customHeight="1" thickTop="1" thickBot="1" x14ac:dyDescent="0.3">
      <c r="C793" s="46" t="str">
        <f>'PC Despesas'!X89</f>
        <v>5.8.85</v>
      </c>
      <c r="D793" s="47" t="str">
        <f>VLOOKUP(C793,'PC Despesas'!$X$5:$Y$103,2,FALSE)</f>
        <v>-</v>
      </c>
      <c r="E793" s="65">
        <f>SUMIFS(Jan!$I$5:$I$605,Jan!$U$5:$U$605,"Despesa",Jan!$G$5:$G$605,CPagar!$D793,Jan!$K$5:$K$605,"Não Pago")</f>
        <v>0</v>
      </c>
      <c r="F793" s="65">
        <f>SUMIFS(Fev!$I$5:$I$605,Fev!$U$5:$U$605,"Despesa",Fev!$G$5:$G$605,CPagar!$D793,Fev!$K$5:$K$605,"Não Pago")</f>
        <v>0</v>
      </c>
      <c r="G793" s="65">
        <f>SUMIFS(Mar!$I$5:$I$605,Mar!$U$5:$U$605,"Despesa",Mar!$G$5:$G$605,CPagar!$D793,Mar!$K$5:$K$605,"Não Pago")</f>
        <v>0</v>
      </c>
      <c r="H793" s="65">
        <f>SUMIFS(Abr!$I$5:$I$605,Abr!$U$5:$U$605,"Despesa",Abr!$G$5:$G$605,CPagar!$D793,Abr!$K$5:$K$605,"Não Pago")</f>
        <v>0</v>
      </c>
      <c r="I793" s="65">
        <f>SUMIFS(Mai!$I$5:$I$605,Mai!$U$5:$U$605,"Despesa",Mai!$G$5:$G$605,CPagar!$D793,Mai!$K$5:$K$605,"Não Pago")</f>
        <v>0</v>
      </c>
      <c r="J793" s="65">
        <f>SUMIFS(Jun!$I$5:$I$605,Jun!$U$5:$U$605,"Despesa",Jun!$G$5:$G$605,CPagar!$D793,Jun!$K$5:$K$605,"Não Pago")</f>
        <v>0</v>
      </c>
      <c r="K793" s="65">
        <f>SUMIFS(Jul!$I$5:$I$605,Jul!$U$5:$U$605,"Despesa",Jul!$G$5:$G$605,CPagar!$D793,Jul!$K$5:$K$605,"Não Pago")</f>
        <v>0</v>
      </c>
      <c r="L793" s="65">
        <f>SUMIFS(Ago!$I$5:$I$605,Ago!$U$5:$U$605,"Despesa",Ago!$G$5:$G$605,CPagar!$D793,Ago!$K$5:$K$605,"Não Pago")</f>
        <v>0</v>
      </c>
      <c r="M793" s="65">
        <f>SUMIFS(Set!$I$5:$I$605,Set!$U$5:$U$605,"Despesa",Set!$G$5:$G$605,CPagar!$D793,Set!$K$5:$K$605,"Não Pago")</f>
        <v>0</v>
      </c>
      <c r="N793" s="65">
        <f>SUMIFS(Out!$I$5:$I$605,Out!$U$5:$U$605,"Despesa",Out!$G$5:$G$605,CPagar!$D793,Out!$K$5:$K$605,"Não Pago")</f>
        <v>0</v>
      </c>
      <c r="O793" s="65">
        <f>SUMIFS(Nov!$I$5:$I$605,Nov!$U$5:$U$605,"Despesa",Nov!$G$5:$G$605,CPagar!$D793,Nov!$K$5:$K$605,"Não Pago")</f>
        <v>0</v>
      </c>
      <c r="P793" s="65">
        <f>SUMIFS(Dez!$I$5:$I$605,Dez!$U$5:$U$605,"Despesa",Dez!$G$5:$G$605,CPagar!$D793,Dez!$K$5:$K$605,"Não Pago")</f>
        <v>0</v>
      </c>
      <c r="Q793" s="62">
        <f t="shared" si="24"/>
        <v>0</v>
      </c>
    </row>
    <row r="794" spans="3:17" ht="29.25" customHeight="1" thickTop="1" thickBot="1" x14ac:dyDescent="0.3">
      <c r="C794" s="46" t="str">
        <f>'PC Despesas'!X90</f>
        <v>5.8.86</v>
      </c>
      <c r="D794" s="47" t="str">
        <f>VLOOKUP(C794,'PC Despesas'!$X$5:$Y$103,2,FALSE)</f>
        <v>-</v>
      </c>
      <c r="E794" s="65">
        <f>SUMIFS(Jan!$I$5:$I$605,Jan!$U$5:$U$605,"Despesa",Jan!$G$5:$G$605,CPagar!$D794,Jan!$K$5:$K$605,"Não Pago")</f>
        <v>0</v>
      </c>
      <c r="F794" s="65">
        <f>SUMIFS(Fev!$I$5:$I$605,Fev!$U$5:$U$605,"Despesa",Fev!$G$5:$G$605,CPagar!$D794,Fev!$K$5:$K$605,"Não Pago")</f>
        <v>0</v>
      </c>
      <c r="G794" s="65">
        <f>SUMIFS(Mar!$I$5:$I$605,Mar!$U$5:$U$605,"Despesa",Mar!$G$5:$G$605,CPagar!$D794,Mar!$K$5:$K$605,"Não Pago")</f>
        <v>0</v>
      </c>
      <c r="H794" s="65">
        <f>SUMIFS(Abr!$I$5:$I$605,Abr!$U$5:$U$605,"Despesa",Abr!$G$5:$G$605,CPagar!$D794,Abr!$K$5:$K$605,"Não Pago")</f>
        <v>0</v>
      </c>
      <c r="I794" s="65">
        <f>SUMIFS(Mai!$I$5:$I$605,Mai!$U$5:$U$605,"Despesa",Mai!$G$5:$G$605,CPagar!$D794,Mai!$K$5:$K$605,"Não Pago")</f>
        <v>0</v>
      </c>
      <c r="J794" s="65">
        <f>SUMIFS(Jun!$I$5:$I$605,Jun!$U$5:$U$605,"Despesa",Jun!$G$5:$G$605,CPagar!$D794,Jun!$K$5:$K$605,"Não Pago")</f>
        <v>0</v>
      </c>
      <c r="K794" s="65">
        <f>SUMIFS(Jul!$I$5:$I$605,Jul!$U$5:$U$605,"Despesa",Jul!$G$5:$G$605,CPagar!$D794,Jul!$K$5:$K$605,"Não Pago")</f>
        <v>0</v>
      </c>
      <c r="L794" s="65">
        <f>SUMIFS(Ago!$I$5:$I$605,Ago!$U$5:$U$605,"Despesa",Ago!$G$5:$G$605,CPagar!$D794,Ago!$K$5:$K$605,"Não Pago")</f>
        <v>0</v>
      </c>
      <c r="M794" s="65">
        <f>SUMIFS(Set!$I$5:$I$605,Set!$U$5:$U$605,"Despesa",Set!$G$5:$G$605,CPagar!$D794,Set!$K$5:$K$605,"Não Pago")</f>
        <v>0</v>
      </c>
      <c r="N794" s="65">
        <f>SUMIFS(Out!$I$5:$I$605,Out!$U$5:$U$605,"Despesa",Out!$G$5:$G$605,CPagar!$D794,Out!$K$5:$K$605,"Não Pago")</f>
        <v>0</v>
      </c>
      <c r="O794" s="65">
        <f>SUMIFS(Nov!$I$5:$I$605,Nov!$U$5:$U$605,"Despesa",Nov!$G$5:$G$605,CPagar!$D794,Nov!$K$5:$K$605,"Não Pago")</f>
        <v>0</v>
      </c>
      <c r="P794" s="65">
        <f>SUMIFS(Dez!$I$5:$I$605,Dez!$U$5:$U$605,"Despesa",Dez!$G$5:$G$605,CPagar!$D794,Dez!$K$5:$K$605,"Não Pago")</f>
        <v>0</v>
      </c>
      <c r="Q794" s="62">
        <f t="shared" si="24"/>
        <v>0</v>
      </c>
    </row>
    <row r="795" spans="3:17" ht="29.25" customHeight="1" thickTop="1" thickBot="1" x14ac:dyDescent="0.3">
      <c r="C795" s="46" t="str">
        <f>'PC Despesas'!X91</f>
        <v>5.8.87</v>
      </c>
      <c r="D795" s="47" t="str">
        <f>VLOOKUP(C795,'PC Despesas'!$X$5:$Y$103,2,FALSE)</f>
        <v>-</v>
      </c>
      <c r="E795" s="65">
        <f>SUMIFS(Jan!$I$5:$I$605,Jan!$U$5:$U$605,"Despesa",Jan!$G$5:$G$605,CPagar!$D795,Jan!$K$5:$K$605,"Não Pago")</f>
        <v>0</v>
      </c>
      <c r="F795" s="65">
        <f>SUMIFS(Fev!$I$5:$I$605,Fev!$U$5:$U$605,"Despesa",Fev!$G$5:$G$605,CPagar!$D795,Fev!$K$5:$K$605,"Não Pago")</f>
        <v>0</v>
      </c>
      <c r="G795" s="65">
        <f>SUMIFS(Mar!$I$5:$I$605,Mar!$U$5:$U$605,"Despesa",Mar!$G$5:$G$605,CPagar!$D795,Mar!$K$5:$K$605,"Não Pago")</f>
        <v>0</v>
      </c>
      <c r="H795" s="65">
        <f>SUMIFS(Abr!$I$5:$I$605,Abr!$U$5:$U$605,"Despesa",Abr!$G$5:$G$605,CPagar!$D795,Abr!$K$5:$K$605,"Não Pago")</f>
        <v>0</v>
      </c>
      <c r="I795" s="65">
        <f>SUMIFS(Mai!$I$5:$I$605,Mai!$U$5:$U$605,"Despesa",Mai!$G$5:$G$605,CPagar!$D795,Mai!$K$5:$K$605,"Não Pago")</f>
        <v>0</v>
      </c>
      <c r="J795" s="65">
        <f>SUMIFS(Jun!$I$5:$I$605,Jun!$U$5:$U$605,"Despesa",Jun!$G$5:$G$605,CPagar!$D795,Jun!$K$5:$K$605,"Não Pago")</f>
        <v>0</v>
      </c>
      <c r="K795" s="65">
        <f>SUMIFS(Jul!$I$5:$I$605,Jul!$U$5:$U$605,"Despesa",Jul!$G$5:$G$605,CPagar!$D795,Jul!$K$5:$K$605,"Não Pago")</f>
        <v>0</v>
      </c>
      <c r="L795" s="65">
        <f>SUMIFS(Ago!$I$5:$I$605,Ago!$U$5:$U$605,"Despesa",Ago!$G$5:$G$605,CPagar!$D795,Ago!$K$5:$K$605,"Não Pago")</f>
        <v>0</v>
      </c>
      <c r="M795" s="65">
        <f>SUMIFS(Set!$I$5:$I$605,Set!$U$5:$U$605,"Despesa",Set!$G$5:$G$605,CPagar!$D795,Set!$K$5:$K$605,"Não Pago")</f>
        <v>0</v>
      </c>
      <c r="N795" s="65">
        <f>SUMIFS(Out!$I$5:$I$605,Out!$U$5:$U$605,"Despesa",Out!$G$5:$G$605,CPagar!$D795,Out!$K$5:$K$605,"Não Pago")</f>
        <v>0</v>
      </c>
      <c r="O795" s="65">
        <f>SUMIFS(Nov!$I$5:$I$605,Nov!$U$5:$U$605,"Despesa",Nov!$G$5:$G$605,CPagar!$D795,Nov!$K$5:$K$605,"Não Pago")</f>
        <v>0</v>
      </c>
      <c r="P795" s="65">
        <f>SUMIFS(Dez!$I$5:$I$605,Dez!$U$5:$U$605,"Despesa",Dez!$G$5:$G$605,CPagar!$D795,Dez!$K$5:$K$605,"Não Pago")</f>
        <v>0</v>
      </c>
      <c r="Q795" s="62">
        <f t="shared" si="24"/>
        <v>0</v>
      </c>
    </row>
    <row r="796" spans="3:17" ht="29.25" customHeight="1" thickTop="1" thickBot="1" x14ac:dyDescent="0.3">
      <c r="C796" s="46" t="str">
        <f>'PC Despesas'!X92</f>
        <v>5.8.88</v>
      </c>
      <c r="D796" s="47" t="str">
        <f>VLOOKUP(C796,'PC Despesas'!$X$5:$Y$103,2,FALSE)</f>
        <v>-</v>
      </c>
      <c r="E796" s="65">
        <f>SUMIFS(Jan!$I$5:$I$605,Jan!$U$5:$U$605,"Despesa",Jan!$G$5:$G$605,CPagar!$D796,Jan!$K$5:$K$605,"Não Pago")</f>
        <v>0</v>
      </c>
      <c r="F796" s="65">
        <f>SUMIFS(Fev!$I$5:$I$605,Fev!$U$5:$U$605,"Despesa",Fev!$G$5:$G$605,CPagar!$D796,Fev!$K$5:$K$605,"Não Pago")</f>
        <v>0</v>
      </c>
      <c r="G796" s="65">
        <f>SUMIFS(Mar!$I$5:$I$605,Mar!$U$5:$U$605,"Despesa",Mar!$G$5:$G$605,CPagar!$D796,Mar!$K$5:$K$605,"Não Pago")</f>
        <v>0</v>
      </c>
      <c r="H796" s="65">
        <f>SUMIFS(Abr!$I$5:$I$605,Abr!$U$5:$U$605,"Despesa",Abr!$G$5:$G$605,CPagar!$D796,Abr!$K$5:$K$605,"Não Pago")</f>
        <v>0</v>
      </c>
      <c r="I796" s="65">
        <f>SUMIFS(Mai!$I$5:$I$605,Mai!$U$5:$U$605,"Despesa",Mai!$G$5:$G$605,CPagar!$D796,Mai!$K$5:$K$605,"Não Pago")</f>
        <v>0</v>
      </c>
      <c r="J796" s="65">
        <f>SUMIFS(Jun!$I$5:$I$605,Jun!$U$5:$U$605,"Despesa",Jun!$G$5:$G$605,CPagar!$D796,Jun!$K$5:$K$605,"Não Pago")</f>
        <v>0</v>
      </c>
      <c r="K796" s="65">
        <f>SUMIFS(Jul!$I$5:$I$605,Jul!$U$5:$U$605,"Despesa",Jul!$G$5:$G$605,CPagar!$D796,Jul!$K$5:$K$605,"Não Pago")</f>
        <v>0</v>
      </c>
      <c r="L796" s="65">
        <f>SUMIFS(Ago!$I$5:$I$605,Ago!$U$5:$U$605,"Despesa",Ago!$G$5:$G$605,CPagar!$D796,Ago!$K$5:$K$605,"Não Pago")</f>
        <v>0</v>
      </c>
      <c r="M796" s="65">
        <f>SUMIFS(Set!$I$5:$I$605,Set!$U$5:$U$605,"Despesa",Set!$G$5:$G$605,CPagar!$D796,Set!$K$5:$K$605,"Não Pago")</f>
        <v>0</v>
      </c>
      <c r="N796" s="65">
        <f>SUMIFS(Out!$I$5:$I$605,Out!$U$5:$U$605,"Despesa",Out!$G$5:$G$605,CPagar!$D796,Out!$K$5:$K$605,"Não Pago")</f>
        <v>0</v>
      </c>
      <c r="O796" s="65">
        <f>SUMIFS(Nov!$I$5:$I$605,Nov!$U$5:$U$605,"Despesa",Nov!$G$5:$G$605,CPagar!$D796,Nov!$K$5:$K$605,"Não Pago")</f>
        <v>0</v>
      </c>
      <c r="P796" s="65">
        <f>SUMIFS(Dez!$I$5:$I$605,Dez!$U$5:$U$605,"Despesa",Dez!$G$5:$G$605,CPagar!$D796,Dez!$K$5:$K$605,"Não Pago")</f>
        <v>0</v>
      </c>
      <c r="Q796" s="62">
        <f t="shared" si="24"/>
        <v>0</v>
      </c>
    </row>
    <row r="797" spans="3:17" ht="29.25" customHeight="1" thickTop="1" thickBot="1" x14ac:dyDescent="0.3">
      <c r="C797" s="46" t="str">
        <f>'PC Despesas'!X93</f>
        <v>5.8.89</v>
      </c>
      <c r="D797" s="47" t="str">
        <f>VLOOKUP(C797,'PC Despesas'!$X$5:$Y$103,2,FALSE)</f>
        <v>-</v>
      </c>
      <c r="E797" s="65">
        <f>SUMIFS(Jan!$I$5:$I$605,Jan!$U$5:$U$605,"Despesa",Jan!$G$5:$G$605,CPagar!$D797,Jan!$K$5:$K$605,"Não Pago")</f>
        <v>0</v>
      </c>
      <c r="F797" s="65">
        <f>SUMIFS(Fev!$I$5:$I$605,Fev!$U$5:$U$605,"Despesa",Fev!$G$5:$G$605,CPagar!$D797,Fev!$K$5:$K$605,"Não Pago")</f>
        <v>0</v>
      </c>
      <c r="G797" s="65">
        <f>SUMIFS(Mar!$I$5:$I$605,Mar!$U$5:$U$605,"Despesa",Mar!$G$5:$G$605,CPagar!$D797,Mar!$K$5:$K$605,"Não Pago")</f>
        <v>0</v>
      </c>
      <c r="H797" s="65">
        <f>SUMIFS(Abr!$I$5:$I$605,Abr!$U$5:$U$605,"Despesa",Abr!$G$5:$G$605,CPagar!$D797,Abr!$K$5:$K$605,"Não Pago")</f>
        <v>0</v>
      </c>
      <c r="I797" s="65">
        <f>SUMIFS(Mai!$I$5:$I$605,Mai!$U$5:$U$605,"Despesa",Mai!$G$5:$G$605,CPagar!$D797,Mai!$K$5:$K$605,"Não Pago")</f>
        <v>0</v>
      </c>
      <c r="J797" s="65">
        <f>SUMIFS(Jun!$I$5:$I$605,Jun!$U$5:$U$605,"Despesa",Jun!$G$5:$G$605,CPagar!$D797,Jun!$K$5:$K$605,"Não Pago")</f>
        <v>0</v>
      </c>
      <c r="K797" s="65">
        <f>SUMIFS(Jul!$I$5:$I$605,Jul!$U$5:$U$605,"Despesa",Jul!$G$5:$G$605,CPagar!$D797,Jul!$K$5:$K$605,"Não Pago")</f>
        <v>0</v>
      </c>
      <c r="L797" s="65">
        <f>SUMIFS(Ago!$I$5:$I$605,Ago!$U$5:$U$605,"Despesa",Ago!$G$5:$G$605,CPagar!$D797,Ago!$K$5:$K$605,"Não Pago")</f>
        <v>0</v>
      </c>
      <c r="M797" s="65">
        <f>SUMIFS(Set!$I$5:$I$605,Set!$U$5:$U$605,"Despesa",Set!$G$5:$G$605,CPagar!$D797,Set!$K$5:$K$605,"Não Pago")</f>
        <v>0</v>
      </c>
      <c r="N797" s="65">
        <f>SUMIFS(Out!$I$5:$I$605,Out!$U$5:$U$605,"Despesa",Out!$G$5:$G$605,CPagar!$D797,Out!$K$5:$K$605,"Não Pago")</f>
        <v>0</v>
      </c>
      <c r="O797" s="65">
        <f>SUMIFS(Nov!$I$5:$I$605,Nov!$U$5:$U$605,"Despesa",Nov!$G$5:$G$605,CPagar!$D797,Nov!$K$5:$K$605,"Não Pago")</f>
        <v>0</v>
      </c>
      <c r="P797" s="65">
        <f>SUMIFS(Dez!$I$5:$I$605,Dez!$U$5:$U$605,"Despesa",Dez!$G$5:$G$605,CPagar!$D797,Dez!$K$5:$K$605,"Não Pago")</f>
        <v>0</v>
      </c>
      <c r="Q797" s="62">
        <f t="shared" si="24"/>
        <v>0</v>
      </c>
    </row>
    <row r="798" spans="3:17" ht="29.25" customHeight="1" thickTop="1" thickBot="1" x14ac:dyDescent="0.3">
      <c r="C798" s="46" t="str">
        <f>'PC Despesas'!X94</f>
        <v>5.8.90</v>
      </c>
      <c r="D798" s="47" t="str">
        <f>VLOOKUP(C798,'PC Despesas'!$X$5:$Y$103,2,FALSE)</f>
        <v>-</v>
      </c>
      <c r="E798" s="65">
        <f>SUMIFS(Jan!$I$5:$I$605,Jan!$U$5:$U$605,"Despesa",Jan!$G$5:$G$605,CPagar!$D798,Jan!$K$5:$K$605,"Não Pago")</f>
        <v>0</v>
      </c>
      <c r="F798" s="65">
        <f>SUMIFS(Fev!$I$5:$I$605,Fev!$U$5:$U$605,"Despesa",Fev!$G$5:$G$605,CPagar!$D798,Fev!$K$5:$K$605,"Não Pago")</f>
        <v>0</v>
      </c>
      <c r="G798" s="65">
        <f>SUMIFS(Mar!$I$5:$I$605,Mar!$U$5:$U$605,"Despesa",Mar!$G$5:$G$605,CPagar!$D798,Mar!$K$5:$K$605,"Não Pago")</f>
        <v>0</v>
      </c>
      <c r="H798" s="65">
        <f>SUMIFS(Abr!$I$5:$I$605,Abr!$U$5:$U$605,"Despesa",Abr!$G$5:$G$605,CPagar!$D798,Abr!$K$5:$K$605,"Não Pago")</f>
        <v>0</v>
      </c>
      <c r="I798" s="65">
        <f>SUMIFS(Mai!$I$5:$I$605,Mai!$U$5:$U$605,"Despesa",Mai!$G$5:$G$605,CPagar!$D798,Mai!$K$5:$K$605,"Não Pago")</f>
        <v>0</v>
      </c>
      <c r="J798" s="65">
        <f>SUMIFS(Jun!$I$5:$I$605,Jun!$U$5:$U$605,"Despesa",Jun!$G$5:$G$605,CPagar!$D798,Jun!$K$5:$K$605,"Não Pago")</f>
        <v>0</v>
      </c>
      <c r="K798" s="65">
        <f>SUMIFS(Jul!$I$5:$I$605,Jul!$U$5:$U$605,"Despesa",Jul!$G$5:$G$605,CPagar!$D798,Jul!$K$5:$K$605,"Não Pago")</f>
        <v>0</v>
      </c>
      <c r="L798" s="65">
        <f>SUMIFS(Ago!$I$5:$I$605,Ago!$U$5:$U$605,"Despesa",Ago!$G$5:$G$605,CPagar!$D798,Ago!$K$5:$K$605,"Não Pago")</f>
        <v>0</v>
      </c>
      <c r="M798" s="65">
        <f>SUMIFS(Set!$I$5:$I$605,Set!$U$5:$U$605,"Despesa",Set!$G$5:$G$605,CPagar!$D798,Set!$K$5:$K$605,"Não Pago")</f>
        <v>0</v>
      </c>
      <c r="N798" s="65">
        <f>SUMIFS(Out!$I$5:$I$605,Out!$U$5:$U$605,"Despesa",Out!$G$5:$G$605,CPagar!$D798,Out!$K$5:$K$605,"Não Pago")</f>
        <v>0</v>
      </c>
      <c r="O798" s="65">
        <f>SUMIFS(Nov!$I$5:$I$605,Nov!$U$5:$U$605,"Despesa",Nov!$G$5:$G$605,CPagar!$D798,Nov!$K$5:$K$605,"Não Pago")</f>
        <v>0</v>
      </c>
      <c r="P798" s="65">
        <f>SUMIFS(Dez!$I$5:$I$605,Dez!$U$5:$U$605,"Despesa",Dez!$G$5:$G$605,CPagar!$D798,Dez!$K$5:$K$605,"Não Pago")</f>
        <v>0</v>
      </c>
      <c r="Q798" s="62">
        <f t="shared" si="24"/>
        <v>0</v>
      </c>
    </row>
    <row r="799" spans="3:17" ht="29.25" customHeight="1" thickTop="1" thickBot="1" x14ac:dyDescent="0.3">
      <c r="C799" s="46" t="str">
        <f>'PC Despesas'!X95</f>
        <v>5.8.91</v>
      </c>
      <c r="D799" s="47" t="str">
        <f>VLOOKUP(C799,'PC Despesas'!$X$5:$Y$103,2,FALSE)</f>
        <v>-</v>
      </c>
      <c r="E799" s="65">
        <f>SUMIFS(Jan!$I$5:$I$605,Jan!$U$5:$U$605,"Despesa",Jan!$G$5:$G$605,CPagar!$D799,Jan!$K$5:$K$605,"Não Pago")</f>
        <v>0</v>
      </c>
      <c r="F799" s="65">
        <f>SUMIFS(Fev!$I$5:$I$605,Fev!$U$5:$U$605,"Despesa",Fev!$G$5:$G$605,CPagar!$D799,Fev!$K$5:$K$605,"Não Pago")</f>
        <v>0</v>
      </c>
      <c r="G799" s="65">
        <f>SUMIFS(Mar!$I$5:$I$605,Mar!$U$5:$U$605,"Despesa",Mar!$G$5:$G$605,CPagar!$D799,Mar!$K$5:$K$605,"Não Pago")</f>
        <v>0</v>
      </c>
      <c r="H799" s="65">
        <f>SUMIFS(Abr!$I$5:$I$605,Abr!$U$5:$U$605,"Despesa",Abr!$G$5:$G$605,CPagar!$D799,Abr!$K$5:$K$605,"Não Pago")</f>
        <v>0</v>
      </c>
      <c r="I799" s="65">
        <f>SUMIFS(Mai!$I$5:$I$605,Mai!$U$5:$U$605,"Despesa",Mai!$G$5:$G$605,CPagar!$D799,Mai!$K$5:$K$605,"Não Pago")</f>
        <v>0</v>
      </c>
      <c r="J799" s="65">
        <f>SUMIFS(Jun!$I$5:$I$605,Jun!$U$5:$U$605,"Despesa",Jun!$G$5:$G$605,CPagar!$D799,Jun!$K$5:$K$605,"Não Pago")</f>
        <v>0</v>
      </c>
      <c r="K799" s="65">
        <f>SUMIFS(Jul!$I$5:$I$605,Jul!$U$5:$U$605,"Despesa",Jul!$G$5:$G$605,CPagar!$D799,Jul!$K$5:$K$605,"Não Pago")</f>
        <v>0</v>
      </c>
      <c r="L799" s="65">
        <f>SUMIFS(Ago!$I$5:$I$605,Ago!$U$5:$U$605,"Despesa",Ago!$G$5:$G$605,CPagar!$D799,Ago!$K$5:$K$605,"Não Pago")</f>
        <v>0</v>
      </c>
      <c r="M799" s="65">
        <f>SUMIFS(Set!$I$5:$I$605,Set!$U$5:$U$605,"Despesa",Set!$G$5:$G$605,CPagar!$D799,Set!$K$5:$K$605,"Não Pago")</f>
        <v>0</v>
      </c>
      <c r="N799" s="65">
        <f>SUMIFS(Out!$I$5:$I$605,Out!$U$5:$U$605,"Despesa",Out!$G$5:$G$605,CPagar!$D799,Out!$K$5:$K$605,"Não Pago")</f>
        <v>0</v>
      </c>
      <c r="O799" s="65">
        <f>SUMIFS(Nov!$I$5:$I$605,Nov!$U$5:$U$605,"Despesa",Nov!$G$5:$G$605,CPagar!$D799,Nov!$K$5:$K$605,"Não Pago")</f>
        <v>0</v>
      </c>
      <c r="P799" s="65">
        <f>SUMIFS(Dez!$I$5:$I$605,Dez!$U$5:$U$605,"Despesa",Dez!$G$5:$G$605,CPagar!$D799,Dez!$K$5:$K$605,"Não Pago")</f>
        <v>0</v>
      </c>
      <c r="Q799" s="62">
        <f t="shared" si="24"/>
        <v>0</v>
      </c>
    </row>
    <row r="800" spans="3:17" ht="29.25" customHeight="1" thickTop="1" thickBot="1" x14ac:dyDescent="0.3">
      <c r="C800" s="46" t="str">
        <f>'PC Despesas'!X96</f>
        <v>5.8.92</v>
      </c>
      <c r="D800" s="47" t="str">
        <f>VLOOKUP(C800,'PC Despesas'!$X$5:$Y$103,2,FALSE)</f>
        <v>-</v>
      </c>
      <c r="E800" s="65">
        <f>SUMIFS(Jan!$I$5:$I$605,Jan!$U$5:$U$605,"Despesa",Jan!$G$5:$G$605,CPagar!$D800,Jan!$K$5:$K$605,"Não Pago")</f>
        <v>0</v>
      </c>
      <c r="F800" s="65">
        <f>SUMIFS(Fev!$I$5:$I$605,Fev!$U$5:$U$605,"Despesa",Fev!$G$5:$G$605,CPagar!$D800,Fev!$K$5:$K$605,"Não Pago")</f>
        <v>0</v>
      </c>
      <c r="G800" s="65">
        <f>SUMIFS(Mar!$I$5:$I$605,Mar!$U$5:$U$605,"Despesa",Mar!$G$5:$G$605,CPagar!$D800,Mar!$K$5:$K$605,"Não Pago")</f>
        <v>0</v>
      </c>
      <c r="H800" s="65">
        <f>SUMIFS(Abr!$I$5:$I$605,Abr!$U$5:$U$605,"Despesa",Abr!$G$5:$G$605,CPagar!$D800,Abr!$K$5:$K$605,"Não Pago")</f>
        <v>0</v>
      </c>
      <c r="I800" s="65">
        <f>SUMIFS(Mai!$I$5:$I$605,Mai!$U$5:$U$605,"Despesa",Mai!$G$5:$G$605,CPagar!$D800,Mai!$K$5:$K$605,"Não Pago")</f>
        <v>0</v>
      </c>
      <c r="J800" s="65">
        <f>SUMIFS(Jun!$I$5:$I$605,Jun!$U$5:$U$605,"Despesa",Jun!$G$5:$G$605,CPagar!$D800,Jun!$K$5:$K$605,"Não Pago")</f>
        <v>0</v>
      </c>
      <c r="K800" s="65">
        <f>SUMIFS(Jul!$I$5:$I$605,Jul!$U$5:$U$605,"Despesa",Jul!$G$5:$G$605,CPagar!$D800,Jul!$K$5:$K$605,"Não Pago")</f>
        <v>0</v>
      </c>
      <c r="L800" s="65">
        <f>SUMIFS(Ago!$I$5:$I$605,Ago!$U$5:$U$605,"Despesa",Ago!$G$5:$G$605,CPagar!$D800,Ago!$K$5:$K$605,"Não Pago")</f>
        <v>0</v>
      </c>
      <c r="M800" s="65">
        <f>SUMIFS(Set!$I$5:$I$605,Set!$U$5:$U$605,"Despesa",Set!$G$5:$G$605,CPagar!$D800,Set!$K$5:$K$605,"Não Pago")</f>
        <v>0</v>
      </c>
      <c r="N800" s="65">
        <f>SUMIFS(Out!$I$5:$I$605,Out!$U$5:$U$605,"Despesa",Out!$G$5:$G$605,CPagar!$D800,Out!$K$5:$K$605,"Não Pago")</f>
        <v>0</v>
      </c>
      <c r="O800" s="65">
        <f>SUMIFS(Nov!$I$5:$I$605,Nov!$U$5:$U$605,"Despesa",Nov!$G$5:$G$605,CPagar!$D800,Nov!$K$5:$K$605,"Não Pago")</f>
        <v>0</v>
      </c>
      <c r="P800" s="65">
        <f>SUMIFS(Dez!$I$5:$I$605,Dez!$U$5:$U$605,"Despesa",Dez!$G$5:$G$605,CPagar!$D800,Dez!$K$5:$K$605,"Não Pago")</f>
        <v>0</v>
      </c>
      <c r="Q800" s="62">
        <f t="shared" si="24"/>
        <v>0</v>
      </c>
    </row>
    <row r="801" spans="3:17" ht="29.25" customHeight="1" thickTop="1" thickBot="1" x14ac:dyDescent="0.3">
      <c r="C801" s="46" t="str">
        <f>'PC Despesas'!X97</f>
        <v>5.8.93</v>
      </c>
      <c r="D801" s="47" t="str">
        <f>VLOOKUP(C801,'PC Despesas'!$X$5:$Y$103,2,FALSE)</f>
        <v>-</v>
      </c>
      <c r="E801" s="65">
        <f>SUMIFS(Jan!$I$5:$I$605,Jan!$U$5:$U$605,"Despesa",Jan!$G$5:$G$605,CPagar!$D801,Jan!$K$5:$K$605,"Não Pago")</f>
        <v>0</v>
      </c>
      <c r="F801" s="65">
        <f>SUMIFS(Fev!$I$5:$I$605,Fev!$U$5:$U$605,"Despesa",Fev!$G$5:$G$605,CPagar!$D801,Fev!$K$5:$K$605,"Não Pago")</f>
        <v>0</v>
      </c>
      <c r="G801" s="65">
        <f>SUMIFS(Mar!$I$5:$I$605,Mar!$U$5:$U$605,"Despesa",Mar!$G$5:$G$605,CPagar!$D801,Mar!$K$5:$K$605,"Não Pago")</f>
        <v>0</v>
      </c>
      <c r="H801" s="65">
        <f>SUMIFS(Abr!$I$5:$I$605,Abr!$U$5:$U$605,"Despesa",Abr!$G$5:$G$605,CPagar!$D801,Abr!$K$5:$K$605,"Não Pago")</f>
        <v>0</v>
      </c>
      <c r="I801" s="65">
        <f>SUMIFS(Mai!$I$5:$I$605,Mai!$U$5:$U$605,"Despesa",Mai!$G$5:$G$605,CPagar!$D801,Mai!$K$5:$K$605,"Não Pago")</f>
        <v>0</v>
      </c>
      <c r="J801" s="65">
        <f>SUMIFS(Jun!$I$5:$I$605,Jun!$U$5:$U$605,"Despesa",Jun!$G$5:$G$605,CPagar!$D801,Jun!$K$5:$K$605,"Não Pago")</f>
        <v>0</v>
      </c>
      <c r="K801" s="65">
        <f>SUMIFS(Jul!$I$5:$I$605,Jul!$U$5:$U$605,"Despesa",Jul!$G$5:$G$605,CPagar!$D801,Jul!$K$5:$K$605,"Não Pago")</f>
        <v>0</v>
      </c>
      <c r="L801" s="65">
        <f>SUMIFS(Ago!$I$5:$I$605,Ago!$U$5:$U$605,"Despesa",Ago!$G$5:$G$605,CPagar!$D801,Ago!$K$5:$K$605,"Não Pago")</f>
        <v>0</v>
      </c>
      <c r="M801" s="65">
        <f>SUMIFS(Set!$I$5:$I$605,Set!$U$5:$U$605,"Despesa",Set!$G$5:$G$605,CPagar!$D801,Set!$K$5:$K$605,"Não Pago")</f>
        <v>0</v>
      </c>
      <c r="N801" s="65">
        <f>SUMIFS(Out!$I$5:$I$605,Out!$U$5:$U$605,"Despesa",Out!$G$5:$G$605,CPagar!$D801,Out!$K$5:$K$605,"Não Pago")</f>
        <v>0</v>
      </c>
      <c r="O801" s="65">
        <f>SUMIFS(Nov!$I$5:$I$605,Nov!$U$5:$U$605,"Despesa",Nov!$G$5:$G$605,CPagar!$D801,Nov!$K$5:$K$605,"Não Pago")</f>
        <v>0</v>
      </c>
      <c r="P801" s="65">
        <f>SUMIFS(Dez!$I$5:$I$605,Dez!$U$5:$U$605,"Despesa",Dez!$G$5:$G$605,CPagar!$D801,Dez!$K$5:$K$605,"Não Pago")</f>
        <v>0</v>
      </c>
      <c r="Q801" s="62">
        <f t="shared" si="24"/>
        <v>0</v>
      </c>
    </row>
    <row r="802" spans="3:17" ht="29.25" customHeight="1" thickTop="1" thickBot="1" x14ac:dyDescent="0.3">
      <c r="C802" s="46" t="str">
        <f>'PC Despesas'!X98</f>
        <v>5.8.94</v>
      </c>
      <c r="D802" s="47" t="str">
        <f>VLOOKUP(C802,'PC Despesas'!$X$5:$Y$103,2,FALSE)</f>
        <v>-</v>
      </c>
      <c r="E802" s="65">
        <f>SUMIFS(Jan!$I$5:$I$605,Jan!$U$5:$U$605,"Despesa",Jan!$G$5:$G$605,CPagar!$D802,Jan!$K$5:$K$605,"Não Pago")</f>
        <v>0</v>
      </c>
      <c r="F802" s="65">
        <f>SUMIFS(Fev!$I$5:$I$605,Fev!$U$5:$U$605,"Despesa",Fev!$G$5:$G$605,CPagar!$D802,Fev!$K$5:$K$605,"Não Pago")</f>
        <v>0</v>
      </c>
      <c r="G802" s="65">
        <f>SUMIFS(Mar!$I$5:$I$605,Mar!$U$5:$U$605,"Despesa",Mar!$G$5:$G$605,CPagar!$D802,Mar!$K$5:$K$605,"Não Pago")</f>
        <v>0</v>
      </c>
      <c r="H802" s="65">
        <f>SUMIFS(Abr!$I$5:$I$605,Abr!$U$5:$U$605,"Despesa",Abr!$G$5:$G$605,CPagar!$D802,Abr!$K$5:$K$605,"Não Pago")</f>
        <v>0</v>
      </c>
      <c r="I802" s="65">
        <f>SUMIFS(Mai!$I$5:$I$605,Mai!$U$5:$U$605,"Despesa",Mai!$G$5:$G$605,CPagar!$D802,Mai!$K$5:$K$605,"Não Pago")</f>
        <v>0</v>
      </c>
      <c r="J802" s="65">
        <f>SUMIFS(Jun!$I$5:$I$605,Jun!$U$5:$U$605,"Despesa",Jun!$G$5:$G$605,CPagar!$D802,Jun!$K$5:$K$605,"Não Pago")</f>
        <v>0</v>
      </c>
      <c r="K802" s="65">
        <f>SUMIFS(Jul!$I$5:$I$605,Jul!$U$5:$U$605,"Despesa",Jul!$G$5:$G$605,CPagar!$D802,Jul!$K$5:$K$605,"Não Pago")</f>
        <v>0</v>
      </c>
      <c r="L802" s="65">
        <f>SUMIFS(Ago!$I$5:$I$605,Ago!$U$5:$U$605,"Despesa",Ago!$G$5:$G$605,CPagar!$D802,Ago!$K$5:$K$605,"Não Pago")</f>
        <v>0</v>
      </c>
      <c r="M802" s="65">
        <f>SUMIFS(Set!$I$5:$I$605,Set!$U$5:$U$605,"Despesa",Set!$G$5:$G$605,CPagar!$D802,Set!$K$5:$K$605,"Não Pago")</f>
        <v>0</v>
      </c>
      <c r="N802" s="65">
        <f>SUMIFS(Out!$I$5:$I$605,Out!$U$5:$U$605,"Despesa",Out!$G$5:$G$605,CPagar!$D802,Out!$K$5:$K$605,"Não Pago")</f>
        <v>0</v>
      </c>
      <c r="O802" s="65">
        <f>SUMIFS(Nov!$I$5:$I$605,Nov!$U$5:$U$605,"Despesa",Nov!$G$5:$G$605,CPagar!$D802,Nov!$K$5:$K$605,"Não Pago")</f>
        <v>0</v>
      </c>
      <c r="P802" s="65">
        <f>SUMIFS(Dez!$I$5:$I$605,Dez!$U$5:$U$605,"Despesa",Dez!$G$5:$G$605,CPagar!$D802,Dez!$K$5:$K$605,"Não Pago")</f>
        <v>0</v>
      </c>
      <c r="Q802" s="62">
        <f t="shared" si="24"/>
        <v>0</v>
      </c>
    </row>
    <row r="803" spans="3:17" ht="29.25" customHeight="1" thickTop="1" thickBot="1" x14ac:dyDescent="0.3">
      <c r="C803" s="46" t="str">
        <f>'PC Despesas'!X99</f>
        <v>5.8.95</v>
      </c>
      <c r="D803" s="47" t="str">
        <f>VLOOKUP(C803,'PC Despesas'!$X$5:$Y$103,2,FALSE)</f>
        <v>-</v>
      </c>
      <c r="E803" s="65">
        <f>SUMIFS(Jan!$I$5:$I$605,Jan!$U$5:$U$605,"Despesa",Jan!$G$5:$G$605,CPagar!$D803,Jan!$K$5:$K$605,"Não Pago")</f>
        <v>0</v>
      </c>
      <c r="F803" s="65">
        <f>SUMIFS(Fev!$I$5:$I$605,Fev!$U$5:$U$605,"Despesa",Fev!$G$5:$G$605,CPagar!$D803,Fev!$K$5:$K$605,"Não Pago")</f>
        <v>0</v>
      </c>
      <c r="G803" s="65">
        <f>SUMIFS(Mar!$I$5:$I$605,Mar!$U$5:$U$605,"Despesa",Mar!$G$5:$G$605,CPagar!$D803,Mar!$K$5:$K$605,"Não Pago")</f>
        <v>0</v>
      </c>
      <c r="H803" s="65">
        <f>SUMIFS(Abr!$I$5:$I$605,Abr!$U$5:$U$605,"Despesa",Abr!$G$5:$G$605,CPagar!$D803,Abr!$K$5:$K$605,"Não Pago")</f>
        <v>0</v>
      </c>
      <c r="I803" s="65">
        <f>SUMIFS(Mai!$I$5:$I$605,Mai!$U$5:$U$605,"Despesa",Mai!$G$5:$G$605,CPagar!$D803,Mai!$K$5:$K$605,"Não Pago")</f>
        <v>0</v>
      </c>
      <c r="J803" s="65">
        <f>SUMIFS(Jun!$I$5:$I$605,Jun!$U$5:$U$605,"Despesa",Jun!$G$5:$G$605,CPagar!$D803,Jun!$K$5:$K$605,"Não Pago")</f>
        <v>0</v>
      </c>
      <c r="K803" s="65">
        <f>SUMIFS(Jul!$I$5:$I$605,Jul!$U$5:$U$605,"Despesa",Jul!$G$5:$G$605,CPagar!$D803,Jul!$K$5:$K$605,"Não Pago")</f>
        <v>0</v>
      </c>
      <c r="L803" s="65">
        <f>SUMIFS(Ago!$I$5:$I$605,Ago!$U$5:$U$605,"Despesa",Ago!$G$5:$G$605,CPagar!$D803,Ago!$K$5:$K$605,"Não Pago")</f>
        <v>0</v>
      </c>
      <c r="M803" s="65">
        <f>SUMIFS(Set!$I$5:$I$605,Set!$U$5:$U$605,"Despesa",Set!$G$5:$G$605,CPagar!$D803,Set!$K$5:$K$605,"Não Pago")</f>
        <v>0</v>
      </c>
      <c r="N803" s="65">
        <f>SUMIFS(Out!$I$5:$I$605,Out!$U$5:$U$605,"Despesa",Out!$G$5:$G$605,CPagar!$D803,Out!$K$5:$K$605,"Não Pago")</f>
        <v>0</v>
      </c>
      <c r="O803" s="65">
        <f>SUMIFS(Nov!$I$5:$I$605,Nov!$U$5:$U$605,"Despesa",Nov!$G$5:$G$605,CPagar!$D803,Nov!$K$5:$K$605,"Não Pago")</f>
        <v>0</v>
      </c>
      <c r="P803" s="65">
        <f>SUMIFS(Dez!$I$5:$I$605,Dez!$U$5:$U$605,"Despesa",Dez!$G$5:$G$605,CPagar!$D803,Dez!$K$5:$K$605,"Não Pago")</f>
        <v>0</v>
      </c>
      <c r="Q803" s="62">
        <f t="shared" si="24"/>
        <v>0</v>
      </c>
    </row>
    <row r="804" spans="3:17" ht="29.25" customHeight="1" thickTop="1" thickBot="1" x14ac:dyDescent="0.3">
      <c r="C804" s="46" t="str">
        <f>'PC Despesas'!X100</f>
        <v>5.8.96</v>
      </c>
      <c r="D804" s="47" t="str">
        <f>VLOOKUP(C804,'PC Despesas'!$X$5:$Y$103,2,FALSE)</f>
        <v>-</v>
      </c>
      <c r="E804" s="65">
        <f>SUMIFS(Jan!$I$5:$I$605,Jan!$U$5:$U$605,"Despesa",Jan!$G$5:$G$605,CPagar!$D804,Jan!$K$5:$K$605,"Não Pago")</f>
        <v>0</v>
      </c>
      <c r="F804" s="65">
        <f>SUMIFS(Fev!$I$5:$I$605,Fev!$U$5:$U$605,"Despesa",Fev!$G$5:$G$605,CPagar!$D804,Fev!$K$5:$K$605,"Não Pago")</f>
        <v>0</v>
      </c>
      <c r="G804" s="65">
        <f>SUMIFS(Mar!$I$5:$I$605,Mar!$U$5:$U$605,"Despesa",Mar!$G$5:$G$605,CPagar!$D804,Mar!$K$5:$K$605,"Não Pago")</f>
        <v>0</v>
      </c>
      <c r="H804" s="65">
        <f>SUMIFS(Abr!$I$5:$I$605,Abr!$U$5:$U$605,"Despesa",Abr!$G$5:$G$605,CPagar!$D804,Abr!$K$5:$K$605,"Não Pago")</f>
        <v>0</v>
      </c>
      <c r="I804" s="65">
        <f>SUMIFS(Mai!$I$5:$I$605,Mai!$U$5:$U$605,"Despesa",Mai!$G$5:$G$605,CPagar!$D804,Mai!$K$5:$K$605,"Não Pago")</f>
        <v>0</v>
      </c>
      <c r="J804" s="65">
        <f>SUMIFS(Jun!$I$5:$I$605,Jun!$U$5:$U$605,"Despesa",Jun!$G$5:$G$605,CPagar!$D804,Jun!$K$5:$K$605,"Não Pago")</f>
        <v>0</v>
      </c>
      <c r="K804" s="65">
        <f>SUMIFS(Jul!$I$5:$I$605,Jul!$U$5:$U$605,"Despesa",Jul!$G$5:$G$605,CPagar!$D804,Jul!$K$5:$K$605,"Não Pago")</f>
        <v>0</v>
      </c>
      <c r="L804" s="65">
        <f>SUMIFS(Ago!$I$5:$I$605,Ago!$U$5:$U$605,"Despesa",Ago!$G$5:$G$605,CPagar!$D804,Ago!$K$5:$K$605,"Não Pago")</f>
        <v>0</v>
      </c>
      <c r="M804" s="65">
        <f>SUMIFS(Set!$I$5:$I$605,Set!$U$5:$U$605,"Despesa",Set!$G$5:$G$605,CPagar!$D804,Set!$K$5:$K$605,"Não Pago")</f>
        <v>0</v>
      </c>
      <c r="N804" s="65">
        <f>SUMIFS(Out!$I$5:$I$605,Out!$U$5:$U$605,"Despesa",Out!$G$5:$G$605,CPagar!$D804,Out!$K$5:$K$605,"Não Pago")</f>
        <v>0</v>
      </c>
      <c r="O804" s="65">
        <f>SUMIFS(Nov!$I$5:$I$605,Nov!$U$5:$U$605,"Despesa",Nov!$G$5:$G$605,CPagar!$D804,Nov!$K$5:$K$605,"Não Pago")</f>
        <v>0</v>
      </c>
      <c r="P804" s="65">
        <f>SUMIFS(Dez!$I$5:$I$605,Dez!$U$5:$U$605,"Despesa",Dez!$G$5:$G$605,CPagar!$D804,Dez!$K$5:$K$605,"Não Pago")</f>
        <v>0</v>
      </c>
      <c r="Q804" s="62">
        <f t="shared" si="24"/>
        <v>0</v>
      </c>
    </row>
    <row r="805" spans="3:17" ht="29.25" customHeight="1" thickTop="1" thickBot="1" x14ac:dyDescent="0.3">
      <c r="C805" s="46" t="str">
        <f>'PC Despesas'!X101</f>
        <v>5.8.97</v>
      </c>
      <c r="D805" s="47" t="str">
        <f>VLOOKUP(C805,'PC Despesas'!$X$5:$Y$103,2,FALSE)</f>
        <v>-</v>
      </c>
      <c r="E805" s="65">
        <f>SUMIFS(Jan!$I$5:$I$605,Jan!$U$5:$U$605,"Despesa",Jan!$G$5:$G$605,CPagar!$D805,Jan!$K$5:$K$605,"Não Pago")</f>
        <v>0</v>
      </c>
      <c r="F805" s="65">
        <f>SUMIFS(Fev!$I$5:$I$605,Fev!$U$5:$U$605,"Despesa",Fev!$G$5:$G$605,CPagar!$D805,Fev!$K$5:$K$605,"Não Pago")</f>
        <v>0</v>
      </c>
      <c r="G805" s="65">
        <f>SUMIFS(Mar!$I$5:$I$605,Mar!$U$5:$U$605,"Despesa",Mar!$G$5:$G$605,CPagar!$D805,Mar!$K$5:$K$605,"Não Pago")</f>
        <v>0</v>
      </c>
      <c r="H805" s="65">
        <f>SUMIFS(Abr!$I$5:$I$605,Abr!$U$5:$U$605,"Despesa",Abr!$G$5:$G$605,CPagar!$D805,Abr!$K$5:$K$605,"Não Pago")</f>
        <v>0</v>
      </c>
      <c r="I805" s="65">
        <f>SUMIFS(Mai!$I$5:$I$605,Mai!$U$5:$U$605,"Despesa",Mai!$G$5:$G$605,CPagar!$D805,Mai!$K$5:$K$605,"Não Pago")</f>
        <v>0</v>
      </c>
      <c r="J805" s="65">
        <f>SUMIFS(Jun!$I$5:$I$605,Jun!$U$5:$U$605,"Despesa",Jun!$G$5:$G$605,CPagar!$D805,Jun!$K$5:$K$605,"Não Pago")</f>
        <v>0</v>
      </c>
      <c r="K805" s="65">
        <f>SUMIFS(Jul!$I$5:$I$605,Jul!$U$5:$U$605,"Despesa",Jul!$G$5:$G$605,CPagar!$D805,Jul!$K$5:$K$605,"Não Pago")</f>
        <v>0</v>
      </c>
      <c r="L805" s="65">
        <f>SUMIFS(Ago!$I$5:$I$605,Ago!$U$5:$U$605,"Despesa",Ago!$G$5:$G$605,CPagar!$D805,Ago!$K$5:$K$605,"Não Pago")</f>
        <v>0</v>
      </c>
      <c r="M805" s="65">
        <f>SUMIFS(Set!$I$5:$I$605,Set!$U$5:$U$605,"Despesa",Set!$G$5:$G$605,CPagar!$D805,Set!$K$5:$K$605,"Não Pago")</f>
        <v>0</v>
      </c>
      <c r="N805" s="65">
        <f>SUMIFS(Out!$I$5:$I$605,Out!$U$5:$U$605,"Despesa",Out!$G$5:$G$605,CPagar!$D805,Out!$K$5:$K$605,"Não Pago")</f>
        <v>0</v>
      </c>
      <c r="O805" s="65">
        <f>SUMIFS(Nov!$I$5:$I$605,Nov!$U$5:$U$605,"Despesa",Nov!$G$5:$G$605,CPagar!$D805,Nov!$K$5:$K$605,"Não Pago")</f>
        <v>0</v>
      </c>
      <c r="P805" s="65">
        <f>SUMIFS(Dez!$I$5:$I$605,Dez!$U$5:$U$605,"Despesa",Dez!$G$5:$G$605,CPagar!$D805,Dez!$K$5:$K$605,"Não Pago")</f>
        <v>0</v>
      </c>
      <c r="Q805" s="62">
        <f t="shared" si="24"/>
        <v>0</v>
      </c>
    </row>
    <row r="806" spans="3:17" ht="29.25" customHeight="1" thickTop="1" thickBot="1" x14ac:dyDescent="0.3">
      <c r="C806" s="46" t="str">
        <f>'PC Despesas'!X102</f>
        <v>5.8.98</v>
      </c>
      <c r="D806" s="47" t="str">
        <f>VLOOKUP(C806,'PC Despesas'!$X$5:$Y$103,2,FALSE)</f>
        <v>-</v>
      </c>
      <c r="E806" s="65">
        <f>SUMIFS(Jan!$I$5:$I$605,Jan!$U$5:$U$605,"Despesa",Jan!$G$5:$G$605,CPagar!$D806,Jan!$K$5:$K$605,"Não Pago")</f>
        <v>0</v>
      </c>
      <c r="F806" s="65">
        <f>SUMIFS(Fev!$I$5:$I$605,Fev!$U$5:$U$605,"Despesa",Fev!$G$5:$G$605,CPagar!$D806,Fev!$K$5:$K$605,"Não Pago")</f>
        <v>0</v>
      </c>
      <c r="G806" s="65">
        <f>SUMIFS(Mar!$I$5:$I$605,Mar!$U$5:$U$605,"Despesa",Mar!$G$5:$G$605,CPagar!$D806,Mar!$K$5:$K$605,"Não Pago")</f>
        <v>0</v>
      </c>
      <c r="H806" s="65">
        <f>SUMIFS(Abr!$I$5:$I$605,Abr!$U$5:$U$605,"Despesa",Abr!$G$5:$G$605,CPagar!$D806,Abr!$K$5:$K$605,"Não Pago")</f>
        <v>0</v>
      </c>
      <c r="I806" s="65">
        <f>SUMIFS(Mai!$I$5:$I$605,Mai!$U$5:$U$605,"Despesa",Mai!$G$5:$G$605,CPagar!$D806,Mai!$K$5:$K$605,"Não Pago")</f>
        <v>0</v>
      </c>
      <c r="J806" s="65">
        <f>SUMIFS(Jun!$I$5:$I$605,Jun!$U$5:$U$605,"Despesa",Jun!$G$5:$G$605,CPagar!$D806,Jun!$K$5:$K$605,"Não Pago")</f>
        <v>0</v>
      </c>
      <c r="K806" s="65">
        <f>SUMIFS(Jul!$I$5:$I$605,Jul!$U$5:$U$605,"Despesa",Jul!$G$5:$G$605,CPagar!$D806,Jul!$K$5:$K$605,"Não Pago")</f>
        <v>0</v>
      </c>
      <c r="L806" s="65">
        <f>SUMIFS(Ago!$I$5:$I$605,Ago!$U$5:$U$605,"Despesa",Ago!$G$5:$G$605,CPagar!$D806,Ago!$K$5:$K$605,"Não Pago")</f>
        <v>0</v>
      </c>
      <c r="M806" s="65">
        <f>SUMIFS(Set!$I$5:$I$605,Set!$U$5:$U$605,"Despesa",Set!$G$5:$G$605,CPagar!$D806,Set!$K$5:$K$605,"Não Pago")</f>
        <v>0</v>
      </c>
      <c r="N806" s="65">
        <f>SUMIFS(Out!$I$5:$I$605,Out!$U$5:$U$605,"Despesa",Out!$G$5:$G$605,CPagar!$D806,Out!$K$5:$K$605,"Não Pago")</f>
        <v>0</v>
      </c>
      <c r="O806" s="65">
        <f>SUMIFS(Nov!$I$5:$I$605,Nov!$U$5:$U$605,"Despesa",Nov!$G$5:$G$605,CPagar!$D806,Nov!$K$5:$K$605,"Não Pago")</f>
        <v>0</v>
      </c>
      <c r="P806" s="65">
        <f>SUMIFS(Dez!$I$5:$I$605,Dez!$U$5:$U$605,"Despesa",Dez!$G$5:$G$605,CPagar!$D806,Dez!$K$5:$K$605,"Não Pago")</f>
        <v>0</v>
      </c>
      <c r="Q806" s="62">
        <f t="shared" si="24"/>
        <v>0</v>
      </c>
    </row>
    <row r="807" spans="3:17" ht="29.25" customHeight="1" thickTop="1" thickBot="1" x14ac:dyDescent="0.3">
      <c r="C807" s="46" t="str">
        <f>'PC Despesas'!X103</f>
        <v>5.8.99</v>
      </c>
      <c r="D807" s="47" t="str">
        <f>VLOOKUP(C807,'PC Despesas'!$X$5:$Y$103,2,FALSE)</f>
        <v>Outros Investimentos</v>
      </c>
      <c r="E807" s="65">
        <f>SUMIFS(Jan!$I$5:$I$605,Jan!$U$5:$U$605,"Despesa",Jan!$G$5:$G$605,CPagar!$D807,Jan!$K$5:$K$605,"Não Pago")</f>
        <v>0</v>
      </c>
      <c r="F807" s="65">
        <f>SUMIFS(Fev!$I$5:$I$605,Fev!$U$5:$U$605,"Despesa",Fev!$G$5:$G$605,CPagar!$D807,Fev!$K$5:$K$605,"Não Pago")</f>
        <v>0</v>
      </c>
      <c r="G807" s="65">
        <f>SUMIFS(Mar!$I$5:$I$605,Mar!$U$5:$U$605,"Despesa",Mar!$G$5:$G$605,CPagar!$D807,Mar!$K$5:$K$605,"Não Pago")</f>
        <v>0</v>
      </c>
      <c r="H807" s="65">
        <f>SUMIFS(Abr!$I$5:$I$605,Abr!$U$5:$U$605,"Despesa",Abr!$G$5:$G$605,CPagar!$D807,Abr!$K$5:$K$605,"Não Pago")</f>
        <v>0</v>
      </c>
      <c r="I807" s="65">
        <f>SUMIFS(Mai!$I$5:$I$605,Mai!$U$5:$U$605,"Despesa",Mai!$G$5:$G$605,CPagar!$D807,Mai!$K$5:$K$605,"Não Pago")</f>
        <v>0</v>
      </c>
      <c r="J807" s="65">
        <f>SUMIFS(Jun!$I$5:$I$605,Jun!$U$5:$U$605,"Despesa",Jun!$G$5:$G$605,CPagar!$D807,Jun!$K$5:$K$605,"Não Pago")</f>
        <v>0</v>
      </c>
      <c r="K807" s="65">
        <f>SUMIFS(Jul!$I$5:$I$605,Jul!$U$5:$U$605,"Despesa",Jul!$G$5:$G$605,CPagar!$D807,Jul!$K$5:$K$605,"Não Pago")</f>
        <v>0</v>
      </c>
      <c r="L807" s="65">
        <f>SUMIFS(Ago!$I$5:$I$605,Ago!$U$5:$U$605,"Despesa",Ago!$G$5:$G$605,CPagar!$D807,Ago!$K$5:$K$605,"Não Pago")</f>
        <v>0</v>
      </c>
      <c r="M807" s="65">
        <f>SUMIFS(Set!$I$5:$I$605,Set!$U$5:$U$605,"Despesa",Set!$G$5:$G$605,CPagar!$D807,Set!$K$5:$K$605,"Não Pago")</f>
        <v>0</v>
      </c>
      <c r="N807" s="65">
        <f>SUMIFS(Out!$I$5:$I$605,Out!$U$5:$U$605,"Despesa",Out!$G$5:$G$605,CPagar!$D807,Out!$K$5:$K$605,"Não Pago")</f>
        <v>0</v>
      </c>
      <c r="O807" s="65">
        <f>SUMIFS(Nov!$I$5:$I$605,Nov!$U$5:$U$605,"Despesa",Nov!$G$5:$G$605,CPagar!$D807,Nov!$K$5:$K$605,"Não Pago")</f>
        <v>0</v>
      </c>
      <c r="P807" s="65">
        <f>SUMIFS(Dez!$I$5:$I$605,Dez!$U$5:$U$605,"Despesa",Dez!$G$5:$G$605,CPagar!$D807,Dez!$K$5:$K$605,"Não Pago")</f>
        <v>0</v>
      </c>
      <c r="Q807" s="62">
        <f t="shared" si="24"/>
        <v>0</v>
      </c>
    </row>
    <row r="808" spans="3:17" ht="15.75" thickTop="1" x14ac:dyDescent="0.25"/>
    <row r="809" spans="3:17" x14ac:dyDescent="0.25"/>
    <row r="810" spans="3:17" x14ac:dyDescent="0.25"/>
    <row r="811" spans="3:17" x14ac:dyDescent="0.25"/>
  </sheetData>
  <sheetProtection selectLockedCells="1" selectUnlockedCells="1"/>
  <mergeCells count="4">
    <mergeCell ref="C6:D6"/>
    <mergeCell ref="C7:D7"/>
    <mergeCell ref="C1:K1"/>
    <mergeCell ref="C4:D4"/>
  </mergeCells>
  <pageMargins left="0.51181102362204722" right="0.51181102362204722" top="0.78740157480314965" bottom="0.78740157480314965" header="0.31496062992125984" footer="0.31496062992125984"/>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21"/>
  <dimension ref="A1:Z318"/>
  <sheetViews>
    <sheetView showGridLines="0" zoomScale="90" zoomScaleNormal="90" zoomScalePageLayoutView="90" workbookViewId="0">
      <selection activeCell="H11" sqref="H11"/>
    </sheetView>
  </sheetViews>
  <sheetFormatPr defaultColWidth="0" defaultRowHeight="15" zeroHeight="1" x14ac:dyDescent="0.25"/>
  <cols>
    <col min="1" max="1" width="27.42578125" style="75" customWidth="1"/>
    <col min="2" max="2" width="3.7109375" customWidth="1"/>
    <col min="3" max="3" width="9.140625" customWidth="1"/>
    <col min="4" max="4" width="16.42578125" customWidth="1"/>
    <col min="5" max="17" width="11.42578125" customWidth="1"/>
    <col min="18" max="26" width="8.85546875" customWidth="1"/>
    <col min="27" max="16384" width="8.85546875" hidden="1"/>
  </cols>
  <sheetData>
    <row r="1" spans="1:17" s="23" customFormat="1" ht="33.950000000000003" customHeight="1" x14ac:dyDescent="0.35">
      <c r="A1" s="191" t="s">
        <v>1368</v>
      </c>
      <c r="C1" s="210" t="s">
        <v>113</v>
      </c>
      <c r="D1" s="210"/>
      <c r="E1" s="210"/>
      <c r="F1" s="210"/>
      <c r="G1" s="210"/>
      <c r="H1" s="210"/>
      <c r="I1" s="210"/>
      <c r="J1" s="210"/>
      <c r="K1" s="210"/>
    </row>
    <row r="2" spans="1:17" s="23" customFormat="1" ht="37.5" customHeight="1" x14ac:dyDescent="0.25">
      <c r="A2" s="74"/>
      <c r="C2" s="24"/>
      <c r="D2" s="24"/>
      <c r="E2" s="24"/>
      <c r="F2" s="24"/>
      <c r="G2" s="24"/>
      <c r="H2" s="24"/>
      <c r="I2" s="24"/>
      <c r="J2" s="24"/>
      <c r="K2" s="24"/>
      <c r="L2" s="24"/>
      <c r="M2" s="24"/>
      <c r="N2" s="24"/>
      <c r="O2" s="24"/>
      <c r="P2" s="24"/>
    </row>
    <row r="3" spans="1:17" ht="29.25" customHeight="1" thickBot="1" x14ac:dyDescent="0.3">
      <c r="G3" s="14"/>
    </row>
    <row r="4" spans="1:17" ht="25.5" customHeight="1" thickTop="1" thickBot="1" x14ac:dyDescent="0.3">
      <c r="C4" s="239" t="s">
        <v>87</v>
      </c>
      <c r="D4" s="239"/>
      <c r="E4" s="39" t="s">
        <v>68</v>
      </c>
      <c r="F4" s="39" t="s">
        <v>69</v>
      </c>
      <c r="G4" s="39" t="s">
        <v>70</v>
      </c>
      <c r="H4" s="39" t="s">
        <v>71</v>
      </c>
      <c r="I4" s="39" t="s">
        <v>72</v>
      </c>
      <c r="J4" s="39" t="s">
        <v>73</v>
      </c>
      <c r="K4" s="39" t="s">
        <v>74</v>
      </c>
      <c r="L4" s="39" t="s">
        <v>75</v>
      </c>
      <c r="M4" s="39" t="s">
        <v>76</v>
      </c>
      <c r="N4" s="39" t="s">
        <v>77</v>
      </c>
      <c r="O4" s="39" t="s">
        <v>78</v>
      </c>
      <c r="P4" s="39" t="s">
        <v>79</v>
      </c>
      <c r="Q4" s="39" t="s">
        <v>80</v>
      </c>
    </row>
    <row r="5" spans="1:17" ht="6" customHeight="1" thickTop="1" thickBot="1" x14ac:dyDescent="0.3">
      <c r="C5" s="16"/>
      <c r="D5" s="11"/>
      <c r="E5" s="12"/>
      <c r="F5" s="11"/>
      <c r="G5" s="11"/>
      <c r="H5" s="11"/>
      <c r="I5" s="11"/>
      <c r="J5" s="12"/>
      <c r="K5" s="12"/>
      <c r="L5" s="12"/>
      <c r="M5" s="12"/>
      <c r="N5" s="12"/>
      <c r="O5" s="12"/>
      <c r="P5" s="12"/>
      <c r="Q5" s="12"/>
    </row>
    <row r="6" spans="1:17" ht="30" customHeight="1" thickTop="1" thickBot="1" x14ac:dyDescent="0.3">
      <c r="C6" s="239" t="s">
        <v>97</v>
      </c>
      <c r="D6" s="239"/>
      <c r="E6" s="70">
        <f>E8+E108+E208</f>
        <v>0</v>
      </c>
      <c r="F6" s="70">
        <f t="shared" ref="F6:Q6" si="0">F8+F108+F208</f>
        <v>0</v>
      </c>
      <c r="G6" s="70">
        <f t="shared" si="0"/>
        <v>0</v>
      </c>
      <c r="H6" s="70">
        <f t="shared" si="0"/>
        <v>0</v>
      </c>
      <c r="I6" s="70">
        <f t="shared" si="0"/>
        <v>0</v>
      </c>
      <c r="J6" s="70">
        <f t="shared" si="0"/>
        <v>0</v>
      </c>
      <c r="K6" s="70">
        <f t="shared" si="0"/>
        <v>0</v>
      </c>
      <c r="L6" s="70">
        <f t="shared" si="0"/>
        <v>4237.7800000000007</v>
      </c>
      <c r="M6" s="70">
        <f t="shared" si="0"/>
        <v>0</v>
      </c>
      <c r="N6" s="70">
        <f t="shared" si="0"/>
        <v>0</v>
      </c>
      <c r="O6" s="70">
        <f t="shared" si="0"/>
        <v>0</v>
      </c>
      <c r="P6" s="70">
        <f t="shared" si="0"/>
        <v>0</v>
      </c>
      <c r="Q6" s="70">
        <f t="shared" si="0"/>
        <v>4237.7800000000007</v>
      </c>
    </row>
    <row r="7" spans="1:17" ht="17.25" customHeight="1" thickTop="1" thickBot="1" x14ac:dyDescent="0.3">
      <c r="C7" s="240"/>
      <c r="D7" s="240"/>
      <c r="E7" s="71"/>
      <c r="F7" s="71"/>
      <c r="G7" s="71"/>
      <c r="H7" s="71"/>
      <c r="I7" s="71"/>
      <c r="J7" s="71"/>
      <c r="K7" s="71"/>
      <c r="L7" s="71"/>
      <c r="M7" s="71"/>
      <c r="N7" s="71"/>
      <c r="O7" s="71"/>
      <c r="P7" s="71"/>
      <c r="Q7" s="71"/>
    </row>
    <row r="8" spans="1:17" ht="33.75" customHeight="1" thickTop="1" thickBot="1" x14ac:dyDescent="0.3">
      <c r="C8" s="95" t="str">
        <f>'PC Receitas'!C4</f>
        <v>4.1</v>
      </c>
      <c r="D8" s="96" t="str">
        <f>VLOOKUP(C8,'PC Receitas'!C4:D103,2,FALSE)</f>
        <v>RECEITAS COM PRODUTO</v>
      </c>
      <c r="E8" s="97">
        <f>SUM(E9:E107)</f>
        <v>0</v>
      </c>
      <c r="F8" s="97">
        <f t="shared" ref="F8:P8" si="1">SUM(F9:F107)</f>
        <v>0</v>
      </c>
      <c r="G8" s="97">
        <f t="shared" si="1"/>
        <v>0</v>
      </c>
      <c r="H8" s="97">
        <f t="shared" si="1"/>
        <v>0</v>
      </c>
      <c r="I8" s="97">
        <f t="shared" si="1"/>
        <v>0</v>
      </c>
      <c r="J8" s="97">
        <f t="shared" si="1"/>
        <v>0</v>
      </c>
      <c r="K8" s="97">
        <f t="shared" si="1"/>
        <v>0</v>
      </c>
      <c r="L8" s="97">
        <f t="shared" si="1"/>
        <v>4237.7800000000007</v>
      </c>
      <c r="M8" s="97">
        <f t="shared" si="1"/>
        <v>0</v>
      </c>
      <c r="N8" s="97">
        <f t="shared" si="1"/>
        <v>0</v>
      </c>
      <c r="O8" s="97">
        <f t="shared" si="1"/>
        <v>0</v>
      </c>
      <c r="P8" s="97">
        <f t="shared" si="1"/>
        <v>0</v>
      </c>
      <c r="Q8" s="97">
        <f>SUM(E8:P8)</f>
        <v>4237.7800000000007</v>
      </c>
    </row>
    <row r="9" spans="1:17" ht="28.5" customHeight="1" thickTop="1" thickBot="1" x14ac:dyDescent="0.3">
      <c r="C9" s="46" t="str">
        <f>'PC Receitas'!C5</f>
        <v>4.1.1</v>
      </c>
      <c r="D9" s="47" t="str">
        <f>VLOOKUP(C9,'PC Receitas'!$C$4:$D$103,2,FALSE)</f>
        <v>GLP 13 KG</v>
      </c>
      <c r="E9" s="65">
        <f>SUMIFS(Jan!$I$5:$I$605,Jan!$U$5:$U$605,"Receita",Jan!$G$5:$G$605,CReceber!$D9,Jan!$K$5:$K$605,"Não Pago")</f>
        <v>0</v>
      </c>
      <c r="F9" s="65">
        <f>SUMIFS(Fev!$I$5:$I$605,Fev!$U$5:$U$605,"Receita",Fev!$G$5:$G$605,CReceber!$D9,Fev!$K$5:$K$605,"Não Pago")</f>
        <v>0</v>
      </c>
      <c r="G9" s="65">
        <f>SUMIFS(Mar!$I$5:$I$605,Mar!$U$5:$U$605,"Receita",Mar!$G$5:$G$605,CReceber!$D9,Mar!$K$5:$K$605,"Não Pago")</f>
        <v>0</v>
      </c>
      <c r="H9" s="65">
        <f>SUMIFS(Abr!$I$5:$I$605,Abr!$U$5:$U$605,"Receita",Abr!$G$5:$G$605,CReceber!$D9,Abr!$K$5:$K$605,"Não Pago")</f>
        <v>0</v>
      </c>
      <c r="I9" s="65">
        <f>SUMIFS(Mai!$I$5:$I$605,Mai!$U$5:$U$605,"Receita",Mai!$G$5:$G$605,CReceber!$D9,Mai!$K$5:$K$605,"Não Pago")</f>
        <v>0</v>
      </c>
      <c r="J9" s="65">
        <f>SUMIFS(Jun!$I$5:$I$605,Jun!$U$5:$U$605,"Receita",Jun!$G$5:$G$605,CReceber!$D9,Jun!$K$5:$K$605,"Não Pago")</f>
        <v>0</v>
      </c>
      <c r="K9" s="65">
        <f>SUMIFS(Jul!$I$5:$I$605,Jul!$U$5:$U$605,"Receita",Jul!$G$5:$G$605,CReceber!$D9,Jul!$K$5:$K$605,"Não Pago")</f>
        <v>0</v>
      </c>
      <c r="L9" s="65">
        <f>SUMIFS(Ago!$I$5:$I$605,Ago!$U$5:$U$605,"Receita",Ago!$G$5:$G$605,CReceber!$D9,Ago!$K$5:$K$605,"Não Pago")</f>
        <v>0</v>
      </c>
      <c r="M9" s="65">
        <f>SUMIFS(Set!$I$5:$I$605,Set!$U$5:$U$605,"Receita",Set!$G$5:$G$605,CReceber!$D9,Set!$K$5:$K$605,"Não Pago")</f>
        <v>0</v>
      </c>
      <c r="N9" s="65">
        <f>SUMIFS(Out!$I$5:$I$605,Out!$U$5:$U$605,"Receita",Out!$G$5:$G$605,CReceber!$D9,Out!$K$5:$K$605,"Não Pago")</f>
        <v>0</v>
      </c>
      <c r="O9" s="65">
        <f>SUMIFS(Nov!$I$5:$I$605,Nov!$U$5:$U$605,"Receita",Nov!$G$5:$G$605,CReceber!$D9,Nov!$K$5:$K$605,"Não Pago")</f>
        <v>0</v>
      </c>
      <c r="P9" s="65">
        <f>SUMIFS(Dez!$I$5:$I$605,Dez!$U$5:$U$605,"Receita",Dez!$G$5:$G$605,CReceber!$D9,Dez!$K$5:$K$605,"Não Pago")</f>
        <v>0</v>
      </c>
      <c r="Q9" s="62">
        <f>SUM(E9:P9)</f>
        <v>0</v>
      </c>
    </row>
    <row r="10" spans="1:17" ht="28.5" customHeight="1" thickTop="1" thickBot="1" x14ac:dyDescent="0.3">
      <c r="C10" s="46" t="str">
        <f>'PC Receitas'!C6</f>
        <v>4.1.2</v>
      </c>
      <c r="D10" s="47" t="str">
        <f>VLOOKUP(C10,'PC Receitas'!$C$4:$D$103,2,FALSE)</f>
        <v>GLP 13 KG - CRÉDITO COM FENIX</v>
      </c>
      <c r="E10" s="65">
        <f>SUMIFS(Jan!$I$5:$I$605,Jan!$U$5:$U$605,"Receita",Jan!$G$5:$G$605,CReceber!$D10,Jan!$K$5:$K$605,"Não Pago")</f>
        <v>0</v>
      </c>
      <c r="F10" s="65">
        <f>SUMIFS(Fev!$I$5:$I$605,Fev!$U$5:$U$605,"Receita",Fev!$G$5:$G$605,CReceber!$D10,Fev!$K$5:$K$605,"Não Pago")</f>
        <v>0</v>
      </c>
      <c r="G10" s="65">
        <f>SUMIFS(Mar!$I$5:$I$605,Mar!$U$5:$U$605,"Receita",Mar!$G$5:$G$605,CReceber!$D10,Mar!$K$5:$K$605,"Não Pago")</f>
        <v>0</v>
      </c>
      <c r="H10" s="65">
        <f>SUMIFS(Abr!$I$5:$I$605,Abr!$U$5:$U$605,"Receita",Abr!$G$5:$G$605,CReceber!$D10,Abr!$K$5:$K$605,"Não Pago")</f>
        <v>0</v>
      </c>
      <c r="I10" s="65">
        <f>SUMIFS(Mai!$I$5:$I$605,Mai!$U$5:$U$605,"Receita",Mai!$G$5:$G$605,CReceber!$D10,Mai!$K$5:$K$605,"Não Pago")</f>
        <v>0</v>
      </c>
      <c r="J10" s="65">
        <f>SUMIFS(Jun!$I$5:$I$605,Jun!$U$5:$U$605,"Receita",Jun!$G$5:$G$605,CReceber!$D10,Jun!$K$5:$K$605,"Não Pago")</f>
        <v>0</v>
      </c>
      <c r="K10" s="65">
        <f>SUMIFS(Jul!$I$5:$I$605,Jul!$U$5:$U$605,"Receita",Jul!$G$5:$G$605,CReceber!$D10,Jul!$K$5:$K$605,"Não Pago")</f>
        <v>0</v>
      </c>
      <c r="L10" s="65">
        <f>SUMIFS(Ago!$I$5:$I$605,Ago!$U$5:$U$605,"Receita",Ago!$G$5:$G$605,CReceber!$D10,Ago!$K$5:$K$605,"Não Pago")</f>
        <v>1891.45</v>
      </c>
      <c r="M10" s="65">
        <f>SUMIFS(Set!$I$5:$I$605,Set!$U$5:$U$605,"Receita",Set!$G$5:$G$605,CReceber!$D10,Set!$K$5:$K$605,"Não Pago")</f>
        <v>0</v>
      </c>
      <c r="N10" s="65">
        <f>SUMIFS(Out!$I$5:$I$605,Out!$U$5:$U$605,"Receita",Out!$G$5:$G$605,CReceber!$D10,Out!$K$5:$K$605,"Não Pago")</f>
        <v>0</v>
      </c>
      <c r="O10" s="65">
        <f>SUMIFS(Nov!$I$5:$I$605,Nov!$U$5:$U$605,"Receita",Nov!$G$5:$G$605,CReceber!$D10,Nov!$K$5:$K$605,"Não Pago")</f>
        <v>0</v>
      </c>
      <c r="P10" s="65">
        <f>SUMIFS(Dez!$I$5:$I$605,Dez!$U$5:$U$605,"Receita",Dez!$G$5:$G$605,CReceber!$D10,Dez!$K$5:$K$605,"Não Pago")</f>
        <v>0</v>
      </c>
      <c r="Q10" s="62">
        <f t="shared" ref="Q10:Q73" si="2">SUM(E10:P10)</f>
        <v>1891.45</v>
      </c>
    </row>
    <row r="11" spans="1:17" ht="28.5" customHeight="1" thickTop="1" thickBot="1" x14ac:dyDescent="0.3">
      <c r="C11" s="46" t="str">
        <f>'PC Receitas'!C7</f>
        <v>4.1.3</v>
      </c>
      <c r="D11" s="47" t="str">
        <f>VLOOKUP(C11,'PC Receitas'!$C$4:$D$103,2,FALSE)</f>
        <v>GLP 13 KG - Comércio</v>
      </c>
      <c r="E11" s="65">
        <f>SUMIFS(Jan!$I$5:$I$605,Jan!$U$5:$U$605,"Receita",Jan!$G$5:$G$605,CReceber!$D11,Jan!$K$5:$K$605,"Não Pago")</f>
        <v>0</v>
      </c>
      <c r="F11" s="65">
        <f>SUMIFS(Fev!$I$5:$I$605,Fev!$U$5:$U$605,"Receita",Fev!$G$5:$G$605,CReceber!$D11,Fev!$K$5:$K$605,"Não Pago")</f>
        <v>0</v>
      </c>
      <c r="G11" s="65">
        <f>SUMIFS(Mar!$I$5:$I$605,Mar!$U$5:$U$605,"Receita",Mar!$G$5:$G$605,CReceber!$D11,Mar!$K$5:$K$605,"Não Pago")</f>
        <v>0</v>
      </c>
      <c r="H11" s="65">
        <f>SUMIFS(Abr!$I$5:$I$605,Abr!$U$5:$U$605,"Receita",Abr!$G$5:$G$605,CReceber!$D11,Abr!$K$5:$K$605,"Não Pago")</f>
        <v>0</v>
      </c>
      <c r="I11" s="65">
        <f>SUMIFS(Mai!$I$5:$I$605,Mai!$U$5:$U$605,"Receita",Mai!$G$5:$G$605,CReceber!$D11,Mai!$K$5:$K$605,"Não Pago")</f>
        <v>0</v>
      </c>
      <c r="J11" s="65">
        <f>SUMIFS(Jun!$I$5:$I$605,Jun!$U$5:$U$605,"Receita",Jun!$G$5:$G$605,CReceber!$D11,Jun!$K$5:$K$605,"Não Pago")</f>
        <v>0</v>
      </c>
      <c r="K11" s="65">
        <f>SUMIFS(Jul!$I$5:$I$605,Jul!$U$5:$U$605,"Receita",Jul!$G$5:$G$605,CReceber!$D11,Jul!$K$5:$K$605,"Não Pago")</f>
        <v>0</v>
      </c>
      <c r="L11" s="65">
        <f>SUMIFS(Ago!$I$5:$I$605,Ago!$U$5:$U$605,"Receita",Ago!$G$5:$G$605,CReceber!$D11,Ago!$K$5:$K$605,"Não Pago")</f>
        <v>0</v>
      </c>
      <c r="M11" s="65">
        <f>SUMIFS(Set!$I$5:$I$605,Set!$U$5:$U$605,"Receita",Set!$G$5:$G$605,CReceber!$D11,Set!$K$5:$K$605,"Não Pago")</f>
        <v>0</v>
      </c>
      <c r="N11" s="65">
        <f>SUMIFS(Out!$I$5:$I$605,Out!$U$5:$U$605,"Receita",Out!$G$5:$G$605,CReceber!$D11,Out!$K$5:$K$605,"Não Pago")</f>
        <v>0</v>
      </c>
      <c r="O11" s="65">
        <f>SUMIFS(Nov!$I$5:$I$605,Nov!$U$5:$U$605,"Receita",Nov!$G$5:$G$605,CReceber!$D11,Nov!$K$5:$K$605,"Não Pago")</f>
        <v>0</v>
      </c>
      <c r="P11" s="65">
        <f>SUMIFS(Dez!$I$5:$I$605,Dez!$U$5:$U$605,"Receita",Dez!$G$5:$G$605,CReceber!$D11,Dez!$K$5:$K$605,"Não Pago")</f>
        <v>0</v>
      </c>
      <c r="Q11" s="62">
        <f t="shared" si="2"/>
        <v>0</v>
      </c>
    </row>
    <row r="12" spans="1:17" ht="28.5" customHeight="1" thickTop="1" thickBot="1" x14ac:dyDescent="0.3">
      <c r="C12" s="46" t="str">
        <f>'PC Receitas'!C8</f>
        <v>4.1.4</v>
      </c>
      <c r="D12" s="47" t="str">
        <f>VLOOKUP(C12,'PC Receitas'!$C$4:$D$103,2,FALSE)</f>
        <v>GLP 45 KG - à vista</v>
      </c>
      <c r="E12" s="65">
        <f>SUMIFS(Jan!$I$5:$I$605,Jan!$U$5:$U$605,"Receita",Jan!$G$5:$G$605,CReceber!$D12,Jan!$K$5:$K$605,"Não Pago")</f>
        <v>0</v>
      </c>
      <c r="F12" s="65">
        <f>SUMIFS(Fev!$I$5:$I$605,Fev!$U$5:$U$605,"Receita",Fev!$G$5:$G$605,CReceber!$D12,Fev!$K$5:$K$605,"Não Pago")</f>
        <v>0</v>
      </c>
      <c r="G12" s="65">
        <f>SUMIFS(Mar!$I$5:$I$605,Mar!$U$5:$U$605,"Receita",Mar!$G$5:$G$605,CReceber!$D12,Mar!$K$5:$K$605,"Não Pago")</f>
        <v>0</v>
      </c>
      <c r="H12" s="65">
        <f>SUMIFS(Abr!$I$5:$I$605,Abr!$U$5:$U$605,"Receita",Abr!$G$5:$G$605,CReceber!$D12,Abr!$K$5:$K$605,"Não Pago")</f>
        <v>0</v>
      </c>
      <c r="I12" s="65">
        <f>SUMIFS(Mai!$I$5:$I$605,Mai!$U$5:$U$605,"Receita",Mai!$G$5:$G$605,CReceber!$D12,Mai!$K$5:$K$605,"Não Pago")</f>
        <v>0</v>
      </c>
      <c r="J12" s="65">
        <f>SUMIFS(Jun!$I$5:$I$605,Jun!$U$5:$U$605,"Receita",Jun!$G$5:$G$605,CReceber!$D12,Jun!$K$5:$K$605,"Não Pago")</f>
        <v>0</v>
      </c>
      <c r="K12" s="65">
        <f>SUMIFS(Jul!$I$5:$I$605,Jul!$U$5:$U$605,"Receita",Jul!$G$5:$G$605,CReceber!$D12,Jul!$K$5:$K$605,"Não Pago")</f>
        <v>0</v>
      </c>
      <c r="L12" s="65">
        <f>SUMIFS(Ago!$I$5:$I$605,Ago!$U$5:$U$605,"Receita",Ago!$G$5:$G$605,CReceber!$D12,Ago!$K$5:$K$605,"Não Pago")</f>
        <v>123.98</v>
      </c>
      <c r="M12" s="65">
        <f>SUMIFS(Set!$I$5:$I$605,Set!$U$5:$U$605,"Receita",Set!$G$5:$G$605,CReceber!$D12,Set!$K$5:$K$605,"Não Pago")</f>
        <v>0</v>
      </c>
      <c r="N12" s="65">
        <f>SUMIFS(Out!$I$5:$I$605,Out!$U$5:$U$605,"Receita",Out!$G$5:$G$605,CReceber!$D12,Out!$K$5:$K$605,"Não Pago")</f>
        <v>0</v>
      </c>
      <c r="O12" s="65">
        <f>SUMIFS(Nov!$I$5:$I$605,Nov!$U$5:$U$605,"Receita",Nov!$G$5:$G$605,CReceber!$D12,Nov!$K$5:$K$605,"Não Pago")</f>
        <v>0</v>
      </c>
      <c r="P12" s="65">
        <f>SUMIFS(Dez!$I$5:$I$605,Dez!$U$5:$U$605,"Receita",Dez!$G$5:$G$605,CReceber!$D12,Dez!$K$5:$K$605,"Não Pago")</f>
        <v>0</v>
      </c>
      <c r="Q12" s="62">
        <f t="shared" si="2"/>
        <v>123.98</v>
      </c>
    </row>
    <row r="13" spans="1:17" ht="28.5" customHeight="1" thickTop="1" thickBot="1" x14ac:dyDescent="0.3">
      <c r="C13" s="46" t="str">
        <f>'PC Receitas'!C9</f>
        <v>4.1.5</v>
      </c>
      <c r="D13" s="47" t="str">
        <f>VLOOKUP(C13,'PC Receitas'!$C$4:$D$103,2,FALSE)</f>
        <v>GLP 45 KG - Cartão ou Boleto</v>
      </c>
      <c r="E13" s="65">
        <f>SUMIFS(Jan!$I$5:$I$605,Jan!$U$5:$U$605,"Receita",Jan!$G$5:$G$605,CReceber!$D13,Jan!$K$5:$K$605,"Não Pago")</f>
        <v>0</v>
      </c>
      <c r="F13" s="65">
        <f>SUMIFS(Fev!$I$5:$I$605,Fev!$U$5:$U$605,"Receita",Fev!$G$5:$G$605,CReceber!$D13,Fev!$K$5:$K$605,"Não Pago")</f>
        <v>0</v>
      </c>
      <c r="G13" s="65">
        <f>SUMIFS(Mar!$I$5:$I$605,Mar!$U$5:$U$605,"Receita",Mar!$G$5:$G$605,CReceber!$D13,Mar!$K$5:$K$605,"Não Pago")</f>
        <v>0</v>
      </c>
      <c r="H13" s="65">
        <f>SUMIFS(Abr!$I$5:$I$605,Abr!$U$5:$U$605,"Receita",Abr!$G$5:$G$605,CReceber!$D13,Abr!$K$5:$K$605,"Não Pago")</f>
        <v>0</v>
      </c>
      <c r="I13" s="65">
        <f>SUMIFS(Mai!$I$5:$I$605,Mai!$U$5:$U$605,"Receita",Mai!$G$5:$G$605,CReceber!$D13,Mai!$K$5:$K$605,"Não Pago")</f>
        <v>0</v>
      </c>
      <c r="J13" s="65">
        <f>SUMIFS(Jun!$I$5:$I$605,Jun!$U$5:$U$605,"Receita",Jun!$G$5:$G$605,CReceber!$D13,Jun!$K$5:$K$605,"Não Pago")</f>
        <v>0</v>
      </c>
      <c r="K13" s="65">
        <f>SUMIFS(Jul!$I$5:$I$605,Jul!$U$5:$U$605,"Receita",Jul!$G$5:$G$605,CReceber!$D13,Jul!$K$5:$K$605,"Não Pago")</f>
        <v>0</v>
      </c>
      <c r="L13" s="65">
        <f>SUMIFS(Ago!$I$5:$I$605,Ago!$U$5:$U$605,"Receita",Ago!$G$5:$G$605,CReceber!$D13,Ago!$K$5:$K$605,"Não Pago")</f>
        <v>2013</v>
      </c>
      <c r="M13" s="65">
        <f>SUMIFS(Set!$I$5:$I$605,Set!$U$5:$U$605,"Receita",Set!$G$5:$G$605,CReceber!$D13,Set!$K$5:$K$605,"Não Pago")</f>
        <v>0</v>
      </c>
      <c r="N13" s="65">
        <f>SUMIFS(Out!$I$5:$I$605,Out!$U$5:$U$605,"Receita",Out!$G$5:$G$605,CReceber!$D13,Out!$K$5:$K$605,"Não Pago")</f>
        <v>0</v>
      </c>
      <c r="O13" s="65">
        <f>SUMIFS(Nov!$I$5:$I$605,Nov!$U$5:$U$605,"Receita",Nov!$G$5:$G$605,CReceber!$D13,Nov!$K$5:$K$605,"Não Pago")</f>
        <v>0</v>
      </c>
      <c r="P13" s="65">
        <f>SUMIFS(Dez!$I$5:$I$605,Dez!$U$5:$U$605,"Receita",Dez!$G$5:$G$605,CReceber!$D13,Dez!$K$5:$K$605,"Não Pago")</f>
        <v>0</v>
      </c>
      <c r="Q13" s="62">
        <f t="shared" si="2"/>
        <v>2013</v>
      </c>
    </row>
    <row r="14" spans="1:17" ht="28.5" customHeight="1" thickTop="1" thickBot="1" x14ac:dyDescent="0.3">
      <c r="C14" s="46" t="str">
        <f>'PC Receitas'!C10</f>
        <v>4.1.6</v>
      </c>
      <c r="D14" s="47" t="str">
        <f>VLOOKUP(C14,'PC Receitas'!$C$4:$D$103,2,FALSE)</f>
        <v>Vasilhame</v>
      </c>
      <c r="E14" s="65">
        <f>SUMIFS(Jan!$I$5:$I$605,Jan!$U$5:$U$605,"Receita",Jan!$G$5:$G$605,CReceber!$D14,Jan!$K$5:$K$605,"Não Pago")</f>
        <v>0</v>
      </c>
      <c r="F14" s="65">
        <f>SUMIFS(Fev!$I$5:$I$605,Fev!$U$5:$U$605,"Receita",Fev!$G$5:$G$605,CReceber!$D14,Fev!$K$5:$K$605,"Não Pago")</f>
        <v>0</v>
      </c>
      <c r="G14" s="65">
        <f>SUMIFS(Mar!$I$5:$I$605,Mar!$U$5:$U$605,"Receita",Mar!$G$5:$G$605,CReceber!$D14,Mar!$K$5:$K$605,"Não Pago")</f>
        <v>0</v>
      </c>
      <c r="H14" s="65">
        <f>SUMIFS(Abr!$I$5:$I$605,Abr!$U$5:$U$605,"Receita",Abr!$G$5:$G$605,CReceber!$D14,Abr!$K$5:$K$605,"Não Pago")</f>
        <v>0</v>
      </c>
      <c r="I14" s="65">
        <f>SUMIFS(Mai!$I$5:$I$605,Mai!$U$5:$U$605,"Receita",Mai!$G$5:$G$605,CReceber!$D14,Mai!$K$5:$K$605,"Não Pago")</f>
        <v>0</v>
      </c>
      <c r="J14" s="65">
        <f>SUMIFS(Jun!$I$5:$I$605,Jun!$U$5:$U$605,"Receita",Jun!$G$5:$G$605,CReceber!$D14,Jun!$K$5:$K$605,"Não Pago")</f>
        <v>0</v>
      </c>
      <c r="K14" s="65">
        <f>SUMIFS(Jul!$I$5:$I$605,Jul!$U$5:$U$605,"Receita",Jul!$G$5:$G$605,CReceber!$D14,Jul!$K$5:$K$605,"Não Pago")</f>
        <v>0</v>
      </c>
      <c r="L14" s="65">
        <f>SUMIFS(Ago!$I$5:$I$605,Ago!$U$5:$U$605,"Receita",Ago!$G$5:$G$605,CReceber!$D14,Ago!$K$5:$K$605,"Não Pago")</f>
        <v>0</v>
      </c>
      <c r="M14" s="65">
        <f>SUMIFS(Set!$I$5:$I$605,Set!$U$5:$U$605,"Receita",Set!$G$5:$G$605,CReceber!$D14,Set!$K$5:$K$605,"Não Pago")</f>
        <v>0</v>
      </c>
      <c r="N14" s="65">
        <f>SUMIFS(Out!$I$5:$I$605,Out!$U$5:$U$605,"Receita",Out!$G$5:$G$605,CReceber!$D14,Out!$K$5:$K$605,"Não Pago")</f>
        <v>0</v>
      </c>
      <c r="O14" s="65">
        <f>SUMIFS(Nov!$I$5:$I$605,Nov!$U$5:$U$605,"Receita",Nov!$G$5:$G$605,CReceber!$D14,Nov!$K$5:$K$605,"Não Pago")</f>
        <v>0</v>
      </c>
      <c r="P14" s="65">
        <f>SUMIFS(Dez!$I$5:$I$605,Dez!$U$5:$U$605,"Receita",Dez!$G$5:$G$605,CReceber!$D14,Dez!$K$5:$K$605,"Não Pago")</f>
        <v>0</v>
      </c>
      <c r="Q14" s="62">
        <f t="shared" si="2"/>
        <v>0</v>
      </c>
    </row>
    <row r="15" spans="1:17" ht="28.5" customHeight="1" thickTop="1" thickBot="1" x14ac:dyDescent="0.3">
      <c r="C15" s="46" t="str">
        <f>'PC Receitas'!C11</f>
        <v>4.1.7</v>
      </c>
      <c r="D15" s="47" t="str">
        <f>VLOOKUP(C15,'PC Receitas'!$C$4:$D$103,2,FALSE)</f>
        <v>GLP 13 KG - à vista</v>
      </c>
      <c r="E15" s="65">
        <f>SUMIFS(Jan!$I$5:$I$605,Jan!$U$5:$U$605,"Receita",Jan!$G$5:$G$605,CReceber!$D15,Jan!$K$5:$K$605,"Não Pago")</f>
        <v>0</v>
      </c>
      <c r="F15" s="65">
        <f>SUMIFS(Fev!$I$5:$I$605,Fev!$U$5:$U$605,"Receita",Fev!$G$5:$G$605,CReceber!$D15,Fev!$K$5:$K$605,"Não Pago")</f>
        <v>0</v>
      </c>
      <c r="G15" s="65">
        <f>SUMIFS(Mar!$I$5:$I$605,Mar!$U$5:$U$605,"Receita",Mar!$G$5:$G$605,CReceber!$D15,Mar!$K$5:$K$605,"Não Pago")</f>
        <v>0</v>
      </c>
      <c r="H15" s="65">
        <f>SUMIFS(Abr!$I$5:$I$605,Abr!$U$5:$U$605,"Receita",Abr!$G$5:$G$605,CReceber!$D15,Abr!$K$5:$K$605,"Não Pago")</f>
        <v>0</v>
      </c>
      <c r="I15" s="65">
        <f>SUMIFS(Mai!$I$5:$I$605,Mai!$U$5:$U$605,"Receita",Mai!$G$5:$G$605,CReceber!$D15,Mai!$K$5:$K$605,"Não Pago")</f>
        <v>0</v>
      </c>
      <c r="J15" s="65">
        <f>SUMIFS(Jun!$I$5:$I$605,Jun!$U$5:$U$605,"Receita",Jun!$G$5:$G$605,CReceber!$D15,Jun!$K$5:$K$605,"Não Pago")</f>
        <v>0</v>
      </c>
      <c r="K15" s="65">
        <f>SUMIFS(Jul!$I$5:$I$605,Jul!$U$5:$U$605,"Receita",Jul!$G$5:$G$605,CReceber!$D15,Jul!$K$5:$K$605,"Não Pago")</f>
        <v>0</v>
      </c>
      <c r="L15" s="65">
        <f>SUMIFS(Ago!$I$5:$I$605,Ago!$U$5:$U$605,"Receita",Ago!$G$5:$G$605,CReceber!$D15,Ago!$K$5:$K$605,"Não Pago")</f>
        <v>0</v>
      </c>
      <c r="M15" s="65">
        <f>SUMIFS(Set!$I$5:$I$605,Set!$U$5:$U$605,"Receita",Set!$G$5:$G$605,CReceber!$D15,Set!$K$5:$K$605,"Não Pago")</f>
        <v>0</v>
      </c>
      <c r="N15" s="65">
        <f>SUMIFS(Out!$I$5:$I$605,Out!$U$5:$U$605,"Receita",Out!$G$5:$G$605,CReceber!$D15,Out!$K$5:$K$605,"Não Pago")</f>
        <v>0</v>
      </c>
      <c r="O15" s="65">
        <f>SUMIFS(Nov!$I$5:$I$605,Nov!$U$5:$U$605,"Receita",Nov!$G$5:$G$605,CReceber!$D15,Nov!$K$5:$K$605,"Não Pago")</f>
        <v>0</v>
      </c>
      <c r="P15" s="65">
        <f>SUMIFS(Dez!$I$5:$I$605,Dez!$U$5:$U$605,"Receita",Dez!$G$5:$G$605,CReceber!$D15,Dez!$K$5:$K$605,"Não Pago")</f>
        <v>0</v>
      </c>
      <c r="Q15" s="62">
        <f t="shared" si="2"/>
        <v>0</v>
      </c>
    </row>
    <row r="16" spans="1:17" ht="28.5" customHeight="1" thickTop="1" thickBot="1" x14ac:dyDescent="0.3">
      <c r="C16" s="46" t="str">
        <f>'PC Receitas'!C12</f>
        <v>4.1.8</v>
      </c>
      <c r="D16" s="47" t="str">
        <f>VLOOKUP(C16,'PC Receitas'!$C$4:$D$103,2,FALSE)</f>
        <v>GLP 45 KG- FIADO</v>
      </c>
      <c r="E16" s="65">
        <f>SUMIFS(Jan!$I$5:$I$605,Jan!$U$5:$U$605,"Receita",Jan!$G$5:$G$605,CReceber!$D16,Jan!$K$5:$K$605,"Não Pago")</f>
        <v>0</v>
      </c>
      <c r="F16" s="65">
        <f>SUMIFS(Fev!$I$5:$I$605,Fev!$U$5:$U$605,"Receita",Fev!$G$5:$G$605,CReceber!$D16,Fev!$K$5:$K$605,"Não Pago")</f>
        <v>0</v>
      </c>
      <c r="G16" s="65">
        <f>SUMIFS(Mar!$I$5:$I$605,Mar!$U$5:$U$605,"Receita",Mar!$G$5:$G$605,CReceber!$D16,Mar!$K$5:$K$605,"Não Pago")</f>
        <v>0</v>
      </c>
      <c r="H16" s="65">
        <f>SUMIFS(Abr!$I$5:$I$605,Abr!$U$5:$U$605,"Receita",Abr!$G$5:$G$605,CReceber!$D16,Abr!$K$5:$K$605,"Não Pago")</f>
        <v>0</v>
      </c>
      <c r="I16" s="65">
        <f>SUMIFS(Mai!$I$5:$I$605,Mai!$U$5:$U$605,"Receita",Mai!$G$5:$G$605,CReceber!$D16,Mai!$K$5:$K$605,"Não Pago")</f>
        <v>0</v>
      </c>
      <c r="J16" s="65">
        <f>SUMIFS(Jun!$I$5:$I$605,Jun!$U$5:$U$605,"Receita",Jun!$G$5:$G$605,CReceber!$D16,Jun!$K$5:$K$605,"Não Pago")</f>
        <v>0</v>
      </c>
      <c r="K16" s="65">
        <f>SUMIFS(Jul!$I$5:$I$605,Jul!$U$5:$U$605,"Receita",Jul!$G$5:$G$605,CReceber!$D16,Jul!$K$5:$K$605,"Não Pago")</f>
        <v>0</v>
      </c>
      <c r="L16" s="65">
        <f>SUMIFS(Ago!$I$5:$I$605,Ago!$U$5:$U$605,"Receita",Ago!$G$5:$G$605,CReceber!$D16,Ago!$K$5:$K$605,"Não Pago")</f>
        <v>0</v>
      </c>
      <c r="M16" s="65">
        <f>SUMIFS(Set!$I$5:$I$605,Set!$U$5:$U$605,"Receita",Set!$G$5:$G$605,CReceber!$D16,Set!$K$5:$K$605,"Não Pago")</f>
        <v>0</v>
      </c>
      <c r="N16" s="65">
        <f>SUMIFS(Out!$I$5:$I$605,Out!$U$5:$U$605,"Receita",Out!$G$5:$G$605,CReceber!$D16,Out!$K$5:$K$605,"Não Pago")</f>
        <v>0</v>
      </c>
      <c r="O16" s="65">
        <f>SUMIFS(Nov!$I$5:$I$605,Nov!$U$5:$U$605,"Receita",Nov!$G$5:$G$605,CReceber!$D16,Nov!$K$5:$K$605,"Não Pago")</f>
        <v>0</v>
      </c>
      <c r="P16" s="65">
        <f>SUMIFS(Dez!$I$5:$I$605,Dez!$U$5:$U$605,"Receita",Dez!$G$5:$G$605,CReceber!$D16,Dez!$K$5:$K$605,"Não Pago")</f>
        <v>0</v>
      </c>
      <c r="Q16" s="62">
        <f t="shared" si="2"/>
        <v>0</v>
      </c>
    </row>
    <row r="17" spans="3:17" ht="28.5" customHeight="1" thickTop="1" thickBot="1" x14ac:dyDescent="0.3">
      <c r="C17" s="46" t="str">
        <f>'PC Receitas'!C13</f>
        <v>4.1.9</v>
      </c>
      <c r="D17" s="47" t="str">
        <f>VLOOKUP(C17,'PC Receitas'!$C$4:$D$103,2,FALSE)</f>
        <v>GLP 13 KG- BOLETO</v>
      </c>
      <c r="E17" s="65">
        <f>SUMIFS(Jan!$I$5:$I$605,Jan!$U$5:$U$605,"Receita",Jan!$G$5:$G$605,CReceber!$D17,Jan!$K$5:$K$605,"Não Pago")</f>
        <v>0</v>
      </c>
      <c r="F17" s="65">
        <f>SUMIFS(Fev!$I$5:$I$605,Fev!$U$5:$U$605,"Receita",Fev!$G$5:$G$605,CReceber!$D17,Fev!$K$5:$K$605,"Não Pago")</f>
        <v>0</v>
      </c>
      <c r="G17" s="65">
        <f>SUMIFS(Mar!$I$5:$I$605,Mar!$U$5:$U$605,"Receita",Mar!$G$5:$G$605,CReceber!$D17,Mar!$K$5:$K$605,"Não Pago")</f>
        <v>0</v>
      </c>
      <c r="H17" s="65">
        <f>SUMIFS(Abr!$I$5:$I$605,Abr!$U$5:$U$605,"Receita",Abr!$G$5:$G$605,CReceber!$D17,Abr!$K$5:$K$605,"Não Pago")</f>
        <v>0</v>
      </c>
      <c r="I17" s="65">
        <f>SUMIFS(Mai!$I$5:$I$605,Mai!$U$5:$U$605,"Receita",Mai!$G$5:$G$605,CReceber!$D17,Mai!$K$5:$K$605,"Não Pago")</f>
        <v>0</v>
      </c>
      <c r="J17" s="65">
        <f>SUMIFS(Jun!$I$5:$I$605,Jun!$U$5:$U$605,"Receita",Jun!$G$5:$G$605,CReceber!$D17,Jun!$K$5:$K$605,"Não Pago")</f>
        <v>0</v>
      </c>
      <c r="K17" s="65">
        <f>SUMIFS(Jul!$I$5:$I$605,Jul!$U$5:$U$605,"Receita",Jul!$G$5:$G$605,CReceber!$D17,Jul!$K$5:$K$605,"Não Pago")</f>
        <v>0</v>
      </c>
      <c r="L17" s="65">
        <f>SUMIFS(Ago!$I$5:$I$605,Ago!$U$5:$U$605,"Receita",Ago!$G$5:$G$605,CReceber!$D17,Ago!$K$5:$K$605,"Não Pago")</f>
        <v>209.35</v>
      </c>
      <c r="M17" s="65">
        <f>SUMIFS(Set!$I$5:$I$605,Set!$U$5:$U$605,"Receita",Set!$G$5:$G$605,CReceber!$D17,Set!$K$5:$K$605,"Não Pago")</f>
        <v>0</v>
      </c>
      <c r="N17" s="65">
        <f>SUMIFS(Out!$I$5:$I$605,Out!$U$5:$U$605,"Receita",Out!$G$5:$G$605,CReceber!$D17,Out!$K$5:$K$605,"Não Pago")</f>
        <v>0</v>
      </c>
      <c r="O17" s="65">
        <f>SUMIFS(Nov!$I$5:$I$605,Nov!$U$5:$U$605,"Receita",Nov!$G$5:$G$605,CReceber!$D17,Nov!$K$5:$K$605,"Não Pago")</f>
        <v>0</v>
      </c>
      <c r="P17" s="65">
        <f>SUMIFS(Dez!$I$5:$I$605,Dez!$U$5:$U$605,"Receita",Dez!$G$5:$G$605,CReceber!$D17,Dez!$K$5:$K$605,"Não Pago")</f>
        <v>0</v>
      </c>
      <c r="Q17" s="62">
        <f t="shared" si="2"/>
        <v>209.35</v>
      </c>
    </row>
    <row r="18" spans="3:17" ht="28.5" customHeight="1" thickTop="1" thickBot="1" x14ac:dyDescent="0.3">
      <c r="C18" s="46" t="str">
        <f>'PC Receitas'!C14</f>
        <v>4.1.10</v>
      </c>
      <c r="D18" s="47" t="str">
        <f>VLOOKUP(C18,'PC Receitas'!$C$4:$D$103,2,FALSE)</f>
        <v>-</v>
      </c>
      <c r="E18" s="65">
        <f>SUMIFS(Jan!$I$5:$I$605,Jan!$U$5:$U$605,"Receita",Jan!$G$5:$G$605,CReceber!$D18,Jan!$K$5:$K$605,"Não Pago")</f>
        <v>0</v>
      </c>
      <c r="F18" s="65">
        <f>SUMIFS(Fev!$I$5:$I$605,Fev!$U$5:$U$605,"Receita",Fev!$G$5:$G$605,CReceber!$D18,Fev!$K$5:$K$605,"Não Pago")</f>
        <v>0</v>
      </c>
      <c r="G18" s="65">
        <f>SUMIFS(Mar!$I$5:$I$605,Mar!$U$5:$U$605,"Receita",Mar!$G$5:$G$605,CReceber!$D18,Mar!$K$5:$K$605,"Não Pago")</f>
        <v>0</v>
      </c>
      <c r="H18" s="65">
        <f>SUMIFS(Abr!$I$5:$I$605,Abr!$U$5:$U$605,"Receita",Abr!$G$5:$G$605,CReceber!$D18,Abr!$K$5:$K$605,"Não Pago")</f>
        <v>0</v>
      </c>
      <c r="I18" s="65">
        <f>SUMIFS(Mai!$I$5:$I$605,Mai!$U$5:$U$605,"Receita",Mai!$G$5:$G$605,CReceber!$D18,Mai!$K$5:$K$605,"Não Pago")</f>
        <v>0</v>
      </c>
      <c r="J18" s="65">
        <f>SUMIFS(Jun!$I$5:$I$605,Jun!$U$5:$U$605,"Receita",Jun!$G$5:$G$605,CReceber!$D18,Jun!$K$5:$K$605,"Não Pago")</f>
        <v>0</v>
      </c>
      <c r="K18" s="65">
        <f>SUMIFS(Jul!$I$5:$I$605,Jul!$U$5:$U$605,"Receita",Jul!$G$5:$G$605,CReceber!$D18,Jul!$K$5:$K$605,"Não Pago")</f>
        <v>0</v>
      </c>
      <c r="L18" s="65">
        <f>SUMIFS(Ago!$I$5:$I$605,Ago!$U$5:$U$605,"Receita",Ago!$G$5:$G$605,CReceber!$D18,Ago!$K$5:$K$605,"Não Pago")</f>
        <v>0</v>
      </c>
      <c r="M18" s="65">
        <f>SUMIFS(Set!$I$5:$I$605,Set!$U$5:$U$605,"Receita",Set!$G$5:$G$605,CReceber!$D18,Set!$K$5:$K$605,"Não Pago")</f>
        <v>0</v>
      </c>
      <c r="N18" s="65">
        <f>SUMIFS(Out!$I$5:$I$605,Out!$U$5:$U$605,"Receita",Out!$G$5:$G$605,CReceber!$D18,Out!$K$5:$K$605,"Não Pago")</f>
        <v>0</v>
      </c>
      <c r="O18" s="65">
        <f>SUMIFS(Nov!$I$5:$I$605,Nov!$U$5:$U$605,"Receita",Nov!$G$5:$G$605,CReceber!$D18,Nov!$K$5:$K$605,"Não Pago")</f>
        <v>0</v>
      </c>
      <c r="P18" s="65">
        <f>SUMIFS(Dez!$I$5:$I$605,Dez!$U$5:$U$605,"Receita",Dez!$G$5:$G$605,CReceber!$D18,Dez!$K$5:$K$605,"Não Pago")</f>
        <v>0</v>
      </c>
      <c r="Q18" s="62">
        <f t="shared" si="2"/>
        <v>0</v>
      </c>
    </row>
    <row r="19" spans="3:17" ht="28.5" customHeight="1" thickTop="1" thickBot="1" x14ac:dyDescent="0.3">
      <c r="C19" s="46" t="str">
        <f>'PC Receitas'!C15</f>
        <v>4.1.11</v>
      </c>
      <c r="D19" s="47" t="str">
        <f>VLOOKUP(C19,'PC Receitas'!$C$4:$D$103,2,FALSE)</f>
        <v>-</v>
      </c>
      <c r="E19" s="65">
        <f>SUMIFS(Jan!$I$5:$I$605,Jan!$U$5:$U$605,"Receita",Jan!$G$5:$G$605,CReceber!$D19,Jan!$K$5:$K$605,"Não Pago")</f>
        <v>0</v>
      </c>
      <c r="F19" s="65">
        <f>SUMIFS(Fev!$I$5:$I$605,Fev!$U$5:$U$605,"Receita",Fev!$G$5:$G$605,CReceber!$D19,Fev!$K$5:$K$605,"Não Pago")</f>
        <v>0</v>
      </c>
      <c r="G19" s="65">
        <f>SUMIFS(Mar!$I$5:$I$605,Mar!$U$5:$U$605,"Receita",Mar!$G$5:$G$605,CReceber!$D19,Mar!$K$5:$K$605,"Não Pago")</f>
        <v>0</v>
      </c>
      <c r="H19" s="65">
        <f>SUMIFS(Abr!$I$5:$I$605,Abr!$U$5:$U$605,"Receita",Abr!$G$5:$G$605,CReceber!$D19,Abr!$K$5:$K$605,"Não Pago")</f>
        <v>0</v>
      </c>
      <c r="I19" s="65">
        <f>SUMIFS(Mai!$I$5:$I$605,Mai!$U$5:$U$605,"Receita",Mai!$G$5:$G$605,CReceber!$D19,Mai!$K$5:$K$605,"Não Pago")</f>
        <v>0</v>
      </c>
      <c r="J19" s="65">
        <f>SUMIFS(Jun!$I$5:$I$605,Jun!$U$5:$U$605,"Receita",Jun!$G$5:$G$605,CReceber!$D19,Jun!$K$5:$K$605,"Não Pago")</f>
        <v>0</v>
      </c>
      <c r="K19" s="65">
        <f>SUMIFS(Jul!$I$5:$I$605,Jul!$U$5:$U$605,"Receita",Jul!$G$5:$G$605,CReceber!$D19,Jul!$K$5:$K$605,"Não Pago")</f>
        <v>0</v>
      </c>
      <c r="L19" s="65">
        <f>SUMIFS(Ago!$I$5:$I$605,Ago!$U$5:$U$605,"Receita",Ago!$G$5:$G$605,CReceber!$D19,Ago!$K$5:$K$605,"Não Pago")</f>
        <v>0</v>
      </c>
      <c r="M19" s="65">
        <f>SUMIFS(Set!$I$5:$I$605,Set!$U$5:$U$605,"Receita",Set!$G$5:$G$605,CReceber!$D19,Set!$K$5:$K$605,"Não Pago")</f>
        <v>0</v>
      </c>
      <c r="N19" s="65">
        <f>SUMIFS(Out!$I$5:$I$605,Out!$U$5:$U$605,"Receita",Out!$G$5:$G$605,CReceber!$D19,Out!$K$5:$K$605,"Não Pago")</f>
        <v>0</v>
      </c>
      <c r="O19" s="65">
        <f>SUMIFS(Nov!$I$5:$I$605,Nov!$U$5:$U$605,"Receita",Nov!$G$5:$G$605,CReceber!$D19,Nov!$K$5:$K$605,"Não Pago")</f>
        <v>0</v>
      </c>
      <c r="P19" s="65">
        <f>SUMIFS(Dez!$I$5:$I$605,Dez!$U$5:$U$605,"Receita",Dez!$G$5:$G$605,CReceber!$D19,Dez!$K$5:$K$605,"Não Pago")</f>
        <v>0</v>
      </c>
      <c r="Q19" s="62">
        <f t="shared" si="2"/>
        <v>0</v>
      </c>
    </row>
    <row r="20" spans="3:17" ht="28.5" customHeight="1" thickTop="1" thickBot="1" x14ac:dyDescent="0.3">
      <c r="C20" s="46" t="str">
        <f>'PC Receitas'!C16</f>
        <v>4.1.12</v>
      </c>
      <c r="D20" s="47" t="str">
        <f>VLOOKUP(C20,'PC Receitas'!$C$4:$D$103,2,FALSE)</f>
        <v>-</v>
      </c>
      <c r="E20" s="65">
        <f>SUMIFS(Jan!$I$5:$I$605,Jan!$U$5:$U$605,"Receita",Jan!$G$5:$G$605,CReceber!$D20,Jan!$K$5:$K$605,"Não Pago")</f>
        <v>0</v>
      </c>
      <c r="F20" s="65">
        <f>SUMIFS(Fev!$I$5:$I$605,Fev!$U$5:$U$605,"Receita",Fev!$G$5:$G$605,CReceber!$D20,Fev!$K$5:$K$605,"Não Pago")</f>
        <v>0</v>
      </c>
      <c r="G20" s="65">
        <f>SUMIFS(Mar!$I$5:$I$605,Mar!$U$5:$U$605,"Receita",Mar!$G$5:$G$605,CReceber!$D20,Mar!$K$5:$K$605,"Não Pago")</f>
        <v>0</v>
      </c>
      <c r="H20" s="65">
        <f>SUMIFS(Abr!$I$5:$I$605,Abr!$U$5:$U$605,"Receita",Abr!$G$5:$G$605,CReceber!$D20,Abr!$K$5:$K$605,"Não Pago")</f>
        <v>0</v>
      </c>
      <c r="I20" s="65">
        <f>SUMIFS(Mai!$I$5:$I$605,Mai!$U$5:$U$605,"Receita",Mai!$G$5:$G$605,CReceber!$D20,Mai!$K$5:$K$605,"Não Pago")</f>
        <v>0</v>
      </c>
      <c r="J20" s="65">
        <f>SUMIFS(Jun!$I$5:$I$605,Jun!$U$5:$U$605,"Receita",Jun!$G$5:$G$605,CReceber!$D20,Jun!$K$5:$K$605,"Não Pago")</f>
        <v>0</v>
      </c>
      <c r="K20" s="65">
        <f>SUMIFS(Jul!$I$5:$I$605,Jul!$U$5:$U$605,"Receita",Jul!$G$5:$G$605,CReceber!$D20,Jul!$K$5:$K$605,"Não Pago")</f>
        <v>0</v>
      </c>
      <c r="L20" s="65">
        <f>SUMIFS(Ago!$I$5:$I$605,Ago!$U$5:$U$605,"Receita",Ago!$G$5:$G$605,CReceber!$D20,Ago!$K$5:$K$605,"Não Pago")</f>
        <v>0</v>
      </c>
      <c r="M20" s="65">
        <f>SUMIFS(Set!$I$5:$I$605,Set!$U$5:$U$605,"Receita",Set!$G$5:$G$605,CReceber!$D20,Set!$K$5:$K$605,"Não Pago")</f>
        <v>0</v>
      </c>
      <c r="N20" s="65">
        <f>SUMIFS(Out!$I$5:$I$605,Out!$U$5:$U$605,"Receita",Out!$G$5:$G$605,CReceber!$D20,Out!$K$5:$K$605,"Não Pago")</f>
        <v>0</v>
      </c>
      <c r="O20" s="65">
        <f>SUMIFS(Nov!$I$5:$I$605,Nov!$U$5:$U$605,"Receita",Nov!$G$5:$G$605,CReceber!$D20,Nov!$K$5:$K$605,"Não Pago")</f>
        <v>0</v>
      </c>
      <c r="P20" s="65">
        <f>SUMIFS(Dez!$I$5:$I$605,Dez!$U$5:$U$605,"Receita",Dez!$G$5:$G$605,CReceber!$D20,Dez!$K$5:$K$605,"Não Pago")</f>
        <v>0</v>
      </c>
      <c r="Q20" s="62">
        <f t="shared" si="2"/>
        <v>0</v>
      </c>
    </row>
    <row r="21" spans="3:17" ht="28.5" customHeight="1" thickTop="1" thickBot="1" x14ac:dyDescent="0.3">
      <c r="C21" s="46" t="str">
        <f>'PC Receitas'!C17</f>
        <v>4.1.13</v>
      </c>
      <c r="D21" s="47" t="str">
        <f>VLOOKUP(C21,'PC Receitas'!$C$4:$D$103,2,FALSE)</f>
        <v>-</v>
      </c>
      <c r="E21" s="65">
        <f>SUMIFS(Jan!$I$5:$I$605,Jan!$U$5:$U$605,"Receita",Jan!$G$5:$G$605,CReceber!$D21,Jan!$K$5:$K$605,"Não Pago")</f>
        <v>0</v>
      </c>
      <c r="F21" s="65">
        <f>SUMIFS(Fev!$I$5:$I$605,Fev!$U$5:$U$605,"Receita",Fev!$G$5:$G$605,CReceber!$D21,Fev!$K$5:$K$605,"Não Pago")</f>
        <v>0</v>
      </c>
      <c r="G21" s="65">
        <f>SUMIFS(Mar!$I$5:$I$605,Mar!$U$5:$U$605,"Receita",Mar!$G$5:$G$605,CReceber!$D21,Mar!$K$5:$K$605,"Não Pago")</f>
        <v>0</v>
      </c>
      <c r="H21" s="65">
        <f>SUMIFS(Abr!$I$5:$I$605,Abr!$U$5:$U$605,"Receita",Abr!$G$5:$G$605,CReceber!$D21,Abr!$K$5:$K$605,"Não Pago")</f>
        <v>0</v>
      </c>
      <c r="I21" s="65">
        <f>SUMIFS(Mai!$I$5:$I$605,Mai!$U$5:$U$605,"Receita",Mai!$G$5:$G$605,CReceber!$D21,Mai!$K$5:$K$605,"Não Pago")</f>
        <v>0</v>
      </c>
      <c r="J21" s="65">
        <f>SUMIFS(Jun!$I$5:$I$605,Jun!$U$5:$U$605,"Receita",Jun!$G$5:$G$605,CReceber!$D21,Jun!$K$5:$K$605,"Não Pago")</f>
        <v>0</v>
      </c>
      <c r="K21" s="65">
        <f>SUMIFS(Jul!$I$5:$I$605,Jul!$U$5:$U$605,"Receita",Jul!$G$5:$G$605,CReceber!$D21,Jul!$K$5:$K$605,"Não Pago")</f>
        <v>0</v>
      </c>
      <c r="L21" s="65">
        <f>SUMIFS(Ago!$I$5:$I$605,Ago!$U$5:$U$605,"Receita",Ago!$G$5:$G$605,CReceber!$D21,Ago!$K$5:$K$605,"Não Pago")</f>
        <v>0</v>
      </c>
      <c r="M21" s="65">
        <f>SUMIFS(Set!$I$5:$I$605,Set!$U$5:$U$605,"Receita",Set!$G$5:$G$605,CReceber!$D21,Set!$K$5:$K$605,"Não Pago")</f>
        <v>0</v>
      </c>
      <c r="N21" s="65">
        <f>SUMIFS(Out!$I$5:$I$605,Out!$U$5:$U$605,"Receita",Out!$G$5:$G$605,CReceber!$D21,Out!$K$5:$K$605,"Não Pago")</f>
        <v>0</v>
      </c>
      <c r="O21" s="65">
        <f>SUMIFS(Nov!$I$5:$I$605,Nov!$U$5:$U$605,"Receita",Nov!$G$5:$G$605,CReceber!$D21,Nov!$K$5:$K$605,"Não Pago")</f>
        <v>0</v>
      </c>
      <c r="P21" s="65">
        <f>SUMIFS(Dez!$I$5:$I$605,Dez!$U$5:$U$605,"Receita",Dez!$G$5:$G$605,CReceber!$D21,Dez!$K$5:$K$605,"Não Pago")</f>
        <v>0</v>
      </c>
      <c r="Q21" s="62">
        <f t="shared" si="2"/>
        <v>0</v>
      </c>
    </row>
    <row r="22" spans="3:17" ht="28.5" customHeight="1" thickTop="1" thickBot="1" x14ac:dyDescent="0.3">
      <c r="C22" s="46" t="str">
        <f>'PC Receitas'!C18</f>
        <v>4.1.14</v>
      </c>
      <c r="D22" s="47" t="str">
        <f>VLOOKUP(C22,'PC Receitas'!$C$4:$D$103,2,FALSE)</f>
        <v>-</v>
      </c>
      <c r="E22" s="65">
        <f>SUMIFS(Jan!$I$5:$I$605,Jan!$U$5:$U$605,"Receita",Jan!$G$5:$G$605,CReceber!$D22,Jan!$K$5:$K$605,"Não Pago")</f>
        <v>0</v>
      </c>
      <c r="F22" s="65">
        <f>SUMIFS(Fev!$I$5:$I$605,Fev!$U$5:$U$605,"Receita",Fev!$G$5:$G$605,CReceber!$D22,Fev!$K$5:$K$605,"Não Pago")</f>
        <v>0</v>
      </c>
      <c r="G22" s="65">
        <f>SUMIFS(Mar!$I$5:$I$605,Mar!$U$5:$U$605,"Receita",Mar!$G$5:$G$605,CReceber!$D22,Mar!$K$5:$K$605,"Não Pago")</f>
        <v>0</v>
      </c>
      <c r="H22" s="65">
        <f>SUMIFS(Abr!$I$5:$I$605,Abr!$U$5:$U$605,"Receita",Abr!$G$5:$G$605,CReceber!$D22,Abr!$K$5:$K$605,"Não Pago")</f>
        <v>0</v>
      </c>
      <c r="I22" s="65">
        <f>SUMIFS(Mai!$I$5:$I$605,Mai!$U$5:$U$605,"Receita",Mai!$G$5:$G$605,CReceber!$D22,Mai!$K$5:$K$605,"Não Pago")</f>
        <v>0</v>
      </c>
      <c r="J22" s="65">
        <f>SUMIFS(Jun!$I$5:$I$605,Jun!$U$5:$U$605,"Receita",Jun!$G$5:$G$605,CReceber!$D22,Jun!$K$5:$K$605,"Não Pago")</f>
        <v>0</v>
      </c>
      <c r="K22" s="65">
        <f>SUMIFS(Jul!$I$5:$I$605,Jul!$U$5:$U$605,"Receita",Jul!$G$5:$G$605,CReceber!$D22,Jul!$K$5:$K$605,"Não Pago")</f>
        <v>0</v>
      </c>
      <c r="L22" s="65">
        <f>SUMIFS(Ago!$I$5:$I$605,Ago!$U$5:$U$605,"Receita",Ago!$G$5:$G$605,CReceber!$D22,Ago!$K$5:$K$605,"Não Pago")</f>
        <v>0</v>
      </c>
      <c r="M22" s="65">
        <f>SUMIFS(Set!$I$5:$I$605,Set!$U$5:$U$605,"Receita",Set!$G$5:$G$605,CReceber!$D22,Set!$K$5:$K$605,"Não Pago")</f>
        <v>0</v>
      </c>
      <c r="N22" s="65">
        <f>SUMIFS(Out!$I$5:$I$605,Out!$U$5:$U$605,"Receita",Out!$G$5:$G$605,CReceber!$D22,Out!$K$5:$K$605,"Não Pago")</f>
        <v>0</v>
      </c>
      <c r="O22" s="65">
        <f>SUMIFS(Nov!$I$5:$I$605,Nov!$U$5:$U$605,"Receita",Nov!$G$5:$G$605,CReceber!$D22,Nov!$K$5:$K$605,"Não Pago")</f>
        <v>0</v>
      </c>
      <c r="P22" s="65">
        <f>SUMIFS(Dez!$I$5:$I$605,Dez!$U$5:$U$605,"Receita",Dez!$G$5:$G$605,CReceber!$D22,Dez!$K$5:$K$605,"Não Pago")</f>
        <v>0</v>
      </c>
      <c r="Q22" s="62">
        <f t="shared" si="2"/>
        <v>0</v>
      </c>
    </row>
    <row r="23" spans="3:17" ht="28.5" customHeight="1" thickTop="1" thickBot="1" x14ac:dyDescent="0.3">
      <c r="C23" s="46" t="str">
        <f>'PC Receitas'!C19</f>
        <v>4.1.15</v>
      </c>
      <c r="D23" s="47" t="str">
        <f>VLOOKUP(C23,'PC Receitas'!$C$4:$D$103,2,FALSE)</f>
        <v>-</v>
      </c>
      <c r="E23" s="65">
        <f>SUMIFS(Jan!$I$5:$I$605,Jan!$U$5:$U$605,"Receita",Jan!$G$5:$G$605,CReceber!$D23,Jan!$K$5:$K$605,"Não Pago")</f>
        <v>0</v>
      </c>
      <c r="F23" s="65">
        <f>SUMIFS(Fev!$I$5:$I$605,Fev!$U$5:$U$605,"Receita",Fev!$G$5:$G$605,CReceber!$D23,Fev!$K$5:$K$605,"Não Pago")</f>
        <v>0</v>
      </c>
      <c r="G23" s="65">
        <f>SUMIFS(Mar!$I$5:$I$605,Mar!$U$5:$U$605,"Receita",Mar!$G$5:$G$605,CReceber!$D23,Mar!$K$5:$K$605,"Não Pago")</f>
        <v>0</v>
      </c>
      <c r="H23" s="65">
        <f>SUMIFS(Abr!$I$5:$I$605,Abr!$U$5:$U$605,"Receita",Abr!$G$5:$G$605,CReceber!$D23,Abr!$K$5:$K$605,"Não Pago")</f>
        <v>0</v>
      </c>
      <c r="I23" s="65">
        <f>SUMIFS(Mai!$I$5:$I$605,Mai!$U$5:$U$605,"Receita",Mai!$G$5:$G$605,CReceber!$D23,Mai!$K$5:$K$605,"Não Pago")</f>
        <v>0</v>
      </c>
      <c r="J23" s="65">
        <f>SUMIFS(Jun!$I$5:$I$605,Jun!$U$5:$U$605,"Receita",Jun!$G$5:$G$605,CReceber!$D23,Jun!$K$5:$K$605,"Não Pago")</f>
        <v>0</v>
      </c>
      <c r="K23" s="65">
        <f>SUMIFS(Jul!$I$5:$I$605,Jul!$U$5:$U$605,"Receita",Jul!$G$5:$G$605,CReceber!$D23,Jul!$K$5:$K$605,"Não Pago")</f>
        <v>0</v>
      </c>
      <c r="L23" s="65">
        <f>SUMIFS(Ago!$I$5:$I$605,Ago!$U$5:$U$605,"Receita",Ago!$G$5:$G$605,CReceber!$D23,Ago!$K$5:$K$605,"Não Pago")</f>
        <v>0</v>
      </c>
      <c r="M23" s="65">
        <f>SUMIFS(Set!$I$5:$I$605,Set!$U$5:$U$605,"Receita",Set!$G$5:$G$605,CReceber!$D23,Set!$K$5:$K$605,"Não Pago")</f>
        <v>0</v>
      </c>
      <c r="N23" s="65">
        <f>SUMIFS(Out!$I$5:$I$605,Out!$U$5:$U$605,"Receita",Out!$G$5:$G$605,CReceber!$D23,Out!$K$5:$K$605,"Não Pago")</f>
        <v>0</v>
      </c>
      <c r="O23" s="65">
        <f>SUMIFS(Nov!$I$5:$I$605,Nov!$U$5:$U$605,"Receita",Nov!$G$5:$G$605,CReceber!$D23,Nov!$K$5:$K$605,"Não Pago")</f>
        <v>0</v>
      </c>
      <c r="P23" s="65">
        <f>SUMIFS(Dez!$I$5:$I$605,Dez!$U$5:$U$605,"Receita",Dez!$G$5:$G$605,CReceber!$D23,Dez!$K$5:$K$605,"Não Pago")</f>
        <v>0</v>
      </c>
      <c r="Q23" s="62">
        <f t="shared" si="2"/>
        <v>0</v>
      </c>
    </row>
    <row r="24" spans="3:17" ht="28.5" customHeight="1" thickTop="1" thickBot="1" x14ac:dyDescent="0.3">
      <c r="C24" s="46" t="str">
        <f>'PC Receitas'!C20</f>
        <v>4.1.16</v>
      </c>
      <c r="D24" s="47" t="str">
        <f>VLOOKUP(C24,'PC Receitas'!$C$4:$D$103,2,FALSE)</f>
        <v>-</v>
      </c>
      <c r="E24" s="65">
        <f>SUMIFS(Jan!$I$5:$I$605,Jan!$U$5:$U$605,"Receita",Jan!$G$5:$G$605,CReceber!$D24,Jan!$K$5:$K$605,"Não Pago")</f>
        <v>0</v>
      </c>
      <c r="F24" s="65">
        <f>SUMIFS(Fev!$I$5:$I$605,Fev!$U$5:$U$605,"Receita",Fev!$G$5:$G$605,CReceber!$D24,Fev!$K$5:$K$605,"Não Pago")</f>
        <v>0</v>
      </c>
      <c r="G24" s="65">
        <f>SUMIFS(Mar!$I$5:$I$605,Mar!$U$5:$U$605,"Receita",Mar!$G$5:$G$605,CReceber!$D24,Mar!$K$5:$K$605,"Não Pago")</f>
        <v>0</v>
      </c>
      <c r="H24" s="65">
        <f>SUMIFS(Abr!$I$5:$I$605,Abr!$U$5:$U$605,"Receita",Abr!$G$5:$G$605,CReceber!$D24,Abr!$K$5:$K$605,"Não Pago")</f>
        <v>0</v>
      </c>
      <c r="I24" s="65">
        <f>SUMIFS(Mai!$I$5:$I$605,Mai!$U$5:$U$605,"Receita",Mai!$G$5:$G$605,CReceber!$D24,Mai!$K$5:$K$605,"Não Pago")</f>
        <v>0</v>
      </c>
      <c r="J24" s="65">
        <f>SUMIFS(Jun!$I$5:$I$605,Jun!$U$5:$U$605,"Receita",Jun!$G$5:$G$605,CReceber!$D24,Jun!$K$5:$K$605,"Não Pago")</f>
        <v>0</v>
      </c>
      <c r="K24" s="65">
        <f>SUMIFS(Jul!$I$5:$I$605,Jul!$U$5:$U$605,"Receita",Jul!$G$5:$G$605,CReceber!$D24,Jul!$K$5:$K$605,"Não Pago")</f>
        <v>0</v>
      </c>
      <c r="L24" s="65">
        <f>SUMIFS(Ago!$I$5:$I$605,Ago!$U$5:$U$605,"Receita",Ago!$G$5:$G$605,CReceber!$D24,Ago!$K$5:$K$605,"Não Pago")</f>
        <v>0</v>
      </c>
      <c r="M24" s="65">
        <f>SUMIFS(Set!$I$5:$I$605,Set!$U$5:$U$605,"Receita",Set!$G$5:$G$605,CReceber!$D24,Set!$K$5:$K$605,"Não Pago")</f>
        <v>0</v>
      </c>
      <c r="N24" s="65">
        <f>SUMIFS(Out!$I$5:$I$605,Out!$U$5:$U$605,"Receita",Out!$G$5:$G$605,CReceber!$D24,Out!$K$5:$K$605,"Não Pago")</f>
        <v>0</v>
      </c>
      <c r="O24" s="65">
        <f>SUMIFS(Nov!$I$5:$I$605,Nov!$U$5:$U$605,"Receita",Nov!$G$5:$G$605,CReceber!$D24,Nov!$K$5:$K$605,"Não Pago")</f>
        <v>0</v>
      </c>
      <c r="P24" s="65">
        <f>SUMIFS(Dez!$I$5:$I$605,Dez!$U$5:$U$605,"Receita",Dez!$G$5:$G$605,CReceber!$D24,Dez!$K$5:$K$605,"Não Pago")</f>
        <v>0</v>
      </c>
      <c r="Q24" s="62">
        <f t="shared" si="2"/>
        <v>0</v>
      </c>
    </row>
    <row r="25" spans="3:17" ht="28.5" customHeight="1" thickTop="1" thickBot="1" x14ac:dyDescent="0.3">
      <c r="C25" s="46" t="str">
        <f>'PC Receitas'!C21</f>
        <v>4.1.17</v>
      </c>
      <c r="D25" s="47" t="str">
        <f>VLOOKUP(C25,'PC Receitas'!$C$4:$D$103,2,FALSE)</f>
        <v>-</v>
      </c>
      <c r="E25" s="65">
        <f>SUMIFS(Jan!$I$5:$I$605,Jan!$U$5:$U$605,"Receita",Jan!$G$5:$G$605,CReceber!$D25,Jan!$K$5:$K$605,"Não Pago")</f>
        <v>0</v>
      </c>
      <c r="F25" s="65">
        <f>SUMIFS(Fev!$I$5:$I$605,Fev!$U$5:$U$605,"Receita",Fev!$G$5:$G$605,CReceber!$D25,Fev!$K$5:$K$605,"Não Pago")</f>
        <v>0</v>
      </c>
      <c r="G25" s="65">
        <f>SUMIFS(Mar!$I$5:$I$605,Mar!$U$5:$U$605,"Receita",Mar!$G$5:$G$605,CReceber!$D25,Mar!$K$5:$K$605,"Não Pago")</f>
        <v>0</v>
      </c>
      <c r="H25" s="65">
        <f>SUMIFS(Abr!$I$5:$I$605,Abr!$U$5:$U$605,"Receita",Abr!$G$5:$G$605,CReceber!$D25,Abr!$K$5:$K$605,"Não Pago")</f>
        <v>0</v>
      </c>
      <c r="I25" s="65">
        <f>SUMIFS(Mai!$I$5:$I$605,Mai!$U$5:$U$605,"Receita",Mai!$G$5:$G$605,CReceber!$D25,Mai!$K$5:$K$605,"Não Pago")</f>
        <v>0</v>
      </c>
      <c r="J25" s="65">
        <f>SUMIFS(Jun!$I$5:$I$605,Jun!$U$5:$U$605,"Receita",Jun!$G$5:$G$605,CReceber!$D25,Jun!$K$5:$K$605,"Não Pago")</f>
        <v>0</v>
      </c>
      <c r="K25" s="65">
        <f>SUMIFS(Jul!$I$5:$I$605,Jul!$U$5:$U$605,"Receita",Jul!$G$5:$G$605,CReceber!$D25,Jul!$K$5:$K$605,"Não Pago")</f>
        <v>0</v>
      </c>
      <c r="L25" s="65">
        <f>SUMIFS(Ago!$I$5:$I$605,Ago!$U$5:$U$605,"Receita",Ago!$G$5:$G$605,CReceber!$D25,Ago!$K$5:$K$605,"Não Pago")</f>
        <v>0</v>
      </c>
      <c r="M25" s="65">
        <f>SUMIFS(Set!$I$5:$I$605,Set!$U$5:$U$605,"Receita",Set!$G$5:$G$605,CReceber!$D25,Set!$K$5:$K$605,"Não Pago")</f>
        <v>0</v>
      </c>
      <c r="N25" s="65">
        <f>SUMIFS(Out!$I$5:$I$605,Out!$U$5:$U$605,"Receita",Out!$G$5:$G$605,CReceber!$D25,Out!$K$5:$K$605,"Não Pago")</f>
        <v>0</v>
      </c>
      <c r="O25" s="65">
        <f>SUMIFS(Nov!$I$5:$I$605,Nov!$U$5:$U$605,"Receita",Nov!$G$5:$G$605,CReceber!$D25,Nov!$K$5:$K$605,"Não Pago")</f>
        <v>0</v>
      </c>
      <c r="P25" s="65">
        <f>SUMIFS(Dez!$I$5:$I$605,Dez!$U$5:$U$605,"Receita",Dez!$G$5:$G$605,CReceber!$D25,Dez!$K$5:$K$605,"Não Pago")</f>
        <v>0</v>
      </c>
      <c r="Q25" s="62">
        <f t="shared" si="2"/>
        <v>0</v>
      </c>
    </row>
    <row r="26" spans="3:17" ht="28.5" customHeight="1" thickTop="1" thickBot="1" x14ac:dyDescent="0.3">
      <c r="C26" s="46" t="str">
        <f>'PC Receitas'!C22</f>
        <v>4.1.18</v>
      </c>
      <c r="D26" s="47" t="str">
        <f>VLOOKUP(C26,'PC Receitas'!$C$4:$D$103,2,FALSE)</f>
        <v>-</v>
      </c>
      <c r="E26" s="65">
        <f>SUMIFS(Jan!$I$5:$I$605,Jan!$U$5:$U$605,"Receita",Jan!$G$5:$G$605,CReceber!$D26,Jan!$K$5:$K$605,"Não Pago")</f>
        <v>0</v>
      </c>
      <c r="F26" s="65">
        <f>SUMIFS(Fev!$I$5:$I$605,Fev!$U$5:$U$605,"Receita",Fev!$G$5:$G$605,CReceber!$D26,Fev!$K$5:$K$605,"Não Pago")</f>
        <v>0</v>
      </c>
      <c r="G26" s="65">
        <f>SUMIFS(Mar!$I$5:$I$605,Mar!$U$5:$U$605,"Receita",Mar!$G$5:$G$605,CReceber!$D26,Mar!$K$5:$K$605,"Não Pago")</f>
        <v>0</v>
      </c>
      <c r="H26" s="65">
        <f>SUMIFS(Abr!$I$5:$I$605,Abr!$U$5:$U$605,"Receita",Abr!$G$5:$G$605,CReceber!$D26,Abr!$K$5:$K$605,"Não Pago")</f>
        <v>0</v>
      </c>
      <c r="I26" s="65">
        <f>SUMIFS(Mai!$I$5:$I$605,Mai!$U$5:$U$605,"Receita",Mai!$G$5:$G$605,CReceber!$D26,Mai!$K$5:$K$605,"Não Pago")</f>
        <v>0</v>
      </c>
      <c r="J26" s="65">
        <f>SUMIFS(Jun!$I$5:$I$605,Jun!$U$5:$U$605,"Receita",Jun!$G$5:$G$605,CReceber!$D26,Jun!$K$5:$K$605,"Não Pago")</f>
        <v>0</v>
      </c>
      <c r="K26" s="65">
        <f>SUMIFS(Jul!$I$5:$I$605,Jul!$U$5:$U$605,"Receita",Jul!$G$5:$G$605,CReceber!$D26,Jul!$K$5:$K$605,"Não Pago")</f>
        <v>0</v>
      </c>
      <c r="L26" s="65">
        <f>SUMIFS(Ago!$I$5:$I$605,Ago!$U$5:$U$605,"Receita",Ago!$G$5:$G$605,CReceber!$D26,Ago!$K$5:$K$605,"Não Pago")</f>
        <v>0</v>
      </c>
      <c r="M26" s="65">
        <f>SUMIFS(Set!$I$5:$I$605,Set!$U$5:$U$605,"Receita",Set!$G$5:$G$605,CReceber!$D26,Set!$K$5:$K$605,"Não Pago")</f>
        <v>0</v>
      </c>
      <c r="N26" s="65">
        <f>SUMIFS(Out!$I$5:$I$605,Out!$U$5:$U$605,"Receita",Out!$G$5:$G$605,CReceber!$D26,Out!$K$5:$K$605,"Não Pago")</f>
        <v>0</v>
      </c>
      <c r="O26" s="65">
        <f>SUMIFS(Nov!$I$5:$I$605,Nov!$U$5:$U$605,"Receita",Nov!$G$5:$G$605,CReceber!$D26,Nov!$K$5:$K$605,"Não Pago")</f>
        <v>0</v>
      </c>
      <c r="P26" s="65">
        <f>SUMIFS(Dez!$I$5:$I$605,Dez!$U$5:$U$605,"Receita",Dez!$G$5:$G$605,CReceber!$D26,Dez!$K$5:$K$605,"Não Pago")</f>
        <v>0</v>
      </c>
      <c r="Q26" s="62">
        <f t="shared" si="2"/>
        <v>0</v>
      </c>
    </row>
    <row r="27" spans="3:17" ht="28.5" customHeight="1" thickTop="1" thickBot="1" x14ac:dyDescent="0.3">
      <c r="C27" s="46" t="str">
        <f>'PC Receitas'!C23</f>
        <v>4.1.19</v>
      </c>
      <c r="D27" s="47" t="str">
        <f>VLOOKUP(C27,'PC Receitas'!$C$4:$D$103,2,FALSE)</f>
        <v>-</v>
      </c>
      <c r="E27" s="65">
        <f>SUMIFS(Jan!$I$5:$I$605,Jan!$U$5:$U$605,"Receita",Jan!$G$5:$G$605,CReceber!$D27,Jan!$K$5:$K$605,"Não Pago")</f>
        <v>0</v>
      </c>
      <c r="F27" s="65">
        <f>SUMIFS(Fev!$I$5:$I$605,Fev!$U$5:$U$605,"Receita",Fev!$G$5:$G$605,CReceber!$D27,Fev!$K$5:$K$605,"Não Pago")</f>
        <v>0</v>
      </c>
      <c r="G27" s="65">
        <f>SUMIFS(Mar!$I$5:$I$605,Mar!$U$5:$U$605,"Receita",Mar!$G$5:$G$605,CReceber!$D27,Mar!$K$5:$K$605,"Não Pago")</f>
        <v>0</v>
      </c>
      <c r="H27" s="65">
        <f>SUMIFS(Abr!$I$5:$I$605,Abr!$U$5:$U$605,"Receita",Abr!$G$5:$G$605,CReceber!$D27,Abr!$K$5:$K$605,"Não Pago")</f>
        <v>0</v>
      </c>
      <c r="I27" s="65">
        <f>SUMIFS(Mai!$I$5:$I$605,Mai!$U$5:$U$605,"Receita",Mai!$G$5:$G$605,CReceber!$D27,Mai!$K$5:$K$605,"Não Pago")</f>
        <v>0</v>
      </c>
      <c r="J27" s="65">
        <f>SUMIFS(Jun!$I$5:$I$605,Jun!$U$5:$U$605,"Receita",Jun!$G$5:$G$605,CReceber!$D27,Jun!$K$5:$K$605,"Não Pago")</f>
        <v>0</v>
      </c>
      <c r="K27" s="65">
        <f>SUMIFS(Jul!$I$5:$I$605,Jul!$U$5:$U$605,"Receita",Jul!$G$5:$G$605,CReceber!$D27,Jul!$K$5:$K$605,"Não Pago")</f>
        <v>0</v>
      </c>
      <c r="L27" s="65">
        <f>SUMIFS(Ago!$I$5:$I$605,Ago!$U$5:$U$605,"Receita",Ago!$G$5:$G$605,CReceber!$D27,Ago!$K$5:$K$605,"Não Pago")</f>
        <v>0</v>
      </c>
      <c r="M27" s="65">
        <f>SUMIFS(Set!$I$5:$I$605,Set!$U$5:$U$605,"Receita",Set!$G$5:$G$605,CReceber!$D27,Set!$K$5:$K$605,"Não Pago")</f>
        <v>0</v>
      </c>
      <c r="N27" s="65">
        <f>SUMIFS(Out!$I$5:$I$605,Out!$U$5:$U$605,"Receita",Out!$G$5:$G$605,CReceber!$D27,Out!$K$5:$K$605,"Não Pago")</f>
        <v>0</v>
      </c>
      <c r="O27" s="65">
        <f>SUMIFS(Nov!$I$5:$I$605,Nov!$U$5:$U$605,"Receita",Nov!$G$5:$G$605,CReceber!$D27,Nov!$K$5:$K$605,"Não Pago")</f>
        <v>0</v>
      </c>
      <c r="P27" s="65">
        <f>SUMIFS(Dez!$I$5:$I$605,Dez!$U$5:$U$605,"Receita",Dez!$G$5:$G$605,CReceber!$D27,Dez!$K$5:$K$605,"Não Pago")</f>
        <v>0</v>
      </c>
      <c r="Q27" s="62">
        <f t="shared" si="2"/>
        <v>0</v>
      </c>
    </row>
    <row r="28" spans="3:17" ht="28.5" customHeight="1" thickTop="1" thickBot="1" x14ac:dyDescent="0.3">
      <c r="C28" s="46" t="str">
        <f>'PC Receitas'!C24</f>
        <v>4.1.20</v>
      </c>
      <c r="D28" s="47" t="str">
        <f>VLOOKUP(C28,'PC Receitas'!$C$4:$D$103,2,FALSE)</f>
        <v>-</v>
      </c>
      <c r="E28" s="65">
        <f>SUMIFS(Jan!$I$5:$I$605,Jan!$U$5:$U$605,"Receita",Jan!$G$5:$G$605,CReceber!$D28,Jan!$K$5:$K$605,"Não Pago")</f>
        <v>0</v>
      </c>
      <c r="F28" s="65">
        <f>SUMIFS(Fev!$I$5:$I$605,Fev!$U$5:$U$605,"Receita",Fev!$G$5:$G$605,CReceber!$D28,Fev!$K$5:$K$605,"Não Pago")</f>
        <v>0</v>
      </c>
      <c r="G28" s="65">
        <f>SUMIFS(Mar!$I$5:$I$605,Mar!$U$5:$U$605,"Receita",Mar!$G$5:$G$605,CReceber!$D28,Mar!$K$5:$K$605,"Não Pago")</f>
        <v>0</v>
      </c>
      <c r="H28" s="65">
        <f>SUMIFS(Abr!$I$5:$I$605,Abr!$U$5:$U$605,"Receita",Abr!$G$5:$G$605,CReceber!$D28,Abr!$K$5:$K$605,"Não Pago")</f>
        <v>0</v>
      </c>
      <c r="I28" s="65">
        <f>SUMIFS(Mai!$I$5:$I$605,Mai!$U$5:$U$605,"Receita",Mai!$G$5:$G$605,CReceber!$D28,Mai!$K$5:$K$605,"Não Pago")</f>
        <v>0</v>
      </c>
      <c r="J28" s="65">
        <f>SUMIFS(Jun!$I$5:$I$605,Jun!$U$5:$U$605,"Receita",Jun!$G$5:$G$605,CReceber!$D28,Jun!$K$5:$K$605,"Não Pago")</f>
        <v>0</v>
      </c>
      <c r="K28" s="65">
        <f>SUMIFS(Jul!$I$5:$I$605,Jul!$U$5:$U$605,"Receita",Jul!$G$5:$G$605,CReceber!$D28,Jul!$K$5:$K$605,"Não Pago")</f>
        <v>0</v>
      </c>
      <c r="L28" s="65">
        <f>SUMIFS(Ago!$I$5:$I$605,Ago!$U$5:$U$605,"Receita",Ago!$G$5:$G$605,CReceber!$D28,Ago!$K$5:$K$605,"Não Pago")</f>
        <v>0</v>
      </c>
      <c r="M28" s="65">
        <f>SUMIFS(Set!$I$5:$I$605,Set!$U$5:$U$605,"Receita",Set!$G$5:$G$605,CReceber!$D28,Set!$K$5:$K$605,"Não Pago")</f>
        <v>0</v>
      </c>
      <c r="N28" s="65">
        <f>SUMIFS(Out!$I$5:$I$605,Out!$U$5:$U$605,"Receita",Out!$G$5:$G$605,CReceber!$D28,Out!$K$5:$K$605,"Não Pago")</f>
        <v>0</v>
      </c>
      <c r="O28" s="65">
        <f>SUMIFS(Nov!$I$5:$I$605,Nov!$U$5:$U$605,"Receita",Nov!$G$5:$G$605,CReceber!$D28,Nov!$K$5:$K$605,"Não Pago")</f>
        <v>0</v>
      </c>
      <c r="P28" s="65">
        <f>SUMIFS(Dez!$I$5:$I$605,Dez!$U$5:$U$605,"Receita",Dez!$G$5:$G$605,CReceber!$D28,Dez!$K$5:$K$605,"Não Pago")</f>
        <v>0</v>
      </c>
      <c r="Q28" s="62">
        <f t="shared" si="2"/>
        <v>0</v>
      </c>
    </row>
    <row r="29" spans="3:17" ht="28.5" customHeight="1" thickTop="1" thickBot="1" x14ac:dyDescent="0.3">
      <c r="C29" s="46" t="str">
        <f>'PC Receitas'!C25</f>
        <v>4.1.21</v>
      </c>
      <c r="D29" s="47" t="str">
        <f>VLOOKUP(C29,'PC Receitas'!$C$4:$D$103,2,FALSE)</f>
        <v>-</v>
      </c>
      <c r="E29" s="65">
        <f>SUMIFS(Jan!$I$5:$I$605,Jan!$U$5:$U$605,"Receita",Jan!$G$5:$G$605,CReceber!$D29,Jan!$K$5:$K$605,"Não Pago")</f>
        <v>0</v>
      </c>
      <c r="F29" s="65">
        <f>SUMIFS(Fev!$I$5:$I$605,Fev!$U$5:$U$605,"Receita",Fev!$G$5:$G$605,CReceber!$D29,Fev!$K$5:$K$605,"Não Pago")</f>
        <v>0</v>
      </c>
      <c r="G29" s="65">
        <f>SUMIFS(Mar!$I$5:$I$605,Mar!$U$5:$U$605,"Receita",Mar!$G$5:$G$605,CReceber!$D29,Mar!$K$5:$K$605,"Não Pago")</f>
        <v>0</v>
      </c>
      <c r="H29" s="65">
        <f>SUMIFS(Abr!$I$5:$I$605,Abr!$U$5:$U$605,"Receita",Abr!$G$5:$G$605,CReceber!$D29,Abr!$K$5:$K$605,"Não Pago")</f>
        <v>0</v>
      </c>
      <c r="I29" s="65">
        <f>SUMIFS(Mai!$I$5:$I$605,Mai!$U$5:$U$605,"Receita",Mai!$G$5:$G$605,CReceber!$D29,Mai!$K$5:$K$605,"Não Pago")</f>
        <v>0</v>
      </c>
      <c r="J29" s="65">
        <f>SUMIFS(Jun!$I$5:$I$605,Jun!$U$5:$U$605,"Receita",Jun!$G$5:$G$605,CReceber!$D29,Jun!$K$5:$K$605,"Não Pago")</f>
        <v>0</v>
      </c>
      <c r="K29" s="65">
        <f>SUMIFS(Jul!$I$5:$I$605,Jul!$U$5:$U$605,"Receita",Jul!$G$5:$G$605,CReceber!$D29,Jul!$K$5:$K$605,"Não Pago")</f>
        <v>0</v>
      </c>
      <c r="L29" s="65">
        <f>SUMIFS(Ago!$I$5:$I$605,Ago!$U$5:$U$605,"Receita",Ago!$G$5:$G$605,CReceber!$D29,Ago!$K$5:$K$605,"Não Pago")</f>
        <v>0</v>
      </c>
      <c r="M29" s="65">
        <f>SUMIFS(Set!$I$5:$I$605,Set!$U$5:$U$605,"Receita",Set!$G$5:$G$605,CReceber!$D29,Set!$K$5:$K$605,"Não Pago")</f>
        <v>0</v>
      </c>
      <c r="N29" s="65">
        <f>SUMIFS(Out!$I$5:$I$605,Out!$U$5:$U$605,"Receita",Out!$G$5:$G$605,CReceber!$D29,Out!$K$5:$K$605,"Não Pago")</f>
        <v>0</v>
      </c>
      <c r="O29" s="65">
        <f>SUMIFS(Nov!$I$5:$I$605,Nov!$U$5:$U$605,"Receita",Nov!$G$5:$G$605,CReceber!$D29,Nov!$K$5:$K$605,"Não Pago")</f>
        <v>0</v>
      </c>
      <c r="P29" s="65">
        <f>SUMIFS(Dez!$I$5:$I$605,Dez!$U$5:$U$605,"Receita",Dez!$G$5:$G$605,CReceber!$D29,Dez!$K$5:$K$605,"Não Pago")</f>
        <v>0</v>
      </c>
      <c r="Q29" s="62">
        <f t="shared" si="2"/>
        <v>0</v>
      </c>
    </row>
    <row r="30" spans="3:17" ht="28.5" customHeight="1" thickTop="1" thickBot="1" x14ac:dyDescent="0.3">
      <c r="C30" s="46" t="str">
        <f>'PC Receitas'!C26</f>
        <v>4.1.22</v>
      </c>
      <c r="D30" s="47" t="str">
        <f>VLOOKUP(C30,'PC Receitas'!$C$4:$D$103,2,FALSE)</f>
        <v>-</v>
      </c>
      <c r="E30" s="65">
        <f>SUMIFS(Jan!$I$5:$I$605,Jan!$U$5:$U$605,"Receita",Jan!$G$5:$G$605,CReceber!$D30,Jan!$K$5:$K$605,"Não Pago")</f>
        <v>0</v>
      </c>
      <c r="F30" s="65">
        <f>SUMIFS(Fev!$I$5:$I$605,Fev!$U$5:$U$605,"Receita",Fev!$G$5:$G$605,CReceber!$D30,Fev!$K$5:$K$605,"Não Pago")</f>
        <v>0</v>
      </c>
      <c r="G30" s="65">
        <f>SUMIFS(Mar!$I$5:$I$605,Mar!$U$5:$U$605,"Receita",Mar!$G$5:$G$605,CReceber!$D30,Mar!$K$5:$K$605,"Não Pago")</f>
        <v>0</v>
      </c>
      <c r="H30" s="65">
        <f>SUMIFS(Abr!$I$5:$I$605,Abr!$U$5:$U$605,"Receita",Abr!$G$5:$G$605,CReceber!$D30,Abr!$K$5:$K$605,"Não Pago")</f>
        <v>0</v>
      </c>
      <c r="I30" s="65">
        <f>SUMIFS(Mai!$I$5:$I$605,Mai!$U$5:$U$605,"Receita",Mai!$G$5:$G$605,CReceber!$D30,Mai!$K$5:$K$605,"Não Pago")</f>
        <v>0</v>
      </c>
      <c r="J30" s="65">
        <f>SUMIFS(Jun!$I$5:$I$605,Jun!$U$5:$U$605,"Receita",Jun!$G$5:$G$605,CReceber!$D30,Jun!$K$5:$K$605,"Não Pago")</f>
        <v>0</v>
      </c>
      <c r="K30" s="65">
        <f>SUMIFS(Jul!$I$5:$I$605,Jul!$U$5:$U$605,"Receita",Jul!$G$5:$G$605,CReceber!$D30,Jul!$K$5:$K$605,"Não Pago")</f>
        <v>0</v>
      </c>
      <c r="L30" s="65">
        <f>SUMIFS(Ago!$I$5:$I$605,Ago!$U$5:$U$605,"Receita",Ago!$G$5:$G$605,CReceber!$D30,Ago!$K$5:$K$605,"Não Pago")</f>
        <v>0</v>
      </c>
      <c r="M30" s="65">
        <f>SUMIFS(Set!$I$5:$I$605,Set!$U$5:$U$605,"Receita",Set!$G$5:$G$605,CReceber!$D30,Set!$K$5:$K$605,"Não Pago")</f>
        <v>0</v>
      </c>
      <c r="N30" s="65">
        <f>SUMIFS(Out!$I$5:$I$605,Out!$U$5:$U$605,"Receita",Out!$G$5:$G$605,CReceber!$D30,Out!$K$5:$K$605,"Não Pago")</f>
        <v>0</v>
      </c>
      <c r="O30" s="65">
        <f>SUMIFS(Nov!$I$5:$I$605,Nov!$U$5:$U$605,"Receita",Nov!$G$5:$G$605,CReceber!$D30,Nov!$K$5:$K$605,"Não Pago")</f>
        <v>0</v>
      </c>
      <c r="P30" s="65">
        <f>SUMIFS(Dez!$I$5:$I$605,Dez!$U$5:$U$605,"Receita",Dez!$G$5:$G$605,CReceber!$D30,Dez!$K$5:$K$605,"Não Pago")</f>
        <v>0</v>
      </c>
      <c r="Q30" s="62">
        <f t="shared" si="2"/>
        <v>0</v>
      </c>
    </row>
    <row r="31" spans="3:17" ht="28.5" customHeight="1" thickTop="1" thickBot="1" x14ac:dyDescent="0.3">
      <c r="C31" s="46" t="str">
        <f>'PC Receitas'!C27</f>
        <v>4.1.23</v>
      </c>
      <c r="D31" s="47" t="str">
        <f>VLOOKUP(C31,'PC Receitas'!$C$4:$D$103,2,FALSE)</f>
        <v>-</v>
      </c>
      <c r="E31" s="65">
        <f>SUMIFS(Jan!$I$5:$I$605,Jan!$U$5:$U$605,"Receita",Jan!$G$5:$G$605,CReceber!$D31,Jan!$K$5:$K$605,"Não Pago")</f>
        <v>0</v>
      </c>
      <c r="F31" s="65">
        <f>SUMIFS(Fev!$I$5:$I$605,Fev!$U$5:$U$605,"Receita",Fev!$G$5:$G$605,CReceber!$D31,Fev!$K$5:$K$605,"Não Pago")</f>
        <v>0</v>
      </c>
      <c r="G31" s="65">
        <f>SUMIFS(Mar!$I$5:$I$605,Mar!$U$5:$U$605,"Receita",Mar!$G$5:$G$605,CReceber!$D31,Mar!$K$5:$K$605,"Não Pago")</f>
        <v>0</v>
      </c>
      <c r="H31" s="65">
        <f>SUMIFS(Abr!$I$5:$I$605,Abr!$U$5:$U$605,"Receita",Abr!$G$5:$G$605,CReceber!$D31,Abr!$K$5:$K$605,"Não Pago")</f>
        <v>0</v>
      </c>
      <c r="I31" s="65">
        <f>SUMIFS(Mai!$I$5:$I$605,Mai!$U$5:$U$605,"Receita",Mai!$G$5:$G$605,CReceber!$D31,Mai!$K$5:$K$605,"Não Pago")</f>
        <v>0</v>
      </c>
      <c r="J31" s="65">
        <f>SUMIFS(Jun!$I$5:$I$605,Jun!$U$5:$U$605,"Receita",Jun!$G$5:$G$605,CReceber!$D31,Jun!$K$5:$K$605,"Não Pago")</f>
        <v>0</v>
      </c>
      <c r="K31" s="65">
        <f>SUMIFS(Jul!$I$5:$I$605,Jul!$U$5:$U$605,"Receita",Jul!$G$5:$G$605,CReceber!$D31,Jul!$K$5:$K$605,"Não Pago")</f>
        <v>0</v>
      </c>
      <c r="L31" s="65">
        <f>SUMIFS(Ago!$I$5:$I$605,Ago!$U$5:$U$605,"Receita",Ago!$G$5:$G$605,CReceber!$D31,Ago!$K$5:$K$605,"Não Pago")</f>
        <v>0</v>
      </c>
      <c r="M31" s="65">
        <f>SUMIFS(Set!$I$5:$I$605,Set!$U$5:$U$605,"Receita",Set!$G$5:$G$605,CReceber!$D31,Set!$K$5:$K$605,"Não Pago")</f>
        <v>0</v>
      </c>
      <c r="N31" s="65">
        <f>SUMIFS(Out!$I$5:$I$605,Out!$U$5:$U$605,"Receita",Out!$G$5:$G$605,CReceber!$D31,Out!$K$5:$K$605,"Não Pago")</f>
        <v>0</v>
      </c>
      <c r="O31" s="65">
        <f>SUMIFS(Nov!$I$5:$I$605,Nov!$U$5:$U$605,"Receita",Nov!$G$5:$G$605,CReceber!$D31,Nov!$K$5:$K$605,"Não Pago")</f>
        <v>0</v>
      </c>
      <c r="P31" s="65">
        <f>SUMIFS(Dez!$I$5:$I$605,Dez!$U$5:$U$605,"Receita",Dez!$G$5:$G$605,CReceber!$D31,Dez!$K$5:$K$605,"Não Pago")</f>
        <v>0</v>
      </c>
      <c r="Q31" s="62">
        <f t="shared" si="2"/>
        <v>0</v>
      </c>
    </row>
    <row r="32" spans="3:17" ht="28.5" customHeight="1" thickTop="1" thickBot="1" x14ac:dyDescent="0.3">
      <c r="C32" s="46" t="str">
        <f>'PC Receitas'!C28</f>
        <v>4.1.24</v>
      </c>
      <c r="D32" s="47" t="str">
        <f>VLOOKUP(C32,'PC Receitas'!$C$4:$D$103,2,FALSE)</f>
        <v>-</v>
      </c>
      <c r="E32" s="65">
        <f>SUMIFS(Jan!$I$5:$I$605,Jan!$U$5:$U$605,"Receita",Jan!$G$5:$G$605,CReceber!$D32,Jan!$K$5:$K$605,"Não Pago")</f>
        <v>0</v>
      </c>
      <c r="F32" s="65">
        <f>SUMIFS(Fev!$I$5:$I$605,Fev!$U$5:$U$605,"Receita",Fev!$G$5:$G$605,CReceber!$D32,Fev!$K$5:$K$605,"Não Pago")</f>
        <v>0</v>
      </c>
      <c r="G32" s="65">
        <f>SUMIFS(Mar!$I$5:$I$605,Mar!$U$5:$U$605,"Receita",Mar!$G$5:$G$605,CReceber!$D32,Mar!$K$5:$K$605,"Não Pago")</f>
        <v>0</v>
      </c>
      <c r="H32" s="65">
        <f>SUMIFS(Abr!$I$5:$I$605,Abr!$U$5:$U$605,"Receita",Abr!$G$5:$G$605,CReceber!$D32,Abr!$K$5:$K$605,"Não Pago")</f>
        <v>0</v>
      </c>
      <c r="I32" s="65">
        <f>SUMIFS(Mai!$I$5:$I$605,Mai!$U$5:$U$605,"Receita",Mai!$G$5:$G$605,CReceber!$D32,Mai!$K$5:$K$605,"Não Pago")</f>
        <v>0</v>
      </c>
      <c r="J32" s="65">
        <f>SUMIFS(Jun!$I$5:$I$605,Jun!$U$5:$U$605,"Receita",Jun!$G$5:$G$605,CReceber!$D32,Jun!$K$5:$K$605,"Não Pago")</f>
        <v>0</v>
      </c>
      <c r="K32" s="65">
        <f>SUMIFS(Jul!$I$5:$I$605,Jul!$U$5:$U$605,"Receita",Jul!$G$5:$G$605,CReceber!$D32,Jul!$K$5:$K$605,"Não Pago")</f>
        <v>0</v>
      </c>
      <c r="L32" s="65">
        <f>SUMIFS(Ago!$I$5:$I$605,Ago!$U$5:$U$605,"Receita",Ago!$G$5:$G$605,CReceber!$D32,Ago!$K$5:$K$605,"Não Pago")</f>
        <v>0</v>
      </c>
      <c r="M32" s="65">
        <f>SUMIFS(Set!$I$5:$I$605,Set!$U$5:$U$605,"Receita",Set!$G$5:$G$605,CReceber!$D32,Set!$K$5:$K$605,"Não Pago")</f>
        <v>0</v>
      </c>
      <c r="N32" s="65">
        <f>SUMIFS(Out!$I$5:$I$605,Out!$U$5:$U$605,"Receita",Out!$G$5:$G$605,CReceber!$D32,Out!$K$5:$K$605,"Não Pago")</f>
        <v>0</v>
      </c>
      <c r="O32" s="65">
        <f>SUMIFS(Nov!$I$5:$I$605,Nov!$U$5:$U$605,"Receita",Nov!$G$5:$G$605,CReceber!$D32,Nov!$K$5:$K$605,"Não Pago")</f>
        <v>0</v>
      </c>
      <c r="P32" s="65">
        <f>SUMIFS(Dez!$I$5:$I$605,Dez!$U$5:$U$605,"Receita",Dez!$G$5:$G$605,CReceber!$D32,Dez!$K$5:$K$605,"Não Pago")</f>
        <v>0</v>
      </c>
      <c r="Q32" s="62">
        <f t="shared" si="2"/>
        <v>0</v>
      </c>
    </row>
    <row r="33" spans="3:17" ht="28.5" customHeight="1" thickTop="1" thickBot="1" x14ac:dyDescent="0.3">
      <c r="C33" s="46" t="str">
        <f>'PC Receitas'!C29</f>
        <v>4.1.25</v>
      </c>
      <c r="D33" s="47" t="str">
        <f>VLOOKUP(C33,'PC Receitas'!$C$4:$D$103,2,FALSE)</f>
        <v>-</v>
      </c>
      <c r="E33" s="65">
        <f>SUMIFS(Jan!$I$5:$I$605,Jan!$U$5:$U$605,"Receita",Jan!$G$5:$G$605,CReceber!$D33,Jan!$K$5:$K$605,"Não Pago")</f>
        <v>0</v>
      </c>
      <c r="F33" s="65">
        <f>SUMIFS(Fev!$I$5:$I$605,Fev!$U$5:$U$605,"Receita",Fev!$G$5:$G$605,CReceber!$D33,Fev!$K$5:$K$605,"Não Pago")</f>
        <v>0</v>
      </c>
      <c r="G33" s="65">
        <f>SUMIFS(Mar!$I$5:$I$605,Mar!$U$5:$U$605,"Receita",Mar!$G$5:$G$605,CReceber!$D33,Mar!$K$5:$K$605,"Não Pago")</f>
        <v>0</v>
      </c>
      <c r="H33" s="65">
        <f>SUMIFS(Abr!$I$5:$I$605,Abr!$U$5:$U$605,"Receita",Abr!$G$5:$G$605,CReceber!$D33,Abr!$K$5:$K$605,"Não Pago")</f>
        <v>0</v>
      </c>
      <c r="I33" s="65">
        <f>SUMIFS(Mai!$I$5:$I$605,Mai!$U$5:$U$605,"Receita",Mai!$G$5:$G$605,CReceber!$D33,Mai!$K$5:$K$605,"Não Pago")</f>
        <v>0</v>
      </c>
      <c r="J33" s="65">
        <f>SUMIFS(Jun!$I$5:$I$605,Jun!$U$5:$U$605,"Receita",Jun!$G$5:$G$605,CReceber!$D33,Jun!$K$5:$K$605,"Não Pago")</f>
        <v>0</v>
      </c>
      <c r="K33" s="65">
        <f>SUMIFS(Jul!$I$5:$I$605,Jul!$U$5:$U$605,"Receita",Jul!$G$5:$G$605,CReceber!$D33,Jul!$K$5:$K$605,"Não Pago")</f>
        <v>0</v>
      </c>
      <c r="L33" s="65">
        <f>SUMIFS(Ago!$I$5:$I$605,Ago!$U$5:$U$605,"Receita",Ago!$G$5:$G$605,CReceber!$D33,Ago!$K$5:$K$605,"Não Pago")</f>
        <v>0</v>
      </c>
      <c r="M33" s="65">
        <f>SUMIFS(Set!$I$5:$I$605,Set!$U$5:$U$605,"Receita",Set!$G$5:$G$605,CReceber!$D33,Set!$K$5:$K$605,"Não Pago")</f>
        <v>0</v>
      </c>
      <c r="N33" s="65">
        <f>SUMIFS(Out!$I$5:$I$605,Out!$U$5:$U$605,"Receita",Out!$G$5:$G$605,CReceber!$D33,Out!$K$5:$K$605,"Não Pago")</f>
        <v>0</v>
      </c>
      <c r="O33" s="65">
        <f>SUMIFS(Nov!$I$5:$I$605,Nov!$U$5:$U$605,"Receita",Nov!$G$5:$G$605,CReceber!$D33,Nov!$K$5:$K$605,"Não Pago")</f>
        <v>0</v>
      </c>
      <c r="P33" s="65">
        <f>SUMIFS(Dez!$I$5:$I$605,Dez!$U$5:$U$605,"Receita",Dez!$G$5:$G$605,CReceber!$D33,Dez!$K$5:$K$605,"Não Pago")</f>
        <v>0</v>
      </c>
      <c r="Q33" s="62">
        <f t="shared" si="2"/>
        <v>0</v>
      </c>
    </row>
    <row r="34" spans="3:17" ht="28.5" customHeight="1" thickTop="1" thickBot="1" x14ac:dyDescent="0.3">
      <c r="C34" s="46" t="str">
        <f>'PC Receitas'!C30</f>
        <v>4.1.26</v>
      </c>
      <c r="D34" s="47" t="str">
        <f>VLOOKUP(C34,'PC Receitas'!$C$4:$D$103,2,FALSE)</f>
        <v>-</v>
      </c>
      <c r="E34" s="65">
        <f>SUMIFS(Jan!$I$5:$I$605,Jan!$U$5:$U$605,"Receita",Jan!$G$5:$G$605,CReceber!$D34,Jan!$K$5:$K$605,"Não Pago")</f>
        <v>0</v>
      </c>
      <c r="F34" s="65">
        <f>SUMIFS(Fev!$I$5:$I$605,Fev!$U$5:$U$605,"Receita",Fev!$G$5:$G$605,CReceber!$D34,Fev!$K$5:$K$605,"Não Pago")</f>
        <v>0</v>
      </c>
      <c r="G34" s="65">
        <f>SUMIFS(Mar!$I$5:$I$605,Mar!$U$5:$U$605,"Receita",Mar!$G$5:$G$605,CReceber!$D34,Mar!$K$5:$K$605,"Não Pago")</f>
        <v>0</v>
      </c>
      <c r="H34" s="65">
        <f>SUMIFS(Abr!$I$5:$I$605,Abr!$U$5:$U$605,"Receita",Abr!$G$5:$G$605,CReceber!$D34,Abr!$K$5:$K$605,"Não Pago")</f>
        <v>0</v>
      </c>
      <c r="I34" s="65">
        <f>SUMIFS(Mai!$I$5:$I$605,Mai!$U$5:$U$605,"Receita",Mai!$G$5:$G$605,CReceber!$D34,Mai!$K$5:$K$605,"Não Pago")</f>
        <v>0</v>
      </c>
      <c r="J34" s="65">
        <f>SUMIFS(Jun!$I$5:$I$605,Jun!$U$5:$U$605,"Receita",Jun!$G$5:$G$605,CReceber!$D34,Jun!$K$5:$K$605,"Não Pago")</f>
        <v>0</v>
      </c>
      <c r="K34" s="65">
        <f>SUMIFS(Jul!$I$5:$I$605,Jul!$U$5:$U$605,"Receita",Jul!$G$5:$G$605,CReceber!$D34,Jul!$K$5:$K$605,"Não Pago")</f>
        <v>0</v>
      </c>
      <c r="L34" s="65">
        <f>SUMIFS(Ago!$I$5:$I$605,Ago!$U$5:$U$605,"Receita",Ago!$G$5:$G$605,CReceber!$D34,Ago!$K$5:$K$605,"Não Pago")</f>
        <v>0</v>
      </c>
      <c r="M34" s="65">
        <f>SUMIFS(Set!$I$5:$I$605,Set!$U$5:$U$605,"Receita",Set!$G$5:$G$605,CReceber!$D34,Set!$K$5:$K$605,"Não Pago")</f>
        <v>0</v>
      </c>
      <c r="N34" s="65">
        <f>SUMIFS(Out!$I$5:$I$605,Out!$U$5:$U$605,"Receita",Out!$G$5:$G$605,CReceber!$D34,Out!$K$5:$K$605,"Não Pago")</f>
        <v>0</v>
      </c>
      <c r="O34" s="65">
        <f>SUMIFS(Nov!$I$5:$I$605,Nov!$U$5:$U$605,"Receita",Nov!$G$5:$G$605,CReceber!$D34,Nov!$K$5:$K$605,"Não Pago")</f>
        <v>0</v>
      </c>
      <c r="P34" s="65">
        <f>SUMIFS(Dez!$I$5:$I$605,Dez!$U$5:$U$605,"Receita",Dez!$G$5:$G$605,CReceber!$D34,Dez!$K$5:$K$605,"Não Pago")</f>
        <v>0</v>
      </c>
      <c r="Q34" s="62">
        <f t="shared" si="2"/>
        <v>0</v>
      </c>
    </row>
    <row r="35" spans="3:17" ht="28.5" customHeight="1" thickTop="1" thickBot="1" x14ac:dyDescent="0.3">
      <c r="C35" s="46" t="str">
        <f>'PC Receitas'!C31</f>
        <v>4.1.27</v>
      </c>
      <c r="D35" s="47" t="str">
        <f>VLOOKUP(C35,'PC Receitas'!$C$4:$D$103,2,FALSE)</f>
        <v>-</v>
      </c>
      <c r="E35" s="65">
        <f>SUMIFS(Jan!$I$5:$I$605,Jan!$U$5:$U$605,"Receita",Jan!$G$5:$G$605,CReceber!$D35,Jan!$K$5:$K$605,"Não Pago")</f>
        <v>0</v>
      </c>
      <c r="F35" s="65">
        <f>SUMIFS(Fev!$I$5:$I$605,Fev!$U$5:$U$605,"Receita",Fev!$G$5:$G$605,CReceber!$D35,Fev!$K$5:$K$605,"Não Pago")</f>
        <v>0</v>
      </c>
      <c r="G35" s="65">
        <f>SUMIFS(Mar!$I$5:$I$605,Mar!$U$5:$U$605,"Receita",Mar!$G$5:$G$605,CReceber!$D35,Mar!$K$5:$K$605,"Não Pago")</f>
        <v>0</v>
      </c>
      <c r="H35" s="65">
        <f>SUMIFS(Abr!$I$5:$I$605,Abr!$U$5:$U$605,"Receita",Abr!$G$5:$G$605,CReceber!$D35,Abr!$K$5:$K$605,"Não Pago")</f>
        <v>0</v>
      </c>
      <c r="I35" s="65">
        <f>SUMIFS(Mai!$I$5:$I$605,Mai!$U$5:$U$605,"Receita",Mai!$G$5:$G$605,CReceber!$D35,Mai!$K$5:$K$605,"Não Pago")</f>
        <v>0</v>
      </c>
      <c r="J35" s="65">
        <f>SUMIFS(Jun!$I$5:$I$605,Jun!$U$5:$U$605,"Receita",Jun!$G$5:$G$605,CReceber!$D35,Jun!$K$5:$K$605,"Não Pago")</f>
        <v>0</v>
      </c>
      <c r="K35" s="65">
        <f>SUMIFS(Jul!$I$5:$I$605,Jul!$U$5:$U$605,"Receita",Jul!$G$5:$G$605,CReceber!$D35,Jul!$K$5:$K$605,"Não Pago")</f>
        <v>0</v>
      </c>
      <c r="L35" s="65">
        <f>SUMIFS(Ago!$I$5:$I$605,Ago!$U$5:$U$605,"Receita",Ago!$G$5:$G$605,CReceber!$D35,Ago!$K$5:$K$605,"Não Pago")</f>
        <v>0</v>
      </c>
      <c r="M35" s="65">
        <f>SUMIFS(Set!$I$5:$I$605,Set!$U$5:$U$605,"Receita",Set!$G$5:$G$605,CReceber!$D35,Set!$K$5:$K$605,"Não Pago")</f>
        <v>0</v>
      </c>
      <c r="N35" s="65">
        <f>SUMIFS(Out!$I$5:$I$605,Out!$U$5:$U$605,"Receita",Out!$G$5:$G$605,CReceber!$D35,Out!$K$5:$K$605,"Não Pago")</f>
        <v>0</v>
      </c>
      <c r="O35" s="65">
        <f>SUMIFS(Nov!$I$5:$I$605,Nov!$U$5:$U$605,"Receita",Nov!$G$5:$G$605,CReceber!$D35,Nov!$K$5:$K$605,"Não Pago")</f>
        <v>0</v>
      </c>
      <c r="P35" s="65">
        <f>SUMIFS(Dez!$I$5:$I$605,Dez!$U$5:$U$605,"Receita",Dez!$G$5:$G$605,CReceber!$D35,Dez!$K$5:$K$605,"Não Pago")</f>
        <v>0</v>
      </c>
      <c r="Q35" s="62">
        <f t="shared" si="2"/>
        <v>0</v>
      </c>
    </row>
    <row r="36" spans="3:17" ht="28.5" customHeight="1" thickTop="1" thickBot="1" x14ac:dyDescent="0.3">
      <c r="C36" s="46" t="str">
        <f>'PC Receitas'!C32</f>
        <v>4.1.28</v>
      </c>
      <c r="D36" s="47" t="str">
        <f>VLOOKUP(C36,'PC Receitas'!$C$4:$D$103,2,FALSE)</f>
        <v>-</v>
      </c>
      <c r="E36" s="65">
        <f>SUMIFS(Jan!$I$5:$I$605,Jan!$U$5:$U$605,"Receita",Jan!$G$5:$G$605,CReceber!$D36,Jan!$K$5:$K$605,"Não Pago")</f>
        <v>0</v>
      </c>
      <c r="F36" s="65">
        <f>SUMIFS(Fev!$I$5:$I$605,Fev!$U$5:$U$605,"Receita",Fev!$G$5:$G$605,CReceber!$D36,Fev!$K$5:$K$605,"Não Pago")</f>
        <v>0</v>
      </c>
      <c r="G36" s="65">
        <f>SUMIFS(Mar!$I$5:$I$605,Mar!$U$5:$U$605,"Receita",Mar!$G$5:$G$605,CReceber!$D36,Mar!$K$5:$K$605,"Não Pago")</f>
        <v>0</v>
      </c>
      <c r="H36" s="65">
        <f>SUMIFS(Abr!$I$5:$I$605,Abr!$U$5:$U$605,"Receita",Abr!$G$5:$G$605,CReceber!$D36,Abr!$K$5:$K$605,"Não Pago")</f>
        <v>0</v>
      </c>
      <c r="I36" s="65">
        <f>SUMIFS(Mai!$I$5:$I$605,Mai!$U$5:$U$605,"Receita",Mai!$G$5:$G$605,CReceber!$D36,Mai!$K$5:$K$605,"Não Pago")</f>
        <v>0</v>
      </c>
      <c r="J36" s="65">
        <f>SUMIFS(Jun!$I$5:$I$605,Jun!$U$5:$U$605,"Receita",Jun!$G$5:$G$605,CReceber!$D36,Jun!$K$5:$K$605,"Não Pago")</f>
        <v>0</v>
      </c>
      <c r="K36" s="65">
        <f>SUMIFS(Jul!$I$5:$I$605,Jul!$U$5:$U$605,"Receita",Jul!$G$5:$G$605,CReceber!$D36,Jul!$K$5:$K$605,"Não Pago")</f>
        <v>0</v>
      </c>
      <c r="L36" s="65">
        <f>SUMIFS(Ago!$I$5:$I$605,Ago!$U$5:$U$605,"Receita",Ago!$G$5:$G$605,CReceber!$D36,Ago!$K$5:$K$605,"Não Pago")</f>
        <v>0</v>
      </c>
      <c r="M36" s="65">
        <f>SUMIFS(Set!$I$5:$I$605,Set!$U$5:$U$605,"Receita",Set!$G$5:$G$605,CReceber!$D36,Set!$K$5:$K$605,"Não Pago")</f>
        <v>0</v>
      </c>
      <c r="N36" s="65">
        <f>SUMIFS(Out!$I$5:$I$605,Out!$U$5:$U$605,"Receita",Out!$G$5:$G$605,CReceber!$D36,Out!$K$5:$K$605,"Não Pago")</f>
        <v>0</v>
      </c>
      <c r="O36" s="65">
        <f>SUMIFS(Nov!$I$5:$I$605,Nov!$U$5:$U$605,"Receita",Nov!$G$5:$G$605,CReceber!$D36,Nov!$K$5:$K$605,"Não Pago")</f>
        <v>0</v>
      </c>
      <c r="P36" s="65">
        <f>SUMIFS(Dez!$I$5:$I$605,Dez!$U$5:$U$605,"Receita",Dez!$G$5:$G$605,CReceber!$D36,Dez!$K$5:$K$605,"Não Pago")</f>
        <v>0</v>
      </c>
      <c r="Q36" s="62">
        <f t="shared" si="2"/>
        <v>0</v>
      </c>
    </row>
    <row r="37" spans="3:17" ht="28.5" customHeight="1" thickTop="1" thickBot="1" x14ac:dyDescent="0.3">
      <c r="C37" s="46" t="str">
        <f>'PC Receitas'!C33</f>
        <v>4.1.29</v>
      </c>
      <c r="D37" s="47" t="str">
        <f>VLOOKUP(C37,'PC Receitas'!$C$4:$D$103,2,FALSE)</f>
        <v>-</v>
      </c>
      <c r="E37" s="65">
        <f>SUMIFS(Jan!$I$5:$I$605,Jan!$U$5:$U$605,"Receita",Jan!$G$5:$G$605,CReceber!$D37,Jan!$K$5:$K$605,"Não Pago")</f>
        <v>0</v>
      </c>
      <c r="F37" s="65">
        <f>SUMIFS(Fev!$I$5:$I$605,Fev!$U$5:$U$605,"Receita",Fev!$G$5:$G$605,CReceber!$D37,Fev!$K$5:$K$605,"Não Pago")</f>
        <v>0</v>
      </c>
      <c r="G37" s="65">
        <f>SUMIFS(Mar!$I$5:$I$605,Mar!$U$5:$U$605,"Receita",Mar!$G$5:$G$605,CReceber!$D37,Mar!$K$5:$K$605,"Não Pago")</f>
        <v>0</v>
      </c>
      <c r="H37" s="65">
        <f>SUMIFS(Abr!$I$5:$I$605,Abr!$U$5:$U$605,"Receita",Abr!$G$5:$G$605,CReceber!$D37,Abr!$K$5:$K$605,"Não Pago")</f>
        <v>0</v>
      </c>
      <c r="I37" s="65">
        <f>SUMIFS(Mai!$I$5:$I$605,Mai!$U$5:$U$605,"Receita",Mai!$G$5:$G$605,CReceber!$D37,Mai!$K$5:$K$605,"Não Pago")</f>
        <v>0</v>
      </c>
      <c r="J37" s="65">
        <f>SUMIFS(Jun!$I$5:$I$605,Jun!$U$5:$U$605,"Receita",Jun!$G$5:$G$605,CReceber!$D37,Jun!$K$5:$K$605,"Não Pago")</f>
        <v>0</v>
      </c>
      <c r="K37" s="65">
        <f>SUMIFS(Jul!$I$5:$I$605,Jul!$U$5:$U$605,"Receita",Jul!$G$5:$G$605,CReceber!$D37,Jul!$K$5:$K$605,"Não Pago")</f>
        <v>0</v>
      </c>
      <c r="L37" s="65">
        <f>SUMIFS(Ago!$I$5:$I$605,Ago!$U$5:$U$605,"Receita",Ago!$G$5:$G$605,CReceber!$D37,Ago!$K$5:$K$605,"Não Pago")</f>
        <v>0</v>
      </c>
      <c r="M37" s="65">
        <f>SUMIFS(Set!$I$5:$I$605,Set!$U$5:$U$605,"Receita",Set!$G$5:$G$605,CReceber!$D37,Set!$K$5:$K$605,"Não Pago")</f>
        <v>0</v>
      </c>
      <c r="N37" s="65">
        <f>SUMIFS(Out!$I$5:$I$605,Out!$U$5:$U$605,"Receita",Out!$G$5:$G$605,CReceber!$D37,Out!$K$5:$K$605,"Não Pago")</f>
        <v>0</v>
      </c>
      <c r="O37" s="65">
        <f>SUMIFS(Nov!$I$5:$I$605,Nov!$U$5:$U$605,"Receita",Nov!$G$5:$G$605,CReceber!$D37,Nov!$K$5:$K$605,"Não Pago")</f>
        <v>0</v>
      </c>
      <c r="P37" s="65">
        <f>SUMIFS(Dez!$I$5:$I$605,Dez!$U$5:$U$605,"Receita",Dez!$G$5:$G$605,CReceber!$D37,Dez!$K$5:$K$605,"Não Pago")</f>
        <v>0</v>
      </c>
      <c r="Q37" s="62">
        <f t="shared" si="2"/>
        <v>0</v>
      </c>
    </row>
    <row r="38" spans="3:17" ht="28.5" customHeight="1" thickTop="1" thickBot="1" x14ac:dyDescent="0.3">
      <c r="C38" s="46" t="str">
        <f>'PC Receitas'!C34</f>
        <v>4.1.30</v>
      </c>
      <c r="D38" s="47" t="str">
        <f>VLOOKUP(C38,'PC Receitas'!$C$4:$D$103,2,FALSE)</f>
        <v>-</v>
      </c>
      <c r="E38" s="65">
        <f>SUMIFS(Jan!$I$5:$I$605,Jan!$U$5:$U$605,"Receita",Jan!$G$5:$G$605,CReceber!$D38,Jan!$K$5:$K$605,"Não Pago")</f>
        <v>0</v>
      </c>
      <c r="F38" s="65">
        <f>SUMIFS(Fev!$I$5:$I$605,Fev!$U$5:$U$605,"Receita",Fev!$G$5:$G$605,CReceber!$D38,Fev!$K$5:$K$605,"Não Pago")</f>
        <v>0</v>
      </c>
      <c r="G38" s="65">
        <f>SUMIFS(Mar!$I$5:$I$605,Mar!$U$5:$U$605,"Receita",Mar!$G$5:$G$605,CReceber!$D38,Mar!$K$5:$K$605,"Não Pago")</f>
        <v>0</v>
      </c>
      <c r="H38" s="65">
        <f>SUMIFS(Abr!$I$5:$I$605,Abr!$U$5:$U$605,"Receita",Abr!$G$5:$G$605,CReceber!$D38,Abr!$K$5:$K$605,"Não Pago")</f>
        <v>0</v>
      </c>
      <c r="I38" s="65">
        <f>SUMIFS(Mai!$I$5:$I$605,Mai!$U$5:$U$605,"Receita",Mai!$G$5:$G$605,CReceber!$D38,Mai!$K$5:$K$605,"Não Pago")</f>
        <v>0</v>
      </c>
      <c r="J38" s="65">
        <f>SUMIFS(Jun!$I$5:$I$605,Jun!$U$5:$U$605,"Receita",Jun!$G$5:$G$605,CReceber!$D38,Jun!$K$5:$K$605,"Não Pago")</f>
        <v>0</v>
      </c>
      <c r="K38" s="65">
        <f>SUMIFS(Jul!$I$5:$I$605,Jul!$U$5:$U$605,"Receita",Jul!$G$5:$G$605,CReceber!$D38,Jul!$K$5:$K$605,"Não Pago")</f>
        <v>0</v>
      </c>
      <c r="L38" s="65">
        <f>SUMIFS(Ago!$I$5:$I$605,Ago!$U$5:$U$605,"Receita",Ago!$G$5:$G$605,CReceber!$D38,Ago!$K$5:$K$605,"Não Pago")</f>
        <v>0</v>
      </c>
      <c r="M38" s="65">
        <f>SUMIFS(Set!$I$5:$I$605,Set!$U$5:$U$605,"Receita",Set!$G$5:$G$605,CReceber!$D38,Set!$K$5:$K$605,"Não Pago")</f>
        <v>0</v>
      </c>
      <c r="N38" s="65">
        <f>SUMIFS(Out!$I$5:$I$605,Out!$U$5:$U$605,"Receita",Out!$G$5:$G$605,CReceber!$D38,Out!$K$5:$K$605,"Não Pago")</f>
        <v>0</v>
      </c>
      <c r="O38" s="65">
        <f>SUMIFS(Nov!$I$5:$I$605,Nov!$U$5:$U$605,"Receita",Nov!$G$5:$G$605,CReceber!$D38,Nov!$K$5:$K$605,"Não Pago")</f>
        <v>0</v>
      </c>
      <c r="P38" s="65">
        <f>SUMIFS(Dez!$I$5:$I$605,Dez!$U$5:$U$605,"Receita",Dez!$G$5:$G$605,CReceber!$D38,Dez!$K$5:$K$605,"Não Pago")</f>
        <v>0</v>
      </c>
      <c r="Q38" s="62">
        <f t="shared" si="2"/>
        <v>0</v>
      </c>
    </row>
    <row r="39" spans="3:17" ht="28.5" customHeight="1" thickTop="1" thickBot="1" x14ac:dyDescent="0.3">
      <c r="C39" s="46" t="str">
        <f>'PC Receitas'!C35</f>
        <v>4.1.31</v>
      </c>
      <c r="D39" s="47" t="str">
        <f>VLOOKUP(C39,'PC Receitas'!$C$4:$D$103,2,FALSE)</f>
        <v>-</v>
      </c>
      <c r="E39" s="65">
        <f>SUMIFS(Jan!$I$5:$I$605,Jan!$U$5:$U$605,"Receita",Jan!$G$5:$G$605,CReceber!$D39,Jan!$K$5:$K$605,"Não Pago")</f>
        <v>0</v>
      </c>
      <c r="F39" s="65">
        <f>SUMIFS(Fev!$I$5:$I$605,Fev!$U$5:$U$605,"Receita",Fev!$G$5:$G$605,CReceber!$D39,Fev!$K$5:$K$605,"Não Pago")</f>
        <v>0</v>
      </c>
      <c r="G39" s="65">
        <f>SUMIFS(Mar!$I$5:$I$605,Mar!$U$5:$U$605,"Receita",Mar!$G$5:$G$605,CReceber!$D39,Mar!$K$5:$K$605,"Não Pago")</f>
        <v>0</v>
      </c>
      <c r="H39" s="65">
        <f>SUMIFS(Abr!$I$5:$I$605,Abr!$U$5:$U$605,"Receita",Abr!$G$5:$G$605,CReceber!$D39,Abr!$K$5:$K$605,"Não Pago")</f>
        <v>0</v>
      </c>
      <c r="I39" s="65">
        <f>SUMIFS(Mai!$I$5:$I$605,Mai!$U$5:$U$605,"Receita",Mai!$G$5:$G$605,CReceber!$D39,Mai!$K$5:$K$605,"Não Pago")</f>
        <v>0</v>
      </c>
      <c r="J39" s="65">
        <f>SUMIFS(Jun!$I$5:$I$605,Jun!$U$5:$U$605,"Receita",Jun!$G$5:$G$605,CReceber!$D39,Jun!$K$5:$K$605,"Não Pago")</f>
        <v>0</v>
      </c>
      <c r="K39" s="65">
        <f>SUMIFS(Jul!$I$5:$I$605,Jul!$U$5:$U$605,"Receita",Jul!$G$5:$G$605,CReceber!$D39,Jul!$K$5:$K$605,"Não Pago")</f>
        <v>0</v>
      </c>
      <c r="L39" s="65">
        <f>SUMIFS(Ago!$I$5:$I$605,Ago!$U$5:$U$605,"Receita",Ago!$G$5:$G$605,CReceber!$D39,Ago!$K$5:$K$605,"Não Pago")</f>
        <v>0</v>
      </c>
      <c r="M39" s="65">
        <f>SUMIFS(Set!$I$5:$I$605,Set!$U$5:$U$605,"Receita",Set!$G$5:$G$605,CReceber!$D39,Set!$K$5:$K$605,"Não Pago")</f>
        <v>0</v>
      </c>
      <c r="N39" s="65">
        <f>SUMIFS(Out!$I$5:$I$605,Out!$U$5:$U$605,"Receita",Out!$G$5:$G$605,CReceber!$D39,Out!$K$5:$K$605,"Não Pago")</f>
        <v>0</v>
      </c>
      <c r="O39" s="65">
        <f>SUMIFS(Nov!$I$5:$I$605,Nov!$U$5:$U$605,"Receita",Nov!$G$5:$G$605,CReceber!$D39,Nov!$K$5:$K$605,"Não Pago")</f>
        <v>0</v>
      </c>
      <c r="P39" s="65">
        <f>SUMIFS(Dez!$I$5:$I$605,Dez!$U$5:$U$605,"Receita",Dez!$G$5:$G$605,CReceber!$D39,Dez!$K$5:$K$605,"Não Pago")</f>
        <v>0</v>
      </c>
      <c r="Q39" s="62">
        <f t="shared" si="2"/>
        <v>0</v>
      </c>
    </row>
    <row r="40" spans="3:17" ht="28.5" customHeight="1" thickTop="1" thickBot="1" x14ac:dyDescent="0.3">
      <c r="C40" s="46" t="str">
        <f>'PC Receitas'!C36</f>
        <v>4.1.32</v>
      </c>
      <c r="D40" s="47" t="str">
        <f>VLOOKUP(C40,'PC Receitas'!$C$4:$D$103,2,FALSE)</f>
        <v>-</v>
      </c>
      <c r="E40" s="65">
        <f>SUMIFS(Jan!$I$5:$I$605,Jan!$U$5:$U$605,"Receita",Jan!$G$5:$G$605,CReceber!$D40,Jan!$K$5:$K$605,"Não Pago")</f>
        <v>0</v>
      </c>
      <c r="F40" s="65">
        <f>SUMIFS(Fev!$I$5:$I$605,Fev!$U$5:$U$605,"Receita",Fev!$G$5:$G$605,CReceber!$D40,Fev!$K$5:$K$605,"Não Pago")</f>
        <v>0</v>
      </c>
      <c r="G40" s="65">
        <f>SUMIFS(Mar!$I$5:$I$605,Mar!$U$5:$U$605,"Receita",Mar!$G$5:$G$605,CReceber!$D40,Mar!$K$5:$K$605,"Não Pago")</f>
        <v>0</v>
      </c>
      <c r="H40" s="65">
        <f>SUMIFS(Abr!$I$5:$I$605,Abr!$U$5:$U$605,"Receita",Abr!$G$5:$G$605,CReceber!$D40,Abr!$K$5:$K$605,"Não Pago")</f>
        <v>0</v>
      </c>
      <c r="I40" s="65">
        <f>SUMIFS(Mai!$I$5:$I$605,Mai!$U$5:$U$605,"Receita",Mai!$G$5:$G$605,CReceber!$D40,Mai!$K$5:$K$605,"Não Pago")</f>
        <v>0</v>
      </c>
      <c r="J40" s="65">
        <f>SUMIFS(Jun!$I$5:$I$605,Jun!$U$5:$U$605,"Receita",Jun!$G$5:$G$605,CReceber!$D40,Jun!$K$5:$K$605,"Não Pago")</f>
        <v>0</v>
      </c>
      <c r="K40" s="65">
        <f>SUMIFS(Jul!$I$5:$I$605,Jul!$U$5:$U$605,"Receita",Jul!$G$5:$G$605,CReceber!$D40,Jul!$K$5:$K$605,"Não Pago")</f>
        <v>0</v>
      </c>
      <c r="L40" s="65">
        <f>SUMIFS(Ago!$I$5:$I$605,Ago!$U$5:$U$605,"Receita",Ago!$G$5:$G$605,CReceber!$D40,Ago!$K$5:$K$605,"Não Pago")</f>
        <v>0</v>
      </c>
      <c r="M40" s="65">
        <f>SUMIFS(Set!$I$5:$I$605,Set!$U$5:$U$605,"Receita",Set!$G$5:$G$605,CReceber!$D40,Set!$K$5:$K$605,"Não Pago")</f>
        <v>0</v>
      </c>
      <c r="N40" s="65">
        <f>SUMIFS(Out!$I$5:$I$605,Out!$U$5:$U$605,"Receita",Out!$G$5:$G$605,CReceber!$D40,Out!$K$5:$K$605,"Não Pago")</f>
        <v>0</v>
      </c>
      <c r="O40" s="65">
        <f>SUMIFS(Nov!$I$5:$I$605,Nov!$U$5:$U$605,"Receita",Nov!$G$5:$G$605,CReceber!$D40,Nov!$K$5:$K$605,"Não Pago")</f>
        <v>0</v>
      </c>
      <c r="P40" s="65">
        <f>SUMIFS(Dez!$I$5:$I$605,Dez!$U$5:$U$605,"Receita",Dez!$G$5:$G$605,CReceber!$D40,Dez!$K$5:$K$605,"Não Pago")</f>
        <v>0</v>
      </c>
      <c r="Q40" s="62">
        <f t="shared" si="2"/>
        <v>0</v>
      </c>
    </row>
    <row r="41" spans="3:17" ht="28.5" customHeight="1" thickTop="1" thickBot="1" x14ac:dyDescent="0.3">
      <c r="C41" s="46" t="str">
        <f>'PC Receitas'!C37</f>
        <v>4.1.33</v>
      </c>
      <c r="D41" s="47" t="str">
        <f>VLOOKUP(C41,'PC Receitas'!$C$4:$D$103,2,FALSE)</f>
        <v>-</v>
      </c>
      <c r="E41" s="65">
        <f>SUMIFS(Jan!$I$5:$I$605,Jan!$U$5:$U$605,"Receita",Jan!$G$5:$G$605,CReceber!$D41,Jan!$K$5:$K$605,"Não Pago")</f>
        <v>0</v>
      </c>
      <c r="F41" s="65">
        <f>SUMIFS(Fev!$I$5:$I$605,Fev!$U$5:$U$605,"Receita",Fev!$G$5:$G$605,CReceber!$D41,Fev!$K$5:$K$605,"Não Pago")</f>
        <v>0</v>
      </c>
      <c r="G41" s="65">
        <f>SUMIFS(Mar!$I$5:$I$605,Mar!$U$5:$U$605,"Receita",Mar!$G$5:$G$605,CReceber!$D41,Mar!$K$5:$K$605,"Não Pago")</f>
        <v>0</v>
      </c>
      <c r="H41" s="65">
        <f>SUMIFS(Abr!$I$5:$I$605,Abr!$U$5:$U$605,"Receita",Abr!$G$5:$G$605,CReceber!$D41,Abr!$K$5:$K$605,"Não Pago")</f>
        <v>0</v>
      </c>
      <c r="I41" s="65">
        <f>SUMIFS(Mai!$I$5:$I$605,Mai!$U$5:$U$605,"Receita",Mai!$G$5:$G$605,CReceber!$D41,Mai!$K$5:$K$605,"Não Pago")</f>
        <v>0</v>
      </c>
      <c r="J41" s="65">
        <f>SUMIFS(Jun!$I$5:$I$605,Jun!$U$5:$U$605,"Receita",Jun!$G$5:$G$605,CReceber!$D41,Jun!$K$5:$K$605,"Não Pago")</f>
        <v>0</v>
      </c>
      <c r="K41" s="65">
        <f>SUMIFS(Jul!$I$5:$I$605,Jul!$U$5:$U$605,"Receita",Jul!$G$5:$G$605,CReceber!$D41,Jul!$K$5:$K$605,"Não Pago")</f>
        <v>0</v>
      </c>
      <c r="L41" s="65">
        <f>SUMIFS(Ago!$I$5:$I$605,Ago!$U$5:$U$605,"Receita",Ago!$G$5:$G$605,CReceber!$D41,Ago!$K$5:$K$605,"Não Pago")</f>
        <v>0</v>
      </c>
      <c r="M41" s="65">
        <f>SUMIFS(Set!$I$5:$I$605,Set!$U$5:$U$605,"Receita",Set!$G$5:$G$605,CReceber!$D41,Set!$K$5:$K$605,"Não Pago")</f>
        <v>0</v>
      </c>
      <c r="N41" s="65">
        <f>SUMIFS(Out!$I$5:$I$605,Out!$U$5:$U$605,"Receita",Out!$G$5:$G$605,CReceber!$D41,Out!$K$5:$K$605,"Não Pago")</f>
        <v>0</v>
      </c>
      <c r="O41" s="65">
        <f>SUMIFS(Nov!$I$5:$I$605,Nov!$U$5:$U$605,"Receita",Nov!$G$5:$G$605,CReceber!$D41,Nov!$K$5:$K$605,"Não Pago")</f>
        <v>0</v>
      </c>
      <c r="P41" s="65">
        <f>SUMIFS(Dez!$I$5:$I$605,Dez!$U$5:$U$605,"Receita",Dez!$G$5:$G$605,CReceber!$D41,Dez!$K$5:$K$605,"Não Pago")</f>
        <v>0</v>
      </c>
      <c r="Q41" s="62">
        <f t="shared" si="2"/>
        <v>0</v>
      </c>
    </row>
    <row r="42" spans="3:17" ht="28.5" customHeight="1" thickTop="1" thickBot="1" x14ac:dyDescent="0.3">
      <c r="C42" s="46" t="str">
        <f>'PC Receitas'!C38</f>
        <v>4.1.34</v>
      </c>
      <c r="D42" s="47" t="str">
        <f>VLOOKUP(C42,'PC Receitas'!$C$4:$D$103,2,FALSE)</f>
        <v>-</v>
      </c>
      <c r="E42" s="65">
        <f>SUMIFS(Jan!$I$5:$I$605,Jan!$U$5:$U$605,"Receita",Jan!$G$5:$G$605,CReceber!$D42,Jan!$K$5:$K$605,"Não Pago")</f>
        <v>0</v>
      </c>
      <c r="F42" s="65">
        <f>SUMIFS(Fev!$I$5:$I$605,Fev!$U$5:$U$605,"Receita",Fev!$G$5:$G$605,CReceber!$D42,Fev!$K$5:$K$605,"Não Pago")</f>
        <v>0</v>
      </c>
      <c r="G42" s="65">
        <f>SUMIFS(Mar!$I$5:$I$605,Mar!$U$5:$U$605,"Receita",Mar!$G$5:$G$605,CReceber!$D42,Mar!$K$5:$K$605,"Não Pago")</f>
        <v>0</v>
      </c>
      <c r="H42" s="65">
        <f>SUMIFS(Abr!$I$5:$I$605,Abr!$U$5:$U$605,"Receita",Abr!$G$5:$G$605,CReceber!$D42,Abr!$K$5:$K$605,"Não Pago")</f>
        <v>0</v>
      </c>
      <c r="I42" s="65">
        <f>SUMIFS(Mai!$I$5:$I$605,Mai!$U$5:$U$605,"Receita",Mai!$G$5:$G$605,CReceber!$D42,Mai!$K$5:$K$605,"Não Pago")</f>
        <v>0</v>
      </c>
      <c r="J42" s="65">
        <f>SUMIFS(Jun!$I$5:$I$605,Jun!$U$5:$U$605,"Receita",Jun!$G$5:$G$605,CReceber!$D42,Jun!$K$5:$K$605,"Não Pago")</f>
        <v>0</v>
      </c>
      <c r="K42" s="65">
        <f>SUMIFS(Jul!$I$5:$I$605,Jul!$U$5:$U$605,"Receita",Jul!$G$5:$G$605,CReceber!$D42,Jul!$K$5:$K$605,"Não Pago")</f>
        <v>0</v>
      </c>
      <c r="L42" s="65">
        <f>SUMIFS(Ago!$I$5:$I$605,Ago!$U$5:$U$605,"Receita",Ago!$G$5:$G$605,CReceber!$D42,Ago!$K$5:$K$605,"Não Pago")</f>
        <v>0</v>
      </c>
      <c r="M42" s="65">
        <f>SUMIFS(Set!$I$5:$I$605,Set!$U$5:$U$605,"Receita",Set!$G$5:$G$605,CReceber!$D42,Set!$K$5:$K$605,"Não Pago")</f>
        <v>0</v>
      </c>
      <c r="N42" s="65">
        <f>SUMIFS(Out!$I$5:$I$605,Out!$U$5:$U$605,"Receita",Out!$G$5:$G$605,CReceber!$D42,Out!$K$5:$K$605,"Não Pago")</f>
        <v>0</v>
      </c>
      <c r="O42" s="65">
        <f>SUMIFS(Nov!$I$5:$I$605,Nov!$U$5:$U$605,"Receita",Nov!$G$5:$G$605,CReceber!$D42,Nov!$K$5:$K$605,"Não Pago")</f>
        <v>0</v>
      </c>
      <c r="P42" s="65">
        <f>SUMIFS(Dez!$I$5:$I$605,Dez!$U$5:$U$605,"Receita",Dez!$G$5:$G$605,CReceber!$D42,Dez!$K$5:$K$605,"Não Pago")</f>
        <v>0</v>
      </c>
      <c r="Q42" s="62">
        <f t="shared" si="2"/>
        <v>0</v>
      </c>
    </row>
    <row r="43" spans="3:17" ht="28.5" customHeight="1" thickTop="1" thickBot="1" x14ac:dyDescent="0.3">
      <c r="C43" s="46" t="str">
        <f>'PC Receitas'!C39</f>
        <v>4.1.35</v>
      </c>
      <c r="D43" s="47" t="str">
        <f>VLOOKUP(C43,'PC Receitas'!$C$4:$D$103,2,FALSE)</f>
        <v>-</v>
      </c>
      <c r="E43" s="65">
        <f>SUMIFS(Jan!$I$5:$I$605,Jan!$U$5:$U$605,"Receita",Jan!$G$5:$G$605,CReceber!$D43,Jan!$K$5:$K$605,"Não Pago")</f>
        <v>0</v>
      </c>
      <c r="F43" s="65">
        <f>SUMIFS(Fev!$I$5:$I$605,Fev!$U$5:$U$605,"Receita",Fev!$G$5:$G$605,CReceber!$D43,Fev!$K$5:$K$605,"Não Pago")</f>
        <v>0</v>
      </c>
      <c r="G43" s="65">
        <f>SUMIFS(Mar!$I$5:$I$605,Mar!$U$5:$U$605,"Receita",Mar!$G$5:$G$605,CReceber!$D43,Mar!$K$5:$K$605,"Não Pago")</f>
        <v>0</v>
      </c>
      <c r="H43" s="65">
        <f>SUMIFS(Abr!$I$5:$I$605,Abr!$U$5:$U$605,"Receita",Abr!$G$5:$G$605,CReceber!$D43,Abr!$K$5:$K$605,"Não Pago")</f>
        <v>0</v>
      </c>
      <c r="I43" s="65">
        <f>SUMIFS(Mai!$I$5:$I$605,Mai!$U$5:$U$605,"Receita",Mai!$G$5:$G$605,CReceber!$D43,Mai!$K$5:$K$605,"Não Pago")</f>
        <v>0</v>
      </c>
      <c r="J43" s="65">
        <f>SUMIFS(Jun!$I$5:$I$605,Jun!$U$5:$U$605,"Receita",Jun!$G$5:$G$605,CReceber!$D43,Jun!$K$5:$K$605,"Não Pago")</f>
        <v>0</v>
      </c>
      <c r="K43" s="65">
        <f>SUMIFS(Jul!$I$5:$I$605,Jul!$U$5:$U$605,"Receita",Jul!$G$5:$G$605,CReceber!$D43,Jul!$K$5:$K$605,"Não Pago")</f>
        <v>0</v>
      </c>
      <c r="L43" s="65">
        <f>SUMIFS(Ago!$I$5:$I$605,Ago!$U$5:$U$605,"Receita",Ago!$G$5:$G$605,CReceber!$D43,Ago!$K$5:$K$605,"Não Pago")</f>
        <v>0</v>
      </c>
      <c r="M43" s="65">
        <f>SUMIFS(Set!$I$5:$I$605,Set!$U$5:$U$605,"Receita",Set!$G$5:$G$605,CReceber!$D43,Set!$K$5:$K$605,"Não Pago")</f>
        <v>0</v>
      </c>
      <c r="N43" s="65">
        <f>SUMIFS(Out!$I$5:$I$605,Out!$U$5:$U$605,"Receita",Out!$G$5:$G$605,CReceber!$D43,Out!$K$5:$K$605,"Não Pago")</f>
        <v>0</v>
      </c>
      <c r="O43" s="65">
        <f>SUMIFS(Nov!$I$5:$I$605,Nov!$U$5:$U$605,"Receita",Nov!$G$5:$G$605,CReceber!$D43,Nov!$K$5:$K$605,"Não Pago")</f>
        <v>0</v>
      </c>
      <c r="P43" s="65">
        <f>SUMIFS(Dez!$I$5:$I$605,Dez!$U$5:$U$605,"Receita",Dez!$G$5:$G$605,CReceber!$D43,Dez!$K$5:$K$605,"Não Pago")</f>
        <v>0</v>
      </c>
      <c r="Q43" s="62">
        <f t="shared" si="2"/>
        <v>0</v>
      </c>
    </row>
    <row r="44" spans="3:17" ht="28.5" customHeight="1" thickTop="1" thickBot="1" x14ac:dyDescent="0.3">
      <c r="C44" s="46" t="str">
        <f>'PC Receitas'!C40</f>
        <v>4.1.36</v>
      </c>
      <c r="D44" s="47" t="str">
        <f>VLOOKUP(C44,'PC Receitas'!$C$4:$D$103,2,FALSE)</f>
        <v>-</v>
      </c>
      <c r="E44" s="65">
        <f>SUMIFS(Jan!$I$5:$I$605,Jan!$U$5:$U$605,"Receita",Jan!$G$5:$G$605,CReceber!$D44,Jan!$K$5:$K$605,"Não Pago")</f>
        <v>0</v>
      </c>
      <c r="F44" s="65">
        <f>SUMIFS(Fev!$I$5:$I$605,Fev!$U$5:$U$605,"Receita",Fev!$G$5:$G$605,CReceber!$D44,Fev!$K$5:$K$605,"Não Pago")</f>
        <v>0</v>
      </c>
      <c r="G44" s="65">
        <f>SUMIFS(Mar!$I$5:$I$605,Mar!$U$5:$U$605,"Receita",Mar!$G$5:$G$605,CReceber!$D44,Mar!$K$5:$K$605,"Não Pago")</f>
        <v>0</v>
      </c>
      <c r="H44" s="65">
        <f>SUMIFS(Abr!$I$5:$I$605,Abr!$U$5:$U$605,"Receita",Abr!$G$5:$G$605,CReceber!$D44,Abr!$K$5:$K$605,"Não Pago")</f>
        <v>0</v>
      </c>
      <c r="I44" s="65">
        <f>SUMIFS(Mai!$I$5:$I$605,Mai!$U$5:$U$605,"Receita",Mai!$G$5:$G$605,CReceber!$D44,Mai!$K$5:$K$605,"Não Pago")</f>
        <v>0</v>
      </c>
      <c r="J44" s="65">
        <f>SUMIFS(Jun!$I$5:$I$605,Jun!$U$5:$U$605,"Receita",Jun!$G$5:$G$605,CReceber!$D44,Jun!$K$5:$K$605,"Não Pago")</f>
        <v>0</v>
      </c>
      <c r="K44" s="65">
        <f>SUMIFS(Jul!$I$5:$I$605,Jul!$U$5:$U$605,"Receita",Jul!$G$5:$G$605,CReceber!$D44,Jul!$K$5:$K$605,"Não Pago")</f>
        <v>0</v>
      </c>
      <c r="L44" s="65">
        <f>SUMIFS(Ago!$I$5:$I$605,Ago!$U$5:$U$605,"Receita",Ago!$G$5:$G$605,CReceber!$D44,Ago!$K$5:$K$605,"Não Pago")</f>
        <v>0</v>
      </c>
      <c r="M44" s="65">
        <f>SUMIFS(Set!$I$5:$I$605,Set!$U$5:$U$605,"Receita",Set!$G$5:$G$605,CReceber!$D44,Set!$K$5:$K$605,"Não Pago")</f>
        <v>0</v>
      </c>
      <c r="N44" s="65">
        <f>SUMIFS(Out!$I$5:$I$605,Out!$U$5:$U$605,"Receita",Out!$G$5:$G$605,CReceber!$D44,Out!$K$5:$K$605,"Não Pago")</f>
        <v>0</v>
      </c>
      <c r="O44" s="65">
        <f>SUMIFS(Nov!$I$5:$I$605,Nov!$U$5:$U$605,"Receita",Nov!$G$5:$G$605,CReceber!$D44,Nov!$K$5:$K$605,"Não Pago")</f>
        <v>0</v>
      </c>
      <c r="P44" s="65">
        <f>SUMIFS(Dez!$I$5:$I$605,Dez!$U$5:$U$605,"Receita",Dez!$G$5:$G$605,CReceber!$D44,Dez!$K$5:$K$605,"Não Pago")</f>
        <v>0</v>
      </c>
      <c r="Q44" s="62">
        <f t="shared" si="2"/>
        <v>0</v>
      </c>
    </row>
    <row r="45" spans="3:17" ht="28.5" customHeight="1" thickTop="1" thickBot="1" x14ac:dyDescent="0.3">
      <c r="C45" s="46" t="str">
        <f>'PC Receitas'!C41</f>
        <v>4.1.37</v>
      </c>
      <c r="D45" s="47" t="str">
        <f>VLOOKUP(C45,'PC Receitas'!$C$4:$D$103,2,FALSE)</f>
        <v>-</v>
      </c>
      <c r="E45" s="65">
        <f>SUMIFS(Jan!$I$5:$I$605,Jan!$U$5:$U$605,"Receita",Jan!$G$5:$G$605,CReceber!$D45,Jan!$K$5:$K$605,"Não Pago")</f>
        <v>0</v>
      </c>
      <c r="F45" s="65">
        <f>SUMIFS(Fev!$I$5:$I$605,Fev!$U$5:$U$605,"Receita",Fev!$G$5:$G$605,CReceber!$D45,Fev!$K$5:$K$605,"Não Pago")</f>
        <v>0</v>
      </c>
      <c r="G45" s="65">
        <f>SUMIFS(Mar!$I$5:$I$605,Mar!$U$5:$U$605,"Receita",Mar!$G$5:$G$605,CReceber!$D45,Mar!$K$5:$K$605,"Não Pago")</f>
        <v>0</v>
      </c>
      <c r="H45" s="65">
        <f>SUMIFS(Abr!$I$5:$I$605,Abr!$U$5:$U$605,"Receita",Abr!$G$5:$G$605,CReceber!$D45,Abr!$K$5:$K$605,"Não Pago")</f>
        <v>0</v>
      </c>
      <c r="I45" s="65">
        <f>SUMIFS(Mai!$I$5:$I$605,Mai!$U$5:$U$605,"Receita",Mai!$G$5:$G$605,CReceber!$D45,Mai!$K$5:$K$605,"Não Pago")</f>
        <v>0</v>
      </c>
      <c r="J45" s="65">
        <f>SUMIFS(Jun!$I$5:$I$605,Jun!$U$5:$U$605,"Receita",Jun!$G$5:$G$605,CReceber!$D45,Jun!$K$5:$K$605,"Não Pago")</f>
        <v>0</v>
      </c>
      <c r="K45" s="65">
        <f>SUMIFS(Jul!$I$5:$I$605,Jul!$U$5:$U$605,"Receita",Jul!$G$5:$G$605,CReceber!$D45,Jul!$K$5:$K$605,"Não Pago")</f>
        <v>0</v>
      </c>
      <c r="L45" s="65">
        <f>SUMIFS(Ago!$I$5:$I$605,Ago!$U$5:$U$605,"Receita",Ago!$G$5:$G$605,CReceber!$D45,Ago!$K$5:$K$605,"Não Pago")</f>
        <v>0</v>
      </c>
      <c r="M45" s="65">
        <f>SUMIFS(Set!$I$5:$I$605,Set!$U$5:$U$605,"Receita",Set!$G$5:$G$605,CReceber!$D45,Set!$K$5:$K$605,"Não Pago")</f>
        <v>0</v>
      </c>
      <c r="N45" s="65">
        <f>SUMIFS(Out!$I$5:$I$605,Out!$U$5:$U$605,"Receita",Out!$G$5:$G$605,CReceber!$D45,Out!$K$5:$K$605,"Não Pago")</f>
        <v>0</v>
      </c>
      <c r="O45" s="65">
        <f>SUMIFS(Nov!$I$5:$I$605,Nov!$U$5:$U$605,"Receita",Nov!$G$5:$G$605,CReceber!$D45,Nov!$K$5:$K$605,"Não Pago")</f>
        <v>0</v>
      </c>
      <c r="P45" s="65">
        <f>SUMIFS(Dez!$I$5:$I$605,Dez!$U$5:$U$605,"Receita",Dez!$G$5:$G$605,CReceber!$D45,Dez!$K$5:$K$605,"Não Pago")</f>
        <v>0</v>
      </c>
      <c r="Q45" s="62">
        <f t="shared" si="2"/>
        <v>0</v>
      </c>
    </row>
    <row r="46" spans="3:17" ht="28.5" customHeight="1" thickTop="1" thickBot="1" x14ac:dyDescent="0.3">
      <c r="C46" s="46" t="str">
        <f>'PC Receitas'!C42</f>
        <v>4.1.38</v>
      </c>
      <c r="D46" s="47" t="str">
        <f>VLOOKUP(C46,'PC Receitas'!$C$4:$D$103,2,FALSE)</f>
        <v>-</v>
      </c>
      <c r="E46" s="65">
        <f>SUMIFS(Jan!$I$5:$I$605,Jan!$U$5:$U$605,"Receita",Jan!$G$5:$G$605,CReceber!$D46,Jan!$K$5:$K$605,"Não Pago")</f>
        <v>0</v>
      </c>
      <c r="F46" s="65">
        <f>SUMIFS(Fev!$I$5:$I$605,Fev!$U$5:$U$605,"Receita",Fev!$G$5:$G$605,CReceber!$D46,Fev!$K$5:$K$605,"Não Pago")</f>
        <v>0</v>
      </c>
      <c r="G46" s="65">
        <f>SUMIFS(Mar!$I$5:$I$605,Mar!$U$5:$U$605,"Receita",Mar!$G$5:$G$605,CReceber!$D46,Mar!$K$5:$K$605,"Não Pago")</f>
        <v>0</v>
      </c>
      <c r="H46" s="65">
        <f>SUMIFS(Abr!$I$5:$I$605,Abr!$U$5:$U$605,"Receita",Abr!$G$5:$G$605,CReceber!$D46,Abr!$K$5:$K$605,"Não Pago")</f>
        <v>0</v>
      </c>
      <c r="I46" s="65">
        <f>SUMIFS(Mai!$I$5:$I$605,Mai!$U$5:$U$605,"Receita",Mai!$G$5:$G$605,CReceber!$D46,Mai!$K$5:$K$605,"Não Pago")</f>
        <v>0</v>
      </c>
      <c r="J46" s="65">
        <f>SUMIFS(Jun!$I$5:$I$605,Jun!$U$5:$U$605,"Receita",Jun!$G$5:$G$605,CReceber!$D46,Jun!$K$5:$K$605,"Não Pago")</f>
        <v>0</v>
      </c>
      <c r="K46" s="65">
        <f>SUMIFS(Jul!$I$5:$I$605,Jul!$U$5:$U$605,"Receita",Jul!$G$5:$G$605,CReceber!$D46,Jul!$K$5:$K$605,"Não Pago")</f>
        <v>0</v>
      </c>
      <c r="L46" s="65">
        <f>SUMIFS(Ago!$I$5:$I$605,Ago!$U$5:$U$605,"Receita",Ago!$G$5:$G$605,CReceber!$D46,Ago!$K$5:$K$605,"Não Pago")</f>
        <v>0</v>
      </c>
      <c r="M46" s="65">
        <f>SUMIFS(Set!$I$5:$I$605,Set!$U$5:$U$605,"Receita",Set!$G$5:$G$605,CReceber!$D46,Set!$K$5:$K$605,"Não Pago")</f>
        <v>0</v>
      </c>
      <c r="N46" s="65">
        <f>SUMIFS(Out!$I$5:$I$605,Out!$U$5:$U$605,"Receita",Out!$G$5:$G$605,CReceber!$D46,Out!$K$5:$K$605,"Não Pago")</f>
        <v>0</v>
      </c>
      <c r="O46" s="65">
        <f>SUMIFS(Nov!$I$5:$I$605,Nov!$U$5:$U$605,"Receita",Nov!$G$5:$G$605,CReceber!$D46,Nov!$K$5:$K$605,"Não Pago")</f>
        <v>0</v>
      </c>
      <c r="P46" s="65">
        <f>SUMIFS(Dez!$I$5:$I$605,Dez!$U$5:$U$605,"Receita",Dez!$G$5:$G$605,CReceber!$D46,Dez!$K$5:$K$605,"Não Pago")</f>
        <v>0</v>
      </c>
      <c r="Q46" s="62">
        <f t="shared" si="2"/>
        <v>0</v>
      </c>
    </row>
    <row r="47" spans="3:17" ht="28.5" customHeight="1" thickTop="1" thickBot="1" x14ac:dyDescent="0.3">
      <c r="C47" s="46" t="str">
        <f>'PC Receitas'!C43</f>
        <v>4.1.39</v>
      </c>
      <c r="D47" s="47" t="str">
        <f>VLOOKUP(C47,'PC Receitas'!$C$4:$D$103,2,FALSE)</f>
        <v>-</v>
      </c>
      <c r="E47" s="65">
        <f>SUMIFS(Jan!$I$5:$I$605,Jan!$U$5:$U$605,"Receita",Jan!$G$5:$G$605,CReceber!$D47,Jan!$K$5:$K$605,"Não Pago")</f>
        <v>0</v>
      </c>
      <c r="F47" s="65">
        <f>SUMIFS(Fev!$I$5:$I$605,Fev!$U$5:$U$605,"Receita",Fev!$G$5:$G$605,CReceber!$D47,Fev!$K$5:$K$605,"Não Pago")</f>
        <v>0</v>
      </c>
      <c r="G47" s="65">
        <f>SUMIFS(Mar!$I$5:$I$605,Mar!$U$5:$U$605,"Receita",Mar!$G$5:$G$605,CReceber!$D47,Mar!$K$5:$K$605,"Não Pago")</f>
        <v>0</v>
      </c>
      <c r="H47" s="65">
        <f>SUMIFS(Abr!$I$5:$I$605,Abr!$U$5:$U$605,"Receita",Abr!$G$5:$G$605,CReceber!$D47,Abr!$K$5:$K$605,"Não Pago")</f>
        <v>0</v>
      </c>
      <c r="I47" s="65">
        <f>SUMIFS(Mai!$I$5:$I$605,Mai!$U$5:$U$605,"Receita",Mai!$G$5:$G$605,CReceber!$D47,Mai!$K$5:$K$605,"Não Pago")</f>
        <v>0</v>
      </c>
      <c r="J47" s="65">
        <f>SUMIFS(Jun!$I$5:$I$605,Jun!$U$5:$U$605,"Receita",Jun!$G$5:$G$605,CReceber!$D47,Jun!$K$5:$K$605,"Não Pago")</f>
        <v>0</v>
      </c>
      <c r="K47" s="65">
        <f>SUMIFS(Jul!$I$5:$I$605,Jul!$U$5:$U$605,"Receita",Jul!$G$5:$G$605,CReceber!$D47,Jul!$K$5:$K$605,"Não Pago")</f>
        <v>0</v>
      </c>
      <c r="L47" s="65">
        <f>SUMIFS(Ago!$I$5:$I$605,Ago!$U$5:$U$605,"Receita",Ago!$G$5:$G$605,CReceber!$D47,Ago!$K$5:$K$605,"Não Pago")</f>
        <v>0</v>
      </c>
      <c r="M47" s="65">
        <f>SUMIFS(Set!$I$5:$I$605,Set!$U$5:$U$605,"Receita",Set!$G$5:$G$605,CReceber!$D47,Set!$K$5:$K$605,"Não Pago")</f>
        <v>0</v>
      </c>
      <c r="N47" s="65">
        <f>SUMIFS(Out!$I$5:$I$605,Out!$U$5:$U$605,"Receita",Out!$G$5:$G$605,CReceber!$D47,Out!$K$5:$K$605,"Não Pago")</f>
        <v>0</v>
      </c>
      <c r="O47" s="65">
        <f>SUMIFS(Nov!$I$5:$I$605,Nov!$U$5:$U$605,"Receita",Nov!$G$5:$G$605,CReceber!$D47,Nov!$K$5:$K$605,"Não Pago")</f>
        <v>0</v>
      </c>
      <c r="P47" s="65">
        <f>SUMIFS(Dez!$I$5:$I$605,Dez!$U$5:$U$605,"Receita",Dez!$G$5:$G$605,CReceber!$D47,Dez!$K$5:$K$605,"Não Pago")</f>
        <v>0</v>
      </c>
      <c r="Q47" s="62">
        <f t="shared" si="2"/>
        <v>0</v>
      </c>
    </row>
    <row r="48" spans="3:17" ht="28.5" customHeight="1" thickTop="1" thickBot="1" x14ac:dyDescent="0.3">
      <c r="C48" s="46" t="str">
        <f>'PC Receitas'!C44</f>
        <v>4.1.40</v>
      </c>
      <c r="D48" s="47" t="str">
        <f>VLOOKUP(C48,'PC Receitas'!$C$4:$D$103,2,FALSE)</f>
        <v>-</v>
      </c>
      <c r="E48" s="65">
        <f>SUMIFS(Jan!$I$5:$I$605,Jan!$U$5:$U$605,"Receita",Jan!$G$5:$G$605,CReceber!$D48,Jan!$K$5:$K$605,"Não Pago")</f>
        <v>0</v>
      </c>
      <c r="F48" s="65">
        <f>SUMIFS(Fev!$I$5:$I$605,Fev!$U$5:$U$605,"Receita",Fev!$G$5:$G$605,CReceber!$D48,Fev!$K$5:$K$605,"Não Pago")</f>
        <v>0</v>
      </c>
      <c r="G48" s="65">
        <f>SUMIFS(Mar!$I$5:$I$605,Mar!$U$5:$U$605,"Receita",Mar!$G$5:$G$605,CReceber!$D48,Mar!$K$5:$K$605,"Não Pago")</f>
        <v>0</v>
      </c>
      <c r="H48" s="65">
        <f>SUMIFS(Abr!$I$5:$I$605,Abr!$U$5:$U$605,"Receita",Abr!$G$5:$G$605,CReceber!$D48,Abr!$K$5:$K$605,"Não Pago")</f>
        <v>0</v>
      </c>
      <c r="I48" s="65">
        <f>SUMIFS(Mai!$I$5:$I$605,Mai!$U$5:$U$605,"Receita",Mai!$G$5:$G$605,CReceber!$D48,Mai!$K$5:$K$605,"Não Pago")</f>
        <v>0</v>
      </c>
      <c r="J48" s="65">
        <f>SUMIFS(Jun!$I$5:$I$605,Jun!$U$5:$U$605,"Receita",Jun!$G$5:$G$605,CReceber!$D48,Jun!$K$5:$K$605,"Não Pago")</f>
        <v>0</v>
      </c>
      <c r="K48" s="65">
        <f>SUMIFS(Jul!$I$5:$I$605,Jul!$U$5:$U$605,"Receita",Jul!$G$5:$G$605,CReceber!$D48,Jul!$K$5:$K$605,"Não Pago")</f>
        <v>0</v>
      </c>
      <c r="L48" s="65">
        <f>SUMIFS(Ago!$I$5:$I$605,Ago!$U$5:$U$605,"Receita",Ago!$G$5:$G$605,CReceber!$D48,Ago!$K$5:$K$605,"Não Pago")</f>
        <v>0</v>
      </c>
      <c r="M48" s="65">
        <f>SUMIFS(Set!$I$5:$I$605,Set!$U$5:$U$605,"Receita",Set!$G$5:$G$605,CReceber!$D48,Set!$K$5:$K$605,"Não Pago")</f>
        <v>0</v>
      </c>
      <c r="N48" s="65">
        <f>SUMIFS(Out!$I$5:$I$605,Out!$U$5:$U$605,"Receita",Out!$G$5:$G$605,CReceber!$D48,Out!$K$5:$K$605,"Não Pago")</f>
        <v>0</v>
      </c>
      <c r="O48" s="65">
        <f>SUMIFS(Nov!$I$5:$I$605,Nov!$U$5:$U$605,"Receita",Nov!$G$5:$G$605,CReceber!$D48,Nov!$K$5:$K$605,"Não Pago")</f>
        <v>0</v>
      </c>
      <c r="P48" s="65">
        <f>SUMIFS(Dez!$I$5:$I$605,Dez!$U$5:$U$605,"Receita",Dez!$G$5:$G$605,CReceber!$D48,Dez!$K$5:$K$605,"Não Pago")</f>
        <v>0</v>
      </c>
      <c r="Q48" s="62">
        <f t="shared" si="2"/>
        <v>0</v>
      </c>
    </row>
    <row r="49" spans="3:17" ht="28.5" customHeight="1" thickTop="1" thickBot="1" x14ac:dyDescent="0.3">
      <c r="C49" s="46" t="str">
        <f>'PC Receitas'!C45</f>
        <v>4.1.41</v>
      </c>
      <c r="D49" s="47" t="str">
        <f>VLOOKUP(C49,'PC Receitas'!$C$4:$D$103,2,FALSE)</f>
        <v>-</v>
      </c>
      <c r="E49" s="65">
        <f>SUMIFS(Jan!$I$5:$I$605,Jan!$U$5:$U$605,"Receita",Jan!$G$5:$G$605,CReceber!$D49,Jan!$K$5:$K$605,"Não Pago")</f>
        <v>0</v>
      </c>
      <c r="F49" s="65">
        <f>SUMIFS(Fev!$I$5:$I$605,Fev!$U$5:$U$605,"Receita",Fev!$G$5:$G$605,CReceber!$D49,Fev!$K$5:$K$605,"Não Pago")</f>
        <v>0</v>
      </c>
      <c r="G49" s="65">
        <f>SUMIFS(Mar!$I$5:$I$605,Mar!$U$5:$U$605,"Receita",Mar!$G$5:$G$605,CReceber!$D49,Mar!$K$5:$K$605,"Não Pago")</f>
        <v>0</v>
      </c>
      <c r="H49" s="65">
        <f>SUMIFS(Abr!$I$5:$I$605,Abr!$U$5:$U$605,"Receita",Abr!$G$5:$G$605,CReceber!$D49,Abr!$K$5:$K$605,"Não Pago")</f>
        <v>0</v>
      </c>
      <c r="I49" s="65">
        <f>SUMIFS(Mai!$I$5:$I$605,Mai!$U$5:$U$605,"Receita",Mai!$G$5:$G$605,CReceber!$D49,Mai!$K$5:$K$605,"Não Pago")</f>
        <v>0</v>
      </c>
      <c r="J49" s="65">
        <f>SUMIFS(Jun!$I$5:$I$605,Jun!$U$5:$U$605,"Receita",Jun!$G$5:$G$605,CReceber!$D49,Jun!$K$5:$K$605,"Não Pago")</f>
        <v>0</v>
      </c>
      <c r="K49" s="65">
        <f>SUMIFS(Jul!$I$5:$I$605,Jul!$U$5:$U$605,"Receita",Jul!$G$5:$G$605,CReceber!$D49,Jul!$K$5:$K$605,"Não Pago")</f>
        <v>0</v>
      </c>
      <c r="L49" s="65">
        <f>SUMIFS(Ago!$I$5:$I$605,Ago!$U$5:$U$605,"Receita",Ago!$G$5:$G$605,CReceber!$D49,Ago!$K$5:$K$605,"Não Pago")</f>
        <v>0</v>
      </c>
      <c r="M49" s="65">
        <f>SUMIFS(Set!$I$5:$I$605,Set!$U$5:$U$605,"Receita",Set!$G$5:$G$605,CReceber!$D49,Set!$K$5:$K$605,"Não Pago")</f>
        <v>0</v>
      </c>
      <c r="N49" s="65">
        <f>SUMIFS(Out!$I$5:$I$605,Out!$U$5:$U$605,"Receita",Out!$G$5:$G$605,CReceber!$D49,Out!$K$5:$K$605,"Não Pago")</f>
        <v>0</v>
      </c>
      <c r="O49" s="65">
        <f>SUMIFS(Nov!$I$5:$I$605,Nov!$U$5:$U$605,"Receita",Nov!$G$5:$G$605,CReceber!$D49,Nov!$K$5:$K$605,"Não Pago")</f>
        <v>0</v>
      </c>
      <c r="P49" s="65">
        <f>SUMIFS(Dez!$I$5:$I$605,Dez!$U$5:$U$605,"Receita",Dez!$G$5:$G$605,CReceber!$D49,Dez!$K$5:$K$605,"Não Pago")</f>
        <v>0</v>
      </c>
      <c r="Q49" s="62">
        <f t="shared" si="2"/>
        <v>0</v>
      </c>
    </row>
    <row r="50" spans="3:17" ht="28.5" customHeight="1" thickTop="1" thickBot="1" x14ac:dyDescent="0.3">
      <c r="C50" s="46" t="str">
        <f>'PC Receitas'!C46</f>
        <v>4.1.42</v>
      </c>
      <c r="D50" s="47" t="str">
        <f>VLOOKUP(C50,'PC Receitas'!$C$4:$D$103,2,FALSE)</f>
        <v>-</v>
      </c>
      <c r="E50" s="65">
        <f>SUMIFS(Jan!$I$5:$I$605,Jan!$U$5:$U$605,"Receita",Jan!$G$5:$G$605,CReceber!$D50,Jan!$K$5:$K$605,"Não Pago")</f>
        <v>0</v>
      </c>
      <c r="F50" s="65">
        <f>SUMIFS(Fev!$I$5:$I$605,Fev!$U$5:$U$605,"Receita",Fev!$G$5:$G$605,CReceber!$D50,Fev!$K$5:$K$605,"Não Pago")</f>
        <v>0</v>
      </c>
      <c r="G50" s="65">
        <f>SUMIFS(Mar!$I$5:$I$605,Mar!$U$5:$U$605,"Receita",Mar!$G$5:$G$605,CReceber!$D50,Mar!$K$5:$K$605,"Não Pago")</f>
        <v>0</v>
      </c>
      <c r="H50" s="65">
        <f>SUMIFS(Abr!$I$5:$I$605,Abr!$U$5:$U$605,"Receita",Abr!$G$5:$G$605,CReceber!$D50,Abr!$K$5:$K$605,"Não Pago")</f>
        <v>0</v>
      </c>
      <c r="I50" s="65">
        <f>SUMIFS(Mai!$I$5:$I$605,Mai!$U$5:$U$605,"Receita",Mai!$G$5:$G$605,CReceber!$D50,Mai!$K$5:$K$605,"Não Pago")</f>
        <v>0</v>
      </c>
      <c r="J50" s="65">
        <f>SUMIFS(Jun!$I$5:$I$605,Jun!$U$5:$U$605,"Receita",Jun!$G$5:$G$605,CReceber!$D50,Jun!$K$5:$K$605,"Não Pago")</f>
        <v>0</v>
      </c>
      <c r="K50" s="65">
        <f>SUMIFS(Jul!$I$5:$I$605,Jul!$U$5:$U$605,"Receita",Jul!$G$5:$G$605,CReceber!$D50,Jul!$K$5:$K$605,"Não Pago")</f>
        <v>0</v>
      </c>
      <c r="L50" s="65">
        <f>SUMIFS(Ago!$I$5:$I$605,Ago!$U$5:$U$605,"Receita",Ago!$G$5:$G$605,CReceber!$D50,Ago!$K$5:$K$605,"Não Pago")</f>
        <v>0</v>
      </c>
      <c r="M50" s="65">
        <f>SUMIFS(Set!$I$5:$I$605,Set!$U$5:$U$605,"Receita",Set!$G$5:$G$605,CReceber!$D50,Set!$K$5:$K$605,"Não Pago")</f>
        <v>0</v>
      </c>
      <c r="N50" s="65">
        <f>SUMIFS(Out!$I$5:$I$605,Out!$U$5:$U$605,"Receita",Out!$G$5:$G$605,CReceber!$D50,Out!$K$5:$K$605,"Não Pago")</f>
        <v>0</v>
      </c>
      <c r="O50" s="65">
        <f>SUMIFS(Nov!$I$5:$I$605,Nov!$U$5:$U$605,"Receita",Nov!$G$5:$G$605,CReceber!$D50,Nov!$K$5:$K$605,"Não Pago")</f>
        <v>0</v>
      </c>
      <c r="P50" s="65">
        <f>SUMIFS(Dez!$I$5:$I$605,Dez!$U$5:$U$605,"Receita",Dez!$G$5:$G$605,CReceber!$D50,Dez!$K$5:$K$605,"Não Pago")</f>
        <v>0</v>
      </c>
      <c r="Q50" s="62">
        <f t="shared" si="2"/>
        <v>0</v>
      </c>
    </row>
    <row r="51" spans="3:17" ht="28.5" customHeight="1" thickTop="1" thickBot="1" x14ac:dyDescent="0.3">
      <c r="C51" s="46" t="str">
        <f>'PC Receitas'!C47</f>
        <v>4.1.43</v>
      </c>
      <c r="D51" s="47" t="str">
        <f>VLOOKUP(C51,'PC Receitas'!$C$4:$D$103,2,FALSE)</f>
        <v>-</v>
      </c>
      <c r="E51" s="65">
        <f>SUMIFS(Jan!$I$5:$I$605,Jan!$U$5:$U$605,"Receita",Jan!$G$5:$G$605,CReceber!$D51,Jan!$K$5:$K$605,"Não Pago")</f>
        <v>0</v>
      </c>
      <c r="F51" s="65">
        <f>SUMIFS(Fev!$I$5:$I$605,Fev!$U$5:$U$605,"Receita",Fev!$G$5:$G$605,CReceber!$D51,Fev!$K$5:$K$605,"Não Pago")</f>
        <v>0</v>
      </c>
      <c r="G51" s="65">
        <f>SUMIFS(Mar!$I$5:$I$605,Mar!$U$5:$U$605,"Receita",Mar!$G$5:$G$605,CReceber!$D51,Mar!$K$5:$K$605,"Não Pago")</f>
        <v>0</v>
      </c>
      <c r="H51" s="65">
        <f>SUMIFS(Abr!$I$5:$I$605,Abr!$U$5:$U$605,"Receita",Abr!$G$5:$G$605,CReceber!$D51,Abr!$K$5:$K$605,"Não Pago")</f>
        <v>0</v>
      </c>
      <c r="I51" s="65">
        <f>SUMIFS(Mai!$I$5:$I$605,Mai!$U$5:$U$605,"Receita",Mai!$G$5:$G$605,CReceber!$D51,Mai!$K$5:$K$605,"Não Pago")</f>
        <v>0</v>
      </c>
      <c r="J51" s="65">
        <f>SUMIFS(Jun!$I$5:$I$605,Jun!$U$5:$U$605,"Receita",Jun!$G$5:$G$605,CReceber!$D51,Jun!$K$5:$K$605,"Não Pago")</f>
        <v>0</v>
      </c>
      <c r="K51" s="65">
        <f>SUMIFS(Jul!$I$5:$I$605,Jul!$U$5:$U$605,"Receita",Jul!$G$5:$G$605,CReceber!$D51,Jul!$K$5:$K$605,"Não Pago")</f>
        <v>0</v>
      </c>
      <c r="L51" s="65">
        <f>SUMIFS(Ago!$I$5:$I$605,Ago!$U$5:$U$605,"Receita",Ago!$G$5:$G$605,CReceber!$D51,Ago!$K$5:$K$605,"Não Pago")</f>
        <v>0</v>
      </c>
      <c r="M51" s="65">
        <f>SUMIFS(Set!$I$5:$I$605,Set!$U$5:$U$605,"Receita",Set!$G$5:$G$605,CReceber!$D51,Set!$K$5:$K$605,"Não Pago")</f>
        <v>0</v>
      </c>
      <c r="N51" s="65">
        <f>SUMIFS(Out!$I$5:$I$605,Out!$U$5:$U$605,"Receita",Out!$G$5:$G$605,CReceber!$D51,Out!$K$5:$K$605,"Não Pago")</f>
        <v>0</v>
      </c>
      <c r="O51" s="65">
        <f>SUMIFS(Nov!$I$5:$I$605,Nov!$U$5:$U$605,"Receita",Nov!$G$5:$G$605,CReceber!$D51,Nov!$K$5:$K$605,"Não Pago")</f>
        <v>0</v>
      </c>
      <c r="P51" s="65">
        <f>SUMIFS(Dez!$I$5:$I$605,Dez!$U$5:$U$605,"Receita",Dez!$G$5:$G$605,CReceber!$D51,Dez!$K$5:$K$605,"Não Pago")</f>
        <v>0</v>
      </c>
      <c r="Q51" s="62">
        <f t="shared" si="2"/>
        <v>0</v>
      </c>
    </row>
    <row r="52" spans="3:17" ht="28.5" customHeight="1" thickTop="1" thickBot="1" x14ac:dyDescent="0.3">
      <c r="C52" s="46" t="str">
        <f>'PC Receitas'!C48</f>
        <v>4.1.44</v>
      </c>
      <c r="D52" s="47" t="str">
        <f>VLOOKUP(C52,'PC Receitas'!$C$4:$D$103,2,FALSE)</f>
        <v>-</v>
      </c>
      <c r="E52" s="65">
        <f>SUMIFS(Jan!$I$5:$I$605,Jan!$U$5:$U$605,"Receita",Jan!$G$5:$G$605,CReceber!$D52,Jan!$K$5:$K$605,"Não Pago")</f>
        <v>0</v>
      </c>
      <c r="F52" s="65">
        <f>SUMIFS(Fev!$I$5:$I$605,Fev!$U$5:$U$605,"Receita",Fev!$G$5:$G$605,CReceber!$D52,Fev!$K$5:$K$605,"Não Pago")</f>
        <v>0</v>
      </c>
      <c r="G52" s="65">
        <f>SUMIFS(Mar!$I$5:$I$605,Mar!$U$5:$U$605,"Receita",Mar!$G$5:$G$605,CReceber!$D52,Mar!$K$5:$K$605,"Não Pago")</f>
        <v>0</v>
      </c>
      <c r="H52" s="65">
        <f>SUMIFS(Abr!$I$5:$I$605,Abr!$U$5:$U$605,"Receita",Abr!$G$5:$G$605,CReceber!$D52,Abr!$K$5:$K$605,"Não Pago")</f>
        <v>0</v>
      </c>
      <c r="I52" s="65">
        <f>SUMIFS(Mai!$I$5:$I$605,Mai!$U$5:$U$605,"Receita",Mai!$G$5:$G$605,CReceber!$D52,Mai!$K$5:$K$605,"Não Pago")</f>
        <v>0</v>
      </c>
      <c r="J52" s="65">
        <f>SUMIFS(Jun!$I$5:$I$605,Jun!$U$5:$U$605,"Receita",Jun!$G$5:$G$605,CReceber!$D52,Jun!$K$5:$K$605,"Não Pago")</f>
        <v>0</v>
      </c>
      <c r="K52" s="65">
        <f>SUMIFS(Jul!$I$5:$I$605,Jul!$U$5:$U$605,"Receita",Jul!$G$5:$G$605,CReceber!$D52,Jul!$K$5:$K$605,"Não Pago")</f>
        <v>0</v>
      </c>
      <c r="L52" s="65">
        <f>SUMIFS(Ago!$I$5:$I$605,Ago!$U$5:$U$605,"Receita",Ago!$G$5:$G$605,CReceber!$D52,Ago!$K$5:$K$605,"Não Pago")</f>
        <v>0</v>
      </c>
      <c r="M52" s="65">
        <f>SUMIFS(Set!$I$5:$I$605,Set!$U$5:$U$605,"Receita",Set!$G$5:$G$605,CReceber!$D52,Set!$K$5:$K$605,"Não Pago")</f>
        <v>0</v>
      </c>
      <c r="N52" s="65">
        <f>SUMIFS(Out!$I$5:$I$605,Out!$U$5:$U$605,"Receita",Out!$G$5:$G$605,CReceber!$D52,Out!$K$5:$K$605,"Não Pago")</f>
        <v>0</v>
      </c>
      <c r="O52" s="65">
        <f>SUMIFS(Nov!$I$5:$I$605,Nov!$U$5:$U$605,"Receita",Nov!$G$5:$G$605,CReceber!$D52,Nov!$K$5:$K$605,"Não Pago")</f>
        <v>0</v>
      </c>
      <c r="P52" s="65">
        <f>SUMIFS(Dez!$I$5:$I$605,Dez!$U$5:$U$605,"Receita",Dez!$G$5:$G$605,CReceber!$D52,Dez!$K$5:$K$605,"Não Pago")</f>
        <v>0</v>
      </c>
      <c r="Q52" s="62">
        <f t="shared" si="2"/>
        <v>0</v>
      </c>
    </row>
    <row r="53" spans="3:17" ht="28.5" customHeight="1" thickTop="1" thickBot="1" x14ac:dyDescent="0.3">
      <c r="C53" s="46" t="str">
        <f>'PC Receitas'!C49</f>
        <v>4.1.45</v>
      </c>
      <c r="D53" s="47" t="str">
        <f>VLOOKUP(C53,'PC Receitas'!$C$4:$D$103,2,FALSE)</f>
        <v>-</v>
      </c>
      <c r="E53" s="65">
        <f>SUMIFS(Jan!$I$5:$I$605,Jan!$U$5:$U$605,"Receita",Jan!$G$5:$G$605,CReceber!$D53,Jan!$K$5:$K$605,"Não Pago")</f>
        <v>0</v>
      </c>
      <c r="F53" s="65">
        <f>SUMIFS(Fev!$I$5:$I$605,Fev!$U$5:$U$605,"Receita",Fev!$G$5:$G$605,CReceber!$D53,Fev!$K$5:$K$605,"Não Pago")</f>
        <v>0</v>
      </c>
      <c r="G53" s="65">
        <f>SUMIFS(Mar!$I$5:$I$605,Mar!$U$5:$U$605,"Receita",Mar!$G$5:$G$605,CReceber!$D53,Mar!$K$5:$K$605,"Não Pago")</f>
        <v>0</v>
      </c>
      <c r="H53" s="65">
        <f>SUMIFS(Abr!$I$5:$I$605,Abr!$U$5:$U$605,"Receita",Abr!$G$5:$G$605,CReceber!$D53,Abr!$K$5:$K$605,"Não Pago")</f>
        <v>0</v>
      </c>
      <c r="I53" s="65">
        <f>SUMIFS(Mai!$I$5:$I$605,Mai!$U$5:$U$605,"Receita",Mai!$G$5:$G$605,CReceber!$D53,Mai!$K$5:$K$605,"Não Pago")</f>
        <v>0</v>
      </c>
      <c r="J53" s="65">
        <f>SUMIFS(Jun!$I$5:$I$605,Jun!$U$5:$U$605,"Receita",Jun!$G$5:$G$605,CReceber!$D53,Jun!$K$5:$K$605,"Não Pago")</f>
        <v>0</v>
      </c>
      <c r="K53" s="65">
        <f>SUMIFS(Jul!$I$5:$I$605,Jul!$U$5:$U$605,"Receita",Jul!$G$5:$G$605,CReceber!$D53,Jul!$K$5:$K$605,"Não Pago")</f>
        <v>0</v>
      </c>
      <c r="L53" s="65">
        <f>SUMIFS(Ago!$I$5:$I$605,Ago!$U$5:$U$605,"Receita",Ago!$G$5:$G$605,CReceber!$D53,Ago!$K$5:$K$605,"Não Pago")</f>
        <v>0</v>
      </c>
      <c r="M53" s="65">
        <f>SUMIFS(Set!$I$5:$I$605,Set!$U$5:$U$605,"Receita",Set!$G$5:$G$605,CReceber!$D53,Set!$K$5:$K$605,"Não Pago")</f>
        <v>0</v>
      </c>
      <c r="N53" s="65">
        <f>SUMIFS(Out!$I$5:$I$605,Out!$U$5:$U$605,"Receita",Out!$G$5:$G$605,CReceber!$D53,Out!$K$5:$K$605,"Não Pago")</f>
        <v>0</v>
      </c>
      <c r="O53" s="65">
        <f>SUMIFS(Nov!$I$5:$I$605,Nov!$U$5:$U$605,"Receita",Nov!$G$5:$G$605,CReceber!$D53,Nov!$K$5:$K$605,"Não Pago")</f>
        <v>0</v>
      </c>
      <c r="P53" s="65">
        <f>SUMIFS(Dez!$I$5:$I$605,Dez!$U$5:$U$605,"Receita",Dez!$G$5:$G$605,CReceber!$D53,Dez!$K$5:$K$605,"Não Pago")</f>
        <v>0</v>
      </c>
      <c r="Q53" s="62">
        <f t="shared" si="2"/>
        <v>0</v>
      </c>
    </row>
    <row r="54" spans="3:17" ht="28.5" customHeight="1" thickTop="1" thickBot="1" x14ac:dyDescent="0.3">
      <c r="C54" s="46" t="str">
        <f>'PC Receitas'!C50</f>
        <v>4.1.46</v>
      </c>
      <c r="D54" s="47" t="str">
        <f>VLOOKUP(C54,'PC Receitas'!$C$4:$D$103,2,FALSE)</f>
        <v>-</v>
      </c>
      <c r="E54" s="65">
        <f>SUMIFS(Jan!$I$5:$I$605,Jan!$U$5:$U$605,"Receita",Jan!$G$5:$G$605,CReceber!$D54,Jan!$K$5:$K$605,"Não Pago")</f>
        <v>0</v>
      </c>
      <c r="F54" s="65">
        <f>SUMIFS(Fev!$I$5:$I$605,Fev!$U$5:$U$605,"Receita",Fev!$G$5:$G$605,CReceber!$D54,Fev!$K$5:$K$605,"Não Pago")</f>
        <v>0</v>
      </c>
      <c r="G54" s="65">
        <f>SUMIFS(Mar!$I$5:$I$605,Mar!$U$5:$U$605,"Receita",Mar!$G$5:$G$605,CReceber!$D54,Mar!$K$5:$K$605,"Não Pago")</f>
        <v>0</v>
      </c>
      <c r="H54" s="65">
        <f>SUMIFS(Abr!$I$5:$I$605,Abr!$U$5:$U$605,"Receita",Abr!$G$5:$G$605,CReceber!$D54,Abr!$K$5:$K$605,"Não Pago")</f>
        <v>0</v>
      </c>
      <c r="I54" s="65">
        <f>SUMIFS(Mai!$I$5:$I$605,Mai!$U$5:$U$605,"Receita",Mai!$G$5:$G$605,CReceber!$D54,Mai!$K$5:$K$605,"Não Pago")</f>
        <v>0</v>
      </c>
      <c r="J54" s="65">
        <f>SUMIFS(Jun!$I$5:$I$605,Jun!$U$5:$U$605,"Receita",Jun!$G$5:$G$605,CReceber!$D54,Jun!$K$5:$K$605,"Não Pago")</f>
        <v>0</v>
      </c>
      <c r="K54" s="65">
        <f>SUMIFS(Jul!$I$5:$I$605,Jul!$U$5:$U$605,"Receita",Jul!$G$5:$G$605,CReceber!$D54,Jul!$K$5:$K$605,"Não Pago")</f>
        <v>0</v>
      </c>
      <c r="L54" s="65">
        <f>SUMIFS(Ago!$I$5:$I$605,Ago!$U$5:$U$605,"Receita",Ago!$G$5:$G$605,CReceber!$D54,Ago!$K$5:$K$605,"Não Pago")</f>
        <v>0</v>
      </c>
      <c r="M54" s="65">
        <f>SUMIFS(Set!$I$5:$I$605,Set!$U$5:$U$605,"Receita",Set!$G$5:$G$605,CReceber!$D54,Set!$K$5:$K$605,"Não Pago")</f>
        <v>0</v>
      </c>
      <c r="N54" s="65">
        <f>SUMIFS(Out!$I$5:$I$605,Out!$U$5:$U$605,"Receita",Out!$G$5:$G$605,CReceber!$D54,Out!$K$5:$K$605,"Não Pago")</f>
        <v>0</v>
      </c>
      <c r="O54" s="65">
        <f>SUMIFS(Nov!$I$5:$I$605,Nov!$U$5:$U$605,"Receita",Nov!$G$5:$G$605,CReceber!$D54,Nov!$K$5:$K$605,"Não Pago")</f>
        <v>0</v>
      </c>
      <c r="P54" s="65">
        <f>SUMIFS(Dez!$I$5:$I$605,Dez!$U$5:$U$605,"Receita",Dez!$G$5:$G$605,CReceber!$D54,Dez!$K$5:$K$605,"Não Pago")</f>
        <v>0</v>
      </c>
      <c r="Q54" s="62">
        <f t="shared" si="2"/>
        <v>0</v>
      </c>
    </row>
    <row r="55" spans="3:17" ht="28.5" customHeight="1" thickTop="1" thickBot="1" x14ac:dyDescent="0.3">
      <c r="C55" s="46" t="str">
        <f>'PC Receitas'!C51</f>
        <v>4.1.47</v>
      </c>
      <c r="D55" s="47" t="str">
        <f>VLOOKUP(C55,'PC Receitas'!$C$4:$D$103,2,FALSE)</f>
        <v>-</v>
      </c>
      <c r="E55" s="65">
        <f>SUMIFS(Jan!$I$5:$I$605,Jan!$U$5:$U$605,"Receita",Jan!$G$5:$G$605,CReceber!$D55,Jan!$K$5:$K$605,"Não Pago")</f>
        <v>0</v>
      </c>
      <c r="F55" s="65">
        <f>SUMIFS(Fev!$I$5:$I$605,Fev!$U$5:$U$605,"Receita",Fev!$G$5:$G$605,CReceber!$D55,Fev!$K$5:$K$605,"Não Pago")</f>
        <v>0</v>
      </c>
      <c r="G55" s="65">
        <f>SUMIFS(Mar!$I$5:$I$605,Mar!$U$5:$U$605,"Receita",Mar!$G$5:$G$605,CReceber!$D55,Mar!$K$5:$K$605,"Não Pago")</f>
        <v>0</v>
      </c>
      <c r="H55" s="65">
        <f>SUMIFS(Abr!$I$5:$I$605,Abr!$U$5:$U$605,"Receita",Abr!$G$5:$G$605,CReceber!$D55,Abr!$K$5:$K$605,"Não Pago")</f>
        <v>0</v>
      </c>
      <c r="I55" s="65">
        <f>SUMIFS(Mai!$I$5:$I$605,Mai!$U$5:$U$605,"Receita",Mai!$G$5:$G$605,CReceber!$D55,Mai!$K$5:$K$605,"Não Pago")</f>
        <v>0</v>
      </c>
      <c r="J55" s="65">
        <f>SUMIFS(Jun!$I$5:$I$605,Jun!$U$5:$U$605,"Receita",Jun!$G$5:$G$605,CReceber!$D55,Jun!$K$5:$K$605,"Não Pago")</f>
        <v>0</v>
      </c>
      <c r="K55" s="65">
        <f>SUMIFS(Jul!$I$5:$I$605,Jul!$U$5:$U$605,"Receita",Jul!$G$5:$G$605,CReceber!$D55,Jul!$K$5:$K$605,"Não Pago")</f>
        <v>0</v>
      </c>
      <c r="L55" s="65">
        <f>SUMIFS(Ago!$I$5:$I$605,Ago!$U$5:$U$605,"Receita",Ago!$G$5:$G$605,CReceber!$D55,Ago!$K$5:$K$605,"Não Pago")</f>
        <v>0</v>
      </c>
      <c r="M55" s="65">
        <f>SUMIFS(Set!$I$5:$I$605,Set!$U$5:$U$605,"Receita",Set!$G$5:$G$605,CReceber!$D55,Set!$K$5:$K$605,"Não Pago")</f>
        <v>0</v>
      </c>
      <c r="N55" s="65">
        <f>SUMIFS(Out!$I$5:$I$605,Out!$U$5:$U$605,"Receita",Out!$G$5:$G$605,CReceber!$D55,Out!$K$5:$K$605,"Não Pago")</f>
        <v>0</v>
      </c>
      <c r="O55" s="65">
        <f>SUMIFS(Nov!$I$5:$I$605,Nov!$U$5:$U$605,"Receita",Nov!$G$5:$G$605,CReceber!$D55,Nov!$K$5:$K$605,"Não Pago")</f>
        <v>0</v>
      </c>
      <c r="P55" s="65">
        <f>SUMIFS(Dez!$I$5:$I$605,Dez!$U$5:$U$605,"Receita",Dez!$G$5:$G$605,CReceber!$D55,Dez!$K$5:$K$605,"Não Pago")</f>
        <v>0</v>
      </c>
      <c r="Q55" s="62">
        <f t="shared" si="2"/>
        <v>0</v>
      </c>
    </row>
    <row r="56" spans="3:17" ht="28.5" customHeight="1" thickTop="1" thickBot="1" x14ac:dyDescent="0.3">
      <c r="C56" s="46" t="str">
        <f>'PC Receitas'!C52</f>
        <v>4.1.48</v>
      </c>
      <c r="D56" s="47" t="str">
        <f>VLOOKUP(C56,'PC Receitas'!$C$4:$D$103,2,FALSE)</f>
        <v>-</v>
      </c>
      <c r="E56" s="65">
        <f>SUMIFS(Jan!$I$5:$I$605,Jan!$U$5:$U$605,"Receita",Jan!$G$5:$G$605,CReceber!$D56,Jan!$K$5:$K$605,"Não Pago")</f>
        <v>0</v>
      </c>
      <c r="F56" s="65">
        <f>SUMIFS(Fev!$I$5:$I$605,Fev!$U$5:$U$605,"Receita",Fev!$G$5:$G$605,CReceber!$D56,Fev!$K$5:$K$605,"Não Pago")</f>
        <v>0</v>
      </c>
      <c r="G56" s="65">
        <f>SUMIFS(Mar!$I$5:$I$605,Mar!$U$5:$U$605,"Receita",Mar!$G$5:$G$605,CReceber!$D56,Mar!$K$5:$K$605,"Não Pago")</f>
        <v>0</v>
      </c>
      <c r="H56" s="65">
        <f>SUMIFS(Abr!$I$5:$I$605,Abr!$U$5:$U$605,"Receita",Abr!$G$5:$G$605,CReceber!$D56,Abr!$K$5:$K$605,"Não Pago")</f>
        <v>0</v>
      </c>
      <c r="I56" s="65">
        <f>SUMIFS(Mai!$I$5:$I$605,Mai!$U$5:$U$605,"Receita",Mai!$G$5:$G$605,CReceber!$D56,Mai!$K$5:$K$605,"Não Pago")</f>
        <v>0</v>
      </c>
      <c r="J56" s="65">
        <f>SUMIFS(Jun!$I$5:$I$605,Jun!$U$5:$U$605,"Receita",Jun!$G$5:$G$605,CReceber!$D56,Jun!$K$5:$K$605,"Não Pago")</f>
        <v>0</v>
      </c>
      <c r="K56" s="65">
        <f>SUMIFS(Jul!$I$5:$I$605,Jul!$U$5:$U$605,"Receita",Jul!$G$5:$G$605,CReceber!$D56,Jul!$K$5:$K$605,"Não Pago")</f>
        <v>0</v>
      </c>
      <c r="L56" s="65">
        <f>SUMIFS(Ago!$I$5:$I$605,Ago!$U$5:$U$605,"Receita",Ago!$G$5:$G$605,CReceber!$D56,Ago!$K$5:$K$605,"Não Pago")</f>
        <v>0</v>
      </c>
      <c r="M56" s="65">
        <f>SUMIFS(Set!$I$5:$I$605,Set!$U$5:$U$605,"Receita",Set!$G$5:$G$605,CReceber!$D56,Set!$K$5:$K$605,"Não Pago")</f>
        <v>0</v>
      </c>
      <c r="N56" s="65">
        <f>SUMIFS(Out!$I$5:$I$605,Out!$U$5:$U$605,"Receita",Out!$G$5:$G$605,CReceber!$D56,Out!$K$5:$K$605,"Não Pago")</f>
        <v>0</v>
      </c>
      <c r="O56" s="65">
        <f>SUMIFS(Nov!$I$5:$I$605,Nov!$U$5:$U$605,"Receita",Nov!$G$5:$G$605,CReceber!$D56,Nov!$K$5:$K$605,"Não Pago")</f>
        <v>0</v>
      </c>
      <c r="P56" s="65">
        <f>SUMIFS(Dez!$I$5:$I$605,Dez!$U$5:$U$605,"Receita",Dez!$G$5:$G$605,CReceber!$D56,Dez!$K$5:$K$605,"Não Pago")</f>
        <v>0</v>
      </c>
      <c r="Q56" s="62">
        <f t="shared" si="2"/>
        <v>0</v>
      </c>
    </row>
    <row r="57" spans="3:17" ht="28.5" customHeight="1" thickTop="1" thickBot="1" x14ac:dyDescent="0.3">
      <c r="C57" s="46" t="str">
        <f>'PC Receitas'!C53</f>
        <v>4.1.49</v>
      </c>
      <c r="D57" s="47" t="str">
        <f>VLOOKUP(C57,'PC Receitas'!$C$4:$D$103,2,FALSE)</f>
        <v>-</v>
      </c>
      <c r="E57" s="65">
        <f>SUMIFS(Jan!$I$5:$I$605,Jan!$U$5:$U$605,"Receita",Jan!$G$5:$G$605,CReceber!$D57,Jan!$K$5:$K$605,"Não Pago")</f>
        <v>0</v>
      </c>
      <c r="F57" s="65">
        <f>SUMIFS(Fev!$I$5:$I$605,Fev!$U$5:$U$605,"Receita",Fev!$G$5:$G$605,CReceber!$D57,Fev!$K$5:$K$605,"Não Pago")</f>
        <v>0</v>
      </c>
      <c r="G57" s="65">
        <f>SUMIFS(Mar!$I$5:$I$605,Mar!$U$5:$U$605,"Receita",Mar!$G$5:$G$605,CReceber!$D57,Mar!$K$5:$K$605,"Não Pago")</f>
        <v>0</v>
      </c>
      <c r="H57" s="65">
        <f>SUMIFS(Abr!$I$5:$I$605,Abr!$U$5:$U$605,"Receita",Abr!$G$5:$G$605,CReceber!$D57,Abr!$K$5:$K$605,"Não Pago")</f>
        <v>0</v>
      </c>
      <c r="I57" s="65">
        <f>SUMIFS(Mai!$I$5:$I$605,Mai!$U$5:$U$605,"Receita",Mai!$G$5:$G$605,CReceber!$D57,Mai!$K$5:$K$605,"Não Pago")</f>
        <v>0</v>
      </c>
      <c r="J57" s="65">
        <f>SUMIFS(Jun!$I$5:$I$605,Jun!$U$5:$U$605,"Receita",Jun!$G$5:$G$605,CReceber!$D57,Jun!$K$5:$K$605,"Não Pago")</f>
        <v>0</v>
      </c>
      <c r="K57" s="65">
        <f>SUMIFS(Jul!$I$5:$I$605,Jul!$U$5:$U$605,"Receita",Jul!$G$5:$G$605,CReceber!$D57,Jul!$K$5:$K$605,"Não Pago")</f>
        <v>0</v>
      </c>
      <c r="L57" s="65">
        <f>SUMIFS(Ago!$I$5:$I$605,Ago!$U$5:$U$605,"Receita",Ago!$G$5:$G$605,CReceber!$D57,Ago!$K$5:$K$605,"Não Pago")</f>
        <v>0</v>
      </c>
      <c r="M57" s="65">
        <f>SUMIFS(Set!$I$5:$I$605,Set!$U$5:$U$605,"Receita",Set!$G$5:$G$605,CReceber!$D57,Set!$K$5:$K$605,"Não Pago")</f>
        <v>0</v>
      </c>
      <c r="N57" s="65">
        <f>SUMIFS(Out!$I$5:$I$605,Out!$U$5:$U$605,"Receita",Out!$G$5:$G$605,CReceber!$D57,Out!$K$5:$K$605,"Não Pago")</f>
        <v>0</v>
      </c>
      <c r="O57" s="65">
        <f>SUMIFS(Nov!$I$5:$I$605,Nov!$U$5:$U$605,"Receita",Nov!$G$5:$G$605,CReceber!$D57,Nov!$K$5:$K$605,"Não Pago")</f>
        <v>0</v>
      </c>
      <c r="P57" s="65">
        <f>SUMIFS(Dez!$I$5:$I$605,Dez!$U$5:$U$605,"Receita",Dez!$G$5:$G$605,CReceber!$D57,Dez!$K$5:$K$605,"Não Pago")</f>
        <v>0</v>
      </c>
      <c r="Q57" s="62">
        <f t="shared" si="2"/>
        <v>0</v>
      </c>
    </row>
    <row r="58" spans="3:17" ht="28.5" customHeight="1" thickTop="1" thickBot="1" x14ac:dyDescent="0.3">
      <c r="C58" s="46" t="str">
        <f>'PC Receitas'!C54</f>
        <v>4.1.50</v>
      </c>
      <c r="D58" s="47" t="str">
        <f>VLOOKUP(C58,'PC Receitas'!$C$4:$D$103,2,FALSE)</f>
        <v>-</v>
      </c>
      <c r="E58" s="65">
        <f>SUMIFS(Jan!$I$5:$I$605,Jan!$U$5:$U$605,"Receita",Jan!$G$5:$G$605,CReceber!$D58,Jan!$K$5:$K$605,"Não Pago")</f>
        <v>0</v>
      </c>
      <c r="F58" s="65">
        <f>SUMIFS(Fev!$I$5:$I$605,Fev!$U$5:$U$605,"Receita",Fev!$G$5:$G$605,CReceber!$D58,Fev!$K$5:$K$605,"Não Pago")</f>
        <v>0</v>
      </c>
      <c r="G58" s="65">
        <f>SUMIFS(Mar!$I$5:$I$605,Mar!$U$5:$U$605,"Receita",Mar!$G$5:$G$605,CReceber!$D58,Mar!$K$5:$K$605,"Não Pago")</f>
        <v>0</v>
      </c>
      <c r="H58" s="65">
        <f>SUMIFS(Abr!$I$5:$I$605,Abr!$U$5:$U$605,"Receita",Abr!$G$5:$G$605,CReceber!$D58,Abr!$K$5:$K$605,"Não Pago")</f>
        <v>0</v>
      </c>
      <c r="I58" s="65">
        <f>SUMIFS(Mai!$I$5:$I$605,Mai!$U$5:$U$605,"Receita",Mai!$G$5:$G$605,CReceber!$D58,Mai!$K$5:$K$605,"Não Pago")</f>
        <v>0</v>
      </c>
      <c r="J58" s="65">
        <f>SUMIFS(Jun!$I$5:$I$605,Jun!$U$5:$U$605,"Receita",Jun!$G$5:$G$605,CReceber!$D58,Jun!$K$5:$K$605,"Não Pago")</f>
        <v>0</v>
      </c>
      <c r="K58" s="65">
        <f>SUMIFS(Jul!$I$5:$I$605,Jul!$U$5:$U$605,"Receita",Jul!$G$5:$G$605,CReceber!$D58,Jul!$K$5:$K$605,"Não Pago")</f>
        <v>0</v>
      </c>
      <c r="L58" s="65">
        <f>SUMIFS(Ago!$I$5:$I$605,Ago!$U$5:$U$605,"Receita",Ago!$G$5:$G$605,CReceber!$D58,Ago!$K$5:$K$605,"Não Pago")</f>
        <v>0</v>
      </c>
      <c r="M58" s="65">
        <f>SUMIFS(Set!$I$5:$I$605,Set!$U$5:$U$605,"Receita",Set!$G$5:$G$605,CReceber!$D58,Set!$K$5:$K$605,"Não Pago")</f>
        <v>0</v>
      </c>
      <c r="N58" s="65">
        <f>SUMIFS(Out!$I$5:$I$605,Out!$U$5:$U$605,"Receita",Out!$G$5:$G$605,CReceber!$D58,Out!$K$5:$K$605,"Não Pago")</f>
        <v>0</v>
      </c>
      <c r="O58" s="65">
        <f>SUMIFS(Nov!$I$5:$I$605,Nov!$U$5:$U$605,"Receita",Nov!$G$5:$G$605,CReceber!$D58,Nov!$K$5:$K$605,"Não Pago")</f>
        <v>0</v>
      </c>
      <c r="P58" s="65">
        <f>SUMIFS(Dez!$I$5:$I$605,Dez!$U$5:$U$605,"Receita",Dez!$G$5:$G$605,CReceber!$D58,Dez!$K$5:$K$605,"Não Pago")</f>
        <v>0</v>
      </c>
      <c r="Q58" s="62">
        <f t="shared" si="2"/>
        <v>0</v>
      </c>
    </row>
    <row r="59" spans="3:17" ht="28.5" customHeight="1" thickTop="1" thickBot="1" x14ac:dyDescent="0.3">
      <c r="C59" s="46" t="str">
        <f>'PC Receitas'!C55</f>
        <v>4.1.51</v>
      </c>
      <c r="D59" s="47" t="str">
        <f>VLOOKUP(C59,'PC Receitas'!$C$4:$D$103,2,FALSE)</f>
        <v>-</v>
      </c>
      <c r="E59" s="65">
        <f>SUMIFS(Jan!$I$5:$I$605,Jan!$U$5:$U$605,"Receita",Jan!$G$5:$G$605,CReceber!$D59,Jan!$K$5:$K$605,"Não Pago")</f>
        <v>0</v>
      </c>
      <c r="F59" s="65">
        <f>SUMIFS(Fev!$I$5:$I$605,Fev!$U$5:$U$605,"Receita",Fev!$G$5:$G$605,CReceber!$D59,Fev!$K$5:$K$605,"Não Pago")</f>
        <v>0</v>
      </c>
      <c r="G59" s="65">
        <f>SUMIFS(Mar!$I$5:$I$605,Mar!$U$5:$U$605,"Receita",Mar!$G$5:$G$605,CReceber!$D59,Mar!$K$5:$K$605,"Não Pago")</f>
        <v>0</v>
      </c>
      <c r="H59" s="65">
        <f>SUMIFS(Abr!$I$5:$I$605,Abr!$U$5:$U$605,"Receita",Abr!$G$5:$G$605,CReceber!$D59,Abr!$K$5:$K$605,"Não Pago")</f>
        <v>0</v>
      </c>
      <c r="I59" s="65">
        <f>SUMIFS(Mai!$I$5:$I$605,Mai!$U$5:$U$605,"Receita",Mai!$G$5:$G$605,CReceber!$D59,Mai!$K$5:$K$605,"Não Pago")</f>
        <v>0</v>
      </c>
      <c r="J59" s="65">
        <f>SUMIFS(Jun!$I$5:$I$605,Jun!$U$5:$U$605,"Receita",Jun!$G$5:$G$605,CReceber!$D59,Jun!$K$5:$K$605,"Não Pago")</f>
        <v>0</v>
      </c>
      <c r="K59" s="65">
        <f>SUMIFS(Jul!$I$5:$I$605,Jul!$U$5:$U$605,"Receita",Jul!$G$5:$G$605,CReceber!$D59,Jul!$K$5:$K$605,"Não Pago")</f>
        <v>0</v>
      </c>
      <c r="L59" s="65">
        <f>SUMIFS(Ago!$I$5:$I$605,Ago!$U$5:$U$605,"Receita",Ago!$G$5:$G$605,CReceber!$D59,Ago!$K$5:$K$605,"Não Pago")</f>
        <v>0</v>
      </c>
      <c r="M59" s="65">
        <f>SUMIFS(Set!$I$5:$I$605,Set!$U$5:$U$605,"Receita",Set!$G$5:$G$605,CReceber!$D59,Set!$K$5:$K$605,"Não Pago")</f>
        <v>0</v>
      </c>
      <c r="N59" s="65">
        <f>SUMIFS(Out!$I$5:$I$605,Out!$U$5:$U$605,"Receita",Out!$G$5:$G$605,CReceber!$D59,Out!$K$5:$K$605,"Não Pago")</f>
        <v>0</v>
      </c>
      <c r="O59" s="65">
        <f>SUMIFS(Nov!$I$5:$I$605,Nov!$U$5:$U$605,"Receita",Nov!$G$5:$G$605,CReceber!$D59,Nov!$K$5:$K$605,"Não Pago")</f>
        <v>0</v>
      </c>
      <c r="P59" s="65">
        <f>SUMIFS(Dez!$I$5:$I$605,Dez!$U$5:$U$605,"Receita",Dez!$G$5:$G$605,CReceber!$D59,Dez!$K$5:$K$605,"Não Pago")</f>
        <v>0</v>
      </c>
      <c r="Q59" s="62">
        <f t="shared" si="2"/>
        <v>0</v>
      </c>
    </row>
    <row r="60" spans="3:17" ht="28.5" customHeight="1" thickTop="1" thickBot="1" x14ac:dyDescent="0.3">
      <c r="C60" s="46" t="str">
        <f>'PC Receitas'!C56</f>
        <v>4.1.52</v>
      </c>
      <c r="D60" s="47" t="str">
        <f>VLOOKUP(C60,'PC Receitas'!$C$4:$D$103,2,FALSE)</f>
        <v>-</v>
      </c>
      <c r="E60" s="65">
        <f>SUMIFS(Jan!$I$5:$I$605,Jan!$U$5:$U$605,"Receita",Jan!$G$5:$G$605,CReceber!$D60,Jan!$K$5:$K$605,"Não Pago")</f>
        <v>0</v>
      </c>
      <c r="F60" s="65">
        <f>SUMIFS(Fev!$I$5:$I$605,Fev!$U$5:$U$605,"Receita",Fev!$G$5:$G$605,CReceber!$D60,Fev!$K$5:$K$605,"Não Pago")</f>
        <v>0</v>
      </c>
      <c r="G60" s="65">
        <f>SUMIFS(Mar!$I$5:$I$605,Mar!$U$5:$U$605,"Receita",Mar!$G$5:$G$605,CReceber!$D60,Mar!$K$5:$K$605,"Não Pago")</f>
        <v>0</v>
      </c>
      <c r="H60" s="65">
        <f>SUMIFS(Abr!$I$5:$I$605,Abr!$U$5:$U$605,"Receita",Abr!$G$5:$G$605,CReceber!$D60,Abr!$K$5:$K$605,"Não Pago")</f>
        <v>0</v>
      </c>
      <c r="I60" s="65">
        <f>SUMIFS(Mai!$I$5:$I$605,Mai!$U$5:$U$605,"Receita",Mai!$G$5:$G$605,CReceber!$D60,Mai!$K$5:$K$605,"Não Pago")</f>
        <v>0</v>
      </c>
      <c r="J60" s="65">
        <f>SUMIFS(Jun!$I$5:$I$605,Jun!$U$5:$U$605,"Receita",Jun!$G$5:$G$605,CReceber!$D60,Jun!$K$5:$K$605,"Não Pago")</f>
        <v>0</v>
      </c>
      <c r="K60" s="65">
        <f>SUMIFS(Jul!$I$5:$I$605,Jul!$U$5:$U$605,"Receita",Jul!$G$5:$G$605,CReceber!$D60,Jul!$K$5:$K$605,"Não Pago")</f>
        <v>0</v>
      </c>
      <c r="L60" s="65">
        <f>SUMIFS(Ago!$I$5:$I$605,Ago!$U$5:$U$605,"Receita",Ago!$G$5:$G$605,CReceber!$D60,Ago!$K$5:$K$605,"Não Pago")</f>
        <v>0</v>
      </c>
      <c r="M60" s="65">
        <f>SUMIFS(Set!$I$5:$I$605,Set!$U$5:$U$605,"Receita",Set!$G$5:$G$605,CReceber!$D60,Set!$K$5:$K$605,"Não Pago")</f>
        <v>0</v>
      </c>
      <c r="N60" s="65">
        <f>SUMIFS(Out!$I$5:$I$605,Out!$U$5:$U$605,"Receita",Out!$G$5:$G$605,CReceber!$D60,Out!$K$5:$K$605,"Não Pago")</f>
        <v>0</v>
      </c>
      <c r="O60" s="65">
        <f>SUMIFS(Nov!$I$5:$I$605,Nov!$U$5:$U$605,"Receita",Nov!$G$5:$G$605,CReceber!$D60,Nov!$K$5:$K$605,"Não Pago")</f>
        <v>0</v>
      </c>
      <c r="P60" s="65">
        <f>SUMIFS(Dez!$I$5:$I$605,Dez!$U$5:$U$605,"Receita",Dez!$G$5:$G$605,CReceber!$D60,Dez!$K$5:$K$605,"Não Pago")</f>
        <v>0</v>
      </c>
      <c r="Q60" s="62">
        <f t="shared" si="2"/>
        <v>0</v>
      </c>
    </row>
    <row r="61" spans="3:17" ht="28.5" customHeight="1" thickTop="1" thickBot="1" x14ac:dyDescent="0.3">
      <c r="C61" s="46" t="str">
        <f>'PC Receitas'!C57</f>
        <v>4.1.53</v>
      </c>
      <c r="D61" s="47" t="str">
        <f>VLOOKUP(C61,'PC Receitas'!$C$4:$D$103,2,FALSE)</f>
        <v>-</v>
      </c>
      <c r="E61" s="65">
        <f>SUMIFS(Jan!$I$5:$I$605,Jan!$U$5:$U$605,"Receita",Jan!$G$5:$G$605,CReceber!$D61,Jan!$K$5:$K$605,"Não Pago")</f>
        <v>0</v>
      </c>
      <c r="F61" s="65">
        <f>SUMIFS(Fev!$I$5:$I$605,Fev!$U$5:$U$605,"Receita",Fev!$G$5:$G$605,CReceber!$D61,Fev!$K$5:$K$605,"Não Pago")</f>
        <v>0</v>
      </c>
      <c r="G61" s="65">
        <f>SUMIFS(Mar!$I$5:$I$605,Mar!$U$5:$U$605,"Receita",Mar!$G$5:$G$605,CReceber!$D61,Mar!$K$5:$K$605,"Não Pago")</f>
        <v>0</v>
      </c>
      <c r="H61" s="65">
        <f>SUMIFS(Abr!$I$5:$I$605,Abr!$U$5:$U$605,"Receita",Abr!$G$5:$G$605,CReceber!$D61,Abr!$K$5:$K$605,"Não Pago")</f>
        <v>0</v>
      </c>
      <c r="I61" s="65">
        <f>SUMIFS(Mai!$I$5:$I$605,Mai!$U$5:$U$605,"Receita",Mai!$G$5:$G$605,CReceber!$D61,Mai!$K$5:$K$605,"Não Pago")</f>
        <v>0</v>
      </c>
      <c r="J61" s="65">
        <f>SUMIFS(Jun!$I$5:$I$605,Jun!$U$5:$U$605,"Receita",Jun!$G$5:$G$605,CReceber!$D61,Jun!$K$5:$K$605,"Não Pago")</f>
        <v>0</v>
      </c>
      <c r="K61" s="65">
        <f>SUMIFS(Jul!$I$5:$I$605,Jul!$U$5:$U$605,"Receita",Jul!$G$5:$G$605,CReceber!$D61,Jul!$K$5:$K$605,"Não Pago")</f>
        <v>0</v>
      </c>
      <c r="L61" s="65">
        <f>SUMIFS(Ago!$I$5:$I$605,Ago!$U$5:$U$605,"Receita",Ago!$G$5:$G$605,CReceber!$D61,Ago!$K$5:$K$605,"Não Pago")</f>
        <v>0</v>
      </c>
      <c r="M61" s="65">
        <f>SUMIFS(Set!$I$5:$I$605,Set!$U$5:$U$605,"Receita",Set!$G$5:$G$605,CReceber!$D61,Set!$K$5:$K$605,"Não Pago")</f>
        <v>0</v>
      </c>
      <c r="N61" s="65">
        <f>SUMIFS(Out!$I$5:$I$605,Out!$U$5:$U$605,"Receita",Out!$G$5:$G$605,CReceber!$D61,Out!$K$5:$K$605,"Não Pago")</f>
        <v>0</v>
      </c>
      <c r="O61" s="65">
        <f>SUMIFS(Nov!$I$5:$I$605,Nov!$U$5:$U$605,"Receita",Nov!$G$5:$G$605,CReceber!$D61,Nov!$K$5:$K$605,"Não Pago")</f>
        <v>0</v>
      </c>
      <c r="P61" s="65">
        <f>SUMIFS(Dez!$I$5:$I$605,Dez!$U$5:$U$605,"Receita",Dez!$G$5:$G$605,CReceber!$D61,Dez!$K$5:$K$605,"Não Pago")</f>
        <v>0</v>
      </c>
      <c r="Q61" s="62">
        <f t="shared" si="2"/>
        <v>0</v>
      </c>
    </row>
    <row r="62" spans="3:17" ht="28.5" customHeight="1" thickTop="1" thickBot="1" x14ac:dyDescent="0.3">
      <c r="C62" s="46" t="str">
        <f>'PC Receitas'!C58</f>
        <v>4.1.54</v>
      </c>
      <c r="D62" s="47" t="str">
        <f>VLOOKUP(C62,'PC Receitas'!$C$4:$D$103,2,FALSE)</f>
        <v>-</v>
      </c>
      <c r="E62" s="65">
        <f>SUMIFS(Jan!$I$5:$I$605,Jan!$U$5:$U$605,"Receita",Jan!$G$5:$G$605,CReceber!$D62,Jan!$K$5:$K$605,"Não Pago")</f>
        <v>0</v>
      </c>
      <c r="F62" s="65">
        <f>SUMIFS(Fev!$I$5:$I$605,Fev!$U$5:$U$605,"Receita",Fev!$G$5:$G$605,CReceber!$D62,Fev!$K$5:$K$605,"Não Pago")</f>
        <v>0</v>
      </c>
      <c r="G62" s="65">
        <f>SUMIFS(Mar!$I$5:$I$605,Mar!$U$5:$U$605,"Receita",Mar!$G$5:$G$605,CReceber!$D62,Mar!$K$5:$K$605,"Não Pago")</f>
        <v>0</v>
      </c>
      <c r="H62" s="65">
        <f>SUMIFS(Abr!$I$5:$I$605,Abr!$U$5:$U$605,"Receita",Abr!$G$5:$G$605,CReceber!$D62,Abr!$K$5:$K$605,"Não Pago")</f>
        <v>0</v>
      </c>
      <c r="I62" s="65">
        <f>SUMIFS(Mai!$I$5:$I$605,Mai!$U$5:$U$605,"Receita",Mai!$G$5:$G$605,CReceber!$D62,Mai!$K$5:$K$605,"Não Pago")</f>
        <v>0</v>
      </c>
      <c r="J62" s="65">
        <f>SUMIFS(Jun!$I$5:$I$605,Jun!$U$5:$U$605,"Receita",Jun!$G$5:$G$605,CReceber!$D62,Jun!$K$5:$K$605,"Não Pago")</f>
        <v>0</v>
      </c>
      <c r="K62" s="65">
        <f>SUMIFS(Jul!$I$5:$I$605,Jul!$U$5:$U$605,"Receita",Jul!$G$5:$G$605,CReceber!$D62,Jul!$K$5:$K$605,"Não Pago")</f>
        <v>0</v>
      </c>
      <c r="L62" s="65">
        <f>SUMIFS(Ago!$I$5:$I$605,Ago!$U$5:$U$605,"Receita",Ago!$G$5:$G$605,CReceber!$D62,Ago!$K$5:$K$605,"Não Pago")</f>
        <v>0</v>
      </c>
      <c r="M62" s="65">
        <f>SUMIFS(Set!$I$5:$I$605,Set!$U$5:$U$605,"Receita",Set!$G$5:$G$605,CReceber!$D62,Set!$K$5:$K$605,"Não Pago")</f>
        <v>0</v>
      </c>
      <c r="N62" s="65">
        <f>SUMIFS(Out!$I$5:$I$605,Out!$U$5:$U$605,"Receita",Out!$G$5:$G$605,CReceber!$D62,Out!$K$5:$K$605,"Não Pago")</f>
        <v>0</v>
      </c>
      <c r="O62" s="65">
        <f>SUMIFS(Nov!$I$5:$I$605,Nov!$U$5:$U$605,"Receita",Nov!$G$5:$G$605,CReceber!$D62,Nov!$K$5:$K$605,"Não Pago")</f>
        <v>0</v>
      </c>
      <c r="P62" s="65">
        <f>SUMIFS(Dez!$I$5:$I$605,Dez!$U$5:$U$605,"Receita",Dez!$G$5:$G$605,CReceber!$D62,Dez!$K$5:$K$605,"Não Pago")</f>
        <v>0</v>
      </c>
      <c r="Q62" s="62">
        <f t="shared" si="2"/>
        <v>0</v>
      </c>
    </row>
    <row r="63" spans="3:17" ht="28.5" customHeight="1" thickTop="1" thickBot="1" x14ac:dyDescent="0.3">
      <c r="C63" s="46" t="str">
        <f>'PC Receitas'!C59</f>
        <v>4.1.55</v>
      </c>
      <c r="D63" s="47" t="str">
        <f>VLOOKUP(C63,'PC Receitas'!$C$4:$D$103,2,FALSE)</f>
        <v>-</v>
      </c>
      <c r="E63" s="65">
        <f>SUMIFS(Jan!$I$5:$I$605,Jan!$U$5:$U$605,"Receita",Jan!$G$5:$G$605,CReceber!$D63,Jan!$K$5:$K$605,"Não Pago")</f>
        <v>0</v>
      </c>
      <c r="F63" s="65">
        <f>SUMIFS(Fev!$I$5:$I$605,Fev!$U$5:$U$605,"Receita",Fev!$G$5:$G$605,CReceber!$D63,Fev!$K$5:$K$605,"Não Pago")</f>
        <v>0</v>
      </c>
      <c r="G63" s="65">
        <f>SUMIFS(Mar!$I$5:$I$605,Mar!$U$5:$U$605,"Receita",Mar!$G$5:$G$605,CReceber!$D63,Mar!$K$5:$K$605,"Não Pago")</f>
        <v>0</v>
      </c>
      <c r="H63" s="65">
        <f>SUMIFS(Abr!$I$5:$I$605,Abr!$U$5:$U$605,"Receita",Abr!$G$5:$G$605,CReceber!$D63,Abr!$K$5:$K$605,"Não Pago")</f>
        <v>0</v>
      </c>
      <c r="I63" s="65">
        <f>SUMIFS(Mai!$I$5:$I$605,Mai!$U$5:$U$605,"Receita",Mai!$G$5:$G$605,CReceber!$D63,Mai!$K$5:$K$605,"Não Pago")</f>
        <v>0</v>
      </c>
      <c r="J63" s="65">
        <f>SUMIFS(Jun!$I$5:$I$605,Jun!$U$5:$U$605,"Receita",Jun!$G$5:$G$605,CReceber!$D63,Jun!$K$5:$K$605,"Não Pago")</f>
        <v>0</v>
      </c>
      <c r="K63" s="65">
        <f>SUMIFS(Jul!$I$5:$I$605,Jul!$U$5:$U$605,"Receita",Jul!$G$5:$G$605,CReceber!$D63,Jul!$K$5:$K$605,"Não Pago")</f>
        <v>0</v>
      </c>
      <c r="L63" s="65">
        <f>SUMIFS(Ago!$I$5:$I$605,Ago!$U$5:$U$605,"Receita",Ago!$G$5:$G$605,CReceber!$D63,Ago!$K$5:$K$605,"Não Pago")</f>
        <v>0</v>
      </c>
      <c r="M63" s="65">
        <f>SUMIFS(Set!$I$5:$I$605,Set!$U$5:$U$605,"Receita",Set!$G$5:$G$605,CReceber!$D63,Set!$K$5:$K$605,"Não Pago")</f>
        <v>0</v>
      </c>
      <c r="N63" s="65">
        <f>SUMIFS(Out!$I$5:$I$605,Out!$U$5:$U$605,"Receita",Out!$G$5:$G$605,CReceber!$D63,Out!$K$5:$K$605,"Não Pago")</f>
        <v>0</v>
      </c>
      <c r="O63" s="65">
        <f>SUMIFS(Nov!$I$5:$I$605,Nov!$U$5:$U$605,"Receita",Nov!$G$5:$G$605,CReceber!$D63,Nov!$K$5:$K$605,"Não Pago")</f>
        <v>0</v>
      </c>
      <c r="P63" s="65">
        <f>SUMIFS(Dez!$I$5:$I$605,Dez!$U$5:$U$605,"Receita",Dez!$G$5:$G$605,CReceber!$D63,Dez!$K$5:$K$605,"Não Pago")</f>
        <v>0</v>
      </c>
      <c r="Q63" s="62">
        <f t="shared" si="2"/>
        <v>0</v>
      </c>
    </row>
    <row r="64" spans="3:17" ht="28.5" customHeight="1" thickTop="1" thickBot="1" x14ac:dyDescent="0.3">
      <c r="C64" s="46" t="str">
        <f>'PC Receitas'!C60</f>
        <v>4.1.56</v>
      </c>
      <c r="D64" s="47" t="str">
        <f>VLOOKUP(C64,'PC Receitas'!$C$4:$D$103,2,FALSE)</f>
        <v>-</v>
      </c>
      <c r="E64" s="65">
        <f>SUMIFS(Jan!$I$5:$I$605,Jan!$U$5:$U$605,"Receita",Jan!$G$5:$G$605,CReceber!$D64,Jan!$K$5:$K$605,"Não Pago")</f>
        <v>0</v>
      </c>
      <c r="F64" s="65">
        <f>SUMIFS(Fev!$I$5:$I$605,Fev!$U$5:$U$605,"Receita",Fev!$G$5:$G$605,CReceber!$D64,Fev!$K$5:$K$605,"Não Pago")</f>
        <v>0</v>
      </c>
      <c r="G64" s="65">
        <f>SUMIFS(Mar!$I$5:$I$605,Mar!$U$5:$U$605,"Receita",Mar!$G$5:$G$605,CReceber!$D64,Mar!$K$5:$K$605,"Não Pago")</f>
        <v>0</v>
      </c>
      <c r="H64" s="65">
        <f>SUMIFS(Abr!$I$5:$I$605,Abr!$U$5:$U$605,"Receita",Abr!$G$5:$G$605,CReceber!$D64,Abr!$K$5:$K$605,"Não Pago")</f>
        <v>0</v>
      </c>
      <c r="I64" s="65">
        <f>SUMIFS(Mai!$I$5:$I$605,Mai!$U$5:$U$605,"Receita",Mai!$G$5:$G$605,CReceber!$D64,Mai!$K$5:$K$605,"Não Pago")</f>
        <v>0</v>
      </c>
      <c r="J64" s="65">
        <f>SUMIFS(Jun!$I$5:$I$605,Jun!$U$5:$U$605,"Receita",Jun!$G$5:$G$605,CReceber!$D64,Jun!$K$5:$K$605,"Não Pago")</f>
        <v>0</v>
      </c>
      <c r="K64" s="65">
        <f>SUMIFS(Jul!$I$5:$I$605,Jul!$U$5:$U$605,"Receita",Jul!$G$5:$G$605,CReceber!$D64,Jul!$K$5:$K$605,"Não Pago")</f>
        <v>0</v>
      </c>
      <c r="L64" s="65">
        <f>SUMIFS(Ago!$I$5:$I$605,Ago!$U$5:$U$605,"Receita",Ago!$G$5:$G$605,CReceber!$D64,Ago!$K$5:$K$605,"Não Pago")</f>
        <v>0</v>
      </c>
      <c r="M64" s="65">
        <f>SUMIFS(Set!$I$5:$I$605,Set!$U$5:$U$605,"Receita",Set!$G$5:$G$605,CReceber!$D64,Set!$K$5:$K$605,"Não Pago")</f>
        <v>0</v>
      </c>
      <c r="N64" s="65">
        <f>SUMIFS(Out!$I$5:$I$605,Out!$U$5:$U$605,"Receita",Out!$G$5:$G$605,CReceber!$D64,Out!$K$5:$K$605,"Não Pago")</f>
        <v>0</v>
      </c>
      <c r="O64" s="65">
        <f>SUMIFS(Nov!$I$5:$I$605,Nov!$U$5:$U$605,"Receita",Nov!$G$5:$G$605,CReceber!$D64,Nov!$K$5:$K$605,"Não Pago")</f>
        <v>0</v>
      </c>
      <c r="P64" s="65">
        <f>SUMIFS(Dez!$I$5:$I$605,Dez!$U$5:$U$605,"Receita",Dez!$G$5:$G$605,CReceber!$D64,Dez!$K$5:$K$605,"Não Pago")</f>
        <v>0</v>
      </c>
      <c r="Q64" s="62">
        <f t="shared" si="2"/>
        <v>0</v>
      </c>
    </row>
    <row r="65" spans="3:17" ht="28.5" customHeight="1" thickTop="1" thickBot="1" x14ac:dyDescent="0.3">
      <c r="C65" s="46" t="str">
        <f>'PC Receitas'!C61</f>
        <v>4.1.57</v>
      </c>
      <c r="D65" s="47" t="str">
        <f>VLOOKUP(C65,'PC Receitas'!$C$4:$D$103,2,FALSE)</f>
        <v>-</v>
      </c>
      <c r="E65" s="65">
        <f>SUMIFS(Jan!$I$5:$I$605,Jan!$U$5:$U$605,"Receita",Jan!$G$5:$G$605,CReceber!$D65,Jan!$K$5:$K$605,"Não Pago")</f>
        <v>0</v>
      </c>
      <c r="F65" s="65">
        <f>SUMIFS(Fev!$I$5:$I$605,Fev!$U$5:$U$605,"Receita",Fev!$G$5:$G$605,CReceber!$D65,Fev!$K$5:$K$605,"Não Pago")</f>
        <v>0</v>
      </c>
      <c r="G65" s="65">
        <f>SUMIFS(Mar!$I$5:$I$605,Mar!$U$5:$U$605,"Receita",Mar!$G$5:$G$605,CReceber!$D65,Mar!$K$5:$K$605,"Não Pago")</f>
        <v>0</v>
      </c>
      <c r="H65" s="65">
        <f>SUMIFS(Abr!$I$5:$I$605,Abr!$U$5:$U$605,"Receita",Abr!$G$5:$G$605,CReceber!$D65,Abr!$K$5:$K$605,"Não Pago")</f>
        <v>0</v>
      </c>
      <c r="I65" s="65">
        <f>SUMIFS(Mai!$I$5:$I$605,Mai!$U$5:$U$605,"Receita",Mai!$G$5:$G$605,CReceber!$D65,Mai!$K$5:$K$605,"Não Pago")</f>
        <v>0</v>
      </c>
      <c r="J65" s="65">
        <f>SUMIFS(Jun!$I$5:$I$605,Jun!$U$5:$U$605,"Receita",Jun!$G$5:$G$605,CReceber!$D65,Jun!$K$5:$K$605,"Não Pago")</f>
        <v>0</v>
      </c>
      <c r="K65" s="65">
        <f>SUMIFS(Jul!$I$5:$I$605,Jul!$U$5:$U$605,"Receita",Jul!$G$5:$G$605,CReceber!$D65,Jul!$K$5:$K$605,"Não Pago")</f>
        <v>0</v>
      </c>
      <c r="L65" s="65">
        <f>SUMIFS(Ago!$I$5:$I$605,Ago!$U$5:$U$605,"Receita",Ago!$G$5:$G$605,CReceber!$D65,Ago!$K$5:$K$605,"Não Pago")</f>
        <v>0</v>
      </c>
      <c r="M65" s="65">
        <f>SUMIFS(Set!$I$5:$I$605,Set!$U$5:$U$605,"Receita",Set!$G$5:$G$605,CReceber!$D65,Set!$K$5:$K$605,"Não Pago")</f>
        <v>0</v>
      </c>
      <c r="N65" s="65">
        <f>SUMIFS(Out!$I$5:$I$605,Out!$U$5:$U$605,"Receita",Out!$G$5:$G$605,CReceber!$D65,Out!$K$5:$K$605,"Não Pago")</f>
        <v>0</v>
      </c>
      <c r="O65" s="65">
        <f>SUMIFS(Nov!$I$5:$I$605,Nov!$U$5:$U$605,"Receita",Nov!$G$5:$G$605,CReceber!$D65,Nov!$K$5:$K$605,"Não Pago")</f>
        <v>0</v>
      </c>
      <c r="P65" s="65">
        <f>SUMIFS(Dez!$I$5:$I$605,Dez!$U$5:$U$605,"Receita",Dez!$G$5:$G$605,CReceber!$D65,Dez!$K$5:$K$605,"Não Pago")</f>
        <v>0</v>
      </c>
      <c r="Q65" s="62">
        <f t="shared" si="2"/>
        <v>0</v>
      </c>
    </row>
    <row r="66" spans="3:17" ht="28.5" customHeight="1" thickTop="1" thickBot="1" x14ac:dyDescent="0.3">
      <c r="C66" s="46" t="str">
        <f>'PC Receitas'!C62</f>
        <v>4.1.58</v>
      </c>
      <c r="D66" s="47" t="str">
        <f>VLOOKUP(C66,'PC Receitas'!$C$4:$D$103,2,FALSE)</f>
        <v>-</v>
      </c>
      <c r="E66" s="65">
        <f>SUMIFS(Jan!$I$5:$I$605,Jan!$U$5:$U$605,"Receita",Jan!$G$5:$G$605,CReceber!$D66,Jan!$K$5:$K$605,"Não Pago")</f>
        <v>0</v>
      </c>
      <c r="F66" s="65">
        <f>SUMIFS(Fev!$I$5:$I$605,Fev!$U$5:$U$605,"Receita",Fev!$G$5:$G$605,CReceber!$D66,Fev!$K$5:$K$605,"Não Pago")</f>
        <v>0</v>
      </c>
      <c r="G66" s="65">
        <f>SUMIFS(Mar!$I$5:$I$605,Mar!$U$5:$U$605,"Receita",Mar!$G$5:$G$605,CReceber!$D66,Mar!$K$5:$K$605,"Não Pago")</f>
        <v>0</v>
      </c>
      <c r="H66" s="65">
        <f>SUMIFS(Abr!$I$5:$I$605,Abr!$U$5:$U$605,"Receita",Abr!$G$5:$G$605,CReceber!$D66,Abr!$K$5:$K$605,"Não Pago")</f>
        <v>0</v>
      </c>
      <c r="I66" s="65">
        <f>SUMIFS(Mai!$I$5:$I$605,Mai!$U$5:$U$605,"Receita",Mai!$G$5:$G$605,CReceber!$D66,Mai!$K$5:$K$605,"Não Pago")</f>
        <v>0</v>
      </c>
      <c r="J66" s="65">
        <f>SUMIFS(Jun!$I$5:$I$605,Jun!$U$5:$U$605,"Receita",Jun!$G$5:$G$605,CReceber!$D66,Jun!$K$5:$K$605,"Não Pago")</f>
        <v>0</v>
      </c>
      <c r="K66" s="65">
        <f>SUMIFS(Jul!$I$5:$I$605,Jul!$U$5:$U$605,"Receita",Jul!$G$5:$G$605,CReceber!$D66,Jul!$K$5:$K$605,"Não Pago")</f>
        <v>0</v>
      </c>
      <c r="L66" s="65">
        <f>SUMIFS(Ago!$I$5:$I$605,Ago!$U$5:$U$605,"Receita",Ago!$G$5:$G$605,CReceber!$D66,Ago!$K$5:$K$605,"Não Pago")</f>
        <v>0</v>
      </c>
      <c r="M66" s="65">
        <f>SUMIFS(Set!$I$5:$I$605,Set!$U$5:$U$605,"Receita",Set!$G$5:$G$605,CReceber!$D66,Set!$K$5:$K$605,"Não Pago")</f>
        <v>0</v>
      </c>
      <c r="N66" s="65">
        <f>SUMIFS(Out!$I$5:$I$605,Out!$U$5:$U$605,"Receita",Out!$G$5:$G$605,CReceber!$D66,Out!$K$5:$K$605,"Não Pago")</f>
        <v>0</v>
      </c>
      <c r="O66" s="65">
        <f>SUMIFS(Nov!$I$5:$I$605,Nov!$U$5:$U$605,"Receita",Nov!$G$5:$G$605,CReceber!$D66,Nov!$K$5:$K$605,"Não Pago")</f>
        <v>0</v>
      </c>
      <c r="P66" s="65">
        <f>SUMIFS(Dez!$I$5:$I$605,Dez!$U$5:$U$605,"Receita",Dez!$G$5:$G$605,CReceber!$D66,Dez!$K$5:$K$605,"Não Pago")</f>
        <v>0</v>
      </c>
      <c r="Q66" s="62">
        <f t="shared" si="2"/>
        <v>0</v>
      </c>
    </row>
    <row r="67" spans="3:17" ht="28.5" customHeight="1" thickTop="1" thickBot="1" x14ac:dyDescent="0.3">
      <c r="C67" s="46" t="str">
        <f>'PC Receitas'!C63</f>
        <v>4.1.59</v>
      </c>
      <c r="D67" s="47" t="str">
        <f>VLOOKUP(C67,'PC Receitas'!$C$4:$D$103,2,FALSE)</f>
        <v>-</v>
      </c>
      <c r="E67" s="65">
        <f>SUMIFS(Jan!$I$5:$I$605,Jan!$U$5:$U$605,"Receita",Jan!$G$5:$G$605,CReceber!$D67,Jan!$K$5:$K$605,"Não Pago")</f>
        <v>0</v>
      </c>
      <c r="F67" s="65">
        <f>SUMIFS(Fev!$I$5:$I$605,Fev!$U$5:$U$605,"Receita",Fev!$G$5:$G$605,CReceber!$D67,Fev!$K$5:$K$605,"Não Pago")</f>
        <v>0</v>
      </c>
      <c r="G67" s="65">
        <f>SUMIFS(Mar!$I$5:$I$605,Mar!$U$5:$U$605,"Receita",Mar!$G$5:$G$605,CReceber!$D67,Mar!$K$5:$K$605,"Não Pago")</f>
        <v>0</v>
      </c>
      <c r="H67" s="65">
        <f>SUMIFS(Abr!$I$5:$I$605,Abr!$U$5:$U$605,"Receita",Abr!$G$5:$G$605,CReceber!$D67,Abr!$K$5:$K$605,"Não Pago")</f>
        <v>0</v>
      </c>
      <c r="I67" s="65">
        <f>SUMIFS(Mai!$I$5:$I$605,Mai!$U$5:$U$605,"Receita",Mai!$G$5:$G$605,CReceber!$D67,Mai!$K$5:$K$605,"Não Pago")</f>
        <v>0</v>
      </c>
      <c r="J67" s="65">
        <f>SUMIFS(Jun!$I$5:$I$605,Jun!$U$5:$U$605,"Receita",Jun!$G$5:$G$605,CReceber!$D67,Jun!$K$5:$K$605,"Não Pago")</f>
        <v>0</v>
      </c>
      <c r="K67" s="65">
        <f>SUMIFS(Jul!$I$5:$I$605,Jul!$U$5:$U$605,"Receita",Jul!$G$5:$G$605,CReceber!$D67,Jul!$K$5:$K$605,"Não Pago")</f>
        <v>0</v>
      </c>
      <c r="L67" s="65">
        <f>SUMIFS(Ago!$I$5:$I$605,Ago!$U$5:$U$605,"Receita",Ago!$G$5:$G$605,CReceber!$D67,Ago!$K$5:$K$605,"Não Pago")</f>
        <v>0</v>
      </c>
      <c r="M67" s="65">
        <f>SUMIFS(Set!$I$5:$I$605,Set!$U$5:$U$605,"Receita",Set!$G$5:$G$605,CReceber!$D67,Set!$K$5:$K$605,"Não Pago")</f>
        <v>0</v>
      </c>
      <c r="N67" s="65">
        <f>SUMIFS(Out!$I$5:$I$605,Out!$U$5:$U$605,"Receita",Out!$G$5:$G$605,CReceber!$D67,Out!$K$5:$K$605,"Não Pago")</f>
        <v>0</v>
      </c>
      <c r="O67" s="65">
        <f>SUMIFS(Nov!$I$5:$I$605,Nov!$U$5:$U$605,"Receita",Nov!$G$5:$G$605,CReceber!$D67,Nov!$K$5:$K$605,"Não Pago")</f>
        <v>0</v>
      </c>
      <c r="P67" s="65">
        <f>SUMIFS(Dez!$I$5:$I$605,Dez!$U$5:$U$605,"Receita",Dez!$G$5:$G$605,CReceber!$D67,Dez!$K$5:$K$605,"Não Pago")</f>
        <v>0</v>
      </c>
      <c r="Q67" s="62">
        <f t="shared" si="2"/>
        <v>0</v>
      </c>
    </row>
    <row r="68" spans="3:17" ht="28.5" customHeight="1" thickTop="1" thickBot="1" x14ac:dyDescent="0.3">
      <c r="C68" s="46" t="str">
        <f>'PC Receitas'!C64</f>
        <v>4.1.60</v>
      </c>
      <c r="D68" s="47" t="str">
        <f>VLOOKUP(C68,'PC Receitas'!$C$4:$D$103,2,FALSE)</f>
        <v>-</v>
      </c>
      <c r="E68" s="65">
        <f>SUMIFS(Jan!$I$5:$I$605,Jan!$U$5:$U$605,"Receita",Jan!$G$5:$G$605,CReceber!$D68,Jan!$K$5:$K$605,"Não Pago")</f>
        <v>0</v>
      </c>
      <c r="F68" s="65">
        <f>SUMIFS(Fev!$I$5:$I$605,Fev!$U$5:$U$605,"Receita",Fev!$G$5:$G$605,CReceber!$D68,Fev!$K$5:$K$605,"Não Pago")</f>
        <v>0</v>
      </c>
      <c r="G68" s="65">
        <f>SUMIFS(Mar!$I$5:$I$605,Mar!$U$5:$U$605,"Receita",Mar!$G$5:$G$605,CReceber!$D68,Mar!$K$5:$K$605,"Não Pago")</f>
        <v>0</v>
      </c>
      <c r="H68" s="65">
        <f>SUMIFS(Abr!$I$5:$I$605,Abr!$U$5:$U$605,"Receita",Abr!$G$5:$G$605,CReceber!$D68,Abr!$K$5:$K$605,"Não Pago")</f>
        <v>0</v>
      </c>
      <c r="I68" s="65">
        <f>SUMIFS(Mai!$I$5:$I$605,Mai!$U$5:$U$605,"Receita",Mai!$G$5:$G$605,CReceber!$D68,Mai!$K$5:$K$605,"Não Pago")</f>
        <v>0</v>
      </c>
      <c r="J68" s="65">
        <f>SUMIFS(Jun!$I$5:$I$605,Jun!$U$5:$U$605,"Receita",Jun!$G$5:$G$605,CReceber!$D68,Jun!$K$5:$K$605,"Não Pago")</f>
        <v>0</v>
      </c>
      <c r="K68" s="65">
        <f>SUMIFS(Jul!$I$5:$I$605,Jul!$U$5:$U$605,"Receita",Jul!$G$5:$G$605,CReceber!$D68,Jul!$K$5:$K$605,"Não Pago")</f>
        <v>0</v>
      </c>
      <c r="L68" s="65">
        <f>SUMIFS(Ago!$I$5:$I$605,Ago!$U$5:$U$605,"Receita",Ago!$G$5:$G$605,CReceber!$D68,Ago!$K$5:$K$605,"Não Pago")</f>
        <v>0</v>
      </c>
      <c r="M68" s="65">
        <f>SUMIFS(Set!$I$5:$I$605,Set!$U$5:$U$605,"Receita",Set!$G$5:$G$605,CReceber!$D68,Set!$K$5:$K$605,"Não Pago")</f>
        <v>0</v>
      </c>
      <c r="N68" s="65">
        <f>SUMIFS(Out!$I$5:$I$605,Out!$U$5:$U$605,"Receita",Out!$G$5:$G$605,CReceber!$D68,Out!$K$5:$K$605,"Não Pago")</f>
        <v>0</v>
      </c>
      <c r="O68" s="65">
        <f>SUMIFS(Nov!$I$5:$I$605,Nov!$U$5:$U$605,"Receita",Nov!$G$5:$G$605,CReceber!$D68,Nov!$K$5:$K$605,"Não Pago")</f>
        <v>0</v>
      </c>
      <c r="P68" s="65">
        <f>SUMIFS(Dez!$I$5:$I$605,Dez!$U$5:$U$605,"Receita",Dez!$G$5:$G$605,CReceber!$D68,Dez!$K$5:$K$605,"Não Pago")</f>
        <v>0</v>
      </c>
      <c r="Q68" s="62">
        <f t="shared" si="2"/>
        <v>0</v>
      </c>
    </row>
    <row r="69" spans="3:17" ht="28.5" customHeight="1" thickTop="1" thickBot="1" x14ac:dyDescent="0.3">
      <c r="C69" s="46" t="str">
        <f>'PC Receitas'!C65</f>
        <v>4.1.61</v>
      </c>
      <c r="D69" s="47" t="str">
        <f>VLOOKUP(C69,'PC Receitas'!$C$4:$D$103,2,FALSE)</f>
        <v>-</v>
      </c>
      <c r="E69" s="65">
        <f>SUMIFS(Jan!$I$5:$I$605,Jan!$U$5:$U$605,"Receita",Jan!$G$5:$G$605,CReceber!$D69,Jan!$K$5:$K$605,"Não Pago")</f>
        <v>0</v>
      </c>
      <c r="F69" s="65">
        <f>SUMIFS(Fev!$I$5:$I$605,Fev!$U$5:$U$605,"Receita",Fev!$G$5:$G$605,CReceber!$D69,Fev!$K$5:$K$605,"Não Pago")</f>
        <v>0</v>
      </c>
      <c r="G69" s="65">
        <f>SUMIFS(Mar!$I$5:$I$605,Mar!$U$5:$U$605,"Receita",Mar!$G$5:$G$605,CReceber!$D69,Mar!$K$5:$K$605,"Não Pago")</f>
        <v>0</v>
      </c>
      <c r="H69" s="65">
        <f>SUMIFS(Abr!$I$5:$I$605,Abr!$U$5:$U$605,"Receita",Abr!$G$5:$G$605,CReceber!$D69,Abr!$K$5:$K$605,"Não Pago")</f>
        <v>0</v>
      </c>
      <c r="I69" s="65">
        <f>SUMIFS(Mai!$I$5:$I$605,Mai!$U$5:$U$605,"Receita",Mai!$G$5:$G$605,CReceber!$D69,Mai!$K$5:$K$605,"Não Pago")</f>
        <v>0</v>
      </c>
      <c r="J69" s="65">
        <f>SUMIFS(Jun!$I$5:$I$605,Jun!$U$5:$U$605,"Receita",Jun!$G$5:$G$605,CReceber!$D69,Jun!$K$5:$K$605,"Não Pago")</f>
        <v>0</v>
      </c>
      <c r="K69" s="65">
        <f>SUMIFS(Jul!$I$5:$I$605,Jul!$U$5:$U$605,"Receita",Jul!$G$5:$G$605,CReceber!$D69,Jul!$K$5:$K$605,"Não Pago")</f>
        <v>0</v>
      </c>
      <c r="L69" s="65">
        <f>SUMIFS(Ago!$I$5:$I$605,Ago!$U$5:$U$605,"Receita",Ago!$G$5:$G$605,CReceber!$D69,Ago!$K$5:$K$605,"Não Pago")</f>
        <v>0</v>
      </c>
      <c r="M69" s="65">
        <f>SUMIFS(Set!$I$5:$I$605,Set!$U$5:$U$605,"Receita",Set!$G$5:$G$605,CReceber!$D69,Set!$K$5:$K$605,"Não Pago")</f>
        <v>0</v>
      </c>
      <c r="N69" s="65">
        <f>SUMIFS(Out!$I$5:$I$605,Out!$U$5:$U$605,"Receita",Out!$G$5:$G$605,CReceber!$D69,Out!$K$5:$K$605,"Não Pago")</f>
        <v>0</v>
      </c>
      <c r="O69" s="65">
        <f>SUMIFS(Nov!$I$5:$I$605,Nov!$U$5:$U$605,"Receita",Nov!$G$5:$G$605,CReceber!$D69,Nov!$K$5:$K$605,"Não Pago")</f>
        <v>0</v>
      </c>
      <c r="P69" s="65">
        <f>SUMIFS(Dez!$I$5:$I$605,Dez!$U$5:$U$605,"Receita",Dez!$G$5:$G$605,CReceber!$D69,Dez!$K$5:$K$605,"Não Pago")</f>
        <v>0</v>
      </c>
      <c r="Q69" s="62">
        <f t="shared" si="2"/>
        <v>0</v>
      </c>
    </row>
    <row r="70" spans="3:17" ht="28.5" customHeight="1" thickTop="1" thickBot="1" x14ac:dyDescent="0.3">
      <c r="C70" s="46" t="str">
        <f>'PC Receitas'!C66</f>
        <v>4.1.62</v>
      </c>
      <c r="D70" s="47" t="str">
        <f>VLOOKUP(C70,'PC Receitas'!$C$4:$D$103,2,FALSE)</f>
        <v>-</v>
      </c>
      <c r="E70" s="65">
        <f>SUMIFS(Jan!$I$5:$I$605,Jan!$U$5:$U$605,"Receita",Jan!$G$5:$G$605,CReceber!$D70,Jan!$K$5:$K$605,"Não Pago")</f>
        <v>0</v>
      </c>
      <c r="F70" s="65">
        <f>SUMIFS(Fev!$I$5:$I$605,Fev!$U$5:$U$605,"Receita",Fev!$G$5:$G$605,CReceber!$D70,Fev!$K$5:$K$605,"Não Pago")</f>
        <v>0</v>
      </c>
      <c r="G70" s="65">
        <f>SUMIFS(Mar!$I$5:$I$605,Mar!$U$5:$U$605,"Receita",Mar!$G$5:$G$605,CReceber!$D70,Mar!$K$5:$K$605,"Não Pago")</f>
        <v>0</v>
      </c>
      <c r="H70" s="65">
        <f>SUMIFS(Abr!$I$5:$I$605,Abr!$U$5:$U$605,"Receita",Abr!$G$5:$G$605,CReceber!$D70,Abr!$K$5:$K$605,"Não Pago")</f>
        <v>0</v>
      </c>
      <c r="I70" s="65">
        <f>SUMIFS(Mai!$I$5:$I$605,Mai!$U$5:$U$605,"Receita",Mai!$G$5:$G$605,CReceber!$D70,Mai!$K$5:$K$605,"Não Pago")</f>
        <v>0</v>
      </c>
      <c r="J70" s="65">
        <f>SUMIFS(Jun!$I$5:$I$605,Jun!$U$5:$U$605,"Receita",Jun!$G$5:$G$605,CReceber!$D70,Jun!$K$5:$K$605,"Não Pago")</f>
        <v>0</v>
      </c>
      <c r="K70" s="65">
        <f>SUMIFS(Jul!$I$5:$I$605,Jul!$U$5:$U$605,"Receita",Jul!$G$5:$G$605,CReceber!$D70,Jul!$K$5:$K$605,"Não Pago")</f>
        <v>0</v>
      </c>
      <c r="L70" s="65">
        <f>SUMIFS(Ago!$I$5:$I$605,Ago!$U$5:$U$605,"Receita",Ago!$G$5:$G$605,CReceber!$D70,Ago!$K$5:$K$605,"Não Pago")</f>
        <v>0</v>
      </c>
      <c r="M70" s="65">
        <f>SUMIFS(Set!$I$5:$I$605,Set!$U$5:$U$605,"Receita",Set!$G$5:$G$605,CReceber!$D70,Set!$K$5:$K$605,"Não Pago")</f>
        <v>0</v>
      </c>
      <c r="N70" s="65">
        <f>SUMIFS(Out!$I$5:$I$605,Out!$U$5:$U$605,"Receita",Out!$G$5:$G$605,CReceber!$D70,Out!$K$5:$K$605,"Não Pago")</f>
        <v>0</v>
      </c>
      <c r="O70" s="65">
        <f>SUMIFS(Nov!$I$5:$I$605,Nov!$U$5:$U$605,"Receita",Nov!$G$5:$G$605,CReceber!$D70,Nov!$K$5:$K$605,"Não Pago")</f>
        <v>0</v>
      </c>
      <c r="P70" s="65">
        <f>SUMIFS(Dez!$I$5:$I$605,Dez!$U$5:$U$605,"Receita",Dez!$G$5:$G$605,CReceber!$D70,Dez!$K$5:$K$605,"Não Pago")</f>
        <v>0</v>
      </c>
      <c r="Q70" s="62">
        <f t="shared" si="2"/>
        <v>0</v>
      </c>
    </row>
    <row r="71" spans="3:17" ht="28.5" customHeight="1" thickTop="1" thickBot="1" x14ac:dyDescent="0.3">
      <c r="C71" s="46" t="str">
        <f>'PC Receitas'!C67</f>
        <v>4.1.63</v>
      </c>
      <c r="D71" s="47" t="str">
        <f>VLOOKUP(C71,'PC Receitas'!$C$4:$D$103,2,FALSE)</f>
        <v>-</v>
      </c>
      <c r="E71" s="65">
        <f>SUMIFS(Jan!$I$5:$I$605,Jan!$U$5:$U$605,"Receita",Jan!$G$5:$G$605,CReceber!$D71,Jan!$K$5:$K$605,"Não Pago")</f>
        <v>0</v>
      </c>
      <c r="F71" s="65">
        <f>SUMIFS(Fev!$I$5:$I$605,Fev!$U$5:$U$605,"Receita",Fev!$G$5:$G$605,CReceber!$D71,Fev!$K$5:$K$605,"Não Pago")</f>
        <v>0</v>
      </c>
      <c r="G71" s="65">
        <f>SUMIFS(Mar!$I$5:$I$605,Mar!$U$5:$U$605,"Receita",Mar!$G$5:$G$605,CReceber!$D71,Mar!$K$5:$K$605,"Não Pago")</f>
        <v>0</v>
      </c>
      <c r="H71" s="65">
        <f>SUMIFS(Abr!$I$5:$I$605,Abr!$U$5:$U$605,"Receita",Abr!$G$5:$G$605,CReceber!$D71,Abr!$K$5:$K$605,"Não Pago")</f>
        <v>0</v>
      </c>
      <c r="I71" s="65">
        <f>SUMIFS(Mai!$I$5:$I$605,Mai!$U$5:$U$605,"Receita",Mai!$G$5:$G$605,CReceber!$D71,Mai!$K$5:$K$605,"Não Pago")</f>
        <v>0</v>
      </c>
      <c r="J71" s="65">
        <f>SUMIFS(Jun!$I$5:$I$605,Jun!$U$5:$U$605,"Receita",Jun!$G$5:$G$605,CReceber!$D71,Jun!$K$5:$K$605,"Não Pago")</f>
        <v>0</v>
      </c>
      <c r="K71" s="65">
        <f>SUMIFS(Jul!$I$5:$I$605,Jul!$U$5:$U$605,"Receita",Jul!$G$5:$G$605,CReceber!$D71,Jul!$K$5:$K$605,"Não Pago")</f>
        <v>0</v>
      </c>
      <c r="L71" s="65">
        <f>SUMIFS(Ago!$I$5:$I$605,Ago!$U$5:$U$605,"Receita",Ago!$G$5:$G$605,CReceber!$D71,Ago!$K$5:$K$605,"Não Pago")</f>
        <v>0</v>
      </c>
      <c r="M71" s="65">
        <f>SUMIFS(Set!$I$5:$I$605,Set!$U$5:$U$605,"Receita",Set!$G$5:$G$605,CReceber!$D71,Set!$K$5:$K$605,"Não Pago")</f>
        <v>0</v>
      </c>
      <c r="N71" s="65">
        <f>SUMIFS(Out!$I$5:$I$605,Out!$U$5:$U$605,"Receita",Out!$G$5:$G$605,CReceber!$D71,Out!$K$5:$K$605,"Não Pago")</f>
        <v>0</v>
      </c>
      <c r="O71" s="65">
        <f>SUMIFS(Nov!$I$5:$I$605,Nov!$U$5:$U$605,"Receita",Nov!$G$5:$G$605,CReceber!$D71,Nov!$K$5:$K$605,"Não Pago")</f>
        <v>0</v>
      </c>
      <c r="P71" s="65">
        <f>SUMIFS(Dez!$I$5:$I$605,Dez!$U$5:$U$605,"Receita",Dez!$G$5:$G$605,CReceber!$D71,Dez!$K$5:$K$605,"Não Pago")</f>
        <v>0</v>
      </c>
      <c r="Q71" s="62">
        <f t="shared" si="2"/>
        <v>0</v>
      </c>
    </row>
    <row r="72" spans="3:17" ht="28.5" customHeight="1" thickTop="1" thickBot="1" x14ac:dyDescent="0.3">
      <c r="C72" s="46" t="str">
        <f>'PC Receitas'!C68</f>
        <v>4.1.64</v>
      </c>
      <c r="D72" s="47" t="str">
        <f>VLOOKUP(C72,'PC Receitas'!$C$4:$D$103,2,FALSE)</f>
        <v>-</v>
      </c>
      <c r="E72" s="65">
        <f>SUMIFS(Jan!$I$5:$I$605,Jan!$U$5:$U$605,"Receita",Jan!$G$5:$G$605,CReceber!$D72,Jan!$K$5:$K$605,"Não Pago")</f>
        <v>0</v>
      </c>
      <c r="F72" s="65">
        <f>SUMIFS(Fev!$I$5:$I$605,Fev!$U$5:$U$605,"Receita",Fev!$G$5:$G$605,CReceber!$D72,Fev!$K$5:$K$605,"Não Pago")</f>
        <v>0</v>
      </c>
      <c r="G72" s="65">
        <f>SUMIFS(Mar!$I$5:$I$605,Mar!$U$5:$U$605,"Receita",Mar!$G$5:$G$605,CReceber!$D72,Mar!$K$5:$K$605,"Não Pago")</f>
        <v>0</v>
      </c>
      <c r="H72" s="65">
        <f>SUMIFS(Abr!$I$5:$I$605,Abr!$U$5:$U$605,"Receita",Abr!$G$5:$G$605,CReceber!$D72,Abr!$K$5:$K$605,"Não Pago")</f>
        <v>0</v>
      </c>
      <c r="I72" s="65">
        <f>SUMIFS(Mai!$I$5:$I$605,Mai!$U$5:$U$605,"Receita",Mai!$G$5:$G$605,CReceber!$D72,Mai!$K$5:$K$605,"Não Pago")</f>
        <v>0</v>
      </c>
      <c r="J72" s="65">
        <f>SUMIFS(Jun!$I$5:$I$605,Jun!$U$5:$U$605,"Receita",Jun!$G$5:$G$605,CReceber!$D72,Jun!$K$5:$K$605,"Não Pago")</f>
        <v>0</v>
      </c>
      <c r="K72" s="65">
        <f>SUMIFS(Jul!$I$5:$I$605,Jul!$U$5:$U$605,"Receita",Jul!$G$5:$G$605,CReceber!$D72,Jul!$K$5:$K$605,"Não Pago")</f>
        <v>0</v>
      </c>
      <c r="L72" s="65">
        <f>SUMIFS(Ago!$I$5:$I$605,Ago!$U$5:$U$605,"Receita",Ago!$G$5:$G$605,CReceber!$D72,Ago!$K$5:$K$605,"Não Pago")</f>
        <v>0</v>
      </c>
      <c r="M72" s="65">
        <f>SUMIFS(Set!$I$5:$I$605,Set!$U$5:$U$605,"Receita",Set!$G$5:$G$605,CReceber!$D72,Set!$K$5:$K$605,"Não Pago")</f>
        <v>0</v>
      </c>
      <c r="N72" s="65">
        <f>SUMIFS(Out!$I$5:$I$605,Out!$U$5:$U$605,"Receita",Out!$G$5:$G$605,CReceber!$D72,Out!$K$5:$K$605,"Não Pago")</f>
        <v>0</v>
      </c>
      <c r="O72" s="65">
        <f>SUMIFS(Nov!$I$5:$I$605,Nov!$U$5:$U$605,"Receita",Nov!$G$5:$G$605,CReceber!$D72,Nov!$K$5:$K$605,"Não Pago")</f>
        <v>0</v>
      </c>
      <c r="P72" s="65">
        <f>SUMIFS(Dez!$I$5:$I$605,Dez!$U$5:$U$605,"Receita",Dez!$G$5:$G$605,CReceber!$D72,Dez!$K$5:$K$605,"Não Pago")</f>
        <v>0</v>
      </c>
      <c r="Q72" s="62">
        <f t="shared" si="2"/>
        <v>0</v>
      </c>
    </row>
    <row r="73" spans="3:17" ht="28.5" customHeight="1" thickTop="1" thickBot="1" x14ac:dyDescent="0.3">
      <c r="C73" s="46" t="str">
        <f>'PC Receitas'!C69</f>
        <v>4.1.65</v>
      </c>
      <c r="D73" s="47" t="str">
        <f>VLOOKUP(C73,'PC Receitas'!$C$4:$D$103,2,FALSE)</f>
        <v>-</v>
      </c>
      <c r="E73" s="65">
        <f>SUMIFS(Jan!$I$5:$I$605,Jan!$U$5:$U$605,"Receita",Jan!$G$5:$G$605,CReceber!$D73,Jan!$K$5:$K$605,"Não Pago")</f>
        <v>0</v>
      </c>
      <c r="F73" s="65">
        <f>SUMIFS(Fev!$I$5:$I$605,Fev!$U$5:$U$605,"Receita",Fev!$G$5:$G$605,CReceber!$D73,Fev!$K$5:$K$605,"Não Pago")</f>
        <v>0</v>
      </c>
      <c r="G73" s="65">
        <f>SUMIFS(Mar!$I$5:$I$605,Mar!$U$5:$U$605,"Receita",Mar!$G$5:$G$605,CReceber!$D73,Mar!$K$5:$K$605,"Não Pago")</f>
        <v>0</v>
      </c>
      <c r="H73" s="65">
        <f>SUMIFS(Abr!$I$5:$I$605,Abr!$U$5:$U$605,"Receita",Abr!$G$5:$G$605,CReceber!$D73,Abr!$K$5:$K$605,"Não Pago")</f>
        <v>0</v>
      </c>
      <c r="I73" s="65">
        <f>SUMIFS(Mai!$I$5:$I$605,Mai!$U$5:$U$605,"Receita",Mai!$G$5:$G$605,CReceber!$D73,Mai!$K$5:$K$605,"Não Pago")</f>
        <v>0</v>
      </c>
      <c r="J73" s="65">
        <f>SUMIFS(Jun!$I$5:$I$605,Jun!$U$5:$U$605,"Receita",Jun!$G$5:$G$605,CReceber!$D73,Jun!$K$5:$K$605,"Não Pago")</f>
        <v>0</v>
      </c>
      <c r="K73" s="65">
        <f>SUMIFS(Jul!$I$5:$I$605,Jul!$U$5:$U$605,"Receita",Jul!$G$5:$G$605,CReceber!$D73,Jul!$K$5:$K$605,"Não Pago")</f>
        <v>0</v>
      </c>
      <c r="L73" s="65">
        <f>SUMIFS(Ago!$I$5:$I$605,Ago!$U$5:$U$605,"Receita",Ago!$G$5:$G$605,CReceber!$D73,Ago!$K$5:$K$605,"Não Pago")</f>
        <v>0</v>
      </c>
      <c r="M73" s="65">
        <f>SUMIFS(Set!$I$5:$I$605,Set!$U$5:$U$605,"Receita",Set!$G$5:$G$605,CReceber!$D73,Set!$K$5:$K$605,"Não Pago")</f>
        <v>0</v>
      </c>
      <c r="N73" s="65">
        <f>SUMIFS(Out!$I$5:$I$605,Out!$U$5:$U$605,"Receita",Out!$G$5:$G$605,CReceber!$D73,Out!$K$5:$K$605,"Não Pago")</f>
        <v>0</v>
      </c>
      <c r="O73" s="65">
        <f>SUMIFS(Nov!$I$5:$I$605,Nov!$U$5:$U$605,"Receita",Nov!$G$5:$G$605,CReceber!$D73,Nov!$K$5:$K$605,"Não Pago")</f>
        <v>0</v>
      </c>
      <c r="P73" s="65">
        <f>SUMIFS(Dez!$I$5:$I$605,Dez!$U$5:$U$605,"Receita",Dez!$G$5:$G$605,CReceber!$D73,Dez!$K$5:$K$605,"Não Pago")</f>
        <v>0</v>
      </c>
      <c r="Q73" s="62">
        <f t="shared" si="2"/>
        <v>0</v>
      </c>
    </row>
    <row r="74" spans="3:17" ht="28.5" customHeight="1" thickTop="1" thickBot="1" x14ac:dyDescent="0.3">
      <c r="C74" s="46" t="str">
        <f>'PC Receitas'!C70</f>
        <v>4.1.66</v>
      </c>
      <c r="D74" s="47" t="str">
        <f>VLOOKUP(C74,'PC Receitas'!$C$4:$D$103,2,FALSE)</f>
        <v>-</v>
      </c>
      <c r="E74" s="65">
        <f>SUMIFS(Jan!$I$5:$I$605,Jan!$U$5:$U$605,"Receita",Jan!$G$5:$G$605,CReceber!$D74,Jan!$K$5:$K$605,"Não Pago")</f>
        <v>0</v>
      </c>
      <c r="F74" s="65">
        <f>SUMIFS(Fev!$I$5:$I$605,Fev!$U$5:$U$605,"Receita",Fev!$G$5:$G$605,CReceber!$D74,Fev!$K$5:$K$605,"Não Pago")</f>
        <v>0</v>
      </c>
      <c r="G74" s="65">
        <f>SUMIFS(Mar!$I$5:$I$605,Mar!$U$5:$U$605,"Receita",Mar!$G$5:$G$605,CReceber!$D74,Mar!$K$5:$K$605,"Não Pago")</f>
        <v>0</v>
      </c>
      <c r="H74" s="65">
        <f>SUMIFS(Abr!$I$5:$I$605,Abr!$U$5:$U$605,"Receita",Abr!$G$5:$G$605,CReceber!$D74,Abr!$K$5:$K$605,"Não Pago")</f>
        <v>0</v>
      </c>
      <c r="I74" s="65">
        <f>SUMIFS(Mai!$I$5:$I$605,Mai!$U$5:$U$605,"Receita",Mai!$G$5:$G$605,CReceber!$D74,Mai!$K$5:$K$605,"Não Pago")</f>
        <v>0</v>
      </c>
      <c r="J74" s="65">
        <f>SUMIFS(Jun!$I$5:$I$605,Jun!$U$5:$U$605,"Receita",Jun!$G$5:$G$605,CReceber!$D74,Jun!$K$5:$K$605,"Não Pago")</f>
        <v>0</v>
      </c>
      <c r="K74" s="65">
        <f>SUMIFS(Jul!$I$5:$I$605,Jul!$U$5:$U$605,"Receita",Jul!$G$5:$G$605,CReceber!$D74,Jul!$K$5:$K$605,"Não Pago")</f>
        <v>0</v>
      </c>
      <c r="L74" s="65">
        <f>SUMIFS(Ago!$I$5:$I$605,Ago!$U$5:$U$605,"Receita",Ago!$G$5:$G$605,CReceber!$D74,Ago!$K$5:$K$605,"Não Pago")</f>
        <v>0</v>
      </c>
      <c r="M74" s="65">
        <f>SUMIFS(Set!$I$5:$I$605,Set!$U$5:$U$605,"Receita",Set!$G$5:$G$605,CReceber!$D74,Set!$K$5:$K$605,"Não Pago")</f>
        <v>0</v>
      </c>
      <c r="N74" s="65">
        <f>SUMIFS(Out!$I$5:$I$605,Out!$U$5:$U$605,"Receita",Out!$G$5:$G$605,CReceber!$D74,Out!$K$5:$K$605,"Não Pago")</f>
        <v>0</v>
      </c>
      <c r="O74" s="65">
        <f>SUMIFS(Nov!$I$5:$I$605,Nov!$U$5:$U$605,"Receita",Nov!$G$5:$G$605,CReceber!$D74,Nov!$K$5:$K$605,"Não Pago")</f>
        <v>0</v>
      </c>
      <c r="P74" s="65">
        <f>SUMIFS(Dez!$I$5:$I$605,Dez!$U$5:$U$605,"Receita",Dez!$G$5:$G$605,CReceber!$D74,Dez!$K$5:$K$605,"Não Pago")</f>
        <v>0</v>
      </c>
      <c r="Q74" s="62">
        <f t="shared" ref="Q74:Q107" si="3">SUM(E74:P74)</f>
        <v>0</v>
      </c>
    </row>
    <row r="75" spans="3:17" ht="28.5" customHeight="1" thickTop="1" thickBot="1" x14ac:dyDescent="0.3">
      <c r="C75" s="46" t="str">
        <f>'PC Receitas'!C71</f>
        <v>4.1.67</v>
      </c>
      <c r="D75" s="47" t="str">
        <f>VLOOKUP(C75,'PC Receitas'!$C$4:$D$103,2,FALSE)</f>
        <v>-</v>
      </c>
      <c r="E75" s="65">
        <f>SUMIFS(Jan!$I$5:$I$605,Jan!$U$5:$U$605,"Receita",Jan!$G$5:$G$605,CReceber!$D75,Jan!$K$5:$K$605,"Não Pago")</f>
        <v>0</v>
      </c>
      <c r="F75" s="65">
        <f>SUMIFS(Fev!$I$5:$I$605,Fev!$U$5:$U$605,"Receita",Fev!$G$5:$G$605,CReceber!$D75,Fev!$K$5:$K$605,"Não Pago")</f>
        <v>0</v>
      </c>
      <c r="G75" s="65">
        <f>SUMIFS(Mar!$I$5:$I$605,Mar!$U$5:$U$605,"Receita",Mar!$G$5:$G$605,CReceber!$D75,Mar!$K$5:$K$605,"Não Pago")</f>
        <v>0</v>
      </c>
      <c r="H75" s="65">
        <f>SUMIFS(Abr!$I$5:$I$605,Abr!$U$5:$U$605,"Receita",Abr!$G$5:$G$605,CReceber!$D75,Abr!$K$5:$K$605,"Não Pago")</f>
        <v>0</v>
      </c>
      <c r="I75" s="65">
        <f>SUMIFS(Mai!$I$5:$I$605,Mai!$U$5:$U$605,"Receita",Mai!$G$5:$G$605,CReceber!$D75,Mai!$K$5:$K$605,"Não Pago")</f>
        <v>0</v>
      </c>
      <c r="J75" s="65">
        <f>SUMIFS(Jun!$I$5:$I$605,Jun!$U$5:$U$605,"Receita",Jun!$G$5:$G$605,CReceber!$D75,Jun!$K$5:$K$605,"Não Pago")</f>
        <v>0</v>
      </c>
      <c r="K75" s="65">
        <f>SUMIFS(Jul!$I$5:$I$605,Jul!$U$5:$U$605,"Receita",Jul!$G$5:$G$605,CReceber!$D75,Jul!$K$5:$K$605,"Não Pago")</f>
        <v>0</v>
      </c>
      <c r="L75" s="65">
        <f>SUMIFS(Ago!$I$5:$I$605,Ago!$U$5:$U$605,"Receita",Ago!$G$5:$G$605,CReceber!$D75,Ago!$K$5:$K$605,"Não Pago")</f>
        <v>0</v>
      </c>
      <c r="M75" s="65">
        <f>SUMIFS(Set!$I$5:$I$605,Set!$U$5:$U$605,"Receita",Set!$G$5:$G$605,CReceber!$D75,Set!$K$5:$K$605,"Não Pago")</f>
        <v>0</v>
      </c>
      <c r="N75" s="65">
        <f>SUMIFS(Out!$I$5:$I$605,Out!$U$5:$U$605,"Receita",Out!$G$5:$G$605,CReceber!$D75,Out!$K$5:$K$605,"Não Pago")</f>
        <v>0</v>
      </c>
      <c r="O75" s="65">
        <f>SUMIFS(Nov!$I$5:$I$605,Nov!$U$5:$U$605,"Receita",Nov!$G$5:$G$605,CReceber!$D75,Nov!$K$5:$K$605,"Não Pago")</f>
        <v>0</v>
      </c>
      <c r="P75" s="65">
        <f>SUMIFS(Dez!$I$5:$I$605,Dez!$U$5:$U$605,"Receita",Dez!$G$5:$G$605,CReceber!$D75,Dez!$K$5:$K$605,"Não Pago")</f>
        <v>0</v>
      </c>
      <c r="Q75" s="62">
        <f t="shared" si="3"/>
        <v>0</v>
      </c>
    </row>
    <row r="76" spans="3:17" ht="28.5" customHeight="1" thickTop="1" thickBot="1" x14ac:dyDescent="0.3">
      <c r="C76" s="46" t="str">
        <f>'PC Receitas'!C72</f>
        <v>4.1.68</v>
      </c>
      <c r="D76" s="47" t="str">
        <f>VLOOKUP(C76,'PC Receitas'!$C$4:$D$103,2,FALSE)</f>
        <v>-</v>
      </c>
      <c r="E76" s="65">
        <f>SUMIFS(Jan!$I$5:$I$605,Jan!$U$5:$U$605,"Receita",Jan!$G$5:$G$605,CReceber!$D76,Jan!$K$5:$K$605,"Não Pago")</f>
        <v>0</v>
      </c>
      <c r="F76" s="65">
        <f>SUMIFS(Fev!$I$5:$I$605,Fev!$U$5:$U$605,"Receita",Fev!$G$5:$G$605,CReceber!$D76,Fev!$K$5:$K$605,"Não Pago")</f>
        <v>0</v>
      </c>
      <c r="G76" s="65">
        <f>SUMIFS(Mar!$I$5:$I$605,Mar!$U$5:$U$605,"Receita",Mar!$G$5:$G$605,CReceber!$D76,Mar!$K$5:$K$605,"Não Pago")</f>
        <v>0</v>
      </c>
      <c r="H76" s="65">
        <f>SUMIFS(Abr!$I$5:$I$605,Abr!$U$5:$U$605,"Receita",Abr!$G$5:$G$605,CReceber!$D76,Abr!$K$5:$K$605,"Não Pago")</f>
        <v>0</v>
      </c>
      <c r="I76" s="65">
        <f>SUMIFS(Mai!$I$5:$I$605,Mai!$U$5:$U$605,"Receita",Mai!$G$5:$G$605,CReceber!$D76,Mai!$K$5:$K$605,"Não Pago")</f>
        <v>0</v>
      </c>
      <c r="J76" s="65">
        <f>SUMIFS(Jun!$I$5:$I$605,Jun!$U$5:$U$605,"Receita",Jun!$G$5:$G$605,CReceber!$D76,Jun!$K$5:$K$605,"Não Pago")</f>
        <v>0</v>
      </c>
      <c r="K76" s="65">
        <f>SUMIFS(Jul!$I$5:$I$605,Jul!$U$5:$U$605,"Receita",Jul!$G$5:$G$605,CReceber!$D76,Jul!$K$5:$K$605,"Não Pago")</f>
        <v>0</v>
      </c>
      <c r="L76" s="65">
        <f>SUMIFS(Ago!$I$5:$I$605,Ago!$U$5:$U$605,"Receita",Ago!$G$5:$G$605,CReceber!$D76,Ago!$K$5:$K$605,"Não Pago")</f>
        <v>0</v>
      </c>
      <c r="M76" s="65">
        <f>SUMIFS(Set!$I$5:$I$605,Set!$U$5:$U$605,"Receita",Set!$G$5:$G$605,CReceber!$D76,Set!$K$5:$K$605,"Não Pago")</f>
        <v>0</v>
      </c>
      <c r="N76" s="65">
        <f>SUMIFS(Out!$I$5:$I$605,Out!$U$5:$U$605,"Receita",Out!$G$5:$G$605,CReceber!$D76,Out!$K$5:$K$605,"Não Pago")</f>
        <v>0</v>
      </c>
      <c r="O76" s="65">
        <f>SUMIFS(Nov!$I$5:$I$605,Nov!$U$5:$U$605,"Receita",Nov!$G$5:$G$605,CReceber!$D76,Nov!$K$5:$K$605,"Não Pago")</f>
        <v>0</v>
      </c>
      <c r="P76" s="65">
        <f>SUMIFS(Dez!$I$5:$I$605,Dez!$U$5:$U$605,"Receita",Dez!$G$5:$G$605,CReceber!$D76,Dez!$K$5:$K$605,"Não Pago")</f>
        <v>0</v>
      </c>
      <c r="Q76" s="62">
        <f t="shared" si="3"/>
        <v>0</v>
      </c>
    </row>
    <row r="77" spans="3:17" ht="28.5" customHeight="1" thickTop="1" thickBot="1" x14ac:dyDescent="0.3">
      <c r="C77" s="46" t="str">
        <f>'PC Receitas'!C73</f>
        <v>4.1.69</v>
      </c>
      <c r="D77" s="47" t="str">
        <f>VLOOKUP(C77,'PC Receitas'!$C$4:$D$103,2,FALSE)</f>
        <v>-</v>
      </c>
      <c r="E77" s="65">
        <f>SUMIFS(Jan!$I$5:$I$605,Jan!$U$5:$U$605,"Receita",Jan!$G$5:$G$605,CReceber!$D77,Jan!$K$5:$K$605,"Não Pago")</f>
        <v>0</v>
      </c>
      <c r="F77" s="65">
        <f>SUMIFS(Fev!$I$5:$I$605,Fev!$U$5:$U$605,"Receita",Fev!$G$5:$G$605,CReceber!$D77,Fev!$K$5:$K$605,"Não Pago")</f>
        <v>0</v>
      </c>
      <c r="G77" s="65">
        <f>SUMIFS(Mar!$I$5:$I$605,Mar!$U$5:$U$605,"Receita",Mar!$G$5:$G$605,CReceber!$D77,Mar!$K$5:$K$605,"Não Pago")</f>
        <v>0</v>
      </c>
      <c r="H77" s="65">
        <f>SUMIFS(Abr!$I$5:$I$605,Abr!$U$5:$U$605,"Receita",Abr!$G$5:$G$605,CReceber!$D77,Abr!$K$5:$K$605,"Não Pago")</f>
        <v>0</v>
      </c>
      <c r="I77" s="65">
        <f>SUMIFS(Mai!$I$5:$I$605,Mai!$U$5:$U$605,"Receita",Mai!$G$5:$G$605,CReceber!$D77,Mai!$K$5:$K$605,"Não Pago")</f>
        <v>0</v>
      </c>
      <c r="J77" s="65">
        <f>SUMIFS(Jun!$I$5:$I$605,Jun!$U$5:$U$605,"Receita",Jun!$G$5:$G$605,CReceber!$D77,Jun!$K$5:$K$605,"Não Pago")</f>
        <v>0</v>
      </c>
      <c r="K77" s="65">
        <f>SUMIFS(Jul!$I$5:$I$605,Jul!$U$5:$U$605,"Receita",Jul!$G$5:$G$605,CReceber!$D77,Jul!$K$5:$K$605,"Não Pago")</f>
        <v>0</v>
      </c>
      <c r="L77" s="65">
        <f>SUMIFS(Ago!$I$5:$I$605,Ago!$U$5:$U$605,"Receita",Ago!$G$5:$G$605,CReceber!$D77,Ago!$K$5:$K$605,"Não Pago")</f>
        <v>0</v>
      </c>
      <c r="M77" s="65">
        <f>SUMIFS(Set!$I$5:$I$605,Set!$U$5:$U$605,"Receita",Set!$G$5:$G$605,CReceber!$D77,Set!$K$5:$K$605,"Não Pago")</f>
        <v>0</v>
      </c>
      <c r="N77" s="65">
        <f>SUMIFS(Out!$I$5:$I$605,Out!$U$5:$U$605,"Receita",Out!$G$5:$G$605,CReceber!$D77,Out!$K$5:$K$605,"Não Pago")</f>
        <v>0</v>
      </c>
      <c r="O77" s="65">
        <f>SUMIFS(Nov!$I$5:$I$605,Nov!$U$5:$U$605,"Receita",Nov!$G$5:$G$605,CReceber!$D77,Nov!$K$5:$K$605,"Não Pago")</f>
        <v>0</v>
      </c>
      <c r="P77" s="65">
        <f>SUMIFS(Dez!$I$5:$I$605,Dez!$U$5:$U$605,"Receita",Dez!$G$5:$G$605,CReceber!$D77,Dez!$K$5:$K$605,"Não Pago")</f>
        <v>0</v>
      </c>
      <c r="Q77" s="62">
        <f t="shared" si="3"/>
        <v>0</v>
      </c>
    </row>
    <row r="78" spans="3:17" ht="28.5" customHeight="1" thickTop="1" thickBot="1" x14ac:dyDescent="0.3">
      <c r="C78" s="46" t="str">
        <f>'PC Receitas'!C74</f>
        <v>4.1.70</v>
      </c>
      <c r="D78" s="47" t="str">
        <f>VLOOKUP(C78,'PC Receitas'!$C$4:$D$103,2,FALSE)</f>
        <v>-</v>
      </c>
      <c r="E78" s="65">
        <f>SUMIFS(Jan!$I$5:$I$605,Jan!$U$5:$U$605,"Receita",Jan!$G$5:$G$605,CReceber!$D78,Jan!$K$5:$K$605,"Não Pago")</f>
        <v>0</v>
      </c>
      <c r="F78" s="65">
        <f>SUMIFS(Fev!$I$5:$I$605,Fev!$U$5:$U$605,"Receita",Fev!$G$5:$G$605,CReceber!$D78,Fev!$K$5:$K$605,"Não Pago")</f>
        <v>0</v>
      </c>
      <c r="G78" s="65">
        <f>SUMIFS(Mar!$I$5:$I$605,Mar!$U$5:$U$605,"Receita",Mar!$G$5:$G$605,CReceber!$D78,Mar!$K$5:$K$605,"Não Pago")</f>
        <v>0</v>
      </c>
      <c r="H78" s="65">
        <f>SUMIFS(Abr!$I$5:$I$605,Abr!$U$5:$U$605,"Receita",Abr!$G$5:$G$605,CReceber!$D78,Abr!$K$5:$K$605,"Não Pago")</f>
        <v>0</v>
      </c>
      <c r="I78" s="65">
        <f>SUMIFS(Mai!$I$5:$I$605,Mai!$U$5:$U$605,"Receita",Mai!$G$5:$G$605,CReceber!$D78,Mai!$K$5:$K$605,"Não Pago")</f>
        <v>0</v>
      </c>
      <c r="J78" s="65">
        <f>SUMIFS(Jun!$I$5:$I$605,Jun!$U$5:$U$605,"Receita",Jun!$G$5:$G$605,CReceber!$D78,Jun!$K$5:$K$605,"Não Pago")</f>
        <v>0</v>
      </c>
      <c r="K78" s="65">
        <f>SUMIFS(Jul!$I$5:$I$605,Jul!$U$5:$U$605,"Receita",Jul!$G$5:$G$605,CReceber!$D78,Jul!$K$5:$K$605,"Não Pago")</f>
        <v>0</v>
      </c>
      <c r="L78" s="65">
        <f>SUMIFS(Ago!$I$5:$I$605,Ago!$U$5:$U$605,"Receita",Ago!$G$5:$G$605,CReceber!$D78,Ago!$K$5:$K$605,"Não Pago")</f>
        <v>0</v>
      </c>
      <c r="M78" s="65">
        <f>SUMIFS(Set!$I$5:$I$605,Set!$U$5:$U$605,"Receita",Set!$G$5:$G$605,CReceber!$D78,Set!$K$5:$K$605,"Não Pago")</f>
        <v>0</v>
      </c>
      <c r="N78" s="65">
        <f>SUMIFS(Out!$I$5:$I$605,Out!$U$5:$U$605,"Receita",Out!$G$5:$G$605,CReceber!$D78,Out!$K$5:$K$605,"Não Pago")</f>
        <v>0</v>
      </c>
      <c r="O78" s="65">
        <f>SUMIFS(Nov!$I$5:$I$605,Nov!$U$5:$U$605,"Receita",Nov!$G$5:$G$605,CReceber!$D78,Nov!$K$5:$K$605,"Não Pago")</f>
        <v>0</v>
      </c>
      <c r="P78" s="65">
        <f>SUMIFS(Dez!$I$5:$I$605,Dez!$U$5:$U$605,"Receita",Dez!$G$5:$G$605,CReceber!$D78,Dez!$K$5:$K$605,"Não Pago")</f>
        <v>0</v>
      </c>
      <c r="Q78" s="62">
        <f t="shared" si="3"/>
        <v>0</v>
      </c>
    </row>
    <row r="79" spans="3:17" ht="28.5" customHeight="1" thickTop="1" thickBot="1" x14ac:dyDescent="0.3">
      <c r="C79" s="46" t="str">
        <f>'PC Receitas'!C75</f>
        <v>4.1.71</v>
      </c>
      <c r="D79" s="47" t="str">
        <f>VLOOKUP(C79,'PC Receitas'!$C$4:$D$103,2,FALSE)</f>
        <v>-</v>
      </c>
      <c r="E79" s="65">
        <f>SUMIFS(Jan!$I$5:$I$605,Jan!$U$5:$U$605,"Receita",Jan!$G$5:$G$605,CReceber!$D79,Jan!$K$5:$K$605,"Não Pago")</f>
        <v>0</v>
      </c>
      <c r="F79" s="65">
        <f>SUMIFS(Fev!$I$5:$I$605,Fev!$U$5:$U$605,"Receita",Fev!$G$5:$G$605,CReceber!$D79,Fev!$K$5:$K$605,"Não Pago")</f>
        <v>0</v>
      </c>
      <c r="G79" s="65">
        <f>SUMIFS(Mar!$I$5:$I$605,Mar!$U$5:$U$605,"Receita",Mar!$G$5:$G$605,CReceber!$D79,Mar!$K$5:$K$605,"Não Pago")</f>
        <v>0</v>
      </c>
      <c r="H79" s="65">
        <f>SUMIFS(Abr!$I$5:$I$605,Abr!$U$5:$U$605,"Receita",Abr!$G$5:$G$605,CReceber!$D79,Abr!$K$5:$K$605,"Não Pago")</f>
        <v>0</v>
      </c>
      <c r="I79" s="65">
        <f>SUMIFS(Mai!$I$5:$I$605,Mai!$U$5:$U$605,"Receita",Mai!$G$5:$G$605,CReceber!$D79,Mai!$K$5:$K$605,"Não Pago")</f>
        <v>0</v>
      </c>
      <c r="J79" s="65">
        <f>SUMIFS(Jun!$I$5:$I$605,Jun!$U$5:$U$605,"Receita",Jun!$G$5:$G$605,CReceber!$D79,Jun!$K$5:$K$605,"Não Pago")</f>
        <v>0</v>
      </c>
      <c r="K79" s="65">
        <f>SUMIFS(Jul!$I$5:$I$605,Jul!$U$5:$U$605,"Receita",Jul!$G$5:$G$605,CReceber!$D79,Jul!$K$5:$K$605,"Não Pago")</f>
        <v>0</v>
      </c>
      <c r="L79" s="65">
        <f>SUMIFS(Ago!$I$5:$I$605,Ago!$U$5:$U$605,"Receita",Ago!$G$5:$G$605,CReceber!$D79,Ago!$K$5:$K$605,"Não Pago")</f>
        <v>0</v>
      </c>
      <c r="M79" s="65">
        <f>SUMIFS(Set!$I$5:$I$605,Set!$U$5:$U$605,"Receita",Set!$G$5:$G$605,CReceber!$D79,Set!$K$5:$K$605,"Não Pago")</f>
        <v>0</v>
      </c>
      <c r="N79" s="65">
        <f>SUMIFS(Out!$I$5:$I$605,Out!$U$5:$U$605,"Receita",Out!$G$5:$G$605,CReceber!$D79,Out!$K$5:$K$605,"Não Pago")</f>
        <v>0</v>
      </c>
      <c r="O79" s="65">
        <f>SUMIFS(Nov!$I$5:$I$605,Nov!$U$5:$U$605,"Receita",Nov!$G$5:$G$605,CReceber!$D79,Nov!$K$5:$K$605,"Não Pago")</f>
        <v>0</v>
      </c>
      <c r="P79" s="65">
        <f>SUMIFS(Dez!$I$5:$I$605,Dez!$U$5:$U$605,"Receita",Dez!$G$5:$G$605,CReceber!$D79,Dez!$K$5:$K$605,"Não Pago")</f>
        <v>0</v>
      </c>
      <c r="Q79" s="62">
        <f t="shared" si="3"/>
        <v>0</v>
      </c>
    </row>
    <row r="80" spans="3:17" ht="28.5" customHeight="1" thickTop="1" thickBot="1" x14ac:dyDescent="0.3">
      <c r="C80" s="46" t="str">
        <f>'PC Receitas'!C76</f>
        <v>4.1.72</v>
      </c>
      <c r="D80" s="47" t="str">
        <f>VLOOKUP(C80,'PC Receitas'!$C$4:$D$103,2,FALSE)</f>
        <v>-</v>
      </c>
      <c r="E80" s="65">
        <f>SUMIFS(Jan!$I$5:$I$605,Jan!$U$5:$U$605,"Receita",Jan!$G$5:$G$605,CReceber!$D80,Jan!$K$5:$K$605,"Não Pago")</f>
        <v>0</v>
      </c>
      <c r="F80" s="65">
        <f>SUMIFS(Fev!$I$5:$I$605,Fev!$U$5:$U$605,"Receita",Fev!$G$5:$G$605,CReceber!$D80,Fev!$K$5:$K$605,"Não Pago")</f>
        <v>0</v>
      </c>
      <c r="G80" s="65">
        <f>SUMIFS(Mar!$I$5:$I$605,Mar!$U$5:$U$605,"Receita",Mar!$G$5:$G$605,CReceber!$D80,Mar!$K$5:$K$605,"Não Pago")</f>
        <v>0</v>
      </c>
      <c r="H80" s="65">
        <f>SUMIFS(Abr!$I$5:$I$605,Abr!$U$5:$U$605,"Receita",Abr!$G$5:$G$605,CReceber!$D80,Abr!$K$5:$K$605,"Não Pago")</f>
        <v>0</v>
      </c>
      <c r="I80" s="65">
        <f>SUMIFS(Mai!$I$5:$I$605,Mai!$U$5:$U$605,"Receita",Mai!$G$5:$G$605,CReceber!$D80,Mai!$K$5:$K$605,"Não Pago")</f>
        <v>0</v>
      </c>
      <c r="J80" s="65">
        <f>SUMIFS(Jun!$I$5:$I$605,Jun!$U$5:$U$605,"Receita",Jun!$G$5:$G$605,CReceber!$D80,Jun!$K$5:$K$605,"Não Pago")</f>
        <v>0</v>
      </c>
      <c r="K80" s="65">
        <f>SUMIFS(Jul!$I$5:$I$605,Jul!$U$5:$U$605,"Receita",Jul!$G$5:$G$605,CReceber!$D80,Jul!$K$5:$K$605,"Não Pago")</f>
        <v>0</v>
      </c>
      <c r="L80" s="65">
        <f>SUMIFS(Ago!$I$5:$I$605,Ago!$U$5:$U$605,"Receita",Ago!$G$5:$G$605,CReceber!$D80,Ago!$K$5:$K$605,"Não Pago")</f>
        <v>0</v>
      </c>
      <c r="M80" s="65">
        <f>SUMIFS(Set!$I$5:$I$605,Set!$U$5:$U$605,"Receita",Set!$G$5:$G$605,CReceber!$D80,Set!$K$5:$K$605,"Não Pago")</f>
        <v>0</v>
      </c>
      <c r="N80" s="65">
        <f>SUMIFS(Out!$I$5:$I$605,Out!$U$5:$U$605,"Receita",Out!$G$5:$G$605,CReceber!$D80,Out!$K$5:$K$605,"Não Pago")</f>
        <v>0</v>
      </c>
      <c r="O80" s="65">
        <f>SUMIFS(Nov!$I$5:$I$605,Nov!$U$5:$U$605,"Receita",Nov!$G$5:$G$605,CReceber!$D80,Nov!$K$5:$K$605,"Não Pago")</f>
        <v>0</v>
      </c>
      <c r="P80" s="65">
        <f>SUMIFS(Dez!$I$5:$I$605,Dez!$U$5:$U$605,"Receita",Dez!$G$5:$G$605,CReceber!$D80,Dez!$K$5:$K$605,"Não Pago")</f>
        <v>0</v>
      </c>
      <c r="Q80" s="62">
        <f t="shared" si="3"/>
        <v>0</v>
      </c>
    </row>
    <row r="81" spans="3:17" ht="28.5" customHeight="1" thickTop="1" thickBot="1" x14ac:dyDescent="0.3">
      <c r="C81" s="46" t="str">
        <f>'PC Receitas'!C77</f>
        <v>4.1.73</v>
      </c>
      <c r="D81" s="47" t="str">
        <f>VLOOKUP(C81,'PC Receitas'!$C$4:$D$103,2,FALSE)</f>
        <v>-</v>
      </c>
      <c r="E81" s="65">
        <f>SUMIFS(Jan!$I$5:$I$605,Jan!$U$5:$U$605,"Receita",Jan!$G$5:$G$605,CReceber!$D81,Jan!$K$5:$K$605,"Não Pago")</f>
        <v>0</v>
      </c>
      <c r="F81" s="65">
        <f>SUMIFS(Fev!$I$5:$I$605,Fev!$U$5:$U$605,"Receita",Fev!$G$5:$G$605,CReceber!$D81,Fev!$K$5:$K$605,"Não Pago")</f>
        <v>0</v>
      </c>
      <c r="G81" s="65">
        <f>SUMIFS(Mar!$I$5:$I$605,Mar!$U$5:$U$605,"Receita",Mar!$G$5:$G$605,CReceber!$D81,Mar!$K$5:$K$605,"Não Pago")</f>
        <v>0</v>
      </c>
      <c r="H81" s="65">
        <f>SUMIFS(Abr!$I$5:$I$605,Abr!$U$5:$U$605,"Receita",Abr!$G$5:$G$605,CReceber!$D81,Abr!$K$5:$K$605,"Não Pago")</f>
        <v>0</v>
      </c>
      <c r="I81" s="65">
        <f>SUMIFS(Mai!$I$5:$I$605,Mai!$U$5:$U$605,"Receita",Mai!$G$5:$G$605,CReceber!$D81,Mai!$K$5:$K$605,"Não Pago")</f>
        <v>0</v>
      </c>
      <c r="J81" s="65">
        <f>SUMIFS(Jun!$I$5:$I$605,Jun!$U$5:$U$605,"Receita",Jun!$G$5:$G$605,CReceber!$D81,Jun!$K$5:$K$605,"Não Pago")</f>
        <v>0</v>
      </c>
      <c r="K81" s="65">
        <f>SUMIFS(Jul!$I$5:$I$605,Jul!$U$5:$U$605,"Receita",Jul!$G$5:$G$605,CReceber!$D81,Jul!$K$5:$K$605,"Não Pago")</f>
        <v>0</v>
      </c>
      <c r="L81" s="65">
        <f>SUMIFS(Ago!$I$5:$I$605,Ago!$U$5:$U$605,"Receita",Ago!$G$5:$G$605,CReceber!$D81,Ago!$K$5:$K$605,"Não Pago")</f>
        <v>0</v>
      </c>
      <c r="M81" s="65">
        <f>SUMIFS(Set!$I$5:$I$605,Set!$U$5:$U$605,"Receita",Set!$G$5:$G$605,CReceber!$D81,Set!$K$5:$K$605,"Não Pago")</f>
        <v>0</v>
      </c>
      <c r="N81" s="65">
        <f>SUMIFS(Out!$I$5:$I$605,Out!$U$5:$U$605,"Receita",Out!$G$5:$G$605,CReceber!$D81,Out!$K$5:$K$605,"Não Pago")</f>
        <v>0</v>
      </c>
      <c r="O81" s="65">
        <f>SUMIFS(Nov!$I$5:$I$605,Nov!$U$5:$U$605,"Receita",Nov!$G$5:$G$605,CReceber!$D81,Nov!$K$5:$K$605,"Não Pago")</f>
        <v>0</v>
      </c>
      <c r="P81" s="65">
        <f>SUMIFS(Dez!$I$5:$I$605,Dez!$U$5:$U$605,"Receita",Dez!$G$5:$G$605,CReceber!$D81,Dez!$K$5:$K$605,"Não Pago")</f>
        <v>0</v>
      </c>
      <c r="Q81" s="62">
        <f t="shared" si="3"/>
        <v>0</v>
      </c>
    </row>
    <row r="82" spans="3:17" ht="28.5" customHeight="1" thickTop="1" thickBot="1" x14ac:dyDescent="0.3">
      <c r="C82" s="46" t="str">
        <f>'PC Receitas'!C78</f>
        <v>4.1.74</v>
      </c>
      <c r="D82" s="47" t="str">
        <f>VLOOKUP(C82,'PC Receitas'!$C$4:$D$103,2,FALSE)</f>
        <v>-</v>
      </c>
      <c r="E82" s="65">
        <f>SUMIFS(Jan!$I$5:$I$605,Jan!$U$5:$U$605,"Receita",Jan!$G$5:$G$605,CReceber!$D82,Jan!$K$5:$K$605,"Não Pago")</f>
        <v>0</v>
      </c>
      <c r="F82" s="65">
        <f>SUMIFS(Fev!$I$5:$I$605,Fev!$U$5:$U$605,"Receita",Fev!$G$5:$G$605,CReceber!$D82,Fev!$K$5:$K$605,"Não Pago")</f>
        <v>0</v>
      </c>
      <c r="G82" s="65">
        <f>SUMIFS(Mar!$I$5:$I$605,Mar!$U$5:$U$605,"Receita",Mar!$G$5:$G$605,CReceber!$D82,Mar!$K$5:$K$605,"Não Pago")</f>
        <v>0</v>
      </c>
      <c r="H82" s="65">
        <f>SUMIFS(Abr!$I$5:$I$605,Abr!$U$5:$U$605,"Receita",Abr!$G$5:$G$605,CReceber!$D82,Abr!$K$5:$K$605,"Não Pago")</f>
        <v>0</v>
      </c>
      <c r="I82" s="65">
        <f>SUMIFS(Mai!$I$5:$I$605,Mai!$U$5:$U$605,"Receita",Mai!$G$5:$G$605,CReceber!$D82,Mai!$K$5:$K$605,"Não Pago")</f>
        <v>0</v>
      </c>
      <c r="J82" s="65">
        <f>SUMIFS(Jun!$I$5:$I$605,Jun!$U$5:$U$605,"Receita",Jun!$G$5:$G$605,CReceber!$D82,Jun!$K$5:$K$605,"Não Pago")</f>
        <v>0</v>
      </c>
      <c r="K82" s="65">
        <f>SUMIFS(Jul!$I$5:$I$605,Jul!$U$5:$U$605,"Receita",Jul!$G$5:$G$605,CReceber!$D82,Jul!$K$5:$K$605,"Não Pago")</f>
        <v>0</v>
      </c>
      <c r="L82" s="65">
        <f>SUMIFS(Ago!$I$5:$I$605,Ago!$U$5:$U$605,"Receita",Ago!$G$5:$G$605,CReceber!$D82,Ago!$K$5:$K$605,"Não Pago")</f>
        <v>0</v>
      </c>
      <c r="M82" s="65">
        <f>SUMIFS(Set!$I$5:$I$605,Set!$U$5:$U$605,"Receita",Set!$G$5:$G$605,CReceber!$D82,Set!$K$5:$K$605,"Não Pago")</f>
        <v>0</v>
      </c>
      <c r="N82" s="65">
        <f>SUMIFS(Out!$I$5:$I$605,Out!$U$5:$U$605,"Receita",Out!$G$5:$G$605,CReceber!$D82,Out!$K$5:$K$605,"Não Pago")</f>
        <v>0</v>
      </c>
      <c r="O82" s="65">
        <f>SUMIFS(Nov!$I$5:$I$605,Nov!$U$5:$U$605,"Receita",Nov!$G$5:$G$605,CReceber!$D82,Nov!$K$5:$K$605,"Não Pago")</f>
        <v>0</v>
      </c>
      <c r="P82" s="65">
        <f>SUMIFS(Dez!$I$5:$I$605,Dez!$U$5:$U$605,"Receita",Dez!$G$5:$G$605,CReceber!$D82,Dez!$K$5:$K$605,"Não Pago")</f>
        <v>0</v>
      </c>
      <c r="Q82" s="62">
        <f t="shared" si="3"/>
        <v>0</v>
      </c>
    </row>
    <row r="83" spans="3:17" ht="28.5" customHeight="1" thickTop="1" thickBot="1" x14ac:dyDescent="0.3">
      <c r="C83" s="46" t="str">
        <f>'PC Receitas'!C79</f>
        <v>4.1.75</v>
      </c>
      <c r="D83" s="47" t="str">
        <f>VLOOKUP(C83,'PC Receitas'!$C$4:$D$103,2,FALSE)</f>
        <v>-</v>
      </c>
      <c r="E83" s="65">
        <f>SUMIFS(Jan!$I$5:$I$605,Jan!$U$5:$U$605,"Receita",Jan!$G$5:$G$605,CReceber!$D83,Jan!$K$5:$K$605,"Não Pago")</f>
        <v>0</v>
      </c>
      <c r="F83" s="65">
        <f>SUMIFS(Fev!$I$5:$I$605,Fev!$U$5:$U$605,"Receita",Fev!$G$5:$G$605,CReceber!$D83,Fev!$K$5:$K$605,"Não Pago")</f>
        <v>0</v>
      </c>
      <c r="G83" s="65">
        <f>SUMIFS(Mar!$I$5:$I$605,Mar!$U$5:$U$605,"Receita",Mar!$G$5:$G$605,CReceber!$D83,Mar!$K$5:$K$605,"Não Pago")</f>
        <v>0</v>
      </c>
      <c r="H83" s="65">
        <f>SUMIFS(Abr!$I$5:$I$605,Abr!$U$5:$U$605,"Receita",Abr!$G$5:$G$605,CReceber!$D83,Abr!$K$5:$K$605,"Não Pago")</f>
        <v>0</v>
      </c>
      <c r="I83" s="65">
        <f>SUMIFS(Mai!$I$5:$I$605,Mai!$U$5:$U$605,"Receita",Mai!$G$5:$G$605,CReceber!$D83,Mai!$K$5:$K$605,"Não Pago")</f>
        <v>0</v>
      </c>
      <c r="J83" s="65">
        <f>SUMIFS(Jun!$I$5:$I$605,Jun!$U$5:$U$605,"Receita",Jun!$G$5:$G$605,CReceber!$D83,Jun!$K$5:$K$605,"Não Pago")</f>
        <v>0</v>
      </c>
      <c r="K83" s="65">
        <f>SUMIFS(Jul!$I$5:$I$605,Jul!$U$5:$U$605,"Receita",Jul!$G$5:$G$605,CReceber!$D83,Jul!$K$5:$K$605,"Não Pago")</f>
        <v>0</v>
      </c>
      <c r="L83" s="65">
        <f>SUMIFS(Ago!$I$5:$I$605,Ago!$U$5:$U$605,"Receita",Ago!$G$5:$G$605,CReceber!$D83,Ago!$K$5:$K$605,"Não Pago")</f>
        <v>0</v>
      </c>
      <c r="M83" s="65">
        <f>SUMIFS(Set!$I$5:$I$605,Set!$U$5:$U$605,"Receita",Set!$G$5:$G$605,CReceber!$D83,Set!$K$5:$K$605,"Não Pago")</f>
        <v>0</v>
      </c>
      <c r="N83" s="65">
        <f>SUMIFS(Out!$I$5:$I$605,Out!$U$5:$U$605,"Receita",Out!$G$5:$G$605,CReceber!$D83,Out!$K$5:$K$605,"Não Pago")</f>
        <v>0</v>
      </c>
      <c r="O83" s="65">
        <f>SUMIFS(Nov!$I$5:$I$605,Nov!$U$5:$U$605,"Receita",Nov!$G$5:$G$605,CReceber!$D83,Nov!$K$5:$K$605,"Não Pago")</f>
        <v>0</v>
      </c>
      <c r="P83" s="65">
        <f>SUMIFS(Dez!$I$5:$I$605,Dez!$U$5:$U$605,"Receita",Dez!$G$5:$G$605,CReceber!$D83,Dez!$K$5:$K$605,"Não Pago")</f>
        <v>0</v>
      </c>
      <c r="Q83" s="62">
        <f t="shared" si="3"/>
        <v>0</v>
      </c>
    </row>
    <row r="84" spans="3:17" ht="28.5" customHeight="1" thickTop="1" thickBot="1" x14ac:dyDescent="0.3">
      <c r="C84" s="46" t="str">
        <f>'PC Receitas'!C80</f>
        <v>4.1.76</v>
      </c>
      <c r="D84" s="47" t="str">
        <f>VLOOKUP(C84,'PC Receitas'!$C$4:$D$103,2,FALSE)</f>
        <v>-</v>
      </c>
      <c r="E84" s="65">
        <f>SUMIFS(Jan!$I$5:$I$605,Jan!$U$5:$U$605,"Receita",Jan!$G$5:$G$605,CReceber!$D84,Jan!$K$5:$K$605,"Não Pago")</f>
        <v>0</v>
      </c>
      <c r="F84" s="65">
        <f>SUMIFS(Fev!$I$5:$I$605,Fev!$U$5:$U$605,"Receita",Fev!$G$5:$G$605,CReceber!$D84,Fev!$K$5:$K$605,"Não Pago")</f>
        <v>0</v>
      </c>
      <c r="G84" s="65">
        <f>SUMIFS(Mar!$I$5:$I$605,Mar!$U$5:$U$605,"Receita",Mar!$G$5:$G$605,CReceber!$D84,Mar!$K$5:$K$605,"Não Pago")</f>
        <v>0</v>
      </c>
      <c r="H84" s="65">
        <f>SUMIFS(Abr!$I$5:$I$605,Abr!$U$5:$U$605,"Receita",Abr!$G$5:$G$605,CReceber!$D84,Abr!$K$5:$K$605,"Não Pago")</f>
        <v>0</v>
      </c>
      <c r="I84" s="65">
        <f>SUMIFS(Mai!$I$5:$I$605,Mai!$U$5:$U$605,"Receita",Mai!$G$5:$G$605,CReceber!$D84,Mai!$K$5:$K$605,"Não Pago")</f>
        <v>0</v>
      </c>
      <c r="J84" s="65">
        <f>SUMIFS(Jun!$I$5:$I$605,Jun!$U$5:$U$605,"Receita",Jun!$G$5:$G$605,CReceber!$D84,Jun!$K$5:$K$605,"Não Pago")</f>
        <v>0</v>
      </c>
      <c r="K84" s="65">
        <f>SUMIFS(Jul!$I$5:$I$605,Jul!$U$5:$U$605,"Receita",Jul!$G$5:$G$605,CReceber!$D84,Jul!$K$5:$K$605,"Não Pago")</f>
        <v>0</v>
      </c>
      <c r="L84" s="65">
        <f>SUMIFS(Ago!$I$5:$I$605,Ago!$U$5:$U$605,"Receita",Ago!$G$5:$G$605,CReceber!$D84,Ago!$K$5:$K$605,"Não Pago")</f>
        <v>0</v>
      </c>
      <c r="M84" s="65">
        <f>SUMIFS(Set!$I$5:$I$605,Set!$U$5:$U$605,"Receita",Set!$G$5:$G$605,CReceber!$D84,Set!$K$5:$K$605,"Não Pago")</f>
        <v>0</v>
      </c>
      <c r="N84" s="65">
        <f>SUMIFS(Out!$I$5:$I$605,Out!$U$5:$U$605,"Receita",Out!$G$5:$G$605,CReceber!$D84,Out!$K$5:$K$605,"Não Pago")</f>
        <v>0</v>
      </c>
      <c r="O84" s="65">
        <f>SUMIFS(Nov!$I$5:$I$605,Nov!$U$5:$U$605,"Receita",Nov!$G$5:$G$605,CReceber!$D84,Nov!$K$5:$K$605,"Não Pago")</f>
        <v>0</v>
      </c>
      <c r="P84" s="65">
        <f>SUMIFS(Dez!$I$5:$I$605,Dez!$U$5:$U$605,"Receita",Dez!$G$5:$G$605,CReceber!$D84,Dez!$K$5:$K$605,"Não Pago")</f>
        <v>0</v>
      </c>
      <c r="Q84" s="62">
        <f t="shared" si="3"/>
        <v>0</v>
      </c>
    </row>
    <row r="85" spans="3:17" ht="28.5" customHeight="1" thickTop="1" thickBot="1" x14ac:dyDescent="0.3">
      <c r="C85" s="46" t="str">
        <f>'PC Receitas'!C81</f>
        <v>4.1.77</v>
      </c>
      <c r="D85" s="47" t="str">
        <f>VLOOKUP(C85,'PC Receitas'!$C$4:$D$103,2,FALSE)</f>
        <v>-</v>
      </c>
      <c r="E85" s="65">
        <f>SUMIFS(Jan!$I$5:$I$605,Jan!$U$5:$U$605,"Receita",Jan!$G$5:$G$605,CReceber!$D85,Jan!$K$5:$K$605,"Não Pago")</f>
        <v>0</v>
      </c>
      <c r="F85" s="65">
        <f>SUMIFS(Fev!$I$5:$I$605,Fev!$U$5:$U$605,"Receita",Fev!$G$5:$G$605,CReceber!$D85,Fev!$K$5:$K$605,"Não Pago")</f>
        <v>0</v>
      </c>
      <c r="G85" s="65">
        <f>SUMIFS(Mar!$I$5:$I$605,Mar!$U$5:$U$605,"Receita",Mar!$G$5:$G$605,CReceber!$D85,Mar!$K$5:$K$605,"Não Pago")</f>
        <v>0</v>
      </c>
      <c r="H85" s="65">
        <f>SUMIFS(Abr!$I$5:$I$605,Abr!$U$5:$U$605,"Receita",Abr!$G$5:$G$605,CReceber!$D85,Abr!$K$5:$K$605,"Não Pago")</f>
        <v>0</v>
      </c>
      <c r="I85" s="65">
        <f>SUMIFS(Mai!$I$5:$I$605,Mai!$U$5:$U$605,"Receita",Mai!$G$5:$G$605,CReceber!$D85,Mai!$K$5:$K$605,"Não Pago")</f>
        <v>0</v>
      </c>
      <c r="J85" s="65">
        <f>SUMIFS(Jun!$I$5:$I$605,Jun!$U$5:$U$605,"Receita",Jun!$G$5:$G$605,CReceber!$D85,Jun!$K$5:$K$605,"Não Pago")</f>
        <v>0</v>
      </c>
      <c r="K85" s="65">
        <f>SUMIFS(Jul!$I$5:$I$605,Jul!$U$5:$U$605,"Receita",Jul!$G$5:$G$605,CReceber!$D85,Jul!$K$5:$K$605,"Não Pago")</f>
        <v>0</v>
      </c>
      <c r="L85" s="65">
        <f>SUMIFS(Ago!$I$5:$I$605,Ago!$U$5:$U$605,"Receita",Ago!$G$5:$G$605,CReceber!$D85,Ago!$K$5:$K$605,"Não Pago")</f>
        <v>0</v>
      </c>
      <c r="M85" s="65">
        <f>SUMIFS(Set!$I$5:$I$605,Set!$U$5:$U$605,"Receita",Set!$G$5:$G$605,CReceber!$D85,Set!$K$5:$K$605,"Não Pago")</f>
        <v>0</v>
      </c>
      <c r="N85" s="65">
        <f>SUMIFS(Out!$I$5:$I$605,Out!$U$5:$U$605,"Receita",Out!$G$5:$G$605,CReceber!$D85,Out!$K$5:$K$605,"Não Pago")</f>
        <v>0</v>
      </c>
      <c r="O85" s="65">
        <f>SUMIFS(Nov!$I$5:$I$605,Nov!$U$5:$U$605,"Receita",Nov!$G$5:$G$605,CReceber!$D85,Nov!$K$5:$K$605,"Não Pago")</f>
        <v>0</v>
      </c>
      <c r="P85" s="65">
        <f>SUMIFS(Dez!$I$5:$I$605,Dez!$U$5:$U$605,"Receita",Dez!$G$5:$G$605,CReceber!$D85,Dez!$K$5:$K$605,"Não Pago")</f>
        <v>0</v>
      </c>
      <c r="Q85" s="62">
        <f t="shared" si="3"/>
        <v>0</v>
      </c>
    </row>
    <row r="86" spans="3:17" ht="28.5" customHeight="1" thickTop="1" thickBot="1" x14ac:dyDescent="0.3">
      <c r="C86" s="46" t="str">
        <f>'PC Receitas'!C82</f>
        <v>4.1.78</v>
      </c>
      <c r="D86" s="47" t="str">
        <f>VLOOKUP(C86,'PC Receitas'!$C$4:$D$103,2,FALSE)</f>
        <v>-</v>
      </c>
      <c r="E86" s="65">
        <f>SUMIFS(Jan!$I$5:$I$605,Jan!$U$5:$U$605,"Receita",Jan!$G$5:$G$605,CReceber!$D86,Jan!$K$5:$K$605,"Não Pago")</f>
        <v>0</v>
      </c>
      <c r="F86" s="65">
        <f>SUMIFS(Fev!$I$5:$I$605,Fev!$U$5:$U$605,"Receita",Fev!$G$5:$G$605,CReceber!$D86,Fev!$K$5:$K$605,"Não Pago")</f>
        <v>0</v>
      </c>
      <c r="G86" s="65">
        <f>SUMIFS(Mar!$I$5:$I$605,Mar!$U$5:$U$605,"Receita",Mar!$G$5:$G$605,CReceber!$D86,Mar!$K$5:$K$605,"Não Pago")</f>
        <v>0</v>
      </c>
      <c r="H86" s="65">
        <f>SUMIFS(Abr!$I$5:$I$605,Abr!$U$5:$U$605,"Receita",Abr!$G$5:$G$605,CReceber!$D86,Abr!$K$5:$K$605,"Não Pago")</f>
        <v>0</v>
      </c>
      <c r="I86" s="65">
        <f>SUMIFS(Mai!$I$5:$I$605,Mai!$U$5:$U$605,"Receita",Mai!$G$5:$G$605,CReceber!$D86,Mai!$K$5:$K$605,"Não Pago")</f>
        <v>0</v>
      </c>
      <c r="J86" s="65">
        <f>SUMIFS(Jun!$I$5:$I$605,Jun!$U$5:$U$605,"Receita",Jun!$G$5:$G$605,CReceber!$D86,Jun!$K$5:$K$605,"Não Pago")</f>
        <v>0</v>
      </c>
      <c r="K86" s="65">
        <f>SUMIFS(Jul!$I$5:$I$605,Jul!$U$5:$U$605,"Receita",Jul!$G$5:$G$605,CReceber!$D86,Jul!$K$5:$K$605,"Não Pago")</f>
        <v>0</v>
      </c>
      <c r="L86" s="65">
        <f>SUMIFS(Ago!$I$5:$I$605,Ago!$U$5:$U$605,"Receita",Ago!$G$5:$G$605,CReceber!$D86,Ago!$K$5:$K$605,"Não Pago")</f>
        <v>0</v>
      </c>
      <c r="M86" s="65">
        <f>SUMIFS(Set!$I$5:$I$605,Set!$U$5:$U$605,"Receita",Set!$G$5:$G$605,CReceber!$D86,Set!$K$5:$K$605,"Não Pago")</f>
        <v>0</v>
      </c>
      <c r="N86" s="65">
        <f>SUMIFS(Out!$I$5:$I$605,Out!$U$5:$U$605,"Receita",Out!$G$5:$G$605,CReceber!$D86,Out!$K$5:$K$605,"Não Pago")</f>
        <v>0</v>
      </c>
      <c r="O86" s="65">
        <f>SUMIFS(Nov!$I$5:$I$605,Nov!$U$5:$U$605,"Receita",Nov!$G$5:$G$605,CReceber!$D86,Nov!$K$5:$K$605,"Não Pago")</f>
        <v>0</v>
      </c>
      <c r="P86" s="65">
        <f>SUMIFS(Dez!$I$5:$I$605,Dez!$U$5:$U$605,"Receita",Dez!$G$5:$G$605,CReceber!$D86,Dez!$K$5:$K$605,"Não Pago")</f>
        <v>0</v>
      </c>
      <c r="Q86" s="62">
        <f t="shared" si="3"/>
        <v>0</v>
      </c>
    </row>
    <row r="87" spans="3:17" ht="28.5" customHeight="1" thickTop="1" thickBot="1" x14ac:dyDescent="0.3">
      <c r="C87" s="46" t="str">
        <f>'PC Receitas'!C83</f>
        <v>4.1.79</v>
      </c>
      <c r="D87" s="47" t="str">
        <f>VLOOKUP(C87,'PC Receitas'!$C$4:$D$103,2,FALSE)</f>
        <v>-</v>
      </c>
      <c r="E87" s="65">
        <f>SUMIFS(Jan!$I$5:$I$605,Jan!$U$5:$U$605,"Receita",Jan!$G$5:$G$605,CReceber!$D87,Jan!$K$5:$K$605,"Não Pago")</f>
        <v>0</v>
      </c>
      <c r="F87" s="65">
        <f>SUMIFS(Fev!$I$5:$I$605,Fev!$U$5:$U$605,"Receita",Fev!$G$5:$G$605,CReceber!$D87,Fev!$K$5:$K$605,"Não Pago")</f>
        <v>0</v>
      </c>
      <c r="G87" s="65">
        <f>SUMIFS(Mar!$I$5:$I$605,Mar!$U$5:$U$605,"Receita",Mar!$G$5:$G$605,CReceber!$D87,Mar!$K$5:$K$605,"Não Pago")</f>
        <v>0</v>
      </c>
      <c r="H87" s="65">
        <f>SUMIFS(Abr!$I$5:$I$605,Abr!$U$5:$U$605,"Receita",Abr!$G$5:$G$605,CReceber!$D87,Abr!$K$5:$K$605,"Não Pago")</f>
        <v>0</v>
      </c>
      <c r="I87" s="65">
        <f>SUMIFS(Mai!$I$5:$I$605,Mai!$U$5:$U$605,"Receita",Mai!$G$5:$G$605,CReceber!$D87,Mai!$K$5:$K$605,"Não Pago")</f>
        <v>0</v>
      </c>
      <c r="J87" s="65">
        <f>SUMIFS(Jun!$I$5:$I$605,Jun!$U$5:$U$605,"Receita",Jun!$G$5:$G$605,CReceber!$D87,Jun!$K$5:$K$605,"Não Pago")</f>
        <v>0</v>
      </c>
      <c r="K87" s="65">
        <f>SUMIFS(Jul!$I$5:$I$605,Jul!$U$5:$U$605,"Receita",Jul!$G$5:$G$605,CReceber!$D87,Jul!$K$5:$K$605,"Não Pago")</f>
        <v>0</v>
      </c>
      <c r="L87" s="65">
        <f>SUMIFS(Ago!$I$5:$I$605,Ago!$U$5:$U$605,"Receita",Ago!$G$5:$G$605,CReceber!$D87,Ago!$K$5:$K$605,"Não Pago")</f>
        <v>0</v>
      </c>
      <c r="M87" s="65">
        <f>SUMIFS(Set!$I$5:$I$605,Set!$U$5:$U$605,"Receita",Set!$G$5:$G$605,CReceber!$D87,Set!$K$5:$K$605,"Não Pago")</f>
        <v>0</v>
      </c>
      <c r="N87" s="65">
        <f>SUMIFS(Out!$I$5:$I$605,Out!$U$5:$U$605,"Receita",Out!$G$5:$G$605,CReceber!$D87,Out!$K$5:$K$605,"Não Pago")</f>
        <v>0</v>
      </c>
      <c r="O87" s="65">
        <f>SUMIFS(Nov!$I$5:$I$605,Nov!$U$5:$U$605,"Receita",Nov!$G$5:$G$605,CReceber!$D87,Nov!$K$5:$K$605,"Não Pago")</f>
        <v>0</v>
      </c>
      <c r="P87" s="65">
        <f>SUMIFS(Dez!$I$5:$I$605,Dez!$U$5:$U$605,"Receita",Dez!$G$5:$G$605,CReceber!$D87,Dez!$K$5:$K$605,"Não Pago")</f>
        <v>0</v>
      </c>
      <c r="Q87" s="62">
        <f t="shared" si="3"/>
        <v>0</v>
      </c>
    </row>
    <row r="88" spans="3:17" ht="28.5" customHeight="1" thickTop="1" thickBot="1" x14ac:dyDescent="0.3">
      <c r="C88" s="46" t="str">
        <f>'PC Receitas'!C84</f>
        <v>4.1.80</v>
      </c>
      <c r="D88" s="47" t="str">
        <f>VLOOKUP(C88,'PC Receitas'!$C$4:$D$103,2,FALSE)</f>
        <v>-</v>
      </c>
      <c r="E88" s="65">
        <f>SUMIFS(Jan!$I$5:$I$605,Jan!$U$5:$U$605,"Receita",Jan!$G$5:$G$605,CReceber!$D88,Jan!$K$5:$K$605,"Não Pago")</f>
        <v>0</v>
      </c>
      <c r="F88" s="65">
        <f>SUMIFS(Fev!$I$5:$I$605,Fev!$U$5:$U$605,"Receita",Fev!$G$5:$G$605,CReceber!$D88,Fev!$K$5:$K$605,"Não Pago")</f>
        <v>0</v>
      </c>
      <c r="G88" s="65">
        <f>SUMIFS(Mar!$I$5:$I$605,Mar!$U$5:$U$605,"Receita",Mar!$G$5:$G$605,CReceber!$D88,Mar!$K$5:$K$605,"Não Pago")</f>
        <v>0</v>
      </c>
      <c r="H88" s="65">
        <f>SUMIFS(Abr!$I$5:$I$605,Abr!$U$5:$U$605,"Receita",Abr!$G$5:$G$605,CReceber!$D88,Abr!$K$5:$K$605,"Não Pago")</f>
        <v>0</v>
      </c>
      <c r="I88" s="65">
        <f>SUMIFS(Mai!$I$5:$I$605,Mai!$U$5:$U$605,"Receita",Mai!$G$5:$G$605,CReceber!$D88,Mai!$K$5:$K$605,"Não Pago")</f>
        <v>0</v>
      </c>
      <c r="J88" s="65">
        <f>SUMIFS(Jun!$I$5:$I$605,Jun!$U$5:$U$605,"Receita",Jun!$G$5:$G$605,CReceber!$D88,Jun!$K$5:$K$605,"Não Pago")</f>
        <v>0</v>
      </c>
      <c r="K88" s="65">
        <f>SUMIFS(Jul!$I$5:$I$605,Jul!$U$5:$U$605,"Receita",Jul!$G$5:$G$605,CReceber!$D88,Jul!$K$5:$K$605,"Não Pago")</f>
        <v>0</v>
      </c>
      <c r="L88" s="65">
        <f>SUMIFS(Ago!$I$5:$I$605,Ago!$U$5:$U$605,"Receita",Ago!$G$5:$G$605,CReceber!$D88,Ago!$K$5:$K$605,"Não Pago")</f>
        <v>0</v>
      </c>
      <c r="M88" s="65">
        <f>SUMIFS(Set!$I$5:$I$605,Set!$U$5:$U$605,"Receita",Set!$G$5:$G$605,CReceber!$D88,Set!$K$5:$K$605,"Não Pago")</f>
        <v>0</v>
      </c>
      <c r="N88" s="65">
        <f>SUMIFS(Out!$I$5:$I$605,Out!$U$5:$U$605,"Receita",Out!$G$5:$G$605,CReceber!$D88,Out!$K$5:$K$605,"Não Pago")</f>
        <v>0</v>
      </c>
      <c r="O88" s="65">
        <f>SUMIFS(Nov!$I$5:$I$605,Nov!$U$5:$U$605,"Receita",Nov!$G$5:$G$605,CReceber!$D88,Nov!$K$5:$K$605,"Não Pago")</f>
        <v>0</v>
      </c>
      <c r="P88" s="65">
        <f>SUMIFS(Dez!$I$5:$I$605,Dez!$U$5:$U$605,"Receita",Dez!$G$5:$G$605,CReceber!$D88,Dez!$K$5:$K$605,"Não Pago")</f>
        <v>0</v>
      </c>
      <c r="Q88" s="62">
        <f t="shared" si="3"/>
        <v>0</v>
      </c>
    </row>
    <row r="89" spans="3:17" ht="28.5" customHeight="1" thickTop="1" thickBot="1" x14ac:dyDescent="0.3">
      <c r="C89" s="46" t="str">
        <f>'PC Receitas'!C85</f>
        <v>4.1.81</v>
      </c>
      <c r="D89" s="47" t="str">
        <f>VLOOKUP(C89,'PC Receitas'!$C$4:$D$103,2,FALSE)</f>
        <v>-</v>
      </c>
      <c r="E89" s="65">
        <f>SUMIFS(Jan!$I$5:$I$605,Jan!$U$5:$U$605,"Receita",Jan!$G$5:$G$605,CReceber!$D89,Jan!$K$5:$K$605,"Não Pago")</f>
        <v>0</v>
      </c>
      <c r="F89" s="65">
        <f>SUMIFS(Fev!$I$5:$I$605,Fev!$U$5:$U$605,"Receita",Fev!$G$5:$G$605,CReceber!$D89,Fev!$K$5:$K$605,"Não Pago")</f>
        <v>0</v>
      </c>
      <c r="G89" s="65">
        <f>SUMIFS(Mar!$I$5:$I$605,Mar!$U$5:$U$605,"Receita",Mar!$G$5:$G$605,CReceber!$D89,Mar!$K$5:$K$605,"Não Pago")</f>
        <v>0</v>
      </c>
      <c r="H89" s="65">
        <f>SUMIFS(Abr!$I$5:$I$605,Abr!$U$5:$U$605,"Receita",Abr!$G$5:$G$605,CReceber!$D89,Abr!$K$5:$K$605,"Não Pago")</f>
        <v>0</v>
      </c>
      <c r="I89" s="65">
        <f>SUMIFS(Mai!$I$5:$I$605,Mai!$U$5:$U$605,"Receita",Mai!$G$5:$G$605,CReceber!$D89,Mai!$K$5:$K$605,"Não Pago")</f>
        <v>0</v>
      </c>
      <c r="J89" s="65">
        <f>SUMIFS(Jun!$I$5:$I$605,Jun!$U$5:$U$605,"Receita",Jun!$G$5:$G$605,CReceber!$D89,Jun!$K$5:$K$605,"Não Pago")</f>
        <v>0</v>
      </c>
      <c r="K89" s="65">
        <f>SUMIFS(Jul!$I$5:$I$605,Jul!$U$5:$U$605,"Receita",Jul!$G$5:$G$605,CReceber!$D89,Jul!$K$5:$K$605,"Não Pago")</f>
        <v>0</v>
      </c>
      <c r="L89" s="65">
        <f>SUMIFS(Ago!$I$5:$I$605,Ago!$U$5:$U$605,"Receita",Ago!$G$5:$G$605,CReceber!$D89,Ago!$K$5:$K$605,"Não Pago")</f>
        <v>0</v>
      </c>
      <c r="M89" s="65">
        <f>SUMIFS(Set!$I$5:$I$605,Set!$U$5:$U$605,"Receita",Set!$G$5:$G$605,CReceber!$D89,Set!$K$5:$K$605,"Não Pago")</f>
        <v>0</v>
      </c>
      <c r="N89" s="65">
        <f>SUMIFS(Out!$I$5:$I$605,Out!$U$5:$U$605,"Receita",Out!$G$5:$G$605,CReceber!$D89,Out!$K$5:$K$605,"Não Pago")</f>
        <v>0</v>
      </c>
      <c r="O89" s="65">
        <f>SUMIFS(Nov!$I$5:$I$605,Nov!$U$5:$U$605,"Receita",Nov!$G$5:$G$605,CReceber!$D89,Nov!$K$5:$K$605,"Não Pago")</f>
        <v>0</v>
      </c>
      <c r="P89" s="65">
        <f>SUMIFS(Dez!$I$5:$I$605,Dez!$U$5:$U$605,"Receita",Dez!$G$5:$G$605,CReceber!$D89,Dez!$K$5:$K$605,"Não Pago")</f>
        <v>0</v>
      </c>
      <c r="Q89" s="62">
        <f t="shared" si="3"/>
        <v>0</v>
      </c>
    </row>
    <row r="90" spans="3:17" ht="28.5" customHeight="1" thickTop="1" thickBot="1" x14ac:dyDescent="0.3">
      <c r="C90" s="46" t="str">
        <f>'PC Receitas'!C86</f>
        <v>4.1.82</v>
      </c>
      <c r="D90" s="47" t="str">
        <f>VLOOKUP(C90,'PC Receitas'!$C$4:$D$103,2,FALSE)</f>
        <v>-</v>
      </c>
      <c r="E90" s="65">
        <f>SUMIFS(Jan!$I$5:$I$605,Jan!$U$5:$U$605,"Receita",Jan!$G$5:$G$605,CReceber!$D90,Jan!$K$5:$K$605,"Não Pago")</f>
        <v>0</v>
      </c>
      <c r="F90" s="65">
        <f>SUMIFS(Fev!$I$5:$I$605,Fev!$U$5:$U$605,"Receita",Fev!$G$5:$G$605,CReceber!$D90,Fev!$K$5:$K$605,"Não Pago")</f>
        <v>0</v>
      </c>
      <c r="G90" s="65">
        <f>SUMIFS(Mar!$I$5:$I$605,Mar!$U$5:$U$605,"Receita",Mar!$G$5:$G$605,CReceber!$D90,Mar!$K$5:$K$605,"Não Pago")</f>
        <v>0</v>
      </c>
      <c r="H90" s="65">
        <f>SUMIFS(Abr!$I$5:$I$605,Abr!$U$5:$U$605,"Receita",Abr!$G$5:$G$605,CReceber!$D90,Abr!$K$5:$K$605,"Não Pago")</f>
        <v>0</v>
      </c>
      <c r="I90" s="65">
        <f>SUMIFS(Mai!$I$5:$I$605,Mai!$U$5:$U$605,"Receita",Mai!$G$5:$G$605,CReceber!$D90,Mai!$K$5:$K$605,"Não Pago")</f>
        <v>0</v>
      </c>
      <c r="J90" s="65">
        <f>SUMIFS(Jun!$I$5:$I$605,Jun!$U$5:$U$605,"Receita",Jun!$G$5:$G$605,CReceber!$D90,Jun!$K$5:$K$605,"Não Pago")</f>
        <v>0</v>
      </c>
      <c r="K90" s="65">
        <f>SUMIFS(Jul!$I$5:$I$605,Jul!$U$5:$U$605,"Receita",Jul!$G$5:$G$605,CReceber!$D90,Jul!$K$5:$K$605,"Não Pago")</f>
        <v>0</v>
      </c>
      <c r="L90" s="65">
        <f>SUMIFS(Ago!$I$5:$I$605,Ago!$U$5:$U$605,"Receita",Ago!$G$5:$G$605,CReceber!$D90,Ago!$K$5:$K$605,"Não Pago")</f>
        <v>0</v>
      </c>
      <c r="M90" s="65">
        <f>SUMIFS(Set!$I$5:$I$605,Set!$U$5:$U$605,"Receita",Set!$G$5:$G$605,CReceber!$D90,Set!$K$5:$K$605,"Não Pago")</f>
        <v>0</v>
      </c>
      <c r="N90" s="65">
        <f>SUMIFS(Out!$I$5:$I$605,Out!$U$5:$U$605,"Receita",Out!$G$5:$G$605,CReceber!$D90,Out!$K$5:$K$605,"Não Pago")</f>
        <v>0</v>
      </c>
      <c r="O90" s="65">
        <f>SUMIFS(Nov!$I$5:$I$605,Nov!$U$5:$U$605,"Receita",Nov!$G$5:$G$605,CReceber!$D90,Nov!$K$5:$K$605,"Não Pago")</f>
        <v>0</v>
      </c>
      <c r="P90" s="65">
        <f>SUMIFS(Dez!$I$5:$I$605,Dez!$U$5:$U$605,"Receita",Dez!$G$5:$G$605,CReceber!$D90,Dez!$K$5:$K$605,"Não Pago")</f>
        <v>0</v>
      </c>
      <c r="Q90" s="62">
        <f t="shared" si="3"/>
        <v>0</v>
      </c>
    </row>
    <row r="91" spans="3:17" ht="28.5" customHeight="1" thickTop="1" thickBot="1" x14ac:dyDescent="0.3">
      <c r="C91" s="46" t="str">
        <f>'PC Receitas'!C87</f>
        <v>4.1.83</v>
      </c>
      <c r="D91" s="47" t="str">
        <f>VLOOKUP(C91,'PC Receitas'!$C$4:$D$103,2,FALSE)</f>
        <v>-</v>
      </c>
      <c r="E91" s="65">
        <f>SUMIFS(Jan!$I$5:$I$605,Jan!$U$5:$U$605,"Receita",Jan!$G$5:$G$605,CReceber!$D91,Jan!$K$5:$K$605,"Não Pago")</f>
        <v>0</v>
      </c>
      <c r="F91" s="65">
        <f>SUMIFS(Fev!$I$5:$I$605,Fev!$U$5:$U$605,"Receita",Fev!$G$5:$G$605,CReceber!$D91,Fev!$K$5:$K$605,"Não Pago")</f>
        <v>0</v>
      </c>
      <c r="G91" s="65">
        <f>SUMIFS(Mar!$I$5:$I$605,Mar!$U$5:$U$605,"Receita",Mar!$G$5:$G$605,CReceber!$D91,Mar!$K$5:$K$605,"Não Pago")</f>
        <v>0</v>
      </c>
      <c r="H91" s="65">
        <f>SUMIFS(Abr!$I$5:$I$605,Abr!$U$5:$U$605,"Receita",Abr!$G$5:$G$605,CReceber!$D91,Abr!$K$5:$K$605,"Não Pago")</f>
        <v>0</v>
      </c>
      <c r="I91" s="65">
        <f>SUMIFS(Mai!$I$5:$I$605,Mai!$U$5:$U$605,"Receita",Mai!$G$5:$G$605,CReceber!$D91,Mai!$K$5:$K$605,"Não Pago")</f>
        <v>0</v>
      </c>
      <c r="J91" s="65">
        <f>SUMIFS(Jun!$I$5:$I$605,Jun!$U$5:$U$605,"Receita",Jun!$G$5:$G$605,CReceber!$D91,Jun!$K$5:$K$605,"Não Pago")</f>
        <v>0</v>
      </c>
      <c r="K91" s="65">
        <f>SUMIFS(Jul!$I$5:$I$605,Jul!$U$5:$U$605,"Receita",Jul!$G$5:$G$605,CReceber!$D91,Jul!$K$5:$K$605,"Não Pago")</f>
        <v>0</v>
      </c>
      <c r="L91" s="65">
        <f>SUMIFS(Ago!$I$5:$I$605,Ago!$U$5:$U$605,"Receita",Ago!$G$5:$G$605,CReceber!$D91,Ago!$K$5:$K$605,"Não Pago")</f>
        <v>0</v>
      </c>
      <c r="M91" s="65">
        <f>SUMIFS(Set!$I$5:$I$605,Set!$U$5:$U$605,"Receita",Set!$G$5:$G$605,CReceber!$D91,Set!$K$5:$K$605,"Não Pago")</f>
        <v>0</v>
      </c>
      <c r="N91" s="65">
        <f>SUMIFS(Out!$I$5:$I$605,Out!$U$5:$U$605,"Receita",Out!$G$5:$G$605,CReceber!$D91,Out!$K$5:$K$605,"Não Pago")</f>
        <v>0</v>
      </c>
      <c r="O91" s="65">
        <f>SUMIFS(Nov!$I$5:$I$605,Nov!$U$5:$U$605,"Receita",Nov!$G$5:$G$605,CReceber!$D91,Nov!$K$5:$K$605,"Não Pago")</f>
        <v>0</v>
      </c>
      <c r="P91" s="65">
        <f>SUMIFS(Dez!$I$5:$I$605,Dez!$U$5:$U$605,"Receita",Dez!$G$5:$G$605,CReceber!$D91,Dez!$K$5:$K$605,"Não Pago")</f>
        <v>0</v>
      </c>
      <c r="Q91" s="62">
        <f t="shared" si="3"/>
        <v>0</v>
      </c>
    </row>
    <row r="92" spans="3:17" ht="28.5" customHeight="1" thickTop="1" thickBot="1" x14ac:dyDescent="0.3">
      <c r="C92" s="46" t="str">
        <f>'PC Receitas'!C88</f>
        <v>4.1.84</v>
      </c>
      <c r="D92" s="47" t="str">
        <f>VLOOKUP(C92,'PC Receitas'!$C$4:$D$103,2,FALSE)</f>
        <v>-</v>
      </c>
      <c r="E92" s="65">
        <f>SUMIFS(Jan!$I$5:$I$605,Jan!$U$5:$U$605,"Receita",Jan!$G$5:$G$605,CReceber!$D92,Jan!$K$5:$K$605,"Não Pago")</f>
        <v>0</v>
      </c>
      <c r="F92" s="65">
        <f>SUMIFS(Fev!$I$5:$I$605,Fev!$U$5:$U$605,"Receita",Fev!$G$5:$G$605,CReceber!$D92,Fev!$K$5:$K$605,"Não Pago")</f>
        <v>0</v>
      </c>
      <c r="G92" s="65">
        <f>SUMIFS(Mar!$I$5:$I$605,Mar!$U$5:$U$605,"Receita",Mar!$G$5:$G$605,CReceber!$D92,Mar!$K$5:$K$605,"Não Pago")</f>
        <v>0</v>
      </c>
      <c r="H92" s="65">
        <f>SUMIFS(Abr!$I$5:$I$605,Abr!$U$5:$U$605,"Receita",Abr!$G$5:$G$605,CReceber!$D92,Abr!$K$5:$K$605,"Não Pago")</f>
        <v>0</v>
      </c>
      <c r="I92" s="65">
        <f>SUMIFS(Mai!$I$5:$I$605,Mai!$U$5:$U$605,"Receita",Mai!$G$5:$G$605,CReceber!$D92,Mai!$K$5:$K$605,"Não Pago")</f>
        <v>0</v>
      </c>
      <c r="J92" s="65">
        <f>SUMIFS(Jun!$I$5:$I$605,Jun!$U$5:$U$605,"Receita",Jun!$G$5:$G$605,CReceber!$D92,Jun!$K$5:$K$605,"Não Pago")</f>
        <v>0</v>
      </c>
      <c r="K92" s="65">
        <f>SUMIFS(Jul!$I$5:$I$605,Jul!$U$5:$U$605,"Receita",Jul!$G$5:$G$605,CReceber!$D92,Jul!$K$5:$K$605,"Não Pago")</f>
        <v>0</v>
      </c>
      <c r="L92" s="65">
        <f>SUMIFS(Ago!$I$5:$I$605,Ago!$U$5:$U$605,"Receita",Ago!$G$5:$G$605,CReceber!$D92,Ago!$K$5:$K$605,"Não Pago")</f>
        <v>0</v>
      </c>
      <c r="M92" s="65">
        <f>SUMIFS(Set!$I$5:$I$605,Set!$U$5:$U$605,"Receita",Set!$G$5:$G$605,CReceber!$D92,Set!$K$5:$K$605,"Não Pago")</f>
        <v>0</v>
      </c>
      <c r="N92" s="65">
        <f>SUMIFS(Out!$I$5:$I$605,Out!$U$5:$U$605,"Receita",Out!$G$5:$G$605,CReceber!$D92,Out!$K$5:$K$605,"Não Pago")</f>
        <v>0</v>
      </c>
      <c r="O92" s="65">
        <f>SUMIFS(Nov!$I$5:$I$605,Nov!$U$5:$U$605,"Receita",Nov!$G$5:$G$605,CReceber!$D92,Nov!$K$5:$K$605,"Não Pago")</f>
        <v>0</v>
      </c>
      <c r="P92" s="65">
        <f>SUMIFS(Dez!$I$5:$I$605,Dez!$U$5:$U$605,"Receita",Dez!$G$5:$G$605,CReceber!$D92,Dez!$K$5:$K$605,"Não Pago")</f>
        <v>0</v>
      </c>
      <c r="Q92" s="62">
        <f t="shared" si="3"/>
        <v>0</v>
      </c>
    </row>
    <row r="93" spans="3:17" ht="28.5" customHeight="1" thickTop="1" thickBot="1" x14ac:dyDescent="0.3">
      <c r="C93" s="46" t="str">
        <f>'PC Receitas'!C89</f>
        <v>4.1.85</v>
      </c>
      <c r="D93" s="47" t="str">
        <f>VLOOKUP(C93,'PC Receitas'!$C$4:$D$103,2,FALSE)</f>
        <v>-</v>
      </c>
      <c r="E93" s="65">
        <f>SUMIFS(Jan!$I$5:$I$605,Jan!$U$5:$U$605,"Receita",Jan!$G$5:$G$605,CReceber!$D93,Jan!$K$5:$K$605,"Não Pago")</f>
        <v>0</v>
      </c>
      <c r="F93" s="65">
        <f>SUMIFS(Fev!$I$5:$I$605,Fev!$U$5:$U$605,"Receita",Fev!$G$5:$G$605,CReceber!$D93,Fev!$K$5:$K$605,"Não Pago")</f>
        <v>0</v>
      </c>
      <c r="G93" s="65">
        <f>SUMIFS(Mar!$I$5:$I$605,Mar!$U$5:$U$605,"Receita",Mar!$G$5:$G$605,CReceber!$D93,Mar!$K$5:$K$605,"Não Pago")</f>
        <v>0</v>
      </c>
      <c r="H93" s="65">
        <f>SUMIFS(Abr!$I$5:$I$605,Abr!$U$5:$U$605,"Receita",Abr!$G$5:$G$605,CReceber!$D93,Abr!$K$5:$K$605,"Não Pago")</f>
        <v>0</v>
      </c>
      <c r="I93" s="65">
        <f>SUMIFS(Mai!$I$5:$I$605,Mai!$U$5:$U$605,"Receita",Mai!$G$5:$G$605,CReceber!$D93,Mai!$K$5:$K$605,"Não Pago")</f>
        <v>0</v>
      </c>
      <c r="J93" s="65">
        <f>SUMIFS(Jun!$I$5:$I$605,Jun!$U$5:$U$605,"Receita",Jun!$G$5:$G$605,CReceber!$D93,Jun!$K$5:$K$605,"Não Pago")</f>
        <v>0</v>
      </c>
      <c r="K93" s="65">
        <f>SUMIFS(Jul!$I$5:$I$605,Jul!$U$5:$U$605,"Receita",Jul!$G$5:$G$605,CReceber!$D93,Jul!$K$5:$K$605,"Não Pago")</f>
        <v>0</v>
      </c>
      <c r="L93" s="65">
        <f>SUMIFS(Ago!$I$5:$I$605,Ago!$U$5:$U$605,"Receita",Ago!$G$5:$G$605,CReceber!$D93,Ago!$K$5:$K$605,"Não Pago")</f>
        <v>0</v>
      </c>
      <c r="M93" s="65">
        <f>SUMIFS(Set!$I$5:$I$605,Set!$U$5:$U$605,"Receita",Set!$G$5:$G$605,CReceber!$D93,Set!$K$5:$K$605,"Não Pago")</f>
        <v>0</v>
      </c>
      <c r="N93" s="65">
        <f>SUMIFS(Out!$I$5:$I$605,Out!$U$5:$U$605,"Receita",Out!$G$5:$G$605,CReceber!$D93,Out!$K$5:$K$605,"Não Pago")</f>
        <v>0</v>
      </c>
      <c r="O93" s="65">
        <f>SUMIFS(Nov!$I$5:$I$605,Nov!$U$5:$U$605,"Receita",Nov!$G$5:$G$605,CReceber!$D93,Nov!$K$5:$K$605,"Não Pago")</f>
        <v>0</v>
      </c>
      <c r="P93" s="65">
        <f>SUMIFS(Dez!$I$5:$I$605,Dez!$U$5:$U$605,"Receita",Dez!$G$5:$G$605,CReceber!$D93,Dez!$K$5:$K$605,"Não Pago")</f>
        <v>0</v>
      </c>
      <c r="Q93" s="62">
        <f t="shared" si="3"/>
        <v>0</v>
      </c>
    </row>
    <row r="94" spans="3:17" ht="28.5" customHeight="1" thickTop="1" thickBot="1" x14ac:dyDescent="0.3">
      <c r="C94" s="46" t="str">
        <f>'PC Receitas'!C90</f>
        <v>4.1.86</v>
      </c>
      <c r="D94" s="47" t="str">
        <f>VLOOKUP(C94,'PC Receitas'!$C$4:$D$103,2,FALSE)</f>
        <v>-</v>
      </c>
      <c r="E94" s="65">
        <f>SUMIFS(Jan!$I$5:$I$605,Jan!$U$5:$U$605,"Receita",Jan!$G$5:$G$605,CReceber!$D94,Jan!$K$5:$K$605,"Não Pago")</f>
        <v>0</v>
      </c>
      <c r="F94" s="65">
        <f>SUMIFS(Fev!$I$5:$I$605,Fev!$U$5:$U$605,"Receita",Fev!$G$5:$G$605,CReceber!$D94,Fev!$K$5:$K$605,"Não Pago")</f>
        <v>0</v>
      </c>
      <c r="G94" s="65">
        <f>SUMIFS(Mar!$I$5:$I$605,Mar!$U$5:$U$605,"Receita",Mar!$G$5:$G$605,CReceber!$D94,Mar!$K$5:$K$605,"Não Pago")</f>
        <v>0</v>
      </c>
      <c r="H94" s="65">
        <f>SUMIFS(Abr!$I$5:$I$605,Abr!$U$5:$U$605,"Receita",Abr!$G$5:$G$605,CReceber!$D94,Abr!$K$5:$K$605,"Não Pago")</f>
        <v>0</v>
      </c>
      <c r="I94" s="65">
        <f>SUMIFS(Mai!$I$5:$I$605,Mai!$U$5:$U$605,"Receita",Mai!$G$5:$G$605,CReceber!$D94,Mai!$K$5:$K$605,"Não Pago")</f>
        <v>0</v>
      </c>
      <c r="J94" s="65">
        <f>SUMIFS(Jun!$I$5:$I$605,Jun!$U$5:$U$605,"Receita",Jun!$G$5:$G$605,CReceber!$D94,Jun!$K$5:$K$605,"Não Pago")</f>
        <v>0</v>
      </c>
      <c r="K94" s="65">
        <f>SUMIFS(Jul!$I$5:$I$605,Jul!$U$5:$U$605,"Receita",Jul!$G$5:$G$605,CReceber!$D94,Jul!$K$5:$K$605,"Não Pago")</f>
        <v>0</v>
      </c>
      <c r="L94" s="65">
        <f>SUMIFS(Ago!$I$5:$I$605,Ago!$U$5:$U$605,"Receita",Ago!$G$5:$G$605,CReceber!$D94,Ago!$K$5:$K$605,"Não Pago")</f>
        <v>0</v>
      </c>
      <c r="M94" s="65">
        <f>SUMIFS(Set!$I$5:$I$605,Set!$U$5:$U$605,"Receita",Set!$G$5:$G$605,CReceber!$D94,Set!$K$5:$K$605,"Não Pago")</f>
        <v>0</v>
      </c>
      <c r="N94" s="65">
        <f>SUMIFS(Out!$I$5:$I$605,Out!$U$5:$U$605,"Receita",Out!$G$5:$G$605,CReceber!$D94,Out!$K$5:$K$605,"Não Pago")</f>
        <v>0</v>
      </c>
      <c r="O94" s="65">
        <f>SUMIFS(Nov!$I$5:$I$605,Nov!$U$5:$U$605,"Receita",Nov!$G$5:$G$605,CReceber!$D94,Nov!$K$5:$K$605,"Não Pago")</f>
        <v>0</v>
      </c>
      <c r="P94" s="65">
        <f>SUMIFS(Dez!$I$5:$I$605,Dez!$U$5:$U$605,"Receita",Dez!$G$5:$G$605,CReceber!$D94,Dez!$K$5:$K$605,"Não Pago")</f>
        <v>0</v>
      </c>
      <c r="Q94" s="62">
        <f t="shared" si="3"/>
        <v>0</v>
      </c>
    </row>
    <row r="95" spans="3:17" ht="28.5" customHeight="1" thickTop="1" thickBot="1" x14ac:dyDescent="0.3">
      <c r="C95" s="46" t="str">
        <f>'PC Receitas'!C91</f>
        <v>4.1.87</v>
      </c>
      <c r="D95" s="47" t="str">
        <f>VLOOKUP(C95,'PC Receitas'!$C$4:$D$103,2,FALSE)</f>
        <v>-</v>
      </c>
      <c r="E95" s="65">
        <f>SUMIFS(Jan!$I$5:$I$605,Jan!$U$5:$U$605,"Receita",Jan!$G$5:$G$605,CReceber!$D95,Jan!$K$5:$K$605,"Não Pago")</f>
        <v>0</v>
      </c>
      <c r="F95" s="65">
        <f>SUMIFS(Fev!$I$5:$I$605,Fev!$U$5:$U$605,"Receita",Fev!$G$5:$G$605,CReceber!$D95,Fev!$K$5:$K$605,"Não Pago")</f>
        <v>0</v>
      </c>
      <c r="G95" s="65">
        <f>SUMIFS(Mar!$I$5:$I$605,Mar!$U$5:$U$605,"Receita",Mar!$G$5:$G$605,CReceber!$D95,Mar!$K$5:$K$605,"Não Pago")</f>
        <v>0</v>
      </c>
      <c r="H95" s="65">
        <f>SUMIFS(Abr!$I$5:$I$605,Abr!$U$5:$U$605,"Receita",Abr!$G$5:$G$605,CReceber!$D95,Abr!$K$5:$K$605,"Não Pago")</f>
        <v>0</v>
      </c>
      <c r="I95" s="65">
        <f>SUMIFS(Mai!$I$5:$I$605,Mai!$U$5:$U$605,"Receita",Mai!$G$5:$G$605,CReceber!$D95,Mai!$K$5:$K$605,"Não Pago")</f>
        <v>0</v>
      </c>
      <c r="J95" s="65">
        <f>SUMIFS(Jun!$I$5:$I$605,Jun!$U$5:$U$605,"Receita",Jun!$G$5:$G$605,CReceber!$D95,Jun!$K$5:$K$605,"Não Pago")</f>
        <v>0</v>
      </c>
      <c r="K95" s="65">
        <f>SUMIFS(Jul!$I$5:$I$605,Jul!$U$5:$U$605,"Receita",Jul!$G$5:$G$605,CReceber!$D95,Jul!$K$5:$K$605,"Não Pago")</f>
        <v>0</v>
      </c>
      <c r="L95" s="65">
        <f>SUMIFS(Ago!$I$5:$I$605,Ago!$U$5:$U$605,"Receita",Ago!$G$5:$G$605,CReceber!$D95,Ago!$K$5:$K$605,"Não Pago")</f>
        <v>0</v>
      </c>
      <c r="M95" s="65">
        <f>SUMIFS(Set!$I$5:$I$605,Set!$U$5:$U$605,"Receita",Set!$G$5:$G$605,CReceber!$D95,Set!$K$5:$K$605,"Não Pago")</f>
        <v>0</v>
      </c>
      <c r="N95" s="65">
        <f>SUMIFS(Out!$I$5:$I$605,Out!$U$5:$U$605,"Receita",Out!$G$5:$G$605,CReceber!$D95,Out!$K$5:$K$605,"Não Pago")</f>
        <v>0</v>
      </c>
      <c r="O95" s="65">
        <f>SUMIFS(Nov!$I$5:$I$605,Nov!$U$5:$U$605,"Receita",Nov!$G$5:$G$605,CReceber!$D95,Nov!$K$5:$K$605,"Não Pago")</f>
        <v>0</v>
      </c>
      <c r="P95" s="65">
        <f>SUMIFS(Dez!$I$5:$I$605,Dez!$U$5:$U$605,"Receita",Dez!$G$5:$G$605,CReceber!$D95,Dez!$K$5:$K$605,"Não Pago")</f>
        <v>0</v>
      </c>
      <c r="Q95" s="62">
        <f t="shared" si="3"/>
        <v>0</v>
      </c>
    </row>
    <row r="96" spans="3:17" ht="28.5" customHeight="1" thickTop="1" thickBot="1" x14ac:dyDescent="0.3">
      <c r="C96" s="46" t="str">
        <f>'PC Receitas'!C92</f>
        <v>4.1.88</v>
      </c>
      <c r="D96" s="47" t="str">
        <f>VLOOKUP(C96,'PC Receitas'!$C$4:$D$103,2,FALSE)</f>
        <v>-</v>
      </c>
      <c r="E96" s="65">
        <f>SUMIFS(Jan!$I$5:$I$605,Jan!$U$5:$U$605,"Receita",Jan!$G$5:$G$605,CReceber!$D96,Jan!$K$5:$K$605,"Não Pago")</f>
        <v>0</v>
      </c>
      <c r="F96" s="65">
        <f>SUMIFS(Fev!$I$5:$I$605,Fev!$U$5:$U$605,"Receita",Fev!$G$5:$G$605,CReceber!$D96,Fev!$K$5:$K$605,"Não Pago")</f>
        <v>0</v>
      </c>
      <c r="G96" s="65">
        <f>SUMIFS(Mar!$I$5:$I$605,Mar!$U$5:$U$605,"Receita",Mar!$G$5:$G$605,CReceber!$D96,Mar!$K$5:$K$605,"Não Pago")</f>
        <v>0</v>
      </c>
      <c r="H96" s="65">
        <f>SUMIFS(Abr!$I$5:$I$605,Abr!$U$5:$U$605,"Receita",Abr!$G$5:$G$605,CReceber!$D96,Abr!$K$5:$K$605,"Não Pago")</f>
        <v>0</v>
      </c>
      <c r="I96" s="65">
        <f>SUMIFS(Mai!$I$5:$I$605,Mai!$U$5:$U$605,"Receita",Mai!$G$5:$G$605,CReceber!$D96,Mai!$K$5:$K$605,"Não Pago")</f>
        <v>0</v>
      </c>
      <c r="J96" s="65">
        <f>SUMIFS(Jun!$I$5:$I$605,Jun!$U$5:$U$605,"Receita",Jun!$G$5:$G$605,CReceber!$D96,Jun!$K$5:$K$605,"Não Pago")</f>
        <v>0</v>
      </c>
      <c r="K96" s="65">
        <f>SUMIFS(Jul!$I$5:$I$605,Jul!$U$5:$U$605,"Receita",Jul!$G$5:$G$605,CReceber!$D96,Jul!$K$5:$K$605,"Não Pago")</f>
        <v>0</v>
      </c>
      <c r="L96" s="65">
        <f>SUMIFS(Ago!$I$5:$I$605,Ago!$U$5:$U$605,"Receita",Ago!$G$5:$G$605,CReceber!$D96,Ago!$K$5:$K$605,"Não Pago")</f>
        <v>0</v>
      </c>
      <c r="M96" s="65">
        <f>SUMIFS(Set!$I$5:$I$605,Set!$U$5:$U$605,"Receita",Set!$G$5:$G$605,CReceber!$D96,Set!$K$5:$K$605,"Não Pago")</f>
        <v>0</v>
      </c>
      <c r="N96" s="65">
        <f>SUMIFS(Out!$I$5:$I$605,Out!$U$5:$U$605,"Receita",Out!$G$5:$G$605,CReceber!$D96,Out!$K$5:$K$605,"Não Pago")</f>
        <v>0</v>
      </c>
      <c r="O96" s="65">
        <f>SUMIFS(Nov!$I$5:$I$605,Nov!$U$5:$U$605,"Receita",Nov!$G$5:$G$605,CReceber!$D96,Nov!$K$5:$K$605,"Não Pago")</f>
        <v>0</v>
      </c>
      <c r="P96" s="65">
        <f>SUMIFS(Dez!$I$5:$I$605,Dez!$U$5:$U$605,"Receita",Dez!$G$5:$G$605,CReceber!$D96,Dez!$K$5:$K$605,"Não Pago")</f>
        <v>0</v>
      </c>
      <c r="Q96" s="62">
        <f t="shared" si="3"/>
        <v>0</v>
      </c>
    </row>
    <row r="97" spans="3:17" ht="28.5" customHeight="1" thickTop="1" thickBot="1" x14ac:dyDescent="0.3">
      <c r="C97" s="46" t="str">
        <f>'PC Receitas'!C93</f>
        <v>4.1.89</v>
      </c>
      <c r="D97" s="47" t="str">
        <f>VLOOKUP(C97,'PC Receitas'!$C$4:$D$103,2,FALSE)</f>
        <v>-</v>
      </c>
      <c r="E97" s="65">
        <f>SUMIFS(Jan!$I$5:$I$605,Jan!$U$5:$U$605,"Receita",Jan!$G$5:$G$605,CReceber!$D97,Jan!$K$5:$K$605,"Não Pago")</f>
        <v>0</v>
      </c>
      <c r="F97" s="65">
        <f>SUMIFS(Fev!$I$5:$I$605,Fev!$U$5:$U$605,"Receita",Fev!$G$5:$G$605,CReceber!$D97,Fev!$K$5:$K$605,"Não Pago")</f>
        <v>0</v>
      </c>
      <c r="G97" s="65">
        <f>SUMIFS(Mar!$I$5:$I$605,Mar!$U$5:$U$605,"Receita",Mar!$G$5:$G$605,CReceber!$D97,Mar!$K$5:$K$605,"Não Pago")</f>
        <v>0</v>
      </c>
      <c r="H97" s="65">
        <f>SUMIFS(Abr!$I$5:$I$605,Abr!$U$5:$U$605,"Receita",Abr!$G$5:$G$605,CReceber!$D97,Abr!$K$5:$K$605,"Não Pago")</f>
        <v>0</v>
      </c>
      <c r="I97" s="65">
        <f>SUMIFS(Mai!$I$5:$I$605,Mai!$U$5:$U$605,"Receita",Mai!$G$5:$G$605,CReceber!$D97,Mai!$K$5:$K$605,"Não Pago")</f>
        <v>0</v>
      </c>
      <c r="J97" s="65">
        <f>SUMIFS(Jun!$I$5:$I$605,Jun!$U$5:$U$605,"Receita",Jun!$G$5:$G$605,CReceber!$D97,Jun!$K$5:$K$605,"Não Pago")</f>
        <v>0</v>
      </c>
      <c r="K97" s="65">
        <f>SUMIFS(Jul!$I$5:$I$605,Jul!$U$5:$U$605,"Receita",Jul!$G$5:$G$605,CReceber!$D97,Jul!$K$5:$K$605,"Não Pago")</f>
        <v>0</v>
      </c>
      <c r="L97" s="65">
        <f>SUMIFS(Ago!$I$5:$I$605,Ago!$U$5:$U$605,"Receita",Ago!$G$5:$G$605,CReceber!$D97,Ago!$K$5:$K$605,"Não Pago")</f>
        <v>0</v>
      </c>
      <c r="M97" s="65">
        <f>SUMIFS(Set!$I$5:$I$605,Set!$U$5:$U$605,"Receita",Set!$G$5:$G$605,CReceber!$D97,Set!$K$5:$K$605,"Não Pago")</f>
        <v>0</v>
      </c>
      <c r="N97" s="65">
        <f>SUMIFS(Out!$I$5:$I$605,Out!$U$5:$U$605,"Receita",Out!$G$5:$G$605,CReceber!$D97,Out!$K$5:$K$605,"Não Pago")</f>
        <v>0</v>
      </c>
      <c r="O97" s="65">
        <f>SUMIFS(Nov!$I$5:$I$605,Nov!$U$5:$U$605,"Receita",Nov!$G$5:$G$605,CReceber!$D97,Nov!$K$5:$K$605,"Não Pago")</f>
        <v>0</v>
      </c>
      <c r="P97" s="65">
        <f>SUMIFS(Dez!$I$5:$I$605,Dez!$U$5:$U$605,"Receita",Dez!$G$5:$G$605,CReceber!$D97,Dez!$K$5:$K$605,"Não Pago")</f>
        <v>0</v>
      </c>
      <c r="Q97" s="62">
        <f t="shared" si="3"/>
        <v>0</v>
      </c>
    </row>
    <row r="98" spans="3:17" ht="28.5" customHeight="1" thickTop="1" thickBot="1" x14ac:dyDescent="0.3">
      <c r="C98" s="46" t="str">
        <f>'PC Receitas'!C94</f>
        <v>4.1.90</v>
      </c>
      <c r="D98" s="47" t="str">
        <f>VLOOKUP(C98,'PC Receitas'!$C$4:$D$103,2,FALSE)</f>
        <v>-</v>
      </c>
      <c r="E98" s="65">
        <f>SUMIFS(Jan!$I$5:$I$605,Jan!$U$5:$U$605,"Receita",Jan!$G$5:$G$605,CReceber!$D98,Jan!$K$5:$K$605,"Não Pago")</f>
        <v>0</v>
      </c>
      <c r="F98" s="65">
        <f>SUMIFS(Fev!$I$5:$I$605,Fev!$U$5:$U$605,"Receita",Fev!$G$5:$G$605,CReceber!$D98,Fev!$K$5:$K$605,"Não Pago")</f>
        <v>0</v>
      </c>
      <c r="G98" s="65">
        <f>SUMIFS(Mar!$I$5:$I$605,Mar!$U$5:$U$605,"Receita",Mar!$G$5:$G$605,CReceber!$D98,Mar!$K$5:$K$605,"Não Pago")</f>
        <v>0</v>
      </c>
      <c r="H98" s="65">
        <f>SUMIFS(Abr!$I$5:$I$605,Abr!$U$5:$U$605,"Receita",Abr!$G$5:$G$605,CReceber!$D98,Abr!$K$5:$K$605,"Não Pago")</f>
        <v>0</v>
      </c>
      <c r="I98" s="65">
        <f>SUMIFS(Mai!$I$5:$I$605,Mai!$U$5:$U$605,"Receita",Mai!$G$5:$G$605,CReceber!$D98,Mai!$K$5:$K$605,"Não Pago")</f>
        <v>0</v>
      </c>
      <c r="J98" s="65">
        <f>SUMIFS(Jun!$I$5:$I$605,Jun!$U$5:$U$605,"Receita",Jun!$G$5:$G$605,CReceber!$D98,Jun!$K$5:$K$605,"Não Pago")</f>
        <v>0</v>
      </c>
      <c r="K98" s="65">
        <f>SUMIFS(Jul!$I$5:$I$605,Jul!$U$5:$U$605,"Receita",Jul!$G$5:$G$605,CReceber!$D98,Jul!$K$5:$K$605,"Não Pago")</f>
        <v>0</v>
      </c>
      <c r="L98" s="65">
        <f>SUMIFS(Ago!$I$5:$I$605,Ago!$U$5:$U$605,"Receita",Ago!$G$5:$G$605,CReceber!$D98,Ago!$K$5:$K$605,"Não Pago")</f>
        <v>0</v>
      </c>
      <c r="M98" s="65">
        <f>SUMIFS(Set!$I$5:$I$605,Set!$U$5:$U$605,"Receita",Set!$G$5:$G$605,CReceber!$D98,Set!$K$5:$K$605,"Não Pago")</f>
        <v>0</v>
      </c>
      <c r="N98" s="65">
        <f>SUMIFS(Out!$I$5:$I$605,Out!$U$5:$U$605,"Receita",Out!$G$5:$G$605,CReceber!$D98,Out!$K$5:$K$605,"Não Pago")</f>
        <v>0</v>
      </c>
      <c r="O98" s="65">
        <f>SUMIFS(Nov!$I$5:$I$605,Nov!$U$5:$U$605,"Receita",Nov!$G$5:$G$605,CReceber!$D98,Nov!$K$5:$K$605,"Não Pago")</f>
        <v>0</v>
      </c>
      <c r="P98" s="65">
        <f>SUMIFS(Dez!$I$5:$I$605,Dez!$U$5:$U$605,"Receita",Dez!$G$5:$G$605,CReceber!$D98,Dez!$K$5:$K$605,"Não Pago")</f>
        <v>0</v>
      </c>
      <c r="Q98" s="62">
        <f t="shared" si="3"/>
        <v>0</v>
      </c>
    </row>
    <row r="99" spans="3:17" ht="28.5" customHeight="1" thickTop="1" thickBot="1" x14ac:dyDescent="0.3">
      <c r="C99" s="46" t="str">
        <f>'PC Receitas'!C95</f>
        <v>4.1.91</v>
      </c>
      <c r="D99" s="47" t="str">
        <f>VLOOKUP(C99,'PC Receitas'!$C$4:$D$103,2,FALSE)</f>
        <v>-</v>
      </c>
      <c r="E99" s="65">
        <f>SUMIFS(Jan!$I$5:$I$605,Jan!$U$5:$U$605,"Receita",Jan!$G$5:$G$605,CReceber!$D99,Jan!$K$5:$K$605,"Não Pago")</f>
        <v>0</v>
      </c>
      <c r="F99" s="65">
        <f>SUMIFS(Fev!$I$5:$I$605,Fev!$U$5:$U$605,"Receita",Fev!$G$5:$G$605,CReceber!$D99,Fev!$K$5:$K$605,"Não Pago")</f>
        <v>0</v>
      </c>
      <c r="G99" s="65">
        <f>SUMIFS(Mar!$I$5:$I$605,Mar!$U$5:$U$605,"Receita",Mar!$G$5:$G$605,CReceber!$D99,Mar!$K$5:$K$605,"Não Pago")</f>
        <v>0</v>
      </c>
      <c r="H99" s="65">
        <f>SUMIFS(Abr!$I$5:$I$605,Abr!$U$5:$U$605,"Receita",Abr!$G$5:$G$605,CReceber!$D99,Abr!$K$5:$K$605,"Não Pago")</f>
        <v>0</v>
      </c>
      <c r="I99" s="65">
        <f>SUMIFS(Mai!$I$5:$I$605,Mai!$U$5:$U$605,"Receita",Mai!$G$5:$G$605,CReceber!$D99,Mai!$K$5:$K$605,"Não Pago")</f>
        <v>0</v>
      </c>
      <c r="J99" s="65">
        <f>SUMIFS(Jun!$I$5:$I$605,Jun!$U$5:$U$605,"Receita",Jun!$G$5:$G$605,CReceber!$D99,Jun!$K$5:$K$605,"Não Pago")</f>
        <v>0</v>
      </c>
      <c r="K99" s="65">
        <f>SUMIFS(Jul!$I$5:$I$605,Jul!$U$5:$U$605,"Receita",Jul!$G$5:$G$605,CReceber!$D99,Jul!$K$5:$K$605,"Não Pago")</f>
        <v>0</v>
      </c>
      <c r="L99" s="65">
        <f>SUMIFS(Ago!$I$5:$I$605,Ago!$U$5:$U$605,"Receita",Ago!$G$5:$G$605,CReceber!$D99,Ago!$K$5:$K$605,"Não Pago")</f>
        <v>0</v>
      </c>
      <c r="M99" s="65">
        <f>SUMIFS(Set!$I$5:$I$605,Set!$U$5:$U$605,"Receita",Set!$G$5:$G$605,CReceber!$D99,Set!$K$5:$K$605,"Não Pago")</f>
        <v>0</v>
      </c>
      <c r="N99" s="65">
        <f>SUMIFS(Out!$I$5:$I$605,Out!$U$5:$U$605,"Receita",Out!$G$5:$G$605,CReceber!$D99,Out!$K$5:$K$605,"Não Pago")</f>
        <v>0</v>
      </c>
      <c r="O99" s="65">
        <f>SUMIFS(Nov!$I$5:$I$605,Nov!$U$5:$U$605,"Receita",Nov!$G$5:$G$605,CReceber!$D99,Nov!$K$5:$K$605,"Não Pago")</f>
        <v>0</v>
      </c>
      <c r="P99" s="65">
        <f>SUMIFS(Dez!$I$5:$I$605,Dez!$U$5:$U$605,"Receita",Dez!$G$5:$G$605,CReceber!$D99,Dez!$K$5:$K$605,"Não Pago")</f>
        <v>0</v>
      </c>
      <c r="Q99" s="62">
        <f t="shared" si="3"/>
        <v>0</v>
      </c>
    </row>
    <row r="100" spans="3:17" ht="28.5" customHeight="1" thickTop="1" thickBot="1" x14ac:dyDescent="0.3">
      <c r="C100" s="46" t="str">
        <f>'PC Receitas'!C96</f>
        <v>4.1.92</v>
      </c>
      <c r="D100" s="47" t="str">
        <f>VLOOKUP(C100,'PC Receitas'!$C$4:$D$103,2,FALSE)</f>
        <v>-</v>
      </c>
      <c r="E100" s="65">
        <f>SUMIFS(Jan!$I$5:$I$605,Jan!$U$5:$U$605,"Receita",Jan!$G$5:$G$605,CReceber!$D100,Jan!$K$5:$K$605,"Não Pago")</f>
        <v>0</v>
      </c>
      <c r="F100" s="65">
        <f>SUMIFS(Fev!$I$5:$I$605,Fev!$U$5:$U$605,"Receita",Fev!$G$5:$G$605,CReceber!$D100,Fev!$K$5:$K$605,"Não Pago")</f>
        <v>0</v>
      </c>
      <c r="G100" s="65">
        <f>SUMIFS(Mar!$I$5:$I$605,Mar!$U$5:$U$605,"Receita",Mar!$G$5:$G$605,CReceber!$D100,Mar!$K$5:$K$605,"Não Pago")</f>
        <v>0</v>
      </c>
      <c r="H100" s="65">
        <f>SUMIFS(Abr!$I$5:$I$605,Abr!$U$5:$U$605,"Receita",Abr!$G$5:$G$605,CReceber!$D100,Abr!$K$5:$K$605,"Não Pago")</f>
        <v>0</v>
      </c>
      <c r="I100" s="65">
        <f>SUMIFS(Mai!$I$5:$I$605,Mai!$U$5:$U$605,"Receita",Mai!$G$5:$G$605,CReceber!$D100,Mai!$K$5:$K$605,"Não Pago")</f>
        <v>0</v>
      </c>
      <c r="J100" s="65">
        <f>SUMIFS(Jun!$I$5:$I$605,Jun!$U$5:$U$605,"Receita",Jun!$G$5:$G$605,CReceber!$D100,Jun!$K$5:$K$605,"Não Pago")</f>
        <v>0</v>
      </c>
      <c r="K100" s="65">
        <f>SUMIFS(Jul!$I$5:$I$605,Jul!$U$5:$U$605,"Receita",Jul!$G$5:$G$605,CReceber!$D100,Jul!$K$5:$K$605,"Não Pago")</f>
        <v>0</v>
      </c>
      <c r="L100" s="65">
        <f>SUMIFS(Ago!$I$5:$I$605,Ago!$U$5:$U$605,"Receita",Ago!$G$5:$G$605,CReceber!$D100,Ago!$K$5:$K$605,"Não Pago")</f>
        <v>0</v>
      </c>
      <c r="M100" s="65">
        <f>SUMIFS(Set!$I$5:$I$605,Set!$U$5:$U$605,"Receita",Set!$G$5:$G$605,CReceber!$D100,Set!$K$5:$K$605,"Não Pago")</f>
        <v>0</v>
      </c>
      <c r="N100" s="65">
        <f>SUMIFS(Out!$I$5:$I$605,Out!$U$5:$U$605,"Receita",Out!$G$5:$G$605,CReceber!$D100,Out!$K$5:$K$605,"Não Pago")</f>
        <v>0</v>
      </c>
      <c r="O100" s="65">
        <f>SUMIFS(Nov!$I$5:$I$605,Nov!$U$5:$U$605,"Receita",Nov!$G$5:$G$605,CReceber!$D100,Nov!$K$5:$K$605,"Não Pago")</f>
        <v>0</v>
      </c>
      <c r="P100" s="65">
        <f>SUMIFS(Dez!$I$5:$I$605,Dez!$U$5:$U$605,"Receita",Dez!$G$5:$G$605,CReceber!$D100,Dez!$K$5:$K$605,"Não Pago")</f>
        <v>0</v>
      </c>
      <c r="Q100" s="62">
        <f t="shared" si="3"/>
        <v>0</v>
      </c>
    </row>
    <row r="101" spans="3:17" ht="28.5" customHeight="1" thickTop="1" thickBot="1" x14ac:dyDescent="0.3">
      <c r="C101" s="46" t="str">
        <f>'PC Receitas'!C97</f>
        <v>4.1.93</v>
      </c>
      <c r="D101" s="47" t="str">
        <f>VLOOKUP(C101,'PC Receitas'!$C$4:$D$103,2,FALSE)</f>
        <v>-</v>
      </c>
      <c r="E101" s="65">
        <f>SUMIFS(Jan!$I$5:$I$605,Jan!$U$5:$U$605,"Receita",Jan!$G$5:$G$605,CReceber!$D101,Jan!$K$5:$K$605,"Não Pago")</f>
        <v>0</v>
      </c>
      <c r="F101" s="65">
        <f>SUMIFS(Fev!$I$5:$I$605,Fev!$U$5:$U$605,"Receita",Fev!$G$5:$G$605,CReceber!$D101,Fev!$K$5:$K$605,"Não Pago")</f>
        <v>0</v>
      </c>
      <c r="G101" s="65">
        <f>SUMIFS(Mar!$I$5:$I$605,Mar!$U$5:$U$605,"Receita",Mar!$G$5:$G$605,CReceber!$D101,Mar!$K$5:$K$605,"Não Pago")</f>
        <v>0</v>
      </c>
      <c r="H101" s="65">
        <f>SUMIFS(Abr!$I$5:$I$605,Abr!$U$5:$U$605,"Receita",Abr!$G$5:$G$605,CReceber!$D101,Abr!$K$5:$K$605,"Não Pago")</f>
        <v>0</v>
      </c>
      <c r="I101" s="65">
        <f>SUMIFS(Mai!$I$5:$I$605,Mai!$U$5:$U$605,"Receita",Mai!$G$5:$G$605,CReceber!$D101,Mai!$K$5:$K$605,"Não Pago")</f>
        <v>0</v>
      </c>
      <c r="J101" s="65">
        <f>SUMIFS(Jun!$I$5:$I$605,Jun!$U$5:$U$605,"Receita",Jun!$G$5:$G$605,CReceber!$D101,Jun!$K$5:$K$605,"Não Pago")</f>
        <v>0</v>
      </c>
      <c r="K101" s="65">
        <f>SUMIFS(Jul!$I$5:$I$605,Jul!$U$5:$U$605,"Receita",Jul!$G$5:$G$605,CReceber!$D101,Jul!$K$5:$K$605,"Não Pago")</f>
        <v>0</v>
      </c>
      <c r="L101" s="65">
        <f>SUMIFS(Ago!$I$5:$I$605,Ago!$U$5:$U$605,"Receita",Ago!$G$5:$G$605,CReceber!$D101,Ago!$K$5:$K$605,"Não Pago")</f>
        <v>0</v>
      </c>
      <c r="M101" s="65">
        <f>SUMIFS(Set!$I$5:$I$605,Set!$U$5:$U$605,"Receita",Set!$G$5:$G$605,CReceber!$D101,Set!$K$5:$K$605,"Não Pago")</f>
        <v>0</v>
      </c>
      <c r="N101" s="65">
        <f>SUMIFS(Out!$I$5:$I$605,Out!$U$5:$U$605,"Receita",Out!$G$5:$G$605,CReceber!$D101,Out!$K$5:$K$605,"Não Pago")</f>
        <v>0</v>
      </c>
      <c r="O101" s="65">
        <f>SUMIFS(Nov!$I$5:$I$605,Nov!$U$5:$U$605,"Receita",Nov!$G$5:$G$605,CReceber!$D101,Nov!$K$5:$K$605,"Não Pago")</f>
        <v>0</v>
      </c>
      <c r="P101" s="65">
        <f>SUMIFS(Dez!$I$5:$I$605,Dez!$U$5:$U$605,"Receita",Dez!$G$5:$G$605,CReceber!$D101,Dez!$K$5:$K$605,"Não Pago")</f>
        <v>0</v>
      </c>
      <c r="Q101" s="62">
        <f t="shared" si="3"/>
        <v>0</v>
      </c>
    </row>
    <row r="102" spans="3:17" ht="28.5" customHeight="1" thickTop="1" thickBot="1" x14ac:dyDescent="0.3">
      <c r="C102" s="46" t="str">
        <f>'PC Receitas'!C98</f>
        <v>4.1.94</v>
      </c>
      <c r="D102" s="47" t="str">
        <f>VLOOKUP(C102,'PC Receitas'!$C$4:$D$103,2,FALSE)</f>
        <v>-</v>
      </c>
      <c r="E102" s="65">
        <f>SUMIFS(Jan!$I$5:$I$605,Jan!$U$5:$U$605,"Receita",Jan!$G$5:$G$605,CReceber!$D102,Jan!$K$5:$K$605,"Não Pago")</f>
        <v>0</v>
      </c>
      <c r="F102" s="65">
        <f>SUMIFS(Fev!$I$5:$I$605,Fev!$U$5:$U$605,"Receita",Fev!$G$5:$G$605,CReceber!$D102,Fev!$K$5:$K$605,"Não Pago")</f>
        <v>0</v>
      </c>
      <c r="G102" s="65">
        <f>SUMIFS(Mar!$I$5:$I$605,Mar!$U$5:$U$605,"Receita",Mar!$G$5:$G$605,CReceber!$D102,Mar!$K$5:$K$605,"Não Pago")</f>
        <v>0</v>
      </c>
      <c r="H102" s="65">
        <f>SUMIFS(Abr!$I$5:$I$605,Abr!$U$5:$U$605,"Receita",Abr!$G$5:$G$605,CReceber!$D102,Abr!$K$5:$K$605,"Não Pago")</f>
        <v>0</v>
      </c>
      <c r="I102" s="65">
        <f>SUMIFS(Mai!$I$5:$I$605,Mai!$U$5:$U$605,"Receita",Mai!$G$5:$G$605,CReceber!$D102,Mai!$K$5:$K$605,"Não Pago")</f>
        <v>0</v>
      </c>
      <c r="J102" s="65">
        <f>SUMIFS(Jun!$I$5:$I$605,Jun!$U$5:$U$605,"Receita",Jun!$G$5:$G$605,CReceber!$D102,Jun!$K$5:$K$605,"Não Pago")</f>
        <v>0</v>
      </c>
      <c r="K102" s="65">
        <f>SUMIFS(Jul!$I$5:$I$605,Jul!$U$5:$U$605,"Receita",Jul!$G$5:$G$605,CReceber!$D102,Jul!$K$5:$K$605,"Não Pago")</f>
        <v>0</v>
      </c>
      <c r="L102" s="65">
        <f>SUMIFS(Ago!$I$5:$I$605,Ago!$U$5:$U$605,"Receita",Ago!$G$5:$G$605,CReceber!$D102,Ago!$K$5:$K$605,"Não Pago")</f>
        <v>0</v>
      </c>
      <c r="M102" s="65">
        <f>SUMIFS(Set!$I$5:$I$605,Set!$U$5:$U$605,"Receita",Set!$G$5:$G$605,CReceber!$D102,Set!$K$5:$K$605,"Não Pago")</f>
        <v>0</v>
      </c>
      <c r="N102" s="65">
        <f>SUMIFS(Out!$I$5:$I$605,Out!$U$5:$U$605,"Receita",Out!$G$5:$G$605,CReceber!$D102,Out!$K$5:$K$605,"Não Pago")</f>
        <v>0</v>
      </c>
      <c r="O102" s="65">
        <f>SUMIFS(Nov!$I$5:$I$605,Nov!$U$5:$U$605,"Receita",Nov!$G$5:$G$605,CReceber!$D102,Nov!$K$5:$K$605,"Não Pago")</f>
        <v>0</v>
      </c>
      <c r="P102" s="65">
        <f>SUMIFS(Dez!$I$5:$I$605,Dez!$U$5:$U$605,"Receita",Dez!$G$5:$G$605,CReceber!$D102,Dez!$K$5:$K$605,"Não Pago")</f>
        <v>0</v>
      </c>
      <c r="Q102" s="62">
        <f t="shared" si="3"/>
        <v>0</v>
      </c>
    </row>
    <row r="103" spans="3:17" ht="28.5" customHeight="1" thickTop="1" thickBot="1" x14ac:dyDescent="0.3">
      <c r="C103" s="46" t="str">
        <f>'PC Receitas'!C99</f>
        <v>4.1.95</v>
      </c>
      <c r="D103" s="47" t="str">
        <f>VLOOKUP(C103,'PC Receitas'!$C$4:$D$103,2,FALSE)</f>
        <v>-</v>
      </c>
      <c r="E103" s="65">
        <f>SUMIFS(Jan!$I$5:$I$605,Jan!$U$5:$U$605,"Receita",Jan!$G$5:$G$605,CReceber!$D103,Jan!$K$5:$K$605,"Não Pago")</f>
        <v>0</v>
      </c>
      <c r="F103" s="65">
        <f>SUMIFS(Fev!$I$5:$I$605,Fev!$U$5:$U$605,"Receita",Fev!$G$5:$G$605,CReceber!$D103,Fev!$K$5:$K$605,"Não Pago")</f>
        <v>0</v>
      </c>
      <c r="G103" s="65">
        <f>SUMIFS(Mar!$I$5:$I$605,Mar!$U$5:$U$605,"Receita",Mar!$G$5:$G$605,CReceber!$D103,Mar!$K$5:$K$605,"Não Pago")</f>
        <v>0</v>
      </c>
      <c r="H103" s="65">
        <f>SUMIFS(Abr!$I$5:$I$605,Abr!$U$5:$U$605,"Receita",Abr!$G$5:$G$605,CReceber!$D103,Abr!$K$5:$K$605,"Não Pago")</f>
        <v>0</v>
      </c>
      <c r="I103" s="65">
        <f>SUMIFS(Mai!$I$5:$I$605,Mai!$U$5:$U$605,"Receita",Mai!$G$5:$G$605,CReceber!$D103,Mai!$K$5:$K$605,"Não Pago")</f>
        <v>0</v>
      </c>
      <c r="J103" s="65">
        <f>SUMIFS(Jun!$I$5:$I$605,Jun!$U$5:$U$605,"Receita",Jun!$G$5:$G$605,CReceber!$D103,Jun!$K$5:$K$605,"Não Pago")</f>
        <v>0</v>
      </c>
      <c r="K103" s="65">
        <f>SUMIFS(Jul!$I$5:$I$605,Jul!$U$5:$U$605,"Receita",Jul!$G$5:$G$605,CReceber!$D103,Jul!$K$5:$K$605,"Não Pago")</f>
        <v>0</v>
      </c>
      <c r="L103" s="65">
        <f>SUMIFS(Ago!$I$5:$I$605,Ago!$U$5:$U$605,"Receita",Ago!$G$5:$G$605,CReceber!$D103,Ago!$K$5:$K$605,"Não Pago")</f>
        <v>0</v>
      </c>
      <c r="M103" s="65">
        <f>SUMIFS(Set!$I$5:$I$605,Set!$U$5:$U$605,"Receita",Set!$G$5:$G$605,CReceber!$D103,Set!$K$5:$K$605,"Não Pago")</f>
        <v>0</v>
      </c>
      <c r="N103" s="65">
        <f>SUMIFS(Out!$I$5:$I$605,Out!$U$5:$U$605,"Receita",Out!$G$5:$G$605,CReceber!$D103,Out!$K$5:$K$605,"Não Pago")</f>
        <v>0</v>
      </c>
      <c r="O103" s="65">
        <f>SUMIFS(Nov!$I$5:$I$605,Nov!$U$5:$U$605,"Receita",Nov!$G$5:$G$605,CReceber!$D103,Nov!$K$5:$K$605,"Não Pago")</f>
        <v>0</v>
      </c>
      <c r="P103" s="65">
        <f>SUMIFS(Dez!$I$5:$I$605,Dez!$U$5:$U$605,"Receita",Dez!$G$5:$G$605,CReceber!$D103,Dez!$K$5:$K$605,"Não Pago")</f>
        <v>0</v>
      </c>
      <c r="Q103" s="62">
        <f t="shared" si="3"/>
        <v>0</v>
      </c>
    </row>
    <row r="104" spans="3:17" ht="28.5" customHeight="1" thickTop="1" thickBot="1" x14ac:dyDescent="0.3">
      <c r="C104" s="46" t="str">
        <f>'PC Receitas'!C100</f>
        <v>4.1.96</v>
      </c>
      <c r="D104" s="47" t="str">
        <f>VLOOKUP(C104,'PC Receitas'!$C$4:$D$103,2,FALSE)</f>
        <v>-</v>
      </c>
      <c r="E104" s="65">
        <f>SUMIFS(Jan!$I$5:$I$605,Jan!$U$5:$U$605,"Receita",Jan!$G$5:$G$605,CReceber!$D104,Jan!$K$5:$K$605,"Não Pago")</f>
        <v>0</v>
      </c>
      <c r="F104" s="65">
        <f>SUMIFS(Fev!$I$5:$I$605,Fev!$U$5:$U$605,"Receita",Fev!$G$5:$G$605,CReceber!$D104,Fev!$K$5:$K$605,"Não Pago")</f>
        <v>0</v>
      </c>
      <c r="G104" s="65">
        <f>SUMIFS(Mar!$I$5:$I$605,Mar!$U$5:$U$605,"Receita",Mar!$G$5:$G$605,CReceber!$D104,Mar!$K$5:$K$605,"Não Pago")</f>
        <v>0</v>
      </c>
      <c r="H104" s="65">
        <f>SUMIFS(Abr!$I$5:$I$605,Abr!$U$5:$U$605,"Receita",Abr!$G$5:$G$605,CReceber!$D104,Abr!$K$5:$K$605,"Não Pago")</f>
        <v>0</v>
      </c>
      <c r="I104" s="65">
        <f>SUMIFS(Mai!$I$5:$I$605,Mai!$U$5:$U$605,"Receita",Mai!$G$5:$G$605,CReceber!$D104,Mai!$K$5:$K$605,"Não Pago")</f>
        <v>0</v>
      </c>
      <c r="J104" s="65">
        <f>SUMIFS(Jun!$I$5:$I$605,Jun!$U$5:$U$605,"Receita",Jun!$G$5:$G$605,CReceber!$D104,Jun!$K$5:$K$605,"Não Pago")</f>
        <v>0</v>
      </c>
      <c r="K104" s="65">
        <f>SUMIFS(Jul!$I$5:$I$605,Jul!$U$5:$U$605,"Receita",Jul!$G$5:$G$605,CReceber!$D104,Jul!$K$5:$K$605,"Não Pago")</f>
        <v>0</v>
      </c>
      <c r="L104" s="65">
        <f>SUMIFS(Ago!$I$5:$I$605,Ago!$U$5:$U$605,"Receita",Ago!$G$5:$G$605,CReceber!$D104,Ago!$K$5:$K$605,"Não Pago")</f>
        <v>0</v>
      </c>
      <c r="M104" s="65">
        <f>SUMIFS(Set!$I$5:$I$605,Set!$U$5:$U$605,"Receita",Set!$G$5:$G$605,CReceber!$D104,Set!$K$5:$K$605,"Não Pago")</f>
        <v>0</v>
      </c>
      <c r="N104" s="65">
        <f>SUMIFS(Out!$I$5:$I$605,Out!$U$5:$U$605,"Receita",Out!$G$5:$G$605,CReceber!$D104,Out!$K$5:$K$605,"Não Pago")</f>
        <v>0</v>
      </c>
      <c r="O104" s="65">
        <f>SUMIFS(Nov!$I$5:$I$605,Nov!$U$5:$U$605,"Receita",Nov!$G$5:$G$605,CReceber!$D104,Nov!$K$5:$K$605,"Não Pago")</f>
        <v>0</v>
      </c>
      <c r="P104" s="65">
        <f>SUMIFS(Dez!$I$5:$I$605,Dez!$U$5:$U$605,"Receita",Dez!$G$5:$G$605,CReceber!$D104,Dez!$K$5:$K$605,"Não Pago")</f>
        <v>0</v>
      </c>
      <c r="Q104" s="62">
        <f t="shared" si="3"/>
        <v>0</v>
      </c>
    </row>
    <row r="105" spans="3:17" ht="28.5" customHeight="1" thickTop="1" thickBot="1" x14ac:dyDescent="0.3">
      <c r="C105" s="46" t="str">
        <f>'PC Receitas'!C101</f>
        <v>4.1.97</v>
      </c>
      <c r="D105" s="47" t="str">
        <f>VLOOKUP(C105,'PC Receitas'!$C$4:$D$103,2,FALSE)</f>
        <v>-</v>
      </c>
      <c r="E105" s="65">
        <f>SUMIFS(Jan!$I$5:$I$605,Jan!$U$5:$U$605,"Receita",Jan!$G$5:$G$605,CReceber!$D105,Jan!$K$5:$K$605,"Não Pago")</f>
        <v>0</v>
      </c>
      <c r="F105" s="65">
        <f>SUMIFS(Fev!$I$5:$I$605,Fev!$U$5:$U$605,"Receita",Fev!$G$5:$G$605,CReceber!$D105,Fev!$K$5:$K$605,"Não Pago")</f>
        <v>0</v>
      </c>
      <c r="G105" s="65">
        <f>SUMIFS(Mar!$I$5:$I$605,Mar!$U$5:$U$605,"Receita",Mar!$G$5:$G$605,CReceber!$D105,Mar!$K$5:$K$605,"Não Pago")</f>
        <v>0</v>
      </c>
      <c r="H105" s="65">
        <f>SUMIFS(Abr!$I$5:$I$605,Abr!$U$5:$U$605,"Receita",Abr!$G$5:$G$605,CReceber!$D105,Abr!$K$5:$K$605,"Não Pago")</f>
        <v>0</v>
      </c>
      <c r="I105" s="65">
        <f>SUMIFS(Mai!$I$5:$I$605,Mai!$U$5:$U$605,"Receita",Mai!$G$5:$G$605,CReceber!$D105,Mai!$K$5:$K$605,"Não Pago")</f>
        <v>0</v>
      </c>
      <c r="J105" s="65">
        <f>SUMIFS(Jun!$I$5:$I$605,Jun!$U$5:$U$605,"Receita",Jun!$G$5:$G$605,CReceber!$D105,Jun!$K$5:$K$605,"Não Pago")</f>
        <v>0</v>
      </c>
      <c r="K105" s="65">
        <f>SUMIFS(Jul!$I$5:$I$605,Jul!$U$5:$U$605,"Receita",Jul!$G$5:$G$605,CReceber!$D105,Jul!$K$5:$K$605,"Não Pago")</f>
        <v>0</v>
      </c>
      <c r="L105" s="65">
        <f>SUMIFS(Ago!$I$5:$I$605,Ago!$U$5:$U$605,"Receita",Ago!$G$5:$G$605,CReceber!$D105,Ago!$K$5:$K$605,"Não Pago")</f>
        <v>0</v>
      </c>
      <c r="M105" s="65">
        <f>SUMIFS(Set!$I$5:$I$605,Set!$U$5:$U$605,"Receita",Set!$G$5:$G$605,CReceber!$D105,Set!$K$5:$K$605,"Não Pago")</f>
        <v>0</v>
      </c>
      <c r="N105" s="65">
        <f>SUMIFS(Out!$I$5:$I$605,Out!$U$5:$U$605,"Receita",Out!$G$5:$G$605,CReceber!$D105,Out!$K$5:$K$605,"Não Pago")</f>
        <v>0</v>
      </c>
      <c r="O105" s="65">
        <f>SUMIFS(Nov!$I$5:$I$605,Nov!$U$5:$U$605,"Receita",Nov!$G$5:$G$605,CReceber!$D105,Nov!$K$5:$K$605,"Não Pago")</f>
        <v>0</v>
      </c>
      <c r="P105" s="65">
        <f>SUMIFS(Dez!$I$5:$I$605,Dez!$U$5:$U$605,"Receita",Dez!$G$5:$G$605,CReceber!$D105,Dez!$K$5:$K$605,"Não Pago")</f>
        <v>0</v>
      </c>
      <c r="Q105" s="62">
        <f t="shared" si="3"/>
        <v>0</v>
      </c>
    </row>
    <row r="106" spans="3:17" ht="28.5" customHeight="1" thickTop="1" thickBot="1" x14ac:dyDescent="0.3">
      <c r="C106" s="46" t="str">
        <f>'PC Receitas'!C102</f>
        <v>4.1.98</v>
      </c>
      <c r="D106" s="47" t="str">
        <f>VLOOKUP(C106,'PC Receitas'!$C$4:$D$103,2,FALSE)</f>
        <v>-</v>
      </c>
      <c r="E106" s="65">
        <f>SUMIFS(Jan!$I$5:$I$605,Jan!$U$5:$U$605,"Receita",Jan!$G$5:$G$605,CReceber!$D106,Jan!$K$5:$K$605,"Não Pago")</f>
        <v>0</v>
      </c>
      <c r="F106" s="65">
        <f>SUMIFS(Fev!$I$5:$I$605,Fev!$U$5:$U$605,"Receita",Fev!$G$5:$G$605,CReceber!$D106,Fev!$K$5:$K$605,"Não Pago")</f>
        <v>0</v>
      </c>
      <c r="G106" s="65">
        <f>SUMIFS(Mar!$I$5:$I$605,Mar!$U$5:$U$605,"Receita",Mar!$G$5:$G$605,CReceber!$D106,Mar!$K$5:$K$605,"Não Pago")</f>
        <v>0</v>
      </c>
      <c r="H106" s="65">
        <f>SUMIFS(Abr!$I$5:$I$605,Abr!$U$5:$U$605,"Receita",Abr!$G$5:$G$605,CReceber!$D106,Abr!$K$5:$K$605,"Não Pago")</f>
        <v>0</v>
      </c>
      <c r="I106" s="65">
        <f>SUMIFS(Mai!$I$5:$I$605,Mai!$U$5:$U$605,"Receita",Mai!$G$5:$G$605,CReceber!$D106,Mai!$K$5:$K$605,"Não Pago")</f>
        <v>0</v>
      </c>
      <c r="J106" s="65">
        <f>SUMIFS(Jun!$I$5:$I$605,Jun!$U$5:$U$605,"Receita",Jun!$G$5:$G$605,CReceber!$D106,Jun!$K$5:$K$605,"Não Pago")</f>
        <v>0</v>
      </c>
      <c r="K106" s="65">
        <f>SUMIFS(Jul!$I$5:$I$605,Jul!$U$5:$U$605,"Receita",Jul!$G$5:$G$605,CReceber!$D106,Jul!$K$5:$K$605,"Não Pago")</f>
        <v>0</v>
      </c>
      <c r="L106" s="65">
        <f>SUMIFS(Ago!$I$5:$I$605,Ago!$U$5:$U$605,"Receita",Ago!$G$5:$G$605,CReceber!$D106,Ago!$K$5:$K$605,"Não Pago")</f>
        <v>0</v>
      </c>
      <c r="M106" s="65">
        <f>SUMIFS(Set!$I$5:$I$605,Set!$U$5:$U$605,"Receita",Set!$G$5:$G$605,CReceber!$D106,Set!$K$5:$K$605,"Não Pago")</f>
        <v>0</v>
      </c>
      <c r="N106" s="65">
        <f>SUMIFS(Out!$I$5:$I$605,Out!$U$5:$U$605,"Receita",Out!$G$5:$G$605,CReceber!$D106,Out!$K$5:$K$605,"Não Pago")</f>
        <v>0</v>
      </c>
      <c r="O106" s="65">
        <f>SUMIFS(Nov!$I$5:$I$605,Nov!$U$5:$U$605,"Receita",Nov!$G$5:$G$605,CReceber!$D106,Nov!$K$5:$K$605,"Não Pago")</f>
        <v>0</v>
      </c>
      <c r="P106" s="65">
        <f>SUMIFS(Dez!$I$5:$I$605,Dez!$U$5:$U$605,"Receita",Dez!$G$5:$G$605,CReceber!$D106,Dez!$K$5:$K$605,"Não Pago")</f>
        <v>0</v>
      </c>
      <c r="Q106" s="62">
        <f t="shared" si="3"/>
        <v>0</v>
      </c>
    </row>
    <row r="107" spans="3:17" ht="28.5" customHeight="1" thickTop="1" thickBot="1" x14ac:dyDescent="0.3">
      <c r="C107" s="46" t="str">
        <f>'PC Receitas'!C103</f>
        <v>4.1.99</v>
      </c>
      <c r="D107" s="47" t="str">
        <f>VLOOKUP(C107,'PC Receitas'!$C$4:$D$103,2,FALSE)</f>
        <v>Outras Receitas com Produtos</v>
      </c>
      <c r="E107" s="65">
        <f>SUMIFS(Jan!$I$5:$I$605,Jan!$U$5:$U$605,"Receita",Jan!$G$5:$G$605,CReceber!$D107,Jan!$K$5:$K$605,"Não Pago")</f>
        <v>0</v>
      </c>
      <c r="F107" s="65">
        <f>SUMIFS(Fev!$I$5:$I$605,Fev!$U$5:$U$605,"Receita",Fev!$G$5:$G$605,CReceber!$D107,Fev!$K$5:$K$605,"Não Pago")</f>
        <v>0</v>
      </c>
      <c r="G107" s="65">
        <f>SUMIFS(Mar!$I$5:$I$605,Mar!$U$5:$U$605,"Receita",Mar!$G$5:$G$605,CReceber!$D107,Mar!$K$5:$K$605,"Não Pago")</f>
        <v>0</v>
      </c>
      <c r="H107" s="65">
        <f>SUMIFS(Abr!$I$5:$I$605,Abr!$U$5:$U$605,"Receita",Abr!$G$5:$G$605,CReceber!$D107,Abr!$K$5:$K$605,"Não Pago")</f>
        <v>0</v>
      </c>
      <c r="I107" s="65">
        <f>SUMIFS(Mai!$I$5:$I$605,Mai!$U$5:$U$605,"Receita",Mai!$G$5:$G$605,CReceber!$D107,Mai!$K$5:$K$605,"Não Pago")</f>
        <v>0</v>
      </c>
      <c r="J107" s="65">
        <f>SUMIFS(Jun!$I$5:$I$605,Jun!$U$5:$U$605,"Receita",Jun!$G$5:$G$605,CReceber!$D107,Jun!$K$5:$K$605,"Não Pago")</f>
        <v>0</v>
      </c>
      <c r="K107" s="65">
        <f>SUMIFS(Jul!$I$5:$I$605,Jul!$U$5:$U$605,"Receita",Jul!$G$5:$G$605,CReceber!$D107,Jul!$K$5:$K$605,"Não Pago")</f>
        <v>0</v>
      </c>
      <c r="L107" s="65">
        <f>SUMIFS(Ago!$I$5:$I$605,Ago!$U$5:$U$605,"Receita",Ago!$G$5:$G$605,CReceber!$D107,Ago!$K$5:$K$605,"Não Pago")</f>
        <v>0</v>
      </c>
      <c r="M107" s="65">
        <f>SUMIFS(Set!$I$5:$I$605,Set!$U$5:$U$605,"Receita",Set!$G$5:$G$605,CReceber!$D107,Set!$K$5:$K$605,"Não Pago")</f>
        <v>0</v>
      </c>
      <c r="N107" s="65">
        <f>SUMIFS(Out!$I$5:$I$605,Out!$U$5:$U$605,"Receita",Out!$G$5:$G$605,CReceber!$D107,Out!$K$5:$K$605,"Não Pago")</f>
        <v>0</v>
      </c>
      <c r="O107" s="65">
        <f>SUMIFS(Nov!$I$5:$I$605,Nov!$U$5:$U$605,"Receita",Nov!$G$5:$G$605,CReceber!$D107,Nov!$K$5:$K$605,"Não Pago")</f>
        <v>0</v>
      </c>
      <c r="P107" s="65">
        <f>SUMIFS(Dez!$I$5:$I$605,Dez!$U$5:$U$605,"Receita",Dez!$G$5:$G$605,CReceber!$D107,Dez!$K$5:$K$605,"Não Pago")</f>
        <v>0</v>
      </c>
      <c r="Q107" s="62">
        <f t="shared" si="3"/>
        <v>0</v>
      </c>
    </row>
    <row r="108" spans="3:17" ht="33.75" customHeight="1" thickTop="1" thickBot="1" x14ac:dyDescent="0.3">
      <c r="C108" s="95" t="str">
        <f>'PC Receitas'!G4</f>
        <v>4.2</v>
      </c>
      <c r="D108" s="21" t="str">
        <f>VLOOKUP(C108,'PC Receitas'!$G$4:$H$103,2,FALSE)</f>
        <v>RECEITAS COM SERVIÇOS</v>
      </c>
      <c r="E108" s="97">
        <f>SUM(E109:E207)</f>
        <v>0</v>
      </c>
      <c r="F108" s="97">
        <f t="shared" ref="F108:P108" si="4">SUM(F109:F207)</f>
        <v>0</v>
      </c>
      <c r="G108" s="97">
        <f t="shared" si="4"/>
        <v>0</v>
      </c>
      <c r="H108" s="97">
        <f t="shared" si="4"/>
        <v>0</v>
      </c>
      <c r="I108" s="97">
        <f t="shared" si="4"/>
        <v>0</v>
      </c>
      <c r="J108" s="97">
        <f t="shared" si="4"/>
        <v>0</v>
      </c>
      <c r="K108" s="97">
        <f t="shared" si="4"/>
        <v>0</v>
      </c>
      <c r="L108" s="97">
        <f t="shared" si="4"/>
        <v>0</v>
      </c>
      <c r="M108" s="97">
        <f t="shared" si="4"/>
        <v>0</v>
      </c>
      <c r="N108" s="97">
        <f t="shared" si="4"/>
        <v>0</v>
      </c>
      <c r="O108" s="97">
        <f t="shared" si="4"/>
        <v>0</v>
      </c>
      <c r="P108" s="97">
        <f t="shared" si="4"/>
        <v>0</v>
      </c>
      <c r="Q108" s="97">
        <f>SUM(E108:P108)</f>
        <v>0</v>
      </c>
    </row>
    <row r="109" spans="3:17" ht="28.5" customHeight="1" thickTop="1" thickBot="1" x14ac:dyDescent="0.3">
      <c r="C109" s="46" t="str">
        <f>'PC Receitas'!G5</f>
        <v>4.2.1</v>
      </c>
      <c r="D109" s="47" t="str">
        <f>VLOOKUP(C109,'PC Receitas'!$G$4:$H$103,2,FALSE)</f>
        <v>-</v>
      </c>
      <c r="E109" s="65">
        <f>SUMIFS(Jan!$I$5:$I$605,Jan!$U$5:$U$605,"Receita",Jan!$G$5:$G$605,CReceber!$D109,Jan!$K$5:$K$605,"Não Pago")</f>
        <v>0</v>
      </c>
      <c r="F109" s="65">
        <f>SUMIFS(Fev!$I$5:$I$605,Fev!$U$5:$U$605,"Receita",Fev!$G$5:$G$605,CReceber!$D109,Fev!$K$5:$K$605,"Não Pago")</f>
        <v>0</v>
      </c>
      <c r="G109" s="65">
        <f>SUMIFS(Mar!$I$5:$I$605,Mar!$U$5:$U$605,"Receita",Mar!$G$5:$G$605,CReceber!$D109,Mar!$K$5:$K$605,"Não Pago")</f>
        <v>0</v>
      </c>
      <c r="H109" s="65">
        <f>SUMIFS(Abr!$I$5:$I$605,Abr!$U$5:$U$605,"Receita",Abr!$G$5:$G$605,CReceber!$D109,Abr!$K$5:$K$605,"Não Pago")</f>
        <v>0</v>
      </c>
      <c r="I109" s="65">
        <f>SUMIFS(Mai!$I$5:$I$605,Mai!$U$5:$U$605,"Receita",Mai!$G$5:$G$605,CReceber!$D109,Mai!$K$5:$K$605,"Não Pago")</f>
        <v>0</v>
      </c>
      <c r="J109" s="65">
        <f>SUMIFS(Jun!$I$5:$I$605,Jun!$U$5:$U$605,"Receita",Jun!$G$5:$G$605,CReceber!$D109,Jun!$K$5:$K$605,"Não Pago")</f>
        <v>0</v>
      </c>
      <c r="K109" s="65">
        <f>SUMIFS(Jul!$I$5:$I$605,Jul!$U$5:$U$605,"Receita",Jul!$G$5:$G$605,CReceber!$D109,Jul!$K$5:$K$605,"Não Pago")</f>
        <v>0</v>
      </c>
      <c r="L109" s="65">
        <f>SUMIFS(Ago!$I$5:$I$605,Ago!$U$5:$U$605,"Receita",Ago!$G$5:$G$605,CReceber!$D109,Ago!$K$5:$K$605,"Não Pago")</f>
        <v>0</v>
      </c>
      <c r="M109" s="65">
        <f>SUMIFS(Set!$I$5:$I$605,Set!$U$5:$U$605,"Receita",Set!$G$5:$G$605,CReceber!$D109,Set!$K$5:$K$605,"Não Pago")</f>
        <v>0</v>
      </c>
      <c r="N109" s="65">
        <f>SUMIFS(Out!$I$5:$I$605,Out!$U$5:$U$605,"Receita",Out!$G$5:$G$605,CReceber!$D109,Out!$K$5:$K$605,"Não Pago")</f>
        <v>0</v>
      </c>
      <c r="O109" s="65">
        <f>SUMIFS(Nov!$I$5:$I$605,Nov!$U$5:$U$605,"Receita",Nov!$G$5:$G$605,CReceber!$D109,Nov!$K$5:$K$605,"Não Pago")</f>
        <v>0</v>
      </c>
      <c r="P109" s="65">
        <f>SUMIFS(Dez!$I$5:$I$605,Dez!$U$5:$U$605,"Receita",Dez!$G$5:$G$605,CReceber!$D109,Dez!$K$5:$K$605,"Não Pago")</f>
        <v>0</v>
      </c>
      <c r="Q109" s="62">
        <f>SUM(E109:P109)</f>
        <v>0</v>
      </c>
    </row>
    <row r="110" spans="3:17" ht="28.5" customHeight="1" thickTop="1" thickBot="1" x14ac:dyDescent="0.3">
      <c r="C110" s="46" t="str">
        <f>'PC Receitas'!G6</f>
        <v>4.2.2</v>
      </c>
      <c r="D110" s="47" t="str">
        <f>VLOOKUP(C110,'PC Receitas'!$G$4:$H$103,2,FALSE)</f>
        <v>-</v>
      </c>
      <c r="E110" s="65">
        <f>SUMIFS(Jan!$I$5:$I$605,Jan!$U$5:$U$605,"Receita",Jan!$G$5:$G$605,CReceber!$D110,Jan!$K$5:$K$605,"Não Pago")</f>
        <v>0</v>
      </c>
      <c r="F110" s="65">
        <f>SUMIFS(Fev!$I$5:$I$605,Fev!$U$5:$U$605,"Receita",Fev!$G$5:$G$605,CReceber!$D110,Fev!$K$5:$K$605,"Não Pago")</f>
        <v>0</v>
      </c>
      <c r="G110" s="65">
        <f>SUMIFS(Mar!$I$5:$I$605,Mar!$U$5:$U$605,"Receita",Mar!$G$5:$G$605,CReceber!$D110,Mar!$K$5:$K$605,"Não Pago")</f>
        <v>0</v>
      </c>
      <c r="H110" s="65">
        <f>SUMIFS(Abr!$I$5:$I$605,Abr!$U$5:$U$605,"Receita",Abr!$G$5:$G$605,CReceber!$D110,Abr!$K$5:$K$605,"Não Pago")</f>
        <v>0</v>
      </c>
      <c r="I110" s="65">
        <f>SUMIFS(Mai!$I$5:$I$605,Mai!$U$5:$U$605,"Receita",Mai!$G$5:$G$605,CReceber!$D110,Mai!$K$5:$K$605,"Não Pago")</f>
        <v>0</v>
      </c>
      <c r="J110" s="65">
        <f>SUMIFS(Jun!$I$5:$I$605,Jun!$U$5:$U$605,"Receita",Jun!$G$5:$G$605,CReceber!$D110,Jun!$K$5:$K$605,"Não Pago")</f>
        <v>0</v>
      </c>
      <c r="K110" s="65">
        <f>SUMIFS(Jul!$I$5:$I$605,Jul!$U$5:$U$605,"Receita",Jul!$G$5:$G$605,CReceber!$D110,Jul!$K$5:$K$605,"Não Pago")</f>
        <v>0</v>
      </c>
      <c r="L110" s="65">
        <f>SUMIFS(Ago!$I$5:$I$605,Ago!$U$5:$U$605,"Receita",Ago!$G$5:$G$605,CReceber!$D110,Ago!$K$5:$K$605,"Não Pago")</f>
        <v>0</v>
      </c>
      <c r="M110" s="65">
        <f>SUMIFS(Set!$I$5:$I$605,Set!$U$5:$U$605,"Receita",Set!$G$5:$G$605,CReceber!$D110,Set!$K$5:$K$605,"Não Pago")</f>
        <v>0</v>
      </c>
      <c r="N110" s="65">
        <f>SUMIFS(Out!$I$5:$I$605,Out!$U$5:$U$605,"Receita",Out!$G$5:$G$605,CReceber!$D110,Out!$K$5:$K$605,"Não Pago")</f>
        <v>0</v>
      </c>
      <c r="O110" s="65">
        <f>SUMIFS(Nov!$I$5:$I$605,Nov!$U$5:$U$605,"Receita",Nov!$G$5:$G$605,CReceber!$D110,Nov!$K$5:$K$605,"Não Pago")</f>
        <v>0</v>
      </c>
      <c r="P110" s="65">
        <f>SUMIFS(Dez!$I$5:$I$605,Dez!$U$5:$U$605,"Receita",Dez!$G$5:$G$605,CReceber!$D110,Dez!$K$5:$K$605,"Não Pago")</f>
        <v>0</v>
      </c>
      <c r="Q110" s="62">
        <f t="shared" ref="Q110:Q173" si="5">SUM(E110:P110)</f>
        <v>0</v>
      </c>
    </row>
    <row r="111" spans="3:17" ht="28.5" customHeight="1" thickTop="1" thickBot="1" x14ac:dyDescent="0.3">
      <c r="C111" s="46" t="str">
        <f>'PC Receitas'!G7</f>
        <v>4.2.3</v>
      </c>
      <c r="D111" s="47" t="str">
        <f>VLOOKUP(C111,'PC Receitas'!$G$4:$H$103,2,FALSE)</f>
        <v>-</v>
      </c>
      <c r="E111" s="65">
        <f>SUMIFS(Jan!$I$5:$I$605,Jan!$U$5:$U$605,"Receita",Jan!$G$5:$G$605,CReceber!$D111,Jan!$K$5:$K$605,"Não Pago")</f>
        <v>0</v>
      </c>
      <c r="F111" s="65">
        <f>SUMIFS(Fev!$I$5:$I$605,Fev!$U$5:$U$605,"Receita",Fev!$G$5:$G$605,CReceber!$D111,Fev!$K$5:$K$605,"Não Pago")</f>
        <v>0</v>
      </c>
      <c r="G111" s="65">
        <f>SUMIFS(Mar!$I$5:$I$605,Mar!$U$5:$U$605,"Receita",Mar!$G$5:$G$605,CReceber!$D111,Mar!$K$5:$K$605,"Não Pago")</f>
        <v>0</v>
      </c>
      <c r="H111" s="65">
        <f>SUMIFS(Abr!$I$5:$I$605,Abr!$U$5:$U$605,"Receita",Abr!$G$5:$G$605,CReceber!$D111,Abr!$K$5:$K$605,"Não Pago")</f>
        <v>0</v>
      </c>
      <c r="I111" s="65">
        <f>SUMIFS(Mai!$I$5:$I$605,Mai!$U$5:$U$605,"Receita",Mai!$G$5:$G$605,CReceber!$D111,Mai!$K$5:$K$605,"Não Pago")</f>
        <v>0</v>
      </c>
      <c r="J111" s="65">
        <f>SUMIFS(Jun!$I$5:$I$605,Jun!$U$5:$U$605,"Receita",Jun!$G$5:$G$605,CReceber!$D111,Jun!$K$5:$K$605,"Não Pago")</f>
        <v>0</v>
      </c>
      <c r="K111" s="65">
        <f>SUMIFS(Jul!$I$5:$I$605,Jul!$U$5:$U$605,"Receita",Jul!$G$5:$G$605,CReceber!$D111,Jul!$K$5:$K$605,"Não Pago")</f>
        <v>0</v>
      </c>
      <c r="L111" s="65">
        <f>SUMIFS(Ago!$I$5:$I$605,Ago!$U$5:$U$605,"Receita",Ago!$G$5:$G$605,CReceber!$D111,Ago!$K$5:$K$605,"Não Pago")</f>
        <v>0</v>
      </c>
      <c r="M111" s="65">
        <f>SUMIFS(Set!$I$5:$I$605,Set!$U$5:$U$605,"Receita",Set!$G$5:$G$605,CReceber!$D111,Set!$K$5:$K$605,"Não Pago")</f>
        <v>0</v>
      </c>
      <c r="N111" s="65">
        <f>SUMIFS(Out!$I$5:$I$605,Out!$U$5:$U$605,"Receita",Out!$G$5:$G$605,CReceber!$D111,Out!$K$5:$K$605,"Não Pago")</f>
        <v>0</v>
      </c>
      <c r="O111" s="65">
        <f>SUMIFS(Nov!$I$5:$I$605,Nov!$U$5:$U$605,"Receita",Nov!$G$5:$G$605,CReceber!$D111,Nov!$K$5:$K$605,"Não Pago")</f>
        <v>0</v>
      </c>
      <c r="P111" s="65">
        <f>SUMIFS(Dez!$I$5:$I$605,Dez!$U$5:$U$605,"Receita",Dez!$G$5:$G$605,CReceber!$D111,Dez!$K$5:$K$605,"Não Pago")</f>
        <v>0</v>
      </c>
      <c r="Q111" s="62">
        <f t="shared" si="5"/>
        <v>0</v>
      </c>
    </row>
    <row r="112" spans="3:17" ht="28.5" customHeight="1" thickTop="1" thickBot="1" x14ac:dyDescent="0.3">
      <c r="C112" s="46" t="str">
        <f>'PC Receitas'!G8</f>
        <v>4.2.4</v>
      </c>
      <c r="D112" s="47" t="str">
        <f>VLOOKUP(C112,'PC Receitas'!$G$4:$H$103,2,FALSE)</f>
        <v>-</v>
      </c>
      <c r="E112" s="65">
        <f>SUMIFS(Jan!$I$5:$I$605,Jan!$U$5:$U$605,"Receita",Jan!$G$5:$G$605,CReceber!$D112,Jan!$K$5:$K$605,"Não Pago")</f>
        <v>0</v>
      </c>
      <c r="F112" s="65">
        <f>SUMIFS(Fev!$I$5:$I$605,Fev!$U$5:$U$605,"Receita",Fev!$G$5:$G$605,CReceber!$D112,Fev!$K$5:$K$605,"Não Pago")</f>
        <v>0</v>
      </c>
      <c r="G112" s="65">
        <f>SUMIFS(Mar!$I$5:$I$605,Mar!$U$5:$U$605,"Receita",Mar!$G$5:$G$605,CReceber!$D112,Mar!$K$5:$K$605,"Não Pago")</f>
        <v>0</v>
      </c>
      <c r="H112" s="65">
        <f>SUMIFS(Abr!$I$5:$I$605,Abr!$U$5:$U$605,"Receita",Abr!$G$5:$G$605,CReceber!$D112,Abr!$K$5:$K$605,"Não Pago")</f>
        <v>0</v>
      </c>
      <c r="I112" s="65">
        <f>SUMIFS(Mai!$I$5:$I$605,Mai!$U$5:$U$605,"Receita",Mai!$G$5:$G$605,CReceber!$D112,Mai!$K$5:$K$605,"Não Pago")</f>
        <v>0</v>
      </c>
      <c r="J112" s="65">
        <f>SUMIFS(Jun!$I$5:$I$605,Jun!$U$5:$U$605,"Receita",Jun!$G$5:$G$605,CReceber!$D112,Jun!$K$5:$K$605,"Não Pago")</f>
        <v>0</v>
      </c>
      <c r="K112" s="65">
        <f>SUMIFS(Jul!$I$5:$I$605,Jul!$U$5:$U$605,"Receita",Jul!$G$5:$G$605,CReceber!$D112,Jul!$K$5:$K$605,"Não Pago")</f>
        <v>0</v>
      </c>
      <c r="L112" s="65">
        <f>SUMIFS(Ago!$I$5:$I$605,Ago!$U$5:$U$605,"Receita",Ago!$G$5:$G$605,CReceber!$D112,Ago!$K$5:$K$605,"Não Pago")</f>
        <v>0</v>
      </c>
      <c r="M112" s="65">
        <f>SUMIFS(Set!$I$5:$I$605,Set!$U$5:$U$605,"Receita",Set!$G$5:$G$605,CReceber!$D112,Set!$K$5:$K$605,"Não Pago")</f>
        <v>0</v>
      </c>
      <c r="N112" s="65">
        <f>SUMIFS(Out!$I$5:$I$605,Out!$U$5:$U$605,"Receita",Out!$G$5:$G$605,CReceber!$D112,Out!$K$5:$K$605,"Não Pago")</f>
        <v>0</v>
      </c>
      <c r="O112" s="65">
        <f>SUMIFS(Nov!$I$5:$I$605,Nov!$U$5:$U$605,"Receita",Nov!$G$5:$G$605,CReceber!$D112,Nov!$K$5:$K$605,"Não Pago")</f>
        <v>0</v>
      </c>
      <c r="P112" s="65">
        <f>SUMIFS(Dez!$I$5:$I$605,Dez!$U$5:$U$605,"Receita",Dez!$G$5:$G$605,CReceber!$D112,Dez!$K$5:$K$605,"Não Pago")</f>
        <v>0</v>
      </c>
      <c r="Q112" s="62">
        <f t="shared" si="5"/>
        <v>0</v>
      </c>
    </row>
    <row r="113" spans="3:17" ht="28.5" customHeight="1" thickTop="1" thickBot="1" x14ac:dyDescent="0.3">
      <c r="C113" s="46" t="str">
        <f>'PC Receitas'!G9</f>
        <v>4.2.5</v>
      </c>
      <c r="D113" s="47" t="str">
        <f>VLOOKUP(C113,'PC Receitas'!$G$4:$H$103,2,FALSE)</f>
        <v>-</v>
      </c>
      <c r="E113" s="65">
        <f>SUMIFS(Jan!$I$5:$I$605,Jan!$U$5:$U$605,"Receita",Jan!$G$5:$G$605,CReceber!$D113,Jan!$K$5:$K$605,"Não Pago")</f>
        <v>0</v>
      </c>
      <c r="F113" s="65">
        <f>SUMIFS(Fev!$I$5:$I$605,Fev!$U$5:$U$605,"Receita",Fev!$G$5:$G$605,CReceber!$D113,Fev!$K$5:$K$605,"Não Pago")</f>
        <v>0</v>
      </c>
      <c r="G113" s="65">
        <f>SUMIFS(Mar!$I$5:$I$605,Mar!$U$5:$U$605,"Receita",Mar!$G$5:$G$605,CReceber!$D113,Mar!$K$5:$K$605,"Não Pago")</f>
        <v>0</v>
      </c>
      <c r="H113" s="65">
        <f>SUMIFS(Abr!$I$5:$I$605,Abr!$U$5:$U$605,"Receita",Abr!$G$5:$G$605,CReceber!$D113,Abr!$K$5:$K$605,"Não Pago")</f>
        <v>0</v>
      </c>
      <c r="I113" s="65">
        <f>SUMIFS(Mai!$I$5:$I$605,Mai!$U$5:$U$605,"Receita",Mai!$G$5:$G$605,CReceber!$D113,Mai!$K$5:$K$605,"Não Pago")</f>
        <v>0</v>
      </c>
      <c r="J113" s="65">
        <f>SUMIFS(Jun!$I$5:$I$605,Jun!$U$5:$U$605,"Receita",Jun!$G$5:$G$605,CReceber!$D113,Jun!$K$5:$K$605,"Não Pago")</f>
        <v>0</v>
      </c>
      <c r="K113" s="65">
        <f>SUMIFS(Jul!$I$5:$I$605,Jul!$U$5:$U$605,"Receita",Jul!$G$5:$G$605,CReceber!$D113,Jul!$K$5:$K$605,"Não Pago")</f>
        <v>0</v>
      </c>
      <c r="L113" s="65">
        <f>SUMIFS(Ago!$I$5:$I$605,Ago!$U$5:$U$605,"Receita",Ago!$G$5:$G$605,CReceber!$D113,Ago!$K$5:$K$605,"Não Pago")</f>
        <v>0</v>
      </c>
      <c r="M113" s="65">
        <f>SUMIFS(Set!$I$5:$I$605,Set!$U$5:$U$605,"Receita",Set!$G$5:$G$605,CReceber!$D113,Set!$K$5:$K$605,"Não Pago")</f>
        <v>0</v>
      </c>
      <c r="N113" s="65">
        <f>SUMIFS(Out!$I$5:$I$605,Out!$U$5:$U$605,"Receita",Out!$G$5:$G$605,CReceber!$D113,Out!$K$5:$K$605,"Não Pago")</f>
        <v>0</v>
      </c>
      <c r="O113" s="65">
        <f>SUMIFS(Nov!$I$5:$I$605,Nov!$U$5:$U$605,"Receita",Nov!$G$5:$G$605,CReceber!$D113,Nov!$K$5:$K$605,"Não Pago")</f>
        <v>0</v>
      </c>
      <c r="P113" s="65">
        <f>SUMIFS(Dez!$I$5:$I$605,Dez!$U$5:$U$605,"Receita",Dez!$G$5:$G$605,CReceber!$D113,Dez!$K$5:$K$605,"Não Pago")</f>
        <v>0</v>
      </c>
      <c r="Q113" s="62">
        <f t="shared" si="5"/>
        <v>0</v>
      </c>
    </row>
    <row r="114" spans="3:17" ht="28.5" customHeight="1" thickTop="1" thickBot="1" x14ac:dyDescent="0.3">
      <c r="C114" s="46" t="str">
        <f>'PC Receitas'!G10</f>
        <v>4.2.6</v>
      </c>
      <c r="D114" s="47" t="str">
        <f>VLOOKUP(C114,'PC Receitas'!$G$4:$H$103,2,FALSE)</f>
        <v>-</v>
      </c>
      <c r="E114" s="65">
        <f>SUMIFS(Jan!$I$5:$I$605,Jan!$U$5:$U$605,"Receita",Jan!$G$5:$G$605,CReceber!$D114,Jan!$K$5:$K$605,"Não Pago")</f>
        <v>0</v>
      </c>
      <c r="F114" s="65">
        <f>SUMIFS(Fev!$I$5:$I$605,Fev!$U$5:$U$605,"Receita",Fev!$G$5:$G$605,CReceber!$D114,Fev!$K$5:$K$605,"Não Pago")</f>
        <v>0</v>
      </c>
      <c r="G114" s="65">
        <f>SUMIFS(Mar!$I$5:$I$605,Mar!$U$5:$U$605,"Receita",Mar!$G$5:$G$605,CReceber!$D114,Mar!$K$5:$K$605,"Não Pago")</f>
        <v>0</v>
      </c>
      <c r="H114" s="65">
        <f>SUMIFS(Abr!$I$5:$I$605,Abr!$U$5:$U$605,"Receita",Abr!$G$5:$G$605,CReceber!$D114,Abr!$K$5:$K$605,"Não Pago")</f>
        <v>0</v>
      </c>
      <c r="I114" s="65">
        <f>SUMIFS(Mai!$I$5:$I$605,Mai!$U$5:$U$605,"Receita",Mai!$G$5:$G$605,CReceber!$D114,Mai!$K$5:$K$605,"Não Pago")</f>
        <v>0</v>
      </c>
      <c r="J114" s="65">
        <f>SUMIFS(Jun!$I$5:$I$605,Jun!$U$5:$U$605,"Receita",Jun!$G$5:$G$605,CReceber!$D114,Jun!$K$5:$K$605,"Não Pago")</f>
        <v>0</v>
      </c>
      <c r="K114" s="65">
        <f>SUMIFS(Jul!$I$5:$I$605,Jul!$U$5:$U$605,"Receita",Jul!$G$5:$G$605,CReceber!$D114,Jul!$K$5:$K$605,"Não Pago")</f>
        <v>0</v>
      </c>
      <c r="L114" s="65">
        <f>SUMIFS(Ago!$I$5:$I$605,Ago!$U$5:$U$605,"Receita",Ago!$G$5:$G$605,CReceber!$D114,Ago!$K$5:$K$605,"Não Pago")</f>
        <v>0</v>
      </c>
      <c r="M114" s="65">
        <f>SUMIFS(Set!$I$5:$I$605,Set!$U$5:$U$605,"Receita",Set!$G$5:$G$605,CReceber!$D114,Set!$K$5:$K$605,"Não Pago")</f>
        <v>0</v>
      </c>
      <c r="N114" s="65">
        <f>SUMIFS(Out!$I$5:$I$605,Out!$U$5:$U$605,"Receita",Out!$G$5:$G$605,CReceber!$D114,Out!$K$5:$K$605,"Não Pago")</f>
        <v>0</v>
      </c>
      <c r="O114" s="65">
        <f>SUMIFS(Nov!$I$5:$I$605,Nov!$U$5:$U$605,"Receita",Nov!$G$5:$G$605,CReceber!$D114,Nov!$K$5:$K$605,"Não Pago")</f>
        <v>0</v>
      </c>
      <c r="P114" s="65">
        <f>SUMIFS(Dez!$I$5:$I$605,Dez!$U$5:$U$605,"Receita",Dez!$G$5:$G$605,CReceber!$D114,Dez!$K$5:$K$605,"Não Pago")</f>
        <v>0</v>
      </c>
      <c r="Q114" s="62">
        <f t="shared" si="5"/>
        <v>0</v>
      </c>
    </row>
    <row r="115" spans="3:17" ht="28.5" customHeight="1" thickTop="1" thickBot="1" x14ac:dyDescent="0.3">
      <c r="C115" s="46" t="str">
        <f>'PC Receitas'!G11</f>
        <v>4.2.7</v>
      </c>
      <c r="D115" s="47" t="str">
        <f>VLOOKUP(C115,'PC Receitas'!$G$4:$H$103,2,FALSE)</f>
        <v>-</v>
      </c>
      <c r="E115" s="65">
        <f>SUMIFS(Jan!$I$5:$I$605,Jan!$U$5:$U$605,"Receita",Jan!$G$5:$G$605,CReceber!$D115,Jan!$K$5:$K$605,"Não Pago")</f>
        <v>0</v>
      </c>
      <c r="F115" s="65">
        <f>SUMIFS(Fev!$I$5:$I$605,Fev!$U$5:$U$605,"Receita",Fev!$G$5:$G$605,CReceber!$D115,Fev!$K$5:$K$605,"Não Pago")</f>
        <v>0</v>
      </c>
      <c r="G115" s="65">
        <f>SUMIFS(Mar!$I$5:$I$605,Mar!$U$5:$U$605,"Receita",Mar!$G$5:$G$605,CReceber!$D115,Mar!$K$5:$K$605,"Não Pago")</f>
        <v>0</v>
      </c>
      <c r="H115" s="65">
        <f>SUMIFS(Abr!$I$5:$I$605,Abr!$U$5:$U$605,"Receita",Abr!$G$5:$G$605,CReceber!$D115,Abr!$K$5:$K$605,"Não Pago")</f>
        <v>0</v>
      </c>
      <c r="I115" s="65">
        <f>SUMIFS(Mai!$I$5:$I$605,Mai!$U$5:$U$605,"Receita",Mai!$G$5:$G$605,CReceber!$D115,Mai!$K$5:$K$605,"Não Pago")</f>
        <v>0</v>
      </c>
      <c r="J115" s="65">
        <f>SUMIFS(Jun!$I$5:$I$605,Jun!$U$5:$U$605,"Receita",Jun!$G$5:$G$605,CReceber!$D115,Jun!$K$5:$K$605,"Não Pago")</f>
        <v>0</v>
      </c>
      <c r="K115" s="65">
        <f>SUMIFS(Jul!$I$5:$I$605,Jul!$U$5:$U$605,"Receita",Jul!$G$5:$G$605,CReceber!$D115,Jul!$K$5:$K$605,"Não Pago")</f>
        <v>0</v>
      </c>
      <c r="L115" s="65">
        <f>SUMIFS(Ago!$I$5:$I$605,Ago!$U$5:$U$605,"Receita",Ago!$G$5:$G$605,CReceber!$D115,Ago!$K$5:$K$605,"Não Pago")</f>
        <v>0</v>
      </c>
      <c r="M115" s="65">
        <f>SUMIFS(Set!$I$5:$I$605,Set!$U$5:$U$605,"Receita",Set!$G$5:$G$605,CReceber!$D115,Set!$K$5:$K$605,"Não Pago")</f>
        <v>0</v>
      </c>
      <c r="N115" s="65">
        <f>SUMIFS(Out!$I$5:$I$605,Out!$U$5:$U$605,"Receita",Out!$G$5:$G$605,CReceber!$D115,Out!$K$5:$K$605,"Não Pago")</f>
        <v>0</v>
      </c>
      <c r="O115" s="65">
        <f>SUMIFS(Nov!$I$5:$I$605,Nov!$U$5:$U$605,"Receita",Nov!$G$5:$G$605,CReceber!$D115,Nov!$K$5:$K$605,"Não Pago")</f>
        <v>0</v>
      </c>
      <c r="P115" s="65">
        <f>SUMIFS(Dez!$I$5:$I$605,Dez!$U$5:$U$605,"Receita",Dez!$G$5:$G$605,CReceber!$D115,Dez!$K$5:$K$605,"Não Pago")</f>
        <v>0</v>
      </c>
      <c r="Q115" s="62">
        <f t="shared" si="5"/>
        <v>0</v>
      </c>
    </row>
    <row r="116" spans="3:17" ht="28.5" customHeight="1" thickTop="1" thickBot="1" x14ac:dyDescent="0.3">
      <c r="C116" s="46" t="str">
        <f>'PC Receitas'!G12</f>
        <v>4.2.8</v>
      </c>
      <c r="D116" s="47" t="str">
        <f>VLOOKUP(C116,'PC Receitas'!$G$4:$H$103,2,FALSE)</f>
        <v>-</v>
      </c>
      <c r="E116" s="65">
        <f>SUMIFS(Jan!$I$5:$I$605,Jan!$U$5:$U$605,"Receita",Jan!$G$5:$G$605,CReceber!$D116,Jan!$K$5:$K$605,"Não Pago")</f>
        <v>0</v>
      </c>
      <c r="F116" s="65">
        <f>SUMIFS(Fev!$I$5:$I$605,Fev!$U$5:$U$605,"Receita",Fev!$G$5:$G$605,CReceber!$D116,Fev!$K$5:$K$605,"Não Pago")</f>
        <v>0</v>
      </c>
      <c r="G116" s="65">
        <f>SUMIFS(Mar!$I$5:$I$605,Mar!$U$5:$U$605,"Receita",Mar!$G$5:$G$605,CReceber!$D116,Mar!$K$5:$K$605,"Não Pago")</f>
        <v>0</v>
      </c>
      <c r="H116" s="65">
        <f>SUMIFS(Abr!$I$5:$I$605,Abr!$U$5:$U$605,"Receita",Abr!$G$5:$G$605,CReceber!$D116,Abr!$K$5:$K$605,"Não Pago")</f>
        <v>0</v>
      </c>
      <c r="I116" s="65">
        <f>SUMIFS(Mai!$I$5:$I$605,Mai!$U$5:$U$605,"Receita",Mai!$G$5:$G$605,CReceber!$D116,Mai!$K$5:$K$605,"Não Pago")</f>
        <v>0</v>
      </c>
      <c r="J116" s="65">
        <f>SUMIFS(Jun!$I$5:$I$605,Jun!$U$5:$U$605,"Receita",Jun!$G$5:$G$605,CReceber!$D116,Jun!$K$5:$K$605,"Não Pago")</f>
        <v>0</v>
      </c>
      <c r="K116" s="65">
        <f>SUMIFS(Jul!$I$5:$I$605,Jul!$U$5:$U$605,"Receita",Jul!$G$5:$G$605,CReceber!$D116,Jul!$K$5:$K$605,"Não Pago")</f>
        <v>0</v>
      </c>
      <c r="L116" s="65">
        <f>SUMIFS(Ago!$I$5:$I$605,Ago!$U$5:$U$605,"Receita",Ago!$G$5:$G$605,CReceber!$D116,Ago!$K$5:$K$605,"Não Pago")</f>
        <v>0</v>
      </c>
      <c r="M116" s="65">
        <f>SUMIFS(Set!$I$5:$I$605,Set!$U$5:$U$605,"Receita",Set!$G$5:$G$605,CReceber!$D116,Set!$K$5:$K$605,"Não Pago")</f>
        <v>0</v>
      </c>
      <c r="N116" s="65">
        <f>SUMIFS(Out!$I$5:$I$605,Out!$U$5:$U$605,"Receita",Out!$G$5:$G$605,CReceber!$D116,Out!$K$5:$K$605,"Não Pago")</f>
        <v>0</v>
      </c>
      <c r="O116" s="65">
        <f>SUMIFS(Nov!$I$5:$I$605,Nov!$U$5:$U$605,"Receita",Nov!$G$5:$G$605,CReceber!$D116,Nov!$K$5:$K$605,"Não Pago")</f>
        <v>0</v>
      </c>
      <c r="P116" s="65">
        <f>SUMIFS(Dez!$I$5:$I$605,Dez!$U$5:$U$605,"Receita",Dez!$G$5:$G$605,CReceber!$D116,Dez!$K$5:$K$605,"Não Pago")</f>
        <v>0</v>
      </c>
      <c r="Q116" s="62">
        <f t="shared" si="5"/>
        <v>0</v>
      </c>
    </row>
    <row r="117" spans="3:17" ht="28.5" customHeight="1" thickTop="1" thickBot="1" x14ac:dyDescent="0.3">
      <c r="C117" s="46" t="str">
        <f>'PC Receitas'!G13</f>
        <v>4.2.9</v>
      </c>
      <c r="D117" s="47" t="str">
        <f>VLOOKUP(C117,'PC Receitas'!$G$4:$H$103,2,FALSE)</f>
        <v>-</v>
      </c>
      <c r="E117" s="65">
        <f>SUMIFS(Jan!$I$5:$I$605,Jan!$U$5:$U$605,"Receita",Jan!$G$5:$G$605,CReceber!$D117,Jan!$K$5:$K$605,"Não Pago")</f>
        <v>0</v>
      </c>
      <c r="F117" s="65">
        <f>SUMIFS(Fev!$I$5:$I$605,Fev!$U$5:$U$605,"Receita",Fev!$G$5:$G$605,CReceber!$D117,Fev!$K$5:$K$605,"Não Pago")</f>
        <v>0</v>
      </c>
      <c r="G117" s="65">
        <f>SUMIFS(Mar!$I$5:$I$605,Mar!$U$5:$U$605,"Receita",Mar!$G$5:$G$605,CReceber!$D117,Mar!$K$5:$K$605,"Não Pago")</f>
        <v>0</v>
      </c>
      <c r="H117" s="65">
        <f>SUMIFS(Abr!$I$5:$I$605,Abr!$U$5:$U$605,"Receita",Abr!$G$5:$G$605,CReceber!$D117,Abr!$K$5:$K$605,"Não Pago")</f>
        <v>0</v>
      </c>
      <c r="I117" s="65">
        <f>SUMIFS(Mai!$I$5:$I$605,Mai!$U$5:$U$605,"Receita",Mai!$G$5:$G$605,CReceber!$D117,Mai!$K$5:$K$605,"Não Pago")</f>
        <v>0</v>
      </c>
      <c r="J117" s="65">
        <f>SUMIFS(Jun!$I$5:$I$605,Jun!$U$5:$U$605,"Receita",Jun!$G$5:$G$605,CReceber!$D117,Jun!$K$5:$K$605,"Não Pago")</f>
        <v>0</v>
      </c>
      <c r="K117" s="65">
        <f>SUMIFS(Jul!$I$5:$I$605,Jul!$U$5:$U$605,"Receita",Jul!$G$5:$G$605,CReceber!$D117,Jul!$K$5:$K$605,"Não Pago")</f>
        <v>0</v>
      </c>
      <c r="L117" s="65">
        <f>SUMIFS(Ago!$I$5:$I$605,Ago!$U$5:$U$605,"Receita",Ago!$G$5:$G$605,CReceber!$D117,Ago!$K$5:$K$605,"Não Pago")</f>
        <v>0</v>
      </c>
      <c r="M117" s="65">
        <f>SUMIFS(Set!$I$5:$I$605,Set!$U$5:$U$605,"Receita",Set!$G$5:$G$605,CReceber!$D117,Set!$K$5:$K$605,"Não Pago")</f>
        <v>0</v>
      </c>
      <c r="N117" s="65">
        <f>SUMIFS(Out!$I$5:$I$605,Out!$U$5:$U$605,"Receita",Out!$G$5:$G$605,CReceber!$D117,Out!$K$5:$K$605,"Não Pago")</f>
        <v>0</v>
      </c>
      <c r="O117" s="65">
        <f>SUMIFS(Nov!$I$5:$I$605,Nov!$U$5:$U$605,"Receita",Nov!$G$5:$G$605,CReceber!$D117,Nov!$K$5:$K$605,"Não Pago")</f>
        <v>0</v>
      </c>
      <c r="P117" s="65">
        <f>SUMIFS(Dez!$I$5:$I$605,Dez!$U$5:$U$605,"Receita",Dez!$G$5:$G$605,CReceber!$D117,Dez!$K$5:$K$605,"Não Pago")</f>
        <v>0</v>
      </c>
      <c r="Q117" s="62">
        <f t="shared" si="5"/>
        <v>0</v>
      </c>
    </row>
    <row r="118" spans="3:17" ht="28.5" customHeight="1" thickTop="1" thickBot="1" x14ac:dyDescent="0.3">
      <c r="C118" s="46" t="str">
        <f>'PC Receitas'!G14</f>
        <v>4.2.10</v>
      </c>
      <c r="D118" s="47" t="str">
        <f>VLOOKUP(C118,'PC Receitas'!$G$4:$H$103,2,FALSE)</f>
        <v>-</v>
      </c>
      <c r="E118" s="65">
        <f>SUMIFS(Jan!$I$5:$I$605,Jan!$U$5:$U$605,"Receita",Jan!$G$5:$G$605,CReceber!$D118,Jan!$K$5:$K$605,"Não Pago")</f>
        <v>0</v>
      </c>
      <c r="F118" s="65">
        <f>SUMIFS(Fev!$I$5:$I$605,Fev!$U$5:$U$605,"Receita",Fev!$G$5:$G$605,CReceber!$D118,Fev!$K$5:$K$605,"Não Pago")</f>
        <v>0</v>
      </c>
      <c r="G118" s="65">
        <f>SUMIFS(Mar!$I$5:$I$605,Mar!$U$5:$U$605,"Receita",Mar!$G$5:$G$605,CReceber!$D118,Mar!$K$5:$K$605,"Não Pago")</f>
        <v>0</v>
      </c>
      <c r="H118" s="65">
        <f>SUMIFS(Abr!$I$5:$I$605,Abr!$U$5:$U$605,"Receita",Abr!$G$5:$G$605,CReceber!$D118,Abr!$K$5:$K$605,"Não Pago")</f>
        <v>0</v>
      </c>
      <c r="I118" s="65">
        <f>SUMIFS(Mai!$I$5:$I$605,Mai!$U$5:$U$605,"Receita",Mai!$G$5:$G$605,CReceber!$D118,Mai!$K$5:$K$605,"Não Pago")</f>
        <v>0</v>
      </c>
      <c r="J118" s="65">
        <f>SUMIFS(Jun!$I$5:$I$605,Jun!$U$5:$U$605,"Receita",Jun!$G$5:$G$605,CReceber!$D118,Jun!$K$5:$K$605,"Não Pago")</f>
        <v>0</v>
      </c>
      <c r="K118" s="65">
        <f>SUMIFS(Jul!$I$5:$I$605,Jul!$U$5:$U$605,"Receita",Jul!$G$5:$G$605,CReceber!$D118,Jul!$K$5:$K$605,"Não Pago")</f>
        <v>0</v>
      </c>
      <c r="L118" s="65">
        <f>SUMIFS(Ago!$I$5:$I$605,Ago!$U$5:$U$605,"Receita",Ago!$G$5:$G$605,CReceber!$D118,Ago!$K$5:$K$605,"Não Pago")</f>
        <v>0</v>
      </c>
      <c r="M118" s="65">
        <f>SUMIFS(Set!$I$5:$I$605,Set!$U$5:$U$605,"Receita",Set!$G$5:$G$605,CReceber!$D118,Set!$K$5:$K$605,"Não Pago")</f>
        <v>0</v>
      </c>
      <c r="N118" s="65">
        <f>SUMIFS(Out!$I$5:$I$605,Out!$U$5:$U$605,"Receita",Out!$G$5:$G$605,CReceber!$D118,Out!$K$5:$K$605,"Não Pago")</f>
        <v>0</v>
      </c>
      <c r="O118" s="65">
        <f>SUMIFS(Nov!$I$5:$I$605,Nov!$U$5:$U$605,"Receita",Nov!$G$5:$G$605,CReceber!$D118,Nov!$K$5:$K$605,"Não Pago")</f>
        <v>0</v>
      </c>
      <c r="P118" s="65">
        <f>SUMIFS(Dez!$I$5:$I$605,Dez!$U$5:$U$605,"Receita",Dez!$G$5:$G$605,CReceber!$D118,Dez!$K$5:$K$605,"Não Pago")</f>
        <v>0</v>
      </c>
      <c r="Q118" s="62">
        <f t="shared" si="5"/>
        <v>0</v>
      </c>
    </row>
    <row r="119" spans="3:17" ht="28.5" customHeight="1" thickTop="1" thickBot="1" x14ac:dyDescent="0.3">
      <c r="C119" s="46" t="str">
        <f>'PC Receitas'!G15</f>
        <v>4.2.11</v>
      </c>
      <c r="D119" s="47" t="str">
        <f>VLOOKUP(C119,'PC Receitas'!$G$4:$H$103,2,FALSE)</f>
        <v>-</v>
      </c>
      <c r="E119" s="65">
        <f>SUMIFS(Jan!$I$5:$I$605,Jan!$U$5:$U$605,"Receita",Jan!$G$5:$G$605,CReceber!$D119,Jan!$K$5:$K$605,"Não Pago")</f>
        <v>0</v>
      </c>
      <c r="F119" s="65">
        <f>SUMIFS(Fev!$I$5:$I$605,Fev!$U$5:$U$605,"Receita",Fev!$G$5:$G$605,CReceber!$D119,Fev!$K$5:$K$605,"Não Pago")</f>
        <v>0</v>
      </c>
      <c r="G119" s="65">
        <f>SUMIFS(Mar!$I$5:$I$605,Mar!$U$5:$U$605,"Receita",Mar!$G$5:$G$605,CReceber!$D119,Mar!$K$5:$K$605,"Não Pago")</f>
        <v>0</v>
      </c>
      <c r="H119" s="65">
        <f>SUMIFS(Abr!$I$5:$I$605,Abr!$U$5:$U$605,"Receita",Abr!$G$5:$G$605,CReceber!$D119,Abr!$K$5:$K$605,"Não Pago")</f>
        <v>0</v>
      </c>
      <c r="I119" s="65">
        <f>SUMIFS(Mai!$I$5:$I$605,Mai!$U$5:$U$605,"Receita",Mai!$G$5:$G$605,CReceber!$D119,Mai!$K$5:$K$605,"Não Pago")</f>
        <v>0</v>
      </c>
      <c r="J119" s="65">
        <f>SUMIFS(Jun!$I$5:$I$605,Jun!$U$5:$U$605,"Receita",Jun!$G$5:$G$605,CReceber!$D119,Jun!$K$5:$K$605,"Não Pago")</f>
        <v>0</v>
      </c>
      <c r="K119" s="65">
        <f>SUMIFS(Jul!$I$5:$I$605,Jul!$U$5:$U$605,"Receita",Jul!$G$5:$G$605,CReceber!$D119,Jul!$K$5:$K$605,"Não Pago")</f>
        <v>0</v>
      </c>
      <c r="L119" s="65">
        <f>SUMIFS(Ago!$I$5:$I$605,Ago!$U$5:$U$605,"Receita",Ago!$G$5:$G$605,CReceber!$D119,Ago!$K$5:$K$605,"Não Pago")</f>
        <v>0</v>
      </c>
      <c r="M119" s="65">
        <f>SUMIFS(Set!$I$5:$I$605,Set!$U$5:$U$605,"Receita",Set!$G$5:$G$605,CReceber!$D119,Set!$K$5:$K$605,"Não Pago")</f>
        <v>0</v>
      </c>
      <c r="N119" s="65">
        <f>SUMIFS(Out!$I$5:$I$605,Out!$U$5:$U$605,"Receita",Out!$G$5:$G$605,CReceber!$D119,Out!$K$5:$K$605,"Não Pago")</f>
        <v>0</v>
      </c>
      <c r="O119" s="65">
        <f>SUMIFS(Nov!$I$5:$I$605,Nov!$U$5:$U$605,"Receita",Nov!$G$5:$G$605,CReceber!$D119,Nov!$K$5:$K$605,"Não Pago")</f>
        <v>0</v>
      </c>
      <c r="P119" s="65">
        <f>SUMIFS(Dez!$I$5:$I$605,Dez!$U$5:$U$605,"Receita",Dez!$G$5:$G$605,CReceber!$D119,Dez!$K$5:$K$605,"Não Pago")</f>
        <v>0</v>
      </c>
      <c r="Q119" s="62">
        <f t="shared" si="5"/>
        <v>0</v>
      </c>
    </row>
    <row r="120" spans="3:17" ht="28.5" customHeight="1" thickTop="1" thickBot="1" x14ac:dyDescent="0.3">
      <c r="C120" s="46" t="str">
        <f>'PC Receitas'!G16</f>
        <v>4.2.12</v>
      </c>
      <c r="D120" s="47" t="str">
        <f>VLOOKUP(C120,'PC Receitas'!$G$4:$H$103,2,FALSE)</f>
        <v>-</v>
      </c>
      <c r="E120" s="65">
        <f>SUMIFS(Jan!$I$5:$I$605,Jan!$U$5:$U$605,"Receita",Jan!$G$5:$G$605,CReceber!$D120,Jan!$K$5:$K$605,"Não Pago")</f>
        <v>0</v>
      </c>
      <c r="F120" s="65">
        <f>SUMIFS(Fev!$I$5:$I$605,Fev!$U$5:$U$605,"Receita",Fev!$G$5:$G$605,CReceber!$D120,Fev!$K$5:$K$605,"Não Pago")</f>
        <v>0</v>
      </c>
      <c r="G120" s="65">
        <f>SUMIFS(Mar!$I$5:$I$605,Mar!$U$5:$U$605,"Receita",Mar!$G$5:$G$605,CReceber!$D120,Mar!$K$5:$K$605,"Não Pago")</f>
        <v>0</v>
      </c>
      <c r="H120" s="65">
        <f>SUMIFS(Abr!$I$5:$I$605,Abr!$U$5:$U$605,"Receita",Abr!$G$5:$G$605,CReceber!$D120,Abr!$K$5:$K$605,"Não Pago")</f>
        <v>0</v>
      </c>
      <c r="I120" s="65">
        <f>SUMIFS(Mai!$I$5:$I$605,Mai!$U$5:$U$605,"Receita",Mai!$G$5:$G$605,CReceber!$D120,Mai!$K$5:$K$605,"Não Pago")</f>
        <v>0</v>
      </c>
      <c r="J120" s="65">
        <f>SUMIFS(Jun!$I$5:$I$605,Jun!$U$5:$U$605,"Receita",Jun!$G$5:$G$605,CReceber!$D120,Jun!$K$5:$K$605,"Não Pago")</f>
        <v>0</v>
      </c>
      <c r="K120" s="65">
        <f>SUMIFS(Jul!$I$5:$I$605,Jul!$U$5:$U$605,"Receita",Jul!$G$5:$G$605,CReceber!$D120,Jul!$K$5:$K$605,"Não Pago")</f>
        <v>0</v>
      </c>
      <c r="L120" s="65">
        <f>SUMIFS(Ago!$I$5:$I$605,Ago!$U$5:$U$605,"Receita",Ago!$G$5:$G$605,CReceber!$D120,Ago!$K$5:$K$605,"Não Pago")</f>
        <v>0</v>
      </c>
      <c r="M120" s="65">
        <f>SUMIFS(Set!$I$5:$I$605,Set!$U$5:$U$605,"Receita",Set!$G$5:$G$605,CReceber!$D120,Set!$K$5:$K$605,"Não Pago")</f>
        <v>0</v>
      </c>
      <c r="N120" s="65">
        <f>SUMIFS(Out!$I$5:$I$605,Out!$U$5:$U$605,"Receita",Out!$G$5:$G$605,CReceber!$D120,Out!$K$5:$K$605,"Não Pago")</f>
        <v>0</v>
      </c>
      <c r="O120" s="65">
        <f>SUMIFS(Nov!$I$5:$I$605,Nov!$U$5:$U$605,"Receita",Nov!$G$5:$G$605,CReceber!$D120,Nov!$K$5:$K$605,"Não Pago")</f>
        <v>0</v>
      </c>
      <c r="P120" s="65">
        <f>SUMIFS(Dez!$I$5:$I$605,Dez!$U$5:$U$605,"Receita",Dez!$G$5:$G$605,CReceber!$D120,Dez!$K$5:$K$605,"Não Pago")</f>
        <v>0</v>
      </c>
      <c r="Q120" s="62">
        <f t="shared" si="5"/>
        <v>0</v>
      </c>
    </row>
    <row r="121" spans="3:17" ht="28.5" customHeight="1" thickTop="1" thickBot="1" x14ac:dyDescent="0.3">
      <c r="C121" s="46" t="str">
        <f>'PC Receitas'!G17</f>
        <v>4.2.13</v>
      </c>
      <c r="D121" s="47" t="str">
        <f>VLOOKUP(C121,'PC Receitas'!$G$4:$H$103,2,FALSE)</f>
        <v>-</v>
      </c>
      <c r="E121" s="65">
        <f>SUMIFS(Jan!$I$5:$I$605,Jan!$U$5:$U$605,"Receita",Jan!$G$5:$G$605,CReceber!$D121,Jan!$K$5:$K$605,"Não Pago")</f>
        <v>0</v>
      </c>
      <c r="F121" s="65">
        <f>SUMIFS(Fev!$I$5:$I$605,Fev!$U$5:$U$605,"Receita",Fev!$G$5:$G$605,CReceber!$D121,Fev!$K$5:$K$605,"Não Pago")</f>
        <v>0</v>
      </c>
      <c r="G121" s="65">
        <f>SUMIFS(Mar!$I$5:$I$605,Mar!$U$5:$U$605,"Receita",Mar!$G$5:$G$605,CReceber!$D121,Mar!$K$5:$K$605,"Não Pago")</f>
        <v>0</v>
      </c>
      <c r="H121" s="65">
        <f>SUMIFS(Abr!$I$5:$I$605,Abr!$U$5:$U$605,"Receita",Abr!$G$5:$G$605,CReceber!$D121,Abr!$K$5:$K$605,"Não Pago")</f>
        <v>0</v>
      </c>
      <c r="I121" s="65">
        <f>SUMIFS(Mai!$I$5:$I$605,Mai!$U$5:$U$605,"Receita",Mai!$G$5:$G$605,CReceber!$D121,Mai!$K$5:$K$605,"Não Pago")</f>
        <v>0</v>
      </c>
      <c r="J121" s="65">
        <f>SUMIFS(Jun!$I$5:$I$605,Jun!$U$5:$U$605,"Receita",Jun!$G$5:$G$605,CReceber!$D121,Jun!$K$5:$K$605,"Não Pago")</f>
        <v>0</v>
      </c>
      <c r="K121" s="65">
        <f>SUMIFS(Jul!$I$5:$I$605,Jul!$U$5:$U$605,"Receita",Jul!$G$5:$G$605,CReceber!$D121,Jul!$K$5:$K$605,"Não Pago")</f>
        <v>0</v>
      </c>
      <c r="L121" s="65">
        <f>SUMIFS(Ago!$I$5:$I$605,Ago!$U$5:$U$605,"Receita",Ago!$G$5:$G$605,CReceber!$D121,Ago!$K$5:$K$605,"Não Pago")</f>
        <v>0</v>
      </c>
      <c r="M121" s="65">
        <f>SUMIFS(Set!$I$5:$I$605,Set!$U$5:$U$605,"Receita",Set!$G$5:$G$605,CReceber!$D121,Set!$K$5:$K$605,"Não Pago")</f>
        <v>0</v>
      </c>
      <c r="N121" s="65">
        <f>SUMIFS(Out!$I$5:$I$605,Out!$U$5:$U$605,"Receita",Out!$G$5:$G$605,CReceber!$D121,Out!$K$5:$K$605,"Não Pago")</f>
        <v>0</v>
      </c>
      <c r="O121" s="65">
        <f>SUMIFS(Nov!$I$5:$I$605,Nov!$U$5:$U$605,"Receita",Nov!$G$5:$G$605,CReceber!$D121,Nov!$K$5:$K$605,"Não Pago")</f>
        <v>0</v>
      </c>
      <c r="P121" s="65">
        <f>SUMIFS(Dez!$I$5:$I$605,Dez!$U$5:$U$605,"Receita",Dez!$G$5:$G$605,CReceber!$D121,Dez!$K$5:$K$605,"Não Pago")</f>
        <v>0</v>
      </c>
      <c r="Q121" s="62">
        <f t="shared" si="5"/>
        <v>0</v>
      </c>
    </row>
    <row r="122" spans="3:17" ht="28.5" customHeight="1" thickTop="1" thickBot="1" x14ac:dyDescent="0.3">
      <c r="C122" s="46" t="str">
        <f>'PC Receitas'!G18</f>
        <v>4.2.14</v>
      </c>
      <c r="D122" s="47" t="str">
        <f>VLOOKUP(C122,'PC Receitas'!$G$4:$H$103,2,FALSE)</f>
        <v>-</v>
      </c>
      <c r="E122" s="65">
        <f>SUMIFS(Jan!$I$5:$I$605,Jan!$U$5:$U$605,"Receita",Jan!$G$5:$G$605,CReceber!$D122,Jan!$K$5:$K$605,"Não Pago")</f>
        <v>0</v>
      </c>
      <c r="F122" s="65">
        <f>SUMIFS(Fev!$I$5:$I$605,Fev!$U$5:$U$605,"Receita",Fev!$G$5:$G$605,CReceber!$D122,Fev!$K$5:$K$605,"Não Pago")</f>
        <v>0</v>
      </c>
      <c r="G122" s="65">
        <f>SUMIFS(Mar!$I$5:$I$605,Mar!$U$5:$U$605,"Receita",Mar!$G$5:$G$605,CReceber!$D122,Mar!$K$5:$K$605,"Não Pago")</f>
        <v>0</v>
      </c>
      <c r="H122" s="65">
        <f>SUMIFS(Abr!$I$5:$I$605,Abr!$U$5:$U$605,"Receita",Abr!$G$5:$G$605,CReceber!$D122,Abr!$K$5:$K$605,"Não Pago")</f>
        <v>0</v>
      </c>
      <c r="I122" s="65">
        <f>SUMIFS(Mai!$I$5:$I$605,Mai!$U$5:$U$605,"Receita",Mai!$G$5:$G$605,CReceber!$D122,Mai!$K$5:$K$605,"Não Pago")</f>
        <v>0</v>
      </c>
      <c r="J122" s="65">
        <f>SUMIFS(Jun!$I$5:$I$605,Jun!$U$5:$U$605,"Receita",Jun!$G$5:$G$605,CReceber!$D122,Jun!$K$5:$K$605,"Não Pago")</f>
        <v>0</v>
      </c>
      <c r="K122" s="65">
        <f>SUMIFS(Jul!$I$5:$I$605,Jul!$U$5:$U$605,"Receita",Jul!$G$5:$G$605,CReceber!$D122,Jul!$K$5:$K$605,"Não Pago")</f>
        <v>0</v>
      </c>
      <c r="L122" s="65">
        <f>SUMIFS(Ago!$I$5:$I$605,Ago!$U$5:$U$605,"Receita",Ago!$G$5:$G$605,CReceber!$D122,Ago!$K$5:$K$605,"Não Pago")</f>
        <v>0</v>
      </c>
      <c r="M122" s="65">
        <f>SUMIFS(Set!$I$5:$I$605,Set!$U$5:$U$605,"Receita",Set!$G$5:$G$605,CReceber!$D122,Set!$K$5:$K$605,"Não Pago")</f>
        <v>0</v>
      </c>
      <c r="N122" s="65">
        <f>SUMIFS(Out!$I$5:$I$605,Out!$U$5:$U$605,"Receita",Out!$G$5:$G$605,CReceber!$D122,Out!$K$5:$K$605,"Não Pago")</f>
        <v>0</v>
      </c>
      <c r="O122" s="65">
        <f>SUMIFS(Nov!$I$5:$I$605,Nov!$U$5:$U$605,"Receita",Nov!$G$5:$G$605,CReceber!$D122,Nov!$K$5:$K$605,"Não Pago")</f>
        <v>0</v>
      </c>
      <c r="P122" s="65">
        <f>SUMIFS(Dez!$I$5:$I$605,Dez!$U$5:$U$605,"Receita",Dez!$G$5:$G$605,CReceber!$D122,Dez!$K$5:$K$605,"Não Pago")</f>
        <v>0</v>
      </c>
      <c r="Q122" s="62">
        <f t="shared" si="5"/>
        <v>0</v>
      </c>
    </row>
    <row r="123" spans="3:17" ht="28.5" customHeight="1" thickTop="1" thickBot="1" x14ac:dyDescent="0.3">
      <c r="C123" s="46" t="str">
        <f>'PC Receitas'!G19</f>
        <v>4.2.15</v>
      </c>
      <c r="D123" s="47" t="str">
        <f>VLOOKUP(C123,'PC Receitas'!$G$4:$H$103,2,FALSE)</f>
        <v>-</v>
      </c>
      <c r="E123" s="65">
        <f>SUMIFS(Jan!$I$5:$I$605,Jan!$U$5:$U$605,"Receita",Jan!$G$5:$G$605,CReceber!$D123,Jan!$K$5:$K$605,"Não Pago")</f>
        <v>0</v>
      </c>
      <c r="F123" s="65">
        <f>SUMIFS(Fev!$I$5:$I$605,Fev!$U$5:$U$605,"Receita",Fev!$G$5:$G$605,CReceber!$D123,Fev!$K$5:$K$605,"Não Pago")</f>
        <v>0</v>
      </c>
      <c r="G123" s="65">
        <f>SUMIFS(Mar!$I$5:$I$605,Mar!$U$5:$U$605,"Receita",Mar!$G$5:$G$605,CReceber!$D123,Mar!$K$5:$K$605,"Não Pago")</f>
        <v>0</v>
      </c>
      <c r="H123" s="65">
        <f>SUMIFS(Abr!$I$5:$I$605,Abr!$U$5:$U$605,"Receita",Abr!$G$5:$G$605,CReceber!$D123,Abr!$K$5:$K$605,"Não Pago")</f>
        <v>0</v>
      </c>
      <c r="I123" s="65">
        <f>SUMIFS(Mai!$I$5:$I$605,Mai!$U$5:$U$605,"Receita",Mai!$G$5:$G$605,CReceber!$D123,Mai!$K$5:$K$605,"Não Pago")</f>
        <v>0</v>
      </c>
      <c r="J123" s="65">
        <f>SUMIFS(Jun!$I$5:$I$605,Jun!$U$5:$U$605,"Receita",Jun!$G$5:$G$605,CReceber!$D123,Jun!$K$5:$K$605,"Não Pago")</f>
        <v>0</v>
      </c>
      <c r="K123" s="65">
        <f>SUMIFS(Jul!$I$5:$I$605,Jul!$U$5:$U$605,"Receita",Jul!$G$5:$G$605,CReceber!$D123,Jul!$K$5:$K$605,"Não Pago")</f>
        <v>0</v>
      </c>
      <c r="L123" s="65">
        <f>SUMIFS(Ago!$I$5:$I$605,Ago!$U$5:$U$605,"Receita",Ago!$G$5:$G$605,CReceber!$D123,Ago!$K$5:$K$605,"Não Pago")</f>
        <v>0</v>
      </c>
      <c r="M123" s="65">
        <f>SUMIFS(Set!$I$5:$I$605,Set!$U$5:$U$605,"Receita",Set!$G$5:$G$605,CReceber!$D123,Set!$K$5:$K$605,"Não Pago")</f>
        <v>0</v>
      </c>
      <c r="N123" s="65">
        <f>SUMIFS(Out!$I$5:$I$605,Out!$U$5:$U$605,"Receita",Out!$G$5:$G$605,CReceber!$D123,Out!$K$5:$K$605,"Não Pago")</f>
        <v>0</v>
      </c>
      <c r="O123" s="65">
        <f>SUMIFS(Nov!$I$5:$I$605,Nov!$U$5:$U$605,"Receita",Nov!$G$5:$G$605,CReceber!$D123,Nov!$K$5:$K$605,"Não Pago")</f>
        <v>0</v>
      </c>
      <c r="P123" s="65">
        <f>SUMIFS(Dez!$I$5:$I$605,Dez!$U$5:$U$605,"Receita",Dez!$G$5:$G$605,CReceber!$D123,Dez!$K$5:$K$605,"Não Pago")</f>
        <v>0</v>
      </c>
      <c r="Q123" s="62">
        <f t="shared" si="5"/>
        <v>0</v>
      </c>
    </row>
    <row r="124" spans="3:17" ht="28.5" customHeight="1" thickTop="1" thickBot="1" x14ac:dyDescent="0.3">
      <c r="C124" s="46" t="str">
        <f>'PC Receitas'!G20</f>
        <v>4.2.16</v>
      </c>
      <c r="D124" s="47" t="str">
        <f>VLOOKUP(C124,'PC Receitas'!$G$4:$H$103,2,FALSE)</f>
        <v>-</v>
      </c>
      <c r="E124" s="65">
        <f>SUMIFS(Jan!$I$5:$I$605,Jan!$U$5:$U$605,"Receita",Jan!$G$5:$G$605,CReceber!$D124,Jan!$K$5:$K$605,"Não Pago")</f>
        <v>0</v>
      </c>
      <c r="F124" s="65">
        <f>SUMIFS(Fev!$I$5:$I$605,Fev!$U$5:$U$605,"Receita",Fev!$G$5:$G$605,CReceber!$D124,Fev!$K$5:$K$605,"Não Pago")</f>
        <v>0</v>
      </c>
      <c r="G124" s="65">
        <f>SUMIFS(Mar!$I$5:$I$605,Mar!$U$5:$U$605,"Receita",Mar!$G$5:$G$605,CReceber!$D124,Mar!$K$5:$K$605,"Não Pago")</f>
        <v>0</v>
      </c>
      <c r="H124" s="65">
        <f>SUMIFS(Abr!$I$5:$I$605,Abr!$U$5:$U$605,"Receita",Abr!$G$5:$G$605,CReceber!$D124,Abr!$K$5:$K$605,"Não Pago")</f>
        <v>0</v>
      </c>
      <c r="I124" s="65">
        <f>SUMIFS(Mai!$I$5:$I$605,Mai!$U$5:$U$605,"Receita",Mai!$G$5:$G$605,CReceber!$D124,Mai!$K$5:$K$605,"Não Pago")</f>
        <v>0</v>
      </c>
      <c r="J124" s="65">
        <f>SUMIFS(Jun!$I$5:$I$605,Jun!$U$5:$U$605,"Receita",Jun!$G$5:$G$605,CReceber!$D124,Jun!$K$5:$K$605,"Não Pago")</f>
        <v>0</v>
      </c>
      <c r="K124" s="65">
        <f>SUMIFS(Jul!$I$5:$I$605,Jul!$U$5:$U$605,"Receita",Jul!$G$5:$G$605,CReceber!$D124,Jul!$K$5:$K$605,"Não Pago")</f>
        <v>0</v>
      </c>
      <c r="L124" s="65">
        <f>SUMIFS(Ago!$I$5:$I$605,Ago!$U$5:$U$605,"Receita",Ago!$G$5:$G$605,CReceber!$D124,Ago!$K$5:$K$605,"Não Pago")</f>
        <v>0</v>
      </c>
      <c r="M124" s="65">
        <f>SUMIFS(Set!$I$5:$I$605,Set!$U$5:$U$605,"Receita",Set!$G$5:$G$605,CReceber!$D124,Set!$K$5:$K$605,"Não Pago")</f>
        <v>0</v>
      </c>
      <c r="N124" s="65">
        <f>SUMIFS(Out!$I$5:$I$605,Out!$U$5:$U$605,"Receita",Out!$G$5:$G$605,CReceber!$D124,Out!$K$5:$K$605,"Não Pago")</f>
        <v>0</v>
      </c>
      <c r="O124" s="65">
        <f>SUMIFS(Nov!$I$5:$I$605,Nov!$U$5:$U$605,"Receita",Nov!$G$5:$G$605,CReceber!$D124,Nov!$K$5:$K$605,"Não Pago")</f>
        <v>0</v>
      </c>
      <c r="P124" s="65">
        <f>SUMIFS(Dez!$I$5:$I$605,Dez!$U$5:$U$605,"Receita",Dez!$G$5:$G$605,CReceber!$D124,Dez!$K$5:$K$605,"Não Pago")</f>
        <v>0</v>
      </c>
      <c r="Q124" s="62">
        <f t="shared" si="5"/>
        <v>0</v>
      </c>
    </row>
    <row r="125" spans="3:17" ht="28.5" customHeight="1" thickTop="1" thickBot="1" x14ac:dyDescent="0.3">
      <c r="C125" s="46" t="str">
        <f>'PC Receitas'!G21</f>
        <v>4.2.17</v>
      </c>
      <c r="D125" s="47" t="str">
        <f>VLOOKUP(C125,'PC Receitas'!$G$4:$H$103,2,FALSE)</f>
        <v>-</v>
      </c>
      <c r="E125" s="65">
        <f>SUMIFS(Jan!$I$5:$I$605,Jan!$U$5:$U$605,"Receita",Jan!$G$5:$G$605,CReceber!$D125,Jan!$K$5:$K$605,"Não Pago")</f>
        <v>0</v>
      </c>
      <c r="F125" s="65">
        <f>SUMIFS(Fev!$I$5:$I$605,Fev!$U$5:$U$605,"Receita",Fev!$G$5:$G$605,CReceber!$D125,Fev!$K$5:$K$605,"Não Pago")</f>
        <v>0</v>
      </c>
      <c r="G125" s="65">
        <f>SUMIFS(Mar!$I$5:$I$605,Mar!$U$5:$U$605,"Receita",Mar!$G$5:$G$605,CReceber!$D125,Mar!$K$5:$K$605,"Não Pago")</f>
        <v>0</v>
      </c>
      <c r="H125" s="65">
        <f>SUMIFS(Abr!$I$5:$I$605,Abr!$U$5:$U$605,"Receita",Abr!$G$5:$G$605,CReceber!$D125,Abr!$K$5:$K$605,"Não Pago")</f>
        <v>0</v>
      </c>
      <c r="I125" s="65">
        <f>SUMIFS(Mai!$I$5:$I$605,Mai!$U$5:$U$605,"Receita",Mai!$G$5:$G$605,CReceber!$D125,Mai!$K$5:$K$605,"Não Pago")</f>
        <v>0</v>
      </c>
      <c r="J125" s="65">
        <f>SUMIFS(Jun!$I$5:$I$605,Jun!$U$5:$U$605,"Receita",Jun!$G$5:$G$605,CReceber!$D125,Jun!$K$5:$K$605,"Não Pago")</f>
        <v>0</v>
      </c>
      <c r="K125" s="65">
        <f>SUMIFS(Jul!$I$5:$I$605,Jul!$U$5:$U$605,"Receita",Jul!$G$5:$G$605,CReceber!$D125,Jul!$K$5:$K$605,"Não Pago")</f>
        <v>0</v>
      </c>
      <c r="L125" s="65">
        <f>SUMIFS(Ago!$I$5:$I$605,Ago!$U$5:$U$605,"Receita",Ago!$G$5:$G$605,CReceber!$D125,Ago!$K$5:$K$605,"Não Pago")</f>
        <v>0</v>
      </c>
      <c r="M125" s="65">
        <f>SUMIFS(Set!$I$5:$I$605,Set!$U$5:$U$605,"Receita",Set!$G$5:$G$605,CReceber!$D125,Set!$K$5:$K$605,"Não Pago")</f>
        <v>0</v>
      </c>
      <c r="N125" s="65">
        <f>SUMIFS(Out!$I$5:$I$605,Out!$U$5:$U$605,"Receita",Out!$G$5:$G$605,CReceber!$D125,Out!$K$5:$K$605,"Não Pago")</f>
        <v>0</v>
      </c>
      <c r="O125" s="65">
        <f>SUMIFS(Nov!$I$5:$I$605,Nov!$U$5:$U$605,"Receita",Nov!$G$5:$G$605,CReceber!$D125,Nov!$K$5:$K$605,"Não Pago")</f>
        <v>0</v>
      </c>
      <c r="P125" s="65">
        <f>SUMIFS(Dez!$I$5:$I$605,Dez!$U$5:$U$605,"Receita",Dez!$G$5:$G$605,CReceber!$D125,Dez!$K$5:$K$605,"Não Pago")</f>
        <v>0</v>
      </c>
      <c r="Q125" s="62">
        <f t="shared" si="5"/>
        <v>0</v>
      </c>
    </row>
    <row r="126" spans="3:17" ht="28.5" customHeight="1" thickTop="1" thickBot="1" x14ac:dyDescent="0.3">
      <c r="C126" s="46" t="str">
        <f>'PC Receitas'!G22</f>
        <v>4.2.18</v>
      </c>
      <c r="D126" s="47" t="str">
        <f>VLOOKUP(C126,'PC Receitas'!$G$4:$H$103,2,FALSE)</f>
        <v>-</v>
      </c>
      <c r="E126" s="65">
        <f>SUMIFS(Jan!$I$5:$I$605,Jan!$U$5:$U$605,"Receita",Jan!$G$5:$G$605,CReceber!$D126,Jan!$K$5:$K$605,"Não Pago")</f>
        <v>0</v>
      </c>
      <c r="F126" s="65">
        <f>SUMIFS(Fev!$I$5:$I$605,Fev!$U$5:$U$605,"Receita",Fev!$G$5:$G$605,CReceber!$D126,Fev!$K$5:$K$605,"Não Pago")</f>
        <v>0</v>
      </c>
      <c r="G126" s="65">
        <f>SUMIFS(Mar!$I$5:$I$605,Mar!$U$5:$U$605,"Receita",Mar!$G$5:$G$605,CReceber!$D126,Mar!$K$5:$K$605,"Não Pago")</f>
        <v>0</v>
      </c>
      <c r="H126" s="65">
        <f>SUMIFS(Abr!$I$5:$I$605,Abr!$U$5:$U$605,"Receita",Abr!$G$5:$G$605,CReceber!$D126,Abr!$K$5:$K$605,"Não Pago")</f>
        <v>0</v>
      </c>
      <c r="I126" s="65">
        <f>SUMIFS(Mai!$I$5:$I$605,Mai!$U$5:$U$605,"Receita",Mai!$G$5:$G$605,CReceber!$D126,Mai!$K$5:$K$605,"Não Pago")</f>
        <v>0</v>
      </c>
      <c r="J126" s="65">
        <f>SUMIFS(Jun!$I$5:$I$605,Jun!$U$5:$U$605,"Receita",Jun!$G$5:$G$605,CReceber!$D126,Jun!$K$5:$K$605,"Não Pago")</f>
        <v>0</v>
      </c>
      <c r="K126" s="65">
        <f>SUMIFS(Jul!$I$5:$I$605,Jul!$U$5:$U$605,"Receita",Jul!$G$5:$G$605,CReceber!$D126,Jul!$K$5:$K$605,"Não Pago")</f>
        <v>0</v>
      </c>
      <c r="L126" s="65">
        <f>SUMIFS(Ago!$I$5:$I$605,Ago!$U$5:$U$605,"Receita",Ago!$G$5:$G$605,CReceber!$D126,Ago!$K$5:$K$605,"Não Pago")</f>
        <v>0</v>
      </c>
      <c r="M126" s="65">
        <f>SUMIFS(Set!$I$5:$I$605,Set!$U$5:$U$605,"Receita",Set!$G$5:$G$605,CReceber!$D126,Set!$K$5:$K$605,"Não Pago")</f>
        <v>0</v>
      </c>
      <c r="N126" s="65">
        <f>SUMIFS(Out!$I$5:$I$605,Out!$U$5:$U$605,"Receita",Out!$G$5:$G$605,CReceber!$D126,Out!$K$5:$K$605,"Não Pago")</f>
        <v>0</v>
      </c>
      <c r="O126" s="65">
        <f>SUMIFS(Nov!$I$5:$I$605,Nov!$U$5:$U$605,"Receita",Nov!$G$5:$G$605,CReceber!$D126,Nov!$K$5:$K$605,"Não Pago")</f>
        <v>0</v>
      </c>
      <c r="P126" s="65">
        <f>SUMIFS(Dez!$I$5:$I$605,Dez!$U$5:$U$605,"Receita",Dez!$G$5:$G$605,CReceber!$D126,Dez!$K$5:$K$605,"Não Pago")</f>
        <v>0</v>
      </c>
      <c r="Q126" s="62">
        <f t="shared" si="5"/>
        <v>0</v>
      </c>
    </row>
    <row r="127" spans="3:17" ht="28.5" customHeight="1" thickTop="1" thickBot="1" x14ac:dyDescent="0.3">
      <c r="C127" s="46" t="str">
        <f>'PC Receitas'!G23</f>
        <v>4.2.19</v>
      </c>
      <c r="D127" s="47" t="str">
        <f>VLOOKUP(C127,'PC Receitas'!$G$4:$H$103,2,FALSE)</f>
        <v>-</v>
      </c>
      <c r="E127" s="65">
        <f>SUMIFS(Jan!$I$5:$I$605,Jan!$U$5:$U$605,"Receita",Jan!$G$5:$G$605,CReceber!$D127,Jan!$K$5:$K$605,"Não Pago")</f>
        <v>0</v>
      </c>
      <c r="F127" s="65">
        <f>SUMIFS(Fev!$I$5:$I$605,Fev!$U$5:$U$605,"Receita",Fev!$G$5:$G$605,CReceber!$D127,Fev!$K$5:$K$605,"Não Pago")</f>
        <v>0</v>
      </c>
      <c r="G127" s="65">
        <f>SUMIFS(Mar!$I$5:$I$605,Mar!$U$5:$U$605,"Receita",Mar!$G$5:$G$605,CReceber!$D127,Mar!$K$5:$K$605,"Não Pago")</f>
        <v>0</v>
      </c>
      <c r="H127" s="65">
        <f>SUMIFS(Abr!$I$5:$I$605,Abr!$U$5:$U$605,"Receita",Abr!$G$5:$G$605,CReceber!$D127,Abr!$K$5:$K$605,"Não Pago")</f>
        <v>0</v>
      </c>
      <c r="I127" s="65">
        <f>SUMIFS(Mai!$I$5:$I$605,Mai!$U$5:$U$605,"Receita",Mai!$G$5:$G$605,CReceber!$D127,Mai!$K$5:$K$605,"Não Pago")</f>
        <v>0</v>
      </c>
      <c r="J127" s="65">
        <f>SUMIFS(Jun!$I$5:$I$605,Jun!$U$5:$U$605,"Receita",Jun!$G$5:$G$605,CReceber!$D127,Jun!$K$5:$K$605,"Não Pago")</f>
        <v>0</v>
      </c>
      <c r="K127" s="65">
        <f>SUMIFS(Jul!$I$5:$I$605,Jul!$U$5:$U$605,"Receita",Jul!$G$5:$G$605,CReceber!$D127,Jul!$K$5:$K$605,"Não Pago")</f>
        <v>0</v>
      </c>
      <c r="L127" s="65">
        <f>SUMIFS(Ago!$I$5:$I$605,Ago!$U$5:$U$605,"Receita",Ago!$G$5:$G$605,CReceber!$D127,Ago!$K$5:$K$605,"Não Pago")</f>
        <v>0</v>
      </c>
      <c r="M127" s="65">
        <f>SUMIFS(Set!$I$5:$I$605,Set!$U$5:$U$605,"Receita",Set!$G$5:$G$605,CReceber!$D127,Set!$K$5:$K$605,"Não Pago")</f>
        <v>0</v>
      </c>
      <c r="N127" s="65">
        <f>SUMIFS(Out!$I$5:$I$605,Out!$U$5:$U$605,"Receita",Out!$G$5:$G$605,CReceber!$D127,Out!$K$5:$K$605,"Não Pago")</f>
        <v>0</v>
      </c>
      <c r="O127" s="65">
        <f>SUMIFS(Nov!$I$5:$I$605,Nov!$U$5:$U$605,"Receita",Nov!$G$5:$G$605,CReceber!$D127,Nov!$K$5:$K$605,"Não Pago")</f>
        <v>0</v>
      </c>
      <c r="P127" s="65">
        <f>SUMIFS(Dez!$I$5:$I$605,Dez!$U$5:$U$605,"Receita",Dez!$G$5:$G$605,CReceber!$D127,Dez!$K$5:$K$605,"Não Pago")</f>
        <v>0</v>
      </c>
      <c r="Q127" s="62">
        <f t="shared" si="5"/>
        <v>0</v>
      </c>
    </row>
    <row r="128" spans="3:17" ht="28.5" customHeight="1" thickTop="1" thickBot="1" x14ac:dyDescent="0.3">
      <c r="C128" s="46" t="str">
        <f>'PC Receitas'!G24</f>
        <v>4.2.20</v>
      </c>
      <c r="D128" s="47" t="str">
        <f>VLOOKUP(C128,'PC Receitas'!$G$4:$H$103,2,FALSE)</f>
        <v>-</v>
      </c>
      <c r="E128" s="65">
        <f>SUMIFS(Jan!$I$5:$I$605,Jan!$U$5:$U$605,"Receita",Jan!$G$5:$G$605,CReceber!$D128,Jan!$K$5:$K$605,"Não Pago")</f>
        <v>0</v>
      </c>
      <c r="F128" s="65">
        <f>SUMIFS(Fev!$I$5:$I$605,Fev!$U$5:$U$605,"Receita",Fev!$G$5:$G$605,CReceber!$D128,Fev!$K$5:$K$605,"Não Pago")</f>
        <v>0</v>
      </c>
      <c r="G128" s="65">
        <f>SUMIFS(Mar!$I$5:$I$605,Mar!$U$5:$U$605,"Receita",Mar!$G$5:$G$605,CReceber!$D128,Mar!$K$5:$K$605,"Não Pago")</f>
        <v>0</v>
      </c>
      <c r="H128" s="65">
        <f>SUMIFS(Abr!$I$5:$I$605,Abr!$U$5:$U$605,"Receita",Abr!$G$5:$G$605,CReceber!$D128,Abr!$K$5:$K$605,"Não Pago")</f>
        <v>0</v>
      </c>
      <c r="I128" s="65">
        <f>SUMIFS(Mai!$I$5:$I$605,Mai!$U$5:$U$605,"Receita",Mai!$G$5:$G$605,CReceber!$D128,Mai!$K$5:$K$605,"Não Pago")</f>
        <v>0</v>
      </c>
      <c r="J128" s="65">
        <f>SUMIFS(Jun!$I$5:$I$605,Jun!$U$5:$U$605,"Receita",Jun!$G$5:$G$605,CReceber!$D128,Jun!$K$5:$K$605,"Não Pago")</f>
        <v>0</v>
      </c>
      <c r="K128" s="65">
        <f>SUMIFS(Jul!$I$5:$I$605,Jul!$U$5:$U$605,"Receita",Jul!$G$5:$G$605,CReceber!$D128,Jul!$K$5:$K$605,"Não Pago")</f>
        <v>0</v>
      </c>
      <c r="L128" s="65">
        <f>SUMIFS(Ago!$I$5:$I$605,Ago!$U$5:$U$605,"Receita",Ago!$G$5:$G$605,CReceber!$D128,Ago!$K$5:$K$605,"Não Pago")</f>
        <v>0</v>
      </c>
      <c r="M128" s="65">
        <f>SUMIFS(Set!$I$5:$I$605,Set!$U$5:$U$605,"Receita",Set!$G$5:$G$605,CReceber!$D128,Set!$K$5:$K$605,"Não Pago")</f>
        <v>0</v>
      </c>
      <c r="N128" s="65">
        <f>SUMIFS(Out!$I$5:$I$605,Out!$U$5:$U$605,"Receita",Out!$G$5:$G$605,CReceber!$D128,Out!$K$5:$K$605,"Não Pago")</f>
        <v>0</v>
      </c>
      <c r="O128" s="65">
        <f>SUMIFS(Nov!$I$5:$I$605,Nov!$U$5:$U$605,"Receita",Nov!$G$5:$G$605,CReceber!$D128,Nov!$K$5:$K$605,"Não Pago")</f>
        <v>0</v>
      </c>
      <c r="P128" s="65">
        <f>SUMIFS(Dez!$I$5:$I$605,Dez!$U$5:$U$605,"Receita",Dez!$G$5:$G$605,CReceber!$D128,Dez!$K$5:$K$605,"Não Pago")</f>
        <v>0</v>
      </c>
      <c r="Q128" s="62">
        <f t="shared" si="5"/>
        <v>0</v>
      </c>
    </row>
    <row r="129" spans="3:17" ht="28.5" customHeight="1" thickTop="1" thickBot="1" x14ac:dyDescent="0.3">
      <c r="C129" s="46" t="str">
        <f>'PC Receitas'!G25</f>
        <v>4.2.21</v>
      </c>
      <c r="D129" s="47" t="str">
        <f>VLOOKUP(C129,'PC Receitas'!$G$4:$H$103,2,FALSE)</f>
        <v>-</v>
      </c>
      <c r="E129" s="65">
        <f>SUMIFS(Jan!$I$5:$I$605,Jan!$U$5:$U$605,"Receita",Jan!$G$5:$G$605,CReceber!$D129,Jan!$K$5:$K$605,"Não Pago")</f>
        <v>0</v>
      </c>
      <c r="F129" s="65">
        <f>SUMIFS(Fev!$I$5:$I$605,Fev!$U$5:$U$605,"Receita",Fev!$G$5:$G$605,CReceber!$D129,Fev!$K$5:$K$605,"Não Pago")</f>
        <v>0</v>
      </c>
      <c r="G129" s="65">
        <f>SUMIFS(Mar!$I$5:$I$605,Mar!$U$5:$U$605,"Receita",Mar!$G$5:$G$605,CReceber!$D129,Mar!$K$5:$K$605,"Não Pago")</f>
        <v>0</v>
      </c>
      <c r="H129" s="65">
        <f>SUMIFS(Abr!$I$5:$I$605,Abr!$U$5:$U$605,"Receita",Abr!$G$5:$G$605,CReceber!$D129,Abr!$K$5:$K$605,"Não Pago")</f>
        <v>0</v>
      </c>
      <c r="I129" s="65">
        <f>SUMIFS(Mai!$I$5:$I$605,Mai!$U$5:$U$605,"Receita",Mai!$G$5:$G$605,CReceber!$D129,Mai!$K$5:$K$605,"Não Pago")</f>
        <v>0</v>
      </c>
      <c r="J129" s="65">
        <f>SUMIFS(Jun!$I$5:$I$605,Jun!$U$5:$U$605,"Receita",Jun!$G$5:$G$605,CReceber!$D129,Jun!$K$5:$K$605,"Não Pago")</f>
        <v>0</v>
      </c>
      <c r="K129" s="65">
        <f>SUMIFS(Jul!$I$5:$I$605,Jul!$U$5:$U$605,"Receita",Jul!$G$5:$G$605,CReceber!$D129,Jul!$K$5:$K$605,"Não Pago")</f>
        <v>0</v>
      </c>
      <c r="L129" s="65">
        <f>SUMIFS(Ago!$I$5:$I$605,Ago!$U$5:$U$605,"Receita",Ago!$G$5:$G$605,CReceber!$D129,Ago!$K$5:$K$605,"Não Pago")</f>
        <v>0</v>
      </c>
      <c r="M129" s="65">
        <f>SUMIFS(Set!$I$5:$I$605,Set!$U$5:$U$605,"Receita",Set!$G$5:$G$605,CReceber!$D129,Set!$K$5:$K$605,"Não Pago")</f>
        <v>0</v>
      </c>
      <c r="N129" s="65">
        <f>SUMIFS(Out!$I$5:$I$605,Out!$U$5:$U$605,"Receita",Out!$G$5:$G$605,CReceber!$D129,Out!$K$5:$K$605,"Não Pago")</f>
        <v>0</v>
      </c>
      <c r="O129" s="65">
        <f>SUMIFS(Nov!$I$5:$I$605,Nov!$U$5:$U$605,"Receita",Nov!$G$5:$G$605,CReceber!$D129,Nov!$K$5:$K$605,"Não Pago")</f>
        <v>0</v>
      </c>
      <c r="P129" s="65">
        <f>SUMIFS(Dez!$I$5:$I$605,Dez!$U$5:$U$605,"Receita",Dez!$G$5:$G$605,CReceber!$D129,Dez!$K$5:$K$605,"Não Pago")</f>
        <v>0</v>
      </c>
      <c r="Q129" s="62">
        <f t="shared" si="5"/>
        <v>0</v>
      </c>
    </row>
    <row r="130" spans="3:17" ht="28.5" customHeight="1" thickTop="1" thickBot="1" x14ac:dyDescent="0.3">
      <c r="C130" s="46" t="str">
        <f>'PC Receitas'!G26</f>
        <v>4.2.22</v>
      </c>
      <c r="D130" s="47" t="str">
        <f>VLOOKUP(C130,'PC Receitas'!$G$4:$H$103,2,FALSE)</f>
        <v>-</v>
      </c>
      <c r="E130" s="65">
        <f>SUMIFS(Jan!$I$5:$I$605,Jan!$U$5:$U$605,"Receita",Jan!$G$5:$G$605,CReceber!$D130,Jan!$K$5:$K$605,"Não Pago")</f>
        <v>0</v>
      </c>
      <c r="F130" s="65">
        <f>SUMIFS(Fev!$I$5:$I$605,Fev!$U$5:$U$605,"Receita",Fev!$G$5:$G$605,CReceber!$D130,Fev!$K$5:$K$605,"Não Pago")</f>
        <v>0</v>
      </c>
      <c r="G130" s="65">
        <f>SUMIFS(Mar!$I$5:$I$605,Mar!$U$5:$U$605,"Receita",Mar!$G$5:$G$605,CReceber!$D130,Mar!$K$5:$K$605,"Não Pago")</f>
        <v>0</v>
      </c>
      <c r="H130" s="65">
        <f>SUMIFS(Abr!$I$5:$I$605,Abr!$U$5:$U$605,"Receita",Abr!$G$5:$G$605,CReceber!$D130,Abr!$K$5:$K$605,"Não Pago")</f>
        <v>0</v>
      </c>
      <c r="I130" s="65">
        <f>SUMIFS(Mai!$I$5:$I$605,Mai!$U$5:$U$605,"Receita",Mai!$G$5:$G$605,CReceber!$D130,Mai!$K$5:$K$605,"Não Pago")</f>
        <v>0</v>
      </c>
      <c r="J130" s="65">
        <f>SUMIFS(Jun!$I$5:$I$605,Jun!$U$5:$U$605,"Receita",Jun!$G$5:$G$605,CReceber!$D130,Jun!$K$5:$K$605,"Não Pago")</f>
        <v>0</v>
      </c>
      <c r="K130" s="65">
        <f>SUMIFS(Jul!$I$5:$I$605,Jul!$U$5:$U$605,"Receita",Jul!$G$5:$G$605,CReceber!$D130,Jul!$K$5:$K$605,"Não Pago")</f>
        <v>0</v>
      </c>
      <c r="L130" s="65">
        <f>SUMIFS(Ago!$I$5:$I$605,Ago!$U$5:$U$605,"Receita",Ago!$G$5:$G$605,CReceber!$D130,Ago!$K$5:$K$605,"Não Pago")</f>
        <v>0</v>
      </c>
      <c r="M130" s="65">
        <f>SUMIFS(Set!$I$5:$I$605,Set!$U$5:$U$605,"Receita",Set!$G$5:$G$605,CReceber!$D130,Set!$K$5:$K$605,"Não Pago")</f>
        <v>0</v>
      </c>
      <c r="N130" s="65">
        <f>SUMIFS(Out!$I$5:$I$605,Out!$U$5:$U$605,"Receita",Out!$G$5:$G$605,CReceber!$D130,Out!$K$5:$K$605,"Não Pago")</f>
        <v>0</v>
      </c>
      <c r="O130" s="65">
        <f>SUMIFS(Nov!$I$5:$I$605,Nov!$U$5:$U$605,"Receita",Nov!$G$5:$G$605,CReceber!$D130,Nov!$K$5:$K$605,"Não Pago")</f>
        <v>0</v>
      </c>
      <c r="P130" s="65">
        <f>SUMIFS(Dez!$I$5:$I$605,Dez!$U$5:$U$605,"Receita",Dez!$G$5:$G$605,CReceber!$D130,Dez!$K$5:$K$605,"Não Pago")</f>
        <v>0</v>
      </c>
      <c r="Q130" s="62">
        <f t="shared" si="5"/>
        <v>0</v>
      </c>
    </row>
    <row r="131" spans="3:17" ht="28.5" customHeight="1" thickTop="1" thickBot="1" x14ac:dyDescent="0.3">
      <c r="C131" s="46" t="str">
        <f>'PC Receitas'!G27</f>
        <v>4.2.23</v>
      </c>
      <c r="D131" s="47" t="str">
        <f>VLOOKUP(C131,'PC Receitas'!$G$4:$H$103,2,FALSE)</f>
        <v>-</v>
      </c>
      <c r="E131" s="65">
        <f>SUMIFS(Jan!$I$5:$I$605,Jan!$U$5:$U$605,"Receita",Jan!$G$5:$G$605,CReceber!$D131,Jan!$K$5:$K$605,"Não Pago")</f>
        <v>0</v>
      </c>
      <c r="F131" s="65">
        <f>SUMIFS(Fev!$I$5:$I$605,Fev!$U$5:$U$605,"Receita",Fev!$G$5:$G$605,CReceber!$D131,Fev!$K$5:$K$605,"Não Pago")</f>
        <v>0</v>
      </c>
      <c r="G131" s="65">
        <f>SUMIFS(Mar!$I$5:$I$605,Mar!$U$5:$U$605,"Receita",Mar!$G$5:$G$605,CReceber!$D131,Mar!$K$5:$K$605,"Não Pago")</f>
        <v>0</v>
      </c>
      <c r="H131" s="65">
        <f>SUMIFS(Abr!$I$5:$I$605,Abr!$U$5:$U$605,"Receita",Abr!$G$5:$G$605,CReceber!$D131,Abr!$K$5:$K$605,"Não Pago")</f>
        <v>0</v>
      </c>
      <c r="I131" s="65">
        <f>SUMIFS(Mai!$I$5:$I$605,Mai!$U$5:$U$605,"Receita",Mai!$G$5:$G$605,CReceber!$D131,Mai!$K$5:$K$605,"Não Pago")</f>
        <v>0</v>
      </c>
      <c r="J131" s="65">
        <f>SUMIFS(Jun!$I$5:$I$605,Jun!$U$5:$U$605,"Receita",Jun!$G$5:$G$605,CReceber!$D131,Jun!$K$5:$K$605,"Não Pago")</f>
        <v>0</v>
      </c>
      <c r="K131" s="65">
        <f>SUMIFS(Jul!$I$5:$I$605,Jul!$U$5:$U$605,"Receita",Jul!$G$5:$G$605,CReceber!$D131,Jul!$K$5:$K$605,"Não Pago")</f>
        <v>0</v>
      </c>
      <c r="L131" s="65">
        <f>SUMIFS(Ago!$I$5:$I$605,Ago!$U$5:$U$605,"Receita",Ago!$G$5:$G$605,CReceber!$D131,Ago!$K$5:$K$605,"Não Pago")</f>
        <v>0</v>
      </c>
      <c r="M131" s="65">
        <f>SUMIFS(Set!$I$5:$I$605,Set!$U$5:$U$605,"Receita",Set!$G$5:$G$605,CReceber!$D131,Set!$K$5:$K$605,"Não Pago")</f>
        <v>0</v>
      </c>
      <c r="N131" s="65">
        <f>SUMIFS(Out!$I$5:$I$605,Out!$U$5:$U$605,"Receita",Out!$G$5:$G$605,CReceber!$D131,Out!$K$5:$K$605,"Não Pago")</f>
        <v>0</v>
      </c>
      <c r="O131" s="65">
        <f>SUMIFS(Nov!$I$5:$I$605,Nov!$U$5:$U$605,"Receita",Nov!$G$5:$G$605,CReceber!$D131,Nov!$K$5:$K$605,"Não Pago")</f>
        <v>0</v>
      </c>
      <c r="P131" s="65">
        <f>SUMIFS(Dez!$I$5:$I$605,Dez!$U$5:$U$605,"Receita",Dez!$G$5:$G$605,CReceber!$D131,Dez!$K$5:$K$605,"Não Pago")</f>
        <v>0</v>
      </c>
      <c r="Q131" s="62">
        <f t="shared" si="5"/>
        <v>0</v>
      </c>
    </row>
    <row r="132" spans="3:17" ht="28.5" customHeight="1" thickTop="1" thickBot="1" x14ac:dyDescent="0.3">
      <c r="C132" s="46" t="str">
        <f>'PC Receitas'!G28</f>
        <v>4.2.24</v>
      </c>
      <c r="D132" s="47" t="str">
        <f>VLOOKUP(C132,'PC Receitas'!$G$4:$H$103,2,FALSE)</f>
        <v>-</v>
      </c>
      <c r="E132" s="65">
        <f>SUMIFS(Jan!$I$5:$I$605,Jan!$U$5:$U$605,"Receita",Jan!$G$5:$G$605,CReceber!$D132,Jan!$K$5:$K$605,"Não Pago")</f>
        <v>0</v>
      </c>
      <c r="F132" s="65">
        <f>SUMIFS(Fev!$I$5:$I$605,Fev!$U$5:$U$605,"Receita",Fev!$G$5:$G$605,CReceber!$D132,Fev!$K$5:$K$605,"Não Pago")</f>
        <v>0</v>
      </c>
      <c r="G132" s="65">
        <f>SUMIFS(Mar!$I$5:$I$605,Mar!$U$5:$U$605,"Receita",Mar!$G$5:$G$605,CReceber!$D132,Mar!$K$5:$K$605,"Não Pago")</f>
        <v>0</v>
      </c>
      <c r="H132" s="65">
        <f>SUMIFS(Abr!$I$5:$I$605,Abr!$U$5:$U$605,"Receita",Abr!$G$5:$G$605,CReceber!$D132,Abr!$K$5:$K$605,"Não Pago")</f>
        <v>0</v>
      </c>
      <c r="I132" s="65">
        <f>SUMIFS(Mai!$I$5:$I$605,Mai!$U$5:$U$605,"Receita",Mai!$G$5:$G$605,CReceber!$D132,Mai!$K$5:$K$605,"Não Pago")</f>
        <v>0</v>
      </c>
      <c r="J132" s="65">
        <f>SUMIFS(Jun!$I$5:$I$605,Jun!$U$5:$U$605,"Receita",Jun!$G$5:$G$605,CReceber!$D132,Jun!$K$5:$K$605,"Não Pago")</f>
        <v>0</v>
      </c>
      <c r="K132" s="65">
        <f>SUMIFS(Jul!$I$5:$I$605,Jul!$U$5:$U$605,"Receita",Jul!$G$5:$G$605,CReceber!$D132,Jul!$K$5:$K$605,"Não Pago")</f>
        <v>0</v>
      </c>
      <c r="L132" s="65">
        <f>SUMIFS(Ago!$I$5:$I$605,Ago!$U$5:$U$605,"Receita",Ago!$G$5:$G$605,CReceber!$D132,Ago!$K$5:$K$605,"Não Pago")</f>
        <v>0</v>
      </c>
      <c r="M132" s="65">
        <f>SUMIFS(Set!$I$5:$I$605,Set!$U$5:$U$605,"Receita",Set!$G$5:$G$605,CReceber!$D132,Set!$K$5:$K$605,"Não Pago")</f>
        <v>0</v>
      </c>
      <c r="N132" s="65">
        <f>SUMIFS(Out!$I$5:$I$605,Out!$U$5:$U$605,"Receita",Out!$G$5:$G$605,CReceber!$D132,Out!$K$5:$K$605,"Não Pago")</f>
        <v>0</v>
      </c>
      <c r="O132" s="65">
        <f>SUMIFS(Nov!$I$5:$I$605,Nov!$U$5:$U$605,"Receita",Nov!$G$5:$G$605,CReceber!$D132,Nov!$K$5:$K$605,"Não Pago")</f>
        <v>0</v>
      </c>
      <c r="P132" s="65">
        <f>SUMIFS(Dez!$I$5:$I$605,Dez!$U$5:$U$605,"Receita",Dez!$G$5:$G$605,CReceber!$D132,Dez!$K$5:$K$605,"Não Pago")</f>
        <v>0</v>
      </c>
      <c r="Q132" s="62">
        <f t="shared" si="5"/>
        <v>0</v>
      </c>
    </row>
    <row r="133" spans="3:17" ht="28.5" customHeight="1" thickTop="1" thickBot="1" x14ac:dyDescent="0.3">
      <c r="C133" s="46" t="str">
        <f>'PC Receitas'!G29</f>
        <v>4.2.25</v>
      </c>
      <c r="D133" s="47" t="str">
        <f>VLOOKUP(C133,'PC Receitas'!$G$4:$H$103,2,FALSE)</f>
        <v>-</v>
      </c>
      <c r="E133" s="65">
        <f>SUMIFS(Jan!$I$5:$I$605,Jan!$U$5:$U$605,"Receita",Jan!$G$5:$G$605,CReceber!$D133,Jan!$K$5:$K$605,"Não Pago")</f>
        <v>0</v>
      </c>
      <c r="F133" s="65">
        <f>SUMIFS(Fev!$I$5:$I$605,Fev!$U$5:$U$605,"Receita",Fev!$G$5:$G$605,CReceber!$D133,Fev!$K$5:$K$605,"Não Pago")</f>
        <v>0</v>
      </c>
      <c r="G133" s="65">
        <f>SUMIFS(Mar!$I$5:$I$605,Mar!$U$5:$U$605,"Receita",Mar!$G$5:$G$605,CReceber!$D133,Mar!$K$5:$K$605,"Não Pago")</f>
        <v>0</v>
      </c>
      <c r="H133" s="65">
        <f>SUMIFS(Abr!$I$5:$I$605,Abr!$U$5:$U$605,"Receita",Abr!$G$5:$G$605,CReceber!$D133,Abr!$K$5:$K$605,"Não Pago")</f>
        <v>0</v>
      </c>
      <c r="I133" s="65">
        <f>SUMIFS(Mai!$I$5:$I$605,Mai!$U$5:$U$605,"Receita",Mai!$G$5:$G$605,CReceber!$D133,Mai!$K$5:$K$605,"Não Pago")</f>
        <v>0</v>
      </c>
      <c r="J133" s="65">
        <f>SUMIFS(Jun!$I$5:$I$605,Jun!$U$5:$U$605,"Receita",Jun!$G$5:$G$605,CReceber!$D133,Jun!$K$5:$K$605,"Não Pago")</f>
        <v>0</v>
      </c>
      <c r="K133" s="65">
        <f>SUMIFS(Jul!$I$5:$I$605,Jul!$U$5:$U$605,"Receita",Jul!$G$5:$G$605,CReceber!$D133,Jul!$K$5:$K$605,"Não Pago")</f>
        <v>0</v>
      </c>
      <c r="L133" s="65">
        <f>SUMIFS(Ago!$I$5:$I$605,Ago!$U$5:$U$605,"Receita",Ago!$G$5:$G$605,CReceber!$D133,Ago!$K$5:$K$605,"Não Pago")</f>
        <v>0</v>
      </c>
      <c r="M133" s="65">
        <f>SUMIFS(Set!$I$5:$I$605,Set!$U$5:$U$605,"Receita",Set!$G$5:$G$605,CReceber!$D133,Set!$K$5:$K$605,"Não Pago")</f>
        <v>0</v>
      </c>
      <c r="N133" s="65">
        <f>SUMIFS(Out!$I$5:$I$605,Out!$U$5:$U$605,"Receita",Out!$G$5:$G$605,CReceber!$D133,Out!$K$5:$K$605,"Não Pago")</f>
        <v>0</v>
      </c>
      <c r="O133" s="65">
        <f>SUMIFS(Nov!$I$5:$I$605,Nov!$U$5:$U$605,"Receita",Nov!$G$5:$G$605,CReceber!$D133,Nov!$K$5:$K$605,"Não Pago")</f>
        <v>0</v>
      </c>
      <c r="P133" s="65">
        <f>SUMIFS(Dez!$I$5:$I$605,Dez!$U$5:$U$605,"Receita",Dez!$G$5:$G$605,CReceber!$D133,Dez!$K$5:$K$605,"Não Pago")</f>
        <v>0</v>
      </c>
      <c r="Q133" s="62">
        <f t="shared" si="5"/>
        <v>0</v>
      </c>
    </row>
    <row r="134" spans="3:17" ht="28.5" customHeight="1" thickTop="1" thickBot="1" x14ac:dyDescent="0.3">
      <c r="C134" s="46" t="str">
        <f>'PC Receitas'!G30</f>
        <v>4.2.26</v>
      </c>
      <c r="D134" s="47" t="str">
        <f>VLOOKUP(C134,'PC Receitas'!$G$4:$H$103,2,FALSE)</f>
        <v>-</v>
      </c>
      <c r="E134" s="65">
        <f>SUMIFS(Jan!$I$5:$I$605,Jan!$U$5:$U$605,"Receita",Jan!$G$5:$G$605,CReceber!$D134,Jan!$K$5:$K$605,"Não Pago")</f>
        <v>0</v>
      </c>
      <c r="F134" s="65">
        <f>SUMIFS(Fev!$I$5:$I$605,Fev!$U$5:$U$605,"Receita",Fev!$G$5:$G$605,CReceber!$D134,Fev!$K$5:$K$605,"Não Pago")</f>
        <v>0</v>
      </c>
      <c r="G134" s="65">
        <f>SUMIFS(Mar!$I$5:$I$605,Mar!$U$5:$U$605,"Receita",Mar!$G$5:$G$605,CReceber!$D134,Mar!$K$5:$K$605,"Não Pago")</f>
        <v>0</v>
      </c>
      <c r="H134" s="65">
        <f>SUMIFS(Abr!$I$5:$I$605,Abr!$U$5:$U$605,"Receita",Abr!$G$5:$G$605,CReceber!$D134,Abr!$K$5:$K$605,"Não Pago")</f>
        <v>0</v>
      </c>
      <c r="I134" s="65">
        <f>SUMIFS(Mai!$I$5:$I$605,Mai!$U$5:$U$605,"Receita",Mai!$G$5:$G$605,CReceber!$D134,Mai!$K$5:$K$605,"Não Pago")</f>
        <v>0</v>
      </c>
      <c r="J134" s="65">
        <f>SUMIFS(Jun!$I$5:$I$605,Jun!$U$5:$U$605,"Receita",Jun!$G$5:$G$605,CReceber!$D134,Jun!$K$5:$K$605,"Não Pago")</f>
        <v>0</v>
      </c>
      <c r="K134" s="65">
        <f>SUMIFS(Jul!$I$5:$I$605,Jul!$U$5:$U$605,"Receita",Jul!$G$5:$G$605,CReceber!$D134,Jul!$K$5:$K$605,"Não Pago")</f>
        <v>0</v>
      </c>
      <c r="L134" s="65">
        <f>SUMIFS(Ago!$I$5:$I$605,Ago!$U$5:$U$605,"Receita",Ago!$G$5:$G$605,CReceber!$D134,Ago!$K$5:$K$605,"Não Pago")</f>
        <v>0</v>
      </c>
      <c r="M134" s="65">
        <f>SUMIFS(Set!$I$5:$I$605,Set!$U$5:$U$605,"Receita",Set!$G$5:$G$605,CReceber!$D134,Set!$K$5:$K$605,"Não Pago")</f>
        <v>0</v>
      </c>
      <c r="N134" s="65">
        <f>SUMIFS(Out!$I$5:$I$605,Out!$U$5:$U$605,"Receita",Out!$G$5:$G$605,CReceber!$D134,Out!$K$5:$K$605,"Não Pago")</f>
        <v>0</v>
      </c>
      <c r="O134" s="65">
        <f>SUMIFS(Nov!$I$5:$I$605,Nov!$U$5:$U$605,"Receita",Nov!$G$5:$G$605,CReceber!$D134,Nov!$K$5:$K$605,"Não Pago")</f>
        <v>0</v>
      </c>
      <c r="P134" s="65">
        <f>SUMIFS(Dez!$I$5:$I$605,Dez!$U$5:$U$605,"Receita",Dez!$G$5:$G$605,CReceber!$D134,Dez!$K$5:$K$605,"Não Pago")</f>
        <v>0</v>
      </c>
      <c r="Q134" s="62">
        <f t="shared" si="5"/>
        <v>0</v>
      </c>
    </row>
    <row r="135" spans="3:17" ht="28.5" customHeight="1" thickTop="1" thickBot="1" x14ac:dyDescent="0.3">
      <c r="C135" s="46" t="str">
        <f>'PC Receitas'!G31</f>
        <v>4.2.27</v>
      </c>
      <c r="D135" s="47" t="str">
        <f>VLOOKUP(C135,'PC Receitas'!$G$4:$H$103,2,FALSE)</f>
        <v>-</v>
      </c>
      <c r="E135" s="65">
        <f>SUMIFS(Jan!$I$5:$I$605,Jan!$U$5:$U$605,"Receita",Jan!$G$5:$G$605,CReceber!$D135,Jan!$K$5:$K$605,"Não Pago")</f>
        <v>0</v>
      </c>
      <c r="F135" s="65">
        <f>SUMIFS(Fev!$I$5:$I$605,Fev!$U$5:$U$605,"Receita",Fev!$G$5:$G$605,CReceber!$D135,Fev!$K$5:$K$605,"Não Pago")</f>
        <v>0</v>
      </c>
      <c r="G135" s="65">
        <f>SUMIFS(Mar!$I$5:$I$605,Mar!$U$5:$U$605,"Receita",Mar!$G$5:$G$605,CReceber!$D135,Mar!$K$5:$K$605,"Não Pago")</f>
        <v>0</v>
      </c>
      <c r="H135" s="65">
        <f>SUMIFS(Abr!$I$5:$I$605,Abr!$U$5:$U$605,"Receita",Abr!$G$5:$G$605,CReceber!$D135,Abr!$K$5:$K$605,"Não Pago")</f>
        <v>0</v>
      </c>
      <c r="I135" s="65">
        <f>SUMIFS(Mai!$I$5:$I$605,Mai!$U$5:$U$605,"Receita",Mai!$G$5:$G$605,CReceber!$D135,Mai!$K$5:$K$605,"Não Pago")</f>
        <v>0</v>
      </c>
      <c r="J135" s="65">
        <f>SUMIFS(Jun!$I$5:$I$605,Jun!$U$5:$U$605,"Receita",Jun!$G$5:$G$605,CReceber!$D135,Jun!$K$5:$K$605,"Não Pago")</f>
        <v>0</v>
      </c>
      <c r="K135" s="65">
        <f>SUMIFS(Jul!$I$5:$I$605,Jul!$U$5:$U$605,"Receita",Jul!$G$5:$G$605,CReceber!$D135,Jul!$K$5:$K$605,"Não Pago")</f>
        <v>0</v>
      </c>
      <c r="L135" s="65">
        <f>SUMIFS(Ago!$I$5:$I$605,Ago!$U$5:$U$605,"Receita",Ago!$G$5:$G$605,CReceber!$D135,Ago!$K$5:$K$605,"Não Pago")</f>
        <v>0</v>
      </c>
      <c r="M135" s="65">
        <f>SUMIFS(Set!$I$5:$I$605,Set!$U$5:$U$605,"Receita",Set!$G$5:$G$605,CReceber!$D135,Set!$K$5:$K$605,"Não Pago")</f>
        <v>0</v>
      </c>
      <c r="N135" s="65">
        <f>SUMIFS(Out!$I$5:$I$605,Out!$U$5:$U$605,"Receita",Out!$G$5:$G$605,CReceber!$D135,Out!$K$5:$K$605,"Não Pago")</f>
        <v>0</v>
      </c>
      <c r="O135" s="65">
        <f>SUMIFS(Nov!$I$5:$I$605,Nov!$U$5:$U$605,"Receita",Nov!$G$5:$G$605,CReceber!$D135,Nov!$K$5:$K$605,"Não Pago")</f>
        <v>0</v>
      </c>
      <c r="P135" s="65">
        <f>SUMIFS(Dez!$I$5:$I$605,Dez!$U$5:$U$605,"Receita",Dez!$G$5:$G$605,CReceber!$D135,Dez!$K$5:$K$605,"Não Pago")</f>
        <v>0</v>
      </c>
      <c r="Q135" s="62">
        <f t="shared" si="5"/>
        <v>0</v>
      </c>
    </row>
    <row r="136" spans="3:17" ht="28.5" customHeight="1" thickTop="1" thickBot="1" x14ac:dyDescent="0.3">
      <c r="C136" s="46" t="str">
        <f>'PC Receitas'!G32</f>
        <v>4.2.28</v>
      </c>
      <c r="D136" s="47" t="str">
        <f>VLOOKUP(C136,'PC Receitas'!$G$4:$H$103,2,FALSE)</f>
        <v>-</v>
      </c>
      <c r="E136" s="65">
        <f>SUMIFS(Jan!$I$5:$I$605,Jan!$U$5:$U$605,"Receita",Jan!$G$5:$G$605,CReceber!$D136,Jan!$K$5:$K$605,"Não Pago")</f>
        <v>0</v>
      </c>
      <c r="F136" s="65">
        <f>SUMIFS(Fev!$I$5:$I$605,Fev!$U$5:$U$605,"Receita",Fev!$G$5:$G$605,CReceber!$D136,Fev!$K$5:$K$605,"Não Pago")</f>
        <v>0</v>
      </c>
      <c r="G136" s="65">
        <f>SUMIFS(Mar!$I$5:$I$605,Mar!$U$5:$U$605,"Receita",Mar!$G$5:$G$605,CReceber!$D136,Mar!$K$5:$K$605,"Não Pago")</f>
        <v>0</v>
      </c>
      <c r="H136" s="65">
        <f>SUMIFS(Abr!$I$5:$I$605,Abr!$U$5:$U$605,"Receita",Abr!$G$5:$G$605,CReceber!$D136,Abr!$K$5:$K$605,"Não Pago")</f>
        <v>0</v>
      </c>
      <c r="I136" s="65">
        <f>SUMIFS(Mai!$I$5:$I$605,Mai!$U$5:$U$605,"Receita",Mai!$G$5:$G$605,CReceber!$D136,Mai!$K$5:$K$605,"Não Pago")</f>
        <v>0</v>
      </c>
      <c r="J136" s="65">
        <f>SUMIFS(Jun!$I$5:$I$605,Jun!$U$5:$U$605,"Receita",Jun!$G$5:$G$605,CReceber!$D136,Jun!$K$5:$K$605,"Não Pago")</f>
        <v>0</v>
      </c>
      <c r="K136" s="65">
        <f>SUMIFS(Jul!$I$5:$I$605,Jul!$U$5:$U$605,"Receita",Jul!$G$5:$G$605,CReceber!$D136,Jul!$K$5:$K$605,"Não Pago")</f>
        <v>0</v>
      </c>
      <c r="L136" s="65">
        <f>SUMIFS(Ago!$I$5:$I$605,Ago!$U$5:$U$605,"Receita",Ago!$G$5:$G$605,CReceber!$D136,Ago!$K$5:$K$605,"Não Pago")</f>
        <v>0</v>
      </c>
      <c r="M136" s="65">
        <f>SUMIFS(Set!$I$5:$I$605,Set!$U$5:$U$605,"Receita",Set!$G$5:$G$605,CReceber!$D136,Set!$K$5:$K$605,"Não Pago")</f>
        <v>0</v>
      </c>
      <c r="N136" s="65">
        <f>SUMIFS(Out!$I$5:$I$605,Out!$U$5:$U$605,"Receita",Out!$G$5:$G$605,CReceber!$D136,Out!$K$5:$K$605,"Não Pago")</f>
        <v>0</v>
      </c>
      <c r="O136" s="65">
        <f>SUMIFS(Nov!$I$5:$I$605,Nov!$U$5:$U$605,"Receita",Nov!$G$5:$G$605,CReceber!$D136,Nov!$K$5:$K$605,"Não Pago")</f>
        <v>0</v>
      </c>
      <c r="P136" s="65">
        <f>SUMIFS(Dez!$I$5:$I$605,Dez!$U$5:$U$605,"Receita",Dez!$G$5:$G$605,CReceber!$D136,Dez!$K$5:$K$605,"Não Pago")</f>
        <v>0</v>
      </c>
      <c r="Q136" s="62">
        <f t="shared" si="5"/>
        <v>0</v>
      </c>
    </row>
    <row r="137" spans="3:17" ht="28.5" customHeight="1" thickTop="1" thickBot="1" x14ac:dyDescent="0.3">
      <c r="C137" s="46" t="str">
        <f>'PC Receitas'!G33</f>
        <v>4.2.29</v>
      </c>
      <c r="D137" s="47" t="str">
        <f>VLOOKUP(C137,'PC Receitas'!$G$4:$H$103,2,FALSE)</f>
        <v>-</v>
      </c>
      <c r="E137" s="65">
        <f>SUMIFS(Jan!$I$5:$I$605,Jan!$U$5:$U$605,"Receita",Jan!$G$5:$G$605,CReceber!$D137,Jan!$K$5:$K$605,"Não Pago")</f>
        <v>0</v>
      </c>
      <c r="F137" s="65">
        <f>SUMIFS(Fev!$I$5:$I$605,Fev!$U$5:$U$605,"Receita",Fev!$G$5:$G$605,CReceber!$D137,Fev!$K$5:$K$605,"Não Pago")</f>
        <v>0</v>
      </c>
      <c r="G137" s="65">
        <f>SUMIFS(Mar!$I$5:$I$605,Mar!$U$5:$U$605,"Receita",Mar!$G$5:$G$605,CReceber!$D137,Mar!$K$5:$K$605,"Não Pago")</f>
        <v>0</v>
      </c>
      <c r="H137" s="65">
        <f>SUMIFS(Abr!$I$5:$I$605,Abr!$U$5:$U$605,"Receita",Abr!$G$5:$G$605,CReceber!$D137,Abr!$K$5:$K$605,"Não Pago")</f>
        <v>0</v>
      </c>
      <c r="I137" s="65">
        <f>SUMIFS(Mai!$I$5:$I$605,Mai!$U$5:$U$605,"Receita",Mai!$G$5:$G$605,CReceber!$D137,Mai!$K$5:$K$605,"Não Pago")</f>
        <v>0</v>
      </c>
      <c r="J137" s="65">
        <f>SUMIFS(Jun!$I$5:$I$605,Jun!$U$5:$U$605,"Receita",Jun!$G$5:$G$605,CReceber!$D137,Jun!$K$5:$K$605,"Não Pago")</f>
        <v>0</v>
      </c>
      <c r="K137" s="65">
        <f>SUMIFS(Jul!$I$5:$I$605,Jul!$U$5:$U$605,"Receita",Jul!$G$5:$G$605,CReceber!$D137,Jul!$K$5:$K$605,"Não Pago")</f>
        <v>0</v>
      </c>
      <c r="L137" s="65">
        <f>SUMIFS(Ago!$I$5:$I$605,Ago!$U$5:$U$605,"Receita",Ago!$G$5:$G$605,CReceber!$D137,Ago!$K$5:$K$605,"Não Pago")</f>
        <v>0</v>
      </c>
      <c r="M137" s="65">
        <f>SUMIFS(Set!$I$5:$I$605,Set!$U$5:$U$605,"Receita",Set!$G$5:$G$605,CReceber!$D137,Set!$K$5:$K$605,"Não Pago")</f>
        <v>0</v>
      </c>
      <c r="N137" s="65">
        <f>SUMIFS(Out!$I$5:$I$605,Out!$U$5:$U$605,"Receita",Out!$G$5:$G$605,CReceber!$D137,Out!$K$5:$K$605,"Não Pago")</f>
        <v>0</v>
      </c>
      <c r="O137" s="65">
        <f>SUMIFS(Nov!$I$5:$I$605,Nov!$U$5:$U$605,"Receita",Nov!$G$5:$G$605,CReceber!$D137,Nov!$K$5:$K$605,"Não Pago")</f>
        <v>0</v>
      </c>
      <c r="P137" s="65">
        <f>SUMIFS(Dez!$I$5:$I$605,Dez!$U$5:$U$605,"Receita",Dez!$G$5:$G$605,CReceber!$D137,Dez!$K$5:$K$605,"Não Pago")</f>
        <v>0</v>
      </c>
      <c r="Q137" s="62">
        <f t="shared" si="5"/>
        <v>0</v>
      </c>
    </row>
    <row r="138" spans="3:17" ht="28.5" customHeight="1" thickTop="1" thickBot="1" x14ac:dyDescent="0.3">
      <c r="C138" s="46" t="str">
        <f>'PC Receitas'!G34</f>
        <v>4.2.30</v>
      </c>
      <c r="D138" s="47" t="str">
        <f>VLOOKUP(C138,'PC Receitas'!$G$4:$H$103,2,FALSE)</f>
        <v>-</v>
      </c>
      <c r="E138" s="65">
        <f>SUMIFS(Jan!$I$5:$I$605,Jan!$U$5:$U$605,"Receita",Jan!$G$5:$G$605,CReceber!$D138,Jan!$K$5:$K$605,"Não Pago")</f>
        <v>0</v>
      </c>
      <c r="F138" s="65">
        <f>SUMIFS(Fev!$I$5:$I$605,Fev!$U$5:$U$605,"Receita",Fev!$G$5:$G$605,CReceber!$D138,Fev!$K$5:$K$605,"Não Pago")</f>
        <v>0</v>
      </c>
      <c r="G138" s="65">
        <f>SUMIFS(Mar!$I$5:$I$605,Mar!$U$5:$U$605,"Receita",Mar!$G$5:$G$605,CReceber!$D138,Mar!$K$5:$K$605,"Não Pago")</f>
        <v>0</v>
      </c>
      <c r="H138" s="65">
        <f>SUMIFS(Abr!$I$5:$I$605,Abr!$U$5:$U$605,"Receita",Abr!$G$5:$G$605,CReceber!$D138,Abr!$K$5:$K$605,"Não Pago")</f>
        <v>0</v>
      </c>
      <c r="I138" s="65">
        <f>SUMIFS(Mai!$I$5:$I$605,Mai!$U$5:$U$605,"Receita",Mai!$G$5:$G$605,CReceber!$D138,Mai!$K$5:$K$605,"Não Pago")</f>
        <v>0</v>
      </c>
      <c r="J138" s="65">
        <f>SUMIFS(Jun!$I$5:$I$605,Jun!$U$5:$U$605,"Receita",Jun!$G$5:$G$605,CReceber!$D138,Jun!$K$5:$K$605,"Não Pago")</f>
        <v>0</v>
      </c>
      <c r="K138" s="65">
        <f>SUMIFS(Jul!$I$5:$I$605,Jul!$U$5:$U$605,"Receita",Jul!$G$5:$G$605,CReceber!$D138,Jul!$K$5:$K$605,"Não Pago")</f>
        <v>0</v>
      </c>
      <c r="L138" s="65">
        <f>SUMIFS(Ago!$I$5:$I$605,Ago!$U$5:$U$605,"Receita",Ago!$G$5:$G$605,CReceber!$D138,Ago!$K$5:$K$605,"Não Pago")</f>
        <v>0</v>
      </c>
      <c r="M138" s="65">
        <f>SUMIFS(Set!$I$5:$I$605,Set!$U$5:$U$605,"Receita",Set!$G$5:$G$605,CReceber!$D138,Set!$K$5:$K$605,"Não Pago")</f>
        <v>0</v>
      </c>
      <c r="N138" s="65">
        <f>SUMIFS(Out!$I$5:$I$605,Out!$U$5:$U$605,"Receita",Out!$G$5:$G$605,CReceber!$D138,Out!$K$5:$K$605,"Não Pago")</f>
        <v>0</v>
      </c>
      <c r="O138" s="65">
        <f>SUMIFS(Nov!$I$5:$I$605,Nov!$U$5:$U$605,"Receita",Nov!$G$5:$G$605,CReceber!$D138,Nov!$K$5:$K$605,"Não Pago")</f>
        <v>0</v>
      </c>
      <c r="P138" s="65">
        <f>SUMIFS(Dez!$I$5:$I$605,Dez!$U$5:$U$605,"Receita",Dez!$G$5:$G$605,CReceber!$D138,Dez!$K$5:$K$605,"Não Pago")</f>
        <v>0</v>
      </c>
      <c r="Q138" s="62">
        <f t="shared" si="5"/>
        <v>0</v>
      </c>
    </row>
    <row r="139" spans="3:17" ht="28.5" customHeight="1" thickTop="1" thickBot="1" x14ac:dyDescent="0.3">
      <c r="C139" s="46" t="str">
        <f>'PC Receitas'!G35</f>
        <v>4.2.31</v>
      </c>
      <c r="D139" s="47" t="str">
        <f>VLOOKUP(C139,'PC Receitas'!$G$4:$H$103,2,FALSE)</f>
        <v>-</v>
      </c>
      <c r="E139" s="65">
        <f>SUMIFS(Jan!$I$5:$I$605,Jan!$U$5:$U$605,"Receita",Jan!$G$5:$G$605,CReceber!$D139,Jan!$K$5:$K$605,"Não Pago")</f>
        <v>0</v>
      </c>
      <c r="F139" s="65">
        <f>SUMIFS(Fev!$I$5:$I$605,Fev!$U$5:$U$605,"Receita",Fev!$G$5:$G$605,CReceber!$D139,Fev!$K$5:$K$605,"Não Pago")</f>
        <v>0</v>
      </c>
      <c r="G139" s="65">
        <f>SUMIFS(Mar!$I$5:$I$605,Mar!$U$5:$U$605,"Receita",Mar!$G$5:$G$605,CReceber!$D139,Mar!$K$5:$K$605,"Não Pago")</f>
        <v>0</v>
      </c>
      <c r="H139" s="65">
        <f>SUMIFS(Abr!$I$5:$I$605,Abr!$U$5:$U$605,"Receita",Abr!$G$5:$G$605,CReceber!$D139,Abr!$K$5:$K$605,"Não Pago")</f>
        <v>0</v>
      </c>
      <c r="I139" s="65">
        <f>SUMIFS(Mai!$I$5:$I$605,Mai!$U$5:$U$605,"Receita",Mai!$G$5:$G$605,CReceber!$D139,Mai!$K$5:$K$605,"Não Pago")</f>
        <v>0</v>
      </c>
      <c r="J139" s="65">
        <f>SUMIFS(Jun!$I$5:$I$605,Jun!$U$5:$U$605,"Receita",Jun!$G$5:$G$605,CReceber!$D139,Jun!$K$5:$K$605,"Não Pago")</f>
        <v>0</v>
      </c>
      <c r="K139" s="65">
        <f>SUMIFS(Jul!$I$5:$I$605,Jul!$U$5:$U$605,"Receita",Jul!$G$5:$G$605,CReceber!$D139,Jul!$K$5:$K$605,"Não Pago")</f>
        <v>0</v>
      </c>
      <c r="L139" s="65">
        <f>SUMIFS(Ago!$I$5:$I$605,Ago!$U$5:$U$605,"Receita",Ago!$G$5:$G$605,CReceber!$D139,Ago!$K$5:$K$605,"Não Pago")</f>
        <v>0</v>
      </c>
      <c r="M139" s="65">
        <f>SUMIFS(Set!$I$5:$I$605,Set!$U$5:$U$605,"Receita",Set!$G$5:$G$605,CReceber!$D139,Set!$K$5:$K$605,"Não Pago")</f>
        <v>0</v>
      </c>
      <c r="N139" s="65">
        <f>SUMIFS(Out!$I$5:$I$605,Out!$U$5:$U$605,"Receita",Out!$G$5:$G$605,CReceber!$D139,Out!$K$5:$K$605,"Não Pago")</f>
        <v>0</v>
      </c>
      <c r="O139" s="65">
        <f>SUMIFS(Nov!$I$5:$I$605,Nov!$U$5:$U$605,"Receita",Nov!$G$5:$G$605,CReceber!$D139,Nov!$K$5:$K$605,"Não Pago")</f>
        <v>0</v>
      </c>
      <c r="P139" s="65">
        <f>SUMIFS(Dez!$I$5:$I$605,Dez!$U$5:$U$605,"Receita",Dez!$G$5:$G$605,CReceber!$D139,Dez!$K$5:$K$605,"Não Pago")</f>
        <v>0</v>
      </c>
      <c r="Q139" s="62">
        <f t="shared" si="5"/>
        <v>0</v>
      </c>
    </row>
    <row r="140" spans="3:17" ht="28.5" customHeight="1" thickTop="1" thickBot="1" x14ac:dyDescent="0.3">
      <c r="C140" s="46" t="str">
        <f>'PC Receitas'!G36</f>
        <v>4.2.32</v>
      </c>
      <c r="D140" s="47" t="str">
        <f>VLOOKUP(C140,'PC Receitas'!$G$4:$H$103,2,FALSE)</f>
        <v>-</v>
      </c>
      <c r="E140" s="65">
        <f>SUMIFS(Jan!$I$5:$I$605,Jan!$U$5:$U$605,"Receita",Jan!$G$5:$G$605,CReceber!$D140,Jan!$K$5:$K$605,"Não Pago")</f>
        <v>0</v>
      </c>
      <c r="F140" s="65">
        <f>SUMIFS(Fev!$I$5:$I$605,Fev!$U$5:$U$605,"Receita",Fev!$G$5:$G$605,CReceber!$D140,Fev!$K$5:$K$605,"Não Pago")</f>
        <v>0</v>
      </c>
      <c r="G140" s="65">
        <f>SUMIFS(Mar!$I$5:$I$605,Mar!$U$5:$U$605,"Receita",Mar!$G$5:$G$605,CReceber!$D140,Mar!$K$5:$K$605,"Não Pago")</f>
        <v>0</v>
      </c>
      <c r="H140" s="65">
        <f>SUMIFS(Abr!$I$5:$I$605,Abr!$U$5:$U$605,"Receita",Abr!$G$5:$G$605,CReceber!$D140,Abr!$K$5:$K$605,"Não Pago")</f>
        <v>0</v>
      </c>
      <c r="I140" s="65">
        <f>SUMIFS(Mai!$I$5:$I$605,Mai!$U$5:$U$605,"Receita",Mai!$G$5:$G$605,CReceber!$D140,Mai!$K$5:$K$605,"Não Pago")</f>
        <v>0</v>
      </c>
      <c r="J140" s="65">
        <f>SUMIFS(Jun!$I$5:$I$605,Jun!$U$5:$U$605,"Receita",Jun!$G$5:$G$605,CReceber!$D140,Jun!$K$5:$K$605,"Não Pago")</f>
        <v>0</v>
      </c>
      <c r="K140" s="65">
        <f>SUMIFS(Jul!$I$5:$I$605,Jul!$U$5:$U$605,"Receita",Jul!$G$5:$G$605,CReceber!$D140,Jul!$K$5:$K$605,"Não Pago")</f>
        <v>0</v>
      </c>
      <c r="L140" s="65">
        <f>SUMIFS(Ago!$I$5:$I$605,Ago!$U$5:$U$605,"Receita",Ago!$G$5:$G$605,CReceber!$D140,Ago!$K$5:$K$605,"Não Pago")</f>
        <v>0</v>
      </c>
      <c r="M140" s="65">
        <f>SUMIFS(Set!$I$5:$I$605,Set!$U$5:$U$605,"Receita",Set!$G$5:$G$605,CReceber!$D140,Set!$K$5:$K$605,"Não Pago")</f>
        <v>0</v>
      </c>
      <c r="N140" s="65">
        <f>SUMIFS(Out!$I$5:$I$605,Out!$U$5:$U$605,"Receita",Out!$G$5:$G$605,CReceber!$D140,Out!$K$5:$K$605,"Não Pago")</f>
        <v>0</v>
      </c>
      <c r="O140" s="65">
        <f>SUMIFS(Nov!$I$5:$I$605,Nov!$U$5:$U$605,"Receita",Nov!$G$5:$G$605,CReceber!$D140,Nov!$K$5:$K$605,"Não Pago")</f>
        <v>0</v>
      </c>
      <c r="P140" s="65">
        <f>SUMIFS(Dez!$I$5:$I$605,Dez!$U$5:$U$605,"Receita",Dez!$G$5:$G$605,CReceber!$D140,Dez!$K$5:$K$605,"Não Pago")</f>
        <v>0</v>
      </c>
      <c r="Q140" s="62">
        <f t="shared" si="5"/>
        <v>0</v>
      </c>
    </row>
    <row r="141" spans="3:17" ht="28.5" customHeight="1" thickTop="1" thickBot="1" x14ac:dyDescent="0.3">
      <c r="C141" s="46" t="str">
        <f>'PC Receitas'!G37</f>
        <v>4.2.33</v>
      </c>
      <c r="D141" s="47" t="str">
        <f>VLOOKUP(C141,'PC Receitas'!$G$4:$H$103,2,FALSE)</f>
        <v>-</v>
      </c>
      <c r="E141" s="65">
        <f>SUMIFS(Jan!$I$5:$I$605,Jan!$U$5:$U$605,"Receita",Jan!$G$5:$G$605,CReceber!$D141,Jan!$K$5:$K$605,"Não Pago")</f>
        <v>0</v>
      </c>
      <c r="F141" s="65">
        <f>SUMIFS(Fev!$I$5:$I$605,Fev!$U$5:$U$605,"Receita",Fev!$G$5:$G$605,CReceber!$D141,Fev!$K$5:$K$605,"Não Pago")</f>
        <v>0</v>
      </c>
      <c r="G141" s="65">
        <f>SUMIFS(Mar!$I$5:$I$605,Mar!$U$5:$U$605,"Receita",Mar!$G$5:$G$605,CReceber!$D141,Mar!$K$5:$K$605,"Não Pago")</f>
        <v>0</v>
      </c>
      <c r="H141" s="65">
        <f>SUMIFS(Abr!$I$5:$I$605,Abr!$U$5:$U$605,"Receita",Abr!$G$5:$G$605,CReceber!$D141,Abr!$K$5:$K$605,"Não Pago")</f>
        <v>0</v>
      </c>
      <c r="I141" s="65">
        <f>SUMIFS(Mai!$I$5:$I$605,Mai!$U$5:$U$605,"Receita",Mai!$G$5:$G$605,CReceber!$D141,Mai!$K$5:$K$605,"Não Pago")</f>
        <v>0</v>
      </c>
      <c r="J141" s="65">
        <f>SUMIFS(Jun!$I$5:$I$605,Jun!$U$5:$U$605,"Receita",Jun!$G$5:$G$605,CReceber!$D141,Jun!$K$5:$K$605,"Não Pago")</f>
        <v>0</v>
      </c>
      <c r="K141" s="65">
        <f>SUMIFS(Jul!$I$5:$I$605,Jul!$U$5:$U$605,"Receita",Jul!$G$5:$G$605,CReceber!$D141,Jul!$K$5:$K$605,"Não Pago")</f>
        <v>0</v>
      </c>
      <c r="L141" s="65">
        <f>SUMIFS(Ago!$I$5:$I$605,Ago!$U$5:$U$605,"Receita",Ago!$G$5:$G$605,CReceber!$D141,Ago!$K$5:$K$605,"Não Pago")</f>
        <v>0</v>
      </c>
      <c r="M141" s="65">
        <f>SUMIFS(Set!$I$5:$I$605,Set!$U$5:$U$605,"Receita",Set!$G$5:$G$605,CReceber!$D141,Set!$K$5:$K$605,"Não Pago")</f>
        <v>0</v>
      </c>
      <c r="N141" s="65">
        <f>SUMIFS(Out!$I$5:$I$605,Out!$U$5:$U$605,"Receita",Out!$G$5:$G$605,CReceber!$D141,Out!$K$5:$K$605,"Não Pago")</f>
        <v>0</v>
      </c>
      <c r="O141" s="65">
        <f>SUMIFS(Nov!$I$5:$I$605,Nov!$U$5:$U$605,"Receita",Nov!$G$5:$G$605,CReceber!$D141,Nov!$K$5:$K$605,"Não Pago")</f>
        <v>0</v>
      </c>
      <c r="P141" s="65">
        <f>SUMIFS(Dez!$I$5:$I$605,Dez!$U$5:$U$605,"Receita",Dez!$G$5:$G$605,CReceber!$D141,Dez!$K$5:$K$605,"Não Pago")</f>
        <v>0</v>
      </c>
      <c r="Q141" s="62">
        <f t="shared" si="5"/>
        <v>0</v>
      </c>
    </row>
    <row r="142" spans="3:17" ht="28.5" customHeight="1" thickTop="1" thickBot="1" x14ac:dyDescent="0.3">
      <c r="C142" s="46" t="str">
        <f>'PC Receitas'!G38</f>
        <v>4.2.34</v>
      </c>
      <c r="D142" s="47" t="str">
        <f>VLOOKUP(C142,'PC Receitas'!$G$4:$H$103,2,FALSE)</f>
        <v>-</v>
      </c>
      <c r="E142" s="65">
        <f>SUMIFS(Jan!$I$5:$I$605,Jan!$U$5:$U$605,"Receita",Jan!$G$5:$G$605,CReceber!$D142,Jan!$K$5:$K$605,"Não Pago")</f>
        <v>0</v>
      </c>
      <c r="F142" s="65">
        <f>SUMIFS(Fev!$I$5:$I$605,Fev!$U$5:$U$605,"Receita",Fev!$G$5:$G$605,CReceber!$D142,Fev!$K$5:$K$605,"Não Pago")</f>
        <v>0</v>
      </c>
      <c r="G142" s="65">
        <f>SUMIFS(Mar!$I$5:$I$605,Mar!$U$5:$U$605,"Receita",Mar!$G$5:$G$605,CReceber!$D142,Mar!$K$5:$K$605,"Não Pago")</f>
        <v>0</v>
      </c>
      <c r="H142" s="65">
        <f>SUMIFS(Abr!$I$5:$I$605,Abr!$U$5:$U$605,"Receita",Abr!$G$5:$G$605,CReceber!$D142,Abr!$K$5:$K$605,"Não Pago")</f>
        <v>0</v>
      </c>
      <c r="I142" s="65">
        <f>SUMIFS(Mai!$I$5:$I$605,Mai!$U$5:$U$605,"Receita",Mai!$G$5:$G$605,CReceber!$D142,Mai!$K$5:$K$605,"Não Pago")</f>
        <v>0</v>
      </c>
      <c r="J142" s="65">
        <f>SUMIFS(Jun!$I$5:$I$605,Jun!$U$5:$U$605,"Receita",Jun!$G$5:$G$605,CReceber!$D142,Jun!$K$5:$K$605,"Não Pago")</f>
        <v>0</v>
      </c>
      <c r="K142" s="65">
        <f>SUMIFS(Jul!$I$5:$I$605,Jul!$U$5:$U$605,"Receita",Jul!$G$5:$G$605,CReceber!$D142,Jul!$K$5:$K$605,"Não Pago")</f>
        <v>0</v>
      </c>
      <c r="L142" s="65">
        <f>SUMIFS(Ago!$I$5:$I$605,Ago!$U$5:$U$605,"Receita",Ago!$G$5:$G$605,CReceber!$D142,Ago!$K$5:$K$605,"Não Pago")</f>
        <v>0</v>
      </c>
      <c r="M142" s="65">
        <f>SUMIFS(Set!$I$5:$I$605,Set!$U$5:$U$605,"Receita",Set!$G$5:$G$605,CReceber!$D142,Set!$K$5:$K$605,"Não Pago")</f>
        <v>0</v>
      </c>
      <c r="N142" s="65">
        <f>SUMIFS(Out!$I$5:$I$605,Out!$U$5:$U$605,"Receita",Out!$G$5:$G$605,CReceber!$D142,Out!$K$5:$K$605,"Não Pago")</f>
        <v>0</v>
      </c>
      <c r="O142" s="65">
        <f>SUMIFS(Nov!$I$5:$I$605,Nov!$U$5:$U$605,"Receita",Nov!$G$5:$G$605,CReceber!$D142,Nov!$K$5:$K$605,"Não Pago")</f>
        <v>0</v>
      </c>
      <c r="P142" s="65">
        <f>SUMIFS(Dez!$I$5:$I$605,Dez!$U$5:$U$605,"Receita",Dez!$G$5:$G$605,CReceber!$D142,Dez!$K$5:$K$605,"Não Pago")</f>
        <v>0</v>
      </c>
      <c r="Q142" s="62">
        <f t="shared" si="5"/>
        <v>0</v>
      </c>
    </row>
    <row r="143" spans="3:17" ht="28.5" customHeight="1" thickTop="1" thickBot="1" x14ac:dyDescent="0.3">
      <c r="C143" s="46" t="str">
        <f>'PC Receitas'!G39</f>
        <v>4.2.35</v>
      </c>
      <c r="D143" s="47" t="str">
        <f>VLOOKUP(C143,'PC Receitas'!$G$4:$H$103,2,FALSE)</f>
        <v>-</v>
      </c>
      <c r="E143" s="65">
        <f>SUMIFS(Jan!$I$5:$I$605,Jan!$U$5:$U$605,"Receita",Jan!$G$5:$G$605,CReceber!$D143,Jan!$K$5:$K$605,"Não Pago")</f>
        <v>0</v>
      </c>
      <c r="F143" s="65">
        <f>SUMIFS(Fev!$I$5:$I$605,Fev!$U$5:$U$605,"Receita",Fev!$G$5:$G$605,CReceber!$D143,Fev!$K$5:$K$605,"Não Pago")</f>
        <v>0</v>
      </c>
      <c r="G143" s="65">
        <f>SUMIFS(Mar!$I$5:$I$605,Mar!$U$5:$U$605,"Receita",Mar!$G$5:$G$605,CReceber!$D143,Mar!$K$5:$K$605,"Não Pago")</f>
        <v>0</v>
      </c>
      <c r="H143" s="65">
        <f>SUMIFS(Abr!$I$5:$I$605,Abr!$U$5:$U$605,"Receita",Abr!$G$5:$G$605,CReceber!$D143,Abr!$K$5:$K$605,"Não Pago")</f>
        <v>0</v>
      </c>
      <c r="I143" s="65">
        <f>SUMIFS(Mai!$I$5:$I$605,Mai!$U$5:$U$605,"Receita",Mai!$G$5:$G$605,CReceber!$D143,Mai!$K$5:$K$605,"Não Pago")</f>
        <v>0</v>
      </c>
      <c r="J143" s="65">
        <f>SUMIFS(Jun!$I$5:$I$605,Jun!$U$5:$U$605,"Receita",Jun!$G$5:$G$605,CReceber!$D143,Jun!$K$5:$K$605,"Não Pago")</f>
        <v>0</v>
      </c>
      <c r="K143" s="65">
        <f>SUMIFS(Jul!$I$5:$I$605,Jul!$U$5:$U$605,"Receita",Jul!$G$5:$G$605,CReceber!$D143,Jul!$K$5:$K$605,"Não Pago")</f>
        <v>0</v>
      </c>
      <c r="L143" s="65">
        <f>SUMIFS(Ago!$I$5:$I$605,Ago!$U$5:$U$605,"Receita",Ago!$G$5:$G$605,CReceber!$D143,Ago!$K$5:$K$605,"Não Pago")</f>
        <v>0</v>
      </c>
      <c r="M143" s="65">
        <f>SUMIFS(Set!$I$5:$I$605,Set!$U$5:$U$605,"Receita",Set!$G$5:$G$605,CReceber!$D143,Set!$K$5:$K$605,"Não Pago")</f>
        <v>0</v>
      </c>
      <c r="N143" s="65">
        <f>SUMIFS(Out!$I$5:$I$605,Out!$U$5:$U$605,"Receita",Out!$G$5:$G$605,CReceber!$D143,Out!$K$5:$K$605,"Não Pago")</f>
        <v>0</v>
      </c>
      <c r="O143" s="65">
        <f>SUMIFS(Nov!$I$5:$I$605,Nov!$U$5:$U$605,"Receita",Nov!$G$5:$G$605,CReceber!$D143,Nov!$K$5:$K$605,"Não Pago")</f>
        <v>0</v>
      </c>
      <c r="P143" s="65">
        <f>SUMIFS(Dez!$I$5:$I$605,Dez!$U$5:$U$605,"Receita",Dez!$G$5:$G$605,CReceber!$D143,Dez!$K$5:$K$605,"Não Pago")</f>
        <v>0</v>
      </c>
      <c r="Q143" s="62">
        <f t="shared" si="5"/>
        <v>0</v>
      </c>
    </row>
    <row r="144" spans="3:17" ht="28.5" customHeight="1" thickTop="1" thickBot="1" x14ac:dyDescent="0.3">
      <c r="C144" s="46" t="str">
        <f>'PC Receitas'!G40</f>
        <v>4.2.36</v>
      </c>
      <c r="D144" s="47" t="str">
        <f>VLOOKUP(C144,'PC Receitas'!$G$4:$H$103,2,FALSE)</f>
        <v>-</v>
      </c>
      <c r="E144" s="65">
        <f>SUMIFS(Jan!$I$5:$I$605,Jan!$U$5:$U$605,"Receita",Jan!$G$5:$G$605,CReceber!$D144,Jan!$K$5:$K$605,"Não Pago")</f>
        <v>0</v>
      </c>
      <c r="F144" s="65">
        <f>SUMIFS(Fev!$I$5:$I$605,Fev!$U$5:$U$605,"Receita",Fev!$G$5:$G$605,CReceber!$D144,Fev!$K$5:$K$605,"Não Pago")</f>
        <v>0</v>
      </c>
      <c r="G144" s="65">
        <f>SUMIFS(Mar!$I$5:$I$605,Mar!$U$5:$U$605,"Receita",Mar!$G$5:$G$605,CReceber!$D144,Mar!$K$5:$K$605,"Não Pago")</f>
        <v>0</v>
      </c>
      <c r="H144" s="65">
        <f>SUMIFS(Abr!$I$5:$I$605,Abr!$U$5:$U$605,"Receita",Abr!$G$5:$G$605,CReceber!$D144,Abr!$K$5:$K$605,"Não Pago")</f>
        <v>0</v>
      </c>
      <c r="I144" s="65">
        <f>SUMIFS(Mai!$I$5:$I$605,Mai!$U$5:$U$605,"Receita",Mai!$G$5:$G$605,CReceber!$D144,Mai!$K$5:$K$605,"Não Pago")</f>
        <v>0</v>
      </c>
      <c r="J144" s="65">
        <f>SUMIFS(Jun!$I$5:$I$605,Jun!$U$5:$U$605,"Receita",Jun!$G$5:$G$605,CReceber!$D144,Jun!$K$5:$K$605,"Não Pago")</f>
        <v>0</v>
      </c>
      <c r="K144" s="65">
        <f>SUMIFS(Jul!$I$5:$I$605,Jul!$U$5:$U$605,"Receita",Jul!$G$5:$G$605,CReceber!$D144,Jul!$K$5:$K$605,"Não Pago")</f>
        <v>0</v>
      </c>
      <c r="L144" s="65">
        <f>SUMIFS(Ago!$I$5:$I$605,Ago!$U$5:$U$605,"Receita",Ago!$G$5:$G$605,CReceber!$D144,Ago!$K$5:$K$605,"Não Pago")</f>
        <v>0</v>
      </c>
      <c r="M144" s="65">
        <f>SUMIFS(Set!$I$5:$I$605,Set!$U$5:$U$605,"Receita",Set!$G$5:$G$605,CReceber!$D144,Set!$K$5:$K$605,"Não Pago")</f>
        <v>0</v>
      </c>
      <c r="N144" s="65">
        <f>SUMIFS(Out!$I$5:$I$605,Out!$U$5:$U$605,"Receita",Out!$G$5:$G$605,CReceber!$D144,Out!$K$5:$K$605,"Não Pago")</f>
        <v>0</v>
      </c>
      <c r="O144" s="65">
        <f>SUMIFS(Nov!$I$5:$I$605,Nov!$U$5:$U$605,"Receita",Nov!$G$5:$G$605,CReceber!$D144,Nov!$K$5:$K$605,"Não Pago")</f>
        <v>0</v>
      </c>
      <c r="P144" s="65">
        <f>SUMIFS(Dez!$I$5:$I$605,Dez!$U$5:$U$605,"Receita",Dez!$G$5:$G$605,CReceber!$D144,Dez!$K$5:$K$605,"Não Pago")</f>
        <v>0</v>
      </c>
      <c r="Q144" s="62">
        <f t="shared" si="5"/>
        <v>0</v>
      </c>
    </row>
    <row r="145" spans="3:17" ht="28.5" customHeight="1" thickTop="1" thickBot="1" x14ac:dyDescent="0.3">
      <c r="C145" s="46" t="str">
        <f>'PC Receitas'!G41</f>
        <v>4.2.37</v>
      </c>
      <c r="D145" s="47" t="str">
        <f>VLOOKUP(C145,'PC Receitas'!$G$4:$H$103,2,FALSE)</f>
        <v>-</v>
      </c>
      <c r="E145" s="65">
        <f>SUMIFS(Jan!$I$5:$I$605,Jan!$U$5:$U$605,"Receita",Jan!$G$5:$G$605,CReceber!$D145,Jan!$K$5:$K$605,"Não Pago")</f>
        <v>0</v>
      </c>
      <c r="F145" s="65">
        <f>SUMIFS(Fev!$I$5:$I$605,Fev!$U$5:$U$605,"Receita",Fev!$G$5:$G$605,CReceber!$D145,Fev!$K$5:$K$605,"Não Pago")</f>
        <v>0</v>
      </c>
      <c r="G145" s="65">
        <f>SUMIFS(Mar!$I$5:$I$605,Mar!$U$5:$U$605,"Receita",Mar!$G$5:$G$605,CReceber!$D145,Mar!$K$5:$K$605,"Não Pago")</f>
        <v>0</v>
      </c>
      <c r="H145" s="65">
        <f>SUMIFS(Abr!$I$5:$I$605,Abr!$U$5:$U$605,"Receita",Abr!$G$5:$G$605,CReceber!$D145,Abr!$K$5:$K$605,"Não Pago")</f>
        <v>0</v>
      </c>
      <c r="I145" s="65">
        <f>SUMIFS(Mai!$I$5:$I$605,Mai!$U$5:$U$605,"Receita",Mai!$G$5:$G$605,CReceber!$D145,Mai!$K$5:$K$605,"Não Pago")</f>
        <v>0</v>
      </c>
      <c r="J145" s="65">
        <f>SUMIFS(Jun!$I$5:$I$605,Jun!$U$5:$U$605,"Receita",Jun!$G$5:$G$605,CReceber!$D145,Jun!$K$5:$K$605,"Não Pago")</f>
        <v>0</v>
      </c>
      <c r="K145" s="65">
        <f>SUMIFS(Jul!$I$5:$I$605,Jul!$U$5:$U$605,"Receita",Jul!$G$5:$G$605,CReceber!$D145,Jul!$K$5:$K$605,"Não Pago")</f>
        <v>0</v>
      </c>
      <c r="L145" s="65">
        <f>SUMIFS(Ago!$I$5:$I$605,Ago!$U$5:$U$605,"Receita",Ago!$G$5:$G$605,CReceber!$D145,Ago!$K$5:$K$605,"Não Pago")</f>
        <v>0</v>
      </c>
      <c r="M145" s="65">
        <f>SUMIFS(Set!$I$5:$I$605,Set!$U$5:$U$605,"Receita",Set!$G$5:$G$605,CReceber!$D145,Set!$K$5:$K$605,"Não Pago")</f>
        <v>0</v>
      </c>
      <c r="N145" s="65">
        <f>SUMIFS(Out!$I$5:$I$605,Out!$U$5:$U$605,"Receita",Out!$G$5:$G$605,CReceber!$D145,Out!$K$5:$K$605,"Não Pago")</f>
        <v>0</v>
      </c>
      <c r="O145" s="65">
        <f>SUMIFS(Nov!$I$5:$I$605,Nov!$U$5:$U$605,"Receita",Nov!$G$5:$G$605,CReceber!$D145,Nov!$K$5:$K$605,"Não Pago")</f>
        <v>0</v>
      </c>
      <c r="P145" s="65">
        <f>SUMIFS(Dez!$I$5:$I$605,Dez!$U$5:$U$605,"Receita",Dez!$G$5:$G$605,CReceber!$D145,Dez!$K$5:$K$605,"Não Pago")</f>
        <v>0</v>
      </c>
      <c r="Q145" s="62">
        <f t="shared" si="5"/>
        <v>0</v>
      </c>
    </row>
    <row r="146" spans="3:17" ht="28.5" customHeight="1" thickTop="1" thickBot="1" x14ac:dyDescent="0.3">
      <c r="C146" s="46" t="str">
        <f>'PC Receitas'!G42</f>
        <v>4.2.38</v>
      </c>
      <c r="D146" s="47" t="str">
        <f>VLOOKUP(C146,'PC Receitas'!$G$4:$H$103,2,FALSE)</f>
        <v>-</v>
      </c>
      <c r="E146" s="65">
        <f>SUMIFS(Jan!$I$5:$I$605,Jan!$U$5:$U$605,"Receita",Jan!$G$5:$G$605,CReceber!$D146,Jan!$K$5:$K$605,"Não Pago")</f>
        <v>0</v>
      </c>
      <c r="F146" s="65">
        <f>SUMIFS(Fev!$I$5:$I$605,Fev!$U$5:$U$605,"Receita",Fev!$G$5:$G$605,CReceber!$D146,Fev!$K$5:$K$605,"Não Pago")</f>
        <v>0</v>
      </c>
      <c r="G146" s="65">
        <f>SUMIFS(Mar!$I$5:$I$605,Mar!$U$5:$U$605,"Receita",Mar!$G$5:$G$605,CReceber!$D146,Mar!$K$5:$K$605,"Não Pago")</f>
        <v>0</v>
      </c>
      <c r="H146" s="65">
        <f>SUMIFS(Abr!$I$5:$I$605,Abr!$U$5:$U$605,"Receita",Abr!$G$5:$G$605,CReceber!$D146,Abr!$K$5:$K$605,"Não Pago")</f>
        <v>0</v>
      </c>
      <c r="I146" s="65">
        <f>SUMIFS(Mai!$I$5:$I$605,Mai!$U$5:$U$605,"Receita",Mai!$G$5:$G$605,CReceber!$D146,Mai!$K$5:$K$605,"Não Pago")</f>
        <v>0</v>
      </c>
      <c r="J146" s="65">
        <f>SUMIFS(Jun!$I$5:$I$605,Jun!$U$5:$U$605,"Receita",Jun!$G$5:$G$605,CReceber!$D146,Jun!$K$5:$K$605,"Não Pago")</f>
        <v>0</v>
      </c>
      <c r="K146" s="65">
        <f>SUMIFS(Jul!$I$5:$I$605,Jul!$U$5:$U$605,"Receita",Jul!$G$5:$G$605,CReceber!$D146,Jul!$K$5:$K$605,"Não Pago")</f>
        <v>0</v>
      </c>
      <c r="L146" s="65">
        <f>SUMIFS(Ago!$I$5:$I$605,Ago!$U$5:$U$605,"Receita",Ago!$G$5:$G$605,CReceber!$D146,Ago!$K$5:$K$605,"Não Pago")</f>
        <v>0</v>
      </c>
      <c r="M146" s="65">
        <f>SUMIFS(Set!$I$5:$I$605,Set!$U$5:$U$605,"Receita",Set!$G$5:$G$605,CReceber!$D146,Set!$K$5:$K$605,"Não Pago")</f>
        <v>0</v>
      </c>
      <c r="N146" s="65">
        <f>SUMIFS(Out!$I$5:$I$605,Out!$U$5:$U$605,"Receita",Out!$G$5:$G$605,CReceber!$D146,Out!$K$5:$K$605,"Não Pago")</f>
        <v>0</v>
      </c>
      <c r="O146" s="65">
        <f>SUMIFS(Nov!$I$5:$I$605,Nov!$U$5:$U$605,"Receita",Nov!$G$5:$G$605,CReceber!$D146,Nov!$K$5:$K$605,"Não Pago")</f>
        <v>0</v>
      </c>
      <c r="P146" s="65">
        <f>SUMIFS(Dez!$I$5:$I$605,Dez!$U$5:$U$605,"Receita",Dez!$G$5:$G$605,CReceber!$D146,Dez!$K$5:$K$605,"Não Pago")</f>
        <v>0</v>
      </c>
      <c r="Q146" s="62">
        <f t="shared" si="5"/>
        <v>0</v>
      </c>
    </row>
    <row r="147" spans="3:17" ht="28.5" customHeight="1" thickTop="1" thickBot="1" x14ac:dyDescent="0.3">
      <c r="C147" s="46" t="str">
        <f>'PC Receitas'!G43</f>
        <v>4.2.39</v>
      </c>
      <c r="D147" s="47" t="str">
        <f>VLOOKUP(C147,'PC Receitas'!$G$4:$H$103,2,FALSE)</f>
        <v>-</v>
      </c>
      <c r="E147" s="65">
        <f>SUMIFS(Jan!$I$5:$I$605,Jan!$U$5:$U$605,"Receita",Jan!$G$5:$G$605,CReceber!$D147,Jan!$K$5:$K$605,"Não Pago")</f>
        <v>0</v>
      </c>
      <c r="F147" s="65">
        <f>SUMIFS(Fev!$I$5:$I$605,Fev!$U$5:$U$605,"Receita",Fev!$G$5:$G$605,CReceber!$D147,Fev!$K$5:$K$605,"Não Pago")</f>
        <v>0</v>
      </c>
      <c r="G147" s="65">
        <f>SUMIFS(Mar!$I$5:$I$605,Mar!$U$5:$U$605,"Receita",Mar!$G$5:$G$605,CReceber!$D147,Mar!$K$5:$K$605,"Não Pago")</f>
        <v>0</v>
      </c>
      <c r="H147" s="65">
        <f>SUMIFS(Abr!$I$5:$I$605,Abr!$U$5:$U$605,"Receita",Abr!$G$5:$G$605,CReceber!$D147,Abr!$K$5:$K$605,"Não Pago")</f>
        <v>0</v>
      </c>
      <c r="I147" s="65">
        <f>SUMIFS(Mai!$I$5:$I$605,Mai!$U$5:$U$605,"Receita",Mai!$G$5:$G$605,CReceber!$D147,Mai!$K$5:$K$605,"Não Pago")</f>
        <v>0</v>
      </c>
      <c r="J147" s="65">
        <f>SUMIFS(Jun!$I$5:$I$605,Jun!$U$5:$U$605,"Receita",Jun!$G$5:$G$605,CReceber!$D147,Jun!$K$5:$K$605,"Não Pago")</f>
        <v>0</v>
      </c>
      <c r="K147" s="65">
        <f>SUMIFS(Jul!$I$5:$I$605,Jul!$U$5:$U$605,"Receita",Jul!$G$5:$G$605,CReceber!$D147,Jul!$K$5:$K$605,"Não Pago")</f>
        <v>0</v>
      </c>
      <c r="L147" s="65">
        <f>SUMIFS(Ago!$I$5:$I$605,Ago!$U$5:$U$605,"Receita",Ago!$G$5:$G$605,CReceber!$D147,Ago!$K$5:$K$605,"Não Pago")</f>
        <v>0</v>
      </c>
      <c r="M147" s="65">
        <f>SUMIFS(Set!$I$5:$I$605,Set!$U$5:$U$605,"Receita",Set!$G$5:$G$605,CReceber!$D147,Set!$K$5:$K$605,"Não Pago")</f>
        <v>0</v>
      </c>
      <c r="N147" s="65">
        <f>SUMIFS(Out!$I$5:$I$605,Out!$U$5:$U$605,"Receita",Out!$G$5:$G$605,CReceber!$D147,Out!$K$5:$K$605,"Não Pago")</f>
        <v>0</v>
      </c>
      <c r="O147" s="65">
        <f>SUMIFS(Nov!$I$5:$I$605,Nov!$U$5:$U$605,"Receita",Nov!$G$5:$G$605,CReceber!$D147,Nov!$K$5:$K$605,"Não Pago")</f>
        <v>0</v>
      </c>
      <c r="P147" s="65">
        <f>SUMIFS(Dez!$I$5:$I$605,Dez!$U$5:$U$605,"Receita",Dez!$G$5:$G$605,CReceber!$D147,Dez!$K$5:$K$605,"Não Pago")</f>
        <v>0</v>
      </c>
      <c r="Q147" s="62">
        <f t="shared" si="5"/>
        <v>0</v>
      </c>
    </row>
    <row r="148" spans="3:17" ht="28.5" customHeight="1" thickTop="1" thickBot="1" x14ac:dyDescent="0.3">
      <c r="C148" s="46" t="str">
        <f>'PC Receitas'!G44</f>
        <v>4.2.40</v>
      </c>
      <c r="D148" s="47" t="str">
        <f>VLOOKUP(C148,'PC Receitas'!$G$4:$H$103,2,FALSE)</f>
        <v>-</v>
      </c>
      <c r="E148" s="65">
        <f>SUMIFS(Jan!$I$5:$I$605,Jan!$U$5:$U$605,"Receita",Jan!$G$5:$G$605,CReceber!$D148,Jan!$K$5:$K$605,"Não Pago")</f>
        <v>0</v>
      </c>
      <c r="F148" s="65">
        <f>SUMIFS(Fev!$I$5:$I$605,Fev!$U$5:$U$605,"Receita",Fev!$G$5:$G$605,CReceber!$D148,Fev!$K$5:$K$605,"Não Pago")</f>
        <v>0</v>
      </c>
      <c r="G148" s="65">
        <f>SUMIFS(Mar!$I$5:$I$605,Mar!$U$5:$U$605,"Receita",Mar!$G$5:$G$605,CReceber!$D148,Mar!$K$5:$K$605,"Não Pago")</f>
        <v>0</v>
      </c>
      <c r="H148" s="65">
        <f>SUMIFS(Abr!$I$5:$I$605,Abr!$U$5:$U$605,"Receita",Abr!$G$5:$G$605,CReceber!$D148,Abr!$K$5:$K$605,"Não Pago")</f>
        <v>0</v>
      </c>
      <c r="I148" s="65">
        <f>SUMIFS(Mai!$I$5:$I$605,Mai!$U$5:$U$605,"Receita",Mai!$G$5:$G$605,CReceber!$D148,Mai!$K$5:$K$605,"Não Pago")</f>
        <v>0</v>
      </c>
      <c r="J148" s="65">
        <f>SUMIFS(Jun!$I$5:$I$605,Jun!$U$5:$U$605,"Receita",Jun!$G$5:$G$605,CReceber!$D148,Jun!$K$5:$K$605,"Não Pago")</f>
        <v>0</v>
      </c>
      <c r="K148" s="65">
        <f>SUMIFS(Jul!$I$5:$I$605,Jul!$U$5:$U$605,"Receita",Jul!$G$5:$G$605,CReceber!$D148,Jul!$K$5:$K$605,"Não Pago")</f>
        <v>0</v>
      </c>
      <c r="L148" s="65">
        <f>SUMIFS(Ago!$I$5:$I$605,Ago!$U$5:$U$605,"Receita",Ago!$G$5:$G$605,CReceber!$D148,Ago!$K$5:$K$605,"Não Pago")</f>
        <v>0</v>
      </c>
      <c r="M148" s="65">
        <f>SUMIFS(Set!$I$5:$I$605,Set!$U$5:$U$605,"Receita",Set!$G$5:$G$605,CReceber!$D148,Set!$K$5:$K$605,"Não Pago")</f>
        <v>0</v>
      </c>
      <c r="N148" s="65">
        <f>SUMIFS(Out!$I$5:$I$605,Out!$U$5:$U$605,"Receita",Out!$G$5:$G$605,CReceber!$D148,Out!$K$5:$K$605,"Não Pago")</f>
        <v>0</v>
      </c>
      <c r="O148" s="65">
        <f>SUMIFS(Nov!$I$5:$I$605,Nov!$U$5:$U$605,"Receita",Nov!$G$5:$G$605,CReceber!$D148,Nov!$K$5:$K$605,"Não Pago")</f>
        <v>0</v>
      </c>
      <c r="P148" s="65">
        <f>SUMIFS(Dez!$I$5:$I$605,Dez!$U$5:$U$605,"Receita",Dez!$G$5:$G$605,CReceber!$D148,Dez!$K$5:$K$605,"Não Pago")</f>
        <v>0</v>
      </c>
      <c r="Q148" s="62">
        <f t="shared" si="5"/>
        <v>0</v>
      </c>
    </row>
    <row r="149" spans="3:17" ht="28.5" customHeight="1" thickTop="1" thickBot="1" x14ac:dyDescent="0.3">
      <c r="C149" s="46" t="str">
        <f>'PC Receitas'!G45</f>
        <v>4.2.41</v>
      </c>
      <c r="D149" s="47" t="str">
        <f>VLOOKUP(C149,'PC Receitas'!$G$4:$H$103,2,FALSE)</f>
        <v>-</v>
      </c>
      <c r="E149" s="65">
        <f>SUMIFS(Jan!$I$5:$I$605,Jan!$U$5:$U$605,"Receita",Jan!$G$5:$G$605,CReceber!$D149,Jan!$K$5:$K$605,"Não Pago")</f>
        <v>0</v>
      </c>
      <c r="F149" s="65">
        <f>SUMIFS(Fev!$I$5:$I$605,Fev!$U$5:$U$605,"Receita",Fev!$G$5:$G$605,CReceber!$D149,Fev!$K$5:$K$605,"Não Pago")</f>
        <v>0</v>
      </c>
      <c r="G149" s="65">
        <f>SUMIFS(Mar!$I$5:$I$605,Mar!$U$5:$U$605,"Receita",Mar!$G$5:$G$605,CReceber!$D149,Mar!$K$5:$K$605,"Não Pago")</f>
        <v>0</v>
      </c>
      <c r="H149" s="65">
        <f>SUMIFS(Abr!$I$5:$I$605,Abr!$U$5:$U$605,"Receita",Abr!$G$5:$G$605,CReceber!$D149,Abr!$K$5:$K$605,"Não Pago")</f>
        <v>0</v>
      </c>
      <c r="I149" s="65">
        <f>SUMIFS(Mai!$I$5:$I$605,Mai!$U$5:$U$605,"Receita",Mai!$G$5:$G$605,CReceber!$D149,Mai!$K$5:$K$605,"Não Pago")</f>
        <v>0</v>
      </c>
      <c r="J149" s="65">
        <f>SUMIFS(Jun!$I$5:$I$605,Jun!$U$5:$U$605,"Receita",Jun!$G$5:$G$605,CReceber!$D149,Jun!$K$5:$K$605,"Não Pago")</f>
        <v>0</v>
      </c>
      <c r="K149" s="65">
        <f>SUMIFS(Jul!$I$5:$I$605,Jul!$U$5:$U$605,"Receita",Jul!$G$5:$G$605,CReceber!$D149,Jul!$K$5:$K$605,"Não Pago")</f>
        <v>0</v>
      </c>
      <c r="L149" s="65">
        <f>SUMIFS(Ago!$I$5:$I$605,Ago!$U$5:$U$605,"Receita",Ago!$G$5:$G$605,CReceber!$D149,Ago!$K$5:$K$605,"Não Pago")</f>
        <v>0</v>
      </c>
      <c r="M149" s="65">
        <f>SUMIFS(Set!$I$5:$I$605,Set!$U$5:$U$605,"Receita",Set!$G$5:$G$605,CReceber!$D149,Set!$K$5:$K$605,"Não Pago")</f>
        <v>0</v>
      </c>
      <c r="N149" s="65">
        <f>SUMIFS(Out!$I$5:$I$605,Out!$U$5:$U$605,"Receita",Out!$G$5:$G$605,CReceber!$D149,Out!$K$5:$K$605,"Não Pago")</f>
        <v>0</v>
      </c>
      <c r="O149" s="65">
        <f>SUMIFS(Nov!$I$5:$I$605,Nov!$U$5:$U$605,"Receita",Nov!$G$5:$G$605,CReceber!$D149,Nov!$K$5:$K$605,"Não Pago")</f>
        <v>0</v>
      </c>
      <c r="P149" s="65">
        <f>SUMIFS(Dez!$I$5:$I$605,Dez!$U$5:$U$605,"Receita",Dez!$G$5:$G$605,CReceber!$D149,Dez!$K$5:$K$605,"Não Pago")</f>
        <v>0</v>
      </c>
      <c r="Q149" s="62">
        <f t="shared" si="5"/>
        <v>0</v>
      </c>
    </row>
    <row r="150" spans="3:17" ht="28.5" customHeight="1" thickTop="1" thickBot="1" x14ac:dyDescent="0.3">
      <c r="C150" s="46" t="str">
        <f>'PC Receitas'!G46</f>
        <v>4.2.42</v>
      </c>
      <c r="D150" s="47" t="str">
        <f>VLOOKUP(C150,'PC Receitas'!$G$4:$H$103,2,FALSE)</f>
        <v>-</v>
      </c>
      <c r="E150" s="65">
        <f>SUMIFS(Jan!$I$5:$I$605,Jan!$U$5:$U$605,"Receita",Jan!$G$5:$G$605,CReceber!$D150,Jan!$K$5:$K$605,"Não Pago")</f>
        <v>0</v>
      </c>
      <c r="F150" s="65">
        <f>SUMIFS(Fev!$I$5:$I$605,Fev!$U$5:$U$605,"Receita",Fev!$G$5:$G$605,CReceber!$D150,Fev!$K$5:$K$605,"Não Pago")</f>
        <v>0</v>
      </c>
      <c r="G150" s="65">
        <f>SUMIFS(Mar!$I$5:$I$605,Mar!$U$5:$U$605,"Receita",Mar!$G$5:$G$605,CReceber!$D150,Mar!$K$5:$K$605,"Não Pago")</f>
        <v>0</v>
      </c>
      <c r="H150" s="65">
        <f>SUMIFS(Abr!$I$5:$I$605,Abr!$U$5:$U$605,"Receita",Abr!$G$5:$G$605,CReceber!$D150,Abr!$K$5:$K$605,"Não Pago")</f>
        <v>0</v>
      </c>
      <c r="I150" s="65">
        <f>SUMIFS(Mai!$I$5:$I$605,Mai!$U$5:$U$605,"Receita",Mai!$G$5:$G$605,CReceber!$D150,Mai!$K$5:$K$605,"Não Pago")</f>
        <v>0</v>
      </c>
      <c r="J150" s="65">
        <f>SUMIFS(Jun!$I$5:$I$605,Jun!$U$5:$U$605,"Receita",Jun!$G$5:$G$605,CReceber!$D150,Jun!$K$5:$K$605,"Não Pago")</f>
        <v>0</v>
      </c>
      <c r="K150" s="65">
        <f>SUMIFS(Jul!$I$5:$I$605,Jul!$U$5:$U$605,"Receita",Jul!$G$5:$G$605,CReceber!$D150,Jul!$K$5:$K$605,"Não Pago")</f>
        <v>0</v>
      </c>
      <c r="L150" s="65">
        <f>SUMIFS(Ago!$I$5:$I$605,Ago!$U$5:$U$605,"Receita",Ago!$G$5:$G$605,CReceber!$D150,Ago!$K$5:$K$605,"Não Pago")</f>
        <v>0</v>
      </c>
      <c r="M150" s="65">
        <f>SUMIFS(Set!$I$5:$I$605,Set!$U$5:$U$605,"Receita",Set!$G$5:$G$605,CReceber!$D150,Set!$K$5:$K$605,"Não Pago")</f>
        <v>0</v>
      </c>
      <c r="N150" s="65">
        <f>SUMIFS(Out!$I$5:$I$605,Out!$U$5:$U$605,"Receita",Out!$G$5:$G$605,CReceber!$D150,Out!$K$5:$K$605,"Não Pago")</f>
        <v>0</v>
      </c>
      <c r="O150" s="65">
        <f>SUMIFS(Nov!$I$5:$I$605,Nov!$U$5:$U$605,"Receita",Nov!$G$5:$G$605,CReceber!$D150,Nov!$K$5:$K$605,"Não Pago")</f>
        <v>0</v>
      </c>
      <c r="P150" s="65">
        <f>SUMIFS(Dez!$I$5:$I$605,Dez!$U$5:$U$605,"Receita",Dez!$G$5:$G$605,CReceber!$D150,Dez!$K$5:$K$605,"Não Pago")</f>
        <v>0</v>
      </c>
      <c r="Q150" s="62">
        <f t="shared" si="5"/>
        <v>0</v>
      </c>
    </row>
    <row r="151" spans="3:17" ht="28.5" customHeight="1" thickTop="1" thickBot="1" x14ac:dyDescent="0.3">
      <c r="C151" s="46" t="str">
        <f>'PC Receitas'!G47</f>
        <v>4.2.43</v>
      </c>
      <c r="D151" s="47" t="str">
        <f>VLOOKUP(C151,'PC Receitas'!$G$4:$H$103,2,FALSE)</f>
        <v>-</v>
      </c>
      <c r="E151" s="65">
        <f>SUMIFS(Jan!$I$5:$I$605,Jan!$U$5:$U$605,"Receita",Jan!$G$5:$G$605,CReceber!$D151,Jan!$K$5:$K$605,"Não Pago")</f>
        <v>0</v>
      </c>
      <c r="F151" s="65">
        <f>SUMIFS(Fev!$I$5:$I$605,Fev!$U$5:$U$605,"Receita",Fev!$G$5:$G$605,CReceber!$D151,Fev!$K$5:$K$605,"Não Pago")</f>
        <v>0</v>
      </c>
      <c r="G151" s="65">
        <f>SUMIFS(Mar!$I$5:$I$605,Mar!$U$5:$U$605,"Receita",Mar!$G$5:$G$605,CReceber!$D151,Mar!$K$5:$K$605,"Não Pago")</f>
        <v>0</v>
      </c>
      <c r="H151" s="65">
        <f>SUMIFS(Abr!$I$5:$I$605,Abr!$U$5:$U$605,"Receita",Abr!$G$5:$G$605,CReceber!$D151,Abr!$K$5:$K$605,"Não Pago")</f>
        <v>0</v>
      </c>
      <c r="I151" s="65">
        <f>SUMIFS(Mai!$I$5:$I$605,Mai!$U$5:$U$605,"Receita",Mai!$G$5:$G$605,CReceber!$D151,Mai!$K$5:$K$605,"Não Pago")</f>
        <v>0</v>
      </c>
      <c r="J151" s="65">
        <f>SUMIFS(Jun!$I$5:$I$605,Jun!$U$5:$U$605,"Receita",Jun!$G$5:$G$605,CReceber!$D151,Jun!$K$5:$K$605,"Não Pago")</f>
        <v>0</v>
      </c>
      <c r="K151" s="65">
        <f>SUMIFS(Jul!$I$5:$I$605,Jul!$U$5:$U$605,"Receita",Jul!$G$5:$G$605,CReceber!$D151,Jul!$K$5:$K$605,"Não Pago")</f>
        <v>0</v>
      </c>
      <c r="L151" s="65">
        <f>SUMIFS(Ago!$I$5:$I$605,Ago!$U$5:$U$605,"Receita",Ago!$G$5:$G$605,CReceber!$D151,Ago!$K$5:$K$605,"Não Pago")</f>
        <v>0</v>
      </c>
      <c r="M151" s="65">
        <f>SUMIFS(Set!$I$5:$I$605,Set!$U$5:$U$605,"Receita",Set!$G$5:$G$605,CReceber!$D151,Set!$K$5:$K$605,"Não Pago")</f>
        <v>0</v>
      </c>
      <c r="N151" s="65">
        <f>SUMIFS(Out!$I$5:$I$605,Out!$U$5:$U$605,"Receita",Out!$G$5:$G$605,CReceber!$D151,Out!$K$5:$K$605,"Não Pago")</f>
        <v>0</v>
      </c>
      <c r="O151" s="65">
        <f>SUMIFS(Nov!$I$5:$I$605,Nov!$U$5:$U$605,"Receita",Nov!$G$5:$G$605,CReceber!$D151,Nov!$K$5:$K$605,"Não Pago")</f>
        <v>0</v>
      </c>
      <c r="P151" s="65">
        <f>SUMIFS(Dez!$I$5:$I$605,Dez!$U$5:$U$605,"Receita",Dez!$G$5:$G$605,CReceber!$D151,Dez!$K$5:$K$605,"Não Pago")</f>
        <v>0</v>
      </c>
      <c r="Q151" s="62">
        <f t="shared" si="5"/>
        <v>0</v>
      </c>
    </row>
    <row r="152" spans="3:17" ht="28.5" customHeight="1" thickTop="1" thickBot="1" x14ac:dyDescent="0.3">
      <c r="C152" s="46" t="str">
        <f>'PC Receitas'!G48</f>
        <v>4.2.44</v>
      </c>
      <c r="D152" s="47" t="str">
        <f>VLOOKUP(C152,'PC Receitas'!$G$4:$H$103,2,FALSE)</f>
        <v>-</v>
      </c>
      <c r="E152" s="65">
        <f>SUMIFS(Jan!$I$5:$I$605,Jan!$U$5:$U$605,"Receita",Jan!$G$5:$G$605,CReceber!$D152,Jan!$K$5:$K$605,"Não Pago")</f>
        <v>0</v>
      </c>
      <c r="F152" s="65">
        <f>SUMIFS(Fev!$I$5:$I$605,Fev!$U$5:$U$605,"Receita",Fev!$G$5:$G$605,CReceber!$D152,Fev!$K$5:$K$605,"Não Pago")</f>
        <v>0</v>
      </c>
      <c r="G152" s="65">
        <f>SUMIFS(Mar!$I$5:$I$605,Mar!$U$5:$U$605,"Receita",Mar!$G$5:$G$605,CReceber!$D152,Mar!$K$5:$K$605,"Não Pago")</f>
        <v>0</v>
      </c>
      <c r="H152" s="65">
        <f>SUMIFS(Abr!$I$5:$I$605,Abr!$U$5:$U$605,"Receita",Abr!$G$5:$G$605,CReceber!$D152,Abr!$K$5:$K$605,"Não Pago")</f>
        <v>0</v>
      </c>
      <c r="I152" s="65">
        <f>SUMIFS(Mai!$I$5:$I$605,Mai!$U$5:$U$605,"Receita",Mai!$G$5:$G$605,CReceber!$D152,Mai!$K$5:$K$605,"Não Pago")</f>
        <v>0</v>
      </c>
      <c r="J152" s="65">
        <f>SUMIFS(Jun!$I$5:$I$605,Jun!$U$5:$U$605,"Receita",Jun!$G$5:$G$605,CReceber!$D152,Jun!$K$5:$K$605,"Não Pago")</f>
        <v>0</v>
      </c>
      <c r="K152" s="65">
        <f>SUMIFS(Jul!$I$5:$I$605,Jul!$U$5:$U$605,"Receita",Jul!$G$5:$G$605,CReceber!$D152,Jul!$K$5:$K$605,"Não Pago")</f>
        <v>0</v>
      </c>
      <c r="L152" s="65">
        <f>SUMIFS(Ago!$I$5:$I$605,Ago!$U$5:$U$605,"Receita",Ago!$G$5:$G$605,CReceber!$D152,Ago!$K$5:$K$605,"Não Pago")</f>
        <v>0</v>
      </c>
      <c r="M152" s="65">
        <f>SUMIFS(Set!$I$5:$I$605,Set!$U$5:$U$605,"Receita",Set!$G$5:$G$605,CReceber!$D152,Set!$K$5:$K$605,"Não Pago")</f>
        <v>0</v>
      </c>
      <c r="N152" s="65">
        <f>SUMIFS(Out!$I$5:$I$605,Out!$U$5:$U$605,"Receita",Out!$G$5:$G$605,CReceber!$D152,Out!$K$5:$K$605,"Não Pago")</f>
        <v>0</v>
      </c>
      <c r="O152" s="65">
        <f>SUMIFS(Nov!$I$5:$I$605,Nov!$U$5:$U$605,"Receita",Nov!$G$5:$G$605,CReceber!$D152,Nov!$K$5:$K$605,"Não Pago")</f>
        <v>0</v>
      </c>
      <c r="P152" s="65">
        <f>SUMIFS(Dez!$I$5:$I$605,Dez!$U$5:$U$605,"Receita",Dez!$G$5:$G$605,CReceber!$D152,Dez!$K$5:$K$605,"Não Pago")</f>
        <v>0</v>
      </c>
      <c r="Q152" s="62">
        <f t="shared" si="5"/>
        <v>0</v>
      </c>
    </row>
    <row r="153" spans="3:17" ht="28.5" customHeight="1" thickTop="1" thickBot="1" x14ac:dyDescent="0.3">
      <c r="C153" s="46" t="str">
        <f>'PC Receitas'!G49</f>
        <v>4.2.45</v>
      </c>
      <c r="D153" s="47" t="str">
        <f>VLOOKUP(C153,'PC Receitas'!$G$4:$H$103,2,FALSE)</f>
        <v>-</v>
      </c>
      <c r="E153" s="65">
        <f>SUMIFS(Jan!$I$5:$I$605,Jan!$U$5:$U$605,"Receita",Jan!$G$5:$G$605,CReceber!$D153,Jan!$K$5:$K$605,"Não Pago")</f>
        <v>0</v>
      </c>
      <c r="F153" s="65">
        <f>SUMIFS(Fev!$I$5:$I$605,Fev!$U$5:$U$605,"Receita",Fev!$G$5:$G$605,CReceber!$D153,Fev!$K$5:$K$605,"Não Pago")</f>
        <v>0</v>
      </c>
      <c r="G153" s="65">
        <f>SUMIFS(Mar!$I$5:$I$605,Mar!$U$5:$U$605,"Receita",Mar!$G$5:$G$605,CReceber!$D153,Mar!$K$5:$K$605,"Não Pago")</f>
        <v>0</v>
      </c>
      <c r="H153" s="65">
        <f>SUMIFS(Abr!$I$5:$I$605,Abr!$U$5:$U$605,"Receita",Abr!$G$5:$G$605,CReceber!$D153,Abr!$K$5:$K$605,"Não Pago")</f>
        <v>0</v>
      </c>
      <c r="I153" s="65">
        <f>SUMIFS(Mai!$I$5:$I$605,Mai!$U$5:$U$605,"Receita",Mai!$G$5:$G$605,CReceber!$D153,Mai!$K$5:$K$605,"Não Pago")</f>
        <v>0</v>
      </c>
      <c r="J153" s="65">
        <f>SUMIFS(Jun!$I$5:$I$605,Jun!$U$5:$U$605,"Receita",Jun!$G$5:$G$605,CReceber!$D153,Jun!$K$5:$K$605,"Não Pago")</f>
        <v>0</v>
      </c>
      <c r="K153" s="65">
        <f>SUMIFS(Jul!$I$5:$I$605,Jul!$U$5:$U$605,"Receita",Jul!$G$5:$G$605,CReceber!$D153,Jul!$K$5:$K$605,"Não Pago")</f>
        <v>0</v>
      </c>
      <c r="L153" s="65">
        <f>SUMIFS(Ago!$I$5:$I$605,Ago!$U$5:$U$605,"Receita",Ago!$G$5:$G$605,CReceber!$D153,Ago!$K$5:$K$605,"Não Pago")</f>
        <v>0</v>
      </c>
      <c r="M153" s="65">
        <f>SUMIFS(Set!$I$5:$I$605,Set!$U$5:$U$605,"Receita",Set!$G$5:$G$605,CReceber!$D153,Set!$K$5:$K$605,"Não Pago")</f>
        <v>0</v>
      </c>
      <c r="N153" s="65">
        <f>SUMIFS(Out!$I$5:$I$605,Out!$U$5:$U$605,"Receita",Out!$G$5:$G$605,CReceber!$D153,Out!$K$5:$K$605,"Não Pago")</f>
        <v>0</v>
      </c>
      <c r="O153" s="65">
        <f>SUMIFS(Nov!$I$5:$I$605,Nov!$U$5:$U$605,"Receita",Nov!$G$5:$G$605,CReceber!$D153,Nov!$K$5:$K$605,"Não Pago")</f>
        <v>0</v>
      </c>
      <c r="P153" s="65">
        <f>SUMIFS(Dez!$I$5:$I$605,Dez!$U$5:$U$605,"Receita",Dez!$G$5:$G$605,CReceber!$D153,Dez!$K$5:$K$605,"Não Pago")</f>
        <v>0</v>
      </c>
      <c r="Q153" s="62">
        <f t="shared" si="5"/>
        <v>0</v>
      </c>
    </row>
    <row r="154" spans="3:17" ht="28.5" customHeight="1" thickTop="1" thickBot="1" x14ac:dyDescent="0.3">
      <c r="C154" s="46" t="str">
        <f>'PC Receitas'!G50</f>
        <v>4.2.46</v>
      </c>
      <c r="D154" s="47" t="str">
        <f>VLOOKUP(C154,'PC Receitas'!$G$4:$H$103,2,FALSE)</f>
        <v>-</v>
      </c>
      <c r="E154" s="65">
        <f>SUMIFS(Jan!$I$5:$I$605,Jan!$U$5:$U$605,"Receita",Jan!$G$5:$G$605,CReceber!$D154,Jan!$K$5:$K$605,"Não Pago")</f>
        <v>0</v>
      </c>
      <c r="F154" s="65">
        <f>SUMIFS(Fev!$I$5:$I$605,Fev!$U$5:$U$605,"Receita",Fev!$G$5:$G$605,CReceber!$D154,Fev!$K$5:$K$605,"Não Pago")</f>
        <v>0</v>
      </c>
      <c r="G154" s="65">
        <f>SUMIFS(Mar!$I$5:$I$605,Mar!$U$5:$U$605,"Receita",Mar!$G$5:$G$605,CReceber!$D154,Mar!$K$5:$K$605,"Não Pago")</f>
        <v>0</v>
      </c>
      <c r="H154" s="65">
        <f>SUMIFS(Abr!$I$5:$I$605,Abr!$U$5:$U$605,"Receita",Abr!$G$5:$G$605,CReceber!$D154,Abr!$K$5:$K$605,"Não Pago")</f>
        <v>0</v>
      </c>
      <c r="I154" s="65">
        <f>SUMIFS(Mai!$I$5:$I$605,Mai!$U$5:$U$605,"Receita",Mai!$G$5:$G$605,CReceber!$D154,Mai!$K$5:$K$605,"Não Pago")</f>
        <v>0</v>
      </c>
      <c r="J154" s="65">
        <f>SUMIFS(Jun!$I$5:$I$605,Jun!$U$5:$U$605,"Receita",Jun!$G$5:$G$605,CReceber!$D154,Jun!$K$5:$K$605,"Não Pago")</f>
        <v>0</v>
      </c>
      <c r="K154" s="65">
        <f>SUMIFS(Jul!$I$5:$I$605,Jul!$U$5:$U$605,"Receita",Jul!$G$5:$G$605,CReceber!$D154,Jul!$K$5:$K$605,"Não Pago")</f>
        <v>0</v>
      </c>
      <c r="L154" s="65">
        <f>SUMIFS(Ago!$I$5:$I$605,Ago!$U$5:$U$605,"Receita",Ago!$G$5:$G$605,CReceber!$D154,Ago!$K$5:$K$605,"Não Pago")</f>
        <v>0</v>
      </c>
      <c r="M154" s="65">
        <f>SUMIFS(Set!$I$5:$I$605,Set!$U$5:$U$605,"Receita",Set!$G$5:$G$605,CReceber!$D154,Set!$K$5:$K$605,"Não Pago")</f>
        <v>0</v>
      </c>
      <c r="N154" s="65">
        <f>SUMIFS(Out!$I$5:$I$605,Out!$U$5:$U$605,"Receita",Out!$G$5:$G$605,CReceber!$D154,Out!$K$5:$K$605,"Não Pago")</f>
        <v>0</v>
      </c>
      <c r="O154" s="65">
        <f>SUMIFS(Nov!$I$5:$I$605,Nov!$U$5:$U$605,"Receita",Nov!$G$5:$G$605,CReceber!$D154,Nov!$K$5:$K$605,"Não Pago")</f>
        <v>0</v>
      </c>
      <c r="P154" s="65">
        <f>SUMIFS(Dez!$I$5:$I$605,Dez!$U$5:$U$605,"Receita",Dez!$G$5:$G$605,CReceber!$D154,Dez!$K$5:$K$605,"Não Pago")</f>
        <v>0</v>
      </c>
      <c r="Q154" s="62">
        <f t="shared" si="5"/>
        <v>0</v>
      </c>
    </row>
    <row r="155" spans="3:17" ht="28.5" customHeight="1" thickTop="1" thickBot="1" x14ac:dyDescent="0.3">
      <c r="C155" s="46" t="str">
        <f>'PC Receitas'!G51</f>
        <v>4.2.47</v>
      </c>
      <c r="D155" s="47" t="str">
        <f>VLOOKUP(C155,'PC Receitas'!$G$4:$H$103,2,FALSE)</f>
        <v>-</v>
      </c>
      <c r="E155" s="65">
        <f>SUMIFS(Jan!$I$5:$I$605,Jan!$U$5:$U$605,"Receita",Jan!$G$5:$G$605,CReceber!$D155,Jan!$K$5:$K$605,"Não Pago")</f>
        <v>0</v>
      </c>
      <c r="F155" s="65">
        <f>SUMIFS(Fev!$I$5:$I$605,Fev!$U$5:$U$605,"Receita",Fev!$G$5:$G$605,CReceber!$D155,Fev!$K$5:$K$605,"Não Pago")</f>
        <v>0</v>
      </c>
      <c r="G155" s="65">
        <f>SUMIFS(Mar!$I$5:$I$605,Mar!$U$5:$U$605,"Receita",Mar!$G$5:$G$605,CReceber!$D155,Mar!$K$5:$K$605,"Não Pago")</f>
        <v>0</v>
      </c>
      <c r="H155" s="65">
        <f>SUMIFS(Abr!$I$5:$I$605,Abr!$U$5:$U$605,"Receita",Abr!$G$5:$G$605,CReceber!$D155,Abr!$K$5:$K$605,"Não Pago")</f>
        <v>0</v>
      </c>
      <c r="I155" s="65">
        <f>SUMIFS(Mai!$I$5:$I$605,Mai!$U$5:$U$605,"Receita",Mai!$G$5:$G$605,CReceber!$D155,Mai!$K$5:$K$605,"Não Pago")</f>
        <v>0</v>
      </c>
      <c r="J155" s="65">
        <f>SUMIFS(Jun!$I$5:$I$605,Jun!$U$5:$U$605,"Receita",Jun!$G$5:$G$605,CReceber!$D155,Jun!$K$5:$K$605,"Não Pago")</f>
        <v>0</v>
      </c>
      <c r="K155" s="65">
        <f>SUMIFS(Jul!$I$5:$I$605,Jul!$U$5:$U$605,"Receita",Jul!$G$5:$G$605,CReceber!$D155,Jul!$K$5:$K$605,"Não Pago")</f>
        <v>0</v>
      </c>
      <c r="L155" s="65">
        <f>SUMIFS(Ago!$I$5:$I$605,Ago!$U$5:$U$605,"Receita",Ago!$G$5:$G$605,CReceber!$D155,Ago!$K$5:$K$605,"Não Pago")</f>
        <v>0</v>
      </c>
      <c r="M155" s="65">
        <f>SUMIFS(Set!$I$5:$I$605,Set!$U$5:$U$605,"Receita",Set!$G$5:$G$605,CReceber!$D155,Set!$K$5:$K$605,"Não Pago")</f>
        <v>0</v>
      </c>
      <c r="N155" s="65">
        <f>SUMIFS(Out!$I$5:$I$605,Out!$U$5:$U$605,"Receita",Out!$G$5:$G$605,CReceber!$D155,Out!$K$5:$K$605,"Não Pago")</f>
        <v>0</v>
      </c>
      <c r="O155" s="65">
        <f>SUMIFS(Nov!$I$5:$I$605,Nov!$U$5:$U$605,"Receita",Nov!$G$5:$G$605,CReceber!$D155,Nov!$K$5:$K$605,"Não Pago")</f>
        <v>0</v>
      </c>
      <c r="P155" s="65">
        <f>SUMIFS(Dez!$I$5:$I$605,Dez!$U$5:$U$605,"Receita",Dez!$G$5:$G$605,CReceber!$D155,Dez!$K$5:$K$605,"Não Pago")</f>
        <v>0</v>
      </c>
      <c r="Q155" s="62">
        <f t="shared" si="5"/>
        <v>0</v>
      </c>
    </row>
    <row r="156" spans="3:17" ht="28.5" customHeight="1" thickTop="1" thickBot="1" x14ac:dyDescent="0.3">
      <c r="C156" s="46" t="str">
        <f>'PC Receitas'!G52</f>
        <v>4.2.48</v>
      </c>
      <c r="D156" s="47" t="str">
        <f>VLOOKUP(C156,'PC Receitas'!$G$4:$H$103,2,FALSE)</f>
        <v>-</v>
      </c>
      <c r="E156" s="65">
        <f>SUMIFS(Jan!$I$5:$I$605,Jan!$U$5:$U$605,"Receita",Jan!$G$5:$G$605,CReceber!$D156,Jan!$K$5:$K$605,"Não Pago")</f>
        <v>0</v>
      </c>
      <c r="F156" s="65">
        <f>SUMIFS(Fev!$I$5:$I$605,Fev!$U$5:$U$605,"Receita",Fev!$G$5:$G$605,CReceber!$D156,Fev!$K$5:$K$605,"Não Pago")</f>
        <v>0</v>
      </c>
      <c r="G156" s="65">
        <f>SUMIFS(Mar!$I$5:$I$605,Mar!$U$5:$U$605,"Receita",Mar!$G$5:$G$605,CReceber!$D156,Mar!$K$5:$K$605,"Não Pago")</f>
        <v>0</v>
      </c>
      <c r="H156" s="65">
        <f>SUMIFS(Abr!$I$5:$I$605,Abr!$U$5:$U$605,"Receita",Abr!$G$5:$G$605,CReceber!$D156,Abr!$K$5:$K$605,"Não Pago")</f>
        <v>0</v>
      </c>
      <c r="I156" s="65">
        <f>SUMIFS(Mai!$I$5:$I$605,Mai!$U$5:$U$605,"Receita",Mai!$G$5:$G$605,CReceber!$D156,Mai!$K$5:$K$605,"Não Pago")</f>
        <v>0</v>
      </c>
      <c r="J156" s="65">
        <f>SUMIFS(Jun!$I$5:$I$605,Jun!$U$5:$U$605,"Receita",Jun!$G$5:$G$605,CReceber!$D156,Jun!$K$5:$K$605,"Não Pago")</f>
        <v>0</v>
      </c>
      <c r="K156" s="65">
        <f>SUMIFS(Jul!$I$5:$I$605,Jul!$U$5:$U$605,"Receita",Jul!$G$5:$G$605,CReceber!$D156,Jul!$K$5:$K$605,"Não Pago")</f>
        <v>0</v>
      </c>
      <c r="L156" s="65">
        <f>SUMIFS(Ago!$I$5:$I$605,Ago!$U$5:$U$605,"Receita",Ago!$G$5:$G$605,CReceber!$D156,Ago!$K$5:$K$605,"Não Pago")</f>
        <v>0</v>
      </c>
      <c r="M156" s="65">
        <f>SUMIFS(Set!$I$5:$I$605,Set!$U$5:$U$605,"Receita",Set!$G$5:$G$605,CReceber!$D156,Set!$K$5:$K$605,"Não Pago")</f>
        <v>0</v>
      </c>
      <c r="N156" s="65">
        <f>SUMIFS(Out!$I$5:$I$605,Out!$U$5:$U$605,"Receita",Out!$G$5:$G$605,CReceber!$D156,Out!$K$5:$K$605,"Não Pago")</f>
        <v>0</v>
      </c>
      <c r="O156" s="65">
        <f>SUMIFS(Nov!$I$5:$I$605,Nov!$U$5:$U$605,"Receita",Nov!$G$5:$G$605,CReceber!$D156,Nov!$K$5:$K$605,"Não Pago")</f>
        <v>0</v>
      </c>
      <c r="P156" s="65">
        <f>SUMIFS(Dez!$I$5:$I$605,Dez!$U$5:$U$605,"Receita",Dez!$G$5:$G$605,CReceber!$D156,Dez!$K$5:$K$605,"Não Pago")</f>
        <v>0</v>
      </c>
      <c r="Q156" s="62">
        <f t="shared" si="5"/>
        <v>0</v>
      </c>
    </row>
    <row r="157" spans="3:17" ht="28.5" customHeight="1" thickTop="1" thickBot="1" x14ac:dyDescent="0.3">
      <c r="C157" s="46" t="str">
        <f>'PC Receitas'!G53</f>
        <v>4.2.49</v>
      </c>
      <c r="D157" s="47" t="str">
        <f>VLOOKUP(C157,'PC Receitas'!$G$4:$H$103,2,FALSE)</f>
        <v>-</v>
      </c>
      <c r="E157" s="65">
        <f>SUMIFS(Jan!$I$5:$I$605,Jan!$U$5:$U$605,"Receita",Jan!$G$5:$G$605,CReceber!$D157,Jan!$K$5:$K$605,"Não Pago")</f>
        <v>0</v>
      </c>
      <c r="F157" s="65">
        <f>SUMIFS(Fev!$I$5:$I$605,Fev!$U$5:$U$605,"Receita",Fev!$G$5:$G$605,CReceber!$D157,Fev!$K$5:$K$605,"Não Pago")</f>
        <v>0</v>
      </c>
      <c r="G157" s="65">
        <f>SUMIFS(Mar!$I$5:$I$605,Mar!$U$5:$U$605,"Receita",Mar!$G$5:$G$605,CReceber!$D157,Mar!$K$5:$K$605,"Não Pago")</f>
        <v>0</v>
      </c>
      <c r="H157" s="65">
        <f>SUMIFS(Abr!$I$5:$I$605,Abr!$U$5:$U$605,"Receita",Abr!$G$5:$G$605,CReceber!$D157,Abr!$K$5:$K$605,"Não Pago")</f>
        <v>0</v>
      </c>
      <c r="I157" s="65">
        <f>SUMIFS(Mai!$I$5:$I$605,Mai!$U$5:$U$605,"Receita",Mai!$G$5:$G$605,CReceber!$D157,Mai!$K$5:$K$605,"Não Pago")</f>
        <v>0</v>
      </c>
      <c r="J157" s="65">
        <f>SUMIFS(Jun!$I$5:$I$605,Jun!$U$5:$U$605,"Receita",Jun!$G$5:$G$605,CReceber!$D157,Jun!$K$5:$K$605,"Não Pago")</f>
        <v>0</v>
      </c>
      <c r="K157" s="65">
        <f>SUMIFS(Jul!$I$5:$I$605,Jul!$U$5:$U$605,"Receita",Jul!$G$5:$G$605,CReceber!$D157,Jul!$K$5:$K$605,"Não Pago")</f>
        <v>0</v>
      </c>
      <c r="L157" s="65">
        <f>SUMIFS(Ago!$I$5:$I$605,Ago!$U$5:$U$605,"Receita",Ago!$G$5:$G$605,CReceber!$D157,Ago!$K$5:$K$605,"Não Pago")</f>
        <v>0</v>
      </c>
      <c r="M157" s="65">
        <f>SUMIFS(Set!$I$5:$I$605,Set!$U$5:$U$605,"Receita",Set!$G$5:$G$605,CReceber!$D157,Set!$K$5:$K$605,"Não Pago")</f>
        <v>0</v>
      </c>
      <c r="N157" s="65">
        <f>SUMIFS(Out!$I$5:$I$605,Out!$U$5:$U$605,"Receita",Out!$G$5:$G$605,CReceber!$D157,Out!$K$5:$K$605,"Não Pago")</f>
        <v>0</v>
      </c>
      <c r="O157" s="65">
        <f>SUMIFS(Nov!$I$5:$I$605,Nov!$U$5:$U$605,"Receita",Nov!$G$5:$G$605,CReceber!$D157,Nov!$K$5:$K$605,"Não Pago")</f>
        <v>0</v>
      </c>
      <c r="P157" s="65">
        <f>SUMIFS(Dez!$I$5:$I$605,Dez!$U$5:$U$605,"Receita",Dez!$G$5:$G$605,CReceber!$D157,Dez!$K$5:$K$605,"Não Pago")</f>
        <v>0</v>
      </c>
      <c r="Q157" s="62">
        <f t="shared" si="5"/>
        <v>0</v>
      </c>
    </row>
    <row r="158" spans="3:17" ht="28.5" customHeight="1" thickTop="1" thickBot="1" x14ac:dyDescent="0.3">
      <c r="C158" s="46" t="str">
        <f>'PC Receitas'!G54</f>
        <v>4.2.50</v>
      </c>
      <c r="D158" s="47" t="str">
        <f>VLOOKUP(C158,'PC Receitas'!$G$4:$H$103,2,FALSE)</f>
        <v>-</v>
      </c>
      <c r="E158" s="65">
        <f>SUMIFS(Jan!$I$5:$I$605,Jan!$U$5:$U$605,"Receita",Jan!$G$5:$G$605,CReceber!$D158,Jan!$K$5:$K$605,"Não Pago")</f>
        <v>0</v>
      </c>
      <c r="F158" s="65">
        <f>SUMIFS(Fev!$I$5:$I$605,Fev!$U$5:$U$605,"Receita",Fev!$G$5:$G$605,CReceber!$D158,Fev!$K$5:$K$605,"Não Pago")</f>
        <v>0</v>
      </c>
      <c r="G158" s="65">
        <f>SUMIFS(Mar!$I$5:$I$605,Mar!$U$5:$U$605,"Receita",Mar!$G$5:$G$605,CReceber!$D158,Mar!$K$5:$K$605,"Não Pago")</f>
        <v>0</v>
      </c>
      <c r="H158" s="65">
        <f>SUMIFS(Abr!$I$5:$I$605,Abr!$U$5:$U$605,"Receita",Abr!$G$5:$G$605,CReceber!$D158,Abr!$K$5:$K$605,"Não Pago")</f>
        <v>0</v>
      </c>
      <c r="I158" s="65">
        <f>SUMIFS(Mai!$I$5:$I$605,Mai!$U$5:$U$605,"Receita",Mai!$G$5:$G$605,CReceber!$D158,Mai!$K$5:$K$605,"Não Pago")</f>
        <v>0</v>
      </c>
      <c r="J158" s="65">
        <f>SUMIFS(Jun!$I$5:$I$605,Jun!$U$5:$U$605,"Receita",Jun!$G$5:$G$605,CReceber!$D158,Jun!$K$5:$K$605,"Não Pago")</f>
        <v>0</v>
      </c>
      <c r="K158" s="65">
        <f>SUMIFS(Jul!$I$5:$I$605,Jul!$U$5:$U$605,"Receita",Jul!$G$5:$G$605,CReceber!$D158,Jul!$K$5:$K$605,"Não Pago")</f>
        <v>0</v>
      </c>
      <c r="L158" s="65">
        <f>SUMIFS(Ago!$I$5:$I$605,Ago!$U$5:$U$605,"Receita",Ago!$G$5:$G$605,CReceber!$D158,Ago!$K$5:$K$605,"Não Pago")</f>
        <v>0</v>
      </c>
      <c r="M158" s="65">
        <f>SUMIFS(Set!$I$5:$I$605,Set!$U$5:$U$605,"Receita",Set!$G$5:$G$605,CReceber!$D158,Set!$K$5:$K$605,"Não Pago")</f>
        <v>0</v>
      </c>
      <c r="N158" s="65">
        <f>SUMIFS(Out!$I$5:$I$605,Out!$U$5:$U$605,"Receita",Out!$G$5:$G$605,CReceber!$D158,Out!$K$5:$K$605,"Não Pago")</f>
        <v>0</v>
      </c>
      <c r="O158" s="65">
        <f>SUMIFS(Nov!$I$5:$I$605,Nov!$U$5:$U$605,"Receita",Nov!$G$5:$G$605,CReceber!$D158,Nov!$K$5:$K$605,"Não Pago")</f>
        <v>0</v>
      </c>
      <c r="P158" s="65">
        <f>SUMIFS(Dez!$I$5:$I$605,Dez!$U$5:$U$605,"Receita",Dez!$G$5:$G$605,CReceber!$D158,Dez!$K$5:$K$605,"Não Pago")</f>
        <v>0</v>
      </c>
      <c r="Q158" s="62">
        <f t="shared" si="5"/>
        <v>0</v>
      </c>
    </row>
    <row r="159" spans="3:17" ht="28.5" customHeight="1" thickTop="1" thickBot="1" x14ac:dyDescent="0.3">
      <c r="C159" s="46" t="str">
        <f>'PC Receitas'!G55</f>
        <v>4.2.51</v>
      </c>
      <c r="D159" s="47" t="str">
        <f>VLOOKUP(C159,'PC Receitas'!$G$4:$H$103,2,FALSE)</f>
        <v>-</v>
      </c>
      <c r="E159" s="65">
        <f>SUMIFS(Jan!$I$5:$I$605,Jan!$U$5:$U$605,"Receita",Jan!$G$5:$G$605,CReceber!$D159,Jan!$K$5:$K$605,"Não Pago")</f>
        <v>0</v>
      </c>
      <c r="F159" s="65">
        <f>SUMIFS(Fev!$I$5:$I$605,Fev!$U$5:$U$605,"Receita",Fev!$G$5:$G$605,CReceber!$D159,Fev!$K$5:$K$605,"Não Pago")</f>
        <v>0</v>
      </c>
      <c r="G159" s="65">
        <f>SUMIFS(Mar!$I$5:$I$605,Mar!$U$5:$U$605,"Receita",Mar!$G$5:$G$605,CReceber!$D159,Mar!$K$5:$K$605,"Não Pago")</f>
        <v>0</v>
      </c>
      <c r="H159" s="65">
        <f>SUMIFS(Abr!$I$5:$I$605,Abr!$U$5:$U$605,"Receita",Abr!$G$5:$G$605,CReceber!$D159,Abr!$K$5:$K$605,"Não Pago")</f>
        <v>0</v>
      </c>
      <c r="I159" s="65">
        <f>SUMIFS(Mai!$I$5:$I$605,Mai!$U$5:$U$605,"Receita",Mai!$G$5:$G$605,CReceber!$D159,Mai!$K$5:$K$605,"Não Pago")</f>
        <v>0</v>
      </c>
      <c r="J159" s="65">
        <f>SUMIFS(Jun!$I$5:$I$605,Jun!$U$5:$U$605,"Receita",Jun!$G$5:$G$605,CReceber!$D159,Jun!$K$5:$K$605,"Não Pago")</f>
        <v>0</v>
      </c>
      <c r="K159" s="65">
        <f>SUMIFS(Jul!$I$5:$I$605,Jul!$U$5:$U$605,"Receita",Jul!$G$5:$G$605,CReceber!$D159,Jul!$K$5:$K$605,"Não Pago")</f>
        <v>0</v>
      </c>
      <c r="L159" s="65">
        <f>SUMIFS(Ago!$I$5:$I$605,Ago!$U$5:$U$605,"Receita",Ago!$G$5:$G$605,CReceber!$D159,Ago!$K$5:$K$605,"Não Pago")</f>
        <v>0</v>
      </c>
      <c r="M159" s="65">
        <f>SUMIFS(Set!$I$5:$I$605,Set!$U$5:$U$605,"Receita",Set!$G$5:$G$605,CReceber!$D159,Set!$K$5:$K$605,"Não Pago")</f>
        <v>0</v>
      </c>
      <c r="N159" s="65">
        <f>SUMIFS(Out!$I$5:$I$605,Out!$U$5:$U$605,"Receita",Out!$G$5:$G$605,CReceber!$D159,Out!$K$5:$K$605,"Não Pago")</f>
        <v>0</v>
      </c>
      <c r="O159" s="65">
        <f>SUMIFS(Nov!$I$5:$I$605,Nov!$U$5:$U$605,"Receita",Nov!$G$5:$G$605,CReceber!$D159,Nov!$K$5:$K$605,"Não Pago")</f>
        <v>0</v>
      </c>
      <c r="P159" s="65">
        <f>SUMIFS(Dez!$I$5:$I$605,Dez!$U$5:$U$605,"Receita",Dez!$G$5:$G$605,CReceber!$D159,Dez!$K$5:$K$605,"Não Pago")</f>
        <v>0</v>
      </c>
      <c r="Q159" s="62">
        <f t="shared" si="5"/>
        <v>0</v>
      </c>
    </row>
    <row r="160" spans="3:17" ht="28.5" customHeight="1" thickTop="1" thickBot="1" x14ac:dyDescent="0.3">
      <c r="C160" s="46" t="str">
        <f>'PC Receitas'!G56</f>
        <v>4.2.52</v>
      </c>
      <c r="D160" s="47" t="str">
        <f>VLOOKUP(C160,'PC Receitas'!$G$4:$H$103,2,FALSE)</f>
        <v>-</v>
      </c>
      <c r="E160" s="65">
        <f>SUMIFS(Jan!$I$5:$I$605,Jan!$U$5:$U$605,"Receita",Jan!$G$5:$G$605,CReceber!$D160,Jan!$K$5:$K$605,"Não Pago")</f>
        <v>0</v>
      </c>
      <c r="F160" s="65">
        <f>SUMIFS(Fev!$I$5:$I$605,Fev!$U$5:$U$605,"Receita",Fev!$G$5:$G$605,CReceber!$D160,Fev!$K$5:$K$605,"Não Pago")</f>
        <v>0</v>
      </c>
      <c r="G160" s="65">
        <f>SUMIFS(Mar!$I$5:$I$605,Mar!$U$5:$U$605,"Receita",Mar!$G$5:$G$605,CReceber!$D160,Mar!$K$5:$K$605,"Não Pago")</f>
        <v>0</v>
      </c>
      <c r="H160" s="65">
        <f>SUMIFS(Abr!$I$5:$I$605,Abr!$U$5:$U$605,"Receita",Abr!$G$5:$G$605,CReceber!$D160,Abr!$K$5:$K$605,"Não Pago")</f>
        <v>0</v>
      </c>
      <c r="I160" s="65">
        <f>SUMIFS(Mai!$I$5:$I$605,Mai!$U$5:$U$605,"Receita",Mai!$G$5:$G$605,CReceber!$D160,Mai!$K$5:$K$605,"Não Pago")</f>
        <v>0</v>
      </c>
      <c r="J160" s="65">
        <f>SUMIFS(Jun!$I$5:$I$605,Jun!$U$5:$U$605,"Receita",Jun!$G$5:$G$605,CReceber!$D160,Jun!$K$5:$K$605,"Não Pago")</f>
        <v>0</v>
      </c>
      <c r="K160" s="65">
        <f>SUMIFS(Jul!$I$5:$I$605,Jul!$U$5:$U$605,"Receita",Jul!$G$5:$G$605,CReceber!$D160,Jul!$K$5:$K$605,"Não Pago")</f>
        <v>0</v>
      </c>
      <c r="L160" s="65">
        <f>SUMIFS(Ago!$I$5:$I$605,Ago!$U$5:$U$605,"Receita",Ago!$G$5:$G$605,CReceber!$D160,Ago!$K$5:$K$605,"Não Pago")</f>
        <v>0</v>
      </c>
      <c r="M160" s="65">
        <f>SUMIFS(Set!$I$5:$I$605,Set!$U$5:$U$605,"Receita",Set!$G$5:$G$605,CReceber!$D160,Set!$K$5:$K$605,"Não Pago")</f>
        <v>0</v>
      </c>
      <c r="N160" s="65">
        <f>SUMIFS(Out!$I$5:$I$605,Out!$U$5:$U$605,"Receita",Out!$G$5:$G$605,CReceber!$D160,Out!$K$5:$K$605,"Não Pago")</f>
        <v>0</v>
      </c>
      <c r="O160" s="65">
        <f>SUMIFS(Nov!$I$5:$I$605,Nov!$U$5:$U$605,"Receita",Nov!$G$5:$G$605,CReceber!$D160,Nov!$K$5:$K$605,"Não Pago")</f>
        <v>0</v>
      </c>
      <c r="P160" s="65">
        <f>SUMIFS(Dez!$I$5:$I$605,Dez!$U$5:$U$605,"Receita",Dez!$G$5:$G$605,CReceber!$D160,Dez!$K$5:$K$605,"Não Pago")</f>
        <v>0</v>
      </c>
      <c r="Q160" s="62">
        <f t="shared" si="5"/>
        <v>0</v>
      </c>
    </row>
    <row r="161" spans="3:17" ht="28.5" customHeight="1" thickTop="1" thickBot="1" x14ac:dyDescent="0.3">
      <c r="C161" s="46" t="str">
        <f>'PC Receitas'!G57</f>
        <v>4.2.53</v>
      </c>
      <c r="D161" s="47" t="str">
        <f>VLOOKUP(C161,'PC Receitas'!$G$4:$H$103,2,FALSE)</f>
        <v>-</v>
      </c>
      <c r="E161" s="65">
        <f>SUMIFS(Jan!$I$5:$I$605,Jan!$U$5:$U$605,"Receita",Jan!$G$5:$G$605,CReceber!$D161,Jan!$K$5:$K$605,"Não Pago")</f>
        <v>0</v>
      </c>
      <c r="F161" s="65">
        <f>SUMIFS(Fev!$I$5:$I$605,Fev!$U$5:$U$605,"Receita",Fev!$G$5:$G$605,CReceber!$D161,Fev!$K$5:$K$605,"Não Pago")</f>
        <v>0</v>
      </c>
      <c r="G161" s="65">
        <f>SUMIFS(Mar!$I$5:$I$605,Mar!$U$5:$U$605,"Receita",Mar!$G$5:$G$605,CReceber!$D161,Mar!$K$5:$K$605,"Não Pago")</f>
        <v>0</v>
      </c>
      <c r="H161" s="65">
        <f>SUMIFS(Abr!$I$5:$I$605,Abr!$U$5:$U$605,"Receita",Abr!$G$5:$G$605,CReceber!$D161,Abr!$K$5:$K$605,"Não Pago")</f>
        <v>0</v>
      </c>
      <c r="I161" s="65">
        <f>SUMIFS(Mai!$I$5:$I$605,Mai!$U$5:$U$605,"Receita",Mai!$G$5:$G$605,CReceber!$D161,Mai!$K$5:$K$605,"Não Pago")</f>
        <v>0</v>
      </c>
      <c r="J161" s="65">
        <f>SUMIFS(Jun!$I$5:$I$605,Jun!$U$5:$U$605,"Receita",Jun!$G$5:$G$605,CReceber!$D161,Jun!$K$5:$K$605,"Não Pago")</f>
        <v>0</v>
      </c>
      <c r="K161" s="65">
        <f>SUMIFS(Jul!$I$5:$I$605,Jul!$U$5:$U$605,"Receita",Jul!$G$5:$G$605,CReceber!$D161,Jul!$K$5:$K$605,"Não Pago")</f>
        <v>0</v>
      </c>
      <c r="L161" s="65">
        <f>SUMIFS(Ago!$I$5:$I$605,Ago!$U$5:$U$605,"Receita",Ago!$G$5:$G$605,CReceber!$D161,Ago!$K$5:$K$605,"Não Pago")</f>
        <v>0</v>
      </c>
      <c r="M161" s="65">
        <f>SUMIFS(Set!$I$5:$I$605,Set!$U$5:$U$605,"Receita",Set!$G$5:$G$605,CReceber!$D161,Set!$K$5:$K$605,"Não Pago")</f>
        <v>0</v>
      </c>
      <c r="N161" s="65">
        <f>SUMIFS(Out!$I$5:$I$605,Out!$U$5:$U$605,"Receita",Out!$G$5:$G$605,CReceber!$D161,Out!$K$5:$K$605,"Não Pago")</f>
        <v>0</v>
      </c>
      <c r="O161" s="65">
        <f>SUMIFS(Nov!$I$5:$I$605,Nov!$U$5:$U$605,"Receita",Nov!$G$5:$G$605,CReceber!$D161,Nov!$K$5:$K$605,"Não Pago")</f>
        <v>0</v>
      </c>
      <c r="P161" s="65">
        <f>SUMIFS(Dez!$I$5:$I$605,Dez!$U$5:$U$605,"Receita",Dez!$G$5:$G$605,CReceber!$D161,Dez!$K$5:$K$605,"Não Pago")</f>
        <v>0</v>
      </c>
      <c r="Q161" s="62">
        <f t="shared" si="5"/>
        <v>0</v>
      </c>
    </row>
    <row r="162" spans="3:17" ht="28.5" customHeight="1" thickTop="1" thickBot="1" x14ac:dyDescent="0.3">
      <c r="C162" s="46" t="str">
        <f>'PC Receitas'!G58</f>
        <v>4.2.54</v>
      </c>
      <c r="D162" s="47" t="str">
        <f>VLOOKUP(C162,'PC Receitas'!$G$4:$H$103,2,FALSE)</f>
        <v>-</v>
      </c>
      <c r="E162" s="65">
        <f>SUMIFS(Jan!$I$5:$I$605,Jan!$U$5:$U$605,"Receita",Jan!$G$5:$G$605,CReceber!$D162,Jan!$K$5:$K$605,"Não Pago")</f>
        <v>0</v>
      </c>
      <c r="F162" s="65">
        <f>SUMIFS(Fev!$I$5:$I$605,Fev!$U$5:$U$605,"Receita",Fev!$G$5:$G$605,CReceber!$D162,Fev!$K$5:$K$605,"Não Pago")</f>
        <v>0</v>
      </c>
      <c r="G162" s="65">
        <f>SUMIFS(Mar!$I$5:$I$605,Mar!$U$5:$U$605,"Receita",Mar!$G$5:$G$605,CReceber!$D162,Mar!$K$5:$K$605,"Não Pago")</f>
        <v>0</v>
      </c>
      <c r="H162" s="65">
        <f>SUMIFS(Abr!$I$5:$I$605,Abr!$U$5:$U$605,"Receita",Abr!$G$5:$G$605,CReceber!$D162,Abr!$K$5:$K$605,"Não Pago")</f>
        <v>0</v>
      </c>
      <c r="I162" s="65">
        <f>SUMIFS(Mai!$I$5:$I$605,Mai!$U$5:$U$605,"Receita",Mai!$G$5:$G$605,CReceber!$D162,Mai!$K$5:$K$605,"Não Pago")</f>
        <v>0</v>
      </c>
      <c r="J162" s="65">
        <f>SUMIFS(Jun!$I$5:$I$605,Jun!$U$5:$U$605,"Receita",Jun!$G$5:$G$605,CReceber!$D162,Jun!$K$5:$K$605,"Não Pago")</f>
        <v>0</v>
      </c>
      <c r="K162" s="65">
        <f>SUMIFS(Jul!$I$5:$I$605,Jul!$U$5:$U$605,"Receita",Jul!$G$5:$G$605,CReceber!$D162,Jul!$K$5:$K$605,"Não Pago")</f>
        <v>0</v>
      </c>
      <c r="L162" s="65">
        <f>SUMIFS(Ago!$I$5:$I$605,Ago!$U$5:$U$605,"Receita",Ago!$G$5:$G$605,CReceber!$D162,Ago!$K$5:$K$605,"Não Pago")</f>
        <v>0</v>
      </c>
      <c r="M162" s="65">
        <f>SUMIFS(Set!$I$5:$I$605,Set!$U$5:$U$605,"Receita",Set!$G$5:$G$605,CReceber!$D162,Set!$K$5:$K$605,"Não Pago")</f>
        <v>0</v>
      </c>
      <c r="N162" s="65">
        <f>SUMIFS(Out!$I$5:$I$605,Out!$U$5:$U$605,"Receita",Out!$G$5:$G$605,CReceber!$D162,Out!$K$5:$K$605,"Não Pago")</f>
        <v>0</v>
      </c>
      <c r="O162" s="65">
        <f>SUMIFS(Nov!$I$5:$I$605,Nov!$U$5:$U$605,"Receita",Nov!$G$5:$G$605,CReceber!$D162,Nov!$K$5:$K$605,"Não Pago")</f>
        <v>0</v>
      </c>
      <c r="P162" s="65">
        <f>SUMIFS(Dez!$I$5:$I$605,Dez!$U$5:$U$605,"Receita",Dez!$G$5:$G$605,CReceber!$D162,Dez!$K$5:$K$605,"Não Pago")</f>
        <v>0</v>
      </c>
      <c r="Q162" s="62">
        <f t="shared" si="5"/>
        <v>0</v>
      </c>
    </row>
    <row r="163" spans="3:17" ht="28.5" customHeight="1" thickTop="1" thickBot="1" x14ac:dyDescent="0.3">
      <c r="C163" s="46" t="str">
        <f>'PC Receitas'!G59</f>
        <v>4.2.55</v>
      </c>
      <c r="D163" s="47" t="str">
        <f>VLOOKUP(C163,'PC Receitas'!$G$4:$H$103,2,FALSE)</f>
        <v>-</v>
      </c>
      <c r="E163" s="65">
        <f>SUMIFS(Jan!$I$5:$I$605,Jan!$U$5:$U$605,"Receita",Jan!$G$5:$G$605,CReceber!$D163,Jan!$K$5:$K$605,"Não Pago")</f>
        <v>0</v>
      </c>
      <c r="F163" s="65">
        <f>SUMIFS(Fev!$I$5:$I$605,Fev!$U$5:$U$605,"Receita",Fev!$G$5:$G$605,CReceber!$D163,Fev!$K$5:$K$605,"Não Pago")</f>
        <v>0</v>
      </c>
      <c r="G163" s="65">
        <f>SUMIFS(Mar!$I$5:$I$605,Mar!$U$5:$U$605,"Receita",Mar!$G$5:$G$605,CReceber!$D163,Mar!$K$5:$K$605,"Não Pago")</f>
        <v>0</v>
      </c>
      <c r="H163" s="65">
        <f>SUMIFS(Abr!$I$5:$I$605,Abr!$U$5:$U$605,"Receita",Abr!$G$5:$G$605,CReceber!$D163,Abr!$K$5:$K$605,"Não Pago")</f>
        <v>0</v>
      </c>
      <c r="I163" s="65">
        <f>SUMIFS(Mai!$I$5:$I$605,Mai!$U$5:$U$605,"Receita",Mai!$G$5:$G$605,CReceber!$D163,Mai!$K$5:$K$605,"Não Pago")</f>
        <v>0</v>
      </c>
      <c r="J163" s="65">
        <f>SUMIFS(Jun!$I$5:$I$605,Jun!$U$5:$U$605,"Receita",Jun!$G$5:$G$605,CReceber!$D163,Jun!$K$5:$K$605,"Não Pago")</f>
        <v>0</v>
      </c>
      <c r="K163" s="65">
        <f>SUMIFS(Jul!$I$5:$I$605,Jul!$U$5:$U$605,"Receita",Jul!$G$5:$G$605,CReceber!$D163,Jul!$K$5:$K$605,"Não Pago")</f>
        <v>0</v>
      </c>
      <c r="L163" s="65">
        <f>SUMIFS(Ago!$I$5:$I$605,Ago!$U$5:$U$605,"Receita",Ago!$G$5:$G$605,CReceber!$D163,Ago!$K$5:$K$605,"Não Pago")</f>
        <v>0</v>
      </c>
      <c r="M163" s="65">
        <f>SUMIFS(Set!$I$5:$I$605,Set!$U$5:$U$605,"Receita",Set!$G$5:$G$605,CReceber!$D163,Set!$K$5:$K$605,"Não Pago")</f>
        <v>0</v>
      </c>
      <c r="N163" s="65">
        <f>SUMIFS(Out!$I$5:$I$605,Out!$U$5:$U$605,"Receita",Out!$G$5:$G$605,CReceber!$D163,Out!$K$5:$K$605,"Não Pago")</f>
        <v>0</v>
      </c>
      <c r="O163" s="65">
        <f>SUMIFS(Nov!$I$5:$I$605,Nov!$U$5:$U$605,"Receita",Nov!$G$5:$G$605,CReceber!$D163,Nov!$K$5:$K$605,"Não Pago")</f>
        <v>0</v>
      </c>
      <c r="P163" s="65">
        <f>SUMIFS(Dez!$I$5:$I$605,Dez!$U$5:$U$605,"Receita",Dez!$G$5:$G$605,CReceber!$D163,Dez!$K$5:$K$605,"Não Pago")</f>
        <v>0</v>
      </c>
      <c r="Q163" s="62">
        <f t="shared" si="5"/>
        <v>0</v>
      </c>
    </row>
    <row r="164" spans="3:17" ht="28.5" customHeight="1" thickTop="1" thickBot="1" x14ac:dyDescent="0.3">
      <c r="C164" s="46" t="str">
        <f>'PC Receitas'!G60</f>
        <v>4.2.56</v>
      </c>
      <c r="D164" s="47" t="str">
        <f>VLOOKUP(C164,'PC Receitas'!$G$4:$H$103,2,FALSE)</f>
        <v>-</v>
      </c>
      <c r="E164" s="65">
        <f>SUMIFS(Jan!$I$5:$I$605,Jan!$U$5:$U$605,"Receita",Jan!$G$5:$G$605,CReceber!$D164,Jan!$K$5:$K$605,"Não Pago")</f>
        <v>0</v>
      </c>
      <c r="F164" s="65">
        <f>SUMIFS(Fev!$I$5:$I$605,Fev!$U$5:$U$605,"Receita",Fev!$G$5:$G$605,CReceber!$D164,Fev!$K$5:$K$605,"Não Pago")</f>
        <v>0</v>
      </c>
      <c r="G164" s="65">
        <f>SUMIFS(Mar!$I$5:$I$605,Mar!$U$5:$U$605,"Receita",Mar!$G$5:$G$605,CReceber!$D164,Mar!$K$5:$K$605,"Não Pago")</f>
        <v>0</v>
      </c>
      <c r="H164" s="65">
        <f>SUMIFS(Abr!$I$5:$I$605,Abr!$U$5:$U$605,"Receita",Abr!$G$5:$G$605,CReceber!$D164,Abr!$K$5:$K$605,"Não Pago")</f>
        <v>0</v>
      </c>
      <c r="I164" s="65">
        <f>SUMIFS(Mai!$I$5:$I$605,Mai!$U$5:$U$605,"Receita",Mai!$G$5:$G$605,CReceber!$D164,Mai!$K$5:$K$605,"Não Pago")</f>
        <v>0</v>
      </c>
      <c r="J164" s="65">
        <f>SUMIFS(Jun!$I$5:$I$605,Jun!$U$5:$U$605,"Receita",Jun!$G$5:$G$605,CReceber!$D164,Jun!$K$5:$K$605,"Não Pago")</f>
        <v>0</v>
      </c>
      <c r="K164" s="65">
        <f>SUMIFS(Jul!$I$5:$I$605,Jul!$U$5:$U$605,"Receita",Jul!$G$5:$G$605,CReceber!$D164,Jul!$K$5:$K$605,"Não Pago")</f>
        <v>0</v>
      </c>
      <c r="L164" s="65">
        <f>SUMIFS(Ago!$I$5:$I$605,Ago!$U$5:$U$605,"Receita",Ago!$G$5:$G$605,CReceber!$D164,Ago!$K$5:$K$605,"Não Pago")</f>
        <v>0</v>
      </c>
      <c r="M164" s="65">
        <f>SUMIFS(Set!$I$5:$I$605,Set!$U$5:$U$605,"Receita",Set!$G$5:$G$605,CReceber!$D164,Set!$K$5:$K$605,"Não Pago")</f>
        <v>0</v>
      </c>
      <c r="N164" s="65">
        <f>SUMIFS(Out!$I$5:$I$605,Out!$U$5:$U$605,"Receita",Out!$G$5:$G$605,CReceber!$D164,Out!$K$5:$K$605,"Não Pago")</f>
        <v>0</v>
      </c>
      <c r="O164" s="65">
        <f>SUMIFS(Nov!$I$5:$I$605,Nov!$U$5:$U$605,"Receita",Nov!$G$5:$G$605,CReceber!$D164,Nov!$K$5:$K$605,"Não Pago")</f>
        <v>0</v>
      </c>
      <c r="P164" s="65">
        <f>SUMIFS(Dez!$I$5:$I$605,Dez!$U$5:$U$605,"Receita",Dez!$G$5:$G$605,CReceber!$D164,Dez!$K$5:$K$605,"Não Pago")</f>
        <v>0</v>
      </c>
      <c r="Q164" s="62">
        <f t="shared" si="5"/>
        <v>0</v>
      </c>
    </row>
    <row r="165" spans="3:17" ht="28.5" customHeight="1" thickTop="1" thickBot="1" x14ac:dyDescent="0.3">
      <c r="C165" s="46" t="str">
        <f>'PC Receitas'!G61</f>
        <v>4.2.57</v>
      </c>
      <c r="D165" s="47" t="str">
        <f>VLOOKUP(C165,'PC Receitas'!$G$4:$H$103,2,FALSE)</f>
        <v>-</v>
      </c>
      <c r="E165" s="65">
        <f>SUMIFS(Jan!$I$5:$I$605,Jan!$U$5:$U$605,"Receita",Jan!$G$5:$G$605,CReceber!$D165,Jan!$K$5:$K$605,"Não Pago")</f>
        <v>0</v>
      </c>
      <c r="F165" s="65">
        <f>SUMIFS(Fev!$I$5:$I$605,Fev!$U$5:$U$605,"Receita",Fev!$G$5:$G$605,CReceber!$D165,Fev!$K$5:$K$605,"Não Pago")</f>
        <v>0</v>
      </c>
      <c r="G165" s="65">
        <f>SUMIFS(Mar!$I$5:$I$605,Mar!$U$5:$U$605,"Receita",Mar!$G$5:$G$605,CReceber!$D165,Mar!$K$5:$K$605,"Não Pago")</f>
        <v>0</v>
      </c>
      <c r="H165" s="65">
        <f>SUMIFS(Abr!$I$5:$I$605,Abr!$U$5:$U$605,"Receita",Abr!$G$5:$G$605,CReceber!$D165,Abr!$K$5:$K$605,"Não Pago")</f>
        <v>0</v>
      </c>
      <c r="I165" s="65">
        <f>SUMIFS(Mai!$I$5:$I$605,Mai!$U$5:$U$605,"Receita",Mai!$G$5:$G$605,CReceber!$D165,Mai!$K$5:$K$605,"Não Pago")</f>
        <v>0</v>
      </c>
      <c r="J165" s="65">
        <f>SUMIFS(Jun!$I$5:$I$605,Jun!$U$5:$U$605,"Receita",Jun!$G$5:$G$605,CReceber!$D165,Jun!$K$5:$K$605,"Não Pago")</f>
        <v>0</v>
      </c>
      <c r="K165" s="65">
        <f>SUMIFS(Jul!$I$5:$I$605,Jul!$U$5:$U$605,"Receita",Jul!$G$5:$G$605,CReceber!$D165,Jul!$K$5:$K$605,"Não Pago")</f>
        <v>0</v>
      </c>
      <c r="L165" s="65">
        <f>SUMIFS(Ago!$I$5:$I$605,Ago!$U$5:$U$605,"Receita",Ago!$G$5:$G$605,CReceber!$D165,Ago!$K$5:$K$605,"Não Pago")</f>
        <v>0</v>
      </c>
      <c r="M165" s="65">
        <f>SUMIFS(Set!$I$5:$I$605,Set!$U$5:$U$605,"Receita",Set!$G$5:$G$605,CReceber!$D165,Set!$K$5:$K$605,"Não Pago")</f>
        <v>0</v>
      </c>
      <c r="N165" s="65">
        <f>SUMIFS(Out!$I$5:$I$605,Out!$U$5:$U$605,"Receita",Out!$G$5:$G$605,CReceber!$D165,Out!$K$5:$K$605,"Não Pago")</f>
        <v>0</v>
      </c>
      <c r="O165" s="65">
        <f>SUMIFS(Nov!$I$5:$I$605,Nov!$U$5:$U$605,"Receita",Nov!$G$5:$G$605,CReceber!$D165,Nov!$K$5:$K$605,"Não Pago")</f>
        <v>0</v>
      </c>
      <c r="P165" s="65">
        <f>SUMIFS(Dez!$I$5:$I$605,Dez!$U$5:$U$605,"Receita",Dez!$G$5:$G$605,CReceber!$D165,Dez!$K$5:$K$605,"Não Pago")</f>
        <v>0</v>
      </c>
      <c r="Q165" s="62">
        <f t="shared" si="5"/>
        <v>0</v>
      </c>
    </row>
    <row r="166" spans="3:17" ht="28.5" customHeight="1" thickTop="1" thickBot="1" x14ac:dyDescent="0.3">
      <c r="C166" s="46" t="str">
        <f>'PC Receitas'!G62</f>
        <v>4.2.58</v>
      </c>
      <c r="D166" s="47" t="str">
        <f>VLOOKUP(C166,'PC Receitas'!$G$4:$H$103,2,FALSE)</f>
        <v>-</v>
      </c>
      <c r="E166" s="65">
        <f>SUMIFS(Jan!$I$5:$I$605,Jan!$U$5:$U$605,"Receita",Jan!$G$5:$G$605,CReceber!$D166,Jan!$K$5:$K$605,"Não Pago")</f>
        <v>0</v>
      </c>
      <c r="F166" s="65">
        <f>SUMIFS(Fev!$I$5:$I$605,Fev!$U$5:$U$605,"Receita",Fev!$G$5:$G$605,CReceber!$D166,Fev!$K$5:$K$605,"Não Pago")</f>
        <v>0</v>
      </c>
      <c r="G166" s="65">
        <f>SUMIFS(Mar!$I$5:$I$605,Mar!$U$5:$U$605,"Receita",Mar!$G$5:$G$605,CReceber!$D166,Mar!$K$5:$K$605,"Não Pago")</f>
        <v>0</v>
      </c>
      <c r="H166" s="65">
        <f>SUMIFS(Abr!$I$5:$I$605,Abr!$U$5:$U$605,"Receita",Abr!$G$5:$G$605,CReceber!$D166,Abr!$K$5:$K$605,"Não Pago")</f>
        <v>0</v>
      </c>
      <c r="I166" s="65">
        <f>SUMIFS(Mai!$I$5:$I$605,Mai!$U$5:$U$605,"Receita",Mai!$G$5:$G$605,CReceber!$D166,Mai!$K$5:$K$605,"Não Pago")</f>
        <v>0</v>
      </c>
      <c r="J166" s="65">
        <f>SUMIFS(Jun!$I$5:$I$605,Jun!$U$5:$U$605,"Receita",Jun!$G$5:$G$605,CReceber!$D166,Jun!$K$5:$K$605,"Não Pago")</f>
        <v>0</v>
      </c>
      <c r="K166" s="65">
        <f>SUMIFS(Jul!$I$5:$I$605,Jul!$U$5:$U$605,"Receita",Jul!$G$5:$G$605,CReceber!$D166,Jul!$K$5:$K$605,"Não Pago")</f>
        <v>0</v>
      </c>
      <c r="L166" s="65">
        <f>SUMIFS(Ago!$I$5:$I$605,Ago!$U$5:$U$605,"Receita",Ago!$G$5:$G$605,CReceber!$D166,Ago!$K$5:$K$605,"Não Pago")</f>
        <v>0</v>
      </c>
      <c r="M166" s="65">
        <f>SUMIFS(Set!$I$5:$I$605,Set!$U$5:$U$605,"Receita",Set!$G$5:$G$605,CReceber!$D166,Set!$K$5:$K$605,"Não Pago")</f>
        <v>0</v>
      </c>
      <c r="N166" s="65">
        <f>SUMIFS(Out!$I$5:$I$605,Out!$U$5:$U$605,"Receita",Out!$G$5:$G$605,CReceber!$D166,Out!$K$5:$K$605,"Não Pago")</f>
        <v>0</v>
      </c>
      <c r="O166" s="65">
        <f>SUMIFS(Nov!$I$5:$I$605,Nov!$U$5:$U$605,"Receita",Nov!$G$5:$G$605,CReceber!$D166,Nov!$K$5:$K$605,"Não Pago")</f>
        <v>0</v>
      </c>
      <c r="P166" s="65">
        <f>SUMIFS(Dez!$I$5:$I$605,Dez!$U$5:$U$605,"Receita",Dez!$G$5:$G$605,CReceber!$D166,Dez!$K$5:$K$605,"Não Pago")</f>
        <v>0</v>
      </c>
      <c r="Q166" s="62">
        <f t="shared" si="5"/>
        <v>0</v>
      </c>
    </row>
    <row r="167" spans="3:17" ht="28.5" customHeight="1" thickTop="1" thickBot="1" x14ac:dyDescent="0.3">
      <c r="C167" s="46" t="str">
        <f>'PC Receitas'!G63</f>
        <v>4.2.59</v>
      </c>
      <c r="D167" s="47" t="str">
        <f>VLOOKUP(C167,'PC Receitas'!$G$4:$H$103,2,FALSE)</f>
        <v>-</v>
      </c>
      <c r="E167" s="65">
        <f>SUMIFS(Jan!$I$5:$I$605,Jan!$U$5:$U$605,"Receita",Jan!$G$5:$G$605,CReceber!$D167,Jan!$K$5:$K$605,"Não Pago")</f>
        <v>0</v>
      </c>
      <c r="F167" s="65">
        <f>SUMIFS(Fev!$I$5:$I$605,Fev!$U$5:$U$605,"Receita",Fev!$G$5:$G$605,CReceber!$D167,Fev!$K$5:$K$605,"Não Pago")</f>
        <v>0</v>
      </c>
      <c r="G167" s="65">
        <f>SUMIFS(Mar!$I$5:$I$605,Mar!$U$5:$U$605,"Receita",Mar!$G$5:$G$605,CReceber!$D167,Mar!$K$5:$K$605,"Não Pago")</f>
        <v>0</v>
      </c>
      <c r="H167" s="65">
        <f>SUMIFS(Abr!$I$5:$I$605,Abr!$U$5:$U$605,"Receita",Abr!$G$5:$G$605,CReceber!$D167,Abr!$K$5:$K$605,"Não Pago")</f>
        <v>0</v>
      </c>
      <c r="I167" s="65">
        <f>SUMIFS(Mai!$I$5:$I$605,Mai!$U$5:$U$605,"Receita",Mai!$G$5:$G$605,CReceber!$D167,Mai!$K$5:$K$605,"Não Pago")</f>
        <v>0</v>
      </c>
      <c r="J167" s="65">
        <f>SUMIFS(Jun!$I$5:$I$605,Jun!$U$5:$U$605,"Receita",Jun!$G$5:$G$605,CReceber!$D167,Jun!$K$5:$K$605,"Não Pago")</f>
        <v>0</v>
      </c>
      <c r="K167" s="65">
        <f>SUMIFS(Jul!$I$5:$I$605,Jul!$U$5:$U$605,"Receita",Jul!$G$5:$G$605,CReceber!$D167,Jul!$K$5:$K$605,"Não Pago")</f>
        <v>0</v>
      </c>
      <c r="L167" s="65">
        <f>SUMIFS(Ago!$I$5:$I$605,Ago!$U$5:$U$605,"Receita",Ago!$G$5:$G$605,CReceber!$D167,Ago!$K$5:$K$605,"Não Pago")</f>
        <v>0</v>
      </c>
      <c r="M167" s="65">
        <f>SUMIFS(Set!$I$5:$I$605,Set!$U$5:$U$605,"Receita",Set!$G$5:$G$605,CReceber!$D167,Set!$K$5:$K$605,"Não Pago")</f>
        <v>0</v>
      </c>
      <c r="N167" s="65">
        <f>SUMIFS(Out!$I$5:$I$605,Out!$U$5:$U$605,"Receita",Out!$G$5:$G$605,CReceber!$D167,Out!$K$5:$K$605,"Não Pago")</f>
        <v>0</v>
      </c>
      <c r="O167" s="65">
        <f>SUMIFS(Nov!$I$5:$I$605,Nov!$U$5:$U$605,"Receita",Nov!$G$5:$G$605,CReceber!$D167,Nov!$K$5:$K$605,"Não Pago")</f>
        <v>0</v>
      </c>
      <c r="P167" s="65">
        <f>SUMIFS(Dez!$I$5:$I$605,Dez!$U$5:$U$605,"Receita",Dez!$G$5:$G$605,CReceber!$D167,Dez!$K$5:$K$605,"Não Pago")</f>
        <v>0</v>
      </c>
      <c r="Q167" s="62">
        <f t="shared" si="5"/>
        <v>0</v>
      </c>
    </row>
    <row r="168" spans="3:17" ht="28.5" customHeight="1" thickTop="1" thickBot="1" x14ac:dyDescent="0.3">
      <c r="C168" s="46" t="str">
        <f>'PC Receitas'!G64</f>
        <v>4.2.60</v>
      </c>
      <c r="D168" s="47" t="str">
        <f>VLOOKUP(C168,'PC Receitas'!$G$4:$H$103,2,FALSE)</f>
        <v>-</v>
      </c>
      <c r="E168" s="65">
        <f>SUMIFS(Jan!$I$5:$I$605,Jan!$U$5:$U$605,"Receita",Jan!$G$5:$G$605,CReceber!$D168,Jan!$K$5:$K$605,"Não Pago")</f>
        <v>0</v>
      </c>
      <c r="F168" s="65">
        <f>SUMIFS(Fev!$I$5:$I$605,Fev!$U$5:$U$605,"Receita",Fev!$G$5:$G$605,CReceber!$D168,Fev!$K$5:$K$605,"Não Pago")</f>
        <v>0</v>
      </c>
      <c r="G168" s="65">
        <f>SUMIFS(Mar!$I$5:$I$605,Mar!$U$5:$U$605,"Receita",Mar!$G$5:$G$605,CReceber!$D168,Mar!$K$5:$K$605,"Não Pago")</f>
        <v>0</v>
      </c>
      <c r="H168" s="65">
        <f>SUMIFS(Abr!$I$5:$I$605,Abr!$U$5:$U$605,"Receita",Abr!$G$5:$G$605,CReceber!$D168,Abr!$K$5:$K$605,"Não Pago")</f>
        <v>0</v>
      </c>
      <c r="I168" s="65">
        <f>SUMIFS(Mai!$I$5:$I$605,Mai!$U$5:$U$605,"Receita",Mai!$G$5:$G$605,CReceber!$D168,Mai!$K$5:$K$605,"Não Pago")</f>
        <v>0</v>
      </c>
      <c r="J168" s="65">
        <f>SUMIFS(Jun!$I$5:$I$605,Jun!$U$5:$U$605,"Receita",Jun!$G$5:$G$605,CReceber!$D168,Jun!$K$5:$K$605,"Não Pago")</f>
        <v>0</v>
      </c>
      <c r="K168" s="65">
        <f>SUMIFS(Jul!$I$5:$I$605,Jul!$U$5:$U$605,"Receita",Jul!$G$5:$G$605,CReceber!$D168,Jul!$K$5:$K$605,"Não Pago")</f>
        <v>0</v>
      </c>
      <c r="L168" s="65">
        <f>SUMIFS(Ago!$I$5:$I$605,Ago!$U$5:$U$605,"Receita",Ago!$G$5:$G$605,CReceber!$D168,Ago!$K$5:$K$605,"Não Pago")</f>
        <v>0</v>
      </c>
      <c r="M168" s="65">
        <f>SUMIFS(Set!$I$5:$I$605,Set!$U$5:$U$605,"Receita",Set!$G$5:$G$605,CReceber!$D168,Set!$K$5:$K$605,"Não Pago")</f>
        <v>0</v>
      </c>
      <c r="N168" s="65">
        <f>SUMIFS(Out!$I$5:$I$605,Out!$U$5:$U$605,"Receita",Out!$G$5:$G$605,CReceber!$D168,Out!$K$5:$K$605,"Não Pago")</f>
        <v>0</v>
      </c>
      <c r="O168" s="65">
        <f>SUMIFS(Nov!$I$5:$I$605,Nov!$U$5:$U$605,"Receita",Nov!$G$5:$G$605,CReceber!$D168,Nov!$K$5:$K$605,"Não Pago")</f>
        <v>0</v>
      </c>
      <c r="P168" s="65">
        <f>SUMIFS(Dez!$I$5:$I$605,Dez!$U$5:$U$605,"Receita",Dez!$G$5:$G$605,CReceber!$D168,Dez!$K$5:$K$605,"Não Pago")</f>
        <v>0</v>
      </c>
      <c r="Q168" s="62">
        <f t="shared" si="5"/>
        <v>0</v>
      </c>
    </row>
    <row r="169" spans="3:17" ht="28.5" customHeight="1" thickTop="1" thickBot="1" x14ac:dyDescent="0.3">
      <c r="C169" s="46" t="str">
        <f>'PC Receitas'!G65</f>
        <v>4.2.61</v>
      </c>
      <c r="D169" s="47" t="str">
        <f>VLOOKUP(C169,'PC Receitas'!$G$4:$H$103,2,FALSE)</f>
        <v>-</v>
      </c>
      <c r="E169" s="65">
        <f>SUMIFS(Jan!$I$5:$I$605,Jan!$U$5:$U$605,"Receita",Jan!$G$5:$G$605,CReceber!$D169,Jan!$K$5:$K$605,"Não Pago")</f>
        <v>0</v>
      </c>
      <c r="F169" s="65">
        <f>SUMIFS(Fev!$I$5:$I$605,Fev!$U$5:$U$605,"Receita",Fev!$G$5:$G$605,CReceber!$D169,Fev!$K$5:$K$605,"Não Pago")</f>
        <v>0</v>
      </c>
      <c r="G169" s="65">
        <f>SUMIFS(Mar!$I$5:$I$605,Mar!$U$5:$U$605,"Receita",Mar!$G$5:$G$605,CReceber!$D169,Mar!$K$5:$K$605,"Não Pago")</f>
        <v>0</v>
      </c>
      <c r="H169" s="65">
        <f>SUMIFS(Abr!$I$5:$I$605,Abr!$U$5:$U$605,"Receita",Abr!$G$5:$G$605,CReceber!$D169,Abr!$K$5:$K$605,"Não Pago")</f>
        <v>0</v>
      </c>
      <c r="I169" s="65">
        <f>SUMIFS(Mai!$I$5:$I$605,Mai!$U$5:$U$605,"Receita",Mai!$G$5:$G$605,CReceber!$D169,Mai!$K$5:$K$605,"Não Pago")</f>
        <v>0</v>
      </c>
      <c r="J169" s="65">
        <f>SUMIFS(Jun!$I$5:$I$605,Jun!$U$5:$U$605,"Receita",Jun!$G$5:$G$605,CReceber!$D169,Jun!$K$5:$K$605,"Não Pago")</f>
        <v>0</v>
      </c>
      <c r="K169" s="65">
        <f>SUMIFS(Jul!$I$5:$I$605,Jul!$U$5:$U$605,"Receita",Jul!$G$5:$G$605,CReceber!$D169,Jul!$K$5:$K$605,"Não Pago")</f>
        <v>0</v>
      </c>
      <c r="L169" s="65">
        <f>SUMIFS(Ago!$I$5:$I$605,Ago!$U$5:$U$605,"Receita",Ago!$G$5:$G$605,CReceber!$D169,Ago!$K$5:$K$605,"Não Pago")</f>
        <v>0</v>
      </c>
      <c r="M169" s="65">
        <f>SUMIFS(Set!$I$5:$I$605,Set!$U$5:$U$605,"Receita",Set!$G$5:$G$605,CReceber!$D169,Set!$K$5:$K$605,"Não Pago")</f>
        <v>0</v>
      </c>
      <c r="N169" s="65">
        <f>SUMIFS(Out!$I$5:$I$605,Out!$U$5:$U$605,"Receita",Out!$G$5:$G$605,CReceber!$D169,Out!$K$5:$K$605,"Não Pago")</f>
        <v>0</v>
      </c>
      <c r="O169" s="65">
        <f>SUMIFS(Nov!$I$5:$I$605,Nov!$U$5:$U$605,"Receita",Nov!$G$5:$G$605,CReceber!$D169,Nov!$K$5:$K$605,"Não Pago")</f>
        <v>0</v>
      </c>
      <c r="P169" s="65">
        <f>SUMIFS(Dez!$I$5:$I$605,Dez!$U$5:$U$605,"Receita",Dez!$G$5:$G$605,CReceber!$D169,Dez!$K$5:$K$605,"Não Pago")</f>
        <v>0</v>
      </c>
      <c r="Q169" s="62">
        <f t="shared" si="5"/>
        <v>0</v>
      </c>
    </row>
    <row r="170" spans="3:17" ht="28.5" customHeight="1" thickTop="1" thickBot="1" x14ac:dyDescent="0.3">
      <c r="C170" s="46" t="str">
        <f>'PC Receitas'!G66</f>
        <v>4.2.62</v>
      </c>
      <c r="D170" s="47" t="str">
        <f>VLOOKUP(C170,'PC Receitas'!$G$4:$H$103,2,FALSE)</f>
        <v>-</v>
      </c>
      <c r="E170" s="65">
        <f>SUMIFS(Jan!$I$5:$I$605,Jan!$U$5:$U$605,"Receita",Jan!$G$5:$G$605,CReceber!$D170,Jan!$K$5:$K$605,"Não Pago")</f>
        <v>0</v>
      </c>
      <c r="F170" s="65">
        <f>SUMIFS(Fev!$I$5:$I$605,Fev!$U$5:$U$605,"Receita",Fev!$G$5:$G$605,CReceber!$D170,Fev!$K$5:$K$605,"Não Pago")</f>
        <v>0</v>
      </c>
      <c r="G170" s="65">
        <f>SUMIFS(Mar!$I$5:$I$605,Mar!$U$5:$U$605,"Receita",Mar!$G$5:$G$605,CReceber!$D170,Mar!$K$5:$K$605,"Não Pago")</f>
        <v>0</v>
      </c>
      <c r="H170" s="65">
        <f>SUMIFS(Abr!$I$5:$I$605,Abr!$U$5:$U$605,"Receita",Abr!$G$5:$G$605,CReceber!$D170,Abr!$K$5:$K$605,"Não Pago")</f>
        <v>0</v>
      </c>
      <c r="I170" s="65">
        <f>SUMIFS(Mai!$I$5:$I$605,Mai!$U$5:$U$605,"Receita",Mai!$G$5:$G$605,CReceber!$D170,Mai!$K$5:$K$605,"Não Pago")</f>
        <v>0</v>
      </c>
      <c r="J170" s="65">
        <f>SUMIFS(Jun!$I$5:$I$605,Jun!$U$5:$U$605,"Receita",Jun!$G$5:$G$605,CReceber!$D170,Jun!$K$5:$K$605,"Não Pago")</f>
        <v>0</v>
      </c>
      <c r="K170" s="65">
        <f>SUMIFS(Jul!$I$5:$I$605,Jul!$U$5:$U$605,"Receita",Jul!$G$5:$G$605,CReceber!$D170,Jul!$K$5:$K$605,"Não Pago")</f>
        <v>0</v>
      </c>
      <c r="L170" s="65">
        <f>SUMIFS(Ago!$I$5:$I$605,Ago!$U$5:$U$605,"Receita",Ago!$G$5:$G$605,CReceber!$D170,Ago!$K$5:$K$605,"Não Pago")</f>
        <v>0</v>
      </c>
      <c r="M170" s="65">
        <f>SUMIFS(Set!$I$5:$I$605,Set!$U$5:$U$605,"Receita",Set!$G$5:$G$605,CReceber!$D170,Set!$K$5:$K$605,"Não Pago")</f>
        <v>0</v>
      </c>
      <c r="N170" s="65">
        <f>SUMIFS(Out!$I$5:$I$605,Out!$U$5:$U$605,"Receita",Out!$G$5:$G$605,CReceber!$D170,Out!$K$5:$K$605,"Não Pago")</f>
        <v>0</v>
      </c>
      <c r="O170" s="65">
        <f>SUMIFS(Nov!$I$5:$I$605,Nov!$U$5:$U$605,"Receita",Nov!$G$5:$G$605,CReceber!$D170,Nov!$K$5:$K$605,"Não Pago")</f>
        <v>0</v>
      </c>
      <c r="P170" s="65">
        <f>SUMIFS(Dez!$I$5:$I$605,Dez!$U$5:$U$605,"Receita",Dez!$G$5:$G$605,CReceber!$D170,Dez!$K$5:$K$605,"Não Pago")</f>
        <v>0</v>
      </c>
      <c r="Q170" s="62">
        <f t="shared" si="5"/>
        <v>0</v>
      </c>
    </row>
    <row r="171" spans="3:17" ht="28.5" customHeight="1" thickTop="1" thickBot="1" x14ac:dyDescent="0.3">
      <c r="C171" s="46" t="str">
        <f>'PC Receitas'!G67</f>
        <v>4.2.63</v>
      </c>
      <c r="D171" s="47" t="str">
        <f>VLOOKUP(C171,'PC Receitas'!$G$4:$H$103,2,FALSE)</f>
        <v>-</v>
      </c>
      <c r="E171" s="65">
        <f>SUMIFS(Jan!$I$5:$I$605,Jan!$U$5:$U$605,"Receita",Jan!$G$5:$G$605,CReceber!$D171,Jan!$K$5:$K$605,"Não Pago")</f>
        <v>0</v>
      </c>
      <c r="F171" s="65">
        <f>SUMIFS(Fev!$I$5:$I$605,Fev!$U$5:$U$605,"Receita",Fev!$G$5:$G$605,CReceber!$D171,Fev!$K$5:$K$605,"Não Pago")</f>
        <v>0</v>
      </c>
      <c r="G171" s="65">
        <f>SUMIFS(Mar!$I$5:$I$605,Mar!$U$5:$U$605,"Receita",Mar!$G$5:$G$605,CReceber!$D171,Mar!$K$5:$K$605,"Não Pago")</f>
        <v>0</v>
      </c>
      <c r="H171" s="65">
        <f>SUMIFS(Abr!$I$5:$I$605,Abr!$U$5:$U$605,"Receita",Abr!$G$5:$G$605,CReceber!$D171,Abr!$K$5:$K$605,"Não Pago")</f>
        <v>0</v>
      </c>
      <c r="I171" s="65">
        <f>SUMIFS(Mai!$I$5:$I$605,Mai!$U$5:$U$605,"Receita",Mai!$G$5:$G$605,CReceber!$D171,Mai!$K$5:$K$605,"Não Pago")</f>
        <v>0</v>
      </c>
      <c r="J171" s="65">
        <f>SUMIFS(Jun!$I$5:$I$605,Jun!$U$5:$U$605,"Receita",Jun!$G$5:$G$605,CReceber!$D171,Jun!$K$5:$K$605,"Não Pago")</f>
        <v>0</v>
      </c>
      <c r="K171" s="65">
        <f>SUMIFS(Jul!$I$5:$I$605,Jul!$U$5:$U$605,"Receita",Jul!$G$5:$G$605,CReceber!$D171,Jul!$K$5:$K$605,"Não Pago")</f>
        <v>0</v>
      </c>
      <c r="L171" s="65">
        <f>SUMIFS(Ago!$I$5:$I$605,Ago!$U$5:$U$605,"Receita",Ago!$G$5:$G$605,CReceber!$D171,Ago!$K$5:$K$605,"Não Pago")</f>
        <v>0</v>
      </c>
      <c r="M171" s="65">
        <f>SUMIFS(Set!$I$5:$I$605,Set!$U$5:$U$605,"Receita",Set!$G$5:$G$605,CReceber!$D171,Set!$K$5:$K$605,"Não Pago")</f>
        <v>0</v>
      </c>
      <c r="N171" s="65">
        <f>SUMIFS(Out!$I$5:$I$605,Out!$U$5:$U$605,"Receita",Out!$G$5:$G$605,CReceber!$D171,Out!$K$5:$K$605,"Não Pago")</f>
        <v>0</v>
      </c>
      <c r="O171" s="65">
        <f>SUMIFS(Nov!$I$5:$I$605,Nov!$U$5:$U$605,"Receita",Nov!$G$5:$G$605,CReceber!$D171,Nov!$K$5:$K$605,"Não Pago")</f>
        <v>0</v>
      </c>
      <c r="P171" s="65">
        <f>SUMIFS(Dez!$I$5:$I$605,Dez!$U$5:$U$605,"Receita",Dez!$G$5:$G$605,CReceber!$D171,Dez!$K$5:$K$605,"Não Pago")</f>
        <v>0</v>
      </c>
      <c r="Q171" s="62">
        <f t="shared" si="5"/>
        <v>0</v>
      </c>
    </row>
    <row r="172" spans="3:17" ht="28.5" customHeight="1" thickTop="1" thickBot="1" x14ac:dyDescent="0.3">
      <c r="C172" s="46" t="str">
        <f>'PC Receitas'!G68</f>
        <v>4.2.64</v>
      </c>
      <c r="D172" s="47" t="str">
        <f>VLOOKUP(C172,'PC Receitas'!$G$4:$H$103,2,FALSE)</f>
        <v>-</v>
      </c>
      <c r="E172" s="65">
        <f>SUMIFS(Jan!$I$5:$I$605,Jan!$U$5:$U$605,"Receita",Jan!$G$5:$G$605,CReceber!$D172,Jan!$K$5:$K$605,"Não Pago")</f>
        <v>0</v>
      </c>
      <c r="F172" s="65">
        <f>SUMIFS(Fev!$I$5:$I$605,Fev!$U$5:$U$605,"Receita",Fev!$G$5:$G$605,CReceber!$D172,Fev!$K$5:$K$605,"Não Pago")</f>
        <v>0</v>
      </c>
      <c r="G172" s="65">
        <f>SUMIFS(Mar!$I$5:$I$605,Mar!$U$5:$U$605,"Receita",Mar!$G$5:$G$605,CReceber!$D172,Mar!$K$5:$K$605,"Não Pago")</f>
        <v>0</v>
      </c>
      <c r="H172" s="65">
        <f>SUMIFS(Abr!$I$5:$I$605,Abr!$U$5:$U$605,"Receita",Abr!$G$5:$G$605,CReceber!$D172,Abr!$K$5:$K$605,"Não Pago")</f>
        <v>0</v>
      </c>
      <c r="I172" s="65">
        <f>SUMIFS(Mai!$I$5:$I$605,Mai!$U$5:$U$605,"Receita",Mai!$G$5:$G$605,CReceber!$D172,Mai!$K$5:$K$605,"Não Pago")</f>
        <v>0</v>
      </c>
      <c r="J172" s="65">
        <f>SUMIFS(Jun!$I$5:$I$605,Jun!$U$5:$U$605,"Receita",Jun!$G$5:$G$605,CReceber!$D172,Jun!$K$5:$K$605,"Não Pago")</f>
        <v>0</v>
      </c>
      <c r="K172" s="65">
        <f>SUMIFS(Jul!$I$5:$I$605,Jul!$U$5:$U$605,"Receita",Jul!$G$5:$G$605,CReceber!$D172,Jul!$K$5:$K$605,"Não Pago")</f>
        <v>0</v>
      </c>
      <c r="L172" s="65">
        <f>SUMIFS(Ago!$I$5:$I$605,Ago!$U$5:$U$605,"Receita",Ago!$G$5:$G$605,CReceber!$D172,Ago!$K$5:$K$605,"Não Pago")</f>
        <v>0</v>
      </c>
      <c r="M172" s="65">
        <f>SUMIFS(Set!$I$5:$I$605,Set!$U$5:$U$605,"Receita",Set!$G$5:$G$605,CReceber!$D172,Set!$K$5:$K$605,"Não Pago")</f>
        <v>0</v>
      </c>
      <c r="N172" s="65">
        <f>SUMIFS(Out!$I$5:$I$605,Out!$U$5:$U$605,"Receita",Out!$G$5:$G$605,CReceber!$D172,Out!$K$5:$K$605,"Não Pago")</f>
        <v>0</v>
      </c>
      <c r="O172" s="65">
        <f>SUMIFS(Nov!$I$5:$I$605,Nov!$U$5:$U$605,"Receita",Nov!$G$5:$G$605,CReceber!$D172,Nov!$K$5:$K$605,"Não Pago")</f>
        <v>0</v>
      </c>
      <c r="P172" s="65">
        <f>SUMIFS(Dez!$I$5:$I$605,Dez!$U$5:$U$605,"Receita",Dez!$G$5:$G$605,CReceber!$D172,Dez!$K$5:$K$605,"Não Pago")</f>
        <v>0</v>
      </c>
      <c r="Q172" s="62">
        <f t="shared" si="5"/>
        <v>0</v>
      </c>
    </row>
    <row r="173" spans="3:17" ht="28.5" customHeight="1" thickTop="1" thickBot="1" x14ac:dyDescent="0.3">
      <c r="C173" s="46" t="str">
        <f>'PC Receitas'!G69</f>
        <v>4.2.65</v>
      </c>
      <c r="D173" s="47" t="str">
        <f>VLOOKUP(C173,'PC Receitas'!$G$4:$H$103,2,FALSE)</f>
        <v>-</v>
      </c>
      <c r="E173" s="65">
        <f>SUMIFS(Jan!$I$5:$I$605,Jan!$U$5:$U$605,"Receita",Jan!$G$5:$G$605,CReceber!$D173,Jan!$K$5:$K$605,"Não Pago")</f>
        <v>0</v>
      </c>
      <c r="F173" s="65">
        <f>SUMIFS(Fev!$I$5:$I$605,Fev!$U$5:$U$605,"Receita",Fev!$G$5:$G$605,CReceber!$D173,Fev!$K$5:$K$605,"Não Pago")</f>
        <v>0</v>
      </c>
      <c r="G173" s="65">
        <f>SUMIFS(Mar!$I$5:$I$605,Mar!$U$5:$U$605,"Receita",Mar!$G$5:$G$605,CReceber!$D173,Mar!$K$5:$K$605,"Não Pago")</f>
        <v>0</v>
      </c>
      <c r="H173" s="65">
        <f>SUMIFS(Abr!$I$5:$I$605,Abr!$U$5:$U$605,"Receita",Abr!$G$5:$G$605,CReceber!$D173,Abr!$K$5:$K$605,"Não Pago")</f>
        <v>0</v>
      </c>
      <c r="I173" s="65">
        <f>SUMIFS(Mai!$I$5:$I$605,Mai!$U$5:$U$605,"Receita",Mai!$G$5:$G$605,CReceber!$D173,Mai!$K$5:$K$605,"Não Pago")</f>
        <v>0</v>
      </c>
      <c r="J173" s="65">
        <f>SUMIFS(Jun!$I$5:$I$605,Jun!$U$5:$U$605,"Receita",Jun!$G$5:$G$605,CReceber!$D173,Jun!$K$5:$K$605,"Não Pago")</f>
        <v>0</v>
      </c>
      <c r="K173" s="65">
        <f>SUMIFS(Jul!$I$5:$I$605,Jul!$U$5:$U$605,"Receita",Jul!$G$5:$G$605,CReceber!$D173,Jul!$K$5:$K$605,"Não Pago")</f>
        <v>0</v>
      </c>
      <c r="L173" s="65">
        <f>SUMIFS(Ago!$I$5:$I$605,Ago!$U$5:$U$605,"Receita",Ago!$G$5:$G$605,CReceber!$D173,Ago!$K$5:$K$605,"Não Pago")</f>
        <v>0</v>
      </c>
      <c r="M173" s="65">
        <f>SUMIFS(Set!$I$5:$I$605,Set!$U$5:$U$605,"Receita",Set!$G$5:$G$605,CReceber!$D173,Set!$K$5:$K$605,"Não Pago")</f>
        <v>0</v>
      </c>
      <c r="N173" s="65">
        <f>SUMIFS(Out!$I$5:$I$605,Out!$U$5:$U$605,"Receita",Out!$G$5:$G$605,CReceber!$D173,Out!$K$5:$K$605,"Não Pago")</f>
        <v>0</v>
      </c>
      <c r="O173" s="65">
        <f>SUMIFS(Nov!$I$5:$I$605,Nov!$U$5:$U$605,"Receita",Nov!$G$5:$G$605,CReceber!$D173,Nov!$K$5:$K$605,"Não Pago")</f>
        <v>0</v>
      </c>
      <c r="P173" s="65">
        <f>SUMIFS(Dez!$I$5:$I$605,Dez!$U$5:$U$605,"Receita",Dez!$G$5:$G$605,CReceber!$D173,Dez!$K$5:$K$605,"Não Pago")</f>
        <v>0</v>
      </c>
      <c r="Q173" s="62">
        <f t="shared" si="5"/>
        <v>0</v>
      </c>
    </row>
    <row r="174" spans="3:17" ht="28.5" customHeight="1" thickTop="1" thickBot="1" x14ac:dyDescent="0.3">
      <c r="C174" s="46" t="str">
        <f>'PC Receitas'!G70</f>
        <v>4.2.66</v>
      </c>
      <c r="D174" s="47" t="str">
        <f>VLOOKUP(C174,'PC Receitas'!$G$4:$H$103,2,FALSE)</f>
        <v>-</v>
      </c>
      <c r="E174" s="65">
        <f>SUMIFS(Jan!$I$5:$I$605,Jan!$U$5:$U$605,"Receita",Jan!$G$5:$G$605,CReceber!$D174,Jan!$K$5:$K$605,"Não Pago")</f>
        <v>0</v>
      </c>
      <c r="F174" s="65">
        <f>SUMIFS(Fev!$I$5:$I$605,Fev!$U$5:$U$605,"Receita",Fev!$G$5:$G$605,CReceber!$D174,Fev!$K$5:$K$605,"Não Pago")</f>
        <v>0</v>
      </c>
      <c r="G174" s="65">
        <f>SUMIFS(Mar!$I$5:$I$605,Mar!$U$5:$U$605,"Receita",Mar!$G$5:$G$605,CReceber!$D174,Mar!$K$5:$K$605,"Não Pago")</f>
        <v>0</v>
      </c>
      <c r="H174" s="65">
        <f>SUMIFS(Abr!$I$5:$I$605,Abr!$U$5:$U$605,"Receita",Abr!$G$5:$G$605,CReceber!$D174,Abr!$K$5:$K$605,"Não Pago")</f>
        <v>0</v>
      </c>
      <c r="I174" s="65">
        <f>SUMIFS(Mai!$I$5:$I$605,Mai!$U$5:$U$605,"Receita",Mai!$G$5:$G$605,CReceber!$D174,Mai!$K$5:$K$605,"Não Pago")</f>
        <v>0</v>
      </c>
      <c r="J174" s="65">
        <f>SUMIFS(Jun!$I$5:$I$605,Jun!$U$5:$U$605,"Receita",Jun!$G$5:$G$605,CReceber!$D174,Jun!$K$5:$K$605,"Não Pago")</f>
        <v>0</v>
      </c>
      <c r="K174" s="65">
        <f>SUMIFS(Jul!$I$5:$I$605,Jul!$U$5:$U$605,"Receita",Jul!$G$5:$G$605,CReceber!$D174,Jul!$K$5:$K$605,"Não Pago")</f>
        <v>0</v>
      </c>
      <c r="L174" s="65">
        <f>SUMIFS(Ago!$I$5:$I$605,Ago!$U$5:$U$605,"Receita",Ago!$G$5:$G$605,CReceber!$D174,Ago!$K$5:$K$605,"Não Pago")</f>
        <v>0</v>
      </c>
      <c r="M174" s="65">
        <f>SUMIFS(Set!$I$5:$I$605,Set!$U$5:$U$605,"Receita",Set!$G$5:$G$605,CReceber!$D174,Set!$K$5:$K$605,"Não Pago")</f>
        <v>0</v>
      </c>
      <c r="N174" s="65">
        <f>SUMIFS(Out!$I$5:$I$605,Out!$U$5:$U$605,"Receita",Out!$G$5:$G$605,CReceber!$D174,Out!$K$5:$K$605,"Não Pago")</f>
        <v>0</v>
      </c>
      <c r="O174" s="65">
        <f>SUMIFS(Nov!$I$5:$I$605,Nov!$U$5:$U$605,"Receita",Nov!$G$5:$G$605,CReceber!$D174,Nov!$K$5:$K$605,"Não Pago")</f>
        <v>0</v>
      </c>
      <c r="P174" s="65">
        <f>SUMIFS(Dez!$I$5:$I$605,Dez!$U$5:$U$605,"Receita",Dez!$G$5:$G$605,CReceber!$D174,Dez!$K$5:$K$605,"Não Pago")</f>
        <v>0</v>
      </c>
      <c r="Q174" s="62">
        <f t="shared" ref="Q174:Q207" si="6">SUM(E174:P174)</f>
        <v>0</v>
      </c>
    </row>
    <row r="175" spans="3:17" ht="28.5" customHeight="1" thickTop="1" thickBot="1" x14ac:dyDescent="0.3">
      <c r="C175" s="46" t="str">
        <f>'PC Receitas'!G71</f>
        <v>4.2.67</v>
      </c>
      <c r="D175" s="47" t="str">
        <f>VLOOKUP(C175,'PC Receitas'!$G$4:$H$103,2,FALSE)</f>
        <v>-</v>
      </c>
      <c r="E175" s="65">
        <f>SUMIFS(Jan!$I$5:$I$605,Jan!$U$5:$U$605,"Receita",Jan!$G$5:$G$605,CReceber!$D175,Jan!$K$5:$K$605,"Não Pago")</f>
        <v>0</v>
      </c>
      <c r="F175" s="65">
        <f>SUMIFS(Fev!$I$5:$I$605,Fev!$U$5:$U$605,"Receita",Fev!$G$5:$G$605,CReceber!$D175,Fev!$K$5:$K$605,"Não Pago")</f>
        <v>0</v>
      </c>
      <c r="G175" s="65">
        <f>SUMIFS(Mar!$I$5:$I$605,Mar!$U$5:$U$605,"Receita",Mar!$G$5:$G$605,CReceber!$D175,Mar!$K$5:$K$605,"Não Pago")</f>
        <v>0</v>
      </c>
      <c r="H175" s="65">
        <f>SUMIFS(Abr!$I$5:$I$605,Abr!$U$5:$U$605,"Receita",Abr!$G$5:$G$605,CReceber!$D175,Abr!$K$5:$K$605,"Não Pago")</f>
        <v>0</v>
      </c>
      <c r="I175" s="65">
        <f>SUMIFS(Mai!$I$5:$I$605,Mai!$U$5:$U$605,"Receita",Mai!$G$5:$G$605,CReceber!$D175,Mai!$K$5:$K$605,"Não Pago")</f>
        <v>0</v>
      </c>
      <c r="J175" s="65">
        <f>SUMIFS(Jun!$I$5:$I$605,Jun!$U$5:$U$605,"Receita",Jun!$G$5:$G$605,CReceber!$D175,Jun!$K$5:$K$605,"Não Pago")</f>
        <v>0</v>
      </c>
      <c r="K175" s="65">
        <f>SUMIFS(Jul!$I$5:$I$605,Jul!$U$5:$U$605,"Receita",Jul!$G$5:$G$605,CReceber!$D175,Jul!$K$5:$K$605,"Não Pago")</f>
        <v>0</v>
      </c>
      <c r="L175" s="65">
        <f>SUMIFS(Ago!$I$5:$I$605,Ago!$U$5:$U$605,"Receita",Ago!$G$5:$G$605,CReceber!$D175,Ago!$K$5:$K$605,"Não Pago")</f>
        <v>0</v>
      </c>
      <c r="M175" s="65">
        <f>SUMIFS(Set!$I$5:$I$605,Set!$U$5:$U$605,"Receita",Set!$G$5:$G$605,CReceber!$D175,Set!$K$5:$K$605,"Não Pago")</f>
        <v>0</v>
      </c>
      <c r="N175" s="65">
        <f>SUMIFS(Out!$I$5:$I$605,Out!$U$5:$U$605,"Receita",Out!$G$5:$G$605,CReceber!$D175,Out!$K$5:$K$605,"Não Pago")</f>
        <v>0</v>
      </c>
      <c r="O175" s="65">
        <f>SUMIFS(Nov!$I$5:$I$605,Nov!$U$5:$U$605,"Receita",Nov!$G$5:$G$605,CReceber!$D175,Nov!$K$5:$K$605,"Não Pago")</f>
        <v>0</v>
      </c>
      <c r="P175" s="65">
        <f>SUMIFS(Dez!$I$5:$I$605,Dez!$U$5:$U$605,"Receita",Dez!$G$5:$G$605,CReceber!$D175,Dez!$K$5:$K$605,"Não Pago")</f>
        <v>0</v>
      </c>
      <c r="Q175" s="62">
        <f t="shared" si="6"/>
        <v>0</v>
      </c>
    </row>
    <row r="176" spans="3:17" ht="28.5" customHeight="1" thickTop="1" thickBot="1" x14ac:dyDescent="0.3">
      <c r="C176" s="46" t="str">
        <f>'PC Receitas'!G72</f>
        <v>4.2.68</v>
      </c>
      <c r="D176" s="47" t="str">
        <f>VLOOKUP(C176,'PC Receitas'!$G$4:$H$103,2,FALSE)</f>
        <v>-</v>
      </c>
      <c r="E176" s="65">
        <f>SUMIFS(Jan!$I$5:$I$605,Jan!$U$5:$U$605,"Receita",Jan!$G$5:$G$605,CReceber!$D176,Jan!$K$5:$K$605,"Não Pago")</f>
        <v>0</v>
      </c>
      <c r="F176" s="65">
        <f>SUMIFS(Fev!$I$5:$I$605,Fev!$U$5:$U$605,"Receita",Fev!$G$5:$G$605,CReceber!$D176,Fev!$K$5:$K$605,"Não Pago")</f>
        <v>0</v>
      </c>
      <c r="G176" s="65">
        <f>SUMIFS(Mar!$I$5:$I$605,Mar!$U$5:$U$605,"Receita",Mar!$G$5:$G$605,CReceber!$D176,Mar!$K$5:$K$605,"Não Pago")</f>
        <v>0</v>
      </c>
      <c r="H176" s="65">
        <f>SUMIFS(Abr!$I$5:$I$605,Abr!$U$5:$U$605,"Receita",Abr!$G$5:$G$605,CReceber!$D176,Abr!$K$5:$K$605,"Não Pago")</f>
        <v>0</v>
      </c>
      <c r="I176" s="65">
        <f>SUMIFS(Mai!$I$5:$I$605,Mai!$U$5:$U$605,"Receita",Mai!$G$5:$G$605,CReceber!$D176,Mai!$K$5:$K$605,"Não Pago")</f>
        <v>0</v>
      </c>
      <c r="J176" s="65">
        <f>SUMIFS(Jun!$I$5:$I$605,Jun!$U$5:$U$605,"Receita",Jun!$G$5:$G$605,CReceber!$D176,Jun!$K$5:$K$605,"Não Pago")</f>
        <v>0</v>
      </c>
      <c r="K176" s="65">
        <f>SUMIFS(Jul!$I$5:$I$605,Jul!$U$5:$U$605,"Receita",Jul!$G$5:$G$605,CReceber!$D176,Jul!$K$5:$K$605,"Não Pago")</f>
        <v>0</v>
      </c>
      <c r="L176" s="65">
        <f>SUMIFS(Ago!$I$5:$I$605,Ago!$U$5:$U$605,"Receita",Ago!$G$5:$G$605,CReceber!$D176,Ago!$K$5:$K$605,"Não Pago")</f>
        <v>0</v>
      </c>
      <c r="M176" s="65">
        <f>SUMIFS(Set!$I$5:$I$605,Set!$U$5:$U$605,"Receita",Set!$G$5:$G$605,CReceber!$D176,Set!$K$5:$K$605,"Não Pago")</f>
        <v>0</v>
      </c>
      <c r="N176" s="65">
        <f>SUMIFS(Out!$I$5:$I$605,Out!$U$5:$U$605,"Receita",Out!$G$5:$G$605,CReceber!$D176,Out!$K$5:$K$605,"Não Pago")</f>
        <v>0</v>
      </c>
      <c r="O176" s="65">
        <f>SUMIFS(Nov!$I$5:$I$605,Nov!$U$5:$U$605,"Receita",Nov!$G$5:$G$605,CReceber!$D176,Nov!$K$5:$K$605,"Não Pago")</f>
        <v>0</v>
      </c>
      <c r="P176" s="65">
        <f>SUMIFS(Dez!$I$5:$I$605,Dez!$U$5:$U$605,"Receita",Dez!$G$5:$G$605,CReceber!$D176,Dez!$K$5:$K$605,"Não Pago")</f>
        <v>0</v>
      </c>
      <c r="Q176" s="62">
        <f t="shared" si="6"/>
        <v>0</v>
      </c>
    </row>
    <row r="177" spans="3:17" ht="28.5" customHeight="1" thickTop="1" thickBot="1" x14ac:dyDescent="0.3">
      <c r="C177" s="46" t="str">
        <f>'PC Receitas'!G73</f>
        <v>4.2.69</v>
      </c>
      <c r="D177" s="47" t="str">
        <f>VLOOKUP(C177,'PC Receitas'!$G$4:$H$103,2,FALSE)</f>
        <v>-</v>
      </c>
      <c r="E177" s="65">
        <f>SUMIFS(Jan!$I$5:$I$605,Jan!$U$5:$U$605,"Receita",Jan!$G$5:$G$605,CReceber!$D177,Jan!$K$5:$K$605,"Não Pago")</f>
        <v>0</v>
      </c>
      <c r="F177" s="65">
        <f>SUMIFS(Fev!$I$5:$I$605,Fev!$U$5:$U$605,"Receita",Fev!$G$5:$G$605,CReceber!$D177,Fev!$K$5:$K$605,"Não Pago")</f>
        <v>0</v>
      </c>
      <c r="G177" s="65">
        <f>SUMIFS(Mar!$I$5:$I$605,Mar!$U$5:$U$605,"Receita",Mar!$G$5:$G$605,CReceber!$D177,Mar!$K$5:$K$605,"Não Pago")</f>
        <v>0</v>
      </c>
      <c r="H177" s="65">
        <f>SUMIFS(Abr!$I$5:$I$605,Abr!$U$5:$U$605,"Receita",Abr!$G$5:$G$605,CReceber!$D177,Abr!$K$5:$K$605,"Não Pago")</f>
        <v>0</v>
      </c>
      <c r="I177" s="65">
        <f>SUMIFS(Mai!$I$5:$I$605,Mai!$U$5:$U$605,"Receita",Mai!$G$5:$G$605,CReceber!$D177,Mai!$K$5:$K$605,"Não Pago")</f>
        <v>0</v>
      </c>
      <c r="J177" s="65">
        <f>SUMIFS(Jun!$I$5:$I$605,Jun!$U$5:$U$605,"Receita",Jun!$G$5:$G$605,CReceber!$D177,Jun!$K$5:$K$605,"Não Pago")</f>
        <v>0</v>
      </c>
      <c r="K177" s="65">
        <f>SUMIFS(Jul!$I$5:$I$605,Jul!$U$5:$U$605,"Receita",Jul!$G$5:$G$605,CReceber!$D177,Jul!$K$5:$K$605,"Não Pago")</f>
        <v>0</v>
      </c>
      <c r="L177" s="65">
        <f>SUMIFS(Ago!$I$5:$I$605,Ago!$U$5:$U$605,"Receita",Ago!$G$5:$G$605,CReceber!$D177,Ago!$K$5:$K$605,"Não Pago")</f>
        <v>0</v>
      </c>
      <c r="M177" s="65">
        <f>SUMIFS(Set!$I$5:$I$605,Set!$U$5:$U$605,"Receita",Set!$G$5:$G$605,CReceber!$D177,Set!$K$5:$K$605,"Não Pago")</f>
        <v>0</v>
      </c>
      <c r="N177" s="65">
        <f>SUMIFS(Out!$I$5:$I$605,Out!$U$5:$U$605,"Receita",Out!$G$5:$G$605,CReceber!$D177,Out!$K$5:$K$605,"Não Pago")</f>
        <v>0</v>
      </c>
      <c r="O177" s="65">
        <f>SUMIFS(Nov!$I$5:$I$605,Nov!$U$5:$U$605,"Receita",Nov!$G$5:$G$605,CReceber!$D177,Nov!$K$5:$K$605,"Não Pago")</f>
        <v>0</v>
      </c>
      <c r="P177" s="65">
        <f>SUMIFS(Dez!$I$5:$I$605,Dez!$U$5:$U$605,"Receita",Dez!$G$5:$G$605,CReceber!$D177,Dez!$K$5:$K$605,"Não Pago")</f>
        <v>0</v>
      </c>
      <c r="Q177" s="62">
        <f t="shared" si="6"/>
        <v>0</v>
      </c>
    </row>
    <row r="178" spans="3:17" ht="28.5" customHeight="1" thickTop="1" thickBot="1" x14ac:dyDescent="0.3">
      <c r="C178" s="46" t="str">
        <f>'PC Receitas'!G74</f>
        <v>4.2.70</v>
      </c>
      <c r="D178" s="47" t="str">
        <f>VLOOKUP(C178,'PC Receitas'!$G$4:$H$103,2,FALSE)</f>
        <v>-</v>
      </c>
      <c r="E178" s="65">
        <f>SUMIFS(Jan!$I$5:$I$605,Jan!$U$5:$U$605,"Receita",Jan!$G$5:$G$605,CReceber!$D178,Jan!$K$5:$K$605,"Não Pago")</f>
        <v>0</v>
      </c>
      <c r="F178" s="65">
        <f>SUMIFS(Fev!$I$5:$I$605,Fev!$U$5:$U$605,"Receita",Fev!$G$5:$G$605,CReceber!$D178,Fev!$K$5:$K$605,"Não Pago")</f>
        <v>0</v>
      </c>
      <c r="G178" s="65">
        <f>SUMIFS(Mar!$I$5:$I$605,Mar!$U$5:$U$605,"Receita",Mar!$G$5:$G$605,CReceber!$D178,Mar!$K$5:$K$605,"Não Pago")</f>
        <v>0</v>
      </c>
      <c r="H178" s="65">
        <f>SUMIFS(Abr!$I$5:$I$605,Abr!$U$5:$U$605,"Receita",Abr!$G$5:$G$605,CReceber!$D178,Abr!$K$5:$K$605,"Não Pago")</f>
        <v>0</v>
      </c>
      <c r="I178" s="65">
        <f>SUMIFS(Mai!$I$5:$I$605,Mai!$U$5:$U$605,"Receita",Mai!$G$5:$G$605,CReceber!$D178,Mai!$K$5:$K$605,"Não Pago")</f>
        <v>0</v>
      </c>
      <c r="J178" s="65">
        <f>SUMIFS(Jun!$I$5:$I$605,Jun!$U$5:$U$605,"Receita",Jun!$G$5:$G$605,CReceber!$D178,Jun!$K$5:$K$605,"Não Pago")</f>
        <v>0</v>
      </c>
      <c r="K178" s="65">
        <f>SUMIFS(Jul!$I$5:$I$605,Jul!$U$5:$U$605,"Receita",Jul!$G$5:$G$605,CReceber!$D178,Jul!$K$5:$K$605,"Não Pago")</f>
        <v>0</v>
      </c>
      <c r="L178" s="65">
        <f>SUMIFS(Ago!$I$5:$I$605,Ago!$U$5:$U$605,"Receita",Ago!$G$5:$G$605,CReceber!$D178,Ago!$K$5:$K$605,"Não Pago")</f>
        <v>0</v>
      </c>
      <c r="M178" s="65">
        <f>SUMIFS(Set!$I$5:$I$605,Set!$U$5:$U$605,"Receita",Set!$G$5:$G$605,CReceber!$D178,Set!$K$5:$K$605,"Não Pago")</f>
        <v>0</v>
      </c>
      <c r="N178" s="65">
        <f>SUMIFS(Out!$I$5:$I$605,Out!$U$5:$U$605,"Receita",Out!$G$5:$G$605,CReceber!$D178,Out!$K$5:$K$605,"Não Pago")</f>
        <v>0</v>
      </c>
      <c r="O178" s="65">
        <f>SUMIFS(Nov!$I$5:$I$605,Nov!$U$5:$U$605,"Receita",Nov!$G$5:$G$605,CReceber!$D178,Nov!$K$5:$K$605,"Não Pago")</f>
        <v>0</v>
      </c>
      <c r="P178" s="65">
        <f>SUMIFS(Dez!$I$5:$I$605,Dez!$U$5:$U$605,"Receita",Dez!$G$5:$G$605,CReceber!$D178,Dez!$K$5:$K$605,"Não Pago")</f>
        <v>0</v>
      </c>
      <c r="Q178" s="62">
        <f t="shared" si="6"/>
        <v>0</v>
      </c>
    </row>
    <row r="179" spans="3:17" ht="28.5" customHeight="1" thickTop="1" thickBot="1" x14ac:dyDescent="0.3">
      <c r="C179" s="46" t="str">
        <f>'PC Receitas'!G75</f>
        <v>4.2.71</v>
      </c>
      <c r="D179" s="47" t="str">
        <f>VLOOKUP(C179,'PC Receitas'!$G$4:$H$103,2,FALSE)</f>
        <v>-</v>
      </c>
      <c r="E179" s="65">
        <f>SUMIFS(Jan!$I$5:$I$605,Jan!$U$5:$U$605,"Receita",Jan!$G$5:$G$605,CReceber!$D179,Jan!$K$5:$K$605,"Não Pago")</f>
        <v>0</v>
      </c>
      <c r="F179" s="65">
        <f>SUMIFS(Fev!$I$5:$I$605,Fev!$U$5:$U$605,"Receita",Fev!$G$5:$G$605,CReceber!$D179,Fev!$K$5:$K$605,"Não Pago")</f>
        <v>0</v>
      </c>
      <c r="G179" s="65">
        <f>SUMIFS(Mar!$I$5:$I$605,Mar!$U$5:$U$605,"Receita",Mar!$G$5:$G$605,CReceber!$D179,Mar!$K$5:$K$605,"Não Pago")</f>
        <v>0</v>
      </c>
      <c r="H179" s="65">
        <f>SUMIFS(Abr!$I$5:$I$605,Abr!$U$5:$U$605,"Receita",Abr!$G$5:$G$605,CReceber!$D179,Abr!$K$5:$K$605,"Não Pago")</f>
        <v>0</v>
      </c>
      <c r="I179" s="65">
        <f>SUMIFS(Mai!$I$5:$I$605,Mai!$U$5:$U$605,"Receita",Mai!$G$5:$G$605,CReceber!$D179,Mai!$K$5:$K$605,"Não Pago")</f>
        <v>0</v>
      </c>
      <c r="J179" s="65">
        <f>SUMIFS(Jun!$I$5:$I$605,Jun!$U$5:$U$605,"Receita",Jun!$G$5:$G$605,CReceber!$D179,Jun!$K$5:$K$605,"Não Pago")</f>
        <v>0</v>
      </c>
      <c r="K179" s="65">
        <f>SUMIFS(Jul!$I$5:$I$605,Jul!$U$5:$U$605,"Receita",Jul!$G$5:$G$605,CReceber!$D179,Jul!$K$5:$K$605,"Não Pago")</f>
        <v>0</v>
      </c>
      <c r="L179" s="65">
        <f>SUMIFS(Ago!$I$5:$I$605,Ago!$U$5:$U$605,"Receita",Ago!$G$5:$G$605,CReceber!$D179,Ago!$K$5:$K$605,"Não Pago")</f>
        <v>0</v>
      </c>
      <c r="M179" s="65">
        <f>SUMIFS(Set!$I$5:$I$605,Set!$U$5:$U$605,"Receita",Set!$G$5:$G$605,CReceber!$D179,Set!$K$5:$K$605,"Não Pago")</f>
        <v>0</v>
      </c>
      <c r="N179" s="65">
        <f>SUMIFS(Out!$I$5:$I$605,Out!$U$5:$U$605,"Receita",Out!$G$5:$G$605,CReceber!$D179,Out!$K$5:$K$605,"Não Pago")</f>
        <v>0</v>
      </c>
      <c r="O179" s="65">
        <f>SUMIFS(Nov!$I$5:$I$605,Nov!$U$5:$U$605,"Receita",Nov!$G$5:$G$605,CReceber!$D179,Nov!$K$5:$K$605,"Não Pago")</f>
        <v>0</v>
      </c>
      <c r="P179" s="65">
        <f>SUMIFS(Dez!$I$5:$I$605,Dez!$U$5:$U$605,"Receita",Dez!$G$5:$G$605,CReceber!$D179,Dez!$K$5:$K$605,"Não Pago")</f>
        <v>0</v>
      </c>
      <c r="Q179" s="62">
        <f t="shared" si="6"/>
        <v>0</v>
      </c>
    </row>
    <row r="180" spans="3:17" ht="28.5" customHeight="1" thickTop="1" thickBot="1" x14ac:dyDescent="0.3">
      <c r="C180" s="46" t="str">
        <f>'PC Receitas'!G76</f>
        <v>4.2.72</v>
      </c>
      <c r="D180" s="47" t="str">
        <f>VLOOKUP(C180,'PC Receitas'!$G$4:$H$103,2,FALSE)</f>
        <v>-</v>
      </c>
      <c r="E180" s="65">
        <f>SUMIFS(Jan!$I$5:$I$605,Jan!$U$5:$U$605,"Receita",Jan!$G$5:$G$605,CReceber!$D180,Jan!$K$5:$K$605,"Não Pago")</f>
        <v>0</v>
      </c>
      <c r="F180" s="65">
        <f>SUMIFS(Fev!$I$5:$I$605,Fev!$U$5:$U$605,"Receita",Fev!$G$5:$G$605,CReceber!$D180,Fev!$K$5:$K$605,"Não Pago")</f>
        <v>0</v>
      </c>
      <c r="G180" s="65">
        <f>SUMIFS(Mar!$I$5:$I$605,Mar!$U$5:$U$605,"Receita",Mar!$G$5:$G$605,CReceber!$D180,Mar!$K$5:$K$605,"Não Pago")</f>
        <v>0</v>
      </c>
      <c r="H180" s="65">
        <f>SUMIFS(Abr!$I$5:$I$605,Abr!$U$5:$U$605,"Receita",Abr!$G$5:$G$605,CReceber!$D180,Abr!$K$5:$K$605,"Não Pago")</f>
        <v>0</v>
      </c>
      <c r="I180" s="65">
        <f>SUMIFS(Mai!$I$5:$I$605,Mai!$U$5:$U$605,"Receita",Mai!$G$5:$G$605,CReceber!$D180,Mai!$K$5:$K$605,"Não Pago")</f>
        <v>0</v>
      </c>
      <c r="J180" s="65">
        <f>SUMIFS(Jun!$I$5:$I$605,Jun!$U$5:$U$605,"Receita",Jun!$G$5:$G$605,CReceber!$D180,Jun!$K$5:$K$605,"Não Pago")</f>
        <v>0</v>
      </c>
      <c r="K180" s="65">
        <f>SUMIFS(Jul!$I$5:$I$605,Jul!$U$5:$U$605,"Receita",Jul!$G$5:$G$605,CReceber!$D180,Jul!$K$5:$K$605,"Não Pago")</f>
        <v>0</v>
      </c>
      <c r="L180" s="65">
        <f>SUMIFS(Ago!$I$5:$I$605,Ago!$U$5:$U$605,"Receita",Ago!$G$5:$G$605,CReceber!$D180,Ago!$K$5:$K$605,"Não Pago")</f>
        <v>0</v>
      </c>
      <c r="M180" s="65">
        <f>SUMIFS(Set!$I$5:$I$605,Set!$U$5:$U$605,"Receita",Set!$G$5:$G$605,CReceber!$D180,Set!$K$5:$K$605,"Não Pago")</f>
        <v>0</v>
      </c>
      <c r="N180" s="65">
        <f>SUMIFS(Out!$I$5:$I$605,Out!$U$5:$U$605,"Receita",Out!$G$5:$G$605,CReceber!$D180,Out!$K$5:$K$605,"Não Pago")</f>
        <v>0</v>
      </c>
      <c r="O180" s="65">
        <f>SUMIFS(Nov!$I$5:$I$605,Nov!$U$5:$U$605,"Receita",Nov!$G$5:$G$605,CReceber!$D180,Nov!$K$5:$K$605,"Não Pago")</f>
        <v>0</v>
      </c>
      <c r="P180" s="65">
        <f>SUMIFS(Dez!$I$5:$I$605,Dez!$U$5:$U$605,"Receita",Dez!$G$5:$G$605,CReceber!$D180,Dez!$K$5:$K$605,"Não Pago")</f>
        <v>0</v>
      </c>
      <c r="Q180" s="62">
        <f t="shared" si="6"/>
        <v>0</v>
      </c>
    </row>
    <row r="181" spans="3:17" ht="28.5" customHeight="1" thickTop="1" thickBot="1" x14ac:dyDescent="0.3">
      <c r="C181" s="46" t="str">
        <f>'PC Receitas'!G77</f>
        <v>4.2.73</v>
      </c>
      <c r="D181" s="47" t="str">
        <f>VLOOKUP(C181,'PC Receitas'!$G$4:$H$103,2,FALSE)</f>
        <v>-</v>
      </c>
      <c r="E181" s="65">
        <f>SUMIFS(Jan!$I$5:$I$605,Jan!$U$5:$U$605,"Receita",Jan!$G$5:$G$605,CReceber!$D181,Jan!$K$5:$K$605,"Não Pago")</f>
        <v>0</v>
      </c>
      <c r="F181" s="65">
        <f>SUMIFS(Fev!$I$5:$I$605,Fev!$U$5:$U$605,"Receita",Fev!$G$5:$G$605,CReceber!$D181,Fev!$K$5:$K$605,"Não Pago")</f>
        <v>0</v>
      </c>
      <c r="G181" s="65">
        <f>SUMIFS(Mar!$I$5:$I$605,Mar!$U$5:$U$605,"Receita",Mar!$G$5:$G$605,CReceber!$D181,Mar!$K$5:$K$605,"Não Pago")</f>
        <v>0</v>
      </c>
      <c r="H181" s="65">
        <f>SUMIFS(Abr!$I$5:$I$605,Abr!$U$5:$U$605,"Receita",Abr!$G$5:$G$605,CReceber!$D181,Abr!$K$5:$K$605,"Não Pago")</f>
        <v>0</v>
      </c>
      <c r="I181" s="65">
        <f>SUMIFS(Mai!$I$5:$I$605,Mai!$U$5:$U$605,"Receita",Mai!$G$5:$G$605,CReceber!$D181,Mai!$K$5:$K$605,"Não Pago")</f>
        <v>0</v>
      </c>
      <c r="J181" s="65">
        <f>SUMIFS(Jun!$I$5:$I$605,Jun!$U$5:$U$605,"Receita",Jun!$G$5:$G$605,CReceber!$D181,Jun!$K$5:$K$605,"Não Pago")</f>
        <v>0</v>
      </c>
      <c r="K181" s="65">
        <f>SUMIFS(Jul!$I$5:$I$605,Jul!$U$5:$U$605,"Receita",Jul!$G$5:$G$605,CReceber!$D181,Jul!$K$5:$K$605,"Não Pago")</f>
        <v>0</v>
      </c>
      <c r="L181" s="65">
        <f>SUMIFS(Ago!$I$5:$I$605,Ago!$U$5:$U$605,"Receita",Ago!$G$5:$G$605,CReceber!$D181,Ago!$K$5:$K$605,"Não Pago")</f>
        <v>0</v>
      </c>
      <c r="M181" s="65">
        <f>SUMIFS(Set!$I$5:$I$605,Set!$U$5:$U$605,"Receita",Set!$G$5:$G$605,CReceber!$D181,Set!$K$5:$K$605,"Não Pago")</f>
        <v>0</v>
      </c>
      <c r="N181" s="65">
        <f>SUMIFS(Out!$I$5:$I$605,Out!$U$5:$U$605,"Receita",Out!$G$5:$G$605,CReceber!$D181,Out!$K$5:$K$605,"Não Pago")</f>
        <v>0</v>
      </c>
      <c r="O181" s="65">
        <f>SUMIFS(Nov!$I$5:$I$605,Nov!$U$5:$U$605,"Receita",Nov!$G$5:$G$605,CReceber!$D181,Nov!$K$5:$K$605,"Não Pago")</f>
        <v>0</v>
      </c>
      <c r="P181" s="65">
        <f>SUMIFS(Dez!$I$5:$I$605,Dez!$U$5:$U$605,"Receita",Dez!$G$5:$G$605,CReceber!$D181,Dez!$K$5:$K$605,"Não Pago")</f>
        <v>0</v>
      </c>
      <c r="Q181" s="62">
        <f t="shared" si="6"/>
        <v>0</v>
      </c>
    </row>
    <row r="182" spans="3:17" ht="28.5" customHeight="1" thickTop="1" thickBot="1" x14ac:dyDescent="0.3">
      <c r="C182" s="46" t="str">
        <f>'PC Receitas'!G78</f>
        <v>4.2.74</v>
      </c>
      <c r="D182" s="47" t="str">
        <f>VLOOKUP(C182,'PC Receitas'!$G$4:$H$103,2,FALSE)</f>
        <v>-</v>
      </c>
      <c r="E182" s="65">
        <f>SUMIFS(Jan!$I$5:$I$605,Jan!$U$5:$U$605,"Receita",Jan!$G$5:$G$605,CReceber!$D182,Jan!$K$5:$K$605,"Não Pago")</f>
        <v>0</v>
      </c>
      <c r="F182" s="65">
        <f>SUMIFS(Fev!$I$5:$I$605,Fev!$U$5:$U$605,"Receita",Fev!$G$5:$G$605,CReceber!$D182,Fev!$K$5:$K$605,"Não Pago")</f>
        <v>0</v>
      </c>
      <c r="G182" s="65">
        <f>SUMIFS(Mar!$I$5:$I$605,Mar!$U$5:$U$605,"Receita",Mar!$G$5:$G$605,CReceber!$D182,Mar!$K$5:$K$605,"Não Pago")</f>
        <v>0</v>
      </c>
      <c r="H182" s="65">
        <f>SUMIFS(Abr!$I$5:$I$605,Abr!$U$5:$U$605,"Receita",Abr!$G$5:$G$605,CReceber!$D182,Abr!$K$5:$K$605,"Não Pago")</f>
        <v>0</v>
      </c>
      <c r="I182" s="65">
        <f>SUMIFS(Mai!$I$5:$I$605,Mai!$U$5:$U$605,"Receita",Mai!$G$5:$G$605,CReceber!$D182,Mai!$K$5:$K$605,"Não Pago")</f>
        <v>0</v>
      </c>
      <c r="J182" s="65">
        <f>SUMIFS(Jun!$I$5:$I$605,Jun!$U$5:$U$605,"Receita",Jun!$G$5:$G$605,CReceber!$D182,Jun!$K$5:$K$605,"Não Pago")</f>
        <v>0</v>
      </c>
      <c r="K182" s="65">
        <f>SUMIFS(Jul!$I$5:$I$605,Jul!$U$5:$U$605,"Receita",Jul!$G$5:$G$605,CReceber!$D182,Jul!$K$5:$K$605,"Não Pago")</f>
        <v>0</v>
      </c>
      <c r="L182" s="65">
        <f>SUMIFS(Ago!$I$5:$I$605,Ago!$U$5:$U$605,"Receita",Ago!$G$5:$G$605,CReceber!$D182,Ago!$K$5:$K$605,"Não Pago")</f>
        <v>0</v>
      </c>
      <c r="M182" s="65">
        <f>SUMIFS(Set!$I$5:$I$605,Set!$U$5:$U$605,"Receita",Set!$G$5:$G$605,CReceber!$D182,Set!$K$5:$K$605,"Não Pago")</f>
        <v>0</v>
      </c>
      <c r="N182" s="65">
        <f>SUMIFS(Out!$I$5:$I$605,Out!$U$5:$U$605,"Receita",Out!$G$5:$G$605,CReceber!$D182,Out!$K$5:$K$605,"Não Pago")</f>
        <v>0</v>
      </c>
      <c r="O182" s="65">
        <f>SUMIFS(Nov!$I$5:$I$605,Nov!$U$5:$U$605,"Receita",Nov!$G$5:$G$605,CReceber!$D182,Nov!$K$5:$K$605,"Não Pago")</f>
        <v>0</v>
      </c>
      <c r="P182" s="65">
        <f>SUMIFS(Dez!$I$5:$I$605,Dez!$U$5:$U$605,"Receita",Dez!$G$5:$G$605,CReceber!$D182,Dez!$K$5:$K$605,"Não Pago")</f>
        <v>0</v>
      </c>
      <c r="Q182" s="62">
        <f t="shared" si="6"/>
        <v>0</v>
      </c>
    </row>
    <row r="183" spans="3:17" ht="28.5" customHeight="1" thickTop="1" thickBot="1" x14ac:dyDescent="0.3">
      <c r="C183" s="46" t="str">
        <f>'PC Receitas'!G79</f>
        <v>4.2.75</v>
      </c>
      <c r="D183" s="47" t="str">
        <f>VLOOKUP(C183,'PC Receitas'!$G$4:$H$103,2,FALSE)</f>
        <v>-</v>
      </c>
      <c r="E183" s="65">
        <f>SUMIFS(Jan!$I$5:$I$605,Jan!$U$5:$U$605,"Receita",Jan!$G$5:$G$605,CReceber!$D183,Jan!$K$5:$K$605,"Não Pago")</f>
        <v>0</v>
      </c>
      <c r="F183" s="65">
        <f>SUMIFS(Fev!$I$5:$I$605,Fev!$U$5:$U$605,"Receita",Fev!$G$5:$G$605,CReceber!$D183,Fev!$K$5:$K$605,"Não Pago")</f>
        <v>0</v>
      </c>
      <c r="G183" s="65">
        <f>SUMIFS(Mar!$I$5:$I$605,Mar!$U$5:$U$605,"Receita",Mar!$G$5:$G$605,CReceber!$D183,Mar!$K$5:$K$605,"Não Pago")</f>
        <v>0</v>
      </c>
      <c r="H183" s="65">
        <f>SUMIFS(Abr!$I$5:$I$605,Abr!$U$5:$U$605,"Receita",Abr!$G$5:$G$605,CReceber!$D183,Abr!$K$5:$K$605,"Não Pago")</f>
        <v>0</v>
      </c>
      <c r="I183" s="65">
        <f>SUMIFS(Mai!$I$5:$I$605,Mai!$U$5:$U$605,"Receita",Mai!$G$5:$G$605,CReceber!$D183,Mai!$K$5:$K$605,"Não Pago")</f>
        <v>0</v>
      </c>
      <c r="J183" s="65">
        <f>SUMIFS(Jun!$I$5:$I$605,Jun!$U$5:$U$605,"Receita",Jun!$G$5:$G$605,CReceber!$D183,Jun!$K$5:$K$605,"Não Pago")</f>
        <v>0</v>
      </c>
      <c r="K183" s="65">
        <f>SUMIFS(Jul!$I$5:$I$605,Jul!$U$5:$U$605,"Receita",Jul!$G$5:$G$605,CReceber!$D183,Jul!$K$5:$K$605,"Não Pago")</f>
        <v>0</v>
      </c>
      <c r="L183" s="65">
        <f>SUMIFS(Ago!$I$5:$I$605,Ago!$U$5:$U$605,"Receita",Ago!$G$5:$G$605,CReceber!$D183,Ago!$K$5:$K$605,"Não Pago")</f>
        <v>0</v>
      </c>
      <c r="M183" s="65">
        <f>SUMIFS(Set!$I$5:$I$605,Set!$U$5:$U$605,"Receita",Set!$G$5:$G$605,CReceber!$D183,Set!$K$5:$K$605,"Não Pago")</f>
        <v>0</v>
      </c>
      <c r="N183" s="65">
        <f>SUMIFS(Out!$I$5:$I$605,Out!$U$5:$U$605,"Receita",Out!$G$5:$G$605,CReceber!$D183,Out!$K$5:$K$605,"Não Pago")</f>
        <v>0</v>
      </c>
      <c r="O183" s="65">
        <f>SUMIFS(Nov!$I$5:$I$605,Nov!$U$5:$U$605,"Receita",Nov!$G$5:$G$605,CReceber!$D183,Nov!$K$5:$K$605,"Não Pago")</f>
        <v>0</v>
      </c>
      <c r="P183" s="65">
        <f>SUMIFS(Dez!$I$5:$I$605,Dez!$U$5:$U$605,"Receita",Dez!$G$5:$G$605,CReceber!$D183,Dez!$K$5:$K$605,"Não Pago")</f>
        <v>0</v>
      </c>
      <c r="Q183" s="62">
        <f t="shared" si="6"/>
        <v>0</v>
      </c>
    </row>
    <row r="184" spans="3:17" ht="28.5" customHeight="1" thickTop="1" thickBot="1" x14ac:dyDescent="0.3">
      <c r="C184" s="46" t="str">
        <f>'PC Receitas'!G80</f>
        <v>4.2.76</v>
      </c>
      <c r="D184" s="47" t="str">
        <f>VLOOKUP(C184,'PC Receitas'!$G$4:$H$103,2,FALSE)</f>
        <v>-</v>
      </c>
      <c r="E184" s="65">
        <f>SUMIFS(Jan!$I$5:$I$605,Jan!$U$5:$U$605,"Receita",Jan!$G$5:$G$605,CReceber!$D184,Jan!$K$5:$K$605,"Não Pago")</f>
        <v>0</v>
      </c>
      <c r="F184" s="65">
        <f>SUMIFS(Fev!$I$5:$I$605,Fev!$U$5:$U$605,"Receita",Fev!$G$5:$G$605,CReceber!$D184,Fev!$K$5:$K$605,"Não Pago")</f>
        <v>0</v>
      </c>
      <c r="G184" s="65">
        <f>SUMIFS(Mar!$I$5:$I$605,Mar!$U$5:$U$605,"Receita",Mar!$G$5:$G$605,CReceber!$D184,Mar!$K$5:$K$605,"Não Pago")</f>
        <v>0</v>
      </c>
      <c r="H184" s="65">
        <f>SUMIFS(Abr!$I$5:$I$605,Abr!$U$5:$U$605,"Receita",Abr!$G$5:$G$605,CReceber!$D184,Abr!$K$5:$K$605,"Não Pago")</f>
        <v>0</v>
      </c>
      <c r="I184" s="65">
        <f>SUMIFS(Mai!$I$5:$I$605,Mai!$U$5:$U$605,"Receita",Mai!$G$5:$G$605,CReceber!$D184,Mai!$K$5:$K$605,"Não Pago")</f>
        <v>0</v>
      </c>
      <c r="J184" s="65">
        <f>SUMIFS(Jun!$I$5:$I$605,Jun!$U$5:$U$605,"Receita",Jun!$G$5:$G$605,CReceber!$D184,Jun!$K$5:$K$605,"Não Pago")</f>
        <v>0</v>
      </c>
      <c r="K184" s="65">
        <f>SUMIFS(Jul!$I$5:$I$605,Jul!$U$5:$U$605,"Receita",Jul!$G$5:$G$605,CReceber!$D184,Jul!$K$5:$K$605,"Não Pago")</f>
        <v>0</v>
      </c>
      <c r="L184" s="65">
        <f>SUMIFS(Ago!$I$5:$I$605,Ago!$U$5:$U$605,"Receita",Ago!$G$5:$G$605,CReceber!$D184,Ago!$K$5:$K$605,"Não Pago")</f>
        <v>0</v>
      </c>
      <c r="M184" s="65">
        <f>SUMIFS(Set!$I$5:$I$605,Set!$U$5:$U$605,"Receita",Set!$G$5:$G$605,CReceber!$D184,Set!$K$5:$K$605,"Não Pago")</f>
        <v>0</v>
      </c>
      <c r="N184" s="65">
        <f>SUMIFS(Out!$I$5:$I$605,Out!$U$5:$U$605,"Receita",Out!$G$5:$G$605,CReceber!$D184,Out!$K$5:$K$605,"Não Pago")</f>
        <v>0</v>
      </c>
      <c r="O184" s="65">
        <f>SUMIFS(Nov!$I$5:$I$605,Nov!$U$5:$U$605,"Receita",Nov!$G$5:$G$605,CReceber!$D184,Nov!$K$5:$K$605,"Não Pago")</f>
        <v>0</v>
      </c>
      <c r="P184" s="65">
        <f>SUMIFS(Dez!$I$5:$I$605,Dez!$U$5:$U$605,"Receita",Dez!$G$5:$G$605,CReceber!$D184,Dez!$K$5:$K$605,"Não Pago")</f>
        <v>0</v>
      </c>
      <c r="Q184" s="62">
        <f t="shared" si="6"/>
        <v>0</v>
      </c>
    </row>
    <row r="185" spans="3:17" ht="28.5" customHeight="1" thickTop="1" thickBot="1" x14ac:dyDescent="0.3">
      <c r="C185" s="46" t="str">
        <f>'PC Receitas'!G81</f>
        <v>4.2.77</v>
      </c>
      <c r="D185" s="47" t="str">
        <f>VLOOKUP(C185,'PC Receitas'!$G$4:$H$103,2,FALSE)</f>
        <v>-</v>
      </c>
      <c r="E185" s="65">
        <f>SUMIFS(Jan!$I$5:$I$605,Jan!$U$5:$U$605,"Receita",Jan!$G$5:$G$605,CReceber!$D185,Jan!$K$5:$K$605,"Não Pago")</f>
        <v>0</v>
      </c>
      <c r="F185" s="65">
        <f>SUMIFS(Fev!$I$5:$I$605,Fev!$U$5:$U$605,"Receita",Fev!$G$5:$G$605,CReceber!$D185,Fev!$K$5:$K$605,"Não Pago")</f>
        <v>0</v>
      </c>
      <c r="G185" s="65">
        <f>SUMIFS(Mar!$I$5:$I$605,Mar!$U$5:$U$605,"Receita",Mar!$G$5:$G$605,CReceber!$D185,Mar!$K$5:$K$605,"Não Pago")</f>
        <v>0</v>
      </c>
      <c r="H185" s="65">
        <f>SUMIFS(Abr!$I$5:$I$605,Abr!$U$5:$U$605,"Receita",Abr!$G$5:$G$605,CReceber!$D185,Abr!$K$5:$K$605,"Não Pago")</f>
        <v>0</v>
      </c>
      <c r="I185" s="65">
        <f>SUMIFS(Mai!$I$5:$I$605,Mai!$U$5:$U$605,"Receita",Mai!$G$5:$G$605,CReceber!$D185,Mai!$K$5:$K$605,"Não Pago")</f>
        <v>0</v>
      </c>
      <c r="J185" s="65">
        <f>SUMIFS(Jun!$I$5:$I$605,Jun!$U$5:$U$605,"Receita",Jun!$G$5:$G$605,CReceber!$D185,Jun!$K$5:$K$605,"Não Pago")</f>
        <v>0</v>
      </c>
      <c r="K185" s="65">
        <f>SUMIFS(Jul!$I$5:$I$605,Jul!$U$5:$U$605,"Receita",Jul!$G$5:$G$605,CReceber!$D185,Jul!$K$5:$K$605,"Não Pago")</f>
        <v>0</v>
      </c>
      <c r="L185" s="65">
        <f>SUMIFS(Ago!$I$5:$I$605,Ago!$U$5:$U$605,"Receita",Ago!$G$5:$G$605,CReceber!$D185,Ago!$K$5:$K$605,"Não Pago")</f>
        <v>0</v>
      </c>
      <c r="M185" s="65">
        <f>SUMIFS(Set!$I$5:$I$605,Set!$U$5:$U$605,"Receita",Set!$G$5:$G$605,CReceber!$D185,Set!$K$5:$K$605,"Não Pago")</f>
        <v>0</v>
      </c>
      <c r="N185" s="65">
        <f>SUMIFS(Out!$I$5:$I$605,Out!$U$5:$U$605,"Receita",Out!$G$5:$G$605,CReceber!$D185,Out!$K$5:$K$605,"Não Pago")</f>
        <v>0</v>
      </c>
      <c r="O185" s="65">
        <f>SUMIFS(Nov!$I$5:$I$605,Nov!$U$5:$U$605,"Receita",Nov!$G$5:$G$605,CReceber!$D185,Nov!$K$5:$K$605,"Não Pago")</f>
        <v>0</v>
      </c>
      <c r="P185" s="65">
        <f>SUMIFS(Dez!$I$5:$I$605,Dez!$U$5:$U$605,"Receita",Dez!$G$5:$G$605,CReceber!$D185,Dez!$K$5:$K$605,"Não Pago")</f>
        <v>0</v>
      </c>
      <c r="Q185" s="62">
        <f t="shared" si="6"/>
        <v>0</v>
      </c>
    </row>
    <row r="186" spans="3:17" ht="28.5" customHeight="1" thickTop="1" thickBot="1" x14ac:dyDescent="0.3">
      <c r="C186" s="46" t="str">
        <f>'PC Receitas'!G82</f>
        <v>4.2.78</v>
      </c>
      <c r="D186" s="47" t="str">
        <f>VLOOKUP(C186,'PC Receitas'!$G$4:$H$103,2,FALSE)</f>
        <v>-</v>
      </c>
      <c r="E186" s="65">
        <f>SUMIFS(Jan!$I$5:$I$605,Jan!$U$5:$U$605,"Receita",Jan!$G$5:$G$605,CReceber!$D186,Jan!$K$5:$K$605,"Não Pago")</f>
        <v>0</v>
      </c>
      <c r="F186" s="65">
        <f>SUMIFS(Fev!$I$5:$I$605,Fev!$U$5:$U$605,"Receita",Fev!$G$5:$G$605,CReceber!$D186,Fev!$K$5:$K$605,"Não Pago")</f>
        <v>0</v>
      </c>
      <c r="G186" s="65">
        <f>SUMIFS(Mar!$I$5:$I$605,Mar!$U$5:$U$605,"Receita",Mar!$G$5:$G$605,CReceber!$D186,Mar!$K$5:$K$605,"Não Pago")</f>
        <v>0</v>
      </c>
      <c r="H186" s="65">
        <f>SUMIFS(Abr!$I$5:$I$605,Abr!$U$5:$U$605,"Receita",Abr!$G$5:$G$605,CReceber!$D186,Abr!$K$5:$K$605,"Não Pago")</f>
        <v>0</v>
      </c>
      <c r="I186" s="65">
        <f>SUMIFS(Mai!$I$5:$I$605,Mai!$U$5:$U$605,"Receita",Mai!$G$5:$G$605,CReceber!$D186,Mai!$K$5:$K$605,"Não Pago")</f>
        <v>0</v>
      </c>
      <c r="J186" s="65">
        <f>SUMIFS(Jun!$I$5:$I$605,Jun!$U$5:$U$605,"Receita",Jun!$G$5:$G$605,CReceber!$D186,Jun!$K$5:$K$605,"Não Pago")</f>
        <v>0</v>
      </c>
      <c r="K186" s="65">
        <f>SUMIFS(Jul!$I$5:$I$605,Jul!$U$5:$U$605,"Receita",Jul!$G$5:$G$605,CReceber!$D186,Jul!$K$5:$K$605,"Não Pago")</f>
        <v>0</v>
      </c>
      <c r="L186" s="65">
        <f>SUMIFS(Ago!$I$5:$I$605,Ago!$U$5:$U$605,"Receita",Ago!$G$5:$G$605,CReceber!$D186,Ago!$K$5:$K$605,"Não Pago")</f>
        <v>0</v>
      </c>
      <c r="M186" s="65">
        <f>SUMIFS(Set!$I$5:$I$605,Set!$U$5:$U$605,"Receita",Set!$G$5:$G$605,CReceber!$D186,Set!$K$5:$K$605,"Não Pago")</f>
        <v>0</v>
      </c>
      <c r="N186" s="65">
        <f>SUMIFS(Out!$I$5:$I$605,Out!$U$5:$U$605,"Receita",Out!$G$5:$G$605,CReceber!$D186,Out!$K$5:$K$605,"Não Pago")</f>
        <v>0</v>
      </c>
      <c r="O186" s="65">
        <f>SUMIFS(Nov!$I$5:$I$605,Nov!$U$5:$U$605,"Receita",Nov!$G$5:$G$605,CReceber!$D186,Nov!$K$5:$K$605,"Não Pago")</f>
        <v>0</v>
      </c>
      <c r="P186" s="65">
        <f>SUMIFS(Dez!$I$5:$I$605,Dez!$U$5:$U$605,"Receita",Dez!$G$5:$G$605,CReceber!$D186,Dez!$K$5:$K$605,"Não Pago")</f>
        <v>0</v>
      </c>
      <c r="Q186" s="62">
        <f t="shared" si="6"/>
        <v>0</v>
      </c>
    </row>
    <row r="187" spans="3:17" ht="28.5" customHeight="1" thickTop="1" thickBot="1" x14ac:dyDescent="0.3">
      <c r="C187" s="46" t="str">
        <f>'PC Receitas'!G83</f>
        <v>4.2.79</v>
      </c>
      <c r="D187" s="47" t="str">
        <f>VLOOKUP(C187,'PC Receitas'!$G$4:$H$103,2,FALSE)</f>
        <v>-</v>
      </c>
      <c r="E187" s="65">
        <f>SUMIFS(Jan!$I$5:$I$605,Jan!$U$5:$U$605,"Receita",Jan!$G$5:$G$605,CReceber!$D187,Jan!$K$5:$K$605,"Não Pago")</f>
        <v>0</v>
      </c>
      <c r="F187" s="65">
        <f>SUMIFS(Fev!$I$5:$I$605,Fev!$U$5:$U$605,"Receita",Fev!$G$5:$G$605,CReceber!$D187,Fev!$K$5:$K$605,"Não Pago")</f>
        <v>0</v>
      </c>
      <c r="G187" s="65">
        <f>SUMIFS(Mar!$I$5:$I$605,Mar!$U$5:$U$605,"Receita",Mar!$G$5:$G$605,CReceber!$D187,Mar!$K$5:$K$605,"Não Pago")</f>
        <v>0</v>
      </c>
      <c r="H187" s="65">
        <f>SUMIFS(Abr!$I$5:$I$605,Abr!$U$5:$U$605,"Receita",Abr!$G$5:$G$605,CReceber!$D187,Abr!$K$5:$K$605,"Não Pago")</f>
        <v>0</v>
      </c>
      <c r="I187" s="65">
        <f>SUMIFS(Mai!$I$5:$I$605,Mai!$U$5:$U$605,"Receita",Mai!$G$5:$G$605,CReceber!$D187,Mai!$K$5:$K$605,"Não Pago")</f>
        <v>0</v>
      </c>
      <c r="J187" s="65">
        <f>SUMIFS(Jun!$I$5:$I$605,Jun!$U$5:$U$605,"Receita",Jun!$G$5:$G$605,CReceber!$D187,Jun!$K$5:$K$605,"Não Pago")</f>
        <v>0</v>
      </c>
      <c r="K187" s="65">
        <f>SUMIFS(Jul!$I$5:$I$605,Jul!$U$5:$U$605,"Receita",Jul!$G$5:$G$605,CReceber!$D187,Jul!$K$5:$K$605,"Não Pago")</f>
        <v>0</v>
      </c>
      <c r="L187" s="65">
        <f>SUMIFS(Ago!$I$5:$I$605,Ago!$U$5:$U$605,"Receita",Ago!$G$5:$G$605,CReceber!$D187,Ago!$K$5:$K$605,"Não Pago")</f>
        <v>0</v>
      </c>
      <c r="M187" s="65">
        <f>SUMIFS(Set!$I$5:$I$605,Set!$U$5:$U$605,"Receita",Set!$G$5:$G$605,CReceber!$D187,Set!$K$5:$K$605,"Não Pago")</f>
        <v>0</v>
      </c>
      <c r="N187" s="65">
        <f>SUMIFS(Out!$I$5:$I$605,Out!$U$5:$U$605,"Receita",Out!$G$5:$G$605,CReceber!$D187,Out!$K$5:$K$605,"Não Pago")</f>
        <v>0</v>
      </c>
      <c r="O187" s="65">
        <f>SUMIFS(Nov!$I$5:$I$605,Nov!$U$5:$U$605,"Receita",Nov!$G$5:$G$605,CReceber!$D187,Nov!$K$5:$K$605,"Não Pago")</f>
        <v>0</v>
      </c>
      <c r="P187" s="65">
        <f>SUMIFS(Dez!$I$5:$I$605,Dez!$U$5:$U$605,"Receita",Dez!$G$5:$G$605,CReceber!$D187,Dez!$K$5:$K$605,"Não Pago")</f>
        <v>0</v>
      </c>
      <c r="Q187" s="62">
        <f t="shared" si="6"/>
        <v>0</v>
      </c>
    </row>
    <row r="188" spans="3:17" ht="28.5" customHeight="1" thickTop="1" thickBot="1" x14ac:dyDescent="0.3">
      <c r="C188" s="46" t="str">
        <f>'PC Receitas'!G84</f>
        <v>4.2.80</v>
      </c>
      <c r="D188" s="47" t="str">
        <f>VLOOKUP(C188,'PC Receitas'!$G$4:$H$103,2,FALSE)</f>
        <v>-</v>
      </c>
      <c r="E188" s="65">
        <f>SUMIFS(Jan!$I$5:$I$605,Jan!$U$5:$U$605,"Receita",Jan!$G$5:$G$605,CReceber!$D188,Jan!$K$5:$K$605,"Não Pago")</f>
        <v>0</v>
      </c>
      <c r="F188" s="65">
        <f>SUMIFS(Fev!$I$5:$I$605,Fev!$U$5:$U$605,"Receita",Fev!$G$5:$G$605,CReceber!$D188,Fev!$K$5:$K$605,"Não Pago")</f>
        <v>0</v>
      </c>
      <c r="G188" s="65">
        <f>SUMIFS(Mar!$I$5:$I$605,Mar!$U$5:$U$605,"Receita",Mar!$G$5:$G$605,CReceber!$D188,Mar!$K$5:$K$605,"Não Pago")</f>
        <v>0</v>
      </c>
      <c r="H188" s="65">
        <f>SUMIFS(Abr!$I$5:$I$605,Abr!$U$5:$U$605,"Receita",Abr!$G$5:$G$605,CReceber!$D188,Abr!$K$5:$K$605,"Não Pago")</f>
        <v>0</v>
      </c>
      <c r="I188" s="65">
        <f>SUMIFS(Mai!$I$5:$I$605,Mai!$U$5:$U$605,"Receita",Mai!$G$5:$G$605,CReceber!$D188,Mai!$K$5:$K$605,"Não Pago")</f>
        <v>0</v>
      </c>
      <c r="J188" s="65">
        <f>SUMIFS(Jun!$I$5:$I$605,Jun!$U$5:$U$605,"Receita",Jun!$G$5:$G$605,CReceber!$D188,Jun!$K$5:$K$605,"Não Pago")</f>
        <v>0</v>
      </c>
      <c r="K188" s="65">
        <f>SUMIFS(Jul!$I$5:$I$605,Jul!$U$5:$U$605,"Receita",Jul!$G$5:$G$605,CReceber!$D188,Jul!$K$5:$K$605,"Não Pago")</f>
        <v>0</v>
      </c>
      <c r="L188" s="65">
        <f>SUMIFS(Ago!$I$5:$I$605,Ago!$U$5:$U$605,"Receita",Ago!$G$5:$G$605,CReceber!$D188,Ago!$K$5:$K$605,"Não Pago")</f>
        <v>0</v>
      </c>
      <c r="M188" s="65">
        <f>SUMIFS(Set!$I$5:$I$605,Set!$U$5:$U$605,"Receita",Set!$G$5:$G$605,CReceber!$D188,Set!$K$5:$K$605,"Não Pago")</f>
        <v>0</v>
      </c>
      <c r="N188" s="65">
        <f>SUMIFS(Out!$I$5:$I$605,Out!$U$5:$U$605,"Receita",Out!$G$5:$G$605,CReceber!$D188,Out!$K$5:$K$605,"Não Pago")</f>
        <v>0</v>
      </c>
      <c r="O188" s="65">
        <f>SUMIFS(Nov!$I$5:$I$605,Nov!$U$5:$U$605,"Receita",Nov!$G$5:$G$605,CReceber!$D188,Nov!$K$5:$K$605,"Não Pago")</f>
        <v>0</v>
      </c>
      <c r="P188" s="65">
        <f>SUMIFS(Dez!$I$5:$I$605,Dez!$U$5:$U$605,"Receita",Dez!$G$5:$G$605,CReceber!$D188,Dez!$K$5:$K$605,"Não Pago")</f>
        <v>0</v>
      </c>
      <c r="Q188" s="62">
        <f t="shared" si="6"/>
        <v>0</v>
      </c>
    </row>
    <row r="189" spans="3:17" ht="28.5" customHeight="1" thickTop="1" thickBot="1" x14ac:dyDescent="0.3">
      <c r="C189" s="46" t="str">
        <f>'PC Receitas'!G85</f>
        <v>4.2.81</v>
      </c>
      <c r="D189" s="47" t="str">
        <f>VLOOKUP(C189,'PC Receitas'!$G$4:$H$103,2,FALSE)</f>
        <v>-</v>
      </c>
      <c r="E189" s="65">
        <f>SUMIFS(Jan!$I$5:$I$605,Jan!$U$5:$U$605,"Receita",Jan!$G$5:$G$605,CReceber!$D189,Jan!$K$5:$K$605,"Não Pago")</f>
        <v>0</v>
      </c>
      <c r="F189" s="65">
        <f>SUMIFS(Fev!$I$5:$I$605,Fev!$U$5:$U$605,"Receita",Fev!$G$5:$G$605,CReceber!$D189,Fev!$K$5:$K$605,"Não Pago")</f>
        <v>0</v>
      </c>
      <c r="G189" s="65">
        <f>SUMIFS(Mar!$I$5:$I$605,Mar!$U$5:$U$605,"Receita",Mar!$G$5:$G$605,CReceber!$D189,Mar!$K$5:$K$605,"Não Pago")</f>
        <v>0</v>
      </c>
      <c r="H189" s="65">
        <f>SUMIFS(Abr!$I$5:$I$605,Abr!$U$5:$U$605,"Receita",Abr!$G$5:$G$605,CReceber!$D189,Abr!$K$5:$K$605,"Não Pago")</f>
        <v>0</v>
      </c>
      <c r="I189" s="65">
        <f>SUMIFS(Mai!$I$5:$I$605,Mai!$U$5:$U$605,"Receita",Mai!$G$5:$G$605,CReceber!$D189,Mai!$K$5:$K$605,"Não Pago")</f>
        <v>0</v>
      </c>
      <c r="J189" s="65">
        <f>SUMIFS(Jun!$I$5:$I$605,Jun!$U$5:$U$605,"Receita",Jun!$G$5:$G$605,CReceber!$D189,Jun!$K$5:$K$605,"Não Pago")</f>
        <v>0</v>
      </c>
      <c r="K189" s="65">
        <f>SUMIFS(Jul!$I$5:$I$605,Jul!$U$5:$U$605,"Receita",Jul!$G$5:$G$605,CReceber!$D189,Jul!$K$5:$K$605,"Não Pago")</f>
        <v>0</v>
      </c>
      <c r="L189" s="65">
        <f>SUMIFS(Ago!$I$5:$I$605,Ago!$U$5:$U$605,"Receita",Ago!$G$5:$G$605,CReceber!$D189,Ago!$K$5:$K$605,"Não Pago")</f>
        <v>0</v>
      </c>
      <c r="M189" s="65">
        <f>SUMIFS(Set!$I$5:$I$605,Set!$U$5:$U$605,"Receita",Set!$G$5:$G$605,CReceber!$D189,Set!$K$5:$K$605,"Não Pago")</f>
        <v>0</v>
      </c>
      <c r="N189" s="65">
        <f>SUMIFS(Out!$I$5:$I$605,Out!$U$5:$U$605,"Receita",Out!$G$5:$G$605,CReceber!$D189,Out!$K$5:$K$605,"Não Pago")</f>
        <v>0</v>
      </c>
      <c r="O189" s="65">
        <f>SUMIFS(Nov!$I$5:$I$605,Nov!$U$5:$U$605,"Receita",Nov!$G$5:$G$605,CReceber!$D189,Nov!$K$5:$K$605,"Não Pago")</f>
        <v>0</v>
      </c>
      <c r="P189" s="65">
        <f>SUMIFS(Dez!$I$5:$I$605,Dez!$U$5:$U$605,"Receita",Dez!$G$5:$G$605,CReceber!$D189,Dez!$K$5:$K$605,"Não Pago")</f>
        <v>0</v>
      </c>
      <c r="Q189" s="62">
        <f t="shared" si="6"/>
        <v>0</v>
      </c>
    </row>
    <row r="190" spans="3:17" ht="28.5" customHeight="1" thickTop="1" thickBot="1" x14ac:dyDescent="0.3">
      <c r="C190" s="46" t="str">
        <f>'PC Receitas'!G86</f>
        <v>4.2.82</v>
      </c>
      <c r="D190" s="47" t="str">
        <f>VLOOKUP(C190,'PC Receitas'!$G$4:$H$103,2,FALSE)</f>
        <v>-</v>
      </c>
      <c r="E190" s="65">
        <f>SUMIFS(Jan!$I$5:$I$605,Jan!$U$5:$U$605,"Receita",Jan!$G$5:$G$605,CReceber!$D190,Jan!$K$5:$K$605,"Não Pago")</f>
        <v>0</v>
      </c>
      <c r="F190" s="65">
        <f>SUMIFS(Fev!$I$5:$I$605,Fev!$U$5:$U$605,"Receita",Fev!$G$5:$G$605,CReceber!$D190,Fev!$K$5:$K$605,"Não Pago")</f>
        <v>0</v>
      </c>
      <c r="G190" s="65">
        <f>SUMIFS(Mar!$I$5:$I$605,Mar!$U$5:$U$605,"Receita",Mar!$G$5:$G$605,CReceber!$D190,Mar!$K$5:$K$605,"Não Pago")</f>
        <v>0</v>
      </c>
      <c r="H190" s="65">
        <f>SUMIFS(Abr!$I$5:$I$605,Abr!$U$5:$U$605,"Receita",Abr!$G$5:$G$605,CReceber!$D190,Abr!$K$5:$K$605,"Não Pago")</f>
        <v>0</v>
      </c>
      <c r="I190" s="65">
        <f>SUMIFS(Mai!$I$5:$I$605,Mai!$U$5:$U$605,"Receita",Mai!$G$5:$G$605,CReceber!$D190,Mai!$K$5:$K$605,"Não Pago")</f>
        <v>0</v>
      </c>
      <c r="J190" s="65">
        <f>SUMIFS(Jun!$I$5:$I$605,Jun!$U$5:$U$605,"Receita",Jun!$G$5:$G$605,CReceber!$D190,Jun!$K$5:$K$605,"Não Pago")</f>
        <v>0</v>
      </c>
      <c r="K190" s="65">
        <f>SUMIFS(Jul!$I$5:$I$605,Jul!$U$5:$U$605,"Receita",Jul!$G$5:$G$605,CReceber!$D190,Jul!$K$5:$K$605,"Não Pago")</f>
        <v>0</v>
      </c>
      <c r="L190" s="65">
        <f>SUMIFS(Ago!$I$5:$I$605,Ago!$U$5:$U$605,"Receita",Ago!$G$5:$G$605,CReceber!$D190,Ago!$K$5:$K$605,"Não Pago")</f>
        <v>0</v>
      </c>
      <c r="M190" s="65">
        <f>SUMIFS(Set!$I$5:$I$605,Set!$U$5:$U$605,"Receita",Set!$G$5:$G$605,CReceber!$D190,Set!$K$5:$K$605,"Não Pago")</f>
        <v>0</v>
      </c>
      <c r="N190" s="65">
        <f>SUMIFS(Out!$I$5:$I$605,Out!$U$5:$U$605,"Receita",Out!$G$5:$G$605,CReceber!$D190,Out!$K$5:$K$605,"Não Pago")</f>
        <v>0</v>
      </c>
      <c r="O190" s="65">
        <f>SUMIFS(Nov!$I$5:$I$605,Nov!$U$5:$U$605,"Receita",Nov!$G$5:$G$605,CReceber!$D190,Nov!$K$5:$K$605,"Não Pago")</f>
        <v>0</v>
      </c>
      <c r="P190" s="65">
        <f>SUMIFS(Dez!$I$5:$I$605,Dez!$U$5:$U$605,"Receita",Dez!$G$5:$G$605,CReceber!$D190,Dez!$K$5:$K$605,"Não Pago")</f>
        <v>0</v>
      </c>
      <c r="Q190" s="62">
        <f t="shared" si="6"/>
        <v>0</v>
      </c>
    </row>
    <row r="191" spans="3:17" ht="28.5" customHeight="1" thickTop="1" thickBot="1" x14ac:dyDescent="0.3">
      <c r="C191" s="46" t="str">
        <f>'PC Receitas'!G87</f>
        <v>4.2.83</v>
      </c>
      <c r="D191" s="47" t="str">
        <f>VLOOKUP(C191,'PC Receitas'!$G$4:$H$103,2,FALSE)</f>
        <v>-</v>
      </c>
      <c r="E191" s="65">
        <f>SUMIFS(Jan!$I$5:$I$605,Jan!$U$5:$U$605,"Receita",Jan!$G$5:$G$605,CReceber!$D191,Jan!$K$5:$K$605,"Não Pago")</f>
        <v>0</v>
      </c>
      <c r="F191" s="65">
        <f>SUMIFS(Fev!$I$5:$I$605,Fev!$U$5:$U$605,"Receita",Fev!$G$5:$G$605,CReceber!$D191,Fev!$K$5:$K$605,"Não Pago")</f>
        <v>0</v>
      </c>
      <c r="G191" s="65">
        <f>SUMIFS(Mar!$I$5:$I$605,Mar!$U$5:$U$605,"Receita",Mar!$G$5:$G$605,CReceber!$D191,Mar!$K$5:$K$605,"Não Pago")</f>
        <v>0</v>
      </c>
      <c r="H191" s="65">
        <f>SUMIFS(Abr!$I$5:$I$605,Abr!$U$5:$U$605,"Receita",Abr!$G$5:$G$605,CReceber!$D191,Abr!$K$5:$K$605,"Não Pago")</f>
        <v>0</v>
      </c>
      <c r="I191" s="65">
        <f>SUMIFS(Mai!$I$5:$I$605,Mai!$U$5:$U$605,"Receita",Mai!$G$5:$G$605,CReceber!$D191,Mai!$K$5:$K$605,"Não Pago")</f>
        <v>0</v>
      </c>
      <c r="J191" s="65">
        <f>SUMIFS(Jun!$I$5:$I$605,Jun!$U$5:$U$605,"Receita",Jun!$G$5:$G$605,CReceber!$D191,Jun!$K$5:$K$605,"Não Pago")</f>
        <v>0</v>
      </c>
      <c r="K191" s="65">
        <f>SUMIFS(Jul!$I$5:$I$605,Jul!$U$5:$U$605,"Receita",Jul!$G$5:$G$605,CReceber!$D191,Jul!$K$5:$K$605,"Não Pago")</f>
        <v>0</v>
      </c>
      <c r="L191" s="65">
        <f>SUMIFS(Ago!$I$5:$I$605,Ago!$U$5:$U$605,"Receita",Ago!$G$5:$G$605,CReceber!$D191,Ago!$K$5:$K$605,"Não Pago")</f>
        <v>0</v>
      </c>
      <c r="M191" s="65">
        <f>SUMIFS(Set!$I$5:$I$605,Set!$U$5:$U$605,"Receita",Set!$G$5:$G$605,CReceber!$D191,Set!$K$5:$K$605,"Não Pago")</f>
        <v>0</v>
      </c>
      <c r="N191" s="65">
        <f>SUMIFS(Out!$I$5:$I$605,Out!$U$5:$U$605,"Receita",Out!$G$5:$G$605,CReceber!$D191,Out!$K$5:$K$605,"Não Pago")</f>
        <v>0</v>
      </c>
      <c r="O191" s="65">
        <f>SUMIFS(Nov!$I$5:$I$605,Nov!$U$5:$U$605,"Receita",Nov!$G$5:$G$605,CReceber!$D191,Nov!$K$5:$K$605,"Não Pago")</f>
        <v>0</v>
      </c>
      <c r="P191" s="65">
        <f>SUMIFS(Dez!$I$5:$I$605,Dez!$U$5:$U$605,"Receita",Dez!$G$5:$G$605,CReceber!$D191,Dez!$K$5:$K$605,"Não Pago")</f>
        <v>0</v>
      </c>
      <c r="Q191" s="62">
        <f t="shared" si="6"/>
        <v>0</v>
      </c>
    </row>
    <row r="192" spans="3:17" ht="28.5" customHeight="1" thickTop="1" thickBot="1" x14ac:dyDescent="0.3">
      <c r="C192" s="46" t="str">
        <f>'PC Receitas'!G88</f>
        <v>4.2.84</v>
      </c>
      <c r="D192" s="47" t="str">
        <f>VLOOKUP(C192,'PC Receitas'!$G$4:$H$103,2,FALSE)</f>
        <v>-</v>
      </c>
      <c r="E192" s="65">
        <f>SUMIFS(Jan!$I$5:$I$605,Jan!$U$5:$U$605,"Receita",Jan!$G$5:$G$605,CReceber!$D192,Jan!$K$5:$K$605,"Não Pago")</f>
        <v>0</v>
      </c>
      <c r="F192" s="65">
        <f>SUMIFS(Fev!$I$5:$I$605,Fev!$U$5:$U$605,"Receita",Fev!$G$5:$G$605,CReceber!$D192,Fev!$K$5:$K$605,"Não Pago")</f>
        <v>0</v>
      </c>
      <c r="G192" s="65">
        <f>SUMIFS(Mar!$I$5:$I$605,Mar!$U$5:$U$605,"Receita",Mar!$G$5:$G$605,CReceber!$D192,Mar!$K$5:$K$605,"Não Pago")</f>
        <v>0</v>
      </c>
      <c r="H192" s="65">
        <f>SUMIFS(Abr!$I$5:$I$605,Abr!$U$5:$U$605,"Receita",Abr!$G$5:$G$605,CReceber!$D192,Abr!$K$5:$K$605,"Não Pago")</f>
        <v>0</v>
      </c>
      <c r="I192" s="65">
        <f>SUMIFS(Mai!$I$5:$I$605,Mai!$U$5:$U$605,"Receita",Mai!$G$5:$G$605,CReceber!$D192,Mai!$K$5:$K$605,"Não Pago")</f>
        <v>0</v>
      </c>
      <c r="J192" s="65">
        <f>SUMIFS(Jun!$I$5:$I$605,Jun!$U$5:$U$605,"Receita",Jun!$G$5:$G$605,CReceber!$D192,Jun!$K$5:$K$605,"Não Pago")</f>
        <v>0</v>
      </c>
      <c r="K192" s="65">
        <f>SUMIFS(Jul!$I$5:$I$605,Jul!$U$5:$U$605,"Receita",Jul!$G$5:$G$605,CReceber!$D192,Jul!$K$5:$K$605,"Não Pago")</f>
        <v>0</v>
      </c>
      <c r="L192" s="65">
        <f>SUMIFS(Ago!$I$5:$I$605,Ago!$U$5:$U$605,"Receita",Ago!$G$5:$G$605,CReceber!$D192,Ago!$K$5:$K$605,"Não Pago")</f>
        <v>0</v>
      </c>
      <c r="M192" s="65">
        <f>SUMIFS(Set!$I$5:$I$605,Set!$U$5:$U$605,"Receita",Set!$G$5:$G$605,CReceber!$D192,Set!$K$5:$K$605,"Não Pago")</f>
        <v>0</v>
      </c>
      <c r="N192" s="65">
        <f>SUMIFS(Out!$I$5:$I$605,Out!$U$5:$U$605,"Receita",Out!$G$5:$G$605,CReceber!$D192,Out!$K$5:$K$605,"Não Pago")</f>
        <v>0</v>
      </c>
      <c r="O192" s="65">
        <f>SUMIFS(Nov!$I$5:$I$605,Nov!$U$5:$U$605,"Receita",Nov!$G$5:$G$605,CReceber!$D192,Nov!$K$5:$K$605,"Não Pago")</f>
        <v>0</v>
      </c>
      <c r="P192" s="65">
        <f>SUMIFS(Dez!$I$5:$I$605,Dez!$U$5:$U$605,"Receita",Dez!$G$5:$G$605,CReceber!$D192,Dez!$K$5:$K$605,"Não Pago")</f>
        <v>0</v>
      </c>
      <c r="Q192" s="62">
        <f t="shared" si="6"/>
        <v>0</v>
      </c>
    </row>
    <row r="193" spans="3:17" ht="28.5" customHeight="1" thickTop="1" thickBot="1" x14ac:dyDescent="0.3">
      <c r="C193" s="46" t="str">
        <f>'PC Receitas'!G89</f>
        <v>4.2.85</v>
      </c>
      <c r="D193" s="47" t="str">
        <f>VLOOKUP(C193,'PC Receitas'!$G$4:$H$103,2,FALSE)</f>
        <v>-</v>
      </c>
      <c r="E193" s="65">
        <f>SUMIFS(Jan!$I$5:$I$605,Jan!$U$5:$U$605,"Receita",Jan!$G$5:$G$605,CReceber!$D193,Jan!$K$5:$K$605,"Não Pago")</f>
        <v>0</v>
      </c>
      <c r="F193" s="65">
        <f>SUMIFS(Fev!$I$5:$I$605,Fev!$U$5:$U$605,"Receita",Fev!$G$5:$G$605,CReceber!$D193,Fev!$K$5:$K$605,"Não Pago")</f>
        <v>0</v>
      </c>
      <c r="G193" s="65">
        <f>SUMIFS(Mar!$I$5:$I$605,Mar!$U$5:$U$605,"Receita",Mar!$G$5:$G$605,CReceber!$D193,Mar!$K$5:$K$605,"Não Pago")</f>
        <v>0</v>
      </c>
      <c r="H193" s="65">
        <f>SUMIFS(Abr!$I$5:$I$605,Abr!$U$5:$U$605,"Receita",Abr!$G$5:$G$605,CReceber!$D193,Abr!$K$5:$K$605,"Não Pago")</f>
        <v>0</v>
      </c>
      <c r="I193" s="65">
        <f>SUMIFS(Mai!$I$5:$I$605,Mai!$U$5:$U$605,"Receita",Mai!$G$5:$G$605,CReceber!$D193,Mai!$K$5:$K$605,"Não Pago")</f>
        <v>0</v>
      </c>
      <c r="J193" s="65">
        <f>SUMIFS(Jun!$I$5:$I$605,Jun!$U$5:$U$605,"Receita",Jun!$G$5:$G$605,CReceber!$D193,Jun!$K$5:$K$605,"Não Pago")</f>
        <v>0</v>
      </c>
      <c r="K193" s="65">
        <f>SUMIFS(Jul!$I$5:$I$605,Jul!$U$5:$U$605,"Receita",Jul!$G$5:$G$605,CReceber!$D193,Jul!$K$5:$K$605,"Não Pago")</f>
        <v>0</v>
      </c>
      <c r="L193" s="65">
        <f>SUMIFS(Ago!$I$5:$I$605,Ago!$U$5:$U$605,"Receita",Ago!$G$5:$G$605,CReceber!$D193,Ago!$K$5:$K$605,"Não Pago")</f>
        <v>0</v>
      </c>
      <c r="M193" s="65">
        <f>SUMIFS(Set!$I$5:$I$605,Set!$U$5:$U$605,"Receita",Set!$G$5:$G$605,CReceber!$D193,Set!$K$5:$K$605,"Não Pago")</f>
        <v>0</v>
      </c>
      <c r="N193" s="65">
        <f>SUMIFS(Out!$I$5:$I$605,Out!$U$5:$U$605,"Receita",Out!$G$5:$G$605,CReceber!$D193,Out!$K$5:$K$605,"Não Pago")</f>
        <v>0</v>
      </c>
      <c r="O193" s="65">
        <f>SUMIFS(Nov!$I$5:$I$605,Nov!$U$5:$U$605,"Receita",Nov!$G$5:$G$605,CReceber!$D193,Nov!$K$5:$K$605,"Não Pago")</f>
        <v>0</v>
      </c>
      <c r="P193" s="65">
        <f>SUMIFS(Dez!$I$5:$I$605,Dez!$U$5:$U$605,"Receita",Dez!$G$5:$G$605,CReceber!$D193,Dez!$K$5:$K$605,"Não Pago")</f>
        <v>0</v>
      </c>
      <c r="Q193" s="62">
        <f t="shared" si="6"/>
        <v>0</v>
      </c>
    </row>
    <row r="194" spans="3:17" ht="28.5" customHeight="1" thickTop="1" thickBot="1" x14ac:dyDescent="0.3">
      <c r="C194" s="46" t="str">
        <f>'PC Receitas'!G90</f>
        <v>4.2.86</v>
      </c>
      <c r="D194" s="47" t="str">
        <f>VLOOKUP(C194,'PC Receitas'!$G$4:$H$103,2,FALSE)</f>
        <v>-</v>
      </c>
      <c r="E194" s="65">
        <f>SUMIFS(Jan!$I$5:$I$605,Jan!$U$5:$U$605,"Receita",Jan!$G$5:$G$605,CReceber!$D194,Jan!$K$5:$K$605,"Não Pago")</f>
        <v>0</v>
      </c>
      <c r="F194" s="65">
        <f>SUMIFS(Fev!$I$5:$I$605,Fev!$U$5:$U$605,"Receita",Fev!$G$5:$G$605,CReceber!$D194,Fev!$K$5:$K$605,"Não Pago")</f>
        <v>0</v>
      </c>
      <c r="G194" s="65">
        <f>SUMIFS(Mar!$I$5:$I$605,Mar!$U$5:$U$605,"Receita",Mar!$G$5:$G$605,CReceber!$D194,Mar!$K$5:$K$605,"Não Pago")</f>
        <v>0</v>
      </c>
      <c r="H194" s="65">
        <f>SUMIFS(Abr!$I$5:$I$605,Abr!$U$5:$U$605,"Receita",Abr!$G$5:$G$605,CReceber!$D194,Abr!$K$5:$K$605,"Não Pago")</f>
        <v>0</v>
      </c>
      <c r="I194" s="65">
        <f>SUMIFS(Mai!$I$5:$I$605,Mai!$U$5:$U$605,"Receita",Mai!$G$5:$G$605,CReceber!$D194,Mai!$K$5:$K$605,"Não Pago")</f>
        <v>0</v>
      </c>
      <c r="J194" s="65">
        <f>SUMIFS(Jun!$I$5:$I$605,Jun!$U$5:$U$605,"Receita",Jun!$G$5:$G$605,CReceber!$D194,Jun!$K$5:$K$605,"Não Pago")</f>
        <v>0</v>
      </c>
      <c r="K194" s="65">
        <f>SUMIFS(Jul!$I$5:$I$605,Jul!$U$5:$U$605,"Receita",Jul!$G$5:$G$605,CReceber!$D194,Jul!$K$5:$K$605,"Não Pago")</f>
        <v>0</v>
      </c>
      <c r="L194" s="65">
        <f>SUMIFS(Ago!$I$5:$I$605,Ago!$U$5:$U$605,"Receita",Ago!$G$5:$G$605,CReceber!$D194,Ago!$K$5:$K$605,"Não Pago")</f>
        <v>0</v>
      </c>
      <c r="M194" s="65">
        <f>SUMIFS(Set!$I$5:$I$605,Set!$U$5:$U$605,"Receita",Set!$G$5:$G$605,CReceber!$D194,Set!$K$5:$K$605,"Não Pago")</f>
        <v>0</v>
      </c>
      <c r="N194" s="65">
        <f>SUMIFS(Out!$I$5:$I$605,Out!$U$5:$U$605,"Receita",Out!$G$5:$G$605,CReceber!$D194,Out!$K$5:$K$605,"Não Pago")</f>
        <v>0</v>
      </c>
      <c r="O194" s="65">
        <f>SUMIFS(Nov!$I$5:$I$605,Nov!$U$5:$U$605,"Receita",Nov!$G$5:$G$605,CReceber!$D194,Nov!$K$5:$K$605,"Não Pago")</f>
        <v>0</v>
      </c>
      <c r="P194" s="65">
        <f>SUMIFS(Dez!$I$5:$I$605,Dez!$U$5:$U$605,"Receita",Dez!$G$5:$G$605,CReceber!$D194,Dez!$K$5:$K$605,"Não Pago")</f>
        <v>0</v>
      </c>
      <c r="Q194" s="62">
        <f t="shared" si="6"/>
        <v>0</v>
      </c>
    </row>
    <row r="195" spans="3:17" ht="28.5" customHeight="1" thickTop="1" thickBot="1" x14ac:dyDescent="0.3">
      <c r="C195" s="46" t="str">
        <f>'PC Receitas'!G91</f>
        <v>4.2.87</v>
      </c>
      <c r="D195" s="47" t="str">
        <f>VLOOKUP(C195,'PC Receitas'!$G$4:$H$103,2,FALSE)</f>
        <v>-</v>
      </c>
      <c r="E195" s="65">
        <f>SUMIFS(Jan!$I$5:$I$605,Jan!$U$5:$U$605,"Receita",Jan!$G$5:$G$605,CReceber!$D195,Jan!$K$5:$K$605,"Não Pago")</f>
        <v>0</v>
      </c>
      <c r="F195" s="65">
        <f>SUMIFS(Fev!$I$5:$I$605,Fev!$U$5:$U$605,"Receita",Fev!$G$5:$G$605,CReceber!$D195,Fev!$K$5:$K$605,"Não Pago")</f>
        <v>0</v>
      </c>
      <c r="G195" s="65">
        <f>SUMIFS(Mar!$I$5:$I$605,Mar!$U$5:$U$605,"Receita",Mar!$G$5:$G$605,CReceber!$D195,Mar!$K$5:$K$605,"Não Pago")</f>
        <v>0</v>
      </c>
      <c r="H195" s="65">
        <f>SUMIFS(Abr!$I$5:$I$605,Abr!$U$5:$U$605,"Receita",Abr!$G$5:$G$605,CReceber!$D195,Abr!$K$5:$K$605,"Não Pago")</f>
        <v>0</v>
      </c>
      <c r="I195" s="65">
        <f>SUMIFS(Mai!$I$5:$I$605,Mai!$U$5:$U$605,"Receita",Mai!$G$5:$G$605,CReceber!$D195,Mai!$K$5:$K$605,"Não Pago")</f>
        <v>0</v>
      </c>
      <c r="J195" s="65">
        <f>SUMIFS(Jun!$I$5:$I$605,Jun!$U$5:$U$605,"Receita",Jun!$G$5:$G$605,CReceber!$D195,Jun!$K$5:$K$605,"Não Pago")</f>
        <v>0</v>
      </c>
      <c r="K195" s="65">
        <f>SUMIFS(Jul!$I$5:$I$605,Jul!$U$5:$U$605,"Receita",Jul!$G$5:$G$605,CReceber!$D195,Jul!$K$5:$K$605,"Não Pago")</f>
        <v>0</v>
      </c>
      <c r="L195" s="65">
        <f>SUMIFS(Ago!$I$5:$I$605,Ago!$U$5:$U$605,"Receita",Ago!$G$5:$G$605,CReceber!$D195,Ago!$K$5:$K$605,"Não Pago")</f>
        <v>0</v>
      </c>
      <c r="M195" s="65">
        <f>SUMIFS(Set!$I$5:$I$605,Set!$U$5:$U$605,"Receita",Set!$G$5:$G$605,CReceber!$D195,Set!$K$5:$K$605,"Não Pago")</f>
        <v>0</v>
      </c>
      <c r="N195" s="65">
        <f>SUMIFS(Out!$I$5:$I$605,Out!$U$5:$U$605,"Receita",Out!$G$5:$G$605,CReceber!$D195,Out!$K$5:$K$605,"Não Pago")</f>
        <v>0</v>
      </c>
      <c r="O195" s="65">
        <f>SUMIFS(Nov!$I$5:$I$605,Nov!$U$5:$U$605,"Receita",Nov!$G$5:$G$605,CReceber!$D195,Nov!$K$5:$K$605,"Não Pago")</f>
        <v>0</v>
      </c>
      <c r="P195" s="65">
        <f>SUMIFS(Dez!$I$5:$I$605,Dez!$U$5:$U$605,"Receita",Dez!$G$5:$G$605,CReceber!$D195,Dez!$K$5:$K$605,"Não Pago")</f>
        <v>0</v>
      </c>
      <c r="Q195" s="62">
        <f t="shared" si="6"/>
        <v>0</v>
      </c>
    </row>
    <row r="196" spans="3:17" ht="28.5" customHeight="1" thickTop="1" thickBot="1" x14ac:dyDescent="0.3">
      <c r="C196" s="46" t="str">
        <f>'PC Receitas'!G92</f>
        <v>4.2.88</v>
      </c>
      <c r="D196" s="47" t="str">
        <f>VLOOKUP(C196,'PC Receitas'!$G$4:$H$103,2,FALSE)</f>
        <v>-</v>
      </c>
      <c r="E196" s="65">
        <f>SUMIFS(Jan!$I$5:$I$605,Jan!$U$5:$U$605,"Receita",Jan!$G$5:$G$605,CReceber!$D196,Jan!$K$5:$K$605,"Não Pago")</f>
        <v>0</v>
      </c>
      <c r="F196" s="65">
        <f>SUMIFS(Fev!$I$5:$I$605,Fev!$U$5:$U$605,"Receita",Fev!$G$5:$G$605,CReceber!$D196,Fev!$K$5:$K$605,"Não Pago")</f>
        <v>0</v>
      </c>
      <c r="G196" s="65">
        <f>SUMIFS(Mar!$I$5:$I$605,Mar!$U$5:$U$605,"Receita",Mar!$G$5:$G$605,CReceber!$D196,Mar!$K$5:$K$605,"Não Pago")</f>
        <v>0</v>
      </c>
      <c r="H196" s="65">
        <f>SUMIFS(Abr!$I$5:$I$605,Abr!$U$5:$U$605,"Receita",Abr!$G$5:$G$605,CReceber!$D196,Abr!$K$5:$K$605,"Não Pago")</f>
        <v>0</v>
      </c>
      <c r="I196" s="65">
        <f>SUMIFS(Mai!$I$5:$I$605,Mai!$U$5:$U$605,"Receita",Mai!$G$5:$G$605,CReceber!$D196,Mai!$K$5:$K$605,"Não Pago")</f>
        <v>0</v>
      </c>
      <c r="J196" s="65">
        <f>SUMIFS(Jun!$I$5:$I$605,Jun!$U$5:$U$605,"Receita",Jun!$G$5:$G$605,CReceber!$D196,Jun!$K$5:$K$605,"Não Pago")</f>
        <v>0</v>
      </c>
      <c r="K196" s="65">
        <f>SUMIFS(Jul!$I$5:$I$605,Jul!$U$5:$U$605,"Receita",Jul!$G$5:$G$605,CReceber!$D196,Jul!$K$5:$K$605,"Não Pago")</f>
        <v>0</v>
      </c>
      <c r="L196" s="65">
        <f>SUMIFS(Ago!$I$5:$I$605,Ago!$U$5:$U$605,"Receita",Ago!$G$5:$G$605,CReceber!$D196,Ago!$K$5:$K$605,"Não Pago")</f>
        <v>0</v>
      </c>
      <c r="M196" s="65">
        <f>SUMIFS(Set!$I$5:$I$605,Set!$U$5:$U$605,"Receita",Set!$G$5:$G$605,CReceber!$D196,Set!$K$5:$K$605,"Não Pago")</f>
        <v>0</v>
      </c>
      <c r="N196" s="65">
        <f>SUMIFS(Out!$I$5:$I$605,Out!$U$5:$U$605,"Receita",Out!$G$5:$G$605,CReceber!$D196,Out!$K$5:$K$605,"Não Pago")</f>
        <v>0</v>
      </c>
      <c r="O196" s="65">
        <f>SUMIFS(Nov!$I$5:$I$605,Nov!$U$5:$U$605,"Receita",Nov!$G$5:$G$605,CReceber!$D196,Nov!$K$5:$K$605,"Não Pago")</f>
        <v>0</v>
      </c>
      <c r="P196" s="65">
        <f>SUMIFS(Dez!$I$5:$I$605,Dez!$U$5:$U$605,"Receita",Dez!$G$5:$G$605,CReceber!$D196,Dez!$K$5:$K$605,"Não Pago")</f>
        <v>0</v>
      </c>
      <c r="Q196" s="62">
        <f t="shared" si="6"/>
        <v>0</v>
      </c>
    </row>
    <row r="197" spans="3:17" ht="28.5" customHeight="1" thickTop="1" thickBot="1" x14ac:dyDescent="0.3">
      <c r="C197" s="46" t="str">
        <f>'PC Receitas'!G93</f>
        <v>4.2.89</v>
      </c>
      <c r="D197" s="47" t="str">
        <f>VLOOKUP(C197,'PC Receitas'!$G$4:$H$103,2,FALSE)</f>
        <v>-</v>
      </c>
      <c r="E197" s="65">
        <f>SUMIFS(Jan!$I$5:$I$605,Jan!$U$5:$U$605,"Receita",Jan!$G$5:$G$605,CReceber!$D197,Jan!$K$5:$K$605,"Não Pago")</f>
        <v>0</v>
      </c>
      <c r="F197" s="65">
        <f>SUMIFS(Fev!$I$5:$I$605,Fev!$U$5:$U$605,"Receita",Fev!$G$5:$G$605,CReceber!$D197,Fev!$K$5:$K$605,"Não Pago")</f>
        <v>0</v>
      </c>
      <c r="G197" s="65">
        <f>SUMIFS(Mar!$I$5:$I$605,Mar!$U$5:$U$605,"Receita",Mar!$G$5:$G$605,CReceber!$D197,Mar!$K$5:$K$605,"Não Pago")</f>
        <v>0</v>
      </c>
      <c r="H197" s="65">
        <f>SUMIFS(Abr!$I$5:$I$605,Abr!$U$5:$U$605,"Receita",Abr!$G$5:$G$605,CReceber!$D197,Abr!$K$5:$K$605,"Não Pago")</f>
        <v>0</v>
      </c>
      <c r="I197" s="65">
        <f>SUMIFS(Mai!$I$5:$I$605,Mai!$U$5:$U$605,"Receita",Mai!$G$5:$G$605,CReceber!$D197,Mai!$K$5:$K$605,"Não Pago")</f>
        <v>0</v>
      </c>
      <c r="J197" s="65">
        <f>SUMIFS(Jun!$I$5:$I$605,Jun!$U$5:$U$605,"Receita",Jun!$G$5:$G$605,CReceber!$D197,Jun!$K$5:$K$605,"Não Pago")</f>
        <v>0</v>
      </c>
      <c r="K197" s="65">
        <f>SUMIFS(Jul!$I$5:$I$605,Jul!$U$5:$U$605,"Receita",Jul!$G$5:$G$605,CReceber!$D197,Jul!$K$5:$K$605,"Não Pago")</f>
        <v>0</v>
      </c>
      <c r="L197" s="65">
        <f>SUMIFS(Ago!$I$5:$I$605,Ago!$U$5:$U$605,"Receita",Ago!$G$5:$G$605,CReceber!$D197,Ago!$K$5:$K$605,"Não Pago")</f>
        <v>0</v>
      </c>
      <c r="M197" s="65">
        <f>SUMIFS(Set!$I$5:$I$605,Set!$U$5:$U$605,"Receita",Set!$G$5:$G$605,CReceber!$D197,Set!$K$5:$K$605,"Não Pago")</f>
        <v>0</v>
      </c>
      <c r="N197" s="65">
        <f>SUMIFS(Out!$I$5:$I$605,Out!$U$5:$U$605,"Receita",Out!$G$5:$G$605,CReceber!$D197,Out!$K$5:$K$605,"Não Pago")</f>
        <v>0</v>
      </c>
      <c r="O197" s="65">
        <f>SUMIFS(Nov!$I$5:$I$605,Nov!$U$5:$U$605,"Receita",Nov!$G$5:$G$605,CReceber!$D197,Nov!$K$5:$K$605,"Não Pago")</f>
        <v>0</v>
      </c>
      <c r="P197" s="65">
        <f>SUMIFS(Dez!$I$5:$I$605,Dez!$U$5:$U$605,"Receita",Dez!$G$5:$G$605,CReceber!$D197,Dez!$K$5:$K$605,"Não Pago")</f>
        <v>0</v>
      </c>
      <c r="Q197" s="62">
        <f t="shared" si="6"/>
        <v>0</v>
      </c>
    </row>
    <row r="198" spans="3:17" ht="28.5" customHeight="1" thickTop="1" thickBot="1" x14ac:dyDescent="0.3">
      <c r="C198" s="46" t="str">
        <f>'PC Receitas'!G94</f>
        <v>4.2.90</v>
      </c>
      <c r="D198" s="47" t="str">
        <f>VLOOKUP(C198,'PC Receitas'!$G$4:$H$103,2,FALSE)</f>
        <v>-</v>
      </c>
      <c r="E198" s="65">
        <f>SUMIFS(Jan!$I$5:$I$605,Jan!$U$5:$U$605,"Receita",Jan!$G$5:$G$605,CReceber!$D198,Jan!$K$5:$K$605,"Não Pago")</f>
        <v>0</v>
      </c>
      <c r="F198" s="65">
        <f>SUMIFS(Fev!$I$5:$I$605,Fev!$U$5:$U$605,"Receita",Fev!$G$5:$G$605,CReceber!$D198,Fev!$K$5:$K$605,"Não Pago")</f>
        <v>0</v>
      </c>
      <c r="G198" s="65">
        <f>SUMIFS(Mar!$I$5:$I$605,Mar!$U$5:$U$605,"Receita",Mar!$G$5:$G$605,CReceber!$D198,Mar!$K$5:$K$605,"Não Pago")</f>
        <v>0</v>
      </c>
      <c r="H198" s="65">
        <f>SUMIFS(Abr!$I$5:$I$605,Abr!$U$5:$U$605,"Receita",Abr!$G$5:$G$605,CReceber!$D198,Abr!$K$5:$K$605,"Não Pago")</f>
        <v>0</v>
      </c>
      <c r="I198" s="65">
        <f>SUMIFS(Mai!$I$5:$I$605,Mai!$U$5:$U$605,"Receita",Mai!$G$5:$G$605,CReceber!$D198,Mai!$K$5:$K$605,"Não Pago")</f>
        <v>0</v>
      </c>
      <c r="J198" s="65">
        <f>SUMIFS(Jun!$I$5:$I$605,Jun!$U$5:$U$605,"Receita",Jun!$G$5:$G$605,CReceber!$D198,Jun!$K$5:$K$605,"Não Pago")</f>
        <v>0</v>
      </c>
      <c r="K198" s="65">
        <f>SUMIFS(Jul!$I$5:$I$605,Jul!$U$5:$U$605,"Receita",Jul!$G$5:$G$605,CReceber!$D198,Jul!$K$5:$K$605,"Não Pago")</f>
        <v>0</v>
      </c>
      <c r="L198" s="65">
        <f>SUMIFS(Ago!$I$5:$I$605,Ago!$U$5:$U$605,"Receita",Ago!$G$5:$G$605,CReceber!$D198,Ago!$K$5:$K$605,"Não Pago")</f>
        <v>0</v>
      </c>
      <c r="M198" s="65">
        <f>SUMIFS(Set!$I$5:$I$605,Set!$U$5:$U$605,"Receita",Set!$G$5:$G$605,CReceber!$D198,Set!$K$5:$K$605,"Não Pago")</f>
        <v>0</v>
      </c>
      <c r="N198" s="65">
        <f>SUMIFS(Out!$I$5:$I$605,Out!$U$5:$U$605,"Receita",Out!$G$5:$G$605,CReceber!$D198,Out!$K$5:$K$605,"Não Pago")</f>
        <v>0</v>
      </c>
      <c r="O198" s="65">
        <f>SUMIFS(Nov!$I$5:$I$605,Nov!$U$5:$U$605,"Receita",Nov!$G$5:$G$605,CReceber!$D198,Nov!$K$5:$K$605,"Não Pago")</f>
        <v>0</v>
      </c>
      <c r="P198" s="65">
        <f>SUMIFS(Dez!$I$5:$I$605,Dez!$U$5:$U$605,"Receita",Dez!$G$5:$G$605,CReceber!$D198,Dez!$K$5:$K$605,"Não Pago")</f>
        <v>0</v>
      </c>
      <c r="Q198" s="62">
        <f t="shared" si="6"/>
        <v>0</v>
      </c>
    </row>
    <row r="199" spans="3:17" ht="28.5" customHeight="1" thickTop="1" thickBot="1" x14ac:dyDescent="0.3">
      <c r="C199" s="46" t="str">
        <f>'PC Receitas'!G95</f>
        <v>4.2.91</v>
      </c>
      <c r="D199" s="47" t="str">
        <f>VLOOKUP(C199,'PC Receitas'!$G$4:$H$103,2,FALSE)</f>
        <v>-</v>
      </c>
      <c r="E199" s="65">
        <f>SUMIFS(Jan!$I$5:$I$605,Jan!$U$5:$U$605,"Receita",Jan!$G$5:$G$605,CReceber!$D199,Jan!$K$5:$K$605,"Não Pago")</f>
        <v>0</v>
      </c>
      <c r="F199" s="65">
        <f>SUMIFS(Fev!$I$5:$I$605,Fev!$U$5:$U$605,"Receita",Fev!$G$5:$G$605,CReceber!$D199,Fev!$K$5:$K$605,"Não Pago")</f>
        <v>0</v>
      </c>
      <c r="G199" s="65">
        <f>SUMIFS(Mar!$I$5:$I$605,Mar!$U$5:$U$605,"Receita",Mar!$G$5:$G$605,CReceber!$D199,Mar!$K$5:$K$605,"Não Pago")</f>
        <v>0</v>
      </c>
      <c r="H199" s="65">
        <f>SUMIFS(Abr!$I$5:$I$605,Abr!$U$5:$U$605,"Receita",Abr!$G$5:$G$605,CReceber!$D199,Abr!$K$5:$K$605,"Não Pago")</f>
        <v>0</v>
      </c>
      <c r="I199" s="65">
        <f>SUMIFS(Mai!$I$5:$I$605,Mai!$U$5:$U$605,"Receita",Mai!$G$5:$G$605,CReceber!$D199,Mai!$K$5:$K$605,"Não Pago")</f>
        <v>0</v>
      </c>
      <c r="J199" s="65">
        <f>SUMIFS(Jun!$I$5:$I$605,Jun!$U$5:$U$605,"Receita",Jun!$G$5:$G$605,CReceber!$D199,Jun!$K$5:$K$605,"Não Pago")</f>
        <v>0</v>
      </c>
      <c r="K199" s="65">
        <f>SUMIFS(Jul!$I$5:$I$605,Jul!$U$5:$U$605,"Receita",Jul!$G$5:$G$605,CReceber!$D199,Jul!$K$5:$K$605,"Não Pago")</f>
        <v>0</v>
      </c>
      <c r="L199" s="65">
        <f>SUMIFS(Ago!$I$5:$I$605,Ago!$U$5:$U$605,"Receita",Ago!$G$5:$G$605,CReceber!$D199,Ago!$K$5:$K$605,"Não Pago")</f>
        <v>0</v>
      </c>
      <c r="M199" s="65">
        <f>SUMIFS(Set!$I$5:$I$605,Set!$U$5:$U$605,"Receita",Set!$G$5:$G$605,CReceber!$D199,Set!$K$5:$K$605,"Não Pago")</f>
        <v>0</v>
      </c>
      <c r="N199" s="65">
        <f>SUMIFS(Out!$I$5:$I$605,Out!$U$5:$U$605,"Receita",Out!$G$5:$G$605,CReceber!$D199,Out!$K$5:$K$605,"Não Pago")</f>
        <v>0</v>
      </c>
      <c r="O199" s="65">
        <f>SUMIFS(Nov!$I$5:$I$605,Nov!$U$5:$U$605,"Receita",Nov!$G$5:$G$605,CReceber!$D199,Nov!$K$5:$K$605,"Não Pago")</f>
        <v>0</v>
      </c>
      <c r="P199" s="65">
        <f>SUMIFS(Dez!$I$5:$I$605,Dez!$U$5:$U$605,"Receita",Dez!$G$5:$G$605,CReceber!$D199,Dez!$K$5:$K$605,"Não Pago")</f>
        <v>0</v>
      </c>
      <c r="Q199" s="62">
        <f t="shared" si="6"/>
        <v>0</v>
      </c>
    </row>
    <row r="200" spans="3:17" ht="28.5" customHeight="1" thickTop="1" thickBot="1" x14ac:dyDescent="0.3">
      <c r="C200" s="46" t="str">
        <f>'PC Receitas'!G96</f>
        <v>4.2.92</v>
      </c>
      <c r="D200" s="47" t="str">
        <f>VLOOKUP(C200,'PC Receitas'!$G$4:$H$103,2,FALSE)</f>
        <v>-</v>
      </c>
      <c r="E200" s="65">
        <f>SUMIFS(Jan!$I$5:$I$605,Jan!$U$5:$U$605,"Receita",Jan!$G$5:$G$605,CReceber!$D200,Jan!$K$5:$K$605,"Não Pago")</f>
        <v>0</v>
      </c>
      <c r="F200" s="65">
        <f>SUMIFS(Fev!$I$5:$I$605,Fev!$U$5:$U$605,"Receita",Fev!$G$5:$G$605,CReceber!$D200,Fev!$K$5:$K$605,"Não Pago")</f>
        <v>0</v>
      </c>
      <c r="G200" s="65">
        <f>SUMIFS(Mar!$I$5:$I$605,Mar!$U$5:$U$605,"Receita",Mar!$G$5:$G$605,CReceber!$D200,Mar!$K$5:$K$605,"Não Pago")</f>
        <v>0</v>
      </c>
      <c r="H200" s="65">
        <f>SUMIFS(Abr!$I$5:$I$605,Abr!$U$5:$U$605,"Receita",Abr!$G$5:$G$605,CReceber!$D200,Abr!$K$5:$K$605,"Não Pago")</f>
        <v>0</v>
      </c>
      <c r="I200" s="65">
        <f>SUMIFS(Mai!$I$5:$I$605,Mai!$U$5:$U$605,"Receita",Mai!$G$5:$G$605,CReceber!$D200,Mai!$K$5:$K$605,"Não Pago")</f>
        <v>0</v>
      </c>
      <c r="J200" s="65">
        <f>SUMIFS(Jun!$I$5:$I$605,Jun!$U$5:$U$605,"Receita",Jun!$G$5:$G$605,CReceber!$D200,Jun!$K$5:$K$605,"Não Pago")</f>
        <v>0</v>
      </c>
      <c r="K200" s="65">
        <f>SUMIFS(Jul!$I$5:$I$605,Jul!$U$5:$U$605,"Receita",Jul!$G$5:$G$605,CReceber!$D200,Jul!$K$5:$K$605,"Não Pago")</f>
        <v>0</v>
      </c>
      <c r="L200" s="65">
        <f>SUMIFS(Ago!$I$5:$I$605,Ago!$U$5:$U$605,"Receita",Ago!$G$5:$G$605,CReceber!$D200,Ago!$K$5:$K$605,"Não Pago")</f>
        <v>0</v>
      </c>
      <c r="M200" s="65">
        <f>SUMIFS(Set!$I$5:$I$605,Set!$U$5:$U$605,"Receita",Set!$G$5:$G$605,CReceber!$D200,Set!$K$5:$K$605,"Não Pago")</f>
        <v>0</v>
      </c>
      <c r="N200" s="65">
        <f>SUMIFS(Out!$I$5:$I$605,Out!$U$5:$U$605,"Receita",Out!$G$5:$G$605,CReceber!$D200,Out!$K$5:$K$605,"Não Pago")</f>
        <v>0</v>
      </c>
      <c r="O200" s="65">
        <f>SUMIFS(Nov!$I$5:$I$605,Nov!$U$5:$U$605,"Receita",Nov!$G$5:$G$605,CReceber!$D200,Nov!$K$5:$K$605,"Não Pago")</f>
        <v>0</v>
      </c>
      <c r="P200" s="65">
        <f>SUMIFS(Dez!$I$5:$I$605,Dez!$U$5:$U$605,"Receita",Dez!$G$5:$G$605,CReceber!$D200,Dez!$K$5:$K$605,"Não Pago")</f>
        <v>0</v>
      </c>
      <c r="Q200" s="62">
        <f t="shared" si="6"/>
        <v>0</v>
      </c>
    </row>
    <row r="201" spans="3:17" ht="28.5" customHeight="1" thickTop="1" thickBot="1" x14ac:dyDescent="0.3">
      <c r="C201" s="46" t="str">
        <f>'PC Receitas'!G97</f>
        <v>4.2.93</v>
      </c>
      <c r="D201" s="47" t="str">
        <f>VLOOKUP(C201,'PC Receitas'!$G$4:$H$103,2,FALSE)</f>
        <v>-</v>
      </c>
      <c r="E201" s="65">
        <f>SUMIFS(Jan!$I$5:$I$605,Jan!$U$5:$U$605,"Receita",Jan!$G$5:$G$605,CReceber!$D201,Jan!$K$5:$K$605,"Não Pago")</f>
        <v>0</v>
      </c>
      <c r="F201" s="65">
        <f>SUMIFS(Fev!$I$5:$I$605,Fev!$U$5:$U$605,"Receita",Fev!$G$5:$G$605,CReceber!$D201,Fev!$K$5:$K$605,"Não Pago")</f>
        <v>0</v>
      </c>
      <c r="G201" s="65">
        <f>SUMIFS(Mar!$I$5:$I$605,Mar!$U$5:$U$605,"Receita",Mar!$G$5:$G$605,CReceber!$D201,Mar!$K$5:$K$605,"Não Pago")</f>
        <v>0</v>
      </c>
      <c r="H201" s="65">
        <f>SUMIFS(Abr!$I$5:$I$605,Abr!$U$5:$U$605,"Receita",Abr!$G$5:$G$605,CReceber!$D201,Abr!$K$5:$K$605,"Não Pago")</f>
        <v>0</v>
      </c>
      <c r="I201" s="65">
        <f>SUMIFS(Mai!$I$5:$I$605,Mai!$U$5:$U$605,"Receita",Mai!$G$5:$G$605,CReceber!$D201,Mai!$K$5:$K$605,"Não Pago")</f>
        <v>0</v>
      </c>
      <c r="J201" s="65">
        <f>SUMIFS(Jun!$I$5:$I$605,Jun!$U$5:$U$605,"Receita",Jun!$G$5:$G$605,CReceber!$D201,Jun!$K$5:$K$605,"Não Pago")</f>
        <v>0</v>
      </c>
      <c r="K201" s="65">
        <f>SUMIFS(Jul!$I$5:$I$605,Jul!$U$5:$U$605,"Receita",Jul!$G$5:$G$605,CReceber!$D201,Jul!$K$5:$K$605,"Não Pago")</f>
        <v>0</v>
      </c>
      <c r="L201" s="65">
        <f>SUMIFS(Ago!$I$5:$I$605,Ago!$U$5:$U$605,"Receita",Ago!$G$5:$G$605,CReceber!$D201,Ago!$K$5:$K$605,"Não Pago")</f>
        <v>0</v>
      </c>
      <c r="M201" s="65">
        <f>SUMIFS(Set!$I$5:$I$605,Set!$U$5:$U$605,"Receita",Set!$G$5:$G$605,CReceber!$D201,Set!$K$5:$K$605,"Não Pago")</f>
        <v>0</v>
      </c>
      <c r="N201" s="65">
        <f>SUMIFS(Out!$I$5:$I$605,Out!$U$5:$U$605,"Receita",Out!$G$5:$G$605,CReceber!$D201,Out!$K$5:$K$605,"Não Pago")</f>
        <v>0</v>
      </c>
      <c r="O201" s="65">
        <f>SUMIFS(Nov!$I$5:$I$605,Nov!$U$5:$U$605,"Receita",Nov!$G$5:$G$605,CReceber!$D201,Nov!$K$5:$K$605,"Não Pago")</f>
        <v>0</v>
      </c>
      <c r="P201" s="65">
        <f>SUMIFS(Dez!$I$5:$I$605,Dez!$U$5:$U$605,"Receita",Dez!$G$5:$G$605,CReceber!$D201,Dez!$K$5:$K$605,"Não Pago")</f>
        <v>0</v>
      </c>
      <c r="Q201" s="62">
        <f t="shared" si="6"/>
        <v>0</v>
      </c>
    </row>
    <row r="202" spans="3:17" ht="28.5" customHeight="1" thickTop="1" thickBot="1" x14ac:dyDescent="0.3">
      <c r="C202" s="46" t="str">
        <f>'PC Receitas'!G98</f>
        <v>4.2.94</v>
      </c>
      <c r="D202" s="47" t="str">
        <f>VLOOKUP(C202,'PC Receitas'!$G$4:$H$103,2,FALSE)</f>
        <v>-</v>
      </c>
      <c r="E202" s="65">
        <f>SUMIFS(Jan!$I$5:$I$605,Jan!$U$5:$U$605,"Receita",Jan!$G$5:$G$605,CReceber!$D202,Jan!$K$5:$K$605,"Não Pago")</f>
        <v>0</v>
      </c>
      <c r="F202" s="65">
        <f>SUMIFS(Fev!$I$5:$I$605,Fev!$U$5:$U$605,"Receita",Fev!$G$5:$G$605,CReceber!$D202,Fev!$K$5:$K$605,"Não Pago")</f>
        <v>0</v>
      </c>
      <c r="G202" s="65">
        <f>SUMIFS(Mar!$I$5:$I$605,Mar!$U$5:$U$605,"Receita",Mar!$G$5:$G$605,CReceber!$D202,Mar!$K$5:$K$605,"Não Pago")</f>
        <v>0</v>
      </c>
      <c r="H202" s="65">
        <f>SUMIFS(Abr!$I$5:$I$605,Abr!$U$5:$U$605,"Receita",Abr!$G$5:$G$605,CReceber!$D202,Abr!$K$5:$K$605,"Não Pago")</f>
        <v>0</v>
      </c>
      <c r="I202" s="65">
        <f>SUMIFS(Mai!$I$5:$I$605,Mai!$U$5:$U$605,"Receita",Mai!$G$5:$G$605,CReceber!$D202,Mai!$K$5:$K$605,"Não Pago")</f>
        <v>0</v>
      </c>
      <c r="J202" s="65">
        <f>SUMIFS(Jun!$I$5:$I$605,Jun!$U$5:$U$605,"Receita",Jun!$G$5:$G$605,CReceber!$D202,Jun!$K$5:$K$605,"Não Pago")</f>
        <v>0</v>
      </c>
      <c r="K202" s="65">
        <f>SUMIFS(Jul!$I$5:$I$605,Jul!$U$5:$U$605,"Receita",Jul!$G$5:$G$605,CReceber!$D202,Jul!$K$5:$K$605,"Não Pago")</f>
        <v>0</v>
      </c>
      <c r="L202" s="65">
        <f>SUMIFS(Ago!$I$5:$I$605,Ago!$U$5:$U$605,"Receita",Ago!$G$5:$G$605,CReceber!$D202,Ago!$K$5:$K$605,"Não Pago")</f>
        <v>0</v>
      </c>
      <c r="M202" s="65">
        <f>SUMIFS(Set!$I$5:$I$605,Set!$U$5:$U$605,"Receita",Set!$G$5:$G$605,CReceber!$D202,Set!$K$5:$K$605,"Não Pago")</f>
        <v>0</v>
      </c>
      <c r="N202" s="65">
        <f>SUMIFS(Out!$I$5:$I$605,Out!$U$5:$U$605,"Receita",Out!$G$5:$G$605,CReceber!$D202,Out!$K$5:$K$605,"Não Pago")</f>
        <v>0</v>
      </c>
      <c r="O202" s="65">
        <f>SUMIFS(Nov!$I$5:$I$605,Nov!$U$5:$U$605,"Receita",Nov!$G$5:$G$605,CReceber!$D202,Nov!$K$5:$K$605,"Não Pago")</f>
        <v>0</v>
      </c>
      <c r="P202" s="65">
        <f>SUMIFS(Dez!$I$5:$I$605,Dez!$U$5:$U$605,"Receita",Dez!$G$5:$G$605,CReceber!$D202,Dez!$K$5:$K$605,"Não Pago")</f>
        <v>0</v>
      </c>
      <c r="Q202" s="62">
        <f t="shared" si="6"/>
        <v>0</v>
      </c>
    </row>
    <row r="203" spans="3:17" ht="28.5" customHeight="1" thickTop="1" thickBot="1" x14ac:dyDescent="0.3">
      <c r="C203" s="46" t="str">
        <f>'PC Receitas'!G99</f>
        <v>4.2.95</v>
      </c>
      <c r="D203" s="47" t="str">
        <f>VLOOKUP(C203,'PC Receitas'!$G$4:$H$103,2,FALSE)</f>
        <v>-</v>
      </c>
      <c r="E203" s="65">
        <f>SUMIFS(Jan!$I$5:$I$605,Jan!$U$5:$U$605,"Receita",Jan!$G$5:$G$605,CReceber!$D203,Jan!$K$5:$K$605,"Não Pago")</f>
        <v>0</v>
      </c>
      <c r="F203" s="65">
        <f>SUMIFS(Fev!$I$5:$I$605,Fev!$U$5:$U$605,"Receita",Fev!$G$5:$G$605,CReceber!$D203,Fev!$K$5:$K$605,"Não Pago")</f>
        <v>0</v>
      </c>
      <c r="G203" s="65">
        <f>SUMIFS(Mar!$I$5:$I$605,Mar!$U$5:$U$605,"Receita",Mar!$G$5:$G$605,CReceber!$D203,Mar!$K$5:$K$605,"Não Pago")</f>
        <v>0</v>
      </c>
      <c r="H203" s="65">
        <f>SUMIFS(Abr!$I$5:$I$605,Abr!$U$5:$U$605,"Receita",Abr!$G$5:$G$605,CReceber!$D203,Abr!$K$5:$K$605,"Não Pago")</f>
        <v>0</v>
      </c>
      <c r="I203" s="65">
        <f>SUMIFS(Mai!$I$5:$I$605,Mai!$U$5:$U$605,"Receita",Mai!$G$5:$G$605,CReceber!$D203,Mai!$K$5:$K$605,"Não Pago")</f>
        <v>0</v>
      </c>
      <c r="J203" s="65">
        <f>SUMIFS(Jun!$I$5:$I$605,Jun!$U$5:$U$605,"Receita",Jun!$G$5:$G$605,CReceber!$D203,Jun!$K$5:$K$605,"Não Pago")</f>
        <v>0</v>
      </c>
      <c r="K203" s="65">
        <f>SUMIFS(Jul!$I$5:$I$605,Jul!$U$5:$U$605,"Receita",Jul!$G$5:$G$605,CReceber!$D203,Jul!$K$5:$K$605,"Não Pago")</f>
        <v>0</v>
      </c>
      <c r="L203" s="65">
        <f>SUMIFS(Ago!$I$5:$I$605,Ago!$U$5:$U$605,"Receita",Ago!$G$5:$G$605,CReceber!$D203,Ago!$K$5:$K$605,"Não Pago")</f>
        <v>0</v>
      </c>
      <c r="M203" s="65">
        <f>SUMIFS(Set!$I$5:$I$605,Set!$U$5:$U$605,"Receita",Set!$G$5:$G$605,CReceber!$D203,Set!$K$5:$K$605,"Não Pago")</f>
        <v>0</v>
      </c>
      <c r="N203" s="65">
        <f>SUMIFS(Out!$I$5:$I$605,Out!$U$5:$U$605,"Receita",Out!$G$5:$G$605,CReceber!$D203,Out!$K$5:$K$605,"Não Pago")</f>
        <v>0</v>
      </c>
      <c r="O203" s="65">
        <f>SUMIFS(Nov!$I$5:$I$605,Nov!$U$5:$U$605,"Receita",Nov!$G$5:$G$605,CReceber!$D203,Nov!$K$5:$K$605,"Não Pago")</f>
        <v>0</v>
      </c>
      <c r="P203" s="65">
        <f>SUMIFS(Dez!$I$5:$I$605,Dez!$U$5:$U$605,"Receita",Dez!$G$5:$G$605,CReceber!$D203,Dez!$K$5:$K$605,"Não Pago")</f>
        <v>0</v>
      </c>
      <c r="Q203" s="62">
        <f t="shared" si="6"/>
        <v>0</v>
      </c>
    </row>
    <row r="204" spans="3:17" ht="28.5" customHeight="1" thickTop="1" thickBot="1" x14ac:dyDescent="0.3">
      <c r="C204" s="46" t="str">
        <f>'PC Receitas'!G100</f>
        <v>4.2.96</v>
      </c>
      <c r="D204" s="47" t="str">
        <f>VLOOKUP(C204,'PC Receitas'!$G$4:$H$103,2,FALSE)</f>
        <v>-</v>
      </c>
      <c r="E204" s="65">
        <f>SUMIFS(Jan!$I$5:$I$605,Jan!$U$5:$U$605,"Receita",Jan!$G$5:$G$605,CReceber!$D204,Jan!$K$5:$K$605,"Não Pago")</f>
        <v>0</v>
      </c>
      <c r="F204" s="65">
        <f>SUMIFS(Fev!$I$5:$I$605,Fev!$U$5:$U$605,"Receita",Fev!$G$5:$G$605,CReceber!$D204,Fev!$K$5:$K$605,"Não Pago")</f>
        <v>0</v>
      </c>
      <c r="G204" s="65">
        <f>SUMIFS(Mar!$I$5:$I$605,Mar!$U$5:$U$605,"Receita",Mar!$G$5:$G$605,CReceber!$D204,Mar!$K$5:$K$605,"Não Pago")</f>
        <v>0</v>
      </c>
      <c r="H204" s="65">
        <f>SUMIFS(Abr!$I$5:$I$605,Abr!$U$5:$U$605,"Receita",Abr!$G$5:$G$605,CReceber!$D204,Abr!$K$5:$K$605,"Não Pago")</f>
        <v>0</v>
      </c>
      <c r="I204" s="65">
        <f>SUMIFS(Mai!$I$5:$I$605,Mai!$U$5:$U$605,"Receita",Mai!$G$5:$G$605,CReceber!$D204,Mai!$K$5:$K$605,"Não Pago")</f>
        <v>0</v>
      </c>
      <c r="J204" s="65">
        <f>SUMIFS(Jun!$I$5:$I$605,Jun!$U$5:$U$605,"Receita",Jun!$G$5:$G$605,CReceber!$D204,Jun!$K$5:$K$605,"Não Pago")</f>
        <v>0</v>
      </c>
      <c r="K204" s="65">
        <f>SUMIFS(Jul!$I$5:$I$605,Jul!$U$5:$U$605,"Receita",Jul!$G$5:$G$605,CReceber!$D204,Jul!$K$5:$K$605,"Não Pago")</f>
        <v>0</v>
      </c>
      <c r="L204" s="65">
        <f>SUMIFS(Ago!$I$5:$I$605,Ago!$U$5:$U$605,"Receita",Ago!$G$5:$G$605,CReceber!$D204,Ago!$K$5:$K$605,"Não Pago")</f>
        <v>0</v>
      </c>
      <c r="M204" s="65">
        <f>SUMIFS(Set!$I$5:$I$605,Set!$U$5:$U$605,"Receita",Set!$G$5:$G$605,CReceber!$D204,Set!$K$5:$K$605,"Não Pago")</f>
        <v>0</v>
      </c>
      <c r="N204" s="65">
        <f>SUMIFS(Out!$I$5:$I$605,Out!$U$5:$U$605,"Receita",Out!$G$5:$G$605,CReceber!$D204,Out!$K$5:$K$605,"Não Pago")</f>
        <v>0</v>
      </c>
      <c r="O204" s="65">
        <f>SUMIFS(Nov!$I$5:$I$605,Nov!$U$5:$U$605,"Receita",Nov!$G$5:$G$605,CReceber!$D204,Nov!$K$5:$K$605,"Não Pago")</f>
        <v>0</v>
      </c>
      <c r="P204" s="65">
        <f>SUMIFS(Dez!$I$5:$I$605,Dez!$U$5:$U$605,"Receita",Dez!$G$5:$G$605,CReceber!$D204,Dez!$K$5:$K$605,"Não Pago")</f>
        <v>0</v>
      </c>
      <c r="Q204" s="62">
        <f t="shared" si="6"/>
        <v>0</v>
      </c>
    </row>
    <row r="205" spans="3:17" ht="28.5" customHeight="1" thickTop="1" thickBot="1" x14ac:dyDescent="0.3">
      <c r="C205" s="46" t="str">
        <f>'PC Receitas'!G101</f>
        <v>4.2.97</v>
      </c>
      <c r="D205" s="47" t="str">
        <f>VLOOKUP(C205,'PC Receitas'!$G$4:$H$103,2,FALSE)</f>
        <v>-</v>
      </c>
      <c r="E205" s="65">
        <f>SUMIFS(Jan!$I$5:$I$605,Jan!$U$5:$U$605,"Receita",Jan!$G$5:$G$605,CReceber!$D205,Jan!$K$5:$K$605,"Não Pago")</f>
        <v>0</v>
      </c>
      <c r="F205" s="65">
        <f>SUMIFS(Fev!$I$5:$I$605,Fev!$U$5:$U$605,"Receita",Fev!$G$5:$G$605,CReceber!$D205,Fev!$K$5:$K$605,"Não Pago")</f>
        <v>0</v>
      </c>
      <c r="G205" s="65">
        <f>SUMIFS(Mar!$I$5:$I$605,Mar!$U$5:$U$605,"Receita",Mar!$G$5:$G$605,CReceber!$D205,Mar!$K$5:$K$605,"Não Pago")</f>
        <v>0</v>
      </c>
      <c r="H205" s="65">
        <f>SUMIFS(Abr!$I$5:$I$605,Abr!$U$5:$U$605,"Receita",Abr!$G$5:$G$605,CReceber!$D205,Abr!$K$5:$K$605,"Não Pago")</f>
        <v>0</v>
      </c>
      <c r="I205" s="65">
        <f>SUMIFS(Mai!$I$5:$I$605,Mai!$U$5:$U$605,"Receita",Mai!$G$5:$G$605,CReceber!$D205,Mai!$K$5:$K$605,"Não Pago")</f>
        <v>0</v>
      </c>
      <c r="J205" s="65">
        <f>SUMIFS(Jun!$I$5:$I$605,Jun!$U$5:$U$605,"Receita",Jun!$G$5:$G$605,CReceber!$D205,Jun!$K$5:$K$605,"Não Pago")</f>
        <v>0</v>
      </c>
      <c r="K205" s="65">
        <f>SUMIFS(Jul!$I$5:$I$605,Jul!$U$5:$U$605,"Receita",Jul!$G$5:$G$605,CReceber!$D205,Jul!$K$5:$K$605,"Não Pago")</f>
        <v>0</v>
      </c>
      <c r="L205" s="65">
        <f>SUMIFS(Ago!$I$5:$I$605,Ago!$U$5:$U$605,"Receita",Ago!$G$5:$G$605,CReceber!$D205,Ago!$K$5:$K$605,"Não Pago")</f>
        <v>0</v>
      </c>
      <c r="M205" s="65">
        <f>SUMIFS(Set!$I$5:$I$605,Set!$U$5:$U$605,"Receita",Set!$G$5:$G$605,CReceber!$D205,Set!$K$5:$K$605,"Não Pago")</f>
        <v>0</v>
      </c>
      <c r="N205" s="65">
        <f>SUMIFS(Out!$I$5:$I$605,Out!$U$5:$U$605,"Receita",Out!$G$5:$G$605,CReceber!$D205,Out!$K$5:$K$605,"Não Pago")</f>
        <v>0</v>
      </c>
      <c r="O205" s="65">
        <f>SUMIFS(Nov!$I$5:$I$605,Nov!$U$5:$U$605,"Receita",Nov!$G$5:$G$605,CReceber!$D205,Nov!$K$5:$K$605,"Não Pago")</f>
        <v>0</v>
      </c>
      <c r="P205" s="65">
        <f>SUMIFS(Dez!$I$5:$I$605,Dez!$U$5:$U$605,"Receita",Dez!$G$5:$G$605,CReceber!$D205,Dez!$K$5:$K$605,"Não Pago")</f>
        <v>0</v>
      </c>
      <c r="Q205" s="62">
        <f t="shared" si="6"/>
        <v>0</v>
      </c>
    </row>
    <row r="206" spans="3:17" ht="28.5" customHeight="1" thickTop="1" thickBot="1" x14ac:dyDescent="0.3">
      <c r="C206" s="46" t="str">
        <f>'PC Receitas'!G102</f>
        <v>4.2.98</v>
      </c>
      <c r="D206" s="47" t="str">
        <f>VLOOKUP(C206,'PC Receitas'!$G$4:$H$103,2,FALSE)</f>
        <v>-</v>
      </c>
      <c r="E206" s="65">
        <f>SUMIFS(Jan!$I$5:$I$605,Jan!$U$5:$U$605,"Receita",Jan!$G$5:$G$605,CReceber!$D206,Jan!$K$5:$K$605,"Não Pago")</f>
        <v>0</v>
      </c>
      <c r="F206" s="65">
        <f>SUMIFS(Fev!$I$5:$I$605,Fev!$U$5:$U$605,"Receita",Fev!$G$5:$G$605,CReceber!$D206,Fev!$K$5:$K$605,"Não Pago")</f>
        <v>0</v>
      </c>
      <c r="G206" s="65">
        <f>SUMIFS(Mar!$I$5:$I$605,Mar!$U$5:$U$605,"Receita",Mar!$G$5:$G$605,CReceber!$D206,Mar!$K$5:$K$605,"Não Pago")</f>
        <v>0</v>
      </c>
      <c r="H206" s="65">
        <f>SUMIFS(Abr!$I$5:$I$605,Abr!$U$5:$U$605,"Receita",Abr!$G$5:$G$605,CReceber!$D206,Abr!$K$5:$K$605,"Não Pago")</f>
        <v>0</v>
      </c>
      <c r="I206" s="65">
        <f>SUMIFS(Mai!$I$5:$I$605,Mai!$U$5:$U$605,"Receita",Mai!$G$5:$G$605,CReceber!$D206,Mai!$K$5:$K$605,"Não Pago")</f>
        <v>0</v>
      </c>
      <c r="J206" s="65">
        <f>SUMIFS(Jun!$I$5:$I$605,Jun!$U$5:$U$605,"Receita",Jun!$G$5:$G$605,CReceber!$D206,Jun!$K$5:$K$605,"Não Pago")</f>
        <v>0</v>
      </c>
      <c r="K206" s="65">
        <f>SUMIFS(Jul!$I$5:$I$605,Jul!$U$5:$U$605,"Receita",Jul!$G$5:$G$605,CReceber!$D206,Jul!$K$5:$K$605,"Não Pago")</f>
        <v>0</v>
      </c>
      <c r="L206" s="65">
        <f>SUMIFS(Ago!$I$5:$I$605,Ago!$U$5:$U$605,"Receita",Ago!$G$5:$G$605,CReceber!$D206,Ago!$K$5:$K$605,"Não Pago")</f>
        <v>0</v>
      </c>
      <c r="M206" s="65">
        <f>SUMIFS(Set!$I$5:$I$605,Set!$U$5:$U$605,"Receita",Set!$G$5:$G$605,CReceber!$D206,Set!$K$5:$K$605,"Não Pago")</f>
        <v>0</v>
      </c>
      <c r="N206" s="65">
        <f>SUMIFS(Out!$I$5:$I$605,Out!$U$5:$U$605,"Receita",Out!$G$5:$G$605,CReceber!$D206,Out!$K$5:$K$605,"Não Pago")</f>
        <v>0</v>
      </c>
      <c r="O206" s="65">
        <f>SUMIFS(Nov!$I$5:$I$605,Nov!$U$5:$U$605,"Receita",Nov!$G$5:$G$605,CReceber!$D206,Nov!$K$5:$K$605,"Não Pago")</f>
        <v>0</v>
      </c>
      <c r="P206" s="65">
        <f>SUMIFS(Dez!$I$5:$I$605,Dez!$U$5:$U$605,"Receita",Dez!$G$5:$G$605,CReceber!$D206,Dez!$K$5:$K$605,"Não Pago")</f>
        <v>0</v>
      </c>
      <c r="Q206" s="62">
        <f t="shared" si="6"/>
        <v>0</v>
      </c>
    </row>
    <row r="207" spans="3:17" ht="28.5" customHeight="1" thickTop="1" thickBot="1" x14ac:dyDescent="0.3">
      <c r="C207" s="46" t="str">
        <f>'PC Receitas'!G103</f>
        <v>4.2.99</v>
      </c>
      <c r="D207" s="47" t="str">
        <f>VLOOKUP(C207,'PC Receitas'!$G$4:$H$103,2,FALSE)</f>
        <v>Outras Receitas com Serviços</v>
      </c>
      <c r="E207" s="65">
        <f>SUMIFS(Jan!$I$5:$I$605,Jan!$U$5:$U$605,"Receita",Jan!$G$5:$G$605,CReceber!$D207,Jan!$K$5:$K$605,"Não Pago")</f>
        <v>0</v>
      </c>
      <c r="F207" s="65">
        <f>SUMIFS(Fev!$I$5:$I$605,Fev!$U$5:$U$605,"Receita",Fev!$G$5:$G$605,CReceber!$D207,Fev!$K$5:$K$605,"Não Pago")</f>
        <v>0</v>
      </c>
      <c r="G207" s="65">
        <f>SUMIFS(Mar!$I$5:$I$605,Mar!$U$5:$U$605,"Receita",Mar!$G$5:$G$605,CReceber!$D207,Mar!$K$5:$K$605,"Não Pago")</f>
        <v>0</v>
      </c>
      <c r="H207" s="65">
        <f>SUMIFS(Abr!$I$5:$I$605,Abr!$U$5:$U$605,"Receita",Abr!$G$5:$G$605,CReceber!$D207,Abr!$K$5:$K$605,"Não Pago")</f>
        <v>0</v>
      </c>
      <c r="I207" s="65">
        <f>SUMIFS(Mai!$I$5:$I$605,Mai!$U$5:$U$605,"Receita",Mai!$G$5:$G$605,CReceber!$D207,Mai!$K$5:$K$605,"Não Pago")</f>
        <v>0</v>
      </c>
      <c r="J207" s="65">
        <f>SUMIFS(Jun!$I$5:$I$605,Jun!$U$5:$U$605,"Receita",Jun!$G$5:$G$605,CReceber!$D207,Jun!$K$5:$K$605,"Não Pago")</f>
        <v>0</v>
      </c>
      <c r="K207" s="65">
        <f>SUMIFS(Jul!$I$5:$I$605,Jul!$U$5:$U$605,"Receita",Jul!$G$5:$G$605,CReceber!$D207,Jul!$K$5:$K$605,"Não Pago")</f>
        <v>0</v>
      </c>
      <c r="L207" s="65">
        <f>SUMIFS(Ago!$I$5:$I$605,Ago!$U$5:$U$605,"Receita",Ago!$G$5:$G$605,CReceber!$D207,Ago!$K$5:$K$605,"Não Pago")</f>
        <v>0</v>
      </c>
      <c r="M207" s="65">
        <f>SUMIFS(Set!$I$5:$I$605,Set!$U$5:$U$605,"Receita",Set!$G$5:$G$605,CReceber!$D207,Set!$K$5:$K$605,"Não Pago")</f>
        <v>0</v>
      </c>
      <c r="N207" s="65">
        <f>SUMIFS(Out!$I$5:$I$605,Out!$U$5:$U$605,"Receita",Out!$G$5:$G$605,CReceber!$D207,Out!$K$5:$K$605,"Não Pago")</f>
        <v>0</v>
      </c>
      <c r="O207" s="65">
        <f>SUMIFS(Nov!$I$5:$I$605,Nov!$U$5:$U$605,"Receita",Nov!$G$5:$G$605,CReceber!$D207,Nov!$K$5:$K$605,"Não Pago")</f>
        <v>0</v>
      </c>
      <c r="P207" s="65">
        <f>SUMIFS(Dez!$I$5:$I$605,Dez!$U$5:$U$605,"Receita",Dez!$G$5:$G$605,CReceber!$D207,Dez!$K$5:$K$605,"Não Pago")</f>
        <v>0</v>
      </c>
      <c r="Q207" s="62">
        <f t="shared" si="6"/>
        <v>0</v>
      </c>
    </row>
    <row r="208" spans="3:17" ht="33.75" customHeight="1" thickTop="1" thickBot="1" x14ac:dyDescent="0.3">
      <c r="C208" s="95" t="s">
        <v>34</v>
      </c>
      <c r="D208" s="96" t="str">
        <f>VLOOKUP(C208,'PC Receitas'!$J$4:$K$103,2,FALSE)</f>
        <v>RECEITAS NÃO OPERACIONAIS</v>
      </c>
      <c r="E208" s="97">
        <f>SUM(E209:E307)</f>
        <v>0</v>
      </c>
      <c r="F208" s="97">
        <f t="shared" ref="F208:P208" si="7">SUM(F209:F307)</f>
        <v>0</v>
      </c>
      <c r="G208" s="97">
        <f t="shared" si="7"/>
        <v>0</v>
      </c>
      <c r="H208" s="97">
        <f t="shared" si="7"/>
        <v>0</v>
      </c>
      <c r="I208" s="97">
        <f t="shared" si="7"/>
        <v>0</v>
      </c>
      <c r="J208" s="97">
        <f t="shared" si="7"/>
        <v>0</v>
      </c>
      <c r="K208" s="97">
        <f t="shared" si="7"/>
        <v>0</v>
      </c>
      <c r="L208" s="97">
        <f t="shared" si="7"/>
        <v>0</v>
      </c>
      <c r="M208" s="97">
        <f t="shared" si="7"/>
        <v>0</v>
      </c>
      <c r="N208" s="97">
        <f t="shared" si="7"/>
        <v>0</v>
      </c>
      <c r="O208" s="97">
        <f t="shared" si="7"/>
        <v>0</v>
      </c>
      <c r="P208" s="97">
        <f t="shared" si="7"/>
        <v>0</v>
      </c>
      <c r="Q208" s="97">
        <f>SUM(E208:P208)</f>
        <v>0</v>
      </c>
    </row>
    <row r="209" spans="3:17" ht="27.75" customHeight="1" thickTop="1" thickBot="1" x14ac:dyDescent="0.3">
      <c r="C209" s="46" t="s">
        <v>55</v>
      </c>
      <c r="D209" s="47" t="str">
        <f>VLOOKUP(C209,'PC Receitas'!$J$4:$K$103,2,FALSE)</f>
        <v>-</v>
      </c>
      <c r="E209" s="65">
        <f>SUMIFS(Jan!$I$5:$I$605,Jan!$U$5:$U$605,"Receita",Jan!$G$5:$G$605,CReceber!$D209,Jan!$K$5:$K$605,"Não Pago")</f>
        <v>0</v>
      </c>
      <c r="F209" s="65">
        <f>SUMIFS(Fev!$I$5:$I$605,Fev!$U$5:$U$605,"Receita",Fev!$G$5:$G$605,CReceber!$D209,Fev!$K$5:$K$605,"Não Pago")</f>
        <v>0</v>
      </c>
      <c r="G209" s="65">
        <f>SUMIFS(Mar!$I$5:$I$605,Mar!$U$5:$U$605,"Receita",Mar!$G$5:$G$605,CReceber!$D209,Mar!$K$5:$K$605,"Não Pago")</f>
        <v>0</v>
      </c>
      <c r="H209" s="65">
        <f>SUMIFS(Abr!$I$5:$I$605,Abr!$U$5:$U$605,"Receita",Abr!$G$5:$G$605,CReceber!$D209,Abr!$K$5:$K$605,"Não Pago")</f>
        <v>0</v>
      </c>
      <c r="I209" s="65">
        <f>SUMIFS(Mai!$I$5:$I$605,Mai!$U$5:$U$605,"Receita",Mai!$G$5:$G$605,CReceber!$D209,Mai!$K$5:$K$605,"Não Pago")</f>
        <v>0</v>
      </c>
      <c r="J209" s="65">
        <f>SUMIFS(Jun!$I$5:$I$605,Jun!$U$5:$U$605,"Receita",Jun!$G$5:$G$605,CReceber!$D209,Jun!$K$5:$K$605,"Não Pago")</f>
        <v>0</v>
      </c>
      <c r="K209" s="65">
        <f>SUMIFS(Jul!$I$5:$I$605,Jul!$U$5:$U$605,"Receita",Jul!$G$5:$G$605,CReceber!$D209,Jul!$K$5:$K$605,"Não Pago")</f>
        <v>0</v>
      </c>
      <c r="L209" s="65">
        <f>SUMIFS(Ago!$I$5:$I$605,Ago!$U$5:$U$605,"Receita",Ago!$G$5:$G$605,CReceber!$D209,Ago!$K$5:$K$605,"Não Pago")</f>
        <v>0</v>
      </c>
      <c r="M209" s="65">
        <f>SUMIFS(Set!$I$5:$I$605,Set!$U$5:$U$605,"Receita",Set!$G$5:$G$605,CReceber!$D209,Set!$K$5:$K$605,"Não Pago")</f>
        <v>0</v>
      </c>
      <c r="N209" s="65">
        <f>SUMIFS(Out!$I$5:$I$605,Out!$U$5:$U$605,"Receita",Out!$G$5:$G$605,CReceber!$D209,Out!$K$5:$K$605,"Não Pago")</f>
        <v>0</v>
      </c>
      <c r="O209" s="65">
        <f>SUMIFS(Nov!$I$5:$I$605,Nov!$U$5:$U$605,"Receita",Nov!$G$5:$G$605,CReceber!$D209,Nov!$K$5:$K$605,"Não Pago")</f>
        <v>0</v>
      </c>
      <c r="P209" s="65">
        <f>SUMIFS(Dez!$I$5:$I$605,Dez!$U$5:$U$605,"Receita",Dez!$G$5:$G$605,CReceber!$D209,Dez!$K$5:$K$605,"Não Pago")</f>
        <v>0</v>
      </c>
      <c r="Q209" s="62">
        <f>SUM(E209:P209)</f>
        <v>0</v>
      </c>
    </row>
    <row r="210" spans="3:17" ht="28.5" customHeight="1" thickTop="1" thickBot="1" x14ac:dyDescent="0.3">
      <c r="C210" s="46" t="s">
        <v>56</v>
      </c>
      <c r="D210" s="47" t="str">
        <f>VLOOKUP(C210,'PC Receitas'!$J$4:$K$103,2,FALSE)</f>
        <v>-</v>
      </c>
      <c r="E210" s="65">
        <f>SUMIFS(Jan!$I$5:$I$605,Jan!$U$5:$U$605,"Receita",Jan!$G$5:$G$605,CReceber!$D210,Jan!$K$5:$K$605,"Não Pago")</f>
        <v>0</v>
      </c>
      <c r="F210" s="65">
        <f>SUMIFS(Fev!$I$5:$I$605,Fev!$U$5:$U$605,"Receita",Fev!$G$5:$G$605,CReceber!$D210,Fev!$K$5:$K$605,"Não Pago")</f>
        <v>0</v>
      </c>
      <c r="G210" s="65">
        <f>SUMIFS(Mar!$I$5:$I$605,Mar!$U$5:$U$605,"Receita",Mar!$G$5:$G$605,CReceber!$D210,Mar!$K$5:$K$605,"Não Pago")</f>
        <v>0</v>
      </c>
      <c r="H210" s="65">
        <f>SUMIFS(Abr!$I$5:$I$605,Abr!$U$5:$U$605,"Receita",Abr!$G$5:$G$605,CReceber!$D210,Abr!$K$5:$K$605,"Não Pago")</f>
        <v>0</v>
      </c>
      <c r="I210" s="65">
        <f>SUMIFS(Mai!$I$5:$I$605,Mai!$U$5:$U$605,"Receita",Mai!$G$5:$G$605,CReceber!$D210,Mai!$K$5:$K$605,"Não Pago")</f>
        <v>0</v>
      </c>
      <c r="J210" s="65">
        <f>SUMIFS(Jun!$I$5:$I$605,Jun!$U$5:$U$605,"Receita",Jun!$G$5:$G$605,CReceber!$D210,Jun!$K$5:$K$605,"Não Pago")</f>
        <v>0</v>
      </c>
      <c r="K210" s="65">
        <f>SUMIFS(Jul!$I$5:$I$605,Jul!$U$5:$U$605,"Receita",Jul!$G$5:$G$605,CReceber!$D210,Jul!$K$5:$K$605,"Não Pago")</f>
        <v>0</v>
      </c>
      <c r="L210" s="65">
        <f>SUMIFS(Ago!$I$5:$I$605,Ago!$U$5:$U$605,"Receita",Ago!$G$5:$G$605,CReceber!$D210,Ago!$K$5:$K$605,"Não Pago")</f>
        <v>0</v>
      </c>
      <c r="M210" s="65">
        <f>SUMIFS(Set!$I$5:$I$605,Set!$U$5:$U$605,"Receita",Set!$G$5:$G$605,CReceber!$D210,Set!$K$5:$K$605,"Não Pago")</f>
        <v>0</v>
      </c>
      <c r="N210" s="65">
        <f>SUMIFS(Out!$I$5:$I$605,Out!$U$5:$U$605,"Receita",Out!$G$5:$G$605,CReceber!$D210,Out!$K$5:$K$605,"Não Pago")</f>
        <v>0</v>
      </c>
      <c r="O210" s="65">
        <f>SUMIFS(Nov!$I$5:$I$605,Nov!$U$5:$U$605,"Receita",Nov!$G$5:$G$605,CReceber!$D210,Nov!$K$5:$K$605,"Não Pago")</f>
        <v>0</v>
      </c>
      <c r="P210" s="65">
        <f>SUMIFS(Dez!$I$5:$I$605,Dez!$U$5:$U$605,"Receita",Dez!$G$5:$G$605,CReceber!$D210,Dez!$K$5:$K$605,"Não Pago")</f>
        <v>0</v>
      </c>
      <c r="Q210" s="62">
        <f t="shared" ref="Q210:Q273" si="8">SUM(E210:P210)</f>
        <v>0</v>
      </c>
    </row>
    <row r="211" spans="3:17" ht="28.5" customHeight="1" thickTop="1" thickBot="1" x14ac:dyDescent="0.3">
      <c r="C211" s="46" t="s">
        <v>57</v>
      </c>
      <c r="D211" s="47" t="str">
        <f>VLOOKUP(C211,'PC Receitas'!$J$4:$K$103,2,FALSE)</f>
        <v>-</v>
      </c>
      <c r="E211" s="65">
        <f>SUMIFS(Jan!$I$5:$I$605,Jan!$U$5:$U$605,"Receita",Jan!$G$5:$G$605,CReceber!$D211,Jan!$K$5:$K$605,"Não Pago")</f>
        <v>0</v>
      </c>
      <c r="F211" s="65">
        <f>SUMIFS(Fev!$I$5:$I$605,Fev!$U$5:$U$605,"Receita",Fev!$G$5:$G$605,CReceber!$D211,Fev!$K$5:$K$605,"Não Pago")</f>
        <v>0</v>
      </c>
      <c r="G211" s="65">
        <f>SUMIFS(Mar!$I$5:$I$605,Mar!$U$5:$U$605,"Receita",Mar!$G$5:$G$605,CReceber!$D211,Mar!$K$5:$K$605,"Não Pago")</f>
        <v>0</v>
      </c>
      <c r="H211" s="65">
        <f>SUMIFS(Abr!$I$5:$I$605,Abr!$U$5:$U$605,"Receita",Abr!$G$5:$G$605,CReceber!$D211,Abr!$K$5:$K$605,"Não Pago")</f>
        <v>0</v>
      </c>
      <c r="I211" s="65">
        <f>SUMIFS(Mai!$I$5:$I$605,Mai!$U$5:$U$605,"Receita",Mai!$G$5:$G$605,CReceber!$D211,Mai!$K$5:$K$605,"Não Pago")</f>
        <v>0</v>
      </c>
      <c r="J211" s="65">
        <f>SUMIFS(Jun!$I$5:$I$605,Jun!$U$5:$U$605,"Receita",Jun!$G$5:$G$605,CReceber!$D211,Jun!$K$5:$K$605,"Não Pago")</f>
        <v>0</v>
      </c>
      <c r="K211" s="65">
        <f>SUMIFS(Jul!$I$5:$I$605,Jul!$U$5:$U$605,"Receita",Jul!$G$5:$G$605,CReceber!$D211,Jul!$K$5:$K$605,"Não Pago")</f>
        <v>0</v>
      </c>
      <c r="L211" s="65">
        <f>SUMIFS(Ago!$I$5:$I$605,Ago!$U$5:$U$605,"Receita",Ago!$G$5:$G$605,CReceber!$D211,Ago!$K$5:$K$605,"Não Pago")</f>
        <v>0</v>
      </c>
      <c r="M211" s="65">
        <f>SUMIFS(Set!$I$5:$I$605,Set!$U$5:$U$605,"Receita",Set!$G$5:$G$605,CReceber!$D211,Set!$K$5:$K$605,"Não Pago")</f>
        <v>0</v>
      </c>
      <c r="N211" s="65">
        <f>SUMIFS(Out!$I$5:$I$605,Out!$U$5:$U$605,"Receita",Out!$G$5:$G$605,CReceber!$D211,Out!$K$5:$K$605,"Não Pago")</f>
        <v>0</v>
      </c>
      <c r="O211" s="65">
        <f>SUMIFS(Nov!$I$5:$I$605,Nov!$U$5:$U$605,"Receita",Nov!$G$5:$G$605,CReceber!$D211,Nov!$K$5:$K$605,"Não Pago")</f>
        <v>0</v>
      </c>
      <c r="P211" s="65">
        <f>SUMIFS(Dez!$I$5:$I$605,Dez!$U$5:$U$605,"Receita",Dez!$G$5:$G$605,CReceber!$D211,Dez!$K$5:$K$605,"Não Pago")</f>
        <v>0</v>
      </c>
      <c r="Q211" s="62">
        <f t="shared" si="8"/>
        <v>0</v>
      </c>
    </row>
    <row r="212" spans="3:17" ht="28.5" customHeight="1" thickTop="1" thickBot="1" x14ac:dyDescent="0.3">
      <c r="C212" s="46" t="s">
        <v>58</v>
      </c>
      <c r="D212" s="47" t="str">
        <f>VLOOKUP(C212,'PC Receitas'!$J$4:$K$103,2,FALSE)</f>
        <v>-</v>
      </c>
      <c r="E212" s="65">
        <f>SUMIFS(Jan!$I$5:$I$605,Jan!$U$5:$U$605,"Receita",Jan!$G$5:$G$605,CReceber!$D212,Jan!$K$5:$K$605,"Não Pago")</f>
        <v>0</v>
      </c>
      <c r="F212" s="65">
        <f>SUMIFS(Fev!$I$5:$I$605,Fev!$U$5:$U$605,"Receita",Fev!$G$5:$G$605,CReceber!$D212,Fev!$K$5:$K$605,"Não Pago")</f>
        <v>0</v>
      </c>
      <c r="G212" s="65">
        <f>SUMIFS(Mar!$I$5:$I$605,Mar!$U$5:$U$605,"Receita",Mar!$G$5:$G$605,CReceber!$D212,Mar!$K$5:$K$605,"Não Pago")</f>
        <v>0</v>
      </c>
      <c r="H212" s="65">
        <f>SUMIFS(Abr!$I$5:$I$605,Abr!$U$5:$U$605,"Receita",Abr!$G$5:$G$605,CReceber!$D212,Abr!$K$5:$K$605,"Não Pago")</f>
        <v>0</v>
      </c>
      <c r="I212" s="65">
        <f>SUMIFS(Mai!$I$5:$I$605,Mai!$U$5:$U$605,"Receita",Mai!$G$5:$G$605,CReceber!$D212,Mai!$K$5:$K$605,"Não Pago")</f>
        <v>0</v>
      </c>
      <c r="J212" s="65">
        <f>SUMIFS(Jun!$I$5:$I$605,Jun!$U$5:$U$605,"Receita",Jun!$G$5:$G$605,CReceber!$D212,Jun!$K$5:$K$605,"Não Pago")</f>
        <v>0</v>
      </c>
      <c r="K212" s="65">
        <f>SUMIFS(Jul!$I$5:$I$605,Jul!$U$5:$U$605,"Receita",Jul!$G$5:$G$605,CReceber!$D212,Jul!$K$5:$K$605,"Não Pago")</f>
        <v>0</v>
      </c>
      <c r="L212" s="65">
        <f>SUMIFS(Ago!$I$5:$I$605,Ago!$U$5:$U$605,"Receita",Ago!$G$5:$G$605,CReceber!$D212,Ago!$K$5:$K$605,"Não Pago")</f>
        <v>0</v>
      </c>
      <c r="M212" s="65">
        <f>SUMIFS(Set!$I$5:$I$605,Set!$U$5:$U$605,"Receita",Set!$G$5:$G$605,CReceber!$D212,Set!$K$5:$K$605,"Não Pago")</f>
        <v>0</v>
      </c>
      <c r="N212" s="65">
        <f>SUMIFS(Out!$I$5:$I$605,Out!$U$5:$U$605,"Receita",Out!$G$5:$G$605,CReceber!$D212,Out!$K$5:$K$605,"Não Pago")</f>
        <v>0</v>
      </c>
      <c r="O212" s="65">
        <f>SUMIFS(Nov!$I$5:$I$605,Nov!$U$5:$U$605,"Receita",Nov!$G$5:$G$605,CReceber!$D212,Nov!$K$5:$K$605,"Não Pago")</f>
        <v>0</v>
      </c>
      <c r="P212" s="65">
        <f>SUMIFS(Dez!$I$5:$I$605,Dez!$U$5:$U$605,"Receita",Dez!$G$5:$G$605,CReceber!$D212,Dez!$K$5:$K$605,"Não Pago")</f>
        <v>0</v>
      </c>
      <c r="Q212" s="62">
        <f t="shared" si="8"/>
        <v>0</v>
      </c>
    </row>
    <row r="213" spans="3:17" ht="28.5" customHeight="1" thickTop="1" thickBot="1" x14ac:dyDescent="0.3">
      <c r="C213" s="46" t="s">
        <v>59</v>
      </c>
      <c r="D213" s="47" t="str">
        <f>VLOOKUP(C213,'PC Receitas'!$J$4:$K$103,2,FALSE)</f>
        <v>-</v>
      </c>
      <c r="E213" s="65">
        <f>SUMIFS(Jan!$I$5:$I$605,Jan!$U$5:$U$605,"Receita",Jan!$G$5:$G$605,CReceber!$D213,Jan!$K$5:$K$605,"Não Pago")</f>
        <v>0</v>
      </c>
      <c r="F213" s="65">
        <f>SUMIFS(Fev!$I$5:$I$605,Fev!$U$5:$U$605,"Receita",Fev!$G$5:$G$605,CReceber!$D213,Fev!$K$5:$K$605,"Não Pago")</f>
        <v>0</v>
      </c>
      <c r="G213" s="65">
        <f>SUMIFS(Mar!$I$5:$I$605,Mar!$U$5:$U$605,"Receita",Mar!$G$5:$G$605,CReceber!$D213,Mar!$K$5:$K$605,"Não Pago")</f>
        <v>0</v>
      </c>
      <c r="H213" s="65">
        <f>SUMIFS(Abr!$I$5:$I$605,Abr!$U$5:$U$605,"Receita",Abr!$G$5:$G$605,CReceber!$D213,Abr!$K$5:$K$605,"Não Pago")</f>
        <v>0</v>
      </c>
      <c r="I213" s="65">
        <f>SUMIFS(Mai!$I$5:$I$605,Mai!$U$5:$U$605,"Receita",Mai!$G$5:$G$605,CReceber!$D213,Mai!$K$5:$K$605,"Não Pago")</f>
        <v>0</v>
      </c>
      <c r="J213" s="65">
        <f>SUMIFS(Jun!$I$5:$I$605,Jun!$U$5:$U$605,"Receita",Jun!$G$5:$G$605,CReceber!$D213,Jun!$K$5:$K$605,"Não Pago")</f>
        <v>0</v>
      </c>
      <c r="K213" s="65">
        <f>SUMIFS(Jul!$I$5:$I$605,Jul!$U$5:$U$605,"Receita",Jul!$G$5:$G$605,CReceber!$D213,Jul!$K$5:$K$605,"Não Pago")</f>
        <v>0</v>
      </c>
      <c r="L213" s="65">
        <f>SUMIFS(Ago!$I$5:$I$605,Ago!$U$5:$U$605,"Receita",Ago!$G$5:$G$605,CReceber!$D213,Ago!$K$5:$K$605,"Não Pago")</f>
        <v>0</v>
      </c>
      <c r="M213" s="65">
        <f>SUMIFS(Set!$I$5:$I$605,Set!$U$5:$U$605,"Receita",Set!$G$5:$G$605,CReceber!$D213,Set!$K$5:$K$605,"Não Pago")</f>
        <v>0</v>
      </c>
      <c r="N213" s="65">
        <f>SUMIFS(Out!$I$5:$I$605,Out!$U$5:$U$605,"Receita",Out!$G$5:$G$605,CReceber!$D213,Out!$K$5:$K$605,"Não Pago")</f>
        <v>0</v>
      </c>
      <c r="O213" s="65">
        <f>SUMIFS(Nov!$I$5:$I$605,Nov!$U$5:$U$605,"Receita",Nov!$G$5:$G$605,CReceber!$D213,Nov!$K$5:$K$605,"Não Pago")</f>
        <v>0</v>
      </c>
      <c r="P213" s="65">
        <f>SUMIFS(Dez!$I$5:$I$605,Dez!$U$5:$U$605,"Receita",Dez!$G$5:$G$605,CReceber!$D213,Dez!$K$5:$K$605,"Não Pago")</f>
        <v>0</v>
      </c>
      <c r="Q213" s="62">
        <f t="shared" si="8"/>
        <v>0</v>
      </c>
    </row>
    <row r="214" spans="3:17" ht="28.5" customHeight="1" thickTop="1" thickBot="1" x14ac:dyDescent="0.3">
      <c r="C214" s="46" t="s">
        <v>60</v>
      </c>
      <c r="D214" s="47" t="str">
        <f>VLOOKUP(C214,'PC Receitas'!$J$4:$K$103,2,FALSE)</f>
        <v>-</v>
      </c>
      <c r="E214" s="65">
        <f>SUMIFS(Jan!$I$5:$I$605,Jan!$U$5:$U$605,"Receita",Jan!$G$5:$G$605,CReceber!$D214,Jan!$K$5:$K$605,"Não Pago")</f>
        <v>0</v>
      </c>
      <c r="F214" s="65">
        <f>SUMIFS(Fev!$I$5:$I$605,Fev!$U$5:$U$605,"Receita",Fev!$G$5:$G$605,CReceber!$D214,Fev!$K$5:$K$605,"Não Pago")</f>
        <v>0</v>
      </c>
      <c r="G214" s="65">
        <f>SUMIFS(Mar!$I$5:$I$605,Mar!$U$5:$U$605,"Receita",Mar!$G$5:$G$605,CReceber!$D214,Mar!$K$5:$K$605,"Não Pago")</f>
        <v>0</v>
      </c>
      <c r="H214" s="65">
        <f>SUMIFS(Abr!$I$5:$I$605,Abr!$U$5:$U$605,"Receita",Abr!$G$5:$G$605,CReceber!$D214,Abr!$K$5:$K$605,"Não Pago")</f>
        <v>0</v>
      </c>
      <c r="I214" s="65">
        <f>SUMIFS(Mai!$I$5:$I$605,Mai!$U$5:$U$605,"Receita",Mai!$G$5:$G$605,CReceber!$D214,Mai!$K$5:$K$605,"Não Pago")</f>
        <v>0</v>
      </c>
      <c r="J214" s="65">
        <f>SUMIFS(Jun!$I$5:$I$605,Jun!$U$5:$U$605,"Receita",Jun!$G$5:$G$605,CReceber!$D214,Jun!$K$5:$K$605,"Não Pago")</f>
        <v>0</v>
      </c>
      <c r="K214" s="65">
        <f>SUMIFS(Jul!$I$5:$I$605,Jul!$U$5:$U$605,"Receita",Jul!$G$5:$G$605,CReceber!$D214,Jul!$K$5:$K$605,"Não Pago")</f>
        <v>0</v>
      </c>
      <c r="L214" s="65">
        <f>SUMIFS(Ago!$I$5:$I$605,Ago!$U$5:$U$605,"Receita",Ago!$G$5:$G$605,CReceber!$D214,Ago!$K$5:$K$605,"Não Pago")</f>
        <v>0</v>
      </c>
      <c r="M214" s="65">
        <f>SUMIFS(Set!$I$5:$I$605,Set!$U$5:$U$605,"Receita",Set!$G$5:$G$605,CReceber!$D214,Set!$K$5:$K$605,"Não Pago")</f>
        <v>0</v>
      </c>
      <c r="N214" s="65">
        <f>SUMIFS(Out!$I$5:$I$605,Out!$U$5:$U$605,"Receita",Out!$G$5:$G$605,CReceber!$D214,Out!$K$5:$K$605,"Não Pago")</f>
        <v>0</v>
      </c>
      <c r="O214" s="65">
        <f>SUMIFS(Nov!$I$5:$I$605,Nov!$U$5:$U$605,"Receita",Nov!$G$5:$G$605,CReceber!$D214,Nov!$K$5:$K$605,"Não Pago")</f>
        <v>0</v>
      </c>
      <c r="P214" s="65">
        <f>SUMIFS(Dez!$I$5:$I$605,Dez!$U$5:$U$605,"Receita",Dez!$G$5:$G$605,CReceber!$D214,Dez!$K$5:$K$605,"Não Pago")</f>
        <v>0</v>
      </c>
      <c r="Q214" s="62">
        <f t="shared" si="8"/>
        <v>0</v>
      </c>
    </row>
    <row r="215" spans="3:17" ht="28.5" customHeight="1" thickTop="1" thickBot="1" x14ac:dyDescent="0.3">
      <c r="C215" s="46" t="s">
        <v>61</v>
      </c>
      <c r="D215" s="47" t="str">
        <f>VLOOKUP(C215,'PC Receitas'!$J$4:$K$103,2,FALSE)</f>
        <v>-</v>
      </c>
      <c r="E215" s="65">
        <f>SUMIFS(Jan!$I$5:$I$605,Jan!$U$5:$U$605,"Receita",Jan!$G$5:$G$605,CReceber!$D215,Jan!$K$5:$K$605,"Não Pago")</f>
        <v>0</v>
      </c>
      <c r="F215" s="65">
        <f>SUMIFS(Fev!$I$5:$I$605,Fev!$U$5:$U$605,"Receita",Fev!$G$5:$G$605,CReceber!$D215,Fev!$K$5:$K$605,"Não Pago")</f>
        <v>0</v>
      </c>
      <c r="G215" s="65">
        <f>SUMIFS(Mar!$I$5:$I$605,Mar!$U$5:$U$605,"Receita",Mar!$G$5:$G$605,CReceber!$D215,Mar!$K$5:$K$605,"Não Pago")</f>
        <v>0</v>
      </c>
      <c r="H215" s="65">
        <f>SUMIFS(Abr!$I$5:$I$605,Abr!$U$5:$U$605,"Receita",Abr!$G$5:$G$605,CReceber!$D215,Abr!$K$5:$K$605,"Não Pago")</f>
        <v>0</v>
      </c>
      <c r="I215" s="65">
        <f>SUMIFS(Mai!$I$5:$I$605,Mai!$U$5:$U$605,"Receita",Mai!$G$5:$G$605,CReceber!$D215,Mai!$K$5:$K$605,"Não Pago")</f>
        <v>0</v>
      </c>
      <c r="J215" s="65">
        <f>SUMIFS(Jun!$I$5:$I$605,Jun!$U$5:$U$605,"Receita",Jun!$G$5:$G$605,CReceber!$D215,Jun!$K$5:$K$605,"Não Pago")</f>
        <v>0</v>
      </c>
      <c r="K215" s="65">
        <f>SUMIFS(Jul!$I$5:$I$605,Jul!$U$5:$U$605,"Receita",Jul!$G$5:$G$605,CReceber!$D215,Jul!$K$5:$K$605,"Não Pago")</f>
        <v>0</v>
      </c>
      <c r="L215" s="65">
        <f>SUMIFS(Ago!$I$5:$I$605,Ago!$U$5:$U$605,"Receita",Ago!$G$5:$G$605,CReceber!$D215,Ago!$K$5:$K$605,"Não Pago")</f>
        <v>0</v>
      </c>
      <c r="M215" s="65">
        <f>SUMIFS(Set!$I$5:$I$605,Set!$U$5:$U$605,"Receita",Set!$G$5:$G$605,CReceber!$D215,Set!$K$5:$K$605,"Não Pago")</f>
        <v>0</v>
      </c>
      <c r="N215" s="65">
        <f>SUMIFS(Out!$I$5:$I$605,Out!$U$5:$U$605,"Receita",Out!$G$5:$G$605,CReceber!$D215,Out!$K$5:$K$605,"Não Pago")</f>
        <v>0</v>
      </c>
      <c r="O215" s="65">
        <f>SUMIFS(Nov!$I$5:$I$605,Nov!$U$5:$U$605,"Receita",Nov!$G$5:$G$605,CReceber!$D215,Nov!$K$5:$K$605,"Não Pago")</f>
        <v>0</v>
      </c>
      <c r="P215" s="65">
        <f>SUMIFS(Dez!$I$5:$I$605,Dez!$U$5:$U$605,"Receita",Dez!$G$5:$G$605,CReceber!$D215,Dez!$K$5:$K$605,"Não Pago")</f>
        <v>0</v>
      </c>
      <c r="Q215" s="62">
        <f t="shared" si="8"/>
        <v>0</v>
      </c>
    </row>
    <row r="216" spans="3:17" ht="28.5" customHeight="1" thickTop="1" thickBot="1" x14ac:dyDescent="0.3">
      <c r="C216" s="46" t="s">
        <v>62</v>
      </c>
      <c r="D216" s="47" t="str">
        <f>VLOOKUP(C216,'PC Receitas'!$J$4:$K$103,2,FALSE)</f>
        <v>-</v>
      </c>
      <c r="E216" s="65">
        <f>SUMIFS(Jan!$I$5:$I$605,Jan!$U$5:$U$605,"Receita",Jan!$G$5:$G$605,CReceber!$D216,Jan!$K$5:$K$605,"Não Pago")</f>
        <v>0</v>
      </c>
      <c r="F216" s="65">
        <f>SUMIFS(Fev!$I$5:$I$605,Fev!$U$5:$U$605,"Receita",Fev!$G$5:$G$605,CReceber!$D216,Fev!$K$5:$K$605,"Não Pago")</f>
        <v>0</v>
      </c>
      <c r="G216" s="65">
        <f>SUMIFS(Mar!$I$5:$I$605,Mar!$U$5:$U$605,"Receita",Mar!$G$5:$G$605,CReceber!$D216,Mar!$K$5:$K$605,"Não Pago")</f>
        <v>0</v>
      </c>
      <c r="H216" s="65">
        <f>SUMIFS(Abr!$I$5:$I$605,Abr!$U$5:$U$605,"Receita",Abr!$G$5:$G$605,CReceber!$D216,Abr!$K$5:$K$605,"Não Pago")</f>
        <v>0</v>
      </c>
      <c r="I216" s="65">
        <f>SUMIFS(Mai!$I$5:$I$605,Mai!$U$5:$U$605,"Receita",Mai!$G$5:$G$605,CReceber!$D216,Mai!$K$5:$K$605,"Não Pago")</f>
        <v>0</v>
      </c>
      <c r="J216" s="65">
        <f>SUMIFS(Jun!$I$5:$I$605,Jun!$U$5:$U$605,"Receita",Jun!$G$5:$G$605,CReceber!$D216,Jun!$K$5:$K$605,"Não Pago")</f>
        <v>0</v>
      </c>
      <c r="K216" s="65">
        <f>SUMIFS(Jul!$I$5:$I$605,Jul!$U$5:$U$605,"Receita",Jul!$G$5:$G$605,CReceber!$D216,Jul!$K$5:$K$605,"Não Pago")</f>
        <v>0</v>
      </c>
      <c r="L216" s="65">
        <f>SUMIFS(Ago!$I$5:$I$605,Ago!$U$5:$U$605,"Receita",Ago!$G$5:$G$605,CReceber!$D216,Ago!$K$5:$K$605,"Não Pago")</f>
        <v>0</v>
      </c>
      <c r="M216" s="65">
        <f>SUMIFS(Set!$I$5:$I$605,Set!$U$5:$U$605,"Receita",Set!$G$5:$G$605,CReceber!$D216,Set!$K$5:$K$605,"Não Pago")</f>
        <v>0</v>
      </c>
      <c r="N216" s="65">
        <f>SUMIFS(Out!$I$5:$I$605,Out!$U$5:$U$605,"Receita",Out!$G$5:$G$605,CReceber!$D216,Out!$K$5:$K$605,"Não Pago")</f>
        <v>0</v>
      </c>
      <c r="O216" s="65">
        <f>SUMIFS(Nov!$I$5:$I$605,Nov!$U$5:$U$605,"Receita",Nov!$G$5:$G$605,CReceber!$D216,Nov!$K$5:$K$605,"Não Pago")</f>
        <v>0</v>
      </c>
      <c r="P216" s="65">
        <f>SUMIFS(Dez!$I$5:$I$605,Dez!$U$5:$U$605,"Receita",Dez!$G$5:$G$605,CReceber!$D216,Dez!$K$5:$K$605,"Não Pago")</f>
        <v>0</v>
      </c>
      <c r="Q216" s="62">
        <f t="shared" si="8"/>
        <v>0</v>
      </c>
    </row>
    <row r="217" spans="3:17" ht="28.5" customHeight="1" thickTop="1" thickBot="1" x14ac:dyDescent="0.3">
      <c r="C217" s="46" t="s">
        <v>63</v>
      </c>
      <c r="D217" s="47" t="str">
        <f>VLOOKUP(C217,'PC Receitas'!$J$4:$K$103,2,FALSE)</f>
        <v>-</v>
      </c>
      <c r="E217" s="65">
        <f>SUMIFS(Jan!$I$5:$I$605,Jan!$U$5:$U$605,"Receita",Jan!$G$5:$G$605,CReceber!$D217,Jan!$K$5:$K$605,"Não Pago")</f>
        <v>0</v>
      </c>
      <c r="F217" s="65">
        <f>SUMIFS(Fev!$I$5:$I$605,Fev!$U$5:$U$605,"Receita",Fev!$G$5:$G$605,CReceber!$D217,Fev!$K$5:$K$605,"Não Pago")</f>
        <v>0</v>
      </c>
      <c r="G217" s="65">
        <f>SUMIFS(Mar!$I$5:$I$605,Mar!$U$5:$U$605,"Receita",Mar!$G$5:$G$605,CReceber!$D217,Mar!$K$5:$K$605,"Não Pago")</f>
        <v>0</v>
      </c>
      <c r="H217" s="65">
        <f>SUMIFS(Abr!$I$5:$I$605,Abr!$U$5:$U$605,"Receita",Abr!$G$5:$G$605,CReceber!$D217,Abr!$K$5:$K$605,"Não Pago")</f>
        <v>0</v>
      </c>
      <c r="I217" s="65">
        <f>SUMIFS(Mai!$I$5:$I$605,Mai!$U$5:$U$605,"Receita",Mai!$G$5:$G$605,CReceber!$D217,Mai!$K$5:$K$605,"Não Pago")</f>
        <v>0</v>
      </c>
      <c r="J217" s="65">
        <f>SUMIFS(Jun!$I$5:$I$605,Jun!$U$5:$U$605,"Receita",Jun!$G$5:$G$605,CReceber!$D217,Jun!$K$5:$K$605,"Não Pago")</f>
        <v>0</v>
      </c>
      <c r="K217" s="65">
        <f>SUMIFS(Jul!$I$5:$I$605,Jul!$U$5:$U$605,"Receita",Jul!$G$5:$G$605,CReceber!$D217,Jul!$K$5:$K$605,"Não Pago")</f>
        <v>0</v>
      </c>
      <c r="L217" s="65">
        <f>SUMIFS(Ago!$I$5:$I$605,Ago!$U$5:$U$605,"Receita",Ago!$G$5:$G$605,CReceber!$D217,Ago!$K$5:$K$605,"Não Pago")</f>
        <v>0</v>
      </c>
      <c r="M217" s="65">
        <f>SUMIFS(Set!$I$5:$I$605,Set!$U$5:$U$605,"Receita",Set!$G$5:$G$605,CReceber!$D217,Set!$K$5:$K$605,"Não Pago")</f>
        <v>0</v>
      </c>
      <c r="N217" s="65">
        <f>SUMIFS(Out!$I$5:$I$605,Out!$U$5:$U$605,"Receita",Out!$G$5:$G$605,CReceber!$D217,Out!$K$5:$K$605,"Não Pago")</f>
        <v>0</v>
      </c>
      <c r="O217" s="65">
        <f>SUMIFS(Nov!$I$5:$I$605,Nov!$U$5:$U$605,"Receita",Nov!$G$5:$G$605,CReceber!$D217,Nov!$K$5:$K$605,"Não Pago")</f>
        <v>0</v>
      </c>
      <c r="P217" s="65">
        <f>SUMIFS(Dez!$I$5:$I$605,Dez!$U$5:$U$605,"Receita",Dez!$G$5:$G$605,CReceber!$D217,Dez!$K$5:$K$605,"Não Pago")</f>
        <v>0</v>
      </c>
      <c r="Q217" s="62">
        <f t="shared" si="8"/>
        <v>0</v>
      </c>
    </row>
    <row r="218" spans="3:17" ht="28.5" customHeight="1" thickTop="1" thickBot="1" x14ac:dyDescent="0.3">
      <c r="C218" s="46" t="s">
        <v>361</v>
      </c>
      <c r="D218" s="47" t="str">
        <f>VLOOKUP(C218,'PC Receitas'!$J$4:$K$103,2,FALSE)</f>
        <v>-</v>
      </c>
      <c r="E218" s="65">
        <f>SUMIFS(Jan!$I$5:$I$605,Jan!$U$5:$U$605,"Receita",Jan!$G$5:$G$605,CReceber!$D218,Jan!$K$5:$K$605,"Não Pago")</f>
        <v>0</v>
      </c>
      <c r="F218" s="65">
        <f>SUMIFS(Fev!$I$5:$I$605,Fev!$U$5:$U$605,"Receita",Fev!$G$5:$G$605,CReceber!$D218,Fev!$K$5:$K$605,"Não Pago")</f>
        <v>0</v>
      </c>
      <c r="G218" s="65">
        <f>SUMIFS(Mar!$I$5:$I$605,Mar!$U$5:$U$605,"Receita",Mar!$G$5:$G$605,CReceber!$D218,Mar!$K$5:$K$605,"Não Pago")</f>
        <v>0</v>
      </c>
      <c r="H218" s="65">
        <f>SUMIFS(Abr!$I$5:$I$605,Abr!$U$5:$U$605,"Receita",Abr!$G$5:$G$605,CReceber!$D218,Abr!$K$5:$K$605,"Não Pago")</f>
        <v>0</v>
      </c>
      <c r="I218" s="65">
        <f>SUMIFS(Mai!$I$5:$I$605,Mai!$U$5:$U$605,"Receita",Mai!$G$5:$G$605,CReceber!$D218,Mai!$K$5:$K$605,"Não Pago")</f>
        <v>0</v>
      </c>
      <c r="J218" s="65">
        <f>SUMIFS(Jun!$I$5:$I$605,Jun!$U$5:$U$605,"Receita",Jun!$G$5:$G$605,CReceber!$D218,Jun!$K$5:$K$605,"Não Pago")</f>
        <v>0</v>
      </c>
      <c r="K218" s="65">
        <f>SUMIFS(Jul!$I$5:$I$605,Jul!$U$5:$U$605,"Receita",Jul!$G$5:$G$605,CReceber!$D218,Jul!$K$5:$K$605,"Não Pago")</f>
        <v>0</v>
      </c>
      <c r="L218" s="65">
        <f>SUMIFS(Ago!$I$5:$I$605,Ago!$U$5:$U$605,"Receita",Ago!$G$5:$G$605,CReceber!$D218,Ago!$K$5:$K$605,"Não Pago")</f>
        <v>0</v>
      </c>
      <c r="M218" s="65">
        <f>SUMIFS(Set!$I$5:$I$605,Set!$U$5:$U$605,"Receita",Set!$G$5:$G$605,CReceber!$D218,Set!$K$5:$K$605,"Não Pago")</f>
        <v>0</v>
      </c>
      <c r="N218" s="65">
        <f>SUMIFS(Out!$I$5:$I$605,Out!$U$5:$U$605,"Receita",Out!$G$5:$G$605,CReceber!$D218,Out!$K$5:$K$605,"Não Pago")</f>
        <v>0</v>
      </c>
      <c r="O218" s="65">
        <f>SUMIFS(Nov!$I$5:$I$605,Nov!$U$5:$U$605,"Receita",Nov!$G$5:$G$605,CReceber!$D218,Nov!$K$5:$K$605,"Não Pago")</f>
        <v>0</v>
      </c>
      <c r="P218" s="65">
        <f>SUMIFS(Dez!$I$5:$I$605,Dez!$U$5:$U$605,"Receita",Dez!$G$5:$G$605,CReceber!$D218,Dez!$K$5:$K$605,"Não Pago")</f>
        <v>0</v>
      </c>
      <c r="Q218" s="62">
        <f t="shared" si="8"/>
        <v>0</v>
      </c>
    </row>
    <row r="219" spans="3:17" ht="28.5" customHeight="1" thickTop="1" thickBot="1" x14ac:dyDescent="0.3">
      <c r="C219" s="46" t="s">
        <v>362</v>
      </c>
      <c r="D219" s="47" t="str">
        <f>VLOOKUP(C219,'PC Receitas'!$J$4:$K$103,2,FALSE)</f>
        <v>-</v>
      </c>
      <c r="E219" s="65">
        <f>SUMIFS(Jan!$I$5:$I$605,Jan!$U$5:$U$605,"Receita",Jan!$G$5:$G$605,CReceber!$D219,Jan!$K$5:$K$605,"Não Pago")</f>
        <v>0</v>
      </c>
      <c r="F219" s="65">
        <f>SUMIFS(Fev!$I$5:$I$605,Fev!$U$5:$U$605,"Receita",Fev!$G$5:$G$605,CReceber!$D219,Fev!$K$5:$K$605,"Não Pago")</f>
        <v>0</v>
      </c>
      <c r="G219" s="65">
        <f>SUMIFS(Mar!$I$5:$I$605,Mar!$U$5:$U$605,"Receita",Mar!$G$5:$G$605,CReceber!$D219,Mar!$K$5:$K$605,"Não Pago")</f>
        <v>0</v>
      </c>
      <c r="H219" s="65">
        <f>SUMIFS(Abr!$I$5:$I$605,Abr!$U$5:$U$605,"Receita",Abr!$G$5:$G$605,CReceber!$D219,Abr!$K$5:$K$605,"Não Pago")</f>
        <v>0</v>
      </c>
      <c r="I219" s="65">
        <f>SUMIFS(Mai!$I$5:$I$605,Mai!$U$5:$U$605,"Receita",Mai!$G$5:$G$605,CReceber!$D219,Mai!$K$5:$K$605,"Não Pago")</f>
        <v>0</v>
      </c>
      <c r="J219" s="65">
        <f>SUMIFS(Jun!$I$5:$I$605,Jun!$U$5:$U$605,"Receita",Jun!$G$5:$G$605,CReceber!$D219,Jun!$K$5:$K$605,"Não Pago")</f>
        <v>0</v>
      </c>
      <c r="K219" s="65">
        <f>SUMIFS(Jul!$I$5:$I$605,Jul!$U$5:$U$605,"Receita",Jul!$G$5:$G$605,CReceber!$D219,Jul!$K$5:$K$605,"Não Pago")</f>
        <v>0</v>
      </c>
      <c r="L219" s="65">
        <f>SUMIFS(Ago!$I$5:$I$605,Ago!$U$5:$U$605,"Receita",Ago!$G$5:$G$605,CReceber!$D219,Ago!$K$5:$K$605,"Não Pago")</f>
        <v>0</v>
      </c>
      <c r="M219" s="65">
        <f>SUMIFS(Set!$I$5:$I$605,Set!$U$5:$U$605,"Receita",Set!$G$5:$G$605,CReceber!$D219,Set!$K$5:$K$605,"Não Pago")</f>
        <v>0</v>
      </c>
      <c r="N219" s="65">
        <f>SUMIFS(Out!$I$5:$I$605,Out!$U$5:$U$605,"Receita",Out!$G$5:$G$605,CReceber!$D219,Out!$K$5:$K$605,"Não Pago")</f>
        <v>0</v>
      </c>
      <c r="O219" s="65">
        <f>SUMIFS(Nov!$I$5:$I$605,Nov!$U$5:$U$605,"Receita",Nov!$G$5:$G$605,CReceber!$D219,Nov!$K$5:$K$605,"Não Pago")</f>
        <v>0</v>
      </c>
      <c r="P219" s="65">
        <f>SUMIFS(Dez!$I$5:$I$605,Dez!$U$5:$U$605,"Receita",Dez!$G$5:$G$605,CReceber!$D219,Dez!$K$5:$K$605,"Não Pago")</f>
        <v>0</v>
      </c>
      <c r="Q219" s="62">
        <f t="shared" si="8"/>
        <v>0</v>
      </c>
    </row>
    <row r="220" spans="3:17" ht="28.5" customHeight="1" thickTop="1" thickBot="1" x14ac:dyDescent="0.3">
      <c r="C220" s="46" t="s">
        <v>363</v>
      </c>
      <c r="D220" s="47" t="str">
        <f>VLOOKUP(C220,'PC Receitas'!$J$4:$K$103,2,FALSE)</f>
        <v>-</v>
      </c>
      <c r="E220" s="65">
        <f>SUMIFS(Jan!$I$5:$I$605,Jan!$U$5:$U$605,"Receita",Jan!$G$5:$G$605,CReceber!$D220,Jan!$K$5:$K$605,"Não Pago")</f>
        <v>0</v>
      </c>
      <c r="F220" s="65">
        <f>SUMIFS(Fev!$I$5:$I$605,Fev!$U$5:$U$605,"Receita",Fev!$G$5:$G$605,CReceber!$D220,Fev!$K$5:$K$605,"Não Pago")</f>
        <v>0</v>
      </c>
      <c r="G220" s="65">
        <f>SUMIFS(Mar!$I$5:$I$605,Mar!$U$5:$U$605,"Receita",Mar!$G$5:$G$605,CReceber!$D220,Mar!$K$5:$K$605,"Não Pago")</f>
        <v>0</v>
      </c>
      <c r="H220" s="65">
        <f>SUMIFS(Abr!$I$5:$I$605,Abr!$U$5:$U$605,"Receita",Abr!$G$5:$G$605,CReceber!$D220,Abr!$K$5:$K$605,"Não Pago")</f>
        <v>0</v>
      </c>
      <c r="I220" s="65">
        <f>SUMIFS(Mai!$I$5:$I$605,Mai!$U$5:$U$605,"Receita",Mai!$G$5:$G$605,CReceber!$D220,Mai!$K$5:$K$605,"Não Pago")</f>
        <v>0</v>
      </c>
      <c r="J220" s="65">
        <f>SUMIFS(Jun!$I$5:$I$605,Jun!$U$5:$U$605,"Receita",Jun!$G$5:$G$605,CReceber!$D220,Jun!$K$5:$K$605,"Não Pago")</f>
        <v>0</v>
      </c>
      <c r="K220" s="65">
        <f>SUMIFS(Jul!$I$5:$I$605,Jul!$U$5:$U$605,"Receita",Jul!$G$5:$G$605,CReceber!$D220,Jul!$K$5:$K$605,"Não Pago")</f>
        <v>0</v>
      </c>
      <c r="L220" s="65">
        <f>SUMIFS(Ago!$I$5:$I$605,Ago!$U$5:$U$605,"Receita",Ago!$G$5:$G$605,CReceber!$D220,Ago!$K$5:$K$605,"Não Pago")</f>
        <v>0</v>
      </c>
      <c r="M220" s="65">
        <f>SUMIFS(Set!$I$5:$I$605,Set!$U$5:$U$605,"Receita",Set!$G$5:$G$605,CReceber!$D220,Set!$K$5:$K$605,"Não Pago")</f>
        <v>0</v>
      </c>
      <c r="N220" s="65">
        <f>SUMIFS(Out!$I$5:$I$605,Out!$U$5:$U$605,"Receita",Out!$G$5:$G$605,CReceber!$D220,Out!$K$5:$K$605,"Não Pago")</f>
        <v>0</v>
      </c>
      <c r="O220" s="65">
        <f>SUMIFS(Nov!$I$5:$I$605,Nov!$U$5:$U$605,"Receita",Nov!$G$5:$G$605,CReceber!$D220,Nov!$K$5:$K$605,"Não Pago")</f>
        <v>0</v>
      </c>
      <c r="P220" s="65">
        <f>SUMIFS(Dez!$I$5:$I$605,Dez!$U$5:$U$605,"Receita",Dez!$G$5:$G$605,CReceber!$D220,Dez!$K$5:$K$605,"Não Pago")</f>
        <v>0</v>
      </c>
      <c r="Q220" s="62">
        <f t="shared" si="8"/>
        <v>0</v>
      </c>
    </row>
    <row r="221" spans="3:17" ht="28.5" customHeight="1" thickTop="1" thickBot="1" x14ac:dyDescent="0.3">
      <c r="C221" s="46" t="s">
        <v>364</v>
      </c>
      <c r="D221" s="47" t="str">
        <f>VLOOKUP(C221,'PC Receitas'!$J$4:$K$103,2,FALSE)</f>
        <v>-</v>
      </c>
      <c r="E221" s="65">
        <f>SUMIFS(Jan!$I$5:$I$605,Jan!$U$5:$U$605,"Receita",Jan!$G$5:$G$605,CReceber!$D221,Jan!$K$5:$K$605,"Não Pago")</f>
        <v>0</v>
      </c>
      <c r="F221" s="65">
        <f>SUMIFS(Fev!$I$5:$I$605,Fev!$U$5:$U$605,"Receita",Fev!$G$5:$G$605,CReceber!$D221,Fev!$K$5:$K$605,"Não Pago")</f>
        <v>0</v>
      </c>
      <c r="G221" s="65">
        <f>SUMIFS(Mar!$I$5:$I$605,Mar!$U$5:$U$605,"Receita",Mar!$G$5:$G$605,CReceber!$D221,Mar!$K$5:$K$605,"Não Pago")</f>
        <v>0</v>
      </c>
      <c r="H221" s="65">
        <f>SUMIFS(Abr!$I$5:$I$605,Abr!$U$5:$U$605,"Receita",Abr!$G$5:$G$605,CReceber!$D221,Abr!$K$5:$K$605,"Não Pago")</f>
        <v>0</v>
      </c>
      <c r="I221" s="65">
        <f>SUMIFS(Mai!$I$5:$I$605,Mai!$U$5:$U$605,"Receita",Mai!$G$5:$G$605,CReceber!$D221,Mai!$K$5:$K$605,"Não Pago")</f>
        <v>0</v>
      </c>
      <c r="J221" s="65">
        <f>SUMIFS(Jun!$I$5:$I$605,Jun!$U$5:$U$605,"Receita",Jun!$G$5:$G$605,CReceber!$D221,Jun!$K$5:$K$605,"Não Pago")</f>
        <v>0</v>
      </c>
      <c r="K221" s="65">
        <f>SUMIFS(Jul!$I$5:$I$605,Jul!$U$5:$U$605,"Receita",Jul!$G$5:$G$605,CReceber!$D221,Jul!$K$5:$K$605,"Não Pago")</f>
        <v>0</v>
      </c>
      <c r="L221" s="65">
        <f>SUMIFS(Ago!$I$5:$I$605,Ago!$U$5:$U$605,"Receita",Ago!$G$5:$G$605,CReceber!$D221,Ago!$K$5:$K$605,"Não Pago")</f>
        <v>0</v>
      </c>
      <c r="M221" s="65">
        <f>SUMIFS(Set!$I$5:$I$605,Set!$U$5:$U$605,"Receita",Set!$G$5:$G$605,CReceber!$D221,Set!$K$5:$K$605,"Não Pago")</f>
        <v>0</v>
      </c>
      <c r="N221" s="65">
        <f>SUMIFS(Out!$I$5:$I$605,Out!$U$5:$U$605,"Receita",Out!$G$5:$G$605,CReceber!$D221,Out!$K$5:$K$605,"Não Pago")</f>
        <v>0</v>
      </c>
      <c r="O221" s="65">
        <f>SUMIFS(Nov!$I$5:$I$605,Nov!$U$5:$U$605,"Receita",Nov!$G$5:$G$605,CReceber!$D221,Nov!$K$5:$K$605,"Não Pago")</f>
        <v>0</v>
      </c>
      <c r="P221" s="65">
        <f>SUMIFS(Dez!$I$5:$I$605,Dez!$U$5:$U$605,"Receita",Dez!$G$5:$G$605,CReceber!$D221,Dez!$K$5:$K$605,"Não Pago")</f>
        <v>0</v>
      </c>
      <c r="Q221" s="62">
        <f t="shared" si="8"/>
        <v>0</v>
      </c>
    </row>
    <row r="222" spans="3:17" ht="28.5" customHeight="1" thickTop="1" thickBot="1" x14ac:dyDescent="0.3">
      <c r="C222" s="46" t="s">
        <v>365</v>
      </c>
      <c r="D222" s="47" t="str">
        <f>VLOOKUP(C222,'PC Receitas'!$J$4:$K$103,2,FALSE)</f>
        <v>-</v>
      </c>
      <c r="E222" s="65">
        <f>SUMIFS(Jan!$I$5:$I$605,Jan!$U$5:$U$605,"Receita",Jan!$G$5:$G$605,CReceber!$D222,Jan!$K$5:$K$605,"Não Pago")</f>
        <v>0</v>
      </c>
      <c r="F222" s="65">
        <f>SUMIFS(Fev!$I$5:$I$605,Fev!$U$5:$U$605,"Receita",Fev!$G$5:$G$605,CReceber!$D222,Fev!$K$5:$K$605,"Não Pago")</f>
        <v>0</v>
      </c>
      <c r="G222" s="65">
        <f>SUMIFS(Mar!$I$5:$I$605,Mar!$U$5:$U$605,"Receita",Mar!$G$5:$G$605,CReceber!$D222,Mar!$K$5:$K$605,"Não Pago")</f>
        <v>0</v>
      </c>
      <c r="H222" s="65">
        <f>SUMIFS(Abr!$I$5:$I$605,Abr!$U$5:$U$605,"Receita",Abr!$G$5:$G$605,CReceber!$D222,Abr!$K$5:$K$605,"Não Pago")</f>
        <v>0</v>
      </c>
      <c r="I222" s="65">
        <f>SUMIFS(Mai!$I$5:$I$605,Mai!$U$5:$U$605,"Receita",Mai!$G$5:$G$605,CReceber!$D222,Mai!$K$5:$K$605,"Não Pago")</f>
        <v>0</v>
      </c>
      <c r="J222" s="65">
        <f>SUMIFS(Jun!$I$5:$I$605,Jun!$U$5:$U$605,"Receita",Jun!$G$5:$G$605,CReceber!$D222,Jun!$K$5:$K$605,"Não Pago")</f>
        <v>0</v>
      </c>
      <c r="K222" s="65">
        <f>SUMIFS(Jul!$I$5:$I$605,Jul!$U$5:$U$605,"Receita",Jul!$G$5:$G$605,CReceber!$D222,Jul!$K$5:$K$605,"Não Pago")</f>
        <v>0</v>
      </c>
      <c r="L222" s="65">
        <f>SUMIFS(Ago!$I$5:$I$605,Ago!$U$5:$U$605,"Receita",Ago!$G$5:$G$605,CReceber!$D222,Ago!$K$5:$K$605,"Não Pago")</f>
        <v>0</v>
      </c>
      <c r="M222" s="65">
        <f>SUMIFS(Set!$I$5:$I$605,Set!$U$5:$U$605,"Receita",Set!$G$5:$G$605,CReceber!$D222,Set!$K$5:$K$605,"Não Pago")</f>
        <v>0</v>
      </c>
      <c r="N222" s="65">
        <f>SUMIFS(Out!$I$5:$I$605,Out!$U$5:$U$605,"Receita",Out!$G$5:$G$605,CReceber!$D222,Out!$K$5:$K$605,"Não Pago")</f>
        <v>0</v>
      </c>
      <c r="O222" s="65">
        <f>SUMIFS(Nov!$I$5:$I$605,Nov!$U$5:$U$605,"Receita",Nov!$G$5:$G$605,CReceber!$D222,Nov!$K$5:$K$605,"Não Pago")</f>
        <v>0</v>
      </c>
      <c r="P222" s="65">
        <f>SUMIFS(Dez!$I$5:$I$605,Dez!$U$5:$U$605,"Receita",Dez!$G$5:$G$605,CReceber!$D222,Dez!$K$5:$K$605,"Não Pago")</f>
        <v>0</v>
      </c>
      <c r="Q222" s="62">
        <f t="shared" si="8"/>
        <v>0</v>
      </c>
    </row>
    <row r="223" spans="3:17" ht="28.5" customHeight="1" thickTop="1" thickBot="1" x14ac:dyDescent="0.3">
      <c r="C223" s="46" t="s">
        <v>417</v>
      </c>
      <c r="D223" s="47" t="str">
        <f>VLOOKUP(C223,'PC Receitas'!$J$4:$K$103,2,FALSE)</f>
        <v>-</v>
      </c>
      <c r="E223" s="65">
        <f>SUMIFS(Jan!$I$5:$I$605,Jan!$U$5:$U$605,"Receita",Jan!$G$5:$G$605,CReceber!$D223,Jan!$K$5:$K$605,"Não Pago")</f>
        <v>0</v>
      </c>
      <c r="F223" s="65">
        <f>SUMIFS(Fev!$I$5:$I$605,Fev!$U$5:$U$605,"Receita",Fev!$G$5:$G$605,CReceber!$D223,Fev!$K$5:$K$605,"Não Pago")</f>
        <v>0</v>
      </c>
      <c r="G223" s="65">
        <f>SUMIFS(Mar!$I$5:$I$605,Mar!$U$5:$U$605,"Receita",Mar!$G$5:$G$605,CReceber!$D223,Mar!$K$5:$K$605,"Não Pago")</f>
        <v>0</v>
      </c>
      <c r="H223" s="65">
        <f>SUMIFS(Abr!$I$5:$I$605,Abr!$U$5:$U$605,"Receita",Abr!$G$5:$G$605,CReceber!$D223,Abr!$K$5:$K$605,"Não Pago")</f>
        <v>0</v>
      </c>
      <c r="I223" s="65">
        <f>SUMIFS(Mai!$I$5:$I$605,Mai!$U$5:$U$605,"Receita",Mai!$G$5:$G$605,CReceber!$D223,Mai!$K$5:$K$605,"Não Pago")</f>
        <v>0</v>
      </c>
      <c r="J223" s="65">
        <f>SUMIFS(Jun!$I$5:$I$605,Jun!$U$5:$U$605,"Receita",Jun!$G$5:$G$605,CReceber!$D223,Jun!$K$5:$K$605,"Não Pago")</f>
        <v>0</v>
      </c>
      <c r="K223" s="65">
        <f>SUMIFS(Jul!$I$5:$I$605,Jul!$U$5:$U$605,"Receita",Jul!$G$5:$G$605,CReceber!$D223,Jul!$K$5:$K$605,"Não Pago")</f>
        <v>0</v>
      </c>
      <c r="L223" s="65">
        <f>SUMIFS(Ago!$I$5:$I$605,Ago!$U$5:$U$605,"Receita",Ago!$G$5:$G$605,CReceber!$D223,Ago!$K$5:$K$605,"Não Pago")</f>
        <v>0</v>
      </c>
      <c r="M223" s="65">
        <f>SUMIFS(Set!$I$5:$I$605,Set!$U$5:$U$605,"Receita",Set!$G$5:$G$605,CReceber!$D223,Set!$K$5:$K$605,"Não Pago")</f>
        <v>0</v>
      </c>
      <c r="N223" s="65">
        <f>SUMIFS(Out!$I$5:$I$605,Out!$U$5:$U$605,"Receita",Out!$G$5:$G$605,CReceber!$D223,Out!$K$5:$K$605,"Não Pago")</f>
        <v>0</v>
      </c>
      <c r="O223" s="65">
        <f>SUMIFS(Nov!$I$5:$I$605,Nov!$U$5:$U$605,"Receita",Nov!$G$5:$G$605,CReceber!$D223,Nov!$K$5:$K$605,"Não Pago")</f>
        <v>0</v>
      </c>
      <c r="P223" s="65">
        <f>SUMIFS(Dez!$I$5:$I$605,Dez!$U$5:$U$605,"Receita",Dez!$G$5:$G$605,CReceber!$D223,Dez!$K$5:$K$605,"Não Pago")</f>
        <v>0</v>
      </c>
      <c r="Q223" s="62">
        <f t="shared" si="8"/>
        <v>0</v>
      </c>
    </row>
    <row r="224" spans="3:17" ht="28.5" customHeight="1" thickTop="1" thickBot="1" x14ac:dyDescent="0.3">
      <c r="C224" s="46" t="s">
        <v>420</v>
      </c>
      <c r="D224" s="47" t="str">
        <f>VLOOKUP(C224,'PC Receitas'!$J$4:$K$103,2,FALSE)</f>
        <v>-</v>
      </c>
      <c r="E224" s="65">
        <f>SUMIFS(Jan!$I$5:$I$605,Jan!$U$5:$U$605,"Receita",Jan!$G$5:$G$605,CReceber!$D224,Jan!$K$5:$K$605,"Não Pago")</f>
        <v>0</v>
      </c>
      <c r="F224" s="65">
        <f>SUMIFS(Fev!$I$5:$I$605,Fev!$U$5:$U$605,"Receita",Fev!$G$5:$G$605,CReceber!$D224,Fev!$K$5:$K$605,"Não Pago")</f>
        <v>0</v>
      </c>
      <c r="G224" s="65">
        <f>SUMIFS(Mar!$I$5:$I$605,Mar!$U$5:$U$605,"Receita",Mar!$G$5:$G$605,CReceber!$D224,Mar!$K$5:$K$605,"Não Pago")</f>
        <v>0</v>
      </c>
      <c r="H224" s="65">
        <f>SUMIFS(Abr!$I$5:$I$605,Abr!$U$5:$U$605,"Receita",Abr!$G$5:$G$605,CReceber!$D224,Abr!$K$5:$K$605,"Não Pago")</f>
        <v>0</v>
      </c>
      <c r="I224" s="65">
        <f>SUMIFS(Mai!$I$5:$I$605,Mai!$U$5:$U$605,"Receita",Mai!$G$5:$G$605,CReceber!$D224,Mai!$K$5:$K$605,"Não Pago")</f>
        <v>0</v>
      </c>
      <c r="J224" s="65">
        <f>SUMIFS(Jun!$I$5:$I$605,Jun!$U$5:$U$605,"Receita",Jun!$G$5:$G$605,CReceber!$D224,Jun!$K$5:$K$605,"Não Pago")</f>
        <v>0</v>
      </c>
      <c r="K224" s="65">
        <f>SUMIFS(Jul!$I$5:$I$605,Jul!$U$5:$U$605,"Receita",Jul!$G$5:$G$605,CReceber!$D224,Jul!$K$5:$K$605,"Não Pago")</f>
        <v>0</v>
      </c>
      <c r="L224" s="65">
        <f>SUMIFS(Ago!$I$5:$I$605,Ago!$U$5:$U$605,"Receita",Ago!$G$5:$G$605,CReceber!$D224,Ago!$K$5:$K$605,"Não Pago")</f>
        <v>0</v>
      </c>
      <c r="M224" s="65">
        <f>SUMIFS(Set!$I$5:$I$605,Set!$U$5:$U$605,"Receita",Set!$G$5:$G$605,CReceber!$D224,Set!$K$5:$K$605,"Não Pago")</f>
        <v>0</v>
      </c>
      <c r="N224" s="65">
        <f>SUMIFS(Out!$I$5:$I$605,Out!$U$5:$U$605,"Receita",Out!$G$5:$G$605,CReceber!$D224,Out!$K$5:$K$605,"Não Pago")</f>
        <v>0</v>
      </c>
      <c r="O224" s="65">
        <f>SUMIFS(Nov!$I$5:$I$605,Nov!$U$5:$U$605,"Receita",Nov!$G$5:$G$605,CReceber!$D224,Nov!$K$5:$K$605,"Não Pago")</f>
        <v>0</v>
      </c>
      <c r="P224" s="65">
        <f>SUMIFS(Dez!$I$5:$I$605,Dez!$U$5:$U$605,"Receita",Dez!$G$5:$G$605,CReceber!$D224,Dez!$K$5:$K$605,"Não Pago")</f>
        <v>0</v>
      </c>
      <c r="Q224" s="62">
        <f t="shared" si="8"/>
        <v>0</v>
      </c>
    </row>
    <row r="225" spans="3:17" ht="28.5" customHeight="1" thickTop="1" thickBot="1" x14ac:dyDescent="0.3">
      <c r="C225" s="46" t="s">
        <v>423</v>
      </c>
      <c r="D225" s="47" t="str">
        <f>VLOOKUP(C225,'PC Receitas'!$J$4:$K$103,2,FALSE)</f>
        <v>-</v>
      </c>
      <c r="E225" s="65">
        <f>SUMIFS(Jan!$I$5:$I$605,Jan!$U$5:$U$605,"Receita",Jan!$G$5:$G$605,CReceber!$D225,Jan!$K$5:$K$605,"Não Pago")</f>
        <v>0</v>
      </c>
      <c r="F225" s="65">
        <f>SUMIFS(Fev!$I$5:$I$605,Fev!$U$5:$U$605,"Receita",Fev!$G$5:$G$605,CReceber!$D225,Fev!$K$5:$K$605,"Não Pago")</f>
        <v>0</v>
      </c>
      <c r="G225" s="65">
        <f>SUMIFS(Mar!$I$5:$I$605,Mar!$U$5:$U$605,"Receita",Mar!$G$5:$G$605,CReceber!$D225,Mar!$K$5:$K$605,"Não Pago")</f>
        <v>0</v>
      </c>
      <c r="H225" s="65">
        <f>SUMIFS(Abr!$I$5:$I$605,Abr!$U$5:$U$605,"Receita",Abr!$G$5:$G$605,CReceber!$D225,Abr!$K$5:$K$605,"Não Pago")</f>
        <v>0</v>
      </c>
      <c r="I225" s="65">
        <f>SUMIFS(Mai!$I$5:$I$605,Mai!$U$5:$U$605,"Receita",Mai!$G$5:$G$605,CReceber!$D225,Mai!$K$5:$K$605,"Não Pago")</f>
        <v>0</v>
      </c>
      <c r="J225" s="65">
        <f>SUMIFS(Jun!$I$5:$I$605,Jun!$U$5:$U$605,"Receita",Jun!$G$5:$G$605,CReceber!$D225,Jun!$K$5:$K$605,"Não Pago")</f>
        <v>0</v>
      </c>
      <c r="K225" s="65">
        <f>SUMIFS(Jul!$I$5:$I$605,Jul!$U$5:$U$605,"Receita",Jul!$G$5:$G$605,CReceber!$D225,Jul!$K$5:$K$605,"Não Pago")</f>
        <v>0</v>
      </c>
      <c r="L225" s="65">
        <f>SUMIFS(Ago!$I$5:$I$605,Ago!$U$5:$U$605,"Receita",Ago!$G$5:$G$605,CReceber!$D225,Ago!$K$5:$K$605,"Não Pago")</f>
        <v>0</v>
      </c>
      <c r="M225" s="65">
        <f>SUMIFS(Set!$I$5:$I$605,Set!$U$5:$U$605,"Receita",Set!$G$5:$G$605,CReceber!$D225,Set!$K$5:$K$605,"Não Pago")</f>
        <v>0</v>
      </c>
      <c r="N225" s="65">
        <f>SUMIFS(Out!$I$5:$I$605,Out!$U$5:$U$605,"Receita",Out!$G$5:$G$605,CReceber!$D225,Out!$K$5:$K$605,"Não Pago")</f>
        <v>0</v>
      </c>
      <c r="O225" s="65">
        <f>SUMIFS(Nov!$I$5:$I$605,Nov!$U$5:$U$605,"Receita",Nov!$G$5:$G$605,CReceber!$D225,Nov!$K$5:$K$605,"Não Pago")</f>
        <v>0</v>
      </c>
      <c r="P225" s="65">
        <f>SUMIFS(Dez!$I$5:$I$605,Dez!$U$5:$U$605,"Receita",Dez!$G$5:$G$605,CReceber!$D225,Dez!$K$5:$K$605,"Não Pago")</f>
        <v>0</v>
      </c>
      <c r="Q225" s="62">
        <f t="shared" si="8"/>
        <v>0</v>
      </c>
    </row>
    <row r="226" spans="3:17" ht="28.5" customHeight="1" thickTop="1" thickBot="1" x14ac:dyDescent="0.3">
      <c r="C226" s="46" t="s">
        <v>426</v>
      </c>
      <c r="D226" s="47" t="str">
        <f>VLOOKUP(C226,'PC Receitas'!$J$4:$K$103,2,FALSE)</f>
        <v>-</v>
      </c>
      <c r="E226" s="65">
        <f>SUMIFS(Jan!$I$5:$I$605,Jan!$U$5:$U$605,"Receita",Jan!$G$5:$G$605,CReceber!$D226,Jan!$K$5:$K$605,"Não Pago")</f>
        <v>0</v>
      </c>
      <c r="F226" s="65">
        <f>SUMIFS(Fev!$I$5:$I$605,Fev!$U$5:$U$605,"Receita",Fev!$G$5:$G$605,CReceber!$D226,Fev!$K$5:$K$605,"Não Pago")</f>
        <v>0</v>
      </c>
      <c r="G226" s="65">
        <f>SUMIFS(Mar!$I$5:$I$605,Mar!$U$5:$U$605,"Receita",Mar!$G$5:$G$605,CReceber!$D226,Mar!$K$5:$K$605,"Não Pago")</f>
        <v>0</v>
      </c>
      <c r="H226" s="65">
        <f>SUMIFS(Abr!$I$5:$I$605,Abr!$U$5:$U$605,"Receita",Abr!$G$5:$G$605,CReceber!$D226,Abr!$K$5:$K$605,"Não Pago")</f>
        <v>0</v>
      </c>
      <c r="I226" s="65">
        <f>SUMIFS(Mai!$I$5:$I$605,Mai!$U$5:$U$605,"Receita",Mai!$G$5:$G$605,CReceber!$D226,Mai!$K$5:$K$605,"Não Pago")</f>
        <v>0</v>
      </c>
      <c r="J226" s="65">
        <f>SUMIFS(Jun!$I$5:$I$605,Jun!$U$5:$U$605,"Receita",Jun!$G$5:$G$605,CReceber!$D226,Jun!$K$5:$K$605,"Não Pago")</f>
        <v>0</v>
      </c>
      <c r="K226" s="65">
        <f>SUMIFS(Jul!$I$5:$I$605,Jul!$U$5:$U$605,"Receita",Jul!$G$5:$G$605,CReceber!$D226,Jul!$K$5:$K$605,"Não Pago")</f>
        <v>0</v>
      </c>
      <c r="L226" s="65">
        <f>SUMIFS(Ago!$I$5:$I$605,Ago!$U$5:$U$605,"Receita",Ago!$G$5:$G$605,CReceber!$D226,Ago!$K$5:$K$605,"Não Pago")</f>
        <v>0</v>
      </c>
      <c r="M226" s="65">
        <f>SUMIFS(Set!$I$5:$I$605,Set!$U$5:$U$605,"Receita",Set!$G$5:$G$605,CReceber!$D226,Set!$K$5:$K$605,"Não Pago")</f>
        <v>0</v>
      </c>
      <c r="N226" s="65">
        <f>SUMIFS(Out!$I$5:$I$605,Out!$U$5:$U$605,"Receita",Out!$G$5:$G$605,CReceber!$D226,Out!$K$5:$K$605,"Não Pago")</f>
        <v>0</v>
      </c>
      <c r="O226" s="65">
        <f>SUMIFS(Nov!$I$5:$I$605,Nov!$U$5:$U$605,"Receita",Nov!$G$5:$G$605,CReceber!$D226,Nov!$K$5:$K$605,"Não Pago")</f>
        <v>0</v>
      </c>
      <c r="P226" s="65">
        <f>SUMIFS(Dez!$I$5:$I$605,Dez!$U$5:$U$605,"Receita",Dez!$G$5:$G$605,CReceber!$D226,Dez!$K$5:$K$605,"Não Pago")</f>
        <v>0</v>
      </c>
      <c r="Q226" s="62">
        <f t="shared" si="8"/>
        <v>0</v>
      </c>
    </row>
    <row r="227" spans="3:17" ht="28.5" customHeight="1" thickTop="1" thickBot="1" x14ac:dyDescent="0.3">
      <c r="C227" s="46" t="s">
        <v>429</v>
      </c>
      <c r="D227" s="47" t="str">
        <f>VLOOKUP(C227,'PC Receitas'!$J$4:$K$103,2,FALSE)</f>
        <v>-</v>
      </c>
      <c r="E227" s="65">
        <f>SUMIFS(Jan!$I$5:$I$605,Jan!$U$5:$U$605,"Receita",Jan!$G$5:$G$605,CReceber!$D227,Jan!$K$5:$K$605,"Não Pago")</f>
        <v>0</v>
      </c>
      <c r="F227" s="65">
        <f>SUMIFS(Fev!$I$5:$I$605,Fev!$U$5:$U$605,"Receita",Fev!$G$5:$G$605,CReceber!$D227,Fev!$K$5:$K$605,"Não Pago")</f>
        <v>0</v>
      </c>
      <c r="G227" s="65">
        <f>SUMIFS(Mar!$I$5:$I$605,Mar!$U$5:$U$605,"Receita",Mar!$G$5:$G$605,CReceber!$D227,Mar!$K$5:$K$605,"Não Pago")</f>
        <v>0</v>
      </c>
      <c r="H227" s="65">
        <f>SUMIFS(Abr!$I$5:$I$605,Abr!$U$5:$U$605,"Receita",Abr!$G$5:$G$605,CReceber!$D227,Abr!$K$5:$K$605,"Não Pago")</f>
        <v>0</v>
      </c>
      <c r="I227" s="65">
        <f>SUMIFS(Mai!$I$5:$I$605,Mai!$U$5:$U$605,"Receita",Mai!$G$5:$G$605,CReceber!$D227,Mai!$K$5:$K$605,"Não Pago")</f>
        <v>0</v>
      </c>
      <c r="J227" s="65">
        <f>SUMIFS(Jun!$I$5:$I$605,Jun!$U$5:$U$605,"Receita",Jun!$G$5:$G$605,CReceber!$D227,Jun!$K$5:$K$605,"Não Pago")</f>
        <v>0</v>
      </c>
      <c r="K227" s="65">
        <f>SUMIFS(Jul!$I$5:$I$605,Jul!$U$5:$U$605,"Receita",Jul!$G$5:$G$605,CReceber!$D227,Jul!$K$5:$K$605,"Não Pago")</f>
        <v>0</v>
      </c>
      <c r="L227" s="65">
        <f>SUMIFS(Ago!$I$5:$I$605,Ago!$U$5:$U$605,"Receita",Ago!$G$5:$G$605,CReceber!$D227,Ago!$K$5:$K$605,"Não Pago")</f>
        <v>0</v>
      </c>
      <c r="M227" s="65">
        <f>SUMIFS(Set!$I$5:$I$605,Set!$U$5:$U$605,"Receita",Set!$G$5:$G$605,CReceber!$D227,Set!$K$5:$K$605,"Não Pago")</f>
        <v>0</v>
      </c>
      <c r="N227" s="65">
        <f>SUMIFS(Out!$I$5:$I$605,Out!$U$5:$U$605,"Receita",Out!$G$5:$G$605,CReceber!$D227,Out!$K$5:$K$605,"Não Pago")</f>
        <v>0</v>
      </c>
      <c r="O227" s="65">
        <f>SUMIFS(Nov!$I$5:$I$605,Nov!$U$5:$U$605,"Receita",Nov!$G$5:$G$605,CReceber!$D227,Nov!$K$5:$K$605,"Não Pago")</f>
        <v>0</v>
      </c>
      <c r="P227" s="65">
        <f>SUMIFS(Dez!$I$5:$I$605,Dez!$U$5:$U$605,"Receita",Dez!$G$5:$G$605,CReceber!$D227,Dez!$K$5:$K$605,"Não Pago")</f>
        <v>0</v>
      </c>
      <c r="Q227" s="62">
        <f t="shared" si="8"/>
        <v>0</v>
      </c>
    </row>
    <row r="228" spans="3:17" ht="28.5" customHeight="1" thickTop="1" thickBot="1" x14ac:dyDescent="0.3">
      <c r="C228" s="46" t="s">
        <v>432</v>
      </c>
      <c r="D228" s="47" t="str">
        <f>VLOOKUP(C228,'PC Receitas'!$J$4:$K$103,2,FALSE)</f>
        <v>-</v>
      </c>
      <c r="E228" s="65">
        <f>SUMIFS(Jan!$I$5:$I$605,Jan!$U$5:$U$605,"Receita",Jan!$G$5:$G$605,CReceber!$D228,Jan!$K$5:$K$605,"Não Pago")</f>
        <v>0</v>
      </c>
      <c r="F228" s="65">
        <f>SUMIFS(Fev!$I$5:$I$605,Fev!$U$5:$U$605,"Receita",Fev!$G$5:$G$605,CReceber!$D228,Fev!$K$5:$K$605,"Não Pago")</f>
        <v>0</v>
      </c>
      <c r="G228" s="65">
        <f>SUMIFS(Mar!$I$5:$I$605,Mar!$U$5:$U$605,"Receita",Mar!$G$5:$G$605,CReceber!$D228,Mar!$K$5:$K$605,"Não Pago")</f>
        <v>0</v>
      </c>
      <c r="H228" s="65">
        <f>SUMIFS(Abr!$I$5:$I$605,Abr!$U$5:$U$605,"Receita",Abr!$G$5:$G$605,CReceber!$D228,Abr!$K$5:$K$605,"Não Pago")</f>
        <v>0</v>
      </c>
      <c r="I228" s="65">
        <f>SUMIFS(Mai!$I$5:$I$605,Mai!$U$5:$U$605,"Receita",Mai!$G$5:$G$605,CReceber!$D228,Mai!$K$5:$K$605,"Não Pago")</f>
        <v>0</v>
      </c>
      <c r="J228" s="65">
        <f>SUMIFS(Jun!$I$5:$I$605,Jun!$U$5:$U$605,"Receita",Jun!$G$5:$G$605,CReceber!$D228,Jun!$K$5:$K$605,"Não Pago")</f>
        <v>0</v>
      </c>
      <c r="K228" s="65">
        <f>SUMIFS(Jul!$I$5:$I$605,Jul!$U$5:$U$605,"Receita",Jul!$G$5:$G$605,CReceber!$D228,Jul!$K$5:$K$605,"Não Pago")</f>
        <v>0</v>
      </c>
      <c r="L228" s="65">
        <f>SUMIFS(Ago!$I$5:$I$605,Ago!$U$5:$U$605,"Receita",Ago!$G$5:$G$605,CReceber!$D228,Ago!$K$5:$K$605,"Não Pago")</f>
        <v>0</v>
      </c>
      <c r="M228" s="65">
        <f>SUMIFS(Set!$I$5:$I$605,Set!$U$5:$U$605,"Receita",Set!$G$5:$G$605,CReceber!$D228,Set!$K$5:$K$605,"Não Pago")</f>
        <v>0</v>
      </c>
      <c r="N228" s="65">
        <f>SUMIFS(Out!$I$5:$I$605,Out!$U$5:$U$605,"Receita",Out!$G$5:$G$605,CReceber!$D228,Out!$K$5:$K$605,"Não Pago")</f>
        <v>0</v>
      </c>
      <c r="O228" s="65">
        <f>SUMIFS(Nov!$I$5:$I$605,Nov!$U$5:$U$605,"Receita",Nov!$G$5:$G$605,CReceber!$D228,Nov!$K$5:$K$605,"Não Pago")</f>
        <v>0</v>
      </c>
      <c r="P228" s="65">
        <f>SUMIFS(Dez!$I$5:$I$605,Dez!$U$5:$U$605,"Receita",Dez!$G$5:$G$605,CReceber!$D228,Dez!$K$5:$K$605,"Não Pago")</f>
        <v>0</v>
      </c>
      <c r="Q228" s="62">
        <f t="shared" si="8"/>
        <v>0</v>
      </c>
    </row>
    <row r="229" spans="3:17" ht="28.5" customHeight="1" thickTop="1" thickBot="1" x14ac:dyDescent="0.3">
      <c r="C229" s="46" t="s">
        <v>435</v>
      </c>
      <c r="D229" s="47" t="str">
        <f>VLOOKUP(C229,'PC Receitas'!$J$4:$K$103,2,FALSE)</f>
        <v>-</v>
      </c>
      <c r="E229" s="65">
        <f>SUMIFS(Jan!$I$5:$I$605,Jan!$U$5:$U$605,"Receita",Jan!$G$5:$G$605,CReceber!$D229,Jan!$K$5:$K$605,"Não Pago")</f>
        <v>0</v>
      </c>
      <c r="F229" s="65">
        <f>SUMIFS(Fev!$I$5:$I$605,Fev!$U$5:$U$605,"Receita",Fev!$G$5:$G$605,CReceber!$D229,Fev!$K$5:$K$605,"Não Pago")</f>
        <v>0</v>
      </c>
      <c r="G229" s="65">
        <f>SUMIFS(Mar!$I$5:$I$605,Mar!$U$5:$U$605,"Receita",Mar!$G$5:$G$605,CReceber!$D229,Mar!$K$5:$K$605,"Não Pago")</f>
        <v>0</v>
      </c>
      <c r="H229" s="65">
        <f>SUMIFS(Abr!$I$5:$I$605,Abr!$U$5:$U$605,"Receita",Abr!$G$5:$G$605,CReceber!$D229,Abr!$K$5:$K$605,"Não Pago")</f>
        <v>0</v>
      </c>
      <c r="I229" s="65">
        <f>SUMIFS(Mai!$I$5:$I$605,Mai!$U$5:$U$605,"Receita",Mai!$G$5:$G$605,CReceber!$D229,Mai!$K$5:$K$605,"Não Pago")</f>
        <v>0</v>
      </c>
      <c r="J229" s="65">
        <f>SUMIFS(Jun!$I$5:$I$605,Jun!$U$5:$U$605,"Receita",Jun!$G$5:$G$605,CReceber!$D229,Jun!$K$5:$K$605,"Não Pago")</f>
        <v>0</v>
      </c>
      <c r="K229" s="65">
        <f>SUMIFS(Jul!$I$5:$I$605,Jul!$U$5:$U$605,"Receita",Jul!$G$5:$G$605,CReceber!$D229,Jul!$K$5:$K$605,"Não Pago")</f>
        <v>0</v>
      </c>
      <c r="L229" s="65">
        <f>SUMIFS(Ago!$I$5:$I$605,Ago!$U$5:$U$605,"Receita",Ago!$G$5:$G$605,CReceber!$D229,Ago!$K$5:$K$605,"Não Pago")</f>
        <v>0</v>
      </c>
      <c r="M229" s="65">
        <f>SUMIFS(Set!$I$5:$I$605,Set!$U$5:$U$605,"Receita",Set!$G$5:$G$605,CReceber!$D229,Set!$K$5:$K$605,"Não Pago")</f>
        <v>0</v>
      </c>
      <c r="N229" s="65">
        <f>SUMIFS(Out!$I$5:$I$605,Out!$U$5:$U$605,"Receita",Out!$G$5:$G$605,CReceber!$D229,Out!$K$5:$K$605,"Não Pago")</f>
        <v>0</v>
      </c>
      <c r="O229" s="65">
        <f>SUMIFS(Nov!$I$5:$I$605,Nov!$U$5:$U$605,"Receita",Nov!$G$5:$G$605,CReceber!$D229,Nov!$K$5:$K$605,"Não Pago")</f>
        <v>0</v>
      </c>
      <c r="P229" s="65">
        <f>SUMIFS(Dez!$I$5:$I$605,Dez!$U$5:$U$605,"Receita",Dez!$G$5:$G$605,CReceber!$D229,Dez!$K$5:$K$605,"Não Pago")</f>
        <v>0</v>
      </c>
      <c r="Q229" s="62">
        <f t="shared" si="8"/>
        <v>0</v>
      </c>
    </row>
    <row r="230" spans="3:17" ht="28.5" customHeight="1" thickTop="1" thickBot="1" x14ac:dyDescent="0.3">
      <c r="C230" s="46" t="s">
        <v>438</v>
      </c>
      <c r="D230" s="47" t="str">
        <f>VLOOKUP(C230,'PC Receitas'!$J$4:$K$103,2,FALSE)</f>
        <v>-</v>
      </c>
      <c r="E230" s="65">
        <f>SUMIFS(Jan!$I$5:$I$605,Jan!$U$5:$U$605,"Receita",Jan!$G$5:$G$605,CReceber!$D230,Jan!$K$5:$K$605,"Não Pago")</f>
        <v>0</v>
      </c>
      <c r="F230" s="65">
        <f>SUMIFS(Fev!$I$5:$I$605,Fev!$U$5:$U$605,"Receita",Fev!$G$5:$G$605,CReceber!$D230,Fev!$K$5:$K$605,"Não Pago")</f>
        <v>0</v>
      </c>
      <c r="G230" s="65">
        <f>SUMIFS(Mar!$I$5:$I$605,Mar!$U$5:$U$605,"Receita",Mar!$G$5:$G$605,CReceber!$D230,Mar!$K$5:$K$605,"Não Pago")</f>
        <v>0</v>
      </c>
      <c r="H230" s="65">
        <f>SUMIFS(Abr!$I$5:$I$605,Abr!$U$5:$U$605,"Receita",Abr!$G$5:$G$605,CReceber!$D230,Abr!$K$5:$K$605,"Não Pago")</f>
        <v>0</v>
      </c>
      <c r="I230" s="65">
        <f>SUMIFS(Mai!$I$5:$I$605,Mai!$U$5:$U$605,"Receita",Mai!$G$5:$G$605,CReceber!$D230,Mai!$K$5:$K$605,"Não Pago")</f>
        <v>0</v>
      </c>
      <c r="J230" s="65">
        <f>SUMIFS(Jun!$I$5:$I$605,Jun!$U$5:$U$605,"Receita",Jun!$G$5:$G$605,CReceber!$D230,Jun!$K$5:$K$605,"Não Pago")</f>
        <v>0</v>
      </c>
      <c r="K230" s="65">
        <f>SUMIFS(Jul!$I$5:$I$605,Jul!$U$5:$U$605,"Receita",Jul!$G$5:$G$605,CReceber!$D230,Jul!$K$5:$K$605,"Não Pago")</f>
        <v>0</v>
      </c>
      <c r="L230" s="65">
        <f>SUMIFS(Ago!$I$5:$I$605,Ago!$U$5:$U$605,"Receita",Ago!$G$5:$G$605,CReceber!$D230,Ago!$K$5:$K$605,"Não Pago")</f>
        <v>0</v>
      </c>
      <c r="M230" s="65">
        <f>SUMIFS(Set!$I$5:$I$605,Set!$U$5:$U$605,"Receita",Set!$G$5:$G$605,CReceber!$D230,Set!$K$5:$K$605,"Não Pago")</f>
        <v>0</v>
      </c>
      <c r="N230" s="65">
        <f>SUMIFS(Out!$I$5:$I$605,Out!$U$5:$U$605,"Receita",Out!$G$5:$G$605,CReceber!$D230,Out!$K$5:$K$605,"Não Pago")</f>
        <v>0</v>
      </c>
      <c r="O230" s="65">
        <f>SUMIFS(Nov!$I$5:$I$605,Nov!$U$5:$U$605,"Receita",Nov!$G$5:$G$605,CReceber!$D230,Nov!$K$5:$K$605,"Não Pago")</f>
        <v>0</v>
      </c>
      <c r="P230" s="65">
        <f>SUMIFS(Dez!$I$5:$I$605,Dez!$U$5:$U$605,"Receita",Dez!$G$5:$G$605,CReceber!$D230,Dez!$K$5:$K$605,"Não Pago")</f>
        <v>0</v>
      </c>
      <c r="Q230" s="62">
        <f t="shared" si="8"/>
        <v>0</v>
      </c>
    </row>
    <row r="231" spans="3:17" ht="28.5" customHeight="1" thickTop="1" thickBot="1" x14ac:dyDescent="0.3">
      <c r="C231" s="46" t="s">
        <v>441</v>
      </c>
      <c r="D231" s="47" t="str">
        <f>VLOOKUP(C231,'PC Receitas'!$J$4:$K$103,2,FALSE)</f>
        <v>-</v>
      </c>
      <c r="E231" s="65">
        <f>SUMIFS(Jan!$I$5:$I$605,Jan!$U$5:$U$605,"Receita",Jan!$G$5:$G$605,CReceber!$D231,Jan!$K$5:$K$605,"Não Pago")</f>
        <v>0</v>
      </c>
      <c r="F231" s="65">
        <f>SUMIFS(Fev!$I$5:$I$605,Fev!$U$5:$U$605,"Receita",Fev!$G$5:$G$605,CReceber!$D231,Fev!$K$5:$K$605,"Não Pago")</f>
        <v>0</v>
      </c>
      <c r="G231" s="65">
        <f>SUMIFS(Mar!$I$5:$I$605,Mar!$U$5:$U$605,"Receita",Mar!$G$5:$G$605,CReceber!$D231,Mar!$K$5:$K$605,"Não Pago")</f>
        <v>0</v>
      </c>
      <c r="H231" s="65">
        <f>SUMIFS(Abr!$I$5:$I$605,Abr!$U$5:$U$605,"Receita",Abr!$G$5:$G$605,CReceber!$D231,Abr!$K$5:$K$605,"Não Pago")</f>
        <v>0</v>
      </c>
      <c r="I231" s="65">
        <f>SUMIFS(Mai!$I$5:$I$605,Mai!$U$5:$U$605,"Receita",Mai!$G$5:$G$605,CReceber!$D231,Mai!$K$5:$K$605,"Não Pago")</f>
        <v>0</v>
      </c>
      <c r="J231" s="65">
        <f>SUMIFS(Jun!$I$5:$I$605,Jun!$U$5:$U$605,"Receita",Jun!$G$5:$G$605,CReceber!$D231,Jun!$K$5:$K$605,"Não Pago")</f>
        <v>0</v>
      </c>
      <c r="K231" s="65">
        <f>SUMIFS(Jul!$I$5:$I$605,Jul!$U$5:$U$605,"Receita",Jul!$G$5:$G$605,CReceber!$D231,Jul!$K$5:$K$605,"Não Pago")</f>
        <v>0</v>
      </c>
      <c r="L231" s="65">
        <f>SUMIFS(Ago!$I$5:$I$605,Ago!$U$5:$U$605,"Receita",Ago!$G$5:$G$605,CReceber!$D231,Ago!$K$5:$K$605,"Não Pago")</f>
        <v>0</v>
      </c>
      <c r="M231" s="65">
        <f>SUMIFS(Set!$I$5:$I$605,Set!$U$5:$U$605,"Receita",Set!$G$5:$G$605,CReceber!$D231,Set!$K$5:$K$605,"Não Pago")</f>
        <v>0</v>
      </c>
      <c r="N231" s="65">
        <f>SUMIFS(Out!$I$5:$I$605,Out!$U$5:$U$605,"Receita",Out!$G$5:$G$605,CReceber!$D231,Out!$K$5:$K$605,"Não Pago")</f>
        <v>0</v>
      </c>
      <c r="O231" s="65">
        <f>SUMIFS(Nov!$I$5:$I$605,Nov!$U$5:$U$605,"Receita",Nov!$G$5:$G$605,CReceber!$D231,Nov!$K$5:$K$605,"Não Pago")</f>
        <v>0</v>
      </c>
      <c r="P231" s="65">
        <f>SUMIFS(Dez!$I$5:$I$605,Dez!$U$5:$U$605,"Receita",Dez!$G$5:$G$605,CReceber!$D231,Dez!$K$5:$K$605,"Não Pago")</f>
        <v>0</v>
      </c>
      <c r="Q231" s="62">
        <f t="shared" si="8"/>
        <v>0</v>
      </c>
    </row>
    <row r="232" spans="3:17" ht="28.5" customHeight="1" thickTop="1" thickBot="1" x14ac:dyDescent="0.3">
      <c r="C232" s="46" t="s">
        <v>444</v>
      </c>
      <c r="D232" s="47" t="str">
        <f>VLOOKUP(C232,'PC Receitas'!$J$4:$K$103,2,FALSE)</f>
        <v>-</v>
      </c>
      <c r="E232" s="65">
        <f>SUMIFS(Jan!$I$5:$I$605,Jan!$U$5:$U$605,"Receita",Jan!$G$5:$G$605,CReceber!$D232,Jan!$K$5:$K$605,"Não Pago")</f>
        <v>0</v>
      </c>
      <c r="F232" s="65">
        <f>SUMIFS(Fev!$I$5:$I$605,Fev!$U$5:$U$605,"Receita",Fev!$G$5:$G$605,CReceber!$D232,Fev!$K$5:$K$605,"Não Pago")</f>
        <v>0</v>
      </c>
      <c r="G232" s="65">
        <f>SUMIFS(Mar!$I$5:$I$605,Mar!$U$5:$U$605,"Receita",Mar!$G$5:$G$605,CReceber!$D232,Mar!$K$5:$K$605,"Não Pago")</f>
        <v>0</v>
      </c>
      <c r="H232" s="65">
        <f>SUMIFS(Abr!$I$5:$I$605,Abr!$U$5:$U$605,"Receita",Abr!$G$5:$G$605,CReceber!$D232,Abr!$K$5:$K$605,"Não Pago")</f>
        <v>0</v>
      </c>
      <c r="I232" s="65">
        <f>SUMIFS(Mai!$I$5:$I$605,Mai!$U$5:$U$605,"Receita",Mai!$G$5:$G$605,CReceber!$D232,Mai!$K$5:$K$605,"Não Pago")</f>
        <v>0</v>
      </c>
      <c r="J232" s="65">
        <f>SUMIFS(Jun!$I$5:$I$605,Jun!$U$5:$U$605,"Receita",Jun!$G$5:$G$605,CReceber!$D232,Jun!$K$5:$K$605,"Não Pago")</f>
        <v>0</v>
      </c>
      <c r="K232" s="65">
        <f>SUMIFS(Jul!$I$5:$I$605,Jul!$U$5:$U$605,"Receita",Jul!$G$5:$G$605,CReceber!$D232,Jul!$K$5:$K$605,"Não Pago")</f>
        <v>0</v>
      </c>
      <c r="L232" s="65">
        <f>SUMIFS(Ago!$I$5:$I$605,Ago!$U$5:$U$605,"Receita",Ago!$G$5:$G$605,CReceber!$D232,Ago!$K$5:$K$605,"Não Pago")</f>
        <v>0</v>
      </c>
      <c r="M232" s="65">
        <f>SUMIFS(Set!$I$5:$I$605,Set!$U$5:$U$605,"Receita",Set!$G$5:$G$605,CReceber!$D232,Set!$K$5:$K$605,"Não Pago")</f>
        <v>0</v>
      </c>
      <c r="N232" s="65">
        <f>SUMIFS(Out!$I$5:$I$605,Out!$U$5:$U$605,"Receita",Out!$G$5:$G$605,CReceber!$D232,Out!$K$5:$K$605,"Não Pago")</f>
        <v>0</v>
      </c>
      <c r="O232" s="65">
        <f>SUMIFS(Nov!$I$5:$I$605,Nov!$U$5:$U$605,"Receita",Nov!$G$5:$G$605,CReceber!$D232,Nov!$K$5:$K$605,"Não Pago")</f>
        <v>0</v>
      </c>
      <c r="P232" s="65">
        <f>SUMIFS(Dez!$I$5:$I$605,Dez!$U$5:$U$605,"Receita",Dez!$G$5:$G$605,CReceber!$D232,Dez!$K$5:$K$605,"Não Pago")</f>
        <v>0</v>
      </c>
      <c r="Q232" s="62">
        <f t="shared" si="8"/>
        <v>0</v>
      </c>
    </row>
    <row r="233" spans="3:17" ht="28.5" customHeight="1" thickTop="1" thickBot="1" x14ac:dyDescent="0.3">
      <c r="C233" s="46" t="s">
        <v>447</v>
      </c>
      <c r="D233" s="47" t="str">
        <f>VLOOKUP(C233,'PC Receitas'!$J$4:$K$103,2,FALSE)</f>
        <v>-</v>
      </c>
      <c r="E233" s="65">
        <f>SUMIFS(Jan!$I$5:$I$605,Jan!$U$5:$U$605,"Receita",Jan!$G$5:$G$605,CReceber!$D233,Jan!$K$5:$K$605,"Não Pago")</f>
        <v>0</v>
      </c>
      <c r="F233" s="65">
        <f>SUMIFS(Fev!$I$5:$I$605,Fev!$U$5:$U$605,"Receita",Fev!$G$5:$G$605,CReceber!$D233,Fev!$K$5:$K$605,"Não Pago")</f>
        <v>0</v>
      </c>
      <c r="G233" s="65">
        <f>SUMIFS(Mar!$I$5:$I$605,Mar!$U$5:$U$605,"Receita",Mar!$G$5:$G$605,CReceber!$D233,Mar!$K$5:$K$605,"Não Pago")</f>
        <v>0</v>
      </c>
      <c r="H233" s="65">
        <f>SUMIFS(Abr!$I$5:$I$605,Abr!$U$5:$U$605,"Receita",Abr!$G$5:$G$605,CReceber!$D233,Abr!$K$5:$K$605,"Não Pago")</f>
        <v>0</v>
      </c>
      <c r="I233" s="65">
        <f>SUMIFS(Mai!$I$5:$I$605,Mai!$U$5:$U$605,"Receita",Mai!$G$5:$G$605,CReceber!$D233,Mai!$K$5:$K$605,"Não Pago")</f>
        <v>0</v>
      </c>
      <c r="J233" s="65">
        <f>SUMIFS(Jun!$I$5:$I$605,Jun!$U$5:$U$605,"Receita",Jun!$G$5:$G$605,CReceber!$D233,Jun!$K$5:$K$605,"Não Pago")</f>
        <v>0</v>
      </c>
      <c r="K233" s="65">
        <f>SUMIFS(Jul!$I$5:$I$605,Jul!$U$5:$U$605,"Receita",Jul!$G$5:$G$605,CReceber!$D233,Jul!$K$5:$K$605,"Não Pago")</f>
        <v>0</v>
      </c>
      <c r="L233" s="65">
        <f>SUMIFS(Ago!$I$5:$I$605,Ago!$U$5:$U$605,"Receita",Ago!$G$5:$G$605,CReceber!$D233,Ago!$K$5:$K$605,"Não Pago")</f>
        <v>0</v>
      </c>
      <c r="M233" s="65">
        <f>SUMIFS(Set!$I$5:$I$605,Set!$U$5:$U$605,"Receita",Set!$G$5:$G$605,CReceber!$D233,Set!$K$5:$K$605,"Não Pago")</f>
        <v>0</v>
      </c>
      <c r="N233" s="65">
        <f>SUMIFS(Out!$I$5:$I$605,Out!$U$5:$U$605,"Receita",Out!$G$5:$G$605,CReceber!$D233,Out!$K$5:$K$605,"Não Pago")</f>
        <v>0</v>
      </c>
      <c r="O233" s="65">
        <f>SUMIFS(Nov!$I$5:$I$605,Nov!$U$5:$U$605,"Receita",Nov!$G$5:$G$605,CReceber!$D233,Nov!$K$5:$K$605,"Não Pago")</f>
        <v>0</v>
      </c>
      <c r="P233" s="65">
        <f>SUMIFS(Dez!$I$5:$I$605,Dez!$U$5:$U$605,"Receita",Dez!$G$5:$G$605,CReceber!$D233,Dez!$K$5:$K$605,"Não Pago")</f>
        <v>0</v>
      </c>
      <c r="Q233" s="62">
        <f t="shared" si="8"/>
        <v>0</v>
      </c>
    </row>
    <row r="234" spans="3:17" ht="28.5" customHeight="1" thickTop="1" thickBot="1" x14ac:dyDescent="0.3">
      <c r="C234" s="46" t="s">
        <v>450</v>
      </c>
      <c r="D234" s="47" t="str">
        <f>VLOOKUP(C234,'PC Receitas'!$J$4:$K$103,2,FALSE)</f>
        <v>-</v>
      </c>
      <c r="E234" s="65">
        <f>SUMIFS(Jan!$I$5:$I$605,Jan!$U$5:$U$605,"Receita",Jan!$G$5:$G$605,CReceber!$D234,Jan!$K$5:$K$605,"Não Pago")</f>
        <v>0</v>
      </c>
      <c r="F234" s="65">
        <f>SUMIFS(Fev!$I$5:$I$605,Fev!$U$5:$U$605,"Receita",Fev!$G$5:$G$605,CReceber!$D234,Fev!$K$5:$K$605,"Não Pago")</f>
        <v>0</v>
      </c>
      <c r="G234" s="65">
        <f>SUMIFS(Mar!$I$5:$I$605,Mar!$U$5:$U$605,"Receita",Mar!$G$5:$G$605,CReceber!$D234,Mar!$K$5:$K$605,"Não Pago")</f>
        <v>0</v>
      </c>
      <c r="H234" s="65">
        <f>SUMIFS(Abr!$I$5:$I$605,Abr!$U$5:$U$605,"Receita",Abr!$G$5:$G$605,CReceber!$D234,Abr!$K$5:$K$605,"Não Pago")</f>
        <v>0</v>
      </c>
      <c r="I234" s="65">
        <f>SUMIFS(Mai!$I$5:$I$605,Mai!$U$5:$U$605,"Receita",Mai!$G$5:$G$605,CReceber!$D234,Mai!$K$5:$K$605,"Não Pago")</f>
        <v>0</v>
      </c>
      <c r="J234" s="65">
        <f>SUMIFS(Jun!$I$5:$I$605,Jun!$U$5:$U$605,"Receita",Jun!$G$5:$G$605,CReceber!$D234,Jun!$K$5:$K$605,"Não Pago")</f>
        <v>0</v>
      </c>
      <c r="K234" s="65">
        <f>SUMIFS(Jul!$I$5:$I$605,Jul!$U$5:$U$605,"Receita",Jul!$G$5:$G$605,CReceber!$D234,Jul!$K$5:$K$605,"Não Pago")</f>
        <v>0</v>
      </c>
      <c r="L234" s="65">
        <f>SUMIFS(Ago!$I$5:$I$605,Ago!$U$5:$U$605,"Receita",Ago!$G$5:$G$605,CReceber!$D234,Ago!$K$5:$K$605,"Não Pago")</f>
        <v>0</v>
      </c>
      <c r="M234" s="65">
        <f>SUMIFS(Set!$I$5:$I$605,Set!$U$5:$U$605,"Receita",Set!$G$5:$G$605,CReceber!$D234,Set!$K$5:$K$605,"Não Pago")</f>
        <v>0</v>
      </c>
      <c r="N234" s="65">
        <f>SUMIFS(Out!$I$5:$I$605,Out!$U$5:$U$605,"Receita",Out!$G$5:$G$605,CReceber!$D234,Out!$K$5:$K$605,"Não Pago")</f>
        <v>0</v>
      </c>
      <c r="O234" s="65">
        <f>SUMIFS(Nov!$I$5:$I$605,Nov!$U$5:$U$605,"Receita",Nov!$G$5:$G$605,CReceber!$D234,Nov!$K$5:$K$605,"Não Pago")</f>
        <v>0</v>
      </c>
      <c r="P234" s="65">
        <f>SUMIFS(Dez!$I$5:$I$605,Dez!$U$5:$U$605,"Receita",Dez!$G$5:$G$605,CReceber!$D234,Dez!$K$5:$K$605,"Não Pago")</f>
        <v>0</v>
      </c>
      <c r="Q234" s="62">
        <f t="shared" si="8"/>
        <v>0</v>
      </c>
    </row>
    <row r="235" spans="3:17" ht="28.5" customHeight="1" thickTop="1" thickBot="1" x14ac:dyDescent="0.3">
      <c r="C235" s="46" t="s">
        <v>453</v>
      </c>
      <c r="D235" s="47" t="str">
        <f>VLOOKUP(C235,'PC Receitas'!$J$4:$K$103,2,FALSE)</f>
        <v>-</v>
      </c>
      <c r="E235" s="65">
        <f>SUMIFS(Jan!$I$5:$I$605,Jan!$U$5:$U$605,"Receita",Jan!$G$5:$G$605,CReceber!$D235,Jan!$K$5:$K$605,"Não Pago")</f>
        <v>0</v>
      </c>
      <c r="F235" s="65">
        <f>SUMIFS(Fev!$I$5:$I$605,Fev!$U$5:$U$605,"Receita",Fev!$G$5:$G$605,CReceber!$D235,Fev!$K$5:$K$605,"Não Pago")</f>
        <v>0</v>
      </c>
      <c r="G235" s="65">
        <f>SUMIFS(Mar!$I$5:$I$605,Mar!$U$5:$U$605,"Receita",Mar!$G$5:$G$605,CReceber!$D235,Mar!$K$5:$K$605,"Não Pago")</f>
        <v>0</v>
      </c>
      <c r="H235" s="65">
        <f>SUMIFS(Abr!$I$5:$I$605,Abr!$U$5:$U$605,"Receita",Abr!$G$5:$G$605,CReceber!$D235,Abr!$K$5:$K$605,"Não Pago")</f>
        <v>0</v>
      </c>
      <c r="I235" s="65">
        <f>SUMIFS(Mai!$I$5:$I$605,Mai!$U$5:$U$605,"Receita",Mai!$G$5:$G$605,CReceber!$D235,Mai!$K$5:$K$605,"Não Pago")</f>
        <v>0</v>
      </c>
      <c r="J235" s="65">
        <f>SUMIFS(Jun!$I$5:$I$605,Jun!$U$5:$U$605,"Receita",Jun!$G$5:$G$605,CReceber!$D235,Jun!$K$5:$K$605,"Não Pago")</f>
        <v>0</v>
      </c>
      <c r="K235" s="65">
        <f>SUMIFS(Jul!$I$5:$I$605,Jul!$U$5:$U$605,"Receita",Jul!$G$5:$G$605,CReceber!$D235,Jul!$K$5:$K$605,"Não Pago")</f>
        <v>0</v>
      </c>
      <c r="L235" s="65">
        <f>SUMIFS(Ago!$I$5:$I$605,Ago!$U$5:$U$605,"Receita",Ago!$G$5:$G$605,CReceber!$D235,Ago!$K$5:$K$605,"Não Pago")</f>
        <v>0</v>
      </c>
      <c r="M235" s="65">
        <f>SUMIFS(Set!$I$5:$I$605,Set!$U$5:$U$605,"Receita",Set!$G$5:$G$605,CReceber!$D235,Set!$K$5:$K$605,"Não Pago")</f>
        <v>0</v>
      </c>
      <c r="N235" s="65">
        <f>SUMIFS(Out!$I$5:$I$605,Out!$U$5:$U$605,"Receita",Out!$G$5:$G$605,CReceber!$D235,Out!$K$5:$K$605,"Não Pago")</f>
        <v>0</v>
      </c>
      <c r="O235" s="65">
        <f>SUMIFS(Nov!$I$5:$I$605,Nov!$U$5:$U$605,"Receita",Nov!$G$5:$G$605,CReceber!$D235,Nov!$K$5:$K$605,"Não Pago")</f>
        <v>0</v>
      </c>
      <c r="P235" s="65">
        <f>SUMIFS(Dez!$I$5:$I$605,Dez!$U$5:$U$605,"Receita",Dez!$G$5:$G$605,CReceber!$D235,Dez!$K$5:$K$605,"Não Pago")</f>
        <v>0</v>
      </c>
      <c r="Q235" s="62">
        <f t="shared" si="8"/>
        <v>0</v>
      </c>
    </row>
    <row r="236" spans="3:17" ht="28.5" customHeight="1" thickTop="1" thickBot="1" x14ac:dyDescent="0.3">
      <c r="C236" s="46" t="s">
        <v>456</v>
      </c>
      <c r="D236" s="47" t="str">
        <f>VLOOKUP(C236,'PC Receitas'!$J$4:$K$103,2,FALSE)</f>
        <v>-</v>
      </c>
      <c r="E236" s="65">
        <f>SUMIFS(Jan!$I$5:$I$605,Jan!$U$5:$U$605,"Receita",Jan!$G$5:$G$605,CReceber!$D236,Jan!$K$5:$K$605,"Não Pago")</f>
        <v>0</v>
      </c>
      <c r="F236" s="65">
        <f>SUMIFS(Fev!$I$5:$I$605,Fev!$U$5:$U$605,"Receita",Fev!$G$5:$G$605,CReceber!$D236,Fev!$K$5:$K$605,"Não Pago")</f>
        <v>0</v>
      </c>
      <c r="G236" s="65">
        <f>SUMIFS(Mar!$I$5:$I$605,Mar!$U$5:$U$605,"Receita",Mar!$G$5:$G$605,CReceber!$D236,Mar!$K$5:$K$605,"Não Pago")</f>
        <v>0</v>
      </c>
      <c r="H236" s="65">
        <f>SUMIFS(Abr!$I$5:$I$605,Abr!$U$5:$U$605,"Receita",Abr!$G$5:$G$605,CReceber!$D236,Abr!$K$5:$K$605,"Não Pago")</f>
        <v>0</v>
      </c>
      <c r="I236" s="65">
        <f>SUMIFS(Mai!$I$5:$I$605,Mai!$U$5:$U$605,"Receita",Mai!$G$5:$G$605,CReceber!$D236,Mai!$K$5:$K$605,"Não Pago")</f>
        <v>0</v>
      </c>
      <c r="J236" s="65">
        <f>SUMIFS(Jun!$I$5:$I$605,Jun!$U$5:$U$605,"Receita",Jun!$G$5:$G$605,CReceber!$D236,Jun!$K$5:$K$605,"Não Pago")</f>
        <v>0</v>
      </c>
      <c r="K236" s="65">
        <f>SUMIFS(Jul!$I$5:$I$605,Jul!$U$5:$U$605,"Receita",Jul!$G$5:$G$605,CReceber!$D236,Jul!$K$5:$K$605,"Não Pago")</f>
        <v>0</v>
      </c>
      <c r="L236" s="65">
        <f>SUMIFS(Ago!$I$5:$I$605,Ago!$U$5:$U$605,"Receita",Ago!$G$5:$G$605,CReceber!$D236,Ago!$K$5:$K$605,"Não Pago")</f>
        <v>0</v>
      </c>
      <c r="M236" s="65">
        <f>SUMIFS(Set!$I$5:$I$605,Set!$U$5:$U$605,"Receita",Set!$G$5:$G$605,CReceber!$D236,Set!$K$5:$K$605,"Não Pago")</f>
        <v>0</v>
      </c>
      <c r="N236" s="65">
        <f>SUMIFS(Out!$I$5:$I$605,Out!$U$5:$U$605,"Receita",Out!$G$5:$G$605,CReceber!$D236,Out!$K$5:$K$605,"Não Pago")</f>
        <v>0</v>
      </c>
      <c r="O236" s="65">
        <f>SUMIFS(Nov!$I$5:$I$605,Nov!$U$5:$U$605,"Receita",Nov!$G$5:$G$605,CReceber!$D236,Nov!$K$5:$K$605,"Não Pago")</f>
        <v>0</v>
      </c>
      <c r="P236" s="65">
        <f>SUMIFS(Dez!$I$5:$I$605,Dez!$U$5:$U$605,"Receita",Dez!$G$5:$G$605,CReceber!$D236,Dez!$K$5:$K$605,"Não Pago")</f>
        <v>0</v>
      </c>
      <c r="Q236" s="62">
        <f t="shared" si="8"/>
        <v>0</v>
      </c>
    </row>
    <row r="237" spans="3:17" ht="28.5" customHeight="1" thickTop="1" thickBot="1" x14ac:dyDescent="0.3">
      <c r="C237" s="46" t="s">
        <v>459</v>
      </c>
      <c r="D237" s="47" t="str">
        <f>VLOOKUP(C237,'PC Receitas'!$J$4:$K$103,2,FALSE)</f>
        <v>-</v>
      </c>
      <c r="E237" s="65">
        <f>SUMIFS(Jan!$I$5:$I$605,Jan!$U$5:$U$605,"Receita",Jan!$G$5:$G$605,CReceber!$D237,Jan!$K$5:$K$605,"Não Pago")</f>
        <v>0</v>
      </c>
      <c r="F237" s="65">
        <f>SUMIFS(Fev!$I$5:$I$605,Fev!$U$5:$U$605,"Receita",Fev!$G$5:$G$605,CReceber!$D237,Fev!$K$5:$K$605,"Não Pago")</f>
        <v>0</v>
      </c>
      <c r="G237" s="65">
        <f>SUMIFS(Mar!$I$5:$I$605,Mar!$U$5:$U$605,"Receita",Mar!$G$5:$G$605,CReceber!$D237,Mar!$K$5:$K$605,"Não Pago")</f>
        <v>0</v>
      </c>
      <c r="H237" s="65">
        <f>SUMIFS(Abr!$I$5:$I$605,Abr!$U$5:$U$605,"Receita",Abr!$G$5:$G$605,CReceber!$D237,Abr!$K$5:$K$605,"Não Pago")</f>
        <v>0</v>
      </c>
      <c r="I237" s="65">
        <f>SUMIFS(Mai!$I$5:$I$605,Mai!$U$5:$U$605,"Receita",Mai!$G$5:$G$605,CReceber!$D237,Mai!$K$5:$K$605,"Não Pago")</f>
        <v>0</v>
      </c>
      <c r="J237" s="65">
        <f>SUMIFS(Jun!$I$5:$I$605,Jun!$U$5:$U$605,"Receita",Jun!$G$5:$G$605,CReceber!$D237,Jun!$K$5:$K$605,"Não Pago")</f>
        <v>0</v>
      </c>
      <c r="K237" s="65">
        <f>SUMIFS(Jul!$I$5:$I$605,Jul!$U$5:$U$605,"Receita",Jul!$G$5:$G$605,CReceber!$D237,Jul!$K$5:$K$605,"Não Pago")</f>
        <v>0</v>
      </c>
      <c r="L237" s="65">
        <f>SUMIFS(Ago!$I$5:$I$605,Ago!$U$5:$U$605,"Receita",Ago!$G$5:$G$605,CReceber!$D237,Ago!$K$5:$K$605,"Não Pago")</f>
        <v>0</v>
      </c>
      <c r="M237" s="65">
        <f>SUMIFS(Set!$I$5:$I$605,Set!$U$5:$U$605,"Receita",Set!$G$5:$G$605,CReceber!$D237,Set!$K$5:$K$605,"Não Pago")</f>
        <v>0</v>
      </c>
      <c r="N237" s="65">
        <f>SUMIFS(Out!$I$5:$I$605,Out!$U$5:$U$605,"Receita",Out!$G$5:$G$605,CReceber!$D237,Out!$K$5:$K$605,"Não Pago")</f>
        <v>0</v>
      </c>
      <c r="O237" s="65">
        <f>SUMIFS(Nov!$I$5:$I$605,Nov!$U$5:$U$605,"Receita",Nov!$G$5:$G$605,CReceber!$D237,Nov!$K$5:$K$605,"Não Pago")</f>
        <v>0</v>
      </c>
      <c r="P237" s="65">
        <f>SUMIFS(Dez!$I$5:$I$605,Dez!$U$5:$U$605,"Receita",Dez!$G$5:$G$605,CReceber!$D237,Dez!$K$5:$K$605,"Não Pago")</f>
        <v>0</v>
      </c>
      <c r="Q237" s="62">
        <f t="shared" si="8"/>
        <v>0</v>
      </c>
    </row>
    <row r="238" spans="3:17" ht="28.5" customHeight="1" thickTop="1" thickBot="1" x14ac:dyDescent="0.3">
      <c r="C238" s="46" t="s">
        <v>462</v>
      </c>
      <c r="D238" s="47" t="str">
        <f>VLOOKUP(C238,'PC Receitas'!$J$4:$K$103,2,FALSE)</f>
        <v>-</v>
      </c>
      <c r="E238" s="65">
        <f>SUMIFS(Jan!$I$5:$I$605,Jan!$U$5:$U$605,"Receita",Jan!$G$5:$G$605,CReceber!$D238,Jan!$K$5:$K$605,"Não Pago")</f>
        <v>0</v>
      </c>
      <c r="F238" s="65">
        <f>SUMIFS(Fev!$I$5:$I$605,Fev!$U$5:$U$605,"Receita",Fev!$G$5:$G$605,CReceber!$D238,Fev!$K$5:$K$605,"Não Pago")</f>
        <v>0</v>
      </c>
      <c r="G238" s="65">
        <f>SUMIFS(Mar!$I$5:$I$605,Mar!$U$5:$U$605,"Receita",Mar!$G$5:$G$605,CReceber!$D238,Mar!$K$5:$K$605,"Não Pago")</f>
        <v>0</v>
      </c>
      <c r="H238" s="65">
        <f>SUMIFS(Abr!$I$5:$I$605,Abr!$U$5:$U$605,"Receita",Abr!$G$5:$G$605,CReceber!$D238,Abr!$K$5:$K$605,"Não Pago")</f>
        <v>0</v>
      </c>
      <c r="I238" s="65">
        <f>SUMIFS(Mai!$I$5:$I$605,Mai!$U$5:$U$605,"Receita",Mai!$G$5:$G$605,CReceber!$D238,Mai!$K$5:$K$605,"Não Pago")</f>
        <v>0</v>
      </c>
      <c r="J238" s="65">
        <f>SUMIFS(Jun!$I$5:$I$605,Jun!$U$5:$U$605,"Receita",Jun!$G$5:$G$605,CReceber!$D238,Jun!$K$5:$K$605,"Não Pago")</f>
        <v>0</v>
      </c>
      <c r="K238" s="65">
        <f>SUMIFS(Jul!$I$5:$I$605,Jul!$U$5:$U$605,"Receita",Jul!$G$5:$G$605,CReceber!$D238,Jul!$K$5:$K$605,"Não Pago")</f>
        <v>0</v>
      </c>
      <c r="L238" s="65">
        <f>SUMIFS(Ago!$I$5:$I$605,Ago!$U$5:$U$605,"Receita",Ago!$G$5:$G$605,CReceber!$D238,Ago!$K$5:$K$605,"Não Pago")</f>
        <v>0</v>
      </c>
      <c r="M238" s="65">
        <f>SUMIFS(Set!$I$5:$I$605,Set!$U$5:$U$605,"Receita",Set!$G$5:$G$605,CReceber!$D238,Set!$K$5:$K$605,"Não Pago")</f>
        <v>0</v>
      </c>
      <c r="N238" s="65">
        <f>SUMIFS(Out!$I$5:$I$605,Out!$U$5:$U$605,"Receita",Out!$G$5:$G$605,CReceber!$D238,Out!$K$5:$K$605,"Não Pago")</f>
        <v>0</v>
      </c>
      <c r="O238" s="65">
        <f>SUMIFS(Nov!$I$5:$I$605,Nov!$U$5:$U$605,"Receita",Nov!$G$5:$G$605,CReceber!$D238,Nov!$K$5:$K$605,"Não Pago")</f>
        <v>0</v>
      </c>
      <c r="P238" s="65">
        <f>SUMIFS(Dez!$I$5:$I$605,Dez!$U$5:$U$605,"Receita",Dez!$G$5:$G$605,CReceber!$D238,Dez!$K$5:$K$605,"Não Pago")</f>
        <v>0</v>
      </c>
      <c r="Q238" s="62">
        <f t="shared" si="8"/>
        <v>0</v>
      </c>
    </row>
    <row r="239" spans="3:17" ht="28.5" customHeight="1" thickTop="1" thickBot="1" x14ac:dyDescent="0.3">
      <c r="C239" s="46" t="s">
        <v>465</v>
      </c>
      <c r="D239" s="47" t="str">
        <f>VLOOKUP(C239,'PC Receitas'!$J$4:$K$103,2,FALSE)</f>
        <v>-</v>
      </c>
      <c r="E239" s="65">
        <f>SUMIFS(Jan!$I$5:$I$605,Jan!$U$5:$U$605,"Receita",Jan!$G$5:$G$605,CReceber!$D239,Jan!$K$5:$K$605,"Não Pago")</f>
        <v>0</v>
      </c>
      <c r="F239" s="65">
        <f>SUMIFS(Fev!$I$5:$I$605,Fev!$U$5:$U$605,"Receita",Fev!$G$5:$G$605,CReceber!$D239,Fev!$K$5:$K$605,"Não Pago")</f>
        <v>0</v>
      </c>
      <c r="G239" s="65">
        <f>SUMIFS(Mar!$I$5:$I$605,Mar!$U$5:$U$605,"Receita",Mar!$G$5:$G$605,CReceber!$D239,Mar!$K$5:$K$605,"Não Pago")</f>
        <v>0</v>
      </c>
      <c r="H239" s="65">
        <f>SUMIFS(Abr!$I$5:$I$605,Abr!$U$5:$U$605,"Receita",Abr!$G$5:$G$605,CReceber!$D239,Abr!$K$5:$K$605,"Não Pago")</f>
        <v>0</v>
      </c>
      <c r="I239" s="65">
        <f>SUMIFS(Mai!$I$5:$I$605,Mai!$U$5:$U$605,"Receita",Mai!$G$5:$G$605,CReceber!$D239,Mai!$K$5:$K$605,"Não Pago")</f>
        <v>0</v>
      </c>
      <c r="J239" s="65">
        <f>SUMIFS(Jun!$I$5:$I$605,Jun!$U$5:$U$605,"Receita",Jun!$G$5:$G$605,CReceber!$D239,Jun!$K$5:$K$605,"Não Pago")</f>
        <v>0</v>
      </c>
      <c r="K239" s="65">
        <f>SUMIFS(Jul!$I$5:$I$605,Jul!$U$5:$U$605,"Receita",Jul!$G$5:$G$605,CReceber!$D239,Jul!$K$5:$K$605,"Não Pago")</f>
        <v>0</v>
      </c>
      <c r="L239" s="65">
        <f>SUMIFS(Ago!$I$5:$I$605,Ago!$U$5:$U$605,"Receita",Ago!$G$5:$G$605,CReceber!$D239,Ago!$K$5:$K$605,"Não Pago")</f>
        <v>0</v>
      </c>
      <c r="M239" s="65">
        <f>SUMIFS(Set!$I$5:$I$605,Set!$U$5:$U$605,"Receita",Set!$G$5:$G$605,CReceber!$D239,Set!$K$5:$K$605,"Não Pago")</f>
        <v>0</v>
      </c>
      <c r="N239" s="65">
        <f>SUMIFS(Out!$I$5:$I$605,Out!$U$5:$U$605,"Receita",Out!$G$5:$G$605,CReceber!$D239,Out!$K$5:$K$605,"Não Pago")</f>
        <v>0</v>
      </c>
      <c r="O239" s="65">
        <f>SUMIFS(Nov!$I$5:$I$605,Nov!$U$5:$U$605,"Receita",Nov!$G$5:$G$605,CReceber!$D239,Nov!$K$5:$K$605,"Não Pago")</f>
        <v>0</v>
      </c>
      <c r="P239" s="65">
        <f>SUMIFS(Dez!$I$5:$I$605,Dez!$U$5:$U$605,"Receita",Dez!$G$5:$G$605,CReceber!$D239,Dez!$K$5:$K$605,"Não Pago")</f>
        <v>0</v>
      </c>
      <c r="Q239" s="62">
        <f t="shared" si="8"/>
        <v>0</v>
      </c>
    </row>
    <row r="240" spans="3:17" ht="28.5" customHeight="1" thickTop="1" thickBot="1" x14ac:dyDescent="0.3">
      <c r="C240" s="46" t="s">
        <v>468</v>
      </c>
      <c r="D240" s="47" t="str">
        <f>VLOOKUP(C240,'PC Receitas'!$J$4:$K$103,2,FALSE)</f>
        <v>-</v>
      </c>
      <c r="E240" s="65">
        <f>SUMIFS(Jan!$I$5:$I$605,Jan!$U$5:$U$605,"Receita",Jan!$G$5:$G$605,CReceber!$D240,Jan!$K$5:$K$605,"Não Pago")</f>
        <v>0</v>
      </c>
      <c r="F240" s="65">
        <f>SUMIFS(Fev!$I$5:$I$605,Fev!$U$5:$U$605,"Receita",Fev!$G$5:$G$605,CReceber!$D240,Fev!$K$5:$K$605,"Não Pago")</f>
        <v>0</v>
      </c>
      <c r="G240" s="65">
        <f>SUMIFS(Mar!$I$5:$I$605,Mar!$U$5:$U$605,"Receita",Mar!$G$5:$G$605,CReceber!$D240,Mar!$K$5:$K$605,"Não Pago")</f>
        <v>0</v>
      </c>
      <c r="H240" s="65">
        <f>SUMIFS(Abr!$I$5:$I$605,Abr!$U$5:$U$605,"Receita",Abr!$G$5:$G$605,CReceber!$D240,Abr!$K$5:$K$605,"Não Pago")</f>
        <v>0</v>
      </c>
      <c r="I240" s="65">
        <f>SUMIFS(Mai!$I$5:$I$605,Mai!$U$5:$U$605,"Receita",Mai!$G$5:$G$605,CReceber!$D240,Mai!$K$5:$K$605,"Não Pago")</f>
        <v>0</v>
      </c>
      <c r="J240" s="65">
        <f>SUMIFS(Jun!$I$5:$I$605,Jun!$U$5:$U$605,"Receita",Jun!$G$5:$G$605,CReceber!$D240,Jun!$K$5:$K$605,"Não Pago")</f>
        <v>0</v>
      </c>
      <c r="K240" s="65">
        <f>SUMIFS(Jul!$I$5:$I$605,Jul!$U$5:$U$605,"Receita",Jul!$G$5:$G$605,CReceber!$D240,Jul!$K$5:$K$605,"Não Pago")</f>
        <v>0</v>
      </c>
      <c r="L240" s="65">
        <f>SUMIFS(Ago!$I$5:$I$605,Ago!$U$5:$U$605,"Receita",Ago!$G$5:$G$605,CReceber!$D240,Ago!$K$5:$K$605,"Não Pago")</f>
        <v>0</v>
      </c>
      <c r="M240" s="65">
        <f>SUMIFS(Set!$I$5:$I$605,Set!$U$5:$U$605,"Receita",Set!$G$5:$G$605,CReceber!$D240,Set!$K$5:$K$605,"Não Pago")</f>
        <v>0</v>
      </c>
      <c r="N240" s="65">
        <f>SUMIFS(Out!$I$5:$I$605,Out!$U$5:$U$605,"Receita",Out!$G$5:$G$605,CReceber!$D240,Out!$K$5:$K$605,"Não Pago")</f>
        <v>0</v>
      </c>
      <c r="O240" s="65">
        <f>SUMIFS(Nov!$I$5:$I$605,Nov!$U$5:$U$605,"Receita",Nov!$G$5:$G$605,CReceber!$D240,Nov!$K$5:$K$605,"Não Pago")</f>
        <v>0</v>
      </c>
      <c r="P240" s="65">
        <f>SUMIFS(Dez!$I$5:$I$605,Dez!$U$5:$U$605,"Receita",Dez!$G$5:$G$605,CReceber!$D240,Dez!$K$5:$K$605,"Não Pago")</f>
        <v>0</v>
      </c>
      <c r="Q240" s="62">
        <f t="shared" si="8"/>
        <v>0</v>
      </c>
    </row>
    <row r="241" spans="3:17" ht="28.5" customHeight="1" thickTop="1" thickBot="1" x14ac:dyDescent="0.3">
      <c r="C241" s="46" t="s">
        <v>471</v>
      </c>
      <c r="D241" s="47" t="str">
        <f>VLOOKUP(C241,'PC Receitas'!$J$4:$K$103,2,FALSE)</f>
        <v>-</v>
      </c>
      <c r="E241" s="65">
        <f>SUMIFS(Jan!$I$5:$I$605,Jan!$U$5:$U$605,"Receita",Jan!$G$5:$G$605,CReceber!$D241,Jan!$K$5:$K$605,"Não Pago")</f>
        <v>0</v>
      </c>
      <c r="F241" s="65">
        <f>SUMIFS(Fev!$I$5:$I$605,Fev!$U$5:$U$605,"Receita",Fev!$G$5:$G$605,CReceber!$D241,Fev!$K$5:$K$605,"Não Pago")</f>
        <v>0</v>
      </c>
      <c r="G241" s="65">
        <f>SUMIFS(Mar!$I$5:$I$605,Mar!$U$5:$U$605,"Receita",Mar!$G$5:$G$605,CReceber!$D241,Mar!$K$5:$K$605,"Não Pago")</f>
        <v>0</v>
      </c>
      <c r="H241" s="65">
        <f>SUMIFS(Abr!$I$5:$I$605,Abr!$U$5:$U$605,"Receita",Abr!$G$5:$G$605,CReceber!$D241,Abr!$K$5:$K$605,"Não Pago")</f>
        <v>0</v>
      </c>
      <c r="I241" s="65">
        <f>SUMIFS(Mai!$I$5:$I$605,Mai!$U$5:$U$605,"Receita",Mai!$G$5:$G$605,CReceber!$D241,Mai!$K$5:$K$605,"Não Pago")</f>
        <v>0</v>
      </c>
      <c r="J241" s="65">
        <f>SUMIFS(Jun!$I$5:$I$605,Jun!$U$5:$U$605,"Receita",Jun!$G$5:$G$605,CReceber!$D241,Jun!$K$5:$K$605,"Não Pago")</f>
        <v>0</v>
      </c>
      <c r="K241" s="65">
        <f>SUMIFS(Jul!$I$5:$I$605,Jul!$U$5:$U$605,"Receita",Jul!$G$5:$G$605,CReceber!$D241,Jul!$K$5:$K$605,"Não Pago")</f>
        <v>0</v>
      </c>
      <c r="L241" s="65">
        <f>SUMIFS(Ago!$I$5:$I$605,Ago!$U$5:$U$605,"Receita",Ago!$G$5:$G$605,CReceber!$D241,Ago!$K$5:$K$605,"Não Pago")</f>
        <v>0</v>
      </c>
      <c r="M241" s="65">
        <f>SUMIFS(Set!$I$5:$I$605,Set!$U$5:$U$605,"Receita",Set!$G$5:$G$605,CReceber!$D241,Set!$K$5:$K$605,"Não Pago")</f>
        <v>0</v>
      </c>
      <c r="N241" s="65">
        <f>SUMIFS(Out!$I$5:$I$605,Out!$U$5:$U$605,"Receita",Out!$G$5:$G$605,CReceber!$D241,Out!$K$5:$K$605,"Não Pago")</f>
        <v>0</v>
      </c>
      <c r="O241" s="65">
        <f>SUMIFS(Nov!$I$5:$I$605,Nov!$U$5:$U$605,"Receita",Nov!$G$5:$G$605,CReceber!$D241,Nov!$K$5:$K$605,"Não Pago")</f>
        <v>0</v>
      </c>
      <c r="P241" s="65">
        <f>SUMIFS(Dez!$I$5:$I$605,Dez!$U$5:$U$605,"Receita",Dez!$G$5:$G$605,CReceber!$D241,Dez!$K$5:$K$605,"Não Pago")</f>
        <v>0</v>
      </c>
      <c r="Q241" s="62">
        <f t="shared" si="8"/>
        <v>0</v>
      </c>
    </row>
    <row r="242" spans="3:17" ht="28.5" customHeight="1" thickTop="1" thickBot="1" x14ac:dyDescent="0.3">
      <c r="C242" s="46" t="s">
        <v>474</v>
      </c>
      <c r="D242" s="47" t="str">
        <f>VLOOKUP(C242,'PC Receitas'!$J$4:$K$103,2,FALSE)</f>
        <v>-</v>
      </c>
      <c r="E242" s="65">
        <f>SUMIFS(Jan!$I$5:$I$605,Jan!$U$5:$U$605,"Receita",Jan!$G$5:$G$605,CReceber!$D242,Jan!$K$5:$K$605,"Não Pago")</f>
        <v>0</v>
      </c>
      <c r="F242" s="65">
        <f>SUMIFS(Fev!$I$5:$I$605,Fev!$U$5:$U$605,"Receita",Fev!$G$5:$G$605,CReceber!$D242,Fev!$K$5:$K$605,"Não Pago")</f>
        <v>0</v>
      </c>
      <c r="G242" s="65">
        <f>SUMIFS(Mar!$I$5:$I$605,Mar!$U$5:$U$605,"Receita",Mar!$G$5:$G$605,CReceber!$D242,Mar!$K$5:$K$605,"Não Pago")</f>
        <v>0</v>
      </c>
      <c r="H242" s="65">
        <f>SUMIFS(Abr!$I$5:$I$605,Abr!$U$5:$U$605,"Receita",Abr!$G$5:$G$605,CReceber!$D242,Abr!$K$5:$K$605,"Não Pago")</f>
        <v>0</v>
      </c>
      <c r="I242" s="65">
        <f>SUMIFS(Mai!$I$5:$I$605,Mai!$U$5:$U$605,"Receita",Mai!$G$5:$G$605,CReceber!$D242,Mai!$K$5:$K$605,"Não Pago")</f>
        <v>0</v>
      </c>
      <c r="J242" s="65">
        <f>SUMIFS(Jun!$I$5:$I$605,Jun!$U$5:$U$605,"Receita",Jun!$G$5:$G$605,CReceber!$D242,Jun!$K$5:$K$605,"Não Pago")</f>
        <v>0</v>
      </c>
      <c r="K242" s="65">
        <f>SUMIFS(Jul!$I$5:$I$605,Jul!$U$5:$U$605,"Receita",Jul!$G$5:$G$605,CReceber!$D242,Jul!$K$5:$K$605,"Não Pago")</f>
        <v>0</v>
      </c>
      <c r="L242" s="65">
        <f>SUMIFS(Ago!$I$5:$I$605,Ago!$U$5:$U$605,"Receita",Ago!$G$5:$G$605,CReceber!$D242,Ago!$K$5:$K$605,"Não Pago")</f>
        <v>0</v>
      </c>
      <c r="M242" s="65">
        <f>SUMIFS(Set!$I$5:$I$605,Set!$U$5:$U$605,"Receita",Set!$G$5:$G$605,CReceber!$D242,Set!$K$5:$K$605,"Não Pago")</f>
        <v>0</v>
      </c>
      <c r="N242" s="65">
        <f>SUMIFS(Out!$I$5:$I$605,Out!$U$5:$U$605,"Receita",Out!$G$5:$G$605,CReceber!$D242,Out!$K$5:$K$605,"Não Pago")</f>
        <v>0</v>
      </c>
      <c r="O242" s="65">
        <f>SUMIFS(Nov!$I$5:$I$605,Nov!$U$5:$U$605,"Receita",Nov!$G$5:$G$605,CReceber!$D242,Nov!$K$5:$K$605,"Não Pago")</f>
        <v>0</v>
      </c>
      <c r="P242" s="65">
        <f>SUMIFS(Dez!$I$5:$I$605,Dez!$U$5:$U$605,"Receita",Dez!$G$5:$G$605,CReceber!$D242,Dez!$K$5:$K$605,"Não Pago")</f>
        <v>0</v>
      </c>
      <c r="Q242" s="62">
        <f t="shared" si="8"/>
        <v>0</v>
      </c>
    </row>
    <row r="243" spans="3:17" ht="28.5" customHeight="1" thickTop="1" thickBot="1" x14ac:dyDescent="0.3">
      <c r="C243" s="46" t="s">
        <v>477</v>
      </c>
      <c r="D243" s="47" t="str">
        <f>VLOOKUP(C243,'PC Receitas'!$J$4:$K$103,2,FALSE)</f>
        <v>-</v>
      </c>
      <c r="E243" s="65">
        <f>SUMIFS(Jan!$I$5:$I$605,Jan!$U$5:$U$605,"Receita",Jan!$G$5:$G$605,CReceber!$D243,Jan!$K$5:$K$605,"Não Pago")</f>
        <v>0</v>
      </c>
      <c r="F243" s="65">
        <f>SUMIFS(Fev!$I$5:$I$605,Fev!$U$5:$U$605,"Receita",Fev!$G$5:$G$605,CReceber!$D243,Fev!$K$5:$K$605,"Não Pago")</f>
        <v>0</v>
      </c>
      <c r="G243" s="65">
        <f>SUMIFS(Mar!$I$5:$I$605,Mar!$U$5:$U$605,"Receita",Mar!$G$5:$G$605,CReceber!$D243,Mar!$K$5:$K$605,"Não Pago")</f>
        <v>0</v>
      </c>
      <c r="H243" s="65">
        <f>SUMIFS(Abr!$I$5:$I$605,Abr!$U$5:$U$605,"Receita",Abr!$G$5:$G$605,CReceber!$D243,Abr!$K$5:$K$605,"Não Pago")</f>
        <v>0</v>
      </c>
      <c r="I243" s="65">
        <f>SUMIFS(Mai!$I$5:$I$605,Mai!$U$5:$U$605,"Receita",Mai!$G$5:$G$605,CReceber!$D243,Mai!$K$5:$K$605,"Não Pago")</f>
        <v>0</v>
      </c>
      <c r="J243" s="65">
        <f>SUMIFS(Jun!$I$5:$I$605,Jun!$U$5:$U$605,"Receita",Jun!$G$5:$G$605,CReceber!$D243,Jun!$K$5:$K$605,"Não Pago")</f>
        <v>0</v>
      </c>
      <c r="K243" s="65">
        <f>SUMIFS(Jul!$I$5:$I$605,Jul!$U$5:$U$605,"Receita",Jul!$G$5:$G$605,CReceber!$D243,Jul!$K$5:$K$605,"Não Pago")</f>
        <v>0</v>
      </c>
      <c r="L243" s="65">
        <f>SUMIFS(Ago!$I$5:$I$605,Ago!$U$5:$U$605,"Receita",Ago!$G$5:$G$605,CReceber!$D243,Ago!$K$5:$K$605,"Não Pago")</f>
        <v>0</v>
      </c>
      <c r="M243" s="65">
        <f>SUMIFS(Set!$I$5:$I$605,Set!$U$5:$U$605,"Receita",Set!$G$5:$G$605,CReceber!$D243,Set!$K$5:$K$605,"Não Pago")</f>
        <v>0</v>
      </c>
      <c r="N243" s="65">
        <f>SUMIFS(Out!$I$5:$I$605,Out!$U$5:$U$605,"Receita",Out!$G$5:$G$605,CReceber!$D243,Out!$K$5:$K$605,"Não Pago")</f>
        <v>0</v>
      </c>
      <c r="O243" s="65">
        <f>SUMIFS(Nov!$I$5:$I$605,Nov!$U$5:$U$605,"Receita",Nov!$G$5:$G$605,CReceber!$D243,Nov!$K$5:$K$605,"Não Pago")</f>
        <v>0</v>
      </c>
      <c r="P243" s="65">
        <f>SUMIFS(Dez!$I$5:$I$605,Dez!$U$5:$U$605,"Receita",Dez!$G$5:$G$605,CReceber!$D243,Dez!$K$5:$K$605,"Não Pago")</f>
        <v>0</v>
      </c>
      <c r="Q243" s="62">
        <f t="shared" si="8"/>
        <v>0</v>
      </c>
    </row>
    <row r="244" spans="3:17" ht="28.5" customHeight="1" thickTop="1" thickBot="1" x14ac:dyDescent="0.3">
      <c r="C244" s="46" t="s">
        <v>480</v>
      </c>
      <c r="D244" s="47" t="str">
        <f>VLOOKUP(C244,'PC Receitas'!$J$4:$K$103,2,FALSE)</f>
        <v>-</v>
      </c>
      <c r="E244" s="65">
        <f>SUMIFS(Jan!$I$5:$I$605,Jan!$U$5:$U$605,"Receita",Jan!$G$5:$G$605,CReceber!$D244,Jan!$K$5:$K$605,"Não Pago")</f>
        <v>0</v>
      </c>
      <c r="F244" s="65">
        <f>SUMIFS(Fev!$I$5:$I$605,Fev!$U$5:$U$605,"Receita",Fev!$G$5:$G$605,CReceber!$D244,Fev!$K$5:$K$605,"Não Pago")</f>
        <v>0</v>
      </c>
      <c r="G244" s="65">
        <f>SUMIFS(Mar!$I$5:$I$605,Mar!$U$5:$U$605,"Receita",Mar!$G$5:$G$605,CReceber!$D244,Mar!$K$5:$K$605,"Não Pago")</f>
        <v>0</v>
      </c>
      <c r="H244" s="65">
        <f>SUMIFS(Abr!$I$5:$I$605,Abr!$U$5:$U$605,"Receita",Abr!$G$5:$G$605,CReceber!$D244,Abr!$K$5:$K$605,"Não Pago")</f>
        <v>0</v>
      </c>
      <c r="I244" s="65">
        <f>SUMIFS(Mai!$I$5:$I$605,Mai!$U$5:$U$605,"Receita",Mai!$G$5:$G$605,CReceber!$D244,Mai!$K$5:$K$605,"Não Pago")</f>
        <v>0</v>
      </c>
      <c r="J244" s="65">
        <f>SUMIFS(Jun!$I$5:$I$605,Jun!$U$5:$U$605,"Receita",Jun!$G$5:$G$605,CReceber!$D244,Jun!$K$5:$K$605,"Não Pago")</f>
        <v>0</v>
      </c>
      <c r="K244" s="65">
        <f>SUMIFS(Jul!$I$5:$I$605,Jul!$U$5:$U$605,"Receita",Jul!$G$5:$G$605,CReceber!$D244,Jul!$K$5:$K$605,"Não Pago")</f>
        <v>0</v>
      </c>
      <c r="L244" s="65">
        <f>SUMIFS(Ago!$I$5:$I$605,Ago!$U$5:$U$605,"Receita",Ago!$G$5:$G$605,CReceber!$D244,Ago!$K$5:$K$605,"Não Pago")</f>
        <v>0</v>
      </c>
      <c r="M244" s="65">
        <f>SUMIFS(Set!$I$5:$I$605,Set!$U$5:$U$605,"Receita",Set!$G$5:$G$605,CReceber!$D244,Set!$K$5:$K$605,"Não Pago")</f>
        <v>0</v>
      </c>
      <c r="N244" s="65">
        <f>SUMIFS(Out!$I$5:$I$605,Out!$U$5:$U$605,"Receita",Out!$G$5:$G$605,CReceber!$D244,Out!$K$5:$K$605,"Não Pago")</f>
        <v>0</v>
      </c>
      <c r="O244" s="65">
        <f>SUMIFS(Nov!$I$5:$I$605,Nov!$U$5:$U$605,"Receita",Nov!$G$5:$G$605,CReceber!$D244,Nov!$K$5:$K$605,"Não Pago")</f>
        <v>0</v>
      </c>
      <c r="P244" s="65">
        <f>SUMIFS(Dez!$I$5:$I$605,Dez!$U$5:$U$605,"Receita",Dez!$G$5:$G$605,CReceber!$D244,Dez!$K$5:$K$605,"Não Pago")</f>
        <v>0</v>
      </c>
      <c r="Q244" s="62">
        <f t="shared" si="8"/>
        <v>0</v>
      </c>
    </row>
    <row r="245" spans="3:17" ht="28.5" customHeight="1" thickTop="1" thickBot="1" x14ac:dyDescent="0.3">
      <c r="C245" s="46" t="s">
        <v>483</v>
      </c>
      <c r="D245" s="47" t="str">
        <f>VLOOKUP(C245,'PC Receitas'!$J$4:$K$103,2,FALSE)</f>
        <v>-</v>
      </c>
      <c r="E245" s="65">
        <f>SUMIFS(Jan!$I$5:$I$605,Jan!$U$5:$U$605,"Receita",Jan!$G$5:$G$605,CReceber!$D245,Jan!$K$5:$K$605,"Não Pago")</f>
        <v>0</v>
      </c>
      <c r="F245" s="65">
        <f>SUMIFS(Fev!$I$5:$I$605,Fev!$U$5:$U$605,"Receita",Fev!$G$5:$G$605,CReceber!$D245,Fev!$K$5:$K$605,"Não Pago")</f>
        <v>0</v>
      </c>
      <c r="G245" s="65">
        <f>SUMIFS(Mar!$I$5:$I$605,Mar!$U$5:$U$605,"Receita",Mar!$G$5:$G$605,CReceber!$D245,Mar!$K$5:$K$605,"Não Pago")</f>
        <v>0</v>
      </c>
      <c r="H245" s="65">
        <f>SUMIFS(Abr!$I$5:$I$605,Abr!$U$5:$U$605,"Receita",Abr!$G$5:$G$605,CReceber!$D245,Abr!$K$5:$K$605,"Não Pago")</f>
        <v>0</v>
      </c>
      <c r="I245" s="65">
        <f>SUMIFS(Mai!$I$5:$I$605,Mai!$U$5:$U$605,"Receita",Mai!$G$5:$G$605,CReceber!$D245,Mai!$K$5:$K$605,"Não Pago")</f>
        <v>0</v>
      </c>
      <c r="J245" s="65">
        <f>SUMIFS(Jun!$I$5:$I$605,Jun!$U$5:$U$605,"Receita",Jun!$G$5:$G$605,CReceber!$D245,Jun!$K$5:$K$605,"Não Pago")</f>
        <v>0</v>
      </c>
      <c r="K245" s="65">
        <f>SUMIFS(Jul!$I$5:$I$605,Jul!$U$5:$U$605,"Receita",Jul!$G$5:$G$605,CReceber!$D245,Jul!$K$5:$K$605,"Não Pago")</f>
        <v>0</v>
      </c>
      <c r="L245" s="65">
        <f>SUMIFS(Ago!$I$5:$I$605,Ago!$U$5:$U$605,"Receita",Ago!$G$5:$G$605,CReceber!$D245,Ago!$K$5:$K$605,"Não Pago")</f>
        <v>0</v>
      </c>
      <c r="M245" s="65">
        <f>SUMIFS(Set!$I$5:$I$605,Set!$U$5:$U$605,"Receita",Set!$G$5:$G$605,CReceber!$D245,Set!$K$5:$K$605,"Não Pago")</f>
        <v>0</v>
      </c>
      <c r="N245" s="65">
        <f>SUMIFS(Out!$I$5:$I$605,Out!$U$5:$U$605,"Receita",Out!$G$5:$G$605,CReceber!$D245,Out!$K$5:$K$605,"Não Pago")</f>
        <v>0</v>
      </c>
      <c r="O245" s="65">
        <f>SUMIFS(Nov!$I$5:$I$605,Nov!$U$5:$U$605,"Receita",Nov!$G$5:$G$605,CReceber!$D245,Nov!$K$5:$K$605,"Não Pago")</f>
        <v>0</v>
      </c>
      <c r="P245" s="65">
        <f>SUMIFS(Dez!$I$5:$I$605,Dez!$U$5:$U$605,"Receita",Dez!$G$5:$G$605,CReceber!$D245,Dez!$K$5:$K$605,"Não Pago")</f>
        <v>0</v>
      </c>
      <c r="Q245" s="62">
        <f t="shared" si="8"/>
        <v>0</v>
      </c>
    </row>
    <row r="246" spans="3:17" ht="28.5" customHeight="1" thickTop="1" thickBot="1" x14ac:dyDescent="0.3">
      <c r="C246" s="46" t="s">
        <v>486</v>
      </c>
      <c r="D246" s="47" t="str">
        <f>VLOOKUP(C246,'PC Receitas'!$J$4:$K$103,2,FALSE)</f>
        <v>-</v>
      </c>
      <c r="E246" s="65">
        <f>SUMIFS(Jan!$I$5:$I$605,Jan!$U$5:$U$605,"Receita",Jan!$G$5:$G$605,CReceber!$D246,Jan!$K$5:$K$605,"Não Pago")</f>
        <v>0</v>
      </c>
      <c r="F246" s="65">
        <f>SUMIFS(Fev!$I$5:$I$605,Fev!$U$5:$U$605,"Receita",Fev!$G$5:$G$605,CReceber!$D246,Fev!$K$5:$K$605,"Não Pago")</f>
        <v>0</v>
      </c>
      <c r="G246" s="65">
        <f>SUMIFS(Mar!$I$5:$I$605,Mar!$U$5:$U$605,"Receita",Mar!$G$5:$G$605,CReceber!$D246,Mar!$K$5:$K$605,"Não Pago")</f>
        <v>0</v>
      </c>
      <c r="H246" s="65">
        <f>SUMIFS(Abr!$I$5:$I$605,Abr!$U$5:$U$605,"Receita",Abr!$G$5:$G$605,CReceber!$D246,Abr!$K$5:$K$605,"Não Pago")</f>
        <v>0</v>
      </c>
      <c r="I246" s="65">
        <f>SUMIFS(Mai!$I$5:$I$605,Mai!$U$5:$U$605,"Receita",Mai!$G$5:$G$605,CReceber!$D246,Mai!$K$5:$K$605,"Não Pago")</f>
        <v>0</v>
      </c>
      <c r="J246" s="65">
        <f>SUMIFS(Jun!$I$5:$I$605,Jun!$U$5:$U$605,"Receita",Jun!$G$5:$G$605,CReceber!$D246,Jun!$K$5:$K$605,"Não Pago")</f>
        <v>0</v>
      </c>
      <c r="K246" s="65">
        <f>SUMIFS(Jul!$I$5:$I$605,Jul!$U$5:$U$605,"Receita",Jul!$G$5:$G$605,CReceber!$D246,Jul!$K$5:$K$605,"Não Pago")</f>
        <v>0</v>
      </c>
      <c r="L246" s="65">
        <f>SUMIFS(Ago!$I$5:$I$605,Ago!$U$5:$U$605,"Receita",Ago!$G$5:$G$605,CReceber!$D246,Ago!$K$5:$K$605,"Não Pago")</f>
        <v>0</v>
      </c>
      <c r="M246" s="65">
        <f>SUMIFS(Set!$I$5:$I$605,Set!$U$5:$U$605,"Receita",Set!$G$5:$G$605,CReceber!$D246,Set!$K$5:$K$605,"Não Pago")</f>
        <v>0</v>
      </c>
      <c r="N246" s="65">
        <f>SUMIFS(Out!$I$5:$I$605,Out!$U$5:$U$605,"Receita",Out!$G$5:$G$605,CReceber!$D246,Out!$K$5:$K$605,"Não Pago")</f>
        <v>0</v>
      </c>
      <c r="O246" s="65">
        <f>SUMIFS(Nov!$I$5:$I$605,Nov!$U$5:$U$605,"Receita",Nov!$G$5:$G$605,CReceber!$D246,Nov!$K$5:$K$605,"Não Pago")</f>
        <v>0</v>
      </c>
      <c r="P246" s="65">
        <f>SUMIFS(Dez!$I$5:$I$605,Dez!$U$5:$U$605,"Receita",Dez!$G$5:$G$605,CReceber!$D246,Dez!$K$5:$K$605,"Não Pago")</f>
        <v>0</v>
      </c>
      <c r="Q246" s="62">
        <f t="shared" si="8"/>
        <v>0</v>
      </c>
    </row>
    <row r="247" spans="3:17" ht="28.5" customHeight="1" thickTop="1" thickBot="1" x14ac:dyDescent="0.3">
      <c r="C247" s="46" t="s">
        <v>489</v>
      </c>
      <c r="D247" s="47" t="str">
        <f>VLOOKUP(C247,'PC Receitas'!$J$4:$K$103,2,FALSE)</f>
        <v>-</v>
      </c>
      <c r="E247" s="65">
        <f>SUMIFS(Jan!$I$5:$I$605,Jan!$U$5:$U$605,"Receita",Jan!$G$5:$G$605,CReceber!$D247,Jan!$K$5:$K$605,"Não Pago")</f>
        <v>0</v>
      </c>
      <c r="F247" s="65">
        <f>SUMIFS(Fev!$I$5:$I$605,Fev!$U$5:$U$605,"Receita",Fev!$G$5:$G$605,CReceber!$D247,Fev!$K$5:$K$605,"Não Pago")</f>
        <v>0</v>
      </c>
      <c r="G247" s="65">
        <f>SUMIFS(Mar!$I$5:$I$605,Mar!$U$5:$U$605,"Receita",Mar!$G$5:$G$605,CReceber!$D247,Mar!$K$5:$K$605,"Não Pago")</f>
        <v>0</v>
      </c>
      <c r="H247" s="65">
        <f>SUMIFS(Abr!$I$5:$I$605,Abr!$U$5:$U$605,"Receita",Abr!$G$5:$G$605,CReceber!$D247,Abr!$K$5:$K$605,"Não Pago")</f>
        <v>0</v>
      </c>
      <c r="I247" s="65">
        <f>SUMIFS(Mai!$I$5:$I$605,Mai!$U$5:$U$605,"Receita",Mai!$G$5:$G$605,CReceber!$D247,Mai!$K$5:$K$605,"Não Pago")</f>
        <v>0</v>
      </c>
      <c r="J247" s="65">
        <f>SUMIFS(Jun!$I$5:$I$605,Jun!$U$5:$U$605,"Receita",Jun!$G$5:$G$605,CReceber!$D247,Jun!$K$5:$K$605,"Não Pago")</f>
        <v>0</v>
      </c>
      <c r="K247" s="65">
        <f>SUMIFS(Jul!$I$5:$I$605,Jul!$U$5:$U$605,"Receita",Jul!$G$5:$G$605,CReceber!$D247,Jul!$K$5:$K$605,"Não Pago")</f>
        <v>0</v>
      </c>
      <c r="L247" s="65">
        <f>SUMIFS(Ago!$I$5:$I$605,Ago!$U$5:$U$605,"Receita",Ago!$G$5:$G$605,CReceber!$D247,Ago!$K$5:$K$605,"Não Pago")</f>
        <v>0</v>
      </c>
      <c r="M247" s="65">
        <f>SUMIFS(Set!$I$5:$I$605,Set!$U$5:$U$605,"Receita",Set!$G$5:$G$605,CReceber!$D247,Set!$K$5:$K$605,"Não Pago")</f>
        <v>0</v>
      </c>
      <c r="N247" s="65">
        <f>SUMIFS(Out!$I$5:$I$605,Out!$U$5:$U$605,"Receita",Out!$G$5:$G$605,CReceber!$D247,Out!$K$5:$K$605,"Não Pago")</f>
        <v>0</v>
      </c>
      <c r="O247" s="65">
        <f>SUMIFS(Nov!$I$5:$I$605,Nov!$U$5:$U$605,"Receita",Nov!$G$5:$G$605,CReceber!$D247,Nov!$K$5:$K$605,"Não Pago")</f>
        <v>0</v>
      </c>
      <c r="P247" s="65">
        <f>SUMIFS(Dez!$I$5:$I$605,Dez!$U$5:$U$605,"Receita",Dez!$G$5:$G$605,CReceber!$D247,Dez!$K$5:$K$605,"Não Pago")</f>
        <v>0</v>
      </c>
      <c r="Q247" s="62">
        <f t="shared" si="8"/>
        <v>0</v>
      </c>
    </row>
    <row r="248" spans="3:17" ht="28.5" customHeight="1" thickTop="1" thickBot="1" x14ac:dyDescent="0.3">
      <c r="C248" s="46" t="s">
        <v>492</v>
      </c>
      <c r="D248" s="47" t="str">
        <f>VLOOKUP(C248,'PC Receitas'!$J$4:$K$103,2,FALSE)</f>
        <v>-</v>
      </c>
      <c r="E248" s="65">
        <f>SUMIFS(Jan!$I$5:$I$605,Jan!$U$5:$U$605,"Receita",Jan!$G$5:$G$605,CReceber!$D248,Jan!$K$5:$K$605,"Não Pago")</f>
        <v>0</v>
      </c>
      <c r="F248" s="65">
        <f>SUMIFS(Fev!$I$5:$I$605,Fev!$U$5:$U$605,"Receita",Fev!$G$5:$G$605,CReceber!$D248,Fev!$K$5:$K$605,"Não Pago")</f>
        <v>0</v>
      </c>
      <c r="G248" s="65">
        <f>SUMIFS(Mar!$I$5:$I$605,Mar!$U$5:$U$605,"Receita",Mar!$G$5:$G$605,CReceber!$D248,Mar!$K$5:$K$605,"Não Pago")</f>
        <v>0</v>
      </c>
      <c r="H248" s="65">
        <f>SUMIFS(Abr!$I$5:$I$605,Abr!$U$5:$U$605,"Receita",Abr!$G$5:$G$605,CReceber!$D248,Abr!$K$5:$K$605,"Não Pago")</f>
        <v>0</v>
      </c>
      <c r="I248" s="65">
        <f>SUMIFS(Mai!$I$5:$I$605,Mai!$U$5:$U$605,"Receita",Mai!$G$5:$G$605,CReceber!$D248,Mai!$K$5:$K$605,"Não Pago")</f>
        <v>0</v>
      </c>
      <c r="J248" s="65">
        <f>SUMIFS(Jun!$I$5:$I$605,Jun!$U$5:$U$605,"Receita",Jun!$G$5:$G$605,CReceber!$D248,Jun!$K$5:$K$605,"Não Pago")</f>
        <v>0</v>
      </c>
      <c r="K248" s="65">
        <f>SUMIFS(Jul!$I$5:$I$605,Jul!$U$5:$U$605,"Receita",Jul!$G$5:$G$605,CReceber!$D248,Jul!$K$5:$K$605,"Não Pago")</f>
        <v>0</v>
      </c>
      <c r="L248" s="65">
        <f>SUMIFS(Ago!$I$5:$I$605,Ago!$U$5:$U$605,"Receita",Ago!$G$5:$G$605,CReceber!$D248,Ago!$K$5:$K$605,"Não Pago")</f>
        <v>0</v>
      </c>
      <c r="M248" s="65">
        <f>SUMIFS(Set!$I$5:$I$605,Set!$U$5:$U$605,"Receita",Set!$G$5:$G$605,CReceber!$D248,Set!$K$5:$K$605,"Não Pago")</f>
        <v>0</v>
      </c>
      <c r="N248" s="65">
        <f>SUMIFS(Out!$I$5:$I$605,Out!$U$5:$U$605,"Receita",Out!$G$5:$G$605,CReceber!$D248,Out!$K$5:$K$605,"Não Pago")</f>
        <v>0</v>
      </c>
      <c r="O248" s="65">
        <f>SUMIFS(Nov!$I$5:$I$605,Nov!$U$5:$U$605,"Receita",Nov!$G$5:$G$605,CReceber!$D248,Nov!$K$5:$K$605,"Não Pago")</f>
        <v>0</v>
      </c>
      <c r="P248" s="65">
        <f>SUMIFS(Dez!$I$5:$I$605,Dez!$U$5:$U$605,"Receita",Dez!$G$5:$G$605,CReceber!$D248,Dez!$K$5:$K$605,"Não Pago")</f>
        <v>0</v>
      </c>
      <c r="Q248" s="62">
        <f t="shared" si="8"/>
        <v>0</v>
      </c>
    </row>
    <row r="249" spans="3:17" ht="28.5" customHeight="1" thickTop="1" thickBot="1" x14ac:dyDescent="0.3">
      <c r="C249" s="46" t="s">
        <v>495</v>
      </c>
      <c r="D249" s="47" t="str">
        <f>VLOOKUP(C249,'PC Receitas'!$J$4:$K$103,2,FALSE)</f>
        <v>-</v>
      </c>
      <c r="E249" s="65">
        <f>SUMIFS(Jan!$I$5:$I$605,Jan!$U$5:$U$605,"Receita",Jan!$G$5:$G$605,CReceber!$D249,Jan!$K$5:$K$605,"Não Pago")</f>
        <v>0</v>
      </c>
      <c r="F249" s="65">
        <f>SUMIFS(Fev!$I$5:$I$605,Fev!$U$5:$U$605,"Receita",Fev!$G$5:$G$605,CReceber!$D249,Fev!$K$5:$K$605,"Não Pago")</f>
        <v>0</v>
      </c>
      <c r="G249" s="65">
        <f>SUMIFS(Mar!$I$5:$I$605,Mar!$U$5:$U$605,"Receita",Mar!$G$5:$G$605,CReceber!$D249,Mar!$K$5:$K$605,"Não Pago")</f>
        <v>0</v>
      </c>
      <c r="H249" s="65">
        <f>SUMIFS(Abr!$I$5:$I$605,Abr!$U$5:$U$605,"Receita",Abr!$G$5:$G$605,CReceber!$D249,Abr!$K$5:$K$605,"Não Pago")</f>
        <v>0</v>
      </c>
      <c r="I249" s="65">
        <f>SUMIFS(Mai!$I$5:$I$605,Mai!$U$5:$U$605,"Receita",Mai!$G$5:$G$605,CReceber!$D249,Mai!$K$5:$K$605,"Não Pago")</f>
        <v>0</v>
      </c>
      <c r="J249" s="65">
        <f>SUMIFS(Jun!$I$5:$I$605,Jun!$U$5:$U$605,"Receita",Jun!$G$5:$G$605,CReceber!$D249,Jun!$K$5:$K$605,"Não Pago")</f>
        <v>0</v>
      </c>
      <c r="K249" s="65">
        <f>SUMIFS(Jul!$I$5:$I$605,Jul!$U$5:$U$605,"Receita",Jul!$G$5:$G$605,CReceber!$D249,Jul!$K$5:$K$605,"Não Pago")</f>
        <v>0</v>
      </c>
      <c r="L249" s="65">
        <f>SUMIFS(Ago!$I$5:$I$605,Ago!$U$5:$U$605,"Receita",Ago!$G$5:$G$605,CReceber!$D249,Ago!$K$5:$K$605,"Não Pago")</f>
        <v>0</v>
      </c>
      <c r="M249" s="65">
        <f>SUMIFS(Set!$I$5:$I$605,Set!$U$5:$U$605,"Receita",Set!$G$5:$G$605,CReceber!$D249,Set!$K$5:$K$605,"Não Pago")</f>
        <v>0</v>
      </c>
      <c r="N249" s="65">
        <f>SUMIFS(Out!$I$5:$I$605,Out!$U$5:$U$605,"Receita",Out!$G$5:$G$605,CReceber!$D249,Out!$K$5:$K$605,"Não Pago")</f>
        <v>0</v>
      </c>
      <c r="O249" s="65">
        <f>SUMIFS(Nov!$I$5:$I$605,Nov!$U$5:$U$605,"Receita",Nov!$G$5:$G$605,CReceber!$D249,Nov!$K$5:$K$605,"Não Pago")</f>
        <v>0</v>
      </c>
      <c r="P249" s="65">
        <f>SUMIFS(Dez!$I$5:$I$605,Dez!$U$5:$U$605,"Receita",Dez!$G$5:$G$605,CReceber!$D249,Dez!$K$5:$K$605,"Não Pago")</f>
        <v>0</v>
      </c>
      <c r="Q249" s="62">
        <f t="shared" si="8"/>
        <v>0</v>
      </c>
    </row>
    <row r="250" spans="3:17" ht="28.5" customHeight="1" thickTop="1" thickBot="1" x14ac:dyDescent="0.3">
      <c r="C250" s="46" t="s">
        <v>498</v>
      </c>
      <c r="D250" s="47" t="str">
        <f>VLOOKUP(C250,'PC Receitas'!$J$4:$K$103,2,FALSE)</f>
        <v>-</v>
      </c>
      <c r="E250" s="65">
        <f>SUMIFS(Jan!$I$5:$I$605,Jan!$U$5:$U$605,"Receita",Jan!$G$5:$G$605,CReceber!$D250,Jan!$K$5:$K$605,"Não Pago")</f>
        <v>0</v>
      </c>
      <c r="F250" s="65">
        <f>SUMIFS(Fev!$I$5:$I$605,Fev!$U$5:$U$605,"Receita",Fev!$G$5:$G$605,CReceber!$D250,Fev!$K$5:$K$605,"Não Pago")</f>
        <v>0</v>
      </c>
      <c r="G250" s="65">
        <f>SUMIFS(Mar!$I$5:$I$605,Mar!$U$5:$U$605,"Receita",Mar!$G$5:$G$605,CReceber!$D250,Mar!$K$5:$K$605,"Não Pago")</f>
        <v>0</v>
      </c>
      <c r="H250" s="65">
        <f>SUMIFS(Abr!$I$5:$I$605,Abr!$U$5:$U$605,"Receita",Abr!$G$5:$G$605,CReceber!$D250,Abr!$K$5:$K$605,"Não Pago")</f>
        <v>0</v>
      </c>
      <c r="I250" s="65">
        <f>SUMIFS(Mai!$I$5:$I$605,Mai!$U$5:$U$605,"Receita",Mai!$G$5:$G$605,CReceber!$D250,Mai!$K$5:$K$605,"Não Pago")</f>
        <v>0</v>
      </c>
      <c r="J250" s="65">
        <f>SUMIFS(Jun!$I$5:$I$605,Jun!$U$5:$U$605,"Receita",Jun!$G$5:$G$605,CReceber!$D250,Jun!$K$5:$K$605,"Não Pago")</f>
        <v>0</v>
      </c>
      <c r="K250" s="65">
        <f>SUMIFS(Jul!$I$5:$I$605,Jul!$U$5:$U$605,"Receita",Jul!$G$5:$G$605,CReceber!$D250,Jul!$K$5:$K$605,"Não Pago")</f>
        <v>0</v>
      </c>
      <c r="L250" s="65">
        <f>SUMIFS(Ago!$I$5:$I$605,Ago!$U$5:$U$605,"Receita",Ago!$G$5:$G$605,CReceber!$D250,Ago!$K$5:$K$605,"Não Pago")</f>
        <v>0</v>
      </c>
      <c r="M250" s="65">
        <f>SUMIFS(Set!$I$5:$I$605,Set!$U$5:$U$605,"Receita",Set!$G$5:$G$605,CReceber!$D250,Set!$K$5:$K$605,"Não Pago")</f>
        <v>0</v>
      </c>
      <c r="N250" s="65">
        <f>SUMIFS(Out!$I$5:$I$605,Out!$U$5:$U$605,"Receita",Out!$G$5:$G$605,CReceber!$D250,Out!$K$5:$K$605,"Não Pago")</f>
        <v>0</v>
      </c>
      <c r="O250" s="65">
        <f>SUMIFS(Nov!$I$5:$I$605,Nov!$U$5:$U$605,"Receita",Nov!$G$5:$G$605,CReceber!$D250,Nov!$K$5:$K$605,"Não Pago")</f>
        <v>0</v>
      </c>
      <c r="P250" s="65">
        <f>SUMIFS(Dez!$I$5:$I$605,Dez!$U$5:$U$605,"Receita",Dez!$G$5:$G$605,CReceber!$D250,Dez!$K$5:$K$605,"Não Pago")</f>
        <v>0</v>
      </c>
      <c r="Q250" s="62">
        <f t="shared" si="8"/>
        <v>0</v>
      </c>
    </row>
    <row r="251" spans="3:17" ht="28.5" customHeight="1" thickTop="1" thickBot="1" x14ac:dyDescent="0.3">
      <c r="C251" s="46" t="s">
        <v>501</v>
      </c>
      <c r="D251" s="47" t="str">
        <f>VLOOKUP(C251,'PC Receitas'!$J$4:$K$103,2,FALSE)</f>
        <v>-</v>
      </c>
      <c r="E251" s="65">
        <f>SUMIFS(Jan!$I$5:$I$605,Jan!$U$5:$U$605,"Receita",Jan!$G$5:$G$605,CReceber!$D251,Jan!$K$5:$K$605,"Não Pago")</f>
        <v>0</v>
      </c>
      <c r="F251" s="65">
        <f>SUMIFS(Fev!$I$5:$I$605,Fev!$U$5:$U$605,"Receita",Fev!$G$5:$G$605,CReceber!$D251,Fev!$K$5:$K$605,"Não Pago")</f>
        <v>0</v>
      </c>
      <c r="G251" s="65">
        <f>SUMIFS(Mar!$I$5:$I$605,Mar!$U$5:$U$605,"Receita",Mar!$G$5:$G$605,CReceber!$D251,Mar!$K$5:$K$605,"Não Pago")</f>
        <v>0</v>
      </c>
      <c r="H251" s="65">
        <f>SUMIFS(Abr!$I$5:$I$605,Abr!$U$5:$U$605,"Receita",Abr!$G$5:$G$605,CReceber!$D251,Abr!$K$5:$K$605,"Não Pago")</f>
        <v>0</v>
      </c>
      <c r="I251" s="65">
        <f>SUMIFS(Mai!$I$5:$I$605,Mai!$U$5:$U$605,"Receita",Mai!$G$5:$G$605,CReceber!$D251,Mai!$K$5:$K$605,"Não Pago")</f>
        <v>0</v>
      </c>
      <c r="J251" s="65">
        <f>SUMIFS(Jun!$I$5:$I$605,Jun!$U$5:$U$605,"Receita",Jun!$G$5:$G$605,CReceber!$D251,Jun!$K$5:$K$605,"Não Pago")</f>
        <v>0</v>
      </c>
      <c r="K251" s="65">
        <f>SUMIFS(Jul!$I$5:$I$605,Jul!$U$5:$U$605,"Receita",Jul!$G$5:$G$605,CReceber!$D251,Jul!$K$5:$K$605,"Não Pago")</f>
        <v>0</v>
      </c>
      <c r="L251" s="65">
        <f>SUMIFS(Ago!$I$5:$I$605,Ago!$U$5:$U$605,"Receita",Ago!$G$5:$G$605,CReceber!$D251,Ago!$K$5:$K$605,"Não Pago")</f>
        <v>0</v>
      </c>
      <c r="M251" s="65">
        <f>SUMIFS(Set!$I$5:$I$605,Set!$U$5:$U$605,"Receita",Set!$G$5:$G$605,CReceber!$D251,Set!$K$5:$K$605,"Não Pago")</f>
        <v>0</v>
      </c>
      <c r="N251" s="65">
        <f>SUMIFS(Out!$I$5:$I$605,Out!$U$5:$U$605,"Receita",Out!$G$5:$G$605,CReceber!$D251,Out!$K$5:$K$605,"Não Pago")</f>
        <v>0</v>
      </c>
      <c r="O251" s="65">
        <f>SUMIFS(Nov!$I$5:$I$605,Nov!$U$5:$U$605,"Receita",Nov!$G$5:$G$605,CReceber!$D251,Nov!$K$5:$K$605,"Não Pago")</f>
        <v>0</v>
      </c>
      <c r="P251" s="65">
        <f>SUMIFS(Dez!$I$5:$I$605,Dez!$U$5:$U$605,"Receita",Dez!$G$5:$G$605,CReceber!$D251,Dez!$K$5:$K$605,"Não Pago")</f>
        <v>0</v>
      </c>
      <c r="Q251" s="62">
        <f t="shared" si="8"/>
        <v>0</v>
      </c>
    </row>
    <row r="252" spans="3:17" ht="28.5" customHeight="1" thickTop="1" thickBot="1" x14ac:dyDescent="0.3">
      <c r="C252" s="46" t="s">
        <v>504</v>
      </c>
      <c r="D252" s="47" t="str">
        <f>VLOOKUP(C252,'PC Receitas'!$J$4:$K$103,2,FALSE)</f>
        <v>-</v>
      </c>
      <c r="E252" s="65">
        <f>SUMIFS(Jan!$I$5:$I$605,Jan!$U$5:$U$605,"Receita",Jan!$G$5:$G$605,CReceber!$D252,Jan!$K$5:$K$605,"Não Pago")</f>
        <v>0</v>
      </c>
      <c r="F252" s="65">
        <f>SUMIFS(Fev!$I$5:$I$605,Fev!$U$5:$U$605,"Receita",Fev!$G$5:$G$605,CReceber!$D252,Fev!$K$5:$K$605,"Não Pago")</f>
        <v>0</v>
      </c>
      <c r="G252" s="65">
        <f>SUMIFS(Mar!$I$5:$I$605,Mar!$U$5:$U$605,"Receita",Mar!$G$5:$G$605,CReceber!$D252,Mar!$K$5:$K$605,"Não Pago")</f>
        <v>0</v>
      </c>
      <c r="H252" s="65">
        <f>SUMIFS(Abr!$I$5:$I$605,Abr!$U$5:$U$605,"Receita",Abr!$G$5:$G$605,CReceber!$D252,Abr!$K$5:$K$605,"Não Pago")</f>
        <v>0</v>
      </c>
      <c r="I252" s="65">
        <f>SUMIFS(Mai!$I$5:$I$605,Mai!$U$5:$U$605,"Receita",Mai!$G$5:$G$605,CReceber!$D252,Mai!$K$5:$K$605,"Não Pago")</f>
        <v>0</v>
      </c>
      <c r="J252" s="65">
        <f>SUMIFS(Jun!$I$5:$I$605,Jun!$U$5:$U$605,"Receita",Jun!$G$5:$G$605,CReceber!$D252,Jun!$K$5:$K$605,"Não Pago")</f>
        <v>0</v>
      </c>
      <c r="K252" s="65">
        <f>SUMIFS(Jul!$I$5:$I$605,Jul!$U$5:$U$605,"Receita",Jul!$G$5:$G$605,CReceber!$D252,Jul!$K$5:$K$605,"Não Pago")</f>
        <v>0</v>
      </c>
      <c r="L252" s="65">
        <f>SUMIFS(Ago!$I$5:$I$605,Ago!$U$5:$U$605,"Receita",Ago!$G$5:$G$605,CReceber!$D252,Ago!$K$5:$K$605,"Não Pago")</f>
        <v>0</v>
      </c>
      <c r="M252" s="65">
        <f>SUMIFS(Set!$I$5:$I$605,Set!$U$5:$U$605,"Receita",Set!$G$5:$G$605,CReceber!$D252,Set!$K$5:$K$605,"Não Pago")</f>
        <v>0</v>
      </c>
      <c r="N252" s="65">
        <f>SUMIFS(Out!$I$5:$I$605,Out!$U$5:$U$605,"Receita",Out!$G$5:$G$605,CReceber!$D252,Out!$K$5:$K$605,"Não Pago")</f>
        <v>0</v>
      </c>
      <c r="O252" s="65">
        <f>SUMIFS(Nov!$I$5:$I$605,Nov!$U$5:$U$605,"Receita",Nov!$G$5:$G$605,CReceber!$D252,Nov!$K$5:$K$605,"Não Pago")</f>
        <v>0</v>
      </c>
      <c r="P252" s="65">
        <f>SUMIFS(Dez!$I$5:$I$605,Dez!$U$5:$U$605,"Receita",Dez!$G$5:$G$605,CReceber!$D252,Dez!$K$5:$K$605,"Não Pago")</f>
        <v>0</v>
      </c>
      <c r="Q252" s="62">
        <f t="shared" si="8"/>
        <v>0</v>
      </c>
    </row>
    <row r="253" spans="3:17" ht="28.5" customHeight="1" thickTop="1" thickBot="1" x14ac:dyDescent="0.3">
      <c r="C253" s="46" t="s">
        <v>507</v>
      </c>
      <c r="D253" s="47" t="str">
        <f>VLOOKUP(C253,'PC Receitas'!$J$4:$K$103,2,FALSE)</f>
        <v>-</v>
      </c>
      <c r="E253" s="65">
        <f>SUMIFS(Jan!$I$5:$I$605,Jan!$U$5:$U$605,"Receita",Jan!$G$5:$G$605,CReceber!$D253,Jan!$K$5:$K$605,"Não Pago")</f>
        <v>0</v>
      </c>
      <c r="F253" s="65">
        <f>SUMIFS(Fev!$I$5:$I$605,Fev!$U$5:$U$605,"Receita",Fev!$G$5:$G$605,CReceber!$D253,Fev!$K$5:$K$605,"Não Pago")</f>
        <v>0</v>
      </c>
      <c r="G253" s="65">
        <f>SUMIFS(Mar!$I$5:$I$605,Mar!$U$5:$U$605,"Receita",Mar!$G$5:$G$605,CReceber!$D253,Mar!$K$5:$K$605,"Não Pago")</f>
        <v>0</v>
      </c>
      <c r="H253" s="65">
        <f>SUMIFS(Abr!$I$5:$I$605,Abr!$U$5:$U$605,"Receita",Abr!$G$5:$G$605,CReceber!$D253,Abr!$K$5:$K$605,"Não Pago")</f>
        <v>0</v>
      </c>
      <c r="I253" s="65">
        <f>SUMIFS(Mai!$I$5:$I$605,Mai!$U$5:$U$605,"Receita",Mai!$G$5:$G$605,CReceber!$D253,Mai!$K$5:$K$605,"Não Pago")</f>
        <v>0</v>
      </c>
      <c r="J253" s="65">
        <f>SUMIFS(Jun!$I$5:$I$605,Jun!$U$5:$U$605,"Receita",Jun!$G$5:$G$605,CReceber!$D253,Jun!$K$5:$K$605,"Não Pago")</f>
        <v>0</v>
      </c>
      <c r="K253" s="65">
        <f>SUMIFS(Jul!$I$5:$I$605,Jul!$U$5:$U$605,"Receita",Jul!$G$5:$G$605,CReceber!$D253,Jul!$K$5:$K$605,"Não Pago")</f>
        <v>0</v>
      </c>
      <c r="L253" s="65">
        <f>SUMIFS(Ago!$I$5:$I$605,Ago!$U$5:$U$605,"Receita",Ago!$G$5:$G$605,CReceber!$D253,Ago!$K$5:$K$605,"Não Pago")</f>
        <v>0</v>
      </c>
      <c r="M253" s="65">
        <f>SUMIFS(Set!$I$5:$I$605,Set!$U$5:$U$605,"Receita",Set!$G$5:$G$605,CReceber!$D253,Set!$K$5:$K$605,"Não Pago")</f>
        <v>0</v>
      </c>
      <c r="N253" s="65">
        <f>SUMIFS(Out!$I$5:$I$605,Out!$U$5:$U$605,"Receita",Out!$G$5:$G$605,CReceber!$D253,Out!$K$5:$K$605,"Não Pago")</f>
        <v>0</v>
      </c>
      <c r="O253" s="65">
        <f>SUMIFS(Nov!$I$5:$I$605,Nov!$U$5:$U$605,"Receita",Nov!$G$5:$G$605,CReceber!$D253,Nov!$K$5:$K$605,"Não Pago")</f>
        <v>0</v>
      </c>
      <c r="P253" s="65">
        <f>SUMIFS(Dez!$I$5:$I$605,Dez!$U$5:$U$605,"Receita",Dez!$G$5:$G$605,CReceber!$D253,Dez!$K$5:$K$605,"Não Pago")</f>
        <v>0</v>
      </c>
      <c r="Q253" s="62">
        <f t="shared" si="8"/>
        <v>0</v>
      </c>
    </row>
    <row r="254" spans="3:17" ht="28.5" customHeight="1" thickTop="1" thickBot="1" x14ac:dyDescent="0.3">
      <c r="C254" s="46" t="s">
        <v>510</v>
      </c>
      <c r="D254" s="47" t="str">
        <f>VLOOKUP(C254,'PC Receitas'!$J$4:$K$103,2,FALSE)</f>
        <v>-</v>
      </c>
      <c r="E254" s="65">
        <f>SUMIFS(Jan!$I$5:$I$605,Jan!$U$5:$U$605,"Receita",Jan!$G$5:$G$605,CReceber!$D254,Jan!$K$5:$K$605,"Não Pago")</f>
        <v>0</v>
      </c>
      <c r="F254" s="65">
        <f>SUMIFS(Fev!$I$5:$I$605,Fev!$U$5:$U$605,"Receita",Fev!$G$5:$G$605,CReceber!$D254,Fev!$K$5:$K$605,"Não Pago")</f>
        <v>0</v>
      </c>
      <c r="G254" s="65">
        <f>SUMIFS(Mar!$I$5:$I$605,Mar!$U$5:$U$605,"Receita",Mar!$G$5:$G$605,CReceber!$D254,Mar!$K$5:$K$605,"Não Pago")</f>
        <v>0</v>
      </c>
      <c r="H254" s="65">
        <f>SUMIFS(Abr!$I$5:$I$605,Abr!$U$5:$U$605,"Receita",Abr!$G$5:$G$605,CReceber!$D254,Abr!$K$5:$K$605,"Não Pago")</f>
        <v>0</v>
      </c>
      <c r="I254" s="65">
        <f>SUMIFS(Mai!$I$5:$I$605,Mai!$U$5:$U$605,"Receita",Mai!$G$5:$G$605,CReceber!$D254,Mai!$K$5:$K$605,"Não Pago")</f>
        <v>0</v>
      </c>
      <c r="J254" s="65">
        <f>SUMIFS(Jun!$I$5:$I$605,Jun!$U$5:$U$605,"Receita",Jun!$G$5:$G$605,CReceber!$D254,Jun!$K$5:$K$605,"Não Pago")</f>
        <v>0</v>
      </c>
      <c r="K254" s="65">
        <f>SUMIFS(Jul!$I$5:$I$605,Jul!$U$5:$U$605,"Receita",Jul!$G$5:$G$605,CReceber!$D254,Jul!$K$5:$K$605,"Não Pago")</f>
        <v>0</v>
      </c>
      <c r="L254" s="65">
        <f>SUMIFS(Ago!$I$5:$I$605,Ago!$U$5:$U$605,"Receita",Ago!$G$5:$G$605,CReceber!$D254,Ago!$K$5:$K$605,"Não Pago")</f>
        <v>0</v>
      </c>
      <c r="M254" s="65">
        <f>SUMIFS(Set!$I$5:$I$605,Set!$U$5:$U$605,"Receita",Set!$G$5:$G$605,CReceber!$D254,Set!$K$5:$K$605,"Não Pago")</f>
        <v>0</v>
      </c>
      <c r="N254" s="65">
        <f>SUMIFS(Out!$I$5:$I$605,Out!$U$5:$U$605,"Receita",Out!$G$5:$G$605,CReceber!$D254,Out!$K$5:$K$605,"Não Pago")</f>
        <v>0</v>
      </c>
      <c r="O254" s="65">
        <f>SUMIFS(Nov!$I$5:$I$605,Nov!$U$5:$U$605,"Receita",Nov!$G$5:$G$605,CReceber!$D254,Nov!$K$5:$K$605,"Não Pago")</f>
        <v>0</v>
      </c>
      <c r="P254" s="65">
        <f>SUMIFS(Dez!$I$5:$I$605,Dez!$U$5:$U$605,"Receita",Dez!$G$5:$G$605,CReceber!$D254,Dez!$K$5:$K$605,"Não Pago")</f>
        <v>0</v>
      </c>
      <c r="Q254" s="62">
        <f t="shared" si="8"/>
        <v>0</v>
      </c>
    </row>
    <row r="255" spans="3:17" ht="28.5" customHeight="1" thickTop="1" thickBot="1" x14ac:dyDescent="0.3">
      <c r="C255" s="46" t="s">
        <v>513</v>
      </c>
      <c r="D255" s="47" t="str">
        <f>VLOOKUP(C255,'PC Receitas'!$J$4:$K$103,2,FALSE)</f>
        <v>-</v>
      </c>
      <c r="E255" s="65">
        <f>SUMIFS(Jan!$I$5:$I$605,Jan!$U$5:$U$605,"Receita",Jan!$G$5:$G$605,CReceber!$D255,Jan!$K$5:$K$605,"Não Pago")</f>
        <v>0</v>
      </c>
      <c r="F255" s="65">
        <f>SUMIFS(Fev!$I$5:$I$605,Fev!$U$5:$U$605,"Receita",Fev!$G$5:$G$605,CReceber!$D255,Fev!$K$5:$K$605,"Não Pago")</f>
        <v>0</v>
      </c>
      <c r="G255" s="65">
        <f>SUMIFS(Mar!$I$5:$I$605,Mar!$U$5:$U$605,"Receita",Mar!$G$5:$G$605,CReceber!$D255,Mar!$K$5:$K$605,"Não Pago")</f>
        <v>0</v>
      </c>
      <c r="H255" s="65">
        <f>SUMIFS(Abr!$I$5:$I$605,Abr!$U$5:$U$605,"Receita",Abr!$G$5:$G$605,CReceber!$D255,Abr!$K$5:$K$605,"Não Pago")</f>
        <v>0</v>
      </c>
      <c r="I255" s="65">
        <f>SUMIFS(Mai!$I$5:$I$605,Mai!$U$5:$U$605,"Receita",Mai!$G$5:$G$605,CReceber!$D255,Mai!$K$5:$K$605,"Não Pago")</f>
        <v>0</v>
      </c>
      <c r="J255" s="65">
        <f>SUMIFS(Jun!$I$5:$I$605,Jun!$U$5:$U$605,"Receita",Jun!$G$5:$G$605,CReceber!$D255,Jun!$K$5:$K$605,"Não Pago")</f>
        <v>0</v>
      </c>
      <c r="K255" s="65">
        <f>SUMIFS(Jul!$I$5:$I$605,Jul!$U$5:$U$605,"Receita",Jul!$G$5:$G$605,CReceber!$D255,Jul!$K$5:$K$605,"Não Pago")</f>
        <v>0</v>
      </c>
      <c r="L255" s="65">
        <f>SUMIFS(Ago!$I$5:$I$605,Ago!$U$5:$U$605,"Receita",Ago!$G$5:$G$605,CReceber!$D255,Ago!$K$5:$K$605,"Não Pago")</f>
        <v>0</v>
      </c>
      <c r="M255" s="65">
        <f>SUMIFS(Set!$I$5:$I$605,Set!$U$5:$U$605,"Receita",Set!$G$5:$G$605,CReceber!$D255,Set!$K$5:$K$605,"Não Pago")</f>
        <v>0</v>
      </c>
      <c r="N255" s="65">
        <f>SUMIFS(Out!$I$5:$I$605,Out!$U$5:$U$605,"Receita",Out!$G$5:$G$605,CReceber!$D255,Out!$K$5:$K$605,"Não Pago")</f>
        <v>0</v>
      </c>
      <c r="O255" s="65">
        <f>SUMIFS(Nov!$I$5:$I$605,Nov!$U$5:$U$605,"Receita",Nov!$G$5:$G$605,CReceber!$D255,Nov!$K$5:$K$605,"Não Pago")</f>
        <v>0</v>
      </c>
      <c r="P255" s="65">
        <f>SUMIFS(Dez!$I$5:$I$605,Dez!$U$5:$U$605,"Receita",Dez!$G$5:$G$605,CReceber!$D255,Dez!$K$5:$K$605,"Não Pago")</f>
        <v>0</v>
      </c>
      <c r="Q255" s="62">
        <f t="shared" si="8"/>
        <v>0</v>
      </c>
    </row>
    <row r="256" spans="3:17" ht="28.5" customHeight="1" thickTop="1" thickBot="1" x14ac:dyDescent="0.3">
      <c r="C256" s="46" t="s">
        <v>516</v>
      </c>
      <c r="D256" s="47" t="str">
        <f>VLOOKUP(C256,'PC Receitas'!$J$4:$K$103,2,FALSE)</f>
        <v>-</v>
      </c>
      <c r="E256" s="65">
        <f>SUMIFS(Jan!$I$5:$I$605,Jan!$U$5:$U$605,"Receita",Jan!$G$5:$G$605,CReceber!$D256,Jan!$K$5:$K$605,"Não Pago")</f>
        <v>0</v>
      </c>
      <c r="F256" s="65">
        <f>SUMIFS(Fev!$I$5:$I$605,Fev!$U$5:$U$605,"Receita",Fev!$G$5:$G$605,CReceber!$D256,Fev!$K$5:$K$605,"Não Pago")</f>
        <v>0</v>
      </c>
      <c r="G256" s="65">
        <f>SUMIFS(Mar!$I$5:$I$605,Mar!$U$5:$U$605,"Receita",Mar!$G$5:$G$605,CReceber!$D256,Mar!$K$5:$K$605,"Não Pago")</f>
        <v>0</v>
      </c>
      <c r="H256" s="65">
        <f>SUMIFS(Abr!$I$5:$I$605,Abr!$U$5:$U$605,"Receita",Abr!$G$5:$G$605,CReceber!$D256,Abr!$K$5:$K$605,"Não Pago")</f>
        <v>0</v>
      </c>
      <c r="I256" s="65">
        <f>SUMIFS(Mai!$I$5:$I$605,Mai!$U$5:$U$605,"Receita",Mai!$G$5:$G$605,CReceber!$D256,Mai!$K$5:$K$605,"Não Pago")</f>
        <v>0</v>
      </c>
      <c r="J256" s="65">
        <f>SUMIFS(Jun!$I$5:$I$605,Jun!$U$5:$U$605,"Receita",Jun!$G$5:$G$605,CReceber!$D256,Jun!$K$5:$K$605,"Não Pago")</f>
        <v>0</v>
      </c>
      <c r="K256" s="65">
        <f>SUMIFS(Jul!$I$5:$I$605,Jul!$U$5:$U$605,"Receita",Jul!$G$5:$G$605,CReceber!$D256,Jul!$K$5:$K$605,"Não Pago")</f>
        <v>0</v>
      </c>
      <c r="L256" s="65">
        <f>SUMIFS(Ago!$I$5:$I$605,Ago!$U$5:$U$605,"Receita",Ago!$G$5:$G$605,CReceber!$D256,Ago!$K$5:$K$605,"Não Pago")</f>
        <v>0</v>
      </c>
      <c r="M256" s="65">
        <f>SUMIFS(Set!$I$5:$I$605,Set!$U$5:$U$605,"Receita",Set!$G$5:$G$605,CReceber!$D256,Set!$K$5:$K$605,"Não Pago")</f>
        <v>0</v>
      </c>
      <c r="N256" s="65">
        <f>SUMIFS(Out!$I$5:$I$605,Out!$U$5:$U$605,"Receita",Out!$G$5:$G$605,CReceber!$D256,Out!$K$5:$K$605,"Não Pago")</f>
        <v>0</v>
      </c>
      <c r="O256" s="65">
        <f>SUMIFS(Nov!$I$5:$I$605,Nov!$U$5:$U$605,"Receita",Nov!$G$5:$G$605,CReceber!$D256,Nov!$K$5:$K$605,"Não Pago")</f>
        <v>0</v>
      </c>
      <c r="P256" s="65">
        <f>SUMIFS(Dez!$I$5:$I$605,Dez!$U$5:$U$605,"Receita",Dez!$G$5:$G$605,CReceber!$D256,Dez!$K$5:$K$605,"Não Pago")</f>
        <v>0</v>
      </c>
      <c r="Q256" s="62">
        <f t="shared" si="8"/>
        <v>0</v>
      </c>
    </row>
    <row r="257" spans="3:17" ht="28.5" customHeight="1" thickTop="1" thickBot="1" x14ac:dyDescent="0.3">
      <c r="C257" s="46" t="s">
        <v>519</v>
      </c>
      <c r="D257" s="47" t="str">
        <f>VLOOKUP(C257,'PC Receitas'!$J$4:$K$103,2,FALSE)</f>
        <v>-</v>
      </c>
      <c r="E257" s="65">
        <f>SUMIFS(Jan!$I$5:$I$605,Jan!$U$5:$U$605,"Receita",Jan!$G$5:$G$605,CReceber!$D257,Jan!$K$5:$K$605,"Não Pago")</f>
        <v>0</v>
      </c>
      <c r="F257" s="65">
        <f>SUMIFS(Fev!$I$5:$I$605,Fev!$U$5:$U$605,"Receita",Fev!$G$5:$G$605,CReceber!$D257,Fev!$K$5:$K$605,"Não Pago")</f>
        <v>0</v>
      </c>
      <c r="G257" s="65">
        <f>SUMIFS(Mar!$I$5:$I$605,Mar!$U$5:$U$605,"Receita",Mar!$G$5:$G$605,CReceber!$D257,Mar!$K$5:$K$605,"Não Pago")</f>
        <v>0</v>
      </c>
      <c r="H257" s="65">
        <f>SUMIFS(Abr!$I$5:$I$605,Abr!$U$5:$U$605,"Receita",Abr!$G$5:$G$605,CReceber!$D257,Abr!$K$5:$K$605,"Não Pago")</f>
        <v>0</v>
      </c>
      <c r="I257" s="65">
        <f>SUMIFS(Mai!$I$5:$I$605,Mai!$U$5:$U$605,"Receita",Mai!$G$5:$G$605,CReceber!$D257,Mai!$K$5:$K$605,"Não Pago")</f>
        <v>0</v>
      </c>
      <c r="J257" s="65">
        <f>SUMIFS(Jun!$I$5:$I$605,Jun!$U$5:$U$605,"Receita",Jun!$G$5:$G$605,CReceber!$D257,Jun!$K$5:$K$605,"Não Pago")</f>
        <v>0</v>
      </c>
      <c r="K257" s="65">
        <f>SUMIFS(Jul!$I$5:$I$605,Jul!$U$5:$U$605,"Receita",Jul!$G$5:$G$605,CReceber!$D257,Jul!$K$5:$K$605,"Não Pago")</f>
        <v>0</v>
      </c>
      <c r="L257" s="65">
        <f>SUMIFS(Ago!$I$5:$I$605,Ago!$U$5:$U$605,"Receita",Ago!$G$5:$G$605,CReceber!$D257,Ago!$K$5:$K$605,"Não Pago")</f>
        <v>0</v>
      </c>
      <c r="M257" s="65">
        <f>SUMIFS(Set!$I$5:$I$605,Set!$U$5:$U$605,"Receita",Set!$G$5:$G$605,CReceber!$D257,Set!$K$5:$K$605,"Não Pago")</f>
        <v>0</v>
      </c>
      <c r="N257" s="65">
        <f>SUMIFS(Out!$I$5:$I$605,Out!$U$5:$U$605,"Receita",Out!$G$5:$G$605,CReceber!$D257,Out!$K$5:$K$605,"Não Pago")</f>
        <v>0</v>
      </c>
      <c r="O257" s="65">
        <f>SUMIFS(Nov!$I$5:$I$605,Nov!$U$5:$U$605,"Receita",Nov!$G$5:$G$605,CReceber!$D257,Nov!$K$5:$K$605,"Não Pago")</f>
        <v>0</v>
      </c>
      <c r="P257" s="65">
        <f>SUMIFS(Dez!$I$5:$I$605,Dez!$U$5:$U$605,"Receita",Dez!$G$5:$G$605,CReceber!$D257,Dez!$K$5:$K$605,"Não Pago")</f>
        <v>0</v>
      </c>
      <c r="Q257" s="62">
        <f t="shared" si="8"/>
        <v>0</v>
      </c>
    </row>
    <row r="258" spans="3:17" ht="28.5" customHeight="1" thickTop="1" thickBot="1" x14ac:dyDescent="0.3">
      <c r="C258" s="46" t="s">
        <v>522</v>
      </c>
      <c r="D258" s="47" t="str">
        <f>VLOOKUP(C258,'PC Receitas'!$J$4:$K$103,2,FALSE)</f>
        <v>-</v>
      </c>
      <c r="E258" s="65">
        <f>SUMIFS(Jan!$I$5:$I$605,Jan!$U$5:$U$605,"Receita",Jan!$G$5:$G$605,CReceber!$D258,Jan!$K$5:$K$605,"Não Pago")</f>
        <v>0</v>
      </c>
      <c r="F258" s="65">
        <f>SUMIFS(Fev!$I$5:$I$605,Fev!$U$5:$U$605,"Receita",Fev!$G$5:$G$605,CReceber!$D258,Fev!$K$5:$K$605,"Não Pago")</f>
        <v>0</v>
      </c>
      <c r="G258" s="65">
        <f>SUMIFS(Mar!$I$5:$I$605,Mar!$U$5:$U$605,"Receita",Mar!$G$5:$G$605,CReceber!$D258,Mar!$K$5:$K$605,"Não Pago")</f>
        <v>0</v>
      </c>
      <c r="H258" s="65">
        <f>SUMIFS(Abr!$I$5:$I$605,Abr!$U$5:$U$605,"Receita",Abr!$G$5:$G$605,CReceber!$D258,Abr!$K$5:$K$605,"Não Pago")</f>
        <v>0</v>
      </c>
      <c r="I258" s="65">
        <f>SUMIFS(Mai!$I$5:$I$605,Mai!$U$5:$U$605,"Receita",Mai!$G$5:$G$605,CReceber!$D258,Mai!$K$5:$K$605,"Não Pago")</f>
        <v>0</v>
      </c>
      <c r="J258" s="65">
        <f>SUMIFS(Jun!$I$5:$I$605,Jun!$U$5:$U$605,"Receita",Jun!$G$5:$G$605,CReceber!$D258,Jun!$K$5:$K$605,"Não Pago")</f>
        <v>0</v>
      </c>
      <c r="K258" s="65">
        <f>SUMIFS(Jul!$I$5:$I$605,Jul!$U$5:$U$605,"Receita",Jul!$G$5:$G$605,CReceber!$D258,Jul!$K$5:$K$605,"Não Pago")</f>
        <v>0</v>
      </c>
      <c r="L258" s="65">
        <f>SUMIFS(Ago!$I$5:$I$605,Ago!$U$5:$U$605,"Receita",Ago!$G$5:$G$605,CReceber!$D258,Ago!$K$5:$K$605,"Não Pago")</f>
        <v>0</v>
      </c>
      <c r="M258" s="65">
        <f>SUMIFS(Set!$I$5:$I$605,Set!$U$5:$U$605,"Receita",Set!$G$5:$G$605,CReceber!$D258,Set!$K$5:$K$605,"Não Pago")</f>
        <v>0</v>
      </c>
      <c r="N258" s="65">
        <f>SUMIFS(Out!$I$5:$I$605,Out!$U$5:$U$605,"Receita",Out!$G$5:$G$605,CReceber!$D258,Out!$K$5:$K$605,"Não Pago")</f>
        <v>0</v>
      </c>
      <c r="O258" s="65">
        <f>SUMIFS(Nov!$I$5:$I$605,Nov!$U$5:$U$605,"Receita",Nov!$G$5:$G$605,CReceber!$D258,Nov!$K$5:$K$605,"Não Pago")</f>
        <v>0</v>
      </c>
      <c r="P258" s="65">
        <f>SUMIFS(Dez!$I$5:$I$605,Dez!$U$5:$U$605,"Receita",Dez!$G$5:$G$605,CReceber!$D258,Dez!$K$5:$K$605,"Não Pago")</f>
        <v>0</v>
      </c>
      <c r="Q258" s="62">
        <f t="shared" si="8"/>
        <v>0</v>
      </c>
    </row>
    <row r="259" spans="3:17" ht="28.5" customHeight="1" thickTop="1" thickBot="1" x14ac:dyDescent="0.3">
      <c r="C259" s="46" t="s">
        <v>525</v>
      </c>
      <c r="D259" s="47" t="str">
        <f>VLOOKUP(C259,'PC Receitas'!$J$4:$K$103,2,FALSE)</f>
        <v>-</v>
      </c>
      <c r="E259" s="65">
        <f>SUMIFS(Jan!$I$5:$I$605,Jan!$U$5:$U$605,"Receita",Jan!$G$5:$G$605,CReceber!$D259,Jan!$K$5:$K$605,"Não Pago")</f>
        <v>0</v>
      </c>
      <c r="F259" s="65">
        <f>SUMIFS(Fev!$I$5:$I$605,Fev!$U$5:$U$605,"Receita",Fev!$G$5:$G$605,CReceber!$D259,Fev!$K$5:$K$605,"Não Pago")</f>
        <v>0</v>
      </c>
      <c r="G259" s="65">
        <f>SUMIFS(Mar!$I$5:$I$605,Mar!$U$5:$U$605,"Receita",Mar!$G$5:$G$605,CReceber!$D259,Mar!$K$5:$K$605,"Não Pago")</f>
        <v>0</v>
      </c>
      <c r="H259" s="65">
        <f>SUMIFS(Abr!$I$5:$I$605,Abr!$U$5:$U$605,"Receita",Abr!$G$5:$G$605,CReceber!$D259,Abr!$K$5:$K$605,"Não Pago")</f>
        <v>0</v>
      </c>
      <c r="I259" s="65">
        <f>SUMIFS(Mai!$I$5:$I$605,Mai!$U$5:$U$605,"Receita",Mai!$G$5:$G$605,CReceber!$D259,Mai!$K$5:$K$605,"Não Pago")</f>
        <v>0</v>
      </c>
      <c r="J259" s="65">
        <f>SUMIFS(Jun!$I$5:$I$605,Jun!$U$5:$U$605,"Receita",Jun!$G$5:$G$605,CReceber!$D259,Jun!$K$5:$K$605,"Não Pago")</f>
        <v>0</v>
      </c>
      <c r="K259" s="65">
        <f>SUMIFS(Jul!$I$5:$I$605,Jul!$U$5:$U$605,"Receita",Jul!$G$5:$G$605,CReceber!$D259,Jul!$K$5:$K$605,"Não Pago")</f>
        <v>0</v>
      </c>
      <c r="L259" s="65">
        <f>SUMIFS(Ago!$I$5:$I$605,Ago!$U$5:$U$605,"Receita",Ago!$G$5:$G$605,CReceber!$D259,Ago!$K$5:$K$605,"Não Pago")</f>
        <v>0</v>
      </c>
      <c r="M259" s="65">
        <f>SUMIFS(Set!$I$5:$I$605,Set!$U$5:$U$605,"Receita",Set!$G$5:$G$605,CReceber!$D259,Set!$K$5:$K$605,"Não Pago")</f>
        <v>0</v>
      </c>
      <c r="N259" s="65">
        <f>SUMIFS(Out!$I$5:$I$605,Out!$U$5:$U$605,"Receita",Out!$G$5:$G$605,CReceber!$D259,Out!$K$5:$K$605,"Não Pago")</f>
        <v>0</v>
      </c>
      <c r="O259" s="65">
        <f>SUMIFS(Nov!$I$5:$I$605,Nov!$U$5:$U$605,"Receita",Nov!$G$5:$G$605,CReceber!$D259,Nov!$K$5:$K$605,"Não Pago")</f>
        <v>0</v>
      </c>
      <c r="P259" s="65">
        <f>SUMIFS(Dez!$I$5:$I$605,Dez!$U$5:$U$605,"Receita",Dez!$G$5:$G$605,CReceber!$D259,Dez!$K$5:$K$605,"Não Pago")</f>
        <v>0</v>
      </c>
      <c r="Q259" s="62">
        <f t="shared" si="8"/>
        <v>0</v>
      </c>
    </row>
    <row r="260" spans="3:17" ht="28.5" customHeight="1" thickTop="1" thickBot="1" x14ac:dyDescent="0.3">
      <c r="C260" s="46" t="s">
        <v>528</v>
      </c>
      <c r="D260" s="47" t="str">
        <f>VLOOKUP(C260,'PC Receitas'!$J$4:$K$103,2,FALSE)</f>
        <v>-</v>
      </c>
      <c r="E260" s="65">
        <f>SUMIFS(Jan!$I$5:$I$605,Jan!$U$5:$U$605,"Receita",Jan!$G$5:$G$605,CReceber!$D260,Jan!$K$5:$K$605,"Não Pago")</f>
        <v>0</v>
      </c>
      <c r="F260" s="65">
        <f>SUMIFS(Fev!$I$5:$I$605,Fev!$U$5:$U$605,"Receita",Fev!$G$5:$G$605,CReceber!$D260,Fev!$K$5:$K$605,"Não Pago")</f>
        <v>0</v>
      </c>
      <c r="G260" s="65">
        <f>SUMIFS(Mar!$I$5:$I$605,Mar!$U$5:$U$605,"Receita",Mar!$G$5:$G$605,CReceber!$D260,Mar!$K$5:$K$605,"Não Pago")</f>
        <v>0</v>
      </c>
      <c r="H260" s="65">
        <f>SUMIFS(Abr!$I$5:$I$605,Abr!$U$5:$U$605,"Receita",Abr!$G$5:$G$605,CReceber!$D260,Abr!$K$5:$K$605,"Não Pago")</f>
        <v>0</v>
      </c>
      <c r="I260" s="65">
        <f>SUMIFS(Mai!$I$5:$I$605,Mai!$U$5:$U$605,"Receita",Mai!$G$5:$G$605,CReceber!$D260,Mai!$K$5:$K$605,"Não Pago")</f>
        <v>0</v>
      </c>
      <c r="J260" s="65">
        <f>SUMIFS(Jun!$I$5:$I$605,Jun!$U$5:$U$605,"Receita",Jun!$G$5:$G$605,CReceber!$D260,Jun!$K$5:$K$605,"Não Pago")</f>
        <v>0</v>
      </c>
      <c r="K260" s="65">
        <f>SUMIFS(Jul!$I$5:$I$605,Jul!$U$5:$U$605,"Receita",Jul!$G$5:$G$605,CReceber!$D260,Jul!$K$5:$K$605,"Não Pago")</f>
        <v>0</v>
      </c>
      <c r="L260" s="65">
        <f>SUMIFS(Ago!$I$5:$I$605,Ago!$U$5:$U$605,"Receita",Ago!$G$5:$G$605,CReceber!$D260,Ago!$K$5:$K$605,"Não Pago")</f>
        <v>0</v>
      </c>
      <c r="M260" s="65">
        <f>SUMIFS(Set!$I$5:$I$605,Set!$U$5:$U$605,"Receita",Set!$G$5:$G$605,CReceber!$D260,Set!$K$5:$K$605,"Não Pago")</f>
        <v>0</v>
      </c>
      <c r="N260" s="65">
        <f>SUMIFS(Out!$I$5:$I$605,Out!$U$5:$U$605,"Receita",Out!$G$5:$G$605,CReceber!$D260,Out!$K$5:$K$605,"Não Pago")</f>
        <v>0</v>
      </c>
      <c r="O260" s="65">
        <f>SUMIFS(Nov!$I$5:$I$605,Nov!$U$5:$U$605,"Receita",Nov!$G$5:$G$605,CReceber!$D260,Nov!$K$5:$K$605,"Não Pago")</f>
        <v>0</v>
      </c>
      <c r="P260" s="65">
        <f>SUMIFS(Dez!$I$5:$I$605,Dez!$U$5:$U$605,"Receita",Dez!$G$5:$G$605,CReceber!$D260,Dez!$K$5:$K$605,"Não Pago")</f>
        <v>0</v>
      </c>
      <c r="Q260" s="62">
        <f t="shared" si="8"/>
        <v>0</v>
      </c>
    </row>
    <row r="261" spans="3:17" ht="28.5" customHeight="1" thickTop="1" thickBot="1" x14ac:dyDescent="0.3">
      <c r="C261" s="46" t="s">
        <v>531</v>
      </c>
      <c r="D261" s="47" t="str">
        <f>VLOOKUP(C261,'PC Receitas'!$J$4:$K$103,2,FALSE)</f>
        <v>-</v>
      </c>
      <c r="E261" s="65">
        <f>SUMIFS(Jan!$I$5:$I$605,Jan!$U$5:$U$605,"Receita",Jan!$G$5:$G$605,CReceber!$D261,Jan!$K$5:$K$605,"Não Pago")</f>
        <v>0</v>
      </c>
      <c r="F261" s="65">
        <f>SUMIFS(Fev!$I$5:$I$605,Fev!$U$5:$U$605,"Receita",Fev!$G$5:$G$605,CReceber!$D261,Fev!$K$5:$K$605,"Não Pago")</f>
        <v>0</v>
      </c>
      <c r="G261" s="65">
        <f>SUMIFS(Mar!$I$5:$I$605,Mar!$U$5:$U$605,"Receita",Mar!$G$5:$G$605,CReceber!$D261,Mar!$K$5:$K$605,"Não Pago")</f>
        <v>0</v>
      </c>
      <c r="H261" s="65">
        <f>SUMIFS(Abr!$I$5:$I$605,Abr!$U$5:$U$605,"Receita",Abr!$G$5:$G$605,CReceber!$D261,Abr!$K$5:$K$605,"Não Pago")</f>
        <v>0</v>
      </c>
      <c r="I261" s="65">
        <f>SUMIFS(Mai!$I$5:$I$605,Mai!$U$5:$U$605,"Receita",Mai!$G$5:$G$605,CReceber!$D261,Mai!$K$5:$K$605,"Não Pago")</f>
        <v>0</v>
      </c>
      <c r="J261" s="65">
        <f>SUMIFS(Jun!$I$5:$I$605,Jun!$U$5:$U$605,"Receita",Jun!$G$5:$G$605,CReceber!$D261,Jun!$K$5:$K$605,"Não Pago")</f>
        <v>0</v>
      </c>
      <c r="K261" s="65">
        <f>SUMIFS(Jul!$I$5:$I$605,Jul!$U$5:$U$605,"Receita",Jul!$G$5:$G$605,CReceber!$D261,Jul!$K$5:$K$605,"Não Pago")</f>
        <v>0</v>
      </c>
      <c r="L261" s="65">
        <f>SUMIFS(Ago!$I$5:$I$605,Ago!$U$5:$U$605,"Receita",Ago!$G$5:$G$605,CReceber!$D261,Ago!$K$5:$K$605,"Não Pago")</f>
        <v>0</v>
      </c>
      <c r="M261" s="65">
        <f>SUMIFS(Set!$I$5:$I$605,Set!$U$5:$U$605,"Receita",Set!$G$5:$G$605,CReceber!$D261,Set!$K$5:$K$605,"Não Pago")</f>
        <v>0</v>
      </c>
      <c r="N261" s="65">
        <f>SUMIFS(Out!$I$5:$I$605,Out!$U$5:$U$605,"Receita",Out!$G$5:$G$605,CReceber!$D261,Out!$K$5:$K$605,"Não Pago")</f>
        <v>0</v>
      </c>
      <c r="O261" s="65">
        <f>SUMIFS(Nov!$I$5:$I$605,Nov!$U$5:$U$605,"Receita",Nov!$G$5:$G$605,CReceber!$D261,Nov!$K$5:$K$605,"Não Pago")</f>
        <v>0</v>
      </c>
      <c r="P261" s="65">
        <f>SUMIFS(Dez!$I$5:$I$605,Dez!$U$5:$U$605,"Receita",Dez!$G$5:$G$605,CReceber!$D261,Dez!$K$5:$K$605,"Não Pago")</f>
        <v>0</v>
      </c>
      <c r="Q261" s="62">
        <f t="shared" si="8"/>
        <v>0</v>
      </c>
    </row>
    <row r="262" spans="3:17" ht="28.5" customHeight="1" thickTop="1" thickBot="1" x14ac:dyDescent="0.3">
      <c r="C262" s="46" t="s">
        <v>534</v>
      </c>
      <c r="D262" s="47" t="str">
        <f>VLOOKUP(C262,'PC Receitas'!$J$4:$K$103,2,FALSE)</f>
        <v>-</v>
      </c>
      <c r="E262" s="65">
        <f>SUMIFS(Jan!$I$5:$I$605,Jan!$U$5:$U$605,"Receita",Jan!$G$5:$G$605,CReceber!$D262,Jan!$K$5:$K$605,"Não Pago")</f>
        <v>0</v>
      </c>
      <c r="F262" s="65">
        <f>SUMIFS(Fev!$I$5:$I$605,Fev!$U$5:$U$605,"Receita",Fev!$G$5:$G$605,CReceber!$D262,Fev!$K$5:$K$605,"Não Pago")</f>
        <v>0</v>
      </c>
      <c r="G262" s="65">
        <f>SUMIFS(Mar!$I$5:$I$605,Mar!$U$5:$U$605,"Receita",Mar!$G$5:$G$605,CReceber!$D262,Mar!$K$5:$K$605,"Não Pago")</f>
        <v>0</v>
      </c>
      <c r="H262" s="65">
        <f>SUMIFS(Abr!$I$5:$I$605,Abr!$U$5:$U$605,"Receita",Abr!$G$5:$G$605,CReceber!$D262,Abr!$K$5:$K$605,"Não Pago")</f>
        <v>0</v>
      </c>
      <c r="I262" s="65">
        <f>SUMIFS(Mai!$I$5:$I$605,Mai!$U$5:$U$605,"Receita",Mai!$G$5:$G$605,CReceber!$D262,Mai!$K$5:$K$605,"Não Pago")</f>
        <v>0</v>
      </c>
      <c r="J262" s="65">
        <f>SUMIFS(Jun!$I$5:$I$605,Jun!$U$5:$U$605,"Receita",Jun!$G$5:$G$605,CReceber!$D262,Jun!$K$5:$K$605,"Não Pago")</f>
        <v>0</v>
      </c>
      <c r="K262" s="65">
        <f>SUMIFS(Jul!$I$5:$I$605,Jul!$U$5:$U$605,"Receita",Jul!$G$5:$G$605,CReceber!$D262,Jul!$K$5:$K$605,"Não Pago")</f>
        <v>0</v>
      </c>
      <c r="L262" s="65">
        <f>SUMIFS(Ago!$I$5:$I$605,Ago!$U$5:$U$605,"Receita",Ago!$G$5:$G$605,CReceber!$D262,Ago!$K$5:$K$605,"Não Pago")</f>
        <v>0</v>
      </c>
      <c r="M262" s="65">
        <f>SUMIFS(Set!$I$5:$I$605,Set!$U$5:$U$605,"Receita",Set!$G$5:$G$605,CReceber!$D262,Set!$K$5:$K$605,"Não Pago")</f>
        <v>0</v>
      </c>
      <c r="N262" s="65">
        <f>SUMIFS(Out!$I$5:$I$605,Out!$U$5:$U$605,"Receita",Out!$G$5:$G$605,CReceber!$D262,Out!$K$5:$K$605,"Não Pago")</f>
        <v>0</v>
      </c>
      <c r="O262" s="65">
        <f>SUMIFS(Nov!$I$5:$I$605,Nov!$U$5:$U$605,"Receita",Nov!$G$5:$G$605,CReceber!$D262,Nov!$K$5:$K$605,"Não Pago")</f>
        <v>0</v>
      </c>
      <c r="P262" s="65">
        <f>SUMIFS(Dez!$I$5:$I$605,Dez!$U$5:$U$605,"Receita",Dez!$G$5:$G$605,CReceber!$D262,Dez!$K$5:$K$605,"Não Pago")</f>
        <v>0</v>
      </c>
      <c r="Q262" s="62">
        <f t="shared" si="8"/>
        <v>0</v>
      </c>
    </row>
    <row r="263" spans="3:17" ht="28.5" customHeight="1" thickTop="1" thickBot="1" x14ac:dyDescent="0.3">
      <c r="C263" s="46" t="s">
        <v>537</v>
      </c>
      <c r="D263" s="47" t="str">
        <f>VLOOKUP(C263,'PC Receitas'!$J$4:$K$103,2,FALSE)</f>
        <v>-</v>
      </c>
      <c r="E263" s="65">
        <f>SUMIFS(Jan!$I$5:$I$605,Jan!$U$5:$U$605,"Receita",Jan!$G$5:$G$605,CReceber!$D263,Jan!$K$5:$K$605,"Não Pago")</f>
        <v>0</v>
      </c>
      <c r="F263" s="65">
        <f>SUMIFS(Fev!$I$5:$I$605,Fev!$U$5:$U$605,"Receita",Fev!$G$5:$G$605,CReceber!$D263,Fev!$K$5:$K$605,"Não Pago")</f>
        <v>0</v>
      </c>
      <c r="G263" s="65">
        <f>SUMIFS(Mar!$I$5:$I$605,Mar!$U$5:$U$605,"Receita",Mar!$G$5:$G$605,CReceber!$D263,Mar!$K$5:$K$605,"Não Pago")</f>
        <v>0</v>
      </c>
      <c r="H263" s="65">
        <f>SUMIFS(Abr!$I$5:$I$605,Abr!$U$5:$U$605,"Receita",Abr!$G$5:$G$605,CReceber!$D263,Abr!$K$5:$K$605,"Não Pago")</f>
        <v>0</v>
      </c>
      <c r="I263" s="65">
        <f>SUMIFS(Mai!$I$5:$I$605,Mai!$U$5:$U$605,"Receita",Mai!$G$5:$G$605,CReceber!$D263,Mai!$K$5:$K$605,"Não Pago")</f>
        <v>0</v>
      </c>
      <c r="J263" s="65">
        <f>SUMIFS(Jun!$I$5:$I$605,Jun!$U$5:$U$605,"Receita",Jun!$G$5:$G$605,CReceber!$D263,Jun!$K$5:$K$605,"Não Pago")</f>
        <v>0</v>
      </c>
      <c r="K263" s="65">
        <f>SUMIFS(Jul!$I$5:$I$605,Jul!$U$5:$U$605,"Receita",Jul!$G$5:$G$605,CReceber!$D263,Jul!$K$5:$K$605,"Não Pago")</f>
        <v>0</v>
      </c>
      <c r="L263" s="65">
        <f>SUMIFS(Ago!$I$5:$I$605,Ago!$U$5:$U$605,"Receita",Ago!$G$5:$G$605,CReceber!$D263,Ago!$K$5:$K$605,"Não Pago")</f>
        <v>0</v>
      </c>
      <c r="M263" s="65">
        <f>SUMIFS(Set!$I$5:$I$605,Set!$U$5:$U$605,"Receita",Set!$G$5:$G$605,CReceber!$D263,Set!$K$5:$K$605,"Não Pago")</f>
        <v>0</v>
      </c>
      <c r="N263" s="65">
        <f>SUMIFS(Out!$I$5:$I$605,Out!$U$5:$U$605,"Receita",Out!$G$5:$G$605,CReceber!$D263,Out!$K$5:$K$605,"Não Pago")</f>
        <v>0</v>
      </c>
      <c r="O263" s="65">
        <f>SUMIFS(Nov!$I$5:$I$605,Nov!$U$5:$U$605,"Receita",Nov!$G$5:$G$605,CReceber!$D263,Nov!$K$5:$K$605,"Não Pago")</f>
        <v>0</v>
      </c>
      <c r="P263" s="65">
        <f>SUMIFS(Dez!$I$5:$I$605,Dez!$U$5:$U$605,"Receita",Dez!$G$5:$G$605,CReceber!$D263,Dez!$K$5:$K$605,"Não Pago")</f>
        <v>0</v>
      </c>
      <c r="Q263" s="62">
        <f t="shared" si="8"/>
        <v>0</v>
      </c>
    </row>
    <row r="264" spans="3:17" ht="28.5" customHeight="1" thickTop="1" thickBot="1" x14ac:dyDescent="0.3">
      <c r="C264" s="46" t="s">
        <v>540</v>
      </c>
      <c r="D264" s="47" t="str">
        <f>VLOOKUP(C264,'PC Receitas'!$J$4:$K$103,2,FALSE)</f>
        <v>-</v>
      </c>
      <c r="E264" s="65">
        <f>SUMIFS(Jan!$I$5:$I$605,Jan!$U$5:$U$605,"Receita",Jan!$G$5:$G$605,CReceber!$D264,Jan!$K$5:$K$605,"Não Pago")</f>
        <v>0</v>
      </c>
      <c r="F264" s="65">
        <f>SUMIFS(Fev!$I$5:$I$605,Fev!$U$5:$U$605,"Receita",Fev!$G$5:$G$605,CReceber!$D264,Fev!$K$5:$K$605,"Não Pago")</f>
        <v>0</v>
      </c>
      <c r="G264" s="65">
        <f>SUMIFS(Mar!$I$5:$I$605,Mar!$U$5:$U$605,"Receita",Mar!$G$5:$G$605,CReceber!$D264,Mar!$K$5:$K$605,"Não Pago")</f>
        <v>0</v>
      </c>
      <c r="H264" s="65">
        <f>SUMIFS(Abr!$I$5:$I$605,Abr!$U$5:$U$605,"Receita",Abr!$G$5:$G$605,CReceber!$D264,Abr!$K$5:$K$605,"Não Pago")</f>
        <v>0</v>
      </c>
      <c r="I264" s="65">
        <f>SUMIFS(Mai!$I$5:$I$605,Mai!$U$5:$U$605,"Receita",Mai!$G$5:$G$605,CReceber!$D264,Mai!$K$5:$K$605,"Não Pago")</f>
        <v>0</v>
      </c>
      <c r="J264" s="65">
        <f>SUMIFS(Jun!$I$5:$I$605,Jun!$U$5:$U$605,"Receita",Jun!$G$5:$G$605,CReceber!$D264,Jun!$K$5:$K$605,"Não Pago")</f>
        <v>0</v>
      </c>
      <c r="K264" s="65">
        <f>SUMIFS(Jul!$I$5:$I$605,Jul!$U$5:$U$605,"Receita",Jul!$G$5:$G$605,CReceber!$D264,Jul!$K$5:$K$605,"Não Pago")</f>
        <v>0</v>
      </c>
      <c r="L264" s="65">
        <f>SUMIFS(Ago!$I$5:$I$605,Ago!$U$5:$U$605,"Receita",Ago!$G$5:$G$605,CReceber!$D264,Ago!$K$5:$K$605,"Não Pago")</f>
        <v>0</v>
      </c>
      <c r="M264" s="65">
        <f>SUMIFS(Set!$I$5:$I$605,Set!$U$5:$U$605,"Receita",Set!$G$5:$G$605,CReceber!$D264,Set!$K$5:$K$605,"Não Pago")</f>
        <v>0</v>
      </c>
      <c r="N264" s="65">
        <f>SUMIFS(Out!$I$5:$I$605,Out!$U$5:$U$605,"Receita",Out!$G$5:$G$605,CReceber!$D264,Out!$K$5:$K$605,"Não Pago")</f>
        <v>0</v>
      </c>
      <c r="O264" s="65">
        <f>SUMIFS(Nov!$I$5:$I$605,Nov!$U$5:$U$605,"Receita",Nov!$G$5:$G$605,CReceber!$D264,Nov!$K$5:$K$605,"Não Pago")</f>
        <v>0</v>
      </c>
      <c r="P264" s="65">
        <f>SUMIFS(Dez!$I$5:$I$605,Dez!$U$5:$U$605,"Receita",Dez!$G$5:$G$605,CReceber!$D264,Dez!$K$5:$K$605,"Não Pago")</f>
        <v>0</v>
      </c>
      <c r="Q264" s="62">
        <f t="shared" si="8"/>
        <v>0</v>
      </c>
    </row>
    <row r="265" spans="3:17" ht="28.5" customHeight="1" thickTop="1" thickBot="1" x14ac:dyDescent="0.3">
      <c r="C265" s="46" t="s">
        <v>543</v>
      </c>
      <c r="D265" s="47" t="str">
        <f>VLOOKUP(C265,'PC Receitas'!$J$4:$K$103,2,FALSE)</f>
        <v>-</v>
      </c>
      <c r="E265" s="65">
        <f>SUMIFS(Jan!$I$5:$I$605,Jan!$U$5:$U$605,"Receita",Jan!$G$5:$G$605,CReceber!$D265,Jan!$K$5:$K$605,"Não Pago")</f>
        <v>0</v>
      </c>
      <c r="F265" s="65">
        <f>SUMIFS(Fev!$I$5:$I$605,Fev!$U$5:$U$605,"Receita",Fev!$G$5:$G$605,CReceber!$D265,Fev!$K$5:$K$605,"Não Pago")</f>
        <v>0</v>
      </c>
      <c r="G265" s="65">
        <f>SUMIFS(Mar!$I$5:$I$605,Mar!$U$5:$U$605,"Receita",Mar!$G$5:$G$605,CReceber!$D265,Mar!$K$5:$K$605,"Não Pago")</f>
        <v>0</v>
      </c>
      <c r="H265" s="65">
        <f>SUMIFS(Abr!$I$5:$I$605,Abr!$U$5:$U$605,"Receita",Abr!$G$5:$G$605,CReceber!$D265,Abr!$K$5:$K$605,"Não Pago")</f>
        <v>0</v>
      </c>
      <c r="I265" s="65">
        <f>SUMIFS(Mai!$I$5:$I$605,Mai!$U$5:$U$605,"Receita",Mai!$G$5:$G$605,CReceber!$D265,Mai!$K$5:$K$605,"Não Pago")</f>
        <v>0</v>
      </c>
      <c r="J265" s="65">
        <f>SUMIFS(Jun!$I$5:$I$605,Jun!$U$5:$U$605,"Receita",Jun!$G$5:$G$605,CReceber!$D265,Jun!$K$5:$K$605,"Não Pago")</f>
        <v>0</v>
      </c>
      <c r="K265" s="65">
        <f>SUMIFS(Jul!$I$5:$I$605,Jul!$U$5:$U$605,"Receita",Jul!$G$5:$G$605,CReceber!$D265,Jul!$K$5:$K$605,"Não Pago")</f>
        <v>0</v>
      </c>
      <c r="L265" s="65">
        <f>SUMIFS(Ago!$I$5:$I$605,Ago!$U$5:$U$605,"Receita",Ago!$G$5:$G$605,CReceber!$D265,Ago!$K$5:$K$605,"Não Pago")</f>
        <v>0</v>
      </c>
      <c r="M265" s="65">
        <f>SUMIFS(Set!$I$5:$I$605,Set!$U$5:$U$605,"Receita",Set!$G$5:$G$605,CReceber!$D265,Set!$K$5:$K$605,"Não Pago")</f>
        <v>0</v>
      </c>
      <c r="N265" s="65">
        <f>SUMIFS(Out!$I$5:$I$605,Out!$U$5:$U$605,"Receita",Out!$G$5:$G$605,CReceber!$D265,Out!$K$5:$K$605,"Não Pago")</f>
        <v>0</v>
      </c>
      <c r="O265" s="65">
        <f>SUMIFS(Nov!$I$5:$I$605,Nov!$U$5:$U$605,"Receita",Nov!$G$5:$G$605,CReceber!$D265,Nov!$K$5:$K$605,"Não Pago")</f>
        <v>0</v>
      </c>
      <c r="P265" s="65">
        <f>SUMIFS(Dez!$I$5:$I$605,Dez!$U$5:$U$605,"Receita",Dez!$G$5:$G$605,CReceber!$D265,Dez!$K$5:$K$605,"Não Pago")</f>
        <v>0</v>
      </c>
      <c r="Q265" s="62">
        <f t="shared" si="8"/>
        <v>0</v>
      </c>
    </row>
    <row r="266" spans="3:17" ht="28.5" customHeight="1" thickTop="1" thickBot="1" x14ac:dyDescent="0.3">
      <c r="C266" s="46" t="s">
        <v>546</v>
      </c>
      <c r="D266" s="47" t="str">
        <f>VLOOKUP(C266,'PC Receitas'!$J$4:$K$103,2,FALSE)</f>
        <v>-</v>
      </c>
      <c r="E266" s="65">
        <f>SUMIFS(Jan!$I$5:$I$605,Jan!$U$5:$U$605,"Receita",Jan!$G$5:$G$605,CReceber!$D266,Jan!$K$5:$K$605,"Não Pago")</f>
        <v>0</v>
      </c>
      <c r="F266" s="65">
        <f>SUMIFS(Fev!$I$5:$I$605,Fev!$U$5:$U$605,"Receita",Fev!$G$5:$G$605,CReceber!$D266,Fev!$K$5:$K$605,"Não Pago")</f>
        <v>0</v>
      </c>
      <c r="G266" s="65">
        <f>SUMIFS(Mar!$I$5:$I$605,Mar!$U$5:$U$605,"Receita",Mar!$G$5:$G$605,CReceber!$D266,Mar!$K$5:$K$605,"Não Pago")</f>
        <v>0</v>
      </c>
      <c r="H266" s="65">
        <f>SUMIFS(Abr!$I$5:$I$605,Abr!$U$5:$U$605,"Receita",Abr!$G$5:$G$605,CReceber!$D266,Abr!$K$5:$K$605,"Não Pago")</f>
        <v>0</v>
      </c>
      <c r="I266" s="65">
        <f>SUMIFS(Mai!$I$5:$I$605,Mai!$U$5:$U$605,"Receita",Mai!$G$5:$G$605,CReceber!$D266,Mai!$K$5:$K$605,"Não Pago")</f>
        <v>0</v>
      </c>
      <c r="J266" s="65">
        <f>SUMIFS(Jun!$I$5:$I$605,Jun!$U$5:$U$605,"Receita",Jun!$G$5:$G$605,CReceber!$D266,Jun!$K$5:$K$605,"Não Pago")</f>
        <v>0</v>
      </c>
      <c r="K266" s="65">
        <f>SUMIFS(Jul!$I$5:$I$605,Jul!$U$5:$U$605,"Receita",Jul!$G$5:$G$605,CReceber!$D266,Jul!$K$5:$K$605,"Não Pago")</f>
        <v>0</v>
      </c>
      <c r="L266" s="65">
        <f>SUMIFS(Ago!$I$5:$I$605,Ago!$U$5:$U$605,"Receita",Ago!$G$5:$G$605,CReceber!$D266,Ago!$K$5:$K$605,"Não Pago")</f>
        <v>0</v>
      </c>
      <c r="M266" s="65">
        <f>SUMIFS(Set!$I$5:$I$605,Set!$U$5:$U$605,"Receita",Set!$G$5:$G$605,CReceber!$D266,Set!$K$5:$K$605,"Não Pago")</f>
        <v>0</v>
      </c>
      <c r="N266" s="65">
        <f>SUMIFS(Out!$I$5:$I$605,Out!$U$5:$U$605,"Receita",Out!$G$5:$G$605,CReceber!$D266,Out!$K$5:$K$605,"Não Pago")</f>
        <v>0</v>
      </c>
      <c r="O266" s="65">
        <f>SUMIFS(Nov!$I$5:$I$605,Nov!$U$5:$U$605,"Receita",Nov!$G$5:$G$605,CReceber!$D266,Nov!$K$5:$K$605,"Não Pago")</f>
        <v>0</v>
      </c>
      <c r="P266" s="65">
        <f>SUMIFS(Dez!$I$5:$I$605,Dez!$U$5:$U$605,"Receita",Dez!$G$5:$G$605,CReceber!$D266,Dez!$K$5:$K$605,"Não Pago")</f>
        <v>0</v>
      </c>
      <c r="Q266" s="62">
        <f t="shared" si="8"/>
        <v>0</v>
      </c>
    </row>
    <row r="267" spans="3:17" ht="28.5" customHeight="1" thickTop="1" thickBot="1" x14ac:dyDescent="0.3">
      <c r="C267" s="46" t="s">
        <v>549</v>
      </c>
      <c r="D267" s="47" t="str">
        <f>VLOOKUP(C267,'PC Receitas'!$J$4:$K$103,2,FALSE)</f>
        <v>-</v>
      </c>
      <c r="E267" s="65">
        <f>SUMIFS(Jan!$I$5:$I$605,Jan!$U$5:$U$605,"Receita",Jan!$G$5:$G$605,CReceber!$D267,Jan!$K$5:$K$605,"Não Pago")</f>
        <v>0</v>
      </c>
      <c r="F267" s="65">
        <f>SUMIFS(Fev!$I$5:$I$605,Fev!$U$5:$U$605,"Receita",Fev!$G$5:$G$605,CReceber!$D267,Fev!$K$5:$K$605,"Não Pago")</f>
        <v>0</v>
      </c>
      <c r="G267" s="65">
        <f>SUMIFS(Mar!$I$5:$I$605,Mar!$U$5:$U$605,"Receita",Mar!$G$5:$G$605,CReceber!$D267,Mar!$K$5:$K$605,"Não Pago")</f>
        <v>0</v>
      </c>
      <c r="H267" s="65">
        <f>SUMIFS(Abr!$I$5:$I$605,Abr!$U$5:$U$605,"Receita",Abr!$G$5:$G$605,CReceber!$D267,Abr!$K$5:$K$605,"Não Pago")</f>
        <v>0</v>
      </c>
      <c r="I267" s="65">
        <f>SUMIFS(Mai!$I$5:$I$605,Mai!$U$5:$U$605,"Receita",Mai!$G$5:$G$605,CReceber!$D267,Mai!$K$5:$K$605,"Não Pago")</f>
        <v>0</v>
      </c>
      <c r="J267" s="65">
        <f>SUMIFS(Jun!$I$5:$I$605,Jun!$U$5:$U$605,"Receita",Jun!$G$5:$G$605,CReceber!$D267,Jun!$K$5:$K$605,"Não Pago")</f>
        <v>0</v>
      </c>
      <c r="K267" s="65">
        <f>SUMIFS(Jul!$I$5:$I$605,Jul!$U$5:$U$605,"Receita",Jul!$G$5:$G$605,CReceber!$D267,Jul!$K$5:$K$605,"Não Pago")</f>
        <v>0</v>
      </c>
      <c r="L267" s="65">
        <f>SUMIFS(Ago!$I$5:$I$605,Ago!$U$5:$U$605,"Receita",Ago!$G$5:$G$605,CReceber!$D267,Ago!$K$5:$K$605,"Não Pago")</f>
        <v>0</v>
      </c>
      <c r="M267" s="65">
        <f>SUMIFS(Set!$I$5:$I$605,Set!$U$5:$U$605,"Receita",Set!$G$5:$G$605,CReceber!$D267,Set!$K$5:$K$605,"Não Pago")</f>
        <v>0</v>
      </c>
      <c r="N267" s="65">
        <f>SUMIFS(Out!$I$5:$I$605,Out!$U$5:$U$605,"Receita",Out!$G$5:$G$605,CReceber!$D267,Out!$K$5:$K$605,"Não Pago")</f>
        <v>0</v>
      </c>
      <c r="O267" s="65">
        <f>SUMIFS(Nov!$I$5:$I$605,Nov!$U$5:$U$605,"Receita",Nov!$G$5:$G$605,CReceber!$D267,Nov!$K$5:$K$605,"Não Pago")</f>
        <v>0</v>
      </c>
      <c r="P267" s="65">
        <f>SUMIFS(Dez!$I$5:$I$605,Dez!$U$5:$U$605,"Receita",Dez!$G$5:$G$605,CReceber!$D267,Dez!$K$5:$K$605,"Não Pago")</f>
        <v>0</v>
      </c>
      <c r="Q267" s="62">
        <f t="shared" si="8"/>
        <v>0</v>
      </c>
    </row>
    <row r="268" spans="3:17" ht="28.5" customHeight="1" thickTop="1" thickBot="1" x14ac:dyDescent="0.3">
      <c r="C268" s="46" t="s">
        <v>552</v>
      </c>
      <c r="D268" s="47" t="str">
        <f>VLOOKUP(C268,'PC Receitas'!$J$4:$K$103,2,FALSE)</f>
        <v>-</v>
      </c>
      <c r="E268" s="65">
        <f>SUMIFS(Jan!$I$5:$I$605,Jan!$U$5:$U$605,"Receita",Jan!$G$5:$G$605,CReceber!$D268,Jan!$K$5:$K$605,"Não Pago")</f>
        <v>0</v>
      </c>
      <c r="F268" s="65">
        <f>SUMIFS(Fev!$I$5:$I$605,Fev!$U$5:$U$605,"Receita",Fev!$G$5:$G$605,CReceber!$D268,Fev!$K$5:$K$605,"Não Pago")</f>
        <v>0</v>
      </c>
      <c r="G268" s="65">
        <f>SUMIFS(Mar!$I$5:$I$605,Mar!$U$5:$U$605,"Receita",Mar!$G$5:$G$605,CReceber!$D268,Mar!$K$5:$K$605,"Não Pago")</f>
        <v>0</v>
      </c>
      <c r="H268" s="65">
        <f>SUMIFS(Abr!$I$5:$I$605,Abr!$U$5:$U$605,"Receita",Abr!$G$5:$G$605,CReceber!$D268,Abr!$K$5:$K$605,"Não Pago")</f>
        <v>0</v>
      </c>
      <c r="I268" s="65">
        <f>SUMIFS(Mai!$I$5:$I$605,Mai!$U$5:$U$605,"Receita",Mai!$G$5:$G$605,CReceber!$D268,Mai!$K$5:$K$605,"Não Pago")</f>
        <v>0</v>
      </c>
      <c r="J268" s="65">
        <f>SUMIFS(Jun!$I$5:$I$605,Jun!$U$5:$U$605,"Receita",Jun!$G$5:$G$605,CReceber!$D268,Jun!$K$5:$K$605,"Não Pago")</f>
        <v>0</v>
      </c>
      <c r="K268" s="65">
        <f>SUMIFS(Jul!$I$5:$I$605,Jul!$U$5:$U$605,"Receita",Jul!$G$5:$G$605,CReceber!$D268,Jul!$K$5:$K$605,"Não Pago")</f>
        <v>0</v>
      </c>
      <c r="L268" s="65">
        <f>SUMIFS(Ago!$I$5:$I$605,Ago!$U$5:$U$605,"Receita",Ago!$G$5:$G$605,CReceber!$D268,Ago!$K$5:$K$605,"Não Pago")</f>
        <v>0</v>
      </c>
      <c r="M268" s="65">
        <f>SUMIFS(Set!$I$5:$I$605,Set!$U$5:$U$605,"Receita",Set!$G$5:$G$605,CReceber!$D268,Set!$K$5:$K$605,"Não Pago")</f>
        <v>0</v>
      </c>
      <c r="N268" s="65">
        <f>SUMIFS(Out!$I$5:$I$605,Out!$U$5:$U$605,"Receita",Out!$G$5:$G$605,CReceber!$D268,Out!$K$5:$K$605,"Não Pago")</f>
        <v>0</v>
      </c>
      <c r="O268" s="65">
        <f>SUMIFS(Nov!$I$5:$I$605,Nov!$U$5:$U$605,"Receita",Nov!$G$5:$G$605,CReceber!$D268,Nov!$K$5:$K$605,"Não Pago")</f>
        <v>0</v>
      </c>
      <c r="P268" s="65">
        <f>SUMIFS(Dez!$I$5:$I$605,Dez!$U$5:$U$605,"Receita",Dez!$G$5:$G$605,CReceber!$D268,Dez!$K$5:$K$605,"Não Pago")</f>
        <v>0</v>
      </c>
      <c r="Q268" s="62">
        <f t="shared" si="8"/>
        <v>0</v>
      </c>
    </row>
    <row r="269" spans="3:17" ht="28.5" customHeight="1" thickTop="1" thickBot="1" x14ac:dyDescent="0.3">
      <c r="C269" s="46" t="s">
        <v>555</v>
      </c>
      <c r="D269" s="47" t="str">
        <f>VLOOKUP(C269,'PC Receitas'!$J$4:$K$103,2,FALSE)</f>
        <v>-</v>
      </c>
      <c r="E269" s="65">
        <f>SUMIFS(Jan!$I$5:$I$605,Jan!$U$5:$U$605,"Receita",Jan!$G$5:$G$605,CReceber!$D269,Jan!$K$5:$K$605,"Não Pago")</f>
        <v>0</v>
      </c>
      <c r="F269" s="65">
        <f>SUMIFS(Fev!$I$5:$I$605,Fev!$U$5:$U$605,"Receita",Fev!$G$5:$G$605,CReceber!$D269,Fev!$K$5:$K$605,"Não Pago")</f>
        <v>0</v>
      </c>
      <c r="G269" s="65">
        <f>SUMIFS(Mar!$I$5:$I$605,Mar!$U$5:$U$605,"Receita",Mar!$G$5:$G$605,CReceber!$D269,Mar!$K$5:$K$605,"Não Pago")</f>
        <v>0</v>
      </c>
      <c r="H269" s="65">
        <f>SUMIFS(Abr!$I$5:$I$605,Abr!$U$5:$U$605,"Receita",Abr!$G$5:$G$605,CReceber!$D269,Abr!$K$5:$K$605,"Não Pago")</f>
        <v>0</v>
      </c>
      <c r="I269" s="65">
        <f>SUMIFS(Mai!$I$5:$I$605,Mai!$U$5:$U$605,"Receita",Mai!$G$5:$G$605,CReceber!$D269,Mai!$K$5:$K$605,"Não Pago")</f>
        <v>0</v>
      </c>
      <c r="J269" s="65">
        <f>SUMIFS(Jun!$I$5:$I$605,Jun!$U$5:$U$605,"Receita",Jun!$G$5:$G$605,CReceber!$D269,Jun!$K$5:$K$605,"Não Pago")</f>
        <v>0</v>
      </c>
      <c r="K269" s="65">
        <f>SUMIFS(Jul!$I$5:$I$605,Jul!$U$5:$U$605,"Receita",Jul!$G$5:$G$605,CReceber!$D269,Jul!$K$5:$K$605,"Não Pago")</f>
        <v>0</v>
      </c>
      <c r="L269" s="65">
        <f>SUMIFS(Ago!$I$5:$I$605,Ago!$U$5:$U$605,"Receita",Ago!$G$5:$G$605,CReceber!$D269,Ago!$K$5:$K$605,"Não Pago")</f>
        <v>0</v>
      </c>
      <c r="M269" s="65">
        <f>SUMIFS(Set!$I$5:$I$605,Set!$U$5:$U$605,"Receita",Set!$G$5:$G$605,CReceber!$D269,Set!$K$5:$K$605,"Não Pago")</f>
        <v>0</v>
      </c>
      <c r="N269" s="65">
        <f>SUMIFS(Out!$I$5:$I$605,Out!$U$5:$U$605,"Receita",Out!$G$5:$G$605,CReceber!$D269,Out!$K$5:$K$605,"Não Pago")</f>
        <v>0</v>
      </c>
      <c r="O269" s="65">
        <f>SUMIFS(Nov!$I$5:$I$605,Nov!$U$5:$U$605,"Receita",Nov!$G$5:$G$605,CReceber!$D269,Nov!$K$5:$K$605,"Não Pago")</f>
        <v>0</v>
      </c>
      <c r="P269" s="65">
        <f>SUMIFS(Dez!$I$5:$I$605,Dez!$U$5:$U$605,"Receita",Dez!$G$5:$G$605,CReceber!$D269,Dez!$K$5:$K$605,"Não Pago")</f>
        <v>0</v>
      </c>
      <c r="Q269" s="62">
        <f t="shared" si="8"/>
        <v>0</v>
      </c>
    </row>
    <row r="270" spans="3:17" ht="28.5" customHeight="1" thickTop="1" thickBot="1" x14ac:dyDescent="0.3">
      <c r="C270" s="46" t="s">
        <v>558</v>
      </c>
      <c r="D270" s="47" t="str">
        <f>VLOOKUP(C270,'PC Receitas'!$J$4:$K$103,2,FALSE)</f>
        <v>-</v>
      </c>
      <c r="E270" s="65">
        <f>SUMIFS(Jan!$I$5:$I$605,Jan!$U$5:$U$605,"Receita",Jan!$G$5:$G$605,CReceber!$D270,Jan!$K$5:$K$605,"Não Pago")</f>
        <v>0</v>
      </c>
      <c r="F270" s="65">
        <f>SUMIFS(Fev!$I$5:$I$605,Fev!$U$5:$U$605,"Receita",Fev!$G$5:$G$605,CReceber!$D270,Fev!$K$5:$K$605,"Não Pago")</f>
        <v>0</v>
      </c>
      <c r="G270" s="65">
        <f>SUMIFS(Mar!$I$5:$I$605,Mar!$U$5:$U$605,"Receita",Mar!$G$5:$G$605,CReceber!$D270,Mar!$K$5:$K$605,"Não Pago")</f>
        <v>0</v>
      </c>
      <c r="H270" s="65">
        <f>SUMIFS(Abr!$I$5:$I$605,Abr!$U$5:$U$605,"Receita",Abr!$G$5:$G$605,CReceber!$D270,Abr!$K$5:$K$605,"Não Pago")</f>
        <v>0</v>
      </c>
      <c r="I270" s="65">
        <f>SUMIFS(Mai!$I$5:$I$605,Mai!$U$5:$U$605,"Receita",Mai!$G$5:$G$605,CReceber!$D270,Mai!$K$5:$K$605,"Não Pago")</f>
        <v>0</v>
      </c>
      <c r="J270" s="65">
        <f>SUMIFS(Jun!$I$5:$I$605,Jun!$U$5:$U$605,"Receita",Jun!$G$5:$G$605,CReceber!$D270,Jun!$K$5:$K$605,"Não Pago")</f>
        <v>0</v>
      </c>
      <c r="K270" s="65">
        <f>SUMIFS(Jul!$I$5:$I$605,Jul!$U$5:$U$605,"Receita",Jul!$G$5:$G$605,CReceber!$D270,Jul!$K$5:$K$605,"Não Pago")</f>
        <v>0</v>
      </c>
      <c r="L270" s="65">
        <f>SUMIFS(Ago!$I$5:$I$605,Ago!$U$5:$U$605,"Receita",Ago!$G$5:$G$605,CReceber!$D270,Ago!$K$5:$K$605,"Não Pago")</f>
        <v>0</v>
      </c>
      <c r="M270" s="65">
        <f>SUMIFS(Set!$I$5:$I$605,Set!$U$5:$U$605,"Receita",Set!$G$5:$G$605,CReceber!$D270,Set!$K$5:$K$605,"Não Pago")</f>
        <v>0</v>
      </c>
      <c r="N270" s="65">
        <f>SUMIFS(Out!$I$5:$I$605,Out!$U$5:$U$605,"Receita",Out!$G$5:$G$605,CReceber!$D270,Out!$K$5:$K$605,"Não Pago")</f>
        <v>0</v>
      </c>
      <c r="O270" s="65">
        <f>SUMIFS(Nov!$I$5:$I$605,Nov!$U$5:$U$605,"Receita",Nov!$G$5:$G$605,CReceber!$D270,Nov!$K$5:$K$605,"Não Pago")</f>
        <v>0</v>
      </c>
      <c r="P270" s="65">
        <f>SUMIFS(Dez!$I$5:$I$605,Dez!$U$5:$U$605,"Receita",Dez!$G$5:$G$605,CReceber!$D270,Dez!$K$5:$K$605,"Não Pago")</f>
        <v>0</v>
      </c>
      <c r="Q270" s="62">
        <f t="shared" si="8"/>
        <v>0</v>
      </c>
    </row>
    <row r="271" spans="3:17" ht="28.5" customHeight="1" thickTop="1" thickBot="1" x14ac:dyDescent="0.3">
      <c r="C271" s="46" t="s">
        <v>561</v>
      </c>
      <c r="D271" s="47" t="str">
        <f>VLOOKUP(C271,'PC Receitas'!$J$4:$K$103,2,FALSE)</f>
        <v>-</v>
      </c>
      <c r="E271" s="65">
        <f>SUMIFS(Jan!$I$5:$I$605,Jan!$U$5:$U$605,"Receita",Jan!$G$5:$G$605,CReceber!$D271,Jan!$K$5:$K$605,"Não Pago")</f>
        <v>0</v>
      </c>
      <c r="F271" s="65">
        <f>SUMIFS(Fev!$I$5:$I$605,Fev!$U$5:$U$605,"Receita",Fev!$G$5:$G$605,CReceber!$D271,Fev!$K$5:$K$605,"Não Pago")</f>
        <v>0</v>
      </c>
      <c r="G271" s="65">
        <f>SUMIFS(Mar!$I$5:$I$605,Mar!$U$5:$U$605,"Receita",Mar!$G$5:$G$605,CReceber!$D271,Mar!$K$5:$K$605,"Não Pago")</f>
        <v>0</v>
      </c>
      <c r="H271" s="65">
        <f>SUMIFS(Abr!$I$5:$I$605,Abr!$U$5:$U$605,"Receita",Abr!$G$5:$G$605,CReceber!$D271,Abr!$K$5:$K$605,"Não Pago")</f>
        <v>0</v>
      </c>
      <c r="I271" s="65">
        <f>SUMIFS(Mai!$I$5:$I$605,Mai!$U$5:$U$605,"Receita",Mai!$G$5:$G$605,CReceber!$D271,Mai!$K$5:$K$605,"Não Pago")</f>
        <v>0</v>
      </c>
      <c r="J271" s="65">
        <f>SUMIFS(Jun!$I$5:$I$605,Jun!$U$5:$U$605,"Receita",Jun!$G$5:$G$605,CReceber!$D271,Jun!$K$5:$K$605,"Não Pago")</f>
        <v>0</v>
      </c>
      <c r="K271" s="65">
        <f>SUMIFS(Jul!$I$5:$I$605,Jul!$U$5:$U$605,"Receita",Jul!$G$5:$G$605,CReceber!$D271,Jul!$K$5:$K$605,"Não Pago")</f>
        <v>0</v>
      </c>
      <c r="L271" s="65">
        <f>SUMIFS(Ago!$I$5:$I$605,Ago!$U$5:$U$605,"Receita",Ago!$G$5:$G$605,CReceber!$D271,Ago!$K$5:$K$605,"Não Pago")</f>
        <v>0</v>
      </c>
      <c r="M271" s="65">
        <f>SUMIFS(Set!$I$5:$I$605,Set!$U$5:$U$605,"Receita",Set!$G$5:$G$605,CReceber!$D271,Set!$K$5:$K$605,"Não Pago")</f>
        <v>0</v>
      </c>
      <c r="N271" s="65">
        <f>SUMIFS(Out!$I$5:$I$605,Out!$U$5:$U$605,"Receita",Out!$G$5:$G$605,CReceber!$D271,Out!$K$5:$K$605,"Não Pago")</f>
        <v>0</v>
      </c>
      <c r="O271" s="65">
        <f>SUMIFS(Nov!$I$5:$I$605,Nov!$U$5:$U$605,"Receita",Nov!$G$5:$G$605,CReceber!$D271,Nov!$K$5:$K$605,"Não Pago")</f>
        <v>0</v>
      </c>
      <c r="P271" s="65">
        <f>SUMIFS(Dez!$I$5:$I$605,Dez!$U$5:$U$605,"Receita",Dez!$G$5:$G$605,CReceber!$D271,Dez!$K$5:$K$605,"Não Pago")</f>
        <v>0</v>
      </c>
      <c r="Q271" s="62">
        <f t="shared" si="8"/>
        <v>0</v>
      </c>
    </row>
    <row r="272" spans="3:17" ht="28.5" customHeight="1" thickTop="1" thickBot="1" x14ac:dyDescent="0.3">
      <c r="C272" s="46" t="s">
        <v>564</v>
      </c>
      <c r="D272" s="47" t="str">
        <f>VLOOKUP(C272,'PC Receitas'!$J$4:$K$103,2,FALSE)</f>
        <v>-</v>
      </c>
      <c r="E272" s="65">
        <f>SUMIFS(Jan!$I$5:$I$605,Jan!$U$5:$U$605,"Receita",Jan!$G$5:$G$605,CReceber!$D272,Jan!$K$5:$K$605,"Não Pago")</f>
        <v>0</v>
      </c>
      <c r="F272" s="65">
        <f>SUMIFS(Fev!$I$5:$I$605,Fev!$U$5:$U$605,"Receita",Fev!$G$5:$G$605,CReceber!$D272,Fev!$K$5:$K$605,"Não Pago")</f>
        <v>0</v>
      </c>
      <c r="G272" s="65">
        <f>SUMIFS(Mar!$I$5:$I$605,Mar!$U$5:$U$605,"Receita",Mar!$G$5:$G$605,CReceber!$D272,Mar!$K$5:$K$605,"Não Pago")</f>
        <v>0</v>
      </c>
      <c r="H272" s="65">
        <f>SUMIFS(Abr!$I$5:$I$605,Abr!$U$5:$U$605,"Receita",Abr!$G$5:$G$605,CReceber!$D272,Abr!$K$5:$K$605,"Não Pago")</f>
        <v>0</v>
      </c>
      <c r="I272" s="65">
        <f>SUMIFS(Mai!$I$5:$I$605,Mai!$U$5:$U$605,"Receita",Mai!$G$5:$G$605,CReceber!$D272,Mai!$K$5:$K$605,"Não Pago")</f>
        <v>0</v>
      </c>
      <c r="J272" s="65">
        <f>SUMIFS(Jun!$I$5:$I$605,Jun!$U$5:$U$605,"Receita",Jun!$G$5:$G$605,CReceber!$D272,Jun!$K$5:$K$605,"Não Pago")</f>
        <v>0</v>
      </c>
      <c r="K272" s="65">
        <f>SUMIFS(Jul!$I$5:$I$605,Jul!$U$5:$U$605,"Receita",Jul!$G$5:$G$605,CReceber!$D272,Jul!$K$5:$K$605,"Não Pago")</f>
        <v>0</v>
      </c>
      <c r="L272" s="65">
        <f>SUMIFS(Ago!$I$5:$I$605,Ago!$U$5:$U$605,"Receita",Ago!$G$5:$G$605,CReceber!$D272,Ago!$K$5:$K$605,"Não Pago")</f>
        <v>0</v>
      </c>
      <c r="M272" s="65">
        <f>SUMIFS(Set!$I$5:$I$605,Set!$U$5:$U$605,"Receita",Set!$G$5:$G$605,CReceber!$D272,Set!$K$5:$K$605,"Não Pago")</f>
        <v>0</v>
      </c>
      <c r="N272" s="65">
        <f>SUMIFS(Out!$I$5:$I$605,Out!$U$5:$U$605,"Receita",Out!$G$5:$G$605,CReceber!$D272,Out!$K$5:$K$605,"Não Pago")</f>
        <v>0</v>
      </c>
      <c r="O272" s="65">
        <f>SUMIFS(Nov!$I$5:$I$605,Nov!$U$5:$U$605,"Receita",Nov!$G$5:$G$605,CReceber!$D272,Nov!$K$5:$K$605,"Não Pago")</f>
        <v>0</v>
      </c>
      <c r="P272" s="65">
        <f>SUMIFS(Dez!$I$5:$I$605,Dez!$U$5:$U$605,"Receita",Dez!$G$5:$G$605,CReceber!$D272,Dez!$K$5:$K$605,"Não Pago")</f>
        <v>0</v>
      </c>
      <c r="Q272" s="62">
        <f t="shared" si="8"/>
        <v>0</v>
      </c>
    </row>
    <row r="273" spans="3:17" ht="28.5" customHeight="1" thickTop="1" thickBot="1" x14ac:dyDescent="0.3">
      <c r="C273" s="46" t="s">
        <v>567</v>
      </c>
      <c r="D273" s="47" t="str">
        <f>VLOOKUP(C273,'PC Receitas'!$J$4:$K$103,2,FALSE)</f>
        <v>-</v>
      </c>
      <c r="E273" s="65">
        <f>SUMIFS(Jan!$I$5:$I$605,Jan!$U$5:$U$605,"Receita",Jan!$G$5:$G$605,CReceber!$D273,Jan!$K$5:$K$605,"Não Pago")</f>
        <v>0</v>
      </c>
      <c r="F273" s="65">
        <f>SUMIFS(Fev!$I$5:$I$605,Fev!$U$5:$U$605,"Receita",Fev!$G$5:$G$605,CReceber!$D273,Fev!$K$5:$K$605,"Não Pago")</f>
        <v>0</v>
      </c>
      <c r="G273" s="65">
        <f>SUMIFS(Mar!$I$5:$I$605,Mar!$U$5:$U$605,"Receita",Mar!$G$5:$G$605,CReceber!$D273,Mar!$K$5:$K$605,"Não Pago")</f>
        <v>0</v>
      </c>
      <c r="H273" s="65">
        <f>SUMIFS(Abr!$I$5:$I$605,Abr!$U$5:$U$605,"Receita",Abr!$G$5:$G$605,CReceber!$D273,Abr!$K$5:$K$605,"Não Pago")</f>
        <v>0</v>
      </c>
      <c r="I273" s="65">
        <f>SUMIFS(Mai!$I$5:$I$605,Mai!$U$5:$U$605,"Receita",Mai!$G$5:$G$605,CReceber!$D273,Mai!$K$5:$K$605,"Não Pago")</f>
        <v>0</v>
      </c>
      <c r="J273" s="65">
        <f>SUMIFS(Jun!$I$5:$I$605,Jun!$U$5:$U$605,"Receita",Jun!$G$5:$G$605,CReceber!$D273,Jun!$K$5:$K$605,"Não Pago")</f>
        <v>0</v>
      </c>
      <c r="K273" s="65">
        <f>SUMIFS(Jul!$I$5:$I$605,Jul!$U$5:$U$605,"Receita",Jul!$G$5:$G$605,CReceber!$D273,Jul!$K$5:$K$605,"Não Pago")</f>
        <v>0</v>
      </c>
      <c r="L273" s="65">
        <f>SUMIFS(Ago!$I$5:$I$605,Ago!$U$5:$U$605,"Receita",Ago!$G$5:$G$605,CReceber!$D273,Ago!$K$5:$K$605,"Não Pago")</f>
        <v>0</v>
      </c>
      <c r="M273" s="65">
        <f>SUMIFS(Set!$I$5:$I$605,Set!$U$5:$U$605,"Receita",Set!$G$5:$G$605,CReceber!$D273,Set!$K$5:$K$605,"Não Pago")</f>
        <v>0</v>
      </c>
      <c r="N273" s="65">
        <f>SUMIFS(Out!$I$5:$I$605,Out!$U$5:$U$605,"Receita",Out!$G$5:$G$605,CReceber!$D273,Out!$K$5:$K$605,"Não Pago")</f>
        <v>0</v>
      </c>
      <c r="O273" s="65">
        <f>SUMIFS(Nov!$I$5:$I$605,Nov!$U$5:$U$605,"Receita",Nov!$G$5:$G$605,CReceber!$D273,Nov!$K$5:$K$605,"Não Pago")</f>
        <v>0</v>
      </c>
      <c r="P273" s="65">
        <f>SUMIFS(Dez!$I$5:$I$605,Dez!$U$5:$U$605,"Receita",Dez!$G$5:$G$605,CReceber!$D273,Dez!$K$5:$K$605,"Não Pago")</f>
        <v>0</v>
      </c>
      <c r="Q273" s="62">
        <f t="shared" si="8"/>
        <v>0</v>
      </c>
    </row>
    <row r="274" spans="3:17" ht="28.5" customHeight="1" thickTop="1" thickBot="1" x14ac:dyDescent="0.3">
      <c r="C274" s="46" t="s">
        <v>570</v>
      </c>
      <c r="D274" s="47" t="str">
        <f>VLOOKUP(C274,'PC Receitas'!$J$4:$K$103,2,FALSE)</f>
        <v>-</v>
      </c>
      <c r="E274" s="65">
        <f>SUMIFS(Jan!$I$5:$I$605,Jan!$U$5:$U$605,"Receita",Jan!$G$5:$G$605,CReceber!$D274,Jan!$K$5:$K$605,"Não Pago")</f>
        <v>0</v>
      </c>
      <c r="F274" s="65">
        <f>SUMIFS(Fev!$I$5:$I$605,Fev!$U$5:$U$605,"Receita",Fev!$G$5:$G$605,CReceber!$D274,Fev!$K$5:$K$605,"Não Pago")</f>
        <v>0</v>
      </c>
      <c r="G274" s="65">
        <f>SUMIFS(Mar!$I$5:$I$605,Mar!$U$5:$U$605,"Receita",Mar!$G$5:$G$605,CReceber!$D274,Mar!$K$5:$K$605,"Não Pago")</f>
        <v>0</v>
      </c>
      <c r="H274" s="65">
        <f>SUMIFS(Abr!$I$5:$I$605,Abr!$U$5:$U$605,"Receita",Abr!$G$5:$G$605,CReceber!$D274,Abr!$K$5:$K$605,"Não Pago")</f>
        <v>0</v>
      </c>
      <c r="I274" s="65">
        <f>SUMIFS(Mai!$I$5:$I$605,Mai!$U$5:$U$605,"Receita",Mai!$G$5:$G$605,CReceber!$D274,Mai!$K$5:$K$605,"Não Pago")</f>
        <v>0</v>
      </c>
      <c r="J274" s="65">
        <f>SUMIFS(Jun!$I$5:$I$605,Jun!$U$5:$U$605,"Receita",Jun!$G$5:$G$605,CReceber!$D274,Jun!$K$5:$K$605,"Não Pago")</f>
        <v>0</v>
      </c>
      <c r="K274" s="65">
        <f>SUMIFS(Jul!$I$5:$I$605,Jul!$U$5:$U$605,"Receita",Jul!$G$5:$G$605,CReceber!$D274,Jul!$K$5:$K$605,"Não Pago")</f>
        <v>0</v>
      </c>
      <c r="L274" s="65">
        <f>SUMIFS(Ago!$I$5:$I$605,Ago!$U$5:$U$605,"Receita",Ago!$G$5:$G$605,CReceber!$D274,Ago!$K$5:$K$605,"Não Pago")</f>
        <v>0</v>
      </c>
      <c r="M274" s="65">
        <f>SUMIFS(Set!$I$5:$I$605,Set!$U$5:$U$605,"Receita",Set!$G$5:$G$605,CReceber!$D274,Set!$K$5:$K$605,"Não Pago")</f>
        <v>0</v>
      </c>
      <c r="N274" s="65">
        <f>SUMIFS(Out!$I$5:$I$605,Out!$U$5:$U$605,"Receita",Out!$G$5:$G$605,CReceber!$D274,Out!$K$5:$K$605,"Não Pago")</f>
        <v>0</v>
      </c>
      <c r="O274" s="65">
        <f>SUMIFS(Nov!$I$5:$I$605,Nov!$U$5:$U$605,"Receita",Nov!$G$5:$G$605,CReceber!$D274,Nov!$K$5:$K$605,"Não Pago")</f>
        <v>0</v>
      </c>
      <c r="P274" s="65">
        <f>SUMIFS(Dez!$I$5:$I$605,Dez!$U$5:$U$605,"Receita",Dez!$G$5:$G$605,CReceber!$D274,Dez!$K$5:$K$605,"Não Pago")</f>
        <v>0</v>
      </c>
      <c r="Q274" s="62">
        <f t="shared" ref="Q274:Q307" si="9">SUM(E274:P274)</f>
        <v>0</v>
      </c>
    </row>
    <row r="275" spans="3:17" ht="28.5" customHeight="1" thickTop="1" thickBot="1" x14ac:dyDescent="0.3">
      <c r="C275" s="46" t="s">
        <v>573</v>
      </c>
      <c r="D275" s="47" t="str">
        <f>VLOOKUP(C275,'PC Receitas'!$J$4:$K$103,2,FALSE)</f>
        <v>-</v>
      </c>
      <c r="E275" s="65">
        <f>SUMIFS(Jan!$I$5:$I$605,Jan!$U$5:$U$605,"Receita",Jan!$G$5:$G$605,CReceber!$D275,Jan!$K$5:$K$605,"Não Pago")</f>
        <v>0</v>
      </c>
      <c r="F275" s="65">
        <f>SUMIFS(Fev!$I$5:$I$605,Fev!$U$5:$U$605,"Receita",Fev!$G$5:$G$605,CReceber!$D275,Fev!$K$5:$K$605,"Não Pago")</f>
        <v>0</v>
      </c>
      <c r="G275" s="65">
        <f>SUMIFS(Mar!$I$5:$I$605,Mar!$U$5:$U$605,"Receita",Mar!$G$5:$G$605,CReceber!$D275,Mar!$K$5:$K$605,"Não Pago")</f>
        <v>0</v>
      </c>
      <c r="H275" s="65">
        <f>SUMIFS(Abr!$I$5:$I$605,Abr!$U$5:$U$605,"Receita",Abr!$G$5:$G$605,CReceber!$D275,Abr!$K$5:$K$605,"Não Pago")</f>
        <v>0</v>
      </c>
      <c r="I275" s="65">
        <f>SUMIFS(Mai!$I$5:$I$605,Mai!$U$5:$U$605,"Receita",Mai!$G$5:$G$605,CReceber!$D275,Mai!$K$5:$K$605,"Não Pago")</f>
        <v>0</v>
      </c>
      <c r="J275" s="65">
        <f>SUMIFS(Jun!$I$5:$I$605,Jun!$U$5:$U$605,"Receita",Jun!$G$5:$G$605,CReceber!$D275,Jun!$K$5:$K$605,"Não Pago")</f>
        <v>0</v>
      </c>
      <c r="K275" s="65">
        <f>SUMIFS(Jul!$I$5:$I$605,Jul!$U$5:$U$605,"Receita",Jul!$G$5:$G$605,CReceber!$D275,Jul!$K$5:$K$605,"Não Pago")</f>
        <v>0</v>
      </c>
      <c r="L275" s="65">
        <f>SUMIFS(Ago!$I$5:$I$605,Ago!$U$5:$U$605,"Receita",Ago!$G$5:$G$605,CReceber!$D275,Ago!$K$5:$K$605,"Não Pago")</f>
        <v>0</v>
      </c>
      <c r="M275" s="65">
        <f>SUMIFS(Set!$I$5:$I$605,Set!$U$5:$U$605,"Receita",Set!$G$5:$G$605,CReceber!$D275,Set!$K$5:$K$605,"Não Pago")</f>
        <v>0</v>
      </c>
      <c r="N275" s="65">
        <f>SUMIFS(Out!$I$5:$I$605,Out!$U$5:$U$605,"Receita",Out!$G$5:$G$605,CReceber!$D275,Out!$K$5:$K$605,"Não Pago")</f>
        <v>0</v>
      </c>
      <c r="O275" s="65">
        <f>SUMIFS(Nov!$I$5:$I$605,Nov!$U$5:$U$605,"Receita",Nov!$G$5:$G$605,CReceber!$D275,Nov!$K$5:$K$605,"Não Pago")</f>
        <v>0</v>
      </c>
      <c r="P275" s="65">
        <f>SUMIFS(Dez!$I$5:$I$605,Dez!$U$5:$U$605,"Receita",Dez!$G$5:$G$605,CReceber!$D275,Dez!$K$5:$K$605,"Não Pago")</f>
        <v>0</v>
      </c>
      <c r="Q275" s="62">
        <f t="shared" si="9"/>
        <v>0</v>
      </c>
    </row>
    <row r="276" spans="3:17" ht="28.5" customHeight="1" thickTop="1" thickBot="1" x14ac:dyDescent="0.3">
      <c r="C276" s="46" t="s">
        <v>576</v>
      </c>
      <c r="D276" s="47" t="str">
        <f>VLOOKUP(C276,'PC Receitas'!$J$4:$K$103,2,FALSE)</f>
        <v>-</v>
      </c>
      <c r="E276" s="65">
        <f>SUMIFS(Jan!$I$5:$I$605,Jan!$U$5:$U$605,"Receita",Jan!$G$5:$G$605,CReceber!$D276,Jan!$K$5:$K$605,"Não Pago")</f>
        <v>0</v>
      </c>
      <c r="F276" s="65">
        <f>SUMIFS(Fev!$I$5:$I$605,Fev!$U$5:$U$605,"Receita",Fev!$G$5:$G$605,CReceber!$D276,Fev!$K$5:$K$605,"Não Pago")</f>
        <v>0</v>
      </c>
      <c r="G276" s="65">
        <f>SUMIFS(Mar!$I$5:$I$605,Mar!$U$5:$U$605,"Receita",Mar!$G$5:$G$605,CReceber!$D276,Mar!$K$5:$K$605,"Não Pago")</f>
        <v>0</v>
      </c>
      <c r="H276" s="65">
        <f>SUMIFS(Abr!$I$5:$I$605,Abr!$U$5:$U$605,"Receita",Abr!$G$5:$G$605,CReceber!$D276,Abr!$K$5:$K$605,"Não Pago")</f>
        <v>0</v>
      </c>
      <c r="I276" s="65">
        <f>SUMIFS(Mai!$I$5:$I$605,Mai!$U$5:$U$605,"Receita",Mai!$G$5:$G$605,CReceber!$D276,Mai!$K$5:$K$605,"Não Pago")</f>
        <v>0</v>
      </c>
      <c r="J276" s="65">
        <f>SUMIFS(Jun!$I$5:$I$605,Jun!$U$5:$U$605,"Receita",Jun!$G$5:$G$605,CReceber!$D276,Jun!$K$5:$K$605,"Não Pago")</f>
        <v>0</v>
      </c>
      <c r="K276" s="65">
        <f>SUMIFS(Jul!$I$5:$I$605,Jul!$U$5:$U$605,"Receita",Jul!$G$5:$G$605,CReceber!$D276,Jul!$K$5:$K$605,"Não Pago")</f>
        <v>0</v>
      </c>
      <c r="L276" s="65">
        <f>SUMIFS(Ago!$I$5:$I$605,Ago!$U$5:$U$605,"Receita",Ago!$G$5:$G$605,CReceber!$D276,Ago!$K$5:$K$605,"Não Pago")</f>
        <v>0</v>
      </c>
      <c r="M276" s="65">
        <f>SUMIFS(Set!$I$5:$I$605,Set!$U$5:$U$605,"Receita",Set!$G$5:$G$605,CReceber!$D276,Set!$K$5:$K$605,"Não Pago")</f>
        <v>0</v>
      </c>
      <c r="N276" s="65">
        <f>SUMIFS(Out!$I$5:$I$605,Out!$U$5:$U$605,"Receita",Out!$G$5:$G$605,CReceber!$D276,Out!$K$5:$K$605,"Não Pago")</f>
        <v>0</v>
      </c>
      <c r="O276" s="65">
        <f>SUMIFS(Nov!$I$5:$I$605,Nov!$U$5:$U$605,"Receita",Nov!$G$5:$G$605,CReceber!$D276,Nov!$K$5:$K$605,"Não Pago")</f>
        <v>0</v>
      </c>
      <c r="P276" s="65">
        <f>SUMIFS(Dez!$I$5:$I$605,Dez!$U$5:$U$605,"Receita",Dez!$G$5:$G$605,CReceber!$D276,Dez!$K$5:$K$605,"Não Pago")</f>
        <v>0</v>
      </c>
      <c r="Q276" s="62">
        <f t="shared" si="9"/>
        <v>0</v>
      </c>
    </row>
    <row r="277" spans="3:17" ht="28.5" customHeight="1" thickTop="1" thickBot="1" x14ac:dyDescent="0.3">
      <c r="C277" s="46" t="s">
        <v>579</v>
      </c>
      <c r="D277" s="47" t="str">
        <f>VLOOKUP(C277,'PC Receitas'!$J$4:$K$103,2,FALSE)</f>
        <v>-</v>
      </c>
      <c r="E277" s="65">
        <f>SUMIFS(Jan!$I$5:$I$605,Jan!$U$5:$U$605,"Receita",Jan!$G$5:$G$605,CReceber!$D277,Jan!$K$5:$K$605,"Não Pago")</f>
        <v>0</v>
      </c>
      <c r="F277" s="65">
        <f>SUMIFS(Fev!$I$5:$I$605,Fev!$U$5:$U$605,"Receita",Fev!$G$5:$G$605,CReceber!$D277,Fev!$K$5:$K$605,"Não Pago")</f>
        <v>0</v>
      </c>
      <c r="G277" s="65">
        <f>SUMIFS(Mar!$I$5:$I$605,Mar!$U$5:$U$605,"Receita",Mar!$G$5:$G$605,CReceber!$D277,Mar!$K$5:$K$605,"Não Pago")</f>
        <v>0</v>
      </c>
      <c r="H277" s="65">
        <f>SUMIFS(Abr!$I$5:$I$605,Abr!$U$5:$U$605,"Receita",Abr!$G$5:$G$605,CReceber!$D277,Abr!$K$5:$K$605,"Não Pago")</f>
        <v>0</v>
      </c>
      <c r="I277" s="65">
        <f>SUMIFS(Mai!$I$5:$I$605,Mai!$U$5:$U$605,"Receita",Mai!$G$5:$G$605,CReceber!$D277,Mai!$K$5:$K$605,"Não Pago")</f>
        <v>0</v>
      </c>
      <c r="J277" s="65">
        <f>SUMIFS(Jun!$I$5:$I$605,Jun!$U$5:$U$605,"Receita",Jun!$G$5:$G$605,CReceber!$D277,Jun!$K$5:$K$605,"Não Pago")</f>
        <v>0</v>
      </c>
      <c r="K277" s="65">
        <f>SUMIFS(Jul!$I$5:$I$605,Jul!$U$5:$U$605,"Receita",Jul!$G$5:$G$605,CReceber!$D277,Jul!$K$5:$K$605,"Não Pago")</f>
        <v>0</v>
      </c>
      <c r="L277" s="65">
        <f>SUMIFS(Ago!$I$5:$I$605,Ago!$U$5:$U$605,"Receita",Ago!$G$5:$G$605,CReceber!$D277,Ago!$K$5:$K$605,"Não Pago")</f>
        <v>0</v>
      </c>
      <c r="M277" s="65">
        <f>SUMIFS(Set!$I$5:$I$605,Set!$U$5:$U$605,"Receita",Set!$G$5:$G$605,CReceber!$D277,Set!$K$5:$K$605,"Não Pago")</f>
        <v>0</v>
      </c>
      <c r="N277" s="65">
        <f>SUMIFS(Out!$I$5:$I$605,Out!$U$5:$U$605,"Receita",Out!$G$5:$G$605,CReceber!$D277,Out!$K$5:$K$605,"Não Pago")</f>
        <v>0</v>
      </c>
      <c r="O277" s="65">
        <f>SUMIFS(Nov!$I$5:$I$605,Nov!$U$5:$U$605,"Receita",Nov!$G$5:$G$605,CReceber!$D277,Nov!$K$5:$K$605,"Não Pago")</f>
        <v>0</v>
      </c>
      <c r="P277" s="65">
        <f>SUMIFS(Dez!$I$5:$I$605,Dez!$U$5:$U$605,"Receita",Dez!$G$5:$G$605,CReceber!$D277,Dez!$K$5:$K$605,"Não Pago")</f>
        <v>0</v>
      </c>
      <c r="Q277" s="62">
        <f t="shared" si="9"/>
        <v>0</v>
      </c>
    </row>
    <row r="278" spans="3:17" ht="28.5" customHeight="1" thickTop="1" thickBot="1" x14ac:dyDescent="0.3">
      <c r="C278" s="46" t="s">
        <v>582</v>
      </c>
      <c r="D278" s="47" t="str">
        <f>VLOOKUP(C278,'PC Receitas'!$J$4:$K$103,2,FALSE)</f>
        <v>-</v>
      </c>
      <c r="E278" s="65">
        <f>SUMIFS(Jan!$I$5:$I$605,Jan!$U$5:$U$605,"Receita",Jan!$G$5:$G$605,CReceber!$D278,Jan!$K$5:$K$605,"Não Pago")</f>
        <v>0</v>
      </c>
      <c r="F278" s="65">
        <f>SUMIFS(Fev!$I$5:$I$605,Fev!$U$5:$U$605,"Receita",Fev!$G$5:$G$605,CReceber!$D278,Fev!$K$5:$K$605,"Não Pago")</f>
        <v>0</v>
      </c>
      <c r="G278" s="65">
        <f>SUMIFS(Mar!$I$5:$I$605,Mar!$U$5:$U$605,"Receita",Mar!$G$5:$G$605,CReceber!$D278,Mar!$K$5:$K$605,"Não Pago")</f>
        <v>0</v>
      </c>
      <c r="H278" s="65">
        <f>SUMIFS(Abr!$I$5:$I$605,Abr!$U$5:$U$605,"Receita",Abr!$G$5:$G$605,CReceber!$D278,Abr!$K$5:$K$605,"Não Pago")</f>
        <v>0</v>
      </c>
      <c r="I278" s="65">
        <f>SUMIFS(Mai!$I$5:$I$605,Mai!$U$5:$U$605,"Receita",Mai!$G$5:$G$605,CReceber!$D278,Mai!$K$5:$K$605,"Não Pago")</f>
        <v>0</v>
      </c>
      <c r="J278" s="65">
        <f>SUMIFS(Jun!$I$5:$I$605,Jun!$U$5:$U$605,"Receita",Jun!$G$5:$G$605,CReceber!$D278,Jun!$K$5:$K$605,"Não Pago")</f>
        <v>0</v>
      </c>
      <c r="K278" s="65">
        <f>SUMIFS(Jul!$I$5:$I$605,Jul!$U$5:$U$605,"Receita",Jul!$G$5:$G$605,CReceber!$D278,Jul!$K$5:$K$605,"Não Pago")</f>
        <v>0</v>
      </c>
      <c r="L278" s="65">
        <f>SUMIFS(Ago!$I$5:$I$605,Ago!$U$5:$U$605,"Receita",Ago!$G$5:$G$605,CReceber!$D278,Ago!$K$5:$K$605,"Não Pago")</f>
        <v>0</v>
      </c>
      <c r="M278" s="65">
        <f>SUMIFS(Set!$I$5:$I$605,Set!$U$5:$U$605,"Receita",Set!$G$5:$G$605,CReceber!$D278,Set!$K$5:$K$605,"Não Pago")</f>
        <v>0</v>
      </c>
      <c r="N278" s="65">
        <f>SUMIFS(Out!$I$5:$I$605,Out!$U$5:$U$605,"Receita",Out!$G$5:$G$605,CReceber!$D278,Out!$K$5:$K$605,"Não Pago")</f>
        <v>0</v>
      </c>
      <c r="O278" s="65">
        <f>SUMIFS(Nov!$I$5:$I$605,Nov!$U$5:$U$605,"Receita",Nov!$G$5:$G$605,CReceber!$D278,Nov!$K$5:$K$605,"Não Pago")</f>
        <v>0</v>
      </c>
      <c r="P278" s="65">
        <f>SUMIFS(Dez!$I$5:$I$605,Dez!$U$5:$U$605,"Receita",Dez!$G$5:$G$605,CReceber!$D278,Dez!$K$5:$K$605,"Não Pago")</f>
        <v>0</v>
      </c>
      <c r="Q278" s="62">
        <f t="shared" si="9"/>
        <v>0</v>
      </c>
    </row>
    <row r="279" spans="3:17" ht="28.5" customHeight="1" thickTop="1" thickBot="1" x14ac:dyDescent="0.3">
      <c r="C279" s="46" t="s">
        <v>585</v>
      </c>
      <c r="D279" s="47" t="str">
        <f>VLOOKUP(C279,'PC Receitas'!$J$4:$K$103,2,FALSE)</f>
        <v>-</v>
      </c>
      <c r="E279" s="65">
        <f>SUMIFS(Jan!$I$5:$I$605,Jan!$U$5:$U$605,"Receita",Jan!$G$5:$G$605,CReceber!$D279,Jan!$K$5:$K$605,"Não Pago")</f>
        <v>0</v>
      </c>
      <c r="F279" s="65">
        <f>SUMIFS(Fev!$I$5:$I$605,Fev!$U$5:$U$605,"Receita",Fev!$G$5:$G$605,CReceber!$D279,Fev!$K$5:$K$605,"Não Pago")</f>
        <v>0</v>
      </c>
      <c r="G279" s="65">
        <f>SUMIFS(Mar!$I$5:$I$605,Mar!$U$5:$U$605,"Receita",Mar!$G$5:$G$605,CReceber!$D279,Mar!$K$5:$K$605,"Não Pago")</f>
        <v>0</v>
      </c>
      <c r="H279" s="65">
        <f>SUMIFS(Abr!$I$5:$I$605,Abr!$U$5:$U$605,"Receita",Abr!$G$5:$G$605,CReceber!$D279,Abr!$K$5:$K$605,"Não Pago")</f>
        <v>0</v>
      </c>
      <c r="I279" s="65">
        <f>SUMIFS(Mai!$I$5:$I$605,Mai!$U$5:$U$605,"Receita",Mai!$G$5:$G$605,CReceber!$D279,Mai!$K$5:$K$605,"Não Pago")</f>
        <v>0</v>
      </c>
      <c r="J279" s="65">
        <f>SUMIFS(Jun!$I$5:$I$605,Jun!$U$5:$U$605,"Receita",Jun!$G$5:$G$605,CReceber!$D279,Jun!$K$5:$K$605,"Não Pago")</f>
        <v>0</v>
      </c>
      <c r="K279" s="65">
        <f>SUMIFS(Jul!$I$5:$I$605,Jul!$U$5:$U$605,"Receita",Jul!$G$5:$G$605,CReceber!$D279,Jul!$K$5:$K$605,"Não Pago")</f>
        <v>0</v>
      </c>
      <c r="L279" s="65">
        <f>SUMIFS(Ago!$I$5:$I$605,Ago!$U$5:$U$605,"Receita",Ago!$G$5:$G$605,CReceber!$D279,Ago!$K$5:$K$605,"Não Pago")</f>
        <v>0</v>
      </c>
      <c r="M279" s="65">
        <f>SUMIFS(Set!$I$5:$I$605,Set!$U$5:$U$605,"Receita",Set!$G$5:$G$605,CReceber!$D279,Set!$K$5:$K$605,"Não Pago")</f>
        <v>0</v>
      </c>
      <c r="N279" s="65">
        <f>SUMIFS(Out!$I$5:$I$605,Out!$U$5:$U$605,"Receita",Out!$G$5:$G$605,CReceber!$D279,Out!$K$5:$K$605,"Não Pago")</f>
        <v>0</v>
      </c>
      <c r="O279" s="65">
        <f>SUMIFS(Nov!$I$5:$I$605,Nov!$U$5:$U$605,"Receita",Nov!$G$5:$G$605,CReceber!$D279,Nov!$K$5:$K$605,"Não Pago")</f>
        <v>0</v>
      </c>
      <c r="P279" s="65">
        <f>SUMIFS(Dez!$I$5:$I$605,Dez!$U$5:$U$605,"Receita",Dez!$G$5:$G$605,CReceber!$D279,Dez!$K$5:$K$605,"Não Pago")</f>
        <v>0</v>
      </c>
      <c r="Q279" s="62">
        <f t="shared" si="9"/>
        <v>0</v>
      </c>
    </row>
    <row r="280" spans="3:17" ht="28.5" customHeight="1" thickTop="1" thickBot="1" x14ac:dyDescent="0.3">
      <c r="C280" s="46" t="s">
        <v>588</v>
      </c>
      <c r="D280" s="47" t="str">
        <f>VLOOKUP(C280,'PC Receitas'!$J$4:$K$103,2,FALSE)</f>
        <v>-</v>
      </c>
      <c r="E280" s="65">
        <f>SUMIFS(Jan!$I$5:$I$605,Jan!$U$5:$U$605,"Receita",Jan!$G$5:$G$605,CReceber!$D280,Jan!$K$5:$K$605,"Não Pago")</f>
        <v>0</v>
      </c>
      <c r="F280" s="65">
        <f>SUMIFS(Fev!$I$5:$I$605,Fev!$U$5:$U$605,"Receita",Fev!$G$5:$G$605,CReceber!$D280,Fev!$K$5:$K$605,"Não Pago")</f>
        <v>0</v>
      </c>
      <c r="G280" s="65">
        <f>SUMIFS(Mar!$I$5:$I$605,Mar!$U$5:$U$605,"Receita",Mar!$G$5:$G$605,CReceber!$D280,Mar!$K$5:$K$605,"Não Pago")</f>
        <v>0</v>
      </c>
      <c r="H280" s="65">
        <f>SUMIFS(Abr!$I$5:$I$605,Abr!$U$5:$U$605,"Receita",Abr!$G$5:$G$605,CReceber!$D280,Abr!$K$5:$K$605,"Não Pago")</f>
        <v>0</v>
      </c>
      <c r="I280" s="65">
        <f>SUMIFS(Mai!$I$5:$I$605,Mai!$U$5:$U$605,"Receita",Mai!$G$5:$G$605,CReceber!$D280,Mai!$K$5:$K$605,"Não Pago")</f>
        <v>0</v>
      </c>
      <c r="J280" s="65">
        <f>SUMIFS(Jun!$I$5:$I$605,Jun!$U$5:$U$605,"Receita",Jun!$G$5:$G$605,CReceber!$D280,Jun!$K$5:$K$605,"Não Pago")</f>
        <v>0</v>
      </c>
      <c r="K280" s="65">
        <f>SUMIFS(Jul!$I$5:$I$605,Jul!$U$5:$U$605,"Receita",Jul!$G$5:$G$605,CReceber!$D280,Jul!$K$5:$K$605,"Não Pago")</f>
        <v>0</v>
      </c>
      <c r="L280" s="65">
        <f>SUMIFS(Ago!$I$5:$I$605,Ago!$U$5:$U$605,"Receita",Ago!$G$5:$G$605,CReceber!$D280,Ago!$K$5:$K$605,"Não Pago")</f>
        <v>0</v>
      </c>
      <c r="M280" s="65">
        <f>SUMIFS(Set!$I$5:$I$605,Set!$U$5:$U$605,"Receita",Set!$G$5:$G$605,CReceber!$D280,Set!$K$5:$K$605,"Não Pago")</f>
        <v>0</v>
      </c>
      <c r="N280" s="65">
        <f>SUMIFS(Out!$I$5:$I$605,Out!$U$5:$U$605,"Receita",Out!$G$5:$G$605,CReceber!$D280,Out!$K$5:$K$605,"Não Pago")</f>
        <v>0</v>
      </c>
      <c r="O280" s="65">
        <f>SUMIFS(Nov!$I$5:$I$605,Nov!$U$5:$U$605,"Receita",Nov!$G$5:$G$605,CReceber!$D280,Nov!$K$5:$K$605,"Não Pago")</f>
        <v>0</v>
      </c>
      <c r="P280" s="65">
        <f>SUMIFS(Dez!$I$5:$I$605,Dez!$U$5:$U$605,"Receita",Dez!$G$5:$G$605,CReceber!$D280,Dez!$K$5:$K$605,"Não Pago")</f>
        <v>0</v>
      </c>
      <c r="Q280" s="62">
        <f t="shared" si="9"/>
        <v>0</v>
      </c>
    </row>
    <row r="281" spans="3:17" ht="28.5" customHeight="1" thickTop="1" thickBot="1" x14ac:dyDescent="0.3">
      <c r="C281" s="46" t="s">
        <v>591</v>
      </c>
      <c r="D281" s="47" t="str">
        <f>VLOOKUP(C281,'PC Receitas'!$J$4:$K$103,2,FALSE)</f>
        <v>-</v>
      </c>
      <c r="E281" s="65">
        <f>SUMIFS(Jan!$I$5:$I$605,Jan!$U$5:$U$605,"Receita",Jan!$G$5:$G$605,CReceber!$D281,Jan!$K$5:$K$605,"Não Pago")</f>
        <v>0</v>
      </c>
      <c r="F281" s="65">
        <f>SUMIFS(Fev!$I$5:$I$605,Fev!$U$5:$U$605,"Receita",Fev!$G$5:$G$605,CReceber!$D281,Fev!$K$5:$K$605,"Não Pago")</f>
        <v>0</v>
      </c>
      <c r="G281" s="65">
        <f>SUMIFS(Mar!$I$5:$I$605,Mar!$U$5:$U$605,"Receita",Mar!$G$5:$G$605,CReceber!$D281,Mar!$K$5:$K$605,"Não Pago")</f>
        <v>0</v>
      </c>
      <c r="H281" s="65">
        <f>SUMIFS(Abr!$I$5:$I$605,Abr!$U$5:$U$605,"Receita",Abr!$G$5:$G$605,CReceber!$D281,Abr!$K$5:$K$605,"Não Pago")</f>
        <v>0</v>
      </c>
      <c r="I281" s="65">
        <f>SUMIFS(Mai!$I$5:$I$605,Mai!$U$5:$U$605,"Receita",Mai!$G$5:$G$605,CReceber!$D281,Mai!$K$5:$K$605,"Não Pago")</f>
        <v>0</v>
      </c>
      <c r="J281" s="65">
        <f>SUMIFS(Jun!$I$5:$I$605,Jun!$U$5:$U$605,"Receita",Jun!$G$5:$G$605,CReceber!$D281,Jun!$K$5:$K$605,"Não Pago")</f>
        <v>0</v>
      </c>
      <c r="K281" s="65">
        <f>SUMIFS(Jul!$I$5:$I$605,Jul!$U$5:$U$605,"Receita",Jul!$G$5:$G$605,CReceber!$D281,Jul!$K$5:$K$605,"Não Pago")</f>
        <v>0</v>
      </c>
      <c r="L281" s="65">
        <f>SUMIFS(Ago!$I$5:$I$605,Ago!$U$5:$U$605,"Receita",Ago!$G$5:$G$605,CReceber!$D281,Ago!$K$5:$K$605,"Não Pago")</f>
        <v>0</v>
      </c>
      <c r="M281" s="65">
        <f>SUMIFS(Set!$I$5:$I$605,Set!$U$5:$U$605,"Receita",Set!$G$5:$G$605,CReceber!$D281,Set!$K$5:$K$605,"Não Pago")</f>
        <v>0</v>
      </c>
      <c r="N281" s="65">
        <f>SUMIFS(Out!$I$5:$I$605,Out!$U$5:$U$605,"Receita",Out!$G$5:$G$605,CReceber!$D281,Out!$K$5:$K$605,"Não Pago")</f>
        <v>0</v>
      </c>
      <c r="O281" s="65">
        <f>SUMIFS(Nov!$I$5:$I$605,Nov!$U$5:$U$605,"Receita",Nov!$G$5:$G$605,CReceber!$D281,Nov!$K$5:$K$605,"Não Pago")</f>
        <v>0</v>
      </c>
      <c r="P281" s="65">
        <f>SUMIFS(Dez!$I$5:$I$605,Dez!$U$5:$U$605,"Receita",Dez!$G$5:$G$605,CReceber!$D281,Dez!$K$5:$K$605,"Não Pago")</f>
        <v>0</v>
      </c>
      <c r="Q281" s="62">
        <f t="shared" si="9"/>
        <v>0</v>
      </c>
    </row>
    <row r="282" spans="3:17" ht="28.5" customHeight="1" thickTop="1" thickBot="1" x14ac:dyDescent="0.3">
      <c r="C282" s="46" t="s">
        <v>594</v>
      </c>
      <c r="D282" s="47" t="str">
        <f>VLOOKUP(C282,'PC Receitas'!$J$4:$K$103,2,FALSE)</f>
        <v>-</v>
      </c>
      <c r="E282" s="65">
        <f>SUMIFS(Jan!$I$5:$I$605,Jan!$U$5:$U$605,"Receita",Jan!$G$5:$G$605,CReceber!$D282,Jan!$K$5:$K$605,"Não Pago")</f>
        <v>0</v>
      </c>
      <c r="F282" s="65">
        <f>SUMIFS(Fev!$I$5:$I$605,Fev!$U$5:$U$605,"Receita",Fev!$G$5:$G$605,CReceber!$D282,Fev!$K$5:$K$605,"Não Pago")</f>
        <v>0</v>
      </c>
      <c r="G282" s="65">
        <f>SUMIFS(Mar!$I$5:$I$605,Mar!$U$5:$U$605,"Receita",Mar!$G$5:$G$605,CReceber!$D282,Mar!$K$5:$K$605,"Não Pago")</f>
        <v>0</v>
      </c>
      <c r="H282" s="65">
        <f>SUMIFS(Abr!$I$5:$I$605,Abr!$U$5:$U$605,"Receita",Abr!$G$5:$G$605,CReceber!$D282,Abr!$K$5:$K$605,"Não Pago")</f>
        <v>0</v>
      </c>
      <c r="I282" s="65">
        <f>SUMIFS(Mai!$I$5:$I$605,Mai!$U$5:$U$605,"Receita",Mai!$G$5:$G$605,CReceber!$D282,Mai!$K$5:$K$605,"Não Pago")</f>
        <v>0</v>
      </c>
      <c r="J282" s="65">
        <f>SUMIFS(Jun!$I$5:$I$605,Jun!$U$5:$U$605,"Receita",Jun!$G$5:$G$605,CReceber!$D282,Jun!$K$5:$K$605,"Não Pago")</f>
        <v>0</v>
      </c>
      <c r="K282" s="65">
        <f>SUMIFS(Jul!$I$5:$I$605,Jul!$U$5:$U$605,"Receita",Jul!$G$5:$G$605,CReceber!$D282,Jul!$K$5:$K$605,"Não Pago")</f>
        <v>0</v>
      </c>
      <c r="L282" s="65">
        <f>SUMIFS(Ago!$I$5:$I$605,Ago!$U$5:$U$605,"Receita",Ago!$G$5:$G$605,CReceber!$D282,Ago!$K$5:$K$605,"Não Pago")</f>
        <v>0</v>
      </c>
      <c r="M282" s="65">
        <f>SUMIFS(Set!$I$5:$I$605,Set!$U$5:$U$605,"Receita",Set!$G$5:$G$605,CReceber!$D282,Set!$K$5:$K$605,"Não Pago")</f>
        <v>0</v>
      </c>
      <c r="N282" s="65">
        <f>SUMIFS(Out!$I$5:$I$605,Out!$U$5:$U$605,"Receita",Out!$G$5:$G$605,CReceber!$D282,Out!$K$5:$K$605,"Não Pago")</f>
        <v>0</v>
      </c>
      <c r="O282" s="65">
        <f>SUMIFS(Nov!$I$5:$I$605,Nov!$U$5:$U$605,"Receita",Nov!$G$5:$G$605,CReceber!$D282,Nov!$K$5:$K$605,"Não Pago")</f>
        <v>0</v>
      </c>
      <c r="P282" s="65">
        <f>SUMIFS(Dez!$I$5:$I$605,Dez!$U$5:$U$605,"Receita",Dez!$G$5:$G$605,CReceber!$D282,Dez!$K$5:$K$605,"Não Pago")</f>
        <v>0</v>
      </c>
      <c r="Q282" s="62">
        <f t="shared" si="9"/>
        <v>0</v>
      </c>
    </row>
    <row r="283" spans="3:17" ht="28.5" customHeight="1" thickTop="1" thickBot="1" x14ac:dyDescent="0.3">
      <c r="C283" s="46" t="s">
        <v>597</v>
      </c>
      <c r="D283" s="47" t="str">
        <f>VLOOKUP(C283,'PC Receitas'!$J$4:$K$103,2,FALSE)</f>
        <v>-</v>
      </c>
      <c r="E283" s="65">
        <f>SUMIFS(Jan!$I$5:$I$605,Jan!$U$5:$U$605,"Receita",Jan!$G$5:$G$605,CReceber!$D283,Jan!$K$5:$K$605,"Não Pago")</f>
        <v>0</v>
      </c>
      <c r="F283" s="65">
        <f>SUMIFS(Fev!$I$5:$I$605,Fev!$U$5:$U$605,"Receita",Fev!$G$5:$G$605,CReceber!$D283,Fev!$K$5:$K$605,"Não Pago")</f>
        <v>0</v>
      </c>
      <c r="G283" s="65">
        <f>SUMIFS(Mar!$I$5:$I$605,Mar!$U$5:$U$605,"Receita",Mar!$G$5:$G$605,CReceber!$D283,Mar!$K$5:$K$605,"Não Pago")</f>
        <v>0</v>
      </c>
      <c r="H283" s="65">
        <f>SUMIFS(Abr!$I$5:$I$605,Abr!$U$5:$U$605,"Receita",Abr!$G$5:$G$605,CReceber!$D283,Abr!$K$5:$K$605,"Não Pago")</f>
        <v>0</v>
      </c>
      <c r="I283" s="65">
        <f>SUMIFS(Mai!$I$5:$I$605,Mai!$U$5:$U$605,"Receita",Mai!$G$5:$G$605,CReceber!$D283,Mai!$K$5:$K$605,"Não Pago")</f>
        <v>0</v>
      </c>
      <c r="J283" s="65">
        <f>SUMIFS(Jun!$I$5:$I$605,Jun!$U$5:$U$605,"Receita",Jun!$G$5:$G$605,CReceber!$D283,Jun!$K$5:$K$605,"Não Pago")</f>
        <v>0</v>
      </c>
      <c r="K283" s="65">
        <f>SUMIFS(Jul!$I$5:$I$605,Jul!$U$5:$U$605,"Receita",Jul!$G$5:$G$605,CReceber!$D283,Jul!$K$5:$K$605,"Não Pago")</f>
        <v>0</v>
      </c>
      <c r="L283" s="65">
        <f>SUMIFS(Ago!$I$5:$I$605,Ago!$U$5:$U$605,"Receita",Ago!$G$5:$G$605,CReceber!$D283,Ago!$K$5:$K$605,"Não Pago")</f>
        <v>0</v>
      </c>
      <c r="M283" s="65">
        <f>SUMIFS(Set!$I$5:$I$605,Set!$U$5:$U$605,"Receita",Set!$G$5:$G$605,CReceber!$D283,Set!$K$5:$K$605,"Não Pago")</f>
        <v>0</v>
      </c>
      <c r="N283" s="65">
        <f>SUMIFS(Out!$I$5:$I$605,Out!$U$5:$U$605,"Receita",Out!$G$5:$G$605,CReceber!$D283,Out!$K$5:$K$605,"Não Pago")</f>
        <v>0</v>
      </c>
      <c r="O283" s="65">
        <f>SUMIFS(Nov!$I$5:$I$605,Nov!$U$5:$U$605,"Receita",Nov!$G$5:$G$605,CReceber!$D283,Nov!$K$5:$K$605,"Não Pago")</f>
        <v>0</v>
      </c>
      <c r="P283" s="65">
        <f>SUMIFS(Dez!$I$5:$I$605,Dez!$U$5:$U$605,"Receita",Dez!$G$5:$G$605,CReceber!$D283,Dez!$K$5:$K$605,"Não Pago")</f>
        <v>0</v>
      </c>
      <c r="Q283" s="62">
        <f t="shared" si="9"/>
        <v>0</v>
      </c>
    </row>
    <row r="284" spans="3:17" ht="28.5" customHeight="1" thickTop="1" thickBot="1" x14ac:dyDescent="0.3">
      <c r="C284" s="46" t="s">
        <v>600</v>
      </c>
      <c r="D284" s="47" t="str">
        <f>VLOOKUP(C284,'PC Receitas'!$J$4:$K$103,2,FALSE)</f>
        <v>-</v>
      </c>
      <c r="E284" s="65">
        <f>SUMIFS(Jan!$I$5:$I$605,Jan!$U$5:$U$605,"Receita",Jan!$G$5:$G$605,CReceber!$D284,Jan!$K$5:$K$605,"Não Pago")</f>
        <v>0</v>
      </c>
      <c r="F284" s="65">
        <f>SUMIFS(Fev!$I$5:$I$605,Fev!$U$5:$U$605,"Receita",Fev!$G$5:$G$605,CReceber!$D284,Fev!$K$5:$K$605,"Não Pago")</f>
        <v>0</v>
      </c>
      <c r="G284" s="65">
        <f>SUMIFS(Mar!$I$5:$I$605,Mar!$U$5:$U$605,"Receita",Mar!$G$5:$G$605,CReceber!$D284,Mar!$K$5:$K$605,"Não Pago")</f>
        <v>0</v>
      </c>
      <c r="H284" s="65">
        <f>SUMIFS(Abr!$I$5:$I$605,Abr!$U$5:$U$605,"Receita",Abr!$G$5:$G$605,CReceber!$D284,Abr!$K$5:$K$605,"Não Pago")</f>
        <v>0</v>
      </c>
      <c r="I284" s="65">
        <f>SUMIFS(Mai!$I$5:$I$605,Mai!$U$5:$U$605,"Receita",Mai!$G$5:$G$605,CReceber!$D284,Mai!$K$5:$K$605,"Não Pago")</f>
        <v>0</v>
      </c>
      <c r="J284" s="65">
        <f>SUMIFS(Jun!$I$5:$I$605,Jun!$U$5:$U$605,"Receita",Jun!$G$5:$G$605,CReceber!$D284,Jun!$K$5:$K$605,"Não Pago")</f>
        <v>0</v>
      </c>
      <c r="K284" s="65">
        <f>SUMIFS(Jul!$I$5:$I$605,Jul!$U$5:$U$605,"Receita",Jul!$G$5:$G$605,CReceber!$D284,Jul!$K$5:$K$605,"Não Pago")</f>
        <v>0</v>
      </c>
      <c r="L284" s="65">
        <f>SUMIFS(Ago!$I$5:$I$605,Ago!$U$5:$U$605,"Receita",Ago!$G$5:$G$605,CReceber!$D284,Ago!$K$5:$K$605,"Não Pago")</f>
        <v>0</v>
      </c>
      <c r="M284" s="65">
        <f>SUMIFS(Set!$I$5:$I$605,Set!$U$5:$U$605,"Receita",Set!$G$5:$G$605,CReceber!$D284,Set!$K$5:$K$605,"Não Pago")</f>
        <v>0</v>
      </c>
      <c r="N284" s="65">
        <f>SUMIFS(Out!$I$5:$I$605,Out!$U$5:$U$605,"Receita",Out!$G$5:$G$605,CReceber!$D284,Out!$K$5:$K$605,"Não Pago")</f>
        <v>0</v>
      </c>
      <c r="O284" s="65">
        <f>SUMIFS(Nov!$I$5:$I$605,Nov!$U$5:$U$605,"Receita",Nov!$G$5:$G$605,CReceber!$D284,Nov!$K$5:$K$605,"Não Pago")</f>
        <v>0</v>
      </c>
      <c r="P284" s="65">
        <f>SUMIFS(Dez!$I$5:$I$605,Dez!$U$5:$U$605,"Receita",Dez!$G$5:$G$605,CReceber!$D284,Dez!$K$5:$K$605,"Não Pago")</f>
        <v>0</v>
      </c>
      <c r="Q284" s="62">
        <f t="shared" si="9"/>
        <v>0</v>
      </c>
    </row>
    <row r="285" spans="3:17" ht="28.5" customHeight="1" thickTop="1" thickBot="1" x14ac:dyDescent="0.3">
      <c r="C285" s="46" t="s">
        <v>603</v>
      </c>
      <c r="D285" s="47" t="str">
        <f>VLOOKUP(C285,'PC Receitas'!$J$4:$K$103,2,FALSE)</f>
        <v>-</v>
      </c>
      <c r="E285" s="65">
        <f>SUMIFS(Jan!$I$5:$I$605,Jan!$U$5:$U$605,"Receita",Jan!$G$5:$G$605,CReceber!$D285,Jan!$K$5:$K$605,"Não Pago")</f>
        <v>0</v>
      </c>
      <c r="F285" s="65">
        <f>SUMIFS(Fev!$I$5:$I$605,Fev!$U$5:$U$605,"Receita",Fev!$G$5:$G$605,CReceber!$D285,Fev!$K$5:$K$605,"Não Pago")</f>
        <v>0</v>
      </c>
      <c r="G285" s="65">
        <f>SUMIFS(Mar!$I$5:$I$605,Mar!$U$5:$U$605,"Receita",Mar!$G$5:$G$605,CReceber!$D285,Mar!$K$5:$K$605,"Não Pago")</f>
        <v>0</v>
      </c>
      <c r="H285" s="65">
        <f>SUMIFS(Abr!$I$5:$I$605,Abr!$U$5:$U$605,"Receita",Abr!$G$5:$G$605,CReceber!$D285,Abr!$K$5:$K$605,"Não Pago")</f>
        <v>0</v>
      </c>
      <c r="I285" s="65">
        <f>SUMIFS(Mai!$I$5:$I$605,Mai!$U$5:$U$605,"Receita",Mai!$G$5:$G$605,CReceber!$D285,Mai!$K$5:$K$605,"Não Pago")</f>
        <v>0</v>
      </c>
      <c r="J285" s="65">
        <f>SUMIFS(Jun!$I$5:$I$605,Jun!$U$5:$U$605,"Receita",Jun!$G$5:$G$605,CReceber!$D285,Jun!$K$5:$K$605,"Não Pago")</f>
        <v>0</v>
      </c>
      <c r="K285" s="65">
        <f>SUMIFS(Jul!$I$5:$I$605,Jul!$U$5:$U$605,"Receita",Jul!$G$5:$G$605,CReceber!$D285,Jul!$K$5:$K$605,"Não Pago")</f>
        <v>0</v>
      </c>
      <c r="L285" s="65">
        <f>SUMIFS(Ago!$I$5:$I$605,Ago!$U$5:$U$605,"Receita",Ago!$G$5:$G$605,CReceber!$D285,Ago!$K$5:$K$605,"Não Pago")</f>
        <v>0</v>
      </c>
      <c r="M285" s="65">
        <f>SUMIFS(Set!$I$5:$I$605,Set!$U$5:$U$605,"Receita",Set!$G$5:$G$605,CReceber!$D285,Set!$K$5:$K$605,"Não Pago")</f>
        <v>0</v>
      </c>
      <c r="N285" s="65">
        <f>SUMIFS(Out!$I$5:$I$605,Out!$U$5:$U$605,"Receita",Out!$G$5:$G$605,CReceber!$D285,Out!$K$5:$K$605,"Não Pago")</f>
        <v>0</v>
      </c>
      <c r="O285" s="65">
        <f>SUMIFS(Nov!$I$5:$I$605,Nov!$U$5:$U$605,"Receita",Nov!$G$5:$G$605,CReceber!$D285,Nov!$K$5:$K$605,"Não Pago")</f>
        <v>0</v>
      </c>
      <c r="P285" s="65">
        <f>SUMIFS(Dez!$I$5:$I$605,Dez!$U$5:$U$605,"Receita",Dez!$G$5:$G$605,CReceber!$D285,Dez!$K$5:$K$605,"Não Pago")</f>
        <v>0</v>
      </c>
      <c r="Q285" s="62">
        <f t="shared" si="9"/>
        <v>0</v>
      </c>
    </row>
    <row r="286" spans="3:17" ht="28.5" customHeight="1" thickTop="1" thickBot="1" x14ac:dyDescent="0.3">
      <c r="C286" s="46" t="s">
        <v>606</v>
      </c>
      <c r="D286" s="47" t="str">
        <f>VLOOKUP(C286,'PC Receitas'!$J$4:$K$103,2,FALSE)</f>
        <v>-</v>
      </c>
      <c r="E286" s="65">
        <f>SUMIFS(Jan!$I$5:$I$605,Jan!$U$5:$U$605,"Receita",Jan!$G$5:$G$605,CReceber!$D286,Jan!$K$5:$K$605,"Não Pago")</f>
        <v>0</v>
      </c>
      <c r="F286" s="65">
        <f>SUMIFS(Fev!$I$5:$I$605,Fev!$U$5:$U$605,"Receita",Fev!$G$5:$G$605,CReceber!$D286,Fev!$K$5:$K$605,"Não Pago")</f>
        <v>0</v>
      </c>
      <c r="G286" s="65">
        <f>SUMIFS(Mar!$I$5:$I$605,Mar!$U$5:$U$605,"Receita",Mar!$G$5:$G$605,CReceber!$D286,Mar!$K$5:$K$605,"Não Pago")</f>
        <v>0</v>
      </c>
      <c r="H286" s="65">
        <f>SUMIFS(Abr!$I$5:$I$605,Abr!$U$5:$U$605,"Receita",Abr!$G$5:$G$605,CReceber!$D286,Abr!$K$5:$K$605,"Não Pago")</f>
        <v>0</v>
      </c>
      <c r="I286" s="65">
        <f>SUMIFS(Mai!$I$5:$I$605,Mai!$U$5:$U$605,"Receita",Mai!$G$5:$G$605,CReceber!$D286,Mai!$K$5:$K$605,"Não Pago")</f>
        <v>0</v>
      </c>
      <c r="J286" s="65">
        <f>SUMIFS(Jun!$I$5:$I$605,Jun!$U$5:$U$605,"Receita",Jun!$G$5:$G$605,CReceber!$D286,Jun!$K$5:$K$605,"Não Pago")</f>
        <v>0</v>
      </c>
      <c r="K286" s="65">
        <f>SUMIFS(Jul!$I$5:$I$605,Jul!$U$5:$U$605,"Receita",Jul!$G$5:$G$605,CReceber!$D286,Jul!$K$5:$K$605,"Não Pago")</f>
        <v>0</v>
      </c>
      <c r="L286" s="65">
        <f>SUMIFS(Ago!$I$5:$I$605,Ago!$U$5:$U$605,"Receita",Ago!$G$5:$G$605,CReceber!$D286,Ago!$K$5:$K$605,"Não Pago")</f>
        <v>0</v>
      </c>
      <c r="M286" s="65">
        <f>SUMIFS(Set!$I$5:$I$605,Set!$U$5:$U$605,"Receita",Set!$G$5:$G$605,CReceber!$D286,Set!$K$5:$K$605,"Não Pago")</f>
        <v>0</v>
      </c>
      <c r="N286" s="65">
        <f>SUMIFS(Out!$I$5:$I$605,Out!$U$5:$U$605,"Receita",Out!$G$5:$G$605,CReceber!$D286,Out!$K$5:$K$605,"Não Pago")</f>
        <v>0</v>
      </c>
      <c r="O286" s="65">
        <f>SUMIFS(Nov!$I$5:$I$605,Nov!$U$5:$U$605,"Receita",Nov!$G$5:$G$605,CReceber!$D286,Nov!$K$5:$K$605,"Não Pago")</f>
        <v>0</v>
      </c>
      <c r="P286" s="65">
        <f>SUMIFS(Dez!$I$5:$I$605,Dez!$U$5:$U$605,"Receita",Dez!$G$5:$G$605,CReceber!$D286,Dez!$K$5:$K$605,"Não Pago")</f>
        <v>0</v>
      </c>
      <c r="Q286" s="62">
        <f t="shared" si="9"/>
        <v>0</v>
      </c>
    </row>
    <row r="287" spans="3:17" ht="28.5" customHeight="1" thickTop="1" thickBot="1" x14ac:dyDescent="0.3">
      <c r="C287" s="46" t="s">
        <v>609</v>
      </c>
      <c r="D287" s="47" t="str">
        <f>VLOOKUP(C287,'PC Receitas'!$J$4:$K$103,2,FALSE)</f>
        <v>-</v>
      </c>
      <c r="E287" s="65">
        <f>SUMIFS(Jan!$I$5:$I$605,Jan!$U$5:$U$605,"Receita",Jan!$G$5:$G$605,CReceber!$D287,Jan!$K$5:$K$605,"Não Pago")</f>
        <v>0</v>
      </c>
      <c r="F287" s="65">
        <f>SUMIFS(Fev!$I$5:$I$605,Fev!$U$5:$U$605,"Receita",Fev!$G$5:$G$605,CReceber!$D287,Fev!$K$5:$K$605,"Não Pago")</f>
        <v>0</v>
      </c>
      <c r="G287" s="65">
        <f>SUMIFS(Mar!$I$5:$I$605,Mar!$U$5:$U$605,"Receita",Mar!$G$5:$G$605,CReceber!$D287,Mar!$K$5:$K$605,"Não Pago")</f>
        <v>0</v>
      </c>
      <c r="H287" s="65">
        <f>SUMIFS(Abr!$I$5:$I$605,Abr!$U$5:$U$605,"Receita",Abr!$G$5:$G$605,CReceber!$D287,Abr!$K$5:$K$605,"Não Pago")</f>
        <v>0</v>
      </c>
      <c r="I287" s="65">
        <f>SUMIFS(Mai!$I$5:$I$605,Mai!$U$5:$U$605,"Receita",Mai!$G$5:$G$605,CReceber!$D287,Mai!$K$5:$K$605,"Não Pago")</f>
        <v>0</v>
      </c>
      <c r="J287" s="65">
        <f>SUMIFS(Jun!$I$5:$I$605,Jun!$U$5:$U$605,"Receita",Jun!$G$5:$G$605,CReceber!$D287,Jun!$K$5:$K$605,"Não Pago")</f>
        <v>0</v>
      </c>
      <c r="K287" s="65">
        <f>SUMIFS(Jul!$I$5:$I$605,Jul!$U$5:$U$605,"Receita",Jul!$G$5:$G$605,CReceber!$D287,Jul!$K$5:$K$605,"Não Pago")</f>
        <v>0</v>
      </c>
      <c r="L287" s="65">
        <f>SUMIFS(Ago!$I$5:$I$605,Ago!$U$5:$U$605,"Receita",Ago!$G$5:$G$605,CReceber!$D287,Ago!$K$5:$K$605,"Não Pago")</f>
        <v>0</v>
      </c>
      <c r="M287" s="65">
        <f>SUMIFS(Set!$I$5:$I$605,Set!$U$5:$U$605,"Receita",Set!$G$5:$G$605,CReceber!$D287,Set!$K$5:$K$605,"Não Pago")</f>
        <v>0</v>
      </c>
      <c r="N287" s="65">
        <f>SUMIFS(Out!$I$5:$I$605,Out!$U$5:$U$605,"Receita",Out!$G$5:$G$605,CReceber!$D287,Out!$K$5:$K$605,"Não Pago")</f>
        <v>0</v>
      </c>
      <c r="O287" s="65">
        <f>SUMIFS(Nov!$I$5:$I$605,Nov!$U$5:$U$605,"Receita",Nov!$G$5:$G$605,CReceber!$D287,Nov!$K$5:$K$605,"Não Pago")</f>
        <v>0</v>
      </c>
      <c r="P287" s="65">
        <f>SUMIFS(Dez!$I$5:$I$605,Dez!$U$5:$U$605,"Receita",Dez!$G$5:$G$605,CReceber!$D287,Dez!$K$5:$K$605,"Não Pago")</f>
        <v>0</v>
      </c>
      <c r="Q287" s="62">
        <f t="shared" si="9"/>
        <v>0</v>
      </c>
    </row>
    <row r="288" spans="3:17" ht="28.5" customHeight="1" thickTop="1" thickBot="1" x14ac:dyDescent="0.3">
      <c r="C288" s="46" t="s">
        <v>612</v>
      </c>
      <c r="D288" s="47" t="str">
        <f>VLOOKUP(C288,'PC Receitas'!$J$4:$K$103,2,FALSE)</f>
        <v>-</v>
      </c>
      <c r="E288" s="65">
        <f>SUMIFS(Jan!$I$5:$I$605,Jan!$U$5:$U$605,"Receita",Jan!$G$5:$G$605,CReceber!$D288,Jan!$K$5:$K$605,"Não Pago")</f>
        <v>0</v>
      </c>
      <c r="F288" s="65">
        <f>SUMIFS(Fev!$I$5:$I$605,Fev!$U$5:$U$605,"Receita",Fev!$G$5:$G$605,CReceber!$D288,Fev!$K$5:$K$605,"Não Pago")</f>
        <v>0</v>
      </c>
      <c r="G288" s="65">
        <f>SUMIFS(Mar!$I$5:$I$605,Mar!$U$5:$U$605,"Receita",Mar!$G$5:$G$605,CReceber!$D288,Mar!$K$5:$K$605,"Não Pago")</f>
        <v>0</v>
      </c>
      <c r="H288" s="65">
        <f>SUMIFS(Abr!$I$5:$I$605,Abr!$U$5:$U$605,"Receita",Abr!$G$5:$G$605,CReceber!$D288,Abr!$K$5:$K$605,"Não Pago")</f>
        <v>0</v>
      </c>
      <c r="I288" s="65">
        <f>SUMIFS(Mai!$I$5:$I$605,Mai!$U$5:$U$605,"Receita",Mai!$G$5:$G$605,CReceber!$D288,Mai!$K$5:$K$605,"Não Pago")</f>
        <v>0</v>
      </c>
      <c r="J288" s="65">
        <f>SUMIFS(Jun!$I$5:$I$605,Jun!$U$5:$U$605,"Receita",Jun!$G$5:$G$605,CReceber!$D288,Jun!$K$5:$K$605,"Não Pago")</f>
        <v>0</v>
      </c>
      <c r="K288" s="65">
        <f>SUMIFS(Jul!$I$5:$I$605,Jul!$U$5:$U$605,"Receita",Jul!$G$5:$G$605,CReceber!$D288,Jul!$K$5:$K$605,"Não Pago")</f>
        <v>0</v>
      </c>
      <c r="L288" s="65">
        <f>SUMIFS(Ago!$I$5:$I$605,Ago!$U$5:$U$605,"Receita",Ago!$G$5:$G$605,CReceber!$D288,Ago!$K$5:$K$605,"Não Pago")</f>
        <v>0</v>
      </c>
      <c r="M288" s="65">
        <f>SUMIFS(Set!$I$5:$I$605,Set!$U$5:$U$605,"Receita",Set!$G$5:$G$605,CReceber!$D288,Set!$K$5:$K$605,"Não Pago")</f>
        <v>0</v>
      </c>
      <c r="N288" s="65">
        <f>SUMIFS(Out!$I$5:$I$605,Out!$U$5:$U$605,"Receita",Out!$G$5:$G$605,CReceber!$D288,Out!$K$5:$K$605,"Não Pago")</f>
        <v>0</v>
      </c>
      <c r="O288" s="65">
        <f>SUMIFS(Nov!$I$5:$I$605,Nov!$U$5:$U$605,"Receita",Nov!$G$5:$G$605,CReceber!$D288,Nov!$K$5:$K$605,"Não Pago")</f>
        <v>0</v>
      </c>
      <c r="P288" s="65">
        <f>SUMIFS(Dez!$I$5:$I$605,Dez!$U$5:$U$605,"Receita",Dez!$G$5:$G$605,CReceber!$D288,Dez!$K$5:$K$605,"Não Pago")</f>
        <v>0</v>
      </c>
      <c r="Q288" s="62">
        <f t="shared" si="9"/>
        <v>0</v>
      </c>
    </row>
    <row r="289" spans="3:17" ht="28.5" customHeight="1" thickTop="1" thickBot="1" x14ac:dyDescent="0.3">
      <c r="C289" s="46" t="s">
        <v>615</v>
      </c>
      <c r="D289" s="47" t="str">
        <f>VLOOKUP(C289,'PC Receitas'!$J$4:$K$103,2,FALSE)</f>
        <v>-</v>
      </c>
      <c r="E289" s="65">
        <f>SUMIFS(Jan!$I$5:$I$605,Jan!$U$5:$U$605,"Receita",Jan!$G$5:$G$605,CReceber!$D289,Jan!$K$5:$K$605,"Não Pago")</f>
        <v>0</v>
      </c>
      <c r="F289" s="65">
        <f>SUMIFS(Fev!$I$5:$I$605,Fev!$U$5:$U$605,"Receita",Fev!$G$5:$G$605,CReceber!$D289,Fev!$K$5:$K$605,"Não Pago")</f>
        <v>0</v>
      </c>
      <c r="G289" s="65">
        <f>SUMIFS(Mar!$I$5:$I$605,Mar!$U$5:$U$605,"Receita",Mar!$G$5:$G$605,CReceber!$D289,Mar!$K$5:$K$605,"Não Pago")</f>
        <v>0</v>
      </c>
      <c r="H289" s="65">
        <f>SUMIFS(Abr!$I$5:$I$605,Abr!$U$5:$U$605,"Receita",Abr!$G$5:$G$605,CReceber!$D289,Abr!$K$5:$K$605,"Não Pago")</f>
        <v>0</v>
      </c>
      <c r="I289" s="65">
        <f>SUMIFS(Mai!$I$5:$I$605,Mai!$U$5:$U$605,"Receita",Mai!$G$5:$G$605,CReceber!$D289,Mai!$K$5:$K$605,"Não Pago")</f>
        <v>0</v>
      </c>
      <c r="J289" s="65">
        <f>SUMIFS(Jun!$I$5:$I$605,Jun!$U$5:$U$605,"Receita",Jun!$G$5:$G$605,CReceber!$D289,Jun!$K$5:$K$605,"Não Pago")</f>
        <v>0</v>
      </c>
      <c r="K289" s="65">
        <f>SUMIFS(Jul!$I$5:$I$605,Jul!$U$5:$U$605,"Receita",Jul!$G$5:$G$605,CReceber!$D289,Jul!$K$5:$K$605,"Não Pago")</f>
        <v>0</v>
      </c>
      <c r="L289" s="65">
        <f>SUMIFS(Ago!$I$5:$I$605,Ago!$U$5:$U$605,"Receita",Ago!$G$5:$G$605,CReceber!$D289,Ago!$K$5:$K$605,"Não Pago")</f>
        <v>0</v>
      </c>
      <c r="M289" s="65">
        <f>SUMIFS(Set!$I$5:$I$605,Set!$U$5:$U$605,"Receita",Set!$G$5:$G$605,CReceber!$D289,Set!$K$5:$K$605,"Não Pago")</f>
        <v>0</v>
      </c>
      <c r="N289" s="65">
        <f>SUMIFS(Out!$I$5:$I$605,Out!$U$5:$U$605,"Receita",Out!$G$5:$G$605,CReceber!$D289,Out!$K$5:$K$605,"Não Pago")</f>
        <v>0</v>
      </c>
      <c r="O289" s="65">
        <f>SUMIFS(Nov!$I$5:$I$605,Nov!$U$5:$U$605,"Receita",Nov!$G$5:$G$605,CReceber!$D289,Nov!$K$5:$K$605,"Não Pago")</f>
        <v>0</v>
      </c>
      <c r="P289" s="65">
        <f>SUMIFS(Dez!$I$5:$I$605,Dez!$U$5:$U$605,"Receita",Dez!$G$5:$G$605,CReceber!$D289,Dez!$K$5:$K$605,"Não Pago")</f>
        <v>0</v>
      </c>
      <c r="Q289" s="62">
        <f t="shared" si="9"/>
        <v>0</v>
      </c>
    </row>
    <row r="290" spans="3:17" ht="28.5" customHeight="1" thickTop="1" thickBot="1" x14ac:dyDescent="0.3">
      <c r="C290" s="46" t="s">
        <v>618</v>
      </c>
      <c r="D290" s="47" t="str">
        <f>VLOOKUP(C290,'PC Receitas'!$J$4:$K$103,2,FALSE)</f>
        <v>-</v>
      </c>
      <c r="E290" s="65">
        <f>SUMIFS(Jan!$I$5:$I$605,Jan!$U$5:$U$605,"Receita",Jan!$G$5:$G$605,CReceber!$D290,Jan!$K$5:$K$605,"Não Pago")</f>
        <v>0</v>
      </c>
      <c r="F290" s="65">
        <f>SUMIFS(Fev!$I$5:$I$605,Fev!$U$5:$U$605,"Receita",Fev!$G$5:$G$605,CReceber!$D290,Fev!$K$5:$K$605,"Não Pago")</f>
        <v>0</v>
      </c>
      <c r="G290" s="65">
        <f>SUMIFS(Mar!$I$5:$I$605,Mar!$U$5:$U$605,"Receita",Mar!$G$5:$G$605,CReceber!$D290,Mar!$K$5:$K$605,"Não Pago")</f>
        <v>0</v>
      </c>
      <c r="H290" s="65">
        <f>SUMIFS(Abr!$I$5:$I$605,Abr!$U$5:$U$605,"Receita",Abr!$G$5:$G$605,CReceber!$D290,Abr!$K$5:$K$605,"Não Pago")</f>
        <v>0</v>
      </c>
      <c r="I290" s="65">
        <f>SUMIFS(Mai!$I$5:$I$605,Mai!$U$5:$U$605,"Receita",Mai!$G$5:$G$605,CReceber!$D290,Mai!$K$5:$K$605,"Não Pago")</f>
        <v>0</v>
      </c>
      <c r="J290" s="65">
        <f>SUMIFS(Jun!$I$5:$I$605,Jun!$U$5:$U$605,"Receita",Jun!$G$5:$G$605,CReceber!$D290,Jun!$K$5:$K$605,"Não Pago")</f>
        <v>0</v>
      </c>
      <c r="K290" s="65">
        <f>SUMIFS(Jul!$I$5:$I$605,Jul!$U$5:$U$605,"Receita",Jul!$G$5:$G$605,CReceber!$D290,Jul!$K$5:$K$605,"Não Pago")</f>
        <v>0</v>
      </c>
      <c r="L290" s="65">
        <f>SUMIFS(Ago!$I$5:$I$605,Ago!$U$5:$U$605,"Receita",Ago!$G$5:$G$605,CReceber!$D290,Ago!$K$5:$K$605,"Não Pago")</f>
        <v>0</v>
      </c>
      <c r="M290" s="65">
        <f>SUMIFS(Set!$I$5:$I$605,Set!$U$5:$U$605,"Receita",Set!$G$5:$G$605,CReceber!$D290,Set!$K$5:$K$605,"Não Pago")</f>
        <v>0</v>
      </c>
      <c r="N290" s="65">
        <f>SUMIFS(Out!$I$5:$I$605,Out!$U$5:$U$605,"Receita",Out!$G$5:$G$605,CReceber!$D290,Out!$K$5:$K$605,"Não Pago")</f>
        <v>0</v>
      </c>
      <c r="O290" s="65">
        <f>SUMIFS(Nov!$I$5:$I$605,Nov!$U$5:$U$605,"Receita",Nov!$G$5:$G$605,CReceber!$D290,Nov!$K$5:$K$605,"Não Pago")</f>
        <v>0</v>
      </c>
      <c r="P290" s="65">
        <f>SUMIFS(Dez!$I$5:$I$605,Dez!$U$5:$U$605,"Receita",Dez!$G$5:$G$605,CReceber!$D290,Dez!$K$5:$K$605,"Não Pago")</f>
        <v>0</v>
      </c>
      <c r="Q290" s="62">
        <f t="shared" si="9"/>
        <v>0</v>
      </c>
    </row>
    <row r="291" spans="3:17" ht="28.5" customHeight="1" thickTop="1" thickBot="1" x14ac:dyDescent="0.3">
      <c r="C291" s="46" t="s">
        <v>621</v>
      </c>
      <c r="D291" s="47" t="str">
        <f>VLOOKUP(C291,'PC Receitas'!$J$4:$K$103,2,FALSE)</f>
        <v>-</v>
      </c>
      <c r="E291" s="65">
        <f>SUMIFS(Jan!$I$5:$I$605,Jan!$U$5:$U$605,"Receita",Jan!$G$5:$G$605,CReceber!$D291,Jan!$K$5:$K$605,"Não Pago")</f>
        <v>0</v>
      </c>
      <c r="F291" s="65">
        <f>SUMIFS(Fev!$I$5:$I$605,Fev!$U$5:$U$605,"Receita",Fev!$G$5:$G$605,CReceber!$D291,Fev!$K$5:$K$605,"Não Pago")</f>
        <v>0</v>
      </c>
      <c r="G291" s="65">
        <f>SUMIFS(Mar!$I$5:$I$605,Mar!$U$5:$U$605,"Receita",Mar!$G$5:$G$605,CReceber!$D291,Mar!$K$5:$K$605,"Não Pago")</f>
        <v>0</v>
      </c>
      <c r="H291" s="65">
        <f>SUMIFS(Abr!$I$5:$I$605,Abr!$U$5:$U$605,"Receita",Abr!$G$5:$G$605,CReceber!$D291,Abr!$K$5:$K$605,"Não Pago")</f>
        <v>0</v>
      </c>
      <c r="I291" s="65">
        <f>SUMIFS(Mai!$I$5:$I$605,Mai!$U$5:$U$605,"Receita",Mai!$G$5:$G$605,CReceber!$D291,Mai!$K$5:$K$605,"Não Pago")</f>
        <v>0</v>
      </c>
      <c r="J291" s="65">
        <f>SUMIFS(Jun!$I$5:$I$605,Jun!$U$5:$U$605,"Receita",Jun!$G$5:$G$605,CReceber!$D291,Jun!$K$5:$K$605,"Não Pago")</f>
        <v>0</v>
      </c>
      <c r="K291" s="65">
        <f>SUMIFS(Jul!$I$5:$I$605,Jul!$U$5:$U$605,"Receita",Jul!$G$5:$G$605,CReceber!$D291,Jul!$K$5:$K$605,"Não Pago")</f>
        <v>0</v>
      </c>
      <c r="L291" s="65">
        <f>SUMIFS(Ago!$I$5:$I$605,Ago!$U$5:$U$605,"Receita",Ago!$G$5:$G$605,CReceber!$D291,Ago!$K$5:$K$605,"Não Pago")</f>
        <v>0</v>
      </c>
      <c r="M291" s="65">
        <f>SUMIFS(Set!$I$5:$I$605,Set!$U$5:$U$605,"Receita",Set!$G$5:$G$605,CReceber!$D291,Set!$K$5:$K$605,"Não Pago")</f>
        <v>0</v>
      </c>
      <c r="N291" s="65">
        <f>SUMIFS(Out!$I$5:$I$605,Out!$U$5:$U$605,"Receita",Out!$G$5:$G$605,CReceber!$D291,Out!$K$5:$K$605,"Não Pago")</f>
        <v>0</v>
      </c>
      <c r="O291" s="65">
        <f>SUMIFS(Nov!$I$5:$I$605,Nov!$U$5:$U$605,"Receita",Nov!$G$5:$G$605,CReceber!$D291,Nov!$K$5:$K$605,"Não Pago")</f>
        <v>0</v>
      </c>
      <c r="P291" s="65">
        <f>SUMIFS(Dez!$I$5:$I$605,Dez!$U$5:$U$605,"Receita",Dez!$G$5:$G$605,CReceber!$D291,Dez!$K$5:$K$605,"Não Pago")</f>
        <v>0</v>
      </c>
      <c r="Q291" s="62">
        <f t="shared" si="9"/>
        <v>0</v>
      </c>
    </row>
    <row r="292" spans="3:17" ht="28.5" customHeight="1" thickTop="1" thickBot="1" x14ac:dyDescent="0.3">
      <c r="C292" s="46" t="s">
        <v>624</v>
      </c>
      <c r="D292" s="47" t="str">
        <f>VLOOKUP(C292,'PC Receitas'!$J$4:$K$103,2,FALSE)</f>
        <v>-</v>
      </c>
      <c r="E292" s="65">
        <f>SUMIFS(Jan!$I$5:$I$605,Jan!$U$5:$U$605,"Receita",Jan!$G$5:$G$605,CReceber!$D292,Jan!$K$5:$K$605,"Não Pago")</f>
        <v>0</v>
      </c>
      <c r="F292" s="65">
        <f>SUMIFS(Fev!$I$5:$I$605,Fev!$U$5:$U$605,"Receita",Fev!$G$5:$G$605,CReceber!$D292,Fev!$K$5:$K$605,"Não Pago")</f>
        <v>0</v>
      </c>
      <c r="G292" s="65">
        <f>SUMIFS(Mar!$I$5:$I$605,Mar!$U$5:$U$605,"Receita",Mar!$G$5:$G$605,CReceber!$D292,Mar!$K$5:$K$605,"Não Pago")</f>
        <v>0</v>
      </c>
      <c r="H292" s="65">
        <f>SUMIFS(Abr!$I$5:$I$605,Abr!$U$5:$U$605,"Receita",Abr!$G$5:$G$605,CReceber!$D292,Abr!$K$5:$K$605,"Não Pago")</f>
        <v>0</v>
      </c>
      <c r="I292" s="65">
        <f>SUMIFS(Mai!$I$5:$I$605,Mai!$U$5:$U$605,"Receita",Mai!$G$5:$G$605,CReceber!$D292,Mai!$K$5:$K$605,"Não Pago")</f>
        <v>0</v>
      </c>
      <c r="J292" s="65">
        <f>SUMIFS(Jun!$I$5:$I$605,Jun!$U$5:$U$605,"Receita",Jun!$G$5:$G$605,CReceber!$D292,Jun!$K$5:$K$605,"Não Pago")</f>
        <v>0</v>
      </c>
      <c r="K292" s="65">
        <f>SUMIFS(Jul!$I$5:$I$605,Jul!$U$5:$U$605,"Receita",Jul!$G$5:$G$605,CReceber!$D292,Jul!$K$5:$K$605,"Não Pago")</f>
        <v>0</v>
      </c>
      <c r="L292" s="65">
        <f>SUMIFS(Ago!$I$5:$I$605,Ago!$U$5:$U$605,"Receita",Ago!$G$5:$G$605,CReceber!$D292,Ago!$K$5:$K$605,"Não Pago")</f>
        <v>0</v>
      </c>
      <c r="M292" s="65">
        <f>SUMIFS(Set!$I$5:$I$605,Set!$U$5:$U$605,"Receita",Set!$G$5:$G$605,CReceber!$D292,Set!$K$5:$K$605,"Não Pago")</f>
        <v>0</v>
      </c>
      <c r="N292" s="65">
        <f>SUMIFS(Out!$I$5:$I$605,Out!$U$5:$U$605,"Receita",Out!$G$5:$G$605,CReceber!$D292,Out!$K$5:$K$605,"Não Pago")</f>
        <v>0</v>
      </c>
      <c r="O292" s="65">
        <f>SUMIFS(Nov!$I$5:$I$605,Nov!$U$5:$U$605,"Receita",Nov!$G$5:$G$605,CReceber!$D292,Nov!$K$5:$K$605,"Não Pago")</f>
        <v>0</v>
      </c>
      <c r="P292" s="65">
        <f>SUMIFS(Dez!$I$5:$I$605,Dez!$U$5:$U$605,"Receita",Dez!$G$5:$G$605,CReceber!$D292,Dez!$K$5:$K$605,"Não Pago")</f>
        <v>0</v>
      </c>
      <c r="Q292" s="62">
        <f t="shared" si="9"/>
        <v>0</v>
      </c>
    </row>
    <row r="293" spans="3:17" ht="28.5" customHeight="1" thickTop="1" thickBot="1" x14ac:dyDescent="0.3">
      <c r="C293" s="46" t="s">
        <v>627</v>
      </c>
      <c r="D293" s="47" t="str">
        <f>VLOOKUP(C293,'PC Receitas'!$J$4:$K$103,2,FALSE)</f>
        <v>-</v>
      </c>
      <c r="E293" s="65">
        <f>SUMIFS(Jan!$I$5:$I$605,Jan!$U$5:$U$605,"Receita",Jan!$G$5:$G$605,CReceber!$D293,Jan!$K$5:$K$605,"Não Pago")</f>
        <v>0</v>
      </c>
      <c r="F293" s="65">
        <f>SUMIFS(Fev!$I$5:$I$605,Fev!$U$5:$U$605,"Receita",Fev!$G$5:$G$605,CReceber!$D293,Fev!$K$5:$K$605,"Não Pago")</f>
        <v>0</v>
      </c>
      <c r="G293" s="65">
        <f>SUMIFS(Mar!$I$5:$I$605,Mar!$U$5:$U$605,"Receita",Mar!$G$5:$G$605,CReceber!$D293,Mar!$K$5:$K$605,"Não Pago")</f>
        <v>0</v>
      </c>
      <c r="H293" s="65">
        <f>SUMIFS(Abr!$I$5:$I$605,Abr!$U$5:$U$605,"Receita",Abr!$G$5:$G$605,CReceber!$D293,Abr!$K$5:$K$605,"Não Pago")</f>
        <v>0</v>
      </c>
      <c r="I293" s="65">
        <f>SUMIFS(Mai!$I$5:$I$605,Mai!$U$5:$U$605,"Receita",Mai!$G$5:$G$605,CReceber!$D293,Mai!$K$5:$K$605,"Não Pago")</f>
        <v>0</v>
      </c>
      <c r="J293" s="65">
        <f>SUMIFS(Jun!$I$5:$I$605,Jun!$U$5:$U$605,"Receita",Jun!$G$5:$G$605,CReceber!$D293,Jun!$K$5:$K$605,"Não Pago")</f>
        <v>0</v>
      </c>
      <c r="K293" s="65">
        <f>SUMIFS(Jul!$I$5:$I$605,Jul!$U$5:$U$605,"Receita",Jul!$G$5:$G$605,CReceber!$D293,Jul!$K$5:$K$605,"Não Pago")</f>
        <v>0</v>
      </c>
      <c r="L293" s="65">
        <f>SUMIFS(Ago!$I$5:$I$605,Ago!$U$5:$U$605,"Receita",Ago!$G$5:$G$605,CReceber!$D293,Ago!$K$5:$K$605,"Não Pago")</f>
        <v>0</v>
      </c>
      <c r="M293" s="65">
        <f>SUMIFS(Set!$I$5:$I$605,Set!$U$5:$U$605,"Receita",Set!$G$5:$G$605,CReceber!$D293,Set!$K$5:$K$605,"Não Pago")</f>
        <v>0</v>
      </c>
      <c r="N293" s="65">
        <f>SUMIFS(Out!$I$5:$I$605,Out!$U$5:$U$605,"Receita",Out!$G$5:$G$605,CReceber!$D293,Out!$K$5:$K$605,"Não Pago")</f>
        <v>0</v>
      </c>
      <c r="O293" s="65">
        <f>SUMIFS(Nov!$I$5:$I$605,Nov!$U$5:$U$605,"Receita",Nov!$G$5:$G$605,CReceber!$D293,Nov!$K$5:$K$605,"Não Pago")</f>
        <v>0</v>
      </c>
      <c r="P293" s="65">
        <f>SUMIFS(Dez!$I$5:$I$605,Dez!$U$5:$U$605,"Receita",Dez!$G$5:$G$605,CReceber!$D293,Dez!$K$5:$K$605,"Não Pago")</f>
        <v>0</v>
      </c>
      <c r="Q293" s="62">
        <f t="shared" si="9"/>
        <v>0</v>
      </c>
    </row>
    <row r="294" spans="3:17" ht="27.75" customHeight="1" thickTop="1" thickBot="1" x14ac:dyDescent="0.3">
      <c r="C294" s="46" t="s">
        <v>630</v>
      </c>
      <c r="D294" s="47" t="str">
        <f>VLOOKUP(C294,'PC Receitas'!$J$4:$K$103,2,FALSE)</f>
        <v>-</v>
      </c>
      <c r="E294" s="65">
        <f>SUMIFS(Jan!$I$5:$I$605,Jan!$U$5:$U$605,"Receita",Jan!$G$5:$G$605,CReceber!$D294,Jan!$K$5:$K$605,"Não Pago")</f>
        <v>0</v>
      </c>
      <c r="F294" s="65">
        <f>SUMIFS(Fev!$I$5:$I$605,Fev!$U$5:$U$605,"Receita",Fev!$G$5:$G$605,CReceber!$D294,Fev!$K$5:$K$605,"Não Pago")</f>
        <v>0</v>
      </c>
      <c r="G294" s="65">
        <f>SUMIFS(Mar!$I$5:$I$605,Mar!$U$5:$U$605,"Receita",Mar!$G$5:$G$605,CReceber!$D294,Mar!$K$5:$K$605,"Não Pago")</f>
        <v>0</v>
      </c>
      <c r="H294" s="65">
        <f>SUMIFS(Abr!$I$5:$I$605,Abr!$U$5:$U$605,"Receita",Abr!$G$5:$G$605,CReceber!$D294,Abr!$K$5:$K$605,"Não Pago")</f>
        <v>0</v>
      </c>
      <c r="I294" s="65">
        <f>SUMIFS(Mai!$I$5:$I$605,Mai!$U$5:$U$605,"Receita",Mai!$G$5:$G$605,CReceber!$D294,Mai!$K$5:$K$605,"Não Pago")</f>
        <v>0</v>
      </c>
      <c r="J294" s="65">
        <f>SUMIFS(Jun!$I$5:$I$605,Jun!$U$5:$U$605,"Receita",Jun!$G$5:$G$605,CReceber!$D294,Jun!$K$5:$K$605,"Não Pago")</f>
        <v>0</v>
      </c>
      <c r="K294" s="65">
        <f>SUMIFS(Jul!$I$5:$I$605,Jul!$U$5:$U$605,"Receita",Jul!$G$5:$G$605,CReceber!$D294,Jul!$K$5:$K$605,"Não Pago")</f>
        <v>0</v>
      </c>
      <c r="L294" s="65">
        <f>SUMIFS(Ago!$I$5:$I$605,Ago!$U$5:$U$605,"Receita",Ago!$G$5:$G$605,CReceber!$D294,Ago!$K$5:$K$605,"Não Pago")</f>
        <v>0</v>
      </c>
      <c r="M294" s="65">
        <f>SUMIFS(Set!$I$5:$I$605,Set!$U$5:$U$605,"Receita",Set!$G$5:$G$605,CReceber!$D294,Set!$K$5:$K$605,"Não Pago")</f>
        <v>0</v>
      </c>
      <c r="N294" s="65">
        <f>SUMIFS(Out!$I$5:$I$605,Out!$U$5:$U$605,"Receita",Out!$G$5:$G$605,CReceber!$D294,Out!$K$5:$K$605,"Não Pago")</f>
        <v>0</v>
      </c>
      <c r="O294" s="65">
        <f>SUMIFS(Nov!$I$5:$I$605,Nov!$U$5:$U$605,"Receita",Nov!$G$5:$G$605,CReceber!$D294,Nov!$K$5:$K$605,"Não Pago")</f>
        <v>0</v>
      </c>
      <c r="P294" s="65">
        <f>SUMIFS(Dez!$I$5:$I$605,Dez!$U$5:$U$605,"Receita",Dez!$G$5:$G$605,CReceber!$D294,Dez!$K$5:$K$605,"Não Pago")</f>
        <v>0</v>
      </c>
      <c r="Q294" s="62">
        <f t="shared" si="9"/>
        <v>0</v>
      </c>
    </row>
    <row r="295" spans="3:17" ht="27.75" customHeight="1" thickTop="1" thickBot="1" x14ac:dyDescent="0.3">
      <c r="C295" s="46" t="s">
        <v>633</v>
      </c>
      <c r="D295" s="47" t="str">
        <f>VLOOKUP(C295,'PC Receitas'!$J$4:$K$103,2,FALSE)</f>
        <v>-</v>
      </c>
      <c r="E295" s="65">
        <f>SUMIFS(Jan!$I$5:$I$605,Jan!$U$5:$U$605,"Receita",Jan!$G$5:$G$605,CReceber!$D295,Jan!$K$5:$K$605,"Não Pago")</f>
        <v>0</v>
      </c>
      <c r="F295" s="65">
        <f>SUMIFS(Fev!$I$5:$I$605,Fev!$U$5:$U$605,"Receita",Fev!$G$5:$G$605,CReceber!$D295,Fev!$K$5:$K$605,"Não Pago")</f>
        <v>0</v>
      </c>
      <c r="G295" s="65">
        <f>SUMIFS(Mar!$I$5:$I$605,Mar!$U$5:$U$605,"Receita",Mar!$G$5:$G$605,CReceber!$D295,Mar!$K$5:$K$605,"Não Pago")</f>
        <v>0</v>
      </c>
      <c r="H295" s="65">
        <f>SUMIFS(Abr!$I$5:$I$605,Abr!$U$5:$U$605,"Receita",Abr!$G$5:$G$605,CReceber!$D295,Abr!$K$5:$K$605,"Não Pago")</f>
        <v>0</v>
      </c>
      <c r="I295" s="65">
        <f>SUMIFS(Mai!$I$5:$I$605,Mai!$U$5:$U$605,"Receita",Mai!$G$5:$G$605,CReceber!$D295,Mai!$K$5:$K$605,"Não Pago")</f>
        <v>0</v>
      </c>
      <c r="J295" s="65">
        <f>SUMIFS(Jun!$I$5:$I$605,Jun!$U$5:$U$605,"Receita",Jun!$G$5:$G$605,CReceber!$D295,Jun!$K$5:$K$605,"Não Pago")</f>
        <v>0</v>
      </c>
      <c r="K295" s="65">
        <f>SUMIFS(Jul!$I$5:$I$605,Jul!$U$5:$U$605,"Receita",Jul!$G$5:$G$605,CReceber!$D295,Jul!$K$5:$K$605,"Não Pago")</f>
        <v>0</v>
      </c>
      <c r="L295" s="65">
        <f>SUMIFS(Ago!$I$5:$I$605,Ago!$U$5:$U$605,"Receita",Ago!$G$5:$G$605,CReceber!$D295,Ago!$K$5:$K$605,"Não Pago")</f>
        <v>0</v>
      </c>
      <c r="M295" s="65">
        <f>SUMIFS(Set!$I$5:$I$605,Set!$U$5:$U$605,"Receita",Set!$G$5:$G$605,CReceber!$D295,Set!$K$5:$K$605,"Não Pago")</f>
        <v>0</v>
      </c>
      <c r="N295" s="65">
        <f>SUMIFS(Out!$I$5:$I$605,Out!$U$5:$U$605,"Receita",Out!$G$5:$G$605,CReceber!$D295,Out!$K$5:$K$605,"Não Pago")</f>
        <v>0</v>
      </c>
      <c r="O295" s="65">
        <f>SUMIFS(Nov!$I$5:$I$605,Nov!$U$5:$U$605,"Receita",Nov!$G$5:$G$605,CReceber!$D295,Nov!$K$5:$K$605,"Não Pago")</f>
        <v>0</v>
      </c>
      <c r="P295" s="65">
        <f>SUMIFS(Dez!$I$5:$I$605,Dez!$U$5:$U$605,"Receita",Dez!$G$5:$G$605,CReceber!$D295,Dez!$K$5:$K$605,"Não Pago")</f>
        <v>0</v>
      </c>
      <c r="Q295" s="62">
        <f t="shared" si="9"/>
        <v>0</v>
      </c>
    </row>
    <row r="296" spans="3:17" ht="27.75" customHeight="1" thickTop="1" thickBot="1" x14ac:dyDescent="0.3">
      <c r="C296" s="46" t="s">
        <v>636</v>
      </c>
      <c r="D296" s="47" t="str">
        <f>VLOOKUP(C296,'PC Receitas'!$J$4:$K$103,2,FALSE)</f>
        <v>-</v>
      </c>
      <c r="E296" s="65">
        <f>SUMIFS(Jan!$I$5:$I$605,Jan!$U$5:$U$605,"Receita",Jan!$G$5:$G$605,CReceber!$D296,Jan!$K$5:$K$605,"Não Pago")</f>
        <v>0</v>
      </c>
      <c r="F296" s="65">
        <f>SUMIFS(Fev!$I$5:$I$605,Fev!$U$5:$U$605,"Receita",Fev!$G$5:$G$605,CReceber!$D296,Fev!$K$5:$K$605,"Não Pago")</f>
        <v>0</v>
      </c>
      <c r="G296" s="65">
        <f>SUMIFS(Mar!$I$5:$I$605,Mar!$U$5:$U$605,"Receita",Mar!$G$5:$G$605,CReceber!$D296,Mar!$K$5:$K$605,"Não Pago")</f>
        <v>0</v>
      </c>
      <c r="H296" s="65">
        <f>SUMIFS(Abr!$I$5:$I$605,Abr!$U$5:$U$605,"Receita",Abr!$G$5:$G$605,CReceber!$D296,Abr!$K$5:$K$605,"Não Pago")</f>
        <v>0</v>
      </c>
      <c r="I296" s="65">
        <f>SUMIFS(Mai!$I$5:$I$605,Mai!$U$5:$U$605,"Receita",Mai!$G$5:$G$605,CReceber!$D296,Mai!$K$5:$K$605,"Não Pago")</f>
        <v>0</v>
      </c>
      <c r="J296" s="65">
        <f>SUMIFS(Jun!$I$5:$I$605,Jun!$U$5:$U$605,"Receita",Jun!$G$5:$G$605,CReceber!$D296,Jun!$K$5:$K$605,"Não Pago")</f>
        <v>0</v>
      </c>
      <c r="K296" s="65">
        <f>SUMIFS(Jul!$I$5:$I$605,Jul!$U$5:$U$605,"Receita",Jul!$G$5:$G$605,CReceber!$D296,Jul!$K$5:$K$605,"Não Pago")</f>
        <v>0</v>
      </c>
      <c r="L296" s="65">
        <f>SUMIFS(Ago!$I$5:$I$605,Ago!$U$5:$U$605,"Receita",Ago!$G$5:$G$605,CReceber!$D296,Ago!$K$5:$K$605,"Não Pago")</f>
        <v>0</v>
      </c>
      <c r="M296" s="65">
        <f>SUMIFS(Set!$I$5:$I$605,Set!$U$5:$U$605,"Receita",Set!$G$5:$G$605,CReceber!$D296,Set!$K$5:$K$605,"Não Pago")</f>
        <v>0</v>
      </c>
      <c r="N296" s="65">
        <f>SUMIFS(Out!$I$5:$I$605,Out!$U$5:$U$605,"Receita",Out!$G$5:$G$605,CReceber!$D296,Out!$K$5:$K$605,"Não Pago")</f>
        <v>0</v>
      </c>
      <c r="O296" s="65">
        <f>SUMIFS(Nov!$I$5:$I$605,Nov!$U$5:$U$605,"Receita",Nov!$G$5:$G$605,CReceber!$D296,Nov!$K$5:$K$605,"Não Pago")</f>
        <v>0</v>
      </c>
      <c r="P296" s="65">
        <f>SUMIFS(Dez!$I$5:$I$605,Dez!$U$5:$U$605,"Receita",Dez!$G$5:$G$605,CReceber!$D296,Dez!$K$5:$K$605,"Não Pago")</f>
        <v>0</v>
      </c>
      <c r="Q296" s="62">
        <f t="shared" si="9"/>
        <v>0</v>
      </c>
    </row>
    <row r="297" spans="3:17" ht="27.75" customHeight="1" thickTop="1" thickBot="1" x14ac:dyDescent="0.3">
      <c r="C297" s="46" t="s">
        <v>639</v>
      </c>
      <c r="D297" s="47" t="str">
        <f>VLOOKUP(C297,'PC Receitas'!$J$4:$K$103,2,FALSE)</f>
        <v>-</v>
      </c>
      <c r="E297" s="65">
        <f>SUMIFS(Jan!$I$5:$I$605,Jan!$U$5:$U$605,"Receita",Jan!$G$5:$G$605,CReceber!$D297,Jan!$K$5:$K$605,"Não Pago")</f>
        <v>0</v>
      </c>
      <c r="F297" s="65">
        <f>SUMIFS(Fev!$I$5:$I$605,Fev!$U$5:$U$605,"Receita",Fev!$G$5:$G$605,CReceber!$D297,Fev!$K$5:$K$605,"Não Pago")</f>
        <v>0</v>
      </c>
      <c r="G297" s="65">
        <f>SUMIFS(Mar!$I$5:$I$605,Mar!$U$5:$U$605,"Receita",Mar!$G$5:$G$605,CReceber!$D297,Mar!$K$5:$K$605,"Não Pago")</f>
        <v>0</v>
      </c>
      <c r="H297" s="65">
        <f>SUMIFS(Abr!$I$5:$I$605,Abr!$U$5:$U$605,"Receita",Abr!$G$5:$G$605,CReceber!$D297,Abr!$K$5:$K$605,"Não Pago")</f>
        <v>0</v>
      </c>
      <c r="I297" s="65">
        <f>SUMIFS(Mai!$I$5:$I$605,Mai!$U$5:$U$605,"Receita",Mai!$G$5:$G$605,CReceber!$D297,Mai!$K$5:$K$605,"Não Pago")</f>
        <v>0</v>
      </c>
      <c r="J297" s="65">
        <f>SUMIFS(Jun!$I$5:$I$605,Jun!$U$5:$U$605,"Receita",Jun!$G$5:$G$605,CReceber!$D297,Jun!$K$5:$K$605,"Não Pago")</f>
        <v>0</v>
      </c>
      <c r="K297" s="65">
        <f>SUMIFS(Jul!$I$5:$I$605,Jul!$U$5:$U$605,"Receita",Jul!$G$5:$G$605,CReceber!$D297,Jul!$K$5:$K$605,"Não Pago")</f>
        <v>0</v>
      </c>
      <c r="L297" s="65">
        <f>SUMIFS(Ago!$I$5:$I$605,Ago!$U$5:$U$605,"Receita",Ago!$G$5:$G$605,CReceber!$D297,Ago!$K$5:$K$605,"Não Pago")</f>
        <v>0</v>
      </c>
      <c r="M297" s="65">
        <f>SUMIFS(Set!$I$5:$I$605,Set!$U$5:$U$605,"Receita",Set!$G$5:$G$605,CReceber!$D297,Set!$K$5:$K$605,"Não Pago")</f>
        <v>0</v>
      </c>
      <c r="N297" s="65">
        <f>SUMIFS(Out!$I$5:$I$605,Out!$U$5:$U$605,"Receita",Out!$G$5:$G$605,CReceber!$D297,Out!$K$5:$K$605,"Não Pago")</f>
        <v>0</v>
      </c>
      <c r="O297" s="65">
        <f>SUMIFS(Nov!$I$5:$I$605,Nov!$U$5:$U$605,"Receita",Nov!$G$5:$G$605,CReceber!$D297,Nov!$K$5:$K$605,"Não Pago")</f>
        <v>0</v>
      </c>
      <c r="P297" s="65">
        <f>SUMIFS(Dez!$I$5:$I$605,Dez!$U$5:$U$605,"Receita",Dez!$G$5:$G$605,CReceber!$D297,Dez!$K$5:$K$605,"Não Pago")</f>
        <v>0</v>
      </c>
      <c r="Q297" s="62">
        <f t="shared" si="9"/>
        <v>0</v>
      </c>
    </row>
    <row r="298" spans="3:17" ht="27.75" customHeight="1" thickTop="1" thickBot="1" x14ac:dyDescent="0.3">
      <c r="C298" s="46" t="s">
        <v>642</v>
      </c>
      <c r="D298" s="47" t="str">
        <f>VLOOKUP(C298,'PC Receitas'!$J$4:$K$103,2,FALSE)</f>
        <v>-</v>
      </c>
      <c r="E298" s="65">
        <f>SUMIFS(Jan!$I$5:$I$605,Jan!$U$5:$U$605,"Receita",Jan!$G$5:$G$605,CReceber!$D298,Jan!$K$5:$K$605,"Não Pago")</f>
        <v>0</v>
      </c>
      <c r="F298" s="65">
        <f>SUMIFS(Fev!$I$5:$I$605,Fev!$U$5:$U$605,"Receita",Fev!$G$5:$G$605,CReceber!$D298,Fev!$K$5:$K$605,"Não Pago")</f>
        <v>0</v>
      </c>
      <c r="G298" s="65">
        <f>SUMIFS(Mar!$I$5:$I$605,Mar!$U$5:$U$605,"Receita",Mar!$G$5:$G$605,CReceber!$D298,Mar!$K$5:$K$605,"Não Pago")</f>
        <v>0</v>
      </c>
      <c r="H298" s="65">
        <f>SUMIFS(Abr!$I$5:$I$605,Abr!$U$5:$U$605,"Receita",Abr!$G$5:$G$605,CReceber!$D298,Abr!$K$5:$K$605,"Não Pago")</f>
        <v>0</v>
      </c>
      <c r="I298" s="65">
        <f>SUMIFS(Mai!$I$5:$I$605,Mai!$U$5:$U$605,"Receita",Mai!$G$5:$G$605,CReceber!$D298,Mai!$K$5:$K$605,"Não Pago")</f>
        <v>0</v>
      </c>
      <c r="J298" s="65">
        <f>SUMIFS(Jun!$I$5:$I$605,Jun!$U$5:$U$605,"Receita",Jun!$G$5:$G$605,CReceber!$D298,Jun!$K$5:$K$605,"Não Pago")</f>
        <v>0</v>
      </c>
      <c r="K298" s="65">
        <f>SUMIFS(Jul!$I$5:$I$605,Jul!$U$5:$U$605,"Receita",Jul!$G$5:$G$605,CReceber!$D298,Jul!$K$5:$K$605,"Não Pago")</f>
        <v>0</v>
      </c>
      <c r="L298" s="65">
        <f>SUMIFS(Ago!$I$5:$I$605,Ago!$U$5:$U$605,"Receita",Ago!$G$5:$G$605,CReceber!$D298,Ago!$K$5:$K$605,"Não Pago")</f>
        <v>0</v>
      </c>
      <c r="M298" s="65">
        <f>SUMIFS(Set!$I$5:$I$605,Set!$U$5:$U$605,"Receita",Set!$G$5:$G$605,CReceber!$D298,Set!$K$5:$K$605,"Não Pago")</f>
        <v>0</v>
      </c>
      <c r="N298" s="65">
        <f>SUMIFS(Out!$I$5:$I$605,Out!$U$5:$U$605,"Receita",Out!$G$5:$G$605,CReceber!$D298,Out!$K$5:$K$605,"Não Pago")</f>
        <v>0</v>
      </c>
      <c r="O298" s="65">
        <f>SUMIFS(Nov!$I$5:$I$605,Nov!$U$5:$U$605,"Receita",Nov!$G$5:$G$605,CReceber!$D298,Nov!$K$5:$K$605,"Não Pago")</f>
        <v>0</v>
      </c>
      <c r="P298" s="65">
        <f>SUMIFS(Dez!$I$5:$I$605,Dez!$U$5:$U$605,"Receita",Dez!$G$5:$G$605,CReceber!$D298,Dez!$K$5:$K$605,"Não Pago")</f>
        <v>0</v>
      </c>
      <c r="Q298" s="62">
        <f t="shared" si="9"/>
        <v>0</v>
      </c>
    </row>
    <row r="299" spans="3:17" ht="27.75" customHeight="1" thickTop="1" thickBot="1" x14ac:dyDescent="0.3">
      <c r="C299" s="46" t="s">
        <v>645</v>
      </c>
      <c r="D299" s="47" t="str">
        <f>VLOOKUP(C299,'PC Receitas'!$J$4:$K$103,2,FALSE)</f>
        <v>-</v>
      </c>
      <c r="E299" s="65">
        <f>SUMIFS(Jan!$I$5:$I$605,Jan!$U$5:$U$605,"Receita",Jan!$G$5:$G$605,CReceber!$D299,Jan!$K$5:$K$605,"Não Pago")</f>
        <v>0</v>
      </c>
      <c r="F299" s="65">
        <f>SUMIFS(Fev!$I$5:$I$605,Fev!$U$5:$U$605,"Receita",Fev!$G$5:$G$605,CReceber!$D299,Fev!$K$5:$K$605,"Não Pago")</f>
        <v>0</v>
      </c>
      <c r="G299" s="65">
        <f>SUMIFS(Mar!$I$5:$I$605,Mar!$U$5:$U$605,"Receita",Mar!$G$5:$G$605,CReceber!$D299,Mar!$K$5:$K$605,"Não Pago")</f>
        <v>0</v>
      </c>
      <c r="H299" s="65">
        <f>SUMIFS(Abr!$I$5:$I$605,Abr!$U$5:$U$605,"Receita",Abr!$G$5:$G$605,CReceber!$D299,Abr!$K$5:$K$605,"Não Pago")</f>
        <v>0</v>
      </c>
      <c r="I299" s="65">
        <f>SUMIFS(Mai!$I$5:$I$605,Mai!$U$5:$U$605,"Receita",Mai!$G$5:$G$605,CReceber!$D299,Mai!$K$5:$K$605,"Não Pago")</f>
        <v>0</v>
      </c>
      <c r="J299" s="65">
        <f>SUMIFS(Jun!$I$5:$I$605,Jun!$U$5:$U$605,"Receita",Jun!$G$5:$G$605,CReceber!$D299,Jun!$K$5:$K$605,"Não Pago")</f>
        <v>0</v>
      </c>
      <c r="K299" s="65">
        <f>SUMIFS(Jul!$I$5:$I$605,Jul!$U$5:$U$605,"Receita",Jul!$G$5:$G$605,CReceber!$D299,Jul!$K$5:$K$605,"Não Pago")</f>
        <v>0</v>
      </c>
      <c r="L299" s="65">
        <f>SUMIFS(Ago!$I$5:$I$605,Ago!$U$5:$U$605,"Receita",Ago!$G$5:$G$605,CReceber!$D299,Ago!$K$5:$K$605,"Não Pago")</f>
        <v>0</v>
      </c>
      <c r="M299" s="65">
        <f>SUMIFS(Set!$I$5:$I$605,Set!$U$5:$U$605,"Receita",Set!$G$5:$G$605,CReceber!$D299,Set!$K$5:$K$605,"Não Pago")</f>
        <v>0</v>
      </c>
      <c r="N299" s="65">
        <f>SUMIFS(Out!$I$5:$I$605,Out!$U$5:$U$605,"Receita",Out!$G$5:$G$605,CReceber!$D299,Out!$K$5:$K$605,"Não Pago")</f>
        <v>0</v>
      </c>
      <c r="O299" s="65">
        <f>SUMIFS(Nov!$I$5:$I$605,Nov!$U$5:$U$605,"Receita",Nov!$G$5:$G$605,CReceber!$D299,Nov!$K$5:$K$605,"Não Pago")</f>
        <v>0</v>
      </c>
      <c r="P299" s="65">
        <f>SUMIFS(Dez!$I$5:$I$605,Dez!$U$5:$U$605,"Receita",Dez!$G$5:$G$605,CReceber!$D299,Dez!$K$5:$K$605,"Não Pago")</f>
        <v>0</v>
      </c>
      <c r="Q299" s="62">
        <f t="shared" si="9"/>
        <v>0</v>
      </c>
    </row>
    <row r="300" spans="3:17" ht="27.75" customHeight="1" thickTop="1" thickBot="1" x14ac:dyDescent="0.3">
      <c r="C300" s="46" t="s">
        <v>648</v>
      </c>
      <c r="D300" s="47" t="str">
        <f>VLOOKUP(C300,'PC Receitas'!$J$4:$K$103,2,FALSE)</f>
        <v>-</v>
      </c>
      <c r="E300" s="65">
        <f>SUMIFS(Jan!$I$5:$I$605,Jan!$U$5:$U$605,"Receita",Jan!$G$5:$G$605,CReceber!$D300,Jan!$K$5:$K$605,"Não Pago")</f>
        <v>0</v>
      </c>
      <c r="F300" s="65">
        <f>SUMIFS(Fev!$I$5:$I$605,Fev!$U$5:$U$605,"Receita",Fev!$G$5:$G$605,CReceber!$D300,Fev!$K$5:$K$605,"Não Pago")</f>
        <v>0</v>
      </c>
      <c r="G300" s="65">
        <f>SUMIFS(Mar!$I$5:$I$605,Mar!$U$5:$U$605,"Receita",Mar!$G$5:$G$605,CReceber!$D300,Mar!$K$5:$K$605,"Não Pago")</f>
        <v>0</v>
      </c>
      <c r="H300" s="65">
        <f>SUMIFS(Abr!$I$5:$I$605,Abr!$U$5:$U$605,"Receita",Abr!$G$5:$G$605,CReceber!$D300,Abr!$K$5:$K$605,"Não Pago")</f>
        <v>0</v>
      </c>
      <c r="I300" s="65">
        <f>SUMIFS(Mai!$I$5:$I$605,Mai!$U$5:$U$605,"Receita",Mai!$G$5:$G$605,CReceber!$D300,Mai!$K$5:$K$605,"Não Pago")</f>
        <v>0</v>
      </c>
      <c r="J300" s="65">
        <f>SUMIFS(Jun!$I$5:$I$605,Jun!$U$5:$U$605,"Receita",Jun!$G$5:$G$605,CReceber!$D300,Jun!$K$5:$K$605,"Não Pago")</f>
        <v>0</v>
      </c>
      <c r="K300" s="65">
        <f>SUMIFS(Jul!$I$5:$I$605,Jul!$U$5:$U$605,"Receita",Jul!$G$5:$G$605,CReceber!$D300,Jul!$K$5:$K$605,"Não Pago")</f>
        <v>0</v>
      </c>
      <c r="L300" s="65">
        <f>SUMIFS(Ago!$I$5:$I$605,Ago!$U$5:$U$605,"Receita",Ago!$G$5:$G$605,CReceber!$D300,Ago!$K$5:$K$605,"Não Pago")</f>
        <v>0</v>
      </c>
      <c r="M300" s="65">
        <f>SUMIFS(Set!$I$5:$I$605,Set!$U$5:$U$605,"Receita",Set!$G$5:$G$605,CReceber!$D300,Set!$K$5:$K$605,"Não Pago")</f>
        <v>0</v>
      </c>
      <c r="N300" s="65">
        <f>SUMIFS(Out!$I$5:$I$605,Out!$U$5:$U$605,"Receita",Out!$G$5:$G$605,CReceber!$D300,Out!$K$5:$K$605,"Não Pago")</f>
        <v>0</v>
      </c>
      <c r="O300" s="65">
        <f>SUMIFS(Nov!$I$5:$I$605,Nov!$U$5:$U$605,"Receita",Nov!$G$5:$G$605,CReceber!$D300,Nov!$K$5:$K$605,"Não Pago")</f>
        <v>0</v>
      </c>
      <c r="P300" s="65">
        <f>SUMIFS(Dez!$I$5:$I$605,Dez!$U$5:$U$605,"Receita",Dez!$G$5:$G$605,CReceber!$D300,Dez!$K$5:$K$605,"Não Pago")</f>
        <v>0</v>
      </c>
      <c r="Q300" s="62">
        <f t="shared" si="9"/>
        <v>0</v>
      </c>
    </row>
    <row r="301" spans="3:17" ht="27.75" customHeight="1" thickTop="1" thickBot="1" x14ac:dyDescent="0.3">
      <c r="C301" s="46" t="s">
        <v>651</v>
      </c>
      <c r="D301" s="47" t="str">
        <f>VLOOKUP(C301,'PC Receitas'!$J$4:$K$103,2,FALSE)</f>
        <v>-</v>
      </c>
      <c r="E301" s="65">
        <f>SUMIFS(Jan!$I$5:$I$605,Jan!$U$5:$U$605,"Receita",Jan!$G$5:$G$605,CReceber!$D301,Jan!$K$5:$K$605,"Não Pago")</f>
        <v>0</v>
      </c>
      <c r="F301" s="65">
        <f>SUMIFS(Fev!$I$5:$I$605,Fev!$U$5:$U$605,"Receita",Fev!$G$5:$G$605,CReceber!$D301,Fev!$K$5:$K$605,"Não Pago")</f>
        <v>0</v>
      </c>
      <c r="G301" s="65">
        <f>SUMIFS(Mar!$I$5:$I$605,Mar!$U$5:$U$605,"Receita",Mar!$G$5:$G$605,CReceber!$D301,Mar!$K$5:$K$605,"Não Pago")</f>
        <v>0</v>
      </c>
      <c r="H301" s="65">
        <f>SUMIFS(Abr!$I$5:$I$605,Abr!$U$5:$U$605,"Receita",Abr!$G$5:$G$605,CReceber!$D301,Abr!$K$5:$K$605,"Não Pago")</f>
        <v>0</v>
      </c>
      <c r="I301" s="65">
        <f>SUMIFS(Mai!$I$5:$I$605,Mai!$U$5:$U$605,"Receita",Mai!$G$5:$G$605,CReceber!$D301,Mai!$K$5:$K$605,"Não Pago")</f>
        <v>0</v>
      </c>
      <c r="J301" s="65">
        <f>SUMIFS(Jun!$I$5:$I$605,Jun!$U$5:$U$605,"Receita",Jun!$G$5:$G$605,CReceber!$D301,Jun!$K$5:$K$605,"Não Pago")</f>
        <v>0</v>
      </c>
      <c r="K301" s="65">
        <f>SUMIFS(Jul!$I$5:$I$605,Jul!$U$5:$U$605,"Receita",Jul!$G$5:$G$605,CReceber!$D301,Jul!$K$5:$K$605,"Não Pago")</f>
        <v>0</v>
      </c>
      <c r="L301" s="65">
        <f>SUMIFS(Ago!$I$5:$I$605,Ago!$U$5:$U$605,"Receita",Ago!$G$5:$G$605,CReceber!$D301,Ago!$K$5:$K$605,"Não Pago")</f>
        <v>0</v>
      </c>
      <c r="M301" s="65">
        <f>SUMIFS(Set!$I$5:$I$605,Set!$U$5:$U$605,"Receita",Set!$G$5:$G$605,CReceber!$D301,Set!$K$5:$K$605,"Não Pago")</f>
        <v>0</v>
      </c>
      <c r="N301" s="65">
        <f>SUMIFS(Out!$I$5:$I$605,Out!$U$5:$U$605,"Receita",Out!$G$5:$G$605,CReceber!$D301,Out!$K$5:$K$605,"Não Pago")</f>
        <v>0</v>
      </c>
      <c r="O301" s="65">
        <f>SUMIFS(Nov!$I$5:$I$605,Nov!$U$5:$U$605,"Receita",Nov!$G$5:$G$605,CReceber!$D301,Nov!$K$5:$K$605,"Não Pago")</f>
        <v>0</v>
      </c>
      <c r="P301" s="65">
        <f>SUMIFS(Dez!$I$5:$I$605,Dez!$U$5:$U$605,"Receita",Dez!$G$5:$G$605,CReceber!$D301,Dez!$K$5:$K$605,"Não Pago")</f>
        <v>0</v>
      </c>
      <c r="Q301" s="62">
        <f t="shared" si="9"/>
        <v>0</v>
      </c>
    </row>
    <row r="302" spans="3:17" ht="27.75" customHeight="1" thickTop="1" thickBot="1" x14ac:dyDescent="0.3">
      <c r="C302" s="46" t="s">
        <v>654</v>
      </c>
      <c r="D302" s="47" t="str">
        <f>VLOOKUP(C302,'PC Receitas'!$J$4:$K$103,2,FALSE)</f>
        <v>-</v>
      </c>
      <c r="E302" s="65">
        <f>SUMIFS(Jan!$I$5:$I$605,Jan!$U$5:$U$605,"Receita",Jan!$G$5:$G$605,CReceber!$D302,Jan!$K$5:$K$605,"Não Pago")</f>
        <v>0</v>
      </c>
      <c r="F302" s="65">
        <f>SUMIFS(Fev!$I$5:$I$605,Fev!$U$5:$U$605,"Receita",Fev!$G$5:$G$605,CReceber!$D302,Fev!$K$5:$K$605,"Não Pago")</f>
        <v>0</v>
      </c>
      <c r="G302" s="65">
        <f>SUMIFS(Mar!$I$5:$I$605,Mar!$U$5:$U$605,"Receita",Mar!$G$5:$G$605,CReceber!$D302,Mar!$K$5:$K$605,"Não Pago")</f>
        <v>0</v>
      </c>
      <c r="H302" s="65">
        <f>SUMIFS(Abr!$I$5:$I$605,Abr!$U$5:$U$605,"Receita",Abr!$G$5:$G$605,CReceber!$D302,Abr!$K$5:$K$605,"Não Pago")</f>
        <v>0</v>
      </c>
      <c r="I302" s="65">
        <f>SUMIFS(Mai!$I$5:$I$605,Mai!$U$5:$U$605,"Receita",Mai!$G$5:$G$605,CReceber!$D302,Mai!$K$5:$K$605,"Não Pago")</f>
        <v>0</v>
      </c>
      <c r="J302" s="65">
        <f>SUMIFS(Jun!$I$5:$I$605,Jun!$U$5:$U$605,"Receita",Jun!$G$5:$G$605,CReceber!$D302,Jun!$K$5:$K$605,"Não Pago")</f>
        <v>0</v>
      </c>
      <c r="K302" s="65">
        <f>SUMIFS(Jul!$I$5:$I$605,Jul!$U$5:$U$605,"Receita",Jul!$G$5:$G$605,CReceber!$D302,Jul!$K$5:$K$605,"Não Pago")</f>
        <v>0</v>
      </c>
      <c r="L302" s="65">
        <f>SUMIFS(Ago!$I$5:$I$605,Ago!$U$5:$U$605,"Receita",Ago!$G$5:$G$605,CReceber!$D302,Ago!$K$5:$K$605,"Não Pago")</f>
        <v>0</v>
      </c>
      <c r="M302" s="65">
        <f>SUMIFS(Set!$I$5:$I$605,Set!$U$5:$U$605,"Receita",Set!$G$5:$G$605,CReceber!$D302,Set!$K$5:$K$605,"Não Pago")</f>
        <v>0</v>
      </c>
      <c r="N302" s="65">
        <f>SUMIFS(Out!$I$5:$I$605,Out!$U$5:$U$605,"Receita",Out!$G$5:$G$605,CReceber!$D302,Out!$K$5:$K$605,"Não Pago")</f>
        <v>0</v>
      </c>
      <c r="O302" s="65">
        <f>SUMIFS(Nov!$I$5:$I$605,Nov!$U$5:$U$605,"Receita",Nov!$G$5:$G$605,CReceber!$D302,Nov!$K$5:$K$605,"Não Pago")</f>
        <v>0</v>
      </c>
      <c r="P302" s="65">
        <f>SUMIFS(Dez!$I$5:$I$605,Dez!$U$5:$U$605,"Receita",Dez!$G$5:$G$605,CReceber!$D302,Dez!$K$5:$K$605,"Não Pago")</f>
        <v>0</v>
      </c>
      <c r="Q302" s="62">
        <f t="shared" si="9"/>
        <v>0</v>
      </c>
    </row>
    <row r="303" spans="3:17" ht="27.75" customHeight="1" thickTop="1" thickBot="1" x14ac:dyDescent="0.3">
      <c r="C303" s="46" t="s">
        <v>657</v>
      </c>
      <c r="D303" s="47" t="str">
        <f>VLOOKUP(C303,'PC Receitas'!$J$4:$K$103,2,FALSE)</f>
        <v>-</v>
      </c>
      <c r="E303" s="65">
        <f>SUMIFS(Jan!$I$5:$I$605,Jan!$U$5:$U$605,"Receita",Jan!$G$5:$G$605,CReceber!$D303,Jan!$K$5:$K$605,"Não Pago")</f>
        <v>0</v>
      </c>
      <c r="F303" s="65">
        <f>SUMIFS(Fev!$I$5:$I$605,Fev!$U$5:$U$605,"Receita",Fev!$G$5:$G$605,CReceber!$D303,Fev!$K$5:$K$605,"Não Pago")</f>
        <v>0</v>
      </c>
      <c r="G303" s="65">
        <f>SUMIFS(Mar!$I$5:$I$605,Mar!$U$5:$U$605,"Receita",Mar!$G$5:$G$605,CReceber!$D303,Mar!$K$5:$K$605,"Não Pago")</f>
        <v>0</v>
      </c>
      <c r="H303" s="65">
        <f>SUMIFS(Abr!$I$5:$I$605,Abr!$U$5:$U$605,"Receita",Abr!$G$5:$G$605,CReceber!$D303,Abr!$K$5:$K$605,"Não Pago")</f>
        <v>0</v>
      </c>
      <c r="I303" s="65">
        <f>SUMIFS(Mai!$I$5:$I$605,Mai!$U$5:$U$605,"Receita",Mai!$G$5:$G$605,CReceber!$D303,Mai!$K$5:$K$605,"Não Pago")</f>
        <v>0</v>
      </c>
      <c r="J303" s="65">
        <f>SUMIFS(Jun!$I$5:$I$605,Jun!$U$5:$U$605,"Receita",Jun!$G$5:$G$605,CReceber!$D303,Jun!$K$5:$K$605,"Não Pago")</f>
        <v>0</v>
      </c>
      <c r="K303" s="65">
        <f>SUMIFS(Jul!$I$5:$I$605,Jul!$U$5:$U$605,"Receita",Jul!$G$5:$G$605,CReceber!$D303,Jul!$K$5:$K$605,"Não Pago")</f>
        <v>0</v>
      </c>
      <c r="L303" s="65">
        <f>SUMIFS(Ago!$I$5:$I$605,Ago!$U$5:$U$605,"Receita",Ago!$G$5:$G$605,CReceber!$D303,Ago!$K$5:$K$605,"Não Pago")</f>
        <v>0</v>
      </c>
      <c r="M303" s="65">
        <f>SUMIFS(Set!$I$5:$I$605,Set!$U$5:$U$605,"Receita",Set!$G$5:$G$605,CReceber!$D303,Set!$K$5:$K$605,"Não Pago")</f>
        <v>0</v>
      </c>
      <c r="N303" s="65">
        <f>SUMIFS(Out!$I$5:$I$605,Out!$U$5:$U$605,"Receita",Out!$G$5:$G$605,CReceber!$D303,Out!$K$5:$K$605,"Não Pago")</f>
        <v>0</v>
      </c>
      <c r="O303" s="65">
        <f>SUMIFS(Nov!$I$5:$I$605,Nov!$U$5:$U$605,"Receita",Nov!$G$5:$G$605,CReceber!$D303,Nov!$K$5:$K$605,"Não Pago")</f>
        <v>0</v>
      </c>
      <c r="P303" s="65">
        <f>SUMIFS(Dez!$I$5:$I$605,Dez!$U$5:$U$605,"Receita",Dez!$G$5:$G$605,CReceber!$D303,Dez!$K$5:$K$605,"Não Pago")</f>
        <v>0</v>
      </c>
      <c r="Q303" s="62">
        <f t="shared" si="9"/>
        <v>0</v>
      </c>
    </row>
    <row r="304" spans="3:17" ht="27.75" customHeight="1" thickTop="1" thickBot="1" x14ac:dyDescent="0.3">
      <c r="C304" s="46" t="s">
        <v>660</v>
      </c>
      <c r="D304" s="47" t="str">
        <f>VLOOKUP(C304,'PC Receitas'!$J$4:$K$103,2,FALSE)</f>
        <v>-</v>
      </c>
      <c r="E304" s="65">
        <f>SUMIFS(Jan!$I$5:$I$605,Jan!$U$5:$U$605,"Receita",Jan!$G$5:$G$605,CReceber!$D304,Jan!$K$5:$K$605,"Não Pago")</f>
        <v>0</v>
      </c>
      <c r="F304" s="65">
        <f>SUMIFS(Fev!$I$5:$I$605,Fev!$U$5:$U$605,"Receita",Fev!$G$5:$G$605,CReceber!$D304,Fev!$K$5:$K$605,"Não Pago")</f>
        <v>0</v>
      </c>
      <c r="G304" s="65">
        <f>SUMIFS(Mar!$I$5:$I$605,Mar!$U$5:$U$605,"Receita",Mar!$G$5:$G$605,CReceber!$D304,Mar!$K$5:$K$605,"Não Pago")</f>
        <v>0</v>
      </c>
      <c r="H304" s="65">
        <f>SUMIFS(Abr!$I$5:$I$605,Abr!$U$5:$U$605,"Receita",Abr!$G$5:$G$605,CReceber!$D304,Abr!$K$5:$K$605,"Não Pago")</f>
        <v>0</v>
      </c>
      <c r="I304" s="65">
        <f>SUMIFS(Mai!$I$5:$I$605,Mai!$U$5:$U$605,"Receita",Mai!$G$5:$G$605,CReceber!$D304,Mai!$K$5:$K$605,"Não Pago")</f>
        <v>0</v>
      </c>
      <c r="J304" s="65">
        <f>SUMIFS(Jun!$I$5:$I$605,Jun!$U$5:$U$605,"Receita",Jun!$G$5:$G$605,CReceber!$D304,Jun!$K$5:$K$605,"Não Pago")</f>
        <v>0</v>
      </c>
      <c r="K304" s="65">
        <f>SUMIFS(Jul!$I$5:$I$605,Jul!$U$5:$U$605,"Receita",Jul!$G$5:$G$605,CReceber!$D304,Jul!$K$5:$K$605,"Não Pago")</f>
        <v>0</v>
      </c>
      <c r="L304" s="65">
        <f>SUMIFS(Ago!$I$5:$I$605,Ago!$U$5:$U$605,"Receita",Ago!$G$5:$G$605,CReceber!$D304,Ago!$K$5:$K$605,"Não Pago")</f>
        <v>0</v>
      </c>
      <c r="M304" s="65">
        <f>SUMIFS(Set!$I$5:$I$605,Set!$U$5:$U$605,"Receita",Set!$G$5:$G$605,CReceber!$D304,Set!$K$5:$K$605,"Não Pago")</f>
        <v>0</v>
      </c>
      <c r="N304" s="65">
        <f>SUMIFS(Out!$I$5:$I$605,Out!$U$5:$U$605,"Receita",Out!$G$5:$G$605,CReceber!$D304,Out!$K$5:$K$605,"Não Pago")</f>
        <v>0</v>
      </c>
      <c r="O304" s="65">
        <f>SUMIFS(Nov!$I$5:$I$605,Nov!$U$5:$U$605,"Receita",Nov!$G$5:$G$605,CReceber!$D304,Nov!$K$5:$K$605,"Não Pago")</f>
        <v>0</v>
      </c>
      <c r="P304" s="65">
        <f>SUMIFS(Dez!$I$5:$I$605,Dez!$U$5:$U$605,"Receita",Dez!$G$5:$G$605,CReceber!$D304,Dez!$K$5:$K$605,"Não Pago")</f>
        <v>0</v>
      </c>
      <c r="Q304" s="62">
        <f t="shared" si="9"/>
        <v>0</v>
      </c>
    </row>
    <row r="305" spans="3:17" ht="27.75" customHeight="1" thickTop="1" thickBot="1" x14ac:dyDescent="0.3">
      <c r="C305" s="46" t="s">
        <v>663</v>
      </c>
      <c r="D305" s="47" t="str">
        <f>VLOOKUP(C305,'PC Receitas'!$J$4:$K$103,2,FALSE)</f>
        <v>-</v>
      </c>
      <c r="E305" s="65">
        <f>SUMIFS(Jan!$I$5:$I$605,Jan!$U$5:$U$605,"Receita",Jan!$G$5:$G$605,CReceber!$D305,Jan!$K$5:$K$605,"Não Pago")</f>
        <v>0</v>
      </c>
      <c r="F305" s="65">
        <f>SUMIFS(Fev!$I$5:$I$605,Fev!$U$5:$U$605,"Receita",Fev!$G$5:$G$605,CReceber!$D305,Fev!$K$5:$K$605,"Não Pago")</f>
        <v>0</v>
      </c>
      <c r="G305" s="65">
        <f>SUMIFS(Mar!$I$5:$I$605,Mar!$U$5:$U$605,"Receita",Mar!$G$5:$G$605,CReceber!$D305,Mar!$K$5:$K$605,"Não Pago")</f>
        <v>0</v>
      </c>
      <c r="H305" s="65">
        <f>SUMIFS(Abr!$I$5:$I$605,Abr!$U$5:$U$605,"Receita",Abr!$G$5:$G$605,CReceber!$D305,Abr!$K$5:$K$605,"Não Pago")</f>
        <v>0</v>
      </c>
      <c r="I305" s="65">
        <f>SUMIFS(Mai!$I$5:$I$605,Mai!$U$5:$U$605,"Receita",Mai!$G$5:$G$605,CReceber!$D305,Mai!$K$5:$K$605,"Não Pago")</f>
        <v>0</v>
      </c>
      <c r="J305" s="65">
        <f>SUMIFS(Jun!$I$5:$I$605,Jun!$U$5:$U$605,"Receita",Jun!$G$5:$G$605,CReceber!$D305,Jun!$K$5:$K$605,"Não Pago")</f>
        <v>0</v>
      </c>
      <c r="K305" s="65">
        <f>SUMIFS(Jul!$I$5:$I$605,Jul!$U$5:$U$605,"Receita",Jul!$G$5:$G$605,CReceber!$D305,Jul!$K$5:$K$605,"Não Pago")</f>
        <v>0</v>
      </c>
      <c r="L305" s="65">
        <f>SUMIFS(Ago!$I$5:$I$605,Ago!$U$5:$U$605,"Receita",Ago!$G$5:$G$605,CReceber!$D305,Ago!$K$5:$K$605,"Não Pago")</f>
        <v>0</v>
      </c>
      <c r="M305" s="65">
        <f>SUMIFS(Set!$I$5:$I$605,Set!$U$5:$U$605,"Receita",Set!$G$5:$G$605,CReceber!$D305,Set!$K$5:$K$605,"Não Pago")</f>
        <v>0</v>
      </c>
      <c r="N305" s="65">
        <f>SUMIFS(Out!$I$5:$I$605,Out!$U$5:$U$605,"Receita",Out!$G$5:$G$605,CReceber!$D305,Out!$K$5:$K$605,"Não Pago")</f>
        <v>0</v>
      </c>
      <c r="O305" s="65">
        <f>SUMIFS(Nov!$I$5:$I$605,Nov!$U$5:$U$605,"Receita",Nov!$G$5:$G$605,CReceber!$D305,Nov!$K$5:$K$605,"Não Pago")</f>
        <v>0</v>
      </c>
      <c r="P305" s="65">
        <f>SUMIFS(Dez!$I$5:$I$605,Dez!$U$5:$U$605,"Receita",Dez!$G$5:$G$605,CReceber!$D305,Dez!$K$5:$K$605,"Não Pago")</f>
        <v>0</v>
      </c>
      <c r="Q305" s="62">
        <f t="shared" si="9"/>
        <v>0</v>
      </c>
    </row>
    <row r="306" spans="3:17" ht="27.75" customHeight="1" thickTop="1" thickBot="1" x14ac:dyDescent="0.3">
      <c r="C306" s="46" t="s">
        <v>666</v>
      </c>
      <c r="D306" s="47" t="str">
        <f>VLOOKUP(C306,'PC Receitas'!$J$4:$K$103,2,FALSE)</f>
        <v>-</v>
      </c>
      <c r="E306" s="65">
        <f>SUMIFS(Jan!$I$5:$I$605,Jan!$U$5:$U$605,"Receita",Jan!$G$5:$G$605,CReceber!$D306,Jan!$K$5:$K$605,"Não Pago")</f>
        <v>0</v>
      </c>
      <c r="F306" s="65">
        <f>SUMIFS(Fev!$I$5:$I$605,Fev!$U$5:$U$605,"Receita",Fev!$G$5:$G$605,CReceber!$D306,Fev!$K$5:$K$605,"Não Pago")</f>
        <v>0</v>
      </c>
      <c r="G306" s="65">
        <f>SUMIFS(Mar!$I$5:$I$605,Mar!$U$5:$U$605,"Receita",Mar!$G$5:$G$605,CReceber!$D306,Mar!$K$5:$K$605,"Não Pago")</f>
        <v>0</v>
      </c>
      <c r="H306" s="65">
        <f>SUMIFS(Abr!$I$5:$I$605,Abr!$U$5:$U$605,"Receita",Abr!$G$5:$G$605,CReceber!$D306,Abr!$K$5:$K$605,"Não Pago")</f>
        <v>0</v>
      </c>
      <c r="I306" s="65">
        <f>SUMIFS(Mai!$I$5:$I$605,Mai!$U$5:$U$605,"Receita",Mai!$G$5:$G$605,CReceber!$D306,Mai!$K$5:$K$605,"Não Pago")</f>
        <v>0</v>
      </c>
      <c r="J306" s="65">
        <f>SUMIFS(Jun!$I$5:$I$605,Jun!$U$5:$U$605,"Receita",Jun!$G$5:$G$605,CReceber!$D306,Jun!$K$5:$K$605,"Não Pago")</f>
        <v>0</v>
      </c>
      <c r="K306" s="65">
        <f>SUMIFS(Jul!$I$5:$I$605,Jul!$U$5:$U$605,"Receita",Jul!$G$5:$G$605,CReceber!$D306,Jul!$K$5:$K$605,"Não Pago")</f>
        <v>0</v>
      </c>
      <c r="L306" s="65">
        <f>SUMIFS(Ago!$I$5:$I$605,Ago!$U$5:$U$605,"Receita",Ago!$G$5:$G$605,CReceber!$D306,Ago!$K$5:$K$605,"Não Pago")</f>
        <v>0</v>
      </c>
      <c r="M306" s="65">
        <f>SUMIFS(Set!$I$5:$I$605,Set!$U$5:$U$605,"Receita",Set!$G$5:$G$605,CReceber!$D306,Set!$K$5:$K$605,"Não Pago")</f>
        <v>0</v>
      </c>
      <c r="N306" s="65">
        <f>SUMIFS(Out!$I$5:$I$605,Out!$U$5:$U$605,"Receita",Out!$G$5:$G$605,CReceber!$D306,Out!$K$5:$K$605,"Não Pago")</f>
        <v>0</v>
      </c>
      <c r="O306" s="65">
        <f>SUMIFS(Nov!$I$5:$I$605,Nov!$U$5:$U$605,"Receita",Nov!$G$5:$G$605,CReceber!$D306,Nov!$K$5:$K$605,"Não Pago")</f>
        <v>0</v>
      </c>
      <c r="P306" s="65">
        <f>SUMIFS(Dez!$I$5:$I$605,Dez!$U$5:$U$605,"Receita",Dez!$G$5:$G$605,CReceber!$D306,Dez!$K$5:$K$605,"Não Pago")</f>
        <v>0</v>
      </c>
      <c r="Q306" s="62">
        <f t="shared" si="9"/>
        <v>0</v>
      </c>
    </row>
    <row r="307" spans="3:17" ht="48.75" customHeight="1" thickTop="1" thickBot="1" x14ac:dyDescent="0.3">
      <c r="C307" s="46" t="s">
        <v>64</v>
      </c>
      <c r="D307" s="47" t="str">
        <f>VLOOKUP(C307,'PC Receitas'!$J$4:$K$103,2,FALSE)</f>
        <v>Outras Receitas Não Operacionais</v>
      </c>
      <c r="E307" s="65">
        <f>SUMIFS(Jan!$I$5:$I$605,Jan!$U$5:$U$605,"Receita",Jan!$G$5:$G$605,CReceber!$D307,Jan!$K$5:$K$605,"Não Pago")</f>
        <v>0</v>
      </c>
      <c r="F307" s="65">
        <f>SUMIFS(Fev!$I$5:$I$605,Fev!$U$5:$U$605,"Receita",Fev!$G$5:$G$605,CReceber!$D307,Fev!$K$5:$K$605,"Não Pago")</f>
        <v>0</v>
      </c>
      <c r="G307" s="65">
        <f>SUMIFS(Mar!$I$5:$I$605,Mar!$U$5:$U$605,"Receita",Mar!$G$5:$G$605,CReceber!$D307,Mar!$K$5:$K$605,"Não Pago")</f>
        <v>0</v>
      </c>
      <c r="H307" s="65">
        <f>SUMIFS(Abr!$I$5:$I$605,Abr!$U$5:$U$605,"Receita",Abr!$G$5:$G$605,CReceber!$D307,Abr!$K$5:$K$605,"Não Pago")</f>
        <v>0</v>
      </c>
      <c r="I307" s="65">
        <f>SUMIFS(Mai!$I$5:$I$605,Mai!$U$5:$U$605,"Receita",Mai!$G$5:$G$605,CReceber!$D307,Mai!$K$5:$K$605,"Não Pago")</f>
        <v>0</v>
      </c>
      <c r="J307" s="65">
        <f>SUMIFS(Jun!$I$5:$I$605,Jun!$U$5:$U$605,"Receita",Jun!$G$5:$G$605,CReceber!$D307,Jun!$K$5:$K$605,"Não Pago")</f>
        <v>0</v>
      </c>
      <c r="K307" s="65">
        <f>SUMIFS(Jul!$I$5:$I$605,Jul!$U$5:$U$605,"Receita",Jul!$G$5:$G$605,CReceber!$D307,Jul!$K$5:$K$605,"Não Pago")</f>
        <v>0</v>
      </c>
      <c r="L307" s="65">
        <f>SUMIFS(Ago!$I$5:$I$605,Ago!$U$5:$U$605,"Receita",Ago!$G$5:$G$605,CReceber!$D307,Ago!$K$5:$K$605,"Não Pago")</f>
        <v>0</v>
      </c>
      <c r="M307" s="65">
        <f>SUMIFS(Set!$I$5:$I$605,Set!$U$5:$U$605,"Receita",Set!$G$5:$G$605,CReceber!$D307,Set!$K$5:$K$605,"Não Pago")</f>
        <v>0</v>
      </c>
      <c r="N307" s="65">
        <f>SUMIFS(Out!$I$5:$I$605,Out!$U$5:$U$605,"Receita",Out!$G$5:$G$605,CReceber!$D307,Out!$K$5:$K$605,"Não Pago")</f>
        <v>0</v>
      </c>
      <c r="O307" s="65">
        <f>SUMIFS(Nov!$I$5:$I$605,Nov!$U$5:$U$605,"Receita",Nov!$G$5:$G$605,CReceber!$D307,Nov!$K$5:$K$605,"Não Pago")</f>
        <v>0</v>
      </c>
      <c r="P307" s="65">
        <f>SUMIFS(Dez!$I$5:$I$605,Dez!$U$5:$U$605,"Receita",Dez!$G$5:$G$605,CReceber!$D307,Dez!$K$5:$K$605,"Não Pago")</f>
        <v>0</v>
      </c>
      <c r="Q307" s="62">
        <f t="shared" si="9"/>
        <v>0</v>
      </c>
    </row>
    <row r="308" spans="3:17" ht="15.75" thickTop="1" x14ac:dyDescent="0.25"/>
    <row r="309" spans="3:17" x14ac:dyDescent="0.25"/>
    <row r="310" spans="3:17" x14ac:dyDescent="0.25"/>
    <row r="311" spans="3:17" x14ac:dyDescent="0.25"/>
    <row r="312" spans="3:17" x14ac:dyDescent="0.25"/>
    <row r="313" spans="3:17" x14ac:dyDescent="0.25"/>
    <row r="314" spans="3:17" x14ac:dyDescent="0.25"/>
    <row r="315" spans="3:17" x14ac:dyDescent="0.25"/>
    <row r="316" spans="3:17" x14ac:dyDescent="0.25"/>
    <row r="317" spans="3:17" x14ac:dyDescent="0.25"/>
    <row r="318" spans="3:17" ht="14.25" hidden="1" customHeight="1" x14ac:dyDescent="0.25"/>
  </sheetData>
  <sheetProtection selectLockedCells="1" selectUnlockedCells="1"/>
  <mergeCells count="4">
    <mergeCell ref="C6:D6"/>
    <mergeCell ref="C7:D7"/>
    <mergeCell ref="C1:K1"/>
    <mergeCell ref="C4:D4"/>
  </mergeCells>
  <pageMargins left="0.51181102362204722" right="0.51181102362204722" top="0.78740157480314965" bottom="0.78740157480314965" header="0.31496062992125984" footer="0.31496062992125984"/>
  <drawing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22"/>
  <dimension ref="A1:Z109"/>
  <sheetViews>
    <sheetView showGridLines="0" zoomScale="90" zoomScaleNormal="90" zoomScalePageLayoutView="90" workbookViewId="0"/>
  </sheetViews>
  <sheetFormatPr defaultColWidth="0" defaultRowHeight="15" zeroHeight="1" x14ac:dyDescent="0.25"/>
  <cols>
    <col min="1" max="1" width="27.42578125" style="75" customWidth="1"/>
    <col min="2" max="2" width="3.7109375" customWidth="1"/>
    <col min="3" max="3" width="23.140625" customWidth="1"/>
    <col min="4" max="4" width="2.42578125" customWidth="1"/>
    <col min="5" max="5" width="9.28515625" customWidth="1"/>
    <col min="6" max="6" width="17.85546875" customWidth="1"/>
    <col min="7" max="7" width="22" customWidth="1"/>
    <col min="8" max="8" width="12.7109375" customWidth="1"/>
    <col min="9" max="10" width="16.42578125" customWidth="1"/>
    <col min="11" max="11" width="15.28515625" customWidth="1"/>
    <col min="12" max="26" width="8.85546875" customWidth="1"/>
    <col min="27" max="16384" width="8.85546875" hidden="1"/>
  </cols>
  <sheetData>
    <row r="1" spans="1:16" s="23" customFormat="1" ht="33.950000000000003" customHeight="1" x14ac:dyDescent="0.35">
      <c r="A1" s="191" t="s">
        <v>1368</v>
      </c>
      <c r="C1" s="210" t="s">
        <v>246</v>
      </c>
      <c r="D1" s="210"/>
      <c r="E1" s="210"/>
      <c r="F1" s="210"/>
      <c r="G1" s="210"/>
      <c r="H1" s="210"/>
      <c r="I1" s="210"/>
      <c r="J1" s="210"/>
      <c r="K1" s="210"/>
    </row>
    <row r="2" spans="1:16" s="23" customFormat="1" ht="37.5" customHeight="1" x14ac:dyDescent="0.25">
      <c r="A2" s="74"/>
      <c r="C2" s="24"/>
      <c r="D2" s="24"/>
      <c r="E2" s="24"/>
      <c r="F2" s="24"/>
      <c r="G2" s="24"/>
      <c r="H2" s="24"/>
      <c r="I2" s="24"/>
      <c r="J2" s="24"/>
      <c r="K2" s="24"/>
      <c r="L2" s="24"/>
      <c r="M2" s="24"/>
      <c r="N2" s="24"/>
      <c r="O2" s="24"/>
      <c r="P2" s="24"/>
    </row>
    <row r="3" spans="1:16" ht="14.25" customHeight="1" x14ac:dyDescent="0.25">
      <c r="D3" s="6"/>
    </row>
    <row r="4" spans="1:16" ht="24.75" customHeight="1" x14ac:dyDescent="0.25">
      <c r="C4" s="241" t="s">
        <v>98</v>
      </c>
      <c r="D4" s="241"/>
      <c r="E4" s="241"/>
      <c r="F4" s="241"/>
    </row>
    <row r="5" spans="1:16" x14ac:dyDescent="0.25"/>
    <row r="6" spans="1:16" x14ac:dyDescent="0.25"/>
    <row r="7" spans="1:16" x14ac:dyDescent="0.25"/>
    <row r="8" spans="1:16" x14ac:dyDescent="0.25"/>
    <row r="9" spans="1:16" x14ac:dyDescent="0.25"/>
    <row r="10" spans="1:16" x14ac:dyDescent="0.25"/>
    <row r="11" spans="1:16" x14ac:dyDescent="0.25"/>
    <row r="12" spans="1:16" x14ac:dyDescent="0.25"/>
    <row r="13" spans="1:16" x14ac:dyDescent="0.25"/>
    <row r="14" spans="1:16" x14ac:dyDescent="0.25"/>
    <row r="15" spans="1:16" x14ac:dyDescent="0.25"/>
    <row r="16" spans="1:16" x14ac:dyDescent="0.25"/>
    <row r="17" spans="3:9" x14ac:dyDescent="0.25"/>
    <row r="18" spans="3:9" ht="58.5" customHeight="1" x14ac:dyDescent="0.25"/>
    <row r="19" spans="3:9" ht="21" x14ac:dyDescent="0.25">
      <c r="C19" s="33" t="s">
        <v>99</v>
      </c>
      <c r="H19" s="15"/>
      <c r="I19" s="33" t="s">
        <v>100</v>
      </c>
    </row>
    <row r="20" spans="3:9" x14ac:dyDescent="0.25"/>
    <row r="21" spans="3:9" x14ac:dyDescent="0.25"/>
    <row r="22" spans="3:9" x14ac:dyDescent="0.25"/>
    <row r="23" spans="3:9" x14ac:dyDescent="0.25"/>
    <row r="24" spans="3:9" x14ac:dyDescent="0.25"/>
    <row r="25" spans="3:9" x14ac:dyDescent="0.25"/>
    <row r="26" spans="3:9" x14ac:dyDescent="0.25"/>
    <row r="27" spans="3:9" x14ac:dyDescent="0.25"/>
    <row r="28" spans="3:9" x14ac:dyDescent="0.25"/>
    <row r="29" spans="3:9" x14ac:dyDescent="0.25"/>
    <row r="30" spans="3:9" x14ac:dyDescent="0.25"/>
    <row r="31" spans="3:9" x14ac:dyDescent="0.25"/>
    <row r="32" spans="3:9" x14ac:dyDescent="0.25"/>
    <row r="33" spans="3:9" ht="33" customHeight="1" x14ac:dyDescent="0.25"/>
    <row r="34" spans="3:9" ht="21" x14ac:dyDescent="0.25">
      <c r="C34" s="241" t="s">
        <v>101</v>
      </c>
      <c r="D34" s="241"/>
      <c r="E34" s="241"/>
      <c r="F34" s="241"/>
    </row>
    <row r="35" spans="3:9" x14ac:dyDescent="0.25"/>
    <row r="36" spans="3:9" x14ac:dyDescent="0.25"/>
    <row r="37" spans="3:9" x14ac:dyDescent="0.25"/>
    <row r="38" spans="3:9" x14ac:dyDescent="0.25"/>
    <row r="39" spans="3:9" x14ac:dyDescent="0.25"/>
    <row r="40" spans="3:9" x14ac:dyDescent="0.25"/>
    <row r="41" spans="3:9" x14ac:dyDescent="0.25"/>
    <row r="42" spans="3:9" x14ac:dyDescent="0.25"/>
    <row r="43" spans="3:9" x14ac:dyDescent="0.25"/>
    <row r="44" spans="3:9" x14ac:dyDescent="0.25"/>
    <row r="45" spans="3:9" x14ac:dyDescent="0.25"/>
    <row r="46" spans="3:9" x14ac:dyDescent="0.25"/>
    <row r="47" spans="3:9" x14ac:dyDescent="0.25"/>
    <row r="48" spans="3:9" ht="46.5" customHeight="1" x14ac:dyDescent="0.35">
      <c r="I48" s="50"/>
    </row>
    <row r="49" spans="3:11" ht="25.5" customHeight="1" x14ac:dyDescent="0.25">
      <c r="C49" s="241" t="s">
        <v>102</v>
      </c>
      <c r="D49" s="241"/>
      <c r="E49" s="241"/>
      <c r="I49" s="241" t="s">
        <v>103</v>
      </c>
      <c r="J49" s="241"/>
    </row>
    <row r="50" spans="3:11" ht="12.75" customHeight="1" x14ac:dyDescent="0.25"/>
    <row r="51" spans="3:11" x14ac:dyDescent="0.25"/>
    <row r="52" spans="3:11" x14ac:dyDescent="0.25"/>
    <row r="53" spans="3:11" x14ac:dyDescent="0.25"/>
    <row r="54" spans="3:11" x14ac:dyDescent="0.25"/>
    <row r="55" spans="3:11" x14ac:dyDescent="0.25"/>
    <row r="56" spans="3:11" x14ac:dyDescent="0.25"/>
    <row r="57" spans="3:11" x14ac:dyDescent="0.25"/>
    <row r="58" spans="3:11" x14ac:dyDescent="0.25"/>
    <row r="59" spans="3:11" x14ac:dyDescent="0.25"/>
    <row r="60" spans="3:11" x14ac:dyDescent="0.25"/>
    <row r="61" spans="3:11" x14ac:dyDescent="0.25"/>
    <row r="62" spans="3:11" x14ac:dyDescent="0.25"/>
    <row r="63" spans="3:11" x14ac:dyDescent="0.25"/>
    <row r="64" spans="3:11" x14ac:dyDescent="0.25">
      <c r="C64" s="15"/>
      <c r="G64" s="15"/>
      <c r="K64" s="15"/>
    </row>
    <row r="65" spans="3:6" x14ac:dyDescent="0.25"/>
    <row r="66" spans="3:6" x14ac:dyDescent="0.25"/>
    <row r="67" spans="3:6" x14ac:dyDescent="0.25"/>
    <row r="68" spans="3:6" ht="21" x14ac:dyDescent="0.25">
      <c r="C68" s="241" t="s">
        <v>319</v>
      </c>
      <c r="D68" s="241"/>
      <c r="E68" s="241"/>
      <c r="F68" s="241"/>
    </row>
    <row r="69" spans="3:6" x14ac:dyDescent="0.25"/>
    <row r="70" spans="3:6" x14ac:dyDescent="0.25"/>
    <row r="71" spans="3:6" x14ac:dyDescent="0.25"/>
    <row r="72" spans="3:6" x14ac:dyDescent="0.25"/>
    <row r="73" spans="3:6" x14ac:dyDescent="0.25"/>
    <row r="74" spans="3:6" x14ac:dyDescent="0.25"/>
    <row r="75" spans="3:6" x14ac:dyDescent="0.25"/>
    <row r="76" spans="3:6" x14ac:dyDescent="0.25"/>
    <row r="77" spans="3:6" x14ac:dyDescent="0.25"/>
    <row r="78" spans="3:6" x14ac:dyDescent="0.25"/>
    <row r="79" spans="3:6" x14ac:dyDescent="0.25"/>
    <row r="80" spans="3:6" x14ac:dyDescent="0.25"/>
    <row r="81" spans="3:7" x14ac:dyDescent="0.25"/>
    <row r="82" spans="3:7" x14ac:dyDescent="0.25"/>
    <row r="83" spans="3:7" x14ac:dyDescent="0.25"/>
    <row r="84" spans="3:7" x14ac:dyDescent="0.25"/>
    <row r="85" spans="3:7" ht="21" x14ac:dyDescent="0.25">
      <c r="C85" s="242" t="s">
        <v>344</v>
      </c>
      <c r="D85" s="242"/>
      <c r="E85" s="242"/>
      <c r="F85" s="242"/>
      <c r="G85" s="242"/>
    </row>
    <row r="86" spans="3:7" x14ac:dyDescent="0.25"/>
    <row r="87" spans="3:7" x14ac:dyDescent="0.25"/>
    <row r="88" spans="3:7" x14ac:dyDescent="0.25"/>
    <row r="89" spans="3:7" x14ac:dyDescent="0.25"/>
    <row r="90" spans="3:7" x14ac:dyDescent="0.25"/>
    <row r="91" spans="3:7" x14ac:dyDescent="0.25"/>
    <row r="92" spans="3:7" x14ac:dyDescent="0.25"/>
    <row r="93" spans="3:7" x14ac:dyDescent="0.25"/>
    <row r="94" spans="3:7" x14ac:dyDescent="0.25"/>
    <row r="95" spans="3:7" x14ac:dyDescent="0.25"/>
    <row r="96" spans="3:7" x14ac:dyDescent="0.25"/>
    <row r="97" x14ac:dyDescent="0.25"/>
    <row r="98" x14ac:dyDescent="0.25"/>
    <row r="99" x14ac:dyDescent="0.25"/>
    <row r="100" x14ac:dyDescent="0.25"/>
    <row r="101" x14ac:dyDescent="0.25"/>
    <row r="102" x14ac:dyDescent="0.25"/>
    <row r="103" x14ac:dyDescent="0.25"/>
    <row r="104" x14ac:dyDescent="0.25"/>
    <row r="105" x14ac:dyDescent="0.25"/>
    <row r="106" x14ac:dyDescent="0.25"/>
    <row r="107" x14ac:dyDescent="0.25"/>
    <row r="108" x14ac:dyDescent="0.25"/>
    <row r="109" x14ac:dyDescent="0.25"/>
  </sheetData>
  <sheetProtection selectLockedCells="1" selectUnlockedCells="1"/>
  <mergeCells count="7">
    <mergeCell ref="C68:F68"/>
    <mergeCell ref="C85:G85"/>
    <mergeCell ref="C1:K1"/>
    <mergeCell ref="C4:F4"/>
    <mergeCell ref="C34:F34"/>
    <mergeCell ref="C49:E49"/>
    <mergeCell ref="I49:J49"/>
  </mergeCells>
  <pageMargins left="0.511811024" right="0.511811024" top="0.78740157499999996" bottom="0.78740157499999996" header="0.31496062000000002" footer="0.31496062000000002"/>
  <rowBreaks count="2" manualBreakCount="2">
    <brk id="33" min="1" max="14" man="1"/>
    <brk id="66" min="1" max="14" man="1"/>
  </rowBreaks>
  <drawing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23">
    <pageSetUpPr fitToPage="1"/>
  </sheetPr>
  <dimension ref="A1:BD1122"/>
  <sheetViews>
    <sheetView showGridLines="0" zoomScale="90" zoomScaleNormal="90" zoomScalePageLayoutView="90" workbookViewId="0"/>
  </sheetViews>
  <sheetFormatPr defaultColWidth="8.85546875" defaultRowHeight="15" x14ac:dyDescent="0.25"/>
  <cols>
    <col min="1" max="1" width="27.42578125" style="75" customWidth="1"/>
    <col min="2" max="2" width="3.7109375" customWidth="1"/>
    <col min="3" max="3" width="23.140625" customWidth="1"/>
    <col min="4" max="4" width="2.42578125" customWidth="1"/>
    <col min="5" max="5" width="9.140625" customWidth="1"/>
    <col min="6" max="6" width="17.85546875" customWidth="1"/>
    <col min="7" max="7" width="22" customWidth="1"/>
    <col min="8" max="8" width="12.7109375" customWidth="1"/>
    <col min="9" max="10" width="16.42578125" customWidth="1"/>
    <col min="11" max="11" width="15.28515625" customWidth="1"/>
    <col min="12" max="13" width="8.85546875" customWidth="1"/>
    <col min="14" max="15" width="8.85546875" style="83" customWidth="1"/>
    <col min="16" max="23" width="8.85546875" style="182" customWidth="1"/>
    <col min="24" max="24" width="8.85546875" style="83" customWidth="1"/>
    <col min="25" max="25" width="28.7109375" style="85" bestFit="1" customWidth="1"/>
    <col min="26" max="26" width="11.140625" style="85" bestFit="1" customWidth="1"/>
    <col min="27" max="27" width="3.28515625" style="85" bestFit="1" customWidth="1"/>
    <col min="28" max="28" width="33.85546875" style="85" bestFit="1" customWidth="1"/>
    <col min="29" max="31" width="11.140625" style="85" bestFit="1" customWidth="1"/>
    <col min="32" max="32" width="33.85546875" style="85" bestFit="1" customWidth="1"/>
    <col min="33" max="33" width="10" style="85" bestFit="1" customWidth="1"/>
    <col min="34" max="34" width="8.85546875" style="85" customWidth="1"/>
    <col min="35" max="35" width="8.85546875" style="85"/>
    <col min="36" max="48" width="8.85546875" style="182"/>
    <col min="49" max="56" width="8.85546875" style="83"/>
    <col min="57" max="16384" width="8.85546875" style="85"/>
  </cols>
  <sheetData>
    <row r="1" spans="1:56" s="129" customFormat="1" ht="33.950000000000003" customHeight="1" x14ac:dyDescent="0.35">
      <c r="A1" s="191" t="s">
        <v>1368</v>
      </c>
      <c r="B1" s="23"/>
      <c r="C1" s="210" t="s">
        <v>246</v>
      </c>
      <c r="D1" s="210"/>
      <c r="E1" s="210"/>
      <c r="F1" s="210"/>
      <c r="G1" s="210"/>
      <c r="H1" s="210"/>
      <c r="I1" s="210"/>
      <c r="J1" s="210"/>
      <c r="K1" s="210"/>
      <c r="L1" s="23"/>
      <c r="M1" s="23"/>
      <c r="N1" s="133"/>
      <c r="O1" s="133"/>
      <c r="P1" s="180"/>
      <c r="Q1" s="180"/>
      <c r="R1" s="180"/>
      <c r="S1" s="180"/>
      <c r="T1" s="180"/>
      <c r="U1" s="180"/>
      <c r="V1" s="180"/>
      <c r="W1" s="180"/>
      <c r="X1" s="133"/>
      <c r="AJ1" s="180"/>
      <c r="AK1" s="180"/>
      <c r="AL1" s="180"/>
      <c r="AM1" s="180"/>
      <c r="AN1" s="180"/>
      <c r="AO1" s="180"/>
      <c r="AP1" s="180"/>
      <c r="AQ1" s="180"/>
      <c r="AR1" s="180"/>
      <c r="AS1" s="180"/>
      <c r="AT1" s="180"/>
      <c r="AU1" s="180"/>
      <c r="AV1" s="180"/>
      <c r="AW1" s="133"/>
      <c r="AX1" s="133"/>
      <c r="AY1" s="133"/>
      <c r="AZ1" s="133"/>
      <c r="BA1" s="133"/>
      <c r="BB1" s="133"/>
      <c r="BC1" s="133"/>
      <c r="BD1" s="133"/>
    </row>
    <row r="2" spans="1:56" s="129" customFormat="1" ht="37.5" customHeight="1" x14ac:dyDescent="0.25">
      <c r="A2" s="74"/>
      <c r="B2" s="23"/>
      <c r="C2" s="24"/>
      <c r="D2" s="24"/>
      <c r="E2" s="24"/>
      <c r="F2" s="24"/>
      <c r="G2" s="24"/>
      <c r="H2" s="24"/>
      <c r="I2" s="24"/>
      <c r="J2" s="24"/>
      <c r="K2" s="24"/>
      <c r="L2" s="24"/>
      <c r="M2" s="24"/>
      <c r="N2" s="138"/>
      <c r="O2" s="138"/>
      <c r="P2" s="181"/>
      <c r="Q2" s="180"/>
      <c r="R2" s="180"/>
      <c r="S2" s="180"/>
      <c r="T2" s="180"/>
      <c r="U2" s="180"/>
      <c r="V2" s="180"/>
      <c r="W2" s="180"/>
      <c r="X2" s="133"/>
      <c r="AJ2" s="180"/>
      <c r="AK2" s="180"/>
      <c r="AL2" s="180"/>
      <c r="AM2" s="180"/>
      <c r="AN2" s="180"/>
      <c r="AO2" s="180"/>
      <c r="AP2" s="180"/>
      <c r="AQ2" s="180"/>
      <c r="AR2" s="180"/>
      <c r="AS2" s="180"/>
      <c r="AT2" s="180"/>
      <c r="AU2" s="180"/>
      <c r="AV2" s="180"/>
      <c r="AW2" s="133"/>
      <c r="AX2" s="133"/>
      <c r="AY2" s="133"/>
      <c r="AZ2" s="133"/>
      <c r="BA2" s="133"/>
      <c r="BB2" s="133"/>
      <c r="BC2" s="133"/>
      <c r="BD2" s="133"/>
    </row>
    <row r="3" spans="1:56" ht="8.25" customHeight="1" x14ac:dyDescent="0.25">
      <c r="D3" s="6"/>
    </row>
    <row r="4" spans="1:56" ht="24.75" customHeight="1" x14ac:dyDescent="0.25">
      <c r="C4" s="33" t="s">
        <v>22</v>
      </c>
      <c r="D4" s="6"/>
      <c r="E4" s="225" t="s">
        <v>254</v>
      </c>
      <c r="F4" s="226"/>
      <c r="G4" s="226"/>
      <c r="H4" s="227"/>
    </row>
    <row r="5" spans="1:56" ht="7.5" customHeight="1" thickBot="1" x14ac:dyDescent="0.3"/>
    <row r="6" spans="1:56" ht="23.25" customHeight="1" thickTop="1" x14ac:dyDescent="0.25">
      <c r="C6" s="241" t="s">
        <v>321</v>
      </c>
      <c r="D6" s="241"/>
      <c r="E6" s="241"/>
      <c r="F6" s="81">
        <f>SUM(Z7:Z9)</f>
        <v>4237.7800000000007</v>
      </c>
      <c r="I6" s="242" t="str">
        <f>"2. Top "&amp;Y8</f>
        <v>2. Top RECEITAS COM PRODUTO</v>
      </c>
      <c r="J6" s="242"/>
      <c r="K6" s="244"/>
      <c r="L6" s="212">
        <f>Z8</f>
        <v>4237.7800000000007</v>
      </c>
      <c r="M6" s="243"/>
      <c r="AF6" s="85">
        <v>2</v>
      </c>
      <c r="AG6" s="85">
        <v>3</v>
      </c>
    </row>
    <row r="7" spans="1:56" ht="16.5" customHeight="1" x14ac:dyDescent="0.25">
      <c r="Y7" s="85" t="str">
        <f>AB719</f>
        <v>RECEITAS NÃO OPERACIONAIS</v>
      </c>
      <c r="Z7" s="85">
        <f>VLOOKUP(Y7,$AB$8:$AC$1122,2,FALSE)</f>
        <v>0</v>
      </c>
      <c r="AD7" s="85" t="s">
        <v>1339</v>
      </c>
      <c r="AE7" s="85" t="s">
        <v>1340</v>
      </c>
      <c r="AF7" s="85" t="s">
        <v>1341</v>
      </c>
      <c r="AG7" s="85" t="s">
        <v>1341</v>
      </c>
    </row>
    <row r="8" spans="1:56" x14ac:dyDescent="0.25">
      <c r="Y8" s="85" t="str">
        <f>AB8</f>
        <v>RECEITAS COM PRODUTO</v>
      </c>
      <c r="Z8" s="85">
        <f>VLOOKUP(Y8,$AB$8:$AC$1122,2,FALSE)</f>
        <v>4237.7800000000007</v>
      </c>
      <c r="AB8" s="85" t="str">
        <f>DRE!D18</f>
        <v>RECEITAS COM PRODUTO</v>
      </c>
      <c r="AC8" s="85">
        <f>HLOOKUP($E$4,DRE!$C$4:$Q$1132,ROW('G. Receitas'!X15),FALSE)</f>
        <v>4237.7800000000007</v>
      </c>
      <c r="AE8" s="85" t="s">
        <v>1340</v>
      </c>
      <c r="AF8" s="85" t="s">
        <v>1341</v>
      </c>
      <c r="AG8" s="85" t="s">
        <v>1341</v>
      </c>
    </row>
    <row r="9" spans="1:56" x14ac:dyDescent="0.25">
      <c r="Y9" s="85" t="str">
        <f>AB108</f>
        <v>RECEITAS COM SERVIÇOS</v>
      </c>
      <c r="Z9" s="85">
        <f t="shared" ref="Z9:Z17" si="0">VLOOKUP(Y9,$AB$8:$AC$1122,2,FALSE)</f>
        <v>0</v>
      </c>
      <c r="AA9" s="85">
        <v>1</v>
      </c>
      <c r="AB9" s="85" t="str">
        <f>DRE!D19</f>
        <v>GLP 13 KG</v>
      </c>
      <c r="AC9" s="85">
        <f>HLOOKUP($E$4,DRE!$C$4:$Q$1132,ROW('G. Receitas'!X16),FALSE)</f>
        <v>0</v>
      </c>
      <c r="AD9" s="85" t="str">
        <f>IF(AC9=0,"",AC9+AA9/1000)</f>
        <v/>
      </c>
      <c r="AE9" s="85">
        <f>LARGE(AD9:AD107,AA9)</f>
        <v>2013.0050000000001</v>
      </c>
      <c r="AF9" s="85" t="str">
        <f t="shared" ref="AF9:AF23" si="1">IFERROR(VLOOKUP(MATCH(AE9,$AD$9:$AD$107,0),$AA$9:$AC$107,AF$6,FALSE),"-")</f>
        <v>GLP 45 KG - Cartão ou Boleto</v>
      </c>
      <c r="AG9" s="85">
        <f>IFERROR(VLOOKUP(MATCH(AE9,AD9:AD107,0),AA9:AC107,AG$6,FALSE),"")</f>
        <v>2013</v>
      </c>
    </row>
    <row r="10" spans="1:56" x14ac:dyDescent="0.25">
      <c r="Y10" s="85" t="str">
        <f>AB211</f>
        <v>DESPESAS COM PRODUTOS</v>
      </c>
      <c r="Z10" s="85">
        <f t="shared" si="0"/>
        <v>0</v>
      </c>
      <c r="AA10" s="85">
        <v>2</v>
      </c>
      <c r="AB10" s="85" t="str">
        <f>DRE!D20</f>
        <v>GLP 13 KG - CRÉDITO COM FENIX</v>
      </c>
      <c r="AC10" s="85">
        <f>HLOOKUP($E$4,DRE!$C$4:$Q$1132,ROW('G. Receitas'!X17),FALSE)</f>
        <v>1891.45</v>
      </c>
      <c r="AD10" s="85">
        <f>IF(AC10=0,"",AC10+AA10/1000)</f>
        <v>1891.452</v>
      </c>
      <c r="AE10" s="85">
        <f>LARGE($AD$9:$AD$107,AA10)</f>
        <v>1891.452</v>
      </c>
      <c r="AF10" s="85" t="str">
        <f t="shared" si="1"/>
        <v>GLP 13 KG - CRÉDITO COM FENIX</v>
      </c>
      <c r="AG10" s="85">
        <f t="shared" ref="AG10:AG23" si="2">IFERROR(VLOOKUP(MATCH(AE10,$AD$9:$AD$107,0),$AA$9:$AC$107,AG$6,FALSE),"")</f>
        <v>1891.45</v>
      </c>
    </row>
    <row r="11" spans="1:56" x14ac:dyDescent="0.25">
      <c r="Y11" s="85" t="str">
        <f>AB311</f>
        <v>DESPESAS COM SERVIÇOS</v>
      </c>
      <c r="Z11" s="85">
        <f t="shared" si="0"/>
        <v>0</v>
      </c>
      <c r="AA11" s="85">
        <v>3</v>
      </c>
      <c r="AB11" s="85" t="str">
        <f>DRE!D21</f>
        <v>GLP 13 KG - Comércio</v>
      </c>
      <c r="AC11" s="85">
        <f>HLOOKUP($E$4,DRE!$C$4:$Q$1132,ROW('G. Receitas'!X18),FALSE)</f>
        <v>0</v>
      </c>
      <c r="AD11" s="85" t="str">
        <f>IF(AC11=0,"",AC11+AA11/1000)</f>
        <v/>
      </c>
      <c r="AE11" s="85">
        <f>LARGE($AD$9:$AD$107,AA11)</f>
        <v>209.35899999999998</v>
      </c>
      <c r="AF11" s="85" t="str">
        <f t="shared" si="1"/>
        <v>GLP 13 KG- BOLETO</v>
      </c>
      <c r="AG11" s="85">
        <f t="shared" si="2"/>
        <v>209.35</v>
      </c>
    </row>
    <row r="12" spans="1:56" x14ac:dyDescent="0.25">
      <c r="Y12" s="85" t="str">
        <f>AB416</f>
        <v>DESPESAS COM RH</v>
      </c>
      <c r="Z12" s="85">
        <f t="shared" si="0"/>
        <v>4679.78</v>
      </c>
      <c r="AA12" s="85">
        <v>4</v>
      </c>
      <c r="AB12" s="85" t="str">
        <f>DRE!D22</f>
        <v>GLP 45 KG - à vista</v>
      </c>
      <c r="AC12" s="85">
        <f>HLOOKUP($E$4,DRE!$C$4:$Q$1132,ROW('G. Receitas'!X19),FALSE)</f>
        <v>123.98</v>
      </c>
      <c r="AD12" s="85">
        <f t="shared" ref="AD12:AD73" si="3">IF(AC12=0,"",AC12+AA12/1000)</f>
        <v>123.98400000000001</v>
      </c>
      <c r="AE12" s="85">
        <f t="shared" ref="AE12:AE23" si="4">LARGE($AD$9:$AD$107,AA12)</f>
        <v>123.98400000000001</v>
      </c>
      <c r="AF12" s="85" t="str">
        <f t="shared" si="1"/>
        <v>GLP 45 KG - à vista</v>
      </c>
      <c r="AG12" s="85">
        <f t="shared" si="2"/>
        <v>123.98</v>
      </c>
    </row>
    <row r="13" spans="1:56" x14ac:dyDescent="0.25">
      <c r="Y13" s="85" t="str">
        <f>AB516</f>
        <v>DESPESAS OPERACIONAIS</v>
      </c>
      <c r="Z13" s="85">
        <f t="shared" si="0"/>
        <v>4513.58</v>
      </c>
      <c r="AA13" s="85">
        <v>5</v>
      </c>
      <c r="AB13" s="85" t="str">
        <f>DRE!D23</f>
        <v>GLP 45 KG - Cartão ou Boleto</v>
      </c>
      <c r="AC13" s="85">
        <f>HLOOKUP($E$4,DRE!$C$4:$Q$1132,ROW('G. Receitas'!X20),FALSE)</f>
        <v>2013</v>
      </c>
      <c r="AD13" s="85">
        <f t="shared" si="3"/>
        <v>2013.0050000000001</v>
      </c>
      <c r="AE13" s="85" t="e">
        <f t="shared" si="4"/>
        <v>#NUM!</v>
      </c>
      <c r="AF13" s="85" t="str">
        <f t="shared" si="1"/>
        <v>-</v>
      </c>
      <c r="AG13" s="85" t="str">
        <f t="shared" si="2"/>
        <v/>
      </c>
    </row>
    <row r="14" spans="1:56" x14ac:dyDescent="0.25">
      <c r="Y14" s="85" t="str">
        <f>AB616</f>
        <v>DESPESAS DE MARKETING</v>
      </c>
      <c r="Z14" s="85">
        <f t="shared" si="0"/>
        <v>0</v>
      </c>
      <c r="AA14" s="85">
        <v>6</v>
      </c>
      <c r="AB14" s="85" t="str">
        <f>DRE!D24</f>
        <v>Vasilhame</v>
      </c>
      <c r="AC14" s="85">
        <f>HLOOKUP($E$4,DRE!$C$4:$Q$1132,ROW('G. Receitas'!X21),FALSE)</f>
        <v>0</v>
      </c>
      <c r="AD14" s="85" t="str">
        <f t="shared" si="3"/>
        <v/>
      </c>
      <c r="AE14" s="85" t="e">
        <f t="shared" si="4"/>
        <v>#NUM!</v>
      </c>
      <c r="AF14" s="85" t="str">
        <f t="shared" si="1"/>
        <v>-</v>
      </c>
      <c r="AG14" s="85" t="str">
        <f t="shared" si="2"/>
        <v/>
      </c>
    </row>
    <row r="15" spans="1:56" x14ac:dyDescent="0.25">
      <c r="Y15" s="85" t="str">
        <f>AB819</f>
        <v>DESPESAS NÃO OPERACIONAIS</v>
      </c>
      <c r="Z15" s="85">
        <f t="shared" si="0"/>
        <v>1577</v>
      </c>
      <c r="AA15" s="85">
        <v>7</v>
      </c>
      <c r="AB15" s="85" t="str">
        <f>DRE!D25</f>
        <v>GLP 13 KG - à vista</v>
      </c>
      <c r="AC15" s="85">
        <f>HLOOKUP($E$4,DRE!$C$4:$Q$1132,ROW('G. Receitas'!X22),FALSE)</f>
        <v>0</v>
      </c>
      <c r="AD15" s="85" t="str">
        <f t="shared" si="3"/>
        <v/>
      </c>
      <c r="AE15" s="85" t="e">
        <f t="shared" si="4"/>
        <v>#NUM!</v>
      </c>
      <c r="AF15" s="85" t="str">
        <f t="shared" si="1"/>
        <v>-</v>
      </c>
      <c r="AG15" s="85" t="str">
        <f t="shared" si="2"/>
        <v/>
      </c>
    </row>
    <row r="16" spans="1:56" x14ac:dyDescent="0.25">
      <c r="Y16" s="85" t="str">
        <f>AB920</f>
        <v>IMPOSTOS</v>
      </c>
      <c r="Z16" s="85">
        <f t="shared" si="0"/>
        <v>999.35</v>
      </c>
      <c r="AA16" s="85">
        <v>8</v>
      </c>
      <c r="AB16" s="85" t="str">
        <f>DRE!D26</f>
        <v>GLP 45 KG- FIADO</v>
      </c>
      <c r="AC16" s="85">
        <f>HLOOKUP($E$4,DRE!$C$4:$Q$1132,ROW('G. Receitas'!X23),FALSE)</f>
        <v>0</v>
      </c>
      <c r="AD16" s="85" t="str">
        <f t="shared" si="3"/>
        <v/>
      </c>
      <c r="AE16" s="85" t="e">
        <f t="shared" si="4"/>
        <v>#NUM!</v>
      </c>
      <c r="AF16" s="85" t="str">
        <f t="shared" si="1"/>
        <v>-</v>
      </c>
      <c r="AG16" s="85" t="str">
        <f t="shared" si="2"/>
        <v/>
      </c>
    </row>
    <row r="17" spans="3:33" x14ac:dyDescent="0.25">
      <c r="Y17" s="85" t="str">
        <f>AB1023</f>
        <v>INVESTIMENTOS</v>
      </c>
      <c r="Z17" s="85">
        <f t="shared" si="0"/>
        <v>123.98</v>
      </c>
      <c r="AA17" s="85">
        <v>9</v>
      </c>
      <c r="AB17" s="85" t="str">
        <f>DRE!D27</f>
        <v>GLP 13 KG- BOLETO</v>
      </c>
      <c r="AC17" s="85">
        <f>HLOOKUP($E$4,DRE!$C$4:$Q$1132,ROW('G. Receitas'!X24),FALSE)</f>
        <v>209.35</v>
      </c>
      <c r="AD17" s="85">
        <f t="shared" si="3"/>
        <v>209.35899999999998</v>
      </c>
      <c r="AE17" s="85" t="e">
        <f>LARGE($AD$9:$AD$107,AA17)</f>
        <v>#NUM!</v>
      </c>
      <c r="AF17" s="85" t="str">
        <f t="shared" si="1"/>
        <v>-</v>
      </c>
      <c r="AG17" s="85" t="str">
        <f t="shared" si="2"/>
        <v/>
      </c>
    </row>
    <row r="18" spans="3:33" x14ac:dyDescent="0.25">
      <c r="AA18" s="85">
        <v>10</v>
      </c>
      <c r="AB18" s="85" t="str">
        <f>DRE!D28</f>
        <v>-</v>
      </c>
      <c r="AC18" s="85">
        <f>HLOOKUP($E$4,DRE!$C$4:$Q$1132,ROW('G. Receitas'!X25),FALSE)</f>
        <v>0</v>
      </c>
      <c r="AD18" s="85" t="str">
        <f t="shared" si="3"/>
        <v/>
      </c>
      <c r="AE18" s="85" t="e">
        <f t="shared" si="4"/>
        <v>#NUM!</v>
      </c>
      <c r="AF18" s="85" t="str">
        <f t="shared" si="1"/>
        <v>-</v>
      </c>
      <c r="AG18" s="85" t="str">
        <f t="shared" si="2"/>
        <v/>
      </c>
    </row>
    <row r="19" spans="3:33" x14ac:dyDescent="0.25">
      <c r="AA19" s="85">
        <v>11</v>
      </c>
      <c r="AB19" s="85" t="str">
        <f>DRE!D29</f>
        <v>-</v>
      </c>
      <c r="AC19" s="85">
        <f>HLOOKUP($E$4,DRE!$C$4:$Q$1132,ROW('G. Receitas'!X26),FALSE)</f>
        <v>0</v>
      </c>
      <c r="AD19" s="85" t="str">
        <f t="shared" si="3"/>
        <v/>
      </c>
      <c r="AE19" s="85" t="e">
        <f t="shared" si="4"/>
        <v>#NUM!</v>
      </c>
      <c r="AF19" s="85" t="str">
        <f t="shared" si="1"/>
        <v>-</v>
      </c>
      <c r="AG19" s="85" t="str">
        <f t="shared" si="2"/>
        <v/>
      </c>
    </row>
    <row r="20" spans="3:33" x14ac:dyDescent="0.25">
      <c r="AA20" s="85">
        <v>12</v>
      </c>
      <c r="AB20" s="85" t="str">
        <f>DRE!D30</f>
        <v>-</v>
      </c>
      <c r="AC20" s="85">
        <f>HLOOKUP($E$4,DRE!$C$4:$Q$1132,ROW('G. Receitas'!X27),FALSE)</f>
        <v>0</v>
      </c>
      <c r="AD20" s="85" t="str">
        <f t="shared" si="3"/>
        <v/>
      </c>
      <c r="AE20" s="85" t="e">
        <f>LARGE($AD$9:$AD$107,AA20)</f>
        <v>#NUM!</v>
      </c>
      <c r="AF20" s="85" t="str">
        <f t="shared" si="1"/>
        <v>-</v>
      </c>
      <c r="AG20" s="85" t="str">
        <f t="shared" si="2"/>
        <v/>
      </c>
    </row>
    <row r="21" spans="3:33" x14ac:dyDescent="0.25">
      <c r="AA21" s="85">
        <v>13</v>
      </c>
      <c r="AB21" s="85" t="str">
        <f>DRE!D31</f>
        <v>-</v>
      </c>
      <c r="AC21" s="85">
        <f>HLOOKUP($E$4,DRE!$C$4:$Q$1132,ROW('G. Receitas'!X28),FALSE)</f>
        <v>0</v>
      </c>
      <c r="AD21" s="85" t="str">
        <f t="shared" si="3"/>
        <v/>
      </c>
      <c r="AE21" s="85" t="e">
        <f t="shared" si="4"/>
        <v>#NUM!</v>
      </c>
      <c r="AF21" s="85" t="str">
        <f t="shared" si="1"/>
        <v>-</v>
      </c>
      <c r="AG21" s="85" t="str">
        <f t="shared" si="2"/>
        <v/>
      </c>
    </row>
    <row r="22" spans="3:33" x14ac:dyDescent="0.25">
      <c r="AA22" s="85">
        <v>14</v>
      </c>
      <c r="AB22" s="85" t="str">
        <f>DRE!D32</f>
        <v>-</v>
      </c>
      <c r="AC22" s="85">
        <f>HLOOKUP($E$4,DRE!$C$4:$Q$1132,ROW('G. Receitas'!X29),FALSE)</f>
        <v>0</v>
      </c>
      <c r="AD22" s="85" t="str">
        <f t="shared" si="3"/>
        <v/>
      </c>
      <c r="AE22" s="85" t="e">
        <f t="shared" si="4"/>
        <v>#NUM!</v>
      </c>
      <c r="AF22" s="85" t="str">
        <f t="shared" si="1"/>
        <v>-</v>
      </c>
      <c r="AG22" s="85" t="str">
        <f t="shared" si="2"/>
        <v/>
      </c>
    </row>
    <row r="23" spans="3:33" ht="52.5" customHeight="1" thickBot="1" x14ac:dyDescent="0.3">
      <c r="AA23" s="85">
        <v>15</v>
      </c>
      <c r="AB23" s="85" t="str">
        <f>DRE!D33</f>
        <v>-</v>
      </c>
      <c r="AC23" s="85">
        <f>HLOOKUP($E$4,DRE!$C$4:$Q$1132,ROW('G. Receitas'!X30),FALSE)</f>
        <v>0</v>
      </c>
      <c r="AD23" s="85" t="str">
        <f t="shared" si="3"/>
        <v/>
      </c>
      <c r="AE23" s="85" t="e">
        <f t="shared" si="4"/>
        <v>#NUM!</v>
      </c>
      <c r="AF23" s="85" t="str">
        <f t="shared" si="1"/>
        <v>-</v>
      </c>
      <c r="AG23" s="85" t="str">
        <f t="shared" si="2"/>
        <v/>
      </c>
    </row>
    <row r="24" spans="3:33" ht="23.25" customHeight="1" thickTop="1" x14ac:dyDescent="0.25">
      <c r="C24" s="241" t="str">
        <f>"3. Top "&amp;Y9</f>
        <v>3. Top RECEITAS COM SERVIÇOS</v>
      </c>
      <c r="D24" s="241"/>
      <c r="E24" s="241"/>
      <c r="F24" s="81">
        <f>Z9</f>
        <v>0</v>
      </c>
      <c r="H24" s="15"/>
      <c r="I24" s="242" t="str">
        <f>"4. Top "&amp;Y7</f>
        <v>4. Top RECEITAS NÃO OPERACIONAIS</v>
      </c>
      <c r="J24" s="242"/>
      <c r="K24" s="242"/>
      <c r="L24" s="212">
        <f>Z7</f>
        <v>0</v>
      </c>
      <c r="M24" s="243"/>
      <c r="AA24" s="85">
        <v>16</v>
      </c>
      <c r="AB24" s="85" t="str">
        <f>DRE!D34</f>
        <v>-</v>
      </c>
      <c r="AC24" s="85">
        <f>HLOOKUP($E$4,DRE!$C$4:$Q$1132,ROW('G. Receitas'!X31),FALSE)</f>
        <v>0</v>
      </c>
      <c r="AD24" s="85" t="str">
        <f t="shared" si="3"/>
        <v/>
      </c>
    </row>
    <row r="25" spans="3:33" x14ac:dyDescent="0.25">
      <c r="AA25" s="85">
        <v>17</v>
      </c>
      <c r="AB25" s="85" t="str">
        <f>DRE!D35</f>
        <v>-</v>
      </c>
      <c r="AC25" s="85">
        <f>HLOOKUP($E$4,DRE!$C$4:$Q$1132,ROW('G. Receitas'!X32),FALSE)</f>
        <v>0</v>
      </c>
      <c r="AD25" s="85" t="str">
        <f t="shared" si="3"/>
        <v/>
      </c>
    </row>
    <row r="26" spans="3:33" x14ac:dyDescent="0.25">
      <c r="AA26" s="85">
        <v>18</v>
      </c>
      <c r="AB26" s="85" t="str">
        <f>DRE!D36</f>
        <v>-</v>
      </c>
      <c r="AC26" s="85">
        <f>HLOOKUP($E$4,DRE!$C$4:$Q$1132,ROW('G. Receitas'!X33),FALSE)</f>
        <v>0</v>
      </c>
      <c r="AD26" s="85" t="str">
        <f t="shared" si="3"/>
        <v/>
      </c>
    </row>
    <row r="27" spans="3:33" x14ac:dyDescent="0.25">
      <c r="AA27" s="85">
        <v>19</v>
      </c>
      <c r="AB27" s="85" t="str">
        <f>DRE!D37</f>
        <v>-</v>
      </c>
      <c r="AC27" s="85">
        <f>HLOOKUP($E$4,DRE!$C$4:$Q$1132,ROW('G. Receitas'!X34),FALSE)</f>
        <v>0</v>
      </c>
      <c r="AD27" s="85" t="str">
        <f t="shared" si="3"/>
        <v/>
      </c>
    </row>
    <row r="28" spans="3:33" x14ac:dyDescent="0.25">
      <c r="AA28" s="85">
        <v>20</v>
      </c>
      <c r="AB28" s="85" t="str">
        <f>DRE!D38</f>
        <v>-</v>
      </c>
      <c r="AC28" s="85">
        <f>HLOOKUP($E$4,DRE!$C$4:$Q$1132,ROW('G. Receitas'!X35),FALSE)</f>
        <v>0</v>
      </c>
      <c r="AD28" s="85" t="str">
        <f t="shared" si="3"/>
        <v/>
      </c>
    </row>
    <row r="29" spans="3:33" x14ac:dyDescent="0.25">
      <c r="AA29" s="85">
        <v>21</v>
      </c>
      <c r="AB29" s="85" t="str">
        <f>DRE!D39</f>
        <v>-</v>
      </c>
      <c r="AC29" s="85">
        <f>HLOOKUP($E$4,DRE!$C$4:$Q$1132,ROW('G. Receitas'!X36),FALSE)</f>
        <v>0</v>
      </c>
      <c r="AD29" s="85" t="str">
        <f t="shared" si="3"/>
        <v/>
      </c>
    </row>
    <row r="30" spans="3:33" x14ac:dyDescent="0.25">
      <c r="AA30" s="85">
        <v>22</v>
      </c>
      <c r="AB30" s="85" t="str">
        <f>DRE!D40</f>
        <v>-</v>
      </c>
      <c r="AC30" s="85">
        <f>HLOOKUP($E$4,DRE!$C$4:$Q$1132,ROW('G. Receitas'!X37),FALSE)</f>
        <v>0</v>
      </c>
      <c r="AD30" s="85" t="str">
        <f t="shared" si="3"/>
        <v/>
      </c>
    </row>
    <row r="31" spans="3:33" x14ac:dyDescent="0.25">
      <c r="AA31" s="85">
        <v>23</v>
      </c>
      <c r="AB31" s="85" t="str">
        <f>DRE!D41</f>
        <v>-</v>
      </c>
      <c r="AC31" s="85">
        <f>HLOOKUP($E$4,DRE!$C$4:$Q$1132,ROW('G. Receitas'!X38),FALSE)</f>
        <v>0</v>
      </c>
      <c r="AD31" s="85" t="str">
        <f t="shared" si="3"/>
        <v/>
      </c>
    </row>
    <row r="32" spans="3:33" x14ac:dyDescent="0.25">
      <c r="AA32" s="85">
        <v>24</v>
      </c>
      <c r="AB32" s="85" t="str">
        <f>DRE!D42</f>
        <v>-</v>
      </c>
      <c r="AC32" s="85">
        <f>HLOOKUP($E$4,DRE!$C$4:$Q$1132,ROW('G. Receitas'!X39),FALSE)</f>
        <v>0</v>
      </c>
      <c r="AD32" s="85" t="str">
        <f t="shared" si="3"/>
        <v/>
      </c>
    </row>
    <row r="33" spans="3:30" x14ac:dyDescent="0.25">
      <c r="AA33" s="85">
        <v>25</v>
      </c>
      <c r="AB33" s="85" t="str">
        <f>DRE!D43</f>
        <v>-</v>
      </c>
      <c r="AC33" s="85">
        <f>HLOOKUP($E$4,DRE!$C$4:$Q$1132,ROW('G. Receitas'!X40),FALSE)</f>
        <v>0</v>
      </c>
      <c r="AD33" s="85" t="str">
        <f t="shared" si="3"/>
        <v/>
      </c>
    </row>
    <row r="34" spans="3:30" x14ac:dyDescent="0.25">
      <c r="AA34" s="85">
        <v>26</v>
      </c>
      <c r="AB34" s="85" t="str">
        <f>DRE!D44</f>
        <v>-</v>
      </c>
      <c r="AC34" s="85">
        <f>HLOOKUP($E$4,DRE!$C$4:$Q$1132,ROW('G. Receitas'!X41),FALSE)</f>
        <v>0</v>
      </c>
      <c r="AD34" s="85" t="str">
        <f t="shared" si="3"/>
        <v/>
      </c>
    </row>
    <row r="35" spans="3:30" x14ac:dyDescent="0.25">
      <c r="AA35" s="85">
        <v>27</v>
      </c>
      <c r="AB35" s="85" t="str">
        <f>DRE!D45</f>
        <v>-</v>
      </c>
      <c r="AC35" s="85">
        <f>HLOOKUP($E$4,DRE!$C$4:$Q$1132,ROW('G. Receitas'!X42),FALSE)</f>
        <v>0</v>
      </c>
      <c r="AD35" s="85" t="str">
        <f t="shared" si="3"/>
        <v/>
      </c>
    </row>
    <row r="36" spans="3:30" x14ac:dyDescent="0.25">
      <c r="AA36" s="85">
        <v>28</v>
      </c>
      <c r="AB36" s="85" t="str">
        <f>DRE!D46</f>
        <v>-</v>
      </c>
      <c r="AC36" s="85">
        <f>HLOOKUP($E$4,DRE!$C$4:$Q$1132,ROW('G. Receitas'!X43),FALSE)</f>
        <v>0</v>
      </c>
      <c r="AD36" s="85" t="str">
        <f t="shared" si="3"/>
        <v/>
      </c>
    </row>
    <row r="37" spans="3:30" x14ac:dyDescent="0.25">
      <c r="AA37" s="85">
        <v>29</v>
      </c>
      <c r="AB37" s="85" t="str">
        <f>DRE!D47</f>
        <v>-</v>
      </c>
      <c r="AC37" s="85">
        <f>HLOOKUP($E$4,DRE!$C$4:$Q$1132,ROW('G. Receitas'!X44),FALSE)</f>
        <v>0</v>
      </c>
      <c r="AD37" s="85" t="str">
        <f t="shared" si="3"/>
        <v/>
      </c>
    </row>
    <row r="38" spans="3:30" x14ac:dyDescent="0.25">
      <c r="AA38" s="85">
        <v>30</v>
      </c>
      <c r="AB38" s="85" t="str">
        <f>DRE!D48</f>
        <v>-</v>
      </c>
      <c r="AC38" s="85">
        <f>HLOOKUP($E$4,DRE!$C$4:$Q$1132,ROW('G. Receitas'!X45),FALSE)</f>
        <v>0</v>
      </c>
      <c r="AD38" s="85" t="str">
        <f t="shared" si="3"/>
        <v/>
      </c>
    </row>
    <row r="39" spans="3:30" x14ac:dyDescent="0.25">
      <c r="AA39" s="85">
        <v>31</v>
      </c>
      <c r="AB39" s="85" t="str">
        <f>DRE!D49</f>
        <v>-</v>
      </c>
      <c r="AC39" s="85">
        <f>HLOOKUP($E$4,DRE!$C$4:$Q$1132,ROW('G. Receitas'!X46),FALSE)</f>
        <v>0</v>
      </c>
      <c r="AD39" s="85" t="str">
        <f t="shared" si="3"/>
        <v/>
      </c>
    </row>
    <row r="40" spans="3:30" x14ac:dyDescent="0.25">
      <c r="AA40" s="85">
        <v>32</v>
      </c>
      <c r="AB40" s="85" t="str">
        <f>DRE!D50</f>
        <v>-</v>
      </c>
      <c r="AC40" s="85">
        <f>HLOOKUP($E$4,DRE!$C$4:$Q$1132,ROW('G. Receitas'!X47),FALSE)</f>
        <v>0</v>
      </c>
      <c r="AD40" s="85" t="str">
        <f t="shared" si="3"/>
        <v/>
      </c>
    </row>
    <row r="41" spans="3:30" x14ac:dyDescent="0.25">
      <c r="AA41" s="85">
        <v>33</v>
      </c>
      <c r="AB41" s="85" t="str">
        <f>DRE!D51</f>
        <v>-</v>
      </c>
      <c r="AC41" s="85">
        <f>HLOOKUP($E$4,DRE!$C$4:$Q$1132,ROW('G. Receitas'!X48),FALSE)</f>
        <v>0</v>
      </c>
      <c r="AD41" s="85" t="str">
        <f t="shared" si="3"/>
        <v/>
      </c>
    </row>
    <row r="42" spans="3:30" x14ac:dyDescent="0.25">
      <c r="AA42" s="85">
        <v>34</v>
      </c>
      <c r="AB42" s="85" t="str">
        <f>DRE!D52</f>
        <v>-</v>
      </c>
      <c r="AC42" s="85">
        <f>HLOOKUP($E$4,DRE!$C$4:$Q$1132,ROW('G. Receitas'!X49),FALSE)</f>
        <v>0</v>
      </c>
      <c r="AD42" s="85" t="str">
        <f t="shared" si="3"/>
        <v/>
      </c>
    </row>
    <row r="43" spans="3:30" ht="33" customHeight="1" x14ac:dyDescent="0.25">
      <c r="AA43" s="85">
        <v>35</v>
      </c>
      <c r="AB43" s="85" t="str">
        <f>DRE!D53</f>
        <v>-</v>
      </c>
      <c r="AC43" s="85">
        <f>HLOOKUP($E$4,DRE!$C$4:$Q$1132,ROW('G. Receitas'!X50),FALSE)</f>
        <v>0</v>
      </c>
      <c r="AD43" s="85" t="str">
        <f t="shared" si="3"/>
        <v/>
      </c>
    </row>
    <row r="44" spans="3:30" ht="21" x14ac:dyDescent="0.25">
      <c r="C44" s="241"/>
      <c r="D44" s="241"/>
      <c r="E44" s="241"/>
      <c r="F44" s="241"/>
      <c r="AA44" s="85">
        <v>36</v>
      </c>
      <c r="AB44" s="85" t="str">
        <f>DRE!D54</f>
        <v>-</v>
      </c>
      <c r="AC44" s="85">
        <f>HLOOKUP($E$4,DRE!$C$4:$Q$1132,ROW('G. Receitas'!X51),FALSE)</f>
        <v>0</v>
      </c>
      <c r="AD44" s="85" t="str">
        <f t="shared" si="3"/>
        <v/>
      </c>
    </row>
    <row r="45" spans="3:30" x14ac:dyDescent="0.25">
      <c r="AA45" s="85">
        <v>37</v>
      </c>
      <c r="AB45" s="85" t="str">
        <f>DRE!D55</f>
        <v>-</v>
      </c>
      <c r="AC45" s="85">
        <f>HLOOKUP($E$4,DRE!$C$4:$Q$1132,ROW('G. Receitas'!X52),FALSE)</f>
        <v>0</v>
      </c>
      <c r="AD45" s="85" t="str">
        <f t="shared" si="3"/>
        <v/>
      </c>
    </row>
    <row r="46" spans="3:30" x14ac:dyDescent="0.25">
      <c r="AA46" s="85">
        <v>38</v>
      </c>
      <c r="AB46" s="85" t="str">
        <f>DRE!D56</f>
        <v>-</v>
      </c>
      <c r="AC46" s="85">
        <f>HLOOKUP($E$4,DRE!$C$4:$Q$1132,ROW('G. Receitas'!X53),FALSE)</f>
        <v>0</v>
      </c>
      <c r="AD46" s="85" t="str">
        <f t="shared" si="3"/>
        <v/>
      </c>
    </row>
    <row r="47" spans="3:30" x14ac:dyDescent="0.25">
      <c r="AA47" s="85">
        <v>39</v>
      </c>
      <c r="AB47" s="85" t="str">
        <f>DRE!D57</f>
        <v>-</v>
      </c>
      <c r="AC47" s="85">
        <f>HLOOKUP($E$4,DRE!$C$4:$Q$1132,ROW('G. Receitas'!X54),FALSE)</f>
        <v>0</v>
      </c>
      <c r="AD47" s="85" t="str">
        <f t="shared" si="3"/>
        <v/>
      </c>
    </row>
    <row r="48" spans="3:30" x14ac:dyDescent="0.25">
      <c r="AA48" s="85">
        <v>40</v>
      </c>
      <c r="AB48" s="85" t="str">
        <f>DRE!D58</f>
        <v>-</v>
      </c>
      <c r="AC48" s="85">
        <f>HLOOKUP($E$4,DRE!$C$4:$Q$1132,ROW('G. Receitas'!X55),FALSE)</f>
        <v>0</v>
      </c>
      <c r="AD48" s="85" t="str">
        <f t="shared" si="3"/>
        <v/>
      </c>
    </row>
    <row r="49" spans="3:30" x14ac:dyDescent="0.25">
      <c r="AA49" s="85">
        <v>41</v>
      </c>
      <c r="AB49" s="85" t="str">
        <f>DRE!D59</f>
        <v>-</v>
      </c>
      <c r="AC49" s="85">
        <f>HLOOKUP($E$4,DRE!$C$4:$Q$1132,ROW('G. Receitas'!X56),FALSE)</f>
        <v>0</v>
      </c>
      <c r="AD49" s="85" t="str">
        <f t="shared" si="3"/>
        <v/>
      </c>
    </row>
    <row r="50" spans="3:30" x14ac:dyDescent="0.25">
      <c r="AA50" s="85">
        <v>42</v>
      </c>
      <c r="AB50" s="85" t="str">
        <f>DRE!D60</f>
        <v>-</v>
      </c>
      <c r="AC50" s="85">
        <f>HLOOKUP($E$4,DRE!$C$4:$Q$1132,ROW('G. Receitas'!X57),FALSE)</f>
        <v>0</v>
      </c>
      <c r="AD50" s="85" t="str">
        <f t="shared" si="3"/>
        <v/>
      </c>
    </row>
    <row r="51" spans="3:30" x14ac:dyDescent="0.25">
      <c r="AA51" s="85">
        <v>43</v>
      </c>
      <c r="AB51" s="85" t="str">
        <f>DRE!D61</f>
        <v>-</v>
      </c>
      <c r="AC51" s="85">
        <f>HLOOKUP($E$4,DRE!$C$4:$Q$1132,ROW('G. Receitas'!X58),FALSE)</f>
        <v>0</v>
      </c>
      <c r="AD51" s="85" t="str">
        <f t="shared" si="3"/>
        <v/>
      </c>
    </row>
    <row r="52" spans="3:30" x14ac:dyDescent="0.25">
      <c r="AA52" s="85">
        <v>44</v>
      </c>
      <c r="AB52" s="85" t="str">
        <f>DRE!D62</f>
        <v>-</v>
      </c>
      <c r="AC52" s="85">
        <f>HLOOKUP($E$4,DRE!$C$4:$Q$1132,ROW('G. Receitas'!X59),FALSE)</f>
        <v>0</v>
      </c>
      <c r="AD52" s="85" t="str">
        <f t="shared" si="3"/>
        <v/>
      </c>
    </row>
    <row r="53" spans="3:30" x14ac:dyDescent="0.25">
      <c r="AA53" s="85">
        <v>45</v>
      </c>
      <c r="AB53" s="85" t="str">
        <f>DRE!D63</f>
        <v>-</v>
      </c>
      <c r="AC53" s="85">
        <f>HLOOKUP($E$4,DRE!$C$4:$Q$1132,ROW('G. Receitas'!X60),FALSE)</f>
        <v>0</v>
      </c>
      <c r="AD53" s="85" t="str">
        <f t="shared" si="3"/>
        <v/>
      </c>
    </row>
    <row r="54" spans="3:30" x14ac:dyDescent="0.25">
      <c r="AA54" s="85">
        <v>46</v>
      </c>
      <c r="AB54" s="85" t="str">
        <f>DRE!D64</f>
        <v>-</v>
      </c>
      <c r="AC54" s="85">
        <f>HLOOKUP($E$4,DRE!$C$4:$Q$1132,ROW('G. Receitas'!X61),FALSE)</f>
        <v>0</v>
      </c>
      <c r="AD54" s="85" t="str">
        <f t="shared" si="3"/>
        <v/>
      </c>
    </row>
    <row r="55" spans="3:30" x14ac:dyDescent="0.25">
      <c r="AA55" s="85">
        <v>47</v>
      </c>
      <c r="AB55" s="85" t="str">
        <f>DRE!D65</f>
        <v>-</v>
      </c>
      <c r="AC55" s="85">
        <f>HLOOKUP($E$4,DRE!$C$4:$Q$1132,ROW('G. Receitas'!X62),FALSE)</f>
        <v>0</v>
      </c>
      <c r="AD55" s="85" t="str">
        <f t="shared" si="3"/>
        <v/>
      </c>
    </row>
    <row r="56" spans="3:30" x14ac:dyDescent="0.25">
      <c r="AA56" s="85">
        <v>48</v>
      </c>
      <c r="AB56" s="85" t="str">
        <f>DRE!D66</f>
        <v>-</v>
      </c>
      <c r="AC56" s="85">
        <f>HLOOKUP($E$4,DRE!$C$4:$Q$1132,ROW('G. Receitas'!X63),FALSE)</f>
        <v>0</v>
      </c>
      <c r="AD56" s="85" t="str">
        <f t="shared" si="3"/>
        <v/>
      </c>
    </row>
    <row r="57" spans="3:30" x14ac:dyDescent="0.25">
      <c r="AA57" s="85">
        <v>49</v>
      </c>
      <c r="AB57" s="85" t="str">
        <f>DRE!D67</f>
        <v>-</v>
      </c>
      <c r="AC57" s="85">
        <f>HLOOKUP($E$4,DRE!$C$4:$Q$1132,ROW('G. Receitas'!X64),FALSE)</f>
        <v>0</v>
      </c>
      <c r="AD57" s="85" t="str">
        <f t="shared" si="3"/>
        <v/>
      </c>
    </row>
    <row r="58" spans="3:30" ht="46.5" customHeight="1" x14ac:dyDescent="0.35">
      <c r="I58" s="50"/>
      <c r="AA58" s="85">
        <v>50</v>
      </c>
      <c r="AB58" s="85" t="str">
        <f>DRE!D68</f>
        <v>-</v>
      </c>
      <c r="AC58" s="85">
        <f>HLOOKUP($E$4,DRE!$C$4:$Q$1132,ROW('G. Receitas'!X65),FALSE)</f>
        <v>0</v>
      </c>
      <c r="AD58" s="85" t="str">
        <f t="shared" si="3"/>
        <v/>
      </c>
    </row>
    <row r="59" spans="3:30" ht="25.5" customHeight="1" x14ac:dyDescent="0.25">
      <c r="C59" s="241"/>
      <c r="D59" s="241"/>
      <c r="E59" s="241"/>
      <c r="I59" s="241"/>
      <c r="J59" s="241"/>
      <c r="AA59" s="85">
        <v>51</v>
      </c>
      <c r="AB59" s="85" t="str">
        <f>DRE!D69</f>
        <v>-</v>
      </c>
      <c r="AC59" s="85">
        <f>HLOOKUP($E$4,DRE!$C$4:$Q$1132,ROW('G. Receitas'!X66),FALSE)</f>
        <v>0</v>
      </c>
      <c r="AD59" s="85" t="str">
        <f t="shared" si="3"/>
        <v/>
      </c>
    </row>
    <row r="60" spans="3:30" ht="12.75" customHeight="1" x14ac:dyDescent="0.25">
      <c r="AA60" s="85">
        <v>52</v>
      </c>
      <c r="AB60" s="85" t="str">
        <f>DRE!D70</f>
        <v>-</v>
      </c>
      <c r="AC60" s="85">
        <f>HLOOKUP($E$4,DRE!$C$4:$Q$1132,ROW('G. Receitas'!X67),FALSE)</f>
        <v>0</v>
      </c>
      <c r="AD60" s="85" t="str">
        <f t="shared" si="3"/>
        <v/>
      </c>
    </row>
    <row r="61" spans="3:30" x14ac:dyDescent="0.25">
      <c r="AA61" s="85">
        <v>53</v>
      </c>
      <c r="AB61" s="85" t="str">
        <f>DRE!D71</f>
        <v>-</v>
      </c>
      <c r="AC61" s="85">
        <f>HLOOKUP($E$4,DRE!$C$4:$Q$1132,ROW('G. Receitas'!X68),FALSE)</f>
        <v>0</v>
      </c>
      <c r="AD61" s="85" t="str">
        <f t="shared" si="3"/>
        <v/>
      </c>
    </row>
    <row r="62" spans="3:30" x14ac:dyDescent="0.25">
      <c r="AA62" s="85">
        <v>54</v>
      </c>
      <c r="AB62" s="85" t="str">
        <f>DRE!D72</f>
        <v>-</v>
      </c>
      <c r="AC62" s="85">
        <f>HLOOKUP($E$4,DRE!$C$4:$Q$1132,ROW('G. Receitas'!X69),FALSE)</f>
        <v>0</v>
      </c>
      <c r="AD62" s="85" t="str">
        <f t="shared" si="3"/>
        <v/>
      </c>
    </row>
    <row r="63" spans="3:30" x14ac:dyDescent="0.25">
      <c r="AA63" s="85">
        <v>55</v>
      </c>
      <c r="AB63" s="85" t="str">
        <f>DRE!D73</f>
        <v>-</v>
      </c>
      <c r="AC63" s="85">
        <f>HLOOKUP($E$4,DRE!$C$4:$Q$1132,ROW('G. Receitas'!X70),FALSE)</f>
        <v>0</v>
      </c>
      <c r="AD63" s="85" t="str">
        <f t="shared" si="3"/>
        <v/>
      </c>
    </row>
    <row r="64" spans="3:30" x14ac:dyDescent="0.25">
      <c r="AA64" s="85">
        <v>56</v>
      </c>
      <c r="AB64" s="85" t="str">
        <f>DRE!D74</f>
        <v>-</v>
      </c>
      <c r="AC64" s="85">
        <f>HLOOKUP($E$4,DRE!$C$4:$Q$1132,ROW('G. Receitas'!X71),FALSE)</f>
        <v>0</v>
      </c>
      <c r="AD64" s="85" t="str">
        <f t="shared" si="3"/>
        <v/>
      </c>
    </row>
    <row r="65" spans="3:30" x14ac:dyDescent="0.25">
      <c r="AA65" s="85">
        <v>57</v>
      </c>
      <c r="AB65" s="85" t="str">
        <f>DRE!D75</f>
        <v>-</v>
      </c>
      <c r="AC65" s="85">
        <f>HLOOKUP($E$4,DRE!$C$4:$Q$1132,ROW('G. Receitas'!X72),FALSE)</f>
        <v>0</v>
      </c>
      <c r="AD65" s="85" t="str">
        <f t="shared" si="3"/>
        <v/>
      </c>
    </row>
    <row r="66" spans="3:30" x14ac:dyDescent="0.25">
      <c r="AA66" s="85">
        <v>58</v>
      </c>
      <c r="AB66" s="85" t="str">
        <f>DRE!D76</f>
        <v>-</v>
      </c>
      <c r="AC66" s="85">
        <f>HLOOKUP($E$4,DRE!$C$4:$Q$1132,ROW('G. Receitas'!X73),FALSE)</f>
        <v>0</v>
      </c>
      <c r="AD66" s="85" t="str">
        <f t="shared" si="3"/>
        <v/>
      </c>
    </row>
    <row r="67" spans="3:30" x14ac:dyDescent="0.25">
      <c r="AA67" s="85">
        <v>59</v>
      </c>
      <c r="AB67" s="85" t="str">
        <f>DRE!D77</f>
        <v>-</v>
      </c>
      <c r="AC67" s="85">
        <f>HLOOKUP($E$4,DRE!$C$4:$Q$1132,ROW('G. Receitas'!X74),FALSE)</f>
        <v>0</v>
      </c>
      <c r="AD67" s="85" t="str">
        <f t="shared" si="3"/>
        <v/>
      </c>
    </row>
    <row r="68" spans="3:30" x14ac:dyDescent="0.25">
      <c r="AA68" s="85">
        <v>60</v>
      </c>
      <c r="AB68" s="85" t="str">
        <f>DRE!D78</f>
        <v>-</v>
      </c>
      <c r="AC68" s="85">
        <f>HLOOKUP($E$4,DRE!$C$4:$Q$1132,ROW('G. Receitas'!X75),FALSE)</f>
        <v>0</v>
      </c>
      <c r="AD68" s="85" t="str">
        <f t="shared" si="3"/>
        <v/>
      </c>
    </row>
    <row r="69" spans="3:30" x14ac:dyDescent="0.25">
      <c r="AA69" s="85">
        <v>61</v>
      </c>
      <c r="AB69" s="85" t="str">
        <f>DRE!D79</f>
        <v>-</v>
      </c>
      <c r="AC69" s="85">
        <f>HLOOKUP($E$4,DRE!$C$4:$Q$1132,ROW('G. Receitas'!X76),FALSE)</f>
        <v>0</v>
      </c>
      <c r="AD69" s="85" t="str">
        <f t="shared" si="3"/>
        <v/>
      </c>
    </row>
    <row r="70" spans="3:30" x14ac:dyDescent="0.25">
      <c r="AA70" s="85">
        <v>62</v>
      </c>
      <c r="AB70" s="85" t="str">
        <f>DRE!D80</f>
        <v>-</v>
      </c>
      <c r="AC70" s="85">
        <f>HLOOKUP($E$4,DRE!$C$4:$Q$1132,ROW('G. Receitas'!X77),FALSE)</f>
        <v>0</v>
      </c>
      <c r="AD70" s="85" t="str">
        <f t="shared" si="3"/>
        <v/>
      </c>
    </row>
    <row r="71" spans="3:30" x14ac:dyDescent="0.25">
      <c r="AA71" s="85">
        <v>63</v>
      </c>
      <c r="AB71" s="85" t="str">
        <f>DRE!D81</f>
        <v>-</v>
      </c>
      <c r="AC71" s="85">
        <f>HLOOKUP($E$4,DRE!$C$4:$Q$1132,ROW('G. Receitas'!X78),FALSE)</f>
        <v>0</v>
      </c>
      <c r="AD71" s="85" t="str">
        <f t="shared" si="3"/>
        <v/>
      </c>
    </row>
    <row r="72" spans="3:30" x14ac:dyDescent="0.25">
      <c r="AA72" s="85">
        <v>64</v>
      </c>
      <c r="AB72" s="85" t="str">
        <f>DRE!D82</f>
        <v>-</v>
      </c>
      <c r="AC72" s="85">
        <f>HLOOKUP($E$4,DRE!$C$4:$Q$1132,ROW('G. Receitas'!X79),FALSE)</f>
        <v>0</v>
      </c>
      <c r="AD72" s="85" t="str">
        <f t="shared" si="3"/>
        <v/>
      </c>
    </row>
    <row r="73" spans="3:30" x14ac:dyDescent="0.25">
      <c r="AA73" s="85">
        <v>65</v>
      </c>
      <c r="AB73" s="85" t="str">
        <f>DRE!D83</f>
        <v>-</v>
      </c>
      <c r="AC73" s="85">
        <f>HLOOKUP($E$4,DRE!$C$4:$Q$1132,ROW('G. Receitas'!X80),FALSE)</f>
        <v>0</v>
      </c>
      <c r="AD73" s="85" t="str">
        <f t="shared" si="3"/>
        <v/>
      </c>
    </row>
    <row r="74" spans="3:30" x14ac:dyDescent="0.25">
      <c r="C74" s="15"/>
      <c r="G74" s="15"/>
      <c r="K74" s="15"/>
      <c r="AA74" s="85">
        <v>66</v>
      </c>
      <c r="AB74" s="85" t="str">
        <f>DRE!D84</f>
        <v>-</v>
      </c>
      <c r="AC74" s="85">
        <f>HLOOKUP($E$4,DRE!$C$4:$Q$1132,ROW('G. Receitas'!X81),FALSE)</f>
        <v>0</v>
      </c>
      <c r="AD74" s="85" t="str">
        <f t="shared" ref="AD74:AD107" si="5">IF(AC74=0,"",AC74+AA74/1000)</f>
        <v/>
      </c>
    </row>
    <row r="75" spans="3:30" x14ac:dyDescent="0.25">
      <c r="AA75" s="85">
        <v>67</v>
      </c>
      <c r="AB75" s="85" t="str">
        <f>DRE!D85</f>
        <v>-</v>
      </c>
      <c r="AC75" s="85">
        <f>HLOOKUP($E$4,DRE!$C$4:$Q$1132,ROW('G. Receitas'!X82),FALSE)</f>
        <v>0</v>
      </c>
      <c r="AD75" s="85" t="str">
        <f t="shared" si="5"/>
        <v/>
      </c>
    </row>
    <row r="76" spans="3:30" x14ac:dyDescent="0.25">
      <c r="AA76" s="85">
        <v>68</v>
      </c>
      <c r="AB76" s="85" t="str">
        <f>DRE!D86</f>
        <v>-</v>
      </c>
      <c r="AC76" s="85">
        <f>HLOOKUP($E$4,DRE!$C$4:$Q$1132,ROW('G. Receitas'!X83),FALSE)</f>
        <v>0</v>
      </c>
      <c r="AD76" s="85" t="str">
        <f t="shared" si="5"/>
        <v/>
      </c>
    </row>
    <row r="77" spans="3:30" x14ac:dyDescent="0.25">
      <c r="AA77" s="85">
        <v>69</v>
      </c>
      <c r="AB77" s="85" t="str">
        <f>DRE!D87</f>
        <v>-</v>
      </c>
      <c r="AC77" s="85">
        <f>HLOOKUP($E$4,DRE!$C$4:$Q$1132,ROW('G. Receitas'!X84),FALSE)</f>
        <v>0</v>
      </c>
      <c r="AD77" s="85" t="str">
        <f t="shared" si="5"/>
        <v/>
      </c>
    </row>
    <row r="78" spans="3:30" ht="21" x14ac:dyDescent="0.25">
      <c r="C78" s="241"/>
      <c r="D78" s="241"/>
      <c r="E78" s="241"/>
      <c r="F78" s="241"/>
      <c r="AA78" s="85">
        <v>70</v>
      </c>
      <c r="AB78" s="85" t="str">
        <f>DRE!D88</f>
        <v>-</v>
      </c>
      <c r="AC78" s="85">
        <f>HLOOKUP($E$4,DRE!$C$4:$Q$1132,ROW('G. Receitas'!X85),FALSE)</f>
        <v>0</v>
      </c>
      <c r="AD78" s="85" t="str">
        <f t="shared" si="5"/>
        <v/>
      </c>
    </row>
    <row r="79" spans="3:30" x14ac:dyDescent="0.25">
      <c r="AA79" s="85">
        <v>71</v>
      </c>
      <c r="AB79" s="85" t="str">
        <f>DRE!D89</f>
        <v>-</v>
      </c>
      <c r="AC79" s="85">
        <f>HLOOKUP($E$4,DRE!$C$4:$Q$1132,ROW('G. Receitas'!X86),FALSE)</f>
        <v>0</v>
      </c>
      <c r="AD79" s="85" t="str">
        <f t="shared" si="5"/>
        <v/>
      </c>
    </row>
    <row r="80" spans="3:30" x14ac:dyDescent="0.25">
      <c r="AA80" s="85">
        <v>72</v>
      </c>
      <c r="AB80" s="85" t="str">
        <f>DRE!D90</f>
        <v>-</v>
      </c>
      <c r="AC80" s="85">
        <f>HLOOKUP($E$4,DRE!$C$4:$Q$1132,ROW('G. Receitas'!X87),FALSE)</f>
        <v>0</v>
      </c>
      <c r="AD80" s="85" t="str">
        <f t="shared" si="5"/>
        <v/>
      </c>
    </row>
    <row r="81" spans="3:30" x14ac:dyDescent="0.25">
      <c r="AA81" s="85">
        <v>73</v>
      </c>
      <c r="AB81" s="85" t="str">
        <f>DRE!D91</f>
        <v>-</v>
      </c>
      <c r="AC81" s="85">
        <f>HLOOKUP($E$4,DRE!$C$4:$Q$1132,ROW('G. Receitas'!X88),FALSE)</f>
        <v>0</v>
      </c>
      <c r="AD81" s="85" t="str">
        <f t="shared" si="5"/>
        <v/>
      </c>
    </row>
    <row r="82" spans="3:30" x14ac:dyDescent="0.25">
      <c r="AA82" s="85">
        <v>74</v>
      </c>
      <c r="AB82" s="85" t="str">
        <f>DRE!D92</f>
        <v>-</v>
      </c>
      <c r="AC82" s="85">
        <f>HLOOKUP($E$4,DRE!$C$4:$Q$1132,ROW('G. Receitas'!X89),FALSE)</f>
        <v>0</v>
      </c>
      <c r="AD82" s="85" t="str">
        <f t="shared" si="5"/>
        <v/>
      </c>
    </row>
    <row r="83" spans="3:30" x14ac:dyDescent="0.25">
      <c r="AA83" s="85">
        <v>75</v>
      </c>
      <c r="AB83" s="85" t="str">
        <f>DRE!D93</f>
        <v>-</v>
      </c>
      <c r="AC83" s="85">
        <f>HLOOKUP($E$4,DRE!$C$4:$Q$1132,ROW('G. Receitas'!X90),FALSE)</f>
        <v>0</v>
      </c>
      <c r="AD83" s="85" t="str">
        <f t="shared" si="5"/>
        <v/>
      </c>
    </row>
    <row r="84" spans="3:30" x14ac:dyDescent="0.25">
      <c r="AA84" s="85">
        <v>76</v>
      </c>
      <c r="AB84" s="85" t="str">
        <f>DRE!D94</f>
        <v>-</v>
      </c>
      <c r="AC84" s="85">
        <f>HLOOKUP($E$4,DRE!$C$4:$Q$1132,ROW('G. Receitas'!X91),FALSE)</f>
        <v>0</v>
      </c>
      <c r="AD84" s="85" t="str">
        <f t="shared" si="5"/>
        <v/>
      </c>
    </row>
    <row r="85" spans="3:30" x14ac:dyDescent="0.25">
      <c r="AA85" s="85">
        <v>77</v>
      </c>
      <c r="AB85" s="85" t="str">
        <f>DRE!D95</f>
        <v>-</v>
      </c>
      <c r="AC85" s="85">
        <f>HLOOKUP($E$4,DRE!$C$4:$Q$1132,ROW('G. Receitas'!X92),FALSE)</f>
        <v>0</v>
      </c>
      <c r="AD85" s="85" t="str">
        <f t="shared" si="5"/>
        <v/>
      </c>
    </row>
    <row r="86" spans="3:30" x14ac:dyDescent="0.25">
      <c r="AA86" s="85">
        <v>78</v>
      </c>
      <c r="AB86" s="85" t="str">
        <f>DRE!D96</f>
        <v>-</v>
      </c>
      <c r="AC86" s="85">
        <f>HLOOKUP($E$4,DRE!$C$4:$Q$1132,ROW('G. Receitas'!X93),FALSE)</f>
        <v>0</v>
      </c>
      <c r="AD86" s="85" t="str">
        <f t="shared" si="5"/>
        <v/>
      </c>
    </row>
    <row r="87" spans="3:30" x14ac:dyDescent="0.25">
      <c r="AA87" s="85">
        <v>79</v>
      </c>
      <c r="AB87" s="85" t="str">
        <f>DRE!D97</f>
        <v>-</v>
      </c>
      <c r="AC87" s="85">
        <f>HLOOKUP($E$4,DRE!$C$4:$Q$1132,ROW('G. Receitas'!X94),FALSE)</f>
        <v>0</v>
      </c>
      <c r="AD87" s="85" t="str">
        <f t="shared" si="5"/>
        <v/>
      </c>
    </row>
    <row r="88" spans="3:30" x14ac:dyDescent="0.25">
      <c r="AA88" s="85">
        <v>80</v>
      </c>
      <c r="AB88" s="85" t="str">
        <f>DRE!D98</f>
        <v>-</v>
      </c>
      <c r="AC88" s="85">
        <f>HLOOKUP($E$4,DRE!$C$4:$Q$1132,ROW('G. Receitas'!X95),FALSE)</f>
        <v>0</v>
      </c>
      <c r="AD88" s="85" t="str">
        <f t="shared" si="5"/>
        <v/>
      </c>
    </row>
    <row r="89" spans="3:30" x14ac:dyDescent="0.25">
      <c r="AA89" s="85">
        <v>81</v>
      </c>
      <c r="AB89" s="85" t="str">
        <f>DRE!D99</f>
        <v>-</v>
      </c>
      <c r="AC89" s="85">
        <f>HLOOKUP($E$4,DRE!$C$4:$Q$1132,ROW('G. Receitas'!X96),FALSE)</f>
        <v>0</v>
      </c>
      <c r="AD89" s="85" t="str">
        <f t="shared" si="5"/>
        <v/>
      </c>
    </row>
    <row r="90" spans="3:30" x14ac:dyDescent="0.25">
      <c r="AA90" s="85">
        <v>82</v>
      </c>
      <c r="AB90" s="85" t="str">
        <f>DRE!D100</f>
        <v>-</v>
      </c>
      <c r="AC90" s="85">
        <f>HLOOKUP($E$4,DRE!$C$4:$Q$1132,ROW('G. Receitas'!X97),FALSE)</f>
        <v>0</v>
      </c>
      <c r="AD90" s="85" t="str">
        <f t="shared" si="5"/>
        <v/>
      </c>
    </row>
    <row r="91" spans="3:30" x14ac:dyDescent="0.25">
      <c r="AA91" s="85">
        <v>83</v>
      </c>
      <c r="AB91" s="85" t="str">
        <f>DRE!D101</f>
        <v>-</v>
      </c>
      <c r="AC91" s="85">
        <f>HLOOKUP($E$4,DRE!$C$4:$Q$1132,ROW('G. Receitas'!X98),FALSE)</f>
        <v>0</v>
      </c>
      <c r="AD91" s="85" t="str">
        <f t="shared" si="5"/>
        <v/>
      </c>
    </row>
    <row r="92" spans="3:30" x14ac:dyDescent="0.25">
      <c r="AA92" s="85">
        <v>84</v>
      </c>
      <c r="AB92" s="85" t="str">
        <f>DRE!D102</f>
        <v>-</v>
      </c>
      <c r="AC92" s="85">
        <f>HLOOKUP($E$4,DRE!$C$4:$Q$1132,ROW('G. Receitas'!X99),FALSE)</f>
        <v>0</v>
      </c>
      <c r="AD92" s="85" t="str">
        <f t="shared" si="5"/>
        <v/>
      </c>
    </row>
    <row r="93" spans="3:30" x14ac:dyDescent="0.25">
      <c r="AA93" s="85">
        <v>85</v>
      </c>
      <c r="AB93" s="85" t="str">
        <f>DRE!D103</f>
        <v>-</v>
      </c>
      <c r="AC93" s="85">
        <f>HLOOKUP($E$4,DRE!$C$4:$Q$1132,ROW('G. Receitas'!X100),FALSE)</f>
        <v>0</v>
      </c>
      <c r="AD93" s="85" t="str">
        <f t="shared" si="5"/>
        <v/>
      </c>
    </row>
    <row r="94" spans="3:30" x14ac:dyDescent="0.25">
      <c r="AA94" s="85">
        <v>86</v>
      </c>
      <c r="AB94" s="85" t="str">
        <f>DRE!D104</f>
        <v>-</v>
      </c>
      <c r="AC94" s="85">
        <f>HLOOKUP($E$4,DRE!$C$4:$Q$1132,ROW('G. Receitas'!X101),FALSE)</f>
        <v>0</v>
      </c>
      <c r="AD94" s="85" t="str">
        <f t="shared" si="5"/>
        <v/>
      </c>
    </row>
    <row r="95" spans="3:30" ht="21" x14ac:dyDescent="0.25">
      <c r="C95" s="242"/>
      <c r="D95" s="242"/>
      <c r="E95" s="242"/>
      <c r="F95" s="242"/>
      <c r="G95" s="242"/>
      <c r="AA95" s="85">
        <v>87</v>
      </c>
      <c r="AB95" s="85" t="str">
        <f>DRE!D105</f>
        <v>-</v>
      </c>
      <c r="AC95" s="85">
        <f>HLOOKUP($E$4,DRE!$C$4:$Q$1132,ROW('G. Receitas'!X102),FALSE)</f>
        <v>0</v>
      </c>
      <c r="AD95" s="85" t="str">
        <f t="shared" si="5"/>
        <v/>
      </c>
    </row>
    <row r="96" spans="3:30" x14ac:dyDescent="0.25">
      <c r="AA96" s="85">
        <v>88</v>
      </c>
      <c r="AB96" s="85" t="str">
        <f>DRE!D106</f>
        <v>-</v>
      </c>
      <c r="AC96" s="85">
        <f>HLOOKUP($E$4,DRE!$C$4:$Q$1132,ROW('G. Receitas'!X103),FALSE)</f>
        <v>0</v>
      </c>
      <c r="AD96" s="85" t="str">
        <f t="shared" si="5"/>
        <v/>
      </c>
    </row>
    <row r="97" spans="27:33" x14ac:dyDescent="0.25">
      <c r="AA97" s="85">
        <v>89</v>
      </c>
      <c r="AB97" s="85" t="str">
        <f>DRE!D107</f>
        <v>-</v>
      </c>
      <c r="AC97" s="85">
        <f>HLOOKUP($E$4,DRE!$C$4:$Q$1132,ROW('G. Receitas'!X104),FALSE)</f>
        <v>0</v>
      </c>
      <c r="AD97" s="85" t="str">
        <f t="shared" si="5"/>
        <v/>
      </c>
    </row>
    <row r="98" spans="27:33" x14ac:dyDescent="0.25">
      <c r="AA98" s="85">
        <v>90</v>
      </c>
      <c r="AB98" s="85" t="str">
        <f>DRE!D108</f>
        <v>-</v>
      </c>
      <c r="AC98" s="85">
        <f>HLOOKUP($E$4,DRE!$C$4:$Q$1132,ROW('G. Receitas'!X105),FALSE)</f>
        <v>0</v>
      </c>
      <c r="AD98" s="85" t="str">
        <f t="shared" si="5"/>
        <v/>
      </c>
    </row>
    <row r="99" spans="27:33" x14ac:dyDescent="0.25">
      <c r="AA99" s="85">
        <v>91</v>
      </c>
      <c r="AB99" s="85" t="str">
        <f>DRE!D109</f>
        <v>-</v>
      </c>
      <c r="AC99" s="85">
        <f>HLOOKUP($E$4,DRE!$C$4:$Q$1132,ROW('G. Receitas'!X106),FALSE)</f>
        <v>0</v>
      </c>
      <c r="AD99" s="85" t="str">
        <f t="shared" si="5"/>
        <v/>
      </c>
    </row>
    <row r="100" spans="27:33" x14ac:dyDescent="0.25">
      <c r="AA100" s="85">
        <v>92</v>
      </c>
      <c r="AB100" s="85" t="str">
        <f>DRE!D110</f>
        <v>-</v>
      </c>
      <c r="AC100" s="85">
        <f>HLOOKUP($E$4,DRE!$C$4:$Q$1132,ROW('G. Receitas'!X107),FALSE)</f>
        <v>0</v>
      </c>
      <c r="AD100" s="85" t="str">
        <f t="shared" si="5"/>
        <v/>
      </c>
    </row>
    <row r="101" spans="27:33" x14ac:dyDescent="0.25">
      <c r="AA101" s="85">
        <v>93</v>
      </c>
      <c r="AB101" s="85" t="str">
        <f>DRE!D111</f>
        <v>-</v>
      </c>
      <c r="AC101" s="85">
        <f>HLOOKUP($E$4,DRE!$C$4:$Q$1132,ROW('G. Receitas'!X108),FALSE)</f>
        <v>0</v>
      </c>
      <c r="AD101" s="85" t="str">
        <f t="shared" si="5"/>
        <v/>
      </c>
    </row>
    <row r="102" spans="27:33" x14ac:dyDescent="0.25">
      <c r="AA102" s="85">
        <v>94</v>
      </c>
      <c r="AB102" s="85" t="str">
        <f>DRE!D112</f>
        <v>-</v>
      </c>
      <c r="AC102" s="85">
        <f>HLOOKUP($E$4,DRE!$C$4:$Q$1132,ROW('G. Receitas'!X109),FALSE)</f>
        <v>0</v>
      </c>
      <c r="AD102" s="85" t="str">
        <f t="shared" si="5"/>
        <v/>
      </c>
    </row>
    <row r="103" spans="27:33" x14ac:dyDescent="0.25">
      <c r="AA103" s="85">
        <v>95</v>
      </c>
      <c r="AB103" s="85" t="str">
        <f>DRE!D113</f>
        <v>-</v>
      </c>
      <c r="AC103" s="85">
        <f>HLOOKUP($E$4,DRE!$C$4:$Q$1132,ROW('G. Receitas'!X110),FALSE)</f>
        <v>0</v>
      </c>
      <c r="AD103" s="85" t="str">
        <f t="shared" si="5"/>
        <v/>
      </c>
    </row>
    <row r="104" spans="27:33" x14ac:dyDescent="0.25">
      <c r="AA104" s="85">
        <v>96</v>
      </c>
      <c r="AB104" s="85" t="str">
        <f>DRE!D114</f>
        <v>-</v>
      </c>
      <c r="AC104" s="85">
        <f>HLOOKUP($E$4,DRE!$C$4:$Q$1132,ROW('G. Receitas'!X111),FALSE)</f>
        <v>0</v>
      </c>
      <c r="AD104" s="85" t="str">
        <f t="shared" si="5"/>
        <v/>
      </c>
    </row>
    <row r="105" spans="27:33" x14ac:dyDescent="0.25">
      <c r="AA105" s="85">
        <v>97</v>
      </c>
      <c r="AB105" s="85" t="str">
        <f>DRE!D115</f>
        <v>-</v>
      </c>
      <c r="AC105" s="85">
        <f>HLOOKUP($E$4,DRE!$C$4:$Q$1132,ROW('G. Receitas'!X112),FALSE)</f>
        <v>0</v>
      </c>
      <c r="AD105" s="85" t="str">
        <f t="shared" si="5"/>
        <v/>
      </c>
    </row>
    <row r="106" spans="27:33" x14ac:dyDescent="0.25">
      <c r="AA106" s="85">
        <v>98</v>
      </c>
      <c r="AB106" s="85" t="str">
        <f>DRE!D116</f>
        <v>-</v>
      </c>
      <c r="AC106" s="85">
        <f>HLOOKUP($E$4,DRE!$C$4:$Q$1132,ROW('G. Receitas'!X113),FALSE)</f>
        <v>0</v>
      </c>
      <c r="AD106" s="85" t="str">
        <f t="shared" si="5"/>
        <v/>
      </c>
    </row>
    <row r="107" spans="27:33" x14ac:dyDescent="0.25">
      <c r="AA107" s="85">
        <v>99</v>
      </c>
      <c r="AB107" s="85" t="str">
        <f>DRE!D117</f>
        <v>Outras Receitas com Produtos</v>
      </c>
      <c r="AC107" s="85">
        <f>HLOOKUP($E$4,DRE!$C$4:$Q$1132,ROW('G. Receitas'!X114),FALSE)</f>
        <v>0</v>
      </c>
      <c r="AD107" s="85" t="str">
        <f t="shared" si="5"/>
        <v/>
      </c>
    </row>
    <row r="108" spans="27:33" x14ac:dyDescent="0.25">
      <c r="AB108" s="85" t="str">
        <f>DRE!D118</f>
        <v>RECEITAS COM SERVIÇOS</v>
      </c>
      <c r="AC108" s="85">
        <f>HLOOKUP($E$4,DRE!$C$4:$Q$1132,ROW('G. Receitas'!X115),FALSE)</f>
        <v>0</v>
      </c>
      <c r="AD108" s="85" t="s">
        <v>1339</v>
      </c>
      <c r="AE108" s="85" t="s">
        <v>1340</v>
      </c>
      <c r="AF108" s="85" t="s">
        <v>1341</v>
      </c>
      <c r="AG108" s="85" t="s">
        <v>1341</v>
      </c>
    </row>
    <row r="109" spans="27:33" x14ac:dyDescent="0.25">
      <c r="AA109" s="85">
        <v>1</v>
      </c>
      <c r="AB109" s="85" t="str">
        <f>DRE!D119</f>
        <v>-</v>
      </c>
      <c r="AC109" s="85">
        <f>HLOOKUP($E$4,DRE!$C$4:$Q$1132,ROW('G. Receitas'!X116),FALSE)</f>
        <v>0</v>
      </c>
      <c r="AD109" s="85" t="str">
        <f>IF(AC109=0,"",AC109+AA109/1000)</f>
        <v/>
      </c>
      <c r="AE109" s="85" t="e">
        <f>LARGE($AD$109:$AD$207,AA109)</f>
        <v>#NUM!</v>
      </c>
      <c r="AF109" s="85" t="str">
        <f t="shared" ref="AF109:AF123" si="6">IFERROR(VLOOKUP(MATCH(AE109,$AD$109:$AD$207,0),$AA$109:$AC$207,AF$6,FALSE),"-")</f>
        <v>-</v>
      </c>
      <c r="AG109" s="85" t="str">
        <f>IFERROR(VLOOKUP(MATCH(AE109,$AD$109:$AD$207,0),$AA$109:$AC$207,AG$6,FALSE),"")</f>
        <v/>
      </c>
    </row>
    <row r="110" spans="27:33" x14ac:dyDescent="0.25">
      <c r="AA110" s="85">
        <v>2</v>
      </c>
      <c r="AB110" s="85" t="str">
        <f>DRE!D120</f>
        <v>-</v>
      </c>
      <c r="AC110" s="85">
        <f>HLOOKUP($E$4,DRE!$C$4:$Q$1132,ROW('G. Receitas'!X117),FALSE)</f>
        <v>0</v>
      </c>
      <c r="AD110" s="85" t="str">
        <f t="shared" ref="AD110:AD173" si="7">IF(AC110=0,"",AC110+AA110/1000)</f>
        <v/>
      </c>
      <c r="AE110" s="85" t="e">
        <f>LARGE($AD$109:$AD$207,AA110)</f>
        <v>#NUM!</v>
      </c>
      <c r="AF110" s="85" t="str">
        <f t="shared" si="6"/>
        <v>-</v>
      </c>
      <c r="AG110" s="85" t="str">
        <f t="shared" ref="AG110:AG123" si="8">IFERROR(VLOOKUP(MATCH(AE110,$AD$109:$AD$207,0),$AA$109:$AC$123,AG$6,FALSE),"")</f>
        <v/>
      </c>
    </row>
    <row r="111" spans="27:33" x14ac:dyDescent="0.25">
      <c r="AA111" s="85">
        <v>3</v>
      </c>
      <c r="AB111" s="85" t="str">
        <f>DRE!D121</f>
        <v>-</v>
      </c>
      <c r="AC111" s="85">
        <f>HLOOKUP($E$4,DRE!$C$4:$Q$1132,ROW('G. Receitas'!X118),FALSE)</f>
        <v>0</v>
      </c>
      <c r="AD111" s="85" t="str">
        <f t="shared" si="7"/>
        <v/>
      </c>
      <c r="AE111" s="85" t="e">
        <f>LARGE($AD$109:$AD$207,AA111)</f>
        <v>#NUM!</v>
      </c>
      <c r="AF111" s="85" t="str">
        <f t="shared" si="6"/>
        <v>-</v>
      </c>
      <c r="AG111" s="85" t="str">
        <f t="shared" si="8"/>
        <v/>
      </c>
    </row>
    <row r="112" spans="27:33" x14ac:dyDescent="0.25">
      <c r="AA112" s="85">
        <v>4</v>
      </c>
      <c r="AB112" s="85" t="str">
        <f>DRE!D122</f>
        <v>-</v>
      </c>
      <c r="AC112" s="85">
        <f>HLOOKUP($E$4,DRE!$C$4:$Q$1132,ROW('G. Receitas'!X119),FALSE)</f>
        <v>0</v>
      </c>
      <c r="AD112" s="85" t="str">
        <f t="shared" si="7"/>
        <v/>
      </c>
      <c r="AE112" s="85" t="e">
        <f t="shared" ref="AE112:AE123" si="9">LARGE($AD$109:$AD$207,AA112)</f>
        <v>#NUM!</v>
      </c>
      <c r="AF112" s="85" t="str">
        <f t="shared" si="6"/>
        <v>-</v>
      </c>
      <c r="AG112" s="85" t="str">
        <f t="shared" si="8"/>
        <v/>
      </c>
    </row>
    <row r="113" spans="27:33" x14ac:dyDescent="0.25">
      <c r="AA113" s="85">
        <v>5</v>
      </c>
      <c r="AB113" s="85" t="str">
        <f>DRE!D123</f>
        <v>-</v>
      </c>
      <c r="AC113" s="85">
        <f>HLOOKUP($E$4,DRE!$C$4:$Q$1132,ROW('G. Receitas'!X120),FALSE)</f>
        <v>0</v>
      </c>
      <c r="AD113" s="85" t="str">
        <f t="shared" si="7"/>
        <v/>
      </c>
      <c r="AE113" s="85" t="e">
        <f t="shared" si="9"/>
        <v>#NUM!</v>
      </c>
      <c r="AF113" s="85" t="str">
        <f t="shared" si="6"/>
        <v>-</v>
      </c>
      <c r="AG113" s="85" t="str">
        <f t="shared" si="8"/>
        <v/>
      </c>
    </row>
    <row r="114" spans="27:33" x14ac:dyDescent="0.25">
      <c r="AA114" s="85">
        <v>6</v>
      </c>
      <c r="AB114" s="85" t="str">
        <f>DRE!D124</f>
        <v>-</v>
      </c>
      <c r="AC114" s="85">
        <f>HLOOKUP($E$4,DRE!$C$4:$Q$1132,ROW('G. Receitas'!X121),FALSE)</f>
        <v>0</v>
      </c>
      <c r="AD114" s="85" t="str">
        <f t="shared" si="7"/>
        <v/>
      </c>
      <c r="AE114" s="85" t="e">
        <f t="shared" si="9"/>
        <v>#NUM!</v>
      </c>
      <c r="AF114" s="85" t="str">
        <f t="shared" si="6"/>
        <v>-</v>
      </c>
      <c r="AG114" s="85" t="str">
        <f t="shared" si="8"/>
        <v/>
      </c>
    </row>
    <row r="115" spans="27:33" x14ac:dyDescent="0.25">
      <c r="AA115" s="85">
        <v>7</v>
      </c>
      <c r="AB115" s="85" t="str">
        <f>DRE!D125</f>
        <v>-</v>
      </c>
      <c r="AC115" s="85">
        <f>HLOOKUP($E$4,DRE!$C$4:$Q$1132,ROW('G. Receitas'!X122),FALSE)</f>
        <v>0</v>
      </c>
      <c r="AD115" s="85" t="str">
        <f t="shared" si="7"/>
        <v/>
      </c>
      <c r="AE115" s="85" t="e">
        <f t="shared" si="9"/>
        <v>#NUM!</v>
      </c>
      <c r="AF115" s="85" t="str">
        <f t="shared" si="6"/>
        <v>-</v>
      </c>
      <c r="AG115" s="85" t="str">
        <f t="shared" si="8"/>
        <v/>
      </c>
    </row>
    <row r="116" spans="27:33" x14ac:dyDescent="0.25">
      <c r="AA116" s="85">
        <v>8</v>
      </c>
      <c r="AB116" s="85" t="str">
        <f>DRE!D126</f>
        <v>-</v>
      </c>
      <c r="AC116" s="85">
        <f>HLOOKUP($E$4,DRE!$C$4:$Q$1132,ROW('G. Receitas'!X123),FALSE)</f>
        <v>0</v>
      </c>
      <c r="AD116" s="85" t="str">
        <f t="shared" si="7"/>
        <v/>
      </c>
      <c r="AE116" s="85" t="e">
        <f t="shared" si="9"/>
        <v>#NUM!</v>
      </c>
      <c r="AF116" s="85" t="str">
        <f t="shared" si="6"/>
        <v>-</v>
      </c>
      <c r="AG116" s="85" t="str">
        <f t="shared" si="8"/>
        <v/>
      </c>
    </row>
    <row r="117" spans="27:33" x14ac:dyDescent="0.25">
      <c r="AA117" s="85">
        <v>9</v>
      </c>
      <c r="AB117" s="85" t="str">
        <f>DRE!D127</f>
        <v>-</v>
      </c>
      <c r="AC117" s="85">
        <f>HLOOKUP($E$4,DRE!$C$4:$Q$1132,ROW('G. Receitas'!X124),FALSE)</f>
        <v>0</v>
      </c>
      <c r="AD117" s="85" t="str">
        <f t="shared" si="7"/>
        <v/>
      </c>
      <c r="AE117" s="85" t="e">
        <f t="shared" si="9"/>
        <v>#NUM!</v>
      </c>
      <c r="AF117" s="85" t="str">
        <f t="shared" si="6"/>
        <v>-</v>
      </c>
      <c r="AG117" s="85" t="str">
        <f t="shared" si="8"/>
        <v/>
      </c>
    </row>
    <row r="118" spans="27:33" x14ac:dyDescent="0.25">
      <c r="AA118" s="85">
        <v>10</v>
      </c>
      <c r="AB118" s="85" t="str">
        <f>DRE!D128</f>
        <v>-</v>
      </c>
      <c r="AC118" s="85">
        <f>HLOOKUP($E$4,DRE!$C$4:$Q$1132,ROW('G. Receitas'!X125),FALSE)</f>
        <v>0</v>
      </c>
      <c r="AD118" s="85" t="str">
        <f t="shared" si="7"/>
        <v/>
      </c>
      <c r="AE118" s="85" t="e">
        <f t="shared" si="9"/>
        <v>#NUM!</v>
      </c>
      <c r="AF118" s="85" t="str">
        <f t="shared" si="6"/>
        <v>-</v>
      </c>
      <c r="AG118" s="85" t="str">
        <f t="shared" si="8"/>
        <v/>
      </c>
    </row>
    <row r="119" spans="27:33" x14ac:dyDescent="0.25">
      <c r="AA119" s="85">
        <v>11</v>
      </c>
      <c r="AB119" s="85" t="str">
        <f>DRE!D129</f>
        <v>-</v>
      </c>
      <c r="AC119" s="85">
        <f>HLOOKUP($E$4,DRE!$C$4:$Q$1132,ROW('G. Receitas'!X126),FALSE)</f>
        <v>0</v>
      </c>
      <c r="AD119" s="85" t="str">
        <f t="shared" si="7"/>
        <v/>
      </c>
      <c r="AE119" s="85" t="e">
        <f t="shared" si="9"/>
        <v>#NUM!</v>
      </c>
      <c r="AF119" s="85" t="str">
        <f t="shared" si="6"/>
        <v>-</v>
      </c>
      <c r="AG119" s="85" t="str">
        <f t="shared" si="8"/>
        <v/>
      </c>
    </row>
    <row r="120" spans="27:33" x14ac:dyDescent="0.25">
      <c r="AA120" s="85">
        <v>12</v>
      </c>
      <c r="AB120" s="85" t="str">
        <f>DRE!D130</f>
        <v>-</v>
      </c>
      <c r="AC120" s="85">
        <f>HLOOKUP($E$4,DRE!$C$4:$Q$1132,ROW('G. Receitas'!X127),FALSE)</f>
        <v>0</v>
      </c>
      <c r="AD120" s="85" t="str">
        <f t="shared" si="7"/>
        <v/>
      </c>
      <c r="AE120" s="85" t="e">
        <f t="shared" si="9"/>
        <v>#NUM!</v>
      </c>
      <c r="AF120" s="85" t="str">
        <f t="shared" si="6"/>
        <v>-</v>
      </c>
      <c r="AG120" s="85" t="str">
        <f t="shared" si="8"/>
        <v/>
      </c>
    </row>
    <row r="121" spans="27:33" x14ac:dyDescent="0.25">
      <c r="AA121" s="85">
        <v>13</v>
      </c>
      <c r="AB121" s="85" t="str">
        <f>DRE!D131</f>
        <v>-</v>
      </c>
      <c r="AC121" s="85">
        <f>HLOOKUP($E$4,DRE!$C$4:$Q$1132,ROW('G. Receitas'!X128),FALSE)</f>
        <v>0</v>
      </c>
      <c r="AD121" s="85" t="str">
        <f t="shared" si="7"/>
        <v/>
      </c>
      <c r="AE121" s="85" t="e">
        <f t="shared" si="9"/>
        <v>#NUM!</v>
      </c>
      <c r="AF121" s="85" t="str">
        <f t="shared" si="6"/>
        <v>-</v>
      </c>
      <c r="AG121" s="85" t="str">
        <f t="shared" si="8"/>
        <v/>
      </c>
    </row>
    <row r="122" spans="27:33" x14ac:dyDescent="0.25">
      <c r="AA122" s="85">
        <v>14</v>
      </c>
      <c r="AB122" s="85" t="str">
        <f>DRE!D132</f>
        <v>-</v>
      </c>
      <c r="AC122" s="85">
        <f>HLOOKUP($E$4,DRE!$C$4:$Q$1132,ROW('G. Receitas'!X129),FALSE)</f>
        <v>0</v>
      </c>
      <c r="AD122" s="85" t="str">
        <f t="shared" si="7"/>
        <v/>
      </c>
      <c r="AE122" s="85" t="e">
        <f t="shared" si="9"/>
        <v>#NUM!</v>
      </c>
      <c r="AF122" s="85" t="str">
        <f t="shared" si="6"/>
        <v>-</v>
      </c>
      <c r="AG122" s="85" t="str">
        <f t="shared" si="8"/>
        <v/>
      </c>
    </row>
    <row r="123" spans="27:33" x14ac:dyDescent="0.25">
      <c r="AA123" s="85">
        <v>15</v>
      </c>
      <c r="AB123" s="85" t="str">
        <f>DRE!D133</f>
        <v>-</v>
      </c>
      <c r="AC123" s="85">
        <f>HLOOKUP($E$4,DRE!$C$4:$Q$1132,ROW('G. Receitas'!X130),FALSE)</f>
        <v>0</v>
      </c>
      <c r="AD123" s="85" t="str">
        <f t="shared" si="7"/>
        <v/>
      </c>
      <c r="AE123" s="85" t="e">
        <f t="shared" si="9"/>
        <v>#NUM!</v>
      </c>
      <c r="AF123" s="85" t="str">
        <f t="shared" si="6"/>
        <v>-</v>
      </c>
      <c r="AG123" s="85" t="str">
        <f t="shared" si="8"/>
        <v/>
      </c>
    </row>
    <row r="124" spans="27:33" x14ac:dyDescent="0.25">
      <c r="AA124" s="85">
        <v>16</v>
      </c>
      <c r="AB124" s="85" t="str">
        <f>DRE!D134</f>
        <v>-</v>
      </c>
      <c r="AC124" s="85">
        <f>HLOOKUP($E$4,DRE!$C$4:$Q$1132,ROW('G. Receitas'!X131),FALSE)</f>
        <v>0</v>
      </c>
      <c r="AD124" s="85" t="str">
        <f t="shared" si="7"/>
        <v/>
      </c>
    </row>
    <row r="125" spans="27:33" x14ac:dyDescent="0.25">
      <c r="AA125" s="85">
        <v>17</v>
      </c>
      <c r="AB125" s="85" t="str">
        <f>DRE!D135</f>
        <v>-</v>
      </c>
      <c r="AC125" s="85">
        <f>HLOOKUP($E$4,DRE!$C$4:$Q$1132,ROW('G. Receitas'!X132),FALSE)</f>
        <v>0</v>
      </c>
      <c r="AD125" s="85" t="str">
        <f t="shared" si="7"/>
        <v/>
      </c>
    </row>
    <row r="126" spans="27:33" x14ac:dyDescent="0.25">
      <c r="AA126" s="85">
        <v>18</v>
      </c>
      <c r="AB126" s="85" t="str">
        <f>DRE!D136</f>
        <v>-</v>
      </c>
      <c r="AC126" s="85">
        <f>HLOOKUP($E$4,DRE!$C$4:$Q$1132,ROW('G. Receitas'!X133),FALSE)</f>
        <v>0</v>
      </c>
      <c r="AD126" s="85" t="str">
        <f t="shared" si="7"/>
        <v/>
      </c>
    </row>
    <row r="127" spans="27:33" x14ac:dyDescent="0.25">
      <c r="AA127" s="85">
        <v>19</v>
      </c>
      <c r="AB127" s="85" t="str">
        <f>DRE!D137</f>
        <v>-</v>
      </c>
      <c r="AC127" s="85">
        <f>HLOOKUP($E$4,DRE!$C$4:$Q$1132,ROW('G. Receitas'!X134),FALSE)</f>
        <v>0</v>
      </c>
      <c r="AD127" s="85" t="str">
        <f t="shared" si="7"/>
        <v/>
      </c>
    </row>
    <row r="128" spans="27:33" x14ac:dyDescent="0.25">
      <c r="AA128" s="85">
        <v>20</v>
      </c>
      <c r="AB128" s="85" t="str">
        <f>DRE!D138</f>
        <v>-</v>
      </c>
      <c r="AC128" s="85">
        <f>HLOOKUP($E$4,DRE!$C$4:$Q$1132,ROW('G. Receitas'!X135),FALSE)</f>
        <v>0</v>
      </c>
      <c r="AD128" s="85" t="str">
        <f t="shared" si="7"/>
        <v/>
      </c>
    </row>
    <row r="129" spans="27:30" x14ac:dyDescent="0.25">
      <c r="AA129" s="85">
        <v>21</v>
      </c>
      <c r="AB129" s="85" t="str">
        <f>DRE!D139</f>
        <v>-</v>
      </c>
      <c r="AC129" s="85">
        <f>HLOOKUP($E$4,DRE!$C$4:$Q$1132,ROW('G. Receitas'!X136),FALSE)</f>
        <v>0</v>
      </c>
      <c r="AD129" s="85" t="str">
        <f t="shared" si="7"/>
        <v/>
      </c>
    </row>
    <row r="130" spans="27:30" x14ac:dyDescent="0.25">
      <c r="AA130" s="85">
        <v>22</v>
      </c>
      <c r="AB130" s="85" t="str">
        <f>DRE!D140</f>
        <v>-</v>
      </c>
      <c r="AC130" s="85">
        <f>HLOOKUP($E$4,DRE!$C$4:$Q$1132,ROW('G. Receitas'!X137),FALSE)</f>
        <v>0</v>
      </c>
      <c r="AD130" s="85" t="str">
        <f t="shared" si="7"/>
        <v/>
      </c>
    </row>
    <row r="131" spans="27:30" x14ac:dyDescent="0.25">
      <c r="AA131" s="85">
        <v>23</v>
      </c>
      <c r="AB131" s="85" t="str">
        <f>DRE!D141</f>
        <v>-</v>
      </c>
      <c r="AC131" s="85">
        <f>HLOOKUP($E$4,DRE!$C$4:$Q$1132,ROW('G. Receitas'!X138),FALSE)</f>
        <v>0</v>
      </c>
      <c r="AD131" s="85" t="str">
        <f t="shared" si="7"/>
        <v/>
      </c>
    </row>
    <row r="132" spans="27:30" x14ac:dyDescent="0.25">
      <c r="AA132" s="85">
        <v>24</v>
      </c>
      <c r="AB132" s="85" t="str">
        <f>DRE!D142</f>
        <v>-</v>
      </c>
      <c r="AC132" s="85">
        <f>HLOOKUP($E$4,DRE!$C$4:$Q$1132,ROW('G. Receitas'!X139),FALSE)</f>
        <v>0</v>
      </c>
      <c r="AD132" s="85" t="str">
        <f t="shared" si="7"/>
        <v/>
      </c>
    </row>
    <row r="133" spans="27:30" x14ac:dyDescent="0.25">
      <c r="AA133" s="85">
        <v>25</v>
      </c>
      <c r="AB133" s="85" t="str">
        <f>DRE!D143</f>
        <v>-</v>
      </c>
      <c r="AC133" s="85">
        <f>HLOOKUP($E$4,DRE!$C$4:$Q$1132,ROW('G. Receitas'!X140),FALSE)</f>
        <v>0</v>
      </c>
      <c r="AD133" s="85" t="str">
        <f t="shared" si="7"/>
        <v/>
      </c>
    </row>
    <row r="134" spans="27:30" x14ac:dyDescent="0.25">
      <c r="AA134" s="85">
        <v>26</v>
      </c>
      <c r="AB134" s="85" t="str">
        <f>DRE!D144</f>
        <v>-</v>
      </c>
      <c r="AC134" s="85">
        <f>HLOOKUP($E$4,DRE!$C$4:$Q$1132,ROW('G. Receitas'!X141),FALSE)</f>
        <v>0</v>
      </c>
      <c r="AD134" s="85" t="str">
        <f t="shared" si="7"/>
        <v/>
      </c>
    </row>
    <row r="135" spans="27:30" x14ac:dyDescent="0.25">
      <c r="AA135" s="85">
        <v>27</v>
      </c>
      <c r="AB135" s="85" t="str">
        <f>DRE!D145</f>
        <v>-</v>
      </c>
      <c r="AC135" s="85">
        <f>HLOOKUP($E$4,DRE!$C$4:$Q$1132,ROW('G. Receitas'!X142),FALSE)</f>
        <v>0</v>
      </c>
      <c r="AD135" s="85" t="str">
        <f t="shared" si="7"/>
        <v/>
      </c>
    </row>
    <row r="136" spans="27:30" x14ac:dyDescent="0.25">
      <c r="AA136" s="85">
        <v>28</v>
      </c>
      <c r="AB136" s="85" t="str">
        <f>DRE!D146</f>
        <v>-</v>
      </c>
      <c r="AC136" s="85">
        <f>HLOOKUP($E$4,DRE!$C$4:$Q$1132,ROW('G. Receitas'!X143),FALSE)</f>
        <v>0</v>
      </c>
      <c r="AD136" s="85" t="str">
        <f t="shared" si="7"/>
        <v/>
      </c>
    </row>
    <row r="137" spans="27:30" x14ac:dyDescent="0.25">
      <c r="AA137" s="85">
        <v>29</v>
      </c>
      <c r="AB137" s="85" t="str">
        <f>DRE!D147</f>
        <v>-</v>
      </c>
      <c r="AC137" s="85">
        <f>HLOOKUP($E$4,DRE!$C$4:$Q$1132,ROW('G. Receitas'!X144),FALSE)</f>
        <v>0</v>
      </c>
      <c r="AD137" s="85" t="str">
        <f t="shared" si="7"/>
        <v/>
      </c>
    </row>
    <row r="138" spans="27:30" x14ac:dyDescent="0.25">
      <c r="AA138" s="85">
        <v>30</v>
      </c>
      <c r="AB138" s="85" t="str">
        <f>DRE!D148</f>
        <v>-</v>
      </c>
      <c r="AC138" s="85">
        <f>HLOOKUP($E$4,DRE!$C$4:$Q$1132,ROW('G. Receitas'!X145),FALSE)</f>
        <v>0</v>
      </c>
      <c r="AD138" s="85" t="str">
        <f t="shared" si="7"/>
        <v/>
      </c>
    </row>
    <row r="139" spans="27:30" x14ac:dyDescent="0.25">
      <c r="AA139" s="85">
        <v>31</v>
      </c>
      <c r="AB139" s="85" t="str">
        <f>DRE!D149</f>
        <v>-</v>
      </c>
      <c r="AC139" s="85">
        <f>HLOOKUP($E$4,DRE!$C$4:$Q$1132,ROW('G. Receitas'!X146),FALSE)</f>
        <v>0</v>
      </c>
      <c r="AD139" s="85" t="str">
        <f t="shared" si="7"/>
        <v/>
      </c>
    </row>
    <row r="140" spans="27:30" x14ac:dyDescent="0.25">
      <c r="AA140" s="85">
        <v>32</v>
      </c>
      <c r="AB140" s="85" t="str">
        <f>DRE!D150</f>
        <v>-</v>
      </c>
      <c r="AC140" s="85">
        <f>HLOOKUP($E$4,DRE!$C$4:$Q$1132,ROW('G. Receitas'!X147),FALSE)</f>
        <v>0</v>
      </c>
      <c r="AD140" s="85" t="str">
        <f t="shared" si="7"/>
        <v/>
      </c>
    </row>
    <row r="141" spans="27:30" x14ac:dyDescent="0.25">
      <c r="AA141" s="85">
        <v>33</v>
      </c>
      <c r="AB141" s="85" t="str">
        <f>DRE!D151</f>
        <v>-</v>
      </c>
      <c r="AC141" s="85">
        <f>HLOOKUP($E$4,DRE!$C$4:$Q$1132,ROW('G. Receitas'!X148),FALSE)</f>
        <v>0</v>
      </c>
      <c r="AD141" s="85" t="str">
        <f t="shared" si="7"/>
        <v/>
      </c>
    </row>
    <row r="142" spans="27:30" x14ac:dyDescent="0.25">
      <c r="AA142" s="85">
        <v>34</v>
      </c>
      <c r="AB142" s="85" t="str">
        <f>DRE!D152</f>
        <v>-</v>
      </c>
      <c r="AC142" s="85">
        <f>HLOOKUP($E$4,DRE!$C$4:$Q$1132,ROW('G. Receitas'!X149),FALSE)</f>
        <v>0</v>
      </c>
      <c r="AD142" s="85" t="str">
        <f t="shared" si="7"/>
        <v/>
      </c>
    </row>
    <row r="143" spans="27:30" x14ac:dyDescent="0.25">
      <c r="AA143" s="85">
        <v>35</v>
      </c>
      <c r="AB143" s="85" t="str">
        <f>DRE!D153</f>
        <v>-</v>
      </c>
      <c r="AC143" s="85">
        <f>HLOOKUP($E$4,DRE!$C$4:$Q$1132,ROW('G. Receitas'!X150),FALSE)</f>
        <v>0</v>
      </c>
      <c r="AD143" s="85" t="str">
        <f t="shared" si="7"/>
        <v/>
      </c>
    </row>
    <row r="144" spans="27:30" x14ac:dyDescent="0.25">
      <c r="AA144" s="85">
        <v>36</v>
      </c>
      <c r="AB144" s="85" t="str">
        <f>DRE!D154</f>
        <v>-</v>
      </c>
      <c r="AC144" s="85">
        <f>HLOOKUP($E$4,DRE!$C$4:$Q$1132,ROW('G. Receitas'!X151),FALSE)</f>
        <v>0</v>
      </c>
      <c r="AD144" s="85" t="str">
        <f t="shared" si="7"/>
        <v/>
      </c>
    </row>
    <row r="145" spans="27:30" x14ac:dyDescent="0.25">
      <c r="AA145" s="85">
        <v>37</v>
      </c>
      <c r="AB145" s="85" t="str">
        <f>DRE!D155</f>
        <v>-</v>
      </c>
      <c r="AC145" s="85">
        <f>HLOOKUP($E$4,DRE!$C$4:$Q$1132,ROW('G. Receitas'!X152),FALSE)</f>
        <v>0</v>
      </c>
      <c r="AD145" s="85" t="str">
        <f t="shared" si="7"/>
        <v/>
      </c>
    </row>
    <row r="146" spans="27:30" x14ac:dyDescent="0.25">
      <c r="AA146" s="85">
        <v>38</v>
      </c>
      <c r="AB146" s="85" t="str">
        <f>DRE!D156</f>
        <v>-</v>
      </c>
      <c r="AC146" s="85">
        <f>HLOOKUP($E$4,DRE!$C$4:$Q$1132,ROW('G. Receitas'!X153),FALSE)</f>
        <v>0</v>
      </c>
      <c r="AD146" s="85" t="str">
        <f t="shared" si="7"/>
        <v/>
      </c>
    </row>
    <row r="147" spans="27:30" x14ac:dyDescent="0.25">
      <c r="AA147" s="85">
        <v>39</v>
      </c>
      <c r="AB147" s="85" t="str">
        <f>DRE!D157</f>
        <v>-</v>
      </c>
      <c r="AC147" s="85">
        <f>HLOOKUP($E$4,DRE!$C$4:$Q$1132,ROW('G. Receitas'!X154),FALSE)</f>
        <v>0</v>
      </c>
      <c r="AD147" s="85" t="str">
        <f t="shared" si="7"/>
        <v/>
      </c>
    </row>
    <row r="148" spans="27:30" x14ac:dyDescent="0.25">
      <c r="AA148" s="85">
        <v>40</v>
      </c>
      <c r="AB148" s="85" t="str">
        <f>DRE!D158</f>
        <v>-</v>
      </c>
      <c r="AC148" s="85">
        <f>HLOOKUP($E$4,DRE!$C$4:$Q$1132,ROW('G. Receitas'!X155),FALSE)</f>
        <v>0</v>
      </c>
      <c r="AD148" s="85" t="str">
        <f t="shared" si="7"/>
        <v/>
      </c>
    </row>
    <row r="149" spans="27:30" x14ac:dyDescent="0.25">
      <c r="AA149" s="85">
        <v>41</v>
      </c>
      <c r="AB149" s="85" t="str">
        <f>DRE!D159</f>
        <v>-</v>
      </c>
      <c r="AC149" s="85">
        <f>HLOOKUP($E$4,DRE!$C$4:$Q$1132,ROW('G. Receitas'!X156),FALSE)</f>
        <v>0</v>
      </c>
      <c r="AD149" s="85" t="str">
        <f t="shared" si="7"/>
        <v/>
      </c>
    </row>
    <row r="150" spans="27:30" x14ac:dyDescent="0.25">
      <c r="AA150" s="85">
        <v>42</v>
      </c>
      <c r="AB150" s="85" t="str">
        <f>DRE!D160</f>
        <v>-</v>
      </c>
      <c r="AC150" s="85">
        <f>HLOOKUP($E$4,DRE!$C$4:$Q$1132,ROW('G. Receitas'!X157),FALSE)</f>
        <v>0</v>
      </c>
      <c r="AD150" s="85" t="str">
        <f t="shared" si="7"/>
        <v/>
      </c>
    </row>
    <row r="151" spans="27:30" x14ac:dyDescent="0.25">
      <c r="AA151" s="85">
        <v>43</v>
      </c>
      <c r="AB151" s="85" t="str">
        <f>DRE!D161</f>
        <v>-</v>
      </c>
      <c r="AC151" s="85">
        <f>HLOOKUP($E$4,DRE!$C$4:$Q$1132,ROW('G. Receitas'!X158),FALSE)</f>
        <v>0</v>
      </c>
      <c r="AD151" s="85" t="str">
        <f t="shared" si="7"/>
        <v/>
      </c>
    </row>
    <row r="152" spans="27:30" x14ac:dyDescent="0.25">
      <c r="AA152" s="85">
        <v>44</v>
      </c>
      <c r="AB152" s="85" t="str">
        <f>DRE!D162</f>
        <v>-</v>
      </c>
      <c r="AC152" s="85">
        <f>HLOOKUP($E$4,DRE!$C$4:$Q$1132,ROW('G. Receitas'!X159),FALSE)</f>
        <v>0</v>
      </c>
      <c r="AD152" s="85" t="str">
        <f t="shared" si="7"/>
        <v/>
      </c>
    </row>
    <row r="153" spans="27:30" x14ac:dyDescent="0.25">
      <c r="AA153" s="85">
        <v>45</v>
      </c>
      <c r="AB153" s="85" t="str">
        <f>DRE!D163</f>
        <v>-</v>
      </c>
      <c r="AC153" s="85">
        <f>HLOOKUP($E$4,DRE!$C$4:$Q$1132,ROW('G. Receitas'!X160),FALSE)</f>
        <v>0</v>
      </c>
      <c r="AD153" s="85" t="str">
        <f t="shared" si="7"/>
        <v/>
      </c>
    </row>
    <row r="154" spans="27:30" x14ac:dyDescent="0.25">
      <c r="AA154" s="85">
        <v>46</v>
      </c>
      <c r="AB154" s="85" t="str">
        <f>DRE!D164</f>
        <v>-</v>
      </c>
      <c r="AC154" s="85">
        <f>HLOOKUP($E$4,DRE!$C$4:$Q$1132,ROW('G. Receitas'!X161),FALSE)</f>
        <v>0</v>
      </c>
      <c r="AD154" s="85" t="str">
        <f t="shared" si="7"/>
        <v/>
      </c>
    </row>
    <row r="155" spans="27:30" x14ac:dyDescent="0.25">
      <c r="AA155" s="85">
        <v>47</v>
      </c>
      <c r="AB155" s="85" t="str">
        <f>DRE!D165</f>
        <v>-</v>
      </c>
      <c r="AC155" s="85">
        <f>HLOOKUP($E$4,DRE!$C$4:$Q$1132,ROW('G. Receitas'!X162),FALSE)</f>
        <v>0</v>
      </c>
      <c r="AD155" s="85" t="str">
        <f t="shared" si="7"/>
        <v/>
      </c>
    </row>
    <row r="156" spans="27:30" x14ac:dyDescent="0.25">
      <c r="AA156" s="85">
        <v>48</v>
      </c>
      <c r="AB156" s="85" t="str">
        <f>DRE!D166</f>
        <v>-</v>
      </c>
      <c r="AC156" s="85">
        <f>HLOOKUP($E$4,DRE!$C$4:$Q$1132,ROW('G. Receitas'!X163),FALSE)</f>
        <v>0</v>
      </c>
      <c r="AD156" s="85" t="str">
        <f t="shared" si="7"/>
        <v/>
      </c>
    </row>
    <row r="157" spans="27:30" x14ac:dyDescent="0.25">
      <c r="AA157" s="85">
        <v>49</v>
      </c>
      <c r="AB157" s="85" t="str">
        <f>DRE!D167</f>
        <v>-</v>
      </c>
      <c r="AC157" s="85">
        <f>HLOOKUP($E$4,DRE!$C$4:$Q$1132,ROW('G. Receitas'!X164),FALSE)</f>
        <v>0</v>
      </c>
      <c r="AD157" s="85" t="str">
        <f t="shared" si="7"/>
        <v/>
      </c>
    </row>
    <row r="158" spans="27:30" x14ac:dyDescent="0.25">
      <c r="AA158" s="85">
        <v>50</v>
      </c>
      <c r="AB158" s="85" t="str">
        <f>DRE!D168</f>
        <v>-</v>
      </c>
      <c r="AC158" s="85">
        <f>HLOOKUP($E$4,DRE!$C$4:$Q$1132,ROW('G. Receitas'!X165),FALSE)</f>
        <v>0</v>
      </c>
      <c r="AD158" s="85" t="str">
        <f t="shared" si="7"/>
        <v/>
      </c>
    </row>
    <row r="159" spans="27:30" x14ac:dyDescent="0.25">
      <c r="AA159" s="85">
        <v>51</v>
      </c>
      <c r="AB159" s="85" t="str">
        <f>DRE!D169</f>
        <v>-</v>
      </c>
      <c r="AC159" s="85">
        <f>HLOOKUP($E$4,DRE!$C$4:$Q$1132,ROW('G. Receitas'!X166),FALSE)</f>
        <v>0</v>
      </c>
      <c r="AD159" s="85" t="str">
        <f t="shared" si="7"/>
        <v/>
      </c>
    </row>
    <row r="160" spans="27:30" x14ac:dyDescent="0.25">
      <c r="AA160" s="85">
        <v>52</v>
      </c>
      <c r="AB160" s="85" t="str">
        <f>DRE!D170</f>
        <v>-</v>
      </c>
      <c r="AC160" s="85">
        <f>HLOOKUP($E$4,DRE!$C$4:$Q$1132,ROW('G. Receitas'!X167),FALSE)</f>
        <v>0</v>
      </c>
      <c r="AD160" s="85" t="str">
        <f t="shared" si="7"/>
        <v/>
      </c>
    </row>
    <row r="161" spans="27:30" x14ac:dyDescent="0.25">
      <c r="AA161" s="85">
        <v>53</v>
      </c>
      <c r="AB161" s="85" t="str">
        <f>DRE!D171</f>
        <v>-</v>
      </c>
      <c r="AC161" s="85">
        <f>HLOOKUP($E$4,DRE!$C$4:$Q$1132,ROW('G. Receitas'!X168),FALSE)</f>
        <v>0</v>
      </c>
      <c r="AD161" s="85" t="str">
        <f t="shared" si="7"/>
        <v/>
      </c>
    </row>
    <row r="162" spans="27:30" x14ac:dyDescent="0.25">
      <c r="AA162" s="85">
        <v>54</v>
      </c>
      <c r="AB162" s="85" t="str">
        <f>DRE!D172</f>
        <v>-</v>
      </c>
      <c r="AC162" s="85">
        <f>HLOOKUP($E$4,DRE!$C$4:$Q$1132,ROW('G. Receitas'!X169),FALSE)</f>
        <v>0</v>
      </c>
      <c r="AD162" s="85" t="str">
        <f t="shared" si="7"/>
        <v/>
      </c>
    </row>
    <row r="163" spans="27:30" x14ac:dyDescent="0.25">
      <c r="AA163" s="85">
        <v>55</v>
      </c>
      <c r="AB163" s="85" t="str">
        <f>DRE!D173</f>
        <v>-</v>
      </c>
      <c r="AC163" s="85">
        <f>HLOOKUP($E$4,DRE!$C$4:$Q$1132,ROW('G. Receitas'!X170),FALSE)</f>
        <v>0</v>
      </c>
      <c r="AD163" s="85" t="str">
        <f t="shared" si="7"/>
        <v/>
      </c>
    </row>
    <row r="164" spans="27:30" x14ac:dyDescent="0.25">
      <c r="AA164" s="85">
        <v>56</v>
      </c>
      <c r="AB164" s="85" t="str">
        <f>DRE!D174</f>
        <v>-</v>
      </c>
      <c r="AC164" s="85">
        <f>HLOOKUP($E$4,DRE!$C$4:$Q$1132,ROW('G. Receitas'!X171),FALSE)</f>
        <v>0</v>
      </c>
      <c r="AD164" s="85" t="str">
        <f t="shared" si="7"/>
        <v/>
      </c>
    </row>
    <row r="165" spans="27:30" x14ac:dyDescent="0.25">
      <c r="AA165" s="85">
        <v>57</v>
      </c>
      <c r="AB165" s="85" t="str">
        <f>DRE!D175</f>
        <v>-</v>
      </c>
      <c r="AC165" s="85">
        <f>HLOOKUP($E$4,DRE!$C$4:$Q$1132,ROW('G. Receitas'!X172),FALSE)</f>
        <v>0</v>
      </c>
      <c r="AD165" s="85" t="str">
        <f t="shared" si="7"/>
        <v/>
      </c>
    </row>
    <row r="166" spans="27:30" x14ac:dyDescent="0.25">
      <c r="AA166" s="85">
        <v>58</v>
      </c>
      <c r="AB166" s="85" t="str">
        <f>DRE!D176</f>
        <v>-</v>
      </c>
      <c r="AC166" s="85">
        <f>HLOOKUP($E$4,DRE!$C$4:$Q$1132,ROW('G. Receitas'!X173),FALSE)</f>
        <v>0</v>
      </c>
      <c r="AD166" s="85" t="str">
        <f t="shared" si="7"/>
        <v/>
      </c>
    </row>
    <row r="167" spans="27:30" x14ac:dyDescent="0.25">
      <c r="AA167" s="85">
        <v>59</v>
      </c>
      <c r="AB167" s="85" t="str">
        <f>DRE!D177</f>
        <v>-</v>
      </c>
      <c r="AC167" s="85">
        <f>HLOOKUP($E$4,DRE!$C$4:$Q$1132,ROW('G. Receitas'!X174),FALSE)</f>
        <v>0</v>
      </c>
      <c r="AD167" s="85" t="str">
        <f t="shared" si="7"/>
        <v/>
      </c>
    </row>
    <row r="168" spans="27:30" x14ac:dyDescent="0.25">
      <c r="AA168" s="85">
        <v>60</v>
      </c>
      <c r="AB168" s="85" t="str">
        <f>DRE!D178</f>
        <v>-</v>
      </c>
      <c r="AC168" s="85">
        <f>HLOOKUP($E$4,DRE!$C$4:$Q$1132,ROW('G. Receitas'!X175),FALSE)</f>
        <v>0</v>
      </c>
      <c r="AD168" s="85" t="str">
        <f t="shared" si="7"/>
        <v/>
      </c>
    </row>
    <row r="169" spans="27:30" x14ac:dyDescent="0.25">
      <c r="AA169" s="85">
        <v>61</v>
      </c>
      <c r="AB169" s="85" t="str">
        <f>DRE!D179</f>
        <v>-</v>
      </c>
      <c r="AC169" s="85">
        <f>HLOOKUP($E$4,DRE!$C$4:$Q$1132,ROW('G. Receitas'!X176),FALSE)</f>
        <v>0</v>
      </c>
      <c r="AD169" s="85" t="str">
        <f t="shared" si="7"/>
        <v/>
      </c>
    </row>
    <row r="170" spans="27:30" x14ac:dyDescent="0.25">
      <c r="AA170" s="85">
        <v>62</v>
      </c>
      <c r="AB170" s="85" t="str">
        <f>DRE!D180</f>
        <v>-</v>
      </c>
      <c r="AC170" s="85">
        <f>HLOOKUP($E$4,DRE!$C$4:$Q$1132,ROW('G. Receitas'!X177),FALSE)</f>
        <v>0</v>
      </c>
      <c r="AD170" s="85" t="str">
        <f t="shared" si="7"/>
        <v/>
      </c>
    </row>
    <row r="171" spans="27:30" x14ac:dyDescent="0.25">
      <c r="AA171" s="85">
        <v>63</v>
      </c>
      <c r="AB171" s="85" t="str">
        <f>DRE!D181</f>
        <v>-</v>
      </c>
      <c r="AC171" s="85">
        <f>HLOOKUP($E$4,DRE!$C$4:$Q$1132,ROW('G. Receitas'!X178),FALSE)</f>
        <v>0</v>
      </c>
      <c r="AD171" s="85" t="str">
        <f t="shared" si="7"/>
        <v/>
      </c>
    </row>
    <row r="172" spans="27:30" x14ac:dyDescent="0.25">
      <c r="AA172" s="85">
        <v>64</v>
      </c>
      <c r="AB172" s="85" t="str">
        <f>DRE!D182</f>
        <v>-</v>
      </c>
      <c r="AC172" s="85">
        <f>HLOOKUP($E$4,DRE!$C$4:$Q$1132,ROW('G. Receitas'!X179),FALSE)</f>
        <v>0</v>
      </c>
      <c r="AD172" s="85" t="str">
        <f t="shared" si="7"/>
        <v/>
      </c>
    </row>
    <row r="173" spans="27:30" x14ac:dyDescent="0.25">
      <c r="AA173" s="85">
        <v>65</v>
      </c>
      <c r="AB173" s="85" t="str">
        <f>DRE!D183</f>
        <v>-</v>
      </c>
      <c r="AC173" s="85">
        <f>HLOOKUP($E$4,DRE!$C$4:$Q$1132,ROW('G. Receitas'!X180),FALSE)</f>
        <v>0</v>
      </c>
      <c r="AD173" s="85" t="str">
        <f t="shared" si="7"/>
        <v/>
      </c>
    </row>
    <row r="174" spans="27:30" x14ac:dyDescent="0.25">
      <c r="AA174" s="85">
        <v>66</v>
      </c>
      <c r="AB174" s="85" t="str">
        <f>DRE!D184</f>
        <v>-</v>
      </c>
      <c r="AC174" s="85">
        <f>HLOOKUP($E$4,DRE!$C$4:$Q$1132,ROW('G. Receitas'!X181),FALSE)</f>
        <v>0</v>
      </c>
      <c r="AD174" s="85" t="str">
        <f t="shared" ref="AD174:AD207" si="10">IF(AC174=0,"",AC174+AA174/1000)</f>
        <v/>
      </c>
    </row>
    <row r="175" spans="27:30" x14ac:dyDescent="0.25">
      <c r="AA175" s="85">
        <v>67</v>
      </c>
      <c r="AB175" s="85" t="str">
        <f>DRE!D185</f>
        <v>-</v>
      </c>
      <c r="AC175" s="85">
        <f>HLOOKUP($E$4,DRE!$C$4:$Q$1132,ROW('G. Receitas'!X182),FALSE)</f>
        <v>0</v>
      </c>
      <c r="AD175" s="85" t="str">
        <f t="shared" si="10"/>
        <v/>
      </c>
    </row>
    <row r="176" spans="27:30" x14ac:dyDescent="0.25">
      <c r="AA176" s="85">
        <v>68</v>
      </c>
      <c r="AB176" s="85" t="str">
        <f>DRE!D186</f>
        <v>-</v>
      </c>
      <c r="AC176" s="85">
        <f>HLOOKUP($E$4,DRE!$C$4:$Q$1132,ROW('G. Receitas'!X183),FALSE)</f>
        <v>0</v>
      </c>
      <c r="AD176" s="85" t="str">
        <f t="shared" si="10"/>
        <v/>
      </c>
    </row>
    <row r="177" spans="27:30" x14ac:dyDescent="0.25">
      <c r="AA177" s="85">
        <v>69</v>
      </c>
      <c r="AB177" s="85" t="str">
        <f>DRE!D187</f>
        <v>-</v>
      </c>
      <c r="AC177" s="85">
        <f>HLOOKUP($E$4,DRE!$C$4:$Q$1132,ROW('G. Receitas'!X184),FALSE)</f>
        <v>0</v>
      </c>
      <c r="AD177" s="85" t="str">
        <f t="shared" si="10"/>
        <v/>
      </c>
    </row>
    <row r="178" spans="27:30" x14ac:dyDescent="0.25">
      <c r="AA178" s="85">
        <v>70</v>
      </c>
      <c r="AB178" s="85" t="str">
        <f>DRE!D188</f>
        <v>-</v>
      </c>
      <c r="AC178" s="85">
        <f>HLOOKUP($E$4,DRE!$C$4:$Q$1132,ROW('G. Receitas'!X185),FALSE)</f>
        <v>0</v>
      </c>
      <c r="AD178" s="85" t="str">
        <f t="shared" si="10"/>
        <v/>
      </c>
    </row>
    <row r="179" spans="27:30" x14ac:dyDescent="0.25">
      <c r="AA179" s="85">
        <v>71</v>
      </c>
      <c r="AB179" s="85" t="str">
        <f>DRE!D189</f>
        <v>-</v>
      </c>
      <c r="AC179" s="85">
        <f>HLOOKUP($E$4,DRE!$C$4:$Q$1132,ROW('G. Receitas'!X186),FALSE)</f>
        <v>0</v>
      </c>
      <c r="AD179" s="85" t="str">
        <f t="shared" si="10"/>
        <v/>
      </c>
    </row>
    <row r="180" spans="27:30" x14ac:dyDescent="0.25">
      <c r="AA180" s="85">
        <v>72</v>
      </c>
      <c r="AB180" s="85" t="str">
        <f>DRE!D190</f>
        <v>-</v>
      </c>
      <c r="AC180" s="85">
        <f>HLOOKUP($E$4,DRE!$C$4:$Q$1132,ROW('G. Receitas'!X187),FALSE)</f>
        <v>0</v>
      </c>
      <c r="AD180" s="85" t="str">
        <f t="shared" si="10"/>
        <v/>
      </c>
    </row>
    <row r="181" spans="27:30" x14ac:dyDescent="0.25">
      <c r="AA181" s="85">
        <v>73</v>
      </c>
      <c r="AB181" s="85" t="str">
        <f>DRE!D191</f>
        <v>-</v>
      </c>
      <c r="AC181" s="85">
        <f>HLOOKUP($E$4,DRE!$C$4:$Q$1132,ROW('G. Receitas'!X188),FALSE)</f>
        <v>0</v>
      </c>
      <c r="AD181" s="85" t="str">
        <f t="shared" si="10"/>
        <v/>
      </c>
    </row>
    <row r="182" spans="27:30" x14ac:dyDescent="0.25">
      <c r="AA182" s="85">
        <v>74</v>
      </c>
      <c r="AB182" s="85" t="str">
        <f>DRE!D192</f>
        <v>-</v>
      </c>
      <c r="AC182" s="85">
        <f>HLOOKUP($E$4,DRE!$C$4:$Q$1132,ROW('G. Receitas'!X189),FALSE)</f>
        <v>0</v>
      </c>
      <c r="AD182" s="85" t="str">
        <f t="shared" si="10"/>
        <v/>
      </c>
    </row>
    <row r="183" spans="27:30" x14ac:dyDescent="0.25">
      <c r="AA183" s="85">
        <v>75</v>
      </c>
      <c r="AB183" s="85" t="str">
        <f>DRE!D193</f>
        <v>-</v>
      </c>
      <c r="AC183" s="85">
        <f>HLOOKUP($E$4,DRE!$C$4:$Q$1132,ROW('G. Receitas'!X190),FALSE)</f>
        <v>0</v>
      </c>
      <c r="AD183" s="85" t="str">
        <f t="shared" si="10"/>
        <v/>
      </c>
    </row>
    <row r="184" spans="27:30" x14ac:dyDescent="0.25">
      <c r="AA184" s="85">
        <v>76</v>
      </c>
      <c r="AB184" s="85" t="str">
        <f>DRE!D194</f>
        <v>-</v>
      </c>
      <c r="AC184" s="85">
        <f>HLOOKUP($E$4,DRE!$C$4:$Q$1132,ROW('G. Receitas'!X191),FALSE)</f>
        <v>0</v>
      </c>
      <c r="AD184" s="85" t="str">
        <f t="shared" si="10"/>
        <v/>
      </c>
    </row>
    <row r="185" spans="27:30" x14ac:dyDescent="0.25">
      <c r="AA185" s="85">
        <v>77</v>
      </c>
      <c r="AB185" s="85" t="str">
        <f>DRE!D195</f>
        <v>-</v>
      </c>
      <c r="AC185" s="85">
        <f>HLOOKUP($E$4,DRE!$C$4:$Q$1132,ROW('G. Receitas'!X192),FALSE)</f>
        <v>0</v>
      </c>
      <c r="AD185" s="85" t="str">
        <f t="shared" si="10"/>
        <v/>
      </c>
    </row>
    <row r="186" spans="27:30" x14ac:dyDescent="0.25">
      <c r="AA186" s="85">
        <v>78</v>
      </c>
      <c r="AB186" s="85" t="str">
        <f>DRE!D196</f>
        <v>-</v>
      </c>
      <c r="AC186" s="85">
        <f>HLOOKUP($E$4,DRE!$C$4:$Q$1132,ROW('G. Receitas'!X193),FALSE)</f>
        <v>0</v>
      </c>
      <c r="AD186" s="85" t="str">
        <f t="shared" si="10"/>
        <v/>
      </c>
    </row>
    <row r="187" spans="27:30" x14ac:dyDescent="0.25">
      <c r="AA187" s="85">
        <v>79</v>
      </c>
      <c r="AB187" s="85" t="str">
        <f>DRE!D197</f>
        <v>-</v>
      </c>
      <c r="AC187" s="85">
        <f>HLOOKUP($E$4,DRE!$C$4:$Q$1132,ROW('G. Receitas'!X194),FALSE)</f>
        <v>0</v>
      </c>
      <c r="AD187" s="85" t="str">
        <f t="shared" si="10"/>
        <v/>
      </c>
    </row>
    <row r="188" spans="27:30" x14ac:dyDescent="0.25">
      <c r="AA188" s="85">
        <v>80</v>
      </c>
      <c r="AB188" s="85" t="str">
        <f>DRE!D198</f>
        <v>-</v>
      </c>
      <c r="AC188" s="85">
        <f>HLOOKUP($E$4,DRE!$C$4:$Q$1132,ROW('G. Receitas'!X195),FALSE)</f>
        <v>0</v>
      </c>
      <c r="AD188" s="85" t="str">
        <f t="shared" si="10"/>
        <v/>
      </c>
    </row>
    <row r="189" spans="27:30" x14ac:dyDescent="0.25">
      <c r="AA189" s="85">
        <v>81</v>
      </c>
      <c r="AB189" s="85" t="str">
        <f>DRE!D199</f>
        <v>-</v>
      </c>
      <c r="AC189" s="85">
        <f>HLOOKUP($E$4,DRE!$C$4:$Q$1132,ROW('G. Receitas'!X196),FALSE)</f>
        <v>0</v>
      </c>
      <c r="AD189" s="85" t="str">
        <f t="shared" si="10"/>
        <v/>
      </c>
    </row>
    <row r="190" spans="27:30" x14ac:dyDescent="0.25">
      <c r="AA190" s="85">
        <v>82</v>
      </c>
      <c r="AB190" s="85" t="str">
        <f>DRE!D200</f>
        <v>-</v>
      </c>
      <c r="AC190" s="85">
        <f>HLOOKUP($E$4,DRE!$C$4:$Q$1132,ROW('G. Receitas'!X197),FALSE)</f>
        <v>0</v>
      </c>
      <c r="AD190" s="85" t="str">
        <f t="shared" si="10"/>
        <v/>
      </c>
    </row>
    <row r="191" spans="27:30" x14ac:dyDescent="0.25">
      <c r="AA191" s="85">
        <v>83</v>
      </c>
      <c r="AB191" s="85" t="str">
        <f>DRE!D201</f>
        <v>-</v>
      </c>
      <c r="AC191" s="85">
        <f>HLOOKUP($E$4,DRE!$C$4:$Q$1132,ROW('G. Receitas'!X198),FALSE)</f>
        <v>0</v>
      </c>
      <c r="AD191" s="85" t="str">
        <f t="shared" si="10"/>
        <v/>
      </c>
    </row>
    <row r="192" spans="27:30" x14ac:dyDescent="0.25">
      <c r="AA192" s="85">
        <v>84</v>
      </c>
      <c r="AB192" s="85" t="str">
        <f>DRE!D202</f>
        <v>-</v>
      </c>
      <c r="AC192" s="85">
        <f>HLOOKUP($E$4,DRE!$C$4:$Q$1132,ROW('G. Receitas'!X199),FALSE)</f>
        <v>0</v>
      </c>
      <c r="AD192" s="85" t="str">
        <f t="shared" si="10"/>
        <v/>
      </c>
    </row>
    <row r="193" spans="27:30" x14ac:dyDescent="0.25">
      <c r="AA193" s="85">
        <v>85</v>
      </c>
      <c r="AB193" s="85" t="str">
        <f>DRE!D203</f>
        <v>-</v>
      </c>
      <c r="AC193" s="85">
        <f>HLOOKUP($E$4,DRE!$C$4:$Q$1132,ROW('G. Receitas'!X200),FALSE)</f>
        <v>0</v>
      </c>
      <c r="AD193" s="85" t="str">
        <f t="shared" si="10"/>
        <v/>
      </c>
    </row>
    <row r="194" spans="27:30" x14ac:dyDescent="0.25">
      <c r="AA194" s="85">
        <v>86</v>
      </c>
      <c r="AB194" s="85" t="str">
        <f>DRE!D204</f>
        <v>-</v>
      </c>
      <c r="AC194" s="85">
        <f>HLOOKUP($E$4,DRE!$C$4:$Q$1132,ROW('G. Receitas'!X201),FALSE)</f>
        <v>0</v>
      </c>
      <c r="AD194" s="85" t="str">
        <f t="shared" si="10"/>
        <v/>
      </c>
    </row>
    <row r="195" spans="27:30" x14ac:dyDescent="0.25">
      <c r="AA195" s="85">
        <v>87</v>
      </c>
      <c r="AB195" s="85" t="str">
        <f>DRE!D205</f>
        <v>-</v>
      </c>
      <c r="AC195" s="85">
        <f>HLOOKUP($E$4,DRE!$C$4:$Q$1132,ROW('G. Receitas'!X202),FALSE)</f>
        <v>0</v>
      </c>
      <c r="AD195" s="85" t="str">
        <f t="shared" si="10"/>
        <v/>
      </c>
    </row>
    <row r="196" spans="27:30" x14ac:dyDescent="0.25">
      <c r="AA196" s="85">
        <v>88</v>
      </c>
      <c r="AB196" s="85" t="str">
        <f>DRE!D206</f>
        <v>-</v>
      </c>
      <c r="AC196" s="85">
        <f>HLOOKUP($E$4,DRE!$C$4:$Q$1132,ROW('G. Receitas'!X203),FALSE)</f>
        <v>0</v>
      </c>
      <c r="AD196" s="85" t="str">
        <f t="shared" si="10"/>
        <v/>
      </c>
    </row>
    <row r="197" spans="27:30" x14ac:dyDescent="0.25">
      <c r="AA197" s="85">
        <v>89</v>
      </c>
      <c r="AB197" s="85" t="str">
        <f>DRE!D207</f>
        <v>-</v>
      </c>
      <c r="AC197" s="85">
        <f>HLOOKUP($E$4,DRE!$C$4:$Q$1132,ROW('G. Receitas'!X204),FALSE)</f>
        <v>0</v>
      </c>
      <c r="AD197" s="85" t="str">
        <f t="shared" si="10"/>
        <v/>
      </c>
    </row>
    <row r="198" spans="27:30" x14ac:dyDescent="0.25">
      <c r="AA198" s="85">
        <v>90</v>
      </c>
      <c r="AB198" s="85" t="str">
        <f>DRE!D208</f>
        <v>-</v>
      </c>
      <c r="AC198" s="85">
        <f>HLOOKUP($E$4,DRE!$C$4:$Q$1132,ROW('G. Receitas'!X205),FALSE)</f>
        <v>0</v>
      </c>
      <c r="AD198" s="85" t="str">
        <f t="shared" si="10"/>
        <v/>
      </c>
    </row>
    <row r="199" spans="27:30" x14ac:dyDescent="0.25">
      <c r="AA199" s="85">
        <v>91</v>
      </c>
      <c r="AB199" s="85" t="str">
        <f>DRE!D209</f>
        <v>-</v>
      </c>
      <c r="AC199" s="85">
        <f>HLOOKUP($E$4,DRE!$C$4:$Q$1132,ROW('G. Receitas'!X206),FALSE)</f>
        <v>0</v>
      </c>
      <c r="AD199" s="85" t="str">
        <f t="shared" si="10"/>
        <v/>
      </c>
    </row>
    <row r="200" spans="27:30" x14ac:dyDescent="0.25">
      <c r="AA200" s="85">
        <v>92</v>
      </c>
      <c r="AB200" s="85" t="str">
        <f>DRE!D210</f>
        <v>-</v>
      </c>
      <c r="AC200" s="85">
        <f>HLOOKUP($E$4,DRE!$C$4:$Q$1132,ROW('G. Receitas'!X207),FALSE)</f>
        <v>0</v>
      </c>
      <c r="AD200" s="85" t="str">
        <f t="shared" si="10"/>
        <v/>
      </c>
    </row>
    <row r="201" spans="27:30" x14ac:dyDescent="0.25">
      <c r="AA201" s="85">
        <v>93</v>
      </c>
      <c r="AB201" s="85" t="str">
        <f>DRE!D211</f>
        <v>-</v>
      </c>
      <c r="AC201" s="85">
        <f>HLOOKUP($E$4,DRE!$C$4:$Q$1132,ROW('G. Receitas'!X208),FALSE)</f>
        <v>0</v>
      </c>
      <c r="AD201" s="85" t="str">
        <f t="shared" si="10"/>
        <v/>
      </c>
    </row>
    <row r="202" spans="27:30" x14ac:dyDescent="0.25">
      <c r="AA202" s="85">
        <v>94</v>
      </c>
      <c r="AB202" s="85" t="str">
        <f>DRE!D212</f>
        <v>-</v>
      </c>
      <c r="AC202" s="85">
        <f>HLOOKUP($E$4,DRE!$C$4:$Q$1132,ROW('G. Receitas'!X209),FALSE)</f>
        <v>0</v>
      </c>
      <c r="AD202" s="85" t="str">
        <f t="shared" si="10"/>
        <v/>
      </c>
    </row>
    <row r="203" spans="27:30" x14ac:dyDescent="0.25">
      <c r="AA203" s="85">
        <v>95</v>
      </c>
      <c r="AB203" s="85" t="str">
        <f>DRE!D213</f>
        <v>-</v>
      </c>
      <c r="AC203" s="85">
        <f>HLOOKUP($E$4,DRE!$C$4:$Q$1132,ROW('G. Receitas'!X210),FALSE)</f>
        <v>0</v>
      </c>
      <c r="AD203" s="85" t="str">
        <f t="shared" si="10"/>
        <v/>
      </c>
    </row>
    <row r="204" spans="27:30" x14ac:dyDescent="0.25">
      <c r="AA204" s="85">
        <v>96</v>
      </c>
      <c r="AB204" s="85" t="str">
        <f>DRE!D214</f>
        <v>-</v>
      </c>
      <c r="AC204" s="85">
        <f>HLOOKUP($E$4,DRE!$C$4:$Q$1132,ROW('G. Receitas'!X211),FALSE)</f>
        <v>0</v>
      </c>
      <c r="AD204" s="85" t="str">
        <f t="shared" si="10"/>
        <v/>
      </c>
    </row>
    <row r="205" spans="27:30" x14ac:dyDescent="0.25">
      <c r="AA205" s="85">
        <v>97</v>
      </c>
      <c r="AB205" s="85" t="str">
        <f>DRE!D215</f>
        <v>-</v>
      </c>
      <c r="AC205" s="85">
        <f>HLOOKUP($E$4,DRE!$C$4:$Q$1132,ROW('G. Receitas'!X212),FALSE)</f>
        <v>0</v>
      </c>
      <c r="AD205" s="85" t="str">
        <f t="shared" si="10"/>
        <v/>
      </c>
    </row>
    <row r="206" spans="27:30" x14ac:dyDescent="0.25">
      <c r="AA206" s="85">
        <v>98</v>
      </c>
      <c r="AB206" s="85" t="str">
        <f>DRE!D216</f>
        <v>-</v>
      </c>
      <c r="AC206" s="85">
        <f>HLOOKUP($E$4,DRE!$C$4:$Q$1132,ROW('G. Receitas'!X213),FALSE)</f>
        <v>0</v>
      </c>
      <c r="AD206" s="85" t="str">
        <f t="shared" si="10"/>
        <v/>
      </c>
    </row>
    <row r="207" spans="27:30" x14ac:dyDescent="0.25">
      <c r="AA207" s="85">
        <v>99</v>
      </c>
      <c r="AB207" s="85" t="str">
        <f>DRE!D217</f>
        <v>Outras Receitas com Serviços</v>
      </c>
      <c r="AC207" s="85">
        <f>HLOOKUP($E$4,DRE!$C$4:$Q$1132,ROW('G. Receitas'!X214),FALSE)</f>
        <v>0</v>
      </c>
      <c r="AD207" s="85" t="str">
        <f t="shared" si="10"/>
        <v/>
      </c>
    </row>
    <row r="211" spans="27:33" x14ac:dyDescent="0.25">
      <c r="AB211" s="85" t="str">
        <f>DRE!D221</f>
        <v>DESPESAS COM PRODUTOS</v>
      </c>
      <c r="AC211" s="85">
        <f>HLOOKUP('G. Despesas'!$E$4,DRE!$C$4:$Q$1132,ROW('G. Receitas'!X218),FALSE)</f>
        <v>0</v>
      </c>
      <c r="AD211" s="85" t="s">
        <v>1339</v>
      </c>
      <c r="AE211" s="85" t="s">
        <v>1340</v>
      </c>
      <c r="AF211" s="85" t="s">
        <v>1341</v>
      </c>
      <c r="AG211" s="85" t="s">
        <v>1341</v>
      </c>
    </row>
    <row r="212" spans="27:33" x14ac:dyDescent="0.25">
      <c r="AA212" s="85">
        <v>1</v>
      </c>
      <c r="AB212" s="85" t="str">
        <f>DRE!D222</f>
        <v>CUSTO PRODUTO GLP 13 KG</v>
      </c>
      <c r="AC212" s="85">
        <f>HLOOKUP('G. Despesas'!$E$4,DRE!$C$4:$Q$1132,ROW('G. Receitas'!X219),FALSE)</f>
        <v>0</v>
      </c>
      <c r="AD212" s="85" t="str">
        <f>IF(AC212=0,"",AC212+AA212/1000)</f>
        <v/>
      </c>
      <c r="AE212" s="85" t="e">
        <f>LARGE($AD$212:$AD$310,AA212)</f>
        <v>#NUM!</v>
      </c>
      <c r="AF212" s="85" t="str">
        <f t="shared" ref="AF212:AF226" si="11">IFERROR(VLOOKUP(MATCH(AE212,$AD$212:$AD$310,0),$AA$212:$AC$310,AF$6,FALSE),"-")</f>
        <v>-</v>
      </c>
      <c r="AG212" s="85" t="str">
        <f t="shared" ref="AG212:AG226" si="12">IFERROR(VLOOKUP(MATCH(AE212,$AD$212:$AD$310,0),$AA$212:$AC$310,AG$6,FALSE),"")</f>
        <v/>
      </c>
    </row>
    <row r="213" spans="27:33" x14ac:dyDescent="0.25">
      <c r="AA213" s="85">
        <v>2</v>
      </c>
      <c r="AB213" s="85" t="str">
        <f>DRE!D223</f>
        <v>CUSTO PRODUTO GLP 45 KG</v>
      </c>
      <c r="AC213" s="85">
        <f>HLOOKUP('G. Despesas'!$E$4,DRE!$C$4:$Q$1132,ROW('G. Receitas'!X220),FALSE)</f>
        <v>0</v>
      </c>
      <c r="AD213" s="85" t="str">
        <f>IF(AC213=0,"",AC213+AA213/1000)</f>
        <v/>
      </c>
      <c r="AE213" s="85" t="e">
        <f t="shared" ref="AE213:AE226" si="13">LARGE($AD$212:$AD$310,AA213)</f>
        <v>#NUM!</v>
      </c>
      <c r="AF213" s="85" t="str">
        <f t="shared" si="11"/>
        <v>-</v>
      </c>
      <c r="AG213" s="85" t="str">
        <f t="shared" si="12"/>
        <v/>
      </c>
    </row>
    <row r="214" spans="27:33" x14ac:dyDescent="0.25">
      <c r="AA214" s="85">
        <v>3</v>
      </c>
      <c r="AB214" s="85" t="str">
        <f>DRE!D224</f>
        <v>VASILHAME</v>
      </c>
      <c r="AC214" s="85">
        <f>HLOOKUP('G. Despesas'!$E$4,DRE!$C$4:$Q$1132,ROW('G. Receitas'!X221),FALSE)</f>
        <v>0</v>
      </c>
      <c r="AD214" s="85" t="str">
        <f t="shared" ref="AD214:AD276" si="14">IF(AC214=0,"",AC214+AA214/1000)</f>
        <v/>
      </c>
      <c r="AE214" s="85" t="e">
        <f t="shared" si="13"/>
        <v>#NUM!</v>
      </c>
      <c r="AF214" s="85" t="str">
        <f t="shared" si="11"/>
        <v>-</v>
      </c>
      <c r="AG214" s="85" t="str">
        <f t="shared" si="12"/>
        <v/>
      </c>
    </row>
    <row r="215" spans="27:33" x14ac:dyDescent="0.25">
      <c r="AA215" s="85">
        <v>4</v>
      </c>
      <c r="AB215" s="85">
        <f>DRE!D225</f>
        <v>0</v>
      </c>
      <c r="AC215" s="85">
        <f>HLOOKUP('G. Despesas'!$E$4,DRE!$C$4:$Q$1132,ROW('G. Receitas'!X222),FALSE)</f>
        <v>0</v>
      </c>
      <c r="AD215" s="85" t="str">
        <f t="shared" si="14"/>
        <v/>
      </c>
      <c r="AE215" s="85" t="e">
        <f>LARGE($AD$212:$AD$310,AA215)</f>
        <v>#NUM!</v>
      </c>
      <c r="AF215" s="85" t="str">
        <f t="shared" si="11"/>
        <v>-</v>
      </c>
      <c r="AG215" s="85" t="str">
        <f t="shared" si="12"/>
        <v/>
      </c>
    </row>
    <row r="216" spans="27:33" x14ac:dyDescent="0.25">
      <c r="AA216" s="85">
        <v>5</v>
      </c>
      <c r="AB216" s="85" t="str">
        <f>DRE!D226</f>
        <v>-</v>
      </c>
      <c r="AC216" s="85">
        <f>HLOOKUP('G. Despesas'!$E$4,DRE!$C$4:$Q$1132,ROW('G. Receitas'!X223),FALSE)</f>
        <v>0</v>
      </c>
      <c r="AD216" s="85" t="str">
        <f t="shared" si="14"/>
        <v/>
      </c>
      <c r="AE216" s="85" t="e">
        <f t="shared" si="13"/>
        <v>#NUM!</v>
      </c>
      <c r="AF216" s="85" t="str">
        <f t="shared" si="11"/>
        <v>-</v>
      </c>
      <c r="AG216" s="85" t="str">
        <f t="shared" si="12"/>
        <v/>
      </c>
    </row>
    <row r="217" spans="27:33" x14ac:dyDescent="0.25">
      <c r="AA217" s="85">
        <v>6</v>
      </c>
      <c r="AB217" s="85" t="str">
        <f>DRE!D227</f>
        <v>-</v>
      </c>
      <c r="AC217" s="85">
        <f>HLOOKUP('G. Despesas'!$E$4,DRE!$C$4:$Q$1132,ROW('G. Receitas'!X224),FALSE)</f>
        <v>0</v>
      </c>
      <c r="AD217" s="85" t="str">
        <f t="shared" si="14"/>
        <v/>
      </c>
      <c r="AE217" s="85" t="e">
        <f t="shared" si="13"/>
        <v>#NUM!</v>
      </c>
      <c r="AF217" s="85" t="str">
        <f t="shared" si="11"/>
        <v>-</v>
      </c>
      <c r="AG217" s="85" t="str">
        <f t="shared" si="12"/>
        <v/>
      </c>
    </row>
    <row r="218" spans="27:33" x14ac:dyDescent="0.25">
      <c r="AA218" s="85">
        <v>7</v>
      </c>
      <c r="AB218" s="85" t="str">
        <f>DRE!D228</f>
        <v>-</v>
      </c>
      <c r="AC218" s="85">
        <f>HLOOKUP('G. Despesas'!$E$4,DRE!$C$4:$Q$1132,ROW('G. Receitas'!X225),FALSE)</f>
        <v>0</v>
      </c>
      <c r="AD218" s="85" t="str">
        <f t="shared" si="14"/>
        <v/>
      </c>
      <c r="AE218" s="85" t="e">
        <f>LARGE($AD$212:$AD$310,AA218)</f>
        <v>#NUM!</v>
      </c>
      <c r="AF218" s="85" t="str">
        <f t="shared" si="11"/>
        <v>-</v>
      </c>
      <c r="AG218" s="85" t="str">
        <f t="shared" si="12"/>
        <v/>
      </c>
    </row>
    <row r="219" spans="27:33" x14ac:dyDescent="0.25">
      <c r="AA219" s="85">
        <v>8</v>
      </c>
      <c r="AB219" s="85" t="str">
        <f>DRE!D229</f>
        <v>-</v>
      </c>
      <c r="AC219" s="85">
        <f>HLOOKUP('G. Despesas'!$E$4,DRE!$C$4:$Q$1132,ROW('G. Receitas'!X226),FALSE)</f>
        <v>0</v>
      </c>
      <c r="AD219" s="85" t="str">
        <f t="shared" si="14"/>
        <v/>
      </c>
      <c r="AE219" s="85" t="e">
        <f t="shared" si="13"/>
        <v>#NUM!</v>
      </c>
      <c r="AF219" s="85" t="str">
        <f t="shared" si="11"/>
        <v>-</v>
      </c>
      <c r="AG219" s="85" t="str">
        <f t="shared" si="12"/>
        <v/>
      </c>
    </row>
    <row r="220" spans="27:33" x14ac:dyDescent="0.25">
      <c r="AA220" s="85">
        <v>9</v>
      </c>
      <c r="AB220" s="85" t="str">
        <f>DRE!D230</f>
        <v>-</v>
      </c>
      <c r="AC220" s="85">
        <f>HLOOKUP('G. Despesas'!$E$4,DRE!$C$4:$Q$1132,ROW('G. Receitas'!X227),FALSE)</f>
        <v>0</v>
      </c>
      <c r="AD220" s="85" t="str">
        <f t="shared" si="14"/>
        <v/>
      </c>
      <c r="AE220" s="85" t="e">
        <f t="shared" si="13"/>
        <v>#NUM!</v>
      </c>
      <c r="AF220" s="85" t="str">
        <f t="shared" si="11"/>
        <v>-</v>
      </c>
      <c r="AG220" s="85" t="str">
        <f t="shared" si="12"/>
        <v/>
      </c>
    </row>
    <row r="221" spans="27:33" x14ac:dyDescent="0.25">
      <c r="AA221" s="85">
        <v>10</v>
      </c>
      <c r="AB221" s="85" t="str">
        <f>DRE!D231</f>
        <v>-</v>
      </c>
      <c r="AC221" s="85">
        <f>HLOOKUP('G. Despesas'!$E$4,DRE!$C$4:$Q$1132,ROW('G. Receitas'!X228),FALSE)</f>
        <v>0</v>
      </c>
      <c r="AD221" s="85" t="str">
        <f t="shared" si="14"/>
        <v/>
      </c>
      <c r="AE221" s="85" t="e">
        <f t="shared" si="13"/>
        <v>#NUM!</v>
      </c>
      <c r="AF221" s="85" t="str">
        <f t="shared" si="11"/>
        <v>-</v>
      </c>
      <c r="AG221" s="85" t="str">
        <f t="shared" si="12"/>
        <v/>
      </c>
    </row>
    <row r="222" spans="27:33" x14ac:dyDescent="0.25">
      <c r="AA222" s="85">
        <v>11</v>
      </c>
      <c r="AB222" s="85" t="str">
        <f>DRE!D232</f>
        <v>-</v>
      </c>
      <c r="AC222" s="85">
        <f>HLOOKUP('G. Despesas'!$E$4,DRE!$C$4:$Q$1132,ROW('G. Receitas'!X229),FALSE)</f>
        <v>0</v>
      </c>
      <c r="AD222" s="85" t="str">
        <f t="shared" si="14"/>
        <v/>
      </c>
      <c r="AE222" s="85" t="e">
        <f t="shared" si="13"/>
        <v>#NUM!</v>
      </c>
      <c r="AF222" s="85" t="str">
        <f t="shared" si="11"/>
        <v>-</v>
      </c>
      <c r="AG222" s="85" t="str">
        <f t="shared" si="12"/>
        <v/>
      </c>
    </row>
    <row r="223" spans="27:33" x14ac:dyDescent="0.25">
      <c r="AA223" s="85">
        <v>12</v>
      </c>
      <c r="AB223" s="85" t="str">
        <f>DRE!D233</f>
        <v>-</v>
      </c>
      <c r="AC223" s="85">
        <f>HLOOKUP('G. Despesas'!$E$4,DRE!$C$4:$Q$1132,ROW('G. Receitas'!X230),FALSE)</f>
        <v>0</v>
      </c>
      <c r="AD223" s="85" t="str">
        <f t="shared" si="14"/>
        <v/>
      </c>
      <c r="AE223" s="85" t="e">
        <f t="shared" si="13"/>
        <v>#NUM!</v>
      </c>
      <c r="AF223" s="85" t="str">
        <f t="shared" si="11"/>
        <v>-</v>
      </c>
      <c r="AG223" s="85" t="str">
        <f t="shared" si="12"/>
        <v/>
      </c>
    </row>
    <row r="224" spans="27:33" x14ac:dyDescent="0.25">
      <c r="AA224" s="85">
        <v>13</v>
      </c>
      <c r="AB224" s="85" t="str">
        <f>DRE!D234</f>
        <v>-</v>
      </c>
      <c r="AC224" s="85">
        <f>HLOOKUP('G. Despesas'!$E$4,DRE!$C$4:$Q$1132,ROW('G. Receitas'!X231),FALSE)</f>
        <v>0</v>
      </c>
      <c r="AD224" s="85" t="str">
        <f t="shared" si="14"/>
        <v/>
      </c>
      <c r="AE224" s="85" t="e">
        <f t="shared" si="13"/>
        <v>#NUM!</v>
      </c>
      <c r="AF224" s="85" t="str">
        <f t="shared" si="11"/>
        <v>-</v>
      </c>
      <c r="AG224" s="85" t="str">
        <f t="shared" si="12"/>
        <v/>
      </c>
    </row>
    <row r="225" spans="27:33" x14ac:dyDescent="0.25">
      <c r="AA225" s="85">
        <v>14</v>
      </c>
      <c r="AB225" s="85" t="str">
        <f>DRE!D235</f>
        <v>-</v>
      </c>
      <c r="AC225" s="85">
        <f>HLOOKUP('G. Despesas'!$E$4,DRE!$C$4:$Q$1132,ROW('G. Receitas'!X232),FALSE)</f>
        <v>0</v>
      </c>
      <c r="AD225" s="85" t="str">
        <f t="shared" si="14"/>
        <v/>
      </c>
      <c r="AE225" s="85" t="e">
        <f t="shared" si="13"/>
        <v>#NUM!</v>
      </c>
      <c r="AF225" s="85" t="str">
        <f t="shared" si="11"/>
        <v>-</v>
      </c>
      <c r="AG225" s="85" t="str">
        <f t="shared" si="12"/>
        <v/>
      </c>
    </row>
    <row r="226" spans="27:33" x14ac:dyDescent="0.25">
      <c r="AA226" s="85">
        <v>15</v>
      </c>
      <c r="AB226" s="85" t="str">
        <f>DRE!D236</f>
        <v>-</v>
      </c>
      <c r="AC226" s="85">
        <f>HLOOKUP('G. Despesas'!$E$4,DRE!$C$4:$Q$1132,ROW('G. Receitas'!X233),FALSE)</f>
        <v>0</v>
      </c>
      <c r="AD226" s="85" t="str">
        <f t="shared" si="14"/>
        <v/>
      </c>
      <c r="AE226" s="85" t="e">
        <f t="shared" si="13"/>
        <v>#NUM!</v>
      </c>
      <c r="AF226" s="85" t="str">
        <f t="shared" si="11"/>
        <v>-</v>
      </c>
      <c r="AG226" s="85" t="str">
        <f t="shared" si="12"/>
        <v/>
      </c>
    </row>
    <row r="227" spans="27:33" x14ac:dyDescent="0.25">
      <c r="AA227" s="85">
        <v>16</v>
      </c>
      <c r="AB227" s="85" t="str">
        <f>DRE!D237</f>
        <v>-</v>
      </c>
      <c r="AC227" s="85">
        <f>HLOOKUP('G. Despesas'!$E$4,DRE!$C$4:$Q$1132,ROW('G. Receitas'!X234),FALSE)</f>
        <v>0</v>
      </c>
      <c r="AD227" s="85" t="str">
        <f t="shared" si="14"/>
        <v/>
      </c>
    </row>
    <row r="228" spans="27:33" x14ac:dyDescent="0.25">
      <c r="AA228" s="85">
        <v>17</v>
      </c>
      <c r="AB228" s="85" t="str">
        <f>DRE!D238</f>
        <v>-</v>
      </c>
      <c r="AC228" s="85">
        <f>HLOOKUP('G. Despesas'!$E$4,DRE!$C$4:$Q$1132,ROW('G. Receitas'!X235),FALSE)</f>
        <v>0</v>
      </c>
      <c r="AD228" s="85" t="str">
        <f t="shared" si="14"/>
        <v/>
      </c>
    </row>
    <row r="229" spans="27:33" x14ac:dyDescent="0.25">
      <c r="AA229" s="85">
        <v>18</v>
      </c>
      <c r="AB229" s="85" t="str">
        <f>DRE!D239</f>
        <v>-</v>
      </c>
      <c r="AC229" s="85">
        <f>HLOOKUP('G. Despesas'!$E$4,DRE!$C$4:$Q$1132,ROW('G. Receitas'!X236),FALSE)</f>
        <v>0</v>
      </c>
      <c r="AD229" s="85" t="str">
        <f t="shared" si="14"/>
        <v/>
      </c>
    </row>
    <row r="230" spans="27:33" x14ac:dyDescent="0.25">
      <c r="AA230" s="85">
        <v>19</v>
      </c>
      <c r="AB230" s="85" t="str">
        <f>DRE!D240</f>
        <v>-</v>
      </c>
      <c r="AC230" s="85">
        <f>HLOOKUP('G. Despesas'!$E$4,DRE!$C$4:$Q$1132,ROW('G. Receitas'!X237),FALSE)</f>
        <v>0</v>
      </c>
      <c r="AD230" s="85" t="str">
        <f t="shared" si="14"/>
        <v/>
      </c>
    </row>
    <row r="231" spans="27:33" x14ac:dyDescent="0.25">
      <c r="AA231" s="85">
        <v>20</v>
      </c>
      <c r="AB231" s="85" t="str">
        <f>DRE!D241</f>
        <v>-</v>
      </c>
      <c r="AC231" s="85">
        <f>HLOOKUP('G. Despesas'!$E$4,DRE!$C$4:$Q$1132,ROW('G. Receitas'!X238),FALSE)</f>
        <v>0</v>
      </c>
      <c r="AD231" s="85" t="str">
        <f t="shared" si="14"/>
        <v/>
      </c>
    </row>
    <row r="232" spans="27:33" x14ac:dyDescent="0.25">
      <c r="AA232" s="85">
        <v>21</v>
      </c>
      <c r="AB232" s="85" t="str">
        <f>DRE!D242</f>
        <v>-</v>
      </c>
      <c r="AC232" s="85">
        <f>HLOOKUP('G. Despesas'!$E$4,DRE!$C$4:$Q$1132,ROW('G. Receitas'!X239),FALSE)</f>
        <v>0</v>
      </c>
      <c r="AD232" s="85" t="str">
        <f t="shared" si="14"/>
        <v/>
      </c>
    </row>
    <row r="233" spans="27:33" x14ac:dyDescent="0.25">
      <c r="AA233" s="85">
        <v>22</v>
      </c>
      <c r="AB233" s="85" t="str">
        <f>DRE!D243</f>
        <v>-</v>
      </c>
      <c r="AC233" s="85">
        <f>HLOOKUP('G. Despesas'!$E$4,DRE!$C$4:$Q$1132,ROW('G. Receitas'!X240),FALSE)</f>
        <v>0</v>
      </c>
      <c r="AD233" s="85" t="str">
        <f t="shared" si="14"/>
        <v/>
      </c>
    </row>
    <row r="234" spans="27:33" x14ac:dyDescent="0.25">
      <c r="AA234" s="85">
        <v>23</v>
      </c>
      <c r="AB234" s="85" t="str">
        <f>DRE!D244</f>
        <v>-</v>
      </c>
      <c r="AC234" s="85">
        <f>HLOOKUP('G. Despesas'!$E$4,DRE!$C$4:$Q$1132,ROW('G. Receitas'!X241),FALSE)</f>
        <v>0</v>
      </c>
      <c r="AD234" s="85" t="str">
        <f t="shared" si="14"/>
        <v/>
      </c>
    </row>
    <row r="235" spans="27:33" x14ac:dyDescent="0.25">
      <c r="AA235" s="85">
        <v>24</v>
      </c>
      <c r="AB235" s="85" t="str">
        <f>DRE!D245</f>
        <v>-</v>
      </c>
      <c r="AC235" s="85">
        <f>HLOOKUP('G. Despesas'!$E$4,DRE!$C$4:$Q$1132,ROW('G. Receitas'!X242),FALSE)</f>
        <v>0</v>
      </c>
      <c r="AD235" s="85" t="str">
        <f t="shared" si="14"/>
        <v/>
      </c>
    </row>
    <row r="236" spans="27:33" x14ac:dyDescent="0.25">
      <c r="AA236" s="85">
        <v>25</v>
      </c>
      <c r="AB236" s="85" t="str">
        <f>DRE!D246</f>
        <v>-</v>
      </c>
      <c r="AC236" s="85">
        <f>HLOOKUP('G. Despesas'!$E$4,DRE!$C$4:$Q$1132,ROW('G. Receitas'!X243),FALSE)</f>
        <v>0</v>
      </c>
      <c r="AD236" s="85" t="str">
        <f t="shared" si="14"/>
        <v/>
      </c>
    </row>
    <row r="237" spans="27:33" x14ac:dyDescent="0.25">
      <c r="AA237" s="85">
        <v>26</v>
      </c>
      <c r="AB237" s="85" t="str">
        <f>DRE!D247</f>
        <v>-</v>
      </c>
      <c r="AC237" s="85">
        <f>HLOOKUP('G. Despesas'!$E$4,DRE!$C$4:$Q$1132,ROW('G. Receitas'!X244),FALSE)</f>
        <v>0</v>
      </c>
      <c r="AD237" s="85" t="str">
        <f t="shared" si="14"/>
        <v/>
      </c>
    </row>
    <row r="238" spans="27:33" x14ac:dyDescent="0.25">
      <c r="AA238" s="85">
        <v>27</v>
      </c>
      <c r="AB238" s="85" t="str">
        <f>DRE!D248</f>
        <v>-</v>
      </c>
      <c r="AC238" s="85">
        <f>HLOOKUP('G. Despesas'!$E$4,DRE!$C$4:$Q$1132,ROW('G. Receitas'!X245),FALSE)</f>
        <v>0</v>
      </c>
      <c r="AD238" s="85" t="str">
        <f t="shared" si="14"/>
        <v/>
      </c>
    </row>
    <row r="239" spans="27:33" x14ac:dyDescent="0.25">
      <c r="AA239" s="85">
        <v>28</v>
      </c>
      <c r="AB239" s="85" t="str">
        <f>DRE!D249</f>
        <v>-</v>
      </c>
      <c r="AC239" s="85">
        <f>HLOOKUP('G. Despesas'!$E$4,DRE!$C$4:$Q$1132,ROW('G. Receitas'!X246),FALSE)</f>
        <v>0</v>
      </c>
      <c r="AD239" s="85" t="str">
        <f t="shared" si="14"/>
        <v/>
      </c>
    </row>
    <row r="240" spans="27:33" x14ac:dyDescent="0.25">
      <c r="AA240" s="85">
        <v>29</v>
      </c>
      <c r="AB240" s="85" t="str">
        <f>DRE!D250</f>
        <v>-</v>
      </c>
      <c r="AC240" s="85">
        <f>HLOOKUP('G. Despesas'!$E$4,DRE!$C$4:$Q$1132,ROW('G. Receitas'!X247),FALSE)</f>
        <v>0</v>
      </c>
      <c r="AD240" s="85" t="str">
        <f t="shared" si="14"/>
        <v/>
      </c>
    </row>
    <row r="241" spans="27:30" x14ac:dyDescent="0.25">
      <c r="AA241" s="85">
        <v>30</v>
      </c>
      <c r="AB241" s="85" t="str">
        <f>DRE!D251</f>
        <v>-</v>
      </c>
      <c r="AC241" s="85">
        <f>HLOOKUP('G. Despesas'!$E$4,DRE!$C$4:$Q$1132,ROW('G. Receitas'!X248),FALSE)</f>
        <v>0</v>
      </c>
      <c r="AD241" s="85" t="str">
        <f t="shared" si="14"/>
        <v/>
      </c>
    </row>
    <row r="242" spans="27:30" x14ac:dyDescent="0.25">
      <c r="AA242" s="85">
        <v>31</v>
      </c>
      <c r="AB242" s="85" t="str">
        <f>DRE!D252</f>
        <v>-</v>
      </c>
      <c r="AC242" s="85">
        <f>HLOOKUP('G. Despesas'!$E$4,DRE!$C$4:$Q$1132,ROW('G. Receitas'!X249),FALSE)</f>
        <v>0</v>
      </c>
      <c r="AD242" s="85" t="str">
        <f t="shared" si="14"/>
        <v/>
      </c>
    </row>
    <row r="243" spans="27:30" x14ac:dyDescent="0.25">
      <c r="AA243" s="85">
        <v>32</v>
      </c>
      <c r="AB243" s="85" t="str">
        <f>DRE!D253</f>
        <v>-</v>
      </c>
      <c r="AC243" s="85">
        <f>HLOOKUP('G. Despesas'!$E$4,DRE!$C$4:$Q$1132,ROW('G. Receitas'!X250),FALSE)</f>
        <v>0</v>
      </c>
      <c r="AD243" s="85" t="str">
        <f t="shared" si="14"/>
        <v/>
      </c>
    </row>
    <row r="244" spans="27:30" x14ac:dyDescent="0.25">
      <c r="AA244" s="85">
        <v>33</v>
      </c>
      <c r="AB244" s="85" t="str">
        <f>DRE!D254</f>
        <v>-</v>
      </c>
      <c r="AC244" s="85">
        <f>HLOOKUP('G. Despesas'!$E$4,DRE!$C$4:$Q$1132,ROW('G. Receitas'!X251),FALSE)</f>
        <v>0</v>
      </c>
      <c r="AD244" s="85" t="str">
        <f t="shared" si="14"/>
        <v/>
      </c>
    </row>
    <row r="245" spans="27:30" x14ac:dyDescent="0.25">
      <c r="AA245" s="85">
        <v>34</v>
      </c>
      <c r="AB245" s="85" t="str">
        <f>DRE!D255</f>
        <v>-</v>
      </c>
      <c r="AC245" s="85">
        <f>HLOOKUP('G. Despesas'!$E$4,DRE!$C$4:$Q$1132,ROW('G. Receitas'!X252),FALSE)</f>
        <v>0</v>
      </c>
      <c r="AD245" s="85" t="str">
        <f t="shared" si="14"/>
        <v/>
      </c>
    </row>
    <row r="246" spans="27:30" x14ac:dyDescent="0.25">
      <c r="AA246" s="85">
        <v>35</v>
      </c>
      <c r="AB246" s="85" t="str">
        <f>DRE!D256</f>
        <v>-</v>
      </c>
      <c r="AC246" s="85">
        <f>HLOOKUP('G. Despesas'!$E$4,DRE!$C$4:$Q$1132,ROW('G. Receitas'!X253),FALSE)</f>
        <v>0</v>
      </c>
      <c r="AD246" s="85" t="str">
        <f t="shared" si="14"/>
        <v/>
      </c>
    </row>
    <row r="247" spans="27:30" x14ac:dyDescent="0.25">
      <c r="AA247" s="85">
        <v>36</v>
      </c>
      <c r="AB247" s="85" t="str">
        <f>DRE!D257</f>
        <v>-</v>
      </c>
      <c r="AC247" s="85">
        <f>HLOOKUP('G. Despesas'!$E$4,DRE!$C$4:$Q$1132,ROW('G. Receitas'!X254),FALSE)</f>
        <v>0</v>
      </c>
      <c r="AD247" s="85" t="str">
        <f t="shared" si="14"/>
        <v/>
      </c>
    </row>
    <row r="248" spans="27:30" x14ac:dyDescent="0.25">
      <c r="AA248" s="85">
        <v>37</v>
      </c>
      <c r="AB248" s="85" t="str">
        <f>DRE!D258</f>
        <v>-</v>
      </c>
      <c r="AC248" s="85">
        <f>HLOOKUP('G. Despesas'!$E$4,DRE!$C$4:$Q$1132,ROW('G. Receitas'!X255),FALSE)</f>
        <v>0</v>
      </c>
      <c r="AD248" s="85" t="str">
        <f t="shared" si="14"/>
        <v/>
      </c>
    </row>
    <row r="249" spans="27:30" x14ac:dyDescent="0.25">
      <c r="AA249" s="85">
        <v>38</v>
      </c>
      <c r="AB249" s="85" t="str">
        <f>DRE!D259</f>
        <v>-</v>
      </c>
      <c r="AC249" s="85">
        <f>HLOOKUP('G. Despesas'!$E$4,DRE!$C$4:$Q$1132,ROW('G. Receitas'!X256),FALSE)</f>
        <v>0</v>
      </c>
      <c r="AD249" s="85" t="str">
        <f t="shared" si="14"/>
        <v/>
      </c>
    </row>
    <row r="250" spans="27:30" x14ac:dyDescent="0.25">
      <c r="AA250" s="85">
        <v>39</v>
      </c>
      <c r="AB250" s="85" t="str">
        <f>DRE!D260</f>
        <v>-</v>
      </c>
      <c r="AC250" s="85">
        <f>HLOOKUP('G. Despesas'!$E$4,DRE!$C$4:$Q$1132,ROW('G. Receitas'!X257),FALSE)</f>
        <v>0</v>
      </c>
      <c r="AD250" s="85" t="str">
        <f t="shared" si="14"/>
        <v/>
      </c>
    </row>
    <row r="251" spans="27:30" x14ac:dyDescent="0.25">
      <c r="AA251" s="85">
        <v>40</v>
      </c>
      <c r="AB251" s="85" t="str">
        <f>DRE!D261</f>
        <v>-</v>
      </c>
      <c r="AC251" s="85">
        <f>HLOOKUP('G. Despesas'!$E$4,DRE!$C$4:$Q$1132,ROW('G. Receitas'!X258),FALSE)</f>
        <v>0</v>
      </c>
      <c r="AD251" s="85" t="str">
        <f t="shared" si="14"/>
        <v/>
      </c>
    </row>
    <row r="252" spans="27:30" x14ac:dyDescent="0.25">
      <c r="AA252" s="85">
        <v>41</v>
      </c>
      <c r="AB252" s="85" t="str">
        <f>DRE!D262</f>
        <v>-</v>
      </c>
      <c r="AC252" s="85">
        <f>HLOOKUP('G. Despesas'!$E$4,DRE!$C$4:$Q$1132,ROW('G. Receitas'!X259),FALSE)</f>
        <v>0</v>
      </c>
      <c r="AD252" s="85" t="str">
        <f t="shared" si="14"/>
        <v/>
      </c>
    </row>
    <row r="253" spans="27:30" x14ac:dyDescent="0.25">
      <c r="AA253" s="85">
        <v>42</v>
      </c>
      <c r="AB253" s="85" t="str">
        <f>DRE!D263</f>
        <v>-</v>
      </c>
      <c r="AC253" s="85">
        <f>HLOOKUP('G. Despesas'!$E$4,DRE!$C$4:$Q$1132,ROW('G. Receitas'!X260),FALSE)</f>
        <v>0</v>
      </c>
      <c r="AD253" s="85" t="str">
        <f t="shared" si="14"/>
        <v/>
      </c>
    </row>
    <row r="254" spans="27:30" x14ac:dyDescent="0.25">
      <c r="AA254" s="85">
        <v>43</v>
      </c>
      <c r="AB254" s="85" t="str">
        <f>DRE!D264</f>
        <v>-</v>
      </c>
      <c r="AC254" s="85">
        <f>HLOOKUP('G. Despesas'!$E$4,DRE!$C$4:$Q$1132,ROW('G. Receitas'!X261),FALSE)</f>
        <v>0</v>
      </c>
      <c r="AD254" s="85" t="str">
        <f t="shared" si="14"/>
        <v/>
      </c>
    </row>
    <row r="255" spans="27:30" x14ac:dyDescent="0.25">
      <c r="AA255" s="85">
        <v>44</v>
      </c>
      <c r="AB255" s="85" t="str">
        <f>DRE!D265</f>
        <v>-</v>
      </c>
      <c r="AC255" s="85">
        <f>HLOOKUP('G. Despesas'!$E$4,DRE!$C$4:$Q$1132,ROW('G. Receitas'!X262),FALSE)</f>
        <v>0</v>
      </c>
      <c r="AD255" s="85" t="str">
        <f t="shared" si="14"/>
        <v/>
      </c>
    </row>
    <row r="256" spans="27:30" x14ac:dyDescent="0.25">
      <c r="AA256" s="85">
        <v>45</v>
      </c>
      <c r="AB256" s="85" t="str">
        <f>DRE!D266</f>
        <v>-</v>
      </c>
      <c r="AC256" s="85">
        <f>HLOOKUP('G. Despesas'!$E$4,DRE!$C$4:$Q$1132,ROW('G. Receitas'!X263),FALSE)</f>
        <v>0</v>
      </c>
      <c r="AD256" s="85" t="str">
        <f t="shared" si="14"/>
        <v/>
      </c>
    </row>
    <row r="257" spans="27:30" x14ac:dyDescent="0.25">
      <c r="AA257" s="85">
        <v>46</v>
      </c>
      <c r="AB257" s="85" t="str">
        <f>DRE!D267</f>
        <v>-</v>
      </c>
      <c r="AC257" s="85">
        <f>HLOOKUP('G. Despesas'!$E$4,DRE!$C$4:$Q$1132,ROW('G. Receitas'!X264),FALSE)</f>
        <v>0</v>
      </c>
      <c r="AD257" s="85" t="str">
        <f t="shared" si="14"/>
        <v/>
      </c>
    </row>
    <row r="258" spans="27:30" x14ac:dyDescent="0.25">
      <c r="AA258" s="85">
        <v>47</v>
      </c>
      <c r="AB258" s="85" t="str">
        <f>DRE!D268</f>
        <v>-</v>
      </c>
      <c r="AC258" s="85">
        <f>HLOOKUP('G. Despesas'!$E$4,DRE!$C$4:$Q$1132,ROW('G. Receitas'!X265),FALSE)</f>
        <v>0</v>
      </c>
      <c r="AD258" s="85" t="str">
        <f t="shared" si="14"/>
        <v/>
      </c>
    </row>
    <row r="259" spans="27:30" x14ac:dyDescent="0.25">
      <c r="AA259" s="85">
        <v>48</v>
      </c>
      <c r="AB259" s="85" t="str">
        <f>DRE!D269</f>
        <v>-</v>
      </c>
      <c r="AC259" s="85">
        <f>HLOOKUP('G. Despesas'!$E$4,DRE!$C$4:$Q$1132,ROW('G. Receitas'!X266),FALSE)</f>
        <v>0</v>
      </c>
      <c r="AD259" s="85" t="str">
        <f t="shared" si="14"/>
        <v/>
      </c>
    </row>
    <row r="260" spans="27:30" x14ac:dyDescent="0.25">
      <c r="AA260" s="85">
        <v>49</v>
      </c>
      <c r="AB260" s="85" t="str">
        <f>DRE!D270</f>
        <v>-</v>
      </c>
      <c r="AC260" s="85">
        <f>HLOOKUP('G. Despesas'!$E$4,DRE!$C$4:$Q$1132,ROW('G. Receitas'!X267),FALSE)</f>
        <v>0</v>
      </c>
      <c r="AD260" s="85" t="str">
        <f t="shared" si="14"/>
        <v/>
      </c>
    </row>
    <row r="261" spans="27:30" x14ac:dyDescent="0.25">
      <c r="AA261" s="85">
        <v>50</v>
      </c>
      <c r="AB261" s="85" t="str">
        <f>DRE!D271</f>
        <v>-</v>
      </c>
      <c r="AC261" s="85">
        <f>HLOOKUP('G. Despesas'!$E$4,DRE!$C$4:$Q$1132,ROW('G. Receitas'!X268),FALSE)</f>
        <v>0</v>
      </c>
      <c r="AD261" s="85" t="str">
        <f t="shared" si="14"/>
        <v/>
      </c>
    </row>
    <row r="262" spans="27:30" x14ac:dyDescent="0.25">
      <c r="AA262" s="85">
        <v>51</v>
      </c>
      <c r="AB262" s="85" t="str">
        <f>DRE!D272</f>
        <v>-</v>
      </c>
      <c r="AC262" s="85">
        <f>HLOOKUP('G. Despesas'!$E$4,DRE!$C$4:$Q$1132,ROW('G. Receitas'!X269),FALSE)</f>
        <v>0</v>
      </c>
      <c r="AD262" s="85" t="str">
        <f t="shared" si="14"/>
        <v/>
      </c>
    </row>
    <row r="263" spans="27:30" x14ac:dyDescent="0.25">
      <c r="AA263" s="85">
        <v>52</v>
      </c>
      <c r="AB263" s="85" t="str">
        <f>DRE!D273</f>
        <v>-</v>
      </c>
      <c r="AC263" s="85">
        <f>HLOOKUP('G. Despesas'!$E$4,DRE!$C$4:$Q$1132,ROW('G. Receitas'!X270),FALSE)</f>
        <v>0</v>
      </c>
      <c r="AD263" s="85" t="str">
        <f t="shared" si="14"/>
        <v/>
      </c>
    </row>
    <row r="264" spans="27:30" x14ac:dyDescent="0.25">
      <c r="AA264" s="85">
        <v>53</v>
      </c>
      <c r="AB264" s="85" t="str">
        <f>DRE!D274</f>
        <v>-</v>
      </c>
      <c r="AC264" s="85">
        <f>HLOOKUP('G. Despesas'!$E$4,DRE!$C$4:$Q$1132,ROW('G. Receitas'!X271),FALSE)</f>
        <v>0</v>
      </c>
      <c r="AD264" s="85" t="str">
        <f t="shared" si="14"/>
        <v/>
      </c>
    </row>
    <row r="265" spans="27:30" x14ac:dyDescent="0.25">
      <c r="AA265" s="85">
        <v>54</v>
      </c>
      <c r="AB265" s="85" t="str">
        <f>DRE!D275</f>
        <v>-</v>
      </c>
      <c r="AC265" s="85">
        <f>HLOOKUP('G. Despesas'!$E$4,DRE!$C$4:$Q$1132,ROW('G. Receitas'!X272),FALSE)</f>
        <v>0</v>
      </c>
      <c r="AD265" s="85" t="str">
        <f t="shared" si="14"/>
        <v/>
      </c>
    </row>
    <row r="266" spans="27:30" x14ac:dyDescent="0.25">
      <c r="AA266" s="85">
        <v>55</v>
      </c>
      <c r="AB266" s="85" t="str">
        <f>DRE!D276</f>
        <v>-</v>
      </c>
      <c r="AC266" s="85">
        <f>HLOOKUP('G. Despesas'!$E$4,DRE!$C$4:$Q$1132,ROW('G. Receitas'!X273),FALSE)</f>
        <v>0</v>
      </c>
      <c r="AD266" s="85" t="str">
        <f t="shared" si="14"/>
        <v/>
      </c>
    </row>
    <row r="267" spans="27:30" x14ac:dyDescent="0.25">
      <c r="AA267" s="85">
        <v>56</v>
      </c>
      <c r="AB267" s="85" t="str">
        <f>DRE!D277</f>
        <v>-</v>
      </c>
      <c r="AC267" s="85">
        <f>HLOOKUP('G. Despesas'!$E$4,DRE!$C$4:$Q$1132,ROW('G. Receitas'!X274),FALSE)</f>
        <v>0</v>
      </c>
      <c r="AD267" s="85" t="str">
        <f t="shared" si="14"/>
        <v/>
      </c>
    </row>
    <row r="268" spans="27:30" x14ac:dyDescent="0.25">
      <c r="AA268" s="85">
        <v>57</v>
      </c>
      <c r="AB268" s="85" t="str">
        <f>DRE!D278</f>
        <v>-</v>
      </c>
      <c r="AC268" s="85">
        <f>HLOOKUP('G. Despesas'!$E$4,DRE!$C$4:$Q$1132,ROW('G. Receitas'!X275),FALSE)</f>
        <v>0</v>
      </c>
      <c r="AD268" s="85" t="str">
        <f t="shared" si="14"/>
        <v/>
      </c>
    </row>
    <row r="269" spans="27:30" x14ac:dyDescent="0.25">
      <c r="AA269" s="85">
        <v>58</v>
      </c>
      <c r="AB269" s="85" t="str">
        <f>DRE!D279</f>
        <v>-</v>
      </c>
      <c r="AC269" s="85">
        <f>HLOOKUP('G. Despesas'!$E$4,DRE!$C$4:$Q$1132,ROW('G. Receitas'!X276),FALSE)</f>
        <v>0</v>
      </c>
      <c r="AD269" s="85" t="str">
        <f t="shared" si="14"/>
        <v/>
      </c>
    </row>
    <row r="270" spans="27:30" x14ac:dyDescent="0.25">
      <c r="AA270" s="85">
        <v>59</v>
      </c>
      <c r="AB270" s="85" t="str">
        <f>DRE!D280</f>
        <v>-</v>
      </c>
      <c r="AC270" s="85">
        <f>HLOOKUP('G. Despesas'!$E$4,DRE!$C$4:$Q$1132,ROW('G. Receitas'!X277),FALSE)</f>
        <v>0</v>
      </c>
      <c r="AD270" s="85" t="str">
        <f t="shared" si="14"/>
        <v/>
      </c>
    </row>
    <row r="271" spans="27:30" x14ac:dyDescent="0.25">
      <c r="AA271" s="85">
        <v>60</v>
      </c>
      <c r="AB271" s="85" t="str">
        <f>DRE!D281</f>
        <v>-</v>
      </c>
      <c r="AC271" s="85">
        <f>HLOOKUP('G. Despesas'!$E$4,DRE!$C$4:$Q$1132,ROW('G. Receitas'!X278),FALSE)</f>
        <v>0</v>
      </c>
      <c r="AD271" s="85" t="str">
        <f t="shared" si="14"/>
        <v/>
      </c>
    </row>
    <row r="272" spans="27:30" x14ac:dyDescent="0.25">
      <c r="AA272" s="85">
        <v>61</v>
      </c>
      <c r="AB272" s="85" t="str">
        <f>DRE!D282</f>
        <v>-</v>
      </c>
      <c r="AC272" s="85">
        <f>HLOOKUP('G. Despesas'!$E$4,DRE!$C$4:$Q$1132,ROW('G. Receitas'!X279),FALSE)</f>
        <v>0</v>
      </c>
      <c r="AD272" s="85" t="str">
        <f t="shared" si="14"/>
        <v/>
      </c>
    </row>
    <row r="273" spans="27:30" x14ac:dyDescent="0.25">
      <c r="AA273" s="85">
        <v>62</v>
      </c>
      <c r="AB273" s="85" t="str">
        <f>DRE!D283</f>
        <v>-</v>
      </c>
      <c r="AC273" s="85">
        <f>HLOOKUP('G. Despesas'!$E$4,DRE!$C$4:$Q$1132,ROW('G. Receitas'!X280),FALSE)</f>
        <v>0</v>
      </c>
      <c r="AD273" s="85" t="str">
        <f t="shared" si="14"/>
        <v/>
      </c>
    </row>
    <row r="274" spans="27:30" x14ac:dyDescent="0.25">
      <c r="AA274" s="85">
        <v>63</v>
      </c>
      <c r="AB274" s="85" t="str">
        <f>DRE!D284</f>
        <v>-</v>
      </c>
      <c r="AC274" s="85">
        <f>HLOOKUP('G. Despesas'!$E$4,DRE!$C$4:$Q$1132,ROW('G. Receitas'!X281),FALSE)</f>
        <v>0</v>
      </c>
      <c r="AD274" s="85" t="str">
        <f t="shared" si="14"/>
        <v/>
      </c>
    </row>
    <row r="275" spans="27:30" x14ac:dyDescent="0.25">
      <c r="AA275" s="85">
        <v>64</v>
      </c>
      <c r="AB275" s="85" t="str">
        <f>DRE!D285</f>
        <v>-</v>
      </c>
      <c r="AC275" s="85">
        <f>HLOOKUP('G. Despesas'!$E$4,DRE!$C$4:$Q$1132,ROW('G. Receitas'!X282),FALSE)</f>
        <v>0</v>
      </c>
      <c r="AD275" s="85" t="str">
        <f t="shared" si="14"/>
        <v/>
      </c>
    </row>
    <row r="276" spans="27:30" x14ac:dyDescent="0.25">
      <c r="AA276" s="85">
        <v>65</v>
      </c>
      <c r="AB276" s="85" t="str">
        <f>DRE!D286</f>
        <v>-</v>
      </c>
      <c r="AC276" s="85">
        <f>HLOOKUP('G. Despesas'!$E$4,DRE!$C$4:$Q$1132,ROW('G. Receitas'!X283),FALSE)</f>
        <v>0</v>
      </c>
      <c r="AD276" s="85" t="str">
        <f t="shared" si="14"/>
        <v/>
      </c>
    </row>
    <row r="277" spans="27:30" x14ac:dyDescent="0.25">
      <c r="AA277" s="85">
        <v>66</v>
      </c>
      <c r="AB277" s="85" t="str">
        <f>DRE!D287</f>
        <v>-</v>
      </c>
      <c r="AC277" s="85">
        <f>HLOOKUP('G. Despesas'!$E$4,DRE!$C$4:$Q$1132,ROW('G. Receitas'!X284),FALSE)</f>
        <v>0</v>
      </c>
      <c r="AD277" s="85" t="str">
        <f t="shared" ref="AD277:AD311" si="15">IF(AC277=0,"",AC277+AA277/1000)</f>
        <v/>
      </c>
    </row>
    <row r="278" spans="27:30" x14ac:dyDescent="0.25">
      <c r="AA278" s="85">
        <v>67</v>
      </c>
      <c r="AB278" s="85" t="str">
        <f>DRE!D288</f>
        <v>-</v>
      </c>
      <c r="AC278" s="85">
        <f>HLOOKUP('G. Despesas'!$E$4,DRE!$C$4:$Q$1132,ROW('G. Receitas'!X285),FALSE)</f>
        <v>0</v>
      </c>
      <c r="AD278" s="85" t="str">
        <f t="shared" si="15"/>
        <v/>
      </c>
    </row>
    <row r="279" spans="27:30" x14ac:dyDescent="0.25">
      <c r="AA279" s="85">
        <v>68</v>
      </c>
      <c r="AB279" s="85" t="str">
        <f>DRE!D289</f>
        <v>-</v>
      </c>
      <c r="AC279" s="85">
        <f>HLOOKUP('G. Despesas'!$E$4,DRE!$C$4:$Q$1132,ROW('G. Receitas'!X286),FALSE)</f>
        <v>0</v>
      </c>
      <c r="AD279" s="85" t="str">
        <f t="shared" si="15"/>
        <v/>
      </c>
    </row>
    <row r="280" spans="27:30" x14ac:dyDescent="0.25">
      <c r="AA280" s="85">
        <v>69</v>
      </c>
      <c r="AB280" s="85" t="str">
        <f>DRE!D290</f>
        <v>-</v>
      </c>
      <c r="AC280" s="85">
        <f>HLOOKUP('G. Despesas'!$E$4,DRE!$C$4:$Q$1132,ROW('G. Receitas'!X287),FALSE)</f>
        <v>0</v>
      </c>
      <c r="AD280" s="85" t="str">
        <f t="shared" si="15"/>
        <v/>
      </c>
    </row>
    <row r="281" spans="27:30" x14ac:dyDescent="0.25">
      <c r="AA281" s="85">
        <v>70</v>
      </c>
      <c r="AB281" s="85" t="str">
        <f>DRE!D291</f>
        <v>-</v>
      </c>
      <c r="AC281" s="85">
        <f>HLOOKUP('G. Despesas'!$E$4,DRE!$C$4:$Q$1132,ROW('G. Receitas'!X288),FALSE)</f>
        <v>0</v>
      </c>
      <c r="AD281" s="85" t="str">
        <f t="shared" si="15"/>
        <v/>
      </c>
    </row>
    <row r="282" spans="27:30" x14ac:dyDescent="0.25">
      <c r="AA282" s="85">
        <v>71</v>
      </c>
      <c r="AB282" s="85" t="str">
        <f>DRE!D292</f>
        <v>-</v>
      </c>
      <c r="AC282" s="85">
        <f>HLOOKUP('G. Despesas'!$E$4,DRE!$C$4:$Q$1132,ROW('G. Receitas'!X289),FALSE)</f>
        <v>0</v>
      </c>
      <c r="AD282" s="85" t="str">
        <f t="shared" si="15"/>
        <v/>
      </c>
    </row>
    <row r="283" spans="27:30" x14ac:dyDescent="0.25">
      <c r="AA283" s="85">
        <v>72</v>
      </c>
      <c r="AB283" s="85" t="str">
        <f>DRE!D293</f>
        <v>-</v>
      </c>
      <c r="AC283" s="85">
        <f>HLOOKUP('G. Despesas'!$E$4,DRE!$C$4:$Q$1132,ROW('G. Receitas'!X290),FALSE)</f>
        <v>0</v>
      </c>
      <c r="AD283" s="85" t="str">
        <f t="shared" si="15"/>
        <v/>
      </c>
    </row>
    <row r="284" spans="27:30" x14ac:dyDescent="0.25">
      <c r="AA284" s="85">
        <v>73</v>
      </c>
      <c r="AB284" s="85" t="str">
        <f>DRE!D294</f>
        <v>-</v>
      </c>
      <c r="AC284" s="85">
        <f>HLOOKUP('G. Despesas'!$E$4,DRE!$C$4:$Q$1132,ROW('G. Receitas'!X291),FALSE)</f>
        <v>0</v>
      </c>
      <c r="AD284" s="85" t="str">
        <f t="shared" si="15"/>
        <v/>
      </c>
    </row>
    <row r="285" spans="27:30" x14ac:dyDescent="0.25">
      <c r="AA285" s="85">
        <v>74</v>
      </c>
      <c r="AB285" s="85" t="str">
        <f>DRE!D295</f>
        <v>-</v>
      </c>
      <c r="AC285" s="85">
        <f>HLOOKUP('G. Despesas'!$E$4,DRE!$C$4:$Q$1132,ROW('G. Receitas'!X292),FALSE)</f>
        <v>0</v>
      </c>
      <c r="AD285" s="85" t="str">
        <f t="shared" si="15"/>
        <v/>
      </c>
    </row>
    <row r="286" spans="27:30" x14ac:dyDescent="0.25">
      <c r="AA286" s="85">
        <v>75</v>
      </c>
      <c r="AB286" s="85" t="str">
        <f>DRE!D296</f>
        <v>-</v>
      </c>
      <c r="AC286" s="85">
        <f>HLOOKUP('G. Despesas'!$E$4,DRE!$C$4:$Q$1132,ROW('G. Receitas'!X293),FALSE)</f>
        <v>0</v>
      </c>
      <c r="AD286" s="85" t="str">
        <f t="shared" si="15"/>
        <v/>
      </c>
    </row>
    <row r="287" spans="27:30" x14ac:dyDescent="0.25">
      <c r="AA287" s="85">
        <v>76</v>
      </c>
      <c r="AB287" s="85" t="str">
        <f>DRE!D297</f>
        <v>-</v>
      </c>
      <c r="AC287" s="85">
        <f>HLOOKUP('G. Despesas'!$E$4,DRE!$C$4:$Q$1132,ROW('G. Receitas'!X294),FALSE)</f>
        <v>0</v>
      </c>
      <c r="AD287" s="85" t="str">
        <f t="shared" si="15"/>
        <v/>
      </c>
    </row>
    <row r="288" spans="27:30" x14ac:dyDescent="0.25">
      <c r="AA288" s="85">
        <v>77</v>
      </c>
      <c r="AB288" s="85" t="str">
        <f>DRE!D298</f>
        <v>-</v>
      </c>
      <c r="AC288" s="85">
        <f>HLOOKUP('G. Despesas'!$E$4,DRE!$C$4:$Q$1132,ROW('G. Receitas'!X295),FALSE)</f>
        <v>0</v>
      </c>
      <c r="AD288" s="85" t="str">
        <f t="shared" si="15"/>
        <v/>
      </c>
    </row>
    <row r="289" spans="27:30" x14ac:dyDescent="0.25">
      <c r="AA289" s="85">
        <v>78</v>
      </c>
      <c r="AB289" s="85" t="str">
        <f>DRE!D299</f>
        <v>-</v>
      </c>
      <c r="AC289" s="85">
        <f>HLOOKUP('G. Despesas'!$E$4,DRE!$C$4:$Q$1132,ROW('G. Receitas'!X296),FALSE)</f>
        <v>0</v>
      </c>
      <c r="AD289" s="85" t="str">
        <f t="shared" si="15"/>
        <v/>
      </c>
    </row>
    <row r="290" spans="27:30" x14ac:dyDescent="0.25">
      <c r="AA290" s="85">
        <v>79</v>
      </c>
      <c r="AB290" s="85" t="str">
        <f>DRE!D300</f>
        <v>-</v>
      </c>
      <c r="AC290" s="85">
        <f>HLOOKUP('G. Despesas'!$E$4,DRE!$C$4:$Q$1132,ROW('G. Receitas'!X297),FALSE)</f>
        <v>0</v>
      </c>
      <c r="AD290" s="85" t="str">
        <f t="shared" si="15"/>
        <v/>
      </c>
    </row>
    <row r="291" spans="27:30" x14ac:dyDescent="0.25">
      <c r="AA291" s="85">
        <v>80</v>
      </c>
      <c r="AB291" s="85" t="str">
        <f>DRE!D301</f>
        <v>-</v>
      </c>
      <c r="AC291" s="85">
        <f>HLOOKUP('G. Despesas'!$E$4,DRE!$C$4:$Q$1132,ROW('G. Receitas'!X298),FALSE)</f>
        <v>0</v>
      </c>
      <c r="AD291" s="85" t="str">
        <f t="shared" si="15"/>
        <v/>
      </c>
    </row>
    <row r="292" spans="27:30" x14ac:dyDescent="0.25">
      <c r="AA292" s="85">
        <v>81</v>
      </c>
      <c r="AB292" s="85" t="str">
        <f>DRE!D302</f>
        <v>-</v>
      </c>
      <c r="AC292" s="85">
        <f>HLOOKUP('G. Despesas'!$E$4,DRE!$C$4:$Q$1132,ROW('G. Receitas'!X299),FALSE)</f>
        <v>0</v>
      </c>
      <c r="AD292" s="85" t="str">
        <f t="shared" si="15"/>
        <v/>
      </c>
    </row>
    <row r="293" spans="27:30" x14ac:dyDescent="0.25">
      <c r="AA293" s="85">
        <v>82</v>
      </c>
      <c r="AB293" s="85" t="str">
        <f>DRE!D303</f>
        <v>-</v>
      </c>
      <c r="AC293" s="85">
        <f>HLOOKUP('G. Despesas'!$E$4,DRE!$C$4:$Q$1132,ROW('G. Receitas'!X300),FALSE)</f>
        <v>0</v>
      </c>
      <c r="AD293" s="85" t="str">
        <f t="shared" si="15"/>
        <v/>
      </c>
    </row>
    <row r="294" spans="27:30" x14ac:dyDescent="0.25">
      <c r="AA294" s="85">
        <v>83</v>
      </c>
      <c r="AB294" s="85" t="str">
        <f>DRE!D304</f>
        <v>-</v>
      </c>
      <c r="AC294" s="85">
        <f>HLOOKUP('G. Despesas'!$E$4,DRE!$C$4:$Q$1132,ROW('G. Receitas'!X301),FALSE)</f>
        <v>0</v>
      </c>
      <c r="AD294" s="85" t="str">
        <f t="shared" si="15"/>
        <v/>
      </c>
    </row>
    <row r="295" spans="27:30" x14ac:dyDescent="0.25">
      <c r="AA295" s="85">
        <v>84</v>
      </c>
      <c r="AB295" s="85" t="str">
        <f>DRE!D305</f>
        <v>-</v>
      </c>
      <c r="AC295" s="85">
        <f>HLOOKUP('G. Despesas'!$E$4,DRE!$C$4:$Q$1132,ROW('G. Receitas'!X302),FALSE)</f>
        <v>0</v>
      </c>
      <c r="AD295" s="85" t="str">
        <f t="shared" si="15"/>
        <v/>
      </c>
    </row>
    <row r="296" spans="27:30" x14ac:dyDescent="0.25">
      <c r="AA296" s="85">
        <v>85</v>
      </c>
      <c r="AB296" s="85" t="str">
        <f>DRE!D306</f>
        <v>-</v>
      </c>
      <c r="AC296" s="85">
        <f>HLOOKUP('G. Despesas'!$E$4,DRE!$C$4:$Q$1132,ROW('G. Receitas'!X303),FALSE)</f>
        <v>0</v>
      </c>
      <c r="AD296" s="85" t="str">
        <f t="shared" si="15"/>
        <v/>
      </c>
    </row>
    <row r="297" spans="27:30" x14ac:dyDescent="0.25">
      <c r="AA297" s="85">
        <v>86</v>
      </c>
      <c r="AB297" s="85" t="str">
        <f>DRE!D307</f>
        <v>-</v>
      </c>
      <c r="AC297" s="85">
        <f>HLOOKUP('G. Despesas'!$E$4,DRE!$C$4:$Q$1132,ROW('G. Receitas'!X304),FALSE)</f>
        <v>0</v>
      </c>
      <c r="AD297" s="85" t="str">
        <f t="shared" si="15"/>
        <v/>
      </c>
    </row>
    <row r="298" spans="27:30" x14ac:dyDescent="0.25">
      <c r="AA298" s="85">
        <v>87</v>
      </c>
      <c r="AB298" s="85" t="str">
        <f>DRE!D308</f>
        <v>-</v>
      </c>
      <c r="AC298" s="85">
        <f>HLOOKUP('G. Despesas'!$E$4,DRE!$C$4:$Q$1132,ROW('G. Receitas'!X305),FALSE)</f>
        <v>0</v>
      </c>
      <c r="AD298" s="85" t="str">
        <f t="shared" si="15"/>
        <v/>
      </c>
    </row>
    <row r="299" spans="27:30" x14ac:dyDescent="0.25">
      <c r="AA299" s="85">
        <v>88</v>
      </c>
      <c r="AB299" s="85" t="str">
        <f>DRE!D309</f>
        <v>-</v>
      </c>
      <c r="AC299" s="85">
        <f>HLOOKUP('G. Despesas'!$E$4,DRE!$C$4:$Q$1132,ROW('G. Receitas'!X306),FALSE)</f>
        <v>0</v>
      </c>
      <c r="AD299" s="85" t="str">
        <f t="shared" si="15"/>
        <v/>
      </c>
    </row>
    <row r="300" spans="27:30" x14ac:dyDescent="0.25">
      <c r="AA300" s="85">
        <v>89</v>
      </c>
      <c r="AB300" s="85" t="str">
        <f>DRE!D310</f>
        <v>-</v>
      </c>
      <c r="AC300" s="85">
        <f>HLOOKUP('G. Despesas'!$E$4,DRE!$C$4:$Q$1132,ROW('G. Receitas'!X307),FALSE)</f>
        <v>0</v>
      </c>
      <c r="AD300" s="85" t="str">
        <f t="shared" si="15"/>
        <v/>
      </c>
    </row>
    <row r="301" spans="27:30" x14ac:dyDescent="0.25">
      <c r="AA301" s="85">
        <v>90</v>
      </c>
      <c r="AB301" s="85" t="str">
        <f>DRE!D311</f>
        <v>-</v>
      </c>
      <c r="AC301" s="85">
        <f>HLOOKUP('G. Despesas'!$E$4,DRE!$C$4:$Q$1132,ROW('G. Receitas'!X308),FALSE)</f>
        <v>0</v>
      </c>
      <c r="AD301" s="85" t="str">
        <f t="shared" si="15"/>
        <v/>
      </c>
    </row>
    <row r="302" spans="27:30" x14ac:dyDescent="0.25">
      <c r="AA302" s="85">
        <v>91</v>
      </c>
      <c r="AB302" s="85" t="str">
        <f>DRE!D312</f>
        <v>-</v>
      </c>
      <c r="AC302" s="85">
        <f>HLOOKUP('G. Despesas'!$E$4,DRE!$C$4:$Q$1132,ROW('G. Receitas'!X309),FALSE)</f>
        <v>0</v>
      </c>
      <c r="AD302" s="85" t="str">
        <f t="shared" si="15"/>
        <v/>
      </c>
    </row>
    <row r="303" spans="27:30" x14ac:dyDescent="0.25">
      <c r="AA303" s="85">
        <v>92</v>
      </c>
      <c r="AB303" s="85" t="str">
        <f>DRE!D313</f>
        <v>-</v>
      </c>
      <c r="AC303" s="85">
        <f>HLOOKUP('G. Despesas'!$E$4,DRE!$C$4:$Q$1132,ROW('G. Receitas'!X310),FALSE)</f>
        <v>0</v>
      </c>
      <c r="AD303" s="85" t="str">
        <f t="shared" si="15"/>
        <v/>
      </c>
    </row>
    <row r="304" spans="27:30" x14ac:dyDescent="0.25">
      <c r="AA304" s="85">
        <v>93</v>
      </c>
      <c r="AB304" s="85" t="str">
        <f>DRE!D314</f>
        <v>-</v>
      </c>
      <c r="AC304" s="85">
        <f>HLOOKUP('G. Despesas'!$E$4,DRE!$C$4:$Q$1132,ROW('G. Receitas'!X311),FALSE)</f>
        <v>0</v>
      </c>
      <c r="AD304" s="85" t="str">
        <f t="shared" si="15"/>
        <v/>
      </c>
    </row>
    <row r="305" spans="27:33" x14ac:dyDescent="0.25">
      <c r="AA305" s="85">
        <v>94</v>
      </c>
      <c r="AB305" s="85" t="str">
        <f>DRE!D315</f>
        <v>-</v>
      </c>
      <c r="AC305" s="85">
        <f>HLOOKUP('G. Despesas'!$E$4,DRE!$C$4:$Q$1132,ROW('G. Receitas'!X312),FALSE)</f>
        <v>0</v>
      </c>
      <c r="AD305" s="85" t="str">
        <f t="shared" si="15"/>
        <v/>
      </c>
    </row>
    <row r="306" spans="27:33" x14ac:dyDescent="0.25">
      <c r="AA306" s="85">
        <v>95</v>
      </c>
      <c r="AB306" s="85" t="str">
        <f>DRE!D316</f>
        <v>-</v>
      </c>
      <c r="AC306" s="85">
        <f>HLOOKUP('G. Despesas'!$E$4,DRE!$C$4:$Q$1132,ROW('G. Receitas'!X313),FALSE)</f>
        <v>0</v>
      </c>
      <c r="AD306" s="85" t="str">
        <f t="shared" si="15"/>
        <v/>
      </c>
    </row>
    <row r="307" spans="27:33" x14ac:dyDescent="0.25">
      <c r="AA307" s="85">
        <v>96</v>
      </c>
      <c r="AB307" s="85" t="str">
        <f>DRE!D317</f>
        <v>-</v>
      </c>
      <c r="AC307" s="85">
        <f>HLOOKUP('G. Despesas'!$E$4,DRE!$C$4:$Q$1132,ROW('G. Receitas'!X314),FALSE)</f>
        <v>0</v>
      </c>
      <c r="AD307" s="85" t="str">
        <f t="shared" si="15"/>
        <v/>
      </c>
    </row>
    <row r="308" spans="27:33" x14ac:dyDescent="0.25">
      <c r="AA308" s="85">
        <v>97</v>
      </c>
      <c r="AB308" s="85" t="str">
        <f>DRE!D318</f>
        <v>-</v>
      </c>
      <c r="AC308" s="85">
        <f>HLOOKUP('G. Despesas'!$E$4,DRE!$C$4:$Q$1132,ROW('G. Receitas'!X315),FALSE)</f>
        <v>0</v>
      </c>
      <c r="AD308" s="85" t="str">
        <f t="shared" si="15"/>
        <v/>
      </c>
    </row>
    <row r="309" spans="27:33" x14ac:dyDescent="0.25">
      <c r="AA309" s="85">
        <v>98</v>
      </c>
      <c r="AB309" s="85" t="str">
        <f>DRE!D319</f>
        <v>-</v>
      </c>
      <c r="AC309" s="85">
        <f>HLOOKUP('G. Despesas'!$E$4,DRE!$C$4:$Q$1132,ROW('G. Receitas'!X316),FALSE)</f>
        <v>0</v>
      </c>
      <c r="AD309" s="85" t="str">
        <f t="shared" si="15"/>
        <v/>
      </c>
    </row>
    <row r="310" spans="27:33" x14ac:dyDescent="0.25">
      <c r="AA310" s="85">
        <v>99</v>
      </c>
      <c r="AB310" s="85" t="str">
        <f>DRE!D320</f>
        <v>Outras Despesas com Produtos</v>
      </c>
      <c r="AC310" s="85">
        <f>HLOOKUP('G. Despesas'!$E$4,DRE!$C$4:$Q$1132,ROW('G. Receitas'!X317),FALSE)</f>
        <v>0</v>
      </c>
      <c r="AD310" s="85" t="str">
        <f t="shared" si="15"/>
        <v/>
      </c>
    </row>
    <row r="311" spans="27:33" x14ac:dyDescent="0.25">
      <c r="AB311" s="85" t="str">
        <f>DRE!D321</f>
        <v>DESPESAS COM SERVIÇOS</v>
      </c>
      <c r="AC311" s="85">
        <f>HLOOKUP('G. Despesas'!$E$4,DRE!$C$4:$Q$1132,ROW('G. Receitas'!X318),FALSE)</f>
        <v>0</v>
      </c>
      <c r="AD311" s="85" t="str">
        <f t="shared" si="15"/>
        <v/>
      </c>
      <c r="AE311" s="85" t="s">
        <v>1340</v>
      </c>
      <c r="AF311" s="85" t="s">
        <v>1341</v>
      </c>
      <c r="AG311" s="85" t="s">
        <v>1341</v>
      </c>
    </row>
    <row r="312" spans="27:33" x14ac:dyDescent="0.25">
      <c r="AA312" s="85">
        <v>1</v>
      </c>
      <c r="AB312" s="85" t="str">
        <f>DRE!D322</f>
        <v>-</v>
      </c>
      <c r="AC312" s="85">
        <f>HLOOKUP('G. Despesas'!$E$4,DRE!$C$4:$Q$1132,ROW('G. Receitas'!X319),FALSE)</f>
        <v>0</v>
      </c>
      <c r="AD312" s="85" t="str">
        <f>IF(AC312=0,"",AC312+AA312/1000)</f>
        <v/>
      </c>
      <c r="AE312" s="85" t="e">
        <f>LARGE($AD$312:$AD$410,AA312)</f>
        <v>#NUM!</v>
      </c>
      <c r="AF312" s="85" t="str">
        <f t="shared" ref="AF312:AF326" si="16">IFERROR(VLOOKUP(MATCH(AE312,$AD$312:$AD$410,0),$AA$312:$AC$410,AF$6,FALSE),"-")</f>
        <v>-</v>
      </c>
      <c r="AG312" s="85" t="str">
        <f t="shared" ref="AG312:AG326" si="17">IFERROR(VLOOKUP(MATCH(AE312,$AD$312:$AD$410,0),$AA$312:$AC$410,AG$6,FALSE),"")</f>
        <v/>
      </c>
    </row>
    <row r="313" spans="27:33" x14ac:dyDescent="0.25">
      <c r="AA313" s="85">
        <v>2</v>
      </c>
      <c r="AB313" s="85" t="str">
        <f>DRE!D323</f>
        <v>-</v>
      </c>
      <c r="AC313" s="85">
        <f>HLOOKUP('G. Despesas'!$E$4,DRE!$C$4:$Q$1132,ROW('G. Receitas'!X320),FALSE)</f>
        <v>0</v>
      </c>
      <c r="AD313" s="85" t="str">
        <f t="shared" ref="AD313:AD376" si="18">IF(AC313=0,"",AC313+AA313/1000)</f>
        <v/>
      </c>
      <c r="AE313" s="85" t="e">
        <f t="shared" ref="AE313:AE326" si="19">LARGE($AD$312:$AD$410,AA313)</f>
        <v>#NUM!</v>
      </c>
      <c r="AF313" s="85" t="str">
        <f t="shared" si="16"/>
        <v>-</v>
      </c>
      <c r="AG313" s="85" t="str">
        <f t="shared" si="17"/>
        <v/>
      </c>
    </row>
    <row r="314" spans="27:33" x14ac:dyDescent="0.25">
      <c r="AA314" s="85">
        <v>3</v>
      </c>
      <c r="AB314" s="85" t="str">
        <f>DRE!D324</f>
        <v>-</v>
      </c>
      <c r="AC314" s="85">
        <f>HLOOKUP('G. Despesas'!$E$4,DRE!$C$4:$Q$1132,ROW('G. Receitas'!X321),FALSE)</f>
        <v>0</v>
      </c>
      <c r="AD314" s="85" t="str">
        <f t="shared" si="18"/>
        <v/>
      </c>
      <c r="AE314" s="85" t="e">
        <f t="shared" si="19"/>
        <v>#NUM!</v>
      </c>
      <c r="AF314" s="85" t="str">
        <f t="shared" si="16"/>
        <v>-</v>
      </c>
      <c r="AG314" s="85" t="str">
        <f t="shared" si="17"/>
        <v/>
      </c>
    </row>
    <row r="315" spans="27:33" x14ac:dyDescent="0.25">
      <c r="AA315" s="85">
        <v>4</v>
      </c>
      <c r="AB315" s="85" t="str">
        <f>DRE!D325</f>
        <v>-</v>
      </c>
      <c r="AC315" s="85">
        <f>HLOOKUP('G. Despesas'!$E$4,DRE!$C$4:$Q$1132,ROW('G. Receitas'!X322),FALSE)</f>
        <v>0</v>
      </c>
      <c r="AD315" s="85" t="str">
        <f t="shared" si="18"/>
        <v/>
      </c>
      <c r="AE315" s="85" t="e">
        <f t="shared" si="19"/>
        <v>#NUM!</v>
      </c>
      <c r="AF315" s="85" t="str">
        <f t="shared" si="16"/>
        <v>-</v>
      </c>
      <c r="AG315" s="85" t="str">
        <f t="shared" si="17"/>
        <v/>
      </c>
    </row>
    <row r="316" spans="27:33" x14ac:dyDescent="0.25">
      <c r="AA316" s="85">
        <v>5</v>
      </c>
      <c r="AB316" s="85" t="str">
        <f>DRE!D326</f>
        <v>-</v>
      </c>
      <c r="AC316" s="85">
        <f>HLOOKUP('G. Despesas'!$E$4,DRE!$C$4:$Q$1132,ROW('G. Receitas'!X323),FALSE)</f>
        <v>0</v>
      </c>
      <c r="AD316" s="85" t="str">
        <f t="shared" si="18"/>
        <v/>
      </c>
      <c r="AE316" s="85" t="e">
        <f t="shared" si="19"/>
        <v>#NUM!</v>
      </c>
      <c r="AF316" s="85" t="str">
        <f t="shared" si="16"/>
        <v>-</v>
      </c>
      <c r="AG316" s="85" t="str">
        <f t="shared" si="17"/>
        <v/>
      </c>
    </row>
    <row r="317" spans="27:33" x14ac:dyDescent="0.25">
      <c r="AA317" s="85">
        <v>6</v>
      </c>
      <c r="AB317" s="85" t="str">
        <f>DRE!D327</f>
        <v>-</v>
      </c>
      <c r="AC317" s="85">
        <f>HLOOKUP('G. Despesas'!$E$4,DRE!$C$4:$Q$1132,ROW('G. Receitas'!X324),FALSE)</f>
        <v>0</v>
      </c>
      <c r="AD317" s="85" t="str">
        <f t="shared" si="18"/>
        <v/>
      </c>
      <c r="AE317" s="85" t="e">
        <f t="shared" si="19"/>
        <v>#NUM!</v>
      </c>
      <c r="AF317" s="85" t="str">
        <f t="shared" si="16"/>
        <v>-</v>
      </c>
      <c r="AG317" s="85" t="str">
        <f t="shared" si="17"/>
        <v/>
      </c>
    </row>
    <row r="318" spans="27:33" x14ac:dyDescent="0.25">
      <c r="AA318" s="85">
        <v>7</v>
      </c>
      <c r="AB318" s="85" t="str">
        <f>DRE!D328</f>
        <v>-</v>
      </c>
      <c r="AC318" s="85">
        <f>HLOOKUP('G. Despesas'!$E$4,DRE!$C$4:$Q$1132,ROW('G. Receitas'!X325),FALSE)</f>
        <v>0</v>
      </c>
      <c r="AD318" s="85" t="str">
        <f t="shared" si="18"/>
        <v/>
      </c>
      <c r="AE318" s="85" t="e">
        <f t="shared" si="19"/>
        <v>#NUM!</v>
      </c>
      <c r="AF318" s="85" t="str">
        <f t="shared" si="16"/>
        <v>-</v>
      </c>
      <c r="AG318" s="85" t="str">
        <f t="shared" si="17"/>
        <v/>
      </c>
    </row>
    <row r="319" spans="27:33" x14ac:dyDescent="0.25">
      <c r="AA319" s="85">
        <v>8</v>
      </c>
      <c r="AB319" s="85" t="str">
        <f>DRE!D329</f>
        <v>-</v>
      </c>
      <c r="AC319" s="85">
        <f>HLOOKUP('G. Despesas'!$E$4,DRE!$C$4:$Q$1132,ROW('G. Receitas'!X326),FALSE)</f>
        <v>0</v>
      </c>
      <c r="AD319" s="85" t="str">
        <f t="shared" si="18"/>
        <v/>
      </c>
      <c r="AE319" s="85" t="e">
        <f t="shared" si="19"/>
        <v>#NUM!</v>
      </c>
      <c r="AF319" s="85" t="str">
        <f t="shared" si="16"/>
        <v>-</v>
      </c>
      <c r="AG319" s="85" t="str">
        <f t="shared" si="17"/>
        <v/>
      </c>
    </row>
    <row r="320" spans="27:33" x14ac:dyDescent="0.25">
      <c r="AA320" s="85">
        <v>9</v>
      </c>
      <c r="AB320" s="85" t="str">
        <f>DRE!D330</f>
        <v>-</v>
      </c>
      <c r="AC320" s="85">
        <f>HLOOKUP('G. Despesas'!$E$4,DRE!$C$4:$Q$1132,ROW('G. Receitas'!X327),FALSE)</f>
        <v>0</v>
      </c>
      <c r="AD320" s="85" t="str">
        <f>IF(AC320=0,"",AC320+AA320/1000)</f>
        <v/>
      </c>
      <c r="AE320" s="85" t="e">
        <f t="shared" si="19"/>
        <v>#NUM!</v>
      </c>
      <c r="AF320" s="85" t="str">
        <f t="shared" si="16"/>
        <v>-</v>
      </c>
      <c r="AG320" s="85" t="str">
        <f t="shared" si="17"/>
        <v/>
      </c>
    </row>
    <row r="321" spans="27:33" x14ac:dyDescent="0.25">
      <c r="AA321" s="85">
        <v>10</v>
      </c>
      <c r="AB321" s="85" t="str">
        <f>DRE!D331</f>
        <v>-</v>
      </c>
      <c r="AC321" s="85">
        <f>HLOOKUP('G. Despesas'!$E$4,DRE!$C$4:$Q$1132,ROW('G. Receitas'!X328),FALSE)</f>
        <v>0</v>
      </c>
      <c r="AD321" s="85" t="str">
        <f t="shared" si="18"/>
        <v/>
      </c>
      <c r="AE321" s="85" t="e">
        <f t="shared" si="19"/>
        <v>#NUM!</v>
      </c>
      <c r="AF321" s="85" t="str">
        <f t="shared" si="16"/>
        <v>-</v>
      </c>
      <c r="AG321" s="85" t="str">
        <f t="shared" si="17"/>
        <v/>
      </c>
    </row>
    <row r="322" spans="27:33" x14ac:dyDescent="0.25">
      <c r="AA322" s="85">
        <v>11</v>
      </c>
      <c r="AB322" s="85" t="str">
        <f>DRE!D332</f>
        <v>-</v>
      </c>
      <c r="AC322" s="85">
        <f>HLOOKUP('G. Despesas'!$E$4,DRE!$C$4:$Q$1132,ROW('G. Receitas'!X329),FALSE)</f>
        <v>0</v>
      </c>
      <c r="AD322" s="85" t="str">
        <f t="shared" si="18"/>
        <v/>
      </c>
      <c r="AE322" s="85" t="e">
        <f t="shared" si="19"/>
        <v>#NUM!</v>
      </c>
      <c r="AF322" s="85" t="str">
        <f t="shared" si="16"/>
        <v>-</v>
      </c>
      <c r="AG322" s="85" t="str">
        <f t="shared" si="17"/>
        <v/>
      </c>
    </row>
    <row r="323" spans="27:33" x14ac:dyDescent="0.25">
      <c r="AA323" s="85">
        <v>12</v>
      </c>
      <c r="AB323" s="85" t="str">
        <f>DRE!D333</f>
        <v>-</v>
      </c>
      <c r="AC323" s="85">
        <f>HLOOKUP('G. Despesas'!$E$4,DRE!$C$4:$Q$1132,ROW('G. Receitas'!X330),FALSE)</f>
        <v>0</v>
      </c>
      <c r="AD323" s="85" t="str">
        <f t="shared" si="18"/>
        <v/>
      </c>
      <c r="AE323" s="85" t="e">
        <f t="shared" si="19"/>
        <v>#NUM!</v>
      </c>
      <c r="AF323" s="85" t="str">
        <f t="shared" si="16"/>
        <v>-</v>
      </c>
      <c r="AG323" s="85" t="str">
        <f t="shared" si="17"/>
        <v/>
      </c>
    </row>
    <row r="324" spans="27:33" x14ac:dyDescent="0.25">
      <c r="AA324" s="85">
        <v>13</v>
      </c>
      <c r="AB324" s="85" t="str">
        <f>DRE!D334</f>
        <v>-</v>
      </c>
      <c r="AC324" s="85">
        <f>HLOOKUP('G. Despesas'!$E$4,DRE!$C$4:$Q$1132,ROW('G. Receitas'!X331),FALSE)</f>
        <v>0</v>
      </c>
      <c r="AD324" s="85" t="str">
        <f t="shared" si="18"/>
        <v/>
      </c>
      <c r="AE324" s="85" t="e">
        <f t="shared" si="19"/>
        <v>#NUM!</v>
      </c>
      <c r="AF324" s="85" t="str">
        <f t="shared" si="16"/>
        <v>-</v>
      </c>
      <c r="AG324" s="85" t="str">
        <f t="shared" si="17"/>
        <v/>
      </c>
    </row>
    <row r="325" spans="27:33" x14ac:dyDescent="0.25">
      <c r="AA325" s="85">
        <v>14</v>
      </c>
      <c r="AB325" s="85" t="str">
        <f>DRE!D335</f>
        <v>-</v>
      </c>
      <c r="AC325" s="85">
        <f>HLOOKUP('G. Despesas'!$E$4,DRE!$C$4:$Q$1132,ROW('G. Receitas'!X332),FALSE)</f>
        <v>0</v>
      </c>
      <c r="AD325" s="85" t="str">
        <f t="shared" si="18"/>
        <v/>
      </c>
      <c r="AE325" s="85" t="e">
        <f t="shared" si="19"/>
        <v>#NUM!</v>
      </c>
      <c r="AF325" s="85" t="str">
        <f t="shared" si="16"/>
        <v>-</v>
      </c>
      <c r="AG325" s="85" t="str">
        <f t="shared" si="17"/>
        <v/>
      </c>
    </row>
    <row r="326" spans="27:33" x14ac:dyDescent="0.25">
      <c r="AA326" s="85">
        <v>15</v>
      </c>
      <c r="AB326" s="85" t="str">
        <f>DRE!D336</f>
        <v>-</v>
      </c>
      <c r="AC326" s="85">
        <f>HLOOKUP('G. Despesas'!$E$4,DRE!$C$4:$Q$1132,ROW('G. Receitas'!X333),FALSE)</f>
        <v>0</v>
      </c>
      <c r="AD326" s="85" t="str">
        <f t="shared" si="18"/>
        <v/>
      </c>
      <c r="AE326" s="85" t="e">
        <f t="shared" si="19"/>
        <v>#NUM!</v>
      </c>
      <c r="AF326" s="85" t="str">
        <f t="shared" si="16"/>
        <v>-</v>
      </c>
      <c r="AG326" s="85" t="str">
        <f t="shared" si="17"/>
        <v/>
      </c>
    </row>
    <row r="327" spans="27:33" x14ac:dyDescent="0.25">
      <c r="AA327" s="85">
        <v>16</v>
      </c>
      <c r="AB327" s="85" t="str">
        <f>DRE!D337</f>
        <v>-</v>
      </c>
      <c r="AC327" s="85">
        <f>HLOOKUP('G. Despesas'!$E$4,DRE!$C$4:$Q$1132,ROW('G. Receitas'!X334),FALSE)</f>
        <v>0</v>
      </c>
      <c r="AD327" s="85" t="str">
        <f t="shared" si="18"/>
        <v/>
      </c>
    </row>
    <row r="328" spans="27:33" x14ac:dyDescent="0.25">
      <c r="AA328" s="85">
        <v>17</v>
      </c>
      <c r="AB328" s="85" t="str">
        <f>DRE!D338</f>
        <v>-</v>
      </c>
      <c r="AC328" s="85">
        <f>HLOOKUP('G. Despesas'!$E$4,DRE!$C$4:$Q$1132,ROW('G. Receitas'!X335),FALSE)</f>
        <v>0</v>
      </c>
      <c r="AD328" s="85" t="str">
        <f t="shared" si="18"/>
        <v/>
      </c>
    </row>
    <row r="329" spans="27:33" x14ac:dyDescent="0.25">
      <c r="AA329" s="85">
        <v>18</v>
      </c>
      <c r="AB329" s="85" t="str">
        <f>DRE!D339</f>
        <v>-</v>
      </c>
      <c r="AC329" s="85">
        <f>HLOOKUP('G. Despesas'!$E$4,DRE!$C$4:$Q$1132,ROW('G. Receitas'!X336),FALSE)</f>
        <v>0</v>
      </c>
      <c r="AD329" s="85" t="str">
        <f t="shared" si="18"/>
        <v/>
      </c>
    </row>
    <row r="330" spans="27:33" x14ac:dyDescent="0.25">
      <c r="AA330" s="85">
        <v>19</v>
      </c>
      <c r="AB330" s="85" t="str">
        <f>DRE!D340</f>
        <v>-</v>
      </c>
      <c r="AC330" s="85">
        <f>HLOOKUP('G. Despesas'!$E$4,DRE!$C$4:$Q$1132,ROW('G. Receitas'!X337),FALSE)</f>
        <v>0</v>
      </c>
      <c r="AD330" s="85" t="str">
        <f t="shared" si="18"/>
        <v/>
      </c>
    </row>
    <row r="331" spans="27:33" x14ac:dyDescent="0.25">
      <c r="AA331" s="85">
        <v>20</v>
      </c>
      <c r="AB331" s="85" t="str">
        <f>DRE!D341</f>
        <v>-</v>
      </c>
      <c r="AC331" s="85">
        <f>HLOOKUP('G. Despesas'!$E$4,DRE!$C$4:$Q$1132,ROW('G. Receitas'!X338),FALSE)</f>
        <v>0</v>
      </c>
      <c r="AD331" s="85" t="str">
        <f t="shared" si="18"/>
        <v/>
      </c>
    </row>
    <row r="332" spans="27:33" x14ac:dyDescent="0.25">
      <c r="AA332" s="85">
        <v>21</v>
      </c>
      <c r="AB332" s="85" t="str">
        <f>DRE!D342</f>
        <v>-</v>
      </c>
      <c r="AC332" s="85">
        <f>HLOOKUP('G. Despesas'!$E$4,DRE!$C$4:$Q$1132,ROW('G. Receitas'!X339),FALSE)</f>
        <v>0</v>
      </c>
      <c r="AD332" s="85" t="str">
        <f t="shared" si="18"/>
        <v/>
      </c>
    </row>
    <row r="333" spans="27:33" x14ac:dyDescent="0.25">
      <c r="AA333" s="85">
        <v>22</v>
      </c>
      <c r="AB333" s="85" t="str">
        <f>DRE!D343</f>
        <v>-</v>
      </c>
      <c r="AC333" s="85">
        <f>HLOOKUP('G. Despesas'!$E$4,DRE!$C$4:$Q$1132,ROW('G. Receitas'!X340),FALSE)</f>
        <v>0</v>
      </c>
      <c r="AD333" s="85" t="str">
        <f t="shared" si="18"/>
        <v/>
      </c>
    </row>
    <row r="334" spans="27:33" x14ac:dyDescent="0.25">
      <c r="AA334" s="85">
        <v>23</v>
      </c>
      <c r="AB334" s="85" t="str">
        <f>DRE!D344</f>
        <v>-</v>
      </c>
      <c r="AC334" s="85">
        <f>HLOOKUP('G. Despesas'!$E$4,DRE!$C$4:$Q$1132,ROW('G. Receitas'!X341),FALSE)</f>
        <v>0</v>
      </c>
      <c r="AD334" s="85" t="str">
        <f t="shared" si="18"/>
        <v/>
      </c>
    </row>
    <row r="335" spans="27:33" x14ac:dyDescent="0.25">
      <c r="AA335" s="85">
        <v>24</v>
      </c>
      <c r="AB335" s="85" t="str">
        <f>DRE!D345</f>
        <v>-</v>
      </c>
      <c r="AC335" s="85">
        <f>HLOOKUP('G. Despesas'!$E$4,DRE!$C$4:$Q$1132,ROW('G. Receitas'!X342),FALSE)</f>
        <v>0</v>
      </c>
      <c r="AD335" s="85" t="str">
        <f t="shared" si="18"/>
        <v/>
      </c>
    </row>
    <row r="336" spans="27:33" x14ac:dyDescent="0.25">
      <c r="AA336" s="85">
        <v>25</v>
      </c>
      <c r="AB336" s="85" t="str">
        <f>DRE!D346</f>
        <v>-</v>
      </c>
      <c r="AC336" s="85">
        <f>HLOOKUP('G. Despesas'!$E$4,DRE!$C$4:$Q$1132,ROW('G. Receitas'!X343),FALSE)</f>
        <v>0</v>
      </c>
      <c r="AD336" s="85" t="str">
        <f t="shared" si="18"/>
        <v/>
      </c>
    </row>
    <row r="337" spans="27:30" x14ac:dyDescent="0.25">
      <c r="AA337" s="85">
        <v>26</v>
      </c>
      <c r="AB337" s="85" t="str">
        <f>DRE!D347</f>
        <v>-</v>
      </c>
      <c r="AC337" s="85">
        <f>HLOOKUP('G. Despesas'!$E$4,DRE!$C$4:$Q$1132,ROW('G. Receitas'!X344),FALSE)</f>
        <v>0</v>
      </c>
      <c r="AD337" s="85" t="str">
        <f t="shared" si="18"/>
        <v/>
      </c>
    </row>
    <row r="338" spans="27:30" x14ac:dyDescent="0.25">
      <c r="AA338" s="85">
        <v>27</v>
      </c>
      <c r="AB338" s="85" t="str">
        <f>DRE!D348</f>
        <v>-</v>
      </c>
      <c r="AC338" s="85">
        <f>HLOOKUP('G. Despesas'!$E$4,DRE!$C$4:$Q$1132,ROW('G. Receitas'!X345),FALSE)</f>
        <v>0</v>
      </c>
      <c r="AD338" s="85" t="str">
        <f t="shared" si="18"/>
        <v/>
      </c>
    </row>
    <row r="339" spans="27:30" x14ac:dyDescent="0.25">
      <c r="AA339" s="85">
        <v>28</v>
      </c>
      <c r="AB339" s="85" t="str">
        <f>DRE!D349</f>
        <v>-</v>
      </c>
      <c r="AC339" s="85">
        <f>HLOOKUP('G. Despesas'!$E$4,DRE!$C$4:$Q$1132,ROW('G. Receitas'!X346),FALSE)</f>
        <v>0</v>
      </c>
      <c r="AD339" s="85" t="str">
        <f t="shared" si="18"/>
        <v/>
      </c>
    </row>
    <row r="340" spans="27:30" x14ac:dyDescent="0.25">
      <c r="AA340" s="85">
        <v>29</v>
      </c>
      <c r="AB340" s="85" t="str">
        <f>DRE!D350</f>
        <v>-</v>
      </c>
      <c r="AC340" s="85">
        <f>HLOOKUP('G. Despesas'!$E$4,DRE!$C$4:$Q$1132,ROW('G. Receitas'!X347),FALSE)</f>
        <v>0</v>
      </c>
      <c r="AD340" s="85" t="str">
        <f t="shared" si="18"/>
        <v/>
      </c>
    </row>
    <row r="341" spans="27:30" x14ac:dyDescent="0.25">
      <c r="AA341" s="85">
        <v>30</v>
      </c>
      <c r="AB341" s="85" t="str">
        <f>DRE!D351</f>
        <v>-</v>
      </c>
      <c r="AC341" s="85">
        <f>HLOOKUP('G. Despesas'!$E$4,DRE!$C$4:$Q$1132,ROW('G. Receitas'!X348),FALSE)</f>
        <v>0</v>
      </c>
      <c r="AD341" s="85" t="str">
        <f t="shared" si="18"/>
        <v/>
      </c>
    </row>
    <row r="342" spans="27:30" x14ac:dyDescent="0.25">
      <c r="AA342" s="85">
        <v>31</v>
      </c>
      <c r="AB342" s="85" t="str">
        <f>DRE!D352</f>
        <v>-</v>
      </c>
      <c r="AC342" s="85">
        <f>HLOOKUP('G. Despesas'!$E$4,DRE!$C$4:$Q$1132,ROW('G. Receitas'!X349),FALSE)</f>
        <v>0</v>
      </c>
      <c r="AD342" s="85" t="str">
        <f t="shared" si="18"/>
        <v/>
      </c>
    </row>
    <row r="343" spans="27:30" x14ac:dyDescent="0.25">
      <c r="AA343" s="85">
        <v>32</v>
      </c>
      <c r="AB343" s="85" t="str">
        <f>DRE!D353</f>
        <v>-</v>
      </c>
      <c r="AC343" s="85">
        <f>HLOOKUP('G. Despesas'!$E$4,DRE!$C$4:$Q$1132,ROW('G. Receitas'!X350),FALSE)</f>
        <v>0</v>
      </c>
      <c r="AD343" s="85" t="str">
        <f t="shared" si="18"/>
        <v/>
      </c>
    </row>
    <row r="344" spans="27:30" x14ac:dyDescent="0.25">
      <c r="AA344" s="85">
        <v>33</v>
      </c>
      <c r="AB344" s="85" t="str">
        <f>DRE!D354</f>
        <v>-</v>
      </c>
      <c r="AC344" s="85">
        <f>HLOOKUP('G. Despesas'!$E$4,DRE!$C$4:$Q$1132,ROW('G. Receitas'!X351),FALSE)</f>
        <v>0</v>
      </c>
      <c r="AD344" s="85" t="str">
        <f t="shared" si="18"/>
        <v/>
      </c>
    </row>
    <row r="345" spans="27:30" x14ac:dyDescent="0.25">
      <c r="AA345" s="85">
        <v>34</v>
      </c>
      <c r="AB345" s="85" t="str">
        <f>DRE!D355</f>
        <v>-</v>
      </c>
      <c r="AC345" s="85">
        <f>HLOOKUP('G. Despesas'!$E$4,DRE!$C$4:$Q$1132,ROW('G. Receitas'!X352),FALSE)</f>
        <v>0</v>
      </c>
      <c r="AD345" s="85" t="str">
        <f t="shared" si="18"/>
        <v/>
      </c>
    </row>
    <row r="346" spans="27:30" x14ac:dyDescent="0.25">
      <c r="AA346" s="85">
        <v>35</v>
      </c>
      <c r="AB346" s="85" t="str">
        <f>DRE!D356</f>
        <v>-</v>
      </c>
      <c r="AC346" s="85">
        <f>HLOOKUP('G. Despesas'!$E$4,DRE!$C$4:$Q$1132,ROW('G. Receitas'!X353),FALSE)</f>
        <v>0</v>
      </c>
      <c r="AD346" s="85" t="str">
        <f t="shared" si="18"/>
        <v/>
      </c>
    </row>
    <row r="347" spans="27:30" x14ac:dyDescent="0.25">
      <c r="AA347" s="85">
        <v>36</v>
      </c>
      <c r="AB347" s="85" t="str">
        <f>DRE!D357</f>
        <v>-</v>
      </c>
      <c r="AC347" s="85">
        <f>HLOOKUP('G. Despesas'!$E$4,DRE!$C$4:$Q$1132,ROW('G. Receitas'!X354),FALSE)</f>
        <v>0</v>
      </c>
      <c r="AD347" s="85" t="str">
        <f t="shared" si="18"/>
        <v/>
      </c>
    </row>
    <row r="348" spans="27:30" x14ac:dyDescent="0.25">
      <c r="AA348" s="85">
        <v>37</v>
      </c>
      <c r="AB348" s="85" t="str">
        <f>DRE!D358</f>
        <v>-</v>
      </c>
      <c r="AC348" s="85">
        <f>HLOOKUP('G. Despesas'!$E$4,DRE!$C$4:$Q$1132,ROW('G. Receitas'!X355),FALSE)</f>
        <v>0</v>
      </c>
      <c r="AD348" s="85" t="str">
        <f t="shared" si="18"/>
        <v/>
      </c>
    </row>
    <row r="349" spans="27:30" x14ac:dyDescent="0.25">
      <c r="AA349" s="85">
        <v>38</v>
      </c>
      <c r="AB349" s="85" t="str">
        <f>DRE!D359</f>
        <v>-</v>
      </c>
      <c r="AC349" s="85">
        <f>HLOOKUP('G. Despesas'!$E$4,DRE!$C$4:$Q$1132,ROW('G. Receitas'!X356),FALSE)</f>
        <v>0</v>
      </c>
      <c r="AD349" s="85" t="str">
        <f t="shared" si="18"/>
        <v/>
      </c>
    </row>
    <row r="350" spans="27:30" x14ac:dyDescent="0.25">
      <c r="AA350" s="85">
        <v>39</v>
      </c>
      <c r="AB350" s="85" t="str">
        <f>DRE!D360</f>
        <v>-</v>
      </c>
      <c r="AC350" s="85">
        <f>HLOOKUP('G. Despesas'!$E$4,DRE!$C$4:$Q$1132,ROW('G. Receitas'!X357),FALSE)</f>
        <v>0</v>
      </c>
      <c r="AD350" s="85" t="str">
        <f t="shared" si="18"/>
        <v/>
      </c>
    </row>
    <row r="351" spans="27:30" x14ac:dyDescent="0.25">
      <c r="AA351" s="85">
        <v>40</v>
      </c>
      <c r="AB351" s="85" t="str">
        <f>DRE!D361</f>
        <v>-</v>
      </c>
      <c r="AC351" s="85">
        <f>HLOOKUP('G. Despesas'!$E$4,DRE!$C$4:$Q$1132,ROW('G. Receitas'!X358),FALSE)</f>
        <v>0</v>
      </c>
      <c r="AD351" s="85" t="str">
        <f t="shared" si="18"/>
        <v/>
      </c>
    </row>
    <row r="352" spans="27:30" x14ac:dyDescent="0.25">
      <c r="AA352" s="85">
        <v>41</v>
      </c>
      <c r="AB352" s="85" t="str">
        <f>DRE!D362</f>
        <v>-</v>
      </c>
      <c r="AC352" s="85">
        <f>HLOOKUP('G. Despesas'!$E$4,DRE!$C$4:$Q$1132,ROW('G. Receitas'!X359),FALSE)</f>
        <v>0</v>
      </c>
      <c r="AD352" s="85" t="str">
        <f t="shared" si="18"/>
        <v/>
      </c>
    </row>
    <row r="353" spans="27:30" x14ac:dyDescent="0.25">
      <c r="AA353" s="85">
        <v>42</v>
      </c>
      <c r="AB353" s="85" t="str">
        <f>DRE!D363</f>
        <v>-</v>
      </c>
      <c r="AC353" s="85">
        <f>HLOOKUP('G. Despesas'!$E$4,DRE!$C$4:$Q$1132,ROW('G. Receitas'!X360),FALSE)</f>
        <v>0</v>
      </c>
      <c r="AD353" s="85" t="str">
        <f t="shared" si="18"/>
        <v/>
      </c>
    </row>
    <row r="354" spans="27:30" x14ac:dyDescent="0.25">
      <c r="AA354" s="85">
        <v>43</v>
      </c>
      <c r="AB354" s="85" t="str">
        <f>DRE!D364</f>
        <v>-</v>
      </c>
      <c r="AC354" s="85">
        <f>HLOOKUP('G. Despesas'!$E$4,DRE!$C$4:$Q$1132,ROW('G. Receitas'!X361),FALSE)</f>
        <v>0</v>
      </c>
      <c r="AD354" s="85" t="str">
        <f t="shared" si="18"/>
        <v/>
      </c>
    </row>
    <row r="355" spans="27:30" x14ac:dyDescent="0.25">
      <c r="AA355" s="85">
        <v>44</v>
      </c>
      <c r="AB355" s="85" t="str">
        <f>DRE!D365</f>
        <v>-</v>
      </c>
      <c r="AC355" s="85">
        <f>HLOOKUP('G. Despesas'!$E$4,DRE!$C$4:$Q$1132,ROW('G. Receitas'!X362),FALSE)</f>
        <v>0</v>
      </c>
      <c r="AD355" s="85" t="str">
        <f t="shared" si="18"/>
        <v/>
      </c>
    </row>
    <row r="356" spans="27:30" x14ac:dyDescent="0.25">
      <c r="AA356" s="85">
        <v>45</v>
      </c>
      <c r="AB356" s="85" t="str">
        <f>DRE!D366</f>
        <v>-</v>
      </c>
      <c r="AC356" s="85">
        <f>HLOOKUP('G. Despesas'!$E$4,DRE!$C$4:$Q$1132,ROW('G. Receitas'!X363),FALSE)</f>
        <v>0</v>
      </c>
      <c r="AD356" s="85" t="str">
        <f t="shared" si="18"/>
        <v/>
      </c>
    </row>
    <row r="357" spans="27:30" x14ac:dyDescent="0.25">
      <c r="AA357" s="85">
        <v>46</v>
      </c>
      <c r="AB357" s="85" t="str">
        <f>DRE!D367</f>
        <v>-</v>
      </c>
      <c r="AC357" s="85">
        <f>HLOOKUP('G. Despesas'!$E$4,DRE!$C$4:$Q$1132,ROW('G. Receitas'!X364),FALSE)</f>
        <v>0</v>
      </c>
      <c r="AD357" s="85" t="str">
        <f t="shared" si="18"/>
        <v/>
      </c>
    </row>
    <row r="358" spans="27:30" x14ac:dyDescent="0.25">
      <c r="AA358" s="85">
        <v>47</v>
      </c>
      <c r="AB358" s="85" t="str">
        <f>DRE!D368</f>
        <v>-</v>
      </c>
      <c r="AC358" s="85">
        <f>HLOOKUP('G. Despesas'!$E$4,DRE!$C$4:$Q$1132,ROW('G. Receitas'!X365),FALSE)</f>
        <v>0</v>
      </c>
      <c r="AD358" s="85" t="str">
        <f t="shared" si="18"/>
        <v/>
      </c>
    </row>
    <row r="359" spans="27:30" x14ac:dyDescent="0.25">
      <c r="AA359" s="85">
        <v>48</v>
      </c>
      <c r="AB359" s="85" t="str">
        <f>DRE!D369</f>
        <v>-</v>
      </c>
      <c r="AC359" s="85">
        <f>HLOOKUP('G. Despesas'!$E$4,DRE!$C$4:$Q$1132,ROW('G. Receitas'!X366),FALSE)</f>
        <v>0</v>
      </c>
      <c r="AD359" s="85" t="str">
        <f t="shared" si="18"/>
        <v/>
      </c>
    </row>
    <row r="360" spans="27:30" x14ac:dyDescent="0.25">
      <c r="AA360" s="85">
        <v>49</v>
      </c>
      <c r="AB360" s="85" t="str">
        <f>DRE!D370</f>
        <v>-</v>
      </c>
      <c r="AC360" s="85">
        <f>HLOOKUP('G. Despesas'!$E$4,DRE!$C$4:$Q$1132,ROW('G. Receitas'!X367),FALSE)</f>
        <v>0</v>
      </c>
      <c r="AD360" s="85" t="str">
        <f t="shared" si="18"/>
        <v/>
      </c>
    </row>
    <row r="361" spans="27:30" x14ac:dyDescent="0.25">
      <c r="AA361" s="85">
        <v>50</v>
      </c>
      <c r="AB361" s="85" t="str">
        <f>DRE!D371</f>
        <v>-</v>
      </c>
      <c r="AC361" s="85">
        <f>HLOOKUP('G. Despesas'!$E$4,DRE!$C$4:$Q$1132,ROW('G. Receitas'!X368),FALSE)</f>
        <v>0</v>
      </c>
      <c r="AD361" s="85" t="str">
        <f t="shared" si="18"/>
        <v/>
      </c>
    </row>
    <row r="362" spans="27:30" x14ac:dyDescent="0.25">
      <c r="AA362" s="85">
        <v>51</v>
      </c>
      <c r="AB362" s="85" t="str">
        <f>DRE!D372</f>
        <v>-</v>
      </c>
      <c r="AC362" s="85">
        <f>HLOOKUP('G. Despesas'!$E$4,DRE!$C$4:$Q$1132,ROW('G. Receitas'!X369),FALSE)</f>
        <v>0</v>
      </c>
      <c r="AD362" s="85" t="str">
        <f t="shared" si="18"/>
        <v/>
      </c>
    </row>
    <row r="363" spans="27:30" x14ac:dyDescent="0.25">
      <c r="AA363" s="85">
        <v>52</v>
      </c>
      <c r="AB363" s="85" t="str">
        <f>DRE!D373</f>
        <v>-</v>
      </c>
      <c r="AC363" s="85">
        <f>HLOOKUP('G. Despesas'!$E$4,DRE!$C$4:$Q$1132,ROW('G. Receitas'!X370),FALSE)</f>
        <v>0</v>
      </c>
      <c r="AD363" s="85" t="str">
        <f t="shared" si="18"/>
        <v/>
      </c>
    </row>
    <row r="364" spans="27:30" x14ac:dyDescent="0.25">
      <c r="AA364" s="85">
        <v>53</v>
      </c>
      <c r="AB364" s="85" t="str">
        <f>DRE!D374</f>
        <v>-</v>
      </c>
      <c r="AC364" s="85">
        <f>HLOOKUP('G. Despesas'!$E$4,DRE!$C$4:$Q$1132,ROW('G. Receitas'!X371),FALSE)</f>
        <v>0</v>
      </c>
      <c r="AD364" s="85" t="str">
        <f t="shared" si="18"/>
        <v/>
      </c>
    </row>
    <row r="365" spans="27:30" x14ac:dyDescent="0.25">
      <c r="AA365" s="85">
        <v>54</v>
      </c>
      <c r="AB365" s="85" t="str">
        <f>DRE!D375</f>
        <v>-</v>
      </c>
      <c r="AC365" s="85">
        <f>HLOOKUP('G. Despesas'!$E$4,DRE!$C$4:$Q$1132,ROW('G. Receitas'!X372),FALSE)</f>
        <v>0</v>
      </c>
      <c r="AD365" s="85" t="str">
        <f t="shared" si="18"/>
        <v/>
      </c>
    </row>
    <row r="366" spans="27:30" x14ac:dyDescent="0.25">
      <c r="AA366" s="85">
        <v>55</v>
      </c>
      <c r="AB366" s="85" t="str">
        <f>DRE!D376</f>
        <v>-</v>
      </c>
      <c r="AC366" s="85">
        <f>HLOOKUP('G. Despesas'!$E$4,DRE!$C$4:$Q$1132,ROW('G. Receitas'!X373),FALSE)</f>
        <v>0</v>
      </c>
      <c r="AD366" s="85" t="str">
        <f t="shared" si="18"/>
        <v/>
      </c>
    </row>
    <row r="367" spans="27:30" x14ac:dyDescent="0.25">
      <c r="AA367" s="85">
        <v>56</v>
      </c>
      <c r="AB367" s="85" t="str">
        <f>DRE!D377</f>
        <v>-</v>
      </c>
      <c r="AC367" s="85">
        <f>HLOOKUP('G. Despesas'!$E$4,DRE!$C$4:$Q$1132,ROW('G. Receitas'!X374),FALSE)</f>
        <v>0</v>
      </c>
      <c r="AD367" s="85" t="str">
        <f t="shared" si="18"/>
        <v/>
      </c>
    </row>
    <row r="368" spans="27:30" x14ac:dyDescent="0.25">
      <c r="AA368" s="85">
        <v>57</v>
      </c>
      <c r="AB368" s="85" t="str">
        <f>DRE!D378</f>
        <v>-</v>
      </c>
      <c r="AC368" s="85">
        <f>HLOOKUP('G. Despesas'!$E$4,DRE!$C$4:$Q$1132,ROW('G. Receitas'!X375),FALSE)</f>
        <v>0</v>
      </c>
      <c r="AD368" s="85" t="str">
        <f t="shared" si="18"/>
        <v/>
      </c>
    </row>
    <row r="369" spans="27:30" x14ac:dyDescent="0.25">
      <c r="AA369" s="85">
        <v>58</v>
      </c>
      <c r="AB369" s="85" t="str">
        <f>DRE!D379</f>
        <v>-</v>
      </c>
      <c r="AC369" s="85">
        <f>HLOOKUP('G. Despesas'!$E$4,DRE!$C$4:$Q$1132,ROW('G. Receitas'!X376),FALSE)</f>
        <v>0</v>
      </c>
      <c r="AD369" s="85" t="str">
        <f t="shared" si="18"/>
        <v/>
      </c>
    </row>
    <row r="370" spans="27:30" x14ac:dyDescent="0.25">
      <c r="AA370" s="85">
        <v>59</v>
      </c>
      <c r="AB370" s="85" t="str">
        <f>DRE!D380</f>
        <v>-</v>
      </c>
      <c r="AC370" s="85">
        <f>HLOOKUP('G. Despesas'!$E$4,DRE!$C$4:$Q$1132,ROW('G. Receitas'!X377),FALSE)</f>
        <v>0</v>
      </c>
      <c r="AD370" s="85" t="str">
        <f t="shared" si="18"/>
        <v/>
      </c>
    </row>
    <row r="371" spans="27:30" x14ac:dyDescent="0.25">
      <c r="AA371" s="85">
        <v>60</v>
      </c>
      <c r="AB371" s="85" t="str">
        <f>DRE!D381</f>
        <v>-</v>
      </c>
      <c r="AC371" s="85">
        <f>HLOOKUP('G. Despesas'!$E$4,DRE!$C$4:$Q$1132,ROW('G. Receitas'!X378),FALSE)</f>
        <v>0</v>
      </c>
      <c r="AD371" s="85" t="str">
        <f t="shared" si="18"/>
        <v/>
      </c>
    </row>
    <row r="372" spans="27:30" x14ac:dyDescent="0.25">
      <c r="AA372" s="85">
        <v>61</v>
      </c>
      <c r="AB372" s="85" t="str">
        <f>DRE!D382</f>
        <v>-</v>
      </c>
      <c r="AC372" s="85">
        <f>HLOOKUP('G. Despesas'!$E$4,DRE!$C$4:$Q$1132,ROW('G. Receitas'!X379),FALSE)</f>
        <v>0</v>
      </c>
      <c r="AD372" s="85" t="str">
        <f t="shared" si="18"/>
        <v/>
      </c>
    </row>
    <row r="373" spans="27:30" x14ac:dyDescent="0.25">
      <c r="AA373" s="85">
        <v>62</v>
      </c>
      <c r="AB373" s="85" t="str">
        <f>DRE!D383</f>
        <v>-</v>
      </c>
      <c r="AC373" s="85">
        <f>HLOOKUP('G. Despesas'!$E$4,DRE!$C$4:$Q$1132,ROW('G. Receitas'!X380),FALSE)</f>
        <v>0</v>
      </c>
      <c r="AD373" s="85" t="str">
        <f t="shared" si="18"/>
        <v/>
      </c>
    </row>
    <row r="374" spans="27:30" x14ac:dyDescent="0.25">
      <c r="AA374" s="85">
        <v>63</v>
      </c>
      <c r="AB374" s="85" t="str">
        <f>DRE!D384</f>
        <v>-</v>
      </c>
      <c r="AC374" s="85">
        <f>HLOOKUP('G. Despesas'!$E$4,DRE!$C$4:$Q$1132,ROW('G. Receitas'!X381),FALSE)</f>
        <v>0</v>
      </c>
      <c r="AD374" s="85" t="str">
        <f t="shared" si="18"/>
        <v/>
      </c>
    </row>
    <row r="375" spans="27:30" x14ac:dyDescent="0.25">
      <c r="AA375" s="85">
        <v>64</v>
      </c>
      <c r="AB375" s="85" t="str">
        <f>DRE!D385</f>
        <v>-</v>
      </c>
      <c r="AC375" s="85">
        <f>HLOOKUP('G. Despesas'!$E$4,DRE!$C$4:$Q$1132,ROW('G. Receitas'!X382),FALSE)</f>
        <v>0</v>
      </c>
      <c r="AD375" s="85" t="str">
        <f t="shared" si="18"/>
        <v/>
      </c>
    </row>
    <row r="376" spans="27:30" x14ac:dyDescent="0.25">
      <c r="AA376" s="85">
        <v>65</v>
      </c>
      <c r="AB376" s="85" t="str">
        <f>DRE!D386</f>
        <v>-</v>
      </c>
      <c r="AC376" s="85">
        <f>HLOOKUP('G. Despesas'!$E$4,DRE!$C$4:$Q$1132,ROW('G. Receitas'!X383),FALSE)</f>
        <v>0</v>
      </c>
      <c r="AD376" s="85" t="str">
        <f t="shared" si="18"/>
        <v/>
      </c>
    </row>
    <row r="377" spans="27:30" x14ac:dyDescent="0.25">
      <c r="AA377" s="85">
        <v>66</v>
      </c>
      <c r="AB377" s="85" t="str">
        <f>DRE!D387</f>
        <v>-</v>
      </c>
      <c r="AC377" s="85">
        <f>HLOOKUP('G. Despesas'!$E$4,DRE!$C$4:$Q$1132,ROW('G. Receitas'!X384),FALSE)</f>
        <v>0</v>
      </c>
      <c r="AD377" s="85" t="str">
        <f t="shared" ref="AD377:AD415" si="20">IF(AC377=0,"",AC377+AA377/1000)</f>
        <v/>
      </c>
    </row>
    <row r="378" spans="27:30" x14ac:dyDescent="0.25">
      <c r="AA378" s="85">
        <v>67</v>
      </c>
      <c r="AB378" s="85" t="str">
        <f>DRE!D388</f>
        <v>-</v>
      </c>
      <c r="AC378" s="85">
        <f>HLOOKUP('G. Despesas'!$E$4,DRE!$C$4:$Q$1132,ROW('G. Receitas'!X385),FALSE)</f>
        <v>0</v>
      </c>
      <c r="AD378" s="85" t="str">
        <f t="shared" si="20"/>
        <v/>
      </c>
    </row>
    <row r="379" spans="27:30" x14ac:dyDescent="0.25">
      <c r="AA379" s="85">
        <v>68</v>
      </c>
      <c r="AB379" s="85" t="str">
        <f>DRE!D389</f>
        <v>-</v>
      </c>
      <c r="AC379" s="85">
        <f>HLOOKUP('G. Despesas'!$E$4,DRE!$C$4:$Q$1132,ROW('G. Receitas'!X386),FALSE)</f>
        <v>0</v>
      </c>
      <c r="AD379" s="85" t="str">
        <f t="shared" si="20"/>
        <v/>
      </c>
    </row>
    <row r="380" spans="27:30" x14ac:dyDescent="0.25">
      <c r="AA380" s="85">
        <v>69</v>
      </c>
      <c r="AB380" s="85" t="str">
        <f>DRE!D390</f>
        <v>-</v>
      </c>
      <c r="AC380" s="85">
        <f>HLOOKUP('G. Despesas'!$E$4,DRE!$C$4:$Q$1132,ROW('G. Receitas'!X387),FALSE)</f>
        <v>0</v>
      </c>
      <c r="AD380" s="85" t="str">
        <f t="shared" si="20"/>
        <v/>
      </c>
    </row>
    <row r="381" spans="27:30" x14ac:dyDescent="0.25">
      <c r="AA381" s="85">
        <v>70</v>
      </c>
      <c r="AB381" s="85" t="str">
        <f>DRE!D391</f>
        <v>-</v>
      </c>
      <c r="AC381" s="85">
        <f>HLOOKUP('G. Despesas'!$E$4,DRE!$C$4:$Q$1132,ROW('G. Receitas'!X388),FALSE)</f>
        <v>0</v>
      </c>
      <c r="AD381" s="85" t="str">
        <f t="shared" si="20"/>
        <v/>
      </c>
    </row>
    <row r="382" spans="27:30" x14ac:dyDescent="0.25">
      <c r="AA382" s="85">
        <v>71</v>
      </c>
      <c r="AB382" s="85" t="str">
        <f>DRE!D392</f>
        <v>-</v>
      </c>
      <c r="AC382" s="85">
        <f>HLOOKUP('G. Despesas'!$E$4,DRE!$C$4:$Q$1132,ROW('G. Receitas'!X389),FALSE)</f>
        <v>0</v>
      </c>
      <c r="AD382" s="85" t="str">
        <f t="shared" si="20"/>
        <v/>
      </c>
    </row>
    <row r="383" spans="27:30" x14ac:dyDescent="0.25">
      <c r="AA383" s="85">
        <v>72</v>
      </c>
      <c r="AB383" s="85" t="str">
        <f>DRE!D393</f>
        <v>-</v>
      </c>
      <c r="AC383" s="85">
        <f>HLOOKUP('G. Despesas'!$E$4,DRE!$C$4:$Q$1132,ROW('G. Receitas'!X390),FALSE)</f>
        <v>0</v>
      </c>
      <c r="AD383" s="85" t="str">
        <f t="shared" si="20"/>
        <v/>
      </c>
    </row>
    <row r="384" spans="27:30" x14ac:dyDescent="0.25">
      <c r="AA384" s="85">
        <v>73</v>
      </c>
      <c r="AB384" s="85" t="str">
        <f>DRE!D394</f>
        <v>-</v>
      </c>
      <c r="AC384" s="85">
        <f>HLOOKUP('G. Despesas'!$E$4,DRE!$C$4:$Q$1132,ROW('G. Receitas'!X391),FALSE)</f>
        <v>0</v>
      </c>
      <c r="AD384" s="85" t="str">
        <f t="shared" si="20"/>
        <v/>
      </c>
    </row>
    <row r="385" spans="27:30" x14ac:dyDescent="0.25">
      <c r="AA385" s="85">
        <v>74</v>
      </c>
      <c r="AB385" s="85" t="str">
        <f>DRE!D395</f>
        <v>-</v>
      </c>
      <c r="AC385" s="85">
        <f>HLOOKUP('G. Despesas'!$E$4,DRE!$C$4:$Q$1132,ROW('G. Receitas'!X392),FALSE)</f>
        <v>0</v>
      </c>
      <c r="AD385" s="85" t="str">
        <f t="shared" si="20"/>
        <v/>
      </c>
    </row>
    <row r="386" spans="27:30" x14ac:dyDescent="0.25">
      <c r="AA386" s="85">
        <v>75</v>
      </c>
      <c r="AB386" s="85" t="str">
        <f>DRE!D396</f>
        <v>-</v>
      </c>
      <c r="AC386" s="85">
        <f>HLOOKUP('G. Despesas'!$E$4,DRE!$C$4:$Q$1132,ROW('G. Receitas'!X393),FALSE)</f>
        <v>0</v>
      </c>
      <c r="AD386" s="85" t="str">
        <f t="shared" si="20"/>
        <v/>
      </c>
    </row>
    <row r="387" spans="27:30" x14ac:dyDescent="0.25">
      <c r="AA387" s="85">
        <v>76</v>
      </c>
      <c r="AB387" s="85" t="str">
        <f>DRE!D397</f>
        <v>-</v>
      </c>
      <c r="AC387" s="85">
        <f>HLOOKUP('G. Despesas'!$E$4,DRE!$C$4:$Q$1132,ROW('G. Receitas'!X394),FALSE)</f>
        <v>0</v>
      </c>
      <c r="AD387" s="85" t="str">
        <f t="shared" si="20"/>
        <v/>
      </c>
    </row>
    <row r="388" spans="27:30" x14ac:dyDescent="0.25">
      <c r="AA388" s="85">
        <v>77</v>
      </c>
      <c r="AB388" s="85" t="str">
        <f>DRE!D398</f>
        <v>-</v>
      </c>
      <c r="AC388" s="85">
        <f>HLOOKUP('G. Despesas'!$E$4,DRE!$C$4:$Q$1132,ROW('G. Receitas'!X395),FALSE)</f>
        <v>0</v>
      </c>
      <c r="AD388" s="85" t="str">
        <f t="shared" si="20"/>
        <v/>
      </c>
    </row>
    <row r="389" spans="27:30" x14ac:dyDescent="0.25">
      <c r="AA389" s="85">
        <v>78</v>
      </c>
      <c r="AB389" s="85" t="str">
        <f>DRE!D399</f>
        <v>-</v>
      </c>
      <c r="AC389" s="85">
        <f>HLOOKUP('G. Despesas'!$E$4,DRE!$C$4:$Q$1132,ROW('G. Receitas'!X396),FALSE)</f>
        <v>0</v>
      </c>
      <c r="AD389" s="85" t="str">
        <f t="shared" si="20"/>
        <v/>
      </c>
    </row>
    <row r="390" spans="27:30" x14ac:dyDescent="0.25">
      <c r="AA390" s="85">
        <v>79</v>
      </c>
      <c r="AB390" s="85" t="str">
        <f>DRE!D400</f>
        <v>-</v>
      </c>
      <c r="AC390" s="85">
        <f>HLOOKUP('G. Despesas'!$E$4,DRE!$C$4:$Q$1132,ROW('G. Receitas'!X397),FALSE)</f>
        <v>0</v>
      </c>
      <c r="AD390" s="85" t="str">
        <f t="shared" si="20"/>
        <v/>
      </c>
    </row>
    <row r="391" spans="27:30" x14ac:dyDescent="0.25">
      <c r="AA391" s="85">
        <v>80</v>
      </c>
      <c r="AB391" s="85" t="str">
        <f>DRE!D401</f>
        <v>-</v>
      </c>
      <c r="AC391" s="85">
        <f>HLOOKUP('G. Despesas'!$E$4,DRE!$C$4:$Q$1132,ROW('G. Receitas'!X398),FALSE)</f>
        <v>0</v>
      </c>
      <c r="AD391" s="85" t="str">
        <f t="shared" si="20"/>
        <v/>
      </c>
    </row>
    <row r="392" spans="27:30" x14ac:dyDescent="0.25">
      <c r="AA392" s="85">
        <v>81</v>
      </c>
      <c r="AB392" s="85" t="str">
        <f>DRE!D402</f>
        <v>-</v>
      </c>
      <c r="AC392" s="85">
        <f>HLOOKUP('G. Despesas'!$E$4,DRE!$C$4:$Q$1132,ROW('G. Receitas'!X399),FALSE)</f>
        <v>0</v>
      </c>
      <c r="AD392" s="85" t="str">
        <f t="shared" si="20"/>
        <v/>
      </c>
    </row>
    <row r="393" spans="27:30" x14ac:dyDescent="0.25">
      <c r="AA393" s="85">
        <v>82</v>
      </c>
      <c r="AB393" s="85" t="str">
        <f>DRE!D403</f>
        <v>-</v>
      </c>
      <c r="AC393" s="85">
        <f>HLOOKUP('G. Despesas'!$E$4,DRE!$C$4:$Q$1132,ROW('G. Receitas'!X400),FALSE)</f>
        <v>0</v>
      </c>
      <c r="AD393" s="85" t="str">
        <f t="shared" si="20"/>
        <v/>
      </c>
    </row>
    <row r="394" spans="27:30" x14ac:dyDescent="0.25">
      <c r="AA394" s="85">
        <v>83</v>
      </c>
      <c r="AB394" s="85" t="str">
        <f>DRE!D404</f>
        <v>-</v>
      </c>
      <c r="AC394" s="85">
        <f>HLOOKUP('G. Despesas'!$E$4,DRE!$C$4:$Q$1132,ROW('G. Receitas'!X401),FALSE)</f>
        <v>0</v>
      </c>
      <c r="AD394" s="85" t="str">
        <f t="shared" si="20"/>
        <v/>
      </c>
    </row>
    <row r="395" spans="27:30" x14ac:dyDescent="0.25">
      <c r="AA395" s="85">
        <v>84</v>
      </c>
      <c r="AB395" s="85" t="str">
        <f>DRE!D405</f>
        <v>-</v>
      </c>
      <c r="AC395" s="85">
        <f>HLOOKUP('G. Despesas'!$E$4,DRE!$C$4:$Q$1132,ROW('G. Receitas'!X402),FALSE)</f>
        <v>0</v>
      </c>
      <c r="AD395" s="85" t="str">
        <f t="shared" si="20"/>
        <v/>
      </c>
    </row>
    <row r="396" spans="27:30" x14ac:dyDescent="0.25">
      <c r="AA396" s="85">
        <v>85</v>
      </c>
      <c r="AB396" s="85" t="str">
        <f>DRE!D406</f>
        <v>-</v>
      </c>
      <c r="AC396" s="85">
        <f>HLOOKUP('G. Despesas'!$E$4,DRE!$C$4:$Q$1132,ROW('G. Receitas'!X403),FALSE)</f>
        <v>0</v>
      </c>
      <c r="AD396" s="85" t="str">
        <f t="shared" si="20"/>
        <v/>
      </c>
    </row>
    <row r="397" spans="27:30" x14ac:dyDescent="0.25">
      <c r="AA397" s="85">
        <v>86</v>
      </c>
      <c r="AB397" s="85" t="str">
        <f>DRE!D407</f>
        <v>-</v>
      </c>
      <c r="AC397" s="85">
        <f>HLOOKUP('G. Despesas'!$E$4,DRE!$C$4:$Q$1132,ROW('G. Receitas'!X404),FALSE)</f>
        <v>0</v>
      </c>
      <c r="AD397" s="85" t="str">
        <f t="shared" si="20"/>
        <v/>
      </c>
    </row>
    <row r="398" spans="27:30" x14ac:dyDescent="0.25">
      <c r="AA398" s="85">
        <v>87</v>
      </c>
      <c r="AB398" s="85" t="str">
        <f>DRE!D408</f>
        <v>-</v>
      </c>
      <c r="AC398" s="85">
        <f>HLOOKUP('G. Despesas'!$E$4,DRE!$C$4:$Q$1132,ROW('G. Receitas'!X405),FALSE)</f>
        <v>0</v>
      </c>
      <c r="AD398" s="85" t="str">
        <f t="shared" si="20"/>
        <v/>
      </c>
    </row>
    <row r="399" spans="27:30" x14ac:dyDescent="0.25">
      <c r="AA399" s="85">
        <v>88</v>
      </c>
      <c r="AB399" s="85" t="str">
        <f>DRE!D409</f>
        <v>-</v>
      </c>
      <c r="AC399" s="85">
        <f>HLOOKUP('G. Despesas'!$E$4,DRE!$C$4:$Q$1132,ROW('G. Receitas'!X406),FALSE)</f>
        <v>0</v>
      </c>
      <c r="AD399" s="85" t="str">
        <f t="shared" si="20"/>
        <v/>
      </c>
    </row>
    <row r="400" spans="27:30" x14ac:dyDescent="0.25">
      <c r="AA400" s="85">
        <v>89</v>
      </c>
      <c r="AB400" s="85" t="str">
        <f>DRE!D410</f>
        <v>-</v>
      </c>
      <c r="AC400" s="85">
        <f>HLOOKUP('G. Despesas'!$E$4,DRE!$C$4:$Q$1132,ROW('G. Receitas'!X407),FALSE)</f>
        <v>0</v>
      </c>
      <c r="AD400" s="85" t="str">
        <f t="shared" si="20"/>
        <v/>
      </c>
    </row>
    <row r="401" spans="27:33" x14ac:dyDescent="0.25">
      <c r="AA401" s="85">
        <v>90</v>
      </c>
      <c r="AB401" s="85" t="str">
        <f>DRE!D411</f>
        <v>-</v>
      </c>
      <c r="AC401" s="85">
        <f>HLOOKUP('G. Despesas'!$E$4,DRE!$C$4:$Q$1132,ROW('G. Receitas'!X408),FALSE)</f>
        <v>0</v>
      </c>
      <c r="AD401" s="85" t="str">
        <f t="shared" si="20"/>
        <v/>
      </c>
    </row>
    <row r="402" spans="27:33" x14ac:dyDescent="0.25">
      <c r="AA402" s="85">
        <v>91</v>
      </c>
      <c r="AB402" s="85" t="str">
        <f>DRE!D412</f>
        <v>-</v>
      </c>
      <c r="AC402" s="85">
        <f>HLOOKUP('G. Despesas'!$E$4,DRE!$C$4:$Q$1132,ROW('G. Receitas'!X409),FALSE)</f>
        <v>0</v>
      </c>
      <c r="AD402" s="85" t="str">
        <f t="shared" si="20"/>
        <v/>
      </c>
    </row>
    <row r="403" spans="27:33" x14ac:dyDescent="0.25">
      <c r="AA403" s="85">
        <v>92</v>
      </c>
      <c r="AB403" s="85" t="str">
        <f>DRE!D413</f>
        <v>-</v>
      </c>
      <c r="AC403" s="85">
        <f>HLOOKUP('G. Despesas'!$E$4,DRE!$C$4:$Q$1132,ROW('G. Receitas'!X410),FALSE)</f>
        <v>0</v>
      </c>
      <c r="AD403" s="85" t="str">
        <f t="shared" si="20"/>
        <v/>
      </c>
    </row>
    <row r="404" spans="27:33" x14ac:dyDescent="0.25">
      <c r="AA404" s="85">
        <v>93</v>
      </c>
      <c r="AB404" s="85" t="str">
        <f>DRE!D414</f>
        <v>-</v>
      </c>
      <c r="AC404" s="85">
        <f>HLOOKUP('G. Despesas'!$E$4,DRE!$C$4:$Q$1132,ROW('G. Receitas'!X411),FALSE)</f>
        <v>0</v>
      </c>
      <c r="AD404" s="85" t="str">
        <f t="shared" si="20"/>
        <v/>
      </c>
    </row>
    <row r="405" spans="27:33" x14ac:dyDescent="0.25">
      <c r="AA405" s="85">
        <v>94</v>
      </c>
      <c r="AB405" s="85" t="str">
        <f>DRE!D415</f>
        <v>-</v>
      </c>
      <c r="AC405" s="85">
        <f>HLOOKUP('G. Despesas'!$E$4,DRE!$C$4:$Q$1132,ROW('G. Receitas'!X412),FALSE)</f>
        <v>0</v>
      </c>
      <c r="AD405" s="85" t="str">
        <f t="shared" si="20"/>
        <v/>
      </c>
    </row>
    <row r="406" spans="27:33" x14ac:dyDescent="0.25">
      <c r="AA406" s="85">
        <v>95</v>
      </c>
      <c r="AB406" s="85" t="str">
        <f>DRE!D416</f>
        <v>-</v>
      </c>
      <c r="AC406" s="85">
        <f>HLOOKUP('G. Despesas'!$E$4,DRE!$C$4:$Q$1132,ROW('G. Receitas'!X413),FALSE)</f>
        <v>0</v>
      </c>
      <c r="AD406" s="85" t="str">
        <f t="shared" si="20"/>
        <v/>
      </c>
    </row>
    <row r="407" spans="27:33" x14ac:dyDescent="0.25">
      <c r="AA407" s="85">
        <v>96</v>
      </c>
      <c r="AB407" s="85" t="str">
        <f>DRE!D417</f>
        <v>-</v>
      </c>
      <c r="AC407" s="85">
        <f>HLOOKUP('G. Despesas'!$E$4,DRE!$C$4:$Q$1132,ROW('G. Receitas'!X414),FALSE)</f>
        <v>0</v>
      </c>
      <c r="AD407" s="85" t="str">
        <f t="shared" si="20"/>
        <v/>
      </c>
    </row>
    <row r="408" spans="27:33" x14ac:dyDescent="0.25">
      <c r="AA408" s="85">
        <v>97</v>
      </c>
      <c r="AB408" s="85" t="str">
        <f>DRE!D418</f>
        <v>-</v>
      </c>
      <c r="AC408" s="85">
        <f>HLOOKUP('G. Despesas'!$E$4,DRE!$C$4:$Q$1132,ROW('G. Receitas'!X415),FALSE)</f>
        <v>0</v>
      </c>
      <c r="AD408" s="85" t="str">
        <f t="shared" si="20"/>
        <v/>
      </c>
    </row>
    <row r="409" spans="27:33" x14ac:dyDescent="0.25">
      <c r="AA409" s="85">
        <v>98</v>
      </c>
      <c r="AB409" s="85" t="str">
        <f>DRE!D419</f>
        <v>-</v>
      </c>
      <c r="AC409" s="85">
        <f>HLOOKUP('G. Despesas'!$E$4,DRE!$C$4:$Q$1132,ROW('G. Receitas'!X416),FALSE)</f>
        <v>0</v>
      </c>
      <c r="AD409" s="85" t="str">
        <f t="shared" si="20"/>
        <v/>
      </c>
    </row>
    <row r="410" spans="27:33" x14ac:dyDescent="0.25">
      <c r="AA410" s="85">
        <v>99</v>
      </c>
      <c r="AB410" s="85" t="str">
        <f>DRE!D420</f>
        <v>Outras Despesas com Serviços</v>
      </c>
      <c r="AC410" s="85">
        <f>HLOOKUP('G. Despesas'!$E$4,DRE!$C$4:$Q$1132,ROW('G. Receitas'!X417),FALSE)</f>
        <v>0</v>
      </c>
      <c r="AD410" s="85" t="str">
        <f t="shared" si="20"/>
        <v/>
      </c>
    </row>
    <row r="411" spans="27:33" x14ac:dyDescent="0.25">
      <c r="AB411" s="85">
        <f>DRE!D421</f>
        <v>0</v>
      </c>
      <c r="AC411" s="85">
        <f>HLOOKUP('G. Despesas'!$E$4,DRE!$C$4:$Q$1132,ROW('G. Receitas'!X418),FALSE)</f>
        <v>0</v>
      </c>
      <c r="AD411" s="85" t="str">
        <f t="shared" si="20"/>
        <v/>
      </c>
    </row>
    <row r="412" spans="27:33" x14ac:dyDescent="0.25">
      <c r="AB412" s="85">
        <f>DRE!D422</f>
        <v>0</v>
      </c>
      <c r="AC412" s="85">
        <f>HLOOKUP('G. Despesas'!$E$4,DRE!$C$4:$Q$1132,ROW('G. Receitas'!X419),FALSE)</f>
        <v>4237.7800000000007</v>
      </c>
      <c r="AD412" s="85">
        <f t="shared" si="20"/>
        <v>4237.7800000000007</v>
      </c>
    </row>
    <row r="413" spans="27:33" x14ac:dyDescent="0.25">
      <c r="AB413" s="85">
        <f>DRE!D423</f>
        <v>0</v>
      </c>
      <c r="AC413" s="85">
        <f>HLOOKUP('G. Despesas'!$E$4,DRE!$C$4:$Q$1132,ROW('G. Receitas'!X420),FALSE)</f>
        <v>0</v>
      </c>
      <c r="AD413" s="85" t="str">
        <f t="shared" si="20"/>
        <v/>
      </c>
    </row>
    <row r="414" spans="27:33" x14ac:dyDescent="0.25">
      <c r="AB414" s="85">
        <f>DRE!D424</f>
        <v>0</v>
      </c>
      <c r="AC414" s="85">
        <f>HLOOKUP('G. Despesas'!$E$4,DRE!$C$4:$Q$1132,ROW('G. Receitas'!X421),FALSE)</f>
        <v>9193.36</v>
      </c>
      <c r="AD414" s="85">
        <f t="shared" si="20"/>
        <v>9193.36</v>
      </c>
    </row>
    <row r="415" spans="27:33" x14ac:dyDescent="0.25">
      <c r="AB415" s="85">
        <f>DRE!D425</f>
        <v>0</v>
      </c>
      <c r="AC415" s="85">
        <f>HLOOKUP('G. Despesas'!$E$4,DRE!$C$4:$Q$1132,ROW('G. Receitas'!X422),FALSE)</f>
        <v>0</v>
      </c>
      <c r="AD415" s="85" t="str">
        <f t="shared" si="20"/>
        <v/>
      </c>
    </row>
    <row r="416" spans="27:33" x14ac:dyDescent="0.25">
      <c r="AB416" s="85" t="str">
        <f>DRE!D426</f>
        <v>DESPESAS COM RH</v>
      </c>
      <c r="AC416" s="85">
        <f>HLOOKUP('G. Despesas'!$E$4,DRE!$C$4:$Q$1132,ROW('G. Receitas'!X423),FALSE)</f>
        <v>4679.78</v>
      </c>
      <c r="AD416" s="85" t="s">
        <v>1339</v>
      </c>
      <c r="AE416" s="85" t="s">
        <v>1340</v>
      </c>
      <c r="AF416" s="85" t="s">
        <v>1341</v>
      </c>
      <c r="AG416" s="85" t="s">
        <v>1341</v>
      </c>
    </row>
    <row r="417" spans="27:33" x14ac:dyDescent="0.25">
      <c r="AA417" s="85">
        <v>1</v>
      </c>
      <c r="AB417" s="85" t="str">
        <f>DRE!D427</f>
        <v>SALÁRIOS</v>
      </c>
      <c r="AC417" s="85">
        <f>HLOOKUP('G. Despesas'!$E$4,DRE!$C$4:$Q$1132,ROW('G. Receitas'!X424),FALSE)</f>
        <v>3785.98</v>
      </c>
      <c r="AD417" s="85">
        <f>IF(AC417=0,"",AC417+AA417/1000)</f>
        <v>3785.9810000000002</v>
      </c>
      <c r="AE417" s="85">
        <f>LARGE($AD$417:$AD$515,AA417)</f>
        <v>3785.9810000000002</v>
      </c>
      <c r="AF417" s="85" t="str">
        <f t="shared" ref="AF417:AF431" si="21">IFERROR(VLOOKUP(MATCH(AE417,$AD$417:$AD$515,0),$AA$417:$AC$515,AF$6,FALSE),"-")</f>
        <v>SALÁRIOS</v>
      </c>
      <c r="AG417" s="85">
        <f t="shared" ref="AG417:AG431" si="22">IFERROR(VLOOKUP(MATCH(AE417,$AD$417:$AD$515,0),$AA$417:$AC$515,AG$6,FALSE),"")</f>
        <v>3785.98</v>
      </c>
    </row>
    <row r="418" spans="27:33" x14ac:dyDescent="0.25">
      <c r="AA418" s="85">
        <v>2</v>
      </c>
      <c r="AB418" s="85" t="str">
        <f>DRE!D428</f>
        <v>FÉRIAS</v>
      </c>
      <c r="AC418" s="85">
        <f>HLOOKUP('G. Despesas'!$E$4,DRE!$C$4:$Q$1132,ROW('G. Receitas'!X425),FALSE)</f>
        <v>0</v>
      </c>
      <c r="AD418" s="85" t="str">
        <f t="shared" ref="AD418:AD481" si="23">IF(AC418=0,"",AC418+AA418/1000)</f>
        <v/>
      </c>
      <c r="AE418" s="85">
        <f t="shared" ref="AE418:AE431" si="24">LARGE($AD$417:$AD$515,AA418)</f>
        <v>439.00900000000001</v>
      </c>
      <c r="AF418" s="85" t="str">
        <f t="shared" si="21"/>
        <v>PROVISÕES DE FÉRIAS E 13º</v>
      </c>
      <c r="AG418" s="85">
        <f t="shared" si="22"/>
        <v>439</v>
      </c>
    </row>
    <row r="419" spans="27:33" x14ac:dyDescent="0.25">
      <c r="AA419" s="85">
        <v>3</v>
      </c>
      <c r="AB419" s="85" t="str">
        <f>DRE!D429</f>
        <v>13º SALARIO</v>
      </c>
      <c r="AC419" s="85">
        <f>HLOOKUP('G. Despesas'!$E$4,DRE!$C$4:$Q$1132,ROW('G. Receitas'!X426),FALSE)</f>
        <v>0</v>
      </c>
      <c r="AD419" s="85" t="str">
        <f t="shared" si="23"/>
        <v/>
      </c>
      <c r="AE419" s="85">
        <f t="shared" si="24"/>
        <v>243.005</v>
      </c>
      <c r="AF419" s="85" t="str">
        <f t="shared" si="21"/>
        <v>GPS</v>
      </c>
      <c r="AG419" s="85">
        <f t="shared" si="22"/>
        <v>243</v>
      </c>
    </row>
    <row r="420" spans="27:33" x14ac:dyDescent="0.25">
      <c r="AA420" s="85">
        <v>4</v>
      </c>
      <c r="AB420" s="85" t="str">
        <f>DRE!D430</f>
        <v>FGTS</v>
      </c>
      <c r="AC420" s="85">
        <f>HLOOKUP('G. Despesas'!$E$4,DRE!$C$4:$Q$1132,ROW('G. Receitas'!X427),FALSE)</f>
        <v>209.35</v>
      </c>
      <c r="AD420" s="85">
        <f t="shared" si="23"/>
        <v>209.35399999999998</v>
      </c>
      <c r="AE420" s="85">
        <f t="shared" si="24"/>
        <v>209.35399999999998</v>
      </c>
      <c r="AF420" s="85" t="str">
        <f t="shared" si="21"/>
        <v>FGTS</v>
      </c>
      <c r="AG420" s="85">
        <f t="shared" si="22"/>
        <v>209.35</v>
      </c>
    </row>
    <row r="421" spans="27:33" x14ac:dyDescent="0.25">
      <c r="AA421" s="85">
        <v>5</v>
      </c>
      <c r="AB421" s="85" t="str">
        <f>DRE!D431</f>
        <v>GPS</v>
      </c>
      <c r="AC421" s="85">
        <f>HLOOKUP('G. Despesas'!$E$4,DRE!$C$4:$Q$1132,ROW('G. Receitas'!X428),FALSE)</f>
        <v>243</v>
      </c>
      <c r="AD421" s="85">
        <f t="shared" si="23"/>
        <v>243.005</v>
      </c>
      <c r="AE421" s="85">
        <f t="shared" si="24"/>
        <v>2.4580000000000002</v>
      </c>
      <c r="AF421" s="85" t="str">
        <f t="shared" si="21"/>
        <v>FOLGADOR</v>
      </c>
      <c r="AG421" s="85">
        <f t="shared" si="22"/>
        <v>2.4500000000000002</v>
      </c>
    </row>
    <row r="422" spans="27:33" x14ac:dyDescent="0.25">
      <c r="AA422" s="85">
        <v>6</v>
      </c>
      <c r="AB422" s="85" t="str">
        <f>DRE!D432</f>
        <v>VALE TRANSPORTE</v>
      </c>
      <c r="AC422" s="85">
        <f>HLOOKUP('G. Despesas'!$E$4,DRE!$C$4:$Q$1132,ROW('G. Receitas'!X429),FALSE)</f>
        <v>0</v>
      </c>
      <c r="AD422" s="85" t="str">
        <f t="shared" si="23"/>
        <v/>
      </c>
      <c r="AE422" s="85" t="e">
        <f t="shared" si="24"/>
        <v>#NUM!</v>
      </c>
      <c r="AF422" s="85" t="str">
        <f t="shared" si="21"/>
        <v>-</v>
      </c>
      <c r="AG422" s="85" t="str">
        <f t="shared" si="22"/>
        <v/>
      </c>
    </row>
    <row r="423" spans="27:33" x14ac:dyDescent="0.25">
      <c r="AA423" s="85">
        <v>7</v>
      </c>
      <c r="AB423" s="85" t="str">
        <f>DRE!D433</f>
        <v>CESTA BÁSICA</v>
      </c>
      <c r="AC423" s="85">
        <f>HLOOKUP('G. Despesas'!$E$4,DRE!$C$4:$Q$1132,ROW('G. Receitas'!X430),FALSE)</f>
        <v>0</v>
      </c>
      <c r="AD423" s="85" t="str">
        <f t="shared" si="23"/>
        <v/>
      </c>
      <c r="AE423" s="85" t="e">
        <f t="shared" si="24"/>
        <v>#NUM!</v>
      </c>
      <c r="AF423" s="85" t="str">
        <f t="shared" si="21"/>
        <v>-</v>
      </c>
      <c r="AG423" s="85" t="str">
        <f t="shared" si="22"/>
        <v/>
      </c>
    </row>
    <row r="424" spans="27:33" x14ac:dyDescent="0.25">
      <c r="AA424" s="85">
        <v>8</v>
      </c>
      <c r="AB424" s="85" t="str">
        <f>DRE!D434</f>
        <v>FOLGADOR</v>
      </c>
      <c r="AC424" s="85">
        <f>HLOOKUP('G. Despesas'!$E$4,DRE!$C$4:$Q$1132,ROW('G. Receitas'!X431),FALSE)</f>
        <v>2.4500000000000002</v>
      </c>
      <c r="AD424" s="85">
        <f t="shared" si="23"/>
        <v>2.4580000000000002</v>
      </c>
      <c r="AE424" s="85" t="e">
        <f t="shared" si="24"/>
        <v>#NUM!</v>
      </c>
      <c r="AF424" s="85" t="str">
        <f t="shared" si="21"/>
        <v>-</v>
      </c>
      <c r="AG424" s="85" t="str">
        <f t="shared" si="22"/>
        <v/>
      </c>
    </row>
    <row r="425" spans="27:33" x14ac:dyDescent="0.25">
      <c r="AA425" s="85">
        <v>9</v>
      </c>
      <c r="AB425" s="85" t="str">
        <f>DRE!D435</f>
        <v>PROVISÕES DE FÉRIAS E 13º</v>
      </c>
      <c r="AC425" s="85">
        <f>HLOOKUP('G. Despesas'!$E$4,DRE!$C$4:$Q$1132,ROW('G. Receitas'!X432),FALSE)</f>
        <v>439</v>
      </c>
      <c r="AD425" s="85">
        <f t="shared" si="23"/>
        <v>439.00900000000001</v>
      </c>
      <c r="AE425" s="85" t="e">
        <f t="shared" si="24"/>
        <v>#NUM!</v>
      </c>
      <c r="AF425" s="85" t="str">
        <f t="shared" si="21"/>
        <v>-</v>
      </c>
      <c r="AG425" s="85" t="str">
        <f t="shared" si="22"/>
        <v/>
      </c>
    </row>
    <row r="426" spans="27:33" x14ac:dyDescent="0.25">
      <c r="AA426" s="85">
        <v>10</v>
      </c>
      <c r="AB426" s="85" t="str">
        <f>DRE!D436</f>
        <v>-</v>
      </c>
      <c r="AC426" s="85">
        <f>HLOOKUP('G. Despesas'!$E$4,DRE!$C$4:$Q$1132,ROW('G. Receitas'!X433),FALSE)</f>
        <v>0</v>
      </c>
      <c r="AD426" s="85" t="str">
        <f t="shared" si="23"/>
        <v/>
      </c>
      <c r="AE426" s="85" t="e">
        <f t="shared" si="24"/>
        <v>#NUM!</v>
      </c>
      <c r="AF426" s="85" t="str">
        <f t="shared" si="21"/>
        <v>-</v>
      </c>
      <c r="AG426" s="85" t="str">
        <f t="shared" si="22"/>
        <v/>
      </c>
    </row>
    <row r="427" spans="27:33" x14ac:dyDescent="0.25">
      <c r="AA427" s="85">
        <v>11</v>
      </c>
      <c r="AB427" s="85" t="str">
        <f>DRE!D437</f>
        <v>-</v>
      </c>
      <c r="AC427" s="85">
        <f>HLOOKUP('G. Despesas'!$E$4,DRE!$C$4:$Q$1132,ROW('G. Receitas'!X434),FALSE)</f>
        <v>0</v>
      </c>
      <c r="AD427" s="85" t="str">
        <f>IF(AC427=0,"",AC427+AA427/1000)</f>
        <v/>
      </c>
      <c r="AE427" s="85" t="e">
        <f t="shared" si="24"/>
        <v>#NUM!</v>
      </c>
      <c r="AF427" s="85" t="str">
        <f t="shared" si="21"/>
        <v>-</v>
      </c>
      <c r="AG427" s="85" t="str">
        <f t="shared" si="22"/>
        <v/>
      </c>
    </row>
    <row r="428" spans="27:33" x14ac:dyDescent="0.25">
      <c r="AA428" s="85">
        <v>12</v>
      </c>
      <c r="AB428" s="85" t="str">
        <f>DRE!D438</f>
        <v>-</v>
      </c>
      <c r="AC428" s="85">
        <f>HLOOKUP('G. Despesas'!$E$4,DRE!$C$4:$Q$1132,ROW('G. Receitas'!X435),FALSE)</f>
        <v>0</v>
      </c>
      <c r="AD428" s="85" t="str">
        <f t="shared" si="23"/>
        <v/>
      </c>
      <c r="AE428" s="85" t="e">
        <f t="shared" si="24"/>
        <v>#NUM!</v>
      </c>
      <c r="AF428" s="85" t="str">
        <f t="shared" si="21"/>
        <v>-</v>
      </c>
      <c r="AG428" s="85" t="str">
        <f t="shared" si="22"/>
        <v/>
      </c>
    </row>
    <row r="429" spans="27:33" x14ac:dyDescent="0.25">
      <c r="AA429" s="85">
        <v>13</v>
      </c>
      <c r="AB429" s="85" t="str">
        <f>DRE!D439</f>
        <v>-</v>
      </c>
      <c r="AC429" s="85">
        <f>HLOOKUP('G. Despesas'!$E$4,DRE!$C$4:$Q$1132,ROW('G. Receitas'!X436),FALSE)</f>
        <v>0</v>
      </c>
      <c r="AD429" s="85" t="str">
        <f t="shared" si="23"/>
        <v/>
      </c>
      <c r="AE429" s="85" t="e">
        <f t="shared" si="24"/>
        <v>#NUM!</v>
      </c>
      <c r="AF429" s="85" t="str">
        <f t="shared" si="21"/>
        <v>-</v>
      </c>
      <c r="AG429" s="85" t="str">
        <f t="shared" si="22"/>
        <v/>
      </c>
    </row>
    <row r="430" spans="27:33" x14ac:dyDescent="0.25">
      <c r="AA430" s="85">
        <v>14</v>
      </c>
      <c r="AB430" s="85" t="str">
        <f>DRE!D440</f>
        <v>-</v>
      </c>
      <c r="AC430" s="85">
        <f>HLOOKUP('G. Despesas'!$E$4,DRE!$C$4:$Q$1132,ROW('G. Receitas'!X437),FALSE)</f>
        <v>0</v>
      </c>
      <c r="AD430" s="85" t="str">
        <f t="shared" si="23"/>
        <v/>
      </c>
      <c r="AE430" s="85" t="e">
        <f t="shared" si="24"/>
        <v>#NUM!</v>
      </c>
      <c r="AF430" s="85" t="str">
        <f t="shared" si="21"/>
        <v>-</v>
      </c>
      <c r="AG430" s="85" t="str">
        <f t="shared" si="22"/>
        <v/>
      </c>
    </row>
    <row r="431" spans="27:33" x14ac:dyDescent="0.25">
      <c r="AA431" s="85">
        <v>15</v>
      </c>
      <c r="AB431" s="85" t="str">
        <f>DRE!D441</f>
        <v>-</v>
      </c>
      <c r="AC431" s="85">
        <f>HLOOKUP('G. Despesas'!$E$4,DRE!$C$4:$Q$1132,ROW('G. Receitas'!X438),FALSE)</f>
        <v>0</v>
      </c>
      <c r="AD431" s="85" t="str">
        <f t="shared" si="23"/>
        <v/>
      </c>
      <c r="AE431" s="85" t="e">
        <f t="shared" si="24"/>
        <v>#NUM!</v>
      </c>
      <c r="AF431" s="85" t="str">
        <f t="shared" si="21"/>
        <v>-</v>
      </c>
      <c r="AG431" s="85" t="str">
        <f t="shared" si="22"/>
        <v/>
      </c>
    </row>
    <row r="432" spans="27:33" x14ac:dyDescent="0.25">
      <c r="AA432" s="85">
        <v>16</v>
      </c>
      <c r="AB432" s="85" t="str">
        <f>DRE!D442</f>
        <v>-</v>
      </c>
      <c r="AC432" s="85">
        <f>HLOOKUP('G. Despesas'!$E$4,DRE!$C$4:$Q$1132,ROW('G. Receitas'!X439),FALSE)</f>
        <v>0</v>
      </c>
      <c r="AD432" s="85" t="str">
        <f t="shared" si="23"/>
        <v/>
      </c>
    </row>
    <row r="433" spans="27:30" x14ac:dyDescent="0.25">
      <c r="AA433" s="85">
        <v>17</v>
      </c>
      <c r="AB433" s="85" t="str">
        <f>DRE!D443</f>
        <v>-</v>
      </c>
      <c r="AC433" s="85">
        <f>HLOOKUP('G. Despesas'!$E$4,DRE!$C$4:$Q$1132,ROW('G. Receitas'!X440),FALSE)</f>
        <v>0</v>
      </c>
      <c r="AD433" s="85" t="str">
        <f t="shared" si="23"/>
        <v/>
      </c>
    </row>
    <row r="434" spans="27:30" x14ac:dyDescent="0.25">
      <c r="AA434" s="85">
        <v>18</v>
      </c>
      <c r="AB434" s="85" t="str">
        <f>DRE!D444</f>
        <v>-</v>
      </c>
      <c r="AC434" s="85">
        <f>HLOOKUP('G. Despesas'!$E$4,DRE!$C$4:$Q$1132,ROW('G. Receitas'!X441),FALSE)</f>
        <v>0</v>
      </c>
      <c r="AD434" s="85" t="str">
        <f t="shared" si="23"/>
        <v/>
      </c>
    </row>
    <row r="435" spans="27:30" x14ac:dyDescent="0.25">
      <c r="AA435" s="85">
        <v>19</v>
      </c>
      <c r="AB435" s="85" t="str">
        <f>DRE!D445</f>
        <v>-</v>
      </c>
      <c r="AC435" s="85">
        <f>HLOOKUP('G. Despesas'!$E$4,DRE!$C$4:$Q$1132,ROW('G. Receitas'!X442),FALSE)</f>
        <v>0</v>
      </c>
      <c r="AD435" s="85" t="str">
        <f t="shared" si="23"/>
        <v/>
      </c>
    </row>
    <row r="436" spans="27:30" x14ac:dyDescent="0.25">
      <c r="AA436" s="85">
        <v>20</v>
      </c>
      <c r="AB436" s="85" t="str">
        <f>DRE!D446</f>
        <v>-</v>
      </c>
      <c r="AC436" s="85">
        <f>HLOOKUP('G. Despesas'!$E$4,DRE!$C$4:$Q$1132,ROW('G. Receitas'!X443),FALSE)</f>
        <v>0</v>
      </c>
      <c r="AD436" s="85" t="str">
        <f t="shared" si="23"/>
        <v/>
      </c>
    </row>
    <row r="437" spans="27:30" x14ac:dyDescent="0.25">
      <c r="AA437" s="85">
        <v>21</v>
      </c>
      <c r="AB437" s="85" t="str">
        <f>DRE!D447</f>
        <v>-</v>
      </c>
      <c r="AC437" s="85">
        <f>HLOOKUP('G. Despesas'!$E$4,DRE!$C$4:$Q$1132,ROW('G. Receitas'!X444),FALSE)</f>
        <v>0</v>
      </c>
      <c r="AD437" s="85" t="str">
        <f t="shared" si="23"/>
        <v/>
      </c>
    </row>
    <row r="438" spans="27:30" x14ac:dyDescent="0.25">
      <c r="AA438" s="85">
        <v>22</v>
      </c>
      <c r="AB438" s="85" t="str">
        <f>DRE!D448</f>
        <v>-</v>
      </c>
      <c r="AC438" s="85">
        <f>HLOOKUP('G. Despesas'!$E$4,DRE!$C$4:$Q$1132,ROW('G. Receitas'!X445),FALSE)</f>
        <v>0</v>
      </c>
      <c r="AD438" s="85" t="str">
        <f t="shared" si="23"/>
        <v/>
      </c>
    </row>
    <row r="439" spans="27:30" x14ac:dyDescent="0.25">
      <c r="AA439" s="85">
        <v>23</v>
      </c>
      <c r="AB439" s="85" t="str">
        <f>DRE!D449</f>
        <v>-</v>
      </c>
      <c r="AC439" s="85">
        <f>HLOOKUP('G. Despesas'!$E$4,DRE!$C$4:$Q$1132,ROW('G. Receitas'!X446),FALSE)</f>
        <v>0</v>
      </c>
      <c r="AD439" s="85" t="str">
        <f t="shared" si="23"/>
        <v/>
      </c>
    </row>
    <row r="440" spans="27:30" x14ac:dyDescent="0.25">
      <c r="AA440" s="85">
        <v>24</v>
      </c>
      <c r="AB440" s="85" t="str">
        <f>DRE!D450</f>
        <v>-</v>
      </c>
      <c r="AC440" s="85">
        <f>HLOOKUP('G. Despesas'!$E$4,DRE!$C$4:$Q$1132,ROW('G. Receitas'!X447),FALSE)</f>
        <v>0</v>
      </c>
      <c r="AD440" s="85" t="str">
        <f t="shared" si="23"/>
        <v/>
      </c>
    </row>
    <row r="441" spans="27:30" x14ac:dyDescent="0.25">
      <c r="AA441" s="85">
        <v>25</v>
      </c>
      <c r="AB441" s="85" t="str">
        <f>DRE!D451</f>
        <v>-</v>
      </c>
      <c r="AC441" s="85">
        <f>HLOOKUP('G. Despesas'!$E$4,DRE!$C$4:$Q$1132,ROW('G. Receitas'!X448),FALSE)</f>
        <v>0</v>
      </c>
      <c r="AD441" s="85" t="str">
        <f t="shared" si="23"/>
        <v/>
      </c>
    </row>
    <row r="442" spans="27:30" x14ac:dyDescent="0.25">
      <c r="AA442" s="85">
        <v>26</v>
      </c>
      <c r="AB442" s="85" t="str">
        <f>DRE!D452</f>
        <v>-</v>
      </c>
      <c r="AC442" s="85">
        <f>HLOOKUP('G. Despesas'!$E$4,DRE!$C$4:$Q$1132,ROW('G. Receitas'!X449),FALSE)</f>
        <v>0</v>
      </c>
      <c r="AD442" s="85" t="str">
        <f t="shared" si="23"/>
        <v/>
      </c>
    </row>
    <row r="443" spans="27:30" x14ac:dyDescent="0.25">
      <c r="AA443" s="85">
        <v>27</v>
      </c>
      <c r="AB443" s="85" t="str">
        <f>DRE!D453</f>
        <v>-</v>
      </c>
      <c r="AC443" s="85">
        <f>HLOOKUP('G. Despesas'!$E$4,DRE!$C$4:$Q$1132,ROW('G. Receitas'!X450),FALSE)</f>
        <v>0</v>
      </c>
      <c r="AD443" s="85" t="str">
        <f t="shared" si="23"/>
        <v/>
      </c>
    </row>
    <row r="444" spans="27:30" x14ac:dyDescent="0.25">
      <c r="AA444" s="85">
        <v>28</v>
      </c>
      <c r="AB444" s="85" t="str">
        <f>DRE!D454</f>
        <v>-</v>
      </c>
      <c r="AC444" s="85">
        <f>HLOOKUP('G. Despesas'!$E$4,DRE!$C$4:$Q$1132,ROW('G. Receitas'!X451),FALSE)</f>
        <v>0</v>
      </c>
      <c r="AD444" s="85" t="str">
        <f t="shared" si="23"/>
        <v/>
      </c>
    </row>
    <row r="445" spans="27:30" x14ac:dyDescent="0.25">
      <c r="AA445" s="85">
        <v>29</v>
      </c>
      <c r="AB445" s="85" t="str">
        <f>DRE!D455</f>
        <v>-</v>
      </c>
      <c r="AC445" s="85">
        <f>HLOOKUP('G. Despesas'!$E$4,DRE!$C$4:$Q$1132,ROW('G. Receitas'!X452),FALSE)</f>
        <v>0</v>
      </c>
      <c r="AD445" s="85" t="str">
        <f t="shared" si="23"/>
        <v/>
      </c>
    </row>
    <row r="446" spans="27:30" x14ac:dyDescent="0.25">
      <c r="AA446" s="85">
        <v>30</v>
      </c>
      <c r="AB446" s="85" t="str">
        <f>DRE!D456</f>
        <v>-</v>
      </c>
      <c r="AC446" s="85">
        <f>HLOOKUP('G. Despesas'!$E$4,DRE!$C$4:$Q$1132,ROW('G. Receitas'!X453),FALSE)</f>
        <v>0</v>
      </c>
      <c r="AD446" s="85" t="str">
        <f t="shared" si="23"/>
        <v/>
      </c>
    </row>
    <row r="447" spans="27:30" x14ac:dyDescent="0.25">
      <c r="AA447" s="85">
        <v>31</v>
      </c>
      <c r="AB447" s="85" t="str">
        <f>DRE!D457</f>
        <v>-</v>
      </c>
      <c r="AC447" s="85">
        <f>HLOOKUP('G. Despesas'!$E$4,DRE!$C$4:$Q$1132,ROW('G. Receitas'!X454),FALSE)</f>
        <v>0</v>
      </c>
      <c r="AD447" s="85" t="str">
        <f t="shared" si="23"/>
        <v/>
      </c>
    </row>
    <row r="448" spans="27:30" x14ac:dyDescent="0.25">
      <c r="AA448" s="85">
        <v>32</v>
      </c>
      <c r="AB448" s="85" t="str">
        <f>DRE!D458</f>
        <v>-</v>
      </c>
      <c r="AC448" s="85">
        <f>HLOOKUP('G. Despesas'!$E$4,DRE!$C$4:$Q$1132,ROW('G. Receitas'!X455),FALSE)</f>
        <v>0</v>
      </c>
      <c r="AD448" s="85" t="str">
        <f t="shared" si="23"/>
        <v/>
      </c>
    </row>
    <row r="449" spans="27:30" x14ac:dyDescent="0.25">
      <c r="AA449" s="85">
        <v>33</v>
      </c>
      <c r="AB449" s="85" t="str">
        <f>DRE!D459</f>
        <v>-</v>
      </c>
      <c r="AC449" s="85">
        <f>HLOOKUP('G. Despesas'!$E$4,DRE!$C$4:$Q$1132,ROW('G. Receitas'!X456),FALSE)</f>
        <v>0</v>
      </c>
      <c r="AD449" s="85" t="str">
        <f t="shared" si="23"/>
        <v/>
      </c>
    </row>
    <row r="450" spans="27:30" x14ac:dyDescent="0.25">
      <c r="AA450" s="85">
        <v>34</v>
      </c>
      <c r="AB450" s="85" t="str">
        <f>DRE!D460</f>
        <v>-</v>
      </c>
      <c r="AC450" s="85">
        <f>HLOOKUP('G. Despesas'!$E$4,DRE!$C$4:$Q$1132,ROW('G. Receitas'!X457),FALSE)</f>
        <v>0</v>
      </c>
      <c r="AD450" s="85" t="str">
        <f t="shared" si="23"/>
        <v/>
      </c>
    </row>
    <row r="451" spans="27:30" x14ac:dyDescent="0.25">
      <c r="AA451" s="85">
        <v>35</v>
      </c>
      <c r="AB451" s="85" t="str">
        <f>DRE!D461</f>
        <v>-</v>
      </c>
      <c r="AC451" s="85">
        <f>HLOOKUP('G. Despesas'!$E$4,DRE!$C$4:$Q$1132,ROW('G. Receitas'!X458),FALSE)</f>
        <v>0</v>
      </c>
      <c r="AD451" s="85" t="str">
        <f t="shared" si="23"/>
        <v/>
      </c>
    </row>
    <row r="452" spans="27:30" x14ac:dyDescent="0.25">
      <c r="AA452" s="85">
        <v>36</v>
      </c>
      <c r="AB452" s="85" t="str">
        <f>DRE!D462</f>
        <v>-</v>
      </c>
      <c r="AC452" s="85">
        <f>HLOOKUP('G. Despesas'!$E$4,DRE!$C$4:$Q$1132,ROW('G. Receitas'!X459),FALSE)</f>
        <v>0</v>
      </c>
      <c r="AD452" s="85" t="str">
        <f t="shared" si="23"/>
        <v/>
      </c>
    </row>
    <row r="453" spans="27:30" x14ac:dyDescent="0.25">
      <c r="AA453" s="85">
        <v>37</v>
      </c>
      <c r="AB453" s="85" t="str">
        <f>DRE!D463</f>
        <v>-</v>
      </c>
      <c r="AC453" s="85">
        <f>HLOOKUP('G. Despesas'!$E$4,DRE!$C$4:$Q$1132,ROW('G. Receitas'!X460),FALSE)</f>
        <v>0</v>
      </c>
      <c r="AD453" s="85" t="str">
        <f t="shared" si="23"/>
        <v/>
      </c>
    </row>
    <row r="454" spans="27:30" x14ac:dyDescent="0.25">
      <c r="AA454" s="85">
        <v>38</v>
      </c>
      <c r="AB454" s="85" t="str">
        <f>DRE!D464</f>
        <v>-</v>
      </c>
      <c r="AC454" s="85">
        <f>HLOOKUP('G. Despesas'!$E$4,DRE!$C$4:$Q$1132,ROW('G. Receitas'!X461),FALSE)</f>
        <v>0</v>
      </c>
      <c r="AD454" s="85" t="str">
        <f t="shared" si="23"/>
        <v/>
      </c>
    </row>
    <row r="455" spans="27:30" x14ac:dyDescent="0.25">
      <c r="AA455" s="85">
        <v>39</v>
      </c>
      <c r="AB455" s="85" t="str">
        <f>DRE!D465</f>
        <v>-</v>
      </c>
      <c r="AC455" s="85">
        <f>HLOOKUP('G. Despesas'!$E$4,DRE!$C$4:$Q$1132,ROW('G. Receitas'!X462),FALSE)</f>
        <v>0</v>
      </c>
      <c r="AD455" s="85" t="str">
        <f t="shared" si="23"/>
        <v/>
      </c>
    </row>
    <row r="456" spans="27:30" x14ac:dyDescent="0.25">
      <c r="AA456" s="85">
        <v>40</v>
      </c>
      <c r="AB456" s="85" t="str">
        <f>DRE!D466</f>
        <v>-</v>
      </c>
      <c r="AC456" s="85">
        <f>HLOOKUP('G. Despesas'!$E$4,DRE!$C$4:$Q$1132,ROW('G. Receitas'!X463),FALSE)</f>
        <v>0</v>
      </c>
      <c r="AD456" s="85" t="str">
        <f t="shared" si="23"/>
        <v/>
      </c>
    </row>
    <row r="457" spans="27:30" x14ac:dyDescent="0.25">
      <c r="AA457" s="85">
        <v>41</v>
      </c>
      <c r="AB457" s="85" t="str">
        <f>DRE!D467</f>
        <v>-</v>
      </c>
      <c r="AC457" s="85">
        <f>HLOOKUP('G. Despesas'!$E$4,DRE!$C$4:$Q$1132,ROW('G. Receitas'!X464),FALSE)</f>
        <v>0</v>
      </c>
      <c r="AD457" s="85" t="str">
        <f t="shared" si="23"/>
        <v/>
      </c>
    </row>
    <row r="458" spans="27:30" x14ac:dyDescent="0.25">
      <c r="AA458" s="85">
        <v>42</v>
      </c>
      <c r="AB458" s="85" t="str">
        <f>DRE!D468</f>
        <v>-</v>
      </c>
      <c r="AC458" s="85">
        <f>HLOOKUP('G. Despesas'!$E$4,DRE!$C$4:$Q$1132,ROW('G. Receitas'!X465),FALSE)</f>
        <v>0</v>
      </c>
      <c r="AD458" s="85" t="str">
        <f t="shared" si="23"/>
        <v/>
      </c>
    </row>
    <row r="459" spans="27:30" x14ac:dyDescent="0.25">
      <c r="AA459" s="85">
        <v>43</v>
      </c>
      <c r="AB459" s="85" t="str">
        <f>DRE!D469</f>
        <v>-</v>
      </c>
      <c r="AC459" s="85">
        <f>HLOOKUP('G. Despesas'!$E$4,DRE!$C$4:$Q$1132,ROW('G. Receitas'!X466),FALSE)</f>
        <v>0</v>
      </c>
      <c r="AD459" s="85" t="str">
        <f t="shared" si="23"/>
        <v/>
      </c>
    </row>
    <row r="460" spans="27:30" x14ac:dyDescent="0.25">
      <c r="AA460" s="85">
        <v>44</v>
      </c>
      <c r="AB460" s="85" t="str">
        <f>DRE!D470</f>
        <v>-</v>
      </c>
      <c r="AC460" s="85">
        <f>HLOOKUP('G. Despesas'!$E$4,DRE!$C$4:$Q$1132,ROW('G. Receitas'!X467),FALSE)</f>
        <v>0</v>
      </c>
      <c r="AD460" s="85" t="str">
        <f t="shared" si="23"/>
        <v/>
      </c>
    </row>
    <row r="461" spans="27:30" x14ac:dyDescent="0.25">
      <c r="AA461" s="85">
        <v>45</v>
      </c>
      <c r="AB461" s="85" t="str">
        <f>DRE!D471</f>
        <v>-</v>
      </c>
      <c r="AC461" s="85">
        <f>HLOOKUP('G. Despesas'!$E$4,DRE!$C$4:$Q$1132,ROW('G. Receitas'!X468),FALSE)</f>
        <v>0</v>
      </c>
      <c r="AD461" s="85" t="str">
        <f t="shared" si="23"/>
        <v/>
      </c>
    </row>
    <row r="462" spans="27:30" x14ac:dyDescent="0.25">
      <c r="AA462" s="85">
        <v>46</v>
      </c>
      <c r="AB462" s="85" t="str">
        <f>DRE!D472</f>
        <v>-</v>
      </c>
      <c r="AC462" s="85">
        <f>HLOOKUP('G. Despesas'!$E$4,DRE!$C$4:$Q$1132,ROW('G. Receitas'!X469),FALSE)</f>
        <v>0</v>
      </c>
      <c r="AD462" s="85" t="str">
        <f t="shared" si="23"/>
        <v/>
      </c>
    </row>
    <row r="463" spans="27:30" x14ac:dyDescent="0.25">
      <c r="AA463" s="85">
        <v>47</v>
      </c>
      <c r="AB463" s="85" t="str">
        <f>DRE!D473</f>
        <v>-</v>
      </c>
      <c r="AC463" s="85">
        <f>HLOOKUP('G. Despesas'!$E$4,DRE!$C$4:$Q$1132,ROW('G. Receitas'!X470),FALSE)</f>
        <v>0</v>
      </c>
      <c r="AD463" s="85" t="str">
        <f t="shared" si="23"/>
        <v/>
      </c>
    </row>
    <row r="464" spans="27:30" x14ac:dyDescent="0.25">
      <c r="AA464" s="85">
        <v>48</v>
      </c>
      <c r="AB464" s="85" t="str">
        <f>DRE!D474</f>
        <v>-</v>
      </c>
      <c r="AC464" s="85">
        <f>HLOOKUP('G. Despesas'!$E$4,DRE!$C$4:$Q$1132,ROW('G. Receitas'!X471),FALSE)</f>
        <v>0</v>
      </c>
      <c r="AD464" s="85" t="str">
        <f t="shared" si="23"/>
        <v/>
      </c>
    </row>
    <row r="465" spans="27:30" x14ac:dyDescent="0.25">
      <c r="AA465" s="85">
        <v>49</v>
      </c>
      <c r="AB465" s="85" t="str">
        <f>DRE!D475</f>
        <v>-</v>
      </c>
      <c r="AC465" s="85">
        <f>HLOOKUP('G. Despesas'!$E$4,DRE!$C$4:$Q$1132,ROW('G. Receitas'!X472),FALSE)</f>
        <v>0</v>
      </c>
      <c r="AD465" s="85" t="str">
        <f t="shared" si="23"/>
        <v/>
      </c>
    </row>
    <row r="466" spans="27:30" x14ac:dyDescent="0.25">
      <c r="AA466" s="85">
        <v>50</v>
      </c>
      <c r="AB466" s="85" t="str">
        <f>DRE!D476</f>
        <v>-</v>
      </c>
      <c r="AC466" s="85">
        <f>HLOOKUP('G. Despesas'!$E$4,DRE!$C$4:$Q$1132,ROW('G. Receitas'!X473),FALSE)</f>
        <v>0</v>
      </c>
      <c r="AD466" s="85" t="str">
        <f t="shared" si="23"/>
        <v/>
      </c>
    </row>
    <row r="467" spans="27:30" x14ac:dyDescent="0.25">
      <c r="AA467" s="85">
        <v>51</v>
      </c>
      <c r="AB467" s="85" t="str">
        <f>DRE!D477</f>
        <v>-</v>
      </c>
      <c r="AC467" s="85">
        <f>HLOOKUP('G. Despesas'!$E$4,DRE!$C$4:$Q$1132,ROW('G. Receitas'!X474),FALSE)</f>
        <v>0</v>
      </c>
      <c r="AD467" s="85" t="str">
        <f t="shared" si="23"/>
        <v/>
      </c>
    </row>
    <row r="468" spans="27:30" x14ac:dyDescent="0.25">
      <c r="AA468" s="85">
        <v>52</v>
      </c>
      <c r="AB468" s="85" t="str">
        <f>DRE!D478</f>
        <v>-</v>
      </c>
      <c r="AC468" s="85">
        <f>HLOOKUP('G. Despesas'!$E$4,DRE!$C$4:$Q$1132,ROW('G. Receitas'!X475),FALSE)</f>
        <v>0</v>
      </c>
      <c r="AD468" s="85" t="str">
        <f t="shared" si="23"/>
        <v/>
      </c>
    </row>
    <row r="469" spans="27:30" x14ac:dyDescent="0.25">
      <c r="AA469" s="85">
        <v>53</v>
      </c>
      <c r="AB469" s="85" t="str">
        <f>DRE!D479</f>
        <v>-</v>
      </c>
      <c r="AC469" s="85">
        <f>HLOOKUP('G. Despesas'!$E$4,DRE!$C$4:$Q$1132,ROW('G. Receitas'!X476),FALSE)</f>
        <v>0</v>
      </c>
      <c r="AD469" s="85" t="str">
        <f t="shared" si="23"/>
        <v/>
      </c>
    </row>
    <row r="470" spans="27:30" x14ac:dyDescent="0.25">
      <c r="AA470" s="85">
        <v>54</v>
      </c>
      <c r="AB470" s="85" t="str">
        <f>DRE!D480</f>
        <v>-</v>
      </c>
      <c r="AC470" s="85">
        <f>HLOOKUP('G. Despesas'!$E$4,DRE!$C$4:$Q$1132,ROW('G. Receitas'!X477),FALSE)</f>
        <v>0</v>
      </c>
      <c r="AD470" s="85" t="str">
        <f t="shared" si="23"/>
        <v/>
      </c>
    </row>
    <row r="471" spans="27:30" x14ac:dyDescent="0.25">
      <c r="AA471" s="85">
        <v>55</v>
      </c>
      <c r="AB471" s="85" t="str">
        <f>DRE!D481</f>
        <v>-</v>
      </c>
      <c r="AC471" s="85">
        <f>HLOOKUP('G. Despesas'!$E$4,DRE!$C$4:$Q$1132,ROW('G. Receitas'!X478),FALSE)</f>
        <v>0</v>
      </c>
      <c r="AD471" s="85" t="str">
        <f t="shared" si="23"/>
        <v/>
      </c>
    </row>
    <row r="472" spans="27:30" x14ac:dyDescent="0.25">
      <c r="AA472" s="85">
        <v>56</v>
      </c>
      <c r="AB472" s="85" t="str">
        <f>DRE!D482</f>
        <v>-</v>
      </c>
      <c r="AC472" s="85">
        <f>HLOOKUP('G. Despesas'!$E$4,DRE!$C$4:$Q$1132,ROW('G. Receitas'!X479),FALSE)</f>
        <v>0</v>
      </c>
      <c r="AD472" s="85" t="str">
        <f t="shared" si="23"/>
        <v/>
      </c>
    </row>
    <row r="473" spans="27:30" x14ac:dyDescent="0.25">
      <c r="AA473" s="85">
        <v>57</v>
      </c>
      <c r="AB473" s="85" t="str">
        <f>DRE!D483</f>
        <v>-</v>
      </c>
      <c r="AC473" s="85">
        <f>HLOOKUP('G. Despesas'!$E$4,DRE!$C$4:$Q$1132,ROW('G. Receitas'!X480),FALSE)</f>
        <v>0</v>
      </c>
      <c r="AD473" s="85" t="str">
        <f t="shared" si="23"/>
        <v/>
      </c>
    </row>
    <row r="474" spans="27:30" x14ac:dyDescent="0.25">
      <c r="AA474" s="85">
        <v>58</v>
      </c>
      <c r="AB474" s="85" t="str">
        <f>DRE!D484</f>
        <v>-</v>
      </c>
      <c r="AC474" s="85">
        <f>HLOOKUP('G. Despesas'!$E$4,DRE!$C$4:$Q$1132,ROW('G. Receitas'!X481),FALSE)</f>
        <v>0</v>
      </c>
      <c r="AD474" s="85" t="str">
        <f t="shared" si="23"/>
        <v/>
      </c>
    </row>
    <row r="475" spans="27:30" x14ac:dyDescent="0.25">
      <c r="AA475" s="85">
        <v>59</v>
      </c>
      <c r="AB475" s="85" t="str">
        <f>DRE!D485</f>
        <v>-</v>
      </c>
      <c r="AC475" s="85">
        <f>HLOOKUP('G. Despesas'!$E$4,DRE!$C$4:$Q$1132,ROW('G. Receitas'!X482),FALSE)</f>
        <v>0</v>
      </c>
      <c r="AD475" s="85" t="str">
        <f t="shared" si="23"/>
        <v/>
      </c>
    </row>
    <row r="476" spans="27:30" x14ac:dyDescent="0.25">
      <c r="AA476" s="85">
        <v>60</v>
      </c>
      <c r="AB476" s="85" t="str">
        <f>DRE!D486</f>
        <v>-</v>
      </c>
      <c r="AC476" s="85">
        <f>HLOOKUP('G. Despesas'!$E$4,DRE!$C$4:$Q$1132,ROW('G. Receitas'!X483),FALSE)</f>
        <v>0</v>
      </c>
      <c r="AD476" s="85" t="str">
        <f t="shared" si="23"/>
        <v/>
      </c>
    </row>
    <row r="477" spans="27:30" x14ac:dyDescent="0.25">
      <c r="AA477" s="85">
        <v>61</v>
      </c>
      <c r="AB477" s="85" t="str">
        <f>DRE!D487</f>
        <v>-</v>
      </c>
      <c r="AC477" s="85">
        <f>HLOOKUP('G. Despesas'!$E$4,DRE!$C$4:$Q$1132,ROW('G. Receitas'!X484),FALSE)</f>
        <v>0</v>
      </c>
      <c r="AD477" s="85" t="str">
        <f t="shared" si="23"/>
        <v/>
      </c>
    </row>
    <row r="478" spans="27:30" x14ac:dyDescent="0.25">
      <c r="AA478" s="85">
        <v>62</v>
      </c>
      <c r="AB478" s="85" t="str">
        <f>DRE!D488</f>
        <v>-</v>
      </c>
      <c r="AC478" s="85">
        <f>HLOOKUP('G. Despesas'!$E$4,DRE!$C$4:$Q$1132,ROW('G. Receitas'!X485),FALSE)</f>
        <v>0</v>
      </c>
      <c r="AD478" s="85" t="str">
        <f t="shared" si="23"/>
        <v/>
      </c>
    </row>
    <row r="479" spans="27:30" x14ac:dyDescent="0.25">
      <c r="AA479" s="85">
        <v>63</v>
      </c>
      <c r="AB479" s="85" t="str">
        <f>DRE!D489</f>
        <v>-</v>
      </c>
      <c r="AC479" s="85">
        <f>HLOOKUP('G. Despesas'!$E$4,DRE!$C$4:$Q$1132,ROW('G. Receitas'!X486),FALSE)</f>
        <v>0</v>
      </c>
      <c r="AD479" s="85" t="str">
        <f t="shared" si="23"/>
        <v/>
      </c>
    </row>
    <row r="480" spans="27:30" x14ac:dyDescent="0.25">
      <c r="AA480" s="85">
        <v>64</v>
      </c>
      <c r="AB480" s="85" t="str">
        <f>DRE!D490</f>
        <v>-</v>
      </c>
      <c r="AC480" s="85">
        <f>HLOOKUP('G. Despesas'!$E$4,DRE!$C$4:$Q$1132,ROW('G. Receitas'!X487),FALSE)</f>
        <v>0</v>
      </c>
      <c r="AD480" s="85" t="str">
        <f t="shared" si="23"/>
        <v/>
      </c>
    </row>
    <row r="481" spans="27:30" x14ac:dyDescent="0.25">
      <c r="AA481" s="85">
        <v>65</v>
      </c>
      <c r="AB481" s="85" t="str">
        <f>DRE!D491</f>
        <v>-</v>
      </c>
      <c r="AC481" s="85">
        <f>HLOOKUP('G. Despesas'!$E$4,DRE!$C$4:$Q$1132,ROW('G. Receitas'!X488),FALSE)</f>
        <v>0</v>
      </c>
      <c r="AD481" s="85" t="str">
        <f t="shared" si="23"/>
        <v/>
      </c>
    </row>
    <row r="482" spans="27:30" x14ac:dyDescent="0.25">
      <c r="AA482" s="85">
        <v>66</v>
      </c>
      <c r="AB482" s="85" t="str">
        <f>DRE!D492</f>
        <v>-</v>
      </c>
      <c r="AC482" s="85">
        <f>HLOOKUP('G. Despesas'!$E$4,DRE!$C$4:$Q$1132,ROW('G. Receitas'!X489),FALSE)</f>
        <v>0</v>
      </c>
      <c r="AD482" s="85" t="str">
        <f t="shared" ref="AD482:AD515" si="25">IF(AC482=0,"",AC482+AA482/1000)</f>
        <v/>
      </c>
    </row>
    <row r="483" spans="27:30" x14ac:dyDescent="0.25">
      <c r="AA483" s="85">
        <v>67</v>
      </c>
      <c r="AB483" s="85" t="str">
        <f>DRE!D493</f>
        <v>-</v>
      </c>
      <c r="AC483" s="85">
        <f>HLOOKUP('G. Despesas'!$E$4,DRE!$C$4:$Q$1132,ROW('G. Receitas'!X490),FALSE)</f>
        <v>0</v>
      </c>
      <c r="AD483" s="85" t="str">
        <f t="shared" si="25"/>
        <v/>
      </c>
    </row>
    <row r="484" spans="27:30" x14ac:dyDescent="0.25">
      <c r="AA484" s="85">
        <v>68</v>
      </c>
      <c r="AB484" s="85" t="str">
        <f>DRE!D494</f>
        <v>-</v>
      </c>
      <c r="AC484" s="85">
        <f>HLOOKUP('G. Despesas'!$E$4,DRE!$C$4:$Q$1132,ROW('G. Receitas'!X491),FALSE)</f>
        <v>0</v>
      </c>
      <c r="AD484" s="85" t="str">
        <f t="shared" si="25"/>
        <v/>
      </c>
    </row>
    <row r="485" spans="27:30" x14ac:dyDescent="0.25">
      <c r="AA485" s="85">
        <v>69</v>
      </c>
      <c r="AB485" s="85" t="str">
        <f>DRE!D495</f>
        <v>-</v>
      </c>
      <c r="AC485" s="85">
        <f>HLOOKUP('G. Despesas'!$E$4,DRE!$C$4:$Q$1132,ROW('G. Receitas'!X492),FALSE)</f>
        <v>0</v>
      </c>
      <c r="AD485" s="85" t="str">
        <f t="shared" si="25"/>
        <v/>
      </c>
    </row>
    <row r="486" spans="27:30" x14ac:dyDescent="0.25">
      <c r="AA486" s="85">
        <v>70</v>
      </c>
      <c r="AB486" s="85" t="str">
        <f>DRE!D496</f>
        <v>-</v>
      </c>
      <c r="AC486" s="85">
        <f>HLOOKUP('G. Despesas'!$E$4,DRE!$C$4:$Q$1132,ROW('G. Receitas'!X493),FALSE)</f>
        <v>0</v>
      </c>
      <c r="AD486" s="85" t="str">
        <f t="shared" si="25"/>
        <v/>
      </c>
    </row>
    <row r="487" spans="27:30" x14ac:dyDescent="0.25">
      <c r="AA487" s="85">
        <v>71</v>
      </c>
      <c r="AB487" s="85" t="str">
        <f>DRE!D497</f>
        <v>-</v>
      </c>
      <c r="AC487" s="85">
        <f>HLOOKUP('G. Despesas'!$E$4,DRE!$C$4:$Q$1132,ROW('G. Receitas'!X494),FALSE)</f>
        <v>0</v>
      </c>
      <c r="AD487" s="85" t="str">
        <f t="shared" si="25"/>
        <v/>
      </c>
    </row>
    <row r="488" spans="27:30" x14ac:dyDescent="0.25">
      <c r="AA488" s="85">
        <v>72</v>
      </c>
      <c r="AB488" s="85" t="str">
        <f>DRE!D498</f>
        <v>-</v>
      </c>
      <c r="AC488" s="85">
        <f>HLOOKUP('G. Despesas'!$E$4,DRE!$C$4:$Q$1132,ROW('G. Receitas'!X495),FALSE)</f>
        <v>0</v>
      </c>
      <c r="AD488" s="85" t="str">
        <f t="shared" si="25"/>
        <v/>
      </c>
    </row>
    <row r="489" spans="27:30" x14ac:dyDescent="0.25">
      <c r="AA489" s="85">
        <v>73</v>
      </c>
      <c r="AB489" s="85" t="str">
        <f>DRE!D499</f>
        <v>-</v>
      </c>
      <c r="AC489" s="85">
        <f>HLOOKUP('G. Despesas'!$E$4,DRE!$C$4:$Q$1132,ROW('G. Receitas'!X496),FALSE)</f>
        <v>0</v>
      </c>
      <c r="AD489" s="85" t="str">
        <f t="shared" si="25"/>
        <v/>
      </c>
    </row>
    <row r="490" spans="27:30" x14ac:dyDescent="0.25">
      <c r="AA490" s="85">
        <v>74</v>
      </c>
      <c r="AB490" s="85" t="str">
        <f>DRE!D500</f>
        <v>-</v>
      </c>
      <c r="AC490" s="85">
        <f>HLOOKUP('G. Despesas'!$E$4,DRE!$C$4:$Q$1132,ROW('G. Receitas'!X497),FALSE)</f>
        <v>0</v>
      </c>
      <c r="AD490" s="85" t="str">
        <f t="shared" si="25"/>
        <v/>
      </c>
    </row>
    <row r="491" spans="27:30" x14ac:dyDescent="0.25">
      <c r="AA491" s="85">
        <v>75</v>
      </c>
      <c r="AB491" s="85" t="str">
        <f>DRE!D501</f>
        <v>-</v>
      </c>
      <c r="AC491" s="85">
        <f>HLOOKUP('G. Despesas'!$E$4,DRE!$C$4:$Q$1132,ROW('G. Receitas'!X498),FALSE)</f>
        <v>0</v>
      </c>
      <c r="AD491" s="85" t="str">
        <f t="shared" si="25"/>
        <v/>
      </c>
    </row>
    <row r="492" spans="27:30" x14ac:dyDescent="0.25">
      <c r="AA492" s="85">
        <v>76</v>
      </c>
      <c r="AB492" s="85" t="str">
        <f>DRE!D502</f>
        <v>-</v>
      </c>
      <c r="AC492" s="85">
        <f>HLOOKUP('G. Despesas'!$E$4,DRE!$C$4:$Q$1132,ROW('G. Receitas'!X499),FALSE)</f>
        <v>0</v>
      </c>
      <c r="AD492" s="85" t="str">
        <f t="shared" si="25"/>
        <v/>
      </c>
    </row>
    <row r="493" spans="27:30" x14ac:dyDescent="0.25">
      <c r="AA493" s="85">
        <v>77</v>
      </c>
      <c r="AB493" s="85" t="str">
        <f>DRE!D503</f>
        <v>-</v>
      </c>
      <c r="AC493" s="85">
        <f>HLOOKUP('G. Despesas'!$E$4,DRE!$C$4:$Q$1132,ROW('G. Receitas'!X500),FALSE)</f>
        <v>0</v>
      </c>
      <c r="AD493" s="85" t="str">
        <f t="shared" si="25"/>
        <v/>
      </c>
    </row>
    <row r="494" spans="27:30" x14ac:dyDescent="0.25">
      <c r="AA494" s="85">
        <v>78</v>
      </c>
      <c r="AB494" s="85" t="str">
        <f>DRE!D504</f>
        <v>-</v>
      </c>
      <c r="AC494" s="85">
        <f>HLOOKUP('G. Despesas'!$E$4,DRE!$C$4:$Q$1132,ROW('G. Receitas'!X501),FALSE)</f>
        <v>0</v>
      </c>
      <c r="AD494" s="85" t="str">
        <f t="shared" si="25"/>
        <v/>
      </c>
    </row>
    <row r="495" spans="27:30" x14ac:dyDescent="0.25">
      <c r="AA495" s="85">
        <v>79</v>
      </c>
      <c r="AB495" s="85" t="str">
        <f>DRE!D505</f>
        <v>-</v>
      </c>
      <c r="AC495" s="85">
        <f>HLOOKUP('G. Despesas'!$E$4,DRE!$C$4:$Q$1132,ROW('G. Receitas'!X502),FALSE)</f>
        <v>0</v>
      </c>
      <c r="AD495" s="85" t="str">
        <f t="shared" si="25"/>
        <v/>
      </c>
    </row>
    <row r="496" spans="27:30" x14ac:dyDescent="0.25">
      <c r="AA496" s="85">
        <v>80</v>
      </c>
      <c r="AB496" s="85" t="str">
        <f>DRE!D506</f>
        <v>-</v>
      </c>
      <c r="AC496" s="85">
        <f>HLOOKUP('G. Despesas'!$E$4,DRE!$C$4:$Q$1132,ROW('G. Receitas'!X503),FALSE)</f>
        <v>0</v>
      </c>
      <c r="AD496" s="85" t="str">
        <f t="shared" si="25"/>
        <v/>
      </c>
    </row>
    <row r="497" spans="27:30" x14ac:dyDescent="0.25">
      <c r="AA497" s="85">
        <v>81</v>
      </c>
      <c r="AB497" s="85" t="str">
        <f>DRE!D507</f>
        <v>-</v>
      </c>
      <c r="AC497" s="85">
        <f>HLOOKUP('G. Despesas'!$E$4,DRE!$C$4:$Q$1132,ROW('G. Receitas'!X504),FALSE)</f>
        <v>0</v>
      </c>
      <c r="AD497" s="85" t="str">
        <f t="shared" si="25"/>
        <v/>
      </c>
    </row>
    <row r="498" spans="27:30" x14ac:dyDescent="0.25">
      <c r="AA498" s="85">
        <v>82</v>
      </c>
      <c r="AB498" s="85" t="str">
        <f>DRE!D508</f>
        <v>-</v>
      </c>
      <c r="AC498" s="85">
        <f>HLOOKUP('G. Despesas'!$E$4,DRE!$C$4:$Q$1132,ROW('G. Receitas'!X505),FALSE)</f>
        <v>0</v>
      </c>
      <c r="AD498" s="85" t="str">
        <f t="shared" si="25"/>
        <v/>
      </c>
    </row>
    <row r="499" spans="27:30" x14ac:dyDescent="0.25">
      <c r="AA499" s="85">
        <v>83</v>
      </c>
      <c r="AB499" s="85" t="str">
        <f>DRE!D509</f>
        <v>-</v>
      </c>
      <c r="AC499" s="85">
        <f>HLOOKUP('G. Despesas'!$E$4,DRE!$C$4:$Q$1132,ROW('G. Receitas'!X506),FALSE)</f>
        <v>0</v>
      </c>
      <c r="AD499" s="85" t="str">
        <f t="shared" si="25"/>
        <v/>
      </c>
    </row>
    <row r="500" spans="27:30" x14ac:dyDescent="0.25">
      <c r="AA500" s="85">
        <v>84</v>
      </c>
      <c r="AB500" s="85" t="str">
        <f>DRE!D510</f>
        <v>-</v>
      </c>
      <c r="AC500" s="85">
        <f>HLOOKUP('G. Despesas'!$E$4,DRE!$C$4:$Q$1132,ROW('G. Receitas'!X507),FALSE)</f>
        <v>0</v>
      </c>
      <c r="AD500" s="85" t="str">
        <f t="shared" si="25"/>
        <v/>
      </c>
    </row>
    <row r="501" spans="27:30" x14ac:dyDescent="0.25">
      <c r="AA501" s="85">
        <v>85</v>
      </c>
      <c r="AB501" s="85" t="str">
        <f>DRE!D511</f>
        <v>-</v>
      </c>
      <c r="AC501" s="85">
        <f>HLOOKUP('G. Despesas'!$E$4,DRE!$C$4:$Q$1132,ROW('G. Receitas'!X508),FALSE)</f>
        <v>0</v>
      </c>
      <c r="AD501" s="85" t="str">
        <f t="shared" si="25"/>
        <v/>
      </c>
    </row>
    <row r="502" spans="27:30" x14ac:dyDescent="0.25">
      <c r="AA502" s="85">
        <v>86</v>
      </c>
      <c r="AB502" s="85" t="str">
        <f>DRE!D512</f>
        <v>-</v>
      </c>
      <c r="AC502" s="85">
        <f>HLOOKUP('G. Despesas'!$E$4,DRE!$C$4:$Q$1132,ROW('G. Receitas'!X509),FALSE)</f>
        <v>0</v>
      </c>
      <c r="AD502" s="85" t="str">
        <f t="shared" si="25"/>
        <v/>
      </c>
    </row>
    <row r="503" spans="27:30" x14ac:dyDescent="0.25">
      <c r="AA503" s="85">
        <v>87</v>
      </c>
      <c r="AB503" s="85" t="str">
        <f>DRE!D513</f>
        <v>-</v>
      </c>
      <c r="AC503" s="85">
        <f>HLOOKUP('G. Despesas'!$E$4,DRE!$C$4:$Q$1132,ROW('G. Receitas'!X510),FALSE)</f>
        <v>0</v>
      </c>
      <c r="AD503" s="85" t="str">
        <f t="shared" si="25"/>
        <v/>
      </c>
    </row>
    <row r="504" spans="27:30" x14ac:dyDescent="0.25">
      <c r="AA504" s="85">
        <v>88</v>
      </c>
      <c r="AB504" s="85" t="str">
        <f>DRE!D514</f>
        <v>-</v>
      </c>
      <c r="AC504" s="85">
        <f>HLOOKUP('G. Despesas'!$E$4,DRE!$C$4:$Q$1132,ROW('G. Receitas'!X511),FALSE)</f>
        <v>0</v>
      </c>
      <c r="AD504" s="85" t="str">
        <f t="shared" si="25"/>
        <v/>
      </c>
    </row>
    <row r="505" spans="27:30" x14ac:dyDescent="0.25">
      <c r="AA505" s="85">
        <v>89</v>
      </c>
      <c r="AB505" s="85" t="str">
        <f>DRE!D515</f>
        <v>-</v>
      </c>
      <c r="AC505" s="85">
        <f>HLOOKUP('G. Despesas'!$E$4,DRE!$C$4:$Q$1132,ROW('G. Receitas'!X512),FALSE)</f>
        <v>0</v>
      </c>
      <c r="AD505" s="85" t="str">
        <f t="shared" si="25"/>
        <v/>
      </c>
    </row>
    <row r="506" spans="27:30" x14ac:dyDescent="0.25">
      <c r="AA506" s="85">
        <v>90</v>
      </c>
      <c r="AB506" s="85" t="str">
        <f>DRE!D516</f>
        <v>-</v>
      </c>
      <c r="AC506" s="85">
        <f>HLOOKUP('G. Despesas'!$E$4,DRE!$C$4:$Q$1132,ROW('G. Receitas'!X513),FALSE)</f>
        <v>0</v>
      </c>
      <c r="AD506" s="85" t="str">
        <f t="shared" si="25"/>
        <v/>
      </c>
    </row>
    <row r="507" spans="27:30" x14ac:dyDescent="0.25">
      <c r="AA507" s="85">
        <v>91</v>
      </c>
      <c r="AB507" s="85" t="str">
        <f>DRE!D517</f>
        <v>-</v>
      </c>
      <c r="AC507" s="85">
        <f>HLOOKUP('G. Despesas'!$E$4,DRE!$C$4:$Q$1132,ROW('G. Receitas'!X514),FALSE)</f>
        <v>0</v>
      </c>
      <c r="AD507" s="85" t="str">
        <f t="shared" si="25"/>
        <v/>
      </c>
    </row>
    <row r="508" spans="27:30" x14ac:dyDescent="0.25">
      <c r="AA508" s="85">
        <v>92</v>
      </c>
      <c r="AB508" s="85" t="str">
        <f>DRE!D518</f>
        <v>-</v>
      </c>
      <c r="AC508" s="85">
        <f>HLOOKUP('G. Despesas'!$E$4,DRE!$C$4:$Q$1132,ROW('G. Receitas'!X515),FALSE)</f>
        <v>0</v>
      </c>
      <c r="AD508" s="85" t="str">
        <f t="shared" si="25"/>
        <v/>
      </c>
    </row>
    <row r="509" spans="27:30" x14ac:dyDescent="0.25">
      <c r="AA509" s="85">
        <v>93</v>
      </c>
      <c r="AB509" s="85" t="str">
        <f>DRE!D519</f>
        <v>-</v>
      </c>
      <c r="AC509" s="85">
        <f>HLOOKUP('G. Despesas'!$E$4,DRE!$C$4:$Q$1132,ROW('G. Receitas'!X516),FALSE)</f>
        <v>0</v>
      </c>
      <c r="AD509" s="85" t="str">
        <f t="shared" si="25"/>
        <v/>
      </c>
    </row>
    <row r="510" spans="27:30" x14ac:dyDescent="0.25">
      <c r="AA510" s="85">
        <v>94</v>
      </c>
      <c r="AB510" s="85" t="str">
        <f>DRE!D520</f>
        <v>-</v>
      </c>
      <c r="AC510" s="85">
        <f>HLOOKUP('G. Despesas'!$E$4,DRE!$C$4:$Q$1132,ROW('G. Receitas'!X517),FALSE)</f>
        <v>0</v>
      </c>
      <c r="AD510" s="85" t="str">
        <f t="shared" si="25"/>
        <v/>
      </c>
    </row>
    <row r="511" spans="27:30" x14ac:dyDescent="0.25">
      <c r="AA511" s="85">
        <v>95</v>
      </c>
      <c r="AB511" s="85" t="str">
        <f>DRE!D521</f>
        <v>-</v>
      </c>
      <c r="AC511" s="85">
        <f>HLOOKUP('G. Despesas'!$E$4,DRE!$C$4:$Q$1132,ROW('G. Receitas'!X518),FALSE)</f>
        <v>0</v>
      </c>
      <c r="AD511" s="85" t="str">
        <f t="shared" si="25"/>
        <v/>
      </c>
    </row>
    <row r="512" spans="27:30" x14ac:dyDescent="0.25">
      <c r="AA512" s="85">
        <v>96</v>
      </c>
      <c r="AB512" s="85" t="str">
        <f>DRE!D522</f>
        <v>-</v>
      </c>
      <c r="AC512" s="85">
        <f>HLOOKUP('G. Despesas'!$E$4,DRE!$C$4:$Q$1132,ROW('G. Receitas'!X519),FALSE)</f>
        <v>0</v>
      </c>
      <c r="AD512" s="85" t="str">
        <f t="shared" si="25"/>
        <v/>
      </c>
    </row>
    <row r="513" spans="27:33" x14ac:dyDescent="0.25">
      <c r="AA513" s="85">
        <v>97</v>
      </c>
      <c r="AB513" s="85" t="str">
        <f>DRE!D523</f>
        <v>-</v>
      </c>
      <c r="AC513" s="85">
        <f>HLOOKUP('G. Despesas'!$E$4,DRE!$C$4:$Q$1132,ROW('G. Receitas'!X520),FALSE)</f>
        <v>0</v>
      </c>
      <c r="AD513" s="85" t="str">
        <f t="shared" si="25"/>
        <v/>
      </c>
    </row>
    <row r="514" spans="27:33" x14ac:dyDescent="0.25">
      <c r="AA514" s="85">
        <v>98</v>
      </c>
      <c r="AB514" s="85" t="str">
        <f>DRE!D524</f>
        <v>-</v>
      </c>
      <c r="AC514" s="85">
        <f>HLOOKUP('G. Despesas'!$E$4,DRE!$C$4:$Q$1132,ROW('G. Receitas'!X521),FALSE)</f>
        <v>0</v>
      </c>
      <c r="AD514" s="85" t="str">
        <f t="shared" si="25"/>
        <v/>
      </c>
    </row>
    <row r="515" spans="27:33" x14ac:dyDescent="0.25">
      <c r="AA515" s="85">
        <v>99</v>
      </c>
      <c r="AB515" s="85" t="str">
        <f>DRE!D525</f>
        <v>Outras Despesas com RH</v>
      </c>
      <c r="AC515" s="85">
        <f>HLOOKUP('G. Despesas'!$E$4,DRE!$C$4:$Q$1132,ROW('G. Receitas'!X522),FALSE)</f>
        <v>0</v>
      </c>
      <c r="AD515" s="85" t="str">
        <f t="shared" si="25"/>
        <v/>
      </c>
    </row>
    <row r="516" spans="27:33" x14ac:dyDescent="0.25">
      <c r="AB516" s="85" t="str">
        <f>DRE!D526</f>
        <v>DESPESAS OPERACIONAIS</v>
      </c>
      <c r="AC516" s="85">
        <f>HLOOKUP('G. Despesas'!$E$4,DRE!$C$4:$Q$1132,ROW('G. Receitas'!X523),FALSE)</f>
        <v>4513.58</v>
      </c>
      <c r="AD516" s="85" t="s">
        <v>1339</v>
      </c>
      <c r="AE516" s="85" t="s">
        <v>1340</v>
      </c>
      <c r="AF516" s="85" t="s">
        <v>1341</v>
      </c>
      <c r="AG516" s="85" t="s">
        <v>1341</v>
      </c>
    </row>
    <row r="517" spans="27:33" x14ac:dyDescent="0.25">
      <c r="AA517" s="85">
        <v>1</v>
      </c>
      <c r="AB517" s="85" t="str">
        <f>DRE!D527</f>
        <v>INTERNET E TEL.FIXO</v>
      </c>
      <c r="AC517" s="85">
        <f>HLOOKUP('G. Despesas'!$E$4,DRE!$C$4:$Q$1132,ROW('G. Receitas'!X524),FALSE)</f>
        <v>243</v>
      </c>
      <c r="AD517" s="85">
        <f>IF(AC517=0,"",AC517+AA517/1000)</f>
        <v>243.001</v>
      </c>
      <c r="AE517" s="85">
        <f>LARGE($AD$517:$AD$615,AA517)</f>
        <v>1591.3609999999999</v>
      </c>
      <c r="AF517" s="85" t="str">
        <f t="shared" ref="AF517:AF531" si="26">IFERROR(VLOOKUP(MATCH(AE517,$AD$517:$AD$615,0),$AA$517:$AC$615,AF$6,FALSE),"-")</f>
        <v>COMBUSTÍVEIS E LUBRIFICANTES</v>
      </c>
      <c r="AG517" s="85">
        <f t="shared" ref="AG517:AG531" si="27">IFERROR(VLOOKUP(MATCH(AE517,$AD$517:$AD$615,0),$AA$517:$AC$615,AG$6,FALSE),"")</f>
        <v>1591.35</v>
      </c>
    </row>
    <row r="518" spans="27:33" x14ac:dyDescent="0.25">
      <c r="AA518" s="85">
        <v>2</v>
      </c>
      <c r="AB518" s="85" t="str">
        <f>DRE!D528</f>
        <v>TELEFONE CELULAR</v>
      </c>
      <c r="AC518" s="85">
        <f>HLOOKUP('G. Despesas'!$E$4,DRE!$C$4:$Q$1132,ROW('G. Receitas'!X525),FALSE)</f>
        <v>2.4500000000000002</v>
      </c>
      <c r="AD518" s="85">
        <f t="shared" ref="AD518:AD581" si="28">IF(AC518=0,"",AC518+AA518/1000)</f>
        <v>2.452</v>
      </c>
      <c r="AE518" s="85">
        <f t="shared" ref="AE518:AE531" si="29">LARGE($AD$517:$AD$615,AA518)</f>
        <v>1232.0150000000001</v>
      </c>
      <c r="AF518" s="85" t="str">
        <f t="shared" si="26"/>
        <v>ALUGUEL</v>
      </c>
      <c r="AG518" s="85">
        <f t="shared" si="27"/>
        <v>1232</v>
      </c>
    </row>
    <row r="519" spans="27:33" x14ac:dyDescent="0.25">
      <c r="AA519" s="85">
        <v>3</v>
      </c>
      <c r="AB519" s="85" t="str">
        <f>DRE!D529</f>
        <v>IPVA</v>
      </c>
      <c r="AC519" s="85">
        <f>HLOOKUP('G. Despesas'!$E$4,DRE!$C$4:$Q$1132,ROW('G. Receitas'!X526),FALSE)</f>
        <v>2.4500000000000002</v>
      </c>
      <c r="AD519" s="85">
        <f t="shared" si="28"/>
        <v>2.4530000000000003</v>
      </c>
      <c r="AE519" s="85">
        <f t="shared" si="29"/>
        <v>547.00400000000002</v>
      </c>
      <c r="AF519" s="85" t="str">
        <f t="shared" si="26"/>
        <v>ENERGIA ELETRICA</v>
      </c>
      <c r="AG519" s="85">
        <f t="shared" si="27"/>
        <v>547</v>
      </c>
    </row>
    <row r="520" spans="27:33" x14ac:dyDescent="0.25">
      <c r="AA520" s="85">
        <v>4</v>
      </c>
      <c r="AB520" s="85" t="str">
        <f>DRE!D530</f>
        <v>ENERGIA ELETRICA</v>
      </c>
      <c r="AC520" s="85">
        <f>HLOOKUP('G. Despesas'!$E$4,DRE!$C$4:$Q$1132,ROW('G. Receitas'!X527),FALSE)</f>
        <v>547</v>
      </c>
      <c r="AD520" s="85">
        <f t="shared" si="28"/>
        <v>547.00400000000002</v>
      </c>
      <c r="AE520" s="85">
        <f t="shared" si="29"/>
        <v>439.005</v>
      </c>
      <c r="AF520" s="85" t="str">
        <f t="shared" si="26"/>
        <v>HONORARIOS</v>
      </c>
      <c r="AG520" s="85">
        <f t="shared" si="27"/>
        <v>439</v>
      </c>
    </row>
    <row r="521" spans="27:33" x14ac:dyDescent="0.25">
      <c r="AA521" s="85">
        <v>5</v>
      </c>
      <c r="AB521" s="85" t="str">
        <f>DRE!D531</f>
        <v>HONORARIOS</v>
      </c>
      <c r="AC521" s="85">
        <f>HLOOKUP('G. Despesas'!$E$4,DRE!$C$4:$Q$1132,ROW('G. Receitas'!X528),FALSE)</f>
        <v>439</v>
      </c>
      <c r="AD521" s="85">
        <f t="shared" si="28"/>
        <v>439.005</v>
      </c>
      <c r="AE521" s="85">
        <f t="shared" si="29"/>
        <v>243.001</v>
      </c>
      <c r="AF521" s="85" t="str">
        <f t="shared" si="26"/>
        <v>INTERNET E TEL.FIXO</v>
      </c>
      <c r="AG521" s="85">
        <f t="shared" si="27"/>
        <v>243</v>
      </c>
    </row>
    <row r="522" spans="27:33" x14ac:dyDescent="0.25">
      <c r="AA522" s="85">
        <v>6</v>
      </c>
      <c r="AB522" s="85" t="str">
        <f>DRE!D532</f>
        <v>PRO-LABORE</v>
      </c>
      <c r="AC522" s="85">
        <f>HLOOKUP('G. Despesas'!$E$4,DRE!$C$4:$Q$1132,ROW('G. Receitas'!X529),FALSE)</f>
        <v>0</v>
      </c>
      <c r="AD522" s="85" t="str">
        <f t="shared" si="28"/>
        <v/>
      </c>
      <c r="AE522" s="85">
        <f t="shared" si="29"/>
        <v>209.36599999999999</v>
      </c>
      <c r="AF522" s="85" t="str">
        <f t="shared" si="26"/>
        <v>IPTU</v>
      </c>
      <c r="AG522" s="85">
        <f t="shared" si="27"/>
        <v>209.35</v>
      </c>
    </row>
    <row r="523" spans="27:33" x14ac:dyDescent="0.25">
      <c r="AA523" s="85">
        <v>7</v>
      </c>
      <c r="AB523" s="85" t="str">
        <f>DRE!D533</f>
        <v>TAXAS</v>
      </c>
      <c r="AC523" s="85">
        <f>HLOOKUP('G. Despesas'!$E$4,DRE!$C$4:$Q$1132,ROW('G. Receitas'!X530),FALSE)</f>
        <v>0</v>
      </c>
      <c r="AD523" s="85" t="str">
        <f t="shared" si="28"/>
        <v/>
      </c>
      <c r="AE523" s="85">
        <f t="shared" si="29"/>
        <v>123.988</v>
      </c>
      <c r="AF523" s="85" t="str">
        <f t="shared" si="26"/>
        <v>INFORMATICA</v>
      </c>
      <c r="AG523" s="85">
        <f t="shared" si="27"/>
        <v>123.98</v>
      </c>
    </row>
    <row r="524" spans="27:33" x14ac:dyDescent="0.25">
      <c r="AA524" s="85">
        <v>8</v>
      </c>
      <c r="AB524" s="85" t="str">
        <f>DRE!D534</f>
        <v>INFORMATICA</v>
      </c>
      <c r="AC524" s="85">
        <f>HLOOKUP('G. Despesas'!$E$4,DRE!$C$4:$Q$1132,ROW('G. Receitas'!X531),FALSE)</f>
        <v>123.98</v>
      </c>
      <c r="AD524" s="85">
        <f>IF(AC524=0,"",AC524+AA524/1000)</f>
        <v>123.988</v>
      </c>
      <c r="AE524" s="85">
        <f t="shared" si="29"/>
        <v>123.009</v>
      </c>
      <c r="AF524" s="85" t="str">
        <f t="shared" si="26"/>
        <v>MATERIAL DE USO E CONSUMO</v>
      </c>
      <c r="AG524" s="85">
        <f t="shared" si="27"/>
        <v>123</v>
      </c>
    </row>
    <row r="525" spans="27:33" x14ac:dyDescent="0.25">
      <c r="AA525" s="85">
        <v>9</v>
      </c>
      <c r="AB525" s="85" t="str">
        <f>DRE!D535</f>
        <v>MATERIAL DE USO E CONSUMO</v>
      </c>
      <c r="AC525" s="85">
        <f>HLOOKUP('G. Despesas'!$E$4,DRE!$C$4:$Q$1132,ROW('G. Receitas'!X532),FALSE)</f>
        <v>123</v>
      </c>
      <c r="AD525" s="85">
        <f t="shared" si="28"/>
        <v>123.009</v>
      </c>
      <c r="AE525" s="85">
        <f t="shared" si="29"/>
        <v>2.4530000000000003</v>
      </c>
      <c r="AF525" s="85" t="str">
        <f t="shared" si="26"/>
        <v>IPVA</v>
      </c>
      <c r="AG525" s="85">
        <f t="shared" si="27"/>
        <v>2.4500000000000002</v>
      </c>
    </row>
    <row r="526" spans="27:33" x14ac:dyDescent="0.25">
      <c r="AA526" s="85">
        <v>10</v>
      </c>
      <c r="AB526" s="85" t="str">
        <f>DRE!D536</f>
        <v>DESPESA C/CARTÃO DE CREDITO</v>
      </c>
      <c r="AC526" s="85">
        <f>HLOOKUP('G. Despesas'!$E$4,DRE!$C$4:$Q$1132,ROW('G. Receitas'!X533),FALSE)</f>
        <v>0</v>
      </c>
      <c r="AD526" s="85" t="str">
        <f t="shared" si="28"/>
        <v/>
      </c>
      <c r="AE526" s="85">
        <f t="shared" si="29"/>
        <v>2.452</v>
      </c>
      <c r="AF526" s="85" t="str">
        <f t="shared" si="26"/>
        <v>TELEFONE CELULAR</v>
      </c>
      <c r="AG526" s="85">
        <f t="shared" si="27"/>
        <v>2.4500000000000002</v>
      </c>
    </row>
    <row r="527" spans="27:33" x14ac:dyDescent="0.25">
      <c r="AA527" s="85">
        <v>11</v>
      </c>
      <c r="AB527" s="85" t="str">
        <f>DRE!D537</f>
        <v>COMBUSTÍVEIS E LUBRIFICANTES</v>
      </c>
      <c r="AC527" s="85">
        <f>HLOOKUP('G. Despesas'!$E$4,DRE!$C$4:$Q$1132,ROW('G. Receitas'!X534),FALSE)</f>
        <v>1591.35</v>
      </c>
      <c r="AD527" s="85">
        <f t="shared" si="28"/>
        <v>1591.3609999999999</v>
      </c>
      <c r="AE527" s="85" t="e">
        <f t="shared" si="29"/>
        <v>#NUM!</v>
      </c>
      <c r="AF527" s="85" t="str">
        <f t="shared" si="26"/>
        <v>-</v>
      </c>
      <c r="AG527" s="85" t="str">
        <f t="shared" si="27"/>
        <v/>
      </c>
    </row>
    <row r="528" spans="27:33" x14ac:dyDescent="0.25">
      <c r="AA528" s="85">
        <v>12</v>
      </c>
      <c r="AB528" s="85" t="str">
        <f>DRE!D538</f>
        <v>MANUTENÇÃO DE VEICULOS</v>
      </c>
      <c r="AC528" s="85">
        <f>HLOOKUP('G. Despesas'!$E$4,DRE!$C$4:$Q$1132,ROW('G. Receitas'!X535),FALSE)</f>
        <v>0</v>
      </c>
      <c r="AD528" s="85" t="str">
        <f t="shared" si="28"/>
        <v/>
      </c>
      <c r="AE528" s="85" t="e">
        <f t="shared" si="29"/>
        <v>#NUM!</v>
      </c>
      <c r="AF528" s="85" t="str">
        <f t="shared" si="26"/>
        <v>-</v>
      </c>
      <c r="AG528" s="85" t="str">
        <f t="shared" si="27"/>
        <v/>
      </c>
    </row>
    <row r="529" spans="27:33" x14ac:dyDescent="0.25">
      <c r="AA529" s="85">
        <v>13</v>
      </c>
      <c r="AB529" s="85" t="str">
        <f>DRE!D539</f>
        <v xml:space="preserve">ESTACIONAMENTO </v>
      </c>
      <c r="AC529" s="85">
        <f>HLOOKUP('G. Despesas'!$E$4,DRE!$C$4:$Q$1132,ROW('G. Receitas'!X536),FALSE)</f>
        <v>0</v>
      </c>
      <c r="AD529" s="85" t="str">
        <f t="shared" si="28"/>
        <v/>
      </c>
      <c r="AE529" s="85" t="e">
        <f t="shared" si="29"/>
        <v>#NUM!</v>
      </c>
      <c r="AF529" s="85" t="str">
        <f t="shared" si="26"/>
        <v>-</v>
      </c>
      <c r="AG529" s="85" t="str">
        <f t="shared" si="27"/>
        <v/>
      </c>
    </row>
    <row r="530" spans="27:33" x14ac:dyDescent="0.25">
      <c r="AA530" s="85">
        <v>14</v>
      </c>
      <c r="AB530" s="85" t="str">
        <f>DRE!D540</f>
        <v>SERVIÇOS TOMADOS</v>
      </c>
      <c r="AC530" s="85">
        <f>HLOOKUP('G. Despesas'!$E$4,DRE!$C$4:$Q$1132,ROW('G. Receitas'!X537),FALSE)</f>
        <v>0</v>
      </c>
      <c r="AD530" s="85" t="str">
        <f t="shared" si="28"/>
        <v/>
      </c>
      <c r="AE530" s="85" t="e">
        <f t="shared" si="29"/>
        <v>#NUM!</v>
      </c>
      <c r="AF530" s="85" t="str">
        <f t="shared" si="26"/>
        <v>-</v>
      </c>
      <c r="AG530" s="85" t="str">
        <f t="shared" si="27"/>
        <v/>
      </c>
    </row>
    <row r="531" spans="27:33" x14ac:dyDescent="0.25">
      <c r="AA531" s="85">
        <v>15</v>
      </c>
      <c r="AB531" s="85" t="str">
        <f>DRE!D541</f>
        <v>ALUGUEL</v>
      </c>
      <c r="AC531" s="85">
        <f>HLOOKUP('G. Despesas'!$E$4,DRE!$C$4:$Q$1132,ROW('G. Receitas'!X538),FALSE)</f>
        <v>1232</v>
      </c>
      <c r="AD531" s="85">
        <f t="shared" si="28"/>
        <v>1232.0150000000001</v>
      </c>
      <c r="AE531" s="85" t="e">
        <f t="shared" si="29"/>
        <v>#NUM!</v>
      </c>
      <c r="AF531" s="85" t="str">
        <f t="shared" si="26"/>
        <v>-</v>
      </c>
      <c r="AG531" s="85" t="str">
        <f t="shared" si="27"/>
        <v/>
      </c>
    </row>
    <row r="532" spans="27:33" x14ac:dyDescent="0.25">
      <c r="AA532" s="85">
        <v>16</v>
      </c>
      <c r="AB532" s="85" t="str">
        <f>DRE!D542</f>
        <v>IPTU</v>
      </c>
      <c r="AC532" s="85">
        <f>HLOOKUP('G. Despesas'!$E$4,DRE!$C$4:$Q$1132,ROW('G. Receitas'!X539),FALSE)</f>
        <v>209.35</v>
      </c>
      <c r="AD532" s="85">
        <f t="shared" si="28"/>
        <v>209.36599999999999</v>
      </c>
    </row>
    <row r="533" spans="27:33" x14ac:dyDescent="0.25">
      <c r="AA533" s="85">
        <v>17</v>
      </c>
      <c r="AB533" s="85">
        <f>DRE!D543</f>
        <v>0</v>
      </c>
      <c r="AC533" s="85">
        <f>HLOOKUP('G. Despesas'!$E$4,DRE!$C$4:$Q$1132,ROW('G. Receitas'!X540),FALSE)</f>
        <v>0</v>
      </c>
      <c r="AD533" s="85" t="str">
        <f t="shared" si="28"/>
        <v/>
      </c>
    </row>
    <row r="534" spans="27:33" x14ac:dyDescent="0.25">
      <c r="AA534" s="85">
        <v>18</v>
      </c>
      <c r="AB534" s="85">
        <f>DRE!D544</f>
        <v>0</v>
      </c>
      <c r="AC534" s="85">
        <f>HLOOKUP('G. Despesas'!$E$4,DRE!$C$4:$Q$1132,ROW('G. Receitas'!X541),FALSE)</f>
        <v>0</v>
      </c>
      <c r="AD534" s="85" t="str">
        <f t="shared" si="28"/>
        <v/>
      </c>
    </row>
    <row r="535" spans="27:33" x14ac:dyDescent="0.25">
      <c r="AA535" s="85">
        <v>19</v>
      </c>
      <c r="AB535" s="85">
        <f>DRE!D545</f>
        <v>0</v>
      </c>
      <c r="AC535" s="85">
        <f>HLOOKUP('G. Despesas'!$E$4,DRE!$C$4:$Q$1132,ROW('G. Receitas'!X542),FALSE)</f>
        <v>0</v>
      </c>
      <c r="AD535" s="85" t="str">
        <f t="shared" si="28"/>
        <v/>
      </c>
    </row>
    <row r="536" spans="27:33" x14ac:dyDescent="0.25">
      <c r="AA536" s="85">
        <v>20</v>
      </c>
      <c r="AB536" s="85">
        <f>DRE!D546</f>
        <v>0</v>
      </c>
      <c r="AC536" s="85">
        <f>HLOOKUP('G. Despesas'!$E$4,DRE!$C$4:$Q$1132,ROW('G. Receitas'!X543),FALSE)</f>
        <v>0</v>
      </c>
      <c r="AD536" s="85" t="str">
        <f t="shared" si="28"/>
        <v/>
      </c>
    </row>
    <row r="537" spans="27:33" x14ac:dyDescent="0.25">
      <c r="AA537" s="85">
        <v>21</v>
      </c>
      <c r="AB537" s="85" t="str">
        <f>DRE!D547</f>
        <v>-</v>
      </c>
      <c r="AC537" s="85">
        <f>HLOOKUP('G. Despesas'!$E$4,DRE!$C$4:$Q$1132,ROW('G. Receitas'!X544),FALSE)</f>
        <v>0</v>
      </c>
      <c r="AD537" s="85" t="str">
        <f t="shared" si="28"/>
        <v/>
      </c>
    </row>
    <row r="538" spans="27:33" x14ac:dyDescent="0.25">
      <c r="AA538" s="85">
        <v>22</v>
      </c>
      <c r="AB538" s="85" t="str">
        <f>DRE!D548</f>
        <v>-</v>
      </c>
      <c r="AC538" s="85">
        <f>HLOOKUP('G. Despesas'!$E$4,DRE!$C$4:$Q$1132,ROW('G. Receitas'!X545),FALSE)</f>
        <v>0</v>
      </c>
      <c r="AD538" s="85" t="str">
        <f t="shared" si="28"/>
        <v/>
      </c>
    </row>
    <row r="539" spans="27:33" x14ac:dyDescent="0.25">
      <c r="AA539" s="85">
        <v>23</v>
      </c>
      <c r="AB539" s="85" t="str">
        <f>DRE!D549</f>
        <v>-</v>
      </c>
      <c r="AC539" s="85">
        <f>HLOOKUP('G. Despesas'!$E$4,DRE!$C$4:$Q$1132,ROW('G. Receitas'!X546),FALSE)</f>
        <v>0</v>
      </c>
      <c r="AD539" s="85" t="str">
        <f t="shared" si="28"/>
        <v/>
      </c>
    </row>
    <row r="540" spans="27:33" x14ac:dyDescent="0.25">
      <c r="AA540" s="85">
        <v>24</v>
      </c>
      <c r="AB540" s="85" t="str">
        <f>DRE!D550</f>
        <v>-</v>
      </c>
      <c r="AC540" s="85">
        <f>HLOOKUP('G. Despesas'!$E$4,DRE!$C$4:$Q$1132,ROW('G. Receitas'!X547),FALSE)</f>
        <v>0</v>
      </c>
      <c r="AD540" s="85" t="str">
        <f t="shared" si="28"/>
        <v/>
      </c>
    </row>
    <row r="541" spans="27:33" x14ac:dyDescent="0.25">
      <c r="AA541" s="85">
        <v>25</v>
      </c>
      <c r="AB541" s="85" t="str">
        <f>DRE!D551</f>
        <v>-</v>
      </c>
      <c r="AC541" s="85">
        <f>HLOOKUP('G. Despesas'!$E$4,DRE!$C$4:$Q$1132,ROW('G. Receitas'!X548),FALSE)</f>
        <v>0</v>
      </c>
      <c r="AD541" s="85" t="str">
        <f t="shared" si="28"/>
        <v/>
      </c>
    </row>
    <row r="542" spans="27:33" x14ac:dyDescent="0.25">
      <c r="AA542" s="85">
        <v>26</v>
      </c>
      <c r="AB542" s="85" t="str">
        <f>DRE!D552</f>
        <v>-</v>
      </c>
      <c r="AC542" s="85">
        <f>HLOOKUP('G. Despesas'!$E$4,DRE!$C$4:$Q$1132,ROW('G. Receitas'!X549),FALSE)</f>
        <v>0</v>
      </c>
      <c r="AD542" s="85" t="str">
        <f t="shared" si="28"/>
        <v/>
      </c>
    </row>
    <row r="543" spans="27:33" x14ac:dyDescent="0.25">
      <c r="AA543" s="85">
        <v>27</v>
      </c>
      <c r="AB543" s="85" t="str">
        <f>DRE!D553</f>
        <v>-</v>
      </c>
      <c r="AC543" s="85">
        <f>HLOOKUP('G. Despesas'!$E$4,DRE!$C$4:$Q$1132,ROW('G. Receitas'!X550),FALSE)</f>
        <v>0</v>
      </c>
      <c r="AD543" s="85" t="str">
        <f t="shared" si="28"/>
        <v/>
      </c>
    </row>
    <row r="544" spans="27:33" x14ac:dyDescent="0.25">
      <c r="AA544" s="85">
        <v>28</v>
      </c>
      <c r="AB544" s="85" t="str">
        <f>DRE!D554</f>
        <v>-</v>
      </c>
      <c r="AC544" s="85">
        <f>HLOOKUP('G. Despesas'!$E$4,DRE!$C$4:$Q$1132,ROW('G. Receitas'!X551),FALSE)</f>
        <v>0</v>
      </c>
      <c r="AD544" s="85" t="str">
        <f t="shared" si="28"/>
        <v/>
      </c>
    </row>
    <row r="545" spans="27:30" x14ac:dyDescent="0.25">
      <c r="AA545" s="85">
        <v>29</v>
      </c>
      <c r="AB545" s="85" t="str">
        <f>DRE!D555</f>
        <v>-</v>
      </c>
      <c r="AC545" s="85">
        <f>HLOOKUP('G. Despesas'!$E$4,DRE!$C$4:$Q$1132,ROW('G. Receitas'!X552),FALSE)</f>
        <v>0</v>
      </c>
      <c r="AD545" s="85" t="str">
        <f t="shared" si="28"/>
        <v/>
      </c>
    </row>
    <row r="546" spans="27:30" x14ac:dyDescent="0.25">
      <c r="AA546" s="85">
        <v>30</v>
      </c>
      <c r="AB546" s="85" t="str">
        <f>DRE!D556</f>
        <v>-</v>
      </c>
      <c r="AC546" s="85">
        <f>HLOOKUP('G. Despesas'!$E$4,DRE!$C$4:$Q$1132,ROW('G. Receitas'!X553),FALSE)</f>
        <v>0</v>
      </c>
      <c r="AD546" s="85" t="str">
        <f t="shared" si="28"/>
        <v/>
      </c>
    </row>
    <row r="547" spans="27:30" x14ac:dyDescent="0.25">
      <c r="AA547" s="85">
        <v>31</v>
      </c>
      <c r="AB547" s="85" t="str">
        <f>DRE!D557</f>
        <v>-</v>
      </c>
      <c r="AC547" s="85">
        <f>HLOOKUP('G. Despesas'!$E$4,DRE!$C$4:$Q$1132,ROW('G. Receitas'!X554),FALSE)</f>
        <v>0</v>
      </c>
      <c r="AD547" s="85" t="str">
        <f t="shared" si="28"/>
        <v/>
      </c>
    </row>
    <row r="548" spans="27:30" x14ac:dyDescent="0.25">
      <c r="AA548" s="85">
        <v>32</v>
      </c>
      <c r="AB548" s="85" t="str">
        <f>DRE!D558</f>
        <v>-</v>
      </c>
      <c r="AC548" s="85">
        <f>HLOOKUP('G. Despesas'!$E$4,DRE!$C$4:$Q$1132,ROW('G. Receitas'!X555),FALSE)</f>
        <v>0</v>
      </c>
      <c r="AD548" s="85" t="str">
        <f t="shared" si="28"/>
        <v/>
      </c>
    </row>
    <row r="549" spans="27:30" x14ac:dyDescent="0.25">
      <c r="AA549" s="85">
        <v>33</v>
      </c>
      <c r="AB549" s="85" t="str">
        <f>DRE!D559</f>
        <v>-</v>
      </c>
      <c r="AC549" s="85">
        <f>HLOOKUP('G. Despesas'!$E$4,DRE!$C$4:$Q$1132,ROW('G. Receitas'!X556),FALSE)</f>
        <v>0</v>
      </c>
      <c r="AD549" s="85" t="str">
        <f t="shared" si="28"/>
        <v/>
      </c>
    </row>
    <row r="550" spans="27:30" x14ac:dyDescent="0.25">
      <c r="AA550" s="85">
        <v>34</v>
      </c>
      <c r="AB550" s="85" t="str">
        <f>DRE!D560</f>
        <v>-</v>
      </c>
      <c r="AC550" s="85">
        <f>HLOOKUP('G. Despesas'!$E$4,DRE!$C$4:$Q$1132,ROW('G. Receitas'!X557),FALSE)</f>
        <v>0</v>
      </c>
      <c r="AD550" s="85" t="str">
        <f t="shared" si="28"/>
        <v/>
      </c>
    </row>
    <row r="551" spans="27:30" x14ac:dyDescent="0.25">
      <c r="AA551" s="85">
        <v>35</v>
      </c>
      <c r="AB551" s="85" t="str">
        <f>DRE!D561</f>
        <v>-</v>
      </c>
      <c r="AC551" s="85">
        <f>HLOOKUP('G. Despesas'!$E$4,DRE!$C$4:$Q$1132,ROW('G. Receitas'!X558),FALSE)</f>
        <v>0</v>
      </c>
      <c r="AD551" s="85" t="str">
        <f t="shared" si="28"/>
        <v/>
      </c>
    </row>
    <row r="552" spans="27:30" x14ac:dyDescent="0.25">
      <c r="AA552" s="85">
        <v>36</v>
      </c>
      <c r="AB552" s="85" t="str">
        <f>DRE!D562</f>
        <v>-</v>
      </c>
      <c r="AC552" s="85">
        <f>HLOOKUP('G. Despesas'!$E$4,DRE!$C$4:$Q$1132,ROW('G. Receitas'!X559),FALSE)</f>
        <v>0</v>
      </c>
      <c r="AD552" s="85" t="str">
        <f t="shared" si="28"/>
        <v/>
      </c>
    </row>
    <row r="553" spans="27:30" x14ac:dyDescent="0.25">
      <c r="AA553" s="85">
        <v>37</v>
      </c>
      <c r="AB553" s="85" t="str">
        <f>DRE!D563</f>
        <v>-</v>
      </c>
      <c r="AC553" s="85">
        <f>HLOOKUP('G. Despesas'!$E$4,DRE!$C$4:$Q$1132,ROW('G. Receitas'!X560),FALSE)</f>
        <v>0</v>
      </c>
      <c r="AD553" s="85" t="str">
        <f t="shared" si="28"/>
        <v/>
      </c>
    </row>
    <row r="554" spans="27:30" x14ac:dyDescent="0.25">
      <c r="AA554" s="85">
        <v>38</v>
      </c>
      <c r="AB554" s="85" t="str">
        <f>DRE!D564</f>
        <v>-</v>
      </c>
      <c r="AC554" s="85">
        <f>HLOOKUP('G. Despesas'!$E$4,DRE!$C$4:$Q$1132,ROW('G. Receitas'!X561),FALSE)</f>
        <v>0</v>
      </c>
      <c r="AD554" s="85" t="str">
        <f t="shared" si="28"/>
        <v/>
      </c>
    </row>
    <row r="555" spans="27:30" x14ac:dyDescent="0.25">
      <c r="AA555" s="85">
        <v>39</v>
      </c>
      <c r="AB555" s="85" t="str">
        <f>DRE!D565</f>
        <v>-</v>
      </c>
      <c r="AC555" s="85">
        <f>HLOOKUP('G. Despesas'!$E$4,DRE!$C$4:$Q$1132,ROW('G. Receitas'!X562),FALSE)</f>
        <v>0</v>
      </c>
      <c r="AD555" s="85" t="str">
        <f t="shared" si="28"/>
        <v/>
      </c>
    </row>
    <row r="556" spans="27:30" x14ac:dyDescent="0.25">
      <c r="AA556" s="85">
        <v>40</v>
      </c>
      <c r="AB556" s="85" t="str">
        <f>DRE!D566</f>
        <v>-</v>
      </c>
      <c r="AC556" s="85">
        <f>HLOOKUP('G. Despesas'!$E$4,DRE!$C$4:$Q$1132,ROW('G. Receitas'!X563),FALSE)</f>
        <v>0</v>
      </c>
      <c r="AD556" s="85" t="str">
        <f t="shared" si="28"/>
        <v/>
      </c>
    </row>
    <row r="557" spans="27:30" x14ac:dyDescent="0.25">
      <c r="AA557" s="85">
        <v>41</v>
      </c>
      <c r="AB557" s="85" t="str">
        <f>DRE!D567</f>
        <v>-</v>
      </c>
      <c r="AC557" s="85">
        <f>HLOOKUP('G. Despesas'!$E$4,DRE!$C$4:$Q$1132,ROW('G. Receitas'!X564),FALSE)</f>
        <v>0</v>
      </c>
      <c r="AD557" s="85" t="str">
        <f t="shared" si="28"/>
        <v/>
      </c>
    </row>
    <row r="558" spans="27:30" x14ac:dyDescent="0.25">
      <c r="AA558" s="85">
        <v>42</v>
      </c>
      <c r="AB558" s="85" t="str">
        <f>DRE!D568</f>
        <v>-</v>
      </c>
      <c r="AC558" s="85">
        <f>HLOOKUP('G. Despesas'!$E$4,DRE!$C$4:$Q$1132,ROW('G. Receitas'!X565),FALSE)</f>
        <v>0</v>
      </c>
      <c r="AD558" s="85" t="str">
        <f t="shared" si="28"/>
        <v/>
      </c>
    </row>
    <row r="559" spans="27:30" x14ac:dyDescent="0.25">
      <c r="AA559" s="85">
        <v>43</v>
      </c>
      <c r="AB559" s="85" t="str">
        <f>DRE!D569</f>
        <v>-</v>
      </c>
      <c r="AC559" s="85">
        <f>HLOOKUP('G. Despesas'!$E$4,DRE!$C$4:$Q$1132,ROW('G. Receitas'!X566),FALSE)</f>
        <v>0</v>
      </c>
      <c r="AD559" s="85" t="str">
        <f t="shared" si="28"/>
        <v/>
      </c>
    </row>
    <row r="560" spans="27:30" x14ac:dyDescent="0.25">
      <c r="AA560" s="85">
        <v>44</v>
      </c>
      <c r="AB560" s="85" t="str">
        <f>DRE!D570</f>
        <v>-</v>
      </c>
      <c r="AC560" s="85">
        <f>HLOOKUP('G. Despesas'!$E$4,DRE!$C$4:$Q$1132,ROW('G. Receitas'!X567),FALSE)</f>
        <v>0</v>
      </c>
      <c r="AD560" s="85" t="str">
        <f t="shared" si="28"/>
        <v/>
      </c>
    </row>
    <row r="561" spans="27:30" x14ac:dyDescent="0.25">
      <c r="AA561" s="85">
        <v>45</v>
      </c>
      <c r="AB561" s="85" t="str">
        <f>DRE!D571</f>
        <v>-</v>
      </c>
      <c r="AC561" s="85">
        <f>HLOOKUP('G. Despesas'!$E$4,DRE!$C$4:$Q$1132,ROW('G. Receitas'!X568),FALSE)</f>
        <v>0</v>
      </c>
      <c r="AD561" s="85" t="str">
        <f t="shared" si="28"/>
        <v/>
      </c>
    </row>
    <row r="562" spans="27:30" x14ac:dyDescent="0.25">
      <c r="AA562" s="85">
        <v>46</v>
      </c>
      <c r="AB562" s="85" t="str">
        <f>DRE!D572</f>
        <v>-</v>
      </c>
      <c r="AC562" s="85">
        <f>HLOOKUP('G. Despesas'!$E$4,DRE!$C$4:$Q$1132,ROW('G. Receitas'!X569),FALSE)</f>
        <v>0</v>
      </c>
      <c r="AD562" s="85" t="str">
        <f t="shared" si="28"/>
        <v/>
      </c>
    </row>
    <row r="563" spans="27:30" x14ac:dyDescent="0.25">
      <c r="AA563" s="85">
        <v>47</v>
      </c>
      <c r="AB563" s="85" t="str">
        <f>DRE!D573</f>
        <v>-</v>
      </c>
      <c r="AC563" s="85">
        <f>HLOOKUP('G. Despesas'!$E$4,DRE!$C$4:$Q$1132,ROW('G. Receitas'!X570),FALSE)</f>
        <v>0</v>
      </c>
      <c r="AD563" s="85" t="str">
        <f t="shared" si="28"/>
        <v/>
      </c>
    </row>
    <row r="564" spans="27:30" x14ac:dyDescent="0.25">
      <c r="AA564" s="85">
        <v>48</v>
      </c>
      <c r="AB564" s="85" t="str">
        <f>DRE!D574</f>
        <v>-</v>
      </c>
      <c r="AC564" s="85">
        <f>HLOOKUP('G. Despesas'!$E$4,DRE!$C$4:$Q$1132,ROW('G. Receitas'!X571),FALSE)</f>
        <v>0</v>
      </c>
      <c r="AD564" s="85" t="str">
        <f t="shared" si="28"/>
        <v/>
      </c>
    </row>
    <row r="565" spans="27:30" x14ac:dyDescent="0.25">
      <c r="AA565" s="85">
        <v>49</v>
      </c>
      <c r="AB565" s="85" t="str">
        <f>DRE!D575</f>
        <v>-</v>
      </c>
      <c r="AC565" s="85">
        <f>HLOOKUP('G. Despesas'!$E$4,DRE!$C$4:$Q$1132,ROW('G. Receitas'!X572),FALSE)</f>
        <v>0</v>
      </c>
      <c r="AD565" s="85" t="str">
        <f t="shared" si="28"/>
        <v/>
      </c>
    </row>
    <row r="566" spans="27:30" x14ac:dyDescent="0.25">
      <c r="AA566" s="85">
        <v>50</v>
      </c>
      <c r="AB566" s="85" t="str">
        <f>DRE!D576</f>
        <v>-</v>
      </c>
      <c r="AC566" s="85">
        <f>HLOOKUP('G. Despesas'!$E$4,DRE!$C$4:$Q$1132,ROW('G. Receitas'!X573),FALSE)</f>
        <v>0</v>
      </c>
      <c r="AD566" s="85" t="str">
        <f t="shared" si="28"/>
        <v/>
      </c>
    </row>
    <row r="567" spans="27:30" x14ac:dyDescent="0.25">
      <c r="AA567" s="85">
        <v>51</v>
      </c>
      <c r="AB567" s="85" t="str">
        <f>DRE!D577</f>
        <v>-</v>
      </c>
      <c r="AC567" s="85">
        <f>HLOOKUP('G. Despesas'!$E$4,DRE!$C$4:$Q$1132,ROW('G. Receitas'!X574),FALSE)</f>
        <v>0</v>
      </c>
      <c r="AD567" s="85" t="str">
        <f t="shared" si="28"/>
        <v/>
      </c>
    </row>
    <row r="568" spans="27:30" x14ac:dyDescent="0.25">
      <c r="AA568" s="85">
        <v>52</v>
      </c>
      <c r="AB568" s="85" t="str">
        <f>DRE!D578</f>
        <v>-</v>
      </c>
      <c r="AC568" s="85">
        <f>HLOOKUP('G. Despesas'!$E$4,DRE!$C$4:$Q$1132,ROW('G. Receitas'!X575),FALSE)</f>
        <v>0</v>
      </c>
      <c r="AD568" s="85" t="str">
        <f t="shared" si="28"/>
        <v/>
      </c>
    </row>
    <row r="569" spans="27:30" x14ac:dyDescent="0.25">
      <c r="AA569" s="85">
        <v>53</v>
      </c>
      <c r="AB569" s="85" t="str">
        <f>DRE!D579</f>
        <v>-</v>
      </c>
      <c r="AC569" s="85">
        <f>HLOOKUP('G. Despesas'!$E$4,DRE!$C$4:$Q$1132,ROW('G. Receitas'!X576),FALSE)</f>
        <v>0</v>
      </c>
      <c r="AD569" s="85" t="str">
        <f t="shared" si="28"/>
        <v/>
      </c>
    </row>
    <row r="570" spans="27:30" x14ac:dyDescent="0.25">
      <c r="AA570" s="85">
        <v>54</v>
      </c>
      <c r="AB570" s="85" t="str">
        <f>DRE!D580</f>
        <v>-</v>
      </c>
      <c r="AC570" s="85">
        <f>HLOOKUP('G. Despesas'!$E$4,DRE!$C$4:$Q$1132,ROW('G. Receitas'!X577),FALSE)</f>
        <v>0</v>
      </c>
      <c r="AD570" s="85" t="str">
        <f t="shared" si="28"/>
        <v/>
      </c>
    </row>
    <row r="571" spans="27:30" x14ac:dyDescent="0.25">
      <c r="AA571" s="85">
        <v>55</v>
      </c>
      <c r="AB571" s="85" t="str">
        <f>DRE!D581</f>
        <v>-</v>
      </c>
      <c r="AC571" s="85">
        <f>HLOOKUP('G. Despesas'!$E$4,DRE!$C$4:$Q$1132,ROW('G. Receitas'!X578),FALSE)</f>
        <v>0</v>
      </c>
      <c r="AD571" s="85" t="str">
        <f t="shared" si="28"/>
        <v/>
      </c>
    </row>
    <row r="572" spans="27:30" x14ac:dyDescent="0.25">
      <c r="AA572" s="85">
        <v>56</v>
      </c>
      <c r="AB572" s="85" t="str">
        <f>DRE!D582</f>
        <v>-</v>
      </c>
      <c r="AC572" s="85">
        <f>HLOOKUP('G. Despesas'!$E$4,DRE!$C$4:$Q$1132,ROW('G. Receitas'!X579),FALSE)</f>
        <v>0</v>
      </c>
      <c r="AD572" s="85" t="str">
        <f t="shared" si="28"/>
        <v/>
      </c>
    </row>
    <row r="573" spans="27:30" x14ac:dyDescent="0.25">
      <c r="AA573" s="85">
        <v>57</v>
      </c>
      <c r="AB573" s="85" t="str">
        <f>DRE!D583</f>
        <v>-</v>
      </c>
      <c r="AC573" s="85">
        <f>HLOOKUP('G. Despesas'!$E$4,DRE!$C$4:$Q$1132,ROW('G. Receitas'!X580),FALSE)</f>
        <v>0</v>
      </c>
      <c r="AD573" s="85" t="str">
        <f t="shared" si="28"/>
        <v/>
      </c>
    </row>
    <row r="574" spans="27:30" x14ac:dyDescent="0.25">
      <c r="AA574" s="85">
        <v>58</v>
      </c>
      <c r="AB574" s="85" t="str">
        <f>DRE!D584</f>
        <v>-</v>
      </c>
      <c r="AC574" s="85">
        <f>HLOOKUP('G. Despesas'!$E$4,DRE!$C$4:$Q$1132,ROW('G. Receitas'!X581),FALSE)</f>
        <v>0</v>
      </c>
      <c r="AD574" s="85" t="str">
        <f t="shared" si="28"/>
        <v/>
      </c>
    </row>
    <row r="575" spans="27:30" x14ac:dyDescent="0.25">
      <c r="AA575" s="85">
        <v>59</v>
      </c>
      <c r="AB575" s="85" t="str">
        <f>DRE!D585</f>
        <v>-</v>
      </c>
      <c r="AC575" s="85">
        <f>HLOOKUP('G. Despesas'!$E$4,DRE!$C$4:$Q$1132,ROW('G. Receitas'!X582),FALSE)</f>
        <v>0</v>
      </c>
      <c r="AD575" s="85" t="str">
        <f t="shared" si="28"/>
        <v/>
      </c>
    </row>
    <row r="576" spans="27:30" x14ac:dyDescent="0.25">
      <c r="AA576" s="85">
        <v>60</v>
      </c>
      <c r="AB576" s="85" t="str">
        <f>DRE!D586</f>
        <v>-</v>
      </c>
      <c r="AC576" s="85">
        <f>HLOOKUP('G. Despesas'!$E$4,DRE!$C$4:$Q$1132,ROW('G. Receitas'!X583),FALSE)</f>
        <v>0</v>
      </c>
      <c r="AD576" s="85" t="str">
        <f t="shared" si="28"/>
        <v/>
      </c>
    </row>
    <row r="577" spans="27:30" x14ac:dyDescent="0.25">
      <c r="AA577" s="85">
        <v>61</v>
      </c>
      <c r="AB577" s="85" t="str">
        <f>DRE!D587</f>
        <v>-</v>
      </c>
      <c r="AC577" s="85">
        <f>HLOOKUP('G. Despesas'!$E$4,DRE!$C$4:$Q$1132,ROW('G. Receitas'!X584),FALSE)</f>
        <v>0</v>
      </c>
      <c r="AD577" s="85" t="str">
        <f t="shared" si="28"/>
        <v/>
      </c>
    </row>
    <row r="578" spans="27:30" x14ac:dyDescent="0.25">
      <c r="AA578" s="85">
        <v>62</v>
      </c>
      <c r="AB578" s="85" t="str">
        <f>DRE!D588</f>
        <v>-</v>
      </c>
      <c r="AC578" s="85">
        <f>HLOOKUP('G. Despesas'!$E$4,DRE!$C$4:$Q$1132,ROW('G. Receitas'!X585),FALSE)</f>
        <v>0</v>
      </c>
      <c r="AD578" s="85" t="str">
        <f t="shared" si="28"/>
        <v/>
      </c>
    </row>
    <row r="579" spans="27:30" x14ac:dyDescent="0.25">
      <c r="AA579" s="85">
        <v>63</v>
      </c>
      <c r="AB579" s="85" t="str">
        <f>DRE!D589</f>
        <v>-</v>
      </c>
      <c r="AC579" s="85">
        <f>HLOOKUP('G. Despesas'!$E$4,DRE!$C$4:$Q$1132,ROW('G. Receitas'!X586),FALSE)</f>
        <v>0</v>
      </c>
      <c r="AD579" s="85" t="str">
        <f t="shared" si="28"/>
        <v/>
      </c>
    </row>
    <row r="580" spans="27:30" x14ac:dyDescent="0.25">
      <c r="AA580" s="85">
        <v>64</v>
      </c>
      <c r="AB580" s="85" t="str">
        <f>DRE!D590</f>
        <v>-</v>
      </c>
      <c r="AC580" s="85">
        <f>HLOOKUP('G. Despesas'!$E$4,DRE!$C$4:$Q$1132,ROW('G. Receitas'!X587),FALSE)</f>
        <v>0</v>
      </c>
      <c r="AD580" s="85" t="str">
        <f t="shared" si="28"/>
        <v/>
      </c>
    </row>
    <row r="581" spans="27:30" x14ac:dyDescent="0.25">
      <c r="AA581" s="85">
        <v>65</v>
      </c>
      <c r="AB581" s="85" t="str">
        <f>DRE!D591</f>
        <v>-</v>
      </c>
      <c r="AC581" s="85">
        <f>HLOOKUP('G. Despesas'!$E$4,DRE!$C$4:$Q$1132,ROW('G. Receitas'!X588),FALSE)</f>
        <v>0</v>
      </c>
      <c r="AD581" s="85" t="str">
        <f t="shared" si="28"/>
        <v/>
      </c>
    </row>
    <row r="582" spans="27:30" x14ac:dyDescent="0.25">
      <c r="AA582" s="85">
        <v>66</v>
      </c>
      <c r="AB582" s="85" t="str">
        <f>DRE!D592</f>
        <v>-</v>
      </c>
      <c r="AC582" s="85">
        <f>HLOOKUP('G. Despesas'!$E$4,DRE!$C$4:$Q$1132,ROW('G. Receitas'!X589),FALSE)</f>
        <v>0</v>
      </c>
      <c r="AD582" s="85" t="str">
        <f t="shared" ref="AD582:AD615" si="30">IF(AC582=0,"",AC582+AA582/1000)</f>
        <v/>
      </c>
    </row>
    <row r="583" spans="27:30" x14ac:dyDescent="0.25">
      <c r="AA583" s="85">
        <v>67</v>
      </c>
      <c r="AB583" s="85" t="str">
        <f>DRE!D593</f>
        <v>-</v>
      </c>
      <c r="AC583" s="85">
        <f>HLOOKUP('G. Despesas'!$E$4,DRE!$C$4:$Q$1132,ROW('G. Receitas'!X590),FALSE)</f>
        <v>0</v>
      </c>
      <c r="AD583" s="85" t="str">
        <f t="shared" si="30"/>
        <v/>
      </c>
    </row>
    <row r="584" spans="27:30" x14ac:dyDescent="0.25">
      <c r="AA584" s="85">
        <v>68</v>
      </c>
      <c r="AB584" s="85" t="str">
        <f>DRE!D594</f>
        <v>-</v>
      </c>
      <c r="AC584" s="85">
        <f>HLOOKUP('G. Despesas'!$E$4,DRE!$C$4:$Q$1132,ROW('G. Receitas'!X591),FALSE)</f>
        <v>0</v>
      </c>
      <c r="AD584" s="85" t="str">
        <f t="shared" si="30"/>
        <v/>
      </c>
    </row>
    <row r="585" spans="27:30" x14ac:dyDescent="0.25">
      <c r="AA585" s="85">
        <v>69</v>
      </c>
      <c r="AB585" s="85" t="str">
        <f>DRE!D595</f>
        <v>-</v>
      </c>
      <c r="AC585" s="85">
        <f>HLOOKUP('G. Despesas'!$E$4,DRE!$C$4:$Q$1132,ROW('G. Receitas'!X592),FALSE)</f>
        <v>0</v>
      </c>
      <c r="AD585" s="85" t="str">
        <f t="shared" si="30"/>
        <v/>
      </c>
    </row>
    <row r="586" spans="27:30" x14ac:dyDescent="0.25">
      <c r="AA586" s="85">
        <v>70</v>
      </c>
      <c r="AB586" s="85" t="str">
        <f>DRE!D596</f>
        <v>-</v>
      </c>
      <c r="AC586" s="85">
        <f>HLOOKUP('G. Despesas'!$E$4,DRE!$C$4:$Q$1132,ROW('G. Receitas'!X593),FALSE)</f>
        <v>0</v>
      </c>
      <c r="AD586" s="85" t="str">
        <f t="shared" si="30"/>
        <v/>
      </c>
    </row>
    <row r="587" spans="27:30" x14ac:dyDescent="0.25">
      <c r="AA587" s="85">
        <v>71</v>
      </c>
      <c r="AB587" s="85" t="str">
        <f>DRE!D597</f>
        <v>-</v>
      </c>
      <c r="AC587" s="85">
        <f>HLOOKUP('G. Despesas'!$E$4,DRE!$C$4:$Q$1132,ROW('G. Receitas'!X594),FALSE)</f>
        <v>0</v>
      </c>
      <c r="AD587" s="85" t="str">
        <f t="shared" si="30"/>
        <v/>
      </c>
    </row>
    <row r="588" spans="27:30" x14ac:dyDescent="0.25">
      <c r="AA588" s="85">
        <v>72</v>
      </c>
      <c r="AB588" s="85" t="str">
        <f>DRE!D598</f>
        <v>-</v>
      </c>
      <c r="AC588" s="85">
        <f>HLOOKUP('G. Despesas'!$E$4,DRE!$C$4:$Q$1132,ROW('G. Receitas'!X595),FALSE)</f>
        <v>0</v>
      </c>
      <c r="AD588" s="85" t="str">
        <f t="shared" si="30"/>
        <v/>
      </c>
    </row>
    <row r="589" spans="27:30" x14ac:dyDescent="0.25">
      <c r="AA589" s="85">
        <v>73</v>
      </c>
      <c r="AB589" s="85" t="str">
        <f>DRE!D599</f>
        <v>-</v>
      </c>
      <c r="AC589" s="85">
        <f>HLOOKUP('G. Despesas'!$E$4,DRE!$C$4:$Q$1132,ROW('G. Receitas'!X596),FALSE)</f>
        <v>0</v>
      </c>
      <c r="AD589" s="85" t="str">
        <f t="shared" si="30"/>
        <v/>
      </c>
    </row>
    <row r="590" spans="27:30" x14ac:dyDescent="0.25">
      <c r="AA590" s="85">
        <v>74</v>
      </c>
      <c r="AB590" s="85" t="str">
        <f>DRE!D600</f>
        <v>-</v>
      </c>
      <c r="AC590" s="85">
        <f>HLOOKUP('G. Despesas'!$E$4,DRE!$C$4:$Q$1132,ROW('G. Receitas'!X597),FALSE)</f>
        <v>0</v>
      </c>
      <c r="AD590" s="85" t="str">
        <f t="shared" si="30"/>
        <v/>
      </c>
    </row>
    <row r="591" spans="27:30" x14ac:dyDescent="0.25">
      <c r="AA591" s="85">
        <v>75</v>
      </c>
      <c r="AB591" s="85" t="str">
        <f>DRE!D601</f>
        <v>-</v>
      </c>
      <c r="AC591" s="85">
        <f>HLOOKUP('G. Despesas'!$E$4,DRE!$C$4:$Q$1132,ROW('G. Receitas'!X598),FALSE)</f>
        <v>0</v>
      </c>
      <c r="AD591" s="85" t="str">
        <f t="shared" si="30"/>
        <v/>
      </c>
    </row>
    <row r="592" spans="27:30" x14ac:dyDescent="0.25">
      <c r="AA592" s="85">
        <v>76</v>
      </c>
      <c r="AB592" s="85" t="str">
        <f>DRE!D602</f>
        <v>-</v>
      </c>
      <c r="AC592" s="85">
        <f>HLOOKUP('G. Despesas'!$E$4,DRE!$C$4:$Q$1132,ROW('G. Receitas'!X599),FALSE)</f>
        <v>0</v>
      </c>
      <c r="AD592" s="85" t="str">
        <f t="shared" si="30"/>
        <v/>
      </c>
    </row>
    <row r="593" spans="27:30" x14ac:dyDescent="0.25">
      <c r="AA593" s="85">
        <v>77</v>
      </c>
      <c r="AB593" s="85" t="str">
        <f>DRE!D603</f>
        <v>-</v>
      </c>
      <c r="AC593" s="85">
        <f>HLOOKUP('G. Despesas'!$E$4,DRE!$C$4:$Q$1132,ROW('G. Receitas'!X600),FALSE)</f>
        <v>0</v>
      </c>
      <c r="AD593" s="85" t="str">
        <f t="shared" si="30"/>
        <v/>
      </c>
    </row>
    <row r="594" spans="27:30" x14ac:dyDescent="0.25">
      <c r="AA594" s="85">
        <v>78</v>
      </c>
      <c r="AB594" s="85" t="str">
        <f>DRE!D604</f>
        <v>-</v>
      </c>
      <c r="AC594" s="85">
        <f>HLOOKUP('G. Despesas'!$E$4,DRE!$C$4:$Q$1132,ROW('G. Receitas'!X601),FALSE)</f>
        <v>0</v>
      </c>
      <c r="AD594" s="85" t="str">
        <f t="shared" si="30"/>
        <v/>
      </c>
    </row>
    <row r="595" spans="27:30" x14ac:dyDescent="0.25">
      <c r="AA595" s="85">
        <v>79</v>
      </c>
      <c r="AB595" s="85" t="str">
        <f>DRE!D605</f>
        <v>-</v>
      </c>
      <c r="AC595" s="85">
        <f>HLOOKUP('G. Despesas'!$E$4,DRE!$C$4:$Q$1132,ROW('G. Receitas'!X602),FALSE)</f>
        <v>0</v>
      </c>
      <c r="AD595" s="85" t="str">
        <f t="shared" si="30"/>
        <v/>
      </c>
    </row>
    <row r="596" spans="27:30" x14ac:dyDescent="0.25">
      <c r="AA596" s="85">
        <v>80</v>
      </c>
      <c r="AB596" s="85" t="str">
        <f>DRE!D606</f>
        <v>-</v>
      </c>
      <c r="AC596" s="85">
        <f>HLOOKUP('G. Despesas'!$E$4,DRE!$C$4:$Q$1132,ROW('G. Receitas'!X603),FALSE)</f>
        <v>0</v>
      </c>
      <c r="AD596" s="85" t="str">
        <f t="shared" si="30"/>
        <v/>
      </c>
    </row>
    <row r="597" spans="27:30" x14ac:dyDescent="0.25">
      <c r="AA597" s="85">
        <v>81</v>
      </c>
      <c r="AB597" s="85" t="str">
        <f>DRE!D607</f>
        <v>-</v>
      </c>
      <c r="AC597" s="85">
        <f>HLOOKUP('G. Despesas'!$E$4,DRE!$C$4:$Q$1132,ROW('G. Receitas'!X604),FALSE)</f>
        <v>0</v>
      </c>
      <c r="AD597" s="85" t="str">
        <f t="shared" si="30"/>
        <v/>
      </c>
    </row>
    <row r="598" spans="27:30" x14ac:dyDescent="0.25">
      <c r="AA598" s="85">
        <v>82</v>
      </c>
      <c r="AB598" s="85" t="str">
        <f>DRE!D608</f>
        <v>-</v>
      </c>
      <c r="AC598" s="85">
        <f>HLOOKUP('G. Despesas'!$E$4,DRE!$C$4:$Q$1132,ROW('G. Receitas'!X605),FALSE)</f>
        <v>0</v>
      </c>
      <c r="AD598" s="85" t="str">
        <f t="shared" si="30"/>
        <v/>
      </c>
    </row>
    <row r="599" spans="27:30" x14ac:dyDescent="0.25">
      <c r="AA599" s="85">
        <v>83</v>
      </c>
      <c r="AB599" s="85" t="str">
        <f>DRE!D609</f>
        <v>-</v>
      </c>
      <c r="AC599" s="85">
        <f>HLOOKUP('G. Despesas'!$E$4,DRE!$C$4:$Q$1132,ROW('G. Receitas'!X606),FALSE)</f>
        <v>0</v>
      </c>
      <c r="AD599" s="85" t="str">
        <f t="shared" si="30"/>
        <v/>
      </c>
    </row>
    <row r="600" spans="27:30" x14ac:dyDescent="0.25">
      <c r="AA600" s="85">
        <v>84</v>
      </c>
      <c r="AB600" s="85" t="str">
        <f>DRE!D610</f>
        <v>-</v>
      </c>
      <c r="AC600" s="85">
        <f>HLOOKUP('G. Despesas'!$E$4,DRE!$C$4:$Q$1132,ROW('G. Receitas'!X607),FALSE)</f>
        <v>0</v>
      </c>
      <c r="AD600" s="85" t="str">
        <f t="shared" si="30"/>
        <v/>
      </c>
    </row>
    <row r="601" spans="27:30" x14ac:dyDescent="0.25">
      <c r="AA601" s="85">
        <v>85</v>
      </c>
      <c r="AB601" s="85" t="str">
        <f>DRE!D611</f>
        <v>-</v>
      </c>
      <c r="AC601" s="85">
        <f>HLOOKUP('G. Despesas'!$E$4,DRE!$C$4:$Q$1132,ROW('G. Receitas'!X608),FALSE)</f>
        <v>0</v>
      </c>
      <c r="AD601" s="85" t="str">
        <f t="shared" si="30"/>
        <v/>
      </c>
    </row>
    <row r="602" spans="27:30" x14ac:dyDescent="0.25">
      <c r="AA602" s="85">
        <v>86</v>
      </c>
      <c r="AB602" s="85" t="str">
        <f>DRE!D612</f>
        <v>-</v>
      </c>
      <c r="AC602" s="85">
        <f>HLOOKUP('G. Despesas'!$E$4,DRE!$C$4:$Q$1132,ROW('G. Receitas'!X609),FALSE)</f>
        <v>0</v>
      </c>
      <c r="AD602" s="85" t="str">
        <f t="shared" si="30"/>
        <v/>
      </c>
    </row>
    <row r="603" spans="27:30" x14ac:dyDescent="0.25">
      <c r="AA603" s="85">
        <v>87</v>
      </c>
      <c r="AB603" s="85" t="str">
        <f>DRE!D613</f>
        <v>-</v>
      </c>
      <c r="AC603" s="85">
        <f>HLOOKUP('G. Despesas'!$E$4,DRE!$C$4:$Q$1132,ROW('G. Receitas'!X610),FALSE)</f>
        <v>0</v>
      </c>
      <c r="AD603" s="85" t="str">
        <f t="shared" si="30"/>
        <v/>
      </c>
    </row>
    <row r="604" spans="27:30" x14ac:dyDescent="0.25">
      <c r="AA604" s="85">
        <v>88</v>
      </c>
      <c r="AB604" s="85" t="str">
        <f>DRE!D614</f>
        <v>-</v>
      </c>
      <c r="AC604" s="85">
        <f>HLOOKUP('G. Despesas'!$E$4,DRE!$C$4:$Q$1132,ROW('G. Receitas'!X611),FALSE)</f>
        <v>0</v>
      </c>
      <c r="AD604" s="85" t="str">
        <f t="shared" si="30"/>
        <v/>
      </c>
    </row>
    <row r="605" spans="27:30" x14ac:dyDescent="0.25">
      <c r="AA605" s="85">
        <v>89</v>
      </c>
      <c r="AB605" s="85" t="str">
        <f>DRE!D615</f>
        <v>-</v>
      </c>
      <c r="AC605" s="85">
        <f>HLOOKUP('G. Despesas'!$E$4,DRE!$C$4:$Q$1132,ROW('G. Receitas'!X612),FALSE)</f>
        <v>0</v>
      </c>
      <c r="AD605" s="85" t="str">
        <f t="shared" si="30"/>
        <v/>
      </c>
    </row>
    <row r="606" spans="27:30" x14ac:dyDescent="0.25">
      <c r="AA606" s="85">
        <v>90</v>
      </c>
      <c r="AB606" s="85" t="str">
        <f>DRE!D616</f>
        <v>-</v>
      </c>
      <c r="AC606" s="85">
        <f>HLOOKUP('G. Despesas'!$E$4,DRE!$C$4:$Q$1132,ROW('G. Receitas'!X613),FALSE)</f>
        <v>0</v>
      </c>
      <c r="AD606" s="85" t="str">
        <f t="shared" si="30"/>
        <v/>
      </c>
    </row>
    <row r="607" spans="27:30" x14ac:dyDescent="0.25">
      <c r="AA607" s="85">
        <v>91</v>
      </c>
      <c r="AB607" s="85" t="str">
        <f>DRE!D617</f>
        <v>-</v>
      </c>
      <c r="AC607" s="85">
        <f>HLOOKUP('G. Despesas'!$E$4,DRE!$C$4:$Q$1132,ROW('G. Receitas'!X614),FALSE)</f>
        <v>0</v>
      </c>
      <c r="AD607" s="85" t="str">
        <f t="shared" si="30"/>
        <v/>
      </c>
    </row>
    <row r="608" spans="27:30" x14ac:dyDescent="0.25">
      <c r="AA608" s="85">
        <v>92</v>
      </c>
      <c r="AB608" s="85" t="str">
        <f>DRE!D618</f>
        <v>-</v>
      </c>
      <c r="AC608" s="85">
        <f>HLOOKUP('G. Despesas'!$E$4,DRE!$C$4:$Q$1132,ROW('G. Receitas'!X615),FALSE)</f>
        <v>0</v>
      </c>
      <c r="AD608" s="85" t="str">
        <f t="shared" si="30"/>
        <v/>
      </c>
    </row>
    <row r="609" spans="27:33" x14ac:dyDescent="0.25">
      <c r="AA609" s="85">
        <v>93</v>
      </c>
      <c r="AB609" s="85" t="str">
        <f>DRE!D619</f>
        <v>-</v>
      </c>
      <c r="AC609" s="85">
        <f>HLOOKUP('G. Despesas'!$E$4,DRE!$C$4:$Q$1132,ROW('G. Receitas'!X616),FALSE)</f>
        <v>0</v>
      </c>
      <c r="AD609" s="85" t="str">
        <f t="shared" si="30"/>
        <v/>
      </c>
    </row>
    <row r="610" spans="27:33" x14ac:dyDescent="0.25">
      <c r="AA610" s="85">
        <v>94</v>
      </c>
      <c r="AB610" s="85" t="str">
        <f>DRE!D620</f>
        <v>-</v>
      </c>
      <c r="AC610" s="85">
        <f>HLOOKUP('G. Despesas'!$E$4,DRE!$C$4:$Q$1132,ROW('G. Receitas'!X617),FALSE)</f>
        <v>0</v>
      </c>
      <c r="AD610" s="85" t="str">
        <f t="shared" si="30"/>
        <v/>
      </c>
    </row>
    <row r="611" spans="27:33" x14ac:dyDescent="0.25">
      <c r="AA611" s="85">
        <v>95</v>
      </c>
      <c r="AB611" s="85" t="str">
        <f>DRE!D621</f>
        <v>-</v>
      </c>
      <c r="AC611" s="85">
        <f>HLOOKUP('G. Despesas'!$E$4,DRE!$C$4:$Q$1132,ROW('G. Receitas'!X618),FALSE)</f>
        <v>0</v>
      </c>
      <c r="AD611" s="85" t="str">
        <f t="shared" si="30"/>
        <v/>
      </c>
    </row>
    <row r="612" spans="27:33" x14ac:dyDescent="0.25">
      <c r="AA612" s="85">
        <v>96</v>
      </c>
      <c r="AB612" s="85" t="str">
        <f>DRE!D622</f>
        <v>-</v>
      </c>
      <c r="AC612" s="85">
        <f>HLOOKUP('G. Despesas'!$E$4,DRE!$C$4:$Q$1132,ROW('G. Receitas'!X619),FALSE)</f>
        <v>0</v>
      </c>
      <c r="AD612" s="85" t="str">
        <f t="shared" si="30"/>
        <v/>
      </c>
    </row>
    <row r="613" spans="27:33" x14ac:dyDescent="0.25">
      <c r="AA613" s="85">
        <v>97</v>
      </c>
      <c r="AB613" s="85" t="str">
        <f>DRE!D623</f>
        <v>-</v>
      </c>
      <c r="AC613" s="85">
        <f>HLOOKUP('G. Despesas'!$E$4,DRE!$C$4:$Q$1132,ROW('G. Receitas'!X620),FALSE)</f>
        <v>0</v>
      </c>
      <c r="AD613" s="85" t="str">
        <f t="shared" si="30"/>
        <v/>
      </c>
    </row>
    <row r="614" spans="27:33" x14ac:dyDescent="0.25">
      <c r="AA614" s="85">
        <v>98</v>
      </c>
      <c r="AB614" s="85" t="str">
        <f>DRE!D624</f>
        <v>-</v>
      </c>
      <c r="AC614" s="85">
        <f>HLOOKUP('G. Despesas'!$E$4,DRE!$C$4:$Q$1132,ROW('G. Receitas'!X621),FALSE)</f>
        <v>0</v>
      </c>
      <c r="AD614" s="85" t="str">
        <f t="shared" si="30"/>
        <v/>
      </c>
    </row>
    <row r="615" spans="27:33" x14ac:dyDescent="0.25">
      <c r="AA615" s="85">
        <v>99</v>
      </c>
      <c r="AB615" s="85" t="str">
        <f>DRE!D625</f>
        <v>Outras Despesas Operacionais</v>
      </c>
      <c r="AC615" s="85">
        <f>HLOOKUP('G. Despesas'!$E$4,DRE!$C$4:$Q$1132,ROW('G. Receitas'!X622),FALSE)</f>
        <v>0</v>
      </c>
      <c r="AD615" s="85" t="str">
        <f t="shared" si="30"/>
        <v/>
      </c>
    </row>
    <row r="616" spans="27:33" x14ac:dyDescent="0.25">
      <c r="AB616" s="85" t="str">
        <f>DRE!D626</f>
        <v>DESPESAS DE MARKETING</v>
      </c>
      <c r="AC616" s="85">
        <f>HLOOKUP('G. Despesas'!$E$4,DRE!$C$4:$Q$1132,ROW('G. Receitas'!X623),FALSE)</f>
        <v>0</v>
      </c>
      <c r="AD616" s="85" t="s">
        <v>1339</v>
      </c>
      <c r="AE616" s="85" t="s">
        <v>1340</v>
      </c>
      <c r="AF616" s="85" t="s">
        <v>1341</v>
      </c>
      <c r="AG616" s="85" t="s">
        <v>1341</v>
      </c>
    </row>
    <row r="617" spans="27:33" x14ac:dyDescent="0.25">
      <c r="AA617" s="85">
        <v>1</v>
      </c>
      <c r="AB617" s="85" t="str">
        <f>DRE!D627</f>
        <v>PUBLICIDADE E PROPAGANDA</v>
      </c>
      <c r="AC617" s="85">
        <f>HLOOKUP('G. Despesas'!$E$4,DRE!$C$4:$Q$1132,ROW('G. Receitas'!X624),FALSE)</f>
        <v>0</v>
      </c>
      <c r="AD617" s="85" t="str">
        <f>IF(AC617=0,"",AC617+AA617/1000)</f>
        <v/>
      </c>
      <c r="AE617" s="85" t="e">
        <f>LARGE($AD$617:$AD$715,AA617)</f>
        <v>#NUM!</v>
      </c>
      <c r="AF617" s="85" t="str">
        <f t="shared" ref="AF617:AF631" si="31">IFERROR(VLOOKUP(MATCH(AE617,$AD$617:$AD$715,0),$AA$617:$AC$715,AF$6,FALSE),"-")</f>
        <v>-</v>
      </c>
      <c r="AG617" s="85" t="str">
        <f>IFERROR(VLOOKUP(MATCH(AE617,AD617:AD715,0),$AA$617:AC715,AG$6,FALSE),"")</f>
        <v/>
      </c>
    </row>
    <row r="618" spans="27:33" x14ac:dyDescent="0.25">
      <c r="AA618" s="85">
        <v>2</v>
      </c>
      <c r="AB618" s="85" t="str">
        <f>DRE!D628</f>
        <v>-</v>
      </c>
      <c r="AC618" s="85">
        <f>HLOOKUP('G. Despesas'!$E$4,DRE!$C$4:$Q$1132,ROW('G. Receitas'!X625),FALSE)</f>
        <v>0</v>
      </c>
      <c r="AD618" s="85" t="str">
        <f t="shared" ref="AD618:AD681" si="32">IF(AC618=0,"",AC618+AA618/1000)</f>
        <v/>
      </c>
      <c r="AE618" s="85" t="e">
        <f t="shared" ref="AE618:AE631" si="33">LARGE($AD$617:$AD$715,AA618)</f>
        <v>#NUM!</v>
      </c>
      <c r="AF618" s="85" t="str">
        <f t="shared" si="31"/>
        <v>-</v>
      </c>
      <c r="AG618" s="85" t="str">
        <f>IFERROR(VLOOKUP(MATCH(AE618,AD618:AD716,0),$AA$617:AC716,AG$6,FALSE),"")</f>
        <v/>
      </c>
    </row>
    <row r="619" spans="27:33" x14ac:dyDescent="0.25">
      <c r="AA619" s="85">
        <v>3</v>
      </c>
      <c r="AB619" s="85" t="str">
        <f>DRE!D629</f>
        <v>-</v>
      </c>
      <c r="AC619" s="85">
        <f>HLOOKUP('G. Despesas'!$E$4,DRE!$C$4:$Q$1132,ROW('G. Receitas'!X626),FALSE)</f>
        <v>0</v>
      </c>
      <c r="AD619" s="85" t="str">
        <f t="shared" si="32"/>
        <v/>
      </c>
      <c r="AE619" s="85" t="e">
        <f t="shared" si="33"/>
        <v>#NUM!</v>
      </c>
      <c r="AF619" s="85" t="str">
        <f t="shared" si="31"/>
        <v>-</v>
      </c>
      <c r="AG619" s="85" t="str">
        <f>IFERROR(VLOOKUP(MATCH(AE619,AD619:AD717,0),$AA$617:AC717,AG$6,FALSE),"")</f>
        <v/>
      </c>
    </row>
    <row r="620" spans="27:33" x14ac:dyDescent="0.25">
      <c r="AA620" s="85">
        <v>4</v>
      </c>
      <c r="AB620" s="85" t="str">
        <f>DRE!D630</f>
        <v>-</v>
      </c>
      <c r="AC620" s="85">
        <f>HLOOKUP('G. Despesas'!$E$4,DRE!$C$4:$Q$1132,ROW('G. Receitas'!X627),FALSE)</f>
        <v>0</v>
      </c>
      <c r="AD620" s="85" t="str">
        <f t="shared" si="32"/>
        <v/>
      </c>
      <c r="AE620" s="85" t="e">
        <f t="shared" si="33"/>
        <v>#NUM!</v>
      </c>
      <c r="AF620" s="85" t="str">
        <f t="shared" si="31"/>
        <v>-</v>
      </c>
      <c r="AG620" s="85" t="str">
        <f>IFERROR(VLOOKUP(MATCH(AE620,AD620:AD718,0),$AA$617:AC718,AG$6,FALSE),"")</f>
        <v/>
      </c>
    </row>
    <row r="621" spans="27:33" x14ac:dyDescent="0.25">
      <c r="AA621" s="85">
        <v>5</v>
      </c>
      <c r="AB621" s="85" t="str">
        <f>DRE!D631</f>
        <v>-</v>
      </c>
      <c r="AC621" s="85">
        <f>HLOOKUP('G. Despesas'!$E$4,DRE!$C$4:$Q$1132,ROW('G. Receitas'!X628),FALSE)</f>
        <v>0</v>
      </c>
      <c r="AD621" s="85" t="str">
        <f>IF(AC621=0,"",AC621+AA621/1000)</f>
        <v/>
      </c>
      <c r="AE621" s="85" t="e">
        <f t="shared" si="33"/>
        <v>#NUM!</v>
      </c>
      <c r="AF621" s="85" t="str">
        <f t="shared" si="31"/>
        <v>-</v>
      </c>
      <c r="AG621" s="85" t="str">
        <f>IFERROR(VLOOKUP(MATCH(AE621,AD621:AD719,0),$AA$617:AC719,AG$6,FALSE),"")</f>
        <v/>
      </c>
    </row>
    <row r="622" spans="27:33" x14ac:dyDescent="0.25">
      <c r="AA622" s="85">
        <v>6</v>
      </c>
      <c r="AB622" s="85" t="str">
        <f>DRE!D632</f>
        <v>-</v>
      </c>
      <c r="AC622" s="85">
        <f>HLOOKUP('G. Despesas'!$E$4,DRE!$C$4:$Q$1132,ROW('G. Receitas'!X629),FALSE)</f>
        <v>0</v>
      </c>
      <c r="AD622" s="85" t="str">
        <f t="shared" si="32"/>
        <v/>
      </c>
      <c r="AE622" s="85" t="e">
        <f t="shared" si="33"/>
        <v>#NUM!</v>
      </c>
      <c r="AF622" s="85" t="str">
        <f t="shared" si="31"/>
        <v>-</v>
      </c>
      <c r="AG622" s="85" t="str">
        <f>IFERROR(VLOOKUP(MATCH(AE622,AD622:AD720,0),$AA$617:AC720,AG$6,FALSE),"")</f>
        <v/>
      </c>
    </row>
    <row r="623" spans="27:33" x14ac:dyDescent="0.25">
      <c r="AA623" s="85">
        <v>7</v>
      </c>
      <c r="AB623" s="85" t="str">
        <f>DRE!D633</f>
        <v>-</v>
      </c>
      <c r="AC623" s="85">
        <f>HLOOKUP('G. Despesas'!$E$4,DRE!$C$4:$Q$1132,ROW('G. Receitas'!X630),FALSE)</f>
        <v>0</v>
      </c>
      <c r="AD623" s="85" t="str">
        <f t="shared" si="32"/>
        <v/>
      </c>
      <c r="AE623" s="85" t="e">
        <f t="shared" si="33"/>
        <v>#NUM!</v>
      </c>
      <c r="AF623" s="85" t="str">
        <f t="shared" si="31"/>
        <v>-</v>
      </c>
      <c r="AG623" s="85" t="str">
        <f>IFERROR(VLOOKUP(MATCH(AE623,AD623:AD721,0),$AA$617:AC721,AG$6,FALSE),"")</f>
        <v/>
      </c>
    </row>
    <row r="624" spans="27:33" x14ac:dyDescent="0.25">
      <c r="AA624" s="85">
        <v>8</v>
      </c>
      <c r="AB624" s="85" t="str">
        <f>DRE!D634</f>
        <v>-</v>
      </c>
      <c r="AC624" s="85">
        <f>HLOOKUP('G. Despesas'!$E$4,DRE!$C$4:$Q$1132,ROW('G. Receitas'!X631),FALSE)</f>
        <v>0</v>
      </c>
      <c r="AD624" s="85" t="str">
        <f t="shared" si="32"/>
        <v/>
      </c>
      <c r="AE624" s="85" t="e">
        <f t="shared" si="33"/>
        <v>#NUM!</v>
      </c>
      <c r="AF624" s="85" t="str">
        <f t="shared" si="31"/>
        <v>-</v>
      </c>
      <c r="AG624" s="85" t="str">
        <f>IFERROR(VLOOKUP(MATCH(AE624,AD624:AD722,0),$AA$617:AC722,AG$6,FALSE),"")</f>
        <v/>
      </c>
    </row>
    <row r="625" spans="27:33" x14ac:dyDescent="0.25">
      <c r="AA625" s="85">
        <v>9</v>
      </c>
      <c r="AB625" s="85" t="str">
        <f>DRE!D635</f>
        <v>-</v>
      </c>
      <c r="AC625" s="85">
        <f>HLOOKUP('G. Despesas'!$E$4,DRE!$C$4:$Q$1132,ROW('G. Receitas'!X632),FALSE)</f>
        <v>0</v>
      </c>
      <c r="AD625" s="85" t="str">
        <f t="shared" si="32"/>
        <v/>
      </c>
      <c r="AE625" s="85" t="e">
        <f t="shared" si="33"/>
        <v>#NUM!</v>
      </c>
      <c r="AF625" s="85" t="str">
        <f t="shared" si="31"/>
        <v>-</v>
      </c>
      <c r="AG625" s="85" t="str">
        <f>IFERROR(VLOOKUP(MATCH(AE625,AD625:AD723,0),$AA$617:AC723,AG$6,FALSE),"")</f>
        <v/>
      </c>
    </row>
    <row r="626" spans="27:33" x14ac:dyDescent="0.25">
      <c r="AA626" s="85">
        <v>10</v>
      </c>
      <c r="AB626" s="85" t="str">
        <f>DRE!D636</f>
        <v>-</v>
      </c>
      <c r="AC626" s="85">
        <f>HLOOKUP('G. Despesas'!$E$4,DRE!$C$4:$Q$1132,ROW('G. Receitas'!X633),FALSE)</f>
        <v>0</v>
      </c>
      <c r="AD626" s="85" t="str">
        <f t="shared" si="32"/>
        <v/>
      </c>
      <c r="AE626" s="85" t="e">
        <f t="shared" si="33"/>
        <v>#NUM!</v>
      </c>
      <c r="AF626" s="85" t="str">
        <f t="shared" si="31"/>
        <v>-</v>
      </c>
      <c r="AG626" s="85" t="str">
        <f>IFERROR(VLOOKUP(MATCH(AE626,AD626:AD724,0),$AA$617:AC724,AG$6,FALSE),"")</f>
        <v/>
      </c>
    </row>
    <row r="627" spans="27:33" x14ac:dyDescent="0.25">
      <c r="AA627" s="85">
        <v>11</v>
      </c>
      <c r="AB627" s="85" t="str">
        <f>DRE!D637</f>
        <v>-</v>
      </c>
      <c r="AC627" s="85">
        <f>HLOOKUP('G. Despesas'!$E$4,DRE!$C$4:$Q$1132,ROW('G. Receitas'!X634),FALSE)</f>
        <v>0</v>
      </c>
      <c r="AD627" s="85" t="str">
        <f t="shared" si="32"/>
        <v/>
      </c>
      <c r="AE627" s="85" t="e">
        <f t="shared" si="33"/>
        <v>#NUM!</v>
      </c>
      <c r="AF627" s="85" t="str">
        <f t="shared" si="31"/>
        <v>-</v>
      </c>
      <c r="AG627" s="85" t="str">
        <f>IFERROR(VLOOKUP(MATCH(AE627,AD627:AD725,0),$AA$617:AC725,AG$6,FALSE),"")</f>
        <v/>
      </c>
    </row>
    <row r="628" spans="27:33" x14ac:dyDescent="0.25">
      <c r="AA628" s="85">
        <v>12</v>
      </c>
      <c r="AB628" s="85" t="str">
        <f>DRE!D638</f>
        <v>-</v>
      </c>
      <c r="AC628" s="85">
        <f>HLOOKUP('G. Despesas'!$E$4,DRE!$C$4:$Q$1132,ROW('G. Receitas'!X635),FALSE)</f>
        <v>0</v>
      </c>
      <c r="AD628" s="85" t="str">
        <f t="shared" si="32"/>
        <v/>
      </c>
      <c r="AE628" s="85" t="e">
        <f t="shared" si="33"/>
        <v>#NUM!</v>
      </c>
      <c r="AF628" s="85" t="str">
        <f t="shared" si="31"/>
        <v>-</v>
      </c>
      <c r="AG628" s="85" t="str">
        <f>IFERROR(VLOOKUP(MATCH(AE628,AD628:AD726,0),$AA$617:AC726,AG$6,FALSE),"")</f>
        <v/>
      </c>
    </row>
    <row r="629" spans="27:33" x14ac:dyDescent="0.25">
      <c r="AA629" s="85">
        <v>13</v>
      </c>
      <c r="AB629" s="85" t="str">
        <f>DRE!D639</f>
        <v>-</v>
      </c>
      <c r="AC629" s="85">
        <f>HLOOKUP('G. Despesas'!$E$4,DRE!$C$4:$Q$1132,ROW('G. Receitas'!X636),FALSE)</f>
        <v>0</v>
      </c>
      <c r="AD629" s="85" t="str">
        <f t="shared" si="32"/>
        <v/>
      </c>
      <c r="AE629" s="85" t="e">
        <f t="shared" si="33"/>
        <v>#NUM!</v>
      </c>
      <c r="AF629" s="85" t="str">
        <f t="shared" si="31"/>
        <v>-</v>
      </c>
      <c r="AG629" s="85" t="str">
        <f>IFERROR(VLOOKUP(MATCH(AE629,AD629:AD727,0),$AA$617:AC727,AG$6,FALSE),"")</f>
        <v/>
      </c>
    </row>
    <row r="630" spans="27:33" x14ac:dyDescent="0.25">
      <c r="AA630" s="85">
        <v>14</v>
      </c>
      <c r="AB630" s="85" t="str">
        <f>DRE!D640</f>
        <v>-</v>
      </c>
      <c r="AC630" s="85">
        <f>HLOOKUP('G. Despesas'!$E$4,DRE!$C$4:$Q$1132,ROW('G. Receitas'!X637),FALSE)</f>
        <v>0</v>
      </c>
      <c r="AD630" s="85" t="str">
        <f t="shared" si="32"/>
        <v/>
      </c>
      <c r="AE630" s="85" t="e">
        <f t="shared" si="33"/>
        <v>#NUM!</v>
      </c>
      <c r="AF630" s="85" t="str">
        <f t="shared" si="31"/>
        <v>-</v>
      </c>
      <c r="AG630" s="85" t="str">
        <f>IFERROR(VLOOKUP(MATCH(AE630,AD630:AD728,0),$AA$617:AC728,AG$6,FALSE),"")</f>
        <v/>
      </c>
    </row>
    <row r="631" spans="27:33" x14ac:dyDescent="0.25">
      <c r="AA631" s="85">
        <v>15</v>
      </c>
      <c r="AB631" s="85" t="str">
        <f>DRE!D641</f>
        <v>-</v>
      </c>
      <c r="AC631" s="85">
        <f>HLOOKUP('G. Despesas'!$E$4,DRE!$C$4:$Q$1132,ROW('G. Receitas'!X638),FALSE)</f>
        <v>0</v>
      </c>
      <c r="AD631" s="85" t="str">
        <f t="shared" si="32"/>
        <v/>
      </c>
      <c r="AE631" s="85" t="e">
        <f t="shared" si="33"/>
        <v>#NUM!</v>
      </c>
      <c r="AF631" s="85" t="str">
        <f t="shared" si="31"/>
        <v>-</v>
      </c>
      <c r="AG631" s="85" t="str">
        <f>IFERROR(VLOOKUP(MATCH(AE631,AD631:AD729,0),$AA$617:AC729,AG$6,FALSE),"")</f>
        <v/>
      </c>
    </row>
    <row r="632" spans="27:33" x14ac:dyDescent="0.25">
      <c r="AA632" s="85">
        <v>16</v>
      </c>
      <c r="AB632" s="85" t="str">
        <f>DRE!D642</f>
        <v>-</v>
      </c>
      <c r="AC632" s="85">
        <f>HLOOKUP('G. Despesas'!$E$4,DRE!$C$4:$Q$1132,ROW('G. Receitas'!X639),FALSE)</f>
        <v>0</v>
      </c>
      <c r="AD632" s="85" t="str">
        <f t="shared" si="32"/>
        <v/>
      </c>
    </row>
    <row r="633" spans="27:33" x14ac:dyDescent="0.25">
      <c r="AA633" s="85">
        <v>17</v>
      </c>
      <c r="AB633" s="85" t="str">
        <f>DRE!D643</f>
        <v>-</v>
      </c>
      <c r="AC633" s="85">
        <f>HLOOKUP('G. Despesas'!$E$4,DRE!$C$4:$Q$1132,ROW('G. Receitas'!X640),FALSE)</f>
        <v>0</v>
      </c>
      <c r="AD633" s="85" t="str">
        <f t="shared" si="32"/>
        <v/>
      </c>
    </row>
    <row r="634" spans="27:33" x14ac:dyDescent="0.25">
      <c r="AA634" s="85">
        <v>18</v>
      </c>
      <c r="AB634" s="85" t="str">
        <f>DRE!D644</f>
        <v>-</v>
      </c>
      <c r="AC634" s="85">
        <f>HLOOKUP('G. Despesas'!$E$4,DRE!$C$4:$Q$1132,ROW('G. Receitas'!X641),FALSE)</f>
        <v>0</v>
      </c>
      <c r="AD634" s="85" t="str">
        <f t="shared" si="32"/>
        <v/>
      </c>
    </row>
    <row r="635" spans="27:33" x14ac:dyDescent="0.25">
      <c r="AA635" s="85">
        <v>19</v>
      </c>
      <c r="AB635" s="85" t="str">
        <f>DRE!D645</f>
        <v>-</v>
      </c>
      <c r="AC635" s="85">
        <f>HLOOKUP('G. Despesas'!$E$4,DRE!$C$4:$Q$1132,ROW('G. Receitas'!X642),FALSE)</f>
        <v>0</v>
      </c>
      <c r="AD635" s="85" t="str">
        <f t="shared" si="32"/>
        <v/>
      </c>
    </row>
    <row r="636" spans="27:33" x14ac:dyDescent="0.25">
      <c r="AA636" s="85">
        <v>20</v>
      </c>
      <c r="AB636" s="85" t="str">
        <f>DRE!D646</f>
        <v>-</v>
      </c>
      <c r="AC636" s="85">
        <f>HLOOKUP('G. Despesas'!$E$4,DRE!$C$4:$Q$1132,ROW('G. Receitas'!X643),FALSE)</f>
        <v>0</v>
      </c>
      <c r="AD636" s="85" t="str">
        <f t="shared" si="32"/>
        <v/>
      </c>
    </row>
    <row r="637" spans="27:33" x14ac:dyDescent="0.25">
      <c r="AA637" s="85">
        <v>21</v>
      </c>
      <c r="AB637" s="85" t="str">
        <f>DRE!D647</f>
        <v>-</v>
      </c>
      <c r="AC637" s="85">
        <f>HLOOKUP('G. Despesas'!$E$4,DRE!$C$4:$Q$1132,ROW('G. Receitas'!X644),FALSE)</f>
        <v>0</v>
      </c>
      <c r="AD637" s="85" t="str">
        <f t="shared" si="32"/>
        <v/>
      </c>
    </row>
    <row r="638" spans="27:33" x14ac:dyDescent="0.25">
      <c r="AA638" s="85">
        <v>22</v>
      </c>
      <c r="AB638" s="85" t="str">
        <f>DRE!D648</f>
        <v>-</v>
      </c>
      <c r="AC638" s="85">
        <f>HLOOKUP('G. Despesas'!$E$4,DRE!$C$4:$Q$1132,ROW('G. Receitas'!X645),FALSE)</f>
        <v>0</v>
      </c>
      <c r="AD638" s="85" t="str">
        <f t="shared" si="32"/>
        <v/>
      </c>
    </row>
    <row r="639" spans="27:33" x14ac:dyDescent="0.25">
      <c r="AA639" s="85">
        <v>23</v>
      </c>
      <c r="AB639" s="85" t="str">
        <f>DRE!D649</f>
        <v>-</v>
      </c>
      <c r="AC639" s="85">
        <f>HLOOKUP('G. Despesas'!$E$4,DRE!$C$4:$Q$1132,ROW('G. Receitas'!X646),FALSE)</f>
        <v>0</v>
      </c>
      <c r="AD639" s="85" t="str">
        <f t="shared" si="32"/>
        <v/>
      </c>
    </row>
    <row r="640" spans="27:33" x14ac:dyDescent="0.25">
      <c r="AA640" s="85">
        <v>24</v>
      </c>
      <c r="AB640" s="85" t="str">
        <f>DRE!D650</f>
        <v>-</v>
      </c>
      <c r="AC640" s="85">
        <f>HLOOKUP('G. Despesas'!$E$4,DRE!$C$4:$Q$1132,ROW('G. Receitas'!X647),FALSE)</f>
        <v>0</v>
      </c>
      <c r="AD640" s="85" t="str">
        <f t="shared" si="32"/>
        <v/>
      </c>
    </row>
    <row r="641" spans="27:30" x14ac:dyDescent="0.25">
      <c r="AA641" s="85">
        <v>25</v>
      </c>
      <c r="AB641" s="85" t="str">
        <f>DRE!D651</f>
        <v>-</v>
      </c>
      <c r="AC641" s="85">
        <f>HLOOKUP('G. Despesas'!$E$4,DRE!$C$4:$Q$1132,ROW('G. Receitas'!X648),FALSE)</f>
        <v>0</v>
      </c>
      <c r="AD641" s="85" t="str">
        <f t="shared" si="32"/>
        <v/>
      </c>
    </row>
    <row r="642" spans="27:30" x14ac:dyDescent="0.25">
      <c r="AA642" s="85">
        <v>26</v>
      </c>
      <c r="AB642" s="85" t="str">
        <f>DRE!D652</f>
        <v>-</v>
      </c>
      <c r="AC642" s="85">
        <f>HLOOKUP('G. Despesas'!$E$4,DRE!$C$4:$Q$1132,ROW('G. Receitas'!X649),FALSE)</f>
        <v>0</v>
      </c>
      <c r="AD642" s="85" t="str">
        <f t="shared" si="32"/>
        <v/>
      </c>
    </row>
    <row r="643" spans="27:30" x14ac:dyDescent="0.25">
      <c r="AA643" s="85">
        <v>27</v>
      </c>
      <c r="AB643" s="85" t="str">
        <f>DRE!D653</f>
        <v>-</v>
      </c>
      <c r="AC643" s="85">
        <f>HLOOKUP('G. Despesas'!$E$4,DRE!$C$4:$Q$1132,ROW('G. Receitas'!X650),FALSE)</f>
        <v>0</v>
      </c>
      <c r="AD643" s="85" t="str">
        <f t="shared" si="32"/>
        <v/>
      </c>
    </row>
    <row r="644" spans="27:30" x14ac:dyDescent="0.25">
      <c r="AA644" s="85">
        <v>28</v>
      </c>
      <c r="AB644" s="85" t="str">
        <f>DRE!D654</f>
        <v>-</v>
      </c>
      <c r="AC644" s="85">
        <f>HLOOKUP('G. Despesas'!$E$4,DRE!$C$4:$Q$1132,ROW('G. Receitas'!X651),FALSE)</f>
        <v>0</v>
      </c>
      <c r="AD644" s="85" t="str">
        <f t="shared" si="32"/>
        <v/>
      </c>
    </row>
    <row r="645" spans="27:30" x14ac:dyDescent="0.25">
      <c r="AA645" s="85">
        <v>29</v>
      </c>
      <c r="AB645" s="85" t="str">
        <f>DRE!D655</f>
        <v>-</v>
      </c>
      <c r="AC645" s="85">
        <f>HLOOKUP('G. Despesas'!$E$4,DRE!$C$4:$Q$1132,ROW('G. Receitas'!X652),FALSE)</f>
        <v>0</v>
      </c>
      <c r="AD645" s="85" t="str">
        <f t="shared" si="32"/>
        <v/>
      </c>
    </row>
    <row r="646" spans="27:30" x14ac:dyDescent="0.25">
      <c r="AA646" s="85">
        <v>30</v>
      </c>
      <c r="AB646" s="85" t="str">
        <f>DRE!D656</f>
        <v>-</v>
      </c>
      <c r="AC646" s="85">
        <f>HLOOKUP('G. Despesas'!$E$4,DRE!$C$4:$Q$1132,ROW('G. Receitas'!X653),FALSE)</f>
        <v>0</v>
      </c>
      <c r="AD646" s="85" t="str">
        <f t="shared" si="32"/>
        <v/>
      </c>
    </row>
    <row r="647" spans="27:30" x14ac:dyDescent="0.25">
      <c r="AA647" s="85">
        <v>31</v>
      </c>
      <c r="AB647" s="85" t="str">
        <f>DRE!D657</f>
        <v>-</v>
      </c>
      <c r="AC647" s="85">
        <f>HLOOKUP('G. Despesas'!$E$4,DRE!$C$4:$Q$1132,ROW('G. Receitas'!X654),FALSE)</f>
        <v>0</v>
      </c>
      <c r="AD647" s="85" t="str">
        <f t="shared" si="32"/>
        <v/>
      </c>
    </row>
    <row r="648" spans="27:30" x14ac:dyDescent="0.25">
      <c r="AA648" s="85">
        <v>32</v>
      </c>
      <c r="AB648" s="85" t="str">
        <f>DRE!D658</f>
        <v>-</v>
      </c>
      <c r="AC648" s="85">
        <f>HLOOKUP('G. Despesas'!$E$4,DRE!$C$4:$Q$1132,ROW('G. Receitas'!X655),FALSE)</f>
        <v>0</v>
      </c>
      <c r="AD648" s="85" t="str">
        <f t="shared" si="32"/>
        <v/>
      </c>
    </row>
    <row r="649" spans="27:30" x14ac:dyDescent="0.25">
      <c r="AA649" s="85">
        <v>33</v>
      </c>
      <c r="AB649" s="85" t="str">
        <f>DRE!D659</f>
        <v>-</v>
      </c>
      <c r="AC649" s="85">
        <f>HLOOKUP('G. Despesas'!$E$4,DRE!$C$4:$Q$1132,ROW('G. Receitas'!X656),FALSE)</f>
        <v>0</v>
      </c>
      <c r="AD649" s="85" t="str">
        <f t="shared" si="32"/>
        <v/>
      </c>
    </row>
    <row r="650" spans="27:30" x14ac:dyDescent="0.25">
      <c r="AA650" s="85">
        <v>34</v>
      </c>
      <c r="AB650" s="85" t="str">
        <f>DRE!D660</f>
        <v>-</v>
      </c>
      <c r="AC650" s="85">
        <f>HLOOKUP('G. Despesas'!$E$4,DRE!$C$4:$Q$1132,ROW('G. Receitas'!X657),FALSE)</f>
        <v>0</v>
      </c>
      <c r="AD650" s="85" t="str">
        <f t="shared" si="32"/>
        <v/>
      </c>
    </row>
    <row r="651" spans="27:30" x14ac:dyDescent="0.25">
      <c r="AA651" s="85">
        <v>35</v>
      </c>
      <c r="AB651" s="85" t="str">
        <f>DRE!D661</f>
        <v>-</v>
      </c>
      <c r="AC651" s="85">
        <f>HLOOKUP('G. Despesas'!$E$4,DRE!$C$4:$Q$1132,ROW('G. Receitas'!X658),FALSE)</f>
        <v>0</v>
      </c>
      <c r="AD651" s="85" t="str">
        <f t="shared" si="32"/>
        <v/>
      </c>
    </row>
    <row r="652" spans="27:30" x14ac:dyDescent="0.25">
      <c r="AA652" s="85">
        <v>36</v>
      </c>
      <c r="AB652" s="85" t="str">
        <f>DRE!D662</f>
        <v>-</v>
      </c>
      <c r="AC652" s="85">
        <f>HLOOKUP('G. Despesas'!$E$4,DRE!$C$4:$Q$1132,ROW('G. Receitas'!X659),FALSE)</f>
        <v>0</v>
      </c>
      <c r="AD652" s="85" t="str">
        <f t="shared" si="32"/>
        <v/>
      </c>
    </row>
    <row r="653" spans="27:30" x14ac:dyDescent="0.25">
      <c r="AA653" s="85">
        <v>37</v>
      </c>
      <c r="AB653" s="85" t="str">
        <f>DRE!D663</f>
        <v>-</v>
      </c>
      <c r="AC653" s="85">
        <f>HLOOKUP('G. Despesas'!$E$4,DRE!$C$4:$Q$1132,ROW('G. Receitas'!X660),FALSE)</f>
        <v>0</v>
      </c>
      <c r="AD653" s="85" t="str">
        <f t="shared" si="32"/>
        <v/>
      </c>
    </row>
    <row r="654" spans="27:30" x14ac:dyDescent="0.25">
      <c r="AA654" s="85">
        <v>38</v>
      </c>
      <c r="AB654" s="85" t="str">
        <f>DRE!D664</f>
        <v>-</v>
      </c>
      <c r="AC654" s="85">
        <f>HLOOKUP('G. Despesas'!$E$4,DRE!$C$4:$Q$1132,ROW('G. Receitas'!X661),FALSE)</f>
        <v>0</v>
      </c>
      <c r="AD654" s="85" t="str">
        <f t="shared" si="32"/>
        <v/>
      </c>
    </row>
    <row r="655" spans="27:30" x14ac:dyDescent="0.25">
      <c r="AA655" s="85">
        <v>39</v>
      </c>
      <c r="AB655" s="85" t="str">
        <f>DRE!D665</f>
        <v>-</v>
      </c>
      <c r="AC655" s="85">
        <f>HLOOKUP('G. Despesas'!$E$4,DRE!$C$4:$Q$1132,ROW('G. Receitas'!X662),FALSE)</f>
        <v>0</v>
      </c>
      <c r="AD655" s="85" t="str">
        <f t="shared" si="32"/>
        <v/>
      </c>
    </row>
    <row r="656" spans="27:30" x14ac:dyDescent="0.25">
      <c r="AA656" s="85">
        <v>40</v>
      </c>
      <c r="AB656" s="85" t="str">
        <f>DRE!D666</f>
        <v>-</v>
      </c>
      <c r="AC656" s="85">
        <f>HLOOKUP('G. Despesas'!$E$4,DRE!$C$4:$Q$1132,ROW('G. Receitas'!X663),FALSE)</f>
        <v>0</v>
      </c>
      <c r="AD656" s="85" t="str">
        <f t="shared" si="32"/>
        <v/>
      </c>
    </row>
    <row r="657" spans="27:30" x14ac:dyDescent="0.25">
      <c r="AA657" s="85">
        <v>41</v>
      </c>
      <c r="AB657" s="85" t="str">
        <f>DRE!D667</f>
        <v>-</v>
      </c>
      <c r="AC657" s="85">
        <f>HLOOKUP('G. Despesas'!$E$4,DRE!$C$4:$Q$1132,ROW('G. Receitas'!X664),FALSE)</f>
        <v>0</v>
      </c>
      <c r="AD657" s="85" t="str">
        <f t="shared" si="32"/>
        <v/>
      </c>
    </row>
    <row r="658" spans="27:30" x14ac:dyDescent="0.25">
      <c r="AA658" s="85">
        <v>42</v>
      </c>
      <c r="AB658" s="85" t="str">
        <f>DRE!D668</f>
        <v>-</v>
      </c>
      <c r="AC658" s="85">
        <f>HLOOKUP('G. Despesas'!$E$4,DRE!$C$4:$Q$1132,ROW('G. Receitas'!X665),FALSE)</f>
        <v>0</v>
      </c>
      <c r="AD658" s="85" t="str">
        <f t="shared" si="32"/>
        <v/>
      </c>
    </row>
    <row r="659" spans="27:30" x14ac:dyDescent="0.25">
      <c r="AA659" s="85">
        <v>43</v>
      </c>
      <c r="AB659" s="85" t="str">
        <f>DRE!D669</f>
        <v>-</v>
      </c>
      <c r="AC659" s="85">
        <f>HLOOKUP('G. Despesas'!$E$4,DRE!$C$4:$Q$1132,ROW('G. Receitas'!X666),FALSE)</f>
        <v>0</v>
      </c>
      <c r="AD659" s="85" t="str">
        <f t="shared" si="32"/>
        <v/>
      </c>
    </row>
    <row r="660" spans="27:30" x14ac:dyDescent="0.25">
      <c r="AA660" s="85">
        <v>44</v>
      </c>
      <c r="AB660" s="85" t="str">
        <f>DRE!D670</f>
        <v>-</v>
      </c>
      <c r="AC660" s="85">
        <f>HLOOKUP('G. Despesas'!$E$4,DRE!$C$4:$Q$1132,ROW('G. Receitas'!X667),FALSE)</f>
        <v>0</v>
      </c>
      <c r="AD660" s="85" t="str">
        <f t="shared" si="32"/>
        <v/>
      </c>
    </row>
    <row r="661" spans="27:30" x14ac:dyDescent="0.25">
      <c r="AA661" s="85">
        <v>45</v>
      </c>
      <c r="AB661" s="85" t="str">
        <f>DRE!D671</f>
        <v>-</v>
      </c>
      <c r="AC661" s="85">
        <f>HLOOKUP('G. Despesas'!$E$4,DRE!$C$4:$Q$1132,ROW('G. Receitas'!X668),FALSE)</f>
        <v>0</v>
      </c>
      <c r="AD661" s="85" t="str">
        <f t="shared" si="32"/>
        <v/>
      </c>
    </row>
    <row r="662" spans="27:30" x14ac:dyDescent="0.25">
      <c r="AA662" s="85">
        <v>46</v>
      </c>
      <c r="AB662" s="85" t="str">
        <f>DRE!D672</f>
        <v>-</v>
      </c>
      <c r="AC662" s="85">
        <f>HLOOKUP('G. Despesas'!$E$4,DRE!$C$4:$Q$1132,ROW('G. Receitas'!X669),FALSE)</f>
        <v>0</v>
      </c>
      <c r="AD662" s="85" t="str">
        <f t="shared" si="32"/>
        <v/>
      </c>
    </row>
    <row r="663" spans="27:30" x14ac:dyDescent="0.25">
      <c r="AA663" s="85">
        <v>47</v>
      </c>
      <c r="AB663" s="85" t="str">
        <f>DRE!D673</f>
        <v>-</v>
      </c>
      <c r="AC663" s="85">
        <f>HLOOKUP('G. Despesas'!$E$4,DRE!$C$4:$Q$1132,ROW('G. Receitas'!X670),FALSE)</f>
        <v>0</v>
      </c>
      <c r="AD663" s="85" t="str">
        <f t="shared" si="32"/>
        <v/>
      </c>
    </row>
    <row r="664" spans="27:30" x14ac:dyDescent="0.25">
      <c r="AA664" s="85">
        <v>48</v>
      </c>
      <c r="AB664" s="85" t="str">
        <f>DRE!D674</f>
        <v>-</v>
      </c>
      <c r="AC664" s="85">
        <f>HLOOKUP('G. Despesas'!$E$4,DRE!$C$4:$Q$1132,ROW('G. Receitas'!X671),FALSE)</f>
        <v>0</v>
      </c>
      <c r="AD664" s="85" t="str">
        <f t="shared" si="32"/>
        <v/>
      </c>
    </row>
    <row r="665" spans="27:30" x14ac:dyDescent="0.25">
      <c r="AA665" s="85">
        <v>49</v>
      </c>
      <c r="AB665" s="85" t="str">
        <f>DRE!D675</f>
        <v>-</v>
      </c>
      <c r="AC665" s="85">
        <f>HLOOKUP('G. Despesas'!$E$4,DRE!$C$4:$Q$1132,ROW('G. Receitas'!X672),FALSE)</f>
        <v>0</v>
      </c>
      <c r="AD665" s="85" t="str">
        <f t="shared" si="32"/>
        <v/>
      </c>
    </row>
    <row r="666" spans="27:30" x14ac:dyDescent="0.25">
      <c r="AA666" s="85">
        <v>50</v>
      </c>
      <c r="AB666" s="85" t="str">
        <f>DRE!D676</f>
        <v>-</v>
      </c>
      <c r="AC666" s="85">
        <f>HLOOKUP('G. Despesas'!$E$4,DRE!$C$4:$Q$1132,ROW('G. Receitas'!X673),FALSE)</f>
        <v>0</v>
      </c>
      <c r="AD666" s="85" t="str">
        <f t="shared" si="32"/>
        <v/>
      </c>
    </row>
    <row r="667" spans="27:30" x14ac:dyDescent="0.25">
      <c r="AA667" s="85">
        <v>51</v>
      </c>
      <c r="AB667" s="85" t="str">
        <f>DRE!D677</f>
        <v>-</v>
      </c>
      <c r="AC667" s="85">
        <f>HLOOKUP('G. Despesas'!$E$4,DRE!$C$4:$Q$1132,ROW('G. Receitas'!X674),FALSE)</f>
        <v>0</v>
      </c>
      <c r="AD667" s="85" t="str">
        <f t="shared" si="32"/>
        <v/>
      </c>
    </row>
    <row r="668" spans="27:30" x14ac:dyDescent="0.25">
      <c r="AA668" s="85">
        <v>52</v>
      </c>
      <c r="AB668" s="85" t="str">
        <f>DRE!D678</f>
        <v>-</v>
      </c>
      <c r="AC668" s="85">
        <f>HLOOKUP('G. Despesas'!$E$4,DRE!$C$4:$Q$1132,ROW('G. Receitas'!X675),FALSE)</f>
        <v>0</v>
      </c>
      <c r="AD668" s="85" t="str">
        <f t="shared" si="32"/>
        <v/>
      </c>
    </row>
    <row r="669" spans="27:30" x14ac:dyDescent="0.25">
      <c r="AA669" s="85">
        <v>53</v>
      </c>
      <c r="AB669" s="85" t="str">
        <f>DRE!D679</f>
        <v>-</v>
      </c>
      <c r="AC669" s="85">
        <f>HLOOKUP('G. Despesas'!$E$4,DRE!$C$4:$Q$1132,ROW('G. Receitas'!X676),FALSE)</f>
        <v>0</v>
      </c>
      <c r="AD669" s="85" t="str">
        <f t="shared" si="32"/>
        <v/>
      </c>
    </row>
    <row r="670" spans="27:30" x14ac:dyDescent="0.25">
      <c r="AA670" s="85">
        <v>54</v>
      </c>
      <c r="AB670" s="85" t="str">
        <f>DRE!D680</f>
        <v>-</v>
      </c>
      <c r="AC670" s="85">
        <f>HLOOKUP('G. Despesas'!$E$4,DRE!$C$4:$Q$1132,ROW('G. Receitas'!X677),FALSE)</f>
        <v>0</v>
      </c>
      <c r="AD670" s="85" t="str">
        <f t="shared" si="32"/>
        <v/>
      </c>
    </row>
    <row r="671" spans="27:30" x14ac:dyDescent="0.25">
      <c r="AA671" s="85">
        <v>55</v>
      </c>
      <c r="AB671" s="85" t="str">
        <f>DRE!D681</f>
        <v>-</v>
      </c>
      <c r="AC671" s="85">
        <f>HLOOKUP('G. Despesas'!$E$4,DRE!$C$4:$Q$1132,ROW('G. Receitas'!X678),FALSE)</f>
        <v>0</v>
      </c>
      <c r="AD671" s="85" t="str">
        <f t="shared" si="32"/>
        <v/>
      </c>
    </row>
    <row r="672" spans="27:30" x14ac:dyDescent="0.25">
      <c r="AA672" s="85">
        <v>56</v>
      </c>
      <c r="AB672" s="85" t="str">
        <f>DRE!D682</f>
        <v>-</v>
      </c>
      <c r="AC672" s="85">
        <f>HLOOKUP('G. Despesas'!$E$4,DRE!$C$4:$Q$1132,ROW('G. Receitas'!X679),FALSE)</f>
        <v>0</v>
      </c>
      <c r="AD672" s="85" t="str">
        <f t="shared" si="32"/>
        <v/>
      </c>
    </row>
    <row r="673" spans="27:30" x14ac:dyDescent="0.25">
      <c r="AA673" s="85">
        <v>57</v>
      </c>
      <c r="AB673" s="85" t="str">
        <f>DRE!D683</f>
        <v>-</v>
      </c>
      <c r="AC673" s="85">
        <f>HLOOKUP('G. Despesas'!$E$4,DRE!$C$4:$Q$1132,ROW('G. Receitas'!X680),FALSE)</f>
        <v>0</v>
      </c>
      <c r="AD673" s="85" t="str">
        <f t="shared" si="32"/>
        <v/>
      </c>
    </row>
    <row r="674" spans="27:30" x14ac:dyDescent="0.25">
      <c r="AA674" s="85">
        <v>58</v>
      </c>
      <c r="AB674" s="85" t="str">
        <f>DRE!D684</f>
        <v>-</v>
      </c>
      <c r="AC674" s="85">
        <f>HLOOKUP('G. Despesas'!$E$4,DRE!$C$4:$Q$1132,ROW('G. Receitas'!X681),FALSE)</f>
        <v>0</v>
      </c>
      <c r="AD674" s="85" t="str">
        <f t="shared" si="32"/>
        <v/>
      </c>
    </row>
    <row r="675" spans="27:30" x14ac:dyDescent="0.25">
      <c r="AA675" s="85">
        <v>59</v>
      </c>
      <c r="AB675" s="85" t="str">
        <f>DRE!D685</f>
        <v>-</v>
      </c>
      <c r="AC675" s="85">
        <f>HLOOKUP('G. Despesas'!$E$4,DRE!$C$4:$Q$1132,ROW('G. Receitas'!X682),FALSE)</f>
        <v>0</v>
      </c>
      <c r="AD675" s="85" t="str">
        <f t="shared" si="32"/>
        <v/>
      </c>
    </row>
    <row r="676" spans="27:30" x14ac:dyDescent="0.25">
      <c r="AA676" s="85">
        <v>60</v>
      </c>
      <c r="AB676" s="85" t="str">
        <f>DRE!D686</f>
        <v>-</v>
      </c>
      <c r="AC676" s="85">
        <f>HLOOKUP('G. Despesas'!$E$4,DRE!$C$4:$Q$1132,ROW('G. Receitas'!X683),FALSE)</f>
        <v>0</v>
      </c>
      <c r="AD676" s="85" t="str">
        <f t="shared" si="32"/>
        <v/>
      </c>
    </row>
    <row r="677" spans="27:30" x14ac:dyDescent="0.25">
      <c r="AA677" s="85">
        <v>61</v>
      </c>
      <c r="AB677" s="85" t="str">
        <f>DRE!D687</f>
        <v>-</v>
      </c>
      <c r="AC677" s="85">
        <f>HLOOKUP('G. Despesas'!$E$4,DRE!$C$4:$Q$1132,ROW('G. Receitas'!X684),FALSE)</f>
        <v>0</v>
      </c>
      <c r="AD677" s="85" t="str">
        <f t="shared" si="32"/>
        <v/>
      </c>
    </row>
    <row r="678" spans="27:30" x14ac:dyDescent="0.25">
      <c r="AA678" s="85">
        <v>62</v>
      </c>
      <c r="AB678" s="85" t="str">
        <f>DRE!D688</f>
        <v>-</v>
      </c>
      <c r="AC678" s="85">
        <f>HLOOKUP('G. Despesas'!$E$4,DRE!$C$4:$Q$1132,ROW('G. Receitas'!X685),FALSE)</f>
        <v>0</v>
      </c>
      <c r="AD678" s="85" t="str">
        <f t="shared" si="32"/>
        <v/>
      </c>
    </row>
    <row r="679" spans="27:30" x14ac:dyDescent="0.25">
      <c r="AA679" s="85">
        <v>63</v>
      </c>
      <c r="AB679" s="85" t="str">
        <f>DRE!D689</f>
        <v>-</v>
      </c>
      <c r="AC679" s="85">
        <f>HLOOKUP('G. Despesas'!$E$4,DRE!$C$4:$Q$1132,ROW('G. Receitas'!X686),FALSE)</f>
        <v>0</v>
      </c>
      <c r="AD679" s="85" t="str">
        <f t="shared" si="32"/>
        <v/>
      </c>
    </row>
    <row r="680" spans="27:30" x14ac:dyDescent="0.25">
      <c r="AA680" s="85">
        <v>64</v>
      </c>
      <c r="AB680" s="85" t="str">
        <f>DRE!D690</f>
        <v>-</v>
      </c>
      <c r="AC680" s="85">
        <f>HLOOKUP('G. Despesas'!$E$4,DRE!$C$4:$Q$1132,ROW('G. Receitas'!X687),FALSE)</f>
        <v>0</v>
      </c>
      <c r="AD680" s="85" t="str">
        <f t="shared" si="32"/>
        <v/>
      </c>
    </row>
    <row r="681" spans="27:30" x14ac:dyDescent="0.25">
      <c r="AA681" s="85">
        <v>65</v>
      </c>
      <c r="AB681" s="85" t="str">
        <f>DRE!D691</f>
        <v>-</v>
      </c>
      <c r="AC681" s="85">
        <f>HLOOKUP('G. Despesas'!$E$4,DRE!$C$4:$Q$1132,ROW('G. Receitas'!X688),FALSE)</f>
        <v>0</v>
      </c>
      <c r="AD681" s="85" t="str">
        <f t="shared" si="32"/>
        <v/>
      </c>
    </row>
    <row r="682" spans="27:30" x14ac:dyDescent="0.25">
      <c r="AA682" s="85">
        <v>66</v>
      </c>
      <c r="AB682" s="85" t="str">
        <f>DRE!D692</f>
        <v>-</v>
      </c>
      <c r="AC682" s="85">
        <f>HLOOKUP('G. Despesas'!$E$4,DRE!$C$4:$Q$1132,ROW('G. Receitas'!X689),FALSE)</f>
        <v>0</v>
      </c>
      <c r="AD682" s="85" t="str">
        <f t="shared" ref="AD682:AD715" si="34">IF(AC682=0,"",AC682+AA682/1000)</f>
        <v/>
      </c>
    </row>
    <row r="683" spans="27:30" x14ac:dyDescent="0.25">
      <c r="AA683" s="85">
        <v>67</v>
      </c>
      <c r="AB683" s="85" t="str">
        <f>DRE!D693</f>
        <v>-</v>
      </c>
      <c r="AC683" s="85">
        <f>HLOOKUP('G. Despesas'!$E$4,DRE!$C$4:$Q$1132,ROW('G. Receitas'!X690),FALSE)</f>
        <v>0</v>
      </c>
      <c r="AD683" s="85" t="str">
        <f t="shared" si="34"/>
        <v/>
      </c>
    </row>
    <row r="684" spans="27:30" x14ac:dyDescent="0.25">
      <c r="AA684" s="85">
        <v>68</v>
      </c>
      <c r="AB684" s="85" t="str">
        <f>DRE!D694</f>
        <v>-</v>
      </c>
      <c r="AC684" s="85">
        <f>HLOOKUP('G. Despesas'!$E$4,DRE!$C$4:$Q$1132,ROW('G. Receitas'!X691),FALSE)</f>
        <v>0</v>
      </c>
      <c r="AD684" s="85" t="str">
        <f t="shared" si="34"/>
        <v/>
      </c>
    </row>
    <row r="685" spans="27:30" x14ac:dyDescent="0.25">
      <c r="AA685" s="85">
        <v>69</v>
      </c>
      <c r="AB685" s="85" t="str">
        <f>DRE!D695</f>
        <v>-</v>
      </c>
      <c r="AC685" s="85">
        <f>HLOOKUP('G. Despesas'!$E$4,DRE!$C$4:$Q$1132,ROW('G. Receitas'!X692),FALSE)</f>
        <v>0</v>
      </c>
      <c r="AD685" s="85" t="str">
        <f t="shared" si="34"/>
        <v/>
      </c>
    </row>
    <row r="686" spans="27:30" x14ac:dyDescent="0.25">
      <c r="AA686" s="85">
        <v>70</v>
      </c>
      <c r="AB686" s="85" t="str">
        <f>DRE!D696</f>
        <v>-</v>
      </c>
      <c r="AC686" s="85">
        <f>HLOOKUP('G. Despesas'!$E$4,DRE!$C$4:$Q$1132,ROW('G. Receitas'!X693),FALSE)</f>
        <v>0</v>
      </c>
      <c r="AD686" s="85" t="str">
        <f t="shared" si="34"/>
        <v/>
      </c>
    </row>
    <row r="687" spans="27:30" x14ac:dyDescent="0.25">
      <c r="AA687" s="85">
        <v>71</v>
      </c>
      <c r="AB687" s="85" t="str">
        <f>DRE!D697</f>
        <v>-</v>
      </c>
      <c r="AC687" s="85">
        <f>HLOOKUP('G. Despesas'!$E$4,DRE!$C$4:$Q$1132,ROW('G. Receitas'!X694),FALSE)</f>
        <v>0</v>
      </c>
      <c r="AD687" s="85" t="str">
        <f t="shared" si="34"/>
        <v/>
      </c>
    </row>
    <row r="688" spans="27:30" x14ac:dyDescent="0.25">
      <c r="AA688" s="85">
        <v>72</v>
      </c>
      <c r="AB688" s="85" t="str">
        <f>DRE!D698</f>
        <v>-</v>
      </c>
      <c r="AC688" s="85">
        <f>HLOOKUP('G. Despesas'!$E$4,DRE!$C$4:$Q$1132,ROW('G. Receitas'!X695),FALSE)</f>
        <v>0</v>
      </c>
      <c r="AD688" s="85" t="str">
        <f t="shared" si="34"/>
        <v/>
      </c>
    </row>
    <row r="689" spans="27:30" x14ac:dyDescent="0.25">
      <c r="AA689" s="85">
        <v>73</v>
      </c>
      <c r="AB689" s="85" t="str">
        <f>DRE!D699</f>
        <v>-</v>
      </c>
      <c r="AC689" s="85">
        <f>HLOOKUP('G. Despesas'!$E$4,DRE!$C$4:$Q$1132,ROW('G. Receitas'!X696),FALSE)</f>
        <v>0</v>
      </c>
      <c r="AD689" s="85" t="str">
        <f t="shared" si="34"/>
        <v/>
      </c>
    </row>
    <row r="690" spans="27:30" x14ac:dyDescent="0.25">
      <c r="AA690" s="85">
        <v>74</v>
      </c>
      <c r="AB690" s="85" t="str">
        <f>DRE!D700</f>
        <v>-</v>
      </c>
      <c r="AC690" s="85">
        <f>HLOOKUP('G. Despesas'!$E$4,DRE!$C$4:$Q$1132,ROW('G. Receitas'!X697),FALSE)</f>
        <v>0</v>
      </c>
      <c r="AD690" s="85" t="str">
        <f t="shared" si="34"/>
        <v/>
      </c>
    </row>
    <row r="691" spans="27:30" x14ac:dyDescent="0.25">
      <c r="AA691" s="85">
        <v>75</v>
      </c>
      <c r="AB691" s="85" t="str">
        <f>DRE!D701</f>
        <v>-</v>
      </c>
      <c r="AC691" s="85">
        <f>HLOOKUP('G. Despesas'!$E$4,DRE!$C$4:$Q$1132,ROW('G. Receitas'!X698),FALSE)</f>
        <v>0</v>
      </c>
      <c r="AD691" s="85" t="str">
        <f t="shared" si="34"/>
        <v/>
      </c>
    </row>
    <row r="692" spans="27:30" x14ac:dyDescent="0.25">
      <c r="AA692" s="85">
        <v>76</v>
      </c>
      <c r="AB692" s="85" t="str">
        <f>DRE!D702</f>
        <v>-</v>
      </c>
      <c r="AC692" s="85">
        <f>HLOOKUP('G. Despesas'!$E$4,DRE!$C$4:$Q$1132,ROW('G. Receitas'!X699),FALSE)</f>
        <v>0</v>
      </c>
      <c r="AD692" s="85" t="str">
        <f t="shared" si="34"/>
        <v/>
      </c>
    </row>
    <row r="693" spans="27:30" x14ac:dyDescent="0.25">
      <c r="AA693" s="85">
        <v>77</v>
      </c>
      <c r="AB693" s="85" t="str">
        <f>DRE!D703</f>
        <v>-</v>
      </c>
      <c r="AC693" s="85">
        <f>HLOOKUP('G. Despesas'!$E$4,DRE!$C$4:$Q$1132,ROW('G. Receitas'!X700),FALSE)</f>
        <v>0</v>
      </c>
      <c r="AD693" s="85" t="str">
        <f t="shared" si="34"/>
        <v/>
      </c>
    </row>
    <row r="694" spans="27:30" x14ac:dyDescent="0.25">
      <c r="AA694" s="85">
        <v>78</v>
      </c>
      <c r="AB694" s="85" t="str">
        <f>DRE!D704</f>
        <v>-</v>
      </c>
      <c r="AC694" s="85">
        <f>HLOOKUP('G. Despesas'!$E$4,DRE!$C$4:$Q$1132,ROW('G. Receitas'!X701),FALSE)</f>
        <v>0</v>
      </c>
      <c r="AD694" s="85" t="str">
        <f t="shared" si="34"/>
        <v/>
      </c>
    </row>
    <row r="695" spans="27:30" x14ac:dyDescent="0.25">
      <c r="AA695" s="85">
        <v>79</v>
      </c>
      <c r="AB695" s="85" t="str">
        <f>DRE!D705</f>
        <v>-</v>
      </c>
      <c r="AC695" s="85">
        <f>HLOOKUP('G. Despesas'!$E$4,DRE!$C$4:$Q$1132,ROW('G. Receitas'!X702),FALSE)</f>
        <v>0</v>
      </c>
      <c r="AD695" s="85" t="str">
        <f t="shared" si="34"/>
        <v/>
      </c>
    </row>
    <row r="696" spans="27:30" x14ac:dyDescent="0.25">
      <c r="AA696" s="85">
        <v>80</v>
      </c>
      <c r="AB696" s="85" t="str">
        <f>DRE!D706</f>
        <v>-</v>
      </c>
      <c r="AC696" s="85">
        <f>HLOOKUP('G. Despesas'!$E$4,DRE!$C$4:$Q$1132,ROW('G. Receitas'!X703),FALSE)</f>
        <v>0</v>
      </c>
      <c r="AD696" s="85" t="str">
        <f t="shared" si="34"/>
        <v/>
      </c>
    </row>
    <row r="697" spans="27:30" x14ac:dyDescent="0.25">
      <c r="AA697" s="85">
        <v>81</v>
      </c>
      <c r="AB697" s="85" t="str">
        <f>DRE!D707</f>
        <v>-</v>
      </c>
      <c r="AC697" s="85">
        <f>HLOOKUP('G. Despesas'!$E$4,DRE!$C$4:$Q$1132,ROW('G. Receitas'!X704),FALSE)</f>
        <v>0</v>
      </c>
      <c r="AD697" s="85" t="str">
        <f t="shared" si="34"/>
        <v/>
      </c>
    </row>
    <row r="698" spans="27:30" x14ac:dyDescent="0.25">
      <c r="AA698" s="85">
        <v>82</v>
      </c>
      <c r="AB698" s="85" t="str">
        <f>DRE!D708</f>
        <v>-</v>
      </c>
      <c r="AC698" s="85">
        <f>HLOOKUP('G. Despesas'!$E$4,DRE!$C$4:$Q$1132,ROW('G. Receitas'!X705),FALSE)</f>
        <v>0</v>
      </c>
      <c r="AD698" s="85" t="str">
        <f t="shared" si="34"/>
        <v/>
      </c>
    </row>
    <row r="699" spans="27:30" x14ac:dyDescent="0.25">
      <c r="AA699" s="85">
        <v>83</v>
      </c>
      <c r="AB699" s="85" t="str">
        <f>DRE!D709</f>
        <v>-</v>
      </c>
      <c r="AC699" s="85">
        <f>HLOOKUP('G. Despesas'!$E$4,DRE!$C$4:$Q$1132,ROW('G. Receitas'!X706),FALSE)</f>
        <v>0</v>
      </c>
      <c r="AD699" s="85" t="str">
        <f t="shared" si="34"/>
        <v/>
      </c>
    </row>
    <row r="700" spans="27:30" x14ac:dyDescent="0.25">
      <c r="AA700" s="85">
        <v>84</v>
      </c>
      <c r="AB700" s="85" t="str">
        <f>DRE!D710</f>
        <v>-</v>
      </c>
      <c r="AC700" s="85">
        <f>HLOOKUP('G. Despesas'!$E$4,DRE!$C$4:$Q$1132,ROW('G. Receitas'!X707),FALSE)</f>
        <v>0</v>
      </c>
      <c r="AD700" s="85" t="str">
        <f t="shared" si="34"/>
        <v/>
      </c>
    </row>
    <row r="701" spans="27:30" x14ac:dyDescent="0.25">
      <c r="AA701" s="85">
        <v>85</v>
      </c>
      <c r="AB701" s="85" t="str">
        <f>DRE!D711</f>
        <v>-</v>
      </c>
      <c r="AC701" s="85">
        <f>HLOOKUP('G. Despesas'!$E$4,DRE!$C$4:$Q$1132,ROW('G. Receitas'!X708),FALSE)</f>
        <v>0</v>
      </c>
      <c r="AD701" s="85" t="str">
        <f t="shared" si="34"/>
        <v/>
      </c>
    </row>
    <row r="702" spans="27:30" x14ac:dyDescent="0.25">
      <c r="AA702" s="85">
        <v>86</v>
      </c>
      <c r="AB702" s="85" t="str">
        <f>DRE!D712</f>
        <v>-</v>
      </c>
      <c r="AC702" s="85">
        <f>HLOOKUP('G. Despesas'!$E$4,DRE!$C$4:$Q$1132,ROW('G. Receitas'!X709),FALSE)</f>
        <v>0</v>
      </c>
      <c r="AD702" s="85" t="str">
        <f t="shared" si="34"/>
        <v/>
      </c>
    </row>
    <row r="703" spans="27:30" x14ac:dyDescent="0.25">
      <c r="AA703" s="85">
        <v>87</v>
      </c>
      <c r="AB703" s="85" t="str">
        <f>DRE!D713</f>
        <v>-</v>
      </c>
      <c r="AC703" s="85">
        <f>HLOOKUP('G. Despesas'!$E$4,DRE!$C$4:$Q$1132,ROW('G. Receitas'!X710),FALSE)</f>
        <v>0</v>
      </c>
      <c r="AD703" s="85" t="str">
        <f t="shared" si="34"/>
        <v/>
      </c>
    </row>
    <row r="704" spans="27:30" x14ac:dyDescent="0.25">
      <c r="AA704" s="85">
        <v>88</v>
      </c>
      <c r="AB704" s="85" t="str">
        <f>DRE!D714</f>
        <v>-</v>
      </c>
      <c r="AC704" s="85">
        <f>HLOOKUP('G. Despesas'!$E$4,DRE!$C$4:$Q$1132,ROW('G. Receitas'!X711),FALSE)</f>
        <v>0</v>
      </c>
      <c r="AD704" s="85" t="str">
        <f t="shared" si="34"/>
        <v/>
      </c>
    </row>
    <row r="705" spans="27:33" x14ac:dyDescent="0.25">
      <c r="AA705" s="85">
        <v>89</v>
      </c>
      <c r="AB705" s="85" t="str">
        <f>DRE!D715</f>
        <v>-</v>
      </c>
      <c r="AC705" s="85">
        <f>HLOOKUP('G. Despesas'!$E$4,DRE!$C$4:$Q$1132,ROW('G. Receitas'!X712),FALSE)</f>
        <v>0</v>
      </c>
      <c r="AD705" s="85" t="str">
        <f t="shared" si="34"/>
        <v/>
      </c>
    </row>
    <row r="706" spans="27:33" x14ac:dyDescent="0.25">
      <c r="AA706" s="85">
        <v>90</v>
      </c>
      <c r="AB706" s="85" t="str">
        <f>DRE!D716</f>
        <v>-</v>
      </c>
      <c r="AC706" s="85">
        <f>HLOOKUP('G. Despesas'!$E$4,DRE!$C$4:$Q$1132,ROW('G. Receitas'!X713),FALSE)</f>
        <v>0</v>
      </c>
      <c r="AD706" s="85" t="str">
        <f t="shared" si="34"/>
        <v/>
      </c>
    </row>
    <row r="707" spans="27:33" x14ac:dyDescent="0.25">
      <c r="AA707" s="85">
        <v>91</v>
      </c>
      <c r="AB707" s="85" t="str">
        <f>DRE!D717</f>
        <v>-</v>
      </c>
      <c r="AC707" s="85">
        <f>HLOOKUP('G. Despesas'!$E$4,DRE!$C$4:$Q$1132,ROW('G. Receitas'!X714),FALSE)</f>
        <v>0</v>
      </c>
      <c r="AD707" s="85" t="str">
        <f t="shared" si="34"/>
        <v/>
      </c>
    </row>
    <row r="708" spans="27:33" x14ac:dyDescent="0.25">
      <c r="AA708" s="85">
        <v>92</v>
      </c>
      <c r="AB708" s="85" t="str">
        <f>DRE!D718</f>
        <v>-</v>
      </c>
      <c r="AC708" s="85">
        <f>HLOOKUP('G. Despesas'!$E$4,DRE!$C$4:$Q$1132,ROW('G. Receitas'!X715),FALSE)</f>
        <v>0</v>
      </c>
      <c r="AD708" s="85" t="str">
        <f t="shared" si="34"/>
        <v/>
      </c>
    </row>
    <row r="709" spans="27:33" x14ac:dyDescent="0.25">
      <c r="AA709" s="85">
        <v>93</v>
      </c>
      <c r="AB709" s="85" t="str">
        <f>DRE!D719</f>
        <v>-</v>
      </c>
      <c r="AC709" s="85">
        <f>HLOOKUP('G. Despesas'!$E$4,DRE!$C$4:$Q$1132,ROW('G. Receitas'!X716),FALSE)</f>
        <v>0</v>
      </c>
      <c r="AD709" s="85" t="str">
        <f t="shared" si="34"/>
        <v/>
      </c>
    </row>
    <row r="710" spans="27:33" x14ac:dyDescent="0.25">
      <c r="AA710" s="85">
        <v>94</v>
      </c>
      <c r="AB710" s="85" t="str">
        <f>DRE!D720</f>
        <v>-</v>
      </c>
      <c r="AC710" s="85">
        <f>HLOOKUP('G. Despesas'!$E$4,DRE!$C$4:$Q$1132,ROW('G. Receitas'!X717),FALSE)</f>
        <v>0</v>
      </c>
      <c r="AD710" s="85" t="str">
        <f t="shared" si="34"/>
        <v/>
      </c>
    </row>
    <row r="711" spans="27:33" x14ac:dyDescent="0.25">
      <c r="AA711" s="85">
        <v>95</v>
      </c>
      <c r="AB711" s="85" t="str">
        <f>DRE!D721</f>
        <v>-</v>
      </c>
      <c r="AC711" s="85">
        <f>HLOOKUP('G. Despesas'!$E$4,DRE!$C$4:$Q$1132,ROW('G. Receitas'!X718),FALSE)</f>
        <v>0</v>
      </c>
      <c r="AD711" s="85" t="str">
        <f t="shared" si="34"/>
        <v/>
      </c>
    </row>
    <row r="712" spans="27:33" x14ac:dyDescent="0.25">
      <c r="AA712" s="85">
        <v>96</v>
      </c>
      <c r="AB712" s="85" t="str">
        <f>DRE!D722</f>
        <v>-</v>
      </c>
      <c r="AC712" s="85">
        <f>HLOOKUP('G. Despesas'!$E$4,DRE!$C$4:$Q$1132,ROW('G. Receitas'!X719),FALSE)</f>
        <v>0</v>
      </c>
      <c r="AD712" s="85" t="str">
        <f t="shared" si="34"/>
        <v/>
      </c>
    </row>
    <row r="713" spans="27:33" x14ac:dyDescent="0.25">
      <c r="AA713" s="85">
        <v>97</v>
      </c>
      <c r="AB713" s="85" t="str">
        <f>DRE!D723</f>
        <v>-</v>
      </c>
      <c r="AC713" s="85">
        <f>HLOOKUP('G. Despesas'!$E$4,DRE!$C$4:$Q$1132,ROW('G. Receitas'!X720),FALSE)</f>
        <v>0</v>
      </c>
      <c r="AD713" s="85" t="str">
        <f t="shared" si="34"/>
        <v/>
      </c>
    </row>
    <row r="714" spans="27:33" x14ac:dyDescent="0.25">
      <c r="AA714" s="85">
        <v>98</v>
      </c>
      <c r="AB714" s="85" t="str">
        <f>DRE!D724</f>
        <v>-</v>
      </c>
      <c r="AC714" s="85">
        <f>HLOOKUP('G. Despesas'!$E$4,DRE!$C$4:$Q$1132,ROW('G. Receitas'!X721),FALSE)</f>
        <v>0</v>
      </c>
      <c r="AD714" s="85" t="str">
        <f t="shared" si="34"/>
        <v/>
      </c>
    </row>
    <row r="715" spans="27:33" x14ac:dyDescent="0.25">
      <c r="AA715" s="85">
        <v>99</v>
      </c>
      <c r="AB715" s="85" t="str">
        <f>DRE!D725</f>
        <v>Outras Despesas de Marketing</v>
      </c>
      <c r="AC715" s="85">
        <f>HLOOKUP('G. Despesas'!$E$4,DRE!$C$4:$Q$1132,ROW('G. Receitas'!X722),FALSE)</f>
        <v>0</v>
      </c>
      <c r="AD715" s="85" t="str">
        <f t="shared" si="34"/>
        <v/>
      </c>
    </row>
    <row r="716" spans="27:33" x14ac:dyDescent="0.25">
      <c r="AC716" s="85">
        <f>HLOOKUP('G. Despesas'!$E$4,DRE!$C$4:$Q$1132,ROW('G. Receitas'!X723),FALSE)</f>
        <v>0</v>
      </c>
    </row>
    <row r="717" spans="27:33" x14ac:dyDescent="0.25">
      <c r="AC717" s="85">
        <f>HLOOKUP('G. Despesas'!$E$4,DRE!$C$4:$Q$1132,ROW('G. Receitas'!X724),FALSE)</f>
        <v>-1577</v>
      </c>
    </row>
    <row r="718" spans="27:33" x14ac:dyDescent="0.25">
      <c r="AC718" s="85">
        <f>HLOOKUP('G. Despesas'!$E$4,DRE!$C$4:$Q$1132,ROW('G. Receitas'!X725),FALSE)</f>
        <v>0</v>
      </c>
    </row>
    <row r="719" spans="27:33" x14ac:dyDescent="0.25">
      <c r="AB719" s="85" t="str">
        <f>DRE!D729</f>
        <v>RECEITAS NÃO OPERACIONAIS</v>
      </c>
      <c r="AC719" s="85">
        <f>HLOOKUP('G. Despesas'!$E$4,DRE!$C$4:$Q$1132,ROW('G. Receitas'!X726),FALSE)</f>
        <v>0</v>
      </c>
      <c r="AD719" s="85" t="s">
        <v>1339</v>
      </c>
      <c r="AE719" s="85" t="s">
        <v>1340</v>
      </c>
      <c r="AF719" s="85" t="s">
        <v>1341</v>
      </c>
      <c r="AG719" s="85" t="s">
        <v>1341</v>
      </c>
    </row>
    <row r="720" spans="27:33" x14ac:dyDescent="0.25">
      <c r="AA720" s="85">
        <v>1</v>
      </c>
      <c r="AB720" s="85" t="str">
        <f>DRE!D730</f>
        <v>-</v>
      </c>
      <c r="AC720" s="85">
        <f>HLOOKUP('G. Despesas'!$E$4,DRE!$C$4:$Q$1132,ROW('G. Receitas'!X727),FALSE)</f>
        <v>0</v>
      </c>
      <c r="AD720" s="85" t="str">
        <f>IF(AC720=0,"",AC720+AA720/1000)</f>
        <v/>
      </c>
      <c r="AE720" s="85" t="e">
        <f>LARGE($AD$720:$AD$818,AA720)</f>
        <v>#NUM!</v>
      </c>
      <c r="AF720" s="85" t="str">
        <f t="shared" ref="AF720:AF734" si="35">IFERROR(VLOOKUP(MATCH(AE720,$AD$720:$AD$818,0),$AA$720:$AC$818,AF$6,FALSE),"-")</f>
        <v>-</v>
      </c>
      <c r="AG720" s="85" t="str">
        <f t="shared" ref="AG720:AG734" si="36">IFERROR(VLOOKUP(MATCH(AE720,$AD$720:$AD$818,0),$AA$720:$AC$818,AG$6,FALSE),"")</f>
        <v/>
      </c>
    </row>
    <row r="721" spans="27:33" x14ac:dyDescent="0.25">
      <c r="AA721" s="85">
        <v>2</v>
      </c>
      <c r="AB721" s="85" t="str">
        <f>DRE!D731</f>
        <v>-</v>
      </c>
      <c r="AC721" s="85">
        <f>HLOOKUP('G. Despesas'!$E$4,DRE!$C$4:$Q$1132,ROW('G. Receitas'!X728),FALSE)</f>
        <v>0</v>
      </c>
      <c r="AD721" s="85" t="str">
        <f t="shared" ref="AD721:AD784" si="37">IF(AC721=0,"",AC721+AA721/1000)</f>
        <v/>
      </c>
      <c r="AE721" s="85" t="e">
        <f t="shared" ref="AE721:AE734" si="38">LARGE($AD$720:$AD$818,AA721)</f>
        <v>#NUM!</v>
      </c>
      <c r="AF721" s="85" t="str">
        <f t="shared" si="35"/>
        <v>-</v>
      </c>
      <c r="AG721" s="85" t="str">
        <f t="shared" si="36"/>
        <v/>
      </c>
    </row>
    <row r="722" spans="27:33" x14ac:dyDescent="0.25">
      <c r="AA722" s="85">
        <v>3</v>
      </c>
      <c r="AB722" s="85" t="str">
        <f>DRE!D732</f>
        <v>-</v>
      </c>
      <c r="AC722" s="85">
        <f>HLOOKUP('G. Despesas'!$E$4,DRE!$C$4:$Q$1132,ROW('G. Receitas'!X729),FALSE)</f>
        <v>0</v>
      </c>
      <c r="AD722" s="85" t="str">
        <f t="shared" si="37"/>
        <v/>
      </c>
      <c r="AE722" s="85" t="e">
        <f t="shared" si="38"/>
        <v>#NUM!</v>
      </c>
      <c r="AF722" s="85" t="str">
        <f t="shared" si="35"/>
        <v>-</v>
      </c>
      <c r="AG722" s="85" t="str">
        <f t="shared" si="36"/>
        <v/>
      </c>
    </row>
    <row r="723" spans="27:33" x14ac:dyDescent="0.25">
      <c r="AA723" s="85">
        <v>4</v>
      </c>
      <c r="AB723" s="85" t="str">
        <f>DRE!D733</f>
        <v>-</v>
      </c>
      <c r="AC723" s="85">
        <f>HLOOKUP('G. Despesas'!$E$4,DRE!$C$4:$Q$1132,ROW('G. Receitas'!X730),FALSE)</f>
        <v>0</v>
      </c>
      <c r="AD723" s="85" t="str">
        <f t="shared" si="37"/>
        <v/>
      </c>
      <c r="AE723" s="85" t="e">
        <f t="shared" si="38"/>
        <v>#NUM!</v>
      </c>
      <c r="AF723" s="85" t="str">
        <f t="shared" si="35"/>
        <v>-</v>
      </c>
      <c r="AG723" s="85" t="str">
        <f t="shared" si="36"/>
        <v/>
      </c>
    </row>
    <row r="724" spans="27:33" x14ac:dyDescent="0.25">
      <c r="AA724" s="85">
        <v>5</v>
      </c>
      <c r="AB724" s="85" t="str">
        <f>DRE!D734</f>
        <v>-</v>
      </c>
      <c r="AC724" s="85">
        <f>HLOOKUP('G. Despesas'!$E$4,DRE!$C$4:$Q$1132,ROW('G. Receitas'!X731),FALSE)</f>
        <v>0</v>
      </c>
      <c r="AD724" s="85" t="str">
        <f t="shared" si="37"/>
        <v/>
      </c>
      <c r="AE724" s="85" t="e">
        <f t="shared" si="38"/>
        <v>#NUM!</v>
      </c>
      <c r="AF724" s="85" t="str">
        <f t="shared" si="35"/>
        <v>-</v>
      </c>
      <c r="AG724" s="85" t="str">
        <f t="shared" si="36"/>
        <v/>
      </c>
    </row>
    <row r="725" spans="27:33" x14ac:dyDescent="0.25">
      <c r="AA725" s="85">
        <v>6</v>
      </c>
      <c r="AB725" s="85" t="str">
        <f>DRE!D735</f>
        <v>-</v>
      </c>
      <c r="AC725" s="85">
        <f>HLOOKUP('G. Despesas'!$E$4,DRE!$C$4:$Q$1132,ROW('G. Receitas'!X732),FALSE)</f>
        <v>0</v>
      </c>
      <c r="AD725" s="85" t="str">
        <f>IF(AC725=0,"",AC725+AA725/1000)</f>
        <v/>
      </c>
      <c r="AE725" s="85" t="e">
        <f t="shared" si="38"/>
        <v>#NUM!</v>
      </c>
      <c r="AF725" s="85" t="str">
        <f t="shared" si="35"/>
        <v>-</v>
      </c>
      <c r="AG725" s="85" t="str">
        <f t="shared" si="36"/>
        <v/>
      </c>
    </row>
    <row r="726" spans="27:33" x14ac:dyDescent="0.25">
      <c r="AA726" s="85">
        <v>7</v>
      </c>
      <c r="AB726" s="85" t="str">
        <f>DRE!D736</f>
        <v>-</v>
      </c>
      <c r="AC726" s="85">
        <f>HLOOKUP('G. Despesas'!$E$4,DRE!$C$4:$Q$1132,ROW('G. Receitas'!X733),FALSE)</f>
        <v>0</v>
      </c>
      <c r="AD726" s="85" t="str">
        <f t="shared" si="37"/>
        <v/>
      </c>
      <c r="AE726" s="85" t="e">
        <f t="shared" si="38"/>
        <v>#NUM!</v>
      </c>
      <c r="AF726" s="85" t="str">
        <f t="shared" si="35"/>
        <v>-</v>
      </c>
      <c r="AG726" s="85" t="str">
        <f t="shared" si="36"/>
        <v/>
      </c>
    </row>
    <row r="727" spans="27:33" x14ac:dyDescent="0.25">
      <c r="AA727" s="85">
        <v>8</v>
      </c>
      <c r="AB727" s="85" t="str">
        <f>DRE!D737</f>
        <v>-</v>
      </c>
      <c r="AC727" s="85">
        <f>HLOOKUP('G. Despesas'!$E$4,DRE!$C$4:$Q$1132,ROW('G. Receitas'!X734),FALSE)</f>
        <v>0</v>
      </c>
      <c r="AD727" s="85" t="str">
        <f t="shared" si="37"/>
        <v/>
      </c>
      <c r="AE727" s="85" t="e">
        <f t="shared" si="38"/>
        <v>#NUM!</v>
      </c>
      <c r="AF727" s="85" t="str">
        <f t="shared" si="35"/>
        <v>-</v>
      </c>
      <c r="AG727" s="85" t="str">
        <f t="shared" si="36"/>
        <v/>
      </c>
    </row>
    <row r="728" spans="27:33" x14ac:dyDescent="0.25">
      <c r="AA728" s="85">
        <v>9</v>
      </c>
      <c r="AB728" s="85" t="str">
        <f>DRE!D738</f>
        <v>-</v>
      </c>
      <c r="AC728" s="85">
        <f>HLOOKUP('G. Despesas'!$E$4,DRE!$C$4:$Q$1132,ROW('G. Receitas'!X735),FALSE)</f>
        <v>0</v>
      </c>
      <c r="AD728" s="85" t="str">
        <f t="shared" si="37"/>
        <v/>
      </c>
      <c r="AE728" s="85" t="e">
        <f t="shared" si="38"/>
        <v>#NUM!</v>
      </c>
      <c r="AF728" s="85" t="str">
        <f t="shared" si="35"/>
        <v>-</v>
      </c>
      <c r="AG728" s="85" t="str">
        <f t="shared" si="36"/>
        <v/>
      </c>
    </row>
    <row r="729" spans="27:33" x14ac:dyDescent="0.25">
      <c r="AA729" s="85">
        <v>10</v>
      </c>
      <c r="AB729" s="85" t="str">
        <f>DRE!D739</f>
        <v>-</v>
      </c>
      <c r="AC729" s="85">
        <f>HLOOKUP('G. Despesas'!$E$4,DRE!$C$4:$Q$1132,ROW('G. Receitas'!X736),FALSE)</f>
        <v>0</v>
      </c>
      <c r="AD729" s="85" t="str">
        <f t="shared" si="37"/>
        <v/>
      </c>
      <c r="AE729" s="85" t="e">
        <f t="shared" si="38"/>
        <v>#NUM!</v>
      </c>
      <c r="AF729" s="85" t="str">
        <f t="shared" si="35"/>
        <v>-</v>
      </c>
      <c r="AG729" s="85" t="str">
        <f t="shared" si="36"/>
        <v/>
      </c>
    </row>
    <row r="730" spans="27:33" x14ac:dyDescent="0.25">
      <c r="AA730" s="85">
        <v>11</v>
      </c>
      <c r="AB730" s="85" t="str">
        <f>DRE!D740</f>
        <v>-</v>
      </c>
      <c r="AC730" s="85">
        <f>HLOOKUP('G. Despesas'!$E$4,DRE!$C$4:$Q$1132,ROW('G. Receitas'!X737),FALSE)</f>
        <v>0</v>
      </c>
      <c r="AD730" s="85" t="str">
        <f t="shared" si="37"/>
        <v/>
      </c>
      <c r="AE730" s="85" t="e">
        <f t="shared" si="38"/>
        <v>#NUM!</v>
      </c>
      <c r="AF730" s="85" t="str">
        <f t="shared" si="35"/>
        <v>-</v>
      </c>
      <c r="AG730" s="85" t="str">
        <f t="shared" si="36"/>
        <v/>
      </c>
    </row>
    <row r="731" spans="27:33" x14ac:dyDescent="0.25">
      <c r="AA731" s="85">
        <v>12</v>
      </c>
      <c r="AB731" s="85" t="str">
        <f>DRE!D741</f>
        <v>-</v>
      </c>
      <c r="AC731" s="85">
        <f>HLOOKUP('G. Despesas'!$E$4,DRE!$C$4:$Q$1132,ROW('G. Receitas'!X738),FALSE)</f>
        <v>0</v>
      </c>
      <c r="AD731" s="85" t="str">
        <f t="shared" si="37"/>
        <v/>
      </c>
      <c r="AE731" s="85" t="e">
        <f t="shared" si="38"/>
        <v>#NUM!</v>
      </c>
      <c r="AF731" s="85" t="str">
        <f t="shared" si="35"/>
        <v>-</v>
      </c>
      <c r="AG731" s="85" t="str">
        <f t="shared" si="36"/>
        <v/>
      </c>
    </row>
    <row r="732" spans="27:33" x14ac:dyDescent="0.25">
      <c r="AA732" s="85">
        <v>13</v>
      </c>
      <c r="AB732" s="85" t="str">
        <f>DRE!D742</f>
        <v>-</v>
      </c>
      <c r="AC732" s="85">
        <f>HLOOKUP('G. Despesas'!$E$4,DRE!$C$4:$Q$1132,ROW('G. Receitas'!X739),FALSE)</f>
        <v>0</v>
      </c>
      <c r="AD732" s="85" t="str">
        <f t="shared" si="37"/>
        <v/>
      </c>
      <c r="AE732" s="85" t="e">
        <f t="shared" si="38"/>
        <v>#NUM!</v>
      </c>
      <c r="AF732" s="85" t="str">
        <f t="shared" si="35"/>
        <v>-</v>
      </c>
      <c r="AG732" s="85" t="str">
        <f t="shared" si="36"/>
        <v/>
      </c>
    </row>
    <row r="733" spans="27:33" x14ac:dyDescent="0.25">
      <c r="AA733" s="85">
        <v>14</v>
      </c>
      <c r="AB733" s="85" t="str">
        <f>DRE!D743</f>
        <v>-</v>
      </c>
      <c r="AC733" s="85">
        <f>HLOOKUP('G. Despesas'!$E$4,DRE!$C$4:$Q$1132,ROW('G. Receitas'!X740),FALSE)</f>
        <v>0</v>
      </c>
      <c r="AD733" s="85" t="str">
        <f t="shared" si="37"/>
        <v/>
      </c>
      <c r="AE733" s="85" t="e">
        <f t="shared" si="38"/>
        <v>#NUM!</v>
      </c>
      <c r="AF733" s="85" t="str">
        <f t="shared" si="35"/>
        <v>-</v>
      </c>
      <c r="AG733" s="85" t="str">
        <f t="shared" si="36"/>
        <v/>
      </c>
    </row>
    <row r="734" spans="27:33" x14ac:dyDescent="0.25">
      <c r="AA734" s="85">
        <v>15</v>
      </c>
      <c r="AB734" s="85" t="str">
        <f>DRE!D744</f>
        <v>-</v>
      </c>
      <c r="AC734" s="85">
        <f>HLOOKUP('G. Despesas'!$E$4,DRE!$C$4:$Q$1132,ROW('G. Receitas'!X741),FALSE)</f>
        <v>0</v>
      </c>
      <c r="AD734" s="85" t="str">
        <f t="shared" si="37"/>
        <v/>
      </c>
      <c r="AE734" s="85" t="e">
        <f t="shared" si="38"/>
        <v>#NUM!</v>
      </c>
      <c r="AF734" s="85" t="str">
        <f t="shared" si="35"/>
        <v>-</v>
      </c>
      <c r="AG734" s="85" t="str">
        <f t="shared" si="36"/>
        <v/>
      </c>
    </row>
    <row r="735" spans="27:33" x14ac:dyDescent="0.25">
      <c r="AA735" s="85">
        <v>16</v>
      </c>
      <c r="AB735" s="85" t="str">
        <f>DRE!D745</f>
        <v>-</v>
      </c>
      <c r="AC735" s="85">
        <f>HLOOKUP('G. Despesas'!$E$4,DRE!$C$4:$Q$1132,ROW('G. Receitas'!X742),FALSE)</f>
        <v>0</v>
      </c>
      <c r="AD735" s="85" t="str">
        <f t="shared" si="37"/>
        <v/>
      </c>
    </row>
    <row r="736" spans="27:33" x14ac:dyDescent="0.25">
      <c r="AA736" s="85">
        <v>17</v>
      </c>
      <c r="AB736" s="85" t="str">
        <f>DRE!D746</f>
        <v>-</v>
      </c>
      <c r="AC736" s="85">
        <f>HLOOKUP('G. Despesas'!$E$4,DRE!$C$4:$Q$1132,ROW('G. Receitas'!X743),FALSE)</f>
        <v>0</v>
      </c>
      <c r="AD736" s="85" t="str">
        <f t="shared" si="37"/>
        <v/>
      </c>
    </row>
    <row r="737" spans="27:30" x14ac:dyDescent="0.25">
      <c r="AA737" s="85">
        <v>18</v>
      </c>
      <c r="AB737" s="85" t="str">
        <f>DRE!D747</f>
        <v>-</v>
      </c>
      <c r="AC737" s="85">
        <f>HLOOKUP('G. Despesas'!$E$4,DRE!$C$4:$Q$1132,ROW('G. Receitas'!X744),FALSE)</f>
        <v>0</v>
      </c>
      <c r="AD737" s="85" t="str">
        <f t="shared" si="37"/>
        <v/>
      </c>
    </row>
    <row r="738" spans="27:30" x14ac:dyDescent="0.25">
      <c r="AA738" s="85">
        <v>19</v>
      </c>
      <c r="AB738" s="85" t="str">
        <f>DRE!D748</f>
        <v>-</v>
      </c>
      <c r="AC738" s="85">
        <f>HLOOKUP('G. Despesas'!$E$4,DRE!$C$4:$Q$1132,ROW('G. Receitas'!X745),FALSE)</f>
        <v>0</v>
      </c>
      <c r="AD738" s="85" t="str">
        <f t="shared" si="37"/>
        <v/>
      </c>
    </row>
    <row r="739" spans="27:30" x14ac:dyDescent="0.25">
      <c r="AA739" s="85">
        <v>20</v>
      </c>
      <c r="AB739" s="85" t="str">
        <f>DRE!D749</f>
        <v>-</v>
      </c>
      <c r="AC739" s="85">
        <f>HLOOKUP('G. Despesas'!$E$4,DRE!$C$4:$Q$1132,ROW('G. Receitas'!X746),FALSE)</f>
        <v>0</v>
      </c>
      <c r="AD739" s="85" t="str">
        <f t="shared" si="37"/>
        <v/>
      </c>
    </row>
    <row r="740" spans="27:30" x14ac:dyDescent="0.25">
      <c r="AA740" s="85">
        <v>21</v>
      </c>
      <c r="AB740" s="85" t="str">
        <f>DRE!D750</f>
        <v>-</v>
      </c>
      <c r="AC740" s="85">
        <f>HLOOKUP('G. Despesas'!$E$4,DRE!$C$4:$Q$1132,ROW('G. Receitas'!X747),FALSE)</f>
        <v>0</v>
      </c>
      <c r="AD740" s="85" t="str">
        <f t="shared" si="37"/>
        <v/>
      </c>
    </row>
    <row r="741" spans="27:30" x14ac:dyDescent="0.25">
      <c r="AA741" s="85">
        <v>22</v>
      </c>
      <c r="AB741" s="85" t="str">
        <f>DRE!D751</f>
        <v>-</v>
      </c>
      <c r="AC741" s="85">
        <f>HLOOKUP('G. Despesas'!$E$4,DRE!$C$4:$Q$1132,ROW('G. Receitas'!X748),FALSE)</f>
        <v>0</v>
      </c>
      <c r="AD741" s="85" t="str">
        <f t="shared" si="37"/>
        <v/>
      </c>
    </row>
    <row r="742" spans="27:30" x14ac:dyDescent="0.25">
      <c r="AA742" s="85">
        <v>23</v>
      </c>
      <c r="AB742" s="85" t="str">
        <f>DRE!D752</f>
        <v>-</v>
      </c>
      <c r="AC742" s="85">
        <f>HLOOKUP('G. Despesas'!$E$4,DRE!$C$4:$Q$1132,ROW('G. Receitas'!X749),FALSE)</f>
        <v>0</v>
      </c>
      <c r="AD742" s="85" t="str">
        <f t="shared" si="37"/>
        <v/>
      </c>
    </row>
    <row r="743" spans="27:30" x14ac:dyDescent="0.25">
      <c r="AA743" s="85">
        <v>24</v>
      </c>
      <c r="AB743" s="85" t="str">
        <f>DRE!D753</f>
        <v>-</v>
      </c>
      <c r="AC743" s="85">
        <f>HLOOKUP('G. Despesas'!$E$4,DRE!$C$4:$Q$1132,ROW('G. Receitas'!X750),FALSE)</f>
        <v>0</v>
      </c>
      <c r="AD743" s="85" t="str">
        <f t="shared" si="37"/>
        <v/>
      </c>
    </row>
    <row r="744" spans="27:30" x14ac:dyDescent="0.25">
      <c r="AA744" s="85">
        <v>25</v>
      </c>
      <c r="AB744" s="85" t="str">
        <f>DRE!D754</f>
        <v>-</v>
      </c>
      <c r="AC744" s="85">
        <f>HLOOKUP('G. Despesas'!$E$4,DRE!$C$4:$Q$1132,ROW('G. Receitas'!X751),FALSE)</f>
        <v>0</v>
      </c>
      <c r="AD744" s="85" t="str">
        <f t="shared" si="37"/>
        <v/>
      </c>
    </row>
    <row r="745" spans="27:30" x14ac:dyDescent="0.25">
      <c r="AA745" s="85">
        <v>26</v>
      </c>
      <c r="AB745" s="85" t="str">
        <f>DRE!D755</f>
        <v>-</v>
      </c>
      <c r="AC745" s="85">
        <f>HLOOKUP('G. Despesas'!$E$4,DRE!$C$4:$Q$1132,ROW('G. Receitas'!X752),FALSE)</f>
        <v>0</v>
      </c>
      <c r="AD745" s="85" t="str">
        <f t="shared" si="37"/>
        <v/>
      </c>
    </row>
    <row r="746" spans="27:30" x14ac:dyDescent="0.25">
      <c r="AA746" s="85">
        <v>27</v>
      </c>
      <c r="AB746" s="85" t="str">
        <f>DRE!D756</f>
        <v>-</v>
      </c>
      <c r="AC746" s="85">
        <f>HLOOKUP('G. Despesas'!$E$4,DRE!$C$4:$Q$1132,ROW('G. Receitas'!X753),FALSE)</f>
        <v>0</v>
      </c>
      <c r="AD746" s="85" t="str">
        <f t="shared" si="37"/>
        <v/>
      </c>
    </row>
    <row r="747" spans="27:30" x14ac:dyDescent="0.25">
      <c r="AA747" s="85">
        <v>28</v>
      </c>
      <c r="AB747" s="85" t="str">
        <f>DRE!D757</f>
        <v>-</v>
      </c>
      <c r="AC747" s="85">
        <f>HLOOKUP('G. Despesas'!$E$4,DRE!$C$4:$Q$1132,ROW('G. Receitas'!X754),FALSE)</f>
        <v>0</v>
      </c>
      <c r="AD747" s="85" t="str">
        <f t="shared" si="37"/>
        <v/>
      </c>
    </row>
    <row r="748" spans="27:30" x14ac:dyDescent="0.25">
      <c r="AA748" s="85">
        <v>29</v>
      </c>
      <c r="AB748" s="85" t="str">
        <f>DRE!D758</f>
        <v>-</v>
      </c>
      <c r="AC748" s="85">
        <f>HLOOKUP('G. Despesas'!$E$4,DRE!$C$4:$Q$1132,ROW('G. Receitas'!X755),FALSE)</f>
        <v>0</v>
      </c>
      <c r="AD748" s="85" t="str">
        <f t="shared" si="37"/>
        <v/>
      </c>
    </row>
    <row r="749" spans="27:30" x14ac:dyDescent="0.25">
      <c r="AA749" s="85">
        <v>30</v>
      </c>
      <c r="AB749" s="85" t="str">
        <f>DRE!D759</f>
        <v>-</v>
      </c>
      <c r="AC749" s="85">
        <f>HLOOKUP('G. Despesas'!$E$4,DRE!$C$4:$Q$1132,ROW('G. Receitas'!X756),FALSE)</f>
        <v>0</v>
      </c>
      <c r="AD749" s="85" t="str">
        <f t="shared" si="37"/>
        <v/>
      </c>
    </row>
    <row r="750" spans="27:30" x14ac:dyDescent="0.25">
      <c r="AA750" s="85">
        <v>31</v>
      </c>
      <c r="AB750" s="85" t="str">
        <f>DRE!D760</f>
        <v>-</v>
      </c>
      <c r="AC750" s="85">
        <f>HLOOKUP('G. Despesas'!$E$4,DRE!$C$4:$Q$1132,ROW('G. Receitas'!X757),FALSE)</f>
        <v>0</v>
      </c>
      <c r="AD750" s="85" t="str">
        <f t="shared" si="37"/>
        <v/>
      </c>
    </row>
    <row r="751" spans="27:30" x14ac:dyDescent="0.25">
      <c r="AA751" s="85">
        <v>32</v>
      </c>
      <c r="AB751" s="85" t="str">
        <f>DRE!D761</f>
        <v>-</v>
      </c>
      <c r="AC751" s="85">
        <f>HLOOKUP('G. Despesas'!$E$4,DRE!$C$4:$Q$1132,ROW('G. Receitas'!X758),FALSE)</f>
        <v>0</v>
      </c>
      <c r="AD751" s="85" t="str">
        <f t="shared" si="37"/>
        <v/>
      </c>
    </row>
    <row r="752" spans="27:30" x14ac:dyDescent="0.25">
      <c r="AA752" s="85">
        <v>33</v>
      </c>
      <c r="AB752" s="85" t="str">
        <f>DRE!D762</f>
        <v>-</v>
      </c>
      <c r="AC752" s="85">
        <f>HLOOKUP('G. Despesas'!$E$4,DRE!$C$4:$Q$1132,ROW('G. Receitas'!X759),FALSE)</f>
        <v>0</v>
      </c>
      <c r="AD752" s="85" t="str">
        <f t="shared" si="37"/>
        <v/>
      </c>
    </row>
    <row r="753" spans="27:30" x14ac:dyDescent="0.25">
      <c r="AA753" s="85">
        <v>34</v>
      </c>
      <c r="AB753" s="85" t="str">
        <f>DRE!D763</f>
        <v>-</v>
      </c>
      <c r="AC753" s="85">
        <f>HLOOKUP('G. Despesas'!$E$4,DRE!$C$4:$Q$1132,ROW('G. Receitas'!X760),FALSE)</f>
        <v>0</v>
      </c>
      <c r="AD753" s="85" t="str">
        <f t="shared" si="37"/>
        <v/>
      </c>
    </row>
    <row r="754" spans="27:30" x14ac:dyDescent="0.25">
      <c r="AA754" s="85">
        <v>35</v>
      </c>
      <c r="AB754" s="85" t="str">
        <f>DRE!D764</f>
        <v>-</v>
      </c>
      <c r="AC754" s="85">
        <f>HLOOKUP('G. Despesas'!$E$4,DRE!$C$4:$Q$1132,ROW('G. Receitas'!X761),FALSE)</f>
        <v>0</v>
      </c>
      <c r="AD754" s="85" t="str">
        <f t="shared" si="37"/>
        <v/>
      </c>
    </row>
    <row r="755" spans="27:30" x14ac:dyDescent="0.25">
      <c r="AA755" s="85">
        <v>36</v>
      </c>
      <c r="AB755" s="85" t="str">
        <f>DRE!D765</f>
        <v>-</v>
      </c>
      <c r="AC755" s="85">
        <f>HLOOKUP('G. Despesas'!$E$4,DRE!$C$4:$Q$1132,ROW('G. Receitas'!X762),FALSE)</f>
        <v>0</v>
      </c>
      <c r="AD755" s="85" t="str">
        <f t="shared" si="37"/>
        <v/>
      </c>
    </row>
    <row r="756" spans="27:30" x14ac:dyDescent="0.25">
      <c r="AA756" s="85">
        <v>37</v>
      </c>
      <c r="AB756" s="85" t="str">
        <f>DRE!D766</f>
        <v>-</v>
      </c>
      <c r="AC756" s="85">
        <f>HLOOKUP('G. Despesas'!$E$4,DRE!$C$4:$Q$1132,ROW('G. Receitas'!X763),FALSE)</f>
        <v>0</v>
      </c>
      <c r="AD756" s="85" t="str">
        <f t="shared" si="37"/>
        <v/>
      </c>
    </row>
    <row r="757" spans="27:30" x14ac:dyDescent="0.25">
      <c r="AA757" s="85">
        <v>38</v>
      </c>
      <c r="AB757" s="85" t="str">
        <f>DRE!D767</f>
        <v>-</v>
      </c>
      <c r="AC757" s="85">
        <f>HLOOKUP('G. Despesas'!$E$4,DRE!$C$4:$Q$1132,ROW('G. Receitas'!X764),FALSE)</f>
        <v>0</v>
      </c>
      <c r="AD757" s="85" t="str">
        <f t="shared" si="37"/>
        <v/>
      </c>
    </row>
    <row r="758" spans="27:30" x14ac:dyDescent="0.25">
      <c r="AA758" s="85">
        <v>39</v>
      </c>
      <c r="AB758" s="85" t="str">
        <f>DRE!D768</f>
        <v>-</v>
      </c>
      <c r="AC758" s="85">
        <f>HLOOKUP('G. Despesas'!$E$4,DRE!$C$4:$Q$1132,ROW('G. Receitas'!X765),FALSE)</f>
        <v>0</v>
      </c>
      <c r="AD758" s="85" t="str">
        <f t="shared" si="37"/>
        <v/>
      </c>
    </row>
    <row r="759" spans="27:30" x14ac:dyDescent="0.25">
      <c r="AA759" s="85">
        <v>40</v>
      </c>
      <c r="AB759" s="85" t="str">
        <f>DRE!D769</f>
        <v>-</v>
      </c>
      <c r="AC759" s="85">
        <f>HLOOKUP('G. Despesas'!$E$4,DRE!$C$4:$Q$1132,ROW('G. Receitas'!X766),FALSE)</f>
        <v>0</v>
      </c>
      <c r="AD759" s="85" t="str">
        <f t="shared" si="37"/>
        <v/>
      </c>
    </row>
    <row r="760" spans="27:30" x14ac:dyDescent="0.25">
      <c r="AA760" s="85">
        <v>41</v>
      </c>
      <c r="AB760" s="85" t="str">
        <f>DRE!D770</f>
        <v>-</v>
      </c>
      <c r="AC760" s="85">
        <f>HLOOKUP('G. Despesas'!$E$4,DRE!$C$4:$Q$1132,ROW('G. Receitas'!X767),FALSE)</f>
        <v>0</v>
      </c>
      <c r="AD760" s="85" t="str">
        <f t="shared" si="37"/>
        <v/>
      </c>
    </row>
    <row r="761" spans="27:30" x14ac:dyDescent="0.25">
      <c r="AA761" s="85">
        <v>42</v>
      </c>
      <c r="AB761" s="85" t="str">
        <f>DRE!D771</f>
        <v>-</v>
      </c>
      <c r="AC761" s="85">
        <f>HLOOKUP('G. Despesas'!$E$4,DRE!$C$4:$Q$1132,ROW('G. Receitas'!X768),FALSE)</f>
        <v>0</v>
      </c>
      <c r="AD761" s="85" t="str">
        <f t="shared" si="37"/>
        <v/>
      </c>
    </row>
    <row r="762" spans="27:30" x14ac:dyDescent="0.25">
      <c r="AA762" s="85">
        <v>43</v>
      </c>
      <c r="AB762" s="85" t="str">
        <f>DRE!D772</f>
        <v>-</v>
      </c>
      <c r="AC762" s="85">
        <f>HLOOKUP('G. Despesas'!$E$4,DRE!$C$4:$Q$1132,ROW('G. Receitas'!X769),FALSE)</f>
        <v>0</v>
      </c>
      <c r="AD762" s="85" t="str">
        <f t="shared" si="37"/>
        <v/>
      </c>
    </row>
    <row r="763" spans="27:30" x14ac:dyDescent="0.25">
      <c r="AA763" s="85">
        <v>44</v>
      </c>
      <c r="AB763" s="85" t="str">
        <f>DRE!D773</f>
        <v>-</v>
      </c>
      <c r="AC763" s="85">
        <f>HLOOKUP('G. Despesas'!$E$4,DRE!$C$4:$Q$1132,ROW('G. Receitas'!X770),FALSE)</f>
        <v>0</v>
      </c>
      <c r="AD763" s="85" t="str">
        <f t="shared" si="37"/>
        <v/>
      </c>
    </row>
    <row r="764" spans="27:30" x14ac:dyDescent="0.25">
      <c r="AA764" s="85">
        <v>45</v>
      </c>
      <c r="AB764" s="85" t="str">
        <f>DRE!D774</f>
        <v>-</v>
      </c>
      <c r="AC764" s="85">
        <f>HLOOKUP('G. Despesas'!$E$4,DRE!$C$4:$Q$1132,ROW('G. Receitas'!X771),FALSE)</f>
        <v>0</v>
      </c>
      <c r="AD764" s="85" t="str">
        <f t="shared" si="37"/>
        <v/>
      </c>
    </row>
    <row r="765" spans="27:30" x14ac:dyDescent="0.25">
      <c r="AA765" s="85">
        <v>46</v>
      </c>
      <c r="AB765" s="85" t="str">
        <f>DRE!D775</f>
        <v>-</v>
      </c>
      <c r="AC765" s="85">
        <f>HLOOKUP('G. Despesas'!$E$4,DRE!$C$4:$Q$1132,ROW('G. Receitas'!X772),FALSE)</f>
        <v>0</v>
      </c>
      <c r="AD765" s="85" t="str">
        <f t="shared" si="37"/>
        <v/>
      </c>
    </row>
    <row r="766" spans="27:30" x14ac:dyDescent="0.25">
      <c r="AA766" s="85">
        <v>47</v>
      </c>
      <c r="AB766" s="85" t="str">
        <f>DRE!D776</f>
        <v>-</v>
      </c>
      <c r="AC766" s="85">
        <f>HLOOKUP('G. Despesas'!$E$4,DRE!$C$4:$Q$1132,ROW('G. Receitas'!X773),FALSE)</f>
        <v>0</v>
      </c>
      <c r="AD766" s="85" t="str">
        <f t="shared" si="37"/>
        <v/>
      </c>
    </row>
    <row r="767" spans="27:30" x14ac:dyDescent="0.25">
      <c r="AA767" s="85">
        <v>48</v>
      </c>
      <c r="AB767" s="85" t="str">
        <f>DRE!D777</f>
        <v>-</v>
      </c>
      <c r="AC767" s="85">
        <f>HLOOKUP('G. Despesas'!$E$4,DRE!$C$4:$Q$1132,ROW('G. Receitas'!X774),FALSE)</f>
        <v>0</v>
      </c>
      <c r="AD767" s="85" t="str">
        <f t="shared" si="37"/>
        <v/>
      </c>
    </row>
    <row r="768" spans="27:30" x14ac:dyDescent="0.25">
      <c r="AA768" s="85">
        <v>49</v>
      </c>
      <c r="AB768" s="85" t="str">
        <f>DRE!D778</f>
        <v>-</v>
      </c>
      <c r="AC768" s="85">
        <f>HLOOKUP('G. Despesas'!$E$4,DRE!$C$4:$Q$1132,ROW('G. Receitas'!X775),FALSE)</f>
        <v>0</v>
      </c>
      <c r="AD768" s="85" t="str">
        <f t="shared" si="37"/>
        <v/>
      </c>
    </row>
    <row r="769" spans="27:30" x14ac:dyDescent="0.25">
      <c r="AA769" s="85">
        <v>50</v>
      </c>
      <c r="AB769" s="85" t="str">
        <f>DRE!D779</f>
        <v>-</v>
      </c>
      <c r="AC769" s="85">
        <f>HLOOKUP('G. Despesas'!$E$4,DRE!$C$4:$Q$1132,ROW('G. Receitas'!X776),FALSE)</f>
        <v>0</v>
      </c>
      <c r="AD769" s="85" t="str">
        <f t="shared" si="37"/>
        <v/>
      </c>
    </row>
    <row r="770" spans="27:30" x14ac:dyDescent="0.25">
      <c r="AA770" s="85">
        <v>51</v>
      </c>
      <c r="AB770" s="85" t="str">
        <f>DRE!D780</f>
        <v>-</v>
      </c>
      <c r="AC770" s="85">
        <f>HLOOKUP('G. Despesas'!$E$4,DRE!$C$4:$Q$1132,ROW('G. Receitas'!X777),FALSE)</f>
        <v>0</v>
      </c>
      <c r="AD770" s="85" t="str">
        <f t="shared" si="37"/>
        <v/>
      </c>
    </row>
    <row r="771" spans="27:30" x14ac:dyDescent="0.25">
      <c r="AA771" s="85">
        <v>52</v>
      </c>
      <c r="AB771" s="85" t="str">
        <f>DRE!D781</f>
        <v>-</v>
      </c>
      <c r="AC771" s="85">
        <f>HLOOKUP('G. Despesas'!$E$4,DRE!$C$4:$Q$1132,ROW('G. Receitas'!X778),FALSE)</f>
        <v>0</v>
      </c>
      <c r="AD771" s="85" t="str">
        <f t="shared" si="37"/>
        <v/>
      </c>
    </row>
    <row r="772" spans="27:30" x14ac:dyDescent="0.25">
      <c r="AA772" s="85">
        <v>53</v>
      </c>
      <c r="AB772" s="85" t="str">
        <f>DRE!D782</f>
        <v>-</v>
      </c>
      <c r="AC772" s="85">
        <f>HLOOKUP('G. Despesas'!$E$4,DRE!$C$4:$Q$1132,ROW('G. Receitas'!X779),FALSE)</f>
        <v>0</v>
      </c>
      <c r="AD772" s="85" t="str">
        <f t="shared" si="37"/>
        <v/>
      </c>
    </row>
    <row r="773" spans="27:30" x14ac:dyDescent="0.25">
      <c r="AA773" s="85">
        <v>54</v>
      </c>
      <c r="AB773" s="85" t="str">
        <f>DRE!D783</f>
        <v>-</v>
      </c>
      <c r="AC773" s="85">
        <f>HLOOKUP('G. Despesas'!$E$4,DRE!$C$4:$Q$1132,ROW('G. Receitas'!X780),FALSE)</f>
        <v>0</v>
      </c>
      <c r="AD773" s="85" t="str">
        <f t="shared" si="37"/>
        <v/>
      </c>
    </row>
    <row r="774" spans="27:30" x14ac:dyDescent="0.25">
      <c r="AA774" s="85">
        <v>55</v>
      </c>
      <c r="AB774" s="85" t="str">
        <f>DRE!D784</f>
        <v>-</v>
      </c>
      <c r="AC774" s="85">
        <f>HLOOKUP('G. Despesas'!$E$4,DRE!$C$4:$Q$1132,ROW('G. Receitas'!X781),FALSE)</f>
        <v>0</v>
      </c>
      <c r="AD774" s="85" t="str">
        <f t="shared" si="37"/>
        <v/>
      </c>
    </row>
    <row r="775" spans="27:30" x14ac:dyDescent="0.25">
      <c r="AA775" s="85">
        <v>56</v>
      </c>
      <c r="AB775" s="85" t="str">
        <f>DRE!D785</f>
        <v>-</v>
      </c>
      <c r="AC775" s="85">
        <f>HLOOKUP('G. Despesas'!$E$4,DRE!$C$4:$Q$1132,ROW('G. Receitas'!X782),FALSE)</f>
        <v>0</v>
      </c>
      <c r="AD775" s="85" t="str">
        <f t="shared" si="37"/>
        <v/>
      </c>
    </row>
    <row r="776" spans="27:30" x14ac:dyDescent="0.25">
      <c r="AA776" s="85">
        <v>57</v>
      </c>
      <c r="AB776" s="85" t="str">
        <f>DRE!D786</f>
        <v>-</v>
      </c>
      <c r="AC776" s="85">
        <f>HLOOKUP('G. Despesas'!$E$4,DRE!$C$4:$Q$1132,ROW('G. Receitas'!X783),FALSE)</f>
        <v>0</v>
      </c>
      <c r="AD776" s="85" t="str">
        <f t="shared" si="37"/>
        <v/>
      </c>
    </row>
    <row r="777" spans="27:30" x14ac:dyDescent="0.25">
      <c r="AA777" s="85">
        <v>58</v>
      </c>
      <c r="AB777" s="85" t="str">
        <f>DRE!D787</f>
        <v>-</v>
      </c>
      <c r="AC777" s="85">
        <f>HLOOKUP('G. Despesas'!$E$4,DRE!$C$4:$Q$1132,ROW('G. Receitas'!X784),FALSE)</f>
        <v>0</v>
      </c>
      <c r="AD777" s="85" t="str">
        <f t="shared" si="37"/>
        <v/>
      </c>
    </row>
    <row r="778" spans="27:30" x14ac:dyDescent="0.25">
      <c r="AA778" s="85">
        <v>59</v>
      </c>
      <c r="AB778" s="85" t="str">
        <f>DRE!D788</f>
        <v>-</v>
      </c>
      <c r="AC778" s="85">
        <f>HLOOKUP('G. Despesas'!$E$4,DRE!$C$4:$Q$1132,ROW('G. Receitas'!X785),FALSE)</f>
        <v>0</v>
      </c>
      <c r="AD778" s="85" t="str">
        <f t="shared" si="37"/>
        <v/>
      </c>
    </row>
    <row r="779" spans="27:30" x14ac:dyDescent="0.25">
      <c r="AA779" s="85">
        <v>60</v>
      </c>
      <c r="AB779" s="85" t="str">
        <f>DRE!D789</f>
        <v>-</v>
      </c>
      <c r="AC779" s="85">
        <f>HLOOKUP('G. Despesas'!$E$4,DRE!$C$4:$Q$1132,ROW('G. Receitas'!X786),FALSE)</f>
        <v>0</v>
      </c>
      <c r="AD779" s="85" t="str">
        <f t="shared" si="37"/>
        <v/>
      </c>
    </row>
    <row r="780" spans="27:30" x14ac:dyDescent="0.25">
      <c r="AA780" s="85">
        <v>61</v>
      </c>
      <c r="AB780" s="85" t="str">
        <f>DRE!D790</f>
        <v>-</v>
      </c>
      <c r="AC780" s="85">
        <f>HLOOKUP('G. Despesas'!$E$4,DRE!$C$4:$Q$1132,ROW('G. Receitas'!X787),FALSE)</f>
        <v>0</v>
      </c>
      <c r="AD780" s="85" t="str">
        <f t="shared" si="37"/>
        <v/>
      </c>
    </row>
    <row r="781" spans="27:30" x14ac:dyDescent="0.25">
      <c r="AA781" s="85">
        <v>62</v>
      </c>
      <c r="AB781" s="85" t="str">
        <f>DRE!D791</f>
        <v>-</v>
      </c>
      <c r="AC781" s="85">
        <f>HLOOKUP('G. Despesas'!$E$4,DRE!$C$4:$Q$1132,ROW('G. Receitas'!X788),FALSE)</f>
        <v>0</v>
      </c>
      <c r="AD781" s="85" t="str">
        <f t="shared" si="37"/>
        <v/>
      </c>
    </row>
    <row r="782" spans="27:30" x14ac:dyDescent="0.25">
      <c r="AA782" s="85">
        <v>63</v>
      </c>
      <c r="AB782" s="85" t="str">
        <f>DRE!D792</f>
        <v>-</v>
      </c>
      <c r="AC782" s="85">
        <f>HLOOKUP('G. Despesas'!$E$4,DRE!$C$4:$Q$1132,ROW('G. Receitas'!X789),FALSE)</f>
        <v>0</v>
      </c>
      <c r="AD782" s="85" t="str">
        <f t="shared" si="37"/>
        <v/>
      </c>
    </row>
    <row r="783" spans="27:30" x14ac:dyDescent="0.25">
      <c r="AA783" s="85">
        <v>64</v>
      </c>
      <c r="AB783" s="85" t="str">
        <f>DRE!D793</f>
        <v>-</v>
      </c>
      <c r="AC783" s="85">
        <f>HLOOKUP('G. Despesas'!$E$4,DRE!$C$4:$Q$1132,ROW('G. Receitas'!X790),FALSE)</f>
        <v>0</v>
      </c>
      <c r="AD783" s="85" t="str">
        <f t="shared" si="37"/>
        <v/>
      </c>
    </row>
    <row r="784" spans="27:30" x14ac:dyDescent="0.25">
      <c r="AA784" s="85">
        <v>65</v>
      </c>
      <c r="AB784" s="85" t="str">
        <f>DRE!D794</f>
        <v>-</v>
      </c>
      <c r="AC784" s="85">
        <f>HLOOKUP('G. Despesas'!$E$4,DRE!$C$4:$Q$1132,ROW('G. Receitas'!X791),FALSE)</f>
        <v>0</v>
      </c>
      <c r="AD784" s="85" t="str">
        <f t="shared" si="37"/>
        <v/>
      </c>
    </row>
    <row r="785" spans="27:30" x14ac:dyDescent="0.25">
      <c r="AA785" s="85">
        <v>66</v>
      </c>
      <c r="AB785" s="85" t="str">
        <f>DRE!D795</f>
        <v>-</v>
      </c>
      <c r="AC785" s="85">
        <f>HLOOKUP('G. Despesas'!$E$4,DRE!$C$4:$Q$1132,ROW('G. Receitas'!X792),FALSE)</f>
        <v>0</v>
      </c>
      <c r="AD785" s="85" t="str">
        <f t="shared" ref="AD785:AD818" si="39">IF(AC785=0,"",AC785+AA785/1000)</f>
        <v/>
      </c>
    </row>
    <row r="786" spans="27:30" x14ac:dyDescent="0.25">
      <c r="AA786" s="85">
        <v>67</v>
      </c>
      <c r="AB786" s="85" t="str">
        <f>DRE!D796</f>
        <v>-</v>
      </c>
      <c r="AC786" s="85">
        <f>HLOOKUP('G. Despesas'!$E$4,DRE!$C$4:$Q$1132,ROW('G. Receitas'!X793),FALSE)</f>
        <v>0</v>
      </c>
      <c r="AD786" s="85" t="str">
        <f t="shared" si="39"/>
        <v/>
      </c>
    </row>
    <row r="787" spans="27:30" x14ac:dyDescent="0.25">
      <c r="AA787" s="85">
        <v>68</v>
      </c>
      <c r="AB787" s="85" t="str">
        <f>DRE!D797</f>
        <v>-</v>
      </c>
      <c r="AC787" s="85">
        <f>HLOOKUP('G. Despesas'!$E$4,DRE!$C$4:$Q$1132,ROW('G. Receitas'!X794),FALSE)</f>
        <v>0</v>
      </c>
      <c r="AD787" s="85" t="str">
        <f t="shared" si="39"/>
        <v/>
      </c>
    </row>
    <row r="788" spans="27:30" x14ac:dyDescent="0.25">
      <c r="AA788" s="85">
        <v>69</v>
      </c>
      <c r="AB788" s="85" t="str">
        <f>DRE!D798</f>
        <v>-</v>
      </c>
      <c r="AC788" s="85">
        <f>HLOOKUP('G. Despesas'!$E$4,DRE!$C$4:$Q$1132,ROW('G. Receitas'!X795),FALSE)</f>
        <v>0</v>
      </c>
      <c r="AD788" s="85" t="str">
        <f t="shared" si="39"/>
        <v/>
      </c>
    </row>
    <row r="789" spans="27:30" x14ac:dyDescent="0.25">
      <c r="AA789" s="85">
        <v>70</v>
      </c>
      <c r="AB789" s="85" t="str">
        <f>DRE!D799</f>
        <v>-</v>
      </c>
      <c r="AC789" s="85">
        <f>HLOOKUP('G. Despesas'!$E$4,DRE!$C$4:$Q$1132,ROW('G. Receitas'!X796),FALSE)</f>
        <v>0</v>
      </c>
      <c r="AD789" s="85" t="str">
        <f t="shared" si="39"/>
        <v/>
      </c>
    </row>
    <row r="790" spans="27:30" x14ac:dyDescent="0.25">
      <c r="AA790" s="85">
        <v>71</v>
      </c>
      <c r="AB790" s="85" t="str">
        <f>DRE!D800</f>
        <v>-</v>
      </c>
      <c r="AC790" s="85">
        <f>HLOOKUP('G. Despesas'!$E$4,DRE!$C$4:$Q$1132,ROW('G. Receitas'!X797),FALSE)</f>
        <v>0</v>
      </c>
      <c r="AD790" s="85" t="str">
        <f t="shared" si="39"/>
        <v/>
      </c>
    </row>
    <row r="791" spans="27:30" x14ac:dyDescent="0.25">
      <c r="AA791" s="85">
        <v>72</v>
      </c>
      <c r="AB791" s="85" t="str">
        <f>DRE!D801</f>
        <v>-</v>
      </c>
      <c r="AC791" s="85">
        <f>HLOOKUP('G. Despesas'!$E$4,DRE!$C$4:$Q$1132,ROW('G. Receitas'!X798),FALSE)</f>
        <v>0</v>
      </c>
      <c r="AD791" s="85" t="str">
        <f t="shared" si="39"/>
        <v/>
      </c>
    </row>
    <row r="792" spans="27:30" x14ac:dyDescent="0.25">
      <c r="AA792" s="85">
        <v>73</v>
      </c>
      <c r="AB792" s="85" t="str">
        <f>DRE!D802</f>
        <v>-</v>
      </c>
      <c r="AC792" s="85">
        <f>HLOOKUP('G. Despesas'!$E$4,DRE!$C$4:$Q$1132,ROW('G. Receitas'!X799),FALSE)</f>
        <v>0</v>
      </c>
      <c r="AD792" s="85" t="str">
        <f t="shared" si="39"/>
        <v/>
      </c>
    </row>
    <row r="793" spans="27:30" x14ac:dyDescent="0.25">
      <c r="AA793" s="85">
        <v>74</v>
      </c>
      <c r="AB793" s="85" t="str">
        <f>DRE!D803</f>
        <v>-</v>
      </c>
      <c r="AC793" s="85">
        <f>HLOOKUP('G. Despesas'!$E$4,DRE!$C$4:$Q$1132,ROW('G. Receitas'!X800),FALSE)</f>
        <v>0</v>
      </c>
      <c r="AD793" s="85" t="str">
        <f t="shared" si="39"/>
        <v/>
      </c>
    </row>
    <row r="794" spans="27:30" x14ac:dyDescent="0.25">
      <c r="AA794" s="85">
        <v>75</v>
      </c>
      <c r="AB794" s="85" t="str">
        <f>DRE!D804</f>
        <v>-</v>
      </c>
      <c r="AC794" s="85">
        <f>HLOOKUP('G. Despesas'!$E$4,DRE!$C$4:$Q$1132,ROW('G. Receitas'!X801),FALSE)</f>
        <v>0</v>
      </c>
      <c r="AD794" s="85" t="str">
        <f t="shared" si="39"/>
        <v/>
      </c>
    </row>
    <row r="795" spans="27:30" x14ac:dyDescent="0.25">
      <c r="AA795" s="85">
        <v>76</v>
      </c>
      <c r="AB795" s="85" t="str">
        <f>DRE!D805</f>
        <v>-</v>
      </c>
      <c r="AC795" s="85">
        <f>HLOOKUP('G. Despesas'!$E$4,DRE!$C$4:$Q$1132,ROW('G. Receitas'!X802),FALSE)</f>
        <v>0</v>
      </c>
      <c r="AD795" s="85" t="str">
        <f t="shared" si="39"/>
        <v/>
      </c>
    </row>
    <row r="796" spans="27:30" x14ac:dyDescent="0.25">
      <c r="AA796" s="85">
        <v>77</v>
      </c>
      <c r="AB796" s="85" t="str">
        <f>DRE!D806</f>
        <v>-</v>
      </c>
      <c r="AC796" s="85">
        <f>HLOOKUP('G. Despesas'!$E$4,DRE!$C$4:$Q$1132,ROW('G. Receitas'!X803),FALSE)</f>
        <v>0</v>
      </c>
      <c r="AD796" s="85" t="str">
        <f t="shared" si="39"/>
        <v/>
      </c>
    </row>
    <row r="797" spans="27:30" x14ac:dyDescent="0.25">
      <c r="AA797" s="85">
        <v>78</v>
      </c>
      <c r="AB797" s="85" t="str">
        <f>DRE!D807</f>
        <v>-</v>
      </c>
      <c r="AC797" s="85">
        <f>HLOOKUP('G. Despesas'!$E$4,DRE!$C$4:$Q$1132,ROW('G. Receitas'!X804),FALSE)</f>
        <v>0</v>
      </c>
      <c r="AD797" s="85" t="str">
        <f t="shared" si="39"/>
        <v/>
      </c>
    </row>
    <row r="798" spans="27:30" x14ac:dyDescent="0.25">
      <c r="AA798" s="85">
        <v>79</v>
      </c>
      <c r="AB798" s="85" t="str">
        <f>DRE!D808</f>
        <v>-</v>
      </c>
      <c r="AC798" s="85">
        <f>HLOOKUP('G. Despesas'!$E$4,DRE!$C$4:$Q$1132,ROW('G. Receitas'!X805),FALSE)</f>
        <v>0</v>
      </c>
      <c r="AD798" s="85" t="str">
        <f t="shared" si="39"/>
        <v/>
      </c>
    </row>
    <row r="799" spans="27:30" x14ac:dyDescent="0.25">
      <c r="AA799" s="85">
        <v>80</v>
      </c>
      <c r="AB799" s="85" t="str">
        <f>DRE!D809</f>
        <v>-</v>
      </c>
      <c r="AC799" s="85">
        <f>HLOOKUP('G. Despesas'!$E$4,DRE!$C$4:$Q$1132,ROW('G. Receitas'!X806),FALSE)</f>
        <v>0</v>
      </c>
      <c r="AD799" s="85" t="str">
        <f t="shared" si="39"/>
        <v/>
      </c>
    </row>
    <row r="800" spans="27:30" x14ac:dyDescent="0.25">
      <c r="AA800" s="85">
        <v>81</v>
      </c>
      <c r="AB800" s="85" t="str">
        <f>DRE!D810</f>
        <v>-</v>
      </c>
      <c r="AC800" s="85">
        <f>HLOOKUP('G. Despesas'!$E$4,DRE!$C$4:$Q$1132,ROW('G. Receitas'!X807),FALSE)</f>
        <v>0</v>
      </c>
      <c r="AD800" s="85" t="str">
        <f t="shared" si="39"/>
        <v/>
      </c>
    </row>
    <row r="801" spans="27:30" x14ac:dyDescent="0.25">
      <c r="AA801" s="85">
        <v>82</v>
      </c>
      <c r="AB801" s="85" t="str">
        <f>DRE!D811</f>
        <v>-</v>
      </c>
      <c r="AC801" s="85">
        <f>HLOOKUP('G. Despesas'!$E$4,DRE!$C$4:$Q$1132,ROW('G. Receitas'!X808),FALSE)</f>
        <v>0</v>
      </c>
      <c r="AD801" s="85" t="str">
        <f t="shared" si="39"/>
        <v/>
      </c>
    </row>
    <row r="802" spans="27:30" x14ac:dyDescent="0.25">
      <c r="AA802" s="85">
        <v>83</v>
      </c>
      <c r="AB802" s="85" t="str">
        <f>DRE!D812</f>
        <v>-</v>
      </c>
      <c r="AC802" s="85">
        <f>HLOOKUP('G. Despesas'!$E$4,DRE!$C$4:$Q$1132,ROW('G. Receitas'!X809),FALSE)</f>
        <v>0</v>
      </c>
      <c r="AD802" s="85" t="str">
        <f t="shared" si="39"/>
        <v/>
      </c>
    </row>
    <row r="803" spans="27:30" x14ac:dyDescent="0.25">
      <c r="AA803" s="85">
        <v>84</v>
      </c>
      <c r="AB803" s="85" t="str">
        <f>DRE!D813</f>
        <v>-</v>
      </c>
      <c r="AC803" s="85">
        <f>HLOOKUP('G. Despesas'!$E$4,DRE!$C$4:$Q$1132,ROW('G. Receitas'!X810),FALSE)</f>
        <v>0</v>
      </c>
      <c r="AD803" s="85" t="str">
        <f t="shared" si="39"/>
        <v/>
      </c>
    </row>
    <row r="804" spans="27:30" x14ac:dyDescent="0.25">
      <c r="AA804" s="85">
        <v>85</v>
      </c>
      <c r="AB804" s="85" t="str">
        <f>DRE!D814</f>
        <v>-</v>
      </c>
      <c r="AC804" s="85">
        <f>HLOOKUP('G. Despesas'!$E$4,DRE!$C$4:$Q$1132,ROW('G. Receitas'!X811),FALSE)</f>
        <v>0</v>
      </c>
      <c r="AD804" s="85" t="str">
        <f t="shared" si="39"/>
        <v/>
      </c>
    </row>
    <row r="805" spans="27:30" x14ac:dyDescent="0.25">
      <c r="AA805" s="85">
        <v>86</v>
      </c>
      <c r="AB805" s="85" t="str">
        <f>DRE!D815</f>
        <v>-</v>
      </c>
      <c r="AC805" s="85">
        <f>HLOOKUP('G. Despesas'!$E$4,DRE!$C$4:$Q$1132,ROW('G. Receitas'!X812),FALSE)</f>
        <v>0</v>
      </c>
      <c r="AD805" s="85" t="str">
        <f t="shared" si="39"/>
        <v/>
      </c>
    </row>
    <row r="806" spans="27:30" x14ac:dyDescent="0.25">
      <c r="AA806" s="85">
        <v>87</v>
      </c>
      <c r="AB806" s="85" t="str">
        <f>DRE!D816</f>
        <v>-</v>
      </c>
      <c r="AC806" s="85">
        <f>HLOOKUP('G. Despesas'!$E$4,DRE!$C$4:$Q$1132,ROW('G. Receitas'!X813),FALSE)</f>
        <v>0</v>
      </c>
      <c r="AD806" s="85" t="str">
        <f t="shared" si="39"/>
        <v/>
      </c>
    </row>
    <row r="807" spans="27:30" x14ac:dyDescent="0.25">
      <c r="AA807" s="85">
        <v>88</v>
      </c>
      <c r="AB807" s="85" t="str">
        <f>DRE!D817</f>
        <v>-</v>
      </c>
      <c r="AC807" s="85">
        <f>HLOOKUP('G. Despesas'!$E$4,DRE!$C$4:$Q$1132,ROW('G. Receitas'!X814),FALSE)</f>
        <v>0</v>
      </c>
      <c r="AD807" s="85" t="str">
        <f t="shared" si="39"/>
        <v/>
      </c>
    </row>
    <row r="808" spans="27:30" x14ac:dyDescent="0.25">
      <c r="AA808" s="85">
        <v>89</v>
      </c>
      <c r="AB808" s="85" t="str">
        <f>DRE!D818</f>
        <v>-</v>
      </c>
      <c r="AC808" s="85">
        <f>HLOOKUP('G. Despesas'!$E$4,DRE!$C$4:$Q$1132,ROW('G. Receitas'!X815),FALSE)</f>
        <v>0</v>
      </c>
      <c r="AD808" s="85" t="str">
        <f t="shared" si="39"/>
        <v/>
      </c>
    </row>
    <row r="809" spans="27:30" x14ac:dyDescent="0.25">
      <c r="AA809" s="85">
        <v>90</v>
      </c>
      <c r="AB809" s="85" t="str">
        <f>DRE!D819</f>
        <v>-</v>
      </c>
      <c r="AC809" s="85">
        <f>HLOOKUP('G. Despesas'!$E$4,DRE!$C$4:$Q$1132,ROW('G. Receitas'!X816),FALSE)</f>
        <v>0</v>
      </c>
      <c r="AD809" s="85" t="str">
        <f t="shared" si="39"/>
        <v/>
      </c>
    </row>
    <row r="810" spans="27:30" x14ac:dyDescent="0.25">
      <c r="AA810" s="85">
        <v>91</v>
      </c>
      <c r="AB810" s="85" t="str">
        <f>DRE!D820</f>
        <v>-</v>
      </c>
      <c r="AC810" s="85">
        <f>HLOOKUP('G. Despesas'!$E$4,DRE!$C$4:$Q$1132,ROW('G. Receitas'!X817),FALSE)</f>
        <v>0</v>
      </c>
      <c r="AD810" s="85" t="str">
        <f t="shared" si="39"/>
        <v/>
      </c>
    </row>
    <row r="811" spans="27:30" x14ac:dyDescent="0.25">
      <c r="AA811" s="85">
        <v>92</v>
      </c>
      <c r="AB811" s="85" t="str">
        <f>DRE!D821</f>
        <v>-</v>
      </c>
      <c r="AC811" s="85">
        <f>HLOOKUP('G. Despesas'!$E$4,DRE!$C$4:$Q$1132,ROW('G. Receitas'!X818),FALSE)</f>
        <v>0</v>
      </c>
      <c r="AD811" s="85" t="str">
        <f t="shared" si="39"/>
        <v/>
      </c>
    </row>
    <row r="812" spans="27:30" x14ac:dyDescent="0.25">
      <c r="AA812" s="85">
        <v>93</v>
      </c>
      <c r="AB812" s="85" t="str">
        <f>DRE!D822</f>
        <v>-</v>
      </c>
      <c r="AC812" s="85">
        <f>HLOOKUP('G. Despesas'!$E$4,DRE!$C$4:$Q$1132,ROW('G. Receitas'!X819),FALSE)</f>
        <v>0</v>
      </c>
      <c r="AD812" s="85" t="str">
        <f t="shared" si="39"/>
        <v/>
      </c>
    </row>
    <row r="813" spans="27:30" x14ac:dyDescent="0.25">
      <c r="AA813" s="85">
        <v>94</v>
      </c>
      <c r="AB813" s="85" t="str">
        <f>DRE!D823</f>
        <v>-</v>
      </c>
      <c r="AC813" s="85">
        <f>HLOOKUP('G. Despesas'!$E$4,DRE!$C$4:$Q$1132,ROW('G. Receitas'!X820),FALSE)</f>
        <v>0</v>
      </c>
      <c r="AD813" s="85" t="str">
        <f t="shared" si="39"/>
        <v/>
      </c>
    </row>
    <row r="814" spans="27:30" x14ac:dyDescent="0.25">
      <c r="AA814" s="85">
        <v>95</v>
      </c>
      <c r="AB814" s="85" t="str">
        <f>DRE!D824</f>
        <v>-</v>
      </c>
      <c r="AC814" s="85">
        <f>HLOOKUP('G. Despesas'!$E$4,DRE!$C$4:$Q$1132,ROW('G. Receitas'!X821),FALSE)</f>
        <v>0</v>
      </c>
      <c r="AD814" s="85" t="str">
        <f t="shared" si="39"/>
        <v/>
      </c>
    </row>
    <row r="815" spans="27:30" x14ac:dyDescent="0.25">
      <c r="AA815" s="85">
        <v>96</v>
      </c>
      <c r="AB815" s="85" t="str">
        <f>DRE!D825</f>
        <v>-</v>
      </c>
      <c r="AC815" s="85">
        <f>HLOOKUP('G. Despesas'!$E$4,DRE!$C$4:$Q$1132,ROW('G. Receitas'!X822),FALSE)</f>
        <v>0</v>
      </c>
      <c r="AD815" s="85" t="str">
        <f t="shared" si="39"/>
        <v/>
      </c>
    </row>
    <row r="816" spans="27:30" x14ac:dyDescent="0.25">
      <c r="AA816" s="85">
        <v>97</v>
      </c>
      <c r="AB816" s="85" t="str">
        <f>DRE!D826</f>
        <v>-</v>
      </c>
      <c r="AC816" s="85">
        <f>HLOOKUP('G. Despesas'!$E$4,DRE!$C$4:$Q$1132,ROW('G. Receitas'!X823),FALSE)</f>
        <v>0</v>
      </c>
      <c r="AD816" s="85" t="str">
        <f t="shared" si="39"/>
        <v/>
      </c>
    </row>
    <row r="817" spans="27:33" x14ac:dyDescent="0.25">
      <c r="AA817" s="85">
        <v>98</v>
      </c>
      <c r="AB817" s="85" t="str">
        <f>DRE!D827</f>
        <v>-</v>
      </c>
      <c r="AC817" s="85">
        <f>HLOOKUP('G. Despesas'!$E$4,DRE!$C$4:$Q$1132,ROW('G. Receitas'!X824),FALSE)</f>
        <v>0</v>
      </c>
      <c r="AD817" s="85" t="str">
        <f t="shared" si="39"/>
        <v/>
      </c>
    </row>
    <row r="818" spans="27:33" x14ac:dyDescent="0.25">
      <c r="AA818" s="85">
        <v>99</v>
      </c>
      <c r="AB818" s="85" t="str">
        <f>DRE!D828</f>
        <v>Outras Receitas Não Operacionais</v>
      </c>
      <c r="AC818" s="85">
        <f>HLOOKUP('G. Despesas'!$E$4,DRE!$C$4:$Q$1132,ROW('G. Receitas'!X825),FALSE)</f>
        <v>0</v>
      </c>
      <c r="AD818" s="85" t="str">
        <f t="shared" si="39"/>
        <v/>
      </c>
    </row>
    <row r="819" spans="27:33" x14ac:dyDescent="0.25">
      <c r="AB819" s="85" t="str">
        <f>DRE!D829</f>
        <v>DESPESAS NÃO OPERACIONAIS</v>
      </c>
      <c r="AC819" s="85">
        <f>HLOOKUP('G. Despesas'!$E$4,DRE!$C$4:$Q$1132,ROW('G. Receitas'!X826),FALSE)</f>
        <v>1577</v>
      </c>
      <c r="AD819" s="85" t="s">
        <v>1339</v>
      </c>
      <c r="AE819" s="85" t="s">
        <v>1340</v>
      </c>
      <c r="AF819" s="85" t="s">
        <v>1341</v>
      </c>
      <c r="AG819" s="85" t="s">
        <v>1341</v>
      </c>
    </row>
    <row r="820" spans="27:33" x14ac:dyDescent="0.25">
      <c r="AA820" s="85">
        <v>1</v>
      </c>
      <c r="AB820" s="85" t="str">
        <f>DRE!D830</f>
        <v>DISTRIBUIÇÃO DE LUCROS</v>
      </c>
      <c r="AC820" s="85">
        <f>HLOOKUP('G. Despesas'!$E$4,DRE!$C$4:$Q$1132,ROW('G. Receitas'!X827),FALSE)</f>
        <v>1577</v>
      </c>
      <c r="AD820" s="85">
        <f>IF(AC820=0,"",AC820+AA820/1000)</f>
        <v>1577.001</v>
      </c>
      <c r="AE820" s="85">
        <f>LARGE($AD$820:$AD$918,AA820)</f>
        <v>1577.001</v>
      </c>
      <c r="AF820" s="85" t="str">
        <f t="shared" ref="AF820:AF834" si="40">IFERROR(VLOOKUP(MATCH(AE820,$AD$820:$AD$918,0),$AA$820:$AC$918,AF$6,FALSE),"-")</f>
        <v>DISTRIBUIÇÃO DE LUCROS</v>
      </c>
      <c r="AG820" s="85">
        <f t="shared" ref="AG820:AG834" si="41">IFERROR(VLOOKUP(MATCH(AE820,$AD$820:$AD$918,0),$AA$820:$AC$918,AG$6,FALSE),"")</f>
        <v>1577</v>
      </c>
    </row>
    <row r="821" spans="27:33" x14ac:dyDescent="0.25">
      <c r="AA821" s="85">
        <v>2</v>
      </c>
      <c r="AB821" s="85" t="str">
        <f>DRE!D831</f>
        <v>-</v>
      </c>
      <c r="AC821" s="85">
        <f>HLOOKUP('G. Despesas'!$E$4,DRE!$C$4:$Q$1132,ROW('G. Receitas'!X828),FALSE)</f>
        <v>0</v>
      </c>
      <c r="AD821" s="85" t="str">
        <f t="shared" ref="AD821:AD884" si="42">IF(AC821=0,"",AC821+AA821/1000)</f>
        <v/>
      </c>
      <c r="AE821" s="85" t="e">
        <f t="shared" ref="AE821:AE834" si="43">LARGE($AD$820:$AD$918,AA821)</f>
        <v>#NUM!</v>
      </c>
      <c r="AF821" s="85" t="str">
        <f t="shared" si="40"/>
        <v>-</v>
      </c>
      <c r="AG821" s="85" t="str">
        <f t="shared" si="41"/>
        <v/>
      </c>
    </row>
    <row r="822" spans="27:33" x14ac:dyDescent="0.25">
      <c r="AA822" s="85">
        <v>3</v>
      </c>
      <c r="AB822" s="85" t="str">
        <f>DRE!D832</f>
        <v>-</v>
      </c>
      <c r="AC822" s="85">
        <f>HLOOKUP('G. Despesas'!$E$4,DRE!$C$4:$Q$1132,ROW('G. Receitas'!X829),FALSE)</f>
        <v>0</v>
      </c>
      <c r="AD822" s="85" t="str">
        <f t="shared" si="42"/>
        <v/>
      </c>
      <c r="AE822" s="85" t="e">
        <f t="shared" si="43"/>
        <v>#NUM!</v>
      </c>
      <c r="AF822" s="85" t="str">
        <f t="shared" si="40"/>
        <v>-</v>
      </c>
      <c r="AG822" s="85" t="str">
        <f t="shared" si="41"/>
        <v/>
      </c>
    </row>
    <row r="823" spans="27:33" x14ac:dyDescent="0.25">
      <c r="AA823" s="85">
        <v>4</v>
      </c>
      <c r="AB823" s="85" t="str">
        <f>DRE!D833</f>
        <v>-</v>
      </c>
      <c r="AC823" s="85">
        <f>HLOOKUP('G. Despesas'!$E$4,DRE!$C$4:$Q$1132,ROW('G. Receitas'!X830),FALSE)</f>
        <v>0</v>
      </c>
      <c r="AD823" s="85" t="str">
        <f t="shared" si="42"/>
        <v/>
      </c>
      <c r="AE823" s="85" t="e">
        <f t="shared" si="43"/>
        <v>#NUM!</v>
      </c>
      <c r="AF823" s="85" t="str">
        <f t="shared" si="40"/>
        <v>-</v>
      </c>
      <c r="AG823" s="85" t="str">
        <f t="shared" si="41"/>
        <v/>
      </c>
    </row>
    <row r="824" spans="27:33" x14ac:dyDescent="0.25">
      <c r="AA824" s="85">
        <v>5</v>
      </c>
      <c r="AB824" s="85" t="str">
        <f>DRE!D834</f>
        <v>-</v>
      </c>
      <c r="AC824" s="85">
        <f>HLOOKUP('G. Despesas'!$E$4,DRE!$C$4:$Q$1132,ROW('G. Receitas'!X831),FALSE)</f>
        <v>0</v>
      </c>
      <c r="AD824" s="85" t="str">
        <f t="shared" si="42"/>
        <v/>
      </c>
      <c r="AE824" s="85" t="e">
        <f t="shared" si="43"/>
        <v>#NUM!</v>
      </c>
      <c r="AF824" s="85" t="str">
        <f t="shared" si="40"/>
        <v>-</v>
      </c>
      <c r="AG824" s="85" t="str">
        <f t="shared" si="41"/>
        <v/>
      </c>
    </row>
    <row r="825" spans="27:33" x14ac:dyDescent="0.25">
      <c r="AA825" s="85">
        <v>6</v>
      </c>
      <c r="AB825" s="85" t="str">
        <f>DRE!D835</f>
        <v>-</v>
      </c>
      <c r="AC825" s="85">
        <f>HLOOKUP('G. Despesas'!$E$4,DRE!$C$4:$Q$1132,ROW('G. Receitas'!X832),FALSE)</f>
        <v>0</v>
      </c>
      <c r="AD825" s="85" t="str">
        <f t="shared" si="42"/>
        <v/>
      </c>
      <c r="AE825" s="85" t="e">
        <f t="shared" si="43"/>
        <v>#NUM!</v>
      </c>
      <c r="AF825" s="85" t="str">
        <f t="shared" si="40"/>
        <v>-</v>
      </c>
      <c r="AG825" s="85" t="str">
        <f t="shared" si="41"/>
        <v/>
      </c>
    </row>
    <row r="826" spans="27:33" x14ac:dyDescent="0.25">
      <c r="AA826" s="85">
        <v>7</v>
      </c>
      <c r="AB826" s="85" t="str">
        <f>DRE!D836</f>
        <v>-</v>
      </c>
      <c r="AC826" s="85">
        <f>HLOOKUP('G. Despesas'!$E$4,DRE!$C$4:$Q$1132,ROW('G. Receitas'!X833),FALSE)</f>
        <v>0</v>
      </c>
      <c r="AD826" s="85" t="str">
        <f t="shared" si="42"/>
        <v/>
      </c>
      <c r="AE826" s="85" t="e">
        <f t="shared" si="43"/>
        <v>#NUM!</v>
      </c>
      <c r="AF826" s="85" t="str">
        <f t="shared" si="40"/>
        <v>-</v>
      </c>
      <c r="AG826" s="85" t="str">
        <f t="shared" si="41"/>
        <v/>
      </c>
    </row>
    <row r="827" spans="27:33" x14ac:dyDescent="0.25">
      <c r="AA827" s="85">
        <v>8</v>
      </c>
      <c r="AB827" s="85" t="str">
        <f>DRE!D837</f>
        <v>-</v>
      </c>
      <c r="AC827" s="85">
        <f>HLOOKUP('G. Despesas'!$E$4,DRE!$C$4:$Q$1132,ROW('G. Receitas'!X834),FALSE)</f>
        <v>0</v>
      </c>
      <c r="AD827" s="85" t="str">
        <f t="shared" si="42"/>
        <v/>
      </c>
      <c r="AE827" s="85" t="e">
        <f t="shared" si="43"/>
        <v>#NUM!</v>
      </c>
      <c r="AF827" s="85" t="str">
        <f t="shared" si="40"/>
        <v>-</v>
      </c>
      <c r="AG827" s="85" t="str">
        <f t="shared" si="41"/>
        <v/>
      </c>
    </row>
    <row r="828" spans="27:33" x14ac:dyDescent="0.25">
      <c r="AA828" s="85">
        <v>9</v>
      </c>
      <c r="AB828" s="85" t="str">
        <f>DRE!D838</f>
        <v>-</v>
      </c>
      <c r="AC828" s="85">
        <f>HLOOKUP('G. Despesas'!$E$4,DRE!$C$4:$Q$1132,ROW('G. Receitas'!X835),FALSE)</f>
        <v>0</v>
      </c>
      <c r="AD828" s="85" t="str">
        <f t="shared" si="42"/>
        <v/>
      </c>
      <c r="AE828" s="85" t="e">
        <f t="shared" si="43"/>
        <v>#NUM!</v>
      </c>
      <c r="AF828" s="85" t="str">
        <f t="shared" si="40"/>
        <v>-</v>
      </c>
      <c r="AG828" s="85" t="str">
        <f t="shared" si="41"/>
        <v/>
      </c>
    </row>
    <row r="829" spans="27:33" x14ac:dyDescent="0.25">
      <c r="AA829" s="85">
        <v>10</v>
      </c>
      <c r="AB829" s="85" t="str">
        <f>DRE!D839</f>
        <v>-</v>
      </c>
      <c r="AC829" s="85">
        <f>HLOOKUP('G. Despesas'!$E$4,DRE!$C$4:$Q$1132,ROW('G. Receitas'!X836),FALSE)</f>
        <v>0</v>
      </c>
      <c r="AD829" s="85" t="str">
        <f t="shared" si="42"/>
        <v/>
      </c>
      <c r="AE829" s="85" t="e">
        <f t="shared" si="43"/>
        <v>#NUM!</v>
      </c>
      <c r="AF829" s="85" t="str">
        <f t="shared" si="40"/>
        <v>-</v>
      </c>
      <c r="AG829" s="85" t="str">
        <f t="shared" si="41"/>
        <v/>
      </c>
    </row>
    <row r="830" spans="27:33" x14ac:dyDescent="0.25">
      <c r="AA830" s="85">
        <v>11</v>
      </c>
      <c r="AB830" s="85" t="str">
        <f>DRE!D840</f>
        <v>-</v>
      </c>
      <c r="AC830" s="85">
        <f>HLOOKUP('G. Despesas'!$E$4,DRE!$C$4:$Q$1132,ROW('G. Receitas'!X837),FALSE)</f>
        <v>0</v>
      </c>
      <c r="AD830" s="85" t="str">
        <f t="shared" si="42"/>
        <v/>
      </c>
      <c r="AE830" s="85" t="e">
        <f t="shared" si="43"/>
        <v>#NUM!</v>
      </c>
      <c r="AF830" s="85" t="str">
        <f t="shared" si="40"/>
        <v>-</v>
      </c>
      <c r="AG830" s="85" t="str">
        <f t="shared" si="41"/>
        <v/>
      </c>
    </row>
    <row r="831" spans="27:33" x14ac:dyDescent="0.25">
      <c r="AA831" s="85">
        <v>12</v>
      </c>
      <c r="AB831" s="85" t="str">
        <f>DRE!D841</f>
        <v>-</v>
      </c>
      <c r="AC831" s="85">
        <f>HLOOKUP('G. Despesas'!$E$4,DRE!$C$4:$Q$1132,ROW('G. Receitas'!X838),FALSE)</f>
        <v>0</v>
      </c>
      <c r="AD831" s="85" t="str">
        <f t="shared" si="42"/>
        <v/>
      </c>
      <c r="AE831" s="85" t="e">
        <f t="shared" si="43"/>
        <v>#NUM!</v>
      </c>
      <c r="AF831" s="85" t="str">
        <f t="shared" si="40"/>
        <v>-</v>
      </c>
      <c r="AG831" s="85" t="str">
        <f t="shared" si="41"/>
        <v/>
      </c>
    </row>
    <row r="832" spans="27:33" x14ac:dyDescent="0.25">
      <c r="AA832" s="85">
        <v>13</v>
      </c>
      <c r="AB832" s="85" t="str">
        <f>DRE!D842</f>
        <v>-</v>
      </c>
      <c r="AC832" s="85">
        <f>HLOOKUP('G. Despesas'!$E$4,DRE!$C$4:$Q$1132,ROW('G. Receitas'!X839),FALSE)</f>
        <v>0</v>
      </c>
      <c r="AD832" s="85" t="str">
        <f t="shared" si="42"/>
        <v/>
      </c>
      <c r="AE832" s="85" t="e">
        <f t="shared" si="43"/>
        <v>#NUM!</v>
      </c>
      <c r="AF832" s="85" t="str">
        <f t="shared" si="40"/>
        <v>-</v>
      </c>
      <c r="AG832" s="85" t="str">
        <f t="shared" si="41"/>
        <v/>
      </c>
    </row>
    <row r="833" spans="27:33" x14ac:dyDescent="0.25">
      <c r="AA833" s="85">
        <v>14</v>
      </c>
      <c r="AB833" s="85" t="str">
        <f>DRE!D843</f>
        <v>-</v>
      </c>
      <c r="AC833" s="85">
        <f>HLOOKUP('G. Despesas'!$E$4,DRE!$C$4:$Q$1132,ROW('G. Receitas'!X840),FALSE)</f>
        <v>0</v>
      </c>
      <c r="AD833" s="85" t="str">
        <f>IF(AC833=0,"",AC833+AA833/1000)</f>
        <v/>
      </c>
      <c r="AE833" s="85" t="e">
        <f t="shared" si="43"/>
        <v>#NUM!</v>
      </c>
      <c r="AF833" s="85" t="str">
        <f t="shared" si="40"/>
        <v>-</v>
      </c>
      <c r="AG833" s="85" t="str">
        <f t="shared" si="41"/>
        <v/>
      </c>
    </row>
    <row r="834" spans="27:33" x14ac:dyDescent="0.25">
      <c r="AA834" s="85">
        <v>15</v>
      </c>
      <c r="AB834" s="85" t="str">
        <f>DRE!D844</f>
        <v>-</v>
      </c>
      <c r="AC834" s="85">
        <f>HLOOKUP('G. Despesas'!$E$4,DRE!$C$4:$Q$1132,ROW('G. Receitas'!X841),FALSE)</f>
        <v>0</v>
      </c>
      <c r="AD834" s="85" t="str">
        <f t="shared" si="42"/>
        <v/>
      </c>
      <c r="AE834" s="85" t="e">
        <f t="shared" si="43"/>
        <v>#NUM!</v>
      </c>
      <c r="AF834" s="85" t="str">
        <f t="shared" si="40"/>
        <v>-</v>
      </c>
      <c r="AG834" s="85" t="str">
        <f t="shared" si="41"/>
        <v/>
      </c>
    </row>
    <row r="835" spans="27:33" x14ac:dyDescent="0.25">
      <c r="AA835" s="85">
        <v>16</v>
      </c>
      <c r="AB835" s="85" t="str">
        <f>DRE!D845</f>
        <v>-</v>
      </c>
      <c r="AC835" s="85">
        <f>HLOOKUP('G. Despesas'!$E$4,DRE!$C$4:$Q$1132,ROW('G. Receitas'!X842),FALSE)</f>
        <v>0</v>
      </c>
      <c r="AD835" s="85" t="str">
        <f t="shared" si="42"/>
        <v/>
      </c>
    </row>
    <row r="836" spans="27:33" x14ac:dyDescent="0.25">
      <c r="AA836" s="85">
        <v>17</v>
      </c>
      <c r="AB836" s="85" t="str">
        <f>DRE!D846</f>
        <v>-</v>
      </c>
      <c r="AC836" s="85">
        <f>HLOOKUP('G. Despesas'!$E$4,DRE!$C$4:$Q$1132,ROW('G. Receitas'!X843),FALSE)</f>
        <v>0</v>
      </c>
      <c r="AD836" s="85" t="str">
        <f t="shared" si="42"/>
        <v/>
      </c>
    </row>
    <row r="837" spans="27:33" x14ac:dyDescent="0.25">
      <c r="AA837" s="85">
        <v>18</v>
      </c>
      <c r="AB837" s="85" t="str">
        <f>DRE!D847</f>
        <v>-</v>
      </c>
      <c r="AC837" s="85">
        <f>HLOOKUP('G. Despesas'!$E$4,DRE!$C$4:$Q$1132,ROW('G. Receitas'!X844),FALSE)</f>
        <v>0</v>
      </c>
      <c r="AD837" s="85" t="str">
        <f t="shared" si="42"/>
        <v/>
      </c>
    </row>
    <row r="838" spans="27:33" x14ac:dyDescent="0.25">
      <c r="AA838" s="85">
        <v>19</v>
      </c>
      <c r="AB838" s="85" t="str">
        <f>DRE!D848</f>
        <v>-</v>
      </c>
      <c r="AC838" s="85">
        <f>HLOOKUP('G. Despesas'!$E$4,DRE!$C$4:$Q$1132,ROW('G. Receitas'!X845),FALSE)</f>
        <v>0</v>
      </c>
      <c r="AD838" s="85" t="str">
        <f t="shared" si="42"/>
        <v/>
      </c>
    </row>
    <row r="839" spans="27:33" x14ac:dyDescent="0.25">
      <c r="AA839" s="85">
        <v>20</v>
      </c>
      <c r="AB839" s="85" t="str">
        <f>DRE!D849</f>
        <v>-</v>
      </c>
      <c r="AC839" s="85">
        <f>HLOOKUP('G. Despesas'!$E$4,DRE!$C$4:$Q$1132,ROW('G. Receitas'!X846),FALSE)</f>
        <v>0</v>
      </c>
      <c r="AD839" s="85" t="str">
        <f t="shared" si="42"/>
        <v/>
      </c>
    </row>
    <row r="840" spans="27:33" x14ac:dyDescent="0.25">
      <c r="AA840" s="85">
        <v>21</v>
      </c>
      <c r="AB840" s="85" t="str">
        <f>DRE!D850</f>
        <v>-</v>
      </c>
      <c r="AC840" s="85">
        <f>HLOOKUP('G. Despesas'!$E$4,DRE!$C$4:$Q$1132,ROW('G. Receitas'!X847),FALSE)</f>
        <v>0</v>
      </c>
      <c r="AD840" s="85" t="str">
        <f t="shared" si="42"/>
        <v/>
      </c>
    </row>
    <row r="841" spans="27:33" x14ac:dyDescent="0.25">
      <c r="AA841" s="85">
        <v>22</v>
      </c>
      <c r="AB841" s="85" t="str">
        <f>DRE!D851</f>
        <v>-</v>
      </c>
      <c r="AC841" s="85">
        <f>HLOOKUP('G. Despesas'!$E$4,DRE!$C$4:$Q$1132,ROW('G. Receitas'!X848),FALSE)</f>
        <v>0</v>
      </c>
      <c r="AD841" s="85" t="str">
        <f t="shared" si="42"/>
        <v/>
      </c>
    </row>
    <row r="842" spans="27:33" x14ac:dyDescent="0.25">
      <c r="AA842" s="85">
        <v>23</v>
      </c>
      <c r="AB842" s="85" t="str">
        <f>DRE!D852</f>
        <v>-</v>
      </c>
      <c r="AC842" s="85">
        <f>HLOOKUP('G. Despesas'!$E$4,DRE!$C$4:$Q$1132,ROW('G. Receitas'!X849),FALSE)</f>
        <v>0</v>
      </c>
      <c r="AD842" s="85" t="str">
        <f t="shared" si="42"/>
        <v/>
      </c>
    </row>
    <row r="843" spans="27:33" x14ac:dyDescent="0.25">
      <c r="AA843" s="85">
        <v>24</v>
      </c>
      <c r="AB843" s="85" t="str">
        <f>DRE!D853</f>
        <v>-</v>
      </c>
      <c r="AC843" s="85">
        <f>HLOOKUP('G. Despesas'!$E$4,DRE!$C$4:$Q$1132,ROW('G. Receitas'!X850),FALSE)</f>
        <v>0</v>
      </c>
      <c r="AD843" s="85" t="str">
        <f t="shared" si="42"/>
        <v/>
      </c>
    </row>
    <row r="844" spans="27:33" x14ac:dyDescent="0.25">
      <c r="AA844" s="85">
        <v>25</v>
      </c>
      <c r="AB844" s="85" t="str">
        <f>DRE!D854</f>
        <v>-</v>
      </c>
      <c r="AC844" s="85">
        <f>HLOOKUP('G. Despesas'!$E$4,DRE!$C$4:$Q$1132,ROW('G. Receitas'!X851),FALSE)</f>
        <v>0</v>
      </c>
      <c r="AD844" s="85" t="str">
        <f t="shared" si="42"/>
        <v/>
      </c>
    </row>
    <row r="845" spans="27:33" x14ac:dyDescent="0.25">
      <c r="AA845" s="85">
        <v>26</v>
      </c>
      <c r="AB845" s="85" t="str">
        <f>DRE!D855</f>
        <v>-</v>
      </c>
      <c r="AC845" s="85">
        <f>HLOOKUP('G. Despesas'!$E$4,DRE!$C$4:$Q$1132,ROW('G. Receitas'!X852),FALSE)</f>
        <v>0</v>
      </c>
      <c r="AD845" s="85" t="str">
        <f t="shared" si="42"/>
        <v/>
      </c>
    </row>
    <row r="846" spans="27:33" x14ac:dyDescent="0.25">
      <c r="AA846" s="85">
        <v>27</v>
      </c>
      <c r="AB846" s="85" t="str">
        <f>DRE!D856</f>
        <v>-</v>
      </c>
      <c r="AC846" s="85">
        <f>HLOOKUP('G. Despesas'!$E$4,DRE!$C$4:$Q$1132,ROW('G. Receitas'!X853),FALSE)</f>
        <v>0</v>
      </c>
      <c r="AD846" s="85" t="str">
        <f t="shared" si="42"/>
        <v/>
      </c>
    </row>
    <row r="847" spans="27:33" x14ac:dyDescent="0.25">
      <c r="AA847" s="85">
        <v>28</v>
      </c>
      <c r="AB847" s="85" t="str">
        <f>DRE!D857</f>
        <v>-</v>
      </c>
      <c r="AC847" s="85">
        <f>HLOOKUP('G. Despesas'!$E$4,DRE!$C$4:$Q$1132,ROW('G. Receitas'!X854),FALSE)</f>
        <v>0</v>
      </c>
      <c r="AD847" s="85" t="str">
        <f t="shared" si="42"/>
        <v/>
      </c>
    </row>
    <row r="848" spans="27:33" x14ac:dyDescent="0.25">
      <c r="AA848" s="85">
        <v>29</v>
      </c>
      <c r="AB848" s="85" t="str">
        <f>DRE!D858</f>
        <v>-</v>
      </c>
      <c r="AC848" s="85">
        <f>HLOOKUP('G. Despesas'!$E$4,DRE!$C$4:$Q$1132,ROW('G. Receitas'!X855),FALSE)</f>
        <v>0</v>
      </c>
      <c r="AD848" s="85" t="str">
        <f t="shared" si="42"/>
        <v/>
      </c>
    </row>
    <row r="849" spans="27:30" x14ac:dyDescent="0.25">
      <c r="AA849" s="85">
        <v>30</v>
      </c>
      <c r="AB849" s="85" t="str">
        <f>DRE!D859</f>
        <v>-</v>
      </c>
      <c r="AC849" s="85">
        <f>HLOOKUP('G. Despesas'!$E$4,DRE!$C$4:$Q$1132,ROW('G. Receitas'!X856),FALSE)</f>
        <v>0</v>
      </c>
      <c r="AD849" s="85" t="str">
        <f t="shared" si="42"/>
        <v/>
      </c>
    </row>
    <row r="850" spans="27:30" x14ac:dyDescent="0.25">
      <c r="AA850" s="85">
        <v>31</v>
      </c>
      <c r="AB850" s="85" t="str">
        <f>DRE!D860</f>
        <v>-</v>
      </c>
      <c r="AC850" s="85">
        <f>HLOOKUP('G. Despesas'!$E$4,DRE!$C$4:$Q$1132,ROW('G. Receitas'!X857),FALSE)</f>
        <v>0</v>
      </c>
      <c r="AD850" s="85" t="str">
        <f t="shared" si="42"/>
        <v/>
      </c>
    </row>
    <row r="851" spans="27:30" x14ac:dyDescent="0.25">
      <c r="AA851" s="85">
        <v>32</v>
      </c>
      <c r="AB851" s="85" t="str">
        <f>DRE!D861</f>
        <v>-</v>
      </c>
      <c r="AC851" s="85">
        <f>HLOOKUP('G. Despesas'!$E$4,DRE!$C$4:$Q$1132,ROW('G. Receitas'!X858),FALSE)</f>
        <v>0</v>
      </c>
      <c r="AD851" s="85" t="str">
        <f t="shared" si="42"/>
        <v/>
      </c>
    </row>
    <row r="852" spans="27:30" x14ac:dyDescent="0.25">
      <c r="AA852" s="85">
        <v>33</v>
      </c>
      <c r="AB852" s="85" t="str">
        <f>DRE!D862</f>
        <v>-</v>
      </c>
      <c r="AC852" s="85">
        <f>HLOOKUP('G. Despesas'!$E$4,DRE!$C$4:$Q$1132,ROW('G. Receitas'!X859),FALSE)</f>
        <v>0</v>
      </c>
      <c r="AD852" s="85" t="str">
        <f t="shared" si="42"/>
        <v/>
      </c>
    </row>
    <row r="853" spans="27:30" x14ac:dyDescent="0.25">
      <c r="AA853" s="85">
        <v>34</v>
      </c>
      <c r="AB853" s="85" t="str">
        <f>DRE!D863</f>
        <v>-</v>
      </c>
      <c r="AC853" s="85">
        <f>HLOOKUP('G. Despesas'!$E$4,DRE!$C$4:$Q$1132,ROW('G. Receitas'!X860),FALSE)</f>
        <v>0</v>
      </c>
      <c r="AD853" s="85" t="str">
        <f t="shared" si="42"/>
        <v/>
      </c>
    </row>
    <row r="854" spans="27:30" x14ac:dyDescent="0.25">
      <c r="AA854" s="85">
        <v>35</v>
      </c>
      <c r="AB854" s="85" t="str">
        <f>DRE!D864</f>
        <v>-</v>
      </c>
      <c r="AC854" s="85">
        <f>HLOOKUP('G. Despesas'!$E$4,DRE!$C$4:$Q$1132,ROW('G. Receitas'!X861),FALSE)</f>
        <v>0</v>
      </c>
      <c r="AD854" s="85" t="str">
        <f t="shared" si="42"/>
        <v/>
      </c>
    </row>
    <row r="855" spans="27:30" x14ac:dyDescent="0.25">
      <c r="AA855" s="85">
        <v>36</v>
      </c>
      <c r="AB855" s="85" t="str">
        <f>DRE!D865</f>
        <v>-</v>
      </c>
      <c r="AC855" s="85">
        <f>HLOOKUP('G. Despesas'!$E$4,DRE!$C$4:$Q$1132,ROW('G. Receitas'!X862),FALSE)</f>
        <v>0</v>
      </c>
      <c r="AD855" s="85" t="str">
        <f t="shared" si="42"/>
        <v/>
      </c>
    </row>
    <row r="856" spans="27:30" x14ac:dyDescent="0.25">
      <c r="AA856" s="85">
        <v>37</v>
      </c>
      <c r="AB856" s="85" t="str">
        <f>DRE!D866</f>
        <v>-</v>
      </c>
      <c r="AC856" s="85">
        <f>HLOOKUP('G. Despesas'!$E$4,DRE!$C$4:$Q$1132,ROW('G. Receitas'!X863),FALSE)</f>
        <v>0</v>
      </c>
      <c r="AD856" s="85" t="str">
        <f t="shared" si="42"/>
        <v/>
      </c>
    </row>
    <row r="857" spans="27:30" x14ac:dyDescent="0.25">
      <c r="AA857" s="85">
        <v>38</v>
      </c>
      <c r="AB857" s="85" t="str">
        <f>DRE!D867</f>
        <v>-</v>
      </c>
      <c r="AC857" s="85">
        <f>HLOOKUP('G. Despesas'!$E$4,DRE!$C$4:$Q$1132,ROW('G. Receitas'!X864),FALSE)</f>
        <v>0</v>
      </c>
      <c r="AD857" s="85" t="str">
        <f t="shared" si="42"/>
        <v/>
      </c>
    </row>
    <row r="858" spans="27:30" x14ac:dyDescent="0.25">
      <c r="AA858" s="85">
        <v>39</v>
      </c>
      <c r="AB858" s="85" t="str">
        <f>DRE!D868</f>
        <v>-</v>
      </c>
      <c r="AC858" s="85">
        <f>HLOOKUP('G. Despesas'!$E$4,DRE!$C$4:$Q$1132,ROW('G. Receitas'!X865),FALSE)</f>
        <v>0</v>
      </c>
      <c r="AD858" s="85" t="str">
        <f t="shared" si="42"/>
        <v/>
      </c>
    </row>
    <row r="859" spans="27:30" x14ac:dyDescent="0.25">
      <c r="AA859" s="85">
        <v>40</v>
      </c>
      <c r="AB859" s="85" t="str">
        <f>DRE!D869</f>
        <v>-</v>
      </c>
      <c r="AC859" s="85">
        <f>HLOOKUP('G. Despesas'!$E$4,DRE!$C$4:$Q$1132,ROW('G. Receitas'!X866),FALSE)</f>
        <v>0</v>
      </c>
      <c r="AD859" s="85" t="str">
        <f t="shared" si="42"/>
        <v/>
      </c>
    </row>
    <row r="860" spans="27:30" x14ac:dyDescent="0.25">
      <c r="AA860" s="85">
        <v>41</v>
      </c>
      <c r="AB860" s="85" t="str">
        <f>DRE!D870</f>
        <v>-</v>
      </c>
      <c r="AC860" s="85">
        <f>HLOOKUP('G. Despesas'!$E$4,DRE!$C$4:$Q$1132,ROW('G. Receitas'!X867),FALSE)</f>
        <v>0</v>
      </c>
      <c r="AD860" s="85" t="str">
        <f t="shared" si="42"/>
        <v/>
      </c>
    </row>
    <row r="861" spans="27:30" x14ac:dyDescent="0.25">
      <c r="AA861" s="85">
        <v>42</v>
      </c>
      <c r="AB861" s="85" t="str">
        <f>DRE!D871</f>
        <v>-</v>
      </c>
      <c r="AC861" s="85">
        <f>HLOOKUP('G. Despesas'!$E$4,DRE!$C$4:$Q$1132,ROW('G. Receitas'!X868),FALSE)</f>
        <v>0</v>
      </c>
      <c r="AD861" s="85" t="str">
        <f t="shared" si="42"/>
        <v/>
      </c>
    </row>
    <row r="862" spans="27:30" x14ac:dyDescent="0.25">
      <c r="AA862" s="85">
        <v>43</v>
      </c>
      <c r="AB862" s="85" t="str">
        <f>DRE!D872</f>
        <v>-</v>
      </c>
      <c r="AC862" s="85">
        <f>HLOOKUP('G. Despesas'!$E$4,DRE!$C$4:$Q$1132,ROW('G. Receitas'!X869),FALSE)</f>
        <v>0</v>
      </c>
      <c r="AD862" s="85" t="str">
        <f t="shared" si="42"/>
        <v/>
      </c>
    </row>
    <row r="863" spans="27:30" x14ac:dyDescent="0.25">
      <c r="AA863" s="85">
        <v>44</v>
      </c>
      <c r="AB863" s="85" t="str">
        <f>DRE!D873</f>
        <v>-</v>
      </c>
      <c r="AC863" s="85">
        <f>HLOOKUP('G. Despesas'!$E$4,DRE!$C$4:$Q$1132,ROW('G. Receitas'!X870),FALSE)</f>
        <v>0</v>
      </c>
      <c r="AD863" s="85" t="str">
        <f t="shared" si="42"/>
        <v/>
      </c>
    </row>
    <row r="864" spans="27:30" x14ac:dyDescent="0.25">
      <c r="AA864" s="85">
        <v>45</v>
      </c>
      <c r="AB864" s="85" t="str">
        <f>DRE!D874</f>
        <v>-</v>
      </c>
      <c r="AC864" s="85">
        <f>HLOOKUP('G. Despesas'!$E$4,DRE!$C$4:$Q$1132,ROW('G. Receitas'!X871),FALSE)</f>
        <v>0</v>
      </c>
      <c r="AD864" s="85" t="str">
        <f t="shared" si="42"/>
        <v/>
      </c>
    </row>
    <row r="865" spans="27:30" x14ac:dyDescent="0.25">
      <c r="AA865" s="85">
        <v>46</v>
      </c>
      <c r="AB865" s="85" t="str">
        <f>DRE!D875</f>
        <v>-</v>
      </c>
      <c r="AC865" s="85">
        <f>HLOOKUP('G. Despesas'!$E$4,DRE!$C$4:$Q$1132,ROW('G. Receitas'!X872),FALSE)</f>
        <v>0</v>
      </c>
      <c r="AD865" s="85" t="str">
        <f t="shared" si="42"/>
        <v/>
      </c>
    </row>
    <row r="866" spans="27:30" x14ac:dyDescent="0.25">
      <c r="AA866" s="85">
        <v>47</v>
      </c>
      <c r="AB866" s="85" t="str">
        <f>DRE!D876</f>
        <v>-</v>
      </c>
      <c r="AC866" s="85">
        <f>HLOOKUP('G. Despesas'!$E$4,DRE!$C$4:$Q$1132,ROW('G. Receitas'!X873),FALSE)</f>
        <v>0</v>
      </c>
      <c r="AD866" s="85" t="str">
        <f t="shared" si="42"/>
        <v/>
      </c>
    </row>
    <row r="867" spans="27:30" x14ac:dyDescent="0.25">
      <c r="AA867" s="85">
        <v>48</v>
      </c>
      <c r="AB867" s="85" t="str">
        <f>DRE!D877</f>
        <v>-</v>
      </c>
      <c r="AC867" s="85">
        <f>HLOOKUP('G. Despesas'!$E$4,DRE!$C$4:$Q$1132,ROW('G. Receitas'!X874),FALSE)</f>
        <v>0</v>
      </c>
      <c r="AD867" s="85" t="str">
        <f t="shared" si="42"/>
        <v/>
      </c>
    </row>
    <row r="868" spans="27:30" x14ac:dyDescent="0.25">
      <c r="AA868" s="85">
        <v>49</v>
      </c>
      <c r="AB868" s="85" t="str">
        <f>DRE!D878</f>
        <v>-</v>
      </c>
      <c r="AC868" s="85">
        <f>HLOOKUP('G. Despesas'!$E$4,DRE!$C$4:$Q$1132,ROW('G. Receitas'!X875),FALSE)</f>
        <v>0</v>
      </c>
      <c r="AD868" s="85" t="str">
        <f t="shared" si="42"/>
        <v/>
      </c>
    </row>
    <row r="869" spans="27:30" x14ac:dyDescent="0.25">
      <c r="AA869" s="85">
        <v>50</v>
      </c>
      <c r="AB869" s="85" t="str">
        <f>DRE!D879</f>
        <v>-</v>
      </c>
      <c r="AC869" s="85">
        <f>HLOOKUP('G. Despesas'!$E$4,DRE!$C$4:$Q$1132,ROW('G. Receitas'!X876),FALSE)</f>
        <v>0</v>
      </c>
      <c r="AD869" s="85" t="str">
        <f t="shared" si="42"/>
        <v/>
      </c>
    </row>
    <row r="870" spans="27:30" x14ac:dyDescent="0.25">
      <c r="AA870" s="85">
        <v>51</v>
      </c>
      <c r="AB870" s="85" t="str">
        <f>DRE!D880</f>
        <v>-</v>
      </c>
      <c r="AC870" s="85">
        <f>HLOOKUP('G. Despesas'!$E$4,DRE!$C$4:$Q$1132,ROW('G. Receitas'!X877),FALSE)</f>
        <v>0</v>
      </c>
      <c r="AD870" s="85" t="str">
        <f t="shared" si="42"/>
        <v/>
      </c>
    </row>
    <row r="871" spans="27:30" x14ac:dyDescent="0.25">
      <c r="AA871" s="85">
        <v>52</v>
      </c>
      <c r="AB871" s="85" t="str">
        <f>DRE!D881</f>
        <v>-</v>
      </c>
      <c r="AC871" s="85">
        <f>HLOOKUP('G. Despesas'!$E$4,DRE!$C$4:$Q$1132,ROW('G. Receitas'!X878),FALSE)</f>
        <v>0</v>
      </c>
      <c r="AD871" s="85" t="str">
        <f t="shared" si="42"/>
        <v/>
      </c>
    </row>
    <row r="872" spans="27:30" x14ac:dyDescent="0.25">
      <c r="AA872" s="85">
        <v>53</v>
      </c>
      <c r="AB872" s="85" t="str">
        <f>DRE!D882</f>
        <v>-</v>
      </c>
      <c r="AC872" s="85">
        <f>HLOOKUP('G. Despesas'!$E$4,DRE!$C$4:$Q$1132,ROW('G. Receitas'!X879),FALSE)</f>
        <v>0</v>
      </c>
      <c r="AD872" s="85" t="str">
        <f t="shared" si="42"/>
        <v/>
      </c>
    </row>
    <row r="873" spans="27:30" x14ac:dyDescent="0.25">
      <c r="AA873" s="85">
        <v>54</v>
      </c>
      <c r="AB873" s="85" t="str">
        <f>DRE!D883</f>
        <v>-</v>
      </c>
      <c r="AC873" s="85">
        <f>HLOOKUP('G. Despesas'!$E$4,DRE!$C$4:$Q$1132,ROW('G. Receitas'!X880),FALSE)</f>
        <v>0</v>
      </c>
      <c r="AD873" s="85" t="str">
        <f t="shared" si="42"/>
        <v/>
      </c>
    </row>
    <row r="874" spans="27:30" x14ac:dyDescent="0.25">
      <c r="AA874" s="85">
        <v>55</v>
      </c>
      <c r="AB874" s="85" t="str">
        <f>DRE!D884</f>
        <v>-</v>
      </c>
      <c r="AC874" s="85">
        <f>HLOOKUP('G. Despesas'!$E$4,DRE!$C$4:$Q$1132,ROW('G. Receitas'!X881),FALSE)</f>
        <v>0</v>
      </c>
      <c r="AD874" s="85" t="str">
        <f t="shared" si="42"/>
        <v/>
      </c>
    </row>
    <row r="875" spans="27:30" x14ac:dyDescent="0.25">
      <c r="AA875" s="85">
        <v>56</v>
      </c>
      <c r="AB875" s="85" t="str">
        <f>DRE!D885</f>
        <v>-</v>
      </c>
      <c r="AC875" s="85">
        <f>HLOOKUP('G. Despesas'!$E$4,DRE!$C$4:$Q$1132,ROW('G. Receitas'!X882),FALSE)</f>
        <v>0</v>
      </c>
      <c r="AD875" s="85" t="str">
        <f t="shared" si="42"/>
        <v/>
      </c>
    </row>
    <row r="876" spans="27:30" x14ac:dyDescent="0.25">
      <c r="AA876" s="85">
        <v>57</v>
      </c>
      <c r="AB876" s="85" t="str">
        <f>DRE!D886</f>
        <v>-</v>
      </c>
      <c r="AC876" s="85">
        <f>HLOOKUP('G. Despesas'!$E$4,DRE!$C$4:$Q$1132,ROW('G. Receitas'!X883),FALSE)</f>
        <v>0</v>
      </c>
      <c r="AD876" s="85" t="str">
        <f t="shared" si="42"/>
        <v/>
      </c>
    </row>
    <row r="877" spans="27:30" x14ac:dyDescent="0.25">
      <c r="AA877" s="85">
        <v>58</v>
      </c>
      <c r="AB877" s="85" t="str">
        <f>DRE!D887</f>
        <v>-</v>
      </c>
      <c r="AC877" s="85">
        <f>HLOOKUP('G. Despesas'!$E$4,DRE!$C$4:$Q$1132,ROW('G. Receitas'!X884),FALSE)</f>
        <v>0</v>
      </c>
      <c r="AD877" s="85" t="str">
        <f t="shared" si="42"/>
        <v/>
      </c>
    </row>
    <row r="878" spans="27:30" x14ac:dyDescent="0.25">
      <c r="AA878" s="85">
        <v>59</v>
      </c>
      <c r="AB878" s="85" t="str">
        <f>DRE!D888</f>
        <v>-</v>
      </c>
      <c r="AC878" s="85">
        <f>HLOOKUP('G. Despesas'!$E$4,DRE!$C$4:$Q$1132,ROW('G. Receitas'!X885),FALSE)</f>
        <v>0</v>
      </c>
      <c r="AD878" s="85" t="str">
        <f t="shared" si="42"/>
        <v/>
      </c>
    </row>
    <row r="879" spans="27:30" x14ac:dyDescent="0.25">
      <c r="AA879" s="85">
        <v>60</v>
      </c>
      <c r="AB879" s="85" t="str">
        <f>DRE!D889</f>
        <v>-</v>
      </c>
      <c r="AC879" s="85">
        <f>HLOOKUP('G. Despesas'!$E$4,DRE!$C$4:$Q$1132,ROW('G. Receitas'!X886),FALSE)</f>
        <v>0</v>
      </c>
      <c r="AD879" s="85" t="str">
        <f t="shared" si="42"/>
        <v/>
      </c>
    </row>
    <row r="880" spans="27:30" x14ac:dyDescent="0.25">
      <c r="AA880" s="85">
        <v>61</v>
      </c>
      <c r="AB880" s="85" t="str">
        <f>DRE!D890</f>
        <v>-</v>
      </c>
      <c r="AC880" s="85">
        <f>HLOOKUP('G. Despesas'!$E$4,DRE!$C$4:$Q$1132,ROW('G. Receitas'!X887),FALSE)</f>
        <v>0</v>
      </c>
      <c r="AD880" s="85" t="str">
        <f t="shared" si="42"/>
        <v/>
      </c>
    </row>
    <row r="881" spans="27:30" x14ac:dyDescent="0.25">
      <c r="AA881" s="85">
        <v>62</v>
      </c>
      <c r="AB881" s="85" t="str">
        <f>DRE!D891</f>
        <v>-</v>
      </c>
      <c r="AC881" s="85">
        <f>HLOOKUP('G. Despesas'!$E$4,DRE!$C$4:$Q$1132,ROW('G. Receitas'!X888),FALSE)</f>
        <v>0</v>
      </c>
      <c r="AD881" s="85" t="str">
        <f t="shared" si="42"/>
        <v/>
      </c>
    </row>
    <row r="882" spans="27:30" x14ac:dyDescent="0.25">
      <c r="AA882" s="85">
        <v>63</v>
      </c>
      <c r="AB882" s="85" t="str">
        <f>DRE!D892</f>
        <v>-</v>
      </c>
      <c r="AC882" s="85">
        <f>HLOOKUP('G. Despesas'!$E$4,DRE!$C$4:$Q$1132,ROW('G. Receitas'!X889),FALSE)</f>
        <v>0</v>
      </c>
      <c r="AD882" s="85" t="str">
        <f t="shared" si="42"/>
        <v/>
      </c>
    </row>
    <row r="883" spans="27:30" x14ac:dyDescent="0.25">
      <c r="AA883" s="85">
        <v>64</v>
      </c>
      <c r="AB883" s="85" t="str">
        <f>DRE!D893</f>
        <v>-</v>
      </c>
      <c r="AC883" s="85">
        <f>HLOOKUP('G. Despesas'!$E$4,DRE!$C$4:$Q$1132,ROW('G. Receitas'!X890),FALSE)</f>
        <v>0</v>
      </c>
      <c r="AD883" s="85" t="str">
        <f t="shared" si="42"/>
        <v/>
      </c>
    </row>
    <row r="884" spans="27:30" x14ac:dyDescent="0.25">
      <c r="AA884" s="85">
        <v>65</v>
      </c>
      <c r="AB884" s="85" t="str">
        <f>DRE!D894</f>
        <v>-</v>
      </c>
      <c r="AC884" s="85">
        <f>HLOOKUP('G. Despesas'!$E$4,DRE!$C$4:$Q$1132,ROW('G. Receitas'!X891),FALSE)</f>
        <v>0</v>
      </c>
      <c r="AD884" s="85" t="str">
        <f t="shared" si="42"/>
        <v/>
      </c>
    </row>
    <row r="885" spans="27:30" x14ac:dyDescent="0.25">
      <c r="AA885" s="85">
        <v>66</v>
      </c>
      <c r="AB885" s="85" t="str">
        <f>DRE!D895</f>
        <v>-</v>
      </c>
      <c r="AC885" s="85">
        <f>HLOOKUP('G. Despesas'!$E$4,DRE!$C$4:$Q$1132,ROW('G. Receitas'!X892),FALSE)</f>
        <v>0</v>
      </c>
      <c r="AD885" s="85" t="str">
        <f t="shared" ref="AD885:AD919" si="44">IF(AC885=0,"",AC885+AA885/1000)</f>
        <v/>
      </c>
    </row>
    <row r="886" spans="27:30" x14ac:dyDescent="0.25">
      <c r="AA886" s="85">
        <v>67</v>
      </c>
      <c r="AB886" s="85" t="str">
        <f>DRE!D896</f>
        <v>-</v>
      </c>
      <c r="AC886" s="85">
        <f>HLOOKUP('G. Despesas'!$E$4,DRE!$C$4:$Q$1132,ROW('G. Receitas'!X893),FALSE)</f>
        <v>0</v>
      </c>
      <c r="AD886" s="85" t="str">
        <f t="shared" si="44"/>
        <v/>
      </c>
    </row>
    <row r="887" spans="27:30" x14ac:dyDescent="0.25">
      <c r="AA887" s="85">
        <v>68</v>
      </c>
      <c r="AB887" s="85" t="str">
        <f>DRE!D897</f>
        <v>-</v>
      </c>
      <c r="AC887" s="85">
        <f>HLOOKUP('G. Despesas'!$E$4,DRE!$C$4:$Q$1132,ROW('G. Receitas'!X894),FALSE)</f>
        <v>0</v>
      </c>
      <c r="AD887" s="85" t="str">
        <f t="shared" si="44"/>
        <v/>
      </c>
    </row>
    <row r="888" spans="27:30" x14ac:dyDescent="0.25">
      <c r="AA888" s="85">
        <v>69</v>
      </c>
      <c r="AB888" s="85" t="str">
        <f>DRE!D898</f>
        <v>-</v>
      </c>
      <c r="AC888" s="85">
        <f>HLOOKUP('G. Despesas'!$E$4,DRE!$C$4:$Q$1132,ROW('G. Receitas'!X895),FALSE)</f>
        <v>0</v>
      </c>
      <c r="AD888" s="85" t="str">
        <f t="shared" si="44"/>
        <v/>
      </c>
    </row>
    <row r="889" spans="27:30" x14ac:dyDescent="0.25">
      <c r="AA889" s="85">
        <v>70</v>
      </c>
      <c r="AB889" s="85" t="str">
        <f>DRE!D899</f>
        <v>-</v>
      </c>
      <c r="AC889" s="85">
        <f>HLOOKUP('G. Despesas'!$E$4,DRE!$C$4:$Q$1132,ROW('G. Receitas'!X896),FALSE)</f>
        <v>0</v>
      </c>
      <c r="AD889" s="85" t="str">
        <f t="shared" si="44"/>
        <v/>
      </c>
    </row>
    <row r="890" spans="27:30" x14ac:dyDescent="0.25">
      <c r="AA890" s="85">
        <v>71</v>
      </c>
      <c r="AB890" s="85" t="str">
        <f>DRE!D900</f>
        <v>-</v>
      </c>
      <c r="AC890" s="85">
        <f>HLOOKUP('G. Despesas'!$E$4,DRE!$C$4:$Q$1132,ROW('G. Receitas'!X897),FALSE)</f>
        <v>0</v>
      </c>
      <c r="AD890" s="85" t="str">
        <f t="shared" si="44"/>
        <v/>
      </c>
    </row>
    <row r="891" spans="27:30" x14ac:dyDescent="0.25">
      <c r="AA891" s="85">
        <v>72</v>
      </c>
      <c r="AB891" s="85" t="str">
        <f>DRE!D901</f>
        <v>-</v>
      </c>
      <c r="AC891" s="85">
        <f>HLOOKUP('G. Despesas'!$E$4,DRE!$C$4:$Q$1132,ROW('G. Receitas'!X898),FALSE)</f>
        <v>0</v>
      </c>
      <c r="AD891" s="85" t="str">
        <f t="shared" si="44"/>
        <v/>
      </c>
    </row>
    <row r="892" spans="27:30" x14ac:dyDescent="0.25">
      <c r="AA892" s="85">
        <v>73</v>
      </c>
      <c r="AB892" s="85" t="str">
        <f>DRE!D902</f>
        <v>-</v>
      </c>
      <c r="AC892" s="85">
        <f>HLOOKUP('G. Despesas'!$E$4,DRE!$C$4:$Q$1132,ROW('G. Receitas'!X899),FALSE)</f>
        <v>0</v>
      </c>
      <c r="AD892" s="85" t="str">
        <f t="shared" si="44"/>
        <v/>
      </c>
    </row>
    <row r="893" spans="27:30" x14ac:dyDescent="0.25">
      <c r="AA893" s="85">
        <v>74</v>
      </c>
      <c r="AB893" s="85" t="str">
        <f>DRE!D903</f>
        <v>-</v>
      </c>
      <c r="AC893" s="85">
        <f>HLOOKUP('G. Despesas'!$E$4,DRE!$C$4:$Q$1132,ROW('G. Receitas'!X900),FALSE)</f>
        <v>0</v>
      </c>
      <c r="AD893" s="85" t="str">
        <f t="shared" si="44"/>
        <v/>
      </c>
    </row>
    <row r="894" spans="27:30" x14ac:dyDescent="0.25">
      <c r="AA894" s="85">
        <v>75</v>
      </c>
      <c r="AB894" s="85" t="str">
        <f>DRE!D904</f>
        <v>-</v>
      </c>
      <c r="AC894" s="85">
        <f>HLOOKUP('G. Despesas'!$E$4,DRE!$C$4:$Q$1132,ROW('G. Receitas'!X901),FALSE)</f>
        <v>0</v>
      </c>
      <c r="AD894" s="85" t="str">
        <f t="shared" si="44"/>
        <v/>
      </c>
    </row>
    <row r="895" spans="27:30" x14ac:dyDescent="0.25">
      <c r="AA895" s="85">
        <v>76</v>
      </c>
      <c r="AB895" s="85" t="str">
        <f>DRE!D905</f>
        <v>-</v>
      </c>
      <c r="AC895" s="85">
        <f>HLOOKUP('G. Despesas'!$E$4,DRE!$C$4:$Q$1132,ROW('G. Receitas'!X902),FALSE)</f>
        <v>0</v>
      </c>
      <c r="AD895" s="85" t="str">
        <f t="shared" si="44"/>
        <v/>
      </c>
    </row>
    <row r="896" spans="27:30" x14ac:dyDescent="0.25">
      <c r="AA896" s="85">
        <v>77</v>
      </c>
      <c r="AB896" s="85" t="str">
        <f>DRE!D906</f>
        <v>-</v>
      </c>
      <c r="AC896" s="85">
        <f>HLOOKUP('G. Despesas'!$E$4,DRE!$C$4:$Q$1132,ROW('G. Receitas'!X903),FALSE)</f>
        <v>0</v>
      </c>
      <c r="AD896" s="85" t="str">
        <f t="shared" si="44"/>
        <v/>
      </c>
    </row>
    <row r="897" spans="27:30" x14ac:dyDescent="0.25">
      <c r="AA897" s="85">
        <v>78</v>
      </c>
      <c r="AB897" s="85" t="str">
        <f>DRE!D907</f>
        <v>-</v>
      </c>
      <c r="AC897" s="85">
        <f>HLOOKUP('G. Despesas'!$E$4,DRE!$C$4:$Q$1132,ROW('G. Receitas'!X904),FALSE)</f>
        <v>0</v>
      </c>
      <c r="AD897" s="85" t="str">
        <f t="shared" si="44"/>
        <v/>
      </c>
    </row>
    <row r="898" spans="27:30" x14ac:dyDescent="0.25">
      <c r="AA898" s="85">
        <v>79</v>
      </c>
      <c r="AB898" s="85" t="str">
        <f>DRE!D908</f>
        <v>-</v>
      </c>
      <c r="AC898" s="85">
        <f>HLOOKUP('G. Despesas'!$E$4,DRE!$C$4:$Q$1132,ROW('G. Receitas'!X905),FALSE)</f>
        <v>0</v>
      </c>
      <c r="AD898" s="85" t="str">
        <f t="shared" si="44"/>
        <v/>
      </c>
    </row>
    <row r="899" spans="27:30" x14ac:dyDescent="0.25">
      <c r="AA899" s="85">
        <v>80</v>
      </c>
      <c r="AB899" s="85" t="str">
        <f>DRE!D909</f>
        <v>-</v>
      </c>
      <c r="AC899" s="85">
        <f>HLOOKUP('G. Despesas'!$E$4,DRE!$C$4:$Q$1132,ROW('G. Receitas'!X906),FALSE)</f>
        <v>0</v>
      </c>
      <c r="AD899" s="85" t="str">
        <f t="shared" si="44"/>
        <v/>
      </c>
    </row>
    <row r="900" spans="27:30" x14ac:dyDescent="0.25">
      <c r="AA900" s="85">
        <v>81</v>
      </c>
      <c r="AB900" s="85" t="str">
        <f>DRE!D910</f>
        <v>-</v>
      </c>
      <c r="AC900" s="85">
        <f>HLOOKUP('G. Despesas'!$E$4,DRE!$C$4:$Q$1132,ROW('G. Receitas'!X907),FALSE)</f>
        <v>0</v>
      </c>
      <c r="AD900" s="85" t="str">
        <f t="shared" si="44"/>
        <v/>
      </c>
    </row>
    <row r="901" spans="27:30" x14ac:dyDescent="0.25">
      <c r="AA901" s="85">
        <v>82</v>
      </c>
      <c r="AB901" s="85" t="str">
        <f>DRE!D911</f>
        <v>-</v>
      </c>
      <c r="AC901" s="85">
        <f>HLOOKUP('G. Despesas'!$E$4,DRE!$C$4:$Q$1132,ROW('G. Receitas'!X908),FALSE)</f>
        <v>0</v>
      </c>
      <c r="AD901" s="85" t="str">
        <f t="shared" si="44"/>
        <v/>
      </c>
    </row>
    <row r="902" spans="27:30" x14ac:dyDescent="0.25">
      <c r="AA902" s="85">
        <v>83</v>
      </c>
      <c r="AB902" s="85" t="str">
        <f>DRE!D912</f>
        <v>-</v>
      </c>
      <c r="AC902" s="85">
        <f>HLOOKUP('G. Despesas'!$E$4,DRE!$C$4:$Q$1132,ROW('G. Receitas'!X909),FALSE)</f>
        <v>0</v>
      </c>
      <c r="AD902" s="85" t="str">
        <f t="shared" si="44"/>
        <v/>
      </c>
    </row>
    <row r="903" spans="27:30" x14ac:dyDescent="0.25">
      <c r="AA903" s="85">
        <v>84</v>
      </c>
      <c r="AB903" s="85" t="str">
        <f>DRE!D913</f>
        <v>-</v>
      </c>
      <c r="AC903" s="85">
        <f>HLOOKUP('G. Despesas'!$E$4,DRE!$C$4:$Q$1132,ROW('G. Receitas'!X910),FALSE)</f>
        <v>0</v>
      </c>
      <c r="AD903" s="85" t="str">
        <f t="shared" si="44"/>
        <v/>
      </c>
    </row>
    <row r="904" spans="27:30" x14ac:dyDescent="0.25">
      <c r="AA904" s="85">
        <v>85</v>
      </c>
      <c r="AB904" s="85" t="str">
        <f>DRE!D914</f>
        <v>-</v>
      </c>
      <c r="AC904" s="85">
        <f>HLOOKUP('G. Despesas'!$E$4,DRE!$C$4:$Q$1132,ROW('G. Receitas'!X911),FALSE)</f>
        <v>0</v>
      </c>
      <c r="AD904" s="85" t="str">
        <f t="shared" si="44"/>
        <v/>
      </c>
    </row>
    <row r="905" spans="27:30" x14ac:dyDescent="0.25">
      <c r="AA905" s="85">
        <v>86</v>
      </c>
      <c r="AB905" s="85" t="str">
        <f>DRE!D915</f>
        <v>-</v>
      </c>
      <c r="AC905" s="85">
        <f>HLOOKUP('G. Despesas'!$E$4,DRE!$C$4:$Q$1132,ROW('G. Receitas'!X912),FALSE)</f>
        <v>0</v>
      </c>
      <c r="AD905" s="85" t="str">
        <f t="shared" si="44"/>
        <v/>
      </c>
    </row>
    <row r="906" spans="27:30" x14ac:dyDescent="0.25">
      <c r="AA906" s="85">
        <v>87</v>
      </c>
      <c r="AB906" s="85" t="str">
        <f>DRE!D916</f>
        <v>-</v>
      </c>
      <c r="AC906" s="85">
        <f>HLOOKUP('G. Despesas'!$E$4,DRE!$C$4:$Q$1132,ROW('G. Receitas'!X913),FALSE)</f>
        <v>0</v>
      </c>
      <c r="AD906" s="85" t="str">
        <f t="shared" si="44"/>
        <v/>
      </c>
    </row>
    <row r="907" spans="27:30" x14ac:dyDescent="0.25">
      <c r="AA907" s="85">
        <v>88</v>
      </c>
      <c r="AB907" s="85" t="str">
        <f>DRE!D917</f>
        <v>-</v>
      </c>
      <c r="AC907" s="85">
        <f>HLOOKUP('G. Despesas'!$E$4,DRE!$C$4:$Q$1132,ROW('G. Receitas'!X914),FALSE)</f>
        <v>0</v>
      </c>
      <c r="AD907" s="85" t="str">
        <f t="shared" si="44"/>
        <v/>
      </c>
    </row>
    <row r="908" spans="27:30" x14ac:dyDescent="0.25">
      <c r="AA908" s="85">
        <v>89</v>
      </c>
      <c r="AB908" s="85" t="str">
        <f>DRE!D918</f>
        <v>-</v>
      </c>
      <c r="AC908" s="85">
        <f>HLOOKUP('G. Despesas'!$E$4,DRE!$C$4:$Q$1132,ROW('G. Receitas'!X915),FALSE)</f>
        <v>0</v>
      </c>
      <c r="AD908" s="85" t="str">
        <f t="shared" si="44"/>
        <v/>
      </c>
    </row>
    <row r="909" spans="27:30" x14ac:dyDescent="0.25">
      <c r="AA909" s="85">
        <v>90</v>
      </c>
      <c r="AB909" s="85" t="str">
        <f>DRE!D919</f>
        <v>-</v>
      </c>
      <c r="AC909" s="85">
        <f>HLOOKUP('G. Despesas'!$E$4,DRE!$C$4:$Q$1132,ROW('G. Receitas'!X916),FALSE)</f>
        <v>0</v>
      </c>
      <c r="AD909" s="85" t="str">
        <f t="shared" si="44"/>
        <v/>
      </c>
    </row>
    <row r="910" spans="27:30" x14ac:dyDescent="0.25">
      <c r="AA910" s="85">
        <v>91</v>
      </c>
      <c r="AB910" s="85" t="str">
        <f>DRE!D920</f>
        <v>-</v>
      </c>
      <c r="AC910" s="85">
        <f>HLOOKUP('G. Despesas'!$E$4,DRE!$C$4:$Q$1132,ROW('G. Receitas'!X917),FALSE)</f>
        <v>0</v>
      </c>
      <c r="AD910" s="85" t="str">
        <f t="shared" si="44"/>
        <v/>
      </c>
    </row>
    <row r="911" spans="27:30" x14ac:dyDescent="0.25">
      <c r="AA911" s="85">
        <v>92</v>
      </c>
      <c r="AB911" s="85" t="str">
        <f>DRE!D921</f>
        <v>-</v>
      </c>
      <c r="AC911" s="85">
        <f>HLOOKUP('G. Despesas'!$E$4,DRE!$C$4:$Q$1132,ROW('G. Receitas'!X918),FALSE)</f>
        <v>0</v>
      </c>
      <c r="AD911" s="85" t="str">
        <f t="shared" si="44"/>
        <v/>
      </c>
    </row>
    <row r="912" spans="27:30" x14ac:dyDescent="0.25">
      <c r="AA912" s="85">
        <v>93</v>
      </c>
      <c r="AB912" s="85" t="str">
        <f>DRE!D922</f>
        <v>-</v>
      </c>
      <c r="AC912" s="85">
        <f>HLOOKUP('G. Despesas'!$E$4,DRE!$C$4:$Q$1132,ROW('G. Receitas'!X919),FALSE)</f>
        <v>0</v>
      </c>
      <c r="AD912" s="85" t="str">
        <f t="shared" si="44"/>
        <v/>
      </c>
    </row>
    <row r="913" spans="27:33" x14ac:dyDescent="0.25">
      <c r="AA913" s="85">
        <v>94</v>
      </c>
      <c r="AB913" s="85" t="str">
        <f>DRE!D923</f>
        <v>-</v>
      </c>
      <c r="AC913" s="85">
        <f>HLOOKUP('G. Despesas'!$E$4,DRE!$C$4:$Q$1132,ROW('G. Receitas'!X920),FALSE)</f>
        <v>0</v>
      </c>
      <c r="AD913" s="85" t="str">
        <f t="shared" si="44"/>
        <v/>
      </c>
    </row>
    <row r="914" spans="27:33" x14ac:dyDescent="0.25">
      <c r="AA914" s="85">
        <v>95</v>
      </c>
      <c r="AB914" s="85" t="str">
        <f>DRE!D924</f>
        <v>-</v>
      </c>
      <c r="AC914" s="85">
        <f>HLOOKUP('G. Despesas'!$E$4,DRE!$C$4:$Q$1132,ROW('G. Receitas'!X921),FALSE)</f>
        <v>0</v>
      </c>
      <c r="AD914" s="85" t="str">
        <f t="shared" si="44"/>
        <v/>
      </c>
    </row>
    <row r="915" spans="27:33" x14ac:dyDescent="0.25">
      <c r="AA915" s="85">
        <v>96</v>
      </c>
      <c r="AB915" s="85" t="str">
        <f>DRE!D925</f>
        <v>-</v>
      </c>
      <c r="AC915" s="85">
        <f>HLOOKUP('G. Despesas'!$E$4,DRE!$C$4:$Q$1132,ROW('G. Receitas'!X922),FALSE)</f>
        <v>0</v>
      </c>
      <c r="AD915" s="85" t="str">
        <f t="shared" si="44"/>
        <v/>
      </c>
    </row>
    <row r="916" spans="27:33" x14ac:dyDescent="0.25">
      <c r="AA916" s="85">
        <v>97</v>
      </c>
      <c r="AB916" s="85" t="str">
        <f>DRE!D926</f>
        <v>-</v>
      </c>
      <c r="AC916" s="85">
        <f>HLOOKUP('G. Despesas'!$E$4,DRE!$C$4:$Q$1132,ROW('G. Receitas'!X923),FALSE)</f>
        <v>0</v>
      </c>
      <c r="AD916" s="85" t="str">
        <f t="shared" si="44"/>
        <v/>
      </c>
    </row>
    <row r="917" spans="27:33" x14ac:dyDescent="0.25">
      <c r="AA917" s="85">
        <v>98</v>
      </c>
      <c r="AB917" s="85" t="str">
        <f>DRE!D927</f>
        <v>-</v>
      </c>
      <c r="AC917" s="85">
        <f>HLOOKUP('G. Despesas'!$E$4,DRE!$C$4:$Q$1132,ROW('G. Receitas'!X924),FALSE)</f>
        <v>0</v>
      </c>
      <c r="AD917" s="85" t="str">
        <f t="shared" si="44"/>
        <v/>
      </c>
    </row>
    <row r="918" spans="27:33" x14ac:dyDescent="0.25">
      <c r="AA918" s="85">
        <v>99</v>
      </c>
      <c r="AB918" s="85" t="str">
        <f>DRE!D928</f>
        <v>Outras Desp. Não Operacionais</v>
      </c>
      <c r="AC918" s="85">
        <f>HLOOKUP('G. Despesas'!$E$4,DRE!$C$4:$Q$1132,ROW('G. Receitas'!X925),FALSE)</f>
        <v>0</v>
      </c>
      <c r="AD918" s="85" t="str">
        <f t="shared" si="44"/>
        <v/>
      </c>
    </row>
    <row r="919" spans="27:33" x14ac:dyDescent="0.25">
      <c r="AB919" s="85">
        <f>DRE!D929</f>
        <v>0</v>
      </c>
      <c r="AC919" s="85">
        <f>HLOOKUP('G. Despesas'!$E$4,DRE!$C$4:$Q$1132,ROW('G. Receitas'!X926),FALSE)</f>
        <v>0</v>
      </c>
      <c r="AD919" s="85" t="str">
        <f t="shared" si="44"/>
        <v/>
      </c>
    </row>
    <row r="920" spans="27:33" x14ac:dyDescent="0.25">
      <c r="AB920" s="85" t="str">
        <f>DRE!D930</f>
        <v>IMPOSTOS</v>
      </c>
      <c r="AC920" s="85">
        <f>HLOOKUP('G. Despesas'!$E$4,DRE!$C$4:$Q$1132,ROW('G. Receitas'!X927),FALSE)</f>
        <v>999.35</v>
      </c>
      <c r="AD920" s="85" t="s">
        <v>1339</v>
      </c>
      <c r="AE920" s="85" t="s">
        <v>1340</v>
      </c>
      <c r="AF920" s="85" t="s">
        <v>1341</v>
      </c>
      <c r="AG920" s="85" t="s">
        <v>1341</v>
      </c>
    </row>
    <row r="921" spans="27:33" x14ac:dyDescent="0.25">
      <c r="AA921" s="85">
        <v>1</v>
      </c>
      <c r="AB921" s="85" t="str">
        <f>DRE!D931</f>
        <v>IRPJ E CSLL</v>
      </c>
      <c r="AC921" s="85">
        <f>HLOOKUP('G. Despesas'!$E$4,DRE!$C$4:$Q$1132,ROW('G. Receitas'!X928),FALSE)</f>
        <v>547</v>
      </c>
      <c r="AD921" s="85">
        <f>IF(AC921=0,"",AC921+AA921/1000)</f>
        <v>547.00099999999998</v>
      </c>
      <c r="AE921" s="85">
        <f>LARGE($AD$921:$AD$1019,AA921)</f>
        <v>547.00099999999998</v>
      </c>
      <c r="AF921" s="85" t="str">
        <f t="shared" ref="AF921:AF935" si="45">IFERROR(VLOOKUP(MATCH(AE921,$AD$921:$AD$1019,0),$AA$921:$AC$1019,AF$6,FALSE),"-")</f>
        <v>IRPJ E CSLL</v>
      </c>
      <c r="AG921" s="85">
        <f t="shared" ref="AG921:AG935" si="46">IFERROR(VLOOKUP(MATCH(AE921,$AD$921:$AD$1019,0),$AA$921:$AC$1019,AG$6,FALSE),"")</f>
        <v>547</v>
      </c>
    </row>
    <row r="922" spans="27:33" x14ac:dyDescent="0.25">
      <c r="AA922" s="85">
        <v>2</v>
      </c>
      <c r="AB922" s="85" t="str">
        <f>DRE!D932</f>
        <v>GPS</v>
      </c>
      <c r="AC922" s="85">
        <f>HLOOKUP('G. Despesas'!$E$4,DRE!$C$4:$Q$1132,ROW('G. Receitas'!X929),FALSE)</f>
        <v>243</v>
      </c>
      <c r="AD922" s="85">
        <f t="shared" ref="AD922:AD985" si="47">IF(AC922=0,"",AC922+AA922/1000)</f>
        <v>243.00200000000001</v>
      </c>
      <c r="AE922" s="85">
        <f t="shared" ref="AE922:AE935" si="48">LARGE($AD$921:$AD$1019,AA922)</f>
        <v>243.00200000000001</v>
      </c>
      <c r="AF922" s="85" t="str">
        <f t="shared" si="45"/>
        <v>GPS</v>
      </c>
      <c r="AG922" s="85">
        <f t="shared" si="46"/>
        <v>243</v>
      </c>
    </row>
    <row r="923" spans="27:33" x14ac:dyDescent="0.25">
      <c r="AA923" s="85">
        <v>3</v>
      </c>
      <c r="AB923" s="85" t="str">
        <f>DRE!D933</f>
        <v>FGTS</v>
      </c>
      <c r="AC923" s="85">
        <f>HLOOKUP('G. Despesas'!$E$4,DRE!$C$4:$Q$1132,ROW('G. Receitas'!X930),FALSE)</f>
        <v>209.35</v>
      </c>
      <c r="AD923" s="85">
        <f t="shared" si="47"/>
        <v>209.35299999999998</v>
      </c>
      <c r="AE923" s="85">
        <f t="shared" si="48"/>
        <v>209.35299999999998</v>
      </c>
      <c r="AF923" s="85" t="str">
        <f t="shared" si="45"/>
        <v>FGTS</v>
      </c>
      <c r="AG923" s="85">
        <f t="shared" si="46"/>
        <v>209.35</v>
      </c>
    </row>
    <row r="924" spans="27:33" x14ac:dyDescent="0.25">
      <c r="AA924" s="85">
        <v>4</v>
      </c>
      <c r="AB924" s="85">
        <f>DRE!D934</f>
        <v>0</v>
      </c>
      <c r="AC924" s="85">
        <f>HLOOKUP('G. Despesas'!$E$4,DRE!$C$4:$Q$1132,ROW('G. Receitas'!X931),FALSE)</f>
        <v>0</v>
      </c>
      <c r="AD924" s="85" t="str">
        <f t="shared" si="47"/>
        <v/>
      </c>
      <c r="AE924" s="85" t="e">
        <f t="shared" si="48"/>
        <v>#NUM!</v>
      </c>
      <c r="AF924" s="85" t="str">
        <f t="shared" si="45"/>
        <v>-</v>
      </c>
      <c r="AG924" s="85" t="str">
        <f t="shared" si="46"/>
        <v/>
      </c>
    </row>
    <row r="925" spans="27:33" x14ac:dyDescent="0.25">
      <c r="AA925" s="85">
        <v>5</v>
      </c>
      <c r="AB925" s="85" t="str">
        <f>DRE!D935</f>
        <v>-</v>
      </c>
      <c r="AC925" s="85">
        <f>HLOOKUP('G. Despesas'!$E$4,DRE!$C$4:$Q$1132,ROW('G. Receitas'!X932),FALSE)</f>
        <v>0</v>
      </c>
      <c r="AD925" s="85" t="str">
        <f t="shared" si="47"/>
        <v/>
      </c>
      <c r="AE925" s="85" t="e">
        <f t="shared" si="48"/>
        <v>#NUM!</v>
      </c>
      <c r="AF925" s="85" t="str">
        <f t="shared" si="45"/>
        <v>-</v>
      </c>
      <c r="AG925" s="85" t="str">
        <f t="shared" si="46"/>
        <v/>
      </c>
    </row>
    <row r="926" spans="27:33" x14ac:dyDescent="0.25">
      <c r="AA926" s="85">
        <v>6</v>
      </c>
      <c r="AB926" s="85" t="str">
        <f>DRE!D936</f>
        <v>-</v>
      </c>
      <c r="AC926" s="85">
        <f>HLOOKUP('G. Despesas'!$E$4,DRE!$C$4:$Q$1132,ROW('G. Receitas'!X933),FALSE)</f>
        <v>0</v>
      </c>
      <c r="AD926" s="85" t="str">
        <f t="shared" si="47"/>
        <v/>
      </c>
      <c r="AE926" s="85" t="e">
        <f t="shared" si="48"/>
        <v>#NUM!</v>
      </c>
      <c r="AF926" s="85" t="str">
        <f t="shared" si="45"/>
        <v>-</v>
      </c>
      <c r="AG926" s="85" t="str">
        <f t="shared" si="46"/>
        <v/>
      </c>
    </row>
    <row r="927" spans="27:33" x14ac:dyDescent="0.25">
      <c r="AA927" s="85">
        <v>7</v>
      </c>
      <c r="AB927" s="85" t="str">
        <f>DRE!D937</f>
        <v>-</v>
      </c>
      <c r="AC927" s="85">
        <f>HLOOKUP('G. Despesas'!$E$4,DRE!$C$4:$Q$1132,ROW('G. Receitas'!X934),FALSE)</f>
        <v>0</v>
      </c>
      <c r="AD927" s="85" t="str">
        <f t="shared" si="47"/>
        <v/>
      </c>
      <c r="AE927" s="85" t="e">
        <f t="shared" si="48"/>
        <v>#NUM!</v>
      </c>
      <c r="AF927" s="85" t="str">
        <f t="shared" si="45"/>
        <v>-</v>
      </c>
      <c r="AG927" s="85" t="str">
        <f t="shared" si="46"/>
        <v/>
      </c>
    </row>
    <row r="928" spans="27:33" x14ac:dyDescent="0.25">
      <c r="AA928" s="85">
        <v>8</v>
      </c>
      <c r="AB928" s="85" t="str">
        <f>DRE!D938</f>
        <v>-</v>
      </c>
      <c r="AC928" s="85">
        <f>HLOOKUP('G. Despesas'!$E$4,DRE!$C$4:$Q$1132,ROW('G. Receitas'!X935),FALSE)</f>
        <v>0</v>
      </c>
      <c r="AD928" s="85" t="str">
        <f t="shared" si="47"/>
        <v/>
      </c>
      <c r="AE928" s="85" t="e">
        <f t="shared" si="48"/>
        <v>#NUM!</v>
      </c>
      <c r="AF928" s="85" t="str">
        <f t="shared" si="45"/>
        <v>-</v>
      </c>
      <c r="AG928" s="85" t="str">
        <f t="shared" si="46"/>
        <v/>
      </c>
    </row>
    <row r="929" spans="27:33" x14ac:dyDescent="0.25">
      <c r="AA929" s="85">
        <v>9</v>
      </c>
      <c r="AB929" s="85" t="str">
        <f>DRE!D939</f>
        <v>-</v>
      </c>
      <c r="AC929" s="85">
        <f>HLOOKUP('G. Despesas'!$E$4,DRE!$C$4:$Q$1132,ROW('G. Receitas'!X936),FALSE)</f>
        <v>0</v>
      </c>
      <c r="AD929" s="85" t="str">
        <f t="shared" si="47"/>
        <v/>
      </c>
      <c r="AE929" s="85" t="e">
        <f t="shared" si="48"/>
        <v>#NUM!</v>
      </c>
      <c r="AF929" s="85" t="str">
        <f t="shared" si="45"/>
        <v>-</v>
      </c>
      <c r="AG929" s="85" t="str">
        <f t="shared" si="46"/>
        <v/>
      </c>
    </row>
    <row r="930" spans="27:33" x14ac:dyDescent="0.25">
      <c r="AA930" s="85">
        <v>10</v>
      </c>
      <c r="AB930" s="85" t="str">
        <f>DRE!D940</f>
        <v>-</v>
      </c>
      <c r="AC930" s="85">
        <f>HLOOKUP('G. Despesas'!$E$4,DRE!$C$4:$Q$1132,ROW('G. Receitas'!X937),FALSE)</f>
        <v>0</v>
      </c>
      <c r="AD930" s="85" t="str">
        <f t="shared" si="47"/>
        <v/>
      </c>
      <c r="AE930" s="85" t="e">
        <f t="shared" si="48"/>
        <v>#NUM!</v>
      </c>
      <c r="AF930" s="85" t="str">
        <f t="shared" si="45"/>
        <v>-</v>
      </c>
      <c r="AG930" s="85" t="str">
        <f t="shared" si="46"/>
        <v/>
      </c>
    </row>
    <row r="931" spans="27:33" x14ac:dyDescent="0.25">
      <c r="AA931" s="85">
        <v>11</v>
      </c>
      <c r="AB931" s="85" t="str">
        <f>DRE!D941</f>
        <v>-</v>
      </c>
      <c r="AC931" s="85">
        <f>HLOOKUP('G. Despesas'!$E$4,DRE!$C$4:$Q$1132,ROW('G. Receitas'!X938),FALSE)</f>
        <v>0</v>
      </c>
      <c r="AD931" s="85" t="str">
        <f t="shared" si="47"/>
        <v/>
      </c>
      <c r="AE931" s="85" t="e">
        <f t="shared" si="48"/>
        <v>#NUM!</v>
      </c>
      <c r="AF931" s="85" t="str">
        <f t="shared" si="45"/>
        <v>-</v>
      </c>
      <c r="AG931" s="85" t="str">
        <f t="shared" si="46"/>
        <v/>
      </c>
    </row>
    <row r="932" spans="27:33" x14ac:dyDescent="0.25">
      <c r="AA932" s="85">
        <v>12</v>
      </c>
      <c r="AB932" s="85" t="str">
        <f>DRE!D942</f>
        <v>-</v>
      </c>
      <c r="AC932" s="85">
        <f>HLOOKUP('G. Despesas'!$E$4,DRE!$C$4:$Q$1132,ROW('G. Receitas'!X939),FALSE)</f>
        <v>0</v>
      </c>
      <c r="AD932" s="85" t="str">
        <f t="shared" si="47"/>
        <v/>
      </c>
      <c r="AE932" s="85" t="e">
        <f t="shared" si="48"/>
        <v>#NUM!</v>
      </c>
      <c r="AF932" s="85" t="str">
        <f t="shared" si="45"/>
        <v>-</v>
      </c>
      <c r="AG932" s="85" t="str">
        <f t="shared" si="46"/>
        <v/>
      </c>
    </row>
    <row r="933" spans="27:33" x14ac:dyDescent="0.25">
      <c r="AA933" s="85">
        <v>13</v>
      </c>
      <c r="AB933" s="85" t="str">
        <f>DRE!D943</f>
        <v>-</v>
      </c>
      <c r="AC933" s="85">
        <f>HLOOKUP('G. Despesas'!$E$4,DRE!$C$4:$Q$1132,ROW('G. Receitas'!X940),FALSE)</f>
        <v>0</v>
      </c>
      <c r="AD933" s="85" t="str">
        <f t="shared" si="47"/>
        <v/>
      </c>
      <c r="AE933" s="85" t="e">
        <f t="shared" si="48"/>
        <v>#NUM!</v>
      </c>
      <c r="AF933" s="85" t="str">
        <f t="shared" si="45"/>
        <v>-</v>
      </c>
      <c r="AG933" s="85" t="str">
        <f t="shared" si="46"/>
        <v/>
      </c>
    </row>
    <row r="934" spans="27:33" x14ac:dyDescent="0.25">
      <c r="AA934" s="85">
        <v>14</v>
      </c>
      <c r="AB934" s="85" t="str">
        <f>DRE!D944</f>
        <v>-</v>
      </c>
      <c r="AC934" s="85">
        <f>HLOOKUP('G. Despesas'!$E$4,DRE!$C$4:$Q$1132,ROW('G. Receitas'!X941),FALSE)</f>
        <v>0</v>
      </c>
      <c r="AD934" s="85" t="str">
        <f t="shared" si="47"/>
        <v/>
      </c>
      <c r="AE934" s="85" t="e">
        <f t="shared" si="48"/>
        <v>#NUM!</v>
      </c>
      <c r="AF934" s="85" t="str">
        <f t="shared" si="45"/>
        <v>-</v>
      </c>
      <c r="AG934" s="85" t="str">
        <f t="shared" si="46"/>
        <v/>
      </c>
    </row>
    <row r="935" spans="27:33" x14ac:dyDescent="0.25">
      <c r="AA935" s="85">
        <v>15</v>
      </c>
      <c r="AB935" s="85" t="str">
        <f>DRE!D945</f>
        <v>-</v>
      </c>
      <c r="AC935" s="85">
        <f>HLOOKUP('G. Despesas'!$E$4,DRE!$C$4:$Q$1132,ROW('G. Receitas'!X942),FALSE)</f>
        <v>0</v>
      </c>
      <c r="AD935" s="85" t="str">
        <f t="shared" si="47"/>
        <v/>
      </c>
      <c r="AE935" s="85" t="e">
        <f t="shared" si="48"/>
        <v>#NUM!</v>
      </c>
      <c r="AF935" s="85" t="str">
        <f t="shared" si="45"/>
        <v>-</v>
      </c>
      <c r="AG935" s="85" t="str">
        <f t="shared" si="46"/>
        <v/>
      </c>
    </row>
    <row r="936" spans="27:33" x14ac:dyDescent="0.25">
      <c r="AA936" s="85">
        <v>16</v>
      </c>
      <c r="AB936" s="85" t="str">
        <f>DRE!D946</f>
        <v>-</v>
      </c>
      <c r="AC936" s="85">
        <f>HLOOKUP('G. Despesas'!$E$4,DRE!$C$4:$Q$1132,ROW('G. Receitas'!X943),FALSE)</f>
        <v>0</v>
      </c>
      <c r="AD936" s="85" t="str">
        <f t="shared" si="47"/>
        <v/>
      </c>
    </row>
    <row r="937" spans="27:33" x14ac:dyDescent="0.25">
      <c r="AA937" s="85">
        <v>17</v>
      </c>
      <c r="AB937" s="85" t="str">
        <f>DRE!D947</f>
        <v>-</v>
      </c>
      <c r="AC937" s="85">
        <f>HLOOKUP('G. Despesas'!$E$4,DRE!$C$4:$Q$1132,ROW('G. Receitas'!X944),FALSE)</f>
        <v>0</v>
      </c>
      <c r="AD937" s="85" t="str">
        <f t="shared" si="47"/>
        <v/>
      </c>
    </row>
    <row r="938" spans="27:33" x14ac:dyDescent="0.25">
      <c r="AA938" s="85">
        <v>18</v>
      </c>
      <c r="AB938" s="85" t="str">
        <f>DRE!D948</f>
        <v>-</v>
      </c>
      <c r="AC938" s="85">
        <f>HLOOKUP('G. Despesas'!$E$4,DRE!$C$4:$Q$1132,ROW('G. Receitas'!X945),FALSE)</f>
        <v>0</v>
      </c>
      <c r="AD938" s="85" t="str">
        <f t="shared" si="47"/>
        <v/>
      </c>
    </row>
    <row r="939" spans="27:33" x14ac:dyDescent="0.25">
      <c r="AA939" s="85">
        <v>19</v>
      </c>
      <c r="AB939" s="85" t="str">
        <f>DRE!D949</f>
        <v>-</v>
      </c>
      <c r="AC939" s="85">
        <f>HLOOKUP('G. Despesas'!$E$4,DRE!$C$4:$Q$1132,ROW('G. Receitas'!X946),FALSE)</f>
        <v>0</v>
      </c>
      <c r="AD939" s="85" t="str">
        <f t="shared" si="47"/>
        <v/>
      </c>
    </row>
    <row r="940" spans="27:33" x14ac:dyDescent="0.25">
      <c r="AA940" s="85">
        <v>20</v>
      </c>
      <c r="AB940" s="85" t="str">
        <f>DRE!D950</f>
        <v>-</v>
      </c>
      <c r="AC940" s="85">
        <f>HLOOKUP('G. Despesas'!$E$4,DRE!$C$4:$Q$1132,ROW('G. Receitas'!X947),FALSE)</f>
        <v>0</v>
      </c>
      <c r="AD940" s="85" t="str">
        <f t="shared" si="47"/>
        <v/>
      </c>
    </row>
    <row r="941" spans="27:33" x14ac:dyDescent="0.25">
      <c r="AA941" s="85">
        <v>21</v>
      </c>
      <c r="AB941" s="85" t="str">
        <f>DRE!D951</f>
        <v>-</v>
      </c>
      <c r="AC941" s="85">
        <f>HLOOKUP('G. Despesas'!$E$4,DRE!$C$4:$Q$1132,ROW('G. Receitas'!X948),FALSE)</f>
        <v>0</v>
      </c>
      <c r="AD941" s="85" t="str">
        <f t="shared" si="47"/>
        <v/>
      </c>
    </row>
    <row r="942" spans="27:33" x14ac:dyDescent="0.25">
      <c r="AA942" s="85">
        <v>22</v>
      </c>
      <c r="AB942" s="85" t="str">
        <f>DRE!D952</f>
        <v>-</v>
      </c>
      <c r="AC942" s="85">
        <f>HLOOKUP('G. Despesas'!$E$4,DRE!$C$4:$Q$1132,ROW('G. Receitas'!X949),FALSE)</f>
        <v>0</v>
      </c>
      <c r="AD942" s="85" t="str">
        <f t="shared" si="47"/>
        <v/>
      </c>
    </row>
    <row r="943" spans="27:33" x14ac:dyDescent="0.25">
      <c r="AA943" s="85">
        <v>23</v>
      </c>
      <c r="AB943" s="85" t="str">
        <f>DRE!D953</f>
        <v>-</v>
      </c>
      <c r="AC943" s="85">
        <f>HLOOKUP('G. Despesas'!$E$4,DRE!$C$4:$Q$1132,ROW('G. Receitas'!X950),FALSE)</f>
        <v>0</v>
      </c>
      <c r="AD943" s="85" t="str">
        <f t="shared" si="47"/>
        <v/>
      </c>
    </row>
    <row r="944" spans="27:33" x14ac:dyDescent="0.25">
      <c r="AA944" s="85">
        <v>24</v>
      </c>
      <c r="AB944" s="85" t="str">
        <f>DRE!D954</f>
        <v>-</v>
      </c>
      <c r="AC944" s="85">
        <f>HLOOKUP('G. Despesas'!$E$4,DRE!$C$4:$Q$1132,ROW('G. Receitas'!X951),FALSE)</f>
        <v>0</v>
      </c>
      <c r="AD944" s="85" t="str">
        <f t="shared" si="47"/>
        <v/>
      </c>
    </row>
    <row r="945" spans="27:30" x14ac:dyDescent="0.25">
      <c r="AA945" s="85">
        <v>25</v>
      </c>
      <c r="AB945" s="85" t="str">
        <f>DRE!D955</f>
        <v>-</v>
      </c>
      <c r="AC945" s="85">
        <f>HLOOKUP('G. Despesas'!$E$4,DRE!$C$4:$Q$1132,ROW('G. Receitas'!X952),FALSE)</f>
        <v>0</v>
      </c>
      <c r="AD945" s="85" t="str">
        <f t="shared" si="47"/>
        <v/>
      </c>
    </row>
    <row r="946" spans="27:30" x14ac:dyDescent="0.25">
      <c r="AA946" s="85">
        <v>26</v>
      </c>
      <c r="AB946" s="85" t="str">
        <f>DRE!D956</f>
        <v>-</v>
      </c>
      <c r="AC946" s="85">
        <f>HLOOKUP('G. Despesas'!$E$4,DRE!$C$4:$Q$1132,ROW('G. Receitas'!X953),FALSE)</f>
        <v>0</v>
      </c>
      <c r="AD946" s="85" t="str">
        <f t="shared" si="47"/>
        <v/>
      </c>
    </row>
    <row r="947" spans="27:30" x14ac:dyDescent="0.25">
      <c r="AA947" s="85">
        <v>27</v>
      </c>
      <c r="AB947" s="85" t="str">
        <f>DRE!D957</f>
        <v>-</v>
      </c>
      <c r="AC947" s="85">
        <f>HLOOKUP('G. Despesas'!$E$4,DRE!$C$4:$Q$1132,ROW('G. Receitas'!X954),FALSE)</f>
        <v>0</v>
      </c>
      <c r="AD947" s="85" t="str">
        <f t="shared" si="47"/>
        <v/>
      </c>
    </row>
    <row r="948" spans="27:30" x14ac:dyDescent="0.25">
      <c r="AA948" s="85">
        <v>28</v>
      </c>
      <c r="AB948" s="85" t="str">
        <f>DRE!D958</f>
        <v>-</v>
      </c>
      <c r="AC948" s="85">
        <f>HLOOKUP('G. Despesas'!$E$4,DRE!$C$4:$Q$1132,ROW('G. Receitas'!X955),FALSE)</f>
        <v>0</v>
      </c>
      <c r="AD948" s="85" t="str">
        <f t="shared" si="47"/>
        <v/>
      </c>
    </row>
    <row r="949" spans="27:30" x14ac:dyDescent="0.25">
      <c r="AA949" s="85">
        <v>29</v>
      </c>
      <c r="AB949" s="85" t="str">
        <f>DRE!D959</f>
        <v>-</v>
      </c>
      <c r="AC949" s="85">
        <f>HLOOKUP('G. Despesas'!$E$4,DRE!$C$4:$Q$1132,ROW('G. Receitas'!X956),FALSE)</f>
        <v>0</v>
      </c>
      <c r="AD949" s="85" t="str">
        <f t="shared" si="47"/>
        <v/>
      </c>
    </row>
    <row r="950" spans="27:30" x14ac:dyDescent="0.25">
      <c r="AA950" s="85">
        <v>30</v>
      </c>
      <c r="AB950" s="85" t="str">
        <f>DRE!D960</f>
        <v>-</v>
      </c>
      <c r="AC950" s="85">
        <f>HLOOKUP('G. Despesas'!$E$4,DRE!$C$4:$Q$1132,ROW('G. Receitas'!X957),FALSE)</f>
        <v>0</v>
      </c>
      <c r="AD950" s="85" t="str">
        <f t="shared" si="47"/>
        <v/>
      </c>
    </row>
    <row r="951" spans="27:30" x14ac:dyDescent="0.25">
      <c r="AA951" s="85">
        <v>31</v>
      </c>
      <c r="AB951" s="85" t="str">
        <f>DRE!D961</f>
        <v>-</v>
      </c>
      <c r="AC951" s="85">
        <f>HLOOKUP('G. Despesas'!$E$4,DRE!$C$4:$Q$1132,ROW('G. Receitas'!X958),FALSE)</f>
        <v>0</v>
      </c>
      <c r="AD951" s="85" t="str">
        <f t="shared" si="47"/>
        <v/>
      </c>
    </row>
    <row r="952" spans="27:30" x14ac:dyDescent="0.25">
      <c r="AA952" s="85">
        <v>32</v>
      </c>
      <c r="AB952" s="85" t="str">
        <f>DRE!D962</f>
        <v>-</v>
      </c>
      <c r="AC952" s="85">
        <f>HLOOKUP('G. Despesas'!$E$4,DRE!$C$4:$Q$1132,ROW('G. Receitas'!X959),FALSE)</f>
        <v>0</v>
      </c>
      <c r="AD952" s="85" t="str">
        <f t="shared" si="47"/>
        <v/>
      </c>
    </row>
    <row r="953" spans="27:30" x14ac:dyDescent="0.25">
      <c r="AA953" s="85">
        <v>33</v>
      </c>
      <c r="AB953" s="85" t="str">
        <f>DRE!D963</f>
        <v>-</v>
      </c>
      <c r="AC953" s="85">
        <f>HLOOKUP('G. Despesas'!$E$4,DRE!$C$4:$Q$1132,ROW('G. Receitas'!X960),FALSE)</f>
        <v>0</v>
      </c>
      <c r="AD953" s="85" t="str">
        <f t="shared" si="47"/>
        <v/>
      </c>
    </row>
    <row r="954" spans="27:30" x14ac:dyDescent="0.25">
      <c r="AA954" s="85">
        <v>34</v>
      </c>
      <c r="AB954" s="85" t="str">
        <f>DRE!D964</f>
        <v>-</v>
      </c>
      <c r="AC954" s="85">
        <f>HLOOKUP('G. Despesas'!$E$4,DRE!$C$4:$Q$1132,ROW('G. Receitas'!X961),FALSE)</f>
        <v>0</v>
      </c>
      <c r="AD954" s="85" t="str">
        <f t="shared" si="47"/>
        <v/>
      </c>
    </row>
    <row r="955" spans="27:30" x14ac:dyDescent="0.25">
      <c r="AA955" s="85">
        <v>35</v>
      </c>
      <c r="AB955" s="85" t="str">
        <f>DRE!D965</f>
        <v>-</v>
      </c>
      <c r="AC955" s="85">
        <f>HLOOKUP('G. Despesas'!$E$4,DRE!$C$4:$Q$1132,ROW('G. Receitas'!X962),FALSE)</f>
        <v>0</v>
      </c>
      <c r="AD955" s="85" t="str">
        <f t="shared" si="47"/>
        <v/>
      </c>
    </row>
    <row r="956" spans="27:30" x14ac:dyDescent="0.25">
      <c r="AA956" s="85">
        <v>36</v>
      </c>
      <c r="AB956" s="85" t="str">
        <f>DRE!D966</f>
        <v>-</v>
      </c>
      <c r="AC956" s="85">
        <f>HLOOKUP('G. Despesas'!$E$4,DRE!$C$4:$Q$1132,ROW('G. Receitas'!X963),FALSE)</f>
        <v>0</v>
      </c>
      <c r="AD956" s="85" t="str">
        <f t="shared" si="47"/>
        <v/>
      </c>
    </row>
    <row r="957" spans="27:30" x14ac:dyDescent="0.25">
      <c r="AA957" s="85">
        <v>37</v>
      </c>
      <c r="AB957" s="85" t="str">
        <f>DRE!D967</f>
        <v>-</v>
      </c>
      <c r="AC957" s="85">
        <f>HLOOKUP('G. Despesas'!$E$4,DRE!$C$4:$Q$1132,ROW('G. Receitas'!X964),FALSE)</f>
        <v>0</v>
      </c>
      <c r="AD957" s="85" t="str">
        <f t="shared" si="47"/>
        <v/>
      </c>
    </row>
    <row r="958" spans="27:30" x14ac:dyDescent="0.25">
      <c r="AA958" s="85">
        <v>38</v>
      </c>
      <c r="AB958" s="85" t="str">
        <f>DRE!D968</f>
        <v>-</v>
      </c>
      <c r="AC958" s="85">
        <f>HLOOKUP('G. Despesas'!$E$4,DRE!$C$4:$Q$1132,ROW('G. Receitas'!X965),FALSE)</f>
        <v>0</v>
      </c>
      <c r="AD958" s="85" t="str">
        <f t="shared" si="47"/>
        <v/>
      </c>
    </row>
    <row r="959" spans="27:30" x14ac:dyDescent="0.25">
      <c r="AA959" s="85">
        <v>39</v>
      </c>
      <c r="AB959" s="85" t="str">
        <f>DRE!D969</f>
        <v>-</v>
      </c>
      <c r="AC959" s="85">
        <f>HLOOKUP('G. Despesas'!$E$4,DRE!$C$4:$Q$1132,ROW('G. Receitas'!X966),FALSE)</f>
        <v>0</v>
      </c>
      <c r="AD959" s="85" t="str">
        <f t="shared" si="47"/>
        <v/>
      </c>
    </row>
    <row r="960" spans="27:30" x14ac:dyDescent="0.25">
      <c r="AA960" s="85">
        <v>40</v>
      </c>
      <c r="AB960" s="85" t="str">
        <f>DRE!D970</f>
        <v>-</v>
      </c>
      <c r="AC960" s="85">
        <f>HLOOKUP('G. Despesas'!$E$4,DRE!$C$4:$Q$1132,ROW('G. Receitas'!X967),FALSE)</f>
        <v>0</v>
      </c>
      <c r="AD960" s="85" t="str">
        <f t="shared" si="47"/>
        <v/>
      </c>
    </row>
    <row r="961" spans="27:30" x14ac:dyDescent="0.25">
      <c r="AA961" s="85">
        <v>41</v>
      </c>
      <c r="AB961" s="85" t="str">
        <f>DRE!D971</f>
        <v>-</v>
      </c>
      <c r="AC961" s="85">
        <f>HLOOKUP('G. Despesas'!$E$4,DRE!$C$4:$Q$1132,ROW('G. Receitas'!X968),FALSE)</f>
        <v>0</v>
      </c>
      <c r="AD961" s="85" t="str">
        <f t="shared" si="47"/>
        <v/>
      </c>
    </row>
    <row r="962" spans="27:30" x14ac:dyDescent="0.25">
      <c r="AA962" s="85">
        <v>42</v>
      </c>
      <c r="AB962" s="85" t="str">
        <f>DRE!D972</f>
        <v>-</v>
      </c>
      <c r="AC962" s="85">
        <f>HLOOKUP('G. Despesas'!$E$4,DRE!$C$4:$Q$1132,ROW('G. Receitas'!X969),FALSE)</f>
        <v>0</v>
      </c>
      <c r="AD962" s="85" t="str">
        <f t="shared" si="47"/>
        <v/>
      </c>
    </row>
    <row r="963" spans="27:30" x14ac:dyDescent="0.25">
      <c r="AA963" s="85">
        <v>43</v>
      </c>
      <c r="AB963" s="85" t="str">
        <f>DRE!D973</f>
        <v>-</v>
      </c>
      <c r="AC963" s="85">
        <f>HLOOKUP('G. Despesas'!$E$4,DRE!$C$4:$Q$1132,ROW('G. Receitas'!X970),FALSE)</f>
        <v>0</v>
      </c>
      <c r="AD963" s="85" t="str">
        <f t="shared" si="47"/>
        <v/>
      </c>
    </row>
    <row r="964" spans="27:30" x14ac:dyDescent="0.25">
      <c r="AA964" s="85">
        <v>44</v>
      </c>
      <c r="AB964" s="85" t="str">
        <f>DRE!D974</f>
        <v>-</v>
      </c>
      <c r="AC964" s="85">
        <f>HLOOKUP('G. Despesas'!$E$4,DRE!$C$4:$Q$1132,ROW('G. Receitas'!X971),FALSE)</f>
        <v>0</v>
      </c>
      <c r="AD964" s="85" t="str">
        <f t="shared" si="47"/>
        <v/>
      </c>
    </row>
    <row r="965" spans="27:30" x14ac:dyDescent="0.25">
      <c r="AA965" s="85">
        <v>45</v>
      </c>
      <c r="AB965" s="85" t="str">
        <f>DRE!D975</f>
        <v>-</v>
      </c>
      <c r="AC965" s="85">
        <f>HLOOKUP('G. Despesas'!$E$4,DRE!$C$4:$Q$1132,ROW('G. Receitas'!X972),FALSE)</f>
        <v>0</v>
      </c>
      <c r="AD965" s="85" t="str">
        <f t="shared" si="47"/>
        <v/>
      </c>
    </row>
    <row r="966" spans="27:30" x14ac:dyDescent="0.25">
      <c r="AA966" s="85">
        <v>46</v>
      </c>
      <c r="AB966" s="85" t="str">
        <f>DRE!D976</f>
        <v>-</v>
      </c>
      <c r="AC966" s="85">
        <f>HLOOKUP('G. Despesas'!$E$4,DRE!$C$4:$Q$1132,ROW('G. Receitas'!X973),FALSE)</f>
        <v>0</v>
      </c>
      <c r="AD966" s="85" t="str">
        <f t="shared" si="47"/>
        <v/>
      </c>
    </row>
    <row r="967" spans="27:30" x14ac:dyDescent="0.25">
      <c r="AA967" s="85">
        <v>47</v>
      </c>
      <c r="AB967" s="85" t="str">
        <f>DRE!D977</f>
        <v>-</v>
      </c>
      <c r="AC967" s="85">
        <f>HLOOKUP('G. Despesas'!$E$4,DRE!$C$4:$Q$1132,ROW('G. Receitas'!X974),FALSE)</f>
        <v>0</v>
      </c>
      <c r="AD967" s="85" t="str">
        <f t="shared" si="47"/>
        <v/>
      </c>
    </row>
    <row r="968" spans="27:30" x14ac:dyDescent="0.25">
      <c r="AA968" s="85">
        <v>48</v>
      </c>
      <c r="AB968" s="85" t="str">
        <f>DRE!D978</f>
        <v>-</v>
      </c>
      <c r="AC968" s="85">
        <f>HLOOKUP('G. Despesas'!$E$4,DRE!$C$4:$Q$1132,ROW('G. Receitas'!X975),FALSE)</f>
        <v>0</v>
      </c>
      <c r="AD968" s="85" t="str">
        <f t="shared" si="47"/>
        <v/>
      </c>
    </row>
    <row r="969" spans="27:30" x14ac:dyDescent="0.25">
      <c r="AA969" s="85">
        <v>49</v>
      </c>
      <c r="AB969" s="85" t="str">
        <f>DRE!D979</f>
        <v>-</v>
      </c>
      <c r="AC969" s="85">
        <f>HLOOKUP('G. Despesas'!$E$4,DRE!$C$4:$Q$1132,ROW('G. Receitas'!X976),FALSE)</f>
        <v>0</v>
      </c>
      <c r="AD969" s="85" t="str">
        <f t="shared" si="47"/>
        <v/>
      </c>
    </row>
    <row r="970" spans="27:30" x14ac:dyDescent="0.25">
      <c r="AA970" s="85">
        <v>50</v>
      </c>
      <c r="AB970" s="85" t="str">
        <f>DRE!D980</f>
        <v>-</v>
      </c>
      <c r="AC970" s="85">
        <f>HLOOKUP('G. Despesas'!$E$4,DRE!$C$4:$Q$1132,ROW('G. Receitas'!X977),FALSE)</f>
        <v>0</v>
      </c>
      <c r="AD970" s="85" t="str">
        <f t="shared" si="47"/>
        <v/>
      </c>
    </row>
    <row r="971" spans="27:30" x14ac:dyDescent="0.25">
      <c r="AA971" s="85">
        <v>51</v>
      </c>
      <c r="AB971" s="85" t="str">
        <f>DRE!D981</f>
        <v>-</v>
      </c>
      <c r="AC971" s="85">
        <f>HLOOKUP('G. Despesas'!$E$4,DRE!$C$4:$Q$1132,ROW('G. Receitas'!X978),FALSE)</f>
        <v>0</v>
      </c>
      <c r="AD971" s="85" t="str">
        <f t="shared" si="47"/>
        <v/>
      </c>
    </row>
    <row r="972" spans="27:30" x14ac:dyDescent="0.25">
      <c r="AA972" s="85">
        <v>52</v>
      </c>
      <c r="AB972" s="85" t="str">
        <f>DRE!D982</f>
        <v>-</v>
      </c>
      <c r="AC972" s="85">
        <f>HLOOKUP('G. Despesas'!$E$4,DRE!$C$4:$Q$1132,ROW('G. Receitas'!X979),FALSE)</f>
        <v>0</v>
      </c>
      <c r="AD972" s="85" t="str">
        <f t="shared" si="47"/>
        <v/>
      </c>
    </row>
    <row r="973" spans="27:30" x14ac:dyDescent="0.25">
      <c r="AA973" s="85">
        <v>53</v>
      </c>
      <c r="AB973" s="85" t="str">
        <f>DRE!D983</f>
        <v>-</v>
      </c>
      <c r="AC973" s="85">
        <f>HLOOKUP('G. Despesas'!$E$4,DRE!$C$4:$Q$1132,ROW('G. Receitas'!X980),FALSE)</f>
        <v>0</v>
      </c>
      <c r="AD973" s="85" t="str">
        <f t="shared" si="47"/>
        <v/>
      </c>
    </row>
    <row r="974" spans="27:30" x14ac:dyDescent="0.25">
      <c r="AA974" s="85">
        <v>54</v>
      </c>
      <c r="AB974" s="85" t="str">
        <f>DRE!D984</f>
        <v>-</v>
      </c>
      <c r="AC974" s="85">
        <f>HLOOKUP('G. Despesas'!$E$4,DRE!$C$4:$Q$1132,ROW('G. Receitas'!X981),FALSE)</f>
        <v>0</v>
      </c>
      <c r="AD974" s="85" t="str">
        <f t="shared" si="47"/>
        <v/>
      </c>
    </row>
    <row r="975" spans="27:30" x14ac:dyDescent="0.25">
      <c r="AA975" s="85">
        <v>55</v>
      </c>
      <c r="AB975" s="85" t="str">
        <f>DRE!D985</f>
        <v>-</v>
      </c>
      <c r="AC975" s="85">
        <f>HLOOKUP('G. Despesas'!$E$4,DRE!$C$4:$Q$1132,ROW('G. Receitas'!X982),FALSE)</f>
        <v>0</v>
      </c>
      <c r="AD975" s="85" t="str">
        <f t="shared" si="47"/>
        <v/>
      </c>
    </row>
    <row r="976" spans="27:30" x14ac:dyDescent="0.25">
      <c r="AA976" s="85">
        <v>56</v>
      </c>
      <c r="AB976" s="85" t="str">
        <f>DRE!D986</f>
        <v>-</v>
      </c>
      <c r="AC976" s="85">
        <f>HLOOKUP('G. Despesas'!$E$4,DRE!$C$4:$Q$1132,ROW('G. Receitas'!X983),FALSE)</f>
        <v>0</v>
      </c>
      <c r="AD976" s="85" t="str">
        <f t="shared" si="47"/>
        <v/>
      </c>
    </row>
    <row r="977" spans="27:30" x14ac:dyDescent="0.25">
      <c r="AA977" s="85">
        <v>57</v>
      </c>
      <c r="AB977" s="85" t="str">
        <f>DRE!D987</f>
        <v>-</v>
      </c>
      <c r="AC977" s="85">
        <f>HLOOKUP('G. Despesas'!$E$4,DRE!$C$4:$Q$1132,ROW('G. Receitas'!X984),FALSE)</f>
        <v>0</v>
      </c>
      <c r="AD977" s="85" t="str">
        <f t="shared" si="47"/>
        <v/>
      </c>
    </row>
    <row r="978" spans="27:30" x14ac:dyDescent="0.25">
      <c r="AA978" s="85">
        <v>58</v>
      </c>
      <c r="AB978" s="85" t="str">
        <f>DRE!D988</f>
        <v>-</v>
      </c>
      <c r="AC978" s="85">
        <f>HLOOKUP('G. Despesas'!$E$4,DRE!$C$4:$Q$1132,ROW('G. Receitas'!X985),FALSE)</f>
        <v>0</v>
      </c>
      <c r="AD978" s="85" t="str">
        <f t="shared" si="47"/>
        <v/>
      </c>
    </row>
    <row r="979" spans="27:30" x14ac:dyDescent="0.25">
      <c r="AA979" s="85">
        <v>59</v>
      </c>
      <c r="AB979" s="85" t="str">
        <f>DRE!D989</f>
        <v>-</v>
      </c>
      <c r="AC979" s="85">
        <f>HLOOKUP('G. Despesas'!$E$4,DRE!$C$4:$Q$1132,ROW('G. Receitas'!X986),FALSE)</f>
        <v>0</v>
      </c>
      <c r="AD979" s="85" t="str">
        <f t="shared" si="47"/>
        <v/>
      </c>
    </row>
    <row r="980" spans="27:30" x14ac:dyDescent="0.25">
      <c r="AA980" s="85">
        <v>60</v>
      </c>
      <c r="AB980" s="85" t="str">
        <f>DRE!D990</f>
        <v>-</v>
      </c>
      <c r="AC980" s="85">
        <f>HLOOKUP('G. Despesas'!$E$4,DRE!$C$4:$Q$1132,ROW('G. Receitas'!X987),FALSE)</f>
        <v>0</v>
      </c>
      <c r="AD980" s="85" t="str">
        <f t="shared" si="47"/>
        <v/>
      </c>
    </row>
    <row r="981" spans="27:30" x14ac:dyDescent="0.25">
      <c r="AA981" s="85">
        <v>61</v>
      </c>
      <c r="AB981" s="85" t="str">
        <f>DRE!D991</f>
        <v>-</v>
      </c>
      <c r="AC981" s="85">
        <f>HLOOKUP('G. Despesas'!$E$4,DRE!$C$4:$Q$1132,ROW('G. Receitas'!X988),FALSE)</f>
        <v>0</v>
      </c>
      <c r="AD981" s="85" t="str">
        <f t="shared" si="47"/>
        <v/>
      </c>
    </row>
    <row r="982" spans="27:30" x14ac:dyDescent="0.25">
      <c r="AA982" s="85">
        <v>62</v>
      </c>
      <c r="AB982" s="85" t="str">
        <f>DRE!D992</f>
        <v>-</v>
      </c>
      <c r="AC982" s="85">
        <f>HLOOKUP('G. Despesas'!$E$4,DRE!$C$4:$Q$1132,ROW('G. Receitas'!X989),FALSE)</f>
        <v>0</v>
      </c>
      <c r="AD982" s="85" t="str">
        <f t="shared" si="47"/>
        <v/>
      </c>
    </row>
    <row r="983" spans="27:30" x14ac:dyDescent="0.25">
      <c r="AA983" s="85">
        <v>63</v>
      </c>
      <c r="AB983" s="85" t="str">
        <f>DRE!D993</f>
        <v>-</v>
      </c>
      <c r="AC983" s="85">
        <f>HLOOKUP('G. Despesas'!$E$4,DRE!$C$4:$Q$1132,ROW('G. Receitas'!X990),FALSE)</f>
        <v>0</v>
      </c>
      <c r="AD983" s="85" t="str">
        <f t="shared" si="47"/>
        <v/>
      </c>
    </row>
    <row r="984" spans="27:30" x14ac:dyDescent="0.25">
      <c r="AA984" s="85">
        <v>64</v>
      </c>
      <c r="AB984" s="85" t="str">
        <f>DRE!D994</f>
        <v>-</v>
      </c>
      <c r="AC984" s="85">
        <f>HLOOKUP('G. Despesas'!$E$4,DRE!$C$4:$Q$1132,ROW('G. Receitas'!X991),FALSE)</f>
        <v>0</v>
      </c>
      <c r="AD984" s="85" t="str">
        <f t="shared" si="47"/>
        <v/>
      </c>
    </row>
    <row r="985" spans="27:30" x14ac:dyDescent="0.25">
      <c r="AA985" s="85">
        <v>65</v>
      </c>
      <c r="AB985" s="85" t="str">
        <f>DRE!D995</f>
        <v>-</v>
      </c>
      <c r="AC985" s="85">
        <f>HLOOKUP('G. Despesas'!$E$4,DRE!$C$4:$Q$1132,ROW('G. Receitas'!X992),FALSE)</f>
        <v>0</v>
      </c>
      <c r="AD985" s="85" t="str">
        <f t="shared" si="47"/>
        <v/>
      </c>
    </row>
    <row r="986" spans="27:30" x14ac:dyDescent="0.25">
      <c r="AA986" s="85">
        <v>66</v>
      </c>
      <c r="AB986" s="85" t="str">
        <f>DRE!D996</f>
        <v>-</v>
      </c>
      <c r="AC986" s="85">
        <f>HLOOKUP('G. Despesas'!$E$4,DRE!$C$4:$Q$1132,ROW('G. Receitas'!X993),FALSE)</f>
        <v>0</v>
      </c>
      <c r="AD986" s="85" t="str">
        <f t="shared" ref="AD986:AD1019" si="49">IF(AC986=0,"",AC986+AA986/1000)</f>
        <v/>
      </c>
    </row>
    <row r="987" spans="27:30" x14ac:dyDescent="0.25">
      <c r="AA987" s="85">
        <v>67</v>
      </c>
      <c r="AB987" s="85" t="str">
        <f>DRE!D997</f>
        <v>-</v>
      </c>
      <c r="AC987" s="85">
        <f>HLOOKUP('G. Despesas'!$E$4,DRE!$C$4:$Q$1132,ROW('G. Receitas'!X994),FALSE)</f>
        <v>0</v>
      </c>
      <c r="AD987" s="85" t="str">
        <f t="shared" si="49"/>
        <v/>
      </c>
    </row>
    <row r="988" spans="27:30" x14ac:dyDescent="0.25">
      <c r="AA988" s="85">
        <v>68</v>
      </c>
      <c r="AB988" s="85" t="str">
        <f>DRE!D998</f>
        <v>-</v>
      </c>
      <c r="AC988" s="85">
        <f>HLOOKUP('G. Despesas'!$E$4,DRE!$C$4:$Q$1132,ROW('G. Receitas'!X995),FALSE)</f>
        <v>0</v>
      </c>
      <c r="AD988" s="85" t="str">
        <f t="shared" si="49"/>
        <v/>
      </c>
    </row>
    <row r="989" spans="27:30" x14ac:dyDescent="0.25">
      <c r="AA989" s="85">
        <v>69</v>
      </c>
      <c r="AB989" s="85" t="str">
        <f>DRE!D999</f>
        <v>-</v>
      </c>
      <c r="AC989" s="85">
        <f>HLOOKUP('G. Despesas'!$E$4,DRE!$C$4:$Q$1132,ROW('G. Receitas'!X996),FALSE)</f>
        <v>0</v>
      </c>
      <c r="AD989" s="85" t="str">
        <f t="shared" si="49"/>
        <v/>
      </c>
    </row>
    <row r="990" spans="27:30" x14ac:dyDescent="0.25">
      <c r="AA990" s="85">
        <v>70</v>
      </c>
      <c r="AB990" s="85" t="str">
        <f>DRE!D1000</f>
        <v>-</v>
      </c>
      <c r="AC990" s="85">
        <f>HLOOKUP('G. Despesas'!$E$4,DRE!$C$4:$Q$1132,ROW('G. Receitas'!X997),FALSE)</f>
        <v>0</v>
      </c>
      <c r="AD990" s="85" t="str">
        <f t="shared" si="49"/>
        <v/>
      </c>
    </row>
    <row r="991" spans="27:30" x14ac:dyDescent="0.25">
      <c r="AA991" s="85">
        <v>71</v>
      </c>
      <c r="AB991" s="85" t="str">
        <f>DRE!D1001</f>
        <v>-</v>
      </c>
      <c r="AC991" s="85">
        <f>HLOOKUP('G. Despesas'!$E$4,DRE!$C$4:$Q$1132,ROW('G. Receitas'!X998),FALSE)</f>
        <v>0</v>
      </c>
      <c r="AD991" s="85" t="str">
        <f t="shared" si="49"/>
        <v/>
      </c>
    </row>
    <row r="992" spans="27:30" x14ac:dyDescent="0.25">
      <c r="AA992" s="85">
        <v>72</v>
      </c>
      <c r="AB992" s="85" t="str">
        <f>DRE!D1002</f>
        <v>-</v>
      </c>
      <c r="AC992" s="85">
        <f>HLOOKUP('G. Despesas'!$E$4,DRE!$C$4:$Q$1132,ROW('G. Receitas'!X999),FALSE)</f>
        <v>0</v>
      </c>
      <c r="AD992" s="85" t="str">
        <f t="shared" si="49"/>
        <v/>
      </c>
    </row>
    <row r="993" spans="27:30" x14ac:dyDescent="0.25">
      <c r="AA993" s="85">
        <v>73</v>
      </c>
      <c r="AB993" s="85" t="str">
        <f>DRE!D1003</f>
        <v>-</v>
      </c>
      <c r="AC993" s="85">
        <f>HLOOKUP('G. Despesas'!$E$4,DRE!$C$4:$Q$1132,ROW('G. Receitas'!X1000),FALSE)</f>
        <v>0</v>
      </c>
      <c r="AD993" s="85" t="str">
        <f t="shared" si="49"/>
        <v/>
      </c>
    </row>
    <row r="994" spans="27:30" x14ac:dyDescent="0.25">
      <c r="AA994" s="85">
        <v>74</v>
      </c>
      <c r="AB994" s="85" t="str">
        <f>DRE!D1004</f>
        <v>-</v>
      </c>
      <c r="AC994" s="85">
        <f>HLOOKUP('G. Despesas'!$E$4,DRE!$C$4:$Q$1132,ROW('G. Receitas'!X1001),FALSE)</f>
        <v>0</v>
      </c>
      <c r="AD994" s="85" t="str">
        <f t="shared" si="49"/>
        <v/>
      </c>
    </row>
    <row r="995" spans="27:30" x14ac:dyDescent="0.25">
      <c r="AA995" s="85">
        <v>75</v>
      </c>
      <c r="AB995" s="85" t="str">
        <f>DRE!D1005</f>
        <v>-</v>
      </c>
      <c r="AC995" s="85">
        <f>HLOOKUP('G. Despesas'!$E$4,DRE!$C$4:$Q$1132,ROW('G. Receitas'!X1002),FALSE)</f>
        <v>0</v>
      </c>
      <c r="AD995" s="85" t="str">
        <f t="shared" si="49"/>
        <v/>
      </c>
    </row>
    <row r="996" spans="27:30" x14ac:dyDescent="0.25">
      <c r="AA996" s="85">
        <v>76</v>
      </c>
      <c r="AB996" s="85" t="str">
        <f>DRE!D1006</f>
        <v>-</v>
      </c>
      <c r="AC996" s="85">
        <f>HLOOKUP('G. Despesas'!$E$4,DRE!$C$4:$Q$1132,ROW('G. Receitas'!X1003),FALSE)</f>
        <v>0</v>
      </c>
      <c r="AD996" s="85" t="str">
        <f t="shared" si="49"/>
        <v/>
      </c>
    </row>
    <row r="997" spans="27:30" x14ac:dyDescent="0.25">
      <c r="AA997" s="85">
        <v>77</v>
      </c>
      <c r="AB997" s="85" t="str">
        <f>DRE!D1007</f>
        <v>-</v>
      </c>
      <c r="AC997" s="85">
        <f>HLOOKUP('G. Despesas'!$E$4,DRE!$C$4:$Q$1132,ROW('G. Receitas'!X1004),FALSE)</f>
        <v>0</v>
      </c>
      <c r="AD997" s="85" t="str">
        <f t="shared" si="49"/>
        <v/>
      </c>
    </row>
    <row r="998" spans="27:30" x14ac:dyDescent="0.25">
      <c r="AA998" s="85">
        <v>78</v>
      </c>
      <c r="AB998" s="85" t="str">
        <f>DRE!D1008</f>
        <v>-</v>
      </c>
      <c r="AC998" s="85">
        <f>HLOOKUP('G. Despesas'!$E$4,DRE!$C$4:$Q$1132,ROW('G. Receitas'!X1005),FALSE)</f>
        <v>0</v>
      </c>
      <c r="AD998" s="85" t="str">
        <f t="shared" si="49"/>
        <v/>
      </c>
    </row>
    <row r="999" spans="27:30" x14ac:dyDescent="0.25">
      <c r="AA999" s="85">
        <v>79</v>
      </c>
      <c r="AB999" s="85" t="str">
        <f>DRE!D1009</f>
        <v>-</v>
      </c>
      <c r="AC999" s="85">
        <f>HLOOKUP('G. Despesas'!$E$4,DRE!$C$4:$Q$1132,ROW('G. Receitas'!X1006),FALSE)</f>
        <v>0</v>
      </c>
      <c r="AD999" s="85" t="str">
        <f t="shared" si="49"/>
        <v/>
      </c>
    </row>
    <row r="1000" spans="27:30" x14ac:dyDescent="0.25">
      <c r="AA1000" s="85">
        <v>80</v>
      </c>
      <c r="AB1000" s="85" t="str">
        <f>DRE!D1010</f>
        <v>-</v>
      </c>
      <c r="AC1000" s="85">
        <f>HLOOKUP('G. Despesas'!$E$4,DRE!$C$4:$Q$1132,ROW('G. Receitas'!X1007),FALSE)</f>
        <v>0</v>
      </c>
      <c r="AD1000" s="85" t="str">
        <f t="shared" si="49"/>
        <v/>
      </c>
    </row>
    <row r="1001" spans="27:30" x14ac:dyDescent="0.25">
      <c r="AA1001" s="85">
        <v>81</v>
      </c>
      <c r="AB1001" s="85" t="str">
        <f>DRE!D1011</f>
        <v>-</v>
      </c>
      <c r="AC1001" s="85">
        <f>HLOOKUP('G. Despesas'!$E$4,DRE!$C$4:$Q$1132,ROW('G. Receitas'!X1008),FALSE)</f>
        <v>0</v>
      </c>
      <c r="AD1001" s="85" t="str">
        <f t="shared" si="49"/>
        <v/>
      </c>
    </row>
    <row r="1002" spans="27:30" x14ac:dyDescent="0.25">
      <c r="AA1002" s="85">
        <v>82</v>
      </c>
      <c r="AB1002" s="85" t="str">
        <f>DRE!D1012</f>
        <v>-</v>
      </c>
      <c r="AC1002" s="85">
        <f>HLOOKUP('G. Despesas'!$E$4,DRE!$C$4:$Q$1132,ROW('G. Receitas'!X1009),FALSE)</f>
        <v>0</v>
      </c>
      <c r="AD1002" s="85" t="str">
        <f t="shared" si="49"/>
        <v/>
      </c>
    </row>
    <row r="1003" spans="27:30" x14ac:dyDescent="0.25">
      <c r="AA1003" s="85">
        <v>83</v>
      </c>
      <c r="AB1003" s="85" t="str">
        <f>DRE!D1013</f>
        <v>-</v>
      </c>
      <c r="AC1003" s="85">
        <f>HLOOKUP('G. Despesas'!$E$4,DRE!$C$4:$Q$1132,ROW('G. Receitas'!X1010),FALSE)</f>
        <v>0</v>
      </c>
      <c r="AD1003" s="85" t="str">
        <f t="shared" si="49"/>
        <v/>
      </c>
    </row>
    <row r="1004" spans="27:30" x14ac:dyDescent="0.25">
      <c r="AA1004" s="85">
        <v>84</v>
      </c>
      <c r="AB1004" s="85" t="str">
        <f>DRE!D1014</f>
        <v>-</v>
      </c>
      <c r="AC1004" s="85">
        <f>HLOOKUP('G. Despesas'!$E$4,DRE!$C$4:$Q$1132,ROW('G. Receitas'!X1011),FALSE)</f>
        <v>0</v>
      </c>
      <c r="AD1004" s="85" t="str">
        <f t="shared" si="49"/>
        <v/>
      </c>
    </row>
    <row r="1005" spans="27:30" x14ac:dyDescent="0.25">
      <c r="AA1005" s="85">
        <v>85</v>
      </c>
      <c r="AB1005" s="85" t="str">
        <f>DRE!D1015</f>
        <v>-</v>
      </c>
      <c r="AC1005" s="85">
        <f>HLOOKUP('G. Despesas'!$E$4,DRE!$C$4:$Q$1132,ROW('G. Receitas'!X1012),FALSE)</f>
        <v>0</v>
      </c>
      <c r="AD1005" s="85" t="str">
        <f t="shared" si="49"/>
        <v/>
      </c>
    </row>
    <row r="1006" spans="27:30" x14ac:dyDescent="0.25">
      <c r="AA1006" s="85">
        <v>86</v>
      </c>
      <c r="AB1006" s="85" t="str">
        <f>DRE!D1016</f>
        <v>-</v>
      </c>
      <c r="AC1006" s="85">
        <f>HLOOKUP('G. Despesas'!$E$4,DRE!$C$4:$Q$1132,ROW('G. Receitas'!X1013),FALSE)</f>
        <v>0</v>
      </c>
      <c r="AD1006" s="85" t="str">
        <f t="shared" si="49"/>
        <v/>
      </c>
    </row>
    <row r="1007" spans="27:30" x14ac:dyDescent="0.25">
      <c r="AA1007" s="85">
        <v>87</v>
      </c>
      <c r="AB1007" s="85" t="str">
        <f>DRE!D1017</f>
        <v>-</v>
      </c>
      <c r="AC1007" s="85">
        <f>HLOOKUP('G. Despesas'!$E$4,DRE!$C$4:$Q$1132,ROW('G. Receitas'!X1014),FALSE)</f>
        <v>0</v>
      </c>
      <c r="AD1007" s="85" t="str">
        <f t="shared" si="49"/>
        <v/>
      </c>
    </row>
    <row r="1008" spans="27:30" x14ac:dyDescent="0.25">
      <c r="AA1008" s="85">
        <v>88</v>
      </c>
      <c r="AB1008" s="85" t="str">
        <f>DRE!D1018</f>
        <v>-</v>
      </c>
      <c r="AC1008" s="85">
        <f>HLOOKUP('G. Despesas'!$E$4,DRE!$C$4:$Q$1132,ROW('G. Receitas'!X1015),FALSE)</f>
        <v>0</v>
      </c>
      <c r="AD1008" s="85" t="str">
        <f t="shared" si="49"/>
        <v/>
      </c>
    </row>
    <row r="1009" spans="27:33" x14ac:dyDescent="0.25">
      <c r="AA1009" s="85">
        <v>89</v>
      </c>
      <c r="AB1009" s="85" t="str">
        <f>DRE!D1019</f>
        <v>-</v>
      </c>
      <c r="AC1009" s="85">
        <f>HLOOKUP('G. Despesas'!$E$4,DRE!$C$4:$Q$1132,ROW('G. Receitas'!X1016),FALSE)</f>
        <v>0</v>
      </c>
      <c r="AD1009" s="85" t="str">
        <f t="shared" si="49"/>
        <v/>
      </c>
    </row>
    <row r="1010" spans="27:33" x14ac:dyDescent="0.25">
      <c r="AA1010" s="85">
        <v>90</v>
      </c>
      <c r="AB1010" s="85" t="str">
        <f>DRE!D1020</f>
        <v>-</v>
      </c>
      <c r="AC1010" s="85">
        <f>HLOOKUP('G. Despesas'!$E$4,DRE!$C$4:$Q$1132,ROW('G. Receitas'!X1017),FALSE)</f>
        <v>0</v>
      </c>
      <c r="AD1010" s="85" t="str">
        <f t="shared" si="49"/>
        <v/>
      </c>
    </row>
    <row r="1011" spans="27:33" x14ac:dyDescent="0.25">
      <c r="AA1011" s="85">
        <v>91</v>
      </c>
      <c r="AB1011" s="85" t="str">
        <f>DRE!D1021</f>
        <v>-</v>
      </c>
      <c r="AC1011" s="85">
        <f>HLOOKUP('G. Despesas'!$E$4,DRE!$C$4:$Q$1132,ROW('G. Receitas'!X1018),FALSE)</f>
        <v>0</v>
      </c>
      <c r="AD1011" s="85" t="str">
        <f t="shared" si="49"/>
        <v/>
      </c>
    </row>
    <row r="1012" spans="27:33" x14ac:dyDescent="0.25">
      <c r="AA1012" s="85">
        <v>92</v>
      </c>
      <c r="AB1012" s="85" t="str">
        <f>DRE!D1022</f>
        <v>-</v>
      </c>
      <c r="AC1012" s="85">
        <f>HLOOKUP('G. Despesas'!$E$4,DRE!$C$4:$Q$1132,ROW('G. Receitas'!X1019),FALSE)</f>
        <v>0</v>
      </c>
      <c r="AD1012" s="85" t="str">
        <f t="shared" si="49"/>
        <v/>
      </c>
    </row>
    <row r="1013" spans="27:33" x14ac:dyDescent="0.25">
      <c r="AA1013" s="85">
        <v>93</v>
      </c>
      <c r="AB1013" s="85" t="str">
        <f>DRE!D1023</f>
        <v>-</v>
      </c>
      <c r="AC1013" s="85">
        <f>HLOOKUP('G. Despesas'!$E$4,DRE!$C$4:$Q$1132,ROW('G. Receitas'!X1020),FALSE)</f>
        <v>0</v>
      </c>
      <c r="AD1013" s="85" t="str">
        <f t="shared" si="49"/>
        <v/>
      </c>
    </row>
    <row r="1014" spans="27:33" x14ac:dyDescent="0.25">
      <c r="AA1014" s="85">
        <v>94</v>
      </c>
      <c r="AB1014" s="85" t="str">
        <f>DRE!D1024</f>
        <v>-</v>
      </c>
      <c r="AC1014" s="85">
        <f>HLOOKUP('G. Despesas'!$E$4,DRE!$C$4:$Q$1132,ROW('G. Receitas'!X1021),FALSE)</f>
        <v>0</v>
      </c>
      <c r="AD1014" s="85" t="str">
        <f t="shared" si="49"/>
        <v/>
      </c>
    </row>
    <row r="1015" spans="27:33" x14ac:dyDescent="0.25">
      <c r="AA1015" s="85">
        <v>95</v>
      </c>
      <c r="AB1015" s="85" t="str">
        <f>DRE!D1025</f>
        <v>-</v>
      </c>
      <c r="AC1015" s="85">
        <f>HLOOKUP('G. Despesas'!$E$4,DRE!$C$4:$Q$1132,ROW('G. Receitas'!X1022),FALSE)</f>
        <v>0</v>
      </c>
      <c r="AD1015" s="85" t="str">
        <f t="shared" si="49"/>
        <v/>
      </c>
    </row>
    <row r="1016" spans="27:33" x14ac:dyDescent="0.25">
      <c r="AA1016" s="85">
        <v>96</v>
      </c>
      <c r="AB1016" s="85" t="str">
        <f>DRE!D1026</f>
        <v>-</v>
      </c>
      <c r="AC1016" s="85">
        <f>HLOOKUP('G. Despesas'!$E$4,DRE!$C$4:$Q$1132,ROW('G. Receitas'!X1023),FALSE)</f>
        <v>0</v>
      </c>
      <c r="AD1016" s="85" t="str">
        <f t="shared" si="49"/>
        <v/>
      </c>
    </row>
    <row r="1017" spans="27:33" x14ac:dyDescent="0.25">
      <c r="AA1017" s="85">
        <v>97</v>
      </c>
      <c r="AB1017" s="85" t="str">
        <f>DRE!D1027</f>
        <v>-</v>
      </c>
      <c r="AC1017" s="85">
        <f>HLOOKUP('G. Despesas'!$E$4,DRE!$C$4:$Q$1132,ROW('G. Receitas'!X1024),FALSE)</f>
        <v>0</v>
      </c>
      <c r="AD1017" s="85" t="str">
        <f t="shared" si="49"/>
        <v/>
      </c>
    </row>
    <row r="1018" spans="27:33" x14ac:dyDescent="0.25">
      <c r="AA1018" s="85">
        <v>98</v>
      </c>
      <c r="AB1018" s="85" t="str">
        <f>DRE!D1028</f>
        <v>-</v>
      </c>
      <c r="AC1018" s="85">
        <f>HLOOKUP('G. Despesas'!$E$4,DRE!$C$4:$Q$1132,ROW('G. Receitas'!X1025),FALSE)</f>
        <v>0</v>
      </c>
      <c r="AD1018" s="85" t="str">
        <f t="shared" si="49"/>
        <v/>
      </c>
    </row>
    <row r="1019" spans="27:33" x14ac:dyDescent="0.25">
      <c r="AA1019" s="85">
        <v>99</v>
      </c>
      <c r="AB1019" s="85" t="str">
        <f>DRE!D1029</f>
        <v>Outros Impostos</v>
      </c>
      <c r="AC1019" s="85">
        <f>HLOOKUP('G. Despesas'!$E$4,DRE!$C$4:$Q$1132,ROW('G. Receitas'!X1026),FALSE)</f>
        <v>0</v>
      </c>
      <c r="AD1019" s="85" t="str">
        <f t="shared" si="49"/>
        <v/>
      </c>
    </row>
    <row r="1020" spans="27:33" x14ac:dyDescent="0.25">
      <c r="AC1020" s="85">
        <f>HLOOKUP('G. Despesas'!$E$4,DRE!$C$4:$Q$1132,ROW('G. Receitas'!X1027),FALSE)</f>
        <v>0</v>
      </c>
    </row>
    <row r="1021" spans="27:33" x14ac:dyDescent="0.25">
      <c r="AC1021" s="85">
        <f>HLOOKUP('G. Despesas'!$E$4,DRE!$C$4:$Q$1132,ROW('G. Receitas'!X1028),FALSE)</f>
        <v>-7531.93</v>
      </c>
    </row>
    <row r="1022" spans="27:33" x14ac:dyDescent="0.25">
      <c r="AC1022" s="85">
        <f>HLOOKUP('G. Despesas'!$E$4,DRE!$C$4:$Q$1132,ROW('G. Receitas'!X1029),FALSE)</f>
        <v>0</v>
      </c>
    </row>
    <row r="1023" spans="27:33" x14ac:dyDescent="0.25">
      <c r="AB1023" s="85" t="str">
        <f>DRE!D1033</f>
        <v>INVESTIMENTOS</v>
      </c>
      <c r="AC1023" s="85">
        <f>HLOOKUP('G. Despesas'!$E$4,DRE!$C$4:$Q$1132,ROW('G. Receitas'!X1030),FALSE)</f>
        <v>123.98</v>
      </c>
      <c r="AD1023" s="85" t="s">
        <v>1339</v>
      </c>
      <c r="AE1023" s="85" t="s">
        <v>1340</v>
      </c>
      <c r="AF1023" s="85" t="s">
        <v>1341</v>
      </c>
      <c r="AG1023" s="85" t="s">
        <v>1341</v>
      </c>
    </row>
    <row r="1024" spans="27:33" x14ac:dyDescent="0.25">
      <c r="AA1024" s="85">
        <v>1</v>
      </c>
      <c r="AB1024" s="85" t="str">
        <f>DRE!D1034</f>
        <v>PRESTAÇÃO STRADA</v>
      </c>
      <c r="AC1024" s="85">
        <f>HLOOKUP('G. Despesas'!$E$4,DRE!$C$4:$Q$1132,ROW('G. Receitas'!X1031),FALSE)</f>
        <v>123.98</v>
      </c>
      <c r="AD1024" s="85">
        <f>IF(AC1024=0,"",AC1024+AA1024/1000)</f>
        <v>123.98100000000001</v>
      </c>
      <c r="AE1024" s="85">
        <f>LARGE($AD$1024:$AD$1122,AA1024)</f>
        <v>123.98100000000001</v>
      </c>
      <c r="AF1024" s="85" t="str">
        <f t="shared" ref="AF1024:AF1038" si="50">IFERROR(VLOOKUP(MATCH(AE1024,$AD$1024:$AD$1122,0),$AA$1024:$AC$1122,AF$6,FALSE),"-")</f>
        <v>PRESTAÇÃO STRADA</v>
      </c>
      <c r="AG1024" s="85">
        <f t="shared" ref="AG1024:AG1038" si="51">IFERROR(VLOOKUP(MATCH(AE1024,$AD$1024:$AD$1122,0),$AA$1024:$AC$1122,AG$6,FALSE),"")</f>
        <v>123.98</v>
      </c>
    </row>
    <row r="1025" spans="27:33" x14ac:dyDescent="0.25">
      <c r="AA1025" s="85">
        <v>2</v>
      </c>
      <c r="AB1025" s="85">
        <f>DRE!D1035</f>
        <v>0</v>
      </c>
      <c r="AC1025" s="85">
        <f>HLOOKUP('G. Despesas'!$E$4,DRE!$C$4:$Q$1132,ROW('G. Receitas'!X1032),FALSE)</f>
        <v>0</v>
      </c>
      <c r="AD1025" s="85" t="str">
        <f t="shared" ref="AD1025:AD1088" si="52">IF(AC1025=0,"",AC1025+AA1025/1000)</f>
        <v/>
      </c>
      <c r="AE1025" s="85" t="e">
        <f t="shared" ref="AE1025:AE1038" si="53">LARGE($AD$1024:$AD$1122,AA1025)</f>
        <v>#NUM!</v>
      </c>
      <c r="AF1025" s="85" t="str">
        <f t="shared" si="50"/>
        <v>-</v>
      </c>
      <c r="AG1025" s="85" t="str">
        <f t="shared" si="51"/>
        <v/>
      </c>
    </row>
    <row r="1026" spans="27:33" x14ac:dyDescent="0.25">
      <c r="AA1026" s="85">
        <v>3</v>
      </c>
      <c r="AB1026" s="85" t="str">
        <f>DRE!D1036</f>
        <v>-</v>
      </c>
      <c r="AC1026" s="85">
        <f>HLOOKUP('G. Despesas'!$E$4,DRE!$C$4:$Q$1132,ROW('G. Receitas'!X1033),FALSE)</f>
        <v>0</v>
      </c>
      <c r="AD1026" s="85" t="str">
        <f t="shared" si="52"/>
        <v/>
      </c>
      <c r="AE1026" s="85" t="e">
        <f t="shared" si="53"/>
        <v>#NUM!</v>
      </c>
      <c r="AF1026" s="85" t="str">
        <f t="shared" si="50"/>
        <v>-</v>
      </c>
      <c r="AG1026" s="85" t="str">
        <f t="shared" si="51"/>
        <v/>
      </c>
    </row>
    <row r="1027" spans="27:33" x14ac:dyDescent="0.25">
      <c r="AA1027" s="85">
        <v>4</v>
      </c>
      <c r="AB1027" s="85" t="str">
        <f>DRE!D1037</f>
        <v>-</v>
      </c>
      <c r="AC1027" s="85">
        <f>HLOOKUP('G. Despesas'!$E$4,DRE!$C$4:$Q$1132,ROW('G. Receitas'!X1034),FALSE)</f>
        <v>0</v>
      </c>
      <c r="AD1027" s="85" t="str">
        <f t="shared" si="52"/>
        <v/>
      </c>
      <c r="AE1027" s="85" t="e">
        <f t="shared" si="53"/>
        <v>#NUM!</v>
      </c>
      <c r="AF1027" s="85" t="str">
        <f t="shared" si="50"/>
        <v>-</v>
      </c>
      <c r="AG1027" s="85" t="str">
        <f t="shared" si="51"/>
        <v/>
      </c>
    </row>
    <row r="1028" spans="27:33" x14ac:dyDescent="0.25">
      <c r="AA1028" s="85">
        <v>5</v>
      </c>
      <c r="AB1028" s="85" t="str">
        <f>DRE!D1038</f>
        <v>-</v>
      </c>
      <c r="AC1028" s="85">
        <f>HLOOKUP('G. Despesas'!$E$4,DRE!$C$4:$Q$1132,ROW('G. Receitas'!X1035),FALSE)</f>
        <v>0</v>
      </c>
      <c r="AD1028" s="85" t="str">
        <f t="shared" si="52"/>
        <v/>
      </c>
      <c r="AE1028" s="85" t="e">
        <f t="shared" si="53"/>
        <v>#NUM!</v>
      </c>
      <c r="AF1028" s="85" t="str">
        <f t="shared" si="50"/>
        <v>-</v>
      </c>
      <c r="AG1028" s="85" t="str">
        <f t="shared" si="51"/>
        <v/>
      </c>
    </row>
    <row r="1029" spans="27:33" x14ac:dyDescent="0.25">
      <c r="AA1029" s="85">
        <v>6</v>
      </c>
      <c r="AB1029" s="85" t="str">
        <f>DRE!D1039</f>
        <v>-</v>
      </c>
      <c r="AC1029" s="85">
        <f>HLOOKUP('G. Despesas'!$E$4,DRE!$C$4:$Q$1132,ROW('G. Receitas'!X1036),FALSE)</f>
        <v>0</v>
      </c>
      <c r="AD1029" s="85" t="str">
        <f t="shared" si="52"/>
        <v/>
      </c>
      <c r="AE1029" s="85" t="e">
        <f t="shared" si="53"/>
        <v>#NUM!</v>
      </c>
      <c r="AF1029" s="85" t="str">
        <f t="shared" si="50"/>
        <v>-</v>
      </c>
      <c r="AG1029" s="85" t="str">
        <f t="shared" si="51"/>
        <v/>
      </c>
    </row>
    <row r="1030" spans="27:33" x14ac:dyDescent="0.25">
      <c r="AA1030" s="85">
        <v>7</v>
      </c>
      <c r="AB1030" s="85" t="str">
        <f>DRE!D1040</f>
        <v>-</v>
      </c>
      <c r="AC1030" s="85">
        <f>HLOOKUP('G. Despesas'!$E$4,DRE!$C$4:$Q$1132,ROW('G. Receitas'!X1037),FALSE)</f>
        <v>0</v>
      </c>
      <c r="AD1030" s="85" t="str">
        <f t="shared" si="52"/>
        <v/>
      </c>
      <c r="AE1030" s="85" t="e">
        <f t="shared" si="53"/>
        <v>#NUM!</v>
      </c>
      <c r="AF1030" s="85" t="str">
        <f t="shared" si="50"/>
        <v>-</v>
      </c>
      <c r="AG1030" s="85" t="str">
        <f t="shared" si="51"/>
        <v/>
      </c>
    </row>
    <row r="1031" spans="27:33" x14ac:dyDescent="0.25">
      <c r="AA1031" s="85">
        <v>8</v>
      </c>
      <c r="AB1031" s="85" t="str">
        <f>DRE!D1041</f>
        <v>-</v>
      </c>
      <c r="AC1031" s="85">
        <f>HLOOKUP('G. Despesas'!$E$4,DRE!$C$4:$Q$1132,ROW('G. Receitas'!X1038),FALSE)</f>
        <v>0</v>
      </c>
      <c r="AD1031" s="85" t="str">
        <f t="shared" si="52"/>
        <v/>
      </c>
      <c r="AE1031" s="85" t="e">
        <f t="shared" si="53"/>
        <v>#NUM!</v>
      </c>
      <c r="AF1031" s="85" t="str">
        <f t="shared" si="50"/>
        <v>-</v>
      </c>
      <c r="AG1031" s="85" t="str">
        <f t="shared" si="51"/>
        <v/>
      </c>
    </row>
    <row r="1032" spans="27:33" x14ac:dyDescent="0.25">
      <c r="AA1032" s="85">
        <v>9</v>
      </c>
      <c r="AB1032" s="85" t="str">
        <f>DRE!D1042</f>
        <v>-</v>
      </c>
      <c r="AC1032" s="85">
        <f>HLOOKUP('G. Despesas'!$E$4,DRE!$C$4:$Q$1132,ROW('G. Receitas'!X1039),FALSE)</f>
        <v>0</v>
      </c>
      <c r="AD1032" s="85" t="str">
        <f t="shared" si="52"/>
        <v/>
      </c>
      <c r="AE1032" s="85" t="e">
        <f t="shared" si="53"/>
        <v>#NUM!</v>
      </c>
      <c r="AF1032" s="85" t="str">
        <f t="shared" si="50"/>
        <v>-</v>
      </c>
      <c r="AG1032" s="85" t="str">
        <f t="shared" si="51"/>
        <v/>
      </c>
    </row>
    <row r="1033" spans="27:33" x14ac:dyDescent="0.25">
      <c r="AA1033" s="85">
        <v>10</v>
      </c>
      <c r="AB1033" s="85" t="str">
        <f>DRE!D1043</f>
        <v>-</v>
      </c>
      <c r="AC1033" s="85">
        <f>HLOOKUP('G. Despesas'!$E$4,DRE!$C$4:$Q$1132,ROW('G. Receitas'!X1040),FALSE)</f>
        <v>0</v>
      </c>
      <c r="AD1033" s="85" t="str">
        <f t="shared" si="52"/>
        <v/>
      </c>
      <c r="AE1033" s="85" t="e">
        <f t="shared" si="53"/>
        <v>#NUM!</v>
      </c>
      <c r="AF1033" s="85" t="str">
        <f t="shared" si="50"/>
        <v>-</v>
      </c>
      <c r="AG1033" s="85" t="str">
        <f t="shared" si="51"/>
        <v/>
      </c>
    </row>
    <row r="1034" spans="27:33" x14ac:dyDescent="0.25">
      <c r="AA1034" s="85">
        <v>11</v>
      </c>
      <c r="AB1034" s="85" t="str">
        <f>DRE!D1044</f>
        <v>-</v>
      </c>
      <c r="AC1034" s="85">
        <f>HLOOKUP('G. Despesas'!$E$4,DRE!$C$4:$Q$1132,ROW('G. Receitas'!X1041),FALSE)</f>
        <v>0</v>
      </c>
      <c r="AD1034" s="85" t="str">
        <f t="shared" si="52"/>
        <v/>
      </c>
      <c r="AE1034" s="85" t="e">
        <f t="shared" si="53"/>
        <v>#NUM!</v>
      </c>
      <c r="AF1034" s="85" t="str">
        <f t="shared" si="50"/>
        <v>-</v>
      </c>
      <c r="AG1034" s="85" t="str">
        <f t="shared" si="51"/>
        <v/>
      </c>
    </row>
    <row r="1035" spans="27:33" x14ac:dyDescent="0.25">
      <c r="AA1035" s="85">
        <v>12</v>
      </c>
      <c r="AB1035" s="85" t="str">
        <f>DRE!D1045</f>
        <v>-</v>
      </c>
      <c r="AC1035" s="85">
        <f>HLOOKUP('G. Despesas'!$E$4,DRE!$C$4:$Q$1132,ROW('G. Receitas'!X1042),FALSE)</f>
        <v>0</v>
      </c>
      <c r="AD1035" s="85" t="str">
        <f t="shared" si="52"/>
        <v/>
      </c>
      <c r="AE1035" s="85" t="e">
        <f t="shared" si="53"/>
        <v>#NUM!</v>
      </c>
      <c r="AF1035" s="85" t="str">
        <f t="shared" si="50"/>
        <v>-</v>
      </c>
      <c r="AG1035" s="85" t="str">
        <f t="shared" si="51"/>
        <v/>
      </c>
    </row>
    <row r="1036" spans="27:33" x14ac:dyDescent="0.25">
      <c r="AA1036" s="85">
        <v>13</v>
      </c>
      <c r="AB1036" s="85" t="str">
        <f>DRE!D1046</f>
        <v>-</v>
      </c>
      <c r="AC1036" s="85">
        <f>HLOOKUP('G. Despesas'!$E$4,DRE!$C$4:$Q$1132,ROW('G. Receitas'!X1043),FALSE)</f>
        <v>0</v>
      </c>
      <c r="AD1036" s="85" t="str">
        <f t="shared" si="52"/>
        <v/>
      </c>
      <c r="AE1036" s="85" t="e">
        <f t="shared" si="53"/>
        <v>#NUM!</v>
      </c>
      <c r="AF1036" s="85" t="str">
        <f t="shared" si="50"/>
        <v>-</v>
      </c>
      <c r="AG1036" s="85" t="str">
        <f t="shared" si="51"/>
        <v/>
      </c>
    </row>
    <row r="1037" spans="27:33" x14ac:dyDescent="0.25">
      <c r="AA1037" s="85">
        <v>14</v>
      </c>
      <c r="AB1037" s="85" t="str">
        <f>DRE!D1047</f>
        <v>-</v>
      </c>
      <c r="AC1037" s="85">
        <f>HLOOKUP('G. Despesas'!$E$4,DRE!$C$4:$Q$1132,ROW('G. Receitas'!X1044),FALSE)</f>
        <v>0</v>
      </c>
      <c r="AD1037" s="85" t="str">
        <f t="shared" si="52"/>
        <v/>
      </c>
      <c r="AE1037" s="85" t="e">
        <f t="shared" si="53"/>
        <v>#NUM!</v>
      </c>
      <c r="AF1037" s="85" t="str">
        <f t="shared" si="50"/>
        <v>-</v>
      </c>
      <c r="AG1037" s="85" t="str">
        <f t="shared" si="51"/>
        <v/>
      </c>
    </row>
    <row r="1038" spans="27:33" x14ac:dyDescent="0.25">
      <c r="AA1038" s="85">
        <v>15</v>
      </c>
      <c r="AB1038" s="85" t="str">
        <f>DRE!D1048</f>
        <v>-</v>
      </c>
      <c r="AC1038" s="85">
        <f>HLOOKUP('G. Despesas'!$E$4,DRE!$C$4:$Q$1132,ROW('G. Receitas'!X1045),FALSE)</f>
        <v>0</v>
      </c>
      <c r="AD1038" s="85" t="str">
        <f t="shared" si="52"/>
        <v/>
      </c>
      <c r="AE1038" s="85" t="e">
        <f t="shared" si="53"/>
        <v>#NUM!</v>
      </c>
      <c r="AF1038" s="85" t="str">
        <f t="shared" si="50"/>
        <v>-</v>
      </c>
      <c r="AG1038" s="85" t="str">
        <f t="shared" si="51"/>
        <v/>
      </c>
    </row>
    <row r="1039" spans="27:33" x14ac:dyDescent="0.25">
      <c r="AA1039" s="85">
        <v>16</v>
      </c>
      <c r="AB1039" s="85" t="str">
        <f>DRE!D1049</f>
        <v>-</v>
      </c>
      <c r="AC1039" s="85">
        <f>HLOOKUP('G. Despesas'!$E$4,DRE!$C$4:$Q$1132,ROW('G. Receitas'!X1046),FALSE)</f>
        <v>0</v>
      </c>
      <c r="AD1039" s="85" t="str">
        <f t="shared" si="52"/>
        <v/>
      </c>
    </row>
    <row r="1040" spans="27:33" x14ac:dyDescent="0.25">
      <c r="AA1040" s="85">
        <v>17</v>
      </c>
      <c r="AB1040" s="85" t="str">
        <f>DRE!D1050</f>
        <v>-</v>
      </c>
      <c r="AC1040" s="85">
        <f>HLOOKUP('G. Despesas'!$E$4,DRE!$C$4:$Q$1132,ROW('G. Receitas'!X1047),FALSE)</f>
        <v>0</v>
      </c>
      <c r="AD1040" s="85" t="str">
        <f t="shared" si="52"/>
        <v/>
      </c>
    </row>
    <row r="1041" spans="27:30" x14ac:dyDescent="0.25">
      <c r="AA1041" s="85">
        <v>18</v>
      </c>
      <c r="AB1041" s="85" t="str">
        <f>DRE!D1051</f>
        <v>-</v>
      </c>
      <c r="AC1041" s="85">
        <f>HLOOKUP('G. Despesas'!$E$4,DRE!$C$4:$Q$1132,ROW('G. Receitas'!X1048),FALSE)</f>
        <v>0</v>
      </c>
      <c r="AD1041" s="85" t="str">
        <f t="shared" si="52"/>
        <v/>
      </c>
    </row>
    <row r="1042" spans="27:30" x14ac:dyDescent="0.25">
      <c r="AA1042" s="85">
        <v>19</v>
      </c>
      <c r="AB1042" s="85" t="str">
        <f>DRE!D1052</f>
        <v>-</v>
      </c>
      <c r="AC1042" s="85">
        <f>HLOOKUP('G. Despesas'!$E$4,DRE!$C$4:$Q$1132,ROW('G. Receitas'!X1049),FALSE)</f>
        <v>0</v>
      </c>
      <c r="AD1042" s="85" t="str">
        <f t="shared" si="52"/>
        <v/>
      </c>
    </row>
    <row r="1043" spans="27:30" x14ac:dyDescent="0.25">
      <c r="AA1043" s="85">
        <v>20</v>
      </c>
      <c r="AB1043" s="85" t="str">
        <f>DRE!D1053</f>
        <v>-</v>
      </c>
      <c r="AC1043" s="85">
        <f>HLOOKUP('G. Despesas'!$E$4,DRE!$C$4:$Q$1132,ROW('G. Receitas'!X1050),FALSE)</f>
        <v>0</v>
      </c>
      <c r="AD1043" s="85" t="str">
        <f t="shared" si="52"/>
        <v/>
      </c>
    </row>
    <row r="1044" spans="27:30" x14ac:dyDescent="0.25">
      <c r="AA1044" s="85">
        <v>21</v>
      </c>
      <c r="AB1044" s="85" t="str">
        <f>DRE!D1054</f>
        <v>-</v>
      </c>
      <c r="AC1044" s="85">
        <f>HLOOKUP('G. Despesas'!$E$4,DRE!$C$4:$Q$1132,ROW('G. Receitas'!X1051),FALSE)</f>
        <v>0</v>
      </c>
      <c r="AD1044" s="85" t="str">
        <f t="shared" si="52"/>
        <v/>
      </c>
    </row>
    <row r="1045" spans="27:30" x14ac:dyDescent="0.25">
      <c r="AA1045" s="85">
        <v>22</v>
      </c>
      <c r="AB1045" s="85" t="str">
        <f>DRE!D1055</f>
        <v>-</v>
      </c>
      <c r="AC1045" s="85">
        <f>HLOOKUP('G. Despesas'!$E$4,DRE!$C$4:$Q$1132,ROW('G. Receitas'!X1052),FALSE)</f>
        <v>0</v>
      </c>
      <c r="AD1045" s="85" t="str">
        <f t="shared" si="52"/>
        <v/>
      </c>
    </row>
    <row r="1046" spans="27:30" x14ac:dyDescent="0.25">
      <c r="AA1046" s="85">
        <v>23</v>
      </c>
      <c r="AB1046" s="85" t="str">
        <f>DRE!D1056</f>
        <v>-</v>
      </c>
      <c r="AC1046" s="85">
        <f>HLOOKUP('G. Despesas'!$E$4,DRE!$C$4:$Q$1132,ROW('G. Receitas'!X1053),FALSE)</f>
        <v>0</v>
      </c>
      <c r="AD1046" s="85" t="str">
        <f t="shared" si="52"/>
        <v/>
      </c>
    </row>
    <row r="1047" spans="27:30" x14ac:dyDescent="0.25">
      <c r="AA1047" s="85">
        <v>24</v>
      </c>
      <c r="AB1047" s="85" t="str">
        <f>DRE!D1057</f>
        <v>-</v>
      </c>
      <c r="AC1047" s="85">
        <f>HLOOKUP('G. Despesas'!$E$4,DRE!$C$4:$Q$1132,ROW('G. Receitas'!X1054),FALSE)</f>
        <v>0</v>
      </c>
      <c r="AD1047" s="85" t="str">
        <f t="shared" si="52"/>
        <v/>
      </c>
    </row>
    <row r="1048" spans="27:30" x14ac:dyDescent="0.25">
      <c r="AA1048" s="85">
        <v>25</v>
      </c>
      <c r="AB1048" s="85" t="str">
        <f>DRE!D1058</f>
        <v>-</v>
      </c>
      <c r="AC1048" s="85">
        <f>HLOOKUP('G. Despesas'!$E$4,DRE!$C$4:$Q$1132,ROW('G. Receitas'!X1055),FALSE)</f>
        <v>0</v>
      </c>
      <c r="AD1048" s="85" t="str">
        <f t="shared" si="52"/>
        <v/>
      </c>
    </row>
    <row r="1049" spans="27:30" x14ac:dyDescent="0.25">
      <c r="AA1049" s="85">
        <v>26</v>
      </c>
      <c r="AB1049" s="85" t="str">
        <f>DRE!D1059</f>
        <v>-</v>
      </c>
      <c r="AC1049" s="85">
        <f>HLOOKUP('G. Despesas'!$E$4,DRE!$C$4:$Q$1132,ROW('G. Receitas'!X1056),FALSE)</f>
        <v>0</v>
      </c>
      <c r="AD1049" s="85" t="str">
        <f t="shared" si="52"/>
        <v/>
      </c>
    </row>
    <row r="1050" spans="27:30" x14ac:dyDescent="0.25">
      <c r="AA1050" s="85">
        <v>27</v>
      </c>
      <c r="AB1050" s="85" t="str">
        <f>DRE!D1060</f>
        <v>-</v>
      </c>
      <c r="AC1050" s="85">
        <f>HLOOKUP('G. Despesas'!$E$4,DRE!$C$4:$Q$1132,ROW('G. Receitas'!X1057),FALSE)</f>
        <v>0</v>
      </c>
      <c r="AD1050" s="85" t="str">
        <f t="shared" si="52"/>
        <v/>
      </c>
    </row>
    <row r="1051" spans="27:30" x14ac:dyDescent="0.25">
      <c r="AA1051" s="85">
        <v>28</v>
      </c>
      <c r="AB1051" s="85" t="str">
        <f>DRE!D1061</f>
        <v>-</v>
      </c>
      <c r="AC1051" s="85">
        <f>HLOOKUP('G. Despesas'!$E$4,DRE!$C$4:$Q$1132,ROW('G. Receitas'!X1058),FALSE)</f>
        <v>0</v>
      </c>
      <c r="AD1051" s="85" t="str">
        <f t="shared" si="52"/>
        <v/>
      </c>
    </row>
    <row r="1052" spans="27:30" x14ac:dyDescent="0.25">
      <c r="AA1052" s="85">
        <v>29</v>
      </c>
      <c r="AB1052" s="85" t="str">
        <f>DRE!D1062</f>
        <v>-</v>
      </c>
      <c r="AC1052" s="85">
        <f>HLOOKUP('G. Despesas'!$E$4,DRE!$C$4:$Q$1132,ROW('G. Receitas'!X1059),FALSE)</f>
        <v>0</v>
      </c>
      <c r="AD1052" s="85" t="str">
        <f t="shared" si="52"/>
        <v/>
      </c>
    </row>
    <row r="1053" spans="27:30" x14ac:dyDescent="0.25">
      <c r="AA1053" s="85">
        <v>30</v>
      </c>
      <c r="AB1053" s="85" t="str">
        <f>DRE!D1063</f>
        <v>-</v>
      </c>
      <c r="AC1053" s="85">
        <f>HLOOKUP('G. Despesas'!$E$4,DRE!$C$4:$Q$1132,ROW('G. Receitas'!X1060),FALSE)</f>
        <v>0</v>
      </c>
      <c r="AD1053" s="85" t="str">
        <f t="shared" si="52"/>
        <v/>
      </c>
    </row>
    <row r="1054" spans="27:30" x14ac:dyDescent="0.25">
      <c r="AA1054" s="85">
        <v>31</v>
      </c>
      <c r="AB1054" s="85" t="str">
        <f>DRE!D1064</f>
        <v>-</v>
      </c>
      <c r="AC1054" s="85">
        <f>HLOOKUP('G. Despesas'!$E$4,DRE!$C$4:$Q$1132,ROW('G. Receitas'!X1061),FALSE)</f>
        <v>0</v>
      </c>
      <c r="AD1054" s="85" t="str">
        <f t="shared" si="52"/>
        <v/>
      </c>
    </row>
    <row r="1055" spans="27:30" x14ac:dyDescent="0.25">
      <c r="AA1055" s="85">
        <v>32</v>
      </c>
      <c r="AB1055" s="85" t="str">
        <f>DRE!D1065</f>
        <v>-</v>
      </c>
      <c r="AC1055" s="85">
        <f>HLOOKUP('G. Despesas'!$E$4,DRE!$C$4:$Q$1132,ROW('G. Receitas'!X1062),FALSE)</f>
        <v>0</v>
      </c>
      <c r="AD1055" s="85" t="str">
        <f t="shared" si="52"/>
        <v/>
      </c>
    </row>
    <row r="1056" spans="27:30" x14ac:dyDescent="0.25">
      <c r="AA1056" s="85">
        <v>33</v>
      </c>
      <c r="AB1056" s="85" t="str">
        <f>DRE!D1066</f>
        <v>-</v>
      </c>
      <c r="AC1056" s="85">
        <f>HLOOKUP('G. Despesas'!$E$4,DRE!$C$4:$Q$1132,ROW('G. Receitas'!X1063),FALSE)</f>
        <v>0</v>
      </c>
      <c r="AD1056" s="85" t="str">
        <f t="shared" si="52"/>
        <v/>
      </c>
    </row>
    <row r="1057" spans="27:30" x14ac:dyDescent="0.25">
      <c r="AA1057" s="85">
        <v>34</v>
      </c>
      <c r="AB1057" s="85" t="str">
        <f>DRE!D1067</f>
        <v>-</v>
      </c>
      <c r="AC1057" s="85">
        <f>HLOOKUP('G. Despesas'!$E$4,DRE!$C$4:$Q$1132,ROW('G. Receitas'!X1064),FALSE)</f>
        <v>0</v>
      </c>
      <c r="AD1057" s="85" t="str">
        <f t="shared" si="52"/>
        <v/>
      </c>
    </row>
    <row r="1058" spans="27:30" x14ac:dyDescent="0.25">
      <c r="AA1058" s="85">
        <v>35</v>
      </c>
      <c r="AB1058" s="85" t="str">
        <f>DRE!D1068</f>
        <v>-</v>
      </c>
      <c r="AC1058" s="85">
        <f>HLOOKUP('G. Despesas'!$E$4,DRE!$C$4:$Q$1132,ROW('G. Receitas'!X1065),FALSE)</f>
        <v>0</v>
      </c>
      <c r="AD1058" s="85" t="str">
        <f t="shared" si="52"/>
        <v/>
      </c>
    </row>
    <row r="1059" spans="27:30" x14ac:dyDescent="0.25">
      <c r="AA1059" s="85">
        <v>36</v>
      </c>
      <c r="AB1059" s="85" t="str">
        <f>DRE!D1069</f>
        <v>-</v>
      </c>
      <c r="AC1059" s="85">
        <f>HLOOKUP('G. Despesas'!$E$4,DRE!$C$4:$Q$1132,ROW('G. Receitas'!X1066),FALSE)</f>
        <v>0</v>
      </c>
      <c r="AD1059" s="85" t="str">
        <f t="shared" si="52"/>
        <v/>
      </c>
    </row>
    <row r="1060" spans="27:30" x14ac:dyDescent="0.25">
      <c r="AA1060" s="85">
        <v>37</v>
      </c>
      <c r="AB1060" s="85" t="str">
        <f>DRE!D1070</f>
        <v>-</v>
      </c>
      <c r="AC1060" s="85">
        <f>HLOOKUP('G. Despesas'!$E$4,DRE!$C$4:$Q$1132,ROW('G. Receitas'!X1067),FALSE)</f>
        <v>0</v>
      </c>
      <c r="AD1060" s="85" t="str">
        <f t="shared" si="52"/>
        <v/>
      </c>
    </row>
    <row r="1061" spans="27:30" x14ac:dyDescent="0.25">
      <c r="AA1061" s="85">
        <v>38</v>
      </c>
      <c r="AB1061" s="85" t="str">
        <f>DRE!D1071</f>
        <v>-</v>
      </c>
      <c r="AC1061" s="85">
        <f>HLOOKUP('G. Despesas'!$E$4,DRE!$C$4:$Q$1132,ROW('G. Receitas'!X1068),FALSE)</f>
        <v>0</v>
      </c>
      <c r="AD1061" s="85" t="str">
        <f t="shared" si="52"/>
        <v/>
      </c>
    </row>
    <row r="1062" spans="27:30" x14ac:dyDescent="0.25">
      <c r="AA1062" s="85">
        <v>39</v>
      </c>
      <c r="AB1062" s="85" t="str">
        <f>DRE!D1072</f>
        <v>-</v>
      </c>
      <c r="AC1062" s="85">
        <f>HLOOKUP('G. Despesas'!$E$4,DRE!$C$4:$Q$1132,ROW('G. Receitas'!X1069),FALSE)</f>
        <v>0</v>
      </c>
      <c r="AD1062" s="85" t="str">
        <f t="shared" si="52"/>
        <v/>
      </c>
    </row>
    <row r="1063" spans="27:30" x14ac:dyDescent="0.25">
      <c r="AA1063" s="85">
        <v>40</v>
      </c>
      <c r="AB1063" s="85" t="str">
        <f>DRE!D1073</f>
        <v>-</v>
      </c>
      <c r="AC1063" s="85">
        <f>HLOOKUP('G. Despesas'!$E$4,DRE!$C$4:$Q$1132,ROW('G. Receitas'!X1070),FALSE)</f>
        <v>0</v>
      </c>
      <c r="AD1063" s="85" t="str">
        <f t="shared" si="52"/>
        <v/>
      </c>
    </row>
    <row r="1064" spans="27:30" x14ac:dyDescent="0.25">
      <c r="AA1064" s="85">
        <v>41</v>
      </c>
      <c r="AB1064" s="85" t="str">
        <f>DRE!D1074</f>
        <v>-</v>
      </c>
      <c r="AC1064" s="85">
        <f>HLOOKUP('G. Despesas'!$E$4,DRE!$C$4:$Q$1132,ROW('G. Receitas'!X1071),FALSE)</f>
        <v>0</v>
      </c>
      <c r="AD1064" s="85" t="str">
        <f t="shared" si="52"/>
        <v/>
      </c>
    </row>
    <row r="1065" spans="27:30" x14ac:dyDescent="0.25">
      <c r="AA1065" s="85">
        <v>42</v>
      </c>
      <c r="AB1065" s="85" t="str">
        <f>DRE!D1075</f>
        <v>-</v>
      </c>
      <c r="AC1065" s="85">
        <f>HLOOKUP('G. Despesas'!$E$4,DRE!$C$4:$Q$1132,ROW('G. Receitas'!X1072),FALSE)</f>
        <v>0</v>
      </c>
      <c r="AD1065" s="85" t="str">
        <f t="shared" si="52"/>
        <v/>
      </c>
    </row>
    <row r="1066" spans="27:30" x14ac:dyDescent="0.25">
      <c r="AA1066" s="85">
        <v>43</v>
      </c>
      <c r="AB1066" s="85" t="str">
        <f>DRE!D1076</f>
        <v>-</v>
      </c>
      <c r="AC1066" s="85">
        <f>HLOOKUP('G. Despesas'!$E$4,DRE!$C$4:$Q$1132,ROW('G. Receitas'!X1073),FALSE)</f>
        <v>0</v>
      </c>
      <c r="AD1066" s="85" t="str">
        <f t="shared" si="52"/>
        <v/>
      </c>
    </row>
    <row r="1067" spans="27:30" x14ac:dyDescent="0.25">
      <c r="AA1067" s="85">
        <v>44</v>
      </c>
      <c r="AB1067" s="85" t="str">
        <f>DRE!D1077</f>
        <v>-</v>
      </c>
      <c r="AC1067" s="85">
        <f>HLOOKUP('G. Despesas'!$E$4,DRE!$C$4:$Q$1132,ROW('G. Receitas'!X1074),FALSE)</f>
        <v>0</v>
      </c>
      <c r="AD1067" s="85" t="str">
        <f t="shared" si="52"/>
        <v/>
      </c>
    </row>
    <row r="1068" spans="27:30" x14ac:dyDescent="0.25">
      <c r="AA1068" s="85">
        <v>45</v>
      </c>
      <c r="AB1068" s="85" t="str">
        <f>DRE!D1078</f>
        <v>-</v>
      </c>
      <c r="AC1068" s="85">
        <f>HLOOKUP('G. Despesas'!$E$4,DRE!$C$4:$Q$1132,ROW('G. Receitas'!X1075),FALSE)</f>
        <v>0</v>
      </c>
      <c r="AD1068" s="85" t="str">
        <f t="shared" si="52"/>
        <v/>
      </c>
    </row>
    <row r="1069" spans="27:30" x14ac:dyDescent="0.25">
      <c r="AA1069" s="85">
        <v>46</v>
      </c>
      <c r="AB1069" s="85" t="str">
        <f>DRE!D1079</f>
        <v>-</v>
      </c>
      <c r="AC1069" s="85">
        <f>HLOOKUP('G. Despesas'!$E$4,DRE!$C$4:$Q$1132,ROW('G. Receitas'!X1076),FALSE)</f>
        <v>0</v>
      </c>
      <c r="AD1069" s="85" t="str">
        <f t="shared" si="52"/>
        <v/>
      </c>
    </row>
    <row r="1070" spans="27:30" x14ac:dyDescent="0.25">
      <c r="AA1070" s="85">
        <v>47</v>
      </c>
      <c r="AB1070" s="85" t="str">
        <f>DRE!D1080</f>
        <v>-</v>
      </c>
      <c r="AC1070" s="85">
        <f>HLOOKUP('G. Despesas'!$E$4,DRE!$C$4:$Q$1132,ROW('G. Receitas'!X1077),FALSE)</f>
        <v>0</v>
      </c>
      <c r="AD1070" s="85" t="str">
        <f t="shared" si="52"/>
        <v/>
      </c>
    </row>
    <row r="1071" spans="27:30" x14ac:dyDescent="0.25">
      <c r="AA1071" s="85">
        <v>48</v>
      </c>
      <c r="AB1071" s="85" t="str">
        <f>DRE!D1081</f>
        <v>-</v>
      </c>
      <c r="AC1071" s="85">
        <f>HLOOKUP('G. Despesas'!$E$4,DRE!$C$4:$Q$1132,ROW('G. Receitas'!X1078),FALSE)</f>
        <v>0</v>
      </c>
      <c r="AD1071" s="85" t="str">
        <f t="shared" si="52"/>
        <v/>
      </c>
    </row>
    <row r="1072" spans="27:30" x14ac:dyDescent="0.25">
      <c r="AA1072" s="85">
        <v>49</v>
      </c>
      <c r="AB1072" s="85" t="str">
        <f>DRE!D1082</f>
        <v>-</v>
      </c>
      <c r="AC1072" s="85">
        <f>HLOOKUP('G. Despesas'!$E$4,DRE!$C$4:$Q$1132,ROW('G. Receitas'!X1079),FALSE)</f>
        <v>0</v>
      </c>
      <c r="AD1072" s="85" t="str">
        <f t="shared" si="52"/>
        <v/>
      </c>
    </row>
    <row r="1073" spans="27:30" x14ac:dyDescent="0.25">
      <c r="AA1073" s="85">
        <v>50</v>
      </c>
      <c r="AB1073" s="85" t="str">
        <f>DRE!D1083</f>
        <v>-</v>
      </c>
      <c r="AC1073" s="85">
        <f>HLOOKUP('G. Despesas'!$E$4,DRE!$C$4:$Q$1132,ROW('G. Receitas'!X1080),FALSE)</f>
        <v>0</v>
      </c>
      <c r="AD1073" s="85" t="str">
        <f t="shared" si="52"/>
        <v/>
      </c>
    </row>
    <row r="1074" spans="27:30" x14ac:dyDescent="0.25">
      <c r="AA1074" s="85">
        <v>51</v>
      </c>
      <c r="AB1074" s="85" t="str">
        <f>DRE!D1084</f>
        <v>-</v>
      </c>
      <c r="AC1074" s="85">
        <f>HLOOKUP('G. Despesas'!$E$4,DRE!$C$4:$Q$1132,ROW('G. Receitas'!X1081),FALSE)</f>
        <v>0</v>
      </c>
      <c r="AD1074" s="85" t="str">
        <f t="shared" si="52"/>
        <v/>
      </c>
    </row>
    <row r="1075" spans="27:30" x14ac:dyDescent="0.25">
      <c r="AA1075" s="85">
        <v>52</v>
      </c>
      <c r="AB1075" s="85" t="str">
        <f>DRE!D1085</f>
        <v>-</v>
      </c>
      <c r="AC1075" s="85">
        <f>HLOOKUP('G. Despesas'!$E$4,DRE!$C$4:$Q$1132,ROW('G. Receitas'!X1082),FALSE)</f>
        <v>0</v>
      </c>
      <c r="AD1075" s="85" t="str">
        <f t="shared" si="52"/>
        <v/>
      </c>
    </row>
    <row r="1076" spans="27:30" x14ac:dyDescent="0.25">
      <c r="AA1076" s="85">
        <v>53</v>
      </c>
      <c r="AB1076" s="85" t="str">
        <f>DRE!D1086</f>
        <v>-</v>
      </c>
      <c r="AC1076" s="85">
        <f>HLOOKUP('G. Despesas'!$E$4,DRE!$C$4:$Q$1132,ROW('G. Receitas'!X1083),FALSE)</f>
        <v>0</v>
      </c>
      <c r="AD1076" s="85" t="str">
        <f t="shared" si="52"/>
        <v/>
      </c>
    </row>
    <row r="1077" spans="27:30" x14ac:dyDescent="0.25">
      <c r="AA1077" s="85">
        <v>54</v>
      </c>
      <c r="AB1077" s="85" t="str">
        <f>DRE!D1087</f>
        <v>-</v>
      </c>
      <c r="AC1077" s="85">
        <f>HLOOKUP('G. Despesas'!$E$4,DRE!$C$4:$Q$1132,ROW('G. Receitas'!X1084),FALSE)</f>
        <v>0</v>
      </c>
      <c r="AD1077" s="85" t="str">
        <f t="shared" si="52"/>
        <v/>
      </c>
    </row>
    <row r="1078" spans="27:30" x14ac:dyDescent="0.25">
      <c r="AA1078" s="85">
        <v>55</v>
      </c>
      <c r="AB1078" s="85" t="str">
        <f>DRE!D1088</f>
        <v>-</v>
      </c>
      <c r="AC1078" s="85">
        <f>HLOOKUP('G. Despesas'!$E$4,DRE!$C$4:$Q$1132,ROW('G. Receitas'!X1085),FALSE)</f>
        <v>0</v>
      </c>
      <c r="AD1078" s="85" t="str">
        <f t="shared" si="52"/>
        <v/>
      </c>
    </row>
    <row r="1079" spans="27:30" x14ac:dyDescent="0.25">
      <c r="AA1079" s="85">
        <v>56</v>
      </c>
      <c r="AB1079" s="85" t="str">
        <f>DRE!D1089</f>
        <v>-</v>
      </c>
      <c r="AC1079" s="85">
        <f>HLOOKUP('G. Despesas'!$E$4,DRE!$C$4:$Q$1132,ROW('G. Receitas'!X1086),FALSE)</f>
        <v>0</v>
      </c>
      <c r="AD1079" s="85" t="str">
        <f t="shared" si="52"/>
        <v/>
      </c>
    </row>
    <row r="1080" spans="27:30" x14ac:dyDescent="0.25">
      <c r="AA1080" s="85">
        <v>57</v>
      </c>
      <c r="AB1080" s="85" t="str">
        <f>DRE!D1090</f>
        <v>-</v>
      </c>
      <c r="AC1080" s="85">
        <f>HLOOKUP('G. Despesas'!$E$4,DRE!$C$4:$Q$1132,ROW('G. Receitas'!X1087),FALSE)</f>
        <v>0</v>
      </c>
      <c r="AD1080" s="85" t="str">
        <f t="shared" si="52"/>
        <v/>
      </c>
    </row>
    <row r="1081" spans="27:30" x14ac:dyDescent="0.25">
      <c r="AA1081" s="85">
        <v>58</v>
      </c>
      <c r="AB1081" s="85" t="str">
        <f>DRE!D1091</f>
        <v>-</v>
      </c>
      <c r="AC1081" s="85">
        <f>HLOOKUP('G. Despesas'!$E$4,DRE!$C$4:$Q$1132,ROW('G. Receitas'!X1088),FALSE)</f>
        <v>0</v>
      </c>
      <c r="AD1081" s="85" t="str">
        <f t="shared" si="52"/>
        <v/>
      </c>
    </row>
    <row r="1082" spans="27:30" x14ac:dyDescent="0.25">
      <c r="AA1082" s="85">
        <v>59</v>
      </c>
      <c r="AB1082" s="85" t="str">
        <f>DRE!D1092</f>
        <v>-</v>
      </c>
      <c r="AC1082" s="85">
        <f>HLOOKUP('G. Despesas'!$E$4,DRE!$C$4:$Q$1132,ROW('G. Receitas'!X1089),FALSE)</f>
        <v>0</v>
      </c>
      <c r="AD1082" s="85" t="str">
        <f t="shared" si="52"/>
        <v/>
      </c>
    </row>
    <row r="1083" spans="27:30" x14ac:dyDescent="0.25">
      <c r="AA1083" s="85">
        <v>60</v>
      </c>
      <c r="AB1083" s="85" t="str">
        <f>DRE!D1093</f>
        <v>-</v>
      </c>
      <c r="AC1083" s="85">
        <f>HLOOKUP('G. Despesas'!$E$4,DRE!$C$4:$Q$1132,ROW('G. Receitas'!X1090),FALSE)</f>
        <v>0</v>
      </c>
      <c r="AD1083" s="85" t="str">
        <f t="shared" si="52"/>
        <v/>
      </c>
    </row>
    <row r="1084" spans="27:30" x14ac:dyDescent="0.25">
      <c r="AA1084" s="85">
        <v>61</v>
      </c>
      <c r="AB1084" s="85" t="str">
        <f>DRE!D1094</f>
        <v>-</v>
      </c>
      <c r="AC1084" s="85">
        <f>HLOOKUP('G. Despesas'!$E$4,DRE!$C$4:$Q$1132,ROW('G. Receitas'!X1091),FALSE)</f>
        <v>0</v>
      </c>
      <c r="AD1084" s="85" t="str">
        <f t="shared" si="52"/>
        <v/>
      </c>
    </row>
    <row r="1085" spans="27:30" x14ac:dyDescent="0.25">
      <c r="AA1085" s="85">
        <v>62</v>
      </c>
      <c r="AB1085" s="85" t="str">
        <f>DRE!D1095</f>
        <v>-</v>
      </c>
      <c r="AC1085" s="85">
        <f>HLOOKUP('G. Despesas'!$E$4,DRE!$C$4:$Q$1132,ROW('G. Receitas'!X1092),FALSE)</f>
        <v>0</v>
      </c>
      <c r="AD1085" s="85" t="str">
        <f t="shared" si="52"/>
        <v/>
      </c>
    </row>
    <row r="1086" spans="27:30" x14ac:dyDescent="0.25">
      <c r="AA1086" s="85">
        <v>63</v>
      </c>
      <c r="AB1086" s="85" t="str">
        <f>DRE!D1096</f>
        <v>-</v>
      </c>
      <c r="AC1086" s="85">
        <f>HLOOKUP('G. Despesas'!$E$4,DRE!$C$4:$Q$1132,ROW('G. Receitas'!X1093),FALSE)</f>
        <v>0</v>
      </c>
      <c r="AD1086" s="85" t="str">
        <f t="shared" si="52"/>
        <v/>
      </c>
    </row>
    <row r="1087" spans="27:30" x14ac:dyDescent="0.25">
      <c r="AA1087" s="85">
        <v>64</v>
      </c>
      <c r="AB1087" s="85" t="str">
        <f>DRE!D1097</f>
        <v>-</v>
      </c>
      <c r="AC1087" s="85">
        <f>HLOOKUP('G. Despesas'!$E$4,DRE!$C$4:$Q$1132,ROW('G. Receitas'!X1094),FALSE)</f>
        <v>0</v>
      </c>
      <c r="AD1087" s="85" t="str">
        <f t="shared" si="52"/>
        <v/>
      </c>
    </row>
    <row r="1088" spans="27:30" x14ac:dyDescent="0.25">
      <c r="AA1088" s="85">
        <v>65</v>
      </c>
      <c r="AB1088" s="85" t="str">
        <f>DRE!D1098</f>
        <v>-</v>
      </c>
      <c r="AC1088" s="85">
        <f>HLOOKUP('G. Despesas'!$E$4,DRE!$C$4:$Q$1132,ROW('G. Receitas'!X1095),FALSE)</f>
        <v>0</v>
      </c>
      <c r="AD1088" s="85" t="str">
        <f t="shared" si="52"/>
        <v/>
      </c>
    </row>
    <row r="1089" spans="27:30" x14ac:dyDescent="0.25">
      <c r="AA1089" s="85">
        <v>66</v>
      </c>
      <c r="AB1089" s="85" t="str">
        <f>DRE!D1099</f>
        <v>-</v>
      </c>
      <c r="AC1089" s="85">
        <f>HLOOKUP('G. Despesas'!$E$4,DRE!$C$4:$Q$1132,ROW('G. Receitas'!X1096),FALSE)</f>
        <v>0</v>
      </c>
      <c r="AD1089" s="85" t="str">
        <f t="shared" ref="AD1089:AD1122" si="54">IF(AC1089=0,"",AC1089+AA1089/1000)</f>
        <v/>
      </c>
    </row>
    <row r="1090" spans="27:30" x14ac:dyDescent="0.25">
      <c r="AA1090" s="85">
        <v>67</v>
      </c>
      <c r="AB1090" s="85" t="str">
        <f>DRE!D1100</f>
        <v>-</v>
      </c>
      <c r="AC1090" s="85">
        <f>HLOOKUP('G. Despesas'!$E$4,DRE!$C$4:$Q$1132,ROW('G. Receitas'!X1097),FALSE)</f>
        <v>0</v>
      </c>
      <c r="AD1090" s="85" t="str">
        <f t="shared" si="54"/>
        <v/>
      </c>
    </row>
    <row r="1091" spans="27:30" x14ac:dyDescent="0.25">
      <c r="AA1091" s="85">
        <v>68</v>
      </c>
      <c r="AB1091" s="85" t="str">
        <f>DRE!D1101</f>
        <v>-</v>
      </c>
      <c r="AC1091" s="85">
        <f>HLOOKUP('G. Despesas'!$E$4,DRE!$C$4:$Q$1132,ROW('G. Receitas'!X1098),FALSE)</f>
        <v>0</v>
      </c>
      <c r="AD1091" s="85" t="str">
        <f t="shared" si="54"/>
        <v/>
      </c>
    </row>
    <row r="1092" spans="27:30" x14ac:dyDescent="0.25">
      <c r="AA1092" s="85">
        <v>69</v>
      </c>
      <c r="AB1092" s="85" t="str">
        <f>DRE!D1102</f>
        <v>-</v>
      </c>
      <c r="AC1092" s="85">
        <f>HLOOKUP('G. Despesas'!$E$4,DRE!$C$4:$Q$1132,ROW('G. Receitas'!X1099),FALSE)</f>
        <v>0</v>
      </c>
      <c r="AD1092" s="85" t="str">
        <f t="shared" si="54"/>
        <v/>
      </c>
    </row>
    <row r="1093" spans="27:30" x14ac:dyDescent="0.25">
      <c r="AA1093" s="85">
        <v>70</v>
      </c>
      <c r="AB1093" s="85" t="str">
        <f>DRE!D1103</f>
        <v>-</v>
      </c>
      <c r="AC1093" s="85">
        <f>HLOOKUP('G. Despesas'!$E$4,DRE!$C$4:$Q$1132,ROW('G. Receitas'!X1100),FALSE)</f>
        <v>0</v>
      </c>
      <c r="AD1093" s="85" t="str">
        <f t="shared" si="54"/>
        <v/>
      </c>
    </row>
    <row r="1094" spans="27:30" x14ac:dyDescent="0.25">
      <c r="AA1094" s="85">
        <v>71</v>
      </c>
      <c r="AB1094" s="85" t="str">
        <f>DRE!D1104</f>
        <v>-</v>
      </c>
      <c r="AC1094" s="85">
        <f>HLOOKUP('G. Despesas'!$E$4,DRE!$C$4:$Q$1132,ROW('G. Receitas'!X1101),FALSE)</f>
        <v>0</v>
      </c>
      <c r="AD1094" s="85" t="str">
        <f t="shared" si="54"/>
        <v/>
      </c>
    </row>
    <row r="1095" spans="27:30" x14ac:dyDescent="0.25">
      <c r="AA1095" s="85">
        <v>72</v>
      </c>
      <c r="AB1095" s="85" t="str">
        <f>DRE!D1105</f>
        <v>-</v>
      </c>
      <c r="AC1095" s="85">
        <f>HLOOKUP('G. Despesas'!$E$4,DRE!$C$4:$Q$1132,ROW('G. Receitas'!X1102),FALSE)</f>
        <v>0</v>
      </c>
      <c r="AD1095" s="85" t="str">
        <f t="shared" si="54"/>
        <v/>
      </c>
    </row>
    <row r="1096" spans="27:30" x14ac:dyDescent="0.25">
      <c r="AA1096" s="85">
        <v>73</v>
      </c>
      <c r="AB1096" s="85" t="str">
        <f>DRE!D1106</f>
        <v>-</v>
      </c>
      <c r="AC1096" s="85">
        <f>HLOOKUP('G. Despesas'!$E$4,DRE!$C$4:$Q$1132,ROW('G. Receitas'!X1103),FALSE)</f>
        <v>0</v>
      </c>
      <c r="AD1096" s="85" t="str">
        <f t="shared" si="54"/>
        <v/>
      </c>
    </row>
    <row r="1097" spans="27:30" x14ac:dyDescent="0.25">
      <c r="AA1097" s="85">
        <v>74</v>
      </c>
      <c r="AB1097" s="85" t="str">
        <f>DRE!D1107</f>
        <v>-</v>
      </c>
      <c r="AC1097" s="85">
        <f>HLOOKUP('G. Despesas'!$E$4,DRE!$C$4:$Q$1132,ROW('G. Receitas'!X1104),FALSE)</f>
        <v>0</v>
      </c>
      <c r="AD1097" s="85" t="str">
        <f t="shared" si="54"/>
        <v/>
      </c>
    </row>
    <row r="1098" spans="27:30" x14ac:dyDescent="0.25">
      <c r="AA1098" s="85">
        <v>75</v>
      </c>
      <c r="AB1098" s="85" t="str">
        <f>DRE!D1108</f>
        <v>-</v>
      </c>
      <c r="AC1098" s="85">
        <f>HLOOKUP('G. Despesas'!$E$4,DRE!$C$4:$Q$1132,ROW('G. Receitas'!X1105),FALSE)</f>
        <v>0</v>
      </c>
      <c r="AD1098" s="85" t="str">
        <f t="shared" si="54"/>
        <v/>
      </c>
    </row>
    <row r="1099" spans="27:30" x14ac:dyDescent="0.25">
      <c r="AA1099" s="85">
        <v>76</v>
      </c>
      <c r="AB1099" s="85" t="str">
        <f>DRE!D1109</f>
        <v>-</v>
      </c>
      <c r="AC1099" s="85">
        <f>HLOOKUP('G. Despesas'!$E$4,DRE!$C$4:$Q$1132,ROW('G. Receitas'!X1106),FALSE)</f>
        <v>0</v>
      </c>
      <c r="AD1099" s="85" t="str">
        <f t="shared" si="54"/>
        <v/>
      </c>
    </row>
    <row r="1100" spans="27:30" x14ac:dyDescent="0.25">
      <c r="AA1100" s="85">
        <v>77</v>
      </c>
      <c r="AB1100" s="85" t="str">
        <f>DRE!D1110</f>
        <v>-</v>
      </c>
      <c r="AC1100" s="85">
        <f>HLOOKUP('G. Despesas'!$E$4,DRE!$C$4:$Q$1132,ROW('G. Receitas'!X1107),FALSE)</f>
        <v>0</v>
      </c>
      <c r="AD1100" s="85" t="str">
        <f t="shared" si="54"/>
        <v/>
      </c>
    </row>
    <row r="1101" spans="27:30" x14ac:dyDescent="0.25">
      <c r="AA1101" s="85">
        <v>78</v>
      </c>
      <c r="AB1101" s="85" t="str">
        <f>DRE!D1111</f>
        <v>-</v>
      </c>
      <c r="AC1101" s="85">
        <f>HLOOKUP('G. Despesas'!$E$4,DRE!$C$4:$Q$1132,ROW('G. Receitas'!X1108),FALSE)</f>
        <v>0</v>
      </c>
      <c r="AD1101" s="85" t="str">
        <f t="shared" si="54"/>
        <v/>
      </c>
    </row>
    <row r="1102" spans="27:30" x14ac:dyDescent="0.25">
      <c r="AA1102" s="85">
        <v>79</v>
      </c>
      <c r="AB1102" s="85" t="str">
        <f>DRE!D1112</f>
        <v>-</v>
      </c>
      <c r="AC1102" s="85">
        <f>HLOOKUP('G. Despesas'!$E$4,DRE!$C$4:$Q$1132,ROW('G. Receitas'!X1109),FALSE)</f>
        <v>0</v>
      </c>
      <c r="AD1102" s="85" t="str">
        <f t="shared" si="54"/>
        <v/>
      </c>
    </row>
    <row r="1103" spans="27:30" x14ac:dyDescent="0.25">
      <c r="AA1103" s="85">
        <v>80</v>
      </c>
      <c r="AB1103" s="85" t="str">
        <f>DRE!D1113</f>
        <v>-</v>
      </c>
      <c r="AC1103" s="85">
        <f>HLOOKUP('G. Despesas'!$E$4,DRE!$C$4:$Q$1132,ROW('G. Receitas'!X1110),FALSE)</f>
        <v>0</v>
      </c>
      <c r="AD1103" s="85" t="str">
        <f t="shared" si="54"/>
        <v/>
      </c>
    </row>
    <row r="1104" spans="27:30" x14ac:dyDescent="0.25">
      <c r="AA1104" s="85">
        <v>81</v>
      </c>
      <c r="AB1104" s="85" t="str">
        <f>DRE!D1114</f>
        <v>-</v>
      </c>
      <c r="AC1104" s="85">
        <f>HLOOKUP('G. Despesas'!$E$4,DRE!$C$4:$Q$1132,ROW('G. Receitas'!X1111),FALSE)</f>
        <v>0</v>
      </c>
      <c r="AD1104" s="85" t="str">
        <f t="shared" si="54"/>
        <v/>
      </c>
    </row>
    <row r="1105" spans="27:30" x14ac:dyDescent="0.25">
      <c r="AA1105" s="85">
        <v>82</v>
      </c>
      <c r="AB1105" s="85" t="str">
        <f>DRE!D1115</f>
        <v>-</v>
      </c>
      <c r="AC1105" s="85">
        <f>HLOOKUP('G. Despesas'!$E$4,DRE!$C$4:$Q$1132,ROW('G. Receitas'!X1112),FALSE)</f>
        <v>0</v>
      </c>
      <c r="AD1105" s="85" t="str">
        <f t="shared" si="54"/>
        <v/>
      </c>
    </row>
    <row r="1106" spans="27:30" x14ac:dyDescent="0.25">
      <c r="AA1106" s="85">
        <v>83</v>
      </c>
      <c r="AB1106" s="85" t="str">
        <f>DRE!D1116</f>
        <v>-</v>
      </c>
      <c r="AC1106" s="85">
        <f>HLOOKUP('G. Despesas'!$E$4,DRE!$C$4:$Q$1132,ROW('G. Receitas'!X1113),FALSE)</f>
        <v>0</v>
      </c>
      <c r="AD1106" s="85" t="str">
        <f t="shared" si="54"/>
        <v/>
      </c>
    </row>
    <row r="1107" spans="27:30" x14ac:dyDescent="0.25">
      <c r="AA1107" s="85">
        <v>84</v>
      </c>
      <c r="AB1107" s="85" t="str">
        <f>DRE!D1117</f>
        <v>-</v>
      </c>
      <c r="AC1107" s="85">
        <f>HLOOKUP('G. Despesas'!$E$4,DRE!$C$4:$Q$1132,ROW('G. Receitas'!X1114),FALSE)</f>
        <v>0</v>
      </c>
      <c r="AD1107" s="85" t="str">
        <f t="shared" si="54"/>
        <v/>
      </c>
    </row>
    <row r="1108" spans="27:30" x14ac:dyDescent="0.25">
      <c r="AA1108" s="85">
        <v>85</v>
      </c>
      <c r="AB1108" s="85" t="str">
        <f>DRE!D1118</f>
        <v>-</v>
      </c>
      <c r="AC1108" s="85">
        <f>HLOOKUP('G. Despesas'!$E$4,DRE!$C$4:$Q$1132,ROW('G. Receitas'!X1115),FALSE)</f>
        <v>0</v>
      </c>
      <c r="AD1108" s="85" t="str">
        <f t="shared" si="54"/>
        <v/>
      </c>
    </row>
    <row r="1109" spans="27:30" x14ac:dyDescent="0.25">
      <c r="AA1109" s="85">
        <v>86</v>
      </c>
      <c r="AB1109" s="85" t="str">
        <f>DRE!D1119</f>
        <v>-</v>
      </c>
      <c r="AC1109" s="85">
        <f>HLOOKUP('G. Despesas'!$E$4,DRE!$C$4:$Q$1132,ROW('G. Receitas'!X1116),FALSE)</f>
        <v>0</v>
      </c>
      <c r="AD1109" s="85" t="str">
        <f t="shared" si="54"/>
        <v/>
      </c>
    </row>
    <row r="1110" spans="27:30" x14ac:dyDescent="0.25">
      <c r="AA1110" s="85">
        <v>87</v>
      </c>
      <c r="AB1110" s="85" t="str">
        <f>DRE!D1120</f>
        <v>-</v>
      </c>
      <c r="AC1110" s="85">
        <f>HLOOKUP('G. Despesas'!$E$4,DRE!$C$4:$Q$1132,ROW('G. Receitas'!X1117),FALSE)</f>
        <v>0</v>
      </c>
      <c r="AD1110" s="85" t="str">
        <f t="shared" si="54"/>
        <v/>
      </c>
    </row>
    <row r="1111" spans="27:30" x14ac:dyDescent="0.25">
      <c r="AA1111" s="85">
        <v>88</v>
      </c>
      <c r="AB1111" s="85" t="str">
        <f>DRE!D1121</f>
        <v>-</v>
      </c>
      <c r="AC1111" s="85">
        <f>HLOOKUP('G. Despesas'!$E$4,DRE!$C$4:$Q$1132,ROW('G. Receitas'!X1118),FALSE)</f>
        <v>0</v>
      </c>
      <c r="AD1111" s="85" t="str">
        <f t="shared" si="54"/>
        <v/>
      </c>
    </row>
    <row r="1112" spans="27:30" x14ac:dyDescent="0.25">
      <c r="AA1112" s="85">
        <v>89</v>
      </c>
      <c r="AB1112" s="85" t="str">
        <f>DRE!D1122</f>
        <v>-</v>
      </c>
      <c r="AC1112" s="85">
        <f>HLOOKUP('G. Despesas'!$E$4,DRE!$C$4:$Q$1132,ROW('G. Receitas'!X1119),FALSE)</f>
        <v>0</v>
      </c>
      <c r="AD1112" s="85" t="str">
        <f t="shared" si="54"/>
        <v/>
      </c>
    </row>
    <row r="1113" spans="27:30" x14ac:dyDescent="0.25">
      <c r="AA1113" s="85">
        <v>90</v>
      </c>
      <c r="AB1113" s="85" t="str">
        <f>DRE!D1123</f>
        <v>-</v>
      </c>
      <c r="AC1113" s="85">
        <f>HLOOKUP('G. Despesas'!$E$4,DRE!$C$4:$Q$1132,ROW('G. Receitas'!X1120),FALSE)</f>
        <v>0</v>
      </c>
      <c r="AD1113" s="85" t="str">
        <f t="shared" si="54"/>
        <v/>
      </c>
    </row>
    <row r="1114" spans="27:30" x14ac:dyDescent="0.25">
      <c r="AA1114" s="85">
        <v>91</v>
      </c>
      <c r="AB1114" s="85" t="str">
        <f>DRE!D1124</f>
        <v>-</v>
      </c>
      <c r="AC1114" s="85">
        <f>HLOOKUP('G. Despesas'!$E$4,DRE!$C$4:$Q$1132,ROW('G. Receitas'!X1121),FALSE)</f>
        <v>0</v>
      </c>
      <c r="AD1114" s="85" t="str">
        <f t="shared" si="54"/>
        <v/>
      </c>
    </row>
    <row r="1115" spans="27:30" x14ac:dyDescent="0.25">
      <c r="AA1115" s="85">
        <v>92</v>
      </c>
      <c r="AB1115" s="85" t="str">
        <f>DRE!D1125</f>
        <v>-</v>
      </c>
      <c r="AC1115" s="85">
        <f>HLOOKUP('G. Despesas'!$E$4,DRE!$C$4:$Q$1132,ROW('G. Receitas'!X1122),FALSE)</f>
        <v>0</v>
      </c>
      <c r="AD1115" s="85" t="str">
        <f t="shared" si="54"/>
        <v/>
      </c>
    </row>
    <row r="1116" spans="27:30" x14ac:dyDescent="0.25">
      <c r="AA1116" s="85">
        <v>93</v>
      </c>
      <c r="AB1116" s="85" t="str">
        <f>DRE!D1126</f>
        <v>-</v>
      </c>
      <c r="AC1116" s="85">
        <f>HLOOKUP('G. Despesas'!$E$4,DRE!$C$4:$Q$1132,ROW('G. Receitas'!X1123),FALSE)</f>
        <v>0</v>
      </c>
      <c r="AD1116" s="85" t="str">
        <f t="shared" si="54"/>
        <v/>
      </c>
    </row>
    <row r="1117" spans="27:30" x14ac:dyDescent="0.25">
      <c r="AA1117" s="85">
        <v>94</v>
      </c>
      <c r="AB1117" s="85" t="str">
        <f>DRE!D1127</f>
        <v>-</v>
      </c>
      <c r="AC1117" s="85">
        <f>HLOOKUP('G. Despesas'!$E$4,DRE!$C$4:$Q$1132,ROW('G. Receitas'!X1124),FALSE)</f>
        <v>0</v>
      </c>
      <c r="AD1117" s="85" t="str">
        <f t="shared" si="54"/>
        <v/>
      </c>
    </row>
    <row r="1118" spans="27:30" x14ac:dyDescent="0.25">
      <c r="AA1118" s="85">
        <v>95</v>
      </c>
      <c r="AB1118" s="85" t="str">
        <f>DRE!D1128</f>
        <v>-</v>
      </c>
      <c r="AC1118" s="85">
        <f>HLOOKUP('G. Despesas'!$E$4,DRE!$C$4:$Q$1132,ROW('G. Receitas'!X1125),FALSE)</f>
        <v>0</v>
      </c>
      <c r="AD1118" s="85" t="str">
        <f t="shared" si="54"/>
        <v/>
      </c>
    </row>
    <row r="1119" spans="27:30" x14ac:dyDescent="0.25">
      <c r="AA1119" s="85">
        <v>96</v>
      </c>
      <c r="AB1119" s="85" t="str">
        <f>DRE!D1129</f>
        <v>-</v>
      </c>
      <c r="AC1119" s="85">
        <f>HLOOKUP('G. Despesas'!$E$4,DRE!$C$4:$Q$1132,ROW('G. Receitas'!X1126),FALSE)</f>
        <v>0</v>
      </c>
      <c r="AD1119" s="85" t="str">
        <f t="shared" si="54"/>
        <v/>
      </c>
    </row>
    <row r="1120" spans="27:30" x14ac:dyDescent="0.25">
      <c r="AA1120" s="85">
        <v>97</v>
      </c>
      <c r="AB1120" s="85" t="str">
        <f>DRE!D1130</f>
        <v>-</v>
      </c>
      <c r="AC1120" s="85">
        <f>HLOOKUP('G. Despesas'!$E$4,DRE!$C$4:$Q$1132,ROW('G. Receitas'!X1127),FALSE)</f>
        <v>0</v>
      </c>
      <c r="AD1120" s="85" t="str">
        <f t="shared" si="54"/>
        <v/>
      </c>
    </row>
    <row r="1121" spans="27:30" x14ac:dyDescent="0.25">
      <c r="AA1121" s="85">
        <v>98</v>
      </c>
      <c r="AB1121" s="85" t="str">
        <f>DRE!D1131</f>
        <v>-</v>
      </c>
      <c r="AC1121" s="85">
        <f>HLOOKUP('G. Despesas'!$E$4,DRE!$C$4:$Q$1132,ROW('G. Receitas'!X1128),FALSE)</f>
        <v>0</v>
      </c>
      <c r="AD1121" s="85" t="str">
        <f t="shared" si="54"/>
        <v/>
      </c>
    </row>
    <row r="1122" spans="27:30" x14ac:dyDescent="0.25">
      <c r="AA1122" s="85">
        <v>99</v>
      </c>
      <c r="AB1122" s="85" t="str">
        <f>DRE!D1132</f>
        <v>Outros Investimentos</v>
      </c>
      <c r="AC1122" s="85">
        <f>HLOOKUP('G. Despesas'!$E$4,DRE!$C$4:$Q$1132,ROW('G. Receitas'!X1129),FALSE)</f>
        <v>0</v>
      </c>
      <c r="AD1122" s="85" t="str">
        <f t="shared" si="54"/>
        <v/>
      </c>
    </row>
  </sheetData>
  <sheetProtection selectLockedCells="1"/>
  <mergeCells count="13">
    <mergeCell ref="L24:M24"/>
    <mergeCell ref="L6:M6"/>
    <mergeCell ref="I6:K6"/>
    <mergeCell ref="C95:G95"/>
    <mergeCell ref="E4:H4"/>
    <mergeCell ref="C6:E6"/>
    <mergeCell ref="C24:E24"/>
    <mergeCell ref="I24:K24"/>
    <mergeCell ref="C1:K1"/>
    <mergeCell ref="C44:F44"/>
    <mergeCell ref="C59:E59"/>
    <mergeCell ref="I59:J59"/>
    <mergeCell ref="C78:F78"/>
  </mergeCells>
  <dataValidations count="1">
    <dataValidation type="list" allowBlank="1" showInputMessage="1" showErrorMessage="1" sqref="E4:H4">
      <formula1>"Janeiro,Fevereiro,Março,Abril,Maio,Junho,Julho,Agosto,Setembro,Outubro,Novembro,Dezembro,Total"</formula1>
    </dataValidation>
  </dataValidations>
  <pageMargins left="0.511811024" right="0.511811024" top="0.78740157499999996" bottom="0.78740157499999996" header="0.31496062000000002" footer="0.31496062000000002"/>
  <pageSetup paperSize="9" scale="53" orientation="portrait" r:id="rId1"/>
  <rowBreaks count="2" manualBreakCount="2">
    <brk id="43" min="1" max="14" man="1"/>
    <brk id="76" min="1" max="14" man="1"/>
  </rowBreaks>
  <drawing r:id="rId2"/>
  <legacyDrawing r:id="rId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24"/>
  <dimension ref="A1:AE161"/>
  <sheetViews>
    <sheetView showGridLines="0" zoomScale="90" zoomScaleNormal="90" zoomScalePageLayoutView="90" workbookViewId="0"/>
  </sheetViews>
  <sheetFormatPr defaultColWidth="0" defaultRowHeight="15" zeroHeight="1" x14ac:dyDescent="0.25"/>
  <cols>
    <col min="1" max="1" width="27.42578125" style="75" customWidth="1"/>
    <col min="2" max="2" width="3.7109375" customWidth="1"/>
    <col min="3" max="3" width="23.140625" customWidth="1"/>
    <col min="4" max="4" width="2.42578125" customWidth="1"/>
    <col min="5" max="5" width="9.140625" customWidth="1"/>
    <col min="6" max="6" width="17.85546875" customWidth="1"/>
    <col min="7" max="7" width="22" customWidth="1"/>
    <col min="8" max="8" width="8.85546875" customWidth="1"/>
    <col min="9" max="9" width="17.28515625" customWidth="1"/>
    <col min="10" max="11" width="16.42578125" customWidth="1"/>
    <col min="12" max="12" width="15.28515625" customWidth="1"/>
    <col min="13" max="22" width="8.85546875" customWidth="1"/>
    <col min="23" max="24" width="8.85546875" style="143" customWidth="1"/>
    <col min="25" max="25" width="8.85546875" style="85" customWidth="1"/>
    <col min="26" max="26" width="18.85546875" style="85" customWidth="1"/>
    <col min="27" max="28" width="8.85546875" style="85" customWidth="1"/>
    <col min="29" max="29" width="21.42578125" style="85" customWidth="1"/>
    <col min="30" max="30" width="8.85546875" style="85" customWidth="1"/>
    <col min="31" max="31" width="8.85546875" style="143" customWidth="1"/>
    <col min="32" max="16384" width="8.85546875" style="83" hidden="1"/>
  </cols>
  <sheetData>
    <row r="1" spans="1:31" s="23" customFormat="1" ht="33.950000000000003" customHeight="1" x14ac:dyDescent="0.35">
      <c r="A1" s="191" t="s">
        <v>1368</v>
      </c>
      <c r="C1" s="210" t="s">
        <v>246</v>
      </c>
      <c r="D1" s="210"/>
      <c r="E1" s="210"/>
      <c r="F1" s="210"/>
      <c r="G1" s="210"/>
      <c r="H1" s="210"/>
      <c r="I1" s="210"/>
      <c r="J1" s="210"/>
      <c r="K1" s="210"/>
      <c r="L1" s="210"/>
      <c r="W1" s="141"/>
      <c r="X1" s="141"/>
      <c r="Y1" s="129"/>
      <c r="Z1" s="129"/>
      <c r="AA1" s="129"/>
      <c r="AB1" s="129"/>
      <c r="AC1" s="129"/>
      <c r="AD1" s="129"/>
      <c r="AE1" s="141"/>
    </row>
    <row r="2" spans="1:31" s="23" customFormat="1" ht="37.5" customHeight="1" x14ac:dyDescent="0.25">
      <c r="A2" s="74"/>
      <c r="C2" s="24"/>
      <c r="D2" s="24"/>
      <c r="E2" s="24"/>
      <c r="F2" s="24"/>
      <c r="G2" s="24"/>
      <c r="H2" s="24"/>
      <c r="I2" s="24"/>
      <c r="J2" s="24"/>
      <c r="K2" s="24"/>
      <c r="L2" s="24"/>
      <c r="M2" s="24"/>
      <c r="N2" s="24"/>
      <c r="O2" s="24"/>
      <c r="P2" s="24"/>
      <c r="Q2" s="24"/>
      <c r="W2" s="141"/>
      <c r="X2" s="141"/>
      <c r="Y2" s="129"/>
      <c r="Z2" s="129"/>
      <c r="AA2" s="129"/>
      <c r="AB2" s="129"/>
      <c r="AC2" s="129"/>
      <c r="AD2" s="129"/>
      <c r="AE2" s="141"/>
    </row>
    <row r="3" spans="1:31" customFormat="1" ht="8.25" customHeight="1" x14ac:dyDescent="0.25">
      <c r="A3" s="75"/>
      <c r="D3" s="6"/>
      <c r="W3" s="143"/>
      <c r="X3" s="143"/>
      <c r="Y3" s="85"/>
      <c r="Z3" s="85"/>
      <c r="AA3" s="85"/>
      <c r="AB3" s="85"/>
      <c r="AC3" s="85"/>
      <c r="AD3" s="85"/>
      <c r="AE3" s="143"/>
    </row>
    <row r="4" spans="1:31" customFormat="1" ht="24.75" customHeight="1" x14ac:dyDescent="0.25">
      <c r="A4" s="75"/>
      <c r="C4" s="33" t="s">
        <v>22</v>
      </c>
      <c r="D4" s="6"/>
      <c r="E4" s="225" t="s">
        <v>254</v>
      </c>
      <c r="F4" s="226"/>
      <c r="G4" s="226"/>
      <c r="H4" s="227"/>
      <c r="I4" s="190"/>
      <c r="W4" s="143"/>
      <c r="X4" s="143"/>
      <c r="Y4" s="85"/>
      <c r="Z4" s="85"/>
      <c r="AA4" s="85"/>
      <c r="AB4" s="85"/>
      <c r="AC4" s="85"/>
      <c r="AD4" s="85"/>
      <c r="AE4" s="143"/>
    </row>
    <row r="5" spans="1:31" customFormat="1" x14ac:dyDescent="0.25">
      <c r="A5" s="75"/>
      <c r="W5" s="143"/>
      <c r="X5" s="143"/>
      <c r="Y5" s="85"/>
      <c r="Z5" s="85"/>
      <c r="AA5" s="85"/>
      <c r="AB5" s="85"/>
      <c r="AC5" s="85"/>
      <c r="AD5" s="85"/>
      <c r="AE5" s="143"/>
    </row>
    <row r="6" spans="1:31" customFormat="1" ht="23.25" customHeight="1" x14ac:dyDescent="0.25">
      <c r="A6" s="75"/>
      <c r="C6" s="241" t="s">
        <v>323</v>
      </c>
      <c r="D6" s="241"/>
      <c r="E6" s="241"/>
      <c r="F6" s="108">
        <f>SUM('G. Receitas'!Z10:Z17)</f>
        <v>11893.69</v>
      </c>
      <c r="J6" s="242" t="str">
        <f>"2. "&amp;'G. Receitas'!Y10</f>
        <v>2. DESPESAS COM PRODUTOS</v>
      </c>
      <c r="K6" s="242"/>
      <c r="L6" s="244"/>
      <c r="M6" s="245">
        <f>'G. Receitas'!Z10</f>
        <v>0</v>
      </c>
      <c r="N6" s="245"/>
      <c r="W6" s="143"/>
      <c r="X6" s="143"/>
      <c r="Y6" s="85"/>
      <c r="Z6" s="85"/>
      <c r="AA6" s="85"/>
      <c r="AB6" s="85"/>
      <c r="AC6" s="85"/>
      <c r="AD6" s="85"/>
      <c r="AE6" s="143"/>
    </row>
    <row r="7" spans="1:31" customFormat="1" x14ac:dyDescent="0.25">
      <c r="A7" s="75"/>
      <c r="W7" s="143"/>
      <c r="X7" s="143"/>
      <c r="Y7" s="85"/>
      <c r="Z7" s="85"/>
      <c r="AA7" s="85"/>
      <c r="AB7" s="85"/>
      <c r="AC7" s="85"/>
      <c r="AD7" s="85"/>
      <c r="AE7" s="143"/>
    </row>
    <row r="8" spans="1:31" customFormat="1" x14ac:dyDescent="0.25">
      <c r="A8" s="75"/>
      <c r="W8" s="143"/>
      <c r="X8" s="143"/>
      <c r="Y8" s="85"/>
      <c r="Z8" s="85" t="str">
        <f>AC8</f>
        <v>DESPESAS COM PRODUTOS</v>
      </c>
      <c r="AA8" s="85">
        <f>AD8</f>
        <v>0</v>
      </c>
      <c r="AB8" s="85"/>
      <c r="AC8" s="85" t="str">
        <f>DRE!D221</f>
        <v>DESPESAS COM PRODUTOS</v>
      </c>
      <c r="AD8" s="85">
        <f>HLOOKUP($E$4,DRE!$C$4:$Q$1132,ROW('G. Receitas'!X49),FALSE)</f>
        <v>0</v>
      </c>
      <c r="AE8" s="143"/>
    </row>
    <row r="9" spans="1:31" x14ac:dyDescent="0.25">
      <c r="Z9" s="85" t="str">
        <f>AC24</f>
        <v>DESPESAS COM SERVIÇOS</v>
      </c>
      <c r="AA9" s="85">
        <f>AD24</f>
        <v>0</v>
      </c>
      <c r="AC9" s="85" t="str">
        <f>DRE!D222</f>
        <v>CUSTO PRODUTO GLP 13 KG</v>
      </c>
      <c r="AD9" s="85">
        <f>HLOOKUP($E$4,DRE!$C$4:$Q$1132,ROW('G. Receitas'!X50),FALSE)</f>
        <v>0</v>
      </c>
    </row>
    <row r="10" spans="1:31" x14ac:dyDescent="0.25">
      <c r="Z10" s="85" t="str">
        <f>AC40</f>
        <v>DESPESAS COM RH</v>
      </c>
      <c r="AA10" s="85">
        <f>AD40</f>
        <v>0</v>
      </c>
      <c r="AC10" s="85" t="str">
        <f>DRE!D307</f>
        <v>-</v>
      </c>
      <c r="AD10" s="85">
        <f>HLOOKUP($E$4,DRE!$C$4:$Q$1132,ROW('G. Receitas'!X51),FALSE)</f>
        <v>0</v>
      </c>
    </row>
    <row r="11" spans="1:31" x14ac:dyDescent="0.25">
      <c r="Z11" s="85" t="str">
        <f>AC56</f>
        <v>DESPESAS OPERACIONAIS</v>
      </c>
      <c r="AA11" s="85">
        <f>AD56</f>
        <v>0</v>
      </c>
      <c r="AC11" s="85" t="str">
        <f>DRE!D308</f>
        <v>-</v>
      </c>
      <c r="AD11" s="85">
        <f>HLOOKUP($E$4,DRE!$C$4:$Q$1132,ROW('G. Receitas'!X52),FALSE)</f>
        <v>0</v>
      </c>
    </row>
    <row r="12" spans="1:31" x14ac:dyDescent="0.25">
      <c r="Z12" s="85" t="str">
        <f>AC72</f>
        <v>DESPESAS DE MARKETING</v>
      </c>
      <c r="AA12" s="85">
        <f>AD72</f>
        <v>0</v>
      </c>
      <c r="AC12" s="85" t="str">
        <f>DRE!D309</f>
        <v>-</v>
      </c>
      <c r="AD12" s="85">
        <f>HLOOKUP($E$4,DRE!$C$4:$Q$1132,ROW('G. Receitas'!X53),FALSE)</f>
        <v>0</v>
      </c>
    </row>
    <row r="13" spans="1:31" x14ac:dyDescent="0.25">
      <c r="Z13" s="85" t="str">
        <f>AC107</f>
        <v>DESPESAS NÃO OPERACIONAIS</v>
      </c>
      <c r="AA13" s="85">
        <f>AD107</f>
        <v>0</v>
      </c>
      <c r="AC13" s="85" t="str">
        <f>DRE!D310</f>
        <v>-</v>
      </c>
      <c r="AD13" s="85">
        <f>HLOOKUP($E$4,DRE!$C$4:$Q$1132,ROW('G. Receitas'!X54),FALSE)</f>
        <v>0</v>
      </c>
    </row>
    <row r="14" spans="1:31" x14ac:dyDescent="0.25">
      <c r="Z14" s="85" t="str">
        <f>AC124</f>
        <v>IMPOSTOS</v>
      </c>
      <c r="AA14" s="85">
        <f>AD124</f>
        <v>0</v>
      </c>
      <c r="AC14" s="85" t="str">
        <f>DRE!D311</f>
        <v>-</v>
      </c>
      <c r="AD14" s="85">
        <f>HLOOKUP($E$4,DRE!$C$4:$Q$1132,ROW('G. Receitas'!X55),FALSE)</f>
        <v>0</v>
      </c>
    </row>
    <row r="15" spans="1:31" x14ac:dyDescent="0.25">
      <c r="Z15" s="85" t="str">
        <f>AC143</f>
        <v>INVESTIMENTOS</v>
      </c>
      <c r="AA15" s="85">
        <f>AD143</f>
        <v>0</v>
      </c>
      <c r="AC15" s="85" t="str">
        <f>DRE!D312</f>
        <v>-</v>
      </c>
      <c r="AD15" s="85">
        <f>HLOOKUP($E$4,DRE!$C$4:$Q$1132,ROW('G. Receitas'!X56),FALSE)</f>
        <v>0</v>
      </c>
    </row>
    <row r="16" spans="1:31" x14ac:dyDescent="0.25">
      <c r="AC16" s="85" t="str">
        <f>DRE!D313</f>
        <v>-</v>
      </c>
      <c r="AD16" s="85">
        <f>HLOOKUP($E$4,DRE!$C$4:$Q$1132,ROW('G. Receitas'!X57),FALSE)</f>
        <v>0</v>
      </c>
    </row>
    <row r="17" spans="3:30" x14ac:dyDescent="0.25">
      <c r="AC17" s="85" t="str">
        <f>DRE!D314</f>
        <v>-</v>
      </c>
      <c r="AD17" s="85">
        <f>HLOOKUP($E$4,DRE!$C$4:$Q$1132,ROW('G. Receitas'!X58),FALSE)</f>
        <v>0</v>
      </c>
    </row>
    <row r="18" spans="3:30" x14ac:dyDescent="0.25">
      <c r="AC18" s="85" t="str">
        <f>DRE!D315</f>
        <v>-</v>
      </c>
      <c r="AD18" s="85">
        <f>HLOOKUP($E$4,DRE!$C$4:$Q$1132,ROW('G. Receitas'!X59),FALSE)</f>
        <v>0</v>
      </c>
    </row>
    <row r="19" spans="3:30" x14ac:dyDescent="0.25">
      <c r="AC19" s="85" t="str">
        <f>DRE!D316</f>
        <v>-</v>
      </c>
      <c r="AD19" s="85">
        <f>HLOOKUP($E$4,DRE!$C$4:$Q$1132,ROW('G. Receitas'!X60),FALSE)</f>
        <v>0</v>
      </c>
    </row>
    <row r="20" spans="3:30" x14ac:dyDescent="0.25">
      <c r="AC20" s="85" t="str">
        <f>DRE!D317</f>
        <v>-</v>
      </c>
      <c r="AD20" s="85">
        <f>HLOOKUP($E$4,DRE!$C$4:$Q$1132,ROW('G. Receitas'!X61),FALSE)</f>
        <v>0</v>
      </c>
    </row>
    <row r="21" spans="3:30" x14ac:dyDescent="0.25">
      <c r="AC21" s="85" t="str">
        <f>DRE!D318</f>
        <v>-</v>
      </c>
      <c r="AD21" s="85">
        <f>HLOOKUP($E$4,DRE!$C$4:$Q$1132,ROW('G. Receitas'!X62),FALSE)</f>
        <v>0</v>
      </c>
    </row>
    <row r="22" spans="3:30" x14ac:dyDescent="0.25">
      <c r="AC22" s="85" t="str">
        <f>DRE!D319</f>
        <v>-</v>
      </c>
      <c r="AD22" s="85">
        <f>HLOOKUP($E$4,DRE!$C$4:$Q$1132,ROW('G. Receitas'!X63),FALSE)</f>
        <v>0</v>
      </c>
    </row>
    <row r="23" spans="3:30" ht="58.5" customHeight="1" x14ac:dyDescent="0.25">
      <c r="AC23" s="85" t="str">
        <f>DRE!D320</f>
        <v>Outras Despesas com Produtos</v>
      </c>
      <c r="AD23" s="85">
        <f>HLOOKUP($E$4,DRE!$C$4:$Q$1132,ROW('G. Receitas'!X64),FALSE)</f>
        <v>0</v>
      </c>
    </row>
    <row r="24" spans="3:30" ht="23.25" customHeight="1" x14ac:dyDescent="0.25">
      <c r="C24" s="241" t="str">
        <f>"3. "&amp;'G. Receitas'!Y11</f>
        <v>3. DESPESAS COM SERVIÇOS</v>
      </c>
      <c r="D24" s="241"/>
      <c r="E24" s="241"/>
      <c r="F24" s="108">
        <f>'G. Receitas'!Z11</f>
        <v>0</v>
      </c>
      <c r="H24" s="15"/>
      <c r="I24" s="15"/>
      <c r="J24" s="242" t="str">
        <f>"4. "&amp;'G. Receitas'!Y15</f>
        <v>4. DESPESAS NÃO OPERACIONAIS</v>
      </c>
      <c r="K24" s="242"/>
      <c r="L24" s="242"/>
      <c r="M24" s="245">
        <f>'G. Receitas'!Z15</f>
        <v>1577</v>
      </c>
      <c r="N24" s="245"/>
      <c r="AC24" s="85" t="str">
        <f>DRE!D321</f>
        <v>DESPESAS COM SERVIÇOS</v>
      </c>
      <c r="AD24" s="85">
        <f>HLOOKUP($E$4,DRE!$C$4:$Q$1132,ROW('G. Receitas'!X65),FALSE)</f>
        <v>0</v>
      </c>
    </row>
    <row r="25" spans="3:30" x14ac:dyDescent="0.25">
      <c r="AC25" s="85" t="str">
        <f>DRE!D322</f>
        <v>-</v>
      </c>
      <c r="AD25" s="85">
        <f>HLOOKUP($E$4,DRE!$C$4:$Q$1132,ROW('G. Receitas'!X66),FALSE)</f>
        <v>0</v>
      </c>
    </row>
    <row r="26" spans="3:30" x14ac:dyDescent="0.25">
      <c r="AC26" s="85" t="str">
        <f>DRE!D407</f>
        <v>-</v>
      </c>
      <c r="AD26" s="85">
        <f>HLOOKUP($E$4,DRE!$C$4:$Q$1132,ROW('G. Receitas'!X67),FALSE)</f>
        <v>0</v>
      </c>
    </row>
    <row r="27" spans="3:30" x14ac:dyDescent="0.25">
      <c r="AC27" s="85" t="str">
        <f>DRE!D408</f>
        <v>-</v>
      </c>
      <c r="AD27" s="85">
        <f>HLOOKUP($E$4,DRE!$C$4:$Q$1132,ROW('G. Receitas'!X68),FALSE)</f>
        <v>0</v>
      </c>
    </row>
    <row r="28" spans="3:30" x14ac:dyDescent="0.25">
      <c r="AC28" s="85" t="str">
        <f>DRE!D409</f>
        <v>-</v>
      </c>
      <c r="AD28" s="85">
        <f>HLOOKUP($E$4,DRE!$C$4:$Q$1132,ROW('G. Receitas'!X69),FALSE)</f>
        <v>0</v>
      </c>
    </row>
    <row r="29" spans="3:30" x14ac:dyDescent="0.25">
      <c r="AC29" s="85" t="str">
        <f>DRE!D410</f>
        <v>-</v>
      </c>
      <c r="AD29" s="85">
        <f>HLOOKUP($E$4,DRE!$C$4:$Q$1132,ROW('G. Receitas'!X70),FALSE)</f>
        <v>0</v>
      </c>
    </row>
    <row r="30" spans="3:30" x14ac:dyDescent="0.25">
      <c r="AC30" s="85" t="str">
        <f>DRE!D411</f>
        <v>-</v>
      </c>
      <c r="AD30" s="85">
        <f>HLOOKUP($E$4,DRE!$C$4:$Q$1132,ROW('G. Receitas'!X71),FALSE)</f>
        <v>0</v>
      </c>
    </row>
    <row r="31" spans="3:30" x14ac:dyDescent="0.25">
      <c r="AC31" s="85" t="str">
        <f>DRE!D412</f>
        <v>-</v>
      </c>
      <c r="AD31" s="85">
        <f>HLOOKUP($E$4,DRE!$C$4:$Q$1132,ROW('G. Receitas'!X72),FALSE)</f>
        <v>0</v>
      </c>
    </row>
    <row r="32" spans="3:30" x14ac:dyDescent="0.25">
      <c r="AC32" s="85" t="str">
        <f>DRE!D413</f>
        <v>-</v>
      </c>
      <c r="AD32" s="85">
        <f>HLOOKUP($E$4,DRE!$C$4:$Q$1132,ROW('G. Receitas'!X73),FALSE)</f>
        <v>0</v>
      </c>
    </row>
    <row r="33" spans="3:30" x14ac:dyDescent="0.25">
      <c r="AC33" s="85" t="str">
        <f>DRE!D414</f>
        <v>-</v>
      </c>
      <c r="AD33" s="85">
        <f>HLOOKUP($E$4,DRE!$C$4:$Q$1132,ROW('G. Receitas'!X74),FALSE)</f>
        <v>0</v>
      </c>
    </row>
    <row r="34" spans="3:30" x14ac:dyDescent="0.25">
      <c r="AC34" s="85" t="str">
        <f>DRE!D415</f>
        <v>-</v>
      </c>
      <c r="AD34" s="85">
        <f>HLOOKUP($E$4,DRE!$C$4:$Q$1132,ROW('G. Receitas'!X75),FALSE)</f>
        <v>0</v>
      </c>
    </row>
    <row r="35" spans="3:30" x14ac:dyDescent="0.25">
      <c r="AC35" s="85" t="str">
        <f>DRE!D416</f>
        <v>-</v>
      </c>
      <c r="AD35" s="85">
        <f>HLOOKUP($E$4,DRE!$C$4:$Q$1132,ROW('G. Receitas'!X76),FALSE)</f>
        <v>0</v>
      </c>
    </row>
    <row r="36" spans="3:30" x14ac:dyDescent="0.25">
      <c r="AC36" s="85" t="str">
        <f>DRE!D417</f>
        <v>-</v>
      </c>
      <c r="AD36" s="85">
        <f>HLOOKUP($E$4,DRE!$C$4:$Q$1132,ROW('G. Receitas'!X77),FALSE)</f>
        <v>0</v>
      </c>
    </row>
    <row r="37" spans="3:30" x14ac:dyDescent="0.25">
      <c r="AC37" s="85" t="str">
        <f>DRE!D418</f>
        <v>-</v>
      </c>
      <c r="AD37" s="85">
        <f>HLOOKUP($E$4,DRE!$C$4:$Q$1132,ROW('G. Receitas'!X78),FALSE)</f>
        <v>0</v>
      </c>
    </row>
    <row r="38" spans="3:30" x14ac:dyDescent="0.25">
      <c r="AC38" s="85" t="str">
        <f>DRE!D419</f>
        <v>-</v>
      </c>
      <c r="AD38" s="85">
        <f>HLOOKUP($E$4,DRE!$C$4:$Q$1132,ROW('G. Receitas'!X79),FALSE)</f>
        <v>0</v>
      </c>
    </row>
    <row r="39" spans="3:30" x14ac:dyDescent="0.25">
      <c r="AC39" s="85" t="str">
        <f>DRE!D420</f>
        <v>Outras Despesas com Serviços</v>
      </c>
      <c r="AD39" s="85">
        <f>HLOOKUP($E$4,DRE!$C$4:$Q$1132,ROW('G. Receitas'!X80),FALSE)</f>
        <v>0</v>
      </c>
    </row>
    <row r="40" spans="3:30" x14ac:dyDescent="0.25">
      <c r="AC40" s="85" t="str">
        <f>DRE!D426</f>
        <v>DESPESAS COM RH</v>
      </c>
      <c r="AD40" s="85">
        <f>HLOOKUP($E$4,DRE!$C$4:$Q$1132,ROW('G. Receitas'!X86),FALSE)</f>
        <v>0</v>
      </c>
    </row>
    <row r="41" spans="3:30" x14ac:dyDescent="0.25">
      <c r="AC41" s="85" t="str">
        <f>DRE!D427</f>
        <v>SALÁRIOS</v>
      </c>
      <c r="AD41" s="85">
        <f>HLOOKUP($E$4,DRE!$C$4:$Q$1132,ROW('G. Receitas'!X87),FALSE)</f>
        <v>0</v>
      </c>
    </row>
    <row r="42" spans="3:30" x14ac:dyDescent="0.25">
      <c r="AC42" s="85" t="str">
        <f>DRE!D512</f>
        <v>-</v>
      </c>
      <c r="AD42" s="85">
        <f>HLOOKUP($E$4,DRE!$C$4:$Q$1132,ROW('G. Receitas'!X88),FALSE)</f>
        <v>0</v>
      </c>
    </row>
    <row r="43" spans="3:30" ht="33" customHeight="1" x14ac:dyDescent="0.25">
      <c r="AC43" s="85" t="str">
        <f>DRE!D513</f>
        <v>-</v>
      </c>
      <c r="AD43" s="85">
        <f>HLOOKUP($E$4,DRE!$C$4:$Q$1132,ROW('G. Receitas'!X89),FALSE)</f>
        <v>0</v>
      </c>
    </row>
    <row r="44" spans="3:30" ht="23.25" customHeight="1" x14ac:dyDescent="0.25">
      <c r="C44" s="241" t="str">
        <f>"5. "&amp;'G. Receitas'!Y12</f>
        <v>5. DESPESAS COM RH</v>
      </c>
      <c r="D44" s="241"/>
      <c r="E44" s="241"/>
      <c r="F44" s="108">
        <f>'G. Receitas'!Z12</f>
        <v>4679.78</v>
      </c>
      <c r="H44" s="15"/>
      <c r="I44" s="15"/>
      <c r="J44" s="242" t="str">
        <f>"6. "&amp;'G. Receitas'!Y13</f>
        <v>6. DESPESAS OPERACIONAIS</v>
      </c>
      <c r="K44" s="242"/>
      <c r="L44" s="242"/>
      <c r="M44" s="245">
        <f>'G. Receitas'!Z13</f>
        <v>4513.58</v>
      </c>
      <c r="N44" s="245"/>
      <c r="AC44" s="85" t="str">
        <f>DRE!D514</f>
        <v>-</v>
      </c>
      <c r="AD44" s="85">
        <f>HLOOKUP($E$4,DRE!$C$4:$Q$1132,ROW('G. Receitas'!X90),FALSE)</f>
        <v>0</v>
      </c>
    </row>
    <row r="45" spans="3:30" x14ac:dyDescent="0.25">
      <c r="AC45" s="85" t="str">
        <f>DRE!D515</f>
        <v>-</v>
      </c>
      <c r="AD45" s="85">
        <f>HLOOKUP($E$4,DRE!$C$4:$Q$1132,ROW('G. Receitas'!X91),FALSE)</f>
        <v>0</v>
      </c>
    </row>
    <row r="46" spans="3:30" x14ac:dyDescent="0.25">
      <c r="AC46" s="85" t="str">
        <f>DRE!D516</f>
        <v>-</v>
      </c>
      <c r="AD46" s="85">
        <f>HLOOKUP($E$4,DRE!$C$4:$Q$1132,ROW('G. Receitas'!X92),FALSE)</f>
        <v>0</v>
      </c>
    </row>
    <row r="47" spans="3:30" x14ac:dyDescent="0.25">
      <c r="AC47" s="85" t="str">
        <f>DRE!D517</f>
        <v>-</v>
      </c>
      <c r="AD47" s="85">
        <f>HLOOKUP($E$4,DRE!$C$4:$Q$1132,ROW('G. Receitas'!X93),FALSE)</f>
        <v>0</v>
      </c>
    </row>
    <row r="48" spans="3:30" x14ac:dyDescent="0.25">
      <c r="AC48" s="85" t="str">
        <f>DRE!D518</f>
        <v>-</v>
      </c>
      <c r="AD48" s="85">
        <f>HLOOKUP($E$4,DRE!$C$4:$Q$1132,ROW('G. Receitas'!X94),FALSE)</f>
        <v>0</v>
      </c>
    </row>
    <row r="49" spans="3:30" x14ac:dyDescent="0.25">
      <c r="AC49" s="85" t="str">
        <f>DRE!D519</f>
        <v>-</v>
      </c>
      <c r="AD49" s="85">
        <f>HLOOKUP($E$4,DRE!$C$4:$Q$1132,ROW('G. Receitas'!X95),FALSE)</f>
        <v>0</v>
      </c>
    </row>
    <row r="50" spans="3:30" x14ac:dyDescent="0.25">
      <c r="AC50" s="85" t="str">
        <f>DRE!D520</f>
        <v>-</v>
      </c>
      <c r="AD50" s="85">
        <f>HLOOKUP($E$4,DRE!$C$4:$Q$1132,ROW('G. Receitas'!X96),FALSE)</f>
        <v>0</v>
      </c>
    </row>
    <row r="51" spans="3:30" x14ac:dyDescent="0.25">
      <c r="AC51" s="85" t="str">
        <f>DRE!D521</f>
        <v>-</v>
      </c>
      <c r="AD51" s="85">
        <f>HLOOKUP($E$4,DRE!$C$4:$Q$1132,ROW('G. Receitas'!X97),FALSE)</f>
        <v>0</v>
      </c>
    </row>
    <row r="52" spans="3:30" x14ac:dyDescent="0.25">
      <c r="AC52" s="85" t="str">
        <f>DRE!D522</f>
        <v>-</v>
      </c>
      <c r="AD52" s="85">
        <f>HLOOKUP($E$4,DRE!$C$4:$Q$1132,ROW('G. Receitas'!X98),FALSE)</f>
        <v>0</v>
      </c>
    </row>
    <row r="53" spans="3:30" x14ac:dyDescent="0.25">
      <c r="AC53" s="85" t="str">
        <f>DRE!D523</f>
        <v>-</v>
      </c>
      <c r="AD53" s="85">
        <f>HLOOKUP($E$4,DRE!$C$4:$Q$1132,ROW('G. Receitas'!X99),FALSE)</f>
        <v>0</v>
      </c>
    </row>
    <row r="54" spans="3:30" x14ac:dyDescent="0.25">
      <c r="AC54" s="85" t="str">
        <f>DRE!D524</f>
        <v>-</v>
      </c>
      <c r="AD54" s="85">
        <f>HLOOKUP($E$4,DRE!$C$4:$Q$1132,ROW('G. Receitas'!X100),FALSE)</f>
        <v>0</v>
      </c>
    </row>
    <row r="55" spans="3:30" x14ac:dyDescent="0.25">
      <c r="AC55" s="85" t="str">
        <f>DRE!D525</f>
        <v>Outras Despesas com RH</v>
      </c>
      <c r="AD55" s="85">
        <f>HLOOKUP($E$4,DRE!$C$4:$Q$1132,ROW('G. Receitas'!X101),FALSE)</f>
        <v>0</v>
      </c>
    </row>
    <row r="56" spans="3:30" x14ac:dyDescent="0.25">
      <c r="AC56" s="85" t="str">
        <f>DRE!D526</f>
        <v>DESPESAS OPERACIONAIS</v>
      </c>
      <c r="AD56" s="85">
        <f>HLOOKUP($E$4,DRE!$C$4:$Q$1132,ROW('G. Receitas'!X102),FALSE)</f>
        <v>0</v>
      </c>
    </row>
    <row r="57" spans="3:30" x14ac:dyDescent="0.25">
      <c r="AC57" s="85" t="str">
        <f>DRE!D527</f>
        <v>INTERNET E TEL.FIXO</v>
      </c>
      <c r="AD57" s="85">
        <f>HLOOKUP($E$4,DRE!$C$4:$Q$1132,ROW('G. Receitas'!X103),FALSE)</f>
        <v>0</v>
      </c>
    </row>
    <row r="58" spans="3:30" x14ac:dyDescent="0.25">
      <c r="AC58" s="85" t="str">
        <f>DRE!D612</f>
        <v>-</v>
      </c>
      <c r="AD58" s="85">
        <f>HLOOKUP($E$4,DRE!$C$4:$Q$1132,ROW('G. Receitas'!X104),FALSE)</f>
        <v>0</v>
      </c>
    </row>
    <row r="59" spans="3:30" ht="42" customHeight="1" x14ac:dyDescent="0.25">
      <c r="AC59" s="85" t="str">
        <f>DRE!D613</f>
        <v>-</v>
      </c>
      <c r="AD59" s="85">
        <f>HLOOKUP($E$4,DRE!$C$4:$Q$1132,ROW('G. Receitas'!X105),FALSE)</f>
        <v>0</v>
      </c>
    </row>
    <row r="60" spans="3:30" ht="32.25" customHeight="1" x14ac:dyDescent="0.25">
      <c r="AC60" s="85" t="str">
        <f>DRE!D614</f>
        <v>-</v>
      </c>
      <c r="AD60" s="85">
        <f>HLOOKUP($E$4,DRE!$C$4:$Q$1132,ROW('G. Receitas'!X106),FALSE)</f>
        <v>0</v>
      </c>
    </row>
    <row r="61" spans="3:30" x14ac:dyDescent="0.25">
      <c r="AC61" s="85" t="str">
        <f>DRE!D615</f>
        <v>-</v>
      </c>
      <c r="AD61" s="85">
        <f>HLOOKUP($E$4,DRE!$C$4:$Q$1132,ROW('G. Receitas'!X107),FALSE)</f>
        <v>0</v>
      </c>
    </row>
    <row r="62" spans="3:30" ht="23.25" customHeight="1" x14ac:dyDescent="0.25">
      <c r="C62" s="241" t="str">
        <f>"7. "&amp;'G. Receitas'!Y14</f>
        <v>7. DESPESAS DE MARKETING</v>
      </c>
      <c r="D62" s="241"/>
      <c r="E62" s="241"/>
      <c r="F62" s="109">
        <f>'G. Receitas'!Z14</f>
        <v>0</v>
      </c>
      <c r="H62" s="15"/>
      <c r="I62" s="15"/>
      <c r="J62" s="242" t="str">
        <f>"8. "&amp;'G. Receitas'!Y16</f>
        <v>8. IMPOSTOS</v>
      </c>
      <c r="K62" s="242"/>
      <c r="L62" s="242"/>
      <c r="M62" s="245">
        <f>'G. Receitas'!Z16</f>
        <v>999.35</v>
      </c>
      <c r="N62" s="245"/>
      <c r="AC62" s="85" t="str">
        <f>DRE!D616</f>
        <v>-</v>
      </c>
      <c r="AD62" s="85">
        <f>HLOOKUP($E$4,DRE!$C$4:$Q$1132,ROW('G. Receitas'!X108),FALSE)</f>
        <v>0</v>
      </c>
    </row>
    <row r="63" spans="3:30" ht="46.5" customHeight="1" x14ac:dyDescent="0.25">
      <c r="AC63" s="85" t="str">
        <f>DRE!D617</f>
        <v>-</v>
      </c>
      <c r="AD63" s="85">
        <f>HLOOKUP($E$4,DRE!$C$4:$Q$1132,ROW('G. Receitas'!X109),FALSE)</f>
        <v>0</v>
      </c>
    </row>
    <row r="64" spans="3:30" ht="28.5" customHeight="1" x14ac:dyDescent="0.25">
      <c r="AC64" s="85" t="str">
        <f>DRE!D618</f>
        <v>-</v>
      </c>
      <c r="AD64" s="85">
        <f>HLOOKUP($E$4,DRE!$C$4:$Q$1132,ROW('G. Receitas'!X110),FALSE)</f>
        <v>0</v>
      </c>
    </row>
    <row r="65" spans="3:30" ht="28.5" customHeight="1" x14ac:dyDescent="0.25">
      <c r="AC65" s="85" t="str">
        <f>DRE!D619</f>
        <v>-</v>
      </c>
      <c r="AD65" s="85">
        <f>HLOOKUP($E$4,DRE!$C$4:$Q$1132,ROW('G. Receitas'!X111),FALSE)</f>
        <v>0</v>
      </c>
    </row>
    <row r="66" spans="3:30" ht="28.5" customHeight="1" x14ac:dyDescent="0.25">
      <c r="AC66" s="85" t="str">
        <f>DRE!D620</f>
        <v>-</v>
      </c>
      <c r="AD66" s="85">
        <f>HLOOKUP($E$4,DRE!$C$4:$Q$1132,ROW('G. Receitas'!X112),FALSE)</f>
        <v>0</v>
      </c>
    </row>
    <row r="67" spans="3:30" ht="28.5" customHeight="1" x14ac:dyDescent="0.25">
      <c r="AC67" s="85" t="str">
        <f>DRE!D621</f>
        <v>-</v>
      </c>
      <c r="AD67" s="85">
        <f>HLOOKUP($E$4,DRE!$C$4:$Q$1132,ROW('G. Receitas'!X113),FALSE)</f>
        <v>0</v>
      </c>
    </row>
    <row r="68" spans="3:30" ht="28.5" customHeight="1" x14ac:dyDescent="0.25">
      <c r="AC68" s="85" t="str">
        <f>DRE!D622</f>
        <v>-</v>
      </c>
      <c r="AD68" s="85">
        <f>HLOOKUP($E$4,DRE!$C$4:$Q$1132,ROW('G. Receitas'!X114),FALSE)</f>
        <v>0</v>
      </c>
    </row>
    <row r="69" spans="3:30" ht="25.5" customHeight="1" x14ac:dyDescent="0.25">
      <c r="AC69" s="85" t="str">
        <f>DRE!D623</f>
        <v>-</v>
      </c>
      <c r="AD69" s="85">
        <f>HLOOKUP($E$4,DRE!$C$4:$Q$1132,ROW('G. Receitas'!X115),FALSE)</f>
        <v>0</v>
      </c>
    </row>
    <row r="70" spans="3:30" ht="12.75" customHeight="1" x14ac:dyDescent="0.25">
      <c r="AC70" s="85" t="str">
        <f>DRE!D624</f>
        <v>-</v>
      </c>
      <c r="AD70" s="85">
        <f>HLOOKUP($E$4,DRE!$C$4:$Q$1132,ROW('G. Receitas'!X116),FALSE)</f>
        <v>0</v>
      </c>
    </row>
    <row r="71" spans="3:30" x14ac:dyDescent="0.25">
      <c r="AC71" s="85" t="str">
        <f>DRE!D625</f>
        <v>Outras Despesas Operacionais</v>
      </c>
      <c r="AD71" s="85">
        <f>HLOOKUP($E$4,DRE!$C$4:$Q$1132,ROW('G. Receitas'!X117),FALSE)</f>
        <v>0</v>
      </c>
    </row>
    <row r="72" spans="3:30" x14ac:dyDescent="0.25">
      <c r="AC72" s="85" t="str">
        <f>DRE!D626</f>
        <v>DESPESAS DE MARKETING</v>
      </c>
      <c r="AD72" s="85">
        <f>HLOOKUP($E$4,DRE!$C$4:$Q$1132,ROW('G. Receitas'!X118),FALSE)</f>
        <v>0</v>
      </c>
    </row>
    <row r="73" spans="3:30" x14ac:dyDescent="0.25">
      <c r="AC73" s="85" t="str">
        <f>DRE!D627</f>
        <v>PUBLICIDADE E PROPAGANDA</v>
      </c>
      <c r="AD73" s="85">
        <f>HLOOKUP($E$4,DRE!$C$4:$Q$1132,ROW('G. Receitas'!X119),FALSE)</f>
        <v>0</v>
      </c>
    </row>
    <row r="74" spans="3:30" x14ac:dyDescent="0.25">
      <c r="AC74" s="85" t="str">
        <f>DRE!D712</f>
        <v>-</v>
      </c>
      <c r="AD74" s="85">
        <f>HLOOKUP($E$4,DRE!$C$4:$Q$1132,ROW('G. Receitas'!X120),FALSE)</f>
        <v>0</v>
      </c>
    </row>
    <row r="75" spans="3:30" x14ac:dyDescent="0.25">
      <c r="AC75" s="85" t="str">
        <f>DRE!D713</f>
        <v>-</v>
      </c>
      <c r="AD75" s="85">
        <f>HLOOKUP($E$4,DRE!$C$4:$Q$1132,ROW('G. Receitas'!X121),FALSE)</f>
        <v>0</v>
      </c>
    </row>
    <row r="76" spans="3:30" ht="1.5" customHeight="1" x14ac:dyDescent="0.25">
      <c r="AC76" s="85" t="str">
        <f>DRE!D714</f>
        <v>-</v>
      </c>
      <c r="AD76" s="85">
        <f>HLOOKUP($E$4,DRE!$C$4:$Q$1132,ROW('G. Receitas'!X122),FALSE)</f>
        <v>0</v>
      </c>
    </row>
    <row r="77" spans="3:30" ht="1.5" customHeight="1" x14ac:dyDescent="0.25">
      <c r="AC77" s="85" t="str">
        <f>DRE!D715</f>
        <v>-</v>
      </c>
      <c r="AD77" s="85">
        <f>HLOOKUP($E$4,DRE!$C$4:$Q$1132,ROW('G. Receitas'!X123),FALSE)</f>
        <v>0</v>
      </c>
    </row>
    <row r="78" spans="3:30" ht="1.5" customHeight="1" x14ac:dyDescent="0.25">
      <c r="AC78" s="85" t="str">
        <f>DRE!D716</f>
        <v>-</v>
      </c>
      <c r="AD78" s="85">
        <f>HLOOKUP($E$4,DRE!$C$4:$Q$1132,ROW('G. Receitas'!X124),FALSE)</f>
        <v>0</v>
      </c>
    </row>
    <row r="79" spans="3:30" ht="1.5" customHeight="1" x14ac:dyDescent="0.25">
      <c r="AC79" s="85" t="str">
        <f>DRE!D717</f>
        <v>-</v>
      </c>
      <c r="AD79" s="85">
        <f>HLOOKUP($E$4,DRE!$C$4:$Q$1132,ROW('G. Receitas'!X125),FALSE)</f>
        <v>0</v>
      </c>
    </row>
    <row r="80" spans="3:30" ht="21" x14ac:dyDescent="0.25">
      <c r="C80" s="241" t="str">
        <f>"9. "&amp;'G. Receitas'!Y17</f>
        <v>9. INVESTIMENTOS</v>
      </c>
      <c r="D80" s="241"/>
      <c r="E80" s="241"/>
      <c r="F80" s="109">
        <f>'G. Receitas'!Z17</f>
        <v>123.98</v>
      </c>
      <c r="AC80" s="85" t="str">
        <f>DRE!D718</f>
        <v>-</v>
      </c>
      <c r="AD80" s="85">
        <f>HLOOKUP($E$4,DRE!$C$4:$Q$1132,ROW('G. Receitas'!X126),FALSE)</f>
        <v>0</v>
      </c>
    </row>
    <row r="81" spans="3:30" ht="1.5" customHeight="1" x14ac:dyDescent="0.25">
      <c r="C81" s="136"/>
      <c r="D81" s="136"/>
      <c r="E81" s="136"/>
      <c r="F81" s="144"/>
      <c r="AC81" s="85" t="str">
        <f>DRE!D719</f>
        <v>-</v>
      </c>
      <c r="AD81" s="85">
        <f>HLOOKUP($E$4,DRE!$C$4:$Q$1132,ROW('G. Receitas'!X127),FALSE)</f>
        <v>0</v>
      </c>
    </row>
    <row r="82" spans="3:30" ht="1.5" customHeight="1" x14ac:dyDescent="0.25">
      <c r="C82" s="136"/>
      <c r="D82" s="136"/>
      <c r="E82" s="136"/>
      <c r="F82" s="144"/>
      <c r="AC82" s="85" t="str">
        <f>DRE!D720</f>
        <v>-</v>
      </c>
      <c r="AD82" s="85">
        <f>HLOOKUP($E$4,DRE!$C$4:$Q$1132,ROW('G. Receitas'!X128),FALSE)</f>
        <v>0</v>
      </c>
    </row>
    <row r="83" spans="3:30" ht="1.5" customHeight="1" x14ac:dyDescent="0.25">
      <c r="C83" s="136"/>
      <c r="D83" s="136"/>
      <c r="E83" s="136"/>
      <c r="F83" s="144"/>
      <c r="AC83" s="85" t="str">
        <f>DRE!D721</f>
        <v>-</v>
      </c>
      <c r="AD83" s="85">
        <f>HLOOKUP($E$4,DRE!$C$4:$Q$1132,ROW('G. Receitas'!X129),FALSE)</f>
        <v>0</v>
      </c>
    </row>
    <row r="84" spans="3:30" ht="1.5" customHeight="1" x14ac:dyDescent="0.25">
      <c r="C84" s="136"/>
      <c r="D84" s="136"/>
      <c r="E84" s="136"/>
      <c r="F84" s="144"/>
      <c r="AC84" s="85" t="str">
        <f>DRE!D722</f>
        <v>-</v>
      </c>
      <c r="AD84" s="85">
        <f>HLOOKUP($E$4,DRE!$C$4:$Q$1132,ROW('G. Receitas'!X130),FALSE)</f>
        <v>0</v>
      </c>
    </row>
    <row r="85" spans="3:30" ht="1.5" customHeight="1" x14ac:dyDescent="0.25">
      <c r="C85" s="136"/>
      <c r="D85" s="136"/>
      <c r="E85" s="136"/>
      <c r="F85" s="144"/>
      <c r="AC85" s="85" t="str">
        <f>DRE!D723</f>
        <v>-</v>
      </c>
      <c r="AD85" s="85">
        <f>HLOOKUP($E$4,DRE!$C$4:$Q$1132,ROW('G. Receitas'!X131),FALSE)</f>
        <v>0</v>
      </c>
    </row>
    <row r="86" spans="3:30" x14ac:dyDescent="0.25">
      <c r="AC86" s="85" t="str">
        <f>DRE!D724</f>
        <v>-</v>
      </c>
      <c r="AD86" s="85">
        <f>HLOOKUP($E$4,DRE!$C$4:$Q$1132,ROW('G. Receitas'!X132),FALSE)</f>
        <v>0</v>
      </c>
    </row>
    <row r="87" spans="3:30" x14ac:dyDescent="0.25">
      <c r="AC87" s="85" t="str">
        <f>DRE!D725</f>
        <v>Outras Despesas de Marketing</v>
      </c>
      <c r="AD87" s="85">
        <f>HLOOKUP($E$4,DRE!$C$4:$Q$1132,ROW('G. Receitas'!X133),FALSE)</f>
        <v>0</v>
      </c>
    </row>
    <row r="88" spans="3:30" x14ac:dyDescent="0.25">
      <c r="AC88" s="85">
        <f>DRE!D726</f>
        <v>0</v>
      </c>
      <c r="AD88" s="85">
        <f>HLOOKUP($E$4,DRE!$C$4:$Q$1132,ROW('G. Receitas'!X134),FALSE)</f>
        <v>0</v>
      </c>
    </row>
    <row r="89" spans="3:30" x14ac:dyDescent="0.25">
      <c r="C89" s="15"/>
      <c r="G89" s="15"/>
      <c r="L89" s="15"/>
      <c r="AC89" s="85">
        <f>DRE!D727</f>
        <v>0</v>
      </c>
      <c r="AD89" s="85">
        <f>HLOOKUP($E$4,DRE!$C$4:$Q$1132,ROW('G. Receitas'!X135),FALSE)</f>
        <v>0</v>
      </c>
    </row>
    <row r="90" spans="3:30" x14ac:dyDescent="0.25">
      <c r="AC90" s="85">
        <f>DRE!D728</f>
        <v>0</v>
      </c>
      <c r="AD90" s="85">
        <f>HLOOKUP($E$4,DRE!$C$4:$Q$1132,ROW('G. Receitas'!X136),FALSE)</f>
        <v>0</v>
      </c>
    </row>
    <row r="91" spans="3:30" x14ac:dyDescent="0.25">
      <c r="AC91" s="85" t="str">
        <f>DRE!D729</f>
        <v>RECEITAS NÃO OPERACIONAIS</v>
      </c>
      <c r="AD91" s="85">
        <f>HLOOKUP($E$4,DRE!$C$4:$Q$1132,ROW('G. Receitas'!X137),FALSE)</f>
        <v>0</v>
      </c>
    </row>
    <row r="92" spans="3:30" x14ac:dyDescent="0.25">
      <c r="AC92" s="85" t="str">
        <f>DRE!D730</f>
        <v>-</v>
      </c>
      <c r="AD92" s="85">
        <f>HLOOKUP($E$4,DRE!$C$4:$Q$1132,ROW('G. Receitas'!X138),FALSE)</f>
        <v>0</v>
      </c>
    </row>
    <row r="93" spans="3:30" ht="21" x14ac:dyDescent="0.25">
      <c r="C93" s="241"/>
      <c r="D93" s="241"/>
      <c r="E93" s="241"/>
      <c r="F93" s="241"/>
      <c r="AC93" s="85" t="str">
        <f>DRE!D815</f>
        <v>-</v>
      </c>
      <c r="AD93" s="85">
        <f>HLOOKUP($E$4,DRE!$C$4:$Q$1132,ROW('G. Receitas'!X139),FALSE)</f>
        <v>0</v>
      </c>
    </row>
    <row r="94" spans="3:30" x14ac:dyDescent="0.25">
      <c r="AC94" s="85" t="str">
        <f>DRE!D816</f>
        <v>-</v>
      </c>
      <c r="AD94" s="85">
        <f>HLOOKUP($E$4,DRE!$C$4:$Q$1132,ROW('G. Receitas'!X140),FALSE)</f>
        <v>0</v>
      </c>
    </row>
    <row r="95" spans="3:30" x14ac:dyDescent="0.25">
      <c r="AC95" s="85" t="str">
        <f>DRE!D817</f>
        <v>-</v>
      </c>
      <c r="AD95" s="85">
        <f>HLOOKUP($E$4,DRE!$C$4:$Q$1132,ROW('G. Receitas'!X141),FALSE)</f>
        <v>0</v>
      </c>
    </row>
    <row r="96" spans="3:30" x14ac:dyDescent="0.25">
      <c r="AC96" s="85" t="str">
        <f>DRE!D818</f>
        <v>-</v>
      </c>
      <c r="AD96" s="85">
        <f>HLOOKUP($E$4,DRE!$C$4:$Q$1132,ROW('G. Receitas'!X142),FALSE)</f>
        <v>0</v>
      </c>
    </row>
    <row r="97" spans="29:30" x14ac:dyDescent="0.25">
      <c r="AC97" s="85" t="str">
        <f>DRE!D819</f>
        <v>-</v>
      </c>
      <c r="AD97" s="85">
        <f>HLOOKUP($E$4,DRE!$C$4:$Q$1132,ROW('G. Receitas'!X143),FALSE)</f>
        <v>0</v>
      </c>
    </row>
    <row r="98" spans="29:30" x14ac:dyDescent="0.25">
      <c r="AC98" s="85" t="str">
        <f>DRE!D820</f>
        <v>-</v>
      </c>
      <c r="AD98" s="85">
        <f>HLOOKUP($E$4,DRE!$C$4:$Q$1132,ROW('G. Receitas'!X144),FALSE)</f>
        <v>0</v>
      </c>
    </row>
    <row r="99" spans="29:30" x14ac:dyDescent="0.25">
      <c r="AC99" s="85" t="str">
        <f>DRE!D821</f>
        <v>-</v>
      </c>
      <c r="AD99" s="85">
        <f>HLOOKUP($E$4,DRE!$C$4:$Q$1132,ROW('G. Receitas'!X145),FALSE)</f>
        <v>0</v>
      </c>
    </row>
    <row r="100" spans="29:30" x14ac:dyDescent="0.25">
      <c r="AC100" s="85" t="str">
        <f>DRE!D822</f>
        <v>-</v>
      </c>
      <c r="AD100" s="85">
        <f>HLOOKUP($E$4,DRE!$C$4:$Q$1132,ROW('G. Receitas'!X146),FALSE)</f>
        <v>0</v>
      </c>
    </row>
    <row r="101" spans="29:30" x14ac:dyDescent="0.25">
      <c r="AC101" s="85" t="str">
        <f>DRE!D823</f>
        <v>-</v>
      </c>
      <c r="AD101" s="85">
        <f>HLOOKUP($E$4,DRE!$C$4:$Q$1132,ROW('G. Receitas'!X147),FALSE)</f>
        <v>0</v>
      </c>
    </row>
    <row r="102" spans="29:30" x14ac:dyDescent="0.25">
      <c r="AC102" s="85" t="str">
        <f>DRE!D824</f>
        <v>-</v>
      </c>
      <c r="AD102" s="85">
        <f>HLOOKUP($E$4,DRE!$C$4:$Q$1132,ROW('G. Receitas'!X148),FALSE)</f>
        <v>0</v>
      </c>
    </row>
    <row r="103" spans="29:30" x14ac:dyDescent="0.25">
      <c r="AC103" s="85" t="str">
        <f>DRE!D825</f>
        <v>-</v>
      </c>
      <c r="AD103" s="85">
        <f>HLOOKUP($E$4,DRE!$C$4:$Q$1132,ROW('G. Receitas'!X149),FALSE)</f>
        <v>0</v>
      </c>
    </row>
    <row r="104" spans="29:30" x14ac:dyDescent="0.25">
      <c r="AC104" s="85" t="str">
        <f>DRE!D826</f>
        <v>-</v>
      </c>
      <c r="AD104" s="85">
        <f>HLOOKUP($E$4,DRE!$C$4:$Q$1132,ROW('G. Receitas'!X150),FALSE)</f>
        <v>0</v>
      </c>
    </row>
    <row r="105" spans="29:30" x14ac:dyDescent="0.25">
      <c r="AC105" s="85" t="str">
        <f>DRE!D827</f>
        <v>-</v>
      </c>
      <c r="AD105" s="85">
        <f>HLOOKUP($E$4,DRE!$C$4:$Q$1132,ROW('G. Receitas'!X151),FALSE)</f>
        <v>0</v>
      </c>
    </row>
    <row r="106" spans="29:30" x14ac:dyDescent="0.25">
      <c r="AC106" s="85" t="str">
        <f>DRE!D828</f>
        <v>Outras Receitas Não Operacionais</v>
      </c>
      <c r="AD106" s="85">
        <f>HLOOKUP($E$4,DRE!$C$4:$Q$1132,ROW('G. Receitas'!X152),FALSE)</f>
        <v>0</v>
      </c>
    </row>
    <row r="107" spans="29:30" x14ac:dyDescent="0.25">
      <c r="AC107" s="85" t="str">
        <f>DRE!D829</f>
        <v>DESPESAS NÃO OPERACIONAIS</v>
      </c>
      <c r="AD107" s="85">
        <f>HLOOKUP($E$4,DRE!$C$4:$Q$1132,ROW('G. Receitas'!X153),FALSE)</f>
        <v>0</v>
      </c>
    </row>
    <row r="108" spans="29:30" x14ac:dyDescent="0.25">
      <c r="AC108" s="85" t="str">
        <f>DRE!D830</f>
        <v>DISTRIBUIÇÃO DE LUCROS</v>
      </c>
      <c r="AD108" s="85">
        <f>HLOOKUP($E$4,DRE!$C$4:$Q$1132,ROW('G. Receitas'!X154),FALSE)</f>
        <v>0</v>
      </c>
    </row>
    <row r="109" spans="29:30" x14ac:dyDescent="0.25">
      <c r="AC109" s="85" t="str">
        <f>DRE!D915</f>
        <v>-</v>
      </c>
      <c r="AD109" s="85">
        <f>HLOOKUP($E$4,DRE!$C$4:$Q$1132,ROW('G. Receitas'!X155),FALSE)</f>
        <v>0</v>
      </c>
    </row>
    <row r="110" spans="29:30" x14ac:dyDescent="0.25">
      <c r="AC110" s="85" t="str">
        <f>DRE!D916</f>
        <v>-</v>
      </c>
      <c r="AD110" s="85">
        <f>HLOOKUP($E$4,DRE!$C$4:$Q$1132,ROW('G. Receitas'!X156),FALSE)</f>
        <v>0</v>
      </c>
    </row>
    <row r="111" spans="29:30" x14ac:dyDescent="0.25">
      <c r="AC111" s="85" t="str">
        <f>DRE!D917</f>
        <v>-</v>
      </c>
      <c r="AD111" s="85">
        <f>HLOOKUP($E$4,DRE!$C$4:$Q$1132,ROW('G. Receitas'!X157),FALSE)</f>
        <v>0</v>
      </c>
    </row>
    <row r="112" spans="29:30" x14ac:dyDescent="0.25">
      <c r="AC112" s="85" t="str">
        <f>DRE!D918</f>
        <v>-</v>
      </c>
      <c r="AD112" s="85">
        <f>HLOOKUP($E$4,DRE!$C$4:$Q$1132,ROW('G. Receitas'!X158),FALSE)</f>
        <v>0</v>
      </c>
    </row>
    <row r="113" spans="3:30" x14ac:dyDescent="0.25">
      <c r="AC113" s="85" t="str">
        <f>DRE!D919</f>
        <v>-</v>
      </c>
      <c r="AD113" s="85">
        <f>HLOOKUP($E$4,DRE!$C$4:$Q$1132,ROW('G. Receitas'!X159),FALSE)</f>
        <v>0</v>
      </c>
    </row>
    <row r="114" spans="3:30" x14ac:dyDescent="0.25">
      <c r="AC114" s="85" t="str">
        <f>DRE!D920</f>
        <v>-</v>
      </c>
      <c r="AD114" s="85">
        <f>HLOOKUP($E$4,DRE!$C$4:$Q$1132,ROW('G. Receitas'!X160),FALSE)</f>
        <v>0</v>
      </c>
    </row>
    <row r="115" spans="3:30" ht="21" x14ac:dyDescent="0.25">
      <c r="C115" s="242"/>
      <c r="D115" s="242"/>
      <c r="E115" s="242"/>
      <c r="F115" s="242"/>
      <c r="G115" s="242"/>
      <c r="AC115" s="85" t="str">
        <f>DRE!D921</f>
        <v>-</v>
      </c>
      <c r="AD115" s="85">
        <f>HLOOKUP($E$4,DRE!$C$4:$Q$1132,ROW('G. Receitas'!X161),FALSE)</f>
        <v>0</v>
      </c>
    </row>
    <row r="116" spans="3:30" x14ac:dyDescent="0.25">
      <c r="AC116" s="85" t="str">
        <f>DRE!D922</f>
        <v>-</v>
      </c>
      <c r="AD116" s="85">
        <f>HLOOKUP($E$4,DRE!$C$4:$Q$1132,ROW('G. Receitas'!X162),FALSE)</f>
        <v>0</v>
      </c>
    </row>
    <row r="117" spans="3:30" x14ac:dyDescent="0.25">
      <c r="AC117" s="85" t="str">
        <f>DRE!D923</f>
        <v>-</v>
      </c>
      <c r="AD117" s="85">
        <f>HLOOKUP($E$4,DRE!$C$4:$Q$1132,ROW('G. Receitas'!X163),FALSE)</f>
        <v>0</v>
      </c>
    </row>
    <row r="118" spans="3:30" x14ac:dyDescent="0.25">
      <c r="AC118" s="85" t="str">
        <f>DRE!D924</f>
        <v>-</v>
      </c>
      <c r="AD118" s="85">
        <f>HLOOKUP($E$4,DRE!$C$4:$Q$1132,ROW('G. Receitas'!X164),FALSE)</f>
        <v>0</v>
      </c>
    </row>
    <row r="119" spans="3:30" x14ac:dyDescent="0.25">
      <c r="AC119" s="85" t="str">
        <f>DRE!D925</f>
        <v>-</v>
      </c>
      <c r="AD119" s="85">
        <f>HLOOKUP($E$4,DRE!$C$4:$Q$1132,ROW('G. Receitas'!X165),FALSE)</f>
        <v>0</v>
      </c>
    </row>
    <row r="120" spans="3:30" x14ac:dyDescent="0.25">
      <c r="AC120" s="85" t="str">
        <f>DRE!D926</f>
        <v>-</v>
      </c>
      <c r="AD120" s="85">
        <f>HLOOKUP($E$4,DRE!$C$4:$Q$1132,ROW('G. Receitas'!X166),FALSE)</f>
        <v>0</v>
      </c>
    </row>
    <row r="121" spans="3:30" x14ac:dyDescent="0.25">
      <c r="AC121" s="85" t="str">
        <f>DRE!D927</f>
        <v>-</v>
      </c>
      <c r="AD121" s="85">
        <f>HLOOKUP($E$4,DRE!$C$4:$Q$1132,ROW('G. Receitas'!X167),FALSE)</f>
        <v>0</v>
      </c>
    </row>
    <row r="122" spans="3:30" x14ac:dyDescent="0.25">
      <c r="AC122" s="85" t="str">
        <f>DRE!D928</f>
        <v>Outras Desp. Não Operacionais</v>
      </c>
      <c r="AD122" s="85">
        <f>HLOOKUP($E$4,DRE!$C$4:$Q$1132,ROW('G. Receitas'!X168),FALSE)</f>
        <v>0</v>
      </c>
    </row>
    <row r="123" spans="3:30" x14ac:dyDescent="0.25">
      <c r="AC123" s="85">
        <f>DRE!D929</f>
        <v>0</v>
      </c>
      <c r="AD123" s="85">
        <f>HLOOKUP($E$4,DRE!$C$4:$Q$1132,ROW('G. Receitas'!X169),FALSE)</f>
        <v>0</v>
      </c>
    </row>
    <row r="124" spans="3:30" x14ac:dyDescent="0.25">
      <c r="AC124" s="85" t="str">
        <f>DRE!D930</f>
        <v>IMPOSTOS</v>
      </c>
      <c r="AD124" s="85">
        <f>HLOOKUP($E$4,DRE!$C$4:$Q$1132,ROW('G. Receitas'!X170),FALSE)</f>
        <v>0</v>
      </c>
    </row>
    <row r="125" spans="3:30" x14ac:dyDescent="0.25">
      <c r="AC125" s="85" t="str">
        <f>DRE!D931</f>
        <v>IRPJ E CSLL</v>
      </c>
      <c r="AD125" s="85">
        <f>HLOOKUP($E$4,DRE!$C$4:$Q$1132,ROW('G. Receitas'!X171),FALSE)</f>
        <v>0</v>
      </c>
    </row>
    <row r="126" spans="3:30" x14ac:dyDescent="0.25">
      <c r="AC126" s="85" t="str">
        <f>DRE!D1016</f>
        <v>-</v>
      </c>
      <c r="AD126" s="85">
        <f>HLOOKUP($E$4,DRE!$C$4:$Q$1132,ROW('G. Receitas'!X172),FALSE)</f>
        <v>0</v>
      </c>
    </row>
    <row r="127" spans="3:30" x14ac:dyDescent="0.25">
      <c r="AC127" s="85" t="str">
        <f>DRE!D1017</f>
        <v>-</v>
      </c>
      <c r="AD127" s="85">
        <f>HLOOKUP($E$4,DRE!$C$4:$Q$1132,ROW('G. Receitas'!X173),FALSE)</f>
        <v>0</v>
      </c>
    </row>
    <row r="128" spans="3:30" x14ac:dyDescent="0.25">
      <c r="AC128" s="85" t="str">
        <f>DRE!D1018</f>
        <v>-</v>
      </c>
      <c r="AD128" s="85">
        <f>HLOOKUP($E$4,DRE!$C$4:$Q$1132,ROW('G. Receitas'!X174),FALSE)</f>
        <v>0</v>
      </c>
    </row>
    <row r="129" spans="29:30" x14ac:dyDescent="0.25">
      <c r="AC129" s="85" t="str">
        <f>DRE!D1019</f>
        <v>-</v>
      </c>
      <c r="AD129" s="85">
        <f>HLOOKUP($E$4,DRE!$C$4:$Q$1132,ROW('G. Receitas'!X175),FALSE)</f>
        <v>0</v>
      </c>
    </row>
    <row r="130" spans="29:30" x14ac:dyDescent="0.25">
      <c r="AC130" s="85" t="str">
        <f>DRE!D1020</f>
        <v>-</v>
      </c>
      <c r="AD130" s="85">
        <f>HLOOKUP($E$4,DRE!$C$4:$Q$1132,ROW('G. Receitas'!X176),FALSE)</f>
        <v>0</v>
      </c>
    </row>
    <row r="131" spans="29:30" x14ac:dyDescent="0.25">
      <c r="AC131" s="85" t="str">
        <f>DRE!D1021</f>
        <v>-</v>
      </c>
      <c r="AD131" s="85">
        <f>HLOOKUP($E$4,DRE!$C$4:$Q$1132,ROW('G. Receitas'!X177),FALSE)</f>
        <v>0</v>
      </c>
    </row>
    <row r="132" spans="29:30" x14ac:dyDescent="0.25">
      <c r="AC132" s="85" t="str">
        <f>DRE!D1022</f>
        <v>-</v>
      </c>
      <c r="AD132" s="85">
        <f>HLOOKUP($E$4,DRE!$C$4:$Q$1132,ROW('G. Receitas'!X178),FALSE)</f>
        <v>0</v>
      </c>
    </row>
    <row r="133" spans="29:30" x14ac:dyDescent="0.25">
      <c r="AC133" s="85" t="str">
        <f>DRE!D1023</f>
        <v>-</v>
      </c>
      <c r="AD133" s="85">
        <f>HLOOKUP($E$4,DRE!$C$4:$Q$1132,ROW('G. Receitas'!X179),FALSE)</f>
        <v>0</v>
      </c>
    </row>
    <row r="134" spans="29:30" x14ac:dyDescent="0.25">
      <c r="AC134" s="85" t="str">
        <f>DRE!D1024</f>
        <v>-</v>
      </c>
      <c r="AD134" s="85">
        <f>HLOOKUP($E$4,DRE!$C$4:$Q$1132,ROW('G. Receitas'!X180),FALSE)</f>
        <v>0</v>
      </c>
    </row>
    <row r="135" spans="29:30" x14ac:dyDescent="0.25">
      <c r="AC135" s="85" t="str">
        <f>DRE!D1025</f>
        <v>-</v>
      </c>
      <c r="AD135" s="85">
        <f>HLOOKUP($E$4,DRE!$C$4:$Q$1132,ROW('G. Receitas'!X181),FALSE)</f>
        <v>0</v>
      </c>
    </row>
    <row r="136" spans="29:30" x14ac:dyDescent="0.25">
      <c r="AC136" s="85" t="str">
        <f>DRE!D1026</f>
        <v>-</v>
      </c>
      <c r="AD136" s="85">
        <f>HLOOKUP($E$4,DRE!$C$4:$Q$1132,ROW('G. Receitas'!X182),FALSE)</f>
        <v>0</v>
      </c>
    </row>
    <row r="137" spans="29:30" x14ac:dyDescent="0.25">
      <c r="AC137" s="85" t="str">
        <f>DRE!D1027</f>
        <v>-</v>
      </c>
      <c r="AD137" s="85">
        <f>HLOOKUP($E$4,DRE!$C$4:$Q$1132,ROW('G. Receitas'!X183),FALSE)</f>
        <v>0</v>
      </c>
    </row>
    <row r="138" spans="29:30" x14ac:dyDescent="0.25">
      <c r="AC138" s="85" t="str">
        <f>DRE!D1028</f>
        <v>-</v>
      </c>
      <c r="AD138" s="85">
        <f>HLOOKUP($E$4,DRE!$C$4:$Q$1132,ROW('G. Receitas'!X184),FALSE)</f>
        <v>0</v>
      </c>
    </row>
    <row r="139" spans="29:30" x14ac:dyDescent="0.25">
      <c r="AC139" s="85" t="str">
        <f>DRE!D1029</f>
        <v>Outros Impostos</v>
      </c>
      <c r="AD139" s="85">
        <f>HLOOKUP($E$4,DRE!$C$4:$Q$1132,ROW('G. Receitas'!X185),FALSE)</f>
        <v>0</v>
      </c>
    </row>
    <row r="140" spans="29:30" x14ac:dyDescent="0.25">
      <c r="AC140" s="85">
        <f>DRE!D1030</f>
        <v>0</v>
      </c>
      <c r="AD140" s="85">
        <f>HLOOKUP($E$4,DRE!$C$4:$Q$1132,ROW('G. Receitas'!X186),FALSE)</f>
        <v>0</v>
      </c>
    </row>
    <row r="141" spans="29:30" x14ac:dyDescent="0.25">
      <c r="AC141" s="85">
        <f>DRE!D1031</f>
        <v>0</v>
      </c>
      <c r="AD141" s="85">
        <f>HLOOKUP($E$4,DRE!$C$4:$Q$1132,ROW('G. Receitas'!X187),FALSE)</f>
        <v>0</v>
      </c>
    </row>
    <row r="142" spans="29:30" x14ac:dyDescent="0.25">
      <c r="AC142" s="85">
        <f>DRE!D1032</f>
        <v>0</v>
      </c>
      <c r="AD142" s="85">
        <f>HLOOKUP($E$4,DRE!$C$4:$Q$1132,ROW('G. Receitas'!X188),FALSE)</f>
        <v>0</v>
      </c>
    </row>
    <row r="143" spans="29:30" x14ac:dyDescent="0.25">
      <c r="AC143" s="85" t="str">
        <f>DRE!D1033</f>
        <v>INVESTIMENTOS</v>
      </c>
      <c r="AD143" s="85">
        <f>HLOOKUP($E$4,DRE!$C$4:$Q$1132,ROW('G. Receitas'!X189),FALSE)</f>
        <v>0</v>
      </c>
    </row>
    <row r="144" spans="29:30" x14ac:dyDescent="0.25">
      <c r="AC144" s="85" t="str">
        <f>DRE!D1034</f>
        <v>PRESTAÇÃO STRADA</v>
      </c>
      <c r="AD144" s="85">
        <f>HLOOKUP($E$4,DRE!$C$4:$Q$1132,ROW('G. Receitas'!X190),FALSE)</f>
        <v>0</v>
      </c>
    </row>
    <row r="145" spans="29:30" x14ac:dyDescent="0.25">
      <c r="AC145" s="85" t="str">
        <f>DRE!D1119</f>
        <v>-</v>
      </c>
      <c r="AD145" s="85">
        <f>HLOOKUP($E$4,DRE!$C$4:$Q$1132,ROW('G. Receitas'!X191),FALSE)</f>
        <v>0</v>
      </c>
    </row>
    <row r="146" spans="29:30" x14ac:dyDescent="0.25">
      <c r="AC146" s="85" t="str">
        <f>DRE!D1120</f>
        <v>-</v>
      </c>
      <c r="AD146" s="85">
        <f>HLOOKUP($E$4,DRE!$C$4:$Q$1132,ROW('G. Receitas'!X192),FALSE)</f>
        <v>0</v>
      </c>
    </row>
    <row r="147" spans="29:30" x14ac:dyDescent="0.25">
      <c r="AC147" s="85" t="str">
        <f>DRE!D1121</f>
        <v>-</v>
      </c>
      <c r="AD147" s="85">
        <f>HLOOKUP($E$4,DRE!$C$4:$Q$1132,ROW('G. Receitas'!X193),FALSE)</f>
        <v>0</v>
      </c>
    </row>
    <row r="148" spans="29:30" x14ac:dyDescent="0.25">
      <c r="AC148" s="85" t="str">
        <f>DRE!D1122</f>
        <v>-</v>
      </c>
      <c r="AD148" s="85">
        <f>HLOOKUP($E$4,DRE!$C$4:$Q$1132,ROW('G. Receitas'!X194),FALSE)</f>
        <v>0</v>
      </c>
    </row>
    <row r="149" spans="29:30" x14ac:dyDescent="0.25">
      <c r="AC149" s="85" t="str">
        <f>DRE!D1123</f>
        <v>-</v>
      </c>
      <c r="AD149" s="85">
        <f>HLOOKUP($E$4,DRE!$C$4:$Q$1132,ROW('G. Receitas'!X195),FALSE)</f>
        <v>0</v>
      </c>
    </row>
    <row r="150" spans="29:30" x14ac:dyDescent="0.25">
      <c r="AC150" s="85" t="str">
        <f>DRE!D1124</f>
        <v>-</v>
      </c>
      <c r="AD150" s="85">
        <f>HLOOKUP($E$4,DRE!$C$4:$Q$1132,ROW('G. Receitas'!X196),FALSE)</f>
        <v>0</v>
      </c>
    </row>
    <row r="151" spans="29:30" x14ac:dyDescent="0.25">
      <c r="AC151" s="85" t="str">
        <f>DRE!D1125</f>
        <v>-</v>
      </c>
      <c r="AD151" s="85">
        <f>HLOOKUP($E$4,DRE!$C$4:$Q$1132,ROW('G. Receitas'!X197),FALSE)</f>
        <v>0</v>
      </c>
    </row>
    <row r="152" spans="29:30" x14ac:dyDescent="0.25">
      <c r="AC152" s="85" t="str">
        <f>DRE!D1126</f>
        <v>-</v>
      </c>
      <c r="AD152" s="85">
        <f>HLOOKUP($E$4,DRE!$C$4:$Q$1132,ROW('G. Receitas'!X198),FALSE)</f>
        <v>0</v>
      </c>
    </row>
    <row r="153" spans="29:30" x14ac:dyDescent="0.25">
      <c r="AC153" s="85" t="str">
        <f>DRE!D1127</f>
        <v>-</v>
      </c>
      <c r="AD153" s="85">
        <f>HLOOKUP($E$4,DRE!$C$4:$Q$1132,ROW('G. Receitas'!X199),FALSE)</f>
        <v>0</v>
      </c>
    </row>
    <row r="154" spans="29:30" x14ac:dyDescent="0.25">
      <c r="AC154" s="85" t="str">
        <f>DRE!D1128</f>
        <v>-</v>
      </c>
      <c r="AD154" s="85">
        <f>HLOOKUP($E$4,DRE!$C$4:$Q$1132,ROW('G. Receitas'!X200),FALSE)</f>
        <v>0</v>
      </c>
    </row>
    <row r="155" spans="29:30" x14ac:dyDescent="0.25">
      <c r="AC155" s="85" t="str">
        <f>DRE!D1129</f>
        <v>-</v>
      </c>
      <c r="AD155" s="85">
        <f>HLOOKUP($E$4,DRE!$C$4:$Q$1132,ROW('G. Receitas'!X201),FALSE)</f>
        <v>0</v>
      </c>
    </row>
    <row r="156" spans="29:30" x14ac:dyDescent="0.25">
      <c r="AC156" s="85" t="str">
        <f>DRE!D1130</f>
        <v>-</v>
      </c>
      <c r="AD156" s="85">
        <f>HLOOKUP($E$4,DRE!$C$4:$Q$1132,ROW('G. Receitas'!X202),FALSE)</f>
        <v>0</v>
      </c>
    </row>
    <row r="157" spans="29:30" x14ac:dyDescent="0.25">
      <c r="AC157" s="85" t="str">
        <f>DRE!D1131</f>
        <v>-</v>
      </c>
      <c r="AD157" s="85">
        <f>HLOOKUP($E$4,DRE!$C$4:$Q$1132,ROW('G. Receitas'!X203),FALSE)</f>
        <v>0</v>
      </c>
    </row>
    <row r="158" spans="29:30" x14ac:dyDescent="0.25">
      <c r="AC158" s="85" t="str">
        <f>DRE!D1132</f>
        <v>Outros Investimentos</v>
      </c>
      <c r="AD158" s="85">
        <f>HLOOKUP($E$4,DRE!$C$4:$Q$1132,ROW('G. Receitas'!X204),FALSE)</f>
        <v>0</v>
      </c>
    </row>
    <row r="159" spans="29:30" x14ac:dyDescent="0.25"/>
    <row r="160" spans="29:30" x14ac:dyDescent="0.25"/>
    <row r="161" x14ac:dyDescent="0.25"/>
  </sheetData>
  <sheetProtection selectLockedCells="1"/>
  <mergeCells count="17">
    <mergeCell ref="C1:L1"/>
    <mergeCell ref="E4:H4"/>
    <mergeCell ref="C93:F93"/>
    <mergeCell ref="C62:E62"/>
    <mergeCell ref="J62:L62"/>
    <mergeCell ref="C80:E80"/>
    <mergeCell ref="C115:G115"/>
    <mergeCell ref="C6:E6"/>
    <mergeCell ref="J6:L6"/>
    <mergeCell ref="M6:N6"/>
    <mergeCell ref="C24:E24"/>
    <mergeCell ref="J24:L24"/>
    <mergeCell ref="M24:N24"/>
    <mergeCell ref="C44:E44"/>
    <mergeCell ref="J44:L44"/>
    <mergeCell ref="M44:N44"/>
    <mergeCell ref="M62:N62"/>
  </mergeCells>
  <dataValidations count="1">
    <dataValidation type="list" allowBlank="1" showInputMessage="1" showErrorMessage="1" sqref="E4:I4">
      <formula1>"Janeiro,Fevereiro,Março,Abril,Maio,Junho,Julho,Agosto,Setembro,Outubro,Novembro,Dezembro,Total"</formula1>
    </dataValidation>
  </dataValidations>
  <pageMargins left="0.51181102362204722" right="0.51181102362204722" top="0.78740157480314965" bottom="0.78740157480314965" header="0.31496062992125984" footer="0.31496062992125984"/>
  <rowBreaks count="2" manualBreakCount="2">
    <brk id="43" min="2" max="14" man="1"/>
    <brk id="79" min="2" max="14" man="1"/>
  </rowBreaks>
  <drawing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25"/>
  <dimension ref="A1:Z43"/>
  <sheetViews>
    <sheetView showGridLines="0" zoomScale="90" zoomScaleNormal="90" zoomScalePageLayoutView="90" workbookViewId="0"/>
  </sheetViews>
  <sheetFormatPr defaultColWidth="0" defaultRowHeight="15" zeroHeight="1" x14ac:dyDescent="0.25"/>
  <cols>
    <col min="1" max="1" width="27.42578125" style="75" customWidth="1"/>
    <col min="2" max="2" width="3.7109375" customWidth="1"/>
    <col min="3" max="3" width="18.42578125" customWidth="1"/>
    <col min="4" max="4" width="16.85546875" customWidth="1"/>
    <col min="5" max="6" width="17.140625" customWidth="1"/>
    <col min="7" max="7" width="14.85546875" customWidth="1"/>
    <col min="8" max="8" width="18.28515625" customWidth="1"/>
    <col min="9" max="9" width="15.140625" customWidth="1"/>
    <col min="10" max="10" width="18.28515625" customWidth="1"/>
    <col min="11" max="12" width="33.42578125" customWidth="1"/>
    <col min="13" max="13" width="5.140625" customWidth="1"/>
    <col min="14" max="14" width="16.42578125" customWidth="1"/>
    <col min="15" max="15" width="15.28515625" customWidth="1"/>
    <col min="16" max="26" width="8.85546875" customWidth="1"/>
    <col min="27" max="16384" width="8.85546875" hidden="1"/>
  </cols>
  <sheetData>
    <row r="1" spans="1:20" s="23" customFormat="1" ht="33.950000000000003" customHeight="1" x14ac:dyDescent="0.35">
      <c r="A1" s="191" t="s">
        <v>1368</v>
      </c>
      <c r="C1" s="210" t="s">
        <v>247</v>
      </c>
      <c r="D1" s="210"/>
      <c r="E1" s="210"/>
      <c r="F1" s="210"/>
      <c r="G1" s="210"/>
      <c r="H1" s="210"/>
      <c r="I1" s="210"/>
      <c r="J1" s="210"/>
      <c r="K1" s="210"/>
      <c r="L1" s="210"/>
      <c r="M1" s="210"/>
      <c r="N1" s="210"/>
      <c r="O1" s="210"/>
    </row>
    <row r="2" spans="1:20" s="23" customFormat="1" ht="37.5" customHeight="1" x14ac:dyDescent="0.25">
      <c r="A2" s="74"/>
      <c r="C2" s="24"/>
      <c r="D2" s="24"/>
      <c r="E2" s="24"/>
      <c r="F2" s="24"/>
      <c r="G2" s="24"/>
      <c r="H2" s="24"/>
      <c r="I2" s="24"/>
      <c r="J2" s="24"/>
      <c r="K2" s="24"/>
      <c r="L2" s="24"/>
      <c r="M2" s="24"/>
      <c r="N2" s="24"/>
      <c r="O2" s="24"/>
      <c r="P2" s="24"/>
      <c r="Q2" s="24"/>
      <c r="R2" s="24"/>
      <c r="S2" s="24"/>
      <c r="T2" s="24"/>
    </row>
    <row r="3" spans="1:20" ht="15.75" customHeight="1" x14ac:dyDescent="0.25">
      <c r="C3" s="7"/>
      <c r="D3" s="7"/>
      <c r="E3" s="7"/>
      <c r="F3" s="7"/>
      <c r="K3" s="1"/>
      <c r="L3" s="1"/>
      <c r="M3" s="1"/>
    </row>
    <row r="4" spans="1:20" ht="33" customHeight="1" x14ac:dyDescent="0.25">
      <c r="C4" s="52" t="s">
        <v>22</v>
      </c>
      <c r="D4" s="52"/>
      <c r="E4" s="252" t="s">
        <v>250</v>
      </c>
      <c r="F4" s="253"/>
      <c r="G4" s="131"/>
      <c r="H4" s="51"/>
      <c r="I4" s="51"/>
      <c r="J4" s="51"/>
      <c r="K4" s="51"/>
      <c r="L4" s="51"/>
      <c r="M4" s="1"/>
    </row>
    <row r="5" spans="1:20" ht="9.75" customHeight="1" thickBot="1" x14ac:dyDescent="0.3">
      <c r="C5" s="16"/>
      <c r="D5" s="16"/>
      <c r="E5" s="16"/>
      <c r="F5" s="16"/>
      <c r="K5" s="1"/>
      <c r="L5" s="1"/>
      <c r="M5" s="1"/>
    </row>
    <row r="6" spans="1:20" ht="34.5" customHeight="1" thickTop="1" thickBot="1" x14ac:dyDescent="0.3">
      <c r="C6" s="84" t="s">
        <v>82</v>
      </c>
      <c r="D6" s="79">
        <f>HLOOKUP($E$4,$C$13:$N$32,2,FALSE)</f>
        <v>0</v>
      </c>
      <c r="E6" s="84" t="s">
        <v>288</v>
      </c>
      <c r="F6" s="79" t="str">
        <f>HLOOKUP($E$4,$C$13:$N$32,7,FALSE)</f>
        <v>-</v>
      </c>
      <c r="G6" s="90" t="s">
        <v>87</v>
      </c>
      <c r="H6" s="130">
        <f>HLOOKUP($E$4,$C$13:$N$32,12,FALSE)</f>
        <v>0</v>
      </c>
      <c r="I6" s="90" t="s">
        <v>89</v>
      </c>
      <c r="J6" s="130">
        <f>IF(HLOOKUP($E$4,$C$13:$N$32,17,FALSE)&lt;0,"-",HLOOKUP($E$4,$C$13:$N$32,17,FALSE))</f>
        <v>0</v>
      </c>
    </row>
    <row r="7" spans="1:20" ht="34.5" customHeight="1" thickTop="1" thickBot="1" x14ac:dyDescent="0.3">
      <c r="C7" s="84" t="s">
        <v>83</v>
      </c>
      <c r="D7" s="132">
        <f>HLOOKUP($E$4,$C$13:$N$32,3,FALSE)</f>
        <v>0</v>
      </c>
      <c r="E7" s="84" t="s">
        <v>289</v>
      </c>
      <c r="F7" s="130">
        <f>HLOOKUP($E$4,$C$13:$N$32,8,FALSE)</f>
        <v>0</v>
      </c>
      <c r="G7" s="90" t="s">
        <v>88</v>
      </c>
      <c r="H7" s="130">
        <f>HLOOKUP($E$4,$C$13:$N$32,13,FALSE)</f>
        <v>0</v>
      </c>
      <c r="I7" s="84" t="s">
        <v>66</v>
      </c>
      <c r="J7" s="130">
        <f>HLOOKUP($E$4,$C$13:$N$32,18,FALSE)</f>
        <v>12927.7</v>
      </c>
    </row>
    <row r="8" spans="1:20" ht="16.5" thickTop="1" thickBot="1" x14ac:dyDescent="0.3"/>
    <row r="9" spans="1:20" ht="33" customHeight="1" thickTop="1" thickBot="1" x14ac:dyDescent="0.3">
      <c r="C9" s="248" t="s">
        <v>104</v>
      </c>
      <c r="D9" s="249"/>
      <c r="E9" s="248" t="s">
        <v>105</v>
      </c>
      <c r="F9" s="249"/>
      <c r="G9" s="248" t="s">
        <v>106</v>
      </c>
      <c r="H9" s="249"/>
      <c r="I9" s="250" t="s">
        <v>107</v>
      </c>
      <c r="J9" s="250"/>
    </row>
    <row r="10" spans="1:20" ht="139.5" customHeight="1" thickTop="1" thickBot="1" x14ac:dyDescent="0.3">
      <c r="C10" s="246" t="str">
        <f>HLOOKUP($E$4,$C$13:$N$32,5,FALSE)</f>
        <v>Suas receitas e despesas se igualaram esse mês. Se puder, busque reduzir custos para o póximo mês que isso pode deixar seu resultado positivo</v>
      </c>
      <c r="D10" s="247"/>
      <c r="E10" s="246" t="str">
        <f>HLOOKUP($E$4,$C$13:$N$32,10,FALSE)</f>
        <v>Mês anterior sem resultado para comparação</v>
      </c>
      <c r="F10" s="247"/>
      <c r="G10" s="246" t="str">
        <f>HLOOKUP($E$4,$C$13:$N$32,15,FALSE)</f>
        <v>Seu contas a pagar e a receber se igualaram esse mês</v>
      </c>
      <c r="H10" s="247"/>
      <c r="I10" s="251" t="str">
        <f>HLOOKUP($E$4,$C$13:$N$32,20,FALSE)</f>
        <v>Sua necessidade de caixa para o mês que vem é menor do que você tem acumulado. Sua empresa está indo bem, mas fique de olho nos meses futuros para não ter surpresas!</v>
      </c>
      <c r="J10" s="251"/>
    </row>
    <row r="11" spans="1:20" ht="15.75" thickTop="1" x14ac:dyDescent="0.25">
      <c r="B11" s="143"/>
      <c r="C11" s="143"/>
      <c r="D11" s="143"/>
      <c r="E11" s="143"/>
      <c r="F11" s="143"/>
      <c r="G11" s="143"/>
      <c r="H11" s="143"/>
      <c r="I11" s="143"/>
      <c r="J11" s="143"/>
      <c r="K11" s="143"/>
      <c r="L11" s="143"/>
    </row>
    <row r="12" spans="1:20" s="83" customFormat="1" ht="16.5" customHeight="1" x14ac:dyDescent="0.25">
      <c r="A12" s="75"/>
      <c r="B12" s="85"/>
      <c r="C12" s="85" t="s">
        <v>260</v>
      </c>
      <c r="D12" s="85"/>
      <c r="E12" s="85"/>
      <c r="F12" s="85"/>
      <c r="G12" s="85"/>
      <c r="H12" s="85"/>
      <c r="I12" s="85"/>
      <c r="J12" s="85"/>
      <c r="K12" s="85"/>
      <c r="L12" s="85"/>
      <c r="M12" s="85"/>
      <c r="N12" s="85"/>
    </row>
    <row r="13" spans="1:20" s="83" customFormat="1" ht="16.5" customHeight="1" x14ac:dyDescent="0.25">
      <c r="A13" s="75"/>
      <c r="B13" s="85"/>
      <c r="C13" s="85" t="s">
        <v>250</v>
      </c>
      <c r="D13" s="85" t="s">
        <v>67</v>
      </c>
      <c r="E13" s="85" t="s">
        <v>251</v>
      </c>
      <c r="F13" s="85" t="s">
        <v>242</v>
      </c>
      <c r="G13" s="85" t="s">
        <v>252</v>
      </c>
      <c r="H13" s="85" t="s">
        <v>243</v>
      </c>
      <c r="I13" s="85" t="s">
        <v>253</v>
      </c>
      <c r="J13" s="85" t="s">
        <v>254</v>
      </c>
      <c r="K13" s="85" t="s">
        <v>255</v>
      </c>
      <c r="L13" s="85" t="s">
        <v>256</v>
      </c>
      <c r="M13" s="85" t="s">
        <v>257</v>
      </c>
      <c r="N13" s="85" t="s">
        <v>258</v>
      </c>
    </row>
    <row r="14" spans="1:20" s="83" customFormat="1" ht="16.5" customHeight="1" x14ac:dyDescent="0.25">
      <c r="A14" s="75"/>
      <c r="B14" s="85" t="s">
        <v>263</v>
      </c>
      <c r="C14" s="85">
        <f>FC!D7</f>
        <v>0</v>
      </c>
      <c r="D14" s="85">
        <f>FC!E7</f>
        <v>0</v>
      </c>
      <c r="E14" s="85">
        <f>FC!F7</f>
        <v>0</v>
      </c>
      <c r="F14" s="85">
        <f>FC!G7</f>
        <v>0</v>
      </c>
      <c r="G14" s="85">
        <f>FC!H7</f>
        <v>0</v>
      </c>
      <c r="H14" s="85">
        <f>FC!I7</f>
        <v>0</v>
      </c>
      <c r="I14" s="85">
        <f>FC!J7</f>
        <v>1810</v>
      </c>
      <c r="J14" s="85">
        <f>FC!K7</f>
        <v>0</v>
      </c>
      <c r="K14" s="85">
        <f>FC!L7</f>
        <v>0</v>
      </c>
      <c r="L14" s="85">
        <f>FC!M7</f>
        <v>0</v>
      </c>
      <c r="M14" s="85">
        <f>FC!N7</f>
        <v>0</v>
      </c>
      <c r="N14" s="85">
        <f>FC!O7</f>
        <v>0</v>
      </c>
    </row>
    <row r="15" spans="1:20" s="83" customFormat="1" ht="16.5" customHeight="1" x14ac:dyDescent="0.25">
      <c r="A15" s="75"/>
      <c r="B15" s="85" t="s">
        <v>264</v>
      </c>
      <c r="C15" s="85">
        <f>FC!D8</f>
        <v>0</v>
      </c>
      <c r="D15" s="85">
        <f>FC!E8</f>
        <v>0</v>
      </c>
      <c r="E15" s="85">
        <f>FC!F8</f>
        <v>0</v>
      </c>
      <c r="F15" s="85">
        <f>FC!G8</f>
        <v>0</v>
      </c>
      <c r="G15" s="85">
        <f>FC!H8</f>
        <v>0</v>
      </c>
      <c r="H15" s="85">
        <f>FC!I8</f>
        <v>0</v>
      </c>
      <c r="I15" s="85">
        <f>FC!J8</f>
        <v>0</v>
      </c>
      <c r="J15" s="85">
        <f>FC!K8</f>
        <v>7289.13</v>
      </c>
      <c r="K15" s="85">
        <f>FC!L8</f>
        <v>0</v>
      </c>
      <c r="L15" s="85">
        <f>FC!M8</f>
        <v>0</v>
      </c>
      <c r="M15" s="85">
        <f>FC!N8</f>
        <v>0</v>
      </c>
      <c r="N15" s="85">
        <f>FC!O8</f>
        <v>0</v>
      </c>
    </row>
    <row r="16" spans="1:20" s="83" customFormat="1" ht="16.5" customHeight="1" x14ac:dyDescent="0.25">
      <c r="A16" s="75"/>
      <c r="B16" s="85"/>
      <c r="C16" s="85" t="str">
        <f t="shared" ref="C16:N16" si="0">IF(C14&gt;C15,"Positivo",IF(C15&gt;C14,"Negativo",IF(C14=C15,"Neutro","")))</f>
        <v>Neutro</v>
      </c>
      <c r="D16" s="85" t="str">
        <f t="shared" si="0"/>
        <v>Neutro</v>
      </c>
      <c r="E16" s="85" t="str">
        <f t="shared" si="0"/>
        <v>Neutro</v>
      </c>
      <c r="F16" s="85" t="str">
        <f t="shared" si="0"/>
        <v>Neutro</v>
      </c>
      <c r="G16" s="85" t="str">
        <f t="shared" si="0"/>
        <v>Neutro</v>
      </c>
      <c r="H16" s="85" t="str">
        <f t="shared" si="0"/>
        <v>Neutro</v>
      </c>
      <c r="I16" s="85" t="str">
        <f t="shared" si="0"/>
        <v>Positivo</v>
      </c>
      <c r="J16" s="85" t="str">
        <f t="shared" si="0"/>
        <v>Negativo</v>
      </c>
      <c r="K16" s="85" t="str">
        <f t="shared" si="0"/>
        <v>Neutro</v>
      </c>
      <c r="L16" s="85" t="str">
        <f t="shared" si="0"/>
        <v>Neutro</v>
      </c>
      <c r="M16" s="85" t="str">
        <f t="shared" si="0"/>
        <v>Neutro</v>
      </c>
      <c r="N16" s="85" t="str">
        <f t="shared" si="0"/>
        <v>Neutro</v>
      </c>
    </row>
    <row r="17" spans="1:15" s="83" customFormat="1" ht="16.5" customHeight="1" x14ac:dyDescent="0.25">
      <c r="A17" s="75"/>
      <c r="B17" s="85"/>
      <c r="C17" s="135" t="str">
        <f>IF(C16="Positivo",'Dúvidas e Respostas'!$C$3,IF(C16="Negativo",'Dúvidas e Respostas'!$C$4,IF(C16="Neutro","Suas receitas e despesas se igualaram esse mês. Se puder, busque reduzir custos para o póximo mês que isso pode deixar seu resultado positivo","")))</f>
        <v>Suas receitas e despesas se igualaram esse mês. Se puder, busque reduzir custos para o póximo mês que isso pode deixar seu resultado positivo</v>
      </c>
      <c r="D17" s="135" t="str">
        <f>IF(D16="Positivo",'Dúvidas e Respostas'!$C$3,IF(D16="Negativo",'Dúvidas e Respostas'!$C$4,IF(D16="Neutro","Suas receitas e despesas se igualaram esse mês. Se puder, busque reduzir custos para o póximo mês que isso pode deixar seu resultado positivo","")))</f>
        <v>Suas receitas e despesas se igualaram esse mês. Se puder, busque reduzir custos para o póximo mês que isso pode deixar seu resultado positivo</v>
      </c>
      <c r="E17" s="135" t="str">
        <f>IF(E16="Positivo",'Dúvidas e Respostas'!$C$3,IF(E16="Negativo",'Dúvidas e Respostas'!$C$4,IF(E16="Neutro","Suas receitas e despesas se igualaram esse mês. Se puder, busque reduzir custos para o póximo mês que isso pode deixar seu resultado positivo","")))</f>
        <v>Suas receitas e despesas se igualaram esse mês. Se puder, busque reduzir custos para o póximo mês que isso pode deixar seu resultado positivo</v>
      </c>
      <c r="F17" s="135" t="str">
        <f>IF(F16="Positivo",'Dúvidas e Respostas'!$C$3,IF(F16="Negativo",'Dúvidas e Respostas'!$C$4,IF(F16="Neutro","Suas receitas e despesas se igualaram esse mês. Se puder, busque reduzir custos para o póximo mês que isso pode deixar seu resultado positivo","")))</f>
        <v>Suas receitas e despesas se igualaram esse mês. Se puder, busque reduzir custos para o póximo mês que isso pode deixar seu resultado positivo</v>
      </c>
      <c r="G17" s="135" t="str">
        <f>IF(G16="Positivo",'Dúvidas e Respostas'!$C$3,IF(G16="Negativo",'Dúvidas e Respostas'!$C$4,IF(G16="Neutro","Suas receitas e despesas se igualaram esse mês. Se puder, busque reduzir custos para o póximo mês que isso pode deixar seu resultado positivo","")))</f>
        <v>Suas receitas e despesas se igualaram esse mês. Se puder, busque reduzir custos para o póximo mês que isso pode deixar seu resultado positivo</v>
      </c>
      <c r="H17" s="135" t="str">
        <f>IF(H16="Positivo",'Dúvidas e Respostas'!$C$3,IF(H16="Negativo",'Dúvidas e Respostas'!$C$4,IF(H16="Neutro","Suas receitas e despesas se igualaram esse mês. Se puder, busque reduzir custos para o póximo mês que isso pode deixar seu resultado positivo","")))</f>
        <v>Suas receitas e despesas se igualaram esse mês. Se puder, busque reduzir custos para o póximo mês que isso pode deixar seu resultado positivo</v>
      </c>
      <c r="I17" s="135" t="str">
        <f>IF(I16="Positivo",'Dúvidas e Respostas'!$C$3,IF(I16="Negativo",'Dúvidas e Respostas'!$C$4,IF(I16="Neutro","Suas receitas e despesas se igualaram esse mês. Se puder, busque reduzir custos para o póximo mês que isso pode deixar seu resultado positivo","")))</f>
        <v>Parabéns! As suas receitas estão maiores do que as suas despesas. Meses com lucro são sempre interessantes para a sua empresa. Aproveite e dê uma olhada nas contas a pagar e a receber do próximo mês para saber se você vai continuar mandando bem.</v>
      </c>
      <c r="J17" s="135" t="str">
        <f>IF(J16="Positivo",'Dúvidas e Respostas'!$C$3,IF(J16="Negativo",'Dúvidas e Respostas'!$C$4,IF(J16="Neutro","Suas receitas e despesas se igualaram esse mês. Se puder, busque reduzir custos para o póximo mês que isso pode deixar seu resultado positivo","")))</f>
        <v>Suas despesas estão maiores que as suas receitas, isso significa que esse mês foi de prejuízo. Você já sabe os motivos? Vale a pena olhar suas despesas no DRE para ter certeza que o resultado ruim não se repetirá.</v>
      </c>
      <c r="K17" s="135" t="str">
        <f>IF(K16="Positivo",'Dúvidas e Respostas'!$C$3,IF(K16="Negativo",'Dúvidas e Respostas'!$C$4,IF(K16="Neutro","Suas receitas e despesas se igualaram esse mês. Se puder, busque reduzir custos para o póximo mês que isso pode deixar seu resultado positivo","")))</f>
        <v>Suas receitas e despesas se igualaram esse mês. Se puder, busque reduzir custos para o póximo mês que isso pode deixar seu resultado positivo</v>
      </c>
      <c r="L17" s="135" t="str">
        <f>IF(L16="Positivo",'Dúvidas e Respostas'!$C$3,IF(L16="Negativo",'Dúvidas e Respostas'!$C$4,IF(L16="Neutro","Suas receitas e despesas se igualaram esse mês. Se puder, busque reduzir custos para o póximo mês que isso pode deixar seu resultado positivo","")))</f>
        <v>Suas receitas e despesas se igualaram esse mês. Se puder, busque reduzir custos para o póximo mês que isso pode deixar seu resultado positivo</v>
      </c>
      <c r="M17" s="135" t="str">
        <f>IF(M16="Positivo",'Dúvidas e Respostas'!$C$3,IF(M16="Negativo",'Dúvidas e Respostas'!$C$4,IF(M16="Neutro","Suas receitas e despesas se igualaram esse mês. Se puder, busque reduzir custos para o póximo mês que isso pode deixar seu resultado positivo","")))</f>
        <v>Suas receitas e despesas se igualaram esse mês. Se puder, busque reduzir custos para o póximo mês que isso pode deixar seu resultado positivo</v>
      </c>
      <c r="N17" s="135" t="str">
        <f>IF(N16="Positivo",'Dúvidas e Respostas'!$C$3,IF(N16="Negativo",'Dúvidas e Respostas'!$C$4,IF(N16="Neutro","Suas receitas e despesas se igualaram esse mês. Se puder, busque reduzir custos para o póximo mês que isso pode deixar seu resultado positivo","")))</f>
        <v>Suas receitas e despesas se igualaram esse mês. Se puder, busque reduzir custos para o póximo mês que isso pode deixar seu resultado positivo</v>
      </c>
    </row>
    <row r="18" spans="1:15" s="83" customFormat="1" ht="16.5" customHeight="1" x14ac:dyDescent="0.25">
      <c r="A18" s="75"/>
      <c r="B18" s="85"/>
      <c r="C18" s="85" t="s">
        <v>261</v>
      </c>
      <c r="D18" s="85"/>
      <c r="E18" s="85"/>
      <c r="F18" s="85"/>
      <c r="G18" s="85"/>
      <c r="H18" s="85"/>
      <c r="I18" s="85"/>
      <c r="J18" s="85"/>
      <c r="K18" s="85"/>
      <c r="L18" s="85"/>
      <c r="M18" s="85"/>
      <c r="N18" s="85"/>
    </row>
    <row r="19" spans="1:15" s="83" customFormat="1" ht="16.5" customHeight="1" x14ac:dyDescent="0.25">
      <c r="A19" s="75"/>
      <c r="B19" s="85" t="s">
        <v>347</v>
      </c>
      <c r="C19" s="85" t="s">
        <v>111</v>
      </c>
      <c r="D19" s="85">
        <f>C20</f>
        <v>0</v>
      </c>
      <c r="E19" s="85">
        <f t="shared" ref="E19:N19" si="1">D20</f>
        <v>0</v>
      </c>
      <c r="F19" s="85">
        <f t="shared" si="1"/>
        <v>0</v>
      </c>
      <c r="G19" s="85">
        <f t="shared" si="1"/>
        <v>0</v>
      </c>
      <c r="H19" s="85">
        <f t="shared" si="1"/>
        <v>0</v>
      </c>
      <c r="I19" s="85">
        <f t="shared" si="1"/>
        <v>0</v>
      </c>
      <c r="J19" s="85">
        <f t="shared" si="1"/>
        <v>1810</v>
      </c>
      <c r="K19" s="85">
        <f t="shared" si="1"/>
        <v>-7289.13</v>
      </c>
      <c r="L19" s="85">
        <f t="shared" si="1"/>
        <v>0</v>
      </c>
      <c r="M19" s="85">
        <f t="shared" si="1"/>
        <v>0</v>
      </c>
      <c r="N19" s="85">
        <f t="shared" si="1"/>
        <v>0</v>
      </c>
    </row>
    <row r="20" spans="1:15" s="83" customFormat="1" ht="16.5" customHeight="1" x14ac:dyDescent="0.25">
      <c r="A20" s="75"/>
      <c r="B20" s="85" t="s">
        <v>265</v>
      </c>
      <c r="C20" s="85">
        <f t="shared" ref="C20:N20" si="2">C14-C15</f>
        <v>0</v>
      </c>
      <c r="D20" s="85">
        <f t="shared" si="2"/>
        <v>0</v>
      </c>
      <c r="E20" s="85">
        <f t="shared" si="2"/>
        <v>0</v>
      </c>
      <c r="F20" s="85">
        <f t="shared" si="2"/>
        <v>0</v>
      </c>
      <c r="G20" s="85">
        <f t="shared" si="2"/>
        <v>0</v>
      </c>
      <c r="H20" s="85">
        <f t="shared" si="2"/>
        <v>0</v>
      </c>
      <c r="I20" s="85">
        <f t="shared" si="2"/>
        <v>1810</v>
      </c>
      <c r="J20" s="85">
        <f t="shared" si="2"/>
        <v>-7289.13</v>
      </c>
      <c r="K20" s="85">
        <f t="shared" si="2"/>
        <v>0</v>
      </c>
      <c r="L20" s="85">
        <f t="shared" si="2"/>
        <v>0</v>
      </c>
      <c r="M20" s="85">
        <f t="shared" si="2"/>
        <v>0</v>
      </c>
      <c r="N20" s="85">
        <f t="shared" si="2"/>
        <v>0</v>
      </c>
    </row>
    <row r="21" spans="1:15" s="83" customFormat="1" ht="16.5" customHeight="1" x14ac:dyDescent="0.25">
      <c r="A21" s="75"/>
      <c r="B21" s="85"/>
      <c r="C21" s="85"/>
      <c r="D21" s="85" t="str">
        <f t="shared" ref="D21:N21" si="3">IF(D20&gt;C20,"Positivo",IF(D20&lt;C20,"Negativo","Neutro"))</f>
        <v>Neutro</v>
      </c>
      <c r="E21" s="85" t="str">
        <f t="shared" si="3"/>
        <v>Neutro</v>
      </c>
      <c r="F21" s="85" t="str">
        <f t="shared" si="3"/>
        <v>Neutro</v>
      </c>
      <c r="G21" s="85" t="str">
        <f t="shared" si="3"/>
        <v>Neutro</v>
      </c>
      <c r="H21" s="85" t="str">
        <f t="shared" si="3"/>
        <v>Neutro</v>
      </c>
      <c r="I21" s="85" t="str">
        <f t="shared" si="3"/>
        <v>Positivo</v>
      </c>
      <c r="J21" s="85" t="str">
        <f t="shared" si="3"/>
        <v>Negativo</v>
      </c>
      <c r="K21" s="85" t="str">
        <f t="shared" si="3"/>
        <v>Positivo</v>
      </c>
      <c r="L21" s="85" t="str">
        <f t="shared" si="3"/>
        <v>Neutro</v>
      </c>
      <c r="M21" s="85" t="str">
        <f t="shared" si="3"/>
        <v>Neutro</v>
      </c>
      <c r="N21" s="85" t="str">
        <f t="shared" si="3"/>
        <v>Neutro</v>
      </c>
    </row>
    <row r="22" spans="1:15" s="83" customFormat="1" ht="16.5" customHeight="1" x14ac:dyDescent="0.25">
      <c r="A22" s="75"/>
      <c r="B22" s="85"/>
      <c r="C22" s="85" t="s">
        <v>348</v>
      </c>
      <c r="D22" s="135" t="str">
        <f>IF(D21="Positivo",'Dúvidas e Respostas'!$D$3,IF(D21="Negativo",'Dúvidas e Respostas'!$D$4,IF(D21="Neutro","Seu resultado financeiro não se alterarou do mês passado para esse.","")))</f>
        <v>Seu resultado financeiro não se alterarou do mês passado para esse.</v>
      </c>
      <c r="E22" s="135" t="str">
        <f>IF(E21="Positivo",'Dúvidas e Respostas'!$D$3,IF(E21="Negativo",'Dúvidas e Respostas'!$D$4,IF(E21="Neutro","Seu resultado financeiro não se alterarou do mês passado para esse.","")))</f>
        <v>Seu resultado financeiro não se alterarou do mês passado para esse.</v>
      </c>
      <c r="F22" s="135" t="str">
        <f>IF(F21="Positivo",'Dúvidas e Respostas'!$D$3,IF(F21="Negativo",'Dúvidas e Respostas'!$D$4,IF(F21="Neutro","Seu resultado financeiro não se alterarou do mês passado para esse.","")))</f>
        <v>Seu resultado financeiro não se alterarou do mês passado para esse.</v>
      </c>
      <c r="G22" s="135" t="str">
        <f>IF(G21="Positivo",'Dúvidas e Respostas'!$D$3,IF(G21="Negativo",'Dúvidas e Respostas'!$D$4,IF(G21="Neutro","Seu resultado financeiro não se alterarou do mês passado para esse.","")))</f>
        <v>Seu resultado financeiro não se alterarou do mês passado para esse.</v>
      </c>
      <c r="H22" s="135" t="str">
        <f>IF(H21="Positivo",'Dúvidas e Respostas'!$D$3,IF(H21="Negativo",'Dúvidas e Respostas'!$D$4,IF(H21="Neutro","Seu resultado financeiro não se alterarou do mês passado para esse.","")))</f>
        <v>Seu resultado financeiro não se alterarou do mês passado para esse.</v>
      </c>
      <c r="I22" s="135" t="str">
        <f>IF(I21="Positivo",'Dúvidas e Respostas'!$D$3,IF(I21="Negativo",'Dúvidas e Respostas'!$D$4,IF(I21="Neutro","Seu resultado financeiro não se alterarou do mês passado para esse.","")))</f>
        <v>Boa! Suas finanças melhoraram do mês passado para esse. Que tal investigar os motivos e dedicar mais tempo para replicá-las?</v>
      </c>
      <c r="J22" s="135" t="str">
        <f>IF(J21="Positivo",'Dúvidas e Respostas'!$D$3,IF(J21="Negativo",'Dúvidas e Respostas'!$D$4,IF(J21="Neutro","Seu resultado financeiro não se alterarou do mês passado para esse.","")))</f>
        <v>Tome cuidado, seu resultado mensal piorou do mês passado para esse. Esse mês é sempre ruim ou aconteceu alguma coisa que fez seu resultado piorar?</v>
      </c>
      <c r="K22" s="135" t="str">
        <f>IF(K21="Positivo",'Dúvidas e Respostas'!$D$3,IF(K21="Negativo",'Dúvidas e Respostas'!$D$4,IF(K21="Neutro","Seu resultado financeiro não se alterarou do mês passado para esse.","")))</f>
        <v>Boa! Suas finanças melhoraram do mês passado para esse. Que tal investigar os motivos e dedicar mais tempo para replicá-las?</v>
      </c>
      <c r="L22" s="135" t="str">
        <f>IF(L21="Positivo",'Dúvidas e Respostas'!$D$3,IF(L21="Negativo",'Dúvidas e Respostas'!$D$4,IF(L21="Neutro","Seu resultado financeiro não se alterarou do mês passado para esse.","")))</f>
        <v>Seu resultado financeiro não se alterarou do mês passado para esse.</v>
      </c>
      <c r="M22" s="135" t="str">
        <f>IF(M21="Positivo",'Dúvidas e Respostas'!$D$3,IF(M21="Negativo",'Dúvidas e Respostas'!$D$4,IF(M21="Neutro","Seu resultado financeiro não se alterarou do mês passado para esse.","")))</f>
        <v>Seu resultado financeiro não se alterarou do mês passado para esse.</v>
      </c>
      <c r="N22" s="135" t="str">
        <f>IF(N21="Positivo",'Dúvidas e Respostas'!$D$3,IF(N21="Negativo",'Dúvidas e Respostas'!$D$4,IF(N21="Neutro","Seu resultado financeiro não se alterarou do mês passado para esse.","")))</f>
        <v>Seu resultado financeiro não se alterarou do mês passado para esse.</v>
      </c>
    </row>
    <row r="23" spans="1:15" s="83" customFormat="1" ht="16.5" customHeight="1" x14ac:dyDescent="0.25">
      <c r="A23" s="75"/>
      <c r="B23" s="85"/>
      <c r="C23" s="85" t="s">
        <v>262</v>
      </c>
      <c r="D23" s="85"/>
      <c r="E23" s="85"/>
      <c r="F23" s="85"/>
      <c r="G23" s="85"/>
      <c r="H23" s="85"/>
      <c r="I23" s="85"/>
      <c r="J23" s="85"/>
      <c r="K23" s="85"/>
      <c r="L23" s="85"/>
      <c r="M23" s="85"/>
      <c r="N23" s="85"/>
    </row>
    <row r="24" spans="1:15" ht="16.5" customHeight="1" x14ac:dyDescent="0.25">
      <c r="B24" s="85" t="s">
        <v>266</v>
      </c>
      <c r="C24" s="85">
        <f>FC!D15</f>
        <v>0</v>
      </c>
      <c r="D24" s="85">
        <f>FC!E15</f>
        <v>0</v>
      </c>
      <c r="E24" s="85">
        <f>FC!F15</f>
        <v>0</v>
      </c>
      <c r="F24" s="85">
        <f>FC!G15</f>
        <v>0</v>
      </c>
      <c r="G24" s="85">
        <f>FC!H15</f>
        <v>0</v>
      </c>
      <c r="H24" s="85">
        <f>FC!I15</f>
        <v>0</v>
      </c>
      <c r="I24" s="85">
        <f>FC!J15</f>
        <v>0</v>
      </c>
      <c r="J24" s="85">
        <f>FC!K15</f>
        <v>5636.7800000000007</v>
      </c>
      <c r="K24" s="85">
        <f>FC!L15</f>
        <v>0</v>
      </c>
      <c r="L24" s="85">
        <f>FC!M15</f>
        <v>0</v>
      </c>
      <c r="M24" s="85">
        <f>FC!N15</f>
        <v>0</v>
      </c>
      <c r="N24" s="85">
        <f>FC!O15</f>
        <v>0</v>
      </c>
    </row>
    <row r="25" spans="1:15" ht="16.5" customHeight="1" x14ac:dyDescent="0.25">
      <c r="B25" s="85" t="s">
        <v>267</v>
      </c>
      <c r="C25" s="85">
        <f>FC!D16</f>
        <v>0</v>
      </c>
      <c r="D25" s="85">
        <f>FC!E16</f>
        <v>0</v>
      </c>
      <c r="E25" s="85">
        <f>FC!F16</f>
        <v>0</v>
      </c>
      <c r="F25" s="85">
        <f>FC!G16</f>
        <v>0</v>
      </c>
      <c r="G25" s="85">
        <f>FC!H16</f>
        <v>0</v>
      </c>
      <c r="H25" s="85">
        <f>FC!I16</f>
        <v>0</v>
      </c>
      <c r="I25" s="85">
        <f>FC!J16</f>
        <v>0</v>
      </c>
      <c r="J25" s="85">
        <f>FC!K16</f>
        <v>4152.21</v>
      </c>
      <c r="K25" s="85">
        <f>FC!L16</f>
        <v>4569.5</v>
      </c>
      <c r="L25" s="85">
        <f>FC!M16</f>
        <v>4442.33</v>
      </c>
      <c r="M25" s="85">
        <f>FC!N16</f>
        <v>4442.33</v>
      </c>
      <c r="N25" s="85">
        <f>FC!O16</f>
        <v>4442.33</v>
      </c>
    </row>
    <row r="26" spans="1:15" ht="16.5" customHeight="1" x14ac:dyDescent="0.25">
      <c r="B26" s="85"/>
      <c r="C26" s="85" t="str">
        <f t="shared" ref="C26:N26" si="4">IF(C24&gt;C25,"Positivo",IF(C25&gt;C24,"Negativo",IF(C24=C25,"Neutro","")))</f>
        <v>Neutro</v>
      </c>
      <c r="D26" s="85" t="str">
        <f t="shared" si="4"/>
        <v>Neutro</v>
      </c>
      <c r="E26" s="85" t="str">
        <f t="shared" si="4"/>
        <v>Neutro</v>
      </c>
      <c r="F26" s="85" t="str">
        <f t="shared" si="4"/>
        <v>Neutro</v>
      </c>
      <c r="G26" s="85" t="str">
        <f t="shared" si="4"/>
        <v>Neutro</v>
      </c>
      <c r="H26" s="85" t="str">
        <f t="shared" si="4"/>
        <v>Neutro</v>
      </c>
      <c r="I26" s="85" t="str">
        <f t="shared" si="4"/>
        <v>Neutro</v>
      </c>
      <c r="J26" s="85" t="str">
        <f t="shared" si="4"/>
        <v>Positivo</v>
      </c>
      <c r="K26" s="85" t="str">
        <f t="shared" si="4"/>
        <v>Negativo</v>
      </c>
      <c r="L26" s="85" t="str">
        <f t="shared" si="4"/>
        <v>Negativo</v>
      </c>
      <c r="M26" s="85" t="str">
        <f t="shared" si="4"/>
        <v>Negativo</v>
      </c>
      <c r="N26" s="85" t="str">
        <f t="shared" si="4"/>
        <v>Negativo</v>
      </c>
    </row>
    <row r="27" spans="1:15" ht="16.5" customHeight="1" x14ac:dyDescent="0.25">
      <c r="B27" s="85"/>
      <c r="C27" s="135" t="str">
        <f>IF(C26="Positivo",'Dúvidas e Respostas'!$E$3,IF(C26="Negativo",'Dúvidas e Respostas'!$E$4,IF(C26="Neutro","Seu contas a pagar e a receber se igualaram esse mês","")))</f>
        <v>Seu contas a pagar e a receber se igualaram esse mês</v>
      </c>
      <c r="D27" s="135" t="str">
        <f>IF(D26="Positivo",'Dúvidas e Respostas'!$E$3,IF(D26="Negativo",'Dúvidas e Respostas'!$E$4,IF(D26="Neutro","Seu contas a pagar e a receber se igualaram esse mês","")))</f>
        <v>Seu contas a pagar e a receber se igualaram esse mês</v>
      </c>
      <c r="E27" s="135" t="str">
        <f>IF(E26="Positivo",'Dúvidas e Respostas'!$E$3,IF(E26="Negativo",'Dúvidas e Respostas'!$E$4,IF(E26="Neutro","Seu contas a pagar e a receber se igualaram esse mês","")))</f>
        <v>Seu contas a pagar e a receber se igualaram esse mês</v>
      </c>
      <c r="F27" s="135" t="str">
        <f>IF(F26="Positivo",'Dúvidas e Respostas'!$E$3,IF(F26="Negativo",'Dúvidas e Respostas'!$E$4,IF(F26="Neutro","Seu contas a pagar e a receber se igualaram esse mês","")))</f>
        <v>Seu contas a pagar e a receber se igualaram esse mês</v>
      </c>
      <c r="G27" s="135" t="str">
        <f>IF(G26="Positivo",'Dúvidas e Respostas'!$E$3,IF(G26="Negativo",'Dúvidas e Respostas'!$E$4,IF(G26="Neutro","Seu contas a pagar e a receber se igualaram esse mês","")))</f>
        <v>Seu contas a pagar e a receber se igualaram esse mês</v>
      </c>
      <c r="H27" s="135" t="str">
        <f>IF(H26="Positivo",'Dúvidas e Respostas'!$E$3,IF(H26="Negativo",'Dúvidas e Respostas'!$E$4,IF(H26="Neutro","Seu contas a pagar e a receber se igualaram esse mês","")))</f>
        <v>Seu contas a pagar e a receber se igualaram esse mês</v>
      </c>
      <c r="I27" s="135" t="str">
        <f>IF(I26="Positivo",'Dúvidas e Respostas'!$E$3,IF(I26="Negativo",'Dúvidas e Respostas'!$E$4,IF(I26="Neutro","Seu contas a pagar e a receber se igualaram esse mês","")))</f>
        <v>Seu contas a pagar e a receber se igualaram esse mês</v>
      </c>
      <c r="J27" s="135" t="str">
        <f>IF(J26="Positivo",'Dúvidas e Respostas'!$E$3,IF(J26="Negativo",'Dúvidas e Respostas'!$E$4,IF(J26="Neutro","Seu contas a pagar e a receber se igualaram esse mês","")))</f>
        <v>Legal, você tem mais recebimentos do que pagamentos para entrar em caixa. Só tome cuidado com o índice de inadimplência dos seus devedores para não transformar essa projeção em um resultado real ruim</v>
      </c>
      <c r="K27" s="135" t="str">
        <f>IF(K26="Positivo",'Dúvidas e Respostas'!$E$3,IF(K26="Negativo",'Dúvidas e Respostas'!$E$4,IF(K26="Neutro","Seu contas a pagar e a receber se igualaram esse mês","")))</f>
        <v>Cuidado! Suas contas a pagar para esse mês estão superiores ao que você tem direito a receber, se você não procurar reverter essa situação, provavelmente terá prejuízo</v>
      </c>
      <c r="L27" s="135" t="str">
        <f>IF(L26="Positivo",'Dúvidas e Respostas'!$E$3,IF(L26="Negativo",'Dúvidas e Respostas'!$E$4,IF(L26="Neutro","Seu contas a pagar e a receber se igualaram esse mês","")))</f>
        <v>Cuidado! Suas contas a pagar para esse mês estão superiores ao que você tem direito a receber, se você não procurar reverter essa situação, provavelmente terá prejuízo</v>
      </c>
      <c r="M27" s="135" t="str">
        <f>IF(M26="Positivo",'Dúvidas e Respostas'!$E$3,IF(M26="Negativo",'Dúvidas e Respostas'!$E$4,IF(M26="Neutro","Seu contas a pagar e a receber se igualaram esse mês","")))</f>
        <v>Cuidado! Suas contas a pagar para esse mês estão superiores ao que você tem direito a receber, se você não procurar reverter essa situação, provavelmente terá prejuízo</v>
      </c>
      <c r="N27" s="135" t="str">
        <f>IF(N26="Positivo",'Dúvidas e Respostas'!$E$3,IF(N26="Negativo",'Dúvidas e Respostas'!$E$4,IF(N26="Neutro","Seu contas a pagar e a receber se igualaram esse mês","")))</f>
        <v>Cuidado! Suas contas a pagar para esse mês estão superiores ao que você tem direito a receber, se você não procurar reverter essa situação, provavelmente terá prejuízo</v>
      </c>
    </row>
    <row r="28" spans="1:15" ht="16.5" customHeight="1" x14ac:dyDescent="0.25">
      <c r="B28" s="85"/>
      <c r="C28" s="85" t="s">
        <v>268</v>
      </c>
      <c r="D28" s="85"/>
      <c r="E28" s="85"/>
      <c r="F28" s="85"/>
      <c r="G28" s="85"/>
      <c r="H28" s="85"/>
      <c r="I28" s="85"/>
      <c r="J28" s="85"/>
      <c r="K28" s="85"/>
      <c r="L28" s="85"/>
      <c r="M28" s="85"/>
      <c r="N28" s="85"/>
    </row>
    <row r="29" spans="1:15" ht="16.5" customHeight="1" x14ac:dyDescent="0.25">
      <c r="B29" s="85" t="s">
        <v>269</v>
      </c>
      <c r="C29" s="85">
        <f>C25-C24</f>
        <v>0</v>
      </c>
      <c r="D29" s="85">
        <f t="shared" ref="D29:N29" si="5">D25-D24</f>
        <v>0</v>
      </c>
      <c r="E29" s="85">
        <f t="shared" si="5"/>
        <v>0</v>
      </c>
      <c r="F29" s="85">
        <f t="shared" si="5"/>
        <v>0</v>
      </c>
      <c r="G29" s="85">
        <f t="shared" si="5"/>
        <v>0</v>
      </c>
      <c r="H29" s="85">
        <f t="shared" si="5"/>
        <v>0</v>
      </c>
      <c r="I29" s="85">
        <f t="shared" si="5"/>
        <v>0</v>
      </c>
      <c r="J29" s="85">
        <f t="shared" si="5"/>
        <v>-1484.5700000000006</v>
      </c>
      <c r="K29" s="85">
        <f>K25-K24</f>
        <v>4569.5</v>
      </c>
      <c r="L29" s="85">
        <f t="shared" si="5"/>
        <v>4442.33</v>
      </c>
      <c r="M29" s="85">
        <f>M25-M24</f>
        <v>4442.33</v>
      </c>
      <c r="N29" s="85">
        <f t="shared" si="5"/>
        <v>4442.33</v>
      </c>
      <c r="O29" s="143"/>
    </row>
    <row r="30" spans="1:15" ht="16.5" customHeight="1" x14ac:dyDescent="0.25">
      <c r="B30" s="85" t="s">
        <v>270</v>
      </c>
      <c r="C30" s="85">
        <f>FC!D10</f>
        <v>12927.7</v>
      </c>
      <c r="D30" s="85">
        <f>FC!E10</f>
        <v>12927.7</v>
      </c>
      <c r="E30" s="85">
        <f>FC!F10</f>
        <v>12927.7</v>
      </c>
      <c r="F30" s="85">
        <f>FC!G10</f>
        <v>12927.7</v>
      </c>
      <c r="G30" s="85">
        <f>FC!H10</f>
        <v>12927.7</v>
      </c>
      <c r="H30" s="85">
        <f>FC!I10</f>
        <v>12927.7</v>
      </c>
      <c r="I30" s="85">
        <f>FC!J10</f>
        <v>14737.7</v>
      </c>
      <c r="J30" s="85">
        <f>FC!K10</f>
        <v>7448.5700000000006</v>
      </c>
      <c r="K30" s="85">
        <f>FC!L10</f>
        <v>7448.5700000000006</v>
      </c>
      <c r="L30" s="85">
        <f>FC!M10</f>
        <v>7448.5700000000006</v>
      </c>
      <c r="M30" s="85">
        <f>FC!N10</f>
        <v>7448.5700000000006</v>
      </c>
      <c r="N30" s="85">
        <f>FC!O10</f>
        <v>7448.5700000000006</v>
      </c>
    </row>
    <row r="31" spans="1:15" ht="16.5" customHeight="1" x14ac:dyDescent="0.25">
      <c r="B31" s="85"/>
      <c r="C31" s="85" t="str">
        <f t="shared" ref="C31:N31" si="6">IF(C29&lt;C30,"Positivo",IF(C30&lt;C29,"Negativo",IF(C29=C30,"Neutro","")))</f>
        <v>Positivo</v>
      </c>
      <c r="D31" s="85" t="str">
        <f t="shared" si="6"/>
        <v>Positivo</v>
      </c>
      <c r="E31" s="85" t="str">
        <f t="shared" si="6"/>
        <v>Positivo</v>
      </c>
      <c r="F31" s="85" t="str">
        <f t="shared" si="6"/>
        <v>Positivo</v>
      </c>
      <c r="G31" s="85" t="str">
        <f t="shared" si="6"/>
        <v>Positivo</v>
      </c>
      <c r="H31" s="85" t="str">
        <f t="shared" si="6"/>
        <v>Positivo</v>
      </c>
      <c r="I31" s="85" t="str">
        <f t="shared" si="6"/>
        <v>Positivo</v>
      </c>
      <c r="J31" s="85" t="str">
        <f t="shared" si="6"/>
        <v>Positivo</v>
      </c>
      <c r="K31" s="85" t="str">
        <f t="shared" si="6"/>
        <v>Positivo</v>
      </c>
      <c r="L31" s="85" t="str">
        <f t="shared" si="6"/>
        <v>Positivo</v>
      </c>
      <c r="M31" s="85" t="str">
        <f t="shared" si="6"/>
        <v>Positivo</v>
      </c>
      <c r="N31" s="85" t="str">
        <f t="shared" si="6"/>
        <v>Positivo</v>
      </c>
    </row>
    <row r="32" spans="1:15" ht="16.5" customHeight="1" x14ac:dyDescent="0.25">
      <c r="B32" s="85"/>
      <c r="C32" s="135" t="str">
        <f>IF(C31="Positivo",'Dúvidas e Respostas'!$F$3,IF(C31="Negativo",'Dúvidas e Respostas'!$F$4,IF(C31="Neutro","Como os valores acumulados que você tem é exatamente igual ao seu Contas a Pagar, você precisa se preocupar bastante com o póximo mês, pois se nada for feito e você tiver outro mês com muitas contas a pagar, entrará no vermelho","")))</f>
        <v>Sua necessidade de caixa para o mês que vem é menor do que você tem acumulado. Sua empresa está indo bem, mas fique de olho nos meses futuros para não ter surpresas!</v>
      </c>
      <c r="D32" s="135" t="str">
        <f>IF(D31="Positivo",'Dúvidas e Respostas'!$F$3,IF(D31="Negativo",'Dúvidas e Respostas'!$F$4,IF(D31="Neutro","Como os valores acumulados que você tem é exatamente igual ao seu Contas a Pagar, você precisa se preocupar bastante com o póximo mês, pois se nada for feito e você tiver outro mês com muitas contas a pagar, entrará no vermelho","")))</f>
        <v>Sua necessidade de caixa para o mês que vem é menor do que você tem acumulado. Sua empresa está indo bem, mas fique de olho nos meses futuros para não ter surpresas!</v>
      </c>
      <c r="E32" s="135" t="str">
        <f>IF(E31="Positivo",'Dúvidas e Respostas'!$F$3,IF(E31="Negativo",'Dúvidas e Respostas'!$F$4,IF(E31="Neutro","Como os valores acumulados que você tem é exatamente igual ao seu Contas a Pagar, você precisa se preocupar bastante com o póximo mês, pois se nada for feito e você tiver outro mês com muitas contas a pagar, entrará no vermelho","")))</f>
        <v>Sua necessidade de caixa para o mês que vem é menor do que você tem acumulado. Sua empresa está indo bem, mas fique de olho nos meses futuros para não ter surpresas!</v>
      </c>
      <c r="F32" s="135" t="str">
        <f>IF(F31="Positivo",'Dúvidas e Respostas'!$F$3,IF(F31="Negativo",'Dúvidas e Respostas'!$F$4,IF(F31="Neutro","Como os valores acumulados que você tem é exatamente igual ao seu Contas a Pagar, você precisa se preocupar bastante com o póximo mês, pois se nada for feito e você tiver outro mês com muitas contas a pagar, entrará no vermelho","")))</f>
        <v>Sua necessidade de caixa para o mês que vem é menor do que você tem acumulado. Sua empresa está indo bem, mas fique de olho nos meses futuros para não ter surpresas!</v>
      </c>
      <c r="G32" s="135" t="str">
        <f>IF(G31="Positivo",'Dúvidas e Respostas'!$F$3,IF(G31="Negativo",'Dúvidas e Respostas'!$F$4,IF(G31="Neutro","Como os valores acumulados que você tem é exatamente igual ao seu Contas a Pagar, você precisa se preocupar bastante com o póximo mês, pois se nada for feito e você tiver outro mês com muitas contas a pagar, entrará no vermelho","")))</f>
        <v>Sua necessidade de caixa para o mês que vem é menor do que você tem acumulado. Sua empresa está indo bem, mas fique de olho nos meses futuros para não ter surpresas!</v>
      </c>
      <c r="H32" s="135" t="str">
        <f>IF(H31="Positivo",'Dúvidas e Respostas'!$F$3,IF(H31="Negativo",'Dúvidas e Respostas'!$F$4,IF(H31="Neutro","Como os valores acumulados que você tem é exatamente igual ao seu Contas a Pagar, você precisa se preocupar bastante com o póximo mês, pois se nada for feito e você tiver outro mês com muitas contas a pagar, entrará no vermelho","")))</f>
        <v>Sua necessidade de caixa para o mês que vem é menor do que você tem acumulado. Sua empresa está indo bem, mas fique de olho nos meses futuros para não ter surpresas!</v>
      </c>
      <c r="I32" s="135" t="str">
        <f>IF(I31="Positivo",'Dúvidas e Respostas'!$F$3,IF(I31="Negativo",'Dúvidas e Respostas'!$F$4,IF(I31="Neutro","Como os valores acumulados que você tem é exatamente igual ao seu Contas a Pagar, você precisa se preocupar bastante com o póximo mês, pois se nada for feito e você tiver outro mês com muitas contas a pagar, entrará no vermelho","")))</f>
        <v>Sua necessidade de caixa para o mês que vem é menor do que você tem acumulado. Sua empresa está indo bem, mas fique de olho nos meses futuros para não ter surpresas!</v>
      </c>
      <c r="J32" s="135" t="str">
        <f>IF(J31="Positivo",'Dúvidas e Respostas'!$F$3,IF(J31="Negativo",'Dúvidas e Respostas'!$F$4,IF(J31="Neutro","Como os valores acumulados que você tem é exatamente igual ao seu Contas a Pagar, você precisa se preocupar bastante com o póximo mês, pois se nada for feito e você tiver outro mês com muitas contas a pagar, entrará no vermelho","")))</f>
        <v>Sua necessidade de caixa para o mês que vem é menor do que você tem acumulado. Sua empresa está indo bem, mas fique de olho nos meses futuros para não ter surpresas!</v>
      </c>
      <c r="K32" s="135" t="str">
        <f>IF(K31="Positivo",'Dúvidas e Respostas'!$F$3,IF(K31="Negativo",'Dúvidas e Respostas'!$F$4,IF(K31="Neutro","Como os valores acumulados que você tem é exatamente igual ao seu Contas a Pagar, você precisa se preocupar bastante com o póximo mês, pois se nada for feito e você tiver outro mês com muitas contas a pagar, entrará no vermelho","")))</f>
        <v>Sua necessidade de caixa para o mês que vem é menor do que você tem acumulado. Sua empresa está indo bem, mas fique de olho nos meses futuros para não ter surpresas!</v>
      </c>
      <c r="L32" s="135" t="str">
        <f>IF(L31="Positivo",'Dúvidas e Respostas'!$F$3,IF(L31="Negativo",'Dúvidas e Respostas'!$F$4,IF(L31="Neutro","Como os valores acumulados que você tem é exatamente igual ao seu Contas a Pagar, você precisa se preocupar bastante com o póximo mês, pois se nada for feito e você tiver outro mês com muitas contas a pagar, entrará no vermelho","")))</f>
        <v>Sua necessidade de caixa para o mês que vem é menor do que você tem acumulado. Sua empresa está indo bem, mas fique de olho nos meses futuros para não ter surpresas!</v>
      </c>
      <c r="M32" s="135" t="str">
        <f>IF(M31="Positivo",'Dúvidas e Respostas'!$F$3,IF(M31="Negativo",'Dúvidas e Respostas'!$F$4,IF(M31="Neutro","Como os valores acumulados que você tem é exatamente igual ao seu Contas a Pagar, você precisa se preocupar bastante com o póximo mês, pois se nada for feito e você tiver outro mês com muitas contas a pagar, entrará no vermelho","")))</f>
        <v>Sua necessidade de caixa para o mês que vem é menor do que você tem acumulado. Sua empresa está indo bem, mas fique de olho nos meses futuros para não ter surpresas!</v>
      </c>
      <c r="N32" s="135" t="str">
        <f>IF(N31="Positivo",'Dúvidas e Respostas'!$F$3,IF(N31="Negativo",'Dúvidas e Respostas'!$F$4,IF(N31="Neutro","Como os valores acumulados que você tem é exatamente igual ao seu Contas a Pagar, você precisa se preocupar bastante com o póximo mês, pois se nada for feito e você tiver outro mês com muitas contas a pagar, entrará no vermelho","")))</f>
        <v>Sua necessidade de caixa para o mês que vem é menor do que você tem acumulado. Sua empresa está indo bem, mas fique de olho nos meses futuros para não ter surpresas!</v>
      </c>
    </row>
    <row r="33" spans="2:18" x14ac:dyDescent="0.25">
      <c r="B33" s="85"/>
      <c r="C33" s="85"/>
      <c r="D33" s="85"/>
      <c r="E33" s="85"/>
      <c r="F33" s="85"/>
      <c r="G33" s="85"/>
      <c r="H33" s="85"/>
      <c r="I33" s="85"/>
      <c r="J33" s="85"/>
      <c r="K33" s="85"/>
      <c r="L33" s="85"/>
      <c r="M33" s="85"/>
      <c r="N33" s="85"/>
      <c r="O33" s="83"/>
      <c r="P33" s="83"/>
      <c r="Q33" s="83"/>
      <c r="R33" s="83"/>
    </row>
    <row r="34" spans="2:18" x14ac:dyDescent="0.25">
      <c r="B34" s="143"/>
      <c r="C34" s="143"/>
      <c r="D34" s="143"/>
      <c r="E34" s="143"/>
      <c r="F34" s="143"/>
      <c r="G34" s="143"/>
      <c r="H34" s="143"/>
      <c r="I34" s="143"/>
      <c r="J34" s="143"/>
      <c r="K34" s="143"/>
      <c r="L34" s="143"/>
      <c r="M34" s="83"/>
      <c r="N34" s="83"/>
      <c r="O34" s="83"/>
      <c r="P34" s="83"/>
      <c r="Q34" s="83"/>
      <c r="R34" s="83"/>
    </row>
    <row r="35" spans="2:18" x14ac:dyDescent="0.25">
      <c r="B35" s="143"/>
      <c r="C35" s="143"/>
      <c r="D35" s="143"/>
      <c r="E35" s="143"/>
      <c r="F35" s="143"/>
      <c r="G35" s="143"/>
      <c r="H35" s="143"/>
      <c r="I35" s="143"/>
      <c r="J35" s="143"/>
      <c r="K35" s="143"/>
      <c r="L35" s="143"/>
      <c r="M35" s="83"/>
      <c r="N35" s="83"/>
      <c r="O35" s="83"/>
      <c r="P35" s="83"/>
      <c r="Q35" s="83"/>
      <c r="R35" s="83"/>
    </row>
    <row r="36" spans="2:18" x14ac:dyDescent="0.25">
      <c r="B36" s="143"/>
      <c r="C36" s="143"/>
      <c r="D36" s="143"/>
      <c r="E36" s="143"/>
      <c r="F36" s="143"/>
      <c r="G36" s="143"/>
      <c r="H36" s="143"/>
      <c r="I36" s="143"/>
      <c r="J36" s="143"/>
      <c r="K36" s="143"/>
      <c r="L36" s="143"/>
      <c r="M36" s="83"/>
      <c r="N36" s="83"/>
      <c r="O36" s="83"/>
      <c r="P36" s="83"/>
      <c r="Q36" s="83"/>
      <c r="R36" s="83"/>
    </row>
    <row r="37" spans="2:18" x14ac:dyDescent="0.25">
      <c r="B37" s="143"/>
      <c r="C37" s="143"/>
      <c r="D37" s="143"/>
      <c r="E37" s="143"/>
      <c r="F37" s="143"/>
      <c r="G37" s="143"/>
      <c r="H37" s="143"/>
      <c r="I37" s="143"/>
      <c r="J37" s="143"/>
      <c r="K37" s="143"/>
      <c r="L37" s="143"/>
      <c r="M37" s="83"/>
      <c r="N37" s="83"/>
      <c r="O37" s="83"/>
      <c r="P37" s="83"/>
      <c r="Q37" s="83"/>
      <c r="R37" s="83"/>
    </row>
    <row r="38" spans="2:18" x14ac:dyDescent="0.25">
      <c r="C38" s="85"/>
      <c r="D38" s="85"/>
      <c r="E38" s="85"/>
      <c r="F38" s="85"/>
      <c r="G38" s="83"/>
      <c r="H38" s="83"/>
      <c r="I38" s="83"/>
      <c r="J38" s="83"/>
      <c r="K38" s="83"/>
      <c r="L38" s="83"/>
      <c r="M38" s="83"/>
      <c r="N38" s="83"/>
      <c r="O38" s="83"/>
      <c r="P38" s="83"/>
      <c r="Q38" s="83"/>
      <c r="R38" s="83"/>
    </row>
    <row r="39" spans="2:18" x14ac:dyDescent="0.25">
      <c r="C39" s="85"/>
      <c r="D39" s="85"/>
      <c r="E39" s="85"/>
      <c r="F39" s="85"/>
      <c r="G39" s="83"/>
      <c r="H39" s="83"/>
      <c r="I39" s="83"/>
      <c r="J39" s="83"/>
      <c r="K39" s="83"/>
      <c r="L39" s="83"/>
      <c r="M39" s="83"/>
      <c r="N39" s="83"/>
      <c r="O39" s="83"/>
      <c r="P39" s="83"/>
      <c r="Q39" s="83"/>
      <c r="R39" s="83"/>
    </row>
    <row r="40" spans="2:18" x14ac:dyDescent="0.25">
      <c r="C40" s="83"/>
      <c r="D40" s="83"/>
      <c r="E40" s="83"/>
      <c r="F40" s="83"/>
      <c r="G40" s="83"/>
      <c r="H40" s="83"/>
      <c r="I40" s="83"/>
      <c r="J40" s="83"/>
      <c r="K40" s="83"/>
      <c r="L40" s="83"/>
      <c r="M40" s="83"/>
      <c r="N40" s="83"/>
      <c r="O40" s="83"/>
      <c r="P40" s="83"/>
      <c r="Q40" s="83"/>
      <c r="R40" s="83"/>
    </row>
    <row r="41" spans="2:18" x14ac:dyDescent="0.25">
      <c r="C41" s="83"/>
      <c r="D41" s="83"/>
      <c r="E41" s="83"/>
      <c r="F41" s="83"/>
      <c r="G41" s="83"/>
      <c r="H41" s="83"/>
      <c r="I41" s="83"/>
      <c r="J41" s="83"/>
      <c r="K41" s="83"/>
      <c r="L41" s="83"/>
      <c r="M41" s="83"/>
      <c r="N41" s="83"/>
      <c r="O41" s="83"/>
      <c r="P41" s="83"/>
      <c r="Q41" s="83"/>
      <c r="R41" s="83"/>
    </row>
    <row r="42" spans="2:18" x14ac:dyDescent="0.25">
      <c r="C42" s="83"/>
      <c r="D42" s="83"/>
      <c r="E42" s="83"/>
      <c r="F42" s="83"/>
      <c r="G42" s="83"/>
      <c r="H42" s="83"/>
      <c r="I42" s="83"/>
      <c r="J42" s="83"/>
      <c r="K42" s="83"/>
      <c r="L42" s="83"/>
      <c r="M42" s="83"/>
      <c r="N42" s="83"/>
      <c r="O42" s="83"/>
      <c r="P42" s="83"/>
      <c r="Q42" s="83"/>
      <c r="R42" s="83"/>
    </row>
    <row r="43" spans="2:18" x14ac:dyDescent="0.25">
      <c r="C43" s="83"/>
      <c r="D43" s="83"/>
      <c r="E43" s="83"/>
      <c r="F43" s="83"/>
      <c r="G43" s="83"/>
      <c r="H43" s="83"/>
      <c r="I43" s="83"/>
      <c r="J43" s="83"/>
      <c r="K43" s="83"/>
      <c r="L43" s="83"/>
    </row>
  </sheetData>
  <sheetProtection selectLockedCells="1"/>
  <mergeCells count="10">
    <mergeCell ref="C1:O1"/>
    <mergeCell ref="C10:D10"/>
    <mergeCell ref="C9:D9"/>
    <mergeCell ref="E10:F10"/>
    <mergeCell ref="E9:F9"/>
    <mergeCell ref="G10:H10"/>
    <mergeCell ref="G9:H9"/>
    <mergeCell ref="I9:J9"/>
    <mergeCell ref="I10:J10"/>
    <mergeCell ref="E4:F4"/>
  </mergeCells>
  <conditionalFormatting sqref="C10">
    <cfRule type="containsText" dxfId="26" priority="11" operator="containsText" text="Parabéns">
      <formula>NOT(ISERROR(SEARCH("Parabéns",C10)))</formula>
    </cfRule>
    <cfRule type="containsText" dxfId="25" priority="12" operator="containsText" text="repetirá">
      <formula>NOT(ISERROR(SEARCH("repetirá",C10)))</formula>
    </cfRule>
  </conditionalFormatting>
  <conditionalFormatting sqref="E10">
    <cfRule type="containsText" dxfId="24" priority="5" operator="containsText" text="piorou">
      <formula>NOT(ISERROR(SEARCH("piorou",E10)))</formula>
    </cfRule>
    <cfRule type="containsText" dxfId="23" priority="6" operator="containsText" text="boa">
      <formula>NOT(ISERROR(SEARCH("boa",E10)))</formula>
    </cfRule>
  </conditionalFormatting>
  <conditionalFormatting sqref="G10">
    <cfRule type="containsText" dxfId="22" priority="3" operator="containsText" text="devedores">
      <formula>NOT(ISERROR(SEARCH("devedores",G10)))</formula>
    </cfRule>
    <cfRule type="containsText" dxfId="21" priority="4" operator="containsText" text="prejuízo">
      <formula>NOT(ISERROR(SEARCH("prejuízo",G10)))</formula>
    </cfRule>
  </conditionalFormatting>
  <conditionalFormatting sqref="I10">
    <cfRule type="containsText" dxfId="20" priority="1" operator="containsText" text="olho">
      <formula>NOT(ISERROR(SEARCH("olho",I10)))</formula>
    </cfRule>
    <cfRule type="containsText" dxfId="19" priority="2" operator="containsText" text="atento">
      <formula>NOT(ISERROR(SEARCH("atento",I10)))</formula>
    </cfRule>
  </conditionalFormatting>
  <dataValidations count="1">
    <dataValidation type="list" allowBlank="1" showInputMessage="1" showErrorMessage="1" sqref="E4">
      <formula1>"Janeiro,Fevereiro,Março,Abril,Maio,Junho,Julho,Agosto,Setembro,Outubro,Novembro,Dezembro"</formula1>
    </dataValidation>
  </dataValidations>
  <pageMargins left="0.511811024" right="0.511811024" top="0.78740157499999996" bottom="0.78740157499999996" header="0.31496062000000002" footer="0.31496062000000002"/>
  <drawing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26">
    <pageSetUpPr fitToPage="1"/>
  </sheetPr>
  <dimension ref="A1:Z99"/>
  <sheetViews>
    <sheetView showGridLines="0" zoomScale="90" zoomScaleNormal="90" zoomScalePageLayoutView="90" workbookViewId="0"/>
  </sheetViews>
  <sheetFormatPr defaultColWidth="0" defaultRowHeight="46.5" customHeight="1" zeroHeight="1" x14ac:dyDescent="0.25"/>
  <cols>
    <col min="1" max="1" width="27.42578125" style="75" customWidth="1"/>
    <col min="2" max="3" width="3.7109375" customWidth="1"/>
    <col min="4" max="4" width="26" customWidth="1"/>
    <col min="5" max="7" width="11.140625" customWidth="1"/>
    <col min="8" max="8" width="11.42578125" customWidth="1"/>
    <col min="9" max="13" width="11.140625" customWidth="1"/>
    <col min="14" max="14" width="12.28515625" customWidth="1"/>
    <col min="15" max="17" width="11.140625" customWidth="1"/>
    <col min="18" max="26" width="8.85546875" style="83" customWidth="1"/>
    <col min="27" max="16384" width="8.85546875" hidden="1"/>
  </cols>
  <sheetData>
    <row r="1" spans="1:26" s="23" customFormat="1" ht="33.950000000000003" customHeight="1" x14ac:dyDescent="0.35">
      <c r="A1" s="191" t="s">
        <v>1368</v>
      </c>
      <c r="C1" s="125"/>
      <c r="D1" s="125" t="s">
        <v>339</v>
      </c>
      <c r="E1" s="125"/>
      <c r="F1" s="125"/>
      <c r="G1" s="125"/>
      <c r="H1" s="125"/>
      <c r="I1" s="125"/>
      <c r="J1" s="125"/>
      <c r="K1" s="125"/>
      <c r="L1" s="125"/>
      <c r="M1" s="125"/>
      <c r="N1" s="125"/>
      <c r="O1" s="125"/>
      <c r="R1" s="133"/>
      <c r="S1" s="133"/>
      <c r="T1" s="133"/>
      <c r="U1" s="133"/>
      <c r="V1" s="133"/>
      <c r="W1" s="133"/>
      <c r="X1" s="133"/>
      <c r="Y1" s="133"/>
      <c r="Z1" s="133"/>
    </row>
    <row r="2" spans="1:26" s="23" customFormat="1" ht="37.5" customHeight="1" x14ac:dyDescent="0.25">
      <c r="A2" s="74"/>
      <c r="C2" s="24"/>
      <c r="D2" s="24"/>
      <c r="E2" s="24"/>
      <c r="F2" s="24"/>
      <c r="G2" s="24"/>
      <c r="H2" s="24"/>
      <c r="I2" s="24"/>
      <c r="J2" s="24"/>
      <c r="K2" s="24"/>
      <c r="L2" s="24"/>
      <c r="M2" s="24"/>
      <c r="N2" s="24"/>
      <c r="O2" s="24"/>
      <c r="P2" s="24"/>
      <c r="Q2" s="24"/>
      <c r="R2" s="138"/>
      <c r="S2" s="138"/>
      <c r="T2" s="138"/>
      <c r="U2" s="133"/>
      <c r="V2" s="133"/>
      <c r="W2" s="133"/>
      <c r="X2" s="133"/>
      <c r="Y2" s="133"/>
      <c r="Z2" s="133"/>
    </row>
    <row r="3" spans="1:26" s="53" customFormat="1" ht="50.25" customHeight="1" x14ac:dyDescent="0.25">
      <c r="A3" s="74"/>
      <c r="D3" s="256" t="s">
        <v>341</v>
      </c>
      <c r="E3" s="256"/>
      <c r="F3" s="256"/>
      <c r="G3" s="256"/>
      <c r="H3" s="256"/>
      <c r="I3" s="256"/>
      <c r="J3" s="256"/>
      <c r="K3" s="256"/>
      <c r="L3" s="256"/>
      <c r="M3" s="256"/>
      <c r="N3" s="256"/>
      <c r="R3" s="160"/>
      <c r="S3" s="160"/>
      <c r="T3" s="160"/>
      <c r="U3" s="160"/>
      <c r="V3" s="160"/>
      <c r="W3" s="160"/>
      <c r="X3" s="160"/>
      <c r="Y3" s="160"/>
      <c r="Z3" s="160"/>
    </row>
    <row r="4" spans="1:26" s="123" customFormat="1" ht="69.75" customHeight="1" x14ac:dyDescent="1.35">
      <c r="A4" s="75"/>
      <c r="B4"/>
      <c r="D4" s="255" t="s">
        <v>340</v>
      </c>
      <c r="E4" s="255"/>
      <c r="F4" s="255"/>
      <c r="G4" s="255"/>
      <c r="H4" s="255"/>
      <c r="I4" s="255"/>
      <c r="J4" s="255"/>
      <c r="K4" s="255"/>
      <c r="L4" s="255"/>
      <c r="M4" s="255"/>
      <c r="N4" s="255"/>
      <c r="O4" s="124"/>
      <c r="P4" s="124"/>
      <c r="Q4" s="124"/>
      <c r="R4" s="161"/>
      <c r="S4" s="161"/>
      <c r="T4" s="161"/>
      <c r="U4" s="161"/>
      <c r="V4" s="161"/>
      <c r="W4" s="161"/>
      <c r="X4" s="161"/>
      <c r="Y4" s="161"/>
      <c r="Z4" s="161"/>
    </row>
    <row r="5" spans="1:26" ht="6.75" customHeight="1" x14ac:dyDescent="0.25">
      <c r="G5" s="14"/>
    </row>
    <row r="6" spans="1:26" ht="6.75" customHeight="1" x14ac:dyDescent="0.25"/>
    <row r="7" spans="1:26" ht="38.25" customHeight="1" x14ac:dyDescent="0.25"/>
    <row r="8" spans="1:26" ht="70.5" customHeight="1" x14ac:dyDescent="0.25">
      <c r="D8" s="257" t="s">
        <v>325</v>
      </c>
      <c r="E8" s="257"/>
      <c r="F8" s="257"/>
      <c r="G8" s="257"/>
      <c r="H8" s="257"/>
      <c r="I8" s="257"/>
      <c r="J8" s="257"/>
      <c r="K8" s="257"/>
      <c r="L8" s="257"/>
      <c r="M8" s="257"/>
      <c r="N8" s="257"/>
      <c r="O8" s="257"/>
      <c r="P8" s="257"/>
      <c r="Q8" s="257"/>
    </row>
    <row r="9" spans="1:26" ht="70.5" customHeight="1" x14ac:dyDescent="0.25">
      <c r="D9" s="257" t="s">
        <v>330</v>
      </c>
      <c r="E9" s="257"/>
      <c r="F9" s="257"/>
      <c r="G9" s="257"/>
      <c r="H9" s="257"/>
      <c r="I9" s="257"/>
      <c r="J9" s="257"/>
      <c r="K9" s="257"/>
      <c r="L9" s="257"/>
      <c r="M9" s="257"/>
      <c r="N9" s="257"/>
      <c r="O9" s="257"/>
      <c r="P9" s="257"/>
      <c r="Q9" s="257"/>
    </row>
    <row r="10" spans="1:26" ht="70.5" customHeight="1" x14ac:dyDescent="0.25">
      <c r="D10" s="257" t="s">
        <v>331</v>
      </c>
      <c r="E10" s="257"/>
      <c r="F10" s="257"/>
      <c r="G10" s="257"/>
      <c r="H10" s="257"/>
      <c r="I10" s="257"/>
      <c r="J10" s="257"/>
      <c r="K10" s="257"/>
      <c r="L10" s="257"/>
      <c r="M10" s="257"/>
      <c r="N10" s="257"/>
      <c r="O10" s="257"/>
      <c r="P10" s="257"/>
      <c r="Q10" s="257"/>
    </row>
    <row r="11" spans="1:26" ht="70.5" customHeight="1" x14ac:dyDescent="0.25">
      <c r="D11" s="257" t="s">
        <v>326</v>
      </c>
      <c r="E11" s="257"/>
      <c r="F11" s="257"/>
      <c r="G11" s="257"/>
      <c r="H11" s="257"/>
      <c r="I11" s="257"/>
      <c r="J11" s="257"/>
      <c r="K11" s="257"/>
      <c r="L11" s="257"/>
      <c r="M11" s="257"/>
      <c r="N11" s="257"/>
      <c r="O11" s="257"/>
      <c r="P11" s="257"/>
      <c r="Q11" s="257"/>
    </row>
    <row r="12" spans="1:26" ht="26.25" customHeight="1" x14ac:dyDescent="0.25">
      <c r="D12" s="1"/>
      <c r="E12" s="1"/>
      <c r="F12" s="1"/>
      <c r="G12" s="1"/>
      <c r="H12" s="1"/>
      <c r="I12" s="1"/>
      <c r="J12" s="1"/>
      <c r="K12" s="1"/>
      <c r="L12" s="1"/>
      <c r="M12" s="1"/>
      <c r="N12" s="1"/>
      <c r="O12" s="1"/>
      <c r="P12" s="1"/>
      <c r="Q12" s="1"/>
    </row>
    <row r="13" spans="1:26" ht="27" customHeight="1" x14ac:dyDescent="0.25">
      <c r="B13" s="72"/>
    </row>
    <row r="14" spans="1:26" s="1" customFormat="1" ht="9" customHeight="1" x14ac:dyDescent="0.25">
      <c r="A14" s="75"/>
      <c r="B14" s="72"/>
      <c r="C14"/>
      <c r="R14" s="162"/>
      <c r="S14" s="162"/>
      <c r="T14" s="162"/>
      <c r="U14" s="162"/>
      <c r="V14" s="162"/>
      <c r="W14" s="162"/>
      <c r="X14" s="162"/>
      <c r="Y14" s="162"/>
      <c r="Z14" s="162"/>
    </row>
    <row r="15" spans="1:26" s="1" customFormat="1" ht="44.25" customHeight="1" x14ac:dyDescent="0.25">
      <c r="A15" s="75"/>
      <c r="B15" s="72"/>
      <c r="C15"/>
      <c r="D15" s="254" t="s">
        <v>327</v>
      </c>
      <c r="E15" s="254"/>
      <c r="F15" s="254"/>
      <c r="G15" s="254"/>
      <c r="H15" s="254"/>
      <c r="I15" s="254"/>
      <c r="J15" s="254"/>
      <c r="K15" s="254"/>
      <c r="L15" s="254"/>
      <c r="M15" s="254"/>
      <c r="N15" s="254"/>
      <c r="O15" s="254"/>
      <c r="P15" s="254"/>
      <c r="Q15" s="254"/>
      <c r="R15" s="162"/>
      <c r="S15" s="162"/>
      <c r="T15" s="162"/>
      <c r="U15" s="162"/>
      <c r="V15" s="162"/>
      <c r="W15" s="162"/>
      <c r="X15" s="162"/>
      <c r="Y15" s="162"/>
      <c r="Z15" s="162"/>
    </row>
    <row r="16" spans="1:26" ht="39.75" customHeight="1" x14ac:dyDescent="0.35">
      <c r="B16" s="72"/>
      <c r="D16" s="113" t="s">
        <v>329</v>
      </c>
    </row>
    <row r="17" spans="2:17" ht="33" customHeight="1" x14ac:dyDescent="0.25">
      <c r="B17" s="72"/>
    </row>
    <row r="18" spans="2:17" ht="33" customHeight="1" x14ac:dyDescent="0.25">
      <c r="B18" s="72"/>
    </row>
    <row r="19" spans="2:17" ht="33" customHeight="1" x14ac:dyDescent="0.25">
      <c r="B19" s="72"/>
    </row>
    <row r="20" spans="2:17" ht="23.25" customHeight="1" x14ac:dyDescent="0.25">
      <c r="B20" s="72"/>
      <c r="D20" s="11"/>
    </row>
    <row r="21" spans="2:17" ht="23.25" customHeight="1" x14ac:dyDescent="0.25">
      <c r="B21" s="72"/>
      <c r="D21" s="11"/>
    </row>
    <row r="22" spans="2:17" ht="23.25" customHeight="1" x14ac:dyDescent="0.25">
      <c r="B22" s="72"/>
      <c r="D22" s="11"/>
    </row>
    <row r="23" spans="2:17" ht="23.25" customHeight="1" x14ac:dyDescent="0.25">
      <c r="B23" s="72"/>
      <c r="D23" s="11"/>
    </row>
    <row r="24" spans="2:17" ht="23.25" customHeight="1" x14ac:dyDescent="0.25">
      <c r="B24" s="72"/>
      <c r="D24" s="11"/>
    </row>
    <row r="25" spans="2:17" ht="23.25" customHeight="1" x14ac:dyDescent="0.25">
      <c r="B25" s="72"/>
    </row>
    <row r="26" spans="2:17" ht="23.25" customHeight="1" x14ac:dyDescent="0.25">
      <c r="B26" s="72"/>
    </row>
    <row r="27" spans="2:17" ht="23.25" customHeight="1" thickBot="1" x14ac:dyDescent="0.3">
      <c r="B27" s="72"/>
    </row>
    <row r="28" spans="2:17" ht="33.75" customHeight="1" thickTop="1" thickBot="1" x14ac:dyDescent="0.3">
      <c r="B28" s="72"/>
      <c r="D28" s="98" t="s">
        <v>317</v>
      </c>
      <c r="E28" s="82" t="s">
        <v>68</v>
      </c>
      <c r="F28" s="82" t="s">
        <v>69</v>
      </c>
      <c r="G28" s="82" t="s">
        <v>70</v>
      </c>
      <c r="H28" s="82" t="s">
        <v>71</v>
      </c>
      <c r="I28" s="82" t="s">
        <v>72</v>
      </c>
      <c r="J28" s="82" t="s">
        <v>73</v>
      </c>
      <c r="K28" s="82" t="s">
        <v>74</v>
      </c>
      <c r="L28" s="82" t="s">
        <v>75</v>
      </c>
      <c r="M28" s="82" t="s">
        <v>76</v>
      </c>
      <c r="N28" s="82" t="s">
        <v>77</v>
      </c>
      <c r="O28" s="82" t="s">
        <v>78</v>
      </c>
      <c r="P28" s="82" t="s">
        <v>79</v>
      </c>
      <c r="Q28" s="82" t="s">
        <v>80</v>
      </c>
    </row>
    <row r="29" spans="2:17" ht="33.75" customHeight="1" thickTop="1" thickBot="1" x14ac:dyDescent="0.3">
      <c r="B29" s="72"/>
      <c r="D29" s="80" t="s">
        <v>81</v>
      </c>
      <c r="E29" s="61">
        <f>Jan!P5</f>
        <v>12927.7</v>
      </c>
      <c r="F29" s="61">
        <f>E33</f>
        <v>12927.7</v>
      </c>
      <c r="G29" s="61">
        <f>F33</f>
        <v>12927.7</v>
      </c>
      <c r="H29" s="61">
        <f t="shared" ref="H29:P29" si="0">G33</f>
        <v>12927.7</v>
      </c>
      <c r="I29" s="61">
        <f t="shared" si="0"/>
        <v>12927.7</v>
      </c>
      <c r="J29" s="61">
        <f t="shared" si="0"/>
        <v>12927.7</v>
      </c>
      <c r="K29" s="61">
        <f t="shared" si="0"/>
        <v>12927.7</v>
      </c>
      <c r="L29" s="61">
        <f t="shared" si="0"/>
        <v>14737.7</v>
      </c>
      <c r="M29" s="61">
        <f t="shared" si="0"/>
        <v>7448.5700000000006</v>
      </c>
      <c r="N29" s="61">
        <f t="shared" si="0"/>
        <v>7448.5700000000006</v>
      </c>
      <c r="O29" s="61">
        <f t="shared" si="0"/>
        <v>7448.5700000000006</v>
      </c>
      <c r="P29" s="61">
        <f t="shared" si="0"/>
        <v>7448.5700000000006</v>
      </c>
      <c r="Q29" s="117"/>
    </row>
    <row r="30" spans="2:17" ht="33.75" customHeight="1" thickTop="1" thickBot="1" x14ac:dyDescent="0.3">
      <c r="B30" s="72"/>
      <c r="D30" s="110" t="s">
        <v>82</v>
      </c>
      <c r="E30" s="61">
        <f>FC!D7</f>
        <v>0</v>
      </c>
      <c r="F30" s="61">
        <f>FC!E7</f>
        <v>0</v>
      </c>
      <c r="G30" s="61">
        <f>FC!F7</f>
        <v>0</v>
      </c>
      <c r="H30" s="61">
        <f>FC!G7</f>
        <v>0</v>
      </c>
      <c r="I30" s="61">
        <f>FC!H7</f>
        <v>0</v>
      </c>
      <c r="J30" s="61">
        <f>FC!I7</f>
        <v>0</v>
      </c>
      <c r="K30" s="61">
        <f>FC!J7</f>
        <v>1810</v>
      </c>
      <c r="L30" s="61">
        <f>FC!K7</f>
        <v>0</v>
      </c>
      <c r="M30" s="61">
        <f>FC!L7</f>
        <v>0</v>
      </c>
      <c r="N30" s="61">
        <f>FC!M7</f>
        <v>0</v>
      </c>
      <c r="O30" s="61">
        <f>FC!N7</f>
        <v>0</v>
      </c>
      <c r="P30" s="61">
        <f>FC!O7</f>
        <v>0</v>
      </c>
      <c r="Q30" s="61">
        <f>SUM(E30:P30)</f>
        <v>1810</v>
      </c>
    </row>
    <row r="31" spans="2:17" ht="33.75" customHeight="1" thickTop="1" thickBot="1" x14ac:dyDescent="0.3">
      <c r="B31" s="72"/>
      <c r="D31" s="110" t="s">
        <v>83</v>
      </c>
      <c r="E31" s="61">
        <f>FC!D8</f>
        <v>0</v>
      </c>
      <c r="F31" s="61">
        <f>FC!E8</f>
        <v>0</v>
      </c>
      <c r="G31" s="61">
        <f>FC!F8</f>
        <v>0</v>
      </c>
      <c r="H31" s="61">
        <f>FC!G8</f>
        <v>0</v>
      </c>
      <c r="I31" s="61">
        <f>FC!H8</f>
        <v>0</v>
      </c>
      <c r="J31" s="61">
        <f>FC!I8</f>
        <v>0</v>
      </c>
      <c r="K31" s="61">
        <f>FC!J8</f>
        <v>0</v>
      </c>
      <c r="L31" s="61">
        <f>FC!K8</f>
        <v>7289.13</v>
      </c>
      <c r="M31" s="61">
        <f>FC!L8</f>
        <v>0</v>
      </c>
      <c r="N31" s="61">
        <f>FC!M8</f>
        <v>0</v>
      </c>
      <c r="O31" s="61">
        <f>FC!N8</f>
        <v>0</v>
      </c>
      <c r="P31" s="61">
        <f>FC!O8</f>
        <v>0</v>
      </c>
      <c r="Q31" s="61">
        <f>SUM(E31:P31)</f>
        <v>7289.13</v>
      </c>
    </row>
    <row r="32" spans="2:17" ht="33.75" customHeight="1" thickTop="1" thickBot="1" x14ac:dyDescent="0.3">
      <c r="B32" s="72"/>
      <c r="D32" s="110" t="s">
        <v>84</v>
      </c>
      <c r="E32" s="61">
        <f t="shared" ref="E32:Q32" si="1">E30-E31</f>
        <v>0</v>
      </c>
      <c r="F32" s="61">
        <f t="shared" si="1"/>
        <v>0</v>
      </c>
      <c r="G32" s="61">
        <f t="shared" si="1"/>
        <v>0</v>
      </c>
      <c r="H32" s="61">
        <f t="shared" si="1"/>
        <v>0</v>
      </c>
      <c r="I32" s="61">
        <f t="shared" si="1"/>
        <v>0</v>
      </c>
      <c r="J32" s="61">
        <f t="shared" si="1"/>
        <v>0</v>
      </c>
      <c r="K32" s="61">
        <f t="shared" si="1"/>
        <v>1810</v>
      </c>
      <c r="L32" s="61">
        <f t="shared" si="1"/>
        <v>-7289.13</v>
      </c>
      <c r="M32" s="61">
        <f t="shared" si="1"/>
        <v>0</v>
      </c>
      <c r="N32" s="61">
        <f t="shared" si="1"/>
        <v>0</v>
      </c>
      <c r="O32" s="61">
        <f t="shared" si="1"/>
        <v>0</v>
      </c>
      <c r="P32" s="61">
        <f t="shared" si="1"/>
        <v>0</v>
      </c>
      <c r="Q32" s="61">
        <f t="shared" si="1"/>
        <v>-5479.13</v>
      </c>
    </row>
    <row r="33" spans="1:26" ht="33.75" customHeight="1" thickTop="1" thickBot="1" x14ac:dyDescent="0.3">
      <c r="D33" s="110" t="s">
        <v>66</v>
      </c>
      <c r="E33" s="61">
        <f t="shared" ref="E33:O33" si="2">E32+E29</f>
        <v>12927.7</v>
      </c>
      <c r="F33" s="61">
        <f>F32+F29</f>
        <v>12927.7</v>
      </c>
      <c r="G33" s="61">
        <f t="shared" si="2"/>
        <v>12927.7</v>
      </c>
      <c r="H33" s="61">
        <f t="shared" si="2"/>
        <v>12927.7</v>
      </c>
      <c r="I33" s="61">
        <f t="shared" si="2"/>
        <v>12927.7</v>
      </c>
      <c r="J33" s="61">
        <f t="shared" si="2"/>
        <v>12927.7</v>
      </c>
      <c r="K33" s="61">
        <f t="shared" si="2"/>
        <v>14737.7</v>
      </c>
      <c r="L33" s="61">
        <f t="shared" si="2"/>
        <v>7448.5700000000006</v>
      </c>
      <c r="M33" s="61">
        <f t="shared" si="2"/>
        <v>7448.5700000000006</v>
      </c>
      <c r="N33" s="61">
        <f t="shared" si="2"/>
        <v>7448.5700000000006</v>
      </c>
      <c r="O33" s="61">
        <f t="shared" si="2"/>
        <v>7448.5700000000006</v>
      </c>
      <c r="P33" s="61">
        <f>P32+P29</f>
        <v>7448.5700000000006</v>
      </c>
      <c r="Q33" s="61">
        <f>P33</f>
        <v>7448.5700000000006</v>
      </c>
    </row>
    <row r="34" spans="1:26" ht="33.75" customHeight="1" thickTop="1" thickBot="1" x14ac:dyDescent="0.3">
      <c r="D34" s="110" t="s">
        <v>85</v>
      </c>
      <c r="E34" s="66">
        <f>IF(ISERR(E32/E30),0,E32/E30)</f>
        <v>0</v>
      </c>
      <c r="F34" s="66">
        <f>IF(ISERR(F32/F30),0,F32/F30)</f>
        <v>0</v>
      </c>
      <c r="G34" s="66">
        <f t="shared" ref="G34:Q34" si="3">IF(ISERR(G32/G30),0,G32/G30)</f>
        <v>0</v>
      </c>
      <c r="H34" s="66">
        <f t="shared" si="3"/>
        <v>0</v>
      </c>
      <c r="I34" s="66">
        <f t="shared" si="3"/>
        <v>0</v>
      </c>
      <c r="J34" s="66">
        <f t="shared" si="3"/>
        <v>0</v>
      </c>
      <c r="K34" s="66">
        <f t="shared" si="3"/>
        <v>1</v>
      </c>
      <c r="L34" s="66">
        <f t="shared" si="3"/>
        <v>0</v>
      </c>
      <c r="M34" s="66">
        <f t="shared" si="3"/>
        <v>0</v>
      </c>
      <c r="N34" s="66">
        <f t="shared" si="3"/>
        <v>0</v>
      </c>
      <c r="O34" s="66">
        <f t="shared" si="3"/>
        <v>0</v>
      </c>
      <c r="P34" s="66">
        <f t="shared" si="3"/>
        <v>0</v>
      </c>
      <c r="Q34" s="66">
        <f t="shared" si="3"/>
        <v>-3.0271436464088399</v>
      </c>
    </row>
    <row r="35" spans="1:26" s="1" customFormat="1" ht="44.25" customHeight="1" thickTop="1" x14ac:dyDescent="0.25">
      <c r="A35" s="75"/>
      <c r="B35"/>
      <c r="C35"/>
      <c r="D35" s="254" t="s">
        <v>332</v>
      </c>
      <c r="E35" s="254"/>
      <c r="F35" s="254"/>
      <c r="G35" s="254"/>
      <c r="H35" s="254"/>
      <c r="I35" s="254"/>
      <c r="J35" s="254"/>
      <c r="K35" s="254"/>
      <c r="L35" s="254"/>
      <c r="M35" s="254"/>
      <c r="N35" s="254"/>
      <c r="O35" s="254"/>
      <c r="P35" s="254"/>
      <c r="Q35" s="254"/>
      <c r="R35" s="162"/>
      <c r="S35" s="162"/>
      <c r="T35" s="162"/>
      <c r="U35" s="162"/>
      <c r="V35" s="162"/>
      <c r="W35" s="162"/>
      <c r="X35" s="162"/>
      <c r="Y35" s="162"/>
      <c r="Z35" s="162"/>
    </row>
    <row r="36" spans="1:26" ht="39.75" customHeight="1" x14ac:dyDescent="0.35">
      <c r="D36" s="113" t="s">
        <v>333</v>
      </c>
    </row>
    <row r="37" spans="1:26" ht="33" customHeight="1" x14ac:dyDescent="0.25"/>
    <row r="38" spans="1:26" ht="33" customHeight="1" x14ac:dyDescent="0.25"/>
    <row r="39" spans="1:26" ht="33" customHeight="1" x14ac:dyDescent="0.25"/>
    <row r="40" spans="1:26" ht="23.25" customHeight="1" x14ac:dyDescent="0.25">
      <c r="D40" s="11"/>
    </row>
    <row r="41" spans="1:26" ht="23.25" customHeight="1" x14ac:dyDescent="0.25">
      <c r="D41" s="11"/>
    </row>
    <row r="42" spans="1:26" ht="12.75" customHeight="1" x14ac:dyDescent="0.25">
      <c r="D42" s="11"/>
    </row>
    <row r="43" spans="1:26" ht="12.75" customHeight="1" x14ac:dyDescent="0.25">
      <c r="D43" s="11"/>
    </row>
    <row r="44" spans="1:26" ht="23.25" customHeight="1" x14ac:dyDescent="0.25">
      <c r="D44" s="11"/>
    </row>
    <row r="45" spans="1:26" ht="23.25" customHeight="1" x14ac:dyDescent="0.25"/>
    <row r="46" spans="1:26" ht="23.25" customHeight="1" thickBot="1" x14ac:dyDescent="0.3"/>
    <row r="47" spans="1:26" ht="33" customHeight="1" thickTop="1" thickBot="1" x14ac:dyDescent="0.3">
      <c r="D47" s="98" t="s">
        <v>316</v>
      </c>
      <c r="E47" s="111" t="s">
        <v>68</v>
      </c>
      <c r="F47" s="111" t="s">
        <v>69</v>
      </c>
      <c r="G47" s="111" t="s">
        <v>70</v>
      </c>
      <c r="H47" s="111" t="s">
        <v>71</v>
      </c>
      <c r="I47" s="111" t="s">
        <v>72</v>
      </c>
      <c r="J47" s="111" t="s">
        <v>73</v>
      </c>
      <c r="K47" s="111" t="s">
        <v>74</v>
      </c>
      <c r="L47" s="111" t="s">
        <v>75</v>
      </c>
      <c r="M47" s="111" t="s">
        <v>76</v>
      </c>
      <c r="N47" s="111" t="s">
        <v>77</v>
      </c>
      <c r="O47" s="111" t="s">
        <v>78</v>
      </c>
      <c r="P47" s="111" t="s">
        <v>79</v>
      </c>
      <c r="Q47" s="111" t="s">
        <v>80</v>
      </c>
    </row>
    <row r="48" spans="1:26" ht="33" customHeight="1" thickTop="1" thickBot="1" x14ac:dyDescent="0.3">
      <c r="D48" s="114" t="s">
        <v>94</v>
      </c>
      <c r="E48" s="61">
        <f>DRE!E6</f>
        <v>0</v>
      </c>
      <c r="F48" s="61">
        <f>DRE!F6</f>
        <v>0</v>
      </c>
      <c r="G48" s="61">
        <f>DRE!G6</f>
        <v>0</v>
      </c>
      <c r="H48" s="61">
        <f>DRE!H6</f>
        <v>0</v>
      </c>
      <c r="I48" s="61">
        <f>DRE!I6</f>
        <v>0</v>
      </c>
      <c r="J48" s="61">
        <f>DRE!J6</f>
        <v>0</v>
      </c>
      <c r="K48" s="61">
        <f>DRE!K6</f>
        <v>1630</v>
      </c>
      <c r="L48" s="61">
        <f>DRE!L6</f>
        <v>4237.7800000000007</v>
      </c>
      <c r="M48" s="61">
        <f>DRE!M6</f>
        <v>0</v>
      </c>
      <c r="N48" s="61">
        <f>DRE!N6</f>
        <v>0</v>
      </c>
      <c r="O48" s="61">
        <f>DRE!O6</f>
        <v>0</v>
      </c>
      <c r="P48" s="61">
        <f>DRE!P6</f>
        <v>0</v>
      </c>
      <c r="Q48" s="126">
        <f>SUM(E48:P48)</f>
        <v>5867.7800000000007</v>
      </c>
      <c r="R48" s="163"/>
    </row>
    <row r="49" spans="1:26" ht="33" customHeight="1" thickTop="1" thickBot="1" x14ac:dyDescent="0.3">
      <c r="D49" s="114" t="s">
        <v>90</v>
      </c>
      <c r="E49" s="63">
        <f>DRE!E7</f>
        <v>0</v>
      </c>
      <c r="F49" s="63">
        <f>DRE!F7</f>
        <v>0</v>
      </c>
      <c r="G49" s="63">
        <f>DRE!G7</f>
        <v>0</v>
      </c>
      <c r="H49" s="63">
        <f>DRE!H7</f>
        <v>0</v>
      </c>
      <c r="I49" s="63">
        <f>DRE!I7</f>
        <v>0</v>
      </c>
      <c r="J49" s="63">
        <f>DRE!J7</f>
        <v>0</v>
      </c>
      <c r="K49" s="63">
        <f>DRE!K7</f>
        <v>0</v>
      </c>
      <c r="L49" s="63">
        <f>DRE!L7</f>
        <v>0</v>
      </c>
      <c r="M49" s="63">
        <f>DRE!M7</f>
        <v>0</v>
      </c>
      <c r="N49" s="63">
        <f>DRE!N7</f>
        <v>0</v>
      </c>
      <c r="O49" s="63">
        <f>DRE!O7</f>
        <v>0</v>
      </c>
      <c r="P49" s="63">
        <f>DRE!P7</f>
        <v>0</v>
      </c>
      <c r="Q49" s="126">
        <f>SUM(E49:P49)</f>
        <v>0</v>
      </c>
      <c r="R49" s="163"/>
    </row>
    <row r="50" spans="1:26" ht="33" customHeight="1" thickTop="1" thickBot="1" x14ac:dyDescent="0.3">
      <c r="D50" s="114" t="s">
        <v>91</v>
      </c>
      <c r="E50" s="63">
        <f>E48-E49</f>
        <v>0</v>
      </c>
      <c r="F50" s="63">
        <f t="shared" ref="F50:P50" si="4">F48-F49</f>
        <v>0</v>
      </c>
      <c r="G50" s="63">
        <f t="shared" si="4"/>
        <v>0</v>
      </c>
      <c r="H50" s="63">
        <f t="shared" si="4"/>
        <v>0</v>
      </c>
      <c r="I50" s="63">
        <f t="shared" si="4"/>
        <v>0</v>
      </c>
      <c r="J50" s="63">
        <f t="shared" si="4"/>
        <v>0</v>
      </c>
      <c r="K50" s="63">
        <f t="shared" si="4"/>
        <v>1630</v>
      </c>
      <c r="L50" s="63">
        <f t="shared" si="4"/>
        <v>4237.7800000000007</v>
      </c>
      <c r="M50" s="63">
        <f t="shared" si="4"/>
        <v>0</v>
      </c>
      <c r="N50" s="63">
        <f t="shared" si="4"/>
        <v>0</v>
      </c>
      <c r="O50" s="63">
        <f t="shared" si="4"/>
        <v>0</v>
      </c>
      <c r="P50" s="63">
        <f t="shared" si="4"/>
        <v>0</v>
      </c>
      <c r="Q50" s="127">
        <f>Q48-Q49</f>
        <v>5867.7800000000007</v>
      </c>
      <c r="R50" s="163"/>
    </row>
    <row r="51" spans="1:26" ht="33" customHeight="1" thickTop="1" thickBot="1" x14ac:dyDescent="0.3">
      <c r="D51" s="114" t="s">
        <v>92</v>
      </c>
      <c r="E51" s="63">
        <f>DRE!E9</f>
        <v>0</v>
      </c>
      <c r="F51" s="63">
        <f>DRE!F9</f>
        <v>0</v>
      </c>
      <c r="G51" s="63">
        <f>DRE!G9</f>
        <v>0</v>
      </c>
      <c r="H51" s="63">
        <f>DRE!H9</f>
        <v>0</v>
      </c>
      <c r="I51" s="63">
        <f>DRE!I9</f>
        <v>0</v>
      </c>
      <c r="J51" s="63">
        <f>DRE!J9</f>
        <v>0</v>
      </c>
      <c r="K51" s="63">
        <f>DRE!K9</f>
        <v>0</v>
      </c>
      <c r="L51" s="63">
        <f>DRE!L9</f>
        <v>9193.36</v>
      </c>
      <c r="M51" s="63">
        <f>DRE!M9</f>
        <v>3217.5</v>
      </c>
      <c r="N51" s="63">
        <f>DRE!N9</f>
        <v>3090.33</v>
      </c>
      <c r="O51" s="63">
        <f>DRE!O9</f>
        <v>3090.33</v>
      </c>
      <c r="P51" s="63">
        <f>DRE!P9</f>
        <v>3090.33</v>
      </c>
      <c r="Q51" s="126">
        <f>SUM(E51:P51)</f>
        <v>21681.85</v>
      </c>
      <c r="R51" s="163"/>
    </row>
    <row r="52" spans="1:26" ht="33" customHeight="1" thickTop="1" thickBot="1" x14ac:dyDescent="0.3">
      <c r="D52" s="115" t="s">
        <v>318</v>
      </c>
      <c r="E52" s="63">
        <f>DRE!E10</f>
        <v>0</v>
      </c>
      <c r="F52" s="63">
        <f>DRE!F10</f>
        <v>0</v>
      </c>
      <c r="G52" s="63">
        <f>DRE!G10</f>
        <v>0</v>
      </c>
      <c r="H52" s="63">
        <f>DRE!H10</f>
        <v>0</v>
      </c>
      <c r="I52" s="63">
        <f>DRE!I10</f>
        <v>0</v>
      </c>
      <c r="J52" s="63">
        <f>DRE!J10</f>
        <v>0</v>
      </c>
      <c r="K52" s="63">
        <f>DRE!K10</f>
        <v>0</v>
      </c>
      <c r="L52" s="63">
        <f>DRE!L10</f>
        <v>-1577</v>
      </c>
      <c r="M52" s="63">
        <f>DRE!M10</f>
        <v>0</v>
      </c>
      <c r="N52" s="63">
        <f>DRE!N10</f>
        <v>0</v>
      </c>
      <c r="O52" s="63">
        <f>DRE!O10</f>
        <v>0</v>
      </c>
      <c r="P52" s="63">
        <f>DRE!P10</f>
        <v>0</v>
      </c>
      <c r="Q52" s="126">
        <f>SUM(E52:P52)</f>
        <v>-1577</v>
      </c>
      <c r="R52" s="163"/>
    </row>
    <row r="53" spans="1:26" ht="33" customHeight="1" thickTop="1" thickBot="1" x14ac:dyDescent="0.3">
      <c r="D53" s="114" t="s">
        <v>65</v>
      </c>
      <c r="E53" s="64">
        <f>DRE!E11</f>
        <v>0</v>
      </c>
      <c r="F53" s="64">
        <f>DRE!F11</f>
        <v>0</v>
      </c>
      <c r="G53" s="64">
        <f>DRE!G11</f>
        <v>0</v>
      </c>
      <c r="H53" s="64">
        <f>DRE!H11</f>
        <v>0</v>
      </c>
      <c r="I53" s="64">
        <f>DRE!I11</f>
        <v>0</v>
      </c>
      <c r="J53" s="64">
        <f>DRE!J11</f>
        <v>0</v>
      </c>
      <c r="K53" s="64">
        <f>DRE!K11</f>
        <v>0</v>
      </c>
      <c r="L53" s="64">
        <f>DRE!L11</f>
        <v>999.35</v>
      </c>
      <c r="M53" s="64">
        <f>DRE!M11</f>
        <v>859.17</v>
      </c>
      <c r="N53" s="64">
        <f>DRE!N11</f>
        <v>732</v>
      </c>
      <c r="O53" s="64">
        <f>DRE!O11</f>
        <v>732</v>
      </c>
      <c r="P53" s="64">
        <f>DRE!P11</f>
        <v>732</v>
      </c>
      <c r="Q53" s="126">
        <f>SUM(E53:P53)</f>
        <v>4054.52</v>
      </c>
      <c r="R53" s="163"/>
    </row>
    <row r="54" spans="1:26" ht="33" customHeight="1" thickTop="1" thickBot="1" x14ac:dyDescent="0.3">
      <c r="D54" s="116" t="s">
        <v>95</v>
      </c>
      <c r="E54" s="64">
        <f>E50-E51+E52-E53</f>
        <v>0</v>
      </c>
      <c r="F54" s="64">
        <f t="shared" ref="F54:P54" si="5">F50-F51+F52-F53</f>
        <v>0</v>
      </c>
      <c r="G54" s="64">
        <f t="shared" si="5"/>
        <v>0</v>
      </c>
      <c r="H54" s="64">
        <f t="shared" si="5"/>
        <v>0</v>
      </c>
      <c r="I54" s="64">
        <f t="shared" si="5"/>
        <v>0</v>
      </c>
      <c r="J54" s="64">
        <f t="shared" si="5"/>
        <v>0</v>
      </c>
      <c r="K54" s="64">
        <f t="shared" si="5"/>
        <v>1630</v>
      </c>
      <c r="L54" s="64">
        <f t="shared" si="5"/>
        <v>-7531.93</v>
      </c>
      <c r="M54" s="64">
        <f t="shared" si="5"/>
        <v>-4076.67</v>
      </c>
      <c r="N54" s="64">
        <f t="shared" si="5"/>
        <v>-3822.33</v>
      </c>
      <c r="O54" s="64">
        <f t="shared" si="5"/>
        <v>-3822.33</v>
      </c>
      <c r="P54" s="64">
        <f t="shared" si="5"/>
        <v>-3822.33</v>
      </c>
      <c r="Q54" s="128">
        <f>Q50-Q51+Q52-Q53</f>
        <v>-21445.59</v>
      </c>
      <c r="R54" s="164"/>
    </row>
    <row r="55" spans="1:26" ht="33" customHeight="1" thickTop="1" thickBot="1" x14ac:dyDescent="0.3">
      <c r="D55" s="115" t="s">
        <v>322</v>
      </c>
      <c r="E55" s="61">
        <f>DRE!E13</f>
        <v>0</v>
      </c>
      <c r="F55" s="61">
        <f>DRE!F13</f>
        <v>0</v>
      </c>
      <c r="G55" s="61">
        <f>DRE!G13</f>
        <v>0</v>
      </c>
      <c r="H55" s="61">
        <f>DRE!H13</f>
        <v>0</v>
      </c>
      <c r="I55" s="61">
        <f>DRE!I13</f>
        <v>0</v>
      </c>
      <c r="J55" s="61">
        <f>DRE!J13</f>
        <v>0</v>
      </c>
      <c r="K55" s="61">
        <f>DRE!K13</f>
        <v>0</v>
      </c>
      <c r="L55" s="61">
        <f>DRE!L13</f>
        <v>123.98</v>
      </c>
      <c r="M55" s="61">
        <f>DRE!M13</f>
        <v>850</v>
      </c>
      <c r="N55" s="61">
        <f>DRE!N13</f>
        <v>850</v>
      </c>
      <c r="O55" s="61">
        <f>DRE!O13</f>
        <v>850</v>
      </c>
      <c r="P55" s="61">
        <f>DRE!P13</f>
        <v>850</v>
      </c>
      <c r="Q55" s="126">
        <f>SUM(E55:P55)</f>
        <v>3523.98</v>
      </c>
      <c r="R55" s="163"/>
    </row>
    <row r="56" spans="1:26" s="1" customFormat="1" ht="44.25" customHeight="1" thickTop="1" x14ac:dyDescent="0.25">
      <c r="A56" s="75"/>
      <c r="B56"/>
      <c r="C56"/>
      <c r="D56" s="254" t="s">
        <v>334</v>
      </c>
      <c r="E56" s="254"/>
      <c r="F56" s="254"/>
      <c r="G56" s="254"/>
      <c r="H56" s="254"/>
      <c r="I56" s="254"/>
      <c r="J56" s="254"/>
      <c r="K56" s="254"/>
      <c r="L56" s="254"/>
      <c r="M56" s="254"/>
      <c r="N56" s="254"/>
      <c r="O56" s="254"/>
      <c r="P56" s="254"/>
      <c r="Q56" s="254"/>
      <c r="R56" s="162"/>
      <c r="S56" s="162"/>
      <c r="T56" s="162"/>
      <c r="U56" s="162"/>
      <c r="V56" s="162"/>
      <c r="W56" s="162"/>
      <c r="X56" s="162"/>
      <c r="Y56" s="162"/>
      <c r="Z56" s="162"/>
    </row>
    <row r="57" spans="1:26" ht="39.75" customHeight="1" x14ac:dyDescent="0.35">
      <c r="D57" s="113" t="s">
        <v>335</v>
      </c>
    </row>
    <row r="58" spans="1:26" ht="33" customHeight="1" x14ac:dyDescent="0.25"/>
    <row r="59" spans="1:26" ht="33" customHeight="1" x14ac:dyDescent="0.25"/>
    <row r="60" spans="1:26" ht="33" customHeight="1" x14ac:dyDescent="0.25"/>
    <row r="61" spans="1:26" ht="23.25" customHeight="1" x14ac:dyDescent="0.25">
      <c r="D61" s="11"/>
    </row>
    <row r="62" spans="1:26" ht="23.25" customHeight="1" x14ac:dyDescent="0.25">
      <c r="D62" s="11"/>
    </row>
    <row r="63" spans="1:26" ht="23.25" customHeight="1" x14ac:dyDescent="0.25">
      <c r="D63" s="11"/>
    </row>
    <row r="64" spans="1:26" ht="23.25" customHeight="1" x14ac:dyDescent="0.25">
      <c r="D64" s="11"/>
    </row>
    <row r="65" spans="1:26" ht="23.25" customHeight="1" x14ac:dyDescent="0.25">
      <c r="D65" s="11"/>
    </row>
    <row r="66" spans="1:26" ht="23.25" customHeight="1" x14ac:dyDescent="0.25"/>
    <row r="67" spans="1:26" ht="23.25" customHeight="1" x14ac:dyDescent="0.25"/>
    <row r="68" spans="1:26" ht="23.25" customHeight="1" x14ac:dyDescent="0.25"/>
    <row r="69" spans="1:26" ht="33.75" customHeight="1" x14ac:dyDescent="0.25"/>
    <row r="70" spans="1:26" ht="33.75" customHeight="1" thickBot="1" x14ac:dyDescent="0.3"/>
    <row r="71" spans="1:26" ht="33.75" customHeight="1" thickTop="1" thickBot="1" x14ac:dyDescent="0.3">
      <c r="D71" s="98" t="s">
        <v>336</v>
      </c>
      <c r="E71" s="111" t="s">
        <v>68</v>
      </c>
      <c r="F71" s="111" t="s">
        <v>69</v>
      </c>
      <c r="G71" s="111" t="s">
        <v>70</v>
      </c>
      <c r="H71" s="111" t="s">
        <v>71</v>
      </c>
      <c r="I71" s="111" t="s">
        <v>72</v>
      </c>
      <c r="J71" s="111" t="s">
        <v>73</v>
      </c>
      <c r="K71" s="111" t="s">
        <v>74</v>
      </c>
      <c r="L71" s="111" t="s">
        <v>75</v>
      </c>
      <c r="M71" s="111" t="s">
        <v>76</v>
      </c>
      <c r="N71" s="111" t="s">
        <v>77</v>
      </c>
      <c r="O71" s="111" t="s">
        <v>78</v>
      </c>
      <c r="P71" s="111" t="s">
        <v>79</v>
      </c>
      <c r="Q71" s="111" t="s">
        <v>80</v>
      </c>
    </row>
    <row r="72" spans="1:26" ht="33.75" customHeight="1" thickTop="1" thickBot="1" x14ac:dyDescent="0.3">
      <c r="D72" s="112" t="s">
        <v>87</v>
      </c>
      <c r="E72" s="62">
        <f>FC!D15</f>
        <v>0</v>
      </c>
      <c r="F72" s="62">
        <f>FC!E15</f>
        <v>0</v>
      </c>
      <c r="G72" s="62">
        <f>FC!F15</f>
        <v>0</v>
      </c>
      <c r="H72" s="62">
        <f>FC!G15</f>
        <v>0</v>
      </c>
      <c r="I72" s="62">
        <f>FC!H15</f>
        <v>0</v>
      </c>
      <c r="J72" s="62">
        <f>FC!I15</f>
        <v>0</v>
      </c>
      <c r="K72" s="62">
        <f>FC!J15</f>
        <v>0</v>
      </c>
      <c r="L72" s="62">
        <f>FC!K15</f>
        <v>5636.7800000000007</v>
      </c>
      <c r="M72" s="62">
        <f>FC!L15</f>
        <v>0</v>
      </c>
      <c r="N72" s="62">
        <f>FC!M15</f>
        <v>0</v>
      </c>
      <c r="O72" s="62">
        <f>FC!N15</f>
        <v>0</v>
      </c>
      <c r="P72" s="62">
        <f>FC!O15</f>
        <v>0</v>
      </c>
      <c r="Q72" s="62">
        <f>SUM(E72:P72)</f>
        <v>5636.7800000000007</v>
      </c>
    </row>
    <row r="73" spans="1:26" ht="33.75" customHeight="1" thickTop="1" thickBot="1" x14ac:dyDescent="0.3">
      <c r="D73" s="40" t="s">
        <v>88</v>
      </c>
      <c r="E73" s="62">
        <f>FC!D16</f>
        <v>0</v>
      </c>
      <c r="F73" s="62">
        <f>FC!E16</f>
        <v>0</v>
      </c>
      <c r="G73" s="62">
        <f>FC!F16</f>
        <v>0</v>
      </c>
      <c r="H73" s="62">
        <f>FC!G16</f>
        <v>0</v>
      </c>
      <c r="I73" s="62">
        <f>FC!H16</f>
        <v>0</v>
      </c>
      <c r="J73" s="62">
        <f>FC!I16</f>
        <v>0</v>
      </c>
      <c r="K73" s="62">
        <f>FC!J16</f>
        <v>0</v>
      </c>
      <c r="L73" s="62">
        <f>FC!K16</f>
        <v>4152.21</v>
      </c>
      <c r="M73" s="62">
        <f>FC!L16</f>
        <v>4569.5</v>
      </c>
      <c r="N73" s="62">
        <f>FC!M16</f>
        <v>4442.33</v>
      </c>
      <c r="O73" s="62">
        <f>FC!N16</f>
        <v>4442.33</v>
      </c>
      <c r="P73" s="62">
        <f>FC!O16</f>
        <v>4442.33</v>
      </c>
      <c r="Q73" s="62">
        <f>SUM(E73:P73)</f>
        <v>22048.699999999997</v>
      </c>
    </row>
    <row r="74" spans="1:26" ht="33.75" customHeight="1" thickTop="1" thickBot="1" x14ac:dyDescent="0.3">
      <c r="D74" s="21" t="s">
        <v>89</v>
      </c>
      <c r="E74" s="67" t="str">
        <f>IF((E73-E72)&lt;=0,"-",E73-E72)</f>
        <v>-</v>
      </c>
      <c r="F74" s="67" t="str">
        <f t="shared" ref="F74:Q74" si="6">IF((F73-F72)&lt;=0,"-",F73-F72)</f>
        <v>-</v>
      </c>
      <c r="G74" s="67" t="str">
        <f t="shared" si="6"/>
        <v>-</v>
      </c>
      <c r="H74" s="67" t="str">
        <f t="shared" si="6"/>
        <v>-</v>
      </c>
      <c r="I74" s="67" t="str">
        <f t="shared" si="6"/>
        <v>-</v>
      </c>
      <c r="J74" s="67" t="str">
        <f t="shared" si="6"/>
        <v>-</v>
      </c>
      <c r="K74" s="67" t="str">
        <f t="shared" si="6"/>
        <v>-</v>
      </c>
      <c r="L74" s="67" t="str">
        <f t="shared" si="6"/>
        <v>-</v>
      </c>
      <c r="M74" s="67">
        <f t="shared" si="6"/>
        <v>4569.5</v>
      </c>
      <c r="N74" s="67">
        <f t="shared" si="6"/>
        <v>4442.33</v>
      </c>
      <c r="O74" s="67">
        <f t="shared" si="6"/>
        <v>4442.33</v>
      </c>
      <c r="P74" s="67">
        <f t="shared" si="6"/>
        <v>4442.33</v>
      </c>
      <c r="Q74" s="67">
        <f t="shared" si="6"/>
        <v>16411.919999999998</v>
      </c>
    </row>
    <row r="75" spans="1:26" ht="33.75" customHeight="1" thickTop="1" thickBot="1" x14ac:dyDescent="0.3">
      <c r="D75" s="118"/>
      <c r="E75" s="119"/>
      <c r="F75" s="119"/>
      <c r="G75" s="119"/>
      <c r="H75" s="119"/>
      <c r="I75" s="119"/>
      <c r="J75" s="119"/>
      <c r="K75" s="119"/>
      <c r="L75" s="119"/>
      <c r="M75" s="119"/>
      <c r="N75" s="119"/>
      <c r="O75" s="119"/>
      <c r="P75" s="119"/>
      <c r="Q75" s="119"/>
    </row>
    <row r="76" spans="1:26" s="1" customFormat="1" ht="44.25" customHeight="1" thickTop="1" x14ac:dyDescent="0.25">
      <c r="A76" s="75"/>
      <c r="B76"/>
      <c r="C76"/>
      <c r="D76" s="254" t="s">
        <v>328</v>
      </c>
      <c r="E76" s="254"/>
      <c r="F76" s="254"/>
      <c r="G76" s="254"/>
      <c r="H76" s="254"/>
      <c r="I76" s="254"/>
      <c r="J76" s="254"/>
      <c r="K76" s="254"/>
      <c r="L76" s="254"/>
      <c r="M76" s="254"/>
      <c r="N76" s="254"/>
      <c r="O76" s="254"/>
      <c r="P76" s="254"/>
      <c r="Q76" s="254"/>
      <c r="R76" s="162"/>
      <c r="S76" s="162"/>
      <c r="T76" s="162"/>
      <c r="U76" s="162"/>
      <c r="V76" s="162"/>
      <c r="W76" s="162"/>
      <c r="X76" s="162"/>
      <c r="Y76" s="162"/>
      <c r="Z76" s="162"/>
    </row>
    <row r="77" spans="1:26" ht="39.75" customHeight="1" x14ac:dyDescent="0.35">
      <c r="D77" s="113" t="s">
        <v>338</v>
      </c>
    </row>
    <row r="78" spans="1:26" ht="33" customHeight="1" thickBot="1" x14ac:dyDescent="0.3"/>
    <row r="79" spans="1:26" ht="33" customHeight="1" thickTop="1" x14ac:dyDescent="0.25">
      <c r="E79" s="241" t="s">
        <v>321</v>
      </c>
      <c r="F79" s="241"/>
      <c r="G79" s="241"/>
      <c r="H79" s="156">
        <f>'G. Receitas'!$F$6</f>
        <v>4237.7800000000007</v>
      </c>
      <c r="I79" s="5" t="str">
        <f>'G. Receitas'!E4</f>
        <v>Agosto</v>
      </c>
      <c r="K79" s="241" t="s">
        <v>337</v>
      </c>
      <c r="L79" s="241"/>
      <c r="M79" s="241"/>
      <c r="N79" s="157">
        <f>'G. Despesas'!$F$6</f>
        <v>11893.69</v>
      </c>
      <c r="O79" s="5" t="str">
        <f>'G. Despesas'!E4</f>
        <v>Agosto</v>
      </c>
    </row>
    <row r="80" spans="1:26" ht="33" customHeight="1" x14ac:dyDescent="0.25"/>
    <row r="81" spans="4:17" ht="23.25" customHeight="1" x14ac:dyDescent="0.25">
      <c r="D81" s="11"/>
    </row>
    <row r="82" spans="4:17" ht="23.25" customHeight="1" x14ac:dyDescent="0.25">
      <c r="D82" s="11"/>
    </row>
    <row r="83" spans="4:17" ht="23.25" customHeight="1" x14ac:dyDescent="0.25">
      <c r="D83" s="11"/>
    </row>
    <row r="84" spans="4:17" ht="23.25" customHeight="1" x14ac:dyDescent="0.25">
      <c r="D84" s="11"/>
    </row>
    <row r="85" spans="4:17" ht="23.25" customHeight="1" x14ac:dyDescent="0.25">
      <c r="D85" s="11"/>
    </row>
    <row r="86" spans="4:17" ht="23.25" customHeight="1" x14ac:dyDescent="0.25"/>
    <row r="87" spans="4:17" ht="23.25" customHeight="1" x14ac:dyDescent="0.25"/>
    <row r="88" spans="4:17" ht="23.25" customHeight="1" x14ac:dyDescent="0.25"/>
    <row r="89" spans="4:17" ht="33.75" customHeight="1" x14ac:dyDescent="0.25">
      <c r="D89" s="120"/>
      <c r="E89" s="121"/>
      <c r="F89" s="121"/>
      <c r="G89" s="121"/>
      <c r="H89" s="121"/>
      <c r="I89" s="121"/>
      <c r="J89" s="121"/>
      <c r="K89" s="121"/>
      <c r="L89" s="121"/>
      <c r="M89" s="121"/>
      <c r="N89" s="121"/>
      <c r="O89" s="121"/>
      <c r="P89" s="121"/>
      <c r="Q89" s="121"/>
    </row>
    <row r="90" spans="4:17" ht="33.75" customHeight="1" x14ac:dyDescent="0.25">
      <c r="D90" s="120"/>
      <c r="E90" s="71"/>
      <c r="F90" s="71"/>
      <c r="G90" s="71"/>
      <c r="H90" s="71"/>
      <c r="I90" s="71"/>
      <c r="J90" s="71"/>
      <c r="K90" s="71"/>
      <c r="L90" s="71"/>
      <c r="M90" s="71"/>
      <c r="N90" s="71"/>
      <c r="O90" s="71"/>
      <c r="P90" s="71"/>
      <c r="Q90" s="71"/>
    </row>
    <row r="91" spans="4:17" ht="33.75" customHeight="1" x14ac:dyDescent="0.25">
      <c r="D91" s="120"/>
      <c r="E91" s="71"/>
      <c r="F91" s="71"/>
      <c r="G91" s="71"/>
      <c r="H91" s="71"/>
      <c r="I91" s="71"/>
      <c r="J91" s="71"/>
      <c r="K91" s="71"/>
      <c r="L91" s="71"/>
      <c r="M91" s="71"/>
      <c r="N91" s="71"/>
      <c r="O91" s="71"/>
      <c r="P91" s="71"/>
      <c r="Q91" s="71"/>
    </row>
    <row r="92" spans="4:17" ht="33.75" customHeight="1" x14ac:dyDescent="0.25">
      <c r="D92" s="120"/>
      <c r="E92" s="71"/>
      <c r="F92" s="71"/>
      <c r="G92" s="71"/>
      <c r="H92" s="71"/>
      <c r="I92" s="71"/>
      <c r="J92" s="71"/>
      <c r="K92" s="71"/>
      <c r="L92" s="71"/>
      <c r="M92" s="71"/>
      <c r="N92" s="71"/>
      <c r="O92" s="71"/>
      <c r="P92" s="71"/>
      <c r="Q92" s="71"/>
    </row>
    <row r="93" spans="4:17" ht="33.75" customHeight="1" x14ac:dyDescent="0.25">
      <c r="D93" s="120"/>
      <c r="E93" s="71"/>
      <c r="F93" s="71"/>
      <c r="G93" s="71"/>
      <c r="H93" s="71"/>
      <c r="I93" s="71"/>
      <c r="J93" s="71"/>
      <c r="K93" s="71"/>
      <c r="L93" s="71"/>
      <c r="M93" s="71"/>
      <c r="N93" s="71"/>
      <c r="O93" s="71"/>
      <c r="P93" s="71"/>
      <c r="Q93" s="71"/>
    </row>
    <row r="94" spans="4:17" ht="33.75" customHeight="1" x14ac:dyDescent="0.25">
      <c r="D94" s="120"/>
      <c r="E94" s="71"/>
      <c r="F94" s="71"/>
      <c r="G94" s="71"/>
      <c r="H94" s="71"/>
      <c r="I94" s="71"/>
      <c r="J94" s="71"/>
      <c r="K94" s="71"/>
      <c r="L94" s="71"/>
      <c r="M94" s="71"/>
      <c r="N94" s="71"/>
      <c r="O94" s="71"/>
      <c r="P94" s="71"/>
      <c r="Q94" s="71"/>
    </row>
    <row r="95" spans="4:17" ht="33.75" customHeight="1" x14ac:dyDescent="0.25">
      <c r="D95" s="120"/>
      <c r="E95" s="122"/>
      <c r="F95" s="122"/>
      <c r="G95" s="122"/>
      <c r="H95" s="122"/>
      <c r="I95" s="122"/>
      <c r="J95" s="122"/>
      <c r="K95" s="122"/>
      <c r="L95" s="122"/>
      <c r="M95" s="122"/>
      <c r="N95" s="122"/>
      <c r="O95" s="122"/>
      <c r="P95" s="122"/>
      <c r="Q95" s="122"/>
    </row>
    <row r="96" spans="4:17" ht="46.5" customHeight="1" x14ac:dyDescent="0.25"/>
    <row r="97" ht="46.5" customHeight="1" x14ac:dyDescent="0.25"/>
    <row r="98" ht="46.5" customHeight="1" x14ac:dyDescent="0.25"/>
    <row r="99" ht="46.5" customHeight="1" x14ac:dyDescent="0.25"/>
  </sheetData>
  <sheetProtection selectLockedCells="1"/>
  <mergeCells count="12">
    <mergeCell ref="D3:N3"/>
    <mergeCell ref="D8:Q8"/>
    <mergeCell ref="D9:Q9"/>
    <mergeCell ref="D10:Q10"/>
    <mergeCell ref="D11:Q11"/>
    <mergeCell ref="E79:G79"/>
    <mergeCell ref="K79:M79"/>
    <mergeCell ref="D56:Q56"/>
    <mergeCell ref="D76:Q76"/>
    <mergeCell ref="D4:N4"/>
    <mergeCell ref="D15:Q15"/>
    <mergeCell ref="D35:Q35"/>
  </mergeCells>
  <conditionalFormatting sqref="E33:P33">
    <cfRule type="cellIs" dxfId="18" priority="39" operator="lessThan">
      <formula>0</formula>
    </cfRule>
    <cfRule type="cellIs" dxfId="17" priority="40" operator="greaterThan">
      <formula>0</formula>
    </cfRule>
  </conditionalFormatting>
  <conditionalFormatting sqref="E32:Q32">
    <cfRule type="cellIs" dxfId="16" priority="37" operator="lessThan">
      <formula>0</formula>
    </cfRule>
    <cfRule type="cellIs" dxfId="15" priority="38" operator="greaterThan">
      <formula>0</formula>
    </cfRule>
  </conditionalFormatting>
  <conditionalFormatting sqref="Q33">
    <cfRule type="cellIs" dxfId="14" priority="33" operator="greaterThan">
      <formula>0</formula>
    </cfRule>
    <cfRule type="cellIs" dxfId="13" priority="34" operator="lessThan">
      <formula>0</formula>
    </cfRule>
  </conditionalFormatting>
  <conditionalFormatting sqref="E94:P94">
    <cfRule type="cellIs" dxfId="12" priority="13" operator="lessThan">
      <formula>0</formula>
    </cfRule>
    <cfRule type="cellIs" dxfId="11" priority="14" operator="greaterThan">
      <formula>0</formula>
    </cfRule>
  </conditionalFormatting>
  <conditionalFormatting sqref="E93:Q93">
    <cfRule type="cellIs" dxfId="10" priority="11" operator="lessThan">
      <formula>0</formula>
    </cfRule>
    <cfRule type="cellIs" dxfId="9" priority="12" operator="greaterThan">
      <formula>0</formula>
    </cfRule>
  </conditionalFormatting>
  <conditionalFormatting sqref="Q94">
    <cfRule type="cellIs" dxfId="8" priority="9" operator="greaterThan">
      <formula>0</formula>
    </cfRule>
    <cfRule type="cellIs" dxfId="7" priority="10" operator="lessThan">
      <formula>0</formula>
    </cfRule>
  </conditionalFormatting>
  <conditionalFormatting sqref="E50:R50">
    <cfRule type="cellIs" dxfId="6" priority="5" operator="lessThan">
      <formula>0</formula>
    </cfRule>
    <cfRule type="cellIs" dxfId="5" priority="6" operator="greaterThan">
      <formula>0</formula>
    </cfRule>
  </conditionalFormatting>
  <conditionalFormatting sqref="E54:R54">
    <cfRule type="cellIs" dxfId="4" priority="3" operator="lessThan">
      <formula>0</formula>
    </cfRule>
    <cfRule type="cellIs" dxfId="3" priority="4" operator="greaterThan">
      <formula>0</formula>
    </cfRule>
  </conditionalFormatting>
  <conditionalFormatting sqref="E52:Q52">
    <cfRule type="cellIs" dxfId="2" priority="7" operator="lessThan">
      <formula>0</formula>
    </cfRule>
    <cfRule type="cellIs" dxfId="1" priority="8" operator="greaterThan">
      <formula>0</formula>
    </cfRule>
  </conditionalFormatting>
  <conditionalFormatting sqref="E74:Q74">
    <cfRule type="cellIs" dxfId="0" priority="2" operator="greaterThan">
      <formula>0</formula>
    </cfRule>
  </conditionalFormatting>
  <pageMargins left="0.511811024" right="0.511811024" top="0.78740157499999996" bottom="0.78740157499999996" header="0.31496062000000002" footer="0.31496062000000002"/>
  <headerFooter>
    <oddHeader>&amp;R&amp;D</oddHeader>
    <oddFooter>&amp;R&amp;P</oddFooter>
  </headerFooter>
  <rowBreaks count="4" manualBreakCount="4">
    <brk id="14" min="3" max="16" man="1"/>
    <brk id="34" min="3" max="16" man="1"/>
    <brk id="55" min="3" max="16" man="1"/>
    <brk id="75" min="3" max="16" man="1"/>
  </rowBreaks>
  <drawing r:id="rId1"/>
  <legacy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7">
    <pageSetUpPr fitToPage="1"/>
  </sheetPr>
  <dimension ref="A1:AE56"/>
  <sheetViews>
    <sheetView showGridLines="0" zoomScale="90" zoomScaleNormal="90" zoomScalePageLayoutView="90" workbookViewId="0"/>
  </sheetViews>
  <sheetFormatPr defaultColWidth="0" defaultRowHeight="14.1" customHeight="1" zeroHeight="1" x14ac:dyDescent="0.25"/>
  <cols>
    <col min="1" max="1" width="27.42578125" style="75" customWidth="1"/>
    <col min="2" max="2" width="3.7109375" customWidth="1"/>
    <col min="3" max="3" width="7.7109375" customWidth="1"/>
    <col min="4" max="4" width="3.140625" customWidth="1"/>
    <col min="5" max="18" width="8.85546875" customWidth="1"/>
    <col min="19" max="25" width="13.7109375" customWidth="1"/>
    <col min="26" max="31" width="8.85546875" customWidth="1"/>
    <col min="32" max="16384" width="8.85546875" hidden="1"/>
  </cols>
  <sheetData>
    <row r="1" spans="1:25" s="23" customFormat="1" ht="33.950000000000003" customHeight="1" x14ac:dyDescent="0.35">
      <c r="A1" s="191" t="s">
        <v>1368</v>
      </c>
      <c r="C1" s="210" t="s">
        <v>181</v>
      </c>
      <c r="D1" s="210"/>
      <c r="E1" s="210"/>
      <c r="F1" s="210"/>
      <c r="G1" s="210"/>
      <c r="H1" s="210"/>
      <c r="I1" s="210"/>
      <c r="J1" s="210"/>
      <c r="K1" s="210"/>
    </row>
    <row r="2" spans="1:25" s="23" customFormat="1" ht="37.5" customHeight="1" x14ac:dyDescent="0.25">
      <c r="A2" s="74"/>
      <c r="C2" s="24"/>
      <c r="D2" s="24"/>
      <c r="E2" s="24"/>
      <c r="F2" s="24"/>
      <c r="G2" s="24"/>
      <c r="H2" s="24"/>
      <c r="I2" s="24"/>
      <c r="J2" s="24"/>
      <c r="K2" s="24"/>
      <c r="L2" s="24"/>
      <c r="M2" s="24"/>
      <c r="N2" s="24"/>
      <c r="O2" s="24"/>
      <c r="P2" s="24"/>
    </row>
    <row r="3" spans="1:25" ht="39.950000000000003" customHeight="1" x14ac:dyDescent="0.25">
      <c r="B3" s="53"/>
      <c r="C3" s="262" t="s">
        <v>13</v>
      </c>
      <c r="D3" s="262"/>
      <c r="E3" s="262"/>
      <c r="F3" s="262"/>
      <c r="G3" s="262"/>
      <c r="H3" s="262"/>
      <c r="I3" s="262"/>
      <c r="J3" s="262"/>
      <c r="K3" s="262"/>
      <c r="L3" s="262"/>
      <c r="M3" s="262"/>
      <c r="N3" s="262"/>
      <c r="O3" s="3"/>
      <c r="P3" s="3"/>
      <c r="Q3" s="3"/>
      <c r="R3" s="3"/>
      <c r="S3" s="3"/>
    </row>
    <row r="4" spans="1:25" ht="33.950000000000003" customHeight="1" x14ac:dyDescent="0.25">
      <c r="C4" s="260" t="s">
        <v>169</v>
      </c>
      <c r="D4" s="260"/>
      <c r="E4" s="260"/>
      <c r="F4" s="260"/>
      <c r="G4" s="260"/>
      <c r="H4" s="260"/>
      <c r="I4" s="260"/>
      <c r="J4" s="260"/>
      <c r="K4" s="260"/>
      <c r="L4" s="260"/>
      <c r="M4" s="3"/>
      <c r="N4" s="3"/>
      <c r="O4" s="3"/>
      <c r="P4" s="3"/>
      <c r="Q4" s="3"/>
      <c r="R4" s="3"/>
      <c r="S4" s="3"/>
      <c r="T4" s="3"/>
    </row>
    <row r="5" spans="1:25" ht="8.1" customHeight="1" x14ac:dyDescent="0.25"/>
    <row r="6" spans="1:25" ht="39.950000000000003" customHeight="1" thickBot="1" x14ac:dyDescent="0.3">
      <c r="C6" s="263" t="s">
        <v>108</v>
      </c>
      <c r="D6" s="263"/>
      <c r="E6" s="263"/>
      <c r="F6" s="263"/>
      <c r="G6" s="263"/>
      <c r="H6" s="263"/>
      <c r="I6" s="263"/>
      <c r="J6" s="263"/>
      <c r="K6" s="263"/>
      <c r="L6" s="263"/>
      <c r="M6" s="263"/>
      <c r="N6" s="86"/>
      <c r="O6" s="86"/>
      <c r="P6" s="86"/>
      <c r="Q6" s="86"/>
      <c r="R6" s="86"/>
      <c r="S6" s="86"/>
    </row>
    <row r="7" spans="1:25" ht="12" customHeight="1" thickTop="1" thickBot="1" x14ac:dyDescent="0.3">
      <c r="C7" s="261" t="str">
        <f>IF(ISERROR(VLOOKUP(C4,'Dúvidas e Respostas'!C7:D27,2,FALSE)),"",VLOOKUP(C4,'Dúvidas e Respostas'!C7:D27,2,FALSE))</f>
        <v>De forma simplificada, o plano de contas é o grupo de itens de receitas e despesas que a sua empresa possui. Ou seja, toda vez que existe uma entrada ou saída de dinheiro na sua empresa, essa receita ou despesa precisa ser classificada. Isso é feito pelo uso do plano de contas. Na nossa planilha ele vai te ajudar a ter uma visão mais clara do seu financeiro.</v>
      </c>
      <c r="D7" s="261"/>
      <c r="E7" s="261"/>
      <c r="F7" s="261"/>
      <c r="G7" s="261"/>
      <c r="H7" s="261"/>
      <c r="I7" s="261"/>
      <c r="J7" s="261"/>
      <c r="K7" s="261"/>
      <c r="L7" s="261"/>
      <c r="M7" s="4"/>
      <c r="N7" s="4"/>
      <c r="O7" s="4"/>
      <c r="P7" s="4"/>
      <c r="Q7" s="4"/>
      <c r="R7" s="4"/>
      <c r="S7" s="4"/>
      <c r="T7" s="4"/>
      <c r="U7" s="4"/>
      <c r="V7" s="4"/>
      <c r="W7" s="4"/>
      <c r="X7" s="4"/>
      <c r="Y7" s="4"/>
    </row>
    <row r="8" spans="1:25" ht="12" customHeight="1" thickTop="1" thickBot="1" x14ac:dyDescent="0.3">
      <c r="C8" s="261"/>
      <c r="D8" s="261"/>
      <c r="E8" s="261"/>
      <c r="F8" s="261"/>
      <c r="G8" s="261"/>
      <c r="H8" s="261"/>
      <c r="I8" s="261"/>
      <c r="J8" s="261"/>
      <c r="K8" s="261"/>
      <c r="L8" s="261"/>
      <c r="M8" s="4"/>
      <c r="N8" s="4"/>
      <c r="O8" s="4"/>
      <c r="P8" s="4"/>
      <c r="Q8" s="4"/>
      <c r="R8" s="4"/>
      <c r="S8" s="4"/>
      <c r="T8" s="4"/>
      <c r="U8" s="4"/>
      <c r="V8" s="4"/>
      <c r="W8" s="4"/>
      <c r="X8" s="4"/>
      <c r="Y8" s="4"/>
    </row>
    <row r="9" spans="1:25" ht="12" customHeight="1" thickTop="1" thickBot="1" x14ac:dyDescent="0.3">
      <c r="C9" s="261"/>
      <c r="D9" s="261"/>
      <c r="E9" s="261"/>
      <c r="F9" s="261"/>
      <c r="G9" s="261"/>
      <c r="H9" s="261"/>
      <c r="I9" s="261"/>
      <c r="J9" s="261"/>
      <c r="K9" s="261"/>
      <c r="L9" s="261"/>
      <c r="M9" s="4"/>
      <c r="N9" s="4"/>
      <c r="O9" s="4"/>
      <c r="P9" s="4"/>
      <c r="Q9" s="4"/>
      <c r="R9" s="4"/>
      <c r="S9" s="4"/>
      <c r="T9" s="4"/>
      <c r="U9" s="4"/>
      <c r="V9" s="4"/>
      <c r="W9" s="4"/>
      <c r="X9" s="4"/>
      <c r="Y9" s="4"/>
    </row>
    <row r="10" spans="1:25" ht="12" customHeight="1" thickTop="1" thickBot="1" x14ac:dyDescent="0.3">
      <c r="C10" s="261"/>
      <c r="D10" s="261"/>
      <c r="E10" s="261"/>
      <c r="F10" s="261"/>
      <c r="G10" s="261"/>
      <c r="H10" s="261"/>
      <c r="I10" s="261"/>
      <c r="J10" s="261"/>
      <c r="K10" s="261"/>
      <c r="L10" s="261"/>
      <c r="M10" s="4"/>
      <c r="N10" s="4"/>
      <c r="O10" s="4"/>
      <c r="P10" s="4"/>
      <c r="Q10" s="4"/>
      <c r="R10" s="4"/>
      <c r="S10" s="4"/>
      <c r="T10" s="4"/>
      <c r="U10" s="4"/>
      <c r="V10" s="4"/>
      <c r="W10" s="4"/>
      <c r="X10" s="4"/>
      <c r="Y10" s="4"/>
    </row>
    <row r="11" spans="1:25" ht="12" customHeight="1" thickTop="1" thickBot="1" x14ac:dyDescent="0.3">
      <c r="C11" s="261"/>
      <c r="D11" s="261"/>
      <c r="E11" s="261"/>
      <c r="F11" s="261"/>
      <c r="G11" s="261"/>
      <c r="H11" s="261"/>
      <c r="I11" s="261"/>
      <c r="J11" s="261"/>
      <c r="K11" s="261"/>
      <c r="L11" s="261"/>
      <c r="M11" s="4"/>
      <c r="N11" s="4"/>
      <c r="O11" s="4"/>
      <c r="P11" s="4"/>
      <c r="Q11" s="4"/>
      <c r="R11" s="4"/>
      <c r="S11" s="4"/>
      <c r="T11" s="4"/>
      <c r="U11" s="4"/>
      <c r="V11" s="4"/>
      <c r="W11" s="4"/>
      <c r="X11" s="4"/>
      <c r="Y11" s="4"/>
    </row>
    <row r="12" spans="1:25" ht="12" customHeight="1" thickTop="1" thickBot="1" x14ac:dyDescent="0.3">
      <c r="C12" s="261"/>
      <c r="D12" s="261"/>
      <c r="E12" s="261"/>
      <c r="F12" s="261"/>
      <c r="G12" s="261"/>
      <c r="H12" s="261"/>
      <c r="I12" s="261"/>
      <c r="J12" s="261"/>
      <c r="K12" s="261"/>
      <c r="L12" s="261"/>
      <c r="M12" s="4"/>
      <c r="N12" s="4"/>
      <c r="O12" s="4"/>
      <c r="P12" s="4"/>
      <c r="Q12" s="4"/>
      <c r="R12" s="4"/>
      <c r="S12" s="4"/>
      <c r="T12" s="4"/>
      <c r="U12" s="4"/>
      <c r="V12" s="4"/>
      <c r="W12" s="4"/>
      <c r="X12" s="4"/>
      <c r="Y12" s="4"/>
    </row>
    <row r="13" spans="1:25" ht="12" customHeight="1" thickTop="1" thickBot="1" x14ac:dyDescent="0.3">
      <c r="C13" s="261"/>
      <c r="D13" s="261"/>
      <c r="E13" s="261"/>
      <c r="F13" s="261"/>
      <c r="G13" s="261"/>
      <c r="H13" s="261"/>
      <c r="I13" s="261"/>
      <c r="J13" s="261"/>
      <c r="K13" s="261"/>
      <c r="L13" s="261"/>
      <c r="M13" s="4"/>
      <c r="N13" s="4"/>
      <c r="O13" s="4"/>
      <c r="P13" s="4"/>
      <c r="Q13" s="4"/>
      <c r="R13" s="4"/>
      <c r="S13" s="4"/>
      <c r="T13" s="4"/>
      <c r="U13" s="4"/>
      <c r="V13" s="4"/>
      <c r="W13" s="4"/>
      <c r="X13" s="4"/>
      <c r="Y13" s="4"/>
    </row>
    <row r="14" spans="1:25" ht="12" customHeight="1" thickTop="1" thickBot="1" x14ac:dyDescent="0.3">
      <c r="C14" s="261"/>
      <c r="D14" s="261"/>
      <c r="E14" s="261"/>
      <c r="F14" s="261"/>
      <c r="G14" s="261"/>
      <c r="H14" s="261"/>
      <c r="I14" s="261"/>
      <c r="J14" s="261"/>
      <c r="K14" s="261"/>
      <c r="L14" s="261"/>
      <c r="M14" s="4"/>
      <c r="N14" s="4"/>
      <c r="O14" s="4"/>
      <c r="P14" s="4"/>
      <c r="Q14" s="4"/>
      <c r="R14" s="4"/>
      <c r="S14" s="4"/>
      <c r="T14" s="4"/>
      <c r="U14" s="4"/>
      <c r="V14" s="4"/>
      <c r="W14" s="4"/>
      <c r="X14" s="4"/>
      <c r="Y14" s="4"/>
    </row>
    <row r="15" spans="1:25" ht="12" customHeight="1" thickTop="1" thickBot="1" x14ac:dyDescent="0.3">
      <c r="C15" s="261"/>
      <c r="D15" s="261"/>
      <c r="E15" s="261"/>
      <c r="F15" s="261"/>
      <c r="G15" s="261"/>
      <c r="H15" s="261"/>
      <c r="I15" s="261"/>
      <c r="J15" s="261"/>
      <c r="K15" s="261"/>
      <c r="L15" s="261"/>
      <c r="M15" s="4"/>
      <c r="N15" s="4"/>
      <c r="O15" s="4"/>
      <c r="P15" s="4"/>
      <c r="Q15" s="4"/>
      <c r="R15" s="4"/>
      <c r="S15" s="4"/>
      <c r="T15" s="4"/>
      <c r="U15" s="4"/>
      <c r="V15" s="4"/>
      <c r="W15" s="4"/>
      <c r="X15" s="4"/>
      <c r="Y15" s="4"/>
    </row>
    <row r="16" spans="1:25" ht="12" customHeight="1" thickTop="1" thickBot="1" x14ac:dyDescent="0.3">
      <c r="C16" s="261"/>
      <c r="D16" s="261"/>
      <c r="E16" s="261"/>
      <c r="F16" s="261"/>
      <c r="G16" s="261"/>
      <c r="H16" s="261"/>
      <c r="I16" s="261"/>
      <c r="J16" s="261"/>
      <c r="K16" s="261"/>
      <c r="L16" s="261"/>
      <c r="M16" s="4"/>
      <c r="N16" s="4"/>
      <c r="O16" s="4"/>
      <c r="P16" s="4"/>
      <c r="Q16" s="4"/>
      <c r="R16" s="4"/>
      <c r="S16" s="4"/>
      <c r="T16" s="4"/>
      <c r="U16" s="4"/>
      <c r="V16" s="4"/>
      <c r="W16" s="4"/>
      <c r="X16" s="4"/>
      <c r="Y16" s="4"/>
    </row>
    <row r="17" spans="3:25" ht="12" customHeight="1" thickTop="1" thickBot="1" x14ac:dyDescent="0.3">
      <c r="C17" s="261"/>
      <c r="D17" s="261"/>
      <c r="E17" s="261"/>
      <c r="F17" s="261"/>
      <c r="G17" s="261"/>
      <c r="H17" s="261"/>
      <c r="I17" s="261"/>
      <c r="J17" s="261"/>
      <c r="K17" s="261"/>
      <c r="L17" s="261"/>
      <c r="M17" s="4"/>
      <c r="N17" s="4"/>
      <c r="O17" s="4"/>
      <c r="P17" s="4"/>
      <c r="Q17" s="4"/>
      <c r="R17" s="4"/>
      <c r="S17" s="4"/>
      <c r="T17" s="4"/>
      <c r="U17" s="4"/>
      <c r="V17" s="4"/>
      <c r="W17" s="4"/>
      <c r="X17" s="4"/>
      <c r="Y17" s="4"/>
    </row>
    <row r="18" spans="3:25" ht="17.100000000000001" customHeight="1" thickTop="1" x14ac:dyDescent="0.25">
      <c r="C18" s="4"/>
      <c r="D18" s="4"/>
      <c r="E18" s="4"/>
      <c r="F18" s="4"/>
      <c r="G18" s="4"/>
      <c r="H18" s="4"/>
      <c r="I18" s="4"/>
      <c r="J18" s="4"/>
      <c r="K18" s="4"/>
      <c r="L18" s="4"/>
      <c r="M18" s="4"/>
      <c r="N18" s="4"/>
      <c r="O18" s="4"/>
      <c r="P18" s="4"/>
      <c r="Q18" s="4"/>
      <c r="R18" s="4"/>
      <c r="S18" s="4"/>
      <c r="T18" s="4"/>
      <c r="U18" s="4"/>
      <c r="V18" s="4"/>
      <c r="W18" s="4"/>
      <c r="X18" s="4"/>
      <c r="Y18" s="4"/>
    </row>
    <row r="19" spans="3:25" ht="17.100000000000001" customHeight="1" x14ac:dyDescent="0.25">
      <c r="C19" s="4"/>
      <c r="D19" s="4"/>
      <c r="E19" s="4"/>
      <c r="F19" s="4"/>
      <c r="G19" s="4"/>
      <c r="H19" s="4"/>
      <c r="I19" s="4"/>
      <c r="J19" s="4"/>
      <c r="K19" s="4"/>
      <c r="L19" s="4"/>
      <c r="M19" s="4"/>
      <c r="N19" s="4"/>
      <c r="O19" s="4"/>
      <c r="P19" s="4"/>
      <c r="Q19" s="4"/>
      <c r="R19" s="4"/>
      <c r="S19" s="4"/>
      <c r="T19" s="4"/>
      <c r="U19" s="4"/>
      <c r="V19" s="4"/>
      <c r="W19" s="4"/>
      <c r="X19" s="4"/>
      <c r="Y19" s="4"/>
    </row>
    <row r="20" spans="3:25" ht="17.100000000000001" customHeight="1" x14ac:dyDescent="0.25">
      <c r="C20" s="4"/>
      <c r="D20" s="4"/>
      <c r="E20" s="4"/>
      <c r="F20" s="4"/>
      <c r="G20" s="4"/>
      <c r="H20" s="4"/>
      <c r="I20" s="4"/>
      <c r="J20" s="4"/>
      <c r="K20" s="4"/>
      <c r="L20" s="4"/>
      <c r="M20" s="4"/>
      <c r="N20" s="4"/>
      <c r="O20" s="4"/>
      <c r="P20" s="4"/>
      <c r="Q20" s="4"/>
      <c r="R20" s="4"/>
      <c r="S20" s="4"/>
      <c r="T20" s="4"/>
      <c r="U20" s="4"/>
      <c r="V20" s="4"/>
      <c r="W20" s="4"/>
      <c r="X20" s="4"/>
      <c r="Y20" s="4"/>
    </row>
    <row r="21" spans="3:25" ht="12" customHeight="1" x14ac:dyDescent="0.25">
      <c r="C21" s="4"/>
      <c r="D21" s="4"/>
      <c r="E21" s="4"/>
      <c r="F21" s="4"/>
      <c r="G21" s="4"/>
      <c r="H21" s="4"/>
      <c r="I21" s="4"/>
      <c r="J21" s="4"/>
      <c r="K21" s="4"/>
      <c r="L21" s="4"/>
      <c r="M21" s="4"/>
      <c r="N21" s="4"/>
      <c r="O21" s="4"/>
      <c r="P21" s="4"/>
      <c r="Q21" s="4"/>
      <c r="R21" s="4"/>
      <c r="S21" s="4"/>
      <c r="T21" s="4"/>
      <c r="U21" s="4"/>
      <c r="V21" s="4"/>
      <c r="W21" s="4"/>
      <c r="X21" s="4"/>
      <c r="Y21" s="4"/>
    </row>
    <row r="22" spans="3:25" ht="17.100000000000001" customHeight="1" x14ac:dyDescent="0.25">
      <c r="C22" s="4"/>
      <c r="D22" s="4"/>
      <c r="E22" s="4"/>
      <c r="F22" s="4"/>
      <c r="G22" s="4"/>
      <c r="H22" s="4"/>
      <c r="I22" s="4"/>
      <c r="J22" s="4"/>
      <c r="K22" s="4"/>
      <c r="L22" s="4"/>
      <c r="M22" s="4"/>
      <c r="N22" s="4"/>
      <c r="O22" s="4"/>
      <c r="P22" s="4"/>
      <c r="Q22" s="4"/>
      <c r="R22" s="4"/>
      <c r="S22" s="4"/>
      <c r="T22" s="4"/>
      <c r="U22" s="4"/>
      <c r="V22" s="4"/>
      <c r="W22" s="4"/>
      <c r="X22" s="4"/>
      <c r="Y22" s="4"/>
    </row>
    <row r="23" spans="3:25" ht="17.100000000000001" customHeight="1" x14ac:dyDescent="0.25">
      <c r="C23" s="4"/>
      <c r="D23" s="4"/>
      <c r="E23" s="4"/>
      <c r="F23" s="4"/>
      <c r="G23" s="4"/>
      <c r="H23" s="4"/>
      <c r="I23" s="4"/>
      <c r="J23" s="4"/>
      <c r="K23" s="4"/>
      <c r="L23" s="4"/>
      <c r="M23" s="4"/>
      <c r="N23" s="4"/>
      <c r="O23" s="4"/>
      <c r="P23" s="4"/>
      <c r="Q23" s="4"/>
      <c r="R23" s="4"/>
      <c r="S23" s="4"/>
      <c r="T23" s="4"/>
      <c r="U23" s="4"/>
      <c r="V23" s="4"/>
      <c r="W23" s="4"/>
      <c r="X23" s="4"/>
      <c r="Y23" s="4"/>
    </row>
    <row r="24" spans="3:25" ht="17.100000000000001" customHeight="1" x14ac:dyDescent="0.25">
      <c r="C24" s="4"/>
      <c r="D24" s="4"/>
      <c r="E24" s="4"/>
      <c r="F24" s="4"/>
      <c r="G24" s="4"/>
      <c r="H24" s="4"/>
      <c r="I24" s="4"/>
      <c r="J24" s="4"/>
      <c r="K24" s="4"/>
      <c r="L24" s="4"/>
      <c r="M24" s="4"/>
      <c r="N24" s="4"/>
      <c r="O24" s="4"/>
      <c r="P24" s="4"/>
      <c r="Q24" s="4"/>
      <c r="R24" s="4"/>
      <c r="S24" s="4"/>
      <c r="T24" s="4"/>
      <c r="U24" s="4"/>
      <c r="V24" s="4"/>
      <c r="W24" s="4"/>
      <c r="X24" s="4"/>
      <c r="Y24" s="4"/>
    </row>
    <row r="25" spans="3:25" ht="12" customHeight="1" x14ac:dyDescent="0.25">
      <c r="C25" s="4"/>
      <c r="D25" s="4"/>
      <c r="E25" s="4"/>
      <c r="F25" s="4"/>
      <c r="G25" s="4"/>
      <c r="H25" s="4"/>
      <c r="I25" s="4"/>
      <c r="J25" s="4"/>
      <c r="K25" s="4"/>
      <c r="L25" s="4"/>
      <c r="M25" s="4"/>
      <c r="N25" s="4"/>
      <c r="O25" s="4"/>
      <c r="P25" s="4"/>
      <c r="Q25" s="4"/>
      <c r="R25" s="4"/>
      <c r="S25" s="4"/>
      <c r="T25" s="4"/>
      <c r="U25" s="4"/>
      <c r="V25" s="4"/>
      <c r="W25" s="4"/>
      <c r="X25" s="4"/>
      <c r="Y25" s="4"/>
    </row>
    <row r="26" spans="3:25" ht="17.100000000000001" customHeight="1" x14ac:dyDescent="0.25">
      <c r="C26" s="4"/>
      <c r="D26" s="4"/>
      <c r="E26" s="4"/>
      <c r="F26" s="4"/>
      <c r="G26" s="4"/>
      <c r="H26" s="4"/>
      <c r="I26" s="4"/>
      <c r="J26" s="4"/>
      <c r="K26" s="4"/>
      <c r="L26" s="4"/>
      <c r="M26" s="4"/>
      <c r="N26" s="4"/>
      <c r="O26" s="4"/>
      <c r="P26" s="4"/>
      <c r="Q26" s="4"/>
      <c r="R26" s="4"/>
      <c r="S26" s="4"/>
      <c r="T26" s="4"/>
      <c r="U26" s="4"/>
      <c r="V26" s="4"/>
      <c r="W26" s="4"/>
      <c r="X26" s="4"/>
      <c r="Y26" s="4"/>
    </row>
    <row r="27" spans="3:25" ht="17.100000000000001" customHeight="1" x14ac:dyDescent="0.25">
      <c r="C27" s="4"/>
      <c r="E27" s="258"/>
      <c r="F27" s="258"/>
      <c r="G27" s="258"/>
      <c r="H27" s="258"/>
      <c r="I27" s="258"/>
      <c r="J27" s="258"/>
      <c r="K27" s="258"/>
      <c r="L27" s="258"/>
      <c r="M27" s="258"/>
      <c r="N27" s="258"/>
      <c r="O27" s="258"/>
      <c r="P27" s="258"/>
      <c r="Q27" s="258"/>
      <c r="R27" s="258"/>
      <c r="S27" s="258"/>
      <c r="T27" s="258"/>
      <c r="U27" s="258"/>
      <c r="V27" s="258"/>
      <c r="W27" s="258"/>
      <c r="X27" s="258"/>
      <c r="Y27" s="258"/>
    </row>
    <row r="28" spans="3:25" ht="17.100000000000001" customHeight="1" x14ac:dyDescent="0.25">
      <c r="C28" s="4"/>
      <c r="E28" s="259"/>
      <c r="F28" s="259"/>
      <c r="G28" s="259"/>
    </row>
    <row r="29" spans="3:25" ht="8.1" customHeight="1" x14ac:dyDescent="0.25"/>
    <row r="30" spans="3:25" ht="33.950000000000003" customHeight="1" x14ac:dyDescent="0.25"/>
    <row r="31" spans="3:25" ht="33.950000000000003" customHeight="1" x14ac:dyDescent="0.25"/>
    <row r="32" spans="3:25" ht="33.950000000000003" customHeight="1" x14ac:dyDescent="0.25"/>
    <row r="33" ht="15" x14ac:dyDescent="0.25"/>
    <row r="34" ht="15" x14ac:dyDescent="0.25"/>
    <row r="35" ht="15" x14ac:dyDescent="0.25"/>
    <row r="36" ht="15" x14ac:dyDescent="0.25"/>
    <row r="37" ht="15" x14ac:dyDescent="0.25"/>
    <row r="38" ht="15" x14ac:dyDescent="0.25"/>
    <row r="39" ht="15" x14ac:dyDescent="0.25"/>
    <row r="40" ht="15" x14ac:dyDescent="0.25"/>
    <row r="41" ht="15" x14ac:dyDescent="0.25"/>
    <row r="42" ht="15" x14ac:dyDescent="0.25"/>
    <row r="43" ht="15" x14ac:dyDescent="0.25"/>
    <row r="44" ht="15" x14ac:dyDescent="0.25"/>
    <row r="45" ht="15" x14ac:dyDescent="0.25"/>
    <row r="46" ht="15" x14ac:dyDescent="0.25"/>
    <row r="47" ht="15" x14ac:dyDescent="0.25"/>
    <row r="48" ht="15" x14ac:dyDescent="0.25"/>
    <row r="49" spans="11:11" ht="15" x14ac:dyDescent="0.25"/>
    <row r="50" spans="11:11" ht="15" x14ac:dyDescent="0.25"/>
    <row r="51" spans="11:11" ht="15" x14ac:dyDescent="0.25"/>
    <row r="52" spans="11:11" ht="15" x14ac:dyDescent="0.25"/>
    <row r="53" spans="11:11" ht="15" x14ac:dyDescent="0.25"/>
    <row r="54" spans="11:11" ht="15" x14ac:dyDescent="0.25"/>
    <row r="55" spans="11:11" ht="15" x14ac:dyDescent="0.25">
      <c r="K55" s="2"/>
    </row>
    <row r="56" spans="11:11" ht="14.1" customHeight="1" x14ac:dyDescent="0.25"/>
  </sheetData>
  <sheetProtection selectLockedCells="1"/>
  <mergeCells count="7">
    <mergeCell ref="C1:K1"/>
    <mergeCell ref="E27:Y27"/>
    <mergeCell ref="E28:G28"/>
    <mergeCell ref="C4:L4"/>
    <mergeCell ref="C7:L17"/>
    <mergeCell ref="C3:N3"/>
    <mergeCell ref="C6:M6"/>
  </mergeCells>
  <pageMargins left="0.75" right="0.75" top="1" bottom="1" header="0.5" footer="0.5"/>
  <colBreaks count="1" manualBreakCount="1">
    <brk id="17" min="2" max="16" man="1"/>
  </colBreaks>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8"/>
  <dimension ref="A1:G21"/>
  <sheetViews>
    <sheetView topLeftCell="A4" zoomScale="90" zoomScaleNormal="90" zoomScalePageLayoutView="90" workbookViewId="0">
      <selection activeCell="A4" sqref="A1:IV65536"/>
    </sheetView>
  </sheetViews>
  <sheetFormatPr defaultColWidth="11.42578125" defaultRowHeight="15" x14ac:dyDescent="0.25"/>
  <cols>
    <col min="1" max="2" width="11.42578125" style="87"/>
    <col min="3" max="3" width="44.140625" style="87" customWidth="1"/>
    <col min="4" max="4" width="39.42578125" style="87" customWidth="1"/>
    <col min="5" max="6" width="44.140625" style="87" customWidth="1"/>
    <col min="7" max="16384" width="11.42578125" style="87"/>
  </cols>
  <sheetData>
    <row r="1" spans="1:7" ht="15.75" thickBot="1" x14ac:dyDescent="0.3"/>
    <row r="2" spans="1:7" ht="16.5" thickTop="1" thickBot="1" x14ac:dyDescent="0.3">
      <c r="C2" s="88" t="s">
        <v>104</v>
      </c>
      <c r="D2" s="88" t="s">
        <v>105</v>
      </c>
      <c r="E2" s="88" t="s">
        <v>106</v>
      </c>
      <c r="F2" s="88" t="s">
        <v>107</v>
      </c>
    </row>
    <row r="3" spans="1:7" ht="96.75" customHeight="1" thickTop="1" x14ac:dyDescent="0.25">
      <c r="A3" s="87" t="str">
        <f>Alertas!E4</f>
        <v>Janeiro</v>
      </c>
      <c r="B3" s="87" t="s">
        <v>157</v>
      </c>
      <c r="C3" s="89" t="s">
        <v>159</v>
      </c>
      <c r="D3" s="89" t="s">
        <v>160</v>
      </c>
      <c r="E3" s="89" t="s">
        <v>162</v>
      </c>
      <c r="F3" s="89" t="s">
        <v>165</v>
      </c>
      <c r="G3" s="89"/>
    </row>
    <row r="4" spans="1:7" ht="96.75" customHeight="1" x14ac:dyDescent="0.25">
      <c r="A4" s="87" t="str">
        <f>Alertas!E4</f>
        <v>Janeiro</v>
      </c>
      <c r="B4" s="87" t="s">
        <v>158</v>
      </c>
      <c r="C4" s="89" t="s">
        <v>259</v>
      </c>
      <c r="D4" s="89" t="s">
        <v>161</v>
      </c>
      <c r="E4" s="89" t="s">
        <v>163</v>
      </c>
      <c r="F4" s="89" t="s">
        <v>164</v>
      </c>
    </row>
    <row r="5" spans="1:7" ht="15.75" thickBot="1" x14ac:dyDescent="0.3"/>
    <row r="6" spans="1:7" ht="16.5" thickTop="1" thickBot="1" x14ac:dyDescent="0.3">
      <c r="C6" s="88" t="s">
        <v>14</v>
      </c>
      <c r="D6" s="88" t="s">
        <v>166</v>
      </c>
    </row>
    <row r="7" spans="1:7" ht="15.75" thickTop="1" x14ac:dyDescent="0.25">
      <c r="C7" s="87" t="s">
        <v>169</v>
      </c>
      <c r="D7" s="87" t="s">
        <v>168</v>
      </c>
    </row>
    <row r="8" spans="1:7" x14ac:dyDescent="0.25">
      <c r="C8" s="87" t="s">
        <v>273</v>
      </c>
      <c r="D8" s="87" t="s">
        <v>320</v>
      </c>
    </row>
    <row r="9" spans="1:7" x14ac:dyDescent="0.25">
      <c r="C9" s="87" t="s">
        <v>274</v>
      </c>
      <c r="D9" s="87" t="s">
        <v>167</v>
      </c>
    </row>
    <row r="10" spans="1:7" x14ac:dyDescent="0.25">
      <c r="C10" s="87" t="s">
        <v>275</v>
      </c>
      <c r="D10" s="87" t="s">
        <v>170</v>
      </c>
    </row>
    <row r="11" spans="1:7" x14ac:dyDescent="0.25">
      <c r="C11" s="87" t="s">
        <v>276</v>
      </c>
      <c r="D11" s="87" t="s">
        <v>171</v>
      </c>
    </row>
    <row r="12" spans="1:7" x14ac:dyDescent="0.25">
      <c r="C12" s="87" t="s">
        <v>277</v>
      </c>
      <c r="D12" s="87" t="s">
        <v>172</v>
      </c>
    </row>
    <row r="13" spans="1:7" x14ac:dyDescent="0.25">
      <c r="C13" s="87" t="s">
        <v>278</v>
      </c>
      <c r="D13" s="87" t="s">
        <v>173</v>
      </c>
    </row>
    <row r="14" spans="1:7" x14ac:dyDescent="0.25">
      <c r="C14" s="87" t="s">
        <v>279</v>
      </c>
      <c r="D14" s="87" t="s">
        <v>174</v>
      </c>
    </row>
    <row r="15" spans="1:7" x14ac:dyDescent="0.25">
      <c r="C15" s="87" t="s">
        <v>280</v>
      </c>
      <c r="D15" s="87" t="s">
        <v>175</v>
      </c>
    </row>
    <row r="16" spans="1:7" x14ac:dyDescent="0.25">
      <c r="C16" s="87" t="s">
        <v>281</v>
      </c>
      <c r="D16" s="87" t="s">
        <v>176</v>
      </c>
    </row>
    <row r="17" spans="3:4" x14ac:dyDescent="0.25">
      <c r="C17" s="87" t="s">
        <v>282</v>
      </c>
      <c r="D17" s="87" t="s">
        <v>177</v>
      </c>
    </row>
    <row r="18" spans="3:4" x14ac:dyDescent="0.25">
      <c r="C18" s="87" t="s">
        <v>283</v>
      </c>
      <c r="D18" s="87" t="s">
        <v>178</v>
      </c>
    </row>
    <row r="19" spans="3:4" x14ac:dyDescent="0.25">
      <c r="C19" s="87" t="s">
        <v>284</v>
      </c>
      <c r="D19" s="87" t="s">
        <v>179</v>
      </c>
    </row>
    <row r="20" spans="3:4" x14ac:dyDescent="0.25">
      <c r="C20" s="87" t="s">
        <v>285</v>
      </c>
      <c r="D20" s="87" t="s">
        <v>287</v>
      </c>
    </row>
    <row r="21" spans="3:4" x14ac:dyDescent="0.25">
      <c r="C21" s="87" t="s">
        <v>286</v>
      </c>
      <c r="D21" s="87" t="s">
        <v>180</v>
      </c>
    </row>
  </sheetData>
  <sheetProtection selectLockedCells="1" selectUnlockedCells="1"/>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9"/>
  <dimension ref="A1:AE56"/>
  <sheetViews>
    <sheetView showGridLines="0" zoomScale="90" zoomScaleNormal="90" zoomScalePageLayoutView="90" workbookViewId="0">
      <pane xSplit="1" ySplit="3" topLeftCell="B4" activePane="bottomRight" state="frozen"/>
      <selection pane="topRight"/>
      <selection pane="bottomLeft"/>
      <selection pane="bottomRight"/>
    </sheetView>
  </sheetViews>
  <sheetFormatPr defaultColWidth="0" defaultRowHeight="0" customHeight="1" zeroHeight="1" x14ac:dyDescent="0.25"/>
  <cols>
    <col min="1" max="1" width="27.7109375" style="75" customWidth="1"/>
    <col min="2" max="2" width="3.7109375" customWidth="1"/>
    <col min="3" max="3" width="8.42578125" customWidth="1"/>
    <col min="4" max="4" width="2" customWidth="1"/>
    <col min="5" max="5" width="8.85546875" customWidth="1"/>
    <col min="6" max="6" width="11.28515625" customWidth="1"/>
    <col min="7" max="7" width="6.140625" customWidth="1"/>
    <col min="8" max="9" width="8.85546875" customWidth="1"/>
    <col min="10" max="10" width="17.42578125" customWidth="1"/>
    <col min="11" max="11" width="14.7109375" customWidth="1"/>
    <col min="12" max="12" width="8.42578125" customWidth="1"/>
    <col min="13" max="13" width="2.28515625" customWidth="1"/>
    <col min="14" max="18" width="8.85546875" customWidth="1"/>
    <col min="19" max="19" width="22.28515625" customWidth="1"/>
    <col min="20" max="31" width="8.85546875" customWidth="1"/>
    <col min="32" max="16384" width="8.85546875" hidden="1"/>
  </cols>
  <sheetData>
    <row r="1" spans="1:25" s="23" customFormat="1" ht="33.950000000000003" customHeight="1" x14ac:dyDescent="0.35">
      <c r="A1" s="191" t="s">
        <v>1368</v>
      </c>
      <c r="C1" s="210" t="s">
        <v>249</v>
      </c>
      <c r="D1" s="210"/>
      <c r="E1" s="210"/>
      <c r="F1" s="210"/>
      <c r="G1" s="210"/>
      <c r="H1" s="210"/>
      <c r="I1" s="210"/>
      <c r="J1" s="210"/>
      <c r="K1" s="210"/>
    </row>
    <row r="2" spans="1:25" s="23" customFormat="1" ht="33.950000000000003" customHeight="1" x14ac:dyDescent="0.45">
      <c r="A2" s="74"/>
      <c r="C2" s="55"/>
      <c r="D2" s="55"/>
      <c r="E2" s="55"/>
      <c r="F2" s="55"/>
      <c r="G2" s="55"/>
      <c r="H2" s="55"/>
      <c r="I2" s="55"/>
      <c r="J2" s="55"/>
      <c r="K2" s="55"/>
    </row>
    <row r="3" spans="1:25" s="23" customFormat="1" ht="35.25" customHeight="1" x14ac:dyDescent="0.25">
      <c r="A3" s="74"/>
      <c r="C3" s="178" t="s">
        <v>271</v>
      </c>
      <c r="D3" s="178"/>
      <c r="E3" s="178"/>
      <c r="F3" s="178"/>
      <c r="G3" s="178"/>
      <c r="H3" s="178"/>
      <c r="I3" s="176"/>
      <c r="J3" s="176"/>
      <c r="K3" s="24"/>
      <c r="L3" s="24"/>
      <c r="M3" s="24"/>
      <c r="N3" s="24"/>
      <c r="O3" s="54"/>
      <c r="P3" s="24"/>
    </row>
    <row r="4" spans="1:25" ht="33.950000000000003" customHeight="1" x14ac:dyDescent="0.25">
      <c r="C4" s="268" t="s">
        <v>109</v>
      </c>
      <c r="D4" s="268"/>
      <c r="E4" s="268"/>
      <c r="F4" s="268"/>
      <c r="G4" s="268"/>
      <c r="H4" s="268"/>
      <c r="I4" s="268"/>
      <c r="J4" s="268"/>
      <c r="K4" s="268"/>
      <c r="L4" s="268"/>
      <c r="M4" s="268"/>
      <c r="N4" s="268"/>
      <c r="O4" s="268"/>
      <c r="P4" s="268"/>
      <c r="Q4" s="268"/>
      <c r="R4" s="268"/>
      <c r="S4" s="268"/>
      <c r="T4" s="268"/>
    </row>
    <row r="5" spans="1:25" ht="27" customHeight="1" x14ac:dyDescent="0.25"/>
    <row r="6" spans="1:25" ht="30" customHeight="1" x14ac:dyDescent="0.25">
      <c r="K6" s="175"/>
      <c r="L6" s="266">
        <v>1</v>
      </c>
      <c r="N6" s="267" t="s">
        <v>1361</v>
      </c>
      <c r="O6" s="267"/>
      <c r="P6" s="267"/>
      <c r="Q6" s="267"/>
      <c r="R6" s="267"/>
      <c r="S6" s="267"/>
      <c r="T6" s="264"/>
      <c r="U6" s="264"/>
      <c r="V6" s="264"/>
      <c r="W6" s="264"/>
      <c r="X6" s="264"/>
      <c r="Y6" s="264"/>
    </row>
    <row r="7" spans="1:25" ht="39.950000000000003" customHeight="1" x14ac:dyDescent="0.25">
      <c r="K7" s="19"/>
      <c r="L7" s="266"/>
      <c r="N7" s="204" t="s">
        <v>1365</v>
      </c>
      <c r="O7" s="204"/>
      <c r="P7" s="204"/>
      <c r="Q7" s="204"/>
      <c r="R7" s="204"/>
      <c r="S7" s="204"/>
      <c r="T7" s="204"/>
      <c r="U7" s="204"/>
      <c r="V7" s="204"/>
      <c r="W7" s="204"/>
      <c r="X7" s="204"/>
      <c r="Y7" s="204"/>
    </row>
    <row r="8" spans="1:25" ht="30" customHeight="1" x14ac:dyDescent="0.25">
      <c r="L8" s="266"/>
      <c r="N8" s="269" t="s">
        <v>110</v>
      </c>
      <c r="O8" s="269"/>
      <c r="P8" s="270"/>
      <c r="Q8" s="271"/>
      <c r="R8" s="271"/>
      <c r="S8" s="20"/>
      <c r="T8" s="265"/>
      <c r="U8" s="265"/>
      <c r="V8" s="270"/>
      <c r="W8" s="271"/>
      <c r="X8" s="271"/>
      <c r="Y8" s="20"/>
    </row>
    <row r="9" spans="1:25" ht="30" customHeight="1" x14ac:dyDescent="0.25"/>
    <row r="10" spans="1:25" ht="30" customHeight="1" x14ac:dyDescent="0.25">
      <c r="L10" s="266">
        <v>2</v>
      </c>
      <c r="N10" s="267" t="s">
        <v>1348</v>
      </c>
      <c r="O10" s="267"/>
      <c r="P10" s="267"/>
      <c r="Q10" s="267"/>
      <c r="R10" s="267"/>
      <c r="S10" s="267"/>
      <c r="T10" s="267"/>
    </row>
    <row r="11" spans="1:25" ht="39.950000000000003" customHeight="1" x14ac:dyDescent="0.25">
      <c r="L11" s="266"/>
      <c r="N11" s="204" t="s">
        <v>272</v>
      </c>
      <c r="O11" s="204"/>
      <c r="P11" s="204"/>
      <c r="Q11" s="204"/>
      <c r="R11" s="204"/>
      <c r="S11" s="204"/>
      <c r="T11" s="19"/>
      <c r="U11" s="177"/>
      <c r="V11" s="19"/>
      <c r="W11" s="19"/>
      <c r="X11" s="19"/>
      <c r="Y11" s="19"/>
    </row>
    <row r="12" spans="1:25" ht="30" customHeight="1" x14ac:dyDescent="0.25">
      <c r="L12" s="266"/>
      <c r="N12" s="269" t="s">
        <v>110</v>
      </c>
      <c r="O12" s="269"/>
      <c r="P12" s="270"/>
      <c r="Q12" s="271"/>
      <c r="R12" s="271"/>
      <c r="S12" s="20"/>
    </row>
    <row r="13" spans="1:25" ht="30" customHeight="1" x14ac:dyDescent="0.25"/>
    <row r="14" spans="1:25" ht="30" customHeight="1" x14ac:dyDescent="0.25">
      <c r="K14" s="175"/>
      <c r="L14" s="266">
        <v>3</v>
      </c>
      <c r="N14" s="267" t="s">
        <v>1349</v>
      </c>
      <c r="O14" s="267"/>
      <c r="P14" s="267"/>
      <c r="Q14" s="267"/>
      <c r="R14" s="267"/>
      <c r="S14" s="267"/>
      <c r="T14" s="267"/>
    </row>
    <row r="15" spans="1:25" ht="39.950000000000003" customHeight="1" x14ac:dyDescent="0.25">
      <c r="K15" s="19"/>
      <c r="L15" s="266"/>
      <c r="N15" s="204" t="s">
        <v>1342</v>
      </c>
      <c r="O15" s="204"/>
      <c r="P15" s="204"/>
      <c r="Q15" s="204"/>
      <c r="R15" s="204"/>
      <c r="S15" s="204"/>
      <c r="T15" s="19"/>
      <c r="U15" s="19"/>
      <c r="V15" s="19"/>
      <c r="W15" s="19"/>
      <c r="X15" s="19"/>
      <c r="Y15" s="19"/>
    </row>
    <row r="16" spans="1:25" ht="30" customHeight="1" x14ac:dyDescent="0.25">
      <c r="L16" s="266"/>
      <c r="N16" s="269" t="s">
        <v>110</v>
      </c>
      <c r="O16" s="269"/>
      <c r="P16" s="270"/>
      <c r="Q16" s="271"/>
      <c r="R16" s="271"/>
      <c r="S16" s="20"/>
    </row>
    <row r="17" spans="11:26" ht="30" customHeight="1" x14ac:dyDescent="0.25"/>
    <row r="18" spans="11:26" ht="30" customHeight="1" x14ac:dyDescent="0.25">
      <c r="K18" s="175"/>
      <c r="L18" s="266">
        <v>4</v>
      </c>
      <c r="N18" s="267" t="s">
        <v>1343</v>
      </c>
      <c r="O18" s="267" t="s">
        <v>1350</v>
      </c>
      <c r="P18" s="267"/>
      <c r="Q18" s="267"/>
      <c r="R18" s="267"/>
      <c r="S18" s="267"/>
      <c r="T18" s="267"/>
      <c r="U18" s="272"/>
      <c r="V18" s="272"/>
      <c r="W18" s="272"/>
      <c r="X18" s="272"/>
      <c r="Y18" s="272"/>
      <c r="Z18" s="272"/>
    </row>
    <row r="19" spans="11:26" ht="39.950000000000003" customHeight="1" x14ac:dyDescent="0.25">
      <c r="K19" s="19"/>
      <c r="L19" s="266"/>
      <c r="N19" s="204" t="s">
        <v>1344</v>
      </c>
      <c r="O19" s="204"/>
      <c r="P19" s="204"/>
      <c r="Q19" s="204"/>
      <c r="R19" s="204"/>
      <c r="S19" s="204"/>
      <c r="T19" s="19"/>
      <c r="U19" s="19"/>
      <c r="V19" s="19"/>
      <c r="W19" s="19"/>
      <c r="X19" s="19"/>
      <c r="Y19" s="19"/>
    </row>
    <row r="20" spans="11:26" ht="30" customHeight="1" x14ac:dyDescent="0.25">
      <c r="L20" s="266"/>
      <c r="N20" s="269" t="s">
        <v>110</v>
      </c>
      <c r="O20" s="269"/>
      <c r="P20" s="270"/>
      <c r="Q20" s="271"/>
      <c r="R20" s="271"/>
      <c r="S20" s="20"/>
    </row>
    <row r="21" spans="11:26" ht="30" customHeight="1" x14ac:dyDescent="0.25"/>
    <row r="22" spans="11:26" ht="30" customHeight="1" x14ac:dyDescent="0.25">
      <c r="K22" s="174"/>
      <c r="L22" s="266">
        <v>5</v>
      </c>
      <c r="N22" s="267" t="s">
        <v>1364</v>
      </c>
      <c r="O22" s="267"/>
      <c r="P22" s="267"/>
      <c r="Q22" s="267"/>
      <c r="R22" s="267"/>
      <c r="S22" s="267"/>
      <c r="T22" s="267"/>
    </row>
    <row r="23" spans="11:26" ht="39.950000000000003" customHeight="1" x14ac:dyDescent="0.25">
      <c r="K23" s="19"/>
      <c r="L23" s="266"/>
      <c r="N23" s="204" t="s">
        <v>1345</v>
      </c>
      <c r="O23" s="204"/>
      <c r="P23" s="204"/>
      <c r="Q23" s="204"/>
      <c r="R23" s="204"/>
      <c r="S23" s="204"/>
      <c r="T23" s="19"/>
      <c r="U23" s="19"/>
      <c r="V23" s="19"/>
      <c r="W23" s="19"/>
      <c r="X23" s="19"/>
      <c r="Y23" s="19"/>
    </row>
    <row r="24" spans="11:26" ht="30" customHeight="1" x14ac:dyDescent="0.25">
      <c r="L24" s="266"/>
      <c r="N24" s="269" t="s">
        <v>110</v>
      </c>
      <c r="O24" s="269"/>
      <c r="P24" s="270"/>
      <c r="Q24" s="271"/>
      <c r="R24" s="271"/>
      <c r="S24" s="20"/>
    </row>
    <row r="25" spans="11:26" ht="30" customHeight="1" x14ac:dyDescent="0.25"/>
    <row r="26" spans="11:26" ht="30" customHeight="1" x14ac:dyDescent="0.25">
      <c r="L26" s="266">
        <v>6</v>
      </c>
      <c r="N26" s="267" t="s">
        <v>1362</v>
      </c>
      <c r="O26" s="267"/>
      <c r="P26" s="267"/>
      <c r="Q26" s="267"/>
      <c r="R26" s="267"/>
      <c r="S26" s="267"/>
      <c r="T26" s="267"/>
    </row>
    <row r="27" spans="11:26" ht="39.950000000000003" customHeight="1" x14ac:dyDescent="0.25">
      <c r="L27" s="266"/>
      <c r="N27" s="204" t="s">
        <v>1366</v>
      </c>
      <c r="O27" s="204"/>
      <c r="P27" s="204"/>
      <c r="Q27" s="204"/>
      <c r="R27" s="204"/>
      <c r="S27" s="204"/>
      <c r="T27" s="19"/>
    </row>
    <row r="28" spans="11:26" ht="30" customHeight="1" x14ac:dyDescent="0.25">
      <c r="L28" s="266"/>
      <c r="N28" s="269" t="s">
        <v>110</v>
      </c>
      <c r="O28" s="269"/>
      <c r="P28" s="270"/>
      <c r="Q28" s="271"/>
      <c r="R28" s="271"/>
      <c r="S28" s="20"/>
    </row>
    <row r="29" spans="11:26" ht="30" customHeight="1" x14ac:dyDescent="0.25"/>
    <row r="30" spans="11:26" ht="30" customHeight="1" x14ac:dyDescent="0.25">
      <c r="L30" s="266">
        <v>7</v>
      </c>
      <c r="N30" s="267" t="s">
        <v>1346</v>
      </c>
      <c r="O30" s="267"/>
      <c r="P30" s="267"/>
      <c r="Q30" s="267"/>
      <c r="R30" s="267"/>
      <c r="S30" s="267"/>
      <c r="T30" s="267"/>
    </row>
    <row r="31" spans="11:26" ht="39.950000000000003" customHeight="1" x14ac:dyDescent="0.25">
      <c r="L31" s="266"/>
      <c r="N31" s="204" t="s">
        <v>1347</v>
      </c>
      <c r="O31" s="204"/>
      <c r="P31" s="204"/>
      <c r="Q31" s="204"/>
      <c r="R31" s="204"/>
      <c r="S31" s="204"/>
      <c r="T31" s="19"/>
    </row>
    <row r="32" spans="11:26" ht="30" customHeight="1" x14ac:dyDescent="0.25">
      <c r="L32" s="266"/>
      <c r="N32" s="269" t="s">
        <v>110</v>
      </c>
      <c r="O32" s="269"/>
      <c r="P32" s="270"/>
      <c r="Q32" s="271"/>
      <c r="R32" s="271"/>
      <c r="S32" s="20"/>
    </row>
    <row r="33" spans="12:25" ht="30" customHeight="1" x14ac:dyDescent="0.25"/>
    <row r="34" spans="12:25" ht="30" customHeight="1" x14ac:dyDescent="0.25">
      <c r="L34" s="266">
        <v>8</v>
      </c>
      <c r="N34" s="267" t="s">
        <v>1363</v>
      </c>
      <c r="O34" s="267"/>
      <c r="P34" s="267"/>
      <c r="Q34" s="267"/>
      <c r="R34" s="267"/>
      <c r="S34" s="267"/>
      <c r="T34" s="267"/>
    </row>
    <row r="35" spans="12:25" ht="39.950000000000003" customHeight="1" x14ac:dyDescent="0.25">
      <c r="L35" s="266"/>
      <c r="N35" s="204" t="s">
        <v>1367</v>
      </c>
      <c r="O35" s="204"/>
      <c r="P35" s="204"/>
      <c r="Q35" s="204"/>
      <c r="R35" s="204"/>
      <c r="S35" s="204"/>
      <c r="T35" s="177"/>
      <c r="U35" s="177"/>
      <c r="V35" s="177"/>
      <c r="W35" s="177"/>
      <c r="X35" s="177"/>
      <c r="Y35" s="177"/>
    </row>
    <row r="36" spans="12:25" ht="30" customHeight="1" x14ac:dyDescent="0.25">
      <c r="L36" s="266"/>
      <c r="N36" s="269" t="s">
        <v>110</v>
      </c>
      <c r="O36" s="269"/>
      <c r="P36" s="270"/>
      <c r="Q36" s="271"/>
      <c r="R36" s="271"/>
      <c r="S36" s="20"/>
    </row>
    <row r="37" spans="12:25" ht="27" customHeight="1" x14ac:dyDescent="0.25"/>
    <row r="38" spans="12:25" ht="27" customHeight="1" x14ac:dyDescent="0.25"/>
    <row r="39" spans="12:25" ht="27" customHeight="1" x14ac:dyDescent="0.25"/>
    <row r="40" spans="12:25" ht="27" customHeight="1" x14ac:dyDescent="0.25"/>
    <row r="41" spans="12:25" ht="27" customHeight="1" x14ac:dyDescent="0.25"/>
    <row r="42" spans="12:25" ht="27" customHeight="1" x14ac:dyDescent="0.25"/>
    <row r="43" spans="12:25" ht="27" customHeight="1" x14ac:dyDescent="0.25"/>
    <row r="44" spans="12:25" ht="27" customHeight="1" x14ac:dyDescent="0.25"/>
    <row r="45" spans="12:25" ht="27" customHeight="1" x14ac:dyDescent="0.25"/>
    <row r="46" spans="12:25" ht="27" customHeight="1" x14ac:dyDescent="0.25"/>
    <row r="47" spans="12:25" ht="27" customHeight="1" x14ac:dyDescent="0.25"/>
    <row r="48" spans="12:25" ht="27" customHeight="1" x14ac:dyDescent="0.25"/>
    <row r="49" spans="11:11" ht="27" customHeight="1" x14ac:dyDescent="0.25"/>
    <row r="50" spans="11:11" ht="27" customHeight="1" x14ac:dyDescent="0.25"/>
    <row r="51" spans="11:11" ht="27" customHeight="1" x14ac:dyDescent="0.25">
      <c r="K51" s="2"/>
    </row>
    <row r="52" spans="11:11" ht="27" customHeight="1" x14ac:dyDescent="0.25"/>
    <row r="53" spans="11:11" ht="27" customHeight="1" x14ac:dyDescent="0.25"/>
    <row r="54" spans="11:11" ht="27" customHeight="1" x14ac:dyDescent="0.25"/>
    <row r="55" spans="11:11" ht="15" customHeight="1" x14ac:dyDescent="0.25"/>
    <row r="56" spans="11:11" ht="15" customHeight="1" x14ac:dyDescent="0.25"/>
  </sheetData>
  <sheetProtection selectLockedCells="1"/>
  <mergeCells count="47">
    <mergeCell ref="N26:T26"/>
    <mergeCell ref="N30:T30"/>
    <mergeCell ref="N34:T34"/>
    <mergeCell ref="V8:X8"/>
    <mergeCell ref="N10:T10"/>
    <mergeCell ref="U18:Z18"/>
    <mergeCell ref="N18:T18"/>
    <mergeCell ref="N16:O16"/>
    <mergeCell ref="P16:R16"/>
    <mergeCell ref="N11:S11"/>
    <mergeCell ref="L30:L32"/>
    <mergeCell ref="N31:S31"/>
    <mergeCell ref="N32:O32"/>
    <mergeCell ref="P32:R32"/>
    <mergeCell ref="L34:L36"/>
    <mergeCell ref="N35:S35"/>
    <mergeCell ref="N36:O36"/>
    <mergeCell ref="P36:R36"/>
    <mergeCell ref="L10:L12"/>
    <mergeCell ref="N12:O12"/>
    <mergeCell ref="P12:R12"/>
    <mergeCell ref="N8:O8"/>
    <mergeCell ref="P8:R8"/>
    <mergeCell ref="L26:L28"/>
    <mergeCell ref="N27:S27"/>
    <mergeCell ref="N28:O28"/>
    <mergeCell ref="P28:R28"/>
    <mergeCell ref="N14:T14"/>
    <mergeCell ref="N22:T22"/>
    <mergeCell ref="L14:L16"/>
    <mergeCell ref="L22:L24"/>
    <mergeCell ref="N23:S23"/>
    <mergeCell ref="L18:L20"/>
    <mergeCell ref="N19:S19"/>
    <mergeCell ref="N15:S15"/>
    <mergeCell ref="N24:O24"/>
    <mergeCell ref="P24:R24"/>
    <mergeCell ref="N20:O20"/>
    <mergeCell ref="P20:R20"/>
    <mergeCell ref="T6:Y6"/>
    <mergeCell ref="T7:Y7"/>
    <mergeCell ref="T8:U8"/>
    <mergeCell ref="C1:K1"/>
    <mergeCell ref="L6:L8"/>
    <mergeCell ref="N6:S6"/>
    <mergeCell ref="N7:S7"/>
    <mergeCell ref="C4:T4"/>
  </mergeCells>
  <hyperlinks>
    <hyperlink ref="N18:S18" r:id="rId1" display="Planilha de Estudo de Viabilidade Econômica 3.0"/>
    <hyperlink ref="N20:O20" r:id="rId2" display="Veja mais detalhes"/>
    <hyperlink ref="E22:K22" r:id="rId3" display="Planilha de Avaliação de Desempenho por Competências"/>
    <hyperlink ref="N32:O32" r:id="rId4" display="Veja mais detalhes"/>
    <hyperlink ref="N30:S30" r:id="rId5" display="Planilha das 5 Forças Colaborativas de Borges"/>
    <hyperlink ref="N22:T22" r:id="rId6" display="Planilha de Planejamento Estratégico"/>
    <hyperlink ref="N24:O24" r:id="rId7" display="Veja mais detalhes"/>
    <hyperlink ref="C3:J3" r:id="rId8" display="Avalie esta planilha e ganhe 10% de desconto &gt;"/>
    <hyperlink ref="E6:K6" r:id="rId9" display="Planilha de Fluxo de Caixa 3.0"/>
    <hyperlink ref="N18" r:id="rId10"/>
    <hyperlink ref="N12:O12" r:id="rId11" display="Veja mais detalhes"/>
    <hyperlink ref="N10:T10" r:id="rId12" display="Pacote de Planilhas com Apostila de Planejameto Financeiro"/>
    <hyperlink ref="C3" r:id="rId13"/>
    <hyperlink ref="N30" r:id="rId14"/>
    <hyperlink ref="N22" r:id="rId15" display="Planilha de Planejamento Estratégico"/>
    <hyperlink ref="O18" r:id="rId16"/>
    <hyperlink ref="N6" r:id="rId17"/>
    <hyperlink ref="O6" r:id="rId18" display="https://luz.vc/pacotes-de-planilhas/pacote-de-planilhas-de-estrategia?utm_source=produto&amp;utm_medium=referral&amp;utm_campaign=fc3"/>
    <hyperlink ref="P6" r:id="rId19" display="https://luz.vc/pacotes-de-planilhas/pacote-de-planilhas-de-estrategia?utm_source=produto&amp;utm_medium=referral&amp;utm_campaign=fc3"/>
    <hyperlink ref="Q6" r:id="rId20" display="https://luz.vc/pacotes-de-planilhas/pacote-de-planilhas-de-estrategia?utm_source=produto&amp;utm_medium=referral&amp;utm_campaign=fc3"/>
    <hyperlink ref="R6" r:id="rId21" display="https://luz.vc/pacotes-de-planilhas/pacote-de-planilhas-de-estrategia?utm_source=produto&amp;utm_medium=referral&amp;utm_campaign=fc3"/>
    <hyperlink ref="S6" r:id="rId22" display="https://luz.vc/pacotes-de-planilhas/pacote-de-planilhas-de-estrategia?utm_source=produto&amp;utm_medium=referral&amp;utm_campaign=fc3"/>
    <hyperlink ref="N8" r:id="rId23"/>
    <hyperlink ref="O8" r:id="rId24" display="https://luz.vc/pacotes-de-planilhas/pacote-de-planilhas-de-estrategia?utm_source=produto&amp;utm_medium=referral&amp;utm_campaign=fc3"/>
    <hyperlink ref="N14" r:id="rId25"/>
    <hyperlink ref="O14" r:id="rId26" display="https://luz.vc/planilhas-avancadas/planilha-de-fluxo-de-caixa-avancado-com-projecao-financeira-3-0?utm_source=produto&amp;utm_medium=referral&amp;utm_campaign=fc3"/>
    <hyperlink ref="P14" r:id="rId27" display="https://luz.vc/planilhas-avancadas/planilha-de-fluxo-de-caixa-avancado-com-projecao-financeira-3-0?utm_source=produto&amp;utm_medium=referral&amp;utm_campaign=fc3"/>
    <hyperlink ref="Q14" r:id="rId28" display="https://luz.vc/planilhas-avancadas/planilha-de-fluxo-de-caixa-avancado-com-projecao-financeira-3-0?utm_source=produto&amp;utm_medium=referral&amp;utm_campaign=fc3"/>
    <hyperlink ref="R14" r:id="rId29" display="https://luz.vc/planilhas-avancadas/planilha-de-fluxo-de-caixa-avancado-com-projecao-financeira-3-0?utm_source=produto&amp;utm_medium=referral&amp;utm_campaign=fc3"/>
    <hyperlink ref="S14" r:id="rId30" display="https://luz.vc/planilhas-avancadas/planilha-de-fluxo-de-caixa-avancado-com-projecao-financeira-3-0?utm_source=produto&amp;utm_medium=referral&amp;utm_campaign=fc3"/>
    <hyperlink ref="T14" r:id="rId31" display="https://luz.vc/planilhas-avancadas/planilha-de-fluxo-de-caixa-avancado-com-projecao-financeira-3-0?utm_source=produto&amp;utm_medium=referral&amp;utm_campaign=fc3"/>
    <hyperlink ref="N16" r:id="rId32"/>
    <hyperlink ref="O16" r:id="rId33" display="https://luz.vc/planilhas-avancadas/planilha-de-fluxo-de-caixa-avancado-com-projecao-financeira-3-0?utm_source=produto&amp;utm_medium=referral&amp;utm_campaign=fc3"/>
    <hyperlink ref="N26" r:id="rId34"/>
    <hyperlink ref="O26" r:id="rId35" display="https://luz.vc/pacotes-de-planilhas/pacote-total-luz?utm_source=produto&amp;utm_medium=referral&amp;utm_campaign=fc3"/>
    <hyperlink ref="P26" r:id="rId36" display="https://luz.vc/pacotes-de-planilhas/pacote-total-luz?utm_source=produto&amp;utm_medium=referral&amp;utm_campaign=fc3"/>
    <hyperlink ref="Q26" r:id="rId37" display="https://luz.vc/pacotes-de-planilhas/pacote-total-luz?utm_source=produto&amp;utm_medium=referral&amp;utm_campaign=fc3"/>
    <hyperlink ref="R26" r:id="rId38" display="https://luz.vc/pacotes-de-planilhas/pacote-total-luz?utm_source=produto&amp;utm_medium=referral&amp;utm_campaign=fc3"/>
    <hyperlink ref="S26" r:id="rId39" display="https://luz.vc/pacotes-de-planilhas/pacote-total-luz?utm_source=produto&amp;utm_medium=referral&amp;utm_campaign=fc3"/>
    <hyperlink ref="T26" r:id="rId40" display="https://luz.vc/pacotes-de-planilhas/pacote-total-luz?utm_source=produto&amp;utm_medium=referral&amp;utm_campaign=fc3"/>
    <hyperlink ref="N28" r:id="rId41"/>
    <hyperlink ref="O28" r:id="rId42" display="https://luz.vc/pacotes-de-planilhas/pacote-total-luz?utm_source=produto&amp;utm_medium=referral&amp;utm_campaign=fc3"/>
    <hyperlink ref="N34" r:id="rId43"/>
    <hyperlink ref="O34" r:id="rId44" display="https://luz.vc/planilhas-empresariais/planilha-de-analise-swot?utm_source=produto&amp;utm_medium=referral&amp;utm_campaign=fc3"/>
    <hyperlink ref="P34" r:id="rId45" display="https://luz.vc/planilhas-empresariais/planilha-de-analise-swot?utm_source=produto&amp;utm_medium=referral&amp;utm_campaign=fc3"/>
    <hyperlink ref="Q34" r:id="rId46" display="https://luz.vc/planilhas-empresariais/planilha-de-analise-swot?utm_source=produto&amp;utm_medium=referral&amp;utm_campaign=fc3"/>
    <hyperlink ref="R34" r:id="rId47" display="https://luz.vc/planilhas-empresariais/planilha-de-analise-swot?utm_source=produto&amp;utm_medium=referral&amp;utm_campaign=fc3"/>
    <hyperlink ref="S34" r:id="rId48" display="https://luz.vc/planilhas-empresariais/planilha-de-analise-swot?utm_source=produto&amp;utm_medium=referral&amp;utm_campaign=fc3"/>
    <hyperlink ref="T34" r:id="rId49" display="https://luz.vc/planilhas-empresariais/planilha-de-analise-swot?utm_source=produto&amp;utm_medium=referral&amp;utm_campaign=fc3"/>
    <hyperlink ref="N36" r:id="rId50"/>
    <hyperlink ref="O36" r:id="rId51" display="Veja mais detalhes"/>
  </hyperlinks>
  <pageMargins left="0.75" right="0.75" top="1" bottom="1" header="0.5" footer="0.5"/>
  <pageSetup paperSize="9" orientation="portrait" horizontalDpi="4294967292" verticalDpi="4294967292" r:id="rId52"/>
  <drawing r:id="rId5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0"/>
  <dimension ref="A1:Z49"/>
  <sheetViews>
    <sheetView showGridLines="0" zoomScale="90" zoomScaleNormal="90" zoomScalePageLayoutView="90" workbookViewId="0"/>
  </sheetViews>
  <sheetFormatPr defaultColWidth="0" defaultRowHeight="15" zeroHeight="1" x14ac:dyDescent="0.25"/>
  <cols>
    <col min="1" max="1" width="27.7109375" style="75" customWidth="1"/>
    <col min="2" max="2" width="3.42578125" customWidth="1"/>
    <col min="3" max="17" width="8.85546875" customWidth="1"/>
    <col min="18" max="18" width="12.42578125" customWidth="1"/>
    <col min="19" max="19" width="13.85546875" customWidth="1"/>
    <col min="20" max="22" width="12.42578125" customWidth="1"/>
    <col min="23" max="26" width="8.85546875" customWidth="1"/>
    <col min="27" max="16384" width="8.85546875" hidden="1"/>
  </cols>
  <sheetData>
    <row r="1" spans="1:16" s="23" customFormat="1" ht="33.950000000000003" customHeight="1" x14ac:dyDescent="0.35">
      <c r="A1" s="191" t="s">
        <v>1368</v>
      </c>
      <c r="C1" s="210" t="s">
        <v>248</v>
      </c>
      <c r="D1" s="210"/>
      <c r="E1" s="210"/>
      <c r="F1" s="210"/>
      <c r="G1" s="210"/>
      <c r="H1" s="210"/>
      <c r="I1" s="210"/>
      <c r="J1" s="210"/>
      <c r="K1" s="210"/>
    </row>
    <row r="2" spans="1:16" s="23" customFormat="1" ht="37.5" customHeight="1" x14ac:dyDescent="0.25">
      <c r="A2" s="74"/>
      <c r="C2" s="24"/>
      <c r="D2" s="24"/>
      <c r="E2" s="24"/>
      <c r="F2" s="24"/>
      <c r="G2" s="24"/>
      <c r="H2" s="24"/>
      <c r="I2" s="24"/>
      <c r="J2" s="24"/>
      <c r="K2" s="24"/>
      <c r="L2" s="24"/>
      <c r="M2" s="24"/>
      <c r="N2" s="24"/>
      <c r="O2" s="24"/>
      <c r="P2" s="24"/>
    </row>
    <row r="3" spans="1:16" x14ac:dyDescent="0.25"/>
    <row r="4" spans="1:16" ht="53.25" customHeight="1" x14ac:dyDescent="0.25"/>
    <row r="5" spans="1:16" x14ac:dyDescent="0.25"/>
    <row r="6" spans="1:16" x14ac:dyDescent="0.25"/>
    <row r="7" spans="1:16" x14ac:dyDescent="0.25"/>
    <row r="8" spans="1:16" x14ac:dyDescent="0.25"/>
    <row r="9" spans="1:16" x14ac:dyDescent="0.25"/>
    <row r="10" spans="1:16" x14ac:dyDescent="0.25"/>
    <row r="11" spans="1:16" x14ac:dyDescent="0.25"/>
    <row r="12" spans="1:16" x14ac:dyDescent="0.25">
      <c r="P12" s="2"/>
    </row>
    <row r="13" spans="1:16" x14ac:dyDescent="0.25"/>
    <row r="14" spans="1:16" x14ac:dyDescent="0.25"/>
    <row r="15" spans="1:16" x14ac:dyDescent="0.25"/>
    <row r="16" spans="1:16" x14ac:dyDescent="0.25"/>
    <row r="17" x14ac:dyDescent="0.25"/>
    <row r="18" x14ac:dyDescent="0.25"/>
    <row r="19" x14ac:dyDescent="0.25"/>
    <row r="20" x14ac:dyDescent="0.25"/>
    <row r="21" x14ac:dyDescent="0.25"/>
    <row r="22" x14ac:dyDescent="0.25"/>
    <row r="23" x14ac:dyDescent="0.25"/>
    <row r="24" x14ac:dyDescent="0.25"/>
    <row r="25" x14ac:dyDescent="0.25"/>
    <row r="26" x14ac:dyDescent="0.25"/>
    <row r="27" x14ac:dyDescent="0.25"/>
    <row r="28" x14ac:dyDescent="0.25"/>
    <row r="29" x14ac:dyDescent="0.25"/>
    <row r="30" x14ac:dyDescent="0.25"/>
    <row r="31" x14ac:dyDescent="0.25"/>
    <row r="32" x14ac:dyDescent="0.25"/>
    <row r="33" x14ac:dyDescent="0.25"/>
    <row r="34" x14ac:dyDescent="0.25"/>
    <row r="35" x14ac:dyDescent="0.25"/>
    <row r="36" x14ac:dyDescent="0.25"/>
    <row r="37" x14ac:dyDescent="0.25"/>
    <row r="38" x14ac:dyDescent="0.25"/>
    <row r="39" x14ac:dyDescent="0.25"/>
    <row r="40" x14ac:dyDescent="0.25"/>
    <row r="41" x14ac:dyDescent="0.25"/>
    <row r="42" x14ac:dyDescent="0.25"/>
    <row r="43" x14ac:dyDescent="0.25"/>
    <row r="44" x14ac:dyDescent="0.25"/>
    <row r="45" x14ac:dyDescent="0.25"/>
    <row r="46" x14ac:dyDescent="0.25"/>
    <row r="47" x14ac:dyDescent="0.25"/>
    <row r="48" x14ac:dyDescent="0.25"/>
    <row r="49" x14ac:dyDescent="0.25"/>
  </sheetData>
  <sheetProtection selectLockedCells="1" selectUnlockedCells="1"/>
  <mergeCells count="1">
    <mergeCell ref="C1:K1"/>
  </mergeCells>
  <pageMargins left="0.511811024" right="0.511811024" top="0.78740157499999996" bottom="0.78740157499999996" header="0.31496062000000002" footer="0.31496062000000002"/>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31</vt:i4>
      </vt:variant>
      <vt:variant>
        <vt:lpstr>Intervalos nomeados</vt:lpstr>
      </vt:variant>
      <vt:variant>
        <vt:i4>59</vt:i4>
      </vt:variant>
    </vt:vector>
  </HeadingPairs>
  <TitlesOfParts>
    <vt:vector size="90" baseType="lpstr">
      <vt:lpstr>Início</vt:lpstr>
      <vt:lpstr>PC Receitas</vt:lpstr>
      <vt:lpstr>PC Despesas</vt:lpstr>
      <vt:lpstr>Configurações Básicas</vt:lpstr>
      <vt:lpstr>Jan</vt:lpstr>
      <vt:lpstr>Fev</vt:lpstr>
      <vt:lpstr>Mar</vt:lpstr>
      <vt:lpstr>Abr</vt:lpstr>
      <vt:lpstr>Mai</vt:lpstr>
      <vt:lpstr>Jun</vt:lpstr>
      <vt:lpstr>Jul</vt:lpstr>
      <vt:lpstr>Ago</vt:lpstr>
      <vt:lpstr>Set</vt:lpstr>
      <vt:lpstr>Out</vt:lpstr>
      <vt:lpstr>Nov</vt:lpstr>
      <vt:lpstr>Dez</vt:lpstr>
      <vt:lpstr>Resumo</vt:lpstr>
      <vt:lpstr>Resumo (2)</vt:lpstr>
      <vt:lpstr>FC</vt:lpstr>
      <vt:lpstr>DRE</vt:lpstr>
      <vt:lpstr>CPagar</vt:lpstr>
      <vt:lpstr>CReceber</vt:lpstr>
      <vt:lpstr>Gráficos</vt:lpstr>
      <vt:lpstr>G. Receitas</vt:lpstr>
      <vt:lpstr>G. Despesas</vt:lpstr>
      <vt:lpstr>Alertas</vt:lpstr>
      <vt:lpstr>Imprimir</vt:lpstr>
      <vt:lpstr>Dúvidas</vt:lpstr>
      <vt:lpstr>Dúvidas e Respostas</vt:lpstr>
      <vt:lpstr>Sugestões</vt:lpstr>
      <vt:lpstr>Sobre a LUZ</vt:lpstr>
      <vt:lpstr>Abr!Area_de_impressao</vt:lpstr>
      <vt:lpstr>Ago!Area_de_impressao</vt:lpstr>
      <vt:lpstr>Alertas!Area_de_impressao</vt:lpstr>
      <vt:lpstr>'Configurações Básicas'!Area_de_impressao</vt:lpstr>
      <vt:lpstr>CPagar!Area_de_impressao</vt:lpstr>
      <vt:lpstr>CReceber!Area_de_impressao</vt:lpstr>
      <vt:lpstr>Dez!Area_de_impressao</vt:lpstr>
      <vt:lpstr>DRE!Area_de_impressao</vt:lpstr>
      <vt:lpstr>Dúvidas!Area_de_impressao</vt:lpstr>
      <vt:lpstr>FC!Area_de_impressao</vt:lpstr>
      <vt:lpstr>Fev!Area_de_impressao</vt:lpstr>
      <vt:lpstr>'G. Despesas'!Area_de_impressao</vt:lpstr>
      <vt:lpstr>'G. Receitas'!Area_de_impressao</vt:lpstr>
      <vt:lpstr>Gráficos!Area_de_impressao</vt:lpstr>
      <vt:lpstr>Imprimir!Area_de_impressao</vt:lpstr>
      <vt:lpstr>Início!Area_de_impressao</vt:lpstr>
      <vt:lpstr>Jan!Area_de_impressao</vt:lpstr>
      <vt:lpstr>Jul!Area_de_impressao</vt:lpstr>
      <vt:lpstr>Jun!Area_de_impressao</vt:lpstr>
      <vt:lpstr>Mai!Area_de_impressao</vt:lpstr>
      <vt:lpstr>Mar!Area_de_impressao</vt:lpstr>
      <vt:lpstr>Nov!Area_de_impressao</vt:lpstr>
      <vt:lpstr>Out!Area_de_impressao</vt:lpstr>
      <vt:lpstr>'PC Despesas'!Area_de_impressao</vt:lpstr>
      <vt:lpstr>'PC Receitas'!Area_de_impressao</vt:lpstr>
      <vt:lpstr>Resumo!Area_de_impressao</vt:lpstr>
      <vt:lpstr>'Resumo (2)'!Area_de_impressao</vt:lpstr>
      <vt:lpstr>Set!Area_de_impressao</vt:lpstr>
      <vt:lpstr>Despesas_com_Marketing</vt:lpstr>
      <vt:lpstr>'Configurações Básicas'!Despesas_com_Produtos</vt:lpstr>
      <vt:lpstr>Despesas_com_Produtos</vt:lpstr>
      <vt:lpstr>'Configurações Básicas'!Despesas_com_RH</vt:lpstr>
      <vt:lpstr>Despesas_com_RH</vt:lpstr>
      <vt:lpstr>'Configurações Básicas'!Despesas_com_Serviços</vt:lpstr>
      <vt:lpstr>Despesas_com_Serviços</vt:lpstr>
      <vt:lpstr>'Configurações Básicas'!Despesas_Não_Operacionais</vt:lpstr>
      <vt:lpstr>Despesas_Não_Operacionais</vt:lpstr>
      <vt:lpstr>'Configurações Básicas'!Despesas_Operacionais</vt:lpstr>
      <vt:lpstr>Despesas_Operacionais</vt:lpstr>
      <vt:lpstr>Impostos</vt:lpstr>
      <vt:lpstr>Investimentos</vt:lpstr>
      <vt:lpstr>Receitas_com_Produtos</vt:lpstr>
      <vt:lpstr>Receitas_Com_Serviços</vt:lpstr>
      <vt:lpstr>Receitas_Não_Operacionais</vt:lpstr>
      <vt:lpstr>Abr!Titulos_de_impressao</vt:lpstr>
      <vt:lpstr>Ago!Titulos_de_impressao</vt:lpstr>
      <vt:lpstr>CPagar!Titulos_de_impressao</vt:lpstr>
      <vt:lpstr>CReceber!Titulos_de_impressao</vt:lpstr>
      <vt:lpstr>Dez!Titulos_de_impressao</vt:lpstr>
      <vt:lpstr>DRE!Titulos_de_impressao</vt:lpstr>
      <vt:lpstr>Fev!Titulos_de_impressao</vt:lpstr>
      <vt:lpstr>Jan!Titulos_de_impressao</vt:lpstr>
      <vt:lpstr>Jul!Titulos_de_impressao</vt:lpstr>
      <vt:lpstr>Jun!Titulos_de_impressao</vt:lpstr>
      <vt:lpstr>Mai!Titulos_de_impressao</vt:lpstr>
      <vt:lpstr>Mar!Titulos_de_impressao</vt:lpstr>
      <vt:lpstr>Nov!Titulos_de_impressao</vt:lpstr>
      <vt:lpstr>Out!Titulos_de_impressao</vt:lpstr>
      <vt:lpstr>Set!Titulos_de_impressao</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Evaldo de Oliveira da Silva</cp:lastModifiedBy>
  <cp:lastPrinted>2014-08-05T17:20:06Z</cp:lastPrinted>
  <dcterms:created xsi:type="dcterms:W3CDTF">2014-06-04T13:21:40Z</dcterms:created>
  <dcterms:modified xsi:type="dcterms:W3CDTF">2017-09-20T12:20:11Z</dcterms:modified>
</cp:coreProperties>
</file>